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2"/>
  <workbookPr codeName="ThisWorkbook" defaultThemeVersion="166925"/>
  <mc:AlternateContent xmlns:mc="http://schemas.openxmlformats.org/markup-compatibility/2006">
    <mc:Choice Requires="x15">
      <x15ac:absPath xmlns:x15ac="http://schemas.microsoft.com/office/spreadsheetml/2010/11/ac" url="D:\Fatima_ES\Censos Estatales de Gobierno\Operativo\2024\Operativo\CNGE\Instrumentos de captación VF_CNGE 2024\"/>
    </mc:Choice>
  </mc:AlternateContent>
  <xr:revisionPtr revIDLastSave="0" documentId="13_ncr:1_{04004ACE-D949-4D0D-9ACF-55AFD2203890}" xr6:coauthVersionLast="36" xr6:coauthVersionMax="47" xr10:uidLastSave="{00000000-0000-0000-0000-000000000000}"/>
  <bookViews>
    <workbookView xWindow="-120" yWindow="-120" windowWidth="20730" windowHeight="11160" tabRatio="909" firstSheet="1" activeTab="1" xr2:uid="{0781FB3F-3608-4E23-9D69-409368C18B08}"/>
  </bookViews>
  <sheets>
    <sheet name="Índice" sheetId="2" r:id="rId1"/>
    <sheet name="Presentación" sheetId="3" r:id="rId2"/>
    <sheet name="Informantes" sheetId="4" r:id="rId3"/>
    <sheet name="Participantes" sheetId="5" r:id="rId4"/>
    <sheet name="CNGE_2024_M3_Secc1" sheetId="6" r:id="rId5"/>
    <sheet name="CNGE_2024_M3_Secc2" sheetId="18" r:id="rId6"/>
    <sheet name="CNGE_2024_M3_Secc3" sheetId="19" r:id="rId7"/>
    <sheet name="CNGE_2024_M3_Secc4" sheetId="20" r:id="rId8"/>
    <sheet name="CNGE_2024_M3_Secc5" sheetId="7" r:id="rId9"/>
    <sheet name="CNGE_2024_M3_Secc6" sheetId="8" r:id="rId10"/>
    <sheet name="Adición" sheetId="21" r:id="rId11"/>
    <sheet name="Complemento 1" sheetId="9" r:id="rId12"/>
    <sheet name="Complemento 2" sheetId="10" r:id="rId13"/>
    <sheet name="Complemento 3" sheetId="11" r:id="rId14"/>
    <sheet name="Complemento 4" sheetId="23" r:id="rId15"/>
    <sheet name="Complemento 5" sheetId="12" r:id="rId16"/>
    <sheet name="Complemento 6" sheetId="22" r:id="rId17"/>
    <sheet name="Anexo" sheetId="13" r:id="rId18"/>
    <sheet name="Glosario" sheetId="14" r:id="rId19"/>
  </sheets>
  <definedNames>
    <definedName name="_xlnm._FilterDatabase" localSheetId="13" hidden="1">'Complemento 3'!$O$25:$Q$104</definedName>
    <definedName name="_xlnm._FilterDatabase" localSheetId="15" hidden="1">'Complemento 5'!$AN$25:$AO$34</definedName>
    <definedName name="_xlnm.Print_Area" localSheetId="10">Adición!$A$1:$AE$670</definedName>
    <definedName name="_xlnm.Print_Area" localSheetId="17">Anexo!$A$1:$AE$427</definedName>
    <definedName name="_xlnm.Print_Area" localSheetId="4">CNGE_2024_M3_Secc1!$A$1:$AE$1420</definedName>
    <definedName name="_xlnm.Print_Area" localSheetId="5">CNGE_2024_M3_Secc2!$A$1:$AE$508</definedName>
    <definedName name="_xlnm.Print_Area" localSheetId="6">CNGE_2024_M3_Secc3!$A$1:$AE$112</definedName>
    <definedName name="_xlnm.Print_Area" localSheetId="7">CNGE_2024_M3_Secc4!$A$1:$AE$400</definedName>
    <definedName name="_xlnm.Print_Area" localSheetId="8">CNGE_2024_M3_Secc5!$A$1:$AE$1151</definedName>
    <definedName name="_xlnm.Print_Area" localSheetId="9">CNGE_2024_M3_Secc6!$A$1:$AE$1144</definedName>
    <definedName name="_xlnm.Print_Area" localSheetId="11">'Complemento 1'!$A$1:$AM$77</definedName>
    <definedName name="_xlnm.Print_Area" localSheetId="12">'Complemento 2'!$A$1:$AM$63</definedName>
    <definedName name="_xlnm.Print_Area" localSheetId="13">'Complemento 3'!$A$1:$AM$113</definedName>
    <definedName name="_xlnm.Print_Area" localSheetId="14">'Complemento 4'!$A$1:$CT$117</definedName>
    <definedName name="_xlnm.Print_Area" localSheetId="15">'Complemento 5'!$A$1:$AP$43</definedName>
    <definedName name="_xlnm.Print_Area" localSheetId="16">'Complemento 6'!$A$1:$BC$59</definedName>
    <definedName name="_xlnm.Print_Area" localSheetId="18">Glosario!$A$1:$AE$268</definedName>
    <definedName name="_xlnm.Print_Area" localSheetId="0">Índice!$A$1:$AE$49</definedName>
    <definedName name="_xlnm.Print_Area" localSheetId="2">Informantes!$A$1:$AE$56</definedName>
    <definedName name="_xlnm.Print_Area" localSheetId="3">Participantes!$A$1:$BJ$71</definedName>
    <definedName name="_xlnm.Print_Area" localSheetId="1">Presentación!$A$1:$AE$130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U1133" i="8" l="1"/>
  <c r="AS1133" i="8"/>
  <c r="AQ1133" i="8"/>
  <c r="AN1133" i="8"/>
  <c r="AL1133" i="8"/>
  <c r="AJ1133" i="8"/>
  <c r="AH1133" i="8"/>
  <c r="AL641" i="8"/>
  <c r="AJ641" i="8"/>
  <c r="AH641" i="8"/>
  <c r="AW723" i="8"/>
  <c r="AU723" i="8"/>
  <c r="AS723" i="8"/>
  <c r="AQ723" i="8"/>
  <c r="AN723" i="8"/>
  <c r="AL723" i="8"/>
  <c r="AJ723" i="8"/>
  <c r="AH723" i="8"/>
  <c r="AU762" i="8"/>
  <c r="AS762" i="8"/>
  <c r="AQ762" i="8"/>
  <c r="AN762" i="8"/>
  <c r="AL762" i="8"/>
  <c r="AJ762" i="8"/>
  <c r="AH762" i="8"/>
  <c r="AW838" i="8"/>
  <c r="AU838" i="8"/>
  <c r="AS838" i="8"/>
  <c r="AQ838" i="8"/>
  <c r="AN838" i="8"/>
  <c r="AL838" i="8"/>
  <c r="AJ838" i="8"/>
  <c r="AH838" i="8"/>
  <c r="AW927" i="8"/>
  <c r="AU927" i="8"/>
  <c r="AS927" i="8"/>
  <c r="AQ927" i="8"/>
  <c r="AN927" i="8"/>
  <c r="AL927" i="8"/>
  <c r="AJ927" i="8"/>
  <c r="AH927" i="8"/>
  <c r="AU1062" i="8"/>
  <c r="AS1062" i="8"/>
  <c r="AQ1062" i="8"/>
  <c r="AN1062" i="8"/>
  <c r="AL1062" i="8"/>
  <c r="AJ1062" i="8"/>
  <c r="AH1062" i="8"/>
  <c r="AU1052" i="8"/>
  <c r="AS1052" i="8"/>
  <c r="AQ1052" i="8"/>
  <c r="AN1052" i="8"/>
  <c r="AL1052" i="8"/>
  <c r="AJ1052" i="8"/>
  <c r="AH1052" i="8"/>
  <c r="AW1071" i="8"/>
  <c r="AU1071" i="8"/>
  <c r="AS1071" i="8"/>
  <c r="AQ1071" i="8"/>
  <c r="AN1071" i="8"/>
  <c r="AL1071" i="8"/>
  <c r="AJ1071" i="8"/>
  <c r="AH1071" i="8"/>
  <c r="AU1125" i="8"/>
  <c r="AS1125" i="8"/>
  <c r="AQ1125" i="8"/>
  <c r="AN1125" i="8"/>
  <c r="AL1125" i="8"/>
  <c r="AJ1125" i="8"/>
  <c r="AH1125" i="8"/>
  <c r="AU766" i="7" l="1"/>
  <c r="BP65" i="5" l="1"/>
  <c r="BM65" i="5"/>
  <c r="BP64" i="5"/>
  <c r="BM64" i="5"/>
  <c r="BP63" i="5"/>
  <c r="BM63" i="5"/>
  <c r="BP62" i="5"/>
  <c r="BM62" i="5"/>
  <c r="BP61" i="5"/>
  <c r="BM61" i="5"/>
  <c r="BP60" i="5"/>
  <c r="BM60" i="5"/>
  <c r="BP59" i="5"/>
  <c r="BM59" i="5"/>
  <c r="BP58" i="5"/>
  <c r="BM58" i="5"/>
  <c r="BP57" i="5"/>
  <c r="BM57" i="5"/>
  <c r="BP56" i="5"/>
  <c r="BM56" i="5"/>
  <c r="BP55" i="5"/>
  <c r="BM55" i="5"/>
  <c r="BP54" i="5"/>
  <c r="BM54" i="5"/>
  <c r="BP53" i="5"/>
  <c r="BM53" i="5"/>
  <c r="BP52" i="5"/>
  <c r="BM52" i="5"/>
  <c r="BP51" i="5"/>
  <c r="BM51" i="5"/>
  <c r="BP50" i="5"/>
  <c r="BM50" i="5"/>
  <c r="BP49" i="5"/>
  <c r="BM49" i="5"/>
  <c r="BP48" i="5"/>
  <c r="BM48" i="5"/>
  <c r="BP47" i="5"/>
  <c r="BM47" i="5"/>
  <c r="BP46" i="5"/>
  <c r="BM46" i="5"/>
  <c r="BP45" i="5"/>
  <c r="BM45" i="5"/>
  <c r="BP44" i="5"/>
  <c r="BM44" i="5"/>
  <c r="BP43" i="5"/>
  <c r="BM43" i="5"/>
  <c r="BP42" i="5"/>
  <c r="BM42" i="5"/>
  <c r="BP41" i="5"/>
  <c r="BM41" i="5"/>
  <c r="BP40" i="5"/>
  <c r="BM40" i="5"/>
  <c r="BP39" i="5"/>
  <c r="BM39" i="5"/>
  <c r="BP38" i="5"/>
  <c r="BM38" i="5"/>
  <c r="BP37" i="5"/>
  <c r="BM37" i="5"/>
  <c r="BP36" i="5"/>
  <c r="BM36" i="5"/>
  <c r="BP35" i="5"/>
  <c r="BM35" i="5"/>
  <c r="BP34" i="5"/>
  <c r="BM34" i="5"/>
  <c r="BP33" i="5"/>
  <c r="BM33" i="5"/>
  <c r="BP32" i="5"/>
  <c r="BM32" i="5"/>
  <c r="BP31" i="5"/>
  <c r="BM31" i="5"/>
  <c r="BM66" i="5" l="1"/>
  <c r="Q7" i="5" s="1"/>
  <c r="BP66" i="5"/>
  <c r="Q8" i="5" s="1"/>
  <c r="AJ103" i="19" l="1"/>
  <c r="AH43" i="19"/>
  <c r="AH44" i="19"/>
  <c r="AH45" i="19"/>
  <c r="AH46" i="19"/>
  <c r="AH47" i="19"/>
  <c r="AH48" i="19"/>
  <c r="AH49" i="19"/>
  <c r="AH50" i="19"/>
  <c r="AH51" i="19"/>
  <c r="AH52" i="19"/>
  <c r="AH53" i="19"/>
  <c r="AH54" i="19"/>
  <c r="AH55" i="19"/>
  <c r="AH56" i="19"/>
  <c r="AH57" i="19"/>
  <c r="AH58" i="19"/>
  <c r="AH59" i="19"/>
  <c r="AH60" i="19"/>
  <c r="AH61" i="19"/>
  <c r="AH62" i="19"/>
  <c r="AH63" i="19"/>
  <c r="AH64" i="19"/>
  <c r="AH65" i="19"/>
  <c r="AH66" i="19"/>
  <c r="AH67" i="19"/>
  <c r="AH68" i="19"/>
  <c r="AH69" i="19"/>
  <c r="AH70" i="19"/>
  <c r="AH71" i="19"/>
  <c r="AH72" i="19"/>
  <c r="AH73" i="19"/>
  <c r="AH74" i="19"/>
  <c r="AH75" i="19"/>
  <c r="AH76" i="19"/>
  <c r="AH77" i="19"/>
  <c r="AH78" i="19"/>
  <c r="AH79" i="19"/>
  <c r="AH80" i="19"/>
  <c r="AH81" i="19"/>
  <c r="AH82" i="19"/>
  <c r="AH83" i="19"/>
  <c r="AH84" i="19"/>
  <c r="AH85" i="19"/>
  <c r="AH86" i="19"/>
  <c r="AH42" i="19"/>
  <c r="BJ26" i="12"/>
  <c r="BJ27" i="12"/>
  <c r="BJ28" i="12"/>
  <c r="BJ29" i="12"/>
  <c r="BJ30" i="12"/>
  <c r="BJ31" i="12"/>
  <c r="BJ32" i="12"/>
  <c r="BJ33" i="12"/>
  <c r="BJ34" i="12"/>
  <c r="BG104" i="11" l="1"/>
  <c r="BG26" i="11"/>
  <c r="BG28" i="11"/>
  <c r="BG29" i="11"/>
  <c r="BG30" i="11"/>
  <c r="BG31" i="11"/>
  <c r="BG32" i="11"/>
  <c r="BG33" i="11"/>
  <c r="BG34" i="11"/>
  <c r="BG35" i="11"/>
  <c r="BG36" i="11"/>
  <c r="BG37" i="11"/>
  <c r="BG38" i="11"/>
  <c r="BG39" i="11"/>
  <c r="BG40" i="11"/>
  <c r="BG41" i="11"/>
  <c r="BG42" i="11"/>
  <c r="BG43" i="11"/>
  <c r="BG44" i="11"/>
  <c r="BG45" i="11"/>
  <c r="BG46" i="11"/>
  <c r="BG47" i="11"/>
  <c r="BG48" i="11"/>
  <c r="BG49" i="11"/>
  <c r="BG50" i="11"/>
  <c r="BG51" i="11"/>
  <c r="BG52" i="11"/>
  <c r="BG53" i="11"/>
  <c r="BG54" i="11"/>
  <c r="BG55" i="11"/>
  <c r="BG56" i="11"/>
  <c r="BG57" i="11"/>
  <c r="BG58" i="11"/>
  <c r="BG59" i="11"/>
  <c r="BG60" i="11"/>
  <c r="BG61" i="11"/>
  <c r="BG62" i="11"/>
  <c r="BG63" i="11"/>
  <c r="BG64" i="11"/>
  <c r="BG65" i="11"/>
  <c r="BG66" i="11"/>
  <c r="BG67" i="11"/>
  <c r="BG68" i="11"/>
  <c r="BG69" i="11"/>
  <c r="BG70" i="11"/>
  <c r="BG71" i="11"/>
  <c r="BG72" i="11"/>
  <c r="BG73" i="11"/>
  <c r="BG74" i="11"/>
  <c r="BG75" i="11"/>
  <c r="BG76" i="11"/>
  <c r="BG77" i="11"/>
  <c r="BG78" i="11"/>
  <c r="BG79" i="11"/>
  <c r="BG80" i="11"/>
  <c r="BG81" i="11"/>
  <c r="BG82" i="11"/>
  <c r="BG83" i="11"/>
  <c r="BG84" i="11"/>
  <c r="BG85" i="11"/>
  <c r="BG86" i="11"/>
  <c r="BG87" i="11"/>
  <c r="BG88" i="11"/>
  <c r="BG89" i="11"/>
  <c r="BG90" i="11"/>
  <c r="BG91" i="11"/>
  <c r="BG92" i="11"/>
  <c r="BG93" i="11"/>
  <c r="BG94" i="11"/>
  <c r="BG95" i="11"/>
  <c r="BG96" i="11"/>
  <c r="BG97" i="11"/>
  <c r="BG98" i="11"/>
  <c r="BG99" i="11"/>
  <c r="BG100" i="11"/>
  <c r="BG101" i="11"/>
  <c r="BG102" i="11"/>
  <c r="BG103"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BM26" i="11"/>
  <c r="H26" i="11" s="1"/>
  <c r="BM27" i="11"/>
  <c r="H27" i="11" s="1"/>
  <c r="BM28" i="11"/>
  <c r="H28" i="11" s="1"/>
  <c r="BM29" i="11"/>
  <c r="H29" i="11" s="1"/>
  <c r="BM30" i="11"/>
  <c r="BM31" i="11"/>
  <c r="BM32" i="11"/>
  <c r="BM33" i="11"/>
  <c r="BM34" i="11"/>
  <c r="BM35" i="11"/>
  <c r="BM36" i="11"/>
  <c r="BM37" i="11"/>
  <c r="BM38" i="11"/>
  <c r="BM39" i="11"/>
  <c r="BM40" i="11"/>
  <c r="BM41" i="11"/>
  <c r="BM42" i="11"/>
  <c r="BM43" i="11"/>
  <c r="BM44" i="11"/>
  <c r="BM45" i="11"/>
  <c r="BM46" i="11"/>
  <c r="BM47" i="11"/>
  <c r="BM48" i="11"/>
  <c r="BM49" i="11"/>
  <c r="BM50" i="11"/>
  <c r="BM51" i="11"/>
  <c r="BM52" i="11"/>
  <c r="BM53" i="11"/>
  <c r="BM54" i="11"/>
  <c r="BM55" i="11"/>
  <c r="BM56" i="11"/>
  <c r="BM57" i="11"/>
  <c r="BM58" i="11"/>
  <c r="BM59" i="11"/>
  <c r="BM60" i="11"/>
  <c r="BM61" i="11"/>
  <c r="BM62" i="11"/>
  <c r="BM63" i="11"/>
  <c r="BM64" i="11"/>
  <c r="BM65" i="11"/>
  <c r="BM66" i="11"/>
  <c r="BM67" i="11"/>
  <c r="BM68" i="11"/>
  <c r="BM69" i="11"/>
  <c r="BM70" i="11"/>
  <c r="BM71" i="11"/>
  <c r="BM72" i="11"/>
  <c r="BM73" i="11"/>
  <c r="BM74" i="11"/>
  <c r="BM75" i="11"/>
  <c r="BM76" i="11"/>
  <c r="BM77" i="11"/>
  <c r="BM78" i="11"/>
  <c r="BM79" i="11"/>
  <c r="BM80" i="11"/>
  <c r="BM81" i="11"/>
  <c r="BM82" i="11"/>
  <c r="BM83" i="11"/>
  <c r="BM84" i="11"/>
  <c r="BM85" i="11"/>
  <c r="BM86" i="11"/>
  <c r="BM87" i="11"/>
  <c r="BM88" i="11"/>
  <c r="BM89" i="11"/>
  <c r="BM90" i="11"/>
  <c r="BM91" i="11"/>
  <c r="BM92" i="11"/>
  <c r="BM93" i="11"/>
  <c r="BM94" i="11"/>
  <c r="BM95" i="11"/>
  <c r="BM96" i="11"/>
  <c r="BM97" i="11"/>
  <c r="BM98" i="11"/>
  <c r="BM99" i="11"/>
  <c r="BM100" i="11"/>
  <c r="BM101" i="11"/>
  <c r="BM102" i="11"/>
  <c r="BM103" i="11"/>
  <c r="BM104" i="11"/>
  <c r="BM25" i="11"/>
  <c r="H25" i="11" s="1"/>
  <c r="H26"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BM26" i="10"/>
  <c r="BM27" i="10"/>
  <c r="H27" i="10" s="1"/>
  <c r="BM28" i="10"/>
  <c r="H28" i="10" s="1"/>
  <c r="BM29" i="10"/>
  <c r="BM30" i="10"/>
  <c r="BM31" i="10"/>
  <c r="BM32" i="10"/>
  <c r="BM33" i="10"/>
  <c r="BM34" i="10"/>
  <c r="BM35" i="10"/>
  <c r="BM36" i="10"/>
  <c r="BM37" i="10"/>
  <c r="BM38" i="10"/>
  <c r="BM39" i="10"/>
  <c r="BM40" i="10"/>
  <c r="BM41" i="10"/>
  <c r="BM42" i="10"/>
  <c r="BM43" i="10"/>
  <c r="BM44" i="10"/>
  <c r="BM45" i="10"/>
  <c r="BM46" i="10"/>
  <c r="BM47" i="10"/>
  <c r="BM48" i="10"/>
  <c r="BM49" i="10"/>
  <c r="BM50" i="10"/>
  <c r="BM51" i="10"/>
  <c r="BM52" i="10"/>
  <c r="BM53" i="10"/>
  <c r="BM54" i="10"/>
  <c r="BM25" i="10"/>
  <c r="BG26" i="9"/>
  <c r="BG27" i="9"/>
  <c r="BG28" i="9"/>
  <c r="BG29" i="9"/>
  <c r="BG30" i="9"/>
  <c r="BG31" i="9"/>
  <c r="BG32" i="9"/>
  <c r="BG33" i="9"/>
  <c r="BG34" i="9"/>
  <c r="BG35" i="9"/>
  <c r="BG36" i="9"/>
  <c r="BG37" i="9"/>
  <c r="BG38" i="9"/>
  <c r="BG39" i="9"/>
  <c r="BG40" i="9"/>
  <c r="BG41" i="9"/>
  <c r="BG42" i="9"/>
  <c r="BG43" i="9"/>
  <c r="BG44" i="9"/>
  <c r="BG45" i="9"/>
  <c r="BG46" i="9"/>
  <c r="BG47" i="9"/>
  <c r="BG48" i="9"/>
  <c r="BG49" i="9"/>
  <c r="BG50" i="9"/>
  <c r="BG51" i="9"/>
  <c r="BG52" i="9"/>
  <c r="BG53" i="9"/>
  <c r="BG54" i="9"/>
  <c r="BG55" i="9"/>
  <c r="BG56" i="9"/>
  <c r="BG57" i="9"/>
  <c r="BG58" i="9"/>
  <c r="BG59" i="9"/>
  <c r="BG60" i="9"/>
  <c r="BG61" i="9"/>
  <c r="BG62" i="9"/>
  <c r="BG63" i="9"/>
  <c r="BG64" i="9"/>
  <c r="BG65" i="9"/>
  <c r="BG66" i="9"/>
  <c r="BG67" i="9"/>
  <c r="BG68" i="9"/>
  <c r="BG24" i="9"/>
  <c r="AW25" i="9" l="1"/>
  <c r="AL106" i="7" l="1"/>
  <c r="AL105" i="7"/>
  <c r="D103" i="20"/>
  <c r="CG372" i="18" l="1"/>
  <c r="CG374" i="18"/>
  <c r="CG373" i="18"/>
  <c r="CG375" i="18"/>
  <c r="CG376" i="18"/>
  <c r="CG377" i="18"/>
  <c r="CG378" i="18"/>
  <c r="CE373" i="18"/>
  <c r="CE374" i="18"/>
  <c r="CE375" i="18"/>
  <c r="BP370" i="18"/>
  <c r="CI373" i="18"/>
  <c r="CY43" i="18"/>
  <c r="CY42" i="18"/>
  <c r="CV43" i="18"/>
  <c r="IG30" i="23"/>
  <c r="IG31" i="23"/>
  <c r="IG32" i="23"/>
  <c r="IG33" i="23"/>
  <c r="IG34" i="23"/>
  <c r="IG35" i="23"/>
  <c r="IG36" i="23"/>
  <c r="IG37" i="23"/>
  <c r="IG38" i="23"/>
  <c r="IG39" i="23"/>
  <c r="IG40" i="23"/>
  <c r="IG41" i="23"/>
  <c r="IG42" i="23"/>
  <c r="IG43" i="23"/>
  <c r="IG44" i="23"/>
  <c r="IG45" i="23"/>
  <c r="IG46" i="23"/>
  <c r="IG47" i="23"/>
  <c r="IG48" i="23"/>
  <c r="IG49" i="23"/>
  <c r="IG50" i="23"/>
  <c r="IG51" i="23"/>
  <c r="IG52" i="23"/>
  <c r="IG53" i="23"/>
  <c r="IG54" i="23"/>
  <c r="IG55" i="23"/>
  <c r="IG56" i="23"/>
  <c r="IG57" i="23"/>
  <c r="IG58" i="23"/>
  <c r="IG59" i="23"/>
  <c r="IG60" i="23"/>
  <c r="IG61" i="23"/>
  <c r="IG62" i="23"/>
  <c r="IG63" i="23"/>
  <c r="IG64" i="23"/>
  <c r="IG65" i="23"/>
  <c r="IG66" i="23"/>
  <c r="IG67" i="23"/>
  <c r="IG68" i="23"/>
  <c r="IG69" i="23"/>
  <c r="IG70" i="23"/>
  <c r="IG71" i="23"/>
  <c r="IG72" i="23"/>
  <c r="IG73" i="23"/>
  <c r="IG74" i="23"/>
  <c r="IG75" i="23"/>
  <c r="IG76" i="23"/>
  <c r="IG77" i="23"/>
  <c r="IG78" i="23"/>
  <c r="IG79" i="23"/>
  <c r="IG80" i="23"/>
  <c r="IG81" i="23"/>
  <c r="IG82" i="23"/>
  <c r="IG83" i="23"/>
  <c r="IG84" i="23"/>
  <c r="IG85" i="23"/>
  <c r="IG86" i="23"/>
  <c r="IG87" i="23"/>
  <c r="IG88" i="23"/>
  <c r="IG89" i="23"/>
  <c r="IG90" i="23"/>
  <c r="IG91" i="23"/>
  <c r="IG92" i="23"/>
  <c r="IG93" i="23"/>
  <c r="IG94" i="23"/>
  <c r="IG95" i="23"/>
  <c r="IG96" i="23"/>
  <c r="IG97" i="23"/>
  <c r="IG98" i="23"/>
  <c r="IG99" i="23"/>
  <c r="IG100" i="23"/>
  <c r="IG101" i="23"/>
  <c r="IG102" i="23"/>
  <c r="IG103" i="23"/>
  <c r="IG104" i="23"/>
  <c r="IG105" i="23"/>
  <c r="IG106" i="23"/>
  <c r="IG107" i="23"/>
  <c r="IG108" i="23"/>
  <c r="IG29" i="23"/>
  <c r="HW30" i="23"/>
  <c r="HW31" i="23"/>
  <c r="HW32" i="23"/>
  <c r="HW33" i="23"/>
  <c r="HW34" i="23"/>
  <c r="HW35" i="23"/>
  <c r="HW36" i="23"/>
  <c r="HW37" i="23"/>
  <c r="HW38" i="23"/>
  <c r="HW39" i="23"/>
  <c r="HW40" i="23"/>
  <c r="HW41" i="23"/>
  <c r="HW42" i="23"/>
  <c r="HW43" i="23"/>
  <c r="HW44" i="23"/>
  <c r="HW45" i="23"/>
  <c r="HW46" i="23"/>
  <c r="HW47" i="23"/>
  <c r="HW48" i="23"/>
  <c r="HW49" i="23"/>
  <c r="HW50" i="23"/>
  <c r="HW51" i="23"/>
  <c r="HW52" i="23"/>
  <c r="HW53" i="23"/>
  <c r="HW54" i="23"/>
  <c r="HW55" i="23"/>
  <c r="HW56" i="23"/>
  <c r="HW57" i="23"/>
  <c r="HW58" i="23"/>
  <c r="HW59" i="23"/>
  <c r="HW60" i="23"/>
  <c r="HW61" i="23"/>
  <c r="HW62" i="23"/>
  <c r="HW63" i="23"/>
  <c r="HW64" i="23"/>
  <c r="HW65" i="23"/>
  <c r="HW66" i="23"/>
  <c r="HW67" i="23"/>
  <c r="HW68" i="23"/>
  <c r="HW69" i="23"/>
  <c r="HW70" i="23"/>
  <c r="HW71" i="23"/>
  <c r="HW72" i="23"/>
  <c r="HW73" i="23"/>
  <c r="HW74" i="23"/>
  <c r="HW75" i="23"/>
  <c r="HW76" i="23"/>
  <c r="HW77" i="23"/>
  <c r="HW78" i="23"/>
  <c r="HW79" i="23"/>
  <c r="HW80" i="23"/>
  <c r="HW81" i="23"/>
  <c r="HW82" i="23"/>
  <c r="HW83" i="23"/>
  <c r="HW84" i="23"/>
  <c r="HW85" i="23"/>
  <c r="HW86" i="23"/>
  <c r="HW87" i="23"/>
  <c r="HW88" i="23"/>
  <c r="HW89" i="23"/>
  <c r="HW90" i="23"/>
  <c r="HW91" i="23"/>
  <c r="HW92" i="23"/>
  <c r="HW93" i="23"/>
  <c r="HW94" i="23"/>
  <c r="HW95" i="23"/>
  <c r="HW96" i="23"/>
  <c r="HW97" i="23"/>
  <c r="HW98" i="23"/>
  <c r="HW99" i="23"/>
  <c r="HW100" i="23"/>
  <c r="HW101" i="23"/>
  <c r="HW102" i="23"/>
  <c r="HW103" i="23"/>
  <c r="HW104" i="23"/>
  <c r="HW105" i="23"/>
  <c r="HW106" i="23"/>
  <c r="HW107" i="23"/>
  <c r="HW108" i="23"/>
  <c r="HW29" i="23"/>
  <c r="HM30" i="23"/>
  <c r="HM31" i="23"/>
  <c r="HM32" i="23"/>
  <c r="HM33" i="23"/>
  <c r="HM34" i="23"/>
  <c r="HM35" i="23"/>
  <c r="HM36" i="23"/>
  <c r="HM37" i="23"/>
  <c r="HM38" i="23"/>
  <c r="HM39" i="23"/>
  <c r="HM40" i="23"/>
  <c r="HM41" i="23"/>
  <c r="HM42" i="23"/>
  <c r="HM43" i="23"/>
  <c r="HM44" i="23"/>
  <c r="HM45" i="23"/>
  <c r="HM46" i="23"/>
  <c r="HM47" i="23"/>
  <c r="HM48" i="23"/>
  <c r="HM49" i="23"/>
  <c r="HM50" i="23"/>
  <c r="HM51" i="23"/>
  <c r="HM52" i="23"/>
  <c r="HM53" i="23"/>
  <c r="HM54" i="23"/>
  <c r="HM55" i="23"/>
  <c r="HM56" i="23"/>
  <c r="HM57" i="23"/>
  <c r="HM58" i="23"/>
  <c r="HM59" i="23"/>
  <c r="HM60" i="23"/>
  <c r="HM61" i="23"/>
  <c r="HM62" i="23"/>
  <c r="HM63" i="23"/>
  <c r="HM64" i="23"/>
  <c r="HM65" i="23"/>
  <c r="HM66" i="23"/>
  <c r="HM67" i="23"/>
  <c r="HM68" i="23"/>
  <c r="HM69" i="23"/>
  <c r="HM70" i="23"/>
  <c r="HM71" i="23"/>
  <c r="HM72" i="23"/>
  <c r="HM73" i="23"/>
  <c r="HM74" i="23"/>
  <c r="HM75" i="23"/>
  <c r="HM76" i="23"/>
  <c r="HM77" i="23"/>
  <c r="HM78" i="23"/>
  <c r="HM79" i="23"/>
  <c r="HM80" i="23"/>
  <c r="HM81" i="23"/>
  <c r="HM82" i="23"/>
  <c r="HM83" i="23"/>
  <c r="HM84" i="23"/>
  <c r="HM85" i="23"/>
  <c r="HM86" i="23"/>
  <c r="HM87" i="23"/>
  <c r="HM88" i="23"/>
  <c r="HM89" i="23"/>
  <c r="HM90" i="23"/>
  <c r="HM91" i="23"/>
  <c r="HM92" i="23"/>
  <c r="HM93" i="23"/>
  <c r="HM94" i="23"/>
  <c r="HM95" i="23"/>
  <c r="HM96" i="23"/>
  <c r="HM97" i="23"/>
  <c r="HM98" i="23"/>
  <c r="HM99" i="23"/>
  <c r="HM100" i="23"/>
  <c r="HM101" i="23"/>
  <c r="HM102" i="23"/>
  <c r="HM103" i="23"/>
  <c r="HM104" i="23"/>
  <c r="HM105" i="23"/>
  <c r="HM106" i="23"/>
  <c r="HM107" i="23"/>
  <c r="HM108" i="23"/>
  <c r="HM29" i="23"/>
  <c r="HC29" i="23"/>
  <c r="GS30" i="23"/>
  <c r="GS31" i="23"/>
  <c r="GS32" i="23"/>
  <c r="GS33" i="23"/>
  <c r="GS34" i="23"/>
  <c r="GS35" i="23"/>
  <c r="GS36" i="23"/>
  <c r="GS37" i="23"/>
  <c r="GS38" i="23"/>
  <c r="GS39" i="23"/>
  <c r="GS40" i="23"/>
  <c r="GS41" i="23"/>
  <c r="GS42" i="23"/>
  <c r="GS43" i="23"/>
  <c r="GS44" i="23"/>
  <c r="GS45" i="23"/>
  <c r="GS46" i="23"/>
  <c r="GS47" i="23"/>
  <c r="GS48" i="23"/>
  <c r="GS49" i="23"/>
  <c r="GS50" i="23"/>
  <c r="GS51" i="23"/>
  <c r="GS52" i="23"/>
  <c r="GS53" i="23"/>
  <c r="GS54" i="23"/>
  <c r="GS55" i="23"/>
  <c r="GS56" i="23"/>
  <c r="GS57" i="23"/>
  <c r="GS58" i="23"/>
  <c r="GS59" i="23"/>
  <c r="GS60" i="23"/>
  <c r="GS61" i="23"/>
  <c r="GS62" i="23"/>
  <c r="GS63" i="23"/>
  <c r="GS64" i="23"/>
  <c r="GS65" i="23"/>
  <c r="GS66" i="23"/>
  <c r="GS67" i="23"/>
  <c r="GS68" i="23"/>
  <c r="GS69" i="23"/>
  <c r="GS70" i="23"/>
  <c r="GS71" i="23"/>
  <c r="GS72" i="23"/>
  <c r="GS73" i="23"/>
  <c r="GS74" i="23"/>
  <c r="GS75" i="23"/>
  <c r="GS76" i="23"/>
  <c r="GS77" i="23"/>
  <c r="GS78" i="23"/>
  <c r="GS79" i="23"/>
  <c r="GS80" i="23"/>
  <c r="GS81" i="23"/>
  <c r="GS82" i="23"/>
  <c r="GS83" i="23"/>
  <c r="GS84" i="23"/>
  <c r="GS85" i="23"/>
  <c r="GS86" i="23"/>
  <c r="GS87" i="23"/>
  <c r="GS88" i="23"/>
  <c r="GS89" i="23"/>
  <c r="GS90" i="23"/>
  <c r="GS91" i="23"/>
  <c r="GS92" i="23"/>
  <c r="GS93" i="23"/>
  <c r="GS94" i="23"/>
  <c r="GS95" i="23"/>
  <c r="GS96" i="23"/>
  <c r="GS97" i="23"/>
  <c r="GS98" i="23"/>
  <c r="GS99" i="23"/>
  <c r="GS100" i="23"/>
  <c r="GS101" i="23"/>
  <c r="GS102" i="23"/>
  <c r="GS103" i="23"/>
  <c r="GS104" i="23"/>
  <c r="GS105" i="23"/>
  <c r="GS106" i="23"/>
  <c r="GS107" i="23"/>
  <c r="GS108" i="23"/>
  <c r="GS29" i="23"/>
  <c r="HC32" i="23"/>
  <c r="HC33" i="23"/>
  <c r="HC34" i="23"/>
  <c r="HC35" i="23"/>
  <c r="HC36" i="23"/>
  <c r="HC37" i="23"/>
  <c r="HC38" i="23"/>
  <c r="HC39" i="23"/>
  <c r="HC40" i="23"/>
  <c r="HC41" i="23"/>
  <c r="HC42" i="23"/>
  <c r="HC43" i="23"/>
  <c r="HC44" i="23"/>
  <c r="HC45" i="23"/>
  <c r="HC46" i="23"/>
  <c r="HC47" i="23"/>
  <c r="HC48" i="23"/>
  <c r="HC49" i="23"/>
  <c r="HC50" i="23"/>
  <c r="HC51" i="23"/>
  <c r="HC52" i="23"/>
  <c r="HC53" i="23"/>
  <c r="HC54" i="23"/>
  <c r="HC55" i="23"/>
  <c r="HC56" i="23"/>
  <c r="HC57" i="23"/>
  <c r="HC58" i="23"/>
  <c r="HC59" i="23"/>
  <c r="HC60" i="23"/>
  <c r="HC61" i="23"/>
  <c r="HC62" i="23"/>
  <c r="HC63" i="23"/>
  <c r="HC64" i="23"/>
  <c r="HC65" i="23"/>
  <c r="HC66" i="23"/>
  <c r="HC67" i="23"/>
  <c r="HC68" i="23"/>
  <c r="HC69" i="23"/>
  <c r="HC70" i="23"/>
  <c r="HC71" i="23"/>
  <c r="HC72" i="23"/>
  <c r="HC73" i="23"/>
  <c r="HC74" i="23"/>
  <c r="HC75" i="23"/>
  <c r="HC76" i="23"/>
  <c r="HC77" i="23"/>
  <c r="HC78" i="23"/>
  <c r="HC79" i="23"/>
  <c r="HC80" i="23"/>
  <c r="HC81" i="23"/>
  <c r="HC82" i="23"/>
  <c r="HC83" i="23"/>
  <c r="HC84" i="23"/>
  <c r="HC85" i="23"/>
  <c r="HC86" i="23"/>
  <c r="HC87" i="23"/>
  <c r="HC88" i="23"/>
  <c r="HC89" i="23"/>
  <c r="HC90" i="23"/>
  <c r="HC91" i="23"/>
  <c r="HC92" i="23"/>
  <c r="HC93" i="23"/>
  <c r="HC94" i="23"/>
  <c r="HC95" i="23"/>
  <c r="HC96" i="23"/>
  <c r="HC97" i="23"/>
  <c r="HC98" i="23"/>
  <c r="HC99" i="23"/>
  <c r="HC100" i="23"/>
  <c r="HC101" i="23"/>
  <c r="HC102" i="23"/>
  <c r="HC103" i="23"/>
  <c r="HC104" i="23"/>
  <c r="HC105" i="23"/>
  <c r="HC106" i="23"/>
  <c r="HC107" i="23"/>
  <c r="HC108" i="23"/>
  <c r="HC30" i="23"/>
  <c r="HC31" i="23"/>
  <c r="BK657" i="6"/>
  <c r="BK583" i="6"/>
  <c r="BK584" i="6"/>
  <c r="BK585" i="6"/>
  <c r="BK586" i="6"/>
  <c r="BK587" i="6"/>
  <c r="BK588" i="6"/>
  <c r="BK589" i="6"/>
  <c r="BK590" i="6"/>
  <c r="BK591" i="6"/>
  <c r="BK592" i="6"/>
  <c r="BK593" i="6"/>
  <c r="BK594" i="6"/>
  <c r="BK595" i="6"/>
  <c r="BK596" i="6"/>
  <c r="BK597" i="6"/>
  <c r="BK598" i="6"/>
  <c r="BK599" i="6"/>
  <c r="BK600" i="6"/>
  <c r="BK601" i="6"/>
  <c r="BK602" i="6"/>
  <c r="BK603" i="6"/>
  <c r="BK604" i="6"/>
  <c r="BK605" i="6"/>
  <c r="BK606" i="6"/>
  <c r="BK607" i="6"/>
  <c r="BK608" i="6"/>
  <c r="BK609" i="6"/>
  <c r="BK610" i="6"/>
  <c r="BK611" i="6"/>
  <c r="BK612" i="6"/>
  <c r="BK613" i="6"/>
  <c r="BK614" i="6"/>
  <c r="BK615" i="6"/>
  <c r="BK616" i="6"/>
  <c r="BK617" i="6"/>
  <c r="BK618" i="6"/>
  <c r="BK619" i="6"/>
  <c r="BK620" i="6"/>
  <c r="BK621" i="6"/>
  <c r="BK622" i="6"/>
  <c r="BK623" i="6"/>
  <c r="BK624" i="6"/>
  <c r="BK625" i="6"/>
  <c r="BK626" i="6"/>
  <c r="BK627" i="6"/>
  <c r="BK628" i="6"/>
  <c r="BK629" i="6"/>
  <c r="BK630" i="6"/>
  <c r="BK631" i="6"/>
  <c r="BK632" i="6"/>
  <c r="BK633" i="6"/>
  <c r="BK634" i="6"/>
  <c r="BK635" i="6"/>
  <c r="BK636" i="6"/>
  <c r="BK637" i="6"/>
  <c r="BK638" i="6"/>
  <c r="BK639" i="6"/>
  <c r="BK640" i="6"/>
  <c r="BK641" i="6"/>
  <c r="BK642" i="6"/>
  <c r="BK643" i="6"/>
  <c r="BK644" i="6"/>
  <c r="BK645" i="6"/>
  <c r="BK646" i="6"/>
  <c r="BK647" i="6"/>
  <c r="BK648" i="6"/>
  <c r="BK649" i="6"/>
  <c r="BK650" i="6"/>
  <c r="BK651" i="6"/>
  <c r="BK652" i="6"/>
  <c r="BK653" i="6"/>
  <c r="BK654" i="6"/>
  <c r="BK655" i="6"/>
  <c r="BK656" i="6"/>
  <c r="BE579" i="6"/>
  <c r="BN579" i="6"/>
  <c r="AH536" i="6" l="1"/>
  <c r="AH511" i="6"/>
  <c r="AH512" i="6"/>
  <c r="AH513" i="6"/>
  <c r="AH514" i="6"/>
  <c r="AH515" i="6"/>
  <c r="AH516" i="6"/>
  <c r="AH517" i="6"/>
  <c r="AH518" i="6"/>
  <c r="AH519" i="6"/>
  <c r="AH520" i="6"/>
  <c r="AH521" i="6"/>
  <c r="AH522" i="6"/>
  <c r="AH523" i="6"/>
  <c r="AH524" i="6"/>
  <c r="AH525" i="6"/>
  <c r="AH526" i="6"/>
  <c r="AH527" i="6"/>
  <c r="AH528" i="6"/>
  <c r="AH529" i="6"/>
  <c r="AH530" i="6"/>
  <c r="AH531" i="6"/>
  <c r="AH532" i="6"/>
  <c r="AH533" i="6"/>
  <c r="AH534" i="6"/>
  <c r="AH535" i="6"/>
  <c r="AK509" i="6"/>
  <c r="B8" i="6" l="1"/>
  <c r="AH38" i="6"/>
  <c r="AH1240" i="6" s="1"/>
  <c r="AO38" i="6"/>
  <c r="AH53" i="6"/>
  <c r="AJ53" i="6"/>
  <c r="AL53" i="6"/>
  <c r="AO53" i="6"/>
  <c r="AQ53" i="6"/>
  <c r="AS53" i="6"/>
  <c r="AU53" i="6"/>
  <c r="BD53" i="6"/>
  <c r="BF53" i="6" s="1"/>
  <c r="BE53" i="6"/>
  <c r="BG53" i="6" s="1"/>
  <c r="BI53" i="6" s="1"/>
  <c r="BH53" i="6"/>
  <c r="BJ53" i="6" s="1"/>
  <c r="BK53" i="6" s="1"/>
  <c r="BM53" i="6"/>
  <c r="BS53" i="6"/>
  <c r="LU53" i="6"/>
  <c r="AH54" i="6"/>
  <c r="AJ54" i="6"/>
  <c r="AL54" i="6"/>
  <c r="AO54" i="6"/>
  <c r="AQ54" i="6"/>
  <c r="AS54" i="6"/>
  <c r="AU54" i="6"/>
  <c r="BD54" i="6"/>
  <c r="BF54" i="6" s="1"/>
  <c r="BE54" i="6"/>
  <c r="BG54" i="6" s="1"/>
  <c r="BI54" i="6" s="1"/>
  <c r="BH54" i="6"/>
  <c r="BJ54" i="6" s="1"/>
  <c r="BK54" i="6" s="1"/>
  <c r="BM54" i="6"/>
  <c r="BP54" i="6"/>
  <c r="BS54" i="6"/>
  <c r="AH55" i="6"/>
  <c r="AJ55" i="6"/>
  <c r="AL55" i="6"/>
  <c r="AO55" i="6"/>
  <c r="AQ55" i="6"/>
  <c r="AS55" i="6"/>
  <c r="AU55" i="6"/>
  <c r="BD55" i="6"/>
  <c r="BF55" i="6" s="1"/>
  <c r="BE55" i="6"/>
  <c r="BG55" i="6"/>
  <c r="BI55" i="6" s="1"/>
  <c r="BH55" i="6"/>
  <c r="BJ55" i="6" s="1"/>
  <c r="BK55" i="6" s="1"/>
  <c r="BM55" i="6"/>
  <c r="BP55" i="6"/>
  <c r="BS55" i="6"/>
  <c r="AH56" i="6"/>
  <c r="AJ56" i="6"/>
  <c r="AL56" i="6"/>
  <c r="AO56" i="6"/>
  <c r="AQ56" i="6"/>
  <c r="AS56" i="6"/>
  <c r="AU56" i="6"/>
  <c r="BD56" i="6"/>
  <c r="BF56" i="6" s="1"/>
  <c r="BE56" i="6"/>
  <c r="BG56" i="6"/>
  <c r="BH56" i="6"/>
  <c r="BI56" i="6"/>
  <c r="BJ56" i="6"/>
  <c r="BK56" i="6" s="1"/>
  <c r="BM56" i="6"/>
  <c r="BP56" i="6"/>
  <c r="BS56" i="6"/>
  <c r="AH57" i="6"/>
  <c r="AJ57" i="6"/>
  <c r="AL57" i="6"/>
  <c r="AO57" i="6"/>
  <c r="AQ57" i="6"/>
  <c r="AS57" i="6"/>
  <c r="AU57" i="6"/>
  <c r="BD57" i="6"/>
  <c r="BF57" i="6" s="1"/>
  <c r="BE57" i="6"/>
  <c r="BG57" i="6" s="1"/>
  <c r="BI57" i="6" s="1"/>
  <c r="BH57" i="6"/>
  <c r="BJ57" i="6" s="1"/>
  <c r="BK57" i="6"/>
  <c r="BM57" i="6"/>
  <c r="BP57" i="6"/>
  <c r="BS57" i="6"/>
  <c r="AH58" i="6"/>
  <c r="AJ58" i="6"/>
  <c r="AL58" i="6"/>
  <c r="AO58" i="6"/>
  <c r="AQ58" i="6"/>
  <c r="AS58" i="6"/>
  <c r="AU58" i="6"/>
  <c r="BD58" i="6"/>
  <c r="BE58" i="6"/>
  <c r="BG58" i="6" s="1"/>
  <c r="BI58" i="6" s="1"/>
  <c r="BF58" i="6"/>
  <c r="BH58" i="6"/>
  <c r="BJ58" i="6" s="1"/>
  <c r="BK58" i="6" s="1"/>
  <c r="BM58" i="6"/>
  <c r="BP58" i="6"/>
  <c r="BS58" i="6"/>
  <c r="AH59" i="6"/>
  <c r="AJ59" i="6"/>
  <c r="AL59" i="6"/>
  <c r="AO59" i="6"/>
  <c r="AQ59" i="6"/>
  <c r="AS59" i="6"/>
  <c r="AU59" i="6"/>
  <c r="BD59" i="6"/>
  <c r="BF59" i="6" s="1"/>
  <c r="BE59" i="6"/>
  <c r="BG59" i="6"/>
  <c r="BI59" i="6" s="1"/>
  <c r="BH59" i="6"/>
  <c r="BJ59" i="6" s="1"/>
  <c r="BK59" i="6" s="1"/>
  <c r="BM59" i="6"/>
  <c r="BP59" i="6"/>
  <c r="BS59" i="6"/>
  <c r="AH60" i="6"/>
  <c r="AJ60" i="6"/>
  <c r="AL60" i="6"/>
  <c r="AO60" i="6"/>
  <c r="AQ60" i="6"/>
  <c r="AS60" i="6"/>
  <c r="AU60" i="6"/>
  <c r="BD60" i="6"/>
  <c r="BF60" i="6" s="1"/>
  <c r="BE60" i="6"/>
  <c r="BG60" i="6"/>
  <c r="BH60" i="6"/>
  <c r="BI60" i="6"/>
  <c r="BJ60" i="6"/>
  <c r="BK60" i="6" s="1"/>
  <c r="BM60" i="6"/>
  <c r="BP60" i="6"/>
  <c r="BS60" i="6"/>
  <c r="AH61" i="6"/>
  <c r="AJ61" i="6"/>
  <c r="AL61" i="6"/>
  <c r="AO61" i="6"/>
  <c r="AQ61" i="6"/>
  <c r="AS61" i="6"/>
  <c r="AU61" i="6"/>
  <c r="BD61" i="6"/>
  <c r="BF61" i="6" s="1"/>
  <c r="BE61" i="6"/>
  <c r="BG61" i="6" s="1"/>
  <c r="BI61" i="6" s="1"/>
  <c r="BH61" i="6"/>
  <c r="BJ61" i="6" s="1"/>
  <c r="BK61" i="6" s="1"/>
  <c r="BM61" i="6"/>
  <c r="BP61" i="6"/>
  <c r="BS61" i="6"/>
  <c r="AH62" i="6"/>
  <c r="AJ62" i="6"/>
  <c r="AL62" i="6"/>
  <c r="AO62" i="6"/>
  <c r="AQ62" i="6"/>
  <c r="AS62" i="6"/>
  <c r="AU62" i="6"/>
  <c r="BD62" i="6"/>
  <c r="BE62" i="6"/>
  <c r="BG62" i="6" s="1"/>
  <c r="BI62" i="6" s="1"/>
  <c r="BF62" i="6"/>
  <c r="BH62" i="6"/>
  <c r="BJ62" i="6" s="1"/>
  <c r="BK62" i="6" s="1"/>
  <c r="BM62" i="6"/>
  <c r="BP62" i="6"/>
  <c r="BS62" i="6"/>
  <c r="AH63" i="6"/>
  <c r="AJ63" i="6"/>
  <c r="AL63" i="6"/>
  <c r="AO63" i="6"/>
  <c r="AQ63" i="6"/>
  <c r="AS63" i="6"/>
  <c r="AU63" i="6"/>
  <c r="BD63" i="6"/>
  <c r="BF63" i="6" s="1"/>
  <c r="BE63" i="6"/>
  <c r="BG63" i="6"/>
  <c r="BI63" i="6" s="1"/>
  <c r="BH63" i="6"/>
  <c r="BJ63" i="6" s="1"/>
  <c r="BK63" i="6" s="1"/>
  <c r="BM63" i="6"/>
  <c r="BP63" i="6"/>
  <c r="BS63" i="6"/>
  <c r="AH64" i="6"/>
  <c r="AJ64" i="6"/>
  <c r="AL64" i="6"/>
  <c r="AO64" i="6"/>
  <c r="AQ64" i="6"/>
  <c r="AS64" i="6"/>
  <c r="AU64" i="6"/>
  <c r="BD64" i="6"/>
  <c r="BF64" i="6" s="1"/>
  <c r="BE64" i="6"/>
  <c r="BG64" i="6"/>
  <c r="BH64" i="6"/>
  <c r="BI64" i="6"/>
  <c r="BJ64" i="6"/>
  <c r="BK64" i="6" s="1"/>
  <c r="BM64" i="6"/>
  <c r="BP64" i="6"/>
  <c r="BS64" i="6"/>
  <c r="AH65" i="6"/>
  <c r="AJ65" i="6"/>
  <c r="AL65" i="6"/>
  <c r="AO65" i="6"/>
  <c r="AQ65" i="6"/>
  <c r="AS65" i="6"/>
  <c r="AU65" i="6"/>
  <c r="BD65" i="6"/>
  <c r="BE65" i="6"/>
  <c r="BG65" i="6" s="1"/>
  <c r="BI65" i="6" s="1"/>
  <c r="BF65" i="6"/>
  <c r="BH65" i="6"/>
  <c r="BJ65" i="6" s="1"/>
  <c r="BK65" i="6" s="1"/>
  <c r="BM65" i="6"/>
  <c r="BP65" i="6"/>
  <c r="BS65" i="6"/>
  <c r="AH66" i="6"/>
  <c r="AJ66" i="6"/>
  <c r="AL66" i="6"/>
  <c r="AO66" i="6"/>
  <c r="AQ66" i="6"/>
  <c r="AS66" i="6"/>
  <c r="AU66" i="6"/>
  <c r="BD66" i="6"/>
  <c r="BE66" i="6"/>
  <c r="BG66" i="6" s="1"/>
  <c r="BI66" i="6" s="1"/>
  <c r="BF66" i="6"/>
  <c r="BH66" i="6"/>
  <c r="BJ66" i="6" s="1"/>
  <c r="BK66" i="6" s="1"/>
  <c r="BM66" i="6"/>
  <c r="BP66" i="6"/>
  <c r="BS66" i="6"/>
  <c r="AH67" i="6"/>
  <c r="AJ67" i="6"/>
  <c r="AL67" i="6"/>
  <c r="AO67" i="6"/>
  <c r="AQ67" i="6"/>
  <c r="AS67" i="6"/>
  <c r="AU67" i="6"/>
  <c r="BD67" i="6"/>
  <c r="BF67" i="6" s="1"/>
  <c r="BE67" i="6"/>
  <c r="BG67" i="6"/>
  <c r="BI67" i="6" s="1"/>
  <c r="BH67" i="6"/>
  <c r="BJ67" i="6"/>
  <c r="BK67" i="6" s="1"/>
  <c r="BM67" i="6"/>
  <c r="BP67" i="6"/>
  <c r="BS67" i="6"/>
  <c r="AH68" i="6"/>
  <c r="AJ68" i="6"/>
  <c r="AL68" i="6"/>
  <c r="AO68" i="6"/>
  <c r="AQ68" i="6"/>
  <c r="AS68" i="6"/>
  <c r="AU68" i="6"/>
  <c r="BD68" i="6"/>
  <c r="BF68" i="6" s="1"/>
  <c r="BE68" i="6"/>
  <c r="BG68" i="6"/>
  <c r="BH68" i="6"/>
  <c r="BI68" i="6"/>
  <c r="BJ68" i="6"/>
  <c r="BK68" i="6" s="1"/>
  <c r="BM68" i="6"/>
  <c r="BP68" i="6"/>
  <c r="BS68" i="6"/>
  <c r="AH69" i="6"/>
  <c r="AJ69" i="6"/>
  <c r="AL69" i="6"/>
  <c r="AO69" i="6"/>
  <c r="AQ69" i="6"/>
  <c r="AS69" i="6"/>
  <c r="AU69" i="6"/>
  <c r="BD69" i="6"/>
  <c r="BF69" i="6" s="1"/>
  <c r="BE69" i="6"/>
  <c r="BG69" i="6" s="1"/>
  <c r="BI69" i="6" s="1"/>
  <c r="BH69" i="6"/>
  <c r="BJ69" i="6" s="1"/>
  <c r="BK69" i="6" s="1"/>
  <c r="BM69" i="6"/>
  <c r="BP69" i="6"/>
  <c r="BS69" i="6"/>
  <c r="AH70" i="6"/>
  <c r="AJ70" i="6"/>
  <c r="AL70" i="6"/>
  <c r="AO70" i="6"/>
  <c r="AQ70" i="6"/>
  <c r="AS70" i="6"/>
  <c r="AU70" i="6"/>
  <c r="BD70" i="6"/>
  <c r="BE70" i="6"/>
  <c r="BG70" i="6" s="1"/>
  <c r="BI70" i="6" s="1"/>
  <c r="BF70" i="6"/>
  <c r="BH70" i="6"/>
  <c r="BJ70" i="6" s="1"/>
  <c r="BK70" i="6" s="1"/>
  <c r="BM70" i="6"/>
  <c r="BP70" i="6"/>
  <c r="BS70" i="6"/>
  <c r="AH71" i="6"/>
  <c r="AJ71" i="6"/>
  <c r="AL71" i="6"/>
  <c r="AO71" i="6"/>
  <c r="AQ71" i="6"/>
  <c r="AS71" i="6"/>
  <c r="AU71" i="6"/>
  <c r="BD71" i="6"/>
  <c r="BF71" i="6" s="1"/>
  <c r="BE71" i="6"/>
  <c r="BG71" i="6"/>
  <c r="BH71" i="6"/>
  <c r="BJ71" i="6" s="1"/>
  <c r="BK71" i="6" s="1"/>
  <c r="BI71" i="6"/>
  <c r="BM71" i="6"/>
  <c r="BP71" i="6"/>
  <c r="BS71" i="6"/>
  <c r="AH72" i="6"/>
  <c r="AJ72" i="6"/>
  <c r="AL72" i="6"/>
  <c r="AO72" i="6"/>
  <c r="AQ72" i="6"/>
  <c r="AS72" i="6"/>
  <c r="AU72" i="6"/>
  <c r="BD72" i="6"/>
  <c r="BF72" i="6" s="1"/>
  <c r="BE72" i="6"/>
  <c r="BG72" i="6"/>
  <c r="BH72" i="6"/>
  <c r="BI72" i="6"/>
  <c r="BJ72" i="6"/>
  <c r="BK72" i="6" s="1"/>
  <c r="BM72" i="6"/>
  <c r="BP72" i="6"/>
  <c r="BS72" i="6"/>
  <c r="AH73" i="6"/>
  <c r="AJ73" i="6"/>
  <c r="AL73" i="6"/>
  <c r="AO73" i="6"/>
  <c r="AQ73" i="6"/>
  <c r="AS73" i="6"/>
  <c r="AU73" i="6"/>
  <c r="BD73" i="6"/>
  <c r="BF73" i="6" s="1"/>
  <c r="BE73" i="6"/>
  <c r="BG73" i="6" s="1"/>
  <c r="BI73" i="6" s="1"/>
  <c r="BH73" i="6"/>
  <c r="BJ73" i="6" s="1"/>
  <c r="BK73" i="6" s="1"/>
  <c r="BM73" i="6"/>
  <c r="BP73" i="6"/>
  <c r="BS73" i="6"/>
  <c r="AH74" i="6"/>
  <c r="AJ74" i="6"/>
  <c r="AL74" i="6"/>
  <c r="AO74" i="6"/>
  <c r="AQ74" i="6"/>
  <c r="AS74" i="6"/>
  <c r="AU74" i="6"/>
  <c r="BD74" i="6"/>
  <c r="BE74" i="6"/>
  <c r="BG74" i="6" s="1"/>
  <c r="BI74" i="6" s="1"/>
  <c r="BF74" i="6"/>
  <c r="BH74" i="6"/>
  <c r="BJ74" i="6" s="1"/>
  <c r="BK74" i="6" s="1"/>
  <c r="BM74" i="6"/>
  <c r="BP74" i="6"/>
  <c r="BS74" i="6"/>
  <c r="AH75" i="6"/>
  <c r="AJ75" i="6"/>
  <c r="AL75" i="6"/>
  <c r="AO75" i="6"/>
  <c r="AQ75" i="6"/>
  <c r="AS75" i="6"/>
  <c r="AU75" i="6"/>
  <c r="BD75" i="6"/>
  <c r="BF75" i="6" s="1"/>
  <c r="BE75" i="6"/>
  <c r="BG75" i="6"/>
  <c r="BI75" i="6" s="1"/>
  <c r="BH75" i="6"/>
  <c r="BJ75" i="6" s="1"/>
  <c r="BK75" i="6" s="1"/>
  <c r="BM75" i="6"/>
  <c r="BP75" i="6"/>
  <c r="BS75" i="6"/>
  <c r="AH76" i="6"/>
  <c r="AJ76" i="6"/>
  <c r="AL76" i="6"/>
  <c r="AO76" i="6"/>
  <c r="AQ76" i="6"/>
  <c r="AS76" i="6"/>
  <c r="AU76" i="6"/>
  <c r="BD76" i="6"/>
  <c r="BF76" i="6" s="1"/>
  <c r="BE76" i="6"/>
  <c r="BG76" i="6"/>
  <c r="BH76" i="6"/>
  <c r="BI76" i="6"/>
  <c r="BJ76" i="6"/>
  <c r="BK76" i="6" s="1"/>
  <c r="BM76" i="6"/>
  <c r="BP76" i="6"/>
  <c r="BS76" i="6"/>
  <c r="AH77" i="6"/>
  <c r="AJ77" i="6"/>
  <c r="AL77" i="6"/>
  <c r="AO77" i="6"/>
  <c r="AQ77" i="6"/>
  <c r="AS77" i="6"/>
  <c r="AU77" i="6"/>
  <c r="BD77" i="6"/>
  <c r="BF77" i="6" s="1"/>
  <c r="BE77" i="6"/>
  <c r="BG77" i="6" s="1"/>
  <c r="BI77" i="6" s="1"/>
  <c r="BH77" i="6"/>
  <c r="BJ77" i="6" s="1"/>
  <c r="BK77" i="6" s="1"/>
  <c r="BM77" i="6"/>
  <c r="BP77" i="6"/>
  <c r="BS77" i="6"/>
  <c r="AH78" i="6"/>
  <c r="AJ78" i="6"/>
  <c r="AL78" i="6"/>
  <c r="AO78" i="6"/>
  <c r="AQ78" i="6"/>
  <c r="AS78" i="6"/>
  <c r="AU78" i="6"/>
  <c r="BD78" i="6"/>
  <c r="BE78" i="6"/>
  <c r="BG78" i="6" s="1"/>
  <c r="BI78" i="6" s="1"/>
  <c r="BF78" i="6"/>
  <c r="BH78" i="6"/>
  <c r="BJ78" i="6" s="1"/>
  <c r="BK78" i="6" s="1"/>
  <c r="BM78" i="6"/>
  <c r="BP78" i="6"/>
  <c r="BS78" i="6"/>
  <c r="AH79" i="6"/>
  <c r="AJ79" i="6"/>
  <c r="AL79" i="6"/>
  <c r="AO79" i="6"/>
  <c r="AQ79" i="6"/>
  <c r="AS79" i="6"/>
  <c r="AU79" i="6"/>
  <c r="BD79" i="6"/>
  <c r="BF79" i="6" s="1"/>
  <c r="BE79" i="6"/>
  <c r="BG79" i="6"/>
  <c r="BH79" i="6"/>
  <c r="BJ79" i="6" s="1"/>
  <c r="BK79" i="6" s="1"/>
  <c r="BI79" i="6"/>
  <c r="BM79" i="6"/>
  <c r="BP79" i="6"/>
  <c r="BS79" i="6"/>
  <c r="AH80" i="6"/>
  <c r="AJ80" i="6"/>
  <c r="AL80" i="6"/>
  <c r="AO80" i="6"/>
  <c r="AQ80" i="6"/>
  <c r="AS80" i="6"/>
  <c r="AU80" i="6"/>
  <c r="BD80" i="6"/>
  <c r="BF80" i="6" s="1"/>
  <c r="BE80" i="6"/>
  <c r="BG80" i="6"/>
  <c r="BH80" i="6"/>
  <c r="BI80" i="6"/>
  <c r="BJ80" i="6"/>
  <c r="BK80" i="6" s="1"/>
  <c r="BM80" i="6"/>
  <c r="BP80" i="6"/>
  <c r="BS80" i="6"/>
  <c r="AH81" i="6"/>
  <c r="AJ81" i="6"/>
  <c r="AL81" i="6"/>
  <c r="AO81" i="6"/>
  <c r="AQ81" i="6"/>
  <c r="AS81" i="6"/>
  <c r="AU81" i="6"/>
  <c r="BD81" i="6"/>
  <c r="BF81" i="6" s="1"/>
  <c r="BE81" i="6"/>
  <c r="BG81" i="6" s="1"/>
  <c r="BI81" i="6" s="1"/>
  <c r="BH81" i="6"/>
  <c r="BJ81" i="6" s="1"/>
  <c r="BK81" i="6" s="1"/>
  <c r="BM81" i="6"/>
  <c r="BP81" i="6"/>
  <c r="BS81" i="6"/>
  <c r="AH82" i="6"/>
  <c r="AJ82" i="6"/>
  <c r="AL82" i="6"/>
  <c r="AO82" i="6"/>
  <c r="AQ82" i="6"/>
  <c r="AS82" i="6"/>
  <c r="AU82" i="6"/>
  <c r="BD82" i="6"/>
  <c r="BE82" i="6"/>
  <c r="BG82" i="6" s="1"/>
  <c r="BI82" i="6" s="1"/>
  <c r="BF82" i="6"/>
  <c r="BH82" i="6"/>
  <c r="BJ82" i="6" s="1"/>
  <c r="BK82" i="6" s="1"/>
  <c r="BM82" i="6"/>
  <c r="BP82" i="6"/>
  <c r="BS82" i="6"/>
  <c r="AH83" i="6"/>
  <c r="AJ83" i="6"/>
  <c r="AL83" i="6"/>
  <c r="AO83" i="6"/>
  <c r="AQ83" i="6"/>
  <c r="AS83" i="6"/>
  <c r="AU83" i="6"/>
  <c r="BD83" i="6"/>
  <c r="BF83" i="6" s="1"/>
  <c r="BE83" i="6"/>
  <c r="BG83" i="6"/>
  <c r="BH83" i="6"/>
  <c r="BJ83" i="6" s="1"/>
  <c r="BK83" i="6" s="1"/>
  <c r="BI83" i="6"/>
  <c r="BM83" i="6"/>
  <c r="BP83" i="6"/>
  <c r="BS83" i="6"/>
  <c r="AH84" i="6"/>
  <c r="AJ84" i="6"/>
  <c r="AL84" i="6"/>
  <c r="AO84" i="6"/>
  <c r="AQ84" i="6"/>
  <c r="AS84" i="6"/>
  <c r="AU84" i="6"/>
  <c r="BD84" i="6"/>
  <c r="BF84" i="6" s="1"/>
  <c r="BE84" i="6"/>
  <c r="BG84" i="6"/>
  <c r="BH84" i="6"/>
  <c r="BI84" i="6"/>
  <c r="BJ84" i="6"/>
  <c r="BK84" i="6" s="1"/>
  <c r="BM84" i="6"/>
  <c r="BP84" i="6"/>
  <c r="BS84" i="6"/>
  <c r="AH85" i="6"/>
  <c r="AJ85" i="6"/>
  <c r="AL85" i="6"/>
  <c r="AO85" i="6"/>
  <c r="AQ85" i="6"/>
  <c r="AS85" i="6"/>
  <c r="AU85" i="6"/>
  <c r="BD85" i="6"/>
  <c r="BF85" i="6" s="1"/>
  <c r="BE85" i="6"/>
  <c r="BG85" i="6" s="1"/>
  <c r="BI85" i="6" s="1"/>
  <c r="BH85" i="6"/>
  <c r="BJ85" i="6" s="1"/>
  <c r="BK85" i="6" s="1"/>
  <c r="BM85" i="6"/>
  <c r="BP85" i="6"/>
  <c r="BS85" i="6"/>
  <c r="AH86" i="6"/>
  <c r="AJ86" i="6"/>
  <c r="AL86" i="6"/>
  <c r="AO86" i="6"/>
  <c r="AQ86" i="6"/>
  <c r="AS86" i="6"/>
  <c r="AU86" i="6"/>
  <c r="BD86" i="6"/>
  <c r="BE86" i="6"/>
  <c r="BG86" i="6" s="1"/>
  <c r="BI86" i="6" s="1"/>
  <c r="BF86" i="6"/>
  <c r="BH86" i="6"/>
  <c r="BJ86" i="6" s="1"/>
  <c r="BK86" i="6" s="1"/>
  <c r="BM86" i="6"/>
  <c r="BP86" i="6"/>
  <c r="BS86" i="6"/>
  <c r="AH87" i="6"/>
  <c r="AJ87" i="6"/>
  <c r="AL87" i="6"/>
  <c r="AO87" i="6"/>
  <c r="AQ87" i="6"/>
  <c r="AS87" i="6"/>
  <c r="AU87" i="6"/>
  <c r="BD87" i="6"/>
  <c r="BF87" i="6" s="1"/>
  <c r="BE87" i="6"/>
  <c r="BG87" i="6"/>
  <c r="BH87" i="6"/>
  <c r="BJ87" i="6" s="1"/>
  <c r="BK87" i="6" s="1"/>
  <c r="BI87" i="6"/>
  <c r="BM87" i="6"/>
  <c r="BP87" i="6"/>
  <c r="BS87" i="6"/>
  <c r="AH88" i="6"/>
  <c r="AJ88" i="6"/>
  <c r="AL88" i="6"/>
  <c r="AO88" i="6"/>
  <c r="AQ88" i="6"/>
  <c r="AS88" i="6"/>
  <c r="AU88" i="6"/>
  <c r="BD88" i="6"/>
  <c r="BF88" i="6" s="1"/>
  <c r="BE88" i="6"/>
  <c r="BG88" i="6"/>
  <c r="BH88" i="6"/>
  <c r="BI88" i="6"/>
  <c r="BJ88" i="6"/>
  <c r="BK88" i="6" s="1"/>
  <c r="BM88" i="6"/>
  <c r="BP88" i="6"/>
  <c r="BS88" i="6"/>
  <c r="AH89" i="6"/>
  <c r="AJ89" i="6"/>
  <c r="AL89" i="6"/>
  <c r="AO89" i="6"/>
  <c r="AQ89" i="6"/>
  <c r="AS89" i="6"/>
  <c r="AU89" i="6"/>
  <c r="BD89" i="6"/>
  <c r="BF89" i="6" s="1"/>
  <c r="BE89" i="6"/>
  <c r="BG89" i="6" s="1"/>
  <c r="BI89" i="6" s="1"/>
  <c r="BH89" i="6"/>
  <c r="BJ89" i="6" s="1"/>
  <c r="BK89" i="6" s="1"/>
  <c r="BM89" i="6"/>
  <c r="BP89" i="6"/>
  <c r="BS89" i="6"/>
  <c r="AH90" i="6"/>
  <c r="AJ90" i="6"/>
  <c r="AL90" i="6"/>
  <c r="AO90" i="6"/>
  <c r="AQ90" i="6"/>
  <c r="AS90" i="6"/>
  <c r="AU90" i="6"/>
  <c r="BD90" i="6"/>
  <c r="BE90" i="6"/>
  <c r="BG90" i="6" s="1"/>
  <c r="BI90" i="6" s="1"/>
  <c r="BF90" i="6"/>
  <c r="BH90" i="6"/>
  <c r="BJ90" i="6" s="1"/>
  <c r="BK90" i="6" s="1"/>
  <c r="BM90" i="6"/>
  <c r="BP90" i="6"/>
  <c r="BS90" i="6"/>
  <c r="AH91" i="6"/>
  <c r="AJ91" i="6"/>
  <c r="AL91" i="6"/>
  <c r="AO91" i="6"/>
  <c r="AQ91" i="6"/>
  <c r="AS91" i="6"/>
  <c r="AU91" i="6"/>
  <c r="BD91" i="6"/>
  <c r="BF91" i="6" s="1"/>
  <c r="BE91" i="6"/>
  <c r="BG91" i="6"/>
  <c r="BH91" i="6"/>
  <c r="BJ91" i="6" s="1"/>
  <c r="BK91" i="6" s="1"/>
  <c r="BI91" i="6"/>
  <c r="BM91" i="6"/>
  <c r="BP91" i="6"/>
  <c r="BS91" i="6"/>
  <c r="AH92" i="6"/>
  <c r="AJ92" i="6"/>
  <c r="AL92" i="6"/>
  <c r="AO92" i="6"/>
  <c r="AQ92" i="6"/>
  <c r="AS92" i="6"/>
  <c r="AU92" i="6"/>
  <c r="BD92" i="6"/>
  <c r="BF92" i="6" s="1"/>
  <c r="BE92" i="6"/>
  <c r="BG92" i="6"/>
  <c r="BH92" i="6"/>
  <c r="BI92" i="6"/>
  <c r="BJ92" i="6"/>
  <c r="BK92" i="6" s="1"/>
  <c r="BM92" i="6"/>
  <c r="BP92" i="6"/>
  <c r="BS92" i="6"/>
  <c r="AH93" i="6"/>
  <c r="AJ93" i="6"/>
  <c r="AL93" i="6"/>
  <c r="AO93" i="6"/>
  <c r="AQ93" i="6"/>
  <c r="AS93" i="6"/>
  <c r="AU93" i="6"/>
  <c r="BD93" i="6"/>
  <c r="BF93" i="6" s="1"/>
  <c r="BE93" i="6"/>
  <c r="BG93" i="6" s="1"/>
  <c r="BI93" i="6" s="1"/>
  <c r="BH93" i="6"/>
  <c r="BJ93" i="6" s="1"/>
  <c r="BK93" i="6" s="1"/>
  <c r="BM93" i="6"/>
  <c r="BP93" i="6"/>
  <c r="BS93" i="6"/>
  <c r="AH94" i="6"/>
  <c r="AJ94" i="6"/>
  <c r="AL94" i="6"/>
  <c r="AO94" i="6"/>
  <c r="AQ94" i="6"/>
  <c r="AS94" i="6"/>
  <c r="AU94" i="6"/>
  <c r="BD94" i="6"/>
  <c r="BE94" i="6"/>
  <c r="BG94" i="6" s="1"/>
  <c r="BI94" i="6" s="1"/>
  <c r="BF94" i="6"/>
  <c r="BH94" i="6"/>
  <c r="BJ94" i="6" s="1"/>
  <c r="BK94" i="6" s="1"/>
  <c r="BM94" i="6"/>
  <c r="BP94" i="6"/>
  <c r="BS94" i="6"/>
  <c r="AH95" i="6"/>
  <c r="AJ95" i="6"/>
  <c r="AL95" i="6"/>
  <c r="AO95" i="6"/>
  <c r="AQ95" i="6"/>
  <c r="AS95" i="6"/>
  <c r="AU95" i="6"/>
  <c r="BD95" i="6"/>
  <c r="BF95" i="6" s="1"/>
  <c r="BE95" i="6"/>
  <c r="BG95" i="6"/>
  <c r="BH95" i="6"/>
  <c r="BJ95" i="6" s="1"/>
  <c r="BK95" i="6" s="1"/>
  <c r="BI95" i="6"/>
  <c r="BM95" i="6"/>
  <c r="BP95" i="6"/>
  <c r="BS95" i="6"/>
  <c r="AH96" i="6"/>
  <c r="AJ96" i="6"/>
  <c r="AL96" i="6"/>
  <c r="AO96" i="6"/>
  <c r="AQ96" i="6"/>
  <c r="AS96" i="6"/>
  <c r="AU96" i="6"/>
  <c r="BD96" i="6"/>
  <c r="BF96" i="6" s="1"/>
  <c r="BE96" i="6"/>
  <c r="BG96" i="6"/>
  <c r="BH96" i="6"/>
  <c r="BI96" i="6"/>
  <c r="BJ96" i="6"/>
  <c r="BK96" i="6" s="1"/>
  <c r="BM96" i="6"/>
  <c r="BP96" i="6"/>
  <c r="BS96" i="6"/>
  <c r="AH97" i="6"/>
  <c r="AJ97" i="6"/>
  <c r="AL97" i="6"/>
  <c r="AO97" i="6"/>
  <c r="AQ97" i="6"/>
  <c r="AS97" i="6"/>
  <c r="AU97" i="6"/>
  <c r="BD97" i="6"/>
  <c r="BF97" i="6" s="1"/>
  <c r="BE97" i="6"/>
  <c r="BG97" i="6" s="1"/>
  <c r="BI97" i="6" s="1"/>
  <c r="BH97" i="6"/>
  <c r="BJ97" i="6" s="1"/>
  <c r="BK97" i="6" s="1"/>
  <c r="BM97" i="6"/>
  <c r="BP97" i="6"/>
  <c r="BS97" i="6"/>
  <c r="Q98" i="6"/>
  <c r="AS351" i="6" s="1"/>
  <c r="BB578" i="6" s="1"/>
  <c r="S98" i="6"/>
  <c r="AU351" i="6" s="1"/>
  <c r="U98" i="6"/>
  <c r="W98" i="6"/>
  <c r="AS578" i="6" s="1"/>
  <c r="Y98" i="6"/>
  <c r="AU578" i="6" s="1"/>
  <c r="AA98" i="6"/>
  <c r="AW578" i="6" s="1"/>
  <c r="AC98" i="6"/>
  <c r="C100" i="6"/>
  <c r="AH111" i="6"/>
  <c r="ME121" i="6" s="1"/>
  <c r="D121" i="6"/>
  <c r="AH121" i="6" s="1"/>
  <c r="AK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D122" i="6"/>
  <c r="AH122" i="6" s="1"/>
  <c r="AK122" i="6"/>
  <c r="CZ122" i="6"/>
  <c r="D123" i="6"/>
  <c r="AH123" i="6" s="1"/>
  <c r="AK123" i="6"/>
  <c r="CZ123" i="6"/>
  <c r="D124" i="6"/>
  <c r="AH124" i="6"/>
  <c r="AK124" i="6"/>
  <c r="CZ124" i="6"/>
  <c r="D125" i="6"/>
  <c r="AH125" i="6" s="1"/>
  <c r="AK125" i="6"/>
  <c r="CZ125" i="6"/>
  <c r="D126" i="6"/>
  <c r="AH126" i="6" s="1"/>
  <c r="AK126" i="6"/>
  <c r="CZ126" i="6"/>
  <c r="D127" i="6"/>
  <c r="AH127" i="6" s="1"/>
  <c r="AK127" i="6"/>
  <c r="CZ127" i="6"/>
  <c r="D128" i="6"/>
  <c r="AH128" i="6"/>
  <c r="AK128" i="6"/>
  <c r="CZ128" i="6"/>
  <c r="D129" i="6"/>
  <c r="AH129" i="6" s="1"/>
  <c r="AK129" i="6"/>
  <c r="CZ129" i="6"/>
  <c r="D130" i="6"/>
  <c r="AH130" i="6" s="1"/>
  <c r="AK130" i="6"/>
  <c r="CZ130" i="6"/>
  <c r="D131" i="6"/>
  <c r="AH131" i="6" s="1"/>
  <c r="AK131" i="6"/>
  <c r="CZ131" i="6"/>
  <c r="D132" i="6"/>
  <c r="AH132" i="6"/>
  <c r="AK132" i="6"/>
  <c r="CZ132" i="6"/>
  <c r="D133" i="6"/>
  <c r="AH133" i="6" s="1"/>
  <c r="AK133" i="6"/>
  <c r="CZ133" i="6"/>
  <c r="D134" i="6"/>
  <c r="AH134" i="6" s="1"/>
  <c r="AK134" i="6"/>
  <c r="CZ134" i="6"/>
  <c r="D135" i="6"/>
  <c r="AH135" i="6" s="1"/>
  <c r="AK135" i="6"/>
  <c r="CZ135" i="6"/>
  <c r="D136" i="6"/>
  <c r="AH136" i="6"/>
  <c r="AK136" i="6"/>
  <c r="CZ136" i="6"/>
  <c r="D137" i="6"/>
  <c r="AH137" i="6" s="1"/>
  <c r="AK137" i="6"/>
  <c r="CZ137" i="6"/>
  <c r="D138" i="6"/>
  <c r="AH138" i="6" s="1"/>
  <c r="AK138" i="6"/>
  <c r="CZ138" i="6"/>
  <c r="D139" i="6"/>
  <c r="AH139" i="6" s="1"/>
  <c r="AK139" i="6"/>
  <c r="CZ139" i="6"/>
  <c r="D140" i="6"/>
  <c r="AH140" i="6"/>
  <c r="AK140" i="6"/>
  <c r="CZ140" i="6"/>
  <c r="D141" i="6"/>
  <c r="AH141" i="6" s="1"/>
  <c r="AK141" i="6"/>
  <c r="CZ141" i="6"/>
  <c r="D142" i="6"/>
  <c r="AH142" i="6" s="1"/>
  <c r="AK142" i="6"/>
  <c r="CZ142" i="6"/>
  <c r="D143" i="6"/>
  <c r="AH143" i="6" s="1"/>
  <c r="AK143" i="6"/>
  <c r="CZ143" i="6"/>
  <c r="D144" i="6"/>
  <c r="AH144" i="6"/>
  <c r="AK144" i="6"/>
  <c r="CZ144" i="6"/>
  <c r="D145" i="6"/>
  <c r="AH145" i="6" s="1"/>
  <c r="AK145" i="6"/>
  <c r="CZ145" i="6"/>
  <c r="D146" i="6"/>
  <c r="AH146" i="6" s="1"/>
  <c r="AK146" i="6"/>
  <c r="CZ146" i="6"/>
  <c r="D147" i="6"/>
  <c r="AH147" i="6" s="1"/>
  <c r="AK147" i="6"/>
  <c r="CZ147" i="6"/>
  <c r="D148" i="6"/>
  <c r="AH148" i="6"/>
  <c r="AK148" i="6"/>
  <c r="CZ148" i="6"/>
  <c r="D149" i="6"/>
  <c r="AH149" i="6" s="1"/>
  <c r="AK149" i="6"/>
  <c r="CZ149" i="6"/>
  <c r="D150" i="6"/>
  <c r="AH150" i="6" s="1"/>
  <c r="AK150" i="6"/>
  <c r="CZ150" i="6"/>
  <c r="D151" i="6"/>
  <c r="AH151" i="6" s="1"/>
  <c r="AK151" i="6"/>
  <c r="CZ151" i="6"/>
  <c r="D152" i="6"/>
  <c r="AH152" i="6"/>
  <c r="AK152" i="6"/>
  <c r="CZ152" i="6"/>
  <c r="D153" i="6"/>
  <c r="AH153" i="6" s="1"/>
  <c r="AK153" i="6"/>
  <c r="CZ153" i="6"/>
  <c r="D154" i="6"/>
  <c r="AH154" i="6" s="1"/>
  <c r="AK154" i="6"/>
  <c r="CZ154" i="6"/>
  <c r="D155" i="6"/>
  <c r="AH155" i="6" s="1"/>
  <c r="AK155" i="6"/>
  <c r="CZ155" i="6"/>
  <c r="D156" i="6"/>
  <c r="AH156" i="6"/>
  <c r="AK156" i="6"/>
  <c r="CZ156" i="6"/>
  <c r="D157" i="6"/>
  <c r="AH157" i="6" s="1"/>
  <c r="AK157" i="6"/>
  <c r="CZ157" i="6"/>
  <c r="D158" i="6"/>
  <c r="AH158" i="6" s="1"/>
  <c r="AK158" i="6"/>
  <c r="CZ158" i="6"/>
  <c r="D159" i="6"/>
  <c r="AH159" i="6" s="1"/>
  <c r="AK159" i="6"/>
  <c r="CZ159" i="6"/>
  <c r="D160" i="6"/>
  <c r="AH160" i="6"/>
  <c r="AK160" i="6"/>
  <c r="CZ160" i="6"/>
  <c r="D161" i="6"/>
  <c r="AH161" i="6" s="1"/>
  <c r="AK161" i="6"/>
  <c r="CZ161" i="6"/>
  <c r="D162" i="6"/>
  <c r="AH162" i="6" s="1"/>
  <c r="AK162" i="6"/>
  <c r="CZ162" i="6"/>
  <c r="D163" i="6"/>
  <c r="AH163" i="6" s="1"/>
  <c r="AK163" i="6"/>
  <c r="CZ163" i="6"/>
  <c r="D164" i="6"/>
  <c r="AH164" i="6"/>
  <c r="AK164" i="6"/>
  <c r="CZ164" i="6"/>
  <c r="D165" i="6"/>
  <c r="AH165" i="6" s="1"/>
  <c r="AK165" i="6"/>
  <c r="CZ165" i="6"/>
  <c r="CZ166" i="6"/>
  <c r="CZ167" i="6"/>
  <c r="CZ168" i="6"/>
  <c r="CZ169" i="6"/>
  <c r="CZ170" i="6"/>
  <c r="D171" i="6"/>
  <c r="CZ171" i="6"/>
  <c r="D172" i="6"/>
  <c r="CZ172" i="6"/>
  <c r="D173" i="6"/>
  <c r="CZ173" i="6"/>
  <c r="D174" i="6"/>
  <c r="CZ174" i="6"/>
  <c r="D175" i="6"/>
  <c r="CZ175" i="6"/>
  <c r="D176" i="6"/>
  <c r="CZ176" i="6"/>
  <c r="D177" i="6"/>
  <c r="CZ177" i="6"/>
  <c r="D178" i="6"/>
  <c r="CZ178" i="6"/>
  <c r="D179" i="6"/>
  <c r="CZ179" i="6"/>
  <c r="D180" i="6"/>
  <c r="CZ180" i="6"/>
  <c r="D181" i="6"/>
  <c r="CZ181" i="6"/>
  <c r="D182" i="6"/>
  <c r="D183" i="6"/>
  <c r="D184" i="6"/>
  <c r="D185" i="6"/>
  <c r="D186" i="6"/>
  <c r="D187" i="6"/>
  <c r="D188" i="6"/>
  <c r="D189" i="6"/>
  <c r="D190" i="6"/>
  <c r="D191" i="6"/>
  <c r="D192" i="6"/>
  <c r="D193" i="6"/>
  <c r="D194" i="6"/>
  <c r="D195" i="6"/>
  <c r="D196" i="6"/>
  <c r="D197" i="6"/>
  <c r="D198" i="6"/>
  <c r="D199" i="6"/>
  <c r="D200" i="6"/>
  <c r="D201" i="6"/>
  <c r="D202" i="6"/>
  <c r="D203" i="6"/>
  <c r="D204" i="6"/>
  <c r="D205" i="6"/>
  <c r="D206" i="6"/>
  <c r="D207" i="6"/>
  <c r="D208" i="6"/>
  <c r="D209" i="6"/>
  <c r="D210" i="6"/>
  <c r="D211" i="6"/>
  <c r="D212" i="6"/>
  <c r="D213" i="6"/>
  <c r="D214" i="6"/>
  <c r="D215" i="6"/>
  <c r="D221" i="6"/>
  <c r="D222" i="6"/>
  <c r="D223" i="6"/>
  <c r="D224" i="6"/>
  <c r="D225" i="6"/>
  <c r="D226" i="6"/>
  <c r="D227" i="6"/>
  <c r="D228" i="6"/>
  <c r="D229" i="6"/>
  <c r="D230" i="6"/>
  <c r="D231" i="6"/>
  <c r="D232" i="6"/>
  <c r="D233" i="6"/>
  <c r="D234" i="6"/>
  <c r="D235" i="6"/>
  <c r="D236" i="6"/>
  <c r="D237" i="6"/>
  <c r="D238" i="6"/>
  <c r="D239" i="6"/>
  <c r="D240" i="6"/>
  <c r="D241" i="6"/>
  <c r="D242" i="6"/>
  <c r="D243" i="6"/>
  <c r="D244" i="6"/>
  <c r="D245" i="6"/>
  <c r="D246" i="6"/>
  <c r="D247" i="6"/>
  <c r="D248" i="6"/>
  <c r="D249" i="6"/>
  <c r="D250" i="6"/>
  <c r="D251" i="6"/>
  <c r="D252" i="6"/>
  <c r="D253" i="6"/>
  <c r="D254" i="6"/>
  <c r="D255" i="6"/>
  <c r="D256" i="6"/>
  <c r="D257" i="6"/>
  <c r="D258" i="6"/>
  <c r="D259" i="6"/>
  <c r="D260" i="6"/>
  <c r="D261" i="6"/>
  <c r="D262" i="6"/>
  <c r="D263" i="6"/>
  <c r="D264" i="6"/>
  <c r="D265" i="6"/>
  <c r="AJ267" i="6"/>
  <c r="AL267" i="6" s="1"/>
  <c r="AJ269" i="6"/>
  <c r="AL269" i="6"/>
  <c r="AJ271" i="6"/>
  <c r="AL271" i="6" s="1"/>
  <c r="AJ273" i="6"/>
  <c r="AL273" i="6" s="1"/>
  <c r="AJ275" i="6"/>
  <c r="AL275" i="6" s="1"/>
  <c r="AJ277" i="6"/>
  <c r="AL277" i="6"/>
  <c r="AJ279" i="6"/>
  <c r="AL279" i="6"/>
  <c r="AH341" i="6"/>
  <c r="AH351" i="6"/>
  <c r="AJ351" i="6" s="1"/>
  <c r="AI351" i="6"/>
  <c r="AK351" i="6" s="1"/>
  <c r="AM351" i="6" s="1"/>
  <c r="AL351" i="6"/>
  <c r="AN351" i="6" s="1"/>
  <c r="AO351" i="6" s="1"/>
  <c r="AW351" i="6"/>
  <c r="AZ351" i="6"/>
  <c r="AH352" i="6"/>
  <c r="AJ352" i="6" s="1"/>
  <c r="AI352" i="6"/>
  <c r="AK352" i="6" s="1"/>
  <c r="AM352" i="6" s="1"/>
  <c r="AL352" i="6"/>
  <c r="AN352" i="6" s="1"/>
  <c r="AO352" i="6" s="1"/>
  <c r="AS352" i="6"/>
  <c r="AU352" i="6"/>
  <c r="AW352" i="6"/>
  <c r="AZ352" i="6"/>
  <c r="AH353" i="6"/>
  <c r="AJ353" i="6" s="1"/>
  <c r="AI353" i="6"/>
  <c r="AK353" i="6" s="1"/>
  <c r="AM353" i="6" s="1"/>
  <c r="AL353" i="6"/>
  <c r="AN353" i="6" s="1"/>
  <c r="AO353" i="6" s="1"/>
  <c r="AZ353" i="6"/>
  <c r="AH354" i="6"/>
  <c r="AI354" i="6"/>
  <c r="AK354" i="6" s="1"/>
  <c r="AM354" i="6" s="1"/>
  <c r="AJ354" i="6"/>
  <c r="AL354" i="6"/>
  <c r="AN354" i="6" s="1"/>
  <c r="AO354" i="6" s="1"/>
  <c r="AZ354" i="6"/>
  <c r="AH355" i="6"/>
  <c r="AI355" i="6"/>
  <c r="AJ355" i="6"/>
  <c r="AK355" i="6"/>
  <c r="AL355" i="6"/>
  <c r="AN355" i="6" s="1"/>
  <c r="AM355" i="6"/>
  <c r="AO355" i="6"/>
  <c r="AZ355" i="6"/>
  <c r="AH356" i="6"/>
  <c r="AI356" i="6"/>
  <c r="AK356" i="6" s="1"/>
  <c r="AM356" i="6" s="1"/>
  <c r="AJ356" i="6"/>
  <c r="AL356" i="6"/>
  <c r="AN356" i="6" s="1"/>
  <c r="AO356" i="6" s="1"/>
  <c r="AZ356" i="6"/>
  <c r="AH357" i="6"/>
  <c r="AJ357" i="6" s="1"/>
  <c r="AI357" i="6"/>
  <c r="AK357" i="6" s="1"/>
  <c r="AM357" i="6" s="1"/>
  <c r="AL357" i="6"/>
  <c r="AN357" i="6"/>
  <c r="AO357" i="6" s="1"/>
  <c r="AZ357" i="6"/>
  <c r="AH358" i="6"/>
  <c r="AJ358" i="6" s="1"/>
  <c r="AI358" i="6"/>
  <c r="AK358" i="6" s="1"/>
  <c r="AL358" i="6"/>
  <c r="AN358" i="6" s="1"/>
  <c r="AM358" i="6"/>
  <c r="AO358" i="6"/>
  <c r="AZ358" i="6"/>
  <c r="AH359" i="6"/>
  <c r="AJ359" i="6" s="1"/>
  <c r="AI359" i="6"/>
  <c r="AK359" i="6" s="1"/>
  <c r="AM359" i="6" s="1"/>
  <c r="AL359" i="6"/>
  <c r="AN359" i="6" s="1"/>
  <c r="AO359" i="6" s="1"/>
  <c r="AZ359" i="6"/>
  <c r="AH360" i="6"/>
  <c r="AJ360" i="6" s="1"/>
  <c r="AI360" i="6"/>
  <c r="AK360" i="6"/>
  <c r="AM360" i="6" s="1"/>
  <c r="AL360" i="6"/>
  <c r="AN360" i="6"/>
  <c r="AO360" i="6" s="1"/>
  <c r="AZ360" i="6"/>
  <c r="AH361" i="6"/>
  <c r="AI361" i="6"/>
  <c r="AK361" i="6" s="1"/>
  <c r="AM361" i="6" s="1"/>
  <c r="AJ361" i="6"/>
  <c r="AL361" i="6"/>
  <c r="AN361" i="6"/>
  <c r="AO361" i="6" s="1"/>
  <c r="AZ361" i="6"/>
  <c r="AH362" i="6"/>
  <c r="AJ362" i="6" s="1"/>
  <c r="AI362" i="6"/>
  <c r="AK362" i="6" s="1"/>
  <c r="AM362" i="6" s="1"/>
  <c r="AL362" i="6"/>
  <c r="AN362" i="6"/>
  <c r="AO362" i="6" s="1"/>
  <c r="AZ362" i="6"/>
  <c r="AH363" i="6"/>
  <c r="AI363" i="6"/>
  <c r="AJ363" i="6"/>
  <c r="AK363" i="6"/>
  <c r="AM363" i="6" s="1"/>
  <c r="AL363" i="6"/>
  <c r="AN363" i="6" s="1"/>
  <c r="AO363" i="6"/>
  <c r="AZ363" i="6"/>
  <c r="AH364" i="6"/>
  <c r="AI364" i="6"/>
  <c r="AJ364" i="6"/>
  <c r="AK364" i="6"/>
  <c r="AM364" i="6" s="1"/>
  <c r="AL364" i="6"/>
  <c r="AN364" i="6" s="1"/>
  <c r="AO364" i="6" s="1"/>
  <c r="AZ364" i="6"/>
  <c r="AH365" i="6"/>
  <c r="AI365" i="6"/>
  <c r="AJ365" i="6"/>
  <c r="AK365" i="6"/>
  <c r="AM365" i="6" s="1"/>
  <c r="AL365" i="6"/>
  <c r="AN365" i="6"/>
  <c r="AO365" i="6" s="1"/>
  <c r="AZ365" i="6"/>
  <c r="AH366" i="6"/>
  <c r="AI366" i="6"/>
  <c r="AK366" i="6" s="1"/>
  <c r="AJ366" i="6"/>
  <c r="AL366" i="6"/>
  <c r="AN366" i="6" s="1"/>
  <c r="AO366" i="6" s="1"/>
  <c r="AM366" i="6"/>
  <c r="AZ366" i="6"/>
  <c r="AH367" i="6"/>
  <c r="AJ367" i="6" s="1"/>
  <c r="AI367" i="6"/>
  <c r="AK367" i="6" s="1"/>
  <c r="AM367" i="6" s="1"/>
  <c r="AL367" i="6"/>
  <c r="AN367" i="6" s="1"/>
  <c r="AO367" i="6" s="1"/>
  <c r="AZ367" i="6"/>
  <c r="AH368" i="6"/>
  <c r="AI368" i="6"/>
  <c r="AJ368" i="6"/>
  <c r="AK368" i="6"/>
  <c r="AL368" i="6"/>
  <c r="AM368" i="6"/>
  <c r="AN368" i="6"/>
  <c r="AO368" i="6" s="1"/>
  <c r="AZ368" i="6"/>
  <c r="AH369" i="6"/>
  <c r="AI369" i="6"/>
  <c r="AK369" i="6" s="1"/>
  <c r="AM369" i="6" s="1"/>
  <c r="AJ369" i="6"/>
  <c r="AL369" i="6"/>
  <c r="AN369" i="6" s="1"/>
  <c r="AO369" i="6" s="1"/>
  <c r="AZ369" i="6"/>
  <c r="AH370" i="6"/>
  <c r="AJ370" i="6" s="1"/>
  <c r="AI370" i="6"/>
  <c r="AK370" i="6" s="1"/>
  <c r="AM370" i="6" s="1"/>
  <c r="AL370" i="6"/>
  <c r="AN370" i="6" s="1"/>
  <c r="AO370" i="6" s="1"/>
  <c r="AZ370" i="6"/>
  <c r="AH371" i="6"/>
  <c r="AI371" i="6"/>
  <c r="AJ371" i="6"/>
  <c r="AK371" i="6"/>
  <c r="AL371" i="6"/>
  <c r="AN371" i="6" s="1"/>
  <c r="AO371" i="6" s="1"/>
  <c r="AM371" i="6"/>
  <c r="AZ371" i="6"/>
  <c r="AH372" i="6"/>
  <c r="AI372" i="6"/>
  <c r="AK372" i="6" s="1"/>
  <c r="AM372" i="6" s="1"/>
  <c r="AJ372" i="6"/>
  <c r="AL372" i="6"/>
  <c r="AN372" i="6" s="1"/>
  <c r="AO372" i="6" s="1"/>
  <c r="AZ372" i="6"/>
  <c r="AH373" i="6"/>
  <c r="AI373" i="6"/>
  <c r="AK373" i="6" s="1"/>
  <c r="AM373" i="6" s="1"/>
  <c r="AJ373" i="6"/>
  <c r="AL373" i="6"/>
  <c r="AN373" i="6"/>
  <c r="AO373" i="6" s="1"/>
  <c r="AZ373" i="6"/>
  <c r="AH374" i="6"/>
  <c r="AI374" i="6"/>
  <c r="AK374" i="6" s="1"/>
  <c r="AJ374" i="6"/>
  <c r="AL374" i="6"/>
  <c r="AN374" i="6" s="1"/>
  <c r="AM374" i="6"/>
  <c r="AO374" i="6"/>
  <c r="AZ374" i="6"/>
  <c r="AH375" i="6"/>
  <c r="AJ375" i="6" s="1"/>
  <c r="AI375" i="6"/>
  <c r="AK375" i="6" s="1"/>
  <c r="AM375" i="6" s="1"/>
  <c r="AL375" i="6"/>
  <c r="AN375" i="6" s="1"/>
  <c r="AO375" i="6" s="1"/>
  <c r="AZ375" i="6"/>
  <c r="AH376" i="6"/>
  <c r="AI376" i="6"/>
  <c r="AJ376" i="6"/>
  <c r="AK376" i="6"/>
  <c r="AM376" i="6" s="1"/>
  <c r="AL376" i="6"/>
  <c r="AN376" i="6"/>
  <c r="AO376" i="6" s="1"/>
  <c r="AZ376" i="6"/>
  <c r="AH377" i="6"/>
  <c r="AI377" i="6"/>
  <c r="AK377" i="6" s="1"/>
  <c r="AM377" i="6" s="1"/>
  <c r="AJ377" i="6"/>
  <c r="AL377" i="6"/>
  <c r="AN377" i="6" s="1"/>
  <c r="AO377" i="6" s="1"/>
  <c r="AZ377" i="6"/>
  <c r="AH378" i="6"/>
  <c r="AJ378" i="6" s="1"/>
  <c r="AI378" i="6"/>
  <c r="AK378" i="6" s="1"/>
  <c r="AM378" i="6" s="1"/>
  <c r="AL378" i="6"/>
  <c r="AN378" i="6" s="1"/>
  <c r="AO378" i="6" s="1"/>
  <c r="AZ378" i="6"/>
  <c r="AH379" i="6"/>
  <c r="AI379" i="6"/>
  <c r="AJ379" i="6"/>
  <c r="AK379" i="6"/>
  <c r="AM379" i="6" s="1"/>
  <c r="AL379" i="6"/>
  <c r="AN379" i="6" s="1"/>
  <c r="AO379" i="6" s="1"/>
  <c r="AZ379" i="6"/>
  <c r="AH380" i="6"/>
  <c r="AI380" i="6"/>
  <c r="AJ380" i="6"/>
  <c r="AK380" i="6"/>
  <c r="AM380" i="6" s="1"/>
  <c r="AL380" i="6"/>
  <c r="AN380" i="6" s="1"/>
  <c r="AO380" i="6" s="1"/>
  <c r="AZ380" i="6"/>
  <c r="O381" i="6"/>
  <c r="S381" i="6"/>
  <c r="W381" i="6"/>
  <c r="AA381" i="6"/>
  <c r="AH392" i="6"/>
  <c r="D399" i="6"/>
  <c r="AH399" i="6"/>
  <c r="D400" i="6"/>
  <c r="AH400" i="6"/>
  <c r="D401" i="6"/>
  <c r="AH401" i="6"/>
  <c r="D402" i="6"/>
  <c r="AH402" i="6"/>
  <c r="D403" i="6"/>
  <c r="AK403" i="6" s="1"/>
  <c r="AH403" i="6"/>
  <c r="D404" i="6"/>
  <c r="AH404" i="6"/>
  <c r="AK404" i="6" s="1"/>
  <c r="D405" i="6"/>
  <c r="AH405" i="6"/>
  <c r="AK405" i="6"/>
  <c r="D406" i="6"/>
  <c r="AH406" i="6"/>
  <c r="AK406" i="6" s="1"/>
  <c r="D407" i="6"/>
  <c r="AK407" i="6" s="1"/>
  <c r="AH407" i="6"/>
  <c r="D408" i="6"/>
  <c r="AK408" i="6" s="1"/>
  <c r="AH408" i="6"/>
  <c r="D409" i="6"/>
  <c r="AK409" i="6" s="1"/>
  <c r="AH409" i="6"/>
  <c r="D410" i="6"/>
  <c r="AH410" i="6"/>
  <c r="AK410" i="6"/>
  <c r="D411" i="6"/>
  <c r="AH411" i="6"/>
  <c r="AK411" i="6"/>
  <c r="D412" i="6"/>
  <c r="AK412" i="6" s="1"/>
  <c r="AH412" i="6"/>
  <c r="D413" i="6"/>
  <c r="AH413" i="6"/>
  <c r="AK413" i="6"/>
  <c r="D414" i="6"/>
  <c r="AH414" i="6"/>
  <c r="D415" i="6"/>
  <c r="AK415" i="6" s="1"/>
  <c r="AH415" i="6"/>
  <c r="D416" i="6"/>
  <c r="AK416" i="6" s="1"/>
  <c r="AH416" i="6"/>
  <c r="AH476" i="6" s="1"/>
  <c r="D417" i="6"/>
  <c r="AH417" i="6"/>
  <c r="AK417" i="6"/>
  <c r="D418" i="6"/>
  <c r="AK418" i="6" s="1"/>
  <c r="AH418" i="6"/>
  <c r="D419" i="6"/>
  <c r="AK419" i="6" s="1"/>
  <c r="AH419" i="6"/>
  <c r="D420" i="6"/>
  <c r="AH420" i="6"/>
  <c r="D421" i="6"/>
  <c r="AH421" i="6"/>
  <c r="AK421" i="6"/>
  <c r="D422" i="6"/>
  <c r="AH422" i="6"/>
  <c r="AK422" i="6" s="1"/>
  <c r="D423" i="6"/>
  <c r="AK423" i="6" s="1"/>
  <c r="AH423" i="6"/>
  <c r="D424" i="6"/>
  <c r="AK424" i="6" s="1"/>
  <c r="AH424" i="6"/>
  <c r="D425" i="6"/>
  <c r="AK425" i="6" s="1"/>
  <c r="AH425" i="6"/>
  <c r="D426" i="6"/>
  <c r="AH426" i="6"/>
  <c r="AK426" i="6"/>
  <c r="D427" i="6"/>
  <c r="AK427" i="6" s="1"/>
  <c r="AH427" i="6"/>
  <c r="D428" i="6"/>
  <c r="AK428" i="6" s="1"/>
  <c r="AH428" i="6"/>
  <c r="AJ430" i="6"/>
  <c r="AL430" i="6" s="1"/>
  <c r="B445" i="6" s="1"/>
  <c r="AH452" i="6"/>
  <c r="D459" i="6"/>
  <c r="D460" i="6"/>
  <c r="D461" i="6"/>
  <c r="AH461" i="6" s="1"/>
  <c r="D462" i="6"/>
  <c r="AH462" i="6"/>
  <c r="D463" i="6"/>
  <c r="AH463" i="6"/>
  <c r="D464" i="6"/>
  <c r="AH464" i="6"/>
  <c r="D465" i="6"/>
  <c r="AH465" i="6" s="1"/>
  <c r="D466" i="6"/>
  <c r="AH466" i="6" s="1"/>
  <c r="D467" i="6"/>
  <c r="AH467" i="6" s="1"/>
  <c r="D468" i="6"/>
  <c r="AH468" i="6"/>
  <c r="D469" i="6"/>
  <c r="AH469" i="6" s="1"/>
  <c r="D470" i="6"/>
  <c r="AH470" i="6"/>
  <c r="D471" i="6"/>
  <c r="AH471" i="6"/>
  <c r="D472" i="6"/>
  <c r="AH472" i="6" s="1"/>
  <c r="D473" i="6"/>
  <c r="AH473" i="6" s="1"/>
  <c r="D474" i="6"/>
  <c r="AH474" i="6" s="1"/>
  <c r="D475" i="6"/>
  <c r="AH475" i="6" s="1"/>
  <c r="D476" i="6"/>
  <c r="D477" i="6"/>
  <c r="AH477" i="6" s="1"/>
  <c r="D478" i="6"/>
  <c r="AH478" i="6"/>
  <c r="D479" i="6"/>
  <c r="AH479" i="6"/>
  <c r="D480" i="6"/>
  <c r="D481" i="6"/>
  <c r="AH481" i="6" s="1"/>
  <c r="D482" i="6"/>
  <c r="AH482" i="6" s="1"/>
  <c r="D483" i="6"/>
  <c r="AH483" i="6" s="1"/>
  <c r="D484" i="6"/>
  <c r="AH484" i="6"/>
  <c r="D485" i="6"/>
  <c r="AH485" i="6" s="1"/>
  <c r="D486" i="6"/>
  <c r="AH486" i="6"/>
  <c r="D487" i="6"/>
  <c r="AH487" i="6"/>
  <c r="D488" i="6"/>
  <c r="AH488" i="6"/>
  <c r="Y489" i="6"/>
  <c r="AH500" i="6"/>
  <c r="D507" i="6"/>
  <c r="AH507" i="6" s="1"/>
  <c r="AK507" i="6"/>
  <c r="D508" i="6"/>
  <c r="AH508" i="6" s="1"/>
  <c r="AK508" i="6"/>
  <c r="D509" i="6"/>
  <c r="AH509" i="6" s="1"/>
  <c r="D510" i="6"/>
  <c r="AK510" i="6"/>
  <c r="D511" i="6"/>
  <c r="AK511" i="6"/>
  <c r="D512" i="6"/>
  <c r="AK512" i="6"/>
  <c r="D513" i="6"/>
  <c r="AK513" i="6"/>
  <c r="D514" i="6"/>
  <c r="AK514" i="6"/>
  <c r="D515" i="6"/>
  <c r="AK515" i="6"/>
  <c r="D516" i="6"/>
  <c r="AK516" i="6"/>
  <c r="D517" i="6"/>
  <c r="AK517" i="6"/>
  <c r="D518" i="6"/>
  <c r="AK518" i="6"/>
  <c r="D519" i="6"/>
  <c r="AK519" i="6"/>
  <c r="D520" i="6"/>
  <c r="AK520" i="6"/>
  <c r="D521" i="6"/>
  <c r="AK521" i="6"/>
  <c r="D522" i="6"/>
  <c r="AK522" i="6"/>
  <c r="D523" i="6"/>
  <c r="AK523" i="6"/>
  <c r="D524" i="6"/>
  <c r="AK524" i="6"/>
  <c r="D525" i="6"/>
  <c r="AK525" i="6"/>
  <c r="D526" i="6"/>
  <c r="AK526" i="6"/>
  <c r="D527" i="6"/>
  <c r="AK527" i="6"/>
  <c r="D528" i="6"/>
  <c r="AK528" i="6"/>
  <c r="D529" i="6"/>
  <c r="AK529" i="6"/>
  <c r="D530" i="6"/>
  <c r="AK530" i="6"/>
  <c r="D531" i="6"/>
  <c r="AK531" i="6"/>
  <c r="D532" i="6"/>
  <c r="AK532" i="6"/>
  <c r="D533" i="6"/>
  <c r="AK533" i="6"/>
  <c r="D534" i="6"/>
  <c r="AK534" i="6"/>
  <c r="D535" i="6"/>
  <c r="AK535" i="6"/>
  <c r="D536" i="6"/>
  <c r="AK536" i="6"/>
  <c r="Y537" i="6"/>
  <c r="AH548" i="6"/>
  <c r="AH560" i="6"/>
  <c r="AH578" i="6"/>
  <c r="AI578" i="6"/>
  <c r="AK578" i="6" s="1"/>
  <c r="AM578" i="6" s="1"/>
  <c r="AJ578" i="6"/>
  <c r="AL578" i="6"/>
  <c r="AN578" i="6" s="1"/>
  <c r="AO578" i="6"/>
  <c r="BE578" i="6"/>
  <c r="BH578" i="6"/>
  <c r="AH579" i="6"/>
  <c r="AI579" i="6"/>
  <c r="AK579" i="6" s="1"/>
  <c r="AM579" i="6" s="1"/>
  <c r="AJ579" i="6"/>
  <c r="AL579" i="6"/>
  <c r="AN579" i="6" s="1"/>
  <c r="AO579" i="6" s="1"/>
  <c r="AS579" i="6"/>
  <c r="AU579" i="6"/>
  <c r="AW579" i="6"/>
  <c r="BH579" i="6"/>
  <c r="BK579" i="6" s="1"/>
  <c r="AH580" i="6"/>
  <c r="AJ580" i="6" s="1"/>
  <c r="AI580" i="6"/>
  <c r="AK580" i="6"/>
  <c r="AM580" i="6" s="1"/>
  <c r="AL580" i="6"/>
  <c r="AN580" i="6" s="1"/>
  <c r="AO580" i="6" s="1"/>
  <c r="BE580" i="6"/>
  <c r="BH580" i="6"/>
  <c r="BN580" i="6"/>
  <c r="AH581" i="6"/>
  <c r="AJ581" i="6" s="1"/>
  <c r="AI581" i="6"/>
  <c r="AK581" i="6" s="1"/>
  <c r="AM581" i="6" s="1"/>
  <c r="AL581" i="6"/>
  <c r="AN581" i="6" s="1"/>
  <c r="AO581" i="6" s="1"/>
  <c r="BE581" i="6"/>
  <c r="BK581" i="6" s="1"/>
  <c r="BH581" i="6"/>
  <c r="BN581" i="6"/>
  <c r="AH582" i="6"/>
  <c r="AJ582" i="6" s="1"/>
  <c r="AI582" i="6"/>
  <c r="AK582" i="6"/>
  <c r="AL582" i="6"/>
  <c r="AN582" i="6" s="1"/>
  <c r="AO582" i="6" s="1"/>
  <c r="AM582" i="6"/>
  <c r="BE582" i="6"/>
  <c r="BK582" i="6" s="1"/>
  <c r="BH582" i="6"/>
  <c r="BN582" i="6"/>
  <c r="AH583" i="6"/>
  <c r="AI583" i="6"/>
  <c r="AJ583" i="6"/>
  <c r="AK583" i="6"/>
  <c r="AL583" i="6"/>
  <c r="AM583" i="6"/>
  <c r="AN583" i="6"/>
  <c r="AO583" i="6" s="1"/>
  <c r="BE583" i="6"/>
  <c r="BH583" i="6"/>
  <c r="BN583" i="6"/>
  <c r="AH584" i="6"/>
  <c r="AJ584" i="6" s="1"/>
  <c r="AI584" i="6"/>
  <c r="AK584" i="6"/>
  <c r="AL584" i="6"/>
  <c r="AM584" i="6"/>
  <c r="AN584" i="6"/>
  <c r="AO584" i="6" s="1"/>
  <c r="BE584" i="6"/>
  <c r="BH584" i="6"/>
  <c r="BN584" i="6"/>
  <c r="AH585" i="6"/>
  <c r="AJ585" i="6" s="1"/>
  <c r="AI585" i="6"/>
  <c r="AK585" i="6" s="1"/>
  <c r="AM585" i="6" s="1"/>
  <c r="AL585" i="6"/>
  <c r="AN585" i="6" s="1"/>
  <c r="AO585" i="6" s="1"/>
  <c r="BE585" i="6"/>
  <c r="BH585" i="6"/>
  <c r="BN585" i="6"/>
  <c r="AH586" i="6"/>
  <c r="AJ586" i="6" s="1"/>
  <c r="AI586" i="6"/>
  <c r="AK586" i="6"/>
  <c r="AM586" i="6" s="1"/>
  <c r="AL586" i="6"/>
  <c r="AN586" i="6"/>
  <c r="AO586" i="6" s="1"/>
  <c r="BE586" i="6"/>
  <c r="BH586" i="6"/>
  <c r="BN586" i="6"/>
  <c r="AH587" i="6"/>
  <c r="AI587" i="6"/>
  <c r="AJ587" i="6"/>
  <c r="AK587" i="6"/>
  <c r="AM587" i="6" s="1"/>
  <c r="AL587" i="6"/>
  <c r="AN587" i="6"/>
  <c r="AO587" i="6" s="1"/>
  <c r="BE587" i="6"/>
  <c r="BH587" i="6"/>
  <c r="BN587" i="6"/>
  <c r="AH588" i="6"/>
  <c r="AI588" i="6"/>
  <c r="AK588" i="6" s="1"/>
  <c r="AJ588" i="6"/>
  <c r="AL588" i="6"/>
  <c r="AN588" i="6" s="1"/>
  <c r="AM588" i="6"/>
  <c r="AO588" i="6"/>
  <c r="BE588" i="6"/>
  <c r="BH588" i="6"/>
  <c r="BN588" i="6"/>
  <c r="AH589" i="6"/>
  <c r="AJ589" i="6" s="1"/>
  <c r="AI589" i="6"/>
  <c r="AK589" i="6"/>
  <c r="AL589" i="6"/>
  <c r="AN589" i="6" s="1"/>
  <c r="AM589" i="6"/>
  <c r="AO589" i="6"/>
  <c r="BE589" i="6"/>
  <c r="BH589" i="6"/>
  <c r="BN589" i="6"/>
  <c r="AH590" i="6"/>
  <c r="AI590" i="6"/>
  <c r="AJ590" i="6"/>
  <c r="AK590" i="6"/>
  <c r="AM590" i="6" s="1"/>
  <c r="AL590" i="6"/>
  <c r="AN590" i="6"/>
  <c r="AO590" i="6" s="1"/>
  <c r="BE590" i="6"/>
  <c r="BH590" i="6"/>
  <c r="BN590" i="6"/>
  <c r="AH591" i="6"/>
  <c r="AI591" i="6"/>
  <c r="AJ591" i="6"/>
  <c r="AK591" i="6"/>
  <c r="AM591" i="6" s="1"/>
  <c r="AL591" i="6"/>
  <c r="AN591" i="6"/>
  <c r="AO591" i="6"/>
  <c r="BE591" i="6"/>
  <c r="BH591" i="6"/>
  <c r="BN591" i="6"/>
  <c r="AH592" i="6"/>
  <c r="AI592" i="6"/>
  <c r="AK592" i="6" s="1"/>
  <c r="AM592" i="6" s="1"/>
  <c r="AJ592" i="6"/>
  <c r="AL592" i="6"/>
  <c r="AN592" i="6" s="1"/>
  <c r="AO592" i="6" s="1"/>
  <c r="BE592" i="6"/>
  <c r="BH592" i="6"/>
  <c r="BN592" i="6"/>
  <c r="AH593" i="6"/>
  <c r="AJ593" i="6" s="1"/>
  <c r="AI593" i="6"/>
  <c r="AK593" i="6"/>
  <c r="AM593" i="6" s="1"/>
  <c r="AL593" i="6"/>
  <c r="AN593" i="6" s="1"/>
  <c r="AO593" i="6" s="1"/>
  <c r="BE593" i="6"/>
  <c r="BH593" i="6"/>
  <c r="BN593" i="6"/>
  <c r="AH594" i="6"/>
  <c r="AJ594" i="6" s="1"/>
  <c r="AI594" i="6"/>
  <c r="AK594" i="6"/>
  <c r="AM594" i="6" s="1"/>
  <c r="AL594" i="6"/>
  <c r="AN594" i="6"/>
  <c r="AO594" i="6" s="1"/>
  <c r="BE594" i="6"/>
  <c r="BH594" i="6"/>
  <c r="BN594" i="6"/>
  <c r="AH595" i="6"/>
  <c r="AI595" i="6"/>
  <c r="AK595" i="6" s="1"/>
  <c r="AM595" i="6" s="1"/>
  <c r="AJ595" i="6"/>
  <c r="AL595" i="6"/>
  <c r="AN595" i="6"/>
  <c r="AO595" i="6"/>
  <c r="BE595" i="6"/>
  <c r="BH595" i="6"/>
  <c r="BN595" i="6"/>
  <c r="AH596" i="6"/>
  <c r="AI596" i="6"/>
  <c r="AK596" i="6" s="1"/>
  <c r="AM596" i="6" s="1"/>
  <c r="AJ596" i="6"/>
  <c r="AL596" i="6"/>
  <c r="AN596" i="6" s="1"/>
  <c r="AO596" i="6" s="1"/>
  <c r="BE596" i="6"/>
  <c r="BH596" i="6"/>
  <c r="BN596" i="6"/>
  <c r="AH597" i="6"/>
  <c r="AJ597" i="6" s="1"/>
  <c r="AI597" i="6"/>
  <c r="AK597" i="6" s="1"/>
  <c r="AM597" i="6" s="1"/>
  <c r="AL597" i="6"/>
  <c r="AN597" i="6" s="1"/>
  <c r="AO597" i="6" s="1"/>
  <c r="BE597" i="6"/>
  <c r="BH597" i="6"/>
  <c r="BN597" i="6"/>
  <c r="AH598" i="6"/>
  <c r="AJ598" i="6" s="1"/>
  <c r="AI598" i="6"/>
  <c r="AK598" i="6"/>
  <c r="AM598" i="6" s="1"/>
  <c r="AL598" i="6"/>
  <c r="AN598" i="6"/>
  <c r="AO598" i="6" s="1"/>
  <c r="BE598" i="6"/>
  <c r="BH598" i="6"/>
  <c r="BN598" i="6"/>
  <c r="AH599" i="6"/>
  <c r="AI599" i="6"/>
  <c r="AJ599" i="6"/>
  <c r="AK599" i="6"/>
  <c r="AM599" i="6" s="1"/>
  <c r="AL599" i="6"/>
  <c r="AN599" i="6"/>
  <c r="AO599" i="6"/>
  <c r="BE599" i="6"/>
  <c r="BH599" i="6"/>
  <c r="BN599" i="6"/>
  <c r="AH600" i="6"/>
  <c r="AJ600" i="6" s="1"/>
  <c r="AI600" i="6"/>
  <c r="AK600" i="6" s="1"/>
  <c r="AM600" i="6" s="1"/>
  <c r="AL600" i="6"/>
  <c r="AN600" i="6" s="1"/>
  <c r="AO600" i="6" s="1"/>
  <c r="BE600" i="6"/>
  <c r="BH600" i="6"/>
  <c r="BN600" i="6"/>
  <c r="AH601" i="6"/>
  <c r="AJ601" i="6" s="1"/>
  <c r="AI601" i="6"/>
  <c r="AK601" i="6"/>
  <c r="AM601" i="6" s="1"/>
  <c r="AL601" i="6"/>
  <c r="AN601" i="6" s="1"/>
  <c r="AO601" i="6"/>
  <c r="BE601" i="6"/>
  <c r="BH601" i="6"/>
  <c r="BN601" i="6"/>
  <c r="AH602" i="6"/>
  <c r="AI602" i="6"/>
  <c r="AJ602" i="6"/>
  <c r="AK602" i="6"/>
  <c r="AM602" i="6" s="1"/>
  <c r="AL602" i="6"/>
  <c r="AN602" i="6" s="1"/>
  <c r="AO602" i="6" s="1"/>
  <c r="BE602" i="6"/>
  <c r="BH602" i="6"/>
  <c r="BN602" i="6"/>
  <c r="AH603" i="6"/>
  <c r="AI603" i="6"/>
  <c r="AK603" i="6" s="1"/>
  <c r="AM603" i="6" s="1"/>
  <c r="AJ603" i="6"/>
  <c r="AL603" i="6"/>
  <c r="AN603" i="6"/>
  <c r="AO603" i="6"/>
  <c r="BE603" i="6"/>
  <c r="BH603" i="6"/>
  <c r="BN603" i="6"/>
  <c r="AH604" i="6"/>
  <c r="AJ604" i="6" s="1"/>
  <c r="AI604" i="6"/>
  <c r="AK604" i="6" s="1"/>
  <c r="AM604" i="6" s="1"/>
  <c r="AL604" i="6"/>
  <c r="AN604" i="6"/>
  <c r="AO604" i="6" s="1"/>
  <c r="BE604" i="6"/>
  <c r="BH604" i="6"/>
  <c r="BN604" i="6"/>
  <c r="AH605" i="6"/>
  <c r="AJ605" i="6" s="1"/>
  <c r="AI605" i="6"/>
  <c r="AK605" i="6" s="1"/>
  <c r="AM605" i="6" s="1"/>
  <c r="AL605" i="6"/>
  <c r="AN605" i="6" s="1"/>
  <c r="AO605" i="6"/>
  <c r="BE605" i="6"/>
  <c r="BH605" i="6"/>
  <c r="BN605" i="6"/>
  <c r="AH606" i="6"/>
  <c r="AI606" i="6"/>
  <c r="AJ606" i="6"/>
  <c r="AK606" i="6"/>
  <c r="AM606" i="6" s="1"/>
  <c r="AL606" i="6"/>
  <c r="AN606" i="6"/>
  <c r="AO606" i="6" s="1"/>
  <c r="BE606" i="6"/>
  <c r="BH606" i="6"/>
  <c r="BN606" i="6"/>
  <c r="AH607" i="6"/>
  <c r="AI607" i="6"/>
  <c r="AJ607" i="6"/>
  <c r="AK607" i="6"/>
  <c r="AM607" i="6" s="1"/>
  <c r="AL607" i="6"/>
  <c r="AN607" i="6"/>
  <c r="AO607" i="6"/>
  <c r="BE607" i="6"/>
  <c r="BH607" i="6"/>
  <c r="BN607" i="6"/>
  <c r="AH608" i="6"/>
  <c r="AI608" i="6"/>
  <c r="AJ608" i="6"/>
  <c r="AK608" i="6"/>
  <c r="AL608" i="6"/>
  <c r="AM608" i="6"/>
  <c r="AN608" i="6"/>
  <c r="AO608" i="6"/>
  <c r="BE608" i="6"/>
  <c r="BH608" i="6"/>
  <c r="BN608" i="6"/>
  <c r="AH609" i="6"/>
  <c r="AI609" i="6"/>
  <c r="AK609" i="6" s="1"/>
  <c r="AM609" i="6" s="1"/>
  <c r="AJ609" i="6"/>
  <c r="AL609" i="6"/>
  <c r="AN609" i="6"/>
  <c r="AO609" i="6"/>
  <c r="BE609" i="6"/>
  <c r="BH609" i="6"/>
  <c r="BN609" i="6"/>
  <c r="AH610" i="6"/>
  <c r="AI610" i="6"/>
  <c r="AK610" i="6" s="1"/>
  <c r="AM610" i="6" s="1"/>
  <c r="AJ610" i="6"/>
  <c r="AL610" i="6"/>
  <c r="AN610" i="6"/>
  <c r="AO610" i="6"/>
  <c r="BE610" i="6"/>
  <c r="BH610" i="6"/>
  <c r="BN610" i="6"/>
  <c r="AH611" i="6"/>
  <c r="AI611" i="6"/>
  <c r="AJ611" i="6"/>
  <c r="AK611" i="6"/>
  <c r="AM611" i="6" s="1"/>
  <c r="AL611" i="6"/>
  <c r="AN611" i="6"/>
  <c r="AO611" i="6"/>
  <c r="BE611" i="6"/>
  <c r="BH611" i="6"/>
  <c r="BN611" i="6"/>
  <c r="AH612" i="6"/>
  <c r="AI612" i="6"/>
  <c r="AK612" i="6" s="1"/>
  <c r="AM612" i="6" s="1"/>
  <c r="AJ612" i="6"/>
  <c r="AL612" i="6"/>
  <c r="AN612" i="6"/>
  <c r="AO612" i="6"/>
  <c r="BE612" i="6"/>
  <c r="BH612" i="6"/>
  <c r="BN612" i="6"/>
  <c r="AH613" i="6"/>
  <c r="AI613" i="6"/>
  <c r="AK613" i="6" s="1"/>
  <c r="AM613" i="6" s="1"/>
  <c r="AJ613" i="6"/>
  <c r="AL613" i="6"/>
  <c r="AN613" i="6"/>
  <c r="AO613" i="6"/>
  <c r="BE613" i="6"/>
  <c r="BH613" i="6"/>
  <c r="BN613" i="6"/>
  <c r="AH614" i="6"/>
  <c r="AI614" i="6"/>
  <c r="AJ614" i="6"/>
  <c r="AK614" i="6"/>
  <c r="AM614" i="6" s="1"/>
  <c r="AL614" i="6"/>
  <c r="AN614" i="6"/>
  <c r="AO614" i="6"/>
  <c r="BE614" i="6"/>
  <c r="BH614" i="6"/>
  <c r="BN614" i="6"/>
  <c r="AH615" i="6"/>
  <c r="AI615" i="6"/>
  <c r="AJ615" i="6"/>
  <c r="AK615" i="6"/>
  <c r="AM615" i="6" s="1"/>
  <c r="AL615" i="6"/>
  <c r="AN615" i="6"/>
  <c r="AO615" i="6"/>
  <c r="BE615" i="6"/>
  <c r="BH615" i="6"/>
  <c r="BN615" i="6"/>
  <c r="AH616" i="6"/>
  <c r="AI616" i="6"/>
  <c r="AJ616" i="6"/>
  <c r="AK616" i="6"/>
  <c r="AL616" i="6"/>
  <c r="AM616" i="6"/>
  <c r="AN616" i="6"/>
  <c r="AO616" i="6"/>
  <c r="BE616" i="6"/>
  <c r="BH616" i="6"/>
  <c r="BN616" i="6"/>
  <c r="AH617" i="6"/>
  <c r="AI617" i="6"/>
  <c r="AK617" i="6" s="1"/>
  <c r="AM617" i="6" s="1"/>
  <c r="AJ617" i="6"/>
  <c r="AL617" i="6"/>
  <c r="AN617" i="6"/>
  <c r="AO617" i="6"/>
  <c r="BE617" i="6"/>
  <c r="BH617" i="6"/>
  <c r="BN617" i="6"/>
  <c r="AH618" i="6"/>
  <c r="AI618" i="6"/>
  <c r="AK618" i="6" s="1"/>
  <c r="AM618" i="6" s="1"/>
  <c r="AJ618" i="6"/>
  <c r="AL618" i="6"/>
  <c r="AN618" i="6"/>
  <c r="AO618" i="6"/>
  <c r="BE618" i="6"/>
  <c r="BH618" i="6"/>
  <c r="BN618" i="6"/>
  <c r="AH619" i="6"/>
  <c r="AI619" i="6"/>
  <c r="AJ619" i="6"/>
  <c r="AK619" i="6"/>
  <c r="AM619" i="6" s="1"/>
  <c r="AL619" i="6"/>
  <c r="AN619" i="6"/>
  <c r="AO619" i="6"/>
  <c r="BE619" i="6"/>
  <c r="BH619" i="6"/>
  <c r="BN619" i="6"/>
  <c r="AH620" i="6"/>
  <c r="AI620" i="6"/>
  <c r="AK620" i="6" s="1"/>
  <c r="AM620" i="6" s="1"/>
  <c r="AJ620" i="6"/>
  <c r="AL620" i="6"/>
  <c r="AN620" i="6"/>
  <c r="AO620" i="6"/>
  <c r="BE620" i="6"/>
  <c r="BH620" i="6"/>
  <c r="BN620" i="6"/>
  <c r="AH621" i="6"/>
  <c r="AI621" i="6"/>
  <c r="AK621" i="6" s="1"/>
  <c r="AM621" i="6" s="1"/>
  <c r="AJ621" i="6"/>
  <c r="AL621" i="6"/>
  <c r="AN621" i="6"/>
  <c r="AO621" i="6"/>
  <c r="BE621" i="6"/>
  <c r="BH621" i="6"/>
  <c r="BN621" i="6"/>
  <c r="AH622" i="6"/>
  <c r="AI622" i="6"/>
  <c r="AJ622" i="6"/>
  <c r="AK622" i="6"/>
  <c r="AM622" i="6" s="1"/>
  <c r="AL622" i="6"/>
  <c r="AN622" i="6"/>
  <c r="AO622" i="6"/>
  <c r="BE622" i="6"/>
  <c r="BH622" i="6"/>
  <c r="BN622" i="6"/>
  <c r="AH623" i="6"/>
  <c r="AI623" i="6"/>
  <c r="AJ623" i="6"/>
  <c r="AK623" i="6"/>
  <c r="AM623" i="6" s="1"/>
  <c r="AL623" i="6"/>
  <c r="AN623" i="6"/>
  <c r="AO623" i="6"/>
  <c r="BE623" i="6"/>
  <c r="BH623" i="6"/>
  <c r="BN623" i="6"/>
  <c r="AH624" i="6"/>
  <c r="AI624" i="6"/>
  <c r="AJ624" i="6"/>
  <c r="AK624" i="6"/>
  <c r="AL624" i="6"/>
  <c r="AM624" i="6"/>
  <c r="AN624" i="6"/>
  <c r="AO624" i="6"/>
  <c r="BE624" i="6"/>
  <c r="BH624" i="6"/>
  <c r="BN624" i="6"/>
  <c r="AH625" i="6"/>
  <c r="AI625" i="6"/>
  <c r="AK625" i="6" s="1"/>
  <c r="AM625" i="6" s="1"/>
  <c r="AJ625" i="6"/>
  <c r="AL625" i="6"/>
  <c r="AN625" i="6"/>
  <c r="AO625" i="6"/>
  <c r="BE625" i="6"/>
  <c r="BH625" i="6"/>
  <c r="BN625" i="6"/>
  <c r="AH626" i="6"/>
  <c r="AI626" i="6"/>
  <c r="AK626" i="6" s="1"/>
  <c r="AM626" i="6" s="1"/>
  <c r="AJ626" i="6"/>
  <c r="AL626" i="6"/>
  <c r="AN626" i="6"/>
  <c r="AO626" i="6"/>
  <c r="BE626" i="6"/>
  <c r="BH626" i="6"/>
  <c r="BN626" i="6"/>
  <c r="AH627" i="6"/>
  <c r="AI627" i="6"/>
  <c r="AK627" i="6" s="1"/>
  <c r="AM627" i="6" s="1"/>
  <c r="AJ627" i="6"/>
  <c r="AL627" i="6"/>
  <c r="AN627" i="6"/>
  <c r="AO627" i="6" s="1"/>
  <c r="BE627" i="6"/>
  <c r="BH627" i="6"/>
  <c r="BN627" i="6"/>
  <c r="AH628" i="6"/>
  <c r="AI628" i="6"/>
  <c r="AK628" i="6" s="1"/>
  <c r="AM628" i="6" s="1"/>
  <c r="AJ628" i="6"/>
  <c r="AL628" i="6"/>
  <c r="AN628" i="6"/>
  <c r="AO628" i="6"/>
  <c r="BE628" i="6"/>
  <c r="BH628" i="6"/>
  <c r="BN628" i="6"/>
  <c r="AH629" i="6"/>
  <c r="AI629" i="6"/>
  <c r="AJ629" i="6"/>
  <c r="AK629" i="6"/>
  <c r="AM629" i="6" s="1"/>
  <c r="AL629" i="6"/>
  <c r="AN629" i="6"/>
  <c r="AO629" i="6" s="1"/>
  <c r="BE629" i="6"/>
  <c r="BH629" i="6"/>
  <c r="BN629" i="6"/>
  <c r="AH630" i="6"/>
  <c r="AI630" i="6"/>
  <c r="AJ630" i="6"/>
  <c r="AK630" i="6"/>
  <c r="AM630" i="6" s="1"/>
  <c r="AL630" i="6"/>
  <c r="AN630" i="6"/>
  <c r="AO630" i="6"/>
  <c r="BE630" i="6"/>
  <c r="BH630" i="6"/>
  <c r="BN630" i="6"/>
  <c r="AH631" i="6"/>
  <c r="AI631" i="6"/>
  <c r="AJ631" i="6"/>
  <c r="AK631" i="6"/>
  <c r="AM631" i="6" s="1"/>
  <c r="AL631" i="6"/>
  <c r="AN631" i="6"/>
  <c r="AO631" i="6"/>
  <c r="BE631" i="6"/>
  <c r="BH631" i="6"/>
  <c r="BN631" i="6"/>
  <c r="AH632" i="6"/>
  <c r="AI632" i="6"/>
  <c r="AK632" i="6" s="1"/>
  <c r="AM632" i="6" s="1"/>
  <c r="AJ632" i="6"/>
  <c r="AL632" i="6"/>
  <c r="AN632" i="6"/>
  <c r="AO632" i="6"/>
  <c r="BE632" i="6"/>
  <c r="BH632" i="6"/>
  <c r="BN632" i="6"/>
  <c r="AH633" i="6"/>
  <c r="AI633" i="6"/>
  <c r="AJ633" i="6"/>
  <c r="AK633" i="6"/>
  <c r="AL633" i="6"/>
  <c r="AM633" i="6"/>
  <c r="AN633" i="6"/>
  <c r="AO633" i="6"/>
  <c r="BE633" i="6"/>
  <c r="BH633" i="6"/>
  <c r="BN633" i="6"/>
  <c r="AH634" i="6"/>
  <c r="AI634" i="6"/>
  <c r="AK634" i="6" s="1"/>
  <c r="AM634" i="6" s="1"/>
  <c r="AJ634" i="6"/>
  <c r="AL634" i="6"/>
  <c r="AN634" i="6"/>
  <c r="AO634" i="6"/>
  <c r="BE634" i="6"/>
  <c r="BH634" i="6"/>
  <c r="BN634" i="6"/>
  <c r="AH635" i="6"/>
  <c r="AI635" i="6"/>
  <c r="AK635" i="6" s="1"/>
  <c r="AM635" i="6" s="1"/>
  <c r="AJ635" i="6"/>
  <c r="AL635" i="6"/>
  <c r="AN635" i="6"/>
  <c r="AO635" i="6" s="1"/>
  <c r="BE635" i="6"/>
  <c r="BH635" i="6"/>
  <c r="BN635" i="6"/>
  <c r="AH636" i="6"/>
  <c r="AI636" i="6"/>
  <c r="AJ636" i="6"/>
  <c r="AK636" i="6"/>
  <c r="AM636" i="6" s="1"/>
  <c r="AL636" i="6"/>
  <c r="AN636" i="6"/>
  <c r="AO636" i="6"/>
  <c r="BE636" i="6"/>
  <c r="BH636" i="6"/>
  <c r="BN636" i="6"/>
  <c r="AH637" i="6"/>
  <c r="AI637" i="6"/>
  <c r="AK637" i="6" s="1"/>
  <c r="AM637" i="6" s="1"/>
  <c r="AJ637" i="6"/>
  <c r="AL637" i="6"/>
  <c r="AN637" i="6"/>
  <c r="AO637" i="6"/>
  <c r="BE637" i="6"/>
  <c r="BH637" i="6"/>
  <c r="BN637" i="6"/>
  <c r="AH638" i="6"/>
  <c r="AI638" i="6"/>
  <c r="AJ638" i="6"/>
  <c r="AK638" i="6"/>
  <c r="AM638" i="6" s="1"/>
  <c r="AL638" i="6"/>
  <c r="AN638" i="6"/>
  <c r="AO638" i="6"/>
  <c r="BE638" i="6"/>
  <c r="BH638" i="6"/>
  <c r="BN638" i="6"/>
  <c r="AH639" i="6"/>
  <c r="AI639" i="6"/>
  <c r="AJ639" i="6"/>
  <c r="AK639" i="6"/>
  <c r="AM639" i="6" s="1"/>
  <c r="AL639" i="6"/>
  <c r="AN639" i="6"/>
  <c r="AO639" i="6"/>
  <c r="BE639" i="6"/>
  <c r="BH639" i="6"/>
  <c r="BN639" i="6"/>
  <c r="AH640" i="6"/>
  <c r="AI640" i="6"/>
  <c r="AJ640" i="6"/>
  <c r="AK640" i="6"/>
  <c r="AL640" i="6"/>
  <c r="AM640" i="6"/>
  <c r="AN640" i="6"/>
  <c r="AO640" i="6"/>
  <c r="BE640" i="6"/>
  <c r="BH640" i="6"/>
  <c r="BN640" i="6"/>
  <c r="AH641" i="6"/>
  <c r="AI641" i="6"/>
  <c r="AK641" i="6" s="1"/>
  <c r="AM641" i="6" s="1"/>
  <c r="AJ641" i="6"/>
  <c r="AL641" i="6"/>
  <c r="AN641" i="6"/>
  <c r="AO641" i="6"/>
  <c r="BE641" i="6"/>
  <c r="BH641" i="6"/>
  <c r="BN641" i="6"/>
  <c r="AH642" i="6"/>
  <c r="AI642" i="6"/>
  <c r="AK642" i="6" s="1"/>
  <c r="AM642" i="6" s="1"/>
  <c r="AJ642" i="6"/>
  <c r="AL642" i="6"/>
  <c r="AN642" i="6"/>
  <c r="AO642" i="6"/>
  <c r="BE642" i="6"/>
  <c r="BH642" i="6"/>
  <c r="BN642" i="6"/>
  <c r="AH643" i="6"/>
  <c r="AI643" i="6"/>
  <c r="AK643" i="6" s="1"/>
  <c r="AM643" i="6" s="1"/>
  <c r="AJ643" i="6"/>
  <c r="AL643" i="6"/>
  <c r="AN643" i="6"/>
  <c r="AO643" i="6" s="1"/>
  <c r="BE643" i="6"/>
  <c r="BH643" i="6"/>
  <c r="BN643" i="6"/>
  <c r="AH644" i="6"/>
  <c r="AI644" i="6"/>
  <c r="AK644" i="6" s="1"/>
  <c r="AM644" i="6" s="1"/>
  <c r="AJ644" i="6"/>
  <c r="AL644" i="6"/>
  <c r="AN644" i="6"/>
  <c r="AO644" i="6"/>
  <c r="BE644" i="6"/>
  <c r="BH644" i="6"/>
  <c r="BN644" i="6"/>
  <c r="AH645" i="6"/>
  <c r="AI645" i="6"/>
  <c r="AJ645" i="6"/>
  <c r="AK645" i="6"/>
  <c r="AM645" i="6" s="1"/>
  <c r="AL645" i="6"/>
  <c r="AN645" i="6"/>
  <c r="AO645" i="6" s="1"/>
  <c r="BE645" i="6"/>
  <c r="BH645" i="6"/>
  <c r="BN645" i="6"/>
  <c r="AH646" i="6"/>
  <c r="AI646" i="6"/>
  <c r="AJ646" i="6"/>
  <c r="AK646" i="6"/>
  <c r="AM646" i="6" s="1"/>
  <c r="AL646" i="6"/>
  <c r="AN646" i="6"/>
  <c r="AO646" i="6"/>
  <c r="BE646" i="6"/>
  <c r="BH646" i="6"/>
  <c r="BN646" i="6"/>
  <c r="AH647" i="6"/>
  <c r="AI647" i="6"/>
  <c r="AJ647" i="6"/>
  <c r="AK647" i="6"/>
  <c r="AM647" i="6" s="1"/>
  <c r="AL647" i="6"/>
  <c r="AN647" i="6"/>
  <c r="AO647" i="6"/>
  <c r="BE647" i="6"/>
  <c r="BH647" i="6"/>
  <c r="BN647" i="6"/>
  <c r="AH648" i="6"/>
  <c r="AI648" i="6"/>
  <c r="AK648" i="6" s="1"/>
  <c r="AM648" i="6" s="1"/>
  <c r="AJ648" i="6"/>
  <c r="AL648" i="6"/>
  <c r="AN648" i="6"/>
  <c r="AO648" i="6"/>
  <c r="BE648" i="6"/>
  <c r="BH648" i="6"/>
  <c r="BN648" i="6"/>
  <c r="AH649" i="6"/>
  <c r="AI649" i="6"/>
  <c r="AJ649" i="6"/>
  <c r="AK649" i="6"/>
  <c r="AL649" i="6"/>
  <c r="AM649" i="6"/>
  <c r="AN649" i="6"/>
  <c r="AO649" i="6"/>
  <c r="BE649" i="6"/>
  <c r="BH649" i="6"/>
  <c r="BN649" i="6"/>
  <c r="AH650" i="6"/>
  <c r="AI650" i="6"/>
  <c r="AK650" i="6" s="1"/>
  <c r="AM650" i="6" s="1"/>
  <c r="AJ650" i="6"/>
  <c r="AL650" i="6"/>
  <c r="AN650" i="6"/>
  <c r="AO650" i="6"/>
  <c r="BE650" i="6"/>
  <c r="BH650" i="6"/>
  <c r="BN650" i="6"/>
  <c r="AH651" i="6"/>
  <c r="AI651" i="6"/>
  <c r="AK651" i="6" s="1"/>
  <c r="AM651" i="6" s="1"/>
  <c r="AJ651" i="6"/>
  <c r="AL651" i="6"/>
  <c r="AN651" i="6"/>
  <c r="AO651" i="6" s="1"/>
  <c r="BE651" i="6"/>
  <c r="BH651" i="6"/>
  <c r="BN651" i="6"/>
  <c r="AH652" i="6"/>
  <c r="AI652" i="6"/>
  <c r="AK652" i="6" s="1"/>
  <c r="AM652" i="6" s="1"/>
  <c r="AJ652" i="6"/>
  <c r="AL652" i="6"/>
  <c r="AN652" i="6"/>
  <c r="AO652" i="6" s="1"/>
  <c r="BE652" i="6"/>
  <c r="BH652" i="6"/>
  <c r="BN652" i="6"/>
  <c r="AH653" i="6"/>
  <c r="AI653" i="6"/>
  <c r="AK653" i="6" s="1"/>
  <c r="AM653" i="6" s="1"/>
  <c r="AJ653" i="6"/>
  <c r="AL653" i="6"/>
  <c r="AN653" i="6"/>
  <c r="AO653" i="6" s="1"/>
  <c r="BE653" i="6"/>
  <c r="BH653" i="6"/>
  <c r="BN653" i="6"/>
  <c r="AH654" i="6"/>
  <c r="AI654" i="6"/>
  <c r="AK654" i="6" s="1"/>
  <c r="AM654" i="6" s="1"/>
  <c r="AJ654" i="6"/>
  <c r="AL654" i="6"/>
  <c r="AN654" i="6"/>
  <c r="AO654" i="6" s="1"/>
  <c r="BE654" i="6"/>
  <c r="BH654" i="6"/>
  <c r="BN654" i="6"/>
  <c r="AH655" i="6"/>
  <c r="AI655" i="6"/>
  <c r="AK655" i="6" s="1"/>
  <c r="AM655" i="6" s="1"/>
  <c r="AJ655" i="6"/>
  <c r="AL655" i="6"/>
  <c r="AN655" i="6"/>
  <c r="AO655" i="6" s="1"/>
  <c r="BE655" i="6"/>
  <c r="BH655" i="6"/>
  <c r="BN655" i="6"/>
  <c r="AH656" i="6"/>
  <c r="AI656" i="6"/>
  <c r="AK656" i="6" s="1"/>
  <c r="AM656" i="6" s="1"/>
  <c r="AJ656" i="6"/>
  <c r="AL656" i="6"/>
  <c r="AN656" i="6"/>
  <c r="AO656" i="6" s="1"/>
  <c r="BE656" i="6"/>
  <c r="BH656" i="6"/>
  <c r="BN656" i="6"/>
  <c r="AH657" i="6"/>
  <c r="AI657" i="6"/>
  <c r="AK657" i="6" s="1"/>
  <c r="AM657" i="6" s="1"/>
  <c r="AJ657" i="6"/>
  <c r="AL657" i="6"/>
  <c r="AN657" i="6"/>
  <c r="AO657" i="6" s="1"/>
  <c r="BE657" i="6"/>
  <c r="BH657" i="6"/>
  <c r="BN657" i="6"/>
  <c r="AB658" i="6"/>
  <c r="AH669" i="6"/>
  <c r="D677" i="6"/>
  <c r="AK677" i="6" s="1"/>
  <c r="AH677" i="6"/>
  <c r="AN677" i="6"/>
  <c r="D678" i="6"/>
  <c r="AK678" i="6" s="1"/>
  <c r="AH678" i="6"/>
  <c r="AN678" i="6"/>
  <c r="D679" i="6"/>
  <c r="AH679" i="6"/>
  <c r="AK679" i="6"/>
  <c r="AN679" i="6"/>
  <c r="D680" i="6"/>
  <c r="AK680" i="6" s="1"/>
  <c r="AH680" i="6"/>
  <c r="AN680" i="6"/>
  <c r="D681" i="6"/>
  <c r="AK681" i="6" s="1"/>
  <c r="AH681" i="6"/>
  <c r="AN681" i="6"/>
  <c r="D682" i="6"/>
  <c r="AH682" i="6"/>
  <c r="AK682" i="6"/>
  <c r="AN682" i="6"/>
  <c r="D683" i="6"/>
  <c r="AH683" i="6"/>
  <c r="AK683" i="6"/>
  <c r="AN683" i="6"/>
  <c r="D684" i="6"/>
  <c r="AH684" i="6"/>
  <c r="AK684" i="6"/>
  <c r="AN684" i="6"/>
  <c r="D685" i="6"/>
  <c r="AH685" i="6"/>
  <c r="AK685" i="6"/>
  <c r="AN685" i="6"/>
  <c r="D686" i="6"/>
  <c r="AH686" i="6"/>
  <c r="AK686" i="6"/>
  <c r="AN686" i="6"/>
  <c r="D687" i="6"/>
  <c r="AH687" i="6"/>
  <c r="AK687" i="6"/>
  <c r="AN687" i="6"/>
  <c r="D688" i="6"/>
  <c r="AH688" i="6"/>
  <c r="AK688" i="6"/>
  <c r="AN688" i="6"/>
  <c r="D689" i="6"/>
  <c r="AH689" i="6"/>
  <c r="AK689" i="6"/>
  <c r="AN689" i="6"/>
  <c r="D690" i="6"/>
  <c r="AH690" i="6"/>
  <c r="AK690" i="6"/>
  <c r="AN690" i="6"/>
  <c r="D691" i="6"/>
  <c r="AH691" i="6"/>
  <c r="AK691" i="6"/>
  <c r="AN691" i="6"/>
  <c r="D692" i="6"/>
  <c r="AH692" i="6"/>
  <c r="AK692" i="6"/>
  <c r="AN692" i="6"/>
  <c r="D693" i="6"/>
  <c r="AH693" i="6"/>
  <c r="AK693" i="6"/>
  <c r="AN693" i="6"/>
  <c r="D694" i="6"/>
  <c r="AH694" i="6"/>
  <c r="AK694" i="6"/>
  <c r="AN694" i="6"/>
  <c r="D695" i="6"/>
  <c r="AH695" i="6"/>
  <c r="AK695" i="6"/>
  <c r="AN695" i="6"/>
  <c r="D696" i="6"/>
  <c r="AH696" i="6"/>
  <c r="AK696" i="6"/>
  <c r="AN696" i="6"/>
  <c r="D697" i="6"/>
  <c r="AH697" i="6"/>
  <c r="AK697" i="6"/>
  <c r="AN697" i="6"/>
  <c r="D698" i="6"/>
  <c r="AH698" i="6"/>
  <c r="AK698" i="6"/>
  <c r="AN698" i="6"/>
  <c r="D699" i="6"/>
  <c r="AH699" i="6"/>
  <c r="AK699" i="6"/>
  <c r="AN699" i="6"/>
  <c r="D700" i="6"/>
  <c r="AH700" i="6"/>
  <c r="AK700" i="6"/>
  <c r="AN700" i="6"/>
  <c r="D701" i="6"/>
  <c r="AH701" i="6"/>
  <c r="AK701" i="6"/>
  <c r="AN701" i="6"/>
  <c r="D702" i="6"/>
  <c r="AH702" i="6"/>
  <c r="AK702" i="6"/>
  <c r="AN702" i="6"/>
  <c r="D703" i="6"/>
  <c r="AH703" i="6"/>
  <c r="AK703" i="6"/>
  <c r="AN703" i="6"/>
  <c r="D704" i="6"/>
  <c r="AH704" i="6"/>
  <c r="AK704" i="6"/>
  <c r="AN704" i="6"/>
  <c r="D705" i="6"/>
  <c r="AH705" i="6"/>
  <c r="AK705" i="6"/>
  <c r="AN705" i="6"/>
  <c r="D706" i="6"/>
  <c r="AH706" i="6"/>
  <c r="AK706" i="6"/>
  <c r="AN706" i="6"/>
  <c r="D707" i="6"/>
  <c r="AH707" i="6"/>
  <c r="AK707" i="6"/>
  <c r="AN707" i="6"/>
  <c r="D708" i="6"/>
  <c r="AH708" i="6"/>
  <c r="AK708" i="6"/>
  <c r="AN708" i="6"/>
  <c r="D709" i="6"/>
  <c r="AH709" i="6"/>
  <c r="AK709" i="6"/>
  <c r="AN709" i="6"/>
  <c r="D710" i="6"/>
  <c r="AH710" i="6"/>
  <c r="AK710" i="6"/>
  <c r="AN710" i="6"/>
  <c r="D711" i="6"/>
  <c r="AH711" i="6"/>
  <c r="AK711" i="6"/>
  <c r="AN711" i="6"/>
  <c r="D712" i="6"/>
  <c r="AH712" i="6"/>
  <c r="AK712" i="6"/>
  <c r="AN712" i="6"/>
  <c r="D713" i="6"/>
  <c r="AH713" i="6"/>
  <c r="AK713" i="6"/>
  <c r="AN713" i="6"/>
  <c r="D714" i="6"/>
  <c r="AH714" i="6"/>
  <c r="AK714" i="6"/>
  <c r="AN714" i="6"/>
  <c r="D715" i="6"/>
  <c r="AH715" i="6"/>
  <c r="AK715" i="6"/>
  <c r="AN715" i="6"/>
  <c r="D716" i="6"/>
  <c r="AH716" i="6"/>
  <c r="AK716" i="6"/>
  <c r="AN716" i="6"/>
  <c r="D717" i="6"/>
  <c r="AH717" i="6"/>
  <c r="AK717" i="6"/>
  <c r="AN717" i="6"/>
  <c r="D718" i="6"/>
  <c r="AH718" i="6"/>
  <c r="AK718" i="6"/>
  <c r="AN718" i="6"/>
  <c r="D719" i="6"/>
  <c r="AH719" i="6"/>
  <c r="AK719" i="6"/>
  <c r="AN719" i="6"/>
  <c r="D720" i="6"/>
  <c r="AH720" i="6"/>
  <c r="AK720" i="6"/>
  <c r="AN720" i="6"/>
  <c r="D721" i="6"/>
  <c r="AH721" i="6"/>
  <c r="AK721" i="6"/>
  <c r="AN721" i="6"/>
  <c r="D722" i="6"/>
  <c r="AH722" i="6"/>
  <c r="AK722" i="6"/>
  <c r="AN722" i="6"/>
  <c r="D723" i="6"/>
  <c r="AH723" i="6"/>
  <c r="AK723" i="6"/>
  <c r="AN723" i="6"/>
  <c r="D724" i="6"/>
  <c r="AH724" i="6"/>
  <c r="AK724" i="6"/>
  <c r="AN724" i="6"/>
  <c r="D725" i="6"/>
  <c r="AH725" i="6"/>
  <c r="AK725" i="6"/>
  <c r="AN725" i="6"/>
  <c r="D726" i="6"/>
  <c r="AH726" i="6"/>
  <c r="AK726" i="6"/>
  <c r="AN726" i="6"/>
  <c r="D727" i="6"/>
  <c r="AH727" i="6"/>
  <c r="AK727" i="6"/>
  <c r="AN727" i="6"/>
  <c r="D728" i="6"/>
  <c r="AH728" i="6"/>
  <c r="AK728" i="6"/>
  <c r="AN728" i="6"/>
  <c r="D729" i="6"/>
  <c r="AH729" i="6"/>
  <c r="AK729" i="6"/>
  <c r="AN729" i="6"/>
  <c r="D730" i="6"/>
  <c r="AH730" i="6"/>
  <c r="AK730" i="6"/>
  <c r="AN730" i="6"/>
  <c r="D731" i="6"/>
  <c r="AH731" i="6"/>
  <c r="AK731" i="6"/>
  <c r="AN731" i="6"/>
  <c r="D732" i="6"/>
  <c r="AH732" i="6"/>
  <c r="AK732" i="6"/>
  <c r="AN732" i="6"/>
  <c r="D733" i="6"/>
  <c r="AH733" i="6"/>
  <c r="AK733" i="6"/>
  <c r="AN733" i="6"/>
  <c r="D734" i="6"/>
  <c r="AH734" i="6"/>
  <c r="AK734" i="6"/>
  <c r="AN734" i="6"/>
  <c r="D735" i="6"/>
  <c r="AH735" i="6"/>
  <c r="AK735" i="6"/>
  <c r="AN735" i="6"/>
  <c r="D736" i="6"/>
  <c r="AH736" i="6"/>
  <c r="AK736" i="6"/>
  <c r="AN736" i="6"/>
  <c r="D737" i="6"/>
  <c r="AH737" i="6"/>
  <c r="AK737" i="6"/>
  <c r="AN737" i="6"/>
  <c r="D738" i="6"/>
  <c r="AH738" i="6"/>
  <c r="AK738" i="6"/>
  <c r="AN738" i="6"/>
  <c r="D739" i="6"/>
  <c r="AH739" i="6"/>
  <c r="AK739" i="6"/>
  <c r="AN739" i="6"/>
  <c r="D740" i="6"/>
  <c r="AH740" i="6"/>
  <c r="AK740" i="6"/>
  <c r="AN740" i="6"/>
  <c r="D741" i="6"/>
  <c r="AH741" i="6"/>
  <c r="AK741" i="6"/>
  <c r="AN741" i="6"/>
  <c r="D742" i="6"/>
  <c r="AH742" i="6"/>
  <c r="AK742" i="6"/>
  <c r="AN742" i="6"/>
  <c r="D743" i="6"/>
  <c r="AH743" i="6"/>
  <c r="AK743" i="6"/>
  <c r="AN743" i="6"/>
  <c r="D744" i="6"/>
  <c r="AH744" i="6"/>
  <c r="AK744" i="6"/>
  <c r="AN744" i="6"/>
  <c r="D745" i="6"/>
  <c r="AH745" i="6"/>
  <c r="AK745" i="6"/>
  <c r="AN745" i="6"/>
  <c r="D746" i="6"/>
  <c r="AH746" i="6"/>
  <c r="AK746" i="6"/>
  <c r="AN746" i="6"/>
  <c r="D747" i="6"/>
  <c r="AH747" i="6"/>
  <c r="AK747" i="6"/>
  <c r="AN747" i="6"/>
  <c r="D748" i="6"/>
  <c r="AH748" i="6"/>
  <c r="AK748" i="6"/>
  <c r="AN748" i="6"/>
  <c r="D749" i="6"/>
  <c r="AH749" i="6"/>
  <c r="AK749" i="6"/>
  <c r="AN749" i="6"/>
  <c r="D750" i="6"/>
  <c r="AH750" i="6"/>
  <c r="AK750" i="6"/>
  <c r="AN750" i="6"/>
  <c r="D751" i="6"/>
  <c r="AH751" i="6"/>
  <c r="AK751" i="6"/>
  <c r="AN751" i="6"/>
  <c r="D752" i="6"/>
  <c r="AH752" i="6"/>
  <c r="AK752" i="6"/>
  <c r="AN752" i="6"/>
  <c r="D753" i="6"/>
  <c r="AH753" i="6"/>
  <c r="AK753" i="6"/>
  <c r="AN753" i="6"/>
  <c r="D754" i="6"/>
  <c r="AH754" i="6"/>
  <c r="AK754" i="6"/>
  <c r="AN754" i="6"/>
  <c r="D755" i="6"/>
  <c r="AH755" i="6"/>
  <c r="AK755" i="6"/>
  <c r="AN755" i="6"/>
  <c r="D756" i="6"/>
  <c r="AH756" i="6"/>
  <c r="AK756" i="6"/>
  <c r="AN756" i="6"/>
  <c r="AH767" i="6"/>
  <c r="D776" i="6"/>
  <c r="AK776" i="6"/>
  <c r="D777" i="6"/>
  <c r="AH777" i="6" s="1"/>
  <c r="AK777" i="6"/>
  <c r="D778" i="6"/>
  <c r="AH778" i="6"/>
  <c r="AK778" i="6"/>
  <c r="D779" i="6"/>
  <c r="AH779" i="6" s="1"/>
  <c r="AK779" i="6"/>
  <c r="D780" i="6"/>
  <c r="AH780" i="6"/>
  <c r="AK780" i="6"/>
  <c r="D781" i="6"/>
  <c r="AH781" i="6"/>
  <c r="AK781" i="6"/>
  <c r="D782" i="6"/>
  <c r="AH782" i="6" s="1"/>
  <c r="AK782" i="6"/>
  <c r="D783" i="6"/>
  <c r="AH783" i="6" s="1"/>
  <c r="AK783" i="6"/>
  <c r="D784" i="6"/>
  <c r="AH784" i="6" s="1"/>
  <c r="AK784" i="6"/>
  <c r="D785" i="6"/>
  <c r="AH785" i="6" s="1"/>
  <c r="AK785" i="6"/>
  <c r="D786" i="6"/>
  <c r="AH786" i="6" s="1"/>
  <c r="AK786" i="6"/>
  <c r="D787" i="6"/>
  <c r="AH787" i="6"/>
  <c r="AK787" i="6"/>
  <c r="D788" i="6"/>
  <c r="AH788" i="6" s="1"/>
  <c r="AK788" i="6"/>
  <c r="D789" i="6"/>
  <c r="AH789" i="6"/>
  <c r="AK789" i="6"/>
  <c r="D790" i="6"/>
  <c r="AH790" i="6" s="1"/>
  <c r="AK790" i="6"/>
  <c r="D791" i="6"/>
  <c r="AH791" i="6"/>
  <c r="AK791" i="6"/>
  <c r="D792" i="6"/>
  <c r="AH792" i="6" s="1"/>
  <c r="AK792" i="6"/>
  <c r="D793" i="6"/>
  <c r="AH793" i="6" s="1"/>
  <c r="AK793" i="6"/>
  <c r="D794" i="6"/>
  <c r="AH794" i="6"/>
  <c r="AK794" i="6"/>
  <c r="D795" i="6"/>
  <c r="AH795" i="6"/>
  <c r="AK795" i="6"/>
  <c r="D796" i="6"/>
  <c r="AH796" i="6" s="1"/>
  <c r="AK796" i="6"/>
  <c r="D797" i="6"/>
  <c r="AH797" i="6" s="1"/>
  <c r="AK797" i="6"/>
  <c r="D798" i="6"/>
  <c r="AH798" i="6"/>
  <c r="AK798" i="6"/>
  <c r="D799" i="6"/>
  <c r="AH799" i="6" s="1"/>
  <c r="AK799" i="6"/>
  <c r="D800" i="6"/>
  <c r="AH800" i="6" s="1"/>
  <c r="AK800" i="6"/>
  <c r="D801" i="6"/>
  <c r="AH801" i="6"/>
  <c r="AK801" i="6"/>
  <c r="D802" i="6"/>
  <c r="AH802" i="6" s="1"/>
  <c r="AK802" i="6"/>
  <c r="D803" i="6"/>
  <c r="AH803" i="6"/>
  <c r="AK803" i="6"/>
  <c r="D804" i="6"/>
  <c r="AH804" i="6" s="1"/>
  <c r="AK804" i="6"/>
  <c r="D805" i="6"/>
  <c r="AH805" i="6"/>
  <c r="AK805" i="6"/>
  <c r="D806" i="6"/>
  <c r="AH806" i="6"/>
  <c r="AK806" i="6"/>
  <c r="D807" i="6"/>
  <c r="AH807" i="6" s="1"/>
  <c r="AK807" i="6"/>
  <c r="D808" i="6"/>
  <c r="AH808" i="6" s="1"/>
  <c r="AK808" i="6"/>
  <c r="D809" i="6"/>
  <c r="AH809" i="6"/>
  <c r="AK809" i="6"/>
  <c r="D810" i="6"/>
  <c r="AH810" i="6" s="1"/>
  <c r="AK810" i="6"/>
  <c r="D811" i="6"/>
  <c r="AH811" i="6"/>
  <c r="AK811" i="6"/>
  <c r="D812" i="6"/>
  <c r="AH812" i="6"/>
  <c r="AK812" i="6"/>
  <c r="D813" i="6"/>
  <c r="AH813" i="6" s="1"/>
  <c r="AK813" i="6"/>
  <c r="D814" i="6"/>
  <c r="AH814" i="6"/>
  <c r="AK814" i="6"/>
  <c r="D815" i="6"/>
  <c r="AH815" i="6" s="1"/>
  <c r="AK815" i="6"/>
  <c r="D816" i="6"/>
  <c r="AH816" i="6" s="1"/>
  <c r="AK816" i="6"/>
  <c r="D817" i="6"/>
  <c r="AH817" i="6"/>
  <c r="AK817" i="6"/>
  <c r="D818" i="6"/>
  <c r="AH818" i="6" s="1"/>
  <c r="AK818" i="6"/>
  <c r="D819" i="6"/>
  <c r="AH819" i="6"/>
  <c r="AK819" i="6"/>
  <c r="D820" i="6"/>
  <c r="AH820" i="6"/>
  <c r="AK820" i="6"/>
  <c r="D821" i="6"/>
  <c r="AH821" i="6" s="1"/>
  <c r="AK821" i="6"/>
  <c r="D822" i="6"/>
  <c r="AH822" i="6" s="1"/>
  <c r="AK822" i="6"/>
  <c r="D823" i="6"/>
  <c r="AH823" i="6"/>
  <c r="AK823" i="6"/>
  <c r="D824" i="6"/>
  <c r="AH824" i="6" s="1"/>
  <c r="AK824" i="6"/>
  <c r="D825" i="6"/>
  <c r="AH825" i="6" s="1"/>
  <c r="AK825" i="6"/>
  <c r="D826" i="6"/>
  <c r="AH826" i="6"/>
  <c r="AK826" i="6"/>
  <c r="D827" i="6"/>
  <c r="AH827" i="6"/>
  <c r="AK827" i="6"/>
  <c r="D828" i="6"/>
  <c r="AH828" i="6"/>
  <c r="AK828" i="6"/>
  <c r="D829" i="6"/>
  <c r="AH829" i="6" s="1"/>
  <c r="AK829" i="6"/>
  <c r="D830" i="6"/>
  <c r="AH830" i="6"/>
  <c r="AK830" i="6"/>
  <c r="D831" i="6"/>
  <c r="AH831" i="6"/>
  <c r="AK831" i="6"/>
  <c r="D832" i="6"/>
  <c r="AH832" i="6" s="1"/>
  <c r="AK832" i="6"/>
  <c r="D833" i="6"/>
  <c r="AH833" i="6"/>
  <c r="AK833" i="6"/>
  <c r="D834" i="6"/>
  <c r="AH834" i="6"/>
  <c r="AK834" i="6"/>
  <c r="D835" i="6"/>
  <c r="AH835" i="6"/>
  <c r="AK835" i="6"/>
  <c r="D836" i="6"/>
  <c r="AH836" i="6" s="1"/>
  <c r="AK836" i="6"/>
  <c r="D837" i="6"/>
  <c r="AH837" i="6"/>
  <c r="AK837" i="6"/>
  <c r="D838" i="6"/>
  <c r="AH838" i="6" s="1"/>
  <c r="AK838" i="6"/>
  <c r="D839" i="6"/>
  <c r="AH839" i="6"/>
  <c r="AK839" i="6"/>
  <c r="D840" i="6"/>
  <c r="AH840" i="6" s="1"/>
  <c r="AK840" i="6"/>
  <c r="D841" i="6"/>
  <c r="AH841" i="6" s="1"/>
  <c r="AK841" i="6"/>
  <c r="D842" i="6"/>
  <c r="AH842" i="6"/>
  <c r="AK842" i="6"/>
  <c r="D843" i="6"/>
  <c r="AH843" i="6"/>
  <c r="AK843" i="6"/>
  <c r="D844" i="6"/>
  <c r="AH844" i="6"/>
  <c r="AK844" i="6"/>
  <c r="D845" i="6"/>
  <c r="AH845" i="6"/>
  <c r="AK845" i="6"/>
  <c r="D846" i="6"/>
  <c r="AH846" i="6" s="1"/>
  <c r="AK846" i="6"/>
  <c r="D847" i="6"/>
  <c r="AH847" i="6" s="1"/>
  <c r="AK847" i="6"/>
  <c r="D848" i="6"/>
  <c r="AH848" i="6" s="1"/>
  <c r="AK848" i="6"/>
  <c r="D849" i="6"/>
  <c r="AH849" i="6" s="1"/>
  <c r="AK849" i="6"/>
  <c r="D850" i="6"/>
  <c r="AH850" i="6" s="1"/>
  <c r="AK850" i="6"/>
  <c r="D851" i="6"/>
  <c r="AH851" i="6"/>
  <c r="AK851" i="6"/>
  <c r="D852" i="6"/>
  <c r="AH852" i="6" s="1"/>
  <c r="AK852" i="6"/>
  <c r="D853" i="6"/>
  <c r="AH853" i="6"/>
  <c r="AK853" i="6"/>
  <c r="D854" i="6"/>
  <c r="AH854" i="6" s="1"/>
  <c r="AK854" i="6"/>
  <c r="D855" i="6"/>
  <c r="AH855" i="6"/>
  <c r="AK855" i="6"/>
  <c r="D861" i="6"/>
  <c r="D862" i="6"/>
  <c r="D863" i="6"/>
  <c r="D864" i="6"/>
  <c r="D865" i="6"/>
  <c r="D866" i="6"/>
  <c r="D867" i="6"/>
  <c r="D868" i="6"/>
  <c r="D869" i="6"/>
  <c r="D870" i="6"/>
  <c r="D871" i="6"/>
  <c r="D872" i="6"/>
  <c r="D873" i="6"/>
  <c r="D874" i="6"/>
  <c r="D875" i="6"/>
  <c r="D876" i="6"/>
  <c r="D877" i="6"/>
  <c r="D878" i="6"/>
  <c r="D879" i="6"/>
  <c r="D880" i="6"/>
  <c r="D881" i="6"/>
  <c r="D882" i="6"/>
  <c r="D883" i="6"/>
  <c r="D884" i="6"/>
  <c r="D885" i="6"/>
  <c r="D886" i="6"/>
  <c r="D887" i="6"/>
  <c r="D888" i="6"/>
  <c r="D889" i="6"/>
  <c r="D890" i="6"/>
  <c r="D891" i="6"/>
  <c r="D892" i="6"/>
  <c r="D893" i="6"/>
  <c r="D894" i="6"/>
  <c r="D895" i="6"/>
  <c r="D896" i="6"/>
  <c r="D897" i="6"/>
  <c r="D898" i="6"/>
  <c r="D899" i="6"/>
  <c r="D900" i="6"/>
  <c r="D901" i="6"/>
  <c r="D902" i="6"/>
  <c r="D903" i="6"/>
  <c r="D904" i="6"/>
  <c r="D905" i="6"/>
  <c r="D906" i="6"/>
  <c r="D907" i="6"/>
  <c r="D908" i="6"/>
  <c r="D909" i="6"/>
  <c r="D910" i="6"/>
  <c r="D911" i="6"/>
  <c r="D912" i="6"/>
  <c r="D913" i="6"/>
  <c r="D914" i="6"/>
  <c r="D915" i="6"/>
  <c r="D916" i="6"/>
  <c r="D917" i="6"/>
  <c r="D918" i="6"/>
  <c r="D919" i="6"/>
  <c r="D920" i="6"/>
  <c r="D921" i="6"/>
  <c r="D922" i="6"/>
  <c r="D923" i="6"/>
  <c r="D924" i="6"/>
  <c r="D925" i="6"/>
  <c r="D926" i="6"/>
  <c r="D927" i="6"/>
  <c r="D928" i="6"/>
  <c r="D929" i="6"/>
  <c r="D930" i="6"/>
  <c r="D931" i="6"/>
  <c r="D932" i="6"/>
  <c r="D933" i="6"/>
  <c r="D934" i="6"/>
  <c r="D935" i="6"/>
  <c r="D936" i="6"/>
  <c r="D937" i="6"/>
  <c r="D938" i="6"/>
  <c r="D939" i="6"/>
  <c r="D940" i="6"/>
  <c r="D946" i="6"/>
  <c r="D947" i="6"/>
  <c r="D948" i="6"/>
  <c r="D949" i="6"/>
  <c r="D950" i="6"/>
  <c r="D951" i="6"/>
  <c r="D952" i="6"/>
  <c r="D953" i="6"/>
  <c r="D954" i="6"/>
  <c r="D955" i="6"/>
  <c r="D956" i="6"/>
  <c r="D957" i="6"/>
  <c r="D958" i="6"/>
  <c r="D959" i="6"/>
  <c r="D960" i="6"/>
  <c r="D961" i="6"/>
  <c r="D962" i="6"/>
  <c r="D963" i="6"/>
  <c r="D964" i="6"/>
  <c r="D965" i="6"/>
  <c r="D966" i="6"/>
  <c r="D967" i="6"/>
  <c r="D968" i="6"/>
  <c r="D969" i="6"/>
  <c r="D970" i="6"/>
  <c r="D971" i="6"/>
  <c r="D972" i="6"/>
  <c r="D973" i="6"/>
  <c r="D974" i="6"/>
  <c r="D975" i="6"/>
  <c r="D976" i="6"/>
  <c r="D977" i="6"/>
  <c r="D978" i="6"/>
  <c r="D979" i="6"/>
  <c r="D980" i="6"/>
  <c r="D981" i="6"/>
  <c r="D982" i="6"/>
  <c r="D983" i="6"/>
  <c r="D984" i="6"/>
  <c r="D985" i="6"/>
  <c r="D986" i="6"/>
  <c r="D987" i="6"/>
  <c r="D988" i="6"/>
  <c r="D989" i="6"/>
  <c r="D990" i="6"/>
  <c r="D991" i="6"/>
  <c r="D992" i="6"/>
  <c r="D993" i="6"/>
  <c r="D994" i="6"/>
  <c r="D995" i="6"/>
  <c r="D996" i="6"/>
  <c r="D997" i="6"/>
  <c r="D998" i="6"/>
  <c r="D999" i="6"/>
  <c r="D1000" i="6"/>
  <c r="D1001" i="6"/>
  <c r="D1002" i="6"/>
  <c r="D1003" i="6"/>
  <c r="D1004" i="6"/>
  <c r="D1005" i="6"/>
  <c r="D1006" i="6"/>
  <c r="D1007" i="6"/>
  <c r="D1008" i="6"/>
  <c r="D1009" i="6"/>
  <c r="D1010" i="6"/>
  <c r="D1011" i="6"/>
  <c r="D1012" i="6"/>
  <c r="D1013" i="6"/>
  <c r="D1014" i="6"/>
  <c r="D1015" i="6"/>
  <c r="D1016" i="6"/>
  <c r="D1017" i="6"/>
  <c r="D1018" i="6"/>
  <c r="D1019" i="6"/>
  <c r="D1020" i="6"/>
  <c r="D1021" i="6"/>
  <c r="D1022" i="6"/>
  <c r="D1023" i="6"/>
  <c r="D1024" i="6"/>
  <c r="D1025" i="6"/>
  <c r="AH1071" i="6"/>
  <c r="AJ1075" i="6"/>
  <c r="AL1075" i="6" s="1"/>
  <c r="AJ1076" i="6"/>
  <c r="AL1076" i="6"/>
  <c r="AJ1088" i="6"/>
  <c r="AL1088" i="6" s="1"/>
  <c r="B1095" i="6" s="1"/>
  <c r="AH1101" i="6"/>
  <c r="AN1109" i="6" s="1"/>
  <c r="AK1106" i="6"/>
  <c r="AQ1106" i="6"/>
  <c r="AK1107" i="6"/>
  <c r="AQ1107" i="6"/>
  <c r="AK1108" i="6"/>
  <c r="AQ1108" i="6"/>
  <c r="AK1109" i="6"/>
  <c r="AQ1109" i="6"/>
  <c r="AK1110" i="6"/>
  <c r="AQ1110" i="6"/>
  <c r="Y1111" i="6"/>
  <c r="AJ1113" i="6"/>
  <c r="AL1113" i="6" s="1"/>
  <c r="B1118" i="6" s="1"/>
  <c r="AH1126" i="6"/>
  <c r="AH1163" i="6"/>
  <c r="B1172" i="6" s="1"/>
  <c r="AH1167" i="6"/>
  <c r="AJ1167" i="6"/>
  <c r="AL1167" i="6"/>
  <c r="AO1167" i="6"/>
  <c r="AQ1167" i="6"/>
  <c r="AS1167" i="6"/>
  <c r="AU1167" i="6"/>
  <c r="AX1167" i="6"/>
  <c r="AH1184" i="6"/>
  <c r="D1186" i="6" s="1"/>
  <c r="AK1186" i="6" s="1"/>
  <c r="AN1184" i="6"/>
  <c r="BF1184" i="6"/>
  <c r="BI1184" i="6"/>
  <c r="D1185" i="6"/>
  <c r="AK1185" i="6" s="1"/>
  <c r="AN1185" i="6"/>
  <c r="BF1185" i="6"/>
  <c r="AN1186" i="6"/>
  <c r="BF1186" i="6"/>
  <c r="AN1187" i="6"/>
  <c r="BF1187" i="6"/>
  <c r="AN1188" i="6"/>
  <c r="BF1188" i="6"/>
  <c r="D1189" i="6"/>
  <c r="AK1189" i="6" s="1"/>
  <c r="AN1189" i="6"/>
  <c r="BF1189" i="6"/>
  <c r="AN1190" i="6"/>
  <c r="BF1190" i="6"/>
  <c r="AN1191" i="6"/>
  <c r="BF1191" i="6"/>
  <c r="AN1192" i="6"/>
  <c r="BF1192" i="6"/>
  <c r="D1193" i="6"/>
  <c r="AK1193" i="6" s="1"/>
  <c r="AN1193" i="6"/>
  <c r="BF1193" i="6"/>
  <c r="AN1194" i="6"/>
  <c r="BF1194" i="6"/>
  <c r="AN1195" i="6"/>
  <c r="BF1195" i="6"/>
  <c r="AN1196" i="6"/>
  <c r="BF1196" i="6"/>
  <c r="AN1197" i="6"/>
  <c r="BF1197" i="6"/>
  <c r="AN1198" i="6"/>
  <c r="BF1198" i="6"/>
  <c r="AN1199" i="6"/>
  <c r="BF1199" i="6"/>
  <c r="AN1200" i="6"/>
  <c r="BF1200" i="6"/>
  <c r="AN1201" i="6"/>
  <c r="BF1201" i="6"/>
  <c r="AN1202" i="6"/>
  <c r="BF1202" i="6"/>
  <c r="AN1203" i="6"/>
  <c r="BF1203" i="6"/>
  <c r="AN1204" i="6"/>
  <c r="BF1204" i="6"/>
  <c r="AN1205" i="6"/>
  <c r="BF1205" i="6"/>
  <c r="AN1206" i="6"/>
  <c r="BF1206" i="6"/>
  <c r="D1207" i="6"/>
  <c r="AK1207" i="6" s="1"/>
  <c r="AN1207" i="6"/>
  <c r="BF1207" i="6"/>
  <c r="AN1208" i="6"/>
  <c r="BF1208" i="6"/>
  <c r="D1209" i="6"/>
  <c r="AK1209" i="6" s="1"/>
  <c r="AN1209" i="6"/>
  <c r="BF1209" i="6"/>
  <c r="AN1210" i="6"/>
  <c r="BF1210" i="6"/>
  <c r="AN1211" i="6"/>
  <c r="BF1211" i="6"/>
  <c r="AN1212" i="6"/>
  <c r="BF1212" i="6"/>
  <c r="AN1213" i="6"/>
  <c r="BF1213" i="6"/>
  <c r="AN1214" i="6"/>
  <c r="BF1214" i="6"/>
  <c r="AN1215" i="6"/>
  <c r="BF1215" i="6"/>
  <c r="AN1216" i="6"/>
  <c r="BF1216" i="6"/>
  <c r="D1217" i="6"/>
  <c r="AK1217" i="6" s="1"/>
  <c r="AN1217" i="6"/>
  <c r="BF1217" i="6"/>
  <c r="AN1218" i="6"/>
  <c r="BF1218" i="6"/>
  <c r="AN1219" i="6"/>
  <c r="BF1219" i="6"/>
  <c r="AN1220" i="6"/>
  <c r="BF1220" i="6"/>
  <c r="D1221" i="6"/>
  <c r="AK1221" i="6" s="1"/>
  <c r="AN1221" i="6"/>
  <c r="BF1221" i="6"/>
  <c r="AN1222" i="6"/>
  <c r="BF1222" i="6"/>
  <c r="D1223" i="6"/>
  <c r="AK1223" i="6" s="1"/>
  <c r="AN1223" i="6"/>
  <c r="BF1223" i="6"/>
  <c r="AN1224" i="6"/>
  <c r="BF1224" i="6"/>
  <c r="AN1225" i="6"/>
  <c r="BF1225" i="6"/>
  <c r="AN1226" i="6"/>
  <c r="BF1226" i="6"/>
  <c r="D1227" i="6"/>
  <c r="AK1227" i="6" s="1"/>
  <c r="AN1227" i="6"/>
  <c r="BF1227" i="6"/>
  <c r="AN1228" i="6"/>
  <c r="BF1228" i="6"/>
  <c r="S1229" i="6"/>
  <c r="BK1184" i="6" s="1"/>
  <c r="Y1229" i="6"/>
  <c r="AH1249" i="6"/>
  <c r="AK1255" i="6" s="1"/>
  <c r="AH1255" i="6"/>
  <c r="AN1255" i="6"/>
  <c r="AH1256" i="6"/>
  <c r="AN1256" i="6"/>
  <c r="AH1257" i="6"/>
  <c r="AN1257" i="6"/>
  <c r="AH1258" i="6"/>
  <c r="AN1258" i="6"/>
  <c r="AH1259" i="6"/>
  <c r="AN1259" i="6"/>
  <c r="AH1260" i="6"/>
  <c r="AN1260" i="6"/>
  <c r="AH1261" i="6"/>
  <c r="AN1261" i="6"/>
  <c r="AH1262" i="6"/>
  <c r="AN1262" i="6"/>
  <c r="AH1263" i="6"/>
  <c r="AN1263" i="6"/>
  <c r="AH1264" i="6"/>
  <c r="AN1264" i="6"/>
  <c r="AH1265" i="6"/>
  <c r="AN1265" i="6"/>
  <c r="AH1266" i="6"/>
  <c r="AN1266" i="6"/>
  <c r="AH1267" i="6"/>
  <c r="AN1267" i="6"/>
  <c r="AH1268" i="6"/>
  <c r="AN1268" i="6"/>
  <c r="AH1269" i="6"/>
  <c r="AN1269" i="6"/>
  <c r="Y1270" i="6"/>
  <c r="AJ1272" i="6"/>
  <c r="AL1272" i="6" s="1"/>
  <c r="B1277" i="6" s="1"/>
  <c r="AH1283" i="6"/>
  <c r="AJ1288" i="6"/>
  <c r="AL1288" i="6" s="1"/>
  <c r="AL1290" i="6" s="1"/>
  <c r="B1298" i="6" s="1"/>
  <c r="AJ1289" i="6"/>
  <c r="AL1289" i="6"/>
  <c r="AJ1292" i="6"/>
  <c r="AH1312" i="6"/>
  <c r="AH1315" i="6"/>
  <c r="B1320" i="6" s="1"/>
  <c r="AK1315" i="6"/>
  <c r="AN1315" i="6"/>
  <c r="B1319" i="6" s="1"/>
  <c r="AH1342" i="6"/>
  <c r="AJ1342" i="6" s="1"/>
  <c r="AI1342" i="6"/>
  <c r="AK1342" i="6"/>
  <c r="AM1342" i="6" s="1"/>
  <c r="AL1342" i="6"/>
  <c r="AN1342" i="6" s="1"/>
  <c r="AO1342" i="6" s="1"/>
  <c r="AQ1342" i="6"/>
  <c r="AT1342" i="6"/>
  <c r="AW1342" i="6"/>
  <c r="AZ1342" i="6"/>
  <c r="BB1342" i="6"/>
  <c r="AH1343" i="6"/>
  <c r="AJ1343" i="6" s="1"/>
  <c r="AI1343" i="6"/>
  <c r="AK1343" i="6" s="1"/>
  <c r="AM1343" i="6" s="1"/>
  <c r="AL1343" i="6"/>
  <c r="AN1343" i="6" s="1"/>
  <c r="AO1343" i="6" s="1"/>
  <c r="AQ1343" i="6"/>
  <c r="AT1343" i="6"/>
  <c r="AW1343" i="6"/>
  <c r="AH1344" i="6"/>
  <c r="AJ1344" i="6" s="1"/>
  <c r="AI1344" i="6"/>
  <c r="AK1344" i="6"/>
  <c r="AM1344" i="6" s="1"/>
  <c r="AL1344" i="6"/>
  <c r="AN1344" i="6"/>
  <c r="AO1344" i="6"/>
  <c r="AQ1344" i="6"/>
  <c r="AT1344" i="6"/>
  <c r="AW1344" i="6"/>
  <c r="AH1345" i="6"/>
  <c r="AI1345" i="6"/>
  <c r="AJ1345" i="6"/>
  <c r="AK1345" i="6"/>
  <c r="AM1345" i="6" s="1"/>
  <c r="AL1345" i="6"/>
  <c r="AN1345" i="6" s="1"/>
  <c r="AO1345" i="6" s="1"/>
  <c r="AQ1345" i="6"/>
  <c r="AT1345" i="6"/>
  <c r="AW1345" i="6"/>
  <c r="AH1346" i="6"/>
  <c r="AJ1346" i="6" s="1"/>
  <c r="AI1346" i="6"/>
  <c r="AK1346" i="6"/>
  <c r="AM1346" i="6" s="1"/>
  <c r="AL1346" i="6"/>
  <c r="AN1346" i="6"/>
  <c r="AO1346" i="6"/>
  <c r="AQ1346" i="6"/>
  <c r="AT1346" i="6"/>
  <c r="AW1346" i="6"/>
  <c r="AH1347" i="6"/>
  <c r="AI1347" i="6"/>
  <c r="AJ1347" i="6"/>
  <c r="AK1347" i="6"/>
  <c r="AM1347" i="6" s="1"/>
  <c r="AL1347" i="6"/>
  <c r="AN1347" i="6" s="1"/>
  <c r="AO1347" i="6"/>
  <c r="AQ1347" i="6"/>
  <c r="AT1347" i="6"/>
  <c r="AW1347" i="6"/>
  <c r="AH1348" i="6"/>
  <c r="AJ1348" i="6" s="1"/>
  <c r="AI1348" i="6"/>
  <c r="AK1348" i="6"/>
  <c r="AM1348" i="6" s="1"/>
  <c r="AL1348" i="6"/>
  <c r="AN1348" i="6"/>
  <c r="AO1348" i="6"/>
  <c r="AQ1348" i="6"/>
  <c r="AT1348" i="6"/>
  <c r="AW1348" i="6"/>
  <c r="AH1349" i="6"/>
  <c r="AI1349" i="6"/>
  <c r="AJ1349" i="6"/>
  <c r="AK1349" i="6"/>
  <c r="AL1349" i="6"/>
  <c r="AN1349" i="6" s="1"/>
  <c r="AM1349" i="6"/>
  <c r="AO1349" i="6"/>
  <c r="AQ1349" i="6"/>
  <c r="AT1349" i="6"/>
  <c r="AW1349" i="6"/>
  <c r="AH1350" i="6"/>
  <c r="AJ1350" i="6" s="1"/>
  <c r="AI1350" i="6"/>
  <c r="AK1350" i="6"/>
  <c r="AM1350" i="6" s="1"/>
  <c r="AL1350" i="6"/>
  <c r="AN1350" i="6"/>
  <c r="AO1350" i="6"/>
  <c r="AQ1350" i="6"/>
  <c r="AT1350" i="6"/>
  <c r="AW1350" i="6"/>
  <c r="AH1351" i="6"/>
  <c r="AI1351" i="6"/>
  <c r="AJ1351" i="6"/>
  <c r="AK1351" i="6"/>
  <c r="AL1351" i="6"/>
  <c r="AN1351" i="6" s="1"/>
  <c r="AM1351" i="6"/>
  <c r="AO1351" i="6"/>
  <c r="AQ1351" i="6"/>
  <c r="AT1351" i="6"/>
  <c r="AW1351" i="6"/>
  <c r="D1356" i="6"/>
  <c r="AO1326" i="6" s="1"/>
  <c r="D1357" i="6"/>
  <c r="D1358" i="6"/>
  <c r="D1359" i="6"/>
  <c r="D1360" i="6"/>
  <c r="D1361" i="6"/>
  <c r="D1362" i="6"/>
  <c r="D1363" i="6"/>
  <c r="D1364" i="6"/>
  <c r="D1365" i="6"/>
  <c r="K1366" i="6"/>
  <c r="S1366" i="6"/>
  <c r="AA1366" i="6"/>
  <c r="AH1383" i="6"/>
  <c r="AH1386" i="6"/>
  <c r="B1391" i="6" s="1"/>
  <c r="AK1386" i="6"/>
  <c r="AN1386" i="6"/>
  <c r="B1390" i="6" s="1"/>
  <c r="AH1397" i="6"/>
  <c r="BC1125" i="8" s="1"/>
  <c r="AH1404" i="6"/>
  <c r="Y1409" i="6"/>
  <c r="AJ1411" i="6"/>
  <c r="AL1411" i="6" s="1"/>
  <c r="AO362" i="18"/>
  <c r="AL1292" i="6" l="1"/>
  <c r="B1299" i="6" s="1"/>
  <c r="D1195" i="6"/>
  <c r="AK1195" i="6" s="1"/>
  <c r="BK578" i="6"/>
  <c r="BK580" i="6"/>
  <c r="AW580" i="6"/>
  <c r="AK399" i="6"/>
  <c r="AH459" i="6"/>
  <c r="AH510" i="6"/>
  <c r="AK402" i="6"/>
  <c r="AO1407" i="6"/>
  <c r="AO1403" i="6"/>
  <c r="AH1326" i="6"/>
  <c r="BG1356" i="6" s="1"/>
  <c r="BD1342" i="6"/>
  <c r="B1371" i="6" s="1"/>
  <c r="AK1264" i="6"/>
  <c r="AK1267" i="6"/>
  <c r="AN1270" i="6"/>
  <c r="B1276" i="6" s="1"/>
  <c r="AK1263" i="6"/>
  <c r="D1205" i="6"/>
  <c r="AK1205" i="6" s="1"/>
  <c r="D1191" i="6"/>
  <c r="AK1191" i="6" s="1"/>
  <c r="D1225" i="6"/>
  <c r="AK1225" i="6" s="1"/>
  <c r="D1211" i="6"/>
  <c r="AK1211" i="6" s="1"/>
  <c r="D1201" i="6"/>
  <c r="AK1201" i="6" s="1"/>
  <c r="D1213" i="6"/>
  <c r="AK1213" i="6" s="1"/>
  <c r="D1197" i="6"/>
  <c r="AK1197" i="6" s="1"/>
  <c r="D1219" i="6"/>
  <c r="AK1219" i="6" s="1"/>
  <c r="D1203" i="6"/>
  <c r="AK1203" i="6" s="1"/>
  <c r="D1187" i="6"/>
  <c r="AK1187" i="6" s="1"/>
  <c r="D1215" i="6"/>
  <c r="AK1215" i="6" s="1"/>
  <c r="D1199" i="6"/>
  <c r="AK1199" i="6" s="1"/>
  <c r="D1184" i="6"/>
  <c r="AK1184" i="6" s="1"/>
  <c r="AN1107" i="6"/>
  <c r="AN1110" i="6"/>
  <c r="AQ1111" i="6"/>
  <c r="B1117" i="6" s="1"/>
  <c r="AL1077" i="6"/>
  <c r="B1094" i="6" s="1"/>
  <c r="AN757" i="6"/>
  <c r="B760" i="6" s="1"/>
  <c r="BN658" i="6"/>
  <c r="AS580" i="6"/>
  <c r="AU580" i="6"/>
  <c r="AO767" i="6"/>
  <c r="CF776" i="6" s="1"/>
  <c r="AK757" i="6"/>
  <c r="B761" i="6" s="1"/>
  <c r="AH776" i="6"/>
  <c r="AH856" i="6" s="1"/>
  <c r="B1064" i="6" s="1"/>
  <c r="AK401" i="6"/>
  <c r="AZ381" i="6"/>
  <c r="B387" i="6" s="1"/>
  <c r="AK400" i="6"/>
  <c r="AW353" i="6"/>
  <c r="AH460" i="6"/>
  <c r="NI121" i="6"/>
  <c r="ML121" i="6"/>
  <c r="MD121" i="6"/>
  <c r="NY121" i="6"/>
  <c r="MK121" i="6"/>
  <c r="NR121" i="6"/>
  <c r="NQ121" i="6"/>
  <c r="NJ121" i="6"/>
  <c r="MC121" i="6"/>
  <c r="OH121" i="6"/>
  <c r="NB121" i="6"/>
  <c r="MT121" i="6"/>
  <c r="OG121" i="6"/>
  <c r="NA121" i="6"/>
  <c r="NZ121" i="6"/>
  <c r="MS121" i="6"/>
  <c r="NX121" i="6"/>
  <c r="NH121" i="6"/>
  <c r="MZ121" i="6"/>
  <c r="MJ121" i="6"/>
  <c r="MB121" i="6"/>
  <c r="NO121" i="6"/>
  <c r="MI121" i="6"/>
  <c r="OD121" i="6"/>
  <c r="NN121" i="6"/>
  <c r="MP121" i="6"/>
  <c r="OC121" i="6"/>
  <c r="NU121" i="6"/>
  <c r="NM121" i="6"/>
  <c r="NE121" i="6"/>
  <c r="MW121" i="6"/>
  <c r="MO121" i="6"/>
  <c r="MG121" i="6"/>
  <c r="OF121" i="6"/>
  <c r="NP121" i="6"/>
  <c r="MR121" i="6"/>
  <c r="OE121" i="6"/>
  <c r="NG121" i="6"/>
  <c r="MA121" i="6"/>
  <c r="NV121" i="6"/>
  <c r="NF121" i="6"/>
  <c r="MH121" i="6"/>
  <c r="AK166" i="6"/>
  <c r="B318" i="6" s="1"/>
  <c r="OB121" i="6"/>
  <c r="NT121" i="6"/>
  <c r="NL121" i="6"/>
  <c r="ND121" i="6"/>
  <c r="MV121" i="6"/>
  <c r="MN121" i="6"/>
  <c r="MF121" i="6"/>
  <c r="NW121" i="6"/>
  <c r="MY121" i="6"/>
  <c r="MQ121" i="6"/>
  <c r="MX121" i="6"/>
  <c r="OA121" i="6"/>
  <c r="NS121" i="6"/>
  <c r="NK121" i="6"/>
  <c r="NC121" i="6"/>
  <c r="MU121" i="6"/>
  <c r="MM121" i="6"/>
  <c r="AH1137" i="6"/>
  <c r="AW53" i="6"/>
  <c r="BB585" i="6"/>
  <c r="BB592" i="6"/>
  <c r="BB593" i="6"/>
  <c r="BB602" i="6"/>
  <c r="BB579" i="6"/>
  <c r="BB586" i="6"/>
  <c r="BB590" i="6"/>
  <c r="BB584" i="6"/>
  <c r="BB601" i="6"/>
  <c r="BB581" i="6"/>
  <c r="BB594" i="6"/>
  <c r="BB597" i="6"/>
  <c r="BB604" i="6"/>
  <c r="BB605" i="6"/>
  <c r="BB600" i="6"/>
  <c r="BB596" i="6"/>
  <c r="BB589" i="6"/>
  <c r="BB598" i="6"/>
  <c r="BB606" i="6"/>
  <c r="BB583" i="6"/>
  <c r="AN63" i="6"/>
  <c r="AW84" i="6"/>
  <c r="AW65" i="6"/>
  <c r="AN82" i="6"/>
  <c r="AU353" i="6"/>
  <c r="AH329" i="6"/>
  <c r="BM23" i="10" s="1"/>
  <c r="AW79" i="6"/>
  <c r="AN54" i="6"/>
  <c r="AW77" i="6"/>
  <c r="AN61" i="6"/>
  <c r="AW66" i="6"/>
  <c r="AW57" i="6"/>
  <c r="AN95" i="6"/>
  <c r="AN76" i="6"/>
  <c r="AN70" i="6"/>
  <c r="AN62" i="6"/>
  <c r="AN56" i="6"/>
  <c r="AW91" i="6"/>
  <c r="AN88" i="6"/>
  <c r="AN81" i="6"/>
  <c r="AW58" i="6"/>
  <c r="AN83" i="6"/>
  <c r="AW78" i="6"/>
  <c r="AN64" i="6"/>
  <c r="AN55" i="6"/>
  <c r="AW97" i="6"/>
  <c r="AW72" i="6"/>
  <c r="AN69" i="6"/>
  <c r="AW95" i="6"/>
  <c r="AZ95" i="6" s="1"/>
  <c r="BA95" i="6" s="1"/>
  <c r="AN92" i="6"/>
  <c r="AW88" i="6"/>
  <c r="AN86" i="6"/>
  <c r="AN85" i="6"/>
  <c r="AW82" i="6"/>
  <c r="AW81" i="6"/>
  <c r="AN67" i="6"/>
  <c r="AW62" i="6"/>
  <c r="AW61" i="6"/>
  <c r="AN60" i="6"/>
  <c r="AN59" i="6"/>
  <c r="AW54" i="6"/>
  <c r="AW94" i="6"/>
  <c r="AW93" i="6"/>
  <c r="AN79" i="6"/>
  <c r="AW75" i="6"/>
  <c r="AW68" i="6"/>
  <c r="AN66" i="6"/>
  <c r="AN58" i="6"/>
  <c r="AN91" i="6"/>
  <c r="AW87" i="6"/>
  <c r="AN84" i="6"/>
  <c r="AW80" i="6"/>
  <c r="AN78" i="6"/>
  <c r="AN77" i="6"/>
  <c r="AW74" i="6"/>
  <c r="AW73" i="6"/>
  <c r="AN65" i="6"/>
  <c r="AN57" i="6"/>
  <c r="AN97" i="6"/>
  <c r="AN72" i="6"/>
  <c r="AN96" i="6"/>
  <c r="AW92" i="6"/>
  <c r="AN90" i="6"/>
  <c r="AN89" i="6"/>
  <c r="AW86" i="6"/>
  <c r="AW85" i="6"/>
  <c r="AN71" i="6"/>
  <c r="AW67" i="6"/>
  <c r="AW60" i="6"/>
  <c r="AW59" i="6"/>
  <c r="AN53" i="6"/>
  <c r="AZ53" i="6" s="1"/>
  <c r="BA53" i="6" s="1"/>
  <c r="AW96" i="6"/>
  <c r="AN94" i="6"/>
  <c r="AN93" i="6"/>
  <c r="AW90" i="6"/>
  <c r="AW89" i="6"/>
  <c r="AN75" i="6"/>
  <c r="AW71" i="6"/>
  <c r="AN68" i="6"/>
  <c r="AN87" i="6"/>
  <c r="AW83" i="6"/>
  <c r="AN80" i="6"/>
  <c r="AW76" i="6"/>
  <c r="AN74" i="6"/>
  <c r="AN73" i="6"/>
  <c r="AW70" i="6"/>
  <c r="AW69" i="6"/>
  <c r="AW64" i="6"/>
  <c r="AW63" i="6"/>
  <c r="AZ63" i="6" s="1"/>
  <c r="BA63" i="6" s="1"/>
  <c r="AW56" i="6"/>
  <c r="AW55" i="6"/>
  <c r="AJ1404" i="6"/>
  <c r="AO1404" i="6"/>
  <c r="AO1405" i="6"/>
  <c r="AO1406" i="6"/>
  <c r="AO1408" i="6"/>
  <c r="B1417" i="6"/>
  <c r="AN1352" i="6"/>
  <c r="B1370" i="6" s="1"/>
  <c r="AN658" i="6"/>
  <c r="B662" i="6" s="1"/>
  <c r="AK1257" i="6"/>
  <c r="AN1167" i="6"/>
  <c r="AK1265" i="6"/>
  <c r="AO669" i="6"/>
  <c r="AK1260" i="6"/>
  <c r="AK1268" i="6"/>
  <c r="AK1262" i="6"/>
  <c r="AK1259" i="6"/>
  <c r="AK1256" i="6"/>
  <c r="D1228" i="6"/>
  <c r="AK1228" i="6" s="1"/>
  <c r="D1226" i="6"/>
  <c r="AK1226" i="6" s="1"/>
  <c r="D1224" i="6"/>
  <c r="AK1224" i="6" s="1"/>
  <c r="D1222" i="6"/>
  <c r="AK1222" i="6" s="1"/>
  <c r="D1220" i="6"/>
  <c r="AK1220" i="6" s="1"/>
  <c r="D1218" i="6"/>
  <c r="AK1218" i="6" s="1"/>
  <c r="D1216" i="6"/>
  <c r="AK1216" i="6" s="1"/>
  <c r="D1214" i="6"/>
  <c r="AK1214" i="6" s="1"/>
  <c r="D1212" i="6"/>
  <c r="AK1212" i="6" s="1"/>
  <c r="D1210" i="6"/>
  <c r="AK1210" i="6" s="1"/>
  <c r="D1208" i="6"/>
  <c r="AK1208" i="6" s="1"/>
  <c r="D1206" i="6"/>
  <c r="AK1206" i="6" s="1"/>
  <c r="D1204" i="6"/>
  <c r="AK1204" i="6" s="1"/>
  <c r="D1202" i="6"/>
  <c r="AK1202" i="6" s="1"/>
  <c r="D1200" i="6"/>
  <c r="AK1200" i="6" s="1"/>
  <c r="D1198" i="6"/>
  <c r="AK1198" i="6" s="1"/>
  <c r="D1196" i="6"/>
  <c r="AK1196" i="6" s="1"/>
  <c r="D1194" i="6"/>
  <c r="AK1194" i="6" s="1"/>
  <c r="D1192" i="6"/>
  <c r="AK1192" i="6" s="1"/>
  <c r="D1190" i="6"/>
  <c r="AK1190" i="6" s="1"/>
  <c r="D1188" i="6"/>
  <c r="AK1188" i="6" s="1"/>
  <c r="BF1229" i="6"/>
  <c r="B1233" i="6" s="1"/>
  <c r="AN1106" i="6"/>
  <c r="BJ98" i="6"/>
  <c r="B104" i="6" s="1"/>
  <c r="AK1261" i="6"/>
  <c r="AN1108" i="6"/>
  <c r="AH537" i="6"/>
  <c r="B541" i="6" s="1"/>
  <c r="AK1269" i="6"/>
  <c r="AW1167" i="6"/>
  <c r="AK1258" i="6"/>
  <c r="AK1266" i="6"/>
  <c r="AH166" i="6"/>
  <c r="B320" i="6" s="1"/>
  <c r="B319" i="6"/>
  <c r="BB599" i="6"/>
  <c r="BB591" i="6"/>
  <c r="AO111" i="6"/>
  <c r="AH480" i="6"/>
  <c r="BB587" i="6"/>
  <c r="AK420" i="6"/>
  <c r="AK414" i="6"/>
  <c r="AS353" i="6"/>
  <c r="AW354" i="6" s="1"/>
  <c r="B386" i="6" s="1"/>
  <c r="BP98" i="6"/>
  <c r="BB603" i="6"/>
  <c r="BB595" i="6"/>
  <c r="BB582" i="6"/>
  <c r="BB580" i="6"/>
  <c r="BS98" i="6"/>
  <c r="BB588" i="6"/>
  <c r="AN381" i="6"/>
  <c r="B385" i="6" s="1"/>
  <c r="AZ70" i="6" l="1"/>
  <c r="BA70" i="6" s="1"/>
  <c r="AL1404" i="6"/>
  <c r="B1415" i="6" s="1"/>
  <c r="BG1347" i="6"/>
  <c r="BG1358" i="6"/>
  <c r="BG1362" i="6"/>
  <c r="BG1342" i="6"/>
  <c r="BG1349" i="6"/>
  <c r="BG1346" i="6"/>
  <c r="BG1357" i="6"/>
  <c r="BG1361" i="6"/>
  <c r="BG1359" i="6"/>
  <c r="BG1363" i="6"/>
  <c r="BG1365" i="6"/>
  <c r="BG1343" i="6"/>
  <c r="BG1345" i="6"/>
  <c r="BG1360" i="6"/>
  <c r="BG1344" i="6"/>
  <c r="BG1348" i="6"/>
  <c r="BG1351" i="6"/>
  <c r="BG1364" i="6"/>
  <c r="BG1350" i="6"/>
  <c r="AK1270" i="6"/>
  <c r="B1278" i="6" s="1"/>
  <c r="AH1178" i="6"/>
  <c r="BM1184" i="6" s="1"/>
  <c r="B1234" i="6" s="1"/>
  <c r="AK1229" i="6"/>
  <c r="B1235" i="6" s="1"/>
  <c r="AW581" i="6"/>
  <c r="B663" i="6" s="1"/>
  <c r="BK658" i="6"/>
  <c r="B664" i="6" s="1"/>
  <c r="CJ776" i="6"/>
  <c r="AQ776" i="6"/>
  <c r="CL776" i="6"/>
  <c r="AY776" i="6"/>
  <c r="BZ776" i="6"/>
  <c r="AW776" i="6"/>
  <c r="BF776" i="6"/>
  <c r="CM776" i="6"/>
  <c r="CB776" i="6"/>
  <c r="BX776" i="6"/>
  <c r="BT776" i="6"/>
  <c r="AP776" i="6"/>
  <c r="BQ776" i="6"/>
  <c r="AH1106" i="6"/>
  <c r="CO776" i="6"/>
  <c r="CD776" i="6"/>
  <c r="BS776" i="6"/>
  <c r="BP776" i="6"/>
  <c r="BB776" i="6"/>
  <c r="CU776" i="6"/>
  <c r="BG776" i="6"/>
  <c r="CP776" i="6"/>
  <c r="CE776" i="6"/>
  <c r="BU776" i="6"/>
  <c r="BJ776" i="6"/>
  <c r="BH776" i="6"/>
  <c r="CS776" i="6"/>
  <c r="CC776" i="6"/>
  <c r="AX776" i="6"/>
  <c r="CG776" i="6"/>
  <c r="BV776" i="6"/>
  <c r="BL776" i="6"/>
  <c r="BA776" i="6"/>
  <c r="AZ776" i="6"/>
  <c r="BK776" i="6"/>
  <c r="BW776" i="6"/>
  <c r="BM776" i="6"/>
  <c r="AR776" i="6"/>
  <c r="BR776" i="6"/>
  <c r="CR776" i="6"/>
  <c r="BY776" i="6"/>
  <c r="BE776" i="6"/>
  <c r="AU776" i="6"/>
  <c r="CT776" i="6"/>
  <c r="CN776" i="6"/>
  <c r="CQ776" i="6"/>
  <c r="BC776" i="6"/>
  <c r="CA776" i="6"/>
  <c r="AS776" i="6"/>
  <c r="CH776" i="6"/>
  <c r="BN776" i="6"/>
  <c r="BD776" i="6"/>
  <c r="AT776" i="6"/>
  <c r="CV776" i="6"/>
  <c r="BI776" i="6"/>
  <c r="CI776" i="6"/>
  <c r="BO776" i="6"/>
  <c r="AV776" i="6"/>
  <c r="CW776" i="6"/>
  <c r="CK776" i="6"/>
  <c r="AH489" i="6"/>
  <c r="B493" i="6" s="1"/>
  <c r="AK429" i="6"/>
  <c r="B446" i="6" s="1"/>
  <c r="AZ84" i="6"/>
  <c r="BA84" i="6" s="1"/>
  <c r="AZ65" i="6"/>
  <c r="BA65" i="6" s="1"/>
  <c r="AZ54" i="6"/>
  <c r="BA54" i="6" s="1"/>
  <c r="AZ79" i="6"/>
  <c r="BA79" i="6" s="1"/>
  <c r="AZ82" i="6"/>
  <c r="BA82" i="6" s="1"/>
  <c r="AZ77" i="6"/>
  <c r="BA77" i="6" s="1"/>
  <c r="AZ57" i="6"/>
  <c r="BA57" i="6" s="1"/>
  <c r="AZ61" i="6"/>
  <c r="BA61" i="6" s="1"/>
  <c r="AZ66" i="6"/>
  <c r="BA66" i="6" s="1"/>
  <c r="AZ97" i="6"/>
  <c r="BA97" i="6" s="1"/>
  <c r="AZ76" i="6"/>
  <c r="BA76" i="6" s="1"/>
  <c r="AZ69" i="6"/>
  <c r="BA69" i="6" s="1"/>
  <c r="AZ89" i="6"/>
  <c r="BA89" i="6" s="1"/>
  <c r="AZ90" i="6"/>
  <c r="BA90" i="6" s="1"/>
  <c r="AZ58" i="6"/>
  <c r="BA58" i="6" s="1"/>
  <c r="AZ88" i="6"/>
  <c r="BA88" i="6" s="1"/>
  <c r="AZ62" i="6"/>
  <c r="BA62" i="6" s="1"/>
  <c r="AZ91" i="6"/>
  <c r="BA91" i="6" s="1"/>
  <c r="AZ56" i="6"/>
  <c r="BA56" i="6" s="1"/>
  <c r="AZ72" i="6"/>
  <c r="BA72" i="6" s="1"/>
  <c r="AZ73" i="6"/>
  <c r="BA73" i="6" s="1"/>
  <c r="AZ59" i="6"/>
  <c r="BA59" i="6" s="1"/>
  <c r="AZ74" i="6"/>
  <c r="BA74" i="6" s="1"/>
  <c r="AZ78" i="6"/>
  <c r="BA78" i="6" s="1"/>
  <c r="AZ83" i="6"/>
  <c r="BA83" i="6" s="1"/>
  <c r="AZ81" i="6"/>
  <c r="BA81" i="6" s="1"/>
  <c r="AZ55" i="6"/>
  <c r="BA55" i="6" s="1"/>
  <c r="AZ64" i="6"/>
  <c r="BA64" i="6" s="1"/>
  <c r="AZ71" i="6"/>
  <c r="BA71" i="6" s="1"/>
  <c r="AZ94" i="6"/>
  <c r="BA94" i="6" s="1"/>
  <c r="AZ67" i="6"/>
  <c r="BA67" i="6" s="1"/>
  <c r="AZ87" i="6"/>
  <c r="BA87" i="6" s="1"/>
  <c r="AZ86" i="6"/>
  <c r="BA86" i="6" s="1"/>
  <c r="AZ85" i="6"/>
  <c r="BA85" i="6" s="1"/>
  <c r="B106" i="6"/>
  <c r="AZ96" i="6"/>
  <c r="BA96" i="6" s="1"/>
  <c r="AZ60" i="6"/>
  <c r="BA60" i="6" s="1"/>
  <c r="AZ75" i="6"/>
  <c r="BA75" i="6" s="1"/>
  <c r="AZ80" i="6"/>
  <c r="BA80" i="6" s="1"/>
  <c r="AZ93" i="6"/>
  <c r="BA93" i="6" s="1"/>
  <c r="AZ68" i="6"/>
  <c r="BA68" i="6" s="1"/>
  <c r="AZ92" i="6"/>
  <c r="BA92" i="6" s="1"/>
  <c r="AN1111" i="6"/>
  <c r="B1119" i="6" s="1"/>
  <c r="AO1409" i="6"/>
  <c r="B1416" i="6" s="1"/>
  <c r="B1171" i="6"/>
  <c r="BG1366" i="6" l="1"/>
  <c r="BG1352" i="6"/>
  <c r="AZ98" i="6"/>
  <c r="AQ1053" i="8"/>
  <c r="AQ1054" i="8"/>
  <c r="AQ1055" i="8"/>
  <c r="AQ1056" i="8"/>
  <c r="AQ1057" i="8"/>
  <c r="AQ1058" i="8"/>
  <c r="AQ1059" i="8"/>
  <c r="AQ1060" i="8"/>
  <c r="AQ1061" i="8"/>
  <c r="B1372" i="6" l="1"/>
  <c r="BA98" i="6"/>
  <c r="B105" i="6" s="1"/>
  <c r="AU25" i="11"/>
  <c r="BB23" i="11"/>
  <c r="CW27" i="23" l="1"/>
  <c r="D30" i="23" s="1"/>
  <c r="BD836" i="8"/>
  <c r="D93" i="23"/>
  <c r="D53" i="23"/>
  <c r="D45" i="23"/>
  <c r="D37" i="23"/>
  <c r="D55" i="23"/>
  <c r="D60" i="23"/>
  <c r="D52" i="23"/>
  <c r="D44" i="23"/>
  <c r="D36" i="23"/>
  <c r="D35" i="23"/>
  <c r="D51" i="23"/>
  <c r="D106" i="23"/>
  <c r="D98" i="23"/>
  <c r="D90" i="23"/>
  <c r="D82" i="23"/>
  <c r="D74" i="23"/>
  <c r="D66" i="23"/>
  <c r="D58" i="23"/>
  <c r="D50" i="23"/>
  <c r="D42" i="23"/>
  <c r="D34" i="23"/>
  <c r="D107" i="23"/>
  <c r="D91" i="23"/>
  <c r="D67" i="23"/>
  <c r="D43" i="23"/>
  <c r="D105" i="23"/>
  <c r="D97" i="23"/>
  <c r="D89" i="23"/>
  <c r="D81" i="23"/>
  <c r="D73" i="23"/>
  <c r="D65" i="23"/>
  <c r="D57" i="23"/>
  <c r="D49" i="23"/>
  <c r="D41" i="23"/>
  <c r="D33" i="23"/>
  <c r="D99" i="23"/>
  <c r="D83" i="23"/>
  <c r="D59" i="23"/>
  <c r="D104" i="23"/>
  <c r="D96" i="23"/>
  <c r="D88" i="23"/>
  <c r="D80" i="23"/>
  <c r="D72" i="23"/>
  <c r="D64" i="23"/>
  <c r="D56" i="23"/>
  <c r="D48" i="23"/>
  <c r="D40" i="23"/>
  <c r="D32" i="23"/>
  <c r="D31" i="23"/>
  <c r="D103" i="23"/>
  <c r="D71" i="23"/>
  <c r="D47" i="23"/>
  <c r="D102" i="23"/>
  <c r="D94" i="23"/>
  <c r="D86" i="23"/>
  <c r="D78" i="23"/>
  <c r="D70" i="23"/>
  <c r="D62" i="23"/>
  <c r="D54" i="23"/>
  <c r="D46" i="23"/>
  <c r="D38" i="23"/>
  <c r="BM23" i="11"/>
  <c r="D26" i="11" s="1"/>
  <c r="AU792" i="8"/>
  <c r="AS792" i="8"/>
  <c r="AQ792" i="8"/>
  <c r="AL792" i="8"/>
  <c r="AJ792" i="8"/>
  <c r="AH792" i="8"/>
  <c r="AU791" i="8"/>
  <c r="AS791" i="8"/>
  <c r="AQ791" i="8"/>
  <c r="AL791" i="8"/>
  <c r="AJ791" i="8"/>
  <c r="AH791" i="8"/>
  <c r="AU790" i="8"/>
  <c r="AS790" i="8"/>
  <c r="AQ790" i="8"/>
  <c r="AL790" i="8"/>
  <c r="AJ790" i="8"/>
  <c r="AH790" i="8"/>
  <c r="AU789" i="8"/>
  <c r="AS789" i="8"/>
  <c r="AQ789" i="8"/>
  <c r="AL789" i="8"/>
  <c r="AJ789" i="8"/>
  <c r="AH789" i="8"/>
  <c r="AU788" i="8"/>
  <c r="AS788" i="8"/>
  <c r="AQ788" i="8"/>
  <c r="AL788" i="8"/>
  <c r="AJ788" i="8"/>
  <c r="AH788" i="8"/>
  <c r="AU787" i="8"/>
  <c r="AS787" i="8"/>
  <c r="AQ787" i="8"/>
  <c r="AL787" i="8"/>
  <c r="AJ787" i="8"/>
  <c r="AH787" i="8"/>
  <c r="AU786" i="8"/>
  <c r="AS786" i="8"/>
  <c r="AQ786" i="8"/>
  <c r="AL786" i="8"/>
  <c r="AJ786" i="8"/>
  <c r="AH786" i="8"/>
  <c r="AU785" i="8"/>
  <c r="AS785" i="8"/>
  <c r="AQ785" i="8"/>
  <c r="AL785" i="8"/>
  <c r="AJ785" i="8"/>
  <c r="AH785" i="8"/>
  <c r="AU784" i="8"/>
  <c r="AS784" i="8"/>
  <c r="AQ784" i="8"/>
  <c r="AL784" i="8"/>
  <c r="AJ784" i="8"/>
  <c r="AH784" i="8"/>
  <c r="AU783" i="8"/>
  <c r="AS783" i="8"/>
  <c r="AQ783" i="8"/>
  <c r="AL783" i="8"/>
  <c r="AJ783" i="8"/>
  <c r="AH783" i="8"/>
  <c r="AU782" i="8"/>
  <c r="AS782" i="8"/>
  <c r="AQ782" i="8"/>
  <c r="AL782" i="8"/>
  <c r="AJ782" i="8"/>
  <c r="AH782" i="8"/>
  <c r="AU781" i="8"/>
  <c r="AS781" i="8"/>
  <c r="AQ781" i="8"/>
  <c r="AL781" i="8"/>
  <c r="AJ781" i="8"/>
  <c r="AH781" i="8"/>
  <c r="AU780" i="8"/>
  <c r="AS780" i="8"/>
  <c r="AQ780" i="8"/>
  <c r="AL780" i="8"/>
  <c r="AJ780" i="8"/>
  <c r="AH780" i="8"/>
  <c r="AU779" i="8"/>
  <c r="AS779" i="8"/>
  <c r="AQ779" i="8"/>
  <c r="AL779" i="8"/>
  <c r="AJ779" i="8"/>
  <c r="AH779" i="8"/>
  <c r="AU778" i="8"/>
  <c r="AS778" i="8"/>
  <c r="AQ778" i="8"/>
  <c r="AL778" i="8"/>
  <c r="AJ778" i="8"/>
  <c r="AH778" i="8"/>
  <c r="AU777" i="8"/>
  <c r="AS777" i="8"/>
  <c r="AQ777" i="8"/>
  <c r="AL777" i="8"/>
  <c r="AJ777" i="8"/>
  <c r="AH777" i="8"/>
  <c r="AU776" i="8"/>
  <c r="AS776" i="8"/>
  <c r="AQ776" i="8"/>
  <c r="AL776" i="8"/>
  <c r="AJ776" i="8"/>
  <c r="AH776" i="8"/>
  <c r="AU775" i="8"/>
  <c r="AS775" i="8"/>
  <c r="AQ775" i="8"/>
  <c r="AL775" i="8"/>
  <c r="AJ775" i="8"/>
  <c r="AH775" i="8"/>
  <c r="AU774" i="8"/>
  <c r="AS774" i="8"/>
  <c r="AQ774" i="8"/>
  <c r="AL774" i="8"/>
  <c r="AJ774" i="8"/>
  <c r="AH774" i="8"/>
  <c r="AU773" i="8"/>
  <c r="AS773" i="8"/>
  <c r="AQ773" i="8"/>
  <c r="AL773" i="8"/>
  <c r="AJ773" i="8"/>
  <c r="AH773" i="8"/>
  <c r="AU772" i="8"/>
  <c r="AS772" i="8"/>
  <c r="AQ772" i="8"/>
  <c r="AL772" i="8"/>
  <c r="AJ772" i="8"/>
  <c r="AH772" i="8"/>
  <c r="AU771" i="8"/>
  <c r="AS771" i="8"/>
  <c r="AQ771" i="8"/>
  <c r="AL771" i="8"/>
  <c r="AJ771" i="8"/>
  <c r="AH771" i="8"/>
  <c r="AU770" i="8"/>
  <c r="AS770" i="8"/>
  <c r="AQ770" i="8"/>
  <c r="AL770" i="8"/>
  <c r="AJ770" i="8"/>
  <c r="AH770" i="8"/>
  <c r="AU769" i="8"/>
  <c r="AS769" i="8"/>
  <c r="AQ769" i="8"/>
  <c r="AL769" i="8"/>
  <c r="AJ769" i="8"/>
  <c r="AH769" i="8"/>
  <c r="AU768" i="8"/>
  <c r="AS768" i="8"/>
  <c r="AQ768" i="8"/>
  <c r="AL768" i="8"/>
  <c r="AJ768" i="8"/>
  <c r="AH768" i="8"/>
  <c r="AU767" i="8"/>
  <c r="AS767" i="8"/>
  <c r="AQ767" i="8"/>
  <c r="AL767" i="8"/>
  <c r="AJ767" i="8"/>
  <c r="AH767" i="8"/>
  <c r="AU766" i="8"/>
  <c r="AS766" i="8"/>
  <c r="AQ766" i="8"/>
  <c r="AL766" i="8"/>
  <c r="AJ766" i="8"/>
  <c r="AH766" i="8"/>
  <c r="AU765" i="8"/>
  <c r="AS765" i="8"/>
  <c r="AQ765" i="8"/>
  <c r="AL765" i="8"/>
  <c r="AJ765" i="8"/>
  <c r="AH765" i="8"/>
  <c r="AU764" i="8"/>
  <c r="AS764" i="8"/>
  <c r="AQ764" i="8"/>
  <c r="AL764" i="8"/>
  <c r="AJ764" i="8"/>
  <c r="AH764" i="8"/>
  <c r="AU763" i="8"/>
  <c r="AS763" i="8"/>
  <c r="AQ763" i="8"/>
  <c r="AL763" i="8"/>
  <c r="AJ763" i="8"/>
  <c r="AH763" i="8"/>
  <c r="AU753" i="8"/>
  <c r="AS753" i="8"/>
  <c r="AQ753" i="8"/>
  <c r="AL753" i="8"/>
  <c r="AJ753" i="8"/>
  <c r="AH753" i="8"/>
  <c r="AU752" i="8"/>
  <c r="AS752" i="8"/>
  <c r="AQ752" i="8"/>
  <c r="AL752" i="8"/>
  <c r="AJ752" i="8"/>
  <c r="AH752" i="8"/>
  <c r="AU751" i="8"/>
  <c r="AS751" i="8"/>
  <c r="AQ751" i="8"/>
  <c r="AL751" i="8"/>
  <c r="AJ751" i="8"/>
  <c r="AH751" i="8"/>
  <c r="AU750" i="8"/>
  <c r="AS750" i="8"/>
  <c r="AQ750" i="8"/>
  <c r="AL750" i="8"/>
  <c r="AJ750" i="8"/>
  <c r="AH750" i="8"/>
  <c r="AU749" i="8"/>
  <c r="AS749" i="8"/>
  <c r="AQ749" i="8"/>
  <c r="AL749" i="8"/>
  <c r="AJ749" i="8"/>
  <c r="AH749" i="8"/>
  <c r="AU748" i="8"/>
  <c r="AS748" i="8"/>
  <c r="AQ748" i="8"/>
  <c r="AL748" i="8"/>
  <c r="AJ748" i="8"/>
  <c r="AH748" i="8"/>
  <c r="AU747" i="8"/>
  <c r="AS747" i="8"/>
  <c r="AQ747" i="8"/>
  <c r="AL747" i="8"/>
  <c r="AJ747" i="8"/>
  <c r="AH747" i="8"/>
  <c r="AU746" i="8"/>
  <c r="AS746" i="8"/>
  <c r="AQ746" i="8"/>
  <c r="AL746" i="8"/>
  <c r="AJ746" i="8"/>
  <c r="AH746" i="8"/>
  <c r="AU745" i="8"/>
  <c r="AS745" i="8"/>
  <c r="AQ745" i="8"/>
  <c r="AL745" i="8"/>
  <c r="AJ745" i="8"/>
  <c r="AH745" i="8"/>
  <c r="AU744" i="8"/>
  <c r="AS744" i="8"/>
  <c r="AQ744" i="8"/>
  <c r="AL744" i="8"/>
  <c r="AJ744" i="8"/>
  <c r="AH744" i="8"/>
  <c r="AU743" i="8"/>
  <c r="AS743" i="8"/>
  <c r="AQ743" i="8"/>
  <c r="AL743" i="8"/>
  <c r="AJ743" i="8"/>
  <c r="AH743" i="8"/>
  <c r="AU742" i="8"/>
  <c r="AS742" i="8"/>
  <c r="AQ742" i="8"/>
  <c r="AL742" i="8"/>
  <c r="AJ742" i="8"/>
  <c r="AH742" i="8"/>
  <c r="AU741" i="8"/>
  <c r="AS741" i="8"/>
  <c r="AQ741" i="8"/>
  <c r="AL741" i="8"/>
  <c r="AJ741" i="8"/>
  <c r="AH741" i="8"/>
  <c r="AU740" i="8"/>
  <c r="AS740" i="8"/>
  <c r="AQ740" i="8"/>
  <c r="AL740" i="8"/>
  <c r="AJ740" i="8"/>
  <c r="AH740" i="8"/>
  <c r="AU739" i="8"/>
  <c r="AS739" i="8"/>
  <c r="AQ739" i="8"/>
  <c r="AL739" i="8"/>
  <c r="AJ739" i="8"/>
  <c r="AH739" i="8"/>
  <c r="AU738" i="8"/>
  <c r="AS738" i="8"/>
  <c r="AQ738" i="8"/>
  <c r="AL738" i="8"/>
  <c r="AJ738" i="8"/>
  <c r="AH738" i="8"/>
  <c r="AU737" i="8"/>
  <c r="AS737" i="8"/>
  <c r="AQ737" i="8"/>
  <c r="AL737" i="8"/>
  <c r="AJ737" i="8"/>
  <c r="AH737" i="8"/>
  <c r="AU736" i="8"/>
  <c r="AS736" i="8"/>
  <c r="AQ736" i="8"/>
  <c r="AL736" i="8"/>
  <c r="AJ736" i="8"/>
  <c r="AH736" i="8"/>
  <c r="AU735" i="8"/>
  <c r="AS735" i="8"/>
  <c r="AQ735" i="8"/>
  <c r="AL735" i="8"/>
  <c r="AJ735" i="8"/>
  <c r="AH735" i="8"/>
  <c r="AU734" i="8"/>
  <c r="AS734" i="8"/>
  <c r="AQ734" i="8"/>
  <c r="AL734" i="8"/>
  <c r="AJ734" i="8"/>
  <c r="AH734" i="8"/>
  <c r="AU733" i="8"/>
  <c r="AS733" i="8"/>
  <c r="AQ733" i="8"/>
  <c r="AL733" i="8"/>
  <c r="AJ733" i="8"/>
  <c r="AH733" i="8"/>
  <c r="AU732" i="8"/>
  <c r="AS732" i="8"/>
  <c r="AQ732" i="8"/>
  <c r="AL732" i="8"/>
  <c r="AJ732" i="8"/>
  <c r="AH732" i="8"/>
  <c r="AU731" i="8"/>
  <c r="AS731" i="8"/>
  <c r="AQ731" i="8"/>
  <c r="AL731" i="8"/>
  <c r="AJ731" i="8"/>
  <c r="AH731" i="8"/>
  <c r="AU730" i="8"/>
  <c r="AS730" i="8"/>
  <c r="AQ730" i="8"/>
  <c r="AL730" i="8"/>
  <c r="AJ730" i="8"/>
  <c r="AH730" i="8"/>
  <c r="AU729" i="8"/>
  <c r="AS729" i="8"/>
  <c r="AQ729" i="8"/>
  <c r="AL729" i="8"/>
  <c r="AJ729" i="8"/>
  <c r="AH729" i="8"/>
  <c r="AU728" i="8"/>
  <c r="AS728" i="8"/>
  <c r="AQ728" i="8"/>
  <c r="AL728" i="8"/>
  <c r="AJ728" i="8"/>
  <c r="AH728" i="8"/>
  <c r="AU727" i="8"/>
  <c r="AS727" i="8"/>
  <c r="AQ727" i="8"/>
  <c r="AL727" i="8"/>
  <c r="AJ727" i="8"/>
  <c r="AH727" i="8"/>
  <c r="AU726" i="8"/>
  <c r="AS726" i="8"/>
  <c r="AQ726" i="8"/>
  <c r="AL726" i="8"/>
  <c r="AJ726" i="8"/>
  <c r="AH726" i="8"/>
  <c r="AU725" i="8"/>
  <c r="AS725" i="8"/>
  <c r="AQ725" i="8"/>
  <c r="AL725" i="8"/>
  <c r="AJ725" i="8"/>
  <c r="AH725" i="8"/>
  <c r="AU724" i="8"/>
  <c r="AS724" i="8"/>
  <c r="AQ724" i="8"/>
  <c r="AL724" i="8"/>
  <c r="AJ724" i="8"/>
  <c r="AH724" i="8"/>
  <c r="D68" i="23" l="1"/>
  <c r="D101" i="23"/>
  <c r="D76" i="23"/>
  <c r="D29" i="23"/>
  <c r="D75" i="23"/>
  <c r="D84" i="23"/>
  <c r="D39" i="23"/>
  <c r="D79" i="23"/>
  <c r="D63" i="23"/>
  <c r="D92" i="23"/>
  <c r="D61" i="23"/>
  <c r="D87" i="23"/>
  <c r="D66" i="11"/>
  <c r="D100" i="23"/>
  <c r="D69" i="23"/>
  <c r="D95" i="23"/>
  <c r="D69" i="11"/>
  <c r="D108" i="23"/>
  <c r="D77" i="23"/>
  <c r="D85" i="23"/>
  <c r="D929" i="8"/>
  <c r="D856" i="8"/>
  <c r="D888" i="8"/>
  <c r="D992" i="8"/>
  <c r="D880" i="8"/>
  <c r="D948" i="8"/>
  <c r="D1004" i="8"/>
  <c r="D892" i="8"/>
  <c r="D887" i="8"/>
  <c r="D991" i="8"/>
  <c r="D918" i="8"/>
  <c r="D854" i="8"/>
  <c r="D958" i="8"/>
  <c r="D885" i="8"/>
  <c r="D989" i="8"/>
  <c r="D932" i="8"/>
  <c r="D859" i="8"/>
  <c r="D963" i="8"/>
  <c r="D890" i="8"/>
  <c r="D994" i="8"/>
  <c r="D930" i="8"/>
  <c r="D857" i="8"/>
  <c r="D961" i="8"/>
  <c r="D960" i="8"/>
  <c r="D848" i="8"/>
  <c r="D904" i="8"/>
  <c r="D972" i="8"/>
  <c r="D860" i="8"/>
  <c r="D879" i="8"/>
  <c r="D983" i="8"/>
  <c r="D910" i="8"/>
  <c r="D846" i="8"/>
  <c r="D950" i="8"/>
  <c r="D877" i="8"/>
  <c r="D981" i="8"/>
  <c r="D915" i="8"/>
  <c r="D851" i="8"/>
  <c r="D955" i="8"/>
  <c r="D882" i="8"/>
  <c r="D986" i="8"/>
  <c r="D913" i="8"/>
  <c r="D849" i="8"/>
  <c r="D953" i="8"/>
  <c r="D956" i="8"/>
  <c r="D1007" i="8"/>
  <c r="D870" i="8"/>
  <c r="D901" i="8"/>
  <c r="D941" i="8"/>
  <c r="D906" i="8"/>
  <c r="D946" i="8"/>
  <c r="D977" i="8"/>
  <c r="D916" i="8"/>
  <c r="D984" i="8"/>
  <c r="D872" i="8"/>
  <c r="D940" i="8"/>
  <c r="D996" i="8"/>
  <c r="D871" i="8"/>
  <c r="D975" i="8"/>
  <c r="D902" i="8"/>
  <c r="D1006" i="8"/>
  <c r="D942" i="8"/>
  <c r="D869" i="8"/>
  <c r="D973" i="8"/>
  <c r="D907" i="8"/>
  <c r="D843" i="8"/>
  <c r="D947" i="8"/>
  <c r="D874" i="8"/>
  <c r="D978" i="8"/>
  <c r="D905" i="8"/>
  <c r="D840" i="8"/>
  <c r="D945" i="8"/>
  <c r="D844" i="8"/>
  <c r="D903" i="8"/>
  <c r="D943" i="8"/>
  <c r="D974" i="8"/>
  <c r="D1005" i="8"/>
  <c r="D875" i="8"/>
  <c r="D842" i="8"/>
  <c r="D873" i="8"/>
  <c r="D884" i="8"/>
  <c r="D952" i="8"/>
  <c r="D928" i="8"/>
  <c r="D896" i="8"/>
  <c r="D964" i="8"/>
  <c r="D863" i="8"/>
  <c r="D967" i="8"/>
  <c r="D894" i="8"/>
  <c r="D998" i="8"/>
  <c r="D934" i="8"/>
  <c r="D861" i="8"/>
  <c r="D965" i="8"/>
  <c r="D899" i="8"/>
  <c r="D1003" i="8"/>
  <c r="D939" i="8"/>
  <c r="D866" i="8"/>
  <c r="D970" i="8"/>
  <c r="D897" i="8"/>
  <c r="D1001" i="8"/>
  <c r="D937" i="8"/>
  <c r="D968" i="8"/>
  <c r="D852" i="8"/>
  <c r="D908" i="8"/>
  <c r="D976" i="8"/>
  <c r="D864" i="8"/>
  <c r="D839" i="8"/>
  <c r="D855" i="8"/>
  <c r="D959" i="8"/>
  <c r="D886" i="8"/>
  <c r="D990" i="8"/>
  <c r="D917" i="8"/>
  <c r="D853" i="8"/>
  <c r="D957" i="8"/>
  <c r="D891" i="8"/>
  <c r="D995" i="8"/>
  <c r="D931" i="8"/>
  <c r="D858" i="8"/>
  <c r="D962" i="8"/>
  <c r="D889" i="8"/>
  <c r="D993" i="8"/>
  <c r="D841" i="8"/>
  <c r="D900" i="8"/>
  <c r="D988" i="8"/>
  <c r="D876" i="8"/>
  <c r="D944" i="8"/>
  <c r="D1000" i="8"/>
  <c r="D911" i="8"/>
  <c r="D847" i="8"/>
  <c r="D951" i="8"/>
  <c r="D878" i="8"/>
  <c r="D982" i="8"/>
  <c r="D909" i="8"/>
  <c r="D845" i="8"/>
  <c r="D949" i="8"/>
  <c r="D883" i="8"/>
  <c r="D987" i="8"/>
  <c r="D914" i="8"/>
  <c r="D850" i="8"/>
  <c r="D954" i="8"/>
  <c r="D881" i="8"/>
  <c r="D985" i="8"/>
  <c r="D979" i="8"/>
  <c r="D912" i="8"/>
  <c r="D980" i="8"/>
  <c r="D868" i="8"/>
  <c r="D936" i="8"/>
  <c r="D895" i="8"/>
  <c r="D999" i="8"/>
  <c r="D935" i="8"/>
  <c r="D862" i="8"/>
  <c r="D966" i="8"/>
  <c r="D893" i="8"/>
  <c r="D997" i="8"/>
  <c r="D933" i="8"/>
  <c r="D867" i="8"/>
  <c r="D971" i="8"/>
  <c r="D898" i="8"/>
  <c r="D1002" i="8"/>
  <c r="D938" i="8"/>
  <c r="D865" i="8"/>
  <c r="D969" i="8"/>
  <c r="D74" i="11"/>
  <c r="D85" i="11"/>
  <c r="D76" i="11"/>
  <c r="D32" i="11"/>
  <c r="D92" i="11"/>
  <c r="D48" i="11"/>
  <c r="D35" i="11"/>
  <c r="D63" i="11"/>
  <c r="D43" i="11"/>
  <c r="D57" i="11"/>
  <c r="D99" i="11"/>
  <c r="D47" i="11"/>
  <c r="D28" i="11"/>
  <c r="D87" i="11"/>
  <c r="D82" i="11"/>
  <c r="D37" i="11"/>
  <c r="D51" i="11"/>
  <c r="D52" i="11"/>
  <c r="D101" i="11"/>
  <c r="D80" i="11"/>
  <c r="D79" i="11"/>
  <c r="D65" i="11"/>
  <c r="D90" i="11"/>
  <c r="D45" i="11"/>
  <c r="D59" i="11"/>
  <c r="D68" i="11"/>
  <c r="D30" i="11"/>
  <c r="D104" i="11"/>
  <c r="D38" i="11"/>
  <c r="D40" i="11"/>
  <c r="D34" i="11"/>
  <c r="D98" i="11"/>
  <c r="D61" i="11"/>
  <c r="D67" i="11"/>
  <c r="D84" i="11"/>
  <c r="D46" i="11"/>
  <c r="D70" i="11"/>
  <c r="D73" i="11"/>
  <c r="D81" i="11"/>
  <c r="D42" i="11"/>
  <c r="D36" i="11"/>
  <c r="D77" i="11"/>
  <c r="D75" i="11"/>
  <c r="D100" i="11"/>
  <c r="D62" i="11"/>
  <c r="D103" i="11"/>
  <c r="D33" i="11"/>
  <c r="D56" i="11"/>
  <c r="D50" i="11"/>
  <c r="D44" i="11"/>
  <c r="D93" i="11"/>
  <c r="D83" i="11"/>
  <c r="D29" i="11"/>
  <c r="D78" i="11"/>
  <c r="D41" i="11"/>
  <c r="D94" i="11"/>
  <c r="D95" i="11"/>
  <c r="D58" i="11"/>
  <c r="D60" i="11"/>
  <c r="D27" i="11"/>
  <c r="D91" i="11"/>
  <c r="D53" i="11"/>
  <c r="D31" i="11"/>
  <c r="D102" i="11"/>
  <c r="D72" i="11"/>
  <c r="D89" i="11"/>
  <c r="D55" i="11"/>
  <c r="D86" i="11"/>
  <c r="D25" i="11"/>
  <c r="D71" i="11"/>
  <c r="D64" i="11"/>
  <c r="D97" i="11"/>
  <c r="D54" i="11"/>
  <c r="D39" i="11"/>
  <c r="D49" i="11"/>
  <c r="D88" i="11"/>
  <c r="D96" i="11"/>
  <c r="DF132" i="18" l="1"/>
  <c r="DF133" i="18"/>
  <c r="DF134" i="18"/>
  <c r="DF135" i="18"/>
  <c r="DF136" i="18"/>
  <c r="DF131" i="1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63"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24" i="8"/>
  <c r="B8" i="20" l="1"/>
  <c r="AH26" i="20"/>
  <c r="AT33" i="20" s="1"/>
  <c r="AH33" i="20"/>
  <c r="AJ33" i="20" s="1"/>
  <c r="AI33" i="20"/>
  <c r="AK33" i="20" s="1"/>
  <c r="AM33" i="20" s="1"/>
  <c r="AL33" i="20"/>
  <c r="AN33" i="20" s="1"/>
  <c r="AO33" i="20" s="1"/>
  <c r="AQ33" i="20"/>
  <c r="AW33" i="20"/>
  <c r="AH34" i="20"/>
  <c r="AJ34" i="20" s="1"/>
  <c r="AI34" i="20"/>
  <c r="AK34" i="20" s="1"/>
  <c r="AM34" i="20" s="1"/>
  <c r="AL34" i="20"/>
  <c r="AN34" i="20" s="1"/>
  <c r="AO34" i="20" s="1"/>
  <c r="AQ34" i="20"/>
  <c r="AW34" i="20"/>
  <c r="AH35" i="20"/>
  <c r="AI35" i="20"/>
  <c r="AK35" i="20" s="1"/>
  <c r="AM35" i="20" s="1"/>
  <c r="AJ35" i="20"/>
  <c r="AL35" i="20"/>
  <c r="AN35" i="20" s="1"/>
  <c r="AO35" i="20" s="1"/>
  <c r="AQ35" i="20"/>
  <c r="AW35" i="20"/>
  <c r="AH36" i="20"/>
  <c r="AJ36" i="20" s="1"/>
  <c r="AI36" i="20"/>
  <c r="AK36" i="20"/>
  <c r="AM36" i="20" s="1"/>
  <c r="AL36" i="20"/>
  <c r="AN36" i="20" s="1"/>
  <c r="AO36" i="20" s="1"/>
  <c r="AQ36" i="20"/>
  <c r="AW36" i="20"/>
  <c r="AH37" i="20"/>
  <c r="AI37" i="20"/>
  <c r="AJ37" i="20"/>
  <c r="AK37" i="20"/>
  <c r="AM37" i="20" s="1"/>
  <c r="AL37" i="20"/>
  <c r="AN37" i="20" s="1"/>
  <c r="AO37" i="20" s="1"/>
  <c r="AQ37" i="20"/>
  <c r="AW37" i="20"/>
  <c r="AH38" i="20"/>
  <c r="AJ38" i="20" s="1"/>
  <c r="AI38" i="20"/>
  <c r="AK38" i="20" s="1"/>
  <c r="AM38" i="20" s="1"/>
  <c r="AL38" i="20"/>
  <c r="AN38" i="20" s="1"/>
  <c r="AO38" i="20" s="1"/>
  <c r="AQ38" i="20"/>
  <c r="AW38" i="20"/>
  <c r="AH39" i="20"/>
  <c r="AI39" i="20"/>
  <c r="AK39" i="20" s="1"/>
  <c r="AM39" i="20" s="1"/>
  <c r="AJ39" i="20"/>
  <c r="AL39" i="20"/>
  <c r="AN39" i="20" s="1"/>
  <c r="AO39" i="20" s="1"/>
  <c r="AQ39" i="20"/>
  <c r="AW39" i="20"/>
  <c r="AH40" i="20"/>
  <c r="AJ40" i="20" s="1"/>
  <c r="AI40" i="20"/>
  <c r="AK40" i="20" s="1"/>
  <c r="AM40" i="20" s="1"/>
  <c r="AL40" i="20"/>
  <c r="AN40" i="20" s="1"/>
  <c r="AO40" i="20" s="1"/>
  <c r="AQ40" i="20"/>
  <c r="AW40" i="20"/>
  <c r="AH41" i="20"/>
  <c r="AJ41" i="20" s="1"/>
  <c r="AI41" i="20"/>
  <c r="AK41" i="20" s="1"/>
  <c r="AM41" i="20" s="1"/>
  <c r="AL41" i="20"/>
  <c r="AN41" i="20" s="1"/>
  <c r="AO41" i="20" s="1"/>
  <c r="AQ41" i="20"/>
  <c r="AW41" i="20"/>
  <c r="AH42" i="20"/>
  <c r="AJ42" i="20" s="1"/>
  <c r="AI42" i="20"/>
  <c r="AK42" i="20" s="1"/>
  <c r="AM42" i="20" s="1"/>
  <c r="AL42" i="20"/>
  <c r="AN42" i="20" s="1"/>
  <c r="AO42" i="20" s="1"/>
  <c r="AQ42" i="20"/>
  <c r="AW42" i="20"/>
  <c r="AH43" i="20"/>
  <c r="AJ43" i="20" s="1"/>
  <c r="AI43" i="20"/>
  <c r="AK43" i="20" s="1"/>
  <c r="AM43" i="20" s="1"/>
  <c r="AL43" i="20"/>
  <c r="AN43" i="20" s="1"/>
  <c r="AO43" i="20" s="1"/>
  <c r="AQ43" i="20"/>
  <c r="AW43" i="20"/>
  <c r="AH44" i="20"/>
  <c r="AJ44" i="20" s="1"/>
  <c r="AI44" i="20"/>
  <c r="AK44" i="20" s="1"/>
  <c r="AM44" i="20" s="1"/>
  <c r="AL44" i="20"/>
  <c r="AN44" i="20" s="1"/>
  <c r="AO44" i="20" s="1"/>
  <c r="AQ44" i="20"/>
  <c r="AW44" i="20"/>
  <c r="AH45" i="20"/>
  <c r="AJ45" i="20" s="1"/>
  <c r="AI45" i="20"/>
  <c r="AK45" i="20"/>
  <c r="AM45" i="20" s="1"/>
  <c r="AL45" i="20"/>
  <c r="AN45" i="20" s="1"/>
  <c r="AO45" i="20"/>
  <c r="AQ45" i="20"/>
  <c r="AW45" i="20"/>
  <c r="AH46" i="20"/>
  <c r="AJ46" i="20" s="1"/>
  <c r="AI46" i="20"/>
  <c r="AK46" i="20" s="1"/>
  <c r="AM46" i="20" s="1"/>
  <c r="AL46" i="20"/>
  <c r="AN46" i="20" s="1"/>
  <c r="AO46" i="20" s="1"/>
  <c r="AQ46" i="20"/>
  <c r="AW46" i="20"/>
  <c r="AH47" i="20"/>
  <c r="AJ47" i="20" s="1"/>
  <c r="AI47" i="20"/>
  <c r="AK47" i="20" s="1"/>
  <c r="AM47" i="20" s="1"/>
  <c r="AL47" i="20"/>
  <c r="AN47" i="20"/>
  <c r="AO47" i="20" s="1"/>
  <c r="AQ47" i="20"/>
  <c r="AW47" i="20"/>
  <c r="AH48" i="20"/>
  <c r="AJ48" i="20" s="1"/>
  <c r="AI48" i="20"/>
  <c r="AK48" i="20" s="1"/>
  <c r="AM48" i="20" s="1"/>
  <c r="AL48" i="20"/>
  <c r="AN48" i="20"/>
  <c r="AO48" i="20" s="1"/>
  <c r="AQ48" i="20"/>
  <c r="AW48" i="20"/>
  <c r="AH49" i="20"/>
  <c r="AJ49" i="20" s="1"/>
  <c r="AI49" i="20"/>
  <c r="AK49" i="20" s="1"/>
  <c r="AM49" i="20" s="1"/>
  <c r="AL49" i="20"/>
  <c r="AN49" i="20" s="1"/>
  <c r="AO49" i="20" s="1"/>
  <c r="AQ49" i="20"/>
  <c r="AW49" i="20"/>
  <c r="AH50" i="20"/>
  <c r="AJ50" i="20" s="1"/>
  <c r="AI50" i="20"/>
  <c r="AK50" i="20" s="1"/>
  <c r="AM50" i="20" s="1"/>
  <c r="AL50" i="20"/>
  <c r="AN50" i="20" s="1"/>
  <c r="AO50" i="20" s="1"/>
  <c r="AQ50" i="20"/>
  <c r="AW50" i="20"/>
  <c r="AH51" i="20"/>
  <c r="AJ51" i="20" s="1"/>
  <c r="AI51" i="20"/>
  <c r="AK51" i="20" s="1"/>
  <c r="AM51" i="20" s="1"/>
  <c r="AL51" i="20"/>
  <c r="AN51" i="20" s="1"/>
  <c r="AO51" i="20" s="1"/>
  <c r="AQ51" i="20"/>
  <c r="AW51" i="20"/>
  <c r="AH52" i="20"/>
  <c r="AI52" i="20"/>
  <c r="AK52" i="20" s="1"/>
  <c r="AM52" i="20" s="1"/>
  <c r="AJ52" i="20"/>
  <c r="AL52" i="20"/>
  <c r="AN52" i="20" s="1"/>
  <c r="AO52" i="20" s="1"/>
  <c r="AQ52" i="20"/>
  <c r="AW52" i="20"/>
  <c r="AH53" i="20"/>
  <c r="AJ53" i="20" s="1"/>
  <c r="AI53" i="20"/>
  <c r="AK53" i="20" s="1"/>
  <c r="AM53" i="20" s="1"/>
  <c r="AL53" i="20"/>
  <c r="AN53" i="20" s="1"/>
  <c r="AO53" i="20"/>
  <c r="AQ53" i="20"/>
  <c r="AW53" i="20"/>
  <c r="AH54" i="20"/>
  <c r="AJ54" i="20" s="1"/>
  <c r="AI54" i="20"/>
  <c r="AK54" i="20" s="1"/>
  <c r="AM54" i="20" s="1"/>
  <c r="AL54" i="20"/>
  <c r="AN54" i="20" s="1"/>
  <c r="AO54" i="20" s="1"/>
  <c r="AQ54" i="20"/>
  <c r="AW54" i="20"/>
  <c r="AH55" i="20"/>
  <c r="AJ55" i="20" s="1"/>
  <c r="AI55" i="20"/>
  <c r="AK55" i="20" s="1"/>
  <c r="AM55" i="20" s="1"/>
  <c r="AL55" i="20"/>
  <c r="AN55" i="20" s="1"/>
  <c r="AO55" i="20" s="1"/>
  <c r="AQ55" i="20"/>
  <c r="AW55" i="20"/>
  <c r="AH56" i="20"/>
  <c r="AJ56" i="20" s="1"/>
  <c r="AI56" i="20"/>
  <c r="AK56" i="20" s="1"/>
  <c r="AM56" i="20" s="1"/>
  <c r="AL56" i="20"/>
  <c r="AN56" i="20" s="1"/>
  <c r="AO56" i="20" s="1"/>
  <c r="AQ56" i="20"/>
  <c r="AW56" i="20"/>
  <c r="AH57" i="20"/>
  <c r="AJ57" i="20" s="1"/>
  <c r="AI57" i="20"/>
  <c r="AK57" i="20" s="1"/>
  <c r="AM57" i="20" s="1"/>
  <c r="AL57" i="20"/>
  <c r="AN57" i="20" s="1"/>
  <c r="AO57" i="20" s="1"/>
  <c r="AQ57" i="20"/>
  <c r="AW57" i="20"/>
  <c r="AH58" i="20"/>
  <c r="AJ58" i="20" s="1"/>
  <c r="AI58" i="20"/>
  <c r="AK58" i="20" s="1"/>
  <c r="AM58" i="20" s="1"/>
  <c r="AL58" i="20"/>
  <c r="AN58" i="20"/>
  <c r="AO58" i="20" s="1"/>
  <c r="AQ58" i="20"/>
  <c r="AW58" i="20"/>
  <c r="AH59" i="20"/>
  <c r="AJ59" i="20" s="1"/>
  <c r="AI59" i="20"/>
  <c r="AK59" i="20"/>
  <c r="AM59" i="20" s="1"/>
  <c r="AL59" i="20"/>
  <c r="AN59" i="20" s="1"/>
  <c r="AO59" i="20" s="1"/>
  <c r="AQ59" i="20"/>
  <c r="AW59" i="20"/>
  <c r="AH60" i="20"/>
  <c r="AI60" i="20"/>
  <c r="AJ60" i="20"/>
  <c r="AK60" i="20"/>
  <c r="AM60" i="20" s="1"/>
  <c r="AL60" i="20"/>
  <c r="AN60" i="20" s="1"/>
  <c r="AO60" i="20" s="1"/>
  <c r="AQ60" i="20"/>
  <c r="AW60" i="20"/>
  <c r="AH61" i="20"/>
  <c r="AJ61" i="20" s="1"/>
  <c r="AI61" i="20"/>
  <c r="AK61" i="20"/>
  <c r="AM61" i="20" s="1"/>
  <c r="AL61" i="20"/>
  <c r="AN61" i="20" s="1"/>
  <c r="AO61" i="20" s="1"/>
  <c r="AQ61" i="20"/>
  <c r="AW61" i="20"/>
  <c r="AH62" i="20"/>
  <c r="AJ62" i="20" s="1"/>
  <c r="AI62" i="20"/>
  <c r="AK62" i="20" s="1"/>
  <c r="AM62" i="20" s="1"/>
  <c r="AL62" i="20"/>
  <c r="AN62" i="20" s="1"/>
  <c r="AO62" i="20" s="1"/>
  <c r="AQ62" i="20"/>
  <c r="AW62" i="20"/>
  <c r="AJ64" i="20"/>
  <c r="AL64" i="20" s="1"/>
  <c r="B85" i="20" s="1"/>
  <c r="D102" i="20"/>
  <c r="AH96" i="20" s="1"/>
  <c r="AH102" i="20"/>
  <c r="AH103" i="20"/>
  <c r="AH137" i="20"/>
  <c r="AH147" i="20"/>
  <c r="AJ147" i="20" s="1"/>
  <c r="AI147" i="20"/>
  <c r="AK147" i="20" s="1"/>
  <c r="AM147" i="20" s="1"/>
  <c r="AL147" i="20"/>
  <c r="AN147" i="20" s="1"/>
  <c r="AO147" i="20" s="1"/>
  <c r="AQ147" i="20"/>
  <c r="AH148" i="20"/>
  <c r="AI148" i="20"/>
  <c r="AK148" i="20" s="1"/>
  <c r="AM148" i="20" s="1"/>
  <c r="AJ148" i="20"/>
  <c r="AL148" i="20"/>
  <c r="AN148" i="20" s="1"/>
  <c r="AO148" i="20" s="1"/>
  <c r="AQ148" i="20"/>
  <c r="AH149" i="20"/>
  <c r="AJ149" i="20" s="1"/>
  <c r="AI149" i="20"/>
  <c r="AK149" i="20" s="1"/>
  <c r="AM149" i="20" s="1"/>
  <c r="AL149" i="20"/>
  <c r="AN149" i="20" s="1"/>
  <c r="AO149" i="20" s="1"/>
  <c r="AQ149" i="20"/>
  <c r="AH150" i="20"/>
  <c r="AI150" i="20"/>
  <c r="AK150" i="20" s="1"/>
  <c r="AM150" i="20" s="1"/>
  <c r="AJ150" i="20"/>
  <c r="AL150" i="20"/>
  <c r="AN150" i="20"/>
  <c r="AO150" i="20" s="1"/>
  <c r="AQ150" i="20"/>
  <c r="AH151" i="20"/>
  <c r="AJ151" i="20" s="1"/>
  <c r="AI151" i="20"/>
  <c r="AK151" i="20" s="1"/>
  <c r="AM151" i="20" s="1"/>
  <c r="AL151" i="20"/>
  <c r="AN151" i="20" s="1"/>
  <c r="AO151" i="20"/>
  <c r="AQ151" i="20"/>
  <c r="AH152" i="20"/>
  <c r="AI152" i="20"/>
  <c r="AJ152" i="20"/>
  <c r="AK152" i="20"/>
  <c r="AL152" i="20"/>
  <c r="AM152" i="20"/>
  <c r="AN152" i="20"/>
  <c r="AO152" i="20"/>
  <c r="AQ152" i="20"/>
  <c r="AH153" i="20"/>
  <c r="AJ153" i="20" s="1"/>
  <c r="AI153" i="20"/>
  <c r="AK153" i="20"/>
  <c r="AM153" i="20" s="1"/>
  <c r="AL153" i="20"/>
  <c r="AN153" i="20" s="1"/>
  <c r="AO153" i="20" s="1"/>
  <c r="AQ153" i="20"/>
  <c r="AH154" i="20"/>
  <c r="AI154" i="20"/>
  <c r="AK154" i="20" s="1"/>
  <c r="AM154" i="20" s="1"/>
  <c r="AJ154" i="20"/>
  <c r="AL154" i="20"/>
  <c r="AN154" i="20"/>
  <c r="AO154" i="20" s="1"/>
  <c r="AQ154" i="20"/>
  <c r="AH155" i="20"/>
  <c r="AJ155" i="20" s="1"/>
  <c r="AI155" i="20"/>
  <c r="AK155" i="20" s="1"/>
  <c r="AM155" i="20" s="1"/>
  <c r="AL155" i="20"/>
  <c r="AN155" i="20" s="1"/>
  <c r="AO155" i="20" s="1"/>
  <c r="AQ155" i="20"/>
  <c r="AH156" i="20"/>
  <c r="AI156" i="20"/>
  <c r="AJ156" i="20"/>
  <c r="AK156" i="20"/>
  <c r="AL156" i="20"/>
  <c r="AM156" i="20"/>
  <c r="AN156" i="20"/>
  <c r="AO156" i="20"/>
  <c r="AQ156" i="20"/>
  <c r="AH157" i="20"/>
  <c r="AJ157" i="20" s="1"/>
  <c r="AI157" i="20"/>
  <c r="AK157" i="20"/>
  <c r="AM157" i="20" s="1"/>
  <c r="AL157" i="20"/>
  <c r="AN157" i="20" s="1"/>
  <c r="AO157" i="20" s="1"/>
  <c r="AQ157" i="20"/>
  <c r="AH158" i="20"/>
  <c r="AI158" i="20"/>
  <c r="AK158" i="20" s="1"/>
  <c r="AM158" i="20" s="1"/>
  <c r="AJ158" i="20"/>
  <c r="AL158" i="20"/>
  <c r="AN158" i="20"/>
  <c r="AO158" i="20" s="1"/>
  <c r="AQ158" i="20"/>
  <c r="AH159" i="20"/>
  <c r="AJ159" i="20" s="1"/>
  <c r="AI159" i="20"/>
  <c r="AK159" i="20" s="1"/>
  <c r="AM159" i="20" s="1"/>
  <c r="AL159" i="20"/>
  <c r="AN159" i="20" s="1"/>
  <c r="AO159" i="20" s="1"/>
  <c r="AQ159" i="20"/>
  <c r="AH160" i="20"/>
  <c r="AI160" i="20"/>
  <c r="AJ160" i="20"/>
  <c r="AK160" i="20"/>
  <c r="AL160" i="20"/>
  <c r="AM160" i="20"/>
  <c r="AN160" i="20"/>
  <c r="AO160" i="20"/>
  <c r="AQ160" i="20"/>
  <c r="AH161" i="20"/>
  <c r="AJ161" i="20" s="1"/>
  <c r="AI161" i="20"/>
  <c r="AK161" i="20"/>
  <c r="AM161" i="20" s="1"/>
  <c r="AL161" i="20"/>
  <c r="AN161" i="20" s="1"/>
  <c r="AO161" i="20" s="1"/>
  <c r="AQ161" i="20"/>
  <c r="AH162" i="20"/>
  <c r="AI162" i="20"/>
  <c r="AK162" i="20" s="1"/>
  <c r="AM162" i="20" s="1"/>
  <c r="AJ162" i="20"/>
  <c r="AL162" i="20"/>
  <c r="AN162" i="20"/>
  <c r="AO162" i="20" s="1"/>
  <c r="AQ162" i="20"/>
  <c r="AH163" i="20"/>
  <c r="AJ163" i="20" s="1"/>
  <c r="AI163" i="20"/>
  <c r="AK163" i="20" s="1"/>
  <c r="AM163" i="20" s="1"/>
  <c r="AL163" i="20"/>
  <c r="AN163" i="20" s="1"/>
  <c r="AO163" i="20"/>
  <c r="AQ163" i="20"/>
  <c r="AH164" i="20"/>
  <c r="AI164" i="20"/>
  <c r="AJ164" i="20"/>
  <c r="AK164" i="20"/>
  <c r="AL164" i="20"/>
  <c r="AM164" i="20"/>
  <c r="AN164" i="20"/>
  <c r="AO164" i="20"/>
  <c r="AQ164" i="20"/>
  <c r="AH165" i="20"/>
  <c r="AJ165" i="20" s="1"/>
  <c r="AI165" i="20"/>
  <c r="AK165" i="20"/>
  <c r="AM165" i="20" s="1"/>
  <c r="AL165" i="20"/>
  <c r="AN165" i="20" s="1"/>
  <c r="AO165" i="20" s="1"/>
  <c r="AQ165" i="20"/>
  <c r="AH166" i="20"/>
  <c r="AI166" i="20"/>
  <c r="AK166" i="20" s="1"/>
  <c r="AM166" i="20" s="1"/>
  <c r="AJ166" i="20"/>
  <c r="AL166" i="20"/>
  <c r="AN166" i="20"/>
  <c r="AO166" i="20" s="1"/>
  <c r="AQ166" i="20"/>
  <c r="AH167" i="20"/>
  <c r="AJ167" i="20" s="1"/>
  <c r="AI167" i="20"/>
  <c r="AK167" i="20" s="1"/>
  <c r="AM167" i="20" s="1"/>
  <c r="AL167" i="20"/>
  <c r="AN167" i="20" s="1"/>
  <c r="AO167" i="20" s="1"/>
  <c r="AQ167" i="20"/>
  <c r="AH168" i="20"/>
  <c r="AI168" i="20"/>
  <c r="AJ168" i="20"/>
  <c r="AK168" i="20"/>
  <c r="AL168" i="20"/>
  <c r="AM168" i="20"/>
  <c r="AN168" i="20"/>
  <c r="AO168" i="20"/>
  <c r="AQ168" i="20"/>
  <c r="AH169" i="20"/>
  <c r="AJ169" i="20" s="1"/>
  <c r="AI169" i="20"/>
  <c r="AK169" i="20"/>
  <c r="AM169" i="20" s="1"/>
  <c r="AL169" i="20"/>
  <c r="AN169" i="20" s="1"/>
  <c r="AO169" i="20" s="1"/>
  <c r="AQ169" i="20"/>
  <c r="AH170" i="20"/>
  <c r="AI170" i="20"/>
  <c r="AK170" i="20" s="1"/>
  <c r="AM170" i="20" s="1"/>
  <c r="AJ170" i="20"/>
  <c r="AL170" i="20"/>
  <c r="AN170" i="20"/>
  <c r="AO170" i="20" s="1"/>
  <c r="AQ170" i="20"/>
  <c r="AH171" i="20"/>
  <c r="AJ171" i="20" s="1"/>
  <c r="AI171" i="20"/>
  <c r="AK171" i="20" s="1"/>
  <c r="AM171" i="20" s="1"/>
  <c r="AL171" i="20"/>
  <c r="AN171" i="20" s="1"/>
  <c r="AO171" i="20" s="1"/>
  <c r="AQ171" i="20"/>
  <c r="AH172" i="20"/>
  <c r="AI172" i="20"/>
  <c r="AJ172" i="20"/>
  <c r="AK172" i="20"/>
  <c r="AM172" i="20" s="1"/>
  <c r="AL172" i="20"/>
  <c r="AN172" i="20"/>
  <c r="AO172" i="20"/>
  <c r="AQ172" i="20"/>
  <c r="AH173" i="20"/>
  <c r="AJ173" i="20" s="1"/>
  <c r="AI173" i="20"/>
  <c r="AK173" i="20" s="1"/>
  <c r="AL173" i="20"/>
  <c r="AN173" i="20" s="1"/>
  <c r="AO173" i="20" s="1"/>
  <c r="AM173" i="20"/>
  <c r="AQ173" i="20"/>
  <c r="AH174" i="20"/>
  <c r="AI174" i="20"/>
  <c r="AK174" i="20" s="1"/>
  <c r="AM174" i="20" s="1"/>
  <c r="AJ174" i="20"/>
  <c r="AL174" i="20"/>
  <c r="AN174" i="20"/>
  <c r="AO174" i="20"/>
  <c r="AQ174" i="20"/>
  <c r="AH175" i="20"/>
  <c r="AJ175" i="20" s="1"/>
  <c r="AI175" i="20"/>
  <c r="AK175" i="20" s="1"/>
  <c r="AM175" i="20" s="1"/>
  <c r="AL175" i="20"/>
  <c r="AN175" i="20" s="1"/>
  <c r="AO175" i="20"/>
  <c r="AQ175" i="20"/>
  <c r="AH176" i="20"/>
  <c r="AI176" i="20"/>
  <c r="AJ176" i="20"/>
  <c r="AK176" i="20"/>
  <c r="AL176" i="20"/>
  <c r="AM176" i="20"/>
  <c r="AN176" i="20"/>
  <c r="AO176" i="20" s="1"/>
  <c r="AQ176" i="20"/>
  <c r="AJ178" i="20"/>
  <c r="AL178" i="20" s="1"/>
  <c r="B206" i="20" s="1"/>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N248" i="20"/>
  <c r="O248" i="20"/>
  <c r="BE354" i="20" s="1"/>
  <c r="P248" i="20"/>
  <c r="BF354" i="20" s="1"/>
  <c r="Q248" i="20"/>
  <c r="R248" i="20"/>
  <c r="S248" i="20"/>
  <c r="BI354" i="20" s="1"/>
  <c r="T248" i="20"/>
  <c r="BJ354" i="20" s="1"/>
  <c r="U248" i="20"/>
  <c r="BK354" i="20" s="1"/>
  <c r="V248" i="20"/>
  <c r="W248" i="20"/>
  <c r="BM354" i="20" s="1"/>
  <c r="X248" i="20"/>
  <c r="Y248" i="20"/>
  <c r="Z248" i="20"/>
  <c r="AA248" i="20"/>
  <c r="BQ354" i="20" s="1"/>
  <c r="AB248" i="20"/>
  <c r="BR354" i="20" s="1"/>
  <c r="AC248" i="20"/>
  <c r="BS354" i="20" s="1"/>
  <c r="AD248" i="20"/>
  <c r="BT354" i="20" s="1"/>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N315" i="20"/>
  <c r="O315" i="20"/>
  <c r="P315" i="20"/>
  <c r="Q315" i="20"/>
  <c r="R315" i="20"/>
  <c r="S315" i="20"/>
  <c r="T315" i="20"/>
  <c r="U315" i="20"/>
  <c r="V315" i="20"/>
  <c r="W315" i="20"/>
  <c r="X315" i="20"/>
  <c r="Y315" i="20"/>
  <c r="Z315" i="20"/>
  <c r="AA315" i="20"/>
  <c r="AB315" i="20"/>
  <c r="AC315" i="20"/>
  <c r="AD315" i="20"/>
  <c r="AH345" i="20"/>
  <c r="AH354" i="20"/>
  <c r="BD354" i="20"/>
  <c r="BG354" i="20"/>
  <c r="BH354" i="20"/>
  <c r="BL354" i="20"/>
  <c r="BN354" i="20"/>
  <c r="BO354" i="20"/>
  <c r="BP354" i="20"/>
  <c r="AH355" i="20"/>
  <c r="AH356" i="20"/>
  <c r="AH357" i="20"/>
  <c r="AH358" i="20"/>
  <c r="AH359" i="20"/>
  <c r="AH360" i="20"/>
  <c r="AH361" i="20"/>
  <c r="AH362" i="20"/>
  <c r="AH363" i="20"/>
  <c r="AH364" i="20"/>
  <c r="AH365" i="20"/>
  <c r="AH366" i="20"/>
  <c r="AH367" i="20"/>
  <c r="AH368" i="20"/>
  <c r="AH369" i="20"/>
  <c r="N370" i="20"/>
  <c r="BD355" i="20" s="1"/>
  <c r="BD356" i="20" s="1"/>
  <c r="O370" i="20"/>
  <c r="BE355" i="20" s="1"/>
  <c r="P370" i="20"/>
  <c r="BF355" i="20" s="1"/>
  <c r="Q370" i="20"/>
  <c r="BG355" i="20" s="1"/>
  <c r="BG356" i="20" s="1"/>
  <c r="R370" i="20"/>
  <c r="BH355" i="20" s="1"/>
  <c r="S370" i="20"/>
  <c r="BI355" i="20" s="1"/>
  <c r="T370" i="20"/>
  <c r="BJ355" i="20" s="1"/>
  <c r="U370" i="20"/>
  <c r="BK355" i="20" s="1"/>
  <c r="V370" i="20"/>
  <c r="BL355" i="20" s="1"/>
  <c r="W370" i="20"/>
  <c r="BM355" i="20" s="1"/>
  <c r="X370" i="20"/>
  <c r="BN355" i="20" s="1"/>
  <c r="BN356" i="20" s="1"/>
  <c r="Y370" i="20"/>
  <c r="BO355" i="20" s="1"/>
  <c r="BO356" i="20" s="1"/>
  <c r="Z370" i="20"/>
  <c r="BP355" i="20" s="1"/>
  <c r="BP356" i="20" s="1"/>
  <c r="AA370" i="20"/>
  <c r="BQ355" i="20" s="1"/>
  <c r="AB370" i="20"/>
  <c r="BR355" i="20" s="1"/>
  <c r="AC370" i="20"/>
  <c r="BS355" i="20" s="1"/>
  <c r="AD370" i="20"/>
  <c r="BT355" i="20" s="1"/>
  <c r="AJ372" i="20"/>
  <c r="AL372" i="20" s="1"/>
  <c r="B395" i="20" s="1"/>
  <c r="BR356" i="20" l="1"/>
  <c r="BJ356" i="20"/>
  <c r="BL356" i="20"/>
  <c r="BS356" i="20"/>
  <c r="BK356" i="20"/>
  <c r="BM356" i="20"/>
  <c r="BE356" i="20"/>
  <c r="BH356" i="20"/>
  <c r="BI356" i="20"/>
  <c r="BF356" i="20"/>
  <c r="BQ356" i="20"/>
  <c r="BT356" i="20"/>
  <c r="AH278" i="20"/>
  <c r="BN285" i="20" s="1"/>
  <c r="AK103" i="20"/>
  <c r="AK102" i="20"/>
  <c r="AT159" i="20"/>
  <c r="AT37" i="20"/>
  <c r="AT148" i="20"/>
  <c r="AT47" i="20"/>
  <c r="AT147" i="20"/>
  <c r="AT60" i="20"/>
  <c r="AT167" i="20"/>
  <c r="AT149" i="20"/>
  <c r="AT169" i="20"/>
  <c r="AT57" i="20"/>
  <c r="AT51" i="20"/>
  <c r="AT170" i="20"/>
  <c r="AT156" i="20"/>
  <c r="AT176" i="20"/>
  <c r="AT161" i="20"/>
  <c r="AT59" i="20"/>
  <c r="AT168" i="20"/>
  <c r="AT157" i="20"/>
  <c r="AT155" i="20"/>
  <c r="AT172" i="20"/>
  <c r="AT163" i="20"/>
  <c r="AT158" i="20"/>
  <c r="AT62" i="20"/>
  <c r="AT41" i="20"/>
  <c r="AT171" i="20"/>
  <c r="AT165" i="20"/>
  <c r="AT151" i="20"/>
  <c r="AT58" i="20"/>
  <c r="AT174" i="20"/>
  <c r="AT173" i="20"/>
  <c r="AT166" i="20"/>
  <c r="AT153" i="20"/>
  <c r="AT49" i="20"/>
  <c r="AT164" i="20"/>
  <c r="AT162" i="20"/>
  <c r="AT154" i="20"/>
  <c r="AT175" i="20"/>
  <c r="AT160" i="20"/>
  <c r="AT152" i="20"/>
  <c r="AT150" i="20"/>
  <c r="AT61" i="20"/>
  <c r="AT46" i="20"/>
  <c r="AT45" i="20"/>
  <c r="AT42" i="20"/>
  <c r="AT48" i="20"/>
  <c r="AT40" i="20"/>
  <c r="AT56" i="20"/>
  <c r="AT53" i="20"/>
  <c r="AT43" i="20"/>
  <c r="AT35" i="20"/>
  <c r="AT34" i="20"/>
  <c r="AT55" i="20"/>
  <c r="AT54" i="20"/>
  <c r="AT52" i="20"/>
  <c r="AT39" i="20"/>
  <c r="AT38" i="20"/>
  <c r="AT50" i="20"/>
  <c r="AT44" i="20"/>
  <c r="AT36" i="20"/>
  <c r="AI301" i="20"/>
  <c r="AX287" i="20"/>
  <c r="AN290" i="20"/>
  <c r="AO306" i="20"/>
  <c r="AQ312" i="20"/>
  <c r="AN313" i="20"/>
  <c r="AH296" i="20"/>
  <c r="BC296" i="20"/>
  <c r="AL301" i="20"/>
  <c r="BF310" i="20"/>
  <c r="AM311" i="20"/>
  <c r="AU311" i="20"/>
  <c r="BF292" i="20"/>
  <c r="AR294" i="20"/>
  <c r="AI296" i="20"/>
  <c r="BD301" i="20"/>
  <c r="AH302" i="20"/>
  <c r="AV302" i="20"/>
  <c r="AZ305" i="20"/>
  <c r="AQ306" i="20"/>
  <c r="BB306" i="20"/>
  <c r="BM308" i="20"/>
  <c r="AL309" i="20"/>
  <c r="BE309" i="20"/>
  <c r="BE311" i="20"/>
  <c r="BM311" i="20"/>
  <c r="AK312" i="20"/>
  <c r="AX313" i="20"/>
  <c r="BG313" i="20"/>
  <c r="BO313" i="20"/>
  <c r="AH286" i="20"/>
  <c r="BI286" i="20"/>
  <c r="BB287" i="20"/>
  <c r="AL292" i="20"/>
  <c r="BG292" i="20"/>
  <c r="AR293" i="20"/>
  <c r="AP297" i="20"/>
  <c r="BM297" i="20"/>
  <c r="AV298" i="20"/>
  <c r="BE301" i="20"/>
  <c r="AI302" i="20"/>
  <c r="AX302" i="20"/>
  <c r="AT304" i="20"/>
  <c r="BE304" i="20"/>
  <c r="BP304" i="20"/>
  <c r="AS306" i="20"/>
  <c r="BC306" i="20"/>
  <c r="BL306" i="20"/>
  <c r="AJ307" i="20"/>
  <c r="AU308" i="20"/>
  <c r="BE308" i="20"/>
  <c r="BN308" i="20"/>
  <c r="AM309" i="20"/>
  <c r="AX310" i="20"/>
  <c r="BH310" i="20"/>
  <c r="AO311" i="20"/>
  <c r="AW311" i="20"/>
  <c r="BC312" i="20"/>
  <c r="BK312" i="20"/>
  <c r="AI313" i="20"/>
  <c r="AQ313" i="20"/>
  <c r="AV314" i="20"/>
  <c r="BE314" i="20"/>
  <c r="BM314" i="20"/>
  <c r="AU285" i="20"/>
  <c r="AI289" i="20"/>
  <c r="BO289" i="20"/>
  <c r="BB290" i="20"/>
  <c r="AH291" i="20"/>
  <c r="BP293" i="20"/>
  <c r="AZ294" i="20"/>
  <c r="AK295" i="20"/>
  <c r="BF295" i="20"/>
  <c r="AW298" i="20"/>
  <c r="AI299" i="20"/>
  <c r="BF299" i="20"/>
  <c r="AP300" i="20"/>
  <c r="BA302" i="20"/>
  <c r="BN302" i="20"/>
  <c r="AO303" i="20"/>
  <c r="AZ303" i="20"/>
  <c r="AQ305" i="20"/>
  <c r="BB305" i="20"/>
  <c r="BK305" i="20"/>
  <c r="AK306" i="20"/>
  <c r="AT307" i="20"/>
  <c r="BD307" i="20"/>
  <c r="BM307" i="20"/>
  <c r="AM308" i="20"/>
  <c r="AW309" i="20"/>
  <c r="BG309" i="20"/>
  <c r="AP310" i="20"/>
  <c r="AZ310" i="20"/>
  <c r="BG311" i="20"/>
  <c r="BO311" i="20"/>
  <c r="AM312" i="20"/>
  <c r="AU312" i="20"/>
  <c r="BA313" i="20"/>
  <c r="BI313" i="20"/>
  <c r="AO314" i="20"/>
  <c r="AW314" i="20"/>
  <c r="BP286" i="20"/>
  <c r="BF287" i="20"/>
  <c r="AX288" i="20"/>
  <c r="AN289" i="20"/>
  <c r="AO292" i="20"/>
  <c r="BL292" i="20"/>
  <c r="AU293" i="20"/>
  <c r="BA294" i="20"/>
  <c r="AX297" i="20"/>
  <c r="BB298" i="20"/>
  <c r="AJ299" i="20"/>
  <c r="BG299" i="20"/>
  <c r="AN302" i="20"/>
  <c r="BB302" i="20"/>
  <c r="BO302" i="20"/>
  <c r="AP303" i="20"/>
  <c r="BH304" i="20"/>
  <c r="AH305" i="20"/>
  <c r="AR305" i="20"/>
  <c r="BC305" i="20"/>
  <c r="BN306" i="20"/>
  <c r="AL307" i="20"/>
  <c r="AU307" i="20"/>
  <c r="BE307" i="20"/>
  <c r="BP308" i="20"/>
  <c r="AO309" i="20"/>
  <c r="AX309" i="20"/>
  <c r="BI309" i="20"/>
  <c r="AI311" i="20"/>
  <c r="AQ311" i="20"/>
  <c r="AZ311" i="20"/>
  <c r="BH311" i="20"/>
  <c r="BM312" i="20"/>
  <c r="AK313" i="20"/>
  <c r="AS313" i="20"/>
  <c r="BB313" i="20"/>
  <c r="BG314" i="20"/>
  <c r="BO314" i="20"/>
  <c r="BB285" i="20"/>
  <c r="AR286" i="20"/>
  <c r="AO291" i="20"/>
  <c r="BJ291" i="20"/>
  <c r="AU292" i="20"/>
  <c r="BP292" i="20"/>
  <c r="BJ295" i="20"/>
  <c r="AS296" i="20"/>
  <c r="BP296" i="20"/>
  <c r="AZ297" i="20"/>
  <c r="AU300" i="20"/>
  <c r="BP300" i="20"/>
  <c r="AU301" i="20"/>
  <c r="BJ301" i="20"/>
  <c r="BD303" i="20"/>
  <c r="BN303" i="20"/>
  <c r="AM304" i="20"/>
  <c r="AX304" i="20"/>
  <c r="BN305" i="20"/>
  <c r="AM306" i="20"/>
  <c r="AV306" i="20"/>
  <c r="BF306" i="20"/>
  <c r="BP307" i="20"/>
  <c r="AO308" i="20"/>
  <c r="AX308" i="20"/>
  <c r="BH308" i="20"/>
  <c r="AR310" i="20"/>
  <c r="BB310" i="20"/>
  <c r="BK310" i="20"/>
  <c r="AJ311" i="20"/>
  <c r="AW312" i="20"/>
  <c r="BF312" i="20"/>
  <c r="BN312" i="20"/>
  <c r="AL313" i="20"/>
  <c r="AQ314" i="20"/>
  <c r="AZ314" i="20"/>
  <c r="BH314" i="20"/>
  <c r="BP314" i="20"/>
  <c r="BH288" i="20"/>
  <c r="AU289" i="20"/>
  <c r="AK290" i="20"/>
  <c r="BF290" i="20"/>
  <c r="AN294" i="20"/>
  <c r="BI294" i="20"/>
  <c r="AO295" i="20"/>
  <c r="BL295" i="20"/>
  <c r="AR299" i="20"/>
  <c r="BO299" i="20"/>
  <c r="AZ300" i="20"/>
  <c r="AV301" i="20"/>
  <c r="BE303" i="20"/>
  <c r="BO303" i="20"/>
  <c r="AN304" i="20"/>
  <c r="AZ304" i="20"/>
  <c r="BO305" i="20"/>
  <c r="AN306" i="20"/>
  <c r="AW306" i="20"/>
  <c r="BG306" i="20"/>
  <c r="AP308" i="20"/>
  <c r="AZ308" i="20"/>
  <c r="BI308" i="20"/>
  <c r="AH309" i="20"/>
  <c r="AS310" i="20"/>
  <c r="BC310" i="20"/>
  <c r="BL310" i="20"/>
  <c r="AK311" i="20"/>
  <c r="AP312" i="20"/>
  <c r="AX312" i="20"/>
  <c r="BG312" i="20"/>
  <c r="BO312" i="20"/>
  <c r="AJ314" i="20"/>
  <c r="AR314" i="20"/>
  <c r="BA314" i="20"/>
  <c r="BI314" i="20"/>
  <c r="AQ177" i="20"/>
  <c r="B207" i="20" s="1"/>
  <c r="AH212" i="20"/>
  <c r="AO177" i="20"/>
  <c r="B205" i="20" s="1"/>
  <c r="AO63" i="20"/>
  <c r="B84" i="20" s="1"/>
  <c r="AW63" i="20"/>
  <c r="B86" i="20" s="1"/>
  <c r="AQ301" i="20" l="1"/>
  <c r="BA291" i="20"/>
  <c r="AP313" i="20"/>
  <c r="BD308" i="20"/>
  <c r="AM301" i="20"/>
  <c r="BB308" i="20"/>
  <c r="AK301" i="20"/>
  <c r="AH312" i="20"/>
  <c r="BF305" i="20"/>
  <c r="BC293" i="20"/>
  <c r="AO312" i="20"/>
  <c r="BE305" i="20"/>
  <c r="BD290" i="20"/>
  <c r="BJ310" i="20"/>
  <c r="AV304" i="20"/>
  <c r="AN286" i="20"/>
  <c r="AN309" i="20"/>
  <c r="AJ302" i="20"/>
  <c r="AU288" i="20"/>
  <c r="AT312" i="20"/>
  <c r="AI306" i="20"/>
  <c r="BL300" i="20"/>
  <c r="BL314" i="20"/>
  <c r="BP310" i="20"/>
  <c r="BD304" i="20"/>
  <c r="BN290" i="20"/>
  <c r="AX291" i="20"/>
  <c r="BE300" i="20"/>
  <c r="BD313" i="20"/>
  <c r="BJ311" i="20"/>
  <c r="BK309" i="20"/>
  <c r="AX307" i="20"/>
  <c r="AV305" i="20"/>
  <c r="BF302" i="20"/>
  <c r="AL298" i="20"/>
  <c r="AV292" i="20"/>
  <c r="AK287" i="20"/>
  <c r="BK313" i="20"/>
  <c r="BI311" i="20"/>
  <c r="BJ309" i="20"/>
  <c r="AV307" i="20"/>
  <c r="AS305" i="20"/>
  <c r="BP302" i="20"/>
  <c r="AL299" i="20"/>
  <c r="BE294" i="20"/>
  <c r="AR289" i="20"/>
  <c r="AP314" i="20"/>
  <c r="AV312" i="20"/>
  <c r="BA310" i="20"/>
  <c r="AW308" i="20"/>
  <c r="AU306" i="20"/>
  <c r="AL304" i="20"/>
  <c r="AT301" i="20"/>
  <c r="AR296" i="20"/>
  <c r="AL291" i="20"/>
  <c r="AV285" i="20"/>
  <c r="AJ313" i="20"/>
  <c r="AP311" i="20"/>
  <c r="BO308" i="20"/>
  <c r="BM306" i="20"/>
  <c r="AU304" i="20"/>
  <c r="BH301" i="20"/>
  <c r="AR297" i="20"/>
  <c r="BH292" i="20"/>
  <c r="BC287" i="20"/>
  <c r="BP313" i="20"/>
  <c r="AL312" i="20"/>
  <c r="BO309" i="20"/>
  <c r="BL307" i="20"/>
  <c r="BJ305" i="20"/>
  <c r="AX303" i="20"/>
  <c r="AO300" i="20"/>
  <c r="BB295" i="20"/>
  <c r="BI289" i="20"/>
  <c r="BD314" i="20"/>
  <c r="BJ312" i="20"/>
  <c r="BG310" i="20"/>
  <c r="BB307" i="20"/>
  <c r="AR304" i="20"/>
  <c r="BL297" i="20"/>
  <c r="BF286" i="20"/>
  <c r="AZ306" i="20"/>
  <c r="BL285" i="20"/>
  <c r="BL290" i="20"/>
  <c r="AZ285" i="20"/>
  <c r="AJ310" i="20"/>
  <c r="AT303" i="20"/>
  <c r="BM287" i="20"/>
  <c r="AI310" i="20"/>
  <c r="AQ303" i="20"/>
  <c r="AM295" i="20"/>
  <c r="BE312" i="20"/>
  <c r="BG308" i="20"/>
  <c r="BI301" i="20"/>
  <c r="BI291" i="20"/>
  <c r="AX311" i="20"/>
  <c r="BG304" i="20"/>
  <c r="AS293" i="20"/>
  <c r="AO310" i="20"/>
  <c r="AU290" i="20"/>
  <c r="AU313" i="20"/>
  <c r="BB311" i="20"/>
  <c r="BB309" i="20"/>
  <c r="AN307" i="20"/>
  <c r="AJ305" i="20"/>
  <c r="AQ302" i="20"/>
  <c r="BA297" i="20"/>
  <c r="BK291" i="20"/>
  <c r="AS286" i="20"/>
  <c r="BC313" i="20"/>
  <c r="BA311" i="20"/>
  <c r="BA309" i="20"/>
  <c r="AM307" i="20"/>
  <c r="AI305" i="20"/>
  <c r="BE302" i="20"/>
  <c r="BF298" i="20"/>
  <c r="AH294" i="20"/>
  <c r="BB288" i="20"/>
  <c r="AH314" i="20"/>
  <c r="AN312" i="20"/>
  <c r="AQ310" i="20"/>
  <c r="AN308" i="20"/>
  <c r="AL306" i="20"/>
  <c r="BM303" i="20"/>
  <c r="BN300" i="20"/>
  <c r="BG295" i="20"/>
  <c r="BC290" i="20"/>
  <c r="BN314" i="20"/>
  <c r="BL312" i="20"/>
  <c r="AH311" i="20"/>
  <c r="BF308" i="20"/>
  <c r="BD306" i="20"/>
  <c r="AK304" i="20"/>
  <c r="AS301" i="20"/>
  <c r="BL296" i="20"/>
  <c r="AM292" i="20"/>
  <c r="BO286" i="20"/>
  <c r="BH313" i="20"/>
  <c r="BN311" i="20"/>
  <c r="BF309" i="20"/>
  <c r="BC307" i="20"/>
  <c r="BA305" i="20"/>
  <c r="AN303" i="20"/>
  <c r="BC299" i="20"/>
  <c r="AX294" i="20"/>
  <c r="AH289" i="20"/>
  <c r="AU314" i="20"/>
  <c r="BB312" i="20"/>
  <c r="AW310" i="20"/>
  <c r="AI307" i="20"/>
  <c r="AH304" i="20"/>
  <c r="AO297" i="20"/>
  <c r="AW313" i="20"/>
  <c r="BM304" i="20"/>
  <c r="BB314" i="20"/>
  <c r="AX289" i="20"/>
  <c r="AI304" i="20"/>
  <c r="BH296" i="20"/>
  <c r="AQ285" i="20"/>
  <c r="AN311" i="20"/>
  <c r="BO304" i="20"/>
  <c r="AI292" i="20"/>
  <c r="BM294" i="20"/>
  <c r="BA289" i="20"/>
  <c r="BL313" i="20"/>
  <c r="BH307" i="20"/>
  <c r="BI298" i="20"/>
  <c r="AI314" i="20"/>
  <c r="BG307" i="20"/>
  <c r="BI299" i="20"/>
  <c r="AX314" i="20"/>
  <c r="BE306" i="20"/>
  <c r="BO296" i="20"/>
  <c r="AR313" i="20"/>
  <c r="AK307" i="20"/>
  <c r="BO297" i="20"/>
  <c r="AN314" i="20"/>
  <c r="AK308" i="20"/>
  <c r="BJ303" i="20"/>
  <c r="AK296" i="20"/>
  <c r="AH313" i="20"/>
  <c r="AS308" i="20"/>
  <c r="AX299" i="20"/>
  <c r="AH307" i="20"/>
  <c r="AS299" i="20"/>
  <c r="AM313" i="20"/>
  <c r="AS311" i="20"/>
  <c r="AR309" i="20"/>
  <c r="BP306" i="20"/>
  <c r="BJ304" i="20"/>
  <c r="BL301" i="20"/>
  <c r="AU296" i="20"/>
  <c r="AP291" i="20"/>
  <c r="BH285" i="20"/>
  <c r="AT313" i="20"/>
  <c r="AR311" i="20"/>
  <c r="AP309" i="20"/>
  <c r="BO306" i="20"/>
  <c r="BI304" i="20"/>
  <c r="AP302" i="20"/>
  <c r="AK298" i="20"/>
  <c r="BB293" i="20"/>
  <c r="BL287" i="20"/>
  <c r="BJ313" i="20"/>
  <c r="BP311" i="20"/>
  <c r="AH310" i="20"/>
  <c r="BO307" i="20"/>
  <c r="BM305" i="20"/>
  <c r="BB303" i="20"/>
  <c r="AQ300" i="20"/>
  <c r="AL295" i="20"/>
  <c r="BP289" i="20"/>
  <c r="BF314" i="20"/>
  <c r="BD312" i="20"/>
  <c r="BI310" i="20"/>
  <c r="AV308" i="20"/>
  <c r="AT306" i="20"/>
  <c r="BK303" i="20"/>
  <c r="BM300" i="20"/>
  <c r="AQ296" i="20"/>
  <c r="BC291" i="20"/>
  <c r="AI286" i="20"/>
  <c r="AZ313" i="20"/>
  <c r="BF311" i="20"/>
  <c r="AV309" i="20"/>
  <c r="AS307" i="20"/>
  <c r="AP305" i="20"/>
  <c r="BM302" i="20"/>
  <c r="AH299" i="20"/>
  <c r="BM293" i="20"/>
  <c r="AQ288" i="20"/>
  <c r="AM314" i="20"/>
  <c r="AS312" i="20"/>
  <c r="AM310" i="20"/>
  <c r="BK306" i="20"/>
  <c r="AM303" i="20"/>
  <c r="BD296" i="20"/>
  <c r="BA312" i="20"/>
  <c r="BB304" i="20"/>
  <c r="AV313" i="20"/>
  <c r="BE295" i="20"/>
  <c r="AJ308" i="20"/>
  <c r="AH306" i="20"/>
  <c r="BH303" i="20"/>
  <c r="BF300" i="20"/>
  <c r="AW295" i="20"/>
  <c r="AL285" i="20"/>
  <c r="AT309" i="20"/>
  <c r="BG303" i="20"/>
  <c r="BM290" i="20"/>
  <c r="BA308" i="20"/>
  <c r="BK300" i="20"/>
  <c r="BJ287" i="20"/>
  <c r="BN309" i="20"/>
  <c r="BK307" i="20"/>
  <c r="BI305" i="20"/>
  <c r="AW303" i="20"/>
  <c r="AI300" i="20"/>
  <c r="BO294" i="20"/>
  <c r="BC314" i="20"/>
  <c r="AK309" i="20"/>
  <c r="BB301" i="20"/>
  <c r="BE289" i="20"/>
  <c r="AQ308" i="20"/>
  <c r="BO295" i="20"/>
  <c r="AV300" i="20"/>
  <c r="AV311" i="20"/>
  <c r="AU309" i="20"/>
  <c r="AR307" i="20"/>
  <c r="AO305" i="20"/>
  <c r="BJ302" i="20"/>
  <c r="AU298" i="20"/>
  <c r="BL293" i="20"/>
  <c r="AO313" i="20"/>
  <c r="AQ307" i="20"/>
  <c r="AT299" i="20"/>
  <c r="AK285" i="20"/>
  <c r="AK303" i="20"/>
  <c r="BA293" i="20"/>
  <c r="BK298" i="20"/>
  <c r="BT357" i="20"/>
  <c r="AZ291" i="20"/>
  <c r="BK314" i="20"/>
  <c r="BI312" i="20"/>
  <c r="BO310" i="20"/>
  <c r="BL308" i="20"/>
  <c r="BJ306" i="20"/>
  <c r="AQ304" i="20"/>
  <c r="BD300" i="20"/>
  <c r="AV295" i="20"/>
  <c r="AR290" i="20"/>
  <c r="BJ314" i="20"/>
  <c r="AZ312" i="20"/>
  <c r="BI307" i="20"/>
  <c r="BC300" i="20"/>
  <c r="AJ301" i="20"/>
  <c r="AH295" i="20"/>
  <c r="AN287" i="20"/>
  <c r="BG300" i="20"/>
  <c r="AT293" i="20"/>
  <c r="AS290" i="20"/>
  <c r="AT314" i="20"/>
  <c r="AR312" i="20"/>
  <c r="AU310" i="20"/>
  <c r="AR308" i="20"/>
  <c r="AP306" i="20"/>
  <c r="AV303" i="20"/>
  <c r="BL298" i="20"/>
  <c r="AP294" i="20"/>
  <c r="BL288" i="20"/>
  <c r="AS314" i="20"/>
  <c r="BK311" i="20"/>
  <c r="BP305" i="20"/>
  <c r="BB296" i="20"/>
  <c r="AN300" i="20"/>
  <c r="AN293" i="20"/>
  <c r="AV297" i="20"/>
  <c r="AR298" i="20"/>
  <c r="AL305" i="20"/>
  <c r="BF289" i="20"/>
  <c r="AL314" i="20"/>
  <c r="AJ312" i="20"/>
  <c r="AL310" i="20"/>
  <c r="AI308" i="20"/>
  <c r="BH305" i="20"/>
  <c r="AL303" i="20"/>
  <c r="AO298" i="20"/>
  <c r="BH293" i="20"/>
  <c r="AK288" i="20"/>
  <c r="AK314" i="20"/>
  <c r="BD310" i="20"/>
  <c r="AW305" i="20"/>
  <c r="AU295" i="20"/>
  <c r="AT298" i="20"/>
  <c r="BE292" i="20"/>
  <c r="BN295" i="20"/>
  <c r="AV290" i="20"/>
  <c r="AP293" i="20"/>
  <c r="AL288" i="20"/>
  <c r="BN313" i="20"/>
  <c r="BL311" i="20"/>
  <c r="BM309" i="20"/>
  <c r="BJ307" i="20"/>
  <c r="AX305" i="20"/>
  <c r="BI302" i="20"/>
  <c r="BI297" i="20"/>
  <c r="AK293" i="20"/>
  <c r="AP287" i="20"/>
  <c r="BM313" i="20"/>
  <c r="AT310" i="20"/>
  <c r="BP303" i="20"/>
  <c r="AO294" i="20"/>
  <c r="AJ298" i="20"/>
  <c r="AK291" i="20"/>
  <c r="BG294" i="20"/>
  <c r="BM285" i="20"/>
  <c r="AQ293" i="20"/>
  <c r="AU287" i="20"/>
  <c r="BF313" i="20"/>
  <c r="BD311" i="20"/>
  <c r="BD309" i="20"/>
  <c r="BA307" i="20"/>
  <c r="AN305" i="20"/>
  <c r="AS302" i="20"/>
  <c r="AN297" i="20"/>
  <c r="AZ292" i="20"/>
  <c r="BE286" i="20"/>
  <c r="BE313" i="20"/>
  <c r="BL309" i="20"/>
  <c r="BF303" i="20"/>
  <c r="AR291" i="20"/>
  <c r="AW297" i="20"/>
  <c r="BK290" i="20"/>
  <c r="AM290" i="20"/>
  <c r="BH309" i="20"/>
  <c r="AI312" i="20"/>
  <c r="AK310" i="20"/>
  <c r="AH308" i="20"/>
  <c r="BG305" i="20"/>
  <c r="AU303" i="20"/>
  <c r="BP299" i="20"/>
  <c r="BJ294" i="20"/>
  <c r="AO290" i="20"/>
  <c r="AX300" i="20"/>
  <c r="BH297" i="20"/>
  <c r="AT295" i="20"/>
  <c r="BO292" i="20"/>
  <c r="BA290" i="20"/>
  <c r="BB286" i="20"/>
  <c r="BD295" i="20"/>
  <c r="AI288" i="20"/>
  <c r="BJ299" i="20"/>
  <c r="BC285" i="20"/>
  <c r="BE293" i="20"/>
  <c r="BL302" i="20"/>
  <c r="BC311" i="20"/>
  <c r="BC309" i="20"/>
  <c r="AZ307" i="20"/>
  <c r="AM305" i="20"/>
  <c r="BG302" i="20"/>
  <c r="BJ298" i="20"/>
  <c r="BD293" i="20"/>
  <c r="BI288" i="20"/>
  <c r="BN299" i="20"/>
  <c r="AM297" i="20"/>
  <c r="BH294" i="20"/>
  <c r="AT292" i="20"/>
  <c r="BN289" i="20"/>
  <c r="BH300" i="20"/>
  <c r="AM293" i="20"/>
  <c r="AM287" i="20"/>
  <c r="BP297" i="20"/>
  <c r="AO307" i="20"/>
  <c r="AQ291" i="20"/>
  <c r="AH293" i="20"/>
  <c r="AT311" i="20"/>
  <c r="AS309" i="20"/>
  <c r="AP307" i="20"/>
  <c r="BK304" i="20"/>
  <c r="AR302" i="20"/>
  <c r="AM298" i="20"/>
  <c r="AI293" i="20"/>
  <c r="AO287" i="20"/>
  <c r="BB299" i="20"/>
  <c r="BK296" i="20"/>
  <c r="AW294" i="20"/>
  <c r="AH292" i="20"/>
  <c r="BD289" i="20"/>
  <c r="AM300" i="20"/>
  <c r="BN292" i="20"/>
  <c r="BD285" i="20"/>
  <c r="AI297" i="20"/>
  <c r="BL305" i="20"/>
  <c r="BE287" i="20"/>
  <c r="AX298" i="20"/>
  <c r="BP312" i="20"/>
  <c r="AL311" i="20"/>
  <c r="AJ309" i="20"/>
  <c r="BH306" i="20"/>
  <c r="BA304" i="20"/>
  <c r="BP301" i="20"/>
  <c r="BE297" i="20"/>
  <c r="AW292" i="20"/>
  <c r="AX286" i="20"/>
  <c r="AQ299" i="20"/>
  <c r="BA296" i="20"/>
  <c r="AK294" i="20"/>
  <c r="BH291" i="20"/>
  <c r="AQ289" i="20"/>
  <c r="BD298" i="20"/>
  <c r="AQ292" i="20"/>
  <c r="AS285" i="20"/>
  <c r="BM292" i="20"/>
  <c r="AK305" i="20"/>
  <c r="AK286" i="20"/>
  <c r="BH312" i="20"/>
  <c r="BN310" i="20"/>
  <c r="BJ308" i="20"/>
  <c r="AX306" i="20"/>
  <c r="AP304" i="20"/>
  <c r="AZ301" i="20"/>
  <c r="AH297" i="20"/>
  <c r="BO291" i="20"/>
  <c r="BI285" i="20"/>
  <c r="BE298" i="20"/>
  <c r="AP296" i="20"/>
  <c r="BK293" i="20"/>
  <c r="AW291" i="20"/>
  <c r="BG288" i="20"/>
  <c r="AS298" i="20"/>
  <c r="AW290" i="20"/>
  <c r="AZ302" i="20"/>
  <c r="AP292" i="20"/>
  <c r="AN301" i="20"/>
  <c r="AN285" i="20"/>
  <c r="BN286" i="20"/>
  <c r="AW300" i="20"/>
  <c r="BG297" i="20"/>
  <c r="AS295" i="20"/>
  <c r="BD292" i="20"/>
  <c r="BM289" i="20"/>
  <c r="AW287" i="20"/>
  <c r="AI285" i="20"/>
  <c r="AL300" i="20"/>
  <c r="BF297" i="20"/>
  <c r="BI290" i="20"/>
  <c r="BM310" i="20"/>
  <c r="BD305" i="20"/>
  <c r="AK299" i="20"/>
  <c r="BK292" i="20"/>
  <c r="BK285" i="20"/>
  <c r="AJ303" i="20"/>
  <c r="AO288" i="20"/>
  <c r="AQ286" i="20"/>
  <c r="BK299" i="20"/>
  <c r="AJ297" i="20"/>
  <c r="AV294" i="20"/>
  <c r="BG291" i="20"/>
  <c r="AP289" i="20"/>
  <c r="BM286" i="20"/>
  <c r="AO302" i="20"/>
  <c r="AZ299" i="20"/>
  <c r="BC295" i="20"/>
  <c r="BL289" i="20"/>
  <c r="AZ309" i="20"/>
  <c r="BL303" i="20"/>
  <c r="AN298" i="20"/>
  <c r="BE290" i="20"/>
  <c r="AZ288" i="20"/>
  <c r="AX301" i="20"/>
  <c r="BE296" i="20"/>
  <c r="AT288" i="20"/>
  <c r="BE285" i="20"/>
  <c r="BA299" i="20"/>
  <c r="BJ296" i="20"/>
  <c r="AJ294" i="20"/>
  <c r="AT291" i="20"/>
  <c r="BP288" i="20"/>
  <c r="BA286" i="20"/>
  <c r="BM301" i="20"/>
  <c r="AO299" i="20"/>
  <c r="AP295" i="20"/>
  <c r="AR288" i="20"/>
  <c r="AI309" i="20"/>
  <c r="BC303" i="20"/>
  <c r="AT296" i="20"/>
  <c r="AJ290" i="20"/>
  <c r="AM288" i="20"/>
  <c r="AV299" i="20"/>
  <c r="BF285" i="20"/>
  <c r="AJ288" i="20"/>
  <c r="AT285" i="20"/>
  <c r="AP299" i="20"/>
  <c r="AZ296" i="20"/>
  <c r="BJ293" i="20"/>
  <c r="AJ291" i="20"/>
  <c r="BD288" i="20"/>
  <c r="AP286" i="20"/>
  <c r="BC301" i="20"/>
  <c r="BM298" i="20"/>
  <c r="BF294" i="20"/>
  <c r="AH288" i="20"/>
  <c r="BN307" i="20"/>
  <c r="AH303" i="20"/>
  <c r="AJ296" i="20"/>
  <c r="BA288" i="20"/>
  <c r="BD287" i="20"/>
  <c r="AN299" i="20"/>
  <c r="BK287" i="20"/>
  <c r="AJ285" i="20"/>
  <c r="BN298" i="20"/>
  <c r="AM296" i="20"/>
  <c r="AZ293" i="20"/>
  <c r="BJ290" i="20"/>
  <c r="AS288" i="20"/>
  <c r="BP285" i="20"/>
  <c r="AR301" i="20"/>
  <c r="BC298" i="20"/>
  <c r="AL293" i="20"/>
  <c r="AV287" i="20"/>
  <c r="BF307" i="20"/>
  <c r="BA301" i="20"/>
  <c r="AX295" i="20"/>
  <c r="AP288" i="20"/>
  <c r="BJ285" i="20"/>
  <c r="BC297" i="20"/>
  <c r="AU297" i="20"/>
  <c r="BP294" i="20"/>
  <c r="BC292" i="20"/>
  <c r="AL290" i="20"/>
  <c r="BG287" i="20"/>
  <c r="AR285" i="20"/>
  <c r="AQ309" i="20"/>
  <c r="AW307" i="20"/>
  <c r="AU305" i="20"/>
  <c r="AS303" i="20"/>
  <c r="BO300" i="20"/>
  <c r="BA298" i="20"/>
  <c r="BK295" i="20"/>
  <c r="AJ293" i="20"/>
  <c r="AT290" i="20"/>
  <c r="BO287" i="20"/>
  <c r="BA285" i="20"/>
  <c r="BN287" i="20"/>
  <c r="AT305" i="20"/>
  <c r="BD302" i="20"/>
  <c r="BP298" i="20"/>
  <c r="BM291" i="20"/>
  <c r="BN293" i="20"/>
  <c r="BI296" i="20"/>
  <c r="AS294" i="20"/>
  <c r="BP291" i="20"/>
  <c r="AZ289" i="20"/>
  <c r="AL287" i="20"/>
  <c r="BE310" i="20"/>
  <c r="BK308" i="20"/>
  <c r="BI306" i="20"/>
  <c r="BL304" i="20"/>
  <c r="BH302" i="20"/>
  <c r="AT300" i="20"/>
  <c r="BN297" i="20"/>
  <c r="AN295" i="20"/>
  <c r="AX292" i="20"/>
  <c r="BH289" i="20"/>
  <c r="AT287" i="20"/>
  <c r="BG289" i="20"/>
  <c r="AS287" i="20"/>
  <c r="BN304" i="20"/>
  <c r="AP301" i="20"/>
  <c r="AT297" i="20"/>
  <c r="AM286" i="20"/>
  <c r="AW285" i="20"/>
  <c r="AX296" i="20"/>
  <c r="AI294" i="20"/>
  <c r="BF291" i="20"/>
  <c r="AO289" i="20"/>
  <c r="BJ286" i="20"/>
  <c r="AV310" i="20"/>
  <c r="BC308" i="20"/>
  <c r="BA306" i="20"/>
  <c r="BC304" i="20"/>
  <c r="AW302" i="20"/>
  <c r="AH300" i="20"/>
  <c r="BD297" i="20"/>
  <c r="BN294" i="20"/>
  <c r="AN292" i="20"/>
  <c r="AW289" i="20"/>
  <c r="AH287" i="20"/>
  <c r="AV289" i="20"/>
  <c r="BG286" i="20"/>
  <c r="BF304" i="20"/>
  <c r="AH301" i="20"/>
  <c r="AL297" i="20"/>
  <c r="BO285" i="20"/>
  <c r="AO285" i="20"/>
  <c r="AL296" i="20"/>
  <c r="BI293" i="20"/>
  <c r="AS291" i="20"/>
  <c r="BO288" i="20"/>
  <c r="AZ286" i="20"/>
  <c r="AN310" i="20"/>
  <c r="AT308" i="20"/>
  <c r="AR306" i="20"/>
  <c r="AS304" i="20"/>
  <c r="AK302" i="20"/>
  <c r="BH299" i="20"/>
  <c r="AQ297" i="20"/>
  <c r="BB294" i="20"/>
  <c r="BN291" i="20"/>
  <c r="AM289" i="20"/>
  <c r="BH286" i="20"/>
  <c r="AJ289" i="20"/>
  <c r="AV286" i="20"/>
  <c r="AW304" i="20"/>
  <c r="BJ300" i="20"/>
  <c r="BN296" i="20"/>
  <c r="BG285" i="20"/>
  <c r="BM295" i="20"/>
  <c r="AV293" i="20"/>
  <c r="AI291" i="20"/>
  <c r="BC288" i="20"/>
  <c r="AO286" i="20"/>
  <c r="BP309" i="20"/>
  <c r="AL308" i="20"/>
  <c r="AJ306" i="20"/>
  <c r="AJ304" i="20"/>
  <c r="BK301" i="20"/>
  <c r="AW299" i="20"/>
  <c r="BG296" i="20"/>
  <c r="AQ294" i="20"/>
  <c r="BB291" i="20"/>
  <c r="BK288" i="20"/>
  <c r="AW286" i="20"/>
  <c r="BJ288" i="20"/>
  <c r="AJ286" i="20"/>
  <c r="AR303" i="20"/>
  <c r="BE299" i="20"/>
  <c r="AX293" i="20"/>
  <c r="BG298" i="20"/>
  <c r="AU302" i="20"/>
  <c r="BB300" i="20"/>
  <c r="BH298" i="20"/>
  <c r="BF296" i="20"/>
  <c r="AI290" i="20"/>
  <c r="AX285" i="20"/>
  <c r="AO293" i="20"/>
  <c r="AO304" i="20"/>
  <c r="AM302" i="20"/>
  <c r="AS300" i="20"/>
  <c r="AZ298" i="20"/>
  <c r="BA295" i="20"/>
  <c r="BK289" i="20"/>
  <c r="AT302" i="20"/>
  <c r="BI292" i="20"/>
  <c r="BI303" i="20"/>
  <c r="BO301" i="20"/>
  <c r="AK300" i="20"/>
  <c r="AQ298" i="20"/>
  <c r="AJ295" i="20"/>
  <c r="BC289" i="20"/>
  <c r="BL299" i="20"/>
  <c r="BA292" i="20"/>
  <c r="AM285" i="20"/>
  <c r="BA303" i="20"/>
  <c r="BG301" i="20"/>
  <c r="BM299" i="20"/>
  <c r="AI298" i="20"/>
  <c r="BG293" i="20"/>
  <c r="AT289" i="20"/>
  <c r="AU299" i="20"/>
  <c r="AX290" i="20"/>
  <c r="AR295" i="20"/>
  <c r="BE291" i="20"/>
  <c r="BI287" i="20"/>
  <c r="AL302" i="20"/>
  <c r="AV296" i="20"/>
  <c r="AS289" i="20"/>
  <c r="AV291" i="20"/>
  <c r="BA287" i="20"/>
  <c r="BN301" i="20"/>
  <c r="AN296" i="20"/>
  <c r="AK289" i="20"/>
  <c r="BL294" i="20"/>
  <c r="AN291" i="20"/>
  <c r="AR287" i="20"/>
  <c r="BF301" i="20"/>
  <c r="BH295" i="20"/>
  <c r="BM288" i="20"/>
  <c r="BD294" i="20"/>
  <c r="BJ292" i="20"/>
  <c r="BP290" i="20"/>
  <c r="AL289" i="20"/>
  <c r="AJ287" i="20"/>
  <c r="AP285" i="20"/>
  <c r="AW301" i="20"/>
  <c r="AP298" i="20"/>
  <c r="AI295" i="20"/>
  <c r="AR292" i="20"/>
  <c r="BE288" i="20"/>
  <c r="AW296" i="20"/>
  <c r="AU294" i="20"/>
  <c r="BB292" i="20"/>
  <c r="BH290" i="20"/>
  <c r="BN288" i="20"/>
  <c r="BL286" i="20"/>
  <c r="AH285" i="20"/>
  <c r="BA300" i="20"/>
  <c r="AH298" i="20"/>
  <c r="BK294" i="20"/>
  <c r="AM291" i="20"/>
  <c r="AZ287" i="20"/>
  <c r="AO296" i="20"/>
  <c r="AM294" i="20"/>
  <c r="AS292" i="20"/>
  <c r="AZ290" i="20"/>
  <c r="BF288" i="20"/>
  <c r="BD286" i="20"/>
  <c r="AI303" i="20"/>
  <c r="AR300" i="20"/>
  <c r="BB297" i="20"/>
  <c r="BC294" i="20"/>
  <c r="BO290" i="20"/>
  <c r="AQ287" i="20"/>
  <c r="BK297" i="20"/>
  <c r="BI295" i="20"/>
  <c r="BO293" i="20"/>
  <c r="AK292" i="20"/>
  <c r="AQ290" i="20"/>
  <c r="AW288" i="20"/>
  <c r="AU286" i="20"/>
  <c r="BC302" i="20"/>
  <c r="AJ300" i="20"/>
  <c r="BM296" i="20"/>
  <c r="AT294" i="20"/>
  <c r="BG290" i="20"/>
  <c r="AI287" i="20"/>
  <c r="BK286" i="20"/>
  <c r="BD299" i="20"/>
  <c r="BJ297" i="20"/>
  <c r="BP295" i="20"/>
  <c r="AL294" i="20"/>
  <c r="AJ292" i="20"/>
  <c r="AP290" i="20"/>
  <c r="AV288" i="20"/>
  <c r="BC286" i="20"/>
  <c r="BL291" i="20"/>
  <c r="AH290" i="20"/>
  <c r="AN288" i="20"/>
  <c r="AT286" i="20"/>
  <c r="AO301" i="20"/>
  <c r="AM299" i="20"/>
  <c r="AS297" i="20"/>
  <c r="AZ295" i="20"/>
  <c r="BF293" i="20"/>
  <c r="BD291" i="20"/>
  <c r="BJ289" i="20"/>
  <c r="BP287" i="20"/>
  <c r="AL286" i="20"/>
  <c r="BK302" i="20"/>
  <c r="BI300" i="20"/>
  <c r="BO298" i="20"/>
  <c r="AK297" i="20"/>
  <c r="AQ295" i="20"/>
  <c r="AW293" i="20"/>
  <c r="AU291" i="20"/>
  <c r="BB289" i="20"/>
  <c r="BH287" i="20"/>
  <c r="AT177" i="20"/>
  <c r="B208" i="20" s="1"/>
  <c r="AT63" i="20"/>
  <c r="B87" i="20" s="1"/>
  <c r="AK104" i="20"/>
  <c r="B107" i="20" s="1"/>
  <c r="AK218" i="20"/>
  <c r="AS218" i="20"/>
  <c r="BB218" i="20"/>
  <c r="BJ218" i="20"/>
  <c r="AH219" i="20"/>
  <c r="AP219" i="20"/>
  <c r="AX219" i="20"/>
  <c r="BG219" i="20"/>
  <c r="BO219" i="20"/>
  <c r="AM220" i="20"/>
  <c r="AU220" i="20"/>
  <c r="BD220" i="20"/>
  <c r="BL220" i="20"/>
  <c r="AJ221" i="20"/>
  <c r="AR221" i="20"/>
  <c r="BA221" i="20"/>
  <c r="BI221" i="20"/>
  <c r="AO222" i="20"/>
  <c r="AW222" i="20"/>
  <c r="BF222" i="20"/>
  <c r="BN222" i="20"/>
  <c r="AL223" i="20"/>
  <c r="AT223" i="20"/>
  <c r="BC223" i="20"/>
  <c r="BK223" i="20"/>
  <c r="AI224" i="20"/>
  <c r="AQ224" i="20"/>
  <c r="AZ224" i="20"/>
  <c r="BH224" i="20"/>
  <c r="BP224" i="20"/>
  <c r="AN225" i="20"/>
  <c r="AV225" i="20"/>
  <c r="BE225" i="20"/>
  <c r="BM225" i="20"/>
  <c r="AK226" i="20"/>
  <c r="AS226" i="20"/>
  <c r="BB226" i="20"/>
  <c r="BJ226" i="20"/>
  <c r="AH227" i="20"/>
  <c r="AP227" i="20"/>
  <c r="AX227" i="20"/>
  <c r="BG227" i="20"/>
  <c r="BO227" i="20"/>
  <c r="AM228" i="20"/>
  <c r="AU228" i="20"/>
  <c r="BD228" i="20"/>
  <c r="BL228" i="20"/>
  <c r="AJ229" i="20"/>
  <c r="AR229" i="20"/>
  <c r="BA229" i="20"/>
  <c r="BI229" i="20"/>
  <c r="AO230" i="20"/>
  <c r="AW230" i="20"/>
  <c r="AO218" i="20"/>
  <c r="AW218" i="20"/>
  <c r="BF218" i="20"/>
  <c r="BN218" i="20"/>
  <c r="AL219" i="20"/>
  <c r="AT219" i="20"/>
  <c r="BC219" i="20"/>
  <c r="BK219" i="20"/>
  <c r="AI220" i="20"/>
  <c r="AQ220" i="20"/>
  <c r="AZ220" i="20"/>
  <c r="BH220" i="20"/>
  <c r="BP220" i="20"/>
  <c r="AN221" i="20"/>
  <c r="AV221" i="20"/>
  <c r="BE221" i="20"/>
  <c r="BM221" i="20"/>
  <c r="AK222" i="20"/>
  <c r="AS222" i="20"/>
  <c r="BB222" i="20"/>
  <c r="BJ222" i="20"/>
  <c r="AH223" i="20"/>
  <c r="AP223" i="20"/>
  <c r="AX223" i="20"/>
  <c r="BG223" i="20"/>
  <c r="BO223" i="20"/>
  <c r="AM224" i="20"/>
  <c r="AU224" i="20"/>
  <c r="BD224" i="20"/>
  <c r="AP218" i="20"/>
  <c r="BA218" i="20"/>
  <c r="BL218" i="20"/>
  <c r="AM219" i="20"/>
  <c r="AW219" i="20"/>
  <c r="BI219" i="20"/>
  <c r="AJ220" i="20"/>
  <c r="AT220" i="20"/>
  <c r="BF220" i="20"/>
  <c r="AQ221" i="20"/>
  <c r="BC221" i="20"/>
  <c r="BN221" i="20"/>
  <c r="AM222" i="20"/>
  <c r="AX222" i="20"/>
  <c r="BI222" i="20"/>
  <c r="AJ223" i="20"/>
  <c r="AU223" i="20"/>
  <c r="BF223" i="20"/>
  <c r="AR224" i="20"/>
  <c r="BC224" i="20"/>
  <c r="BM224" i="20"/>
  <c r="AL225" i="20"/>
  <c r="AU225" i="20"/>
  <c r="BF225" i="20"/>
  <c r="BO225" i="20"/>
  <c r="AN226" i="20"/>
  <c r="AW226" i="20"/>
  <c r="BG226" i="20"/>
  <c r="BP226" i="20"/>
  <c r="AO227" i="20"/>
  <c r="AZ227" i="20"/>
  <c r="BI227" i="20"/>
  <c r="AQ218" i="20"/>
  <c r="BC218" i="20"/>
  <c r="BM218" i="20"/>
  <c r="AN219" i="20"/>
  <c r="AZ219" i="20"/>
  <c r="BJ219" i="20"/>
  <c r="AK220" i="20"/>
  <c r="AV220" i="20"/>
  <c r="BG220" i="20"/>
  <c r="AH221" i="20"/>
  <c r="AS221" i="20"/>
  <c r="BD221" i="20"/>
  <c r="BO221" i="20"/>
  <c r="AN222" i="20"/>
  <c r="AZ222" i="20"/>
  <c r="BK222" i="20"/>
  <c r="AK223" i="20"/>
  <c r="AV223" i="20"/>
  <c r="BH223" i="20"/>
  <c r="AH224" i="20"/>
  <c r="AS224" i="20"/>
  <c r="BE224" i="20"/>
  <c r="BN224" i="20"/>
  <c r="AM225" i="20"/>
  <c r="AW225" i="20"/>
  <c r="BG225" i="20"/>
  <c r="BP225" i="20"/>
  <c r="AO226" i="20"/>
  <c r="AX226" i="20"/>
  <c r="BH226" i="20"/>
  <c r="AQ227" i="20"/>
  <c r="BA227" i="20"/>
  <c r="BJ227" i="20"/>
  <c r="AI228" i="20"/>
  <c r="AR228" i="20"/>
  <c r="BB228" i="20"/>
  <c r="BK228" i="20"/>
  <c r="AK229" i="20"/>
  <c r="AT229" i="20"/>
  <c r="BD229" i="20"/>
  <c r="BM229" i="20"/>
  <c r="AK230" i="20"/>
  <c r="AT230" i="20"/>
  <c r="BD230" i="20"/>
  <c r="BL230" i="20"/>
  <c r="AJ231" i="20"/>
  <c r="AR231" i="20"/>
  <c r="BA231" i="20"/>
  <c r="BI231" i="20"/>
  <c r="AO232" i="20"/>
  <c r="AW232" i="20"/>
  <c r="BF232" i="20"/>
  <c r="BN232" i="20"/>
  <c r="AL233" i="20"/>
  <c r="AT233" i="20"/>
  <c r="BC233" i="20"/>
  <c r="BK233" i="20"/>
  <c r="AI234" i="20"/>
  <c r="AQ234" i="20"/>
  <c r="AZ234" i="20"/>
  <c r="BH234" i="20"/>
  <c r="BP234" i="20"/>
  <c r="AN235" i="20"/>
  <c r="AV235" i="20"/>
  <c r="BE235" i="20"/>
  <c r="BM235" i="20"/>
  <c r="AK236" i="20"/>
  <c r="AS236" i="20"/>
  <c r="BB236" i="20"/>
  <c r="BJ236" i="20"/>
  <c r="AH237" i="20"/>
  <c r="AP237" i="20"/>
  <c r="AX237" i="20"/>
  <c r="BG237" i="20"/>
  <c r="BO237" i="20"/>
  <c r="AM238" i="20"/>
  <c r="AU238" i="20"/>
  <c r="BD238" i="20"/>
  <c r="BL238" i="20"/>
  <c r="AJ239" i="20"/>
  <c r="AJ218" i="20"/>
  <c r="AX218" i="20"/>
  <c r="BO218" i="20"/>
  <c r="AR219" i="20"/>
  <c r="BF219" i="20"/>
  <c r="AL220" i="20"/>
  <c r="BA220" i="20"/>
  <c r="BN220" i="20"/>
  <c r="AP221" i="20"/>
  <c r="BG221" i="20"/>
  <c r="AI222" i="20"/>
  <c r="AV222" i="20"/>
  <c r="BM222" i="20"/>
  <c r="AQ223" i="20"/>
  <c r="BE223" i="20"/>
  <c r="AJ224" i="20"/>
  <c r="AW224" i="20"/>
  <c r="BK224" i="20"/>
  <c r="AO225" i="20"/>
  <c r="BA225" i="20"/>
  <c r="BL225" i="20"/>
  <c r="AP226" i="20"/>
  <c r="BC226" i="20"/>
  <c r="BN226" i="20"/>
  <c r="AN227" i="20"/>
  <c r="BC227" i="20"/>
  <c r="BN227" i="20"/>
  <c r="AO228" i="20"/>
  <c r="AZ228" i="20"/>
  <c r="BJ228" i="20"/>
  <c r="AL229" i="20"/>
  <c r="AV229" i="20"/>
  <c r="BG229" i="20"/>
  <c r="AQ230" i="20"/>
  <c r="BB230" i="20"/>
  <c r="BK230" i="20"/>
  <c r="AK231" i="20"/>
  <c r="AT231" i="20"/>
  <c r="BD231" i="20"/>
  <c r="BM231" i="20"/>
  <c r="AK232" i="20"/>
  <c r="AT232" i="20"/>
  <c r="BD232" i="20"/>
  <c r="BM232" i="20"/>
  <c r="AM233" i="20"/>
  <c r="AV233" i="20"/>
  <c r="BF233" i="20"/>
  <c r="BO233" i="20"/>
  <c r="AN234" i="20"/>
  <c r="AW234" i="20"/>
  <c r="BG234" i="20"/>
  <c r="AP235" i="20"/>
  <c r="AZ235" i="20"/>
  <c r="BI235" i="20"/>
  <c r="AH236" i="20"/>
  <c r="AQ236" i="20"/>
  <c r="BA236" i="20"/>
  <c r="BK236" i="20"/>
  <c r="AJ237" i="20"/>
  <c r="AS237" i="20"/>
  <c r="BC237" i="20"/>
  <c r="BL237" i="20"/>
  <c r="AK238" i="20"/>
  <c r="AT238" i="20"/>
  <c r="BE238" i="20"/>
  <c r="BN238" i="20"/>
  <c r="AM239" i="20"/>
  <c r="AU239" i="20"/>
  <c r="BD239" i="20"/>
  <c r="BL239" i="20"/>
  <c r="AJ240" i="20"/>
  <c r="AR240" i="20"/>
  <c r="BA240" i="20"/>
  <c r="BI240" i="20"/>
  <c r="AO241" i="20"/>
  <c r="AW241" i="20"/>
  <c r="BF241" i="20"/>
  <c r="BN241" i="20"/>
  <c r="AL242" i="20"/>
  <c r="AT242" i="20"/>
  <c r="BC242" i="20"/>
  <c r="BK242" i="20"/>
  <c r="AI243" i="20"/>
  <c r="AQ243" i="20"/>
  <c r="AZ243" i="20"/>
  <c r="AL218" i="20"/>
  <c r="AZ218" i="20"/>
  <c r="BP218" i="20"/>
  <c r="AS219" i="20"/>
  <c r="BH219" i="20"/>
  <c r="AN220" i="20"/>
  <c r="BB220" i="20"/>
  <c r="BO220" i="20"/>
  <c r="AT221" i="20"/>
  <c r="BH221" i="20"/>
  <c r="AJ222" i="20"/>
  <c r="BA222" i="20"/>
  <c r="BO222" i="20"/>
  <c r="AR223" i="20"/>
  <c r="BI223" i="20"/>
  <c r="AK224" i="20"/>
  <c r="AX224" i="20"/>
  <c r="BL224" i="20"/>
  <c r="AP225" i="20"/>
  <c r="BB225" i="20"/>
  <c r="BN225" i="20"/>
  <c r="AQ226" i="20"/>
  <c r="BD226" i="20"/>
  <c r="BO226" i="20"/>
  <c r="AR227" i="20"/>
  <c r="BD227" i="20"/>
  <c r="BP227" i="20"/>
  <c r="AP228" i="20"/>
  <c r="BA228" i="20"/>
  <c r="BM228" i="20"/>
  <c r="AM229" i="20"/>
  <c r="AW229" i="20"/>
  <c r="BH229" i="20"/>
  <c r="AH230" i="20"/>
  <c r="AR230" i="20"/>
  <c r="BC230" i="20"/>
  <c r="BM230" i="20"/>
  <c r="AL231" i="20"/>
  <c r="AU231" i="20"/>
  <c r="BE231" i="20"/>
  <c r="BN231" i="20"/>
  <c r="AL232" i="20"/>
  <c r="AU232" i="20"/>
  <c r="BE232" i="20"/>
  <c r="BO232" i="20"/>
  <c r="AN233" i="20"/>
  <c r="AW233" i="20"/>
  <c r="BG233" i="20"/>
  <c r="BP233" i="20"/>
  <c r="AO234" i="20"/>
  <c r="AX234" i="20"/>
  <c r="BI234" i="20"/>
  <c r="AH235" i="20"/>
  <c r="AQ235" i="20"/>
  <c r="BA235" i="20"/>
  <c r="BJ235" i="20"/>
  <c r="AI236" i="20"/>
  <c r="AR236" i="20"/>
  <c r="BC236" i="20"/>
  <c r="BL236" i="20"/>
  <c r="AK237" i="20"/>
  <c r="AT237" i="20"/>
  <c r="BD237" i="20"/>
  <c r="BM237" i="20"/>
  <c r="AL238" i="20"/>
  <c r="AV238" i="20"/>
  <c r="BF238" i="20"/>
  <c r="BO238" i="20"/>
  <c r="AN239" i="20"/>
  <c r="AV239" i="20"/>
  <c r="BE239" i="20"/>
  <c r="BM239" i="20"/>
  <c r="AK240" i="20"/>
  <c r="AS240" i="20"/>
  <c r="BB240" i="20"/>
  <c r="BJ240" i="20"/>
  <c r="AH241" i="20"/>
  <c r="AP241" i="20"/>
  <c r="AX241" i="20"/>
  <c r="BG241" i="20"/>
  <c r="BO241" i="20"/>
  <c r="AM242" i="20"/>
  <c r="AU242" i="20"/>
  <c r="BD242" i="20"/>
  <c r="BL242" i="20"/>
  <c r="AJ243" i="20"/>
  <c r="AR243" i="20"/>
  <c r="BA243" i="20"/>
  <c r="AT218" i="20"/>
  <c r="AR218" i="20"/>
  <c r="BK218" i="20"/>
  <c r="AV219" i="20"/>
  <c r="BP219" i="20"/>
  <c r="AX220" i="20"/>
  <c r="AI221" i="20"/>
  <c r="AZ221" i="20"/>
  <c r="AH222" i="20"/>
  <c r="BD222" i="20"/>
  <c r="AM223" i="20"/>
  <c r="BD223" i="20"/>
  <c r="AN224" i="20"/>
  <c r="BG224" i="20"/>
  <c r="AK225" i="20"/>
  <c r="BD225" i="20"/>
  <c r="AJ226" i="20"/>
  <c r="BA226" i="20"/>
  <c r="AI227" i="20"/>
  <c r="AV227" i="20"/>
  <c r="BM227" i="20"/>
  <c r="AS228" i="20"/>
  <c r="BG228" i="20"/>
  <c r="AI229" i="20"/>
  <c r="AZ229" i="20"/>
  <c r="BN229" i="20"/>
  <c r="AN230" i="20"/>
  <c r="BE230" i="20"/>
  <c r="BP230" i="20"/>
  <c r="AQ231" i="20"/>
  <c r="BF231" i="20"/>
  <c r="AR232" i="20"/>
  <c r="BG232" i="20"/>
  <c r="AH233" i="20"/>
  <c r="AS233" i="20"/>
  <c r="BH233" i="20"/>
  <c r="AJ234" i="20"/>
  <c r="AU234" i="20"/>
  <c r="BJ234" i="20"/>
  <c r="AJ235" i="20"/>
  <c r="AU235" i="20"/>
  <c r="BH235" i="20"/>
  <c r="AL236" i="20"/>
  <c r="AW236" i="20"/>
  <c r="BI236" i="20"/>
  <c r="AM237" i="20"/>
  <c r="AZ237" i="20"/>
  <c r="BK237" i="20"/>
  <c r="AO238" i="20"/>
  <c r="BA238" i="20"/>
  <c r="BM238" i="20"/>
  <c r="AP239" i="20"/>
  <c r="BA239" i="20"/>
  <c r="BK239" i="20"/>
  <c r="AM240" i="20"/>
  <c r="AW240" i="20"/>
  <c r="BH240" i="20"/>
  <c r="AI241" i="20"/>
  <c r="AS241" i="20"/>
  <c r="AU218" i="20"/>
  <c r="BA219" i="20"/>
  <c r="BC220" i="20"/>
  <c r="AK221" i="20"/>
  <c r="BB221" i="20"/>
  <c r="AL222" i="20"/>
  <c r="BE222" i="20"/>
  <c r="AN223" i="20"/>
  <c r="BJ223" i="20"/>
  <c r="AO224" i="20"/>
  <c r="BI224" i="20"/>
  <c r="AQ225" i="20"/>
  <c r="BH225" i="20"/>
  <c r="AL226" i="20"/>
  <c r="BE226" i="20"/>
  <c r="AJ227" i="20"/>
  <c r="AW227" i="20"/>
  <c r="AT228" i="20"/>
  <c r="BH228" i="20"/>
  <c r="AN229" i="20"/>
  <c r="BB229" i="20"/>
  <c r="BO229" i="20"/>
  <c r="AP230" i="20"/>
  <c r="BF230" i="20"/>
  <c r="AS231" i="20"/>
  <c r="BG231" i="20"/>
  <c r="AH232" i="20"/>
  <c r="AS232" i="20"/>
  <c r="BH232" i="20"/>
  <c r="AI233" i="20"/>
  <c r="AU233" i="20"/>
  <c r="BI233" i="20"/>
  <c r="AK234" i="20"/>
  <c r="AV234" i="20"/>
  <c r="BK234" i="20"/>
  <c r="AK235" i="20"/>
  <c r="AW235" i="20"/>
  <c r="BK235" i="20"/>
  <c r="AM236" i="20"/>
  <c r="AX236" i="20"/>
  <c r="BM236" i="20"/>
  <c r="AN237" i="20"/>
  <c r="BA237" i="20"/>
  <c r="BN237" i="20"/>
  <c r="AP238" i="20"/>
  <c r="BB238" i="20"/>
  <c r="BP238" i="20"/>
  <c r="AQ239" i="20"/>
  <c r="BB239" i="20"/>
  <c r="BN239" i="20"/>
  <c r="AN240" i="20"/>
  <c r="AX240" i="20"/>
  <c r="BK240" i="20"/>
  <c r="AJ241" i="20"/>
  <c r="AT241" i="20"/>
  <c r="BE241" i="20"/>
  <c r="AQ242" i="20"/>
  <c r="BB242" i="20"/>
  <c r="BN242" i="20"/>
  <c r="AN243" i="20"/>
  <c r="AX243" i="20"/>
  <c r="BI243" i="20"/>
  <c r="AO244" i="20"/>
  <c r="AW244" i="20"/>
  <c r="BF244" i="20"/>
  <c r="BN244" i="20"/>
  <c r="AL245" i="20"/>
  <c r="AT245" i="20"/>
  <c r="BC245" i="20"/>
  <c r="BK245" i="20"/>
  <c r="AI246" i="20"/>
  <c r="AQ246" i="20"/>
  <c r="AZ246" i="20"/>
  <c r="BH246" i="20"/>
  <c r="BP246" i="20"/>
  <c r="AN247" i="20"/>
  <c r="AV247" i="20"/>
  <c r="BE247" i="20"/>
  <c r="BM247" i="20"/>
  <c r="AV218" i="20"/>
  <c r="AI219" i="20"/>
  <c r="BB219" i="20"/>
  <c r="AH220" i="20"/>
  <c r="BE220" i="20"/>
  <c r="AL221" i="20"/>
  <c r="BF221" i="20"/>
  <c r="AP222" i="20"/>
  <c r="BG222" i="20"/>
  <c r="AO223" i="20"/>
  <c r="BL223" i="20"/>
  <c r="AP224" i="20"/>
  <c r="BJ224" i="20"/>
  <c r="AR225" i="20"/>
  <c r="BI225" i="20"/>
  <c r="AM226" i="20"/>
  <c r="BF226" i="20"/>
  <c r="AK227" i="20"/>
  <c r="BB227" i="20"/>
  <c r="AH228" i="20"/>
  <c r="AV228" i="20"/>
  <c r="BI228" i="20"/>
  <c r="AO229" i="20"/>
  <c r="BC229" i="20"/>
  <c r="BP229" i="20"/>
  <c r="AS230" i="20"/>
  <c r="BG230" i="20"/>
  <c r="AH231" i="20"/>
  <c r="AV231" i="20"/>
  <c r="BH231" i="20"/>
  <c r="AI232" i="20"/>
  <c r="AV232" i="20"/>
  <c r="BI232" i="20"/>
  <c r="AJ233" i="20"/>
  <c r="AX233" i="20"/>
  <c r="BJ233" i="20"/>
  <c r="AL234" i="20"/>
  <c r="BA234" i="20"/>
  <c r="BL234" i="20"/>
  <c r="AL235" i="20"/>
  <c r="AX235" i="20"/>
  <c r="BL235" i="20"/>
  <c r="AN236" i="20"/>
  <c r="AZ236" i="20"/>
  <c r="BN236" i="20"/>
  <c r="AO237" i="20"/>
  <c r="BB237" i="20"/>
  <c r="BP237" i="20"/>
  <c r="AQ238" i="20"/>
  <c r="BC238" i="20"/>
  <c r="AR239" i="20"/>
  <c r="BC239" i="20"/>
  <c r="BO239" i="20"/>
  <c r="AO240" i="20"/>
  <c r="AZ240" i="20"/>
  <c r="BL240" i="20"/>
  <c r="AK241" i="20"/>
  <c r="AU241" i="20"/>
  <c r="BH241" i="20"/>
  <c r="AH242" i="20"/>
  <c r="AR242" i="20"/>
  <c r="BE242" i="20"/>
  <c r="BO242" i="20"/>
  <c r="AO243" i="20"/>
  <c r="BB243" i="20"/>
  <c r="BJ243" i="20"/>
  <c r="AH244" i="20"/>
  <c r="AP244" i="20"/>
  <c r="AX244" i="20"/>
  <c r="BG244" i="20"/>
  <c r="BO244" i="20"/>
  <c r="AM245" i="20"/>
  <c r="AU245" i="20"/>
  <c r="BD245" i="20"/>
  <c r="BL245" i="20"/>
  <c r="AJ246" i="20"/>
  <c r="AR246" i="20"/>
  <c r="BA246" i="20"/>
  <c r="BI246" i="20"/>
  <c r="AO247" i="20"/>
  <c r="AW247" i="20"/>
  <c r="BF247" i="20"/>
  <c r="BN247" i="20"/>
  <c r="BD218" i="20"/>
  <c r="AJ219" i="20"/>
  <c r="BD219" i="20"/>
  <c r="AO220" i="20"/>
  <c r="BI220" i="20"/>
  <c r="AM221" i="20"/>
  <c r="BJ221" i="20"/>
  <c r="AQ222" i="20"/>
  <c r="BH222" i="20"/>
  <c r="AS223" i="20"/>
  <c r="BM223" i="20"/>
  <c r="AT224" i="20"/>
  <c r="BO224" i="20"/>
  <c r="AS225" i="20"/>
  <c r="BJ225" i="20"/>
  <c r="AR226" i="20"/>
  <c r="BI226" i="20"/>
  <c r="AL227" i="20"/>
  <c r="BE227" i="20"/>
  <c r="AJ228" i="20"/>
  <c r="AW228" i="20"/>
  <c r="BN228" i="20"/>
  <c r="AP229" i="20"/>
  <c r="BE229" i="20"/>
  <c r="AU230" i="20"/>
  <c r="BH230" i="20"/>
  <c r="AI231" i="20"/>
  <c r="AW231" i="20"/>
  <c r="BJ231" i="20"/>
  <c r="AJ232" i="20"/>
  <c r="AX232" i="20"/>
  <c r="BJ232" i="20"/>
  <c r="AK233" i="20"/>
  <c r="AZ233" i="20"/>
  <c r="BL233" i="20"/>
  <c r="AM234" i="20"/>
  <c r="BB234" i="20"/>
  <c r="BM234" i="20"/>
  <c r="AM235" i="20"/>
  <c r="BB235" i="20"/>
  <c r="BN235" i="20"/>
  <c r="AO236" i="20"/>
  <c r="BD236" i="20"/>
  <c r="BO236" i="20"/>
  <c r="AQ237" i="20"/>
  <c r="BE237" i="20"/>
  <c r="AR238" i="20"/>
  <c r="BG238" i="20"/>
  <c r="AH239" i="20"/>
  <c r="AS239" i="20"/>
  <c r="BF239" i="20"/>
  <c r="BP239" i="20"/>
  <c r="AP240" i="20"/>
  <c r="BC240" i="20"/>
  <c r="BM240" i="20"/>
  <c r="AL241" i="20"/>
  <c r="AV241" i="20"/>
  <c r="BI241" i="20"/>
  <c r="AI242" i="20"/>
  <c r="AI218" i="20"/>
  <c r="BG218" i="20"/>
  <c r="AO219" i="20"/>
  <c r="BL219" i="20"/>
  <c r="AR220" i="20"/>
  <c r="BK220" i="20"/>
  <c r="AU221" i="20"/>
  <c r="BL221" i="20"/>
  <c r="AT222" i="20"/>
  <c r="BP222" i="20"/>
  <c r="AZ223" i="20"/>
  <c r="BP223" i="20"/>
  <c r="BA224" i="20"/>
  <c r="AH225" i="20"/>
  <c r="AX225" i="20"/>
  <c r="AU226" i="20"/>
  <c r="BL226" i="20"/>
  <c r="AS227" i="20"/>
  <c r="BH227" i="20"/>
  <c r="AL228" i="20"/>
  <c r="BC228" i="20"/>
  <c r="BP228" i="20"/>
  <c r="AS229" i="20"/>
  <c r="BJ229" i="20"/>
  <c r="AJ230" i="20"/>
  <c r="AX230" i="20"/>
  <c r="BJ230" i="20"/>
  <c r="AN231" i="20"/>
  <c r="AZ231" i="20"/>
  <c r="BL231" i="20"/>
  <c r="AN232" i="20"/>
  <c r="BA232" i="20"/>
  <c r="BL232" i="20"/>
  <c r="AP233" i="20"/>
  <c r="BB233" i="20"/>
  <c r="BN233" i="20"/>
  <c r="AR234" i="20"/>
  <c r="BD234" i="20"/>
  <c r="BO234" i="20"/>
  <c r="AR235" i="20"/>
  <c r="BD235" i="20"/>
  <c r="BP235" i="20"/>
  <c r="AT236" i="20"/>
  <c r="BF236" i="20"/>
  <c r="AU237" i="20"/>
  <c r="BH237" i="20"/>
  <c r="AI238" i="20"/>
  <c r="AW238" i="20"/>
  <c r="BI238" i="20"/>
  <c r="AK239" i="20"/>
  <c r="AW239" i="20"/>
  <c r="BH239" i="20"/>
  <c r="AH240" i="20"/>
  <c r="AT240" i="20"/>
  <c r="BE240" i="20"/>
  <c r="BO240" i="20"/>
  <c r="AN241" i="20"/>
  <c r="BA241" i="20"/>
  <c r="BK241" i="20"/>
  <c r="AK242" i="20"/>
  <c r="AW242" i="20"/>
  <c r="BH242" i="20"/>
  <c r="AH243" i="20"/>
  <c r="AT243" i="20"/>
  <c r="BE243" i="20"/>
  <c r="BM243" i="20"/>
  <c r="AK244" i="20"/>
  <c r="AS244" i="20"/>
  <c r="BB244" i="20"/>
  <c r="BJ244" i="20"/>
  <c r="AH245" i="20"/>
  <c r="AP245" i="20"/>
  <c r="AX245" i="20"/>
  <c r="BG245" i="20"/>
  <c r="BO245" i="20"/>
  <c r="AM246" i="20"/>
  <c r="AU246" i="20"/>
  <c r="BD246" i="20"/>
  <c r="BL246" i="20"/>
  <c r="AJ247" i="20"/>
  <c r="AR247" i="20"/>
  <c r="BA247" i="20"/>
  <c r="BI247" i="20"/>
  <c r="AM218" i="20"/>
  <c r="BH218" i="20"/>
  <c r="AQ219" i="20"/>
  <c r="BM219" i="20"/>
  <c r="AS220" i="20"/>
  <c r="BM220" i="20"/>
  <c r="AW221" i="20"/>
  <c r="BP221" i="20"/>
  <c r="AU222" i="20"/>
  <c r="BA223" i="20"/>
  <c r="BB224" i="20"/>
  <c r="AI225" i="20"/>
  <c r="AZ225" i="20"/>
  <c r="AH226" i="20"/>
  <c r="AV226" i="20"/>
  <c r="BM226" i="20"/>
  <c r="AT227" i="20"/>
  <c r="BK227" i="20"/>
  <c r="AN228" i="20"/>
  <c r="BE228" i="20"/>
  <c r="AU229" i="20"/>
  <c r="BK229" i="20"/>
  <c r="AL230" i="20"/>
  <c r="AZ230" i="20"/>
  <c r="BN230" i="20"/>
  <c r="AO231" i="20"/>
  <c r="BB231" i="20"/>
  <c r="BO231" i="20"/>
  <c r="AP232" i="20"/>
  <c r="BB232" i="20"/>
  <c r="BP232" i="20"/>
  <c r="AQ233" i="20"/>
  <c r="BD233" i="20"/>
  <c r="AS234" i="20"/>
  <c r="BE234" i="20"/>
  <c r="AS235" i="20"/>
  <c r="BF235" i="20"/>
  <c r="AU236" i="20"/>
  <c r="BG236" i="20"/>
  <c r="AI237" i="20"/>
  <c r="AV237" i="20"/>
  <c r="BI237" i="20"/>
  <c r="AJ238" i="20"/>
  <c r="AX238" i="20"/>
  <c r="BJ238" i="20"/>
  <c r="AL239" i="20"/>
  <c r="AX239" i="20"/>
  <c r="BI239" i="20"/>
  <c r="AI240" i="20"/>
  <c r="AU240" i="20"/>
  <c r="BF240" i="20"/>
  <c r="BP240" i="20"/>
  <c r="AQ241" i="20"/>
  <c r="BB241" i="20"/>
  <c r="BL241" i="20"/>
  <c r="AN242" i="20"/>
  <c r="AX242" i="20"/>
  <c r="BI242" i="20"/>
  <c r="AK243" i="20"/>
  <c r="AU243" i="20"/>
  <c r="BF243" i="20"/>
  <c r="BN243" i="20"/>
  <c r="AL244" i="20"/>
  <c r="AT244" i="20"/>
  <c r="BC244" i="20"/>
  <c r="BK244" i="20"/>
  <c r="AI245" i="20"/>
  <c r="AQ245" i="20"/>
  <c r="AZ245" i="20"/>
  <c r="BH245" i="20"/>
  <c r="BP245" i="20"/>
  <c r="AN246" i="20"/>
  <c r="AV246" i="20"/>
  <c r="BE246" i="20"/>
  <c r="BM246" i="20"/>
  <c r="AK247" i="20"/>
  <c r="AS247" i="20"/>
  <c r="BB247" i="20"/>
  <c r="BJ247" i="20"/>
  <c r="BE219" i="20"/>
  <c r="AX221" i="20"/>
  <c r="AW223" i="20"/>
  <c r="AJ225" i="20"/>
  <c r="BK226" i="20"/>
  <c r="AQ228" i="20"/>
  <c r="BF229" i="20"/>
  <c r="BO230" i="20"/>
  <c r="AR233" i="20"/>
  <c r="BC234" i="20"/>
  <c r="BG235" i="20"/>
  <c r="BP236" i="20"/>
  <c r="AH238" i="20"/>
  <c r="AO239" i="20"/>
  <c r="AV240" i="20"/>
  <c r="BC241" i="20"/>
  <c r="AP242" i="20"/>
  <c r="BM242" i="20"/>
  <c r="AW243" i="20"/>
  <c r="BP243" i="20"/>
  <c r="AU244" i="20"/>
  <c r="BL244" i="20"/>
  <c r="AR245" i="20"/>
  <c r="BI245" i="20"/>
  <c r="AO246" i="20"/>
  <c r="BF246" i="20"/>
  <c r="AI247" i="20"/>
  <c r="AZ247" i="20"/>
  <c r="BP247" i="20"/>
  <c r="AH218" i="20"/>
  <c r="BN219" i="20"/>
  <c r="BK221" i="20"/>
  <c r="BB223" i="20"/>
  <c r="AT225" i="20"/>
  <c r="AX228" i="20"/>
  <c r="BL229" i="20"/>
  <c r="AM232" i="20"/>
  <c r="BA233" i="20"/>
  <c r="BF234" i="20"/>
  <c r="BO235" i="20"/>
  <c r="AN238" i="20"/>
  <c r="AT239" i="20"/>
  <c r="BD240" i="20"/>
  <c r="BD241" i="20"/>
  <c r="AS242" i="20"/>
  <c r="BP242" i="20"/>
  <c r="BC243" i="20"/>
  <c r="AV244" i="20"/>
  <c r="BM244" i="20"/>
  <c r="AS245" i="20"/>
  <c r="BJ245" i="20"/>
  <c r="AP246" i="20"/>
  <c r="BG246" i="20"/>
  <c r="AL247" i="20"/>
  <c r="BC247" i="20"/>
  <c r="AN218" i="20"/>
  <c r="BN223" i="20"/>
  <c r="BC225" i="20"/>
  <c r="AM227" i="20"/>
  <c r="BF228" i="20"/>
  <c r="AM231" i="20"/>
  <c r="AQ232" i="20"/>
  <c r="BE233" i="20"/>
  <c r="BN234" i="20"/>
  <c r="AL237" i="20"/>
  <c r="AS238" i="20"/>
  <c r="AZ239" i="20"/>
  <c r="BG240" i="20"/>
  <c r="BJ241" i="20"/>
  <c r="AV242" i="20"/>
  <c r="BD243" i="20"/>
  <c r="AI244" i="20"/>
  <c r="AZ244" i="20"/>
  <c r="BP244" i="20"/>
  <c r="AV245" i="20"/>
  <c r="BM245" i="20"/>
  <c r="AS246" i="20"/>
  <c r="BJ246" i="20"/>
  <c r="AM247" i="20"/>
  <c r="BD247" i="20"/>
  <c r="BE218" i="20"/>
  <c r="AP220" i="20"/>
  <c r="AR222" i="20"/>
  <c r="BK225" i="20"/>
  <c r="AU227" i="20"/>
  <c r="BO228" i="20"/>
  <c r="AI230" i="20"/>
  <c r="AP231" i="20"/>
  <c r="AZ232" i="20"/>
  <c r="BM233" i="20"/>
  <c r="AJ236" i="20"/>
  <c r="AR237" i="20"/>
  <c r="AZ238" i="20"/>
  <c r="BG239" i="20"/>
  <c r="BN240" i="20"/>
  <c r="BM241" i="20"/>
  <c r="AZ242" i="20"/>
  <c r="AL243" i="20"/>
  <c r="BG243" i="20"/>
  <c r="AJ244" i="20"/>
  <c r="BA244" i="20"/>
  <c r="AW245" i="20"/>
  <c r="BN245" i="20"/>
  <c r="AT246" i="20"/>
  <c r="BK246" i="20"/>
  <c r="AP247" i="20"/>
  <c r="BG247" i="20"/>
  <c r="BI218" i="20"/>
  <c r="AW220" i="20"/>
  <c r="BC222" i="20"/>
  <c r="AL224" i="20"/>
  <c r="BF227" i="20"/>
  <c r="AM230" i="20"/>
  <c r="AX231" i="20"/>
  <c r="BC232" i="20"/>
  <c r="AI235" i="20"/>
  <c r="AP236" i="20"/>
  <c r="AW237" i="20"/>
  <c r="BH238" i="20"/>
  <c r="BJ239" i="20"/>
  <c r="BP241" i="20"/>
  <c r="BA242" i="20"/>
  <c r="AM243" i="20"/>
  <c r="BH243" i="20"/>
  <c r="AM244" i="20"/>
  <c r="BD244" i="20"/>
  <c r="AJ245" i="20"/>
  <c r="BA245" i="20"/>
  <c r="AW246" i="20"/>
  <c r="BN246" i="20"/>
  <c r="AQ247" i="20"/>
  <c r="BH247" i="20"/>
  <c r="BJ220" i="20"/>
  <c r="BL222" i="20"/>
  <c r="AV224" i="20"/>
  <c r="AI226" i="20"/>
  <c r="BL227" i="20"/>
  <c r="AH229" i="20"/>
  <c r="AV230" i="20"/>
  <c r="BC231" i="20"/>
  <c r="BK232" i="20"/>
  <c r="AH234" i="20"/>
  <c r="AO235" i="20"/>
  <c r="AV236" i="20"/>
  <c r="BF237" i="20"/>
  <c r="BK238" i="20"/>
  <c r="AM241" i="20"/>
  <c r="BF242" i="20"/>
  <c r="AP243" i="20"/>
  <c r="BK243" i="20"/>
  <c r="AN244" i="20"/>
  <c r="BE244" i="20"/>
  <c r="AK245" i="20"/>
  <c r="BB245" i="20"/>
  <c r="AH246" i="20"/>
  <c r="AX246" i="20"/>
  <c r="BO246" i="20"/>
  <c r="AT247" i="20"/>
  <c r="BK247" i="20"/>
  <c r="AK219" i="20"/>
  <c r="BF224" i="20"/>
  <c r="AT226" i="20"/>
  <c r="AQ229" i="20"/>
  <c r="BA230" i="20"/>
  <c r="BK231" i="20"/>
  <c r="AP234" i="20"/>
  <c r="AT235" i="20"/>
  <c r="BE236" i="20"/>
  <c r="BJ237" i="20"/>
  <c r="AL240" i="20"/>
  <c r="AR241" i="20"/>
  <c r="AJ242" i="20"/>
  <c r="BG242" i="20"/>
  <c r="AS243" i="20"/>
  <c r="BL243" i="20"/>
  <c r="AQ244" i="20"/>
  <c r="BH244" i="20"/>
  <c r="AN245" i="20"/>
  <c r="BE245" i="20"/>
  <c r="AK246" i="20"/>
  <c r="BB246" i="20"/>
  <c r="AU247" i="20"/>
  <c r="BL247" i="20"/>
  <c r="AU219" i="20"/>
  <c r="AO221" i="20"/>
  <c r="AI223" i="20"/>
  <c r="AZ226" i="20"/>
  <c r="AK228" i="20"/>
  <c r="AX229" i="20"/>
  <c r="BI230" i="20"/>
  <c r="BP231" i="20"/>
  <c r="AO233" i="20"/>
  <c r="AT234" i="20"/>
  <c r="BC235" i="20"/>
  <c r="BH236" i="20"/>
  <c r="AI239" i="20"/>
  <c r="AQ240" i="20"/>
  <c r="AZ241" i="20"/>
  <c r="AO242" i="20"/>
  <c r="BJ242" i="20"/>
  <c r="AV243" i="20"/>
  <c r="BO243" i="20"/>
  <c r="AR244" i="20"/>
  <c r="BI244" i="20"/>
  <c r="AO245" i="20"/>
  <c r="BF245" i="20"/>
  <c r="AL246" i="20"/>
  <c r="BC246" i="20"/>
  <c r="AH247" i="20"/>
  <c r="AX247" i="20"/>
  <c r="BO247" i="20"/>
  <c r="AM354" i="20"/>
  <c r="AU354" i="20"/>
  <c r="AN354" i="20"/>
  <c r="AV354" i="20"/>
  <c r="AP354" i="20"/>
  <c r="AX354" i="20"/>
  <c r="AO354" i="20"/>
  <c r="AW354" i="20"/>
  <c r="AQ354" i="20"/>
  <c r="AY354" i="20"/>
  <c r="AK354" i="20"/>
  <c r="AS354" i="20"/>
  <c r="BA354" i="20"/>
  <c r="AT354" i="20"/>
  <c r="AL354" i="20"/>
  <c r="AR354" i="20"/>
  <c r="AZ354" i="20"/>
  <c r="BP315" i="20" l="1"/>
  <c r="B339" i="20" s="1"/>
  <c r="AX315" i="20"/>
  <c r="B338" i="20" s="1"/>
  <c r="BV352" i="20"/>
  <c r="BP248" i="20"/>
  <c r="B271" i="20" s="1"/>
  <c r="BV357" i="20" l="1"/>
  <c r="BV354" i="20"/>
  <c r="BV365" i="20"/>
  <c r="BV368" i="20"/>
  <c r="BV358" i="20"/>
  <c r="BV359" i="20"/>
  <c r="BV363" i="20"/>
  <c r="BV361" i="20"/>
  <c r="BV362" i="20"/>
  <c r="BV360" i="20"/>
  <c r="BV355" i="20"/>
  <c r="BV367" i="20"/>
  <c r="BV364" i="20"/>
  <c r="BV366" i="20"/>
  <c r="BV369" i="20"/>
  <c r="BV356" i="20"/>
  <c r="B8" i="14"/>
  <c r="B8" i="13"/>
  <c r="B8" i="22"/>
  <c r="B8" i="12"/>
  <c r="B8" i="23"/>
  <c r="B8" i="11"/>
  <c r="B8" i="10"/>
  <c r="B8" i="9"/>
  <c r="B8" i="21"/>
  <c r="B8" i="8"/>
  <c r="B8" i="7"/>
  <c r="B8" i="19"/>
  <c r="B8" i="18"/>
  <c r="B8" i="5"/>
  <c r="B8" i="4"/>
  <c r="BV370" i="20" l="1"/>
  <c r="B396" i="20" s="1"/>
  <c r="B7" i="2"/>
  <c r="B289" i="8"/>
  <c r="B776" i="7"/>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42"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03" i="8"/>
  <c r="AJ516" i="8"/>
  <c r="AH515"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29" i="8"/>
  <c r="EN1138" i="8"/>
  <c r="EM1134" i="8"/>
  <c r="EN1134" i="8" s="1"/>
  <c r="GE602" i="8"/>
  <c r="GF602" i="8" s="1"/>
  <c r="FE432" i="8"/>
  <c r="FF432" i="8" s="1"/>
  <c r="FE433" i="8"/>
  <c r="FF433" i="8" s="1"/>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28" i="8"/>
  <c r="DO1125" i="8"/>
  <c r="DJ1125" i="8"/>
  <c r="DE1125" i="8"/>
  <c r="CZ1125" i="8"/>
  <c r="DP1052" i="8"/>
  <c r="DK1052" i="8"/>
  <c r="DF1052" i="8"/>
  <c r="DA1052" i="8"/>
  <c r="BV602" i="8" l="1"/>
  <c r="BJ838" i="8"/>
  <c r="CQ602" i="8"/>
  <c r="BF1125" i="8"/>
  <c r="BY838" i="8"/>
  <c r="CN602" i="8"/>
  <c r="CK602" i="8"/>
  <c r="BD723" i="8"/>
  <c r="CH602" i="8"/>
  <c r="BJ723" i="8"/>
  <c r="CE602" i="8"/>
  <c r="BG723" i="8"/>
  <c r="CB602" i="8"/>
  <c r="BY602" i="8"/>
  <c r="AH35" i="8"/>
  <c r="AH127" i="8" s="1"/>
  <c r="AH43" i="8"/>
  <c r="AM43" i="8" s="1"/>
  <c r="AJ43" i="8"/>
  <c r="AL43" i="8"/>
  <c r="AQ43" i="8"/>
  <c r="AH44" i="8"/>
  <c r="AM44" i="8" s="1"/>
  <c r="AJ44" i="8"/>
  <c r="AL44" i="8"/>
  <c r="AQ44" i="8"/>
  <c r="AH45" i="8"/>
  <c r="AM45" i="8" s="1"/>
  <c r="AJ45" i="8"/>
  <c r="AL45" i="8"/>
  <c r="AQ45" i="8"/>
  <c r="AH46" i="8"/>
  <c r="AM46" i="8" s="1"/>
  <c r="AJ46" i="8"/>
  <c r="AL46" i="8"/>
  <c r="AQ46" i="8"/>
  <c r="AH47" i="8"/>
  <c r="AM47" i="8" s="1"/>
  <c r="AJ47" i="8"/>
  <c r="AL47" i="8"/>
  <c r="AQ47" i="8"/>
  <c r="O48" i="8"/>
  <c r="S48" i="8"/>
  <c r="W48" i="8"/>
  <c r="AA48" i="8"/>
  <c r="AH58" i="8"/>
  <c r="AH62" i="8"/>
  <c r="AJ62" i="8" s="1"/>
  <c r="AM62" i="8"/>
  <c r="AO62" i="8" s="1"/>
  <c r="AR62" i="8"/>
  <c r="AT62" i="8" s="1"/>
  <c r="AH63" i="8"/>
  <c r="AJ63" i="8" s="1"/>
  <c r="AM63" i="8"/>
  <c r="AO63" i="8" s="1"/>
  <c r="AR63" i="8"/>
  <c r="AT63" i="8" s="1"/>
  <c r="AH64" i="8"/>
  <c r="AJ64" i="8" s="1"/>
  <c r="AM64" i="8"/>
  <c r="AO64" i="8" s="1"/>
  <c r="AR64" i="8"/>
  <c r="AT64" i="8" s="1"/>
  <c r="AH65" i="8"/>
  <c r="AJ65" i="8" s="1"/>
  <c r="AM65" i="8"/>
  <c r="AO65" i="8" s="1"/>
  <c r="AR65" i="8"/>
  <c r="AT65" i="8" s="1"/>
  <c r="AH66" i="8"/>
  <c r="AJ66" i="8" s="1"/>
  <c r="AM66" i="8"/>
  <c r="AO66" i="8" s="1"/>
  <c r="AR66" i="8"/>
  <c r="AT66" i="8" s="1"/>
  <c r="AH67" i="8"/>
  <c r="AJ67" i="8" s="1"/>
  <c r="AM67" i="8"/>
  <c r="AO67" i="8" s="1"/>
  <c r="AR67" i="8"/>
  <c r="AT67" i="8" s="1"/>
  <c r="AH68" i="8"/>
  <c r="AJ68" i="8" s="1"/>
  <c r="AM68" i="8"/>
  <c r="AO68" i="8" s="1"/>
  <c r="AR68" i="8"/>
  <c r="AT68" i="8" s="1"/>
  <c r="AH69" i="8"/>
  <c r="AJ69" i="8" s="1"/>
  <c r="AM69" i="8"/>
  <c r="AO69" i="8" s="1"/>
  <c r="AR69" i="8"/>
  <c r="AT69" i="8" s="1"/>
  <c r="AH70" i="8"/>
  <c r="AJ70" i="8" s="1"/>
  <c r="AM70" i="8"/>
  <c r="AO70" i="8" s="1"/>
  <c r="AR70" i="8"/>
  <c r="AT70" i="8" s="1"/>
  <c r="AH71" i="8"/>
  <c r="AJ71" i="8" s="1"/>
  <c r="AM71" i="8"/>
  <c r="AO71" i="8" s="1"/>
  <c r="AR71" i="8"/>
  <c r="AT71" i="8" s="1"/>
  <c r="AH72" i="8"/>
  <c r="AJ72" i="8" s="1"/>
  <c r="AM72" i="8"/>
  <c r="AO72" i="8" s="1"/>
  <c r="AR72" i="8"/>
  <c r="AT72" i="8" s="1"/>
  <c r="AJ74" i="8"/>
  <c r="AL74" i="8" s="1"/>
  <c r="B79" i="8" s="1"/>
  <c r="AH109" i="8"/>
  <c r="AO109" i="8"/>
  <c r="N158" i="8"/>
  <c r="BD128" i="8" s="1"/>
  <c r="O158" i="8"/>
  <c r="BF128" i="8" s="1"/>
  <c r="P158" i="8"/>
  <c r="BH128" i="8" s="1"/>
  <c r="Q158" i="8"/>
  <c r="BM128" i="8" s="1"/>
  <c r="R158" i="8"/>
  <c r="BO128" i="8" s="1"/>
  <c r="S158" i="8"/>
  <c r="BQ128" i="8" s="1"/>
  <c r="T158" i="8"/>
  <c r="BS128" i="8" s="1"/>
  <c r="U158" i="8"/>
  <c r="BX128" i="8" s="1"/>
  <c r="V158" i="8"/>
  <c r="BZ128" i="8" s="1"/>
  <c r="W158" i="8"/>
  <c r="CB128" i="8" s="1"/>
  <c r="X158" i="8"/>
  <c r="CD128" i="8" s="1"/>
  <c r="Y158" i="8"/>
  <c r="CI128" i="8" s="1"/>
  <c r="Z158" i="8"/>
  <c r="CK128" i="8" s="1"/>
  <c r="AA158" i="8"/>
  <c r="CM128" i="8" s="1"/>
  <c r="AB158" i="8"/>
  <c r="CO128" i="8" s="1"/>
  <c r="AC158" i="8"/>
  <c r="AD158" i="8"/>
  <c r="B162" i="8"/>
  <c r="AH180" i="8"/>
  <c r="AH186" i="8"/>
  <c r="AJ186" i="8"/>
  <c r="AL186" i="8"/>
  <c r="AH197" i="8"/>
  <c r="AQ352" i="8" s="1"/>
  <c r="AH201" i="8"/>
  <c r="AJ201" i="8"/>
  <c r="AL201" i="8"/>
  <c r="AQ201" i="8"/>
  <c r="AH202" i="8"/>
  <c r="AJ202" i="8"/>
  <c r="AL202" i="8"/>
  <c r="AQ202" i="8"/>
  <c r="AH203" i="8"/>
  <c r="AJ203" i="8"/>
  <c r="AL203" i="8"/>
  <c r="AQ203" i="8"/>
  <c r="AH238" i="8"/>
  <c r="G281" i="8"/>
  <c r="H281" i="8"/>
  <c r="I281" i="8"/>
  <c r="J281" i="8"/>
  <c r="K281" i="8"/>
  <c r="L281" i="8"/>
  <c r="M281" i="8"/>
  <c r="N281" i="8"/>
  <c r="O281" i="8"/>
  <c r="P281" i="8"/>
  <c r="Q281" i="8"/>
  <c r="R281" i="8"/>
  <c r="S281" i="8"/>
  <c r="T281" i="8"/>
  <c r="U281" i="8"/>
  <c r="V281" i="8"/>
  <c r="W281" i="8"/>
  <c r="X281" i="8"/>
  <c r="Y281" i="8"/>
  <c r="Z281" i="8"/>
  <c r="AA281" i="8"/>
  <c r="AB281" i="8"/>
  <c r="AC281" i="8"/>
  <c r="AD281" i="8"/>
  <c r="AJ283" i="8"/>
  <c r="AL283" i="8" s="1"/>
  <c r="B288" i="8" s="1"/>
  <c r="AH294" i="8"/>
  <c r="AV299" i="8" s="1"/>
  <c r="AH299" i="8"/>
  <c r="B305" i="8" s="1"/>
  <c r="AK299" i="8"/>
  <c r="AN299" i="8"/>
  <c r="B304" i="8" s="1"/>
  <c r="AH310" i="8"/>
  <c r="AS316" i="8" s="1"/>
  <c r="AH316" i="8"/>
  <c r="B322" i="8" s="1"/>
  <c r="AK316" i="8"/>
  <c r="AN316" i="8"/>
  <c r="B321" i="8" s="1"/>
  <c r="AH327" i="8"/>
  <c r="S359" i="8"/>
  <c r="T359" i="8"/>
  <c r="U359" i="8"/>
  <c r="V359" i="8"/>
  <c r="W359" i="8"/>
  <c r="X359" i="8"/>
  <c r="Y359" i="8"/>
  <c r="Z359" i="8"/>
  <c r="AA359" i="8"/>
  <c r="AB359" i="8"/>
  <c r="AC359" i="8"/>
  <c r="AD359" i="8"/>
  <c r="S374" i="8"/>
  <c r="T374" i="8"/>
  <c r="U374" i="8"/>
  <c r="V374" i="8"/>
  <c r="W374" i="8"/>
  <c r="X374" i="8"/>
  <c r="Y374" i="8"/>
  <c r="Z374" i="8"/>
  <c r="AA374" i="8"/>
  <c r="AB374" i="8"/>
  <c r="AC374" i="8"/>
  <c r="AD374" i="8"/>
  <c r="AH385" i="8"/>
  <c r="S397" i="8"/>
  <c r="U397" i="8"/>
  <c r="W397" i="8"/>
  <c r="Y397" i="8"/>
  <c r="AA397" i="8"/>
  <c r="AC397" i="8"/>
  <c r="AH408" i="8"/>
  <c r="AO408" i="8"/>
  <c r="AH428" i="8"/>
  <c r="AJ428" i="8"/>
  <c r="AL428" i="8"/>
  <c r="AQ428" i="8"/>
  <c r="AS428" i="8"/>
  <c r="AU428" i="8"/>
  <c r="BB428" i="8"/>
  <c r="AH429" i="8"/>
  <c r="AJ429" i="8"/>
  <c r="AL429" i="8"/>
  <c r="AQ429" i="8"/>
  <c r="AS429" i="8"/>
  <c r="AU429" i="8"/>
  <c r="BB429" i="8"/>
  <c r="AH430" i="8"/>
  <c r="AJ430" i="8"/>
  <c r="AL430" i="8"/>
  <c r="AQ430" i="8"/>
  <c r="AS430" i="8"/>
  <c r="AU430" i="8"/>
  <c r="BB430" i="8"/>
  <c r="AH431" i="8"/>
  <c r="AJ431" i="8"/>
  <c r="AL431" i="8"/>
  <c r="AQ431" i="8"/>
  <c r="AS431" i="8"/>
  <c r="AU431" i="8"/>
  <c r="BB431" i="8"/>
  <c r="AH432" i="8"/>
  <c r="AJ432" i="8"/>
  <c r="AL432" i="8"/>
  <c r="AQ432" i="8"/>
  <c r="AS432" i="8"/>
  <c r="AU432" i="8"/>
  <c r="BB432" i="8"/>
  <c r="AH433" i="8"/>
  <c r="AJ433" i="8"/>
  <c r="AL433" i="8"/>
  <c r="AQ433" i="8"/>
  <c r="AS433" i="8"/>
  <c r="AU433" i="8"/>
  <c r="BB433" i="8"/>
  <c r="AH434" i="8"/>
  <c r="AJ434" i="8"/>
  <c r="AL434" i="8"/>
  <c r="AQ434" i="8"/>
  <c r="AS434" i="8"/>
  <c r="AU434" i="8"/>
  <c r="BB434" i="8"/>
  <c r="AH435" i="8"/>
  <c r="AJ435" i="8"/>
  <c r="AL435" i="8"/>
  <c r="AQ435" i="8"/>
  <c r="AS435" i="8"/>
  <c r="AU435" i="8"/>
  <c r="BB435" i="8"/>
  <c r="AH436" i="8"/>
  <c r="AJ436" i="8"/>
  <c r="AL436" i="8"/>
  <c r="AQ436" i="8"/>
  <c r="AS436" i="8"/>
  <c r="AU436" i="8"/>
  <c r="BB436" i="8"/>
  <c r="AH437" i="8"/>
  <c r="AJ437" i="8"/>
  <c r="AL437" i="8"/>
  <c r="AQ437" i="8"/>
  <c r="AS437" i="8"/>
  <c r="AU437" i="8"/>
  <c r="BB437" i="8"/>
  <c r="AH438" i="8"/>
  <c r="AJ438" i="8"/>
  <c r="AL438" i="8"/>
  <c r="AQ438" i="8"/>
  <c r="AS438" i="8"/>
  <c r="AU438" i="8"/>
  <c r="BB438" i="8"/>
  <c r="AH439" i="8"/>
  <c r="AJ439" i="8"/>
  <c r="AL439" i="8"/>
  <c r="AQ439" i="8"/>
  <c r="AS439" i="8"/>
  <c r="AU439" i="8"/>
  <c r="BB439" i="8"/>
  <c r="AH440" i="8"/>
  <c r="AJ440" i="8"/>
  <c r="AL440" i="8"/>
  <c r="AQ440" i="8"/>
  <c r="AS440" i="8"/>
  <c r="AU440" i="8"/>
  <c r="BB440" i="8"/>
  <c r="AH441" i="8"/>
  <c r="AJ441" i="8"/>
  <c r="AL441" i="8"/>
  <c r="AQ441" i="8"/>
  <c r="AS441" i="8"/>
  <c r="AU441" i="8"/>
  <c r="BB441" i="8"/>
  <c r="AH442" i="8"/>
  <c r="AJ442" i="8"/>
  <c r="AL442" i="8"/>
  <c r="AQ442" i="8"/>
  <c r="AS442" i="8"/>
  <c r="AU442" i="8"/>
  <c r="BB442" i="8"/>
  <c r="AH443" i="8"/>
  <c r="AJ443" i="8"/>
  <c r="AL443" i="8"/>
  <c r="AQ443" i="8"/>
  <c r="AS443" i="8"/>
  <c r="AU443" i="8"/>
  <c r="BB443" i="8"/>
  <c r="AH444" i="8"/>
  <c r="AJ444" i="8"/>
  <c r="AL444" i="8"/>
  <c r="AQ444" i="8"/>
  <c r="AS444" i="8"/>
  <c r="AU444" i="8"/>
  <c r="BB444" i="8"/>
  <c r="AH445" i="8"/>
  <c r="AJ445" i="8"/>
  <c r="AL445" i="8"/>
  <c r="AQ445" i="8"/>
  <c r="AS445" i="8"/>
  <c r="AU445" i="8"/>
  <c r="BB445" i="8"/>
  <c r="AH446" i="8"/>
  <c r="AJ446" i="8"/>
  <c r="AL446" i="8"/>
  <c r="AQ446" i="8"/>
  <c r="AS446" i="8"/>
  <c r="AU446" i="8"/>
  <c r="BB446" i="8"/>
  <c r="AH447" i="8"/>
  <c r="AJ447" i="8"/>
  <c r="AL447" i="8"/>
  <c r="AQ447" i="8"/>
  <c r="AS447" i="8"/>
  <c r="AU447" i="8"/>
  <c r="BB447" i="8"/>
  <c r="AH448" i="8"/>
  <c r="AJ448" i="8"/>
  <c r="AL448" i="8"/>
  <c r="AQ448" i="8"/>
  <c r="AS448" i="8"/>
  <c r="AU448" i="8"/>
  <c r="BB448" i="8"/>
  <c r="AH449" i="8"/>
  <c r="AJ449" i="8"/>
  <c r="AL449" i="8"/>
  <c r="AQ449" i="8"/>
  <c r="AS449" i="8"/>
  <c r="AU449" i="8"/>
  <c r="BB449" i="8"/>
  <c r="AH450" i="8"/>
  <c r="AJ450" i="8"/>
  <c r="AL450" i="8"/>
  <c r="AQ450" i="8"/>
  <c r="AS450" i="8"/>
  <c r="AU450" i="8"/>
  <c r="BB450" i="8"/>
  <c r="AH451" i="8"/>
  <c r="AJ451" i="8"/>
  <c r="AL451" i="8"/>
  <c r="AQ451" i="8"/>
  <c r="AS451" i="8"/>
  <c r="AU451" i="8"/>
  <c r="BB451" i="8"/>
  <c r="AH452" i="8"/>
  <c r="AJ452" i="8"/>
  <c r="AL452" i="8"/>
  <c r="AQ452" i="8"/>
  <c r="AS452" i="8"/>
  <c r="AU452" i="8"/>
  <c r="BB452" i="8"/>
  <c r="AH453" i="8"/>
  <c r="AJ453" i="8"/>
  <c r="AL453" i="8"/>
  <c r="AQ453" i="8"/>
  <c r="AS453" i="8"/>
  <c r="AU453" i="8"/>
  <c r="BB453" i="8"/>
  <c r="AH454" i="8"/>
  <c r="AJ454" i="8"/>
  <c r="AL454" i="8"/>
  <c r="AQ454" i="8"/>
  <c r="AS454" i="8"/>
  <c r="AU454" i="8"/>
  <c r="BB454" i="8"/>
  <c r="AH455" i="8"/>
  <c r="AJ455" i="8"/>
  <c r="AL455" i="8"/>
  <c r="AQ455" i="8"/>
  <c r="AS455" i="8"/>
  <c r="AU455" i="8"/>
  <c r="BB455" i="8"/>
  <c r="AH456" i="8"/>
  <c r="AJ456" i="8"/>
  <c r="AL456" i="8"/>
  <c r="AQ456" i="8"/>
  <c r="AS456" i="8"/>
  <c r="AU456" i="8"/>
  <c r="BB456" i="8"/>
  <c r="AH457" i="8"/>
  <c r="AJ457" i="8"/>
  <c r="AL457" i="8"/>
  <c r="AQ457" i="8"/>
  <c r="AS457" i="8"/>
  <c r="AU457" i="8"/>
  <c r="BB457" i="8"/>
  <c r="AH458" i="8"/>
  <c r="AJ458" i="8"/>
  <c r="AL458" i="8"/>
  <c r="AQ458" i="8"/>
  <c r="AS458" i="8"/>
  <c r="AU458" i="8"/>
  <c r="BB458" i="8"/>
  <c r="O459" i="8"/>
  <c r="P459" i="8"/>
  <c r="Q459" i="8"/>
  <c r="R459" i="8"/>
  <c r="S459" i="8"/>
  <c r="T459" i="8"/>
  <c r="U459" i="8"/>
  <c r="V459" i="8"/>
  <c r="W459" i="8"/>
  <c r="X459" i="8"/>
  <c r="Y459" i="8"/>
  <c r="Z459" i="8"/>
  <c r="AA459" i="8"/>
  <c r="AB459" i="8"/>
  <c r="AC459" i="8"/>
  <c r="AD459" i="8"/>
  <c r="AH467" i="8"/>
  <c r="AJ467" i="8"/>
  <c r="AL467" i="8"/>
  <c r="AQ467" i="8"/>
  <c r="AS467" i="8"/>
  <c r="AU467" i="8"/>
  <c r="AH468" i="8"/>
  <c r="AJ468" i="8"/>
  <c r="AL468" i="8"/>
  <c r="AQ468" i="8"/>
  <c r="AS468" i="8"/>
  <c r="AU468" i="8"/>
  <c r="AH469" i="8"/>
  <c r="AJ469" i="8"/>
  <c r="AL469" i="8"/>
  <c r="AQ469" i="8"/>
  <c r="AS469" i="8"/>
  <c r="AU469" i="8"/>
  <c r="AH470" i="8"/>
  <c r="AJ470" i="8"/>
  <c r="AL470" i="8"/>
  <c r="AQ470" i="8"/>
  <c r="AS470" i="8"/>
  <c r="AU470" i="8"/>
  <c r="AH471" i="8"/>
  <c r="AJ471" i="8"/>
  <c r="AL471" i="8"/>
  <c r="AQ471" i="8"/>
  <c r="AS471" i="8"/>
  <c r="AU471" i="8"/>
  <c r="AH472" i="8"/>
  <c r="AJ472" i="8"/>
  <c r="AL472" i="8"/>
  <c r="AQ472" i="8"/>
  <c r="AS472" i="8"/>
  <c r="AU472" i="8"/>
  <c r="AH473" i="8"/>
  <c r="AJ473" i="8"/>
  <c r="AL473" i="8"/>
  <c r="AQ473" i="8"/>
  <c r="AS473" i="8"/>
  <c r="AU473" i="8"/>
  <c r="AH474" i="8"/>
  <c r="AJ474" i="8"/>
  <c r="AL474" i="8"/>
  <c r="AQ474" i="8"/>
  <c r="AS474" i="8"/>
  <c r="AU474" i="8"/>
  <c r="AH475" i="8"/>
  <c r="AJ475" i="8"/>
  <c r="AL475" i="8"/>
  <c r="AQ475" i="8"/>
  <c r="AS475" i="8"/>
  <c r="AU475" i="8"/>
  <c r="AH476" i="8"/>
  <c r="AJ476" i="8"/>
  <c r="AL476" i="8"/>
  <c r="AQ476" i="8"/>
  <c r="AS476" i="8"/>
  <c r="AU476" i="8"/>
  <c r="AH477" i="8"/>
  <c r="AJ477" i="8"/>
  <c r="AL477" i="8"/>
  <c r="AQ477" i="8"/>
  <c r="AS477" i="8"/>
  <c r="AU477" i="8"/>
  <c r="AH478" i="8"/>
  <c r="AJ478" i="8"/>
  <c r="AL478" i="8"/>
  <c r="AQ478" i="8"/>
  <c r="AS478" i="8"/>
  <c r="AU478" i="8"/>
  <c r="AH479" i="8"/>
  <c r="AJ479" i="8"/>
  <c r="AL479" i="8"/>
  <c r="AQ479" i="8"/>
  <c r="AS479" i="8"/>
  <c r="AU479" i="8"/>
  <c r="AH480" i="8"/>
  <c r="AJ480" i="8"/>
  <c r="AL480" i="8"/>
  <c r="AQ480" i="8"/>
  <c r="AS480" i="8"/>
  <c r="AU480" i="8"/>
  <c r="AH481" i="8"/>
  <c r="AJ481" i="8"/>
  <c r="AL481" i="8"/>
  <c r="AQ481" i="8"/>
  <c r="AS481" i="8"/>
  <c r="AU481" i="8"/>
  <c r="AH482" i="8"/>
  <c r="AJ482" i="8"/>
  <c r="AL482" i="8"/>
  <c r="AQ482" i="8"/>
  <c r="AS482" i="8"/>
  <c r="AU482" i="8"/>
  <c r="AH483" i="8"/>
  <c r="AJ483" i="8"/>
  <c r="AL483" i="8"/>
  <c r="AQ483" i="8"/>
  <c r="AS483" i="8"/>
  <c r="AU483" i="8"/>
  <c r="AH484" i="8"/>
  <c r="AJ484" i="8"/>
  <c r="AL484" i="8"/>
  <c r="AQ484" i="8"/>
  <c r="AS484" i="8"/>
  <c r="AU484" i="8"/>
  <c r="AH485" i="8"/>
  <c r="AJ485" i="8"/>
  <c r="AL485" i="8"/>
  <c r="AQ485" i="8"/>
  <c r="AS485" i="8"/>
  <c r="AU485" i="8"/>
  <c r="AH486" i="8"/>
  <c r="AJ486" i="8"/>
  <c r="AL486" i="8"/>
  <c r="AQ486" i="8"/>
  <c r="AS486" i="8"/>
  <c r="AU486" i="8"/>
  <c r="AH487" i="8"/>
  <c r="AJ487" i="8"/>
  <c r="AL487" i="8"/>
  <c r="AQ487" i="8"/>
  <c r="AS487" i="8"/>
  <c r="AU487" i="8"/>
  <c r="AH488" i="8"/>
  <c r="AJ488" i="8"/>
  <c r="AL488" i="8"/>
  <c r="AQ488" i="8"/>
  <c r="AS488" i="8"/>
  <c r="AU488" i="8"/>
  <c r="AH489" i="8"/>
  <c r="AJ489" i="8"/>
  <c r="AL489" i="8"/>
  <c r="AQ489" i="8"/>
  <c r="AS489" i="8"/>
  <c r="AU489" i="8"/>
  <c r="AH490" i="8"/>
  <c r="AJ490" i="8"/>
  <c r="AL490" i="8"/>
  <c r="AQ490" i="8"/>
  <c r="AS490" i="8"/>
  <c r="AU490" i="8"/>
  <c r="AH491" i="8"/>
  <c r="AJ491" i="8"/>
  <c r="AL491" i="8"/>
  <c r="AQ491" i="8"/>
  <c r="AS491" i="8"/>
  <c r="AU491" i="8"/>
  <c r="AH492" i="8"/>
  <c r="AJ492" i="8"/>
  <c r="AL492" i="8"/>
  <c r="AQ492" i="8"/>
  <c r="AS492" i="8"/>
  <c r="AU492" i="8"/>
  <c r="AH493" i="8"/>
  <c r="AJ493" i="8"/>
  <c r="AL493" i="8"/>
  <c r="AQ493" i="8"/>
  <c r="AS493" i="8"/>
  <c r="AU493" i="8"/>
  <c r="AH494" i="8"/>
  <c r="AJ494" i="8"/>
  <c r="AL494" i="8"/>
  <c r="AQ494" i="8"/>
  <c r="AS494" i="8"/>
  <c r="AU494" i="8"/>
  <c r="AH495" i="8"/>
  <c r="AJ495" i="8"/>
  <c r="AL495" i="8"/>
  <c r="AQ495" i="8"/>
  <c r="AS495" i="8"/>
  <c r="AU495" i="8"/>
  <c r="AH496" i="8"/>
  <c r="AJ496" i="8"/>
  <c r="AL496" i="8"/>
  <c r="AQ496" i="8"/>
  <c r="AS496" i="8"/>
  <c r="AU496" i="8"/>
  <c r="AH497" i="8"/>
  <c r="AJ497" i="8"/>
  <c r="AL497" i="8"/>
  <c r="AQ497" i="8"/>
  <c r="AS497" i="8"/>
  <c r="AU497" i="8"/>
  <c r="M498" i="8"/>
  <c r="N498" i="8"/>
  <c r="O498" i="8"/>
  <c r="P498" i="8"/>
  <c r="Q498" i="8"/>
  <c r="R498" i="8"/>
  <c r="S498" i="8"/>
  <c r="T498" i="8"/>
  <c r="U498" i="8"/>
  <c r="V498" i="8"/>
  <c r="W498" i="8"/>
  <c r="X498" i="8"/>
  <c r="Y498" i="8"/>
  <c r="Z498" i="8"/>
  <c r="AA498" i="8"/>
  <c r="AB498" i="8"/>
  <c r="AC498" i="8"/>
  <c r="AD498" i="8"/>
  <c r="AH526" i="8"/>
  <c r="AJ526" i="8"/>
  <c r="AL526" i="8"/>
  <c r="AQ526" i="8"/>
  <c r="AS526" i="8"/>
  <c r="AU526" i="8"/>
  <c r="AZ526" i="8"/>
  <c r="BB526" i="8"/>
  <c r="BD526" i="8"/>
  <c r="BI526" i="8"/>
  <c r="BK526" i="8"/>
  <c r="BM526" i="8"/>
  <c r="BT526" i="8"/>
  <c r="AH527" i="8"/>
  <c r="AJ527" i="8"/>
  <c r="AL527" i="8"/>
  <c r="AQ527" i="8"/>
  <c r="AS527" i="8"/>
  <c r="AU527" i="8"/>
  <c r="AZ527" i="8"/>
  <c r="BB527" i="8"/>
  <c r="BD527" i="8"/>
  <c r="BI527" i="8"/>
  <c r="BK527" i="8"/>
  <c r="BM527" i="8"/>
  <c r="BT527" i="8"/>
  <c r="AH528" i="8"/>
  <c r="AJ528" i="8"/>
  <c r="AL528" i="8"/>
  <c r="AQ528" i="8"/>
  <c r="AS528" i="8"/>
  <c r="AU528" i="8"/>
  <c r="AZ528" i="8"/>
  <c r="BB528" i="8"/>
  <c r="BD528" i="8"/>
  <c r="BI528" i="8"/>
  <c r="BK528" i="8"/>
  <c r="BM528" i="8"/>
  <c r="BT528" i="8"/>
  <c r="AH529" i="8"/>
  <c r="AJ529" i="8"/>
  <c r="AL529" i="8"/>
  <c r="AQ529" i="8"/>
  <c r="AS529" i="8"/>
  <c r="AU529" i="8"/>
  <c r="AZ529" i="8"/>
  <c r="BB529" i="8"/>
  <c r="BD529" i="8"/>
  <c r="BI529" i="8"/>
  <c r="BK529" i="8"/>
  <c r="BM529" i="8"/>
  <c r="BT529" i="8"/>
  <c r="AH530" i="8"/>
  <c r="AJ530" i="8"/>
  <c r="AL530" i="8"/>
  <c r="AQ530" i="8"/>
  <c r="AS530" i="8"/>
  <c r="AU530" i="8"/>
  <c r="AZ530" i="8"/>
  <c r="BB530" i="8"/>
  <c r="BD530" i="8"/>
  <c r="BI530" i="8"/>
  <c r="BK530" i="8"/>
  <c r="BM530" i="8"/>
  <c r="BT530" i="8"/>
  <c r="AH531" i="8"/>
  <c r="AJ531" i="8"/>
  <c r="AL531" i="8"/>
  <c r="AQ531" i="8"/>
  <c r="AS531" i="8"/>
  <c r="AU531" i="8"/>
  <c r="AZ531" i="8"/>
  <c r="BB531" i="8"/>
  <c r="BD531" i="8"/>
  <c r="BI531" i="8"/>
  <c r="BK531" i="8"/>
  <c r="BM531" i="8"/>
  <c r="BT531" i="8"/>
  <c r="AH532" i="8"/>
  <c r="AJ532" i="8"/>
  <c r="AL532" i="8"/>
  <c r="AQ532" i="8"/>
  <c r="AS532" i="8"/>
  <c r="AU532" i="8"/>
  <c r="AZ532" i="8"/>
  <c r="BB532" i="8"/>
  <c r="BD532" i="8"/>
  <c r="BI532" i="8"/>
  <c r="BK532" i="8"/>
  <c r="BM532" i="8"/>
  <c r="BT532" i="8"/>
  <c r="AH533" i="8"/>
  <c r="AJ533" i="8"/>
  <c r="AL533" i="8"/>
  <c r="AQ533" i="8"/>
  <c r="AS533" i="8"/>
  <c r="AU533" i="8"/>
  <c r="AZ533" i="8"/>
  <c r="BB533" i="8"/>
  <c r="BD533" i="8"/>
  <c r="BI533" i="8"/>
  <c r="BK533" i="8"/>
  <c r="BM533" i="8"/>
  <c r="BT533" i="8"/>
  <c r="AH534" i="8"/>
  <c r="AJ534" i="8"/>
  <c r="AL534" i="8"/>
  <c r="AQ534" i="8"/>
  <c r="AS534" i="8"/>
  <c r="AU534" i="8"/>
  <c r="AZ534" i="8"/>
  <c r="BB534" i="8"/>
  <c r="BD534" i="8"/>
  <c r="BI534" i="8"/>
  <c r="BK534" i="8"/>
  <c r="BM534" i="8"/>
  <c r="BT534" i="8"/>
  <c r="AH535" i="8"/>
  <c r="AJ535" i="8"/>
  <c r="AL535" i="8"/>
  <c r="AQ535" i="8"/>
  <c r="AS535" i="8"/>
  <c r="AU535" i="8"/>
  <c r="AZ535" i="8"/>
  <c r="BB535" i="8"/>
  <c r="BD535" i="8"/>
  <c r="BI535" i="8"/>
  <c r="BK535" i="8"/>
  <c r="BM535" i="8"/>
  <c r="BT535" i="8"/>
  <c r="AH536" i="8"/>
  <c r="AJ536" i="8"/>
  <c r="AL536" i="8"/>
  <c r="AQ536" i="8"/>
  <c r="AS536" i="8"/>
  <c r="AU536" i="8"/>
  <c r="AZ536" i="8"/>
  <c r="BB536" i="8"/>
  <c r="BD536" i="8"/>
  <c r="BI536" i="8"/>
  <c r="BK536" i="8"/>
  <c r="BM536" i="8"/>
  <c r="BT536" i="8"/>
  <c r="AH537" i="8"/>
  <c r="AJ537" i="8"/>
  <c r="AL537" i="8"/>
  <c r="AQ537" i="8"/>
  <c r="AS537" i="8"/>
  <c r="AU537" i="8"/>
  <c r="AZ537" i="8"/>
  <c r="BB537" i="8"/>
  <c r="BD537" i="8"/>
  <c r="BI537" i="8"/>
  <c r="BK537" i="8"/>
  <c r="BM537" i="8"/>
  <c r="BT537" i="8"/>
  <c r="O538" i="8"/>
  <c r="P538" i="8"/>
  <c r="Q538" i="8"/>
  <c r="R538" i="8"/>
  <c r="S538" i="8"/>
  <c r="T538" i="8"/>
  <c r="U538" i="8"/>
  <c r="V538" i="8"/>
  <c r="W538" i="8"/>
  <c r="X538" i="8"/>
  <c r="Y538" i="8"/>
  <c r="Z538" i="8"/>
  <c r="AA538" i="8"/>
  <c r="AB538" i="8"/>
  <c r="AC538" i="8"/>
  <c r="AD538" i="8"/>
  <c r="AJ540" i="8"/>
  <c r="AL540" i="8" s="1"/>
  <c r="B545" i="8" s="1"/>
  <c r="AH551" i="8"/>
  <c r="AH556" i="8"/>
  <c r="AJ556" i="8"/>
  <c r="AL556" i="8"/>
  <c r="AQ556" i="8"/>
  <c r="AS556" i="8"/>
  <c r="AU556" i="8"/>
  <c r="AZ556" i="8"/>
  <c r="BB556" i="8"/>
  <c r="BD556" i="8"/>
  <c r="BI556" i="8"/>
  <c r="BK556" i="8"/>
  <c r="BM556" i="8"/>
  <c r="BT556" i="8"/>
  <c r="AH557" i="8"/>
  <c r="AJ557" i="8"/>
  <c r="AL557" i="8"/>
  <c r="AQ557" i="8"/>
  <c r="AS557" i="8"/>
  <c r="AU557" i="8"/>
  <c r="AZ557" i="8"/>
  <c r="BB557" i="8"/>
  <c r="BD557" i="8"/>
  <c r="BI557" i="8"/>
  <c r="BK557" i="8"/>
  <c r="BM557" i="8"/>
  <c r="BT557" i="8"/>
  <c r="AH558" i="8"/>
  <c r="AJ558" i="8"/>
  <c r="AL558" i="8"/>
  <c r="AQ558" i="8"/>
  <c r="AS558" i="8"/>
  <c r="AU558" i="8"/>
  <c r="AZ558" i="8"/>
  <c r="BB558" i="8"/>
  <c r="BD558" i="8"/>
  <c r="BI558" i="8"/>
  <c r="BK558" i="8"/>
  <c r="BM558" i="8"/>
  <c r="BT558" i="8"/>
  <c r="AH559" i="8"/>
  <c r="AJ559" i="8"/>
  <c r="AL559" i="8"/>
  <c r="AQ559" i="8"/>
  <c r="AS559" i="8"/>
  <c r="AU559" i="8"/>
  <c r="AZ559" i="8"/>
  <c r="BB559" i="8"/>
  <c r="BD559" i="8"/>
  <c r="BI559" i="8"/>
  <c r="BK559" i="8"/>
  <c r="BM559" i="8"/>
  <c r="BT559" i="8"/>
  <c r="AH560" i="8"/>
  <c r="AJ560" i="8"/>
  <c r="AL560" i="8"/>
  <c r="AQ560" i="8"/>
  <c r="AS560" i="8"/>
  <c r="AU560" i="8"/>
  <c r="AZ560" i="8"/>
  <c r="BB560" i="8"/>
  <c r="BD560" i="8"/>
  <c r="BI560" i="8"/>
  <c r="BK560" i="8"/>
  <c r="BM560" i="8"/>
  <c r="BT560" i="8"/>
  <c r="AH561" i="8"/>
  <c r="AJ561" i="8"/>
  <c r="AL561" i="8"/>
  <c r="AQ561" i="8"/>
  <c r="AS561" i="8"/>
  <c r="AU561" i="8"/>
  <c r="AZ561" i="8"/>
  <c r="BB561" i="8"/>
  <c r="BD561" i="8"/>
  <c r="BI561" i="8"/>
  <c r="BK561" i="8"/>
  <c r="BM561" i="8"/>
  <c r="BT561" i="8"/>
  <c r="AH562" i="8"/>
  <c r="AJ562" i="8"/>
  <c r="AL562" i="8"/>
  <c r="AQ562" i="8"/>
  <c r="AS562" i="8"/>
  <c r="AU562" i="8"/>
  <c r="AZ562" i="8"/>
  <c r="BB562" i="8"/>
  <c r="BD562" i="8"/>
  <c r="BI562" i="8"/>
  <c r="BK562" i="8"/>
  <c r="BM562" i="8"/>
  <c r="BT562" i="8"/>
  <c r="AH563" i="8"/>
  <c r="AJ563" i="8"/>
  <c r="AL563" i="8"/>
  <c r="AQ563" i="8"/>
  <c r="AS563" i="8"/>
  <c r="AU563" i="8"/>
  <c r="AZ563" i="8"/>
  <c r="BB563" i="8"/>
  <c r="BD563" i="8"/>
  <c r="BI563" i="8"/>
  <c r="BK563" i="8"/>
  <c r="BM563" i="8"/>
  <c r="BT563" i="8"/>
  <c r="O564" i="8"/>
  <c r="P564" i="8"/>
  <c r="Q564" i="8"/>
  <c r="R564" i="8"/>
  <c r="S564" i="8"/>
  <c r="T564" i="8"/>
  <c r="U564" i="8"/>
  <c r="V564" i="8"/>
  <c r="W564" i="8"/>
  <c r="X564" i="8"/>
  <c r="Y564" i="8"/>
  <c r="Z564" i="8"/>
  <c r="AA564" i="8"/>
  <c r="AB564" i="8"/>
  <c r="AC564" i="8"/>
  <c r="AD564" i="8"/>
  <c r="AJ566" i="8"/>
  <c r="AL566" i="8" s="1"/>
  <c r="B571" i="8" s="1"/>
  <c r="AH577" i="8"/>
  <c r="AH602" i="8"/>
  <c r="AJ602" i="8"/>
  <c r="AL602" i="8"/>
  <c r="AQ602" i="8"/>
  <c r="AS602" i="8"/>
  <c r="AU602" i="8"/>
  <c r="AZ602" i="8"/>
  <c r="BB602" i="8"/>
  <c r="BD602" i="8"/>
  <c r="BI602" i="8"/>
  <c r="BK602" i="8"/>
  <c r="BM602" i="8"/>
  <c r="BT602" i="8"/>
  <c r="AH603" i="8"/>
  <c r="AJ603" i="8"/>
  <c r="AL603" i="8"/>
  <c r="AQ603" i="8"/>
  <c r="AS603" i="8"/>
  <c r="AU603" i="8"/>
  <c r="AZ603" i="8"/>
  <c r="BB603" i="8"/>
  <c r="BD603" i="8"/>
  <c r="BI603" i="8"/>
  <c r="BK603" i="8"/>
  <c r="BM603" i="8"/>
  <c r="BT603" i="8"/>
  <c r="AH604" i="8"/>
  <c r="AJ604" i="8"/>
  <c r="AL604" i="8"/>
  <c r="AQ604" i="8"/>
  <c r="AS604" i="8"/>
  <c r="AU604" i="8"/>
  <c r="AZ604" i="8"/>
  <c r="BB604" i="8"/>
  <c r="BD604" i="8"/>
  <c r="BI604" i="8"/>
  <c r="BK604" i="8"/>
  <c r="BM604" i="8"/>
  <c r="BT604" i="8"/>
  <c r="AH605" i="8"/>
  <c r="AJ605" i="8"/>
  <c r="AL605" i="8"/>
  <c r="AQ605" i="8"/>
  <c r="AS605" i="8"/>
  <c r="AU605" i="8"/>
  <c r="AZ605" i="8"/>
  <c r="BB605" i="8"/>
  <c r="BD605" i="8"/>
  <c r="BI605" i="8"/>
  <c r="BK605" i="8"/>
  <c r="BM605" i="8"/>
  <c r="BT605" i="8"/>
  <c r="AH606" i="8"/>
  <c r="AJ606" i="8"/>
  <c r="AL606" i="8"/>
  <c r="AQ606" i="8"/>
  <c r="AS606" i="8"/>
  <c r="AU606" i="8"/>
  <c r="AZ606" i="8"/>
  <c r="BB606" i="8"/>
  <c r="BD606" i="8"/>
  <c r="BI606" i="8"/>
  <c r="BK606" i="8"/>
  <c r="BM606" i="8"/>
  <c r="BT606" i="8"/>
  <c r="AH607" i="8"/>
  <c r="AJ607" i="8"/>
  <c r="AL607" i="8"/>
  <c r="AQ607" i="8"/>
  <c r="AS607" i="8"/>
  <c r="AU607" i="8"/>
  <c r="AZ607" i="8"/>
  <c r="BB607" i="8"/>
  <c r="BD607" i="8"/>
  <c r="BI607" i="8"/>
  <c r="BK607" i="8"/>
  <c r="BM607" i="8"/>
  <c r="BT607" i="8"/>
  <c r="AH608" i="8"/>
  <c r="AJ608" i="8"/>
  <c r="AL608" i="8"/>
  <c r="AQ608" i="8"/>
  <c r="AS608" i="8"/>
  <c r="AU608" i="8"/>
  <c r="AZ608" i="8"/>
  <c r="BB608" i="8"/>
  <c r="BD608" i="8"/>
  <c r="BI608" i="8"/>
  <c r="BK608" i="8"/>
  <c r="BM608" i="8"/>
  <c r="BT608" i="8"/>
  <c r="AH609" i="8"/>
  <c r="AJ609" i="8"/>
  <c r="AL609" i="8"/>
  <c r="AQ609" i="8"/>
  <c r="AS609" i="8"/>
  <c r="AU609" i="8"/>
  <c r="AZ609" i="8"/>
  <c r="BB609" i="8"/>
  <c r="BD609" i="8"/>
  <c r="BI609" i="8"/>
  <c r="BK609" i="8"/>
  <c r="BM609" i="8"/>
  <c r="BT609" i="8"/>
  <c r="AH610" i="8"/>
  <c r="AJ610" i="8"/>
  <c r="AL610" i="8"/>
  <c r="AQ610" i="8"/>
  <c r="AS610" i="8"/>
  <c r="AU610" i="8"/>
  <c r="AZ610" i="8"/>
  <c r="BB610" i="8"/>
  <c r="BD610" i="8"/>
  <c r="BI610" i="8"/>
  <c r="BK610" i="8"/>
  <c r="BM610" i="8"/>
  <c r="BT610" i="8"/>
  <c r="AH611" i="8"/>
  <c r="AJ611" i="8"/>
  <c r="AL611" i="8"/>
  <c r="AQ611" i="8"/>
  <c r="AS611" i="8"/>
  <c r="AU611" i="8"/>
  <c r="AZ611" i="8"/>
  <c r="BB611" i="8"/>
  <c r="BD611" i="8"/>
  <c r="BI611" i="8"/>
  <c r="BK611" i="8"/>
  <c r="BM611" i="8"/>
  <c r="BT611" i="8"/>
  <c r="AH612" i="8"/>
  <c r="AJ612" i="8"/>
  <c r="AL612" i="8"/>
  <c r="AQ612" i="8"/>
  <c r="AS612" i="8"/>
  <c r="AU612" i="8"/>
  <c r="AZ612" i="8"/>
  <c r="BB612" i="8"/>
  <c r="BD612" i="8"/>
  <c r="BI612" i="8"/>
  <c r="BK612" i="8"/>
  <c r="BM612" i="8"/>
  <c r="BT612" i="8"/>
  <c r="AH613" i="8"/>
  <c r="AJ613" i="8"/>
  <c r="AL613" i="8"/>
  <c r="AQ613" i="8"/>
  <c r="AS613" i="8"/>
  <c r="AU613" i="8"/>
  <c r="AZ613" i="8"/>
  <c r="BB613" i="8"/>
  <c r="BD613" i="8"/>
  <c r="BI613" i="8"/>
  <c r="BK613" i="8"/>
  <c r="BM613" i="8"/>
  <c r="BT613" i="8"/>
  <c r="AH614" i="8"/>
  <c r="AJ614" i="8"/>
  <c r="AL614" i="8"/>
  <c r="AQ614" i="8"/>
  <c r="AS614" i="8"/>
  <c r="AU614" i="8"/>
  <c r="AZ614" i="8"/>
  <c r="BB614" i="8"/>
  <c r="BD614" i="8"/>
  <c r="BI614" i="8"/>
  <c r="BK614" i="8"/>
  <c r="BM614" i="8"/>
  <c r="BT614" i="8"/>
  <c r="AH615" i="8"/>
  <c r="AJ615" i="8"/>
  <c r="AL615" i="8"/>
  <c r="AQ615" i="8"/>
  <c r="AS615" i="8"/>
  <c r="AU615" i="8"/>
  <c r="AZ615" i="8"/>
  <c r="BB615" i="8"/>
  <c r="BD615" i="8"/>
  <c r="BI615" i="8"/>
  <c r="BK615" i="8"/>
  <c r="BM615" i="8"/>
  <c r="BT615" i="8"/>
  <c r="AH616" i="8"/>
  <c r="AJ616" i="8"/>
  <c r="AL616" i="8"/>
  <c r="AQ616" i="8"/>
  <c r="AS616" i="8"/>
  <c r="AU616" i="8"/>
  <c r="AZ616" i="8"/>
  <c r="BB616" i="8"/>
  <c r="BD616" i="8"/>
  <c r="BI616" i="8"/>
  <c r="BK616" i="8"/>
  <c r="BM616" i="8"/>
  <c r="BT616" i="8"/>
  <c r="AH617" i="8"/>
  <c r="AJ617" i="8"/>
  <c r="AL617" i="8"/>
  <c r="AQ617" i="8"/>
  <c r="AS617" i="8"/>
  <c r="AU617" i="8"/>
  <c r="AZ617" i="8"/>
  <c r="BB617" i="8"/>
  <c r="BD617" i="8"/>
  <c r="BI617" i="8"/>
  <c r="BK617" i="8"/>
  <c r="BM617" i="8"/>
  <c r="BT617" i="8"/>
  <c r="AH618" i="8"/>
  <c r="AJ618" i="8"/>
  <c r="AL618" i="8"/>
  <c r="AQ618" i="8"/>
  <c r="AS618" i="8"/>
  <c r="AU618" i="8"/>
  <c r="AZ618" i="8"/>
  <c r="BB618" i="8"/>
  <c r="BD618" i="8"/>
  <c r="BI618" i="8"/>
  <c r="BK618" i="8"/>
  <c r="BM618" i="8"/>
  <c r="BT618" i="8"/>
  <c r="AH619" i="8"/>
  <c r="AJ619" i="8"/>
  <c r="AL619" i="8"/>
  <c r="AQ619" i="8"/>
  <c r="AS619" i="8"/>
  <c r="AU619" i="8"/>
  <c r="AZ619" i="8"/>
  <c r="BB619" i="8"/>
  <c r="BD619" i="8"/>
  <c r="BI619" i="8"/>
  <c r="BK619" i="8"/>
  <c r="BM619" i="8"/>
  <c r="BT619" i="8"/>
  <c r="AH620" i="8"/>
  <c r="AJ620" i="8"/>
  <c r="AL620" i="8"/>
  <c r="AQ620" i="8"/>
  <c r="AS620" i="8"/>
  <c r="AU620" i="8"/>
  <c r="AZ620" i="8"/>
  <c r="BB620" i="8"/>
  <c r="BD620" i="8"/>
  <c r="BI620" i="8"/>
  <c r="BK620" i="8"/>
  <c r="BM620" i="8"/>
  <c r="BT620" i="8"/>
  <c r="AH621" i="8"/>
  <c r="AJ621" i="8"/>
  <c r="AL621" i="8"/>
  <c r="AQ621" i="8"/>
  <c r="AS621" i="8"/>
  <c r="AU621" i="8"/>
  <c r="AZ621" i="8"/>
  <c r="BB621" i="8"/>
  <c r="BD621" i="8"/>
  <c r="BI621" i="8"/>
  <c r="BK621" i="8"/>
  <c r="BM621" i="8"/>
  <c r="BT621" i="8"/>
  <c r="AH622" i="8"/>
  <c r="AJ622" i="8"/>
  <c r="AL622" i="8"/>
  <c r="AQ622" i="8"/>
  <c r="AS622" i="8"/>
  <c r="AU622" i="8"/>
  <c r="AZ622" i="8"/>
  <c r="BB622" i="8"/>
  <c r="BD622" i="8"/>
  <c r="BI622" i="8"/>
  <c r="BK622" i="8"/>
  <c r="BM622" i="8"/>
  <c r="BT622" i="8"/>
  <c r="AH623" i="8"/>
  <c r="AJ623" i="8"/>
  <c r="AL623" i="8"/>
  <c r="AQ623" i="8"/>
  <c r="AS623" i="8"/>
  <c r="AU623" i="8"/>
  <c r="AZ623" i="8"/>
  <c r="BB623" i="8"/>
  <c r="BD623" i="8"/>
  <c r="BI623" i="8"/>
  <c r="BK623" i="8"/>
  <c r="BM623" i="8"/>
  <c r="BT623" i="8"/>
  <c r="AH624" i="8"/>
  <c r="AJ624" i="8"/>
  <c r="AL624" i="8"/>
  <c r="AQ624" i="8"/>
  <c r="AS624" i="8"/>
  <c r="AU624" i="8"/>
  <c r="AZ624" i="8"/>
  <c r="BB624" i="8"/>
  <c r="BD624" i="8"/>
  <c r="BI624" i="8"/>
  <c r="BK624" i="8"/>
  <c r="BM624" i="8"/>
  <c r="BT624" i="8"/>
  <c r="AH625" i="8"/>
  <c r="AJ625" i="8"/>
  <c r="AL625" i="8"/>
  <c r="AQ625" i="8"/>
  <c r="AS625" i="8"/>
  <c r="AU625" i="8"/>
  <c r="AZ625" i="8"/>
  <c r="BB625" i="8"/>
  <c r="BD625" i="8"/>
  <c r="BI625" i="8"/>
  <c r="BK625" i="8"/>
  <c r="BM625" i="8"/>
  <c r="BT625" i="8"/>
  <c r="AH626" i="8"/>
  <c r="AJ626" i="8"/>
  <c r="AL626" i="8"/>
  <c r="AQ626" i="8"/>
  <c r="AS626" i="8"/>
  <c r="AU626" i="8"/>
  <c r="AZ626" i="8"/>
  <c r="BB626" i="8"/>
  <c r="BD626" i="8"/>
  <c r="BI626" i="8"/>
  <c r="BK626" i="8"/>
  <c r="BM626" i="8"/>
  <c r="BT626" i="8"/>
  <c r="AH627" i="8"/>
  <c r="AJ627" i="8"/>
  <c r="AL627" i="8"/>
  <c r="AQ627" i="8"/>
  <c r="AS627" i="8"/>
  <c r="AU627" i="8"/>
  <c r="AZ627" i="8"/>
  <c r="BB627" i="8"/>
  <c r="BD627" i="8"/>
  <c r="BI627" i="8"/>
  <c r="BK627" i="8"/>
  <c r="BM627" i="8"/>
  <c r="BT627" i="8"/>
  <c r="AH628" i="8"/>
  <c r="AJ628" i="8"/>
  <c r="AL628" i="8"/>
  <c r="AQ628" i="8"/>
  <c r="AS628" i="8"/>
  <c r="AU628" i="8"/>
  <c r="AZ628" i="8"/>
  <c r="BB628" i="8"/>
  <c r="BD628" i="8"/>
  <c r="BI628" i="8"/>
  <c r="BK628" i="8"/>
  <c r="BM628" i="8"/>
  <c r="BT628" i="8"/>
  <c r="AH629" i="8"/>
  <c r="AJ629" i="8"/>
  <c r="AL629" i="8"/>
  <c r="AQ629" i="8"/>
  <c r="AS629" i="8"/>
  <c r="AU629" i="8"/>
  <c r="AZ629" i="8"/>
  <c r="BB629" i="8"/>
  <c r="BD629" i="8"/>
  <c r="BI629" i="8"/>
  <c r="BK629" i="8"/>
  <c r="BM629" i="8"/>
  <c r="BT629" i="8"/>
  <c r="AH630" i="8"/>
  <c r="AJ630" i="8"/>
  <c r="AL630" i="8"/>
  <c r="AQ630" i="8"/>
  <c r="AS630" i="8"/>
  <c r="AU630" i="8"/>
  <c r="AZ630" i="8"/>
  <c r="BB630" i="8"/>
  <c r="BD630" i="8"/>
  <c r="BI630" i="8"/>
  <c r="BK630" i="8"/>
  <c r="BM630" i="8"/>
  <c r="BT630" i="8"/>
  <c r="AH631" i="8"/>
  <c r="AJ631" i="8"/>
  <c r="AL631" i="8"/>
  <c r="AQ631" i="8"/>
  <c r="AS631" i="8"/>
  <c r="AU631" i="8"/>
  <c r="AZ631" i="8"/>
  <c r="BB631" i="8"/>
  <c r="BD631" i="8"/>
  <c r="BI631" i="8"/>
  <c r="BK631" i="8"/>
  <c r="BM631" i="8"/>
  <c r="BT631" i="8"/>
  <c r="AH632" i="8"/>
  <c r="AJ632" i="8"/>
  <c r="AL632" i="8"/>
  <c r="AQ632" i="8"/>
  <c r="AS632" i="8"/>
  <c r="AU632" i="8"/>
  <c r="AZ632" i="8"/>
  <c r="BB632" i="8"/>
  <c r="BD632" i="8"/>
  <c r="BI632" i="8"/>
  <c r="BK632" i="8"/>
  <c r="BM632" i="8"/>
  <c r="BT632" i="8"/>
  <c r="O633" i="8"/>
  <c r="P633" i="8"/>
  <c r="Q633" i="8"/>
  <c r="R633" i="8"/>
  <c r="S633" i="8"/>
  <c r="T633" i="8"/>
  <c r="U633" i="8"/>
  <c r="V633" i="8"/>
  <c r="W633" i="8"/>
  <c r="X633" i="8"/>
  <c r="Y633" i="8"/>
  <c r="Z633" i="8"/>
  <c r="AA633" i="8"/>
  <c r="AB633" i="8"/>
  <c r="AC633" i="8"/>
  <c r="AD633" i="8"/>
  <c r="AQ641" i="8"/>
  <c r="AS641" i="8"/>
  <c r="AU641" i="8"/>
  <c r="AZ641" i="8"/>
  <c r="BB641" i="8"/>
  <c r="BD641" i="8"/>
  <c r="BI641" i="8"/>
  <c r="BK641" i="8"/>
  <c r="BM641" i="8"/>
  <c r="AH642" i="8"/>
  <c r="AJ642" i="8"/>
  <c r="AL642" i="8"/>
  <c r="AQ642" i="8"/>
  <c r="AS642" i="8"/>
  <c r="AU642" i="8"/>
  <c r="AZ642" i="8"/>
  <c r="BB642" i="8"/>
  <c r="BD642" i="8"/>
  <c r="BI642" i="8"/>
  <c r="BK642" i="8"/>
  <c r="BM642" i="8"/>
  <c r="AH643" i="8"/>
  <c r="AJ643" i="8"/>
  <c r="AL643" i="8"/>
  <c r="AQ643" i="8"/>
  <c r="AS643" i="8"/>
  <c r="AU643" i="8"/>
  <c r="AZ643" i="8"/>
  <c r="BB643" i="8"/>
  <c r="BD643" i="8"/>
  <c r="BI643" i="8"/>
  <c r="BK643" i="8"/>
  <c r="BM643" i="8"/>
  <c r="AH644" i="8"/>
  <c r="AJ644" i="8"/>
  <c r="AL644" i="8"/>
  <c r="AQ644" i="8"/>
  <c r="AS644" i="8"/>
  <c r="AU644" i="8"/>
  <c r="AZ644" i="8"/>
  <c r="BB644" i="8"/>
  <c r="BD644" i="8"/>
  <c r="BI644" i="8"/>
  <c r="BK644" i="8"/>
  <c r="BM644" i="8"/>
  <c r="AH645" i="8"/>
  <c r="AJ645" i="8"/>
  <c r="AL645" i="8"/>
  <c r="AQ645" i="8"/>
  <c r="AS645" i="8"/>
  <c r="AU645" i="8"/>
  <c r="AZ645" i="8"/>
  <c r="BB645" i="8"/>
  <c r="BD645" i="8"/>
  <c r="BI645" i="8"/>
  <c r="BK645" i="8"/>
  <c r="BM645" i="8"/>
  <c r="AH646" i="8"/>
  <c r="AJ646" i="8"/>
  <c r="AL646" i="8"/>
  <c r="AQ646" i="8"/>
  <c r="AS646" i="8"/>
  <c r="AU646" i="8"/>
  <c r="AZ646" i="8"/>
  <c r="BB646" i="8"/>
  <c r="BD646" i="8"/>
  <c r="BI646" i="8"/>
  <c r="BK646" i="8"/>
  <c r="BM646" i="8"/>
  <c r="AH647" i="8"/>
  <c r="AJ647" i="8"/>
  <c r="AL647" i="8"/>
  <c r="AQ647" i="8"/>
  <c r="AS647" i="8"/>
  <c r="AU647" i="8"/>
  <c r="AZ647" i="8"/>
  <c r="BB647" i="8"/>
  <c r="BD647" i="8"/>
  <c r="BI647" i="8"/>
  <c r="BK647" i="8"/>
  <c r="BM647" i="8"/>
  <c r="AH648" i="8"/>
  <c r="AJ648" i="8"/>
  <c r="AL648" i="8"/>
  <c r="AQ648" i="8"/>
  <c r="AS648" i="8"/>
  <c r="AU648" i="8"/>
  <c r="AZ648" i="8"/>
  <c r="BB648" i="8"/>
  <c r="BD648" i="8"/>
  <c r="BI648" i="8"/>
  <c r="BK648" i="8"/>
  <c r="BM648" i="8"/>
  <c r="AH649" i="8"/>
  <c r="AJ649" i="8"/>
  <c r="AL649" i="8"/>
  <c r="AQ649" i="8"/>
  <c r="AS649" i="8"/>
  <c r="AU649" i="8"/>
  <c r="AZ649" i="8"/>
  <c r="BB649" i="8"/>
  <c r="BD649" i="8"/>
  <c r="BI649" i="8"/>
  <c r="BK649" i="8"/>
  <c r="BM649" i="8"/>
  <c r="AH650" i="8"/>
  <c r="AJ650" i="8"/>
  <c r="AL650" i="8"/>
  <c r="AQ650" i="8"/>
  <c r="AS650" i="8"/>
  <c r="AU650" i="8"/>
  <c r="AZ650" i="8"/>
  <c r="BB650" i="8"/>
  <c r="BD650" i="8"/>
  <c r="BI650" i="8"/>
  <c r="BK650" i="8"/>
  <c r="BM650" i="8"/>
  <c r="AH651" i="8"/>
  <c r="AJ651" i="8"/>
  <c r="AL651" i="8"/>
  <c r="AQ651" i="8"/>
  <c r="AS651" i="8"/>
  <c r="AU651" i="8"/>
  <c r="AZ651" i="8"/>
  <c r="BB651" i="8"/>
  <c r="BD651" i="8"/>
  <c r="BI651" i="8"/>
  <c r="BK651" i="8"/>
  <c r="BM651" i="8"/>
  <c r="AH652" i="8"/>
  <c r="AJ652" i="8"/>
  <c r="AL652" i="8"/>
  <c r="AQ652" i="8"/>
  <c r="AS652" i="8"/>
  <c r="AU652" i="8"/>
  <c r="AZ652" i="8"/>
  <c r="BB652" i="8"/>
  <c r="BD652" i="8"/>
  <c r="BI652" i="8"/>
  <c r="BK652" i="8"/>
  <c r="BM652" i="8"/>
  <c r="AH653" i="8"/>
  <c r="AJ653" i="8"/>
  <c r="AL653" i="8"/>
  <c r="AQ653" i="8"/>
  <c r="AS653" i="8"/>
  <c r="AU653" i="8"/>
  <c r="AZ653" i="8"/>
  <c r="BB653" i="8"/>
  <c r="BD653" i="8"/>
  <c r="BI653" i="8"/>
  <c r="BK653" i="8"/>
  <c r="BM653" i="8"/>
  <c r="AH654" i="8"/>
  <c r="AJ654" i="8"/>
  <c r="AL654" i="8"/>
  <c r="AQ654" i="8"/>
  <c r="AS654" i="8"/>
  <c r="AU654" i="8"/>
  <c r="AZ654" i="8"/>
  <c r="BB654" i="8"/>
  <c r="BD654" i="8"/>
  <c r="BI654" i="8"/>
  <c r="BK654" i="8"/>
  <c r="BM654" i="8"/>
  <c r="AH655" i="8"/>
  <c r="AJ655" i="8"/>
  <c r="AL655" i="8"/>
  <c r="AQ655" i="8"/>
  <c r="AS655" i="8"/>
  <c r="AU655" i="8"/>
  <c r="AZ655" i="8"/>
  <c r="BB655" i="8"/>
  <c r="BD655" i="8"/>
  <c r="BI655" i="8"/>
  <c r="BK655" i="8"/>
  <c r="BM655" i="8"/>
  <c r="AH656" i="8"/>
  <c r="AJ656" i="8"/>
  <c r="AL656" i="8"/>
  <c r="AQ656" i="8"/>
  <c r="AS656" i="8"/>
  <c r="AU656" i="8"/>
  <c r="AZ656" i="8"/>
  <c r="BB656" i="8"/>
  <c r="BD656" i="8"/>
  <c r="BI656" i="8"/>
  <c r="BK656" i="8"/>
  <c r="BM656" i="8"/>
  <c r="AH657" i="8"/>
  <c r="AJ657" i="8"/>
  <c r="AL657" i="8"/>
  <c r="AQ657" i="8"/>
  <c r="AS657" i="8"/>
  <c r="AU657" i="8"/>
  <c r="AZ657" i="8"/>
  <c r="BB657" i="8"/>
  <c r="BD657" i="8"/>
  <c r="BI657" i="8"/>
  <c r="BK657" i="8"/>
  <c r="BM657" i="8"/>
  <c r="AH658" i="8"/>
  <c r="AJ658" i="8"/>
  <c r="AL658" i="8"/>
  <c r="AQ658" i="8"/>
  <c r="AS658" i="8"/>
  <c r="AU658" i="8"/>
  <c r="AZ658" i="8"/>
  <c r="BB658" i="8"/>
  <c r="BD658" i="8"/>
  <c r="BI658" i="8"/>
  <c r="BK658" i="8"/>
  <c r="BM658" i="8"/>
  <c r="AH659" i="8"/>
  <c r="AJ659" i="8"/>
  <c r="AL659" i="8"/>
  <c r="AQ659" i="8"/>
  <c r="AS659" i="8"/>
  <c r="AU659" i="8"/>
  <c r="AZ659" i="8"/>
  <c r="BB659" i="8"/>
  <c r="BD659" i="8"/>
  <c r="BI659" i="8"/>
  <c r="BK659" i="8"/>
  <c r="BM659" i="8"/>
  <c r="AH660" i="8"/>
  <c r="AJ660" i="8"/>
  <c r="AL660" i="8"/>
  <c r="AQ660" i="8"/>
  <c r="AS660" i="8"/>
  <c r="AU660" i="8"/>
  <c r="AZ660" i="8"/>
  <c r="BB660" i="8"/>
  <c r="BD660" i="8"/>
  <c r="BI660" i="8"/>
  <c r="BK660" i="8"/>
  <c r="BM660" i="8"/>
  <c r="AH661" i="8"/>
  <c r="AJ661" i="8"/>
  <c r="AL661" i="8"/>
  <c r="AQ661" i="8"/>
  <c r="AS661" i="8"/>
  <c r="AU661" i="8"/>
  <c r="AZ661" i="8"/>
  <c r="BB661" i="8"/>
  <c r="BD661" i="8"/>
  <c r="BI661" i="8"/>
  <c r="BK661" i="8"/>
  <c r="BM661" i="8"/>
  <c r="AH662" i="8"/>
  <c r="AJ662" i="8"/>
  <c r="AL662" i="8"/>
  <c r="AQ662" i="8"/>
  <c r="AS662" i="8"/>
  <c r="AU662" i="8"/>
  <c r="AZ662" i="8"/>
  <c r="BB662" i="8"/>
  <c r="BD662" i="8"/>
  <c r="BI662" i="8"/>
  <c r="BK662" i="8"/>
  <c r="BM662" i="8"/>
  <c r="AH663" i="8"/>
  <c r="AJ663" i="8"/>
  <c r="AL663" i="8"/>
  <c r="AQ663" i="8"/>
  <c r="AS663" i="8"/>
  <c r="AU663" i="8"/>
  <c r="AZ663" i="8"/>
  <c r="BB663" i="8"/>
  <c r="BD663" i="8"/>
  <c r="BI663" i="8"/>
  <c r="BK663" i="8"/>
  <c r="BM663" i="8"/>
  <c r="AH664" i="8"/>
  <c r="AJ664" i="8"/>
  <c r="AL664" i="8"/>
  <c r="AQ664" i="8"/>
  <c r="AS664" i="8"/>
  <c r="AU664" i="8"/>
  <c r="AZ664" i="8"/>
  <c r="BB664" i="8"/>
  <c r="BD664" i="8"/>
  <c r="BI664" i="8"/>
  <c r="BK664" i="8"/>
  <c r="BM664" i="8"/>
  <c r="AH665" i="8"/>
  <c r="AJ665" i="8"/>
  <c r="AL665" i="8"/>
  <c r="AQ665" i="8"/>
  <c r="AS665" i="8"/>
  <c r="AU665" i="8"/>
  <c r="AZ665" i="8"/>
  <c r="BB665" i="8"/>
  <c r="BD665" i="8"/>
  <c r="BI665" i="8"/>
  <c r="BK665" i="8"/>
  <c r="BM665" i="8"/>
  <c r="AH666" i="8"/>
  <c r="AJ666" i="8"/>
  <c r="AL666" i="8"/>
  <c r="AQ666" i="8"/>
  <c r="AS666" i="8"/>
  <c r="AU666" i="8"/>
  <c r="AZ666" i="8"/>
  <c r="BB666" i="8"/>
  <c r="BD666" i="8"/>
  <c r="BI666" i="8"/>
  <c r="BK666" i="8"/>
  <c r="BM666" i="8"/>
  <c r="AH667" i="8"/>
  <c r="AJ667" i="8"/>
  <c r="AL667" i="8"/>
  <c r="AQ667" i="8"/>
  <c r="AS667" i="8"/>
  <c r="AU667" i="8"/>
  <c r="AZ667" i="8"/>
  <c r="BB667" i="8"/>
  <c r="BD667" i="8"/>
  <c r="BI667" i="8"/>
  <c r="BK667" i="8"/>
  <c r="BM667" i="8"/>
  <c r="AH668" i="8"/>
  <c r="AJ668" i="8"/>
  <c r="AL668" i="8"/>
  <c r="AQ668" i="8"/>
  <c r="AS668" i="8"/>
  <c r="AU668" i="8"/>
  <c r="AZ668" i="8"/>
  <c r="BB668" i="8"/>
  <c r="BD668" i="8"/>
  <c r="BI668" i="8"/>
  <c r="BK668" i="8"/>
  <c r="BM668" i="8"/>
  <c r="AH669" i="8"/>
  <c r="AJ669" i="8"/>
  <c r="AL669" i="8"/>
  <c r="AQ669" i="8"/>
  <c r="AS669" i="8"/>
  <c r="AU669" i="8"/>
  <c r="AZ669" i="8"/>
  <c r="BB669" i="8"/>
  <c r="BD669" i="8"/>
  <c r="BI669" i="8"/>
  <c r="BK669" i="8"/>
  <c r="BM669" i="8"/>
  <c r="AH670" i="8"/>
  <c r="AJ670" i="8"/>
  <c r="AL670" i="8"/>
  <c r="AQ670" i="8"/>
  <c r="AS670" i="8"/>
  <c r="AU670" i="8"/>
  <c r="AZ670" i="8"/>
  <c r="BB670" i="8"/>
  <c r="BD670" i="8"/>
  <c r="BI670" i="8"/>
  <c r="BK670" i="8"/>
  <c r="BM670" i="8"/>
  <c r="AH671" i="8"/>
  <c r="AJ671" i="8"/>
  <c r="AL671" i="8"/>
  <c r="AQ671" i="8"/>
  <c r="AS671" i="8"/>
  <c r="AU671" i="8"/>
  <c r="AZ671" i="8"/>
  <c r="BB671" i="8"/>
  <c r="BD671" i="8"/>
  <c r="BI671" i="8"/>
  <c r="BK671" i="8"/>
  <c r="BM671" i="8"/>
  <c r="O672" i="8"/>
  <c r="P672" i="8"/>
  <c r="Q672" i="8"/>
  <c r="R672" i="8"/>
  <c r="S672" i="8"/>
  <c r="T672" i="8"/>
  <c r="U672" i="8"/>
  <c r="V672" i="8"/>
  <c r="W672" i="8"/>
  <c r="X672" i="8"/>
  <c r="Y672" i="8"/>
  <c r="Z672" i="8"/>
  <c r="AA672" i="8"/>
  <c r="AB672" i="8"/>
  <c r="AC672" i="8"/>
  <c r="AD672" i="8"/>
  <c r="AH694" i="8"/>
  <c r="AO694"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M754" i="8"/>
  <c r="N754" i="8"/>
  <c r="O754" i="8"/>
  <c r="P754" i="8"/>
  <c r="Q754" i="8"/>
  <c r="R754" i="8"/>
  <c r="S754" i="8"/>
  <c r="T754" i="8"/>
  <c r="U754" i="8"/>
  <c r="V754" i="8"/>
  <c r="W754" i="8"/>
  <c r="X754" i="8"/>
  <c r="Y754" i="8"/>
  <c r="Z754" i="8"/>
  <c r="AA754" i="8"/>
  <c r="AB754" i="8"/>
  <c r="AC754" i="8"/>
  <c r="AD754" i="8"/>
  <c r="M793" i="8"/>
  <c r="N793" i="8"/>
  <c r="O793" i="8"/>
  <c r="P793" i="8"/>
  <c r="Q793" i="8"/>
  <c r="R793" i="8"/>
  <c r="S793" i="8"/>
  <c r="T793" i="8"/>
  <c r="U793" i="8"/>
  <c r="V793" i="8"/>
  <c r="W793" i="8"/>
  <c r="X793" i="8"/>
  <c r="Y793" i="8"/>
  <c r="Z793" i="8"/>
  <c r="AA793" i="8"/>
  <c r="AB793" i="8"/>
  <c r="AC793" i="8"/>
  <c r="AD793" i="8"/>
  <c r="AJ795" i="8"/>
  <c r="AL795" i="8" s="1"/>
  <c r="B801" i="8" s="1"/>
  <c r="BB838" i="8"/>
  <c r="AH839" i="8"/>
  <c r="AJ839" i="8"/>
  <c r="AL839" i="8"/>
  <c r="AQ839" i="8"/>
  <c r="AS839" i="8"/>
  <c r="AU839" i="8"/>
  <c r="BB839" i="8"/>
  <c r="AH840" i="8"/>
  <c r="AJ840" i="8"/>
  <c r="AL840" i="8"/>
  <c r="AQ840" i="8"/>
  <c r="AS840" i="8"/>
  <c r="AU840" i="8"/>
  <c r="BB840" i="8"/>
  <c r="AH841" i="8"/>
  <c r="AJ841" i="8"/>
  <c r="AL841" i="8"/>
  <c r="AQ841" i="8"/>
  <c r="AS841" i="8"/>
  <c r="AU841" i="8"/>
  <c r="BB841" i="8"/>
  <c r="AH842" i="8"/>
  <c r="AJ842" i="8"/>
  <c r="AL842" i="8"/>
  <c r="AQ842" i="8"/>
  <c r="AS842" i="8"/>
  <c r="AU842" i="8"/>
  <c r="BB842" i="8"/>
  <c r="AH843" i="8"/>
  <c r="AJ843" i="8"/>
  <c r="AL843" i="8"/>
  <c r="AQ843" i="8"/>
  <c r="AS843" i="8"/>
  <c r="AU843" i="8"/>
  <c r="BB843" i="8"/>
  <c r="AH844" i="8"/>
  <c r="AJ844" i="8"/>
  <c r="AL844" i="8"/>
  <c r="AQ844" i="8"/>
  <c r="AS844" i="8"/>
  <c r="AU844" i="8"/>
  <c r="BB844" i="8"/>
  <c r="AH845" i="8"/>
  <c r="AJ845" i="8"/>
  <c r="AL845" i="8"/>
  <c r="AQ845" i="8"/>
  <c r="AS845" i="8"/>
  <c r="AU845" i="8"/>
  <c r="BB845" i="8"/>
  <c r="AH846" i="8"/>
  <c r="AJ846" i="8"/>
  <c r="AL846" i="8"/>
  <c r="AQ846" i="8"/>
  <c r="AS846" i="8"/>
  <c r="AU846" i="8"/>
  <c r="BB846" i="8"/>
  <c r="AH847" i="8"/>
  <c r="AJ847" i="8"/>
  <c r="AL847" i="8"/>
  <c r="AQ847" i="8"/>
  <c r="AS847" i="8"/>
  <c r="AU847" i="8"/>
  <c r="BB847" i="8"/>
  <c r="AH848" i="8"/>
  <c r="AJ848" i="8"/>
  <c r="AL848" i="8"/>
  <c r="AQ848" i="8"/>
  <c r="AS848" i="8"/>
  <c r="AU848" i="8"/>
  <c r="BB848" i="8"/>
  <c r="AH849" i="8"/>
  <c r="AJ849" i="8"/>
  <c r="AL849" i="8"/>
  <c r="AQ849" i="8"/>
  <c r="AS849" i="8"/>
  <c r="AU849" i="8"/>
  <c r="BB849" i="8"/>
  <c r="AH850" i="8"/>
  <c r="AJ850" i="8"/>
  <c r="AL850" i="8"/>
  <c r="AQ850" i="8"/>
  <c r="AS850" i="8"/>
  <c r="AU850" i="8"/>
  <c r="BB850" i="8"/>
  <c r="AH851" i="8"/>
  <c r="AJ851" i="8"/>
  <c r="AL851" i="8"/>
  <c r="AQ851" i="8"/>
  <c r="AS851" i="8"/>
  <c r="AU851" i="8"/>
  <c r="BB851" i="8"/>
  <c r="AH852" i="8"/>
  <c r="AJ852" i="8"/>
  <c r="AL852" i="8"/>
  <c r="AQ852" i="8"/>
  <c r="AS852" i="8"/>
  <c r="AU852" i="8"/>
  <c r="BB852" i="8"/>
  <c r="AH853" i="8"/>
  <c r="AJ853" i="8"/>
  <c r="AL853" i="8"/>
  <c r="AQ853" i="8"/>
  <c r="AS853" i="8"/>
  <c r="AU853" i="8"/>
  <c r="BB853" i="8"/>
  <c r="AH854" i="8"/>
  <c r="AJ854" i="8"/>
  <c r="AL854" i="8"/>
  <c r="AQ854" i="8"/>
  <c r="AS854" i="8"/>
  <c r="AU854" i="8"/>
  <c r="BB854" i="8"/>
  <c r="AH855" i="8"/>
  <c r="AJ855" i="8"/>
  <c r="AL855" i="8"/>
  <c r="AQ855" i="8"/>
  <c r="AS855" i="8"/>
  <c r="AU855" i="8"/>
  <c r="BB855" i="8"/>
  <c r="AH856" i="8"/>
  <c r="AJ856" i="8"/>
  <c r="AL856" i="8"/>
  <c r="AQ856" i="8"/>
  <c r="AS856" i="8"/>
  <c r="AU856" i="8"/>
  <c r="BB856" i="8"/>
  <c r="AH857" i="8"/>
  <c r="AJ857" i="8"/>
  <c r="AL857" i="8"/>
  <c r="AQ857" i="8"/>
  <c r="AS857" i="8"/>
  <c r="AU857" i="8"/>
  <c r="BB857" i="8"/>
  <c r="AH858" i="8"/>
  <c r="AJ858" i="8"/>
  <c r="AL858" i="8"/>
  <c r="AQ858" i="8"/>
  <c r="AS858" i="8"/>
  <c r="AU858" i="8"/>
  <c r="BB858" i="8"/>
  <c r="AH859" i="8"/>
  <c r="AJ859" i="8"/>
  <c r="AL859" i="8"/>
  <c r="AQ859" i="8"/>
  <c r="AS859" i="8"/>
  <c r="AU859" i="8"/>
  <c r="BB859" i="8"/>
  <c r="AH860" i="8"/>
  <c r="AJ860" i="8"/>
  <c r="AL860" i="8"/>
  <c r="AQ860" i="8"/>
  <c r="AS860" i="8"/>
  <c r="AU860" i="8"/>
  <c r="BB860" i="8"/>
  <c r="AH861" i="8"/>
  <c r="AJ861" i="8"/>
  <c r="AL861" i="8"/>
  <c r="AQ861" i="8"/>
  <c r="AS861" i="8"/>
  <c r="AU861" i="8"/>
  <c r="BB861" i="8"/>
  <c r="AH862" i="8"/>
  <c r="AJ862" i="8"/>
  <c r="AL862" i="8"/>
  <c r="AQ862" i="8"/>
  <c r="AS862" i="8"/>
  <c r="AU862" i="8"/>
  <c r="BB862" i="8"/>
  <c r="AH863" i="8"/>
  <c r="AJ863" i="8"/>
  <c r="AL863" i="8"/>
  <c r="AQ863" i="8"/>
  <c r="AS863" i="8"/>
  <c r="AU863" i="8"/>
  <c r="BB863" i="8"/>
  <c r="AH864" i="8"/>
  <c r="AJ864" i="8"/>
  <c r="AL864" i="8"/>
  <c r="AQ864" i="8"/>
  <c r="AS864" i="8"/>
  <c r="AU864" i="8"/>
  <c r="BB864" i="8"/>
  <c r="AH865" i="8"/>
  <c r="AJ865" i="8"/>
  <c r="AL865" i="8"/>
  <c r="AQ865" i="8"/>
  <c r="AS865" i="8"/>
  <c r="AU865" i="8"/>
  <c r="BB865" i="8"/>
  <c r="AH866" i="8"/>
  <c r="AJ866" i="8"/>
  <c r="AL866" i="8"/>
  <c r="AQ866" i="8"/>
  <c r="AS866" i="8"/>
  <c r="AU866" i="8"/>
  <c r="BB866" i="8"/>
  <c r="AH867" i="8"/>
  <c r="AJ867" i="8"/>
  <c r="AL867" i="8"/>
  <c r="AQ867" i="8"/>
  <c r="AS867" i="8"/>
  <c r="AU867" i="8"/>
  <c r="BB867" i="8"/>
  <c r="AH868" i="8"/>
  <c r="AJ868" i="8"/>
  <c r="AL868" i="8"/>
  <c r="AQ868" i="8"/>
  <c r="AS868" i="8"/>
  <c r="AU868" i="8"/>
  <c r="BB868" i="8"/>
  <c r="AH869" i="8"/>
  <c r="AJ869" i="8"/>
  <c r="AL869" i="8"/>
  <c r="AQ869" i="8"/>
  <c r="AS869" i="8"/>
  <c r="AU869" i="8"/>
  <c r="BB869" i="8"/>
  <c r="AH870" i="8"/>
  <c r="AJ870" i="8"/>
  <c r="AL870" i="8"/>
  <c r="AQ870" i="8"/>
  <c r="AS870" i="8"/>
  <c r="AU870" i="8"/>
  <c r="BB870" i="8"/>
  <c r="AH871" i="8"/>
  <c r="AJ871" i="8"/>
  <c r="AL871" i="8"/>
  <c r="AQ871" i="8"/>
  <c r="AS871" i="8"/>
  <c r="AU871" i="8"/>
  <c r="BB871" i="8"/>
  <c r="AH872" i="8"/>
  <c r="AJ872" i="8"/>
  <c r="AL872" i="8"/>
  <c r="AQ872" i="8"/>
  <c r="AS872" i="8"/>
  <c r="AU872" i="8"/>
  <c r="BB872" i="8"/>
  <c r="AH873" i="8"/>
  <c r="AJ873" i="8"/>
  <c r="AL873" i="8"/>
  <c r="AQ873" i="8"/>
  <c r="AS873" i="8"/>
  <c r="AU873" i="8"/>
  <c r="BB873" i="8"/>
  <c r="AH874" i="8"/>
  <c r="AJ874" i="8"/>
  <c r="AL874" i="8"/>
  <c r="AQ874" i="8"/>
  <c r="AS874" i="8"/>
  <c r="AU874" i="8"/>
  <c r="BB874" i="8"/>
  <c r="AH875" i="8"/>
  <c r="AJ875" i="8"/>
  <c r="AL875" i="8"/>
  <c r="AQ875" i="8"/>
  <c r="AS875" i="8"/>
  <c r="AU875" i="8"/>
  <c r="BB875" i="8"/>
  <c r="AH876" i="8"/>
  <c r="AJ876" i="8"/>
  <c r="AL876" i="8"/>
  <c r="AQ876" i="8"/>
  <c r="AS876" i="8"/>
  <c r="AU876" i="8"/>
  <c r="BB876" i="8"/>
  <c r="AH877" i="8"/>
  <c r="AJ877" i="8"/>
  <c r="AL877" i="8"/>
  <c r="AQ877" i="8"/>
  <c r="AS877" i="8"/>
  <c r="AU877" i="8"/>
  <c r="BB877" i="8"/>
  <c r="AH878" i="8"/>
  <c r="AJ878" i="8"/>
  <c r="AL878" i="8"/>
  <c r="AQ878" i="8"/>
  <c r="AS878" i="8"/>
  <c r="AU878" i="8"/>
  <c r="BB878" i="8"/>
  <c r="AH879" i="8"/>
  <c r="AJ879" i="8"/>
  <c r="AL879" i="8"/>
  <c r="AQ879" i="8"/>
  <c r="AS879" i="8"/>
  <c r="AU879" i="8"/>
  <c r="BB879" i="8"/>
  <c r="AH880" i="8"/>
  <c r="AJ880" i="8"/>
  <c r="AL880" i="8"/>
  <c r="AQ880" i="8"/>
  <c r="AS880" i="8"/>
  <c r="AU880" i="8"/>
  <c r="BB880" i="8"/>
  <c r="AH881" i="8"/>
  <c r="AJ881" i="8"/>
  <c r="AL881" i="8"/>
  <c r="AQ881" i="8"/>
  <c r="AS881" i="8"/>
  <c r="AU881" i="8"/>
  <c r="BB881" i="8"/>
  <c r="AH882" i="8"/>
  <c r="AJ882" i="8"/>
  <c r="AL882" i="8"/>
  <c r="AQ882" i="8"/>
  <c r="AS882" i="8"/>
  <c r="AU882" i="8"/>
  <c r="BB882" i="8"/>
  <c r="AH883" i="8"/>
  <c r="AJ883" i="8"/>
  <c r="AL883" i="8"/>
  <c r="AQ883" i="8"/>
  <c r="AS883" i="8"/>
  <c r="AU883" i="8"/>
  <c r="BB883" i="8"/>
  <c r="AH884" i="8"/>
  <c r="AJ884" i="8"/>
  <c r="AL884" i="8"/>
  <c r="AQ884" i="8"/>
  <c r="AS884" i="8"/>
  <c r="AU884" i="8"/>
  <c r="BB884" i="8"/>
  <c r="AH885" i="8"/>
  <c r="AJ885" i="8"/>
  <c r="AL885" i="8"/>
  <c r="AQ885" i="8"/>
  <c r="AS885" i="8"/>
  <c r="AU885" i="8"/>
  <c r="BB885" i="8"/>
  <c r="AH886" i="8"/>
  <c r="AJ886" i="8"/>
  <c r="AL886" i="8"/>
  <c r="AQ886" i="8"/>
  <c r="AS886" i="8"/>
  <c r="AU886" i="8"/>
  <c r="BB886" i="8"/>
  <c r="AH887" i="8"/>
  <c r="AJ887" i="8"/>
  <c r="AL887" i="8"/>
  <c r="AQ887" i="8"/>
  <c r="AS887" i="8"/>
  <c r="AU887" i="8"/>
  <c r="BB887" i="8"/>
  <c r="AH888" i="8"/>
  <c r="AJ888" i="8"/>
  <c r="AL888" i="8"/>
  <c r="AQ888" i="8"/>
  <c r="AS888" i="8"/>
  <c r="AU888" i="8"/>
  <c r="BB888" i="8"/>
  <c r="AH889" i="8"/>
  <c r="AJ889" i="8"/>
  <c r="AL889" i="8"/>
  <c r="AQ889" i="8"/>
  <c r="AS889" i="8"/>
  <c r="AU889" i="8"/>
  <c r="BB889" i="8"/>
  <c r="AH890" i="8"/>
  <c r="AJ890" i="8"/>
  <c r="AL890" i="8"/>
  <c r="AQ890" i="8"/>
  <c r="AS890" i="8"/>
  <c r="AU890" i="8"/>
  <c r="BB890" i="8"/>
  <c r="AH891" i="8"/>
  <c r="AJ891" i="8"/>
  <c r="AL891" i="8"/>
  <c r="AQ891" i="8"/>
  <c r="AS891" i="8"/>
  <c r="AU891" i="8"/>
  <c r="BB891" i="8"/>
  <c r="AH892" i="8"/>
  <c r="AJ892" i="8"/>
  <c r="AL892" i="8"/>
  <c r="AQ892" i="8"/>
  <c r="AS892" i="8"/>
  <c r="AU892" i="8"/>
  <c r="BB892" i="8"/>
  <c r="AH893" i="8"/>
  <c r="AJ893" i="8"/>
  <c r="AL893" i="8"/>
  <c r="AQ893" i="8"/>
  <c r="AS893" i="8"/>
  <c r="AU893" i="8"/>
  <c r="BB893" i="8"/>
  <c r="AH894" i="8"/>
  <c r="AJ894" i="8"/>
  <c r="AL894" i="8"/>
  <c r="AQ894" i="8"/>
  <c r="AS894" i="8"/>
  <c r="AU894" i="8"/>
  <c r="BB894" i="8"/>
  <c r="AH895" i="8"/>
  <c r="AJ895" i="8"/>
  <c r="AL895" i="8"/>
  <c r="AQ895" i="8"/>
  <c r="AS895" i="8"/>
  <c r="AU895" i="8"/>
  <c r="BB895" i="8"/>
  <c r="AH896" i="8"/>
  <c r="AJ896" i="8"/>
  <c r="AL896" i="8"/>
  <c r="AQ896" i="8"/>
  <c r="AS896" i="8"/>
  <c r="AU896" i="8"/>
  <c r="BB896" i="8"/>
  <c r="AH897" i="8"/>
  <c r="AJ897" i="8"/>
  <c r="AL897" i="8"/>
  <c r="AQ897" i="8"/>
  <c r="AS897" i="8"/>
  <c r="AU897" i="8"/>
  <c r="BB897" i="8"/>
  <c r="AH898" i="8"/>
  <c r="AJ898" i="8"/>
  <c r="AL898" i="8"/>
  <c r="AQ898" i="8"/>
  <c r="AS898" i="8"/>
  <c r="AU898" i="8"/>
  <c r="BB898" i="8"/>
  <c r="AH899" i="8"/>
  <c r="AJ899" i="8"/>
  <c r="AL899" i="8"/>
  <c r="AQ899" i="8"/>
  <c r="AS899" i="8"/>
  <c r="AU899" i="8"/>
  <c r="BB899" i="8"/>
  <c r="AH900" i="8"/>
  <c r="AJ900" i="8"/>
  <c r="AL900" i="8"/>
  <c r="AQ900" i="8"/>
  <c r="AS900" i="8"/>
  <c r="AU900" i="8"/>
  <c r="BB900" i="8"/>
  <c r="AH901" i="8"/>
  <c r="AJ901" i="8"/>
  <c r="AL901" i="8"/>
  <c r="AQ901" i="8"/>
  <c r="AS901" i="8"/>
  <c r="AU901" i="8"/>
  <c r="BB901" i="8"/>
  <c r="AH902" i="8"/>
  <c r="AJ902" i="8"/>
  <c r="AL902" i="8"/>
  <c r="AQ902" i="8"/>
  <c r="AS902" i="8"/>
  <c r="AU902" i="8"/>
  <c r="BB902" i="8"/>
  <c r="AH903" i="8"/>
  <c r="AJ903" i="8"/>
  <c r="AL903" i="8"/>
  <c r="AQ903" i="8"/>
  <c r="AS903" i="8"/>
  <c r="AU903" i="8"/>
  <c r="BB903" i="8"/>
  <c r="AH904" i="8"/>
  <c r="AJ904" i="8"/>
  <c r="AL904" i="8"/>
  <c r="AQ904" i="8"/>
  <c r="AS904" i="8"/>
  <c r="AU904" i="8"/>
  <c r="BB904" i="8"/>
  <c r="AH905" i="8"/>
  <c r="AJ905" i="8"/>
  <c r="AL905" i="8"/>
  <c r="AQ905" i="8"/>
  <c r="AS905" i="8"/>
  <c r="AU905" i="8"/>
  <c r="BB905" i="8"/>
  <c r="AH906" i="8"/>
  <c r="AJ906" i="8"/>
  <c r="AL906" i="8"/>
  <c r="AQ906" i="8"/>
  <c r="AS906" i="8"/>
  <c r="AU906" i="8"/>
  <c r="BB906" i="8"/>
  <c r="AH907" i="8"/>
  <c r="AJ907" i="8"/>
  <c r="AL907" i="8"/>
  <c r="AQ907" i="8"/>
  <c r="AS907" i="8"/>
  <c r="AU907" i="8"/>
  <c r="BB907" i="8"/>
  <c r="AH908" i="8"/>
  <c r="AJ908" i="8"/>
  <c r="AL908" i="8"/>
  <c r="AQ908" i="8"/>
  <c r="AS908" i="8"/>
  <c r="AU908" i="8"/>
  <c r="BB908" i="8"/>
  <c r="AH909" i="8"/>
  <c r="AJ909" i="8"/>
  <c r="AL909" i="8"/>
  <c r="AQ909" i="8"/>
  <c r="AS909" i="8"/>
  <c r="AU909" i="8"/>
  <c r="BB909" i="8"/>
  <c r="AH910" i="8"/>
  <c r="AJ910" i="8"/>
  <c r="AL910" i="8"/>
  <c r="AQ910" i="8"/>
  <c r="AS910" i="8"/>
  <c r="AU910" i="8"/>
  <c r="BB910" i="8"/>
  <c r="AH911" i="8"/>
  <c r="AJ911" i="8"/>
  <c r="AL911" i="8"/>
  <c r="AQ911" i="8"/>
  <c r="AS911" i="8"/>
  <c r="AU911" i="8"/>
  <c r="BB911" i="8"/>
  <c r="AH912" i="8"/>
  <c r="AJ912" i="8"/>
  <c r="AL912" i="8"/>
  <c r="AQ912" i="8"/>
  <c r="AS912" i="8"/>
  <c r="AU912" i="8"/>
  <c r="BB912" i="8"/>
  <c r="AH913" i="8"/>
  <c r="AJ913" i="8"/>
  <c r="AL913" i="8"/>
  <c r="AQ913" i="8"/>
  <c r="AS913" i="8"/>
  <c r="AU913" i="8"/>
  <c r="BB913" i="8"/>
  <c r="AH914" i="8"/>
  <c r="AJ914" i="8"/>
  <c r="AL914" i="8"/>
  <c r="AQ914" i="8"/>
  <c r="AS914" i="8"/>
  <c r="AU914" i="8"/>
  <c r="BB914" i="8"/>
  <c r="AH915" i="8"/>
  <c r="AJ915" i="8"/>
  <c r="AL915" i="8"/>
  <c r="AQ915" i="8"/>
  <c r="AS915" i="8"/>
  <c r="AU915" i="8"/>
  <c r="BB915" i="8"/>
  <c r="AH916" i="8"/>
  <c r="AJ916" i="8"/>
  <c r="AL916" i="8"/>
  <c r="AQ916" i="8"/>
  <c r="AS916" i="8"/>
  <c r="AU916" i="8"/>
  <c r="BB916" i="8"/>
  <c r="AH917" i="8"/>
  <c r="AJ917" i="8"/>
  <c r="AL917" i="8"/>
  <c r="AQ917" i="8"/>
  <c r="AS917" i="8"/>
  <c r="AU917" i="8"/>
  <c r="BB917" i="8"/>
  <c r="AH918" i="8"/>
  <c r="AJ918" i="8"/>
  <c r="AL918" i="8"/>
  <c r="AQ918" i="8"/>
  <c r="AS918" i="8"/>
  <c r="AU918" i="8"/>
  <c r="BB918" i="8"/>
  <c r="M919" i="8"/>
  <c r="N919" i="8"/>
  <c r="O919" i="8"/>
  <c r="P919" i="8"/>
  <c r="Q919" i="8"/>
  <c r="R919" i="8"/>
  <c r="S919" i="8"/>
  <c r="T919" i="8"/>
  <c r="U919" i="8"/>
  <c r="V919" i="8"/>
  <c r="W919" i="8"/>
  <c r="X919" i="8"/>
  <c r="Y919" i="8"/>
  <c r="Z919" i="8"/>
  <c r="AA919" i="8"/>
  <c r="AB919" i="8"/>
  <c r="AC919" i="8"/>
  <c r="AD919" i="8"/>
  <c r="AH928" i="8"/>
  <c r="AJ928" i="8"/>
  <c r="AL928" i="8"/>
  <c r="AQ928" i="8"/>
  <c r="AS928" i="8"/>
  <c r="AU928" i="8"/>
  <c r="AH929" i="8"/>
  <c r="AJ929" i="8"/>
  <c r="AL929" i="8"/>
  <c r="AQ929" i="8"/>
  <c r="AS929" i="8"/>
  <c r="AU929" i="8"/>
  <c r="AH930" i="8"/>
  <c r="AJ930" i="8"/>
  <c r="AL930" i="8"/>
  <c r="AQ930" i="8"/>
  <c r="AS930" i="8"/>
  <c r="AU930" i="8"/>
  <c r="AH931" i="8"/>
  <c r="AJ931" i="8"/>
  <c r="AL931" i="8"/>
  <c r="AQ931" i="8"/>
  <c r="AS931" i="8"/>
  <c r="AU931" i="8"/>
  <c r="AH932" i="8"/>
  <c r="AJ932" i="8"/>
  <c r="AL932" i="8"/>
  <c r="AQ932" i="8"/>
  <c r="AS932" i="8"/>
  <c r="AU932" i="8"/>
  <c r="AH933" i="8"/>
  <c r="AJ933" i="8"/>
  <c r="AL933" i="8"/>
  <c r="AQ933" i="8"/>
  <c r="AS933" i="8"/>
  <c r="AU933" i="8"/>
  <c r="AH934" i="8"/>
  <c r="AJ934" i="8"/>
  <c r="AL934" i="8"/>
  <c r="AQ934" i="8"/>
  <c r="AS934" i="8"/>
  <c r="AU934" i="8"/>
  <c r="AH935" i="8"/>
  <c r="AJ935" i="8"/>
  <c r="AL935" i="8"/>
  <c r="AQ935" i="8"/>
  <c r="AS935" i="8"/>
  <c r="AU935" i="8"/>
  <c r="AH936" i="8"/>
  <c r="AJ936" i="8"/>
  <c r="AL936" i="8"/>
  <c r="AQ936" i="8"/>
  <c r="AS936" i="8"/>
  <c r="AU936" i="8"/>
  <c r="AH937" i="8"/>
  <c r="AJ937" i="8"/>
  <c r="AL937" i="8"/>
  <c r="AQ937" i="8"/>
  <c r="AS937" i="8"/>
  <c r="AU937" i="8"/>
  <c r="AH938" i="8"/>
  <c r="AJ938" i="8"/>
  <c r="AL938" i="8"/>
  <c r="AQ938" i="8"/>
  <c r="AS938" i="8"/>
  <c r="AU938" i="8"/>
  <c r="AH939" i="8"/>
  <c r="AJ939" i="8"/>
  <c r="AL939" i="8"/>
  <c r="AQ939" i="8"/>
  <c r="AS939" i="8"/>
  <c r="AU939" i="8"/>
  <c r="AH940" i="8"/>
  <c r="AJ940" i="8"/>
  <c r="AL940" i="8"/>
  <c r="AQ940" i="8"/>
  <c r="AS940" i="8"/>
  <c r="AU940" i="8"/>
  <c r="AH941" i="8"/>
  <c r="AJ941" i="8"/>
  <c r="AL941" i="8"/>
  <c r="AQ941" i="8"/>
  <c r="AS941" i="8"/>
  <c r="AU941" i="8"/>
  <c r="AH942" i="8"/>
  <c r="AJ942" i="8"/>
  <c r="AL942" i="8"/>
  <c r="AQ942" i="8"/>
  <c r="AS942" i="8"/>
  <c r="AU942" i="8"/>
  <c r="AH943" i="8"/>
  <c r="AJ943" i="8"/>
  <c r="AL943" i="8"/>
  <c r="AQ943" i="8"/>
  <c r="AS943" i="8"/>
  <c r="AU943" i="8"/>
  <c r="AH944" i="8"/>
  <c r="AJ944" i="8"/>
  <c r="AL944" i="8"/>
  <c r="AQ944" i="8"/>
  <c r="AS944" i="8"/>
  <c r="AU944" i="8"/>
  <c r="AH945" i="8"/>
  <c r="AJ945" i="8"/>
  <c r="AL945" i="8"/>
  <c r="AQ945" i="8"/>
  <c r="AS945" i="8"/>
  <c r="AU945" i="8"/>
  <c r="AH946" i="8"/>
  <c r="AJ946" i="8"/>
  <c r="AL946" i="8"/>
  <c r="AQ946" i="8"/>
  <c r="AS946" i="8"/>
  <c r="AU946" i="8"/>
  <c r="AH947" i="8"/>
  <c r="AJ947" i="8"/>
  <c r="AL947" i="8"/>
  <c r="AQ947" i="8"/>
  <c r="AS947" i="8"/>
  <c r="AU947" i="8"/>
  <c r="AH948" i="8"/>
  <c r="AJ948" i="8"/>
  <c r="AL948" i="8"/>
  <c r="AQ948" i="8"/>
  <c r="AS948" i="8"/>
  <c r="AU948" i="8"/>
  <c r="AH949" i="8"/>
  <c r="AJ949" i="8"/>
  <c r="AL949" i="8"/>
  <c r="AQ949" i="8"/>
  <c r="AS949" i="8"/>
  <c r="AU949" i="8"/>
  <c r="AH950" i="8"/>
  <c r="AJ950" i="8"/>
  <c r="AL950" i="8"/>
  <c r="AQ950" i="8"/>
  <c r="AS950" i="8"/>
  <c r="AU950" i="8"/>
  <c r="AH951" i="8"/>
  <c r="AJ951" i="8"/>
  <c r="AL951" i="8"/>
  <c r="AQ951" i="8"/>
  <c r="AS951" i="8"/>
  <c r="AU951" i="8"/>
  <c r="AH952" i="8"/>
  <c r="AJ952" i="8"/>
  <c r="AL952" i="8"/>
  <c r="AQ952" i="8"/>
  <c r="AS952" i="8"/>
  <c r="AU952" i="8"/>
  <c r="AH953" i="8"/>
  <c r="AJ953" i="8"/>
  <c r="AL953" i="8"/>
  <c r="AQ953" i="8"/>
  <c r="AS953" i="8"/>
  <c r="AU953" i="8"/>
  <c r="AH954" i="8"/>
  <c r="AJ954" i="8"/>
  <c r="AL954" i="8"/>
  <c r="AQ954" i="8"/>
  <c r="AS954" i="8"/>
  <c r="AU954" i="8"/>
  <c r="AH955" i="8"/>
  <c r="AJ955" i="8"/>
  <c r="AL955" i="8"/>
  <c r="AQ955" i="8"/>
  <c r="AS955" i="8"/>
  <c r="AU955" i="8"/>
  <c r="AH956" i="8"/>
  <c r="AJ956" i="8"/>
  <c r="AL956" i="8"/>
  <c r="AQ956" i="8"/>
  <c r="AS956" i="8"/>
  <c r="AU956" i="8"/>
  <c r="AH957" i="8"/>
  <c r="AJ957" i="8"/>
  <c r="AL957" i="8"/>
  <c r="AQ957" i="8"/>
  <c r="AS957" i="8"/>
  <c r="AU957" i="8"/>
  <c r="AH958" i="8"/>
  <c r="AJ958" i="8"/>
  <c r="AL958" i="8"/>
  <c r="AQ958" i="8"/>
  <c r="AS958" i="8"/>
  <c r="AU958" i="8"/>
  <c r="AH959" i="8"/>
  <c r="AJ959" i="8"/>
  <c r="AL959" i="8"/>
  <c r="AQ959" i="8"/>
  <c r="AS959" i="8"/>
  <c r="AU959" i="8"/>
  <c r="AH960" i="8"/>
  <c r="AJ960" i="8"/>
  <c r="AL960" i="8"/>
  <c r="AQ960" i="8"/>
  <c r="AS960" i="8"/>
  <c r="AU960" i="8"/>
  <c r="AH961" i="8"/>
  <c r="AJ961" i="8"/>
  <c r="AL961" i="8"/>
  <c r="AQ961" i="8"/>
  <c r="AS961" i="8"/>
  <c r="AU961" i="8"/>
  <c r="AH962" i="8"/>
  <c r="AJ962" i="8"/>
  <c r="AL962" i="8"/>
  <c r="AQ962" i="8"/>
  <c r="AS962" i="8"/>
  <c r="AU962" i="8"/>
  <c r="AH963" i="8"/>
  <c r="AJ963" i="8"/>
  <c r="AL963" i="8"/>
  <c r="AQ963" i="8"/>
  <c r="AS963" i="8"/>
  <c r="AU963" i="8"/>
  <c r="AH964" i="8"/>
  <c r="AJ964" i="8"/>
  <c r="AL964" i="8"/>
  <c r="AQ964" i="8"/>
  <c r="AS964" i="8"/>
  <c r="AU964" i="8"/>
  <c r="AH965" i="8"/>
  <c r="AJ965" i="8"/>
  <c r="AL965" i="8"/>
  <c r="AQ965" i="8"/>
  <c r="AS965" i="8"/>
  <c r="AU965" i="8"/>
  <c r="AH966" i="8"/>
  <c r="AJ966" i="8"/>
  <c r="AL966" i="8"/>
  <c r="AQ966" i="8"/>
  <c r="AS966" i="8"/>
  <c r="AU966" i="8"/>
  <c r="AH967" i="8"/>
  <c r="AJ967" i="8"/>
  <c r="AL967" i="8"/>
  <c r="AQ967" i="8"/>
  <c r="AS967" i="8"/>
  <c r="AU967" i="8"/>
  <c r="AH968" i="8"/>
  <c r="AJ968" i="8"/>
  <c r="AL968" i="8"/>
  <c r="AQ968" i="8"/>
  <c r="AS968" i="8"/>
  <c r="AU968" i="8"/>
  <c r="AH969" i="8"/>
  <c r="AJ969" i="8"/>
  <c r="AL969" i="8"/>
  <c r="AQ969" i="8"/>
  <c r="AS969" i="8"/>
  <c r="AU969" i="8"/>
  <c r="AH970" i="8"/>
  <c r="AJ970" i="8"/>
  <c r="AL970" i="8"/>
  <c r="AQ970" i="8"/>
  <c r="AS970" i="8"/>
  <c r="AU970" i="8"/>
  <c r="AH971" i="8"/>
  <c r="AJ971" i="8"/>
  <c r="AL971" i="8"/>
  <c r="AQ971" i="8"/>
  <c r="AS971" i="8"/>
  <c r="AU971" i="8"/>
  <c r="AH972" i="8"/>
  <c r="AJ972" i="8"/>
  <c r="AL972" i="8"/>
  <c r="AQ972" i="8"/>
  <c r="AS972" i="8"/>
  <c r="AU972" i="8"/>
  <c r="AH973" i="8"/>
  <c r="AJ973" i="8"/>
  <c r="AL973" i="8"/>
  <c r="AQ973" i="8"/>
  <c r="AS973" i="8"/>
  <c r="AU973" i="8"/>
  <c r="AH974" i="8"/>
  <c r="AJ974" i="8"/>
  <c r="AL974" i="8"/>
  <c r="AQ974" i="8"/>
  <c r="AS974" i="8"/>
  <c r="AU974" i="8"/>
  <c r="AH975" i="8"/>
  <c r="AJ975" i="8"/>
  <c r="AL975" i="8"/>
  <c r="AQ975" i="8"/>
  <c r="AS975" i="8"/>
  <c r="AU975" i="8"/>
  <c r="AH976" i="8"/>
  <c r="AJ976" i="8"/>
  <c r="AL976" i="8"/>
  <c r="AQ976" i="8"/>
  <c r="AS976" i="8"/>
  <c r="AU976" i="8"/>
  <c r="AH977" i="8"/>
  <c r="AJ977" i="8"/>
  <c r="AL977" i="8"/>
  <c r="AQ977" i="8"/>
  <c r="AS977" i="8"/>
  <c r="AU977" i="8"/>
  <c r="AH978" i="8"/>
  <c r="AJ978" i="8"/>
  <c r="AL978" i="8"/>
  <c r="AQ978" i="8"/>
  <c r="AS978" i="8"/>
  <c r="AU978" i="8"/>
  <c r="AH979" i="8"/>
  <c r="AJ979" i="8"/>
  <c r="AL979" i="8"/>
  <c r="AQ979" i="8"/>
  <c r="AS979" i="8"/>
  <c r="AU979" i="8"/>
  <c r="AH980" i="8"/>
  <c r="AJ980" i="8"/>
  <c r="AL980" i="8"/>
  <c r="AQ980" i="8"/>
  <c r="AS980" i="8"/>
  <c r="AU980" i="8"/>
  <c r="AH981" i="8"/>
  <c r="AJ981" i="8"/>
  <c r="AL981" i="8"/>
  <c r="AQ981" i="8"/>
  <c r="AS981" i="8"/>
  <c r="AU981" i="8"/>
  <c r="AH982" i="8"/>
  <c r="AJ982" i="8"/>
  <c r="AL982" i="8"/>
  <c r="AQ982" i="8"/>
  <c r="AS982" i="8"/>
  <c r="AU982" i="8"/>
  <c r="AH983" i="8"/>
  <c r="AJ983" i="8"/>
  <c r="AL983" i="8"/>
  <c r="AQ983" i="8"/>
  <c r="AS983" i="8"/>
  <c r="AU983" i="8"/>
  <c r="AH984" i="8"/>
  <c r="AJ984" i="8"/>
  <c r="AL984" i="8"/>
  <c r="AQ984" i="8"/>
  <c r="AS984" i="8"/>
  <c r="AU984" i="8"/>
  <c r="AH985" i="8"/>
  <c r="AJ985" i="8"/>
  <c r="AL985" i="8"/>
  <c r="AQ985" i="8"/>
  <c r="AS985" i="8"/>
  <c r="AU985" i="8"/>
  <c r="AH986" i="8"/>
  <c r="AJ986" i="8"/>
  <c r="AL986" i="8"/>
  <c r="AQ986" i="8"/>
  <c r="AS986" i="8"/>
  <c r="AU986" i="8"/>
  <c r="AH987" i="8"/>
  <c r="AJ987" i="8"/>
  <c r="AL987" i="8"/>
  <c r="AQ987" i="8"/>
  <c r="AS987" i="8"/>
  <c r="AU987" i="8"/>
  <c r="AH988" i="8"/>
  <c r="AJ988" i="8"/>
  <c r="AL988" i="8"/>
  <c r="AQ988" i="8"/>
  <c r="AS988" i="8"/>
  <c r="AU988" i="8"/>
  <c r="AH989" i="8"/>
  <c r="AJ989" i="8"/>
  <c r="AL989" i="8"/>
  <c r="AQ989" i="8"/>
  <c r="AS989" i="8"/>
  <c r="AU989" i="8"/>
  <c r="AH990" i="8"/>
  <c r="AJ990" i="8"/>
  <c r="AL990" i="8"/>
  <c r="AQ990" i="8"/>
  <c r="AS990" i="8"/>
  <c r="AU990" i="8"/>
  <c r="AH991" i="8"/>
  <c r="AJ991" i="8"/>
  <c r="AL991" i="8"/>
  <c r="AQ991" i="8"/>
  <c r="AS991" i="8"/>
  <c r="AU991" i="8"/>
  <c r="AH992" i="8"/>
  <c r="AJ992" i="8"/>
  <c r="AL992" i="8"/>
  <c r="AQ992" i="8"/>
  <c r="AS992" i="8"/>
  <c r="AU992" i="8"/>
  <c r="AH993" i="8"/>
  <c r="AJ993" i="8"/>
  <c r="AL993" i="8"/>
  <c r="AQ993" i="8"/>
  <c r="AS993" i="8"/>
  <c r="AU993" i="8"/>
  <c r="AH994" i="8"/>
  <c r="AJ994" i="8"/>
  <c r="AL994" i="8"/>
  <c r="AQ994" i="8"/>
  <c r="AS994" i="8"/>
  <c r="AU994" i="8"/>
  <c r="AH995" i="8"/>
  <c r="AJ995" i="8"/>
  <c r="AL995" i="8"/>
  <c r="AQ995" i="8"/>
  <c r="AS995" i="8"/>
  <c r="AU995" i="8"/>
  <c r="AH996" i="8"/>
  <c r="AJ996" i="8"/>
  <c r="AL996" i="8"/>
  <c r="AQ996" i="8"/>
  <c r="AS996" i="8"/>
  <c r="AU996" i="8"/>
  <c r="AH997" i="8"/>
  <c r="AJ997" i="8"/>
  <c r="AL997" i="8"/>
  <c r="AQ997" i="8"/>
  <c r="AS997" i="8"/>
  <c r="AU997" i="8"/>
  <c r="AH998" i="8"/>
  <c r="AJ998" i="8"/>
  <c r="AL998" i="8"/>
  <c r="AQ998" i="8"/>
  <c r="AS998" i="8"/>
  <c r="AU998" i="8"/>
  <c r="AH999" i="8"/>
  <c r="AJ999" i="8"/>
  <c r="AL999" i="8"/>
  <c r="AQ999" i="8"/>
  <c r="AS999" i="8"/>
  <c r="AU999" i="8"/>
  <c r="AH1000" i="8"/>
  <c r="AJ1000" i="8"/>
  <c r="AL1000" i="8"/>
  <c r="AQ1000" i="8"/>
  <c r="AS1000" i="8"/>
  <c r="AU1000" i="8"/>
  <c r="AH1001" i="8"/>
  <c r="AJ1001" i="8"/>
  <c r="AL1001" i="8"/>
  <c r="AQ1001" i="8"/>
  <c r="AS1001" i="8"/>
  <c r="AU1001" i="8"/>
  <c r="AH1002" i="8"/>
  <c r="AJ1002" i="8"/>
  <c r="AL1002" i="8"/>
  <c r="AQ1002" i="8"/>
  <c r="AS1002" i="8"/>
  <c r="AU1002" i="8"/>
  <c r="AH1003" i="8"/>
  <c r="AJ1003" i="8"/>
  <c r="AL1003" i="8"/>
  <c r="AQ1003" i="8"/>
  <c r="AS1003" i="8"/>
  <c r="AU1003" i="8"/>
  <c r="AH1004" i="8"/>
  <c r="AJ1004" i="8"/>
  <c r="AL1004" i="8"/>
  <c r="AQ1004" i="8"/>
  <c r="AS1004" i="8"/>
  <c r="AU1004" i="8"/>
  <c r="AH1005" i="8"/>
  <c r="AJ1005" i="8"/>
  <c r="AL1005" i="8"/>
  <c r="AQ1005" i="8"/>
  <c r="AS1005" i="8"/>
  <c r="AU1005" i="8"/>
  <c r="AH1006" i="8"/>
  <c r="AJ1006" i="8"/>
  <c r="AL1006" i="8"/>
  <c r="AQ1006" i="8"/>
  <c r="AS1006" i="8"/>
  <c r="AU1006" i="8"/>
  <c r="AH1007" i="8"/>
  <c r="AJ1007" i="8"/>
  <c r="AL1007" i="8"/>
  <c r="AQ1007" i="8"/>
  <c r="AS1007" i="8"/>
  <c r="AU1007" i="8"/>
  <c r="M1008" i="8"/>
  <c r="N1008" i="8"/>
  <c r="O1008" i="8"/>
  <c r="P1008" i="8"/>
  <c r="Q1008" i="8"/>
  <c r="R1008" i="8"/>
  <c r="S1008" i="8"/>
  <c r="T1008" i="8"/>
  <c r="U1008" i="8"/>
  <c r="V1008" i="8"/>
  <c r="W1008" i="8"/>
  <c r="X1008" i="8"/>
  <c r="Y1008" i="8"/>
  <c r="Z1008" i="8"/>
  <c r="AA1008" i="8"/>
  <c r="AB1008" i="8"/>
  <c r="AC1008" i="8"/>
  <c r="AD1008" i="8"/>
  <c r="AJ1010" i="8"/>
  <c r="AL1010" i="8" s="1"/>
  <c r="B1016" i="8" s="1"/>
  <c r="AO1021" i="8"/>
  <c r="BB1052" i="8"/>
  <c r="AH1053" i="8"/>
  <c r="AJ1053" i="8"/>
  <c r="AL1053" i="8"/>
  <c r="AS1053" i="8"/>
  <c r="AU1053" i="8"/>
  <c r="BB1053" i="8"/>
  <c r="AH1054" i="8"/>
  <c r="AJ1054" i="8"/>
  <c r="AL1054" i="8"/>
  <c r="AS1054" i="8"/>
  <c r="AU1054" i="8"/>
  <c r="BB1054" i="8"/>
  <c r="AH1055" i="8"/>
  <c r="AJ1055" i="8"/>
  <c r="AL1055" i="8"/>
  <c r="AS1055" i="8"/>
  <c r="AU1055" i="8"/>
  <c r="BB1055" i="8"/>
  <c r="AH1056" i="8"/>
  <c r="AJ1056" i="8"/>
  <c r="AL1056" i="8"/>
  <c r="AS1056" i="8"/>
  <c r="AU1056" i="8"/>
  <c r="BB1056" i="8"/>
  <c r="AH1057" i="8"/>
  <c r="AJ1057" i="8"/>
  <c r="AL1057" i="8"/>
  <c r="AS1057" i="8"/>
  <c r="AU1057" i="8"/>
  <c r="BB1057" i="8"/>
  <c r="AH1058" i="8"/>
  <c r="AJ1058" i="8"/>
  <c r="AL1058" i="8"/>
  <c r="AS1058" i="8"/>
  <c r="AU1058" i="8"/>
  <c r="BB1058" i="8"/>
  <c r="AH1059" i="8"/>
  <c r="AJ1059" i="8"/>
  <c r="AL1059" i="8"/>
  <c r="AS1059" i="8"/>
  <c r="AU1059" i="8"/>
  <c r="BB1059" i="8"/>
  <c r="AH1060" i="8"/>
  <c r="AJ1060" i="8"/>
  <c r="AL1060" i="8"/>
  <c r="AS1060" i="8"/>
  <c r="AU1060" i="8"/>
  <c r="BB1060" i="8"/>
  <c r="AH1061" i="8"/>
  <c r="AJ1061" i="8"/>
  <c r="AL1061" i="8"/>
  <c r="AS1061" i="8"/>
  <c r="AU1061" i="8"/>
  <c r="BB1061" i="8"/>
  <c r="BB1062" i="8"/>
  <c r="M1063" i="8"/>
  <c r="N1063" i="8"/>
  <c r="O1063" i="8"/>
  <c r="P1063" i="8"/>
  <c r="Q1063" i="8"/>
  <c r="R1063" i="8"/>
  <c r="S1063" i="8"/>
  <c r="T1063" i="8"/>
  <c r="U1063" i="8"/>
  <c r="V1063" i="8"/>
  <c r="W1063" i="8"/>
  <c r="X1063" i="8"/>
  <c r="Y1063" i="8"/>
  <c r="Z1063" i="8"/>
  <c r="AA1063" i="8"/>
  <c r="AB1063" i="8"/>
  <c r="AC1063" i="8"/>
  <c r="AD1063" i="8"/>
  <c r="AH1072" i="8"/>
  <c r="AJ1072" i="8"/>
  <c r="AL1072" i="8"/>
  <c r="AQ1072" i="8"/>
  <c r="AS1072" i="8"/>
  <c r="AU1072" i="8"/>
  <c r="AH1073" i="8"/>
  <c r="AJ1073" i="8"/>
  <c r="AL1073" i="8"/>
  <c r="AQ1073" i="8"/>
  <c r="AS1073" i="8"/>
  <c r="AU1073" i="8"/>
  <c r="AH1074" i="8"/>
  <c r="AJ1074" i="8"/>
  <c r="AL1074" i="8"/>
  <c r="AQ1074" i="8"/>
  <c r="AS1074" i="8"/>
  <c r="AU1074" i="8"/>
  <c r="AH1075" i="8"/>
  <c r="AJ1075" i="8"/>
  <c r="AL1075" i="8"/>
  <c r="AQ1075" i="8"/>
  <c r="AS1075" i="8"/>
  <c r="AU1075" i="8"/>
  <c r="AH1076" i="8"/>
  <c r="AJ1076" i="8"/>
  <c r="AL1076" i="8"/>
  <c r="AQ1076" i="8"/>
  <c r="AS1076" i="8"/>
  <c r="AU1076" i="8"/>
  <c r="AH1077" i="8"/>
  <c r="AJ1077" i="8"/>
  <c r="AL1077" i="8"/>
  <c r="AQ1077" i="8"/>
  <c r="AS1077" i="8"/>
  <c r="AU1077" i="8"/>
  <c r="AH1078" i="8"/>
  <c r="AJ1078" i="8"/>
  <c r="AL1078" i="8"/>
  <c r="AQ1078" i="8"/>
  <c r="AS1078" i="8"/>
  <c r="AU1078" i="8"/>
  <c r="AH1079" i="8"/>
  <c r="AJ1079" i="8"/>
  <c r="AL1079" i="8"/>
  <c r="AQ1079" i="8"/>
  <c r="AS1079" i="8"/>
  <c r="AU1079" i="8"/>
  <c r="AH1080" i="8"/>
  <c r="AJ1080" i="8"/>
  <c r="AL1080" i="8"/>
  <c r="AQ1080" i="8"/>
  <c r="AS1080" i="8"/>
  <c r="AU1080" i="8"/>
  <c r="AH1081" i="8"/>
  <c r="AJ1081" i="8"/>
  <c r="AL1081" i="8"/>
  <c r="AQ1081" i="8"/>
  <c r="AS1081" i="8"/>
  <c r="AU1081" i="8"/>
  <c r="M1082" i="8"/>
  <c r="N1082" i="8"/>
  <c r="O1082" i="8"/>
  <c r="P1082" i="8"/>
  <c r="Q1082" i="8"/>
  <c r="R1082" i="8"/>
  <c r="S1082" i="8"/>
  <c r="T1082" i="8"/>
  <c r="U1082" i="8"/>
  <c r="V1082" i="8"/>
  <c r="W1082" i="8"/>
  <c r="X1082" i="8"/>
  <c r="Y1082" i="8"/>
  <c r="Z1082" i="8"/>
  <c r="AA1082" i="8"/>
  <c r="AB1082" i="8"/>
  <c r="AC1082" i="8"/>
  <c r="AD1082" i="8"/>
  <c r="AJ1084" i="8"/>
  <c r="AL1084" i="8" s="1"/>
  <c r="B1090" i="8" s="1"/>
  <c r="AH1095" i="8"/>
  <c r="AJ1135" i="8"/>
  <c r="AL1135" i="8" s="1"/>
  <c r="B1141" i="8" s="1"/>
  <c r="BU486" i="18"/>
  <c r="AW1133" i="8" l="1"/>
  <c r="AW62" i="8"/>
  <c r="AW63" i="8"/>
  <c r="AW71" i="8"/>
  <c r="AW64" i="8"/>
  <c r="AW72" i="8"/>
  <c r="AW70" i="8"/>
  <c r="AW65" i="8"/>
  <c r="AW68" i="8"/>
  <c r="AW66" i="8"/>
  <c r="AW69" i="8"/>
  <c r="AW67" i="8"/>
  <c r="GJ271" i="8"/>
  <c r="GU274" i="8" s="1"/>
  <c r="AN792" i="8"/>
  <c r="AN791" i="8"/>
  <c r="AN790" i="8"/>
  <c r="AN789" i="8"/>
  <c r="AN788" i="8"/>
  <c r="AN787" i="8"/>
  <c r="AN786" i="8"/>
  <c r="AN785" i="8"/>
  <c r="AN784" i="8"/>
  <c r="AN783" i="8"/>
  <c r="AN782" i="8"/>
  <c r="AN781" i="8"/>
  <c r="AN780" i="8"/>
  <c r="AN779" i="8"/>
  <c r="AN778" i="8"/>
  <c r="AN777" i="8"/>
  <c r="AN776" i="8"/>
  <c r="AN775" i="8"/>
  <c r="AN774" i="8"/>
  <c r="AN773" i="8"/>
  <c r="AN772" i="8"/>
  <c r="AN771" i="8"/>
  <c r="AN770" i="8"/>
  <c r="AN769" i="8"/>
  <c r="AN768" i="8"/>
  <c r="AN767" i="8"/>
  <c r="AN766" i="8"/>
  <c r="AN765" i="8"/>
  <c r="AN764" i="8"/>
  <c r="AN763" i="8"/>
  <c r="AN753" i="8"/>
  <c r="AN752" i="8"/>
  <c r="AN751" i="8"/>
  <c r="AN750" i="8"/>
  <c r="AN749" i="8"/>
  <c r="AN748" i="8"/>
  <c r="AN747" i="8"/>
  <c r="AN746" i="8"/>
  <c r="AN745" i="8"/>
  <c r="AN744" i="8"/>
  <c r="AN743" i="8"/>
  <c r="AN742" i="8"/>
  <c r="AN741" i="8"/>
  <c r="AN740" i="8"/>
  <c r="AN739" i="8"/>
  <c r="AN738" i="8"/>
  <c r="AN737" i="8"/>
  <c r="AN736" i="8"/>
  <c r="AN735" i="8"/>
  <c r="AN734" i="8"/>
  <c r="AN733" i="8"/>
  <c r="AN732" i="8"/>
  <c r="AN731" i="8"/>
  <c r="AN730" i="8"/>
  <c r="AN729" i="8"/>
  <c r="AN728" i="8"/>
  <c r="AN727" i="8"/>
  <c r="AN726" i="8"/>
  <c r="AN725" i="8"/>
  <c r="AN724" i="8"/>
  <c r="AW792" i="8"/>
  <c r="AW791" i="8"/>
  <c r="AW790" i="8"/>
  <c r="AW789" i="8"/>
  <c r="AW788" i="8"/>
  <c r="AW787" i="8"/>
  <c r="AW786" i="8"/>
  <c r="AW785" i="8"/>
  <c r="AW784" i="8"/>
  <c r="AW783" i="8"/>
  <c r="AW782" i="8"/>
  <c r="AW781" i="8"/>
  <c r="AW780" i="8"/>
  <c r="AW779" i="8"/>
  <c r="AW778" i="8"/>
  <c r="AW777" i="8"/>
  <c r="AW776" i="8"/>
  <c r="AW775" i="8"/>
  <c r="AW774" i="8"/>
  <c r="AW773" i="8"/>
  <c r="AW772" i="8"/>
  <c r="AW771" i="8"/>
  <c r="AW770" i="8"/>
  <c r="AW769" i="8"/>
  <c r="AW768" i="8"/>
  <c r="AW767" i="8"/>
  <c r="AW766" i="8"/>
  <c r="AW765" i="8"/>
  <c r="AW764" i="8"/>
  <c r="AW763" i="8"/>
  <c r="AW762" i="8"/>
  <c r="AW753" i="8"/>
  <c r="AW752" i="8"/>
  <c r="AW751" i="8"/>
  <c r="AW750" i="8"/>
  <c r="AW749" i="8"/>
  <c r="AW748" i="8"/>
  <c r="AW747" i="8"/>
  <c r="AW746" i="8"/>
  <c r="AW745" i="8"/>
  <c r="AW744" i="8"/>
  <c r="AW743" i="8"/>
  <c r="AW742" i="8"/>
  <c r="AW741" i="8"/>
  <c r="AW740" i="8"/>
  <c r="AW739" i="8"/>
  <c r="AW738" i="8"/>
  <c r="AW737" i="8"/>
  <c r="AW736" i="8"/>
  <c r="AW735" i="8"/>
  <c r="AW734" i="8"/>
  <c r="AW733" i="8"/>
  <c r="AW732" i="8"/>
  <c r="AW731" i="8"/>
  <c r="AW730" i="8"/>
  <c r="AW729" i="8"/>
  <c r="AW728" i="8"/>
  <c r="AW727" i="8"/>
  <c r="AW726" i="8"/>
  <c r="AW725" i="8"/>
  <c r="AW724" i="8"/>
  <c r="GJ632" i="8"/>
  <c r="GJ603" i="8"/>
  <c r="GJ604" i="8"/>
  <c r="GJ605" i="8"/>
  <c r="GJ606" i="8"/>
  <c r="GJ607" i="8"/>
  <c r="GJ608" i="8"/>
  <c r="GJ609" i="8"/>
  <c r="GJ610" i="8"/>
  <c r="GJ611" i="8"/>
  <c r="GJ612" i="8"/>
  <c r="GJ613" i="8"/>
  <c r="GJ614" i="8"/>
  <c r="GJ615" i="8"/>
  <c r="GJ616" i="8"/>
  <c r="GJ617" i="8"/>
  <c r="GJ618" i="8"/>
  <c r="GJ619" i="8"/>
  <c r="GJ620" i="8"/>
  <c r="GJ621" i="8"/>
  <c r="GJ622" i="8"/>
  <c r="GJ623" i="8"/>
  <c r="GJ624" i="8"/>
  <c r="GJ625" i="8"/>
  <c r="GJ626" i="8"/>
  <c r="GJ627" i="8"/>
  <c r="GJ628" i="8"/>
  <c r="GJ629" i="8"/>
  <c r="GJ630" i="8"/>
  <c r="GJ631" i="8"/>
  <c r="GL603" i="8"/>
  <c r="GN604" i="8"/>
  <c r="GR606" i="8"/>
  <c r="GV608" i="8"/>
  <c r="GX609" i="8"/>
  <c r="GL611" i="8"/>
  <c r="GN612" i="8"/>
  <c r="GR614" i="8"/>
  <c r="GV616" i="8"/>
  <c r="GX617" i="8"/>
  <c r="GL619" i="8"/>
  <c r="GN620" i="8"/>
  <c r="GR622" i="8"/>
  <c r="GV624" i="8"/>
  <c r="GX625" i="8"/>
  <c r="GL627" i="8"/>
  <c r="GN628" i="8"/>
  <c r="GP629" i="8"/>
  <c r="GR630" i="8"/>
  <c r="GX602" i="8"/>
  <c r="GL632" i="8"/>
  <c r="GN603" i="8"/>
  <c r="GR605" i="8"/>
  <c r="GV607" i="8"/>
  <c r="GX608" i="8"/>
  <c r="GL610" i="8"/>
  <c r="GN611" i="8"/>
  <c r="GR613" i="8"/>
  <c r="GV615" i="8"/>
  <c r="GX616" i="8"/>
  <c r="GL618" i="8"/>
  <c r="GN619" i="8"/>
  <c r="GP620" i="8"/>
  <c r="GR621" i="8"/>
  <c r="GV623" i="8"/>
  <c r="GX624" i="8"/>
  <c r="GL626" i="8"/>
  <c r="GN627" i="8"/>
  <c r="GP628" i="8"/>
  <c r="GR629" i="8"/>
  <c r="GV631" i="8"/>
  <c r="GN632" i="8"/>
  <c r="GR604" i="8"/>
  <c r="GV606" i="8"/>
  <c r="GX607" i="8"/>
  <c r="GL609" i="8"/>
  <c r="GN610" i="8"/>
  <c r="GR612" i="8"/>
  <c r="GV614" i="8"/>
  <c r="GX615" i="8"/>
  <c r="GL617" i="8"/>
  <c r="GN618" i="8"/>
  <c r="GP619" i="8"/>
  <c r="GR620" i="8"/>
  <c r="GV622" i="8"/>
  <c r="GX623" i="8"/>
  <c r="GL625" i="8"/>
  <c r="GN626" i="8"/>
  <c r="GR628" i="8"/>
  <c r="GT629" i="8"/>
  <c r="GV630" i="8"/>
  <c r="GX631" i="8"/>
  <c r="GR603" i="8"/>
  <c r="GR632" i="8"/>
  <c r="GN606" i="8"/>
  <c r="GN608" i="8"/>
  <c r="GV609" i="8"/>
  <c r="GV611" i="8"/>
  <c r="GV613" i="8"/>
  <c r="GP615" i="8"/>
  <c r="GP617" i="8"/>
  <c r="GX618" i="8"/>
  <c r="GX620" i="8"/>
  <c r="GX622" i="8"/>
  <c r="GR624" i="8"/>
  <c r="GR626" i="8"/>
  <c r="GL628" i="8"/>
  <c r="GL630" i="8"/>
  <c r="GV604" i="8"/>
  <c r="GP610" i="8"/>
  <c r="GX611" i="8"/>
  <c r="GX613" i="8"/>
  <c r="GR615" i="8"/>
  <c r="GR617" i="8"/>
  <c r="GR619" i="8"/>
  <c r="GL621" i="8"/>
  <c r="GL623" i="8"/>
  <c r="GN630" i="8"/>
  <c r="GV632" i="8"/>
  <c r="GX604" i="8"/>
  <c r="GX606" i="8"/>
  <c r="GR608" i="8"/>
  <c r="GR610" i="8"/>
  <c r="GL612" i="8"/>
  <c r="GL614" i="8"/>
  <c r="GL616" i="8"/>
  <c r="GN621" i="8"/>
  <c r="GN623" i="8"/>
  <c r="GN625" i="8"/>
  <c r="GV626" i="8"/>
  <c r="GV628" i="8"/>
  <c r="GX632" i="8"/>
  <c r="GL605" i="8"/>
  <c r="GL607" i="8"/>
  <c r="GN614" i="8"/>
  <c r="GN616" i="8"/>
  <c r="GV617" i="8"/>
  <c r="GV619" i="8"/>
  <c r="GV621" i="8"/>
  <c r="GX626" i="8"/>
  <c r="GX628" i="8"/>
  <c r="GX630" i="8"/>
  <c r="GT603" i="8"/>
  <c r="GN605" i="8"/>
  <c r="GN607" i="8"/>
  <c r="GN609" i="8"/>
  <c r="GV610" i="8"/>
  <c r="GV612" i="8"/>
  <c r="GP614" i="8"/>
  <c r="GP616" i="8"/>
  <c r="GP618" i="8"/>
  <c r="GX619" i="8"/>
  <c r="GX621" i="8"/>
  <c r="GR623" i="8"/>
  <c r="GR625" i="8"/>
  <c r="GR627" i="8"/>
  <c r="GL629" i="8"/>
  <c r="GL631" i="8"/>
  <c r="GV603" i="8"/>
  <c r="GV605" i="8"/>
  <c r="GX610" i="8"/>
  <c r="GX612" i="8"/>
  <c r="GX614" i="8"/>
  <c r="GR616" i="8"/>
  <c r="GR618" i="8"/>
  <c r="GL620" i="8"/>
  <c r="GL622" i="8"/>
  <c r="GL624" i="8"/>
  <c r="GN629" i="8"/>
  <c r="GN631" i="8"/>
  <c r="GX603" i="8"/>
  <c r="GX605" i="8"/>
  <c r="GR607" i="8"/>
  <c r="GR609" i="8"/>
  <c r="GR611" i="8"/>
  <c r="GL613" i="8"/>
  <c r="GL615" i="8"/>
  <c r="GN622" i="8"/>
  <c r="GN624" i="8"/>
  <c r="GV625" i="8"/>
  <c r="GV627" i="8"/>
  <c r="GV629" i="8"/>
  <c r="GL604" i="8"/>
  <c r="GL606" i="8"/>
  <c r="GL608" i="8"/>
  <c r="GN613" i="8"/>
  <c r="GN615" i="8"/>
  <c r="GN617" i="8"/>
  <c r="GV618" i="8"/>
  <c r="GV620" i="8"/>
  <c r="GP622" i="8"/>
  <c r="GP624" i="8"/>
  <c r="GP626" i="8"/>
  <c r="GX627" i="8"/>
  <c r="GX629" i="8"/>
  <c r="GR631" i="8"/>
  <c r="AW127" i="8"/>
  <c r="DR145" i="8" s="1"/>
  <c r="BD428" i="8"/>
  <c r="FJ442" i="8" s="1"/>
  <c r="AK271" i="8"/>
  <c r="IH278" i="8" s="1"/>
  <c r="AH683" i="8"/>
  <c r="FF736" i="8" s="1"/>
  <c r="AK394" i="8"/>
  <c r="BN394" i="8" s="1"/>
  <c r="AN271" i="8"/>
  <c r="IJ277" i="8" s="1"/>
  <c r="BJ428" i="8"/>
  <c r="FN446" i="8" s="1"/>
  <c r="BG428" i="8"/>
  <c r="FL451" i="8" s="1"/>
  <c r="AQ271" i="8"/>
  <c r="IL273" i="8" s="1"/>
  <c r="FN457" i="8"/>
  <c r="AN616" i="8"/>
  <c r="B78" i="8"/>
  <c r="AN352" i="8"/>
  <c r="EZ355" i="8" s="1"/>
  <c r="GV602" i="8"/>
  <c r="EV1125" i="8"/>
  <c r="AW859" i="8"/>
  <c r="ER732" i="8"/>
  <c r="ET724" i="8"/>
  <c r="EP724" i="8"/>
  <c r="EP726" i="8"/>
  <c r="EP728" i="8"/>
  <c r="EP730" i="8"/>
  <c r="EP732" i="8"/>
  <c r="EP734" i="8"/>
  <c r="EP736" i="8"/>
  <c r="EP738" i="8"/>
  <c r="EP740" i="8"/>
  <c r="EP742" i="8"/>
  <c r="EP744" i="8"/>
  <c r="EP746" i="8"/>
  <c r="EP748" i="8"/>
  <c r="EP750" i="8"/>
  <c r="EP752" i="8"/>
  <c r="ER728" i="8"/>
  <c r="ER730" i="8"/>
  <c r="ER738" i="8"/>
  <c r="ER740" i="8"/>
  <c r="ER752" i="8"/>
  <c r="ET723" i="8"/>
  <c r="ET726" i="8"/>
  <c r="ER724" i="8"/>
  <c r="ER726" i="8"/>
  <c r="ER734" i="8"/>
  <c r="ER736" i="8"/>
  <c r="ER742" i="8"/>
  <c r="ER744" i="8"/>
  <c r="ER746" i="8"/>
  <c r="ER748" i="8"/>
  <c r="ER750" i="8"/>
  <c r="ET728" i="8"/>
  <c r="ET730" i="8"/>
  <c r="ET732" i="8"/>
  <c r="ET734" i="8"/>
  <c r="ET736" i="8"/>
  <c r="ET738" i="8"/>
  <c r="ET740" i="8"/>
  <c r="ET742" i="8"/>
  <c r="ET744" i="8"/>
  <c r="ET746" i="8"/>
  <c r="ET748" i="8"/>
  <c r="ET750" i="8"/>
  <c r="ET752" i="8"/>
  <c r="ER723" i="8"/>
  <c r="EP725" i="8"/>
  <c r="EP735" i="8"/>
  <c r="EP739" i="8"/>
  <c r="EP743" i="8"/>
  <c r="EP747" i="8"/>
  <c r="EP751" i="8"/>
  <c r="ET725" i="8"/>
  <c r="EP729" i="8"/>
  <c r="ET735" i="8"/>
  <c r="ET743" i="8"/>
  <c r="ER729" i="8"/>
  <c r="ER731" i="8"/>
  <c r="EP737" i="8"/>
  <c r="EP745" i="8"/>
  <c r="EP753" i="8"/>
  <c r="ET731" i="8"/>
  <c r="ER737" i="8"/>
  <c r="ER745" i="8"/>
  <c r="ER753" i="8"/>
  <c r="ET741" i="8"/>
  <c r="ET749" i="8"/>
  <c r="ER725" i="8"/>
  <c r="EP727" i="8"/>
  <c r="ER735" i="8"/>
  <c r="ER739" i="8"/>
  <c r="ER743" i="8"/>
  <c r="ER747" i="8"/>
  <c r="ER751" i="8"/>
  <c r="ER727" i="8"/>
  <c r="ET739" i="8"/>
  <c r="ET747" i="8"/>
  <c r="ET751" i="8"/>
  <c r="ET727" i="8"/>
  <c r="EP731" i="8"/>
  <c r="EP723" i="8"/>
  <c r="ET729" i="8"/>
  <c r="EP741" i="8"/>
  <c r="EP749" i="8"/>
  <c r="EP733" i="8"/>
  <c r="ER741" i="8"/>
  <c r="ER749" i="8"/>
  <c r="ER733" i="8"/>
  <c r="ET737" i="8"/>
  <c r="ET745" i="8"/>
  <c r="ET753" i="8"/>
  <c r="ET733" i="8"/>
  <c r="GR602" i="8"/>
  <c r="GJ602" i="8"/>
  <c r="GN602" i="8"/>
  <c r="GL602" i="8"/>
  <c r="AN605" i="8"/>
  <c r="AW910" i="8"/>
  <c r="CQ352" i="8"/>
  <c r="DN428" i="8"/>
  <c r="AW871" i="8"/>
  <c r="BF660" i="8"/>
  <c r="AW437" i="8"/>
  <c r="AW879" i="8"/>
  <c r="CZ603" i="8"/>
  <c r="AW888" i="8"/>
  <c r="AW648" i="8"/>
  <c r="AW494" i="8"/>
  <c r="AW457" i="8"/>
  <c r="BO628" i="8"/>
  <c r="FN450" i="8"/>
  <c r="FN439" i="8"/>
  <c r="FN448" i="8"/>
  <c r="FN437" i="8"/>
  <c r="FN449" i="8"/>
  <c r="BG394" i="8"/>
  <c r="FB357" i="8"/>
  <c r="FB352" i="8"/>
  <c r="FB358" i="8"/>
  <c r="FB355" i="8"/>
  <c r="EZ356" i="8"/>
  <c r="FB356" i="8"/>
  <c r="FB353" i="8"/>
  <c r="FB354" i="8"/>
  <c r="HL271" i="8"/>
  <c r="HW272" i="8" s="1"/>
  <c r="DH128" i="8"/>
  <c r="DH132" i="8"/>
  <c r="DH136" i="8"/>
  <c r="DH140" i="8"/>
  <c r="DH144" i="8"/>
  <c r="DH148" i="8"/>
  <c r="DH152" i="8"/>
  <c r="DH131" i="8"/>
  <c r="DH135" i="8"/>
  <c r="DH139" i="8"/>
  <c r="DH143" i="8"/>
  <c r="DH147" i="8"/>
  <c r="DH151" i="8"/>
  <c r="DH155" i="8"/>
  <c r="DH130" i="8"/>
  <c r="DH134" i="8"/>
  <c r="DH138" i="8"/>
  <c r="DH142" i="8"/>
  <c r="DH146" i="8"/>
  <c r="DH150" i="8"/>
  <c r="DH154" i="8"/>
  <c r="DH129" i="8"/>
  <c r="DH133" i="8"/>
  <c r="DH137" i="8"/>
  <c r="DH141" i="8"/>
  <c r="DH145" i="8"/>
  <c r="DH149" i="8"/>
  <c r="DH153" i="8"/>
  <c r="DH156" i="8"/>
  <c r="DH127" i="8"/>
  <c r="DH157" i="8"/>
  <c r="CT128" i="8"/>
  <c r="BX127" i="8"/>
  <c r="BX129" i="8" s="1"/>
  <c r="CD127" i="8"/>
  <c r="CD129" i="8" s="1"/>
  <c r="AW497" i="8"/>
  <c r="AW616" i="8"/>
  <c r="AW428" i="8"/>
  <c r="AN447" i="8"/>
  <c r="AW602" i="8"/>
  <c r="AN666" i="8"/>
  <c r="BX428" i="8"/>
  <c r="EK428" i="8"/>
  <c r="AW447" i="8"/>
  <c r="AN478" i="8"/>
  <c r="DI602" i="8"/>
  <c r="FL603" i="8"/>
  <c r="BO610" i="8"/>
  <c r="AN623" i="8"/>
  <c r="AN642" i="8"/>
  <c r="BO654" i="8"/>
  <c r="AW666" i="8"/>
  <c r="AW846" i="8"/>
  <c r="AW899" i="8"/>
  <c r="EG353" i="8"/>
  <c r="DK353" i="8"/>
  <c r="CO353" i="8"/>
  <c r="BN353" i="8"/>
  <c r="BH353" i="8"/>
  <c r="BY353" i="8"/>
  <c r="DQ353" i="8"/>
  <c r="BW353" i="8"/>
  <c r="BU353" i="8"/>
  <c r="CQ353" i="8"/>
  <c r="EB353" i="8"/>
  <c r="DF353" i="8"/>
  <c r="CH353" i="8"/>
  <c r="BL353" i="8"/>
  <c r="DX353" i="8"/>
  <c r="DB353" i="8"/>
  <c r="CD353" i="8"/>
  <c r="DV353" i="8"/>
  <c r="EK353" i="8"/>
  <c r="DO353" i="8"/>
  <c r="EI353" i="8"/>
  <c r="DM353" i="8"/>
  <c r="DZ353" i="8"/>
  <c r="DD353" i="8"/>
  <c r="CF353" i="8"/>
  <c r="BJ353" i="8"/>
  <c r="CZ353" i="8"/>
  <c r="CJ353" i="8"/>
  <c r="EM353" i="8"/>
  <c r="CU353" i="8"/>
  <c r="CS353" i="8"/>
  <c r="BS353" i="8"/>
  <c r="AW442" i="8"/>
  <c r="BO605" i="8"/>
  <c r="BO649" i="8"/>
  <c r="FR272" i="8"/>
  <c r="HL272" i="8"/>
  <c r="DQ352" i="8"/>
  <c r="AN443" i="8"/>
  <c r="AN476" i="8"/>
  <c r="AN602" i="8"/>
  <c r="DG603" i="8"/>
  <c r="BO606" i="8"/>
  <c r="BO618" i="8"/>
  <c r="AN631" i="8"/>
  <c r="AN650" i="8"/>
  <c r="AW839" i="8"/>
  <c r="BS352" i="8"/>
  <c r="BZ428" i="8"/>
  <c r="AW433" i="8"/>
  <c r="AW453" i="8"/>
  <c r="AW483" i="8"/>
  <c r="EY602" i="8"/>
  <c r="FN603" i="8"/>
  <c r="AW612" i="8"/>
  <c r="BO623" i="8"/>
  <c r="BO642" i="8"/>
  <c r="AN656" i="8"/>
  <c r="BF666" i="8"/>
  <c r="AW847" i="8"/>
  <c r="AW903" i="8"/>
  <c r="DP428" i="8"/>
  <c r="DB603" i="8"/>
  <c r="BO660" i="8"/>
  <c r="DR428" i="8"/>
  <c r="HJ272" i="8"/>
  <c r="EI428" i="8"/>
  <c r="AW477" i="8"/>
  <c r="FJ603" i="8"/>
  <c r="AN607" i="8"/>
  <c r="BO622" i="8"/>
  <c r="BO641" i="8"/>
  <c r="AW840" i="8"/>
  <c r="EB272" i="8"/>
  <c r="EX271" i="8"/>
  <c r="FI280" i="8" s="1"/>
  <c r="BU352" i="8"/>
  <c r="CB428" i="8"/>
  <c r="AW435" i="8"/>
  <c r="AN454" i="8"/>
  <c r="AW486" i="8"/>
  <c r="FA602" i="8"/>
  <c r="FP603" i="8"/>
  <c r="BF612" i="8"/>
  <c r="AN624" i="8"/>
  <c r="BO647" i="8"/>
  <c r="AW658" i="8"/>
  <c r="BO669" i="8"/>
  <c r="AW855" i="8"/>
  <c r="AW909" i="8"/>
  <c r="DO352" i="8"/>
  <c r="AN472" i="8"/>
  <c r="AN629" i="8"/>
  <c r="BO665" i="8"/>
  <c r="BO652" i="8"/>
  <c r="GL272" i="8"/>
  <c r="FN271" i="8"/>
  <c r="FY271" i="8" s="1"/>
  <c r="CF352" i="8"/>
  <c r="DL428" i="8"/>
  <c r="AN436" i="8"/>
  <c r="AW454" i="8"/>
  <c r="AN488" i="8"/>
  <c r="FP602" i="8"/>
  <c r="BO604" i="8"/>
  <c r="BO613" i="8"/>
  <c r="AW624" i="8"/>
  <c r="AN648" i="8"/>
  <c r="BF658" i="8"/>
  <c r="BO670" i="8"/>
  <c r="AW856" i="8"/>
  <c r="AW917" i="8"/>
  <c r="AW902" i="8"/>
  <c r="AW887" i="8"/>
  <c r="AW869" i="8"/>
  <c r="AW851" i="8"/>
  <c r="BF668" i="8"/>
  <c r="AN664" i="8"/>
  <c r="AW660" i="8"/>
  <c r="BO655" i="8"/>
  <c r="BO650" i="8"/>
  <c r="AN647" i="8"/>
  <c r="BF642" i="8"/>
  <c r="BO630" i="8"/>
  <c r="AW626" i="8"/>
  <c r="BO621" i="8"/>
  <c r="AN618" i="8"/>
  <c r="AN613" i="8"/>
  <c r="BO609" i="8"/>
  <c r="BF604" i="8"/>
  <c r="EN603" i="8"/>
  <c r="CX603" i="8"/>
  <c r="ET602" i="8"/>
  <c r="BO602" i="8"/>
  <c r="AN492" i="8"/>
  <c r="AN483" i="8"/>
  <c r="AW475" i="8"/>
  <c r="AW458" i="8"/>
  <c r="AW449" i="8"/>
  <c r="AN442" i="8"/>
  <c r="AN432" i="8"/>
  <c r="EG428" i="8"/>
  <c r="CU428" i="8"/>
  <c r="EM352" i="8"/>
  <c r="CU352" i="8"/>
  <c r="AW901" i="8"/>
  <c r="AW883" i="8"/>
  <c r="AW868" i="8"/>
  <c r="AW848" i="8"/>
  <c r="AW668" i="8"/>
  <c r="BO663" i="8"/>
  <c r="BO658" i="8"/>
  <c r="AN655" i="8"/>
  <c r="BF650" i="8"/>
  <c r="BO646" i="8"/>
  <c r="AW642" i="8"/>
  <c r="BO629" i="8"/>
  <c r="AN626" i="8"/>
  <c r="AN621" i="8"/>
  <c r="BO617" i="8"/>
  <c r="BO612" i="8"/>
  <c r="AW608" i="8"/>
  <c r="AW604" i="8"/>
  <c r="EI603" i="8"/>
  <c r="GA602" i="8"/>
  <c r="EN602" i="8"/>
  <c r="BF602" i="8"/>
  <c r="AW491" i="8"/>
  <c r="AW482" i="8"/>
  <c r="AW473" i="8"/>
  <c r="AN458" i="8"/>
  <c r="AN448" i="8"/>
  <c r="AW441" i="8"/>
  <c r="AW431" i="8"/>
  <c r="EE428" i="8"/>
  <c r="CS428" i="8"/>
  <c r="EB352" i="8"/>
  <c r="CS352" i="8"/>
  <c r="AW915" i="8"/>
  <c r="AW900" i="8"/>
  <c r="AW880" i="8"/>
  <c r="AW867" i="8"/>
  <c r="AW893" i="8"/>
  <c r="AW870" i="8"/>
  <c r="AW845" i="8"/>
  <c r="AN669" i="8"/>
  <c r="AN663" i="8"/>
  <c r="AN658" i="8"/>
  <c r="BF652" i="8"/>
  <c r="BO645" i="8"/>
  <c r="AW632" i="8"/>
  <c r="BO626" i="8"/>
  <c r="BO620" i="8"/>
  <c r="BO615" i="8"/>
  <c r="AW610" i="8"/>
  <c r="FE603" i="8"/>
  <c r="FY602" i="8"/>
  <c r="DR602" i="8"/>
  <c r="AN494" i="8"/>
  <c r="AN482" i="8"/>
  <c r="AN471" i="8"/>
  <c r="AN452" i="8"/>
  <c r="AW438" i="8"/>
  <c r="AN429" i="8"/>
  <c r="DJ428" i="8"/>
  <c r="DZ352" i="8"/>
  <c r="BY352" i="8"/>
  <c r="AW892" i="8"/>
  <c r="AW861" i="8"/>
  <c r="BO668" i="8"/>
  <c r="BO662" i="8"/>
  <c r="BO657" i="8"/>
  <c r="AW652" i="8"/>
  <c r="AN645" i="8"/>
  <c r="AN632" i="8"/>
  <c r="BF626" i="8"/>
  <c r="BF620" i="8"/>
  <c r="AN615" i="8"/>
  <c r="AN610" i="8"/>
  <c r="EP603" i="8"/>
  <c r="FW602" i="8"/>
  <c r="DM602" i="8"/>
  <c r="AW493" i="8"/>
  <c r="AW481" i="8"/>
  <c r="AW470" i="8"/>
  <c r="AW451" i="8"/>
  <c r="AN438" i="8"/>
  <c r="EM428" i="8"/>
  <c r="CW428" i="8"/>
  <c r="DX352" i="8"/>
  <c r="BW352" i="8"/>
  <c r="AW912" i="8"/>
  <c r="AW891" i="8"/>
  <c r="AW860" i="8"/>
  <c r="BO666" i="8"/>
  <c r="BO661" i="8"/>
  <c r="AW656" i="8"/>
  <c r="AW650" i="8"/>
  <c r="BO644" i="8"/>
  <c r="BO631" i="8"/>
  <c r="BO625" i="8"/>
  <c r="AW620" i="8"/>
  <c r="BO614" i="8"/>
  <c r="AN608" i="8"/>
  <c r="EC603" i="8"/>
  <c r="FU602" i="8"/>
  <c r="DK602" i="8"/>
  <c r="AW489" i="8"/>
  <c r="AW478" i="8"/>
  <c r="AW467" i="8"/>
  <c r="DB352" i="8"/>
  <c r="CL428" i="8"/>
  <c r="AW429" i="8"/>
  <c r="AW443" i="8"/>
  <c r="AN467" i="8"/>
  <c r="AN487" i="8"/>
  <c r="DX602" i="8"/>
  <c r="DM603" i="8"/>
  <c r="BO607" i="8"/>
  <c r="AW618" i="8"/>
  <c r="AW628" i="8"/>
  <c r="AW644" i="8"/>
  <c r="AN653" i="8"/>
  <c r="AN661" i="8"/>
  <c r="AN671" i="8"/>
  <c r="AW877" i="8"/>
  <c r="AW911" i="8"/>
  <c r="DD352" i="8"/>
  <c r="CQ428" i="8"/>
  <c r="AN431" i="8"/>
  <c r="AW446" i="8"/>
  <c r="AW471" i="8"/>
  <c r="AW487" i="8"/>
  <c r="EI602" i="8"/>
  <c r="DX603" i="8"/>
  <c r="BF610" i="8"/>
  <c r="BF618" i="8"/>
  <c r="BF628" i="8"/>
  <c r="BF644" i="8"/>
  <c r="BO653" i="8"/>
  <c r="AW664" i="8"/>
  <c r="BO671" i="8"/>
  <c r="AW878" i="8"/>
  <c r="FA429" i="8"/>
  <c r="EE429" i="8"/>
  <c r="DL429" i="8"/>
  <c r="CS429" i="8"/>
  <c r="BZ429" i="8"/>
  <c r="EO429" i="8"/>
  <c r="DV429" i="8"/>
  <c r="CJ429" i="8"/>
  <c r="EM429" i="8"/>
  <c r="DT429" i="8"/>
  <c r="CH429" i="8"/>
  <c r="CY429" i="8"/>
  <c r="DP429" i="8"/>
  <c r="EG429" i="8"/>
  <c r="CU429" i="8"/>
  <c r="EV429" i="8"/>
  <c r="EC429" i="8"/>
  <c r="DJ429" i="8"/>
  <c r="CQ429" i="8"/>
  <c r="BX429" i="8"/>
  <c r="DC429" i="8"/>
  <c r="EK429" i="8"/>
  <c r="CF429" i="8"/>
  <c r="EI429" i="8"/>
  <c r="CW429" i="8"/>
  <c r="DN429" i="8"/>
  <c r="CB429" i="8"/>
  <c r="EQ429" i="8"/>
  <c r="DX429" i="8"/>
  <c r="DE429" i="8"/>
  <c r="CL429" i="8"/>
  <c r="DA429" i="8"/>
  <c r="DR429" i="8"/>
  <c r="CD429" i="8"/>
  <c r="BS723" i="8"/>
  <c r="EZ741" i="8" s="1"/>
  <c r="FP272" i="8"/>
  <c r="FT272" i="8"/>
  <c r="ER272" i="8"/>
  <c r="GJ272" i="8"/>
  <c r="AN603" i="8"/>
  <c r="AP395" i="8"/>
  <c r="DV272" i="8"/>
  <c r="DW724" i="8"/>
  <c r="CI724" i="8"/>
  <c r="DR724" i="8"/>
  <c r="CD724" i="8"/>
  <c r="DM724" i="8"/>
  <c r="EG724" i="8"/>
  <c r="DH724" i="8"/>
  <c r="DC724" i="8"/>
  <c r="CX724" i="8"/>
  <c r="EB724" i="8"/>
  <c r="CS724" i="8"/>
  <c r="CN724" i="8"/>
  <c r="CH352" i="8"/>
  <c r="EG352" i="8"/>
  <c r="CY428" i="8"/>
  <c r="EQ428" i="8"/>
  <c r="AN434" i="8"/>
  <c r="AN444" i="8"/>
  <c r="AN455" i="8"/>
  <c r="AN474" i="8"/>
  <c r="AN484" i="8"/>
  <c r="AN495" i="8"/>
  <c r="FC602" i="8"/>
  <c r="ER603" i="8"/>
  <c r="BF608" i="8"/>
  <c r="AN614" i="8"/>
  <c r="AN619" i="8"/>
  <c r="BF624" i="8"/>
  <c r="AN630" i="8"/>
  <c r="AN643" i="8"/>
  <c r="BF648" i="8"/>
  <c r="AN654" i="8"/>
  <c r="AN659" i="8"/>
  <c r="BF664" i="8"/>
  <c r="AN670" i="8"/>
  <c r="AW862" i="8"/>
  <c r="AW884" i="8"/>
  <c r="AW916" i="8"/>
  <c r="BL352" i="8"/>
  <c r="CJ352" i="8"/>
  <c r="DK352" i="8"/>
  <c r="EI352" i="8"/>
  <c r="EI354" i="8" s="1"/>
  <c r="CF428" i="8"/>
  <c r="DA428" i="8"/>
  <c r="DX428" i="8"/>
  <c r="EV428" i="8"/>
  <c r="AW430" i="8"/>
  <c r="AW434" i="8"/>
  <c r="AW439" i="8"/>
  <c r="AW445" i="8"/>
  <c r="AW450" i="8"/>
  <c r="AW455" i="8"/>
  <c r="AW469" i="8"/>
  <c r="AW474" i="8"/>
  <c r="AW479" i="8"/>
  <c r="AW485" i="8"/>
  <c r="AW490" i="8"/>
  <c r="AW495" i="8"/>
  <c r="DB602" i="8"/>
  <c r="EE602" i="8"/>
  <c r="FE602" i="8"/>
  <c r="BO603" i="8"/>
  <c r="DT603" i="8"/>
  <c r="ET603" i="8"/>
  <c r="GA603" i="8"/>
  <c r="AW606" i="8"/>
  <c r="BO608" i="8"/>
  <c r="BO611" i="8"/>
  <c r="AW614" i="8"/>
  <c r="BO616" i="8"/>
  <c r="BO619" i="8"/>
  <c r="AW622" i="8"/>
  <c r="BO624" i="8"/>
  <c r="BO627" i="8"/>
  <c r="AW630" i="8"/>
  <c r="BO632" i="8"/>
  <c r="BO643" i="8"/>
  <c r="AW646" i="8"/>
  <c r="BO648" i="8"/>
  <c r="BO651" i="8"/>
  <c r="AW654" i="8"/>
  <c r="BO656" i="8"/>
  <c r="BO659" i="8"/>
  <c r="AW662" i="8"/>
  <c r="BO664" i="8"/>
  <c r="BO667" i="8"/>
  <c r="AW670" i="8"/>
  <c r="AW843" i="8"/>
  <c r="AW853" i="8"/>
  <c r="AW863" i="8"/>
  <c r="AW875" i="8"/>
  <c r="AW885" i="8"/>
  <c r="AW895" i="8"/>
  <c r="AW907" i="8"/>
  <c r="AK352" i="8"/>
  <c r="EX358" i="8" s="1"/>
  <c r="DU1052" i="8"/>
  <c r="DT1125" i="8"/>
  <c r="DX838" i="8"/>
  <c r="DE1126" i="8"/>
  <c r="DE1127" i="8" s="1"/>
  <c r="EM1130" i="8" s="1"/>
  <c r="EN1130" i="8" s="1"/>
  <c r="CZ1126" i="8"/>
  <c r="CZ1127" i="8" s="1"/>
  <c r="EM1129" i="8" s="1"/>
  <c r="EN1129" i="8" s="1"/>
  <c r="EI1126" i="8"/>
  <c r="CU1126" i="8"/>
  <c r="ED1126" i="8"/>
  <c r="CP1126" i="8"/>
  <c r="DY1126" i="8"/>
  <c r="CK1126" i="8"/>
  <c r="DT1126" i="8"/>
  <c r="CF1126" i="8"/>
  <c r="DO1126" i="8"/>
  <c r="DO1127" i="8" s="1"/>
  <c r="EM1132" i="8" s="1"/>
  <c r="EN1132" i="8" s="1"/>
  <c r="DJ1126" i="8"/>
  <c r="DJ1127" i="8" s="1"/>
  <c r="EM1131" i="8" s="1"/>
  <c r="EN1131" i="8" s="1"/>
  <c r="B208" i="8"/>
  <c r="DZ1052" i="8"/>
  <c r="EI1125" i="8"/>
  <c r="EM838" i="8"/>
  <c r="ED1125" i="8"/>
  <c r="EH838" i="8"/>
  <c r="DY1125" i="8"/>
  <c r="EC838" i="8"/>
  <c r="EJ1052" i="8"/>
  <c r="EE1052" i="8"/>
  <c r="BB127" i="8"/>
  <c r="CT127" i="8"/>
  <c r="BQ127" i="8"/>
  <c r="BQ129" i="8" s="1"/>
  <c r="CK127" i="8"/>
  <c r="CK129" i="8" s="1"/>
  <c r="BA395" i="8"/>
  <c r="DN838" i="8"/>
  <c r="EB723" i="8"/>
  <c r="CN723" i="8"/>
  <c r="DI838" i="8"/>
  <c r="DW723" i="8"/>
  <c r="CI723" i="8"/>
  <c r="DD838" i="8"/>
  <c r="DR723" i="8"/>
  <c r="CD723" i="8"/>
  <c r="CY838" i="8"/>
  <c r="DM723" i="8"/>
  <c r="CT838" i="8"/>
  <c r="DH723" i="8"/>
  <c r="CO838" i="8"/>
  <c r="DS838" i="8"/>
  <c r="CJ838" i="8"/>
  <c r="EG723" i="8"/>
  <c r="DC723" i="8"/>
  <c r="CX723" i="8"/>
  <c r="CS723" i="8"/>
  <c r="AW914" i="8"/>
  <c r="AW906" i="8"/>
  <c r="AW898" i="8"/>
  <c r="AW890" i="8"/>
  <c r="AW882" i="8"/>
  <c r="AW874" i="8"/>
  <c r="AW866" i="8"/>
  <c r="AW858" i="8"/>
  <c r="AW850" i="8"/>
  <c r="AW842" i="8"/>
  <c r="BF671" i="8"/>
  <c r="BF669" i="8"/>
  <c r="BF667" i="8"/>
  <c r="BF665" i="8"/>
  <c r="BF663" i="8"/>
  <c r="BF661" i="8"/>
  <c r="BF659" i="8"/>
  <c r="BF657" i="8"/>
  <c r="BF655" i="8"/>
  <c r="BF653" i="8"/>
  <c r="BF651" i="8"/>
  <c r="BF649" i="8"/>
  <c r="BF647" i="8"/>
  <c r="BF645" i="8"/>
  <c r="BF643" i="8"/>
  <c r="BF641" i="8"/>
  <c r="BF631" i="8"/>
  <c r="BF629" i="8"/>
  <c r="BF627" i="8"/>
  <c r="BF625" i="8"/>
  <c r="BF623" i="8"/>
  <c r="BF621" i="8"/>
  <c r="BF619" i="8"/>
  <c r="BF617" i="8"/>
  <c r="BF615" i="8"/>
  <c r="BF613" i="8"/>
  <c r="BF611" i="8"/>
  <c r="BF609" i="8"/>
  <c r="BF607" i="8"/>
  <c r="BF605" i="8"/>
  <c r="FY603" i="8"/>
  <c r="FC603" i="8"/>
  <c r="EG603" i="8"/>
  <c r="DK603" i="8"/>
  <c r="BF603" i="8"/>
  <c r="FN602" i="8"/>
  <c r="ER602" i="8"/>
  <c r="DV602" i="8"/>
  <c r="CZ602" i="8"/>
  <c r="AN497" i="8"/>
  <c r="AN493" i="8"/>
  <c r="AN489" i="8"/>
  <c r="AN485" i="8"/>
  <c r="AN481" i="8"/>
  <c r="AN477" i="8"/>
  <c r="AN473" i="8"/>
  <c r="AN469" i="8"/>
  <c r="AN457" i="8"/>
  <c r="AN453" i="8"/>
  <c r="AN449" i="8"/>
  <c r="AN445" i="8"/>
  <c r="AN441" i="8"/>
  <c r="AN437" i="8"/>
  <c r="AN433" i="8"/>
  <c r="AN430" i="8"/>
  <c r="EO428" i="8"/>
  <c r="DV428" i="8"/>
  <c r="DC428" i="8"/>
  <c r="CJ428" i="8"/>
  <c r="AN428" i="8"/>
  <c r="DV352" i="8"/>
  <c r="CZ352" i="8"/>
  <c r="CD352" i="8"/>
  <c r="BH352" i="8"/>
  <c r="AW913" i="8"/>
  <c r="AW905" i="8"/>
  <c r="AW897" i="8"/>
  <c r="AW889" i="8"/>
  <c r="AW881" i="8"/>
  <c r="AW873" i="8"/>
  <c r="AW865" i="8"/>
  <c r="AW857" i="8"/>
  <c r="AW849" i="8"/>
  <c r="AW841" i="8"/>
  <c r="AW671" i="8"/>
  <c r="AW669" i="8"/>
  <c r="AW667" i="8"/>
  <c r="AW665" i="8"/>
  <c r="AW663" i="8"/>
  <c r="AW661" i="8"/>
  <c r="AW659" i="8"/>
  <c r="AW657" i="8"/>
  <c r="AW655" i="8"/>
  <c r="AW653" i="8"/>
  <c r="AW651" i="8"/>
  <c r="AW649" i="8"/>
  <c r="AW647" i="8"/>
  <c r="AW645" i="8"/>
  <c r="AW643" i="8"/>
  <c r="AW641" i="8"/>
  <c r="AW631" i="8"/>
  <c r="AW629" i="8"/>
  <c r="AW627" i="8"/>
  <c r="AW625" i="8"/>
  <c r="AW623" i="8"/>
  <c r="AW621" i="8"/>
  <c r="AW619" i="8"/>
  <c r="AW617" i="8"/>
  <c r="AW615" i="8"/>
  <c r="AW613" i="8"/>
  <c r="AW611" i="8"/>
  <c r="AW609" i="8"/>
  <c r="AW607" i="8"/>
  <c r="AW605" i="8"/>
  <c r="FW603" i="8"/>
  <c r="FA603" i="8"/>
  <c r="EE603" i="8"/>
  <c r="DI603" i="8"/>
  <c r="AW603" i="8"/>
  <c r="FL602" i="8"/>
  <c r="EP602" i="8"/>
  <c r="DT602" i="8"/>
  <c r="CX602" i="8"/>
  <c r="AW496" i="8"/>
  <c r="AW492" i="8"/>
  <c r="AW488" i="8"/>
  <c r="AW484" i="8"/>
  <c r="AW480" i="8"/>
  <c r="AW476" i="8"/>
  <c r="AW472" i="8"/>
  <c r="AW468" i="8"/>
  <c r="AW456" i="8"/>
  <c r="AW452" i="8"/>
  <c r="AW448" i="8"/>
  <c r="AW444" i="8"/>
  <c r="AW440" i="8"/>
  <c r="AW436" i="8"/>
  <c r="AW432" i="8"/>
  <c r="CU1125" i="8"/>
  <c r="CV1052" i="8"/>
  <c r="CP1125" i="8"/>
  <c r="CQ1052" i="8"/>
  <c r="CK1125" i="8"/>
  <c r="CL1052" i="8"/>
  <c r="CF1125" i="8"/>
  <c r="CG1052" i="8"/>
  <c r="CM127" i="8"/>
  <c r="CM129" i="8" s="1"/>
  <c r="BJ352" i="8"/>
  <c r="DF352" i="8"/>
  <c r="CD428" i="8"/>
  <c r="DT428" i="8"/>
  <c r="AN439" i="8"/>
  <c r="AN450" i="8"/>
  <c r="AN468" i="8"/>
  <c r="AN479" i="8"/>
  <c r="AN490" i="8"/>
  <c r="CV602" i="8"/>
  <c r="EC602" i="8"/>
  <c r="DR603" i="8"/>
  <c r="FU603" i="8"/>
  <c r="AN606" i="8"/>
  <c r="AN611" i="8"/>
  <c r="BF616" i="8"/>
  <c r="AN622" i="8"/>
  <c r="AN627" i="8"/>
  <c r="BF632" i="8"/>
  <c r="AN646" i="8"/>
  <c r="AN651" i="8"/>
  <c r="BF656" i="8"/>
  <c r="AN662" i="8"/>
  <c r="AN667" i="8"/>
  <c r="AW852" i="8"/>
  <c r="AW872" i="8"/>
  <c r="AW894" i="8"/>
  <c r="AW904" i="8"/>
  <c r="AQ316" i="8"/>
  <c r="AU316" i="8" s="1"/>
  <c r="B320" i="8" s="1"/>
  <c r="BH271" i="8"/>
  <c r="BS275" i="8" s="1"/>
  <c r="GL271" i="8"/>
  <c r="GW272" i="8" s="1"/>
  <c r="EV271" i="8"/>
  <c r="FG272" i="8" s="1"/>
  <c r="HH272" i="8"/>
  <c r="BN352" i="8"/>
  <c r="CO352" i="8"/>
  <c r="DM352" i="8"/>
  <c r="EK352" i="8"/>
  <c r="CH428" i="8"/>
  <c r="DE428" i="8"/>
  <c r="EC428" i="8"/>
  <c r="FA428" i="8"/>
  <c r="AN435" i="8"/>
  <c r="AN440" i="8"/>
  <c r="AN446" i="8"/>
  <c r="AN451" i="8"/>
  <c r="AN456" i="8"/>
  <c r="AN470" i="8"/>
  <c r="AN475" i="8"/>
  <c r="AN480" i="8"/>
  <c r="AN486" i="8"/>
  <c r="AN491" i="8"/>
  <c r="AN496" i="8"/>
  <c r="DG602" i="8"/>
  <c r="EG602" i="8"/>
  <c r="FJ602" i="8"/>
  <c r="CV603" i="8"/>
  <c r="DV603" i="8"/>
  <c r="EY603" i="8"/>
  <c r="AN604" i="8"/>
  <c r="BF606" i="8"/>
  <c r="AN609" i="8"/>
  <c r="AN612" i="8"/>
  <c r="BF614" i="8"/>
  <c r="AN617" i="8"/>
  <c r="AN620" i="8"/>
  <c r="BF622" i="8"/>
  <c r="AN625" i="8"/>
  <c r="AN628" i="8"/>
  <c r="BF630" i="8"/>
  <c r="AN641" i="8"/>
  <c r="AN644" i="8"/>
  <c r="BF646" i="8"/>
  <c r="AN649" i="8"/>
  <c r="AN652" i="8"/>
  <c r="BF654" i="8"/>
  <c r="AN657" i="8"/>
  <c r="AN660" i="8"/>
  <c r="BF662" i="8"/>
  <c r="AN665" i="8"/>
  <c r="AN668" i="8"/>
  <c r="BF670" i="8"/>
  <c r="AW844" i="8"/>
  <c r="AW854" i="8"/>
  <c r="AW864" i="8"/>
  <c r="AW876" i="8"/>
  <c r="AW886" i="8"/>
  <c r="AW896" i="8"/>
  <c r="AW908" i="8"/>
  <c r="AW918" i="8"/>
  <c r="CY127" i="8"/>
  <c r="AW352" i="8"/>
  <c r="FF358" i="8" s="1"/>
  <c r="AV395" i="8"/>
  <c r="BG395" i="8"/>
  <c r="CY128" i="8"/>
  <c r="ET272" i="8"/>
  <c r="FP271" i="8"/>
  <c r="GA272" i="8" s="1"/>
  <c r="GN272" i="8"/>
  <c r="HF272" i="8"/>
  <c r="AZ352" i="8"/>
  <c r="FH356" i="8" s="1"/>
  <c r="AP394" i="8"/>
  <c r="BA394" i="8"/>
  <c r="CO127" i="8"/>
  <c r="CO129" i="8" s="1"/>
  <c r="BE395" i="8"/>
  <c r="EV272" i="8"/>
  <c r="FR271" i="8"/>
  <c r="GC274" i="8" s="1"/>
  <c r="GN271" i="8"/>
  <c r="GY278" i="8" s="1"/>
  <c r="HF271" i="8"/>
  <c r="HQ273" i="8" s="1"/>
  <c r="AH352" i="8"/>
  <c r="EV354" i="8" s="1"/>
  <c r="AV394" i="8"/>
  <c r="BC394" i="8"/>
  <c r="AR395" i="8"/>
  <c r="BC395" i="8"/>
  <c r="AT352" i="8"/>
  <c r="FD357" i="8" s="1"/>
  <c r="AT395" i="8"/>
  <c r="CB127" i="8"/>
  <c r="CB129" i="8" s="1"/>
  <c r="ER271" i="8"/>
  <c r="FC274" i="8" s="1"/>
  <c r="EX272" i="8"/>
  <c r="FT271" i="8"/>
  <c r="GE275" i="8" s="1"/>
  <c r="GP271" i="8"/>
  <c r="HA277" i="8" s="1"/>
  <c r="HH271" i="8"/>
  <c r="HS277" i="8" s="1"/>
  <c r="BC352" i="8"/>
  <c r="FJ358" i="8" s="1"/>
  <c r="AR394" i="8"/>
  <c r="BE394" i="8"/>
  <c r="BO127" i="8"/>
  <c r="BO129" i="8" s="1"/>
  <c r="BZ127" i="8"/>
  <c r="BZ129" i="8" s="1"/>
  <c r="CI127" i="8"/>
  <c r="CI129" i="8" s="1"/>
  <c r="ET271" i="8"/>
  <c r="FE280" i="8" s="1"/>
  <c r="FN272" i="8"/>
  <c r="GP272" i="8"/>
  <c r="HJ271" i="8"/>
  <c r="HU272" i="8" s="1"/>
  <c r="AT394" i="8"/>
  <c r="DF272" i="8"/>
  <c r="DV271" i="8"/>
  <c r="EG280" i="8" s="1"/>
  <c r="CZ271" i="8"/>
  <c r="DK276" i="8" s="1"/>
  <c r="DX271" i="8"/>
  <c r="EI276" i="8" s="1"/>
  <c r="DB272" i="8"/>
  <c r="DX272" i="8"/>
  <c r="DB271" i="8"/>
  <c r="DM272" i="8" s="1"/>
  <c r="DD272" i="8"/>
  <c r="DZ272" i="8"/>
  <c r="AZ271" i="8"/>
  <c r="IR278" i="8" s="1"/>
  <c r="BC271" i="8"/>
  <c r="IT271" i="8" s="1"/>
  <c r="AT271" i="8"/>
  <c r="IN272" i="8" s="1"/>
  <c r="AW271" i="8"/>
  <c r="IP271" i="8" s="1"/>
  <c r="DF271" i="8"/>
  <c r="DQ271" i="8" s="1"/>
  <c r="EB271" i="8"/>
  <c r="EM278" i="8" s="1"/>
  <c r="DD271" i="8"/>
  <c r="DO278" i="8" s="1"/>
  <c r="DZ271" i="8"/>
  <c r="EK273" i="8" s="1"/>
  <c r="CZ272" i="8"/>
  <c r="BH272" i="8"/>
  <c r="BN271" i="8"/>
  <c r="BJ271" i="8"/>
  <c r="BJ272" i="8"/>
  <c r="CF271" i="8"/>
  <c r="CH271" i="8"/>
  <c r="BL271" i="8"/>
  <c r="BN272" i="8"/>
  <c r="BL272" i="8"/>
  <c r="CJ271" i="8"/>
  <c r="CD272" i="8"/>
  <c r="CF272" i="8"/>
  <c r="CH272" i="8"/>
  <c r="CJ272" i="8"/>
  <c r="CD271" i="8"/>
  <c r="CO276" i="8" s="1"/>
  <c r="BM127" i="8"/>
  <c r="BM129" i="8" s="1"/>
  <c r="BS127" i="8"/>
  <c r="BF560" i="8"/>
  <c r="AW1125" i="8"/>
  <c r="CB838" i="8"/>
  <c r="AT299" i="8"/>
  <c r="AX299" i="8" s="1"/>
  <c r="B303" i="8" s="1"/>
  <c r="BV838" i="8"/>
  <c r="AQ299" i="8"/>
  <c r="BB128" i="8"/>
  <c r="BH127" i="8"/>
  <c r="BH129" i="8" s="1"/>
  <c r="BD127" i="8"/>
  <c r="BD129" i="8" s="1"/>
  <c r="BF127" i="8"/>
  <c r="BF129" i="8" s="1"/>
  <c r="BI1125" i="8"/>
  <c r="EX1125" i="8" s="1"/>
  <c r="AN46" i="8"/>
  <c r="BR1125" i="8"/>
  <c r="FD1125" i="8" s="1"/>
  <c r="AK127" i="8"/>
  <c r="DJ152" i="8" s="1"/>
  <c r="BU1125" i="8"/>
  <c r="FF1125" i="8" s="1"/>
  <c r="AN127" i="8"/>
  <c r="DL137" i="8" s="1"/>
  <c r="BS838" i="8"/>
  <c r="BM723" i="8"/>
  <c r="EV739" i="8" s="1"/>
  <c r="GT630" i="8"/>
  <c r="AN562" i="8"/>
  <c r="BX1125" i="8"/>
  <c r="FH1125" i="8" s="1"/>
  <c r="AQ127" i="8"/>
  <c r="DN152" i="8" s="1"/>
  <c r="CA1125" i="8"/>
  <c r="FJ1125" i="8" s="1"/>
  <c r="AT127" i="8"/>
  <c r="DP138" i="8" s="1"/>
  <c r="AN535" i="8"/>
  <c r="BY1052" i="8"/>
  <c r="BV1052" i="8"/>
  <c r="BL1125" i="8"/>
  <c r="EZ1125" i="8" s="1"/>
  <c r="CB1052" i="8"/>
  <c r="BO1125" i="8"/>
  <c r="FB1125" i="8" s="1"/>
  <c r="AN560" i="8"/>
  <c r="AW534" i="8"/>
  <c r="BP428" i="8"/>
  <c r="FR455" i="8" s="1"/>
  <c r="AN561" i="8"/>
  <c r="AN201" i="8"/>
  <c r="AP201" i="8" s="1"/>
  <c r="B53" i="8"/>
  <c r="AN43" i="8"/>
  <c r="AP43" i="8" s="1"/>
  <c r="AQ683" i="8"/>
  <c r="FL723" i="8" s="1"/>
  <c r="BS428" i="8"/>
  <c r="FT447" i="8" s="1"/>
  <c r="AN683" i="8"/>
  <c r="FJ730" i="8" s="1"/>
  <c r="AK683" i="8"/>
  <c r="FN1125" i="8" s="1"/>
  <c r="BS1052" i="8"/>
  <c r="BP1052" i="8"/>
  <c r="BM1052" i="8"/>
  <c r="BJ1052" i="8"/>
  <c r="BG1052" i="8"/>
  <c r="CE838" i="8"/>
  <c r="AN536" i="8"/>
  <c r="AW562" i="8"/>
  <c r="BO562" i="8"/>
  <c r="BM838" i="8"/>
  <c r="BO535" i="8"/>
  <c r="BP838" i="8"/>
  <c r="BO534" i="8"/>
  <c r="BO558" i="8"/>
  <c r="BF561" i="8"/>
  <c r="BF562" i="8"/>
  <c r="BO537" i="8"/>
  <c r="BF536" i="8"/>
  <c r="AW557" i="8"/>
  <c r="BP723" i="8"/>
  <c r="EX733" i="8" s="1"/>
  <c r="AW558" i="8"/>
  <c r="BO557" i="8"/>
  <c r="BO556" i="8"/>
  <c r="BF535" i="8"/>
  <c r="AN533" i="8"/>
  <c r="AN527" i="8"/>
  <c r="BF526" i="8"/>
  <c r="AW535" i="8"/>
  <c r="BM428" i="8"/>
  <c r="FP443" i="8" s="1"/>
  <c r="AN203" i="8"/>
  <c r="AN44" i="8"/>
  <c r="AN557" i="8"/>
  <c r="BF533" i="8"/>
  <c r="AH271" i="8"/>
  <c r="IF277" i="8" s="1"/>
  <c r="BF563" i="8"/>
  <c r="AW559" i="8"/>
  <c r="BF557" i="8"/>
  <c r="BO531" i="8"/>
  <c r="AN202" i="8"/>
  <c r="AW561" i="8"/>
  <c r="BO561" i="8"/>
  <c r="BO559" i="8"/>
  <c r="BF558" i="8"/>
  <c r="AW556" i="8"/>
  <c r="BF534" i="8"/>
  <c r="AH227" i="8"/>
  <c r="B231" i="8" s="1"/>
  <c r="AN186" i="8"/>
  <c r="B190" i="8" s="1"/>
  <c r="AN45" i="8"/>
  <c r="AN558" i="8"/>
  <c r="AW537" i="8"/>
  <c r="AN534" i="8"/>
  <c r="BO532" i="8"/>
  <c r="AN531" i="8"/>
  <c r="BF530" i="8"/>
  <c r="BO527" i="8"/>
  <c r="AW529" i="8"/>
  <c r="AN528" i="8"/>
  <c r="BF527" i="8"/>
  <c r="BF531" i="8"/>
  <c r="AW530" i="8"/>
  <c r="BO529" i="8"/>
  <c r="AW526" i="8"/>
  <c r="BO530" i="8"/>
  <c r="BF528" i="8"/>
  <c r="AN526" i="8"/>
  <c r="AW527" i="8"/>
  <c r="BO526" i="8"/>
  <c r="AW532" i="8"/>
  <c r="AW531" i="8"/>
  <c r="AN530" i="8"/>
  <c r="AH806" i="8"/>
  <c r="AH86" i="8"/>
  <c r="B90" i="8" s="1"/>
  <c r="AH98" i="8"/>
  <c r="B102" i="8" s="1"/>
  <c r="AN556" i="8"/>
  <c r="AN559" i="8"/>
  <c r="AN529" i="8"/>
  <c r="AN563" i="8"/>
  <c r="AN47" i="8"/>
  <c r="BY723" i="8"/>
  <c r="FD734" i="8" s="1"/>
  <c r="BO563" i="8"/>
  <c r="AW563" i="8"/>
  <c r="BF559" i="8"/>
  <c r="BO536" i="8"/>
  <c r="AW536" i="8"/>
  <c r="BF532" i="8"/>
  <c r="AN532" i="8"/>
  <c r="BO528" i="8"/>
  <c r="AW528" i="8"/>
  <c r="AH394" i="8"/>
  <c r="BL396" i="8" s="1"/>
  <c r="AH215" i="8"/>
  <c r="B219" i="8" s="1"/>
  <c r="B191" i="8"/>
  <c r="BV723" i="8"/>
  <c r="FB749" i="8" s="1"/>
  <c r="BO560" i="8"/>
  <c r="AW560" i="8"/>
  <c r="BF556" i="8"/>
  <c r="BF537" i="8"/>
  <c r="AN537" i="8"/>
  <c r="BO533" i="8"/>
  <c r="AW533" i="8"/>
  <c r="BF529" i="8"/>
  <c r="IJ278" i="8" l="1"/>
  <c r="GU271" i="8"/>
  <c r="FJ444" i="8"/>
  <c r="DR130" i="8"/>
  <c r="IF276" i="8"/>
  <c r="IJ271" i="8"/>
  <c r="IF275" i="8"/>
  <c r="IH280" i="8"/>
  <c r="FD728" i="8"/>
  <c r="FR1125" i="8"/>
  <c r="IJ275" i="8"/>
  <c r="BE396" i="8"/>
  <c r="CH354" i="8"/>
  <c r="GJ273" i="8"/>
  <c r="FP1125" i="8"/>
  <c r="CU354" i="8"/>
  <c r="IJ279" i="8"/>
  <c r="FL1125" i="8"/>
  <c r="FP839" i="8"/>
  <c r="FR842" i="8"/>
  <c r="FT841" i="8"/>
  <c r="FP840" i="8"/>
  <c r="FR838" i="8"/>
  <c r="FT842" i="8"/>
  <c r="FP841" i="8"/>
  <c r="FV841" i="8"/>
  <c r="FT838" i="8"/>
  <c r="FP842" i="8"/>
  <c r="FV842" i="8"/>
  <c r="FT839" i="8"/>
  <c r="FP838" i="8"/>
  <c r="FV838" i="8"/>
  <c r="FV840" i="8"/>
  <c r="FR839" i="8"/>
  <c r="FV839" i="8"/>
  <c r="FR840" i="8"/>
  <c r="FR841" i="8"/>
  <c r="FT840" i="8"/>
  <c r="EV838" i="8"/>
  <c r="IR274" i="8"/>
  <c r="FN433" i="8"/>
  <c r="FN452" i="8"/>
  <c r="IN280" i="8"/>
  <c r="IR275" i="8"/>
  <c r="IN271" i="8"/>
  <c r="IL280" i="8"/>
  <c r="IL272" i="8"/>
  <c r="IR273" i="8"/>
  <c r="IN279" i="8"/>
  <c r="IL278" i="8"/>
  <c r="IL271" i="8"/>
  <c r="IN278" i="8"/>
  <c r="IL277" i="8"/>
  <c r="FH355" i="8"/>
  <c r="FH726" i="8"/>
  <c r="IT274" i="8"/>
  <c r="IP279" i="8"/>
  <c r="IN274" i="8"/>
  <c r="IL276" i="8"/>
  <c r="IP278" i="8"/>
  <c r="IL275" i="8"/>
  <c r="FH353" i="8"/>
  <c r="FN444" i="8"/>
  <c r="IL279" i="8"/>
  <c r="IR277" i="8"/>
  <c r="IP275" i="8"/>
  <c r="IL274" i="8"/>
  <c r="FN455" i="8"/>
  <c r="FN442" i="8"/>
  <c r="IR276" i="8"/>
  <c r="FN453" i="8"/>
  <c r="FN443" i="8"/>
  <c r="EV743" i="8"/>
  <c r="FB737" i="8"/>
  <c r="FB726" i="8"/>
  <c r="FD737" i="8"/>
  <c r="FB748" i="8"/>
  <c r="BA396" i="8"/>
  <c r="BN354" i="8"/>
  <c r="DF354" i="8"/>
  <c r="CJ354" i="8"/>
  <c r="EM354" i="8"/>
  <c r="BY354" i="8"/>
  <c r="GU272" i="8"/>
  <c r="GU278" i="8"/>
  <c r="GU277" i="8"/>
  <c r="GU276" i="8"/>
  <c r="GU280" i="8"/>
  <c r="FY277" i="8"/>
  <c r="EK279" i="8"/>
  <c r="EG271" i="8"/>
  <c r="GU279" i="8"/>
  <c r="HL273" i="8"/>
  <c r="HS272" i="8"/>
  <c r="GU275" i="8"/>
  <c r="HA271" i="8"/>
  <c r="GW279" i="8"/>
  <c r="HW275" i="8"/>
  <c r="GU273" i="8"/>
  <c r="HW274" i="8"/>
  <c r="EK275" i="8"/>
  <c r="HW277" i="8"/>
  <c r="EK277" i="8"/>
  <c r="FC272" i="8"/>
  <c r="GA276" i="8"/>
  <c r="FG278" i="8"/>
  <c r="HA276" i="8"/>
  <c r="EM279" i="8"/>
  <c r="EK280" i="8"/>
  <c r="FE277" i="8"/>
  <c r="EM271" i="8"/>
  <c r="HA273" i="8"/>
  <c r="EK274" i="8"/>
  <c r="GE280" i="8"/>
  <c r="EI278" i="8"/>
  <c r="HW276" i="8"/>
  <c r="FC275" i="8"/>
  <c r="EK272" i="8"/>
  <c r="FI272" i="8"/>
  <c r="EM273" i="8"/>
  <c r="HQ275" i="8"/>
  <c r="FC280" i="8"/>
  <c r="FI274" i="8"/>
  <c r="HQ280" i="8"/>
  <c r="EK271" i="8"/>
  <c r="EK276" i="8"/>
  <c r="FE272" i="8"/>
  <c r="EG275" i="8"/>
  <c r="EG273" i="8"/>
  <c r="EK278" i="8"/>
  <c r="HA280" i="8"/>
  <c r="GA273" i="8"/>
  <c r="FE271" i="8"/>
  <c r="FE276" i="8"/>
  <c r="FG274" i="8"/>
  <c r="HA278" i="8"/>
  <c r="FI275" i="8"/>
  <c r="FG279" i="8"/>
  <c r="EM280" i="8"/>
  <c r="HA272" i="8"/>
  <c r="GW271" i="8"/>
  <c r="FE273" i="8"/>
  <c r="GC275" i="8"/>
  <c r="HS271" i="8"/>
  <c r="GA277" i="8"/>
  <c r="EM272" i="8"/>
  <c r="HQ274" i="8"/>
  <c r="HQ279" i="8"/>
  <c r="GW273" i="8"/>
  <c r="GW278" i="8"/>
  <c r="EI272" i="8"/>
  <c r="GE271" i="8"/>
  <c r="GE278" i="8"/>
  <c r="EG274" i="8"/>
  <c r="HU275" i="8"/>
  <c r="GC276" i="8"/>
  <c r="GY280" i="8"/>
  <c r="GY276" i="8"/>
  <c r="GA274" i="8"/>
  <c r="HS273" i="8"/>
  <c r="FI276" i="8"/>
  <c r="GY272" i="8"/>
  <c r="GC279" i="8"/>
  <c r="GA275" i="8"/>
  <c r="HS274" i="8"/>
  <c r="GY273" i="8"/>
  <c r="GW274" i="8"/>
  <c r="GA278" i="8"/>
  <c r="HA274" i="8"/>
  <c r="GC277" i="8"/>
  <c r="HU276" i="8"/>
  <c r="GA280" i="8"/>
  <c r="FI278" i="8"/>
  <c r="HS276" i="8"/>
  <c r="HQ271" i="8"/>
  <c r="HW278" i="8"/>
  <c r="EM276" i="8"/>
  <c r="GA279" i="8"/>
  <c r="HA275" i="8"/>
  <c r="FI273" i="8"/>
  <c r="HQ272" i="8"/>
  <c r="EG278" i="8"/>
  <c r="EM274" i="8"/>
  <c r="GC280" i="8"/>
  <c r="HQ276" i="8"/>
  <c r="GY277" i="8"/>
  <c r="FC271" i="8"/>
  <c r="GW280" i="8"/>
  <c r="FC277" i="8"/>
  <c r="GE273" i="8"/>
  <c r="HU279" i="8"/>
  <c r="HA279" i="8"/>
  <c r="FC273" i="8"/>
  <c r="GE276" i="8"/>
  <c r="FC276" i="8"/>
  <c r="GE272" i="8"/>
  <c r="HU278" i="8"/>
  <c r="HS275" i="8"/>
  <c r="EI273" i="8"/>
  <c r="FE274" i="8"/>
  <c r="EM275" i="8"/>
  <c r="GC271" i="8"/>
  <c r="HQ277" i="8"/>
  <c r="GE279" i="8"/>
  <c r="EI271" i="8"/>
  <c r="FG276" i="8"/>
  <c r="EG276" i="8"/>
  <c r="GC272" i="8"/>
  <c r="HS278" i="8"/>
  <c r="HW279" i="8"/>
  <c r="FI279" i="8"/>
  <c r="HQ278" i="8"/>
  <c r="FE279" i="8"/>
  <c r="HW271" i="8"/>
  <c r="HU277" i="8"/>
  <c r="GA271" i="8"/>
  <c r="GY274" i="8"/>
  <c r="FE278" i="8"/>
  <c r="HW280" i="8"/>
  <c r="HU273" i="8"/>
  <c r="FI271" i="8"/>
  <c r="GY271" i="8"/>
  <c r="GC278" i="8"/>
  <c r="FI277" i="8"/>
  <c r="EI274" i="8"/>
  <c r="EG279" i="8"/>
  <c r="EG277" i="8"/>
  <c r="GC273" i="8"/>
  <c r="HS279" i="8"/>
  <c r="GW275" i="8"/>
  <c r="EM277" i="8"/>
  <c r="FC278" i="8"/>
  <c r="GE274" i="8"/>
  <c r="HU280" i="8"/>
  <c r="GE277" i="8"/>
  <c r="HU274" i="8"/>
  <c r="FG271" i="8"/>
  <c r="GW277" i="8"/>
  <c r="HW273" i="8"/>
  <c r="EG272" i="8"/>
  <c r="HS280" i="8"/>
  <c r="FG280" i="8"/>
  <c r="GW276" i="8"/>
  <c r="EI279" i="8"/>
  <c r="FG275" i="8"/>
  <c r="EI280" i="8"/>
  <c r="FE275" i="8"/>
  <c r="FC279" i="8"/>
  <c r="HU271" i="8"/>
  <c r="FG277" i="8"/>
  <c r="GY275" i="8"/>
  <c r="EI277" i="8"/>
  <c r="FG273" i="8"/>
  <c r="GY279" i="8"/>
  <c r="EI275" i="8"/>
  <c r="FY275" i="8"/>
  <c r="FY274" i="8"/>
  <c r="FY276" i="8"/>
  <c r="FY278" i="8"/>
  <c r="FY272" i="8"/>
  <c r="FY273" i="8"/>
  <c r="FL449" i="8"/>
  <c r="FN454" i="8"/>
  <c r="FL447" i="8"/>
  <c r="DY1127" i="8"/>
  <c r="FL429" i="8"/>
  <c r="FL457" i="8"/>
  <c r="FT449" i="8"/>
  <c r="FL442" i="8"/>
  <c r="FL455" i="8"/>
  <c r="FT434" i="8"/>
  <c r="FT436" i="8"/>
  <c r="FT456" i="8"/>
  <c r="FH746" i="8"/>
  <c r="FJ750" i="8"/>
  <c r="FP445" i="8"/>
  <c r="FR441" i="8"/>
  <c r="FR431" i="8"/>
  <c r="FH739" i="8"/>
  <c r="FH736" i="8"/>
  <c r="FR430" i="8"/>
  <c r="FL753" i="8"/>
  <c r="FP442" i="8"/>
  <c r="FH743" i="8"/>
  <c r="FT457" i="8"/>
  <c r="FF725" i="8"/>
  <c r="FF752" i="8"/>
  <c r="FF729" i="8"/>
  <c r="FF737" i="8"/>
  <c r="FJ452" i="8"/>
  <c r="DR154" i="8"/>
  <c r="DN145" i="8"/>
  <c r="DP144" i="8"/>
  <c r="DR147" i="8"/>
  <c r="DR144" i="8"/>
  <c r="DL145" i="8"/>
  <c r="DL154" i="8"/>
  <c r="DJ130" i="8"/>
  <c r="DL152" i="8"/>
  <c r="DR141" i="8"/>
  <c r="DI604" i="8"/>
  <c r="FD749" i="8"/>
  <c r="EZ748" i="8"/>
  <c r="FB728" i="8"/>
  <c r="FB746" i="8"/>
  <c r="EZ734" i="8"/>
  <c r="FD739" i="8"/>
  <c r="FB739" i="8"/>
  <c r="FD744" i="8"/>
  <c r="FD730" i="8"/>
  <c r="EZ746" i="8"/>
  <c r="EZ744" i="8"/>
  <c r="EZ724" i="8"/>
  <c r="EX748" i="8"/>
  <c r="EZ733" i="8"/>
  <c r="FB735" i="8"/>
  <c r="EZ725" i="8"/>
  <c r="FD742" i="8"/>
  <c r="EV727" i="8"/>
  <c r="EZ729" i="8"/>
  <c r="EZ726" i="8"/>
  <c r="FB744" i="8"/>
  <c r="FD753" i="8"/>
  <c r="FB752" i="8"/>
  <c r="FD733" i="8"/>
  <c r="EZ751" i="8"/>
  <c r="EZ749" i="8"/>
  <c r="EZ731" i="8"/>
  <c r="EX749" i="8"/>
  <c r="EX737" i="8"/>
  <c r="EX727" i="8"/>
  <c r="FB733" i="8"/>
  <c r="FD740" i="8"/>
  <c r="FD726" i="8"/>
  <c r="FD751" i="8"/>
  <c r="EZ740" i="8"/>
  <c r="FD745" i="8"/>
  <c r="EZ750" i="8"/>
  <c r="FD727" i="8"/>
  <c r="EZ747" i="8"/>
  <c r="EV753" i="8"/>
  <c r="FD738" i="8"/>
  <c r="FD724" i="8"/>
  <c r="EZ737" i="8"/>
  <c r="EZ735" i="8"/>
  <c r="EZ738" i="8"/>
  <c r="FD743" i="8"/>
  <c r="EV740" i="8"/>
  <c r="EZ745" i="8"/>
  <c r="EZ753" i="8"/>
  <c r="FD752" i="8"/>
  <c r="EV737" i="8"/>
  <c r="FB742" i="8"/>
  <c r="EZ752" i="8"/>
  <c r="FB724" i="8"/>
  <c r="EV750" i="8"/>
  <c r="EZ732" i="8"/>
  <c r="FD729" i="8"/>
  <c r="FD723" i="8"/>
  <c r="FB751" i="8"/>
  <c r="FD748" i="8"/>
  <c r="FD736" i="8"/>
  <c r="EV752" i="8"/>
  <c r="EZ730" i="8"/>
  <c r="FD747" i="8"/>
  <c r="EX736" i="8"/>
  <c r="EX753" i="8"/>
  <c r="EX743" i="8"/>
  <c r="EZ739" i="8"/>
  <c r="FD746" i="8"/>
  <c r="FD732" i="8"/>
  <c r="FH358" i="8"/>
  <c r="FF353" i="8"/>
  <c r="EV356" i="8"/>
  <c r="EV358" i="8"/>
  <c r="FP441" i="8"/>
  <c r="FP428" i="8"/>
  <c r="FT445" i="8"/>
  <c r="FT432" i="8"/>
  <c r="FP435" i="8"/>
  <c r="FP452" i="8"/>
  <c r="FP438" i="8"/>
  <c r="FJ739" i="8"/>
  <c r="FL752" i="8"/>
  <c r="FJ737" i="8"/>
  <c r="FJ748" i="8"/>
  <c r="FH744" i="8"/>
  <c r="FP457" i="8"/>
  <c r="FD354" i="8"/>
  <c r="EV353" i="8"/>
  <c r="EX356" i="8"/>
  <c r="FD353" i="8"/>
  <c r="FJ356" i="8"/>
  <c r="FR448" i="8"/>
  <c r="FP429" i="8"/>
  <c r="FT437" i="8"/>
  <c r="FP431" i="8"/>
  <c r="FP448" i="8"/>
  <c r="FR434" i="8"/>
  <c r="FH725" i="8"/>
  <c r="FH749" i="8"/>
  <c r="FH737" i="8"/>
  <c r="FJ727" i="8"/>
  <c r="FH732" i="8"/>
  <c r="FJ746" i="8"/>
  <c r="FH750" i="8"/>
  <c r="FH742" i="8"/>
  <c r="FL727" i="8"/>
  <c r="FD356" i="8"/>
  <c r="EV352" i="8"/>
  <c r="FD358" i="8"/>
  <c r="FF355" i="8"/>
  <c r="FP453" i="8"/>
  <c r="FP444" i="8"/>
  <c r="FT433" i="8"/>
  <c r="FP439" i="8"/>
  <c r="FT455" i="8"/>
  <c r="FT450" i="8"/>
  <c r="FP455" i="8"/>
  <c r="FH735" i="8"/>
  <c r="FH730" i="8"/>
  <c r="FJ736" i="8"/>
  <c r="FL737" i="8"/>
  <c r="FH352" i="8"/>
  <c r="FJ352" i="8"/>
  <c r="FH354" i="8"/>
  <c r="FP451" i="8"/>
  <c r="FP433" i="8"/>
  <c r="FP450" i="8"/>
  <c r="FP440" i="8"/>
  <c r="FP434" i="8"/>
  <c r="FT429" i="8"/>
  <c r="FR452" i="8"/>
  <c r="FT439" i="8"/>
  <c r="FT442" i="8"/>
  <c r="FJ729" i="8"/>
  <c r="FH729" i="8"/>
  <c r="FJ741" i="8"/>
  <c r="FH733" i="8"/>
  <c r="FH731" i="8"/>
  <c r="FH727" i="8"/>
  <c r="FH728" i="8"/>
  <c r="FJ734" i="8"/>
  <c r="FH734" i="8"/>
  <c r="FP456" i="8"/>
  <c r="FH357" i="8"/>
  <c r="EX357" i="8"/>
  <c r="EV357" i="8"/>
  <c r="FF357" i="8"/>
  <c r="FJ353" i="8"/>
  <c r="FP449" i="8"/>
  <c r="FT451" i="8"/>
  <c r="FP446" i="8"/>
  <c r="FP432" i="8"/>
  <c r="FT452" i="8"/>
  <c r="FT431" i="8"/>
  <c r="FT430" i="8"/>
  <c r="FH723" i="8"/>
  <c r="FH751" i="8"/>
  <c r="FJ732" i="8"/>
  <c r="FT458" i="8"/>
  <c r="FD352" i="8"/>
  <c r="FD355" i="8"/>
  <c r="BL394" i="8"/>
  <c r="BP394" i="8" s="1"/>
  <c r="FT443" i="8"/>
  <c r="FT446" i="8"/>
  <c r="FR450" i="8"/>
  <c r="FP430" i="8"/>
  <c r="FT444" i="8"/>
  <c r="FP454" i="8"/>
  <c r="FR449" i="8"/>
  <c r="FJ723" i="8"/>
  <c r="FJ725" i="8"/>
  <c r="FJ751" i="8"/>
  <c r="FH747" i="8"/>
  <c r="FH740" i="8"/>
  <c r="FH724" i="8"/>
  <c r="FL743" i="8"/>
  <c r="FL733" i="8"/>
  <c r="FP458" i="8"/>
  <c r="FF356" i="8"/>
  <c r="FF354" i="8"/>
  <c r="FJ357" i="8"/>
  <c r="FJ355" i="8"/>
  <c r="FT435" i="8"/>
  <c r="FT438" i="8"/>
  <c r="FR438" i="8"/>
  <c r="FT453" i="8"/>
  <c r="FT440" i="8"/>
  <c r="FR439" i="8"/>
  <c r="FR445" i="8"/>
  <c r="FH753" i="8"/>
  <c r="FH741" i="8"/>
  <c r="FH748" i="8"/>
  <c r="FR456" i="8"/>
  <c r="DR138" i="8"/>
  <c r="DR151" i="8"/>
  <c r="DJ129" i="8"/>
  <c r="DL142" i="8"/>
  <c r="DP127" i="8"/>
  <c r="DL147" i="8"/>
  <c r="DR140" i="8"/>
  <c r="DR149" i="8"/>
  <c r="DP141" i="8"/>
  <c r="DL128" i="8"/>
  <c r="DP134" i="8"/>
  <c r="DJ156" i="8"/>
  <c r="DJ136" i="8"/>
  <c r="DJ149" i="8"/>
  <c r="DP155" i="8"/>
  <c r="DR152" i="8"/>
  <c r="DP128" i="8"/>
  <c r="DR132" i="8"/>
  <c r="DJ143" i="8"/>
  <c r="DP153" i="8"/>
  <c r="DL140" i="8"/>
  <c r="DJ128" i="8"/>
  <c r="DP146" i="8"/>
  <c r="DL133" i="8"/>
  <c r="DR150" i="8"/>
  <c r="DJ127" i="8"/>
  <c r="DN142" i="8"/>
  <c r="DP135" i="8"/>
  <c r="DJ134" i="8"/>
  <c r="DR156" i="8"/>
  <c r="DR127" i="8"/>
  <c r="DN140" i="8"/>
  <c r="DN133" i="8"/>
  <c r="DJ148" i="8"/>
  <c r="DJ141" i="8"/>
  <c r="DP147" i="8"/>
  <c r="DL134" i="8"/>
  <c r="DP156" i="8"/>
  <c r="DL139" i="8"/>
  <c r="DJ154" i="8"/>
  <c r="DJ155" i="8"/>
  <c r="DJ139" i="8"/>
  <c r="DP149" i="8"/>
  <c r="DP133" i="8"/>
  <c r="DL157" i="8"/>
  <c r="DP142" i="8"/>
  <c r="DR142" i="8"/>
  <c r="DL127" i="8"/>
  <c r="DR139" i="8"/>
  <c r="DL146" i="8"/>
  <c r="DJ146" i="8"/>
  <c r="DR153" i="8"/>
  <c r="DR133" i="8"/>
  <c r="DL132" i="8"/>
  <c r="DP154" i="8"/>
  <c r="DN141" i="8"/>
  <c r="DJ157" i="8"/>
  <c r="DJ137" i="8"/>
  <c r="DP131" i="8"/>
  <c r="DP136" i="8"/>
  <c r="DN143" i="8"/>
  <c r="DJ131" i="8"/>
  <c r="DL144" i="8"/>
  <c r="DL153" i="8"/>
  <c r="DJ140" i="8"/>
  <c r="DJ153" i="8"/>
  <c r="DR131" i="8"/>
  <c r="DP143" i="8"/>
  <c r="DP148" i="8"/>
  <c r="DJ142" i="8"/>
  <c r="DJ151" i="8"/>
  <c r="DR129" i="8"/>
  <c r="DP129" i="8"/>
  <c r="FE604" i="8"/>
  <c r="DX604" i="8"/>
  <c r="CQ354" i="8"/>
  <c r="FC604" i="8"/>
  <c r="FN604" i="8"/>
  <c r="IT275" i="8"/>
  <c r="IT276" i="8"/>
  <c r="IT277" i="8"/>
  <c r="IT279" i="8"/>
  <c r="IT280" i="8"/>
  <c r="IT272" i="8"/>
  <c r="IT273" i="8"/>
  <c r="GZ629" i="8"/>
  <c r="FF728" i="8"/>
  <c r="FF744" i="8"/>
  <c r="FF727" i="8"/>
  <c r="FF723" i="8"/>
  <c r="FF734" i="8"/>
  <c r="FF750" i="8"/>
  <c r="FF741" i="8"/>
  <c r="FF724" i="8"/>
  <c r="FF740" i="8"/>
  <c r="FF753" i="8"/>
  <c r="FF743" i="8"/>
  <c r="FF730" i="8"/>
  <c r="FF746" i="8"/>
  <c r="FF733" i="8"/>
  <c r="FF739" i="8"/>
  <c r="FF731" i="8"/>
  <c r="FF748" i="8"/>
  <c r="FF745" i="8"/>
  <c r="FF726" i="8"/>
  <c r="FF742" i="8"/>
  <c r="FF749" i="8"/>
  <c r="FF738" i="8"/>
  <c r="FF735" i="8"/>
  <c r="FF732" i="8"/>
  <c r="FF747" i="8"/>
  <c r="FF751" i="8"/>
  <c r="GT611" i="8"/>
  <c r="GT624" i="8"/>
  <c r="GZ624" i="8" s="1"/>
  <c r="GT622" i="8"/>
  <c r="GZ622" i="8" s="1"/>
  <c r="GT605" i="8"/>
  <c r="GT632" i="8"/>
  <c r="GT610" i="8"/>
  <c r="GZ610" i="8" s="1"/>
  <c r="GT616" i="8"/>
  <c r="GZ616" i="8" s="1"/>
  <c r="GT631" i="8"/>
  <c r="GT614" i="8"/>
  <c r="GZ614" i="8" s="1"/>
  <c r="GT612" i="8"/>
  <c r="GT618" i="8"/>
  <c r="GZ618" i="8" s="1"/>
  <c r="GT602" i="8"/>
  <c r="GT623" i="8"/>
  <c r="GT606" i="8"/>
  <c r="GT617" i="8"/>
  <c r="GZ617" i="8" s="1"/>
  <c r="GT620" i="8"/>
  <c r="GZ620" i="8" s="1"/>
  <c r="GT615" i="8"/>
  <c r="GZ615" i="8" s="1"/>
  <c r="GT619" i="8"/>
  <c r="GZ619" i="8" s="1"/>
  <c r="GT626" i="8"/>
  <c r="GZ626" i="8" s="1"/>
  <c r="GT625" i="8"/>
  <c r="GT607" i="8"/>
  <c r="GT621" i="8"/>
  <c r="GT628" i="8"/>
  <c r="GZ628" i="8" s="1"/>
  <c r="GT613" i="8"/>
  <c r="GT608" i="8"/>
  <c r="GT627" i="8"/>
  <c r="GT604" i="8"/>
  <c r="IT278" i="8"/>
  <c r="IH276" i="8"/>
  <c r="IH272" i="8"/>
  <c r="IH271" i="8"/>
  <c r="IH279" i="8"/>
  <c r="IH277" i="8"/>
  <c r="IH274" i="8"/>
  <c r="IH275" i="8"/>
  <c r="IH273" i="8"/>
  <c r="GT609" i="8"/>
  <c r="EZ353" i="8"/>
  <c r="EZ358" i="8"/>
  <c r="EZ357" i="8"/>
  <c r="FJ457" i="8"/>
  <c r="FJ428" i="8"/>
  <c r="FJ445" i="8"/>
  <c r="FJ455" i="8"/>
  <c r="FJ437" i="8"/>
  <c r="FJ449" i="8"/>
  <c r="FJ456" i="8"/>
  <c r="FJ446" i="8"/>
  <c r="FJ454" i="8"/>
  <c r="FJ453" i="8"/>
  <c r="FJ434" i="8"/>
  <c r="FJ448" i="8"/>
  <c r="FJ431" i="8"/>
  <c r="FJ438" i="8"/>
  <c r="FJ458" i="8"/>
  <c r="FJ450" i="8"/>
  <c r="FJ435" i="8"/>
  <c r="FJ440" i="8"/>
  <c r="FL444" i="8"/>
  <c r="FL454" i="8"/>
  <c r="FL452" i="8"/>
  <c r="FL436" i="8"/>
  <c r="FL439" i="8"/>
  <c r="FL431" i="8"/>
  <c r="FL443" i="8"/>
  <c r="FL435" i="8"/>
  <c r="FL428" i="8"/>
  <c r="FL456" i="8"/>
  <c r="FL739" i="8"/>
  <c r="FL724" i="8"/>
  <c r="FL750" i="8"/>
  <c r="FL729" i="8"/>
  <c r="FL745" i="8"/>
  <c r="FL748" i="8"/>
  <c r="FL735" i="8"/>
  <c r="FL751" i="8"/>
  <c r="FL726" i="8"/>
  <c r="FL728" i="8"/>
  <c r="FL746" i="8"/>
  <c r="FL725" i="8"/>
  <c r="FL741" i="8"/>
  <c r="FL738" i="8"/>
  <c r="DN156" i="8"/>
  <c r="DN154" i="8"/>
  <c r="DN157" i="8"/>
  <c r="DN136" i="8"/>
  <c r="DN134" i="8"/>
  <c r="DN127" i="8"/>
  <c r="DN148" i="8"/>
  <c r="DN139" i="8"/>
  <c r="DN151" i="8"/>
  <c r="DN146" i="8"/>
  <c r="DN153" i="8"/>
  <c r="DN137" i="8"/>
  <c r="DN138" i="8"/>
  <c r="FL432" i="8"/>
  <c r="FJ447" i="8"/>
  <c r="FJ441" i="8"/>
  <c r="EV733" i="8"/>
  <c r="FN435" i="8"/>
  <c r="FN430" i="8"/>
  <c r="FN447" i="8"/>
  <c r="FN438" i="8"/>
  <c r="FN441" i="8"/>
  <c r="FN456" i="8"/>
  <c r="FN432" i="8"/>
  <c r="FN451" i="8"/>
  <c r="FN440" i="8"/>
  <c r="FN445" i="8"/>
  <c r="FN434" i="8"/>
  <c r="GP621" i="8"/>
  <c r="GP604" i="8"/>
  <c r="GP625" i="8"/>
  <c r="GP631" i="8"/>
  <c r="GP613" i="8"/>
  <c r="GP602" i="8"/>
  <c r="GP630" i="8"/>
  <c r="GZ630" i="8" s="1"/>
  <c r="GP605" i="8"/>
  <c r="GP606" i="8"/>
  <c r="GP607" i="8"/>
  <c r="GP627" i="8"/>
  <c r="GP632" i="8"/>
  <c r="GP608" i="8"/>
  <c r="GP609" i="8"/>
  <c r="IF272" i="8"/>
  <c r="IF280" i="8"/>
  <c r="IF273" i="8"/>
  <c r="IF271" i="8"/>
  <c r="IF274" i="8"/>
  <c r="FR440" i="8"/>
  <c r="FL450" i="8"/>
  <c r="FJ429" i="8"/>
  <c r="FL430" i="8"/>
  <c r="FJ436" i="8"/>
  <c r="FL438" i="8"/>
  <c r="FL740" i="8"/>
  <c r="EV748" i="8"/>
  <c r="FL744" i="8"/>
  <c r="EX739" i="8"/>
  <c r="EX740" i="8"/>
  <c r="EX750" i="8"/>
  <c r="EX728" i="8"/>
  <c r="EX738" i="8"/>
  <c r="EX726" i="8"/>
  <c r="EX729" i="8"/>
  <c r="EX745" i="8"/>
  <c r="EX730" i="8"/>
  <c r="EX752" i="8"/>
  <c r="EX735" i="8"/>
  <c r="EX751" i="8"/>
  <c r="EX734" i="8"/>
  <c r="EX724" i="8"/>
  <c r="EX723" i="8"/>
  <c r="EX725" i="8"/>
  <c r="EX741" i="8"/>
  <c r="EX744" i="8"/>
  <c r="EX746" i="8"/>
  <c r="IP272" i="8"/>
  <c r="IP280" i="8"/>
  <c r="IP273" i="8"/>
  <c r="IP274" i="8"/>
  <c r="ED1127" i="8"/>
  <c r="EM1135" i="8" s="1"/>
  <c r="DT1127" i="8"/>
  <c r="EM1133" i="8" s="1"/>
  <c r="DN149" i="8"/>
  <c r="DN150" i="8"/>
  <c r="DN131" i="8"/>
  <c r="DN144" i="8"/>
  <c r="IP277" i="8"/>
  <c r="IF279" i="8"/>
  <c r="EZ354" i="8"/>
  <c r="FR432" i="8"/>
  <c r="FL445" i="8"/>
  <c r="FJ443" i="8"/>
  <c r="FL448" i="8"/>
  <c r="FJ432" i="8"/>
  <c r="FL433" i="8"/>
  <c r="FN436" i="8"/>
  <c r="FL734" i="8"/>
  <c r="FL736" i="8"/>
  <c r="EX742" i="8"/>
  <c r="EV732" i="8"/>
  <c r="EV724" i="8"/>
  <c r="FL731" i="8"/>
  <c r="GP623" i="8"/>
  <c r="FJ451" i="8"/>
  <c r="EV729" i="8"/>
  <c r="EV745" i="8"/>
  <c r="EV746" i="8"/>
  <c r="EV735" i="8"/>
  <c r="EV751" i="8"/>
  <c r="EV726" i="8"/>
  <c r="EV738" i="8"/>
  <c r="EV744" i="8"/>
  <c r="EV725" i="8"/>
  <c r="EV741" i="8"/>
  <c r="EV736" i="8"/>
  <c r="EV731" i="8"/>
  <c r="EV747" i="8"/>
  <c r="EV728" i="8"/>
  <c r="EV730" i="8"/>
  <c r="EV742" i="8"/>
  <c r="DN135" i="8"/>
  <c r="DN132" i="8"/>
  <c r="FL440" i="8"/>
  <c r="FL749" i="8"/>
  <c r="AW73" i="8"/>
  <c r="B80" i="8" s="1"/>
  <c r="FR457" i="8"/>
  <c r="FR446" i="8"/>
  <c r="FR435" i="8"/>
  <c r="FR429" i="8"/>
  <c r="FR454" i="8"/>
  <c r="FR436" i="8"/>
  <c r="FR443" i="8"/>
  <c r="FR433" i="8"/>
  <c r="FR444" i="8"/>
  <c r="FR428" i="8"/>
  <c r="FR451" i="8"/>
  <c r="FR437" i="8"/>
  <c r="DN155" i="8"/>
  <c r="EZ352" i="8"/>
  <c r="FN428" i="8"/>
  <c r="FN431" i="8"/>
  <c r="FL437" i="8"/>
  <c r="FL730" i="8"/>
  <c r="EV749" i="8"/>
  <c r="FR458" i="8"/>
  <c r="FN458" i="8"/>
  <c r="IJ272" i="8"/>
  <c r="IJ280" i="8"/>
  <c r="IJ273" i="8"/>
  <c r="IJ274" i="8"/>
  <c r="GP603" i="8"/>
  <c r="GZ603" i="8" s="1"/>
  <c r="FB741" i="8"/>
  <c r="FB740" i="8"/>
  <c r="FB734" i="8"/>
  <c r="FB730" i="8"/>
  <c r="FB727" i="8"/>
  <c r="FB743" i="8"/>
  <c r="FB725" i="8"/>
  <c r="FB738" i="8"/>
  <c r="FB750" i="8"/>
  <c r="FB729" i="8"/>
  <c r="FB745" i="8"/>
  <c r="FB736" i="8"/>
  <c r="FB731" i="8"/>
  <c r="FB747" i="8"/>
  <c r="FB723" i="8"/>
  <c r="FJ724" i="8"/>
  <c r="FJ738" i="8"/>
  <c r="FJ747" i="8"/>
  <c r="FJ740" i="8"/>
  <c r="FJ733" i="8"/>
  <c r="FJ753" i="8"/>
  <c r="FJ726" i="8"/>
  <c r="FJ742" i="8"/>
  <c r="FJ731" i="8"/>
  <c r="FJ745" i="8"/>
  <c r="FJ728" i="8"/>
  <c r="FJ744" i="8"/>
  <c r="FJ749" i="8"/>
  <c r="FJ743" i="8"/>
  <c r="FJ735" i="8"/>
  <c r="DL149" i="8"/>
  <c r="DL156" i="8"/>
  <c r="DL151" i="8"/>
  <c r="DL138" i="8"/>
  <c r="DL129" i="8"/>
  <c r="DL136" i="8"/>
  <c r="DL131" i="8"/>
  <c r="DL150" i="8"/>
  <c r="DL141" i="8"/>
  <c r="DL148" i="8"/>
  <c r="DL155" i="8"/>
  <c r="DL143" i="8"/>
  <c r="DL130" i="8"/>
  <c r="IN275" i="8"/>
  <c r="IN276" i="8"/>
  <c r="IN277" i="8"/>
  <c r="GA604" i="8"/>
  <c r="DD354" i="8"/>
  <c r="DN129" i="8"/>
  <c r="DN130" i="8"/>
  <c r="DL135" i="8"/>
  <c r="DN147" i="8"/>
  <c r="DN128" i="8"/>
  <c r="IP276" i="8"/>
  <c r="IN273" i="8"/>
  <c r="IJ276" i="8"/>
  <c r="IF278" i="8"/>
  <c r="FL434" i="8"/>
  <c r="FL453" i="8"/>
  <c r="FL441" i="8"/>
  <c r="FJ439" i="8"/>
  <c r="FJ433" i="8"/>
  <c r="FL446" i="8"/>
  <c r="FJ430" i="8"/>
  <c r="FR447" i="8"/>
  <c r="FN429" i="8"/>
  <c r="FR442" i="8"/>
  <c r="FR453" i="8"/>
  <c r="EV723" i="8"/>
  <c r="FL732" i="8"/>
  <c r="EV734" i="8"/>
  <c r="EX732" i="8"/>
  <c r="FL742" i="8"/>
  <c r="FB732" i="8"/>
  <c r="FJ752" i="8"/>
  <c r="EX747" i="8"/>
  <c r="EX731" i="8"/>
  <c r="FB753" i="8"/>
  <c r="FL747" i="8"/>
  <c r="FL458" i="8"/>
  <c r="BN395" i="8"/>
  <c r="BN396" i="8"/>
  <c r="BP396" i="8" s="1"/>
  <c r="GP611" i="8"/>
  <c r="GP612" i="8"/>
  <c r="BG396" i="8"/>
  <c r="EK354" i="8"/>
  <c r="DR135" i="8"/>
  <c r="DP151" i="8"/>
  <c r="DP132" i="8"/>
  <c r="DR137" i="8"/>
  <c r="DP137" i="8"/>
  <c r="DP130" i="8"/>
  <c r="IR280" i="8"/>
  <c r="IR272" i="8"/>
  <c r="EX355" i="8"/>
  <c r="EV355" i="8"/>
  <c r="EI1127" i="8"/>
  <c r="EM1136" i="8" s="1"/>
  <c r="DZ354" i="8"/>
  <c r="DR146" i="8"/>
  <c r="DR134" i="8"/>
  <c r="DR155" i="8"/>
  <c r="DJ145" i="8"/>
  <c r="DP139" i="8"/>
  <c r="DP152" i="8"/>
  <c r="DJ150" i="8"/>
  <c r="DJ138" i="8"/>
  <c r="DR157" i="8"/>
  <c r="DJ147" i="8"/>
  <c r="DP157" i="8"/>
  <c r="DP150" i="8"/>
  <c r="IR279" i="8"/>
  <c r="IR271" i="8"/>
  <c r="FJ354" i="8"/>
  <c r="EX354" i="8"/>
  <c r="EX353" i="8"/>
  <c r="EZ723" i="8"/>
  <c r="EZ736" i="8"/>
  <c r="EZ727" i="8"/>
  <c r="EZ743" i="8"/>
  <c r="BL395" i="8"/>
  <c r="FY280" i="8"/>
  <c r="FY279" i="8"/>
  <c r="FN273" i="8"/>
  <c r="CO354" i="8"/>
  <c r="BH354" i="8"/>
  <c r="DJ144" i="8"/>
  <c r="DJ132" i="8"/>
  <c r="DR143" i="8"/>
  <c r="DJ133" i="8"/>
  <c r="DR128" i="8"/>
  <c r="DP140" i="8"/>
  <c r="DR148" i="8"/>
  <c r="DR136" i="8"/>
  <c r="DJ135" i="8"/>
  <c r="DP145" i="8"/>
  <c r="FF352" i="8"/>
  <c r="EX352" i="8"/>
  <c r="FP447" i="8"/>
  <c r="FT428" i="8"/>
  <c r="FP437" i="8"/>
  <c r="FT454" i="8"/>
  <c r="FP436" i="8"/>
  <c r="FT441" i="8"/>
  <c r="FT448" i="8"/>
  <c r="FD741" i="8"/>
  <c r="FH745" i="8"/>
  <c r="EZ742" i="8"/>
  <c r="FD735" i="8"/>
  <c r="EZ728" i="8"/>
  <c r="FH752" i="8"/>
  <c r="FH738" i="8"/>
  <c r="FD725" i="8"/>
  <c r="FD731" i="8"/>
  <c r="FD750" i="8"/>
  <c r="CP1127" i="8"/>
  <c r="EM1127" i="8" s="1"/>
  <c r="AW1134" i="8"/>
  <c r="B1139" i="8" s="1"/>
  <c r="EX838" i="8"/>
  <c r="FL839" i="8"/>
  <c r="EZ840" i="8"/>
  <c r="FD841" i="8"/>
  <c r="FH842" i="8"/>
  <c r="FL843" i="8"/>
  <c r="EZ844" i="8"/>
  <c r="FP844" i="8"/>
  <c r="FD845" i="8"/>
  <c r="FT845" i="8"/>
  <c r="FH846" i="8"/>
  <c r="FJ847" i="8"/>
  <c r="FN848" i="8"/>
  <c r="FB849" i="8"/>
  <c r="FR849" i="8"/>
  <c r="FF850" i="8"/>
  <c r="FV850" i="8"/>
  <c r="FJ851" i="8"/>
  <c r="FN852" i="8"/>
  <c r="FB853" i="8"/>
  <c r="FR853" i="8"/>
  <c r="FF854" i="8"/>
  <c r="FV854" i="8"/>
  <c r="FJ855" i="8"/>
  <c r="FN856" i="8"/>
  <c r="FB857" i="8"/>
  <c r="FR857" i="8"/>
  <c r="FF858" i="8"/>
  <c r="FV858" i="8"/>
  <c r="FJ859" i="8"/>
  <c r="FN860" i="8"/>
  <c r="FB861" i="8"/>
  <c r="FR861" i="8"/>
  <c r="FF862" i="8"/>
  <c r="FV862" i="8"/>
  <c r="FJ863" i="8"/>
  <c r="FN864" i="8"/>
  <c r="FB865" i="8"/>
  <c r="FR865" i="8"/>
  <c r="FF866" i="8"/>
  <c r="FV866" i="8"/>
  <c r="FJ867" i="8"/>
  <c r="FN868" i="8"/>
  <c r="FB869" i="8"/>
  <c r="FR869" i="8"/>
  <c r="FF870" i="8"/>
  <c r="FV870" i="8"/>
  <c r="FJ871" i="8"/>
  <c r="FN872" i="8"/>
  <c r="FB873" i="8"/>
  <c r="FR873" i="8"/>
  <c r="FF874" i="8"/>
  <c r="FV874" i="8"/>
  <c r="FJ875" i="8"/>
  <c r="FN876" i="8"/>
  <c r="FB877" i="8"/>
  <c r="FR877" i="8"/>
  <c r="FF878" i="8"/>
  <c r="FV878" i="8"/>
  <c r="FJ879" i="8"/>
  <c r="FN880" i="8"/>
  <c r="FB881" i="8"/>
  <c r="FR881" i="8"/>
  <c r="FF882" i="8"/>
  <c r="FV882" i="8"/>
  <c r="FJ883" i="8"/>
  <c r="FN884" i="8"/>
  <c r="FB885" i="8"/>
  <c r="FR885" i="8"/>
  <c r="FF886" i="8"/>
  <c r="FV886" i="8"/>
  <c r="FN839" i="8"/>
  <c r="FB840" i="8"/>
  <c r="FF841" i="8"/>
  <c r="FJ842" i="8"/>
  <c r="FN843" i="8"/>
  <c r="FB844" i="8"/>
  <c r="FR844" i="8"/>
  <c r="FF845" i="8"/>
  <c r="FV845" i="8"/>
  <c r="FJ846" i="8"/>
  <c r="FL847" i="8"/>
  <c r="EZ848" i="8"/>
  <c r="FP848" i="8"/>
  <c r="FD849" i="8"/>
  <c r="FT849" i="8"/>
  <c r="FH850" i="8"/>
  <c r="FL851" i="8"/>
  <c r="EZ852" i="8"/>
  <c r="FP852" i="8"/>
  <c r="FD853" i="8"/>
  <c r="FT853" i="8"/>
  <c r="FH854" i="8"/>
  <c r="FL855" i="8"/>
  <c r="EZ856" i="8"/>
  <c r="FP856" i="8"/>
  <c r="FD857" i="8"/>
  <c r="FT857" i="8"/>
  <c r="FH858" i="8"/>
  <c r="FL859" i="8"/>
  <c r="EZ860" i="8"/>
  <c r="FP860" i="8"/>
  <c r="FD861" i="8"/>
  <c r="FT861" i="8"/>
  <c r="FH862" i="8"/>
  <c r="FL863" i="8"/>
  <c r="EZ864" i="8"/>
  <c r="FP864" i="8"/>
  <c r="FD865" i="8"/>
  <c r="FT865" i="8"/>
  <c r="FH866" i="8"/>
  <c r="FL867" i="8"/>
  <c r="EZ868" i="8"/>
  <c r="FP868" i="8"/>
  <c r="FD869" i="8"/>
  <c r="FT869" i="8"/>
  <c r="FH870" i="8"/>
  <c r="FL871" i="8"/>
  <c r="EZ872" i="8"/>
  <c r="FP872" i="8"/>
  <c r="FD873" i="8"/>
  <c r="FT873" i="8"/>
  <c r="FH874" i="8"/>
  <c r="FL875" i="8"/>
  <c r="EZ876" i="8"/>
  <c r="FP876" i="8"/>
  <c r="FD877" i="8"/>
  <c r="FT877" i="8"/>
  <c r="FH878" i="8"/>
  <c r="FL879" i="8"/>
  <c r="EZ880" i="8"/>
  <c r="FP880" i="8"/>
  <c r="FD881" i="8"/>
  <c r="FT881" i="8"/>
  <c r="FH882" i="8"/>
  <c r="FL883" i="8"/>
  <c r="EZ884" i="8"/>
  <c r="FP884" i="8"/>
  <c r="FD885" i="8"/>
  <c r="FT885" i="8"/>
  <c r="EZ839" i="8"/>
  <c r="FD840" i="8"/>
  <c r="FH841" i="8"/>
  <c r="FL842" i="8"/>
  <c r="EZ843" i="8"/>
  <c r="FP843" i="8"/>
  <c r="FD844" i="8"/>
  <c r="FT844" i="8"/>
  <c r="FH845" i="8"/>
  <c r="FL846" i="8"/>
  <c r="FN847" i="8"/>
  <c r="FB848" i="8"/>
  <c r="FR848" i="8"/>
  <c r="FF849" i="8"/>
  <c r="FV849" i="8"/>
  <c r="FJ850" i="8"/>
  <c r="FN851" i="8"/>
  <c r="FB852" i="8"/>
  <c r="FR852" i="8"/>
  <c r="FF853" i="8"/>
  <c r="FV853" i="8"/>
  <c r="FJ854" i="8"/>
  <c r="FN855" i="8"/>
  <c r="FB856" i="8"/>
  <c r="FR856" i="8"/>
  <c r="FF857" i="8"/>
  <c r="FV857" i="8"/>
  <c r="FJ858" i="8"/>
  <c r="FN859" i="8"/>
  <c r="FB860" i="8"/>
  <c r="FR860" i="8"/>
  <c r="FF861" i="8"/>
  <c r="FV861" i="8"/>
  <c r="FJ862" i="8"/>
  <c r="FN863" i="8"/>
  <c r="FB864" i="8"/>
  <c r="FR864" i="8"/>
  <c r="FF865" i="8"/>
  <c r="FV865" i="8"/>
  <c r="FJ866" i="8"/>
  <c r="FN867" i="8"/>
  <c r="FB868" i="8"/>
  <c r="FR868" i="8"/>
  <c r="FF869" i="8"/>
  <c r="FV869" i="8"/>
  <c r="FJ870" i="8"/>
  <c r="FN871" i="8"/>
  <c r="FB872" i="8"/>
  <c r="FR872" i="8"/>
  <c r="FF873" i="8"/>
  <c r="FV873" i="8"/>
  <c r="FJ874" i="8"/>
  <c r="FN875" i="8"/>
  <c r="FB876" i="8"/>
  <c r="FR876" i="8"/>
  <c r="FF877" i="8"/>
  <c r="FV877" i="8"/>
  <c r="FJ878" i="8"/>
  <c r="FN879" i="8"/>
  <c r="FB880" i="8"/>
  <c r="FR880" i="8"/>
  <c r="FF881" i="8"/>
  <c r="FV881" i="8"/>
  <c r="FJ882" i="8"/>
  <c r="FN883" i="8"/>
  <c r="FB884" i="8"/>
  <c r="FR884" i="8"/>
  <c r="FF885" i="8"/>
  <c r="FV885" i="8"/>
  <c r="FJ886" i="8"/>
  <c r="FB839" i="8"/>
  <c r="FD839" i="8"/>
  <c r="FT843" i="8"/>
  <c r="FN844" i="8"/>
  <c r="FN845" i="8"/>
  <c r="FN846" i="8"/>
  <c r="FF847" i="8"/>
  <c r="FF848" i="8"/>
  <c r="EZ849" i="8"/>
  <c r="EZ850" i="8"/>
  <c r="EZ851" i="8"/>
  <c r="FV851" i="8"/>
  <c r="FV852" i="8"/>
  <c r="FP853" i="8"/>
  <c r="FP854" i="8"/>
  <c r="FP855" i="8"/>
  <c r="FJ856" i="8"/>
  <c r="FJ857" i="8"/>
  <c r="FD858" i="8"/>
  <c r="FD859" i="8"/>
  <c r="FD860" i="8"/>
  <c r="FT862" i="8"/>
  <c r="FT863" i="8"/>
  <c r="FT864" i="8"/>
  <c r="FN865" i="8"/>
  <c r="FN866" i="8"/>
  <c r="FH867" i="8"/>
  <c r="FH868" i="8"/>
  <c r="FH869" i="8"/>
  <c r="FB870" i="8"/>
  <c r="FB871" i="8"/>
  <c r="FR874" i="8"/>
  <c r="FR875" i="8"/>
  <c r="FL876" i="8"/>
  <c r="FL877" i="8"/>
  <c r="FL878" i="8"/>
  <c r="FF879" i="8"/>
  <c r="FF880" i="8"/>
  <c r="EZ881" i="8"/>
  <c r="EZ882" i="8"/>
  <c r="EZ883" i="8"/>
  <c r="FV883" i="8"/>
  <c r="FV884" i="8"/>
  <c r="FP885" i="8"/>
  <c r="FN886" i="8"/>
  <c r="FD887" i="8"/>
  <c r="FT887" i="8"/>
  <c r="FH888" i="8"/>
  <c r="FL889" i="8"/>
  <c r="EZ890" i="8"/>
  <c r="FP890" i="8"/>
  <c r="FD891" i="8"/>
  <c r="FT891" i="8"/>
  <c r="FH892" i="8"/>
  <c r="FL893" i="8"/>
  <c r="EZ894" i="8"/>
  <c r="FP894" i="8"/>
  <c r="FD895" i="8"/>
  <c r="FT895" i="8"/>
  <c r="FH896" i="8"/>
  <c r="FL897" i="8"/>
  <c r="EZ898" i="8"/>
  <c r="FP898" i="8"/>
  <c r="FD899" i="8"/>
  <c r="FT899" i="8"/>
  <c r="FH900" i="8"/>
  <c r="FL901" i="8"/>
  <c r="EZ902" i="8"/>
  <c r="FP902" i="8"/>
  <c r="FB903" i="8"/>
  <c r="FR903" i="8"/>
  <c r="FF904" i="8"/>
  <c r="FV904" i="8"/>
  <c r="FJ905" i="8"/>
  <c r="FN906" i="8"/>
  <c r="FB907" i="8"/>
  <c r="FR907" i="8"/>
  <c r="FF908" i="8"/>
  <c r="FV908" i="8"/>
  <c r="FJ909" i="8"/>
  <c r="FN910" i="8"/>
  <c r="EZ911" i="8"/>
  <c r="FP911" i="8"/>
  <c r="FD912" i="8"/>
  <c r="FT912" i="8"/>
  <c r="FH913" i="8"/>
  <c r="FL914" i="8"/>
  <c r="EZ915" i="8"/>
  <c r="FP915" i="8"/>
  <c r="FD916" i="8"/>
  <c r="FT916" i="8"/>
  <c r="FH917" i="8"/>
  <c r="FL918" i="8"/>
  <c r="FH840" i="8"/>
  <c r="FP847" i="8"/>
  <c r="FD850" i="8"/>
  <c r="FD852" i="8"/>
  <c r="FT855" i="8"/>
  <c r="FN857" i="8"/>
  <c r="FN858" i="8"/>
  <c r="FH860" i="8"/>
  <c r="FB862" i="8"/>
  <c r="FR866" i="8"/>
  <c r="FL868" i="8"/>
  <c r="FL870" i="8"/>
  <c r="FF872" i="8"/>
  <c r="EZ874" i="8"/>
  <c r="FV875" i="8"/>
  <c r="FP877" i="8"/>
  <c r="FP879" i="8"/>
  <c r="FJ881" i="8"/>
  <c r="FD884" i="8"/>
  <c r="FH887" i="8"/>
  <c r="FL888" i="8"/>
  <c r="FP889" i="8"/>
  <c r="FH891" i="8"/>
  <c r="FL892" i="8"/>
  <c r="FD894" i="8"/>
  <c r="FH895" i="8"/>
  <c r="FL896" i="8"/>
  <c r="FP897" i="8"/>
  <c r="FT898" i="8"/>
  <c r="FH899" i="8"/>
  <c r="FL900" i="8"/>
  <c r="FP901" i="8"/>
  <c r="FT902" i="8"/>
  <c r="FV903" i="8"/>
  <c r="FB906" i="8"/>
  <c r="FF907" i="8"/>
  <c r="FV907" i="8"/>
  <c r="FB910" i="8"/>
  <c r="FD911" i="8"/>
  <c r="FH912" i="8"/>
  <c r="FL913" i="8"/>
  <c r="FP914" i="8"/>
  <c r="FT915" i="8"/>
  <c r="FL917" i="8"/>
  <c r="FP918" i="8"/>
  <c r="FF839" i="8"/>
  <c r="FF840" i="8"/>
  <c r="EZ841" i="8"/>
  <c r="EZ842" i="8"/>
  <c r="FV843" i="8"/>
  <c r="FV844" i="8"/>
  <c r="FP845" i="8"/>
  <c r="FP846" i="8"/>
  <c r="FH847" i="8"/>
  <c r="FH848" i="8"/>
  <c r="FH849" i="8"/>
  <c r="FB850" i="8"/>
  <c r="FB851" i="8"/>
  <c r="FR854" i="8"/>
  <c r="FR855" i="8"/>
  <c r="FL856" i="8"/>
  <c r="FL857" i="8"/>
  <c r="FL858" i="8"/>
  <c r="FF859" i="8"/>
  <c r="FF860" i="8"/>
  <c r="EZ861" i="8"/>
  <c r="EZ862" i="8"/>
  <c r="EZ863" i="8"/>
  <c r="FV863" i="8"/>
  <c r="FV864" i="8"/>
  <c r="FP865" i="8"/>
  <c r="FP866" i="8"/>
  <c r="FP867" i="8"/>
  <c r="FJ868" i="8"/>
  <c r="FJ869" i="8"/>
  <c r="FD870" i="8"/>
  <c r="FD871" i="8"/>
  <c r="FD872" i="8"/>
  <c r="FT874" i="8"/>
  <c r="FT875" i="8"/>
  <c r="FT876" i="8"/>
  <c r="FN877" i="8"/>
  <c r="FN878" i="8"/>
  <c r="FH879" i="8"/>
  <c r="FH880" i="8"/>
  <c r="FH881" i="8"/>
  <c r="FB882" i="8"/>
  <c r="FB883" i="8"/>
  <c r="FP886" i="8"/>
  <c r="FF887" i="8"/>
  <c r="FV887" i="8"/>
  <c r="FJ888" i="8"/>
  <c r="FN889" i="8"/>
  <c r="FB890" i="8"/>
  <c r="FR890" i="8"/>
  <c r="FF891" i="8"/>
  <c r="FV891" i="8"/>
  <c r="FJ892" i="8"/>
  <c r="FN893" i="8"/>
  <c r="FB894" i="8"/>
  <c r="FR894" i="8"/>
  <c r="FF895" i="8"/>
  <c r="FV895" i="8"/>
  <c r="FJ896" i="8"/>
  <c r="FN897" i="8"/>
  <c r="FB898" i="8"/>
  <c r="FR898" i="8"/>
  <c r="FF899" i="8"/>
  <c r="FV899" i="8"/>
  <c r="FJ900" i="8"/>
  <c r="FN901" i="8"/>
  <c r="FB902" i="8"/>
  <c r="FR902" i="8"/>
  <c r="FD903" i="8"/>
  <c r="FT903" i="8"/>
  <c r="FH904" i="8"/>
  <c r="FL905" i="8"/>
  <c r="EZ906" i="8"/>
  <c r="FP906" i="8"/>
  <c r="FD907" i="8"/>
  <c r="FT907" i="8"/>
  <c r="FH908" i="8"/>
  <c r="FL909" i="8"/>
  <c r="EZ910" i="8"/>
  <c r="FP910" i="8"/>
  <c r="FB911" i="8"/>
  <c r="FR911" i="8"/>
  <c r="FF912" i="8"/>
  <c r="FV912" i="8"/>
  <c r="FJ913" i="8"/>
  <c r="FN914" i="8"/>
  <c r="FB915" i="8"/>
  <c r="FR915" i="8"/>
  <c r="FF916" i="8"/>
  <c r="FV916" i="8"/>
  <c r="FJ917" i="8"/>
  <c r="FN918" i="8"/>
  <c r="FH839" i="8"/>
  <c r="FB841" i="8"/>
  <c r="FB842" i="8"/>
  <c r="FB843" i="8"/>
  <c r="FR845" i="8"/>
  <c r="FR846" i="8"/>
  <c r="FJ848" i="8"/>
  <c r="FJ849" i="8"/>
  <c r="FD851" i="8"/>
  <c r="FT854" i="8"/>
  <c r="FT856" i="8"/>
  <c r="FH859" i="8"/>
  <c r="FH861" i="8"/>
  <c r="FB863" i="8"/>
  <c r="FR867" i="8"/>
  <c r="FL869" i="8"/>
  <c r="FF871" i="8"/>
  <c r="EZ873" i="8"/>
  <c r="EZ875" i="8"/>
  <c r="FV876" i="8"/>
  <c r="FP878" i="8"/>
  <c r="FJ880" i="8"/>
  <c r="FD882" i="8"/>
  <c r="FD883" i="8"/>
  <c r="FR886" i="8"/>
  <c r="EZ889" i="8"/>
  <c r="FD890" i="8"/>
  <c r="FT890" i="8"/>
  <c r="EZ893" i="8"/>
  <c r="FP893" i="8"/>
  <c r="FT894" i="8"/>
  <c r="EZ897" i="8"/>
  <c r="FD898" i="8"/>
  <c r="EZ901" i="8"/>
  <c r="FD902" i="8"/>
  <c r="FF903" i="8"/>
  <c r="FJ904" i="8"/>
  <c r="FN905" i="8"/>
  <c r="FR906" i="8"/>
  <c r="FJ908" i="8"/>
  <c r="FN909" i="8"/>
  <c r="FR910" i="8"/>
  <c r="FT911" i="8"/>
  <c r="EZ914" i="8"/>
  <c r="FD915" i="8"/>
  <c r="FH916" i="8"/>
  <c r="EZ918" i="8"/>
  <c r="FJ839" i="8"/>
  <c r="FJ841" i="8"/>
  <c r="FD842" i="8"/>
  <c r="FL841" i="8"/>
  <c r="FD843" i="8"/>
  <c r="FJ844" i="8"/>
  <c r="EZ846" i="8"/>
  <c r="FD847" i="8"/>
  <c r="FV848" i="8"/>
  <c r="FL850" i="8"/>
  <c r="FR851" i="8"/>
  <c r="FH853" i="8"/>
  <c r="FN854" i="8"/>
  <c r="FD856" i="8"/>
  <c r="FP857" i="8"/>
  <c r="EZ859" i="8"/>
  <c r="FL860" i="8"/>
  <c r="FH863" i="8"/>
  <c r="FD866" i="8"/>
  <c r="FV867" i="8"/>
  <c r="EZ869" i="8"/>
  <c r="FR870" i="8"/>
  <c r="FH872" i="8"/>
  <c r="FN873" i="8"/>
  <c r="FD875" i="8"/>
  <c r="FJ876" i="8"/>
  <c r="EZ878" i="8"/>
  <c r="FR879" i="8"/>
  <c r="FN882" i="8"/>
  <c r="FT883" i="8"/>
  <c r="FJ885" i="8"/>
  <c r="FT886" i="8"/>
  <c r="FP887" i="8"/>
  <c r="FP888" i="8"/>
  <c r="FJ889" i="8"/>
  <c r="FJ890" i="8"/>
  <c r="FJ891" i="8"/>
  <c r="FD892" i="8"/>
  <c r="FD893" i="8"/>
  <c r="FT896" i="8"/>
  <c r="FT897" i="8"/>
  <c r="FN898" i="8"/>
  <c r="FN899" i="8"/>
  <c r="FN900" i="8"/>
  <c r="FH901" i="8"/>
  <c r="FH902" i="8"/>
  <c r="EZ903" i="8"/>
  <c r="EZ904" i="8"/>
  <c r="EZ905" i="8"/>
  <c r="FV905" i="8"/>
  <c r="FV906" i="8"/>
  <c r="FP907" i="8"/>
  <c r="FP908" i="8"/>
  <c r="FP909" i="8"/>
  <c r="FJ910" i="8"/>
  <c r="FH911" i="8"/>
  <c r="FB912" i="8"/>
  <c r="FB913" i="8"/>
  <c r="FB914" i="8"/>
  <c r="FR916" i="8"/>
  <c r="FR917" i="8"/>
  <c r="FR918" i="8"/>
  <c r="FJ840" i="8"/>
  <c r="FF846" i="8"/>
  <c r="FL849" i="8"/>
  <c r="FH852" i="8"/>
  <c r="FD855" i="8"/>
  <c r="FR859" i="8"/>
  <c r="FN862" i="8"/>
  <c r="EZ867" i="8"/>
  <c r="FH871" i="8"/>
  <c r="FP875" i="8"/>
  <c r="FR878" i="8"/>
  <c r="FT882" i="8"/>
  <c r="EZ887" i="8"/>
  <c r="FV889" i="8"/>
  <c r="FP892" i="8"/>
  <c r="FJ895" i="8"/>
  <c r="FN902" i="8"/>
  <c r="FF906" i="8"/>
  <c r="EZ909" i="8"/>
  <c r="FN911" i="8"/>
  <c r="FH914" i="8"/>
  <c r="FB917" i="8"/>
  <c r="FF842" i="8"/>
  <c r="FB845" i="8"/>
  <c r="FT850" i="8"/>
  <c r="EZ854" i="8"/>
  <c r="FJ861" i="8"/>
  <c r="FF864" i="8"/>
  <c r="FT868" i="8"/>
  <c r="FP871" i="8"/>
  <c r="FT878" i="8"/>
  <c r="FF883" i="8"/>
  <c r="FB887" i="8"/>
  <c r="FR892" i="8"/>
  <c r="FL895" i="8"/>
  <c r="FF898" i="8"/>
  <c r="FV900" i="8"/>
  <c r="FN903" i="8"/>
  <c r="FH905" i="8"/>
  <c r="FH907" i="8"/>
  <c r="FV911" i="8"/>
  <c r="FJ915" i="8"/>
  <c r="FD917" i="8"/>
  <c r="FN842" i="8"/>
  <c r="FV846" i="8"/>
  <c r="FF851" i="8"/>
  <c r="FH855" i="8"/>
  <c r="FP858" i="8"/>
  <c r="FR862" i="8"/>
  <c r="FD867" i="8"/>
  <c r="FR871" i="8"/>
  <c r="FD876" i="8"/>
  <c r="EZ879" i="8"/>
  <c r="FH883" i="8"/>
  <c r="FD886" i="8"/>
  <c r="FT893" i="8"/>
  <c r="FN896" i="8"/>
  <c r="FH898" i="8"/>
  <c r="FB900" i="8"/>
  <c r="FP905" i="8"/>
  <c r="FJ907" i="8"/>
  <c r="FD910" i="8"/>
  <c r="FR914" i="8"/>
  <c r="FF917" i="8"/>
  <c r="EZ847" i="8"/>
  <c r="FT852" i="8"/>
  <c r="FV855" i="8"/>
  <c r="FJ864" i="8"/>
  <c r="FF867" i="8"/>
  <c r="FT871" i="8"/>
  <c r="FP874" i="8"/>
  <c r="EZ885" i="8"/>
  <c r="FF888" i="8"/>
  <c r="EZ891" i="8"/>
  <c r="FV893" i="8"/>
  <c r="FP896" i="8"/>
  <c r="FJ899" i="8"/>
  <c r="FD901" i="8"/>
  <c r="FR905" i="8"/>
  <c r="FL908" i="8"/>
  <c r="FF910" i="8"/>
  <c r="FT914" i="8"/>
  <c r="FN916" i="8"/>
  <c r="FH918" i="8"/>
  <c r="FN841" i="8"/>
  <c r="FF843" i="8"/>
  <c r="FL844" i="8"/>
  <c r="FB846" i="8"/>
  <c r="FR847" i="8"/>
  <c r="FN850" i="8"/>
  <c r="FT851" i="8"/>
  <c r="FJ853" i="8"/>
  <c r="EZ855" i="8"/>
  <c r="FF856" i="8"/>
  <c r="FB859" i="8"/>
  <c r="FT860" i="8"/>
  <c r="FD862" i="8"/>
  <c r="FP863" i="8"/>
  <c r="EZ865" i="8"/>
  <c r="FL866" i="8"/>
  <c r="FN869" i="8"/>
  <c r="FT870" i="8"/>
  <c r="FJ872" i="8"/>
  <c r="FP873" i="8"/>
  <c r="FF875" i="8"/>
  <c r="FB878" i="8"/>
  <c r="FT879" i="8"/>
  <c r="FP882" i="8"/>
  <c r="FF884" i="8"/>
  <c r="FL885" i="8"/>
  <c r="FR887" i="8"/>
  <c r="FR888" i="8"/>
  <c r="FR889" i="8"/>
  <c r="FL890" i="8"/>
  <c r="FL891" i="8"/>
  <c r="FF892" i="8"/>
  <c r="FF893" i="8"/>
  <c r="FF894" i="8"/>
  <c r="EZ895" i="8"/>
  <c r="EZ896" i="8"/>
  <c r="FV896" i="8"/>
  <c r="FV897" i="8"/>
  <c r="FV898" i="8"/>
  <c r="FP899" i="8"/>
  <c r="FP900" i="8"/>
  <c r="FJ901" i="8"/>
  <c r="FJ902" i="8"/>
  <c r="FH903" i="8"/>
  <c r="FB904" i="8"/>
  <c r="FB905" i="8"/>
  <c r="FR908" i="8"/>
  <c r="FR909" i="8"/>
  <c r="FL910" i="8"/>
  <c r="FJ911" i="8"/>
  <c r="FJ912" i="8"/>
  <c r="FD913" i="8"/>
  <c r="FD914" i="8"/>
  <c r="FT917" i="8"/>
  <c r="FT918" i="8"/>
  <c r="EZ845" i="8"/>
  <c r="FV847" i="8"/>
  <c r="FR850" i="8"/>
  <c r="FN853" i="8"/>
  <c r="FV856" i="8"/>
  <c r="FJ865" i="8"/>
  <c r="FF868" i="8"/>
  <c r="FT872" i="8"/>
  <c r="EZ877" i="8"/>
  <c r="FN881" i="8"/>
  <c r="EZ886" i="8"/>
  <c r="FV888" i="8"/>
  <c r="FP891" i="8"/>
  <c r="FJ894" i="8"/>
  <c r="FD897" i="8"/>
  <c r="FL904" i="8"/>
  <c r="EZ907" i="8"/>
  <c r="FV909" i="8"/>
  <c r="FN913" i="8"/>
  <c r="FB916" i="8"/>
  <c r="FL840" i="8"/>
  <c r="FT846" i="8"/>
  <c r="FN849" i="8"/>
  <c r="FJ852" i="8"/>
  <c r="FF855" i="8"/>
  <c r="FT859" i="8"/>
  <c r="FP862" i="8"/>
  <c r="FB867" i="8"/>
  <c r="FV872" i="8"/>
  <c r="FH877" i="8"/>
  <c r="FP881" i="8"/>
  <c r="FL884" i="8"/>
  <c r="FB888" i="8"/>
  <c r="FR893" i="8"/>
  <c r="FF896" i="8"/>
  <c r="EZ899" i="8"/>
  <c r="FV902" i="8"/>
  <c r="FN904" i="8"/>
  <c r="FH906" i="8"/>
  <c r="FB908" i="8"/>
  <c r="FP913" i="8"/>
  <c r="FJ916" i="8"/>
  <c r="FD918" i="8"/>
  <c r="FJ845" i="8"/>
  <c r="FP849" i="8"/>
  <c r="FL852" i="8"/>
  <c r="FL861" i="8"/>
  <c r="FH864" i="8"/>
  <c r="FV868" i="8"/>
  <c r="FH873" i="8"/>
  <c r="FJ877" i="8"/>
  <c r="FL880" i="8"/>
  <c r="FT884" i="8"/>
  <c r="FD888" i="8"/>
  <c r="FT892" i="8"/>
  <c r="FN894" i="8"/>
  <c r="FH897" i="8"/>
  <c r="FB899" i="8"/>
  <c r="FP903" i="8"/>
  <c r="FJ906" i="8"/>
  <c r="FD909" i="8"/>
  <c r="FR913" i="8"/>
  <c r="FL916" i="8"/>
  <c r="FL845" i="8"/>
  <c r="FL848" i="8"/>
  <c r="FH851" i="8"/>
  <c r="FD854" i="8"/>
  <c r="FR858" i="8"/>
  <c r="FN861" i="8"/>
  <c r="EZ866" i="8"/>
  <c r="FN870" i="8"/>
  <c r="FJ873" i="8"/>
  <c r="FF876" i="8"/>
  <c r="FB879" i="8"/>
  <c r="FP883" i="8"/>
  <c r="FH886" i="8"/>
  <c r="FF889" i="8"/>
  <c r="EZ892" i="8"/>
  <c r="FV894" i="8"/>
  <c r="FJ897" i="8"/>
  <c r="FD900" i="8"/>
  <c r="FR904" i="8"/>
  <c r="FL907" i="8"/>
  <c r="FF909" i="8"/>
  <c r="FT913" i="8"/>
  <c r="FN915" i="8"/>
  <c r="FN917" i="8"/>
  <c r="FH843" i="8"/>
  <c r="FD846" i="8"/>
  <c r="FT847" i="8"/>
  <c r="FP850" i="8"/>
  <c r="FF852" i="8"/>
  <c r="FL853" i="8"/>
  <c r="FB855" i="8"/>
  <c r="FH856" i="8"/>
  <c r="FP859" i="8"/>
  <c r="FV860" i="8"/>
  <c r="FL862" i="8"/>
  <c r="FR863" i="8"/>
  <c r="FH865" i="8"/>
  <c r="FT866" i="8"/>
  <c r="FD868" i="8"/>
  <c r="FP869" i="8"/>
  <c r="EZ871" i="8"/>
  <c r="FL872" i="8"/>
  <c r="FB874" i="8"/>
  <c r="FH875" i="8"/>
  <c r="FD878" i="8"/>
  <c r="FV879" i="8"/>
  <c r="FL881" i="8"/>
  <c r="FR882" i="8"/>
  <c r="FH884" i="8"/>
  <c r="FN885" i="8"/>
  <c r="FT888" i="8"/>
  <c r="FT889" i="8"/>
  <c r="FN890" i="8"/>
  <c r="FN891" i="8"/>
  <c r="FN892" i="8"/>
  <c r="FH893" i="8"/>
  <c r="FH894" i="8"/>
  <c r="FB895" i="8"/>
  <c r="FB896" i="8"/>
  <c r="FB897" i="8"/>
  <c r="FR899" i="8"/>
  <c r="FR900" i="8"/>
  <c r="FR901" i="8"/>
  <c r="FL902" i="8"/>
  <c r="FJ903" i="8"/>
  <c r="FD904" i="8"/>
  <c r="FD905" i="8"/>
  <c r="FD906" i="8"/>
  <c r="FT908" i="8"/>
  <c r="FT909" i="8"/>
  <c r="FT910" i="8"/>
  <c r="FL911" i="8"/>
  <c r="FL912" i="8"/>
  <c r="FF913" i="8"/>
  <c r="FF914" i="8"/>
  <c r="FF915" i="8"/>
  <c r="EZ916" i="8"/>
  <c r="EZ917" i="8"/>
  <c r="FV917" i="8"/>
  <c r="FV918" i="8"/>
  <c r="FJ843" i="8"/>
  <c r="EZ858" i="8"/>
  <c r="FD864" i="8"/>
  <c r="FD874" i="8"/>
  <c r="FJ884" i="8"/>
  <c r="EZ888" i="8"/>
  <c r="FV890" i="8"/>
  <c r="FJ893" i="8"/>
  <c r="FD896" i="8"/>
  <c r="FT900" i="8"/>
  <c r="FT901" i="8"/>
  <c r="FL903" i="8"/>
  <c r="FF905" i="8"/>
  <c r="EZ908" i="8"/>
  <c r="FV910" i="8"/>
  <c r="FN912" i="8"/>
  <c r="FH915" i="8"/>
  <c r="FB918" i="8"/>
  <c r="FR843" i="8"/>
  <c r="FB858" i="8"/>
  <c r="FL865" i="8"/>
  <c r="FL874" i="8"/>
  <c r="FD880" i="8"/>
  <c r="FB886" i="8"/>
  <c r="FB889" i="8"/>
  <c r="FR891" i="8"/>
  <c r="FL894" i="8"/>
  <c r="FF897" i="8"/>
  <c r="EZ900" i="8"/>
  <c r="FV901" i="8"/>
  <c r="FB909" i="8"/>
  <c r="FP912" i="8"/>
  <c r="FJ914" i="8"/>
  <c r="FN840" i="8"/>
  <c r="FD848" i="8"/>
  <c r="FB854" i="8"/>
  <c r="FV859" i="8"/>
  <c r="EZ870" i="8"/>
  <c r="FN874" i="8"/>
  <c r="FJ887" i="8"/>
  <c r="FD889" i="8"/>
  <c r="FN895" i="8"/>
  <c r="FB901" i="8"/>
  <c r="FP904" i="8"/>
  <c r="FD908" i="8"/>
  <c r="FR912" i="8"/>
  <c r="FL915" i="8"/>
  <c r="FF918" i="8"/>
  <c r="FF844" i="8"/>
  <c r="EZ857" i="8"/>
  <c r="FD863" i="8"/>
  <c r="FT880" i="8"/>
  <c r="FL887" i="8"/>
  <c r="FF890" i="8"/>
  <c r="FV892" i="8"/>
  <c r="FP895" i="8"/>
  <c r="FJ898" i="8"/>
  <c r="FL906" i="8"/>
  <c r="FH844" i="8"/>
  <c r="FH857" i="8"/>
  <c r="FV880" i="8"/>
  <c r="FH890" i="8"/>
  <c r="FR897" i="8"/>
  <c r="FT904" i="8"/>
  <c r="EZ912" i="8"/>
  <c r="FL873" i="8"/>
  <c r="FH876" i="8"/>
  <c r="FD879" i="8"/>
  <c r="FB847" i="8"/>
  <c r="FT858" i="8"/>
  <c r="FP870" i="8"/>
  <c r="FL882" i="8"/>
  <c r="FB891" i="8"/>
  <c r="FL898" i="8"/>
  <c r="FT905" i="8"/>
  <c r="EZ913" i="8"/>
  <c r="FT848" i="8"/>
  <c r="FL899" i="8"/>
  <c r="FV913" i="8"/>
  <c r="FH885" i="8"/>
  <c r="FF900" i="8"/>
  <c r="FV914" i="8"/>
  <c r="FF863" i="8"/>
  <c r="FB875" i="8"/>
  <c r="FF901" i="8"/>
  <c r="FV915" i="8"/>
  <c r="EZ853" i="8"/>
  <c r="FH909" i="8"/>
  <c r="FL854" i="8"/>
  <c r="FN888" i="8"/>
  <c r="FP917" i="8"/>
  <c r="FT867" i="8"/>
  <c r="FR896" i="8"/>
  <c r="FF911" i="8"/>
  <c r="FJ860" i="8"/>
  <c r="FV871" i="8"/>
  <c r="FR883" i="8"/>
  <c r="FB892" i="8"/>
  <c r="FT906" i="8"/>
  <c r="FP861" i="8"/>
  <c r="FB893" i="8"/>
  <c r="FN907" i="8"/>
  <c r="FP851" i="8"/>
  <c r="FL886" i="8"/>
  <c r="FN908" i="8"/>
  <c r="FL864" i="8"/>
  <c r="FN887" i="8"/>
  <c r="FF902" i="8"/>
  <c r="FP916" i="8"/>
  <c r="FB866" i="8"/>
  <c r="FR895" i="8"/>
  <c r="FH910" i="8"/>
  <c r="FH889" i="8"/>
  <c r="FJ918" i="8"/>
  <c r="FN838" i="8"/>
  <c r="FL838" i="8"/>
  <c r="FJ838" i="8"/>
  <c r="FH838" i="8"/>
  <c r="FF838" i="8"/>
  <c r="FD838" i="8"/>
  <c r="FB838" i="8"/>
  <c r="EZ838" i="8"/>
  <c r="DH725" i="8"/>
  <c r="EK729" i="8" s="1"/>
  <c r="DM725" i="8"/>
  <c r="EK730" i="8" s="1"/>
  <c r="DT604" i="8"/>
  <c r="DN430" i="8"/>
  <c r="BZ430" i="8"/>
  <c r="DG604" i="8"/>
  <c r="EP604" i="8"/>
  <c r="CZ604" i="8"/>
  <c r="DR430" i="8"/>
  <c r="ER604" i="8"/>
  <c r="ET604" i="8"/>
  <c r="EN604" i="8"/>
  <c r="EG604" i="8"/>
  <c r="FA604" i="8"/>
  <c r="CX725" i="8"/>
  <c r="EK727" i="8" s="1"/>
  <c r="EL727" i="8" s="1"/>
  <c r="EQ430" i="8"/>
  <c r="BX430" i="8"/>
  <c r="FP604" i="8"/>
  <c r="EY604" i="8"/>
  <c r="EK430" i="8"/>
  <c r="EO430" i="8"/>
  <c r="EB725" i="8"/>
  <c r="EK733" i="8" s="1"/>
  <c r="DC430" i="8"/>
  <c r="DW725" i="8"/>
  <c r="EK732" i="8" s="1"/>
  <c r="EL732" i="8" s="1"/>
  <c r="CY430" i="8"/>
  <c r="CS725" i="8"/>
  <c r="EK726" i="8" s="1"/>
  <c r="CV604" i="8"/>
  <c r="CF1127" i="8"/>
  <c r="EM1125" i="8" s="1"/>
  <c r="EN1125" i="8" s="1"/>
  <c r="BJ354" i="8"/>
  <c r="DV354" i="8"/>
  <c r="DK354" i="8"/>
  <c r="BS354" i="8"/>
  <c r="CZ354" i="8"/>
  <c r="CS354" i="8"/>
  <c r="DO354" i="8"/>
  <c r="EB354" i="8"/>
  <c r="DK272" i="8"/>
  <c r="CT129" i="8"/>
  <c r="DC131" i="8" s="1"/>
  <c r="CY129" i="8"/>
  <c r="DC132" i="8" s="1"/>
  <c r="CU1127" i="8"/>
  <c r="EM1128" i="8" s="1"/>
  <c r="DM604" i="8"/>
  <c r="EI604" i="8"/>
  <c r="CK1127" i="8"/>
  <c r="EM1126" i="8" s="1"/>
  <c r="DV604" i="8"/>
  <c r="CN725" i="8"/>
  <c r="EK725" i="8" s="1"/>
  <c r="CD725" i="8"/>
  <c r="EK723" i="8" s="1"/>
  <c r="EC604" i="8"/>
  <c r="CI725" i="8"/>
  <c r="EK724" i="8" s="1"/>
  <c r="EG725" i="8"/>
  <c r="EK734" i="8" s="1"/>
  <c r="DC725" i="8"/>
  <c r="EK728" i="8" s="1"/>
  <c r="DP430" i="8"/>
  <c r="DB604" i="8"/>
  <c r="EX273" i="8"/>
  <c r="FJ604" i="8"/>
  <c r="FU604" i="8"/>
  <c r="FL604" i="8"/>
  <c r="CB430" i="8"/>
  <c r="CQ430" i="8"/>
  <c r="DL430" i="8"/>
  <c r="DB354" i="8"/>
  <c r="BW354" i="8"/>
  <c r="DX430" i="8"/>
  <c r="CU430" i="8"/>
  <c r="BU354" i="8"/>
  <c r="CF273" i="8"/>
  <c r="DK604" i="8"/>
  <c r="CF354" i="8"/>
  <c r="BB129" i="8"/>
  <c r="BH130" i="8" s="1"/>
  <c r="DC127" i="8" s="1"/>
  <c r="DD127" i="8" s="1"/>
  <c r="DR604" i="8"/>
  <c r="DR725" i="8"/>
  <c r="EK731" i="8" s="1"/>
  <c r="DJ430" i="8"/>
  <c r="DX354" i="8"/>
  <c r="CX604" i="8"/>
  <c r="BS129" i="8"/>
  <c r="BS130" i="8" s="1"/>
  <c r="DC128" i="8" s="1"/>
  <c r="CD354" i="8"/>
  <c r="FY604" i="8"/>
  <c r="EG354" i="8"/>
  <c r="FA430" i="8"/>
  <c r="FW604" i="8"/>
  <c r="DQ354" i="8"/>
  <c r="EV273" i="8"/>
  <c r="AV396" i="8"/>
  <c r="DM354" i="8"/>
  <c r="EE604" i="8"/>
  <c r="BL354" i="8"/>
  <c r="DA430" i="8"/>
  <c r="EI430" i="8"/>
  <c r="CS430" i="8"/>
  <c r="CD430" i="8"/>
  <c r="CH430" i="8"/>
  <c r="CW430" i="8"/>
  <c r="EC430" i="8"/>
  <c r="DT430" i="8"/>
  <c r="EE430" i="8"/>
  <c r="EV430" i="8"/>
  <c r="EM430" i="8"/>
  <c r="CL430" i="8"/>
  <c r="CF430" i="8"/>
  <c r="CJ430" i="8"/>
  <c r="DE430" i="8"/>
  <c r="EG430" i="8"/>
  <c r="DV430" i="8"/>
  <c r="GP273" i="8"/>
  <c r="FR273" i="8"/>
  <c r="HH273" i="8"/>
  <c r="CD130" i="8"/>
  <c r="DC129" i="8" s="1"/>
  <c r="AT396" i="8"/>
  <c r="CO130" i="8"/>
  <c r="DC130" i="8" s="1"/>
  <c r="EM839" i="8"/>
  <c r="EM840" i="8" s="1"/>
  <c r="EQ849" i="8" s="1"/>
  <c r="CY839" i="8"/>
  <c r="CY840" i="8" s="1"/>
  <c r="EQ841" i="8" s="1"/>
  <c r="EH839" i="8"/>
  <c r="EH840" i="8" s="1"/>
  <c r="EQ848" i="8" s="1"/>
  <c r="CT839" i="8"/>
  <c r="CT840" i="8" s="1"/>
  <c r="EQ840" i="8" s="1"/>
  <c r="EC839" i="8"/>
  <c r="EC840" i="8" s="1"/>
  <c r="EQ847" i="8" s="1"/>
  <c r="DX839" i="8"/>
  <c r="DX840" i="8" s="1"/>
  <c r="EQ846" i="8" s="1"/>
  <c r="DS839" i="8"/>
  <c r="DS840" i="8" s="1"/>
  <c r="EQ845" i="8" s="1"/>
  <c r="DN839" i="8"/>
  <c r="DN840" i="8" s="1"/>
  <c r="EQ844" i="8" s="1"/>
  <c r="DI839" i="8"/>
  <c r="DI840" i="8" s="1"/>
  <c r="EQ843" i="8" s="1"/>
  <c r="DD839" i="8"/>
  <c r="DD840" i="8" s="1"/>
  <c r="EQ842" i="8" s="1"/>
  <c r="CO839" i="8"/>
  <c r="CO840" i="8" s="1"/>
  <c r="EQ839" i="8" s="1"/>
  <c r="CJ839" i="8"/>
  <c r="CJ840" i="8" s="1"/>
  <c r="EQ838" i="8" s="1"/>
  <c r="GL273" i="8"/>
  <c r="AR396" i="8"/>
  <c r="BC396" i="8"/>
  <c r="AP396" i="8"/>
  <c r="AZ743" i="8"/>
  <c r="BA743" i="8" s="1"/>
  <c r="FT273" i="8"/>
  <c r="ET273" i="8"/>
  <c r="GN273" i="8"/>
  <c r="BR617" i="8"/>
  <c r="BS617" i="8" s="1"/>
  <c r="HJ273" i="8"/>
  <c r="ER273" i="8"/>
  <c r="FP273" i="8"/>
  <c r="HF273" i="8"/>
  <c r="AZ734" i="8"/>
  <c r="BA734" i="8" s="1"/>
  <c r="EB273" i="8"/>
  <c r="CU280" i="8"/>
  <c r="CU273" i="8"/>
  <c r="CU277" i="8"/>
  <c r="CU271" i="8"/>
  <c r="CU272" i="8"/>
  <c r="CU276" i="8"/>
  <c r="CU274" i="8"/>
  <c r="CU278" i="8"/>
  <c r="CU275" i="8"/>
  <c r="CU279" i="8"/>
  <c r="BY276" i="8"/>
  <c r="BY275" i="8"/>
  <c r="BY277" i="8"/>
  <c r="BY278" i="8"/>
  <c r="BY279" i="8"/>
  <c r="BY272" i="8"/>
  <c r="BY280" i="8"/>
  <c r="BY273" i="8"/>
  <c r="BY271" i="8"/>
  <c r="BY274" i="8"/>
  <c r="CS273" i="8"/>
  <c r="CS277" i="8"/>
  <c r="CS271" i="8"/>
  <c r="CS272" i="8"/>
  <c r="CS276" i="8"/>
  <c r="CS274" i="8"/>
  <c r="CS278" i="8"/>
  <c r="CS275" i="8"/>
  <c r="CS279" i="8"/>
  <c r="CS280" i="8"/>
  <c r="DV273" i="8"/>
  <c r="BS273" i="8"/>
  <c r="CO272" i="8"/>
  <c r="DZ273" i="8"/>
  <c r="CO274" i="8"/>
  <c r="CH273" i="8"/>
  <c r="CD273" i="8"/>
  <c r="DX273" i="8"/>
  <c r="DM279" i="8"/>
  <c r="DM276" i="8"/>
  <c r="DB273" i="8"/>
  <c r="DM274" i="8"/>
  <c r="DM271" i="8"/>
  <c r="DM278" i="8"/>
  <c r="DM280" i="8"/>
  <c r="DM275" i="8"/>
  <c r="DM277" i="8"/>
  <c r="DM273" i="8"/>
  <c r="DK279" i="8"/>
  <c r="DK275" i="8"/>
  <c r="DK274" i="8"/>
  <c r="DK271" i="8"/>
  <c r="DK278" i="8"/>
  <c r="DK280" i="8"/>
  <c r="CZ273" i="8"/>
  <c r="DO271" i="8"/>
  <c r="CO278" i="8"/>
  <c r="DO280" i="8"/>
  <c r="DO275" i="8"/>
  <c r="DK273" i="8"/>
  <c r="DK277" i="8"/>
  <c r="DO272" i="8"/>
  <c r="DQ272" i="8"/>
  <c r="DQ275" i="8"/>
  <c r="AN204" i="8"/>
  <c r="AP202" i="8" s="1"/>
  <c r="CQ273" i="8"/>
  <c r="CQ275" i="8"/>
  <c r="CQ277" i="8"/>
  <c r="CQ279" i="8"/>
  <c r="CQ280" i="8"/>
  <c r="BU274" i="8"/>
  <c r="BU280" i="8"/>
  <c r="BU272" i="8"/>
  <c r="BU276" i="8"/>
  <c r="BU278" i="8"/>
  <c r="BS271" i="8"/>
  <c r="BS272" i="8"/>
  <c r="BS274" i="8"/>
  <c r="BS276" i="8"/>
  <c r="BS278" i="8"/>
  <c r="BS280" i="8"/>
  <c r="BS277" i="8"/>
  <c r="CQ272" i="8"/>
  <c r="BS279" i="8"/>
  <c r="BU273" i="8"/>
  <c r="CO273" i="8"/>
  <c r="CO275" i="8"/>
  <c r="CO277" i="8"/>
  <c r="CO279" i="8"/>
  <c r="CO280" i="8"/>
  <c r="BU275" i="8"/>
  <c r="CQ274" i="8"/>
  <c r="DQ278" i="8"/>
  <c r="DQ273" i="8"/>
  <c r="DQ280" i="8"/>
  <c r="DQ274" i="8"/>
  <c r="DQ276" i="8"/>
  <c r="DQ279" i="8"/>
  <c r="BU277" i="8"/>
  <c r="CJ273" i="8"/>
  <c r="BW273" i="8"/>
  <c r="BW277" i="8"/>
  <c r="BW275" i="8"/>
  <c r="BW279" i="8"/>
  <c r="BW272" i="8"/>
  <c r="BW274" i="8"/>
  <c r="BW276" i="8"/>
  <c r="BW278" i="8"/>
  <c r="BW280" i="8"/>
  <c r="BU279" i="8"/>
  <c r="CQ276" i="8"/>
  <c r="DF273" i="8"/>
  <c r="DQ277" i="8"/>
  <c r="DO273" i="8"/>
  <c r="DO279" i="8"/>
  <c r="DO276" i="8"/>
  <c r="DO274" i="8"/>
  <c r="DO277" i="8"/>
  <c r="CQ278" i="8"/>
  <c r="DD273" i="8"/>
  <c r="CQ271" i="8"/>
  <c r="CO271" i="8"/>
  <c r="BW271" i="8"/>
  <c r="BJ273" i="8"/>
  <c r="BU271" i="8"/>
  <c r="BL273" i="8"/>
  <c r="BN273" i="8"/>
  <c r="BH273" i="8"/>
  <c r="AZ750" i="8"/>
  <c r="BA750" i="8" s="1"/>
  <c r="AZ727" i="8"/>
  <c r="BA727" i="8" s="1"/>
  <c r="AZ444" i="8"/>
  <c r="BA444" i="8" s="1"/>
  <c r="AZ442" i="8"/>
  <c r="BA442" i="8" s="1"/>
  <c r="BR628" i="8"/>
  <c r="BS628" i="8" s="1"/>
  <c r="AZ428" i="8"/>
  <c r="BA428" i="8" s="1"/>
  <c r="BR562" i="8"/>
  <c r="BR623" i="8"/>
  <c r="BS623" i="8" s="1"/>
  <c r="BR618" i="8"/>
  <c r="BS618" i="8" s="1"/>
  <c r="AZ735" i="8"/>
  <c r="BR631" i="8"/>
  <c r="BS631" i="8" s="1"/>
  <c r="AZ435" i="8"/>
  <c r="BA435" i="8" s="1"/>
  <c r="BR614" i="8"/>
  <c r="BS614" i="8" s="1"/>
  <c r="AZ449" i="8"/>
  <c r="BA449" i="8" s="1"/>
  <c r="BR611" i="8"/>
  <c r="BS611" i="8" s="1"/>
  <c r="AZ752" i="8"/>
  <c r="AZ726" i="8"/>
  <c r="BR602" i="8"/>
  <c r="BS602" i="8" s="1"/>
  <c r="BR620" i="8"/>
  <c r="BS620" i="8" s="1"/>
  <c r="BR626" i="8"/>
  <c r="BS626" i="8" s="1"/>
  <c r="AZ433" i="8"/>
  <c r="BA433" i="8" s="1"/>
  <c r="AZ751" i="8"/>
  <c r="BR629" i="8"/>
  <c r="BS629" i="8" s="1"/>
  <c r="BR603" i="8"/>
  <c r="AZ733" i="8"/>
  <c r="BA733" i="8" s="1"/>
  <c r="BR630" i="8"/>
  <c r="BS630" i="8" s="1"/>
  <c r="AZ744" i="8"/>
  <c r="AZ440" i="8"/>
  <c r="BA440" i="8" s="1"/>
  <c r="AZ432" i="8"/>
  <c r="BA432" i="8" s="1"/>
  <c r="AZ746" i="8"/>
  <c r="BA746" i="8" s="1"/>
  <c r="AZ728" i="8"/>
  <c r="AZ434" i="8"/>
  <c r="BA434" i="8" s="1"/>
  <c r="BR609" i="8"/>
  <c r="BS609" i="8" s="1"/>
  <c r="BR612" i="8"/>
  <c r="BS612" i="8" s="1"/>
  <c r="AZ742" i="8"/>
  <c r="BA742" i="8" s="1"/>
  <c r="AZ438" i="8"/>
  <c r="BA438" i="8" s="1"/>
  <c r="BR627" i="8"/>
  <c r="BS627" i="8" s="1"/>
  <c r="BR613" i="8"/>
  <c r="BS613" i="8" s="1"/>
  <c r="AZ748" i="8"/>
  <c r="BA748" i="8" s="1"/>
  <c r="AZ729" i="8"/>
  <c r="BR558" i="8"/>
  <c r="BR619" i="8"/>
  <c r="BS619" i="8" s="1"/>
  <c r="AZ436" i="8"/>
  <c r="BR632" i="8"/>
  <c r="BS632" i="8" s="1"/>
  <c r="AZ741" i="8"/>
  <c r="BA741" i="8" s="1"/>
  <c r="AN48" i="8"/>
  <c r="AP45" i="8" s="1"/>
  <c r="BR621" i="8"/>
  <c r="BS621" i="8" s="1"/>
  <c r="BR561" i="8"/>
  <c r="AZ731" i="8"/>
  <c r="BA731" i="8" s="1"/>
  <c r="AZ454" i="8"/>
  <c r="BA454" i="8" s="1"/>
  <c r="AZ437" i="8"/>
  <c r="BA437" i="8" s="1"/>
  <c r="BR624" i="8"/>
  <c r="BS624" i="8" s="1"/>
  <c r="BR535" i="8"/>
  <c r="AZ455" i="8"/>
  <c r="BA455" i="8" s="1"/>
  <c r="AZ738" i="8"/>
  <c r="BA738" i="8" s="1"/>
  <c r="AZ457" i="8"/>
  <c r="BA457" i="8" s="1"/>
  <c r="AZ458" i="8"/>
  <c r="BA458" i="8" s="1"/>
  <c r="AZ429" i="8"/>
  <c r="AZ456" i="8"/>
  <c r="BA456" i="8" s="1"/>
  <c r="AZ450" i="8"/>
  <c r="BA450" i="8" s="1"/>
  <c r="AZ445" i="8"/>
  <c r="BA445" i="8" s="1"/>
  <c r="AZ441" i="8"/>
  <c r="BA441" i="8" s="1"/>
  <c r="BR615" i="8"/>
  <c r="BS615" i="8" s="1"/>
  <c r="AZ446" i="8"/>
  <c r="BR608" i="8"/>
  <c r="BS608" i="8" s="1"/>
  <c r="BR604" i="8"/>
  <c r="BR616" i="8"/>
  <c r="BS616" i="8" s="1"/>
  <c r="AZ453" i="8"/>
  <c r="BA453" i="8" s="1"/>
  <c r="BR622" i="8"/>
  <c r="BS622" i="8" s="1"/>
  <c r="AZ723" i="8"/>
  <c r="BA723" i="8" s="1"/>
  <c r="AZ724" i="8"/>
  <c r="AZ730" i="8"/>
  <c r="BA730" i="8" s="1"/>
  <c r="BR557" i="8"/>
  <c r="BR527" i="8"/>
  <c r="BR536" i="8"/>
  <c r="AZ749" i="8"/>
  <c r="BR560" i="8"/>
  <c r="AZ439" i="8"/>
  <c r="BA439" i="8" s="1"/>
  <c r="BR529" i="8"/>
  <c r="AZ747" i="8"/>
  <c r="BA747" i="8" s="1"/>
  <c r="BR530" i="8"/>
  <c r="BR625" i="8"/>
  <c r="BS625" i="8" s="1"/>
  <c r="AZ443" i="8"/>
  <c r="AZ431" i="8"/>
  <c r="BA431" i="8" s="1"/>
  <c r="BR610" i="8"/>
  <c r="BS610" i="8" s="1"/>
  <c r="AZ740" i="8"/>
  <c r="BA740" i="8" s="1"/>
  <c r="AZ739" i="8"/>
  <c r="BA739" i="8" s="1"/>
  <c r="AZ448" i="8"/>
  <c r="BA448" i="8" s="1"/>
  <c r="AZ725" i="8"/>
  <c r="BR531" i="8"/>
  <c r="AZ451" i="8"/>
  <c r="BA451" i="8" s="1"/>
  <c r="BR533" i="8"/>
  <c r="AZ737" i="8"/>
  <c r="BA737" i="8" s="1"/>
  <c r="AZ452" i="8"/>
  <c r="BR534" i="8"/>
  <c r="BR607" i="8"/>
  <c r="BS607" i="8" s="1"/>
  <c r="AZ447" i="8"/>
  <c r="BA447" i="8" s="1"/>
  <c r="BR606" i="8"/>
  <c r="BS606" i="8" s="1"/>
  <c r="BR605" i="8"/>
  <c r="BS605" i="8" s="1"/>
  <c r="AZ732" i="8"/>
  <c r="BA732" i="8" s="1"/>
  <c r="AZ430" i="8"/>
  <c r="BR528" i="8"/>
  <c r="BR556" i="8"/>
  <c r="BS556" i="8" s="1"/>
  <c r="BR537" i="8"/>
  <c r="BR526" i="8"/>
  <c r="BS526" i="8" s="1"/>
  <c r="BR563" i="8"/>
  <c r="BR559" i="8"/>
  <c r="AN859" i="8"/>
  <c r="AN950" i="8"/>
  <c r="AN935" i="8"/>
  <c r="AW1000" i="8"/>
  <c r="AN972" i="8"/>
  <c r="AN985" i="8"/>
  <c r="AN984" i="8"/>
  <c r="AN897" i="8"/>
  <c r="AW952" i="8"/>
  <c r="AN947" i="8"/>
  <c r="AW974" i="8"/>
  <c r="AW966" i="8"/>
  <c r="AN868" i="8"/>
  <c r="AN952" i="8"/>
  <c r="AW946" i="8"/>
  <c r="AN852" i="8"/>
  <c r="AN899" i="8"/>
  <c r="AN946" i="8"/>
  <c r="AN945" i="8"/>
  <c r="AN966" i="8"/>
  <c r="AN930" i="8"/>
  <c r="AN963" i="8"/>
  <c r="AN909" i="8"/>
  <c r="AN994" i="8"/>
  <c r="AN991" i="8"/>
  <c r="AN959" i="8"/>
  <c r="AN894" i="8"/>
  <c r="AN990" i="8"/>
  <c r="AN958" i="8"/>
  <c r="AN861" i="8"/>
  <c r="AN901" i="8"/>
  <c r="AN977" i="8"/>
  <c r="AW948" i="8"/>
  <c r="AN898" i="8"/>
  <c r="AN839" i="8"/>
  <c r="AN976" i="8"/>
  <c r="AN938" i="8"/>
  <c r="AN885" i="8"/>
  <c r="AN882" i="8"/>
  <c r="AW932" i="8"/>
  <c r="AW944" i="8"/>
  <c r="AN903" i="8"/>
  <c r="AN871" i="8"/>
  <c r="AN980" i="8"/>
  <c r="AN916" i="8"/>
  <c r="AW937" i="8"/>
  <c r="AN910" i="8"/>
  <c r="AN953" i="8"/>
  <c r="AN951" i="8"/>
  <c r="AW940" i="8"/>
  <c r="AN983" i="8"/>
  <c r="AW1006" i="8"/>
  <c r="AN931" i="8"/>
  <c r="AW971" i="8"/>
  <c r="AW1002" i="8"/>
  <c r="AW967" i="8"/>
  <c r="AW998" i="8"/>
  <c r="AW935" i="8"/>
  <c r="AN880" i="8"/>
  <c r="AN849" i="8"/>
  <c r="AW981" i="8"/>
  <c r="AN841" i="8"/>
  <c r="AW980" i="8"/>
  <c r="AN896" i="8"/>
  <c r="AN936" i="8"/>
  <c r="AN867" i="8"/>
  <c r="AN948" i="8"/>
  <c r="AN851" i="8"/>
  <c r="AN1003" i="8"/>
  <c r="AW994" i="8"/>
  <c r="AW977" i="8"/>
  <c r="AN998" i="8"/>
  <c r="AW995" i="8"/>
  <c r="AN986" i="8"/>
  <c r="AN918" i="8"/>
  <c r="AW976" i="8"/>
  <c r="AN943" i="8"/>
  <c r="AN997" i="8"/>
  <c r="AN965" i="8"/>
  <c r="AW955" i="8"/>
  <c r="AN906" i="8"/>
  <c r="AW986" i="8"/>
  <c r="AW985" i="8"/>
  <c r="AW953" i="8"/>
  <c r="AN872" i="8"/>
  <c r="AN989" i="8"/>
  <c r="AN957" i="8"/>
  <c r="AN905" i="8"/>
  <c r="AW963" i="8"/>
  <c r="AN893" i="8"/>
  <c r="AW1005" i="8"/>
  <c r="AW973" i="8"/>
  <c r="AW947" i="8"/>
  <c r="AN860" i="8"/>
  <c r="AW1004" i="8"/>
  <c r="AW972" i="8"/>
  <c r="AW930" i="8"/>
  <c r="AN842" i="8"/>
  <c r="AN840" i="8"/>
  <c r="AN928" i="8"/>
  <c r="AN891" i="8"/>
  <c r="AN940" i="8"/>
  <c r="AN843" i="8"/>
  <c r="AW991" i="8"/>
  <c r="AN912" i="8"/>
  <c r="AN862" i="8"/>
  <c r="AN879" i="8"/>
  <c r="AN878" i="8"/>
  <c r="AW1007" i="8"/>
  <c r="AN934" i="8"/>
  <c r="AW954" i="8"/>
  <c r="AW984" i="8"/>
  <c r="AN988" i="8"/>
  <c r="AN969" i="8"/>
  <c r="AN1000" i="8"/>
  <c r="AN917" i="8"/>
  <c r="AN870" i="8"/>
  <c r="AN857" i="8"/>
  <c r="AN895" i="8"/>
  <c r="AN863" i="8"/>
  <c r="AW979" i="8"/>
  <c r="AN970" i="8"/>
  <c r="AN999" i="8"/>
  <c r="AN967" i="8"/>
  <c r="AW990" i="8"/>
  <c r="AW958" i="8"/>
  <c r="AN869" i="8"/>
  <c r="AN933" i="8"/>
  <c r="AN904" i="8"/>
  <c r="AW951" i="8"/>
  <c r="AW970" i="8"/>
  <c r="AN853" i="8"/>
  <c r="AW983" i="8"/>
  <c r="AW945" i="8"/>
  <c r="AN856" i="8"/>
  <c r="AW982" i="8"/>
  <c r="AW942" i="8"/>
  <c r="AW934" i="8"/>
  <c r="AW997" i="8"/>
  <c r="AW965" i="8"/>
  <c r="AN939" i="8"/>
  <c r="AN892" i="8"/>
  <c r="AW996" i="8"/>
  <c r="AW964" i="8"/>
  <c r="AN876" i="8"/>
  <c r="AN915" i="8"/>
  <c r="AN883" i="8"/>
  <c r="AN932" i="8"/>
  <c r="AW929" i="8"/>
  <c r="AN844" i="8"/>
  <c r="AN979" i="8"/>
  <c r="AN995" i="8"/>
  <c r="AW968" i="8"/>
  <c r="AN913" i="8"/>
  <c r="AN949" i="8"/>
  <c r="AW999" i="8"/>
  <c r="AN987" i="8"/>
  <c r="AW975" i="8"/>
  <c r="AN996" i="8"/>
  <c r="AN956" i="8"/>
  <c r="AN855" i="8"/>
  <c r="AN1001" i="8"/>
  <c r="AN941" i="8"/>
  <c r="AN968" i="8"/>
  <c r="AN914" i="8"/>
  <c r="AN858" i="8"/>
  <c r="AW936" i="8"/>
  <c r="AN971" i="8"/>
  <c r="AW962" i="8"/>
  <c r="AW993" i="8"/>
  <c r="AW961" i="8"/>
  <c r="AN982" i="8"/>
  <c r="AN942" i="8"/>
  <c r="AN854" i="8"/>
  <c r="AN929" i="8"/>
  <c r="AN900" i="8"/>
  <c r="AN962" i="8"/>
  <c r="AN1007" i="8"/>
  <c r="AN975" i="8"/>
  <c r="AW943" i="8"/>
  <c r="AN1006" i="8"/>
  <c r="AN974" i="8"/>
  <c r="AW939" i="8"/>
  <c r="AN877" i="8"/>
  <c r="AN845" i="8"/>
  <c r="AN884" i="8"/>
  <c r="AN993" i="8"/>
  <c r="AN961" i="8"/>
  <c r="AW933" i="8"/>
  <c r="AN881" i="8"/>
  <c r="AN992" i="8"/>
  <c r="AN960" i="8"/>
  <c r="AN902" i="8"/>
  <c r="AN865" i="8"/>
  <c r="AN846" i="8"/>
  <c r="AN848" i="8"/>
  <c r="AW928" i="8"/>
  <c r="AN887" i="8"/>
  <c r="AN847" i="8"/>
  <c r="AW959" i="8"/>
  <c r="AN886" i="8"/>
  <c r="AN1004" i="8"/>
  <c r="AN888" i="8"/>
  <c r="AN866" i="8"/>
  <c r="AN911" i="8"/>
  <c r="AN1002" i="8"/>
  <c r="AW978" i="8"/>
  <c r="AN964" i="8"/>
  <c r="AN978" i="8"/>
  <c r="AW949" i="8"/>
  <c r="AW941" i="8"/>
  <c r="AN955" i="8"/>
  <c r="AN954" i="8"/>
  <c r="AW992" i="8"/>
  <c r="AW960" i="8"/>
  <c r="AN873" i="8"/>
  <c r="AN981" i="8"/>
  <c r="AN937" i="8"/>
  <c r="AW987" i="8"/>
  <c r="AN889" i="8"/>
  <c r="AW1003" i="8"/>
  <c r="AW950" i="8"/>
  <c r="AW1001" i="8"/>
  <c r="AW969" i="8"/>
  <c r="AN1005" i="8"/>
  <c r="AN973" i="8"/>
  <c r="AW938" i="8"/>
  <c r="AN874" i="8"/>
  <c r="AN890" i="8"/>
  <c r="AN850" i="8"/>
  <c r="AW989" i="8"/>
  <c r="AW957" i="8"/>
  <c r="AW931" i="8"/>
  <c r="AW988" i="8"/>
  <c r="AW956" i="8"/>
  <c r="AN864" i="8"/>
  <c r="AN908" i="8"/>
  <c r="AN944" i="8"/>
  <c r="AN907" i="8"/>
  <c r="AN875" i="8"/>
  <c r="AZ753" i="8"/>
  <c r="BA753" i="8" s="1"/>
  <c r="AZ736" i="8"/>
  <c r="BA736" i="8" s="1"/>
  <c r="BR532" i="8"/>
  <c r="AZ745" i="8"/>
  <c r="BA745" i="8" s="1"/>
  <c r="AL108" i="18"/>
  <c r="AL109" i="18"/>
  <c r="AL110" i="18"/>
  <c r="AL111" i="18"/>
  <c r="AL112" i="18"/>
  <c r="BG397" i="8" l="1"/>
  <c r="B402" i="8" s="1"/>
  <c r="AZ906" i="8"/>
  <c r="BA906" i="8" s="1"/>
  <c r="FT1125" i="8"/>
  <c r="B1142" i="8" s="1"/>
  <c r="BA724" i="8"/>
  <c r="BS604" i="8"/>
  <c r="EL729" i="8"/>
  <c r="BS558" i="8"/>
  <c r="BP395" i="8"/>
  <c r="BP397" i="8" s="1"/>
  <c r="B403" i="8" s="1"/>
  <c r="FL358" i="8"/>
  <c r="FL354" i="8"/>
  <c r="FL353" i="8"/>
  <c r="FL355" i="8"/>
  <c r="FL352" i="8"/>
  <c r="FL356" i="8"/>
  <c r="FL357" i="8"/>
  <c r="IV275" i="8"/>
  <c r="IV278" i="8"/>
  <c r="IV272" i="8"/>
  <c r="IV279" i="8"/>
  <c r="IV280" i="8"/>
  <c r="IV277" i="8"/>
  <c r="IV276" i="8"/>
  <c r="IV273" i="8"/>
  <c r="FV442" i="8"/>
  <c r="FN751" i="8"/>
  <c r="FV452" i="8"/>
  <c r="GZ632" i="8"/>
  <c r="FV434" i="8"/>
  <c r="DT152" i="8"/>
  <c r="FN744" i="8"/>
  <c r="DT141" i="8"/>
  <c r="FN727" i="8"/>
  <c r="DT153" i="8"/>
  <c r="DT156" i="8"/>
  <c r="FV455" i="8"/>
  <c r="FX838" i="8"/>
  <c r="FV433" i="8"/>
  <c r="FN745" i="8"/>
  <c r="DT145" i="8"/>
  <c r="FN753" i="8"/>
  <c r="DT157" i="8"/>
  <c r="FN730" i="8"/>
  <c r="FN733" i="8"/>
  <c r="DT147" i="8"/>
  <c r="FN723" i="8"/>
  <c r="FN737" i="8"/>
  <c r="FN734" i="8"/>
  <c r="FN749" i="8"/>
  <c r="FN725" i="8"/>
  <c r="FN729" i="8"/>
  <c r="FN750" i="8"/>
  <c r="FN735" i="8"/>
  <c r="FN752" i="8"/>
  <c r="FN731" i="8"/>
  <c r="FN738" i="8"/>
  <c r="FN732" i="8"/>
  <c r="FV449" i="8"/>
  <c r="FN742" i="8"/>
  <c r="FN728" i="8"/>
  <c r="FN739" i="8"/>
  <c r="FV439" i="8"/>
  <c r="FN747" i="8"/>
  <c r="FN736" i="8"/>
  <c r="FN746" i="8"/>
  <c r="FV454" i="8"/>
  <c r="FN741" i="8"/>
  <c r="FN724" i="8"/>
  <c r="FN726" i="8"/>
  <c r="FN748" i="8"/>
  <c r="FN743" i="8"/>
  <c r="FN740" i="8"/>
  <c r="DT155" i="8"/>
  <c r="DT154" i="8"/>
  <c r="DT142" i="8"/>
  <c r="DT139" i="8"/>
  <c r="DT133" i="8"/>
  <c r="DT127" i="8"/>
  <c r="DT140" i="8"/>
  <c r="DT134" i="8"/>
  <c r="DT129" i="8"/>
  <c r="FV451" i="8"/>
  <c r="FV446" i="8"/>
  <c r="DT149" i="8"/>
  <c r="FV447" i="8"/>
  <c r="DT128" i="8"/>
  <c r="DT138" i="8"/>
  <c r="DT137" i="8"/>
  <c r="FV450" i="8"/>
  <c r="FV444" i="8"/>
  <c r="DT143" i="8"/>
  <c r="DT150" i="8"/>
  <c r="DT136" i="8"/>
  <c r="FV443" i="8"/>
  <c r="FV436" i="8"/>
  <c r="FV438" i="8"/>
  <c r="GZ627" i="8"/>
  <c r="FV430" i="8"/>
  <c r="FV431" i="8"/>
  <c r="DT146" i="8"/>
  <c r="DT151" i="8"/>
  <c r="FV432" i="8"/>
  <c r="DT148" i="8"/>
  <c r="GZ609" i="8"/>
  <c r="GZ606" i="8"/>
  <c r="GZ612" i="8"/>
  <c r="GZ623" i="8"/>
  <c r="GZ602" i="8"/>
  <c r="GZ605" i="8"/>
  <c r="GZ604" i="8"/>
  <c r="GZ611" i="8"/>
  <c r="GZ607" i="8"/>
  <c r="GZ613" i="8"/>
  <c r="GZ625" i="8"/>
  <c r="GZ608" i="8"/>
  <c r="GZ631" i="8"/>
  <c r="GZ621" i="8"/>
  <c r="FV448" i="8"/>
  <c r="ET605" i="8"/>
  <c r="GE606" i="8" s="1"/>
  <c r="DT132" i="8"/>
  <c r="FV437" i="8"/>
  <c r="FV440" i="8"/>
  <c r="DT144" i="8"/>
  <c r="FV445" i="8"/>
  <c r="DT130" i="8"/>
  <c r="FV435" i="8"/>
  <c r="FV457" i="8"/>
  <c r="DT135" i="8"/>
  <c r="FV453" i="8"/>
  <c r="DT131" i="8"/>
  <c r="IV271" i="8"/>
  <c r="FV441" i="8"/>
  <c r="FV428" i="8"/>
  <c r="FE605" i="8"/>
  <c r="GE607" i="8" s="1"/>
  <c r="FV429" i="8"/>
  <c r="FV458" i="8"/>
  <c r="FV456" i="8"/>
  <c r="IV274" i="8"/>
  <c r="EN1133" i="8"/>
  <c r="DM605" i="8"/>
  <c r="GE603" i="8" s="1"/>
  <c r="GF603" i="8" s="1"/>
  <c r="FP605" i="8"/>
  <c r="GE608" i="8" s="1"/>
  <c r="EB355" i="8"/>
  <c r="EQ358" i="8" s="1"/>
  <c r="DX605" i="8"/>
  <c r="GE604" i="8" s="1"/>
  <c r="EI605" i="8"/>
  <c r="GE605" i="8" s="1"/>
  <c r="DE431" i="8"/>
  <c r="FE429" i="8" s="1"/>
  <c r="CL431" i="8"/>
  <c r="FE428" i="8" s="1"/>
  <c r="FF428" i="8" s="1"/>
  <c r="AV397" i="8"/>
  <c r="B401" i="8" s="1"/>
  <c r="EN1128" i="8"/>
  <c r="EN1127" i="8"/>
  <c r="EM1137" i="8"/>
  <c r="ER838" i="8"/>
  <c r="EQ850" i="8"/>
  <c r="EN1126" i="8" s="1"/>
  <c r="EL723" i="8"/>
  <c r="EK735" i="8"/>
  <c r="EL724" i="8" s="1"/>
  <c r="DB605" i="8"/>
  <c r="GA605" i="8"/>
  <c r="GE609" i="8" s="1"/>
  <c r="GE281" i="8"/>
  <c r="IA282" i="8" s="1"/>
  <c r="FT274" i="8"/>
  <c r="IA281" i="8" s="1"/>
  <c r="HL274" i="8"/>
  <c r="IA285" i="8" s="1"/>
  <c r="IB285" i="8" s="1"/>
  <c r="DC133" i="8"/>
  <c r="DD132" i="8" s="1"/>
  <c r="FI281" i="8"/>
  <c r="IA280" i="8" s="1"/>
  <c r="AZ859" i="8"/>
  <c r="BA859" i="8" s="1"/>
  <c r="GP274" i="8"/>
  <c r="IA283" i="8" s="1"/>
  <c r="IB283" i="8" s="1"/>
  <c r="HW281" i="8"/>
  <c r="IA286" i="8" s="1"/>
  <c r="IB286" i="8" s="1"/>
  <c r="HA281" i="8"/>
  <c r="IA284" i="8" s="1"/>
  <c r="EM355" i="8"/>
  <c r="EQ359" i="8" s="1"/>
  <c r="EQ431" i="8"/>
  <c r="FE431" i="8" s="1"/>
  <c r="DX431" i="8"/>
  <c r="FE430" i="8" s="1"/>
  <c r="DQ355" i="8"/>
  <c r="EQ357" i="8" s="1"/>
  <c r="CU355" i="8"/>
  <c r="EQ355" i="8" s="1"/>
  <c r="BN355" i="8"/>
  <c r="CJ355" i="8"/>
  <c r="EQ354" i="8" s="1"/>
  <c r="BY355" i="8"/>
  <c r="EQ353" i="8" s="1"/>
  <c r="DF355" i="8"/>
  <c r="EQ356" i="8" s="1"/>
  <c r="BA429" i="8"/>
  <c r="EX274" i="8"/>
  <c r="IA279" i="8" s="1"/>
  <c r="AZ894" i="8"/>
  <c r="BA894" i="8" s="1"/>
  <c r="EB274" i="8"/>
  <c r="IA277" i="8" s="1"/>
  <c r="AP203" i="8"/>
  <c r="AP204" i="8" s="1"/>
  <c r="B207" i="8" s="1"/>
  <c r="EM281" i="8"/>
  <c r="IA278" i="8" s="1"/>
  <c r="DF274" i="8"/>
  <c r="IA275" i="8" s="1"/>
  <c r="DQ281" i="8"/>
  <c r="IA276" i="8" s="1"/>
  <c r="BY281" i="8"/>
  <c r="IA272" i="8" s="1"/>
  <c r="CU281" i="8"/>
  <c r="IA274" i="8" s="1"/>
  <c r="BN274" i="8"/>
  <c r="IA271" i="8" s="1"/>
  <c r="CJ274" i="8"/>
  <c r="IA273" i="8" s="1"/>
  <c r="IB273" i="8" s="1"/>
  <c r="AZ911" i="8"/>
  <c r="BA911" i="8" s="1"/>
  <c r="AZ885" i="8"/>
  <c r="BA885" i="8" s="1"/>
  <c r="AZ459" i="8"/>
  <c r="BA430" i="8" s="1"/>
  <c r="AP47" i="8"/>
  <c r="AP46" i="8"/>
  <c r="AP44" i="8"/>
  <c r="AZ870" i="8"/>
  <c r="BA870" i="8" s="1"/>
  <c r="AZ895" i="8"/>
  <c r="BA895" i="8" s="1"/>
  <c r="AZ867" i="8"/>
  <c r="BA867" i="8" s="1"/>
  <c r="AZ905" i="8"/>
  <c r="BA905" i="8" s="1"/>
  <c r="AZ842" i="8"/>
  <c r="BA842" i="8" s="1"/>
  <c r="AZ872" i="8"/>
  <c r="BA872" i="8" s="1"/>
  <c r="AZ917" i="8"/>
  <c r="BA917" i="8" s="1"/>
  <c r="AZ899" i="8"/>
  <c r="BA899" i="8" s="1"/>
  <c r="AZ879" i="8"/>
  <c r="BA879" i="8" s="1"/>
  <c r="AZ875" i="8"/>
  <c r="BA875" i="8" s="1"/>
  <c r="AZ883" i="8"/>
  <c r="BA883" i="8" s="1"/>
  <c r="AZ871" i="8"/>
  <c r="BA871" i="8" s="1"/>
  <c r="BR633" i="8"/>
  <c r="BS603" i="8" s="1"/>
  <c r="AZ890" i="8"/>
  <c r="BA890" i="8" s="1"/>
  <c r="AZ914" i="8"/>
  <c r="BA914" i="8" s="1"/>
  <c r="AZ881" i="8"/>
  <c r="BA881" i="8" s="1"/>
  <c r="AZ858" i="8"/>
  <c r="BA858" i="8" s="1"/>
  <c r="AZ856" i="8"/>
  <c r="BA856" i="8" s="1"/>
  <c r="AZ869" i="8"/>
  <c r="BA869" i="8" s="1"/>
  <c r="AZ910" i="8"/>
  <c r="BA910" i="8" s="1"/>
  <c r="AZ901" i="8"/>
  <c r="BA901" i="8" s="1"/>
  <c r="AZ845" i="8"/>
  <c r="BA845" i="8" s="1"/>
  <c r="AZ851" i="8"/>
  <c r="BA851" i="8" s="1"/>
  <c r="AZ860" i="8"/>
  <c r="BA860" i="8" s="1"/>
  <c r="AZ891" i="8"/>
  <c r="BA891" i="8" s="1"/>
  <c r="AZ913" i="8"/>
  <c r="BA913" i="8" s="1"/>
  <c r="AZ888" i="8"/>
  <c r="BA888" i="8" s="1"/>
  <c r="AZ864" i="8"/>
  <c r="BA864" i="8" s="1"/>
  <c r="AZ892" i="8"/>
  <c r="BA892" i="8" s="1"/>
  <c r="AZ862" i="8"/>
  <c r="BA862" i="8" s="1"/>
  <c r="AZ893" i="8"/>
  <c r="BA893" i="8" s="1"/>
  <c r="AZ846" i="8"/>
  <c r="BA846" i="8" s="1"/>
  <c r="AZ857" i="8"/>
  <c r="BA857" i="8" s="1"/>
  <c r="AZ844" i="8"/>
  <c r="BA844" i="8" s="1"/>
  <c r="AZ853" i="8"/>
  <c r="BA853" i="8" s="1"/>
  <c r="AZ882" i="8"/>
  <c r="BA882" i="8" s="1"/>
  <c r="AZ841" i="8"/>
  <c r="BA841" i="8" s="1"/>
  <c r="AZ902" i="8"/>
  <c r="BA902" i="8" s="1"/>
  <c r="AZ898" i="8"/>
  <c r="BA898" i="8" s="1"/>
  <c r="AZ878" i="8"/>
  <c r="BA878" i="8" s="1"/>
  <c r="AZ861" i="8"/>
  <c r="BA861" i="8" s="1"/>
  <c r="AZ903" i="8"/>
  <c r="BA903" i="8" s="1"/>
  <c r="AZ840" i="8"/>
  <c r="AZ863" i="8"/>
  <c r="BA863" i="8" s="1"/>
  <c r="AZ909" i="8"/>
  <c r="BA909" i="8" s="1"/>
  <c r="BR564" i="8"/>
  <c r="AZ908" i="8"/>
  <c r="BA908" i="8" s="1"/>
  <c r="AZ850" i="8"/>
  <c r="BA850" i="8" s="1"/>
  <c r="AZ880" i="8"/>
  <c r="BA880" i="8" s="1"/>
  <c r="AZ848" i="8"/>
  <c r="BA848" i="8" s="1"/>
  <c r="AZ855" i="8"/>
  <c r="BA855" i="8" s="1"/>
  <c r="AZ849" i="8"/>
  <c r="BA849" i="8" s="1"/>
  <c r="AZ907" i="8"/>
  <c r="BA907" i="8" s="1"/>
  <c r="AZ912" i="8"/>
  <c r="BA912" i="8" s="1"/>
  <c r="AZ915" i="8"/>
  <c r="BA915" i="8" s="1"/>
  <c r="AZ843" i="8"/>
  <c r="BA843" i="8" s="1"/>
  <c r="AZ896" i="8"/>
  <c r="BA896" i="8" s="1"/>
  <c r="AZ838" i="8"/>
  <c r="BA838" i="8" s="1"/>
  <c r="AZ865" i="8"/>
  <c r="BA865" i="8" s="1"/>
  <c r="AZ884" i="8"/>
  <c r="BA884" i="8" s="1"/>
  <c r="AZ877" i="8"/>
  <c r="BA877" i="8" s="1"/>
  <c r="AZ876" i="8"/>
  <c r="BA876" i="8" s="1"/>
  <c r="AZ847" i="8"/>
  <c r="BA847" i="8" s="1"/>
  <c r="AZ854" i="8"/>
  <c r="BA854" i="8" s="1"/>
  <c r="AZ887" i="8"/>
  <c r="BA887" i="8" s="1"/>
  <c r="AZ866" i="8"/>
  <c r="BA866" i="8" s="1"/>
  <c r="AZ918" i="8"/>
  <c r="BA918" i="8" s="1"/>
  <c r="AZ900" i="8"/>
  <c r="BA900" i="8" s="1"/>
  <c r="AZ897" i="8"/>
  <c r="BA897" i="8" s="1"/>
  <c r="AZ874" i="8"/>
  <c r="BA874" i="8" s="1"/>
  <c r="AZ889" i="8"/>
  <c r="BA889" i="8" s="1"/>
  <c r="AZ886" i="8"/>
  <c r="BA886" i="8" s="1"/>
  <c r="AZ916" i="8"/>
  <c r="BA916" i="8" s="1"/>
  <c r="AZ839" i="8"/>
  <c r="AZ868" i="8"/>
  <c r="BA868" i="8" s="1"/>
  <c r="AZ852" i="8"/>
  <c r="BA852" i="8" s="1"/>
  <c r="AZ904" i="8"/>
  <c r="BA904" i="8" s="1"/>
  <c r="AZ873" i="8"/>
  <c r="BA873" i="8" s="1"/>
  <c r="BS561" i="8"/>
  <c r="BR538" i="8"/>
  <c r="BS533" i="8" s="1"/>
  <c r="AZ754" i="8"/>
  <c r="BA744" i="8" s="1"/>
  <c r="BS559" i="8"/>
  <c r="DD13" i="23"/>
  <c r="DB29" i="23"/>
  <c r="DO29" i="23"/>
  <c r="DQ29" i="23" s="1"/>
  <c r="DP29" i="23"/>
  <c r="DR29" i="23" s="1"/>
  <c r="DT29" i="23" s="1"/>
  <c r="DS29" i="23"/>
  <c r="DU29" i="23" s="1"/>
  <c r="DV29" i="23" s="1"/>
  <c r="DW29" i="23"/>
  <c r="DY29" i="23" s="1"/>
  <c r="DX29" i="23"/>
  <c r="DZ29" i="23" s="1"/>
  <c r="EB29" i="23" s="1"/>
  <c r="EA29" i="23"/>
  <c r="EC29" i="23" s="1"/>
  <c r="ED29" i="23" s="1"/>
  <c r="EE29" i="23"/>
  <c r="EG29" i="23" s="1"/>
  <c r="EF29" i="23"/>
  <c r="EH29" i="23" s="1"/>
  <c r="EJ29" i="23" s="1"/>
  <c r="EI29" i="23"/>
  <c r="EK29" i="23" s="1"/>
  <c r="EL29" i="23" s="1"/>
  <c r="EM29" i="23"/>
  <c r="EO29" i="23" s="1"/>
  <c r="EN29" i="23"/>
  <c r="EP29" i="23" s="1"/>
  <c r="ER29" i="23" s="1"/>
  <c r="EQ29" i="23"/>
  <c r="ES29" i="23"/>
  <c r="ET29" i="23" s="1"/>
  <c r="EV29" i="23"/>
  <c r="EX29" i="23" s="1"/>
  <c r="EW29" i="23"/>
  <c r="EY29" i="23" s="1"/>
  <c r="FA29" i="23" s="1"/>
  <c r="EZ29" i="23"/>
  <c r="FB29" i="23" s="1"/>
  <c r="FC29" i="23" s="1"/>
  <c r="FD29" i="23"/>
  <c r="FF29" i="23" s="1"/>
  <c r="FE29" i="23"/>
  <c r="FG29" i="23" s="1"/>
  <c r="FI29" i="23" s="1"/>
  <c r="FH29" i="23"/>
  <c r="FJ29" i="23" s="1"/>
  <c r="FK29" i="23" s="1"/>
  <c r="FL29" i="23"/>
  <c r="FN29" i="23" s="1"/>
  <c r="FM29" i="23"/>
  <c r="FO29" i="23" s="1"/>
  <c r="FQ29" i="23" s="1"/>
  <c r="FP29" i="23"/>
  <c r="FR29" i="23" s="1"/>
  <c r="FS29" i="23" s="1"/>
  <c r="FT29" i="23"/>
  <c r="FV29" i="23" s="1"/>
  <c r="FU29" i="23"/>
  <c r="FW29" i="23" s="1"/>
  <c r="FY29" i="23" s="1"/>
  <c r="FX29" i="23"/>
  <c r="FZ29" i="23"/>
  <c r="GA29" i="23" s="1"/>
  <c r="GB29" i="23"/>
  <c r="GD29" i="23" s="1"/>
  <c r="GC29" i="23"/>
  <c r="GE29" i="23" s="1"/>
  <c r="GG29" i="23" s="1"/>
  <c r="GF29" i="23"/>
  <c r="GH29" i="23" s="1"/>
  <c r="GI29" i="23" s="1"/>
  <c r="GK29" i="23"/>
  <c r="GM29" i="23"/>
  <c r="GO29" i="23"/>
  <c r="GQ29" i="23"/>
  <c r="GU29" i="23"/>
  <c r="GW29" i="23"/>
  <c r="GY29" i="23"/>
  <c r="HA29" i="23"/>
  <c r="HE29" i="23"/>
  <c r="HG29" i="23"/>
  <c r="HI29" i="23"/>
  <c r="HK29" i="23"/>
  <c r="HO29" i="23"/>
  <c r="HQ29" i="23"/>
  <c r="HS29" i="23"/>
  <c r="HU29" i="23"/>
  <c r="HY29" i="23"/>
  <c r="IA29" i="23"/>
  <c r="IC29" i="23"/>
  <c r="IE29" i="23"/>
  <c r="DK30" i="23"/>
  <c r="DM30" i="23" s="1"/>
  <c r="DN30" i="23" s="1"/>
  <c r="DB30" i="23"/>
  <c r="DO30" i="23"/>
  <c r="DQ30" i="23" s="1"/>
  <c r="DP30" i="23"/>
  <c r="DR30" i="23" s="1"/>
  <c r="DT30" i="23" s="1"/>
  <c r="DS30" i="23"/>
  <c r="DU30" i="23" s="1"/>
  <c r="DV30" i="23" s="1"/>
  <c r="DW30" i="23"/>
  <c r="DY30" i="23" s="1"/>
  <c r="DX30" i="23"/>
  <c r="DZ30" i="23" s="1"/>
  <c r="EB30" i="23" s="1"/>
  <c r="EA30" i="23"/>
  <c r="EC30" i="23" s="1"/>
  <c r="ED30" i="23" s="1"/>
  <c r="EE30" i="23"/>
  <c r="EG30" i="23" s="1"/>
  <c r="EF30" i="23"/>
  <c r="EH30" i="23" s="1"/>
  <c r="EJ30" i="23" s="1"/>
  <c r="EI30" i="23"/>
  <c r="EK30" i="23" s="1"/>
  <c r="EL30" i="23" s="1"/>
  <c r="EM30" i="23"/>
  <c r="EO30" i="23" s="1"/>
  <c r="EN30" i="23"/>
  <c r="EP30" i="23" s="1"/>
  <c r="ER30" i="23" s="1"/>
  <c r="EQ30" i="23"/>
  <c r="ES30" i="23"/>
  <c r="ET30" i="23" s="1"/>
  <c r="EV30" i="23"/>
  <c r="EX30" i="23" s="1"/>
  <c r="EW30" i="23"/>
  <c r="EY30" i="23" s="1"/>
  <c r="FA30" i="23" s="1"/>
  <c r="EZ30" i="23"/>
  <c r="FB30" i="23" s="1"/>
  <c r="FC30" i="23" s="1"/>
  <c r="FD30" i="23"/>
  <c r="FF30" i="23" s="1"/>
  <c r="FE30" i="23"/>
  <c r="FG30" i="23" s="1"/>
  <c r="FI30" i="23" s="1"/>
  <c r="FH30" i="23"/>
  <c r="FJ30" i="23" s="1"/>
  <c r="FK30" i="23" s="1"/>
  <c r="FL30" i="23"/>
  <c r="FN30" i="23" s="1"/>
  <c r="FM30" i="23"/>
  <c r="FO30" i="23" s="1"/>
  <c r="FQ30" i="23" s="1"/>
  <c r="FP30" i="23"/>
  <c r="FR30" i="23" s="1"/>
  <c r="FS30" i="23" s="1"/>
  <c r="FT30" i="23"/>
  <c r="FV30" i="23" s="1"/>
  <c r="FU30" i="23"/>
  <c r="FW30" i="23" s="1"/>
  <c r="FY30" i="23" s="1"/>
  <c r="FX30" i="23"/>
  <c r="FZ30" i="23" s="1"/>
  <c r="GA30" i="23" s="1"/>
  <c r="GB30" i="23"/>
  <c r="GD30" i="23" s="1"/>
  <c r="GC30" i="23"/>
  <c r="GE30" i="23" s="1"/>
  <c r="GG30" i="23" s="1"/>
  <c r="GF30" i="23"/>
  <c r="GH30" i="23" s="1"/>
  <c r="GI30" i="23" s="1"/>
  <c r="GK30" i="23"/>
  <c r="GM30" i="23"/>
  <c r="GO30" i="23"/>
  <c r="GQ30" i="23"/>
  <c r="GU30" i="23"/>
  <c r="GW30" i="23"/>
  <c r="GY30" i="23"/>
  <c r="HA30" i="23"/>
  <c r="HE30" i="23"/>
  <c r="HG30" i="23"/>
  <c r="HI30" i="23"/>
  <c r="HK30" i="23"/>
  <c r="HO30" i="23"/>
  <c r="HQ30" i="23"/>
  <c r="HS30" i="23"/>
  <c r="HU30" i="23"/>
  <c r="HY30" i="23"/>
  <c r="IA30" i="23"/>
  <c r="IC30" i="23"/>
  <c r="IE30" i="23"/>
  <c r="DK31" i="23"/>
  <c r="DM31" i="23" s="1"/>
  <c r="DN31" i="23" s="1"/>
  <c r="DB31" i="23"/>
  <c r="DO31" i="23"/>
  <c r="DQ31" i="23" s="1"/>
  <c r="DP31" i="23"/>
  <c r="DR31" i="23" s="1"/>
  <c r="DT31" i="23" s="1"/>
  <c r="DS31" i="23"/>
  <c r="DU31" i="23" s="1"/>
  <c r="DV31" i="23" s="1"/>
  <c r="DW31" i="23"/>
  <c r="DY31" i="23" s="1"/>
  <c r="DX31" i="23"/>
  <c r="DZ31" i="23" s="1"/>
  <c r="EB31" i="23" s="1"/>
  <c r="EA31" i="23"/>
  <c r="EC31" i="23" s="1"/>
  <c r="ED31" i="23" s="1"/>
  <c r="EE31" i="23"/>
  <c r="EG31" i="23" s="1"/>
  <c r="EF31" i="23"/>
  <c r="EH31" i="23" s="1"/>
  <c r="EJ31" i="23" s="1"/>
  <c r="EI31" i="23"/>
  <c r="EK31" i="23" s="1"/>
  <c r="EL31" i="23" s="1"/>
  <c r="EM31" i="23"/>
  <c r="EO31" i="23" s="1"/>
  <c r="EN31" i="23"/>
  <c r="EP31" i="23" s="1"/>
  <c r="ER31" i="23" s="1"/>
  <c r="EQ31" i="23"/>
  <c r="ES31" i="23" s="1"/>
  <c r="ET31" i="23" s="1"/>
  <c r="EV31" i="23"/>
  <c r="EX31" i="23" s="1"/>
  <c r="EW31" i="23"/>
  <c r="EY31" i="23" s="1"/>
  <c r="FA31" i="23" s="1"/>
  <c r="EZ31" i="23"/>
  <c r="FB31" i="23" s="1"/>
  <c r="FC31" i="23" s="1"/>
  <c r="FD31" i="23"/>
  <c r="FF31" i="23" s="1"/>
  <c r="FE31" i="23"/>
  <c r="FG31" i="23" s="1"/>
  <c r="FI31" i="23" s="1"/>
  <c r="FH31" i="23"/>
  <c r="FJ31" i="23" s="1"/>
  <c r="FK31" i="23" s="1"/>
  <c r="FL31" i="23"/>
  <c r="FN31" i="23" s="1"/>
  <c r="FM31" i="23"/>
  <c r="FO31" i="23" s="1"/>
  <c r="FQ31" i="23" s="1"/>
  <c r="FP31" i="23"/>
  <c r="FR31" i="23" s="1"/>
  <c r="FS31" i="23" s="1"/>
  <c r="FT31" i="23"/>
  <c r="FU31" i="23"/>
  <c r="FW31" i="23" s="1"/>
  <c r="FY31" i="23" s="1"/>
  <c r="FV31" i="23"/>
  <c r="FX31" i="23"/>
  <c r="FZ31" i="23" s="1"/>
  <c r="GA31" i="23" s="1"/>
  <c r="GB31" i="23"/>
  <c r="GD31" i="23" s="1"/>
  <c r="GC31" i="23"/>
  <c r="GE31" i="23" s="1"/>
  <c r="GG31" i="23" s="1"/>
  <c r="GF31" i="23"/>
  <c r="GH31" i="23"/>
  <c r="GI31" i="23" s="1"/>
  <c r="GK31" i="23"/>
  <c r="GM31" i="23"/>
  <c r="GO31" i="23"/>
  <c r="GQ31" i="23"/>
  <c r="GU31" i="23"/>
  <c r="GW31" i="23"/>
  <c r="GY31" i="23"/>
  <c r="HA31" i="23"/>
  <c r="HE31" i="23"/>
  <c r="HG31" i="23"/>
  <c r="HI31" i="23"/>
  <c r="HK31" i="23"/>
  <c r="HO31" i="23"/>
  <c r="HQ31" i="23"/>
  <c r="HS31" i="23"/>
  <c r="HU31" i="23"/>
  <c r="HY31" i="23"/>
  <c r="IA31" i="23"/>
  <c r="IC31" i="23"/>
  <c r="IE31" i="23"/>
  <c r="DK32" i="23"/>
  <c r="DB32" i="23"/>
  <c r="DO32" i="23"/>
  <c r="DQ32" i="23" s="1"/>
  <c r="DP32" i="23"/>
  <c r="DR32" i="23" s="1"/>
  <c r="DT32" i="23" s="1"/>
  <c r="DS32" i="23"/>
  <c r="DU32" i="23" s="1"/>
  <c r="DV32" i="23" s="1"/>
  <c r="DW32" i="23"/>
  <c r="DY32" i="23" s="1"/>
  <c r="DX32" i="23"/>
  <c r="DZ32" i="23" s="1"/>
  <c r="EB32" i="23" s="1"/>
  <c r="EA32" i="23"/>
  <c r="EC32" i="23" s="1"/>
  <c r="ED32" i="23" s="1"/>
  <c r="EE32" i="23"/>
  <c r="EF32" i="23"/>
  <c r="EH32" i="23" s="1"/>
  <c r="EJ32" i="23" s="1"/>
  <c r="EG32" i="23"/>
  <c r="EI32" i="23"/>
  <c r="EK32" i="23" s="1"/>
  <c r="EL32" i="23" s="1"/>
  <c r="EM32" i="23"/>
  <c r="EO32" i="23" s="1"/>
  <c r="EN32" i="23"/>
  <c r="EP32" i="23" s="1"/>
  <c r="ER32" i="23" s="1"/>
  <c r="EQ32" i="23"/>
  <c r="ES32" i="23" s="1"/>
  <c r="ET32" i="23" s="1"/>
  <c r="EV32" i="23"/>
  <c r="EX32" i="23" s="1"/>
  <c r="EW32" i="23"/>
  <c r="EY32" i="23" s="1"/>
  <c r="FA32" i="23" s="1"/>
  <c r="EZ32" i="23"/>
  <c r="FB32" i="23" s="1"/>
  <c r="FC32" i="23" s="1"/>
  <c r="FD32" i="23"/>
  <c r="FF32" i="23" s="1"/>
  <c r="FE32" i="23"/>
  <c r="FG32" i="23" s="1"/>
  <c r="FI32" i="23" s="1"/>
  <c r="FH32" i="23"/>
  <c r="FJ32" i="23" s="1"/>
  <c r="FK32" i="23" s="1"/>
  <c r="FL32" i="23"/>
  <c r="FN32" i="23" s="1"/>
  <c r="FM32" i="23"/>
  <c r="FO32" i="23" s="1"/>
  <c r="FQ32" i="23" s="1"/>
  <c r="FP32" i="23"/>
  <c r="FR32" i="23" s="1"/>
  <c r="FS32" i="23" s="1"/>
  <c r="FT32" i="23"/>
  <c r="FU32" i="23"/>
  <c r="FW32" i="23" s="1"/>
  <c r="FY32" i="23" s="1"/>
  <c r="FV32" i="23"/>
  <c r="FX32" i="23"/>
  <c r="FZ32" i="23" s="1"/>
  <c r="GA32" i="23" s="1"/>
  <c r="GB32" i="23"/>
  <c r="GC32" i="23"/>
  <c r="GE32" i="23" s="1"/>
  <c r="GG32" i="23" s="1"/>
  <c r="GD32" i="23"/>
  <c r="GF32" i="23"/>
  <c r="GH32" i="23" s="1"/>
  <c r="GI32" i="23" s="1"/>
  <c r="GK32" i="23"/>
  <c r="GM32" i="23"/>
  <c r="GO32" i="23"/>
  <c r="GQ32" i="23"/>
  <c r="GU32" i="23"/>
  <c r="GW32" i="23"/>
  <c r="GY32" i="23"/>
  <c r="HA32" i="23"/>
  <c r="HE32" i="23"/>
  <c r="HG32" i="23"/>
  <c r="HI32" i="23"/>
  <c r="HK32" i="23"/>
  <c r="HO32" i="23"/>
  <c r="HQ32" i="23"/>
  <c r="HS32" i="23"/>
  <c r="HU32" i="23"/>
  <c r="HY32" i="23"/>
  <c r="IA32" i="23"/>
  <c r="IC32" i="23"/>
  <c r="IE32" i="23"/>
  <c r="DG33" i="23"/>
  <c r="DI33" i="23" s="1"/>
  <c r="DB33" i="23"/>
  <c r="DO33" i="23"/>
  <c r="DQ33" i="23" s="1"/>
  <c r="DP33" i="23"/>
  <c r="DR33" i="23" s="1"/>
  <c r="DT33" i="23" s="1"/>
  <c r="DS33" i="23"/>
  <c r="DU33" i="23" s="1"/>
  <c r="DV33" i="23" s="1"/>
  <c r="DW33" i="23"/>
  <c r="DY33" i="23" s="1"/>
  <c r="DX33" i="23"/>
  <c r="DZ33" i="23" s="1"/>
  <c r="EB33" i="23" s="1"/>
  <c r="EA33" i="23"/>
  <c r="EC33" i="23" s="1"/>
  <c r="ED33" i="23" s="1"/>
  <c r="EE33" i="23"/>
  <c r="EG33" i="23" s="1"/>
  <c r="EF33" i="23"/>
  <c r="EH33" i="23" s="1"/>
  <c r="EI33" i="23"/>
  <c r="EK33" i="23" s="1"/>
  <c r="EL33" i="23" s="1"/>
  <c r="EJ33" i="23"/>
  <c r="EM33" i="23"/>
  <c r="EO33" i="23" s="1"/>
  <c r="EN33" i="23"/>
  <c r="EP33" i="23" s="1"/>
  <c r="ER33" i="23" s="1"/>
  <c r="EQ33" i="23"/>
  <c r="ES33" i="23" s="1"/>
  <c r="ET33" i="23" s="1"/>
  <c r="EV33" i="23"/>
  <c r="EX33" i="23" s="1"/>
  <c r="EW33" i="23"/>
  <c r="EY33" i="23" s="1"/>
  <c r="FA33" i="23" s="1"/>
  <c r="EZ33" i="23"/>
  <c r="FB33" i="23" s="1"/>
  <c r="FC33" i="23" s="1"/>
  <c r="FD33" i="23"/>
  <c r="FF33" i="23" s="1"/>
  <c r="FE33" i="23"/>
  <c r="FG33" i="23" s="1"/>
  <c r="FI33" i="23" s="1"/>
  <c r="FH33" i="23"/>
  <c r="FJ33" i="23" s="1"/>
  <c r="FK33" i="23" s="1"/>
  <c r="FL33" i="23"/>
  <c r="FN33" i="23" s="1"/>
  <c r="FM33" i="23"/>
  <c r="FO33" i="23" s="1"/>
  <c r="FP33" i="23"/>
  <c r="FR33" i="23" s="1"/>
  <c r="FS33" i="23" s="1"/>
  <c r="FQ33" i="23"/>
  <c r="FT33" i="23"/>
  <c r="FV33" i="23" s="1"/>
  <c r="FU33" i="23"/>
  <c r="FW33" i="23" s="1"/>
  <c r="FY33" i="23" s="1"/>
  <c r="FX33" i="23"/>
  <c r="FZ33" i="23"/>
  <c r="GA33" i="23" s="1"/>
  <c r="GB33" i="23"/>
  <c r="GD33" i="23" s="1"/>
  <c r="GC33" i="23"/>
  <c r="GE33" i="23" s="1"/>
  <c r="GG33" i="23" s="1"/>
  <c r="GF33" i="23"/>
  <c r="GH33" i="23" s="1"/>
  <c r="GI33" i="23" s="1"/>
  <c r="GK33" i="23"/>
  <c r="GM33" i="23"/>
  <c r="GO33" i="23"/>
  <c r="GQ33" i="23"/>
  <c r="GU33" i="23"/>
  <c r="GW33" i="23"/>
  <c r="GY33" i="23"/>
  <c r="HA33" i="23"/>
  <c r="HE33" i="23"/>
  <c r="HG33" i="23"/>
  <c r="HI33" i="23"/>
  <c r="HK33" i="23"/>
  <c r="HO33" i="23"/>
  <c r="HQ33" i="23"/>
  <c r="HS33" i="23"/>
  <c r="HU33" i="23"/>
  <c r="HY33" i="23"/>
  <c r="IA33" i="23"/>
  <c r="IC33" i="23"/>
  <c r="IE33" i="23"/>
  <c r="DH34" i="23"/>
  <c r="DJ34" i="23" s="1"/>
  <c r="DL34" i="23" s="1"/>
  <c r="DB34" i="23"/>
  <c r="DO34" i="23"/>
  <c r="DQ34" i="23" s="1"/>
  <c r="DP34" i="23"/>
  <c r="DR34" i="23" s="1"/>
  <c r="DT34" i="23" s="1"/>
  <c r="DS34" i="23"/>
  <c r="DU34" i="23" s="1"/>
  <c r="DV34" i="23" s="1"/>
  <c r="DW34" i="23"/>
  <c r="DY34" i="23" s="1"/>
  <c r="DX34" i="23"/>
  <c r="DZ34" i="23" s="1"/>
  <c r="EB34" i="23" s="1"/>
  <c r="EA34" i="23"/>
  <c r="EC34" i="23" s="1"/>
  <c r="ED34" i="23" s="1"/>
  <c r="EE34" i="23"/>
  <c r="EG34" i="23" s="1"/>
  <c r="EF34" i="23"/>
  <c r="EH34" i="23" s="1"/>
  <c r="EJ34" i="23" s="1"/>
  <c r="EI34" i="23"/>
  <c r="EK34" i="23" s="1"/>
  <c r="EL34" i="23" s="1"/>
  <c r="EM34" i="23"/>
  <c r="EO34" i="23" s="1"/>
  <c r="EN34" i="23"/>
  <c r="EP34" i="23" s="1"/>
  <c r="ER34" i="23" s="1"/>
  <c r="EQ34" i="23"/>
  <c r="ES34" i="23" s="1"/>
  <c r="ET34" i="23"/>
  <c r="EV34" i="23"/>
  <c r="EW34" i="23"/>
  <c r="EY34" i="23" s="1"/>
  <c r="FA34" i="23" s="1"/>
  <c r="EX34" i="23"/>
  <c r="EZ34" i="23"/>
  <c r="FB34" i="23" s="1"/>
  <c r="FC34" i="23" s="1"/>
  <c r="FD34" i="23"/>
  <c r="FF34" i="23" s="1"/>
  <c r="FE34" i="23"/>
  <c r="FG34" i="23" s="1"/>
  <c r="FI34" i="23" s="1"/>
  <c r="FH34" i="23"/>
  <c r="FJ34" i="23" s="1"/>
  <c r="FK34" i="23" s="1"/>
  <c r="FL34" i="23"/>
  <c r="FN34" i="23" s="1"/>
  <c r="FM34" i="23"/>
  <c r="FO34" i="23" s="1"/>
  <c r="FQ34" i="23" s="1"/>
  <c r="FP34" i="23"/>
  <c r="FR34" i="23" s="1"/>
  <c r="FS34" i="23" s="1"/>
  <c r="FT34" i="23"/>
  <c r="FV34" i="23" s="1"/>
  <c r="FU34" i="23"/>
  <c r="FW34" i="23" s="1"/>
  <c r="FY34" i="23" s="1"/>
  <c r="FX34" i="23"/>
  <c r="FZ34" i="23" s="1"/>
  <c r="GA34" i="23" s="1"/>
  <c r="GB34" i="23"/>
  <c r="GD34" i="23" s="1"/>
  <c r="GC34" i="23"/>
  <c r="GE34" i="23" s="1"/>
  <c r="GG34" i="23" s="1"/>
  <c r="GF34" i="23"/>
  <c r="GH34" i="23" s="1"/>
  <c r="GI34" i="23" s="1"/>
  <c r="GK34" i="23"/>
  <c r="GM34" i="23"/>
  <c r="GO34" i="23"/>
  <c r="GQ34" i="23"/>
  <c r="GU34" i="23"/>
  <c r="GW34" i="23"/>
  <c r="GY34" i="23"/>
  <c r="HA34" i="23"/>
  <c r="HE34" i="23"/>
  <c r="HG34" i="23"/>
  <c r="HI34" i="23"/>
  <c r="HK34" i="23"/>
  <c r="HO34" i="23"/>
  <c r="HQ34" i="23"/>
  <c r="HS34" i="23"/>
  <c r="HU34" i="23"/>
  <c r="HY34" i="23"/>
  <c r="IA34" i="23"/>
  <c r="IC34" i="23"/>
  <c r="IE34" i="23"/>
  <c r="DK35" i="23"/>
  <c r="DB35" i="23"/>
  <c r="DO35" i="23"/>
  <c r="DQ35" i="23" s="1"/>
  <c r="DP35" i="23"/>
  <c r="DR35" i="23"/>
  <c r="DT35" i="23" s="1"/>
  <c r="DS35" i="23"/>
  <c r="DU35" i="23" s="1"/>
  <c r="DV35" i="23" s="1"/>
  <c r="DW35" i="23"/>
  <c r="DY35" i="23" s="1"/>
  <c r="DX35" i="23"/>
  <c r="DZ35" i="23" s="1"/>
  <c r="EB35" i="23" s="1"/>
  <c r="EA35" i="23"/>
  <c r="EC35" i="23" s="1"/>
  <c r="ED35" i="23" s="1"/>
  <c r="EE35" i="23"/>
  <c r="EG35" i="23" s="1"/>
  <c r="EF35" i="23"/>
  <c r="EH35" i="23" s="1"/>
  <c r="EJ35" i="23" s="1"/>
  <c r="EI35" i="23"/>
  <c r="EK35" i="23" s="1"/>
  <c r="EL35" i="23" s="1"/>
  <c r="EM35" i="23"/>
  <c r="EO35" i="23" s="1"/>
  <c r="EN35" i="23"/>
  <c r="EP35" i="23" s="1"/>
  <c r="ER35" i="23" s="1"/>
  <c r="EQ35" i="23"/>
  <c r="ES35" i="23" s="1"/>
  <c r="ET35" i="23" s="1"/>
  <c r="EV35" i="23"/>
  <c r="EW35" i="23"/>
  <c r="EY35" i="23" s="1"/>
  <c r="FA35" i="23" s="1"/>
  <c r="EX35" i="23"/>
  <c r="EZ35" i="23"/>
  <c r="FB35" i="23" s="1"/>
  <c r="FC35" i="23" s="1"/>
  <c r="FD35" i="23"/>
  <c r="FF35" i="23" s="1"/>
  <c r="FE35" i="23"/>
  <c r="FG35" i="23" s="1"/>
  <c r="FI35" i="23" s="1"/>
  <c r="FH35" i="23"/>
  <c r="FJ35" i="23" s="1"/>
  <c r="FK35" i="23" s="1"/>
  <c r="FL35" i="23"/>
  <c r="FN35" i="23" s="1"/>
  <c r="FM35" i="23"/>
  <c r="FO35" i="23" s="1"/>
  <c r="FQ35" i="23" s="1"/>
  <c r="FP35" i="23"/>
  <c r="FR35" i="23" s="1"/>
  <c r="FS35" i="23" s="1"/>
  <c r="FT35" i="23"/>
  <c r="FU35" i="23"/>
  <c r="FW35" i="23" s="1"/>
  <c r="FY35" i="23" s="1"/>
  <c r="FV35" i="23"/>
  <c r="FX35" i="23"/>
  <c r="FZ35" i="23" s="1"/>
  <c r="GA35" i="23" s="1"/>
  <c r="GB35" i="23"/>
  <c r="GD35" i="23" s="1"/>
  <c r="GC35" i="23"/>
  <c r="GE35" i="23" s="1"/>
  <c r="GG35" i="23" s="1"/>
  <c r="GF35" i="23"/>
  <c r="GH35" i="23" s="1"/>
  <c r="GI35" i="23" s="1"/>
  <c r="GK35" i="23"/>
  <c r="GM35" i="23"/>
  <c r="GO35" i="23"/>
  <c r="GQ35" i="23"/>
  <c r="GU35" i="23"/>
  <c r="GW35" i="23"/>
  <c r="GY35" i="23"/>
  <c r="HA35" i="23"/>
  <c r="HE35" i="23"/>
  <c r="HG35" i="23"/>
  <c r="HI35" i="23"/>
  <c r="HK35" i="23"/>
  <c r="HO35" i="23"/>
  <c r="HQ35" i="23"/>
  <c r="HS35" i="23"/>
  <c r="HU35" i="23"/>
  <c r="HY35" i="23"/>
  <c r="IA35" i="23"/>
  <c r="IC35" i="23"/>
  <c r="IE35" i="23"/>
  <c r="DK36" i="23"/>
  <c r="DM36" i="23" s="1"/>
  <c r="DN36" i="23" s="1"/>
  <c r="DB36" i="23"/>
  <c r="DO36" i="23"/>
  <c r="DQ36" i="23" s="1"/>
  <c r="DP36" i="23"/>
  <c r="DR36" i="23" s="1"/>
  <c r="DT36" i="23" s="1"/>
  <c r="DS36" i="23"/>
  <c r="DU36" i="23" s="1"/>
  <c r="DV36" i="23" s="1"/>
  <c r="DW36" i="23"/>
  <c r="DY36" i="23" s="1"/>
  <c r="DX36" i="23"/>
  <c r="DZ36" i="23" s="1"/>
  <c r="EB36" i="23" s="1"/>
  <c r="EA36" i="23"/>
  <c r="EC36" i="23" s="1"/>
  <c r="ED36" i="23" s="1"/>
  <c r="EE36" i="23"/>
  <c r="EG36" i="23" s="1"/>
  <c r="EF36" i="23"/>
  <c r="EH36" i="23" s="1"/>
  <c r="EJ36" i="23" s="1"/>
  <c r="EI36" i="23"/>
  <c r="EK36" i="23" s="1"/>
  <c r="EL36" i="23" s="1"/>
  <c r="EM36" i="23"/>
  <c r="EO36" i="23" s="1"/>
  <c r="EN36" i="23"/>
  <c r="EP36" i="23" s="1"/>
  <c r="ER36" i="23" s="1"/>
  <c r="EQ36" i="23"/>
  <c r="ES36" i="23" s="1"/>
  <c r="ET36" i="23" s="1"/>
  <c r="EV36" i="23"/>
  <c r="EX36" i="23" s="1"/>
  <c r="EW36" i="23"/>
  <c r="EY36" i="23" s="1"/>
  <c r="FA36" i="23" s="1"/>
  <c r="EZ36" i="23"/>
  <c r="FB36" i="23" s="1"/>
  <c r="FC36" i="23" s="1"/>
  <c r="FD36" i="23"/>
  <c r="FF36" i="23" s="1"/>
  <c r="FE36" i="23"/>
  <c r="FG36" i="23" s="1"/>
  <c r="FI36" i="23" s="1"/>
  <c r="FH36" i="23"/>
  <c r="FJ36" i="23" s="1"/>
  <c r="FK36" i="23" s="1"/>
  <c r="FL36" i="23"/>
  <c r="FN36" i="23" s="1"/>
  <c r="FM36" i="23"/>
  <c r="FO36" i="23" s="1"/>
  <c r="FQ36" i="23" s="1"/>
  <c r="FP36" i="23"/>
  <c r="FR36" i="23" s="1"/>
  <c r="FS36" i="23" s="1"/>
  <c r="FT36" i="23"/>
  <c r="FV36" i="23" s="1"/>
  <c r="FU36" i="23"/>
  <c r="FW36" i="23" s="1"/>
  <c r="FY36" i="23" s="1"/>
  <c r="FX36" i="23"/>
  <c r="FZ36" i="23"/>
  <c r="GA36" i="23" s="1"/>
  <c r="GB36" i="23"/>
  <c r="GD36" i="23" s="1"/>
  <c r="GC36" i="23"/>
  <c r="GE36" i="23" s="1"/>
  <c r="GG36" i="23" s="1"/>
  <c r="GF36" i="23"/>
  <c r="GH36" i="23" s="1"/>
  <c r="GI36" i="23" s="1"/>
  <c r="GK36" i="23"/>
  <c r="GM36" i="23"/>
  <c r="GO36" i="23"/>
  <c r="GQ36" i="23"/>
  <c r="GU36" i="23"/>
  <c r="GW36" i="23"/>
  <c r="GY36" i="23"/>
  <c r="HA36" i="23"/>
  <c r="HE36" i="23"/>
  <c r="HG36" i="23"/>
  <c r="HI36" i="23"/>
  <c r="HK36" i="23"/>
  <c r="HO36" i="23"/>
  <c r="HQ36" i="23"/>
  <c r="HS36" i="23"/>
  <c r="HU36" i="23"/>
  <c r="HY36" i="23"/>
  <c r="IA36" i="23"/>
  <c r="IC36" i="23"/>
  <c r="IE36" i="23"/>
  <c r="DG37" i="23"/>
  <c r="DI37" i="23" s="1"/>
  <c r="DB37" i="23"/>
  <c r="DH37" i="23"/>
  <c r="DJ37" i="23" s="1"/>
  <c r="DL37" i="23" s="1"/>
  <c r="DK37" i="23"/>
  <c r="DO37" i="23"/>
  <c r="DP37" i="23"/>
  <c r="DR37" i="23" s="1"/>
  <c r="DT37" i="23" s="1"/>
  <c r="DQ37" i="23"/>
  <c r="DS37" i="23"/>
  <c r="DU37" i="23" s="1"/>
  <c r="DV37" i="23" s="1"/>
  <c r="DW37" i="23"/>
  <c r="DY37" i="23" s="1"/>
  <c r="DX37" i="23"/>
  <c r="DZ37" i="23" s="1"/>
  <c r="EB37" i="23" s="1"/>
  <c r="EA37" i="23"/>
  <c r="EC37" i="23" s="1"/>
  <c r="ED37" i="23" s="1"/>
  <c r="EE37" i="23"/>
  <c r="EG37" i="23" s="1"/>
  <c r="EF37" i="23"/>
  <c r="EH37" i="23" s="1"/>
  <c r="EJ37" i="23" s="1"/>
  <c r="EI37" i="23"/>
  <c r="EK37" i="23" s="1"/>
  <c r="EL37" i="23" s="1"/>
  <c r="EM37" i="23"/>
  <c r="EO37" i="23" s="1"/>
  <c r="EN37" i="23"/>
  <c r="EP37" i="23" s="1"/>
  <c r="ER37" i="23" s="1"/>
  <c r="EQ37" i="23"/>
  <c r="ES37" i="23" s="1"/>
  <c r="ET37" i="23" s="1"/>
  <c r="EV37" i="23"/>
  <c r="EX37" i="23" s="1"/>
  <c r="EW37" i="23"/>
  <c r="EY37" i="23" s="1"/>
  <c r="FA37" i="23" s="1"/>
  <c r="EZ37" i="23"/>
  <c r="FB37" i="23" s="1"/>
  <c r="FC37" i="23" s="1"/>
  <c r="FD37" i="23"/>
  <c r="FE37" i="23"/>
  <c r="FG37" i="23" s="1"/>
  <c r="FI37" i="23" s="1"/>
  <c r="FF37" i="23"/>
  <c r="FH37" i="23"/>
  <c r="FJ37" i="23" s="1"/>
  <c r="FK37" i="23" s="1"/>
  <c r="FL37" i="23"/>
  <c r="FN37" i="23" s="1"/>
  <c r="FM37" i="23"/>
  <c r="FO37" i="23" s="1"/>
  <c r="FQ37" i="23" s="1"/>
  <c r="FP37" i="23"/>
  <c r="FR37" i="23" s="1"/>
  <c r="FS37" i="23" s="1"/>
  <c r="FT37" i="23"/>
  <c r="FV37" i="23" s="1"/>
  <c r="FU37" i="23"/>
  <c r="FW37" i="23" s="1"/>
  <c r="FY37" i="23" s="1"/>
  <c r="FX37" i="23"/>
  <c r="FZ37" i="23" s="1"/>
  <c r="GA37" i="23" s="1"/>
  <c r="GB37" i="23"/>
  <c r="GD37" i="23" s="1"/>
  <c r="GC37" i="23"/>
  <c r="GE37" i="23" s="1"/>
  <c r="GG37" i="23" s="1"/>
  <c r="GF37" i="23"/>
  <c r="GH37" i="23" s="1"/>
  <c r="GI37" i="23" s="1"/>
  <c r="GK37" i="23"/>
  <c r="GM37" i="23"/>
  <c r="GO37" i="23"/>
  <c r="GQ37" i="23"/>
  <c r="GU37" i="23"/>
  <c r="GW37" i="23"/>
  <c r="GY37" i="23"/>
  <c r="HA37" i="23"/>
  <c r="HE37" i="23"/>
  <c r="HG37" i="23"/>
  <c r="HI37" i="23"/>
  <c r="HK37" i="23"/>
  <c r="HO37" i="23"/>
  <c r="HQ37" i="23"/>
  <c r="HS37" i="23"/>
  <c r="HU37" i="23"/>
  <c r="HY37" i="23"/>
  <c r="IA37" i="23"/>
  <c r="IC37" i="23"/>
  <c r="IE37" i="23"/>
  <c r="DK38" i="23"/>
  <c r="DM38" i="23" s="1"/>
  <c r="DN38" i="23" s="1"/>
  <c r="DB38" i="23"/>
  <c r="DO38" i="23"/>
  <c r="DQ38" i="23" s="1"/>
  <c r="DP38" i="23"/>
  <c r="DR38" i="23" s="1"/>
  <c r="DT38" i="23" s="1"/>
  <c r="DS38" i="23"/>
  <c r="DU38" i="23" s="1"/>
  <c r="DV38" i="23" s="1"/>
  <c r="DW38" i="23"/>
  <c r="DY38" i="23" s="1"/>
  <c r="DX38" i="23"/>
  <c r="DZ38" i="23" s="1"/>
  <c r="EB38" i="23" s="1"/>
  <c r="EA38" i="23"/>
  <c r="EC38" i="23" s="1"/>
  <c r="ED38" i="23" s="1"/>
  <c r="EE38" i="23"/>
  <c r="EG38" i="23" s="1"/>
  <c r="EF38" i="23"/>
  <c r="EH38" i="23" s="1"/>
  <c r="EJ38" i="23" s="1"/>
  <c r="EI38" i="23"/>
  <c r="EK38" i="23"/>
  <c r="EL38" i="23" s="1"/>
  <c r="EM38" i="23"/>
  <c r="EO38" i="23" s="1"/>
  <c r="EN38" i="23"/>
  <c r="EP38" i="23" s="1"/>
  <c r="ER38" i="23" s="1"/>
  <c r="EQ38" i="23"/>
  <c r="ES38" i="23" s="1"/>
  <c r="ET38" i="23" s="1"/>
  <c r="EV38" i="23"/>
  <c r="EX38" i="23" s="1"/>
  <c r="EW38" i="23"/>
  <c r="EY38" i="23"/>
  <c r="FA38" i="23" s="1"/>
  <c r="EZ38" i="23"/>
  <c r="FB38" i="23" s="1"/>
  <c r="FC38" i="23" s="1"/>
  <c r="FD38" i="23"/>
  <c r="FF38" i="23" s="1"/>
  <c r="FE38" i="23"/>
  <c r="FG38" i="23" s="1"/>
  <c r="FI38" i="23" s="1"/>
  <c r="FH38" i="23"/>
  <c r="FJ38" i="23" s="1"/>
  <c r="FK38" i="23" s="1"/>
  <c r="FL38" i="23"/>
  <c r="FN38" i="23" s="1"/>
  <c r="FM38" i="23"/>
  <c r="FO38" i="23" s="1"/>
  <c r="FQ38" i="23" s="1"/>
  <c r="FP38" i="23"/>
  <c r="FR38" i="23" s="1"/>
  <c r="FS38" i="23" s="1"/>
  <c r="FT38" i="23"/>
  <c r="FV38" i="23" s="1"/>
  <c r="FU38" i="23"/>
  <c r="FW38" i="23" s="1"/>
  <c r="FX38" i="23"/>
  <c r="FY38" i="23"/>
  <c r="FZ38" i="23"/>
  <c r="GA38" i="23" s="1"/>
  <c r="GB38" i="23"/>
  <c r="GD38" i="23" s="1"/>
  <c r="GC38" i="23"/>
  <c r="GE38" i="23" s="1"/>
  <c r="GG38" i="23" s="1"/>
  <c r="GF38" i="23"/>
  <c r="GH38" i="23" s="1"/>
  <c r="GI38" i="23" s="1"/>
  <c r="GK38" i="23"/>
  <c r="GM38" i="23"/>
  <c r="GO38" i="23"/>
  <c r="GQ38" i="23"/>
  <c r="GU38" i="23"/>
  <c r="GW38" i="23"/>
  <c r="GY38" i="23"/>
  <c r="HA38" i="23"/>
  <c r="HE38" i="23"/>
  <c r="HG38" i="23"/>
  <c r="HI38" i="23"/>
  <c r="HK38" i="23"/>
  <c r="HO38" i="23"/>
  <c r="HQ38" i="23"/>
  <c r="HS38" i="23"/>
  <c r="HU38" i="23"/>
  <c r="HY38" i="23"/>
  <c r="IA38" i="23"/>
  <c r="IC38" i="23"/>
  <c r="IE38" i="23"/>
  <c r="DK39" i="23"/>
  <c r="DB39" i="23"/>
  <c r="DO39" i="23"/>
  <c r="DP39" i="23"/>
  <c r="DQ39" i="23"/>
  <c r="DR39" i="23"/>
  <c r="DT39" i="23" s="1"/>
  <c r="DS39" i="23"/>
  <c r="DU39" i="23" s="1"/>
  <c r="DV39" i="23" s="1"/>
  <c r="DW39" i="23"/>
  <c r="DY39" i="23" s="1"/>
  <c r="DX39" i="23"/>
  <c r="DZ39" i="23" s="1"/>
  <c r="EB39" i="23" s="1"/>
  <c r="EA39" i="23"/>
  <c r="EC39" i="23" s="1"/>
  <c r="ED39" i="23" s="1"/>
  <c r="EE39" i="23"/>
  <c r="EF39" i="23"/>
  <c r="EG39" i="23"/>
  <c r="EH39" i="23"/>
  <c r="EJ39" i="23" s="1"/>
  <c r="EI39" i="23"/>
  <c r="EK39" i="23" s="1"/>
  <c r="EL39" i="23" s="1"/>
  <c r="EM39" i="23"/>
  <c r="EO39" i="23" s="1"/>
  <c r="EN39" i="23"/>
  <c r="EP39" i="23" s="1"/>
  <c r="ER39" i="23" s="1"/>
  <c r="EQ39" i="23"/>
  <c r="ES39" i="23" s="1"/>
  <c r="ET39" i="23" s="1"/>
  <c r="EV39" i="23"/>
  <c r="EW39" i="23"/>
  <c r="EY39" i="23" s="1"/>
  <c r="FA39" i="23" s="1"/>
  <c r="EX39" i="23"/>
  <c r="EZ39" i="23"/>
  <c r="FB39" i="23" s="1"/>
  <c r="FC39" i="23" s="1"/>
  <c r="FD39" i="23"/>
  <c r="FE39" i="23"/>
  <c r="FF39" i="23"/>
  <c r="FG39" i="23"/>
  <c r="FH39" i="23"/>
  <c r="FJ39" i="23" s="1"/>
  <c r="FK39" i="23" s="1"/>
  <c r="FI39" i="23"/>
  <c r="FL39" i="23"/>
  <c r="FN39" i="23" s="1"/>
  <c r="FM39" i="23"/>
  <c r="FO39" i="23" s="1"/>
  <c r="FQ39" i="23" s="1"/>
  <c r="FP39" i="23"/>
  <c r="FR39" i="23" s="1"/>
  <c r="FS39" i="23" s="1"/>
  <c r="FT39" i="23"/>
  <c r="FU39" i="23"/>
  <c r="FV39" i="23"/>
  <c r="FW39" i="23"/>
  <c r="FY39" i="23" s="1"/>
  <c r="FX39" i="23"/>
  <c r="FZ39" i="23" s="1"/>
  <c r="GA39" i="23" s="1"/>
  <c r="GB39" i="23"/>
  <c r="GD39" i="23" s="1"/>
  <c r="GC39" i="23"/>
  <c r="GE39" i="23"/>
  <c r="GG39" i="23" s="1"/>
  <c r="GF39" i="23"/>
  <c r="GH39" i="23" s="1"/>
  <c r="GI39" i="23" s="1"/>
  <c r="GK39" i="23"/>
  <c r="GM39" i="23"/>
  <c r="GO39" i="23"/>
  <c r="GQ39" i="23"/>
  <c r="GU39" i="23"/>
  <c r="GW39" i="23"/>
  <c r="GY39" i="23"/>
  <c r="HA39" i="23"/>
  <c r="HE39" i="23"/>
  <c r="HG39" i="23"/>
  <c r="HI39" i="23"/>
  <c r="HK39" i="23"/>
  <c r="HO39" i="23"/>
  <c r="HQ39" i="23"/>
  <c r="HS39" i="23"/>
  <c r="HU39" i="23"/>
  <c r="HY39" i="23"/>
  <c r="IA39" i="23"/>
  <c r="IC39" i="23"/>
  <c r="IE39" i="23"/>
  <c r="DH40" i="23"/>
  <c r="DJ40" i="23" s="1"/>
  <c r="DL40" i="23" s="1"/>
  <c r="DB40" i="23"/>
  <c r="DK40" i="23"/>
  <c r="DM40" i="23" s="1"/>
  <c r="DN40" i="23" s="1"/>
  <c r="DO40" i="23"/>
  <c r="DQ40" i="23" s="1"/>
  <c r="DP40" i="23"/>
  <c r="DR40" i="23" s="1"/>
  <c r="DT40" i="23" s="1"/>
  <c r="DS40" i="23"/>
  <c r="DU40" i="23" s="1"/>
  <c r="DV40" i="23" s="1"/>
  <c r="DW40" i="23"/>
  <c r="DY40" i="23" s="1"/>
  <c r="DX40" i="23"/>
  <c r="DZ40" i="23" s="1"/>
  <c r="EB40" i="23" s="1"/>
  <c r="EA40" i="23"/>
  <c r="EC40" i="23" s="1"/>
  <c r="ED40" i="23"/>
  <c r="EE40" i="23"/>
  <c r="EG40" i="23" s="1"/>
  <c r="EF40" i="23"/>
  <c r="EH40" i="23" s="1"/>
  <c r="EJ40" i="23" s="1"/>
  <c r="EI40" i="23"/>
  <c r="EK40" i="23"/>
  <c r="EL40" i="23"/>
  <c r="EM40" i="23"/>
  <c r="EO40" i="23" s="1"/>
  <c r="EN40" i="23"/>
  <c r="EP40" i="23" s="1"/>
  <c r="ER40" i="23" s="1"/>
  <c r="EQ40" i="23"/>
  <c r="ES40" i="23" s="1"/>
  <c r="ET40" i="23" s="1"/>
  <c r="EV40" i="23"/>
  <c r="EX40" i="23" s="1"/>
  <c r="EW40" i="23"/>
  <c r="EY40" i="23" s="1"/>
  <c r="FA40" i="23" s="1"/>
  <c r="EZ40" i="23"/>
  <c r="FB40" i="23" s="1"/>
  <c r="FC40" i="23" s="1"/>
  <c r="FD40" i="23"/>
  <c r="FF40" i="23" s="1"/>
  <c r="FE40" i="23"/>
  <c r="FG40" i="23" s="1"/>
  <c r="FI40" i="23" s="1"/>
  <c r="FH40" i="23"/>
  <c r="FJ40" i="23" s="1"/>
  <c r="FK40" i="23" s="1"/>
  <c r="FL40" i="23"/>
  <c r="FM40" i="23"/>
  <c r="FO40" i="23" s="1"/>
  <c r="FQ40" i="23" s="1"/>
  <c r="FN40" i="23"/>
  <c r="FP40" i="23"/>
  <c r="FR40" i="23" s="1"/>
  <c r="FS40" i="23" s="1"/>
  <c r="FT40" i="23"/>
  <c r="FV40" i="23" s="1"/>
  <c r="FU40" i="23"/>
  <c r="FW40" i="23" s="1"/>
  <c r="FY40" i="23" s="1"/>
  <c r="FX40" i="23"/>
  <c r="FZ40" i="23"/>
  <c r="GA40" i="23"/>
  <c r="GB40" i="23"/>
  <c r="GD40" i="23" s="1"/>
  <c r="GC40" i="23"/>
  <c r="GE40" i="23" s="1"/>
  <c r="GG40" i="23" s="1"/>
  <c r="GF40" i="23"/>
  <c r="GH40" i="23" s="1"/>
  <c r="GI40" i="23"/>
  <c r="GK40" i="23"/>
  <c r="GM40" i="23"/>
  <c r="GO40" i="23"/>
  <c r="GQ40" i="23"/>
  <c r="GU40" i="23"/>
  <c r="GW40" i="23"/>
  <c r="GY40" i="23"/>
  <c r="HA40" i="23"/>
  <c r="HE40" i="23"/>
  <c r="HG40" i="23"/>
  <c r="HI40" i="23"/>
  <c r="HK40" i="23"/>
  <c r="HO40" i="23"/>
  <c r="HQ40" i="23"/>
  <c r="HS40" i="23"/>
  <c r="HU40" i="23"/>
  <c r="HY40" i="23"/>
  <c r="IA40" i="23"/>
  <c r="IC40" i="23"/>
  <c r="IE40" i="23"/>
  <c r="DG41" i="23"/>
  <c r="DI41" i="23" s="1"/>
  <c r="DB41" i="23"/>
  <c r="DO41" i="23"/>
  <c r="DQ41" i="23" s="1"/>
  <c r="DP41" i="23"/>
  <c r="DR41" i="23"/>
  <c r="DT41" i="23" s="1"/>
  <c r="DS41" i="23"/>
  <c r="DU41" i="23" s="1"/>
  <c r="DV41" i="23" s="1"/>
  <c r="DW41" i="23"/>
  <c r="DX41" i="23"/>
  <c r="DZ41" i="23" s="1"/>
  <c r="EB41" i="23" s="1"/>
  <c r="DY41" i="23"/>
  <c r="EA41" i="23"/>
  <c r="EC41" i="23" s="1"/>
  <c r="ED41" i="23" s="1"/>
  <c r="EE41" i="23"/>
  <c r="EG41" i="23" s="1"/>
  <c r="EF41" i="23"/>
  <c r="EH41" i="23" s="1"/>
  <c r="EJ41" i="23" s="1"/>
  <c r="EI41" i="23"/>
  <c r="EK41" i="23" s="1"/>
  <c r="EL41" i="23" s="1"/>
  <c r="EM41" i="23"/>
  <c r="EO41" i="23" s="1"/>
  <c r="EN41" i="23"/>
  <c r="EP41" i="23"/>
  <c r="ER41" i="23" s="1"/>
  <c r="EQ41" i="23"/>
  <c r="ES41" i="23" s="1"/>
  <c r="ET41" i="23" s="1"/>
  <c r="EV41" i="23"/>
  <c r="EX41" i="23" s="1"/>
  <c r="EW41" i="23"/>
  <c r="EY41" i="23" s="1"/>
  <c r="FA41" i="23" s="1"/>
  <c r="EZ41" i="23"/>
  <c r="FB41" i="23" s="1"/>
  <c r="FC41" i="23" s="1"/>
  <c r="FD41" i="23"/>
  <c r="FF41" i="23" s="1"/>
  <c r="FE41" i="23"/>
  <c r="FG41" i="23" s="1"/>
  <c r="FI41" i="23" s="1"/>
  <c r="FH41" i="23"/>
  <c r="FJ41" i="23"/>
  <c r="FK41" i="23" s="1"/>
  <c r="FL41" i="23"/>
  <c r="FN41" i="23" s="1"/>
  <c r="FM41" i="23"/>
  <c r="FO41" i="23" s="1"/>
  <c r="FQ41" i="23" s="1"/>
  <c r="FP41" i="23"/>
  <c r="FR41" i="23"/>
  <c r="FS41" i="23" s="1"/>
  <c r="FT41" i="23"/>
  <c r="FU41" i="23"/>
  <c r="FW41" i="23" s="1"/>
  <c r="FY41" i="23" s="1"/>
  <c r="FV41" i="23"/>
  <c r="FX41" i="23"/>
  <c r="FZ41" i="23" s="1"/>
  <c r="GA41" i="23" s="1"/>
  <c r="GB41" i="23"/>
  <c r="GD41" i="23" s="1"/>
  <c r="GC41" i="23"/>
  <c r="GE41" i="23" s="1"/>
  <c r="GG41" i="23" s="1"/>
  <c r="GF41" i="23"/>
  <c r="GH41" i="23" s="1"/>
  <c r="GI41" i="23" s="1"/>
  <c r="GK41" i="23"/>
  <c r="GM41" i="23"/>
  <c r="GO41" i="23"/>
  <c r="GQ41" i="23"/>
  <c r="GU41" i="23"/>
  <c r="GW41" i="23"/>
  <c r="GY41" i="23"/>
  <c r="HA41" i="23"/>
  <c r="HE41" i="23"/>
  <c r="HG41" i="23"/>
  <c r="HI41" i="23"/>
  <c r="HK41" i="23"/>
  <c r="HO41" i="23"/>
  <c r="HQ41" i="23"/>
  <c r="HS41" i="23"/>
  <c r="HU41" i="23"/>
  <c r="HY41" i="23"/>
  <c r="IA41" i="23"/>
  <c r="IC41" i="23"/>
  <c r="IE41" i="23"/>
  <c r="DB42" i="23"/>
  <c r="DO42" i="23"/>
  <c r="DQ42" i="23" s="1"/>
  <c r="DP42" i="23"/>
  <c r="DR42" i="23"/>
  <c r="DT42" i="23" s="1"/>
  <c r="DS42" i="23"/>
  <c r="DU42" i="23" s="1"/>
  <c r="DV42" i="23" s="1"/>
  <c r="DW42" i="23"/>
  <c r="DY42" i="23" s="1"/>
  <c r="DX42" i="23"/>
  <c r="DZ42" i="23" s="1"/>
  <c r="EB42" i="23" s="1"/>
  <c r="EA42" i="23"/>
  <c r="EC42" i="23" s="1"/>
  <c r="ED42" i="23" s="1"/>
  <c r="EE42" i="23"/>
  <c r="EG42" i="23" s="1"/>
  <c r="EF42" i="23"/>
  <c r="EH42" i="23" s="1"/>
  <c r="EJ42" i="23" s="1"/>
  <c r="EI42" i="23"/>
  <c r="EK42" i="23" s="1"/>
  <c r="EL42" i="23" s="1"/>
  <c r="EM42" i="23"/>
  <c r="EN42" i="23"/>
  <c r="EP42" i="23" s="1"/>
  <c r="ER42" i="23" s="1"/>
  <c r="EO42" i="23"/>
  <c r="EQ42" i="23"/>
  <c r="ES42" i="23" s="1"/>
  <c r="ET42" i="23" s="1"/>
  <c r="EV42" i="23"/>
  <c r="EX42" i="23" s="1"/>
  <c r="EW42" i="23"/>
  <c r="EY42" i="23" s="1"/>
  <c r="FA42" i="23" s="1"/>
  <c r="EZ42" i="23"/>
  <c r="FB42" i="23" s="1"/>
  <c r="FC42" i="23" s="1"/>
  <c r="FD42" i="23"/>
  <c r="FF42" i="23" s="1"/>
  <c r="FE42" i="23"/>
  <c r="FG42" i="23" s="1"/>
  <c r="FI42" i="23" s="1"/>
  <c r="FH42" i="23"/>
  <c r="FJ42" i="23"/>
  <c r="FK42" i="23" s="1"/>
  <c r="FL42" i="23"/>
  <c r="FN42" i="23" s="1"/>
  <c r="FM42" i="23"/>
  <c r="FO42" i="23" s="1"/>
  <c r="FQ42" i="23" s="1"/>
  <c r="FP42" i="23"/>
  <c r="FR42" i="23" s="1"/>
  <c r="FS42" i="23" s="1"/>
  <c r="FT42" i="23"/>
  <c r="FV42" i="23" s="1"/>
  <c r="FU42" i="23"/>
  <c r="FW42" i="23"/>
  <c r="FY42" i="23" s="1"/>
  <c r="FX42" i="23"/>
  <c r="FZ42" i="23" s="1"/>
  <c r="GA42" i="23" s="1"/>
  <c r="GB42" i="23"/>
  <c r="GD42" i="23" s="1"/>
  <c r="GC42" i="23"/>
  <c r="GE42" i="23" s="1"/>
  <c r="GG42" i="23" s="1"/>
  <c r="GF42" i="23"/>
  <c r="GH42" i="23" s="1"/>
  <c r="GI42" i="23" s="1"/>
  <c r="GK42" i="23"/>
  <c r="GM42" i="23"/>
  <c r="GO42" i="23"/>
  <c r="GQ42" i="23"/>
  <c r="GU42" i="23"/>
  <c r="GW42" i="23"/>
  <c r="GY42" i="23"/>
  <c r="HA42" i="23"/>
  <c r="HE42" i="23"/>
  <c r="HG42" i="23"/>
  <c r="HI42" i="23"/>
  <c r="HK42" i="23"/>
  <c r="HO42" i="23"/>
  <c r="HQ42" i="23"/>
  <c r="HS42" i="23"/>
  <c r="HU42" i="23"/>
  <c r="HY42" i="23"/>
  <c r="IA42" i="23"/>
  <c r="IC42" i="23"/>
  <c r="IE42" i="23"/>
  <c r="DB43" i="23"/>
  <c r="DO43" i="23"/>
  <c r="DQ43" i="23" s="1"/>
  <c r="DP43" i="23"/>
  <c r="DR43" i="23" s="1"/>
  <c r="DT43" i="23" s="1"/>
  <c r="DS43" i="23"/>
  <c r="DU43" i="23" s="1"/>
  <c r="DV43" i="23" s="1"/>
  <c r="DW43" i="23"/>
  <c r="DY43" i="23" s="1"/>
  <c r="DX43" i="23"/>
  <c r="DZ43" i="23" s="1"/>
  <c r="EB43" i="23" s="1"/>
  <c r="EA43" i="23"/>
  <c r="EC43" i="23"/>
  <c r="ED43" i="23" s="1"/>
  <c r="EE43" i="23"/>
  <c r="EG43" i="23" s="1"/>
  <c r="EF43" i="23"/>
  <c r="EH43" i="23"/>
  <c r="EJ43" i="23" s="1"/>
  <c r="EI43" i="23"/>
  <c r="EK43" i="23" s="1"/>
  <c r="EL43" i="23" s="1"/>
  <c r="EM43" i="23"/>
  <c r="EO43" i="23" s="1"/>
  <c r="EN43" i="23"/>
  <c r="EP43" i="23" s="1"/>
  <c r="ER43" i="23" s="1"/>
  <c r="EQ43" i="23"/>
  <c r="ES43" i="23" s="1"/>
  <c r="ET43" i="23" s="1"/>
  <c r="EV43" i="23"/>
  <c r="EX43" i="23" s="1"/>
  <c r="EW43" i="23"/>
  <c r="EY43" i="23"/>
  <c r="FA43" i="23" s="1"/>
  <c r="EZ43" i="23"/>
  <c r="FB43" i="23" s="1"/>
  <c r="FC43" i="23" s="1"/>
  <c r="FD43" i="23"/>
  <c r="FF43" i="23" s="1"/>
  <c r="FE43" i="23"/>
  <c r="FG43" i="23" s="1"/>
  <c r="FI43" i="23" s="1"/>
  <c r="FH43" i="23"/>
  <c r="FJ43" i="23" s="1"/>
  <c r="FK43" i="23" s="1"/>
  <c r="FL43" i="23"/>
  <c r="FN43" i="23" s="1"/>
  <c r="FM43" i="23"/>
  <c r="FO43" i="23" s="1"/>
  <c r="FP43" i="23"/>
  <c r="FQ43" i="23"/>
  <c r="FR43" i="23"/>
  <c r="FS43" i="23" s="1"/>
  <c r="FT43" i="23"/>
  <c r="FV43" i="23" s="1"/>
  <c r="FU43" i="23"/>
  <c r="FW43" i="23" s="1"/>
  <c r="FY43" i="23" s="1"/>
  <c r="FX43" i="23"/>
  <c r="FZ43" i="23" s="1"/>
  <c r="GA43" i="23" s="1"/>
  <c r="GB43" i="23"/>
  <c r="GD43" i="23" s="1"/>
  <c r="GC43" i="23"/>
  <c r="GE43" i="23" s="1"/>
  <c r="GG43" i="23" s="1"/>
  <c r="GF43" i="23"/>
  <c r="GH43" i="23" s="1"/>
  <c r="GI43" i="23" s="1"/>
  <c r="GK43" i="23"/>
  <c r="GM43" i="23"/>
  <c r="GO43" i="23"/>
  <c r="GQ43" i="23"/>
  <c r="GU43" i="23"/>
  <c r="GW43" i="23"/>
  <c r="GY43" i="23"/>
  <c r="HA43" i="23"/>
  <c r="HE43" i="23"/>
  <c r="HG43" i="23"/>
  <c r="HI43" i="23"/>
  <c r="HK43" i="23"/>
  <c r="HO43" i="23"/>
  <c r="HQ43" i="23"/>
  <c r="HS43" i="23"/>
  <c r="HU43" i="23"/>
  <c r="HY43" i="23"/>
  <c r="IA43" i="23"/>
  <c r="IC43" i="23"/>
  <c r="IE43" i="23"/>
  <c r="DH44" i="23"/>
  <c r="DJ44" i="23" s="1"/>
  <c r="DL44" i="23" s="1"/>
  <c r="DB44" i="23"/>
  <c r="DK44" i="23"/>
  <c r="DM44" i="23" s="1"/>
  <c r="DN44" i="23" s="1"/>
  <c r="DO44" i="23"/>
  <c r="DQ44" i="23" s="1"/>
  <c r="DP44" i="23"/>
  <c r="DR44" i="23" s="1"/>
  <c r="DT44" i="23" s="1"/>
  <c r="DS44" i="23"/>
  <c r="DU44" i="23" s="1"/>
  <c r="DV44" i="23" s="1"/>
  <c r="DW44" i="23"/>
  <c r="DY44" i="23" s="1"/>
  <c r="DX44" i="23"/>
  <c r="DZ44" i="23" s="1"/>
  <c r="EB44" i="23" s="1"/>
  <c r="EA44" i="23"/>
  <c r="EC44" i="23" s="1"/>
  <c r="ED44" i="23" s="1"/>
  <c r="EE44" i="23"/>
  <c r="EG44" i="23" s="1"/>
  <c r="EF44" i="23"/>
  <c r="EH44" i="23" s="1"/>
  <c r="EJ44" i="23" s="1"/>
  <c r="EI44" i="23"/>
  <c r="EK44" i="23" s="1"/>
  <c r="EL44" i="23" s="1"/>
  <c r="EM44" i="23"/>
  <c r="EO44" i="23" s="1"/>
  <c r="EN44" i="23"/>
  <c r="EP44" i="23" s="1"/>
  <c r="ER44" i="23" s="1"/>
  <c r="EQ44" i="23"/>
  <c r="ES44" i="23" s="1"/>
  <c r="ET44" i="23" s="1"/>
  <c r="EV44" i="23"/>
  <c r="EX44" i="23" s="1"/>
  <c r="EW44" i="23"/>
  <c r="EY44" i="23" s="1"/>
  <c r="FA44" i="23" s="1"/>
  <c r="EZ44" i="23"/>
  <c r="FB44" i="23" s="1"/>
  <c r="FC44" i="23" s="1"/>
  <c r="FD44" i="23"/>
  <c r="FF44" i="23" s="1"/>
  <c r="FE44" i="23"/>
  <c r="FG44" i="23" s="1"/>
  <c r="FI44" i="23" s="1"/>
  <c r="FH44" i="23"/>
  <c r="FJ44" i="23" s="1"/>
  <c r="FK44" i="23" s="1"/>
  <c r="FL44" i="23"/>
  <c r="FN44" i="23" s="1"/>
  <c r="FM44" i="23"/>
  <c r="FO44" i="23" s="1"/>
  <c r="FQ44" i="23" s="1"/>
  <c r="FP44" i="23"/>
  <c r="FR44" i="23" s="1"/>
  <c r="FS44" i="23" s="1"/>
  <c r="FT44" i="23"/>
  <c r="FV44" i="23" s="1"/>
  <c r="FU44" i="23"/>
  <c r="FW44" i="23" s="1"/>
  <c r="FY44" i="23" s="1"/>
  <c r="FX44" i="23"/>
  <c r="FZ44" i="23" s="1"/>
  <c r="GA44" i="23" s="1"/>
  <c r="GB44" i="23"/>
  <c r="GD44" i="23" s="1"/>
  <c r="GC44" i="23"/>
  <c r="GE44" i="23" s="1"/>
  <c r="GG44" i="23" s="1"/>
  <c r="GF44" i="23"/>
  <c r="GH44" i="23"/>
  <c r="GI44" i="23" s="1"/>
  <c r="GK44" i="23"/>
  <c r="GM44" i="23"/>
  <c r="GO44" i="23"/>
  <c r="GQ44" i="23"/>
  <c r="GU44" i="23"/>
  <c r="GW44" i="23"/>
  <c r="GY44" i="23"/>
  <c r="HA44" i="23"/>
  <c r="HE44" i="23"/>
  <c r="HG44" i="23"/>
  <c r="HI44" i="23"/>
  <c r="HK44" i="23"/>
  <c r="HO44" i="23"/>
  <c r="HQ44" i="23"/>
  <c r="HS44" i="23"/>
  <c r="HU44" i="23"/>
  <c r="HY44" i="23"/>
  <c r="IA44" i="23"/>
  <c r="IC44" i="23"/>
  <c r="IE44" i="23"/>
  <c r="DH45" i="23"/>
  <c r="DJ45" i="23" s="1"/>
  <c r="DL45" i="23" s="1"/>
  <c r="DB45" i="23"/>
  <c r="DK45" i="23"/>
  <c r="DO45" i="23"/>
  <c r="DQ45" i="23" s="1"/>
  <c r="DP45" i="23"/>
  <c r="DR45" i="23" s="1"/>
  <c r="DS45" i="23"/>
  <c r="DU45" i="23" s="1"/>
  <c r="DV45" i="23" s="1"/>
  <c r="DT45" i="23"/>
  <c r="DW45" i="23"/>
  <c r="DX45" i="23"/>
  <c r="DZ45" i="23" s="1"/>
  <c r="EB45" i="23" s="1"/>
  <c r="DY45" i="23"/>
  <c r="EA45" i="23"/>
  <c r="EC45" i="23" s="1"/>
  <c r="ED45" i="23" s="1"/>
  <c r="EE45" i="23"/>
  <c r="EF45" i="23"/>
  <c r="EH45" i="23" s="1"/>
  <c r="EJ45" i="23" s="1"/>
  <c r="EG45" i="23"/>
  <c r="EI45" i="23"/>
  <c r="EK45" i="23" s="1"/>
  <c r="EL45" i="23" s="1"/>
  <c r="EM45" i="23"/>
  <c r="EN45" i="23"/>
  <c r="EP45" i="23" s="1"/>
  <c r="ER45" i="23" s="1"/>
  <c r="EO45" i="23"/>
  <c r="EQ45" i="23"/>
  <c r="ES45" i="23" s="1"/>
  <c r="ET45" i="23" s="1"/>
  <c r="EV45" i="23"/>
  <c r="EW45" i="23"/>
  <c r="EX45" i="23"/>
  <c r="EY45" i="23"/>
  <c r="FA45" i="23" s="1"/>
  <c r="EZ45" i="23"/>
  <c r="FB45" i="23" s="1"/>
  <c r="FC45" i="23" s="1"/>
  <c r="FD45" i="23"/>
  <c r="FF45" i="23" s="1"/>
  <c r="FE45" i="23"/>
  <c r="FG45" i="23" s="1"/>
  <c r="FI45" i="23" s="1"/>
  <c r="FH45" i="23"/>
  <c r="FJ45" i="23" s="1"/>
  <c r="FK45" i="23" s="1"/>
  <c r="FL45" i="23"/>
  <c r="FM45" i="23"/>
  <c r="FO45" i="23" s="1"/>
  <c r="FQ45" i="23" s="1"/>
  <c r="FN45" i="23"/>
  <c r="FP45" i="23"/>
  <c r="FR45" i="23" s="1"/>
  <c r="FS45" i="23" s="1"/>
  <c r="FT45" i="23"/>
  <c r="FV45" i="23" s="1"/>
  <c r="FU45" i="23"/>
  <c r="FW45" i="23" s="1"/>
  <c r="FY45" i="23" s="1"/>
  <c r="FX45" i="23"/>
  <c r="FZ45" i="23" s="1"/>
  <c r="GA45" i="23" s="1"/>
  <c r="GB45" i="23"/>
  <c r="GC45" i="23"/>
  <c r="GD45" i="23"/>
  <c r="GE45" i="23"/>
  <c r="GG45" i="23" s="1"/>
  <c r="GF45" i="23"/>
  <c r="GH45" i="23" s="1"/>
  <c r="GI45" i="23" s="1"/>
  <c r="GK45" i="23"/>
  <c r="GM45" i="23"/>
  <c r="GO45" i="23"/>
  <c r="GQ45" i="23"/>
  <c r="GU45" i="23"/>
  <c r="GW45" i="23"/>
  <c r="GY45" i="23"/>
  <c r="HA45" i="23"/>
  <c r="HE45" i="23"/>
  <c r="HG45" i="23"/>
  <c r="HI45" i="23"/>
  <c r="HK45" i="23"/>
  <c r="HO45" i="23"/>
  <c r="HQ45" i="23"/>
  <c r="HS45" i="23"/>
  <c r="HU45" i="23"/>
  <c r="HY45" i="23"/>
  <c r="IA45" i="23"/>
  <c r="IC45" i="23"/>
  <c r="IE45" i="23"/>
  <c r="DK46" i="23"/>
  <c r="DM46" i="23" s="1"/>
  <c r="DN46" i="23" s="1"/>
  <c r="DB46" i="23"/>
  <c r="DH46" i="23"/>
  <c r="DJ46" i="23" s="1"/>
  <c r="DL46" i="23" s="1"/>
  <c r="DO46" i="23"/>
  <c r="DQ46" i="23" s="1"/>
  <c r="DP46" i="23"/>
  <c r="DR46" i="23" s="1"/>
  <c r="DT46" i="23" s="1"/>
  <c r="DS46" i="23"/>
  <c r="DU46" i="23" s="1"/>
  <c r="DV46" i="23" s="1"/>
  <c r="DW46" i="23"/>
  <c r="DY46" i="23" s="1"/>
  <c r="DX46" i="23"/>
  <c r="DZ46" i="23" s="1"/>
  <c r="EB46" i="23" s="1"/>
  <c r="EA46" i="23"/>
  <c r="EC46" i="23" s="1"/>
  <c r="ED46" i="23" s="1"/>
  <c r="EE46" i="23"/>
  <c r="EG46" i="23" s="1"/>
  <c r="EF46" i="23"/>
  <c r="EH46" i="23" s="1"/>
  <c r="EJ46" i="23" s="1"/>
  <c r="EI46" i="23"/>
  <c r="EK46" i="23" s="1"/>
  <c r="EL46" i="23" s="1"/>
  <c r="EM46" i="23"/>
  <c r="EO46" i="23" s="1"/>
  <c r="EN46" i="23"/>
  <c r="EP46" i="23" s="1"/>
  <c r="ER46" i="23" s="1"/>
  <c r="EQ46" i="23"/>
  <c r="ES46" i="23" s="1"/>
  <c r="ET46" i="23" s="1"/>
  <c r="EV46" i="23"/>
  <c r="EX46" i="23" s="1"/>
  <c r="EW46" i="23"/>
  <c r="EY46" i="23" s="1"/>
  <c r="FA46" i="23" s="1"/>
  <c r="EZ46" i="23"/>
  <c r="FB46" i="23" s="1"/>
  <c r="FC46" i="23" s="1"/>
  <c r="FD46" i="23"/>
  <c r="FF46" i="23" s="1"/>
  <c r="FE46" i="23"/>
  <c r="FG46" i="23" s="1"/>
  <c r="FI46" i="23" s="1"/>
  <c r="FH46" i="23"/>
  <c r="FJ46" i="23" s="1"/>
  <c r="FK46" i="23" s="1"/>
  <c r="FL46" i="23"/>
  <c r="FN46" i="23" s="1"/>
  <c r="FM46" i="23"/>
  <c r="FO46" i="23" s="1"/>
  <c r="FQ46" i="23" s="1"/>
  <c r="FP46" i="23"/>
  <c r="FR46" i="23" s="1"/>
  <c r="FS46" i="23" s="1"/>
  <c r="FT46" i="23"/>
  <c r="FV46" i="23" s="1"/>
  <c r="FU46" i="23"/>
  <c r="FW46" i="23" s="1"/>
  <c r="FY46" i="23" s="1"/>
  <c r="FX46" i="23"/>
  <c r="FZ46" i="23"/>
  <c r="GA46" i="23" s="1"/>
  <c r="GB46" i="23"/>
  <c r="GD46" i="23" s="1"/>
  <c r="GC46" i="23"/>
  <c r="GE46" i="23" s="1"/>
  <c r="GG46" i="23" s="1"/>
  <c r="GF46" i="23"/>
  <c r="GH46" i="23"/>
  <c r="GI46" i="23" s="1"/>
  <c r="GK46" i="23"/>
  <c r="GM46" i="23"/>
  <c r="GO46" i="23"/>
  <c r="GQ46" i="23"/>
  <c r="GU46" i="23"/>
  <c r="GW46" i="23"/>
  <c r="GY46" i="23"/>
  <c r="HA46" i="23"/>
  <c r="HE46" i="23"/>
  <c r="HG46" i="23"/>
  <c r="HI46" i="23"/>
  <c r="HK46" i="23"/>
  <c r="HO46" i="23"/>
  <c r="HQ46" i="23"/>
  <c r="HS46" i="23"/>
  <c r="HU46" i="23"/>
  <c r="HY46" i="23"/>
  <c r="IA46" i="23"/>
  <c r="IC46" i="23"/>
  <c r="IE46" i="23"/>
  <c r="DK47" i="23"/>
  <c r="DM47" i="23" s="1"/>
  <c r="DN47" i="23" s="1"/>
  <c r="DB47" i="23"/>
  <c r="DO47" i="23"/>
  <c r="DQ47" i="23" s="1"/>
  <c r="DP47" i="23"/>
  <c r="DR47" i="23" s="1"/>
  <c r="DT47" i="23" s="1"/>
  <c r="DS47" i="23"/>
  <c r="DU47" i="23" s="1"/>
  <c r="DV47" i="23" s="1"/>
  <c r="DW47" i="23"/>
  <c r="DY47" i="23" s="1"/>
  <c r="DX47" i="23"/>
  <c r="DZ47" i="23" s="1"/>
  <c r="EB47" i="23" s="1"/>
  <c r="EA47" i="23"/>
  <c r="EC47" i="23" s="1"/>
  <c r="ED47" i="23" s="1"/>
  <c r="EE47" i="23"/>
  <c r="EG47" i="23" s="1"/>
  <c r="EF47" i="23"/>
  <c r="EH47" i="23"/>
  <c r="EI47" i="23"/>
  <c r="EK47" i="23" s="1"/>
  <c r="EL47" i="23" s="1"/>
  <c r="EJ47" i="23"/>
  <c r="EM47" i="23"/>
  <c r="EO47" i="23" s="1"/>
  <c r="EN47" i="23"/>
  <c r="EP47" i="23" s="1"/>
  <c r="ER47" i="23" s="1"/>
  <c r="EQ47" i="23"/>
  <c r="ES47" i="23"/>
  <c r="ET47" i="23" s="1"/>
  <c r="EV47" i="23"/>
  <c r="EX47" i="23" s="1"/>
  <c r="EW47" i="23"/>
  <c r="EY47" i="23" s="1"/>
  <c r="FA47" i="23" s="1"/>
  <c r="EZ47" i="23"/>
  <c r="FB47" i="23" s="1"/>
  <c r="FC47" i="23" s="1"/>
  <c r="FD47" i="23"/>
  <c r="FF47" i="23" s="1"/>
  <c r="FE47" i="23"/>
  <c r="FG47" i="23" s="1"/>
  <c r="FI47" i="23" s="1"/>
  <c r="FH47" i="23"/>
  <c r="FJ47" i="23" s="1"/>
  <c r="FK47" i="23" s="1"/>
  <c r="FL47" i="23"/>
  <c r="FN47" i="23" s="1"/>
  <c r="FM47" i="23"/>
  <c r="FO47" i="23" s="1"/>
  <c r="FQ47" i="23" s="1"/>
  <c r="FP47" i="23"/>
  <c r="FR47" i="23" s="1"/>
  <c r="FS47" i="23" s="1"/>
  <c r="FT47" i="23"/>
  <c r="FV47" i="23" s="1"/>
  <c r="FU47" i="23"/>
  <c r="FW47" i="23" s="1"/>
  <c r="FY47" i="23" s="1"/>
  <c r="FX47" i="23"/>
  <c r="FZ47" i="23" s="1"/>
  <c r="GA47" i="23" s="1"/>
  <c r="GB47" i="23"/>
  <c r="GD47" i="23" s="1"/>
  <c r="GC47" i="23"/>
  <c r="GE47" i="23" s="1"/>
  <c r="GG47" i="23" s="1"/>
  <c r="GF47" i="23"/>
  <c r="GH47" i="23" s="1"/>
  <c r="GI47" i="23" s="1"/>
  <c r="GK47" i="23"/>
  <c r="GM47" i="23"/>
  <c r="GO47" i="23"/>
  <c r="GQ47" i="23"/>
  <c r="GU47" i="23"/>
  <c r="GW47" i="23"/>
  <c r="GY47" i="23"/>
  <c r="HA47" i="23"/>
  <c r="HE47" i="23"/>
  <c r="HG47" i="23"/>
  <c r="HI47" i="23"/>
  <c r="HK47" i="23"/>
  <c r="HO47" i="23"/>
  <c r="HQ47" i="23"/>
  <c r="HS47" i="23"/>
  <c r="HU47" i="23"/>
  <c r="HY47" i="23"/>
  <c r="IA47" i="23"/>
  <c r="IC47" i="23"/>
  <c r="IE47" i="23"/>
  <c r="DK48" i="23"/>
  <c r="DB48" i="23"/>
  <c r="DO48" i="23"/>
  <c r="DQ48" i="23" s="1"/>
  <c r="DP48" i="23"/>
  <c r="DR48" i="23" s="1"/>
  <c r="DT48" i="23" s="1"/>
  <c r="DS48" i="23"/>
  <c r="DU48" i="23" s="1"/>
  <c r="DV48" i="23" s="1"/>
  <c r="DW48" i="23"/>
  <c r="DX48" i="23"/>
  <c r="DZ48" i="23" s="1"/>
  <c r="EB48" i="23" s="1"/>
  <c r="DY48" i="23"/>
  <c r="EA48" i="23"/>
  <c r="EC48" i="23" s="1"/>
  <c r="ED48" i="23" s="1"/>
  <c r="EE48" i="23"/>
  <c r="EG48" i="23" s="1"/>
  <c r="EF48" i="23"/>
  <c r="EH48" i="23" s="1"/>
  <c r="EJ48" i="23" s="1"/>
  <c r="EI48" i="23"/>
  <c r="EK48" i="23" s="1"/>
  <c r="EL48" i="23" s="1"/>
  <c r="EM48" i="23"/>
  <c r="EO48" i="23" s="1"/>
  <c r="EN48" i="23"/>
  <c r="EP48" i="23" s="1"/>
  <c r="ER48" i="23" s="1"/>
  <c r="EQ48" i="23"/>
  <c r="ES48" i="23" s="1"/>
  <c r="ET48" i="23" s="1"/>
  <c r="EV48" i="23"/>
  <c r="EW48" i="23"/>
  <c r="EX48" i="23"/>
  <c r="EY48" i="23"/>
  <c r="FA48" i="23" s="1"/>
  <c r="EZ48" i="23"/>
  <c r="FB48" i="23" s="1"/>
  <c r="FC48" i="23" s="1"/>
  <c r="FD48" i="23"/>
  <c r="FF48" i="23" s="1"/>
  <c r="FE48" i="23"/>
  <c r="FG48" i="23" s="1"/>
  <c r="FI48" i="23" s="1"/>
  <c r="FH48" i="23"/>
  <c r="FJ48" i="23" s="1"/>
  <c r="FK48" i="23" s="1"/>
  <c r="FL48" i="23"/>
  <c r="FN48" i="23" s="1"/>
  <c r="FM48" i="23"/>
  <c r="FO48" i="23" s="1"/>
  <c r="FQ48" i="23" s="1"/>
  <c r="FP48" i="23"/>
  <c r="FR48" i="23" s="1"/>
  <c r="FS48" i="23" s="1"/>
  <c r="FT48" i="23"/>
  <c r="FV48" i="23" s="1"/>
  <c r="FU48" i="23"/>
  <c r="FW48" i="23" s="1"/>
  <c r="FY48" i="23" s="1"/>
  <c r="FX48" i="23"/>
  <c r="FZ48" i="23" s="1"/>
  <c r="GA48" i="23" s="1"/>
  <c r="GB48" i="23"/>
  <c r="GD48" i="23" s="1"/>
  <c r="GC48" i="23"/>
  <c r="GE48" i="23" s="1"/>
  <c r="GG48" i="23" s="1"/>
  <c r="GF48" i="23"/>
  <c r="GH48" i="23" s="1"/>
  <c r="GI48" i="23" s="1"/>
  <c r="GK48" i="23"/>
  <c r="GM48" i="23"/>
  <c r="GO48" i="23"/>
  <c r="GQ48" i="23"/>
  <c r="GU48" i="23"/>
  <c r="GW48" i="23"/>
  <c r="GY48" i="23"/>
  <c r="HA48" i="23"/>
  <c r="HE48" i="23"/>
  <c r="HG48" i="23"/>
  <c r="HI48" i="23"/>
  <c r="HK48" i="23"/>
  <c r="HO48" i="23"/>
  <c r="HQ48" i="23"/>
  <c r="HS48" i="23"/>
  <c r="HU48" i="23"/>
  <c r="HY48" i="23"/>
  <c r="IA48" i="23"/>
  <c r="IC48" i="23"/>
  <c r="IE48" i="23"/>
  <c r="DK49" i="23"/>
  <c r="DM49" i="23" s="1"/>
  <c r="DN49" i="23" s="1"/>
  <c r="DB49" i="23"/>
  <c r="DO49" i="23"/>
  <c r="DQ49" i="23" s="1"/>
  <c r="DP49" i="23"/>
  <c r="DR49" i="23" s="1"/>
  <c r="DT49" i="23" s="1"/>
  <c r="DS49" i="23"/>
  <c r="DU49" i="23" s="1"/>
  <c r="DV49" i="23" s="1"/>
  <c r="DW49" i="23"/>
  <c r="DY49" i="23" s="1"/>
  <c r="DX49" i="23"/>
  <c r="DZ49" i="23" s="1"/>
  <c r="EB49" i="23" s="1"/>
  <c r="EA49" i="23"/>
  <c r="EC49" i="23" s="1"/>
  <c r="ED49" i="23" s="1"/>
  <c r="EE49" i="23"/>
  <c r="EG49" i="23" s="1"/>
  <c r="EF49" i="23"/>
  <c r="EH49" i="23" s="1"/>
  <c r="EJ49" i="23" s="1"/>
  <c r="EI49" i="23"/>
  <c r="EK49" i="23" s="1"/>
  <c r="EL49" i="23" s="1"/>
  <c r="EM49" i="23"/>
  <c r="EO49" i="23" s="1"/>
  <c r="EN49" i="23"/>
  <c r="EP49" i="23" s="1"/>
  <c r="ER49" i="23" s="1"/>
  <c r="EQ49" i="23"/>
  <c r="ES49" i="23"/>
  <c r="ET49" i="23" s="1"/>
  <c r="EV49" i="23"/>
  <c r="EX49" i="23" s="1"/>
  <c r="EW49" i="23"/>
  <c r="EY49" i="23" s="1"/>
  <c r="FA49" i="23" s="1"/>
  <c r="EZ49" i="23"/>
  <c r="FB49" i="23" s="1"/>
  <c r="FC49" i="23" s="1"/>
  <c r="FD49" i="23"/>
  <c r="FF49" i="23" s="1"/>
  <c r="FE49" i="23"/>
  <c r="FG49" i="23" s="1"/>
  <c r="FI49" i="23" s="1"/>
  <c r="FH49" i="23"/>
  <c r="FJ49" i="23" s="1"/>
  <c r="FK49" i="23" s="1"/>
  <c r="FL49" i="23"/>
  <c r="FN49" i="23" s="1"/>
  <c r="FM49" i="23"/>
  <c r="FO49" i="23" s="1"/>
  <c r="FQ49" i="23" s="1"/>
  <c r="FP49" i="23"/>
  <c r="FR49" i="23"/>
  <c r="FS49" i="23" s="1"/>
  <c r="FT49" i="23"/>
  <c r="FV49" i="23" s="1"/>
  <c r="FU49" i="23"/>
  <c r="FW49" i="23" s="1"/>
  <c r="FY49" i="23" s="1"/>
  <c r="FX49" i="23"/>
  <c r="FZ49" i="23"/>
  <c r="GA49" i="23" s="1"/>
  <c r="GB49" i="23"/>
  <c r="GD49" i="23" s="1"/>
  <c r="GC49" i="23"/>
  <c r="GE49" i="23" s="1"/>
  <c r="GG49" i="23" s="1"/>
  <c r="GF49" i="23"/>
  <c r="GH49" i="23" s="1"/>
  <c r="GI49" i="23" s="1"/>
  <c r="GK49" i="23"/>
  <c r="GM49" i="23"/>
  <c r="GO49" i="23"/>
  <c r="GQ49" i="23"/>
  <c r="GU49" i="23"/>
  <c r="GW49" i="23"/>
  <c r="GY49" i="23"/>
  <c r="HA49" i="23"/>
  <c r="HE49" i="23"/>
  <c r="HG49" i="23"/>
  <c r="HI49" i="23"/>
  <c r="HK49" i="23"/>
  <c r="HO49" i="23"/>
  <c r="HQ49" i="23"/>
  <c r="HS49" i="23"/>
  <c r="HU49" i="23"/>
  <c r="HY49" i="23"/>
  <c r="IA49" i="23"/>
  <c r="IC49" i="23"/>
  <c r="IE49" i="23"/>
  <c r="DB50" i="23"/>
  <c r="DO50" i="23"/>
  <c r="DQ50" i="23" s="1"/>
  <c r="DP50" i="23"/>
  <c r="DR50" i="23" s="1"/>
  <c r="DT50" i="23" s="1"/>
  <c r="DS50" i="23"/>
  <c r="DU50" i="23" s="1"/>
  <c r="DV50" i="23" s="1"/>
  <c r="DW50" i="23"/>
  <c r="DX50" i="23"/>
  <c r="DZ50" i="23" s="1"/>
  <c r="EB50" i="23" s="1"/>
  <c r="DY50" i="23"/>
  <c r="EA50" i="23"/>
  <c r="EC50" i="23" s="1"/>
  <c r="ED50" i="23" s="1"/>
  <c r="EE50" i="23"/>
  <c r="EG50" i="23" s="1"/>
  <c r="EF50" i="23"/>
  <c r="EH50" i="23" s="1"/>
  <c r="EJ50" i="23" s="1"/>
  <c r="EI50" i="23"/>
  <c r="EK50" i="23" s="1"/>
  <c r="EL50" i="23" s="1"/>
  <c r="EM50" i="23"/>
  <c r="EN50" i="23"/>
  <c r="EO50" i="23"/>
  <c r="EP50" i="23"/>
  <c r="ER50" i="23" s="1"/>
  <c r="EQ50" i="23"/>
  <c r="ES50" i="23" s="1"/>
  <c r="ET50" i="23" s="1"/>
  <c r="EV50" i="23"/>
  <c r="EX50" i="23" s="1"/>
  <c r="EW50" i="23"/>
  <c r="EY50" i="23" s="1"/>
  <c r="FA50" i="23" s="1"/>
  <c r="EZ50" i="23"/>
  <c r="FB50" i="23"/>
  <c r="FC50" i="23" s="1"/>
  <c r="FD50" i="23"/>
  <c r="FF50" i="23" s="1"/>
  <c r="FE50" i="23"/>
  <c r="FG50" i="23" s="1"/>
  <c r="FI50" i="23" s="1"/>
  <c r="FH50" i="23"/>
  <c r="FJ50" i="23" s="1"/>
  <c r="FK50" i="23" s="1"/>
  <c r="FL50" i="23"/>
  <c r="FN50" i="23" s="1"/>
  <c r="FM50" i="23"/>
  <c r="FO50" i="23" s="1"/>
  <c r="FP50" i="23"/>
  <c r="FR50" i="23" s="1"/>
  <c r="FS50" i="23" s="1"/>
  <c r="FQ50" i="23"/>
  <c r="FT50" i="23"/>
  <c r="FV50" i="23" s="1"/>
  <c r="FU50" i="23"/>
  <c r="FW50" i="23" s="1"/>
  <c r="FY50" i="23" s="1"/>
  <c r="FX50" i="23"/>
  <c r="FZ50" i="23"/>
  <c r="GA50" i="23" s="1"/>
  <c r="GB50" i="23"/>
  <c r="GC50" i="23"/>
  <c r="GE50" i="23" s="1"/>
  <c r="GG50" i="23" s="1"/>
  <c r="GD50" i="23"/>
  <c r="GF50" i="23"/>
  <c r="GH50" i="23" s="1"/>
  <c r="GI50" i="23" s="1"/>
  <c r="GK50" i="23"/>
  <c r="GM50" i="23"/>
  <c r="GO50" i="23"/>
  <c r="GQ50" i="23"/>
  <c r="GU50" i="23"/>
  <c r="GW50" i="23"/>
  <c r="GY50" i="23"/>
  <c r="HA50" i="23"/>
  <c r="HE50" i="23"/>
  <c r="HG50" i="23"/>
  <c r="HI50" i="23"/>
  <c r="HK50" i="23"/>
  <c r="HO50" i="23"/>
  <c r="HQ50" i="23"/>
  <c r="HS50" i="23"/>
  <c r="HU50" i="23"/>
  <c r="HY50" i="23"/>
  <c r="IA50" i="23"/>
  <c r="IC50" i="23"/>
  <c r="IE50" i="23"/>
  <c r="DG51" i="23"/>
  <c r="DI51" i="23" s="1"/>
  <c r="DB51" i="23"/>
  <c r="DO51" i="23"/>
  <c r="DQ51" i="23" s="1"/>
  <c r="DP51" i="23"/>
  <c r="DR51" i="23" s="1"/>
  <c r="DT51" i="23" s="1"/>
  <c r="DS51" i="23"/>
  <c r="DU51" i="23" s="1"/>
  <c r="DV51" i="23" s="1"/>
  <c r="DW51" i="23"/>
  <c r="DY51" i="23" s="1"/>
  <c r="DX51" i="23"/>
  <c r="DZ51" i="23" s="1"/>
  <c r="EB51" i="23" s="1"/>
  <c r="EA51" i="23"/>
  <c r="EC51" i="23" s="1"/>
  <c r="ED51" i="23" s="1"/>
  <c r="EE51" i="23"/>
  <c r="EG51" i="23" s="1"/>
  <c r="EF51" i="23"/>
  <c r="EH51" i="23" s="1"/>
  <c r="EJ51" i="23" s="1"/>
  <c r="EI51" i="23"/>
  <c r="EK51" i="23" s="1"/>
  <c r="EL51" i="23" s="1"/>
  <c r="EM51" i="23"/>
  <c r="EO51" i="23" s="1"/>
  <c r="EN51" i="23"/>
  <c r="EP51" i="23" s="1"/>
  <c r="ER51" i="23" s="1"/>
  <c r="EQ51" i="23"/>
  <c r="ES51" i="23" s="1"/>
  <c r="ET51" i="23"/>
  <c r="EV51" i="23"/>
  <c r="EX51" i="23" s="1"/>
  <c r="EW51" i="23"/>
  <c r="EY51" i="23" s="1"/>
  <c r="FA51" i="23" s="1"/>
  <c r="EZ51" i="23"/>
  <c r="FB51" i="23" s="1"/>
  <c r="FC51" i="23" s="1"/>
  <c r="FD51" i="23"/>
  <c r="FF51" i="23" s="1"/>
  <c r="FE51" i="23"/>
  <c r="FG51" i="23" s="1"/>
  <c r="FI51" i="23" s="1"/>
  <c r="FH51" i="23"/>
  <c r="FJ51" i="23" s="1"/>
  <c r="FK51" i="23" s="1"/>
  <c r="FL51" i="23"/>
  <c r="FN51" i="23" s="1"/>
  <c r="FM51" i="23"/>
  <c r="FO51" i="23" s="1"/>
  <c r="FQ51" i="23" s="1"/>
  <c r="FP51" i="23"/>
  <c r="FR51" i="23" s="1"/>
  <c r="FS51" i="23" s="1"/>
  <c r="FT51" i="23"/>
  <c r="FV51" i="23" s="1"/>
  <c r="FU51" i="23"/>
  <c r="FW51" i="23" s="1"/>
  <c r="FY51" i="23" s="1"/>
  <c r="FX51" i="23"/>
  <c r="FZ51" i="23" s="1"/>
  <c r="GA51" i="23" s="1"/>
  <c r="GB51" i="23"/>
  <c r="GD51" i="23" s="1"/>
  <c r="GC51" i="23"/>
  <c r="GE51" i="23" s="1"/>
  <c r="GG51" i="23" s="1"/>
  <c r="GF51" i="23"/>
  <c r="GH51" i="23" s="1"/>
  <c r="GI51" i="23" s="1"/>
  <c r="GK51" i="23"/>
  <c r="GM51" i="23"/>
  <c r="GO51" i="23"/>
  <c r="GQ51" i="23"/>
  <c r="GU51" i="23"/>
  <c r="GW51" i="23"/>
  <c r="GY51" i="23"/>
  <c r="HA51" i="23"/>
  <c r="HE51" i="23"/>
  <c r="HG51" i="23"/>
  <c r="HI51" i="23"/>
  <c r="HK51" i="23"/>
  <c r="HO51" i="23"/>
  <c r="HQ51" i="23"/>
  <c r="HS51" i="23"/>
  <c r="HU51" i="23"/>
  <c r="HY51" i="23"/>
  <c r="IA51" i="23"/>
  <c r="IC51" i="23"/>
  <c r="IE51" i="23"/>
  <c r="DG52" i="23"/>
  <c r="DI52" i="23" s="1"/>
  <c r="DB52" i="23"/>
  <c r="DH52" i="23"/>
  <c r="DJ52" i="23" s="1"/>
  <c r="DL52" i="23" s="1"/>
  <c r="DK52" i="23"/>
  <c r="DM52" i="23" s="1"/>
  <c r="DN52" i="23" s="1"/>
  <c r="DO52" i="23"/>
  <c r="DQ52" i="23" s="1"/>
  <c r="DP52" i="23"/>
  <c r="DR52" i="23" s="1"/>
  <c r="DT52" i="23" s="1"/>
  <c r="DS52" i="23"/>
  <c r="DU52" i="23" s="1"/>
  <c r="DV52" i="23" s="1"/>
  <c r="DW52" i="23"/>
  <c r="DY52" i="23" s="1"/>
  <c r="DX52" i="23"/>
  <c r="DZ52" i="23" s="1"/>
  <c r="EB52" i="23" s="1"/>
  <c r="EA52" i="23"/>
  <c r="EC52" i="23" s="1"/>
  <c r="ED52" i="23" s="1"/>
  <c r="EE52" i="23"/>
  <c r="EF52" i="23"/>
  <c r="EG52" i="23"/>
  <c r="EH52" i="23"/>
  <c r="EJ52" i="23" s="1"/>
  <c r="EI52" i="23"/>
  <c r="EK52" i="23" s="1"/>
  <c r="EL52" i="23" s="1"/>
  <c r="EM52" i="23"/>
  <c r="EO52" i="23" s="1"/>
  <c r="EN52" i="23"/>
  <c r="EP52" i="23" s="1"/>
  <c r="ER52" i="23" s="1"/>
  <c r="EQ52" i="23"/>
  <c r="ES52" i="23" s="1"/>
  <c r="ET52" i="23" s="1"/>
  <c r="EV52" i="23"/>
  <c r="EX52" i="23" s="1"/>
  <c r="EW52" i="23"/>
  <c r="EY52" i="23" s="1"/>
  <c r="FA52" i="23" s="1"/>
  <c r="EZ52" i="23"/>
  <c r="FB52" i="23" s="1"/>
  <c r="FC52" i="23" s="1"/>
  <c r="FD52" i="23"/>
  <c r="FF52" i="23" s="1"/>
  <c r="FE52" i="23"/>
  <c r="FG52" i="23" s="1"/>
  <c r="FI52" i="23" s="1"/>
  <c r="FH52" i="23"/>
  <c r="FJ52" i="23" s="1"/>
  <c r="FK52" i="23" s="1"/>
  <c r="FL52" i="23"/>
  <c r="FN52" i="23" s="1"/>
  <c r="FM52" i="23"/>
  <c r="FO52" i="23"/>
  <c r="FQ52" i="23" s="1"/>
  <c r="FP52" i="23"/>
  <c r="FR52" i="23" s="1"/>
  <c r="FS52" i="23" s="1"/>
  <c r="FT52" i="23"/>
  <c r="FV52" i="23" s="1"/>
  <c r="FU52" i="23"/>
  <c r="FW52" i="23" s="1"/>
  <c r="FY52" i="23" s="1"/>
  <c r="FX52" i="23"/>
  <c r="FZ52" i="23" s="1"/>
  <c r="GA52" i="23" s="1"/>
  <c r="GB52" i="23"/>
  <c r="GC52" i="23"/>
  <c r="GD52" i="23"/>
  <c r="GE52" i="23"/>
  <c r="GG52" i="23" s="1"/>
  <c r="GF52" i="23"/>
  <c r="GH52" i="23" s="1"/>
  <c r="GI52" i="23" s="1"/>
  <c r="GK52" i="23"/>
  <c r="GM52" i="23"/>
  <c r="GO52" i="23"/>
  <c r="GQ52" i="23"/>
  <c r="GU52" i="23"/>
  <c r="GW52" i="23"/>
  <c r="GY52" i="23"/>
  <c r="HA52" i="23"/>
  <c r="HE52" i="23"/>
  <c r="HG52" i="23"/>
  <c r="HI52" i="23"/>
  <c r="HK52" i="23"/>
  <c r="HO52" i="23"/>
  <c r="HQ52" i="23"/>
  <c r="HS52" i="23"/>
  <c r="HU52" i="23"/>
  <c r="HY52" i="23"/>
  <c r="IA52" i="23"/>
  <c r="IC52" i="23"/>
  <c r="IE52" i="23"/>
  <c r="DK53" i="23"/>
  <c r="DB53" i="23"/>
  <c r="DH53" i="23"/>
  <c r="DJ53" i="23" s="1"/>
  <c r="DL53" i="23" s="1"/>
  <c r="DO53" i="23"/>
  <c r="DQ53" i="23" s="1"/>
  <c r="DP53" i="23"/>
  <c r="DR53" i="23" s="1"/>
  <c r="DT53" i="23" s="1"/>
  <c r="DS53" i="23"/>
  <c r="DU53" i="23" s="1"/>
  <c r="DV53" i="23" s="1"/>
  <c r="DW53" i="23"/>
  <c r="DY53" i="23" s="1"/>
  <c r="DX53" i="23"/>
  <c r="DZ53" i="23" s="1"/>
  <c r="EB53" i="23" s="1"/>
  <c r="EA53" i="23"/>
  <c r="EC53" i="23" s="1"/>
  <c r="ED53" i="23" s="1"/>
  <c r="EE53" i="23"/>
  <c r="EG53" i="23" s="1"/>
  <c r="EF53" i="23"/>
  <c r="EH53" i="23" s="1"/>
  <c r="EJ53" i="23" s="1"/>
  <c r="EI53" i="23"/>
  <c r="EK53" i="23" s="1"/>
  <c r="EL53" i="23" s="1"/>
  <c r="EM53" i="23"/>
  <c r="EN53" i="23"/>
  <c r="EP53" i="23" s="1"/>
  <c r="ER53" i="23" s="1"/>
  <c r="EO53" i="23"/>
  <c r="EQ53" i="23"/>
  <c r="ES53" i="23" s="1"/>
  <c r="ET53" i="23"/>
  <c r="EV53" i="23"/>
  <c r="EX53" i="23" s="1"/>
  <c r="EW53" i="23"/>
  <c r="EY53" i="23" s="1"/>
  <c r="FA53" i="23" s="1"/>
  <c r="EZ53" i="23"/>
  <c r="FB53" i="23" s="1"/>
  <c r="FC53" i="23"/>
  <c r="FD53" i="23"/>
  <c r="FF53" i="23" s="1"/>
  <c r="FE53" i="23"/>
  <c r="FG53" i="23" s="1"/>
  <c r="FI53" i="23" s="1"/>
  <c r="FH53" i="23"/>
  <c r="FJ53" i="23" s="1"/>
  <c r="FK53" i="23" s="1"/>
  <c r="FL53" i="23"/>
  <c r="FN53" i="23" s="1"/>
  <c r="FM53" i="23"/>
  <c r="FO53" i="23" s="1"/>
  <c r="FQ53" i="23" s="1"/>
  <c r="FP53" i="23"/>
  <c r="FR53" i="23" s="1"/>
  <c r="FS53" i="23" s="1"/>
  <c r="FT53" i="23"/>
  <c r="FU53" i="23"/>
  <c r="FW53" i="23" s="1"/>
  <c r="FY53" i="23" s="1"/>
  <c r="FV53" i="23"/>
  <c r="FX53" i="23"/>
  <c r="FZ53" i="23" s="1"/>
  <c r="GA53" i="23" s="1"/>
  <c r="GB53" i="23"/>
  <c r="GD53" i="23" s="1"/>
  <c r="GC53" i="23"/>
  <c r="GE53" i="23" s="1"/>
  <c r="GG53" i="23" s="1"/>
  <c r="GF53" i="23"/>
  <c r="GH53" i="23" s="1"/>
  <c r="GI53" i="23" s="1"/>
  <c r="GK53" i="23"/>
  <c r="GM53" i="23"/>
  <c r="GO53" i="23"/>
  <c r="GQ53" i="23"/>
  <c r="GU53" i="23"/>
  <c r="GW53" i="23"/>
  <c r="GY53" i="23"/>
  <c r="HA53" i="23"/>
  <c r="HE53" i="23"/>
  <c r="HG53" i="23"/>
  <c r="HI53" i="23"/>
  <c r="HK53" i="23"/>
  <c r="HO53" i="23"/>
  <c r="HQ53" i="23"/>
  <c r="HS53" i="23"/>
  <c r="HU53" i="23"/>
  <c r="HY53" i="23"/>
  <c r="IA53" i="23"/>
  <c r="IC53" i="23"/>
  <c r="IE53" i="23"/>
  <c r="DH54" i="23"/>
  <c r="DJ54" i="23" s="1"/>
  <c r="DL54" i="23" s="1"/>
  <c r="DB54" i="23"/>
  <c r="DO54" i="23"/>
  <c r="DQ54" i="23" s="1"/>
  <c r="DP54" i="23"/>
  <c r="DR54" i="23" s="1"/>
  <c r="DT54" i="23" s="1"/>
  <c r="DS54" i="23"/>
  <c r="DU54" i="23" s="1"/>
  <c r="DV54" i="23" s="1"/>
  <c r="DW54" i="23"/>
  <c r="DY54" i="23" s="1"/>
  <c r="DX54" i="23"/>
  <c r="DZ54" i="23" s="1"/>
  <c r="EB54" i="23" s="1"/>
  <c r="EA54" i="23"/>
  <c r="EC54" i="23" s="1"/>
  <c r="ED54" i="23" s="1"/>
  <c r="EE54" i="23"/>
  <c r="EG54" i="23" s="1"/>
  <c r="EF54" i="23"/>
  <c r="EH54" i="23" s="1"/>
  <c r="EJ54" i="23" s="1"/>
  <c r="EI54" i="23"/>
  <c r="EK54" i="23" s="1"/>
  <c r="EL54" i="23" s="1"/>
  <c r="EM54" i="23"/>
  <c r="EO54" i="23" s="1"/>
  <c r="EN54" i="23"/>
  <c r="EP54" i="23" s="1"/>
  <c r="ER54" i="23" s="1"/>
  <c r="EQ54" i="23"/>
  <c r="ES54" i="23" s="1"/>
  <c r="ET54" i="23" s="1"/>
  <c r="EV54" i="23"/>
  <c r="EX54" i="23" s="1"/>
  <c r="EW54" i="23"/>
  <c r="EY54" i="23" s="1"/>
  <c r="FA54" i="23" s="1"/>
  <c r="EZ54" i="23"/>
  <c r="FB54" i="23" s="1"/>
  <c r="FC54" i="23" s="1"/>
  <c r="FD54" i="23"/>
  <c r="FF54" i="23" s="1"/>
  <c r="FE54" i="23"/>
  <c r="FG54" i="23" s="1"/>
  <c r="FI54" i="23" s="1"/>
  <c r="FH54" i="23"/>
  <c r="FJ54" i="23" s="1"/>
  <c r="FK54" i="23" s="1"/>
  <c r="FL54" i="23"/>
  <c r="FN54" i="23" s="1"/>
  <c r="FM54" i="23"/>
  <c r="FO54" i="23" s="1"/>
  <c r="FP54" i="23"/>
  <c r="FR54" i="23" s="1"/>
  <c r="FS54" i="23" s="1"/>
  <c r="FQ54" i="23"/>
  <c r="FT54" i="23"/>
  <c r="FV54" i="23" s="1"/>
  <c r="FU54" i="23"/>
  <c r="FW54" i="23" s="1"/>
  <c r="FY54" i="23" s="1"/>
  <c r="FX54" i="23"/>
  <c r="FZ54" i="23" s="1"/>
  <c r="GA54" i="23" s="1"/>
  <c r="GB54" i="23"/>
  <c r="GD54" i="23" s="1"/>
  <c r="GC54" i="23"/>
  <c r="GE54" i="23" s="1"/>
  <c r="GF54" i="23"/>
  <c r="GH54" i="23" s="1"/>
  <c r="GI54" i="23" s="1"/>
  <c r="GG54" i="23"/>
  <c r="GK54" i="23"/>
  <c r="GM54" i="23"/>
  <c r="GO54" i="23"/>
  <c r="GQ54" i="23"/>
  <c r="GU54" i="23"/>
  <c r="GW54" i="23"/>
  <c r="GY54" i="23"/>
  <c r="HA54" i="23"/>
  <c r="HE54" i="23"/>
  <c r="HG54" i="23"/>
  <c r="HI54" i="23"/>
  <c r="HK54" i="23"/>
  <c r="HO54" i="23"/>
  <c r="HQ54" i="23"/>
  <c r="HS54" i="23"/>
  <c r="HU54" i="23"/>
  <c r="HY54" i="23"/>
  <c r="IA54" i="23"/>
  <c r="IC54" i="23"/>
  <c r="IE54" i="23"/>
  <c r="DB55" i="23"/>
  <c r="DO55" i="23"/>
  <c r="DQ55" i="23" s="1"/>
  <c r="DP55" i="23"/>
  <c r="DR55" i="23" s="1"/>
  <c r="DT55" i="23" s="1"/>
  <c r="DS55" i="23"/>
  <c r="DU55" i="23" s="1"/>
  <c r="DV55" i="23" s="1"/>
  <c r="DW55" i="23"/>
  <c r="DY55" i="23" s="1"/>
  <c r="DX55" i="23"/>
  <c r="DZ55" i="23" s="1"/>
  <c r="EB55" i="23" s="1"/>
  <c r="EA55" i="23"/>
  <c r="EC55" i="23" s="1"/>
  <c r="ED55" i="23" s="1"/>
  <c r="EE55" i="23"/>
  <c r="EG55" i="23" s="1"/>
  <c r="EF55" i="23"/>
  <c r="EH55" i="23" s="1"/>
  <c r="EJ55" i="23" s="1"/>
  <c r="EI55" i="23"/>
  <c r="EK55" i="23" s="1"/>
  <c r="EL55" i="23" s="1"/>
  <c r="EM55" i="23"/>
  <c r="EO55" i="23" s="1"/>
  <c r="EN55" i="23"/>
  <c r="EP55" i="23" s="1"/>
  <c r="ER55" i="23" s="1"/>
  <c r="EQ55" i="23"/>
  <c r="ES55" i="23" s="1"/>
  <c r="ET55" i="23" s="1"/>
  <c r="EV55" i="23"/>
  <c r="EX55" i="23" s="1"/>
  <c r="EW55" i="23"/>
  <c r="EY55" i="23"/>
  <c r="FA55" i="23" s="1"/>
  <c r="EZ55" i="23"/>
  <c r="FB55" i="23" s="1"/>
  <c r="FC55" i="23" s="1"/>
  <c r="FD55" i="23"/>
  <c r="FF55" i="23" s="1"/>
  <c r="FE55" i="23"/>
  <c r="FG55" i="23" s="1"/>
  <c r="FI55" i="23" s="1"/>
  <c r="FH55" i="23"/>
  <c r="FJ55" i="23" s="1"/>
  <c r="FK55" i="23" s="1"/>
  <c r="FL55" i="23"/>
  <c r="FN55" i="23" s="1"/>
  <c r="FM55" i="23"/>
  <c r="FO55" i="23" s="1"/>
  <c r="FQ55" i="23" s="1"/>
  <c r="FP55" i="23"/>
  <c r="FR55" i="23" s="1"/>
  <c r="FS55" i="23" s="1"/>
  <c r="FT55" i="23"/>
  <c r="FV55" i="23" s="1"/>
  <c r="FU55" i="23"/>
  <c r="FW55" i="23"/>
  <c r="FY55" i="23" s="1"/>
  <c r="FX55" i="23"/>
  <c r="FZ55" i="23" s="1"/>
  <c r="GA55" i="23" s="1"/>
  <c r="GB55" i="23"/>
  <c r="GD55" i="23" s="1"/>
  <c r="GC55" i="23"/>
  <c r="GE55" i="23" s="1"/>
  <c r="GG55" i="23" s="1"/>
  <c r="GF55" i="23"/>
  <c r="GH55" i="23" s="1"/>
  <c r="GI55" i="23" s="1"/>
  <c r="GK55" i="23"/>
  <c r="GM55" i="23"/>
  <c r="GO55" i="23"/>
  <c r="GQ55" i="23"/>
  <c r="GU55" i="23"/>
  <c r="GW55" i="23"/>
  <c r="GY55" i="23"/>
  <c r="HA55" i="23"/>
  <c r="HE55" i="23"/>
  <c r="HG55" i="23"/>
  <c r="HI55" i="23"/>
  <c r="HK55" i="23"/>
  <c r="HO55" i="23"/>
  <c r="HQ55" i="23"/>
  <c r="HS55" i="23"/>
  <c r="HU55" i="23"/>
  <c r="HY55" i="23"/>
  <c r="IA55" i="23"/>
  <c r="IC55" i="23"/>
  <c r="IE55" i="23"/>
  <c r="DK56" i="23"/>
  <c r="DM56" i="23" s="1"/>
  <c r="DN56" i="23" s="1"/>
  <c r="DB56" i="23"/>
  <c r="DH56" i="23"/>
  <c r="DJ56" i="23" s="1"/>
  <c r="DL56" i="23" s="1"/>
  <c r="DO56" i="23"/>
  <c r="DQ56" i="23" s="1"/>
  <c r="DP56" i="23"/>
  <c r="DR56" i="23" s="1"/>
  <c r="DT56" i="23" s="1"/>
  <c r="DS56" i="23"/>
  <c r="DU56" i="23"/>
  <c r="DV56" i="23" s="1"/>
  <c r="DW56" i="23"/>
  <c r="DY56" i="23" s="1"/>
  <c r="DX56" i="23"/>
  <c r="DZ56" i="23" s="1"/>
  <c r="EB56" i="23" s="1"/>
  <c r="EA56" i="23"/>
  <c r="EC56" i="23" s="1"/>
  <c r="ED56" i="23" s="1"/>
  <c r="EE56" i="23"/>
  <c r="EG56" i="23" s="1"/>
  <c r="EF56" i="23"/>
  <c r="EH56" i="23" s="1"/>
  <c r="EJ56" i="23" s="1"/>
  <c r="EI56" i="23"/>
  <c r="EK56" i="23" s="1"/>
  <c r="EL56" i="23" s="1"/>
  <c r="EM56" i="23"/>
  <c r="EO56" i="23" s="1"/>
  <c r="EN56" i="23"/>
  <c r="EP56" i="23" s="1"/>
  <c r="ER56" i="23" s="1"/>
  <c r="EQ56" i="23"/>
  <c r="ES56" i="23"/>
  <c r="ET56" i="23" s="1"/>
  <c r="EV56" i="23"/>
  <c r="EX56" i="23" s="1"/>
  <c r="EW56" i="23"/>
  <c r="EY56" i="23" s="1"/>
  <c r="FA56" i="23" s="1"/>
  <c r="EZ56" i="23"/>
  <c r="FB56" i="23" s="1"/>
  <c r="FC56" i="23" s="1"/>
  <c r="FD56" i="23"/>
  <c r="FF56" i="23" s="1"/>
  <c r="FE56" i="23"/>
  <c r="FG56" i="23" s="1"/>
  <c r="FI56" i="23" s="1"/>
  <c r="FH56" i="23"/>
  <c r="FJ56" i="23" s="1"/>
  <c r="FK56" i="23"/>
  <c r="FL56" i="23"/>
  <c r="FN56" i="23" s="1"/>
  <c r="FM56" i="23"/>
  <c r="FO56" i="23" s="1"/>
  <c r="FQ56" i="23" s="1"/>
  <c r="FP56" i="23"/>
  <c r="FR56" i="23" s="1"/>
  <c r="FS56" i="23" s="1"/>
  <c r="FT56" i="23"/>
  <c r="FV56" i="23" s="1"/>
  <c r="FU56" i="23"/>
  <c r="FW56" i="23" s="1"/>
  <c r="FY56" i="23" s="1"/>
  <c r="FX56" i="23"/>
  <c r="FZ56" i="23" s="1"/>
  <c r="GA56" i="23" s="1"/>
  <c r="GB56" i="23"/>
  <c r="GD56" i="23" s="1"/>
  <c r="GC56" i="23"/>
  <c r="GE56" i="23" s="1"/>
  <c r="GG56" i="23" s="1"/>
  <c r="GF56" i="23"/>
  <c r="GH56" i="23"/>
  <c r="GI56" i="23" s="1"/>
  <c r="GK56" i="23"/>
  <c r="GM56" i="23"/>
  <c r="GO56" i="23"/>
  <c r="GQ56" i="23"/>
  <c r="GU56" i="23"/>
  <c r="GW56" i="23"/>
  <c r="GY56" i="23"/>
  <c r="HA56" i="23"/>
  <c r="HE56" i="23"/>
  <c r="HG56" i="23"/>
  <c r="HI56" i="23"/>
  <c r="HK56" i="23"/>
  <c r="HO56" i="23"/>
  <c r="HQ56" i="23"/>
  <c r="HS56" i="23"/>
  <c r="HU56" i="23"/>
  <c r="HY56" i="23"/>
  <c r="IA56" i="23"/>
  <c r="IC56" i="23"/>
  <c r="IE56" i="23"/>
  <c r="DB57" i="23"/>
  <c r="DO57" i="23"/>
  <c r="DQ57" i="23" s="1"/>
  <c r="DP57" i="23"/>
  <c r="DR57" i="23" s="1"/>
  <c r="DT57" i="23" s="1"/>
  <c r="DS57" i="23"/>
  <c r="DU57" i="23" s="1"/>
  <c r="DV57" i="23" s="1"/>
  <c r="DW57" i="23"/>
  <c r="DY57" i="23" s="1"/>
  <c r="DX57" i="23"/>
  <c r="DZ57" i="23" s="1"/>
  <c r="EB57" i="23" s="1"/>
  <c r="EA57" i="23"/>
  <c r="EC57" i="23"/>
  <c r="ED57" i="23" s="1"/>
  <c r="EE57" i="23"/>
  <c r="EG57" i="23" s="1"/>
  <c r="EF57" i="23"/>
  <c r="EH57" i="23" s="1"/>
  <c r="EJ57" i="23" s="1"/>
  <c r="EI57" i="23"/>
  <c r="EK57" i="23" s="1"/>
  <c r="EL57" i="23" s="1"/>
  <c r="EM57" i="23"/>
  <c r="EO57" i="23" s="1"/>
  <c r="EN57" i="23"/>
  <c r="EP57" i="23"/>
  <c r="ER57" i="23" s="1"/>
  <c r="EQ57" i="23"/>
  <c r="ES57" i="23" s="1"/>
  <c r="ET57" i="23" s="1"/>
  <c r="EV57" i="23"/>
  <c r="EX57" i="23" s="1"/>
  <c r="EW57" i="23"/>
  <c r="EY57" i="23" s="1"/>
  <c r="FA57" i="23" s="1"/>
  <c r="EZ57" i="23"/>
  <c r="FB57" i="23" s="1"/>
  <c r="FC57" i="23" s="1"/>
  <c r="FD57" i="23"/>
  <c r="FF57" i="23" s="1"/>
  <c r="FE57" i="23"/>
  <c r="FG57" i="23"/>
  <c r="FI57" i="23" s="1"/>
  <c r="FH57" i="23"/>
  <c r="FJ57" i="23" s="1"/>
  <c r="FK57" i="23" s="1"/>
  <c r="FL57" i="23"/>
  <c r="FN57" i="23" s="1"/>
  <c r="FM57" i="23"/>
  <c r="FO57" i="23" s="1"/>
  <c r="FQ57" i="23" s="1"/>
  <c r="FP57" i="23"/>
  <c r="FR57" i="23" s="1"/>
  <c r="FS57" i="23" s="1"/>
  <c r="FT57" i="23"/>
  <c r="FV57" i="23" s="1"/>
  <c r="FU57" i="23"/>
  <c r="FW57" i="23" s="1"/>
  <c r="FX57" i="23"/>
  <c r="FZ57" i="23" s="1"/>
  <c r="GA57" i="23" s="1"/>
  <c r="FY57" i="23"/>
  <c r="GB57" i="23"/>
  <c r="GD57" i="23" s="1"/>
  <c r="GC57" i="23"/>
  <c r="GE57" i="23" s="1"/>
  <c r="GG57" i="23" s="1"/>
  <c r="GF57" i="23"/>
  <c r="GH57" i="23"/>
  <c r="GI57" i="23" s="1"/>
  <c r="GK57" i="23"/>
  <c r="GM57" i="23"/>
  <c r="GO57" i="23"/>
  <c r="GQ57" i="23"/>
  <c r="GU57" i="23"/>
  <c r="GW57" i="23"/>
  <c r="GY57" i="23"/>
  <c r="HA57" i="23"/>
  <c r="HE57" i="23"/>
  <c r="HG57" i="23"/>
  <c r="HI57" i="23"/>
  <c r="HK57" i="23"/>
  <c r="HO57" i="23"/>
  <c r="HQ57" i="23"/>
  <c r="HS57" i="23"/>
  <c r="HU57" i="23"/>
  <c r="HY57" i="23"/>
  <c r="IA57" i="23"/>
  <c r="IC57" i="23"/>
  <c r="IE57" i="23"/>
  <c r="DK58" i="23"/>
  <c r="DM58" i="23" s="1"/>
  <c r="DN58" i="23" s="1"/>
  <c r="DB58" i="23"/>
  <c r="DH58" i="23"/>
  <c r="DJ58" i="23" s="1"/>
  <c r="DL58" i="23" s="1"/>
  <c r="DO58" i="23"/>
  <c r="DP58" i="23"/>
  <c r="DR58" i="23" s="1"/>
  <c r="DT58" i="23" s="1"/>
  <c r="DQ58" i="23"/>
  <c r="DS58" i="23"/>
  <c r="DU58" i="23" s="1"/>
  <c r="DV58" i="23" s="1"/>
  <c r="DW58" i="23"/>
  <c r="DX58" i="23"/>
  <c r="DZ58" i="23" s="1"/>
  <c r="EB58" i="23" s="1"/>
  <c r="DY58" i="23"/>
  <c r="EA58" i="23"/>
  <c r="EC58" i="23" s="1"/>
  <c r="ED58" i="23" s="1"/>
  <c r="EE58" i="23"/>
  <c r="EG58" i="23" s="1"/>
  <c r="EF58" i="23"/>
  <c r="EH58" i="23" s="1"/>
  <c r="EJ58" i="23" s="1"/>
  <c r="EI58" i="23"/>
  <c r="EK58" i="23" s="1"/>
  <c r="EL58" i="23" s="1"/>
  <c r="EM58" i="23"/>
  <c r="EO58" i="23" s="1"/>
  <c r="EN58" i="23"/>
  <c r="EP58" i="23" s="1"/>
  <c r="ER58" i="23" s="1"/>
  <c r="EQ58" i="23"/>
  <c r="ES58" i="23" s="1"/>
  <c r="ET58" i="23" s="1"/>
  <c r="EV58" i="23"/>
  <c r="EX58" i="23" s="1"/>
  <c r="EW58" i="23"/>
  <c r="EY58" i="23" s="1"/>
  <c r="FA58" i="23" s="1"/>
  <c r="EZ58" i="23"/>
  <c r="FB58" i="23"/>
  <c r="FC58" i="23" s="1"/>
  <c r="FD58" i="23"/>
  <c r="FF58" i="23" s="1"/>
  <c r="FE58" i="23"/>
  <c r="FG58" i="23" s="1"/>
  <c r="FI58" i="23" s="1"/>
  <c r="FH58" i="23"/>
  <c r="FJ58" i="23" s="1"/>
  <c r="FK58" i="23" s="1"/>
  <c r="FL58" i="23"/>
  <c r="FN58" i="23" s="1"/>
  <c r="FM58" i="23"/>
  <c r="FO58" i="23"/>
  <c r="FQ58" i="23" s="1"/>
  <c r="FP58" i="23"/>
  <c r="FR58" i="23" s="1"/>
  <c r="FS58" i="23" s="1"/>
  <c r="FT58" i="23"/>
  <c r="FV58" i="23" s="1"/>
  <c r="FU58" i="23"/>
  <c r="FW58" i="23" s="1"/>
  <c r="FY58" i="23" s="1"/>
  <c r="FX58" i="23"/>
  <c r="FZ58" i="23" s="1"/>
  <c r="GA58" i="23" s="1"/>
  <c r="GB58" i="23"/>
  <c r="GC58" i="23"/>
  <c r="GE58" i="23" s="1"/>
  <c r="GG58" i="23" s="1"/>
  <c r="GD58" i="23"/>
  <c r="GF58" i="23"/>
  <c r="GH58" i="23"/>
  <c r="GI58" i="23" s="1"/>
  <c r="GK58" i="23"/>
  <c r="GM58" i="23"/>
  <c r="GO58" i="23"/>
  <c r="GQ58" i="23"/>
  <c r="GU58" i="23"/>
  <c r="GW58" i="23"/>
  <c r="GY58" i="23"/>
  <c r="HA58" i="23"/>
  <c r="HE58" i="23"/>
  <c r="HG58" i="23"/>
  <c r="HI58" i="23"/>
  <c r="HK58" i="23"/>
  <c r="HO58" i="23"/>
  <c r="HQ58" i="23"/>
  <c r="HS58" i="23"/>
  <c r="HU58" i="23"/>
  <c r="HY58" i="23"/>
  <c r="IA58" i="23"/>
  <c r="IC58" i="23"/>
  <c r="IE58" i="23"/>
  <c r="DB59" i="23"/>
  <c r="DO59" i="23"/>
  <c r="DP59" i="23"/>
  <c r="DQ59" i="23"/>
  <c r="DR59" i="23"/>
  <c r="DT59" i="23" s="1"/>
  <c r="DS59" i="23"/>
  <c r="DU59" i="23" s="1"/>
  <c r="DV59" i="23" s="1"/>
  <c r="DW59" i="23"/>
  <c r="DY59" i="23" s="1"/>
  <c r="DX59" i="23"/>
  <c r="DZ59" i="23" s="1"/>
  <c r="EB59" i="23" s="1"/>
  <c r="EA59" i="23"/>
  <c r="EC59" i="23" s="1"/>
  <c r="ED59" i="23" s="1"/>
  <c r="EE59" i="23"/>
  <c r="EF59" i="23"/>
  <c r="EH59" i="23" s="1"/>
  <c r="EG59" i="23"/>
  <c r="EI59" i="23"/>
  <c r="EK59" i="23" s="1"/>
  <c r="EL59" i="23" s="1"/>
  <c r="EJ59" i="23"/>
  <c r="EM59" i="23"/>
  <c r="EN59" i="23"/>
  <c r="EO59" i="23"/>
  <c r="EP59" i="23"/>
  <c r="ER59" i="23" s="1"/>
  <c r="EQ59" i="23"/>
  <c r="ES59" i="23" s="1"/>
  <c r="ET59" i="23" s="1"/>
  <c r="EV59" i="23"/>
  <c r="EX59" i="23" s="1"/>
  <c r="EW59" i="23"/>
  <c r="EY59" i="23" s="1"/>
  <c r="FA59" i="23" s="1"/>
  <c r="EZ59" i="23"/>
  <c r="FB59" i="23" s="1"/>
  <c r="FC59" i="23" s="1"/>
  <c r="FD59" i="23"/>
  <c r="FF59" i="23" s="1"/>
  <c r="FE59" i="23"/>
  <c r="FG59" i="23" s="1"/>
  <c r="FI59" i="23" s="1"/>
  <c r="FH59" i="23"/>
  <c r="FJ59" i="23"/>
  <c r="FK59" i="23" s="1"/>
  <c r="FL59" i="23"/>
  <c r="FM59" i="23"/>
  <c r="FO59" i="23" s="1"/>
  <c r="FQ59" i="23" s="1"/>
  <c r="FN59" i="23"/>
  <c r="FP59" i="23"/>
  <c r="FR59" i="23" s="1"/>
  <c r="FS59" i="23" s="1"/>
  <c r="FT59" i="23"/>
  <c r="FV59" i="23" s="1"/>
  <c r="FU59" i="23"/>
  <c r="FW59" i="23"/>
  <c r="FY59" i="23" s="1"/>
  <c r="FX59" i="23"/>
  <c r="FZ59" i="23" s="1"/>
  <c r="GA59" i="23" s="1"/>
  <c r="GB59" i="23"/>
  <c r="GD59" i="23" s="1"/>
  <c r="GC59" i="23"/>
  <c r="GE59" i="23" s="1"/>
  <c r="GG59" i="23" s="1"/>
  <c r="GF59" i="23"/>
  <c r="GH59" i="23" s="1"/>
  <c r="GI59" i="23" s="1"/>
  <c r="GK59" i="23"/>
  <c r="GM59" i="23"/>
  <c r="GO59" i="23"/>
  <c r="GQ59" i="23"/>
  <c r="GU59" i="23"/>
  <c r="GW59" i="23"/>
  <c r="GY59" i="23"/>
  <c r="HA59" i="23"/>
  <c r="HE59" i="23"/>
  <c r="HG59" i="23"/>
  <c r="HI59" i="23"/>
  <c r="HK59" i="23"/>
  <c r="HO59" i="23"/>
  <c r="HQ59" i="23"/>
  <c r="HS59" i="23"/>
  <c r="HU59" i="23"/>
  <c r="HY59" i="23"/>
  <c r="IA59" i="23"/>
  <c r="IC59" i="23"/>
  <c r="IE59" i="23"/>
  <c r="DB60" i="23"/>
  <c r="DO60" i="23"/>
  <c r="DQ60" i="23" s="1"/>
  <c r="DP60" i="23"/>
  <c r="DR60" i="23" s="1"/>
  <c r="DT60" i="23" s="1"/>
  <c r="DS60" i="23"/>
  <c r="DU60" i="23" s="1"/>
  <c r="DV60" i="23" s="1"/>
  <c r="DW60" i="23"/>
  <c r="DY60" i="23" s="1"/>
  <c r="DX60" i="23"/>
  <c r="DZ60" i="23" s="1"/>
  <c r="EB60" i="23" s="1"/>
  <c r="EA60" i="23"/>
  <c r="EC60" i="23"/>
  <c r="ED60" i="23" s="1"/>
  <c r="EE60" i="23"/>
  <c r="EG60" i="23" s="1"/>
  <c r="EF60" i="23"/>
  <c r="EH60" i="23"/>
  <c r="EJ60" i="23" s="1"/>
  <c r="EI60" i="23"/>
  <c r="EK60" i="23" s="1"/>
  <c r="EL60" i="23"/>
  <c r="EM60" i="23"/>
  <c r="EO60" i="23" s="1"/>
  <c r="EN60" i="23"/>
  <c r="EP60" i="23" s="1"/>
  <c r="ER60" i="23" s="1"/>
  <c r="EQ60" i="23"/>
  <c r="ES60" i="23" s="1"/>
  <c r="ET60" i="23" s="1"/>
  <c r="EV60" i="23"/>
  <c r="EX60" i="23" s="1"/>
  <c r="EW60" i="23"/>
  <c r="EY60" i="23" s="1"/>
  <c r="FA60" i="23" s="1"/>
  <c r="EZ60" i="23"/>
  <c r="FB60" i="23"/>
  <c r="FC60" i="23" s="1"/>
  <c r="FD60" i="23"/>
  <c r="FF60" i="23" s="1"/>
  <c r="FE60" i="23"/>
  <c r="FG60" i="23" s="1"/>
  <c r="FI60" i="23" s="1"/>
  <c r="FH60" i="23"/>
  <c r="FJ60" i="23" s="1"/>
  <c r="FK60" i="23" s="1"/>
  <c r="FL60" i="23"/>
  <c r="FN60" i="23" s="1"/>
  <c r="FM60" i="23"/>
  <c r="FO60" i="23" s="1"/>
  <c r="FQ60" i="23" s="1"/>
  <c r="FP60" i="23"/>
  <c r="FR60" i="23" s="1"/>
  <c r="FS60" i="23" s="1"/>
  <c r="FT60" i="23"/>
  <c r="FV60" i="23" s="1"/>
  <c r="FU60" i="23"/>
  <c r="FW60" i="23" s="1"/>
  <c r="FY60" i="23" s="1"/>
  <c r="FX60" i="23"/>
  <c r="FZ60" i="23"/>
  <c r="GA60" i="23" s="1"/>
  <c r="GB60" i="23"/>
  <c r="GD60" i="23" s="1"/>
  <c r="GC60" i="23"/>
  <c r="GE60" i="23" s="1"/>
  <c r="GG60" i="23" s="1"/>
  <c r="GF60" i="23"/>
  <c r="GH60" i="23"/>
  <c r="GI60" i="23"/>
  <c r="GK60" i="23"/>
  <c r="GM60" i="23"/>
  <c r="GO60" i="23"/>
  <c r="GQ60" i="23"/>
  <c r="GU60" i="23"/>
  <c r="GW60" i="23"/>
  <c r="GY60" i="23"/>
  <c r="HA60" i="23"/>
  <c r="HE60" i="23"/>
  <c r="HG60" i="23"/>
  <c r="HI60" i="23"/>
  <c r="HK60" i="23"/>
  <c r="HO60" i="23"/>
  <c r="HQ60" i="23"/>
  <c r="HS60" i="23"/>
  <c r="HU60" i="23"/>
  <c r="HY60" i="23"/>
  <c r="IA60" i="23"/>
  <c r="IC60" i="23"/>
  <c r="IE60" i="23"/>
  <c r="DH61" i="23"/>
  <c r="DJ61" i="23" s="1"/>
  <c r="DL61" i="23" s="1"/>
  <c r="DB61" i="23"/>
  <c r="DK61" i="23"/>
  <c r="DM61" i="23" s="1"/>
  <c r="DN61" i="23" s="1"/>
  <c r="DO61" i="23"/>
  <c r="DQ61" i="23" s="1"/>
  <c r="DP61" i="23"/>
  <c r="DR61" i="23" s="1"/>
  <c r="DT61" i="23" s="1"/>
  <c r="DS61" i="23"/>
  <c r="DU61" i="23" s="1"/>
  <c r="DV61" i="23" s="1"/>
  <c r="DW61" i="23"/>
  <c r="DY61" i="23" s="1"/>
  <c r="DX61" i="23"/>
  <c r="DZ61" i="23" s="1"/>
  <c r="EB61" i="23" s="1"/>
  <c r="EA61" i="23"/>
  <c r="EC61" i="23"/>
  <c r="ED61" i="23" s="1"/>
  <c r="EE61" i="23"/>
  <c r="EG61" i="23" s="1"/>
  <c r="EF61" i="23"/>
  <c r="EH61" i="23" s="1"/>
  <c r="EJ61" i="23" s="1"/>
  <c r="EI61" i="23"/>
  <c r="EK61" i="23" s="1"/>
  <c r="EL61" i="23" s="1"/>
  <c r="EM61" i="23"/>
  <c r="EO61" i="23" s="1"/>
  <c r="EN61" i="23"/>
  <c r="EP61" i="23" s="1"/>
  <c r="ER61" i="23" s="1"/>
  <c r="EQ61" i="23"/>
  <c r="ES61" i="23"/>
  <c r="ET61" i="23"/>
  <c r="EV61" i="23"/>
  <c r="EX61" i="23" s="1"/>
  <c r="EW61" i="23"/>
  <c r="EY61" i="23" s="1"/>
  <c r="FA61" i="23" s="1"/>
  <c r="EZ61" i="23"/>
  <c r="FB61" i="23" s="1"/>
  <c r="FC61" i="23" s="1"/>
  <c r="FD61" i="23"/>
  <c r="FF61" i="23" s="1"/>
  <c r="FE61" i="23"/>
  <c r="FG61" i="23" s="1"/>
  <c r="FH61" i="23"/>
  <c r="FJ61" i="23" s="1"/>
  <c r="FK61" i="23" s="1"/>
  <c r="FI61" i="23"/>
  <c r="FL61" i="23"/>
  <c r="FN61" i="23" s="1"/>
  <c r="FM61" i="23"/>
  <c r="FO61" i="23" s="1"/>
  <c r="FQ61" i="23" s="1"/>
  <c r="FP61" i="23"/>
  <c r="FR61" i="23"/>
  <c r="FS61" i="23" s="1"/>
  <c r="FT61" i="23"/>
  <c r="FV61" i="23" s="1"/>
  <c r="FU61" i="23"/>
  <c r="FW61" i="23" s="1"/>
  <c r="FY61" i="23" s="1"/>
  <c r="FX61" i="23"/>
  <c r="FZ61" i="23" s="1"/>
  <c r="GA61" i="23" s="1"/>
  <c r="GB61" i="23"/>
  <c r="GD61" i="23" s="1"/>
  <c r="GC61" i="23"/>
  <c r="GE61" i="23" s="1"/>
  <c r="GG61" i="23" s="1"/>
  <c r="GF61" i="23"/>
  <c r="GH61" i="23" s="1"/>
  <c r="GI61" i="23" s="1"/>
  <c r="GK61" i="23"/>
  <c r="GM61" i="23"/>
  <c r="GO61" i="23"/>
  <c r="GQ61" i="23"/>
  <c r="GU61" i="23"/>
  <c r="GW61" i="23"/>
  <c r="GY61" i="23"/>
  <c r="HA61" i="23"/>
  <c r="HE61" i="23"/>
  <c r="HG61" i="23"/>
  <c r="HI61" i="23"/>
  <c r="HK61" i="23"/>
  <c r="HO61" i="23"/>
  <c r="HQ61" i="23"/>
  <c r="HS61" i="23"/>
  <c r="HU61" i="23"/>
  <c r="HY61" i="23"/>
  <c r="IA61" i="23"/>
  <c r="IC61" i="23"/>
  <c r="IE61" i="23"/>
  <c r="DB62" i="23"/>
  <c r="DK62" i="23"/>
  <c r="DO62" i="23"/>
  <c r="DQ62" i="23" s="1"/>
  <c r="DP62" i="23"/>
  <c r="DR62" i="23" s="1"/>
  <c r="DT62" i="23" s="1"/>
  <c r="DS62" i="23"/>
  <c r="DU62" i="23" s="1"/>
  <c r="DV62" i="23" s="1"/>
  <c r="DW62" i="23"/>
  <c r="DX62" i="23"/>
  <c r="DY62" i="23"/>
  <c r="DZ62" i="23"/>
  <c r="EB62" i="23" s="1"/>
  <c r="EA62" i="23"/>
  <c r="EC62" i="23" s="1"/>
  <c r="ED62" i="23" s="1"/>
  <c r="EE62" i="23"/>
  <c r="EG62" i="23" s="1"/>
  <c r="EF62" i="23"/>
  <c r="EH62" i="23" s="1"/>
  <c r="EI62" i="23"/>
  <c r="EK62" i="23" s="1"/>
  <c r="EL62" i="23" s="1"/>
  <c r="EJ62" i="23"/>
  <c r="EM62" i="23"/>
  <c r="EO62" i="23" s="1"/>
  <c r="EN62" i="23"/>
  <c r="EP62" i="23" s="1"/>
  <c r="ER62" i="23" s="1"/>
  <c r="EQ62" i="23"/>
  <c r="ES62" i="23" s="1"/>
  <c r="ET62" i="23" s="1"/>
  <c r="EV62" i="23"/>
  <c r="EX62" i="23" s="1"/>
  <c r="EW62" i="23"/>
  <c r="EY62" i="23" s="1"/>
  <c r="FA62" i="23" s="1"/>
  <c r="EZ62" i="23"/>
  <c r="FB62" i="23" s="1"/>
  <c r="FC62" i="23" s="1"/>
  <c r="FD62" i="23"/>
  <c r="FE62" i="23"/>
  <c r="FG62" i="23" s="1"/>
  <c r="FI62" i="23" s="1"/>
  <c r="FF62" i="23"/>
  <c r="FH62" i="23"/>
  <c r="FJ62" i="23" s="1"/>
  <c r="FK62" i="23" s="1"/>
  <c r="FL62" i="23"/>
  <c r="FN62" i="23" s="1"/>
  <c r="FM62" i="23"/>
  <c r="FO62" i="23" s="1"/>
  <c r="FQ62" i="23" s="1"/>
  <c r="FP62" i="23"/>
  <c r="FR62" i="23" s="1"/>
  <c r="FS62" i="23" s="1"/>
  <c r="FT62" i="23"/>
  <c r="FV62" i="23" s="1"/>
  <c r="FU62" i="23"/>
  <c r="FW62" i="23" s="1"/>
  <c r="FY62" i="23" s="1"/>
  <c r="FX62" i="23"/>
  <c r="FZ62" i="23" s="1"/>
  <c r="GA62" i="23" s="1"/>
  <c r="GB62" i="23"/>
  <c r="GD62" i="23" s="1"/>
  <c r="GC62" i="23"/>
  <c r="GE62" i="23" s="1"/>
  <c r="GG62" i="23" s="1"/>
  <c r="GF62" i="23"/>
  <c r="GH62" i="23" s="1"/>
  <c r="GI62" i="23" s="1"/>
  <c r="GK62" i="23"/>
  <c r="GM62" i="23"/>
  <c r="GO62" i="23"/>
  <c r="GQ62" i="23"/>
  <c r="GU62" i="23"/>
  <c r="GW62" i="23"/>
  <c r="GY62" i="23"/>
  <c r="HA62" i="23"/>
  <c r="HE62" i="23"/>
  <c r="HG62" i="23"/>
  <c r="HI62" i="23"/>
  <c r="HK62" i="23"/>
  <c r="HO62" i="23"/>
  <c r="HQ62" i="23"/>
  <c r="HS62" i="23"/>
  <c r="HU62" i="23"/>
  <c r="HY62" i="23"/>
  <c r="IA62" i="23"/>
  <c r="IC62" i="23"/>
  <c r="IE62" i="23"/>
  <c r="DG63" i="23"/>
  <c r="DI63" i="23" s="1"/>
  <c r="DB63" i="23"/>
  <c r="DH63" i="23"/>
  <c r="DJ63" i="23" s="1"/>
  <c r="DL63" i="23" s="1"/>
  <c r="DO63" i="23"/>
  <c r="DQ63" i="23" s="1"/>
  <c r="DP63" i="23"/>
  <c r="DR63" i="23" s="1"/>
  <c r="DT63" i="23" s="1"/>
  <c r="DS63" i="23"/>
  <c r="DU63" i="23" s="1"/>
  <c r="DV63" i="23"/>
  <c r="DW63" i="23"/>
  <c r="DY63" i="23" s="1"/>
  <c r="DX63" i="23"/>
  <c r="DZ63" i="23" s="1"/>
  <c r="EB63" i="23" s="1"/>
  <c r="EA63" i="23"/>
  <c r="EC63" i="23" s="1"/>
  <c r="ED63" i="23" s="1"/>
  <c r="EE63" i="23"/>
  <c r="EG63" i="23" s="1"/>
  <c r="EF63" i="23"/>
  <c r="EH63" i="23" s="1"/>
  <c r="EJ63" i="23" s="1"/>
  <c r="EI63" i="23"/>
  <c r="EK63" i="23"/>
  <c r="EL63" i="23"/>
  <c r="EM63" i="23"/>
  <c r="EO63" i="23" s="1"/>
  <c r="EN63" i="23"/>
  <c r="EP63" i="23" s="1"/>
  <c r="ER63" i="23" s="1"/>
  <c r="EQ63" i="23"/>
  <c r="ES63" i="23" s="1"/>
  <c r="ET63" i="23" s="1"/>
  <c r="EV63" i="23"/>
  <c r="EX63" i="23" s="1"/>
  <c r="EW63" i="23"/>
  <c r="EY63" i="23" s="1"/>
  <c r="FA63" i="23" s="1"/>
  <c r="EZ63" i="23"/>
  <c r="FB63" i="23" s="1"/>
  <c r="FC63" i="23"/>
  <c r="FD63" i="23"/>
  <c r="FF63" i="23" s="1"/>
  <c r="FE63" i="23"/>
  <c r="FG63" i="23" s="1"/>
  <c r="FI63" i="23" s="1"/>
  <c r="FH63" i="23"/>
  <c r="FJ63" i="23" s="1"/>
  <c r="FK63" i="23" s="1"/>
  <c r="FL63" i="23"/>
  <c r="FN63" i="23" s="1"/>
  <c r="FM63" i="23"/>
  <c r="FO63" i="23" s="1"/>
  <c r="FQ63" i="23" s="1"/>
  <c r="FP63" i="23"/>
  <c r="FR63" i="23"/>
  <c r="FS63" i="23" s="1"/>
  <c r="FT63" i="23"/>
  <c r="FV63" i="23" s="1"/>
  <c r="FU63" i="23"/>
  <c r="FW63" i="23" s="1"/>
  <c r="FY63" i="23" s="1"/>
  <c r="FX63" i="23"/>
  <c r="FZ63" i="23" s="1"/>
  <c r="GA63" i="23" s="1"/>
  <c r="GB63" i="23"/>
  <c r="GD63" i="23" s="1"/>
  <c r="GC63" i="23"/>
  <c r="GE63" i="23" s="1"/>
  <c r="GG63" i="23" s="1"/>
  <c r="GF63" i="23"/>
  <c r="GH63" i="23" s="1"/>
  <c r="GI63" i="23" s="1"/>
  <c r="GK63" i="23"/>
  <c r="GM63" i="23"/>
  <c r="GO63" i="23"/>
  <c r="GQ63" i="23"/>
  <c r="GU63" i="23"/>
  <c r="GW63" i="23"/>
  <c r="GY63" i="23"/>
  <c r="HA63" i="23"/>
  <c r="HE63" i="23"/>
  <c r="HG63" i="23"/>
  <c r="HI63" i="23"/>
  <c r="HK63" i="23"/>
  <c r="HO63" i="23"/>
  <c r="HQ63" i="23"/>
  <c r="HS63" i="23"/>
  <c r="HU63" i="23"/>
  <c r="HY63" i="23"/>
  <c r="IA63" i="23"/>
  <c r="IC63" i="23"/>
  <c r="IE63" i="23"/>
  <c r="DG64" i="23"/>
  <c r="DI64" i="23" s="1"/>
  <c r="DB64" i="23"/>
  <c r="DO64" i="23"/>
  <c r="DQ64" i="23" s="1"/>
  <c r="DP64" i="23"/>
  <c r="DR64" i="23" s="1"/>
  <c r="DT64" i="23" s="1"/>
  <c r="DS64" i="23"/>
  <c r="DU64" i="23" s="1"/>
  <c r="DV64" i="23" s="1"/>
  <c r="DW64" i="23"/>
  <c r="DY64" i="23" s="1"/>
  <c r="DX64" i="23"/>
  <c r="DZ64" i="23"/>
  <c r="EB64" i="23" s="1"/>
  <c r="EA64" i="23"/>
  <c r="EC64" i="23" s="1"/>
  <c r="ED64" i="23" s="1"/>
  <c r="EE64" i="23"/>
  <c r="EG64" i="23" s="1"/>
  <c r="EF64" i="23"/>
  <c r="EH64" i="23" s="1"/>
  <c r="EJ64" i="23" s="1"/>
  <c r="EI64" i="23"/>
  <c r="EK64" i="23" s="1"/>
  <c r="EL64" i="23" s="1"/>
  <c r="EM64" i="23"/>
  <c r="EO64" i="23" s="1"/>
  <c r="EN64" i="23"/>
  <c r="EP64" i="23"/>
  <c r="ER64" i="23" s="1"/>
  <c r="EQ64" i="23"/>
  <c r="ES64" i="23" s="1"/>
  <c r="ET64" i="23" s="1"/>
  <c r="EV64" i="23"/>
  <c r="EX64" i="23" s="1"/>
  <c r="EW64" i="23"/>
  <c r="EY64" i="23" s="1"/>
  <c r="FA64" i="23" s="1"/>
  <c r="EZ64" i="23"/>
  <c r="FB64" i="23" s="1"/>
  <c r="FC64" i="23" s="1"/>
  <c r="FD64" i="23"/>
  <c r="FE64" i="23"/>
  <c r="FG64" i="23" s="1"/>
  <c r="FI64" i="23" s="1"/>
  <c r="FF64" i="23"/>
  <c r="FH64" i="23"/>
  <c r="FJ64" i="23" s="1"/>
  <c r="FK64" i="23" s="1"/>
  <c r="FL64" i="23"/>
  <c r="FN64" i="23" s="1"/>
  <c r="FM64" i="23"/>
  <c r="FO64" i="23" s="1"/>
  <c r="FQ64" i="23" s="1"/>
  <c r="FP64" i="23"/>
  <c r="FR64" i="23" s="1"/>
  <c r="FS64" i="23" s="1"/>
  <c r="FT64" i="23"/>
  <c r="FV64" i="23" s="1"/>
  <c r="FU64" i="23"/>
  <c r="FW64" i="23" s="1"/>
  <c r="FY64" i="23" s="1"/>
  <c r="FX64" i="23"/>
  <c r="FZ64" i="23" s="1"/>
  <c r="GA64" i="23" s="1"/>
  <c r="GB64" i="23"/>
  <c r="GD64" i="23" s="1"/>
  <c r="GC64" i="23"/>
  <c r="GE64" i="23" s="1"/>
  <c r="GG64" i="23" s="1"/>
  <c r="GF64" i="23"/>
  <c r="GH64" i="23" s="1"/>
  <c r="GI64" i="23" s="1"/>
  <c r="GK64" i="23"/>
  <c r="GM64" i="23"/>
  <c r="GO64" i="23"/>
  <c r="GQ64" i="23"/>
  <c r="GU64" i="23"/>
  <c r="GW64" i="23"/>
  <c r="GY64" i="23"/>
  <c r="HA64" i="23"/>
  <c r="HE64" i="23"/>
  <c r="HG64" i="23"/>
  <c r="HI64" i="23"/>
  <c r="HK64" i="23"/>
  <c r="HO64" i="23"/>
  <c r="HQ64" i="23"/>
  <c r="HS64" i="23"/>
  <c r="HU64" i="23"/>
  <c r="HY64" i="23"/>
  <c r="IA64" i="23"/>
  <c r="IC64" i="23"/>
  <c r="IE64" i="23"/>
  <c r="DK65" i="23"/>
  <c r="DB65" i="23"/>
  <c r="DO65" i="23"/>
  <c r="DQ65" i="23" s="1"/>
  <c r="DP65" i="23"/>
  <c r="DR65" i="23" s="1"/>
  <c r="DT65" i="23" s="1"/>
  <c r="DS65" i="23"/>
  <c r="DU65" i="23" s="1"/>
  <c r="DV65" i="23" s="1"/>
  <c r="DW65" i="23"/>
  <c r="DY65" i="23" s="1"/>
  <c r="DX65" i="23"/>
  <c r="DZ65" i="23"/>
  <c r="EB65" i="23" s="1"/>
  <c r="EA65" i="23"/>
  <c r="EC65" i="23" s="1"/>
  <c r="ED65" i="23" s="1"/>
  <c r="EE65" i="23"/>
  <c r="EG65" i="23" s="1"/>
  <c r="EF65" i="23"/>
  <c r="EH65" i="23" s="1"/>
  <c r="EJ65" i="23" s="1"/>
  <c r="EI65" i="23"/>
  <c r="EK65" i="23" s="1"/>
  <c r="EL65" i="23" s="1"/>
  <c r="EM65" i="23"/>
  <c r="EO65" i="23" s="1"/>
  <c r="EN65" i="23"/>
  <c r="EP65" i="23" s="1"/>
  <c r="ER65" i="23" s="1"/>
  <c r="EQ65" i="23"/>
  <c r="ES65" i="23" s="1"/>
  <c r="ET65" i="23" s="1"/>
  <c r="EV65" i="23"/>
  <c r="EX65" i="23" s="1"/>
  <c r="EW65" i="23"/>
  <c r="EY65" i="23" s="1"/>
  <c r="FA65" i="23" s="1"/>
  <c r="EZ65" i="23"/>
  <c r="FB65" i="23" s="1"/>
  <c r="FC65" i="23" s="1"/>
  <c r="FD65" i="23"/>
  <c r="FF65" i="23" s="1"/>
  <c r="FE65" i="23"/>
  <c r="FG65" i="23" s="1"/>
  <c r="FI65" i="23" s="1"/>
  <c r="FH65" i="23"/>
  <c r="FJ65" i="23" s="1"/>
  <c r="FK65" i="23" s="1"/>
  <c r="FL65" i="23"/>
  <c r="FN65" i="23" s="1"/>
  <c r="FM65" i="23"/>
  <c r="FO65" i="23" s="1"/>
  <c r="FQ65" i="23" s="1"/>
  <c r="FP65" i="23"/>
  <c r="FR65" i="23" s="1"/>
  <c r="FS65" i="23" s="1"/>
  <c r="FT65" i="23"/>
  <c r="FV65" i="23" s="1"/>
  <c r="FU65" i="23"/>
  <c r="FW65" i="23" s="1"/>
  <c r="FY65" i="23" s="1"/>
  <c r="FX65" i="23"/>
  <c r="FZ65" i="23" s="1"/>
  <c r="GA65" i="23" s="1"/>
  <c r="GB65" i="23"/>
  <c r="GD65" i="23" s="1"/>
  <c r="GC65" i="23"/>
  <c r="GE65" i="23" s="1"/>
  <c r="GG65" i="23" s="1"/>
  <c r="GF65" i="23"/>
  <c r="GH65" i="23" s="1"/>
  <c r="GI65" i="23" s="1"/>
  <c r="GK65" i="23"/>
  <c r="GM65" i="23"/>
  <c r="GO65" i="23"/>
  <c r="GQ65" i="23"/>
  <c r="GU65" i="23"/>
  <c r="GW65" i="23"/>
  <c r="GY65" i="23"/>
  <c r="HA65" i="23"/>
  <c r="HE65" i="23"/>
  <c r="HG65" i="23"/>
  <c r="HI65" i="23"/>
  <c r="HK65" i="23"/>
  <c r="HO65" i="23"/>
  <c r="HQ65" i="23"/>
  <c r="HS65" i="23"/>
  <c r="HU65" i="23"/>
  <c r="HY65" i="23"/>
  <c r="IA65" i="23"/>
  <c r="IC65" i="23"/>
  <c r="IE65" i="23"/>
  <c r="DG66" i="23"/>
  <c r="DI66" i="23" s="1"/>
  <c r="DB66" i="23"/>
  <c r="DO66" i="23"/>
  <c r="DQ66" i="23" s="1"/>
  <c r="DP66" i="23"/>
  <c r="DR66" i="23" s="1"/>
  <c r="DT66" i="23" s="1"/>
  <c r="DS66" i="23"/>
  <c r="DU66" i="23" s="1"/>
  <c r="DV66" i="23" s="1"/>
  <c r="DW66" i="23"/>
  <c r="DY66" i="23" s="1"/>
  <c r="DX66" i="23"/>
  <c r="DZ66" i="23" s="1"/>
  <c r="EB66" i="23" s="1"/>
  <c r="EA66" i="23"/>
  <c r="EC66" i="23" s="1"/>
  <c r="ED66" i="23" s="1"/>
  <c r="EE66" i="23"/>
  <c r="EG66" i="23" s="1"/>
  <c r="EF66" i="23"/>
  <c r="EH66" i="23" s="1"/>
  <c r="EJ66" i="23" s="1"/>
  <c r="EI66" i="23"/>
  <c r="EK66" i="23" s="1"/>
  <c r="EL66" i="23" s="1"/>
  <c r="EM66" i="23"/>
  <c r="EO66" i="23" s="1"/>
  <c r="EN66" i="23"/>
  <c r="EP66" i="23" s="1"/>
  <c r="ER66" i="23" s="1"/>
  <c r="EQ66" i="23"/>
  <c r="ES66" i="23" s="1"/>
  <c r="ET66" i="23" s="1"/>
  <c r="EV66" i="23"/>
  <c r="EX66" i="23" s="1"/>
  <c r="EW66" i="23"/>
  <c r="EY66" i="23" s="1"/>
  <c r="FA66" i="23" s="1"/>
  <c r="EZ66" i="23"/>
  <c r="FB66" i="23" s="1"/>
  <c r="FC66" i="23" s="1"/>
  <c r="FD66" i="23"/>
  <c r="FF66" i="23" s="1"/>
  <c r="FE66" i="23"/>
  <c r="FG66" i="23" s="1"/>
  <c r="FI66" i="23" s="1"/>
  <c r="FH66" i="23"/>
  <c r="FJ66" i="23"/>
  <c r="FK66" i="23"/>
  <c r="FL66" i="23"/>
  <c r="FN66" i="23" s="1"/>
  <c r="FM66" i="23"/>
  <c r="FO66" i="23" s="1"/>
  <c r="FQ66" i="23" s="1"/>
  <c r="FP66" i="23"/>
  <c r="FR66" i="23" s="1"/>
  <c r="FS66" i="23" s="1"/>
  <c r="FT66" i="23"/>
  <c r="FV66" i="23" s="1"/>
  <c r="FU66" i="23"/>
  <c r="FW66" i="23" s="1"/>
  <c r="FY66" i="23" s="1"/>
  <c r="FX66" i="23"/>
  <c r="FZ66" i="23"/>
  <c r="GA66" i="23" s="1"/>
  <c r="GB66" i="23"/>
  <c r="GD66" i="23" s="1"/>
  <c r="GC66" i="23"/>
  <c r="GE66" i="23" s="1"/>
  <c r="GG66" i="23" s="1"/>
  <c r="GF66" i="23"/>
  <c r="GH66" i="23" s="1"/>
  <c r="GI66" i="23" s="1"/>
  <c r="GK66" i="23"/>
  <c r="GM66" i="23"/>
  <c r="GO66" i="23"/>
  <c r="GQ66" i="23"/>
  <c r="GU66" i="23"/>
  <c r="GW66" i="23"/>
  <c r="GY66" i="23"/>
  <c r="HA66" i="23"/>
  <c r="HE66" i="23"/>
  <c r="HG66" i="23"/>
  <c r="HI66" i="23"/>
  <c r="HK66" i="23"/>
  <c r="HO66" i="23"/>
  <c r="HQ66" i="23"/>
  <c r="HS66" i="23"/>
  <c r="HU66" i="23"/>
  <c r="HY66" i="23"/>
  <c r="IA66" i="23"/>
  <c r="IC66" i="23"/>
  <c r="IE66" i="23"/>
  <c r="DK67" i="23"/>
  <c r="DM67" i="23" s="1"/>
  <c r="DN67" i="23" s="1"/>
  <c r="DB67" i="23"/>
  <c r="DO67" i="23"/>
  <c r="DQ67" i="23" s="1"/>
  <c r="DP67" i="23"/>
  <c r="DR67" i="23" s="1"/>
  <c r="DT67" i="23" s="1"/>
  <c r="DS67" i="23"/>
  <c r="DU67" i="23" s="1"/>
  <c r="DV67" i="23" s="1"/>
  <c r="DW67" i="23"/>
  <c r="DY67" i="23" s="1"/>
  <c r="DX67" i="23"/>
  <c r="DZ67" i="23" s="1"/>
  <c r="EA67" i="23"/>
  <c r="EB67" i="23"/>
  <c r="EC67" i="23"/>
  <c r="ED67" i="23" s="1"/>
  <c r="EE67" i="23"/>
  <c r="EG67" i="23" s="1"/>
  <c r="EF67" i="23"/>
  <c r="EH67" i="23" s="1"/>
  <c r="EJ67" i="23" s="1"/>
  <c r="EI67" i="23"/>
  <c r="EK67" i="23" s="1"/>
  <c r="EL67" i="23" s="1"/>
  <c r="EM67" i="23"/>
  <c r="EO67" i="23" s="1"/>
  <c r="EN67" i="23"/>
  <c r="EP67" i="23" s="1"/>
  <c r="ER67" i="23" s="1"/>
  <c r="EQ67" i="23"/>
  <c r="ES67" i="23" s="1"/>
  <c r="ET67" i="23" s="1"/>
  <c r="EV67" i="23"/>
  <c r="EX67" i="23" s="1"/>
  <c r="EW67" i="23"/>
  <c r="EY67" i="23" s="1"/>
  <c r="FA67" i="23" s="1"/>
  <c r="EZ67" i="23"/>
  <c r="FB67" i="23" s="1"/>
  <c r="FC67" i="23" s="1"/>
  <c r="FD67" i="23"/>
  <c r="FF67" i="23" s="1"/>
  <c r="FE67" i="23"/>
  <c r="FG67" i="23" s="1"/>
  <c r="FI67" i="23" s="1"/>
  <c r="FH67" i="23"/>
  <c r="FJ67" i="23" s="1"/>
  <c r="FK67" i="23" s="1"/>
  <c r="FL67" i="23"/>
  <c r="FN67" i="23" s="1"/>
  <c r="FM67" i="23"/>
  <c r="FO67" i="23"/>
  <c r="FQ67" i="23" s="1"/>
  <c r="FP67" i="23"/>
  <c r="FR67" i="23" s="1"/>
  <c r="FS67" i="23" s="1"/>
  <c r="FT67" i="23"/>
  <c r="FV67" i="23" s="1"/>
  <c r="FU67" i="23"/>
  <c r="FW67" i="23" s="1"/>
  <c r="FY67" i="23" s="1"/>
  <c r="FX67" i="23"/>
  <c r="FZ67" i="23" s="1"/>
  <c r="GA67" i="23" s="1"/>
  <c r="GB67" i="23"/>
  <c r="GD67" i="23" s="1"/>
  <c r="GC67" i="23"/>
  <c r="GE67" i="23" s="1"/>
  <c r="GF67" i="23"/>
  <c r="GH67" i="23" s="1"/>
  <c r="GI67" i="23" s="1"/>
  <c r="GG67" i="23"/>
  <c r="GK67" i="23"/>
  <c r="GM67" i="23"/>
  <c r="GO67" i="23"/>
  <c r="GQ67" i="23"/>
  <c r="GU67" i="23"/>
  <c r="GW67" i="23"/>
  <c r="GY67" i="23"/>
  <c r="HA67" i="23"/>
  <c r="HE67" i="23"/>
  <c r="HG67" i="23"/>
  <c r="HI67" i="23"/>
  <c r="HK67" i="23"/>
  <c r="HO67" i="23"/>
  <c r="HQ67" i="23"/>
  <c r="HS67" i="23"/>
  <c r="HU67" i="23"/>
  <c r="HY67" i="23"/>
  <c r="IA67" i="23"/>
  <c r="IC67" i="23"/>
  <c r="IE67" i="23"/>
  <c r="DG68" i="23"/>
  <c r="DI68" i="23" s="1"/>
  <c r="DB68" i="23"/>
  <c r="DO68" i="23"/>
  <c r="DP68" i="23"/>
  <c r="DR68" i="23" s="1"/>
  <c r="DT68" i="23" s="1"/>
  <c r="DQ68" i="23"/>
  <c r="DS68" i="23"/>
  <c r="DU68" i="23" s="1"/>
  <c r="DV68" i="23" s="1"/>
  <c r="DW68" i="23"/>
  <c r="DY68" i="23" s="1"/>
  <c r="DX68" i="23"/>
  <c r="DZ68" i="23" s="1"/>
  <c r="EB68" i="23" s="1"/>
  <c r="EA68" i="23"/>
  <c r="EC68" i="23"/>
  <c r="ED68" i="23" s="1"/>
  <c r="EE68" i="23"/>
  <c r="EG68" i="23" s="1"/>
  <c r="EF68" i="23"/>
  <c r="EH68" i="23" s="1"/>
  <c r="EJ68" i="23" s="1"/>
  <c r="EI68" i="23"/>
  <c r="EK68" i="23" s="1"/>
  <c r="EL68" i="23" s="1"/>
  <c r="EM68" i="23"/>
  <c r="EO68" i="23" s="1"/>
  <c r="EN68" i="23"/>
  <c r="EP68" i="23" s="1"/>
  <c r="ER68" i="23" s="1"/>
  <c r="EQ68" i="23"/>
  <c r="ES68" i="23" s="1"/>
  <c r="ET68" i="23"/>
  <c r="EV68" i="23"/>
  <c r="EX68" i="23" s="1"/>
  <c r="EW68" i="23"/>
  <c r="EY68" i="23" s="1"/>
  <c r="FA68" i="23" s="1"/>
  <c r="EZ68" i="23"/>
  <c r="FB68" i="23" s="1"/>
  <c r="FC68" i="23" s="1"/>
  <c r="FD68" i="23"/>
  <c r="FF68" i="23" s="1"/>
  <c r="FE68" i="23"/>
  <c r="FG68" i="23" s="1"/>
  <c r="FI68" i="23" s="1"/>
  <c r="FH68" i="23"/>
  <c r="FJ68" i="23" s="1"/>
  <c r="FK68" i="23"/>
  <c r="FL68" i="23"/>
  <c r="FN68" i="23" s="1"/>
  <c r="FM68" i="23"/>
  <c r="FO68" i="23" s="1"/>
  <c r="FQ68" i="23" s="1"/>
  <c r="FP68" i="23"/>
  <c r="FR68" i="23" s="1"/>
  <c r="FS68" i="23" s="1"/>
  <c r="FT68" i="23"/>
  <c r="FV68" i="23" s="1"/>
  <c r="FU68" i="23"/>
  <c r="FW68" i="23" s="1"/>
  <c r="FY68" i="23" s="1"/>
  <c r="FX68" i="23"/>
  <c r="FZ68" i="23"/>
  <c r="GA68" i="23" s="1"/>
  <c r="GB68" i="23"/>
  <c r="GD68" i="23" s="1"/>
  <c r="GC68" i="23"/>
  <c r="GE68" i="23" s="1"/>
  <c r="GG68" i="23" s="1"/>
  <c r="GF68" i="23"/>
  <c r="GH68" i="23"/>
  <c r="GI68" i="23" s="1"/>
  <c r="GK68" i="23"/>
  <c r="GM68" i="23"/>
  <c r="GO68" i="23"/>
  <c r="GQ68" i="23"/>
  <c r="GU68" i="23"/>
  <c r="GW68" i="23"/>
  <c r="GY68" i="23"/>
  <c r="HA68" i="23"/>
  <c r="HE68" i="23"/>
  <c r="HG68" i="23"/>
  <c r="HI68" i="23"/>
  <c r="HK68" i="23"/>
  <c r="HO68" i="23"/>
  <c r="HQ68" i="23"/>
  <c r="HS68" i="23"/>
  <c r="HU68" i="23"/>
  <c r="HY68" i="23"/>
  <c r="IA68" i="23"/>
  <c r="IC68" i="23"/>
  <c r="IE68" i="23"/>
  <c r="DH69" i="23"/>
  <c r="DJ69" i="23" s="1"/>
  <c r="DL69" i="23" s="1"/>
  <c r="DB69" i="23"/>
  <c r="DO69" i="23"/>
  <c r="DQ69" i="23" s="1"/>
  <c r="DP69" i="23"/>
  <c r="DR69" i="23" s="1"/>
  <c r="DT69" i="23" s="1"/>
  <c r="DS69" i="23"/>
  <c r="DU69" i="23" s="1"/>
  <c r="DV69" i="23" s="1"/>
  <c r="DW69" i="23"/>
  <c r="DY69" i="23" s="1"/>
  <c r="DX69" i="23"/>
  <c r="DZ69" i="23" s="1"/>
  <c r="EB69" i="23" s="1"/>
  <c r="EA69" i="23"/>
  <c r="EC69" i="23" s="1"/>
  <c r="ED69" i="23" s="1"/>
  <c r="EE69" i="23"/>
  <c r="EG69" i="23" s="1"/>
  <c r="EF69" i="23"/>
  <c r="EH69" i="23" s="1"/>
  <c r="EJ69" i="23" s="1"/>
  <c r="EI69" i="23"/>
  <c r="EK69" i="23" s="1"/>
  <c r="EL69" i="23" s="1"/>
  <c r="EM69" i="23"/>
  <c r="EO69" i="23" s="1"/>
  <c r="EN69" i="23"/>
  <c r="EP69" i="23" s="1"/>
  <c r="ER69" i="23" s="1"/>
  <c r="EQ69" i="23"/>
  <c r="ES69" i="23" s="1"/>
  <c r="ET69" i="23" s="1"/>
  <c r="EV69" i="23"/>
  <c r="EX69" i="23" s="1"/>
  <c r="EW69" i="23"/>
  <c r="EY69" i="23" s="1"/>
  <c r="FA69" i="23" s="1"/>
  <c r="EZ69" i="23"/>
  <c r="FB69" i="23" s="1"/>
  <c r="FC69" i="23" s="1"/>
  <c r="FD69" i="23"/>
  <c r="FF69" i="23" s="1"/>
  <c r="FE69" i="23"/>
  <c r="FG69" i="23"/>
  <c r="FI69" i="23" s="1"/>
  <c r="FH69" i="23"/>
  <c r="FJ69" i="23" s="1"/>
  <c r="FK69" i="23" s="1"/>
  <c r="FL69" i="23"/>
  <c r="FN69" i="23" s="1"/>
  <c r="FM69" i="23"/>
  <c r="FO69" i="23" s="1"/>
  <c r="FQ69" i="23" s="1"/>
  <c r="FP69" i="23"/>
  <c r="FR69" i="23"/>
  <c r="FS69" i="23" s="1"/>
  <c r="FT69" i="23"/>
  <c r="FV69" i="23" s="1"/>
  <c r="FU69" i="23"/>
  <c r="FW69" i="23" s="1"/>
  <c r="FY69" i="23" s="1"/>
  <c r="FX69" i="23"/>
  <c r="FZ69" i="23" s="1"/>
  <c r="GA69" i="23" s="1"/>
  <c r="GB69" i="23"/>
  <c r="GD69" i="23" s="1"/>
  <c r="GC69" i="23"/>
  <c r="GE69" i="23" s="1"/>
  <c r="GG69" i="23" s="1"/>
  <c r="GF69" i="23"/>
  <c r="GH69" i="23" s="1"/>
  <c r="GI69" i="23" s="1"/>
  <c r="GK69" i="23"/>
  <c r="GM69" i="23"/>
  <c r="GO69" i="23"/>
  <c r="GQ69" i="23"/>
  <c r="GU69" i="23"/>
  <c r="GW69" i="23"/>
  <c r="GY69" i="23"/>
  <c r="HA69" i="23"/>
  <c r="HE69" i="23"/>
  <c r="HG69" i="23"/>
  <c r="HI69" i="23"/>
  <c r="HK69" i="23"/>
  <c r="HO69" i="23"/>
  <c r="HQ69" i="23"/>
  <c r="HS69" i="23"/>
  <c r="HU69" i="23"/>
  <c r="HY69" i="23"/>
  <c r="IA69" i="23"/>
  <c r="IC69" i="23"/>
  <c r="IE69" i="23"/>
  <c r="DH70" i="23"/>
  <c r="DJ70" i="23" s="1"/>
  <c r="DL70" i="23" s="1"/>
  <c r="DB70" i="23"/>
  <c r="DK70" i="23"/>
  <c r="DO70" i="23"/>
  <c r="DP70" i="23"/>
  <c r="DQ70" i="23"/>
  <c r="DR70" i="23"/>
  <c r="DT70" i="23" s="1"/>
  <c r="DS70" i="23"/>
  <c r="DU70" i="23" s="1"/>
  <c r="DV70" i="23" s="1"/>
  <c r="DW70" i="23"/>
  <c r="DY70" i="23" s="1"/>
  <c r="DX70" i="23"/>
  <c r="DZ70" i="23" s="1"/>
  <c r="EB70" i="23" s="1"/>
  <c r="EA70" i="23"/>
  <c r="EC70" i="23" s="1"/>
  <c r="ED70" i="23" s="1"/>
  <c r="EE70" i="23"/>
  <c r="EG70" i="23" s="1"/>
  <c r="EF70" i="23"/>
  <c r="EH70" i="23" s="1"/>
  <c r="EJ70" i="23" s="1"/>
  <c r="EI70" i="23"/>
  <c r="EK70" i="23" s="1"/>
  <c r="EL70" i="23" s="1"/>
  <c r="EM70" i="23"/>
  <c r="EO70" i="23" s="1"/>
  <c r="EN70" i="23"/>
  <c r="EP70" i="23" s="1"/>
  <c r="ER70" i="23" s="1"/>
  <c r="EQ70" i="23"/>
  <c r="ES70" i="23" s="1"/>
  <c r="ET70" i="23" s="1"/>
  <c r="EV70" i="23"/>
  <c r="EX70" i="23" s="1"/>
  <c r="EW70" i="23"/>
  <c r="EY70" i="23" s="1"/>
  <c r="FA70" i="23" s="1"/>
  <c r="EZ70" i="23"/>
  <c r="FB70" i="23" s="1"/>
  <c r="FC70" i="23" s="1"/>
  <c r="FD70" i="23"/>
  <c r="FF70" i="23" s="1"/>
  <c r="FE70" i="23"/>
  <c r="FG70" i="23"/>
  <c r="FI70" i="23" s="1"/>
  <c r="FH70" i="23"/>
  <c r="FJ70" i="23" s="1"/>
  <c r="FK70" i="23" s="1"/>
  <c r="FL70" i="23"/>
  <c r="FN70" i="23" s="1"/>
  <c r="FM70" i="23"/>
  <c r="FO70" i="23" s="1"/>
  <c r="FQ70" i="23" s="1"/>
  <c r="FP70" i="23"/>
  <c r="FR70" i="23" s="1"/>
  <c r="FS70" i="23" s="1"/>
  <c r="FT70" i="23"/>
  <c r="FV70" i="23" s="1"/>
  <c r="FU70" i="23"/>
  <c r="FW70" i="23" s="1"/>
  <c r="FY70" i="23" s="1"/>
  <c r="FX70" i="23"/>
  <c r="FZ70" i="23" s="1"/>
  <c r="GA70" i="23" s="1"/>
  <c r="GB70" i="23"/>
  <c r="GD70" i="23" s="1"/>
  <c r="GC70" i="23"/>
  <c r="GE70" i="23" s="1"/>
  <c r="GG70" i="23" s="1"/>
  <c r="GF70" i="23"/>
  <c r="GH70" i="23" s="1"/>
  <c r="GI70" i="23" s="1"/>
  <c r="GK70" i="23"/>
  <c r="GM70" i="23"/>
  <c r="GO70" i="23"/>
  <c r="GQ70" i="23"/>
  <c r="GU70" i="23"/>
  <c r="GW70" i="23"/>
  <c r="GY70" i="23"/>
  <c r="HA70" i="23"/>
  <c r="HE70" i="23"/>
  <c r="HG70" i="23"/>
  <c r="HI70" i="23"/>
  <c r="HK70" i="23"/>
  <c r="HO70" i="23"/>
  <c r="HQ70" i="23"/>
  <c r="HS70" i="23"/>
  <c r="HU70" i="23"/>
  <c r="HY70" i="23"/>
  <c r="IA70" i="23"/>
  <c r="IC70" i="23"/>
  <c r="IE70" i="23"/>
  <c r="DK71" i="23"/>
  <c r="DM71" i="23" s="1"/>
  <c r="DN71" i="23" s="1"/>
  <c r="DB71" i="23"/>
  <c r="DO71" i="23"/>
  <c r="DP71" i="23"/>
  <c r="DR71" i="23" s="1"/>
  <c r="DT71" i="23" s="1"/>
  <c r="DQ71" i="23"/>
  <c r="DS71" i="23"/>
  <c r="DU71" i="23"/>
  <c r="DV71" i="23" s="1"/>
  <c r="DW71" i="23"/>
  <c r="DY71" i="23" s="1"/>
  <c r="DX71" i="23"/>
  <c r="DZ71" i="23" s="1"/>
  <c r="EB71" i="23" s="1"/>
  <c r="EA71" i="23"/>
  <c r="EC71" i="23" s="1"/>
  <c r="ED71" i="23" s="1"/>
  <c r="EE71" i="23"/>
  <c r="EG71" i="23" s="1"/>
  <c r="EF71" i="23"/>
  <c r="EH71" i="23" s="1"/>
  <c r="EJ71" i="23" s="1"/>
  <c r="EI71" i="23"/>
  <c r="EK71" i="23" s="1"/>
  <c r="EL71" i="23" s="1"/>
  <c r="EM71" i="23"/>
  <c r="EO71" i="23" s="1"/>
  <c r="EN71" i="23"/>
  <c r="EP71" i="23" s="1"/>
  <c r="ER71" i="23" s="1"/>
  <c r="EQ71" i="23"/>
  <c r="ES71" i="23"/>
  <c r="ET71" i="23"/>
  <c r="EV71" i="23"/>
  <c r="EX71" i="23" s="1"/>
  <c r="EW71" i="23"/>
  <c r="EY71" i="23" s="1"/>
  <c r="FA71" i="23" s="1"/>
  <c r="EZ71" i="23"/>
  <c r="FB71" i="23" s="1"/>
  <c r="FC71" i="23" s="1"/>
  <c r="FD71" i="23"/>
  <c r="FF71" i="23" s="1"/>
  <c r="FE71" i="23"/>
  <c r="FG71" i="23" s="1"/>
  <c r="FI71" i="23" s="1"/>
  <c r="FH71" i="23"/>
  <c r="FJ71" i="23"/>
  <c r="FK71" i="23" s="1"/>
  <c r="FL71" i="23"/>
  <c r="FN71" i="23" s="1"/>
  <c r="FM71" i="23"/>
  <c r="FO71" i="23" s="1"/>
  <c r="FQ71" i="23" s="1"/>
  <c r="FP71" i="23"/>
  <c r="FR71" i="23" s="1"/>
  <c r="FS71" i="23" s="1"/>
  <c r="FT71" i="23"/>
  <c r="FV71" i="23" s="1"/>
  <c r="FU71" i="23"/>
  <c r="FW71" i="23" s="1"/>
  <c r="FY71" i="23" s="1"/>
  <c r="FX71" i="23"/>
  <c r="FZ71" i="23" s="1"/>
  <c r="GA71" i="23"/>
  <c r="GB71" i="23"/>
  <c r="GD71" i="23" s="1"/>
  <c r="GC71" i="23"/>
  <c r="GE71" i="23" s="1"/>
  <c r="GG71" i="23" s="1"/>
  <c r="GF71" i="23"/>
  <c r="GH71" i="23" s="1"/>
  <c r="GI71" i="23" s="1"/>
  <c r="GK71" i="23"/>
  <c r="GM71" i="23"/>
  <c r="GO71" i="23"/>
  <c r="GQ71" i="23"/>
  <c r="GU71" i="23"/>
  <c r="GW71" i="23"/>
  <c r="GY71" i="23"/>
  <c r="HA71" i="23"/>
  <c r="HE71" i="23"/>
  <c r="HG71" i="23"/>
  <c r="HI71" i="23"/>
  <c r="HK71" i="23"/>
  <c r="HO71" i="23"/>
  <c r="HQ71" i="23"/>
  <c r="HS71" i="23"/>
  <c r="HU71" i="23"/>
  <c r="HY71" i="23"/>
  <c r="IA71" i="23"/>
  <c r="IC71" i="23"/>
  <c r="IE71" i="23"/>
  <c r="DB72" i="23"/>
  <c r="DO72" i="23"/>
  <c r="DQ72" i="23" s="1"/>
  <c r="DP72" i="23"/>
  <c r="DR72" i="23" s="1"/>
  <c r="DT72" i="23" s="1"/>
  <c r="DS72" i="23"/>
  <c r="DU72" i="23"/>
  <c r="DV72" i="23" s="1"/>
  <c r="DW72" i="23"/>
  <c r="DX72" i="23"/>
  <c r="DZ72" i="23" s="1"/>
  <c r="EB72" i="23" s="1"/>
  <c r="DY72" i="23"/>
  <c r="EA72" i="23"/>
  <c r="EC72" i="23" s="1"/>
  <c r="ED72" i="23" s="1"/>
  <c r="EE72" i="23"/>
  <c r="EG72" i="23" s="1"/>
  <c r="EF72" i="23"/>
  <c r="EH72" i="23" s="1"/>
  <c r="EJ72" i="23" s="1"/>
  <c r="EI72" i="23"/>
  <c r="EK72" i="23"/>
  <c r="EL72" i="23" s="1"/>
  <c r="EM72" i="23"/>
  <c r="EO72" i="23" s="1"/>
  <c r="EN72" i="23"/>
  <c r="EP72" i="23"/>
  <c r="ER72" i="23" s="1"/>
  <c r="EQ72" i="23"/>
  <c r="ES72" i="23" s="1"/>
  <c r="ET72" i="23" s="1"/>
  <c r="EV72" i="23"/>
  <c r="EX72" i="23" s="1"/>
  <c r="EW72" i="23"/>
  <c r="EY72" i="23" s="1"/>
  <c r="FA72" i="23" s="1"/>
  <c r="EZ72" i="23"/>
  <c r="FB72" i="23"/>
  <c r="FC72" i="23" s="1"/>
  <c r="FD72" i="23"/>
  <c r="FF72" i="23" s="1"/>
  <c r="FE72" i="23"/>
  <c r="FG72" i="23"/>
  <c r="FI72" i="23" s="1"/>
  <c r="FH72" i="23"/>
  <c r="FJ72" i="23" s="1"/>
  <c r="FK72" i="23" s="1"/>
  <c r="FL72" i="23"/>
  <c r="FN72" i="23" s="1"/>
  <c r="FM72" i="23"/>
  <c r="FO72" i="23" s="1"/>
  <c r="FQ72" i="23" s="1"/>
  <c r="FP72" i="23"/>
  <c r="FR72" i="23" s="1"/>
  <c r="FS72" i="23"/>
  <c r="FT72" i="23"/>
  <c r="FU72" i="23"/>
  <c r="FW72" i="23" s="1"/>
  <c r="FY72" i="23" s="1"/>
  <c r="FV72" i="23"/>
  <c r="FX72" i="23"/>
  <c r="FZ72" i="23"/>
  <c r="GA72" i="23" s="1"/>
  <c r="GB72" i="23"/>
  <c r="GC72" i="23"/>
  <c r="GE72" i="23" s="1"/>
  <c r="GG72" i="23" s="1"/>
  <c r="GD72" i="23"/>
  <c r="GF72" i="23"/>
  <c r="GH72" i="23" s="1"/>
  <c r="GI72" i="23" s="1"/>
  <c r="GK72" i="23"/>
  <c r="GM72" i="23"/>
  <c r="GO72" i="23"/>
  <c r="GQ72" i="23"/>
  <c r="GU72" i="23"/>
  <c r="GW72" i="23"/>
  <c r="GY72" i="23"/>
  <c r="HA72" i="23"/>
  <c r="HE72" i="23"/>
  <c r="HG72" i="23"/>
  <c r="HI72" i="23"/>
  <c r="HK72" i="23"/>
  <c r="HO72" i="23"/>
  <c r="HQ72" i="23"/>
  <c r="HS72" i="23"/>
  <c r="HU72" i="23"/>
  <c r="HY72" i="23"/>
  <c r="IA72" i="23"/>
  <c r="IC72" i="23"/>
  <c r="IE72" i="23"/>
  <c r="DH73" i="23"/>
  <c r="DB73" i="23"/>
  <c r="DO73" i="23"/>
  <c r="DP73" i="23"/>
  <c r="DQ73" i="23"/>
  <c r="DR73" i="23"/>
  <c r="DT73" i="23" s="1"/>
  <c r="DS73" i="23"/>
  <c r="DU73" i="23" s="1"/>
  <c r="DV73" i="23" s="1"/>
  <c r="DW73" i="23"/>
  <c r="DY73" i="23" s="1"/>
  <c r="DX73" i="23"/>
  <c r="DZ73" i="23" s="1"/>
  <c r="EB73" i="23" s="1"/>
  <c r="EA73" i="23"/>
  <c r="EC73" i="23" s="1"/>
  <c r="ED73" i="23" s="1"/>
  <c r="EE73" i="23"/>
  <c r="EG73" i="23" s="1"/>
  <c r="EF73" i="23"/>
  <c r="EH73" i="23"/>
  <c r="EJ73" i="23" s="1"/>
  <c r="EI73" i="23"/>
  <c r="EK73" i="23" s="1"/>
  <c r="EL73" i="23" s="1"/>
  <c r="EM73" i="23"/>
  <c r="EO73" i="23" s="1"/>
  <c r="EN73" i="23"/>
  <c r="EP73" i="23" s="1"/>
  <c r="ER73" i="23" s="1"/>
  <c r="EQ73" i="23"/>
  <c r="ES73" i="23" s="1"/>
  <c r="ET73" i="23" s="1"/>
  <c r="EV73" i="23"/>
  <c r="EX73" i="23" s="1"/>
  <c r="EW73" i="23"/>
  <c r="EY73" i="23" s="1"/>
  <c r="FA73" i="23" s="1"/>
  <c r="EZ73" i="23"/>
  <c r="FB73" i="23" s="1"/>
  <c r="FC73" i="23" s="1"/>
  <c r="FD73" i="23"/>
  <c r="FF73" i="23" s="1"/>
  <c r="FE73" i="23"/>
  <c r="FG73" i="23" s="1"/>
  <c r="FI73" i="23" s="1"/>
  <c r="FH73" i="23"/>
  <c r="FJ73" i="23" s="1"/>
  <c r="FK73" i="23" s="1"/>
  <c r="FL73" i="23"/>
  <c r="FN73" i="23" s="1"/>
  <c r="FM73" i="23"/>
  <c r="FO73" i="23" s="1"/>
  <c r="FQ73" i="23" s="1"/>
  <c r="FP73" i="23"/>
  <c r="FR73" i="23" s="1"/>
  <c r="FS73" i="23" s="1"/>
  <c r="FT73" i="23"/>
  <c r="FV73" i="23" s="1"/>
  <c r="FU73" i="23"/>
  <c r="FW73" i="23" s="1"/>
  <c r="FY73" i="23" s="1"/>
  <c r="FX73" i="23"/>
  <c r="FZ73" i="23" s="1"/>
  <c r="GA73" i="23" s="1"/>
  <c r="GB73" i="23"/>
  <c r="GD73" i="23" s="1"/>
  <c r="GC73" i="23"/>
  <c r="GE73" i="23" s="1"/>
  <c r="GG73" i="23" s="1"/>
  <c r="GF73" i="23"/>
  <c r="GH73" i="23" s="1"/>
  <c r="GI73" i="23" s="1"/>
  <c r="GK73" i="23"/>
  <c r="GM73" i="23"/>
  <c r="GO73" i="23"/>
  <c r="GQ73" i="23"/>
  <c r="GU73" i="23"/>
  <c r="GW73" i="23"/>
  <c r="GY73" i="23"/>
  <c r="HA73" i="23"/>
  <c r="HE73" i="23"/>
  <c r="HG73" i="23"/>
  <c r="HI73" i="23"/>
  <c r="HK73" i="23"/>
  <c r="HO73" i="23"/>
  <c r="HQ73" i="23"/>
  <c r="HS73" i="23"/>
  <c r="HU73" i="23"/>
  <c r="HY73" i="23"/>
  <c r="IA73" i="23"/>
  <c r="IC73" i="23"/>
  <c r="IE73" i="23"/>
  <c r="DK74" i="23"/>
  <c r="DM74" i="23" s="1"/>
  <c r="DN74" i="23" s="1"/>
  <c r="DB74" i="23"/>
  <c r="DG74" i="23"/>
  <c r="DI74" i="23" s="1"/>
  <c r="DH74" i="23"/>
  <c r="DJ74" i="23" s="1"/>
  <c r="DL74" i="23" s="1"/>
  <c r="DO74" i="23"/>
  <c r="DQ74" i="23" s="1"/>
  <c r="DP74" i="23"/>
  <c r="DR74" i="23" s="1"/>
  <c r="DT74" i="23" s="1"/>
  <c r="DS74" i="23"/>
  <c r="DU74" i="23"/>
  <c r="DV74" i="23" s="1"/>
  <c r="DW74" i="23"/>
  <c r="DY74" i="23" s="1"/>
  <c r="DX74" i="23"/>
  <c r="DZ74" i="23" s="1"/>
  <c r="EB74" i="23" s="1"/>
  <c r="EA74" i="23"/>
  <c r="EC74" i="23" s="1"/>
  <c r="ED74" i="23" s="1"/>
  <c r="EE74" i="23"/>
  <c r="EG74" i="23" s="1"/>
  <c r="EF74" i="23"/>
  <c r="EH74" i="23" s="1"/>
  <c r="EJ74" i="23" s="1"/>
  <c r="EI74" i="23"/>
  <c r="EK74" i="23"/>
  <c r="EL74" i="23" s="1"/>
  <c r="EM74" i="23"/>
  <c r="EO74" i="23" s="1"/>
  <c r="EN74" i="23"/>
  <c r="EP74" i="23" s="1"/>
  <c r="ER74" i="23" s="1"/>
  <c r="EQ74" i="23"/>
  <c r="ES74" i="23"/>
  <c r="ET74" i="23" s="1"/>
  <c r="EV74" i="23"/>
  <c r="EX74" i="23" s="1"/>
  <c r="EW74" i="23"/>
  <c r="EY74" i="23" s="1"/>
  <c r="FA74" i="23" s="1"/>
  <c r="EZ74" i="23"/>
  <c r="FB74" i="23"/>
  <c r="FC74" i="23" s="1"/>
  <c r="FD74" i="23"/>
  <c r="FF74" i="23" s="1"/>
  <c r="FE74" i="23"/>
  <c r="FG74" i="23" s="1"/>
  <c r="FI74" i="23" s="1"/>
  <c r="FH74" i="23"/>
  <c r="FJ74" i="23" s="1"/>
  <c r="FK74" i="23" s="1"/>
  <c r="FL74" i="23"/>
  <c r="FN74" i="23" s="1"/>
  <c r="FM74" i="23"/>
  <c r="FO74" i="23" s="1"/>
  <c r="FQ74" i="23" s="1"/>
  <c r="FP74" i="23"/>
  <c r="FR74" i="23"/>
  <c r="FS74" i="23" s="1"/>
  <c r="FT74" i="23"/>
  <c r="FV74" i="23" s="1"/>
  <c r="FU74" i="23"/>
  <c r="FW74" i="23" s="1"/>
  <c r="FY74" i="23" s="1"/>
  <c r="FX74" i="23"/>
  <c r="FZ74" i="23" s="1"/>
  <c r="GA74" i="23" s="1"/>
  <c r="GB74" i="23"/>
  <c r="GD74" i="23" s="1"/>
  <c r="GC74" i="23"/>
  <c r="GE74" i="23" s="1"/>
  <c r="GG74" i="23" s="1"/>
  <c r="GF74" i="23"/>
  <c r="GH74" i="23" s="1"/>
  <c r="GI74" i="23" s="1"/>
  <c r="GK74" i="23"/>
  <c r="GM74" i="23"/>
  <c r="GO74" i="23"/>
  <c r="GQ74" i="23"/>
  <c r="GU74" i="23"/>
  <c r="GW74" i="23"/>
  <c r="GY74" i="23"/>
  <c r="HA74" i="23"/>
  <c r="HE74" i="23"/>
  <c r="HG74" i="23"/>
  <c r="HI74" i="23"/>
  <c r="HK74" i="23"/>
  <c r="HO74" i="23"/>
  <c r="HQ74" i="23"/>
  <c r="HS74" i="23"/>
  <c r="HU74" i="23"/>
  <c r="HY74" i="23"/>
  <c r="IA74" i="23"/>
  <c r="IC74" i="23"/>
  <c r="IE74" i="23"/>
  <c r="DB75" i="23"/>
  <c r="DK75" i="23"/>
  <c r="DM75" i="23" s="1"/>
  <c r="DN75" i="23" s="1"/>
  <c r="DO75" i="23"/>
  <c r="DQ75" i="23" s="1"/>
  <c r="DP75" i="23"/>
  <c r="DR75" i="23" s="1"/>
  <c r="DT75" i="23" s="1"/>
  <c r="DS75" i="23"/>
  <c r="DU75" i="23" s="1"/>
  <c r="DV75" i="23" s="1"/>
  <c r="DW75" i="23"/>
  <c r="DY75" i="23" s="1"/>
  <c r="DX75" i="23"/>
  <c r="DZ75" i="23" s="1"/>
  <c r="EB75" i="23" s="1"/>
  <c r="EA75" i="23"/>
  <c r="EC75" i="23" s="1"/>
  <c r="ED75" i="23" s="1"/>
  <c r="EE75" i="23"/>
  <c r="EG75" i="23" s="1"/>
  <c r="EF75" i="23"/>
  <c r="EH75" i="23" s="1"/>
  <c r="EJ75" i="23" s="1"/>
  <c r="EI75" i="23"/>
  <c r="EK75" i="23" s="1"/>
  <c r="EL75" i="23" s="1"/>
  <c r="EM75" i="23"/>
  <c r="EO75" i="23" s="1"/>
  <c r="EN75" i="23"/>
  <c r="EP75" i="23" s="1"/>
  <c r="EQ75" i="23"/>
  <c r="ES75" i="23" s="1"/>
  <c r="ET75" i="23" s="1"/>
  <c r="ER75" i="23"/>
  <c r="EV75" i="23"/>
  <c r="EW75" i="23"/>
  <c r="EX75" i="23"/>
  <c r="EY75" i="23"/>
  <c r="FA75" i="23" s="1"/>
  <c r="EZ75" i="23"/>
  <c r="FB75" i="23" s="1"/>
  <c r="FC75" i="23" s="1"/>
  <c r="FD75" i="23"/>
  <c r="FF75" i="23" s="1"/>
  <c r="FE75" i="23"/>
  <c r="FG75" i="23" s="1"/>
  <c r="FI75" i="23" s="1"/>
  <c r="FH75" i="23"/>
  <c r="FJ75" i="23" s="1"/>
  <c r="FK75" i="23" s="1"/>
  <c r="FL75" i="23"/>
  <c r="FN75" i="23" s="1"/>
  <c r="FM75" i="23"/>
  <c r="FO75" i="23" s="1"/>
  <c r="FQ75" i="23" s="1"/>
  <c r="FP75" i="23"/>
  <c r="FR75" i="23" s="1"/>
  <c r="FS75" i="23" s="1"/>
  <c r="FT75" i="23"/>
  <c r="FV75" i="23" s="1"/>
  <c r="FU75" i="23"/>
  <c r="FW75" i="23" s="1"/>
  <c r="FY75" i="23" s="1"/>
  <c r="FX75" i="23"/>
  <c r="FZ75" i="23" s="1"/>
  <c r="GA75" i="23" s="1"/>
  <c r="GB75" i="23"/>
  <c r="GD75" i="23" s="1"/>
  <c r="GC75" i="23"/>
  <c r="GE75" i="23" s="1"/>
  <c r="GG75" i="23" s="1"/>
  <c r="GF75" i="23"/>
  <c r="GH75" i="23" s="1"/>
  <c r="GI75" i="23" s="1"/>
  <c r="GK75" i="23"/>
  <c r="GM75" i="23"/>
  <c r="GO75" i="23"/>
  <c r="GQ75" i="23"/>
  <c r="GU75" i="23"/>
  <c r="GW75" i="23"/>
  <c r="GY75" i="23"/>
  <c r="HA75" i="23"/>
  <c r="HE75" i="23"/>
  <c r="HG75" i="23"/>
  <c r="HI75" i="23"/>
  <c r="HK75" i="23"/>
  <c r="HO75" i="23"/>
  <c r="HQ75" i="23"/>
  <c r="HS75" i="23"/>
  <c r="HU75" i="23"/>
  <c r="HY75" i="23"/>
  <c r="IA75" i="23"/>
  <c r="IC75" i="23"/>
  <c r="IE75" i="23"/>
  <c r="DK76" i="23"/>
  <c r="DB76" i="23"/>
  <c r="DO76" i="23"/>
  <c r="DQ76" i="23" s="1"/>
  <c r="DP76" i="23"/>
  <c r="DR76" i="23" s="1"/>
  <c r="DT76" i="23" s="1"/>
  <c r="DS76" i="23"/>
  <c r="DU76" i="23" s="1"/>
  <c r="DV76" i="23" s="1"/>
  <c r="DW76" i="23"/>
  <c r="DY76" i="23" s="1"/>
  <c r="DX76" i="23"/>
  <c r="DZ76" i="23" s="1"/>
  <c r="EB76" i="23" s="1"/>
  <c r="EA76" i="23"/>
  <c r="EC76" i="23" s="1"/>
  <c r="ED76" i="23" s="1"/>
  <c r="EE76" i="23"/>
  <c r="EG76" i="23" s="1"/>
  <c r="EF76" i="23"/>
  <c r="EH76" i="23" s="1"/>
  <c r="EJ76" i="23" s="1"/>
  <c r="EI76" i="23"/>
  <c r="EK76" i="23" s="1"/>
  <c r="EL76" i="23" s="1"/>
  <c r="EM76" i="23"/>
  <c r="EO76" i="23" s="1"/>
  <c r="EN76" i="23"/>
  <c r="EP76" i="23" s="1"/>
  <c r="ER76" i="23" s="1"/>
  <c r="EQ76" i="23"/>
  <c r="ES76" i="23" s="1"/>
  <c r="ET76" i="23" s="1"/>
  <c r="EV76" i="23"/>
  <c r="EX76" i="23" s="1"/>
  <c r="EW76" i="23"/>
  <c r="EY76" i="23" s="1"/>
  <c r="FA76" i="23" s="1"/>
  <c r="EZ76" i="23"/>
  <c r="FB76" i="23"/>
  <c r="FC76" i="23" s="1"/>
  <c r="FD76" i="23"/>
  <c r="FF76" i="23" s="1"/>
  <c r="FE76" i="23"/>
  <c r="FG76" i="23" s="1"/>
  <c r="FI76" i="23" s="1"/>
  <c r="FH76" i="23"/>
  <c r="FJ76" i="23" s="1"/>
  <c r="FK76" i="23" s="1"/>
  <c r="FL76" i="23"/>
  <c r="FN76" i="23" s="1"/>
  <c r="FM76" i="23"/>
  <c r="FO76" i="23" s="1"/>
  <c r="FQ76" i="23" s="1"/>
  <c r="FP76" i="23"/>
  <c r="FR76" i="23" s="1"/>
  <c r="FS76" i="23" s="1"/>
  <c r="FT76" i="23"/>
  <c r="FV76" i="23" s="1"/>
  <c r="FU76" i="23"/>
  <c r="FW76" i="23" s="1"/>
  <c r="FY76" i="23" s="1"/>
  <c r="FX76" i="23"/>
  <c r="FZ76" i="23" s="1"/>
  <c r="GA76" i="23" s="1"/>
  <c r="GB76" i="23"/>
  <c r="GD76" i="23" s="1"/>
  <c r="GC76" i="23"/>
  <c r="GE76" i="23" s="1"/>
  <c r="GG76" i="23" s="1"/>
  <c r="GF76" i="23"/>
  <c r="GH76" i="23"/>
  <c r="GI76" i="23" s="1"/>
  <c r="GK76" i="23"/>
  <c r="GM76" i="23"/>
  <c r="GO76" i="23"/>
  <c r="GQ76" i="23"/>
  <c r="GU76" i="23"/>
  <c r="GW76" i="23"/>
  <c r="GY76" i="23"/>
  <c r="HA76" i="23"/>
  <c r="HE76" i="23"/>
  <c r="HG76" i="23"/>
  <c r="HI76" i="23"/>
  <c r="HK76" i="23"/>
  <c r="HO76" i="23"/>
  <c r="HQ76" i="23"/>
  <c r="HS76" i="23"/>
  <c r="HU76" i="23"/>
  <c r="HY76" i="23"/>
  <c r="IA76" i="23"/>
  <c r="IC76" i="23"/>
  <c r="IE76" i="23"/>
  <c r="DB77" i="23"/>
  <c r="DO77" i="23"/>
  <c r="DQ77" i="23" s="1"/>
  <c r="DP77" i="23"/>
  <c r="DR77" i="23" s="1"/>
  <c r="DS77" i="23"/>
  <c r="DT77" i="23"/>
  <c r="DU77" i="23"/>
  <c r="DV77" i="23" s="1"/>
  <c r="DW77" i="23"/>
  <c r="DY77" i="23" s="1"/>
  <c r="DX77" i="23"/>
  <c r="DZ77" i="23" s="1"/>
  <c r="EB77" i="23" s="1"/>
  <c r="EA77" i="23"/>
  <c r="EC77" i="23" s="1"/>
  <c r="ED77" i="23" s="1"/>
  <c r="EE77" i="23"/>
  <c r="EG77" i="23" s="1"/>
  <c r="EF77" i="23"/>
  <c r="EH77" i="23" s="1"/>
  <c r="EJ77" i="23" s="1"/>
  <c r="EI77" i="23"/>
  <c r="EK77" i="23"/>
  <c r="EL77" i="23" s="1"/>
  <c r="EM77" i="23"/>
  <c r="EO77" i="23" s="1"/>
  <c r="EN77" i="23"/>
  <c r="EP77" i="23" s="1"/>
  <c r="ER77" i="23" s="1"/>
  <c r="EQ77" i="23"/>
  <c r="ES77" i="23" s="1"/>
  <c r="ET77" i="23" s="1"/>
  <c r="EV77" i="23"/>
  <c r="EX77" i="23" s="1"/>
  <c r="EW77" i="23"/>
  <c r="EY77" i="23" s="1"/>
  <c r="FA77" i="23" s="1"/>
  <c r="EZ77" i="23"/>
  <c r="FB77" i="23" s="1"/>
  <c r="FC77" i="23" s="1"/>
  <c r="FD77" i="23"/>
  <c r="FF77" i="23" s="1"/>
  <c r="FE77" i="23"/>
  <c r="FG77" i="23" s="1"/>
  <c r="FI77" i="23" s="1"/>
  <c r="FH77" i="23"/>
  <c r="FJ77" i="23" s="1"/>
  <c r="FK77" i="23" s="1"/>
  <c r="FL77" i="23"/>
  <c r="FN77" i="23" s="1"/>
  <c r="FM77" i="23"/>
  <c r="FO77" i="23" s="1"/>
  <c r="FQ77" i="23" s="1"/>
  <c r="FP77" i="23"/>
  <c r="FR77" i="23" s="1"/>
  <c r="FS77" i="23" s="1"/>
  <c r="FT77" i="23"/>
  <c r="FV77" i="23" s="1"/>
  <c r="FU77" i="23"/>
  <c r="FW77" i="23" s="1"/>
  <c r="FY77" i="23" s="1"/>
  <c r="FX77" i="23"/>
  <c r="FZ77" i="23" s="1"/>
  <c r="GA77" i="23" s="1"/>
  <c r="GB77" i="23"/>
  <c r="GD77" i="23" s="1"/>
  <c r="GC77" i="23"/>
  <c r="GE77" i="23"/>
  <c r="GG77" i="23" s="1"/>
  <c r="GF77" i="23"/>
  <c r="GH77" i="23" s="1"/>
  <c r="GI77" i="23" s="1"/>
  <c r="GK77" i="23"/>
  <c r="GM77" i="23"/>
  <c r="GO77" i="23"/>
  <c r="GQ77" i="23"/>
  <c r="GU77" i="23"/>
  <c r="GW77" i="23"/>
  <c r="GY77" i="23"/>
  <c r="HA77" i="23"/>
  <c r="HE77" i="23"/>
  <c r="HG77" i="23"/>
  <c r="HI77" i="23"/>
  <c r="HK77" i="23"/>
  <c r="HO77" i="23"/>
  <c r="HQ77" i="23"/>
  <c r="HS77" i="23"/>
  <c r="HU77" i="23"/>
  <c r="HY77" i="23"/>
  <c r="IA77" i="23"/>
  <c r="IC77" i="23"/>
  <c r="IE77" i="23"/>
  <c r="DK78" i="23"/>
  <c r="DB78" i="23"/>
  <c r="DO78" i="23"/>
  <c r="DQ78" i="23" s="1"/>
  <c r="DP78" i="23"/>
  <c r="DR78" i="23" s="1"/>
  <c r="DT78" i="23" s="1"/>
  <c r="DS78" i="23"/>
  <c r="DU78" i="23"/>
  <c r="DV78" i="23" s="1"/>
  <c r="DW78" i="23"/>
  <c r="DY78" i="23" s="1"/>
  <c r="DX78" i="23"/>
  <c r="DZ78" i="23" s="1"/>
  <c r="EB78" i="23" s="1"/>
  <c r="EA78" i="23"/>
  <c r="EC78" i="23" s="1"/>
  <c r="ED78" i="23" s="1"/>
  <c r="EE78" i="23"/>
  <c r="EG78" i="23" s="1"/>
  <c r="EF78" i="23"/>
  <c r="EH78" i="23" s="1"/>
  <c r="EJ78" i="23" s="1"/>
  <c r="EI78" i="23"/>
  <c r="EK78" i="23"/>
  <c r="EL78" i="23" s="1"/>
  <c r="EM78" i="23"/>
  <c r="EO78" i="23" s="1"/>
  <c r="EN78" i="23"/>
  <c r="EP78" i="23" s="1"/>
  <c r="ER78" i="23" s="1"/>
  <c r="EQ78" i="23"/>
  <c r="ES78" i="23" s="1"/>
  <c r="ET78" i="23" s="1"/>
  <c r="EV78" i="23"/>
  <c r="EX78" i="23" s="1"/>
  <c r="EW78" i="23"/>
  <c r="EY78" i="23" s="1"/>
  <c r="FA78" i="23" s="1"/>
  <c r="EZ78" i="23"/>
  <c r="FB78" i="23" s="1"/>
  <c r="FC78" i="23" s="1"/>
  <c r="FD78" i="23"/>
  <c r="FF78" i="23" s="1"/>
  <c r="FE78" i="23"/>
  <c r="FG78" i="23" s="1"/>
  <c r="FH78" i="23"/>
  <c r="FJ78" i="23" s="1"/>
  <c r="FK78" i="23" s="1"/>
  <c r="FI78" i="23"/>
  <c r="FL78" i="23"/>
  <c r="FN78" i="23" s="1"/>
  <c r="FM78" i="23"/>
  <c r="FO78" i="23" s="1"/>
  <c r="FQ78" i="23" s="1"/>
  <c r="FP78" i="23"/>
  <c r="FR78" i="23"/>
  <c r="FS78" i="23" s="1"/>
  <c r="FT78" i="23"/>
  <c r="FV78" i="23" s="1"/>
  <c r="FU78" i="23"/>
  <c r="FW78" i="23" s="1"/>
  <c r="FY78" i="23" s="1"/>
  <c r="FX78" i="23"/>
  <c r="FZ78" i="23" s="1"/>
  <c r="GA78" i="23" s="1"/>
  <c r="GB78" i="23"/>
  <c r="GD78" i="23" s="1"/>
  <c r="GC78" i="23"/>
  <c r="GE78" i="23" s="1"/>
  <c r="GG78" i="23" s="1"/>
  <c r="GF78" i="23"/>
  <c r="GH78" i="23"/>
  <c r="GI78" i="23" s="1"/>
  <c r="GK78" i="23"/>
  <c r="GM78" i="23"/>
  <c r="GO78" i="23"/>
  <c r="GQ78" i="23"/>
  <c r="GU78" i="23"/>
  <c r="GW78" i="23"/>
  <c r="GY78" i="23"/>
  <c r="HA78" i="23"/>
  <c r="HE78" i="23"/>
  <c r="HG78" i="23"/>
  <c r="HI78" i="23"/>
  <c r="HK78" i="23"/>
  <c r="HO78" i="23"/>
  <c r="HQ78" i="23"/>
  <c r="HS78" i="23"/>
  <c r="HU78" i="23"/>
  <c r="HY78" i="23"/>
  <c r="IA78" i="23"/>
  <c r="IC78" i="23"/>
  <c r="IE78" i="23"/>
  <c r="DH79" i="23"/>
  <c r="DJ79" i="23" s="1"/>
  <c r="DL79" i="23" s="1"/>
  <c r="DB79" i="23"/>
  <c r="DK79" i="23"/>
  <c r="DO79" i="23"/>
  <c r="DP79" i="23"/>
  <c r="DR79" i="23" s="1"/>
  <c r="DT79" i="23" s="1"/>
  <c r="DQ79" i="23"/>
  <c r="DS79" i="23"/>
  <c r="DU79" i="23" s="1"/>
  <c r="DV79" i="23" s="1"/>
  <c r="DW79" i="23"/>
  <c r="DY79" i="23" s="1"/>
  <c r="DX79" i="23"/>
  <c r="DZ79" i="23" s="1"/>
  <c r="EA79" i="23"/>
  <c r="EC79" i="23" s="1"/>
  <c r="ED79" i="23" s="1"/>
  <c r="EB79" i="23"/>
  <c r="EE79" i="23"/>
  <c r="EG79" i="23" s="1"/>
  <c r="EF79" i="23"/>
  <c r="EH79" i="23" s="1"/>
  <c r="EJ79" i="23" s="1"/>
  <c r="EI79" i="23"/>
  <c r="EK79" i="23" s="1"/>
  <c r="EL79" i="23" s="1"/>
  <c r="EM79" i="23"/>
  <c r="EO79" i="23" s="1"/>
  <c r="EN79" i="23"/>
  <c r="EP79" i="23" s="1"/>
  <c r="ER79" i="23" s="1"/>
  <c r="EQ79" i="23"/>
  <c r="ES79" i="23" s="1"/>
  <c r="ET79" i="23" s="1"/>
  <c r="EV79" i="23"/>
  <c r="EX79" i="23" s="1"/>
  <c r="EW79" i="23"/>
  <c r="EY79" i="23" s="1"/>
  <c r="FA79" i="23" s="1"/>
  <c r="EZ79" i="23"/>
  <c r="FB79" i="23" s="1"/>
  <c r="FC79" i="23" s="1"/>
  <c r="FD79" i="23"/>
  <c r="FF79" i="23" s="1"/>
  <c r="FE79" i="23"/>
  <c r="FG79" i="23" s="1"/>
  <c r="FH79" i="23"/>
  <c r="FJ79" i="23" s="1"/>
  <c r="FK79" i="23" s="1"/>
  <c r="FI79" i="23"/>
  <c r="FL79" i="23"/>
  <c r="FN79" i="23" s="1"/>
  <c r="FM79" i="23"/>
  <c r="FO79" i="23" s="1"/>
  <c r="FQ79" i="23" s="1"/>
  <c r="FP79" i="23"/>
  <c r="FR79" i="23" s="1"/>
  <c r="FS79" i="23" s="1"/>
  <c r="FT79" i="23"/>
  <c r="FV79" i="23" s="1"/>
  <c r="FU79" i="23"/>
  <c r="FW79" i="23" s="1"/>
  <c r="FY79" i="23" s="1"/>
  <c r="FX79" i="23"/>
  <c r="FZ79" i="23" s="1"/>
  <c r="GA79" i="23" s="1"/>
  <c r="GB79" i="23"/>
  <c r="GD79" i="23" s="1"/>
  <c r="GC79" i="23"/>
  <c r="GE79" i="23" s="1"/>
  <c r="GG79" i="23" s="1"/>
  <c r="GF79" i="23"/>
  <c r="GH79" i="23" s="1"/>
  <c r="GI79" i="23" s="1"/>
  <c r="GK79" i="23"/>
  <c r="GM79" i="23"/>
  <c r="GO79" i="23"/>
  <c r="GQ79" i="23"/>
  <c r="GU79" i="23"/>
  <c r="GW79" i="23"/>
  <c r="GY79" i="23"/>
  <c r="HA79" i="23"/>
  <c r="HE79" i="23"/>
  <c r="HG79" i="23"/>
  <c r="HI79" i="23"/>
  <c r="HK79" i="23"/>
  <c r="HO79" i="23"/>
  <c r="HQ79" i="23"/>
  <c r="HS79" i="23"/>
  <c r="HU79" i="23"/>
  <c r="HY79" i="23"/>
  <c r="IA79" i="23"/>
  <c r="IC79" i="23"/>
  <c r="IE79" i="23"/>
  <c r="DK80" i="23"/>
  <c r="DM80" i="23" s="1"/>
  <c r="DN80" i="23" s="1"/>
  <c r="DB80" i="23"/>
  <c r="DO80" i="23"/>
  <c r="DQ80" i="23" s="1"/>
  <c r="DP80" i="23"/>
  <c r="DR80" i="23" s="1"/>
  <c r="DT80" i="23" s="1"/>
  <c r="DS80" i="23"/>
  <c r="DU80" i="23"/>
  <c r="DV80" i="23" s="1"/>
  <c r="DW80" i="23"/>
  <c r="DY80" i="23" s="1"/>
  <c r="DX80" i="23"/>
  <c r="DZ80" i="23" s="1"/>
  <c r="EB80" i="23" s="1"/>
  <c r="EA80" i="23"/>
  <c r="EC80" i="23"/>
  <c r="ED80" i="23" s="1"/>
  <c r="EE80" i="23"/>
  <c r="EF80" i="23"/>
  <c r="EH80" i="23" s="1"/>
  <c r="EJ80" i="23" s="1"/>
  <c r="EG80" i="23"/>
  <c r="EI80" i="23"/>
  <c r="EK80" i="23" s="1"/>
  <c r="EL80" i="23" s="1"/>
  <c r="EM80" i="23"/>
  <c r="EO80" i="23" s="1"/>
  <c r="EN80" i="23"/>
  <c r="EP80" i="23" s="1"/>
  <c r="ER80" i="23" s="1"/>
  <c r="EQ80" i="23"/>
  <c r="ES80" i="23"/>
  <c r="ET80" i="23" s="1"/>
  <c r="EV80" i="23"/>
  <c r="EX80" i="23" s="1"/>
  <c r="EW80" i="23"/>
  <c r="EY80" i="23" s="1"/>
  <c r="FA80" i="23" s="1"/>
  <c r="EZ80" i="23"/>
  <c r="FB80" i="23" s="1"/>
  <c r="FC80" i="23" s="1"/>
  <c r="FD80" i="23"/>
  <c r="FF80" i="23" s="1"/>
  <c r="FE80" i="23"/>
  <c r="FG80" i="23" s="1"/>
  <c r="FI80" i="23" s="1"/>
  <c r="FH80" i="23"/>
  <c r="FJ80" i="23"/>
  <c r="FK80" i="23" s="1"/>
  <c r="FL80" i="23"/>
  <c r="FM80" i="23"/>
  <c r="FO80" i="23" s="1"/>
  <c r="FQ80" i="23" s="1"/>
  <c r="FN80" i="23"/>
  <c r="FP80" i="23"/>
  <c r="FR80" i="23" s="1"/>
  <c r="FS80" i="23" s="1"/>
  <c r="FT80" i="23"/>
  <c r="FV80" i="23" s="1"/>
  <c r="FU80" i="23"/>
  <c r="FW80" i="23" s="1"/>
  <c r="FY80" i="23" s="1"/>
  <c r="FX80" i="23"/>
  <c r="FZ80" i="23"/>
  <c r="GA80" i="23" s="1"/>
  <c r="GB80" i="23"/>
  <c r="GD80" i="23" s="1"/>
  <c r="GC80" i="23"/>
  <c r="GE80" i="23" s="1"/>
  <c r="GG80" i="23" s="1"/>
  <c r="GF80" i="23"/>
  <c r="GH80" i="23" s="1"/>
  <c r="GI80" i="23"/>
  <c r="GK80" i="23"/>
  <c r="GM80" i="23"/>
  <c r="GO80" i="23"/>
  <c r="GQ80" i="23"/>
  <c r="GU80" i="23"/>
  <c r="GW80" i="23"/>
  <c r="GY80" i="23"/>
  <c r="HA80" i="23"/>
  <c r="HE80" i="23"/>
  <c r="HG80" i="23"/>
  <c r="HI80" i="23"/>
  <c r="HK80" i="23"/>
  <c r="HO80" i="23"/>
  <c r="HQ80" i="23"/>
  <c r="HS80" i="23"/>
  <c r="HU80" i="23"/>
  <c r="HY80" i="23"/>
  <c r="IA80" i="23"/>
  <c r="IC80" i="23"/>
  <c r="IE80" i="23"/>
  <c r="DK81" i="23"/>
  <c r="DM81" i="23" s="1"/>
  <c r="DN81" i="23" s="1"/>
  <c r="DB81" i="23"/>
  <c r="DO81" i="23"/>
  <c r="DP81" i="23"/>
  <c r="DR81" i="23" s="1"/>
  <c r="DT81" i="23" s="1"/>
  <c r="DQ81" i="23"/>
  <c r="DS81" i="23"/>
  <c r="DU81" i="23" s="1"/>
  <c r="DV81" i="23" s="1"/>
  <c r="DW81" i="23"/>
  <c r="DX81" i="23"/>
  <c r="DZ81" i="23" s="1"/>
  <c r="EB81" i="23" s="1"/>
  <c r="DY81" i="23"/>
  <c r="EA81" i="23"/>
  <c r="EC81" i="23" s="1"/>
  <c r="ED81" i="23" s="1"/>
  <c r="EE81" i="23"/>
  <c r="EG81" i="23" s="1"/>
  <c r="EF81" i="23"/>
  <c r="EH81" i="23" s="1"/>
  <c r="EJ81" i="23" s="1"/>
  <c r="EI81" i="23"/>
  <c r="EK81" i="23" s="1"/>
  <c r="EL81" i="23" s="1"/>
  <c r="EM81" i="23"/>
  <c r="EO81" i="23" s="1"/>
  <c r="EN81" i="23"/>
  <c r="EP81" i="23"/>
  <c r="ER81" i="23" s="1"/>
  <c r="EQ81" i="23"/>
  <c r="ES81" i="23" s="1"/>
  <c r="ET81" i="23" s="1"/>
  <c r="EV81" i="23"/>
  <c r="EX81" i="23" s="1"/>
  <c r="EW81" i="23"/>
  <c r="EY81" i="23" s="1"/>
  <c r="FA81" i="23" s="1"/>
  <c r="EZ81" i="23"/>
  <c r="FB81" i="23" s="1"/>
  <c r="FC81" i="23" s="1"/>
  <c r="FD81" i="23"/>
  <c r="FE81" i="23"/>
  <c r="FG81" i="23" s="1"/>
  <c r="FI81" i="23" s="1"/>
  <c r="FF81" i="23"/>
  <c r="FH81" i="23"/>
  <c r="FJ81" i="23" s="1"/>
  <c r="FK81" i="23" s="1"/>
  <c r="FL81" i="23"/>
  <c r="FN81" i="23" s="1"/>
  <c r="FM81" i="23"/>
  <c r="FO81" i="23" s="1"/>
  <c r="FQ81" i="23" s="1"/>
  <c r="FP81" i="23"/>
  <c r="FR81" i="23" s="1"/>
  <c r="FS81" i="23" s="1"/>
  <c r="FT81" i="23"/>
  <c r="FU81" i="23"/>
  <c r="FW81" i="23" s="1"/>
  <c r="FY81" i="23" s="1"/>
  <c r="FV81" i="23"/>
  <c r="FX81" i="23"/>
  <c r="FZ81" i="23" s="1"/>
  <c r="GA81" i="23" s="1"/>
  <c r="GB81" i="23"/>
  <c r="GC81" i="23"/>
  <c r="GE81" i="23" s="1"/>
  <c r="GG81" i="23" s="1"/>
  <c r="GD81" i="23"/>
  <c r="GF81" i="23"/>
  <c r="GH81" i="23" s="1"/>
  <c r="GI81" i="23" s="1"/>
  <c r="GK81" i="23"/>
  <c r="GM81" i="23"/>
  <c r="GO81" i="23"/>
  <c r="GQ81" i="23"/>
  <c r="GU81" i="23"/>
  <c r="GW81" i="23"/>
  <c r="GY81" i="23"/>
  <c r="HA81" i="23"/>
  <c r="HE81" i="23"/>
  <c r="HG81" i="23"/>
  <c r="HI81" i="23"/>
  <c r="HK81" i="23"/>
  <c r="HO81" i="23"/>
  <c r="HQ81" i="23"/>
  <c r="HS81" i="23"/>
  <c r="HU81" i="23"/>
  <c r="HY81" i="23"/>
  <c r="IA81" i="23"/>
  <c r="IC81" i="23"/>
  <c r="IE81" i="23"/>
  <c r="DK82" i="23"/>
  <c r="DB82" i="23"/>
  <c r="DO82" i="23"/>
  <c r="DQ82" i="23" s="1"/>
  <c r="DP82" i="23"/>
  <c r="DR82" i="23" s="1"/>
  <c r="DT82" i="23" s="1"/>
  <c r="DS82" i="23"/>
  <c r="DU82" i="23" s="1"/>
  <c r="DV82" i="23" s="1"/>
  <c r="DW82" i="23"/>
  <c r="DY82" i="23" s="1"/>
  <c r="DX82" i="23"/>
  <c r="DZ82" i="23" s="1"/>
  <c r="EB82" i="23" s="1"/>
  <c r="EA82" i="23"/>
  <c r="EC82" i="23"/>
  <c r="ED82" i="23" s="1"/>
  <c r="EE82" i="23"/>
  <c r="EG82" i="23" s="1"/>
  <c r="EF82" i="23"/>
  <c r="EH82" i="23" s="1"/>
  <c r="EJ82" i="23" s="1"/>
  <c r="EI82" i="23"/>
  <c r="EK82" i="23" s="1"/>
  <c r="EL82" i="23" s="1"/>
  <c r="EM82" i="23"/>
  <c r="EO82" i="23" s="1"/>
  <c r="EN82" i="23"/>
  <c r="EP82" i="23" s="1"/>
  <c r="ER82" i="23" s="1"/>
  <c r="EQ82" i="23"/>
  <c r="ES82" i="23" s="1"/>
  <c r="ET82" i="23" s="1"/>
  <c r="EV82" i="23"/>
  <c r="EX82" i="23" s="1"/>
  <c r="EW82" i="23"/>
  <c r="EY82" i="23" s="1"/>
  <c r="FA82" i="23" s="1"/>
  <c r="EZ82" i="23"/>
  <c r="FB82" i="23" s="1"/>
  <c r="FC82" i="23" s="1"/>
  <c r="FD82" i="23"/>
  <c r="FF82" i="23" s="1"/>
  <c r="FE82" i="23"/>
  <c r="FG82" i="23" s="1"/>
  <c r="FI82" i="23" s="1"/>
  <c r="FH82" i="23"/>
  <c r="FJ82" i="23" s="1"/>
  <c r="FK82" i="23" s="1"/>
  <c r="FL82" i="23"/>
  <c r="FN82" i="23" s="1"/>
  <c r="FM82" i="23"/>
  <c r="FO82" i="23" s="1"/>
  <c r="FQ82" i="23" s="1"/>
  <c r="FP82" i="23"/>
  <c r="FR82" i="23"/>
  <c r="FS82" i="23" s="1"/>
  <c r="FT82" i="23"/>
  <c r="FU82" i="23"/>
  <c r="FW82" i="23" s="1"/>
  <c r="FY82" i="23" s="1"/>
  <c r="FV82" i="23"/>
  <c r="FX82" i="23"/>
  <c r="FZ82" i="23" s="1"/>
  <c r="GA82" i="23" s="1"/>
  <c r="GB82" i="23"/>
  <c r="GD82" i="23" s="1"/>
  <c r="GC82" i="23"/>
  <c r="GE82" i="23" s="1"/>
  <c r="GG82" i="23" s="1"/>
  <c r="GF82" i="23"/>
  <c r="GH82" i="23" s="1"/>
  <c r="GI82" i="23" s="1"/>
  <c r="GK82" i="23"/>
  <c r="GM82" i="23"/>
  <c r="GO82" i="23"/>
  <c r="GQ82" i="23"/>
  <c r="GU82" i="23"/>
  <c r="GW82" i="23"/>
  <c r="GY82" i="23"/>
  <c r="HA82" i="23"/>
  <c r="HE82" i="23"/>
  <c r="HG82" i="23"/>
  <c r="HI82" i="23"/>
  <c r="HK82" i="23"/>
  <c r="HO82" i="23"/>
  <c r="HQ82" i="23"/>
  <c r="HS82" i="23"/>
  <c r="HU82" i="23"/>
  <c r="HY82" i="23"/>
  <c r="IA82" i="23"/>
  <c r="IC82" i="23"/>
  <c r="IE82" i="23"/>
  <c r="DH83" i="23"/>
  <c r="DJ83" i="23" s="1"/>
  <c r="DL83" i="23" s="1"/>
  <c r="DB83" i="23"/>
  <c r="DO83" i="23"/>
  <c r="DQ83" i="23" s="1"/>
  <c r="DP83" i="23"/>
  <c r="DR83" i="23" s="1"/>
  <c r="DT83" i="23" s="1"/>
  <c r="DS83" i="23"/>
  <c r="DU83" i="23" s="1"/>
  <c r="DV83" i="23" s="1"/>
  <c r="DW83" i="23"/>
  <c r="DY83" i="23" s="1"/>
  <c r="DX83" i="23"/>
  <c r="DZ83" i="23" s="1"/>
  <c r="EB83" i="23" s="1"/>
  <c r="EA83" i="23"/>
  <c r="EC83" i="23"/>
  <c r="ED83" i="23" s="1"/>
  <c r="EE83" i="23"/>
  <c r="EG83" i="23" s="1"/>
  <c r="EF83" i="23"/>
  <c r="EH83" i="23" s="1"/>
  <c r="EJ83" i="23" s="1"/>
  <c r="EI83" i="23"/>
  <c r="EK83" i="23" s="1"/>
  <c r="EL83" i="23" s="1"/>
  <c r="EM83" i="23"/>
  <c r="EO83" i="23" s="1"/>
  <c r="EN83" i="23"/>
  <c r="EP83" i="23" s="1"/>
  <c r="ER83" i="23" s="1"/>
  <c r="EQ83" i="23"/>
  <c r="ES83" i="23" s="1"/>
  <c r="ET83" i="23" s="1"/>
  <c r="EV83" i="23"/>
  <c r="EX83" i="23" s="1"/>
  <c r="EW83" i="23"/>
  <c r="EY83" i="23"/>
  <c r="FA83" i="23" s="1"/>
  <c r="EZ83" i="23"/>
  <c r="FB83" i="23" s="1"/>
  <c r="FC83" i="23" s="1"/>
  <c r="FD83" i="23"/>
  <c r="FF83" i="23" s="1"/>
  <c r="FE83" i="23"/>
  <c r="FG83" i="23" s="1"/>
  <c r="FI83" i="23" s="1"/>
  <c r="FH83" i="23"/>
  <c r="FJ83" i="23" s="1"/>
  <c r="FK83" i="23" s="1"/>
  <c r="FL83" i="23"/>
  <c r="FN83" i="23" s="1"/>
  <c r="FM83" i="23"/>
  <c r="FO83" i="23"/>
  <c r="FQ83" i="23" s="1"/>
  <c r="FP83" i="23"/>
  <c r="FR83" i="23" s="1"/>
  <c r="FS83" i="23" s="1"/>
  <c r="FT83" i="23"/>
  <c r="FV83" i="23" s="1"/>
  <c r="FU83" i="23"/>
  <c r="FW83" i="23" s="1"/>
  <c r="FX83" i="23"/>
  <c r="FZ83" i="23" s="1"/>
  <c r="GA83" i="23" s="1"/>
  <c r="FY83" i="23"/>
  <c r="GB83" i="23"/>
  <c r="GD83" i="23" s="1"/>
  <c r="GC83" i="23"/>
  <c r="GE83" i="23" s="1"/>
  <c r="GG83" i="23" s="1"/>
  <c r="GF83" i="23"/>
  <c r="GH83" i="23" s="1"/>
  <c r="GI83" i="23" s="1"/>
  <c r="GK83" i="23"/>
  <c r="GM83" i="23"/>
  <c r="GO83" i="23"/>
  <c r="GQ83" i="23"/>
  <c r="GU83" i="23"/>
  <c r="GW83" i="23"/>
  <c r="GY83" i="23"/>
  <c r="HA83" i="23"/>
  <c r="HE83" i="23"/>
  <c r="HG83" i="23"/>
  <c r="HI83" i="23"/>
  <c r="HK83" i="23"/>
  <c r="HO83" i="23"/>
  <c r="HQ83" i="23"/>
  <c r="HS83" i="23"/>
  <c r="HU83" i="23"/>
  <c r="HY83" i="23"/>
  <c r="IA83" i="23"/>
  <c r="IC83" i="23"/>
  <c r="IE83" i="23"/>
  <c r="DB84" i="23"/>
  <c r="DO84" i="23"/>
  <c r="DQ84" i="23" s="1"/>
  <c r="DP84" i="23"/>
  <c r="DR84" i="23" s="1"/>
  <c r="DT84" i="23" s="1"/>
  <c r="DS84" i="23"/>
  <c r="DU84" i="23" s="1"/>
  <c r="DV84" i="23" s="1"/>
  <c r="DW84" i="23"/>
  <c r="DY84" i="23" s="1"/>
  <c r="DX84" i="23"/>
  <c r="DZ84" i="23" s="1"/>
  <c r="EB84" i="23" s="1"/>
  <c r="EA84" i="23"/>
  <c r="EC84" i="23" s="1"/>
  <c r="ED84" i="23" s="1"/>
  <c r="EE84" i="23"/>
  <c r="EG84" i="23" s="1"/>
  <c r="EF84" i="23"/>
  <c r="EH84" i="23"/>
  <c r="EJ84" i="23" s="1"/>
  <c r="EI84" i="23"/>
  <c r="EK84" i="23" s="1"/>
  <c r="EL84" i="23" s="1"/>
  <c r="EM84" i="23"/>
  <c r="EN84" i="23"/>
  <c r="EP84" i="23" s="1"/>
  <c r="ER84" i="23" s="1"/>
  <c r="EO84" i="23"/>
  <c r="EQ84" i="23"/>
  <c r="ES84" i="23" s="1"/>
  <c r="ET84" i="23" s="1"/>
  <c r="EV84" i="23"/>
  <c r="EW84" i="23"/>
  <c r="EY84" i="23" s="1"/>
  <c r="EX84" i="23"/>
  <c r="EZ84" i="23"/>
  <c r="FB84" i="23" s="1"/>
  <c r="FC84" i="23" s="1"/>
  <c r="FA84" i="23"/>
  <c r="FD84" i="23"/>
  <c r="FF84" i="23" s="1"/>
  <c r="FE84" i="23"/>
  <c r="FG84" i="23" s="1"/>
  <c r="FI84" i="23" s="1"/>
  <c r="FH84" i="23"/>
  <c r="FJ84" i="23" s="1"/>
  <c r="FK84" i="23" s="1"/>
  <c r="FL84" i="23"/>
  <c r="FN84" i="23" s="1"/>
  <c r="FM84" i="23"/>
  <c r="FO84" i="23"/>
  <c r="FQ84" i="23" s="1"/>
  <c r="FP84" i="23"/>
  <c r="FR84" i="23" s="1"/>
  <c r="FS84" i="23" s="1"/>
  <c r="FT84" i="23"/>
  <c r="FV84" i="23" s="1"/>
  <c r="FU84" i="23"/>
  <c r="FW84" i="23" s="1"/>
  <c r="FY84" i="23" s="1"/>
  <c r="FX84" i="23"/>
  <c r="FZ84" i="23"/>
  <c r="GA84" i="23" s="1"/>
  <c r="GB84" i="23"/>
  <c r="GD84" i="23" s="1"/>
  <c r="GC84" i="23"/>
  <c r="GE84" i="23"/>
  <c r="GG84" i="23" s="1"/>
  <c r="GF84" i="23"/>
  <c r="GH84" i="23" s="1"/>
  <c r="GI84" i="23" s="1"/>
  <c r="GK84" i="23"/>
  <c r="GM84" i="23"/>
  <c r="GO84" i="23"/>
  <c r="GQ84" i="23"/>
  <c r="GU84" i="23"/>
  <c r="GW84" i="23"/>
  <c r="GY84" i="23"/>
  <c r="HA84" i="23"/>
  <c r="HE84" i="23"/>
  <c r="HG84" i="23"/>
  <c r="HI84" i="23"/>
  <c r="HK84" i="23"/>
  <c r="HO84" i="23"/>
  <c r="HQ84" i="23"/>
  <c r="HS84" i="23"/>
  <c r="HU84" i="23"/>
  <c r="HY84" i="23"/>
  <c r="IA84" i="23"/>
  <c r="IC84" i="23"/>
  <c r="IE84" i="23"/>
  <c r="DH85" i="23"/>
  <c r="DJ85" i="23" s="1"/>
  <c r="DL85" i="23" s="1"/>
  <c r="DB85" i="23"/>
  <c r="DO85" i="23"/>
  <c r="DQ85" i="23" s="1"/>
  <c r="DP85" i="23"/>
  <c r="DR85" i="23" s="1"/>
  <c r="DT85" i="23" s="1"/>
  <c r="DS85" i="23"/>
  <c r="DU85" i="23" s="1"/>
  <c r="DV85" i="23" s="1"/>
  <c r="DW85" i="23"/>
  <c r="DY85" i="23" s="1"/>
  <c r="DX85" i="23"/>
  <c r="DZ85" i="23" s="1"/>
  <c r="EB85" i="23" s="1"/>
  <c r="EA85" i="23"/>
  <c r="EC85" i="23" s="1"/>
  <c r="ED85" i="23" s="1"/>
  <c r="EE85" i="23"/>
  <c r="EG85" i="23" s="1"/>
  <c r="EF85" i="23"/>
  <c r="EH85" i="23" s="1"/>
  <c r="EJ85" i="23" s="1"/>
  <c r="EI85" i="23"/>
  <c r="EK85" i="23" s="1"/>
  <c r="EL85" i="23" s="1"/>
  <c r="EM85" i="23"/>
  <c r="EO85" i="23" s="1"/>
  <c r="EN85" i="23"/>
  <c r="EP85" i="23" s="1"/>
  <c r="ER85" i="23" s="1"/>
  <c r="EQ85" i="23"/>
  <c r="ES85" i="23" s="1"/>
  <c r="ET85" i="23" s="1"/>
  <c r="EV85" i="23"/>
  <c r="EX85" i="23" s="1"/>
  <c r="EW85" i="23"/>
  <c r="EY85" i="23" s="1"/>
  <c r="FA85" i="23" s="1"/>
  <c r="EZ85" i="23"/>
  <c r="FB85" i="23" s="1"/>
  <c r="FC85" i="23"/>
  <c r="FD85" i="23"/>
  <c r="FF85" i="23" s="1"/>
  <c r="FE85" i="23"/>
  <c r="FG85" i="23" s="1"/>
  <c r="FI85" i="23" s="1"/>
  <c r="FH85" i="23"/>
  <c r="FJ85" i="23"/>
  <c r="FK85" i="23" s="1"/>
  <c r="FL85" i="23"/>
  <c r="FM85" i="23"/>
  <c r="FO85" i="23" s="1"/>
  <c r="FQ85" i="23" s="1"/>
  <c r="FN85" i="23"/>
  <c r="FP85" i="23"/>
  <c r="FR85" i="23" s="1"/>
  <c r="FS85" i="23" s="1"/>
  <c r="FT85" i="23"/>
  <c r="FU85" i="23"/>
  <c r="FW85" i="23" s="1"/>
  <c r="FY85" i="23" s="1"/>
  <c r="FV85" i="23"/>
  <c r="FX85" i="23"/>
  <c r="FZ85" i="23" s="1"/>
  <c r="GA85" i="23" s="1"/>
  <c r="GB85" i="23"/>
  <c r="GD85" i="23" s="1"/>
  <c r="GC85" i="23"/>
  <c r="GE85" i="23" s="1"/>
  <c r="GG85" i="23" s="1"/>
  <c r="GF85" i="23"/>
  <c r="GH85" i="23"/>
  <c r="GI85" i="23"/>
  <c r="GK85" i="23"/>
  <c r="GM85" i="23"/>
  <c r="GO85" i="23"/>
  <c r="GQ85" i="23"/>
  <c r="GU85" i="23"/>
  <c r="GW85" i="23"/>
  <c r="GY85" i="23"/>
  <c r="HA85" i="23"/>
  <c r="HE85" i="23"/>
  <c r="HG85" i="23"/>
  <c r="HI85" i="23"/>
  <c r="HK85" i="23"/>
  <c r="HO85" i="23"/>
  <c r="HQ85" i="23"/>
  <c r="HS85" i="23"/>
  <c r="HU85" i="23"/>
  <c r="HY85" i="23"/>
  <c r="IA85" i="23"/>
  <c r="IC85" i="23"/>
  <c r="IE85" i="23"/>
  <c r="DH86" i="23"/>
  <c r="DJ86" i="23" s="1"/>
  <c r="DL86" i="23" s="1"/>
  <c r="DB86" i="23"/>
  <c r="DK86" i="23"/>
  <c r="DM86" i="23" s="1"/>
  <c r="DN86" i="23" s="1"/>
  <c r="DO86" i="23"/>
  <c r="DQ86" i="23" s="1"/>
  <c r="DP86" i="23"/>
  <c r="DR86" i="23" s="1"/>
  <c r="DT86" i="23" s="1"/>
  <c r="DS86" i="23"/>
  <c r="DU86" i="23" s="1"/>
  <c r="DV86" i="23" s="1"/>
  <c r="DW86" i="23"/>
  <c r="DY86" i="23" s="1"/>
  <c r="DX86" i="23"/>
  <c r="DZ86" i="23" s="1"/>
  <c r="EB86" i="23" s="1"/>
  <c r="EA86" i="23"/>
  <c r="EC86" i="23" s="1"/>
  <c r="ED86" i="23"/>
  <c r="EE86" i="23"/>
  <c r="EG86" i="23" s="1"/>
  <c r="EF86" i="23"/>
  <c r="EH86" i="23" s="1"/>
  <c r="EJ86" i="23" s="1"/>
  <c r="EI86" i="23"/>
  <c r="EK86" i="23" s="1"/>
  <c r="EL86" i="23" s="1"/>
  <c r="EM86" i="23"/>
  <c r="EN86" i="23"/>
  <c r="EP86" i="23" s="1"/>
  <c r="ER86" i="23" s="1"/>
  <c r="EO86" i="23"/>
  <c r="EQ86" i="23"/>
  <c r="ES86" i="23" s="1"/>
  <c r="ET86" i="23" s="1"/>
  <c r="EV86" i="23"/>
  <c r="EW86" i="23"/>
  <c r="EY86" i="23" s="1"/>
  <c r="FA86" i="23" s="1"/>
  <c r="EX86" i="23"/>
  <c r="EZ86" i="23"/>
  <c r="FB86" i="23" s="1"/>
  <c r="FC86" i="23" s="1"/>
  <c r="FD86" i="23"/>
  <c r="FF86" i="23" s="1"/>
  <c r="FE86" i="23"/>
  <c r="FG86" i="23"/>
  <c r="FI86" i="23" s="1"/>
  <c r="FH86" i="23"/>
  <c r="FJ86" i="23" s="1"/>
  <c r="FK86" i="23" s="1"/>
  <c r="FL86" i="23"/>
  <c r="FN86" i="23" s="1"/>
  <c r="FM86" i="23"/>
  <c r="FO86" i="23" s="1"/>
  <c r="FQ86" i="23" s="1"/>
  <c r="FP86" i="23"/>
  <c r="FR86" i="23" s="1"/>
  <c r="FS86" i="23" s="1"/>
  <c r="FT86" i="23"/>
  <c r="FU86" i="23"/>
  <c r="FW86" i="23" s="1"/>
  <c r="FY86" i="23" s="1"/>
  <c r="FV86" i="23"/>
  <c r="FX86" i="23"/>
  <c r="FZ86" i="23" s="1"/>
  <c r="GA86" i="23" s="1"/>
  <c r="GB86" i="23"/>
  <c r="GC86" i="23"/>
  <c r="GE86" i="23" s="1"/>
  <c r="GG86" i="23" s="1"/>
  <c r="GD86" i="23"/>
  <c r="GF86" i="23"/>
  <c r="GH86" i="23" s="1"/>
  <c r="GI86" i="23" s="1"/>
  <c r="GK86" i="23"/>
  <c r="GM86" i="23"/>
  <c r="GO86" i="23"/>
  <c r="GQ86" i="23"/>
  <c r="GU86" i="23"/>
  <c r="GW86" i="23"/>
  <c r="GY86" i="23"/>
  <c r="HA86" i="23"/>
  <c r="HE86" i="23"/>
  <c r="HG86" i="23"/>
  <c r="HI86" i="23"/>
  <c r="HK86" i="23"/>
  <c r="HO86" i="23"/>
  <c r="HQ86" i="23"/>
  <c r="HS86" i="23"/>
  <c r="HU86" i="23"/>
  <c r="HY86" i="23"/>
  <c r="IA86" i="23"/>
  <c r="IC86" i="23"/>
  <c r="IE86" i="23"/>
  <c r="DK87" i="23"/>
  <c r="DB87" i="23"/>
  <c r="DH87" i="23"/>
  <c r="DJ87" i="23" s="1"/>
  <c r="DL87" i="23" s="1"/>
  <c r="DO87" i="23"/>
  <c r="DQ87" i="23" s="1"/>
  <c r="DP87" i="23"/>
  <c r="DR87" i="23"/>
  <c r="DT87" i="23" s="1"/>
  <c r="DS87" i="23"/>
  <c r="DU87" i="23" s="1"/>
  <c r="DV87" i="23" s="1"/>
  <c r="DW87" i="23"/>
  <c r="DX87" i="23"/>
  <c r="DZ87" i="23" s="1"/>
  <c r="EB87" i="23" s="1"/>
  <c r="DY87" i="23"/>
  <c r="EA87" i="23"/>
  <c r="EC87" i="23" s="1"/>
  <c r="ED87" i="23" s="1"/>
  <c r="EE87" i="23"/>
  <c r="EF87" i="23"/>
  <c r="EH87" i="23" s="1"/>
  <c r="EJ87" i="23" s="1"/>
  <c r="EG87" i="23"/>
  <c r="EI87" i="23"/>
  <c r="EK87" i="23" s="1"/>
  <c r="EL87" i="23" s="1"/>
  <c r="EM87" i="23"/>
  <c r="EO87" i="23" s="1"/>
  <c r="EN87" i="23"/>
  <c r="EP87" i="23" s="1"/>
  <c r="EQ87" i="23"/>
  <c r="ES87" i="23" s="1"/>
  <c r="ET87" i="23" s="1"/>
  <c r="ER87" i="23"/>
  <c r="EV87" i="23"/>
  <c r="EX87" i="23" s="1"/>
  <c r="EW87" i="23"/>
  <c r="EY87" i="23" s="1"/>
  <c r="FA87" i="23" s="1"/>
  <c r="EZ87" i="23"/>
  <c r="FB87" i="23" s="1"/>
  <c r="FC87" i="23" s="1"/>
  <c r="FD87" i="23"/>
  <c r="FE87" i="23"/>
  <c r="FG87" i="23" s="1"/>
  <c r="FF87" i="23"/>
  <c r="FH87" i="23"/>
  <c r="FJ87" i="23" s="1"/>
  <c r="FI87" i="23"/>
  <c r="FK87" i="23"/>
  <c r="FL87" i="23"/>
  <c r="FN87" i="23" s="1"/>
  <c r="FM87" i="23"/>
  <c r="FO87" i="23" s="1"/>
  <c r="FQ87" i="23" s="1"/>
  <c r="FP87" i="23"/>
  <c r="FR87" i="23" s="1"/>
  <c r="FS87" i="23" s="1"/>
  <c r="FT87" i="23"/>
  <c r="FU87" i="23"/>
  <c r="FW87" i="23" s="1"/>
  <c r="FY87" i="23" s="1"/>
  <c r="FV87" i="23"/>
  <c r="FX87" i="23"/>
  <c r="FZ87" i="23" s="1"/>
  <c r="GA87" i="23" s="1"/>
  <c r="GB87" i="23"/>
  <c r="GC87" i="23"/>
  <c r="GE87" i="23" s="1"/>
  <c r="GG87" i="23" s="1"/>
  <c r="GD87" i="23"/>
  <c r="GF87" i="23"/>
  <c r="GH87" i="23" s="1"/>
  <c r="GI87" i="23" s="1"/>
  <c r="GK87" i="23"/>
  <c r="GM87" i="23"/>
  <c r="GO87" i="23"/>
  <c r="GQ87" i="23"/>
  <c r="GU87" i="23"/>
  <c r="GW87" i="23"/>
  <c r="GY87" i="23"/>
  <c r="HA87" i="23"/>
  <c r="HE87" i="23"/>
  <c r="HG87" i="23"/>
  <c r="HI87" i="23"/>
  <c r="HK87" i="23"/>
  <c r="HO87" i="23"/>
  <c r="HQ87" i="23"/>
  <c r="HS87" i="23"/>
  <c r="HU87" i="23"/>
  <c r="HY87" i="23"/>
  <c r="IA87" i="23"/>
  <c r="IC87" i="23"/>
  <c r="IE87" i="23"/>
  <c r="DK88" i="23"/>
  <c r="DM88" i="23" s="1"/>
  <c r="DN88" i="23" s="1"/>
  <c r="DB88" i="23"/>
  <c r="DO88" i="23"/>
  <c r="DP88" i="23"/>
  <c r="DR88" i="23" s="1"/>
  <c r="DT88" i="23" s="1"/>
  <c r="DQ88" i="23"/>
  <c r="DS88" i="23"/>
  <c r="DU88" i="23" s="1"/>
  <c r="DV88" i="23" s="1"/>
  <c r="DW88" i="23"/>
  <c r="DY88" i="23" s="1"/>
  <c r="DX88" i="23"/>
  <c r="DZ88" i="23" s="1"/>
  <c r="EB88" i="23" s="1"/>
  <c r="EA88" i="23"/>
  <c r="EC88" i="23" s="1"/>
  <c r="ED88" i="23" s="1"/>
  <c r="EE88" i="23"/>
  <c r="EF88" i="23"/>
  <c r="EH88" i="23" s="1"/>
  <c r="EJ88" i="23" s="1"/>
  <c r="EG88" i="23"/>
  <c r="EI88" i="23"/>
  <c r="EK88" i="23" s="1"/>
  <c r="EL88" i="23" s="1"/>
  <c r="EM88" i="23"/>
  <c r="EO88" i="23" s="1"/>
  <c r="EN88" i="23"/>
  <c r="EP88" i="23" s="1"/>
  <c r="ER88" i="23" s="1"/>
  <c r="EQ88" i="23"/>
  <c r="ES88" i="23"/>
  <c r="ET88" i="23" s="1"/>
  <c r="EV88" i="23"/>
  <c r="EX88" i="23" s="1"/>
  <c r="EW88" i="23"/>
  <c r="EY88" i="23" s="1"/>
  <c r="EZ88" i="23"/>
  <c r="FB88" i="23" s="1"/>
  <c r="FC88" i="23" s="1"/>
  <c r="FA88" i="23"/>
  <c r="FD88" i="23"/>
  <c r="FF88" i="23" s="1"/>
  <c r="FE88" i="23"/>
  <c r="FG88" i="23" s="1"/>
  <c r="FI88" i="23" s="1"/>
  <c r="FH88" i="23"/>
  <c r="FJ88" i="23" s="1"/>
  <c r="FK88" i="23" s="1"/>
  <c r="FL88" i="23"/>
  <c r="FN88" i="23" s="1"/>
  <c r="FM88" i="23"/>
  <c r="FO88" i="23" s="1"/>
  <c r="FQ88" i="23" s="1"/>
  <c r="FP88" i="23"/>
  <c r="FR88" i="23" s="1"/>
  <c r="FS88" i="23" s="1"/>
  <c r="FT88" i="23"/>
  <c r="FV88" i="23" s="1"/>
  <c r="FU88" i="23"/>
  <c r="FW88" i="23" s="1"/>
  <c r="FY88" i="23" s="1"/>
  <c r="FX88" i="23"/>
  <c r="FZ88" i="23" s="1"/>
  <c r="GA88" i="23" s="1"/>
  <c r="GB88" i="23"/>
  <c r="GD88" i="23" s="1"/>
  <c r="GC88" i="23"/>
  <c r="GE88" i="23" s="1"/>
  <c r="GG88" i="23" s="1"/>
  <c r="GF88" i="23"/>
  <c r="GH88" i="23" s="1"/>
  <c r="GI88" i="23" s="1"/>
  <c r="GK88" i="23"/>
  <c r="GM88" i="23"/>
  <c r="GO88" i="23"/>
  <c r="GQ88" i="23"/>
  <c r="GU88" i="23"/>
  <c r="GW88" i="23"/>
  <c r="GY88" i="23"/>
  <c r="HA88" i="23"/>
  <c r="HE88" i="23"/>
  <c r="HG88" i="23"/>
  <c r="HI88" i="23"/>
  <c r="HK88" i="23"/>
  <c r="HO88" i="23"/>
  <c r="HQ88" i="23"/>
  <c r="HS88" i="23"/>
  <c r="HU88" i="23"/>
  <c r="HY88" i="23"/>
  <c r="IA88" i="23"/>
  <c r="IC88" i="23"/>
  <c r="IE88" i="23"/>
  <c r="DK89" i="23"/>
  <c r="DB89" i="23"/>
  <c r="DG89" i="23"/>
  <c r="DI89" i="23" s="1"/>
  <c r="DH89" i="23"/>
  <c r="DJ89" i="23" s="1"/>
  <c r="DL89" i="23" s="1"/>
  <c r="DO89" i="23"/>
  <c r="DQ89" i="23" s="1"/>
  <c r="DP89" i="23"/>
  <c r="DR89" i="23" s="1"/>
  <c r="DT89" i="23" s="1"/>
  <c r="DS89" i="23"/>
  <c r="DU89" i="23" s="1"/>
  <c r="DV89" i="23" s="1"/>
  <c r="DW89" i="23"/>
  <c r="DY89" i="23" s="1"/>
  <c r="DX89" i="23"/>
  <c r="DZ89" i="23" s="1"/>
  <c r="EB89" i="23" s="1"/>
  <c r="EA89" i="23"/>
  <c r="EC89" i="23" s="1"/>
  <c r="ED89" i="23"/>
  <c r="EE89" i="23"/>
  <c r="EG89" i="23" s="1"/>
  <c r="EF89" i="23"/>
  <c r="EH89" i="23" s="1"/>
  <c r="EJ89" i="23" s="1"/>
  <c r="EI89" i="23"/>
  <c r="EK89" i="23" s="1"/>
  <c r="EL89" i="23" s="1"/>
  <c r="EM89" i="23"/>
  <c r="EO89" i="23" s="1"/>
  <c r="EN89" i="23"/>
  <c r="EP89" i="23" s="1"/>
  <c r="ER89" i="23" s="1"/>
  <c r="EQ89" i="23"/>
  <c r="ES89" i="23" s="1"/>
  <c r="ET89" i="23" s="1"/>
  <c r="EV89" i="23"/>
  <c r="EX89" i="23" s="1"/>
  <c r="EW89" i="23"/>
  <c r="EY89" i="23" s="1"/>
  <c r="FA89" i="23" s="1"/>
  <c r="EZ89" i="23"/>
  <c r="FB89" i="23" s="1"/>
  <c r="FC89" i="23" s="1"/>
  <c r="FD89" i="23"/>
  <c r="FE89" i="23"/>
  <c r="FG89" i="23" s="1"/>
  <c r="FI89" i="23" s="1"/>
  <c r="FF89" i="23"/>
  <c r="FH89" i="23"/>
  <c r="FJ89" i="23" s="1"/>
  <c r="FK89" i="23" s="1"/>
  <c r="FL89" i="23"/>
  <c r="FN89" i="23" s="1"/>
  <c r="FM89" i="23"/>
  <c r="FO89" i="23" s="1"/>
  <c r="FQ89" i="23" s="1"/>
  <c r="FP89" i="23"/>
  <c r="FR89" i="23" s="1"/>
  <c r="FS89" i="23" s="1"/>
  <c r="FT89" i="23"/>
  <c r="FU89" i="23"/>
  <c r="FW89" i="23" s="1"/>
  <c r="FY89" i="23" s="1"/>
  <c r="FV89" i="23"/>
  <c r="FX89" i="23"/>
  <c r="FZ89" i="23" s="1"/>
  <c r="GA89" i="23" s="1"/>
  <c r="GB89" i="23"/>
  <c r="GC89" i="23"/>
  <c r="GE89" i="23" s="1"/>
  <c r="GG89" i="23" s="1"/>
  <c r="GD89" i="23"/>
  <c r="GF89" i="23"/>
  <c r="GH89" i="23" s="1"/>
  <c r="GI89" i="23" s="1"/>
  <c r="GK89" i="23"/>
  <c r="GM89" i="23"/>
  <c r="GO89" i="23"/>
  <c r="GQ89" i="23"/>
  <c r="GU89" i="23"/>
  <c r="GW89" i="23"/>
  <c r="GY89" i="23"/>
  <c r="HA89" i="23"/>
  <c r="HE89" i="23"/>
  <c r="HG89" i="23"/>
  <c r="HI89" i="23"/>
  <c r="HK89" i="23"/>
  <c r="HO89" i="23"/>
  <c r="HQ89" i="23"/>
  <c r="HS89" i="23"/>
  <c r="HU89" i="23"/>
  <c r="HY89" i="23"/>
  <c r="IA89" i="23"/>
  <c r="IC89" i="23"/>
  <c r="IE89" i="23"/>
  <c r="DH90" i="23"/>
  <c r="DJ90" i="23" s="1"/>
  <c r="DL90" i="23" s="1"/>
  <c r="DB90" i="23"/>
  <c r="DG90" i="23"/>
  <c r="DI90" i="23" s="1"/>
  <c r="DK90" i="23"/>
  <c r="DM90" i="23" s="1"/>
  <c r="DN90" i="23" s="1"/>
  <c r="DO90" i="23"/>
  <c r="DQ90" i="23" s="1"/>
  <c r="DP90" i="23"/>
  <c r="DR90" i="23" s="1"/>
  <c r="DT90" i="23" s="1"/>
  <c r="DS90" i="23"/>
  <c r="DU90" i="23" s="1"/>
  <c r="DV90" i="23" s="1"/>
  <c r="DW90" i="23"/>
  <c r="DY90" i="23" s="1"/>
  <c r="DX90" i="23"/>
  <c r="DZ90" i="23" s="1"/>
  <c r="EA90" i="23"/>
  <c r="EB90" i="23"/>
  <c r="EC90" i="23"/>
  <c r="ED90" i="23" s="1"/>
  <c r="EE90" i="23"/>
  <c r="EG90" i="23" s="1"/>
  <c r="EF90" i="23"/>
  <c r="EH90" i="23" s="1"/>
  <c r="EJ90" i="23" s="1"/>
  <c r="EI90" i="23"/>
  <c r="EK90" i="23" s="1"/>
  <c r="EL90" i="23" s="1"/>
  <c r="EM90" i="23"/>
  <c r="EO90" i="23" s="1"/>
  <c r="EN90" i="23"/>
  <c r="EP90" i="23" s="1"/>
  <c r="ER90" i="23" s="1"/>
  <c r="EQ90" i="23"/>
  <c r="ES90" i="23" s="1"/>
  <c r="ET90" i="23" s="1"/>
  <c r="EV90" i="23"/>
  <c r="EX90" i="23" s="1"/>
  <c r="EW90" i="23"/>
  <c r="EY90" i="23" s="1"/>
  <c r="FA90" i="23" s="1"/>
  <c r="EZ90" i="23"/>
  <c r="FB90" i="23" s="1"/>
  <c r="FC90" i="23" s="1"/>
  <c r="FD90" i="23"/>
  <c r="FF90" i="23" s="1"/>
  <c r="FE90" i="23"/>
  <c r="FG90" i="23" s="1"/>
  <c r="FI90" i="23" s="1"/>
  <c r="FH90" i="23"/>
  <c r="FJ90" i="23" s="1"/>
  <c r="FK90" i="23" s="1"/>
  <c r="FL90" i="23"/>
  <c r="FN90" i="23" s="1"/>
  <c r="FM90" i="23"/>
  <c r="FO90" i="23" s="1"/>
  <c r="FP90" i="23"/>
  <c r="FQ90" i="23"/>
  <c r="FR90" i="23"/>
  <c r="FS90" i="23" s="1"/>
  <c r="FT90" i="23"/>
  <c r="FV90" i="23" s="1"/>
  <c r="FU90" i="23"/>
  <c r="FW90" i="23" s="1"/>
  <c r="FY90" i="23" s="1"/>
  <c r="FX90" i="23"/>
  <c r="FZ90" i="23" s="1"/>
  <c r="GA90" i="23"/>
  <c r="GB90" i="23"/>
  <c r="GD90" i="23" s="1"/>
  <c r="GC90" i="23"/>
  <c r="GE90" i="23" s="1"/>
  <c r="GG90" i="23" s="1"/>
  <c r="GF90" i="23"/>
  <c r="GH90" i="23" s="1"/>
  <c r="GI90" i="23" s="1"/>
  <c r="GK90" i="23"/>
  <c r="GM90" i="23"/>
  <c r="GO90" i="23"/>
  <c r="GQ90" i="23"/>
  <c r="GU90" i="23"/>
  <c r="GW90" i="23"/>
  <c r="GY90" i="23"/>
  <c r="HA90" i="23"/>
  <c r="HE90" i="23"/>
  <c r="HG90" i="23"/>
  <c r="HI90" i="23"/>
  <c r="HK90" i="23"/>
  <c r="HO90" i="23"/>
  <c r="HQ90" i="23"/>
  <c r="HS90" i="23"/>
  <c r="HU90" i="23"/>
  <c r="HY90" i="23"/>
  <c r="IA90" i="23"/>
  <c r="IC90" i="23"/>
  <c r="IE90" i="23"/>
  <c r="DH91" i="23"/>
  <c r="DB91" i="23"/>
  <c r="DO91" i="23"/>
  <c r="DQ91" i="23" s="1"/>
  <c r="DP91" i="23"/>
  <c r="DR91" i="23" s="1"/>
  <c r="DT91" i="23" s="1"/>
  <c r="DS91" i="23"/>
  <c r="DU91" i="23" s="1"/>
  <c r="DV91" i="23" s="1"/>
  <c r="DW91" i="23"/>
  <c r="DY91" i="23" s="1"/>
  <c r="DX91" i="23"/>
  <c r="DZ91" i="23" s="1"/>
  <c r="EB91" i="23" s="1"/>
  <c r="EA91" i="23"/>
  <c r="EC91" i="23" s="1"/>
  <c r="ED91" i="23" s="1"/>
  <c r="EE91" i="23"/>
  <c r="EG91" i="23" s="1"/>
  <c r="EF91" i="23"/>
  <c r="EH91" i="23"/>
  <c r="EJ91" i="23" s="1"/>
  <c r="EI91" i="23"/>
  <c r="EK91" i="23" s="1"/>
  <c r="EL91" i="23" s="1"/>
  <c r="EM91" i="23"/>
  <c r="EO91" i="23" s="1"/>
  <c r="EN91" i="23"/>
  <c r="EP91" i="23" s="1"/>
  <c r="ER91" i="23" s="1"/>
  <c r="EQ91" i="23"/>
  <c r="ES91" i="23" s="1"/>
  <c r="ET91" i="23" s="1"/>
  <c r="EV91" i="23"/>
  <c r="EX91" i="23" s="1"/>
  <c r="EW91" i="23"/>
  <c r="EY91" i="23"/>
  <c r="FA91" i="23" s="1"/>
  <c r="EZ91" i="23"/>
  <c r="FB91" i="23" s="1"/>
  <c r="FC91" i="23" s="1"/>
  <c r="FD91" i="23"/>
  <c r="FF91" i="23" s="1"/>
  <c r="FE91" i="23"/>
  <c r="FG91" i="23" s="1"/>
  <c r="FI91" i="23" s="1"/>
  <c r="FH91" i="23"/>
  <c r="FJ91" i="23" s="1"/>
  <c r="FK91" i="23" s="1"/>
  <c r="FL91" i="23"/>
  <c r="FN91" i="23" s="1"/>
  <c r="FM91" i="23"/>
  <c r="FO91" i="23"/>
  <c r="FQ91" i="23" s="1"/>
  <c r="FP91" i="23"/>
  <c r="FR91" i="23" s="1"/>
  <c r="FS91" i="23" s="1"/>
  <c r="FT91" i="23"/>
  <c r="FV91" i="23" s="1"/>
  <c r="FU91" i="23"/>
  <c r="FW91" i="23"/>
  <c r="FY91" i="23" s="1"/>
  <c r="FX91" i="23"/>
  <c r="FZ91" i="23" s="1"/>
  <c r="GA91" i="23" s="1"/>
  <c r="GB91" i="23"/>
  <c r="GD91" i="23" s="1"/>
  <c r="GC91" i="23"/>
  <c r="GE91" i="23" s="1"/>
  <c r="GG91" i="23" s="1"/>
  <c r="GF91" i="23"/>
  <c r="GH91" i="23" s="1"/>
  <c r="GI91" i="23" s="1"/>
  <c r="GK91" i="23"/>
  <c r="GM91" i="23"/>
  <c r="GO91" i="23"/>
  <c r="GQ91" i="23"/>
  <c r="GU91" i="23"/>
  <c r="GW91" i="23"/>
  <c r="GY91" i="23"/>
  <c r="HA91" i="23"/>
  <c r="HE91" i="23"/>
  <c r="HG91" i="23"/>
  <c r="HI91" i="23"/>
  <c r="HK91" i="23"/>
  <c r="HO91" i="23"/>
  <c r="HQ91" i="23"/>
  <c r="HS91" i="23"/>
  <c r="HU91" i="23"/>
  <c r="HY91" i="23"/>
  <c r="IA91" i="23"/>
  <c r="IC91" i="23"/>
  <c r="IE91" i="23"/>
  <c r="DK92" i="23"/>
  <c r="DM92" i="23" s="1"/>
  <c r="DN92" i="23" s="1"/>
  <c r="DB92" i="23"/>
  <c r="DH92" i="23"/>
  <c r="DJ92" i="23" s="1"/>
  <c r="DL92" i="23" s="1"/>
  <c r="DO92" i="23"/>
  <c r="DQ92" i="23" s="1"/>
  <c r="DP92" i="23"/>
  <c r="DR92" i="23" s="1"/>
  <c r="DT92" i="23" s="1"/>
  <c r="DS92" i="23"/>
  <c r="DU92" i="23"/>
  <c r="DV92" i="23"/>
  <c r="DW92" i="23"/>
  <c r="DY92" i="23" s="1"/>
  <c r="DX92" i="23"/>
  <c r="DZ92" i="23" s="1"/>
  <c r="EB92" i="23" s="1"/>
  <c r="EA92" i="23"/>
  <c r="EC92" i="23" s="1"/>
  <c r="ED92" i="23" s="1"/>
  <c r="EE92" i="23"/>
  <c r="EG92" i="23" s="1"/>
  <c r="EF92" i="23"/>
  <c r="EH92" i="23" s="1"/>
  <c r="EJ92" i="23" s="1"/>
  <c r="EI92" i="23"/>
  <c r="EK92" i="23"/>
  <c r="EL92" i="23" s="1"/>
  <c r="EM92" i="23"/>
  <c r="EO92" i="23" s="1"/>
  <c r="EN92" i="23"/>
  <c r="EP92" i="23" s="1"/>
  <c r="ER92" i="23" s="1"/>
  <c r="EQ92" i="23"/>
  <c r="ES92" i="23" s="1"/>
  <c r="ET92" i="23" s="1"/>
  <c r="EV92" i="23"/>
  <c r="EX92" i="23" s="1"/>
  <c r="EW92" i="23"/>
  <c r="EY92" i="23" s="1"/>
  <c r="FA92" i="23" s="1"/>
  <c r="EZ92" i="23"/>
  <c r="FB92" i="23" s="1"/>
  <c r="FC92" i="23" s="1"/>
  <c r="FD92" i="23"/>
  <c r="FF92" i="23" s="1"/>
  <c r="FE92" i="23"/>
  <c r="FG92" i="23" s="1"/>
  <c r="FI92" i="23" s="1"/>
  <c r="FH92" i="23"/>
  <c r="FJ92" i="23" s="1"/>
  <c r="FK92" i="23" s="1"/>
  <c r="FL92" i="23"/>
  <c r="FN92" i="23" s="1"/>
  <c r="FM92" i="23"/>
  <c r="FO92" i="23" s="1"/>
  <c r="FQ92" i="23" s="1"/>
  <c r="FP92" i="23"/>
  <c r="FR92" i="23" s="1"/>
  <c r="FS92" i="23" s="1"/>
  <c r="FT92" i="23"/>
  <c r="FV92" i="23" s="1"/>
  <c r="FU92" i="23"/>
  <c r="FW92" i="23" s="1"/>
  <c r="FY92" i="23" s="1"/>
  <c r="FX92" i="23"/>
  <c r="FZ92" i="23" s="1"/>
  <c r="GA92" i="23" s="1"/>
  <c r="GB92" i="23"/>
  <c r="GD92" i="23" s="1"/>
  <c r="GC92" i="23"/>
  <c r="GE92" i="23" s="1"/>
  <c r="GG92" i="23" s="1"/>
  <c r="GF92" i="23"/>
  <c r="GH92" i="23" s="1"/>
  <c r="GI92" i="23" s="1"/>
  <c r="GK92" i="23"/>
  <c r="GM92" i="23"/>
  <c r="GO92" i="23"/>
  <c r="GQ92" i="23"/>
  <c r="GU92" i="23"/>
  <c r="GW92" i="23"/>
  <c r="GY92" i="23"/>
  <c r="HA92" i="23"/>
  <c r="HE92" i="23"/>
  <c r="HG92" i="23"/>
  <c r="HI92" i="23"/>
  <c r="HK92" i="23"/>
  <c r="HO92" i="23"/>
  <c r="HQ92" i="23"/>
  <c r="HS92" i="23"/>
  <c r="HU92" i="23"/>
  <c r="HY92" i="23"/>
  <c r="IA92" i="23"/>
  <c r="IC92" i="23"/>
  <c r="IE92" i="23"/>
  <c r="DK93" i="23"/>
  <c r="DB93" i="23"/>
  <c r="DO93" i="23"/>
  <c r="DQ93" i="23" s="1"/>
  <c r="DP93" i="23"/>
  <c r="DR93" i="23" s="1"/>
  <c r="DT93" i="23" s="1"/>
  <c r="DS93" i="23"/>
  <c r="DU93" i="23" s="1"/>
  <c r="DV93" i="23" s="1"/>
  <c r="DW93" i="23"/>
  <c r="DY93" i="23" s="1"/>
  <c r="DX93" i="23"/>
  <c r="DZ93" i="23" s="1"/>
  <c r="EB93" i="23" s="1"/>
  <c r="EA93" i="23"/>
  <c r="EC93" i="23" s="1"/>
  <c r="ED93" i="23" s="1"/>
  <c r="EE93" i="23"/>
  <c r="EG93" i="23" s="1"/>
  <c r="EF93" i="23"/>
  <c r="EH93" i="23"/>
  <c r="EJ93" i="23" s="1"/>
  <c r="EI93" i="23"/>
  <c r="EK93" i="23" s="1"/>
  <c r="EL93" i="23" s="1"/>
  <c r="EM93" i="23"/>
  <c r="EO93" i="23" s="1"/>
  <c r="EN93" i="23"/>
  <c r="EP93" i="23"/>
  <c r="ER93" i="23" s="1"/>
  <c r="EQ93" i="23"/>
  <c r="ES93" i="23" s="1"/>
  <c r="ET93" i="23" s="1"/>
  <c r="EV93" i="23"/>
  <c r="EX93" i="23" s="1"/>
  <c r="EW93" i="23"/>
  <c r="EY93" i="23"/>
  <c r="FA93" i="23" s="1"/>
  <c r="EZ93" i="23"/>
  <c r="FB93" i="23" s="1"/>
  <c r="FC93" i="23" s="1"/>
  <c r="FD93" i="23"/>
  <c r="FF93" i="23" s="1"/>
  <c r="FE93" i="23"/>
  <c r="FG93" i="23" s="1"/>
  <c r="FI93" i="23" s="1"/>
  <c r="FH93" i="23"/>
  <c r="FJ93" i="23" s="1"/>
  <c r="FK93" i="23" s="1"/>
  <c r="FL93" i="23"/>
  <c r="FN93" i="23" s="1"/>
  <c r="FM93" i="23"/>
  <c r="FO93" i="23"/>
  <c r="FQ93" i="23" s="1"/>
  <c r="FP93" i="23"/>
  <c r="FR93" i="23" s="1"/>
  <c r="FS93" i="23" s="1"/>
  <c r="FT93" i="23"/>
  <c r="FV93" i="23" s="1"/>
  <c r="FU93" i="23"/>
  <c r="FW93" i="23"/>
  <c r="FY93" i="23" s="1"/>
  <c r="FX93" i="23"/>
  <c r="FZ93" i="23" s="1"/>
  <c r="GA93" i="23" s="1"/>
  <c r="GB93" i="23"/>
  <c r="GD93" i="23" s="1"/>
  <c r="GC93" i="23"/>
  <c r="GE93" i="23" s="1"/>
  <c r="GG93" i="23" s="1"/>
  <c r="GF93" i="23"/>
  <c r="GH93" i="23" s="1"/>
  <c r="GI93" i="23" s="1"/>
  <c r="GK93" i="23"/>
  <c r="GM93" i="23"/>
  <c r="GO93" i="23"/>
  <c r="GQ93" i="23"/>
  <c r="GU93" i="23"/>
  <c r="GW93" i="23"/>
  <c r="GY93" i="23"/>
  <c r="HA93" i="23"/>
  <c r="HE93" i="23"/>
  <c r="HG93" i="23"/>
  <c r="HI93" i="23"/>
  <c r="HK93" i="23"/>
  <c r="HO93" i="23"/>
  <c r="HQ93" i="23"/>
  <c r="HS93" i="23"/>
  <c r="HU93" i="23"/>
  <c r="HY93" i="23"/>
  <c r="IA93" i="23"/>
  <c r="IC93" i="23"/>
  <c r="IE93" i="23"/>
  <c r="DG94" i="23"/>
  <c r="DI94" i="23" s="1"/>
  <c r="DB94" i="23"/>
  <c r="DO94" i="23"/>
  <c r="DQ94" i="23" s="1"/>
  <c r="DP94" i="23"/>
  <c r="DR94" i="23"/>
  <c r="DT94" i="23" s="1"/>
  <c r="DS94" i="23"/>
  <c r="DU94" i="23" s="1"/>
  <c r="DV94" i="23" s="1"/>
  <c r="DW94" i="23"/>
  <c r="DY94" i="23" s="1"/>
  <c r="DX94" i="23"/>
  <c r="DZ94" i="23" s="1"/>
  <c r="EB94" i="23" s="1"/>
  <c r="EA94" i="23"/>
  <c r="EC94" i="23" s="1"/>
  <c r="ED94" i="23" s="1"/>
  <c r="EE94" i="23"/>
  <c r="EG94" i="23" s="1"/>
  <c r="EF94" i="23"/>
  <c r="EH94" i="23"/>
  <c r="EJ94" i="23" s="1"/>
  <c r="EI94" i="23"/>
  <c r="EK94" i="23" s="1"/>
  <c r="EL94" i="23" s="1"/>
  <c r="EM94" i="23"/>
  <c r="EO94" i="23" s="1"/>
  <c r="EN94" i="23"/>
  <c r="EP94" i="23" s="1"/>
  <c r="ER94" i="23" s="1"/>
  <c r="EQ94" i="23"/>
  <c r="ES94" i="23" s="1"/>
  <c r="ET94" i="23" s="1"/>
  <c r="EV94" i="23"/>
  <c r="EX94" i="23" s="1"/>
  <c r="EW94" i="23"/>
  <c r="EY94" i="23" s="1"/>
  <c r="FA94" i="23" s="1"/>
  <c r="EZ94" i="23"/>
  <c r="FB94" i="23" s="1"/>
  <c r="FC94" i="23" s="1"/>
  <c r="FD94" i="23"/>
  <c r="FF94" i="23" s="1"/>
  <c r="FE94" i="23"/>
  <c r="FG94" i="23" s="1"/>
  <c r="FI94" i="23" s="1"/>
  <c r="FH94" i="23"/>
  <c r="FJ94" i="23" s="1"/>
  <c r="FK94" i="23" s="1"/>
  <c r="FL94" i="23"/>
  <c r="FN94" i="23" s="1"/>
  <c r="FM94" i="23"/>
  <c r="FO94" i="23" s="1"/>
  <c r="FQ94" i="23" s="1"/>
  <c r="FP94" i="23"/>
  <c r="FR94" i="23" s="1"/>
  <c r="FS94" i="23" s="1"/>
  <c r="FT94" i="23"/>
  <c r="FV94" i="23" s="1"/>
  <c r="FU94" i="23"/>
  <c r="FW94" i="23" s="1"/>
  <c r="FY94" i="23" s="1"/>
  <c r="FX94" i="23"/>
  <c r="FZ94" i="23" s="1"/>
  <c r="GA94" i="23" s="1"/>
  <c r="GB94" i="23"/>
  <c r="GD94" i="23" s="1"/>
  <c r="GC94" i="23"/>
  <c r="GE94" i="23"/>
  <c r="GG94" i="23" s="1"/>
  <c r="GF94" i="23"/>
  <c r="GH94" i="23" s="1"/>
  <c r="GI94" i="23" s="1"/>
  <c r="GK94" i="23"/>
  <c r="GM94" i="23"/>
  <c r="GO94" i="23"/>
  <c r="GQ94" i="23"/>
  <c r="GU94" i="23"/>
  <c r="GW94" i="23"/>
  <c r="GY94" i="23"/>
  <c r="HA94" i="23"/>
  <c r="HE94" i="23"/>
  <c r="HG94" i="23"/>
  <c r="HI94" i="23"/>
  <c r="HK94" i="23"/>
  <c r="HO94" i="23"/>
  <c r="HQ94" i="23"/>
  <c r="HS94" i="23"/>
  <c r="HU94" i="23"/>
  <c r="HY94" i="23"/>
  <c r="IA94" i="23"/>
  <c r="IC94" i="23"/>
  <c r="IE94" i="23"/>
  <c r="DK95" i="23"/>
  <c r="DM95" i="23" s="1"/>
  <c r="DN95" i="23" s="1"/>
  <c r="DB95" i="23"/>
  <c r="DO95" i="23"/>
  <c r="DQ95" i="23" s="1"/>
  <c r="DP95" i="23"/>
  <c r="DR95" i="23" s="1"/>
  <c r="DT95" i="23" s="1"/>
  <c r="DS95" i="23"/>
  <c r="DU95" i="23"/>
  <c r="DV95" i="23"/>
  <c r="DW95" i="23"/>
  <c r="DY95" i="23" s="1"/>
  <c r="DX95" i="23"/>
  <c r="DZ95" i="23" s="1"/>
  <c r="EB95" i="23" s="1"/>
  <c r="EA95" i="23"/>
  <c r="EC95" i="23" s="1"/>
  <c r="ED95" i="23" s="1"/>
  <c r="EE95" i="23"/>
  <c r="EG95" i="23" s="1"/>
  <c r="EF95" i="23"/>
  <c r="EH95" i="23" s="1"/>
  <c r="EJ95" i="23" s="1"/>
  <c r="EI95" i="23"/>
  <c r="EK95" i="23"/>
  <c r="EL95" i="23" s="1"/>
  <c r="EM95" i="23"/>
  <c r="EO95" i="23" s="1"/>
  <c r="EN95" i="23"/>
  <c r="EP95" i="23" s="1"/>
  <c r="EQ95" i="23"/>
  <c r="ES95" i="23" s="1"/>
  <c r="ET95" i="23" s="1"/>
  <c r="ER95" i="23"/>
  <c r="EV95" i="23"/>
  <c r="EX95" i="23" s="1"/>
  <c r="EW95" i="23"/>
  <c r="EY95" i="23" s="1"/>
  <c r="FA95" i="23" s="1"/>
  <c r="EZ95" i="23"/>
  <c r="FB95" i="23" s="1"/>
  <c r="FC95" i="23" s="1"/>
  <c r="FD95" i="23"/>
  <c r="FF95" i="23" s="1"/>
  <c r="FE95" i="23"/>
  <c r="FG95" i="23" s="1"/>
  <c r="FI95" i="23" s="1"/>
  <c r="FH95" i="23"/>
  <c r="FJ95" i="23" s="1"/>
  <c r="FK95" i="23" s="1"/>
  <c r="FL95" i="23"/>
  <c r="FN95" i="23" s="1"/>
  <c r="FM95" i="23"/>
  <c r="FO95" i="23" s="1"/>
  <c r="FP95" i="23"/>
  <c r="FQ95" i="23"/>
  <c r="FR95" i="23"/>
  <c r="FS95" i="23" s="1"/>
  <c r="FT95" i="23"/>
  <c r="FV95" i="23" s="1"/>
  <c r="FU95" i="23"/>
  <c r="FW95" i="23" s="1"/>
  <c r="FY95" i="23" s="1"/>
  <c r="FX95" i="23"/>
  <c r="FZ95" i="23"/>
  <c r="GA95" i="23" s="1"/>
  <c r="GB95" i="23"/>
  <c r="GD95" i="23" s="1"/>
  <c r="GC95" i="23"/>
  <c r="GE95" i="23" s="1"/>
  <c r="GG95" i="23" s="1"/>
  <c r="GF95" i="23"/>
  <c r="GH95" i="23"/>
  <c r="GI95" i="23" s="1"/>
  <c r="GK95" i="23"/>
  <c r="GM95" i="23"/>
  <c r="GO95" i="23"/>
  <c r="GQ95" i="23"/>
  <c r="GU95" i="23"/>
  <c r="GW95" i="23"/>
  <c r="GY95" i="23"/>
  <c r="HA95" i="23"/>
  <c r="HE95" i="23"/>
  <c r="HG95" i="23"/>
  <c r="HI95" i="23"/>
  <c r="HK95" i="23"/>
  <c r="HO95" i="23"/>
  <c r="HQ95" i="23"/>
  <c r="HS95" i="23"/>
  <c r="HU95" i="23"/>
  <c r="HY95" i="23"/>
  <c r="IA95" i="23"/>
  <c r="IC95" i="23"/>
  <c r="IE95" i="23"/>
  <c r="DK96" i="23"/>
  <c r="DM96" i="23" s="1"/>
  <c r="DN96" i="23" s="1"/>
  <c r="DB96" i="23"/>
  <c r="DO96" i="23"/>
  <c r="DQ96" i="23" s="1"/>
  <c r="DP96" i="23"/>
  <c r="DR96" i="23" s="1"/>
  <c r="DT96" i="23" s="1"/>
  <c r="DS96" i="23"/>
  <c r="DU96" i="23" s="1"/>
  <c r="DV96" i="23" s="1"/>
  <c r="DW96" i="23"/>
  <c r="DY96" i="23" s="1"/>
  <c r="DX96" i="23"/>
  <c r="DZ96" i="23" s="1"/>
  <c r="EB96" i="23" s="1"/>
  <c r="EA96" i="23"/>
  <c r="EC96" i="23" s="1"/>
  <c r="ED96" i="23" s="1"/>
  <c r="EE96" i="23"/>
  <c r="EG96" i="23" s="1"/>
  <c r="EF96" i="23"/>
  <c r="EH96" i="23" s="1"/>
  <c r="EJ96" i="23" s="1"/>
  <c r="EI96" i="23"/>
  <c r="EK96" i="23" s="1"/>
  <c r="EL96" i="23" s="1"/>
  <c r="EM96" i="23"/>
  <c r="EO96" i="23" s="1"/>
  <c r="EN96" i="23"/>
  <c r="EP96" i="23"/>
  <c r="ER96" i="23" s="1"/>
  <c r="EQ96" i="23"/>
  <c r="ES96" i="23" s="1"/>
  <c r="ET96" i="23" s="1"/>
  <c r="EV96" i="23"/>
  <c r="EX96" i="23" s="1"/>
  <c r="EW96" i="23"/>
  <c r="EY96" i="23" s="1"/>
  <c r="FA96" i="23" s="1"/>
  <c r="EZ96" i="23"/>
  <c r="FB96" i="23" s="1"/>
  <c r="FC96" i="23" s="1"/>
  <c r="FD96" i="23"/>
  <c r="FF96" i="23" s="1"/>
  <c r="FE96" i="23"/>
  <c r="FG96" i="23" s="1"/>
  <c r="FI96" i="23" s="1"/>
  <c r="FH96" i="23"/>
  <c r="FJ96" i="23" s="1"/>
  <c r="FK96" i="23" s="1"/>
  <c r="FL96" i="23"/>
  <c r="FN96" i="23" s="1"/>
  <c r="FM96" i="23"/>
  <c r="FO96" i="23" s="1"/>
  <c r="FQ96" i="23" s="1"/>
  <c r="FP96" i="23"/>
  <c r="FR96" i="23" s="1"/>
  <c r="FS96" i="23" s="1"/>
  <c r="FT96" i="23"/>
  <c r="FV96" i="23" s="1"/>
  <c r="FU96" i="23"/>
  <c r="FW96" i="23"/>
  <c r="FY96" i="23" s="1"/>
  <c r="FX96" i="23"/>
  <c r="FZ96" i="23" s="1"/>
  <c r="GA96" i="23" s="1"/>
  <c r="GB96" i="23"/>
  <c r="GD96" i="23" s="1"/>
  <c r="GC96" i="23"/>
  <c r="GE96" i="23" s="1"/>
  <c r="GG96" i="23" s="1"/>
  <c r="GF96" i="23"/>
  <c r="GH96" i="23" s="1"/>
  <c r="GI96" i="23" s="1"/>
  <c r="GK96" i="23"/>
  <c r="GM96" i="23"/>
  <c r="GO96" i="23"/>
  <c r="GQ96" i="23"/>
  <c r="GU96" i="23"/>
  <c r="GW96" i="23"/>
  <c r="GY96" i="23"/>
  <c r="HA96" i="23"/>
  <c r="HE96" i="23"/>
  <c r="HG96" i="23"/>
  <c r="HI96" i="23"/>
  <c r="HK96" i="23"/>
  <c r="HO96" i="23"/>
  <c r="HQ96" i="23"/>
  <c r="HS96" i="23"/>
  <c r="HU96" i="23"/>
  <c r="HY96" i="23"/>
  <c r="IA96" i="23"/>
  <c r="IC96" i="23"/>
  <c r="IE96" i="23"/>
  <c r="DK97" i="23"/>
  <c r="DB97" i="23"/>
  <c r="DO97" i="23"/>
  <c r="DQ97" i="23" s="1"/>
  <c r="DP97" i="23"/>
  <c r="DR97" i="23"/>
  <c r="DT97" i="23" s="1"/>
  <c r="DS97" i="23"/>
  <c r="DU97" i="23" s="1"/>
  <c r="DV97" i="23" s="1"/>
  <c r="DW97" i="23"/>
  <c r="DY97" i="23" s="1"/>
  <c r="DX97" i="23"/>
  <c r="DZ97" i="23"/>
  <c r="EB97" i="23" s="1"/>
  <c r="EA97" i="23"/>
  <c r="EC97" i="23" s="1"/>
  <c r="ED97" i="23" s="1"/>
  <c r="EE97" i="23"/>
  <c r="EG97" i="23" s="1"/>
  <c r="EF97" i="23"/>
  <c r="EH97" i="23" s="1"/>
  <c r="EJ97" i="23" s="1"/>
  <c r="EI97" i="23"/>
  <c r="EK97" i="23" s="1"/>
  <c r="EL97" i="23" s="1"/>
  <c r="EM97" i="23"/>
  <c r="EO97" i="23" s="1"/>
  <c r="EN97" i="23"/>
  <c r="EP97" i="23" s="1"/>
  <c r="ER97" i="23" s="1"/>
  <c r="EQ97" i="23"/>
  <c r="ES97" i="23" s="1"/>
  <c r="ET97" i="23" s="1"/>
  <c r="EV97" i="23"/>
  <c r="EW97" i="23"/>
  <c r="EY97" i="23" s="1"/>
  <c r="FA97" i="23" s="1"/>
  <c r="EX97" i="23"/>
  <c r="EZ97" i="23"/>
  <c r="FB97" i="23" s="1"/>
  <c r="FC97" i="23" s="1"/>
  <c r="FD97" i="23"/>
  <c r="FF97" i="23" s="1"/>
  <c r="FE97" i="23"/>
  <c r="FG97" i="23" s="1"/>
  <c r="FI97" i="23" s="1"/>
  <c r="FH97" i="23"/>
  <c r="FJ97" i="23" s="1"/>
  <c r="FK97" i="23" s="1"/>
  <c r="FL97" i="23"/>
  <c r="FN97" i="23" s="1"/>
  <c r="FM97" i="23"/>
  <c r="FO97" i="23" s="1"/>
  <c r="FQ97" i="23" s="1"/>
  <c r="FP97" i="23"/>
  <c r="FR97" i="23" s="1"/>
  <c r="FS97" i="23" s="1"/>
  <c r="FT97" i="23"/>
  <c r="FV97" i="23" s="1"/>
  <c r="FU97" i="23"/>
  <c r="FW97" i="23"/>
  <c r="FY97" i="23" s="1"/>
  <c r="FX97" i="23"/>
  <c r="FZ97" i="23" s="1"/>
  <c r="GA97" i="23" s="1"/>
  <c r="GB97" i="23"/>
  <c r="GD97" i="23" s="1"/>
  <c r="GC97" i="23"/>
  <c r="GE97" i="23" s="1"/>
  <c r="GG97" i="23" s="1"/>
  <c r="GF97" i="23"/>
  <c r="GH97" i="23" s="1"/>
  <c r="GI97" i="23" s="1"/>
  <c r="GK97" i="23"/>
  <c r="GM97" i="23"/>
  <c r="GO97" i="23"/>
  <c r="GQ97" i="23"/>
  <c r="GU97" i="23"/>
  <c r="GW97" i="23"/>
  <c r="GY97" i="23"/>
  <c r="HA97" i="23"/>
  <c r="HE97" i="23"/>
  <c r="HG97" i="23"/>
  <c r="HI97" i="23"/>
  <c r="HK97" i="23"/>
  <c r="HO97" i="23"/>
  <c r="HQ97" i="23"/>
  <c r="HS97" i="23"/>
  <c r="HU97" i="23"/>
  <c r="HY97" i="23"/>
  <c r="IA97" i="23"/>
  <c r="IC97" i="23"/>
  <c r="IE97" i="23"/>
  <c r="DK98" i="23"/>
  <c r="DM98" i="23" s="1"/>
  <c r="DN98" i="23" s="1"/>
  <c r="DB98" i="23"/>
  <c r="DG98" i="23"/>
  <c r="DI98" i="23" s="1"/>
  <c r="DO98" i="23"/>
  <c r="DQ98" i="23" s="1"/>
  <c r="DP98" i="23"/>
  <c r="DR98" i="23" s="1"/>
  <c r="DT98" i="23" s="1"/>
  <c r="DS98" i="23"/>
  <c r="DU98" i="23"/>
  <c r="DV98" i="23" s="1"/>
  <c r="DW98" i="23"/>
  <c r="DY98" i="23" s="1"/>
  <c r="DX98" i="23"/>
  <c r="DZ98" i="23" s="1"/>
  <c r="EB98" i="23" s="1"/>
  <c r="EA98" i="23"/>
  <c r="EC98" i="23" s="1"/>
  <c r="ED98" i="23" s="1"/>
  <c r="EE98" i="23"/>
  <c r="EG98" i="23" s="1"/>
  <c r="EF98" i="23"/>
  <c r="EH98" i="23" s="1"/>
  <c r="EI98" i="23"/>
  <c r="EJ98" i="23"/>
  <c r="EK98" i="23"/>
  <c r="EL98" i="23" s="1"/>
  <c r="EM98" i="23"/>
  <c r="EO98" i="23" s="1"/>
  <c r="EN98" i="23"/>
  <c r="EP98" i="23" s="1"/>
  <c r="ER98" i="23" s="1"/>
  <c r="EQ98" i="23"/>
  <c r="ES98" i="23" s="1"/>
  <c r="ET98" i="23" s="1"/>
  <c r="EV98" i="23"/>
  <c r="EX98" i="23" s="1"/>
  <c r="EW98" i="23"/>
  <c r="EY98" i="23" s="1"/>
  <c r="FA98" i="23" s="1"/>
  <c r="EZ98" i="23"/>
  <c r="FB98" i="23"/>
  <c r="FC98" i="23" s="1"/>
  <c r="FD98" i="23"/>
  <c r="FE98" i="23"/>
  <c r="FG98" i="23" s="1"/>
  <c r="FI98" i="23" s="1"/>
  <c r="FF98" i="23"/>
  <c r="FH98" i="23"/>
  <c r="FJ98" i="23" s="1"/>
  <c r="FK98" i="23" s="1"/>
  <c r="FL98" i="23"/>
  <c r="FN98" i="23" s="1"/>
  <c r="FM98" i="23"/>
  <c r="FO98" i="23" s="1"/>
  <c r="FQ98" i="23" s="1"/>
  <c r="FP98" i="23"/>
  <c r="FR98" i="23" s="1"/>
  <c r="FS98" i="23" s="1"/>
  <c r="FT98" i="23"/>
  <c r="FV98" i="23" s="1"/>
  <c r="FU98" i="23"/>
  <c r="FW98" i="23" s="1"/>
  <c r="FY98" i="23" s="1"/>
  <c r="FX98" i="23"/>
  <c r="FZ98" i="23" s="1"/>
  <c r="GA98" i="23" s="1"/>
  <c r="GB98" i="23"/>
  <c r="GD98" i="23" s="1"/>
  <c r="GC98" i="23"/>
  <c r="GE98" i="23" s="1"/>
  <c r="GG98" i="23" s="1"/>
  <c r="GF98" i="23"/>
  <c r="GH98" i="23"/>
  <c r="GI98" i="23" s="1"/>
  <c r="GK98" i="23"/>
  <c r="GM98" i="23"/>
  <c r="GO98" i="23"/>
  <c r="GQ98" i="23"/>
  <c r="GU98" i="23"/>
  <c r="GW98" i="23"/>
  <c r="GY98" i="23"/>
  <c r="HA98" i="23"/>
  <c r="HE98" i="23"/>
  <c r="HG98" i="23"/>
  <c r="HI98" i="23"/>
  <c r="HK98" i="23"/>
  <c r="HO98" i="23"/>
  <c r="HQ98" i="23"/>
  <c r="HS98" i="23"/>
  <c r="HU98" i="23"/>
  <c r="HY98" i="23"/>
  <c r="IA98" i="23"/>
  <c r="IC98" i="23"/>
  <c r="IE98" i="23"/>
  <c r="DG99" i="23"/>
  <c r="DI99" i="23" s="1"/>
  <c r="DB99" i="23"/>
  <c r="DO99" i="23"/>
  <c r="DQ99" i="23" s="1"/>
  <c r="DP99" i="23"/>
  <c r="DR99" i="23"/>
  <c r="DT99" i="23" s="1"/>
  <c r="DS99" i="23"/>
  <c r="DU99" i="23" s="1"/>
  <c r="DV99" i="23" s="1"/>
  <c r="DW99" i="23"/>
  <c r="DX99" i="23"/>
  <c r="DZ99" i="23" s="1"/>
  <c r="EB99" i="23" s="1"/>
  <c r="DY99" i="23"/>
  <c r="EA99" i="23"/>
  <c r="EC99" i="23" s="1"/>
  <c r="ED99" i="23" s="1"/>
  <c r="EE99" i="23"/>
  <c r="EG99" i="23" s="1"/>
  <c r="EF99" i="23"/>
  <c r="EH99" i="23"/>
  <c r="EJ99" i="23" s="1"/>
  <c r="EI99" i="23"/>
  <c r="EK99" i="23" s="1"/>
  <c r="EL99" i="23" s="1"/>
  <c r="EM99" i="23"/>
  <c r="EO99" i="23" s="1"/>
  <c r="EN99" i="23"/>
  <c r="EP99" i="23"/>
  <c r="ER99" i="23" s="1"/>
  <c r="EQ99" i="23"/>
  <c r="ES99" i="23" s="1"/>
  <c r="ET99" i="23" s="1"/>
  <c r="EV99" i="23"/>
  <c r="EW99" i="23"/>
  <c r="EY99" i="23" s="1"/>
  <c r="FA99" i="23" s="1"/>
  <c r="EX99" i="23"/>
  <c r="EZ99" i="23"/>
  <c r="FB99" i="23" s="1"/>
  <c r="FC99" i="23" s="1"/>
  <c r="FD99" i="23"/>
  <c r="FF99" i="23" s="1"/>
  <c r="FE99" i="23"/>
  <c r="FG99" i="23"/>
  <c r="FI99" i="23" s="1"/>
  <c r="FH99" i="23"/>
  <c r="FJ99" i="23" s="1"/>
  <c r="FK99" i="23" s="1"/>
  <c r="FL99" i="23"/>
  <c r="FM99" i="23"/>
  <c r="FO99" i="23" s="1"/>
  <c r="FQ99" i="23" s="1"/>
  <c r="FN99" i="23"/>
  <c r="FP99" i="23"/>
  <c r="FR99" i="23" s="1"/>
  <c r="FS99" i="23" s="1"/>
  <c r="FT99" i="23"/>
  <c r="FV99" i="23" s="1"/>
  <c r="FU99" i="23"/>
  <c r="FW99" i="23"/>
  <c r="FY99" i="23" s="1"/>
  <c r="FX99" i="23"/>
  <c r="FZ99" i="23" s="1"/>
  <c r="GA99" i="23" s="1"/>
  <c r="GB99" i="23"/>
  <c r="GC99" i="23"/>
  <c r="GD99" i="23"/>
  <c r="GE99" i="23"/>
  <c r="GF99" i="23"/>
  <c r="GH99" i="23" s="1"/>
  <c r="GI99" i="23" s="1"/>
  <c r="GG99" i="23"/>
  <c r="GK99" i="23"/>
  <c r="GM99" i="23"/>
  <c r="GO99" i="23"/>
  <c r="GQ99" i="23"/>
  <c r="GU99" i="23"/>
  <c r="GW99" i="23"/>
  <c r="GY99" i="23"/>
  <c r="HA99" i="23"/>
  <c r="HE99" i="23"/>
  <c r="HG99" i="23"/>
  <c r="HI99" i="23"/>
  <c r="HK99" i="23"/>
  <c r="HO99" i="23"/>
  <c r="HQ99" i="23"/>
  <c r="HS99" i="23"/>
  <c r="HU99" i="23"/>
  <c r="HY99" i="23"/>
  <c r="IA99" i="23"/>
  <c r="IC99" i="23"/>
  <c r="IE99" i="23"/>
  <c r="DH100" i="23"/>
  <c r="DJ100" i="23" s="1"/>
  <c r="DL100" i="23" s="1"/>
  <c r="DB100" i="23"/>
  <c r="DO100" i="23"/>
  <c r="DQ100" i="23" s="1"/>
  <c r="DP100" i="23"/>
  <c r="DR100" i="23"/>
  <c r="DT100" i="23" s="1"/>
  <c r="DS100" i="23"/>
  <c r="DU100" i="23" s="1"/>
  <c r="DV100" i="23" s="1"/>
  <c r="DW100" i="23"/>
  <c r="DY100" i="23" s="1"/>
  <c r="DX100" i="23"/>
  <c r="DZ100" i="23" s="1"/>
  <c r="EB100" i="23" s="1"/>
  <c r="EA100" i="23"/>
  <c r="EC100" i="23" s="1"/>
  <c r="ED100" i="23" s="1"/>
  <c r="EE100" i="23"/>
  <c r="EG100" i="23" s="1"/>
  <c r="EF100" i="23"/>
  <c r="EH100" i="23"/>
  <c r="EJ100" i="23" s="1"/>
  <c r="EI100" i="23"/>
  <c r="EK100" i="23" s="1"/>
  <c r="EL100" i="23" s="1"/>
  <c r="EM100" i="23"/>
  <c r="EO100" i="23" s="1"/>
  <c r="EN100" i="23"/>
  <c r="EP100" i="23" s="1"/>
  <c r="ER100" i="23" s="1"/>
  <c r="EQ100" i="23"/>
  <c r="ES100" i="23" s="1"/>
  <c r="ET100" i="23" s="1"/>
  <c r="EV100" i="23"/>
  <c r="EX100" i="23" s="1"/>
  <c r="EW100" i="23"/>
  <c r="EY100" i="23" s="1"/>
  <c r="FA100" i="23" s="1"/>
  <c r="EZ100" i="23"/>
  <c r="FB100" i="23" s="1"/>
  <c r="FC100" i="23" s="1"/>
  <c r="FD100" i="23"/>
  <c r="FF100" i="23" s="1"/>
  <c r="FE100" i="23"/>
  <c r="FG100" i="23"/>
  <c r="FI100" i="23" s="1"/>
  <c r="FH100" i="23"/>
  <c r="FJ100" i="23" s="1"/>
  <c r="FK100" i="23" s="1"/>
  <c r="FL100" i="23"/>
  <c r="FN100" i="23" s="1"/>
  <c r="FM100" i="23"/>
  <c r="FO100" i="23" s="1"/>
  <c r="FQ100" i="23" s="1"/>
  <c r="FP100" i="23"/>
  <c r="FR100" i="23" s="1"/>
  <c r="FS100" i="23" s="1"/>
  <c r="FT100" i="23"/>
  <c r="FV100" i="23" s="1"/>
  <c r="FU100" i="23"/>
  <c r="FW100" i="23" s="1"/>
  <c r="FY100" i="23" s="1"/>
  <c r="FX100" i="23"/>
  <c r="FZ100" i="23" s="1"/>
  <c r="GA100" i="23" s="1"/>
  <c r="GB100" i="23"/>
  <c r="GD100" i="23" s="1"/>
  <c r="GC100" i="23"/>
  <c r="GE100" i="23" s="1"/>
  <c r="GG100" i="23" s="1"/>
  <c r="GF100" i="23"/>
  <c r="GH100" i="23" s="1"/>
  <c r="GI100" i="23"/>
  <c r="GK100" i="23"/>
  <c r="GM100" i="23"/>
  <c r="GO100" i="23"/>
  <c r="GQ100" i="23"/>
  <c r="GU100" i="23"/>
  <c r="GW100" i="23"/>
  <c r="GY100" i="23"/>
  <c r="HA100" i="23"/>
  <c r="HE100" i="23"/>
  <c r="HG100" i="23"/>
  <c r="HI100" i="23"/>
  <c r="HK100" i="23"/>
  <c r="HO100" i="23"/>
  <c r="HQ100" i="23"/>
  <c r="HS100" i="23"/>
  <c r="HU100" i="23"/>
  <c r="HY100" i="23"/>
  <c r="IA100" i="23"/>
  <c r="IC100" i="23"/>
  <c r="IE100" i="23"/>
  <c r="DH101" i="23"/>
  <c r="DJ101" i="23" s="1"/>
  <c r="DL101" i="23" s="1"/>
  <c r="DB101" i="23"/>
  <c r="DO101" i="23"/>
  <c r="DP101" i="23"/>
  <c r="DR101" i="23" s="1"/>
  <c r="DT101" i="23" s="1"/>
  <c r="DQ101" i="23"/>
  <c r="DS101" i="23"/>
  <c r="DU101" i="23" s="1"/>
  <c r="DV101" i="23" s="1"/>
  <c r="DW101" i="23"/>
  <c r="DX101" i="23"/>
  <c r="DZ101" i="23" s="1"/>
  <c r="EB101" i="23" s="1"/>
  <c r="DY101" i="23"/>
  <c r="EA101" i="23"/>
  <c r="EC101" i="23"/>
  <c r="ED101" i="23" s="1"/>
  <c r="EE101" i="23"/>
  <c r="EG101" i="23" s="1"/>
  <c r="EF101" i="23"/>
  <c r="EH101" i="23"/>
  <c r="EJ101" i="23" s="1"/>
  <c r="EI101" i="23"/>
  <c r="EK101" i="23" s="1"/>
  <c r="EL101" i="23" s="1"/>
  <c r="EM101" i="23"/>
  <c r="EO101" i="23" s="1"/>
  <c r="EN101" i="23"/>
  <c r="EP101" i="23" s="1"/>
  <c r="ER101" i="23" s="1"/>
  <c r="EQ101" i="23"/>
  <c r="ES101" i="23"/>
  <c r="ET101" i="23"/>
  <c r="EV101" i="23"/>
  <c r="EX101" i="23" s="1"/>
  <c r="EW101" i="23"/>
  <c r="EY101" i="23"/>
  <c r="FA101" i="23" s="1"/>
  <c r="EZ101" i="23"/>
  <c r="FB101" i="23" s="1"/>
  <c r="FC101" i="23" s="1"/>
  <c r="FD101" i="23"/>
  <c r="FF101" i="23" s="1"/>
  <c r="FE101" i="23"/>
  <c r="FG101" i="23" s="1"/>
  <c r="FI101" i="23" s="1"/>
  <c r="FH101" i="23"/>
  <c r="FJ101" i="23" s="1"/>
  <c r="FK101" i="23" s="1"/>
  <c r="FL101" i="23"/>
  <c r="FN101" i="23" s="1"/>
  <c r="FM101" i="23"/>
  <c r="FO101" i="23" s="1"/>
  <c r="FQ101" i="23" s="1"/>
  <c r="FP101" i="23"/>
  <c r="FR101" i="23"/>
  <c r="FS101" i="23" s="1"/>
  <c r="FT101" i="23"/>
  <c r="FV101" i="23" s="1"/>
  <c r="FU101" i="23"/>
  <c r="FW101" i="23"/>
  <c r="FY101" i="23" s="1"/>
  <c r="FX101" i="23"/>
  <c r="FZ101" i="23" s="1"/>
  <c r="GA101" i="23" s="1"/>
  <c r="GB101" i="23"/>
  <c r="GD101" i="23" s="1"/>
  <c r="GC101" i="23"/>
  <c r="GE101" i="23" s="1"/>
  <c r="GG101" i="23" s="1"/>
  <c r="GF101" i="23"/>
  <c r="GH101" i="23" s="1"/>
  <c r="GI101" i="23"/>
  <c r="GK101" i="23"/>
  <c r="GM101" i="23"/>
  <c r="GO101" i="23"/>
  <c r="GQ101" i="23"/>
  <c r="GU101" i="23"/>
  <c r="GW101" i="23"/>
  <c r="GY101" i="23"/>
  <c r="HA101" i="23"/>
  <c r="HE101" i="23"/>
  <c r="HG101" i="23"/>
  <c r="HI101" i="23"/>
  <c r="HK101" i="23"/>
  <c r="HO101" i="23"/>
  <c r="HQ101" i="23"/>
  <c r="HS101" i="23"/>
  <c r="HU101" i="23"/>
  <c r="HY101" i="23"/>
  <c r="IA101" i="23"/>
  <c r="IC101" i="23"/>
  <c r="IE101" i="23"/>
  <c r="DH102" i="23"/>
  <c r="DJ102" i="23" s="1"/>
  <c r="DL102" i="23" s="1"/>
  <c r="DB102" i="23"/>
  <c r="DK102" i="23"/>
  <c r="DM102" i="23" s="1"/>
  <c r="DN102" i="23" s="1"/>
  <c r="DO102" i="23"/>
  <c r="DQ102" i="23" s="1"/>
  <c r="DP102" i="23"/>
  <c r="DR102" i="23" s="1"/>
  <c r="DT102" i="23" s="1"/>
  <c r="DS102" i="23"/>
  <c r="DU102" i="23" s="1"/>
  <c r="DV102" i="23" s="1"/>
  <c r="DW102" i="23"/>
  <c r="DY102" i="23" s="1"/>
  <c r="DX102" i="23"/>
  <c r="DZ102" i="23" s="1"/>
  <c r="EB102" i="23" s="1"/>
  <c r="EA102" i="23"/>
  <c r="EC102" i="23" s="1"/>
  <c r="ED102" i="23" s="1"/>
  <c r="EE102" i="23"/>
  <c r="EG102" i="23" s="1"/>
  <c r="EF102" i="23"/>
  <c r="EH102" i="23" s="1"/>
  <c r="EJ102" i="23" s="1"/>
  <c r="EI102" i="23"/>
  <c r="EK102" i="23" s="1"/>
  <c r="EL102" i="23" s="1"/>
  <c r="EM102" i="23"/>
  <c r="EO102" i="23" s="1"/>
  <c r="EN102" i="23"/>
  <c r="EP102" i="23"/>
  <c r="ER102" i="23" s="1"/>
  <c r="EQ102" i="23"/>
  <c r="ES102" i="23" s="1"/>
  <c r="ET102" i="23" s="1"/>
  <c r="EV102" i="23"/>
  <c r="EX102" i="23" s="1"/>
  <c r="EW102" i="23"/>
  <c r="EY102" i="23" s="1"/>
  <c r="EZ102" i="23"/>
  <c r="FB102" i="23" s="1"/>
  <c r="FC102" i="23" s="1"/>
  <c r="FA102" i="23"/>
  <c r="FD102" i="23"/>
  <c r="FF102" i="23" s="1"/>
  <c r="FE102" i="23"/>
  <c r="FG102" i="23" s="1"/>
  <c r="FI102" i="23" s="1"/>
  <c r="FH102" i="23"/>
  <c r="FJ102" i="23" s="1"/>
  <c r="FK102" i="23" s="1"/>
  <c r="FL102" i="23"/>
  <c r="FN102" i="23" s="1"/>
  <c r="FM102" i="23"/>
  <c r="FO102" i="23" s="1"/>
  <c r="FQ102" i="23" s="1"/>
  <c r="FP102" i="23"/>
  <c r="FR102" i="23" s="1"/>
  <c r="FS102" i="23" s="1"/>
  <c r="FT102" i="23"/>
  <c r="FV102" i="23" s="1"/>
  <c r="FU102" i="23"/>
  <c r="FW102" i="23" s="1"/>
  <c r="FY102" i="23" s="1"/>
  <c r="FX102" i="23"/>
  <c r="FZ102" i="23" s="1"/>
  <c r="GA102" i="23" s="1"/>
  <c r="GB102" i="23"/>
  <c r="GD102" i="23" s="1"/>
  <c r="GC102" i="23"/>
  <c r="GE102" i="23"/>
  <c r="GG102" i="23" s="1"/>
  <c r="GF102" i="23"/>
  <c r="GH102" i="23" s="1"/>
  <c r="GI102" i="23" s="1"/>
  <c r="GK102" i="23"/>
  <c r="GM102" i="23"/>
  <c r="GO102" i="23"/>
  <c r="GQ102" i="23"/>
  <c r="GU102" i="23"/>
  <c r="GW102" i="23"/>
  <c r="GY102" i="23"/>
  <c r="HA102" i="23"/>
  <c r="HE102" i="23"/>
  <c r="HG102" i="23"/>
  <c r="HI102" i="23"/>
  <c r="HK102" i="23"/>
  <c r="HO102" i="23"/>
  <c r="HQ102" i="23"/>
  <c r="HS102" i="23"/>
  <c r="HU102" i="23"/>
  <c r="HY102" i="23"/>
  <c r="IA102" i="23"/>
  <c r="IC102" i="23"/>
  <c r="IE102" i="23"/>
  <c r="DK103" i="23"/>
  <c r="DB103" i="23"/>
  <c r="DO103" i="23"/>
  <c r="DQ103" i="23" s="1"/>
  <c r="DP103" i="23"/>
  <c r="DR103" i="23" s="1"/>
  <c r="DT103" i="23" s="1"/>
  <c r="DS103" i="23"/>
  <c r="DU103" i="23" s="1"/>
  <c r="DV103" i="23" s="1"/>
  <c r="DW103" i="23"/>
  <c r="DY103" i="23" s="1"/>
  <c r="DX103" i="23"/>
  <c r="DZ103" i="23" s="1"/>
  <c r="EB103" i="23" s="1"/>
  <c r="EA103" i="23"/>
  <c r="EC103" i="23" s="1"/>
  <c r="ED103" i="23" s="1"/>
  <c r="EE103" i="23"/>
  <c r="EG103" i="23" s="1"/>
  <c r="EF103" i="23"/>
  <c r="EH103" i="23" s="1"/>
  <c r="EJ103" i="23" s="1"/>
  <c r="EI103" i="23"/>
  <c r="EK103" i="23" s="1"/>
  <c r="EL103" i="23" s="1"/>
  <c r="EM103" i="23"/>
  <c r="EO103" i="23" s="1"/>
  <c r="EN103" i="23"/>
  <c r="EP103" i="23" s="1"/>
  <c r="ER103" i="23" s="1"/>
  <c r="EQ103" i="23"/>
  <c r="ES103" i="23" s="1"/>
  <c r="ET103" i="23" s="1"/>
  <c r="EV103" i="23"/>
  <c r="EX103" i="23" s="1"/>
  <c r="EW103" i="23"/>
  <c r="EY103" i="23"/>
  <c r="FA103" i="23" s="1"/>
  <c r="EZ103" i="23"/>
  <c r="FB103" i="23" s="1"/>
  <c r="FC103" i="23" s="1"/>
  <c r="FD103" i="23"/>
  <c r="FF103" i="23" s="1"/>
  <c r="FE103" i="23"/>
  <c r="FG103" i="23"/>
  <c r="FI103" i="23" s="1"/>
  <c r="FH103" i="23"/>
  <c r="FJ103" i="23" s="1"/>
  <c r="FK103" i="23" s="1"/>
  <c r="FL103" i="23"/>
  <c r="FN103" i="23" s="1"/>
  <c r="FM103" i="23"/>
  <c r="FO103" i="23" s="1"/>
  <c r="FQ103" i="23" s="1"/>
  <c r="FP103" i="23"/>
  <c r="FR103" i="23" s="1"/>
  <c r="FS103" i="23" s="1"/>
  <c r="FT103" i="23"/>
  <c r="FU103" i="23"/>
  <c r="FW103" i="23" s="1"/>
  <c r="FY103" i="23" s="1"/>
  <c r="FV103" i="23"/>
  <c r="FX103" i="23"/>
  <c r="FZ103" i="23" s="1"/>
  <c r="GA103" i="23" s="1"/>
  <c r="GB103" i="23"/>
  <c r="GD103" i="23" s="1"/>
  <c r="GC103" i="23"/>
  <c r="GE103" i="23" s="1"/>
  <c r="GG103" i="23" s="1"/>
  <c r="GF103" i="23"/>
  <c r="GH103" i="23" s="1"/>
  <c r="GI103" i="23" s="1"/>
  <c r="GK103" i="23"/>
  <c r="GM103" i="23"/>
  <c r="GO103" i="23"/>
  <c r="GQ103" i="23"/>
  <c r="GU103" i="23"/>
  <c r="GW103" i="23"/>
  <c r="GY103" i="23"/>
  <c r="HA103" i="23"/>
  <c r="HE103" i="23"/>
  <c r="HG103" i="23"/>
  <c r="HI103" i="23"/>
  <c r="HK103" i="23"/>
  <c r="HO103" i="23"/>
  <c r="HQ103" i="23"/>
  <c r="HS103" i="23"/>
  <c r="HU103" i="23"/>
  <c r="HY103" i="23"/>
  <c r="IA103" i="23"/>
  <c r="IC103" i="23"/>
  <c r="IE103" i="23"/>
  <c r="DB104" i="23"/>
  <c r="DO104" i="23"/>
  <c r="DQ104" i="23" s="1"/>
  <c r="DP104" i="23"/>
  <c r="DR104" i="23" s="1"/>
  <c r="DT104" i="23" s="1"/>
  <c r="DS104" i="23"/>
  <c r="DU104" i="23"/>
  <c r="DV104" i="23" s="1"/>
  <c r="DW104" i="23"/>
  <c r="DY104" i="23" s="1"/>
  <c r="DX104" i="23"/>
  <c r="DZ104" i="23" s="1"/>
  <c r="EB104" i="23" s="1"/>
  <c r="EA104" i="23"/>
  <c r="EC104" i="23" s="1"/>
  <c r="ED104" i="23" s="1"/>
  <c r="EE104" i="23"/>
  <c r="EF104" i="23"/>
  <c r="EH104" i="23" s="1"/>
  <c r="EJ104" i="23" s="1"/>
  <c r="EG104" i="23"/>
  <c r="EI104" i="23"/>
  <c r="EK104" i="23" s="1"/>
  <c r="EL104" i="23" s="1"/>
  <c r="EM104" i="23"/>
  <c r="EO104" i="23" s="1"/>
  <c r="EN104" i="23"/>
  <c r="EP104" i="23" s="1"/>
  <c r="ER104" i="23" s="1"/>
  <c r="EQ104" i="23"/>
  <c r="ES104" i="23"/>
  <c r="ET104" i="23"/>
  <c r="EV104" i="23"/>
  <c r="EX104" i="23" s="1"/>
  <c r="EW104" i="23"/>
  <c r="EY104" i="23" s="1"/>
  <c r="FA104" i="23" s="1"/>
  <c r="EZ104" i="23"/>
  <c r="FB104" i="23"/>
  <c r="FC104" i="23" s="1"/>
  <c r="FD104" i="23"/>
  <c r="FE104" i="23"/>
  <c r="FG104" i="23" s="1"/>
  <c r="FI104" i="23" s="1"/>
  <c r="FF104" i="23"/>
  <c r="FH104" i="23"/>
  <c r="FJ104" i="23" s="1"/>
  <c r="FK104" i="23" s="1"/>
  <c r="FL104" i="23"/>
  <c r="FM104" i="23"/>
  <c r="FO104" i="23" s="1"/>
  <c r="FQ104" i="23" s="1"/>
  <c r="FN104" i="23"/>
  <c r="FP104" i="23"/>
  <c r="FR104" i="23" s="1"/>
  <c r="FS104" i="23" s="1"/>
  <c r="FT104" i="23"/>
  <c r="FV104" i="23" s="1"/>
  <c r="FU104" i="23"/>
  <c r="FW104" i="23" s="1"/>
  <c r="FY104" i="23" s="1"/>
  <c r="FX104" i="23"/>
  <c r="FZ104" i="23"/>
  <c r="GA104" i="23" s="1"/>
  <c r="GB104" i="23"/>
  <c r="GD104" i="23" s="1"/>
  <c r="GC104" i="23"/>
  <c r="GE104" i="23" s="1"/>
  <c r="GG104" i="23" s="1"/>
  <c r="GF104" i="23"/>
  <c r="GH104" i="23" s="1"/>
  <c r="GI104" i="23" s="1"/>
  <c r="GK104" i="23"/>
  <c r="GM104" i="23"/>
  <c r="GO104" i="23"/>
  <c r="GQ104" i="23"/>
  <c r="GU104" i="23"/>
  <c r="GW104" i="23"/>
  <c r="GY104" i="23"/>
  <c r="HA104" i="23"/>
  <c r="HE104" i="23"/>
  <c r="HG104" i="23"/>
  <c r="HI104" i="23"/>
  <c r="HK104" i="23"/>
  <c r="HO104" i="23"/>
  <c r="HQ104" i="23"/>
  <c r="HS104" i="23"/>
  <c r="HU104" i="23"/>
  <c r="HY104" i="23"/>
  <c r="IA104" i="23"/>
  <c r="IC104" i="23"/>
  <c r="IE104" i="23"/>
  <c r="DG105" i="23"/>
  <c r="DI105" i="23" s="1"/>
  <c r="DB105" i="23"/>
  <c r="DO105" i="23"/>
  <c r="DQ105" i="23" s="1"/>
  <c r="DP105" i="23"/>
  <c r="DR105" i="23" s="1"/>
  <c r="DT105" i="23" s="1"/>
  <c r="DS105" i="23"/>
  <c r="DU105" i="23" s="1"/>
  <c r="DV105" i="23" s="1"/>
  <c r="DW105" i="23"/>
  <c r="DX105" i="23"/>
  <c r="DZ105" i="23" s="1"/>
  <c r="EB105" i="23" s="1"/>
  <c r="DY105" i="23"/>
  <c r="EA105" i="23"/>
  <c r="EC105" i="23" s="1"/>
  <c r="ED105" i="23" s="1"/>
  <c r="EE105" i="23"/>
  <c r="EG105" i="23" s="1"/>
  <c r="EF105" i="23"/>
  <c r="EH105" i="23" s="1"/>
  <c r="EJ105" i="23" s="1"/>
  <c r="EI105" i="23"/>
  <c r="EK105" i="23"/>
  <c r="EL105" i="23" s="1"/>
  <c r="EM105" i="23"/>
  <c r="EO105" i="23" s="1"/>
  <c r="EN105" i="23"/>
  <c r="EP105" i="23"/>
  <c r="ER105" i="23" s="1"/>
  <c r="EQ105" i="23"/>
  <c r="ES105" i="23" s="1"/>
  <c r="ET105" i="23" s="1"/>
  <c r="EV105" i="23"/>
  <c r="EX105" i="23" s="1"/>
  <c r="EW105" i="23"/>
  <c r="EY105" i="23" s="1"/>
  <c r="EZ105" i="23"/>
  <c r="FB105" i="23" s="1"/>
  <c r="FC105" i="23" s="1"/>
  <c r="FA105" i="23"/>
  <c r="FD105" i="23"/>
  <c r="FF105" i="23" s="1"/>
  <c r="FE105" i="23"/>
  <c r="FG105" i="23" s="1"/>
  <c r="FI105" i="23" s="1"/>
  <c r="FH105" i="23"/>
  <c r="FJ105" i="23"/>
  <c r="FK105" i="23" s="1"/>
  <c r="FL105" i="23"/>
  <c r="FN105" i="23" s="1"/>
  <c r="FM105" i="23"/>
  <c r="FO105" i="23" s="1"/>
  <c r="FQ105" i="23" s="1"/>
  <c r="FP105" i="23"/>
  <c r="FR105" i="23"/>
  <c r="FS105" i="23" s="1"/>
  <c r="FT105" i="23"/>
  <c r="FV105" i="23" s="1"/>
  <c r="FU105" i="23"/>
  <c r="FW105" i="23" s="1"/>
  <c r="FY105" i="23" s="1"/>
  <c r="FX105" i="23"/>
  <c r="FZ105" i="23" s="1"/>
  <c r="GA105" i="23" s="1"/>
  <c r="GB105" i="23"/>
  <c r="GC105" i="23"/>
  <c r="GD105" i="23"/>
  <c r="GE105" i="23"/>
  <c r="GG105" i="23" s="1"/>
  <c r="GF105" i="23"/>
  <c r="GH105" i="23" s="1"/>
  <c r="GI105" i="23" s="1"/>
  <c r="GK105" i="23"/>
  <c r="GM105" i="23"/>
  <c r="GO105" i="23"/>
  <c r="GQ105" i="23"/>
  <c r="GU105" i="23"/>
  <c r="GW105" i="23"/>
  <c r="GY105" i="23"/>
  <c r="HA105" i="23"/>
  <c r="HE105" i="23"/>
  <c r="HG105" i="23"/>
  <c r="HI105" i="23"/>
  <c r="HK105" i="23"/>
  <c r="HO105" i="23"/>
  <c r="HQ105" i="23"/>
  <c r="HS105" i="23"/>
  <c r="HU105" i="23"/>
  <c r="HY105" i="23"/>
  <c r="IA105" i="23"/>
  <c r="IC105" i="23"/>
  <c r="IE105" i="23"/>
  <c r="DK106" i="23"/>
  <c r="DB106" i="23"/>
  <c r="DO106" i="23"/>
  <c r="DQ106" i="23" s="1"/>
  <c r="DP106" i="23"/>
  <c r="DR106" i="23" s="1"/>
  <c r="DT106" i="23" s="1"/>
  <c r="DS106" i="23"/>
  <c r="DU106" i="23" s="1"/>
  <c r="DV106" i="23" s="1"/>
  <c r="DW106" i="23"/>
  <c r="DY106" i="23" s="1"/>
  <c r="DX106" i="23"/>
  <c r="DZ106" i="23"/>
  <c r="EB106" i="23" s="1"/>
  <c r="EA106" i="23"/>
  <c r="EC106" i="23" s="1"/>
  <c r="ED106" i="23" s="1"/>
  <c r="EE106" i="23"/>
  <c r="EG106" i="23" s="1"/>
  <c r="EF106" i="23"/>
  <c r="EH106" i="23"/>
  <c r="EJ106" i="23" s="1"/>
  <c r="EI106" i="23"/>
  <c r="EK106" i="23" s="1"/>
  <c r="EL106" i="23" s="1"/>
  <c r="EM106" i="23"/>
  <c r="EN106" i="23"/>
  <c r="EP106" i="23" s="1"/>
  <c r="ER106" i="23" s="1"/>
  <c r="EO106" i="23"/>
  <c r="EQ106" i="23"/>
  <c r="ES106" i="23" s="1"/>
  <c r="ET106" i="23" s="1"/>
  <c r="EV106" i="23"/>
  <c r="EX106" i="23" s="1"/>
  <c r="EW106" i="23"/>
  <c r="EY106" i="23" s="1"/>
  <c r="FA106" i="23" s="1"/>
  <c r="EZ106" i="23"/>
  <c r="FB106" i="23" s="1"/>
  <c r="FC106" i="23" s="1"/>
  <c r="FD106" i="23"/>
  <c r="FF106" i="23" s="1"/>
  <c r="FE106" i="23"/>
  <c r="FG106" i="23" s="1"/>
  <c r="FI106" i="23" s="1"/>
  <c r="FH106" i="23"/>
  <c r="FJ106" i="23" s="1"/>
  <c r="FK106" i="23" s="1"/>
  <c r="FL106" i="23"/>
  <c r="FN106" i="23" s="1"/>
  <c r="FM106" i="23"/>
  <c r="FO106" i="23" s="1"/>
  <c r="FQ106" i="23" s="1"/>
  <c r="FP106" i="23"/>
  <c r="FR106" i="23" s="1"/>
  <c r="FS106" i="23" s="1"/>
  <c r="FT106" i="23"/>
  <c r="FV106" i="23" s="1"/>
  <c r="FU106" i="23"/>
  <c r="FW106" i="23" s="1"/>
  <c r="FY106" i="23" s="1"/>
  <c r="FX106" i="23"/>
  <c r="FZ106" i="23" s="1"/>
  <c r="GA106" i="23" s="1"/>
  <c r="GB106" i="23"/>
  <c r="GD106" i="23" s="1"/>
  <c r="GC106" i="23"/>
  <c r="GE106" i="23" s="1"/>
  <c r="GG106" i="23" s="1"/>
  <c r="GF106" i="23"/>
  <c r="GH106" i="23" s="1"/>
  <c r="GI106" i="23" s="1"/>
  <c r="GK106" i="23"/>
  <c r="GM106" i="23"/>
  <c r="GO106" i="23"/>
  <c r="GQ106" i="23"/>
  <c r="GU106" i="23"/>
  <c r="GW106" i="23"/>
  <c r="GY106" i="23"/>
  <c r="HA106" i="23"/>
  <c r="HE106" i="23"/>
  <c r="HG106" i="23"/>
  <c r="HI106" i="23"/>
  <c r="HK106" i="23"/>
  <c r="HO106" i="23"/>
  <c r="HQ106" i="23"/>
  <c r="HS106" i="23"/>
  <c r="HU106" i="23"/>
  <c r="HY106" i="23"/>
  <c r="IA106" i="23"/>
  <c r="IC106" i="23"/>
  <c r="IE106" i="23"/>
  <c r="DG107" i="23"/>
  <c r="DI107" i="23" s="1"/>
  <c r="DB107" i="23"/>
  <c r="DO107" i="23"/>
  <c r="DQ107" i="23" s="1"/>
  <c r="DP107" i="23"/>
  <c r="DR107" i="23" s="1"/>
  <c r="DT107" i="23" s="1"/>
  <c r="DS107" i="23"/>
  <c r="DU107" i="23" s="1"/>
  <c r="DV107" i="23" s="1"/>
  <c r="DW107" i="23"/>
  <c r="DY107" i="23" s="1"/>
  <c r="DX107" i="23"/>
  <c r="DZ107" i="23" s="1"/>
  <c r="EB107" i="23" s="1"/>
  <c r="EA107" i="23"/>
  <c r="EC107" i="23"/>
  <c r="ED107" i="23" s="1"/>
  <c r="EE107" i="23"/>
  <c r="EG107" i="23" s="1"/>
  <c r="EF107" i="23"/>
  <c r="EH107" i="23" s="1"/>
  <c r="EJ107" i="23" s="1"/>
  <c r="EI107" i="23"/>
  <c r="EK107" i="23"/>
  <c r="EL107" i="23"/>
  <c r="EM107" i="23"/>
  <c r="EO107" i="23" s="1"/>
  <c r="EN107" i="23"/>
  <c r="EP107" i="23" s="1"/>
  <c r="ER107" i="23" s="1"/>
  <c r="EQ107" i="23"/>
  <c r="ES107" i="23"/>
  <c r="ET107" i="23" s="1"/>
  <c r="EV107" i="23"/>
  <c r="EX107" i="23" s="1"/>
  <c r="EW107" i="23"/>
  <c r="EY107" i="23" s="1"/>
  <c r="FA107" i="23" s="1"/>
  <c r="EZ107" i="23"/>
  <c r="FB107" i="23"/>
  <c r="FC107" i="23" s="1"/>
  <c r="FD107" i="23"/>
  <c r="FF107" i="23" s="1"/>
  <c r="FE107" i="23"/>
  <c r="FG107" i="23" s="1"/>
  <c r="FI107" i="23" s="1"/>
  <c r="FH107" i="23"/>
  <c r="FJ107" i="23" s="1"/>
  <c r="FK107" i="23" s="1"/>
  <c r="FL107" i="23"/>
  <c r="FN107" i="23" s="1"/>
  <c r="FM107" i="23"/>
  <c r="FO107" i="23" s="1"/>
  <c r="FQ107" i="23" s="1"/>
  <c r="FP107" i="23"/>
  <c r="FR107" i="23" s="1"/>
  <c r="FS107" i="23" s="1"/>
  <c r="FT107" i="23"/>
  <c r="FV107" i="23" s="1"/>
  <c r="FU107" i="23"/>
  <c r="FW107" i="23" s="1"/>
  <c r="FY107" i="23" s="1"/>
  <c r="FX107" i="23"/>
  <c r="FZ107" i="23" s="1"/>
  <c r="GA107" i="23" s="1"/>
  <c r="GB107" i="23"/>
  <c r="GD107" i="23" s="1"/>
  <c r="GC107" i="23"/>
  <c r="GE107" i="23" s="1"/>
  <c r="GG107" i="23" s="1"/>
  <c r="GF107" i="23"/>
  <c r="GH107" i="23" s="1"/>
  <c r="GI107" i="23" s="1"/>
  <c r="GK107" i="23"/>
  <c r="GM107" i="23"/>
  <c r="GO107" i="23"/>
  <c r="GQ107" i="23"/>
  <c r="GU107" i="23"/>
  <c r="GW107" i="23"/>
  <c r="GY107" i="23"/>
  <c r="HA107" i="23"/>
  <c r="HE107" i="23"/>
  <c r="HG107" i="23"/>
  <c r="HI107" i="23"/>
  <c r="HK107" i="23"/>
  <c r="HO107" i="23"/>
  <c r="HQ107" i="23"/>
  <c r="HS107" i="23"/>
  <c r="HU107" i="23"/>
  <c r="HY107" i="23"/>
  <c r="IA107" i="23"/>
  <c r="IC107" i="23"/>
  <c r="IE107" i="23"/>
  <c r="DG108" i="23"/>
  <c r="DI108" i="23" s="1"/>
  <c r="DB108" i="23"/>
  <c r="DO108" i="23"/>
  <c r="DQ108" i="23" s="1"/>
  <c r="DP108" i="23"/>
  <c r="DR108" i="23" s="1"/>
  <c r="DT108" i="23" s="1"/>
  <c r="DS108" i="23"/>
  <c r="DU108" i="23" s="1"/>
  <c r="DV108" i="23" s="1"/>
  <c r="DW108" i="23"/>
  <c r="DY108" i="23" s="1"/>
  <c r="DX108" i="23"/>
  <c r="DZ108" i="23" s="1"/>
  <c r="EB108" i="23" s="1"/>
  <c r="EA108" i="23"/>
  <c r="EC108" i="23"/>
  <c r="ED108" i="23" s="1"/>
  <c r="EE108" i="23"/>
  <c r="EF108" i="23"/>
  <c r="EH108" i="23" s="1"/>
  <c r="EJ108" i="23" s="1"/>
  <c r="EG108" i="23"/>
  <c r="EI108" i="23"/>
  <c r="EK108" i="23"/>
  <c r="EL108" i="23" s="1"/>
  <c r="EM108" i="23"/>
  <c r="EO108" i="23" s="1"/>
  <c r="EN108" i="23"/>
  <c r="EP108" i="23"/>
  <c r="ER108" i="23" s="1"/>
  <c r="EQ108" i="23"/>
  <c r="ES108" i="23" s="1"/>
  <c r="ET108" i="23" s="1"/>
  <c r="EV108" i="23"/>
  <c r="EW108" i="23"/>
  <c r="EX108" i="23"/>
  <c r="EY108" i="23"/>
  <c r="EZ108" i="23"/>
  <c r="FA108" i="23"/>
  <c r="FB108" i="23"/>
  <c r="FC108" i="23" s="1"/>
  <c r="FD108" i="23"/>
  <c r="FF108" i="23" s="1"/>
  <c r="FE108" i="23"/>
  <c r="FG108" i="23"/>
  <c r="FI108" i="23" s="1"/>
  <c r="FH108" i="23"/>
  <c r="FJ108" i="23"/>
  <c r="FK108" i="23" s="1"/>
  <c r="FL108" i="23"/>
  <c r="FN108" i="23" s="1"/>
  <c r="FM108" i="23"/>
  <c r="FO108" i="23" s="1"/>
  <c r="FQ108" i="23" s="1"/>
  <c r="FP108" i="23"/>
  <c r="FR108" i="23" s="1"/>
  <c r="FS108" i="23" s="1"/>
  <c r="FT108" i="23"/>
  <c r="FU108" i="23"/>
  <c r="FW108" i="23" s="1"/>
  <c r="FY108" i="23" s="1"/>
  <c r="FV108" i="23"/>
  <c r="FX108" i="23"/>
  <c r="FZ108" i="23"/>
  <c r="GA108" i="23" s="1"/>
  <c r="GB108" i="23"/>
  <c r="GC108" i="23"/>
  <c r="GD108" i="23"/>
  <c r="GE108" i="23"/>
  <c r="GG108" i="23" s="1"/>
  <c r="GF108" i="23"/>
  <c r="GH108" i="23" s="1"/>
  <c r="GI108" i="23" s="1"/>
  <c r="GK108" i="23"/>
  <c r="GM108" i="23"/>
  <c r="GO108" i="23"/>
  <c r="GQ108" i="23"/>
  <c r="GU108" i="23"/>
  <c r="GW108" i="23"/>
  <c r="GY108" i="23"/>
  <c r="HA108" i="23"/>
  <c r="HE108" i="23"/>
  <c r="HG108" i="23"/>
  <c r="HI108" i="23"/>
  <c r="HK108" i="23"/>
  <c r="HO108" i="23"/>
  <c r="HQ108" i="23"/>
  <c r="HS108" i="23"/>
  <c r="HU108" i="23"/>
  <c r="HY108" i="23"/>
  <c r="IA108" i="23"/>
  <c r="IC108" i="23"/>
  <c r="IE108" i="23"/>
  <c r="EL734" i="8" l="1"/>
  <c r="BA726" i="8"/>
  <c r="BA725" i="8"/>
  <c r="FL359" i="8"/>
  <c r="B379" i="8" s="1"/>
  <c r="DK63" i="23"/>
  <c r="DM63" i="23" s="1"/>
  <c r="DN63" i="23" s="1"/>
  <c r="DG86" i="23"/>
  <c r="DI86" i="23" s="1"/>
  <c r="DG69" i="23"/>
  <c r="DI69" i="23" s="1"/>
  <c r="DG56" i="23"/>
  <c r="DI56" i="23" s="1"/>
  <c r="DG102" i="23"/>
  <c r="DI102" i="23" s="1"/>
  <c r="DH98" i="23"/>
  <c r="DJ98" i="23" s="1"/>
  <c r="DL98" i="23" s="1"/>
  <c r="DG73" i="23"/>
  <c r="DI73" i="23" s="1"/>
  <c r="DG58" i="23"/>
  <c r="DI58" i="23" s="1"/>
  <c r="DG44" i="23"/>
  <c r="DI44" i="23" s="1"/>
  <c r="DG40" i="23"/>
  <c r="DI40" i="23" s="1"/>
  <c r="DK104" i="23"/>
  <c r="DM104" i="23" s="1"/>
  <c r="DN104" i="23" s="1"/>
  <c r="DH104" i="23"/>
  <c r="DJ104" i="23" s="1"/>
  <c r="DL104" i="23" s="1"/>
  <c r="DH95" i="23"/>
  <c r="DJ95" i="23" s="1"/>
  <c r="DL95" i="23" s="1"/>
  <c r="DG92" i="23"/>
  <c r="DI92" i="23" s="1"/>
  <c r="DG104" i="23"/>
  <c r="DI104" i="23" s="1"/>
  <c r="DG85" i="23"/>
  <c r="DI85" i="23" s="1"/>
  <c r="DH39" i="23"/>
  <c r="DJ39" i="23" s="1"/>
  <c r="DL39" i="23" s="1"/>
  <c r="DG34" i="23"/>
  <c r="DI34" i="23" s="1"/>
  <c r="FN754" i="8"/>
  <c r="B802" i="8" s="1"/>
  <c r="DH94" i="23"/>
  <c r="DH82" i="23"/>
  <c r="DJ82" i="23" s="1"/>
  <c r="DL82" i="23" s="1"/>
  <c r="DH80" i="23"/>
  <c r="DJ80" i="23" s="1"/>
  <c r="DL80" i="23" s="1"/>
  <c r="DH76" i="23"/>
  <c r="DJ76" i="23" s="1"/>
  <c r="DL76" i="23" s="1"/>
  <c r="DH71" i="23"/>
  <c r="DJ71" i="23" s="1"/>
  <c r="DL71" i="23" s="1"/>
  <c r="DG54" i="23"/>
  <c r="DI54" i="23" s="1"/>
  <c r="DH49" i="23"/>
  <c r="DJ49" i="23" s="1"/>
  <c r="DL49" i="23" s="1"/>
  <c r="DH36" i="23"/>
  <c r="DJ36" i="23" s="1"/>
  <c r="DL36" i="23" s="1"/>
  <c r="DH31" i="23"/>
  <c r="DJ31" i="23" s="1"/>
  <c r="DL31" i="23" s="1"/>
  <c r="DG101" i="23"/>
  <c r="DI101" i="23" s="1"/>
  <c r="DG100" i="23"/>
  <c r="DI100" i="23" s="1"/>
  <c r="DH97" i="23"/>
  <c r="DJ97" i="23" s="1"/>
  <c r="DL97" i="23" s="1"/>
  <c r="DH88" i="23"/>
  <c r="DJ88" i="23" s="1"/>
  <c r="DL88" i="23" s="1"/>
  <c r="DK108" i="23"/>
  <c r="DM108" i="23" s="1"/>
  <c r="DN108" i="23" s="1"/>
  <c r="DK105" i="23"/>
  <c r="DM105" i="23" s="1"/>
  <c r="DN105" i="23" s="1"/>
  <c r="DG97" i="23"/>
  <c r="DI97" i="23" s="1"/>
  <c r="DG88" i="23"/>
  <c r="DI88" i="23" s="1"/>
  <c r="DG82" i="23"/>
  <c r="DI82" i="23" s="1"/>
  <c r="DG80" i="23"/>
  <c r="DI80" i="23" s="1"/>
  <c r="DG76" i="23"/>
  <c r="DI76" i="23" s="1"/>
  <c r="DG71" i="23"/>
  <c r="DI71" i="23" s="1"/>
  <c r="DG49" i="23"/>
  <c r="DI49" i="23" s="1"/>
  <c r="DG36" i="23"/>
  <c r="DI36" i="23" s="1"/>
  <c r="DG31" i="23"/>
  <c r="DI31" i="23" s="1"/>
  <c r="DK64" i="23"/>
  <c r="DM64" i="23" s="1"/>
  <c r="DN64" i="23" s="1"/>
  <c r="DG46" i="23"/>
  <c r="DI46" i="23" s="1"/>
  <c r="DG95" i="23"/>
  <c r="DI95" i="23" s="1"/>
  <c r="DK66" i="23"/>
  <c r="DM66" i="23" s="1"/>
  <c r="DN66" i="23" s="1"/>
  <c r="DG61" i="23"/>
  <c r="DI61" i="23" s="1"/>
  <c r="DG53" i="23"/>
  <c r="DI53" i="23" s="1"/>
  <c r="DK51" i="23"/>
  <c r="DM51" i="23" s="1"/>
  <c r="DN51" i="23" s="1"/>
  <c r="DK41" i="23"/>
  <c r="DM41" i="23" s="1"/>
  <c r="DN41" i="23" s="1"/>
  <c r="DK33" i="23"/>
  <c r="DM33" i="23" s="1"/>
  <c r="DN33" i="23" s="1"/>
  <c r="DH107" i="23"/>
  <c r="DJ107" i="23" s="1"/>
  <c r="DL107" i="23" s="1"/>
  <c r="DK100" i="23"/>
  <c r="DM100" i="23" s="1"/>
  <c r="DN100" i="23" s="1"/>
  <c r="DK73" i="23"/>
  <c r="DM73" i="23" s="1"/>
  <c r="DN73" i="23" s="1"/>
  <c r="DH66" i="23"/>
  <c r="DJ66" i="23" s="1"/>
  <c r="DL66" i="23" s="1"/>
  <c r="DK54" i="23"/>
  <c r="DM54" i="23" s="1"/>
  <c r="DN54" i="23" s="1"/>
  <c r="DH51" i="23"/>
  <c r="DJ51" i="23" s="1"/>
  <c r="DL51" i="23" s="1"/>
  <c r="DH33" i="23"/>
  <c r="DJ33" i="23" s="1"/>
  <c r="DL33" i="23" s="1"/>
  <c r="DK101" i="23"/>
  <c r="DM101" i="23" s="1"/>
  <c r="DN101" i="23" s="1"/>
  <c r="DM93" i="23"/>
  <c r="DN93" i="23" s="1"/>
  <c r="DM76" i="23"/>
  <c r="DN76" i="23" s="1"/>
  <c r="DK69" i="23"/>
  <c r="DM69" i="23" s="1"/>
  <c r="DN69" i="23" s="1"/>
  <c r="DT158" i="8"/>
  <c r="B164" i="8" s="1"/>
  <c r="DM82" i="23"/>
  <c r="DN82" i="23" s="1"/>
  <c r="DM103" i="23"/>
  <c r="DN103" i="23" s="1"/>
  <c r="GZ633" i="8"/>
  <c r="B678" i="8" s="1"/>
  <c r="EN1135" i="8"/>
  <c r="EN1136" i="8"/>
  <c r="FV459" i="8"/>
  <c r="B503" i="8" s="1"/>
  <c r="IV281" i="8"/>
  <c r="ER845" i="8"/>
  <c r="ER844" i="8"/>
  <c r="ER843" i="8"/>
  <c r="ER842" i="8"/>
  <c r="ER848" i="8"/>
  <c r="ER847" i="8"/>
  <c r="ER846" i="8"/>
  <c r="BA752" i="8"/>
  <c r="EL730" i="8"/>
  <c r="BA749" i="8"/>
  <c r="EL733" i="8"/>
  <c r="EL728" i="8"/>
  <c r="BA452" i="8"/>
  <c r="EL731" i="8"/>
  <c r="GE610" i="8"/>
  <c r="GF609" i="8" s="1"/>
  <c r="BA728" i="8"/>
  <c r="EL725" i="8"/>
  <c r="EL726" i="8"/>
  <c r="BS532" i="8"/>
  <c r="ER841" i="8"/>
  <c r="BA446" i="8"/>
  <c r="DD131" i="8"/>
  <c r="ER849" i="8"/>
  <c r="ER840" i="8"/>
  <c r="ER839" i="8"/>
  <c r="BA751" i="8"/>
  <c r="BA729" i="8"/>
  <c r="BA443" i="8"/>
  <c r="BA436" i="8"/>
  <c r="BS633" i="8"/>
  <c r="B677" i="8" s="1"/>
  <c r="FE434" i="8"/>
  <c r="FF431" i="8" s="1"/>
  <c r="EQ352" i="8"/>
  <c r="BS560" i="8"/>
  <c r="BS534" i="8"/>
  <c r="IB272" i="8"/>
  <c r="IB271" i="8"/>
  <c r="IA287" i="8"/>
  <c r="IB277" i="8" s="1"/>
  <c r="DD129" i="8"/>
  <c r="DD130" i="8"/>
  <c r="DD128" i="8"/>
  <c r="AP48" i="8"/>
  <c r="B52" i="8" s="1"/>
  <c r="BS563" i="8"/>
  <c r="BS562" i="8"/>
  <c r="BS557" i="8"/>
  <c r="BS536" i="8"/>
  <c r="BS537" i="8"/>
  <c r="AZ919" i="8"/>
  <c r="BA839" i="8" s="1"/>
  <c r="BA735" i="8"/>
  <c r="BS527" i="8"/>
  <c r="BS531" i="8"/>
  <c r="BS528" i="8"/>
  <c r="BS530" i="8"/>
  <c r="BS529" i="8"/>
  <c r="BS535" i="8"/>
  <c r="IG109" i="23"/>
  <c r="B114" i="23" s="1"/>
  <c r="GI109" i="23"/>
  <c r="DH103" i="23"/>
  <c r="DJ103" i="23" s="1"/>
  <c r="DL103" i="23" s="1"/>
  <c r="DH99" i="23"/>
  <c r="DJ99" i="23" s="1"/>
  <c r="DL99" i="23" s="1"/>
  <c r="DH78" i="23"/>
  <c r="DJ78" i="23" s="1"/>
  <c r="DL78" i="23" s="1"/>
  <c r="DG78" i="23"/>
  <c r="DI78" i="23" s="1"/>
  <c r="DH106" i="23"/>
  <c r="DJ106" i="23" s="1"/>
  <c r="DL106" i="23" s="1"/>
  <c r="DH84" i="23"/>
  <c r="DJ84" i="23" s="1"/>
  <c r="DL84" i="23" s="1"/>
  <c r="DG84" i="23"/>
  <c r="DI84" i="23" s="1"/>
  <c r="DK84" i="23"/>
  <c r="DM84" i="23" s="1"/>
  <c r="DN84" i="23" s="1"/>
  <c r="DH108" i="23"/>
  <c r="DJ108" i="23" s="1"/>
  <c r="DL108" i="23" s="1"/>
  <c r="DK107" i="23"/>
  <c r="DM107" i="23" s="1"/>
  <c r="DN107" i="23" s="1"/>
  <c r="DG103" i="23"/>
  <c r="DI103" i="23" s="1"/>
  <c r="DK94" i="23"/>
  <c r="DM94" i="23" s="1"/>
  <c r="DN94" i="23" s="1"/>
  <c r="DK99" i="23"/>
  <c r="DM99" i="23" s="1"/>
  <c r="DN99" i="23" s="1"/>
  <c r="DG91" i="23"/>
  <c r="DI91" i="23" s="1"/>
  <c r="DG57" i="23"/>
  <c r="DI57" i="23" s="1"/>
  <c r="DH57" i="23"/>
  <c r="DJ57" i="23" s="1"/>
  <c r="DL57" i="23" s="1"/>
  <c r="DK57" i="23"/>
  <c r="DM57" i="23" s="1"/>
  <c r="DN57" i="23" s="1"/>
  <c r="DK91" i="23"/>
  <c r="DM91" i="23" s="1"/>
  <c r="DN91" i="23" s="1"/>
  <c r="DJ91" i="23"/>
  <c r="DL91" i="23" s="1"/>
  <c r="DM106" i="23"/>
  <c r="DN106" i="23" s="1"/>
  <c r="DH105" i="23"/>
  <c r="DJ105" i="23" s="1"/>
  <c r="DL105" i="23" s="1"/>
  <c r="DJ94" i="23"/>
  <c r="DL94" i="23" s="1"/>
  <c r="DK83" i="23"/>
  <c r="DM83" i="23" s="1"/>
  <c r="DN83" i="23" s="1"/>
  <c r="DG83" i="23"/>
  <c r="DI83" i="23" s="1"/>
  <c r="DM78" i="23"/>
  <c r="DN78" i="23" s="1"/>
  <c r="DK43" i="23"/>
  <c r="DM43" i="23" s="1"/>
  <c r="DN43" i="23" s="1"/>
  <c r="DG43" i="23"/>
  <c r="DI43" i="23" s="1"/>
  <c r="DH43" i="23"/>
  <c r="DJ43" i="23" s="1"/>
  <c r="DL43" i="23" s="1"/>
  <c r="DG106" i="23"/>
  <c r="DI106" i="23" s="1"/>
  <c r="DM97" i="23"/>
  <c r="DN97" i="23" s="1"/>
  <c r="DG96" i="23"/>
  <c r="DI96" i="23" s="1"/>
  <c r="DH96" i="23"/>
  <c r="DJ96" i="23" s="1"/>
  <c r="DL96" i="23" s="1"/>
  <c r="DG93" i="23"/>
  <c r="DI93" i="23" s="1"/>
  <c r="DH93" i="23"/>
  <c r="DJ93" i="23" s="1"/>
  <c r="DL93" i="23" s="1"/>
  <c r="DH77" i="23"/>
  <c r="DJ77" i="23" s="1"/>
  <c r="DL77" i="23" s="1"/>
  <c r="DG77" i="23"/>
  <c r="DI77" i="23" s="1"/>
  <c r="DK77" i="23"/>
  <c r="DM77" i="23" s="1"/>
  <c r="DN77" i="23" s="1"/>
  <c r="DM89" i="23"/>
  <c r="DN89" i="23" s="1"/>
  <c r="DG55" i="23"/>
  <c r="DI55" i="23" s="1"/>
  <c r="DH55" i="23"/>
  <c r="DJ55" i="23" s="1"/>
  <c r="DL55" i="23" s="1"/>
  <c r="DK55" i="23"/>
  <c r="DM55" i="23" s="1"/>
  <c r="DN55" i="23" s="1"/>
  <c r="DK85" i="23"/>
  <c r="DM85" i="23" s="1"/>
  <c r="DN85" i="23" s="1"/>
  <c r="DG81" i="23"/>
  <c r="DI81" i="23" s="1"/>
  <c r="DH81" i="23"/>
  <c r="DJ81" i="23" s="1"/>
  <c r="DL81" i="23" s="1"/>
  <c r="DM87" i="23"/>
  <c r="DN87" i="23" s="1"/>
  <c r="DG87" i="23"/>
  <c r="DI87" i="23" s="1"/>
  <c r="DM79" i="23"/>
  <c r="DN79" i="23" s="1"/>
  <c r="DG79" i="23"/>
  <c r="DI79" i="23" s="1"/>
  <c r="DM65" i="23"/>
  <c r="DN65" i="23" s="1"/>
  <c r="DG65" i="23"/>
  <c r="DI65" i="23" s="1"/>
  <c r="DH65" i="23"/>
  <c r="DJ65" i="23" s="1"/>
  <c r="DL65" i="23" s="1"/>
  <c r="DK60" i="23"/>
  <c r="DM60" i="23" s="1"/>
  <c r="DN60" i="23" s="1"/>
  <c r="DG60" i="23"/>
  <c r="DI60" i="23" s="1"/>
  <c r="DH60" i="23"/>
  <c r="DJ60" i="23" s="1"/>
  <c r="DL60" i="23" s="1"/>
  <c r="DG50" i="23"/>
  <c r="DI50" i="23" s="1"/>
  <c r="DH50" i="23"/>
  <c r="DJ50" i="23" s="1"/>
  <c r="DL50" i="23" s="1"/>
  <c r="DK50" i="23"/>
  <c r="DM50" i="23" s="1"/>
  <c r="DN50" i="23" s="1"/>
  <c r="DG72" i="23"/>
  <c r="DI72" i="23" s="1"/>
  <c r="DH72" i="23"/>
  <c r="DJ72" i="23" s="1"/>
  <c r="DL72" i="23" s="1"/>
  <c r="DK68" i="23"/>
  <c r="DM68" i="23" s="1"/>
  <c r="DN68" i="23" s="1"/>
  <c r="DM70" i="23"/>
  <c r="DN70" i="23" s="1"/>
  <c r="DG70" i="23"/>
  <c r="DI70" i="23" s="1"/>
  <c r="DM62" i="23"/>
  <c r="DN62" i="23" s="1"/>
  <c r="DG62" i="23"/>
  <c r="DI62" i="23" s="1"/>
  <c r="DH62" i="23"/>
  <c r="DJ62" i="23" s="1"/>
  <c r="DL62" i="23" s="1"/>
  <c r="DK72" i="23"/>
  <c r="DM72" i="23" s="1"/>
  <c r="DN72" i="23" s="1"/>
  <c r="DK59" i="23"/>
  <c r="DM59" i="23" s="1"/>
  <c r="DN59" i="23" s="1"/>
  <c r="DG59" i="23"/>
  <c r="DI59" i="23" s="1"/>
  <c r="DH59" i="23"/>
  <c r="DJ59" i="23" s="1"/>
  <c r="DL59" i="23" s="1"/>
  <c r="DG75" i="23"/>
  <c r="DI75" i="23" s="1"/>
  <c r="DH75" i="23"/>
  <c r="DJ75" i="23" s="1"/>
  <c r="DL75" i="23" s="1"/>
  <c r="DJ73" i="23"/>
  <c r="DL73" i="23" s="1"/>
  <c r="DH68" i="23"/>
  <c r="DJ68" i="23" s="1"/>
  <c r="DL68" i="23" s="1"/>
  <c r="DG67" i="23"/>
  <c r="DI67" i="23" s="1"/>
  <c r="DH67" i="23"/>
  <c r="DJ67" i="23" s="1"/>
  <c r="DL67" i="23" s="1"/>
  <c r="DG42" i="23"/>
  <c r="DI42" i="23" s="1"/>
  <c r="DH42" i="23"/>
  <c r="DJ42" i="23" s="1"/>
  <c r="DL42" i="23" s="1"/>
  <c r="DK42" i="23"/>
  <c r="DM42" i="23" s="1"/>
  <c r="DN42" i="23" s="1"/>
  <c r="DH64" i="23"/>
  <c r="DJ64" i="23" s="1"/>
  <c r="DL64" i="23" s="1"/>
  <c r="DM48" i="23"/>
  <c r="DN48" i="23" s="1"/>
  <c r="DG48" i="23"/>
  <c r="DI48" i="23" s="1"/>
  <c r="DH48" i="23"/>
  <c r="DJ48" i="23" s="1"/>
  <c r="DL48" i="23" s="1"/>
  <c r="DM53" i="23"/>
  <c r="DN53" i="23" s="1"/>
  <c r="DG35" i="23"/>
  <c r="DI35" i="23" s="1"/>
  <c r="DH35" i="23"/>
  <c r="DJ35" i="23" s="1"/>
  <c r="DL35" i="23" s="1"/>
  <c r="DM35" i="23"/>
  <c r="DN35" i="23" s="1"/>
  <c r="DG47" i="23"/>
  <c r="DI47" i="23" s="1"/>
  <c r="DH47" i="23"/>
  <c r="DJ47" i="23" s="1"/>
  <c r="DL47" i="23" s="1"/>
  <c r="DM45" i="23"/>
  <c r="DN45" i="23" s="1"/>
  <c r="DG45" i="23"/>
  <c r="DI45" i="23" s="1"/>
  <c r="DM32" i="23"/>
  <c r="DN32" i="23" s="1"/>
  <c r="DG32" i="23"/>
  <c r="DI32" i="23" s="1"/>
  <c r="DH32" i="23"/>
  <c r="DJ32" i="23" s="1"/>
  <c r="DL32" i="23" s="1"/>
  <c r="DM39" i="23"/>
  <c r="DN39" i="23" s="1"/>
  <c r="DG39" i="23"/>
  <c r="DI39" i="23" s="1"/>
  <c r="DH38" i="23"/>
  <c r="DJ38" i="23" s="1"/>
  <c r="DL38" i="23" s="1"/>
  <c r="DG38" i="23"/>
  <c r="DI38" i="23" s="1"/>
  <c r="DG29" i="23"/>
  <c r="DI29" i="23" s="1"/>
  <c r="CW13" i="23"/>
  <c r="DH29" i="23"/>
  <c r="DJ29" i="23" s="1"/>
  <c r="DL29" i="23" s="1"/>
  <c r="DH41" i="23"/>
  <c r="DJ41" i="23" s="1"/>
  <c r="DL41" i="23" s="1"/>
  <c r="DM37" i="23"/>
  <c r="DN37" i="23" s="1"/>
  <c r="DK34" i="23"/>
  <c r="DM34" i="23" s="1"/>
  <c r="DN34" i="23" s="1"/>
  <c r="DG30" i="23"/>
  <c r="DI30" i="23" s="1"/>
  <c r="DH30" i="23"/>
  <c r="DJ30" i="23" s="1"/>
  <c r="DL30" i="23" s="1"/>
  <c r="DK29" i="23"/>
  <c r="DM29" i="23" s="1"/>
  <c r="DN29" i="23" s="1"/>
  <c r="IB276" i="8" l="1"/>
  <c r="IB280" i="8"/>
  <c r="IB275" i="8"/>
  <c r="IB281" i="8"/>
  <c r="IB279" i="8"/>
  <c r="EN1137" i="8"/>
  <c r="B1140" i="8" s="1"/>
  <c r="GF605" i="8"/>
  <c r="GF607" i="8"/>
  <c r="GF608" i="8"/>
  <c r="GF606" i="8"/>
  <c r="GF604" i="8"/>
  <c r="BA459" i="8"/>
  <c r="BA754" i="8"/>
  <c r="B799" i="8" s="1"/>
  <c r="ER850" i="8"/>
  <c r="B1015" i="8" s="1"/>
  <c r="IB278" i="8"/>
  <c r="BA840" i="8"/>
  <c r="BA919" i="8" s="1"/>
  <c r="B1014" i="8" s="1"/>
  <c r="ER352" i="8"/>
  <c r="FF429" i="8"/>
  <c r="FF430" i="8"/>
  <c r="EQ360" i="8"/>
  <c r="ER355" i="8" s="1"/>
  <c r="IB282" i="8"/>
  <c r="IB284" i="8"/>
  <c r="DD133" i="8"/>
  <c r="B163" i="8" s="1"/>
  <c r="IB274" i="8"/>
  <c r="BS564" i="8"/>
  <c r="B570" i="8" s="1"/>
  <c r="BS538" i="8"/>
  <c r="B544" i="8" s="1"/>
  <c r="IN31" i="23"/>
  <c r="IJ33" i="23"/>
  <c r="IP34" i="23"/>
  <c r="IL36" i="23"/>
  <c r="IJ29" i="23"/>
  <c r="IJ30" i="23"/>
  <c r="IP31" i="23"/>
  <c r="IL33" i="23"/>
  <c r="IR34" i="23"/>
  <c r="IN36" i="23"/>
  <c r="IL29" i="23"/>
  <c r="IL30" i="23"/>
  <c r="IR31" i="23"/>
  <c r="IN33" i="23"/>
  <c r="IJ35" i="23"/>
  <c r="IP36" i="23"/>
  <c r="IL38" i="23"/>
  <c r="IN32" i="23"/>
  <c r="IN35" i="23"/>
  <c r="IJ37" i="23"/>
  <c r="IJ38" i="23"/>
  <c r="IN40" i="23"/>
  <c r="IR42" i="23"/>
  <c r="IL43" i="23"/>
  <c r="IP32" i="23"/>
  <c r="IP35" i="23"/>
  <c r="IL37" i="23"/>
  <c r="IN38" i="23"/>
  <c r="IP40" i="23"/>
  <c r="IJ31" i="23"/>
  <c r="IR32" i="23"/>
  <c r="IJ34" i="23"/>
  <c r="IR35" i="23"/>
  <c r="IN37" i="23"/>
  <c r="IP38" i="23"/>
  <c r="IR40" i="23"/>
  <c r="IL41" i="23"/>
  <c r="IN30" i="23"/>
  <c r="IL31" i="23"/>
  <c r="IL34" i="23"/>
  <c r="IP37" i="23"/>
  <c r="IR38" i="23"/>
  <c r="IJ39" i="23"/>
  <c r="IN41" i="23"/>
  <c r="IR29" i="23"/>
  <c r="IP30" i="23"/>
  <c r="IR30" i="23"/>
  <c r="IN39" i="23"/>
  <c r="IL42" i="23"/>
  <c r="IP43" i="23"/>
  <c r="IJ44" i="23"/>
  <c r="IN46" i="23"/>
  <c r="IR48" i="23"/>
  <c r="IL49" i="23"/>
  <c r="IN34" i="23"/>
  <c r="IP39" i="23"/>
  <c r="IN42" i="23"/>
  <c r="IR43" i="23"/>
  <c r="IL44" i="23"/>
  <c r="IP46" i="23"/>
  <c r="IJ47" i="23"/>
  <c r="IN49" i="23"/>
  <c r="IR51" i="23"/>
  <c r="IP33" i="23"/>
  <c r="IR39" i="23"/>
  <c r="IP42" i="23"/>
  <c r="IN44" i="23"/>
  <c r="IR46" i="23"/>
  <c r="IL47" i="23"/>
  <c r="IP49" i="23"/>
  <c r="IJ50" i="23"/>
  <c r="IJ40" i="23"/>
  <c r="IR44" i="23"/>
  <c r="IL46" i="23"/>
  <c r="IP48" i="23"/>
  <c r="IN50" i="23"/>
  <c r="IP51" i="23"/>
  <c r="IN53" i="23"/>
  <c r="IR55" i="23"/>
  <c r="IL56" i="23"/>
  <c r="IJ32" i="23"/>
  <c r="IR33" i="23"/>
  <c r="IL40" i="23"/>
  <c r="IJ41" i="23"/>
  <c r="IJ45" i="23"/>
  <c r="IP50" i="23"/>
  <c r="IP53" i="23"/>
  <c r="IJ54" i="23"/>
  <c r="IN56" i="23"/>
  <c r="IL32" i="23"/>
  <c r="IP41" i="23"/>
  <c r="IL45" i="23"/>
  <c r="IJ49" i="23"/>
  <c r="IR50" i="23"/>
  <c r="IR53" i="23"/>
  <c r="IL54" i="23"/>
  <c r="IP56" i="23"/>
  <c r="IL39" i="23"/>
  <c r="IR41" i="23"/>
  <c r="IJ43" i="23"/>
  <c r="IN45" i="23"/>
  <c r="IN47" i="23"/>
  <c r="IR49" i="23"/>
  <c r="IJ52" i="23"/>
  <c r="IN54" i="23"/>
  <c r="IR56" i="23"/>
  <c r="IL57" i="23"/>
  <c r="IR47" i="23"/>
  <c r="IL53" i="23"/>
  <c r="IP57" i="23"/>
  <c r="IJ58" i="23"/>
  <c r="IP60" i="23"/>
  <c r="IJ61" i="23"/>
  <c r="IN63" i="23"/>
  <c r="IR65" i="23"/>
  <c r="IL66" i="23"/>
  <c r="IP68" i="23"/>
  <c r="IJ69" i="23"/>
  <c r="IN71" i="23"/>
  <c r="IR73" i="23"/>
  <c r="IL74" i="23"/>
  <c r="IP76" i="23"/>
  <c r="IR57" i="23"/>
  <c r="IL58" i="23"/>
  <c r="IR60" i="23"/>
  <c r="IL61" i="23"/>
  <c r="IP63" i="23"/>
  <c r="IJ64" i="23"/>
  <c r="IN66" i="23"/>
  <c r="IR68" i="23"/>
  <c r="IL69" i="23"/>
  <c r="IP71" i="23"/>
  <c r="IJ72" i="23"/>
  <c r="IN74" i="23"/>
  <c r="IR76" i="23"/>
  <c r="IL77" i="23"/>
  <c r="IN58" i="23"/>
  <c r="IJ59" i="23"/>
  <c r="IN61" i="23"/>
  <c r="IR63" i="23"/>
  <c r="IL64" i="23"/>
  <c r="IP66" i="23"/>
  <c r="IJ67" i="23"/>
  <c r="IN69" i="23"/>
  <c r="IR71" i="23"/>
  <c r="IL72" i="23"/>
  <c r="IP74" i="23"/>
  <c r="IJ36" i="23"/>
  <c r="IJ42" i="23"/>
  <c r="IL50" i="23"/>
  <c r="IP54" i="23"/>
  <c r="IJ55" i="23"/>
  <c r="IP58" i="23"/>
  <c r="IL59" i="23"/>
  <c r="IP61" i="23"/>
  <c r="IJ62" i="23"/>
  <c r="IN64" i="23"/>
  <c r="IR66" i="23"/>
  <c r="IL67" i="23"/>
  <c r="IN48" i="23"/>
  <c r="IR52" i="23"/>
  <c r="IP55" i="23"/>
  <c r="IJ57" i="23"/>
  <c r="IR58" i="23"/>
  <c r="IL63" i="23"/>
  <c r="IN67" i="23"/>
  <c r="IP69" i="23"/>
  <c r="IR72" i="23"/>
  <c r="IJ73" i="23"/>
  <c r="IN77" i="23"/>
  <c r="IJ78" i="23"/>
  <c r="IN80" i="23"/>
  <c r="IR82" i="23"/>
  <c r="IL83" i="23"/>
  <c r="IP85" i="23"/>
  <c r="IJ86" i="23"/>
  <c r="IN88" i="23"/>
  <c r="IJ51" i="23"/>
  <c r="IN57" i="23"/>
  <c r="IN59" i="23"/>
  <c r="IR61" i="23"/>
  <c r="IL62" i="23"/>
  <c r="IP67" i="23"/>
  <c r="IR69" i="23"/>
  <c r="IJ71" i="23"/>
  <c r="IL73" i="23"/>
  <c r="IJ75" i="23"/>
  <c r="IJ76" i="23"/>
  <c r="IP77" i="23"/>
  <c r="IL78" i="23"/>
  <c r="IP80" i="23"/>
  <c r="IL35" i="23"/>
  <c r="IL51" i="23"/>
  <c r="IP59" i="23"/>
  <c r="IN62" i="23"/>
  <c r="IR67" i="23"/>
  <c r="IJ70" i="23"/>
  <c r="IL71" i="23"/>
  <c r="IN73" i="23"/>
  <c r="IL75" i="23"/>
  <c r="IL76" i="23"/>
  <c r="IR77" i="23"/>
  <c r="IN78" i="23"/>
  <c r="IR80" i="23"/>
  <c r="IL81" i="23"/>
  <c r="IP83" i="23"/>
  <c r="IJ84" i="23"/>
  <c r="IN86" i="23"/>
  <c r="IP47" i="23"/>
  <c r="IN51" i="23"/>
  <c r="IJ53" i="23"/>
  <c r="IR59" i="23"/>
  <c r="IP62" i="23"/>
  <c r="IP64" i="23"/>
  <c r="IJ65" i="23"/>
  <c r="IJ68" i="23"/>
  <c r="IL70" i="23"/>
  <c r="IP44" i="23"/>
  <c r="IL52" i="23"/>
  <c r="IN60" i="23"/>
  <c r="IJ63" i="23"/>
  <c r="IN65" i="23"/>
  <c r="IL68" i="23"/>
  <c r="IP72" i="23"/>
  <c r="IR75" i="23"/>
  <c r="IR78" i="23"/>
  <c r="IJ80" i="23"/>
  <c r="IR81" i="23"/>
  <c r="IP84" i="23"/>
  <c r="IN85" i="23"/>
  <c r="IR86" i="23"/>
  <c r="IR87" i="23"/>
  <c r="IN89" i="23"/>
  <c r="IR91" i="23"/>
  <c r="IL92" i="23"/>
  <c r="IJ48" i="23"/>
  <c r="IN52" i="23"/>
  <c r="IL55" i="23"/>
  <c r="IP65" i="23"/>
  <c r="IN68" i="23"/>
  <c r="IN70" i="23"/>
  <c r="IP73" i="23"/>
  <c r="IJ79" i="23"/>
  <c r="IL80" i="23"/>
  <c r="IJ83" i="23"/>
  <c r="IR84" i="23"/>
  <c r="IR85" i="23"/>
  <c r="IP89" i="23"/>
  <c r="IJ90" i="23"/>
  <c r="IN92" i="23"/>
  <c r="IR94" i="23"/>
  <c r="IL48" i="23"/>
  <c r="IP52" i="23"/>
  <c r="IR54" i="23"/>
  <c r="IN55" i="23"/>
  <c r="IP70" i="23"/>
  <c r="IJ74" i="23"/>
  <c r="IL79" i="23"/>
  <c r="IJ82" i="23"/>
  <c r="IN83" i="23"/>
  <c r="IR89" i="23"/>
  <c r="IL90" i="23"/>
  <c r="IP92" i="23"/>
  <c r="IJ93" i="23"/>
  <c r="IN95" i="23"/>
  <c r="IR62" i="23"/>
  <c r="IR70" i="23"/>
  <c r="IR74" i="23"/>
  <c r="IN79" i="23"/>
  <c r="IL82" i="23"/>
  <c r="IR83" i="23"/>
  <c r="IN90" i="23"/>
  <c r="IR92" i="23"/>
  <c r="IL93" i="23"/>
  <c r="IP95" i="23"/>
  <c r="IJ96" i="23"/>
  <c r="IN98" i="23"/>
  <c r="IR100" i="23"/>
  <c r="IL60" i="23"/>
  <c r="IN82" i="23"/>
  <c r="IP87" i="23"/>
  <c r="IP88" i="23"/>
  <c r="IP91" i="23"/>
  <c r="IJ92" i="23"/>
  <c r="IN93" i="23"/>
  <c r="IR95" i="23"/>
  <c r="IR96" i="23"/>
  <c r="IR99" i="23"/>
  <c r="IP100" i="23"/>
  <c r="IN101" i="23"/>
  <c r="IR103" i="23"/>
  <c r="IL104" i="23"/>
  <c r="IP106" i="23"/>
  <c r="IJ107" i="23"/>
  <c r="IP82" i="23"/>
  <c r="IL86" i="23"/>
  <c r="IR88" i="23"/>
  <c r="IJ89" i="23"/>
  <c r="IP93" i="23"/>
  <c r="IJ94" i="23"/>
  <c r="IP101" i="23"/>
  <c r="IJ102" i="23"/>
  <c r="IN104" i="23"/>
  <c r="IR106" i="23"/>
  <c r="IL107" i="23"/>
  <c r="IN107" i="23"/>
  <c r="IP79" i="23"/>
  <c r="IL96" i="23"/>
  <c r="IP98" i="23"/>
  <c r="IJ106" i="23"/>
  <c r="IJ56" i="23"/>
  <c r="IJ88" i="23"/>
  <c r="IR98" i="23"/>
  <c r="IL100" i="23"/>
  <c r="IN103" i="23"/>
  <c r="IR105" i="23"/>
  <c r="IP108" i="23"/>
  <c r="IL85" i="23"/>
  <c r="IL88" i="23"/>
  <c r="IN100" i="23"/>
  <c r="IP103" i="23"/>
  <c r="IJ104" i="23"/>
  <c r="IR108" i="23"/>
  <c r="IN72" i="23"/>
  <c r="IN75" i="23"/>
  <c r="IP86" i="23"/>
  <c r="IL89" i="23"/>
  <c r="IR93" i="23"/>
  <c r="IL94" i="23"/>
  <c r="IJ97" i="23"/>
  <c r="IR101" i="23"/>
  <c r="IL102" i="23"/>
  <c r="IP104" i="23"/>
  <c r="IJ105" i="23"/>
  <c r="IJ103" i="23"/>
  <c r="IR37" i="23"/>
  <c r="IP78" i="23"/>
  <c r="IP90" i="23"/>
  <c r="IL99" i="23"/>
  <c r="IL103" i="23"/>
  <c r="IP105" i="23"/>
  <c r="IJ85" i="23"/>
  <c r="IL87" i="23"/>
  <c r="IR90" i="23"/>
  <c r="IL91" i="23"/>
  <c r="IJ95" i="23"/>
  <c r="IR97" i="23"/>
  <c r="IJ101" i="23"/>
  <c r="IL106" i="23"/>
  <c r="IN43" i="23"/>
  <c r="IJ60" i="23"/>
  <c r="IR64" i="23"/>
  <c r="IN76" i="23"/>
  <c r="IN87" i="23"/>
  <c r="IN91" i="23"/>
  <c r="IL95" i="23"/>
  <c r="IP96" i="23"/>
  <c r="IP99" i="23"/>
  <c r="IL101" i="23"/>
  <c r="IP45" i="23"/>
  <c r="IJ46" i="23"/>
  <c r="IJ66" i="23"/>
  <c r="IP75" i="23"/>
  <c r="IJ77" i="23"/>
  <c r="IJ81" i="23"/>
  <c r="IN94" i="23"/>
  <c r="IL97" i="23"/>
  <c r="IJ98" i="23"/>
  <c r="IN102" i="23"/>
  <c r="IR104" i="23"/>
  <c r="IL105" i="23"/>
  <c r="IP107" i="23"/>
  <c r="IJ108" i="23"/>
  <c r="IR107" i="23"/>
  <c r="IL108" i="23"/>
  <c r="IL84" i="23"/>
  <c r="IJ91" i="23"/>
  <c r="IP97" i="23"/>
  <c r="IR102" i="23"/>
  <c r="IP29" i="23"/>
  <c r="IN96" i="23"/>
  <c r="IN99" i="23"/>
  <c r="IN106" i="23"/>
  <c r="IR45" i="23"/>
  <c r="IN81" i="23"/>
  <c r="IP94" i="23"/>
  <c r="IN97" i="23"/>
  <c r="IL98" i="23"/>
  <c r="IJ99" i="23"/>
  <c r="IP102" i="23"/>
  <c r="IN105" i="23"/>
  <c r="IN29" i="23"/>
  <c r="IP81" i="23"/>
  <c r="IJ87" i="23"/>
  <c r="IJ100" i="23"/>
  <c r="IN108" i="23"/>
  <c r="IR36" i="23"/>
  <c r="IL65" i="23"/>
  <c r="IR79" i="23"/>
  <c r="IN84" i="23"/>
  <c r="ET109" i="23"/>
  <c r="B113" i="23" s="1"/>
  <c r="GF610" i="8" l="1"/>
  <c r="B676" i="8" s="1"/>
  <c r="IB287" i="8"/>
  <c r="B287" i="8" s="1"/>
  <c r="ER357" i="8"/>
  <c r="ER358" i="8"/>
  <c r="FF434" i="8"/>
  <c r="B502" i="8" s="1"/>
  <c r="ER359" i="8"/>
  <c r="ER353" i="8"/>
  <c r="ER354" i="8"/>
  <c r="ER356" i="8"/>
  <c r="BB19" i="22"/>
  <c r="BA19" i="22"/>
  <c r="AZ19" i="22"/>
  <c r="AY19" i="22"/>
  <c r="AX19" i="22"/>
  <c r="AW19" i="22"/>
  <c r="AV19" i="22"/>
  <c r="AU19" i="22"/>
  <c r="AT19" i="22"/>
  <c r="AS19" i="22"/>
  <c r="AR19" i="22"/>
  <c r="AQ19" i="22"/>
  <c r="AP19" i="22"/>
  <c r="AO19" i="22"/>
  <c r="AN19" i="22"/>
  <c r="AM19" i="22"/>
  <c r="AL19" i="22"/>
  <c r="AK19" i="22"/>
  <c r="AJ19" i="22"/>
  <c r="AI19" i="22"/>
  <c r="AH19" i="22"/>
  <c r="AG19" i="22"/>
  <c r="AF19" i="22"/>
  <c r="AE19" i="22"/>
  <c r="AD19" i="22"/>
  <c r="AC19" i="22"/>
  <c r="AB19" i="22"/>
  <c r="AA19" i="22"/>
  <c r="Z19" i="22"/>
  <c r="Y19" i="22"/>
  <c r="X19" i="22"/>
  <c r="W19" i="22"/>
  <c r="V19" i="22"/>
  <c r="U19" i="22"/>
  <c r="T19" i="22"/>
  <c r="S19" i="22"/>
  <c r="R19" i="22"/>
  <c r="Q19" i="22"/>
  <c r="P19" i="22"/>
  <c r="O19" i="22"/>
  <c r="N19" i="22"/>
  <c r="M19" i="22"/>
  <c r="L19" i="22"/>
  <c r="K19" i="22"/>
  <c r="J19" i="22"/>
  <c r="ER360" i="8" l="1"/>
  <c r="B378" i="8" s="1"/>
  <c r="AH1076" i="7"/>
  <c r="AK1082" i="7"/>
  <c r="CP42" i="18"/>
  <c r="BW863" i="7"/>
  <c r="BW864" i="7"/>
  <c r="BW865" i="7"/>
  <c r="BW866" i="7"/>
  <c r="BW867" i="7"/>
  <c r="BW868" i="7"/>
  <c r="BW869" i="7"/>
  <c r="BW870" i="7"/>
  <c r="BW871" i="7"/>
  <c r="BW872" i="7"/>
  <c r="BW873" i="7"/>
  <c r="BW874" i="7"/>
  <c r="BW875" i="7"/>
  <c r="BW876" i="7"/>
  <c r="BW877" i="7"/>
  <c r="BW878" i="7"/>
  <c r="BW879" i="7"/>
  <c r="BW880" i="7"/>
  <c r="BW881" i="7"/>
  <c r="BW882" i="7"/>
  <c r="BW883" i="7"/>
  <c r="BW884" i="7"/>
  <c r="BW885" i="7"/>
  <c r="BW886" i="7"/>
  <c r="BW887" i="7"/>
  <c r="BW888" i="7"/>
  <c r="BW889" i="7"/>
  <c r="BW890" i="7"/>
  <c r="BW891" i="7"/>
  <c r="BW892" i="7"/>
  <c r="BW893" i="7"/>
  <c r="BW894" i="7"/>
  <c r="BW895" i="7"/>
  <c r="BW896" i="7"/>
  <c r="BW897" i="7"/>
  <c r="BW898" i="7"/>
  <c r="BW899" i="7"/>
  <c r="BW900" i="7"/>
  <c r="BW901" i="7"/>
  <c r="BW902" i="7"/>
  <c r="BW903" i="7"/>
  <c r="BW904" i="7"/>
  <c r="BW905" i="7"/>
  <c r="BW906" i="7"/>
  <c r="BW907" i="7"/>
  <c r="BW862" i="7"/>
  <c r="D795" i="7"/>
  <c r="D796" i="7"/>
  <c r="D797" i="7"/>
  <c r="D798" i="7"/>
  <c r="D799" i="7"/>
  <c r="D800" i="7"/>
  <c r="D801" i="7"/>
  <c r="D802" i="7"/>
  <c r="D803" i="7"/>
  <c r="D804" i="7"/>
  <c r="D805" i="7"/>
  <c r="D806" i="7"/>
  <c r="D807" i="7"/>
  <c r="D808" i="7"/>
  <c r="D809" i="7"/>
  <c r="D810" i="7"/>
  <c r="D811" i="7"/>
  <c r="D812" i="7"/>
  <c r="D813" i="7"/>
  <c r="D814" i="7"/>
  <c r="D815" i="7"/>
  <c r="D816" i="7"/>
  <c r="D817" i="7"/>
  <c r="D818" i="7"/>
  <c r="D819" i="7"/>
  <c r="D820" i="7"/>
  <c r="D821" i="7"/>
  <c r="D822" i="7"/>
  <c r="D823" i="7"/>
  <c r="D824" i="7"/>
  <c r="D825" i="7"/>
  <c r="D826" i="7"/>
  <c r="D827" i="7"/>
  <c r="D828" i="7"/>
  <c r="D829" i="7"/>
  <c r="D830" i="7"/>
  <c r="D831" i="7"/>
  <c r="D832" i="7"/>
  <c r="D833" i="7"/>
  <c r="D834" i="7"/>
  <c r="D835" i="7"/>
  <c r="D836" i="7"/>
  <c r="D837" i="7"/>
  <c r="D838" i="7"/>
  <c r="D839" i="7"/>
  <c r="AH755" i="7"/>
  <c r="BE764" i="7"/>
  <c r="BE765" i="7"/>
  <c r="BE766" i="7"/>
  <c r="BE767" i="7"/>
  <c r="BE768" i="7"/>
  <c r="BE769" i="7"/>
  <c r="BE770" i="7"/>
  <c r="BE771" i="7"/>
  <c r="BE763" i="7"/>
  <c r="BE762" i="7"/>
  <c r="AH788" i="7" l="1"/>
  <c r="BZ902" i="7" s="1"/>
  <c r="AR1083" i="7"/>
  <c r="AR1138" i="7"/>
  <c r="AR1130" i="7"/>
  <c r="AR1137" i="7"/>
  <c r="AR1129" i="7"/>
  <c r="AR1136" i="7"/>
  <c r="AR1128" i="7"/>
  <c r="AR1135" i="7"/>
  <c r="AR1127" i="7"/>
  <c r="AR1134" i="7"/>
  <c r="AR1126" i="7"/>
  <c r="AR1141" i="7"/>
  <c r="AR1133" i="7"/>
  <c r="AR1140" i="7"/>
  <c r="AR1132" i="7"/>
  <c r="AR1139" i="7"/>
  <c r="AR1131" i="7"/>
  <c r="AR1122" i="7"/>
  <c r="AR1114" i="7"/>
  <c r="AR1106" i="7"/>
  <c r="AR1098" i="7"/>
  <c r="AR1090" i="7"/>
  <c r="AR1121" i="7"/>
  <c r="AR1113" i="7"/>
  <c r="AR1105" i="7"/>
  <c r="AR1097" i="7"/>
  <c r="AR1089" i="7"/>
  <c r="AR1120" i="7"/>
  <c r="AR1112" i="7"/>
  <c r="AR1104" i="7"/>
  <c r="AR1096" i="7"/>
  <c r="AR1088" i="7"/>
  <c r="AR1119" i="7"/>
  <c r="AR1111" i="7"/>
  <c r="AR1103" i="7"/>
  <c r="AR1095" i="7"/>
  <c r="AR1087" i="7"/>
  <c r="AR1082" i="7"/>
  <c r="AR1118" i="7"/>
  <c r="AR1110" i="7"/>
  <c r="AR1102" i="7"/>
  <c r="AR1094" i="7"/>
  <c r="AR1086" i="7"/>
  <c r="AR1125" i="7"/>
  <c r="AR1117" i="7"/>
  <c r="AR1109" i="7"/>
  <c r="AR1101" i="7"/>
  <c r="AR1093" i="7"/>
  <c r="AR1085" i="7"/>
  <c r="AR1124" i="7"/>
  <c r="AR1116" i="7"/>
  <c r="AR1108" i="7"/>
  <c r="AR1100" i="7"/>
  <c r="AR1092" i="7"/>
  <c r="AR1084" i="7"/>
  <c r="AR1123" i="7"/>
  <c r="AR1115" i="7"/>
  <c r="AR1107" i="7"/>
  <c r="AR1099" i="7"/>
  <c r="AR1091" i="7"/>
  <c r="BZ864" i="7" l="1"/>
  <c r="BZ871" i="7"/>
  <c r="BZ866" i="7"/>
  <c r="BZ891" i="7"/>
  <c r="BZ889" i="7"/>
  <c r="BZ879" i="7"/>
  <c r="BZ890" i="7"/>
  <c r="BZ892" i="7"/>
  <c r="BZ880" i="7"/>
  <c r="BZ904" i="7"/>
  <c r="BZ887" i="7"/>
  <c r="BZ885" i="7"/>
  <c r="BZ862" i="7"/>
  <c r="BZ906" i="7"/>
  <c r="BZ903" i="7"/>
  <c r="BZ901" i="7"/>
  <c r="BS862" i="7"/>
  <c r="BZ873" i="7"/>
  <c r="BZ863" i="7"/>
  <c r="AS794" i="7"/>
  <c r="BZ865" i="7"/>
  <c r="BZ874" i="7"/>
  <c r="BZ869" i="7"/>
  <c r="BZ883" i="7"/>
  <c r="BZ882" i="7"/>
  <c r="BZ894" i="7"/>
  <c r="BZ886" i="7"/>
  <c r="BZ893" i="7"/>
  <c r="BZ884" i="7"/>
  <c r="BZ898" i="7"/>
  <c r="BZ895" i="7"/>
  <c r="BZ872" i="7"/>
  <c r="BZ868" i="7"/>
  <c r="BZ881" i="7"/>
  <c r="BZ867" i="7"/>
  <c r="BZ870" i="7"/>
  <c r="BZ875" i="7"/>
  <c r="BZ888" i="7"/>
  <c r="BZ900" i="7"/>
  <c r="BZ897" i="7"/>
  <c r="BZ907" i="7"/>
  <c r="BZ878" i="7"/>
  <c r="BZ899" i="7"/>
  <c r="BZ896" i="7"/>
  <c r="BZ877" i="7"/>
  <c r="BZ905" i="7"/>
  <c r="BZ876" i="7"/>
  <c r="AR1142" i="7"/>
  <c r="B1147" i="7" s="1"/>
  <c r="AS712" i="7" l="1"/>
  <c r="AS711" i="7"/>
  <c r="AS703" i="7"/>
  <c r="AS704" i="7"/>
  <c r="AS702" i="7"/>
  <c r="AS687" i="7"/>
  <c r="AS688" i="7"/>
  <c r="AS689" i="7"/>
  <c r="AS690" i="7"/>
  <c r="AS691" i="7"/>
  <c r="AS692" i="7"/>
  <c r="AS693" i="7"/>
  <c r="AS686" i="7"/>
  <c r="AS681" i="7"/>
  <c r="AS680" i="7"/>
  <c r="AS682" i="7"/>
  <c r="AS683" i="7"/>
  <c r="AS684" i="7"/>
  <c r="AS685" i="7"/>
  <c r="AS694" i="7"/>
  <c r="AS695" i="7"/>
  <c r="AS696" i="7"/>
  <c r="AS697" i="7"/>
  <c r="AS698" i="7"/>
  <c r="AS699" i="7"/>
  <c r="AS700" i="7"/>
  <c r="AS701" i="7"/>
  <c r="AS705" i="7"/>
  <c r="AS706" i="7"/>
  <c r="AS707" i="7"/>
  <c r="AS708" i="7"/>
  <c r="AS709" i="7"/>
  <c r="AS710" i="7"/>
  <c r="AS654" i="7"/>
  <c r="AS655" i="7"/>
  <c r="AS656" i="7"/>
  <c r="AS657" i="7"/>
  <c r="AS658" i="7"/>
  <c r="AS659" i="7"/>
  <c r="AS660" i="7"/>
  <c r="AS661" i="7"/>
  <c r="AS662" i="7"/>
  <c r="AS663" i="7"/>
  <c r="AS664" i="7"/>
  <c r="AS665" i="7"/>
  <c r="AS666" i="7"/>
  <c r="AS667" i="7"/>
  <c r="AS668" i="7"/>
  <c r="AS669" i="7"/>
  <c r="AS670" i="7"/>
  <c r="AS671" i="7"/>
  <c r="AS672" i="7"/>
  <c r="AS673" i="7"/>
  <c r="AS674" i="7"/>
  <c r="AS675" i="7"/>
  <c r="AS676" i="7"/>
  <c r="AS677" i="7"/>
  <c r="AS678" i="7"/>
  <c r="AS679" i="7"/>
  <c r="AS653" i="7"/>
  <c r="BU450" i="7"/>
  <c r="BU451" i="7"/>
  <c r="BU452" i="7"/>
  <c r="BU453" i="7"/>
  <c r="BU454" i="7"/>
  <c r="BU455" i="7"/>
  <c r="BU456" i="7"/>
  <c r="BU457" i="7"/>
  <c r="BU458" i="7"/>
  <c r="BU459" i="7"/>
  <c r="BU460" i="7"/>
  <c r="BU461" i="7"/>
  <c r="BU462" i="7"/>
  <c r="BU463" i="7"/>
  <c r="BU464" i="7"/>
  <c r="BU465" i="7"/>
  <c r="BU466" i="7"/>
  <c r="BU467" i="7"/>
  <c r="BU468" i="7"/>
  <c r="BU469" i="7"/>
  <c r="BU470" i="7"/>
  <c r="BU471" i="7"/>
  <c r="BU472" i="7"/>
  <c r="BU473" i="7"/>
  <c r="BU474" i="7"/>
  <c r="BU475" i="7"/>
  <c r="BU476" i="7"/>
  <c r="BU477" i="7"/>
  <c r="BU478" i="7"/>
  <c r="BU479" i="7"/>
  <c r="BU480" i="7"/>
  <c r="BU481" i="7"/>
  <c r="BU482" i="7"/>
  <c r="BU483" i="7"/>
  <c r="BU484" i="7"/>
  <c r="BU485" i="7"/>
  <c r="BU486" i="7"/>
  <c r="BU487" i="7"/>
  <c r="BU488" i="7"/>
  <c r="BU489" i="7"/>
  <c r="BU490" i="7"/>
  <c r="BU491" i="7"/>
  <c r="BU492" i="7"/>
  <c r="BU493" i="7"/>
  <c r="BU494" i="7"/>
  <c r="BU449" i="7"/>
  <c r="BU105" i="7"/>
  <c r="D555" i="7"/>
  <c r="D556" i="7"/>
  <c r="D557" i="7"/>
  <c r="D558" i="7"/>
  <c r="D559" i="7"/>
  <c r="D560" i="7"/>
  <c r="D561" i="7"/>
  <c r="D562" i="7"/>
  <c r="D563" i="7"/>
  <c r="D564" i="7"/>
  <c r="D565" i="7"/>
  <c r="D566" i="7"/>
  <c r="D567" i="7"/>
  <c r="D568" i="7"/>
  <c r="D569" i="7"/>
  <c r="D570" i="7"/>
  <c r="D571" i="7"/>
  <c r="D572" i="7"/>
  <c r="D573" i="7"/>
  <c r="D574" i="7"/>
  <c r="D575" i="7"/>
  <c r="D576" i="7"/>
  <c r="D577" i="7"/>
  <c r="D578" i="7"/>
  <c r="D579" i="7"/>
  <c r="D580" i="7"/>
  <c r="D581" i="7"/>
  <c r="D582" i="7"/>
  <c r="D583" i="7"/>
  <c r="D584" i="7"/>
  <c r="D585" i="7"/>
  <c r="D586" i="7"/>
  <c r="D587" i="7"/>
  <c r="D588" i="7"/>
  <c r="D589" i="7"/>
  <c r="D590" i="7"/>
  <c r="D591" i="7"/>
  <c r="D592" i="7"/>
  <c r="D593" i="7"/>
  <c r="D594" i="7"/>
  <c r="D595" i="7"/>
  <c r="D596" i="7"/>
  <c r="D597" i="7"/>
  <c r="D598" i="7"/>
  <c r="D554" i="7"/>
  <c r="BC343" i="7"/>
  <c r="BC344" i="7"/>
  <c r="BC345" i="7"/>
  <c r="BC346" i="7"/>
  <c r="BC347" i="7"/>
  <c r="BC348" i="7"/>
  <c r="BC349" i="7"/>
  <c r="BC350" i="7"/>
  <c r="BC351" i="7"/>
  <c r="BC342" i="7"/>
  <c r="AH333" i="7"/>
  <c r="AU771" i="7" s="1"/>
  <c r="AH301" i="7"/>
  <c r="AO310" i="7"/>
  <c r="AO311" i="7"/>
  <c r="AO312" i="7"/>
  <c r="AO313" i="7"/>
  <c r="AO314" i="7"/>
  <c r="AO315" i="7"/>
  <c r="AO316" i="7"/>
  <c r="AO317" i="7"/>
  <c r="AO318" i="7"/>
  <c r="AO319" i="7"/>
  <c r="AO309" i="7"/>
  <c r="AO307" i="7"/>
  <c r="AO308" i="7"/>
  <c r="AO306" i="7"/>
  <c r="BU106" i="7"/>
  <c r="BU107" i="7"/>
  <c r="BU108" i="7"/>
  <c r="BU109" i="7"/>
  <c r="BU110" i="7"/>
  <c r="BU111" i="7"/>
  <c r="BU112" i="7"/>
  <c r="BU113" i="7"/>
  <c r="BU114" i="7"/>
  <c r="BU115" i="7"/>
  <c r="BU116" i="7"/>
  <c r="BU117" i="7"/>
  <c r="BU118" i="7"/>
  <c r="BU119" i="7"/>
  <c r="BU120" i="7"/>
  <c r="BU121" i="7"/>
  <c r="BU122" i="7"/>
  <c r="BU123" i="7"/>
  <c r="BU124" i="7"/>
  <c r="BU125" i="7"/>
  <c r="BU126" i="7"/>
  <c r="BU127" i="7"/>
  <c r="BU128" i="7"/>
  <c r="BU129" i="7"/>
  <c r="BU130" i="7"/>
  <c r="BU131" i="7"/>
  <c r="BU132" i="7"/>
  <c r="BU133" i="7"/>
  <c r="BU134" i="7"/>
  <c r="BU135" i="7"/>
  <c r="BU136" i="7"/>
  <c r="BU137" i="7"/>
  <c r="BU138" i="7"/>
  <c r="BU139" i="7"/>
  <c r="BU140" i="7"/>
  <c r="BU141" i="7"/>
  <c r="BU142" i="7"/>
  <c r="BU143" i="7"/>
  <c r="BU144" i="7"/>
  <c r="BU145" i="7"/>
  <c r="BU146" i="7"/>
  <c r="BU147" i="7"/>
  <c r="BU148" i="7"/>
  <c r="BU149" i="7"/>
  <c r="BU150" i="7"/>
  <c r="BS150" i="7"/>
  <c r="BS106" i="7"/>
  <c r="BS107" i="7"/>
  <c r="BS108" i="7"/>
  <c r="BS109" i="7"/>
  <c r="BS110" i="7"/>
  <c r="BS111" i="7"/>
  <c r="BS112" i="7"/>
  <c r="BS113" i="7"/>
  <c r="BS114" i="7"/>
  <c r="BS115" i="7"/>
  <c r="BS116" i="7"/>
  <c r="BS117" i="7"/>
  <c r="BS118" i="7"/>
  <c r="BS119" i="7"/>
  <c r="BS120" i="7"/>
  <c r="BS121" i="7"/>
  <c r="BS122" i="7"/>
  <c r="BS123" i="7"/>
  <c r="BS124" i="7"/>
  <c r="BS125" i="7"/>
  <c r="BS126" i="7"/>
  <c r="BS127" i="7"/>
  <c r="BS128" i="7"/>
  <c r="BS129" i="7"/>
  <c r="BS130" i="7"/>
  <c r="BS131" i="7"/>
  <c r="BS132" i="7"/>
  <c r="BS133" i="7"/>
  <c r="BS134" i="7"/>
  <c r="BS135" i="7"/>
  <c r="BS136" i="7"/>
  <c r="BS137" i="7"/>
  <c r="BS138" i="7"/>
  <c r="BS139" i="7"/>
  <c r="BS140" i="7"/>
  <c r="BS141" i="7"/>
  <c r="BS142" i="7"/>
  <c r="BS143" i="7"/>
  <c r="BS144" i="7"/>
  <c r="BS145" i="7"/>
  <c r="BS146" i="7"/>
  <c r="BS147" i="7"/>
  <c r="BS148" i="7"/>
  <c r="BS149" i="7"/>
  <c r="BS105" i="7"/>
  <c r="AH1082" i="7"/>
  <c r="D40" i="7"/>
  <c r="AU763" i="7" l="1"/>
  <c r="AU764" i="7"/>
  <c r="AU762" i="7"/>
  <c r="AU765" i="7"/>
  <c r="AU767" i="7"/>
  <c r="AU768" i="7"/>
  <c r="AU769" i="7"/>
  <c r="AU770" i="7"/>
  <c r="AX342" i="7"/>
  <c r="AS764" i="7"/>
  <c r="AS762" i="7"/>
  <c r="AS765" i="7"/>
  <c r="AS763" i="7"/>
  <c r="AS766" i="7"/>
  <c r="AS767" i="7"/>
  <c r="AS768" i="7"/>
  <c r="AS769" i="7"/>
  <c r="AS770" i="7"/>
  <c r="AS771" i="7"/>
  <c r="AZ762" i="7"/>
  <c r="BH342" i="7"/>
  <c r="BH350" i="7"/>
  <c r="BH343" i="7"/>
  <c r="BH351" i="7"/>
  <c r="BH346" i="7"/>
  <c r="BH347" i="7"/>
  <c r="BH344" i="7"/>
  <c r="BH345" i="7"/>
  <c r="BH348" i="7"/>
  <c r="BH349" i="7"/>
  <c r="B329" i="7"/>
  <c r="BH352" i="7" l="1"/>
  <c r="B361" i="7" s="1"/>
  <c r="AQ863" i="7" l="1"/>
  <c r="AQ864" i="7"/>
  <c r="AQ865" i="7"/>
  <c r="AQ866" i="7"/>
  <c r="AQ867" i="7"/>
  <c r="AQ868" i="7"/>
  <c r="AQ869" i="7"/>
  <c r="AQ870" i="7"/>
  <c r="AQ871" i="7"/>
  <c r="AQ872" i="7"/>
  <c r="AQ873" i="7"/>
  <c r="AQ874" i="7"/>
  <c r="AQ875" i="7"/>
  <c r="AQ876" i="7"/>
  <c r="AQ877" i="7"/>
  <c r="AQ878" i="7"/>
  <c r="AQ879" i="7"/>
  <c r="AQ880" i="7"/>
  <c r="AQ881" i="7"/>
  <c r="AQ882" i="7"/>
  <c r="AQ883" i="7"/>
  <c r="AQ884" i="7"/>
  <c r="AQ885" i="7"/>
  <c r="AQ886" i="7"/>
  <c r="AQ887" i="7"/>
  <c r="AQ888" i="7"/>
  <c r="AQ889" i="7"/>
  <c r="AQ890" i="7"/>
  <c r="AQ891" i="7"/>
  <c r="AQ892" i="7"/>
  <c r="AQ893" i="7"/>
  <c r="AQ894" i="7"/>
  <c r="AQ895" i="7"/>
  <c r="AQ896" i="7"/>
  <c r="AQ897" i="7"/>
  <c r="AQ898" i="7"/>
  <c r="AQ899" i="7"/>
  <c r="AQ900" i="7"/>
  <c r="AQ901" i="7"/>
  <c r="AQ902" i="7"/>
  <c r="AQ903" i="7"/>
  <c r="AQ904" i="7"/>
  <c r="AQ905" i="7"/>
  <c r="AQ906" i="7"/>
  <c r="AQ907" i="7"/>
  <c r="AH863" i="7"/>
  <c r="AM865" i="7" s="1"/>
  <c r="AJ863" i="7"/>
  <c r="AL863" i="7"/>
  <c r="AM863" i="7"/>
  <c r="AH864" i="7"/>
  <c r="AM866" i="7" s="1"/>
  <c r="AJ864" i="7"/>
  <c r="AL864" i="7"/>
  <c r="AH865" i="7"/>
  <c r="AJ865" i="7"/>
  <c r="AL865" i="7"/>
  <c r="AH866" i="7"/>
  <c r="AM868" i="7" s="1"/>
  <c r="AJ866" i="7"/>
  <c r="AL866" i="7"/>
  <c r="AH867" i="7"/>
  <c r="AM869" i="7" s="1"/>
  <c r="AJ867" i="7"/>
  <c r="AL867" i="7"/>
  <c r="AM867" i="7"/>
  <c r="AH868" i="7"/>
  <c r="AM870" i="7" s="1"/>
  <c r="AJ868" i="7"/>
  <c r="AL868" i="7"/>
  <c r="AH869" i="7"/>
  <c r="AJ869" i="7"/>
  <c r="AL869" i="7"/>
  <c r="AH870" i="7"/>
  <c r="AJ870" i="7"/>
  <c r="AL870" i="7"/>
  <c r="AH871" i="7"/>
  <c r="AM873" i="7" s="1"/>
  <c r="AJ871" i="7"/>
  <c r="AL871" i="7"/>
  <c r="AH872" i="7"/>
  <c r="AM874" i="7" s="1"/>
  <c r="AJ872" i="7"/>
  <c r="AL872" i="7"/>
  <c r="AH873" i="7"/>
  <c r="AM875" i="7" s="1"/>
  <c r="AJ873" i="7"/>
  <c r="AL873" i="7"/>
  <c r="AH874" i="7"/>
  <c r="AM876" i="7" s="1"/>
  <c r="AJ874" i="7"/>
  <c r="AL874" i="7"/>
  <c r="AH875" i="7"/>
  <c r="AM877" i="7" s="1"/>
  <c r="AJ875" i="7"/>
  <c r="AL875" i="7"/>
  <c r="AH876" i="7"/>
  <c r="AM878" i="7" s="1"/>
  <c r="AJ876" i="7"/>
  <c r="AL876" i="7"/>
  <c r="AH877" i="7"/>
  <c r="AJ877" i="7"/>
  <c r="AL877" i="7"/>
  <c r="AH878" i="7"/>
  <c r="AM880" i="7" s="1"/>
  <c r="AJ878" i="7"/>
  <c r="AL878" i="7"/>
  <c r="AH879" i="7"/>
  <c r="AM881" i="7" s="1"/>
  <c r="AJ879" i="7"/>
  <c r="AL879" i="7"/>
  <c r="AH880" i="7"/>
  <c r="AM882" i="7" s="1"/>
  <c r="AJ880" i="7"/>
  <c r="AL880" i="7"/>
  <c r="AH881" i="7"/>
  <c r="AM883" i="7" s="1"/>
  <c r="AJ881" i="7"/>
  <c r="AL881" i="7"/>
  <c r="AH882" i="7"/>
  <c r="AM884" i="7" s="1"/>
  <c r="AJ882" i="7"/>
  <c r="AL882" i="7"/>
  <c r="AH883" i="7"/>
  <c r="AM885" i="7" s="1"/>
  <c r="AJ883" i="7"/>
  <c r="AL883" i="7"/>
  <c r="AH884" i="7"/>
  <c r="AM886" i="7" s="1"/>
  <c r="AJ884" i="7"/>
  <c r="AL884" i="7"/>
  <c r="AH885" i="7"/>
  <c r="AJ885" i="7"/>
  <c r="AL885" i="7"/>
  <c r="AH886" i="7"/>
  <c r="AM888" i="7" s="1"/>
  <c r="AJ886" i="7"/>
  <c r="AL886" i="7"/>
  <c r="AH887" i="7"/>
  <c r="AM889" i="7" s="1"/>
  <c r="AJ887" i="7"/>
  <c r="AL887" i="7"/>
  <c r="AH888" i="7"/>
  <c r="AM890" i="7" s="1"/>
  <c r="AJ888" i="7"/>
  <c r="AL888" i="7"/>
  <c r="AH889" i="7"/>
  <c r="AM891" i="7" s="1"/>
  <c r="AJ889" i="7"/>
  <c r="AL889" i="7"/>
  <c r="AH890" i="7"/>
  <c r="AM892" i="7" s="1"/>
  <c r="AJ890" i="7"/>
  <c r="AL890" i="7"/>
  <c r="AH891" i="7"/>
  <c r="AM893" i="7" s="1"/>
  <c r="AJ891" i="7"/>
  <c r="AL891" i="7"/>
  <c r="AH892" i="7"/>
  <c r="AM894" i="7" s="1"/>
  <c r="AJ892" i="7"/>
  <c r="AL892" i="7"/>
  <c r="AH893" i="7"/>
  <c r="AJ893" i="7"/>
  <c r="AL893" i="7"/>
  <c r="AH894" i="7"/>
  <c r="AM896" i="7" s="1"/>
  <c r="AJ894" i="7"/>
  <c r="AL894" i="7"/>
  <c r="AH895" i="7"/>
  <c r="AM897" i="7" s="1"/>
  <c r="AJ895" i="7"/>
  <c r="AL895" i="7"/>
  <c r="AH896" i="7"/>
  <c r="AM898" i="7" s="1"/>
  <c r="AJ896" i="7"/>
  <c r="AL896" i="7"/>
  <c r="AH897" i="7"/>
  <c r="AM899" i="7" s="1"/>
  <c r="AJ897" i="7"/>
  <c r="AL897" i="7"/>
  <c r="AH898" i="7"/>
  <c r="AM900" i="7" s="1"/>
  <c r="AJ898" i="7"/>
  <c r="AL898" i="7"/>
  <c r="AH899" i="7"/>
  <c r="AJ899" i="7"/>
  <c r="AL899" i="7"/>
  <c r="AH900" i="7"/>
  <c r="AM902" i="7" s="1"/>
  <c r="AJ900" i="7"/>
  <c r="AL900" i="7"/>
  <c r="AH901" i="7"/>
  <c r="AJ901" i="7"/>
  <c r="AL901" i="7"/>
  <c r="AH902" i="7"/>
  <c r="AM904" i="7" s="1"/>
  <c r="AJ902" i="7"/>
  <c r="AL902" i="7"/>
  <c r="AH903" i="7"/>
  <c r="AM905" i="7" s="1"/>
  <c r="AJ903" i="7"/>
  <c r="AL903" i="7"/>
  <c r="AH904" i="7"/>
  <c r="AJ904" i="7"/>
  <c r="AL904" i="7"/>
  <c r="AH905" i="7"/>
  <c r="AM907" i="7" s="1"/>
  <c r="AJ905" i="7"/>
  <c r="AL905" i="7"/>
  <c r="AH906" i="7"/>
  <c r="AJ906" i="7"/>
  <c r="AL906" i="7"/>
  <c r="AH907" i="7"/>
  <c r="AJ907" i="7"/>
  <c r="AL907" i="7"/>
  <c r="AQ862" i="7"/>
  <c r="AM862" i="7"/>
  <c r="AL862" i="7"/>
  <c r="AJ862" i="7"/>
  <c r="AH862" i="7"/>
  <c r="DF350" i="18"/>
  <c r="DF306" i="18"/>
  <c r="DF307" i="18"/>
  <c r="DF308" i="18"/>
  <c r="DF309" i="18"/>
  <c r="DF310" i="18"/>
  <c r="DF311" i="18"/>
  <c r="DF312" i="18"/>
  <c r="DF313" i="18"/>
  <c r="DF314" i="18"/>
  <c r="DF315" i="18"/>
  <c r="DF316" i="18"/>
  <c r="DF317" i="18"/>
  <c r="DF318" i="18"/>
  <c r="DF319" i="18"/>
  <c r="DF320" i="18"/>
  <c r="DF321" i="18"/>
  <c r="DF322" i="18"/>
  <c r="DF323" i="18"/>
  <c r="DF324" i="18"/>
  <c r="DF325" i="18"/>
  <c r="DF326" i="18"/>
  <c r="DF327" i="18"/>
  <c r="DF328" i="18"/>
  <c r="DF329" i="18"/>
  <c r="DF330" i="18"/>
  <c r="DF331" i="18"/>
  <c r="DF332" i="18"/>
  <c r="DF333" i="18"/>
  <c r="DF334" i="18"/>
  <c r="DF335" i="18"/>
  <c r="DF336" i="18"/>
  <c r="DF337" i="18"/>
  <c r="DF338" i="18"/>
  <c r="DF339" i="18"/>
  <c r="DF340" i="18"/>
  <c r="DF341" i="18"/>
  <c r="DF342" i="18"/>
  <c r="DF343" i="18"/>
  <c r="DF344" i="18"/>
  <c r="DF345" i="18"/>
  <c r="DF346" i="18"/>
  <c r="DF347" i="18"/>
  <c r="DF348" i="18"/>
  <c r="DF349" i="18"/>
  <c r="DF305" i="18"/>
  <c r="DF260" i="18"/>
  <c r="DF261" i="18"/>
  <c r="DF262" i="18"/>
  <c r="DF263" i="18"/>
  <c r="DF264" i="18"/>
  <c r="DF265" i="18"/>
  <c r="DF266" i="18"/>
  <c r="DF267" i="18"/>
  <c r="DF268" i="18"/>
  <c r="DF269" i="18"/>
  <c r="DF270" i="18"/>
  <c r="DF271" i="18"/>
  <c r="DF272" i="18"/>
  <c r="DF273" i="18"/>
  <c r="DF274" i="18"/>
  <c r="DF275" i="18"/>
  <c r="DF276" i="18"/>
  <c r="DF277" i="18"/>
  <c r="DF278" i="18"/>
  <c r="DF279" i="18"/>
  <c r="DF280" i="18"/>
  <c r="DF281" i="18"/>
  <c r="DF282" i="18"/>
  <c r="DF283" i="18"/>
  <c r="DF284" i="18"/>
  <c r="DF285" i="18"/>
  <c r="DF259" i="18"/>
  <c r="DF235" i="18"/>
  <c r="DF236" i="18"/>
  <c r="DF237" i="18"/>
  <c r="DF238" i="18"/>
  <c r="DF239" i="18"/>
  <c r="DF240" i="18"/>
  <c r="DF241" i="18"/>
  <c r="DF242" i="18"/>
  <c r="DF243" i="18"/>
  <c r="DF203" i="18"/>
  <c r="DF204" i="18"/>
  <c r="DF205" i="18"/>
  <c r="DF206" i="18"/>
  <c r="DF207" i="18"/>
  <c r="DF208" i="18"/>
  <c r="DF209" i="18"/>
  <c r="DF210" i="18"/>
  <c r="DF211" i="18"/>
  <c r="DF212" i="18"/>
  <c r="DF213" i="18"/>
  <c r="DF214" i="18"/>
  <c r="DF215" i="18"/>
  <c r="DF216" i="18"/>
  <c r="DF217" i="18"/>
  <c r="DF218" i="18"/>
  <c r="DF202" i="18"/>
  <c r="DF177" i="18"/>
  <c r="DF178" i="18"/>
  <c r="DF179" i="18"/>
  <c r="DF180" i="18"/>
  <c r="DF181" i="18"/>
  <c r="DF182" i="18"/>
  <c r="DF183" i="18"/>
  <c r="DF184" i="18"/>
  <c r="DF185" i="18"/>
  <c r="DF176" i="18"/>
  <c r="DF155" i="18"/>
  <c r="DF156" i="18"/>
  <c r="DF157" i="18"/>
  <c r="DF158" i="18"/>
  <c r="DF159" i="18"/>
  <c r="DF154" i="18"/>
  <c r="DD131" i="18"/>
  <c r="AQ450" i="7"/>
  <c r="AQ451" i="7"/>
  <c r="AQ452" i="7"/>
  <c r="AQ453" i="7"/>
  <c r="AQ454" i="7"/>
  <c r="AQ455" i="7"/>
  <c r="AQ456" i="7"/>
  <c r="AQ457" i="7"/>
  <c r="AQ458" i="7"/>
  <c r="AQ459" i="7"/>
  <c r="AQ460" i="7"/>
  <c r="AQ461" i="7"/>
  <c r="AQ462" i="7"/>
  <c r="AQ463" i="7"/>
  <c r="AQ464" i="7"/>
  <c r="AQ465" i="7"/>
  <c r="AQ466" i="7"/>
  <c r="AQ467" i="7"/>
  <c r="AQ468" i="7"/>
  <c r="AQ469" i="7"/>
  <c r="AQ470" i="7"/>
  <c r="AQ471" i="7"/>
  <c r="AQ472" i="7"/>
  <c r="AQ473" i="7"/>
  <c r="AQ474" i="7"/>
  <c r="AQ475" i="7"/>
  <c r="AQ476" i="7"/>
  <c r="AQ477" i="7"/>
  <c r="AQ478" i="7"/>
  <c r="AQ479" i="7"/>
  <c r="AQ480" i="7"/>
  <c r="AQ481" i="7"/>
  <c r="AQ482" i="7"/>
  <c r="AQ483" i="7"/>
  <c r="AQ484" i="7"/>
  <c r="AQ485" i="7"/>
  <c r="AQ486" i="7"/>
  <c r="AQ487" i="7"/>
  <c r="AQ488" i="7"/>
  <c r="AQ489" i="7"/>
  <c r="AQ490" i="7"/>
  <c r="AQ491" i="7"/>
  <c r="AQ492" i="7"/>
  <c r="AQ493" i="7"/>
  <c r="AQ494" i="7"/>
  <c r="AQ449" i="7"/>
  <c r="AH450" i="7"/>
  <c r="AM452" i="7" s="1"/>
  <c r="AJ450" i="7"/>
  <c r="AL450" i="7"/>
  <c r="AM450" i="7"/>
  <c r="AH451" i="7"/>
  <c r="AJ451" i="7"/>
  <c r="AL451" i="7"/>
  <c r="AH452" i="7"/>
  <c r="AM454" i="7" s="1"/>
  <c r="AJ452" i="7"/>
  <c r="AL452" i="7"/>
  <c r="AH453" i="7"/>
  <c r="AM455" i="7" s="1"/>
  <c r="AJ453" i="7"/>
  <c r="AL453" i="7"/>
  <c r="AH454" i="7"/>
  <c r="AJ454" i="7"/>
  <c r="AL454" i="7"/>
  <c r="AH455" i="7"/>
  <c r="AM457" i="7" s="1"/>
  <c r="AJ455" i="7"/>
  <c r="AL455" i="7"/>
  <c r="AH456" i="7"/>
  <c r="AM458" i="7" s="1"/>
  <c r="AJ456" i="7"/>
  <c r="AL456" i="7"/>
  <c r="AH457" i="7"/>
  <c r="AM459" i="7" s="1"/>
  <c r="AJ457" i="7"/>
  <c r="AL457" i="7"/>
  <c r="AH458" i="7"/>
  <c r="AM460" i="7" s="1"/>
  <c r="AJ458" i="7"/>
  <c r="AL458" i="7"/>
  <c r="AH459" i="7"/>
  <c r="AJ459" i="7"/>
  <c r="AL459" i="7"/>
  <c r="AH460" i="7"/>
  <c r="AM462" i="7" s="1"/>
  <c r="AJ460" i="7"/>
  <c r="AL460" i="7"/>
  <c r="AH461" i="7"/>
  <c r="AJ461" i="7"/>
  <c r="AL461" i="7"/>
  <c r="AH462" i="7"/>
  <c r="AJ462" i="7"/>
  <c r="AL462" i="7"/>
  <c r="AH463" i="7"/>
  <c r="AM465" i="7" s="1"/>
  <c r="AJ463" i="7"/>
  <c r="AL463" i="7"/>
  <c r="AH464" i="7"/>
  <c r="AM466" i="7" s="1"/>
  <c r="AJ464" i="7"/>
  <c r="AL464" i="7"/>
  <c r="AH465" i="7"/>
  <c r="AM467" i="7" s="1"/>
  <c r="AJ465" i="7"/>
  <c r="AL465" i="7"/>
  <c r="AH466" i="7"/>
  <c r="AM468" i="7" s="1"/>
  <c r="AJ466" i="7"/>
  <c r="AL466" i="7"/>
  <c r="AH467" i="7"/>
  <c r="AJ467" i="7"/>
  <c r="AL467" i="7"/>
  <c r="AH468" i="7"/>
  <c r="AM470" i="7" s="1"/>
  <c r="AJ468" i="7"/>
  <c r="AL468" i="7"/>
  <c r="AH469" i="7"/>
  <c r="AJ469" i="7"/>
  <c r="AL469" i="7"/>
  <c r="AH470" i="7"/>
  <c r="AJ470" i="7"/>
  <c r="AL470" i="7"/>
  <c r="AH471" i="7"/>
  <c r="AM473" i="7" s="1"/>
  <c r="AJ471" i="7"/>
  <c r="AL471" i="7"/>
  <c r="AH472" i="7"/>
  <c r="AM474" i="7" s="1"/>
  <c r="AJ472" i="7"/>
  <c r="AL472" i="7"/>
  <c r="AH473" i="7"/>
  <c r="AM475" i="7" s="1"/>
  <c r="AJ473" i="7"/>
  <c r="AL473" i="7"/>
  <c r="AH474" i="7"/>
  <c r="AM476" i="7" s="1"/>
  <c r="AJ474" i="7"/>
  <c r="AL474" i="7"/>
  <c r="AH475" i="7"/>
  <c r="AJ475" i="7"/>
  <c r="AL475" i="7"/>
  <c r="AH476" i="7"/>
  <c r="AM478" i="7" s="1"/>
  <c r="AJ476" i="7"/>
  <c r="AL476" i="7"/>
  <c r="AH477" i="7"/>
  <c r="AJ477" i="7"/>
  <c r="AL477" i="7"/>
  <c r="AH478" i="7"/>
  <c r="AJ478" i="7"/>
  <c r="AL478" i="7"/>
  <c r="AH479" i="7"/>
  <c r="AM481" i="7" s="1"/>
  <c r="AJ479" i="7"/>
  <c r="AL479" i="7"/>
  <c r="AH480" i="7"/>
  <c r="AM482" i="7" s="1"/>
  <c r="AJ480" i="7"/>
  <c r="AL480" i="7"/>
  <c r="AH481" i="7"/>
  <c r="AM483" i="7" s="1"/>
  <c r="AJ481" i="7"/>
  <c r="AL481" i="7"/>
  <c r="AH482" i="7"/>
  <c r="AM484" i="7" s="1"/>
  <c r="AJ482" i="7"/>
  <c r="AL482" i="7"/>
  <c r="AH483" i="7"/>
  <c r="AJ483" i="7"/>
  <c r="AL483" i="7"/>
  <c r="AH484" i="7"/>
  <c r="AM486" i="7" s="1"/>
  <c r="AJ484" i="7"/>
  <c r="AL484" i="7"/>
  <c r="AH485" i="7"/>
  <c r="AM487" i="7" s="1"/>
  <c r="AJ485" i="7"/>
  <c r="AL485" i="7"/>
  <c r="AH486" i="7"/>
  <c r="AJ486" i="7"/>
  <c r="AL486" i="7"/>
  <c r="AH487" i="7"/>
  <c r="AM489" i="7" s="1"/>
  <c r="AJ487" i="7"/>
  <c r="AL487" i="7"/>
  <c r="AH488" i="7"/>
  <c r="AM490" i="7" s="1"/>
  <c r="AJ488" i="7"/>
  <c r="AL488" i="7"/>
  <c r="AH489" i="7"/>
  <c r="AM491" i="7" s="1"/>
  <c r="AJ489" i="7"/>
  <c r="AL489" i="7"/>
  <c r="AH490" i="7"/>
  <c r="AM492" i="7" s="1"/>
  <c r="AJ490" i="7"/>
  <c r="AL490" i="7"/>
  <c r="AH491" i="7"/>
  <c r="AJ491" i="7"/>
  <c r="AL491" i="7"/>
  <c r="AH492" i="7"/>
  <c r="AM494" i="7" s="1"/>
  <c r="AJ492" i="7"/>
  <c r="AL492" i="7"/>
  <c r="AH493" i="7"/>
  <c r="AJ493" i="7"/>
  <c r="AL493" i="7"/>
  <c r="AH494" i="7"/>
  <c r="AJ494" i="7"/>
  <c r="AL494" i="7"/>
  <c r="AL449" i="7"/>
  <c r="AJ449" i="7"/>
  <c r="AH449" i="7"/>
  <c r="AM451" i="7" s="1"/>
  <c r="AQ106" i="7"/>
  <c r="AQ107" i="7"/>
  <c r="AQ108" i="7"/>
  <c r="AQ109" i="7"/>
  <c r="AQ110" i="7"/>
  <c r="AQ111" i="7"/>
  <c r="AQ112" i="7"/>
  <c r="AQ113" i="7"/>
  <c r="AQ114" i="7"/>
  <c r="AQ115" i="7"/>
  <c r="AQ116" i="7"/>
  <c r="AQ117" i="7"/>
  <c r="AQ118" i="7"/>
  <c r="AQ119" i="7"/>
  <c r="AQ120" i="7"/>
  <c r="AQ121" i="7"/>
  <c r="AQ122" i="7"/>
  <c r="AQ123" i="7"/>
  <c r="AQ124" i="7"/>
  <c r="AQ125" i="7"/>
  <c r="AQ126" i="7"/>
  <c r="AQ127" i="7"/>
  <c r="AQ128" i="7"/>
  <c r="AQ129" i="7"/>
  <c r="AQ130" i="7"/>
  <c r="AQ131" i="7"/>
  <c r="AQ132" i="7"/>
  <c r="AQ133" i="7"/>
  <c r="AQ134" i="7"/>
  <c r="AQ135" i="7"/>
  <c r="AQ136" i="7"/>
  <c r="AQ137" i="7"/>
  <c r="AQ138" i="7"/>
  <c r="AQ139" i="7"/>
  <c r="AQ140" i="7"/>
  <c r="AQ141" i="7"/>
  <c r="AQ142" i="7"/>
  <c r="AQ143" i="7"/>
  <c r="AQ144" i="7"/>
  <c r="AQ145" i="7"/>
  <c r="AQ146" i="7"/>
  <c r="AQ147" i="7"/>
  <c r="AQ148" i="7"/>
  <c r="AQ149" i="7"/>
  <c r="AQ150" i="7"/>
  <c r="AQ105" i="7"/>
  <c r="AH106" i="7"/>
  <c r="AM106" i="7" s="1"/>
  <c r="AJ106" i="7"/>
  <c r="AH107" i="7"/>
  <c r="AM107" i="7" s="1"/>
  <c r="AJ107" i="7"/>
  <c r="AL107" i="7"/>
  <c r="AH108" i="7"/>
  <c r="AM108" i="7" s="1"/>
  <c r="AJ108" i="7"/>
  <c r="AL108" i="7"/>
  <c r="AH109" i="7"/>
  <c r="AJ109" i="7"/>
  <c r="AL109" i="7"/>
  <c r="AH110" i="7"/>
  <c r="AM110" i="7" s="1"/>
  <c r="AJ110" i="7"/>
  <c r="AL110" i="7"/>
  <c r="AH111" i="7"/>
  <c r="AM111" i="7" s="1"/>
  <c r="AJ111" i="7"/>
  <c r="AL111" i="7"/>
  <c r="AH112" i="7"/>
  <c r="AM112" i="7" s="1"/>
  <c r="AJ112" i="7"/>
  <c r="AL112" i="7"/>
  <c r="AH113" i="7"/>
  <c r="AM113" i="7" s="1"/>
  <c r="AJ113" i="7"/>
  <c r="AL113" i="7"/>
  <c r="AH114" i="7"/>
  <c r="AM114" i="7" s="1"/>
  <c r="AJ114" i="7"/>
  <c r="AL114" i="7"/>
  <c r="AH115" i="7"/>
  <c r="AM115" i="7" s="1"/>
  <c r="AJ115" i="7"/>
  <c r="AL115" i="7"/>
  <c r="AH116" i="7"/>
  <c r="AM116" i="7" s="1"/>
  <c r="AJ116" i="7"/>
  <c r="AL116" i="7"/>
  <c r="AH117" i="7"/>
  <c r="AJ117" i="7"/>
  <c r="AL117" i="7"/>
  <c r="AH118" i="7"/>
  <c r="AM118" i="7" s="1"/>
  <c r="AJ118" i="7"/>
  <c r="AL118" i="7"/>
  <c r="AH119" i="7"/>
  <c r="AM119" i="7" s="1"/>
  <c r="AJ119" i="7"/>
  <c r="AL119" i="7"/>
  <c r="AH120" i="7"/>
  <c r="AM120" i="7" s="1"/>
  <c r="AJ120" i="7"/>
  <c r="AL120" i="7"/>
  <c r="AH121" i="7"/>
  <c r="AM121" i="7" s="1"/>
  <c r="AJ121" i="7"/>
  <c r="AL121" i="7"/>
  <c r="AH122" i="7"/>
  <c r="AM122" i="7" s="1"/>
  <c r="AJ122" i="7"/>
  <c r="AL122" i="7"/>
  <c r="AH123" i="7"/>
  <c r="AM123" i="7" s="1"/>
  <c r="AJ123" i="7"/>
  <c r="AL123" i="7"/>
  <c r="AH124" i="7"/>
  <c r="AM124" i="7" s="1"/>
  <c r="AJ124" i="7"/>
  <c r="AL124" i="7"/>
  <c r="AH125" i="7"/>
  <c r="AM125" i="7" s="1"/>
  <c r="AJ125" i="7"/>
  <c r="AL125" i="7"/>
  <c r="AH126" i="7"/>
  <c r="AM126" i="7" s="1"/>
  <c r="AJ126" i="7"/>
  <c r="AL126" i="7"/>
  <c r="AH127" i="7"/>
  <c r="AM127" i="7" s="1"/>
  <c r="AJ127" i="7"/>
  <c r="AL127" i="7"/>
  <c r="AH128" i="7"/>
  <c r="AM128" i="7" s="1"/>
  <c r="AJ128" i="7"/>
  <c r="AL128" i="7"/>
  <c r="AH129" i="7"/>
  <c r="AM129" i="7" s="1"/>
  <c r="AJ129" i="7"/>
  <c r="AL129" i="7"/>
  <c r="AH130" i="7"/>
  <c r="AM130" i="7" s="1"/>
  <c r="AJ130" i="7"/>
  <c r="AL130" i="7"/>
  <c r="AH131" i="7"/>
  <c r="AM131" i="7" s="1"/>
  <c r="AJ131" i="7"/>
  <c r="AL131" i="7"/>
  <c r="AH132" i="7"/>
  <c r="AM132" i="7" s="1"/>
  <c r="AJ132" i="7"/>
  <c r="AL132" i="7"/>
  <c r="AH133" i="7"/>
  <c r="AJ133" i="7"/>
  <c r="AL133" i="7"/>
  <c r="AH134" i="7"/>
  <c r="AM134" i="7" s="1"/>
  <c r="AJ134" i="7"/>
  <c r="AL134" i="7"/>
  <c r="AH135" i="7"/>
  <c r="AM135" i="7" s="1"/>
  <c r="AJ135" i="7"/>
  <c r="AL135" i="7"/>
  <c r="AH136" i="7"/>
  <c r="AM136" i="7" s="1"/>
  <c r="AJ136" i="7"/>
  <c r="AL136" i="7"/>
  <c r="AH137" i="7"/>
  <c r="AM137" i="7" s="1"/>
  <c r="AJ137" i="7"/>
  <c r="AL137" i="7"/>
  <c r="AH138" i="7"/>
  <c r="AM138" i="7" s="1"/>
  <c r="AJ138" i="7"/>
  <c r="AL138" i="7"/>
  <c r="AH139" i="7"/>
  <c r="AM139" i="7" s="1"/>
  <c r="AJ139" i="7"/>
  <c r="AL139" i="7"/>
  <c r="AH140" i="7"/>
  <c r="AM140" i="7" s="1"/>
  <c r="AJ140" i="7"/>
  <c r="AL140" i="7"/>
  <c r="AH141" i="7"/>
  <c r="AM141" i="7" s="1"/>
  <c r="AJ141" i="7"/>
  <c r="AL141" i="7"/>
  <c r="AH142" i="7"/>
  <c r="AM142" i="7" s="1"/>
  <c r="AJ142" i="7"/>
  <c r="AL142" i="7"/>
  <c r="AH143" i="7"/>
  <c r="AJ143" i="7"/>
  <c r="AL143" i="7"/>
  <c r="AM143" i="7"/>
  <c r="AH144" i="7"/>
  <c r="AM144" i="7" s="1"/>
  <c r="AJ144" i="7"/>
  <c r="AL144" i="7"/>
  <c r="AH145" i="7"/>
  <c r="AM145" i="7" s="1"/>
  <c r="AJ145" i="7"/>
  <c r="AL145" i="7"/>
  <c r="AH146" i="7"/>
  <c r="AM146" i="7" s="1"/>
  <c r="AJ146" i="7"/>
  <c r="AL146" i="7"/>
  <c r="AH147" i="7"/>
  <c r="AM147" i="7" s="1"/>
  <c r="AJ147" i="7"/>
  <c r="AL147" i="7"/>
  <c r="AH148" i="7"/>
  <c r="AM148" i="7" s="1"/>
  <c r="AJ148" i="7"/>
  <c r="AL148" i="7"/>
  <c r="AH149" i="7"/>
  <c r="AJ149" i="7"/>
  <c r="AL149" i="7"/>
  <c r="AH150" i="7"/>
  <c r="AM150" i="7" s="1"/>
  <c r="AJ150" i="7"/>
  <c r="AL150" i="7"/>
  <c r="AJ105" i="7"/>
  <c r="AH105" i="7"/>
  <c r="AM105" i="7" s="1"/>
  <c r="D22" i="22"/>
  <c r="D23" i="22"/>
  <c r="D24" i="22"/>
  <c r="D25" i="22"/>
  <c r="D26" i="22"/>
  <c r="D27" i="22"/>
  <c r="D28" i="22"/>
  <c r="D29" i="22"/>
  <c r="D30" i="22"/>
  <c r="D31" i="22"/>
  <c r="D32" i="22"/>
  <c r="D33" i="22"/>
  <c r="D34" i="22"/>
  <c r="D35" i="22"/>
  <c r="D36" i="22"/>
  <c r="D37" i="22"/>
  <c r="D38" i="22"/>
  <c r="D39" i="22"/>
  <c r="D40" i="22"/>
  <c r="D41" i="22"/>
  <c r="D42" i="22"/>
  <c r="D43" i="22"/>
  <c r="D44" i="22"/>
  <c r="D45" i="22"/>
  <c r="D46" i="22"/>
  <c r="D47" i="22"/>
  <c r="D48" i="22"/>
  <c r="D49" i="22"/>
  <c r="D50" i="22"/>
  <c r="D21" i="22"/>
  <c r="AQ795" i="7"/>
  <c r="AQ796" i="7"/>
  <c r="AQ797" i="7"/>
  <c r="AQ798" i="7"/>
  <c r="AQ799" i="7"/>
  <c r="AQ800" i="7"/>
  <c r="AQ801" i="7"/>
  <c r="AQ802" i="7"/>
  <c r="AQ803" i="7"/>
  <c r="AQ804" i="7"/>
  <c r="AQ805" i="7"/>
  <c r="AQ806" i="7"/>
  <c r="AQ807" i="7"/>
  <c r="AQ808" i="7"/>
  <c r="AQ809" i="7"/>
  <c r="AQ810" i="7"/>
  <c r="AQ811" i="7"/>
  <c r="AQ812" i="7"/>
  <c r="AQ813" i="7"/>
  <c r="AQ814" i="7"/>
  <c r="AQ815" i="7"/>
  <c r="AQ816" i="7"/>
  <c r="AQ817" i="7"/>
  <c r="AQ818" i="7"/>
  <c r="AQ819" i="7"/>
  <c r="AQ820" i="7"/>
  <c r="AQ821" i="7"/>
  <c r="AQ822" i="7"/>
  <c r="AQ823" i="7"/>
  <c r="AQ824" i="7"/>
  <c r="AQ825" i="7"/>
  <c r="AQ826" i="7"/>
  <c r="AQ827" i="7"/>
  <c r="AQ828" i="7"/>
  <c r="AQ829" i="7"/>
  <c r="AQ830" i="7"/>
  <c r="AQ831" i="7"/>
  <c r="AQ832" i="7"/>
  <c r="AQ833" i="7"/>
  <c r="AQ834" i="7"/>
  <c r="AQ835" i="7"/>
  <c r="AQ836" i="7"/>
  <c r="AQ837" i="7"/>
  <c r="AQ838" i="7"/>
  <c r="AQ839" i="7"/>
  <c r="AH795" i="7"/>
  <c r="AJ795" i="7"/>
  <c r="AL795" i="7"/>
  <c r="AM795" i="7"/>
  <c r="AH796" i="7"/>
  <c r="AM796" i="7" s="1"/>
  <c r="AJ796" i="7"/>
  <c r="AL796" i="7"/>
  <c r="AH797" i="7"/>
  <c r="AM797" i="7" s="1"/>
  <c r="AJ797" i="7"/>
  <c r="AL797" i="7"/>
  <c r="AH798" i="7"/>
  <c r="AM798" i="7" s="1"/>
  <c r="AJ798" i="7"/>
  <c r="AL798" i="7"/>
  <c r="AH799" i="7"/>
  <c r="AM799" i="7" s="1"/>
  <c r="AJ799" i="7"/>
  <c r="AL799" i="7"/>
  <c r="AH800" i="7"/>
  <c r="AM800" i="7" s="1"/>
  <c r="AJ800" i="7"/>
  <c r="AL800" i="7"/>
  <c r="AH801" i="7"/>
  <c r="AM801" i="7" s="1"/>
  <c r="AJ801" i="7"/>
  <c r="AL801" i="7"/>
  <c r="AH802" i="7"/>
  <c r="AM802" i="7" s="1"/>
  <c r="AJ802" i="7"/>
  <c r="AL802" i="7"/>
  <c r="AH803" i="7"/>
  <c r="AM803" i="7" s="1"/>
  <c r="AJ803" i="7"/>
  <c r="AL803" i="7"/>
  <c r="AH804" i="7"/>
  <c r="AM804" i="7" s="1"/>
  <c r="AJ804" i="7"/>
  <c r="AL804" i="7"/>
  <c r="AH805" i="7"/>
  <c r="AM805" i="7" s="1"/>
  <c r="AJ805" i="7"/>
  <c r="AL805" i="7"/>
  <c r="AH806" i="7"/>
  <c r="AM806" i="7" s="1"/>
  <c r="AJ806" i="7"/>
  <c r="AL806" i="7"/>
  <c r="AH807" i="7"/>
  <c r="AM807" i="7" s="1"/>
  <c r="AJ807" i="7"/>
  <c r="AL807" i="7"/>
  <c r="AH808" i="7"/>
  <c r="AM808" i="7" s="1"/>
  <c r="AJ808" i="7"/>
  <c r="AL808" i="7"/>
  <c r="AH809" i="7"/>
  <c r="AM809" i="7" s="1"/>
  <c r="AJ809" i="7"/>
  <c r="AL809" i="7"/>
  <c r="AH810" i="7"/>
  <c r="AM810" i="7" s="1"/>
  <c r="AJ810" i="7"/>
  <c r="AL810" i="7"/>
  <c r="AH811" i="7"/>
  <c r="AM811" i="7" s="1"/>
  <c r="AJ811" i="7"/>
  <c r="AL811" i="7"/>
  <c r="AH812" i="7"/>
  <c r="AM812" i="7" s="1"/>
  <c r="AJ812" i="7"/>
  <c r="AL812" i="7"/>
  <c r="AH813" i="7"/>
  <c r="AJ813" i="7"/>
  <c r="AL813" i="7"/>
  <c r="AM813" i="7"/>
  <c r="AH814" i="7"/>
  <c r="AM814" i="7" s="1"/>
  <c r="AJ814" i="7"/>
  <c r="AL814" i="7"/>
  <c r="AH815" i="7"/>
  <c r="AM815" i="7" s="1"/>
  <c r="AJ815" i="7"/>
  <c r="AL815" i="7"/>
  <c r="AH816" i="7"/>
  <c r="AM816" i="7" s="1"/>
  <c r="AJ816" i="7"/>
  <c r="AL816" i="7"/>
  <c r="AH817" i="7"/>
  <c r="AM817" i="7" s="1"/>
  <c r="AJ817" i="7"/>
  <c r="AL817" i="7"/>
  <c r="AH818" i="7"/>
  <c r="AM818" i="7" s="1"/>
  <c r="AJ818" i="7"/>
  <c r="AL818" i="7"/>
  <c r="AH819" i="7"/>
  <c r="AM819" i="7" s="1"/>
  <c r="AJ819" i="7"/>
  <c r="AL819" i="7"/>
  <c r="AH820" i="7"/>
  <c r="AM820" i="7" s="1"/>
  <c r="AJ820" i="7"/>
  <c r="AL820" i="7"/>
  <c r="AH821" i="7"/>
  <c r="AM821" i="7" s="1"/>
  <c r="AJ821" i="7"/>
  <c r="AL821" i="7"/>
  <c r="AH822" i="7"/>
  <c r="AM822" i="7" s="1"/>
  <c r="AJ822" i="7"/>
  <c r="AL822" i="7"/>
  <c r="AH823" i="7"/>
  <c r="AM823" i="7" s="1"/>
  <c r="AJ823" i="7"/>
  <c r="AL823" i="7"/>
  <c r="AH824" i="7"/>
  <c r="AM824" i="7" s="1"/>
  <c r="AJ824" i="7"/>
  <c r="AL824" i="7"/>
  <c r="AH825" i="7"/>
  <c r="AM825" i="7" s="1"/>
  <c r="AJ825" i="7"/>
  <c r="AL825" i="7"/>
  <c r="AH826" i="7"/>
  <c r="AM826" i="7" s="1"/>
  <c r="AJ826" i="7"/>
  <c r="AL826" i="7"/>
  <c r="AH827" i="7"/>
  <c r="AM827" i="7" s="1"/>
  <c r="AJ827" i="7"/>
  <c r="AL827" i="7"/>
  <c r="AH828" i="7"/>
  <c r="AM828" i="7" s="1"/>
  <c r="AJ828" i="7"/>
  <c r="AL828" i="7"/>
  <c r="AH829" i="7"/>
  <c r="AM829" i="7" s="1"/>
  <c r="AJ829" i="7"/>
  <c r="AL829" i="7"/>
  <c r="AH830" i="7"/>
  <c r="AM830" i="7" s="1"/>
  <c r="AJ830" i="7"/>
  <c r="AL830" i="7"/>
  <c r="AH831" i="7"/>
  <c r="AM831" i="7" s="1"/>
  <c r="AJ831" i="7"/>
  <c r="AL831" i="7"/>
  <c r="AH832" i="7"/>
  <c r="AJ832" i="7"/>
  <c r="AL832" i="7"/>
  <c r="AH833" i="7"/>
  <c r="AM833" i="7" s="1"/>
  <c r="AJ833" i="7"/>
  <c r="AL833" i="7"/>
  <c r="AH834" i="7"/>
  <c r="AM834" i="7" s="1"/>
  <c r="AJ834" i="7"/>
  <c r="AL834" i="7"/>
  <c r="AH835" i="7"/>
  <c r="AM835" i="7" s="1"/>
  <c r="AJ835" i="7"/>
  <c r="AL835" i="7"/>
  <c r="AH836" i="7"/>
  <c r="AM836" i="7" s="1"/>
  <c r="AJ836" i="7"/>
  <c r="AL836" i="7"/>
  <c r="AH837" i="7"/>
  <c r="AM837" i="7" s="1"/>
  <c r="AJ837" i="7"/>
  <c r="AL837" i="7"/>
  <c r="AH838" i="7"/>
  <c r="AM838" i="7" s="1"/>
  <c r="AJ838" i="7"/>
  <c r="AL838" i="7"/>
  <c r="AH839" i="7"/>
  <c r="AM839" i="7" s="1"/>
  <c r="AJ839" i="7"/>
  <c r="AL839" i="7"/>
  <c r="AQ794" i="7"/>
  <c r="AL794" i="7"/>
  <c r="AJ794" i="7"/>
  <c r="AH794" i="7"/>
  <c r="AM794" i="7" s="1"/>
  <c r="AQ763" i="7"/>
  <c r="AQ764" i="7"/>
  <c r="AQ765" i="7"/>
  <c r="AQ766" i="7"/>
  <c r="AQ767" i="7"/>
  <c r="AQ768" i="7"/>
  <c r="AQ769" i="7"/>
  <c r="AQ770" i="7"/>
  <c r="AQ771" i="7"/>
  <c r="AQ762" i="7"/>
  <c r="AH763" i="7"/>
  <c r="AM763" i="7" s="1"/>
  <c r="AJ763" i="7"/>
  <c r="AL763" i="7"/>
  <c r="AH764" i="7"/>
  <c r="AM764" i="7" s="1"/>
  <c r="AJ764" i="7"/>
  <c r="AL764" i="7"/>
  <c r="AH765" i="7"/>
  <c r="AM765" i="7" s="1"/>
  <c r="AJ765" i="7"/>
  <c r="AL765" i="7"/>
  <c r="AH766" i="7"/>
  <c r="AM766" i="7" s="1"/>
  <c r="AJ766" i="7"/>
  <c r="AL766" i="7"/>
  <c r="AH767" i="7"/>
  <c r="AM767" i="7" s="1"/>
  <c r="AJ767" i="7"/>
  <c r="AL767" i="7"/>
  <c r="AH768" i="7"/>
  <c r="AM768" i="7" s="1"/>
  <c r="AJ768" i="7"/>
  <c r="AL768" i="7"/>
  <c r="AH769" i="7"/>
  <c r="AM769" i="7" s="1"/>
  <c r="AJ769" i="7"/>
  <c r="AL769" i="7"/>
  <c r="AH770" i="7"/>
  <c r="AM770" i="7" s="1"/>
  <c r="AJ770" i="7"/>
  <c r="AL770" i="7"/>
  <c r="AH771" i="7"/>
  <c r="AM771" i="7" s="1"/>
  <c r="AJ771" i="7"/>
  <c r="AL771" i="7"/>
  <c r="AL762" i="7"/>
  <c r="AJ762" i="7"/>
  <c r="AH762" i="7"/>
  <c r="AQ734" i="7"/>
  <c r="AQ735" i="7"/>
  <c r="AQ736" i="7"/>
  <c r="AQ737" i="7"/>
  <c r="AQ738" i="7"/>
  <c r="AQ739" i="7"/>
  <c r="AQ740" i="7"/>
  <c r="AQ741" i="7"/>
  <c r="AQ742" i="7"/>
  <c r="AQ743" i="7"/>
  <c r="AQ733" i="7"/>
  <c r="AQ731" i="7"/>
  <c r="AQ732" i="7"/>
  <c r="AH731" i="7"/>
  <c r="AM731" i="7" s="1"/>
  <c r="AJ731" i="7"/>
  <c r="AL731" i="7"/>
  <c r="AH732" i="7"/>
  <c r="AM732" i="7" s="1"/>
  <c r="AJ732" i="7"/>
  <c r="AL732" i="7"/>
  <c r="AH733" i="7"/>
  <c r="AM733" i="7" s="1"/>
  <c r="AJ733" i="7"/>
  <c r="AL733" i="7"/>
  <c r="AH734" i="7"/>
  <c r="AM734" i="7" s="1"/>
  <c r="AJ734" i="7"/>
  <c r="AL734" i="7"/>
  <c r="AH735" i="7"/>
  <c r="AM735" i="7" s="1"/>
  <c r="AJ735" i="7"/>
  <c r="AL735" i="7"/>
  <c r="AH736" i="7"/>
  <c r="AM736" i="7" s="1"/>
  <c r="AJ736" i="7"/>
  <c r="AL736" i="7"/>
  <c r="AH737" i="7"/>
  <c r="AM737" i="7" s="1"/>
  <c r="AJ737" i="7"/>
  <c r="AL737" i="7"/>
  <c r="AH738" i="7"/>
  <c r="AM738" i="7" s="1"/>
  <c r="AJ738" i="7"/>
  <c r="AL738" i="7"/>
  <c r="AH739" i="7"/>
  <c r="AM739" i="7" s="1"/>
  <c r="AJ739" i="7"/>
  <c r="AL739" i="7"/>
  <c r="AH740" i="7"/>
  <c r="AM740" i="7" s="1"/>
  <c r="AJ740" i="7"/>
  <c r="AL740" i="7"/>
  <c r="AH741" i="7"/>
  <c r="AM741" i="7" s="1"/>
  <c r="AJ741" i="7"/>
  <c r="AL741" i="7"/>
  <c r="AH742" i="7"/>
  <c r="AM742" i="7" s="1"/>
  <c r="AJ742" i="7"/>
  <c r="AL742" i="7"/>
  <c r="AH743" i="7"/>
  <c r="AM743" i="7" s="1"/>
  <c r="AJ743" i="7"/>
  <c r="AL743" i="7"/>
  <c r="AH724" i="7"/>
  <c r="AQ730" i="7"/>
  <c r="AL730" i="7"/>
  <c r="AJ730" i="7"/>
  <c r="AH730" i="7"/>
  <c r="AQ712" i="7"/>
  <c r="AQ711" i="7"/>
  <c r="AQ703" i="7"/>
  <c r="AQ704" i="7"/>
  <c r="AQ702" i="7"/>
  <c r="AQ687" i="7"/>
  <c r="AQ688" i="7"/>
  <c r="AQ689" i="7"/>
  <c r="AQ690" i="7"/>
  <c r="AQ691" i="7"/>
  <c r="AQ692" i="7"/>
  <c r="AQ693" i="7"/>
  <c r="AQ686" i="7"/>
  <c r="AQ681" i="7"/>
  <c r="AQ680" i="7"/>
  <c r="AQ654" i="7"/>
  <c r="AQ655" i="7"/>
  <c r="AQ656" i="7"/>
  <c r="AQ657" i="7"/>
  <c r="AQ658" i="7"/>
  <c r="AQ659" i="7"/>
  <c r="AQ660" i="7"/>
  <c r="AQ661" i="7"/>
  <c r="AQ662" i="7"/>
  <c r="AQ663" i="7"/>
  <c r="AQ664" i="7"/>
  <c r="AQ665" i="7"/>
  <c r="AQ666" i="7"/>
  <c r="AQ667" i="7"/>
  <c r="AQ668" i="7"/>
  <c r="AQ669" i="7"/>
  <c r="AQ670" i="7"/>
  <c r="AQ671" i="7"/>
  <c r="AQ672" i="7"/>
  <c r="AQ673" i="7"/>
  <c r="AQ674" i="7"/>
  <c r="AQ675" i="7"/>
  <c r="AQ676" i="7"/>
  <c r="AQ677" i="7"/>
  <c r="AQ678" i="7"/>
  <c r="AQ679" i="7"/>
  <c r="AQ682" i="7"/>
  <c r="AQ683" i="7"/>
  <c r="AQ684" i="7"/>
  <c r="AQ685" i="7"/>
  <c r="AQ694" i="7"/>
  <c r="AQ695" i="7"/>
  <c r="AQ696" i="7"/>
  <c r="AQ697" i="7"/>
  <c r="AQ698" i="7"/>
  <c r="AQ699" i="7"/>
  <c r="AQ700" i="7"/>
  <c r="AQ701" i="7"/>
  <c r="AQ705" i="7"/>
  <c r="AQ706" i="7"/>
  <c r="AQ707" i="7"/>
  <c r="AQ708" i="7"/>
  <c r="AQ709" i="7"/>
  <c r="AQ710" i="7"/>
  <c r="AQ653" i="7"/>
  <c r="AH654" i="7"/>
  <c r="AM654" i="7" s="1"/>
  <c r="AJ654" i="7"/>
  <c r="AL654" i="7"/>
  <c r="AH655" i="7"/>
  <c r="AM655" i="7" s="1"/>
  <c r="AJ655" i="7"/>
  <c r="AL655" i="7"/>
  <c r="AH656" i="7"/>
  <c r="AM656" i="7" s="1"/>
  <c r="AJ656" i="7"/>
  <c r="AL656" i="7"/>
  <c r="AH657" i="7"/>
  <c r="AM657" i="7" s="1"/>
  <c r="AJ657" i="7"/>
  <c r="AL657" i="7"/>
  <c r="AH658" i="7"/>
  <c r="AM658" i="7" s="1"/>
  <c r="AJ658" i="7"/>
  <c r="AL658" i="7"/>
  <c r="AH659" i="7"/>
  <c r="AM659" i="7" s="1"/>
  <c r="AJ659" i="7"/>
  <c r="AL659" i="7"/>
  <c r="AH660" i="7"/>
  <c r="AM660" i="7" s="1"/>
  <c r="AJ660" i="7"/>
  <c r="AL660" i="7"/>
  <c r="AH661" i="7"/>
  <c r="AM661" i="7" s="1"/>
  <c r="AJ661" i="7"/>
  <c r="AL661" i="7"/>
  <c r="AH662" i="7"/>
  <c r="AJ662" i="7"/>
  <c r="AL662" i="7"/>
  <c r="AH663" i="7"/>
  <c r="AM663" i="7" s="1"/>
  <c r="AJ663" i="7"/>
  <c r="AL663" i="7"/>
  <c r="AH664" i="7"/>
  <c r="AM664" i="7" s="1"/>
  <c r="AJ664" i="7"/>
  <c r="AL664" i="7"/>
  <c r="AH665" i="7"/>
  <c r="AM665" i="7" s="1"/>
  <c r="AJ665" i="7"/>
  <c r="AL665" i="7"/>
  <c r="AH666" i="7"/>
  <c r="AM666" i="7" s="1"/>
  <c r="AJ666" i="7"/>
  <c r="AL666" i="7"/>
  <c r="AH667" i="7"/>
  <c r="AM667" i="7" s="1"/>
  <c r="AJ667" i="7"/>
  <c r="AL667" i="7"/>
  <c r="AH668" i="7"/>
  <c r="AM668" i="7" s="1"/>
  <c r="AJ668" i="7"/>
  <c r="AL668" i="7"/>
  <c r="AH669" i="7"/>
  <c r="AM669" i="7" s="1"/>
  <c r="AJ669" i="7"/>
  <c r="AL669" i="7"/>
  <c r="AH670" i="7"/>
  <c r="AM670" i="7" s="1"/>
  <c r="AJ670" i="7"/>
  <c r="AL670" i="7"/>
  <c r="AH671" i="7"/>
  <c r="AM671" i="7" s="1"/>
  <c r="AJ671" i="7"/>
  <c r="AL671" i="7"/>
  <c r="AH672" i="7"/>
  <c r="AM672" i="7" s="1"/>
  <c r="AJ672" i="7"/>
  <c r="AL672" i="7"/>
  <c r="AH673" i="7"/>
  <c r="AM673" i="7" s="1"/>
  <c r="AJ673" i="7"/>
  <c r="AL673" i="7"/>
  <c r="AH674" i="7"/>
  <c r="AM674" i="7" s="1"/>
  <c r="AJ674" i="7"/>
  <c r="AL674" i="7"/>
  <c r="AH675" i="7"/>
  <c r="AM675" i="7" s="1"/>
  <c r="AJ675" i="7"/>
  <c r="AL675" i="7"/>
  <c r="AH676" i="7"/>
  <c r="AM676" i="7" s="1"/>
  <c r="AJ676" i="7"/>
  <c r="AL676" i="7"/>
  <c r="AH677" i="7"/>
  <c r="AM677" i="7" s="1"/>
  <c r="AJ677" i="7"/>
  <c r="AL677" i="7"/>
  <c r="AH678" i="7"/>
  <c r="AM678" i="7" s="1"/>
  <c r="AJ678" i="7"/>
  <c r="AL678" i="7"/>
  <c r="AH679" i="7"/>
  <c r="AM679" i="7" s="1"/>
  <c r="AJ679" i="7"/>
  <c r="AL679" i="7"/>
  <c r="AH680" i="7"/>
  <c r="AM680" i="7" s="1"/>
  <c r="AJ680" i="7"/>
  <c r="AL680" i="7"/>
  <c r="AH681" i="7"/>
  <c r="AM681" i="7" s="1"/>
  <c r="AJ681" i="7"/>
  <c r="AL681" i="7"/>
  <c r="AH682" i="7"/>
  <c r="AM682" i="7" s="1"/>
  <c r="AJ682" i="7"/>
  <c r="AL682" i="7"/>
  <c r="AH683" i="7"/>
  <c r="AM683" i="7" s="1"/>
  <c r="AJ683" i="7"/>
  <c r="AL683" i="7"/>
  <c r="AH684" i="7"/>
  <c r="AM684" i="7" s="1"/>
  <c r="AJ684" i="7"/>
  <c r="AL684" i="7"/>
  <c r="AH685" i="7"/>
  <c r="AM685" i="7" s="1"/>
  <c r="AJ685" i="7"/>
  <c r="AL685" i="7"/>
  <c r="AH686" i="7"/>
  <c r="AM686" i="7" s="1"/>
  <c r="AJ686" i="7"/>
  <c r="AL686" i="7"/>
  <c r="AH687" i="7"/>
  <c r="AM687" i="7" s="1"/>
  <c r="AJ687" i="7"/>
  <c r="AL687" i="7"/>
  <c r="AH688" i="7"/>
  <c r="AM688" i="7" s="1"/>
  <c r="AJ688" i="7"/>
  <c r="AL688" i="7"/>
  <c r="AH689" i="7"/>
  <c r="AM689" i="7" s="1"/>
  <c r="AJ689" i="7"/>
  <c r="AL689" i="7"/>
  <c r="AH690" i="7"/>
  <c r="AM690" i="7" s="1"/>
  <c r="AJ690" i="7"/>
  <c r="AL690" i="7"/>
  <c r="AH691" i="7"/>
  <c r="AM691" i="7" s="1"/>
  <c r="AJ691" i="7"/>
  <c r="AL691" i="7"/>
  <c r="AH692" i="7"/>
  <c r="AM692" i="7" s="1"/>
  <c r="AJ692" i="7"/>
  <c r="AL692" i="7"/>
  <c r="AH693" i="7"/>
  <c r="AM693" i="7" s="1"/>
  <c r="AJ693" i="7"/>
  <c r="AL693" i="7"/>
  <c r="AH694" i="7"/>
  <c r="AM694" i="7" s="1"/>
  <c r="AJ694" i="7"/>
  <c r="AL694" i="7"/>
  <c r="AH695" i="7"/>
  <c r="AM695" i="7" s="1"/>
  <c r="AJ695" i="7"/>
  <c r="AL695" i="7"/>
  <c r="AH696" i="7"/>
  <c r="AJ696" i="7"/>
  <c r="AL696" i="7"/>
  <c r="AM696" i="7"/>
  <c r="AH697" i="7"/>
  <c r="AM697" i="7" s="1"/>
  <c r="AJ697" i="7"/>
  <c r="AL697" i="7"/>
  <c r="AH698" i="7"/>
  <c r="AM698" i="7" s="1"/>
  <c r="AJ698" i="7"/>
  <c r="AL698" i="7"/>
  <c r="AH699" i="7"/>
  <c r="AM699" i="7" s="1"/>
  <c r="AJ699" i="7"/>
  <c r="AL699" i="7"/>
  <c r="AH700" i="7"/>
  <c r="AM700" i="7" s="1"/>
  <c r="AJ700" i="7"/>
  <c r="AL700" i="7"/>
  <c r="AH701" i="7"/>
  <c r="AM701" i="7" s="1"/>
  <c r="AJ701" i="7"/>
  <c r="AL701" i="7"/>
  <c r="AH702" i="7"/>
  <c r="AM702" i="7" s="1"/>
  <c r="AJ702" i="7"/>
  <c r="AL702" i="7"/>
  <c r="AH703" i="7"/>
  <c r="AJ703" i="7"/>
  <c r="AL703" i="7"/>
  <c r="AH704" i="7"/>
  <c r="AM704" i="7" s="1"/>
  <c r="AJ704" i="7"/>
  <c r="AL704" i="7"/>
  <c r="AH705" i="7"/>
  <c r="AM705" i="7" s="1"/>
  <c r="AJ705" i="7"/>
  <c r="AL705" i="7"/>
  <c r="AH706" i="7"/>
  <c r="AM706" i="7" s="1"/>
  <c r="AJ706" i="7"/>
  <c r="AL706" i="7"/>
  <c r="AH707" i="7"/>
  <c r="AM707" i="7" s="1"/>
  <c r="AJ707" i="7"/>
  <c r="AL707" i="7"/>
  <c r="AH708" i="7"/>
  <c r="AM708" i="7" s="1"/>
  <c r="AJ708" i="7"/>
  <c r="AL708" i="7"/>
  <c r="AH709" i="7"/>
  <c r="AM709" i="7" s="1"/>
  <c r="AJ709" i="7"/>
  <c r="AL709" i="7"/>
  <c r="AH710" i="7"/>
  <c r="AM710" i="7" s="1"/>
  <c r="AJ710" i="7"/>
  <c r="AL710" i="7"/>
  <c r="AH711" i="7"/>
  <c r="AM711" i="7" s="1"/>
  <c r="AJ711" i="7"/>
  <c r="AL711" i="7"/>
  <c r="AH712" i="7"/>
  <c r="AM712" i="7" s="1"/>
  <c r="AJ712" i="7"/>
  <c r="AL712" i="7"/>
  <c r="AL653" i="7"/>
  <c r="AH645" i="7"/>
  <c r="AJ653" i="7"/>
  <c r="AH653" i="7"/>
  <c r="AM653" i="7" s="1"/>
  <c r="AH382" i="7"/>
  <c r="AM382" i="7" s="1"/>
  <c r="AJ382" i="7"/>
  <c r="AL382" i="7"/>
  <c r="AH383" i="7"/>
  <c r="AM383" i="7" s="1"/>
  <c r="AJ383" i="7"/>
  <c r="AL383" i="7"/>
  <c r="AH384" i="7"/>
  <c r="AM384" i="7" s="1"/>
  <c r="AJ384" i="7"/>
  <c r="AL384" i="7"/>
  <c r="AH385" i="7"/>
  <c r="AM385" i="7" s="1"/>
  <c r="AJ385" i="7"/>
  <c r="AL385" i="7"/>
  <c r="AH386" i="7"/>
  <c r="AM386" i="7" s="1"/>
  <c r="AJ386" i="7"/>
  <c r="AL386" i="7"/>
  <c r="AH387" i="7"/>
  <c r="AM387" i="7" s="1"/>
  <c r="AJ387" i="7"/>
  <c r="AL387" i="7"/>
  <c r="AH388" i="7"/>
  <c r="AM388" i="7" s="1"/>
  <c r="AJ388" i="7"/>
  <c r="AL388" i="7"/>
  <c r="AH389" i="7"/>
  <c r="AM389" i="7" s="1"/>
  <c r="AJ389" i="7"/>
  <c r="AL389" i="7"/>
  <c r="AH390" i="7"/>
  <c r="AM390" i="7" s="1"/>
  <c r="AJ390" i="7"/>
  <c r="AL390" i="7"/>
  <c r="AH391" i="7"/>
  <c r="AM391" i="7" s="1"/>
  <c r="AJ391" i="7"/>
  <c r="AL391" i="7"/>
  <c r="AH392" i="7"/>
  <c r="AM392" i="7" s="1"/>
  <c r="AJ392" i="7"/>
  <c r="AL392" i="7"/>
  <c r="AH393" i="7"/>
  <c r="AM393" i="7" s="1"/>
  <c r="AJ393" i="7"/>
  <c r="AL393" i="7"/>
  <c r="AH394" i="7"/>
  <c r="AM394" i="7" s="1"/>
  <c r="AJ394" i="7"/>
  <c r="AL394" i="7"/>
  <c r="AH395" i="7"/>
  <c r="AJ395" i="7"/>
  <c r="AL395" i="7"/>
  <c r="AM395" i="7"/>
  <c r="AH396" i="7"/>
  <c r="AM396" i="7" s="1"/>
  <c r="AJ396" i="7"/>
  <c r="AL396" i="7"/>
  <c r="AH397" i="7"/>
  <c r="AM397" i="7" s="1"/>
  <c r="AJ397" i="7"/>
  <c r="AL397" i="7"/>
  <c r="AH398" i="7"/>
  <c r="AM398" i="7" s="1"/>
  <c r="AJ398" i="7"/>
  <c r="AL398" i="7"/>
  <c r="AH399" i="7"/>
  <c r="AM399" i="7" s="1"/>
  <c r="AJ399" i="7"/>
  <c r="AL399" i="7"/>
  <c r="AH400" i="7"/>
  <c r="AM400" i="7" s="1"/>
  <c r="AJ400" i="7"/>
  <c r="AL400" i="7"/>
  <c r="AH401" i="7"/>
  <c r="AM401" i="7" s="1"/>
  <c r="AJ401" i="7"/>
  <c r="AL401" i="7"/>
  <c r="AH402" i="7"/>
  <c r="AM402" i="7" s="1"/>
  <c r="AJ402" i="7"/>
  <c r="AL402" i="7"/>
  <c r="AH403" i="7"/>
  <c r="AM403" i="7" s="1"/>
  <c r="AJ403" i="7"/>
  <c r="AL403" i="7"/>
  <c r="AH404" i="7"/>
  <c r="AM404" i="7" s="1"/>
  <c r="AJ404" i="7"/>
  <c r="AL404" i="7"/>
  <c r="AH405" i="7"/>
  <c r="AM405" i="7" s="1"/>
  <c r="AJ405" i="7"/>
  <c r="AL405" i="7"/>
  <c r="AH406" i="7"/>
  <c r="AM406" i="7" s="1"/>
  <c r="AJ406" i="7"/>
  <c r="AL406" i="7"/>
  <c r="AH407" i="7"/>
  <c r="AM407" i="7" s="1"/>
  <c r="AJ407" i="7"/>
  <c r="AL407" i="7"/>
  <c r="AH408" i="7"/>
  <c r="AM408" i="7" s="1"/>
  <c r="AJ408" i="7"/>
  <c r="AL408" i="7"/>
  <c r="AH409" i="7"/>
  <c r="AM409" i="7" s="1"/>
  <c r="AJ409" i="7"/>
  <c r="AL409" i="7"/>
  <c r="AH410" i="7"/>
  <c r="AM410" i="7" s="1"/>
  <c r="AJ410" i="7"/>
  <c r="AL410" i="7"/>
  <c r="AH411" i="7"/>
  <c r="AM411" i="7" s="1"/>
  <c r="AJ411" i="7"/>
  <c r="AL411" i="7"/>
  <c r="AH412" i="7"/>
  <c r="AM412" i="7" s="1"/>
  <c r="AJ412" i="7"/>
  <c r="AL412" i="7"/>
  <c r="AH413" i="7"/>
  <c r="AM413" i="7" s="1"/>
  <c r="AJ413" i="7"/>
  <c r="AL413" i="7"/>
  <c r="AH414" i="7"/>
  <c r="AM414" i="7" s="1"/>
  <c r="AJ414" i="7"/>
  <c r="AL414" i="7"/>
  <c r="AH415" i="7"/>
  <c r="AM415" i="7" s="1"/>
  <c r="AJ415" i="7"/>
  <c r="AL415" i="7"/>
  <c r="AH416" i="7"/>
  <c r="AM416" i="7" s="1"/>
  <c r="AJ416" i="7"/>
  <c r="AL416" i="7"/>
  <c r="AH417" i="7"/>
  <c r="AM417" i="7" s="1"/>
  <c r="AJ417" i="7"/>
  <c r="AL417" i="7"/>
  <c r="AH418" i="7"/>
  <c r="AM418" i="7" s="1"/>
  <c r="AJ418" i="7"/>
  <c r="AL418" i="7"/>
  <c r="AH419" i="7"/>
  <c r="AM419" i="7" s="1"/>
  <c r="AJ419" i="7"/>
  <c r="AL419" i="7"/>
  <c r="AH420" i="7"/>
  <c r="AM420" i="7" s="1"/>
  <c r="AJ420" i="7"/>
  <c r="AL420" i="7"/>
  <c r="AH421" i="7"/>
  <c r="AM421" i="7" s="1"/>
  <c r="AJ421" i="7"/>
  <c r="AL421" i="7"/>
  <c r="AH422" i="7"/>
  <c r="AM422" i="7" s="1"/>
  <c r="AJ422" i="7"/>
  <c r="AL422" i="7"/>
  <c r="AH423" i="7"/>
  <c r="AM423" i="7" s="1"/>
  <c r="AJ423" i="7"/>
  <c r="AL423" i="7"/>
  <c r="AH424" i="7"/>
  <c r="AM424" i="7" s="1"/>
  <c r="AJ424" i="7"/>
  <c r="AL424" i="7"/>
  <c r="AH425" i="7"/>
  <c r="AM425" i="7" s="1"/>
  <c r="AJ425" i="7"/>
  <c r="AL425" i="7"/>
  <c r="AH426" i="7"/>
  <c r="AM426" i="7" s="1"/>
  <c r="AJ426" i="7"/>
  <c r="AL426" i="7"/>
  <c r="BF13" i="22" l="1"/>
  <c r="BL730" i="7"/>
  <c r="AN741" i="7"/>
  <c r="AN735" i="7"/>
  <c r="AN762" i="7"/>
  <c r="AP762" i="7" s="1"/>
  <c r="AN732" i="7"/>
  <c r="AN733" i="7"/>
  <c r="AN770" i="7"/>
  <c r="AN764" i="7"/>
  <c r="AN740" i="7"/>
  <c r="AN736" i="7"/>
  <c r="AN767" i="7"/>
  <c r="AM906" i="7"/>
  <c r="AN743" i="7"/>
  <c r="AN763" i="7"/>
  <c r="AM864" i="7"/>
  <c r="AN731" i="7"/>
  <c r="AN685" i="7"/>
  <c r="AN738" i="7"/>
  <c r="AN769" i="7"/>
  <c r="AN807" i="7"/>
  <c r="AM872" i="7"/>
  <c r="AN815" i="7"/>
  <c r="AN801" i="7"/>
  <c r="AN820" i="7"/>
  <c r="AN829" i="7"/>
  <c r="AN826" i="7"/>
  <c r="AN805" i="7"/>
  <c r="AN833" i="7"/>
  <c r="AN796" i="7"/>
  <c r="AN837" i="7"/>
  <c r="AN828" i="7"/>
  <c r="AN809" i="7"/>
  <c r="AN836" i="7"/>
  <c r="AN834" i="7"/>
  <c r="AN802" i="7"/>
  <c r="AN797" i="7"/>
  <c r="AN795" i="7"/>
  <c r="AS907" i="7"/>
  <c r="AS870" i="7"/>
  <c r="AS878" i="7"/>
  <c r="AS886" i="7"/>
  <c r="AS894" i="7"/>
  <c r="AS902" i="7"/>
  <c r="AS890" i="7"/>
  <c r="AS867" i="7"/>
  <c r="AS862" i="7"/>
  <c r="AS892" i="7"/>
  <c r="AS869" i="7"/>
  <c r="AS863" i="7"/>
  <c r="AS871" i="7"/>
  <c r="AS879" i="7"/>
  <c r="AS887" i="7"/>
  <c r="AS895" i="7"/>
  <c r="AS903" i="7"/>
  <c r="AS874" i="7"/>
  <c r="AS875" i="7"/>
  <c r="AS899" i="7"/>
  <c r="AS868" i="7"/>
  <c r="AS900" i="7"/>
  <c r="AS885" i="7"/>
  <c r="AS864" i="7"/>
  <c r="AS872" i="7"/>
  <c r="AS880" i="7"/>
  <c r="AS888" i="7"/>
  <c r="AS896" i="7"/>
  <c r="AS904" i="7"/>
  <c r="AS866" i="7"/>
  <c r="AS898" i="7"/>
  <c r="AS891" i="7"/>
  <c r="AS876" i="7"/>
  <c r="AS877" i="7"/>
  <c r="AS901" i="7"/>
  <c r="AS865" i="7"/>
  <c r="AS873" i="7"/>
  <c r="AS881" i="7"/>
  <c r="AS889" i="7"/>
  <c r="AS897" i="7"/>
  <c r="AS905" i="7"/>
  <c r="AS882" i="7"/>
  <c r="AS906" i="7"/>
  <c r="AS883" i="7"/>
  <c r="AS884" i="7"/>
  <c r="AS893" i="7"/>
  <c r="AN823" i="7"/>
  <c r="AN794" i="7"/>
  <c r="AN832" i="7"/>
  <c r="AN817" i="7"/>
  <c r="AN813" i="7"/>
  <c r="AN810" i="7"/>
  <c r="AN804" i="7"/>
  <c r="AN831" i="7"/>
  <c r="AN799" i="7"/>
  <c r="AN839" i="7"/>
  <c r="AN825" i="7"/>
  <c r="AN821" i="7"/>
  <c r="AN818" i="7"/>
  <c r="AN812" i="7"/>
  <c r="AM903" i="7"/>
  <c r="AM895" i="7"/>
  <c r="AM887" i="7"/>
  <c r="AM879" i="7"/>
  <c r="AM871" i="7"/>
  <c r="AM901" i="7"/>
  <c r="AM471" i="7"/>
  <c r="AM493" i="7"/>
  <c r="AM485" i="7"/>
  <c r="AM477" i="7"/>
  <c r="AM469" i="7"/>
  <c r="AM461" i="7"/>
  <c r="AM453" i="7"/>
  <c r="AM479" i="7"/>
  <c r="AM488" i="7"/>
  <c r="AM480" i="7"/>
  <c r="AM472" i="7"/>
  <c r="AM464" i="7"/>
  <c r="AM456" i="7"/>
  <c r="AM463" i="7"/>
  <c r="AM449" i="7"/>
  <c r="AM149" i="7"/>
  <c r="AM133" i="7"/>
  <c r="AM117" i="7"/>
  <c r="AM109" i="7"/>
  <c r="AN824" i="7"/>
  <c r="AN816" i="7"/>
  <c r="AN808" i="7"/>
  <c r="AN800" i="7"/>
  <c r="AN835" i="7"/>
  <c r="AM832" i="7"/>
  <c r="AN827" i="7"/>
  <c r="AN819" i="7"/>
  <c r="AN811" i="7"/>
  <c r="AN803" i="7"/>
  <c r="AN814" i="7"/>
  <c r="AN806" i="7"/>
  <c r="AN798" i="7"/>
  <c r="AN838" i="7"/>
  <c r="AN830" i="7"/>
  <c r="AN822" i="7"/>
  <c r="AN765" i="7"/>
  <c r="AN768" i="7"/>
  <c r="AN771" i="7"/>
  <c r="AN766" i="7"/>
  <c r="AM762" i="7"/>
  <c r="AN739" i="7"/>
  <c r="AN742" i="7"/>
  <c r="AN734" i="7"/>
  <c r="AN737" i="7"/>
  <c r="AN730" i="7"/>
  <c r="AM730" i="7"/>
  <c r="AN662" i="7"/>
  <c r="AP662" i="7" s="1"/>
  <c r="AN696" i="7"/>
  <c r="AN693" i="7"/>
  <c r="AN692" i="7"/>
  <c r="AN689" i="7"/>
  <c r="AN664" i="7"/>
  <c r="AP664" i="7" s="1"/>
  <c r="AN658" i="7"/>
  <c r="AN653" i="7"/>
  <c r="AN700" i="7"/>
  <c r="AN697" i="7"/>
  <c r="AN668" i="7"/>
  <c r="AP668" i="7" s="1"/>
  <c r="AN665" i="7"/>
  <c r="AP665" i="7" s="1"/>
  <c r="AN661" i="7"/>
  <c r="AN672" i="7"/>
  <c r="AP672" i="7" s="1"/>
  <c r="AN669" i="7"/>
  <c r="AP669" i="7" s="1"/>
  <c r="AN701" i="7"/>
  <c r="AN708" i="7"/>
  <c r="AN705" i="7"/>
  <c r="AN676" i="7"/>
  <c r="AP676" i="7" s="1"/>
  <c r="AN673" i="7"/>
  <c r="AN712" i="7"/>
  <c r="AN709" i="7"/>
  <c r="AN680" i="7"/>
  <c r="AP680" i="7" s="1"/>
  <c r="AN677" i="7"/>
  <c r="AP677" i="7" s="1"/>
  <c r="AN657" i="7"/>
  <c r="AN704" i="7"/>
  <c r="AN684" i="7"/>
  <c r="AN681" i="7"/>
  <c r="AP681" i="7" s="1"/>
  <c r="AM662" i="7"/>
  <c r="AN656" i="7"/>
  <c r="AN703" i="7"/>
  <c r="AN688" i="7"/>
  <c r="AN660" i="7"/>
  <c r="AN654" i="7"/>
  <c r="AM703" i="7"/>
  <c r="AN710" i="7"/>
  <c r="AN706" i="7"/>
  <c r="AN702" i="7"/>
  <c r="AN698" i="7"/>
  <c r="AN694" i="7"/>
  <c r="AN690" i="7"/>
  <c r="AN686" i="7"/>
  <c r="AN682" i="7"/>
  <c r="AP682" i="7" s="1"/>
  <c r="AN678" i="7"/>
  <c r="AP678" i="7" s="1"/>
  <c r="AN674" i="7"/>
  <c r="AP674" i="7" s="1"/>
  <c r="AN670" i="7"/>
  <c r="AP670" i="7" s="1"/>
  <c r="AN666" i="7"/>
  <c r="AP666" i="7" s="1"/>
  <c r="AN711" i="7"/>
  <c r="AN707" i="7"/>
  <c r="AN699" i="7"/>
  <c r="AN695" i="7"/>
  <c r="AN691" i="7"/>
  <c r="AN687" i="7"/>
  <c r="AN683" i="7"/>
  <c r="AN679" i="7"/>
  <c r="AP679" i="7" s="1"/>
  <c r="AN675" i="7"/>
  <c r="AP675" i="7" s="1"/>
  <c r="AN671" i="7"/>
  <c r="AP671" i="7" s="1"/>
  <c r="AN667" i="7"/>
  <c r="AP667" i="7" s="1"/>
  <c r="AN663" i="7"/>
  <c r="AN659" i="7"/>
  <c r="AP659" i="7" s="1"/>
  <c r="AN655" i="7"/>
  <c r="AP655" i="7" s="1"/>
  <c r="BF22" i="22" l="1"/>
  <c r="BI50" i="22"/>
  <c r="BI23" i="22"/>
  <c r="BI26" i="22"/>
  <c r="BI30" i="22"/>
  <c r="BF32" i="22"/>
  <c r="BF36" i="22"/>
  <c r="BF21" i="22"/>
  <c r="BF42" i="22"/>
  <c r="BI40" i="22"/>
  <c r="BF26" i="22"/>
  <c r="BI46" i="22"/>
  <c r="BI38" i="22"/>
  <c r="BI34" i="22"/>
  <c r="BI45" i="22"/>
  <c r="BI49" i="22"/>
  <c r="BI22" i="22"/>
  <c r="BF47" i="22"/>
  <c r="BF43" i="22"/>
  <c r="BF24" i="22"/>
  <c r="BF49" i="22"/>
  <c r="BI24" i="22"/>
  <c r="BF34" i="22"/>
  <c r="BI44" i="22"/>
  <c r="BI43" i="22"/>
  <c r="BF33" i="22"/>
  <c r="BF29" i="22"/>
  <c r="BI28" i="22"/>
  <c r="BI27" i="22"/>
  <c r="BF48" i="22"/>
  <c r="BF27" i="22"/>
  <c r="BI35" i="22"/>
  <c r="BI42" i="22"/>
  <c r="BF44" i="22"/>
  <c r="BI33" i="22"/>
  <c r="BI37" i="22"/>
  <c r="BI41" i="22"/>
  <c r="BF35" i="22"/>
  <c r="BF39" i="22"/>
  <c r="BF50" i="22"/>
  <c r="BF31" i="22"/>
  <c r="BI48" i="22"/>
  <c r="BI29" i="22"/>
  <c r="BI25" i="22"/>
  <c r="BF46" i="22"/>
  <c r="BF23" i="22"/>
  <c r="BI36" i="22"/>
  <c r="BF41" i="22"/>
  <c r="BF38" i="22"/>
  <c r="BF28" i="22"/>
  <c r="BI47" i="22"/>
  <c r="BI32" i="22"/>
  <c r="BF45" i="22"/>
  <c r="BI39" i="22"/>
  <c r="BF37" i="22"/>
  <c r="BF30" i="22"/>
  <c r="BI31" i="22"/>
  <c r="BF40" i="22"/>
  <c r="BF25" i="22"/>
  <c r="BI21" i="22"/>
  <c r="AP656" i="7"/>
  <c r="AN744" i="7"/>
  <c r="AP731" i="7" s="1"/>
  <c r="AP730" i="7"/>
  <c r="AN772" i="7"/>
  <c r="AP794" i="7"/>
  <c r="AN840" i="7"/>
  <c r="AP817" i="7" s="1"/>
  <c r="AP654" i="7"/>
  <c r="AN713" i="7"/>
  <c r="AP653" i="7"/>
  <c r="AP739" i="7" l="1"/>
  <c r="AP697" i="7"/>
  <c r="AP657" i="7"/>
  <c r="AP660" i="7"/>
  <c r="AP661" i="7"/>
  <c r="AP663" i="7"/>
  <c r="AP673" i="7"/>
  <c r="AP769" i="7"/>
  <c r="BI51" i="22"/>
  <c r="B54" i="22" s="1"/>
  <c r="AP767" i="7"/>
  <c r="AP741" i="7"/>
  <c r="AP738" i="7"/>
  <c r="AP683" i="7"/>
  <c r="AP658" i="7"/>
  <c r="AP742" i="7"/>
  <c r="AP766" i="7"/>
  <c r="AP735" i="7"/>
  <c r="AP733" i="7"/>
  <c r="AP736" i="7"/>
  <c r="AP740" i="7"/>
  <c r="AP732" i="7"/>
  <c r="AP770" i="7"/>
  <c r="AP765" i="7"/>
  <c r="AP743" i="7"/>
  <c r="AP734" i="7"/>
  <c r="AP737" i="7"/>
  <c r="AP764" i="7"/>
  <c r="AP763" i="7"/>
  <c r="AP771" i="7"/>
  <c r="AP768" i="7"/>
  <c r="AP823" i="7"/>
  <c r="AP829" i="7"/>
  <c r="AP833" i="7"/>
  <c r="AP801" i="7"/>
  <c r="AP818" i="7"/>
  <c r="AP834" i="7"/>
  <c r="AP807" i="7"/>
  <c r="AP797" i="7"/>
  <c r="AP832" i="7"/>
  <c r="AP838" i="7"/>
  <c r="AP805" i="7"/>
  <c r="AP812" i="7"/>
  <c r="AP816" i="7"/>
  <c r="AP819" i="7"/>
  <c r="AP824" i="7"/>
  <c r="AP815" i="7"/>
  <c r="AP806" i="7"/>
  <c r="AP839" i="7"/>
  <c r="AP825" i="7"/>
  <c r="AP811" i="7"/>
  <c r="AP831" i="7"/>
  <c r="AP830" i="7"/>
  <c r="AP799" i="7"/>
  <c r="AP827" i="7"/>
  <c r="AP808" i="7"/>
  <c r="AP822" i="7"/>
  <c r="AP836" i="7"/>
  <c r="AP821" i="7"/>
  <c r="AP828" i="7"/>
  <c r="AP835" i="7"/>
  <c r="AP826" i="7"/>
  <c r="AP804" i="7"/>
  <c r="AP796" i="7"/>
  <c r="AP795" i="7"/>
  <c r="AP813" i="7"/>
  <c r="AP800" i="7"/>
  <c r="AP803" i="7"/>
  <c r="AP837" i="7"/>
  <c r="AP802" i="7"/>
  <c r="AP798" i="7"/>
  <c r="AP814" i="7"/>
  <c r="AP809" i="7"/>
  <c r="AP810" i="7"/>
  <c r="AP820" i="7"/>
  <c r="AP692" i="7"/>
  <c r="AP701" i="7"/>
  <c r="AP694" i="7"/>
  <c r="AP687" i="7"/>
  <c r="AP705" i="7"/>
  <c r="AP688" i="7"/>
  <c r="AP685" i="7"/>
  <c r="AP711" i="7"/>
  <c r="AP686" i="7"/>
  <c r="AP709" i="7"/>
  <c r="AP684" i="7"/>
  <c r="AP707" i="7"/>
  <c r="AP704" i="7"/>
  <c r="AP706" i="7"/>
  <c r="AP689" i="7"/>
  <c r="AP695" i="7"/>
  <c r="AP708" i="7"/>
  <c r="AP698" i="7"/>
  <c r="AP696" i="7"/>
  <c r="AP700" i="7"/>
  <c r="AP691" i="7"/>
  <c r="AP693" i="7"/>
  <c r="AP713" i="7" s="1"/>
  <c r="B717" i="7" s="1"/>
  <c r="AP712" i="7"/>
  <c r="AP703" i="7"/>
  <c r="AP699" i="7"/>
  <c r="AP702" i="7"/>
  <c r="AP690" i="7"/>
  <c r="AP710" i="7"/>
  <c r="AP772" i="7" l="1"/>
  <c r="B775" i="7" s="1"/>
  <c r="AP744" i="7"/>
  <c r="B748" i="7" s="1"/>
  <c r="AP840" i="7"/>
  <c r="B846" i="7" s="1"/>
  <c r="D41" i="7" l="1"/>
  <c r="D42" i="7"/>
  <c r="D43" i="7"/>
  <c r="D44" i="7"/>
  <c r="D45" i="7"/>
  <c r="D46" i="7"/>
  <c r="D47" i="7"/>
  <c r="D48" i="7"/>
  <c r="D49" i="7"/>
  <c r="D50" i="7"/>
  <c r="D51" i="7"/>
  <c r="D52" i="7"/>
  <c r="D53" i="7"/>
  <c r="D54" i="7"/>
  <c r="D55" i="7"/>
  <c r="D56" i="7"/>
  <c r="D57" i="7"/>
  <c r="D58" i="7"/>
  <c r="D59" i="7"/>
  <c r="D60" i="7"/>
  <c r="D61" i="7"/>
  <c r="D62" i="7"/>
  <c r="D63" i="7"/>
  <c r="D64" i="7"/>
  <c r="D65" i="7"/>
  <c r="D66" i="7"/>
  <c r="D67" i="7"/>
  <c r="D68" i="7"/>
  <c r="D69" i="7"/>
  <c r="D70" i="7"/>
  <c r="D71" i="7"/>
  <c r="D72" i="7"/>
  <c r="D73" i="7"/>
  <c r="D74" i="7"/>
  <c r="D75" i="7"/>
  <c r="D76" i="7"/>
  <c r="D77" i="7"/>
  <c r="D78" i="7"/>
  <c r="D79" i="7"/>
  <c r="D80" i="7"/>
  <c r="D81" i="7"/>
  <c r="D82" i="7"/>
  <c r="D83" i="7"/>
  <c r="D84" i="7"/>
  <c r="D382" i="7"/>
  <c r="D383" i="7"/>
  <c r="D384" i="7"/>
  <c r="D385" i="7"/>
  <c r="D386" i="7"/>
  <c r="D387" i="7"/>
  <c r="D388" i="7"/>
  <c r="D389" i="7"/>
  <c r="D390" i="7"/>
  <c r="D391" i="7"/>
  <c r="D392" i="7"/>
  <c r="D393" i="7"/>
  <c r="D394" i="7"/>
  <c r="D395" i="7"/>
  <c r="D396" i="7"/>
  <c r="D397" i="7"/>
  <c r="D398" i="7"/>
  <c r="D399" i="7"/>
  <c r="D400" i="7"/>
  <c r="D401" i="7"/>
  <c r="D402" i="7"/>
  <c r="D403" i="7"/>
  <c r="D404" i="7"/>
  <c r="D405" i="7"/>
  <c r="D406" i="7"/>
  <c r="D407" i="7"/>
  <c r="D408" i="7"/>
  <c r="D409" i="7"/>
  <c r="D410" i="7"/>
  <c r="D411" i="7"/>
  <c r="D412" i="7"/>
  <c r="D413" i="7"/>
  <c r="D414" i="7"/>
  <c r="D415" i="7"/>
  <c r="D416" i="7"/>
  <c r="D417" i="7"/>
  <c r="D418" i="7"/>
  <c r="D419" i="7"/>
  <c r="D420" i="7"/>
  <c r="D421" i="7"/>
  <c r="D422" i="7"/>
  <c r="D423" i="7"/>
  <c r="D424" i="7"/>
  <c r="D425" i="7"/>
  <c r="D426" i="7"/>
  <c r="AL381" i="7"/>
  <c r="AJ381" i="7"/>
  <c r="AH381" i="7"/>
  <c r="AM381" i="7" s="1"/>
  <c r="AK343" i="7" l="1"/>
  <c r="AM343" i="7"/>
  <c r="AO343" i="7"/>
  <c r="AK344" i="7"/>
  <c r="AM344" i="7"/>
  <c r="AO344" i="7"/>
  <c r="AK345" i="7"/>
  <c r="AM345" i="7"/>
  <c r="AO345" i="7"/>
  <c r="AK346" i="7"/>
  <c r="AM346" i="7"/>
  <c r="AO346" i="7"/>
  <c r="AK347" i="7"/>
  <c r="AM347" i="7"/>
  <c r="AO347" i="7"/>
  <c r="AK348" i="7"/>
  <c r="AM348" i="7"/>
  <c r="AO348" i="7"/>
  <c r="AK349" i="7"/>
  <c r="AM349" i="7"/>
  <c r="AO349" i="7"/>
  <c r="AK350" i="7"/>
  <c r="AM350" i="7"/>
  <c r="AO350" i="7"/>
  <c r="AK351" i="7"/>
  <c r="AM351" i="7"/>
  <c r="AO351" i="7"/>
  <c r="AO342" i="7"/>
  <c r="AM342" i="7"/>
  <c r="AK342" i="7"/>
  <c r="AJ353" i="7"/>
  <c r="AJ322" i="7"/>
  <c r="AH343" i="7" l="1"/>
  <c r="AH344" i="7"/>
  <c r="AH345" i="7"/>
  <c r="AH346" i="7"/>
  <c r="AH347" i="7"/>
  <c r="AH348" i="7"/>
  <c r="AH349" i="7"/>
  <c r="AH350" i="7"/>
  <c r="AH351" i="7"/>
  <c r="AH342" i="7"/>
  <c r="BJ762" i="7" s="1"/>
  <c r="D968" i="7"/>
  <c r="D969" i="7"/>
  <c r="D970" i="7"/>
  <c r="D971" i="7"/>
  <c r="D972" i="7"/>
  <c r="D973" i="7"/>
  <c r="D974" i="7"/>
  <c r="D975" i="7"/>
  <c r="D976" i="7"/>
  <c r="D977" i="7"/>
  <c r="D978" i="7"/>
  <c r="D979" i="7"/>
  <c r="D980" i="7"/>
  <c r="D981" i="7"/>
  <c r="D982" i="7"/>
  <c r="D983" i="7"/>
  <c r="D984" i="7"/>
  <c r="D985" i="7"/>
  <c r="D986" i="7"/>
  <c r="D987" i="7"/>
  <c r="D988" i="7"/>
  <c r="D989" i="7"/>
  <c r="D990" i="7"/>
  <c r="D991" i="7"/>
  <c r="D992" i="7"/>
  <c r="D993" i="7"/>
  <c r="D994" i="7"/>
  <c r="D995" i="7"/>
  <c r="D996" i="7"/>
  <c r="D997" i="7"/>
  <c r="D998" i="7"/>
  <c r="D999" i="7"/>
  <c r="D1000" i="7"/>
  <c r="D1001" i="7"/>
  <c r="D1002" i="7"/>
  <c r="D1003" i="7"/>
  <c r="D1004" i="7"/>
  <c r="D1005" i="7"/>
  <c r="D1006" i="7"/>
  <c r="D1007" i="7"/>
  <c r="D1008" i="7"/>
  <c r="D1009" i="7"/>
  <c r="D1010" i="7"/>
  <c r="D1011" i="7"/>
  <c r="D967" i="7"/>
  <c r="D916" i="7"/>
  <c r="D917" i="7"/>
  <c r="D918" i="7"/>
  <c r="D919" i="7"/>
  <c r="D920" i="7"/>
  <c r="D921" i="7"/>
  <c r="D922" i="7"/>
  <c r="D923" i="7"/>
  <c r="D924" i="7"/>
  <c r="D925" i="7"/>
  <c r="D926" i="7"/>
  <c r="D927" i="7"/>
  <c r="D928" i="7"/>
  <c r="D929" i="7"/>
  <c r="D930" i="7"/>
  <c r="D931" i="7"/>
  <c r="D932" i="7"/>
  <c r="D933" i="7"/>
  <c r="D934" i="7"/>
  <c r="D935" i="7"/>
  <c r="D936" i="7"/>
  <c r="D937" i="7"/>
  <c r="D938" i="7"/>
  <c r="D939" i="7"/>
  <c r="D940" i="7"/>
  <c r="D941" i="7"/>
  <c r="D942" i="7"/>
  <c r="D943" i="7"/>
  <c r="D944" i="7"/>
  <c r="D945" i="7"/>
  <c r="D946" i="7"/>
  <c r="D947" i="7"/>
  <c r="D948" i="7"/>
  <c r="D949" i="7"/>
  <c r="D950" i="7"/>
  <c r="D951" i="7"/>
  <c r="D952" i="7"/>
  <c r="D953" i="7"/>
  <c r="D954" i="7"/>
  <c r="D955" i="7"/>
  <c r="D956" i="7"/>
  <c r="D957" i="7"/>
  <c r="D958" i="7"/>
  <c r="D959" i="7"/>
  <c r="D915" i="7"/>
  <c r="D864" i="7"/>
  <c r="D865" i="7"/>
  <c r="D866" i="7"/>
  <c r="D867" i="7"/>
  <c r="D868" i="7"/>
  <c r="D869" i="7"/>
  <c r="D870" i="7"/>
  <c r="D871" i="7"/>
  <c r="D872" i="7"/>
  <c r="D873" i="7"/>
  <c r="D874" i="7"/>
  <c r="D875" i="7"/>
  <c r="D876" i="7"/>
  <c r="D877" i="7"/>
  <c r="D878" i="7"/>
  <c r="D879" i="7"/>
  <c r="D880" i="7"/>
  <c r="D881" i="7"/>
  <c r="D882" i="7"/>
  <c r="D883" i="7"/>
  <c r="D884" i="7"/>
  <c r="D885" i="7"/>
  <c r="D886" i="7"/>
  <c r="D887" i="7"/>
  <c r="D888" i="7"/>
  <c r="D889" i="7"/>
  <c r="D890" i="7"/>
  <c r="D891" i="7"/>
  <c r="D892" i="7"/>
  <c r="D893" i="7"/>
  <c r="D894" i="7"/>
  <c r="D895" i="7"/>
  <c r="D896" i="7"/>
  <c r="D897" i="7"/>
  <c r="D898" i="7"/>
  <c r="D899" i="7"/>
  <c r="D900" i="7"/>
  <c r="D901" i="7"/>
  <c r="D902" i="7"/>
  <c r="D903" i="7"/>
  <c r="D904" i="7"/>
  <c r="D905" i="7"/>
  <c r="D906" i="7"/>
  <c r="D907" i="7"/>
  <c r="D863" i="7"/>
  <c r="D503" i="7"/>
  <c r="D504" i="7"/>
  <c r="D505" i="7"/>
  <c r="D506" i="7"/>
  <c r="D507" i="7"/>
  <c r="D508" i="7"/>
  <c r="D509" i="7"/>
  <c r="D510" i="7"/>
  <c r="D511" i="7"/>
  <c r="D512" i="7"/>
  <c r="D513" i="7"/>
  <c r="D514" i="7"/>
  <c r="D515" i="7"/>
  <c r="D516" i="7"/>
  <c r="D517" i="7"/>
  <c r="D518" i="7"/>
  <c r="D519" i="7"/>
  <c r="D520" i="7"/>
  <c r="D521" i="7"/>
  <c r="D522" i="7"/>
  <c r="D523" i="7"/>
  <c r="D524" i="7"/>
  <c r="D525" i="7"/>
  <c r="D526" i="7"/>
  <c r="D527" i="7"/>
  <c r="D528" i="7"/>
  <c r="D529" i="7"/>
  <c r="D530" i="7"/>
  <c r="D531" i="7"/>
  <c r="D532" i="7"/>
  <c r="D533" i="7"/>
  <c r="D534" i="7"/>
  <c r="D535" i="7"/>
  <c r="D536" i="7"/>
  <c r="D537" i="7"/>
  <c r="D538" i="7"/>
  <c r="D539" i="7"/>
  <c r="D540" i="7"/>
  <c r="D541" i="7"/>
  <c r="D542" i="7"/>
  <c r="D543" i="7"/>
  <c r="D544" i="7"/>
  <c r="D545" i="7"/>
  <c r="D546" i="7"/>
  <c r="D502" i="7"/>
  <c r="D451" i="7"/>
  <c r="D452" i="7"/>
  <c r="D453" i="7"/>
  <c r="D454" i="7"/>
  <c r="D455" i="7"/>
  <c r="D456" i="7"/>
  <c r="D457" i="7"/>
  <c r="D458" i="7"/>
  <c r="D459" i="7"/>
  <c r="D460" i="7"/>
  <c r="D461" i="7"/>
  <c r="D462" i="7"/>
  <c r="D463" i="7"/>
  <c r="D464" i="7"/>
  <c r="D465" i="7"/>
  <c r="D466" i="7"/>
  <c r="D467" i="7"/>
  <c r="D468" i="7"/>
  <c r="D469" i="7"/>
  <c r="D470" i="7"/>
  <c r="D471" i="7"/>
  <c r="D472" i="7"/>
  <c r="D473" i="7"/>
  <c r="D474" i="7"/>
  <c r="D475" i="7"/>
  <c r="D476" i="7"/>
  <c r="D477" i="7"/>
  <c r="D478" i="7"/>
  <c r="D479" i="7"/>
  <c r="D480" i="7"/>
  <c r="D481" i="7"/>
  <c r="D482" i="7"/>
  <c r="D483" i="7"/>
  <c r="D484" i="7"/>
  <c r="D485" i="7"/>
  <c r="D486" i="7"/>
  <c r="D487" i="7"/>
  <c r="D488" i="7"/>
  <c r="D489" i="7"/>
  <c r="D490" i="7"/>
  <c r="D491" i="7"/>
  <c r="D492" i="7"/>
  <c r="D493" i="7"/>
  <c r="D494" i="7"/>
  <c r="D450" i="7"/>
  <c r="D211" i="7"/>
  <c r="D212" i="7"/>
  <c r="D213" i="7"/>
  <c r="D214" i="7"/>
  <c r="D215" i="7"/>
  <c r="D216" i="7"/>
  <c r="D217" i="7"/>
  <c r="D218" i="7"/>
  <c r="D219" i="7"/>
  <c r="D220" i="7"/>
  <c r="D221" i="7"/>
  <c r="D222" i="7"/>
  <c r="D223" i="7"/>
  <c r="D224" i="7"/>
  <c r="D225" i="7"/>
  <c r="D226" i="7"/>
  <c r="D227" i="7"/>
  <c r="D228" i="7"/>
  <c r="D229" i="7"/>
  <c r="D230" i="7"/>
  <c r="D231" i="7"/>
  <c r="D232" i="7"/>
  <c r="D233" i="7"/>
  <c r="D234" i="7"/>
  <c r="D235" i="7"/>
  <c r="D236" i="7"/>
  <c r="D237" i="7"/>
  <c r="D238" i="7"/>
  <c r="D239" i="7"/>
  <c r="D240" i="7"/>
  <c r="D241" i="7"/>
  <c r="D242" i="7"/>
  <c r="D243" i="7"/>
  <c r="D244" i="7"/>
  <c r="D245" i="7"/>
  <c r="D246" i="7"/>
  <c r="D247" i="7"/>
  <c r="D248" i="7"/>
  <c r="D249" i="7"/>
  <c r="D250" i="7"/>
  <c r="D251" i="7"/>
  <c r="D252" i="7"/>
  <c r="D253" i="7"/>
  <c r="D254" i="7"/>
  <c r="D210" i="7"/>
  <c r="D159" i="7"/>
  <c r="D160" i="7"/>
  <c r="D161" i="7"/>
  <c r="D162" i="7"/>
  <c r="D163" i="7"/>
  <c r="D164" i="7"/>
  <c r="D165" i="7"/>
  <c r="D166" i="7"/>
  <c r="D167" i="7"/>
  <c r="D168" i="7"/>
  <c r="D169" i="7"/>
  <c r="D170" i="7"/>
  <c r="D171" i="7"/>
  <c r="D172" i="7"/>
  <c r="D173" i="7"/>
  <c r="D174" i="7"/>
  <c r="D175" i="7"/>
  <c r="D176" i="7"/>
  <c r="D177" i="7"/>
  <c r="D178" i="7"/>
  <c r="D179" i="7"/>
  <c r="D180" i="7"/>
  <c r="D181" i="7"/>
  <c r="D182" i="7"/>
  <c r="D183" i="7"/>
  <c r="D184" i="7"/>
  <c r="D185" i="7"/>
  <c r="D186" i="7"/>
  <c r="D187" i="7"/>
  <c r="D188" i="7"/>
  <c r="D189" i="7"/>
  <c r="D190" i="7"/>
  <c r="D191" i="7"/>
  <c r="D192" i="7"/>
  <c r="D193" i="7"/>
  <c r="D194" i="7"/>
  <c r="D195" i="7"/>
  <c r="D196" i="7"/>
  <c r="D197" i="7"/>
  <c r="D198" i="7"/>
  <c r="D199" i="7"/>
  <c r="D200" i="7"/>
  <c r="D201" i="7"/>
  <c r="D202" i="7"/>
  <c r="D158" i="7"/>
  <c r="D107" i="7"/>
  <c r="D108" i="7"/>
  <c r="D109" i="7"/>
  <c r="D110" i="7"/>
  <c r="D111" i="7"/>
  <c r="D112" i="7"/>
  <c r="D113" i="7"/>
  <c r="D114" i="7"/>
  <c r="D115" i="7"/>
  <c r="D116" i="7"/>
  <c r="D117" i="7"/>
  <c r="D118" i="7"/>
  <c r="D119" i="7"/>
  <c r="D120" i="7"/>
  <c r="D121" i="7"/>
  <c r="D122" i="7"/>
  <c r="D123" i="7"/>
  <c r="D124" i="7"/>
  <c r="D125" i="7"/>
  <c r="D126" i="7"/>
  <c r="D127" i="7"/>
  <c r="D128" i="7"/>
  <c r="D129" i="7"/>
  <c r="D130" i="7"/>
  <c r="D131" i="7"/>
  <c r="D132" i="7"/>
  <c r="D133" i="7"/>
  <c r="D134" i="7"/>
  <c r="D135" i="7"/>
  <c r="D136" i="7"/>
  <c r="D137" i="7"/>
  <c r="D138" i="7"/>
  <c r="D139" i="7"/>
  <c r="D140" i="7"/>
  <c r="D141" i="7"/>
  <c r="D142" i="7"/>
  <c r="D143" i="7"/>
  <c r="D144" i="7"/>
  <c r="D145" i="7"/>
  <c r="D146" i="7"/>
  <c r="D147" i="7"/>
  <c r="D148" i="7"/>
  <c r="D149" i="7"/>
  <c r="D150" i="7"/>
  <c r="D106" i="7"/>
  <c r="AO42" i="7"/>
  <c r="AK45" i="7"/>
  <c r="AM45" i="7"/>
  <c r="AO45" i="7"/>
  <c r="AK46" i="7"/>
  <c r="AM46" i="7"/>
  <c r="AO46" i="7"/>
  <c r="AK47" i="7"/>
  <c r="AM47" i="7"/>
  <c r="AO47" i="7"/>
  <c r="AK48" i="7"/>
  <c r="AM48" i="7"/>
  <c r="AO48" i="7"/>
  <c r="AK49" i="7"/>
  <c r="AM49" i="7"/>
  <c r="AO49" i="7"/>
  <c r="AK50" i="7"/>
  <c r="AM50" i="7"/>
  <c r="AO50" i="7"/>
  <c r="AK51" i="7"/>
  <c r="AM51" i="7"/>
  <c r="AO51" i="7"/>
  <c r="AK52" i="7"/>
  <c r="AM52" i="7"/>
  <c r="AO52" i="7"/>
  <c r="AK53" i="7"/>
  <c r="AM53" i="7"/>
  <c r="AO53" i="7"/>
  <c r="AK54" i="7"/>
  <c r="AM54" i="7"/>
  <c r="AO54" i="7"/>
  <c r="AK55" i="7"/>
  <c r="AM55" i="7"/>
  <c r="AO55" i="7"/>
  <c r="AK56" i="7"/>
  <c r="AM56" i="7"/>
  <c r="AO56" i="7"/>
  <c r="AK57" i="7"/>
  <c r="AM57" i="7"/>
  <c r="AO57" i="7"/>
  <c r="AK58" i="7"/>
  <c r="AM58" i="7"/>
  <c r="AO58" i="7"/>
  <c r="AK59" i="7"/>
  <c r="AM59" i="7"/>
  <c r="AO59" i="7"/>
  <c r="AK60" i="7"/>
  <c r="AM60" i="7"/>
  <c r="AO60" i="7"/>
  <c r="AK61" i="7"/>
  <c r="AM61" i="7"/>
  <c r="AO61" i="7"/>
  <c r="AK62" i="7"/>
  <c r="AM62" i="7"/>
  <c r="AO62" i="7"/>
  <c r="AK63" i="7"/>
  <c r="AM63" i="7"/>
  <c r="AO63" i="7"/>
  <c r="AK64" i="7"/>
  <c r="AM64" i="7"/>
  <c r="AO64" i="7"/>
  <c r="AK65" i="7"/>
  <c r="AM65" i="7"/>
  <c r="AO65" i="7"/>
  <c r="AK66" i="7"/>
  <c r="AM66" i="7"/>
  <c r="AO66" i="7"/>
  <c r="AK67" i="7"/>
  <c r="AM67" i="7"/>
  <c r="AO67" i="7"/>
  <c r="AK68" i="7"/>
  <c r="AM68" i="7"/>
  <c r="AO68" i="7"/>
  <c r="AK69" i="7"/>
  <c r="AM69" i="7"/>
  <c r="AO69" i="7"/>
  <c r="AK70" i="7"/>
  <c r="AM70" i="7"/>
  <c r="AO70" i="7"/>
  <c r="AK71" i="7"/>
  <c r="AM71" i="7"/>
  <c r="AO71" i="7"/>
  <c r="AK72" i="7"/>
  <c r="AM72" i="7"/>
  <c r="AO72" i="7"/>
  <c r="AK73" i="7"/>
  <c r="AM73" i="7"/>
  <c r="AO73" i="7"/>
  <c r="AK74" i="7"/>
  <c r="AM74" i="7"/>
  <c r="AO74" i="7"/>
  <c r="AK75" i="7"/>
  <c r="AM75" i="7"/>
  <c r="AO75" i="7"/>
  <c r="AK76" i="7"/>
  <c r="AM76" i="7"/>
  <c r="AO76" i="7"/>
  <c r="AK77" i="7"/>
  <c r="AM77" i="7"/>
  <c r="AO77" i="7"/>
  <c r="AK78" i="7"/>
  <c r="AM78" i="7"/>
  <c r="AO78" i="7"/>
  <c r="AK79" i="7"/>
  <c r="AM79" i="7"/>
  <c r="AO79" i="7"/>
  <c r="AK80" i="7"/>
  <c r="AM80" i="7"/>
  <c r="AO80" i="7"/>
  <c r="AK81" i="7"/>
  <c r="AM81" i="7"/>
  <c r="AO81" i="7"/>
  <c r="AK82" i="7"/>
  <c r="AM82" i="7"/>
  <c r="AO82" i="7"/>
  <c r="AK83" i="7"/>
  <c r="AM83" i="7"/>
  <c r="AO83" i="7"/>
  <c r="AK84" i="7"/>
  <c r="AO84" i="7"/>
  <c r="AK40" i="7"/>
  <c r="AM40" i="7"/>
  <c r="AO40" i="7"/>
  <c r="AK41" i="7"/>
  <c r="AM41" i="7"/>
  <c r="AO41" i="7"/>
  <c r="AK42" i="7"/>
  <c r="AM42" i="7"/>
  <c r="AK43" i="7"/>
  <c r="AM43" i="7"/>
  <c r="AO43" i="7"/>
  <c r="AK44" i="7"/>
  <c r="AM44" i="7"/>
  <c r="AO44" i="7"/>
  <c r="AO39" i="7"/>
  <c r="AM39" i="7"/>
  <c r="AK39" i="7"/>
  <c r="AP39" i="7" s="1"/>
  <c r="AH35" i="7"/>
  <c r="AP349" i="7" l="1"/>
  <c r="BJ769" i="7"/>
  <c r="AP348" i="7"/>
  <c r="BJ768" i="7"/>
  <c r="AP347" i="7"/>
  <c r="BJ767" i="7"/>
  <c r="AP350" i="7"/>
  <c r="BJ770" i="7"/>
  <c r="AP346" i="7"/>
  <c r="BJ766" i="7"/>
  <c r="AP345" i="7"/>
  <c r="BJ765" i="7"/>
  <c r="AP344" i="7"/>
  <c r="BJ764" i="7"/>
  <c r="AP351" i="7"/>
  <c r="BJ771" i="7"/>
  <c r="AP343" i="7"/>
  <c r="BJ763" i="7"/>
  <c r="AP342" i="7"/>
  <c r="AH440" i="7"/>
  <c r="AV39" i="7"/>
  <c r="AS105" i="7"/>
  <c r="AH853" i="7"/>
  <c r="BU862" i="7" s="1"/>
  <c r="AH96" i="7"/>
  <c r="AH31" i="7"/>
  <c r="AS106" i="7"/>
  <c r="AS114" i="7"/>
  <c r="AS122" i="7"/>
  <c r="AS130" i="7"/>
  <c r="AS138" i="7"/>
  <c r="AS146" i="7"/>
  <c r="AS107" i="7"/>
  <c r="AS115" i="7"/>
  <c r="AS123" i="7"/>
  <c r="AS131" i="7"/>
  <c r="AS139" i="7"/>
  <c r="AS147" i="7"/>
  <c r="AS108" i="7"/>
  <c r="AS116" i="7"/>
  <c r="AS124" i="7"/>
  <c r="AS132" i="7"/>
  <c r="AS140" i="7"/>
  <c r="AS148" i="7"/>
  <c r="AS109" i="7"/>
  <c r="AS117" i="7"/>
  <c r="AS125" i="7"/>
  <c r="AS133" i="7"/>
  <c r="AS141" i="7"/>
  <c r="AS149" i="7"/>
  <c r="AS110" i="7"/>
  <c r="AS118" i="7"/>
  <c r="AS126" i="7"/>
  <c r="AS134" i="7"/>
  <c r="AS142" i="7"/>
  <c r="AS150" i="7"/>
  <c r="AS111" i="7"/>
  <c r="AS119" i="7"/>
  <c r="AS127" i="7"/>
  <c r="AS135" i="7"/>
  <c r="AS143" i="7"/>
  <c r="AS112" i="7"/>
  <c r="AS120" i="7"/>
  <c r="AS128" i="7"/>
  <c r="AS136" i="7"/>
  <c r="AS144" i="7"/>
  <c r="AS113" i="7"/>
  <c r="AS121" i="7"/>
  <c r="AS129" i="7"/>
  <c r="AS137" i="7"/>
  <c r="AS145" i="7"/>
  <c r="AH375" i="7"/>
  <c r="AQ49" i="7"/>
  <c r="AS49" i="7" s="1"/>
  <c r="AQ39" i="7"/>
  <c r="AS39" i="7" s="1"/>
  <c r="AQ76" i="7"/>
  <c r="AS76" i="7" s="1"/>
  <c r="AQ64" i="7"/>
  <c r="AS64" i="7" s="1"/>
  <c r="AQ63" i="7"/>
  <c r="AS63" i="7" s="1"/>
  <c r="AQ57" i="7"/>
  <c r="AS57" i="7" s="1"/>
  <c r="AQ43" i="7"/>
  <c r="AQ42" i="7"/>
  <c r="AQ83" i="7"/>
  <c r="AS83" i="7" s="1"/>
  <c r="AQ77" i="7"/>
  <c r="AS77" i="7" s="1"/>
  <c r="AQ52" i="7"/>
  <c r="AS52" i="7" s="1"/>
  <c r="AQ51" i="7"/>
  <c r="AS51" i="7" s="1"/>
  <c r="AQ45" i="7"/>
  <c r="AS45" i="7" s="1"/>
  <c r="AQ80" i="7"/>
  <c r="AS80" i="7" s="1"/>
  <c r="AQ79" i="7"/>
  <c r="AS79" i="7" s="1"/>
  <c r="AQ73" i="7"/>
  <c r="AS73" i="7" s="1"/>
  <c r="AQ48" i="7"/>
  <c r="AS48" i="7" s="1"/>
  <c r="AQ47" i="7"/>
  <c r="AS47" i="7" s="1"/>
  <c r="AQ75" i="7"/>
  <c r="AS75" i="7" s="1"/>
  <c r="AQ69" i="7"/>
  <c r="AS69" i="7" s="1"/>
  <c r="AQ68" i="7"/>
  <c r="AS68" i="7" s="1"/>
  <c r="AQ67" i="7"/>
  <c r="AS67" i="7" s="1"/>
  <c r="AQ61" i="7"/>
  <c r="AS61" i="7" s="1"/>
  <c r="AQ72" i="7"/>
  <c r="AS72" i="7" s="1"/>
  <c r="AQ71" i="7"/>
  <c r="AS71" i="7" s="1"/>
  <c r="AQ65" i="7"/>
  <c r="AS65" i="7" s="1"/>
  <c r="AQ44" i="7"/>
  <c r="AS44" i="7" s="1"/>
  <c r="AQ60" i="7"/>
  <c r="AS60" i="7" s="1"/>
  <c r="AQ59" i="7"/>
  <c r="AS59" i="7" s="1"/>
  <c r="AQ53" i="7"/>
  <c r="AS53" i="7" s="1"/>
  <c r="AQ40" i="7"/>
  <c r="AQ81" i="7"/>
  <c r="AS81" i="7" s="1"/>
  <c r="AQ56" i="7"/>
  <c r="AS56" i="7" s="1"/>
  <c r="AQ55" i="7"/>
  <c r="AS55" i="7" s="1"/>
  <c r="AQ82" i="7"/>
  <c r="AS82" i="7" s="1"/>
  <c r="AQ78" i="7"/>
  <c r="AS78" i="7" s="1"/>
  <c r="AQ74" i="7"/>
  <c r="AS74" i="7" s="1"/>
  <c r="AQ70" i="7"/>
  <c r="AS70" i="7" s="1"/>
  <c r="AQ66" i="7"/>
  <c r="AS66" i="7" s="1"/>
  <c r="AQ62" i="7"/>
  <c r="AS62" i="7" s="1"/>
  <c r="AQ58" i="7"/>
  <c r="AS58" i="7" s="1"/>
  <c r="AQ54" i="7"/>
  <c r="AS54" i="7" s="1"/>
  <c r="AQ50" i="7"/>
  <c r="AS50" i="7" s="1"/>
  <c r="AQ46" i="7"/>
  <c r="AS46" i="7" s="1"/>
  <c r="AQ41" i="7"/>
  <c r="CG209" i="7" l="1"/>
  <c r="CO209" i="7"/>
  <c r="BZ209" i="7"/>
  <c r="CH209" i="7"/>
  <c r="CP209" i="7"/>
  <c r="CA209" i="7"/>
  <c r="CI209" i="7"/>
  <c r="CQ209" i="7"/>
  <c r="CU209" i="7"/>
  <c r="CB209" i="7"/>
  <c r="CJ209" i="7"/>
  <c r="CR209" i="7"/>
  <c r="CM209" i="7"/>
  <c r="CC209" i="7"/>
  <c r="CK209" i="7"/>
  <c r="CS209" i="7"/>
  <c r="CD209" i="7"/>
  <c r="CL209" i="7"/>
  <c r="CT209" i="7"/>
  <c r="CE209" i="7"/>
  <c r="CF209" i="7"/>
  <c r="CN209" i="7"/>
  <c r="BJ772" i="7"/>
  <c r="B778" i="7" s="1"/>
  <c r="AZ653" i="7"/>
  <c r="BB653" i="7"/>
  <c r="BD653" i="7"/>
  <c r="BF653" i="7"/>
  <c r="BH653" i="7"/>
  <c r="AX653" i="7"/>
  <c r="BJ653" i="7"/>
  <c r="BL653" i="7"/>
  <c r="DA653" i="7"/>
  <c r="CN598" i="7"/>
  <c r="CF598" i="7"/>
  <c r="CT597" i="7"/>
  <c r="CL597" i="7"/>
  <c r="CD597" i="7"/>
  <c r="CR596" i="7"/>
  <c r="CJ596" i="7"/>
  <c r="CB596" i="7"/>
  <c r="CP595" i="7"/>
  <c r="CH595" i="7"/>
  <c r="BZ595" i="7"/>
  <c r="CN594" i="7"/>
  <c r="CF594" i="7"/>
  <c r="CT593" i="7"/>
  <c r="CL593" i="7"/>
  <c r="CD593" i="7"/>
  <c r="CR592" i="7"/>
  <c r="CJ592" i="7"/>
  <c r="CB592" i="7"/>
  <c r="CP591" i="7"/>
  <c r="CH591" i="7"/>
  <c r="BZ591" i="7"/>
  <c r="CN590" i="7"/>
  <c r="CF590" i="7"/>
  <c r="CT589" i="7"/>
  <c r="CL589" i="7"/>
  <c r="CD589" i="7"/>
  <c r="CR588" i="7"/>
  <c r="CJ588" i="7"/>
  <c r="CB588" i="7"/>
  <c r="CP587" i="7"/>
  <c r="CH587" i="7"/>
  <c r="BZ587" i="7"/>
  <c r="CN586" i="7"/>
  <c r="CF586" i="7"/>
  <c r="CT585" i="7"/>
  <c r="CL585" i="7"/>
  <c r="CD585" i="7"/>
  <c r="CR584" i="7"/>
  <c r="CJ584" i="7"/>
  <c r="CB584" i="7"/>
  <c r="CP583" i="7"/>
  <c r="CH583" i="7"/>
  <c r="BZ583" i="7"/>
  <c r="CN582" i="7"/>
  <c r="CF582" i="7"/>
  <c r="CT581" i="7"/>
  <c r="CL581" i="7"/>
  <c r="CD581" i="7"/>
  <c r="CR580" i="7"/>
  <c r="CJ580" i="7"/>
  <c r="CB580" i="7"/>
  <c r="CP579" i="7"/>
  <c r="CH579" i="7"/>
  <c r="BZ579" i="7"/>
  <c r="CN578" i="7"/>
  <c r="CF578" i="7"/>
  <c r="CT577" i="7"/>
  <c r="CL577" i="7"/>
  <c r="CD577" i="7"/>
  <c r="CR576" i="7"/>
  <c r="CJ576" i="7"/>
  <c r="CB576" i="7"/>
  <c r="CP575" i="7"/>
  <c r="CH575" i="7"/>
  <c r="BZ575" i="7"/>
  <c r="CN574" i="7"/>
  <c r="CF574" i="7"/>
  <c r="CT573" i="7"/>
  <c r="CL573" i="7"/>
  <c r="CD573" i="7"/>
  <c r="CU598" i="7"/>
  <c r="CM598" i="7"/>
  <c r="CE598" i="7"/>
  <c r="CS597" i="7"/>
  <c r="CK597" i="7"/>
  <c r="CC597" i="7"/>
  <c r="CQ596" i="7"/>
  <c r="CI596" i="7"/>
  <c r="CA596" i="7"/>
  <c r="CO595" i="7"/>
  <c r="CG595" i="7"/>
  <c r="CU594" i="7"/>
  <c r="CM594" i="7"/>
  <c r="CE594" i="7"/>
  <c r="CS593" i="7"/>
  <c r="CK593" i="7"/>
  <c r="CC593" i="7"/>
  <c r="CQ592" i="7"/>
  <c r="CI592" i="7"/>
  <c r="CA592" i="7"/>
  <c r="CO591" i="7"/>
  <c r="CG591" i="7"/>
  <c r="CU590" i="7"/>
  <c r="CM590" i="7"/>
  <c r="CE590" i="7"/>
  <c r="CS589" i="7"/>
  <c r="CK589" i="7"/>
  <c r="CC589" i="7"/>
  <c r="CQ588" i="7"/>
  <c r="CI588" i="7"/>
  <c r="CA588" i="7"/>
  <c r="CO587" i="7"/>
  <c r="CG587" i="7"/>
  <c r="CU586" i="7"/>
  <c r="CM586" i="7"/>
  <c r="CE586" i="7"/>
  <c r="CS585" i="7"/>
  <c r="CK585" i="7"/>
  <c r="CC585" i="7"/>
  <c r="CQ584" i="7"/>
  <c r="CI584" i="7"/>
  <c r="CA584" i="7"/>
  <c r="CO583" i="7"/>
  <c r="CG583" i="7"/>
  <c r="CU582" i="7"/>
  <c r="CM582" i="7"/>
  <c r="CE582" i="7"/>
  <c r="CS581" i="7"/>
  <c r="CK581" i="7"/>
  <c r="CC581" i="7"/>
  <c r="CQ580" i="7"/>
  <c r="CI580" i="7"/>
  <c r="CA580" i="7"/>
  <c r="CO579" i="7"/>
  <c r="CG579" i="7"/>
  <c r="CU578" i="7"/>
  <c r="CM578" i="7"/>
  <c r="CE578" i="7"/>
  <c r="CS577" i="7"/>
  <c r="CK577" i="7"/>
  <c r="CC577" i="7"/>
  <c r="CQ576" i="7"/>
  <c r="CI576" i="7"/>
  <c r="CA576" i="7"/>
  <c r="CO575" i="7"/>
  <c r="CG575" i="7"/>
  <c r="CU574" i="7"/>
  <c r="CM574" i="7"/>
  <c r="CE574" i="7"/>
  <c r="CS573" i="7"/>
  <c r="CK573" i="7"/>
  <c r="CC573" i="7"/>
  <c r="CT598" i="7"/>
  <c r="CL598" i="7"/>
  <c r="CD598" i="7"/>
  <c r="CR597" i="7"/>
  <c r="CJ597" i="7"/>
  <c r="CB597" i="7"/>
  <c r="CP596" i="7"/>
  <c r="CH596" i="7"/>
  <c r="BZ596" i="7"/>
  <c r="CN595" i="7"/>
  <c r="CF595" i="7"/>
  <c r="CT594" i="7"/>
  <c r="CL594" i="7"/>
  <c r="CD594" i="7"/>
  <c r="CR593" i="7"/>
  <c r="CJ593" i="7"/>
  <c r="CB593" i="7"/>
  <c r="CP592" i="7"/>
  <c r="CH592" i="7"/>
  <c r="BZ592" i="7"/>
  <c r="CN591" i="7"/>
  <c r="CF591" i="7"/>
  <c r="CT590" i="7"/>
  <c r="CL590" i="7"/>
  <c r="CD590" i="7"/>
  <c r="CR589" i="7"/>
  <c r="CJ589" i="7"/>
  <c r="CB589" i="7"/>
  <c r="CP588" i="7"/>
  <c r="CH588" i="7"/>
  <c r="BZ588" i="7"/>
  <c r="CN587" i="7"/>
  <c r="CF587" i="7"/>
  <c r="CT586" i="7"/>
  <c r="CL586" i="7"/>
  <c r="CD586" i="7"/>
  <c r="CR585" i="7"/>
  <c r="CJ585" i="7"/>
  <c r="CB585" i="7"/>
  <c r="CP584" i="7"/>
  <c r="CH584" i="7"/>
  <c r="BZ584" i="7"/>
  <c r="CN583" i="7"/>
  <c r="CF583" i="7"/>
  <c r="CT582" i="7"/>
  <c r="CL582" i="7"/>
  <c r="CD582" i="7"/>
  <c r="CR581" i="7"/>
  <c r="CJ581" i="7"/>
  <c r="CB581" i="7"/>
  <c r="CP580" i="7"/>
  <c r="CH580" i="7"/>
  <c r="BZ580" i="7"/>
  <c r="CN579" i="7"/>
  <c r="CF579" i="7"/>
  <c r="CT578" i="7"/>
  <c r="CL578" i="7"/>
  <c r="CD578" i="7"/>
  <c r="CR577" i="7"/>
  <c r="CJ577" i="7"/>
  <c r="CB577" i="7"/>
  <c r="CP576" i="7"/>
  <c r="CH576" i="7"/>
  <c r="BZ576" i="7"/>
  <c r="CN575" i="7"/>
  <c r="CF575" i="7"/>
  <c r="CT574" i="7"/>
  <c r="CL574" i="7"/>
  <c r="CD574" i="7"/>
  <c r="CR573" i="7"/>
  <c r="CJ573" i="7"/>
  <c r="CB573" i="7"/>
  <c r="CI598" i="7"/>
  <c r="CQ597" i="7"/>
  <c r="CF597" i="7"/>
  <c r="CN596" i="7"/>
  <c r="CC596" i="7"/>
  <c r="CK595" i="7"/>
  <c r="CS594" i="7"/>
  <c r="CH594" i="7"/>
  <c r="CP593" i="7"/>
  <c r="CE593" i="7"/>
  <c r="CM592" i="7"/>
  <c r="CU591" i="7"/>
  <c r="CJ591" i="7"/>
  <c r="CR590" i="7"/>
  <c r="CG590" i="7"/>
  <c r="CO589" i="7"/>
  <c r="CA589" i="7"/>
  <c r="CL588" i="7"/>
  <c r="CT587" i="7"/>
  <c r="CI587" i="7"/>
  <c r="CQ586" i="7"/>
  <c r="CC586" i="7"/>
  <c r="CN585" i="7"/>
  <c r="BZ585" i="7"/>
  <c r="CK584" i="7"/>
  <c r="CS583" i="7"/>
  <c r="CE583" i="7"/>
  <c r="CP582" i="7"/>
  <c r="CB582" i="7"/>
  <c r="CM581" i="7"/>
  <c r="CU580" i="7"/>
  <c r="CG580" i="7"/>
  <c r="CR579" i="7"/>
  <c r="CD579" i="7"/>
  <c r="CO578" i="7"/>
  <c r="CA578" i="7"/>
  <c r="CI577" i="7"/>
  <c r="CT576" i="7"/>
  <c r="CF576" i="7"/>
  <c r="CQ575" i="7"/>
  <c r="CC575" i="7"/>
  <c r="CK574" i="7"/>
  <c r="BZ574" i="7"/>
  <c r="CH573" i="7"/>
  <c r="CS572" i="7"/>
  <c r="CK572" i="7"/>
  <c r="CC572" i="7"/>
  <c r="CQ571" i="7"/>
  <c r="CI571" i="7"/>
  <c r="CA571" i="7"/>
  <c r="CO570" i="7"/>
  <c r="CG570" i="7"/>
  <c r="CU569" i="7"/>
  <c r="CM569" i="7"/>
  <c r="CE569" i="7"/>
  <c r="CS568" i="7"/>
  <c r="CK568" i="7"/>
  <c r="CC568" i="7"/>
  <c r="CQ567" i="7"/>
  <c r="CI567" i="7"/>
  <c r="CA567" i="7"/>
  <c r="CO566" i="7"/>
  <c r="CG566" i="7"/>
  <c r="CU565" i="7"/>
  <c r="CM565" i="7"/>
  <c r="CE565" i="7"/>
  <c r="CS564" i="7"/>
  <c r="CK564" i="7"/>
  <c r="CC564" i="7"/>
  <c r="CQ563" i="7"/>
  <c r="CI563" i="7"/>
  <c r="CA563" i="7"/>
  <c r="CO562" i="7"/>
  <c r="CG562" i="7"/>
  <c r="CU561" i="7"/>
  <c r="CM561" i="7"/>
  <c r="CE561" i="7"/>
  <c r="CS560" i="7"/>
  <c r="CK560" i="7"/>
  <c r="CC560" i="7"/>
  <c r="CQ559" i="7"/>
  <c r="CI559" i="7"/>
  <c r="CA559" i="7"/>
  <c r="CO558" i="7"/>
  <c r="CG558" i="7"/>
  <c r="CU557" i="7"/>
  <c r="CM557" i="7"/>
  <c r="CE557" i="7"/>
  <c r="CS556" i="7"/>
  <c r="CK556" i="7"/>
  <c r="CC556" i="7"/>
  <c r="CQ555" i="7"/>
  <c r="CI555" i="7"/>
  <c r="CA555" i="7"/>
  <c r="CO553" i="7"/>
  <c r="CG553" i="7"/>
  <c r="CU546" i="7"/>
  <c r="CM546" i="7"/>
  <c r="CE546" i="7"/>
  <c r="CS545" i="7"/>
  <c r="CK545" i="7"/>
  <c r="CC545" i="7"/>
  <c r="CQ544" i="7"/>
  <c r="CI544" i="7"/>
  <c r="CA544" i="7"/>
  <c r="CO543" i="7"/>
  <c r="CG543" i="7"/>
  <c r="CU542" i="7"/>
  <c r="CM542" i="7"/>
  <c r="CE542" i="7"/>
  <c r="CS541" i="7"/>
  <c r="CK541" i="7"/>
  <c r="CC541" i="7"/>
  <c r="CQ540" i="7"/>
  <c r="CI540" i="7"/>
  <c r="CA540" i="7"/>
  <c r="CO539" i="7"/>
  <c r="CG539" i="7"/>
  <c r="CU538" i="7"/>
  <c r="CM538" i="7"/>
  <c r="CE538" i="7"/>
  <c r="CS537" i="7"/>
  <c r="CK537" i="7"/>
  <c r="CC537" i="7"/>
  <c r="CQ536" i="7"/>
  <c r="CI536" i="7"/>
  <c r="CA536" i="7"/>
  <c r="CO535" i="7"/>
  <c r="CG535" i="7"/>
  <c r="CU534" i="7"/>
  <c r="CM534" i="7"/>
  <c r="CE534" i="7"/>
  <c r="CS533" i="7"/>
  <c r="CK533" i="7"/>
  <c r="CC533" i="7"/>
  <c r="CQ532" i="7"/>
  <c r="CI532" i="7"/>
  <c r="CA532" i="7"/>
  <c r="CO531" i="7"/>
  <c r="CG531" i="7"/>
  <c r="CU530" i="7"/>
  <c r="CM530" i="7"/>
  <c r="CE530" i="7"/>
  <c r="CS529" i="7"/>
  <c r="CK529" i="7"/>
  <c r="CC529" i="7"/>
  <c r="CQ528" i="7"/>
  <c r="CI528" i="7"/>
  <c r="CA528" i="7"/>
  <c r="CO527" i="7"/>
  <c r="CG527" i="7"/>
  <c r="CU526" i="7"/>
  <c r="CM526" i="7"/>
  <c r="CE526" i="7"/>
  <c r="CS525" i="7"/>
  <c r="CK525" i="7"/>
  <c r="CC525" i="7"/>
  <c r="CQ524" i="7"/>
  <c r="CI524" i="7"/>
  <c r="CA524" i="7"/>
  <c r="CO523" i="7"/>
  <c r="CS598" i="7"/>
  <c r="CH598" i="7"/>
  <c r="CP597" i="7"/>
  <c r="CE597" i="7"/>
  <c r="CM596" i="7"/>
  <c r="CU595" i="7"/>
  <c r="CJ595" i="7"/>
  <c r="CR594" i="7"/>
  <c r="CG594" i="7"/>
  <c r="CO593" i="7"/>
  <c r="CA593" i="7"/>
  <c r="CL592" i="7"/>
  <c r="CT591" i="7"/>
  <c r="CI591" i="7"/>
  <c r="CQ590" i="7"/>
  <c r="CC590" i="7"/>
  <c r="CN589" i="7"/>
  <c r="BZ589" i="7"/>
  <c r="CK588" i="7"/>
  <c r="CS587" i="7"/>
  <c r="CE587" i="7"/>
  <c r="CP586" i="7"/>
  <c r="CB586" i="7"/>
  <c r="CM585" i="7"/>
  <c r="CU584" i="7"/>
  <c r="CG584" i="7"/>
  <c r="CR583" i="7"/>
  <c r="CD583" i="7"/>
  <c r="CO582" i="7"/>
  <c r="CA582" i="7"/>
  <c r="CI581" i="7"/>
  <c r="CT580" i="7"/>
  <c r="CF580" i="7"/>
  <c r="CQ579" i="7"/>
  <c r="CC579" i="7"/>
  <c r="CK578" i="7"/>
  <c r="BZ578" i="7"/>
  <c r="CH577" i="7"/>
  <c r="CS576" i="7"/>
  <c r="CE576" i="7"/>
  <c r="CM575" i="7"/>
  <c r="CB575" i="7"/>
  <c r="CJ574" i="7"/>
  <c r="CU573" i="7"/>
  <c r="CG573" i="7"/>
  <c r="CR572" i="7"/>
  <c r="CJ572" i="7"/>
  <c r="CB572" i="7"/>
  <c r="CP571" i="7"/>
  <c r="CH571" i="7"/>
  <c r="BZ571" i="7"/>
  <c r="CN570" i="7"/>
  <c r="CF570" i="7"/>
  <c r="CT569" i="7"/>
  <c r="CL569" i="7"/>
  <c r="CD569" i="7"/>
  <c r="CR568" i="7"/>
  <c r="CJ568" i="7"/>
  <c r="CB568" i="7"/>
  <c r="CP567" i="7"/>
  <c r="CH567" i="7"/>
  <c r="BZ567" i="7"/>
  <c r="CN566" i="7"/>
  <c r="CF566" i="7"/>
  <c r="CT565" i="7"/>
  <c r="CL565" i="7"/>
  <c r="CD565" i="7"/>
  <c r="CR564" i="7"/>
  <c r="CJ564" i="7"/>
  <c r="CB564" i="7"/>
  <c r="CP563" i="7"/>
  <c r="CH563" i="7"/>
  <c r="BZ563" i="7"/>
  <c r="CN562" i="7"/>
  <c r="CF562" i="7"/>
  <c r="CT561" i="7"/>
  <c r="CL561" i="7"/>
  <c r="CD561" i="7"/>
  <c r="CR560" i="7"/>
  <c r="CJ560" i="7"/>
  <c r="CB560" i="7"/>
  <c r="CP559" i="7"/>
  <c r="CH559" i="7"/>
  <c r="BZ559" i="7"/>
  <c r="CN558" i="7"/>
  <c r="CF558" i="7"/>
  <c r="CT557" i="7"/>
  <c r="CL557" i="7"/>
  <c r="CD557" i="7"/>
  <c r="CR556" i="7"/>
  <c r="CJ556" i="7"/>
  <c r="CB556" i="7"/>
  <c r="CP555" i="7"/>
  <c r="CH555" i="7"/>
  <c r="BZ555" i="7"/>
  <c r="CN553" i="7"/>
  <c r="CF553" i="7"/>
  <c r="CT546" i="7"/>
  <c r="CL546" i="7"/>
  <c r="CD546" i="7"/>
  <c r="CR545" i="7"/>
  <c r="CJ545" i="7"/>
  <c r="CB545" i="7"/>
  <c r="CP544" i="7"/>
  <c r="CH544" i="7"/>
  <c r="BZ544" i="7"/>
  <c r="CN543" i="7"/>
  <c r="CF543" i="7"/>
  <c r="CT542" i="7"/>
  <c r="CL542" i="7"/>
  <c r="CD542" i="7"/>
  <c r="CR541" i="7"/>
  <c r="CJ541" i="7"/>
  <c r="CB541" i="7"/>
  <c r="CP540" i="7"/>
  <c r="CH540" i="7"/>
  <c r="BZ540" i="7"/>
  <c r="CN539" i="7"/>
  <c r="CF539" i="7"/>
  <c r="CT538" i="7"/>
  <c r="CL538" i="7"/>
  <c r="CD538" i="7"/>
  <c r="CR537" i="7"/>
  <c r="CJ537" i="7"/>
  <c r="CB537" i="7"/>
  <c r="CP536" i="7"/>
  <c r="CH536" i="7"/>
  <c r="BZ536" i="7"/>
  <c r="CN535" i="7"/>
  <c r="CF535" i="7"/>
  <c r="CT534" i="7"/>
  <c r="CL534" i="7"/>
  <c r="CD534" i="7"/>
  <c r="CR533" i="7"/>
  <c r="CJ533" i="7"/>
  <c r="CB533" i="7"/>
  <c r="CP532" i="7"/>
  <c r="CH532" i="7"/>
  <c r="BZ532" i="7"/>
  <c r="CN531" i="7"/>
  <c r="CF531" i="7"/>
  <c r="CT530" i="7"/>
  <c r="CL530" i="7"/>
  <c r="CD530" i="7"/>
  <c r="CR529" i="7"/>
  <c r="CJ529" i="7"/>
  <c r="CB529" i="7"/>
  <c r="CP528" i="7"/>
  <c r="CH528" i="7"/>
  <c r="BZ528" i="7"/>
  <c r="CN527" i="7"/>
  <c r="CF527" i="7"/>
  <c r="CT526" i="7"/>
  <c r="CL526" i="7"/>
  <c r="CD526" i="7"/>
  <c r="CR525" i="7"/>
  <c r="CJ525" i="7"/>
  <c r="CB525" i="7"/>
  <c r="CP524" i="7"/>
  <c r="CH524" i="7"/>
  <c r="BZ524" i="7"/>
  <c r="CN523" i="7"/>
  <c r="CR598" i="7"/>
  <c r="CG598" i="7"/>
  <c r="CO597" i="7"/>
  <c r="CA597" i="7"/>
  <c r="CL596" i="7"/>
  <c r="CT595" i="7"/>
  <c r="CI595" i="7"/>
  <c r="CQ594" i="7"/>
  <c r="CC594" i="7"/>
  <c r="CN593" i="7"/>
  <c r="BZ593" i="7"/>
  <c r="CK592" i="7"/>
  <c r="CS591" i="7"/>
  <c r="CE591" i="7"/>
  <c r="CP590" i="7"/>
  <c r="CB590" i="7"/>
  <c r="CM589" i="7"/>
  <c r="CU588" i="7"/>
  <c r="CG588" i="7"/>
  <c r="CR587" i="7"/>
  <c r="CD587" i="7"/>
  <c r="CO586" i="7"/>
  <c r="CA586" i="7"/>
  <c r="CI585" i="7"/>
  <c r="CT584" i="7"/>
  <c r="CF584" i="7"/>
  <c r="CQ583" i="7"/>
  <c r="CC583" i="7"/>
  <c r="CK582" i="7"/>
  <c r="BZ582" i="7"/>
  <c r="CH581" i="7"/>
  <c r="CS580" i="7"/>
  <c r="CE580" i="7"/>
  <c r="CM579" i="7"/>
  <c r="CB579" i="7"/>
  <c r="CJ578" i="7"/>
  <c r="CU577" i="7"/>
  <c r="CG577" i="7"/>
  <c r="CO576" i="7"/>
  <c r="CD576" i="7"/>
  <c r="CL575" i="7"/>
  <c r="CA575" i="7"/>
  <c r="CI574" i="7"/>
  <c r="CQ573" i="7"/>
  <c r="CF573" i="7"/>
  <c r="CQ572" i="7"/>
  <c r="CI572" i="7"/>
  <c r="CA572" i="7"/>
  <c r="CO571" i="7"/>
  <c r="CG571" i="7"/>
  <c r="CU570" i="7"/>
  <c r="CM570" i="7"/>
  <c r="CE570" i="7"/>
  <c r="CS569" i="7"/>
  <c r="CK569" i="7"/>
  <c r="CC569" i="7"/>
  <c r="CQ568" i="7"/>
  <c r="CI568" i="7"/>
  <c r="CA568" i="7"/>
  <c r="CO567" i="7"/>
  <c r="CG567" i="7"/>
  <c r="CU566" i="7"/>
  <c r="CM566" i="7"/>
  <c r="CE566" i="7"/>
  <c r="CS565" i="7"/>
  <c r="CK565" i="7"/>
  <c r="CC565" i="7"/>
  <c r="CQ564" i="7"/>
  <c r="CI564" i="7"/>
  <c r="CA564" i="7"/>
  <c r="CO563" i="7"/>
  <c r="CG563" i="7"/>
  <c r="CU562" i="7"/>
  <c r="CM562" i="7"/>
  <c r="CE562" i="7"/>
  <c r="CS561" i="7"/>
  <c r="CK561" i="7"/>
  <c r="CC561" i="7"/>
  <c r="CQ560" i="7"/>
  <c r="CI560" i="7"/>
  <c r="CA560" i="7"/>
  <c r="CO559" i="7"/>
  <c r="CG559" i="7"/>
  <c r="CU558" i="7"/>
  <c r="CM558" i="7"/>
  <c r="CE558" i="7"/>
  <c r="CS557" i="7"/>
  <c r="CK557" i="7"/>
  <c r="CC557" i="7"/>
  <c r="CQ556" i="7"/>
  <c r="CI556" i="7"/>
  <c r="CA556" i="7"/>
  <c r="CO555" i="7"/>
  <c r="CG555" i="7"/>
  <c r="CU553" i="7"/>
  <c r="CM553" i="7"/>
  <c r="CE553" i="7"/>
  <c r="CS546" i="7"/>
  <c r="CK546" i="7"/>
  <c r="CC546" i="7"/>
  <c r="CQ545" i="7"/>
  <c r="CI545" i="7"/>
  <c r="CA545" i="7"/>
  <c r="CO544" i="7"/>
  <c r="CG544" i="7"/>
  <c r="CU543" i="7"/>
  <c r="CM543" i="7"/>
  <c r="CE543" i="7"/>
  <c r="CS542" i="7"/>
  <c r="CK542" i="7"/>
  <c r="CC542" i="7"/>
  <c r="CQ541" i="7"/>
  <c r="CI541" i="7"/>
  <c r="CA541" i="7"/>
  <c r="CO540" i="7"/>
  <c r="CG540" i="7"/>
  <c r="CU539" i="7"/>
  <c r="CM539" i="7"/>
  <c r="CE539" i="7"/>
  <c r="CS538" i="7"/>
  <c r="CK538" i="7"/>
  <c r="CC538" i="7"/>
  <c r="CQ537" i="7"/>
  <c r="CI537" i="7"/>
  <c r="CA537" i="7"/>
  <c r="CO536" i="7"/>
  <c r="CG536" i="7"/>
  <c r="CU535" i="7"/>
  <c r="CM535" i="7"/>
  <c r="CE535" i="7"/>
  <c r="CS534" i="7"/>
  <c r="CK534" i="7"/>
  <c r="CC534" i="7"/>
  <c r="CQ533" i="7"/>
  <c r="CI533" i="7"/>
  <c r="CA533" i="7"/>
  <c r="CO532" i="7"/>
  <c r="CG532" i="7"/>
  <c r="CU531" i="7"/>
  <c r="CM531" i="7"/>
  <c r="CE531" i="7"/>
  <c r="CS530" i="7"/>
  <c r="CK530" i="7"/>
  <c r="CC530" i="7"/>
  <c r="CQ529" i="7"/>
  <c r="CI529" i="7"/>
  <c r="CA529" i="7"/>
  <c r="CO528" i="7"/>
  <c r="CG528" i="7"/>
  <c r="CU527" i="7"/>
  <c r="CM527" i="7"/>
  <c r="CE527" i="7"/>
  <c r="CS526" i="7"/>
  <c r="CK526" i="7"/>
  <c r="CC526" i="7"/>
  <c r="CQ525" i="7"/>
  <c r="CI525" i="7"/>
  <c r="CA525" i="7"/>
  <c r="CO524" i="7"/>
  <c r="CG524" i="7"/>
  <c r="CU523" i="7"/>
  <c r="CM523" i="7"/>
  <c r="CQ598" i="7"/>
  <c r="BZ598" i="7"/>
  <c r="CU596" i="7"/>
  <c r="CD596" i="7"/>
  <c r="CC595" i="7"/>
  <c r="CB594" i="7"/>
  <c r="CG593" i="7"/>
  <c r="CF592" i="7"/>
  <c r="CK591" i="7"/>
  <c r="CJ590" i="7"/>
  <c r="CI589" i="7"/>
  <c r="CN588" i="7"/>
  <c r="CM587" i="7"/>
  <c r="CR586" i="7"/>
  <c r="CQ585" i="7"/>
  <c r="CS584" i="7"/>
  <c r="CU583" i="7"/>
  <c r="CA583" i="7"/>
  <c r="CC582" i="7"/>
  <c r="CE581" i="7"/>
  <c r="CD580" i="7"/>
  <c r="CI579" i="7"/>
  <c r="CH578" i="7"/>
  <c r="CM577" i="7"/>
  <c r="CL576" i="7"/>
  <c r="CK575" i="7"/>
  <c r="CP574" i="7"/>
  <c r="CO573" i="7"/>
  <c r="CT572" i="7"/>
  <c r="CF572" i="7"/>
  <c r="CN571" i="7"/>
  <c r="CC571" i="7"/>
  <c r="CK570" i="7"/>
  <c r="BZ570" i="7"/>
  <c r="CH569" i="7"/>
  <c r="CP568" i="7"/>
  <c r="CE568" i="7"/>
  <c r="CM567" i="7"/>
  <c r="CB567" i="7"/>
  <c r="CJ566" i="7"/>
  <c r="CR565" i="7"/>
  <c r="CG565" i="7"/>
  <c r="CO564" i="7"/>
  <c r="CD564" i="7"/>
  <c r="CL563" i="7"/>
  <c r="CT562" i="7"/>
  <c r="CI562" i="7"/>
  <c r="CQ561" i="7"/>
  <c r="CF561" i="7"/>
  <c r="CN560" i="7"/>
  <c r="BZ560" i="7"/>
  <c r="CK559" i="7"/>
  <c r="CS558" i="7"/>
  <c r="CH558" i="7"/>
  <c r="CP557" i="7"/>
  <c r="CB557" i="7"/>
  <c r="CM556" i="7"/>
  <c r="CU555" i="7"/>
  <c r="CJ555" i="7"/>
  <c r="CR553" i="7"/>
  <c r="CD553" i="7"/>
  <c r="CO546" i="7"/>
  <c r="CA546" i="7"/>
  <c r="CL545" i="7"/>
  <c r="CT544" i="7"/>
  <c r="CF544" i="7"/>
  <c r="CQ543" i="7"/>
  <c r="CC543" i="7"/>
  <c r="CN542" i="7"/>
  <c r="BZ542" i="7"/>
  <c r="CH541" i="7"/>
  <c r="CS540" i="7"/>
  <c r="CE540" i="7"/>
  <c r="CP539" i="7"/>
  <c r="CB539" i="7"/>
  <c r="CJ538" i="7"/>
  <c r="CU537" i="7"/>
  <c r="CG537" i="7"/>
  <c r="CR536" i="7"/>
  <c r="CD536" i="7"/>
  <c r="CL535" i="7"/>
  <c r="CA535" i="7"/>
  <c r="CI534" i="7"/>
  <c r="CT533" i="7"/>
  <c r="CF533" i="7"/>
  <c r="CN532" i="7"/>
  <c r="CC532" i="7"/>
  <c r="CK531" i="7"/>
  <c r="BZ531" i="7"/>
  <c r="CH530" i="7"/>
  <c r="CP529" i="7"/>
  <c r="CE529" i="7"/>
  <c r="CM528" i="7"/>
  <c r="CB528" i="7"/>
  <c r="CJ527" i="7"/>
  <c r="CR526" i="7"/>
  <c r="CG526" i="7"/>
  <c r="CO525" i="7"/>
  <c r="CD525" i="7"/>
  <c r="CL524" i="7"/>
  <c r="CT523" i="7"/>
  <c r="CI523" i="7"/>
  <c r="CA523" i="7"/>
  <c r="CO522" i="7"/>
  <c r="CG522" i="7"/>
  <c r="CU521" i="7"/>
  <c r="CM521" i="7"/>
  <c r="CE521" i="7"/>
  <c r="CS520" i="7"/>
  <c r="CK520" i="7"/>
  <c r="CC520" i="7"/>
  <c r="CQ519" i="7"/>
  <c r="CI519" i="7"/>
  <c r="CA519" i="7"/>
  <c r="CO518" i="7"/>
  <c r="CG518" i="7"/>
  <c r="CU517" i="7"/>
  <c r="CM517" i="7"/>
  <c r="CE517" i="7"/>
  <c r="CS516" i="7"/>
  <c r="CK516" i="7"/>
  <c r="CC516" i="7"/>
  <c r="CQ515" i="7"/>
  <c r="CI515" i="7"/>
  <c r="CA515" i="7"/>
  <c r="CO514" i="7"/>
  <c r="CG514" i="7"/>
  <c r="CU513" i="7"/>
  <c r="CM513" i="7"/>
  <c r="CE513" i="7"/>
  <c r="CS512" i="7"/>
  <c r="CK512" i="7"/>
  <c r="CC512" i="7"/>
  <c r="CQ511" i="7"/>
  <c r="CI511" i="7"/>
  <c r="CA511" i="7"/>
  <c r="CO510" i="7"/>
  <c r="CG510" i="7"/>
  <c r="CU509" i="7"/>
  <c r="CM509" i="7"/>
  <c r="CE509" i="7"/>
  <c r="CS508" i="7"/>
  <c r="CK508" i="7"/>
  <c r="CC508" i="7"/>
  <c r="CQ507" i="7"/>
  <c r="CI507" i="7"/>
  <c r="CA507" i="7"/>
  <c r="CO506" i="7"/>
  <c r="CG506" i="7"/>
  <c r="CU505" i="7"/>
  <c r="CM505" i="7"/>
  <c r="CE505" i="7"/>
  <c r="CS504" i="7"/>
  <c r="CK504" i="7"/>
  <c r="CC504" i="7"/>
  <c r="CQ503" i="7"/>
  <c r="CI503" i="7"/>
  <c r="CA503" i="7"/>
  <c r="CO501" i="7"/>
  <c r="CG501" i="7"/>
  <c r="CK494" i="7"/>
  <c r="CQ493" i="7"/>
  <c r="CI493" i="7"/>
  <c r="CQ492" i="7"/>
  <c r="CI492" i="7"/>
  <c r="CQ491" i="7"/>
  <c r="CI491" i="7"/>
  <c r="CQ490" i="7"/>
  <c r="CI490" i="7"/>
  <c r="CQ489" i="7"/>
  <c r="CI489" i="7"/>
  <c r="CQ488" i="7"/>
  <c r="CI488" i="7"/>
  <c r="CQ487" i="7"/>
  <c r="CI487" i="7"/>
  <c r="CQ486" i="7"/>
  <c r="CI486" i="7"/>
  <c r="CQ485" i="7"/>
  <c r="CI485" i="7"/>
  <c r="CQ484" i="7"/>
  <c r="CI484" i="7"/>
  <c r="CQ483" i="7"/>
  <c r="CI483" i="7"/>
  <c r="CQ482" i="7"/>
  <c r="CI482" i="7"/>
  <c r="CQ481" i="7"/>
  <c r="CI481" i="7"/>
  <c r="CQ480" i="7"/>
  <c r="CI480" i="7"/>
  <c r="CQ479" i="7"/>
  <c r="CI479" i="7"/>
  <c r="CQ478" i="7"/>
  <c r="CI478" i="7"/>
  <c r="CQ477" i="7"/>
  <c r="CI477" i="7"/>
  <c r="CQ476" i="7"/>
  <c r="CI476" i="7"/>
  <c r="CQ475" i="7"/>
  <c r="CI475" i="7"/>
  <c r="CQ474" i="7"/>
  <c r="CI474" i="7"/>
  <c r="CQ473" i="7"/>
  <c r="CI473" i="7"/>
  <c r="CQ472" i="7"/>
  <c r="CI472" i="7"/>
  <c r="CQ471" i="7"/>
  <c r="CI471" i="7"/>
  <c r="CQ470" i="7"/>
  <c r="CI470" i="7"/>
  <c r="CQ469" i="7"/>
  <c r="CI469" i="7"/>
  <c r="CQ468" i="7"/>
  <c r="CI468" i="7"/>
  <c r="CQ467" i="7"/>
  <c r="CI467" i="7"/>
  <c r="CQ466" i="7"/>
  <c r="CI466" i="7"/>
  <c r="CQ465" i="7"/>
  <c r="CI465" i="7"/>
  <c r="CQ464" i="7"/>
  <c r="CI464" i="7"/>
  <c r="CQ463" i="7"/>
  <c r="CI463" i="7"/>
  <c r="CQ462" i="7"/>
  <c r="CI462" i="7"/>
  <c r="CQ461" i="7"/>
  <c r="CI461" i="7"/>
  <c r="CQ460" i="7"/>
  <c r="CI460" i="7"/>
  <c r="CQ459" i="7"/>
  <c r="CI459" i="7"/>
  <c r="CQ458" i="7"/>
  <c r="CI458" i="7"/>
  <c r="CQ457" i="7"/>
  <c r="CI457" i="7"/>
  <c r="CQ456" i="7"/>
  <c r="CI456" i="7"/>
  <c r="CQ455" i="7"/>
  <c r="CI455" i="7"/>
  <c r="CQ454" i="7"/>
  <c r="CI454" i="7"/>
  <c r="CQ453" i="7"/>
  <c r="CI453" i="7"/>
  <c r="CQ452" i="7"/>
  <c r="CI452" i="7"/>
  <c r="CQ451" i="7"/>
  <c r="CI451" i="7"/>
  <c r="CQ449" i="7"/>
  <c r="CI449" i="7"/>
  <c r="CK598" i="7"/>
  <c r="CO596" i="7"/>
  <c r="CP594" i="7"/>
  <c r="CT592" i="7"/>
  <c r="CB591" i="7"/>
  <c r="CF589" i="7"/>
  <c r="CJ587" i="7"/>
  <c r="CH585" i="7"/>
  <c r="CQ582" i="7"/>
  <c r="CO580" i="7"/>
  <c r="CS578" i="7"/>
  <c r="CC576" i="7"/>
  <c r="CI573" i="7"/>
  <c r="CK571" i="7"/>
  <c r="CB569" i="7"/>
  <c r="CJ567" i="7"/>
  <c r="CO565" i="7"/>
  <c r="CF563" i="7"/>
  <c r="CN561" i="7"/>
  <c r="CS559" i="7"/>
  <c r="CB558" i="7"/>
  <c r="CG556" i="7"/>
  <c r="CA553" i="7"/>
  <c r="CF545" i="7"/>
  <c r="CK543" i="7"/>
  <c r="CE541" i="7"/>
  <c r="CJ539" i="7"/>
  <c r="CD537" i="7"/>
  <c r="CI535" i="7"/>
  <c r="CN533" i="7"/>
  <c r="CS531" i="7"/>
  <c r="CM529" i="7"/>
  <c r="CR527" i="7"/>
  <c r="CA526" i="7"/>
  <c r="CF524" i="7"/>
  <c r="CT522" i="7"/>
  <c r="CR521" i="7"/>
  <c r="CH520" i="7"/>
  <c r="CF519" i="7"/>
  <c r="CD518" i="7"/>
  <c r="CP516" i="7"/>
  <c r="CN515" i="7"/>
  <c r="CL514" i="7"/>
  <c r="CJ513" i="7"/>
  <c r="BZ512" i="7"/>
  <c r="CT510" i="7"/>
  <c r="CR509" i="7"/>
  <c r="CP508" i="7"/>
  <c r="CF507" i="7"/>
  <c r="CD506" i="7"/>
  <c r="CB505" i="7"/>
  <c r="BZ504" i="7"/>
  <c r="CT501" i="7"/>
  <c r="CG494" i="7"/>
  <c r="CT494" i="7" s="1"/>
  <c r="CN492" i="7"/>
  <c r="CN490" i="7"/>
  <c r="CF489" i="7"/>
  <c r="CN487" i="7"/>
  <c r="CF486" i="7"/>
  <c r="CF484" i="7"/>
  <c r="CN482" i="7"/>
  <c r="CF481" i="7"/>
  <c r="CN479" i="7"/>
  <c r="CF477" i="7"/>
  <c r="CN475" i="7"/>
  <c r="CN473" i="7"/>
  <c r="CF472" i="7"/>
  <c r="CF470" i="7"/>
  <c r="CN468" i="7"/>
  <c r="CF467" i="7"/>
  <c r="CN465" i="7"/>
  <c r="CN463" i="7"/>
  <c r="CF462" i="7"/>
  <c r="CN460" i="7"/>
  <c r="CN458" i="7"/>
  <c r="CP598" i="7"/>
  <c r="CU597" i="7"/>
  <c r="CT596" i="7"/>
  <c r="CS595" i="7"/>
  <c r="CB595" i="7"/>
  <c r="CA594" i="7"/>
  <c r="CF593" i="7"/>
  <c r="CE592" i="7"/>
  <c r="CD591" i="7"/>
  <c r="CI590" i="7"/>
  <c r="CH589" i="7"/>
  <c r="CM588" i="7"/>
  <c r="CL587" i="7"/>
  <c r="CK586" i="7"/>
  <c r="CP585" i="7"/>
  <c r="CO584" i="7"/>
  <c r="CT583" i="7"/>
  <c r="CS582" i="7"/>
  <c r="CU581" i="7"/>
  <c r="CA581" i="7"/>
  <c r="CC580" i="7"/>
  <c r="CE579" i="7"/>
  <c r="CG578" i="7"/>
  <c r="CF577" i="7"/>
  <c r="CK576" i="7"/>
  <c r="CJ575" i="7"/>
  <c r="CO574" i="7"/>
  <c r="CN573" i="7"/>
  <c r="CP572" i="7"/>
  <c r="CE572" i="7"/>
  <c r="CM571" i="7"/>
  <c r="CB571" i="7"/>
  <c r="CJ570" i="7"/>
  <c r="CR569" i="7"/>
  <c r="CG569" i="7"/>
  <c r="CO568" i="7"/>
  <c r="CD568" i="7"/>
  <c r="CL567" i="7"/>
  <c r="CT566" i="7"/>
  <c r="CI566" i="7"/>
  <c r="CQ565" i="7"/>
  <c r="CF565" i="7"/>
  <c r="CN564" i="7"/>
  <c r="BZ564" i="7"/>
  <c r="CK563" i="7"/>
  <c r="CS562" i="7"/>
  <c r="CH562" i="7"/>
  <c r="CP561" i="7"/>
  <c r="CB561" i="7"/>
  <c r="CM560" i="7"/>
  <c r="CU559" i="7"/>
  <c r="CJ559" i="7"/>
  <c r="CR558" i="7"/>
  <c r="CD558" i="7"/>
  <c r="CO557" i="7"/>
  <c r="CA557" i="7"/>
  <c r="CL556" i="7"/>
  <c r="CT555" i="7"/>
  <c r="CF555" i="7"/>
  <c r="CQ553" i="7"/>
  <c r="CC553" i="7"/>
  <c r="CN546" i="7"/>
  <c r="BZ546" i="7"/>
  <c r="CH545" i="7"/>
  <c r="CS544" i="7"/>
  <c r="CE544" i="7"/>
  <c r="CP543" i="7"/>
  <c r="CB543" i="7"/>
  <c r="CJ542" i="7"/>
  <c r="CU541" i="7"/>
  <c r="CG541" i="7"/>
  <c r="CR540" i="7"/>
  <c r="CD540" i="7"/>
  <c r="CL539" i="7"/>
  <c r="CA539" i="7"/>
  <c r="CI538" i="7"/>
  <c r="CT537" i="7"/>
  <c r="CF537" i="7"/>
  <c r="CN536" i="7"/>
  <c r="CC536" i="7"/>
  <c r="CK535" i="7"/>
  <c r="BZ535" i="7"/>
  <c r="CH534" i="7"/>
  <c r="CP533" i="7"/>
  <c r="CE533" i="7"/>
  <c r="CM532" i="7"/>
  <c r="CB532" i="7"/>
  <c r="CJ531" i="7"/>
  <c r="CR530" i="7"/>
  <c r="CG530" i="7"/>
  <c r="CO529" i="7"/>
  <c r="CD529" i="7"/>
  <c r="CL528" i="7"/>
  <c r="CT527" i="7"/>
  <c r="CI527" i="7"/>
  <c r="CQ526" i="7"/>
  <c r="CF526" i="7"/>
  <c r="CN525" i="7"/>
  <c r="BZ525" i="7"/>
  <c r="CK524" i="7"/>
  <c r="CS523" i="7"/>
  <c r="CH523" i="7"/>
  <c r="BZ523" i="7"/>
  <c r="CN522" i="7"/>
  <c r="CF522" i="7"/>
  <c r="CT521" i="7"/>
  <c r="CL521" i="7"/>
  <c r="CD521" i="7"/>
  <c r="CR520" i="7"/>
  <c r="CJ520" i="7"/>
  <c r="CB520" i="7"/>
  <c r="CP519" i="7"/>
  <c r="CH519" i="7"/>
  <c r="BZ519" i="7"/>
  <c r="CN518" i="7"/>
  <c r="CF518" i="7"/>
  <c r="CT517" i="7"/>
  <c r="CL517" i="7"/>
  <c r="CD517" i="7"/>
  <c r="CR516" i="7"/>
  <c r="CJ516" i="7"/>
  <c r="CB516" i="7"/>
  <c r="CP515" i="7"/>
  <c r="CH515" i="7"/>
  <c r="BZ515" i="7"/>
  <c r="CN514" i="7"/>
  <c r="CF514" i="7"/>
  <c r="CT513" i="7"/>
  <c r="CL513" i="7"/>
  <c r="CD513" i="7"/>
  <c r="CR512" i="7"/>
  <c r="CJ512" i="7"/>
  <c r="CB512" i="7"/>
  <c r="CP511" i="7"/>
  <c r="CH511" i="7"/>
  <c r="BZ511" i="7"/>
  <c r="CN510" i="7"/>
  <c r="CF510" i="7"/>
  <c r="CT509" i="7"/>
  <c r="CL509" i="7"/>
  <c r="CD509" i="7"/>
  <c r="CR508" i="7"/>
  <c r="CJ508" i="7"/>
  <c r="CB508" i="7"/>
  <c r="CP507" i="7"/>
  <c r="CH507" i="7"/>
  <c r="BZ507" i="7"/>
  <c r="CN506" i="7"/>
  <c r="CF506" i="7"/>
  <c r="CT505" i="7"/>
  <c r="CL505" i="7"/>
  <c r="CD505" i="7"/>
  <c r="CR504" i="7"/>
  <c r="CJ504" i="7"/>
  <c r="CB504" i="7"/>
  <c r="CP503" i="7"/>
  <c r="CH503" i="7"/>
  <c r="BZ503" i="7"/>
  <c r="CN501" i="7"/>
  <c r="CF501" i="7"/>
  <c r="CR494" i="7"/>
  <c r="CI494" i="7"/>
  <c r="CP493" i="7"/>
  <c r="CH493" i="7"/>
  <c r="CP492" i="7"/>
  <c r="CH492" i="7"/>
  <c r="CP491" i="7"/>
  <c r="CH491" i="7"/>
  <c r="CP490" i="7"/>
  <c r="CH490" i="7"/>
  <c r="CP489" i="7"/>
  <c r="CH489" i="7"/>
  <c r="CP488" i="7"/>
  <c r="CH488" i="7"/>
  <c r="CP487" i="7"/>
  <c r="CH487" i="7"/>
  <c r="CP486" i="7"/>
  <c r="CH486" i="7"/>
  <c r="CP485" i="7"/>
  <c r="CH485" i="7"/>
  <c r="CP484" i="7"/>
  <c r="CH484" i="7"/>
  <c r="CP483" i="7"/>
  <c r="CH483" i="7"/>
  <c r="CP482" i="7"/>
  <c r="CH482" i="7"/>
  <c r="CP481" i="7"/>
  <c r="CH481" i="7"/>
  <c r="CP480" i="7"/>
  <c r="CH480" i="7"/>
  <c r="CP479" i="7"/>
  <c r="CH479" i="7"/>
  <c r="CP478" i="7"/>
  <c r="CH478" i="7"/>
  <c r="CP477" i="7"/>
  <c r="CH477" i="7"/>
  <c r="CP476" i="7"/>
  <c r="CH476" i="7"/>
  <c r="CP475" i="7"/>
  <c r="CH475" i="7"/>
  <c r="CP474" i="7"/>
  <c r="CH474" i="7"/>
  <c r="CP473" i="7"/>
  <c r="CH473" i="7"/>
  <c r="CP472" i="7"/>
  <c r="CH472" i="7"/>
  <c r="CP471" i="7"/>
  <c r="CH471" i="7"/>
  <c r="CP470" i="7"/>
  <c r="CH470" i="7"/>
  <c r="CP469" i="7"/>
  <c r="CH469" i="7"/>
  <c r="CP468" i="7"/>
  <c r="CH468" i="7"/>
  <c r="CP467" i="7"/>
  <c r="CH467" i="7"/>
  <c r="CP466" i="7"/>
  <c r="CH466" i="7"/>
  <c r="CP465" i="7"/>
  <c r="CH465" i="7"/>
  <c r="CP464" i="7"/>
  <c r="CH464" i="7"/>
  <c r="CP463" i="7"/>
  <c r="CH463" i="7"/>
  <c r="CP462" i="7"/>
  <c r="CH462" i="7"/>
  <c r="CP461" i="7"/>
  <c r="CH461" i="7"/>
  <c r="CP460" i="7"/>
  <c r="CH460" i="7"/>
  <c r="CP459" i="7"/>
  <c r="CH459" i="7"/>
  <c r="CP458" i="7"/>
  <c r="CH458" i="7"/>
  <c r="CP457" i="7"/>
  <c r="CH457" i="7"/>
  <c r="CP456" i="7"/>
  <c r="CH456" i="7"/>
  <c r="CP455" i="7"/>
  <c r="CH455" i="7"/>
  <c r="CP454" i="7"/>
  <c r="CH454" i="7"/>
  <c r="CP453" i="7"/>
  <c r="CH453" i="7"/>
  <c r="CP452" i="7"/>
  <c r="CH452" i="7"/>
  <c r="CP451" i="7"/>
  <c r="CH451" i="7"/>
  <c r="CP449" i="7"/>
  <c r="CH449" i="7"/>
  <c r="CG451" i="7"/>
  <c r="CL583" i="7"/>
  <c r="CA577" i="7"/>
  <c r="CG574" i="7"/>
  <c r="CN572" i="7"/>
  <c r="CS570" i="7"/>
  <c r="CP569" i="7"/>
  <c r="CU567" i="7"/>
  <c r="CR566" i="7"/>
  <c r="CA565" i="7"/>
  <c r="CT563" i="7"/>
  <c r="CC562" i="7"/>
  <c r="BZ561" i="7"/>
  <c r="CP558" i="7"/>
  <c r="CU556" i="7"/>
  <c r="CD555" i="7"/>
  <c r="CL553" i="7"/>
  <c r="CT545" i="7"/>
  <c r="CC544" i="7"/>
  <c r="BZ543" i="7"/>
  <c r="CP541" i="7"/>
  <c r="CM540" i="7"/>
  <c r="CR538" i="7"/>
  <c r="CO537" i="7"/>
  <c r="CL536" i="7"/>
  <c r="CQ534" i="7"/>
  <c r="BZ533" i="7"/>
  <c r="CH531" i="7"/>
  <c r="CB530" i="7"/>
  <c r="CJ528" i="7"/>
  <c r="CO526" i="7"/>
  <c r="CT524" i="7"/>
  <c r="CQ523" i="7"/>
  <c r="CL522" i="7"/>
  <c r="CJ521" i="7"/>
  <c r="CP520" i="7"/>
  <c r="CN519" i="7"/>
  <c r="CT518" i="7"/>
  <c r="CR517" i="7"/>
  <c r="CB517" i="7"/>
  <c r="BZ516" i="7"/>
  <c r="CT514" i="7"/>
  <c r="CR513" i="7"/>
  <c r="CB513" i="7"/>
  <c r="CH512" i="7"/>
  <c r="CN511" i="7"/>
  <c r="CL510" i="7"/>
  <c r="CJ509" i="7"/>
  <c r="CH508" i="7"/>
  <c r="CN507" i="7"/>
  <c r="CL506" i="7"/>
  <c r="CJ505" i="7"/>
  <c r="CP504" i="7"/>
  <c r="CN503" i="7"/>
  <c r="CL501" i="7"/>
  <c r="CP494" i="7"/>
  <c r="CF493" i="7"/>
  <c r="CF492" i="7"/>
  <c r="CF491" i="7"/>
  <c r="CN489" i="7"/>
  <c r="CN488" i="7"/>
  <c r="CF487" i="7"/>
  <c r="CN485" i="7"/>
  <c r="CN484" i="7"/>
  <c r="CF483" i="7"/>
  <c r="CN481" i="7"/>
  <c r="CF480" i="7"/>
  <c r="CF479" i="7"/>
  <c r="CN478" i="7"/>
  <c r="CN477" i="7"/>
  <c r="CN476" i="7"/>
  <c r="CF475" i="7"/>
  <c r="CF474" i="7"/>
  <c r="CF473" i="7"/>
  <c r="CN471" i="7"/>
  <c r="CN470" i="7"/>
  <c r="CF469" i="7"/>
  <c r="CN467" i="7"/>
  <c r="CF466" i="7"/>
  <c r="CF465" i="7"/>
  <c r="CF464" i="7"/>
  <c r="CN462" i="7"/>
  <c r="CN461" i="7"/>
  <c r="CF460" i="7"/>
  <c r="CF459" i="7"/>
  <c r="CO598" i="7"/>
  <c r="CN597" i="7"/>
  <c r="CS596" i="7"/>
  <c r="CR595" i="7"/>
  <c r="CA595" i="7"/>
  <c r="BZ594" i="7"/>
  <c r="CU592" i="7"/>
  <c r="CD592" i="7"/>
  <c r="CC591" i="7"/>
  <c r="CH590" i="7"/>
  <c r="CG589" i="7"/>
  <c r="CF588" i="7"/>
  <c r="CK587" i="7"/>
  <c r="CJ586" i="7"/>
  <c r="CO585" i="7"/>
  <c r="CN584" i="7"/>
  <c r="CM583" i="7"/>
  <c r="CR582" i="7"/>
  <c r="CQ581" i="7"/>
  <c r="BZ581" i="7"/>
  <c r="CU579" i="7"/>
  <c r="CA579" i="7"/>
  <c r="CC578" i="7"/>
  <c r="CE577" i="7"/>
  <c r="CG576" i="7"/>
  <c r="CI575" i="7"/>
  <c r="CH574" i="7"/>
  <c r="CM573" i="7"/>
  <c r="CO572" i="7"/>
  <c r="CD572" i="7"/>
  <c r="CL571" i="7"/>
  <c r="CT570" i="7"/>
  <c r="CI570" i="7"/>
  <c r="CQ569" i="7"/>
  <c r="CF569" i="7"/>
  <c r="CN568" i="7"/>
  <c r="BZ568" i="7"/>
  <c r="CK567" i="7"/>
  <c r="CS566" i="7"/>
  <c r="CH566" i="7"/>
  <c r="CP565" i="7"/>
  <c r="CB565" i="7"/>
  <c r="CM564" i="7"/>
  <c r="CU563" i="7"/>
  <c r="CJ563" i="7"/>
  <c r="CR562" i="7"/>
  <c r="CD562" i="7"/>
  <c r="CO561" i="7"/>
  <c r="CA561" i="7"/>
  <c r="CL560" i="7"/>
  <c r="CT559" i="7"/>
  <c r="CF559" i="7"/>
  <c r="CQ558" i="7"/>
  <c r="CC558" i="7"/>
  <c r="CN557" i="7"/>
  <c r="BZ557" i="7"/>
  <c r="CH556" i="7"/>
  <c r="CS555" i="7"/>
  <c r="CE555" i="7"/>
  <c r="CP553" i="7"/>
  <c r="CB553" i="7"/>
  <c r="CJ546" i="7"/>
  <c r="CU545" i="7"/>
  <c r="CG545" i="7"/>
  <c r="CR544" i="7"/>
  <c r="CD544" i="7"/>
  <c r="CL543" i="7"/>
  <c r="CA543" i="7"/>
  <c r="CI542" i="7"/>
  <c r="CT541" i="7"/>
  <c r="CF541" i="7"/>
  <c r="CN540" i="7"/>
  <c r="CC540" i="7"/>
  <c r="CK539" i="7"/>
  <c r="BZ539" i="7"/>
  <c r="CH538" i="7"/>
  <c r="CP537" i="7"/>
  <c r="CE537" i="7"/>
  <c r="CM536" i="7"/>
  <c r="CB536" i="7"/>
  <c r="CJ535" i="7"/>
  <c r="CR534" i="7"/>
  <c r="CG534" i="7"/>
  <c r="CO533" i="7"/>
  <c r="CD533" i="7"/>
  <c r="CL532" i="7"/>
  <c r="CT531" i="7"/>
  <c r="CI531" i="7"/>
  <c r="CQ530" i="7"/>
  <c r="CF530" i="7"/>
  <c r="CN529" i="7"/>
  <c r="BZ529" i="7"/>
  <c r="CK528" i="7"/>
  <c r="CS527" i="7"/>
  <c r="CH527" i="7"/>
  <c r="CP526" i="7"/>
  <c r="CB526" i="7"/>
  <c r="CM525" i="7"/>
  <c r="CU524" i="7"/>
  <c r="CJ524" i="7"/>
  <c r="CR523" i="7"/>
  <c r="CG523" i="7"/>
  <c r="CU522" i="7"/>
  <c r="CM522" i="7"/>
  <c r="CE522" i="7"/>
  <c r="CS521" i="7"/>
  <c r="CK521" i="7"/>
  <c r="CC521" i="7"/>
  <c r="CQ520" i="7"/>
  <c r="CI520" i="7"/>
  <c r="CA520" i="7"/>
  <c r="CO519" i="7"/>
  <c r="CG519" i="7"/>
  <c r="CU518" i="7"/>
  <c r="CM518" i="7"/>
  <c r="CE518" i="7"/>
  <c r="CS517" i="7"/>
  <c r="CK517" i="7"/>
  <c r="CC517" i="7"/>
  <c r="CQ516" i="7"/>
  <c r="CI516" i="7"/>
  <c r="CA516" i="7"/>
  <c r="CO515" i="7"/>
  <c r="CG515" i="7"/>
  <c r="CU514" i="7"/>
  <c r="CM514" i="7"/>
  <c r="CE514" i="7"/>
  <c r="CS513" i="7"/>
  <c r="CK513" i="7"/>
  <c r="CC513" i="7"/>
  <c r="CQ512" i="7"/>
  <c r="CI512" i="7"/>
  <c r="CA512" i="7"/>
  <c r="CO511" i="7"/>
  <c r="CG511" i="7"/>
  <c r="CU510" i="7"/>
  <c r="CM510" i="7"/>
  <c r="CE510" i="7"/>
  <c r="CS509" i="7"/>
  <c r="CK509" i="7"/>
  <c r="CC509" i="7"/>
  <c r="CQ508" i="7"/>
  <c r="CI508" i="7"/>
  <c r="CA508" i="7"/>
  <c r="CO507" i="7"/>
  <c r="CG507" i="7"/>
  <c r="CU506" i="7"/>
  <c r="CM506" i="7"/>
  <c r="CE506" i="7"/>
  <c r="CS505" i="7"/>
  <c r="CK505" i="7"/>
  <c r="CC505" i="7"/>
  <c r="CQ504" i="7"/>
  <c r="CI504" i="7"/>
  <c r="CA504" i="7"/>
  <c r="CO503" i="7"/>
  <c r="CG503" i="7"/>
  <c r="CU501" i="7"/>
  <c r="CM501" i="7"/>
  <c r="CE501" i="7"/>
  <c r="CQ494" i="7"/>
  <c r="CH494" i="7"/>
  <c r="CU494" i="7" s="1"/>
  <c r="CO493" i="7"/>
  <c r="CG493" i="7"/>
  <c r="CO492" i="7"/>
  <c r="CG492" i="7"/>
  <c r="CO491" i="7"/>
  <c r="CG491" i="7"/>
  <c r="CO490" i="7"/>
  <c r="CG490" i="7"/>
  <c r="CO489" i="7"/>
  <c r="CG489" i="7"/>
  <c r="CO488" i="7"/>
  <c r="CG488" i="7"/>
  <c r="CO487" i="7"/>
  <c r="CG487" i="7"/>
  <c r="CO486" i="7"/>
  <c r="CG486" i="7"/>
  <c r="CO485" i="7"/>
  <c r="CG485" i="7"/>
  <c r="CO484" i="7"/>
  <c r="CG484" i="7"/>
  <c r="CO483" i="7"/>
  <c r="CG483" i="7"/>
  <c r="CO482" i="7"/>
  <c r="CG482" i="7"/>
  <c r="CO481" i="7"/>
  <c r="CG481" i="7"/>
  <c r="CO480" i="7"/>
  <c r="CG480" i="7"/>
  <c r="CO479" i="7"/>
  <c r="CG479" i="7"/>
  <c r="CO478" i="7"/>
  <c r="CG478" i="7"/>
  <c r="CO477" i="7"/>
  <c r="CG477" i="7"/>
  <c r="CO476" i="7"/>
  <c r="CG476" i="7"/>
  <c r="CO475" i="7"/>
  <c r="CG475" i="7"/>
  <c r="CO474" i="7"/>
  <c r="CG474" i="7"/>
  <c r="CO473" i="7"/>
  <c r="CG473" i="7"/>
  <c r="CO472" i="7"/>
  <c r="CG472" i="7"/>
  <c r="CO471" i="7"/>
  <c r="CG471" i="7"/>
  <c r="CO470" i="7"/>
  <c r="CG470" i="7"/>
  <c r="CO469" i="7"/>
  <c r="CG469" i="7"/>
  <c r="CO468" i="7"/>
  <c r="CG468" i="7"/>
  <c r="CO467" i="7"/>
  <c r="CG467" i="7"/>
  <c r="CO466" i="7"/>
  <c r="CG466" i="7"/>
  <c r="CO465" i="7"/>
  <c r="CG465" i="7"/>
  <c r="CO464" i="7"/>
  <c r="CG464" i="7"/>
  <c r="CO463" i="7"/>
  <c r="CG463" i="7"/>
  <c r="CO462" i="7"/>
  <c r="CG462" i="7"/>
  <c r="CO461" i="7"/>
  <c r="CG461" i="7"/>
  <c r="CO460" i="7"/>
  <c r="CG460" i="7"/>
  <c r="CO459" i="7"/>
  <c r="CG459" i="7"/>
  <c r="CO458" i="7"/>
  <c r="CG458" i="7"/>
  <c r="CO457" i="7"/>
  <c r="CG457" i="7"/>
  <c r="CO456" i="7"/>
  <c r="CG456" i="7"/>
  <c r="CO455" i="7"/>
  <c r="CG455" i="7"/>
  <c r="CO454" i="7"/>
  <c r="CG454" i="7"/>
  <c r="CO453" i="7"/>
  <c r="CG453" i="7"/>
  <c r="CO452" i="7"/>
  <c r="CG452" i="7"/>
  <c r="CO451" i="7"/>
  <c r="CO449" i="7"/>
  <c r="CG449" i="7"/>
  <c r="CM597" i="7"/>
  <c r="CQ595" i="7"/>
  <c r="CU593" i="7"/>
  <c r="CC592" i="7"/>
  <c r="CA590" i="7"/>
  <c r="CE588" i="7"/>
  <c r="CI586" i="7"/>
  <c r="CM584" i="7"/>
  <c r="CP581" i="7"/>
  <c r="CT579" i="7"/>
  <c r="CB578" i="7"/>
  <c r="CE575" i="7"/>
  <c r="BZ572" i="7"/>
  <c r="CH570" i="7"/>
  <c r="CM568" i="7"/>
  <c r="CD566" i="7"/>
  <c r="CL564" i="7"/>
  <c r="CQ562" i="7"/>
  <c r="CH560" i="7"/>
  <c r="CE559" i="7"/>
  <c r="CJ557" i="7"/>
  <c r="CR555" i="7"/>
  <c r="CI546" i="7"/>
  <c r="CN544" i="7"/>
  <c r="CH542" i="7"/>
  <c r="CB540" i="7"/>
  <c r="CG538" i="7"/>
  <c r="CT535" i="7"/>
  <c r="CF534" i="7"/>
  <c r="CK532" i="7"/>
  <c r="CP530" i="7"/>
  <c r="CU528" i="7"/>
  <c r="CD527" i="7"/>
  <c r="CL525" i="7"/>
  <c r="CF523" i="7"/>
  <c r="CD522" i="7"/>
  <c r="CB521" i="7"/>
  <c r="BZ520" i="7"/>
  <c r="CL518" i="7"/>
  <c r="CJ517" i="7"/>
  <c r="CH516" i="7"/>
  <c r="CF515" i="7"/>
  <c r="CD514" i="7"/>
  <c r="CP512" i="7"/>
  <c r="CF511" i="7"/>
  <c r="CD510" i="7"/>
  <c r="CB509" i="7"/>
  <c r="BZ508" i="7"/>
  <c r="CT506" i="7"/>
  <c r="CR505" i="7"/>
  <c r="CH504" i="7"/>
  <c r="CF503" i="7"/>
  <c r="CD501" i="7"/>
  <c r="CN493" i="7"/>
  <c r="CN491" i="7"/>
  <c r="CF490" i="7"/>
  <c r="CF488" i="7"/>
  <c r="CN486" i="7"/>
  <c r="CF485" i="7"/>
  <c r="CN483" i="7"/>
  <c r="CF482" i="7"/>
  <c r="CN480" i="7"/>
  <c r="CF478" i="7"/>
  <c r="CF476" i="7"/>
  <c r="CN474" i="7"/>
  <c r="CN472" i="7"/>
  <c r="CF471" i="7"/>
  <c r="CN469" i="7"/>
  <c r="CF468" i="7"/>
  <c r="CN466" i="7"/>
  <c r="CN464" i="7"/>
  <c r="CF463" i="7"/>
  <c r="CF461" i="7"/>
  <c r="CN459" i="7"/>
  <c r="CF458" i="7"/>
  <c r="CI597" i="7"/>
  <c r="CM595" i="7"/>
  <c r="CQ593" i="7"/>
  <c r="CR591" i="7"/>
  <c r="BZ590" i="7"/>
  <c r="CD588" i="7"/>
  <c r="CH586" i="7"/>
  <c r="CL584" i="7"/>
  <c r="CJ582" i="7"/>
  <c r="CN580" i="7"/>
  <c r="CR578" i="7"/>
  <c r="BZ577" i="7"/>
  <c r="CD575" i="7"/>
  <c r="CE573" i="7"/>
  <c r="CU571" i="7"/>
  <c r="CR570" i="7"/>
  <c r="CO569" i="7"/>
  <c r="CL568" i="7"/>
  <c r="CF567" i="7"/>
  <c r="CC566" i="7"/>
  <c r="BZ565" i="7"/>
  <c r="CS563" i="7"/>
  <c r="CP562" i="7"/>
  <c r="CJ561" i="7"/>
  <c r="CG560" i="7"/>
  <c r="CD559" i="7"/>
  <c r="CA558" i="7"/>
  <c r="CT556" i="7"/>
  <c r="CN555" i="7"/>
  <c r="CK553" i="7"/>
  <c r="CH546" i="7"/>
  <c r="CE545" i="7"/>
  <c r="CB544" i="7"/>
  <c r="CR542" i="7"/>
  <c r="CO541" i="7"/>
  <c r="CL540" i="7"/>
  <c r="CI539" i="7"/>
  <c r="CF538" i="7"/>
  <c r="BZ537" i="7"/>
  <c r="CS535" i="7"/>
  <c r="CP534" i="7"/>
  <c r="CM533" i="7"/>
  <c r="CJ532" i="7"/>
  <c r="CD531" i="7"/>
  <c r="CA530" i="7"/>
  <c r="CT528" i="7"/>
  <c r="CQ527" i="7"/>
  <c r="CN526" i="7"/>
  <c r="CH525" i="7"/>
  <c r="CE524" i="7"/>
  <c r="CE523" i="7"/>
  <c r="CK522" i="7"/>
  <c r="CQ521" i="7"/>
  <c r="CA521" i="7"/>
  <c r="CG520" i="7"/>
  <c r="CM519" i="7"/>
  <c r="CS518" i="7"/>
  <c r="CC518" i="7"/>
  <c r="CI517" i="7"/>
  <c r="CO516" i="7"/>
  <c r="CU515" i="7"/>
  <c r="CE515" i="7"/>
  <c r="CK514" i="7"/>
  <c r="CQ513" i="7"/>
  <c r="CA513" i="7"/>
  <c r="CG512" i="7"/>
  <c r="CM511" i="7"/>
  <c r="CS510" i="7"/>
  <c r="CC510" i="7"/>
  <c r="CI509" i="7"/>
  <c r="CO508" i="7"/>
  <c r="CU507" i="7"/>
  <c r="CE507" i="7"/>
  <c r="CK506" i="7"/>
  <c r="CQ505" i="7"/>
  <c r="CA505" i="7"/>
  <c r="CG504" i="7"/>
  <c r="CM503" i="7"/>
  <c r="CS501" i="7"/>
  <c r="CC501" i="7"/>
  <c r="CU493" i="7"/>
  <c r="CU492" i="7"/>
  <c r="CU491" i="7"/>
  <c r="CU490" i="7"/>
  <c r="CU489" i="7"/>
  <c r="CU488" i="7"/>
  <c r="CU487" i="7"/>
  <c r="CU486" i="7"/>
  <c r="CU485" i="7"/>
  <c r="CU484" i="7"/>
  <c r="CU483" i="7"/>
  <c r="CU482" i="7"/>
  <c r="CU481" i="7"/>
  <c r="CU480" i="7"/>
  <c r="CU479" i="7"/>
  <c r="CU478" i="7"/>
  <c r="CU477" i="7"/>
  <c r="CU476" i="7"/>
  <c r="CU475" i="7"/>
  <c r="CU474" i="7"/>
  <c r="CU473" i="7"/>
  <c r="CU472" i="7"/>
  <c r="CU471" i="7"/>
  <c r="CU470" i="7"/>
  <c r="CU469" i="7"/>
  <c r="CU468" i="7"/>
  <c r="CU467" i="7"/>
  <c r="CU466" i="7"/>
  <c r="CU465" i="7"/>
  <c r="CU464" i="7"/>
  <c r="CU463" i="7"/>
  <c r="CU462" i="7"/>
  <c r="CU461" i="7"/>
  <c r="CU460" i="7"/>
  <c r="CU459" i="7"/>
  <c r="CU458" i="7"/>
  <c r="CU457" i="7"/>
  <c r="CJ457" i="7"/>
  <c r="CL456" i="7"/>
  <c r="CN455" i="7"/>
  <c r="CS454" i="7"/>
  <c r="CU453" i="7"/>
  <c r="CJ453" i="7"/>
  <c r="CL452" i="7"/>
  <c r="CN451" i="7"/>
  <c r="CS449" i="7"/>
  <c r="CH505" i="7"/>
  <c r="CL486" i="7"/>
  <c r="CL482" i="7"/>
  <c r="CL479" i="7"/>
  <c r="CL476" i="7"/>
  <c r="CL473" i="7"/>
  <c r="CL470" i="7"/>
  <c r="CL466" i="7"/>
  <c r="CL463" i="7"/>
  <c r="CL460" i="7"/>
  <c r="CM457" i="7"/>
  <c r="CF455" i="7"/>
  <c r="CT451" i="7"/>
  <c r="CJ594" i="7"/>
  <c r="CN592" i="7"/>
  <c r="CA587" i="7"/>
  <c r="CG581" i="7"/>
  <c r="CS575" i="7"/>
  <c r="CE571" i="7"/>
  <c r="CL566" i="7"/>
  <c r="CC563" i="7"/>
  <c r="CM559" i="7"/>
  <c r="CD556" i="7"/>
  <c r="CN545" i="7"/>
  <c r="CB542" i="7"/>
  <c r="CO538" i="7"/>
  <c r="CC535" i="7"/>
  <c r="CP531" i="7"/>
  <c r="CA527" i="7"/>
  <c r="CK523" i="7"/>
  <c r="CG521" i="7"/>
  <c r="CC519" i="7"/>
  <c r="CU516" i="7"/>
  <c r="CA514" i="7"/>
  <c r="CS511" i="7"/>
  <c r="CO509" i="7"/>
  <c r="CQ506" i="7"/>
  <c r="CM504" i="7"/>
  <c r="CI501" i="7"/>
  <c r="CH597" i="7"/>
  <c r="CL595" i="7"/>
  <c r="CM593" i="7"/>
  <c r="CQ591" i="7"/>
  <c r="CU589" i="7"/>
  <c r="CC588" i="7"/>
  <c r="CG586" i="7"/>
  <c r="CE584" i="7"/>
  <c r="CI582" i="7"/>
  <c r="CM580" i="7"/>
  <c r="CQ578" i="7"/>
  <c r="CU576" i="7"/>
  <c r="CS574" i="7"/>
  <c r="CA573" i="7"/>
  <c r="CT571" i="7"/>
  <c r="CQ570" i="7"/>
  <c r="CN569" i="7"/>
  <c r="CH568" i="7"/>
  <c r="CE567" i="7"/>
  <c r="CB566" i="7"/>
  <c r="CU564" i="7"/>
  <c r="CR563" i="7"/>
  <c r="CL562" i="7"/>
  <c r="CI561" i="7"/>
  <c r="CF560" i="7"/>
  <c r="CC559" i="7"/>
  <c r="BZ558" i="7"/>
  <c r="CP556" i="7"/>
  <c r="CM555" i="7"/>
  <c r="CJ553" i="7"/>
  <c r="CG546" i="7"/>
  <c r="CD545" i="7"/>
  <c r="CT543" i="7"/>
  <c r="CQ542" i="7"/>
  <c r="CN541" i="7"/>
  <c r="CK540" i="7"/>
  <c r="CH539" i="7"/>
  <c r="CB538" i="7"/>
  <c r="CU536" i="7"/>
  <c r="CR535" i="7"/>
  <c r="CO534" i="7"/>
  <c r="CL533" i="7"/>
  <c r="CF532" i="7"/>
  <c r="CC531" i="7"/>
  <c r="BZ530" i="7"/>
  <c r="CS528" i="7"/>
  <c r="CP527" i="7"/>
  <c r="CJ526" i="7"/>
  <c r="CG525" i="7"/>
  <c r="CD524" i="7"/>
  <c r="CD523" i="7"/>
  <c r="CJ522" i="7"/>
  <c r="CP521" i="7"/>
  <c r="BZ521" i="7"/>
  <c r="CF520" i="7"/>
  <c r="CL519" i="7"/>
  <c r="CR518" i="7"/>
  <c r="CB518" i="7"/>
  <c r="CH517" i="7"/>
  <c r="CN516" i="7"/>
  <c r="CT515" i="7"/>
  <c r="CD515" i="7"/>
  <c r="CJ514" i="7"/>
  <c r="CP513" i="7"/>
  <c r="BZ513" i="7"/>
  <c r="CF512" i="7"/>
  <c r="CL511" i="7"/>
  <c r="CR510" i="7"/>
  <c r="CB510" i="7"/>
  <c r="CH509" i="7"/>
  <c r="CN508" i="7"/>
  <c r="CT507" i="7"/>
  <c r="CD507" i="7"/>
  <c r="CJ506" i="7"/>
  <c r="CP505" i="7"/>
  <c r="BZ505" i="7"/>
  <c r="CF504" i="7"/>
  <c r="CL503" i="7"/>
  <c r="CR501" i="7"/>
  <c r="CB501" i="7"/>
  <c r="CT493" i="7"/>
  <c r="CT492" i="7"/>
  <c r="CT491" i="7"/>
  <c r="CT490" i="7"/>
  <c r="CT489" i="7"/>
  <c r="CT488" i="7"/>
  <c r="CT487" i="7"/>
  <c r="CT486" i="7"/>
  <c r="CT485" i="7"/>
  <c r="CT484" i="7"/>
  <c r="CT483" i="7"/>
  <c r="CT482" i="7"/>
  <c r="CT481" i="7"/>
  <c r="CT480" i="7"/>
  <c r="CT479" i="7"/>
  <c r="CT478" i="7"/>
  <c r="CT477" i="7"/>
  <c r="CT476" i="7"/>
  <c r="CT475" i="7"/>
  <c r="CT474" i="7"/>
  <c r="CT473" i="7"/>
  <c r="CT472" i="7"/>
  <c r="CT471" i="7"/>
  <c r="CT470" i="7"/>
  <c r="CT469" i="7"/>
  <c r="CT468" i="7"/>
  <c r="CT467" i="7"/>
  <c r="CT466" i="7"/>
  <c r="CT465" i="7"/>
  <c r="CT464" i="7"/>
  <c r="CT463" i="7"/>
  <c r="CT462" i="7"/>
  <c r="CT461" i="7"/>
  <c r="CT460" i="7"/>
  <c r="CT459" i="7"/>
  <c r="CT458" i="7"/>
  <c r="CT457" i="7"/>
  <c r="CF457" i="7"/>
  <c r="CK456" i="7"/>
  <c r="CM455" i="7"/>
  <c r="CR454" i="7"/>
  <c r="CT453" i="7"/>
  <c r="CF453" i="7"/>
  <c r="CK452" i="7"/>
  <c r="CM451" i="7"/>
  <c r="CR449" i="7"/>
  <c r="BZ597" i="7"/>
  <c r="CD595" i="7"/>
  <c r="CH593" i="7"/>
  <c r="CP589" i="7"/>
  <c r="CQ587" i="7"/>
  <c r="CU585" i="7"/>
  <c r="CG582" i="7"/>
  <c r="CI578" i="7"/>
  <c r="CQ574" i="7"/>
  <c r="CR571" i="7"/>
  <c r="CI569" i="7"/>
  <c r="CC567" i="7"/>
  <c r="CP564" i="7"/>
  <c r="CM563" i="7"/>
  <c r="CG561" i="7"/>
  <c r="CT558" i="7"/>
  <c r="CN556" i="7"/>
  <c r="CH553" i="7"/>
  <c r="CU544" i="7"/>
  <c r="CO542" i="7"/>
  <c r="CC539" i="7"/>
  <c r="CS536" i="7"/>
  <c r="CJ534" i="7"/>
  <c r="CD532" i="7"/>
  <c r="CT529" i="7"/>
  <c r="CK527" i="7"/>
  <c r="CE525" i="7"/>
  <c r="CB523" i="7"/>
  <c r="CN521" i="7"/>
  <c r="CD520" i="7"/>
  <c r="CP518" i="7"/>
  <c r="BZ518" i="7"/>
  <c r="CL516" i="7"/>
  <c r="CB515" i="7"/>
  <c r="CN513" i="7"/>
  <c r="CD512" i="7"/>
  <c r="CP510" i="7"/>
  <c r="CL508" i="7"/>
  <c r="CB507" i="7"/>
  <c r="CN505" i="7"/>
  <c r="CD504" i="7"/>
  <c r="CP501" i="7"/>
  <c r="CR493" i="7"/>
  <c r="CR491" i="7"/>
  <c r="CR489" i="7"/>
  <c r="CR487" i="7"/>
  <c r="CR485" i="7"/>
  <c r="CR483" i="7"/>
  <c r="CR481" i="7"/>
  <c r="CR479" i="7"/>
  <c r="CR477" i="7"/>
  <c r="CR475" i="7"/>
  <c r="CR473" i="7"/>
  <c r="CR471" i="7"/>
  <c r="CR469" i="7"/>
  <c r="CR468" i="7"/>
  <c r="CR466" i="7"/>
  <c r="CR464" i="7"/>
  <c r="CR462" i="7"/>
  <c r="CR460" i="7"/>
  <c r="CR458" i="7"/>
  <c r="CT456" i="7"/>
  <c r="CK455" i="7"/>
  <c r="CR453" i="7"/>
  <c r="CF452" i="7"/>
  <c r="CM449" i="7"/>
  <c r="CJ598" i="7"/>
  <c r="CK596" i="7"/>
  <c r="CO594" i="7"/>
  <c r="CS592" i="7"/>
  <c r="CA591" i="7"/>
  <c r="CE589" i="7"/>
  <c r="CG585" i="7"/>
  <c r="CK583" i="7"/>
  <c r="CS579" i="7"/>
  <c r="CQ577" i="7"/>
  <c r="CC574" i="7"/>
  <c r="CJ571" i="7"/>
  <c r="CA569" i="7"/>
  <c r="CQ566" i="7"/>
  <c r="CH564" i="7"/>
  <c r="CB562" i="7"/>
  <c r="CR559" i="7"/>
  <c r="CI557" i="7"/>
  <c r="CC555" i="7"/>
  <c r="CP545" i="7"/>
  <c r="CJ543" i="7"/>
  <c r="CD541" i="7"/>
  <c r="CQ538" i="7"/>
  <c r="CH535" i="7"/>
  <c r="CU532" i="7"/>
  <c r="CO530" i="7"/>
  <c r="CF528" i="7"/>
  <c r="BZ526" i="7"/>
  <c r="CP523" i="7"/>
  <c r="CC522" i="7"/>
  <c r="CO520" i="7"/>
  <c r="CE519" i="7"/>
  <c r="CQ517" i="7"/>
  <c r="CG516" i="7"/>
  <c r="CS514" i="7"/>
  <c r="CI513" i="7"/>
  <c r="CU511" i="7"/>
  <c r="CE511" i="7"/>
  <c r="CQ509" i="7"/>
  <c r="CG508" i="7"/>
  <c r="CS506" i="7"/>
  <c r="CI505" i="7"/>
  <c r="CU503" i="7"/>
  <c r="CK501" i="7"/>
  <c r="CM493" i="7"/>
  <c r="CM492" i="7"/>
  <c r="CM490" i="7"/>
  <c r="CM488" i="7"/>
  <c r="CM486" i="7"/>
  <c r="CM485" i="7"/>
  <c r="CM483" i="7"/>
  <c r="CM481" i="7"/>
  <c r="CM479" i="7"/>
  <c r="CM477" i="7"/>
  <c r="CM475" i="7"/>
  <c r="CM474" i="7"/>
  <c r="CM472" i="7"/>
  <c r="CM470" i="7"/>
  <c r="CM469" i="7"/>
  <c r="CM467" i="7"/>
  <c r="CM466" i="7"/>
  <c r="CM464" i="7"/>
  <c r="CM462" i="7"/>
  <c r="CM460" i="7"/>
  <c r="CM458" i="7"/>
  <c r="CS456" i="7"/>
  <c r="CJ455" i="7"/>
  <c r="CN453" i="7"/>
  <c r="CU451" i="7"/>
  <c r="CL449" i="7"/>
  <c r="CG596" i="7"/>
  <c r="CS590" i="7"/>
  <c r="CB587" i="7"/>
  <c r="CN581" i="7"/>
  <c r="CP577" i="7"/>
  <c r="CB574" i="7"/>
  <c r="CC570" i="7"/>
  <c r="CS567" i="7"/>
  <c r="CD563" i="7"/>
  <c r="CT560" i="7"/>
  <c r="CH557" i="7"/>
  <c r="CR546" i="7"/>
  <c r="CL544" i="7"/>
  <c r="CF542" i="7"/>
  <c r="CP538" i="7"/>
  <c r="CJ536" i="7"/>
  <c r="CT532" i="7"/>
  <c r="CN530" i="7"/>
  <c r="CB527" i="7"/>
  <c r="CR524" i="7"/>
  <c r="CB522" i="7"/>
  <c r="CN520" i="7"/>
  <c r="CJ518" i="7"/>
  <c r="BZ517" i="7"/>
  <c r="CL515" i="7"/>
  <c r="CB514" i="7"/>
  <c r="CT511" i="7"/>
  <c r="CJ510" i="7"/>
  <c r="BZ509" i="7"/>
  <c r="CL507" i="7"/>
  <c r="CR506" i="7"/>
  <c r="CN504" i="7"/>
  <c r="CD503" i="7"/>
  <c r="CN494" i="7"/>
  <c r="CL492" i="7"/>
  <c r="CL490" i="7"/>
  <c r="CL488" i="7"/>
  <c r="CL485" i="7"/>
  <c r="CL483" i="7"/>
  <c r="CL480" i="7"/>
  <c r="CL477" i="7"/>
  <c r="CL474" i="7"/>
  <c r="CL471" i="7"/>
  <c r="CL468" i="7"/>
  <c r="CL465" i="7"/>
  <c r="CL461" i="7"/>
  <c r="CL458" i="7"/>
  <c r="CT455" i="7"/>
  <c r="CM453" i="7"/>
  <c r="CF451" i="7"/>
  <c r="CB598" i="7"/>
  <c r="CO590" i="7"/>
  <c r="CE585" i="7"/>
  <c r="CO577" i="7"/>
  <c r="CH572" i="7"/>
  <c r="CU568" i="7"/>
  <c r="CI565" i="7"/>
  <c r="BZ562" i="7"/>
  <c r="CJ558" i="7"/>
  <c r="CQ546" i="7"/>
  <c r="CH543" i="7"/>
  <c r="CR539" i="7"/>
  <c r="CF536" i="7"/>
  <c r="CS532" i="7"/>
  <c r="CG529" i="7"/>
  <c r="CT525" i="7"/>
  <c r="CQ522" i="7"/>
  <c r="CS519" i="7"/>
  <c r="CO517" i="7"/>
  <c r="CK515" i="7"/>
  <c r="CG513" i="7"/>
  <c r="CC511" i="7"/>
  <c r="CE508" i="7"/>
  <c r="CA506" i="7"/>
  <c r="CS503" i="7"/>
  <c r="CG597" i="7"/>
  <c r="CE595" i="7"/>
  <c r="CI593" i="7"/>
  <c r="CM591" i="7"/>
  <c r="CQ589" i="7"/>
  <c r="CU587" i="7"/>
  <c r="BZ586" i="7"/>
  <c r="CD584" i="7"/>
  <c r="CH582" i="7"/>
  <c r="CL580" i="7"/>
  <c r="CP578" i="7"/>
  <c r="CN576" i="7"/>
  <c r="CR574" i="7"/>
  <c r="BZ573" i="7"/>
  <c r="CS571" i="7"/>
  <c r="CP570" i="7"/>
  <c r="CJ569" i="7"/>
  <c r="CG568" i="7"/>
  <c r="CD567" i="7"/>
  <c r="CA566" i="7"/>
  <c r="CT564" i="7"/>
  <c r="CN563" i="7"/>
  <c r="CK562" i="7"/>
  <c r="CH561" i="7"/>
  <c r="CE560" i="7"/>
  <c r="CB559" i="7"/>
  <c r="CR557" i="7"/>
  <c r="CO556" i="7"/>
  <c r="CL555" i="7"/>
  <c r="CI553" i="7"/>
  <c r="CF546" i="7"/>
  <c r="BZ545" i="7"/>
  <c r="CS543" i="7"/>
  <c r="CP542" i="7"/>
  <c r="CM541" i="7"/>
  <c r="CJ540" i="7"/>
  <c r="CD539" i="7"/>
  <c r="CA538" i="7"/>
  <c r="CT536" i="7"/>
  <c r="CQ535" i="7"/>
  <c r="CN534" i="7"/>
  <c r="CH533" i="7"/>
  <c r="CE532" i="7"/>
  <c r="CB531" i="7"/>
  <c r="CU529" i="7"/>
  <c r="CR528" i="7"/>
  <c r="CL527" i="7"/>
  <c r="CI526" i="7"/>
  <c r="CF525" i="7"/>
  <c r="CC524" i="7"/>
  <c r="CC523" i="7"/>
  <c r="CI522" i="7"/>
  <c r="CO521" i="7"/>
  <c r="CU520" i="7"/>
  <c r="CE520" i="7"/>
  <c r="CK519" i="7"/>
  <c r="CQ518" i="7"/>
  <c r="CA518" i="7"/>
  <c r="CG517" i="7"/>
  <c r="CM516" i="7"/>
  <c r="CS515" i="7"/>
  <c r="CC515" i="7"/>
  <c r="CI514" i="7"/>
  <c r="CO513" i="7"/>
  <c r="CU512" i="7"/>
  <c r="CE512" i="7"/>
  <c r="CK511" i="7"/>
  <c r="CQ510" i="7"/>
  <c r="CA510" i="7"/>
  <c r="CG509" i="7"/>
  <c r="CM508" i="7"/>
  <c r="CS507" i="7"/>
  <c r="CC507" i="7"/>
  <c r="CI506" i="7"/>
  <c r="CO505" i="7"/>
  <c r="CU504" i="7"/>
  <c r="CE504" i="7"/>
  <c r="CK503" i="7"/>
  <c r="CQ501" i="7"/>
  <c r="CA501" i="7"/>
  <c r="CS493" i="7"/>
  <c r="CS492" i="7"/>
  <c r="CS491" i="7"/>
  <c r="CS490" i="7"/>
  <c r="CS489" i="7"/>
  <c r="CS488" i="7"/>
  <c r="CS487" i="7"/>
  <c r="CS486" i="7"/>
  <c r="CS485" i="7"/>
  <c r="CS484" i="7"/>
  <c r="CS483" i="7"/>
  <c r="CS482" i="7"/>
  <c r="CS481" i="7"/>
  <c r="CS480" i="7"/>
  <c r="CS479" i="7"/>
  <c r="CS478" i="7"/>
  <c r="CS477" i="7"/>
  <c r="CS476" i="7"/>
  <c r="CS475" i="7"/>
  <c r="CS474" i="7"/>
  <c r="CS473" i="7"/>
  <c r="CS472" i="7"/>
  <c r="CS471" i="7"/>
  <c r="CS470" i="7"/>
  <c r="CS469" i="7"/>
  <c r="CS468" i="7"/>
  <c r="CS467" i="7"/>
  <c r="CS466" i="7"/>
  <c r="CS465" i="7"/>
  <c r="CS464" i="7"/>
  <c r="CS463" i="7"/>
  <c r="CS462" i="7"/>
  <c r="CS461" i="7"/>
  <c r="CS460" i="7"/>
  <c r="CS459" i="7"/>
  <c r="CS458" i="7"/>
  <c r="CS457" i="7"/>
  <c r="CU456" i="7"/>
  <c r="CJ456" i="7"/>
  <c r="CL455" i="7"/>
  <c r="CN454" i="7"/>
  <c r="CS453" i="7"/>
  <c r="CU452" i="7"/>
  <c r="CJ452" i="7"/>
  <c r="CL451" i="7"/>
  <c r="CN449" i="7"/>
  <c r="CL591" i="7"/>
  <c r="CC584" i="7"/>
  <c r="CK580" i="7"/>
  <c r="CM576" i="7"/>
  <c r="CU572" i="7"/>
  <c r="CL570" i="7"/>
  <c r="CF568" i="7"/>
  <c r="BZ566" i="7"/>
  <c r="CJ562" i="7"/>
  <c r="CD560" i="7"/>
  <c r="CQ557" i="7"/>
  <c r="CK555" i="7"/>
  <c r="CB546" i="7"/>
  <c r="CR543" i="7"/>
  <c r="CL541" i="7"/>
  <c r="CF540" i="7"/>
  <c r="BZ538" i="7"/>
  <c r="CP535" i="7"/>
  <c r="CG533" i="7"/>
  <c r="CA531" i="7"/>
  <c r="CN528" i="7"/>
  <c r="CH526" i="7"/>
  <c r="CB524" i="7"/>
  <c r="CH522" i="7"/>
  <c r="CT520" i="7"/>
  <c r="CJ519" i="7"/>
  <c r="CF517" i="7"/>
  <c r="CR515" i="7"/>
  <c r="CH514" i="7"/>
  <c r="CT512" i="7"/>
  <c r="CJ511" i="7"/>
  <c r="BZ510" i="7"/>
  <c r="CF509" i="7"/>
  <c r="CR507" i="7"/>
  <c r="CH506" i="7"/>
  <c r="CT504" i="7"/>
  <c r="CJ503" i="7"/>
  <c r="BZ501" i="7"/>
  <c r="CR492" i="7"/>
  <c r="CR490" i="7"/>
  <c r="CR488" i="7"/>
  <c r="CR486" i="7"/>
  <c r="CR484" i="7"/>
  <c r="CR482" i="7"/>
  <c r="CR480" i="7"/>
  <c r="CR478" i="7"/>
  <c r="CR476" i="7"/>
  <c r="CR474" i="7"/>
  <c r="CR472" i="7"/>
  <c r="CR470" i="7"/>
  <c r="CR467" i="7"/>
  <c r="CR465" i="7"/>
  <c r="CR463" i="7"/>
  <c r="CR461" i="7"/>
  <c r="CR459" i="7"/>
  <c r="CR457" i="7"/>
  <c r="CF456" i="7"/>
  <c r="CM454" i="7"/>
  <c r="CT452" i="7"/>
  <c r="CK451" i="7"/>
  <c r="CC587" i="7"/>
  <c r="CO581" i="7"/>
  <c r="CU575" i="7"/>
  <c r="CM572" i="7"/>
  <c r="CD570" i="7"/>
  <c r="CT567" i="7"/>
  <c r="CN565" i="7"/>
  <c r="CE563" i="7"/>
  <c r="CU560" i="7"/>
  <c r="CL558" i="7"/>
  <c r="CF556" i="7"/>
  <c r="BZ553" i="7"/>
  <c r="CM544" i="7"/>
  <c r="CG542" i="7"/>
  <c r="CT539" i="7"/>
  <c r="CN537" i="7"/>
  <c r="CK536" i="7"/>
  <c r="CB534" i="7"/>
  <c r="CR531" i="7"/>
  <c r="CL529" i="7"/>
  <c r="CC527" i="7"/>
  <c r="CS524" i="7"/>
  <c r="CS522" i="7"/>
  <c r="CI521" i="7"/>
  <c r="CU519" i="7"/>
  <c r="CK518" i="7"/>
  <c r="CA517" i="7"/>
  <c r="CM515" i="7"/>
  <c r="CC514" i="7"/>
  <c r="CO512" i="7"/>
  <c r="CK510" i="7"/>
  <c r="CA509" i="7"/>
  <c r="CM507" i="7"/>
  <c r="CC506" i="7"/>
  <c r="CO504" i="7"/>
  <c r="CE503" i="7"/>
  <c r="CO494" i="7"/>
  <c r="CM491" i="7"/>
  <c r="CM489" i="7"/>
  <c r="CM487" i="7"/>
  <c r="CM484" i="7"/>
  <c r="CM482" i="7"/>
  <c r="CM480" i="7"/>
  <c r="CM478" i="7"/>
  <c r="CM476" i="7"/>
  <c r="CM473" i="7"/>
  <c r="CM471" i="7"/>
  <c r="CM468" i="7"/>
  <c r="CM465" i="7"/>
  <c r="CM463" i="7"/>
  <c r="CM461" i="7"/>
  <c r="CM459" i="7"/>
  <c r="CN457" i="7"/>
  <c r="CU455" i="7"/>
  <c r="CL454" i="7"/>
  <c r="CS452" i="7"/>
  <c r="CJ451" i="7"/>
  <c r="CC598" i="7"/>
  <c r="CK594" i="7"/>
  <c r="CO592" i="7"/>
  <c r="CT588" i="7"/>
  <c r="CF585" i="7"/>
  <c r="CJ583" i="7"/>
  <c r="CL579" i="7"/>
  <c r="CT575" i="7"/>
  <c r="CL572" i="7"/>
  <c r="CF571" i="7"/>
  <c r="BZ569" i="7"/>
  <c r="CP566" i="7"/>
  <c r="CJ565" i="7"/>
  <c r="CG564" i="7"/>
  <c r="CA562" i="7"/>
  <c r="CN559" i="7"/>
  <c r="CK558" i="7"/>
  <c r="CE556" i="7"/>
  <c r="CB555" i="7"/>
  <c r="CO545" i="7"/>
  <c r="CI543" i="7"/>
  <c r="BZ541" i="7"/>
  <c r="CS539" i="7"/>
  <c r="CM537" i="7"/>
  <c r="CD535" i="7"/>
  <c r="CA534" i="7"/>
  <c r="CQ531" i="7"/>
  <c r="CH529" i="7"/>
  <c r="CE528" i="7"/>
  <c r="CU525" i="7"/>
  <c r="CL523" i="7"/>
  <c r="CR522" i="7"/>
  <c r="CH521" i="7"/>
  <c r="CT519" i="7"/>
  <c r="CD519" i="7"/>
  <c r="CP517" i="7"/>
  <c r="CF516" i="7"/>
  <c r="CR514" i="7"/>
  <c r="CH513" i="7"/>
  <c r="CN512" i="7"/>
  <c r="CD511" i="7"/>
  <c r="CP509" i="7"/>
  <c r="CF508" i="7"/>
  <c r="CB506" i="7"/>
  <c r="CT503" i="7"/>
  <c r="CJ501" i="7"/>
  <c r="CL493" i="7"/>
  <c r="CL491" i="7"/>
  <c r="CL489" i="7"/>
  <c r="CL487" i="7"/>
  <c r="CL484" i="7"/>
  <c r="CL481" i="7"/>
  <c r="CL478" i="7"/>
  <c r="CL475" i="7"/>
  <c r="CL472" i="7"/>
  <c r="CL469" i="7"/>
  <c r="CL467" i="7"/>
  <c r="CL464" i="7"/>
  <c r="CL462" i="7"/>
  <c r="CL459" i="7"/>
  <c r="CR456" i="7"/>
  <c r="CK454" i="7"/>
  <c r="CR452" i="7"/>
  <c r="CK449" i="7"/>
  <c r="CF596" i="7"/>
  <c r="CS588" i="7"/>
  <c r="CI583" i="7"/>
  <c r="CK579" i="7"/>
  <c r="CA574" i="7"/>
  <c r="CB570" i="7"/>
  <c r="CR567" i="7"/>
  <c r="CF564" i="7"/>
  <c r="CP560" i="7"/>
  <c r="CG557" i="7"/>
  <c r="CT553" i="7"/>
  <c r="CK544" i="7"/>
  <c r="CU540" i="7"/>
  <c r="CL537" i="7"/>
  <c r="BZ534" i="7"/>
  <c r="CJ530" i="7"/>
  <c r="CD528" i="7"/>
  <c r="CN524" i="7"/>
  <c r="CA522" i="7"/>
  <c r="CM520" i="7"/>
  <c r="CI518" i="7"/>
  <c r="CE516" i="7"/>
  <c r="CQ514" i="7"/>
  <c r="CM512" i="7"/>
  <c r="CI510" i="7"/>
  <c r="CU508" i="7"/>
  <c r="CK507" i="7"/>
  <c r="CG505" i="7"/>
  <c r="CS586" i="7"/>
  <c r="CG572" i="7"/>
  <c r="CB563" i="7"/>
  <c r="CP546" i="7"/>
  <c r="CH537" i="7"/>
  <c r="CC528" i="7"/>
  <c r="CL520" i="7"/>
  <c r="CP514" i="7"/>
  <c r="CT508" i="7"/>
  <c r="CC503" i="7"/>
  <c r="CJ492" i="7"/>
  <c r="CJ488" i="7"/>
  <c r="CJ484" i="7"/>
  <c r="CJ480" i="7"/>
  <c r="CJ476" i="7"/>
  <c r="CJ472" i="7"/>
  <c r="CJ468" i="7"/>
  <c r="CJ464" i="7"/>
  <c r="CJ460" i="7"/>
  <c r="CM456" i="7"/>
  <c r="CK453" i="7"/>
  <c r="CF449" i="7"/>
  <c r="CK478" i="7"/>
  <c r="CK458" i="7"/>
  <c r="CJ579" i="7"/>
  <c r="CA542" i="7"/>
  <c r="CJ523" i="7"/>
  <c r="CR511" i="7"/>
  <c r="CJ490" i="7"/>
  <c r="CJ478" i="7"/>
  <c r="CJ470" i="7"/>
  <c r="CJ458" i="7"/>
  <c r="CR451" i="7"/>
  <c r="CK566" i="7"/>
  <c r="CL531" i="7"/>
  <c r="CB511" i="7"/>
  <c r="CK489" i="7"/>
  <c r="CK477" i="7"/>
  <c r="CK469" i="7"/>
  <c r="CL457" i="7"/>
  <c r="CH565" i="7"/>
  <c r="CD516" i="7"/>
  <c r="CJ493" i="7"/>
  <c r="CJ481" i="7"/>
  <c r="CJ469" i="7"/>
  <c r="CJ461" i="7"/>
  <c r="CF454" i="7"/>
  <c r="CO588" i="7"/>
  <c r="CE564" i="7"/>
  <c r="CN538" i="7"/>
  <c r="CF521" i="7"/>
  <c r="CN509" i="7"/>
  <c r="CK492" i="7"/>
  <c r="CK484" i="7"/>
  <c r="CK476" i="7"/>
  <c r="CK468" i="7"/>
  <c r="CN456" i="7"/>
  <c r="CA585" i="7"/>
  <c r="CD571" i="7"/>
  <c r="CR561" i="7"/>
  <c r="CM545" i="7"/>
  <c r="CE536" i="7"/>
  <c r="BZ527" i="7"/>
  <c r="CR519" i="7"/>
  <c r="BZ514" i="7"/>
  <c r="CD508" i="7"/>
  <c r="CB503" i="7"/>
  <c r="CK491" i="7"/>
  <c r="CK487" i="7"/>
  <c r="CK483" i="7"/>
  <c r="CK479" i="7"/>
  <c r="CK475" i="7"/>
  <c r="CK471" i="7"/>
  <c r="CK467" i="7"/>
  <c r="CK463" i="7"/>
  <c r="CK459" i="7"/>
  <c r="CS455" i="7"/>
  <c r="CN452" i="7"/>
  <c r="CE596" i="7"/>
  <c r="CT568" i="7"/>
  <c r="CU533" i="7"/>
  <c r="CH518" i="7"/>
  <c r="CP506" i="7"/>
  <c r="CK490" i="7"/>
  <c r="CK482" i="7"/>
  <c r="CK470" i="7"/>
  <c r="CK462" i="7"/>
  <c r="CS451" i="7"/>
  <c r="CN567" i="7"/>
  <c r="CR532" i="7"/>
  <c r="BZ506" i="7"/>
  <c r="CJ486" i="7"/>
  <c r="CJ474" i="7"/>
  <c r="CJ462" i="7"/>
  <c r="CG592" i="7"/>
  <c r="CF557" i="7"/>
  <c r="CT516" i="7"/>
  <c r="CK493" i="7"/>
  <c r="CK481" i="7"/>
  <c r="CK465" i="7"/>
  <c r="CJ454" i="7"/>
  <c r="CK590" i="7"/>
  <c r="BZ556" i="7"/>
  <c r="CI530" i="7"/>
  <c r="CH510" i="7"/>
  <c r="CJ489" i="7"/>
  <c r="CJ477" i="7"/>
  <c r="CJ465" i="7"/>
  <c r="CT449" i="7"/>
  <c r="CP573" i="7"/>
  <c r="CS553" i="7"/>
  <c r="CF529" i="7"/>
  <c r="CR503" i="7"/>
  <c r="CK480" i="7"/>
  <c r="CK464" i="7"/>
  <c r="CL453" i="7"/>
  <c r="CA598" i="7"/>
  <c r="CB583" i="7"/>
  <c r="CA570" i="7"/>
  <c r="CO560" i="7"/>
  <c r="CJ544" i="7"/>
  <c r="CB535" i="7"/>
  <c r="CP525" i="7"/>
  <c r="CB519" i="7"/>
  <c r="CF513" i="7"/>
  <c r="CJ507" i="7"/>
  <c r="CH501" i="7"/>
  <c r="CJ491" i="7"/>
  <c r="CJ487" i="7"/>
  <c r="CJ483" i="7"/>
  <c r="CJ479" i="7"/>
  <c r="CJ475" i="7"/>
  <c r="CJ471" i="7"/>
  <c r="CJ467" i="7"/>
  <c r="CJ463" i="7"/>
  <c r="CJ459" i="7"/>
  <c r="CR455" i="7"/>
  <c r="CM452" i="7"/>
  <c r="CF581" i="7"/>
  <c r="CL559" i="7"/>
  <c r="CD543" i="7"/>
  <c r="CM524" i="7"/>
  <c r="CL512" i="7"/>
  <c r="CM494" i="7"/>
  <c r="CK486" i="7"/>
  <c r="CK474" i="7"/>
  <c r="CK466" i="7"/>
  <c r="CU454" i="7"/>
  <c r="CI594" i="7"/>
  <c r="CI558" i="7"/>
  <c r="CN517" i="7"/>
  <c r="CL494" i="7"/>
  <c r="CJ482" i="7"/>
  <c r="CJ466" i="7"/>
  <c r="CT454" i="7"/>
  <c r="CN577" i="7"/>
  <c r="CT540" i="7"/>
  <c r="CP522" i="7"/>
  <c r="CF505" i="7"/>
  <c r="CK485" i="7"/>
  <c r="CK473" i="7"/>
  <c r="CK461" i="7"/>
  <c r="CU449" i="7"/>
  <c r="CR575" i="7"/>
  <c r="CQ539" i="7"/>
  <c r="BZ522" i="7"/>
  <c r="CL504" i="7"/>
  <c r="CJ485" i="7"/>
  <c r="CJ473" i="7"/>
  <c r="CK457" i="7"/>
  <c r="CJ515" i="7"/>
  <c r="CK488" i="7"/>
  <c r="CK472" i="7"/>
  <c r="CK460" i="7"/>
  <c r="CJ449" i="7"/>
  <c r="CQ554" i="7"/>
  <c r="CO502" i="7"/>
  <c r="CB502" i="7"/>
  <c r="CP502" i="7"/>
  <c r="CS502" i="7"/>
  <c r="CD502" i="7"/>
  <c r="CL554" i="7"/>
  <c r="CM502" i="7"/>
  <c r="CF554" i="7"/>
  <c r="CE554" i="7"/>
  <c r="CU554" i="7"/>
  <c r="CI554" i="7"/>
  <c r="CN554" i="7"/>
  <c r="CH554" i="7"/>
  <c r="CJ554" i="7"/>
  <c r="CP554" i="7"/>
  <c r="CC502" i="7"/>
  <c r="CB554" i="7"/>
  <c r="CK502" i="7"/>
  <c r="CE502" i="7"/>
  <c r="CF450" i="7"/>
  <c r="CS554" i="7"/>
  <c r="CJ502" i="7"/>
  <c r="CT554" i="7"/>
  <c r="CG554" i="7"/>
  <c r="CL502" i="7"/>
  <c r="CQ450" i="7"/>
  <c r="CU502" i="7"/>
  <c r="BZ502" i="7"/>
  <c r="CG450" i="7"/>
  <c r="CN502" i="7"/>
  <c r="CK450" i="7"/>
  <c r="CR450" i="7"/>
  <c r="CO450" i="7"/>
  <c r="CS450" i="7"/>
  <c r="CM450" i="7"/>
  <c r="CM554" i="7"/>
  <c r="CL450" i="7"/>
  <c r="CK554" i="7"/>
  <c r="CJ450" i="7"/>
  <c r="CH502" i="7"/>
  <c r="CN450" i="7"/>
  <c r="CP450" i="7"/>
  <c r="CR502" i="7"/>
  <c r="CI450" i="7"/>
  <c r="CO554" i="7"/>
  <c r="CT502" i="7"/>
  <c r="CI502" i="7"/>
  <c r="CA554" i="7"/>
  <c r="CF502" i="7"/>
  <c r="BZ554" i="7"/>
  <c r="CD554" i="7"/>
  <c r="CG502" i="7"/>
  <c r="CA502" i="7"/>
  <c r="CQ502" i="7"/>
  <c r="CR554" i="7"/>
  <c r="CC554" i="7"/>
  <c r="CU450" i="7"/>
  <c r="CH450" i="7"/>
  <c r="CT450" i="7"/>
  <c r="CB869" i="7"/>
  <c r="CD869" i="7" s="1"/>
  <c r="CB877" i="7"/>
  <c r="CD877" i="7" s="1"/>
  <c r="CB885" i="7"/>
  <c r="CD885" i="7" s="1"/>
  <c r="CB893" i="7"/>
  <c r="CD893" i="7" s="1"/>
  <c r="CB901" i="7"/>
  <c r="CD901" i="7" s="1"/>
  <c r="BU865" i="7"/>
  <c r="BU873" i="7"/>
  <c r="BU881" i="7"/>
  <c r="BU889" i="7"/>
  <c r="BU897" i="7"/>
  <c r="BU905" i="7"/>
  <c r="CB865" i="7"/>
  <c r="CD865" i="7" s="1"/>
  <c r="CB897" i="7"/>
  <c r="CD897" i="7" s="1"/>
  <c r="BU877" i="7"/>
  <c r="BU901" i="7"/>
  <c r="BU863" i="7"/>
  <c r="BU879" i="7"/>
  <c r="BU895" i="7"/>
  <c r="CB868" i="7"/>
  <c r="CD868" i="7" s="1"/>
  <c r="CB884" i="7"/>
  <c r="CD884" i="7" s="1"/>
  <c r="CB900" i="7"/>
  <c r="CD900" i="7" s="1"/>
  <c r="CB870" i="7"/>
  <c r="CD870" i="7" s="1"/>
  <c r="CB878" i="7"/>
  <c r="CD878" i="7" s="1"/>
  <c r="CB886" i="7"/>
  <c r="CD886" i="7" s="1"/>
  <c r="CB894" i="7"/>
  <c r="CD894" i="7" s="1"/>
  <c r="CB902" i="7"/>
  <c r="CD902" i="7" s="1"/>
  <c r="BU866" i="7"/>
  <c r="BU874" i="7"/>
  <c r="BU882" i="7"/>
  <c r="BU890" i="7"/>
  <c r="BU898" i="7"/>
  <c r="BU906" i="7"/>
  <c r="CB880" i="7"/>
  <c r="CD880" i="7" s="1"/>
  <c r="BU868" i="7"/>
  <c r="BU892" i="7"/>
  <c r="CB873" i="7"/>
  <c r="CD873" i="7" s="1"/>
  <c r="CB889" i="7"/>
  <c r="CD889" i="7" s="1"/>
  <c r="CB905" i="7"/>
  <c r="CD905" i="7" s="1"/>
  <c r="BU869" i="7"/>
  <c r="BU893" i="7"/>
  <c r="CB874" i="7"/>
  <c r="CD874" i="7" s="1"/>
  <c r="CB890" i="7"/>
  <c r="CD890" i="7" s="1"/>
  <c r="BU870" i="7"/>
  <c r="BU886" i="7"/>
  <c r="BU902" i="7"/>
  <c r="CB867" i="7"/>
  <c r="CD867" i="7" s="1"/>
  <c r="CB875" i="7"/>
  <c r="CD875" i="7" s="1"/>
  <c r="CB883" i="7"/>
  <c r="CD883" i="7" s="1"/>
  <c r="CB891" i="7"/>
  <c r="CD891" i="7" s="1"/>
  <c r="CB899" i="7"/>
  <c r="CD899" i="7" s="1"/>
  <c r="CB907" i="7"/>
  <c r="CD907" i="7" s="1"/>
  <c r="BU871" i="7"/>
  <c r="BU887" i="7"/>
  <c r="BU903" i="7"/>
  <c r="CB876" i="7"/>
  <c r="CD876" i="7" s="1"/>
  <c r="CB863" i="7"/>
  <c r="CD863" i="7" s="1"/>
  <c r="CB871" i="7"/>
  <c r="CD871" i="7" s="1"/>
  <c r="CB879" i="7"/>
  <c r="CD879" i="7" s="1"/>
  <c r="CB887" i="7"/>
  <c r="CD887" i="7" s="1"/>
  <c r="CB895" i="7"/>
  <c r="CD895" i="7" s="1"/>
  <c r="CB903" i="7"/>
  <c r="CD903" i="7" s="1"/>
  <c r="BU867" i="7"/>
  <c r="BU875" i="7"/>
  <c r="BU883" i="7"/>
  <c r="BU891" i="7"/>
  <c r="BU899" i="7"/>
  <c r="BU907" i="7"/>
  <c r="CB864" i="7"/>
  <c r="CD864" i="7" s="1"/>
  <c r="CB872" i="7"/>
  <c r="CD872" i="7" s="1"/>
  <c r="CB888" i="7"/>
  <c r="CD888" i="7" s="1"/>
  <c r="CB896" i="7"/>
  <c r="CD896" i="7" s="1"/>
  <c r="CB904" i="7"/>
  <c r="CD904" i="7" s="1"/>
  <c r="BU876" i="7"/>
  <c r="BU884" i="7"/>
  <c r="BU900" i="7"/>
  <c r="CB881" i="7"/>
  <c r="CD881" i="7" s="1"/>
  <c r="BU885" i="7"/>
  <c r="CB866" i="7"/>
  <c r="CD866" i="7" s="1"/>
  <c r="CB882" i="7"/>
  <c r="CD882" i="7" s="1"/>
  <c r="CB898" i="7"/>
  <c r="CD898" i="7" s="1"/>
  <c r="CB906" i="7"/>
  <c r="CD906" i="7" s="1"/>
  <c r="BU878" i="7"/>
  <c r="BU894" i="7"/>
  <c r="CB892" i="7"/>
  <c r="CD892" i="7" s="1"/>
  <c r="BU872" i="7"/>
  <c r="CB862" i="7"/>
  <c r="CD862" i="7" s="1"/>
  <c r="BU880" i="7"/>
  <c r="BU888" i="7"/>
  <c r="BU896" i="7"/>
  <c r="BU904" i="7"/>
  <c r="BU864" i="7"/>
  <c r="BS450" i="7"/>
  <c r="BW450" i="7" s="1"/>
  <c r="BS458" i="7"/>
  <c r="BW458" i="7" s="1"/>
  <c r="BS466" i="7"/>
  <c r="BW466" i="7" s="1"/>
  <c r="BS474" i="7"/>
  <c r="BW474" i="7" s="1"/>
  <c r="BS482" i="7"/>
  <c r="BW482" i="7" s="1"/>
  <c r="BS490" i="7"/>
  <c r="BW490" i="7" s="1"/>
  <c r="BS478" i="7"/>
  <c r="BW478" i="7" s="1"/>
  <c r="BS455" i="7"/>
  <c r="BW455" i="7" s="1"/>
  <c r="BS449" i="7"/>
  <c r="BW449" i="7" s="1"/>
  <c r="BS480" i="7"/>
  <c r="BW480" i="7" s="1"/>
  <c r="BS465" i="7"/>
  <c r="BW465" i="7" s="1"/>
  <c r="BS489" i="7"/>
  <c r="BW489" i="7" s="1"/>
  <c r="BS451" i="7"/>
  <c r="BW451" i="7" s="1"/>
  <c r="BS459" i="7"/>
  <c r="BW459" i="7" s="1"/>
  <c r="BS467" i="7"/>
  <c r="BW467" i="7" s="1"/>
  <c r="BS475" i="7"/>
  <c r="BW475" i="7" s="1"/>
  <c r="BS483" i="7"/>
  <c r="BW483" i="7" s="1"/>
  <c r="BS491" i="7"/>
  <c r="BW491" i="7" s="1"/>
  <c r="BS470" i="7"/>
  <c r="BW470" i="7" s="1"/>
  <c r="BS494" i="7"/>
  <c r="CF494" i="7" s="1"/>
  <c r="BS479" i="7"/>
  <c r="BW479" i="7" s="1"/>
  <c r="BS456" i="7"/>
  <c r="BW456" i="7" s="1"/>
  <c r="BS457" i="7"/>
  <c r="BW457" i="7" s="1"/>
  <c r="BS452" i="7"/>
  <c r="BW452" i="7" s="1"/>
  <c r="BS460" i="7"/>
  <c r="BW460" i="7" s="1"/>
  <c r="BS468" i="7"/>
  <c r="BW468" i="7" s="1"/>
  <c r="BS476" i="7"/>
  <c r="BW476" i="7" s="1"/>
  <c r="BS484" i="7"/>
  <c r="BW484" i="7" s="1"/>
  <c r="BS492" i="7"/>
  <c r="BW492" i="7" s="1"/>
  <c r="BS462" i="7"/>
  <c r="BW462" i="7" s="1"/>
  <c r="BS463" i="7"/>
  <c r="BW463" i="7" s="1"/>
  <c r="BS487" i="7"/>
  <c r="BW487" i="7" s="1"/>
  <c r="BS472" i="7"/>
  <c r="BW472" i="7" s="1"/>
  <c r="BS481" i="7"/>
  <c r="BW481" i="7" s="1"/>
  <c r="BS453" i="7"/>
  <c r="BW453" i="7" s="1"/>
  <c r="BS461" i="7"/>
  <c r="BW461" i="7" s="1"/>
  <c r="BS469" i="7"/>
  <c r="BW469" i="7" s="1"/>
  <c r="BS477" i="7"/>
  <c r="BW477" i="7" s="1"/>
  <c r="BS485" i="7"/>
  <c r="BW485" i="7" s="1"/>
  <c r="BS493" i="7"/>
  <c r="BW493" i="7" s="1"/>
  <c r="BS454" i="7"/>
  <c r="BW454" i="7" s="1"/>
  <c r="BS486" i="7"/>
  <c r="BW486" i="7" s="1"/>
  <c r="BS471" i="7"/>
  <c r="BW471" i="7" s="1"/>
  <c r="BS464" i="7"/>
  <c r="BW464" i="7" s="1"/>
  <c r="BS488" i="7"/>
  <c r="BW488" i="7" s="1"/>
  <c r="BS473" i="7"/>
  <c r="BW473" i="7" s="1"/>
  <c r="AS381" i="7"/>
  <c r="CG105" i="7"/>
  <c r="CO105" i="7"/>
  <c r="CH106" i="7"/>
  <c r="CP106" i="7"/>
  <c r="CI107" i="7"/>
  <c r="CQ107" i="7"/>
  <c r="CJ108" i="7"/>
  <c r="CR108" i="7"/>
  <c r="CK109" i="7"/>
  <c r="CS109" i="7"/>
  <c r="CL110" i="7"/>
  <c r="CT110" i="7"/>
  <c r="CM111" i="7"/>
  <c r="CU111" i="7"/>
  <c r="CN112" i="7"/>
  <c r="CG113" i="7"/>
  <c r="CO113" i="7"/>
  <c r="CH114" i="7"/>
  <c r="CP114" i="7"/>
  <c r="CI115" i="7"/>
  <c r="CQ115" i="7"/>
  <c r="CJ116" i="7"/>
  <c r="CR116" i="7"/>
  <c r="CK117" i="7"/>
  <c r="CS117" i="7"/>
  <c r="CL118" i="7"/>
  <c r="CT118" i="7"/>
  <c r="CM119" i="7"/>
  <c r="CU119" i="7"/>
  <c r="CN120" i="7"/>
  <c r="CG121" i="7"/>
  <c r="CO121" i="7"/>
  <c r="CH122" i="7"/>
  <c r="CP122" i="7"/>
  <c r="CI123" i="7"/>
  <c r="CQ123" i="7"/>
  <c r="CJ124" i="7"/>
  <c r="CR124" i="7"/>
  <c r="CK125" i="7"/>
  <c r="CS125" i="7"/>
  <c r="CL126" i="7"/>
  <c r="CT126" i="7"/>
  <c r="CM127" i="7"/>
  <c r="CU127" i="7"/>
  <c r="CN128" i="7"/>
  <c r="CG129" i="7"/>
  <c r="CO129" i="7"/>
  <c r="CH130" i="7"/>
  <c r="CP130" i="7"/>
  <c r="CI131" i="7"/>
  <c r="CQ131" i="7"/>
  <c r="CJ132" i="7"/>
  <c r="CR132" i="7"/>
  <c r="CK133" i="7"/>
  <c r="CS133" i="7"/>
  <c r="CL134" i="7"/>
  <c r="CT134" i="7"/>
  <c r="CM135" i="7"/>
  <c r="CU135" i="7"/>
  <c r="CN136" i="7"/>
  <c r="CG137" i="7"/>
  <c r="CO137" i="7"/>
  <c r="CH138" i="7"/>
  <c r="CP138" i="7"/>
  <c r="CI139" i="7"/>
  <c r="CQ139" i="7"/>
  <c r="CH105" i="7"/>
  <c r="CP105" i="7"/>
  <c r="CI106" i="7"/>
  <c r="CQ106" i="7"/>
  <c r="CJ107" i="7"/>
  <c r="CR107" i="7"/>
  <c r="CK108" i="7"/>
  <c r="CS108" i="7"/>
  <c r="CL109" i="7"/>
  <c r="CT109" i="7"/>
  <c r="CM110" i="7"/>
  <c r="CU110" i="7"/>
  <c r="CN111" i="7"/>
  <c r="CG112" i="7"/>
  <c r="CO112" i="7"/>
  <c r="CH113" i="7"/>
  <c r="CP113" i="7"/>
  <c r="CI114" i="7"/>
  <c r="CQ114" i="7"/>
  <c r="CJ115" i="7"/>
  <c r="CR115" i="7"/>
  <c r="CK116" i="7"/>
  <c r="CS116" i="7"/>
  <c r="CL117" i="7"/>
  <c r="CT117" i="7"/>
  <c r="CM118" i="7"/>
  <c r="CU118" i="7"/>
  <c r="CN119" i="7"/>
  <c r="CG120" i="7"/>
  <c r="CO120" i="7"/>
  <c r="CH121" i="7"/>
  <c r="CP121" i="7"/>
  <c r="CI122" i="7"/>
  <c r="CQ122" i="7"/>
  <c r="CJ123" i="7"/>
  <c r="CR123" i="7"/>
  <c r="CK124" i="7"/>
  <c r="CS124" i="7"/>
  <c r="CL125" i="7"/>
  <c r="CT125" i="7"/>
  <c r="CM126" i="7"/>
  <c r="CU126" i="7"/>
  <c r="CN127" i="7"/>
  <c r="CG128" i="7"/>
  <c r="CO128" i="7"/>
  <c r="CH129" i="7"/>
  <c r="CP129" i="7"/>
  <c r="CI130" i="7"/>
  <c r="CQ130" i="7"/>
  <c r="CJ131" i="7"/>
  <c r="CR131" i="7"/>
  <c r="CK132" i="7"/>
  <c r="CS132" i="7"/>
  <c r="CL133" i="7"/>
  <c r="CT133" i="7"/>
  <c r="CM134" i="7"/>
  <c r="CU134" i="7"/>
  <c r="CN135" i="7"/>
  <c r="CG136" i="7"/>
  <c r="CO136" i="7"/>
  <c r="CH137" i="7"/>
  <c r="CP137" i="7"/>
  <c r="CI138" i="7"/>
  <c r="CQ138" i="7"/>
  <c r="CJ139" i="7"/>
  <c r="CR139" i="7"/>
  <c r="CK140" i="7"/>
  <c r="CI105" i="7"/>
  <c r="CQ105" i="7"/>
  <c r="CJ106" i="7"/>
  <c r="CR106" i="7"/>
  <c r="CK107" i="7"/>
  <c r="CS107" i="7"/>
  <c r="CL108" i="7"/>
  <c r="CT108" i="7"/>
  <c r="CM109" i="7"/>
  <c r="CU109" i="7"/>
  <c r="CN110" i="7"/>
  <c r="CG111" i="7"/>
  <c r="CO111" i="7"/>
  <c r="CH112" i="7"/>
  <c r="CP112" i="7"/>
  <c r="CI113" i="7"/>
  <c r="CQ113" i="7"/>
  <c r="CJ114" i="7"/>
  <c r="CR114" i="7"/>
  <c r="CK115" i="7"/>
  <c r="CS115" i="7"/>
  <c r="CL116" i="7"/>
  <c r="CT116" i="7"/>
  <c r="CM117" i="7"/>
  <c r="CU117" i="7"/>
  <c r="CN118" i="7"/>
  <c r="CG119" i="7"/>
  <c r="CO119" i="7"/>
  <c r="CH120" i="7"/>
  <c r="CP120" i="7"/>
  <c r="CI121" i="7"/>
  <c r="CQ121" i="7"/>
  <c r="CJ122" i="7"/>
  <c r="CR122" i="7"/>
  <c r="CK123" i="7"/>
  <c r="CS123" i="7"/>
  <c r="CL124" i="7"/>
  <c r="CT124" i="7"/>
  <c r="CM125" i="7"/>
  <c r="CU125" i="7"/>
  <c r="CN126" i="7"/>
  <c r="CG127" i="7"/>
  <c r="CO127" i="7"/>
  <c r="CH128" i="7"/>
  <c r="CP128" i="7"/>
  <c r="CI129" i="7"/>
  <c r="CQ129" i="7"/>
  <c r="CJ130" i="7"/>
  <c r="CR130" i="7"/>
  <c r="CK131" i="7"/>
  <c r="CS131" i="7"/>
  <c r="CL132" i="7"/>
  <c r="CT132" i="7"/>
  <c r="CM133" i="7"/>
  <c r="CU133" i="7"/>
  <c r="CN134" i="7"/>
  <c r="CG135" i="7"/>
  <c r="CO135" i="7"/>
  <c r="CH136" i="7"/>
  <c r="CP136" i="7"/>
  <c r="CI137" i="7"/>
  <c r="CQ137" i="7"/>
  <c r="CJ138" i="7"/>
  <c r="CR138" i="7"/>
  <c r="CK139" i="7"/>
  <c r="CS139" i="7"/>
  <c r="CL140" i="7"/>
  <c r="CT140" i="7"/>
  <c r="CM141" i="7"/>
  <c r="CU141" i="7"/>
  <c r="CN142" i="7"/>
  <c r="CG143" i="7"/>
  <c r="CO143" i="7"/>
  <c r="CH144" i="7"/>
  <c r="CP144" i="7"/>
  <c r="CI145" i="7"/>
  <c r="CQ145" i="7"/>
  <c r="CJ146" i="7"/>
  <c r="CR146" i="7"/>
  <c r="CK147" i="7"/>
  <c r="CS147" i="7"/>
  <c r="CL148" i="7"/>
  <c r="CT148" i="7"/>
  <c r="CM149" i="7"/>
  <c r="CU149" i="7"/>
  <c r="CJ105" i="7"/>
  <c r="CR105" i="7"/>
  <c r="CK106" i="7"/>
  <c r="CS106" i="7"/>
  <c r="CL107" i="7"/>
  <c r="CT107" i="7"/>
  <c r="CM108" i="7"/>
  <c r="CU108" i="7"/>
  <c r="CN109" i="7"/>
  <c r="CG110" i="7"/>
  <c r="CO110" i="7"/>
  <c r="CH111" i="7"/>
  <c r="CP111" i="7"/>
  <c r="CI112" i="7"/>
  <c r="CQ112" i="7"/>
  <c r="CJ113" i="7"/>
  <c r="CR113" i="7"/>
  <c r="CK114" i="7"/>
  <c r="CS114" i="7"/>
  <c r="CL115" i="7"/>
  <c r="CT115" i="7"/>
  <c r="CM116" i="7"/>
  <c r="CU116" i="7"/>
  <c r="CN117" i="7"/>
  <c r="CG118" i="7"/>
  <c r="CO118" i="7"/>
  <c r="CH119" i="7"/>
  <c r="CP119" i="7"/>
  <c r="CI120" i="7"/>
  <c r="CQ120" i="7"/>
  <c r="CJ121" i="7"/>
  <c r="CR121" i="7"/>
  <c r="CK122" i="7"/>
  <c r="CS122" i="7"/>
  <c r="CL123" i="7"/>
  <c r="CT123" i="7"/>
  <c r="CM124" i="7"/>
  <c r="CU124" i="7"/>
  <c r="CN125" i="7"/>
  <c r="CG126" i="7"/>
  <c r="CO126" i="7"/>
  <c r="CH127" i="7"/>
  <c r="CP127" i="7"/>
  <c r="CI128" i="7"/>
  <c r="CQ128" i="7"/>
  <c r="CJ129" i="7"/>
  <c r="CR129" i="7"/>
  <c r="CK130" i="7"/>
  <c r="CS130" i="7"/>
  <c r="CL131" i="7"/>
  <c r="CT131" i="7"/>
  <c r="CM132" i="7"/>
  <c r="CU132" i="7"/>
  <c r="CN133" i="7"/>
  <c r="CG134" i="7"/>
  <c r="CO134" i="7"/>
  <c r="CH135" i="7"/>
  <c r="CP135" i="7"/>
  <c r="CI136" i="7"/>
  <c r="CQ136" i="7"/>
  <c r="CJ137" i="7"/>
  <c r="CR137" i="7"/>
  <c r="CK138" i="7"/>
  <c r="CS138" i="7"/>
  <c r="CL139" i="7"/>
  <c r="CT139" i="7"/>
  <c r="CM140" i="7"/>
  <c r="CU140" i="7"/>
  <c r="CN141" i="7"/>
  <c r="CG142" i="7"/>
  <c r="CO142" i="7"/>
  <c r="CH143" i="7"/>
  <c r="CP143" i="7"/>
  <c r="CI144" i="7"/>
  <c r="CQ144" i="7"/>
  <c r="CJ145" i="7"/>
  <c r="CR145" i="7"/>
  <c r="CK146" i="7"/>
  <c r="CS146" i="7"/>
  <c r="CL147" i="7"/>
  <c r="CT147" i="7"/>
  <c r="CM148" i="7"/>
  <c r="CU148" i="7"/>
  <c r="CN149" i="7"/>
  <c r="CG150" i="7"/>
  <c r="CT150" i="7" s="1"/>
  <c r="CK105" i="7"/>
  <c r="CL106" i="7"/>
  <c r="CM107" i="7"/>
  <c r="CN108" i="7"/>
  <c r="CO109" i="7"/>
  <c r="CP110" i="7"/>
  <c r="CQ111" i="7"/>
  <c r="CR112" i="7"/>
  <c r="CS113" i="7"/>
  <c r="CT114" i="7"/>
  <c r="CU115" i="7"/>
  <c r="CG117" i="7"/>
  <c r="CH118" i="7"/>
  <c r="CI119" i="7"/>
  <c r="CJ120" i="7"/>
  <c r="CK121" i="7"/>
  <c r="CL122" i="7"/>
  <c r="CM123" i="7"/>
  <c r="CN124" i="7"/>
  <c r="CO125" i="7"/>
  <c r="CP126" i="7"/>
  <c r="CQ127" i="7"/>
  <c r="CR128" i="7"/>
  <c r="CS129" i="7"/>
  <c r="CT130" i="7"/>
  <c r="CU131" i="7"/>
  <c r="CG133" i="7"/>
  <c r="CH134" i="7"/>
  <c r="CI135" i="7"/>
  <c r="CJ136" i="7"/>
  <c r="CK137" i="7"/>
  <c r="CL138" i="7"/>
  <c r="CM139" i="7"/>
  <c r="CJ140" i="7"/>
  <c r="CH141" i="7"/>
  <c r="CR141" i="7"/>
  <c r="CM142" i="7"/>
  <c r="CJ143" i="7"/>
  <c r="CT143" i="7"/>
  <c r="CO144" i="7"/>
  <c r="CL145" i="7"/>
  <c r="CG146" i="7"/>
  <c r="CQ146" i="7"/>
  <c r="CN147" i="7"/>
  <c r="CI148" i="7"/>
  <c r="CS148" i="7"/>
  <c r="CP149" i="7"/>
  <c r="CK150" i="7"/>
  <c r="CH157" i="7"/>
  <c r="CP157" i="7"/>
  <c r="CC158" i="7"/>
  <c r="CK158" i="7"/>
  <c r="CS158" i="7"/>
  <c r="CF159" i="7"/>
  <c r="CN159" i="7"/>
  <c r="CA160" i="7"/>
  <c r="CI160" i="7"/>
  <c r="CQ160" i="7"/>
  <c r="CD161" i="7"/>
  <c r="CL161" i="7"/>
  <c r="CT161" i="7"/>
  <c r="CG162" i="7"/>
  <c r="CO162" i="7"/>
  <c r="CB163" i="7"/>
  <c r="CJ163" i="7"/>
  <c r="CR163" i="7"/>
  <c r="CE164" i="7"/>
  <c r="CM164" i="7"/>
  <c r="CU164" i="7"/>
  <c r="CH165" i="7"/>
  <c r="CP165" i="7"/>
  <c r="CC166" i="7"/>
  <c r="CK166" i="7"/>
  <c r="CS166" i="7"/>
  <c r="CF167" i="7"/>
  <c r="CN167" i="7"/>
  <c r="CA168" i="7"/>
  <c r="CI168" i="7"/>
  <c r="CQ168" i="7"/>
  <c r="CD169" i="7"/>
  <c r="CL169" i="7"/>
  <c r="CT169" i="7"/>
  <c r="CG170" i="7"/>
  <c r="CO170" i="7"/>
  <c r="CL105" i="7"/>
  <c r="CM106" i="7"/>
  <c r="CN107" i="7"/>
  <c r="CO108" i="7"/>
  <c r="CP109" i="7"/>
  <c r="CQ110" i="7"/>
  <c r="CR111" i="7"/>
  <c r="CS112" i="7"/>
  <c r="CT113" i="7"/>
  <c r="CU114" i="7"/>
  <c r="CG116" i="7"/>
  <c r="CH117" i="7"/>
  <c r="CI118" i="7"/>
  <c r="CJ119" i="7"/>
  <c r="CK120" i="7"/>
  <c r="CL121" i="7"/>
  <c r="CM122" i="7"/>
  <c r="CN123" i="7"/>
  <c r="CO124" i="7"/>
  <c r="CP125" i="7"/>
  <c r="CQ126" i="7"/>
  <c r="CR127" i="7"/>
  <c r="CS128" i="7"/>
  <c r="CT129" i="7"/>
  <c r="CU130" i="7"/>
  <c r="CG132" i="7"/>
  <c r="CH133" i="7"/>
  <c r="CI134" i="7"/>
  <c r="CJ135" i="7"/>
  <c r="CK136" i="7"/>
  <c r="CL137" i="7"/>
  <c r="CM138" i="7"/>
  <c r="CN139" i="7"/>
  <c r="CN140" i="7"/>
  <c r="CI141" i="7"/>
  <c r="CS141" i="7"/>
  <c r="CP142" i="7"/>
  <c r="CK143" i="7"/>
  <c r="CU143" i="7"/>
  <c r="CM105" i="7"/>
  <c r="CN106" i="7"/>
  <c r="CO107" i="7"/>
  <c r="CP108" i="7"/>
  <c r="CQ109" i="7"/>
  <c r="CR110" i="7"/>
  <c r="CS111" i="7"/>
  <c r="CT112" i="7"/>
  <c r="CU113" i="7"/>
  <c r="CG115" i="7"/>
  <c r="CH116" i="7"/>
  <c r="CI117" i="7"/>
  <c r="CJ118" i="7"/>
  <c r="CK119" i="7"/>
  <c r="CL120" i="7"/>
  <c r="CM121" i="7"/>
  <c r="CN122" i="7"/>
  <c r="CO123" i="7"/>
  <c r="CP124" i="7"/>
  <c r="CQ125" i="7"/>
  <c r="CR126" i="7"/>
  <c r="CS127" i="7"/>
  <c r="CT128" i="7"/>
  <c r="CU129" i="7"/>
  <c r="CG131" i="7"/>
  <c r="CH132" i="7"/>
  <c r="CI133" i="7"/>
  <c r="CJ134" i="7"/>
  <c r="CK135" i="7"/>
  <c r="CL136" i="7"/>
  <c r="CM137" i="7"/>
  <c r="CN138" i="7"/>
  <c r="CO139" i="7"/>
  <c r="CO140" i="7"/>
  <c r="CJ141" i="7"/>
  <c r="CT141" i="7"/>
  <c r="CQ142" i="7"/>
  <c r="CL143" i="7"/>
  <c r="CG144" i="7"/>
  <c r="CS144" i="7"/>
  <c r="CN145" i="7"/>
  <c r="CI146" i="7"/>
  <c r="CU146" i="7"/>
  <c r="CP147" i="7"/>
  <c r="CK148" i="7"/>
  <c r="CH149" i="7"/>
  <c r="CR149" i="7"/>
  <c r="CM150" i="7"/>
  <c r="CB157" i="7"/>
  <c r="CJ157" i="7"/>
  <c r="CR157" i="7"/>
  <c r="CE158" i="7"/>
  <c r="CM158" i="7"/>
  <c r="CU158" i="7"/>
  <c r="CH159" i="7"/>
  <c r="CP159" i="7"/>
  <c r="CC160" i="7"/>
  <c r="CK160" i="7"/>
  <c r="CS160" i="7"/>
  <c r="CF161" i="7"/>
  <c r="CN161" i="7"/>
  <c r="CA162" i="7"/>
  <c r="CI162" i="7"/>
  <c r="CQ162" i="7"/>
  <c r="CD163" i="7"/>
  <c r="CL163" i="7"/>
  <c r="CT163" i="7"/>
  <c r="CG164" i="7"/>
  <c r="CO164" i="7"/>
  <c r="CB165" i="7"/>
  <c r="CJ165" i="7"/>
  <c r="CR165" i="7"/>
  <c r="CE166" i="7"/>
  <c r="CM166" i="7"/>
  <c r="CN105" i="7"/>
  <c r="CG107" i="7"/>
  <c r="CG109" i="7"/>
  <c r="CK110" i="7"/>
  <c r="CK112" i="7"/>
  <c r="CG114" i="7"/>
  <c r="CO115" i="7"/>
  <c r="CO117" i="7"/>
  <c r="CS118" i="7"/>
  <c r="CS120" i="7"/>
  <c r="CO122" i="7"/>
  <c r="CH124" i="7"/>
  <c r="CH126" i="7"/>
  <c r="CL127" i="7"/>
  <c r="CL129" i="7"/>
  <c r="CH131" i="7"/>
  <c r="CP132" i="7"/>
  <c r="CP134" i="7"/>
  <c r="CT135" i="7"/>
  <c r="CT137" i="7"/>
  <c r="CP139" i="7"/>
  <c r="CS140" i="7"/>
  <c r="CI142" i="7"/>
  <c r="CI143" i="7"/>
  <c r="CL144" i="7"/>
  <c r="CK145" i="7"/>
  <c r="CL146" i="7"/>
  <c r="CI147" i="7"/>
  <c r="CH148" i="7"/>
  <c r="CI149" i="7"/>
  <c r="CH150" i="7"/>
  <c r="CU150" i="7" s="1"/>
  <c r="CR150" i="7"/>
  <c r="CK157" i="7"/>
  <c r="CU157" i="7"/>
  <c r="CJ158" i="7"/>
  <c r="CA159" i="7"/>
  <c r="CK159" i="7"/>
  <c r="CU159" i="7"/>
  <c r="CL160" i="7"/>
  <c r="CA161" i="7"/>
  <c r="CK161" i="7"/>
  <c r="CB162" i="7"/>
  <c r="CL162" i="7"/>
  <c r="CA163" i="7"/>
  <c r="CM163" i="7"/>
  <c r="CB164" i="7"/>
  <c r="CL164" i="7"/>
  <c r="CC165" i="7"/>
  <c r="CM165" i="7"/>
  <c r="CB166" i="7"/>
  <c r="CN166" i="7"/>
  <c r="CB167" i="7"/>
  <c r="CK167" i="7"/>
  <c r="CT167" i="7"/>
  <c r="CH168" i="7"/>
  <c r="CR168" i="7"/>
  <c r="CF169" i="7"/>
  <c r="CO169" i="7"/>
  <c r="CC170" i="7"/>
  <c r="CL170" i="7"/>
  <c r="CU170" i="7"/>
  <c r="CH171" i="7"/>
  <c r="CP171" i="7"/>
  <c r="CC172" i="7"/>
  <c r="CK172" i="7"/>
  <c r="CS172" i="7"/>
  <c r="CF173" i="7"/>
  <c r="CN173" i="7"/>
  <c r="CA174" i="7"/>
  <c r="CI174" i="7"/>
  <c r="CQ174" i="7"/>
  <c r="CD175" i="7"/>
  <c r="CL175" i="7"/>
  <c r="CT175" i="7"/>
  <c r="CG176" i="7"/>
  <c r="CO176" i="7"/>
  <c r="CB177" i="7"/>
  <c r="CJ177" i="7"/>
  <c r="CR177" i="7"/>
  <c r="CE178" i="7"/>
  <c r="CM178" i="7"/>
  <c r="CU178" i="7"/>
  <c r="CH179" i="7"/>
  <c r="CP179" i="7"/>
  <c r="CC180" i="7"/>
  <c r="CK180" i="7"/>
  <c r="CS180" i="7"/>
  <c r="CF181" i="7"/>
  <c r="CN181" i="7"/>
  <c r="CA182" i="7"/>
  <c r="CI182" i="7"/>
  <c r="CQ182" i="7"/>
  <c r="CD183" i="7"/>
  <c r="CL183" i="7"/>
  <c r="CT183" i="7"/>
  <c r="CG184" i="7"/>
  <c r="CO184" i="7"/>
  <c r="CB185" i="7"/>
  <c r="CJ185" i="7"/>
  <c r="CR185" i="7"/>
  <c r="CE186" i="7"/>
  <c r="CM186" i="7"/>
  <c r="CU186" i="7"/>
  <c r="CH187" i="7"/>
  <c r="CP187" i="7"/>
  <c r="CC188" i="7"/>
  <c r="CK188" i="7"/>
  <c r="CS188" i="7"/>
  <c r="CF189" i="7"/>
  <c r="CN189" i="7"/>
  <c r="CA190" i="7"/>
  <c r="CI190" i="7"/>
  <c r="CQ190" i="7"/>
  <c r="CD191" i="7"/>
  <c r="CL191" i="7"/>
  <c r="CT191" i="7"/>
  <c r="CG192" i="7"/>
  <c r="CO192" i="7"/>
  <c r="CB193" i="7"/>
  <c r="CJ193" i="7"/>
  <c r="CR193" i="7"/>
  <c r="CE194" i="7"/>
  <c r="CM194" i="7"/>
  <c r="CU194" i="7"/>
  <c r="CH195" i="7"/>
  <c r="CP195" i="7"/>
  <c r="CC196" i="7"/>
  <c r="CK196" i="7"/>
  <c r="CS196" i="7"/>
  <c r="CF197" i="7"/>
  <c r="CN197" i="7"/>
  <c r="CA198" i="7"/>
  <c r="CI198" i="7"/>
  <c r="CQ198" i="7"/>
  <c r="CD199" i="7"/>
  <c r="CL199" i="7"/>
  <c r="CT199" i="7"/>
  <c r="CG200" i="7"/>
  <c r="CO200" i="7"/>
  <c r="CB201" i="7"/>
  <c r="CJ201" i="7"/>
  <c r="CR201" i="7"/>
  <c r="CE202" i="7"/>
  <c r="CM202" i="7"/>
  <c r="CU202" i="7"/>
  <c r="CC210" i="7"/>
  <c r="CK210" i="7"/>
  <c r="CS210" i="7"/>
  <c r="CF211" i="7"/>
  <c r="CN211" i="7"/>
  <c r="CA212" i="7"/>
  <c r="CI212" i="7"/>
  <c r="CQ212" i="7"/>
  <c r="CD213" i="7"/>
  <c r="CL213" i="7"/>
  <c r="CT213" i="7"/>
  <c r="CG214" i="7"/>
  <c r="CO214" i="7"/>
  <c r="CB215" i="7"/>
  <c r="CJ215" i="7"/>
  <c r="CR215" i="7"/>
  <c r="CE216" i="7"/>
  <c r="CM216" i="7"/>
  <c r="CU216" i="7"/>
  <c r="CH217" i="7"/>
  <c r="CP217" i="7"/>
  <c r="CC218" i="7"/>
  <c r="CK218" i="7"/>
  <c r="CS105" i="7"/>
  <c r="CH107" i="7"/>
  <c r="CH109" i="7"/>
  <c r="CS110" i="7"/>
  <c r="CL112" i="7"/>
  <c r="CL114" i="7"/>
  <c r="CP115" i="7"/>
  <c r="CP117" i="7"/>
  <c r="CL119" i="7"/>
  <c r="CT120" i="7"/>
  <c r="CT122" i="7"/>
  <c r="CI124" i="7"/>
  <c r="CI126" i="7"/>
  <c r="CT127" i="7"/>
  <c r="CM129" i="7"/>
  <c r="CM131" i="7"/>
  <c r="CQ132" i="7"/>
  <c r="CQ134" i="7"/>
  <c r="CM136" i="7"/>
  <c r="CU137" i="7"/>
  <c r="CU139" i="7"/>
  <c r="CG141" i="7"/>
  <c r="CJ142" i="7"/>
  <c r="CM143" i="7"/>
  <c r="CM144" i="7"/>
  <c r="CM145" i="7"/>
  <c r="CM146" i="7"/>
  <c r="CJ147" i="7"/>
  <c r="CJ148" i="7"/>
  <c r="CJ149" i="7"/>
  <c r="CI150" i="7"/>
  <c r="CA157" i="7"/>
  <c r="CL157" i="7"/>
  <c r="CA158" i="7"/>
  <c r="CL158" i="7"/>
  <c r="CB159" i="7"/>
  <c r="CL159" i="7"/>
  <c r="CB160" i="7"/>
  <c r="CM160" i="7"/>
  <c r="CB161" i="7"/>
  <c r="CM161" i="7"/>
  <c r="CC162" i="7"/>
  <c r="CM162" i="7"/>
  <c r="CC163" i="7"/>
  <c r="CN163" i="7"/>
  <c r="CC164" i="7"/>
  <c r="CN164" i="7"/>
  <c r="CD165" i="7"/>
  <c r="CN165" i="7"/>
  <c r="CD166" i="7"/>
  <c r="CO166" i="7"/>
  <c r="CC167" i="7"/>
  <c r="CL167" i="7"/>
  <c r="CU167" i="7"/>
  <c r="CJ168" i="7"/>
  <c r="CS168" i="7"/>
  <c r="CG169" i="7"/>
  <c r="CP169" i="7"/>
  <c r="CD170" i="7"/>
  <c r="CM170" i="7"/>
  <c r="CA171" i="7"/>
  <c r="CI171" i="7"/>
  <c r="CQ171" i="7"/>
  <c r="CD172" i="7"/>
  <c r="CL172" i="7"/>
  <c r="CT172" i="7"/>
  <c r="CG173" i="7"/>
  <c r="CO173" i="7"/>
  <c r="CB174" i="7"/>
  <c r="CJ174" i="7"/>
  <c r="CR174" i="7"/>
  <c r="CE175" i="7"/>
  <c r="CM175" i="7"/>
  <c r="CU175" i="7"/>
  <c r="CH176" i="7"/>
  <c r="CP176" i="7"/>
  <c r="CC177" i="7"/>
  <c r="CK177" i="7"/>
  <c r="CS177" i="7"/>
  <c r="CF178" i="7"/>
  <c r="CN178" i="7"/>
  <c r="CA179" i="7"/>
  <c r="CT105" i="7"/>
  <c r="CP107" i="7"/>
  <c r="CI109" i="7"/>
  <c r="CI111" i="7"/>
  <c r="CM112" i="7"/>
  <c r="CM114" i="7"/>
  <c r="CI116" i="7"/>
  <c r="CQ117" i="7"/>
  <c r="CQ119" i="7"/>
  <c r="CU120" i="7"/>
  <c r="CU122" i="7"/>
  <c r="CQ124" i="7"/>
  <c r="CJ126" i="7"/>
  <c r="CJ128" i="7"/>
  <c r="CN129" i="7"/>
  <c r="CN131" i="7"/>
  <c r="CJ133" i="7"/>
  <c r="CR134" i="7"/>
  <c r="CR136" i="7"/>
  <c r="CG138" i="7"/>
  <c r="CG140" i="7"/>
  <c r="CK141" i="7"/>
  <c r="CK142" i="7"/>
  <c r="CN143" i="7"/>
  <c r="CN144" i="7"/>
  <c r="CO145" i="7"/>
  <c r="CN146" i="7"/>
  <c r="CM147" i="7"/>
  <c r="CN148" i="7"/>
  <c r="CK149" i="7"/>
  <c r="CC157" i="7"/>
  <c r="CM157" i="7"/>
  <c r="CB158" i="7"/>
  <c r="CN158" i="7"/>
  <c r="CC159" i="7"/>
  <c r="CM159" i="7"/>
  <c r="CD160" i="7"/>
  <c r="CN160" i="7"/>
  <c r="CC161" i="7"/>
  <c r="CO161" i="7"/>
  <c r="CD162" i="7"/>
  <c r="CN162" i="7"/>
  <c r="CE163" i="7"/>
  <c r="CO163" i="7"/>
  <c r="CD164" i="7"/>
  <c r="CP164" i="7"/>
  <c r="CE165" i="7"/>
  <c r="CO165" i="7"/>
  <c r="CF166" i="7"/>
  <c r="CP166" i="7"/>
  <c r="CD167" i="7"/>
  <c r="CM167" i="7"/>
  <c r="CB168" i="7"/>
  <c r="CK168" i="7"/>
  <c r="CT168" i="7"/>
  <c r="CH169" i="7"/>
  <c r="CQ169" i="7"/>
  <c r="CE170" i="7"/>
  <c r="CN170" i="7"/>
  <c r="CB171" i="7"/>
  <c r="CJ171" i="7"/>
  <c r="CR171" i="7"/>
  <c r="CE172" i="7"/>
  <c r="CM172" i="7"/>
  <c r="CU172" i="7"/>
  <c r="CH173" i="7"/>
  <c r="CP173" i="7"/>
  <c r="CC174" i="7"/>
  <c r="CK174" i="7"/>
  <c r="CS174" i="7"/>
  <c r="CF175" i="7"/>
  <c r="CN175" i="7"/>
  <c r="CA176" i="7"/>
  <c r="CI176" i="7"/>
  <c r="CQ176" i="7"/>
  <c r="CD177" i="7"/>
  <c r="CL177" i="7"/>
  <c r="CT177" i="7"/>
  <c r="CG178" i="7"/>
  <c r="CO178" i="7"/>
  <c r="CB179" i="7"/>
  <c r="CJ179" i="7"/>
  <c r="CR179" i="7"/>
  <c r="CE180" i="7"/>
  <c r="CM180" i="7"/>
  <c r="CU180" i="7"/>
  <c r="CH181" i="7"/>
  <c r="CP181" i="7"/>
  <c r="CC182" i="7"/>
  <c r="CK182" i="7"/>
  <c r="CS182" i="7"/>
  <c r="CF183" i="7"/>
  <c r="CN183" i="7"/>
  <c r="CA184" i="7"/>
  <c r="CI184" i="7"/>
  <c r="CQ184" i="7"/>
  <c r="CD185" i="7"/>
  <c r="CL185" i="7"/>
  <c r="CT185" i="7"/>
  <c r="CG186" i="7"/>
  <c r="CO186" i="7"/>
  <c r="CB187" i="7"/>
  <c r="CJ187" i="7"/>
  <c r="CR187" i="7"/>
  <c r="CE188" i="7"/>
  <c r="CM188" i="7"/>
  <c r="CU188" i="7"/>
  <c r="CH189" i="7"/>
  <c r="CP189" i="7"/>
  <c r="CC190" i="7"/>
  <c r="CK190" i="7"/>
  <c r="CS190" i="7"/>
  <c r="CF191" i="7"/>
  <c r="CN191" i="7"/>
  <c r="CA192" i="7"/>
  <c r="CI192" i="7"/>
  <c r="CQ192" i="7"/>
  <c r="CD193" i="7"/>
  <c r="CL193" i="7"/>
  <c r="CT193" i="7"/>
  <c r="CG194" i="7"/>
  <c r="CO194" i="7"/>
  <c r="CB195" i="7"/>
  <c r="CJ195" i="7"/>
  <c r="CR195" i="7"/>
  <c r="CE196" i="7"/>
  <c r="CM196" i="7"/>
  <c r="CU196" i="7"/>
  <c r="CH197" i="7"/>
  <c r="CP197" i="7"/>
  <c r="CC198" i="7"/>
  <c r="CK198" i="7"/>
  <c r="CS198" i="7"/>
  <c r="CF199" i="7"/>
  <c r="CN199" i="7"/>
  <c r="CA200" i="7"/>
  <c r="CI200" i="7"/>
  <c r="CQ200" i="7"/>
  <c r="CD201" i="7"/>
  <c r="CL201" i="7"/>
  <c r="CT201" i="7"/>
  <c r="CG202" i="7"/>
  <c r="CO202" i="7"/>
  <c r="CE210" i="7"/>
  <c r="CM210" i="7"/>
  <c r="CU210" i="7"/>
  <c r="CH211" i="7"/>
  <c r="CP211" i="7"/>
  <c r="CC212" i="7"/>
  <c r="CK212" i="7"/>
  <c r="CS212" i="7"/>
  <c r="CF213" i="7"/>
  <c r="CN213" i="7"/>
  <c r="CA214" i="7"/>
  <c r="CI214" i="7"/>
  <c r="CQ214" i="7"/>
  <c r="CD215" i="7"/>
  <c r="CL215" i="7"/>
  <c r="CT215" i="7"/>
  <c r="CG216" i="7"/>
  <c r="CO216" i="7"/>
  <c r="CB217" i="7"/>
  <c r="CJ217" i="7"/>
  <c r="CR217" i="7"/>
  <c r="CE218" i="7"/>
  <c r="CM218" i="7"/>
  <c r="CU105" i="7"/>
  <c r="CI108" i="7"/>
  <c r="CK111" i="7"/>
  <c r="CN113" i="7"/>
  <c r="CP116" i="7"/>
  <c r="CR119" i="7"/>
  <c r="CU121" i="7"/>
  <c r="CH125" i="7"/>
  <c r="CK127" i="7"/>
  <c r="CM130" i="7"/>
  <c r="CO133" i="7"/>
  <c r="CR135" i="7"/>
  <c r="CT138" i="7"/>
  <c r="CR140" i="7"/>
  <c r="CS142" i="7"/>
  <c r="CR144" i="7"/>
  <c r="CU145" i="7"/>
  <c r="CQ147" i="7"/>
  <c r="CG149" i="7"/>
  <c r="CO150" i="7"/>
  <c r="CN157" i="7"/>
  <c r="CH158" i="7"/>
  <c r="CE159" i="7"/>
  <c r="CT159" i="7"/>
  <c r="CR160" i="7"/>
  <c r="CP161" i="7"/>
  <c r="CJ162" i="7"/>
  <c r="CG163" i="7"/>
  <c r="CA164" i="7"/>
  <c r="CS164" i="7"/>
  <c r="CQ165" i="7"/>
  <c r="CJ166" i="7"/>
  <c r="CG167" i="7"/>
  <c r="CS167" i="7"/>
  <c r="CN168" i="7"/>
  <c r="CI169" i="7"/>
  <c r="CA170" i="7"/>
  <c r="CQ170" i="7"/>
  <c r="CG171" i="7"/>
  <c r="CU171" i="7"/>
  <c r="CN172" i="7"/>
  <c r="CD173" i="7"/>
  <c r="CR173" i="7"/>
  <c r="CH174" i="7"/>
  <c r="CA175" i="7"/>
  <c r="CO175" i="7"/>
  <c r="CE176" i="7"/>
  <c r="CS176" i="7"/>
  <c r="CI177" i="7"/>
  <c r="CB178" i="7"/>
  <c r="CP178" i="7"/>
  <c r="CF179" i="7"/>
  <c r="CQ179" i="7"/>
  <c r="CG180" i="7"/>
  <c r="CQ180" i="7"/>
  <c r="CG181" i="7"/>
  <c r="CR181" i="7"/>
  <c r="CG182" i="7"/>
  <c r="CR182" i="7"/>
  <c r="CH183" i="7"/>
  <c r="CR183" i="7"/>
  <c r="CH184" i="7"/>
  <c r="CS184" i="7"/>
  <c r="CH185" i="7"/>
  <c r="CS185" i="7"/>
  <c r="CI186" i="7"/>
  <c r="CS186" i="7"/>
  <c r="CI187" i="7"/>
  <c r="CT187" i="7"/>
  <c r="CI188" i="7"/>
  <c r="CT188" i="7"/>
  <c r="CJ189" i="7"/>
  <c r="CT189" i="7"/>
  <c r="CJ190" i="7"/>
  <c r="CU190" i="7"/>
  <c r="CJ191" i="7"/>
  <c r="CU191" i="7"/>
  <c r="CK192" i="7"/>
  <c r="CU192" i="7"/>
  <c r="CK193" i="7"/>
  <c r="CA194" i="7"/>
  <c r="CK194" i="7"/>
  <c r="CA195" i="7"/>
  <c r="CL195" i="7"/>
  <c r="CA196" i="7"/>
  <c r="CL196" i="7"/>
  <c r="CB197" i="7"/>
  <c r="CL197" i="7"/>
  <c r="CB198" i="7"/>
  <c r="CM198" i="7"/>
  <c r="CB199" i="7"/>
  <c r="CM199" i="7"/>
  <c r="CC200" i="7"/>
  <c r="CM200" i="7"/>
  <c r="CC201" i="7"/>
  <c r="CN201" i="7"/>
  <c r="CC202" i="7"/>
  <c r="CN202" i="7"/>
  <c r="CD210" i="7"/>
  <c r="CO210" i="7"/>
  <c r="CD211" i="7"/>
  <c r="CO211" i="7"/>
  <c r="CE212" i="7"/>
  <c r="CO212" i="7"/>
  <c r="CE213" i="7"/>
  <c r="CP213" i="7"/>
  <c r="CE214" i="7"/>
  <c r="CP214" i="7"/>
  <c r="CF215" i="7"/>
  <c r="CP215" i="7"/>
  <c r="CF216" i="7"/>
  <c r="CQ216" i="7"/>
  <c r="CF217" i="7"/>
  <c r="CQ217" i="7"/>
  <c r="CG218" i="7"/>
  <c r="CQ218" i="7"/>
  <c r="CD219" i="7"/>
  <c r="CL219" i="7"/>
  <c r="CT219" i="7"/>
  <c r="CG220" i="7"/>
  <c r="CO220" i="7"/>
  <c r="CB221" i="7"/>
  <c r="CJ221" i="7"/>
  <c r="CR221" i="7"/>
  <c r="CE222" i="7"/>
  <c r="CM222" i="7"/>
  <c r="CU222" i="7"/>
  <c r="CH223" i="7"/>
  <c r="CP223" i="7"/>
  <c r="CC224" i="7"/>
  <c r="CK224" i="7"/>
  <c r="CS224" i="7"/>
  <c r="CF225" i="7"/>
  <c r="CN225" i="7"/>
  <c r="CA226" i="7"/>
  <c r="CI226" i="7"/>
  <c r="CQ226" i="7"/>
  <c r="CD227" i="7"/>
  <c r="CL227" i="7"/>
  <c r="CT227" i="7"/>
  <c r="CG228" i="7"/>
  <c r="CO228" i="7"/>
  <c r="CB229" i="7"/>
  <c r="CJ229" i="7"/>
  <c r="CR229" i="7"/>
  <c r="CE230" i="7"/>
  <c r="CM230" i="7"/>
  <c r="CU230" i="7"/>
  <c r="CH231" i="7"/>
  <c r="CP231" i="7"/>
  <c r="CC232" i="7"/>
  <c r="CK232" i="7"/>
  <c r="CS232" i="7"/>
  <c r="CF233" i="7"/>
  <c r="CN233" i="7"/>
  <c r="CA234" i="7"/>
  <c r="CI234" i="7"/>
  <c r="CQ234" i="7"/>
  <c r="CD235" i="7"/>
  <c r="CL235" i="7"/>
  <c r="CT235" i="7"/>
  <c r="CG236" i="7"/>
  <c r="CO236" i="7"/>
  <c r="CB237" i="7"/>
  <c r="CJ237" i="7"/>
  <c r="CR237" i="7"/>
  <c r="CE238" i="7"/>
  <c r="CG106" i="7"/>
  <c r="CQ108" i="7"/>
  <c r="CL111" i="7"/>
  <c r="CN114" i="7"/>
  <c r="CQ116" i="7"/>
  <c r="CS119" i="7"/>
  <c r="CG122" i="7"/>
  <c r="CI125" i="7"/>
  <c r="CK128" i="7"/>
  <c r="CN130" i="7"/>
  <c r="CP133" i="7"/>
  <c r="CS135" i="7"/>
  <c r="CU138" i="7"/>
  <c r="CL141" i="7"/>
  <c r="CT142" i="7"/>
  <c r="CT144" i="7"/>
  <c r="CH146" i="7"/>
  <c r="CR147" i="7"/>
  <c r="CL149" i="7"/>
  <c r="CP150" i="7"/>
  <c r="CO157" i="7"/>
  <c r="CI158" i="7"/>
  <c r="CG159" i="7"/>
  <c r="CE160" i="7"/>
  <c r="CT160" i="7"/>
  <c r="CQ161" i="7"/>
  <c r="CK162" i="7"/>
  <c r="CH163" i="7"/>
  <c r="CF164" i="7"/>
  <c r="CT164" i="7"/>
  <c r="CS165" i="7"/>
  <c r="CL166" i="7"/>
  <c r="CH167" i="7"/>
  <c r="CC168" i="7"/>
  <c r="CO168" i="7"/>
  <c r="CJ169" i="7"/>
  <c r="CB170" i="7"/>
  <c r="CR170" i="7"/>
  <c r="CK171" i="7"/>
  <c r="CA172" i="7"/>
  <c r="CO172" i="7"/>
  <c r="CE173" i="7"/>
  <c r="CS173" i="7"/>
  <c r="CL174" i="7"/>
  <c r="CB175" i="7"/>
  <c r="CP175" i="7"/>
  <c r="CF176" i="7"/>
  <c r="CT176" i="7"/>
  <c r="CM177" i="7"/>
  <c r="CC178" i="7"/>
  <c r="CQ178" i="7"/>
  <c r="CG179" i="7"/>
  <c r="CS179" i="7"/>
  <c r="CH180" i="7"/>
  <c r="CR180" i="7"/>
  <c r="CI181" i="7"/>
  <c r="CS181" i="7"/>
  <c r="CH182" i="7"/>
  <c r="CT182" i="7"/>
  <c r="CI183" i="7"/>
  <c r="CS183" i="7"/>
  <c r="CJ184" i="7"/>
  <c r="CT184" i="7"/>
  <c r="CI185" i="7"/>
  <c r="CU185" i="7"/>
  <c r="CJ186" i="7"/>
  <c r="CT186" i="7"/>
  <c r="CK187" i="7"/>
  <c r="CU187" i="7"/>
  <c r="CJ188" i="7"/>
  <c r="CA189" i="7"/>
  <c r="CK189" i="7"/>
  <c r="CU189" i="7"/>
  <c r="CL190" i="7"/>
  <c r="CA191" i="7"/>
  <c r="CK191" i="7"/>
  <c r="CB192" i="7"/>
  <c r="CL192" i="7"/>
  <c r="CA193" i="7"/>
  <c r="CM193" i="7"/>
  <c r="CB194" i="7"/>
  <c r="CL194" i="7"/>
  <c r="CC195" i="7"/>
  <c r="CM195" i="7"/>
  <c r="CB196" i="7"/>
  <c r="CO106" i="7"/>
  <c r="CJ109" i="7"/>
  <c r="CT111" i="7"/>
  <c r="CO114" i="7"/>
  <c r="CJ117" i="7"/>
  <c r="CT119" i="7"/>
  <c r="CG123" i="7"/>
  <c r="CJ125" i="7"/>
  <c r="CL128" i="7"/>
  <c r="CO130" i="7"/>
  <c r="CQ133" i="7"/>
  <c r="CS136" i="7"/>
  <c r="CG139" i="7"/>
  <c r="CO141" i="7"/>
  <c r="CU142" i="7"/>
  <c r="CU144" i="7"/>
  <c r="CO146" i="7"/>
  <c r="CU147" i="7"/>
  <c r="CO149" i="7"/>
  <c r="CQ150" i="7"/>
  <c r="CQ157" i="7"/>
  <c r="CO158" i="7"/>
  <c r="CI159" i="7"/>
  <c r="CF160" i="7"/>
  <c r="CU160" i="7"/>
  <c r="CR161" i="7"/>
  <c r="CP162" i="7"/>
  <c r="CI163" i="7"/>
  <c r="CH164" i="7"/>
  <c r="CA165" i="7"/>
  <c r="CT165" i="7"/>
  <c r="CQ166" i="7"/>
  <c r="CI167" i="7"/>
  <c r="CD168" i="7"/>
  <c r="CP168" i="7"/>
  <c r="CK169" i="7"/>
  <c r="CF170" i="7"/>
  <c r="CS170" i="7"/>
  <c r="CL171" i="7"/>
  <c r="CB172" i="7"/>
  <c r="CP172" i="7"/>
  <c r="CI173" i="7"/>
  <c r="CT173" i="7"/>
  <c r="CM174" i="7"/>
  <c r="CC175" i="7"/>
  <c r="CQ175" i="7"/>
  <c r="CJ176" i="7"/>
  <c r="CU176" i="7"/>
  <c r="CN177" i="7"/>
  <c r="CD178" i="7"/>
  <c r="CR178" i="7"/>
  <c r="CI179" i="7"/>
  <c r="CT179" i="7"/>
  <c r="CI180" i="7"/>
  <c r="CT180" i="7"/>
  <c r="CJ181" i="7"/>
  <c r="CT181" i="7"/>
  <c r="CJ182" i="7"/>
  <c r="CU182" i="7"/>
  <c r="CJ183" i="7"/>
  <c r="CU183" i="7"/>
  <c r="CK184" i="7"/>
  <c r="CU184" i="7"/>
  <c r="CK185" i="7"/>
  <c r="CA186" i="7"/>
  <c r="CK186" i="7"/>
  <c r="CA187" i="7"/>
  <c r="CL187" i="7"/>
  <c r="CA188" i="7"/>
  <c r="CL188" i="7"/>
  <c r="CB189" i="7"/>
  <c r="CL189" i="7"/>
  <c r="CB190" i="7"/>
  <c r="CM190" i="7"/>
  <c r="CB191" i="7"/>
  <c r="CM191" i="7"/>
  <c r="CC192" i="7"/>
  <c r="CM192" i="7"/>
  <c r="CC193" i="7"/>
  <c r="CN193" i="7"/>
  <c r="CC194" i="7"/>
  <c r="CN194" i="7"/>
  <c r="CD195" i="7"/>
  <c r="CN195" i="7"/>
  <c r="CD196" i="7"/>
  <c r="CO196" i="7"/>
  <c r="CD197" i="7"/>
  <c r="CO197" i="7"/>
  <c r="CE198" i="7"/>
  <c r="CO198" i="7"/>
  <c r="CE199" i="7"/>
  <c r="CP199" i="7"/>
  <c r="CE200" i="7"/>
  <c r="CP200" i="7"/>
  <c r="CF201" i="7"/>
  <c r="CP201" i="7"/>
  <c r="CF202" i="7"/>
  <c r="CQ202" i="7"/>
  <c r="CG210" i="7"/>
  <c r="CQ210" i="7"/>
  <c r="CG211" i="7"/>
  <c r="CR211" i="7"/>
  <c r="CG212" i="7"/>
  <c r="CR212" i="7"/>
  <c r="CH213" i="7"/>
  <c r="CR213" i="7"/>
  <c r="CH214" i="7"/>
  <c r="CS214" i="7"/>
  <c r="CH215" i="7"/>
  <c r="CS215" i="7"/>
  <c r="CI216" i="7"/>
  <c r="CS216" i="7"/>
  <c r="CI217" i="7"/>
  <c r="CT217" i="7"/>
  <c r="CI218" i="7"/>
  <c r="CS218" i="7"/>
  <c r="CF219" i="7"/>
  <c r="CN219" i="7"/>
  <c r="CA220" i="7"/>
  <c r="CI220" i="7"/>
  <c r="CQ220" i="7"/>
  <c r="CD221" i="7"/>
  <c r="CL221" i="7"/>
  <c r="CT221" i="7"/>
  <c r="CG222" i="7"/>
  <c r="CO222" i="7"/>
  <c r="CB223" i="7"/>
  <c r="CJ223" i="7"/>
  <c r="CR223" i="7"/>
  <c r="CE224" i="7"/>
  <c r="CM224" i="7"/>
  <c r="CU224" i="7"/>
  <c r="CH225" i="7"/>
  <c r="CP225" i="7"/>
  <c r="CC226" i="7"/>
  <c r="CK226" i="7"/>
  <c r="CS226" i="7"/>
  <c r="CF227" i="7"/>
  <c r="CN227" i="7"/>
  <c r="CA228" i="7"/>
  <c r="CI228" i="7"/>
  <c r="CQ228" i="7"/>
  <c r="CD229" i="7"/>
  <c r="CL229" i="7"/>
  <c r="CT229" i="7"/>
  <c r="CG230" i="7"/>
  <c r="CO230" i="7"/>
  <c r="CB231" i="7"/>
  <c r="CJ231" i="7"/>
  <c r="CR231" i="7"/>
  <c r="CE232" i="7"/>
  <c r="CM232" i="7"/>
  <c r="CU232" i="7"/>
  <c r="CH233" i="7"/>
  <c r="CP233" i="7"/>
  <c r="CC234" i="7"/>
  <c r="CK234" i="7"/>
  <c r="CS234" i="7"/>
  <c r="CF235" i="7"/>
  <c r="CN235" i="7"/>
  <c r="CA236" i="7"/>
  <c r="CI236" i="7"/>
  <c r="CQ236" i="7"/>
  <c r="CD237" i="7"/>
  <c r="CL237" i="7"/>
  <c r="CT237" i="7"/>
  <c r="CT106" i="7"/>
  <c r="CJ110" i="7"/>
  <c r="CM115" i="7"/>
  <c r="CR118" i="7"/>
  <c r="CU123" i="7"/>
  <c r="CM128" i="7"/>
  <c r="CN132" i="7"/>
  <c r="CU136" i="7"/>
  <c r="CQ140" i="7"/>
  <c r="CS143" i="7"/>
  <c r="CP146" i="7"/>
  <c r="CQ148" i="7"/>
  <c r="CE157" i="7"/>
  <c r="CG158" i="7"/>
  <c r="CQ159" i="7"/>
  <c r="CE161" i="7"/>
  <c r="CF162" i="7"/>
  <c r="CP163" i="7"/>
  <c r="CR164" i="7"/>
  <c r="CG166" i="7"/>
  <c r="CJ167" i="7"/>
  <c r="CL168" i="7"/>
  <c r="CN169" i="7"/>
  <c r="CP170" i="7"/>
  <c r="CO171" i="7"/>
  <c r="CQ172" i="7"/>
  <c r="CM173" i="7"/>
  <c r="CO174" i="7"/>
  <c r="CK175" i="7"/>
  <c r="CM176" i="7"/>
  <c r="CO177" i="7"/>
  <c r="CK178" i="7"/>
  <c r="CL179" i="7"/>
  <c r="CF180" i="7"/>
  <c r="CC181" i="7"/>
  <c r="CU181" i="7"/>
  <c r="CO182" i="7"/>
  <c r="CM183" i="7"/>
  <c r="CF184" i="7"/>
  <c r="CE185" i="7"/>
  <c r="CB186" i="7"/>
  <c r="CQ186" i="7"/>
  <c r="CN187" i="7"/>
  <c r="CH188" i="7"/>
  <c r="CE189" i="7"/>
  <c r="CD190" i="7"/>
  <c r="CR190" i="7"/>
  <c r="CP191" i="7"/>
  <c r="CJ192" i="7"/>
  <c r="CG193" i="7"/>
  <c r="CD194" i="7"/>
  <c r="CS194" i="7"/>
  <c r="CQ195" i="7"/>
  <c r="CJ196" i="7"/>
  <c r="CE197" i="7"/>
  <c r="CS197" i="7"/>
  <c r="CL198" i="7"/>
  <c r="CG199" i="7"/>
  <c r="CS199" i="7"/>
  <c r="CL200" i="7"/>
  <c r="CG201" i="7"/>
  <c r="CU201" i="7"/>
  <c r="CL202" i="7"/>
  <c r="CN210" i="7"/>
  <c r="CI211" i="7"/>
  <c r="CU211" i="7"/>
  <c r="CN212" i="7"/>
  <c r="CI213" i="7"/>
  <c r="CB214" i="7"/>
  <c r="CN214" i="7"/>
  <c r="CI215" i="7"/>
  <c r="CB216" i="7"/>
  <c r="CP216" i="7"/>
  <c r="CK217" i="7"/>
  <c r="CB218" i="7"/>
  <c r="CP218" i="7"/>
  <c r="CG219" i="7"/>
  <c r="CQ219" i="7"/>
  <c r="CF220" i="7"/>
  <c r="CR220" i="7"/>
  <c r="CG221" i="7"/>
  <c r="CQ221" i="7"/>
  <c r="CH222" i="7"/>
  <c r="CR222" i="7"/>
  <c r="CG223" i="7"/>
  <c r="CS223" i="7"/>
  <c r="CH224" i="7"/>
  <c r="CR224" i="7"/>
  <c r="CI225" i="7"/>
  <c r="CS225" i="7"/>
  <c r="CH226" i="7"/>
  <c r="CT226" i="7"/>
  <c r="CI227" i="7"/>
  <c r="CS227" i="7"/>
  <c r="CJ228" i="7"/>
  <c r="CT228" i="7"/>
  <c r="CI229" i="7"/>
  <c r="CU229" i="7"/>
  <c r="CJ230" i="7"/>
  <c r="CT230" i="7"/>
  <c r="CK231" i="7"/>
  <c r="CU231" i="7"/>
  <c r="CJ232" i="7"/>
  <c r="CA233" i="7"/>
  <c r="CK233" i="7"/>
  <c r="CU233" i="7"/>
  <c r="CL234" i="7"/>
  <c r="CA235" i="7"/>
  <c r="CK235" i="7"/>
  <c r="CB236" i="7"/>
  <c r="CL236" i="7"/>
  <c r="CA237" i="7"/>
  <c r="CM237" i="7"/>
  <c r="CB238" i="7"/>
  <c r="CK238" i="7"/>
  <c r="CS238" i="7"/>
  <c r="CF239" i="7"/>
  <c r="CN239" i="7"/>
  <c r="CA240" i="7"/>
  <c r="CI240" i="7"/>
  <c r="CQ240" i="7"/>
  <c r="CD241" i="7"/>
  <c r="CL241" i="7"/>
  <c r="CT241" i="7"/>
  <c r="CG242" i="7"/>
  <c r="CO242" i="7"/>
  <c r="CB243" i="7"/>
  <c r="CJ243" i="7"/>
  <c r="CR243" i="7"/>
  <c r="CE244" i="7"/>
  <c r="CM244" i="7"/>
  <c r="CU244" i="7"/>
  <c r="CH245" i="7"/>
  <c r="CP245" i="7"/>
  <c r="CC246" i="7"/>
  <c r="CK246" i="7"/>
  <c r="CS246" i="7"/>
  <c r="CF247" i="7"/>
  <c r="CN247" i="7"/>
  <c r="CA248" i="7"/>
  <c r="CI248" i="7"/>
  <c r="CQ248" i="7"/>
  <c r="CD249" i="7"/>
  <c r="CL249" i="7"/>
  <c r="CT249" i="7"/>
  <c r="CG250" i="7"/>
  <c r="CO250" i="7"/>
  <c r="CB251" i="7"/>
  <c r="CJ251" i="7"/>
  <c r="CR251" i="7"/>
  <c r="CE252" i="7"/>
  <c r="CM252" i="7"/>
  <c r="CU252" i="7"/>
  <c r="CH253" i="7"/>
  <c r="CP253" i="7"/>
  <c r="CC254" i="7"/>
  <c r="CK254" i="7"/>
  <c r="CS254" i="7"/>
  <c r="BZ249" i="7"/>
  <c r="BZ241" i="7"/>
  <c r="BZ233" i="7"/>
  <c r="BZ225" i="7"/>
  <c r="BZ217" i="7"/>
  <c r="BZ195" i="7"/>
  <c r="BZ187" i="7"/>
  <c r="BZ179" i="7"/>
  <c r="BZ171" i="7"/>
  <c r="BZ163" i="7"/>
  <c r="CF148" i="7"/>
  <c r="CF140" i="7"/>
  <c r="CF132" i="7"/>
  <c r="CF124" i="7"/>
  <c r="CF116" i="7"/>
  <c r="CF108" i="7"/>
  <c r="CU106" i="7"/>
  <c r="CJ111" i="7"/>
  <c r="CN115" i="7"/>
  <c r="CM120" i="7"/>
  <c r="CG124" i="7"/>
  <c r="CU128" i="7"/>
  <c r="CO132" i="7"/>
  <c r="CN137" i="7"/>
  <c r="CP141" i="7"/>
  <c r="CJ144" i="7"/>
  <c r="CT146" i="7"/>
  <c r="CR148" i="7"/>
  <c r="CF157" i="7"/>
  <c r="CP158" i="7"/>
  <c r="CR159" i="7"/>
  <c r="CG161" i="7"/>
  <c r="CH162" i="7"/>
  <c r="CQ163" i="7"/>
  <c r="CF165" i="7"/>
  <c r="CH166" i="7"/>
  <c r="CO167" i="7"/>
  <c r="CM168" i="7"/>
  <c r="CR169" i="7"/>
  <c r="CT170" i="7"/>
  <c r="CS171" i="7"/>
  <c r="CR172" i="7"/>
  <c r="CQ173" i="7"/>
  <c r="CP174" i="7"/>
  <c r="CR175" i="7"/>
  <c r="CN176" i="7"/>
  <c r="CP177" i="7"/>
  <c r="CL178" i="7"/>
  <c r="CM179" i="7"/>
  <c r="CJ180" i="7"/>
  <c r="CD181" i="7"/>
  <c r="CB182" i="7"/>
  <c r="CP182" i="7"/>
  <c r="CO183" i="7"/>
  <c r="CL184" i="7"/>
  <c r="CF185" i="7"/>
  <c r="CC186" i="7"/>
  <c r="CR186" i="7"/>
  <c r="CO187" i="7"/>
  <c r="CN188" i="7"/>
  <c r="CG189" i="7"/>
  <c r="CE190" i="7"/>
  <c r="CT190" i="7"/>
  <c r="CQ191" i="7"/>
  <c r="CN192" i="7"/>
  <c r="CH193" i="7"/>
  <c r="CF194" i="7"/>
  <c r="CT194" i="7"/>
  <c r="CS195" i="7"/>
  <c r="CN196" i="7"/>
  <c r="CG197" i="7"/>
  <c r="CT197" i="7"/>
  <c r="CN198" i="7"/>
  <c r="CH199" i="7"/>
  <c r="CU199" i="7"/>
  <c r="CN200" i="7"/>
  <c r="CH201" i="7"/>
  <c r="CA202" i="7"/>
  <c r="CP202" i="7"/>
  <c r="CA210" i="7"/>
  <c r="CP210" i="7"/>
  <c r="CJ211" i="7"/>
  <c r="CB212" i="7"/>
  <c r="CP212" i="7"/>
  <c r="CJ213" i="7"/>
  <c r="CC214" i="7"/>
  <c r="CR214" i="7"/>
  <c r="CK215" i="7"/>
  <c r="CC216" i="7"/>
  <c r="CR216" i="7"/>
  <c r="CL217" i="7"/>
  <c r="CD218" i="7"/>
  <c r="CR218" i="7"/>
  <c r="CH219" i="7"/>
  <c r="CR219" i="7"/>
  <c r="CH220" i="7"/>
  <c r="CS220" i="7"/>
  <c r="CH221" i="7"/>
  <c r="CS221" i="7"/>
  <c r="CI222" i="7"/>
  <c r="CS222" i="7"/>
  <c r="CI223" i="7"/>
  <c r="CT223" i="7"/>
  <c r="CI224" i="7"/>
  <c r="CT224" i="7"/>
  <c r="CJ225" i="7"/>
  <c r="CT225" i="7"/>
  <c r="CJ226" i="7"/>
  <c r="CU226" i="7"/>
  <c r="CJ227" i="7"/>
  <c r="CU227" i="7"/>
  <c r="CK228" i="7"/>
  <c r="CU228" i="7"/>
  <c r="CK229" i="7"/>
  <c r="CA230" i="7"/>
  <c r="CK230" i="7"/>
  <c r="CA231" i="7"/>
  <c r="CL231" i="7"/>
  <c r="CA232" i="7"/>
  <c r="CL232" i="7"/>
  <c r="CB233" i="7"/>
  <c r="CL233" i="7"/>
  <c r="CB234" i="7"/>
  <c r="CM234" i="7"/>
  <c r="CB235" i="7"/>
  <c r="CM235" i="7"/>
  <c r="CC236" i="7"/>
  <c r="CM236" i="7"/>
  <c r="CC237" i="7"/>
  <c r="CN237" i="7"/>
  <c r="CC238" i="7"/>
  <c r="CL238" i="7"/>
  <c r="CT238" i="7"/>
  <c r="CG239" i="7"/>
  <c r="CO239" i="7"/>
  <c r="CB240" i="7"/>
  <c r="CJ240" i="7"/>
  <c r="CR240" i="7"/>
  <c r="CE241" i="7"/>
  <c r="CM241" i="7"/>
  <c r="CU241" i="7"/>
  <c r="CH242" i="7"/>
  <c r="CP242" i="7"/>
  <c r="CC243" i="7"/>
  <c r="CK243" i="7"/>
  <c r="CS243" i="7"/>
  <c r="CF244" i="7"/>
  <c r="CN244" i="7"/>
  <c r="CA245" i="7"/>
  <c r="CI245" i="7"/>
  <c r="CQ245" i="7"/>
  <c r="CD246" i="7"/>
  <c r="CL246" i="7"/>
  <c r="CT246" i="7"/>
  <c r="CG247" i="7"/>
  <c r="CO247" i="7"/>
  <c r="CB248" i="7"/>
  <c r="CJ248" i="7"/>
  <c r="CR248" i="7"/>
  <c r="CE249" i="7"/>
  <c r="CM249" i="7"/>
  <c r="CU249" i="7"/>
  <c r="CH250" i="7"/>
  <c r="CP250" i="7"/>
  <c r="CC251" i="7"/>
  <c r="CK251" i="7"/>
  <c r="CS251" i="7"/>
  <c r="CF252" i="7"/>
  <c r="CN252" i="7"/>
  <c r="CA253" i="7"/>
  <c r="CI253" i="7"/>
  <c r="CQ253" i="7"/>
  <c r="CD254" i="7"/>
  <c r="CL254" i="7"/>
  <c r="CT254" i="7"/>
  <c r="BZ248" i="7"/>
  <c r="BZ240" i="7"/>
  <c r="BZ232" i="7"/>
  <c r="BZ224" i="7"/>
  <c r="BZ216" i="7"/>
  <c r="BZ202" i="7"/>
  <c r="BZ194" i="7"/>
  <c r="BZ186" i="7"/>
  <c r="BZ178" i="7"/>
  <c r="BZ170" i="7"/>
  <c r="CU107" i="7"/>
  <c r="CJ112" i="7"/>
  <c r="CN116" i="7"/>
  <c r="CR120" i="7"/>
  <c r="CG125" i="7"/>
  <c r="CK129" i="7"/>
  <c r="CR133" i="7"/>
  <c r="CS137" i="7"/>
  <c r="CQ141" i="7"/>
  <c r="CK144" i="7"/>
  <c r="CG147" i="7"/>
  <c r="CQ149" i="7"/>
  <c r="CG157" i="7"/>
  <c r="CQ158" i="7"/>
  <c r="CS159" i="7"/>
  <c r="CH161" i="7"/>
  <c r="CR162" i="7"/>
  <c r="CS163" i="7"/>
  <c r="CG165" i="7"/>
  <c r="CI166" i="7"/>
  <c r="CP167" i="7"/>
  <c r="CU168" i="7"/>
  <c r="CS169" i="7"/>
  <c r="CC171" i="7"/>
  <c r="CT171" i="7"/>
  <c r="CA173" i="7"/>
  <c r="CU173" i="7"/>
  <c r="CT174" i="7"/>
  <c r="CS175" i="7"/>
  <c r="CR176" i="7"/>
  <c r="CQ177" i="7"/>
  <c r="CS178" i="7"/>
  <c r="CN179" i="7"/>
  <c r="CL180" i="7"/>
  <c r="CE181" i="7"/>
  <c r="CD182" i="7"/>
  <c r="CA183" i="7"/>
  <c r="CP183" i="7"/>
  <c r="CM184" i="7"/>
  <c r="CG185" i="7"/>
  <c r="CD186" i="7"/>
  <c r="CC187" i="7"/>
  <c r="CQ187" i="7"/>
  <c r="CO188" i="7"/>
  <c r="CI189" i="7"/>
  <c r="CF190" i="7"/>
  <c r="CC191" i="7"/>
  <c r="CR191" i="7"/>
  <c r="CP192" i="7"/>
  <c r="CI193" i="7"/>
  <c r="CH194" i="7"/>
  <c r="CE195" i="7"/>
  <c r="CT195" i="7"/>
  <c r="CP196" i="7"/>
  <c r="CI197" i="7"/>
  <c r="CU197" i="7"/>
  <c r="CP198" i="7"/>
  <c r="CI199" i="7"/>
  <c r="CB200" i="7"/>
  <c r="CR200" i="7"/>
  <c r="CI201" i="7"/>
  <c r="CB202" i="7"/>
  <c r="CR202" i="7"/>
  <c r="CB210" i="7"/>
  <c r="CR210" i="7"/>
  <c r="CK211" i="7"/>
  <c r="CD212" i="7"/>
  <c r="CT212" i="7"/>
  <c r="CK213" i="7"/>
  <c r="CD214" i="7"/>
  <c r="CT214" i="7"/>
  <c r="CM215" i="7"/>
  <c r="CD216" i="7"/>
  <c r="CT216" i="7"/>
  <c r="CM217" i="7"/>
  <c r="CF218" i="7"/>
  <c r="CT218" i="7"/>
  <c r="CI219" i="7"/>
  <c r="CS219" i="7"/>
  <c r="CJ220" i="7"/>
  <c r="CT220" i="7"/>
  <c r="CI221" i="7"/>
  <c r="CU221" i="7"/>
  <c r="CJ222" i="7"/>
  <c r="CT222" i="7"/>
  <c r="CK223" i="7"/>
  <c r="CU223" i="7"/>
  <c r="CJ224" i="7"/>
  <c r="CA225" i="7"/>
  <c r="CK225" i="7"/>
  <c r="CU225" i="7"/>
  <c r="CL226" i="7"/>
  <c r="CA227" i="7"/>
  <c r="CK227" i="7"/>
  <c r="CB228" i="7"/>
  <c r="CL228" i="7"/>
  <c r="CA229" i="7"/>
  <c r="CM229" i="7"/>
  <c r="CB230" i="7"/>
  <c r="CL230" i="7"/>
  <c r="CC231" i="7"/>
  <c r="CM231" i="7"/>
  <c r="CB232" i="7"/>
  <c r="CN232" i="7"/>
  <c r="CC233" i="7"/>
  <c r="CM233" i="7"/>
  <c r="CD234" i="7"/>
  <c r="CN234" i="7"/>
  <c r="CC235" i="7"/>
  <c r="CO235" i="7"/>
  <c r="CD236" i="7"/>
  <c r="CN236" i="7"/>
  <c r="CE237" i="7"/>
  <c r="CO237" i="7"/>
  <c r="CD238" i="7"/>
  <c r="CM238" i="7"/>
  <c r="CU238" i="7"/>
  <c r="CH239" i="7"/>
  <c r="CP239" i="7"/>
  <c r="CC240" i="7"/>
  <c r="CK240" i="7"/>
  <c r="CS240" i="7"/>
  <c r="CF241" i="7"/>
  <c r="CN241" i="7"/>
  <c r="CA242" i="7"/>
  <c r="CI242" i="7"/>
  <c r="CQ242" i="7"/>
  <c r="CD243" i="7"/>
  <c r="CL243" i="7"/>
  <c r="CT243" i="7"/>
  <c r="CG244" i="7"/>
  <c r="CO244" i="7"/>
  <c r="CB245" i="7"/>
  <c r="CJ245" i="7"/>
  <c r="CR245" i="7"/>
  <c r="CE246" i="7"/>
  <c r="CM246" i="7"/>
  <c r="CU246" i="7"/>
  <c r="CH247" i="7"/>
  <c r="CP247" i="7"/>
  <c r="CC248" i="7"/>
  <c r="CK248" i="7"/>
  <c r="CS248" i="7"/>
  <c r="CF249" i="7"/>
  <c r="CN249" i="7"/>
  <c r="CA250" i="7"/>
  <c r="CI250" i="7"/>
  <c r="CQ250" i="7"/>
  <c r="CD251" i="7"/>
  <c r="CL251" i="7"/>
  <c r="CT251" i="7"/>
  <c r="CG252" i="7"/>
  <c r="CO252" i="7"/>
  <c r="CB253" i="7"/>
  <c r="CJ253" i="7"/>
  <c r="CR253" i="7"/>
  <c r="CE254" i="7"/>
  <c r="CM254" i="7"/>
  <c r="CU254" i="7"/>
  <c r="BZ247" i="7"/>
  <c r="BZ239" i="7"/>
  <c r="BZ231" i="7"/>
  <c r="BZ223" i="7"/>
  <c r="BZ215" i="7"/>
  <c r="BZ201" i="7"/>
  <c r="BZ193" i="7"/>
  <c r="BZ185" i="7"/>
  <c r="BZ177" i="7"/>
  <c r="BZ169" i="7"/>
  <c r="BZ161" i="7"/>
  <c r="CF146" i="7"/>
  <c r="CF138" i="7"/>
  <c r="CF130" i="7"/>
  <c r="CF122" i="7"/>
  <c r="CF114" i="7"/>
  <c r="CF106" i="7"/>
  <c r="CG108" i="7"/>
  <c r="CM113" i="7"/>
  <c r="CS121" i="7"/>
  <c r="CJ127" i="7"/>
  <c r="CL135" i="7"/>
  <c r="CH142" i="7"/>
  <c r="CS145" i="7"/>
  <c r="CT149" i="7"/>
  <c r="CF158" i="7"/>
  <c r="CJ160" i="7"/>
  <c r="CS162" i="7"/>
  <c r="CK164" i="7"/>
  <c r="CT166" i="7"/>
  <c r="CG168" i="7"/>
  <c r="CI170" i="7"/>
  <c r="CF172" i="7"/>
  <c r="CK173" i="7"/>
  <c r="CG175" i="7"/>
  <c r="CL176" i="7"/>
  <c r="CH178" i="7"/>
  <c r="CO179" i="7"/>
  <c r="CA181" i="7"/>
  <c r="CF182" i="7"/>
  <c r="CK183" i="7"/>
  <c r="CR184" i="7"/>
  <c r="CF186" i="7"/>
  <c r="CG187" i="7"/>
  <c r="CQ188" i="7"/>
  <c r="CS189" i="7"/>
  <c r="CH191" i="7"/>
  <c r="CR192" i="7"/>
  <c r="CS193" i="7"/>
  <c r="CG195" i="7"/>
  <c r="CI196" i="7"/>
  <c r="CM197" i="7"/>
  <c r="CR198" i="7"/>
  <c r="CQ199" i="7"/>
  <c r="CT200" i="7"/>
  <c r="CS201" i="7"/>
  <c r="CF210" i="7"/>
  <c r="CC211" i="7"/>
  <c r="CH212" i="7"/>
  <c r="CG213" i="7"/>
  <c r="CK214" i="7"/>
  <c r="CN215" i="7"/>
  <c r="CL216" i="7"/>
  <c r="CO217" i="7"/>
  <c r="CO218" i="7"/>
  <c r="CM219" i="7"/>
  <c r="CK220" i="7"/>
  <c r="CE221" i="7"/>
  <c r="CB222" i="7"/>
  <c r="CQ222" i="7"/>
  <c r="CN223" i="7"/>
  <c r="CL224" i="7"/>
  <c r="CE225" i="7"/>
  <c r="CD226" i="7"/>
  <c r="CR226" i="7"/>
  <c r="CP227" i="7"/>
  <c r="CM228" i="7"/>
  <c r="CG229" i="7"/>
  <c r="CD230" i="7"/>
  <c r="CS230" i="7"/>
  <c r="CQ231" i="7"/>
  <c r="CO232" i="7"/>
  <c r="CI233" i="7"/>
  <c r="CF234" i="7"/>
  <c r="CU234" i="7"/>
  <c r="CR235" i="7"/>
  <c r="CP236" i="7"/>
  <c r="CI237" i="7"/>
  <c r="CG238" i="7"/>
  <c r="CR238" i="7"/>
  <c r="CK239" i="7"/>
  <c r="CD240" i="7"/>
  <c r="CO240" i="7"/>
  <c r="CH241" i="7"/>
  <c r="CS241" i="7"/>
  <c r="CL242" i="7"/>
  <c r="CE243" i="7"/>
  <c r="CP243" i="7"/>
  <c r="CI244" i="7"/>
  <c r="CT244" i="7"/>
  <c r="CM245" i="7"/>
  <c r="CF246" i="7"/>
  <c r="CQ246" i="7"/>
  <c r="CJ247" i="7"/>
  <c r="CU247" i="7"/>
  <c r="CN248" i="7"/>
  <c r="CG249" i="7"/>
  <c r="CR249" i="7"/>
  <c r="CK250" i="7"/>
  <c r="CA251" i="7"/>
  <c r="CO251" i="7"/>
  <c r="CH252" i="7"/>
  <c r="CS252" i="7"/>
  <c r="CL253" i="7"/>
  <c r="CB254" i="7"/>
  <c r="CP254" i="7"/>
  <c r="BZ246" i="7"/>
  <c r="BZ235" i="7"/>
  <c r="BZ221" i="7"/>
  <c r="BZ210" i="7"/>
  <c r="BZ190" i="7"/>
  <c r="BZ176" i="7"/>
  <c r="BZ165" i="7"/>
  <c r="CF147" i="7"/>
  <c r="CF136" i="7"/>
  <c r="CF126" i="7"/>
  <c r="CF115" i="7"/>
  <c r="CA239" i="7"/>
  <c r="CG246" i="7"/>
  <c r="CK247" i="7"/>
  <c r="CD248" i="7"/>
  <c r="CH249" i="7"/>
  <c r="CS249" i="7"/>
  <c r="CE251" i="7"/>
  <c r="CP251" i="7"/>
  <c r="CT252" i="7"/>
  <c r="CM253" i="7"/>
  <c r="CQ254" i="7"/>
  <c r="BZ245" i="7"/>
  <c r="BZ220" i="7"/>
  <c r="BZ200" i="7"/>
  <c r="BZ175" i="7"/>
  <c r="BZ164" i="7"/>
  <c r="CF135" i="7"/>
  <c r="CF125" i="7"/>
  <c r="CD198" i="7"/>
  <c r="CR228" i="7"/>
  <c r="CF231" i="7"/>
  <c r="CR232" i="7"/>
  <c r="CJ234" i="7"/>
  <c r="CE236" i="7"/>
  <c r="CQ237" i="7"/>
  <c r="CQ239" i="7"/>
  <c r="CU240" i="7"/>
  <c r="CD242" i="7"/>
  <c r="CH243" i="7"/>
  <c r="CL244" i="7"/>
  <c r="CS245" i="7"/>
  <c r="CB247" i="7"/>
  <c r="CF248" i="7"/>
  <c r="CJ249" i="7"/>
  <c r="CN250" i="7"/>
  <c r="CU251" i="7"/>
  <c r="CD253" i="7"/>
  <c r="CH254" i="7"/>
  <c r="BZ243" i="7"/>
  <c r="BZ218" i="7"/>
  <c r="BZ184" i="7"/>
  <c r="BZ160" i="7"/>
  <c r="CF133" i="7"/>
  <c r="CF111" i="7"/>
  <c r="CI110" i="7"/>
  <c r="CR125" i="7"/>
  <c r="CP131" i="7"/>
  <c r="CH139" i="7"/>
  <c r="CG148" i="7"/>
  <c r="CJ159" i="7"/>
  <c r="CK163" i="7"/>
  <c r="CQ167" i="7"/>
  <c r="CE171" i="7"/>
  <c r="CF174" i="7"/>
  <c r="CG177" i="7"/>
  <c r="CD180" i="7"/>
  <c r="CB183" i="7"/>
  <c r="CP186" i="7"/>
  <c r="CM189" i="7"/>
  <c r="CD192" i="7"/>
  <c r="CP194" i="7"/>
  <c r="CA197" i="7"/>
  <c r="CC199" i="7"/>
  <c r="CK201" i="7"/>
  <c r="CQ211" i="7"/>
  <c r="CS213" i="7"/>
  <c r="CA216" i="7"/>
  <c r="CH218" i="7"/>
  <c r="CB220" i="7"/>
  <c r="CN221" i="7"/>
  <c r="CE223" i="7"/>
  <c r="CQ224" i="7"/>
  <c r="CM226" i="7"/>
  <c r="CD228" i="7"/>
  <c r="CP229" i="7"/>
  <c r="CG231" i="7"/>
  <c r="CT232" i="7"/>
  <c r="CO234" i="7"/>
  <c r="CF236" i="7"/>
  <c r="CS237" i="7"/>
  <c r="CD239" i="7"/>
  <c r="CH240" i="7"/>
  <c r="CO241" i="7"/>
  <c r="CS242" i="7"/>
  <c r="CB244" i="7"/>
  <c r="CF245" i="7"/>
  <c r="CJ246" i="7"/>
  <c r="CQ247" i="7"/>
  <c r="CU248" i="7"/>
  <c r="CD250" i="7"/>
  <c r="CH251" i="7"/>
  <c r="CL252" i="7"/>
  <c r="CS253" i="7"/>
  <c r="BZ253" i="7"/>
  <c r="BZ228" i="7"/>
  <c r="BZ197" i="7"/>
  <c r="BZ172" i="7"/>
  <c r="CF142" i="7"/>
  <c r="CF120" i="7"/>
  <c r="CP118" i="7"/>
  <c r="CK126" i="7"/>
  <c r="CH140" i="7"/>
  <c r="CO148" i="7"/>
  <c r="CO159" i="7"/>
  <c r="CU163" i="7"/>
  <c r="CR167" i="7"/>
  <c r="CF171" i="7"/>
  <c r="CG174" i="7"/>
  <c r="CH177" i="7"/>
  <c r="CN180" i="7"/>
  <c r="CC183" i="7"/>
  <c r="CO185" i="7"/>
  <c r="CF188" i="7"/>
  <c r="CP190" i="7"/>
  <c r="CO193" i="7"/>
  <c r="CF196" i="7"/>
  <c r="CG198" i="7"/>
  <c r="CJ200" i="7"/>
  <c r="CK202" i="7"/>
  <c r="CT210" i="7"/>
  <c r="CA213" i="7"/>
  <c r="CC215" i="7"/>
  <c r="CE217" i="7"/>
  <c r="CE219" i="7"/>
  <c r="CU220" i="7"/>
  <c r="CL222" i="7"/>
  <c r="CD224" i="7"/>
  <c r="CQ225" i="7"/>
  <c r="CH227" i="7"/>
  <c r="CC229" i="7"/>
  <c r="CP230" i="7"/>
  <c r="CG232" i="7"/>
  <c r="CS233" i="7"/>
  <c r="CJ235" i="7"/>
  <c r="CF237" i="7"/>
  <c r="CO238" i="7"/>
  <c r="CS239" i="7"/>
  <c r="CB241" i="7"/>
  <c r="CF242" i="7"/>
  <c r="CM243" i="7"/>
  <c r="CQ244" i="7"/>
  <c r="CU245" i="7"/>
  <c r="CD247" i="7"/>
  <c r="CH248" i="7"/>
  <c r="CO249" i="7"/>
  <c r="CS250" i="7"/>
  <c r="CB252" i="7"/>
  <c r="CF253" i="7"/>
  <c r="CJ254" i="7"/>
  <c r="BZ238" i="7"/>
  <c r="BZ213" i="7"/>
  <c r="BZ182" i="7"/>
  <c r="BZ158" i="7"/>
  <c r="CF129" i="7"/>
  <c r="CF109" i="7"/>
  <c r="CQ118" i="7"/>
  <c r="CK134" i="7"/>
  <c r="CH145" i="7"/>
  <c r="CT157" i="7"/>
  <c r="CU161" i="7"/>
  <c r="CA166" i="7"/>
  <c r="CU169" i="7"/>
  <c r="CC173" i="7"/>
  <c r="CD176" i="7"/>
  <c r="CE179" i="7"/>
  <c r="CQ181" i="7"/>
  <c r="CN184" i="7"/>
  <c r="CE187" i="7"/>
  <c r="CQ189" i="7"/>
  <c r="CF192" i="7"/>
  <c r="CR194" i="7"/>
  <c r="CJ197" i="7"/>
  <c r="CK199" i="7"/>
  <c r="CO201" i="7"/>
  <c r="CT211" i="7"/>
  <c r="CF214" i="7"/>
  <c r="CJ216" i="7"/>
  <c r="CL218" i="7"/>
  <c r="CA221" i="7"/>
  <c r="CN222" i="7"/>
  <c r="CF224" i="7"/>
  <c r="CR225" i="7"/>
  <c r="CM227" i="7"/>
  <c r="CE229" i="7"/>
  <c r="CQ230" i="7"/>
  <c r="CH232" i="7"/>
  <c r="CT233" i="7"/>
  <c r="CP235" i="7"/>
  <c r="CG237" i="7"/>
  <c r="CP238" i="7"/>
  <c r="CH108" i="7"/>
  <c r="CH115" i="7"/>
  <c r="CT121" i="7"/>
  <c r="CG130" i="7"/>
  <c r="CQ135" i="7"/>
  <c r="CL142" i="7"/>
  <c r="CT145" i="7"/>
  <c r="CL150" i="7"/>
  <c r="CR158" i="7"/>
  <c r="CO160" i="7"/>
  <c r="CT162" i="7"/>
  <c r="CQ164" i="7"/>
  <c r="CU166" i="7"/>
  <c r="CA169" i="7"/>
  <c r="CJ170" i="7"/>
  <c r="CG172" i="7"/>
  <c r="CL173" i="7"/>
  <c r="CH175" i="7"/>
  <c r="CA177" i="7"/>
  <c r="CI178" i="7"/>
  <c r="CU179" i="7"/>
  <c r="CB181" i="7"/>
  <c r="CL182" i="7"/>
  <c r="CQ183" i="7"/>
  <c r="CA185" i="7"/>
  <c r="CH186" i="7"/>
  <c r="CM187" i="7"/>
  <c r="CR188" i="7"/>
  <c r="CG190" i="7"/>
  <c r="CI191" i="7"/>
  <c r="CS192" i="7"/>
  <c r="CU193" i="7"/>
  <c r="CI195" i="7"/>
  <c r="CQ196" i="7"/>
  <c r="CQ197" i="7"/>
  <c r="CT198" i="7"/>
  <c r="CR199" i="7"/>
  <c r="CU200" i="7"/>
  <c r="CD202" i="7"/>
  <c r="CH210" i="7"/>
  <c r="CE211" i="7"/>
  <c r="CJ212" i="7"/>
  <c r="CM213" i="7"/>
  <c r="CL214" i="7"/>
  <c r="CO215" i="7"/>
  <c r="CN216" i="7"/>
  <c r="CS217" i="7"/>
  <c r="CU218" i="7"/>
  <c r="CO219" i="7"/>
  <c r="CL220" i="7"/>
  <c r="CF221" i="7"/>
  <c r="CC222" i="7"/>
  <c r="CA223" i="7"/>
  <c r="CO223" i="7"/>
  <c r="CN224" i="7"/>
  <c r="CG225" i="7"/>
  <c r="CE226" i="7"/>
  <c r="CB227" i="7"/>
  <c r="CQ227" i="7"/>
  <c r="CN228" i="7"/>
  <c r="CH229" i="7"/>
  <c r="CF230" i="7"/>
  <c r="CD231" i="7"/>
  <c r="CS231" i="7"/>
  <c r="CP232" i="7"/>
  <c r="CJ233" i="7"/>
  <c r="CG234" i="7"/>
  <c r="CE235" i="7"/>
  <c r="CS235" i="7"/>
  <c r="CR236" i="7"/>
  <c r="CK237" i="7"/>
  <c r="CH238" i="7"/>
  <c r="CL239" i="7"/>
  <c r="CE240" i="7"/>
  <c r="CP240" i="7"/>
  <c r="CI241" i="7"/>
  <c r="CB242" i="7"/>
  <c r="CM242" i="7"/>
  <c r="CF243" i="7"/>
  <c r="CQ243" i="7"/>
  <c r="CJ244" i="7"/>
  <c r="CC245" i="7"/>
  <c r="CN245" i="7"/>
  <c r="CR246" i="7"/>
  <c r="CO248" i="7"/>
  <c r="CL250" i="7"/>
  <c r="CI252" i="7"/>
  <c r="CF254" i="7"/>
  <c r="BZ234" i="7"/>
  <c r="BZ189" i="7"/>
  <c r="CF145" i="7"/>
  <c r="CF113" i="7"/>
  <c r="CD184" i="7"/>
  <c r="CR109" i="7"/>
  <c r="CO116" i="7"/>
  <c r="CH123" i="7"/>
  <c r="CL130" i="7"/>
  <c r="CT136" i="7"/>
  <c r="CR142" i="7"/>
  <c r="CH147" i="7"/>
  <c r="CN150" i="7"/>
  <c r="CT158" i="7"/>
  <c r="CP160" i="7"/>
  <c r="CU162" i="7"/>
  <c r="CI165" i="7"/>
  <c r="CA167" i="7"/>
  <c r="CB169" i="7"/>
  <c r="CK170" i="7"/>
  <c r="CH172" i="7"/>
  <c r="CD174" i="7"/>
  <c r="CI175" i="7"/>
  <c r="CE177" i="7"/>
  <c r="CJ178" i="7"/>
  <c r="CA180" i="7"/>
  <c r="CK181" i="7"/>
  <c r="CM182" i="7"/>
  <c r="CB184" i="7"/>
  <c r="CC185" i="7"/>
  <c r="CL186" i="7"/>
  <c r="CS187" i="7"/>
  <c r="CC189" i="7"/>
  <c r="CH190" i="7"/>
  <c r="CO191" i="7"/>
  <c r="CT192" i="7"/>
  <c r="CI194" i="7"/>
  <c r="CK195" i="7"/>
  <c r="CR196" i="7"/>
  <c r="CR197" i="7"/>
  <c r="CU198" i="7"/>
  <c r="CD200" i="7"/>
  <c r="CA201" i="7"/>
  <c r="CH202" i="7"/>
  <c r="CI210" i="7"/>
  <c r="CL211" i="7"/>
  <c r="CL212" i="7"/>
  <c r="CO213" i="7"/>
  <c r="CM214" i="7"/>
  <c r="CQ215" i="7"/>
  <c r="CA217" i="7"/>
  <c r="CU217" i="7"/>
  <c r="CA219" i="7"/>
  <c r="CP219" i="7"/>
  <c r="CM220" i="7"/>
  <c r="CK221" i="7"/>
  <c r="CD222" i="7"/>
  <c r="CC223" i="7"/>
  <c r="CQ223" i="7"/>
  <c r="CO224" i="7"/>
  <c r="CL225" i="7"/>
  <c r="CF226" i="7"/>
  <c r="CC227" i="7"/>
  <c r="CR227" i="7"/>
  <c r="CP228" i="7"/>
  <c r="CN229" i="7"/>
  <c r="CH230" i="7"/>
  <c r="CE231" i="7"/>
  <c r="CT231" i="7"/>
  <c r="CQ232" i="7"/>
  <c r="CO233" i="7"/>
  <c r="CH234" i="7"/>
  <c r="CG235" i="7"/>
  <c r="CU235" i="7"/>
  <c r="CS236" i="7"/>
  <c r="CP237" i="7"/>
  <c r="CI238" i="7"/>
  <c r="CB239" i="7"/>
  <c r="CM239" i="7"/>
  <c r="CF240" i="7"/>
  <c r="CT240" i="7"/>
  <c r="CJ241" i="7"/>
  <c r="CC242" i="7"/>
  <c r="CN242" i="7"/>
  <c r="CG243" i="7"/>
  <c r="CU243" i="7"/>
  <c r="CK244" i="7"/>
  <c r="CD245" i="7"/>
  <c r="CO245" i="7"/>
  <c r="CH246" i="7"/>
  <c r="CA247" i="7"/>
  <c r="CL247" i="7"/>
  <c r="CE248" i="7"/>
  <c r="CP248" i="7"/>
  <c r="CI249" i="7"/>
  <c r="CB250" i="7"/>
  <c r="CM250" i="7"/>
  <c r="CF251" i="7"/>
  <c r="CQ251" i="7"/>
  <c r="CJ252" i="7"/>
  <c r="CC253" i="7"/>
  <c r="CN253" i="7"/>
  <c r="CG254" i="7"/>
  <c r="CR254" i="7"/>
  <c r="BZ244" i="7"/>
  <c r="BZ230" i="7"/>
  <c r="BZ219" i="7"/>
  <c r="BZ199" i="7"/>
  <c r="BZ188" i="7"/>
  <c r="BZ174" i="7"/>
  <c r="BZ162" i="7"/>
  <c r="CF144" i="7"/>
  <c r="CF134" i="7"/>
  <c r="CF123" i="7"/>
  <c r="CF112" i="7"/>
  <c r="CH110" i="7"/>
  <c r="CR117" i="7"/>
  <c r="CP123" i="7"/>
  <c r="CO131" i="7"/>
  <c r="CO138" i="7"/>
  <c r="CQ143" i="7"/>
  <c r="CO147" i="7"/>
  <c r="CD157" i="7"/>
  <c r="CD159" i="7"/>
  <c r="CI161" i="7"/>
  <c r="CF163" i="7"/>
  <c r="CK165" i="7"/>
  <c r="CE167" i="7"/>
  <c r="CC169" i="7"/>
  <c r="CD171" i="7"/>
  <c r="CI172" i="7"/>
  <c r="CE174" i="7"/>
  <c r="CJ175" i="7"/>
  <c r="CF177" i="7"/>
  <c r="CT178" i="7"/>
  <c r="CB180" i="7"/>
  <c r="CL181" i="7"/>
  <c r="CN182" i="7"/>
  <c r="CC184" i="7"/>
  <c r="CM185" i="7"/>
  <c r="CN186" i="7"/>
  <c r="CB188" i="7"/>
  <c r="CD189" i="7"/>
  <c r="CN190" i="7"/>
  <c r="CS191" i="7"/>
  <c r="CE193" i="7"/>
  <c r="CJ194" i="7"/>
  <c r="CO195" i="7"/>
  <c r="CT196" i="7"/>
  <c r="CA199" i="7"/>
  <c r="CF200" i="7"/>
  <c r="CE201" i="7"/>
  <c r="CI202" i="7"/>
  <c r="CJ210" i="7"/>
  <c r="CM211" i="7"/>
  <c r="CM212" i="7"/>
  <c r="CQ213" i="7"/>
  <c r="CU214" i="7"/>
  <c r="CU215" i="7"/>
  <c r="CC217" i="7"/>
  <c r="CA218" i="7"/>
  <c r="CB219" i="7"/>
  <c r="CU219" i="7"/>
  <c r="CN220" i="7"/>
  <c r="CM221" i="7"/>
  <c r="CF222" i="7"/>
  <c r="CD223" i="7"/>
  <c r="CA224" i="7"/>
  <c r="CP224" i="7"/>
  <c r="CM225" i="7"/>
  <c r="CG226" i="7"/>
  <c r="CE227" i="7"/>
  <c r="CC228" i="7"/>
  <c r="CO229" i="7"/>
  <c r="CI230" i="7"/>
  <c r="CD232" i="7"/>
  <c r="CQ233" i="7"/>
  <c r="CH235" i="7"/>
  <c r="CT236" i="7"/>
  <c r="CJ238" i="7"/>
  <c r="CC239" i="7"/>
  <c r="CG240" i="7"/>
  <c r="CK241" i="7"/>
  <c r="CR242" i="7"/>
  <c r="CA244" i="7"/>
  <c r="CE245" i="7"/>
  <c r="CI246" i="7"/>
  <c r="CM247" i="7"/>
  <c r="CT248" i="7"/>
  <c r="CC250" i="7"/>
  <c r="CG251" i="7"/>
  <c r="CK252" i="7"/>
  <c r="CO253" i="7"/>
  <c r="BZ254" i="7"/>
  <c r="BZ229" i="7"/>
  <c r="BZ198" i="7"/>
  <c r="BZ173" i="7"/>
  <c r="CF143" i="7"/>
  <c r="CF121" i="7"/>
  <c r="CK118" i="7"/>
  <c r="CR143" i="7"/>
  <c r="CI157" i="7"/>
  <c r="CJ161" i="7"/>
  <c r="CL165" i="7"/>
  <c r="CE169" i="7"/>
  <c r="CJ172" i="7"/>
  <c r="CB176" i="7"/>
  <c r="CC179" i="7"/>
  <c r="CM181" i="7"/>
  <c r="CN185" i="7"/>
  <c r="CD188" i="7"/>
  <c r="CO190" i="7"/>
  <c r="CF193" i="7"/>
  <c r="CU195" i="7"/>
  <c r="CF198" i="7"/>
  <c r="CH200" i="7"/>
  <c r="CJ202" i="7"/>
  <c r="CL210" i="7"/>
  <c r="CU212" i="7"/>
  <c r="CA215" i="7"/>
  <c r="CD217" i="7"/>
  <c r="CC219" i="7"/>
  <c r="CP220" i="7"/>
  <c r="CK222" i="7"/>
  <c r="CB224" i="7"/>
  <c r="CO225" i="7"/>
  <c r="CG227" i="7"/>
  <c r="CS228" i="7"/>
  <c r="CN230" i="7"/>
  <c r="CF232" i="7"/>
  <c r="CR233" i="7"/>
  <c r="CI235" i="7"/>
  <c r="CU236" i="7"/>
  <c r="CN238" i="7"/>
  <c r="CR239" i="7"/>
  <c r="CA241" i="7"/>
  <c r="CE242" i="7"/>
  <c r="CI243" i="7"/>
  <c r="CP244" i="7"/>
  <c r="CT245" i="7"/>
  <c r="CC247" i="7"/>
  <c r="CG248" i="7"/>
  <c r="CK249" i="7"/>
  <c r="CR250" i="7"/>
  <c r="CA252" i="7"/>
  <c r="CE253" i="7"/>
  <c r="CI254" i="7"/>
  <c r="BZ242" i="7"/>
  <c r="BZ214" i="7"/>
  <c r="BZ183" i="7"/>
  <c r="BZ159" i="7"/>
  <c r="CF131" i="7"/>
  <c r="CF110" i="7"/>
  <c r="CU112" i="7"/>
  <c r="CI132" i="7"/>
  <c r="CG145" i="7"/>
  <c r="CS157" i="7"/>
  <c r="CS161" i="7"/>
  <c r="CU165" i="7"/>
  <c r="CM169" i="7"/>
  <c r="CB173" i="7"/>
  <c r="CC176" i="7"/>
  <c r="CD179" i="7"/>
  <c r="CO181" i="7"/>
  <c r="CE184" i="7"/>
  <c r="CD187" i="7"/>
  <c r="CO189" i="7"/>
  <c r="CE192" i="7"/>
  <c r="CQ194" i="7"/>
  <c r="CC197" i="7"/>
  <c r="CJ199" i="7"/>
  <c r="CM201" i="7"/>
  <c r="CS211" i="7"/>
  <c r="CU213" i="7"/>
  <c r="CH216" i="7"/>
  <c r="CJ218" i="7"/>
  <c r="CC220" i="7"/>
  <c r="CO221" i="7"/>
  <c r="CF223" i="7"/>
  <c r="CB225" i="7"/>
  <c r="CN226" i="7"/>
  <c r="CE228" i="7"/>
  <c r="CQ229" i="7"/>
  <c r="CI231" i="7"/>
  <c r="CD233" i="7"/>
  <c r="CP234" i="7"/>
  <c r="CH236" i="7"/>
  <c r="CU237" i="7"/>
  <c r="CE239" i="7"/>
  <c r="CL240" i="7"/>
  <c r="CP241" i="7"/>
  <c r="CT242" i="7"/>
  <c r="CC244" i="7"/>
  <c r="CG245" i="7"/>
  <c r="CN246" i="7"/>
  <c r="CR247" i="7"/>
  <c r="CA249" i="7"/>
  <c r="CE250" i="7"/>
  <c r="CI251" i="7"/>
  <c r="CP252" i="7"/>
  <c r="CT253" i="7"/>
  <c r="BZ252" i="7"/>
  <c r="BZ227" i="7"/>
  <c r="BZ196" i="7"/>
  <c r="BZ168" i="7"/>
  <c r="CF141" i="7"/>
  <c r="CF119" i="7"/>
  <c r="CK113" i="7"/>
  <c r="CS126" i="7"/>
  <c r="CI140" i="7"/>
  <c r="CP148" i="7"/>
  <c r="CG160" i="7"/>
  <c r="CI164" i="7"/>
  <c r="CE168" i="7"/>
  <c r="CM171" i="7"/>
  <c r="CN174" i="7"/>
  <c r="CU177" i="7"/>
  <c r="CO180" i="7"/>
  <c r="CE183" i="7"/>
  <c r="CP185" i="7"/>
  <c r="CG188" i="7"/>
  <c r="CE191" i="7"/>
  <c r="CP193" i="7"/>
  <c r="CG196" i="7"/>
  <c r="CH198" i="7"/>
  <c r="CK200" i="7"/>
  <c r="CS202" i="7"/>
  <c r="CA211" i="7"/>
  <c r="CB213" i="7"/>
  <c r="CE215" i="7"/>
  <c r="CG217" i="7"/>
  <c r="CD220" i="7"/>
  <c r="CP221" i="7"/>
  <c r="CL223" i="7"/>
  <c r="CC225" i="7"/>
  <c r="CO226" i="7"/>
  <c r="CF228" i="7"/>
  <c r="CS229" i="7"/>
  <c r="CN231" i="7"/>
  <c r="CE233" i="7"/>
  <c r="CR234" i="7"/>
  <c r="CJ236" i="7"/>
  <c r="CA238" i="7"/>
  <c r="CL113" i="7"/>
  <c r="CH160" i="7"/>
  <c r="CU174" i="7"/>
  <c r="CQ185" i="7"/>
  <c r="CH196" i="7"/>
  <c r="CB211" i="7"/>
  <c r="CJ219" i="7"/>
  <c r="CD225" i="7"/>
  <c r="CO231" i="7"/>
  <c r="CF238" i="7"/>
  <c r="CC241" i="7"/>
  <c r="CN243" i="7"/>
  <c r="CA246" i="7"/>
  <c r="CL248" i="7"/>
  <c r="CT250" i="7"/>
  <c r="CG253" i="7"/>
  <c r="BZ237" i="7"/>
  <c r="BZ181" i="7"/>
  <c r="CF128" i="7"/>
  <c r="CO243" i="7"/>
  <c r="BZ222" i="7"/>
  <c r="CF168" i="7"/>
  <c r="CG215" i="7"/>
  <c r="CH228" i="7"/>
  <c r="CT239" i="7"/>
  <c r="CR244" i="7"/>
  <c r="CP249" i="7"/>
  <c r="CN254" i="7"/>
  <c r="BZ157" i="7"/>
  <c r="CH170" i="7"/>
  <c r="CE182" i="7"/>
  <c r="CQ201" i="7"/>
  <c r="CP222" i="7"/>
  <c r="CQ235" i="7"/>
  <c r="CK242" i="7"/>
  <c r="CI247" i="7"/>
  <c r="CD252" i="7"/>
  <c r="BZ211" i="7"/>
  <c r="CF105" i="7"/>
  <c r="CN171" i="7"/>
  <c r="CT202" i="7"/>
  <c r="CM223" i="7"/>
  <c r="CK236" i="7"/>
  <c r="CU242" i="7"/>
  <c r="CS247" i="7"/>
  <c r="CQ252" i="7"/>
  <c r="BZ192" i="7"/>
  <c r="CD158" i="7"/>
  <c r="CP184" i="7"/>
  <c r="CF195" i="7"/>
  <c r="CG224" i="7"/>
  <c r="CH237" i="7"/>
  <c r="CA243" i="7"/>
  <c r="CT247" i="7"/>
  <c r="CR252" i="7"/>
  <c r="BZ191" i="7"/>
  <c r="CN121" i="7"/>
  <c r="CE162" i="7"/>
  <c r="CK176" i="7"/>
  <c r="CF187" i="7"/>
  <c r="CK197" i="7"/>
  <c r="CF212" i="7"/>
  <c r="CK219" i="7"/>
  <c r="CB226" i="7"/>
  <c r="CI232" i="7"/>
  <c r="CQ238" i="7"/>
  <c r="CG241" i="7"/>
  <c r="CB246" i="7"/>
  <c r="CM248" i="7"/>
  <c r="CU250" i="7"/>
  <c r="CK253" i="7"/>
  <c r="BZ236" i="7"/>
  <c r="BZ180" i="7"/>
  <c r="CF127" i="7"/>
  <c r="CP180" i="7"/>
  <c r="CI127" i="7"/>
  <c r="CJ164" i="7"/>
  <c r="CA178" i="7"/>
  <c r="CP188" i="7"/>
  <c r="CJ198" i="7"/>
  <c r="CC213" i="7"/>
  <c r="CE220" i="7"/>
  <c r="CP226" i="7"/>
  <c r="CG233" i="7"/>
  <c r="CI239" i="7"/>
  <c r="CQ241" i="7"/>
  <c r="CD244" i="7"/>
  <c r="CO246" i="7"/>
  <c r="CB249" i="7"/>
  <c r="CM251" i="7"/>
  <c r="CU253" i="7"/>
  <c r="BZ226" i="7"/>
  <c r="BZ167" i="7"/>
  <c r="CF118" i="7"/>
  <c r="CS134" i="7"/>
  <c r="CR166" i="7"/>
  <c r="CK179" i="7"/>
  <c r="CR189" i="7"/>
  <c r="CO199" i="7"/>
  <c r="CJ214" i="7"/>
  <c r="CC221" i="7"/>
  <c r="CO227" i="7"/>
  <c r="CE234" i="7"/>
  <c r="CJ239" i="7"/>
  <c r="CR241" i="7"/>
  <c r="CH244" i="7"/>
  <c r="CP246" i="7"/>
  <c r="CC249" i="7"/>
  <c r="CN251" i="7"/>
  <c r="CA254" i="7"/>
  <c r="BZ166" i="7"/>
  <c r="CF117" i="7"/>
  <c r="CP140" i="7"/>
  <c r="CG191" i="7"/>
  <c r="CS200" i="7"/>
  <c r="CA222" i="7"/>
  <c r="CT234" i="7"/>
  <c r="CJ242" i="7"/>
  <c r="CE247" i="7"/>
  <c r="CC252" i="7"/>
  <c r="BZ212" i="7"/>
  <c r="CF107" i="7"/>
  <c r="CP145" i="7"/>
  <c r="CH192" i="7"/>
  <c r="CK216" i="7"/>
  <c r="CF229" i="7"/>
  <c r="CU239" i="7"/>
  <c r="CS244" i="7"/>
  <c r="CQ249" i="7"/>
  <c r="CO254" i="7"/>
  <c r="CF149" i="7"/>
  <c r="CS149" i="7"/>
  <c r="CG183" i="7"/>
  <c r="CQ193" i="7"/>
  <c r="CN217" i="7"/>
  <c r="CC230" i="7"/>
  <c r="CM240" i="7"/>
  <c r="CK245" i="7"/>
  <c r="CF250" i="7"/>
  <c r="BZ251" i="7"/>
  <c r="CF139" i="7"/>
  <c r="CJ173" i="7"/>
  <c r="CN218" i="7"/>
  <c r="CR230" i="7"/>
  <c r="CN240" i="7"/>
  <c r="CL245" i="7"/>
  <c r="CJ250" i="7"/>
  <c r="BZ250" i="7"/>
  <c r="CF137" i="7"/>
  <c r="CF150" i="7"/>
  <c r="AN105" i="7"/>
  <c r="BW113" i="7"/>
  <c r="BW121" i="7"/>
  <c r="BW129" i="7"/>
  <c r="BW137" i="7"/>
  <c r="BW145" i="7"/>
  <c r="BW106" i="7"/>
  <c r="BW114" i="7"/>
  <c r="BW122" i="7"/>
  <c r="BW130" i="7"/>
  <c r="BW138" i="7"/>
  <c r="BW146" i="7"/>
  <c r="BW107" i="7"/>
  <c r="BW115" i="7"/>
  <c r="BW123" i="7"/>
  <c r="BW131" i="7"/>
  <c r="BW139" i="7"/>
  <c r="BW147" i="7"/>
  <c r="BW108" i="7"/>
  <c r="BW116" i="7"/>
  <c r="BW124" i="7"/>
  <c r="BW132" i="7"/>
  <c r="BW140" i="7"/>
  <c r="BW148" i="7"/>
  <c r="BW144" i="7"/>
  <c r="BW109" i="7"/>
  <c r="BW117" i="7"/>
  <c r="BW125" i="7"/>
  <c r="BW133" i="7"/>
  <c r="BW141" i="7"/>
  <c r="BW149" i="7"/>
  <c r="BW128" i="7"/>
  <c r="BW110" i="7"/>
  <c r="BW118" i="7"/>
  <c r="BW126" i="7"/>
  <c r="BW134" i="7"/>
  <c r="BW142" i="7"/>
  <c r="BW150" i="7"/>
  <c r="CJ150" i="7" s="1"/>
  <c r="BW120" i="7"/>
  <c r="BW111" i="7"/>
  <c r="BW119" i="7"/>
  <c r="BW127" i="7"/>
  <c r="BW135" i="7"/>
  <c r="BW143" i="7"/>
  <c r="BW112" i="7"/>
  <c r="BW136" i="7"/>
  <c r="BW105" i="7"/>
  <c r="AN145" i="7"/>
  <c r="AP145" i="7" s="1"/>
  <c r="AN135" i="7"/>
  <c r="AP135" i="7" s="1"/>
  <c r="AN129" i="7"/>
  <c r="AP129" i="7" s="1"/>
  <c r="AN131" i="7"/>
  <c r="AP131" i="7" s="1"/>
  <c r="AN114" i="7"/>
  <c r="AP114" i="7" s="1"/>
  <c r="AN110" i="7"/>
  <c r="AP110" i="7" s="1"/>
  <c r="AN124" i="7"/>
  <c r="AP124" i="7" s="1"/>
  <c r="AN132" i="7"/>
  <c r="AP132" i="7" s="1"/>
  <c r="AN144" i="7"/>
  <c r="AP144" i="7" s="1"/>
  <c r="AN147" i="7"/>
  <c r="AP147" i="7" s="1"/>
  <c r="AN149" i="7"/>
  <c r="AN146" i="7"/>
  <c r="AP146" i="7" s="1"/>
  <c r="AN143" i="7"/>
  <c r="AP143" i="7" s="1"/>
  <c r="AN134" i="7"/>
  <c r="AP134" i="7" s="1"/>
  <c r="AN127" i="7"/>
  <c r="AP127" i="7" s="1"/>
  <c r="AN128" i="7"/>
  <c r="AP128" i="7" s="1"/>
  <c r="AN123" i="7"/>
  <c r="AP123" i="7" s="1"/>
  <c r="AN118" i="7"/>
  <c r="AP118" i="7" s="1"/>
  <c r="AN119" i="7"/>
  <c r="AP119" i="7" s="1"/>
  <c r="AN142" i="7"/>
  <c r="AP142" i="7" s="1"/>
  <c r="AN148" i="7"/>
  <c r="AN126" i="7"/>
  <c r="AP126" i="7" s="1"/>
  <c r="AN120" i="7"/>
  <c r="AP120" i="7" s="1"/>
  <c r="AN115" i="7"/>
  <c r="AP115" i="7" s="1"/>
  <c r="AN117" i="7"/>
  <c r="AP117" i="7" s="1"/>
  <c r="AN140" i="7"/>
  <c r="AP140" i="7" s="1"/>
  <c r="AN108" i="7"/>
  <c r="AP108" i="7" s="1"/>
  <c r="AN121" i="7"/>
  <c r="AP121" i="7" s="1"/>
  <c r="AN141" i="7"/>
  <c r="AP141" i="7" s="1"/>
  <c r="AN107" i="7"/>
  <c r="AN150" i="7"/>
  <c r="AP150" i="7" s="1"/>
  <c r="AN133" i="7"/>
  <c r="AP133" i="7" s="1"/>
  <c r="AN106" i="7"/>
  <c r="AN138" i="7"/>
  <c r="AP138" i="7" s="1"/>
  <c r="AN125" i="7"/>
  <c r="AP125" i="7" s="1"/>
  <c r="AN112" i="7"/>
  <c r="AP112" i="7" s="1"/>
  <c r="AN136" i="7"/>
  <c r="AP136" i="7" s="1"/>
  <c r="AN116" i="7"/>
  <c r="AP116" i="7" s="1"/>
  <c r="AN113" i="7"/>
  <c r="AP113" i="7" s="1"/>
  <c r="AN130" i="7"/>
  <c r="AP130" i="7" s="1"/>
  <c r="AN111" i="7"/>
  <c r="AP111" i="7" s="1"/>
  <c r="AN109" i="7"/>
  <c r="AN122" i="7"/>
  <c r="AP122" i="7" s="1"/>
  <c r="AN137" i="7"/>
  <c r="AP137" i="7" s="1"/>
  <c r="AN139" i="7"/>
  <c r="AP139" i="7" s="1"/>
  <c r="AN466" i="7"/>
  <c r="AP466" i="7" s="1"/>
  <c r="AN897" i="7"/>
  <c r="AP897" i="7" s="1"/>
  <c r="AN882" i="7"/>
  <c r="AP882" i="7" s="1"/>
  <c r="AN874" i="7"/>
  <c r="AP874" i="7" s="1"/>
  <c r="AN889" i="7"/>
  <c r="AP889" i="7" s="1"/>
  <c r="AN906" i="7"/>
  <c r="AP906" i="7" s="1"/>
  <c r="AN881" i="7"/>
  <c r="AP881" i="7" s="1"/>
  <c r="AN865" i="7"/>
  <c r="AN890" i="7"/>
  <c r="AP890" i="7" s="1"/>
  <c r="AN873" i="7"/>
  <c r="AP873" i="7" s="1"/>
  <c r="AN898" i="7"/>
  <c r="AP898" i="7" s="1"/>
  <c r="AN905" i="7"/>
  <c r="AP905" i="7" s="1"/>
  <c r="AN901" i="7"/>
  <c r="AP901" i="7" s="1"/>
  <c r="AN879" i="7"/>
  <c r="AP879" i="7" s="1"/>
  <c r="AN863" i="7"/>
  <c r="AN455" i="7"/>
  <c r="AP455" i="7" s="1"/>
  <c r="AN474" i="7"/>
  <c r="AP474" i="7" s="1"/>
  <c r="AN459" i="7"/>
  <c r="AN489" i="7"/>
  <c r="AP489" i="7" s="1"/>
  <c r="AN471" i="7"/>
  <c r="AP471" i="7" s="1"/>
  <c r="AN880" i="7"/>
  <c r="AP880" i="7" s="1"/>
  <c r="AN875" i="7"/>
  <c r="AP875" i="7" s="1"/>
  <c r="AN484" i="7"/>
  <c r="AP484" i="7" s="1"/>
  <c r="AN454" i="7"/>
  <c r="AP454" i="7" s="1"/>
  <c r="AN452" i="7"/>
  <c r="AP452" i="7" s="1"/>
  <c r="AN487" i="7"/>
  <c r="AP487" i="7" s="1"/>
  <c r="AN477" i="7"/>
  <c r="AP477" i="7" s="1"/>
  <c r="AN480" i="7"/>
  <c r="AP480" i="7" s="1"/>
  <c r="AN469" i="7"/>
  <c r="AP469" i="7" s="1"/>
  <c r="AN485" i="7"/>
  <c r="AP485" i="7" s="1"/>
  <c r="AN886" i="7"/>
  <c r="AP886" i="7" s="1"/>
  <c r="AN473" i="7"/>
  <c r="AP473" i="7" s="1"/>
  <c r="AN876" i="7"/>
  <c r="AP876" i="7" s="1"/>
  <c r="AN878" i="7"/>
  <c r="AP878" i="7" s="1"/>
  <c r="AN457" i="7"/>
  <c r="AN494" i="7"/>
  <c r="AP494" i="7" s="1"/>
  <c r="AN488" i="7"/>
  <c r="AP488" i="7" s="1"/>
  <c r="AN903" i="7"/>
  <c r="AP903" i="7" s="1"/>
  <c r="AN904" i="7"/>
  <c r="AP904" i="7" s="1"/>
  <c r="AN867" i="7"/>
  <c r="AP867" i="7" s="1"/>
  <c r="AN896" i="7"/>
  <c r="AP896" i="7" s="1"/>
  <c r="AN482" i="7"/>
  <c r="AP482" i="7" s="1"/>
  <c r="AN492" i="7"/>
  <c r="AN451" i="7"/>
  <c r="AN475" i="7"/>
  <c r="AP475" i="7" s="1"/>
  <c r="AN476" i="7"/>
  <c r="AP476" i="7" s="1"/>
  <c r="AN899" i="7"/>
  <c r="AP899" i="7" s="1"/>
  <c r="AN893" i="7"/>
  <c r="AP893" i="7" s="1"/>
  <c r="AN900" i="7"/>
  <c r="AP900" i="7" s="1"/>
  <c r="AN891" i="7"/>
  <c r="AP891" i="7" s="1"/>
  <c r="AN868" i="7"/>
  <c r="AN462" i="7"/>
  <c r="AP462" i="7" s="1"/>
  <c r="AN490" i="7"/>
  <c r="AN470" i="7"/>
  <c r="AP470" i="7" s="1"/>
  <c r="AN467" i="7"/>
  <c r="AP467" i="7" s="1"/>
  <c r="AN468" i="7"/>
  <c r="AP468" i="7" s="1"/>
  <c r="AN472" i="7"/>
  <c r="AP472" i="7" s="1"/>
  <c r="AN450" i="7"/>
  <c r="AN872" i="7"/>
  <c r="AP872" i="7" s="1"/>
  <c r="AN864" i="7"/>
  <c r="AN862" i="7"/>
  <c r="AN887" i="7"/>
  <c r="AP887" i="7" s="1"/>
  <c r="AN885" i="7"/>
  <c r="AP885" i="7" s="1"/>
  <c r="AN895" i="7"/>
  <c r="AP895" i="7" s="1"/>
  <c r="AN902" i="7"/>
  <c r="AP902" i="7" s="1"/>
  <c r="AN449" i="7"/>
  <c r="AN486" i="7"/>
  <c r="AP486" i="7" s="1"/>
  <c r="AN465" i="7"/>
  <c r="AP465" i="7" s="1"/>
  <c r="AN460" i="7"/>
  <c r="AP460" i="7" s="1"/>
  <c r="AN866" i="7"/>
  <c r="AN491" i="7"/>
  <c r="AN892" i="7"/>
  <c r="AN884" i="7"/>
  <c r="AP884" i="7" s="1"/>
  <c r="AN888" i="7"/>
  <c r="AP888" i="7" s="1"/>
  <c r="AN877" i="7"/>
  <c r="AP877" i="7" s="1"/>
  <c r="AN894" i="7"/>
  <c r="AP894" i="7" s="1"/>
  <c r="AN493" i="7"/>
  <c r="AP493" i="7" s="1"/>
  <c r="AN481" i="7"/>
  <c r="AP481" i="7" s="1"/>
  <c r="AN463" i="7"/>
  <c r="AP463" i="7" s="1"/>
  <c r="AN458" i="7"/>
  <c r="AN453" i="7"/>
  <c r="AP453" i="7" s="1"/>
  <c r="AN464" i="7"/>
  <c r="AP464" i="7" s="1"/>
  <c r="AN907" i="7"/>
  <c r="AP907" i="7" s="1"/>
  <c r="AN883" i="7"/>
  <c r="AP883" i="7" s="1"/>
  <c r="AN871" i="7"/>
  <c r="AP871" i="7" s="1"/>
  <c r="AN870" i="7"/>
  <c r="AP870" i="7" s="1"/>
  <c r="AN483" i="7"/>
  <c r="AP483" i="7" s="1"/>
  <c r="AN479" i="7"/>
  <c r="AP479" i="7" s="1"/>
  <c r="AN869" i="7"/>
  <c r="AP869" i="7" s="1"/>
  <c r="AN461" i="7"/>
  <c r="AN478" i="7"/>
  <c r="AP478" i="7" s="1"/>
  <c r="AN456" i="7"/>
  <c r="AP456" i="7" s="1"/>
  <c r="AH364" i="7"/>
  <c r="AS455" i="7"/>
  <c r="AS463" i="7"/>
  <c r="AS471" i="7"/>
  <c r="AS479" i="7"/>
  <c r="AS487" i="7"/>
  <c r="AS449" i="7"/>
  <c r="AS457" i="7"/>
  <c r="AS465" i="7"/>
  <c r="AS473" i="7"/>
  <c r="AS489" i="7"/>
  <c r="AS478" i="7"/>
  <c r="AS456" i="7"/>
  <c r="AS464" i="7"/>
  <c r="AS472" i="7"/>
  <c r="AS480" i="7"/>
  <c r="AS488" i="7"/>
  <c r="AS481" i="7"/>
  <c r="AS470" i="7"/>
  <c r="AS450" i="7"/>
  <c r="AS458" i="7"/>
  <c r="AS466" i="7"/>
  <c r="AS474" i="7"/>
  <c r="AS482" i="7"/>
  <c r="AS490" i="7"/>
  <c r="AS451" i="7"/>
  <c r="AS459" i="7"/>
  <c r="AS467" i="7"/>
  <c r="AS475" i="7"/>
  <c r="AS483" i="7"/>
  <c r="AS491" i="7"/>
  <c r="AS486" i="7"/>
  <c r="AS452" i="7"/>
  <c r="AS460" i="7"/>
  <c r="AS468" i="7"/>
  <c r="AS476" i="7"/>
  <c r="AS484" i="7"/>
  <c r="AS492" i="7"/>
  <c r="AS454" i="7"/>
  <c r="AS453" i="7"/>
  <c r="AS461" i="7"/>
  <c r="AS469" i="7"/>
  <c r="AS477" i="7"/>
  <c r="AS485" i="7"/>
  <c r="AS493" i="7"/>
  <c r="AS462" i="7"/>
  <c r="AS494" i="7"/>
  <c r="AN384" i="7"/>
  <c r="AP384" i="7" s="1"/>
  <c r="AN391" i="7"/>
  <c r="AP391" i="7" s="1"/>
  <c r="AN423" i="7"/>
  <c r="AP423" i="7" s="1"/>
  <c r="AN403" i="7"/>
  <c r="AP403" i="7" s="1"/>
  <c r="AN408" i="7"/>
  <c r="AP408" i="7" s="1"/>
  <c r="AN392" i="7"/>
  <c r="AP392" i="7" s="1"/>
  <c r="AN388" i="7"/>
  <c r="AP388" i="7" s="1"/>
  <c r="AN395" i="7"/>
  <c r="AP395" i="7" s="1"/>
  <c r="AN420" i="7"/>
  <c r="AP420" i="7" s="1"/>
  <c r="AN400" i="7"/>
  <c r="AP400" i="7" s="1"/>
  <c r="AN407" i="7"/>
  <c r="AP407" i="7" s="1"/>
  <c r="AN387" i="7"/>
  <c r="AP387" i="7" s="1"/>
  <c r="AN412" i="7"/>
  <c r="AP412" i="7" s="1"/>
  <c r="AN419" i="7"/>
  <c r="AP419" i="7" s="1"/>
  <c r="AN424" i="7"/>
  <c r="AN404" i="7"/>
  <c r="AP404" i="7" s="1"/>
  <c r="AN411" i="7"/>
  <c r="AP411" i="7" s="1"/>
  <c r="AN381" i="7"/>
  <c r="AP381" i="7" s="1"/>
  <c r="AN416" i="7"/>
  <c r="AP416" i="7" s="1"/>
  <c r="AN396" i="7"/>
  <c r="AP396" i="7" s="1"/>
  <c r="AN383" i="7"/>
  <c r="AN415" i="7"/>
  <c r="AP415" i="7" s="1"/>
  <c r="AN399" i="7"/>
  <c r="AP399" i="7" s="1"/>
  <c r="AN414" i="7"/>
  <c r="AP414" i="7" s="1"/>
  <c r="AN426" i="7"/>
  <c r="AP426" i="7" s="1"/>
  <c r="AN409" i="7"/>
  <c r="AP409" i="7" s="1"/>
  <c r="AN402" i="7"/>
  <c r="AP402" i="7" s="1"/>
  <c r="AN394" i="7"/>
  <c r="AP394" i="7" s="1"/>
  <c r="AN405" i="7"/>
  <c r="AP405" i="7" s="1"/>
  <c r="AN413" i="7"/>
  <c r="AP413" i="7" s="1"/>
  <c r="AN422" i="7"/>
  <c r="AP422" i="7" s="1"/>
  <c r="AN382" i="7"/>
  <c r="AN401" i="7"/>
  <c r="AP401" i="7" s="1"/>
  <c r="AN390" i="7"/>
  <c r="AP390" i="7" s="1"/>
  <c r="AN397" i="7"/>
  <c r="AP397" i="7" s="1"/>
  <c r="AN425" i="7"/>
  <c r="AP425" i="7" s="1"/>
  <c r="AN393" i="7"/>
  <c r="AP393" i="7" s="1"/>
  <c r="AN421" i="7"/>
  <c r="AN385" i="7"/>
  <c r="AP385" i="7" s="1"/>
  <c r="AN410" i="7"/>
  <c r="AP410" i="7" s="1"/>
  <c r="AN386" i="7"/>
  <c r="AP386" i="7" s="1"/>
  <c r="AN398" i="7"/>
  <c r="AP398" i="7" s="1"/>
  <c r="AN389" i="7"/>
  <c r="AN418" i="7"/>
  <c r="AP418" i="7" s="1"/>
  <c r="AN417" i="7"/>
  <c r="AP417" i="7" s="1"/>
  <c r="AN406" i="7"/>
  <c r="AP406" i="7" s="1"/>
  <c r="BB33" i="12"/>
  <c r="BB34" i="12"/>
  <c r="BE23" i="12"/>
  <c r="BE29" i="12" s="1"/>
  <c r="BB23" i="10"/>
  <c r="AY34" i="11"/>
  <c r="AY35" i="11"/>
  <c r="AY36" i="11"/>
  <c r="AY37" i="11"/>
  <c r="AY38" i="11"/>
  <c r="AY39" i="11"/>
  <c r="AY40" i="11"/>
  <c r="AY41" i="11"/>
  <c r="AY42" i="11"/>
  <c r="AY43" i="11"/>
  <c r="AY44" i="11"/>
  <c r="AY45" i="11"/>
  <c r="AY46" i="11"/>
  <c r="AY47" i="11"/>
  <c r="AY48" i="11"/>
  <c r="AY49" i="11"/>
  <c r="AY50" i="11"/>
  <c r="AY51" i="11"/>
  <c r="AY52" i="11"/>
  <c r="AY53" i="11"/>
  <c r="AY54" i="11"/>
  <c r="AY55" i="11"/>
  <c r="AY56" i="11"/>
  <c r="AY57" i="11"/>
  <c r="AY58" i="11"/>
  <c r="AY59" i="11"/>
  <c r="AY60" i="11"/>
  <c r="AY61" i="11"/>
  <c r="AY62" i="11"/>
  <c r="AY63" i="11"/>
  <c r="AY64" i="11"/>
  <c r="AY65" i="11"/>
  <c r="AY66" i="11"/>
  <c r="AY67" i="11"/>
  <c r="AY68" i="11"/>
  <c r="AY69" i="11"/>
  <c r="AY70" i="11"/>
  <c r="AY71" i="11"/>
  <c r="AY72" i="11"/>
  <c r="AY73" i="11"/>
  <c r="AY74" i="11"/>
  <c r="AY75" i="11"/>
  <c r="AY76" i="11"/>
  <c r="AY77" i="11"/>
  <c r="AY78" i="11"/>
  <c r="AY79" i="11"/>
  <c r="AY80" i="11"/>
  <c r="AY81" i="11"/>
  <c r="AY82" i="11"/>
  <c r="AY83" i="11"/>
  <c r="AY84" i="11"/>
  <c r="AY85" i="11"/>
  <c r="AY86" i="11"/>
  <c r="AY87" i="11"/>
  <c r="AY88" i="11"/>
  <c r="AY89" i="11"/>
  <c r="AY90" i="11"/>
  <c r="AY91" i="11"/>
  <c r="AY92" i="11"/>
  <c r="AY104" i="11"/>
  <c r="AY30" i="10"/>
  <c r="AY31" i="10"/>
  <c r="AY32" i="10"/>
  <c r="AY33" i="10"/>
  <c r="AY34" i="10"/>
  <c r="AY35" i="10"/>
  <c r="AY36" i="10"/>
  <c r="AY37" i="10"/>
  <c r="AY38" i="10"/>
  <c r="AY39" i="10"/>
  <c r="AY40" i="10"/>
  <c r="AY41" i="10"/>
  <c r="AY42" i="10"/>
  <c r="AY43" i="10"/>
  <c r="AY44" i="10"/>
  <c r="AY45" i="10"/>
  <c r="AY46" i="10"/>
  <c r="AY47" i="10"/>
  <c r="AY48" i="10"/>
  <c r="AY49" i="10"/>
  <c r="AY50" i="10"/>
  <c r="AY51" i="10"/>
  <c r="AY52" i="10"/>
  <c r="AY53" i="10"/>
  <c r="AY54" i="10"/>
  <c r="AW26" i="9"/>
  <c r="BS738" i="7" l="1"/>
  <c r="BS734" i="7"/>
  <c r="BS731" i="7"/>
  <c r="BS739" i="7"/>
  <c r="BS732" i="7"/>
  <c r="BS740" i="7"/>
  <c r="BS730" i="7"/>
  <c r="BS733" i="7"/>
  <c r="BS741" i="7"/>
  <c r="BS735" i="7"/>
  <c r="BS743" i="7"/>
  <c r="BS736" i="7"/>
  <c r="BS737" i="7"/>
  <c r="BS742" i="7"/>
  <c r="AP450" i="7"/>
  <c r="AP382" i="7"/>
  <c r="BB25" i="11"/>
  <c r="BB28" i="11"/>
  <c r="CV454" i="7"/>
  <c r="CW454" i="7" s="1"/>
  <c r="CV144" i="7"/>
  <c r="CW144" i="7" s="1"/>
  <c r="CV105" i="7"/>
  <c r="CW105" i="7" s="1"/>
  <c r="CV118" i="7"/>
  <c r="CW118" i="7" s="1"/>
  <c r="CD908" i="7"/>
  <c r="B1053" i="7" s="1"/>
  <c r="CV121" i="7"/>
  <c r="CW121" i="7" s="1"/>
  <c r="CV125" i="7"/>
  <c r="CW125" i="7" s="1"/>
  <c r="CV140" i="7"/>
  <c r="CW140" i="7" s="1"/>
  <c r="CV478" i="7"/>
  <c r="CW478" i="7" s="1"/>
  <c r="CV469" i="7"/>
  <c r="CW469" i="7" s="1"/>
  <c r="CV137" i="7"/>
  <c r="CW137" i="7" s="1"/>
  <c r="CV110" i="7"/>
  <c r="CW110" i="7" s="1"/>
  <c r="CV114" i="7"/>
  <c r="CW114" i="7" s="1"/>
  <c r="CV455" i="7"/>
  <c r="CW455" i="7" s="1"/>
  <c r="CV491" i="7"/>
  <c r="CW491" i="7" s="1"/>
  <c r="CV477" i="7"/>
  <c r="CW477" i="7" s="1"/>
  <c r="CV149" i="7"/>
  <c r="CV131" i="7"/>
  <c r="CW131" i="7" s="1"/>
  <c r="CV473" i="7"/>
  <c r="CW473" i="7" s="1"/>
  <c r="CV130" i="7"/>
  <c r="CW130" i="7" s="1"/>
  <c r="CV453" i="7"/>
  <c r="CW453" i="7" s="1"/>
  <c r="CV458" i="7"/>
  <c r="CW458" i="7" s="1"/>
  <c r="CV471" i="7"/>
  <c r="CW471" i="7" s="1"/>
  <c r="CV485" i="7"/>
  <c r="CW485" i="7" s="1"/>
  <c r="CV464" i="7"/>
  <c r="CW464" i="7" s="1"/>
  <c r="CV474" i="7"/>
  <c r="CW474" i="7" s="1"/>
  <c r="CV483" i="7"/>
  <c r="CW483" i="7" s="1"/>
  <c r="CV493" i="7"/>
  <c r="CW493" i="7" s="1"/>
  <c r="CV467" i="7"/>
  <c r="CW467" i="7" s="1"/>
  <c r="CV481" i="7"/>
  <c r="CW481" i="7" s="1"/>
  <c r="CV449" i="7"/>
  <c r="CW449" i="7" s="1"/>
  <c r="BU908" i="7"/>
  <c r="B1052" i="7" s="1"/>
  <c r="CV482" i="7"/>
  <c r="CW482" i="7" s="1"/>
  <c r="CV107" i="7"/>
  <c r="CV141" i="7"/>
  <c r="CW141" i="7" s="1"/>
  <c r="CV112" i="7"/>
  <c r="CW112" i="7" s="1"/>
  <c r="CV113" i="7"/>
  <c r="CW113" i="7" s="1"/>
  <c r="CV147" i="7"/>
  <c r="CW147" i="7" s="1"/>
  <c r="CV138" i="7"/>
  <c r="CW138" i="7" s="1"/>
  <c r="CV116" i="7"/>
  <c r="CW116" i="7" s="1"/>
  <c r="CV465" i="7"/>
  <c r="CW465" i="7" s="1"/>
  <c r="CV475" i="7"/>
  <c r="CW475" i="7" s="1"/>
  <c r="CV139" i="7"/>
  <c r="CW139" i="7" s="1"/>
  <c r="CV143" i="7"/>
  <c r="CW143" i="7" s="1"/>
  <c r="CV135" i="7"/>
  <c r="CW135" i="7" s="1"/>
  <c r="CV479" i="7"/>
  <c r="CW479" i="7" s="1"/>
  <c r="CV462" i="7"/>
  <c r="CW462" i="7" s="1"/>
  <c r="CV115" i="7"/>
  <c r="CW115" i="7" s="1"/>
  <c r="CV468" i="7"/>
  <c r="CW468" i="7" s="1"/>
  <c r="CV126" i="7"/>
  <c r="CW126" i="7" s="1"/>
  <c r="CV450" i="7"/>
  <c r="CW450" i="7" s="1"/>
  <c r="CV492" i="7"/>
  <c r="CV128" i="7"/>
  <c r="CW128" i="7" s="1"/>
  <c r="CV136" i="7"/>
  <c r="CW136" i="7" s="1"/>
  <c r="CV108" i="7"/>
  <c r="CV117" i="7"/>
  <c r="CW117" i="7" s="1"/>
  <c r="CV123" i="7"/>
  <c r="CW123" i="7" s="1"/>
  <c r="CV145" i="7"/>
  <c r="CW145" i="7" s="1"/>
  <c r="CV109" i="7"/>
  <c r="CV120" i="7"/>
  <c r="CW120" i="7" s="1"/>
  <c r="CV111" i="7"/>
  <c r="CW111" i="7" s="1"/>
  <c r="CV146" i="7"/>
  <c r="CW146" i="7" s="1"/>
  <c r="CV124" i="7"/>
  <c r="CW124" i="7" s="1"/>
  <c r="CV461" i="7"/>
  <c r="CV488" i="7"/>
  <c r="CW488" i="7" s="1"/>
  <c r="CV466" i="7"/>
  <c r="CW466" i="7" s="1"/>
  <c r="CV470" i="7"/>
  <c r="CW470" i="7" s="1"/>
  <c r="CV484" i="7"/>
  <c r="CW484" i="7" s="1"/>
  <c r="CV452" i="7"/>
  <c r="CW452" i="7" s="1"/>
  <c r="CV459" i="7"/>
  <c r="CW459" i="7" s="1"/>
  <c r="CV148" i="7"/>
  <c r="CV457" i="7"/>
  <c r="CW457" i="7" s="1"/>
  <c r="CV460" i="7"/>
  <c r="CW460" i="7" s="1"/>
  <c r="CV489" i="7"/>
  <c r="CW489" i="7" s="1"/>
  <c r="CV480" i="7"/>
  <c r="CW480" i="7" s="1"/>
  <c r="CV119" i="7"/>
  <c r="CW119" i="7" s="1"/>
  <c r="CV122" i="7"/>
  <c r="CW122" i="7" s="1"/>
  <c r="CV127" i="7"/>
  <c r="CW127" i="7" s="1"/>
  <c r="CV134" i="7"/>
  <c r="CW134" i="7" s="1"/>
  <c r="CV129" i="7"/>
  <c r="CW129" i="7" s="1"/>
  <c r="CV142" i="7"/>
  <c r="CW142" i="7" s="1"/>
  <c r="CV133" i="7"/>
  <c r="CW133" i="7" s="1"/>
  <c r="CV132" i="7"/>
  <c r="CW132" i="7" s="1"/>
  <c r="CV456" i="7"/>
  <c r="CW456" i="7" s="1"/>
  <c r="CV451" i="7"/>
  <c r="CV463" i="7"/>
  <c r="CW463" i="7" s="1"/>
  <c r="CV476" i="7"/>
  <c r="CW476" i="7" s="1"/>
  <c r="CV490" i="7"/>
  <c r="CW490" i="7" s="1"/>
  <c r="CV487" i="7"/>
  <c r="CV472" i="7"/>
  <c r="CW472" i="7" s="1"/>
  <c r="CV486" i="7"/>
  <c r="CW486" i="7" s="1"/>
  <c r="CV106" i="7"/>
  <c r="BW494" i="7"/>
  <c r="CJ494" i="7" s="1"/>
  <c r="CS494" i="7"/>
  <c r="CS150" i="7"/>
  <c r="CU255" i="7" s="1"/>
  <c r="BW151" i="7"/>
  <c r="AP449" i="7"/>
  <c r="AN495" i="7"/>
  <c r="AP461" i="7" s="1"/>
  <c r="AP862" i="7"/>
  <c r="AN908" i="7"/>
  <c r="AP865" i="7" s="1"/>
  <c r="AP105" i="7"/>
  <c r="AN151" i="7"/>
  <c r="AP148" i="7" s="1"/>
  <c r="AP383" i="7"/>
  <c r="AN427" i="7"/>
  <c r="AP389" i="7" s="1"/>
  <c r="AZ26" i="12"/>
  <c r="BB26" i="12" s="1"/>
  <c r="AZ27" i="12"/>
  <c r="BB27" i="12" s="1"/>
  <c r="AZ28" i="12"/>
  <c r="BB28" i="12" s="1"/>
  <c r="AZ29" i="12"/>
  <c r="BB29" i="12" s="1"/>
  <c r="AZ30" i="12"/>
  <c r="BB30" i="12" s="1"/>
  <c r="AZ31" i="12"/>
  <c r="BB31" i="12" s="1"/>
  <c r="AZ32" i="12"/>
  <c r="BB32" i="12" s="1"/>
  <c r="AZ33" i="12"/>
  <c r="AZ34" i="12"/>
  <c r="AZ25" i="12"/>
  <c r="BB25" i="12" s="1"/>
  <c r="BH26" i="12"/>
  <c r="BH27" i="12"/>
  <c r="BH28" i="12"/>
  <c r="BH29" i="12"/>
  <c r="BH30" i="12"/>
  <c r="BH31" i="12"/>
  <c r="BH32" i="12"/>
  <c r="BH33" i="12"/>
  <c r="BH34" i="12"/>
  <c r="BE26" i="12"/>
  <c r="BE27" i="12"/>
  <c r="BE28" i="12"/>
  <c r="BE30" i="12"/>
  <c r="BE31" i="12"/>
  <c r="BE32" i="12"/>
  <c r="BE33" i="12"/>
  <c r="BE34" i="12"/>
  <c r="AS26" i="12"/>
  <c r="AU26" i="12"/>
  <c r="AS27" i="12"/>
  <c r="AU27" i="12"/>
  <c r="AS28" i="12"/>
  <c r="AU28" i="12"/>
  <c r="AS29" i="12"/>
  <c r="AU29" i="12"/>
  <c r="AS30" i="12"/>
  <c r="AU30" i="12"/>
  <c r="AS31" i="12"/>
  <c r="AU31" i="12"/>
  <c r="AS32" i="12"/>
  <c r="AU32" i="12"/>
  <c r="AS33" i="12"/>
  <c r="AU33" i="12"/>
  <c r="AS34" i="12"/>
  <c r="AU34" i="12"/>
  <c r="BE25" i="12"/>
  <c r="AX26" i="12"/>
  <c r="AX27" i="12"/>
  <c r="AX28" i="12"/>
  <c r="AX29" i="12"/>
  <c r="AX30" i="12"/>
  <c r="AX31" i="12"/>
  <c r="AX32" i="12"/>
  <c r="AX33" i="12"/>
  <c r="AX34" i="12"/>
  <c r="AX25" i="12"/>
  <c r="AU25" i="12"/>
  <c r="AS25" i="12"/>
  <c r="BH25" i="12"/>
  <c r="BJ25" i="12" s="1"/>
  <c r="AP26" i="11"/>
  <c r="AR26" i="11"/>
  <c r="AU26" i="11"/>
  <c r="AW26" i="11"/>
  <c r="AY26" i="11" s="1"/>
  <c r="BB26" i="11"/>
  <c r="BE26" i="11"/>
  <c r="AP27" i="11"/>
  <c r="AR27" i="11"/>
  <c r="AU27" i="11"/>
  <c r="AW27" i="11"/>
  <c r="AY27" i="11" s="1"/>
  <c r="BB27" i="11"/>
  <c r="BE27" i="11"/>
  <c r="BG27" i="11" s="1"/>
  <c r="AP28" i="11"/>
  <c r="AR28" i="11"/>
  <c r="AU28" i="11"/>
  <c r="AW28" i="11"/>
  <c r="BE28" i="11"/>
  <c r="AP29" i="11"/>
  <c r="AR29" i="11"/>
  <c r="AU29" i="11"/>
  <c r="AW29" i="11"/>
  <c r="AY29" i="11" s="1"/>
  <c r="BB29" i="11"/>
  <c r="BE29" i="11"/>
  <c r="AP30" i="11"/>
  <c r="AR30" i="11"/>
  <c r="AU30" i="11"/>
  <c r="AW30" i="11"/>
  <c r="AY30" i="11" s="1"/>
  <c r="BB30" i="11"/>
  <c r="BE30" i="11"/>
  <c r="AP31" i="11"/>
  <c r="AR31" i="11"/>
  <c r="AU31" i="11"/>
  <c r="AW31" i="11"/>
  <c r="AY31" i="11" s="1"/>
  <c r="BB31" i="11"/>
  <c r="BE31" i="11"/>
  <c r="AP32" i="11"/>
  <c r="AR32" i="11"/>
  <c r="AU32" i="11"/>
  <c r="AW32" i="11"/>
  <c r="AY32" i="11" s="1"/>
  <c r="BB32" i="11"/>
  <c r="BE32" i="11"/>
  <c r="AP33" i="11"/>
  <c r="AR33" i="11"/>
  <c r="AU33" i="11"/>
  <c r="AW33" i="11"/>
  <c r="AY33" i="11" s="1"/>
  <c r="BB33" i="11"/>
  <c r="BE33" i="11"/>
  <c r="AP34" i="11"/>
  <c r="AR34" i="11"/>
  <c r="AU34" i="11"/>
  <c r="AW34" i="11"/>
  <c r="BB34" i="11"/>
  <c r="BE34" i="11"/>
  <c r="AP35" i="11"/>
  <c r="AR35" i="11"/>
  <c r="AU35" i="11"/>
  <c r="AW35" i="11"/>
  <c r="BB35" i="11"/>
  <c r="BE35" i="11"/>
  <c r="AP36" i="11"/>
  <c r="AR36" i="11"/>
  <c r="AU36" i="11"/>
  <c r="AW36" i="11"/>
  <c r="BB36" i="11"/>
  <c r="BE36" i="11"/>
  <c r="AP37" i="11"/>
  <c r="AR37" i="11"/>
  <c r="AU37" i="11"/>
  <c r="AW37" i="11"/>
  <c r="BB37" i="11"/>
  <c r="BE37" i="11"/>
  <c r="AP38" i="11"/>
  <c r="AR38" i="11"/>
  <c r="AU38" i="11"/>
  <c r="AW38" i="11"/>
  <c r="BB38" i="11"/>
  <c r="BE38" i="11"/>
  <c r="AP39" i="11"/>
  <c r="AR39" i="11"/>
  <c r="AU39" i="11"/>
  <c r="AW39" i="11"/>
  <c r="BB39" i="11"/>
  <c r="BE39" i="11"/>
  <c r="AP40" i="11"/>
  <c r="AR40" i="11"/>
  <c r="AU40" i="11"/>
  <c r="AW40" i="11"/>
  <c r="BB40" i="11"/>
  <c r="BE40" i="11"/>
  <c r="AP41" i="11"/>
  <c r="AR41" i="11"/>
  <c r="AU41" i="11"/>
  <c r="AW41" i="11"/>
  <c r="BB41" i="11"/>
  <c r="BE41" i="11"/>
  <c r="AP42" i="11"/>
  <c r="AR42" i="11"/>
  <c r="AU42" i="11"/>
  <c r="AW42" i="11"/>
  <c r="BB42" i="11"/>
  <c r="BE42" i="11"/>
  <c r="AP43" i="11"/>
  <c r="AR43" i="11"/>
  <c r="AU43" i="11"/>
  <c r="AW43" i="11"/>
  <c r="BB43" i="11"/>
  <c r="BE43" i="11"/>
  <c r="AP44" i="11"/>
  <c r="AR44" i="11"/>
  <c r="AU44" i="11"/>
  <c r="AW44" i="11"/>
  <c r="BB44" i="11"/>
  <c r="BE44" i="11"/>
  <c r="AP45" i="11"/>
  <c r="AR45" i="11"/>
  <c r="AU45" i="11"/>
  <c r="AW45" i="11"/>
  <c r="BB45" i="11"/>
  <c r="BE45" i="11"/>
  <c r="AP46" i="11"/>
  <c r="AR46" i="11"/>
  <c r="AU46" i="11"/>
  <c r="AW46" i="11"/>
  <c r="BB46" i="11"/>
  <c r="BE46" i="11"/>
  <c r="AP47" i="11"/>
  <c r="AR47" i="11"/>
  <c r="AU47" i="11"/>
  <c r="AW47" i="11"/>
  <c r="BB47" i="11"/>
  <c r="BE47" i="11"/>
  <c r="AP48" i="11"/>
  <c r="AR48" i="11"/>
  <c r="AU48" i="11"/>
  <c r="AW48" i="11"/>
  <c r="BB48" i="11"/>
  <c r="BE48" i="11"/>
  <c r="AP49" i="11"/>
  <c r="AR49" i="11"/>
  <c r="AU49" i="11"/>
  <c r="AW49" i="11"/>
  <c r="BB49" i="11"/>
  <c r="BE49" i="11"/>
  <c r="AP50" i="11"/>
  <c r="AR50" i="11"/>
  <c r="AU50" i="11"/>
  <c r="AW50" i="11"/>
  <c r="BB50" i="11"/>
  <c r="BE50" i="11"/>
  <c r="AP51" i="11"/>
  <c r="AR51" i="11"/>
  <c r="AU51" i="11"/>
  <c r="AW51" i="11"/>
  <c r="BB51" i="11"/>
  <c r="BE51" i="11"/>
  <c r="AP52" i="11"/>
  <c r="AR52" i="11"/>
  <c r="AU52" i="11"/>
  <c r="AW52" i="11"/>
  <c r="BB52" i="11"/>
  <c r="BE52" i="11"/>
  <c r="AP53" i="11"/>
  <c r="AR53" i="11"/>
  <c r="AU53" i="11"/>
  <c r="AW53" i="11"/>
  <c r="BB53" i="11"/>
  <c r="BE53" i="11"/>
  <c r="AP54" i="11"/>
  <c r="AR54" i="11"/>
  <c r="AU54" i="11"/>
  <c r="AW54" i="11"/>
  <c r="BB54" i="11"/>
  <c r="BE54" i="11"/>
  <c r="AP55" i="11"/>
  <c r="AR55" i="11"/>
  <c r="AU55" i="11"/>
  <c r="AW55" i="11"/>
  <c r="BB55" i="11"/>
  <c r="BE55" i="11"/>
  <c r="AP56" i="11"/>
  <c r="AR56" i="11"/>
  <c r="AU56" i="11"/>
  <c r="AW56" i="11"/>
  <c r="BB56" i="11"/>
  <c r="BE56" i="11"/>
  <c r="AP57" i="11"/>
  <c r="AR57" i="11"/>
  <c r="AU57" i="11"/>
  <c r="AW57" i="11"/>
  <c r="BB57" i="11"/>
  <c r="BE57" i="11"/>
  <c r="AP58" i="11"/>
  <c r="AR58" i="11"/>
  <c r="AU58" i="11"/>
  <c r="AW58" i="11"/>
  <c r="BB58" i="11"/>
  <c r="BE58" i="11"/>
  <c r="AP59" i="11"/>
  <c r="AR59" i="11"/>
  <c r="AU59" i="11"/>
  <c r="AW59" i="11"/>
  <c r="BB59" i="11"/>
  <c r="BE59" i="11"/>
  <c r="AP60" i="11"/>
  <c r="AR60" i="11"/>
  <c r="AU60" i="11"/>
  <c r="AW60" i="11"/>
  <c r="BB60" i="11"/>
  <c r="BE60" i="11"/>
  <c r="AP61" i="11"/>
  <c r="AR61" i="11"/>
  <c r="AU61" i="11"/>
  <c r="AW61" i="11"/>
  <c r="BB61" i="11"/>
  <c r="BE61" i="11"/>
  <c r="AP62" i="11"/>
  <c r="AR62" i="11"/>
  <c r="AU62" i="11"/>
  <c r="AW62" i="11"/>
  <c r="BB62" i="11"/>
  <c r="BE62" i="11"/>
  <c r="AP63" i="11"/>
  <c r="AR63" i="11"/>
  <c r="AU63" i="11"/>
  <c r="AW63" i="11"/>
  <c r="BB63" i="11"/>
  <c r="BE63" i="11"/>
  <c r="AP64" i="11"/>
  <c r="AR64" i="11"/>
  <c r="AU64" i="11"/>
  <c r="AW64" i="11"/>
  <c r="BB64" i="11"/>
  <c r="BE64" i="11"/>
  <c r="AP65" i="11"/>
  <c r="AR65" i="11"/>
  <c r="AU65" i="11"/>
  <c r="AW65" i="11"/>
  <c r="BB65" i="11"/>
  <c r="BE65" i="11"/>
  <c r="AP66" i="11"/>
  <c r="AR66" i="11"/>
  <c r="AU66" i="11"/>
  <c r="AW66" i="11"/>
  <c r="BB66" i="11"/>
  <c r="BE66" i="11"/>
  <c r="AP67" i="11"/>
  <c r="AR67" i="11"/>
  <c r="AU67" i="11"/>
  <c r="AW67" i="11"/>
  <c r="BB67" i="11"/>
  <c r="BE67" i="11"/>
  <c r="AP68" i="11"/>
  <c r="AR68" i="11"/>
  <c r="AU68" i="11"/>
  <c r="AW68" i="11"/>
  <c r="BB68" i="11"/>
  <c r="BE68" i="11"/>
  <c r="AP69" i="11"/>
  <c r="AR69" i="11"/>
  <c r="AU69" i="11"/>
  <c r="AW69" i="11"/>
  <c r="BB69" i="11"/>
  <c r="BE69" i="11"/>
  <c r="AP70" i="11"/>
  <c r="AR70" i="11"/>
  <c r="AU70" i="11"/>
  <c r="AW70" i="11"/>
  <c r="BB70" i="11"/>
  <c r="BE70" i="11"/>
  <c r="AP71" i="11"/>
  <c r="AR71" i="11"/>
  <c r="AU71" i="11"/>
  <c r="AW71" i="11"/>
  <c r="BB71" i="11"/>
  <c r="BE71" i="11"/>
  <c r="AP72" i="11"/>
  <c r="AR72" i="11"/>
  <c r="AU72" i="11"/>
  <c r="AW72" i="11"/>
  <c r="BB72" i="11"/>
  <c r="BE72" i="11"/>
  <c r="AP73" i="11"/>
  <c r="AR73" i="11"/>
  <c r="AU73" i="11"/>
  <c r="AW73" i="11"/>
  <c r="BB73" i="11"/>
  <c r="BE73" i="11"/>
  <c r="AP74" i="11"/>
  <c r="AR74" i="11"/>
  <c r="AU74" i="11"/>
  <c r="AW74" i="11"/>
  <c r="BB74" i="11"/>
  <c r="BE74" i="11"/>
  <c r="AP75" i="11"/>
  <c r="AR75" i="11"/>
  <c r="AU75" i="11"/>
  <c r="AW75" i="11"/>
  <c r="BB75" i="11"/>
  <c r="BE75" i="11"/>
  <c r="AP76" i="11"/>
  <c r="AR76" i="11"/>
  <c r="AU76" i="11"/>
  <c r="AW76" i="11"/>
  <c r="BB76" i="11"/>
  <c r="BE76" i="11"/>
  <c r="AP77" i="11"/>
  <c r="AR77" i="11"/>
  <c r="AU77" i="11"/>
  <c r="AW77" i="11"/>
  <c r="BB77" i="11"/>
  <c r="BE77" i="11"/>
  <c r="AP78" i="11"/>
  <c r="AR78" i="11"/>
  <c r="AU78" i="11"/>
  <c r="AW78" i="11"/>
  <c r="BB78" i="11"/>
  <c r="BE78" i="11"/>
  <c r="AP79" i="11"/>
  <c r="AR79" i="11"/>
  <c r="AU79" i="11"/>
  <c r="AW79" i="11"/>
  <c r="BB79" i="11"/>
  <c r="BE79" i="11"/>
  <c r="AP80" i="11"/>
  <c r="AR80" i="11"/>
  <c r="AU80" i="11"/>
  <c r="AW80" i="11"/>
  <c r="BB80" i="11"/>
  <c r="BE80" i="11"/>
  <c r="AP81" i="11"/>
  <c r="AR81" i="11"/>
  <c r="AU81" i="11"/>
  <c r="AW81" i="11"/>
  <c r="BB81" i="11"/>
  <c r="BE81" i="11"/>
  <c r="AP82" i="11"/>
  <c r="AR82" i="11"/>
  <c r="AU82" i="11"/>
  <c r="AW82" i="11"/>
  <c r="BB82" i="11"/>
  <c r="BE82" i="11"/>
  <c r="AP83" i="11"/>
  <c r="AR83" i="11"/>
  <c r="AU83" i="11"/>
  <c r="AW83" i="11"/>
  <c r="BB83" i="11"/>
  <c r="BE83" i="11"/>
  <c r="AP84" i="11"/>
  <c r="AR84" i="11"/>
  <c r="AU84" i="11"/>
  <c r="AW84" i="11"/>
  <c r="BB84" i="11"/>
  <c r="BE84" i="11"/>
  <c r="AP85" i="11"/>
  <c r="AR85" i="11"/>
  <c r="AU85" i="11"/>
  <c r="AW85" i="11"/>
  <c r="BB85" i="11"/>
  <c r="BE85" i="11"/>
  <c r="AP86" i="11"/>
  <c r="AR86" i="11"/>
  <c r="AU86" i="11"/>
  <c r="AW86" i="11"/>
  <c r="BB86" i="11"/>
  <c r="BE86" i="11"/>
  <c r="AP87" i="11"/>
  <c r="AR87" i="11"/>
  <c r="AU87" i="11"/>
  <c r="AW87" i="11"/>
  <c r="BB87" i="11"/>
  <c r="BE87" i="11"/>
  <c r="AP88" i="11"/>
  <c r="AR88" i="11"/>
  <c r="AU88" i="11"/>
  <c r="AW88" i="11"/>
  <c r="BB88" i="11"/>
  <c r="BE88" i="11"/>
  <c r="AP89" i="11"/>
  <c r="AR89" i="11"/>
  <c r="AU89" i="11"/>
  <c r="AW89" i="11"/>
  <c r="BB89" i="11"/>
  <c r="BE89" i="11"/>
  <c r="AP90" i="11"/>
  <c r="AR90" i="11"/>
  <c r="AU90" i="11"/>
  <c r="AW90" i="11"/>
  <c r="BB90" i="11"/>
  <c r="BE90" i="11"/>
  <c r="AP91" i="11"/>
  <c r="AR91" i="11"/>
  <c r="AU91" i="11"/>
  <c r="AW91" i="11"/>
  <c r="BB91" i="11"/>
  <c r="BE91" i="11"/>
  <c r="AP92" i="11"/>
  <c r="AR92" i="11"/>
  <c r="AU92" i="11"/>
  <c r="AW92" i="11"/>
  <c r="BB92" i="11"/>
  <c r="BE92" i="11"/>
  <c r="AP93" i="11"/>
  <c r="AR93" i="11"/>
  <c r="AU93" i="11"/>
  <c r="AW93" i="11"/>
  <c r="AY93" i="11" s="1"/>
  <c r="BB93" i="11"/>
  <c r="BE93" i="11"/>
  <c r="AP94" i="11"/>
  <c r="AR94" i="11"/>
  <c r="AU94" i="11"/>
  <c r="AW94" i="11"/>
  <c r="AY94" i="11" s="1"/>
  <c r="BB94" i="11"/>
  <c r="BE94" i="11"/>
  <c r="AP95" i="11"/>
  <c r="AR95" i="11"/>
  <c r="AU95" i="11"/>
  <c r="AW95" i="11"/>
  <c r="AY95" i="11" s="1"/>
  <c r="BB95" i="11"/>
  <c r="BE95" i="11"/>
  <c r="AP96" i="11"/>
  <c r="AR96" i="11"/>
  <c r="AU96" i="11"/>
  <c r="AW96" i="11"/>
  <c r="AY96" i="11" s="1"/>
  <c r="BB96" i="11"/>
  <c r="BE96" i="11"/>
  <c r="AP97" i="11"/>
  <c r="AR97" i="11"/>
  <c r="AU97" i="11"/>
  <c r="AW97" i="11"/>
  <c r="AY97" i="11" s="1"/>
  <c r="BB97" i="11"/>
  <c r="BE97" i="11"/>
  <c r="AP98" i="11"/>
  <c r="AR98" i="11"/>
  <c r="AU98" i="11"/>
  <c r="AW98" i="11"/>
  <c r="AY98" i="11" s="1"/>
  <c r="BB98" i="11"/>
  <c r="BE98" i="11"/>
  <c r="AP99" i="11"/>
  <c r="AR99" i="11"/>
  <c r="AU99" i="11"/>
  <c r="AW99" i="11"/>
  <c r="AY99" i="11" s="1"/>
  <c r="BB99" i="11"/>
  <c r="BE99" i="11"/>
  <c r="AP100" i="11"/>
  <c r="AR100" i="11"/>
  <c r="AU100" i="11"/>
  <c r="AW100" i="11"/>
  <c r="AY100" i="11" s="1"/>
  <c r="BB100" i="11"/>
  <c r="BE100" i="11"/>
  <c r="AP101" i="11"/>
  <c r="AR101" i="11"/>
  <c r="AU101" i="11"/>
  <c r="AW101" i="11"/>
  <c r="AY101" i="11" s="1"/>
  <c r="BB101" i="11"/>
  <c r="BE101" i="11"/>
  <c r="AP102" i="11"/>
  <c r="AR102" i="11"/>
  <c r="AU102" i="11"/>
  <c r="AW102" i="11"/>
  <c r="AY102" i="11" s="1"/>
  <c r="BB102" i="11"/>
  <c r="BE102" i="11"/>
  <c r="AP103" i="11"/>
  <c r="AR103" i="11"/>
  <c r="AU103" i="11"/>
  <c r="AW103" i="11"/>
  <c r="AY103" i="11" s="1"/>
  <c r="BB103" i="11"/>
  <c r="BE103" i="11"/>
  <c r="AP104" i="11"/>
  <c r="AR104" i="11"/>
  <c r="AU104" i="11"/>
  <c r="AW104" i="11"/>
  <c r="BB104" i="11"/>
  <c r="BE104" i="11"/>
  <c r="BE25" i="11"/>
  <c r="BG25" i="11" s="1"/>
  <c r="AW25" i="11"/>
  <c r="AY25" i="11" s="1"/>
  <c r="AR25" i="11"/>
  <c r="AP25" i="11"/>
  <c r="AP105" i="11" s="1"/>
  <c r="AU54" i="9"/>
  <c r="AU55" i="9"/>
  <c r="AU56" i="9"/>
  <c r="AU57" i="9"/>
  <c r="AU58" i="9"/>
  <c r="AU59" i="9"/>
  <c r="AU60" i="9"/>
  <c r="AU61" i="9"/>
  <c r="AU62" i="9"/>
  <c r="AU63" i="9"/>
  <c r="AU64" i="9"/>
  <c r="AU65" i="9"/>
  <c r="AU66" i="9"/>
  <c r="AU67" i="9"/>
  <c r="AU68" i="9"/>
  <c r="AU53" i="9"/>
  <c r="AU52" i="9"/>
  <c r="AU51" i="9"/>
  <c r="AU50" i="9"/>
  <c r="AU49" i="9"/>
  <c r="AU48" i="9"/>
  <c r="AU47" i="9"/>
  <c r="AU46" i="9"/>
  <c r="AU45" i="9"/>
  <c r="AU44" i="9"/>
  <c r="AU43" i="9"/>
  <c r="AU42" i="9"/>
  <c r="AU41" i="9"/>
  <c r="AU40" i="9"/>
  <c r="AU39" i="9"/>
  <c r="AU38" i="9"/>
  <c r="AU37" i="9"/>
  <c r="AU36" i="9"/>
  <c r="AU35" i="9"/>
  <c r="AU34" i="9"/>
  <c r="AU33" i="9"/>
  <c r="AU32" i="9"/>
  <c r="AU31" i="9"/>
  <c r="AU30" i="9"/>
  <c r="AU29" i="9"/>
  <c r="AU28" i="9"/>
  <c r="AU27" i="9"/>
  <c r="AU26" i="9"/>
  <c r="AU25" i="9"/>
  <c r="AU24" i="9"/>
  <c r="AU26" i="10"/>
  <c r="AU27" i="10"/>
  <c r="AU28" i="10"/>
  <c r="AU29" i="10"/>
  <c r="AU30" i="10"/>
  <c r="AU31" i="10"/>
  <c r="AU32" i="10"/>
  <c r="AU33" i="10"/>
  <c r="AU34" i="10"/>
  <c r="AU35" i="10"/>
  <c r="AU36" i="10"/>
  <c r="AU37" i="10"/>
  <c r="AU38" i="10"/>
  <c r="AU39" i="10"/>
  <c r="AU40" i="10"/>
  <c r="AU41" i="10"/>
  <c r="AU42" i="10"/>
  <c r="AU43" i="10"/>
  <c r="AU44" i="10"/>
  <c r="AU45" i="10"/>
  <c r="AU46" i="10"/>
  <c r="AU47" i="10"/>
  <c r="AU48" i="10"/>
  <c r="AU49" i="10"/>
  <c r="AU50" i="10"/>
  <c r="AU51" i="10"/>
  <c r="AU52" i="10"/>
  <c r="AU53" i="10"/>
  <c r="AU54" i="10"/>
  <c r="AU25" i="10"/>
  <c r="BE25" i="10"/>
  <c r="BE26" i="10"/>
  <c r="AP27" i="10"/>
  <c r="AP451" i="7" l="1"/>
  <c r="AU35" i="12"/>
  <c r="AR105" i="11"/>
  <c r="B108" i="11" s="1"/>
  <c r="CW487" i="7"/>
  <c r="AP892" i="7"/>
  <c r="AP863" i="7"/>
  <c r="AP864" i="7"/>
  <c r="AP109" i="7"/>
  <c r="AS35" i="12"/>
  <c r="CU599" i="7"/>
  <c r="CV150" i="7"/>
  <c r="CV151" i="7" s="1"/>
  <c r="CW109" i="7" s="1"/>
  <c r="BS744" i="7"/>
  <c r="B751" i="7" s="1"/>
  <c r="CV494" i="7"/>
  <c r="CV495" i="7" s="1"/>
  <c r="CW492" i="7" s="1"/>
  <c r="BW495" i="7"/>
  <c r="B639" i="7" s="1"/>
  <c r="AP421" i="7"/>
  <c r="AP457" i="7"/>
  <c r="AP459" i="7"/>
  <c r="AP492" i="7"/>
  <c r="AP490" i="7"/>
  <c r="AP491" i="7"/>
  <c r="AP458" i="7"/>
  <c r="AP424" i="7"/>
  <c r="CW108" i="7"/>
  <c r="AP149" i="7"/>
  <c r="AP107" i="7"/>
  <c r="AP106" i="7"/>
  <c r="AP866" i="7"/>
  <c r="AP868" i="7"/>
  <c r="BG105" i="11"/>
  <c r="B110" i="11" s="1"/>
  <c r="AW105" i="11"/>
  <c r="AZ35" i="12"/>
  <c r="B39" i="12" s="1"/>
  <c r="BJ35" i="12"/>
  <c r="B40" i="12" s="1"/>
  <c r="CW451" i="7" l="1"/>
  <c r="B38" i="12"/>
  <c r="CW461" i="7"/>
  <c r="CW150" i="7"/>
  <c r="CW149" i="7"/>
  <c r="CW494" i="7"/>
  <c r="CW495" i="7" s="1"/>
  <c r="B640" i="7" s="1"/>
  <c r="AP495" i="7"/>
  <c r="B638" i="7" s="1"/>
  <c r="CW107" i="7"/>
  <c r="CW106" i="7"/>
  <c r="CW148" i="7"/>
  <c r="AP151" i="7"/>
  <c r="B294" i="7" s="1"/>
  <c r="AP908" i="7"/>
  <c r="B1051" i="7" s="1"/>
  <c r="AY28" i="11"/>
  <c r="AY105" i="11" s="1"/>
  <c r="AY106" i="11" s="1"/>
  <c r="B109" i="11" s="1"/>
  <c r="CW151" i="7" l="1"/>
  <c r="B295" i="7" s="1"/>
  <c r="BB35" i="12"/>
  <c r="BB36" i="12" l="1"/>
  <c r="AW25" i="10"/>
  <c r="AY25" i="10" s="1"/>
  <c r="H26" i="12"/>
  <c r="H27" i="12"/>
  <c r="H28" i="12"/>
  <c r="H29" i="12"/>
  <c r="H30" i="12"/>
  <c r="H31" i="12"/>
  <c r="H32" i="12"/>
  <c r="H33" i="12"/>
  <c r="H34" i="12"/>
  <c r="H25" i="12"/>
  <c r="BE29" i="10"/>
  <c r="BG29" i="10"/>
  <c r="BE30" i="10"/>
  <c r="BG30" i="10"/>
  <c r="BE31" i="10"/>
  <c r="BG31" i="10"/>
  <c r="BE32" i="10"/>
  <c r="BG32" i="10"/>
  <c r="BE33" i="10"/>
  <c r="BG33" i="10"/>
  <c r="BE34" i="10"/>
  <c r="BG34" i="10"/>
  <c r="BE35" i="10"/>
  <c r="BG35" i="10"/>
  <c r="BE36" i="10"/>
  <c r="BG36" i="10"/>
  <c r="BE37" i="10"/>
  <c r="BG37" i="10"/>
  <c r="BE38" i="10"/>
  <c r="BG38" i="10"/>
  <c r="BE39" i="10"/>
  <c r="BG39" i="10"/>
  <c r="BE40" i="10"/>
  <c r="BG40" i="10"/>
  <c r="BE41" i="10"/>
  <c r="BG41" i="10"/>
  <c r="BE42" i="10"/>
  <c r="BG42" i="10"/>
  <c r="BE43" i="10"/>
  <c r="BG43" i="10"/>
  <c r="BE44" i="10"/>
  <c r="BG44" i="10"/>
  <c r="BE45" i="10"/>
  <c r="BG45" i="10"/>
  <c r="BE46" i="10"/>
  <c r="BG46" i="10"/>
  <c r="BE47" i="10"/>
  <c r="BG47" i="10"/>
  <c r="BE48" i="10"/>
  <c r="BG48" i="10"/>
  <c r="BE49" i="10"/>
  <c r="BG49" i="10"/>
  <c r="BE50" i="10"/>
  <c r="BG50" i="10"/>
  <c r="BE51" i="10"/>
  <c r="BG51" i="10"/>
  <c r="BE52" i="10"/>
  <c r="BG52" i="10"/>
  <c r="BE53" i="10"/>
  <c r="BE54" i="10"/>
  <c r="BG54" i="10"/>
  <c r="BG25" i="10"/>
  <c r="AW29" i="10"/>
  <c r="AY29" i="10" s="1"/>
  <c r="AW30" i="10"/>
  <c r="AW31" i="10"/>
  <c r="AW32" i="10"/>
  <c r="AW33" i="10"/>
  <c r="AW34" i="10"/>
  <c r="AW35" i="10"/>
  <c r="AW36" i="10"/>
  <c r="AW37" i="10"/>
  <c r="AW38" i="10"/>
  <c r="AW39" i="10"/>
  <c r="AW40" i="10"/>
  <c r="AW41" i="10"/>
  <c r="AW42" i="10"/>
  <c r="AW43" i="10"/>
  <c r="AW44" i="10"/>
  <c r="AW45" i="10"/>
  <c r="AW46" i="10"/>
  <c r="AW47" i="10"/>
  <c r="AW48" i="10"/>
  <c r="AW49" i="10"/>
  <c r="AW50" i="10"/>
  <c r="AW51" i="10"/>
  <c r="AW52" i="10"/>
  <c r="AW53" i="10"/>
  <c r="BG53" i="10" s="1"/>
  <c r="AW54" i="10"/>
  <c r="AP29" i="10"/>
  <c r="AR29" i="10"/>
  <c r="AP30" i="10"/>
  <c r="AR30" i="10"/>
  <c r="AP31" i="10"/>
  <c r="AR31" i="10"/>
  <c r="AP32" i="10"/>
  <c r="AR32" i="10"/>
  <c r="AP33" i="10"/>
  <c r="AR33" i="10"/>
  <c r="AP34" i="10"/>
  <c r="AR34" i="10"/>
  <c r="AP35" i="10"/>
  <c r="AR35" i="10"/>
  <c r="AP36" i="10"/>
  <c r="AR36" i="10"/>
  <c r="AP37" i="10"/>
  <c r="AR37" i="10"/>
  <c r="AP38" i="10"/>
  <c r="AR38" i="10"/>
  <c r="AP39" i="10"/>
  <c r="AR39" i="10"/>
  <c r="AP40" i="10"/>
  <c r="AR40" i="10"/>
  <c r="AP41" i="10"/>
  <c r="AR41" i="10"/>
  <c r="AP42" i="10"/>
  <c r="AR42" i="10"/>
  <c r="AP43" i="10"/>
  <c r="AR43" i="10"/>
  <c r="AP44" i="10"/>
  <c r="AR44" i="10"/>
  <c r="AP45" i="10"/>
  <c r="AR45" i="10"/>
  <c r="AP46" i="10"/>
  <c r="AR46" i="10"/>
  <c r="AP47" i="10"/>
  <c r="AR47" i="10"/>
  <c r="AP48" i="10"/>
  <c r="AR48" i="10"/>
  <c r="AP49" i="10"/>
  <c r="AR49" i="10"/>
  <c r="AP50" i="10"/>
  <c r="AR50" i="10"/>
  <c r="AP51" i="10"/>
  <c r="AR51" i="10"/>
  <c r="AP52" i="10"/>
  <c r="AR52" i="10"/>
  <c r="AP53" i="10"/>
  <c r="AR53" i="10"/>
  <c r="AP54" i="10"/>
  <c r="AR54" i="10"/>
  <c r="AP26" i="10"/>
  <c r="AP28" i="10"/>
  <c r="AR26" i="10"/>
  <c r="AR27" i="10"/>
  <c r="AR28" i="10"/>
  <c r="AR25" i="10"/>
  <c r="AP25" i="10"/>
  <c r="BE28" i="10"/>
  <c r="AW28" i="10"/>
  <c r="BE27" i="10"/>
  <c r="AW27" i="10"/>
  <c r="AY27" i="10" s="1"/>
  <c r="BG26" i="10"/>
  <c r="AW26" i="10"/>
  <c r="AY26" i="10" s="1"/>
  <c r="BE25" i="9"/>
  <c r="BG25" i="9" s="1"/>
  <c r="BE26" i="9"/>
  <c r="BE27" i="9"/>
  <c r="BE28" i="9"/>
  <c r="BE29" i="9"/>
  <c r="BE30" i="9"/>
  <c r="BE31" i="9"/>
  <c r="BE32" i="9"/>
  <c r="BE33" i="9"/>
  <c r="BE34" i="9"/>
  <c r="BE35" i="9"/>
  <c r="BE36" i="9"/>
  <c r="BE37" i="9"/>
  <c r="BE38" i="9"/>
  <c r="BE39" i="9"/>
  <c r="BE40" i="9"/>
  <c r="BE41" i="9"/>
  <c r="BE42" i="9"/>
  <c r="BE43" i="9"/>
  <c r="BE44" i="9"/>
  <c r="BE45" i="9"/>
  <c r="BE46" i="9"/>
  <c r="BE47" i="9"/>
  <c r="BE48" i="9"/>
  <c r="BE49" i="9"/>
  <c r="BE50" i="9"/>
  <c r="BE51" i="9"/>
  <c r="BE52" i="9"/>
  <c r="BE53" i="9"/>
  <c r="BE54" i="9"/>
  <c r="BE55" i="9"/>
  <c r="BE56" i="9"/>
  <c r="BE57" i="9"/>
  <c r="BE58" i="9"/>
  <c r="BE59" i="9"/>
  <c r="BE60" i="9"/>
  <c r="BE61" i="9"/>
  <c r="BE62" i="9"/>
  <c r="BE63" i="9"/>
  <c r="BE64" i="9"/>
  <c r="BE65" i="9"/>
  <c r="BE66" i="9"/>
  <c r="BE67" i="9"/>
  <c r="BE68" i="9"/>
  <c r="BE24" i="9"/>
  <c r="AP55" i="10" l="1"/>
  <c r="AR55" i="10"/>
  <c r="AW55" i="10"/>
  <c r="AR24" i="9"/>
  <c r="AR25" i="9"/>
  <c r="AR26" i="9"/>
  <c r="AR27" i="9"/>
  <c r="AR28" i="9"/>
  <c r="AR29" i="9"/>
  <c r="AR30" i="9"/>
  <c r="AR31" i="9"/>
  <c r="AR32" i="9"/>
  <c r="AR33" i="9"/>
  <c r="AR34" i="9"/>
  <c r="AR35" i="9"/>
  <c r="AR36" i="9"/>
  <c r="AR37" i="9"/>
  <c r="AR38" i="9"/>
  <c r="AR39" i="9"/>
  <c r="AR40" i="9"/>
  <c r="AR41" i="9"/>
  <c r="AR42" i="9"/>
  <c r="AR43" i="9"/>
  <c r="AR44" i="9"/>
  <c r="AR45" i="9"/>
  <c r="AR46" i="9"/>
  <c r="AR47" i="9"/>
  <c r="AR48" i="9"/>
  <c r="AR49" i="9"/>
  <c r="AR50" i="9"/>
  <c r="AR51" i="9"/>
  <c r="AR52" i="9"/>
  <c r="AR53" i="9"/>
  <c r="AR54" i="9"/>
  <c r="AR55" i="9"/>
  <c r="AR56" i="9"/>
  <c r="AR57" i="9"/>
  <c r="AR58" i="9"/>
  <c r="AR59" i="9"/>
  <c r="AR60" i="9"/>
  <c r="AR61" i="9"/>
  <c r="AR62" i="9"/>
  <c r="AR63" i="9"/>
  <c r="AR64" i="9"/>
  <c r="AR65" i="9"/>
  <c r="AR66" i="9"/>
  <c r="AR67" i="9"/>
  <c r="AR68" i="9"/>
  <c r="AP68" i="9"/>
  <c r="AP67" i="9"/>
  <c r="AP66" i="9"/>
  <c r="AP65" i="9"/>
  <c r="AP64" i="9"/>
  <c r="AP63" i="9"/>
  <c r="AP62" i="9"/>
  <c r="AP61" i="9"/>
  <c r="AP60" i="9"/>
  <c r="AP59" i="9"/>
  <c r="AP58" i="9"/>
  <c r="AP57" i="9"/>
  <c r="AP56" i="9"/>
  <c r="AP55" i="9"/>
  <c r="AP54" i="9"/>
  <c r="AP53" i="9"/>
  <c r="AP52" i="9"/>
  <c r="AP51" i="9"/>
  <c r="AP50" i="9"/>
  <c r="AP49" i="9"/>
  <c r="AP48" i="9"/>
  <c r="AP47" i="9"/>
  <c r="AP46" i="9"/>
  <c r="AP45" i="9"/>
  <c r="AP44" i="9"/>
  <c r="AP43" i="9"/>
  <c r="AP42" i="9"/>
  <c r="AP41" i="9"/>
  <c r="AP40" i="9"/>
  <c r="AP39" i="9"/>
  <c r="AP38" i="9"/>
  <c r="AP37" i="9"/>
  <c r="AP36" i="9"/>
  <c r="AP35" i="9"/>
  <c r="AP34" i="9"/>
  <c r="AP33" i="9"/>
  <c r="AP32" i="9"/>
  <c r="AP31" i="9"/>
  <c r="AP30" i="9"/>
  <c r="AP29" i="9"/>
  <c r="AP28" i="9"/>
  <c r="AP27" i="9"/>
  <c r="AP26" i="9"/>
  <c r="AP25" i="9"/>
  <c r="AP24" i="9"/>
  <c r="H25" i="9"/>
  <c r="H26" i="9"/>
  <c r="H27" i="9"/>
  <c r="H28" i="9"/>
  <c r="H29" i="9"/>
  <c r="H30" i="9"/>
  <c r="H31" i="9"/>
  <c r="H32" i="9"/>
  <c r="H33" i="9"/>
  <c r="H34" i="9"/>
  <c r="H35" i="9"/>
  <c r="H36" i="9"/>
  <c r="H37" i="9"/>
  <c r="H38" i="9"/>
  <c r="H39" i="9"/>
  <c r="H40" i="9"/>
  <c r="H41" i="9"/>
  <c r="H42" i="9"/>
  <c r="H43" i="9"/>
  <c r="H44" i="9"/>
  <c r="H45" i="9"/>
  <c r="H46" i="9"/>
  <c r="H47" i="9"/>
  <c r="H48" i="9"/>
  <c r="H49" i="9"/>
  <c r="H50" i="9"/>
  <c r="H51" i="9"/>
  <c r="H52" i="9"/>
  <c r="H53" i="9"/>
  <c r="H54" i="9"/>
  <c r="H55" i="9"/>
  <c r="H56" i="9"/>
  <c r="H57" i="9"/>
  <c r="H58" i="9"/>
  <c r="H59" i="9"/>
  <c r="H60" i="9"/>
  <c r="H61" i="9"/>
  <c r="H62" i="9"/>
  <c r="H63" i="9"/>
  <c r="H64" i="9"/>
  <c r="H65" i="9"/>
  <c r="H66" i="9"/>
  <c r="H67" i="9"/>
  <c r="H68" i="9"/>
  <c r="H24" i="9"/>
  <c r="AW27" i="9"/>
  <c r="AY27" i="9" s="1"/>
  <c r="AW28" i="9"/>
  <c r="AY28" i="9" s="1"/>
  <c r="AW29" i="9"/>
  <c r="AY29" i="9" s="1"/>
  <c r="AW30" i="9"/>
  <c r="AY30" i="9" s="1"/>
  <c r="AW31" i="9"/>
  <c r="AY31" i="9" s="1"/>
  <c r="AW32" i="9"/>
  <c r="AY32" i="9" s="1"/>
  <c r="AW33" i="9"/>
  <c r="AY33" i="9" s="1"/>
  <c r="AW34" i="9"/>
  <c r="AY34" i="9" s="1"/>
  <c r="AW35" i="9"/>
  <c r="AY35" i="9" s="1"/>
  <c r="AW36" i="9"/>
  <c r="AY36" i="9" s="1"/>
  <c r="AW37" i="9"/>
  <c r="AY37" i="9" s="1"/>
  <c r="AW38" i="9"/>
  <c r="AY38" i="9" s="1"/>
  <c r="AW39" i="9"/>
  <c r="AY39" i="9" s="1"/>
  <c r="AW40" i="9"/>
  <c r="AY40" i="9" s="1"/>
  <c r="AW41" i="9"/>
  <c r="AY41" i="9" s="1"/>
  <c r="AW42" i="9"/>
  <c r="AY42" i="9" s="1"/>
  <c r="AW43" i="9"/>
  <c r="AY43" i="9" s="1"/>
  <c r="AW44" i="9"/>
  <c r="AY44" i="9" s="1"/>
  <c r="AW45" i="9"/>
  <c r="AY45" i="9" s="1"/>
  <c r="AW46" i="9"/>
  <c r="AY46" i="9" s="1"/>
  <c r="AW47" i="9"/>
  <c r="AY47" i="9" s="1"/>
  <c r="AW48" i="9"/>
  <c r="AY48" i="9" s="1"/>
  <c r="AW49" i="9"/>
  <c r="AY49" i="9" s="1"/>
  <c r="AW50" i="9"/>
  <c r="AY50" i="9" s="1"/>
  <c r="AW51" i="9"/>
  <c r="AY51" i="9" s="1"/>
  <c r="AW52" i="9"/>
  <c r="AY52" i="9" s="1"/>
  <c r="AW53" i="9"/>
  <c r="AY53" i="9" s="1"/>
  <c r="AW54" i="9"/>
  <c r="AY54" i="9" s="1"/>
  <c r="AW55" i="9"/>
  <c r="AY55" i="9" s="1"/>
  <c r="AW56" i="9"/>
  <c r="AY56" i="9" s="1"/>
  <c r="AW57" i="9"/>
  <c r="AY57" i="9" s="1"/>
  <c r="AW58" i="9"/>
  <c r="AY58" i="9" s="1"/>
  <c r="AW59" i="9"/>
  <c r="AY59" i="9" s="1"/>
  <c r="AW60" i="9"/>
  <c r="AY60" i="9" s="1"/>
  <c r="AW61" i="9"/>
  <c r="AY61" i="9" s="1"/>
  <c r="AW62" i="9"/>
  <c r="AY62" i="9" s="1"/>
  <c r="AW63" i="9"/>
  <c r="AY63" i="9" s="1"/>
  <c r="AW64" i="9"/>
  <c r="AY64" i="9" s="1"/>
  <c r="AW65" i="9"/>
  <c r="AY65" i="9" s="1"/>
  <c r="AW66" i="9"/>
  <c r="AY66" i="9" s="1"/>
  <c r="AW67" i="9"/>
  <c r="AY67" i="9" s="1"/>
  <c r="AW68" i="9"/>
  <c r="AY68" i="9" s="1"/>
  <c r="AW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6" i="9"/>
  <c r="D67" i="9"/>
  <c r="D68" i="9"/>
  <c r="D24" i="9"/>
  <c r="B58" i="10" l="1"/>
  <c r="BG27" i="10"/>
  <c r="AY28" i="10"/>
  <c r="BG28" i="10" s="1"/>
  <c r="AY24" i="9"/>
  <c r="AW69" i="9"/>
  <c r="AY26" i="9" s="1"/>
  <c r="AY25" i="9"/>
  <c r="AR69" i="9"/>
  <c r="AP69" i="9"/>
  <c r="BG69" i="9" l="1"/>
  <c r="B72" i="9"/>
  <c r="AY55" i="10"/>
  <c r="AY56" i="10" s="1"/>
  <c r="B59" i="10" s="1"/>
  <c r="BG55" i="10"/>
  <c r="B60" i="10" s="1"/>
  <c r="AY69" i="9"/>
  <c r="AY70" i="9" s="1"/>
  <c r="B73" i="9" s="1"/>
  <c r="BV526" i="8" l="1"/>
  <c r="BP25" i="12" l="1"/>
  <c r="D26" i="12" s="1"/>
  <c r="BD1052" i="8"/>
  <c r="D32" i="12"/>
  <c r="BY526" i="8"/>
  <c r="B546" i="8" s="1"/>
  <c r="BV556" i="8"/>
  <c r="B572" i="8" s="1"/>
  <c r="AZ1125" i="8"/>
  <c r="D30" i="12" l="1"/>
  <c r="D31" i="12"/>
  <c r="D27" i="12"/>
  <c r="D29" i="12"/>
  <c r="D28" i="12"/>
  <c r="D25" i="12"/>
  <c r="D33" i="12"/>
  <c r="D34" i="12"/>
  <c r="D1073" i="8"/>
  <c r="D1061" i="8"/>
  <c r="D1062" i="8"/>
  <c r="D1078" i="8"/>
  <c r="D1079" i="8"/>
  <c r="D1080" i="8"/>
  <c r="D1060" i="8"/>
  <c r="D1057" i="8"/>
  <c r="D1081" i="8"/>
  <c r="D1077" i="8"/>
  <c r="D1059" i="8"/>
  <c r="D1054" i="8"/>
  <c r="D1058" i="8"/>
  <c r="D1076" i="8"/>
  <c r="D1056" i="8"/>
  <c r="D1055" i="8"/>
  <c r="D1075" i="8"/>
  <c r="D1072" i="8"/>
  <c r="D1074" i="8"/>
  <c r="CW30" i="23" l="1"/>
  <c r="CW31" i="23"/>
  <c r="CW32" i="23"/>
  <c r="CW33" i="23"/>
  <c r="CW34" i="23"/>
  <c r="CW35" i="23"/>
  <c r="CW36" i="23"/>
  <c r="CW37" i="23"/>
  <c r="CW38" i="23"/>
  <c r="CW39" i="23"/>
  <c r="CW40" i="23"/>
  <c r="CW41" i="23"/>
  <c r="CW42" i="23"/>
  <c r="CW43" i="23"/>
  <c r="CW44" i="23"/>
  <c r="CW45" i="23"/>
  <c r="CW46" i="23"/>
  <c r="CW47" i="23"/>
  <c r="CW48" i="23"/>
  <c r="CW49" i="23"/>
  <c r="CW50" i="23"/>
  <c r="CW51" i="23"/>
  <c r="CW52" i="23"/>
  <c r="CW53" i="23"/>
  <c r="CW54" i="23"/>
  <c r="CW55" i="23"/>
  <c r="CW56" i="23"/>
  <c r="CW57" i="23"/>
  <c r="CW58" i="23"/>
  <c r="CW59" i="23"/>
  <c r="CW60" i="23"/>
  <c r="CW61" i="23"/>
  <c r="CW62" i="23"/>
  <c r="CW63" i="23"/>
  <c r="CW64" i="23"/>
  <c r="CW65" i="23"/>
  <c r="CW66" i="23"/>
  <c r="CW67" i="23"/>
  <c r="CW68" i="23"/>
  <c r="CW69" i="23"/>
  <c r="CW70" i="23"/>
  <c r="CW71" i="23"/>
  <c r="CW72" i="23"/>
  <c r="CW73" i="23"/>
  <c r="CW74" i="23"/>
  <c r="CW75" i="23"/>
  <c r="CW76" i="23"/>
  <c r="CW77" i="23"/>
  <c r="CW78" i="23"/>
  <c r="CW79" i="23"/>
  <c r="CW80" i="23"/>
  <c r="CW81" i="23"/>
  <c r="CW82" i="23"/>
  <c r="CW83" i="23"/>
  <c r="CW84" i="23"/>
  <c r="CW85" i="23"/>
  <c r="CW86" i="23"/>
  <c r="CW87" i="23"/>
  <c r="CW88" i="23"/>
  <c r="CW89" i="23"/>
  <c r="CW90" i="23"/>
  <c r="CW91" i="23"/>
  <c r="CW92" i="23"/>
  <c r="CW93" i="23"/>
  <c r="CW94" i="23"/>
  <c r="CW95" i="23"/>
  <c r="CW96" i="23"/>
  <c r="CW97" i="23"/>
  <c r="CW98" i="23"/>
  <c r="CW99" i="23"/>
  <c r="CW100" i="23"/>
  <c r="CW101" i="23"/>
  <c r="CW102" i="23"/>
  <c r="CW103" i="23"/>
  <c r="CW104" i="23"/>
  <c r="CW105" i="23"/>
  <c r="CW106" i="23"/>
  <c r="CW107" i="23"/>
  <c r="CW108" i="23"/>
  <c r="CW29" i="23"/>
  <c r="BD839" i="8"/>
  <c r="EV839" i="8" s="1"/>
  <c r="BG840" i="8"/>
  <c r="EX840" i="8" s="1"/>
  <c r="BG841" i="8"/>
  <c r="EX841" i="8" s="1"/>
  <c r="BG842" i="8"/>
  <c r="EX842" i="8" s="1"/>
  <c r="BG843" i="8"/>
  <c r="EX843" i="8" s="1"/>
  <c r="BG844" i="8"/>
  <c r="EX844" i="8" s="1"/>
  <c r="BG845" i="8"/>
  <c r="EX845" i="8" s="1"/>
  <c r="BG846" i="8"/>
  <c r="EX846" i="8" s="1"/>
  <c r="BG847" i="8"/>
  <c r="EX847" i="8" s="1"/>
  <c r="BG848" i="8"/>
  <c r="EX848" i="8" s="1"/>
  <c r="BG849" i="8"/>
  <c r="EX849" i="8" s="1"/>
  <c r="BG850" i="8"/>
  <c r="EX850" i="8" s="1"/>
  <c r="BG851" i="8"/>
  <c r="EX851" i="8" s="1"/>
  <c r="BG852" i="8"/>
  <c r="EX852" i="8" s="1"/>
  <c r="BG853" i="8"/>
  <c r="EX853" i="8" s="1"/>
  <c r="BG854" i="8"/>
  <c r="EX854" i="8" s="1"/>
  <c r="BG855" i="8"/>
  <c r="EX855" i="8" s="1"/>
  <c r="BG856" i="8"/>
  <c r="EX856" i="8" s="1"/>
  <c r="BG857" i="8"/>
  <c r="EX857" i="8" s="1"/>
  <c r="BG858" i="8"/>
  <c r="EX858" i="8" s="1"/>
  <c r="BG859" i="8"/>
  <c r="EX859" i="8" s="1"/>
  <c r="BG860" i="8"/>
  <c r="EX860" i="8" s="1"/>
  <c r="BG861" i="8"/>
  <c r="EX861" i="8" s="1"/>
  <c r="BG862" i="8"/>
  <c r="EX862" i="8" s="1"/>
  <c r="BG863" i="8"/>
  <c r="EX863" i="8" s="1"/>
  <c r="BG864" i="8"/>
  <c r="EX864" i="8" s="1"/>
  <c r="BG865" i="8"/>
  <c r="EX865" i="8" s="1"/>
  <c r="BG866" i="8"/>
  <c r="EX866" i="8" s="1"/>
  <c r="BG867" i="8"/>
  <c r="EX867" i="8" s="1"/>
  <c r="BG868" i="8"/>
  <c r="EX868" i="8" s="1"/>
  <c r="BG869" i="8"/>
  <c r="EX869" i="8" s="1"/>
  <c r="BG870" i="8"/>
  <c r="EX870" i="8" s="1"/>
  <c r="BG871" i="8"/>
  <c r="EX871" i="8" s="1"/>
  <c r="BG872" i="8"/>
  <c r="EX872" i="8" s="1"/>
  <c r="BG873" i="8"/>
  <c r="EX873" i="8" s="1"/>
  <c r="BG874" i="8"/>
  <c r="EX874" i="8" s="1"/>
  <c r="BG875" i="8"/>
  <c r="EX875" i="8" s="1"/>
  <c r="BG876" i="8"/>
  <c r="EX876" i="8" s="1"/>
  <c r="BG877" i="8"/>
  <c r="EX877" i="8" s="1"/>
  <c r="BG878" i="8"/>
  <c r="EX878" i="8" s="1"/>
  <c r="BG879" i="8"/>
  <c r="EX879" i="8" s="1"/>
  <c r="BG880" i="8"/>
  <c r="EX880" i="8" s="1"/>
  <c r="BG881" i="8"/>
  <c r="EX881" i="8" s="1"/>
  <c r="BG882" i="8"/>
  <c r="EX882" i="8" s="1"/>
  <c r="BG883" i="8"/>
  <c r="EX883" i="8" s="1"/>
  <c r="BG884" i="8"/>
  <c r="EX884" i="8" s="1"/>
  <c r="BG885" i="8"/>
  <c r="EX885" i="8" s="1"/>
  <c r="BG886" i="8"/>
  <c r="EX886" i="8" s="1"/>
  <c r="BG887" i="8"/>
  <c r="EX887" i="8" s="1"/>
  <c r="BG888" i="8"/>
  <c r="EX888" i="8" s="1"/>
  <c r="BG889" i="8"/>
  <c r="EX889" i="8" s="1"/>
  <c r="BG890" i="8"/>
  <c r="EX890" i="8" s="1"/>
  <c r="BG891" i="8"/>
  <c r="EX891" i="8" s="1"/>
  <c r="BG892" i="8"/>
  <c r="EX892" i="8" s="1"/>
  <c r="BG893" i="8"/>
  <c r="EX893" i="8" s="1"/>
  <c r="BG894" i="8"/>
  <c r="EX894" i="8" s="1"/>
  <c r="BG895" i="8"/>
  <c r="EX895" i="8" s="1"/>
  <c r="BG896" i="8"/>
  <c r="EX896" i="8" s="1"/>
  <c r="BG897" i="8"/>
  <c r="EX897" i="8" s="1"/>
  <c r="BG898" i="8"/>
  <c r="EX898" i="8" s="1"/>
  <c r="BG899" i="8"/>
  <c r="EX899" i="8" s="1"/>
  <c r="BG900" i="8"/>
  <c r="EX900" i="8" s="1"/>
  <c r="BG901" i="8"/>
  <c r="EX901" i="8" s="1"/>
  <c r="BG902" i="8"/>
  <c r="EX902" i="8" s="1"/>
  <c r="BG903" i="8"/>
  <c r="EX903" i="8" s="1"/>
  <c r="BG904" i="8"/>
  <c r="EX904" i="8" s="1"/>
  <c r="BG905" i="8"/>
  <c r="EX905" i="8" s="1"/>
  <c r="BG906" i="8"/>
  <c r="EX906" i="8" s="1"/>
  <c r="BG907" i="8"/>
  <c r="EX907" i="8" s="1"/>
  <c r="BG908" i="8"/>
  <c r="EX908" i="8" s="1"/>
  <c r="BG909" i="8"/>
  <c r="EX909" i="8" s="1"/>
  <c r="BG910" i="8"/>
  <c r="EX910" i="8" s="1"/>
  <c r="BG911" i="8"/>
  <c r="EX911" i="8" s="1"/>
  <c r="BG912" i="8"/>
  <c r="EX912" i="8" s="1"/>
  <c r="BG913" i="8"/>
  <c r="EX913" i="8" s="1"/>
  <c r="BG914" i="8"/>
  <c r="EX914" i="8" s="1"/>
  <c r="BG915" i="8"/>
  <c r="EX915" i="8" s="1"/>
  <c r="BG916" i="8"/>
  <c r="EX916" i="8" s="1"/>
  <c r="BG917" i="8"/>
  <c r="EX917" i="8" s="1"/>
  <c r="BG918" i="8"/>
  <c r="EX918" i="8" s="1"/>
  <c r="BG839" i="8"/>
  <c r="EX839" i="8" s="1"/>
  <c r="BD840" i="8"/>
  <c r="EV840" i="8" s="1"/>
  <c r="BD876" i="8"/>
  <c r="EV876" i="8" s="1"/>
  <c r="BD884" i="8"/>
  <c r="EV884" i="8" s="1"/>
  <c r="BD918" i="8"/>
  <c r="EV918" i="8" s="1"/>
  <c r="FX840" i="8" l="1"/>
  <c r="FX876" i="8"/>
  <c r="FX918" i="8"/>
  <c r="FX884" i="8"/>
  <c r="BD895" i="8"/>
  <c r="EV895" i="8" s="1"/>
  <c r="BD887" i="8"/>
  <c r="EV887" i="8" s="1"/>
  <c r="BD879" i="8"/>
  <c r="EV879" i="8" s="1"/>
  <c r="BD871" i="8"/>
  <c r="EV871" i="8" s="1"/>
  <c r="BD855" i="8"/>
  <c r="EV855" i="8" s="1"/>
  <c r="BD847" i="8"/>
  <c r="EV847" i="8" s="1"/>
  <c r="BD910" i="8"/>
  <c r="EV910" i="8" s="1"/>
  <c r="BD902" i="8"/>
  <c r="EV902" i="8" s="1"/>
  <c r="BD894" i="8"/>
  <c r="EV894" i="8" s="1"/>
  <c r="BD886" i="8"/>
  <c r="EV886" i="8" s="1"/>
  <c r="BD878" i="8"/>
  <c r="EV878" i="8" s="1"/>
  <c r="BD870" i="8"/>
  <c r="EV870" i="8" s="1"/>
  <c r="BD862" i="8"/>
  <c r="EV862" i="8" s="1"/>
  <c r="BD854" i="8"/>
  <c r="EV854" i="8" s="1"/>
  <c r="BD846" i="8"/>
  <c r="EV846" i="8" s="1"/>
  <c r="BD917" i="8"/>
  <c r="EV917" i="8" s="1"/>
  <c r="BD909" i="8"/>
  <c r="EV909" i="8" s="1"/>
  <c r="BD901" i="8"/>
  <c r="EV901" i="8" s="1"/>
  <c r="BD893" i="8"/>
  <c r="EV893" i="8" s="1"/>
  <c r="BD885" i="8"/>
  <c r="EV885" i="8" s="1"/>
  <c r="BD877" i="8"/>
  <c r="EV877" i="8" s="1"/>
  <c r="BD869" i="8"/>
  <c r="EV869" i="8" s="1"/>
  <c r="BD861" i="8"/>
  <c r="EV861" i="8" s="1"/>
  <c r="BD853" i="8"/>
  <c r="EV853" i="8" s="1"/>
  <c r="BD845" i="8"/>
  <c r="EV845" i="8" s="1"/>
  <c r="FX839" i="8"/>
  <c r="BD908" i="8"/>
  <c r="EV908" i="8" s="1"/>
  <c r="BD900" i="8"/>
  <c r="EV900" i="8" s="1"/>
  <c r="BD892" i="8"/>
  <c r="EV892" i="8" s="1"/>
  <c r="BD868" i="8"/>
  <c r="EV868" i="8" s="1"/>
  <c r="BD860" i="8"/>
  <c r="EV860" i="8" s="1"/>
  <c r="BD852" i="8"/>
  <c r="EV852" i="8" s="1"/>
  <c r="BD844" i="8"/>
  <c r="EV844" i="8" s="1"/>
  <c r="BD915" i="8"/>
  <c r="EV915" i="8" s="1"/>
  <c r="BD907" i="8"/>
  <c r="EV907" i="8" s="1"/>
  <c r="BD899" i="8"/>
  <c r="EV899" i="8" s="1"/>
  <c r="BD891" i="8"/>
  <c r="EV891" i="8" s="1"/>
  <c r="BD883" i="8"/>
  <c r="EV883" i="8" s="1"/>
  <c r="BD875" i="8"/>
  <c r="EV875" i="8" s="1"/>
  <c r="BD867" i="8"/>
  <c r="EV867" i="8" s="1"/>
  <c r="BD859" i="8"/>
  <c r="EV859" i="8" s="1"/>
  <c r="BD851" i="8"/>
  <c r="EV851" i="8" s="1"/>
  <c r="BD843" i="8"/>
  <c r="EV843" i="8" s="1"/>
  <c r="BD903" i="8"/>
  <c r="EV903" i="8" s="1"/>
  <c r="BD914" i="8"/>
  <c r="EV914" i="8" s="1"/>
  <c r="BD906" i="8"/>
  <c r="EV906" i="8" s="1"/>
  <c r="BD898" i="8"/>
  <c r="EV898" i="8" s="1"/>
  <c r="BD890" i="8"/>
  <c r="EV890" i="8" s="1"/>
  <c r="BD882" i="8"/>
  <c r="EV882" i="8" s="1"/>
  <c r="BD874" i="8"/>
  <c r="EV874" i="8" s="1"/>
  <c r="BD866" i="8"/>
  <c r="EV866" i="8" s="1"/>
  <c r="BD858" i="8"/>
  <c r="EV858" i="8" s="1"/>
  <c r="BD850" i="8"/>
  <c r="EV850" i="8" s="1"/>
  <c r="BD842" i="8"/>
  <c r="EV842" i="8" s="1"/>
  <c r="BD911" i="8"/>
  <c r="EV911" i="8" s="1"/>
  <c r="BD863" i="8"/>
  <c r="EV863" i="8" s="1"/>
  <c r="BD913" i="8"/>
  <c r="EV913" i="8" s="1"/>
  <c r="BD905" i="8"/>
  <c r="EV905" i="8" s="1"/>
  <c r="BD897" i="8"/>
  <c r="EV897" i="8" s="1"/>
  <c r="BD889" i="8"/>
  <c r="EV889" i="8" s="1"/>
  <c r="BD881" i="8"/>
  <c r="EV881" i="8" s="1"/>
  <c r="BD873" i="8"/>
  <c r="EV873" i="8" s="1"/>
  <c r="BD865" i="8"/>
  <c r="EV865" i="8" s="1"/>
  <c r="BD857" i="8"/>
  <c r="EV857" i="8" s="1"/>
  <c r="BD849" i="8"/>
  <c r="EV849" i="8" s="1"/>
  <c r="BD841" i="8"/>
  <c r="EV841" i="8" s="1"/>
  <c r="BD912" i="8"/>
  <c r="EV912" i="8" s="1"/>
  <c r="BD904" i="8"/>
  <c r="EV904" i="8" s="1"/>
  <c r="BD896" i="8"/>
  <c r="EV896" i="8" s="1"/>
  <c r="BD888" i="8"/>
  <c r="EV888" i="8" s="1"/>
  <c r="BD880" i="8"/>
  <c r="EV880" i="8" s="1"/>
  <c r="BD872" i="8"/>
  <c r="EV872" i="8" s="1"/>
  <c r="BD864" i="8"/>
  <c r="EV864" i="8" s="1"/>
  <c r="BD856" i="8"/>
  <c r="EV856" i="8" s="1"/>
  <c r="BD848" i="8"/>
  <c r="EV848" i="8" s="1"/>
  <c r="BD916" i="8"/>
  <c r="EV916" i="8" s="1"/>
  <c r="FX848" i="8" l="1"/>
  <c r="FX912" i="8"/>
  <c r="FX865" i="8"/>
  <c r="FX897" i="8"/>
  <c r="FX911" i="8"/>
  <c r="FX866" i="8"/>
  <c r="FX898" i="8"/>
  <c r="FX843" i="8"/>
  <c r="FX875" i="8"/>
  <c r="FX907" i="8"/>
  <c r="FX860" i="8"/>
  <c r="FX908" i="8"/>
  <c r="FX861" i="8"/>
  <c r="FX893" i="8"/>
  <c r="FX880" i="8"/>
  <c r="FX846" i="8"/>
  <c r="FX878" i="8"/>
  <c r="FX910" i="8"/>
  <c r="FX879" i="8"/>
  <c r="FX856" i="8"/>
  <c r="FX842" i="8"/>
  <c r="FX851" i="8"/>
  <c r="FX883" i="8"/>
  <c r="FX868" i="8"/>
  <c r="FX869" i="8"/>
  <c r="FX901" i="8"/>
  <c r="FX871" i="8"/>
  <c r="FX873" i="8"/>
  <c r="FX906" i="8"/>
  <c r="FX915" i="8"/>
  <c r="FX854" i="8"/>
  <c r="FX886" i="8"/>
  <c r="FX847" i="8"/>
  <c r="FX887" i="8"/>
  <c r="FX902" i="8"/>
  <c r="FX888" i="8"/>
  <c r="FX905" i="8"/>
  <c r="FX864" i="8"/>
  <c r="FX849" i="8"/>
  <c r="FX913" i="8"/>
  <c r="FX850" i="8"/>
  <c r="FX882" i="8"/>
  <c r="FX914" i="8"/>
  <c r="FX859" i="8"/>
  <c r="FX891" i="8"/>
  <c r="FX844" i="8"/>
  <c r="FX892" i="8"/>
  <c r="FX845" i="8"/>
  <c r="FX877" i="8"/>
  <c r="FX909" i="8"/>
  <c r="FX870" i="8"/>
  <c r="FX841" i="8"/>
  <c r="FX874" i="8"/>
  <c r="FX896" i="8"/>
  <c r="FX881" i="8"/>
  <c r="FX862" i="8"/>
  <c r="FX894" i="8"/>
  <c r="FX855" i="8"/>
  <c r="FX895" i="8"/>
  <c r="FX916" i="8"/>
  <c r="FX872" i="8"/>
  <c r="FX904" i="8"/>
  <c r="FX857" i="8"/>
  <c r="FX889" i="8"/>
  <c r="FX863" i="8"/>
  <c r="FX858" i="8"/>
  <c r="FX890" i="8"/>
  <c r="FX903" i="8"/>
  <c r="FX867" i="8"/>
  <c r="FX899" i="8"/>
  <c r="FX852" i="8"/>
  <c r="FX900" i="8"/>
  <c r="FX853" i="8"/>
  <c r="FX885" i="8"/>
  <c r="FX917" i="8"/>
  <c r="CZ46" i="23"/>
  <c r="CZ48" i="23"/>
  <c r="CZ53" i="23"/>
  <c r="CZ54" i="23"/>
  <c r="CZ60" i="23"/>
  <c r="CZ64" i="23"/>
  <c r="CZ75" i="23"/>
  <c r="CZ77" i="23"/>
  <c r="CZ79" i="23"/>
  <c r="CZ87" i="23"/>
  <c r="CZ94" i="23"/>
  <c r="CZ95" i="23"/>
  <c r="CZ101" i="23"/>
  <c r="CZ30" i="23"/>
  <c r="CZ58" i="23"/>
  <c r="CZ61" i="23"/>
  <c r="CZ68" i="23"/>
  <c r="CZ70" i="23"/>
  <c r="CZ71" i="23"/>
  <c r="CZ96" i="23"/>
  <c r="CZ102" i="23"/>
  <c r="CZ103" i="23"/>
  <c r="CZ52" i="23"/>
  <c r="CZ73" i="23"/>
  <c r="CZ34" i="23"/>
  <c r="CZ36" i="23"/>
  <c r="CZ50" i="23"/>
  <c r="CZ66" i="23"/>
  <c r="CZ78" i="23"/>
  <c r="CZ85" i="23"/>
  <c r="CZ108" i="23"/>
  <c r="CZ29" i="23"/>
  <c r="CZ59" i="23"/>
  <c r="CZ56" i="23"/>
  <c r="CZ65" i="23"/>
  <c r="CZ39" i="23"/>
  <c r="CZ40" i="23"/>
  <c r="CZ43" i="23"/>
  <c r="CZ44" i="23"/>
  <c r="CZ55" i="23"/>
  <c r="CZ57" i="23"/>
  <c r="CZ69" i="23"/>
  <c r="CZ88" i="23"/>
  <c r="CZ91" i="23"/>
  <c r="CZ104" i="23"/>
  <c r="CZ47" i="23"/>
  <c r="CZ97" i="23"/>
  <c r="CZ106" i="23"/>
  <c r="CZ35" i="23"/>
  <c r="CZ37" i="23"/>
  <c r="CZ42" i="23"/>
  <c r="CZ51" i="23"/>
  <c r="CZ63" i="23"/>
  <c r="CZ67" i="23"/>
  <c r="CZ74" i="23"/>
  <c r="CZ80" i="23"/>
  <c r="CZ105" i="23"/>
  <c r="CZ107" i="23"/>
  <c r="CZ31" i="23"/>
  <c r="CZ32" i="23"/>
  <c r="CZ33" i="23"/>
  <c r="CZ41" i="23"/>
  <c r="CZ49" i="23"/>
  <c r="CZ62" i="23"/>
  <c r="CZ72" i="23"/>
  <c r="CZ76" i="23"/>
  <c r="CZ82" i="23"/>
  <c r="CZ83" i="23"/>
  <c r="CZ84" i="23"/>
  <c r="CZ89" i="23"/>
  <c r="CZ90" i="23"/>
  <c r="CZ93" i="23"/>
  <c r="CZ98" i="23"/>
  <c r="CZ100" i="23"/>
  <c r="CZ38" i="23"/>
  <c r="CZ45" i="23"/>
  <c r="CZ81" i="23"/>
  <c r="CZ86" i="23"/>
  <c r="CZ92" i="23"/>
  <c r="CZ99" i="23"/>
  <c r="AL353" i="7"/>
  <c r="B360" i="7" s="1"/>
  <c r="AL322" i="7"/>
  <c r="B328" i="7" s="1"/>
  <c r="AH41" i="7"/>
  <c r="AH42" i="7"/>
  <c r="AH43" i="7"/>
  <c r="AH44" i="7"/>
  <c r="AH45" i="7"/>
  <c r="AH46" i="7"/>
  <c r="AH47" i="7"/>
  <c r="AH48" i="7"/>
  <c r="AH49" i="7"/>
  <c r="AH50" i="7"/>
  <c r="AH51" i="7"/>
  <c r="AH52" i="7"/>
  <c r="AH53" i="7"/>
  <c r="AH54" i="7"/>
  <c r="AH55" i="7"/>
  <c r="AH56" i="7"/>
  <c r="AH57" i="7"/>
  <c r="AH58" i="7"/>
  <c r="AH59" i="7"/>
  <c r="AH60" i="7"/>
  <c r="AH61" i="7"/>
  <c r="AH62" i="7"/>
  <c r="AH63" i="7"/>
  <c r="AH64" i="7"/>
  <c r="AH65" i="7"/>
  <c r="AH66" i="7"/>
  <c r="AH67" i="7"/>
  <c r="AH68" i="7"/>
  <c r="AH69" i="7"/>
  <c r="AH70" i="7"/>
  <c r="AH71" i="7"/>
  <c r="AH72" i="7"/>
  <c r="AH73" i="7"/>
  <c r="AH74" i="7"/>
  <c r="AH75" i="7"/>
  <c r="AH76" i="7"/>
  <c r="AH77" i="7"/>
  <c r="AH78" i="7"/>
  <c r="AH79" i="7"/>
  <c r="AH80" i="7"/>
  <c r="AH81" i="7"/>
  <c r="AH82" i="7"/>
  <c r="AH83" i="7"/>
  <c r="AH84" i="7"/>
  <c r="AH40" i="7"/>
  <c r="FX919" i="8" l="1"/>
  <c r="B1017" i="8" s="1"/>
  <c r="AP40" i="7"/>
  <c r="AS795" i="7"/>
  <c r="AV40" i="7"/>
  <c r="AS382" i="7"/>
  <c r="AS832" i="7"/>
  <c r="AP77" i="7"/>
  <c r="AV77" i="7"/>
  <c r="AS419" i="7"/>
  <c r="AS824" i="7"/>
  <c r="AV69" i="7"/>
  <c r="AP69" i="7"/>
  <c r="AS411" i="7"/>
  <c r="AS816" i="7"/>
  <c r="AP61" i="7"/>
  <c r="AV61" i="7"/>
  <c r="AS403" i="7"/>
  <c r="AS808" i="7"/>
  <c r="AV53" i="7"/>
  <c r="AP53" i="7"/>
  <c r="AS395" i="7"/>
  <c r="AP45" i="7"/>
  <c r="AS800" i="7"/>
  <c r="AV45" i="7"/>
  <c r="AS387" i="7"/>
  <c r="AP84" i="7"/>
  <c r="AS839" i="7"/>
  <c r="AV84" i="7"/>
  <c r="AS426" i="7"/>
  <c r="AS831" i="7"/>
  <c r="AP76" i="7"/>
  <c r="AV76" i="7"/>
  <c r="AS418" i="7"/>
  <c r="AS823" i="7"/>
  <c r="AP68" i="7"/>
  <c r="AV68" i="7"/>
  <c r="AS410" i="7"/>
  <c r="AS815" i="7"/>
  <c r="AV60" i="7"/>
  <c r="AP60" i="7"/>
  <c r="AS402" i="7"/>
  <c r="AS807" i="7"/>
  <c r="AP52" i="7"/>
  <c r="AV52" i="7"/>
  <c r="AS394" i="7"/>
  <c r="AS799" i="7"/>
  <c r="AP44" i="7"/>
  <c r="AV44" i="7"/>
  <c r="AS386" i="7"/>
  <c r="AS838" i="7"/>
  <c r="AP83" i="7"/>
  <c r="AV83" i="7"/>
  <c r="AS425" i="7"/>
  <c r="AP75" i="7"/>
  <c r="AS830" i="7"/>
  <c r="AV75" i="7"/>
  <c r="AS417" i="7"/>
  <c r="AS822" i="7"/>
  <c r="AV67" i="7"/>
  <c r="AP67" i="7"/>
  <c r="AS409" i="7"/>
  <c r="AS814" i="7"/>
  <c r="AV59" i="7"/>
  <c r="AP59" i="7"/>
  <c r="AS401" i="7"/>
  <c r="AP51" i="7"/>
  <c r="AS806" i="7"/>
  <c r="AV51" i="7"/>
  <c r="AS393" i="7"/>
  <c r="AS798" i="7"/>
  <c r="AP43" i="7"/>
  <c r="AV43" i="7"/>
  <c r="AS385" i="7"/>
  <c r="AS837" i="7"/>
  <c r="AV82" i="7"/>
  <c r="AP82" i="7"/>
  <c r="AS424" i="7"/>
  <c r="AS829" i="7"/>
  <c r="AV74" i="7"/>
  <c r="AP74" i="7"/>
  <c r="AS416" i="7"/>
  <c r="AS821" i="7"/>
  <c r="AV66" i="7"/>
  <c r="AP66" i="7"/>
  <c r="AS408" i="7"/>
  <c r="AS813" i="7"/>
  <c r="AV58" i="7"/>
  <c r="AP58" i="7"/>
  <c r="AS400" i="7"/>
  <c r="AS805" i="7"/>
  <c r="AP50" i="7"/>
  <c r="AV50" i="7"/>
  <c r="AS392" i="7"/>
  <c r="AS797" i="7"/>
  <c r="AV42" i="7"/>
  <c r="AP42" i="7"/>
  <c r="AS384" i="7"/>
  <c r="AS836" i="7"/>
  <c r="AV81" i="7"/>
  <c r="AP81" i="7"/>
  <c r="AS423" i="7"/>
  <c r="AS828" i="7"/>
  <c r="AP73" i="7"/>
  <c r="AV73" i="7"/>
  <c r="AS415" i="7"/>
  <c r="AS820" i="7"/>
  <c r="AP65" i="7"/>
  <c r="AV65" i="7"/>
  <c r="AS407" i="7"/>
  <c r="AS812" i="7"/>
  <c r="AV57" i="7"/>
  <c r="AP57" i="7"/>
  <c r="AS399" i="7"/>
  <c r="AS804" i="7"/>
  <c r="AV49" i="7"/>
  <c r="AP49" i="7"/>
  <c r="AS391" i="7"/>
  <c r="AS796" i="7"/>
  <c r="AV41" i="7"/>
  <c r="AP41" i="7"/>
  <c r="AS383" i="7"/>
  <c r="AS835" i="7"/>
  <c r="AV80" i="7"/>
  <c r="AP80" i="7"/>
  <c r="AS422" i="7"/>
  <c r="AS827" i="7"/>
  <c r="AV72" i="7"/>
  <c r="AP72" i="7"/>
  <c r="AS414" i="7"/>
  <c r="AS819" i="7"/>
  <c r="AV64" i="7"/>
  <c r="AP64" i="7"/>
  <c r="AS406" i="7"/>
  <c r="AP56" i="7"/>
  <c r="AS811" i="7"/>
  <c r="AV56" i="7"/>
  <c r="AS398" i="7"/>
  <c r="AS803" i="7"/>
  <c r="AV48" i="7"/>
  <c r="AP48" i="7"/>
  <c r="AS390" i="7"/>
  <c r="AP79" i="7"/>
  <c r="AS834" i="7"/>
  <c r="AV79" i="7"/>
  <c r="AS421" i="7"/>
  <c r="AP71" i="7"/>
  <c r="AS826" i="7"/>
  <c r="AV71" i="7"/>
  <c r="AS413" i="7"/>
  <c r="AS818" i="7"/>
  <c r="AV63" i="7"/>
  <c r="AP63" i="7"/>
  <c r="AS405" i="7"/>
  <c r="AS810" i="7"/>
  <c r="AP55" i="7"/>
  <c r="AV55" i="7"/>
  <c r="AS397" i="7"/>
  <c r="AP47" i="7"/>
  <c r="AS802" i="7"/>
  <c r="AV47" i="7"/>
  <c r="AS389" i="7"/>
  <c r="AS833" i="7"/>
  <c r="AP78" i="7"/>
  <c r="AV78" i="7"/>
  <c r="AS420" i="7"/>
  <c r="AS825" i="7"/>
  <c r="AP70" i="7"/>
  <c r="AV70" i="7"/>
  <c r="AS412" i="7"/>
  <c r="AS817" i="7"/>
  <c r="AV62" i="7"/>
  <c r="AP62" i="7"/>
  <c r="AS404" i="7"/>
  <c r="AS809" i="7"/>
  <c r="AV54" i="7"/>
  <c r="AP54" i="7"/>
  <c r="AS396" i="7"/>
  <c r="AP46" i="7"/>
  <c r="AS801" i="7"/>
  <c r="AV46" i="7"/>
  <c r="AS388" i="7"/>
  <c r="IU99" i="23"/>
  <c r="IW99" i="23"/>
  <c r="IY99" i="23"/>
  <c r="JA99" i="23"/>
  <c r="JC99" i="23"/>
  <c r="DD99" i="23"/>
  <c r="IW62" i="23"/>
  <c r="JA62" i="23"/>
  <c r="IY62" i="23"/>
  <c r="JC62" i="23"/>
  <c r="IU62" i="23"/>
  <c r="DD62" i="23"/>
  <c r="JC55" i="23"/>
  <c r="IU55" i="23"/>
  <c r="IY55" i="23"/>
  <c r="JA55" i="23"/>
  <c r="IW55" i="23"/>
  <c r="DD55" i="23"/>
  <c r="IU77" i="23"/>
  <c r="IW77" i="23"/>
  <c r="IY77" i="23"/>
  <c r="JC77" i="23"/>
  <c r="JA77" i="23"/>
  <c r="DD77" i="23"/>
  <c r="IU90" i="23"/>
  <c r="IW90" i="23"/>
  <c r="JA90" i="23"/>
  <c r="IY90" i="23"/>
  <c r="JC90" i="23"/>
  <c r="DD90" i="23"/>
  <c r="IU74" i="23"/>
  <c r="IW74" i="23"/>
  <c r="JA74" i="23"/>
  <c r="IY74" i="23"/>
  <c r="JC74" i="23"/>
  <c r="DD74" i="23"/>
  <c r="IU75" i="23"/>
  <c r="IW75" i="23"/>
  <c r="IY75" i="23"/>
  <c r="JA75" i="23"/>
  <c r="JC75" i="23"/>
  <c r="DD75" i="23"/>
  <c r="IW86" i="23"/>
  <c r="IY86" i="23"/>
  <c r="JC86" i="23"/>
  <c r="IU86" i="23"/>
  <c r="JA86" i="23"/>
  <c r="DD86" i="23"/>
  <c r="IY89" i="23"/>
  <c r="JA89" i="23"/>
  <c r="IU89" i="23"/>
  <c r="JC89" i="23"/>
  <c r="IW89" i="23"/>
  <c r="DD89" i="23"/>
  <c r="IY41" i="23"/>
  <c r="JC41" i="23"/>
  <c r="JA41" i="23"/>
  <c r="IU41" i="23"/>
  <c r="IW41" i="23"/>
  <c r="DD41" i="23"/>
  <c r="IU67" i="23"/>
  <c r="IW67" i="23"/>
  <c r="IY67" i="23"/>
  <c r="JA67" i="23"/>
  <c r="JC67" i="23"/>
  <c r="DD67" i="23"/>
  <c r="JC47" i="23"/>
  <c r="IU47" i="23"/>
  <c r="IY47" i="23"/>
  <c r="JA47" i="23"/>
  <c r="IW47" i="23"/>
  <c r="DD47" i="23"/>
  <c r="IU43" i="23"/>
  <c r="IY43" i="23"/>
  <c r="IW43" i="23"/>
  <c r="JA43" i="23"/>
  <c r="JC43" i="23"/>
  <c r="DD43" i="23"/>
  <c r="IU85" i="23"/>
  <c r="IW85" i="23"/>
  <c r="IY85" i="23"/>
  <c r="JC85" i="23"/>
  <c r="JA85" i="23"/>
  <c r="DD85" i="23"/>
  <c r="JC103" i="23"/>
  <c r="IY103" i="23"/>
  <c r="JA103" i="23"/>
  <c r="IU103" i="23"/>
  <c r="IW103" i="23"/>
  <c r="DD103" i="23"/>
  <c r="IU30" i="23"/>
  <c r="JC30" i="23"/>
  <c r="IW30" i="23"/>
  <c r="JA30" i="23"/>
  <c r="IY30" i="23"/>
  <c r="DD30" i="23"/>
  <c r="IU64" i="23"/>
  <c r="IW64" i="23"/>
  <c r="IY64" i="23"/>
  <c r="JA64" i="23"/>
  <c r="JC64" i="23"/>
  <c r="DD64" i="23"/>
  <c r="IU80" i="23"/>
  <c r="IW80" i="23"/>
  <c r="IY80" i="23"/>
  <c r="JA80" i="23"/>
  <c r="JC80" i="23"/>
  <c r="DD80" i="23"/>
  <c r="IY73" i="23"/>
  <c r="JC73" i="23"/>
  <c r="JA73" i="23"/>
  <c r="IU73" i="23"/>
  <c r="IW73" i="23"/>
  <c r="DD73" i="23"/>
  <c r="IU58" i="23"/>
  <c r="IW58" i="23"/>
  <c r="JA58" i="23"/>
  <c r="IY58" i="23"/>
  <c r="JC58" i="23"/>
  <c r="DD58" i="23"/>
  <c r="IY81" i="23"/>
  <c r="JC81" i="23"/>
  <c r="JA81" i="23"/>
  <c r="IU81" i="23"/>
  <c r="IW81" i="23"/>
  <c r="DD81" i="23"/>
  <c r="JA84" i="23"/>
  <c r="JC84" i="23"/>
  <c r="IW84" i="23"/>
  <c r="IU84" i="23"/>
  <c r="IY84" i="23"/>
  <c r="DD84" i="23"/>
  <c r="IU33" i="23"/>
  <c r="JC33" i="23"/>
  <c r="IY33" i="23"/>
  <c r="JA33" i="23"/>
  <c r="IW33" i="23"/>
  <c r="DD33" i="23"/>
  <c r="JC63" i="23"/>
  <c r="IU63" i="23"/>
  <c r="IY63" i="23"/>
  <c r="IW63" i="23"/>
  <c r="JA63" i="23"/>
  <c r="DD63" i="23"/>
  <c r="IU104" i="23"/>
  <c r="IW104" i="23"/>
  <c r="IY104" i="23"/>
  <c r="JA104" i="23"/>
  <c r="JC104" i="23"/>
  <c r="DD104" i="23"/>
  <c r="IU40" i="23"/>
  <c r="IW40" i="23"/>
  <c r="IY40" i="23"/>
  <c r="JA40" i="23"/>
  <c r="JC40" i="23"/>
  <c r="DD40" i="23"/>
  <c r="IW78" i="23"/>
  <c r="JA78" i="23"/>
  <c r="IY78" i="23"/>
  <c r="JC78" i="23"/>
  <c r="IU78" i="23"/>
  <c r="DD78" i="23"/>
  <c r="IW102" i="23"/>
  <c r="IY102" i="23"/>
  <c r="JA102" i="23"/>
  <c r="IU102" i="23"/>
  <c r="JC102" i="23"/>
  <c r="DD102" i="23"/>
  <c r="JC101" i="23"/>
  <c r="IW101" i="23"/>
  <c r="IY101" i="23"/>
  <c r="JA101" i="23"/>
  <c r="IU101" i="23"/>
  <c r="DD101" i="23"/>
  <c r="JA60" i="23"/>
  <c r="JC60" i="23"/>
  <c r="IW60" i="23"/>
  <c r="IU60" i="23"/>
  <c r="IY60" i="23"/>
  <c r="DD60" i="23"/>
  <c r="JA52" i="23"/>
  <c r="JC52" i="23"/>
  <c r="IW52" i="23"/>
  <c r="IY52" i="23"/>
  <c r="IU52" i="23"/>
  <c r="DD52" i="23"/>
  <c r="IU45" i="23"/>
  <c r="IW45" i="23"/>
  <c r="IY45" i="23"/>
  <c r="JC45" i="23"/>
  <c r="JA45" i="23"/>
  <c r="DD45" i="23"/>
  <c r="IU83" i="23"/>
  <c r="IW83" i="23"/>
  <c r="IY83" i="23"/>
  <c r="JA83" i="23"/>
  <c r="JC83" i="23"/>
  <c r="DD83" i="23"/>
  <c r="JC32" i="23"/>
  <c r="JA32" i="23"/>
  <c r="IY32" i="23"/>
  <c r="IU32" i="23"/>
  <c r="IW32" i="23"/>
  <c r="DD32" i="23"/>
  <c r="IU51" i="23"/>
  <c r="IY51" i="23"/>
  <c r="IW51" i="23"/>
  <c r="JA51" i="23"/>
  <c r="JC51" i="23"/>
  <c r="DD51" i="23"/>
  <c r="IU91" i="23"/>
  <c r="IW91" i="23"/>
  <c r="JA91" i="23"/>
  <c r="JC91" i="23"/>
  <c r="IY91" i="23"/>
  <c r="DD91" i="23"/>
  <c r="JC39" i="23"/>
  <c r="IU39" i="23"/>
  <c r="IY39" i="23"/>
  <c r="JA39" i="23"/>
  <c r="IW39" i="23"/>
  <c r="DD39" i="23"/>
  <c r="IU66" i="23"/>
  <c r="IW66" i="23"/>
  <c r="JA66" i="23"/>
  <c r="IY66" i="23"/>
  <c r="JC66" i="23"/>
  <c r="DD66" i="23"/>
  <c r="IU96" i="23"/>
  <c r="IY96" i="23"/>
  <c r="JA96" i="23"/>
  <c r="IW96" i="23"/>
  <c r="JC96" i="23"/>
  <c r="DD96" i="23"/>
  <c r="JC95" i="23"/>
  <c r="IU95" i="23"/>
  <c r="IY95" i="23"/>
  <c r="IW95" i="23"/>
  <c r="JA95" i="23"/>
  <c r="DD95" i="23"/>
  <c r="IW54" i="23"/>
  <c r="JA54" i="23"/>
  <c r="IY54" i="23"/>
  <c r="JC54" i="23"/>
  <c r="IU54" i="23"/>
  <c r="DD54" i="23"/>
  <c r="IY29" i="23"/>
  <c r="IU29" i="23"/>
  <c r="IW29" i="23"/>
  <c r="JA29" i="23"/>
  <c r="JC29" i="23"/>
  <c r="DD29" i="23"/>
  <c r="IY97" i="23"/>
  <c r="JA97" i="23"/>
  <c r="IU97" i="23"/>
  <c r="IW97" i="23"/>
  <c r="JC97" i="23"/>
  <c r="DD97" i="23"/>
  <c r="IW38" i="23"/>
  <c r="JA38" i="23"/>
  <c r="IY38" i="23"/>
  <c r="JC38" i="23"/>
  <c r="IU38" i="23"/>
  <c r="DD38" i="23"/>
  <c r="IU82" i="23"/>
  <c r="IW82" i="23"/>
  <c r="JA82" i="23"/>
  <c r="IY82" i="23"/>
  <c r="JC82" i="23"/>
  <c r="DD82" i="23"/>
  <c r="JA31" i="23"/>
  <c r="IY31" i="23"/>
  <c r="IU31" i="23"/>
  <c r="JC31" i="23"/>
  <c r="IW31" i="23"/>
  <c r="DD31" i="23"/>
  <c r="IU42" i="23"/>
  <c r="IW42" i="23"/>
  <c r="JA42" i="23"/>
  <c r="JC42" i="23"/>
  <c r="IY42" i="23"/>
  <c r="DD42" i="23"/>
  <c r="IU88" i="23"/>
  <c r="IY88" i="23"/>
  <c r="JA88" i="23"/>
  <c r="JC88" i="23"/>
  <c r="IW88" i="23"/>
  <c r="DD88" i="23"/>
  <c r="IY65" i="23"/>
  <c r="JC65" i="23"/>
  <c r="JA65" i="23"/>
  <c r="IU65" i="23"/>
  <c r="IW65" i="23"/>
  <c r="DD65" i="23"/>
  <c r="IU50" i="23"/>
  <c r="IW50" i="23"/>
  <c r="JA50" i="23"/>
  <c r="JC50" i="23"/>
  <c r="IY50" i="23"/>
  <c r="DD50" i="23"/>
  <c r="JC71" i="23"/>
  <c r="IU71" i="23"/>
  <c r="IY71" i="23"/>
  <c r="JA71" i="23"/>
  <c r="IW71" i="23"/>
  <c r="DD71" i="23"/>
  <c r="IW94" i="23"/>
  <c r="IY94" i="23"/>
  <c r="JC94" i="23"/>
  <c r="IU94" i="23"/>
  <c r="JA94" i="23"/>
  <c r="DD94" i="23"/>
  <c r="IU53" i="23"/>
  <c r="IW53" i="23"/>
  <c r="IY53" i="23"/>
  <c r="JC53" i="23"/>
  <c r="JA53" i="23"/>
  <c r="DD53" i="23"/>
  <c r="IY49" i="23"/>
  <c r="JC49" i="23"/>
  <c r="JA49" i="23"/>
  <c r="IU49" i="23"/>
  <c r="IW49" i="23"/>
  <c r="DD49" i="23"/>
  <c r="JA44" i="23"/>
  <c r="JC44" i="23"/>
  <c r="IW44" i="23"/>
  <c r="IY44" i="23"/>
  <c r="IU44" i="23"/>
  <c r="DD44" i="23"/>
  <c r="JA100" i="23"/>
  <c r="JC100" i="23"/>
  <c r="IW100" i="23"/>
  <c r="IU100" i="23"/>
  <c r="IY100" i="23"/>
  <c r="DD100" i="23"/>
  <c r="JA76" i="23"/>
  <c r="JC76" i="23"/>
  <c r="IW76" i="23"/>
  <c r="IU76" i="23"/>
  <c r="IY76" i="23"/>
  <c r="DD76" i="23"/>
  <c r="IU107" i="23"/>
  <c r="IW107" i="23"/>
  <c r="JA107" i="23"/>
  <c r="IY107" i="23"/>
  <c r="JC107" i="23"/>
  <c r="DD107" i="23"/>
  <c r="IU37" i="23"/>
  <c r="IW37" i="23"/>
  <c r="IY37" i="23"/>
  <c r="JC37" i="23"/>
  <c r="JA37" i="23"/>
  <c r="DD37" i="23"/>
  <c r="IU69" i="23"/>
  <c r="IW69" i="23"/>
  <c r="IY69" i="23"/>
  <c r="JC69" i="23"/>
  <c r="JA69" i="23"/>
  <c r="DD69" i="23"/>
  <c r="IU56" i="23"/>
  <c r="IW56" i="23"/>
  <c r="IY56" i="23"/>
  <c r="JA56" i="23"/>
  <c r="JC56" i="23"/>
  <c r="DD56" i="23"/>
  <c r="JA36" i="23"/>
  <c r="JC36" i="23"/>
  <c r="IW36" i="23"/>
  <c r="IY36" i="23"/>
  <c r="IU36" i="23"/>
  <c r="DD36" i="23"/>
  <c r="IW70" i="23"/>
  <c r="JA70" i="23"/>
  <c r="IY70" i="23"/>
  <c r="JC70" i="23"/>
  <c r="IU70" i="23"/>
  <c r="DD70" i="23"/>
  <c r="JC87" i="23"/>
  <c r="IU87" i="23"/>
  <c r="IY87" i="23"/>
  <c r="JA87" i="23"/>
  <c r="IW87" i="23"/>
  <c r="DD87" i="23"/>
  <c r="IU48" i="23"/>
  <c r="IW48" i="23"/>
  <c r="IY48" i="23"/>
  <c r="JA48" i="23"/>
  <c r="JC48" i="23"/>
  <c r="DD48" i="23"/>
  <c r="IW93" i="23"/>
  <c r="IY93" i="23"/>
  <c r="JC93" i="23"/>
  <c r="JA93" i="23"/>
  <c r="IU93" i="23"/>
  <c r="DD93" i="23"/>
  <c r="JA106" i="23"/>
  <c r="IW106" i="23"/>
  <c r="IY106" i="23"/>
  <c r="JC106" i="23"/>
  <c r="IU106" i="23"/>
  <c r="DD106" i="23"/>
  <c r="IU61" i="23"/>
  <c r="IW61" i="23"/>
  <c r="IY61" i="23"/>
  <c r="JC61" i="23"/>
  <c r="JA61" i="23"/>
  <c r="DD61" i="23"/>
  <c r="JA92" i="23"/>
  <c r="JC92" i="23"/>
  <c r="IW92" i="23"/>
  <c r="IU92" i="23"/>
  <c r="IY92" i="23"/>
  <c r="DD92" i="23"/>
  <c r="JA108" i="23"/>
  <c r="JC108" i="23"/>
  <c r="IW108" i="23"/>
  <c r="IU108" i="23"/>
  <c r="IY108" i="23"/>
  <c r="DD108" i="23"/>
  <c r="IU98" i="23"/>
  <c r="IW98" i="23"/>
  <c r="JA98" i="23"/>
  <c r="IY98" i="23"/>
  <c r="JC98" i="23"/>
  <c r="DD98" i="23"/>
  <c r="IU72" i="23"/>
  <c r="IW72" i="23"/>
  <c r="IY72" i="23"/>
  <c r="JA72" i="23"/>
  <c r="JC72" i="23"/>
  <c r="DD72" i="23"/>
  <c r="IY105" i="23"/>
  <c r="JA105" i="23"/>
  <c r="IU105" i="23"/>
  <c r="JC105" i="23"/>
  <c r="IW105" i="23"/>
  <c r="DD105" i="23"/>
  <c r="IW35" i="23"/>
  <c r="JA35" i="23"/>
  <c r="IY35" i="23"/>
  <c r="JC35" i="23"/>
  <c r="IU35" i="23"/>
  <c r="DD35" i="23"/>
  <c r="IY57" i="23"/>
  <c r="JC57" i="23"/>
  <c r="JA57" i="23"/>
  <c r="IU57" i="23"/>
  <c r="IW57" i="23"/>
  <c r="DD57" i="23"/>
  <c r="IU59" i="23"/>
  <c r="IW59" i="23"/>
  <c r="IY59" i="23"/>
  <c r="JA59" i="23"/>
  <c r="JC59" i="23"/>
  <c r="DD59" i="23"/>
  <c r="IY34" i="23"/>
  <c r="IW34" i="23"/>
  <c r="IU34" i="23"/>
  <c r="JC34" i="23"/>
  <c r="JA34" i="23"/>
  <c r="DD34" i="23"/>
  <c r="JA68" i="23"/>
  <c r="JC68" i="23"/>
  <c r="IW68" i="23"/>
  <c r="IU68" i="23"/>
  <c r="IY68" i="23"/>
  <c r="DD68" i="23"/>
  <c r="JC79" i="23"/>
  <c r="IU79" i="23"/>
  <c r="IY79" i="23"/>
  <c r="IW79" i="23"/>
  <c r="JA79" i="23"/>
  <c r="DD79" i="23"/>
  <c r="IW46" i="23"/>
  <c r="JA46" i="23"/>
  <c r="IY46" i="23"/>
  <c r="JC46" i="23"/>
  <c r="IU46" i="23"/>
  <c r="DD46" i="23"/>
  <c r="D27" i="10" l="1"/>
  <c r="D35" i="10"/>
  <c r="D43" i="10"/>
  <c r="D52" i="10"/>
  <c r="D29" i="10"/>
  <c r="D31" i="10"/>
  <c r="D28" i="10"/>
  <c r="D36" i="10"/>
  <c r="D44" i="10"/>
  <c r="D53" i="10"/>
  <c r="D45" i="10"/>
  <c r="D30" i="10"/>
  <c r="D46" i="10"/>
  <c r="D39" i="10"/>
  <c r="D47" i="10"/>
  <c r="D32" i="10"/>
  <c r="D40" i="10"/>
  <c r="D48" i="10"/>
  <c r="D49" i="10"/>
  <c r="D33" i="10"/>
  <c r="D41" i="10"/>
  <c r="D50" i="10"/>
  <c r="D38" i="10"/>
  <c r="D26" i="10"/>
  <c r="D34" i="10"/>
  <c r="D42" i="10"/>
  <c r="D51" i="10"/>
  <c r="D37" i="10"/>
  <c r="D54" i="10"/>
  <c r="D25" i="10"/>
  <c r="BC968" i="7" a="1"/>
  <c r="BC968" i="7" s="1"/>
  <c r="BJ968" i="7" a="1"/>
  <c r="BJ968" i="7" s="1"/>
  <c r="BQ968" i="7" a="1"/>
  <c r="BQ968" i="7" s="1"/>
  <c r="BB969" i="7" a="1"/>
  <c r="BB969" i="7" s="1"/>
  <c r="BJ969" i="7" a="1"/>
  <c r="BJ969" i="7" s="1"/>
  <c r="BQ969" i="7" a="1"/>
  <c r="BQ969" i="7" s="1"/>
  <c r="BA970" i="7" a="1"/>
  <c r="BA970" i="7" s="1"/>
  <c r="BI970" i="7" a="1"/>
  <c r="BI970" i="7" s="1"/>
  <c r="BQ970" i="7" a="1"/>
  <c r="BQ970" i="7" s="1"/>
  <c r="BB971" i="7" a="1"/>
  <c r="BB971" i="7" s="1"/>
  <c r="BI971" i="7" a="1"/>
  <c r="BI971" i="7" s="1"/>
  <c r="BP971" i="7" a="1"/>
  <c r="BP971" i="7" s="1"/>
  <c r="BB972" i="7" a="1"/>
  <c r="BB972" i="7" s="1"/>
  <c r="BJ972" i="7" a="1"/>
  <c r="BJ972" i="7" s="1"/>
  <c r="BP972" i="7" a="1"/>
  <c r="BP972" i="7" s="1"/>
  <c r="BA973" i="7" a="1"/>
  <c r="BA973" i="7" s="1"/>
  <c r="BI973" i="7" a="1"/>
  <c r="BI973" i="7" s="1"/>
  <c r="BQ973" i="7" a="1"/>
  <c r="BQ973" i="7" s="1"/>
  <c r="BB974" i="7" a="1"/>
  <c r="BB974" i="7" s="1"/>
  <c r="BH974" i="7" a="1"/>
  <c r="BH974" i="7" s="1"/>
  <c r="BP974" i="7" a="1"/>
  <c r="BP974" i="7" s="1"/>
  <c r="BB975" i="7" a="1"/>
  <c r="BB975" i="7" s="1"/>
  <c r="BP975" i="7" a="1"/>
  <c r="BP975" i="7" s="1"/>
  <c r="BA976" i="7" a="1"/>
  <c r="BA976" i="7" s="1"/>
  <c r="BI976" i="7" a="1"/>
  <c r="BI976" i="7" s="1"/>
  <c r="BQ976" i="7" a="1"/>
  <c r="BQ976" i="7" s="1"/>
  <c r="BH977" i="7" a="1"/>
  <c r="BH977" i="7" s="1"/>
  <c r="BP977" i="7" a="1"/>
  <c r="BP977" i="7" s="1"/>
  <c r="BB978" i="7" a="1"/>
  <c r="BB978" i="7" s="1"/>
  <c r="BI978" i="7" a="1"/>
  <c r="BI978" i="7" s="1"/>
  <c r="BA979" i="7" a="1"/>
  <c r="BA979" i="7" s="1"/>
  <c r="BI979" i="7" a="1"/>
  <c r="BI979" i="7" s="1"/>
  <c r="BQ979" i="7" a="1"/>
  <c r="BQ979" i="7" s="1"/>
  <c r="BA980" i="7" a="1"/>
  <c r="BA980" i="7" s="1"/>
  <c r="BM980" i="7" a="1"/>
  <c r="BM980" i="7" s="1"/>
  <c r="AX981" i="7" a="1"/>
  <c r="AX981" i="7" s="1"/>
  <c r="BD981" i="7" a="1"/>
  <c r="BD981" i="7" s="1"/>
  <c r="BK981" i="7" a="1"/>
  <c r="BK981" i="7" s="1"/>
  <c r="BA982" i="7" a="1"/>
  <c r="BA982" i="7" s="1"/>
  <c r="BH982" i="7" a="1"/>
  <c r="BH982" i="7" s="1"/>
  <c r="BO982" i="7" a="1"/>
  <c r="BO982" i="7" s="1"/>
  <c r="AZ983" i="7" a="1"/>
  <c r="AZ983" i="7" s="1"/>
  <c r="BH983" i="7" a="1"/>
  <c r="BH983" i="7" s="1"/>
  <c r="BP983" i="7" a="1"/>
  <c r="BP983" i="7" s="1"/>
  <c r="BB984" i="7" a="1"/>
  <c r="BB984" i="7" s="1"/>
  <c r="BJ984" i="7" a="1"/>
  <c r="BJ984" i="7" s="1"/>
  <c r="AV985" i="7" a="1"/>
  <c r="AV985" i="7" s="1"/>
  <c r="BD985" i="7" a="1"/>
  <c r="BD985" i="7" s="1"/>
  <c r="BL985" i="7" a="1"/>
  <c r="BL985" i="7" s="1"/>
  <c r="AX986" i="7" a="1"/>
  <c r="AX986" i="7" s="1"/>
  <c r="BF986" i="7" a="1"/>
  <c r="BF986" i="7" s="1"/>
  <c r="BN986" i="7" a="1"/>
  <c r="BN986" i="7" s="1"/>
  <c r="AZ987" i="7" a="1"/>
  <c r="AZ987" i="7" s="1"/>
  <c r="BH987" i="7" a="1"/>
  <c r="BH987" i="7" s="1"/>
  <c r="BP987" i="7" a="1"/>
  <c r="BP987" i="7" s="1"/>
  <c r="BB988" i="7" a="1"/>
  <c r="BB988" i="7" s="1"/>
  <c r="BJ988" i="7" a="1"/>
  <c r="BJ988" i="7" s="1"/>
  <c r="AV989" i="7" a="1"/>
  <c r="AV989" i="7" s="1"/>
  <c r="BD989" i="7" a="1"/>
  <c r="BD989" i="7" s="1"/>
  <c r="BL989" i="7" a="1"/>
  <c r="BL989" i="7" s="1"/>
  <c r="AX990" i="7" a="1"/>
  <c r="AX990" i="7" s="1"/>
  <c r="BF990" i="7" a="1"/>
  <c r="BF990" i="7" s="1"/>
  <c r="BN990" i="7" a="1"/>
  <c r="BN990" i="7" s="1"/>
  <c r="AZ991" i="7" a="1"/>
  <c r="AZ991" i="7" s="1"/>
  <c r="BH991" i="7" a="1"/>
  <c r="BH991" i="7" s="1"/>
  <c r="BP991" i="7" a="1"/>
  <c r="BP991" i="7" s="1"/>
  <c r="BB992" i="7" a="1"/>
  <c r="BB992" i="7" s="1"/>
  <c r="BJ992" i="7" a="1"/>
  <c r="BJ992" i="7" s="1"/>
  <c r="AV993" i="7" a="1"/>
  <c r="AV993" i="7" s="1"/>
  <c r="BD993" i="7" a="1"/>
  <c r="BD993" i="7" s="1"/>
  <c r="BL993" i="7" a="1"/>
  <c r="BL993" i="7" s="1"/>
  <c r="AW994" i="7" a="1"/>
  <c r="AW994" i="7" s="1"/>
  <c r="BE994" i="7" a="1"/>
  <c r="BE994" i="7" s="1"/>
  <c r="BL994" i="7" a="1"/>
  <c r="BL994" i="7" s="1"/>
  <c r="AX995" i="7" a="1"/>
  <c r="AX995" i="7" s="1"/>
  <c r="AV968" i="7" a="1"/>
  <c r="AV968" i="7" s="1"/>
  <c r="BD968" i="7" a="1"/>
  <c r="BD968" i="7" s="1"/>
  <c r="BK968" i="7" a="1"/>
  <c r="BK968" i="7" s="1"/>
  <c r="AV969" i="7" a="1"/>
  <c r="AV969" i="7" s="1"/>
  <c r="BC969" i="7" a="1"/>
  <c r="BC969" i="7" s="1"/>
  <c r="BK969" i="7" a="1"/>
  <c r="BK969" i="7" s="1"/>
  <c r="BB970" i="7" a="1"/>
  <c r="BB970" i="7" s="1"/>
  <c r="BJ970" i="7" a="1"/>
  <c r="BJ970" i="7" s="1"/>
  <c r="AV971" i="7" a="1"/>
  <c r="AV971" i="7" s="1"/>
  <c r="BC971" i="7" a="1"/>
  <c r="BC971" i="7" s="1"/>
  <c r="BQ971" i="7" a="1"/>
  <c r="BQ971" i="7" s="1"/>
  <c r="BC972" i="7" a="1"/>
  <c r="BC972" i="7" s="1"/>
  <c r="BK972" i="7" a="1"/>
  <c r="BK972" i="7" s="1"/>
  <c r="BQ972" i="7" a="1"/>
  <c r="BQ972" i="7" s="1"/>
  <c r="BB973" i="7" a="1"/>
  <c r="BB973" i="7" s="1"/>
  <c r="BJ973" i="7" a="1"/>
  <c r="BJ973" i="7" s="1"/>
  <c r="AV974" i="7" a="1"/>
  <c r="AV974" i="7" s="1"/>
  <c r="BC974" i="7" a="1"/>
  <c r="BC974" i="7" s="1"/>
  <c r="BI974" i="7" a="1"/>
  <c r="BI974" i="7" s="1"/>
  <c r="BQ974" i="7" a="1"/>
  <c r="BQ974" i="7" s="1"/>
  <c r="BC975" i="7" a="1"/>
  <c r="BC975" i="7" s="1"/>
  <c r="BJ975" i="7" a="1"/>
  <c r="BJ975" i="7" s="1"/>
  <c r="BQ975" i="7" a="1"/>
  <c r="BQ975" i="7" s="1"/>
  <c r="BB976" i="7" a="1"/>
  <c r="BB976" i="7" s="1"/>
  <c r="BJ976" i="7" a="1"/>
  <c r="BJ976" i="7" s="1"/>
  <c r="AV977" i="7" a="1"/>
  <c r="AV977" i="7" s="1"/>
  <c r="BB977" i="7" a="1"/>
  <c r="BB977" i="7" s="1"/>
  <c r="BI977" i="7" a="1"/>
  <c r="BI977" i="7" s="1"/>
  <c r="BQ977" i="7" a="1"/>
  <c r="BQ977" i="7" s="1"/>
  <c r="BC978" i="7" a="1"/>
  <c r="BC978" i="7" s="1"/>
  <c r="BJ978" i="7" a="1"/>
  <c r="BJ978" i="7" s="1"/>
  <c r="BP978" i="7" a="1"/>
  <c r="BP978" i="7" s="1"/>
  <c r="BB979" i="7" a="1"/>
  <c r="BB979" i="7" s="1"/>
  <c r="BJ979" i="7" a="1"/>
  <c r="BJ979" i="7" s="1"/>
  <c r="BB980" i="7" a="1"/>
  <c r="BB980" i="7" s="1"/>
  <c r="BH980" i="7" a="1"/>
  <c r="BH980" i="7" s="1"/>
  <c r="BN980" i="7" a="1"/>
  <c r="BN980" i="7" s="1"/>
  <c r="AY981" i="7" a="1"/>
  <c r="AY981" i="7" s="1"/>
  <c r="BE981" i="7" a="1"/>
  <c r="BE981" i="7" s="1"/>
  <c r="BL981" i="7" a="1"/>
  <c r="BL981" i="7" s="1"/>
  <c r="AV982" i="7" a="1"/>
  <c r="AV982" i="7" s="1"/>
  <c r="BB982" i="7" a="1"/>
  <c r="BB982" i="7" s="1"/>
  <c r="BI982" i="7" a="1"/>
  <c r="BI982" i="7" s="1"/>
  <c r="BP982" i="7" a="1"/>
  <c r="BP982" i="7" s="1"/>
  <c r="BA983" i="7" a="1"/>
  <c r="BA983" i="7" s="1"/>
  <c r="BI983" i="7" a="1"/>
  <c r="BI983" i="7" s="1"/>
  <c r="BQ983" i="7" a="1"/>
  <c r="BQ983" i="7" s="1"/>
  <c r="BC984" i="7" a="1"/>
  <c r="BC984" i="7" s="1"/>
  <c r="BK984" i="7" a="1"/>
  <c r="BK984" i="7" s="1"/>
  <c r="AW985" i="7" a="1"/>
  <c r="AW985" i="7" s="1"/>
  <c r="BE985" i="7" a="1"/>
  <c r="BE985" i="7" s="1"/>
  <c r="BM985" i="7" a="1"/>
  <c r="BM985" i="7" s="1"/>
  <c r="AY986" i="7" a="1"/>
  <c r="AY986" i="7" s="1"/>
  <c r="BG986" i="7" a="1"/>
  <c r="BG986" i="7" s="1"/>
  <c r="BO986" i="7" a="1"/>
  <c r="BO986" i="7" s="1"/>
  <c r="BA987" i="7" a="1"/>
  <c r="BA987" i="7" s="1"/>
  <c r="BI987" i="7" a="1"/>
  <c r="BI987" i="7" s="1"/>
  <c r="BQ987" i="7" a="1"/>
  <c r="BQ987" i="7" s="1"/>
  <c r="BC988" i="7" a="1"/>
  <c r="BC988" i="7" s="1"/>
  <c r="BK988" i="7" a="1"/>
  <c r="BK988" i="7" s="1"/>
  <c r="AW989" i="7" a="1"/>
  <c r="AW989" i="7" s="1"/>
  <c r="BE989" i="7" a="1"/>
  <c r="BE989" i="7" s="1"/>
  <c r="BM989" i="7" a="1"/>
  <c r="BM989" i="7" s="1"/>
  <c r="AY990" i="7" a="1"/>
  <c r="AY990" i="7" s="1"/>
  <c r="BG990" i="7" a="1"/>
  <c r="BG990" i="7" s="1"/>
  <c r="BO990" i="7" a="1"/>
  <c r="BO990" i="7" s="1"/>
  <c r="BA991" i="7" a="1"/>
  <c r="BA991" i="7" s="1"/>
  <c r="AW968" i="7" a="1"/>
  <c r="AW968" i="7" s="1"/>
  <c r="BE968" i="7" a="1"/>
  <c r="BE968" i="7" s="1"/>
  <c r="AW969" i="7" a="1"/>
  <c r="AW969" i="7" s="1"/>
  <c r="BD969" i="7" a="1"/>
  <c r="BD969" i="7" s="1"/>
  <c r="BL969" i="7" a="1"/>
  <c r="BL969" i="7" s="1"/>
  <c r="AV970" i="7" a="1"/>
  <c r="AV970" i="7" s="1"/>
  <c r="BC970" i="7" a="1"/>
  <c r="BC970" i="7" s="1"/>
  <c r="BK970" i="7" a="1"/>
  <c r="BK970" i="7" s="1"/>
  <c r="AW971" i="7" a="1"/>
  <c r="AW971" i="7" s="1"/>
  <c r="BD971" i="7" a="1"/>
  <c r="BD971" i="7" s="1"/>
  <c r="BJ971" i="7" a="1"/>
  <c r="BJ971" i="7" s="1"/>
  <c r="AV972" i="7" a="1"/>
  <c r="AV972" i="7" s="1"/>
  <c r="BD972" i="7" a="1"/>
  <c r="BD972" i="7" s="1"/>
  <c r="AV973" i="7" a="1"/>
  <c r="AV973" i="7" s="1"/>
  <c r="BC973" i="7" a="1"/>
  <c r="BC973" i="7" s="1"/>
  <c r="BK973" i="7" a="1"/>
  <c r="BK973" i="7" s="1"/>
  <c r="AW974" i="7" a="1"/>
  <c r="AW974" i="7" s="1"/>
  <c r="BJ974" i="7" a="1"/>
  <c r="BJ974" i="7" s="1"/>
  <c r="AV975" i="7" a="1"/>
  <c r="AV975" i="7" s="1"/>
  <c r="BD975" i="7" a="1"/>
  <c r="BD975" i="7" s="1"/>
  <c r="BK975" i="7" a="1"/>
  <c r="BK975" i="7" s="1"/>
  <c r="BC976" i="7" a="1"/>
  <c r="BC976" i="7" s="1"/>
  <c r="BK976" i="7" a="1"/>
  <c r="BK976" i="7" s="1"/>
  <c r="AW977" i="7" a="1"/>
  <c r="AW977" i="7" s="1"/>
  <c r="BC977" i="7" a="1"/>
  <c r="BC977" i="7" s="1"/>
  <c r="BJ977" i="7" a="1"/>
  <c r="BJ977" i="7" s="1"/>
  <c r="AV978" i="7" a="1"/>
  <c r="AV978" i="7" s="1"/>
  <c r="BD978" i="7" a="1"/>
  <c r="BD978" i="7" s="1"/>
  <c r="BK978" i="7" a="1"/>
  <c r="BK978" i="7" s="1"/>
  <c r="BQ978" i="7" a="1"/>
  <c r="BQ978" i="7" s="1"/>
  <c r="BC979" i="7" a="1"/>
  <c r="BC979" i="7" s="1"/>
  <c r="BK979" i="7" a="1"/>
  <c r="BK979" i="7" s="1"/>
  <c r="AV980" i="7" a="1"/>
  <c r="AV980" i="7" s="1"/>
  <c r="BC980" i="7" a="1"/>
  <c r="BC980" i="7" s="1"/>
  <c r="BO980" i="7" a="1"/>
  <c r="BO980" i="7" s="1"/>
  <c r="AZ981" i="7" a="1"/>
  <c r="AZ981" i="7" s="1"/>
  <c r="BF981" i="7" a="1"/>
  <c r="BF981" i="7" s="1"/>
  <c r="BM981" i="7" a="1"/>
  <c r="BM981" i="7" s="1"/>
  <c r="BC982" i="7" a="1"/>
  <c r="BC982" i="7" s="1"/>
  <c r="BJ982" i="7" a="1"/>
  <c r="BJ982" i="7" s="1"/>
  <c r="BB983" i="7" a="1"/>
  <c r="BB983" i="7" s="1"/>
  <c r="BJ983" i="7" a="1"/>
  <c r="BJ983" i="7" s="1"/>
  <c r="AV984" i="7" a="1"/>
  <c r="AV984" i="7" s="1"/>
  <c r="BD984" i="7" a="1"/>
  <c r="BD984" i="7" s="1"/>
  <c r="BL984" i="7" a="1"/>
  <c r="BL984" i="7" s="1"/>
  <c r="AX985" i="7" a="1"/>
  <c r="AX985" i="7" s="1"/>
  <c r="BF985" i="7" a="1"/>
  <c r="BF985" i="7" s="1"/>
  <c r="BN985" i="7" a="1"/>
  <c r="BN985" i="7" s="1"/>
  <c r="AZ986" i="7" a="1"/>
  <c r="AZ986" i="7" s="1"/>
  <c r="BH986" i="7" a="1"/>
  <c r="BH986" i="7" s="1"/>
  <c r="BP986" i="7" a="1"/>
  <c r="BP986" i="7" s="1"/>
  <c r="BB987" i="7" a="1"/>
  <c r="BB987" i="7" s="1"/>
  <c r="BJ987" i="7" a="1"/>
  <c r="BJ987" i="7" s="1"/>
  <c r="AV988" i="7" a="1"/>
  <c r="AV988" i="7" s="1"/>
  <c r="BD988" i="7" a="1"/>
  <c r="BD988" i="7" s="1"/>
  <c r="BL988" i="7" a="1"/>
  <c r="BL988" i="7" s="1"/>
  <c r="AX989" i="7" a="1"/>
  <c r="AX989" i="7" s="1"/>
  <c r="BF989" i="7" a="1"/>
  <c r="BF989" i="7" s="1"/>
  <c r="BN989" i="7" a="1"/>
  <c r="BN989" i="7" s="1"/>
  <c r="AZ990" i="7" a="1"/>
  <c r="AZ990" i="7" s="1"/>
  <c r="BH990" i="7" a="1"/>
  <c r="BH990" i="7" s="1"/>
  <c r="BP990" i="7" a="1"/>
  <c r="BP990" i="7" s="1"/>
  <c r="BB991" i="7" a="1"/>
  <c r="BB991" i="7" s="1"/>
  <c r="AX968" i="7" a="1"/>
  <c r="AX968" i="7" s="1"/>
  <c r="BF968" i="7" a="1"/>
  <c r="BF968" i="7" s="1"/>
  <c r="BL968" i="7" a="1"/>
  <c r="BL968" i="7" s="1"/>
  <c r="BE969" i="7" a="1"/>
  <c r="BE969" i="7" s="1"/>
  <c r="BM969" i="7" a="1"/>
  <c r="BM969" i="7" s="1"/>
  <c r="AW970" i="7" a="1"/>
  <c r="AW970" i="7" s="1"/>
  <c r="BD970" i="7" a="1"/>
  <c r="BD970" i="7" s="1"/>
  <c r="BL970" i="7" a="1"/>
  <c r="BL970" i="7" s="1"/>
  <c r="AX971" i="7" a="1"/>
  <c r="AX971" i="7" s="1"/>
  <c r="BE971" i="7" a="1"/>
  <c r="BE971" i="7" s="1"/>
  <c r="BK971" i="7" a="1"/>
  <c r="BK971" i="7" s="1"/>
  <c r="AW972" i="7" a="1"/>
  <c r="AW972" i="7" s="1"/>
  <c r="BE972" i="7" a="1"/>
  <c r="BE972" i="7" s="1"/>
  <c r="BL972" i="7" a="1"/>
  <c r="BL972" i="7" s="1"/>
  <c r="AW973" i="7" a="1"/>
  <c r="AW973" i="7" s="1"/>
  <c r="BD973" i="7" a="1"/>
  <c r="BD973" i="7" s="1"/>
  <c r="BL973" i="7" a="1"/>
  <c r="BL973" i="7" s="1"/>
  <c r="AX974" i="7" a="1"/>
  <c r="AX974" i="7" s="1"/>
  <c r="BD974" i="7" a="1"/>
  <c r="BD974" i="7" s="1"/>
  <c r="BK974" i="7" a="1"/>
  <c r="BK974" i="7" s="1"/>
  <c r="AW975" i="7" a="1"/>
  <c r="AW975" i="7" s="1"/>
  <c r="BE975" i="7" a="1"/>
  <c r="BE975" i="7" s="1"/>
  <c r="BL975" i="7" a="1"/>
  <c r="BL975" i="7" s="1"/>
  <c r="AV976" i="7" a="1"/>
  <c r="AV976" i="7" s="1"/>
  <c r="BD976" i="7" a="1"/>
  <c r="BD976" i="7" s="1"/>
  <c r="BL976" i="7" a="1"/>
  <c r="BL976" i="7" s="1"/>
  <c r="BD977" i="7" a="1"/>
  <c r="BD977" i="7" s="1"/>
  <c r="BK977" i="7" a="1"/>
  <c r="BK977" i="7" s="1"/>
  <c r="AW978" i="7" a="1"/>
  <c r="AW978" i="7" s="1"/>
  <c r="BE978" i="7" a="1"/>
  <c r="BE978" i="7" s="1"/>
  <c r="AV979" i="7" a="1"/>
  <c r="AV979" i="7" s="1"/>
  <c r="BD979" i="7" a="1"/>
  <c r="BD979" i="7" s="1"/>
  <c r="BL979" i="7" a="1"/>
  <c r="BL979" i="7" s="1"/>
  <c r="AW980" i="7" a="1"/>
  <c r="AW980" i="7" s="1"/>
  <c r="BI980" i="7" a="1"/>
  <c r="BI980" i="7" s="1"/>
  <c r="BP980" i="7" a="1"/>
  <c r="BP980" i="7" s="1"/>
  <c r="BA981" i="7" a="1"/>
  <c r="BA981" i="7" s="1"/>
  <c r="AW982" i="7" a="1"/>
  <c r="AW982" i="7" s="1"/>
  <c r="BD982" i="7" a="1"/>
  <c r="BD982" i="7" s="1"/>
  <c r="BK982" i="7" a="1"/>
  <c r="BK982" i="7" s="1"/>
  <c r="BQ982" i="7" a="1"/>
  <c r="BQ982" i="7" s="1"/>
  <c r="BC983" i="7" a="1"/>
  <c r="BC983" i="7" s="1"/>
  <c r="BK983" i="7" a="1"/>
  <c r="BK983" i="7" s="1"/>
  <c r="AW984" i="7" a="1"/>
  <c r="AW984" i="7" s="1"/>
  <c r="BE984" i="7" a="1"/>
  <c r="BE984" i="7" s="1"/>
  <c r="BM984" i="7" a="1"/>
  <c r="BM984" i="7" s="1"/>
  <c r="AY985" i="7" a="1"/>
  <c r="AY985" i="7" s="1"/>
  <c r="BG985" i="7" a="1"/>
  <c r="BG985" i="7" s="1"/>
  <c r="BO985" i="7" a="1"/>
  <c r="BO985" i="7" s="1"/>
  <c r="BA986" i="7" a="1"/>
  <c r="BA986" i="7" s="1"/>
  <c r="BI986" i="7" a="1"/>
  <c r="BI986" i="7" s="1"/>
  <c r="BQ986" i="7" a="1"/>
  <c r="BQ986" i="7" s="1"/>
  <c r="BC987" i="7" a="1"/>
  <c r="BC987" i="7" s="1"/>
  <c r="BK987" i="7" a="1"/>
  <c r="BK987" i="7" s="1"/>
  <c r="AW988" i="7" a="1"/>
  <c r="AW988" i="7" s="1"/>
  <c r="BE988" i="7" a="1"/>
  <c r="BE988" i="7" s="1"/>
  <c r="BM988" i="7" a="1"/>
  <c r="BM988" i="7" s="1"/>
  <c r="AY989" i="7" a="1"/>
  <c r="AY989" i="7" s="1"/>
  <c r="BG989" i="7" a="1"/>
  <c r="BG989" i="7" s="1"/>
  <c r="BO989" i="7" a="1"/>
  <c r="BO989" i="7" s="1"/>
  <c r="BA990" i="7" a="1"/>
  <c r="BA990" i="7" s="1"/>
  <c r="BI990" i="7" a="1"/>
  <c r="BI990" i="7" s="1"/>
  <c r="BQ990" i="7" a="1"/>
  <c r="BQ990" i="7" s="1"/>
  <c r="BC991" i="7" a="1"/>
  <c r="BC991" i="7" s="1"/>
  <c r="BK991" i="7" a="1"/>
  <c r="BK991" i="7" s="1"/>
  <c r="AW992" i="7" a="1"/>
  <c r="AW992" i="7" s="1"/>
  <c r="BE992" i="7" a="1"/>
  <c r="BE992" i="7" s="1"/>
  <c r="BM992" i="7" a="1"/>
  <c r="BM992" i="7" s="1"/>
  <c r="AY993" i="7" a="1"/>
  <c r="AY993" i="7" s="1"/>
  <c r="BG993" i="7" a="1"/>
  <c r="BG993" i="7" s="1"/>
  <c r="BO993" i="7" a="1"/>
  <c r="BO993" i="7" s="1"/>
  <c r="AZ994" i="7" a="1"/>
  <c r="AZ994" i="7" s="1"/>
  <c r="BG994" i="7" a="1"/>
  <c r="BG994" i="7" s="1"/>
  <c r="BO994" i="7" a="1"/>
  <c r="BO994" i="7" s="1"/>
  <c r="BG995" i="7" a="1"/>
  <c r="BG995" i="7" s="1"/>
  <c r="BO995" i="7" a="1"/>
  <c r="BO995" i="7" s="1"/>
  <c r="AZ996" i="7" a="1"/>
  <c r="AZ996" i="7" s="1"/>
  <c r="BH996" i="7" a="1"/>
  <c r="BH996" i="7" s="1"/>
  <c r="AY968" i="7" a="1"/>
  <c r="AY968" i="7" s="1"/>
  <c r="BG968" i="7" a="1"/>
  <c r="BG968" i="7" s="1"/>
  <c r="BM968" i="7" a="1"/>
  <c r="BM968" i="7" s="1"/>
  <c r="AX969" i="7" a="1"/>
  <c r="AX969" i="7" s="1"/>
  <c r="BF969" i="7" a="1"/>
  <c r="BF969" i="7" s="1"/>
  <c r="AX970" i="7" a="1"/>
  <c r="AX970" i="7" s="1"/>
  <c r="BE970" i="7" a="1"/>
  <c r="BE970" i="7" s="1"/>
  <c r="BM970" i="7" a="1"/>
  <c r="BM970" i="7" s="1"/>
  <c r="AY971" i="7" a="1"/>
  <c r="AY971" i="7" s="1"/>
  <c r="BL971" i="7" a="1"/>
  <c r="BL971" i="7" s="1"/>
  <c r="AX972" i="7" a="1"/>
  <c r="AX972" i="7" s="1"/>
  <c r="BF972" i="7" a="1"/>
  <c r="BF972" i="7" s="1"/>
  <c r="BM972" i="7" a="1"/>
  <c r="BM972" i="7" s="1"/>
  <c r="BE973" i="7" a="1"/>
  <c r="BE973" i="7" s="1"/>
  <c r="BM973" i="7" a="1"/>
  <c r="BM973" i="7" s="1"/>
  <c r="AY974" i="7" a="1"/>
  <c r="AY974" i="7" s="1"/>
  <c r="BE974" i="7" a="1"/>
  <c r="BE974" i="7" s="1"/>
  <c r="BL974" i="7" a="1"/>
  <c r="BL974" i="7" s="1"/>
  <c r="AX975" i="7" a="1"/>
  <c r="AX975" i="7" s="1"/>
  <c r="BF975" i="7" a="1"/>
  <c r="BF975" i="7" s="1"/>
  <c r="BM975" i="7" a="1"/>
  <c r="BM975" i="7" s="1"/>
  <c r="AW976" i="7" a="1"/>
  <c r="AW976" i="7" s="1"/>
  <c r="BE976" i="7" a="1"/>
  <c r="BE976" i="7" s="1"/>
  <c r="BM976" i="7" a="1"/>
  <c r="BM976" i="7" s="1"/>
  <c r="AX977" i="7" a="1"/>
  <c r="AX977" i="7" s="1"/>
  <c r="BE977" i="7" a="1"/>
  <c r="BE977" i="7" s="1"/>
  <c r="BL977" i="7" a="1"/>
  <c r="BL977" i="7" s="1"/>
  <c r="AX978" i="7" a="1"/>
  <c r="AX978" i="7" s="1"/>
  <c r="BF978" i="7" a="1"/>
  <c r="BF978" i="7" s="1"/>
  <c r="BL978" i="7" a="1"/>
  <c r="BL978" i="7" s="1"/>
  <c r="AW979" i="7" a="1"/>
  <c r="AW979" i="7" s="1"/>
  <c r="BE979" i="7" a="1"/>
  <c r="BE979" i="7" s="1"/>
  <c r="BM979" i="7" a="1"/>
  <c r="BM979" i="7" s="1"/>
  <c r="AX980" i="7" a="1"/>
  <c r="AX980" i="7" s="1"/>
  <c r="BD980" i="7" a="1"/>
  <c r="BD980" i="7" s="1"/>
  <c r="BJ980" i="7" a="1"/>
  <c r="BJ980" i="7" s="1"/>
  <c r="BQ980" i="7" a="1"/>
  <c r="BQ980" i="7" s="1"/>
  <c r="BG981" i="7" a="1"/>
  <c r="BG981" i="7" s="1"/>
  <c r="BN981" i="7" a="1"/>
  <c r="BN981" i="7" s="1"/>
  <c r="AX982" i="7" a="1"/>
  <c r="AX982" i="7" s="1"/>
  <c r="BE982" i="7" a="1"/>
  <c r="BE982" i="7" s="1"/>
  <c r="AV983" i="7" a="1"/>
  <c r="AV983" i="7" s="1"/>
  <c r="BD983" i="7" a="1"/>
  <c r="BD983" i="7" s="1"/>
  <c r="BL983" i="7" a="1"/>
  <c r="BL983" i="7" s="1"/>
  <c r="AX984" i="7" a="1"/>
  <c r="AX984" i="7" s="1"/>
  <c r="BF984" i="7" a="1"/>
  <c r="BF984" i="7" s="1"/>
  <c r="BN984" i="7" a="1"/>
  <c r="BN984" i="7" s="1"/>
  <c r="AZ985" i="7" a="1"/>
  <c r="AZ985" i="7" s="1"/>
  <c r="BH985" i="7" a="1"/>
  <c r="BH985" i="7" s="1"/>
  <c r="BP985" i="7" a="1"/>
  <c r="BP985" i="7" s="1"/>
  <c r="BB986" i="7" a="1"/>
  <c r="BB986" i="7" s="1"/>
  <c r="BJ986" i="7" a="1"/>
  <c r="BJ986" i="7" s="1"/>
  <c r="AV987" i="7" a="1"/>
  <c r="AV987" i="7" s="1"/>
  <c r="BD987" i="7" a="1"/>
  <c r="BD987" i="7" s="1"/>
  <c r="BL987" i="7" a="1"/>
  <c r="BL987" i="7" s="1"/>
  <c r="AX988" i="7" a="1"/>
  <c r="AX988" i="7" s="1"/>
  <c r="BF988" i="7" a="1"/>
  <c r="BF988" i="7" s="1"/>
  <c r="AZ968" i="7" a="1"/>
  <c r="AZ968" i="7" s="1"/>
  <c r="BN968" i="7" a="1"/>
  <c r="BN968" i="7" s="1"/>
  <c r="AY969" i="7" a="1"/>
  <c r="AY969" i="7" s="1"/>
  <c r="BG969" i="7" a="1"/>
  <c r="BG969" i="7" s="1"/>
  <c r="BN969" i="7" a="1"/>
  <c r="BN969" i="7" s="1"/>
  <c r="AY970" i="7" a="1"/>
  <c r="AY970" i="7" s="1"/>
  <c r="BF970" i="7" a="1"/>
  <c r="BF970" i="7" s="1"/>
  <c r="BN970" i="7" a="1"/>
  <c r="BN970" i="7" s="1"/>
  <c r="AZ971" i="7" a="1"/>
  <c r="AZ971" i="7" s="1"/>
  <c r="BF971" i="7" a="1"/>
  <c r="BF971" i="7" s="1"/>
  <c r="BM971" i="7" a="1"/>
  <c r="BM971" i="7" s="1"/>
  <c r="AY972" i="7" a="1"/>
  <c r="AY972" i="7" s="1"/>
  <c r="BG972" i="7" a="1"/>
  <c r="BG972" i="7" s="1"/>
  <c r="BN972" i="7" a="1"/>
  <c r="BN972" i="7" s="1"/>
  <c r="AX973" i="7" a="1"/>
  <c r="AX973" i="7" s="1"/>
  <c r="BF973" i="7" a="1"/>
  <c r="BF973" i="7" s="1"/>
  <c r="BN973" i="7" a="1"/>
  <c r="BN973" i="7" s="1"/>
  <c r="BF974" i="7" a="1"/>
  <c r="BF974" i="7" s="1"/>
  <c r="BM974" i="7" a="1"/>
  <c r="BM974" i="7" s="1"/>
  <c r="AY975" i="7" a="1"/>
  <c r="AY975" i="7" s="1"/>
  <c r="BG975" i="7" a="1"/>
  <c r="BG975" i="7" s="1"/>
  <c r="AX976" i="7" a="1"/>
  <c r="AX976" i="7" s="1"/>
  <c r="BF976" i="7" a="1"/>
  <c r="BF976" i="7" s="1"/>
  <c r="BN976" i="7" a="1"/>
  <c r="BN976" i="7" s="1"/>
  <c r="AY977" i="7" a="1"/>
  <c r="AY977" i="7" s="1"/>
  <c r="BM977" i="7" a="1"/>
  <c r="BM977" i="7" s="1"/>
  <c r="AY978" i="7" a="1"/>
  <c r="AY978" i="7" s="1"/>
  <c r="BG978" i="7" a="1"/>
  <c r="BG978" i="7" s="1"/>
  <c r="BM978" i="7" a="1"/>
  <c r="BM978" i="7" s="1"/>
  <c r="AX979" i="7" a="1"/>
  <c r="AX979" i="7" s="1"/>
  <c r="BF979" i="7" a="1"/>
  <c r="BF979" i="7" s="1"/>
  <c r="BN979" i="7" a="1"/>
  <c r="BN979" i="7" s="1"/>
  <c r="AY980" i="7" a="1"/>
  <c r="AY980" i="7" s="1"/>
  <c r="BE980" i="7" a="1"/>
  <c r="BE980" i="7" s="1"/>
  <c r="BK980" i="7" a="1"/>
  <c r="BK980" i="7" s="1"/>
  <c r="AV981" i="7" a="1"/>
  <c r="AV981" i="7" s="1"/>
  <c r="BB981" i="7" a="1"/>
  <c r="BB981" i="7" s="1"/>
  <c r="BH981" i="7" a="1"/>
  <c r="BH981" i="7" s="1"/>
  <c r="BO981" i="7" a="1"/>
  <c r="BO981" i="7" s="1"/>
  <c r="AY982" i="7" a="1"/>
  <c r="AY982" i="7" s="1"/>
  <c r="BF982" i="7" a="1"/>
  <c r="BF982" i="7" s="1"/>
  <c r="BL982" i="7" a="1"/>
  <c r="BL982" i="7" s="1"/>
  <c r="AW983" i="7" a="1"/>
  <c r="AW983" i="7" s="1"/>
  <c r="BE983" i="7" a="1"/>
  <c r="BE983" i="7" s="1"/>
  <c r="BM983" i="7" a="1"/>
  <c r="BM983" i="7" s="1"/>
  <c r="AY984" i="7" a="1"/>
  <c r="AY984" i="7" s="1"/>
  <c r="BG984" i="7" a="1"/>
  <c r="BG984" i="7" s="1"/>
  <c r="BO984" i="7" a="1"/>
  <c r="BO984" i="7" s="1"/>
  <c r="BA985" i="7" a="1"/>
  <c r="BA985" i="7" s="1"/>
  <c r="BI985" i="7" a="1"/>
  <c r="BI985" i="7" s="1"/>
  <c r="BQ985" i="7" a="1"/>
  <c r="BQ985" i="7" s="1"/>
  <c r="BC986" i="7" a="1"/>
  <c r="BC986" i="7" s="1"/>
  <c r="BK986" i="7" a="1"/>
  <c r="BK986" i="7" s="1"/>
  <c r="AW987" i="7" a="1"/>
  <c r="AW987" i="7" s="1"/>
  <c r="BE987" i="7" a="1"/>
  <c r="BE987" i="7" s="1"/>
  <c r="BM987" i="7" a="1"/>
  <c r="BM987" i="7" s="1"/>
  <c r="AY988" i="7" a="1"/>
  <c r="AY988" i="7" s="1"/>
  <c r="BG988" i="7" a="1"/>
  <c r="BG988" i="7" s="1"/>
  <c r="BO988" i="7" a="1"/>
  <c r="BO988" i="7" s="1"/>
  <c r="BA989" i="7" a="1"/>
  <c r="BA989" i="7" s="1"/>
  <c r="BI989" i="7" a="1"/>
  <c r="BI989" i="7" s="1"/>
  <c r="BQ989" i="7" a="1"/>
  <c r="BQ989" i="7" s="1"/>
  <c r="BC990" i="7" a="1"/>
  <c r="BC990" i="7" s="1"/>
  <c r="BK990" i="7" a="1"/>
  <c r="BK990" i="7" s="1"/>
  <c r="AW991" i="7" a="1"/>
  <c r="AW991" i="7" s="1"/>
  <c r="BE991" i="7" a="1"/>
  <c r="BE991" i="7" s="1"/>
  <c r="BA968" i="7" a="1"/>
  <c r="BA968" i="7" s="1"/>
  <c r="BH968" i="7" a="1"/>
  <c r="BH968" i="7" s="1"/>
  <c r="BO968" i="7" a="1"/>
  <c r="BO968" i="7" s="1"/>
  <c r="AZ969" i="7" a="1"/>
  <c r="AZ969" i="7" s="1"/>
  <c r="BH969" i="7" a="1"/>
  <c r="BH969" i="7" s="1"/>
  <c r="BO969" i="7" a="1"/>
  <c r="BO969" i="7" s="1"/>
  <c r="BG970" i="7" a="1"/>
  <c r="BG970" i="7" s="1"/>
  <c r="BO970" i="7" a="1"/>
  <c r="BO970" i="7" s="1"/>
  <c r="BA971" i="7" a="1"/>
  <c r="BA971" i="7" s="1"/>
  <c r="BG971" i="7" a="1"/>
  <c r="BG971" i="7" s="1"/>
  <c r="BN971" i="7" a="1"/>
  <c r="BN971" i="7" s="1"/>
  <c r="AZ972" i="7" a="1"/>
  <c r="AZ972" i="7" s="1"/>
  <c r="BH972" i="7" a="1"/>
  <c r="BH972" i="7" s="1"/>
  <c r="BO972" i="7" a="1"/>
  <c r="BO972" i="7" s="1"/>
  <c r="AY973" i="7" a="1"/>
  <c r="AY973" i="7" s="1"/>
  <c r="BG973" i="7" a="1"/>
  <c r="BG973" i="7" s="1"/>
  <c r="BO973" i="7" a="1"/>
  <c r="BO973" i="7" s="1"/>
  <c r="AZ974" i="7" a="1"/>
  <c r="AZ974" i="7" s="1"/>
  <c r="BG974" i="7" a="1"/>
  <c r="BG974" i="7" s="1"/>
  <c r="BN974" i="7" a="1"/>
  <c r="BN974" i="7" s="1"/>
  <c r="AZ975" i="7" a="1"/>
  <c r="AZ975" i="7" s="1"/>
  <c r="BH975" i="7" a="1"/>
  <c r="BH975" i="7" s="1"/>
  <c r="BN975" i="7" a="1"/>
  <c r="BN975" i="7" s="1"/>
  <c r="AY976" i="7" a="1"/>
  <c r="AY976" i="7" s="1"/>
  <c r="BG976" i="7" a="1"/>
  <c r="BG976" i="7" s="1"/>
  <c r="BO976" i="7" a="1"/>
  <c r="BO976" i="7" s="1"/>
  <c r="AZ977" i="7" a="1"/>
  <c r="AZ977" i="7" s="1"/>
  <c r="BF977" i="7" a="1"/>
  <c r="BF977" i="7" s="1"/>
  <c r="BN977" i="7" a="1"/>
  <c r="BN977" i="7" s="1"/>
  <c r="AZ978" i="7" a="1"/>
  <c r="AZ978" i="7" s="1"/>
  <c r="BN978" i="7" a="1"/>
  <c r="BN978" i="7" s="1"/>
  <c r="AY979" i="7" a="1"/>
  <c r="AY979" i="7" s="1"/>
  <c r="BG979" i="7" a="1"/>
  <c r="BG979" i="7" s="1"/>
  <c r="BO979" i="7" a="1"/>
  <c r="BO979" i="7" s="1"/>
  <c r="BF980" i="7" a="1"/>
  <c r="BF980" i="7" s="1"/>
  <c r="BL980" i="7" a="1"/>
  <c r="BL980" i="7" s="1"/>
  <c r="AW981" i="7" a="1"/>
  <c r="AW981" i="7" s="1"/>
  <c r="BI981" i="7" a="1"/>
  <c r="BI981" i="7" s="1"/>
  <c r="BP981" i="7" a="1"/>
  <c r="BP981" i="7" s="1"/>
  <c r="AZ982" i="7" a="1"/>
  <c r="AZ982" i="7" s="1"/>
  <c r="BG982" i="7" a="1"/>
  <c r="BG982" i="7" s="1"/>
  <c r="BM982" i="7" a="1"/>
  <c r="BM982" i="7" s="1"/>
  <c r="AX983" i="7" a="1"/>
  <c r="AX983" i="7" s="1"/>
  <c r="BF983" i="7" a="1"/>
  <c r="BF983" i="7" s="1"/>
  <c r="BN983" i="7" a="1"/>
  <c r="BN983" i="7" s="1"/>
  <c r="AZ984" i="7" a="1"/>
  <c r="AZ984" i="7" s="1"/>
  <c r="BH984" i="7" a="1"/>
  <c r="BH984" i="7" s="1"/>
  <c r="BP984" i="7" a="1"/>
  <c r="BP984" i="7" s="1"/>
  <c r="BB985" i="7" a="1"/>
  <c r="BB985" i="7" s="1"/>
  <c r="BJ985" i="7" a="1"/>
  <c r="BJ985" i="7" s="1"/>
  <c r="AV986" i="7" a="1"/>
  <c r="AV986" i="7" s="1"/>
  <c r="BD986" i="7" a="1"/>
  <c r="BD986" i="7" s="1"/>
  <c r="BL986" i="7" a="1"/>
  <c r="BL986" i="7" s="1"/>
  <c r="AX987" i="7" a="1"/>
  <c r="AX987" i="7" s="1"/>
  <c r="BF987" i="7" a="1"/>
  <c r="BF987" i="7" s="1"/>
  <c r="BN987" i="7" a="1"/>
  <c r="BN987" i="7" s="1"/>
  <c r="AZ988" i="7" a="1"/>
  <c r="AZ988" i="7" s="1"/>
  <c r="BH988" i="7" a="1"/>
  <c r="BH988" i="7" s="1"/>
  <c r="BP988" i="7" a="1"/>
  <c r="BP988" i="7" s="1"/>
  <c r="BB989" i="7" a="1"/>
  <c r="BB989" i="7" s="1"/>
  <c r="BJ989" i="7" a="1"/>
  <c r="BJ989" i="7" s="1"/>
  <c r="AV990" i="7" a="1"/>
  <c r="AV990" i="7" s="1"/>
  <c r="BD990" i="7" a="1"/>
  <c r="BD990" i="7" s="1"/>
  <c r="BL990" i="7" a="1"/>
  <c r="BL990" i="7" s="1"/>
  <c r="AX991" i="7" a="1"/>
  <c r="AX991" i="7" s="1"/>
  <c r="BF991" i="7" a="1"/>
  <c r="BF991" i="7" s="1"/>
  <c r="BB968" i="7" a="1"/>
  <c r="BB968" i="7" s="1"/>
  <c r="BI968" i="7" a="1"/>
  <c r="BI968" i="7" s="1"/>
  <c r="BP968" i="7" a="1"/>
  <c r="BP968" i="7" s="1"/>
  <c r="BA969" i="7" a="1"/>
  <c r="BA969" i="7" s="1"/>
  <c r="BI969" i="7" a="1"/>
  <c r="BI969" i="7" s="1"/>
  <c r="BP969" i="7" a="1"/>
  <c r="BP969" i="7" s="1"/>
  <c r="AZ970" i="7" a="1"/>
  <c r="AZ970" i="7" s="1"/>
  <c r="BH970" i="7" a="1"/>
  <c r="BH970" i="7" s="1"/>
  <c r="BP970" i="7" a="1"/>
  <c r="BP970" i="7" s="1"/>
  <c r="BH971" i="7" a="1"/>
  <c r="BH971" i="7" s="1"/>
  <c r="BO971" i="7" a="1"/>
  <c r="BO971" i="7" s="1"/>
  <c r="BA972" i="7" a="1"/>
  <c r="BA972" i="7" s="1"/>
  <c r="BI972" i="7" a="1"/>
  <c r="BI972" i="7" s="1"/>
  <c r="AZ973" i="7" a="1"/>
  <c r="AZ973" i="7" s="1"/>
  <c r="BH973" i="7" a="1"/>
  <c r="BH973" i="7" s="1"/>
  <c r="BP973" i="7" a="1"/>
  <c r="BP973" i="7" s="1"/>
  <c r="BA974" i="7" a="1"/>
  <c r="BA974" i="7" s="1"/>
  <c r="BO974" i="7" a="1"/>
  <c r="BO974" i="7" s="1"/>
  <c r="BA975" i="7" a="1"/>
  <c r="BA975" i="7" s="1"/>
  <c r="BI975" i="7" a="1"/>
  <c r="BI975" i="7" s="1"/>
  <c r="BO975" i="7" a="1"/>
  <c r="BO975" i="7" s="1"/>
  <c r="AZ976" i="7" a="1"/>
  <c r="AZ976" i="7" s="1"/>
  <c r="BH976" i="7" a="1"/>
  <c r="BH976" i="7" s="1"/>
  <c r="BP976" i="7" a="1"/>
  <c r="BP976" i="7" s="1"/>
  <c r="BA977" i="7" a="1"/>
  <c r="BA977" i="7" s="1"/>
  <c r="BG977" i="7" a="1"/>
  <c r="BG977" i="7" s="1"/>
  <c r="BO977" i="7" a="1"/>
  <c r="BO977" i="7" s="1"/>
  <c r="BA978" i="7" a="1"/>
  <c r="BA978" i="7" s="1"/>
  <c r="BH978" i="7" a="1"/>
  <c r="BH978" i="7" s="1"/>
  <c r="BO978" i="7" a="1"/>
  <c r="BO978" i="7" s="1"/>
  <c r="AZ979" i="7" a="1"/>
  <c r="AZ979" i="7" s="1"/>
  <c r="BH979" i="7" a="1"/>
  <c r="BH979" i="7" s="1"/>
  <c r="BP979" i="7" a="1"/>
  <c r="BP979" i="7" s="1"/>
  <c r="AZ980" i="7" a="1"/>
  <c r="AZ980" i="7" s="1"/>
  <c r="BG980" i="7" a="1"/>
  <c r="BG980" i="7" s="1"/>
  <c r="BC981" i="7" a="1"/>
  <c r="BC981" i="7" s="1"/>
  <c r="BJ981" i="7" a="1"/>
  <c r="BJ981" i="7" s="1"/>
  <c r="BQ981" i="7" a="1"/>
  <c r="BQ981" i="7" s="1"/>
  <c r="BN982" i="7" a="1"/>
  <c r="BN982" i="7" s="1"/>
  <c r="AY983" i="7" a="1"/>
  <c r="AY983" i="7" s="1"/>
  <c r="BG983" i="7" a="1"/>
  <c r="BG983" i="7" s="1"/>
  <c r="BO983" i="7" a="1"/>
  <c r="BO983" i="7" s="1"/>
  <c r="BA984" i="7" a="1"/>
  <c r="BA984" i="7" s="1"/>
  <c r="BI984" i="7" a="1"/>
  <c r="BI984" i="7" s="1"/>
  <c r="BQ984" i="7" a="1"/>
  <c r="BQ984" i="7" s="1"/>
  <c r="BC985" i="7" a="1"/>
  <c r="BC985" i="7" s="1"/>
  <c r="BK985" i="7" a="1"/>
  <c r="BK985" i="7" s="1"/>
  <c r="AW986" i="7" a="1"/>
  <c r="AW986" i="7" s="1"/>
  <c r="BE986" i="7" a="1"/>
  <c r="BE986" i="7" s="1"/>
  <c r="BM986" i="7" a="1"/>
  <c r="BM986" i="7" s="1"/>
  <c r="AY987" i="7" a="1"/>
  <c r="AY987" i="7" s="1"/>
  <c r="BG987" i="7" a="1"/>
  <c r="BG987" i="7" s="1"/>
  <c r="BO987" i="7" a="1"/>
  <c r="BO987" i="7" s="1"/>
  <c r="BA988" i="7" a="1"/>
  <c r="BA988" i="7" s="1"/>
  <c r="BI988" i="7" a="1"/>
  <c r="BI988" i="7" s="1"/>
  <c r="BQ988" i="7" a="1"/>
  <c r="BQ988" i="7" s="1"/>
  <c r="BC989" i="7" a="1"/>
  <c r="BC989" i="7" s="1"/>
  <c r="BK989" i="7" a="1"/>
  <c r="BK989" i="7" s="1"/>
  <c r="AW990" i="7" a="1"/>
  <c r="AW990" i="7" s="1"/>
  <c r="BE990" i="7" a="1"/>
  <c r="BE990" i="7" s="1"/>
  <c r="BM990" i="7" a="1"/>
  <c r="BM990" i="7" s="1"/>
  <c r="AY991" i="7" a="1"/>
  <c r="AY991" i="7" s="1"/>
  <c r="BG991" i="7" a="1"/>
  <c r="BG991" i="7" s="1"/>
  <c r="BO991" i="7" a="1"/>
  <c r="BO991" i="7" s="1"/>
  <c r="BA992" i="7" a="1"/>
  <c r="BA992" i="7" s="1"/>
  <c r="BI992" i="7" a="1"/>
  <c r="BI992" i="7" s="1"/>
  <c r="BQ992" i="7" a="1"/>
  <c r="BQ992" i="7" s="1"/>
  <c r="BC993" i="7" a="1"/>
  <c r="BC993" i="7" s="1"/>
  <c r="BK993" i="7" a="1"/>
  <c r="BK993" i="7" s="1"/>
  <c r="AV994" i="7" a="1"/>
  <c r="AV994" i="7" s="1"/>
  <c r="BD994" i="7" a="1"/>
  <c r="BD994" i="7" s="1"/>
  <c r="BK994" i="7" a="1"/>
  <c r="BK994" i="7" s="1"/>
  <c r="AW995" i="7" a="1"/>
  <c r="AW995" i="7" s="1"/>
  <c r="BD995" i="7" a="1"/>
  <c r="BD995" i="7" s="1"/>
  <c r="BK995" i="7" a="1"/>
  <c r="BK995" i="7" s="1"/>
  <c r="AV996" i="7" a="1"/>
  <c r="AV996" i="7" s="1"/>
  <c r="BD996" i="7" a="1"/>
  <c r="BD996" i="7" s="1"/>
  <c r="BK996" i="7" a="1"/>
  <c r="BK996" i="7" s="1"/>
  <c r="BD991" i="7" a="1"/>
  <c r="BD991" i="7" s="1"/>
  <c r="AX992" i="7" a="1"/>
  <c r="AX992" i="7" s="1"/>
  <c r="BK992" i="7" a="1"/>
  <c r="BK992" i="7" s="1"/>
  <c r="BA993" i="7" a="1"/>
  <c r="BA993" i="7" s="1"/>
  <c r="BN993" i="7" a="1"/>
  <c r="BN993" i="7" s="1"/>
  <c r="BC994" i="7" a="1"/>
  <c r="BC994" i="7" s="1"/>
  <c r="BP994" i="7" a="1"/>
  <c r="BP994" i="7" s="1"/>
  <c r="BN995" i="7" a="1"/>
  <c r="BN995" i="7" s="1"/>
  <c r="BB996" i="7" a="1"/>
  <c r="BB996" i="7" s="1"/>
  <c r="BL996" i="7" a="1"/>
  <c r="BL996" i="7" s="1"/>
  <c r="AW997" i="7" a="1"/>
  <c r="AW997" i="7" s="1"/>
  <c r="BL997" i="7" a="1"/>
  <c r="BL997" i="7" s="1"/>
  <c r="AX998" i="7" a="1"/>
  <c r="AX998" i="7" s="1"/>
  <c r="BD998" i="7" a="1"/>
  <c r="BD998" i="7" s="1"/>
  <c r="BL998" i="7" a="1"/>
  <c r="BL998" i="7" s="1"/>
  <c r="BA999" i="7" a="1"/>
  <c r="BA999" i="7" s="1"/>
  <c r="BF999" i="7" a="1"/>
  <c r="BF999" i="7" s="1"/>
  <c r="BQ999" i="7" a="1"/>
  <c r="BQ999" i="7" s="1"/>
  <c r="AZ1000" i="7" a="1"/>
  <c r="AZ1000" i="7" s="1"/>
  <c r="BF1000" i="7" a="1"/>
  <c r="BF1000" i="7" s="1"/>
  <c r="BL1000" i="7" a="1"/>
  <c r="BL1000" i="7" s="1"/>
  <c r="AW1001" i="7" a="1"/>
  <c r="AW1001" i="7" s="1"/>
  <c r="BC1001" i="7" a="1"/>
  <c r="BC1001" i="7" s="1"/>
  <c r="BP1001" i="7" a="1"/>
  <c r="BP1001" i="7" s="1"/>
  <c r="AZ1002" i="7" a="1"/>
  <c r="AZ1002" i="7" s="1"/>
  <c r="BG1002" i="7" a="1"/>
  <c r="BG1002" i="7" s="1"/>
  <c r="BM1002" i="7" a="1"/>
  <c r="BM1002" i="7" s="1"/>
  <c r="BD1003" i="7" a="1"/>
  <c r="BD1003" i="7" s="1"/>
  <c r="BJ1003" i="7" a="1"/>
  <c r="BJ1003" i="7" s="1"/>
  <c r="BQ1003" i="7" a="1"/>
  <c r="BQ1003" i="7" s="1"/>
  <c r="BA1004" i="7" a="1"/>
  <c r="BA1004" i="7" s="1"/>
  <c r="BN1004" i="7" a="1"/>
  <c r="BN1004" i="7" s="1"/>
  <c r="AX1005" i="7" a="1"/>
  <c r="AX1005" i="7" s="1"/>
  <c r="BE1005" i="7" a="1"/>
  <c r="BE1005" i="7" s="1"/>
  <c r="BK1005" i="7" a="1"/>
  <c r="BK1005" i="7" s="1"/>
  <c r="BB1006" i="7" a="1"/>
  <c r="BB1006" i="7" s="1"/>
  <c r="BH1006" i="7" a="1"/>
  <c r="BH1006" i="7" s="1"/>
  <c r="BO1006" i="7" a="1"/>
  <c r="BO1006" i="7" s="1"/>
  <c r="AY1007" i="7" a="1"/>
  <c r="AY1007" i="7" s="1"/>
  <c r="BL1007" i="7" a="1"/>
  <c r="BL1007" i="7" s="1"/>
  <c r="AV1008" i="7" a="1"/>
  <c r="AV1008" i="7" s="1"/>
  <c r="BC1008" i="7" a="1"/>
  <c r="BC1008" i="7" s="1"/>
  <c r="BI1008" i="7" a="1"/>
  <c r="BI1008" i="7" s="1"/>
  <c r="AZ1009" i="7" a="1"/>
  <c r="AZ1009" i="7" s="1"/>
  <c r="BF1009" i="7" a="1"/>
  <c r="BF1009" i="7" s="1"/>
  <c r="BM1009" i="7" a="1"/>
  <c r="BM1009" i="7" s="1"/>
  <c r="AW1010" i="7" a="1"/>
  <c r="AW1010" i="7" s="1"/>
  <c r="BJ1010" i="7" a="1"/>
  <c r="BJ1010" i="7" s="1"/>
  <c r="BP1010" i="7" a="1"/>
  <c r="BP1010" i="7" s="1"/>
  <c r="BA1011" i="7" a="1"/>
  <c r="BA1011" i="7" s="1"/>
  <c r="BG1011" i="7" a="1"/>
  <c r="BG1011" i="7" s="1"/>
  <c r="AY967" i="7" a="1"/>
  <c r="AY967" i="7" s="1"/>
  <c r="BE967" i="7" a="1"/>
  <c r="BE967" i="7" s="1"/>
  <c r="BL967" i="7" a="1"/>
  <c r="BL967" i="7" s="1"/>
  <c r="AV967" i="7" a="1"/>
  <c r="AV967" i="7" s="1"/>
  <c r="BA916" i="7" a="1"/>
  <c r="BA916" i="7" s="1"/>
  <c r="BN916" i="7" a="1"/>
  <c r="BN916" i="7" s="1"/>
  <c r="AX917" i="7" a="1"/>
  <c r="AX917" i="7" s="1"/>
  <c r="BE917" i="7" a="1"/>
  <c r="BE917" i="7" s="1"/>
  <c r="BK917" i="7" a="1"/>
  <c r="BK917" i="7" s="1"/>
  <c r="BB918" i="7" a="1"/>
  <c r="BB918" i="7" s="1"/>
  <c r="BH918" i="7" a="1"/>
  <c r="BH918" i="7" s="1"/>
  <c r="BO918" i="7" a="1"/>
  <c r="BO918" i="7" s="1"/>
  <c r="AZ919" i="7" a="1"/>
  <c r="AZ919" i="7" s="1"/>
  <c r="BG919" i="7" a="1"/>
  <c r="BG919" i="7" s="1"/>
  <c r="BN919" i="7" a="1"/>
  <c r="BN919" i="7" s="1"/>
  <c r="BG920" i="7" a="1"/>
  <c r="BG920" i="7" s="1"/>
  <c r="BO920" i="7" a="1"/>
  <c r="BO920" i="7" s="1"/>
  <c r="AY921" i="7" a="1"/>
  <c r="AY921" i="7" s="1"/>
  <c r="BG921" i="7" a="1"/>
  <c r="BG921" i="7" s="1"/>
  <c r="BN988" i="7" a="1"/>
  <c r="BN988" i="7" s="1"/>
  <c r="BI991" i="7" a="1"/>
  <c r="BI991" i="7" s="1"/>
  <c r="AY992" i="7" a="1"/>
  <c r="AY992" i="7" s="1"/>
  <c r="BL992" i="7" a="1"/>
  <c r="BL992" i="7" s="1"/>
  <c r="BB993" i="7" a="1"/>
  <c r="BB993" i="7" s="1"/>
  <c r="BP993" i="7" a="1"/>
  <c r="BP993" i="7" s="1"/>
  <c r="BF994" i="7" a="1"/>
  <c r="BF994" i="7" s="1"/>
  <c r="BQ994" i="7" a="1"/>
  <c r="BQ994" i="7" s="1"/>
  <c r="BE995" i="7" a="1"/>
  <c r="BE995" i="7" s="1"/>
  <c r="BP995" i="7" a="1"/>
  <c r="BP995" i="7" s="1"/>
  <c r="BC996" i="7" a="1"/>
  <c r="BC996" i="7" s="1"/>
  <c r="BM996" i="7" a="1"/>
  <c r="BM996" i="7" s="1"/>
  <c r="AX997" i="7" a="1"/>
  <c r="AX997" i="7" s="1"/>
  <c r="BE997" i="7" a="1"/>
  <c r="BE997" i="7" s="1"/>
  <c r="BM997" i="7" a="1"/>
  <c r="BM997" i="7" s="1"/>
  <c r="BE998" i="7" a="1"/>
  <c r="BE998" i="7" s="1"/>
  <c r="BM998" i="7" a="1"/>
  <c r="BM998" i="7" s="1"/>
  <c r="AV999" i="7" a="1"/>
  <c r="AV999" i="7" s="1"/>
  <c r="BG999" i="7" a="1"/>
  <c r="BG999" i="7" s="1"/>
  <c r="BL999" i="7" a="1"/>
  <c r="BL999" i="7" s="1"/>
  <c r="BA1000" i="7" a="1"/>
  <c r="BA1000" i="7" s="1"/>
  <c r="BG1000" i="7" a="1"/>
  <c r="BG1000" i="7" s="1"/>
  <c r="BM1000" i="7" a="1"/>
  <c r="BM1000" i="7" s="1"/>
  <c r="BD1001" i="7" a="1"/>
  <c r="BD1001" i="7" s="1"/>
  <c r="BJ1001" i="7" a="1"/>
  <c r="BJ1001" i="7" s="1"/>
  <c r="BQ1001" i="7" a="1"/>
  <c r="BQ1001" i="7" s="1"/>
  <c r="BA1002" i="7" a="1"/>
  <c r="BA1002" i="7" s="1"/>
  <c r="BN1002" i="7" a="1"/>
  <c r="BN1002" i="7" s="1"/>
  <c r="AX1003" i="7" a="1"/>
  <c r="AX1003" i="7" s="1"/>
  <c r="BE1003" i="7" a="1"/>
  <c r="BE1003" i="7" s="1"/>
  <c r="BK1003" i="7" a="1"/>
  <c r="BK1003" i="7" s="1"/>
  <c r="BB1004" i="7" a="1"/>
  <c r="BB1004" i="7" s="1"/>
  <c r="BH1004" i="7" a="1"/>
  <c r="BH1004" i="7" s="1"/>
  <c r="BO1004" i="7" a="1"/>
  <c r="BO1004" i="7" s="1"/>
  <c r="AY1005" i="7" a="1"/>
  <c r="AY1005" i="7" s="1"/>
  <c r="BL1005" i="7" a="1"/>
  <c r="BL1005" i="7" s="1"/>
  <c r="AV1006" i="7" a="1"/>
  <c r="AV1006" i="7" s="1"/>
  <c r="BC1006" i="7" a="1"/>
  <c r="BC1006" i="7" s="1"/>
  <c r="BI1006" i="7" a="1"/>
  <c r="BI1006" i="7" s="1"/>
  <c r="AZ1007" i="7" a="1"/>
  <c r="AZ1007" i="7" s="1"/>
  <c r="BF1007" i="7" a="1"/>
  <c r="BF1007" i="7" s="1"/>
  <c r="BM1007" i="7" a="1"/>
  <c r="BM1007" i="7" s="1"/>
  <c r="AW1008" i="7" a="1"/>
  <c r="AW1008" i="7" s="1"/>
  <c r="BJ1008" i="7" a="1"/>
  <c r="BJ1008" i="7" s="1"/>
  <c r="BP1008" i="7" a="1"/>
  <c r="BP1008" i="7" s="1"/>
  <c r="BA1009" i="7" a="1"/>
  <c r="BA1009" i="7" s="1"/>
  <c r="BG1009" i="7" a="1"/>
  <c r="BG1009" i="7" s="1"/>
  <c r="AX1010" i="7" a="1"/>
  <c r="AX1010" i="7" s="1"/>
  <c r="BD1010" i="7" a="1"/>
  <c r="BD1010" i="7" s="1"/>
  <c r="BK1010" i="7" a="1"/>
  <c r="BK1010" i="7" s="1"/>
  <c r="BQ1010" i="7" a="1"/>
  <c r="BQ1010" i="7" s="1"/>
  <c r="BH1011" i="7" a="1"/>
  <c r="BH1011" i="7" s="1"/>
  <c r="BN1011" i="7" a="1"/>
  <c r="BN1011" i="7" s="1"/>
  <c r="AZ967" i="7" a="1"/>
  <c r="AZ967" i="7" s="1"/>
  <c r="BF967" i="7" a="1"/>
  <c r="BF967" i="7" s="1"/>
  <c r="BB916" i="7" a="1"/>
  <c r="BB916" i="7" s="1"/>
  <c r="BH916" i="7" a="1"/>
  <c r="BH916" i="7" s="1"/>
  <c r="BO916" i="7" a="1"/>
  <c r="BO916" i="7" s="1"/>
  <c r="AY917" i="7" a="1"/>
  <c r="AY917" i="7" s="1"/>
  <c r="BL917" i="7" a="1"/>
  <c r="BL917" i="7" s="1"/>
  <c r="AV918" i="7" a="1"/>
  <c r="AV918" i="7" s="1"/>
  <c r="BC918" i="7" a="1"/>
  <c r="BC918" i="7" s="1"/>
  <c r="BI918" i="7" a="1"/>
  <c r="BI918" i="7" s="1"/>
  <c r="BA919" i="7" a="1"/>
  <c r="BA919" i="7" s="1"/>
  <c r="BH919" i="7" a="1"/>
  <c r="BH919" i="7" s="1"/>
  <c r="BO919" i="7" a="1"/>
  <c r="BO919" i="7" s="1"/>
  <c r="AZ920" i="7" a="1"/>
  <c r="AZ920" i="7" s="1"/>
  <c r="BH920" i="7" a="1"/>
  <c r="BH920" i="7" s="1"/>
  <c r="AZ921" i="7" a="1"/>
  <c r="AZ921" i="7" s="1"/>
  <c r="AZ989" i="7" a="1"/>
  <c r="AZ989" i="7" s="1"/>
  <c r="BJ991" i="7" a="1"/>
  <c r="BJ991" i="7" s="1"/>
  <c r="AZ992" i="7" a="1"/>
  <c r="AZ992" i="7" s="1"/>
  <c r="BN992" i="7" a="1"/>
  <c r="BN992" i="7" s="1"/>
  <c r="BE993" i="7" a="1"/>
  <c r="BE993" i="7" s="1"/>
  <c r="AV995" i="7" a="1"/>
  <c r="AV995" i="7" s="1"/>
  <c r="BF995" i="7" a="1"/>
  <c r="BF995" i="7" s="1"/>
  <c r="BE996" i="7" a="1"/>
  <c r="BE996" i="7" s="1"/>
  <c r="BN996" i="7" a="1"/>
  <c r="BN996" i="7" s="1"/>
  <c r="AY997" i="7" a="1"/>
  <c r="AY997" i="7" s="1"/>
  <c r="BF997" i="7" a="1"/>
  <c r="BF997" i="7" s="1"/>
  <c r="BN997" i="7" a="1"/>
  <c r="BN997" i="7" s="1"/>
  <c r="AY998" i="7" a="1"/>
  <c r="AY998" i="7" s="1"/>
  <c r="BF998" i="7" a="1"/>
  <c r="BF998" i="7" s="1"/>
  <c r="AW999" i="7" a="1"/>
  <c r="AW999" i="7" s="1"/>
  <c r="BB999" i="7" a="1"/>
  <c r="BB999" i="7" s="1"/>
  <c r="BM999" i="7" a="1"/>
  <c r="BM999" i="7" s="1"/>
  <c r="AV1000" i="7" a="1"/>
  <c r="AV1000" i="7" s="1"/>
  <c r="BN1000" i="7" a="1"/>
  <c r="BN1000" i="7" s="1"/>
  <c r="AX1001" i="7" a="1"/>
  <c r="AX1001" i="7" s="1"/>
  <c r="BE1001" i="7" a="1"/>
  <c r="BE1001" i="7" s="1"/>
  <c r="BK1001" i="7" a="1"/>
  <c r="BK1001" i="7" s="1"/>
  <c r="BB1002" i="7" a="1"/>
  <c r="BB1002" i="7" s="1"/>
  <c r="BH1002" i="7" a="1"/>
  <c r="BH1002" i="7" s="1"/>
  <c r="BO1002" i="7" a="1"/>
  <c r="BO1002" i="7" s="1"/>
  <c r="AY1003" i="7" a="1"/>
  <c r="AY1003" i="7" s="1"/>
  <c r="BL1003" i="7" a="1"/>
  <c r="BL1003" i="7" s="1"/>
  <c r="AV1004" i="7" a="1"/>
  <c r="AV1004" i="7" s="1"/>
  <c r="BC1004" i="7" a="1"/>
  <c r="BC1004" i="7" s="1"/>
  <c r="BI1004" i="7" a="1"/>
  <c r="BI1004" i="7" s="1"/>
  <c r="AZ1005" i="7" a="1"/>
  <c r="AZ1005" i="7" s="1"/>
  <c r="BF1005" i="7" a="1"/>
  <c r="BF1005" i="7" s="1"/>
  <c r="BM1005" i="7" a="1"/>
  <c r="BM1005" i="7" s="1"/>
  <c r="AW1006" i="7" a="1"/>
  <c r="AW1006" i="7" s="1"/>
  <c r="BJ1006" i="7" a="1"/>
  <c r="BJ1006" i="7" s="1"/>
  <c r="BP1006" i="7" a="1"/>
  <c r="BP1006" i="7" s="1"/>
  <c r="BA1007" i="7" a="1"/>
  <c r="BA1007" i="7" s="1"/>
  <c r="BG1007" i="7" a="1"/>
  <c r="BG1007" i="7" s="1"/>
  <c r="AX1008" i="7" a="1"/>
  <c r="AX1008" i="7" s="1"/>
  <c r="BD1008" i="7" a="1"/>
  <c r="BD1008" i="7" s="1"/>
  <c r="BK1008" i="7" a="1"/>
  <c r="BK1008" i="7" s="1"/>
  <c r="BQ1008" i="7" a="1"/>
  <c r="BQ1008" i="7" s="1"/>
  <c r="BH1009" i="7" a="1"/>
  <c r="BH1009" i="7" s="1"/>
  <c r="BN1009" i="7" a="1"/>
  <c r="BN1009" i="7" s="1"/>
  <c r="AY1010" i="7" a="1"/>
  <c r="AY1010" i="7" s="1"/>
  <c r="BE1010" i="7" a="1"/>
  <c r="BE1010" i="7" s="1"/>
  <c r="AV1011" i="7" a="1"/>
  <c r="AV1011" i="7" s="1"/>
  <c r="BB1011" i="7" a="1"/>
  <c r="BB1011" i="7" s="1"/>
  <c r="BI1011" i="7" a="1"/>
  <c r="BI1011" i="7" s="1"/>
  <c r="BO1011" i="7" a="1"/>
  <c r="BO1011" i="7" s="1"/>
  <c r="BG967" i="7" a="1"/>
  <c r="BG967" i="7" s="1"/>
  <c r="BM967" i="7" a="1"/>
  <c r="BM967" i="7" s="1"/>
  <c r="AV916" i="7" a="1"/>
  <c r="AV916" i="7" s="1"/>
  <c r="BC916" i="7" a="1"/>
  <c r="BC916" i="7" s="1"/>
  <c r="BI916" i="7" a="1"/>
  <c r="BI916" i="7" s="1"/>
  <c r="AZ917" i="7" a="1"/>
  <c r="AZ917" i="7" s="1"/>
  <c r="BF917" i="7" a="1"/>
  <c r="BF917" i="7" s="1"/>
  <c r="BM917" i="7" a="1"/>
  <c r="BM917" i="7" s="1"/>
  <c r="AW918" i="7" a="1"/>
  <c r="AW918" i="7" s="1"/>
  <c r="BJ918" i="7" a="1"/>
  <c r="BJ918" i="7" s="1"/>
  <c r="BP918" i="7" a="1"/>
  <c r="BP918" i="7" s="1"/>
  <c r="BB919" i="7" a="1"/>
  <c r="BB919" i="7" s="1"/>
  <c r="BI919" i="7" a="1"/>
  <c r="BI919" i="7" s="1"/>
  <c r="BP919" i="7" a="1"/>
  <c r="BP919" i="7" s="1"/>
  <c r="BA920" i="7" a="1"/>
  <c r="BA920" i="7" s="1"/>
  <c r="BI920" i="7" a="1"/>
  <c r="BI920" i="7" s="1"/>
  <c r="BP920" i="7" a="1"/>
  <c r="BP920" i="7" s="1"/>
  <c r="BH989" i="7" a="1"/>
  <c r="BH989" i="7" s="1"/>
  <c r="BL991" i="7" a="1"/>
  <c r="BL991" i="7" s="1"/>
  <c r="BC992" i="7" a="1"/>
  <c r="BC992" i="7" s="1"/>
  <c r="BO992" i="7" a="1"/>
  <c r="BO992" i="7" s="1"/>
  <c r="BF993" i="7" a="1"/>
  <c r="BF993" i="7" s="1"/>
  <c r="BQ993" i="7" a="1"/>
  <c r="BQ993" i="7" s="1"/>
  <c r="BH994" i="7" a="1"/>
  <c r="BH994" i="7" s="1"/>
  <c r="AY995" i="7" a="1"/>
  <c r="AY995" i="7" s="1"/>
  <c r="BH995" i="7" a="1"/>
  <c r="BH995" i="7" s="1"/>
  <c r="BQ995" i="7" a="1"/>
  <c r="BQ995" i="7" s="1"/>
  <c r="BF996" i="7" a="1"/>
  <c r="BF996" i="7" s="1"/>
  <c r="AZ997" i="7" a="1"/>
  <c r="AZ997" i="7" s="1"/>
  <c r="BG997" i="7" a="1"/>
  <c r="BG997" i="7" s="1"/>
  <c r="BO997" i="7" a="1"/>
  <c r="BO997" i="7" s="1"/>
  <c r="AZ998" i="7" a="1"/>
  <c r="AZ998" i="7" s="1"/>
  <c r="BG998" i="7" a="1"/>
  <c r="BG998" i="7" s="1"/>
  <c r="BN998" i="7" a="1"/>
  <c r="BN998" i="7" s="1"/>
  <c r="BC999" i="7" a="1"/>
  <c r="BC999" i="7" s="1"/>
  <c r="BH999" i="7" a="1"/>
  <c r="BH999" i="7" s="1"/>
  <c r="AW1000" i="7" a="1"/>
  <c r="AW1000" i="7" s="1"/>
  <c r="BB1000" i="7" a="1"/>
  <c r="BB1000" i="7" s="1"/>
  <c r="BH1000" i="7" a="1"/>
  <c r="BH1000" i="7" s="1"/>
  <c r="BO1000" i="7" a="1"/>
  <c r="BO1000" i="7" s="1"/>
  <c r="AY1001" i="7" a="1"/>
  <c r="AY1001" i="7" s="1"/>
  <c r="BL1001" i="7" a="1"/>
  <c r="BL1001" i="7" s="1"/>
  <c r="AV1002" i="7" a="1"/>
  <c r="AV1002" i="7" s="1"/>
  <c r="BC1002" i="7" a="1"/>
  <c r="BC1002" i="7" s="1"/>
  <c r="BI1002" i="7" a="1"/>
  <c r="BI1002" i="7" s="1"/>
  <c r="AZ1003" i="7" a="1"/>
  <c r="AZ1003" i="7" s="1"/>
  <c r="BF1003" i="7" a="1"/>
  <c r="BF1003" i="7" s="1"/>
  <c r="BM1003" i="7" a="1"/>
  <c r="BM1003" i="7" s="1"/>
  <c r="AW1004" i="7" a="1"/>
  <c r="AW1004" i="7" s="1"/>
  <c r="BJ1004" i="7" a="1"/>
  <c r="BJ1004" i="7" s="1"/>
  <c r="BP1004" i="7" a="1"/>
  <c r="BP1004" i="7" s="1"/>
  <c r="BA1005" i="7" a="1"/>
  <c r="BA1005" i="7" s="1"/>
  <c r="BG1005" i="7" a="1"/>
  <c r="BG1005" i="7" s="1"/>
  <c r="AX1006" i="7" a="1"/>
  <c r="AX1006" i="7" s="1"/>
  <c r="BD1006" i="7" a="1"/>
  <c r="BD1006" i="7" s="1"/>
  <c r="BK1006" i="7" a="1"/>
  <c r="BK1006" i="7" s="1"/>
  <c r="BQ1006" i="7" a="1"/>
  <c r="BQ1006" i="7" s="1"/>
  <c r="BH1007" i="7" a="1"/>
  <c r="BH1007" i="7" s="1"/>
  <c r="BN1007" i="7" a="1"/>
  <c r="BN1007" i="7" s="1"/>
  <c r="AY1008" i="7" a="1"/>
  <c r="AY1008" i="7" s="1"/>
  <c r="BE1008" i="7" a="1"/>
  <c r="BE1008" i="7" s="1"/>
  <c r="AV1009" i="7" a="1"/>
  <c r="AV1009" i="7" s="1"/>
  <c r="BB1009" i="7" a="1"/>
  <c r="BB1009" i="7" s="1"/>
  <c r="BI1009" i="7" a="1"/>
  <c r="BI1009" i="7" s="1"/>
  <c r="BO1009" i="7" a="1"/>
  <c r="BO1009" i="7" s="1"/>
  <c r="BF1010" i="7" a="1"/>
  <c r="BF1010" i="7" s="1"/>
  <c r="BL1010" i="7" a="1"/>
  <c r="BL1010" i="7" s="1"/>
  <c r="AW1011" i="7" a="1"/>
  <c r="AW1011" i="7" s="1"/>
  <c r="BC1011" i="7" a="1"/>
  <c r="BC1011" i="7" s="1"/>
  <c r="BP1011" i="7" a="1"/>
  <c r="BP1011" i="7" s="1"/>
  <c r="BA967" i="7" a="1"/>
  <c r="BA967" i="7" s="1"/>
  <c r="BH967" i="7" a="1"/>
  <c r="BH967" i="7" s="1"/>
  <c r="BN967" i="7" a="1"/>
  <c r="BN967" i="7" s="1"/>
  <c r="AW916" i="7" a="1"/>
  <c r="AW916" i="7" s="1"/>
  <c r="BJ916" i="7" a="1"/>
  <c r="BJ916" i="7" s="1"/>
  <c r="BP916" i="7" a="1"/>
  <c r="BP916" i="7" s="1"/>
  <c r="BA917" i="7" a="1"/>
  <c r="BA917" i="7" s="1"/>
  <c r="BG917" i="7" a="1"/>
  <c r="BG917" i="7" s="1"/>
  <c r="AX918" i="7" a="1"/>
  <c r="AX918" i="7" s="1"/>
  <c r="BD918" i="7" a="1"/>
  <c r="BD918" i="7" s="1"/>
  <c r="BK918" i="7" a="1"/>
  <c r="BK918" i="7" s="1"/>
  <c r="BQ918" i="7" a="1"/>
  <c r="BQ918" i="7" s="1"/>
  <c r="BC919" i="7" a="1"/>
  <c r="BC919" i="7" s="1"/>
  <c r="BQ919" i="7" a="1"/>
  <c r="BQ919" i="7" s="1"/>
  <c r="BB920" i="7" a="1"/>
  <c r="BB920" i="7" s="1"/>
  <c r="BJ920" i="7" a="1"/>
  <c r="BJ920" i="7" s="1"/>
  <c r="BQ920" i="7" a="1"/>
  <c r="BQ920" i="7" s="1"/>
  <c r="BB921" i="7" a="1"/>
  <c r="BB921" i="7" s="1"/>
  <c r="BP989" i="7" a="1"/>
  <c r="BP989" i="7" s="1"/>
  <c r="BM991" i="7" a="1"/>
  <c r="BM991" i="7" s="1"/>
  <c r="BD992" i="7" a="1"/>
  <c r="BD992" i="7" s="1"/>
  <c r="BP992" i="7" a="1"/>
  <c r="BP992" i="7" s="1"/>
  <c r="BH993" i="7" a="1"/>
  <c r="BH993" i="7" s="1"/>
  <c r="AX994" i="7" a="1"/>
  <c r="AX994" i="7" s="1"/>
  <c r="BI994" i="7" a="1"/>
  <c r="BI994" i="7" s="1"/>
  <c r="AZ995" i="7" a="1"/>
  <c r="AZ995" i="7" s="1"/>
  <c r="BI995" i="7" a="1"/>
  <c r="BI995" i="7" s="1"/>
  <c r="AW996" i="7" a="1"/>
  <c r="AW996" i="7" s="1"/>
  <c r="BG996" i="7" a="1"/>
  <c r="BG996" i="7" s="1"/>
  <c r="BO996" i="7" a="1"/>
  <c r="BO996" i="7" s="1"/>
  <c r="BA997" i="7" a="1"/>
  <c r="BA997" i="7" s="1"/>
  <c r="BH997" i="7" a="1"/>
  <c r="BH997" i="7" s="1"/>
  <c r="BP997" i="7" a="1"/>
  <c r="BP997" i="7" s="1"/>
  <c r="BA998" i="7" a="1"/>
  <c r="BA998" i="7" s="1"/>
  <c r="BH998" i="7" a="1"/>
  <c r="BH998" i="7" s="1"/>
  <c r="BO998" i="7" a="1"/>
  <c r="BO998" i="7" s="1"/>
  <c r="AX999" i="7" a="1"/>
  <c r="AX999" i="7" s="1"/>
  <c r="BI999" i="7" a="1"/>
  <c r="BI999" i="7" s="1"/>
  <c r="BN999" i="7" a="1"/>
  <c r="BN999" i="7" s="1"/>
  <c r="BC1000" i="7" a="1"/>
  <c r="BC1000" i="7" s="1"/>
  <c r="BI1000" i="7" a="1"/>
  <c r="BI1000" i="7" s="1"/>
  <c r="AZ1001" i="7" a="1"/>
  <c r="AZ1001" i="7" s="1"/>
  <c r="BF1001" i="7" a="1"/>
  <c r="BF1001" i="7" s="1"/>
  <c r="BM1001" i="7" a="1"/>
  <c r="BM1001" i="7" s="1"/>
  <c r="AW1002" i="7" a="1"/>
  <c r="AW1002" i="7" s="1"/>
  <c r="BJ1002" i="7" a="1"/>
  <c r="BJ1002" i="7" s="1"/>
  <c r="BP1002" i="7" a="1"/>
  <c r="BP1002" i="7" s="1"/>
  <c r="BA1003" i="7" a="1"/>
  <c r="BA1003" i="7" s="1"/>
  <c r="BG1003" i="7" a="1"/>
  <c r="BG1003" i="7" s="1"/>
  <c r="AX1004" i="7" a="1"/>
  <c r="AX1004" i="7" s="1"/>
  <c r="BD1004" i="7" a="1"/>
  <c r="BD1004" i="7" s="1"/>
  <c r="BK1004" i="7" a="1"/>
  <c r="BK1004" i="7" s="1"/>
  <c r="BQ1004" i="7" a="1"/>
  <c r="BQ1004" i="7" s="1"/>
  <c r="BH1005" i="7" a="1"/>
  <c r="BH1005" i="7" s="1"/>
  <c r="BN1005" i="7" a="1"/>
  <c r="BN1005" i="7" s="1"/>
  <c r="AY1006" i="7" a="1"/>
  <c r="AY1006" i="7" s="1"/>
  <c r="BE1006" i="7" a="1"/>
  <c r="BE1006" i="7" s="1"/>
  <c r="AV1007" i="7" a="1"/>
  <c r="AV1007" i="7" s="1"/>
  <c r="BB1007" i="7" a="1"/>
  <c r="BB1007" i="7" s="1"/>
  <c r="BI1007" i="7" a="1"/>
  <c r="BI1007" i="7" s="1"/>
  <c r="BO1007" i="7" a="1"/>
  <c r="BO1007" i="7" s="1"/>
  <c r="BF1008" i="7" a="1"/>
  <c r="BF1008" i="7" s="1"/>
  <c r="BL1008" i="7" a="1"/>
  <c r="BL1008" i="7" s="1"/>
  <c r="AW1009" i="7" a="1"/>
  <c r="AW1009" i="7" s="1"/>
  <c r="BC1009" i="7" a="1"/>
  <c r="BC1009" i="7" s="1"/>
  <c r="BP1009" i="7" a="1"/>
  <c r="BP1009" i="7" s="1"/>
  <c r="AZ1010" i="7" a="1"/>
  <c r="AZ1010" i="7" s="1"/>
  <c r="BG1010" i="7" a="1"/>
  <c r="BG1010" i="7" s="1"/>
  <c r="BM1010" i="7" a="1"/>
  <c r="BM1010" i="7" s="1"/>
  <c r="BD1011" i="7" a="1"/>
  <c r="BD1011" i="7" s="1"/>
  <c r="BJ1011" i="7" a="1"/>
  <c r="BJ1011" i="7" s="1"/>
  <c r="BQ1011" i="7" a="1"/>
  <c r="BQ1011" i="7" s="1"/>
  <c r="BB967" i="7" a="1"/>
  <c r="BB967" i="7" s="1"/>
  <c r="BO967" i="7" a="1"/>
  <c r="BO967" i="7" s="1"/>
  <c r="AX916" i="7" a="1"/>
  <c r="AX916" i="7" s="1"/>
  <c r="BD916" i="7" a="1"/>
  <c r="BD916" i="7" s="1"/>
  <c r="BK916" i="7" a="1"/>
  <c r="BK916" i="7" s="1"/>
  <c r="BQ916" i="7" a="1"/>
  <c r="BQ916" i="7" s="1"/>
  <c r="BH917" i="7" a="1"/>
  <c r="BH917" i="7" s="1"/>
  <c r="BN917" i="7" a="1"/>
  <c r="BN917" i="7" s="1"/>
  <c r="AY918" i="7" a="1"/>
  <c r="AY918" i="7" s="1"/>
  <c r="BE918" i="7" a="1"/>
  <c r="BE918" i="7" s="1"/>
  <c r="AV919" i="7" a="1"/>
  <c r="AV919" i="7" s="1"/>
  <c r="BD919" i="7" a="1"/>
  <c r="BD919" i="7" s="1"/>
  <c r="BJ919" i="7" a="1"/>
  <c r="BJ919" i="7" s="1"/>
  <c r="AV920" i="7" a="1"/>
  <c r="AV920" i="7" s="1"/>
  <c r="BC920" i="7" a="1"/>
  <c r="BC920" i="7" s="1"/>
  <c r="BK920" i="7" a="1"/>
  <c r="BK920" i="7" s="1"/>
  <c r="AV921" i="7" a="1"/>
  <c r="AV921" i="7" s="1"/>
  <c r="BB990" i="7" a="1"/>
  <c r="BB990" i="7" s="1"/>
  <c r="BN991" i="7" a="1"/>
  <c r="BN991" i="7" s="1"/>
  <c r="BF992" i="7" a="1"/>
  <c r="BF992" i="7" s="1"/>
  <c r="AW993" i="7" a="1"/>
  <c r="AW993" i="7" s="1"/>
  <c r="BI993" i="7" a="1"/>
  <c r="BI993" i="7" s="1"/>
  <c r="AY994" i="7" a="1"/>
  <c r="AY994" i="7" s="1"/>
  <c r="BJ994" i="7" a="1"/>
  <c r="BJ994" i="7" s="1"/>
  <c r="BA995" i="7" a="1"/>
  <c r="BA995" i="7" s="1"/>
  <c r="BJ995" i="7" a="1"/>
  <c r="BJ995" i="7" s="1"/>
  <c r="AX996" i="7" a="1"/>
  <c r="AX996" i="7" s="1"/>
  <c r="BI996" i="7" a="1"/>
  <c r="BI996" i="7" s="1"/>
  <c r="BP996" i="7" a="1"/>
  <c r="BP996" i="7" s="1"/>
  <c r="BB997" i="7" a="1"/>
  <c r="BB997" i="7" s="1"/>
  <c r="BI997" i="7" a="1"/>
  <c r="BI997" i="7" s="1"/>
  <c r="BQ997" i="7" a="1"/>
  <c r="BQ997" i="7" s="1"/>
  <c r="BB998" i="7" a="1"/>
  <c r="BB998" i="7" s="1"/>
  <c r="BI998" i="7" a="1"/>
  <c r="BI998" i="7" s="1"/>
  <c r="AY999" i="7" a="1"/>
  <c r="AY999" i="7" s="1"/>
  <c r="BD999" i="7" a="1"/>
  <c r="BD999" i="7" s="1"/>
  <c r="BO999" i="7" a="1"/>
  <c r="BO999" i="7" s="1"/>
  <c r="AX1000" i="7" a="1"/>
  <c r="AX1000" i="7" s="1"/>
  <c r="BJ1000" i="7" a="1"/>
  <c r="BJ1000" i="7" s="1"/>
  <c r="BP1000" i="7" a="1"/>
  <c r="BP1000" i="7" s="1"/>
  <c r="BA1001" i="7" a="1"/>
  <c r="BA1001" i="7" s="1"/>
  <c r="BG1001" i="7" a="1"/>
  <c r="BG1001" i="7" s="1"/>
  <c r="AX1002" i="7" a="1"/>
  <c r="AX1002" i="7" s="1"/>
  <c r="BD1002" i="7" a="1"/>
  <c r="BD1002" i="7" s="1"/>
  <c r="BK1002" i="7" a="1"/>
  <c r="BK1002" i="7" s="1"/>
  <c r="BQ1002" i="7" a="1"/>
  <c r="BQ1002" i="7" s="1"/>
  <c r="BH1003" i="7" a="1"/>
  <c r="BH1003" i="7" s="1"/>
  <c r="BN1003" i="7" a="1"/>
  <c r="BN1003" i="7" s="1"/>
  <c r="AY1004" i="7" a="1"/>
  <c r="AY1004" i="7" s="1"/>
  <c r="BE1004" i="7" a="1"/>
  <c r="BE1004" i="7" s="1"/>
  <c r="AV1005" i="7" a="1"/>
  <c r="AV1005" i="7" s="1"/>
  <c r="BB1005" i="7" a="1"/>
  <c r="BB1005" i="7" s="1"/>
  <c r="BI1005" i="7" a="1"/>
  <c r="BI1005" i="7" s="1"/>
  <c r="BO1005" i="7" a="1"/>
  <c r="BO1005" i="7" s="1"/>
  <c r="BF1006" i="7" a="1"/>
  <c r="BF1006" i="7" s="1"/>
  <c r="BL1006" i="7" a="1"/>
  <c r="BL1006" i="7" s="1"/>
  <c r="AW1007" i="7" a="1"/>
  <c r="AW1007" i="7" s="1"/>
  <c r="BC1007" i="7" a="1"/>
  <c r="BC1007" i="7" s="1"/>
  <c r="BP1007" i="7" a="1"/>
  <c r="BP1007" i="7" s="1"/>
  <c r="AZ1008" i="7" a="1"/>
  <c r="AZ1008" i="7" s="1"/>
  <c r="BG1008" i="7" a="1"/>
  <c r="BG1008" i="7" s="1"/>
  <c r="BM1008" i="7" a="1"/>
  <c r="BM1008" i="7" s="1"/>
  <c r="BD1009" i="7" a="1"/>
  <c r="BD1009" i="7" s="1"/>
  <c r="BJ1009" i="7" a="1"/>
  <c r="BJ1009" i="7" s="1"/>
  <c r="BQ1009" i="7" a="1"/>
  <c r="BQ1009" i="7" s="1"/>
  <c r="BA1010" i="7" a="1"/>
  <c r="BA1010" i="7" s="1"/>
  <c r="BN1010" i="7" a="1"/>
  <c r="BN1010" i="7" s="1"/>
  <c r="AX1011" i="7" a="1"/>
  <c r="AX1011" i="7" s="1"/>
  <c r="BE1011" i="7" a="1"/>
  <c r="BE1011" i="7" s="1"/>
  <c r="BK1011" i="7" a="1"/>
  <c r="BK1011" i="7" s="1"/>
  <c r="BC967" i="7" a="1"/>
  <c r="BC967" i="7" s="1"/>
  <c r="BI967" i="7" a="1"/>
  <c r="BI967" i="7" s="1"/>
  <c r="BP967" i="7" a="1"/>
  <c r="BP967" i="7" s="1"/>
  <c r="AY916" i="7" a="1"/>
  <c r="AY916" i="7" s="1"/>
  <c r="BE916" i="7" a="1"/>
  <c r="BE916" i="7" s="1"/>
  <c r="AV917" i="7" a="1"/>
  <c r="AV917" i="7" s="1"/>
  <c r="BB917" i="7" a="1"/>
  <c r="BB917" i="7" s="1"/>
  <c r="BI917" i="7" a="1"/>
  <c r="BI917" i="7" s="1"/>
  <c r="BO917" i="7" a="1"/>
  <c r="BO917" i="7" s="1"/>
  <c r="BF918" i="7" a="1"/>
  <c r="BF918" i="7" s="1"/>
  <c r="BL918" i="7" a="1"/>
  <c r="BL918" i="7" s="1"/>
  <c r="AW919" i="7" a="1"/>
  <c r="AW919" i="7" s="1"/>
  <c r="BE919" i="7" a="1"/>
  <c r="BE919" i="7" s="1"/>
  <c r="BK919" i="7" a="1"/>
  <c r="BK919" i="7" s="1"/>
  <c r="AW920" i="7" a="1"/>
  <c r="AW920" i="7" s="1"/>
  <c r="BD920" i="7" a="1"/>
  <c r="BD920" i="7" s="1"/>
  <c r="BL920" i="7" a="1"/>
  <c r="BL920" i="7" s="1"/>
  <c r="BJ990" i="7" a="1"/>
  <c r="BJ990" i="7" s="1"/>
  <c r="BQ991" i="7" a="1"/>
  <c r="BQ991" i="7" s="1"/>
  <c r="BG992" i="7" a="1"/>
  <c r="BG992" i="7" s="1"/>
  <c r="AX993" i="7" a="1"/>
  <c r="AX993" i="7" s="1"/>
  <c r="BJ993" i="7" a="1"/>
  <c r="BJ993" i="7" s="1"/>
  <c r="BA994" i="7" a="1"/>
  <c r="BA994" i="7" s="1"/>
  <c r="BM994" i="7" a="1"/>
  <c r="BM994" i="7" s="1"/>
  <c r="BB995" i="7" a="1"/>
  <c r="BB995" i="7" s="1"/>
  <c r="BL995" i="7" a="1"/>
  <c r="BL995" i="7" s="1"/>
  <c r="AY996" i="7" a="1"/>
  <c r="AY996" i="7" s="1"/>
  <c r="BJ996" i="7" a="1"/>
  <c r="BJ996" i="7" s="1"/>
  <c r="BQ996" i="7" a="1"/>
  <c r="BQ996" i="7" s="1"/>
  <c r="BC997" i="7" a="1"/>
  <c r="BC997" i="7" s="1"/>
  <c r="BJ997" i="7" a="1"/>
  <c r="BJ997" i="7" s="1"/>
  <c r="AV998" i="7" a="1"/>
  <c r="AV998" i="7" s="1"/>
  <c r="BJ998" i="7" a="1"/>
  <c r="BJ998" i="7" s="1"/>
  <c r="BP998" i="7" a="1"/>
  <c r="BP998" i="7" s="1"/>
  <c r="BE999" i="7" a="1"/>
  <c r="BE999" i="7" s="1"/>
  <c r="BJ999" i="7" a="1"/>
  <c r="BJ999" i="7" s="1"/>
  <c r="AY1000" i="7" a="1"/>
  <c r="AY1000" i="7" s="1"/>
  <c r="BD1000" i="7" a="1"/>
  <c r="BD1000" i="7" s="1"/>
  <c r="BK1000" i="7" a="1"/>
  <c r="BK1000" i="7" s="1"/>
  <c r="BQ1000" i="7" a="1"/>
  <c r="BQ1000" i="7" s="1"/>
  <c r="BH1001" i="7" a="1"/>
  <c r="BH1001" i="7" s="1"/>
  <c r="BN1001" i="7" a="1"/>
  <c r="BN1001" i="7" s="1"/>
  <c r="AY1002" i="7" a="1"/>
  <c r="AY1002" i="7" s="1"/>
  <c r="BE1002" i="7" a="1"/>
  <c r="BE1002" i="7" s="1"/>
  <c r="AV1003" i="7" a="1"/>
  <c r="AV1003" i="7" s="1"/>
  <c r="BB1003" i="7" a="1"/>
  <c r="BB1003" i="7" s="1"/>
  <c r="BI1003" i="7" a="1"/>
  <c r="BI1003" i="7" s="1"/>
  <c r="BO1003" i="7" a="1"/>
  <c r="BO1003" i="7" s="1"/>
  <c r="BF1004" i="7" a="1"/>
  <c r="BF1004" i="7" s="1"/>
  <c r="BL1004" i="7" a="1"/>
  <c r="BL1004" i="7" s="1"/>
  <c r="AW1005" i="7" a="1"/>
  <c r="AW1005" i="7" s="1"/>
  <c r="BC1005" i="7" a="1"/>
  <c r="BC1005" i="7" s="1"/>
  <c r="BP1005" i="7" a="1"/>
  <c r="BP1005" i="7" s="1"/>
  <c r="AZ1006" i="7" a="1"/>
  <c r="AZ1006" i="7" s="1"/>
  <c r="BG1006" i="7" a="1"/>
  <c r="BG1006" i="7" s="1"/>
  <c r="BM1006" i="7" a="1"/>
  <c r="BM1006" i="7" s="1"/>
  <c r="BD1007" i="7" a="1"/>
  <c r="BD1007" i="7" s="1"/>
  <c r="BJ1007" i="7" a="1"/>
  <c r="BJ1007" i="7" s="1"/>
  <c r="BQ1007" i="7" a="1"/>
  <c r="BQ1007" i="7" s="1"/>
  <c r="BA1008" i="7" a="1"/>
  <c r="BA1008" i="7" s="1"/>
  <c r="BN1008" i="7" a="1"/>
  <c r="BN1008" i="7" s="1"/>
  <c r="AX1009" i="7" a="1"/>
  <c r="AX1009" i="7" s="1"/>
  <c r="BE1009" i="7" a="1"/>
  <c r="BE1009" i="7" s="1"/>
  <c r="BK1009" i="7" a="1"/>
  <c r="BK1009" i="7" s="1"/>
  <c r="BB1010" i="7" a="1"/>
  <c r="BB1010" i="7" s="1"/>
  <c r="BH1010" i="7" a="1"/>
  <c r="BH1010" i="7" s="1"/>
  <c r="BO1010" i="7" a="1"/>
  <c r="BO1010" i="7" s="1"/>
  <c r="AY1011" i="7" a="1"/>
  <c r="AY1011" i="7" s="1"/>
  <c r="BL1011" i="7" a="1"/>
  <c r="BL1011" i="7" s="1"/>
  <c r="AW967" i="7" a="1"/>
  <c r="AW967" i="7" s="1"/>
  <c r="BD967" i="7" a="1"/>
  <c r="BD967" i="7" s="1"/>
  <c r="BJ967" i="7" a="1"/>
  <c r="BJ967" i="7" s="1"/>
  <c r="BF916" i="7" a="1"/>
  <c r="BF916" i="7" s="1"/>
  <c r="BL916" i="7" a="1"/>
  <c r="BL916" i="7" s="1"/>
  <c r="AW917" i="7" a="1"/>
  <c r="AW917" i="7" s="1"/>
  <c r="BC917" i="7" a="1"/>
  <c r="BC917" i="7" s="1"/>
  <c r="BP917" i="7" a="1"/>
  <c r="BP917" i="7" s="1"/>
  <c r="AZ918" i="7" a="1"/>
  <c r="AZ918" i="7" s="1"/>
  <c r="BG918" i="7" a="1"/>
  <c r="BG918" i="7" s="1"/>
  <c r="BM918" i="7" a="1"/>
  <c r="BM918" i="7" s="1"/>
  <c r="AX919" i="7" a="1"/>
  <c r="AX919" i="7" s="1"/>
  <c r="BL919" i="7" a="1"/>
  <c r="BL919" i="7" s="1"/>
  <c r="AX920" i="7" a="1"/>
  <c r="AX920" i="7" s="1"/>
  <c r="BE920" i="7" a="1"/>
  <c r="BE920" i="7" s="1"/>
  <c r="AV991" i="7" a="1"/>
  <c r="AV991" i="7" s="1"/>
  <c r="AV992" i="7" a="1"/>
  <c r="AV992" i="7" s="1"/>
  <c r="BH992" i="7" a="1"/>
  <c r="BH992" i="7" s="1"/>
  <c r="AZ993" i="7" a="1"/>
  <c r="AZ993" i="7" s="1"/>
  <c r="BM993" i="7" a="1"/>
  <c r="BM993" i="7" s="1"/>
  <c r="BB994" i="7" a="1"/>
  <c r="BB994" i="7" s="1"/>
  <c r="BN994" i="7" a="1"/>
  <c r="BN994" i="7" s="1"/>
  <c r="BC995" i="7" a="1"/>
  <c r="BC995" i="7" s="1"/>
  <c r="BM995" i="7" a="1"/>
  <c r="BM995" i="7" s="1"/>
  <c r="BA996" i="7" a="1"/>
  <c r="BA996" i="7" s="1"/>
  <c r="AV997" i="7" a="1"/>
  <c r="AV997" i="7" s="1"/>
  <c r="BD997" i="7" a="1"/>
  <c r="BD997" i="7" s="1"/>
  <c r="BK997" i="7" a="1"/>
  <c r="BK997" i="7" s="1"/>
  <c r="AW998" i="7" a="1"/>
  <c r="AW998" i="7" s="1"/>
  <c r="BC998" i="7" a="1"/>
  <c r="BC998" i="7" s="1"/>
  <c r="BK998" i="7" a="1"/>
  <c r="BK998" i="7" s="1"/>
  <c r="BQ998" i="7" a="1"/>
  <c r="BQ998" i="7" s="1"/>
  <c r="AZ999" i="7" a="1"/>
  <c r="AZ999" i="7" s="1"/>
  <c r="BK999" i="7" a="1"/>
  <c r="BK999" i="7" s="1"/>
  <c r="BP999" i="7" a="1"/>
  <c r="BP999" i="7" s="1"/>
  <c r="BE1000" i="7" a="1"/>
  <c r="BE1000" i="7" s="1"/>
  <c r="AV1001" i="7" a="1"/>
  <c r="AV1001" i="7" s="1"/>
  <c r="BB1001" i="7" a="1"/>
  <c r="BB1001" i="7" s="1"/>
  <c r="BI1001" i="7" a="1"/>
  <c r="BI1001" i="7" s="1"/>
  <c r="BO1001" i="7" a="1"/>
  <c r="BO1001" i="7" s="1"/>
  <c r="BF1002" i="7" a="1"/>
  <c r="BF1002" i="7" s="1"/>
  <c r="BL1002" i="7" a="1"/>
  <c r="BL1002" i="7" s="1"/>
  <c r="AW1003" i="7" a="1"/>
  <c r="AW1003" i="7" s="1"/>
  <c r="BC1003" i="7" a="1"/>
  <c r="BC1003" i="7" s="1"/>
  <c r="BP1003" i="7" a="1"/>
  <c r="BP1003" i="7" s="1"/>
  <c r="AZ1004" i="7" a="1"/>
  <c r="AZ1004" i="7" s="1"/>
  <c r="BG1004" i="7" a="1"/>
  <c r="BG1004" i="7" s="1"/>
  <c r="BM1004" i="7" a="1"/>
  <c r="BM1004" i="7" s="1"/>
  <c r="BD1005" i="7" a="1"/>
  <c r="BD1005" i="7" s="1"/>
  <c r="BJ1005" i="7" a="1"/>
  <c r="BJ1005" i="7" s="1"/>
  <c r="BQ1005" i="7" a="1"/>
  <c r="BQ1005" i="7" s="1"/>
  <c r="BA1006" i="7" a="1"/>
  <c r="BA1006" i="7" s="1"/>
  <c r="BN1006" i="7" a="1"/>
  <c r="BN1006" i="7" s="1"/>
  <c r="AX1007" i="7" a="1"/>
  <c r="AX1007" i="7" s="1"/>
  <c r="BE1007" i="7" a="1"/>
  <c r="BE1007" i="7" s="1"/>
  <c r="BK1007" i="7" a="1"/>
  <c r="BK1007" i="7" s="1"/>
  <c r="BB1008" i="7" a="1"/>
  <c r="BB1008" i="7" s="1"/>
  <c r="BH1008" i="7" a="1"/>
  <c r="BH1008" i="7" s="1"/>
  <c r="BO1008" i="7" a="1"/>
  <c r="BO1008" i="7" s="1"/>
  <c r="AY1009" i="7" a="1"/>
  <c r="AY1009" i="7" s="1"/>
  <c r="BL1009" i="7" a="1"/>
  <c r="BL1009" i="7" s="1"/>
  <c r="AV1010" i="7" a="1"/>
  <c r="AV1010" i="7" s="1"/>
  <c r="BC1010" i="7" a="1"/>
  <c r="BC1010" i="7" s="1"/>
  <c r="BI1010" i="7" a="1"/>
  <c r="BI1010" i="7" s="1"/>
  <c r="AZ1011" i="7" a="1"/>
  <c r="AZ1011" i="7" s="1"/>
  <c r="BF1011" i="7" a="1"/>
  <c r="BF1011" i="7" s="1"/>
  <c r="BM1011" i="7" a="1"/>
  <c r="BM1011" i="7" s="1"/>
  <c r="AX967" i="7" a="1"/>
  <c r="AX967" i="7" s="1"/>
  <c r="BK967" i="7" a="1"/>
  <c r="BK967" i="7" s="1"/>
  <c r="BQ967" i="7" a="1"/>
  <c r="BQ967" i="7" s="1"/>
  <c r="AZ916" i="7" a="1"/>
  <c r="AZ916" i="7" s="1"/>
  <c r="BG916" i="7" a="1"/>
  <c r="BG916" i="7" s="1"/>
  <c r="BM916" i="7" a="1"/>
  <c r="BM916" i="7" s="1"/>
  <c r="BD917" i="7" a="1"/>
  <c r="BD917" i="7" s="1"/>
  <c r="BJ917" i="7" a="1"/>
  <c r="BJ917" i="7" s="1"/>
  <c r="BQ917" i="7" a="1"/>
  <c r="BQ917" i="7" s="1"/>
  <c r="BA918" i="7" a="1"/>
  <c r="BA918" i="7" s="1"/>
  <c r="BN918" i="7" a="1"/>
  <c r="BN918" i="7" s="1"/>
  <c r="AY919" i="7" a="1"/>
  <c r="AY919" i="7" s="1"/>
  <c r="BF919" i="7" a="1"/>
  <c r="BF919" i="7" s="1"/>
  <c r="BM919" i="7" a="1"/>
  <c r="BM919" i="7" s="1"/>
  <c r="AY920" i="7" a="1"/>
  <c r="AY920" i="7" s="1"/>
  <c r="BF920" i="7" a="1"/>
  <c r="BF920" i="7" s="1"/>
  <c r="BN920" i="7" a="1"/>
  <c r="BN920" i="7" s="1"/>
  <c r="AX921" i="7" a="1"/>
  <c r="AX921" i="7" s="1"/>
  <c r="BF921" i="7" a="1"/>
  <c r="BF921" i="7" s="1"/>
  <c r="BH921" i="7" a="1"/>
  <c r="BH921" i="7" s="1"/>
  <c r="BP921" i="7" a="1"/>
  <c r="BP921" i="7" s="1"/>
  <c r="BB922" i="7" a="1"/>
  <c r="BB922" i="7" s="1"/>
  <c r="BH922" i="7" a="1"/>
  <c r="BH922" i="7" s="1"/>
  <c r="BP922" i="7" a="1"/>
  <c r="BP922" i="7" s="1"/>
  <c r="BA923" i="7" a="1"/>
  <c r="BA923" i="7" s="1"/>
  <c r="BI923" i="7" a="1"/>
  <c r="BI923" i="7" s="1"/>
  <c r="BP923" i="7" a="1"/>
  <c r="BP923" i="7" s="1"/>
  <c r="BA924" i="7" a="1"/>
  <c r="BA924" i="7" s="1"/>
  <c r="BH924" i="7" a="1"/>
  <c r="BH924" i="7" s="1"/>
  <c r="BP924" i="7" a="1"/>
  <c r="BP924" i="7" s="1"/>
  <c r="BH925" i="7" a="1"/>
  <c r="BH925" i="7" s="1"/>
  <c r="BP925" i="7" a="1"/>
  <c r="BP925" i="7" s="1"/>
  <c r="BA926" i="7" a="1"/>
  <c r="BA926" i="7" s="1"/>
  <c r="BI926" i="7" a="1"/>
  <c r="BI926" i="7" s="1"/>
  <c r="BA927" i="7" a="1"/>
  <c r="BA927" i="7" s="1"/>
  <c r="BH927" i="7" a="1"/>
  <c r="BH927" i="7" s="1"/>
  <c r="BP927" i="7" a="1"/>
  <c r="BP927" i="7" s="1"/>
  <c r="BA928" i="7" a="1"/>
  <c r="BA928" i="7" s="1"/>
  <c r="BH928" i="7" a="1"/>
  <c r="BH928" i="7" s="1"/>
  <c r="BA929" i="7" a="1"/>
  <c r="BA929" i="7" s="1"/>
  <c r="BI929" i="7" a="1"/>
  <c r="BI929" i="7" s="1"/>
  <c r="BO929" i="7" a="1"/>
  <c r="BO929" i="7" s="1"/>
  <c r="BA930" i="7" a="1"/>
  <c r="BA930" i="7" s="1"/>
  <c r="BH930" i="7" a="1"/>
  <c r="BH930" i="7" s="1"/>
  <c r="BP930" i="7" a="1"/>
  <c r="BP930" i="7" s="1"/>
  <c r="BA931" i="7" a="1"/>
  <c r="BA931" i="7" s="1"/>
  <c r="BG931" i="7" a="1"/>
  <c r="BG931" i="7" s="1"/>
  <c r="AV932" i="7" a="1"/>
  <c r="AV932" i="7" s="1"/>
  <c r="BA932" i="7" a="1"/>
  <c r="BA932" i="7" s="1"/>
  <c r="BG932" i="7" a="1"/>
  <c r="BG932" i="7" s="1"/>
  <c r="BN932" i="7" a="1"/>
  <c r="BN932" i="7" s="1"/>
  <c r="AX933" i="7" a="1"/>
  <c r="AX933" i="7" s="1"/>
  <c r="BK933" i="7" a="1"/>
  <c r="BK933" i="7" s="1"/>
  <c r="BQ933" i="7" a="1"/>
  <c r="BQ933" i="7" s="1"/>
  <c r="BB934" i="7" a="1"/>
  <c r="BB934" i="7" s="1"/>
  <c r="BH934" i="7" a="1"/>
  <c r="BH934" i="7" s="1"/>
  <c r="AY935" i="7" a="1"/>
  <c r="AY935" i="7" s="1"/>
  <c r="BE935" i="7" a="1"/>
  <c r="BE935" i="7" s="1"/>
  <c r="BL935" i="7" a="1"/>
  <c r="BL935" i="7" s="1"/>
  <c r="AV936" i="7" a="1"/>
  <c r="AV936" i="7" s="1"/>
  <c r="BI936" i="7" a="1"/>
  <c r="BI936" i="7" s="1"/>
  <c r="BO936" i="7" a="1"/>
  <c r="BO936" i="7" s="1"/>
  <c r="AZ937" i="7" a="1"/>
  <c r="AZ937" i="7" s="1"/>
  <c r="BF937" i="7" a="1"/>
  <c r="BF937" i="7" s="1"/>
  <c r="BM937" i="7" a="1"/>
  <c r="BM937" i="7" s="1"/>
  <c r="AX938" i="7" a="1"/>
  <c r="AX938" i="7" s="1"/>
  <c r="BE938" i="7" a="1"/>
  <c r="BE938" i="7" s="1"/>
  <c r="BL938" i="7" a="1"/>
  <c r="BL938" i="7" s="1"/>
  <c r="BD939" i="7" a="1"/>
  <c r="BD939" i="7" s="1"/>
  <c r="BK939" i="7" a="1"/>
  <c r="BK939" i="7" s="1"/>
  <c r="AV940" i="7" a="1"/>
  <c r="AV940" i="7" s="1"/>
  <c r="BC940" i="7" a="1"/>
  <c r="BC940" i="7" s="1"/>
  <c r="BJ940" i="7" a="1"/>
  <c r="BJ940" i="7" s="1"/>
  <c r="BQ940" i="7" a="1"/>
  <c r="BQ940" i="7" s="1"/>
  <c r="BB941" i="7" a="1"/>
  <c r="BB941" i="7" s="1"/>
  <c r="BI941" i="7" a="1"/>
  <c r="BI941" i="7" s="1"/>
  <c r="BB942" i="7" a="1"/>
  <c r="BB942" i="7" s="1"/>
  <c r="BI942" i="7" a="1"/>
  <c r="BI942" i="7" s="1"/>
  <c r="BP942" i="7" a="1"/>
  <c r="BP942" i="7" s="1"/>
  <c r="BA943" i="7" a="1"/>
  <c r="BA943" i="7" s="1"/>
  <c r="BH943" i="7" a="1"/>
  <c r="BH943" i="7" s="1"/>
  <c r="BO943" i="7" a="1"/>
  <c r="BO943" i="7" s="1"/>
  <c r="AZ944" i="7" a="1"/>
  <c r="AZ944" i="7" s="1"/>
  <c r="BG944" i="7" a="1"/>
  <c r="BG944" i="7" s="1"/>
  <c r="AZ945" i="7" a="1"/>
  <c r="AZ945" i="7" s="1"/>
  <c r="BE945" i="7" a="1"/>
  <c r="BE945" i="7" s="1"/>
  <c r="BL945" i="7" a="1"/>
  <c r="BL945" i="7" s="1"/>
  <c r="AX946" i="7" a="1"/>
  <c r="AX946" i="7" s="1"/>
  <c r="BF946" i="7" a="1"/>
  <c r="BF946" i="7" s="1"/>
  <c r="BN946" i="7" a="1"/>
  <c r="BN946" i="7" s="1"/>
  <c r="AZ947" i="7" a="1"/>
  <c r="AZ947" i="7" s="1"/>
  <c r="BH947" i="7" a="1"/>
  <c r="BH947" i="7" s="1"/>
  <c r="BP947" i="7" a="1"/>
  <c r="BP947" i="7" s="1"/>
  <c r="BB948" i="7" a="1"/>
  <c r="BB948" i="7" s="1"/>
  <c r="BM920" i="7" a="1"/>
  <c r="BM920" i="7" s="1"/>
  <c r="BI921" i="7" a="1"/>
  <c r="BI921" i="7" s="1"/>
  <c r="BQ921" i="7" a="1"/>
  <c r="BQ921" i="7" s="1"/>
  <c r="BC922" i="7" a="1"/>
  <c r="BC922" i="7" s="1"/>
  <c r="BI922" i="7" a="1"/>
  <c r="BI922" i="7" s="1"/>
  <c r="BQ922" i="7" a="1"/>
  <c r="BQ922" i="7" s="1"/>
  <c r="BB923" i="7" a="1"/>
  <c r="BB923" i="7" s="1"/>
  <c r="BJ923" i="7" a="1"/>
  <c r="BJ923" i="7" s="1"/>
  <c r="BQ923" i="7" a="1"/>
  <c r="BQ923" i="7" s="1"/>
  <c r="BB924" i="7" a="1"/>
  <c r="BB924" i="7" s="1"/>
  <c r="BI924" i="7" a="1"/>
  <c r="BI924" i="7" s="1"/>
  <c r="BQ924" i="7" a="1"/>
  <c r="BQ924" i="7" s="1"/>
  <c r="BB925" i="7" a="1"/>
  <c r="BB925" i="7" s="1"/>
  <c r="BI925" i="7" a="1"/>
  <c r="BI925" i="7" s="1"/>
  <c r="BQ925" i="7" a="1"/>
  <c r="BQ925" i="7" s="1"/>
  <c r="BB926" i="7" a="1"/>
  <c r="BB926" i="7" s="1"/>
  <c r="BJ926" i="7" a="1"/>
  <c r="BJ926" i="7" s="1"/>
  <c r="BP926" i="7" a="1"/>
  <c r="BP926" i="7" s="1"/>
  <c r="BB927" i="7" a="1"/>
  <c r="BB927" i="7" s="1"/>
  <c r="BI927" i="7" a="1"/>
  <c r="BI927" i="7" s="1"/>
  <c r="BQ927" i="7" a="1"/>
  <c r="BQ927" i="7" s="1"/>
  <c r="BB928" i="7" a="1"/>
  <c r="BB928" i="7" s="1"/>
  <c r="BI928" i="7" a="1"/>
  <c r="BI928" i="7" s="1"/>
  <c r="BP928" i="7" a="1"/>
  <c r="BP928" i="7" s="1"/>
  <c r="BB929" i="7" a="1"/>
  <c r="BB929" i="7" s="1"/>
  <c r="BP929" i="7" a="1"/>
  <c r="BP929" i="7" s="1"/>
  <c r="BB930" i="7" a="1"/>
  <c r="BB930" i="7" s="1"/>
  <c r="BI930" i="7" a="1"/>
  <c r="BI930" i="7" s="1"/>
  <c r="BQ930" i="7" a="1"/>
  <c r="BQ930" i="7" s="1"/>
  <c r="BH931" i="7" a="1"/>
  <c r="BH931" i="7" s="1"/>
  <c r="BM931" i="7" a="1"/>
  <c r="BM931" i="7" s="1"/>
  <c r="BB932" i="7" a="1"/>
  <c r="BB932" i="7" s="1"/>
  <c r="BH932" i="7" a="1"/>
  <c r="BH932" i="7" s="1"/>
  <c r="AY933" i="7" a="1"/>
  <c r="AY933" i="7" s="1"/>
  <c r="BE933" i="7" a="1"/>
  <c r="BE933" i="7" s="1"/>
  <c r="BL933" i="7" a="1"/>
  <c r="BL933" i="7" s="1"/>
  <c r="AV934" i="7" a="1"/>
  <c r="AV934" i="7" s="1"/>
  <c r="BI934" i="7" a="1"/>
  <c r="BI934" i="7" s="1"/>
  <c r="BO934" i="7" a="1"/>
  <c r="BO934" i="7" s="1"/>
  <c r="AZ935" i="7" a="1"/>
  <c r="AZ935" i="7" s="1"/>
  <c r="BF935" i="7" a="1"/>
  <c r="BF935" i="7" s="1"/>
  <c r="AW936" i="7" a="1"/>
  <c r="AW936" i="7" s="1"/>
  <c r="BC936" i="7" a="1"/>
  <c r="BC936" i="7" s="1"/>
  <c r="BJ936" i="7" a="1"/>
  <c r="BJ936" i="7" s="1"/>
  <c r="BP936" i="7" a="1"/>
  <c r="BP936" i="7" s="1"/>
  <c r="BG937" i="7" a="1"/>
  <c r="BG937" i="7" s="1"/>
  <c r="BN937" i="7" a="1"/>
  <c r="BN937" i="7" s="1"/>
  <c r="AY938" i="7" a="1"/>
  <c r="AY938" i="7" s="1"/>
  <c r="BF938" i="7" a="1"/>
  <c r="BF938" i="7" s="1"/>
  <c r="BM938" i="7" a="1"/>
  <c r="BM938" i="7" s="1"/>
  <c r="AW939" i="7" a="1"/>
  <c r="AW939" i="7" s="1"/>
  <c r="BL939" i="7" a="1"/>
  <c r="BL939" i="7" s="1"/>
  <c r="AW940" i="7" a="1"/>
  <c r="AW940" i="7" s="1"/>
  <c r="BD940" i="7" a="1"/>
  <c r="BD940" i="7" s="1"/>
  <c r="BK940" i="7" a="1"/>
  <c r="BK940" i="7" s="1"/>
  <c r="AV941" i="7" a="1"/>
  <c r="AV941" i="7" s="1"/>
  <c r="BC941" i="7" a="1"/>
  <c r="BC941" i="7" s="1"/>
  <c r="BJ941" i="7" a="1"/>
  <c r="BJ941" i="7" s="1"/>
  <c r="BQ941" i="7" a="1"/>
  <c r="BQ941" i="7" s="1"/>
  <c r="BJ942" i="7" a="1"/>
  <c r="BJ942" i="7" s="1"/>
  <c r="BQ942" i="7" a="1"/>
  <c r="BQ942" i="7" s="1"/>
  <c r="BB943" i="7" a="1"/>
  <c r="BB943" i="7" s="1"/>
  <c r="BI943" i="7" a="1"/>
  <c r="BI943" i="7" s="1"/>
  <c r="BP943" i="7" a="1"/>
  <c r="BP943" i="7" s="1"/>
  <c r="BA944" i="7" a="1"/>
  <c r="BA944" i="7" s="1"/>
  <c r="BH944" i="7" a="1"/>
  <c r="BH944" i="7" s="1"/>
  <c r="BO944" i="7" a="1"/>
  <c r="BO944" i="7" s="1"/>
  <c r="BM945" i="7" a="1"/>
  <c r="BM945" i="7" s="1"/>
  <c r="AY946" i="7" a="1"/>
  <c r="AY946" i="7" s="1"/>
  <c r="BG946" i="7" a="1"/>
  <c r="BG946" i="7" s="1"/>
  <c r="BO946" i="7" a="1"/>
  <c r="BO946" i="7" s="1"/>
  <c r="BA947" i="7" a="1"/>
  <c r="BA947" i="7" s="1"/>
  <c r="BI947" i="7" a="1"/>
  <c r="BI947" i="7" s="1"/>
  <c r="BQ947" i="7" a="1"/>
  <c r="BQ947" i="7" s="1"/>
  <c r="AW921" i="7" a="1"/>
  <c r="AW921" i="7" s="1"/>
  <c r="BJ921" i="7" a="1"/>
  <c r="BJ921" i="7" s="1"/>
  <c r="AV922" i="7" a="1"/>
  <c r="AV922" i="7" s="1"/>
  <c r="BJ922" i="7" a="1"/>
  <c r="BJ922" i="7" s="1"/>
  <c r="AV923" i="7" a="1"/>
  <c r="AV923" i="7" s="1"/>
  <c r="BC923" i="7" a="1"/>
  <c r="BC923" i="7" s="1"/>
  <c r="BK923" i="7" a="1"/>
  <c r="BK923" i="7" s="1"/>
  <c r="BC924" i="7" a="1"/>
  <c r="BC924" i="7" s="1"/>
  <c r="BJ924" i="7" a="1"/>
  <c r="BJ924" i="7" s="1"/>
  <c r="AV925" i="7" a="1"/>
  <c r="AV925" i="7" s="1"/>
  <c r="BC925" i="7" a="1"/>
  <c r="BC925" i="7" s="1"/>
  <c r="BJ925" i="7" a="1"/>
  <c r="BJ925" i="7" s="1"/>
  <c r="BC926" i="7" a="1"/>
  <c r="BC926" i="7" s="1"/>
  <c r="BK926" i="7" a="1"/>
  <c r="BK926" i="7" s="1"/>
  <c r="BQ926" i="7" a="1"/>
  <c r="BQ926" i="7" s="1"/>
  <c r="BC927" i="7" a="1"/>
  <c r="BC927" i="7" s="1"/>
  <c r="BJ927" i="7" a="1"/>
  <c r="BJ927" i="7" s="1"/>
  <c r="AV928" i="7" a="1"/>
  <c r="AV928" i="7" s="1"/>
  <c r="BC928" i="7" a="1"/>
  <c r="BC928" i="7" s="1"/>
  <c r="BJ928" i="7" a="1"/>
  <c r="BJ928" i="7" s="1"/>
  <c r="BQ928" i="7" a="1"/>
  <c r="BQ928" i="7" s="1"/>
  <c r="BC929" i="7" a="1"/>
  <c r="BC929" i="7" s="1"/>
  <c r="BJ929" i="7" a="1"/>
  <c r="BJ929" i="7" s="1"/>
  <c r="BQ929" i="7" a="1"/>
  <c r="BQ929" i="7" s="1"/>
  <c r="BC930" i="7" a="1"/>
  <c r="BC930" i="7" s="1"/>
  <c r="BJ930" i="7" a="1"/>
  <c r="BJ930" i="7" s="1"/>
  <c r="AV931" i="7" a="1"/>
  <c r="AV931" i="7" s="1"/>
  <c r="BB931" i="7" a="1"/>
  <c r="BB931" i="7" s="1"/>
  <c r="BN931" i="7" a="1"/>
  <c r="BN931" i="7" s="1"/>
  <c r="AW932" i="7" a="1"/>
  <c r="AW932" i="7" s="1"/>
  <c r="BI932" i="7" a="1"/>
  <c r="BI932" i="7" s="1"/>
  <c r="BO932" i="7" a="1"/>
  <c r="BO932" i="7" s="1"/>
  <c r="AZ933" i="7" a="1"/>
  <c r="AZ933" i="7" s="1"/>
  <c r="BF933" i="7" a="1"/>
  <c r="BF933" i="7" s="1"/>
  <c r="AW934" i="7" a="1"/>
  <c r="AW934" i="7" s="1"/>
  <c r="BC934" i="7" a="1"/>
  <c r="BC934" i="7" s="1"/>
  <c r="BJ934" i="7" a="1"/>
  <c r="BJ934" i="7" s="1"/>
  <c r="BP934" i="7" a="1"/>
  <c r="BP934" i="7" s="1"/>
  <c r="BG935" i="7" a="1"/>
  <c r="BG935" i="7" s="1"/>
  <c r="BM935" i="7" a="1"/>
  <c r="BM935" i="7" s="1"/>
  <c r="AX936" i="7" a="1"/>
  <c r="AX936" i="7" s="1"/>
  <c r="BD936" i="7" a="1"/>
  <c r="BD936" i="7" s="1"/>
  <c r="BQ936" i="7" a="1"/>
  <c r="BQ936" i="7" s="1"/>
  <c r="BA937" i="7" a="1"/>
  <c r="BA937" i="7" s="1"/>
  <c r="BH937" i="7" a="1"/>
  <c r="BH937" i="7" s="1"/>
  <c r="BO937" i="7" a="1"/>
  <c r="BO937" i="7" s="1"/>
  <c r="AZ938" i="7" a="1"/>
  <c r="AZ938" i="7" s="1"/>
  <c r="BG938" i="7" a="1"/>
  <c r="BG938" i="7" s="1"/>
  <c r="BN938" i="7" a="1"/>
  <c r="BN938" i="7" s="1"/>
  <c r="AX939" i="7" a="1"/>
  <c r="AX939" i="7" s="1"/>
  <c r="BE939" i="7" a="1"/>
  <c r="BE939" i="7" s="1"/>
  <c r="AX940" i="7" a="1"/>
  <c r="AX940" i="7" s="1"/>
  <c r="BE940" i="7" a="1"/>
  <c r="BE940" i="7" s="1"/>
  <c r="BL940" i="7" a="1"/>
  <c r="BL940" i="7" s="1"/>
  <c r="AW941" i="7" a="1"/>
  <c r="AW941" i="7" s="1"/>
  <c r="BD941" i="7" a="1"/>
  <c r="BD941" i="7" s="1"/>
  <c r="BK941" i="7" a="1"/>
  <c r="BK941" i="7" s="1"/>
  <c r="AV942" i="7" a="1"/>
  <c r="AV942" i="7" s="1"/>
  <c r="BC942" i="7" a="1"/>
  <c r="BC942" i="7" s="1"/>
  <c r="AV943" i="7" a="1"/>
  <c r="AV943" i="7" s="1"/>
  <c r="BC943" i="7" a="1"/>
  <c r="BC943" i="7" s="1"/>
  <c r="BJ943" i="7" a="1"/>
  <c r="BJ943" i="7" s="1"/>
  <c r="BQ943" i="7" a="1"/>
  <c r="BQ943" i="7" s="1"/>
  <c r="BB944" i="7" a="1"/>
  <c r="BB944" i="7" s="1"/>
  <c r="BI944" i="7" a="1"/>
  <c r="BI944" i="7" s="1"/>
  <c r="BP944" i="7" a="1"/>
  <c r="BP944" i="7" s="1"/>
  <c r="BA945" i="7" a="1"/>
  <c r="BA945" i="7" s="1"/>
  <c r="BF945" i="7" a="1"/>
  <c r="BF945" i="7" s="1"/>
  <c r="BN945" i="7" a="1"/>
  <c r="BN945" i="7" s="1"/>
  <c r="AZ946" i="7" a="1"/>
  <c r="AZ946" i="7" s="1"/>
  <c r="BH946" i="7" a="1"/>
  <c r="BH946" i="7" s="1"/>
  <c r="BP946" i="7" a="1"/>
  <c r="BP946" i="7" s="1"/>
  <c r="BB947" i="7" a="1"/>
  <c r="BB947" i="7" s="1"/>
  <c r="BJ947" i="7" a="1"/>
  <c r="BJ947" i="7" s="1"/>
  <c r="AV948" i="7" a="1"/>
  <c r="AV948" i="7" s="1"/>
  <c r="BK921" i="7" a="1"/>
  <c r="BK921" i="7" s="1"/>
  <c r="AW922" i="7" a="1"/>
  <c r="AW922" i="7" s="1"/>
  <c r="BD922" i="7" a="1"/>
  <c r="BD922" i="7" s="1"/>
  <c r="BK922" i="7" a="1"/>
  <c r="BK922" i="7" s="1"/>
  <c r="AW923" i="7" a="1"/>
  <c r="AW923" i="7" s="1"/>
  <c r="BD923" i="7" a="1"/>
  <c r="BD923" i="7" s="1"/>
  <c r="BL923" i="7" a="1"/>
  <c r="BL923" i="7" s="1"/>
  <c r="AV924" i="7" a="1"/>
  <c r="AV924" i="7" s="1"/>
  <c r="BD924" i="7" a="1"/>
  <c r="BD924" i="7" s="1"/>
  <c r="BK924" i="7" a="1"/>
  <c r="BK924" i="7" s="1"/>
  <c r="AW925" i="7" a="1"/>
  <c r="AW925" i="7" s="1"/>
  <c r="BD925" i="7" a="1"/>
  <c r="BD925" i="7" s="1"/>
  <c r="BK925" i="7" a="1"/>
  <c r="BK925" i="7" s="1"/>
  <c r="AV926" i="7" a="1"/>
  <c r="AV926" i="7" s="1"/>
  <c r="BD926" i="7" a="1"/>
  <c r="BD926" i="7" s="1"/>
  <c r="AV927" i="7" a="1"/>
  <c r="AV927" i="7" s="1"/>
  <c r="BD927" i="7" a="1"/>
  <c r="BD927" i="7" s="1"/>
  <c r="BK927" i="7" a="1"/>
  <c r="BK927" i="7" s="1"/>
  <c r="AW928" i="7" a="1"/>
  <c r="AW928" i="7" s="1"/>
  <c r="BK928" i="7" a="1"/>
  <c r="BK928" i="7" s="1"/>
  <c r="AV929" i="7" a="1"/>
  <c r="AV929" i="7" s="1"/>
  <c r="BD929" i="7" a="1"/>
  <c r="BD929" i="7" s="1"/>
  <c r="BK929" i="7" a="1"/>
  <c r="BK929" i="7" s="1"/>
  <c r="AV930" i="7" a="1"/>
  <c r="AV930" i="7" s="1"/>
  <c r="BK930" i="7" a="1"/>
  <c r="BK930" i="7" s="1"/>
  <c r="AW931" i="7" a="1"/>
  <c r="AW931" i="7" s="1"/>
  <c r="BC931" i="7" a="1"/>
  <c r="BC931" i="7" s="1"/>
  <c r="BI931" i="7" a="1"/>
  <c r="BI931" i="7" s="1"/>
  <c r="AX932" i="7" a="1"/>
  <c r="AX932" i="7" s="1"/>
  <c r="BC932" i="7" a="1"/>
  <c r="BC932" i="7" s="1"/>
  <c r="BJ932" i="7" a="1"/>
  <c r="BJ932" i="7" s="1"/>
  <c r="BP932" i="7" a="1"/>
  <c r="BP932" i="7" s="1"/>
  <c r="BG933" i="7" a="1"/>
  <c r="BG933" i="7" s="1"/>
  <c r="BM933" i="7" a="1"/>
  <c r="BM933" i="7" s="1"/>
  <c r="AX934" i="7" a="1"/>
  <c r="AX934" i="7" s="1"/>
  <c r="BD934" i="7" a="1"/>
  <c r="BD934" i="7" s="1"/>
  <c r="BQ934" i="7" a="1"/>
  <c r="BQ934" i="7" s="1"/>
  <c r="BA935" i="7" a="1"/>
  <c r="BA935" i="7" s="1"/>
  <c r="BH935" i="7" a="1"/>
  <c r="BH935" i="7" s="1"/>
  <c r="BN935" i="7" a="1"/>
  <c r="BN935" i="7" s="1"/>
  <c r="BE936" i="7" a="1"/>
  <c r="BE936" i="7" s="1"/>
  <c r="BK936" i="7" a="1"/>
  <c r="BK936" i="7" s="1"/>
  <c r="AV937" i="7" a="1"/>
  <c r="AV937" i="7" s="1"/>
  <c r="BB937" i="7" a="1"/>
  <c r="BB937" i="7" s="1"/>
  <c r="BP937" i="7" a="1"/>
  <c r="BP937" i="7" s="1"/>
  <c r="BA938" i="7" a="1"/>
  <c r="BA938" i="7" s="1"/>
  <c r="BH938" i="7" a="1"/>
  <c r="BH938" i="7" s="1"/>
  <c r="AY939" i="7" a="1"/>
  <c r="AY939" i="7" s="1"/>
  <c r="BF939" i="7" a="1"/>
  <c r="BF939" i="7" s="1"/>
  <c r="BM939" i="7" a="1"/>
  <c r="BM939" i="7" s="1"/>
  <c r="BF940" i="7" a="1"/>
  <c r="BF940" i="7" s="1"/>
  <c r="BM940" i="7" a="1"/>
  <c r="BM940" i="7" s="1"/>
  <c r="AX941" i="7" a="1"/>
  <c r="AX941" i="7" s="1"/>
  <c r="BE941" i="7" a="1"/>
  <c r="BE941" i="7" s="1"/>
  <c r="BL941" i="7" a="1"/>
  <c r="BL941" i="7" s="1"/>
  <c r="AW942" i="7" a="1"/>
  <c r="AW942" i="7" s="1"/>
  <c r="BD942" i="7" a="1"/>
  <c r="BD942" i="7" s="1"/>
  <c r="BK942" i="7" a="1"/>
  <c r="BK942" i="7" s="1"/>
  <c r="BD943" i="7" a="1"/>
  <c r="BD943" i="7" s="1"/>
  <c r="BK943" i="7" a="1"/>
  <c r="BK943" i="7" s="1"/>
  <c r="AV944" i="7" a="1"/>
  <c r="AV944" i="7" s="1"/>
  <c r="BC944" i="7" a="1"/>
  <c r="BC944" i="7" s="1"/>
  <c r="BJ944" i="7" a="1"/>
  <c r="BJ944" i="7" s="1"/>
  <c r="BQ944" i="7" a="1"/>
  <c r="BQ944" i="7" s="1"/>
  <c r="BB945" i="7" a="1"/>
  <c r="BB945" i="7" s="1"/>
  <c r="BG945" i="7" a="1"/>
  <c r="BG945" i="7" s="1"/>
  <c r="BO945" i="7" a="1"/>
  <c r="BO945" i="7" s="1"/>
  <c r="BA946" i="7" a="1"/>
  <c r="BA946" i="7" s="1"/>
  <c r="BI946" i="7" a="1"/>
  <c r="BI946" i="7" s="1"/>
  <c r="BQ946" i="7" a="1"/>
  <c r="BQ946" i="7" s="1"/>
  <c r="BC947" i="7" a="1"/>
  <c r="BC947" i="7" s="1"/>
  <c r="BK947" i="7" a="1"/>
  <c r="BK947" i="7" s="1"/>
  <c r="AW948" i="7" a="1"/>
  <c r="AW948" i="7" s="1"/>
  <c r="BE948" i="7" a="1"/>
  <c r="BE948" i="7" s="1"/>
  <c r="BA921" i="7" a="1"/>
  <c r="BA921" i="7" s="1"/>
  <c r="BL921" i="7" a="1"/>
  <c r="BL921" i="7" s="1"/>
  <c r="AX922" i="7" a="1"/>
  <c r="AX922" i="7" s="1"/>
  <c r="BE922" i="7" a="1"/>
  <c r="BE922" i="7" s="1"/>
  <c r="BL922" i="7" a="1"/>
  <c r="BL922" i="7" s="1"/>
  <c r="BE923" i="7" a="1"/>
  <c r="BE923" i="7" s="1"/>
  <c r="BM923" i="7" a="1"/>
  <c r="BM923" i="7" s="1"/>
  <c r="AW924" i="7" a="1"/>
  <c r="AW924" i="7" s="1"/>
  <c r="BE924" i="7" a="1"/>
  <c r="BE924" i="7" s="1"/>
  <c r="BL924" i="7" a="1"/>
  <c r="BL924" i="7" s="1"/>
  <c r="AX925" i="7" a="1"/>
  <c r="AX925" i="7" s="1"/>
  <c r="BE925" i="7" a="1"/>
  <c r="BE925" i="7" s="1"/>
  <c r="BL925" i="7" a="1"/>
  <c r="BL925" i="7" s="1"/>
  <c r="AW926" i="7" a="1"/>
  <c r="AW926" i="7" s="1"/>
  <c r="BE926" i="7" a="1"/>
  <c r="BE926" i="7" s="1"/>
  <c r="BL926" i="7" a="1"/>
  <c r="BL926" i="7" s="1"/>
  <c r="AW927" i="7" a="1"/>
  <c r="AW927" i="7" s="1"/>
  <c r="BE927" i="7" a="1"/>
  <c r="BE927" i="7" s="1"/>
  <c r="BL927" i="7" a="1"/>
  <c r="BL927" i="7" s="1"/>
  <c r="AX928" i="7" a="1"/>
  <c r="AX928" i="7" s="1"/>
  <c r="BD928" i="7" a="1"/>
  <c r="BD928" i="7" s="1"/>
  <c r="BL928" i="7" a="1"/>
  <c r="BL928" i="7" s="1"/>
  <c r="AW929" i="7" a="1"/>
  <c r="AW929" i="7" s="1"/>
  <c r="BE929" i="7" a="1"/>
  <c r="BE929" i="7" s="1"/>
  <c r="BL929" i="7" a="1"/>
  <c r="BL929" i="7" s="1"/>
  <c r="AW930" i="7" a="1"/>
  <c r="AW930" i="7" s="1"/>
  <c r="BD930" i="7" a="1"/>
  <c r="BD930" i="7" s="1"/>
  <c r="BL930" i="7" a="1"/>
  <c r="BL930" i="7" s="1"/>
  <c r="BD931" i="7" a="1"/>
  <c r="BD931" i="7" s="1"/>
  <c r="BJ931" i="7" a="1"/>
  <c r="BJ931" i="7" s="1"/>
  <c r="BO931" i="7" a="1"/>
  <c r="BO931" i="7" s="1"/>
  <c r="BD932" i="7" a="1"/>
  <c r="BD932" i="7" s="1"/>
  <c r="BQ932" i="7" a="1"/>
  <c r="BQ932" i="7" s="1"/>
  <c r="BA933" i="7" a="1"/>
  <c r="BA933" i="7" s="1"/>
  <c r="BH933" i="7" a="1"/>
  <c r="BH933" i="7" s="1"/>
  <c r="BN933" i="7" a="1"/>
  <c r="BN933" i="7" s="1"/>
  <c r="BE934" i="7" a="1"/>
  <c r="BE934" i="7" s="1"/>
  <c r="BK934" i="7" a="1"/>
  <c r="BK934" i="7" s="1"/>
  <c r="AV935" i="7" a="1"/>
  <c r="AV935" i="7" s="1"/>
  <c r="BB935" i="7" a="1"/>
  <c r="BB935" i="7" s="1"/>
  <c r="BO935" i="7" a="1"/>
  <c r="BO935" i="7" s="1"/>
  <c r="AY936" i="7" a="1"/>
  <c r="AY936" i="7" s="1"/>
  <c r="BF936" i="7" a="1"/>
  <c r="BF936" i="7" s="1"/>
  <c r="BL936" i="7" a="1"/>
  <c r="BL936" i="7" s="1"/>
  <c r="BC937" i="7" a="1"/>
  <c r="BC937" i="7" s="1"/>
  <c r="BI937" i="7" a="1"/>
  <c r="BI937" i="7" s="1"/>
  <c r="BB938" i="7" a="1"/>
  <c r="BB938" i="7" s="1"/>
  <c r="BI938" i="7" a="1"/>
  <c r="BI938" i="7" s="1"/>
  <c r="BO938" i="7" a="1"/>
  <c r="BO938" i="7" s="1"/>
  <c r="AZ939" i="7" a="1"/>
  <c r="AZ939" i="7" s="1"/>
  <c r="BG939" i="7" a="1"/>
  <c r="BG939" i="7" s="1"/>
  <c r="BN939" i="7" a="1"/>
  <c r="BN939" i="7" s="1"/>
  <c r="AY940" i="7" a="1"/>
  <c r="AY940" i="7" s="1"/>
  <c r="BN940" i="7" a="1"/>
  <c r="BN940" i="7" s="1"/>
  <c r="AY941" i="7" a="1"/>
  <c r="AY941" i="7" s="1"/>
  <c r="BF941" i="7" a="1"/>
  <c r="BF941" i="7" s="1"/>
  <c r="BM941" i="7" a="1"/>
  <c r="BM941" i="7" s="1"/>
  <c r="AX942" i="7" a="1"/>
  <c r="AX942" i="7" s="1"/>
  <c r="BE942" i="7" a="1"/>
  <c r="BE942" i="7" s="1"/>
  <c r="BL942" i="7" a="1"/>
  <c r="BL942" i="7" s="1"/>
  <c r="AW943" i="7" a="1"/>
  <c r="AW943" i="7" s="1"/>
  <c r="BL943" i="7" a="1"/>
  <c r="BL943" i="7" s="1"/>
  <c r="AW944" i="7" a="1"/>
  <c r="AW944" i="7" s="1"/>
  <c r="BD944" i="7" a="1"/>
  <c r="BD944" i="7" s="1"/>
  <c r="BK944" i="7" a="1"/>
  <c r="BK944" i="7" s="1"/>
  <c r="AV945" i="7" a="1"/>
  <c r="AV945" i="7" s="1"/>
  <c r="BC945" i="7" a="1"/>
  <c r="BC945" i="7" s="1"/>
  <c r="BH945" i="7" a="1"/>
  <c r="BH945" i="7" s="1"/>
  <c r="BP945" i="7" a="1"/>
  <c r="BP945" i="7" s="1"/>
  <c r="BB946" i="7" a="1"/>
  <c r="BB946" i="7" s="1"/>
  <c r="BJ946" i="7" a="1"/>
  <c r="BJ946" i="7" s="1"/>
  <c r="AV947" i="7" a="1"/>
  <c r="AV947" i="7" s="1"/>
  <c r="BD947" i="7" a="1"/>
  <c r="BD947" i="7" s="1"/>
  <c r="BL947" i="7" a="1"/>
  <c r="BL947" i="7" s="1"/>
  <c r="BC921" i="7" a="1"/>
  <c r="BC921" i="7" s="1"/>
  <c r="BM921" i="7" a="1"/>
  <c r="BM921" i="7" s="1"/>
  <c r="AY922" i="7" a="1"/>
  <c r="AY922" i="7" s="1"/>
  <c r="BF922" i="7" a="1"/>
  <c r="BF922" i="7" s="1"/>
  <c r="BM922" i="7" a="1"/>
  <c r="BM922" i="7" s="1"/>
  <c r="AX923" i="7" a="1"/>
  <c r="AX923" i="7" s="1"/>
  <c r="BF923" i="7" a="1"/>
  <c r="BF923" i="7" s="1"/>
  <c r="AX924" i="7" a="1"/>
  <c r="AX924" i="7" s="1"/>
  <c r="BF924" i="7" a="1"/>
  <c r="BF924" i="7" s="1"/>
  <c r="BM924" i="7" a="1"/>
  <c r="BM924" i="7" s="1"/>
  <c r="AY925" i="7" a="1"/>
  <c r="AY925" i="7" s="1"/>
  <c r="BM925" i="7" a="1"/>
  <c r="BM925" i="7" s="1"/>
  <c r="AX926" i="7" a="1"/>
  <c r="AX926" i="7" s="1"/>
  <c r="BF926" i="7" a="1"/>
  <c r="BF926" i="7" s="1"/>
  <c r="BM926" i="7" a="1"/>
  <c r="BM926" i="7" s="1"/>
  <c r="AX927" i="7" a="1"/>
  <c r="AX927" i="7" s="1"/>
  <c r="BM927" i="7" a="1"/>
  <c r="BM927" i="7" s="1"/>
  <c r="AY928" i="7" a="1"/>
  <c r="AY928" i="7" s="1"/>
  <c r="BE928" i="7" a="1"/>
  <c r="BE928" i="7" s="1"/>
  <c r="BM928" i="7" a="1"/>
  <c r="BM928" i="7" s="1"/>
  <c r="AX929" i="7" a="1"/>
  <c r="AX929" i="7" s="1"/>
  <c r="BF929" i="7" a="1"/>
  <c r="BF929" i="7" s="1"/>
  <c r="BM929" i="7" a="1"/>
  <c r="BM929" i="7" s="1"/>
  <c r="AX930" i="7" a="1"/>
  <c r="AX930" i="7" s="1"/>
  <c r="BE930" i="7" a="1"/>
  <c r="BE930" i="7" s="1"/>
  <c r="BM930" i="7" a="1"/>
  <c r="BM930" i="7" s="1"/>
  <c r="AX931" i="7" a="1"/>
  <c r="AX931" i="7" s="1"/>
  <c r="BE931" i="7" a="1"/>
  <c r="BE931" i="7" s="1"/>
  <c r="BP931" i="7" a="1"/>
  <c r="BP931" i="7" s="1"/>
  <c r="AY932" i="7" a="1"/>
  <c r="AY932" i="7" s="1"/>
  <c r="BE932" i="7" a="1"/>
  <c r="BE932" i="7" s="1"/>
  <c r="BK932" i="7" a="1"/>
  <c r="BK932" i="7" s="1"/>
  <c r="AV933" i="7" a="1"/>
  <c r="AV933" i="7" s="1"/>
  <c r="BB933" i="7" a="1"/>
  <c r="BB933" i="7" s="1"/>
  <c r="BO933" i="7" a="1"/>
  <c r="BO933" i="7" s="1"/>
  <c r="AY934" i="7" a="1"/>
  <c r="AY934" i="7" s="1"/>
  <c r="BF934" i="7" a="1"/>
  <c r="BF934" i="7" s="1"/>
  <c r="BL934" i="7" a="1"/>
  <c r="BL934" i="7" s="1"/>
  <c r="BC935" i="7" a="1"/>
  <c r="BC935" i="7" s="1"/>
  <c r="BI935" i="7" a="1"/>
  <c r="BI935" i="7" s="1"/>
  <c r="BP935" i="7" a="1"/>
  <c r="BP935" i="7" s="1"/>
  <c r="AZ936" i="7" a="1"/>
  <c r="AZ936" i="7" s="1"/>
  <c r="BM936" i="7" a="1"/>
  <c r="BM936" i="7" s="1"/>
  <c r="AW937" i="7" a="1"/>
  <c r="AW937" i="7" s="1"/>
  <c r="BD937" i="7" a="1"/>
  <c r="BD937" i="7" s="1"/>
  <c r="BJ937" i="7" a="1"/>
  <c r="BJ937" i="7" s="1"/>
  <c r="BQ937" i="7" a="1"/>
  <c r="BQ937" i="7" s="1"/>
  <c r="BJ938" i="7" a="1"/>
  <c r="BJ938" i="7" s="1"/>
  <c r="BP938" i="7" a="1"/>
  <c r="BP938" i="7" s="1"/>
  <c r="BA939" i="7" a="1"/>
  <c r="BA939" i="7" s="1"/>
  <c r="BH939" i="7" a="1"/>
  <c r="BH939" i="7" s="1"/>
  <c r="BO939" i="7" a="1"/>
  <c r="BO939" i="7" s="1"/>
  <c r="AZ940" i="7" a="1"/>
  <c r="AZ940" i="7" s="1"/>
  <c r="BG940" i="7" a="1"/>
  <c r="BG940" i="7" s="1"/>
  <c r="AZ941" i="7" a="1"/>
  <c r="AZ941" i="7" s="1"/>
  <c r="BG941" i="7" a="1"/>
  <c r="BG941" i="7" s="1"/>
  <c r="BN941" i="7" a="1"/>
  <c r="BN941" i="7" s="1"/>
  <c r="AY942" i="7" a="1"/>
  <c r="AY942" i="7" s="1"/>
  <c r="BF942" i="7" a="1"/>
  <c r="BF942" i="7" s="1"/>
  <c r="BM942" i="7" a="1"/>
  <c r="BM942" i="7" s="1"/>
  <c r="AX943" i="7" a="1"/>
  <c r="AX943" i="7" s="1"/>
  <c r="BE943" i="7" a="1"/>
  <c r="BE943" i="7" s="1"/>
  <c r="AX944" i="7" a="1"/>
  <c r="AX944" i="7" s="1"/>
  <c r="BE944" i="7" a="1"/>
  <c r="BE944" i="7" s="1"/>
  <c r="BL944" i="7" a="1"/>
  <c r="BL944" i="7" s="1"/>
  <c r="AW945" i="7" a="1"/>
  <c r="AW945" i="7" s="1"/>
  <c r="BI945" i="7" a="1"/>
  <c r="BI945" i="7" s="1"/>
  <c r="BQ945" i="7" a="1"/>
  <c r="BQ945" i="7" s="1"/>
  <c r="BC946" i="7" a="1"/>
  <c r="BC946" i="7" s="1"/>
  <c r="BK946" i="7" a="1"/>
  <c r="BK946" i="7" s="1"/>
  <c r="AW947" i="7" a="1"/>
  <c r="AW947" i="7" s="1"/>
  <c r="BE947" i="7" a="1"/>
  <c r="BE947" i="7" s="1"/>
  <c r="BM947" i="7" a="1"/>
  <c r="BM947" i="7" s="1"/>
  <c r="BD921" i="7" a="1"/>
  <c r="BD921" i="7" s="1"/>
  <c r="BN921" i="7" a="1"/>
  <c r="BN921" i="7" s="1"/>
  <c r="AZ922" i="7" a="1"/>
  <c r="AZ922" i="7" s="1"/>
  <c r="BG922" i="7" a="1"/>
  <c r="BG922" i="7" s="1"/>
  <c r="BN922" i="7" a="1"/>
  <c r="BN922" i="7" s="1"/>
  <c r="AY923" i="7" a="1"/>
  <c r="AY923" i="7" s="1"/>
  <c r="BG923" i="7" a="1"/>
  <c r="BG923" i="7" s="1"/>
  <c r="BN923" i="7" a="1"/>
  <c r="BN923" i="7" s="1"/>
  <c r="AY924" i="7" a="1"/>
  <c r="AY924" i="7" s="1"/>
  <c r="BG924" i="7" a="1"/>
  <c r="BG924" i="7" s="1"/>
  <c r="BN924" i="7" a="1"/>
  <c r="BN924" i="7" s="1"/>
  <c r="AZ925" i="7" a="1"/>
  <c r="AZ925" i="7" s="1"/>
  <c r="BF925" i="7" a="1"/>
  <c r="BF925" i="7" s="1"/>
  <c r="BN925" i="7" a="1"/>
  <c r="BN925" i="7" s="1"/>
  <c r="AY926" i="7" a="1"/>
  <c r="AY926" i="7" s="1"/>
  <c r="BG926" i="7" a="1"/>
  <c r="BG926" i="7" s="1"/>
  <c r="BN926" i="7" a="1"/>
  <c r="BN926" i="7" s="1"/>
  <c r="AY927" i="7" a="1"/>
  <c r="AY927" i="7" s="1"/>
  <c r="BF927" i="7" a="1"/>
  <c r="BF927" i="7" s="1"/>
  <c r="BN927" i="7" a="1"/>
  <c r="BN927" i="7" s="1"/>
  <c r="BF928" i="7" a="1"/>
  <c r="BF928" i="7" s="1"/>
  <c r="BN928" i="7" a="1"/>
  <c r="BN928" i="7" s="1"/>
  <c r="AY929" i="7" a="1"/>
  <c r="AY929" i="7" s="1"/>
  <c r="BG929" i="7" a="1"/>
  <c r="BG929" i="7" s="1"/>
  <c r="AY930" i="7" a="1"/>
  <c r="AY930" i="7" s="1"/>
  <c r="BF930" i="7" a="1"/>
  <c r="BF930" i="7" s="1"/>
  <c r="BN930" i="7" a="1"/>
  <c r="BN930" i="7" s="1"/>
  <c r="AY931" i="7" a="1"/>
  <c r="AY931" i="7" s="1"/>
  <c r="BF931" i="7" a="1"/>
  <c r="BF931" i="7" s="1"/>
  <c r="BK931" i="7" a="1"/>
  <c r="BK931" i="7" s="1"/>
  <c r="AZ932" i="7" a="1"/>
  <c r="AZ932" i="7" s="1"/>
  <c r="BF932" i="7" a="1"/>
  <c r="BF932" i="7" s="1"/>
  <c r="BL932" i="7" a="1"/>
  <c r="BL932" i="7" s="1"/>
  <c r="BC933" i="7" a="1"/>
  <c r="BC933" i="7" s="1"/>
  <c r="BI933" i="7" a="1"/>
  <c r="BI933" i="7" s="1"/>
  <c r="BP933" i="7" a="1"/>
  <c r="BP933" i="7" s="1"/>
  <c r="AZ934" i="7" a="1"/>
  <c r="AZ934" i="7" s="1"/>
  <c r="BM934" i="7" a="1"/>
  <c r="BM934" i="7" s="1"/>
  <c r="AW935" i="7" a="1"/>
  <c r="AW935" i="7" s="1"/>
  <c r="BD935" i="7" a="1"/>
  <c r="BD935" i="7" s="1"/>
  <c r="BJ935" i="7" a="1"/>
  <c r="BJ935" i="7" s="1"/>
  <c r="BA936" i="7" a="1"/>
  <c r="BA936" i="7" s="1"/>
  <c r="BG936" i="7" a="1"/>
  <c r="BG936" i="7" s="1"/>
  <c r="BN936" i="7" a="1"/>
  <c r="BN936" i="7" s="1"/>
  <c r="AX937" i="7" a="1"/>
  <c r="AX937" i="7" s="1"/>
  <c r="BK937" i="7" a="1"/>
  <c r="BK937" i="7" s="1"/>
  <c r="AV938" i="7" a="1"/>
  <c r="AV938" i="7" s="1"/>
  <c r="BC938" i="7" a="1"/>
  <c r="BC938" i="7" s="1"/>
  <c r="BQ938" i="7" a="1"/>
  <c r="BQ938" i="7" s="1"/>
  <c r="BB939" i="7" a="1"/>
  <c r="BB939" i="7" s="1"/>
  <c r="BI939" i="7" a="1"/>
  <c r="BI939" i="7" s="1"/>
  <c r="BP939" i="7" a="1"/>
  <c r="BP939" i="7" s="1"/>
  <c r="BA940" i="7" a="1"/>
  <c r="BA940" i="7" s="1"/>
  <c r="BH940" i="7" a="1"/>
  <c r="BH940" i="7" s="1"/>
  <c r="BO940" i="7" a="1"/>
  <c r="BO940" i="7" s="1"/>
  <c r="BH941" i="7" a="1"/>
  <c r="BH941" i="7" s="1"/>
  <c r="BO941" i="7" a="1"/>
  <c r="BO941" i="7" s="1"/>
  <c r="AZ942" i="7" a="1"/>
  <c r="AZ942" i="7" s="1"/>
  <c r="BG942" i="7" a="1"/>
  <c r="BG942" i="7" s="1"/>
  <c r="BN942" i="7" a="1"/>
  <c r="BN942" i="7" s="1"/>
  <c r="AY943" i="7" a="1"/>
  <c r="AY943" i="7" s="1"/>
  <c r="BF943" i="7" a="1"/>
  <c r="BF943" i="7" s="1"/>
  <c r="BM943" i="7" a="1"/>
  <c r="BM943" i="7" s="1"/>
  <c r="BF944" i="7" a="1"/>
  <c r="BF944" i="7" s="1"/>
  <c r="BM944" i="7" a="1"/>
  <c r="BM944" i="7" s="1"/>
  <c r="AX945" i="7" a="1"/>
  <c r="AX945" i="7" s="1"/>
  <c r="BD945" i="7" a="1"/>
  <c r="BD945" i="7" s="1"/>
  <c r="BJ945" i="7" a="1"/>
  <c r="BJ945" i="7" s="1"/>
  <c r="AV946" i="7" a="1"/>
  <c r="AV946" i="7" s="1"/>
  <c r="BD946" i="7" a="1"/>
  <c r="BD946" i="7" s="1"/>
  <c r="BL946" i="7" a="1"/>
  <c r="BL946" i="7" s="1"/>
  <c r="AX947" i="7" a="1"/>
  <c r="AX947" i="7" s="1"/>
  <c r="BE921" i="7" a="1"/>
  <c r="BE921" i="7" s="1"/>
  <c r="BO921" i="7" a="1"/>
  <c r="BO921" i="7" s="1"/>
  <c r="BA922" i="7" a="1"/>
  <c r="BA922" i="7" s="1"/>
  <c r="BO922" i="7" a="1"/>
  <c r="BO922" i="7" s="1"/>
  <c r="AZ923" i="7" a="1"/>
  <c r="AZ923" i="7" s="1"/>
  <c r="BH923" i="7" a="1"/>
  <c r="BH923" i="7" s="1"/>
  <c r="BO923" i="7" a="1"/>
  <c r="BO923" i="7" s="1"/>
  <c r="AZ924" i="7" a="1"/>
  <c r="AZ924" i="7" s="1"/>
  <c r="BO924" i="7" a="1"/>
  <c r="BO924" i="7" s="1"/>
  <c r="BA925" i="7" a="1"/>
  <c r="BA925" i="7" s="1"/>
  <c r="BG925" i="7" a="1"/>
  <c r="BG925" i="7" s="1"/>
  <c r="BO925" i="7" a="1"/>
  <c r="BO925" i="7" s="1"/>
  <c r="AZ926" i="7" a="1"/>
  <c r="AZ926" i="7" s="1"/>
  <c r="BH926" i="7" a="1"/>
  <c r="BH926" i="7" s="1"/>
  <c r="BO926" i="7" a="1"/>
  <c r="BO926" i="7" s="1"/>
  <c r="AZ927" i="7" a="1"/>
  <c r="AZ927" i="7" s="1"/>
  <c r="BG927" i="7" a="1"/>
  <c r="BG927" i="7" s="1"/>
  <c r="BO927" i="7" a="1"/>
  <c r="BO927" i="7" s="1"/>
  <c r="AZ928" i="7" a="1"/>
  <c r="AZ928" i="7" s="1"/>
  <c r="BG928" i="7" a="1"/>
  <c r="BG928" i="7" s="1"/>
  <c r="BO928" i="7" a="1"/>
  <c r="BO928" i="7" s="1"/>
  <c r="AZ929" i="7" a="1"/>
  <c r="AZ929" i="7" s="1"/>
  <c r="BH929" i="7" a="1"/>
  <c r="BH929" i="7" s="1"/>
  <c r="BN929" i="7" a="1"/>
  <c r="BN929" i="7" s="1"/>
  <c r="AZ930" i="7" a="1"/>
  <c r="AZ930" i="7" s="1"/>
  <c r="BG930" i="7" a="1"/>
  <c r="BG930" i="7" s="1"/>
  <c r="BO930" i="7" a="1"/>
  <c r="BO930" i="7" s="1"/>
  <c r="AZ931" i="7" a="1"/>
  <c r="AZ931" i="7" s="1"/>
  <c r="BL931" i="7" a="1"/>
  <c r="BL931" i="7" s="1"/>
  <c r="BQ931" i="7" a="1"/>
  <c r="BQ931" i="7" s="1"/>
  <c r="BM932" i="7" a="1"/>
  <c r="BM932" i="7" s="1"/>
  <c r="AW933" i="7" a="1"/>
  <c r="AW933" i="7" s="1"/>
  <c r="BD933" i="7" a="1"/>
  <c r="BD933" i="7" s="1"/>
  <c r="BJ933" i="7" a="1"/>
  <c r="BJ933" i="7" s="1"/>
  <c r="BA934" i="7" a="1"/>
  <c r="BA934" i="7" s="1"/>
  <c r="BG934" i="7" a="1"/>
  <c r="BG934" i="7" s="1"/>
  <c r="BN934" i="7" a="1"/>
  <c r="BN934" i="7" s="1"/>
  <c r="AX935" i="7" a="1"/>
  <c r="AX935" i="7" s="1"/>
  <c r="BK935" i="7" a="1"/>
  <c r="BK935" i="7" s="1"/>
  <c r="BQ935" i="7" a="1"/>
  <c r="BQ935" i="7" s="1"/>
  <c r="BB936" i="7" a="1"/>
  <c r="BB936" i="7" s="1"/>
  <c r="BH936" i="7" a="1"/>
  <c r="BH936" i="7" s="1"/>
  <c r="AY937" i="7" a="1"/>
  <c r="AY937" i="7" s="1"/>
  <c r="BE937" i="7" a="1"/>
  <c r="BE937" i="7" s="1"/>
  <c r="BL937" i="7" a="1"/>
  <c r="BL937" i="7" s="1"/>
  <c r="AW938" i="7" a="1"/>
  <c r="AW938" i="7" s="1"/>
  <c r="BD938" i="7" a="1"/>
  <c r="BD938" i="7" s="1"/>
  <c r="BK938" i="7" a="1"/>
  <c r="BK938" i="7" s="1"/>
  <c r="AV939" i="7" a="1"/>
  <c r="AV939" i="7" s="1"/>
  <c r="BC939" i="7" a="1"/>
  <c r="BC939" i="7" s="1"/>
  <c r="BJ939" i="7" a="1"/>
  <c r="BJ939" i="7" s="1"/>
  <c r="BQ939" i="7" a="1"/>
  <c r="BQ939" i="7" s="1"/>
  <c r="BB940" i="7" a="1"/>
  <c r="BB940" i="7" s="1"/>
  <c r="BI940" i="7" a="1"/>
  <c r="BI940" i="7" s="1"/>
  <c r="BP940" i="7" a="1"/>
  <c r="BP940" i="7" s="1"/>
  <c r="BA941" i="7" a="1"/>
  <c r="BA941" i="7" s="1"/>
  <c r="BP941" i="7" a="1"/>
  <c r="BP941" i="7" s="1"/>
  <c r="BA942" i="7" a="1"/>
  <c r="BA942" i="7" s="1"/>
  <c r="BH942" i="7" a="1"/>
  <c r="BH942" i="7" s="1"/>
  <c r="BO942" i="7" a="1"/>
  <c r="BO942" i="7" s="1"/>
  <c r="AZ943" i="7" a="1"/>
  <c r="AZ943" i="7" s="1"/>
  <c r="BG943" i="7" a="1"/>
  <c r="BG943" i="7" s="1"/>
  <c r="BN943" i="7" a="1"/>
  <c r="BN943" i="7" s="1"/>
  <c r="AY944" i="7" a="1"/>
  <c r="AY944" i="7" s="1"/>
  <c r="BN944" i="7" a="1"/>
  <c r="BN944" i="7" s="1"/>
  <c r="AY945" i="7" a="1"/>
  <c r="AY945" i="7" s="1"/>
  <c r="BK945" i="7" a="1"/>
  <c r="BK945" i="7" s="1"/>
  <c r="AW946" i="7" a="1"/>
  <c r="AW946" i="7" s="1"/>
  <c r="BE946" i="7" a="1"/>
  <c r="BE946" i="7" s="1"/>
  <c r="BM946" i="7" a="1"/>
  <c r="BM946" i="7" s="1"/>
  <c r="AY947" i="7" a="1"/>
  <c r="AY947" i="7" s="1"/>
  <c r="BG947" i="7" a="1"/>
  <c r="BG947" i="7" s="1"/>
  <c r="BO947" i="7" a="1"/>
  <c r="BO947" i="7" s="1"/>
  <c r="BA948" i="7" a="1"/>
  <c r="BA948" i="7" s="1"/>
  <c r="BI948" i="7" a="1"/>
  <c r="BI948" i="7" s="1"/>
  <c r="BF948" i="7" a="1"/>
  <c r="BF948" i="7" s="1"/>
  <c r="BO948" i="7" a="1"/>
  <c r="BO948" i="7" s="1"/>
  <c r="BA949" i="7" a="1"/>
  <c r="BA949" i="7" s="1"/>
  <c r="BI949" i="7" a="1"/>
  <c r="BI949" i="7" s="1"/>
  <c r="BQ949" i="7" a="1"/>
  <c r="BQ949" i="7" s="1"/>
  <c r="BC950" i="7" a="1"/>
  <c r="BC950" i="7" s="1"/>
  <c r="BK950" i="7" a="1"/>
  <c r="BK950" i="7" s="1"/>
  <c r="AW951" i="7" a="1"/>
  <c r="AW951" i="7" s="1"/>
  <c r="BE951" i="7" a="1"/>
  <c r="BE951" i="7" s="1"/>
  <c r="BM951" i="7" a="1"/>
  <c r="BM951" i="7" s="1"/>
  <c r="AY952" i="7" a="1"/>
  <c r="AY952" i="7" s="1"/>
  <c r="BG952" i="7" a="1"/>
  <c r="BG952" i="7" s="1"/>
  <c r="BO952" i="7" a="1"/>
  <c r="BO952" i="7" s="1"/>
  <c r="BA953" i="7" a="1"/>
  <c r="BA953" i="7" s="1"/>
  <c r="BI953" i="7" a="1"/>
  <c r="BI953" i="7" s="1"/>
  <c r="BQ953" i="7" a="1"/>
  <c r="BQ953" i="7" s="1"/>
  <c r="BC954" i="7" a="1"/>
  <c r="BC954" i="7" s="1"/>
  <c r="BK954" i="7" a="1"/>
  <c r="BK954" i="7" s="1"/>
  <c r="AW955" i="7" a="1"/>
  <c r="AW955" i="7" s="1"/>
  <c r="BE955" i="7" a="1"/>
  <c r="BE955" i="7" s="1"/>
  <c r="BM955" i="7" a="1"/>
  <c r="BM955" i="7" s="1"/>
  <c r="AY956" i="7" a="1"/>
  <c r="AY956" i="7" s="1"/>
  <c r="BG956" i="7" a="1"/>
  <c r="BG956" i="7" s="1"/>
  <c r="BO956" i="7" a="1"/>
  <c r="BO956" i="7" s="1"/>
  <c r="BA957" i="7" a="1"/>
  <c r="BA957" i="7" s="1"/>
  <c r="BI957" i="7" a="1"/>
  <c r="BI957" i="7" s="1"/>
  <c r="BQ957" i="7" a="1"/>
  <c r="BQ957" i="7" s="1"/>
  <c r="BC958" i="7" a="1"/>
  <c r="BC958" i="7" s="1"/>
  <c r="BK958" i="7" a="1"/>
  <c r="BK958" i="7" s="1"/>
  <c r="AW959" i="7" a="1"/>
  <c r="AW959" i="7" s="1"/>
  <c r="BE959" i="7" a="1"/>
  <c r="BE959" i="7" s="1"/>
  <c r="BM959" i="7" a="1"/>
  <c r="BM959" i="7" s="1"/>
  <c r="AZ915" i="7" a="1"/>
  <c r="AZ915" i="7" s="1"/>
  <c r="BF915" i="7" a="1"/>
  <c r="BF915" i="7" s="1"/>
  <c r="BB864" i="7" a="1"/>
  <c r="BB864" i="7" s="1"/>
  <c r="BJ864" i="7" a="1"/>
  <c r="BJ864" i="7" s="1"/>
  <c r="BB865" i="7" a="1"/>
  <c r="BB865" i="7" s="1"/>
  <c r="BJ865" i="7" a="1"/>
  <c r="BJ865" i="7" s="1"/>
  <c r="BB866" i="7" a="1"/>
  <c r="BB866" i="7" s="1"/>
  <c r="BJ866" i="7" a="1"/>
  <c r="BJ866" i="7" s="1"/>
  <c r="BB867" i="7" a="1"/>
  <c r="BB867" i="7" s="1"/>
  <c r="BJ867" i="7" a="1"/>
  <c r="BJ867" i="7" s="1"/>
  <c r="BB868" i="7" a="1"/>
  <c r="BB868" i="7" s="1"/>
  <c r="BJ868" i="7" a="1"/>
  <c r="BJ868" i="7" s="1"/>
  <c r="BB869" i="7" a="1"/>
  <c r="BB869" i="7" s="1"/>
  <c r="BJ869" i="7" a="1"/>
  <c r="BJ869" i="7" s="1"/>
  <c r="BB870" i="7" a="1"/>
  <c r="BB870" i="7" s="1"/>
  <c r="BJ870" i="7" a="1"/>
  <c r="BJ870" i="7" s="1"/>
  <c r="BB871" i="7" a="1"/>
  <c r="BB871" i="7" s="1"/>
  <c r="BJ871" i="7" a="1"/>
  <c r="BJ871" i="7" s="1"/>
  <c r="BB872" i="7" a="1"/>
  <c r="BB872" i="7" s="1"/>
  <c r="BJ872" i="7" a="1"/>
  <c r="BJ872" i="7" s="1"/>
  <c r="BB873" i="7" a="1"/>
  <c r="BB873" i="7" s="1"/>
  <c r="BJ873" i="7" a="1"/>
  <c r="BJ873" i="7" s="1"/>
  <c r="BB874" i="7" a="1"/>
  <c r="BB874" i="7" s="1"/>
  <c r="BJ874" i="7" a="1"/>
  <c r="BJ874" i="7" s="1"/>
  <c r="BB875" i="7" a="1"/>
  <c r="BB875" i="7" s="1"/>
  <c r="BJ875" i="7" a="1"/>
  <c r="BJ875" i="7" s="1"/>
  <c r="BB876" i="7" a="1"/>
  <c r="BB876" i="7" s="1"/>
  <c r="BJ876" i="7" a="1"/>
  <c r="BJ876" i="7" s="1"/>
  <c r="BB877" i="7" a="1"/>
  <c r="BB877" i="7" s="1"/>
  <c r="BJ877" i="7" a="1"/>
  <c r="BJ877" i="7" s="1"/>
  <c r="BB878" i="7" a="1"/>
  <c r="BB878" i="7" s="1"/>
  <c r="BJ878" i="7" a="1"/>
  <c r="BJ878" i="7" s="1"/>
  <c r="BB879" i="7" a="1"/>
  <c r="BB879" i="7" s="1"/>
  <c r="BJ879" i="7" a="1"/>
  <c r="BJ879" i="7" s="1"/>
  <c r="BB880" i="7" a="1"/>
  <c r="BB880" i="7" s="1"/>
  <c r="BJ880" i="7" a="1"/>
  <c r="BJ880" i="7" s="1"/>
  <c r="BB881" i="7" a="1"/>
  <c r="BB881" i="7" s="1"/>
  <c r="BJ881" i="7" a="1"/>
  <c r="BJ881" i="7" s="1"/>
  <c r="BB882" i="7" a="1"/>
  <c r="BB882" i="7" s="1"/>
  <c r="BJ882" i="7" a="1"/>
  <c r="BJ882" i="7" s="1"/>
  <c r="BB883" i="7" a="1"/>
  <c r="BB883" i="7" s="1"/>
  <c r="BJ883" i="7" a="1"/>
  <c r="BJ883" i="7" s="1"/>
  <c r="BB884" i="7" a="1"/>
  <c r="BB884" i="7" s="1"/>
  <c r="BJ884" i="7" a="1"/>
  <c r="BJ884" i="7" s="1"/>
  <c r="BB885" i="7" a="1"/>
  <c r="BB885" i="7" s="1"/>
  <c r="BH885" i="7" a="1"/>
  <c r="BH885" i="7" s="1"/>
  <c r="BM885" i="7" a="1"/>
  <c r="BM885" i="7" s="1"/>
  <c r="BG886" i="7" a="1"/>
  <c r="BG886" i="7" s="1"/>
  <c r="BM886" i="7" a="1"/>
  <c r="BM886" i="7" s="1"/>
  <c r="BJ887" i="7" a="1"/>
  <c r="BJ887" i="7" s="1"/>
  <c r="BP887" i="7" a="1"/>
  <c r="BP887" i="7" s="1"/>
  <c r="BG888" i="7" a="1"/>
  <c r="BG888" i="7" s="1"/>
  <c r="BM888" i="7" a="1"/>
  <c r="BM888" i="7" s="1"/>
  <c r="BJ889" i="7" a="1"/>
  <c r="BJ889" i="7" s="1"/>
  <c r="BF947" i="7" a="1"/>
  <c r="BF947" i="7" s="1"/>
  <c r="BG948" i="7" a="1"/>
  <c r="BG948" i="7" s="1"/>
  <c r="BP948" i="7" a="1"/>
  <c r="BP948" i="7" s="1"/>
  <c r="BB949" i="7" a="1"/>
  <c r="BB949" i="7" s="1"/>
  <c r="BJ949" i="7" a="1"/>
  <c r="BJ949" i="7" s="1"/>
  <c r="AV950" i="7" a="1"/>
  <c r="AV950" i="7" s="1"/>
  <c r="BD950" i="7" a="1"/>
  <c r="BD950" i="7" s="1"/>
  <c r="BL950" i="7" a="1"/>
  <c r="BL950" i="7" s="1"/>
  <c r="AX951" i="7" a="1"/>
  <c r="AX951" i="7" s="1"/>
  <c r="BF951" i="7" a="1"/>
  <c r="BF951" i="7" s="1"/>
  <c r="BN951" i="7" a="1"/>
  <c r="BN951" i="7" s="1"/>
  <c r="AZ952" i="7" a="1"/>
  <c r="AZ952" i="7" s="1"/>
  <c r="BH952" i="7" a="1"/>
  <c r="BH952" i="7" s="1"/>
  <c r="BP952" i="7" a="1"/>
  <c r="BP952" i="7" s="1"/>
  <c r="BB953" i="7" a="1"/>
  <c r="BB953" i="7" s="1"/>
  <c r="BJ953" i="7" a="1"/>
  <c r="BJ953" i="7" s="1"/>
  <c r="AV954" i="7" a="1"/>
  <c r="AV954" i="7" s="1"/>
  <c r="BD954" i="7" a="1"/>
  <c r="BD954" i="7" s="1"/>
  <c r="BL954" i="7" a="1"/>
  <c r="BL954" i="7" s="1"/>
  <c r="AX955" i="7" a="1"/>
  <c r="AX955" i="7" s="1"/>
  <c r="BF955" i="7" a="1"/>
  <c r="BF955" i="7" s="1"/>
  <c r="BN955" i="7" a="1"/>
  <c r="BN955" i="7" s="1"/>
  <c r="AZ956" i="7" a="1"/>
  <c r="AZ956" i="7" s="1"/>
  <c r="BH956" i="7" a="1"/>
  <c r="BH956" i="7" s="1"/>
  <c r="BP956" i="7" a="1"/>
  <c r="BP956" i="7" s="1"/>
  <c r="BB957" i="7" a="1"/>
  <c r="BB957" i="7" s="1"/>
  <c r="BJ957" i="7" a="1"/>
  <c r="BJ957" i="7" s="1"/>
  <c r="AV958" i="7" a="1"/>
  <c r="AV958" i="7" s="1"/>
  <c r="BD958" i="7" a="1"/>
  <c r="BD958" i="7" s="1"/>
  <c r="BL958" i="7" a="1"/>
  <c r="BL958" i="7" s="1"/>
  <c r="AX959" i="7" a="1"/>
  <c r="AX959" i="7" s="1"/>
  <c r="BF959" i="7" a="1"/>
  <c r="BF959" i="7" s="1"/>
  <c r="BN959" i="7" a="1"/>
  <c r="BN959" i="7" s="1"/>
  <c r="BG915" i="7" a="1"/>
  <c r="BG915" i="7" s="1"/>
  <c r="BM915" i="7" a="1"/>
  <c r="BM915" i="7" s="1"/>
  <c r="BC864" i="7" a="1"/>
  <c r="BC864" i="7" s="1"/>
  <c r="BK864" i="7" a="1"/>
  <c r="BK864" i="7" s="1"/>
  <c r="BC865" i="7" a="1"/>
  <c r="BC865" i="7" s="1"/>
  <c r="BK865" i="7" a="1"/>
  <c r="BK865" i="7" s="1"/>
  <c r="BC866" i="7" a="1"/>
  <c r="BC866" i="7" s="1"/>
  <c r="BK866" i="7" a="1"/>
  <c r="BK866" i="7" s="1"/>
  <c r="BC867" i="7" a="1"/>
  <c r="BC867" i="7" s="1"/>
  <c r="BK867" i="7" a="1"/>
  <c r="BK867" i="7" s="1"/>
  <c r="BC868" i="7" a="1"/>
  <c r="BC868" i="7" s="1"/>
  <c r="BK868" i="7" a="1"/>
  <c r="BK868" i="7" s="1"/>
  <c r="BC869" i="7" a="1"/>
  <c r="BC869" i="7" s="1"/>
  <c r="BK869" i="7" a="1"/>
  <c r="BK869" i="7" s="1"/>
  <c r="BC870" i="7" a="1"/>
  <c r="BC870" i="7" s="1"/>
  <c r="BK870" i="7" a="1"/>
  <c r="BK870" i="7" s="1"/>
  <c r="BC871" i="7" a="1"/>
  <c r="BC871" i="7" s="1"/>
  <c r="BK871" i="7" a="1"/>
  <c r="BK871" i="7" s="1"/>
  <c r="BC872" i="7" a="1"/>
  <c r="BC872" i="7" s="1"/>
  <c r="BK872" i="7" a="1"/>
  <c r="BK872" i="7" s="1"/>
  <c r="BC873" i="7" a="1"/>
  <c r="BC873" i="7" s="1"/>
  <c r="BK873" i="7" a="1"/>
  <c r="BK873" i="7" s="1"/>
  <c r="BC874" i="7" a="1"/>
  <c r="BC874" i="7" s="1"/>
  <c r="BK874" i="7" a="1"/>
  <c r="BK874" i="7" s="1"/>
  <c r="BC875" i="7" a="1"/>
  <c r="BC875" i="7" s="1"/>
  <c r="BK875" i="7" a="1"/>
  <c r="BK875" i="7" s="1"/>
  <c r="BC876" i="7" a="1"/>
  <c r="BC876" i="7" s="1"/>
  <c r="BK876" i="7" a="1"/>
  <c r="BK876" i="7" s="1"/>
  <c r="BC877" i="7" a="1"/>
  <c r="BC877" i="7" s="1"/>
  <c r="BK877" i="7" a="1"/>
  <c r="BK877" i="7" s="1"/>
  <c r="BC878" i="7" a="1"/>
  <c r="BC878" i="7" s="1"/>
  <c r="BK878" i="7" a="1"/>
  <c r="BK878" i="7" s="1"/>
  <c r="BC879" i="7" a="1"/>
  <c r="BC879" i="7" s="1"/>
  <c r="BK879" i="7" a="1"/>
  <c r="BK879" i="7" s="1"/>
  <c r="BC880" i="7" a="1"/>
  <c r="BC880" i="7" s="1"/>
  <c r="BK880" i="7" a="1"/>
  <c r="BK880" i="7" s="1"/>
  <c r="BC881" i="7" a="1"/>
  <c r="BC881" i="7" s="1"/>
  <c r="BK881" i="7" a="1"/>
  <c r="BK881" i="7" s="1"/>
  <c r="BC882" i="7" a="1"/>
  <c r="BC882" i="7" s="1"/>
  <c r="BK882" i="7" a="1"/>
  <c r="BK882" i="7" s="1"/>
  <c r="BC883" i="7" a="1"/>
  <c r="BC883" i="7" s="1"/>
  <c r="BK883" i="7" a="1"/>
  <c r="BK883" i="7" s="1"/>
  <c r="BC884" i="7" a="1"/>
  <c r="BC884" i="7" s="1"/>
  <c r="BK884" i="7" a="1"/>
  <c r="BK884" i="7" s="1"/>
  <c r="BC885" i="7" a="1"/>
  <c r="BC885" i="7" s="1"/>
  <c r="BI885" i="7" a="1"/>
  <c r="BI885" i="7" s="1"/>
  <c r="BB886" i="7" a="1"/>
  <c r="BB886" i="7" s="1"/>
  <c r="BN886" i="7" a="1"/>
  <c r="BN886" i="7" s="1"/>
  <c r="BD887" i="7" a="1"/>
  <c r="BD887" i="7" s="1"/>
  <c r="BK887" i="7" a="1"/>
  <c r="BK887" i="7" s="1"/>
  <c r="BQ887" i="7" a="1"/>
  <c r="BQ887" i="7" s="1"/>
  <c r="BN947" i="7" a="1"/>
  <c r="BN947" i="7" s="1"/>
  <c r="BH948" i="7" a="1"/>
  <c r="BH948" i="7" s="1"/>
  <c r="BQ948" i="7" a="1"/>
  <c r="BQ948" i="7" s="1"/>
  <c r="BC949" i="7" a="1"/>
  <c r="BC949" i="7" s="1"/>
  <c r="BK949" i="7" a="1"/>
  <c r="BK949" i="7" s="1"/>
  <c r="AW950" i="7" a="1"/>
  <c r="AW950" i="7" s="1"/>
  <c r="BE950" i="7" a="1"/>
  <c r="BE950" i="7" s="1"/>
  <c r="BM950" i="7" a="1"/>
  <c r="BM950" i="7" s="1"/>
  <c r="AY951" i="7" a="1"/>
  <c r="AY951" i="7" s="1"/>
  <c r="BG951" i="7" a="1"/>
  <c r="BG951" i="7" s="1"/>
  <c r="BO951" i="7" a="1"/>
  <c r="BO951" i="7" s="1"/>
  <c r="BA952" i="7" a="1"/>
  <c r="BA952" i="7" s="1"/>
  <c r="BI952" i="7" a="1"/>
  <c r="BI952" i="7" s="1"/>
  <c r="BQ952" i="7" a="1"/>
  <c r="BQ952" i="7" s="1"/>
  <c r="BC953" i="7" a="1"/>
  <c r="BC953" i="7" s="1"/>
  <c r="BK953" i="7" a="1"/>
  <c r="BK953" i="7" s="1"/>
  <c r="AW954" i="7" a="1"/>
  <c r="AW954" i="7" s="1"/>
  <c r="BE954" i="7" a="1"/>
  <c r="BE954" i="7" s="1"/>
  <c r="BM954" i="7" a="1"/>
  <c r="BM954" i="7" s="1"/>
  <c r="AY955" i="7" a="1"/>
  <c r="AY955" i="7" s="1"/>
  <c r="BG955" i="7" a="1"/>
  <c r="BG955" i="7" s="1"/>
  <c r="BO955" i="7" a="1"/>
  <c r="BO955" i="7" s="1"/>
  <c r="BA956" i="7" a="1"/>
  <c r="BA956" i="7" s="1"/>
  <c r="BI956" i="7" a="1"/>
  <c r="BI956" i="7" s="1"/>
  <c r="BQ956" i="7" a="1"/>
  <c r="BQ956" i="7" s="1"/>
  <c r="BC957" i="7" a="1"/>
  <c r="BC957" i="7" s="1"/>
  <c r="BK957" i="7" a="1"/>
  <c r="BK957" i="7" s="1"/>
  <c r="AW958" i="7" a="1"/>
  <c r="AW958" i="7" s="1"/>
  <c r="BE958" i="7" a="1"/>
  <c r="BE958" i="7" s="1"/>
  <c r="BM958" i="7" a="1"/>
  <c r="BM958" i="7" s="1"/>
  <c r="AY959" i="7" a="1"/>
  <c r="AY959" i="7" s="1"/>
  <c r="BG959" i="7" a="1"/>
  <c r="BG959" i="7" s="1"/>
  <c r="BO959" i="7" a="1"/>
  <c r="BO959" i="7" s="1"/>
  <c r="BA915" i="7" a="1"/>
  <c r="BA915" i="7" s="1"/>
  <c r="BH915" i="7" a="1"/>
  <c r="BH915" i="7" s="1"/>
  <c r="BN915" i="7" a="1"/>
  <c r="BN915" i="7" s="1"/>
  <c r="BD864" i="7" a="1"/>
  <c r="BD864" i="7" s="1"/>
  <c r="BL864" i="7" a="1"/>
  <c r="BL864" i="7" s="1"/>
  <c r="BD865" i="7" a="1"/>
  <c r="BD865" i="7" s="1"/>
  <c r="BL865" i="7" a="1"/>
  <c r="BL865" i="7" s="1"/>
  <c r="BD866" i="7" a="1"/>
  <c r="BD866" i="7" s="1"/>
  <c r="BL866" i="7" a="1"/>
  <c r="BL866" i="7" s="1"/>
  <c r="BD867" i="7" a="1"/>
  <c r="BD867" i="7" s="1"/>
  <c r="BL867" i="7" a="1"/>
  <c r="BL867" i="7" s="1"/>
  <c r="BD868" i="7" a="1"/>
  <c r="BD868" i="7" s="1"/>
  <c r="BL868" i="7" a="1"/>
  <c r="BL868" i="7" s="1"/>
  <c r="BD869" i="7" a="1"/>
  <c r="BD869" i="7" s="1"/>
  <c r="BL869" i="7" a="1"/>
  <c r="BL869" i="7" s="1"/>
  <c r="BD870" i="7" a="1"/>
  <c r="BD870" i="7" s="1"/>
  <c r="BL870" i="7" a="1"/>
  <c r="BL870" i="7" s="1"/>
  <c r="BD871" i="7" a="1"/>
  <c r="BD871" i="7" s="1"/>
  <c r="BL871" i="7" a="1"/>
  <c r="BL871" i="7" s="1"/>
  <c r="BD872" i="7" a="1"/>
  <c r="BD872" i="7" s="1"/>
  <c r="BL872" i="7" a="1"/>
  <c r="BL872" i="7" s="1"/>
  <c r="BD873" i="7" a="1"/>
  <c r="BD873" i="7" s="1"/>
  <c r="BL873" i="7" a="1"/>
  <c r="BL873" i="7" s="1"/>
  <c r="BD874" i="7" a="1"/>
  <c r="BD874" i="7" s="1"/>
  <c r="BL874" i="7" a="1"/>
  <c r="BL874" i="7" s="1"/>
  <c r="BD875" i="7" a="1"/>
  <c r="BD875" i="7" s="1"/>
  <c r="BL875" i="7" a="1"/>
  <c r="BL875" i="7" s="1"/>
  <c r="BD876" i="7" a="1"/>
  <c r="BD876" i="7" s="1"/>
  <c r="BL876" i="7" a="1"/>
  <c r="BL876" i="7" s="1"/>
  <c r="BD877" i="7" a="1"/>
  <c r="BD877" i="7" s="1"/>
  <c r="BL877" i="7" a="1"/>
  <c r="BL877" i="7" s="1"/>
  <c r="BD878" i="7" a="1"/>
  <c r="BD878" i="7" s="1"/>
  <c r="BL878" i="7" a="1"/>
  <c r="BL878" i="7" s="1"/>
  <c r="BD879" i="7" a="1"/>
  <c r="BD879" i="7" s="1"/>
  <c r="BL879" i="7" a="1"/>
  <c r="BL879" i="7" s="1"/>
  <c r="BD880" i="7" a="1"/>
  <c r="BD880" i="7" s="1"/>
  <c r="BL880" i="7" a="1"/>
  <c r="BL880" i="7" s="1"/>
  <c r="BD881" i="7" a="1"/>
  <c r="BD881" i="7" s="1"/>
  <c r="BL881" i="7" a="1"/>
  <c r="BL881" i="7" s="1"/>
  <c r="BD882" i="7" a="1"/>
  <c r="BD882" i="7" s="1"/>
  <c r="BL882" i="7" a="1"/>
  <c r="BL882" i="7" s="1"/>
  <c r="BD883" i="7" a="1"/>
  <c r="BD883" i="7" s="1"/>
  <c r="BL883" i="7" a="1"/>
  <c r="BL883" i="7" s="1"/>
  <c r="BD884" i="7" a="1"/>
  <c r="BD884" i="7" s="1"/>
  <c r="BL884" i="7" a="1"/>
  <c r="BL884" i="7" s="1"/>
  <c r="BD885" i="7" a="1"/>
  <c r="BD885" i="7" s="1"/>
  <c r="BN885" i="7" a="1"/>
  <c r="BN885" i="7" s="1"/>
  <c r="BH886" i="7" a="1"/>
  <c r="BH886" i="7" s="1"/>
  <c r="BO886" i="7" a="1"/>
  <c r="BO886" i="7" s="1"/>
  <c r="BE887" i="7" a="1"/>
  <c r="BE887" i="7" s="1"/>
  <c r="BB888" i="7" a="1"/>
  <c r="BB888" i="7" s="1"/>
  <c r="AX948" i="7" a="1"/>
  <c r="AX948" i="7" s="1"/>
  <c r="BJ948" i="7" a="1"/>
  <c r="BJ948" i="7" s="1"/>
  <c r="AV949" i="7" a="1"/>
  <c r="AV949" i="7" s="1"/>
  <c r="BD949" i="7" a="1"/>
  <c r="BD949" i="7" s="1"/>
  <c r="BL949" i="7" a="1"/>
  <c r="BL949" i="7" s="1"/>
  <c r="AX950" i="7" a="1"/>
  <c r="AX950" i="7" s="1"/>
  <c r="BF950" i="7" a="1"/>
  <c r="BF950" i="7" s="1"/>
  <c r="BN950" i="7" a="1"/>
  <c r="BN950" i="7" s="1"/>
  <c r="AZ951" i="7" a="1"/>
  <c r="AZ951" i="7" s="1"/>
  <c r="BH951" i="7" a="1"/>
  <c r="BH951" i="7" s="1"/>
  <c r="BP951" i="7" a="1"/>
  <c r="BP951" i="7" s="1"/>
  <c r="BB952" i="7" a="1"/>
  <c r="BB952" i="7" s="1"/>
  <c r="BJ952" i="7" a="1"/>
  <c r="BJ952" i="7" s="1"/>
  <c r="AV953" i="7" a="1"/>
  <c r="AV953" i="7" s="1"/>
  <c r="BD953" i="7" a="1"/>
  <c r="BD953" i="7" s="1"/>
  <c r="BL953" i="7" a="1"/>
  <c r="BL953" i="7" s="1"/>
  <c r="AX954" i="7" a="1"/>
  <c r="AX954" i="7" s="1"/>
  <c r="BF954" i="7" a="1"/>
  <c r="BF954" i="7" s="1"/>
  <c r="BN954" i="7" a="1"/>
  <c r="BN954" i="7" s="1"/>
  <c r="AZ955" i="7" a="1"/>
  <c r="AZ955" i="7" s="1"/>
  <c r="BH955" i="7" a="1"/>
  <c r="BH955" i="7" s="1"/>
  <c r="BP955" i="7" a="1"/>
  <c r="BP955" i="7" s="1"/>
  <c r="BB956" i="7" a="1"/>
  <c r="BB956" i="7" s="1"/>
  <c r="BJ956" i="7" a="1"/>
  <c r="BJ956" i="7" s="1"/>
  <c r="AV957" i="7" a="1"/>
  <c r="AV957" i="7" s="1"/>
  <c r="BD957" i="7" a="1"/>
  <c r="BD957" i="7" s="1"/>
  <c r="BL957" i="7" a="1"/>
  <c r="BL957" i="7" s="1"/>
  <c r="AX958" i="7" a="1"/>
  <c r="AX958" i="7" s="1"/>
  <c r="BF958" i="7" a="1"/>
  <c r="BF958" i="7" s="1"/>
  <c r="BN958" i="7" a="1"/>
  <c r="BN958" i="7" s="1"/>
  <c r="AZ959" i="7" a="1"/>
  <c r="AZ959" i="7" s="1"/>
  <c r="BH959" i="7" a="1"/>
  <c r="BH959" i="7" s="1"/>
  <c r="BP959" i="7" a="1"/>
  <c r="BP959" i="7" s="1"/>
  <c r="BB915" i="7" a="1"/>
  <c r="BB915" i="7" s="1"/>
  <c r="BO915" i="7" a="1"/>
  <c r="BO915" i="7" s="1"/>
  <c r="BE864" i="7" a="1"/>
  <c r="BE864" i="7" s="1"/>
  <c r="BM864" i="7" a="1"/>
  <c r="BM864" i="7" s="1"/>
  <c r="BE865" i="7" a="1"/>
  <c r="BE865" i="7" s="1"/>
  <c r="BM865" i="7" a="1"/>
  <c r="BM865" i="7" s="1"/>
  <c r="BE866" i="7" a="1"/>
  <c r="BE866" i="7" s="1"/>
  <c r="BM866" i="7" a="1"/>
  <c r="BM866" i="7" s="1"/>
  <c r="BE867" i="7" a="1"/>
  <c r="BE867" i="7" s="1"/>
  <c r="BM867" i="7" a="1"/>
  <c r="BM867" i="7" s="1"/>
  <c r="BE868" i="7" a="1"/>
  <c r="BE868" i="7" s="1"/>
  <c r="BM868" i="7" a="1"/>
  <c r="BM868" i="7" s="1"/>
  <c r="BE869" i="7" a="1"/>
  <c r="BE869" i="7" s="1"/>
  <c r="BM869" i="7" a="1"/>
  <c r="BM869" i="7" s="1"/>
  <c r="BE870" i="7" a="1"/>
  <c r="BE870" i="7" s="1"/>
  <c r="BM870" i="7" a="1"/>
  <c r="BM870" i="7" s="1"/>
  <c r="BE871" i="7" a="1"/>
  <c r="BE871" i="7" s="1"/>
  <c r="BM871" i="7" a="1"/>
  <c r="BM871" i="7" s="1"/>
  <c r="BE872" i="7" a="1"/>
  <c r="BE872" i="7" s="1"/>
  <c r="BM872" i="7" a="1"/>
  <c r="BM872" i="7" s="1"/>
  <c r="BE873" i="7" a="1"/>
  <c r="BE873" i="7" s="1"/>
  <c r="BM873" i="7" a="1"/>
  <c r="BM873" i="7" s="1"/>
  <c r="BE874" i="7" a="1"/>
  <c r="BE874" i="7" s="1"/>
  <c r="BM874" i="7" a="1"/>
  <c r="BM874" i="7" s="1"/>
  <c r="BE875" i="7" a="1"/>
  <c r="BE875" i="7" s="1"/>
  <c r="BM875" i="7" a="1"/>
  <c r="BM875" i="7" s="1"/>
  <c r="BE876" i="7" a="1"/>
  <c r="BE876" i="7" s="1"/>
  <c r="BM876" i="7" a="1"/>
  <c r="BM876" i="7" s="1"/>
  <c r="BE877" i="7" a="1"/>
  <c r="BE877" i="7" s="1"/>
  <c r="BM877" i="7" a="1"/>
  <c r="BM877" i="7" s="1"/>
  <c r="BE878" i="7" a="1"/>
  <c r="BE878" i="7" s="1"/>
  <c r="BM878" i="7" a="1"/>
  <c r="BM878" i="7" s="1"/>
  <c r="BE879" i="7" a="1"/>
  <c r="BE879" i="7" s="1"/>
  <c r="BM879" i="7" a="1"/>
  <c r="BM879" i="7" s="1"/>
  <c r="BE880" i="7" a="1"/>
  <c r="BE880" i="7" s="1"/>
  <c r="BM880" i="7" a="1"/>
  <c r="BM880" i="7" s="1"/>
  <c r="BE881" i="7" a="1"/>
  <c r="BE881" i="7" s="1"/>
  <c r="BM881" i="7" a="1"/>
  <c r="BM881" i="7" s="1"/>
  <c r="BE882" i="7" a="1"/>
  <c r="BE882" i="7" s="1"/>
  <c r="BM882" i="7" a="1"/>
  <c r="BM882" i="7" s="1"/>
  <c r="BE883" i="7" a="1"/>
  <c r="BE883" i="7" s="1"/>
  <c r="BM883" i="7" a="1"/>
  <c r="BM883" i="7" s="1"/>
  <c r="BE884" i="7" a="1"/>
  <c r="BE884" i="7" s="1"/>
  <c r="BM884" i="7" a="1"/>
  <c r="BM884" i="7" s="1"/>
  <c r="BE885" i="7" a="1"/>
  <c r="BE885" i="7" s="1"/>
  <c r="BJ885" i="7" a="1"/>
  <c r="BJ885" i="7" s="1"/>
  <c r="BC886" i="7" a="1"/>
  <c r="BC886" i="7" s="1"/>
  <c r="BI886" i="7" a="1"/>
  <c r="BI886" i="7" s="1"/>
  <c r="BF887" i="7" a="1"/>
  <c r="BF887" i="7" s="1"/>
  <c r="BL887" i="7" a="1"/>
  <c r="BL887" i="7" s="1"/>
  <c r="BC888" i="7" a="1"/>
  <c r="BC888" i="7" s="1"/>
  <c r="BI888" i="7" a="1"/>
  <c r="BI888" i="7" s="1"/>
  <c r="BF889" i="7" a="1"/>
  <c r="BF889" i="7" s="1"/>
  <c r="BL889" i="7" a="1"/>
  <c r="BL889" i="7" s="1"/>
  <c r="AY948" i="7" a="1"/>
  <c r="AY948" i="7" s="1"/>
  <c r="BK948" i="7" a="1"/>
  <c r="BK948" i="7" s="1"/>
  <c r="AW949" i="7" a="1"/>
  <c r="AW949" i="7" s="1"/>
  <c r="BE949" i="7" a="1"/>
  <c r="BE949" i="7" s="1"/>
  <c r="BM949" i="7" a="1"/>
  <c r="BM949" i="7" s="1"/>
  <c r="AY950" i="7" a="1"/>
  <c r="AY950" i="7" s="1"/>
  <c r="BG950" i="7" a="1"/>
  <c r="BG950" i="7" s="1"/>
  <c r="BO950" i="7" a="1"/>
  <c r="BO950" i="7" s="1"/>
  <c r="BA951" i="7" a="1"/>
  <c r="BA951" i="7" s="1"/>
  <c r="BI951" i="7" a="1"/>
  <c r="BI951" i="7" s="1"/>
  <c r="BQ951" i="7" a="1"/>
  <c r="BQ951" i="7" s="1"/>
  <c r="BC952" i="7" a="1"/>
  <c r="BC952" i="7" s="1"/>
  <c r="BK952" i="7" a="1"/>
  <c r="BK952" i="7" s="1"/>
  <c r="AW953" i="7" a="1"/>
  <c r="AW953" i="7" s="1"/>
  <c r="BE953" i="7" a="1"/>
  <c r="BE953" i="7" s="1"/>
  <c r="BM953" i="7" a="1"/>
  <c r="BM953" i="7" s="1"/>
  <c r="AY954" i="7" a="1"/>
  <c r="AY954" i="7" s="1"/>
  <c r="BG954" i="7" a="1"/>
  <c r="BG954" i="7" s="1"/>
  <c r="BO954" i="7" a="1"/>
  <c r="BO954" i="7" s="1"/>
  <c r="BA955" i="7" a="1"/>
  <c r="BA955" i="7" s="1"/>
  <c r="BI955" i="7" a="1"/>
  <c r="BI955" i="7" s="1"/>
  <c r="BQ955" i="7" a="1"/>
  <c r="BQ955" i="7" s="1"/>
  <c r="BC956" i="7" a="1"/>
  <c r="BC956" i="7" s="1"/>
  <c r="BK956" i="7" a="1"/>
  <c r="BK956" i="7" s="1"/>
  <c r="AW957" i="7" a="1"/>
  <c r="AW957" i="7" s="1"/>
  <c r="BE957" i="7" a="1"/>
  <c r="BE957" i="7" s="1"/>
  <c r="BM957" i="7" a="1"/>
  <c r="BM957" i="7" s="1"/>
  <c r="AY958" i="7" a="1"/>
  <c r="AY958" i="7" s="1"/>
  <c r="BG958" i="7" a="1"/>
  <c r="BG958" i="7" s="1"/>
  <c r="BO958" i="7" a="1"/>
  <c r="BO958" i="7" s="1"/>
  <c r="BA959" i="7" a="1"/>
  <c r="BA959" i="7" s="1"/>
  <c r="BI959" i="7" a="1"/>
  <c r="BI959" i="7" s="1"/>
  <c r="BQ959" i="7" a="1"/>
  <c r="BQ959" i="7" s="1"/>
  <c r="BC915" i="7" a="1"/>
  <c r="BC915" i="7" s="1"/>
  <c r="BI915" i="7" a="1"/>
  <c r="BI915" i="7" s="1"/>
  <c r="BP915" i="7" a="1"/>
  <c r="BP915" i="7" s="1"/>
  <c r="BF864" i="7" a="1"/>
  <c r="BF864" i="7" s="1"/>
  <c r="BN864" i="7" a="1"/>
  <c r="BN864" i="7" s="1"/>
  <c r="BF865" i="7" a="1"/>
  <c r="BF865" i="7" s="1"/>
  <c r="BN865" i="7" a="1"/>
  <c r="BN865" i="7" s="1"/>
  <c r="BF866" i="7" a="1"/>
  <c r="BF866" i="7" s="1"/>
  <c r="BN866" i="7" a="1"/>
  <c r="BN866" i="7" s="1"/>
  <c r="BF867" i="7" a="1"/>
  <c r="BF867" i="7" s="1"/>
  <c r="BN867" i="7" a="1"/>
  <c r="BN867" i="7" s="1"/>
  <c r="BF868" i="7" a="1"/>
  <c r="BF868" i="7" s="1"/>
  <c r="BN868" i="7" a="1"/>
  <c r="BN868" i="7" s="1"/>
  <c r="BF869" i="7" a="1"/>
  <c r="BF869" i="7" s="1"/>
  <c r="BN869" i="7" a="1"/>
  <c r="BN869" i="7" s="1"/>
  <c r="BF870" i="7" a="1"/>
  <c r="BF870" i="7" s="1"/>
  <c r="BN870" i="7" a="1"/>
  <c r="BN870" i="7" s="1"/>
  <c r="BF871" i="7" a="1"/>
  <c r="BF871" i="7" s="1"/>
  <c r="BN871" i="7" a="1"/>
  <c r="BN871" i="7" s="1"/>
  <c r="BF872" i="7" a="1"/>
  <c r="BF872" i="7" s="1"/>
  <c r="BN872" i="7" a="1"/>
  <c r="BN872" i="7" s="1"/>
  <c r="BF873" i="7" a="1"/>
  <c r="BF873" i="7" s="1"/>
  <c r="BN873" i="7" a="1"/>
  <c r="BN873" i="7" s="1"/>
  <c r="BF874" i="7" a="1"/>
  <c r="BF874" i="7" s="1"/>
  <c r="BN874" i="7" a="1"/>
  <c r="BN874" i="7" s="1"/>
  <c r="BF875" i="7" a="1"/>
  <c r="BF875" i="7" s="1"/>
  <c r="BN875" i="7" a="1"/>
  <c r="BN875" i="7" s="1"/>
  <c r="BF876" i="7" a="1"/>
  <c r="BF876" i="7" s="1"/>
  <c r="BN876" i="7" a="1"/>
  <c r="BN876" i="7" s="1"/>
  <c r="BF877" i="7" a="1"/>
  <c r="BF877" i="7" s="1"/>
  <c r="BN877" i="7" a="1"/>
  <c r="BN877" i="7" s="1"/>
  <c r="BF878" i="7" a="1"/>
  <c r="BF878" i="7" s="1"/>
  <c r="BN878" i="7" a="1"/>
  <c r="BN878" i="7" s="1"/>
  <c r="BF879" i="7" a="1"/>
  <c r="BF879" i="7" s="1"/>
  <c r="BN879" i="7" a="1"/>
  <c r="BN879" i="7" s="1"/>
  <c r="BF880" i="7" a="1"/>
  <c r="BF880" i="7" s="1"/>
  <c r="BN880" i="7" a="1"/>
  <c r="BN880" i="7" s="1"/>
  <c r="BF881" i="7" a="1"/>
  <c r="BF881" i="7" s="1"/>
  <c r="BN881" i="7" a="1"/>
  <c r="BN881" i="7" s="1"/>
  <c r="BF882" i="7" a="1"/>
  <c r="BF882" i="7" s="1"/>
  <c r="BN882" i="7" a="1"/>
  <c r="BN882" i="7" s="1"/>
  <c r="BF883" i="7" a="1"/>
  <c r="BF883" i="7" s="1"/>
  <c r="BN883" i="7" a="1"/>
  <c r="BN883" i="7" s="1"/>
  <c r="BF884" i="7" a="1"/>
  <c r="BF884" i="7" s="1"/>
  <c r="BN884" i="7" a="1"/>
  <c r="BN884" i="7" s="1"/>
  <c r="BF885" i="7" a="1"/>
  <c r="BF885" i="7" s="1"/>
  <c r="BO885" i="7" a="1"/>
  <c r="BO885" i="7" s="1"/>
  <c r="BJ886" i="7" a="1"/>
  <c r="BJ886" i="7" s="1"/>
  <c r="BP886" i="7" a="1"/>
  <c r="BP886" i="7" s="1"/>
  <c r="BG887" i="7" a="1"/>
  <c r="BG887" i="7" s="1"/>
  <c r="AZ948" i="7" a="1"/>
  <c r="AZ948" i="7" s="1"/>
  <c r="BL948" i="7" a="1"/>
  <c r="BL948" i="7" s="1"/>
  <c r="AX949" i="7" a="1"/>
  <c r="AX949" i="7" s="1"/>
  <c r="BF949" i="7" a="1"/>
  <c r="BF949" i="7" s="1"/>
  <c r="BN949" i="7" a="1"/>
  <c r="BN949" i="7" s="1"/>
  <c r="AZ950" i="7" a="1"/>
  <c r="AZ950" i="7" s="1"/>
  <c r="BH950" i="7" a="1"/>
  <c r="BH950" i="7" s="1"/>
  <c r="BP950" i="7" a="1"/>
  <c r="BP950" i="7" s="1"/>
  <c r="BB951" i="7" a="1"/>
  <c r="BB951" i="7" s="1"/>
  <c r="BJ951" i="7" a="1"/>
  <c r="BJ951" i="7" s="1"/>
  <c r="AV952" i="7" a="1"/>
  <c r="AV952" i="7" s="1"/>
  <c r="BD952" i="7" a="1"/>
  <c r="BD952" i="7" s="1"/>
  <c r="BL952" i="7" a="1"/>
  <c r="BL952" i="7" s="1"/>
  <c r="AX953" i="7" a="1"/>
  <c r="AX953" i="7" s="1"/>
  <c r="BF953" i="7" a="1"/>
  <c r="BF953" i="7" s="1"/>
  <c r="BN953" i="7" a="1"/>
  <c r="BN953" i="7" s="1"/>
  <c r="AZ954" i="7" a="1"/>
  <c r="AZ954" i="7" s="1"/>
  <c r="BH954" i="7" a="1"/>
  <c r="BH954" i="7" s="1"/>
  <c r="BP954" i="7" a="1"/>
  <c r="BP954" i="7" s="1"/>
  <c r="BB955" i="7" a="1"/>
  <c r="BB955" i="7" s="1"/>
  <c r="BJ955" i="7" a="1"/>
  <c r="BJ955" i="7" s="1"/>
  <c r="AV956" i="7" a="1"/>
  <c r="AV956" i="7" s="1"/>
  <c r="BD956" i="7" a="1"/>
  <c r="BD956" i="7" s="1"/>
  <c r="BL956" i="7" a="1"/>
  <c r="BL956" i="7" s="1"/>
  <c r="AX957" i="7" a="1"/>
  <c r="AX957" i="7" s="1"/>
  <c r="BF957" i="7" a="1"/>
  <c r="BF957" i="7" s="1"/>
  <c r="BN957" i="7" a="1"/>
  <c r="BN957" i="7" s="1"/>
  <c r="AZ958" i="7" a="1"/>
  <c r="AZ958" i="7" s="1"/>
  <c r="BH958" i="7" a="1"/>
  <c r="BH958" i="7" s="1"/>
  <c r="BP958" i="7" a="1"/>
  <c r="BP958" i="7" s="1"/>
  <c r="BB959" i="7" a="1"/>
  <c r="BB959" i="7" s="1"/>
  <c r="BJ959" i="7" a="1"/>
  <c r="BJ959" i="7" s="1"/>
  <c r="AW915" i="7" a="1"/>
  <c r="AW915" i="7" s="1"/>
  <c r="BD915" i="7" a="1"/>
  <c r="BD915" i="7" s="1"/>
  <c r="BJ915" i="7" a="1"/>
  <c r="BJ915" i="7" s="1"/>
  <c r="BG864" i="7" a="1"/>
  <c r="BG864" i="7" s="1"/>
  <c r="BO864" i="7" a="1"/>
  <c r="BO864" i="7" s="1"/>
  <c r="BG865" i="7" a="1"/>
  <c r="BG865" i="7" s="1"/>
  <c r="BO865" i="7" a="1"/>
  <c r="BO865" i="7" s="1"/>
  <c r="BG866" i="7" a="1"/>
  <c r="BG866" i="7" s="1"/>
  <c r="BO866" i="7" a="1"/>
  <c r="BO866" i="7" s="1"/>
  <c r="BG867" i="7" a="1"/>
  <c r="BG867" i="7" s="1"/>
  <c r="BO867" i="7" a="1"/>
  <c r="BO867" i="7" s="1"/>
  <c r="BG868" i="7" a="1"/>
  <c r="BG868" i="7" s="1"/>
  <c r="BO868" i="7" a="1"/>
  <c r="BO868" i="7" s="1"/>
  <c r="BG869" i="7" a="1"/>
  <c r="BG869" i="7" s="1"/>
  <c r="BO869" i="7" a="1"/>
  <c r="BO869" i="7" s="1"/>
  <c r="BG870" i="7" a="1"/>
  <c r="BG870" i="7" s="1"/>
  <c r="BO870" i="7" a="1"/>
  <c r="BO870" i="7" s="1"/>
  <c r="BG871" i="7" a="1"/>
  <c r="BG871" i="7" s="1"/>
  <c r="BO871" i="7" a="1"/>
  <c r="BO871" i="7" s="1"/>
  <c r="BG872" i="7" a="1"/>
  <c r="BG872" i="7" s="1"/>
  <c r="BO872" i="7" a="1"/>
  <c r="BO872" i="7" s="1"/>
  <c r="BG873" i="7" a="1"/>
  <c r="BG873" i="7" s="1"/>
  <c r="BO873" i="7" a="1"/>
  <c r="BO873" i="7" s="1"/>
  <c r="BG874" i="7" a="1"/>
  <c r="BG874" i="7" s="1"/>
  <c r="BO874" i="7" a="1"/>
  <c r="BO874" i="7" s="1"/>
  <c r="BG875" i="7" a="1"/>
  <c r="BG875" i="7" s="1"/>
  <c r="BO875" i="7" a="1"/>
  <c r="BO875" i="7" s="1"/>
  <c r="BG876" i="7" a="1"/>
  <c r="BG876" i="7" s="1"/>
  <c r="BO876" i="7" a="1"/>
  <c r="BO876" i="7" s="1"/>
  <c r="BG877" i="7" a="1"/>
  <c r="BG877" i="7" s="1"/>
  <c r="BO877" i="7" a="1"/>
  <c r="BO877" i="7" s="1"/>
  <c r="BG878" i="7" a="1"/>
  <c r="BG878" i="7" s="1"/>
  <c r="BO878" i="7" a="1"/>
  <c r="BO878" i="7" s="1"/>
  <c r="BG879" i="7" a="1"/>
  <c r="BG879" i="7" s="1"/>
  <c r="BO879" i="7" a="1"/>
  <c r="BO879" i="7" s="1"/>
  <c r="BG880" i="7" a="1"/>
  <c r="BG880" i="7" s="1"/>
  <c r="BO880" i="7" a="1"/>
  <c r="BO880" i="7" s="1"/>
  <c r="BG881" i="7" a="1"/>
  <c r="BG881" i="7" s="1"/>
  <c r="BO881" i="7" a="1"/>
  <c r="BO881" i="7" s="1"/>
  <c r="BG882" i="7" a="1"/>
  <c r="BG882" i="7" s="1"/>
  <c r="BO882" i="7" a="1"/>
  <c r="BO882" i="7" s="1"/>
  <c r="BG883" i="7" a="1"/>
  <c r="BG883" i="7" s="1"/>
  <c r="BO883" i="7" a="1"/>
  <c r="BO883" i="7" s="1"/>
  <c r="BG884" i="7" a="1"/>
  <c r="BG884" i="7" s="1"/>
  <c r="BO884" i="7" a="1"/>
  <c r="BO884" i="7" s="1"/>
  <c r="BK885" i="7" a="1"/>
  <c r="BK885" i="7" s="1"/>
  <c r="BD886" i="7" a="1"/>
  <c r="BD886" i="7" s="1"/>
  <c r="BK886" i="7" a="1"/>
  <c r="BK886" i="7" s="1"/>
  <c r="BQ886" i="7" a="1"/>
  <c r="BQ886" i="7" s="1"/>
  <c r="BC948" i="7" a="1"/>
  <c r="BC948" i="7" s="1"/>
  <c r="BM948" i="7" a="1"/>
  <c r="BM948" i="7" s="1"/>
  <c r="AY949" i="7" a="1"/>
  <c r="AY949" i="7" s="1"/>
  <c r="BG949" i="7" a="1"/>
  <c r="BG949" i="7" s="1"/>
  <c r="BO949" i="7" a="1"/>
  <c r="BO949" i="7" s="1"/>
  <c r="BA950" i="7" a="1"/>
  <c r="BA950" i="7" s="1"/>
  <c r="BI950" i="7" a="1"/>
  <c r="BI950" i="7" s="1"/>
  <c r="BQ950" i="7" a="1"/>
  <c r="BQ950" i="7" s="1"/>
  <c r="BC951" i="7" a="1"/>
  <c r="BC951" i="7" s="1"/>
  <c r="BK951" i="7" a="1"/>
  <c r="BK951" i="7" s="1"/>
  <c r="AW952" i="7" a="1"/>
  <c r="AW952" i="7" s="1"/>
  <c r="BE952" i="7" a="1"/>
  <c r="BE952" i="7" s="1"/>
  <c r="BM952" i="7" a="1"/>
  <c r="BM952" i="7" s="1"/>
  <c r="AY953" i="7" a="1"/>
  <c r="AY953" i="7" s="1"/>
  <c r="BG953" i="7" a="1"/>
  <c r="BG953" i="7" s="1"/>
  <c r="BO953" i="7" a="1"/>
  <c r="BO953" i="7" s="1"/>
  <c r="BA954" i="7" a="1"/>
  <c r="BA954" i="7" s="1"/>
  <c r="BI954" i="7" a="1"/>
  <c r="BI954" i="7" s="1"/>
  <c r="BQ954" i="7" a="1"/>
  <c r="BQ954" i="7" s="1"/>
  <c r="BC955" i="7" a="1"/>
  <c r="BC955" i="7" s="1"/>
  <c r="BK955" i="7" a="1"/>
  <c r="BK955" i="7" s="1"/>
  <c r="AW956" i="7" a="1"/>
  <c r="AW956" i="7" s="1"/>
  <c r="BE956" i="7" a="1"/>
  <c r="BE956" i="7" s="1"/>
  <c r="BM956" i="7" a="1"/>
  <c r="BM956" i="7" s="1"/>
  <c r="AY957" i="7" a="1"/>
  <c r="AY957" i="7" s="1"/>
  <c r="BG957" i="7" a="1"/>
  <c r="BG957" i="7" s="1"/>
  <c r="BO957" i="7" a="1"/>
  <c r="BO957" i="7" s="1"/>
  <c r="BA958" i="7" a="1"/>
  <c r="BA958" i="7" s="1"/>
  <c r="BI958" i="7" a="1"/>
  <c r="BI958" i="7" s="1"/>
  <c r="BQ958" i="7" a="1"/>
  <c r="BQ958" i="7" s="1"/>
  <c r="BC959" i="7" a="1"/>
  <c r="BC959" i="7" s="1"/>
  <c r="BK959" i="7" a="1"/>
  <c r="BK959" i="7" s="1"/>
  <c r="AX915" i="7" a="1"/>
  <c r="AX915" i="7" s="1"/>
  <c r="BK915" i="7" a="1"/>
  <c r="BK915" i="7" s="1"/>
  <c r="BQ915" i="7" a="1"/>
  <c r="BQ915" i="7" s="1"/>
  <c r="BH864" i="7" a="1"/>
  <c r="BH864" i="7" s="1"/>
  <c r="BP864" i="7" a="1"/>
  <c r="BP864" i="7" s="1"/>
  <c r="BH865" i="7" a="1"/>
  <c r="BH865" i="7" s="1"/>
  <c r="BP865" i="7" a="1"/>
  <c r="BP865" i="7" s="1"/>
  <c r="BH866" i="7" a="1"/>
  <c r="BH866" i="7" s="1"/>
  <c r="BP866" i="7" a="1"/>
  <c r="BP866" i="7" s="1"/>
  <c r="BH867" i="7" a="1"/>
  <c r="BH867" i="7" s="1"/>
  <c r="BP867" i="7" a="1"/>
  <c r="BP867" i="7" s="1"/>
  <c r="BH868" i="7" a="1"/>
  <c r="BH868" i="7" s="1"/>
  <c r="BP868" i="7" a="1"/>
  <c r="BP868" i="7" s="1"/>
  <c r="BH869" i="7" a="1"/>
  <c r="BH869" i="7" s="1"/>
  <c r="BP869" i="7" a="1"/>
  <c r="BP869" i="7" s="1"/>
  <c r="BH870" i="7" a="1"/>
  <c r="BH870" i="7" s="1"/>
  <c r="BP870" i="7" a="1"/>
  <c r="BP870" i="7" s="1"/>
  <c r="BH871" i="7" a="1"/>
  <c r="BH871" i="7" s="1"/>
  <c r="BP871" i="7" a="1"/>
  <c r="BP871" i="7" s="1"/>
  <c r="BH872" i="7" a="1"/>
  <c r="BH872" i="7" s="1"/>
  <c r="BP872" i="7" a="1"/>
  <c r="BP872" i="7" s="1"/>
  <c r="BH873" i="7" a="1"/>
  <c r="BH873" i="7" s="1"/>
  <c r="BP873" i="7" a="1"/>
  <c r="BP873" i="7" s="1"/>
  <c r="BH874" i="7" a="1"/>
  <c r="BH874" i="7" s="1"/>
  <c r="BP874" i="7" a="1"/>
  <c r="BP874" i="7" s="1"/>
  <c r="BH875" i="7" a="1"/>
  <c r="BH875" i="7" s="1"/>
  <c r="BP875" i="7" a="1"/>
  <c r="BP875" i="7" s="1"/>
  <c r="BH876" i="7" a="1"/>
  <c r="BH876" i="7" s="1"/>
  <c r="BP876" i="7" a="1"/>
  <c r="BP876" i="7" s="1"/>
  <c r="BH877" i="7" a="1"/>
  <c r="BH877" i="7" s="1"/>
  <c r="BP877" i="7" a="1"/>
  <c r="BP877" i="7" s="1"/>
  <c r="BH878" i="7" a="1"/>
  <c r="BH878" i="7" s="1"/>
  <c r="BP878" i="7" a="1"/>
  <c r="BP878" i="7" s="1"/>
  <c r="BH879" i="7" a="1"/>
  <c r="BH879" i="7" s="1"/>
  <c r="BP879" i="7" a="1"/>
  <c r="BP879" i="7" s="1"/>
  <c r="BH880" i="7" a="1"/>
  <c r="BH880" i="7" s="1"/>
  <c r="BP880" i="7" a="1"/>
  <c r="BP880" i="7" s="1"/>
  <c r="BH881" i="7" a="1"/>
  <c r="BH881" i="7" s="1"/>
  <c r="BP881" i="7" a="1"/>
  <c r="BP881" i="7" s="1"/>
  <c r="BH882" i="7" a="1"/>
  <c r="BH882" i="7" s="1"/>
  <c r="BP882" i="7" a="1"/>
  <c r="BP882" i="7" s="1"/>
  <c r="BH883" i="7" a="1"/>
  <c r="BH883" i="7" s="1"/>
  <c r="BP883" i="7" a="1"/>
  <c r="BP883" i="7" s="1"/>
  <c r="BH884" i="7" a="1"/>
  <c r="BH884" i="7" s="1"/>
  <c r="BP884" i="7" a="1"/>
  <c r="BP884" i="7" s="1"/>
  <c r="BG885" i="7" a="1"/>
  <c r="BG885" i="7" s="1"/>
  <c r="BP885" i="7" a="1"/>
  <c r="BP885" i="7" s="1"/>
  <c r="BE886" i="7" a="1"/>
  <c r="BE886" i="7" s="1"/>
  <c r="BB887" i="7" a="1"/>
  <c r="BB887" i="7" s="1"/>
  <c r="BH887" i="7" a="1"/>
  <c r="BH887" i="7" s="1"/>
  <c r="BD948" i="7" a="1"/>
  <c r="BD948" i="7" s="1"/>
  <c r="BN948" i="7" a="1"/>
  <c r="BN948" i="7" s="1"/>
  <c r="AZ949" i="7" a="1"/>
  <c r="AZ949" i="7" s="1"/>
  <c r="BH949" i="7" a="1"/>
  <c r="BH949" i="7" s="1"/>
  <c r="BP949" i="7" a="1"/>
  <c r="BP949" i="7" s="1"/>
  <c r="BB950" i="7" a="1"/>
  <c r="BB950" i="7" s="1"/>
  <c r="BJ950" i="7" a="1"/>
  <c r="BJ950" i="7" s="1"/>
  <c r="AV951" i="7" a="1"/>
  <c r="AV951" i="7" s="1"/>
  <c r="BD951" i="7" a="1"/>
  <c r="BD951" i="7" s="1"/>
  <c r="BL951" i="7" a="1"/>
  <c r="BL951" i="7" s="1"/>
  <c r="AX952" i="7" a="1"/>
  <c r="AX952" i="7" s="1"/>
  <c r="BF952" i="7" a="1"/>
  <c r="BF952" i="7" s="1"/>
  <c r="BN952" i="7" a="1"/>
  <c r="BN952" i="7" s="1"/>
  <c r="AZ953" i="7" a="1"/>
  <c r="AZ953" i="7" s="1"/>
  <c r="BH953" i="7" a="1"/>
  <c r="BH953" i="7" s="1"/>
  <c r="BP953" i="7" a="1"/>
  <c r="BP953" i="7" s="1"/>
  <c r="BB954" i="7" a="1"/>
  <c r="BB954" i="7" s="1"/>
  <c r="BJ954" i="7" a="1"/>
  <c r="BJ954" i="7" s="1"/>
  <c r="AV955" i="7" a="1"/>
  <c r="AV955" i="7" s="1"/>
  <c r="BD955" i="7" a="1"/>
  <c r="BD955" i="7" s="1"/>
  <c r="BL955" i="7" a="1"/>
  <c r="BL955" i="7" s="1"/>
  <c r="AX956" i="7" a="1"/>
  <c r="AX956" i="7" s="1"/>
  <c r="BF956" i="7" a="1"/>
  <c r="BF956" i="7" s="1"/>
  <c r="BN956" i="7" a="1"/>
  <c r="BN956" i="7" s="1"/>
  <c r="AZ957" i="7" a="1"/>
  <c r="AZ957" i="7" s="1"/>
  <c r="BH957" i="7" a="1"/>
  <c r="BH957" i="7" s="1"/>
  <c r="BP957" i="7" a="1"/>
  <c r="BP957" i="7" s="1"/>
  <c r="BB958" i="7" a="1"/>
  <c r="BB958" i="7" s="1"/>
  <c r="BJ958" i="7" a="1"/>
  <c r="BJ958" i="7" s="1"/>
  <c r="AV959" i="7" a="1"/>
  <c r="AV959" i="7" s="1"/>
  <c r="BD959" i="7" a="1"/>
  <c r="BD959" i="7" s="1"/>
  <c r="BL959" i="7" a="1"/>
  <c r="BL959" i="7" s="1"/>
  <c r="AY915" i="7" a="1"/>
  <c r="AY915" i="7" s="1"/>
  <c r="BE915" i="7" a="1"/>
  <c r="BE915" i="7" s="1"/>
  <c r="BL915" i="7" a="1"/>
  <c r="BL915" i="7" s="1"/>
  <c r="AV915" i="7" a="1"/>
  <c r="AV915" i="7" s="1"/>
  <c r="BI864" i="7" a="1"/>
  <c r="BI864" i="7" s="1"/>
  <c r="BQ864" i="7" a="1"/>
  <c r="BQ864" i="7" s="1"/>
  <c r="BI865" i="7" a="1"/>
  <c r="BI865" i="7" s="1"/>
  <c r="BQ865" i="7" a="1"/>
  <c r="BQ865" i="7" s="1"/>
  <c r="BI866" i="7" a="1"/>
  <c r="BI866" i="7" s="1"/>
  <c r="BQ866" i="7" a="1"/>
  <c r="BQ866" i="7" s="1"/>
  <c r="BI867" i="7" a="1"/>
  <c r="BI867" i="7" s="1"/>
  <c r="BQ867" i="7" a="1"/>
  <c r="BQ867" i="7" s="1"/>
  <c r="BI868" i="7" a="1"/>
  <c r="BI868" i="7" s="1"/>
  <c r="BQ868" i="7" a="1"/>
  <c r="BQ868" i="7" s="1"/>
  <c r="BI869" i="7" a="1"/>
  <c r="BI869" i="7" s="1"/>
  <c r="BQ869" i="7" a="1"/>
  <c r="BQ869" i="7" s="1"/>
  <c r="BI870" i="7" a="1"/>
  <c r="BI870" i="7" s="1"/>
  <c r="BQ870" i="7" a="1"/>
  <c r="BQ870" i="7" s="1"/>
  <c r="BI871" i="7" a="1"/>
  <c r="BI871" i="7" s="1"/>
  <c r="BQ871" i="7" a="1"/>
  <c r="BQ871" i="7" s="1"/>
  <c r="BI872" i="7" a="1"/>
  <c r="BI872" i="7" s="1"/>
  <c r="BQ872" i="7" a="1"/>
  <c r="BQ872" i="7" s="1"/>
  <c r="BI873" i="7" a="1"/>
  <c r="BI873" i="7" s="1"/>
  <c r="BQ873" i="7" a="1"/>
  <c r="BQ873" i="7" s="1"/>
  <c r="BI874" i="7" a="1"/>
  <c r="BI874" i="7" s="1"/>
  <c r="BQ874" i="7" a="1"/>
  <c r="BQ874" i="7" s="1"/>
  <c r="BI875" i="7" a="1"/>
  <c r="BI875" i="7" s="1"/>
  <c r="BQ875" i="7" a="1"/>
  <c r="BQ875" i="7" s="1"/>
  <c r="BI876" i="7" a="1"/>
  <c r="BI876" i="7" s="1"/>
  <c r="BQ876" i="7" a="1"/>
  <c r="BQ876" i="7" s="1"/>
  <c r="BI877" i="7" a="1"/>
  <c r="BI877" i="7" s="1"/>
  <c r="BQ877" i="7" a="1"/>
  <c r="BQ877" i="7" s="1"/>
  <c r="BI878" i="7" a="1"/>
  <c r="BI878" i="7" s="1"/>
  <c r="BQ878" i="7" a="1"/>
  <c r="BQ878" i="7" s="1"/>
  <c r="BI879" i="7" a="1"/>
  <c r="BI879" i="7" s="1"/>
  <c r="BQ879" i="7" a="1"/>
  <c r="BQ879" i="7" s="1"/>
  <c r="BI880" i="7" a="1"/>
  <c r="BI880" i="7" s="1"/>
  <c r="BQ880" i="7" a="1"/>
  <c r="BQ880" i="7" s="1"/>
  <c r="BI881" i="7" a="1"/>
  <c r="BI881" i="7" s="1"/>
  <c r="BQ881" i="7" a="1"/>
  <c r="BQ881" i="7" s="1"/>
  <c r="BI882" i="7" a="1"/>
  <c r="BI882" i="7" s="1"/>
  <c r="BQ882" i="7" a="1"/>
  <c r="BQ882" i="7" s="1"/>
  <c r="BI883" i="7" a="1"/>
  <c r="BI883" i="7" s="1"/>
  <c r="BQ883" i="7" a="1"/>
  <c r="BQ883" i="7" s="1"/>
  <c r="BI884" i="7" a="1"/>
  <c r="BI884" i="7" s="1"/>
  <c r="BQ884" i="7" a="1"/>
  <c r="BQ884" i="7" s="1"/>
  <c r="BL885" i="7" a="1"/>
  <c r="BL885" i="7" s="1"/>
  <c r="BQ885" i="7" a="1"/>
  <c r="BQ885" i="7" s="1"/>
  <c r="BF886" i="7" a="1"/>
  <c r="BF886" i="7" s="1"/>
  <c r="BL886" i="7" a="1"/>
  <c r="BL886" i="7" s="1"/>
  <c r="BC887" i="7" a="1"/>
  <c r="BC887" i="7" s="1"/>
  <c r="BI887" i="7" a="1"/>
  <c r="BI887" i="7" s="1"/>
  <c r="BF888" i="7" a="1"/>
  <c r="BF888" i="7" s="1"/>
  <c r="BP888" i="7" a="1"/>
  <c r="BP888" i="7" s="1"/>
  <c r="BH889" i="7" a="1"/>
  <c r="BH889" i="7" s="1"/>
  <c r="BP889" i="7" a="1"/>
  <c r="BP889" i="7" s="1"/>
  <c r="BG890" i="7" a="1"/>
  <c r="BG890" i="7" s="1"/>
  <c r="BM890" i="7" a="1"/>
  <c r="BM890" i="7" s="1"/>
  <c r="BJ891" i="7" a="1"/>
  <c r="BJ891" i="7" s="1"/>
  <c r="BP891" i="7" a="1"/>
  <c r="BP891" i="7" s="1"/>
  <c r="BG892" i="7" a="1"/>
  <c r="BG892" i="7" s="1"/>
  <c r="BM892" i="7" a="1"/>
  <c r="BM892" i="7" s="1"/>
  <c r="BJ893" i="7" a="1"/>
  <c r="BJ893" i="7" s="1"/>
  <c r="BP893" i="7" a="1"/>
  <c r="BP893" i="7" s="1"/>
  <c r="BG894" i="7" a="1"/>
  <c r="BG894" i="7" s="1"/>
  <c r="BM894" i="7" a="1"/>
  <c r="BM894" i="7" s="1"/>
  <c r="BJ895" i="7" a="1"/>
  <c r="BJ895" i="7" s="1"/>
  <c r="BP895" i="7" a="1"/>
  <c r="BP895" i="7" s="1"/>
  <c r="BG896" i="7" a="1"/>
  <c r="BG896" i="7" s="1"/>
  <c r="BM896" i="7" a="1"/>
  <c r="BM896" i="7" s="1"/>
  <c r="BJ897" i="7" a="1"/>
  <c r="BJ897" i="7" s="1"/>
  <c r="BP897" i="7" a="1"/>
  <c r="BP897" i="7" s="1"/>
  <c r="BG898" i="7" a="1"/>
  <c r="BG898" i="7" s="1"/>
  <c r="BM898" i="7" a="1"/>
  <c r="BM898" i="7" s="1"/>
  <c r="BJ899" i="7" a="1"/>
  <c r="BJ899" i="7" s="1"/>
  <c r="BP899" i="7" a="1"/>
  <c r="BP899" i="7" s="1"/>
  <c r="BG900" i="7" a="1"/>
  <c r="BG900" i="7" s="1"/>
  <c r="BM900" i="7" a="1"/>
  <c r="BM900" i="7" s="1"/>
  <c r="BJ901" i="7" a="1"/>
  <c r="BJ901" i="7" s="1"/>
  <c r="BP901" i="7" a="1"/>
  <c r="BP901" i="7" s="1"/>
  <c r="BG902" i="7" a="1"/>
  <c r="BG902" i="7" s="1"/>
  <c r="BM902" i="7" a="1"/>
  <c r="BM902" i="7" s="1"/>
  <c r="BJ903" i="7" a="1"/>
  <c r="BJ903" i="7" s="1"/>
  <c r="BP903" i="7" a="1"/>
  <c r="BP903" i="7" s="1"/>
  <c r="BG904" i="7" a="1"/>
  <c r="BG904" i="7" s="1"/>
  <c r="BM904" i="7" a="1"/>
  <c r="BM904" i="7" s="1"/>
  <c r="BJ905" i="7" a="1"/>
  <c r="BJ905" i="7" s="1"/>
  <c r="BP905" i="7" a="1"/>
  <c r="BP905" i="7" s="1"/>
  <c r="BG906" i="7" a="1"/>
  <c r="BG906" i="7" s="1"/>
  <c r="BM906" i="7" a="1"/>
  <c r="BM906" i="7" s="1"/>
  <c r="BJ907" i="7" a="1"/>
  <c r="BJ907" i="7" s="1"/>
  <c r="BP907" i="7" a="1"/>
  <c r="BP907" i="7" s="1"/>
  <c r="BK863" i="7" a="1"/>
  <c r="BK863" i="7" s="1"/>
  <c r="BH888" i="7" a="1"/>
  <c r="BH888" i="7" s="1"/>
  <c r="BQ888" i="7" a="1"/>
  <c r="BQ888" i="7" s="1"/>
  <c r="BI889" i="7" a="1"/>
  <c r="BI889" i="7" s="1"/>
  <c r="BQ889" i="7" a="1"/>
  <c r="BQ889" i="7" s="1"/>
  <c r="BN890" i="7" a="1"/>
  <c r="BN890" i="7" s="1"/>
  <c r="BD891" i="7" a="1"/>
  <c r="BD891" i="7" s="1"/>
  <c r="BK891" i="7" a="1"/>
  <c r="BK891" i="7" s="1"/>
  <c r="BQ891" i="7" a="1"/>
  <c r="BQ891" i="7" s="1"/>
  <c r="BN892" i="7" a="1"/>
  <c r="BN892" i="7" s="1"/>
  <c r="BD893" i="7" a="1"/>
  <c r="BD893" i="7" s="1"/>
  <c r="BK893" i="7" a="1"/>
  <c r="BK893" i="7" s="1"/>
  <c r="BQ893" i="7" a="1"/>
  <c r="BQ893" i="7" s="1"/>
  <c r="BN894" i="7" a="1"/>
  <c r="BN894" i="7" s="1"/>
  <c r="BD895" i="7" a="1"/>
  <c r="BD895" i="7" s="1"/>
  <c r="BK895" i="7" a="1"/>
  <c r="BK895" i="7" s="1"/>
  <c r="BQ895" i="7" a="1"/>
  <c r="BQ895" i="7" s="1"/>
  <c r="BN896" i="7" a="1"/>
  <c r="BN896" i="7" s="1"/>
  <c r="BD897" i="7" a="1"/>
  <c r="BD897" i="7" s="1"/>
  <c r="BK897" i="7" a="1"/>
  <c r="BK897" i="7" s="1"/>
  <c r="BQ897" i="7" a="1"/>
  <c r="BQ897" i="7" s="1"/>
  <c r="BN898" i="7" a="1"/>
  <c r="BN898" i="7" s="1"/>
  <c r="BD899" i="7" a="1"/>
  <c r="BD899" i="7" s="1"/>
  <c r="BK899" i="7" a="1"/>
  <c r="BK899" i="7" s="1"/>
  <c r="BQ899" i="7" a="1"/>
  <c r="BQ899" i="7" s="1"/>
  <c r="BN900" i="7" a="1"/>
  <c r="BN900" i="7" s="1"/>
  <c r="BD901" i="7" a="1"/>
  <c r="BD901" i="7" s="1"/>
  <c r="BK901" i="7" a="1"/>
  <c r="BK901" i="7" s="1"/>
  <c r="BQ901" i="7" a="1"/>
  <c r="BQ901" i="7" s="1"/>
  <c r="BN902" i="7" a="1"/>
  <c r="BN902" i="7" s="1"/>
  <c r="BD903" i="7" a="1"/>
  <c r="BD903" i="7" s="1"/>
  <c r="BK903" i="7" a="1"/>
  <c r="BK903" i="7" s="1"/>
  <c r="BQ903" i="7" a="1"/>
  <c r="BQ903" i="7" s="1"/>
  <c r="BN904" i="7" a="1"/>
  <c r="BN904" i="7" s="1"/>
  <c r="BD905" i="7" a="1"/>
  <c r="BD905" i="7" s="1"/>
  <c r="BK905" i="7" a="1"/>
  <c r="BK905" i="7" s="1"/>
  <c r="BQ905" i="7" a="1"/>
  <c r="BQ905" i="7" s="1"/>
  <c r="BN906" i="7" a="1"/>
  <c r="BN906" i="7" s="1"/>
  <c r="BD907" i="7" a="1"/>
  <c r="BD907" i="7" s="1"/>
  <c r="BK907" i="7" a="1"/>
  <c r="BK907" i="7" s="1"/>
  <c r="BQ907" i="7" a="1"/>
  <c r="BQ907" i="7" s="1"/>
  <c r="BG863" i="7" a="1"/>
  <c r="BG863" i="7" s="1"/>
  <c r="BP863" i="7" a="1"/>
  <c r="BP863" i="7" s="1"/>
  <c r="BM887" i="7" a="1"/>
  <c r="BM887" i="7" s="1"/>
  <c r="BJ888" i="7" a="1"/>
  <c r="BJ888" i="7" s="1"/>
  <c r="BB889" i="7" a="1"/>
  <c r="BB889" i="7" s="1"/>
  <c r="BK889" i="7" a="1"/>
  <c r="BK889" i="7" s="1"/>
  <c r="BB890" i="7" a="1"/>
  <c r="BB890" i="7" s="1"/>
  <c r="BH890" i="7" a="1"/>
  <c r="BH890" i="7" s="1"/>
  <c r="BO890" i="7" a="1"/>
  <c r="BO890" i="7" s="1"/>
  <c r="BE891" i="7" a="1"/>
  <c r="BE891" i="7" s="1"/>
  <c r="BB892" i="7" a="1"/>
  <c r="BB892" i="7" s="1"/>
  <c r="BH892" i="7" a="1"/>
  <c r="BH892" i="7" s="1"/>
  <c r="BO892" i="7" a="1"/>
  <c r="BO892" i="7" s="1"/>
  <c r="BE893" i="7" a="1"/>
  <c r="BE893" i="7" s="1"/>
  <c r="BB894" i="7" a="1"/>
  <c r="BB894" i="7" s="1"/>
  <c r="BH894" i="7" a="1"/>
  <c r="BH894" i="7" s="1"/>
  <c r="BO894" i="7" a="1"/>
  <c r="BO894" i="7" s="1"/>
  <c r="BE895" i="7" a="1"/>
  <c r="BE895" i="7" s="1"/>
  <c r="BB896" i="7" a="1"/>
  <c r="BB896" i="7" s="1"/>
  <c r="BH896" i="7" a="1"/>
  <c r="BH896" i="7" s="1"/>
  <c r="BO896" i="7" a="1"/>
  <c r="BO896" i="7" s="1"/>
  <c r="BE897" i="7" a="1"/>
  <c r="BE897" i="7" s="1"/>
  <c r="BB898" i="7" a="1"/>
  <c r="BB898" i="7" s="1"/>
  <c r="BH898" i="7" a="1"/>
  <c r="BH898" i="7" s="1"/>
  <c r="BO898" i="7" a="1"/>
  <c r="BO898" i="7" s="1"/>
  <c r="BE899" i="7" a="1"/>
  <c r="BE899" i="7" s="1"/>
  <c r="BB900" i="7" a="1"/>
  <c r="BB900" i="7" s="1"/>
  <c r="BH900" i="7" a="1"/>
  <c r="BH900" i="7" s="1"/>
  <c r="BO900" i="7" a="1"/>
  <c r="BO900" i="7" s="1"/>
  <c r="BE901" i="7" a="1"/>
  <c r="BE901" i="7" s="1"/>
  <c r="BB902" i="7" a="1"/>
  <c r="BB902" i="7" s="1"/>
  <c r="BH902" i="7" a="1"/>
  <c r="BH902" i="7" s="1"/>
  <c r="BO902" i="7" a="1"/>
  <c r="BO902" i="7" s="1"/>
  <c r="BE903" i="7" a="1"/>
  <c r="BE903" i="7" s="1"/>
  <c r="BB904" i="7" a="1"/>
  <c r="BB904" i="7" s="1"/>
  <c r="BH904" i="7" a="1"/>
  <c r="BH904" i="7" s="1"/>
  <c r="BO904" i="7" a="1"/>
  <c r="BO904" i="7" s="1"/>
  <c r="BE905" i="7" a="1"/>
  <c r="BE905" i="7" s="1"/>
  <c r="BB906" i="7" a="1"/>
  <c r="BB906" i="7" s="1"/>
  <c r="BH906" i="7" a="1"/>
  <c r="BH906" i="7" s="1"/>
  <c r="BO906" i="7" a="1"/>
  <c r="BO906" i="7" s="1"/>
  <c r="BE907" i="7" a="1"/>
  <c r="BE907" i="7" s="1"/>
  <c r="BC863" i="7" a="1"/>
  <c r="BC863" i="7" s="1"/>
  <c r="BL863" i="7" a="1"/>
  <c r="BL863" i="7" s="1"/>
  <c r="BQ863" i="7" a="1"/>
  <c r="BQ863" i="7" s="1"/>
  <c r="BN887" i="7" a="1"/>
  <c r="BN887" i="7" s="1"/>
  <c r="BK888" i="7" a="1"/>
  <c r="BK888" i="7" s="1"/>
  <c r="BC889" i="7" a="1"/>
  <c r="BC889" i="7" s="1"/>
  <c r="BC890" i="7" a="1"/>
  <c r="BC890" i="7" s="1"/>
  <c r="BI890" i="7" a="1"/>
  <c r="BI890" i="7" s="1"/>
  <c r="BF891" i="7" a="1"/>
  <c r="BF891" i="7" s="1"/>
  <c r="BL891" i="7" a="1"/>
  <c r="BL891" i="7" s="1"/>
  <c r="BC892" i="7" a="1"/>
  <c r="BC892" i="7" s="1"/>
  <c r="BI892" i="7" a="1"/>
  <c r="BI892" i="7" s="1"/>
  <c r="BF893" i="7" a="1"/>
  <c r="BF893" i="7" s="1"/>
  <c r="BL893" i="7" a="1"/>
  <c r="BL893" i="7" s="1"/>
  <c r="BC894" i="7" a="1"/>
  <c r="BC894" i="7" s="1"/>
  <c r="BI894" i="7" a="1"/>
  <c r="BI894" i="7" s="1"/>
  <c r="BF895" i="7" a="1"/>
  <c r="BF895" i="7" s="1"/>
  <c r="BL895" i="7" a="1"/>
  <c r="BL895" i="7" s="1"/>
  <c r="BC896" i="7" a="1"/>
  <c r="BC896" i="7" s="1"/>
  <c r="BI896" i="7" a="1"/>
  <c r="BI896" i="7" s="1"/>
  <c r="BF897" i="7" a="1"/>
  <c r="BF897" i="7" s="1"/>
  <c r="BL897" i="7" a="1"/>
  <c r="BL897" i="7" s="1"/>
  <c r="BC898" i="7" a="1"/>
  <c r="BC898" i="7" s="1"/>
  <c r="BI898" i="7" a="1"/>
  <c r="BI898" i="7" s="1"/>
  <c r="BF899" i="7" a="1"/>
  <c r="BF899" i="7" s="1"/>
  <c r="BL899" i="7" a="1"/>
  <c r="BL899" i="7" s="1"/>
  <c r="BC900" i="7" a="1"/>
  <c r="BC900" i="7" s="1"/>
  <c r="BI900" i="7" a="1"/>
  <c r="BI900" i="7" s="1"/>
  <c r="BF901" i="7" a="1"/>
  <c r="BF901" i="7" s="1"/>
  <c r="BL901" i="7" a="1"/>
  <c r="BL901" i="7" s="1"/>
  <c r="BC902" i="7" a="1"/>
  <c r="BC902" i="7" s="1"/>
  <c r="BI902" i="7" a="1"/>
  <c r="BI902" i="7" s="1"/>
  <c r="BF903" i="7" a="1"/>
  <c r="BF903" i="7" s="1"/>
  <c r="BL903" i="7" a="1"/>
  <c r="BL903" i="7" s="1"/>
  <c r="BC904" i="7" a="1"/>
  <c r="BC904" i="7" s="1"/>
  <c r="BI904" i="7" a="1"/>
  <c r="BI904" i="7" s="1"/>
  <c r="BF905" i="7" a="1"/>
  <c r="BF905" i="7" s="1"/>
  <c r="BL905" i="7" a="1"/>
  <c r="BL905" i="7" s="1"/>
  <c r="BC906" i="7" a="1"/>
  <c r="BC906" i="7" s="1"/>
  <c r="BI906" i="7" a="1"/>
  <c r="BI906" i="7" s="1"/>
  <c r="BF907" i="7" a="1"/>
  <c r="BF907" i="7" s="1"/>
  <c r="BL907" i="7" a="1"/>
  <c r="BL907" i="7" s="1"/>
  <c r="BH863" i="7" a="1"/>
  <c r="BH863" i="7" s="1"/>
  <c r="BM863" i="7" a="1"/>
  <c r="BM863" i="7" s="1"/>
  <c r="BO887" i="7" a="1"/>
  <c r="BO887" i="7" s="1"/>
  <c r="BD889" i="7" a="1"/>
  <c r="BD889" i="7" s="1"/>
  <c r="BM889" i="7" a="1"/>
  <c r="BM889" i="7" s="1"/>
  <c r="BJ890" i="7" a="1"/>
  <c r="BJ890" i="7" s="1"/>
  <c r="BP890" i="7" a="1"/>
  <c r="BP890" i="7" s="1"/>
  <c r="BG891" i="7" a="1"/>
  <c r="BG891" i="7" s="1"/>
  <c r="BM891" i="7" a="1"/>
  <c r="BM891" i="7" s="1"/>
  <c r="BJ892" i="7" a="1"/>
  <c r="BJ892" i="7" s="1"/>
  <c r="BP892" i="7" a="1"/>
  <c r="BP892" i="7" s="1"/>
  <c r="BG893" i="7" a="1"/>
  <c r="BG893" i="7" s="1"/>
  <c r="BM893" i="7" a="1"/>
  <c r="BM893" i="7" s="1"/>
  <c r="BJ894" i="7" a="1"/>
  <c r="BJ894" i="7" s="1"/>
  <c r="BP894" i="7" a="1"/>
  <c r="BP894" i="7" s="1"/>
  <c r="BG895" i="7" a="1"/>
  <c r="BG895" i="7" s="1"/>
  <c r="BM895" i="7" a="1"/>
  <c r="BM895" i="7" s="1"/>
  <c r="BJ896" i="7" a="1"/>
  <c r="BJ896" i="7" s="1"/>
  <c r="BP896" i="7" a="1"/>
  <c r="BP896" i="7" s="1"/>
  <c r="BG897" i="7" a="1"/>
  <c r="BG897" i="7" s="1"/>
  <c r="BM897" i="7" a="1"/>
  <c r="BM897" i="7" s="1"/>
  <c r="BJ898" i="7" a="1"/>
  <c r="BJ898" i="7" s="1"/>
  <c r="BP898" i="7" a="1"/>
  <c r="BP898" i="7" s="1"/>
  <c r="BG899" i="7" a="1"/>
  <c r="BG899" i="7" s="1"/>
  <c r="BM899" i="7" a="1"/>
  <c r="BM899" i="7" s="1"/>
  <c r="BJ900" i="7" a="1"/>
  <c r="BJ900" i="7" s="1"/>
  <c r="BP900" i="7" a="1"/>
  <c r="BP900" i="7" s="1"/>
  <c r="BG901" i="7" a="1"/>
  <c r="BG901" i="7" s="1"/>
  <c r="BM901" i="7" a="1"/>
  <c r="BM901" i="7" s="1"/>
  <c r="BJ902" i="7" a="1"/>
  <c r="BJ902" i="7" s="1"/>
  <c r="BP902" i="7" a="1"/>
  <c r="BP902" i="7" s="1"/>
  <c r="BG903" i="7" a="1"/>
  <c r="BG903" i="7" s="1"/>
  <c r="BM903" i="7" a="1"/>
  <c r="BM903" i="7" s="1"/>
  <c r="BJ904" i="7" a="1"/>
  <c r="BJ904" i="7" s="1"/>
  <c r="BP904" i="7" a="1"/>
  <c r="BP904" i="7" s="1"/>
  <c r="BG905" i="7" a="1"/>
  <c r="BG905" i="7" s="1"/>
  <c r="BM905" i="7" a="1"/>
  <c r="BM905" i="7" s="1"/>
  <c r="BJ906" i="7" a="1"/>
  <c r="BJ906" i="7" s="1"/>
  <c r="BP906" i="7" a="1"/>
  <c r="BP906" i="7" s="1"/>
  <c r="BG907" i="7" a="1"/>
  <c r="BG907" i="7" s="1"/>
  <c r="BM907" i="7" a="1"/>
  <c r="BM907" i="7" s="1"/>
  <c r="BD863" i="7" a="1"/>
  <c r="BD863" i="7" s="1"/>
  <c r="BI863" i="7" a="1"/>
  <c r="BI863" i="7" s="1"/>
  <c r="BB863" i="7" a="1"/>
  <c r="BB863" i="7" s="1"/>
  <c r="BL888" i="7" a="1"/>
  <c r="BL888" i="7" s="1"/>
  <c r="BE889" i="7" a="1"/>
  <c r="BE889" i="7" s="1"/>
  <c r="BN889" i="7" a="1"/>
  <c r="BN889" i="7" s="1"/>
  <c r="BD890" i="7" a="1"/>
  <c r="BD890" i="7" s="1"/>
  <c r="BK890" i="7" a="1"/>
  <c r="BK890" i="7" s="1"/>
  <c r="BQ890" i="7" a="1"/>
  <c r="BQ890" i="7" s="1"/>
  <c r="BN891" i="7" a="1"/>
  <c r="BN891" i="7" s="1"/>
  <c r="BD892" i="7" a="1"/>
  <c r="BD892" i="7" s="1"/>
  <c r="BK892" i="7" a="1"/>
  <c r="BK892" i="7" s="1"/>
  <c r="BQ892" i="7" a="1"/>
  <c r="BQ892" i="7" s="1"/>
  <c r="BN893" i="7" a="1"/>
  <c r="BN893" i="7" s="1"/>
  <c r="BD894" i="7" a="1"/>
  <c r="BD894" i="7" s="1"/>
  <c r="BK894" i="7" a="1"/>
  <c r="BK894" i="7" s="1"/>
  <c r="BQ894" i="7" a="1"/>
  <c r="BQ894" i="7" s="1"/>
  <c r="BN895" i="7" a="1"/>
  <c r="BN895" i="7" s="1"/>
  <c r="BD896" i="7" a="1"/>
  <c r="BD896" i="7" s="1"/>
  <c r="BK896" i="7" a="1"/>
  <c r="BK896" i="7" s="1"/>
  <c r="BQ896" i="7" a="1"/>
  <c r="BQ896" i="7" s="1"/>
  <c r="BN897" i="7" a="1"/>
  <c r="BN897" i="7" s="1"/>
  <c r="BD898" i="7" a="1"/>
  <c r="BD898" i="7" s="1"/>
  <c r="BK898" i="7" a="1"/>
  <c r="BK898" i="7" s="1"/>
  <c r="BQ898" i="7" a="1"/>
  <c r="BQ898" i="7" s="1"/>
  <c r="BN899" i="7" a="1"/>
  <c r="BN899" i="7" s="1"/>
  <c r="BD900" i="7" a="1"/>
  <c r="BD900" i="7" s="1"/>
  <c r="BK900" i="7" a="1"/>
  <c r="BK900" i="7" s="1"/>
  <c r="BQ900" i="7" a="1"/>
  <c r="BQ900" i="7" s="1"/>
  <c r="BN901" i="7" a="1"/>
  <c r="BN901" i="7" s="1"/>
  <c r="BD902" i="7" a="1"/>
  <c r="BD902" i="7" s="1"/>
  <c r="BK902" i="7" a="1"/>
  <c r="BK902" i="7" s="1"/>
  <c r="BQ902" i="7" a="1"/>
  <c r="BQ902" i="7" s="1"/>
  <c r="BN903" i="7" a="1"/>
  <c r="BN903" i="7" s="1"/>
  <c r="BD904" i="7" a="1"/>
  <c r="BD904" i="7" s="1"/>
  <c r="BK904" i="7" a="1"/>
  <c r="BK904" i="7" s="1"/>
  <c r="BQ904" i="7" a="1"/>
  <c r="BQ904" i="7" s="1"/>
  <c r="BN905" i="7" a="1"/>
  <c r="BN905" i="7" s="1"/>
  <c r="BD906" i="7" a="1"/>
  <c r="BD906" i="7" s="1"/>
  <c r="BK906" i="7" a="1"/>
  <c r="BK906" i="7" s="1"/>
  <c r="BQ906" i="7" a="1"/>
  <c r="BQ906" i="7" s="1"/>
  <c r="BN907" i="7" a="1"/>
  <c r="BN907" i="7" s="1"/>
  <c r="BE863" i="7" a="1"/>
  <c r="BE863" i="7" s="1"/>
  <c r="BN863" i="7" a="1"/>
  <c r="BN863" i="7" s="1"/>
  <c r="BD888" i="7" a="1"/>
  <c r="BD888" i="7" s="1"/>
  <c r="BN888" i="7" a="1"/>
  <c r="BN888" i="7" s="1"/>
  <c r="BG889" i="7" a="1"/>
  <c r="BG889" i="7" s="1"/>
  <c r="BO889" i="7" a="1"/>
  <c r="BO889" i="7" s="1"/>
  <c r="BE890" i="7" a="1"/>
  <c r="BE890" i="7" s="1"/>
  <c r="BB891" i="7" a="1"/>
  <c r="BB891" i="7" s="1"/>
  <c r="BH891" i="7" a="1"/>
  <c r="BH891" i="7" s="1"/>
  <c r="BO891" i="7" a="1"/>
  <c r="BO891" i="7" s="1"/>
  <c r="BE892" i="7" a="1"/>
  <c r="BE892" i="7" s="1"/>
  <c r="BB893" i="7" a="1"/>
  <c r="BB893" i="7" s="1"/>
  <c r="BH893" i="7" a="1"/>
  <c r="BH893" i="7" s="1"/>
  <c r="BO893" i="7" a="1"/>
  <c r="BO893" i="7" s="1"/>
  <c r="BE894" i="7" a="1"/>
  <c r="BE894" i="7" s="1"/>
  <c r="BB895" i="7" a="1"/>
  <c r="BB895" i="7" s="1"/>
  <c r="BH895" i="7" a="1"/>
  <c r="BH895" i="7" s="1"/>
  <c r="BO895" i="7" a="1"/>
  <c r="BO895" i="7" s="1"/>
  <c r="BE896" i="7" a="1"/>
  <c r="BE896" i="7" s="1"/>
  <c r="BB897" i="7" a="1"/>
  <c r="BB897" i="7" s="1"/>
  <c r="BH897" i="7" a="1"/>
  <c r="BH897" i="7" s="1"/>
  <c r="BO897" i="7" a="1"/>
  <c r="BO897" i="7" s="1"/>
  <c r="BE898" i="7" a="1"/>
  <c r="BE898" i="7" s="1"/>
  <c r="BB899" i="7" a="1"/>
  <c r="BB899" i="7" s="1"/>
  <c r="BH899" i="7" a="1"/>
  <c r="BH899" i="7" s="1"/>
  <c r="BO899" i="7" a="1"/>
  <c r="BO899" i="7" s="1"/>
  <c r="BE900" i="7" a="1"/>
  <c r="BE900" i="7" s="1"/>
  <c r="BB901" i="7" a="1"/>
  <c r="BB901" i="7" s="1"/>
  <c r="BH901" i="7" a="1"/>
  <c r="BH901" i="7" s="1"/>
  <c r="BO901" i="7" a="1"/>
  <c r="BO901" i="7" s="1"/>
  <c r="BE902" i="7" a="1"/>
  <c r="BE902" i="7" s="1"/>
  <c r="BB903" i="7" a="1"/>
  <c r="BB903" i="7" s="1"/>
  <c r="BH903" i="7" a="1"/>
  <c r="BH903" i="7" s="1"/>
  <c r="BO903" i="7" a="1"/>
  <c r="BO903" i="7" s="1"/>
  <c r="BE904" i="7" a="1"/>
  <c r="BE904" i="7" s="1"/>
  <c r="BB905" i="7" a="1"/>
  <c r="BB905" i="7" s="1"/>
  <c r="BH905" i="7" a="1"/>
  <c r="BH905" i="7" s="1"/>
  <c r="BO905" i="7" a="1"/>
  <c r="BO905" i="7" s="1"/>
  <c r="BE906" i="7" a="1"/>
  <c r="BE906" i="7" s="1"/>
  <c r="BB907" i="7" a="1"/>
  <c r="BB907" i="7" s="1"/>
  <c r="BH907" i="7" a="1"/>
  <c r="BH907" i="7" s="1"/>
  <c r="BO907" i="7" a="1"/>
  <c r="BO907" i="7" s="1"/>
  <c r="BJ863" i="7" a="1"/>
  <c r="BJ863" i="7" s="1"/>
  <c r="BE888" i="7" a="1"/>
  <c r="BE888" i="7" s="1"/>
  <c r="BO888" i="7" a="1"/>
  <c r="BO888" i="7" s="1"/>
  <c r="BF890" i="7" a="1"/>
  <c r="BF890" i="7" s="1"/>
  <c r="BL890" i="7" a="1"/>
  <c r="BL890" i="7" s="1"/>
  <c r="BC891" i="7" a="1"/>
  <c r="BC891" i="7" s="1"/>
  <c r="BI891" i="7" a="1"/>
  <c r="BI891" i="7" s="1"/>
  <c r="BF892" i="7" a="1"/>
  <c r="BF892" i="7" s="1"/>
  <c r="BL892" i="7" a="1"/>
  <c r="BL892" i="7" s="1"/>
  <c r="BC893" i="7" a="1"/>
  <c r="BC893" i="7" s="1"/>
  <c r="BI893" i="7" a="1"/>
  <c r="BI893" i="7" s="1"/>
  <c r="BF894" i="7" a="1"/>
  <c r="BF894" i="7" s="1"/>
  <c r="BL894" i="7" a="1"/>
  <c r="BL894" i="7" s="1"/>
  <c r="BC895" i="7" a="1"/>
  <c r="BC895" i="7" s="1"/>
  <c r="BI895" i="7" a="1"/>
  <c r="BI895" i="7" s="1"/>
  <c r="BF896" i="7" a="1"/>
  <c r="BF896" i="7" s="1"/>
  <c r="BL896" i="7" a="1"/>
  <c r="BL896" i="7" s="1"/>
  <c r="BC897" i="7" a="1"/>
  <c r="BC897" i="7" s="1"/>
  <c r="BI897" i="7" a="1"/>
  <c r="BI897" i="7" s="1"/>
  <c r="BF898" i="7" a="1"/>
  <c r="BF898" i="7" s="1"/>
  <c r="BL898" i="7" a="1"/>
  <c r="BL898" i="7" s="1"/>
  <c r="BC899" i="7" a="1"/>
  <c r="BC899" i="7" s="1"/>
  <c r="BI899" i="7" a="1"/>
  <c r="BI899" i="7" s="1"/>
  <c r="BF900" i="7" a="1"/>
  <c r="BF900" i="7" s="1"/>
  <c r="BL900" i="7" a="1"/>
  <c r="BL900" i="7" s="1"/>
  <c r="BC901" i="7" a="1"/>
  <c r="BC901" i="7" s="1"/>
  <c r="BI901" i="7" a="1"/>
  <c r="BI901" i="7" s="1"/>
  <c r="BF902" i="7" a="1"/>
  <c r="BF902" i="7" s="1"/>
  <c r="BL902" i="7" a="1"/>
  <c r="BL902" i="7" s="1"/>
  <c r="BC903" i="7" a="1"/>
  <c r="BC903" i="7" s="1"/>
  <c r="BI903" i="7" a="1"/>
  <c r="BI903" i="7" s="1"/>
  <c r="BF904" i="7" a="1"/>
  <c r="BF904" i="7" s="1"/>
  <c r="BL904" i="7" a="1"/>
  <c r="BL904" i="7" s="1"/>
  <c r="BC905" i="7" a="1"/>
  <c r="BC905" i="7" s="1"/>
  <c r="BI905" i="7" a="1"/>
  <c r="BI905" i="7" s="1"/>
  <c r="BF906" i="7" a="1"/>
  <c r="BF906" i="7" s="1"/>
  <c r="BL906" i="7" a="1"/>
  <c r="BL906" i="7" s="1"/>
  <c r="BC907" i="7" a="1"/>
  <c r="BC907" i="7" s="1"/>
  <c r="BI907" i="7" a="1"/>
  <c r="BI907" i="7" s="1"/>
  <c r="BF863" i="7" a="1"/>
  <c r="BF863" i="7" s="1"/>
  <c r="BO863" i="7" a="1"/>
  <c r="BO863" i="7" s="1"/>
  <c r="AV555" i="7" a="1"/>
  <c r="AV555" i="7" s="1"/>
  <c r="BC555" i="7" a="1"/>
  <c r="BC555" i="7" s="1"/>
  <c r="BI555" i="7" a="1"/>
  <c r="BI555" i="7" s="1"/>
  <c r="AZ556" i="7" a="1"/>
  <c r="AZ556" i="7" s="1"/>
  <c r="BF556" i="7" a="1"/>
  <c r="BF556" i="7" s="1"/>
  <c r="BM556" i="7" a="1"/>
  <c r="BM556" i="7" s="1"/>
  <c r="AW557" i="7" a="1"/>
  <c r="AW557" i="7" s="1"/>
  <c r="BJ557" i="7" a="1"/>
  <c r="BJ557" i="7" s="1"/>
  <c r="BP557" i="7" a="1"/>
  <c r="BP557" i="7" s="1"/>
  <c r="BA558" i="7" a="1"/>
  <c r="BA558" i="7" s="1"/>
  <c r="BG558" i="7" a="1"/>
  <c r="BG558" i="7" s="1"/>
  <c r="BO558" i="7" a="1"/>
  <c r="BO558" i="7" s="1"/>
  <c r="AZ559" i="7" a="1"/>
  <c r="AZ559" i="7" s="1"/>
  <c r="BN559" i="7" a="1"/>
  <c r="BN559" i="7" s="1"/>
  <c r="AY560" i="7" a="1"/>
  <c r="AY560" i="7" s="1"/>
  <c r="BG560" i="7" a="1"/>
  <c r="BG560" i="7" s="1"/>
  <c r="BN560" i="7" a="1"/>
  <c r="BN560" i="7" s="1"/>
  <c r="AY561" i="7" a="1"/>
  <c r="AY561" i="7" s="1"/>
  <c r="BE561" i="7" a="1"/>
  <c r="BE561" i="7" s="1"/>
  <c r="BM561" i="7" a="1"/>
  <c r="BM561" i="7" s="1"/>
  <c r="AX562" i="7" a="1"/>
  <c r="AX562" i="7" s="1"/>
  <c r="BL562" i="7" a="1"/>
  <c r="BL562" i="7" s="1"/>
  <c r="AW563" i="7" a="1"/>
  <c r="AW563" i="7" s="1"/>
  <c r="BE563" i="7" a="1"/>
  <c r="BE563" i="7" s="1"/>
  <c r="BL563" i="7" a="1"/>
  <c r="BL563" i="7" s="1"/>
  <c r="AW564" i="7" a="1"/>
  <c r="AW564" i="7" s="1"/>
  <c r="BC564" i="7" a="1"/>
  <c r="BC564" i="7" s="1"/>
  <c r="BK564" i="7" a="1"/>
  <c r="BK564" i="7" s="1"/>
  <c r="AV565" i="7" a="1"/>
  <c r="AV565" i="7" s="1"/>
  <c r="BJ565" i="7" a="1"/>
  <c r="BJ565" i="7" s="1"/>
  <c r="BQ565" i="7" a="1"/>
  <c r="BQ565" i="7" s="1"/>
  <c r="AW555" i="7" a="1"/>
  <c r="AW555" i="7" s="1"/>
  <c r="BJ555" i="7" a="1"/>
  <c r="BJ555" i="7" s="1"/>
  <c r="BP555" i="7" a="1"/>
  <c r="BP555" i="7" s="1"/>
  <c r="BA556" i="7" a="1"/>
  <c r="BA556" i="7" s="1"/>
  <c r="BG556" i="7" a="1"/>
  <c r="BG556" i="7" s="1"/>
  <c r="AX557" i="7" a="1"/>
  <c r="AX557" i="7" s="1"/>
  <c r="BD557" i="7" a="1"/>
  <c r="BD557" i="7" s="1"/>
  <c r="BK557" i="7" a="1"/>
  <c r="BK557" i="7" s="1"/>
  <c r="BQ557" i="7" a="1"/>
  <c r="BQ557" i="7" s="1"/>
  <c r="BH558" i="7" a="1"/>
  <c r="BH558" i="7" s="1"/>
  <c r="BP558" i="7" a="1"/>
  <c r="BP558" i="7" s="1"/>
  <c r="BA559" i="7" a="1"/>
  <c r="BA559" i="7" s="1"/>
  <c r="BH559" i="7" a="1"/>
  <c r="BH559" i="7" s="1"/>
  <c r="BO559" i="7" a="1"/>
  <c r="BO559" i="7" s="1"/>
  <c r="AZ560" i="7" a="1"/>
  <c r="AZ560" i="7" s="1"/>
  <c r="BH560" i="7" a="1"/>
  <c r="BH560" i="7" s="1"/>
  <c r="BO560" i="7" a="1"/>
  <c r="BO560" i="7" s="1"/>
  <c r="BF561" i="7" a="1"/>
  <c r="BF561" i="7" s="1"/>
  <c r="BN561" i="7" a="1"/>
  <c r="BN561" i="7" s="1"/>
  <c r="AY562" i="7" a="1"/>
  <c r="AY562" i="7" s="1"/>
  <c r="BF562" i="7" a="1"/>
  <c r="BF562" i="7" s="1"/>
  <c r="BM562" i="7" a="1"/>
  <c r="BM562" i="7" s="1"/>
  <c r="AX563" i="7" a="1"/>
  <c r="AX563" i="7" s="1"/>
  <c r="BF563" i="7" a="1"/>
  <c r="BF563" i="7" s="1"/>
  <c r="BM563" i="7" a="1"/>
  <c r="BM563" i="7" s="1"/>
  <c r="BD564" i="7" a="1"/>
  <c r="BD564" i="7" s="1"/>
  <c r="BL564" i="7" a="1"/>
  <c r="BL564" i="7" s="1"/>
  <c r="AW565" i="7" a="1"/>
  <c r="AW565" i="7" s="1"/>
  <c r="BD565" i="7" a="1"/>
  <c r="BD565" i="7" s="1"/>
  <c r="BK565" i="7" a="1"/>
  <c r="BK565" i="7" s="1"/>
  <c r="AV566" i="7" a="1"/>
  <c r="AV566" i="7" s="1"/>
  <c r="BD566" i="7" a="1"/>
  <c r="BD566" i="7" s="1"/>
  <c r="BK566" i="7" a="1"/>
  <c r="BK566" i="7" s="1"/>
  <c r="BB567" i="7" a="1"/>
  <c r="BB567" i="7" s="1"/>
  <c r="BJ567" i="7" a="1"/>
  <c r="BJ567" i="7" s="1"/>
  <c r="BQ567" i="7" a="1"/>
  <c r="BQ567" i="7" s="1"/>
  <c r="BB568" i="7" a="1"/>
  <c r="BB568" i="7" s="1"/>
  <c r="BI568" i="7" a="1"/>
  <c r="BI568" i="7" s="1"/>
  <c r="BP568" i="7" a="1"/>
  <c r="BP568" i="7" s="1"/>
  <c r="BB569" i="7" a="1"/>
  <c r="BB569" i="7" s="1"/>
  <c r="BI569" i="7" a="1"/>
  <c r="BI569" i="7" s="1"/>
  <c r="AZ570" i="7" a="1"/>
  <c r="AZ570" i="7" s="1"/>
  <c r="BG570" i="7" a="1"/>
  <c r="BG570" i="7" s="1"/>
  <c r="BP570" i="7" a="1"/>
  <c r="BP570" i="7" s="1"/>
  <c r="AY571" i="7" a="1"/>
  <c r="AY571" i="7" s="1"/>
  <c r="BE571" i="7" a="1"/>
  <c r="BE571" i="7" s="1"/>
  <c r="BJ571" i="7" a="1"/>
  <c r="BJ571" i="7" s="1"/>
  <c r="BP571" i="7" a="1"/>
  <c r="BP571" i="7" s="1"/>
  <c r="BG572" i="7" a="1"/>
  <c r="BG572" i="7" s="1"/>
  <c r="BN572" i="7" a="1"/>
  <c r="BN572" i="7" s="1"/>
  <c r="AY573" i="7" a="1"/>
  <c r="AY573" i="7" s="1"/>
  <c r="BM573" i="7" a="1"/>
  <c r="BM573" i="7" s="1"/>
  <c r="AW574" i="7" a="1"/>
  <c r="AW574" i="7" s="1"/>
  <c r="BL574" i="7" a="1"/>
  <c r="BL574" i="7" s="1"/>
  <c r="AW575" i="7" a="1"/>
  <c r="AW575" i="7" s="1"/>
  <c r="BD575" i="7" a="1"/>
  <c r="BD575" i="7" s="1"/>
  <c r="BK575" i="7" a="1"/>
  <c r="BK575" i="7" s="1"/>
  <c r="AV576" i="7" a="1"/>
  <c r="AV576" i="7" s="1"/>
  <c r="BD576" i="7" a="1"/>
  <c r="BD576" i="7" s="1"/>
  <c r="BJ576" i="7" a="1"/>
  <c r="BJ576" i="7" s="1"/>
  <c r="BB577" i="7" a="1"/>
  <c r="BB577" i="7" s="1"/>
  <c r="BG577" i="7" a="1"/>
  <c r="BG577" i="7" s="1"/>
  <c r="AW578" i="7" a="1"/>
  <c r="AW578" i="7" s="1"/>
  <c r="BC578" i="7" a="1"/>
  <c r="BC578" i="7" s="1"/>
  <c r="BI578" i="7" a="1"/>
  <c r="BI578" i="7" s="1"/>
  <c r="AX579" i="7" a="1"/>
  <c r="AX579" i="7" s="1"/>
  <c r="BC579" i="7" a="1"/>
  <c r="BC579" i="7" s="1"/>
  <c r="BO579" i="7" a="1"/>
  <c r="BO579" i="7" s="1"/>
  <c r="AX555" i="7" a="1"/>
  <c r="AX555" i="7" s="1"/>
  <c r="BD555" i="7" a="1"/>
  <c r="BD555" i="7" s="1"/>
  <c r="BK555" i="7" a="1"/>
  <c r="BK555" i="7" s="1"/>
  <c r="BQ555" i="7" a="1"/>
  <c r="BQ555" i="7" s="1"/>
  <c r="BH556" i="7" a="1"/>
  <c r="BH556" i="7" s="1"/>
  <c r="BN556" i="7" a="1"/>
  <c r="BN556" i="7" s="1"/>
  <c r="AY557" i="7" a="1"/>
  <c r="AY557" i="7" s="1"/>
  <c r="BE557" i="7" a="1"/>
  <c r="BE557" i="7" s="1"/>
  <c r="AV558" i="7" a="1"/>
  <c r="AV558" i="7" s="1"/>
  <c r="BB558" i="7" a="1"/>
  <c r="BB558" i="7" s="1"/>
  <c r="BI558" i="7" a="1"/>
  <c r="BI558" i="7" s="1"/>
  <c r="BQ558" i="7" a="1"/>
  <c r="BQ558" i="7" s="1"/>
  <c r="BB559" i="7" a="1"/>
  <c r="BB559" i="7" s="1"/>
  <c r="BI559" i="7" a="1"/>
  <c r="BI559" i="7" s="1"/>
  <c r="BA560" i="7" a="1"/>
  <c r="BA560" i="7" s="1"/>
  <c r="BI560" i="7" a="1"/>
  <c r="BI560" i="7" s="1"/>
  <c r="BP560" i="7" a="1"/>
  <c r="BP560" i="7" s="1"/>
  <c r="AZ561" i="7" a="1"/>
  <c r="AZ561" i="7" s="1"/>
  <c r="BG561" i="7" a="1"/>
  <c r="BG561" i="7" s="1"/>
  <c r="BO561" i="7" a="1"/>
  <c r="BO561" i="7" s="1"/>
  <c r="AZ562" i="7" a="1"/>
  <c r="AZ562" i="7" s="1"/>
  <c r="BG562" i="7" a="1"/>
  <c r="BG562" i="7" s="1"/>
  <c r="AY563" i="7" a="1"/>
  <c r="AY563" i="7" s="1"/>
  <c r="BG563" i="7" a="1"/>
  <c r="BG563" i="7" s="1"/>
  <c r="BN563" i="7" a="1"/>
  <c r="BN563" i="7" s="1"/>
  <c r="AX564" i="7" a="1"/>
  <c r="AX564" i="7" s="1"/>
  <c r="BE564" i="7" a="1"/>
  <c r="BE564" i="7" s="1"/>
  <c r="BM564" i="7" a="1"/>
  <c r="BM564" i="7" s="1"/>
  <c r="AX565" i="7" a="1"/>
  <c r="AX565" i="7" s="1"/>
  <c r="BE565" i="7" a="1"/>
  <c r="BE565" i="7" s="1"/>
  <c r="AW566" i="7" a="1"/>
  <c r="AW566" i="7" s="1"/>
  <c r="BE566" i="7" a="1"/>
  <c r="BE566" i="7" s="1"/>
  <c r="BL566" i="7" a="1"/>
  <c r="BL566" i="7" s="1"/>
  <c r="AV567" i="7" a="1"/>
  <c r="AV567" i="7" s="1"/>
  <c r="BC567" i="7" a="1"/>
  <c r="BC567" i="7" s="1"/>
  <c r="BK567" i="7" a="1"/>
  <c r="BK567" i="7" s="1"/>
  <c r="AV568" i="7" a="1"/>
  <c r="AV568" i="7" s="1"/>
  <c r="BC568" i="7" a="1"/>
  <c r="BC568" i="7" s="1"/>
  <c r="BQ568" i="7" a="1"/>
  <c r="BQ568" i="7" s="1"/>
  <c r="BC569" i="7" a="1"/>
  <c r="BC569" i="7" s="1"/>
  <c r="BJ569" i="7" a="1"/>
  <c r="BJ569" i="7" s="1"/>
  <c r="BP569" i="7" a="1"/>
  <c r="BP569" i="7" s="1"/>
  <c r="BA570" i="7" a="1"/>
  <c r="BA570" i="7" s="1"/>
  <c r="BL570" i="7" a="1"/>
  <c r="BL570" i="7" s="1"/>
  <c r="AZ571" i="7" a="1"/>
  <c r="AZ571" i="7" s="1"/>
  <c r="BQ571" i="7" a="1"/>
  <c r="BQ571" i="7" s="1"/>
  <c r="BA572" i="7" a="1"/>
  <c r="BA572" i="7" s="1"/>
  <c r="BH572" i="7" a="1"/>
  <c r="BH572" i="7" s="1"/>
  <c r="BO572" i="7" a="1"/>
  <c r="BO572" i="7" s="1"/>
  <c r="AZ573" i="7" a="1"/>
  <c r="AZ573" i="7" s="1"/>
  <c r="BG573" i="7" a="1"/>
  <c r="BG573" i="7" s="1"/>
  <c r="BN573" i="7" a="1"/>
  <c r="BN573" i="7" s="1"/>
  <c r="AX574" i="7" a="1"/>
  <c r="AX574" i="7" s="1"/>
  <c r="BE574" i="7" a="1"/>
  <c r="BE574" i="7" s="1"/>
  <c r="BM574" i="7" a="1"/>
  <c r="BM574" i="7" s="1"/>
  <c r="AX575" i="7" a="1"/>
  <c r="AX575" i="7" s="1"/>
  <c r="BE575" i="7" a="1"/>
  <c r="BE575" i="7" s="1"/>
  <c r="BL575" i="7" a="1"/>
  <c r="BL575" i="7" s="1"/>
  <c r="AW576" i="7" a="1"/>
  <c r="AW576" i="7" s="1"/>
  <c r="BK576" i="7" a="1"/>
  <c r="BK576" i="7" s="1"/>
  <c r="BQ576" i="7" a="1"/>
  <c r="BQ576" i="7" s="1"/>
  <c r="BH577" i="7" a="1"/>
  <c r="BH577" i="7" s="1"/>
  <c r="BN577" i="7" a="1"/>
  <c r="BN577" i="7" s="1"/>
  <c r="AX578" i="7" a="1"/>
  <c r="AX578" i="7" s="1"/>
  <c r="BD578" i="7" a="1"/>
  <c r="BD578" i="7" s="1"/>
  <c r="BJ578" i="7" a="1"/>
  <c r="BJ578" i="7" s="1"/>
  <c r="BO578" i="7" a="1"/>
  <c r="BO578" i="7" s="1"/>
  <c r="AY579" i="7" a="1"/>
  <c r="AY579" i="7" s="1"/>
  <c r="BD579" i="7" a="1"/>
  <c r="BD579" i="7" s="1"/>
  <c r="BJ579" i="7" a="1"/>
  <c r="BJ579" i="7" s="1"/>
  <c r="BP579" i="7" a="1"/>
  <c r="BP579" i="7" s="1"/>
  <c r="AY580" i="7" a="1"/>
  <c r="AY580" i="7" s="1"/>
  <c r="AY555" i="7" a="1"/>
  <c r="AY555" i="7" s="1"/>
  <c r="BE555" i="7" a="1"/>
  <c r="BE555" i="7" s="1"/>
  <c r="AV556" i="7" a="1"/>
  <c r="AV556" i="7" s="1"/>
  <c r="BB556" i="7" a="1"/>
  <c r="BB556" i="7" s="1"/>
  <c r="BI556" i="7" a="1"/>
  <c r="BI556" i="7" s="1"/>
  <c r="BO556" i="7" a="1"/>
  <c r="BO556" i="7" s="1"/>
  <c r="BF557" i="7" a="1"/>
  <c r="BF557" i="7" s="1"/>
  <c r="BL557" i="7" a="1"/>
  <c r="BL557" i="7" s="1"/>
  <c r="AW558" i="7" a="1"/>
  <c r="AW558" i="7" s="1"/>
  <c r="BC558" i="7" a="1"/>
  <c r="BC558" i="7" s="1"/>
  <c r="BJ558" i="7" a="1"/>
  <c r="BJ558" i="7" s="1"/>
  <c r="AV559" i="7" a="1"/>
  <c r="AV559" i="7" s="1"/>
  <c r="BC559" i="7" a="1"/>
  <c r="BC559" i="7" s="1"/>
  <c r="BJ559" i="7" a="1"/>
  <c r="BJ559" i="7" s="1"/>
  <c r="BP559" i="7" a="1"/>
  <c r="BP559" i="7" s="1"/>
  <c r="BB560" i="7" a="1"/>
  <c r="BB560" i="7" s="1"/>
  <c r="BQ560" i="7" a="1"/>
  <c r="BQ560" i="7" s="1"/>
  <c r="BA561" i="7" a="1"/>
  <c r="BA561" i="7" s="1"/>
  <c r="BH561" i="7" a="1"/>
  <c r="BH561" i="7" s="1"/>
  <c r="BP561" i="7" a="1"/>
  <c r="BP561" i="7" s="1"/>
  <c r="BA562" i="7" a="1"/>
  <c r="BA562" i="7" s="1"/>
  <c r="BH562" i="7" a="1"/>
  <c r="BH562" i="7" s="1"/>
  <c r="BN562" i="7" a="1"/>
  <c r="BN562" i="7" s="1"/>
  <c r="AZ563" i="7" a="1"/>
  <c r="AZ563" i="7" s="1"/>
  <c r="BO563" i="7" a="1"/>
  <c r="BO563" i="7" s="1"/>
  <c r="AY564" i="7" a="1"/>
  <c r="AY564" i="7" s="1"/>
  <c r="BF564" i="7" a="1"/>
  <c r="BF564" i="7" s="1"/>
  <c r="BN564" i="7" a="1"/>
  <c r="BN564" i="7" s="1"/>
  <c r="AY565" i="7" a="1"/>
  <c r="AY565" i="7" s="1"/>
  <c r="BF565" i="7" a="1"/>
  <c r="BF565" i="7" s="1"/>
  <c r="BL565" i="7" a="1"/>
  <c r="BL565" i="7" s="1"/>
  <c r="AX566" i="7" a="1"/>
  <c r="AX566" i="7" s="1"/>
  <c r="BM566" i="7" a="1"/>
  <c r="BM566" i="7" s="1"/>
  <c r="AW567" i="7" a="1"/>
  <c r="AW567" i="7" s="1"/>
  <c r="BD567" i="7" a="1"/>
  <c r="BD567" i="7" s="1"/>
  <c r="BL567" i="7" a="1"/>
  <c r="BL567" i="7" s="1"/>
  <c r="AW568" i="7" a="1"/>
  <c r="AW568" i="7" s="1"/>
  <c r="BD568" i="7" a="1"/>
  <c r="BD568" i="7" s="1"/>
  <c r="BJ568" i="7" a="1"/>
  <c r="BJ568" i="7" s="1"/>
  <c r="AV569" i="7" a="1"/>
  <c r="AV569" i="7" s="1"/>
  <c r="BK569" i="7" a="1"/>
  <c r="BK569" i="7" s="1"/>
  <c r="BQ569" i="7" a="1"/>
  <c r="BQ569" i="7" s="1"/>
  <c r="BB570" i="7" a="1"/>
  <c r="BB570" i="7" s="1"/>
  <c r="BH570" i="7" a="1"/>
  <c r="BH570" i="7" s="1"/>
  <c r="BQ570" i="7" a="1"/>
  <c r="BQ570" i="7" s="1"/>
  <c r="BA571" i="7" a="1"/>
  <c r="BA571" i="7" s="1"/>
  <c r="BF571" i="7" a="1"/>
  <c r="BF571" i="7" s="1"/>
  <c r="BK571" i="7" a="1"/>
  <c r="BK571" i="7" s="1"/>
  <c r="AV572" i="7" a="1"/>
  <c r="AV572" i="7" s="1"/>
  <c r="BB572" i="7" a="1"/>
  <c r="BB572" i="7" s="1"/>
  <c r="BP572" i="7" a="1"/>
  <c r="BP572" i="7" s="1"/>
  <c r="BA573" i="7" a="1"/>
  <c r="BA573" i="7" s="1"/>
  <c r="BH573" i="7" a="1"/>
  <c r="BH573" i="7" s="1"/>
  <c r="AY574" i="7" a="1"/>
  <c r="AY574" i="7" s="1"/>
  <c r="BF574" i="7" a="1"/>
  <c r="BF574" i="7" s="1"/>
  <c r="BN574" i="7" a="1"/>
  <c r="BN574" i="7" s="1"/>
  <c r="BF575" i="7" a="1"/>
  <c r="BF575" i="7" s="1"/>
  <c r="BM575" i="7" a="1"/>
  <c r="BM575" i="7" s="1"/>
  <c r="AX576" i="7" a="1"/>
  <c r="AX576" i="7" s="1"/>
  <c r="BE576" i="7" a="1"/>
  <c r="BE576" i="7" s="1"/>
  <c r="BL576" i="7" a="1"/>
  <c r="BL576" i="7" s="1"/>
  <c r="AV577" i="7" a="1"/>
  <c r="AV577" i="7" s="1"/>
  <c r="BC577" i="7" a="1"/>
  <c r="BC577" i="7" s="1"/>
  <c r="BI577" i="7" a="1"/>
  <c r="BI577" i="7" s="1"/>
  <c r="BO577" i="7" a="1"/>
  <c r="BO577" i="7" s="1"/>
  <c r="AY578" i="7" a="1"/>
  <c r="AY578" i="7" s="1"/>
  <c r="BE578" i="7" a="1"/>
  <c r="BE578" i="7" s="1"/>
  <c r="AZ579" i="7" a="1"/>
  <c r="AZ579" i="7" s="1"/>
  <c r="BF555" i="7" a="1"/>
  <c r="BF555" i="7" s="1"/>
  <c r="BL555" i="7" a="1"/>
  <c r="BL555" i="7" s="1"/>
  <c r="AW556" i="7" a="1"/>
  <c r="AW556" i="7" s="1"/>
  <c r="BC556" i="7" a="1"/>
  <c r="BC556" i="7" s="1"/>
  <c r="BP556" i="7" a="1"/>
  <c r="BP556" i="7" s="1"/>
  <c r="AZ557" i="7" a="1"/>
  <c r="AZ557" i="7" s="1"/>
  <c r="BG557" i="7" a="1"/>
  <c r="BG557" i="7" s="1"/>
  <c r="BM557" i="7" a="1"/>
  <c r="BM557" i="7" s="1"/>
  <c r="BD558" i="7" a="1"/>
  <c r="BD558" i="7" s="1"/>
  <c r="BK558" i="7" a="1"/>
  <c r="BK558" i="7" s="1"/>
  <c r="AW559" i="7" a="1"/>
  <c r="AW559" i="7" s="1"/>
  <c r="BD559" i="7" a="1"/>
  <c r="BD559" i="7" s="1"/>
  <c r="BK559" i="7" a="1"/>
  <c r="BK559" i="7" s="1"/>
  <c r="BQ559" i="7" a="1"/>
  <c r="BQ559" i="7" s="1"/>
  <c r="BC560" i="7" a="1"/>
  <c r="BC560" i="7" s="1"/>
  <c r="BJ560" i="7" a="1"/>
  <c r="BJ560" i="7" s="1"/>
  <c r="BB561" i="7" a="1"/>
  <c r="BB561" i="7" s="1"/>
  <c r="BI561" i="7" a="1"/>
  <c r="BI561" i="7" s="1"/>
  <c r="BQ561" i="7" a="1"/>
  <c r="BQ561" i="7" s="1"/>
  <c r="BB562" i="7" a="1"/>
  <c r="BB562" i="7" s="1"/>
  <c r="BI562" i="7" a="1"/>
  <c r="BI562" i="7" s="1"/>
  <c r="BO562" i="7" a="1"/>
  <c r="BO562" i="7" s="1"/>
  <c r="BA563" i="7" a="1"/>
  <c r="BA563" i="7" s="1"/>
  <c r="BH563" i="7" a="1"/>
  <c r="BH563" i="7" s="1"/>
  <c r="AZ564" i="7" a="1"/>
  <c r="AZ564" i="7" s="1"/>
  <c r="BG564" i="7" a="1"/>
  <c r="BG564" i="7" s="1"/>
  <c r="BO564" i="7" a="1"/>
  <c r="BO564" i="7" s="1"/>
  <c r="AZ565" i="7" a="1"/>
  <c r="AZ565" i="7" s="1"/>
  <c r="BG565" i="7" a="1"/>
  <c r="BG565" i="7" s="1"/>
  <c r="BM565" i="7" a="1"/>
  <c r="BM565" i="7" s="1"/>
  <c r="AY566" i="7" a="1"/>
  <c r="AY566" i="7" s="1"/>
  <c r="BF566" i="7" a="1"/>
  <c r="BF566" i="7" s="1"/>
  <c r="AX567" i="7" a="1"/>
  <c r="AX567" i="7" s="1"/>
  <c r="BE567" i="7" a="1"/>
  <c r="BE567" i="7" s="1"/>
  <c r="BM567" i="7" a="1"/>
  <c r="BM567" i="7" s="1"/>
  <c r="AX568" i="7" a="1"/>
  <c r="AX568" i="7" s="1"/>
  <c r="BE568" i="7" a="1"/>
  <c r="BE568" i="7" s="1"/>
  <c r="BK568" i="7" a="1"/>
  <c r="BK568" i="7" s="1"/>
  <c r="AW569" i="7" a="1"/>
  <c r="AW569" i="7" s="1"/>
  <c r="BD569" i="7" a="1"/>
  <c r="BD569" i="7" s="1"/>
  <c r="AV570" i="7" a="1"/>
  <c r="AV570" i="7" s="1"/>
  <c r="BC570" i="7" a="1"/>
  <c r="BC570" i="7" s="1"/>
  <c r="BM570" i="7" a="1"/>
  <c r="BM570" i="7" s="1"/>
  <c r="AV571" i="7" a="1"/>
  <c r="AV571" i="7" s="1"/>
  <c r="BL571" i="7" a="1"/>
  <c r="BL571" i="7" s="1"/>
  <c r="BC572" i="7" a="1"/>
  <c r="BC572" i="7" s="1"/>
  <c r="BI572" i="7" a="1"/>
  <c r="BI572" i="7" s="1"/>
  <c r="BB573" i="7" a="1"/>
  <c r="BB573" i="7" s="1"/>
  <c r="BI573" i="7" a="1"/>
  <c r="BI573" i="7" s="1"/>
  <c r="BO573" i="7" a="1"/>
  <c r="BO573" i="7" s="1"/>
  <c r="AZ574" i="7" a="1"/>
  <c r="AZ574" i="7" s="1"/>
  <c r="BG574" i="7" a="1"/>
  <c r="BG574" i="7" s="1"/>
  <c r="BO574" i="7" a="1"/>
  <c r="BO574" i="7" s="1"/>
  <c r="AY575" i="7" a="1"/>
  <c r="AY575" i="7" s="1"/>
  <c r="BN575" i="7" a="1"/>
  <c r="BN575" i="7" s="1"/>
  <c r="AY576" i="7" a="1"/>
  <c r="AY576" i="7" s="1"/>
  <c r="BF576" i="7" a="1"/>
  <c r="BF576" i="7" s="1"/>
  <c r="AW577" i="7" a="1"/>
  <c r="AW577" i="7" s="1"/>
  <c r="BD577" i="7" a="1"/>
  <c r="BD577" i="7" s="1"/>
  <c r="BJ577" i="7" a="1"/>
  <c r="BJ577" i="7" s="1"/>
  <c r="BP577" i="7" a="1"/>
  <c r="BP577" i="7" s="1"/>
  <c r="BF578" i="7" a="1"/>
  <c r="BF578" i="7" s="1"/>
  <c r="BK578" i="7" a="1"/>
  <c r="BK578" i="7" s="1"/>
  <c r="AZ555" i="7" a="1"/>
  <c r="AZ555" i="7" s="1"/>
  <c r="BG555" i="7" a="1"/>
  <c r="BG555" i="7" s="1"/>
  <c r="BM555" i="7" a="1"/>
  <c r="BM555" i="7" s="1"/>
  <c r="BD556" i="7" a="1"/>
  <c r="BD556" i="7" s="1"/>
  <c r="BJ556" i="7" a="1"/>
  <c r="BJ556" i="7" s="1"/>
  <c r="BQ556" i="7" a="1"/>
  <c r="BQ556" i="7" s="1"/>
  <c r="BA557" i="7" a="1"/>
  <c r="BA557" i="7" s="1"/>
  <c r="BN557" i="7" a="1"/>
  <c r="BN557" i="7" s="1"/>
  <c r="AX558" i="7" a="1"/>
  <c r="AX558" i="7" s="1"/>
  <c r="BE558" i="7" a="1"/>
  <c r="BE558" i="7" s="1"/>
  <c r="BL558" i="7" a="1"/>
  <c r="BL558" i="7" s="1"/>
  <c r="AX559" i="7" a="1"/>
  <c r="AX559" i="7" s="1"/>
  <c r="BE559" i="7" a="1"/>
  <c r="BE559" i="7" s="1"/>
  <c r="AV560" i="7" a="1"/>
  <c r="AV560" i="7" s="1"/>
  <c r="BD560" i="7" a="1"/>
  <c r="BD560" i="7" s="1"/>
  <c r="BK560" i="7" a="1"/>
  <c r="BK560" i="7" s="1"/>
  <c r="AV561" i="7" a="1"/>
  <c r="AV561" i="7" s="1"/>
  <c r="BC561" i="7" a="1"/>
  <c r="BC561" i="7" s="1"/>
  <c r="BJ561" i="7" a="1"/>
  <c r="BJ561" i="7" s="1"/>
  <c r="AV562" i="7" a="1"/>
  <c r="AV562" i="7" s="1"/>
  <c r="BC562" i="7" a="1"/>
  <c r="BC562" i="7" s="1"/>
  <c r="BP562" i="7" a="1"/>
  <c r="BP562" i="7" s="1"/>
  <c r="BB563" i="7" a="1"/>
  <c r="BB563" i="7" s="1"/>
  <c r="BI563" i="7" a="1"/>
  <c r="BI563" i="7" s="1"/>
  <c r="BP563" i="7" a="1"/>
  <c r="BP563" i="7" s="1"/>
  <c r="BA564" i="7" a="1"/>
  <c r="BA564" i="7" s="1"/>
  <c r="BH564" i="7" a="1"/>
  <c r="BH564" i="7" s="1"/>
  <c r="BP564" i="7" a="1"/>
  <c r="BP564" i="7" s="1"/>
  <c r="BA565" i="7" a="1"/>
  <c r="BA565" i="7" s="1"/>
  <c r="BN565" i="7" a="1"/>
  <c r="BN565" i="7" s="1"/>
  <c r="AZ566" i="7" a="1"/>
  <c r="AZ566" i="7" s="1"/>
  <c r="BG566" i="7" a="1"/>
  <c r="BG566" i="7" s="1"/>
  <c r="BN566" i="7" a="1"/>
  <c r="BN566" i="7" s="1"/>
  <c r="AY567" i="7" a="1"/>
  <c r="AY567" i="7" s="1"/>
  <c r="BF567" i="7" a="1"/>
  <c r="BF567" i="7" s="1"/>
  <c r="BN567" i="7" a="1"/>
  <c r="BN567" i="7" s="1"/>
  <c r="AY568" i="7" a="1"/>
  <c r="AY568" i="7" s="1"/>
  <c r="BL568" i="7" a="1"/>
  <c r="BL568" i="7" s="1"/>
  <c r="AX569" i="7" a="1"/>
  <c r="AX569" i="7" s="1"/>
  <c r="BE569" i="7" a="1"/>
  <c r="BE569" i="7" s="1"/>
  <c r="BL569" i="7" a="1"/>
  <c r="BL569" i="7" s="1"/>
  <c r="AW570" i="7" a="1"/>
  <c r="AW570" i="7" s="1"/>
  <c r="BD570" i="7" a="1"/>
  <c r="BD570" i="7" s="1"/>
  <c r="BI570" i="7" a="1"/>
  <c r="BI570" i="7" s="1"/>
  <c r="BN570" i="7" a="1"/>
  <c r="BN570" i="7" s="1"/>
  <c r="AW571" i="7" a="1"/>
  <c r="AW571" i="7" s="1"/>
  <c r="BB571" i="7" a="1"/>
  <c r="BB571" i="7" s="1"/>
  <c r="BG571" i="7" a="1"/>
  <c r="BG571" i="7" s="1"/>
  <c r="BM571" i="7" a="1"/>
  <c r="BM571" i="7" s="1"/>
  <c r="AW572" i="7" a="1"/>
  <c r="AW572" i="7" s="1"/>
  <c r="BD572" i="7" a="1"/>
  <c r="BD572" i="7" s="1"/>
  <c r="BJ572" i="7" a="1"/>
  <c r="BJ572" i="7" s="1"/>
  <c r="BQ572" i="7" a="1"/>
  <c r="BQ572" i="7" s="1"/>
  <c r="BC573" i="7" a="1"/>
  <c r="BC573" i="7" s="1"/>
  <c r="BJ573" i="7" a="1"/>
  <c r="BJ573" i="7" s="1"/>
  <c r="BP573" i="7" a="1"/>
  <c r="BP573" i="7" s="1"/>
  <c r="BA574" i="7" a="1"/>
  <c r="BA574" i="7" s="1"/>
  <c r="BH574" i="7" a="1"/>
  <c r="BH574" i="7" s="1"/>
  <c r="BP574" i="7" a="1"/>
  <c r="BP574" i="7" s="1"/>
  <c r="AZ575" i="7" a="1"/>
  <c r="AZ575" i="7" s="1"/>
  <c r="BG575" i="7" a="1"/>
  <c r="BG575" i="7" s="1"/>
  <c r="AZ576" i="7" a="1"/>
  <c r="AZ576" i="7" s="1"/>
  <c r="BG576" i="7" a="1"/>
  <c r="BG576" i="7" s="1"/>
  <c r="BM576" i="7" a="1"/>
  <c r="BM576" i="7" s="1"/>
  <c r="AX577" i="7" a="1"/>
  <c r="AX577" i="7" s="1"/>
  <c r="BE577" i="7" a="1"/>
  <c r="BE577" i="7" s="1"/>
  <c r="BQ577" i="7" a="1"/>
  <c r="BQ577" i="7" s="1"/>
  <c r="AZ578" i="7" a="1"/>
  <c r="AZ578" i="7" s="1"/>
  <c r="BQ578" i="7" a="1"/>
  <c r="BQ578" i="7" s="1"/>
  <c r="BA579" i="7" a="1"/>
  <c r="BA579" i="7" s="1"/>
  <c r="BL579" i="7" a="1"/>
  <c r="BL579" i="7" s="1"/>
  <c r="AV580" i="7" a="1"/>
  <c r="AV580" i="7" s="1"/>
  <c r="BA580" i="7" a="1"/>
  <c r="BA580" i="7" s="1"/>
  <c r="BB555" i="7" a="1"/>
  <c r="BB555" i="7" s="1"/>
  <c r="BH555" i="7" a="1"/>
  <c r="BH555" i="7" s="1"/>
  <c r="BO555" i="7" a="1"/>
  <c r="BO555" i="7" s="1"/>
  <c r="AY556" i="7" a="1"/>
  <c r="AY556" i="7" s="1"/>
  <c r="BL556" i="7" a="1"/>
  <c r="BL556" i="7" s="1"/>
  <c r="AV557" i="7" a="1"/>
  <c r="AV557" i="7" s="1"/>
  <c r="BC557" i="7" a="1"/>
  <c r="BC557" i="7" s="1"/>
  <c r="BI557" i="7" a="1"/>
  <c r="BI557" i="7" s="1"/>
  <c r="AZ558" i="7" a="1"/>
  <c r="AZ558" i="7" s="1"/>
  <c r="BF558" i="7" a="1"/>
  <c r="BF558" i="7" s="1"/>
  <c r="BN558" i="7" a="1"/>
  <c r="BN558" i="7" s="1"/>
  <c r="BG559" i="7" a="1"/>
  <c r="BG559" i="7" s="1"/>
  <c r="BM559" i="7" a="1"/>
  <c r="BM559" i="7" s="1"/>
  <c r="AX560" i="7" a="1"/>
  <c r="AX560" i="7" s="1"/>
  <c r="BF560" i="7" a="1"/>
  <c r="BF560" i="7" s="1"/>
  <c r="BM560" i="7" a="1"/>
  <c r="BM560" i="7" s="1"/>
  <c r="AX561" i="7" a="1"/>
  <c r="AX561" i="7" s="1"/>
  <c r="BD561" i="7" a="1"/>
  <c r="BD561" i="7" s="1"/>
  <c r="BL561" i="7" a="1"/>
  <c r="BL561" i="7" s="1"/>
  <c r="BE562" i="7" a="1"/>
  <c r="BE562" i="7" s="1"/>
  <c r="BK562" i="7" a="1"/>
  <c r="BK562" i="7" s="1"/>
  <c r="AV563" i="7" a="1"/>
  <c r="AV563" i="7" s="1"/>
  <c r="BD563" i="7" a="1"/>
  <c r="BD563" i="7" s="1"/>
  <c r="BK563" i="7" a="1"/>
  <c r="BK563" i="7" s="1"/>
  <c r="AV564" i="7" a="1"/>
  <c r="AV564" i="7" s="1"/>
  <c r="BB564" i="7" a="1"/>
  <c r="BB564" i="7" s="1"/>
  <c r="BJ564" i="7" a="1"/>
  <c r="BJ564" i="7" s="1"/>
  <c r="BC565" i="7" a="1"/>
  <c r="BC565" i="7" s="1"/>
  <c r="BI565" i="7" a="1"/>
  <c r="BI565" i="7" s="1"/>
  <c r="BP565" i="7" a="1"/>
  <c r="BP565" i="7" s="1"/>
  <c r="BB566" i="7" a="1"/>
  <c r="BB566" i="7" s="1"/>
  <c r="BI566" i="7" a="1"/>
  <c r="BI566" i="7" s="1"/>
  <c r="BP566" i="7" a="1"/>
  <c r="BP566" i="7" s="1"/>
  <c r="AZ567" i="7" a="1"/>
  <c r="AZ567" i="7" s="1"/>
  <c r="BH567" i="7" a="1"/>
  <c r="BH567" i="7" s="1"/>
  <c r="BO557" i="7" a="1"/>
  <c r="BO557" i="7" s="1"/>
  <c r="BE560" i="7" a="1"/>
  <c r="BE560" i="7" s="1"/>
  <c r="BQ562" i="7" a="1"/>
  <c r="BQ562" i="7" s="1"/>
  <c r="BH565" i="7" a="1"/>
  <c r="BH565" i="7" s="1"/>
  <c r="BA568" i="7" a="1"/>
  <c r="BA568" i="7" s="1"/>
  <c r="AY569" i="7" a="1"/>
  <c r="AY569" i="7" s="1"/>
  <c r="BO569" i="7" a="1"/>
  <c r="BO569" i="7" s="1"/>
  <c r="BO571" i="7" a="1"/>
  <c r="BO571" i="7" s="1"/>
  <c r="BL572" i="7" a="1"/>
  <c r="BL572" i="7" s="1"/>
  <c r="BD574" i="7" a="1"/>
  <c r="BD574" i="7" s="1"/>
  <c r="BB575" i="7" a="1"/>
  <c r="BB575" i="7" s="1"/>
  <c r="BA576" i="7" a="1"/>
  <c r="BA576" i="7" s="1"/>
  <c r="BP576" i="7" a="1"/>
  <c r="BP576" i="7" s="1"/>
  <c r="BL577" i="7" a="1"/>
  <c r="BL577" i="7" s="1"/>
  <c r="BG578" i="7" a="1"/>
  <c r="BG578" i="7" s="1"/>
  <c r="AW579" i="7" a="1"/>
  <c r="AW579" i="7" s="1"/>
  <c r="BG579" i="7" a="1"/>
  <c r="BG579" i="7" s="1"/>
  <c r="BM580" i="7" a="1"/>
  <c r="BM580" i="7" s="1"/>
  <c r="BD581" i="7" a="1"/>
  <c r="BD581" i="7" s="1"/>
  <c r="BI581" i="7" a="1"/>
  <c r="BI581" i="7" s="1"/>
  <c r="BO581" i="7" a="1"/>
  <c r="BO581" i="7" s="1"/>
  <c r="AY582" i="7" a="1"/>
  <c r="AY582" i="7" s="1"/>
  <c r="BJ582" i="7" a="1"/>
  <c r="BJ582" i="7" s="1"/>
  <c r="BP582" i="7" a="1"/>
  <c r="BP582" i="7" s="1"/>
  <c r="AY583" i="7" a="1"/>
  <c r="AY583" i="7" s="1"/>
  <c r="BE583" i="7" a="1"/>
  <c r="BE583" i="7" s="1"/>
  <c r="BJ583" i="7" a="1"/>
  <c r="BJ583" i="7" s="1"/>
  <c r="BP583" i="7" a="1"/>
  <c r="BP583" i="7" s="1"/>
  <c r="AY584" i="7" a="1"/>
  <c r="AY584" i="7" s="1"/>
  <c r="BE584" i="7" a="1"/>
  <c r="BE584" i="7" s="1"/>
  <c r="BN584" i="7" a="1"/>
  <c r="BN584" i="7" s="1"/>
  <c r="BA585" i="7" a="1"/>
  <c r="BA585" i="7" s="1"/>
  <c r="BF585" i="7" a="1"/>
  <c r="BF585" i="7" s="1"/>
  <c r="BO585" i="7" a="1"/>
  <c r="BO585" i="7" s="1"/>
  <c r="BB586" i="7" a="1"/>
  <c r="BB586" i="7" s="1"/>
  <c r="BK586" i="7" a="1"/>
  <c r="BK586" i="7" s="1"/>
  <c r="BP586" i="7" a="1"/>
  <c r="BP586" i="7" s="1"/>
  <c r="BC587" i="7" a="1"/>
  <c r="BC587" i="7" s="1"/>
  <c r="BL587" i="7" a="1"/>
  <c r="BL587" i="7" s="1"/>
  <c r="AY588" i="7" a="1"/>
  <c r="AY588" i="7" s="1"/>
  <c r="BD588" i="7" a="1"/>
  <c r="BD588" i="7" s="1"/>
  <c r="BM588" i="7" a="1"/>
  <c r="BM588" i="7" s="1"/>
  <c r="AV589" i="7" a="1"/>
  <c r="AV589" i="7" s="1"/>
  <c r="BA589" i="7" a="1"/>
  <c r="BA589" i="7" s="1"/>
  <c r="BL589" i="7" a="1"/>
  <c r="BL589" i="7" s="1"/>
  <c r="AV590" i="7" a="1"/>
  <c r="AV590" i="7" s="1"/>
  <c r="BB590" i="7" a="1"/>
  <c r="BB590" i="7" s="1"/>
  <c r="BN590" i="7" a="1"/>
  <c r="BN590" i="7" s="1"/>
  <c r="BQ591" i="7" a="1"/>
  <c r="BQ591" i="7" s="1"/>
  <c r="BG592" i="7" a="1"/>
  <c r="BG592" i="7" s="1"/>
  <c r="BM592" i="7" a="1"/>
  <c r="BM592" i="7" s="1"/>
  <c r="AW593" i="7" a="1"/>
  <c r="AW593" i="7" s="1"/>
  <c r="BC593" i="7" a="1"/>
  <c r="BC593" i="7" s="1"/>
  <c r="BI593" i="7" a="1"/>
  <c r="BI593" i="7" s="1"/>
  <c r="BO593" i="7" a="1"/>
  <c r="BO593" i="7" s="1"/>
  <c r="AZ594" i="7" a="1"/>
  <c r="AZ594" i="7" s="1"/>
  <c r="BE594" i="7" a="1"/>
  <c r="BE594" i="7" s="1"/>
  <c r="BN555" i="7" a="1"/>
  <c r="BN555" i="7" s="1"/>
  <c r="AY558" i="7" a="1"/>
  <c r="AY558" i="7" s="1"/>
  <c r="BL560" i="7" a="1"/>
  <c r="BL560" i="7" s="1"/>
  <c r="BC563" i="7" a="1"/>
  <c r="BC563" i="7" s="1"/>
  <c r="BO565" i="7" a="1"/>
  <c r="BO565" i="7" s="1"/>
  <c r="BA567" i="7" a="1"/>
  <c r="BA567" i="7" s="1"/>
  <c r="AZ569" i="7" a="1"/>
  <c r="AZ569" i="7" s="1"/>
  <c r="BK570" i="7" a="1"/>
  <c r="BK570" i="7" s="1"/>
  <c r="BC571" i="7" a="1"/>
  <c r="BC571" i="7" s="1"/>
  <c r="AX572" i="7" a="1"/>
  <c r="AX572" i="7" s="1"/>
  <c r="BM572" i="7" a="1"/>
  <c r="BM572" i="7" s="1"/>
  <c r="BK573" i="7" a="1"/>
  <c r="BK573" i="7" s="1"/>
  <c r="BI574" i="7" a="1"/>
  <c r="BI574" i="7" s="1"/>
  <c r="BC575" i="7" a="1"/>
  <c r="BC575" i="7" s="1"/>
  <c r="BB576" i="7" a="1"/>
  <c r="BB576" i="7" s="1"/>
  <c r="AY577" i="7" a="1"/>
  <c r="AY577" i="7" s="1"/>
  <c r="BM577" i="7" a="1"/>
  <c r="BM577" i="7" s="1"/>
  <c r="BH578" i="7" a="1"/>
  <c r="BH578" i="7" s="1"/>
  <c r="BH579" i="7" a="1"/>
  <c r="BH579" i="7" s="1"/>
  <c r="BQ579" i="7" a="1"/>
  <c r="BQ579" i="7" s="1"/>
  <c r="BC580" i="7" a="1"/>
  <c r="BC580" i="7" s="1"/>
  <c r="BI580" i="7" a="1"/>
  <c r="BI580" i="7" s="1"/>
  <c r="BN580" i="7" a="1"/>
  <c r="BN580" i="7" s="1"/>
  <c r="AX581" i="7" a="1"/>
  <c r="AX581" i="7" s="1"/>
  <c r="BJ581" i="7" a="1"/>
  <c r="BJ581" i="7" s="1"/>
  <c r="BP581" i="7" a="1"/>
  <c r="BP581" i="7" s="1"/>
  <c r="BE582" i="7" a="1"/>
  <c r="BE582" i="7" s="1"/>
  <c r="AZ583" i="7" a="1"/>
  <c r="AZ583" i="7" s="1"/>
  <c r="BQ583" i="7" a="1"/>
  <c r="BQ583" i="7" s="1"/>
  <c r="AZ584" i="7" a="1"/>
  <c r="AZ584" i="7" s="1"/>
  <c r="BJ584" i="7" a="1"/>
  <c r="BJ584" i="7" s="1"/>
  <c r="AW585" i="7" a="1"/>
  <c r="AW585" i="7" s="1"/>
  <c r="BB585" i="7" a="1"/>
  <c r="BB585" i="7" s="1"/>
  <c r="BK585" i="7" a="1"/>
  <c r="BK585" i="7" s="1"/>
  <c r="AX586" i="7" a="1"/>
  <c r="AX586" i="7" s="1"/>
  <c r="BG586" i="7" a="1"/>
  <c r="BG586" i="7" s="1"/>
  <c r="BL586" i="7" a="1"/>
  <c r="BL586" i="7" s="1"/>
  <c r="AY587" i="7" a="1"/>
  <c r="AY587" i="7" s="1"/>
  <c r="BH587" i="7" a="1"/>
  <c r="BH587" i="7" s="1"/>
  <c r="BQ587" i="7" a="1"/>
  <c r="BQ587" i="7" s="1"/>
  <c r="AZ588" i="7" a="1"/>
  <c r="AZ588" i="7" s="1"/>
  <c r="BI588" i="7" a="1"/>
  <c r="BI588" i="7" s="1"/>
  <c r="BB589" i="7" a="1"/>
  <c r="BB589" i="7" s="1"/>
  <c r="BG589" i="7" a="1"/>
  <c r="BG589" i="7" s="1"/>
  <c r="BM589" i="7" a="1"/>
  <c r="BM589" i="7" s="1"/>
  <c r="BC590" i="7" a="1"/>
  <c r="BC590" i="7" s="1"/>
  <c r="BI590" i="7" a="1"/>
  <c r="BI590" i="7" s="1"/>
  <c r="BO590" i="7" a="1"/>
  <c r="BO590" i="7" s="1"/>
  <c r="AY591" i="7" a="1"/>
  <c r="AY591" i="7" s="1"/>
  <c r="BE591" i="7" a="1"/>
  <c r="BE591" i="7" s="1"/>
  <c r="BK591" i="7" a="1"/>
  <c r="BK591" i="7" s="1"/>
  <c r="AV592" i="7" a="1"/>
  <c r="AV592" i="7" s="1"/>
  <c r="BA592" i="7" a="1"/>
  <c r="BA592" i="7" s="1"/>
  <c r="BH592" i="7" a="1"/>
  <c r="BH592" i="7" s="1"/>
  <c r="BN592" i="7" a="1"/>
  <c r="BN592" i="7" s="1"/>
  <c r="AX593" i="7" a="1"/>
  <c r="AX593" i="7" s="1"/>
  <c r="BD593" i="7" a="1"/>
  <c r="BD593" i="7" s="1"/>
  <c r="BJ593" i="7" a="1"/>
  <c r="BJ593" i="7" s="1"/>
  <c r="BP593" i="7" a="1"/>
  <c r="BP593" i="7" s="1"/>
  <c r="AX556" i="7" a="1"/>
  <c r="AX556" i="7" s="1"/>
  <c r="AW561" i="7" a="1"/>
  <c r="AW561" i="7" s="1"/>
  <c r="BJ563" i="7" a="1"/>
  <c r="BJ563" i="7" s="1"/>
  <c r="BA566" i="7" a="1"/>
  <c r="BA566" i="7" s="1"/>
  <c r="BG567" i="7" a="1"/>
  <c r="BG567" i="7" s="1"/>
  <c r="BF568" i="7" a="1"/>
  <c r="BF568" i="7" s="1"/>
  <c r="BA569" i="7" a="1"/>
  <c r="BA569" i="7" s="1"/>
  <c r="AX570" i="7" a="1"/>
  <c r="AX570" i="7" s="1"/>
  <c r="BD571" i="7" a="1"/>
  <c r="BD571" i="7" s="1"/>
  <c r="AY572" i="7" a="1"/>
  <c r="AY572" i="7" s="1"/>
  <c r="AV573" i="7" a="1"/>
  <c r="AV573" i="7" s="1"/>
  <c r="BL573" i="7" a="1"/>
  <c r="BL573" i="7" s="1"/>
  <c r="BJ574" i="7" a="1"/>
  <c r="BJ574" i="7" s="1"/>
  <c r="BH575" i="7" a="1"/>
  <c r="BH575" i="7" s="1"/>
  <c r="BC576" i="7" a="1"/>
  <c r="BC576" i="7" s="1"/>
  <c r="AZ577" i="7" a="1"/>
  <c r="AZ577" i="7" s="1"/>
  <c r="BI579" i="7" a="1"/>
  <c r="BI579" i="7" s="1"/>
  <c r="BD580" i="7" a="1"/>
  <c r="BD580" i="7" s="1"/>
  <c r="BJ580" i="7" a="1"/>
  <c r="BJ580" i="7" s="1"/>
  <c r="BO580" i="7" a="1"/>
  <c r="BO580" i="7" s="1"/>
  <c r="BE581" i="7" a="1"/>
  <c r="BE581" i="7" s="1"/>
  <c r="BK581" i="7" a="1"/>
  <c r="BK581" i="7" s="1"/>
  <c r="BQ581" i="7" a="1"/>
  <c r="BQ581" i="7" s="1"/>
  <c r="AZ582" i="7" a="1"/>
  <c r="AZ582" i="7" s="1"/>
  <c r="BF582" i="7" a="1"/>
  <c r="BF582" i="7" s="1"/>
  <c r="BK582" i="7" a="1"/>
  <c r="BK582" i="7" s="1"/>
  <c r="BQ582" i="7" a="1"/>
  <c r="BQ582" i="7" s="1"/>
  <c r="BF583" i="7" a="1"/>
  <c r="BF583" i="7" s="1"/>
  <c r="BK583" i="7" a="1"/>
  <c r="BK583" i="7" s="1"/>
  <c r="BA584" i="7" a="1"/>
  <c r="BA584" i="7" s="1"/>
  <c r="BF584" i="7" a="1"/>
  <c r="BF584" i="7" s="1"/>
  <c r="BO584" i="7" a="1"/>
  <c r="BO584" i="7" s="1"/>
  <c r="AX585" i="7" a="1"/>
  <c r="AX585" i="7" s="1"/>
  <c r="BG585" i="7" a="1"/>
  <c r="BG585" i="7" s="1"/>
  <c r="BP585" i="7" a="1"/>
  <c r="BP585" i="7" s="1"/>
  <c r="BC586" i="7" a="1"/>
  <c r="BC586" i="7" s="1"/>
  <c r="BH586" i="7" a="1"/>
  <c r="BH586" i="7" s="1"/>
  <c r="BQ586" i="7" a="1"/>
  <c r="BQ586" i="7" s="1"/>
  <c r="BD587" i="7" a="1"/>
  <c r="BD587" i="7" s="1"/>
  <c r="BM587" i="7" a="1"/>
  <c r="BM587" i="7" s="1"/>
  <c r="AV588" i="7" a="1"/>
  <c r="AV588" i="7" s="1"/>
  <c r="BE588" i="7" a="1"/>
  <c r="BE588" i="7" s="1"/>
  <c r="BN588" i="7" a="1"/>
  <c r="BN588" i="7" s="1"/>
  <c r="AW589" i="7" a="1"/>
  <c r="AW589" i="7" s="1"/>
  <c r="BH589" i="7" a="1"/>
  <c r="BH589" i="7" s="1"/>
  <c r="BN589" i="7" a="1"/>
  <c r="BN589" i="7" s="1"/>
  <c r="AW590" i="7" a="1"/>
  <c r="AW590" i="7" s="1"/>
  <c r="BD590" i="7" a="1"/>
  <c r="BD590" i="7" s="1"/>
  <c r="BJ590" i="7" a="1"/>
  <c r="BJ590" i="7" s="1"/>
  <c r="BP590" i="7" a="1"/>
  <c r="BP590" i="7" s="1"/>
  <c r="AZ591" i="7" a="1"/>
  <c r="AZ591" i="7" s="1"/>
  <c r="BF591" i="7" a="1"/>
  <c r="BF591" i="7" s="1"/>
  <c r="BL591" i="7" a="1"/>
  <c r="BL591" i="7" s="1"/>
  <c r="BB592" i="7" a="1"/>
  <c r="BB592" i="7" s="1"/>
  <c r="BE593" i="7" a="1"/>
  <c r="BE593" i="7" s="1"/>
  <c r="BQ593" i="7" a="1"/>
  <c r="BQ593" i="7" s="1"/>
  <c r="BA594" i="7" a="1"/>
  <c r="BA594" i="7" s="1"/>
  <c r="BE556" i="7" a="1"/>
  <c r="BE556" i="7" s="1"/>
  <c r="BM558" i="7" a="1"/>
  <c r="BM558" i="7" s="1"/>
  <c r="BQ563" i="7" a="1"/>
  <c r="BQ563" i="7" s="1"/>
  <c r="BC566" i="7" a="1"/>
  <c r="BC566" i="7" s="1"/>
  <c r="BI567" i="7" a="1"/>
  <c r="BI567" i="7" s="1"/>
  <c r="BG568" i="7" a="1"/>
  <c r="BG568" i="7" s="1"/>
  <c r="BF569" i="7" a="1"/>
  <c r="BF569" i="7" s="1"/>
  <c r="AY570" i="7" a="1"/>
  <c r="AY570" i="7" s="1"/>
  <c r="BO570" i="7" a="1"/>
  <c r="BO570" i="7" s="1"/>
  <c r="BH571" i="7" a="1"/>
  <c r="BH571" i="7" s="1"/>
  <c r="AZ572" i="7" a="1"/>
  <c r="AZ572" i="7" s="1"/>
  <c r="AW573" i="7" a="1"/>
  <c r="AW573" i="7" s="1"/>
  <c r="BQ573" i="7" a="1"/>
  <c r="BQ573" i="7" s="1"/>
  <c r="BK574" i="7" a="1"/>
  <c r="BK574" i="7" s="1"/>
  <c r="BI575" i="7" a="1"/>
  <c r="BI575" i="7" s="1"/>
  <c r="BH576" i="7" a="1"/>
  <c r="BH576" i="7" s="1"/>
  <c r="BA577" i="7" a="1"/>
  <c r="BA577" i="7" s="1"/>
  <c r="AV578" i="7" a="1"/>
  <c r="AV578" i="7" s="1"/>
  <c r="BL578" i="7" a="1"/>
  <c r="BL578" i="7" s="1"/>
  <c r="AW580" i="7" a="1"/>
  <c r="AW580" i="7" s="1"/>
  <c r="BE580" i="7" a="1"/>
  <c r="BE580" i="7" s="1"/>
  <c r="BP580" i="7" a="1"/>
  <c r="BP580" i="7" s="1"/>
  <c r="AY581" i="7" a="1"/>
  <c r="AY581" i="7" s="1"/>
  <c r="BF581" i="7" a="1"/>
  <c r="BF581" i="7" s="1"/>
  <c r="BL581" i="7" a="1"/>
  <c r="BL581" i="7" s="1"/>
  <c r="BG582" i="7" a="1"/>
  <c r="BG582" i="7" s="1"/>
  <c r="BL582" i="7" a="1"/>
  <c r="BL582" i="7" s="1"/>
  <c r="AV583" i="7" a="1"/>
  <c r="AV583" i="7" s="1"/>
  <c r="BA583" i="7" a="1"/>
  <c r="BA583" i="7" s="1"/>
  <c r="BG583" i="7" a="1"/>
  <c r="BG583" i="7" s="1"/>
  <c r="BL583" i="7" a="1"/>
  <c r="BL583" i="7" s="1"/>
  <c r="AV584" i="7" a="1"/>
  <c r="AV584" i="7" s="1"/>
  <c r="BB584" i="7" a="1"/>
  <c r="BB584" i="7" s="1"/>
  <c r="BK584" i="7" a="1"/>
  <c r="BK584" i="7" s="1"/>
  <c r="BP584" i="7" a="1"/>
  <c r="BP584" i="7" s="1"/>
  <c r="BK556" i="7" a="1"/>
  <c r="BK556" i="7" s="1"/>
  <c r="AY559" i="7" a="1"/>
  <c r="AY559" i="7" s="1"/>
  <c r="BK561" i="7" a="1"/>
  <c r="BK561" i="7" s="1"/>
  <c r="BH566" i="7" a="1"/>
  <c r="BH566" i="7" s="1"/>
  <c r="BO567" i="7" a="1"/>
  <c r="BO567" i="7" s="1"/>
  <c r="BH568" i="7" a="1"/>
  <c r="BH568" i="7" s="1"/>
  <c r="BG569" i="7" a="1"/>
  <c r="BG569" i="7" s="1"/>
  <c r="BE570" i="7" a="1"/>
  <c r="BE570" i="7" s="1"/>
  <c r="BI571" i="7" a="1"/>
  <c r="BI571" i="7" s="1"/>
  <c r="AX573" i="7" a="1"/>
  <c r="AX573" i="7" s="1"/>
  <c r="AV574" i="7" a="1"/>
  <c r="AV574" i="7" s="1"/>
  <c r="BJ575" i="7" a="1"/>
  <c r="BJ575" i="7" s="1"/>
  <c r="BM578" i="7" a="1"/>
  <c r="BM578" i="7" s="1"/>
  <c r="BB579" i="7" a="1"/>
  <c r="BB579" i="7" s="1"/>
  <c r="BK579" i="7" a="1"/>
  <c r="BK579" i="7" s="1"/>
  <c r="AX580" i="7" a="1"/>
  <c r="AX580" i="7" s="1"/>
  <c r="BF580" i="7" a="1"/>
  <c r="BF580" i="7" s="1"/>
  <c r="BK580" i="7" a="1"/>
  <c r="BK580" i="7" s="1"/>
  <c r="AZ581" i="7" a="1"/>
  <c r="AZ581" i="7" s="1"/>
  <c r="AV582" i="7" a="1"/>
  <c r="AV582" i="7" s="1"/>
  <c r="BA582" i="7" a="1"/>
  <c r="BA582" i="7" s="1"/>
  <c r="BM582" i="7" a="1"/>
  <c r="BM582" i="7" s="1"/>
  <c r="BH583" i="7" a="1"/>
  <c r="BH583" i="7" s="1"/>
  <c r="BM583" i="7" a="1"/>
  <c r="BM583" i="7" s="1"/>
  <c r="BG584" i="7" a="1"/>
  <c r="BG584" i="7" s="1"/>
  <c r="BL584" i="7" a="1"/>
  <c r="BL584" i="7" s="1"/>
  <c r="AY585" i="7" a="1"/>
  <c r="AY585" i="7" s="1"/>
  <c r="BH585" i="7" a="1"/>
  <c r="BH585" i="7" s="1"/>
  <c r="BQ585" i="7" a="1"/>
  <c r="BQ585" i="7" s="1"/>
  <c r="AZ586" i="7" a="1"/>
  <c r="AZ586" i="7" s="1"/>
  <c r="BI586" i="7" a="1"/>
  <c r="BI586" i="7" s="1"/>
  <c r="AV587" i="7" a="1"/>
  <c r="AV587" i="7" s="1"/>
  <c r="BE587" i="7" a="1"/>
  <c r="BE587" i="7" s="1"/>
  <c r="BJ587" i="7" a="1"/>
  <c r="BJ587" i="7" s="1"/>
  <c r="AW588" i="7" a="1"/>
  <c r="AW588" i="7" s="1"/>
  <c r="BF588" i="7" a="1"/>
  <c r="BF588" i="7" s="1"/>
  <c r="BO588" i="7" a="1"/>
  <c r="BO588" i="7" s="1"/>
  <c r="BD589" i="7" a="1"/>
  <c r="BD589" i="7" s="1"/>
  <c r="BI589" i="7" a="1"/>
  <c r="BI589" i="7" s="1"/>
  <c r="BO589" i="7" a="1"/>
  <c r="BO589" i="7" s="1"/>
  <c r="AY590" i="7" a="1"/>
  <c r="AY590" i="7" s="1"/>
  <c r="BE590" i="7" a="1"/>
  <c r="BE590" i="7" s="1"/>
  <c r="BK590" i="7" a="1"/>
  <c r="BK590" i="7" s="1"/>
  <c r="BQ590" i="7" a="1"/>
  <c r="BQ590" i="7" s="1"/>
  <c r="BB591" i="7" a="1"/>
  <c r="BB591" i="7" s="1"/>
  <c r="BG591" i="7" a="1"/>
  <c r="BG591" i="7" s="1"/>
  <c r="BN591" i="7" a="1"/>
  <c r="BN591" i="7" s="1"/>
  <c r="AX592" i="7" a="1"/>
  <c r="AX592" i="7" s="1"/>
  <c r="BD592" i="7" a="1"/>
  <c r="BD592" i="7" s="1"/>
  <c r="BJ592" i="7" a="1"/>
  <c r="BJ592" i="7" s="1"/>
  <c r="BP592" i="7" a="1"/>
  <c r="BP592" i="7" s="1"/>
  <c r="AZ593" i="7" a="1"/>
  <c r="AZ593" i="7" s="1"/>
  <c r="BL593" i="7" a="1"/>
  <c r="BL593" i="7" s="1"/>
  <c r="BO594" i="7" a="1"/>
  <c r="BO594" i="7" s="1"/>
  <c r="BE595" i="7" a="1"/>
  <c r="BE595" i="7" s="1"/>
  <c r="BB557" i="7" a="1"/>
  <c r="BB557" i="7" s="1"/>
  <c r="BL559" i="7" a="1"/>
  <c r="BL559" i="7" s="1"/>
  <c r="BD562" i="7" a="1"/>
  <c r="BD562" i="7" s="1"/>
  <c r="BQ564" i="7" a="1"/>
  <c r="BQ564" i="7" s="1"/>
  <c r="BO566" i="7" a="1"/>
  <c r="BO566" i="7" s="1"/>
  <c r="BP567" i="7" a="1"/>
  <c r="BP567" i="7" s="1"/>
  <c r="BN568" i="7" a="1"/>
  <c r="BN568" i="7" s="1"/>
  <c r="BM569" i="7" a="1"/>
  <c r="BM569" i="7" s="1"/>
  <c r="AX571" i="7" a="1"/>
  <c r="AX571" i="7" s="1"/>
  <c r="BN571" i="7" a="1"/>
  <c r="BN571" i="7" s="1"/>
  <c r="BF572" i="7" a="1"/>
  <c r="BF572" i="7" s="1"/>
  <c r="BE573" i="7" a="1"/>
  <c r="BE573" i="7" s="1"/>
  <c r="BB574" i="7" a="1"/>
  <c r="BB574" i="7" s="1"/>
  <c r="AV575" i="7" a="1"/>
  <c r="AV575" i="7" s="1"/>
  <c r="BP575" i="7" a="1"/>
  <c r="BP575" i="7" s="1"/>
  <c r="BN576" i="7" a="1"/>
  <c r="BN576" i="7" s="1"/>
  <c r="BA578" i="7" a="1"/>
  <c r="BA578" i="7" s="1"/>
  <c r="BP578" i="7" a="1"/>
  <c r="BP578" i="7" s="1"/>
  <c r="BE579" i="7" a="1"/>
  <c r="BE579" i="7" s="1"/>
  <c r="BM579" i="7" a="1"/>
  <c r="BM579" i="7" s="1"/>
  <c r="AZ580" i="7" a="1"/>
  <c r="AZ580" i="7" s="1"/>
  <c r="BL580" i="7" a="1"/>
  <c r="BL580" i="7" s="1"/>
  <c r="AV581" i="7" a="1"/>
  <c r="AV581" i="7" s="1"/>
  <c r="BB581" i="7" a="1"/>
  <c r="BB581" i="7" s="1"/>
  <c r="BH581" i="7" a="1"/>
  <c r="BH581" i="7" s="1"/>
  <c r="AX582" i="7" a="1"/>
  <c r="AX582" i="7" s="1"/>
  <c r="BC582" i="7" a="1"/>
  <c r="BC582" i="7" s="1"/>
  <c r="BC583" i="7" a="1"/>
  <c r="BC583" i="7" s="1"/>
  <c r="BI583" i="7" a="1"/>
  <c r="BI583" i="7" s="1"/>
  <c r="AX584" i="7" a="1"/>
  <c r="AX584" i="7" s="1"/>
  <c r="BD584" i="7" a="1"/>
  <c r="BD584" i="7" s="1"/>
  <c r="BM584" i="7" a="1"/>
  <c r="BM584" i="7" s="1"/>
  <c r="AZ585" i="7" a="1"/>
  <c r="AZ585" i="7" s="1"/>
  <c r="BI585" i="7" a="1"/>
  <c r="BI585" i="7" s="1"/>
  <c r="BN585" i="7" a="1"/>
  <c r="BN585" i="7" s="1"/>
  <c r="BA586" i="7" a="1"/>
  <c r="BA586" i="7" s="1"/>
  <c r="BJ586" i="7" a="1"/>
  <c r="BJ586" i="7" s="1"/>
  <c r="AW587" i="7" a="1"/>
  <c r="AW587" i="7" s="1"/>
  <c r="BB587" i="7" a="1"/>
  <c r="BB587" i="7" s="1"/>
  <c r="BK587" i="7" a="1"/>
  <c r="BK587" i="7" s="1"/>
  <c r="AX588" i="7" a="1"/>
  <c r="AX588" i="7" s="1"/>
  <c r="BG588" i="7" a="1"/>
  <c r="BG588" i="7" s="1"/>
  <c r="BL588" i="7" a="1"/>
  <c r="BL588" i="7" s="1"/>
  <c r="AZ589" i="7" a="1"/>
  <c r="AZ589" i="7" s="1"/>
  <c r="BE589" i="7" a="1"/>
  <c r="BE589" i="7" s="1"/>
  <c r="BG590" i="7" a="1"/>
  <c r="BG590" i="7" s="1"/>
  <c r="AW591" i="7" a="1"/>
  <c r="AW591" i="7" s="1"/>
  <c r="BC591" i="7" a="1"/>
  <c r="BC591" i="7" s="1"/>
  <c r="BI591" i="7" a="1"/>
  <c r="BI591" i="7" s="1"/>
  <c r="BO591" i="7" a="1"/>
  <c r="BO591" i="7" s="1"/>
  <c r="AY592" i="7" a="1"/>
  <c r="AY592" i="7" s="1"/>
  <c r="BE592" i="7" a="1"/>
  <c r="BE592" i="7" s="1"/>
  <c r="BL592" i="7" a="1"/>
  <c r="BL592" i="7" s="1"/>
  <c r="BQ592" i="7" a="1"/>
  <c r="BQ592" i="7" s="1"/>
  <c r="BB593" i="7" a="1"/>
  <c r="BB593" i="7" s="1"/>
  <c r="BH593" i="7" a="1"/>
  <c r="BH593" i="7" s="1"/>
  <c r="BN593" i="7" a="1"/>
  <c r="BN593" i="7" s="1"/>
  <c r="BA555" i="7" a="1"/>
  <c r="BA555" i="7" s="1"/>
  <c r="BB565" i="7" a="1"/>
  <c r="BB565" i="7" s="1"/>
  <c r="BN569" i="7" a="1"/>
  <c r="BN569" i="7" s="1"/>
  <c r="BK572" i="7" a="1"/>
  <c r="BK572" i="7" s="1"/>
  <c r="BQ575" i="7" a="1"/>
  <c r="BQ575" i="7" s="1"/>
  <c r="AV579" i="7" a="1"/>
  <c r="AV579" i="7" s="1"/>
  <c r="BH580" i="7" a="1"/>
  <c r="BH580" i="7" s="1"/>
  <c r="BI582" i="7" a="1"/>
  <c r="BI582" i="7" s="1"/>
  <c r="BI584" i="7" a="1"/>
  <c r="BI584" i="7" s="1"/>
  <c r="BC585" i="7" a="1"/>
  <c r="BC585" i="7" s="1"/>
  <c r="BE586" i="7" a="1"/>
  <c r="BE586" i="7" s="1"/>
  <c r="BG587" i="7" a="1"/>
  <c r="BG587" i="7" s="1"/>
  <c r="BJ588" i="7" a="1"/>
  <c r="BJ588" i="7" s="1"/>
  <c r="BP589" i="7" a="1"/>
  <c r="BP589" i="7" s="1"/>
  <c r="BD591" i="7" a="1"/>
  <c r="BD591" i="7" s="1"/>
  <c r="BO592" i="7" a="1"/>
  <c r="BO592" i="7" s="1"/>
  <c r="BI594" i="7" a="1"/>
  <c r="BI594" i="7" s="1"/>
  <c r="BA595" i="7" a="1"/>
  <c r="BA595" i="7" s="1"/>
  <c r="BH595" i="7" a="1"/>
  <c r="BH595" i="7" s="1"/>
  <c r="BN595" i="7" a="1"/>
  <c r="BN595" i="7" s="1"/>
  <c r="AX596" i="7" a="1"/>
  <c r="AX596" i="7" s="1"/>
  <c r="BJ596" i="7" a="1"/>
  <c r="BJ596" i="7" s="1"/>
  <c r="AY597" i="7" a="1"/>
  <c r="AY597" i="7" s="1"/>
  <c r="BD597" i="7" a="1"/>
  <c r="BD597" i="7" s="1"/>
  <c r="BJ597" i="7" a="1"/>
  <c r="BJ597" i="7" s="1"/>
  <c r="BP597" i="7" a="1"/>
  <c r="BP597" i="7" s="1"/>
  <c r="AY598" i="7" a="1"/>
  <c r="AY598" i="7" s="1"/>
  <c r="BD598" i="7" a="1"/>
  <c r="BD598" i="7" s="1"/>
  <c r="BJ598" i="7" a="1"/>
  <c r="BJ598" i="7" s="1"/>
  <c r="BO598" i="7" a="1"/>
  <c r="BO598" i="7" s="1"/>
  <c r="BA554" i="7" a="1"/>
  <c r="BA554" i="7" s="1"/>
  <c r="BH554" i="7" a="1"/>
  <c r="BH554" i="7" s="1"/>
  <c r="BN554" i="7" a="1"/>
  <c r="BN554" i="7" s="1"/>
  <c r="AW503" i="7" a="1"/>
  <c r="AW503" i="7" s="1"/>
  <c r="BM503" i="7" a="1"/>
  <c r="BM503" i="7" s="1"/>
  <c r="BG504" i="7" a="1"/>
  <c r="BG504" i="7" s="1"/>
  <c r="BA505" i="7" a="1"/>
  <c r="BA505" i="7" s="1"/>
  <c r="BQ505" i="7" a="1"/>
  <c r="BQ505" i="7" s="1"/>
  <c r="BK506" i="7" a="1"/>
  <c r="BK506" i="7" s="1"/>
  <c r="BA507" i="7" a="1"/>
  <c r="BA507" i="7" s="1"/>
  <c r="BN507" i="7" a="1"/>
  <c r="BN507" i="7" s="1"/>
  <c r="BD508" i="7" a="1"/>
  <c r="BD508" i="7" s="1"/>
  <c r="BI508" i="7" a="1"/>
  <c r="BI508" i="7" s="1"/>
  <c r="BP508" i="7" a="1"/>
  <c r="BP508" i="7" s="1"/>
  <c r="AZ509" i="7" a="1"/>
  <c r="AZ509" i="7" s="1"/>
  <c r="BG509" i="7" a="1"/>
  <c r="BG509" i="7" s="1"/>
  <c r="BN509" i="7" a="1"/>
  <c r="BN509" i="7" s="1"/>
  <c r="AY510" i="7" a="1"/>
  <c r="AY510" i="7" s="1"/>
  <c r="BF510" i="7" a="1"/>
  <c r="BF510" i="7" s="1"/>
  <c r="BM510" i="7" a="1"/>
  <c r="BM510" i="7" s="1"/>
  <c r="AX511" i="7" a="1"/>
  <c r="AX511" i="7" s="1"/>
  <c r="BF511" i="7" a="1"/>
  <c r="BF511" i="7" s="1"/>
  <c r="AV512" i="7" a="1"/>
  <c r="AV512" i="7" s="1"/>
  <c r="BC512" i="7" a="1"/>
  <c r="BC512" i="7" s="1"/>
  <c r="BI512" i="7" a="1"/>
  <c r="BI512" i="7" s="1"/>
  <c r="BP512" i="7" a="1"/>
  <c r="BP512" i="7" s="1"/>
  <c r="BF513" i="7" a="1"/>
  <c r="BF513" i="7" s="1"/>
  <c r="BJ566" i="7" a="1"/>
  <c r="BJ566" i="7" s="1"/>
  <c r="BF570" i="7" a="1"/>
  <c r="BF570" i="7" s="1"/>
  <c r="BD573" i="7" a="1"/>
  <c r="BD573" i="7" s="1"/>
  <c r="BI576" i="7" a="1"/>
  <c r="BI576" i="7" s="1"/>
  <c r="BM581" i="7" a="1"/>
  <c r="BM581" i="7" s="1"/>
  <c r="BN582" i="7" a="1"/>
  <c r="BN582" i="7" s="1"/>
  <c r="BN583" i="7" a="1"/>
  <c r="BN583" i="7" s="1"/>
  <c r="BD585" i="7" a="1"/>
  <c r="BD585" i="7" s="1"/>
  <c r="BF586" i="7" a="1"/>
  <c r="BF586" i="7" s="1"/>
  <c r="BI587" i="7" a="1"/>
  <c r="BI587" i="7" s="1"/>
  <c r="BK588" i="7" a="1"/>
  <c r="BK588" i="7" s="1"/>
  <c r="BC589" i="7" a="1"/>
  <c r="BC589" i="7" s="1"/>
  <c r="BQ589" i="7" a="1"/>
  <c r="BQ589" i="7" s="1"/>
  <c r="BL590" i="7" a="1"/>
  <c r="BL590" i="7" s="1"/>
  <c r="AZ592" i="7" a="1"/>
  <c r="AZ592" i="7" s="1"/>
  <c r="BK593" i="7" a="1"/>
  <c r="BK593" i="7" s="1"/>
  <c r="BB594" i="7" a="1"/>
  <c r="BB594" i="7" s="1"/>
  <c r="BJ594" i="7" a="1"/>
  <c r="BJ594" i="7" s="1"/>
  <c r="BQ594" i="7" a="1"/>
  <c r="BQ594" i="7" s="1"/>
  <c r="BB595" i="7" a="1"/>
  <c r="BB595" i="7" s="1"/>
  <c r="BI595" i="7" a="1"/>
  <c r="BI595" i="7" s="1"/>
  <c r="AY596" i="7" a="1"/>
  <c r="AY596" i="7" s="1"/>
  <c r="BE596" i="7" a="1"/>
  <c r="BE596" i="7" s="1"/>
  <c r="BK596" i="7" a="1"/>
  <c r="BK596" i="7" s="1"/>
  <c r="BP596" i="7" a="1"/>
  <c r="BP596" i="7" s="1"/>
  <c r="AZ597" i="7" a="1"/>
  <c r="AZ597" i="7" s="1"/>
  <c r="BE597" i="7" a="1"/>
  <c r="BE597" i="7" s="1"/>
  <c r="BP598" i="7" a="1"/>
  <c r="BP598" i="7" s="1"/>
  <c r="BB554" i="7" a="1"/>
  <c r="BB554" i="7" s="1"/>
  <c r="BO554" i="7" a="1"/>
  <c r="BO554" i="7" s="1"/>
  <c r="AX503" i="7" a="1"/>
  <c r="AX503" i="7" s="1"/>
  <c r="BC503" i="7" a="1"/>
  <c r="BC503" i="7" s="1"/>
  <c r="BH503" i="7" a="1"/>
  <c r="BH503" i="7" s="1"/>
  <c r="BN503" i="7" a="1"/>
  <c r="BN503" i="7" s="1"/>
  <c r="AW504" i="7" a="1"/>
  <c r="AW504" i="7" s="1"/>
  <c r="BB504" i="7" a="1"/>
  <c r="BB504" i="7" s="1"/>
  <c r="BH504" i="7" a="1"/>
  <c r="BH504" i="7" s="1"/>
  <c r="BM504" i="7" a="1"/>
  <c r="BM504" i="7" s="1"/>
  <c r="AV505" i="7" a="1"/>
  <c r="AV505" i="7" s="1"/>
  <c r="BB505" i="7" a="1"/>
  <c r="BB505" i="7" s="1"/>
  <c r="BG505" i="7" a="1"/>
  <c r="BG505" i="7" s="1"/>
  <c r="BL505" i="7" a="1"/>
  <c r="BL505" i="7" s="1"/>
  <c r="AV506" i="7" a="1"/>
  <c r="AV506" i="7" s="1"/>
  <c r="BA506" i="7" a="1"/>
  <c r="BA506" i="7" s="1"/>
  <c r="BF506" i="7" a="1"/>
  <c r="BF506" i="7" s="1"/>
  <c r="BL506" i="7" a="1"/>
  <c r="BL506" i="7" s="1"/>
  <c r="AV507" i="7" a="1"/>
  <c r="AV507" i="7" s="1"/>
  <c r="BB507" i="7" a="1"/>
  <c r="BB507" i="7" s="1"/>
  <c r="BH507" i="7" a="1"/>
  <c r="BH507" i="7" s="1"/>
  <c r="AX508" i="7" a="1"/>
  <c r="AX508" i="7" s="1"/>
  <c r="BJ508" i="7" a="1"/>
  <c r="BJ508" i="7" s="1"/>
  <c r="BA509" i="7" a="1"/>
  <c r="BA509" i="7" s="1"/>
  <c r="BO509" i="7" a="1"/>
  <c r="BO509" i="7" s="1"/>
  <c r="AZ510" i="7" a="1"/>
  <c r="AZ510" i="7" s="1"/>
  <c r="BG510" i="7" a="1"/>
  <c r="BG510" i="7" s="1"/>
  <c r="BN510" i="7" a="1"/>
  <c r="BN510" i="7" s="1"/>
  <c r="AY511" i="7" a="1"/>
  <c r="AY511" i="7" s="1"/>
  <c r="BL511" i="7" a="1"/>
  <c r="BL511" i="7" s="1"/>
  <c r="AW512" i="7" a="1"/>
  <c r="AW512" i="7" s="1"/>
  <c r="BD512" i="7" a="1"/>
  <c r="BD512" i="7" s="1"/>
  <c r="AZ513" i="7" a="1"/>
  <c r="AZ513" i="7" s="1"/>
  <c r="BG513" i="7" a="1"/>
  <c r="BG513" i="7" s="1"/>
  <c r="BH557" i="7" a="1"/>
  <c r="BH557" i="7" s="1"/>
  <c r="BQ566" i="7" a="1"/>
  <c r="BQ566" i="7" s="1"/>
  <c r="BJ570" i="7" a="1"/>
  <c r="BJ570" i="7" s="1"/>
  <c r="BF573" i="7" a="1"/>
  <c r="BF573" i="7" s="1"/>
  <c r="BO576" i="7" a="1"/>
  <c r="BO576" i="7" s="1"/>
  <c r="BF579" i="7" a="1"/>
  <c r="BF579" i="7" s="1"/>
  <c r="BN581" i="7" a="1"/>
  <c r="BN581" i="7" s="1"/>
  <c r="BO582" i="7" a="1"/>
  <c r="BO582" i="7" s="1"/>
  <c r="BO583" i="7" a="1"/>
  <c r="BO583" i="7" s="1"/>
  <c r="BE585" i="7" a="1"/>
  <c r="BE585" i="7" s="1"/>
  <c r="AV586" i="7" a="1"/>
  <c r="AV586" i="7" s="1"/>
  <c r="AX587" i="7" a="1"/>
  <c r="AX587" i="7" s="1"/>
  <c r="BA588" i="7" a="1"/>
  <c r="BA588" i="7" s="1"/>
  <c r="AX590" i="7" a="1"/>
  <c r="AX590" i="7" s="1"/>
  <c r="BM590" i="7" a="1"/>
  <c r="BM590" i="7" s="1"/>
  <c r="BH591" i="7" a="1"/>
  <c r="BH591" i="7" s="1"/>
  <c r="BC592" i="7" a="1"/>
  <c r="BC592" i="7" s="1"/>
  <c r="AV593" i="7" a="1"/>
  <c r="AV593" i="7" s="1"/>
  <c r="BM593" i="7" a="1"/>
  <c r="BM593" i="7" s="1"/>
  <c r="BC594" i="7" a="1"/>
  <c r="BC594" i="7" s="1"/>
  <c r="BK594" i="7" a="1"/>
  <c r="BK594" i="7" s="1"/>
  <c r="AV595" i="7" a="1"/>
  <c r="AV595" i="7" s="1"/>
  <c r="BJ595" i="7" a="1"/>
  <c r="BJ595" i="7" s="1"/>
  <c r="BO595" i="7" a="1"/>
  <c r="BO595" i="7" s="1"/>
  <c r="AZ596" i="7" a="1"/>
  <c r="AZ596" i="7" s="1"/>
  <c r="BF596" i="7" a="1"/>
  <c r="BF596" i="7" s="1"/>
  <c r="BF597" i="7" a="1"/>
  <c r="BF597" i="7" s="1"/>
  <c r="BK597" i="7" a="1"/>
  <c r="BK597" i="7" s="1"/>
  <c r="BQ597" i="7" a="1"/>
  <c r="BQ597" i="7" s="1"/>
  <c r="AZ598" i="7" a="1"/>
  <c r="AZ598" i="7" s="1"/>
  <c r="BE598" i="7" a="1"/>
  <c r="BE598" i="7" s="1"/>
  <c r="BK598" i="7" a="1"/>
  <c r="BK598" i="7" s="1"/>
  <c r="BQ598" i="7" a="1"/>
  <c r="BQ598" i="7" s="1"/>
  <c r="BC554" i="7" a="1"/>
  <c r="BC554" i="7" s="1"/>
  <c r="BI554" i="7" a="1"/>
  <c r="BI554" i="7" s="1"/>
  <c r="BP554" i="7" a="1"/>
  <c r="BP554" i="7" s="1"/>
  <c r="BI503" i="7" a="1"/>
  <c r="BI503" i="7" s="1"/>
  <c r="BC504" i="7" a="1"/>
  <c r="BC504" i="7" s="1"/>
  <c r="AW505" i="7" a="1"/>
  <c r="AW505" i="7" s="1"/>
  <c r="BM505" i="7" a="1"/>
  <c r="BM505" i="7" s="1"/>
  <c r="BG506" i="7" a="1"/>
  <c r="BG506" i="7" s="1"/>
  <c r="BM506" i="7" a="1"/>
  <c r="BM506" i="7" s="1"/>
  <c r="AW507" i="7" a="1"/>
  <c r="AW507" i="7" s="1"/>
  <c r="BC507" i="7" a="1"/>
  <c r="BC507" i="7" s="1"/>
  <c r="BI507" i="7" a="1"/>
  <c r="BI507" i="7" s="1"/>
  <c r="BO507" i="7" a="1"/>
  <c r="BO507" i="7" s="1"/>
  <c r="AY508" i="7" a="1"/>
  <c r="AY508" i="7" s="1"/>
  <c r="BE508" i="7" a="1"/>
  <c r="BE508" i="7" s="1"/>
  <c r="BK508" i="7" a="1"/>
  <c r="BK508" i="7" s="1"/>
  <c r="BQ508" i="7" a="1"/>
  <c r="BQ508" i="7" s="1"/>
  <c r="BB509" i="7" a="1"/>
  <c r="BB509" i="7" s="1"/>
  <c r="BH509" i="7" a="1"/>
  <c r="BH509" i="7" s="1"/>
  <c r="BP509" i="7" a="1"/>
  <c r="BP509" i="7" s="1"/>
  <c r="BA510" i="7" a="1"/>
  <c r="BA510" i="7" s="1"/>
  <c r="BH510" i="7" a="1"/>
  <c r="BH510" i="7" s="1"/>
  <c r="BO510" i="7" a="1"/>
  <c r="BO510" i="7" s="1"/>
  <c r="AZ511" i="7" a="1"/>
  <c r="AZ511" i="7" s="1"/>
  <c r="BG511" i="7" a="1"/>
  <c r="BG511" i="7" s="1"/>
  <c r="BM511" i="7" a="1"/>
  <c r="BM511" i="7" s="1"/>
  <c r="AX512" i="7" a="1"/>
  <c r="AX512" i="7" s="1"/>
  <c r="BF559" i="7" a="1"/>
  <c r="BF559" i="7" s="1"/>
  <c r="BF577" i="7" a="1"/>
  <c r="BF577" i="7" s="1"/>
  <c r="BQ580" i="7" a="1"/>
  <c r="BQ580" i="7" s="1"/>
  <c r="AW582" i="7" a="1"/>
  <c r="AW582" i="7" s="1"/>
  <c r="AW583" i="7" a="1"/>
  <c r="AW583" i="7" s="1"/>
  <c r="AW584" i="7" a="1"/>
  <c r="AW584" i="7" s="1"/>
  <c r="BQ584" i="7" a="1"/>
  <c r="BQ584" i="7" s="1"/>
  <c r="AW586" i="7" a="1"/>
  <c r="AW586" i="7" s="1"/>
  <c r="AZ587" i="7" a="1"/>
  <c r="AZ587" i="7" s="1"/>
  <c r="BB588" i="7" a="1"/>
  <c r="BB588" i="7" s="1"/>
  <c r="BF589" i="7" a="1"/>
  <c r="BF589" i="7" s="1"/>
  <c r="AZ590" i="7" a="1"/>
  <c r="AZ590" i="7" s="1"/>
  <c r="BJ591" i="7" a="1"/>
  <c r="BJ591" i="7" s="1"/>
  <c r="AY593" i="7" a="1"/>
  <c r="AY593" i="7" s="1"/>
  <c r="BD594" i="7" a="1"/>
  <c r="BD594" i="7" s="1"/>
  <c r="BL594" i="7" a="1"/>
  <c r="BL594" i="7" s="1"/>
  <c r="BC595" i="7" a="1"/>
  <c r="BC595" i="7" s="1"/>
  <c r="BP595" i="7" a="1"/>
  <c r="BP595" i="7" s="1"/>
  <c r="BL596" i="7" a="1"/>
  <c r="BL596" i="7" s="1"/>
  <c r="BQ596" i="7" a="1"/>
  <c r="BQ596" i="7" s="1"/>
  <c r="BA597" i="7" a="1"/>
  <c r="BA597" i="7" s="1"/>
  <c r="BG597" i="7" a="1"/>
  <c r="BG597" i="7" s="1"/>
  <c r="BL597" i="7" a="1"/>
  <c r="BL597" i="7" s="1"/>
  <c r="BA598" i="7" a="1"/>
  <c r="BA598" i="7" s="1"/>
  <c r="BF598" i="7" a="1"/>
  <c r="BF598" i="7" s="1"/>
  <c r="AW554" i="7" a="1"/>
  <c r="AW554" i="7" s="1"/>
  <c r="BD554" i="7" a="1"/>
  <c r="BD554" i="7" s="1"/>
  <c r="BJ554" i="7" a="1"/>
  <c r="BJ554" i="7" s="1"/>
  <c r="AY503" i="7" a="1"/>
  <c r="AY503" i="7" s="1"/>
  <c r="BD503" i="7" a="1"/>
  <c r="BD503" i="7" s="1"/>
  <c r="BJ503" i="7" a="1"/>
  <c r="BJ503" i="7" s="1"/>
  <c r="BO503" i="7" a="1"/>
  <c r="BO503" i="7" s="1"/>
  <c r="AX504" i="7" a="1"/>
  <c r="AX504" i="7" s="1"/>
  <c r="BD504" i="7" a="1"/>
  <c r="BD504" i="7" s="1"/>
  <c r="BI504" i="7" a="1"/>
  <c r="BI504" i="7" s="1"/>
  <c r="BN504" i="7" a="1"/>
  <c r="BN504" i="7" s="1"/>
  <c r="AX505" i="7" a="1"/>
  <c r="AX505" i="7" s="1"/>
  <c r="BC505" i="7" a="1"/>
  <c r="BC505" i="7" s="1"/>
  <c r="BH505" i="7" a="1"/>
  <c r="BH505" i="7" s="1"/>
  <c r="BN505" i="7" a="1"/>
  <c r="BN505" i="7" s="1"/>
  <c r="AW506" i="7" a="1"/>
  <c r="AW506" i="7" s="1"/>
  <c r="BB506" i="7" a="1"/>
  <c r="BB506" i="7" s="1"/>
  <c r="BH506" i="7" a="1"/>
  <c r="BH506" i="7" s="1"/>
  <c r="AX507" i="7" a="1"/>
  <c r="AX507" i="7" s="1"/>
  <c r="BJ507" i="7" a="1"/>
  <c r="BJ507" i="7" s="1"/>
  <c r="AW560" i="7" a="1"/>
  <c r="AW560" i="7" s="1"/>
  <c r="AZ568" i="7" a="1"/>
  <c r="AZ568" i="7" s="1"/>
  <c r="BC574" i="7" a="1"/>
  <c r="BC574" i="7" s="1"/>
  <c r="BK577" i="7" a="1"/>
  <c r="BK577" i="7" s="1"/>
  <c r="BN579" i="7" a="1"/>
  <c r="BN579" i="7" s="1"/>
  <c r="AW581" i="7" a="1"/>
  <c r="AW581" i="7" s="1"/>
  <c r="AX583" i="7" a="1"/>
  <c r="AX583" i="7" s="1"/>
  <c r="AV585" i="7" a="1"/>
  <c r="AV585" i="7" s="1"/>
  <c r="AY586" i="7" a="1"/>
  <c r="AY586" i="7" s="1"/>
  <c r="BA587" i="7" a="1"/>
  <c r="BA587" i="7" s="1"/>
  <c r="BN587" i="7" a="1"/>
  <c r="BN587" i="7" s="1"/>
  <c r="BC588" i="7" a="1"/>
  <c r="BC588" i="7" s="1"/>
  <c r="BP588" i="7" a="1"/>
  <c r="BP588" i="7" s="1"/>
  <c r="BA590" i="7" a="1"/>
  <c r="BA590" i="7" s="1"/>
  <c r="AV591" i="7" a="1"/>
  <c r="AV591" i="7" s="1"/>
  <c r="BM591" i="7" a="1"/>
  <c r="BM591" i="7" s="1"/>
  <c r="BF592" i="7" a="1"/>
  <c r="BF592" i="7" s="1"/>
  <c r="BA593" i="7" a="1"/>
  <c r="BA593" i="7" s="1"/>
  <c r="AV594" i="7" a="1"/>
  <c r="AV594" i="7" s="1"/>
  <c r="AW595" i="7" a="1"/>
  <c r="AW595" i="7" s="1"/>
  <c r="BD595" i="7" a="1"/>
  <c r="BD595" i="7" s="1"/>
  <c r="BK595" i="7" a="1"/>
  <c r="BK595" i="7" s="1"/>
  <c r="BQ595" i="7" a="1"/>
  <c r="BQ595" i="7" s="1"/>
  <c r="BA596" i="7" a="1"/>
  <c r="BA596" i="7" s="1"/>
  <c r="BG596" i="7" a="1"/>
  <c r="BG596" i="7" s="1"/>
  <c r="BM596" i="7" a="1"/>
  <c r="BM596" i="7" s="1"/>
  <c r="AV597" i="7" a="1"/>
  <c r="AV597" i="7" s="1"/>
  <c r="BH597" i="7" a="1"/>
  <c r="BH597" i="7" s="1"/>
  <c r="AV598" i="7" a="1"/>
  <c r="AV598" i="7" s="1"/>
  <c r="BB598" i="7" a="1"/>
  <c r="BB598" i="7" s="1"/>
  <c r="BG598" i="7" a="1"/>
  <c r="BG598" i="7" s="1"/>
  <c r="BL598" i="7" a="1"/>
  <c r="BL598" i="7" s="1"/>
  <c r="AX554" i="7" a="1"/>
  <c r="AX554" i="7" s="1"/>
  <c r="BK554" i="7" a="1"/>
  <c r="BK554" i="7" s="1"/>
  <c r="BQ554" i="7" a="1"/>
  <c r="BQ554" i="7" s="1"/>
  <c r="BE503" i="7" a="1"/>
  <c r="BE503" i="7" s="1"/>
  <c r="AY504" i="7" a="1"/>
  <c r="AY504" i="7" s="1"/>
  <c r="BO504" i="7" a="1"/>
  <c r="BO504" i="7" s="1"/>
  <c r="BI505" i="7" a="1"/>
  <c r="BI505" i="7" s="1"/>
  <c r="BC506" i="7" a="1"/>
  <c r="BC506" i="7" s="1"/>
  <c r="AW562" i="7" a="1"/>
  <c r="AW562" i="7" s="1"/>
  <c r="BM568" i="7" a="1"/>
  <c r="BM568" i="7" s="1"/>
  <c r="BQ574" i="7" a="1"/>
  <c r="BQ574" i="7" s="1"/>
  <c r="BA581" i="7" a="1"/>
  <c r="BA581" i="7" s="1"/>
  <c r="BB582" i="7" a="1"/>
  <c r="BB582" i="7" s="1"/>
  <c r="BB583" i="7" a="1"/>
  <c r="BB583" i="7" s="1"/>
  <c r="BC584" i="7" a="1"/>
  <c r="BC584" i="7" s="1"/>
  <c r="BJ585" i="7" a="1"/>
  <c r="BJ585" i="7" s="1"/>
  <c r="BM586" i="7" a="1"/>
  <c r="BM586" i="7" s="1"/>
  <c r="BO587" i="7" a="1"/>
  <c r="BO587" i="7" s="1"/>
  <c r="BQ588" i="7" a="1"/>
  <c r="BQ588" i="7" s="1"/>
  <c r="BJ589" i="7" a="1"/>
  <c r="BJ589" i="7" s="1"/>
  <c r="AX591" i="7" a="1"/>
  <c r="AX591" i="7" s="1"/>
  <c r="BI592" i="7" a="1"/>
  <c r="BI592" i="7" s="1"/>
  <c r="AW594" i="7" a="1"/>
  <c r="AW594" i="7" s="1"/>
  <c r="BF594" i="7" a="1"/>
  <c r="BF594" i="7" s="1"/>
  <c r="BM594" i="7" a="1"/>
  <c r="BM594" i="7" s="1"/>
  <c r="AX595" i="7" a="1"/>
  <c r="AX595" i="7" s="1"/>
  <c r="BF595" i="7" a="1"/>
  <c r="BF595" i="7" s="1"/>
  <c r="BL595" i="7" a="1"/>
  <c r="BL595" i="7" s="1"/>
  <c r="AV596" i="7" a="1"/>
  <c r="AV596" i="7" s="1"/>
  <c r="BB596" i="7" a="1"/>
  <c r="BB596" i="7" s="1"/>
  <c r="BH596" i="7" a="1"/>
  <c r="BH596" i="7" s="1"/>
  <c r="BN596" i="7" a="1"/>
  <c r="BN596" i="7" s="1"/>
  <c r="AW597" i="7" a="1"/>
  <c r="AW597" i="7" s="1"/>
  <c r="BB597" i="7" a="1"/>
  <c r="BB597" i="7" s="1"/>
  <c r="BM597" i="7" a="1"/>
  <c r="BM597" i="7" s="1"/>
  <c r="BH598" i="7" a="1"/>
  <c r="BH598" i="7" s="1"/>
  <c r="AY554" i="7" a="1"/>
  <c r="AY554" i="7" s="1"/>
  <c r="BE554" i="7" a="1"/>
  <c r="BE554" i="7" s="1"/>
  <c r="BL554" i="7" a="1"/>
  <c r="BL554" i="7" s="1"/>
  <c r="AV554" i="7" a="1"/>
  <c r="AV554" i="7" s="1"/>
  <c r="AZ503" i="7" a="1"/>
  <c r="AZ503" i="7" s="1"/>
  <c r="BF503" i="7" a="1"/>
  <c r="BF503" i="7" s="1"/>
  <c r="BK503" i="7" a="1"/>
  <c r="BK503" i="7" s="1"/>
  <c r="BP503" i="7" a="1"/>
  <c r="BP503" i="7" s="1"/>
  <c r="AZ504" i="7" a="1"/>
  <c r="AZ504" i="7" s="1"/>
  <c r="BE504" i="7" a="1"/>
  <c r="BE504" i="7" s="1"/>
  <c r="BJ504" i="7" a="1"/>
  <c r="BJ504" i="7" s="1"/>
  <c r="BP504" i="7" a="1"/>
  <c r="BP504" i="7" s="1"/>
  <c r="AY505" i="7" a="1"/>
  <c r="AY505" i="7" s="1"/>
  <c r="BD505" i="7" a="1"/>
  <c r="BD505" i="7" s="1"/>
  <c r="BJ505" i="7" a="1"/>
  <c r="BJ505" i="7" s="1"/>
  <c r="BO505" i="7" a="1"/>
  <c r="BO505" i="7" s="1"/>
  <c r="AX506" i="7" a="1"/>
  <c r="AX506" i="7" s="1"/>
  <c r="BD506" i="7" a="1"/>
  <c r="BD506" i="7" s="1"/>
  <c r="BI506" i="7" a="1"/>
  <c r="BI506" i="7" s="1"/>
  <c r="BO506" i="7" a="1"/>
  <c r="BO506" i="7" s="1"/>
  <c r="AY507" i="7" a="1"/>
  <c r="AY507" i="7" s="1"/>
  <c r="BE507" i="7" a="1"/>
  <c r="BE507" i="7" s="1"/>
  <c r="BQ507" i="7" a="1"/>
  <c r="BQ507" i="7" s="1"/>
  <c r="BA508" i="7" a="1"/>
  <c r="BA508" i="7" s="1"/>
  <c r="BG508" i="7" a="1"/>
  <c r="BG508" i="7" s="1"/>
  <c r="AX509" i="7" a="1"/>
  <c r="AX509" i="7" s="1"/>
  <c r="BD509" i="7" a="1"/>
  <c r="BD509" i="7" s="1"/>
  <c r="BK509" i="7" a="1"/>
  <c r="BK509" i="7" s="1"/>
  <c r="BC510" i="7" a="1"/>
  <c r="BC510" i="7" s="1"/>
  <c r="BK510" i="7" a="1"/>
  <c r="BK510" i="7" s="1"/>
  <c r="BJ562" i="7" a="1"/>
  <c r="BJ562" i="7" s="1"/>
  <c r="BB578" i="7" a="1"/>
  <c r="BB578" i="7" s="1"/>
  <c r="BD583" i="7" a="1"/>
  <c r="BD583" i="7" s="1"/>
  <c r="BA591" i="7" a="1"/>
  <c r="BA591" i="7" s="1"/>
  <c r="AX594" i="7" a="1"/>
  <c r="AX594" i="7" s="1"/>
  <c r="BI597" i="7" a="1"/>
  <c r="BI597" i="7" s="1"/>
  <c r="BK504" i="7" a="1"/>
  <c r="BK504" i="7" s="1"/>
  <c r="BD507" i="7" a="1"/>
  <c r="BD507" i="7" s="1"/>
  <c r="AV508" i="7" a="1"/>
  <c r="AV508" i="7" s="1"/>
  <c r="BH508" i="7" a="1"/>
  <c r="BH508" i="7" s="1"/>
  <c r="AY509" i="7" a="1"/>
  <c r="AY509" i="7" s="1"/>
  <c r="BL509" i="7" a="1"/>
  <c r="BL509" i="7" s="1"/>
  <c r="BD510" i="7" a="1"/>
  <c r="BD510" i="7" s="1"/>
  <c r="BH511" i="7" a="1"/>
  <c r="BH511" i="7" s="1"/>
  <c r="BP511" i="7" a="1"/>
  <c r="BP511" i="7" s="1"/>
  <c r="BE512" i="7" a="1"/>
  <c r="BE512" i="7" s="1"/>
  <c r="BM512" i="7" a="1"/>
  <c r="BM512" i="7" s="1"/>
  <c r="AY513" i="7" a="1"/>
  <c r="AY513" i="7" s="1"/>
  <c r="BI513" i="7" a="1"/>
  <c r="BI513" i="7" s="1"/>
  <c r="BO513" i="7" a="1"/>
  <c r="BO513" i="7" s="1"/>
  <c r="AY514" i="7" a="1"/>
  <c r="AY514" i="7" s="1"/>
  <c r="BF514" i="7" a="1"/>
  <c r="BF514" i="7" s="1"/>
  <c r="BL514" i="7" a="1"/>
  <c r="BL514" i="7" s="1"/>
  <c r="AW515" i="7" a="1"/>
  <c r="AW515" i="7" s="1"/>
  <c r="BC515" i="7" a="1"/>
  <c r="BC515" i="7" s="1"/>
  <c r="BI515" i="7" a="1"/>
  <c r="BI515" i="7" s="1"/>
  <c r="BP515" i="7" a="1"/>
  <c r="BP515" i="7" s="1"/>
  <c r="AZ516" i="7" a="1"/>
  <c r="AZ516" i="7" s="1"/>
  <c r="BG516" i="7" a="1"/>
  <c r="BG516" i="7" s="1"/>
  <c r="BM516" i="7" a="1"/>
  <c r="BM516" i="7" s="1"/>
  <c r="AW517" i="7" a="1"/>
  <c r="AW517" i="7" s="1"/>
  <c r="BD517" i="7" a="1"/>
  <c r="BD517" i="7" s="1"/>
  <c r="BJ517" i="7" a="1"/>
  <c r="BJ517" i="7" s="1"/>
  <c r="BQ517" i="7" a="1"/>
  <c r="BQ517" i="7" s="1"/>
  <c r="BA518" i="7" a="1"/>
  <c r="BA518" i="7" s="1"/>
  <c r="BL518" i="7" a="1"/>
  <c r="BL518" i="7" s="1"/>
  <c r="BF519" i="7" a="1"/>
  <c r="BF519" i="7" s="1"/>
  <c r="AZ520" i="7" a="1"/>
  <c r="AZ520" i="7" s="1"/>
  <c r="BP520" i="7" a="1"/>
  <c r="BP520" i="7" s="1"/>
  <c r="BJ521" i="7" a="1"/>
  <c r="BJ521" i="7" s="1"/>
  <c r="BD522" i="7" a="1"/>
  <c r="BD522" i="7" s="1"/>
  <c r="AY523" i="7" a="1"/>
  <c r="AY523" i="7" s="1"/>
  <c r="BK523" i="7" a="1"/>
  <c r="BK523" i="7" s="1"/>
  <c r="BQ523" i="7" a="1"/>
  <c r="BQ523" i="7" s="1"/>
  <c r="BA524" i="7" a="1"/>
  <c r="BA524" i="7" s="1"/>
  <c r="BG524" i="7" a="1"/>
  <c r="BG524" i="7" s="1"/>
  <c r="AW525" i="7" a="1"/>
  <c r="AW525" i="7" s="1"/>
  <c r="BD525" i="7" a="1"/>
  <c r="BD525" i="7" s="1"/>
  <c r="BI525" i="7" a="1"/>
  <c r="BI525" i="7" s="1"/>
  <c r="BP525" i="7" a="1"/>
  <c r="BP525" i="7" s="1"/>
  <c r="AZ526" i="7" a="1"/>
  <c r="AZ526" i="7" s="1"/>
  <c r="BF526" i="7" a="1"/>
  <c r="BF526" i="7" s="1"/>
  <c r="BL526" i="7" a="1"/>
  <c r="BL526" i="7" s="1"/>
  <c r="AV527" i="7" a="1"/>
  <c r="AV527" i="7" s="1"/>
  <c r="BC527" i="7" a="1"/>
  <c r="BC527" i="7" s="1"/>
  <c r="BK527" i="7" a="1"/>
  <c r="BK527" i="7" s="1"/>
  <c r="BQ527" i="7" a="1"/>
  <c r="BQ527" i="7" s="1"/>
  <c r="BC528" i="7" a="1"/>
  <c r="BC528" i="7" s="1"/>
  <c r="BJ528" i="7" a="1"/>
  <c r="BJ528" i="7" s="1"/>
  <c r="BQ528" i="7" a="1"/>
  <c r="BQ528" i="7" s="1"/>
  <c r="BB529" i="7" a="1"/>
  <c r="BB529" i="7" s="1"/>
  <c r="BI529" i="7" a="1"/>
  <c r="BI529" i="7" s="1"/>
  <c r="BP529" i="7" a="1"/>
  <c r="BP529" i="7" s="1"/>
  <c r="BA530" i="7" a="1"/>
  <c r="BA530" i="7" s="1"/>
  <c r="BI530" i="7" a="1"/>
  <c r="BI530" i="7" s="1"/>
  <c r="BO530" i="7" a="1"/>
  <c r="BO530" i="7" s="1"/>
  <c r="BI564" i="7" a="1"/>
  <c r="BI564" i="7" s="1"/>
  <c r="BN578" i="7" a="1"/>
  <c r="BN578" i="7" s="1"/>
  <c r="BD586" i="7" a="1"/>
  <c r="BD586" i="7" s="1"/>
  <c r="BH588" i="7" a="1"/>
  <c r="BH588" i="7" s="1"/>
  <c r="AY594" i="7" a="1"/>
  <c r="AY594" i="7" s="1"/>
  <c r="BG595" i="7" a="1"/>
  <c r="BG595" i="7" s="1"/>
  <c r="BI596" i="7" a="1"/>
  <c r="BI596" i="7" s="1"/>
  <c r="BI598" i="7" a="1"/>
  <c r="BI598" i="7" s="1"/>
  <c r="BM554" i="7" a="1"/>
  <c r="BM554" i="7" s="1"/>
  <c r="BL503" i="7" a="1"/>
  <c r="BL503" i="7" s="1"/>
  <c r="BL504" i="7" a="1"/>
  <c r="BL504" i="7" s="1"/>
  <c r="BK505" i="7" a="1"/>
  <c r="BK505" i="7" s="1"/>
  <c r="BJ506" i="7" a="1"/>
  <c r="BJ506" i="7" s="1"/>
  <c r="BF507" i="7" a="1"/>
  <c r="BF507" i="7" s="1"/>
  <c r="AW508" i="7" a="1"/>
  <c r="AW508" i="7" s="1"/>
  <c r="BM509" i="7" a="1"/>
  <c r="BM509" i="7" s="1"/>
  <c r="BE510" i="7" a="1"/>
  <c r="BE510" i="7" s="1"/>
  <c r="AV511" i="7" a="1"/>
  <c r="AV511" i="7" s="1"/>
  <c r="BI511" i="7" a="1"/>
  <c r="BI511" i="7" s="1"/>
  <c r="BQ511" i="7" a="1"/>
  <c r="BQ511" i="7" s="1"/>
  <c r="BN512" i="7" a="1"/>
  <c r="BN512" i="7" s="1"/>
  <c r="BA513" i="7" a="1"/>
  <c r="BA513" i="7" s="1"/>
  <c r="BJ513" i="7" a="1"/>
  <c r="BJ513" i="7" s="1"/>
  <c r="AZ514" i="7" a="1"/>
  <c r="AZ514" i="7" s="1"/>
  <c r="BG514" i="7" a="1"/>
  <c r="BG514" i="7" s="1"/>
  <c r="BM514" i="7" a="1"/>
  <c r="BM514" i="7" s="1"/>
  <c r="AX515" i="7" a="1"/>
  <c r="AX515" i="7" s="1"/>
  <c r="BJ515" i="7" a="1"/>
  <c r="BJ515" i="7" s="1"/>
  <c r="BQ515" i="7" a="1"/>
  <c r="BQ515" i="7" s="1"/>
  <c r="BA516" i="7" a="1"/>
  <c r="BA516" i="7" s="1"/>
  <c r="BH516" i="7" a="1"/>
  <c r="BH516" i="7" s="1"/>
  <c r="AX517" i="7" a="1"/>
  <c r="AX517" i="7" s="1"/>
  <c r="BE517" i="7" a="1"/>
  <c r="BE517" i="7" s="1"/>
  <c r="BK517" i="7" a="1"/>
  <c r="BK517" i="7" s="1"/>
  <c r="AV518" i="7" a="1"/>
  <c r="AV518" i="7" s="1"/>
  <c r="BG518" i="7" a="1"/>
  <c r="BG518" i="7" s="1"/>
  <c r="BM518" i="7" a="1"/>
  <c r="BM518" i="7" s="1"/>
  <c r="AV519" i="7" a="1"/>
  <c r="AV519" i="7" s="1"/>
  <c r="BA519" i="7" a="1"/>
  <c r="BA519" i="7" s="1"/>
  <c r="BG519" i="7" a="1"/>
  <c r="BG519" i="7" s="1"/>
  <c r="BL519" i="7" a="1"/>
  <c r="BL519" i="7" s="1"/>
  <c r="BQ519" i="7" a="1"/>
  <c r="BQ519" i="7" s="1"/>
  <c r="BA520" i="7" a="1"/>
  <c r="BA520" i="7" s="1"/>
  <c r="BF520" i="7" a="1"/>
  <c r="BF520" i="7" s="1"/>
  <c r="BK520" i="7" a="1"/>
  <c r="BK520" i="7" s="1"/>
  <c r="BQ520" i="7" a="1"/>
  <c r="BQ520" i="7" s="1"/>
  <c r="AZ521" i="7" a="1"/>
  <c r="AZ521" i="7" s="1"/>
  <c r="BE521" i="7" a="1"/>
  <c r="BE521" i="7" s="1"/>
  <c r="BK521" i="7" a="1"/>
  <c r="BK521" i="7" s="1"/>
  <c r="BP521" i="7" a="1"/>
  <c r="BP521" i="7" s="1"/>
  <c r="AY522" i="7" a="1"/>
  <c r="AY522" i="7" s="1"/>
  <c r="BE522" i="7" a="1"/>
  <c r="BE522" i="7" s="1"/>
  <c r="BJ522" i="7" a="1"/>
  <c r="BJ522" i="7" s="1"/>
  <c r="BO522" i="7" a="1"/>
  <c r="BO522" i="7" s="1"/>
  <c r="AZ523" i="7" a="1"/>
  <c r="AZ523" i="7" s="1"/>
  <c r="BE523" i="7" a="1"/>
  <c r="BE523" i="7" s="1"/>
  <c r="BL523" i="7" a="1"/>
  <c r="BL523" i="7" s="1"/>
  <c r="AV524" i="7" a="1"/>
  <c r="AV524" i="7" s="1"/>
  <c r="BB524" i="7" a="1"/>
  <c r="BB524" i="7" s="1"/>
  <c r="BH524" i="7" a="1"/>
  <c r="BH524" i="7" s="1"/>
  <c r="BN524" i="7" a="1"/>
  <c r="BN524" i="7" s="1"/>
  <c r="AX525" i="7" a="1"/>
  <c r="AX525" i="7" s="1"/>
  <c r="BJ525" i="7" a="1"/>
  <c r="BJ525" i="7" s="1"/>
  <c r="BA526" i="7" a="1"/>
  <c r="BA526" i="7" s="1"/>
  <c r="BM526" i="7" a="1"/>
  <c r="BM526" i="7" s="1"/>
  <c r="AW527" i="7" a="1"/>
  <c r="AW527" i="7" s="1"/>
  <c r="BD527" i="7" a="1"/>
  <c r="BD527" i="7" s="1"/>
  <c r="AV528" i="7" a="1"/>
  <c r="AV528" i="7" s="1"/>
  <c r="BD528" i="7" a="1"/>
  <c r="BD528" i="7" s="1"/>
  <c r="AV529" i="7" a="1"/>
  <c r="AV529" i="7" s="1"/>
  <c r="BC529" i="7" a="1"/>
  <c r="BC529" i="7" s="1"/>
  <c r="BJ529" i="7" a="1"/>
  <c r="BJ529" i="7" s="1"/>
  <c r="BQ529" i="7" a="1"/>
  <c r="BQ529" i="7" s="1"/>
  <c r="BB530" i="7" a="1"/>
  <c r="BB530" i="7" s="1"/>
  <c r="BP530" i="7" a="1"/>
  <c r="BP530" i="7" s="1"/>
  <c r="BO568" i="7" a="1"/>
  <c r="BO568" i="7" s="1"/>
  <c r="BB580" i="7" a="1"/>
  <c r="BB580" i="7" s="1"/>
  <c r="BN586" i="7" a="1"/>
  <c r="BN586" i="7" s="1"/>
  <c r="AX589" i="7" a="1"/>
  <c r="AX589" i="7" s="1"/>
  <c r="BP591" i="7" a="1"/>
  <c r="BP591" i="7" s="1"/>
  <c r="BG594" i="7" a="1"/>
  <c r="BG594" i="7" s="1"/>
  <c r="BN597" i="7" a="1"/>
  <c r="BN597" i="7" s="1"/>
  <c r="BM598" i="7" a="1"/>
  <c r="BM598" i="7" s="1"/>
  <c r="BQ503" i="7" a="1"/>
  <c r="BQ503" i="7" s="1"/>
  <c r="BN506" i="7" a="1"/>
  <c r="BN506" i="7" s="1"/>
  <c r="BG507" i="7" a="1"/>
  <c r="BG507" i="7" s="1"/>
  <c r="AZ508" i="7" a="1"/>
  <c r="AZ508" i="7" s="1"/>
  <c r="BL508" i="7" a="1"/>
  <c r="BL508" i="7" s="1"/>
  <c r="BQ509" i="7" a="1"/>
  <c r="BQ509" i="7" s="1"/>
  <c r="BI510" i="7" a="1"/>
  <c r="BI510" i="7" s="1"/>
  <c r="AW511" i="7" a="1"/>
  <c r="AW511" i="7" s="1"/>
  <c r="BJ511" i="7" a="1"/>
  <c r="BJ511" i="7" s="1"/>
  <c r="AY512" i="7" a="1"/>
  <c r="AY512" i="7" s="1"/>
  <c r="BF512" i="7" a="1"/>
  <c r="BF512" i="7" s="1"/>
  <c r="BO512" i="7" a="1"/>
  <c r="BO512" i="7" s="1"/>
  <c r="BB513" i="7" a="1"/>
  <c r="BB513" i="7" s="1"/>
  <c r="BP513" i="7" a="1"/>
  <c r="BP513" i="7" s="1"/>
  <c r="BA514" i="7" a="1"/>
  <c r="BA514" i="7" s="1"/>
  <c r="BH514" i="7" a="1"/>
  <c r="BH514" i="7" s="1"/>
  <c r="BD515" i="7" a="1"/>
  <c r="BD515" i="7" s="1"/>
  <c r="BK515" i="7" a="1"/>
  <c r="BK515" i="7" s="1"/>
  <c r="AV516" i="7" a="1"/>
  <c r="AV516" i="7" s="1"/>
  <c r="BN516" i="7" a="1"/>
  <c r="BN516" i="7" s="1"/>
  <c r="AY517" i="7" a="1"/>
  <c r="AY517" i="7" s="1"/>
  <c r="BF517" i="7" a="1"/>
  <c r="BF517" i="7" s="1"/>
  <c r="BB518" i="7" a="1"/>
  <c r="BB518" i="7" s="1"/>
  <c r="BH518" i="7" a="1"/>
  <c r="BH518" i="7" s="1"/>
  <c r="BB519" i="7" a="1"/>
  <c r="BB519" i="7" s="1"/>
  <c r="AV520" i="7" a="1"/>
  <c r="AV520" i="7" s="1"/>
  <c r="BL520" i="7" a="1"/>
  <c r="BL520" i="7" s="1"/>
  <c r="BF521" i="7" a="1"/>
  <c r="BF521" i="7" s="1"/>
  <c r="AZ522" i="7" a="1"/>
  <c r="AZ522" i="7" s="1"/>
  <c r="BP522" i="7" a="1"/>
  <c r="BP522" i="7" s="1"/>
  <c r="BF523" i="7" a="1"/>
  <c r="BF523" i="7" s="1"/>
  <c r="AW524" i="7" a="1"/>
  <c r="AW524" i="7" s="1"/>
  <c r="BI524" i="7" a="1"/>
  <c r="BI524" i="7" s="1"/>
  <c r="AY525" i="7" a="1"/>
  <c r="AY525" i="7" s="1"/>
  <c r="BE525" i="7" a="1"/>
  <c r="BE525" i="7" s="1"/>
  <c r="BK525" i="7" a="1"/>
  <c r="BK525" i="7" s="1"/>
  <c r="BQ525" i="7" a="1"/>
  <c r="BQ525" i="7" s="1"/>
  <c r="BG526" i="7" a="1"/>
  <c r="BG526" i="7" s="1"/>
  <c r="BN526" i="7" a="1"/>
  <c r="BN526" i="7" s="1"/>
  <c r="AX527" i="7" a="1"/>
  <c r="AX527" i="7" s="1"/>
  <c r="BE527" i="7" a="1"/>
  <c r="BE527" i="7" s="1"/>
  <c r="BL527" i="7" a="1"/>
  <c r="BL527" i="7" s="1"/>
  <c r="AW528" i="7" a="1"/>
  <c r="AW528" i="7" s="1"/>
  <c r="BE528" i="7" a="1"/>
  <c r="BE528" i="7" s="1"/>
  <c r="BK528" i="7" a="1"/>
  <c r="BK528" i="7" s="1"/>
  <c r="AW529" i="7" a="1"/>
  <c r="AW529" i="7" s="1"/>
  <c r="BH569" i="7" a="1"/>
  <c r="BH569" i="7" s="1"/>
  <c r="BG580" i="7" a="1"/>
  <c r="BG580" i="7" s="1"/>
  <c r="BH584" i="7" a="1"/>
  <c r="BH584" i="7" s="1"/>
  <c r="BO586" i="7" a="1"/>
  <c r="BO586" i="7" s="1"/>
  <c r="AY589" i="7" a="1"/>
  <c r="AY589" i="7" s="1"/>
  <c r="AW592" i="7" a="1"/>
  <c r="AW592" i="7" s="1"/>
  <c r="BH594" i="7" a="1"/>
  <c r="BH594" i="7" s="1"/>
  <c r="BM595" i="7" a="1"/>
  <c r="BM595" i="7" s="1"/>
  <c r="BO596" i="7" a="1"/>
  <c r="BO596" i="7" s="1"/>
  <c r="BO597" i="7" a="1"/>
  <c r="BO597" i="7" s="1"/>
  <c r="BN598" i="7" a="1"/>
  <c r="BN598" i="7" s="1"/>
  <c r="AV503" i="7" a="1"/>
  <c r="AV503" i="7" s="1"/>
  <c r="AV504" i="7" a="1"/>
  <c r="AV504" i="7" s="1"/>
  <c r="BQ504" i="7" a="1"/>
  <c r="BQ504" i="7" s="1"/>
  <c r="BP505" i="7" a="1"/>
  <c r="BP505" i="7" s="1"/>
  <c r="BP506" i="7" a="1"/>
  <c r="BP506" i="7" s="1"/>
  <c r="BK507" i="7" a="1"/>
  <c r="BK507" i="7" s="1"/>
  <c r="BM508" i="7" a="1"/>
  <c r="BM508" i="7" s="1"/>
  <c r="BC509" i="7" a="1"/>
  <c r="BC509" i="7" s="1"/>
  <c r="AV510" i="7" a="1"/>
  <c r="AV510" i="7" s="1"/>
  <c r="BJ510" i="7" a="1"/>
  <c r="BJ510" i="7" s="1"/>
  <c r="BA511" i="7" a="1"/>
  <c r="BA511" i="7" s="1"/>
  <c r="AZ512" i="7" a="1"/>
  <c r="AZ512" i="7" s="1"/>
  <c r="BG512" i="7" a="1"/>
  <c r="BG512" i="7" s="1"/>
  <c r="BQ512" i="7" a="1"/>
  <c r="BQ512" i="7" s="1"/>
  <c r="BC513" i="7" a="1"/>
  <c r="BC513" i="7" s="1"/>
  <c r="BK513" i="7" a="1"/>
  <c r="BK513" i="7" s="1"/>
  <c r="BQ513" i="7" a="1"/>
  <c r="BQ513" i="7" s="1"/>
  <c r="BB514" i="7" a="1"/>
  <c r="BB514" i="7" s="1"/>
  <c r="BN514" i="7" a="1"/>
  <c r="BN514" i="7" s="1"/>
  <c r="AY515" i="7" a="1"/>
  <c r="AY515" i="7" s="1"/>
  <c r="BE515" i="7" a="1"/>
  <c r="BE515" i="7" s="1"/>
  <c r="BL515" i="7" a="1"/>
  <c r="BL515" i="7" s="1"/>
  <c r="BB516" i="7" a="1"/>
  <c r="BB516" i="7" s="1"/>
  <c r="BI516" i="7" a="1"/>
  <c r="BI516" i="7" s="1"/>
  <c r="BO516" i="7" a="1"/>
  <c r="BO516" i="7" s="1"/>
  <c r="AZ517" i="7" a="1"/>
  <c r="AZ517" i="7" s="1"/>
  <c r="BL517" i="7" a="1"/>
  <c r="BL517" i="7" s="1"/>
  <c r="AW518" i="7" a="1"/>
  <c r="AW518" i="7" s="1"/>
  <c r="BC518" i="7" a="1"/>
  <c r="BC518" i="7" s="1"/>
  <c r="BI518" i="7" a="1"/>
  <c r="BI518" i="7" s="1"/>
  <c r="BN518" i="7" a="1"/>
  <c r="BN518" i="7" s="1"/>
  <c r="AW519" i="7" a="1"/>
  <c r="AW519" i="7" s="1"/>
  <c r="BC519" i="7" a="1"/>
  <c r="BC519" i="7" s="1"/>
  <c r="BH519" i="7" a="1"/>
  <c r="BH519" i="7" s="1"/>
  <c r="BM519" i="7" a="1"/>
  <c r="BM519" i="7" s="1"/>
  <c r="AW520" i="7" a="1"/>
  <c r="AW520" i="7" s="1"/>
  <c r="BB520" i="7" a="1"/>
  <c r="BB520" i="7" s="1"/>
  <c r="BG520" i="7" a="1"/>
  <c r="BG520" i="7" s="1"/>
  <c r="BM520" i="7" a="1"/>
  <c r="BM520" i="7" s="1"/>
  <c r="AV521" i="7" a="1"/>
  <c r="AV521" i="7" s="1"/>
  <c r="BA521" i="7" a="1"/>
  <c r="BA521" i="7" s="1"/>
  <c r="BG521" i="7" a="1"/>
  <c r="BG521" i="7" s="1"/>
  <c r="BL521" i="7" a="1"/>
  <c r="BL521" i="7" s="1"/>
  <c r="BQ521" i="7" a="1"/>
  <c r="BQ521" i="7" s="1"/>
  <c r="BA522" i="7" a="1"/>
  <c r="BA522" i="7" s="1"/>
  <c r="BC581" i="7" a="1"/>
  <c r="BC581" i="7" s="1"/>
  <c r="BK589" i="7" a="1"/>
  <c r="BK589" i="7" s="1"/>
  <c r="BK592" i="7" a="1"/>
  <c r="BK592" i="7" s="1"/>
  <c r="BN594" i="7" a="1"/>
  <c r="BN594" i="7" s="1"/>
  <c r="AX597" i="7" a="1"/>
  <c r="AX597" i="7" s="1"/>
  <c r="AW598" i="7" a="1"/>
  <c r="AW598" i="7" s="1"/>
  <c r="AZ554" i="7" a="1"/>
  <c r="AZ554" i="7" s="1"/>
  <c r="BA503" i="7" a="1"/>
  <c r="BA503" i="7" s="1"/>
  <c r="AY506" i="7" a="1"/>
  <c r="AY506" i="7" s="1"/>
  <c r="BQ506" i="7" a="1"/>
  <c r="BQ506" i="7" s="1"/>
  <c r="BL507" i="7" a="1"/>
  <c r="BL507" i="7" s="1"/>
  <c r="BB508" i="7" a="1"/>
  <c r="BB508" i="7" s="1"/>
  <c r="BN508" i="7" a="1"/>
  <c r="BN508" i="7" s="1"/>
  <c r="BE509" i="7" a="1"/>
  <c r="BE509" i="7" s="1"/>
  <c r="AW510" i="7" a="1"/>
  <c r="AW510" i="7" s="1"/>
  <c r="BL510" i="7" a="1"/>
  <c r="BL510" i="7" s="1"/>
  <c r="BB511" i="7" a="1"/>
  <c r="BB511" i="7" s="1"/>
  <c r="BK511" i="7" a="1"/>
  <c r="BK511" i="7" s="1"/>
  <c r="BH512" i="7" a="1"/>
  <c r="BH512" i="7" s="1"/>
  <c r="AV513" i="7" a="1"/>
  <c r="AV513" i="7" s="1"/>
  <c r="BL513" i="7" a="1"/>
  <c r="BL513" i="7" s="1"/>
  <c r="AV514" i="7" a="1"/>
  <c r="AV514" i="7" s="1"/>
  <c r="BC514" i="7" a="1"/>
  <c r="BC514" i="7" s="1"/>
  <c r="BI514" i="7" a="1"/>
  <c r="BI514" i="7" s="1"/>
  <c r="BO514" i="7" a="1"/>
  <c r="BO514" i="7" s="1"/>
  <c r="AZ515" i="7" a="1"/>
  <c r="AZ515" i="7" s="1"/>
  <c r="BF515" i="7" a="1"/>
  <c r="BF515" i="7" s="1"/>
  <c r="BM515" i="7" a="1"/>
  <c r="BM515" i="7" s="1"/>
  <c r="AW516" i="7" a="1"/>
  <c r="AW516" i="7" s="1"/>
  <c r="BC516" i="7" a="1"/>
  <c r="BC516" i="7" s="1"/>
  <c r="BJ516" i="7" a="1"/>
  <c r="BJ516" i="7" s="1"/>
  <c r="BP516" i="7" a="1"/>
  <c r="BP516" i="7" s="1"/>
  <c r="BA517" i="7" a="1"/>
  <c r="BA517" i="7" s="1"/>
  <c r="BG517" i="7" a="1"/>
  <c r="BG517" i="7" s="1"/>
  <c r="BM517" i="7" a="1"/>
  <c r="BM517" i="7" s="1"/>
  <c r="AX518" i="7" a="1"/>
  <c r="AX518" i="7" s="1"/>
  <c r="BD518" i="7" a="1"/>
  <c r="BD518" i="7" s="1"/>
  <c r="AX519" i="7" a="1"/>
  <c r="AX519" i="7" s="1"/>
  <c r="BN519" i="7" a="1"/>
  <c r="BN519" i="7" s="1"/>
  <c r="BH520" i="7" a="1"/>
  <c r="BH520" i="7" s="1"/>
  <c r="BB521" i="7" a="1"/>
  <c r="BB521" i="7" s="1"/>
  <c r="AV522" i="7" a="1"/>
  <c r="AV522" i="7" s="1"/>
  <c r="BL522" i="7" a="1"/>
  <c r="BL522" i="7" s="1"/>
  <c r="BE572" i="7" a="1"/>
  <c r="BE572" i="7" s="1"/>
  <c r="BG581" i="7" a="1"/>
  <c r="BG581" i="7" s="1"/>
  <c r="BF587" i="7" a="1"/>
  <c r="BF587" i="7" s="1"/>
  <c r="BP594" i="7" a="1"/>
  <c r="BP594" i="7" s="1"/>
  <c r="AW596" i="7" a="1"/>
  <c r="AW596" i="7" s="1"/>
  <c r="AX598" i="7" a="1"/>
  <c r="AX598" i="7" s="1"/>
  <c r="BB503" i="7" a="1"/>
  <c r="BB503" i="7" s="1"/>
  <c r="BA504" i="7" a="1"/>
  <c r="BA504" i="7" s="1"/>
  <c r="AZ505" i="7" a="1"/>
  <c r="AZ505" i="7" s="1"/>
  <c r="AZ506" i="7" a="1"/>
  <c r="AZ506" i="7" s="1"/>
  <c r="BM507" i="7" a="1"/>
  <c r="BM507" i="7" s="1"/>
  <c r="BC508" i="7" a="1"/>
  <c r="BC508" i="7" s="1"/>
  <c r="BO508" i="7" a="1"/>
  <c r="BO508" i="7" s="1"/>
  <c r="BF509" i="7" a="1"/>
  <c r="BF509" i="7" s="1"/>
  <c r="AX510" i="7" a="1"/>
  <c r="AX510" i="7" s="1"/>
  <c r="BC511" i="7" a="1"/>
  <c r="BC511" i="7" s="1"/>
  <c r="BN511" i="7" a="1"/>
  <c r="BN511" i="7" s="1"/>
  <c r="BA512" i="7" a="1"/>
  <c r="BA512" i="7" s="1"/>
  <c r="BJ512" i="7" a="1"/>
  <c r="BJ512" i="7" s="1"/>
  <c r="AW513" i="7" a="1"/>
  <c r="AW513" i="7" s="1"/>
  <c r="BD513" i="7" a="1"/>
  <c r="BD513" i="7" s="1"/>
  <c r="BM513" i="7" a="1"/>
  <c r="BM513" i="7" s="1"/>
  <c r="AW514" i="7" a="1"/>
  <c r="AW514" i="7" s="1"/>
  <c r="BD514" i="7" a="1"/>
  <c r="BD514" i="7" s="1"/>
  <c r="BP514" i="7" a="1"/>
  <c r="BP514" i="7" s="1"/>
  <c r="BA515" i="7" a="1"/>
  <c r="BA515" i="7" s="1"/>
  <c r="BG515" i="7" a="1"/>
  <c r="BG515" i="7" s="1"/>
  <c r="BN515" i="7" a="1"/>
  <c r="BN515" i="7" s="1"/>
  <c r="BD516" i="7" a="1"/>
  <c r="BD516" i="7" s="1"/>
  <c r="BK516" i="7" a="1"/>
  <c r="BK516" i="7" s="1"/>
  <c r="BQ516" i="7" a="1"/>
  <c r="BQ516" i="7" s="1"/>
  <c r="BB517" i="7" a="1"/>
  <c r="BB517" i="7" s="1"/>
  <c r="BN517" i="7" a="1"/>
  <c r="BN517" i="7" s="1"/>
  <c r="AY518" i="7" a="1"/>
  <c r="AY518" i="7" s="1"/>
  <c r="BE518" i="7" a="1"/>
  <c r="BE518" i="7" s="1"/>
  <c r="BJ518" i="7" a="1"/>
  <c r="BJ518" i="7" s="1"/>
  <c r="BO518" i="7" a="1"/>
  <c r="BO518" i="7" s="1"/>
  <c r="AY519" i="7" a="1"/>
  <c r="AY519" i="7" s="1"/>
  <c r="BD519" i="7" a="1"/>
  <c r="BD519" i="7" s="1"/>
  <c r="BI519" i="7" a="1"/>
  <c r="BI519" i="7" s="1"/>
  <c r="BO519" i="7" a="1"/>
  <c r="BO519" i="7" s="1"/>
  <c r="AX520" i="7" a="1"/>
  <c r="AX520" i="7" s="1"/>
  <c r="BC520" i="7" a="1"/>
  <c r="BC520" i="7" s="1"/>
  <c r="BI520" i="7" a="1"/>
  <c r="BI520" i="7" s="1"/>
  <c r="BN520" i="7" a="1"/>
  <c r="BN520" i="7" s="1"/>
  <c r="AW521" i="7" a="1"/>
  <c r="AW521" i="7" s="1"/>
  <c r="BC521" i="7" a="1"/>
  <c r="BC521" i="7" s="1"/>
  <c r="BH521" i="7" a="1"/>
  <c r="BH521" i="7" s="1"/>
  <c r="BM521" i="7" a="1"/>
  <c r="BM521" i="7" s="1"/>
  <c r="AW522" i="7" a="1"/>
  <c r="AW522" i="7" s="1"/>
  <c r="BB522" i="7" a="1"/>
  <c r="BB522" i="7" s="1"/>
  <c r="BG522" i="7" a="1"/>
  <c r="BG522" i="7" s="1"/>
  <c r="BM522" i="7" a="1"/>
  <c r="BM522" i="7" s="1"/>
  <c r="BC523" i="7" a="1"/>
  <c r="BC523" i="7" s="1"/>
  <c r="BO523" i="7" a="1"/>
  <c r="BO523" i="7" s="1"/>
  <c r="BE524" i="7" a="1"/>
  <c r="BE524" i="7" s="1"/>
  <c r="BK524" i="7" a="1"/>
  <c r="BK524" i="7" s="1"/>
  <c r="BQ524" i="7" a="1"/>
  <c r="BQ524" i="7" s="1"/>
  <c r="BA525" i="7" a="1"/>
  <c r="BA525" i="7" s="1"/>
  <c r="BO575" i="7" a="1"/>
  <c r="BO575" i="7" s="1"/>
  <c r="BH582" i="7" a="1"/>
  <c r="BH582" i="7" s="1"/>
  <c r="BM585" i="7" a="1"/>
  <c r="BM585" i="7" s="1"/>
  <c r="BH590" i="7" a="1"/>
  <c r="BH590" i="7" s="1"/>
  <c r="BG593" i="7" a="1"/>
  <c r="BG593" i="7" s="1"/>
  <c r="AZ595" i="7" a="1"/>
  <c r="AZ595" i="7" s="1"/>
  <c r="BD596" i="7" a="1"/>
  <c r="BD596" i="7" s="1"/>
  <c r="BC597" i="7" a="1"/>
  <c r="BC597" i="7" s="1"/>
  <c r="BG554" i="7" a="1"/>
  <c r="BG554" i="7" s="1"/>
  <c r="BG503" i="7" a="1"/>
  <c r="BG503" i="7" s="1"/>
  <c r="BF504" i="7" a="1"/>
  <c r="BF504" i="7" s="1"/>
  <c r="BF505" i="7" a="1"/>
  <c r="BF505" i="7" s="1"/>
  <c r="BE506" i="7" a="1"/>
  <c r="BE506" i="7" s="1"/>
  <c r="AZ507" i="7" a="1"/>
  <c r="AZ507" i="7" s="1"/>
  <c r="BP507" i="7" a="1"/>
  <c r="BP507" i="7" s="1"/>
  <c r="BF508" i="7" a="1"/>
  <c r="BF508" i="7" s="1"/>
  <c r="AW509" i="7" a="1"/>
  <c r="AW509" i="7" s="1"/>
  <c r="BA575" i="7" a="1"/>
  <c r="BA575" i="7" s="1"/>
  <c r="BQ510" i="7" a="1"/>
  <c r="BQ510" i="7" s="1"/>
  <c r="BL512" i="7" a="1"/>
  <c r="BL512" i="7" s="1"/>
  <c r="AX514" i="7" a="1"/>
  <c r="AX514" i="7" s="1"/>
  <c r="BF516" i="7" a="1"/>
  <c r="BF516" i="7" s="1"/>
  <c r="BI517" i="7" a="1"/>
  <c r="BI517" i="7" s="1"/>
  <c r="BK518" i="7" a="1"/>
  <c r="BK518" i="7" s="1"/>
  <c r="BK519" i="7" a="1"/>
  <c r="BK519" i="7" s="1"/>
  <c r="BJ520" i="7" a="1"/>
  <c r="BJ520" i="7" s="1"/>
  <c r="BI521" i="7" a="1"/>
  <c r="BI521" i="7" s="1"/>
  <c r="BH522" i="7" a="1"/>
  <c r="BH522" i="7" s="1"/>
  <c r="AX523" i="7" a="1"/>
  <c r="AX523" i="7" s="1"/>
  <c r="BJ523" i="7" a="1"/>
  <c r="BJ523" i="7" s="1"/>
  <c r="AZ524" i="7" a="1"/>
  <c r="AZ524" i="7" s="1"/>
  <c r="BM524" i="7" a="1"/>
  <c r="BM524" i="7" s="1"/>
  <c r="BC525" i="7" a="1"/>
  <c r="BC525" i="7" s="1"/>
  <c r="BN525" i="7" a="1"/>
  <c r="BN525" i="7" s="1"/>
  <c r="BK526" i="7" a="1"/>
  <c r="BK526" i="7" s="1"/>
  <c r="BM527" i="7" a="1"/>
  <c r="BM527" i="7" s="1"/>
  <c r="BA528" i="7" a="1"/>
  <c r="BA528" i="7" s="1"/>
  <c r="BM528" i="7" a="1"/>
  <c r="BM528" i="7" s="1"/>
  <c r="BA529" i="7" a="1"/>
  <c r="BA529" i="7" s="1"/>
  <c r="BL529" i="7" a="1"/>
  <c r="BL529" i="7" s="1"/>
  <c r="BH530" i="7" a="1"/>
  <c r="BH530" i="7" s="1"/>
  <c r="AV531" i="7" a="1"/>
  <c r="AV531" i="7" s="1"/>
  <c r="BJ531" i="7" a="1"/>
  <c r="BJ531" i="7" s="1"/>
  <c r="AV532" i="7" a="1"/>
  <c r="AV532" i="7" s="1"/>
  <c r="BJ532" i="7" a="1"/>
  <c r="BJ532" i="7" s="1"/>
  <c r="BQ532" i="7" a="1"/>
  <c r="BQ532" i="7" s="1"/>
  <c r="BB533" i="7" a="1"/>
  <c r="BB533" i="7" s="1"/>
  <c r="BI533" i="7" a="1"/>
  <c r="BI533" i="7" s="1"/>
  <c r="BP533" i="7" a="1"/>
  <c r="BP533" i="7" s="1"/>
  <c r="BB534" i="7" a="1"/>
  <c r="BB534" i="7" s="1"/>
  <c r="BJ534" i="7" a="1"/>
  <c r="BJ534" i="7" s="1"/>
  <c r="AV535" i="7" a="1"/>
  <c r="AV535" i="7" s="1"/>
  <c r="BD535" i="7" a="1"/>
  <c r="BD535" i="7" s="1"/>
  <c r="BL535" i="7" a="1"/>
  <c r="BL535" i="7" s="1"/>
  <c r="AX536" i="7" a="1"/>
  <c r="AX536" i="7" s="1"/>
  <c r="BF536" i="7" a="1"/>
  <c r="BF536" i="7" s="1"/>
  <c r="BN536" i="7" a="1"/>
  <c r="BN536" i="7" s="1"/>
  <c r="AZ537" i="7" a="1"/>
  <c r="AZ537" i="7" s="1"/>
  <c r="BH537" i="7" a="1"/>
  <c r="BH537" i="7" s="1"/>
  <c r="BP537" i="7" a="1"/>
  <c r="BP537" i="7" s="1"/>
  <c r="BB538" i="7" a="1"/>
  <c r="BB538" i="7" s="1"/>
  <c r="BJ538" i="7" a="1"/>
  <c r="BJ538" i="7" s="1"/>
  <c r="AV539" i="7" a="1"/>
  <c r="AV539" i="7" s="1"/>
  <c r="BD539" i="7" a="1"/>
  <c r="BD539" i="7" s="1"/>
  <c r="BL539" i="7" a="1"/>
  <c r="BL539" i="7" s="1"/>
  <c r="AX540" i="7" a="1"/>
  <c r="AX540" i="7" s="1"/>
  <c r="BF540" i="7" a="1"/>
  <c r="BF540" i="7" s="1"/>
  <c r="BN540" i="7" a="1"/>
  <c r="BN540" i="7" s="1"/>
  <c r="AZ541" i="7" a="1"/>
  <c r="AZ541" i="7" s="1"/>
  <c r="BH541" i="7" a="1"/>
  <c r="BH541" i="7" s="1"/>
  <c r="BP541" i="7" a="1"/>
  <c r="BP541" i="7" s="1"/>
  <c r="BB542" i="7" a="1"/>
  <c r="BB542" i="7" s="1"/>
  <c r="BJ542" i="7" a="1"/>
  <c r="BJ542" i="7" s="1"/>
  <c r="AV543" i="7" a="1"/>
  <c r="AV543" i="7" s="1"/>
  <c r="BD543" i="7" a="1"/>
  <c r="BD543" i="7" s="1"/>
  <c r="BL543" i="7" a="1"/>
  <c r="BL543" i="7" s="1"/>
  <c r="AX544" i="7" a="1"/>
  <c r="AX544" i="7" s="1"/>
  <c r="BF544" i="7" a="1"/>
  <c r="BF544" i="7" s="1"/>
  <c r="BN544" i="7" a="1"/>
  <c r="BN544" i="7" s="1"/>
  <c r="AZ545" i="7" a="1"/>
  <c r="AZ545" i="7" s="1"/>
  <c r="BH545" i="7" a="1"/>
  <c r="BH545" i="7" s="1"/>
  <c r="BP545" i="7" a="1"/>
  <c r="BP545" i="7" s="1"/>
  <c r="BB546" i="7" a="1"/>
  <c r="BB546" i="7" s="1"/>
  <c r="BJ546" i="7" a="1"/>
  <c r="BJ546" i="7" s="1"/>
  <c r="AW502" i="7" a="1"/>
  <c r="AW502" i="7" s="1"/>
  <c r="BD502" i="7" a="1"/>
  <c r="BD502" i="7" s="1"/>
  <c r="BJ502" i="7" a="1"/>
  <c r="BJ502" i="7" s="1"/>
  <c r="BD582" i="7" a="1"/>
  <c r="BD582" i="7" s="1"/>
  <c r="BC598" i="7" a="1"/>
  <c r="BC598" i="7" s="1"/>
  <c r="BD511" i="7" a="1"/>
  <c r="BD511" i="7" s="1"/>
  <c r="AX513" i="7" a="1"/>
  <c r="AX513" i="7" s="1"/>
  <c r="BL516" i="7" a="1"/>
  <c r="BL516" i="7" s="1"/>
  <c r="BO517" i="7" a="1"/>
  <c r="BO517" i="7" s="1"/>
  <c r="BP518" i="7" a="1"/>
  <c r="BP518" i="7" s="1"/>
  <c r="BN521" i="7" a="1"/>
  <c r="BN521" i="7" s="1"/>
  <c r="BI522" i="7" a="1"/>
  <c r="BI522" i="7" s="1"/>
  <c r="BA523" i="7" a="1"/>
  <c r="BA523" i="7" s="1"/>
  <c r="BM523" i="7" a="1"/>
  <c r="BM523" i="7" s="1"/>
  <c r="BC524" i="7" a="1"/>
  <c r="BC524" i="7" s="1"/>
  <c r="BO524" i="7" a="1"/>
  <c r="BO524" i="7" s="1"/>
  <c r="BF525" i="7" a="1"/>
  <c r="BF525" i="7" s="1"/>
  <c r="BO525" i="7" a="1"/>
  <c r="BO525" i="7" s="1"/>
  <c r="BC526" i="7" a="1"/>
  <c r="BC526" i="7" s="1"/>
  <c r="BA527" i="7" a="1"/>
  <c r="BA527" i="7" s="1"/>
  <c r="BN527" i="7" a="1"/>
  <c r="BN527" i="7" s="1"/>
  <c r="BB528" i="7" a="1"/>
  <c r="BB528" i="7" s="1"/>
  <c r="BN528" i="7" a="1"/>
  <c r="BN528" i="7" s="1"/>
  <c r="BD529" i="7" a="1"/>
  <c r="BD529" i="7" s="1"/>
  <c r="BM529" i="7" a="1"/>
  <c r="BM529" i="7" s="1"/>
  <c r="AY530" i="7" a="1"/>
  <c r="AY530" i="7" s="1"/>
  <c r="BJ530" i="7" a="1"/>
  <c r="BJ530" i="7" s="1"/>
  <c r="AW531" i="7" a="1"/>
  <c r="AW531" i="7" s="1"/>
  <c r="BD531" i="7" a="1"/>
  <c r="BD531" i="7" s="1"/>
  <c r="BK531" i="7" a="1"/>
  <c r="BK531" i="7" s="1"/>
  <c r="AW532" i="7" a="1"/>
  <c r="AW532" i="7" s="1"/>
  <c r="BC532" i="7" a="1"/>
  <c r="BC532" i="7" s="1"/>
  <c r="BK532" i="7" a="1"/>
  <c r="BK532" i="7" s="1"/>
  <c r="AV533" i="7" a="1"/>
  <c r="AV533" i="7" s="1"/>
  <c r="BC533" i="7" a="1"/>
  <c r="BC533" i="7" s="1"/>
  <c r="BJ533" i="7" a="1"/>
  <c r="BJ533" i="7" s="1"/>
  <c r="BQ533" i="7" a="1"/>
  <c r="BQ533" i="7" s="1"/>
  <c r="BC534" i="7" a="1"/>
  <c r="BC534" i="7" s="1"/>
  <c r="BK534" i="7" a="1"/>
  <c r="BK534" i="7" s="1"/>
  <c r="AW535" i="7" a="1"/>
  <c r="AW535" i="7" s="1"/>
  <c r="BE535" i="7" a="1"/>
  <c r="BE535" i="7" s="1"/>
  <c r="BM535" i="7" a="1"/>
  <c r="BM535" i="7" s="1"/>
  <c r="AY536" i="7" a="1"/>
  <c r="AY536" i="7" s="1"/>
  <c r="BG536" i="7" a="1"/>
  <c r="BG536" i="7" s="1"/>
  <c r="BO536" i="7" a="1"/>
  <c r="BO536" i="7" s="1"/>
  <c r="BA537" i="7" a="1"/>
  <c r="BA537" i="7" s="1"/>
  <c r="BI537" i="7" a="1"/>
  <c r="BI537" i="7" s="1"/>
  <c r="BQ537" i="7" a="1"/>
  <c r="BQ537" i="7" s="1"/>
  <c r="BC538" i="7" a="1"/>
  <c r="BC538" i="7" s="1"/>
  <c r="BK538" i="7" a="1"/>
  <c r="BK538" i="7" s="1"/>
  <c r="AW539" i="7" a="1"/>
  <c r="AW539" i="7" s="1"/>
  <c r="BE539" i="7" a="1"/>
  <c r="BE539" i="7" s="1"/>
  <c r="BM539" i="7" a="1"/>
  <c r="BM539" i="7" s="1"/>
  <c r="AY540" i="7" a="1"/>
  <c r="AY540" i="7" s="1"/>
  <c r="BG540" i="7" a="1"/>
  <c r="BG540" i="7" s="1"/>
  <c r="BO540" i="7" a="1"/>
  <c r="BO540" i="7" s="1"/>
  <c r="BA541" i="7" a="1"/>
  <c r="BA541" i="7" s="1"/>
  <c r="BI541" i="7" a="1"/>
  <c r="BI541" i="7" s="1"/>
  <c r="BQ541" i="7" a="1"/>
  <c r="BQ541" i="7" s="1"/>
  <c r="BC542" i="7" a="1"/>
  <c r="BC542" i="7" s="1"/>
  <c r="BK542" i="7" a="1"/>
  <c r="BK542" i="7" s="1"/>
  <c r="AW543" i="7" a="1"/>
  <c r="AW543" i="7" s="1"/>
  <c r="BE543" i="7" a="1"/>
  <c r="BE543" i="7" s="1"/>
  <c r="BM543" i="7" a="1"/>
  <c r="BM543" i="7" s="1"/>
  <c r="AY544" i="7" a="1"/>
  <c r="AY544" i="7" s="1"/>
  <c r="BG544" i="7" a="1"/>
  <c r="BG544" i="7" s="1"/>
  <c r="BO544" i="7" a="1"/>
  <c r="BO544" i="7" s="1"/>
  <c r="BA545" i="7" a="1"/>
  <c r="BA545" i="7" s="1"/>
  <c r="BI545" i="7" a="1"/>
  <c r="BI545" i="7" s="1"/>
  <c r="BQ545" i="7" a="1"/>
  <c r="BQ545" i="7" s="1"/>
  <c r="BC546" i="7" a="1"/>
  <c r="BC546" i="7" s="1"/>
  <c r="BK546" i="7" a="1"/>
  <c r="BK546" i="7" s="1"/>
  <c r="AX502" i="7" a="1"/>
  <c r="AX502" i="7" s="1"/>
  <c r="BK502" i="7" a="1"/>
  <c r="BK502" i="7" s="1"/>
  <c r="BQ502" i="7" a="1"/>
  <c r="BQ502" i="7" s="1"/>
  <c r="BL585" i="7" a="1"/>
  <c r="BL585" i="7" s="1"/>
  <c r="BF554" i="7" a="1"/>
  <c r="BF554" i="7" s="1"/>
  <c r="AV509" i="7" a="1"/>
  <c r="AV509" i="7" s="1"/>
  <c r="BE511" i="7" a="1"/>
  <c r="BE511" i="7" s="1"/>
  <c r="BE514" i="7" a="1"/>
  <c r="BE514" i="7" s="1"/>
  <c r="BH515" i="7" a="1"/>
  <c r="BH515" i="7" s="1"/>
  <c r="BP517" i="7" a="1"/>
  <c r="BP517" i="7" s="1"/>
  <c r="BQ518" i="7" a="1"/>
  <c r="BQ518" i="7" s="1"/>
  <c r="BP519" i="7" a="1"/>
  <c r="BP519" i="7" s="1"/>
  <c r="BO520" i="7" a="1"/>
  <c r="BO520" i="7" s="1"/>
  <c r="BO521" i="7" a="1"/>
  <c r="BO521" i="7" s="1"/>
  <c r="BK522" i="7" a="1"/>
  <c r="BK522" i="7" s="1"/>
  <c r="BB523" i="7" a="1"/>
  <c r="BB523" i="7" s="1"/>
  <c r="BN523" i="7" a="1"/>
  <c r="BN523" i="7" s="1"/>
  <c r="BD524" i="7" a="1"/>
  <c r="BD524" i="7" s="1"/>
  <c r="BP524" i="7" a="1"/>
  <c r="BP524" i="7" s="1"/>
  <c r="BG525" i="7" a="1"/>
  <c r="BG525" i="7" s="1"/>
  <c r="AV526" i="7" a="1"/>
  <c r="AV526" i="7" s="1"/>
  <c r="BD526" i="7" a="1"/>
  <c r="BD526" i="7" s="1"/>
  <c r="BO526" i="7" a="1"/>
  <c r="BO526" i="7" s="1"/>
  <c r="BB527" i="7" a="1"/>
  <c r="BB527" i="7" s="1"/>
  <c r="BO527" i="7" a="1"/>
  <c r="BO527" i="7" s="1"/>
  <c r="BO528" i="7" a="1"/>
  <c r="BO528" i="7" s="1"/>
  <c r="BN529" i="7" a="1"/>
  <c r="BN529" i="7" s="1"/>
  <c r="AZ530" i="7" a="1"/>
  <c r="AZ530" i="7" s="1"/>
  <c r="BK530" i="7" a="1"/>
  <c r="BK530" i="7" s="1"/>
  <c r="AX531" i="7" a="1"/>
  <c r="AX531" i="7" s="1"/>
  <c r="BE531" i="7" a="1"/>
  <c r="BE531" i="7" s="1"/>
  <c r="BL531" i="7" a="1"/>
  <c r="BL531" i="7" s="1"/>
  <c r="BD532" i="7" a="1"/>
  <c r="BD532" i="7" s="1"/>
  <c r="BL532" i="7" a="1"/>
  <c r="BL532" i="7" s="1"/>
  <c r="BD533" i="7" a="1"/>
  <c r="BD533" i="7" s="1"/>
  <c r="BK533" i="7" a="1"/>
  <c r="BK533" i="7" s="1"/>
  <c r="AV534" i="7" a="1"/>
  <c r="AV534" i="7" s="1"/>
  <c r="BD534" i="7" a="1"/>
  <c r="BD534" i="7" s="1"/>
  <c r="BL534" i="7" a="1"/>
  <c r="BL534" i="7" s="1"/>
  <c r="AX535" i="7" a="1"/>
  <c r="AX535" i="7" s="1"/>
  <c r="BF535" i="7" a="1"/>
  <c r="BF535" i="7" s="1"/>
  <c r="BN535" i="7" a="1"/>
  <c r="BN535" i="7" s="1"/>
  <c r="AZ536" i="7" a="1"/>
  <c r="AZ536" i="7" s="1"/>
  <c r="BH536" i="7" a="1"/>
  <c r="BH536" i="7" s="1"/>
  <c r="BP536" i="7" a="1"/>
  <c r="BP536" i="7" s="1"/>
  <c r="BB537" i="7" a="1"/>
  <c r="BB537" i="7" s="1"/>
  <c r="BJ537" i="7" a="1"/>
  <c r="BJ537" i="7" s="1"/>
  <c r="AV538" i="7" a="1"/>
  <c r="AV538" i="7" s="1"/>
  <c r="BD538" i="7" a="1"/>
  <c r="BD538" i="7" s="1"/>
  <c r="BL538" i="7" a="1"/>
  <c r="BL538" i="7" s="1"/>
  <c r="AX539" i="7" a="1"/>
  <c r="AX539" i="7" s="1"/>
  <c r="BF539" i="7" a="1"/>
  <c r="BF539" i="7" s="1"/>
  <c r="BN539" i="7" a="1"/>
  <c r="BN539" i="7" s="1"/>
  <c r="AZ540" i="7" a="1"/>
  <c r="AZ540" i="7" s="1"/>
  <c r="BH540" i="7" a="1"/>
  <c r="BH540" i="7" s="1"/>
  <c r="BP540" i="7" a="1"/>
  <c r="BP540" i="7" s="1"/>
  <c r="BB541" i="7" a="1"/>
  <c r="BB541" i="7" s="1"/>
  <c r="BJ541" i="7" a="1"/>
  <c r="BJ541" i="7" s="1"/>
  <c r="AV542" i="7" a="1"/>
  <c r="AV542" i="7" s="1"/>
  <c r="BD542" i="7" a="1"/>
  <c r="BD542" i="7" s="1"/>
  <c r="BL542" i="7" a="1"/>
  <c r="BL542" i="7" s="1"/>
  <c r="AX543" i="7" a="1"/>
  <c r="AX543" i="7" s="1"/>
  <c r="BF543" i="7" a="1"/>
  <c r="BF543" i="7" s="1"/>
  <c r="BN543" i="7" a="1"/>
  <c r="BN543" i="7" s="1"/>
  <c r="AZ544" i="7" a="1"/>
  <c r="AZ544" i="7" s="1"/>
  <c r="BH544" i="7" a="1"/>
  <c r="BH544" i="7" s="1"/>
  <c r="BP544" i="7" a="1"/>
  <c r="BP544" i="7" s="1"/>
  <c r="BB545" i="7" a="1"/>
  <c r="BB545" i="7" s="1"/>
  <c r="BJ545" i="7" a="1"/>
  <c r="BJ545" i="7" s="1"/>
  <c r="AV546" i="7" a="1"/>
  <c r="AV546" i="7" s="1"/>
  <c r="BD546" i="7" a="1"/>
  <c r="BD546" i="7" s="1"/>
  <c r="BL546" i="7" a="1"/>
  <c r="BL546" i="7" s="1"/>
  <c r="AY502" i="7" a="1"/>
  <c r="AY502" i="7" s="1"/>
  <c r="BE502" i="7" a="1"/>
  <c r="BE502" i="7" s="1"/>
  <c r="BL502" i="7" a="1"/>
  <c r="BL502" i="7" s="1"/>
  <c r="AV502" i="7" a="1"/>
  <c r="AV502" i="7" s="1"/>
  <c r="BP587" i="7" a="1"/>
  <c r="BP587" i="7" s="1"/>
  <c r="BI509" i="7" a="1"/>
  <c r="BI509" i="7" s="1"/>
  <c r="BO511" i="7" a="1"/>
  <c r="BO511" i="7" s="1"/>
  <c r="BE513" i="7" a="1"/>
  <c r="BE513" i="7" s="1"/>
  <c r="BJ514" i="7" a="1"/>
  <c r="BJ514" i="7" s="1"/>
  <c r="AZ518" i="7" a="1"/>
  <c r="AZ518" i="7" s="1"/>
  <c r="AX521" i="7" a="1"/>
  <c r="AX521" i="7" s="1"/>
  <c r="BP523" i="7" a="1"/>
  <c r="BP523" i="7" s="1"/>
  <c r="BF524" i="7" a="1"/>
  <c r="BF524" i="7" s="1"/>
  <c r="AV525" i="7" a="1"/>
  <c r="AV525" i="7" s="1"/>
  <c r="BH525" i="7" a="1"/>
  <c r="BH525" i="7" s="1"/>
  <c r="AW526" i="7" a="1"/>
  <c r="AW526" i="7" s="1"/>
  <c r="BE526" i="7" a="1"/>
  <c r="BE526" i="7" s="1"/>
  <c r="BP526" i="7" a="1"/>
  <c r="BP526" i="7" s="1"/>
  <c r="BF527" i="7" a="1"/>
  <c r="BF527" i="7" s="1"/>
  <c r="BP527" i="7" a="1"/>
  <c r="BP527" i="7" s="1"/>
  <c r="BF528" i="7" a="1"/>
  <c r="BF528" i="7" s="1"/>
  <c r="BP528" i="7" a="1"/>
  <c r="BP528" i="7" s="1"/>
  <c r="BE529" i="7" a="1"/>
  <c r="BE529" i="7" s="1"/>
  <c r="BO529" i="7" a="1"/>
  <c r="BO529" i="7" s="1"/>
  <c r="BC530" i="7" a="1"/>
  <c r="BC530" i="7" s="1"/>
  <c r="BL530" i="7" a="1"/>
  <c r="BL530" i="7" s="1"/>
  <c r="AY531" i="7" a="1"/>
  <c r="AY531" i="7" s="1"/>
  <c r="BF531" i="7" a="1"/>
  <c r="BF531" i="7" s="1"/>
  <c r="BM531" i="7" a="1"/>
  <c r="BM531" i="7" s="1"/>
  <c r="AX532" i="7" a="1"/>
  <c r="AX532" i="7" s="1"/>
  <c r="BE532" i="7" a="1"/>
  <c r="BE532" i="7" s="1"/>
  <c r="BM532" i="7" a="1"/>
  <c r="BM532" i="7" s="1"/>
  <c r="AW533" i="7" a="1"/>
  <c r="AW533" i="7" s="1"/>
  <c r="BE533" i="7" a="1"/>
  <c r="BE533" i="7" s="1"/>
  <c r="BL533" i="7" a="1"/>
  <c r="BL533" i="7" s="1"/>
  <c r="AW534" i="7" a="1"/>
  <c r="AW534" i="7" s="1"/>
  <c r="BE534" i="7" a="1"/>
  <c r="BE534" i="7" s="1"/>
  <c r="BM534" i="7" a="1"/>
  <c r="BM534" i="7" s="1"/>
  <c r="AY535" i="7" a="1"/>
  <c r="AY535" i="7" s="1"/>
  <c r="BG535" i="7" a="1"/>
  <c r="BG535" i="7" s="1"/>
  <c r="BO535" i="7" a="1"/>
  <c r="BO535" i="7" s="1"/>
  <c r="BA536" i="7" a="1"/>
  <c r="BA536" i="7" s="1"/>
  <c r="BI536" i="7" a="1"/>
  <c r="BI536" i="7" s="1"/>
  <c r="BQ536" i="7" a="1"/>
  <c r="BQ536" i="7" s="1"/>
  <c r="BC537" i="7" a="1"/>
  <c r="BC537" i="7" s="1"/>
  <c r="BK537" i="7" a="1"/>
  <c r="BK537" i="7" s="1"/>
  <c r="AW538" i="7" a="1"/>
  <c r="AW538" i="7" s="1"/>
  <c r="BE538" i="7" a="1"/>
  <c r="BE538" i="7" s="1"/>
  <c r="BM538" i="7" a="1"/>
  <c r="BM538" i="7" s="1"/>
  <c r="AY539" i="7" a="1"/>
  <c r="AY539" i="7" s="1"/>
  <c r="BG539" i="7" a="1"/>
  <c r="BG539" i="7" s="1"/>
  <c r="BO539" i="7" a="1"/>
  <c r="BO539" i="7" s="1"/>
  <c r="BA540" i="7" a="1"/>
  <c r="BA540" i="7" s="1"/>
  <c r="BI540" i="7" a="1"/>
  <c r="BI540" i="7" s="1"/>
  <c r="BQ540" i="7" a="1"/>
  <c r="BQ540" i="7" s="1"/>
  <c r="BC541" i="7" a="1"/>
  <c r="BC541" i="7" s="1"/>
  <c r="BK541" i="7" a="1"/>
  <c r="BK541" i="7" s="1"/>
  <c r="AW542" i="7" a="1"/>
  <c r="AW542" i="7" s="1"/>
  <c r="BE542" i="7" a="1"/>
  <c r="BE542" i="7" s="1"/>
  <c r="BM542" i="7" a="1"/>
  <c r="BM542" i="7" s="1"/>
  <c r="AY543" i="7" a="1"/>
  <c r="AY543" i="7" s="1"/>
  <c r="BG543" i="7" a="1"/>
  <c r="BG543" i="7" s="1"/>
  <c r="BO543" i="7" a="1"/>
  <c r="BO543" i="7" s="1"/>
  <c r="BA544" i="7" a="1"/>
  <c r="BA544" i="7" s="1"/>
  <c r="BI544" i="7" a="1"/>
  <c r="BI544" i="7" s="1"/>
  <c r="BQ544" i="7" a="1"/>
  <c r="BQ544" i="7" s="1"/>
  <c r="BC545" i="7" a="1"/>
  <c r="BC545" i="7" s="1"/>
  <c r="BK545" i="7" a="1"/>
  <c r="BK545" i="7" s="1"/>
  <c r="AW546" i="7" a="1"/>
  <c r="AW546" i="7" s="1"/>
  <c r="BE546" i="7" a="1"/>
  <c r="BE546" i="7" s="1"/>
  <c r="BM546" i="7" a="1"/>
  <c r="BM546" i="7" s="1"/>
  <c r="AZ502" i="7" a="1"/>
  <c r="AZ502" i="7" s="1"/>
  <c r="BF502" i="7" a="1"/>
  <c r="BF502" i="7" s="1"/>
  <c r="BF590" i="7" a="1"/>
  <c r="BF590" i="7" s="1"/>
  <c r="BJ509" i="7" a="1"/>
  <c r="BJ509" i="7" s="1"/>
  <c r="BH513" i="7" a="1"/>
  <c r="BH513" i="7" s="1"/>
  <c r="BK514" i="7" a="1"/>
  <c r="BK514" i="7" s="1"/>
  <c r="BO515" i="7" a="1"/>
  <c r="BO515" i="7" s="1"/>
  <c r="AV517" i="7" a="1"/>
  <c r="AV517" i="7" s="1"/>
  <c r="AZ519" i="7" a="1"/>
  <c r="AZ519" i="7" s="1"/>
  <c r="AY520" i="7" a="1"/>
  <c r="AY520" i="7" s="1"/>
  <c r="AY521" i="7" a="1"/>
  <c r="AY521" i="7" s="1"/>
  <c r="AX522" i="7" a="1"/>
  <c r="AX522" i="7" s="1"/>
  <c r="BN522" i="7" a="1"/>
  <c r="BN522" i="7" s="1"/>
  <c r="BD523" i="7" a="1"/>
  <c r="BD523" i="7" s="1"/>
  <c r="AX526" i="7" a="1"/>
  <c r="AX526" i="7" s="1"/>
  <c r="BH526" i="7" a="1"/>
  <c r="BH526" i="7" s="1"/>
  <c r="BQ526" i="7" a="1"/>
  <c r="BQ526" i="7" s="1"/>
  <c r="BG527" i="7" a="1"/>
  <c r="BG527" i="7" s="1"/>
  <c r="BG528" i="7" a="1"/>
  <c r="BG528" i="7" s="1"/>
  <c r="AX529" i="7" a="1"/>
  <c r="AX529" i="7" s="1"/>
  <c r="BF529" i="7" a="1"/>
  <c r="BF529" i="7" s="1"/>
  <c r="BD530" i="7" a="1"/>
  <c r="BD530" i="7" s="1"/>
  <c r="BM530" i="7" a="1"/>
  <c r="BM530" i="7" s="1"/>
  <c r="AZ531" i="7" a="1"/>
  <c r="AZ531" i="7" s="1"/>
  <c r="BG531" i="7" a="1"/>
  <c r="BG531" i="7" s="1"/>
  <c r="BN531" i="7" a="1"/>
  <c r="BN531" i="7" s="1"/>
  <c r="AY532" i="7" a="1"/>
  <c r="AY532" i="7" s="1"/>
  <c r="BF532" i="7" a="1"/>
  <c r="BF532" i="7" s="1"/>
  <c r="AX533" i="7" a="1"/>
  <c r="AX533" i="7" s="1"/>
  <c r="BF533" i="7" a="1"/>
  <c r="BF533" i="7" s="1"/>
  <c r="AX534" i="7" a="1"/>
  <c r="AX534" i="7" s="1"/>
  <c r="BF534" i="7" a="1"/>
  <c r="BF534" i="7" s="1"/>
  <c r="BN534" i="7" a="1"/>
  <c r="BN534" i="7" s="1"/>
  <c r="AZ535" i="7" a="1"/>
  <c r="AZ535" i="7" s="1"/>
  <c r="BH535" i="7" a="1"/>
  <c r="BH535" i="7" s="1"/>
  <c r="BP535" i="7" a="1"/>
  <c r="BP535" i="7" s="1"/>
  <c r="BB536" i="7" a="1"/>
  <c r="BB536" i="7" s="1"/>
  <c r="BJ536" i="7" a="1"/>
  <c r="BJ536" i="7" s="1"/>
  <c r="AV537" i="7" a="1"/>
  <c r="AV537" i="7" s="1"/>
  <c r="BD537" i="7" a="1"/>
  <c r="BD537" i="7" s="1"/>
  <c r="BL537" i="7" a="1"/>
  <c r="BL537" i="7" s="1"/>
  <c r="AX538" i="7" a="1"/>
  <c r="AX538" i="7" s="1"/>
  <c r="BF538" i="7" a="1"/>
  <c r="BF538" i="7" s="1"/>
  <c r="BN538" i="7" a="1"/>
  <c r="BN538" i="7" s="1"/>
  <c r="AZ539" i="7" a="1"/>
  <c r="AZ539" i="7" s="1"/>
  <c r="BH539" i="7" a="1"/>
  <c r="BH539" i="7" s="1"/>
  <c r="BP539" i="7" a="1"/>
  <c r="BP539" i="7" s="1"/>
  <c r="BB540" i="7" a="1"/>
  <c r="BB540" i="7" s="1"/>
  <c r="BJ540" i="7" a="1"/>
  <c r="BJ540" i="7" s="1"/>
  <c r="AV541" i="7" a="1"/>
  <c r="AV541" i="7" s="1"/>
  <c r="BD541" i="7" a="1"/>
  <c r="BD541" i="7" s="1"/>
  <c r="BL541" i="7" a="1"/>
  <c r="BL541" i="7" s="1"/>
  <c r="AX542" i="7" a="1"/>
  <c r="AX542" i="7" s="1"/>
  <c r="BF542" i="7" a="1"/>
  <c r="BF542" i="7" s="1"/>
  <c r="BN542" i="7" a="1"/>
  <c r="BN542" i="7" s="1"/>
  <c r="AZ543" i="7" a="1"/>
  <c r="AZ543" i="7" s="1"/>
  <c r="BH543" i="7" a="1"/>
  <c r="BH543" i="7" s="1"/>
  <c r="BP543" i="7" a="1"/>
  <c r="BP543" i="7" s="1"/>
  <c r="BB544" i="7" a="1"/>
  <c r="BB544" i="7" s="1"/>
  <c r="BJ544" i="7" a="1"/>
  <c r="BJ544" i="7" s="1"/>
  <c r="AV545" i="7" a="1"/>
  <c r="AV545" i="7" s="1"/>
  <c r="BD545" i="7" a="1"/>
  <c r="BD545" i="7" s="1"/>
  <c r="BL545" i="7" a="1"/>
  <c r="BL545" i="7" s="1"/>
  <c r="AX546" i="7" a="1"/>
  <c r="AX546" i="7" s="1"/>
  <c r="BF546" i="7" a="1"/>
  <c r="BF546" i="7" s="1"/>
  <c r="BN546" i="7" a="1"/>
  <c r="BN546" i="7" s="1"/>
  <c r="BG502" i="7" a="1"/>
  <c r="BG502" i="7" s="1"/>
  <c r="BM502" i="7" a="1"/>
  <c r="BM502" i="7" s="1"/>
  <c r="BF593" i="7" a="1"/>
  <c r="BF593" i="7" s="1"/>
  <c r="BE505" i="7" a="1"/>
  <c r="BE505" i="7" s="1"/>
  <c r="BB512" i="7" a="1"/>
  <c r="BB512" i="7" s="1"/>
  <c r="BN513" i="7" a="1"/>
  <c r="BN513" i="7" s="1"/>
  <c r="BQ514" i="7" a="1"/>
  <c r="BQ514" i="7" s="1"/>
  <c r="AX516" i="7" a="1"/>
  <c r="AX516" i="7" s="1"/>
  <c r="BD520" i="7" a="1"/>
  <c r="BD520" i="7" s="1"/>
  <c r="BQ522" i="7" a="1"/>
  <c r="BQ522" i="7" s="1"/>
  <c r="BG523" i="7" a="1"/>
  <c r="BG523" i="7" s="1"/>
  <c r="BJ524" i="7" a="1"/>
  <c r="BJ524" i="7" s="1"/>
  <c r="AZ525" i="7" a="1"/>
  <c r="AZ525" i="7" s="1"/>
  <c r="BL525" i="7" a="1"/>
  <c r="BL525" i="7" s="1"/>
  <c r="BI526" i="7" a="1"/>
  <c r="BI526" i="7" s="1"/>
  <c r="BH527" i="7" a="1"/>
  <c r="BH527" i="7" s="1"/>
  <c r="AX528" i="7" a="1"/>
  <c r="AX528" i="7" s="1"/>
  <c r="BH528" i="7" a="1"/>
  <c r="BH528" i="7" s="1"/>
  <c r="AY529" i="7" a="1"/>
  <c r="AY529" i="7" s="1"/>
  <c r="BG529" i="7" a="1"/>
  <c r="BG529" i="7" s="1"/>
  <c r="AV530" i="7" a="1"/>
  <c r="AV530" i="7" s="1"/>
  <c r="BE530" i="7" a="1"/>
  <c r="BE530" i="7" s="1"/>
  <c r="BN530" i="7" a="1"/>
  <c r="BN530" i="7" s="1"/>
  <c r="BA531" i="7" a="1"/>
  <c r="BA531" i="7" s="1"/>
  <c r="BH531" i="7" a="1"/>
  <c r="BH531" i="7" s="1"/>
  <c r="BO531" i="7" a="1"/>
  <c r="BO531" i="7" s="1"/>
  <c r="AZ532" i="7" a="1"/>
  <c r="AZ532" i="7" s="1"/>
  <c r="BG532" i="7" a="1"/>
  <c r="BG532" i="7" s="1"/>
  <c r="BN532" i="7" a="1"/>
  <c r="BN532" i="7" s="1"/>
  <c r="AY533" i="7" a="1"/>
  <c r="AY533" i="7" s="1"/>
  <c r="BG533" i="7" a="1"/>
  <c r="BG533" i="7" s="1"/>
  <c r="BM533" i="7" a="1"/>
  <c r="BM533" i="7" s="1"/>
  <c r="AY534" i="7" a="1"/>
  <c r="AY534" i="7" s="1"/>
  <c r="BG534" i="7" a="1"/>
  <c r="BG534" i="7" s="1"/>
  <c r="BO534" i="7" a="1"/>
  <c r="BO534" i="7" s="1"/>
  <c r="BA535" i="7" a="1"/>
  <c r="BA535" i="7" s="1"/>
  <c r="BI535" i="7" a="1"/>
  <c r="BI535" i="7" s="1"/>
  <c r="BQ535" i="7" a="1"/>
  <c r="BQ535" i="7" s="1"/>
  <c r="BC536" i="7" a="1"/>
  <c r="BC536" i="7" s="1"/>
  <c r="BK536" i="7" a="1"/>
  <c r="BK536" i="7" s="1"/>
  <c r="AW537" i="7" a="1"/>
  <c r="AW537" i="7" s="1"/>
  <c r="BE537" i="7" a="1"/>
  <c r="BE537" i="7" s="1"/>
  <c r="BM537" i="7" a="1"/>
  <c r="BM537" i="7" s="1"/>
  <c r="AY538" i="7" a="1"/>
  <c r="AY538" i="7" s="1"/>
  <c r="BG538" i="7" a="1"/>
  <c r="BG538" i="7" s="1"/>
  <c r="BO538" i="7" a="1"/>
  <c r="BO538" i="7" s="1"/>
  <c r="BA539" i="7" a="1"/>
  <c r="BA539" i="7" s="1"/>
  <c r="BI539" i="7" a="1"/>
  <c r="BI539" i="7" s="1"/>
  <c r="BQ539" i="7" a="1"/>
  <c r="BQ539" i="7" s="1"/>
  <c r="BC540" i="7" a="1"/>
  <c r="BC540" i="7" s="1"/>
  <c r="BK540" i="7" a="1"/>
  <c r="BK540" i="7" s="1"/>
  <c r="AW541" i="7" a="1"/>
  <c r="AW541" i="7" s="1"/>
  <c r="BE541" i="7" a="1"/>
  <c r="BE541" i="7" s="1"/>
  <c r="BM541" i="7" a="1"/>
  <c r="BM541" i="7" s="1"/>
  <c r="AY542" i="7" a="1"/>
  <c r="AY542" i="7" s="1"/>
  <c r="BG542" i="7" a="1"/>
  <c r="BG542" i="7" s="1"/>
  <c r="BO542" i="7" a="1"/>
  <c r="BO542" i="7" s="1"/>
  <c r="BA543" i="7" a="1"/>
  <c r="BA543" i="7" s="1"/>
  <c r="BI543" i="7" a="1"/>
  <c r="BI543" i="7" s="1"/>
  <c r="BQ543" i="7" a="1"/>
  <c r="BQ543" i="7" s="1"/>
  <c r="BC544" i="7" a="1"/>
  <c r="BC544" i="7" s="1"/>
  <c r="BK544" i="7" a="1"/>
  <c r="BK544" i="7" s="1"/>
  <c r="AW545" i="7" a="1"/>
  <c r="AW545" i="7" s="1"/>
  <c r="BE545" i="7" a="1"/>
  <c r="BE545" i="7" s="1"/>
  <c r="BM545" i="7" a="1"/>
  <c r="BM545" i="7" s="1"/>
  <c r="AY546" i="7" a="1"/>
  <c r="AY546" i="7" s="1"/>
  <c r="BG546" i="7" a="1"/>
  <c r="BG546" i="7" s="1"/>
  <c r="BO546" i="7" a="1"/>
  <c r="BO546" i="7" s="1"/>
  <c r="BA502" i="7" a="1"/>
  <c r="BA502" i="7" s="1"/>
  <c r="BH502" i="7" a="1"/>
  <c r="BH502" i="7" s="1"/>
  <c r="BN502" i="7" a="1"/>
  <c r="BN502" i="7" s="1"/>
  <c r="AY595" i="7" a="1"/>
  <c r="AY595" i="7" s="1"/>
  <c r="BB510" i="7" a="1"/>
  <c r="BB510" i="7" s="1"/>
  <c r="AV515" i="7" a="1"/>
  <c r="AV515" i="7" s="1"/>
  <c r="AY516" i="7" a="1"/>
  <c r="AY516" i="7" s="1"/>
  <c r="BC517" i="7" a="1"/>
  <c r="BC517" i="7" s="1"/>
  <c r="BF518" i="7" a="1"/>
  <c r="BF518" i="7" s="1"/>
  <c r="BE519" i="7" a="1"/>
  <c r="BE519" i="7" s="1"/>
  <c r="BE520" i="7" a="1"/>
  <c r="BE520" i="7" s="1"/>
  <c r="BD521" i="7" a="1"/>
  <c r="BD521" i="7" s="1"/>
  <c r="BC522" i="7" a="1"/>
  <c r="BC522" i="7" s="1"/>
  <c r="AV523" i="7" a="1"/>
  <c r="AV523" i="7" s="1"/>
  <c r="BH523" i="7" a="1"/>
  <c r="BH523" i="7" s="1"/>
  <c r="AX524" i="7" a="1"/>
  <c r="AX524" i="7" s="1"/>
  <c r="AY526" i="7" a="1"/>
  <c r="AY526" i="7" s="1"/>
  <c r="BJ526" i="7" a="1"/>
  <c r="BJ526" i="7" s="1"/>
  <c r="AY527" i="7" a="1"/>
  <c r="AY527" i="7" s="1"/>
  <c r="BI527" i="7" a="1"/>
  <c r="BI527" i="7" s="1"/>
  <c r="AY528" i="7" a="1"/>
  <c r="AY528" i="7" s="1"/>
  <c r="BI528" i="7" a="1"/>
  <c r="BI528" i="7" s="1"/>
  <c r="BH529" i="7" a="1"/>
  <c r="BH529" i="7" s="1"/>
  <c r="AW530" i="7" a="1"/>
  <c r="AW530" i="7" s="1"/>
  <c r="BF530" i="7" a="1"/>
  <c r="BF530" i="7" s="1"/>
  <c r="BB531" i="7" a="1"/>
  <c r="BB531" i="7" s="1"/>
  <c r="BP531" i="7" a="1"/>
  <c r="BP531" i="7" s="1"/>
  <c r="BA532" i="7" a="1"/>
  <c r="BA532" i="7" s="1"/>
  <c r="BH532" i="7" a="1"/>
  <c r="BH532" i="7" s="1"/>
  <c r="BO532" i="7" a="1"/>
  <c r="BO532" i="7" s="1"/>
  <c r="AZ533" i="7" a="1"/>
  <c r="AZ533" i="7" s="1"/>
  <c r="BN533" i="7" a="1"/>
  <c r="BN533" i="7" s="1"/>
  <c r="AZ534" i="7" a="1"/>
  <c r="AZ534" i="7" s="1"/>
  <c r="BH534" i="7" a="1"/>
  <c r="BH534" i="7" s="1"/>
  <c r="BP534" i="7" a="1"/>
  <c r="BP534" i="7" s="1"/>
  <c r="BB535" i="7" a="1"/>
  <c r="BB535" i="7" s="1"/>
  <c r="BJ535" i="7" a="1"/>
  <c r="BJ535" i="7" s="1"/>
  <c r="AV536" i="7" a="1"/>
  <c r="AV536" i="7" s="1"/>
  <c r="BD536" i="7" a="1"/>
  <c r="BD536" i="7" s="1"/>
  <c r="BL536" i="7" a="1"/>
  <c r="BL536" i="7" s="1"/>
  <c r="AX537" i="7" a="1"/>
  <c r="AX537" i="7" s="1"/>
  <c r="BF537" i="7" a="1"/>
  <c r="BF537" i="7" s="1"/>
  <c r="BN537" i="7" a="1"/>
  <c r="BN537" i="7" s="1"/>
  <c r="AZ538" i="7" a="1"/>
  <c r="AZ538" i="7" s="1"/>
  <c r="BH538" i="7" a="1"/>
  <c r="BH538" i="7" s="1"/>
  <c r="BP538" i="7" a="1"/>
  <c r="BP538" i="7" s="1"/>
  <c r="BB539" i="7" a="1"/>
  <c r="BB539" i="7" s="1"/>
  <c r="BJ539" i="7" a="1"/>
  <c r="BJ539" i="7" s="1"/>
  <c r="AV540" i="7" a="1"/>
  <c r="AV540" i="7" s="1"/>
  <c r="BD540" i="7" a="1"/>
  <c r="BD540" i="7" s="1"/>
  <c r="BL540" i="7" a="1"/>
  <c r="BL540" i="7" s="1"/>
  <c r="AX541" i="7" a="1"/>
  <c r="AX541" i="7" s="1"/>
  <c r="BF541" i="7" a="1"/>
  <c r="BF541" i="7" s="1"/>
  <c r="BN541" i="7" a="1"/>
  <c r="BN541" i="7" s="1"/>
  <c r="AZ542" i="7" a="1"/>
  <c r="AZ542" i="7" s="1"/>
  <c r="BH542" i="7" a="1"/>
  <c r="BH542" i="7" s="1"/>
  <c r="BP542" i="7" a="1"/>
  <c r="BP542" i="7" s="1"/>
  <c r="BB543" i="7" a="1"/>
  <c r="BB543" i="7" s="1"/>
  <c r="BJ543" i="7" a="1"/>
  <c r="BJ543" i="7" s="1"/>
  <c r="AV544" i="7" a="1"/>
  <c r="AV544" i="7" s="1"/>
  <c r="BD544" i="7" a="1"/>
  <c r="BD544" i="7" s="1"/>
  <c r="BL544" i="7" a="1"/>
  <c r="BL544" i="7" s="1"/>
  <c r="AX545" i="7" a="1"/>
  <c r="AX545" i="7" s="1"/>
  <c r="BF545" i="7" a="1"/>
  <c r="BF545" i="7" s="1"/>
  <c r="BN545" i="7" a="1"/>
  <c r="BN545" i="7" s="1"/>
  <c r="AZ546" i="7" a="1"/>
  <c r="AZ546" i="7" s="1"/>
  <c r="BH546" i="7" a="1"/>
  <c r="BH546" i="7" s="1"/>
  <c r="BP546" i="7" a="1"/>
  <c r="BP546" i="7" s="1"/>
  <c r="BB502" i="7" a="1"/>
  <c r="BB502" i="7" s="1"/>
  <c r="BO502" i="7" a="1"/>
  <c r="BO502" i="7" s="1"/>
  <c r="BC596" i="7" a="1"/>
  <c r="BC596" i="7" s="1"/>
  <c r="BP510" i="7" a="1"/>
  <c r="BP510" i="7" s="1"/>
  <c r="BK512" i="7" a="1"/>
  <c r="BK512" i="7" s="1"/>
  <c r="BB515" i="7" a="1"/>
  <c r="BB515" i="7" s="1"/>
  <c r="BE516" i="7" a="1"/>
  <c r="BE516" i="7" s="1"/>
  <c r="BH517" i="7" a="1"/>
  <c r="BH517" i="7" s="1"/>
  <c r="BJ519" i="7" a="1"/>
  <c r="BJ519" i="7" s="1"/>
  <c r="BF522" i="7" a="1"/>
  <c r="BF522" i="7" s="1"/>
  <c r="AW523" i="7" a="1"/>
  <c r="AW523" i="7" s="1"/>
  <c r="BI523" i="7" a="1"/>
  <c r="BI523" i="7" s="1"/>
  <c r="AY524" i="7" a="1"/>
  <c r="AY524" i="7" s="1"/>
  <c r="BL524" i="7" a="1"/>
  <c r="BL524" i="7" s="1"/>
  <c r="BB525" i="7" a="1"/>
  <c r="BB525" i="7" s="1"/>
  <c r="BM525" i="7" a="1"/>
  <c r="BM525" i="7" s="1"/>
  <c r="BB526" i="7" a="1"/>
  <c r="BB526" i="7" s="1"/>
  <c r="AZ527" i="7" a="1"/>
  <c r="AZ527" i="7" s="1"/>
  <c r="BJ527" i="7" a="1"/>
  <c r="BJ527" i="7" s="1"/>
  <c r="AZ528" i="7" a="1"/>
  <c r="AZ528" i="7" s="1"/>
  <c r="BL528" i="7" a="1"/>
  <c r="BL528" i="7" s="1"/>
  <c r="AZ529" i="7" a="1"/>
  <c r="AZ529" i="7" s="1"/>
  <c r="BK529" i="7" a="1"/>
  <c r="BK529" i="7" s="1"/>
  <c r="AX530" i="7" a="1"/>
  <c r="AX530" i="7" s="1"/>
  <c r="BG530" i="7" a="1"/>
  <c r="BG530" i="7" s="1"/>
  <c r="BQ530" i="7" a="1"/>
  <c r="BQ530" i="7" s="1"/>
  <c r="BC531" i="7" a="1"/>
  <c r="BC531" i="7" s="1"/>
  <c r="BI531" i="7" a="1"/>
  <c r="BI531" i="7" s="1"/>
  <c r="BQ531" i="7" a="1"/>
  <c r="BQ531" i="7" s="1"/>
  <c r="BB532" i="7" a="1"/>
  <c r="BB532" i="7" s="1"/>
  <c r="BI532" i="7" a="1"/>
  <c r="BI532" i="7" s="1"/>
  <c r="BP532" i="7" a="1"/>
  <c r="BP532" i="7" s="1"/>
  <c r="BA533" i="7" a="1"/>
  <c r="BA533" i="7" s="1"/>
  <c r="BH533" i="7" a="1"/>
  <c r="BH533" i="7" s="1"/>
  <c r="BO533" i="7" a="1"/>
  <c r="BO533" i="7" s="1"/>
  <c r="BA534" i="7" a="1"/>
  <c r="BA534" i="7" s="1"/>
  <c r="BI534" i="7" a="1"/>
  <c r="BI534" i="7" s="1"/>
  <c r="BQ534" i="7" a="1"/>
  <c r="BQ534" i="7" s="1"/>
  <c r="BC535" i="7" a="1"/>
  <c r="BC535" i="7" s="1"/>
  <c r="BK535" i="7" a="1"/>
  <c r="BK535" i="7" s="1"/>
  <c r="AW536" i="7" a="1"/>
  <c r="AW536" i="7" s="1"/>
  <c r="BE536" i="7" a="1"/>
  <c r="BE536" i="7" s="1"/>
  <c r="BM536" i="7" a="1"/>
  <c r="BM536" i="7" s="1"/>
  <c r="AY537" i="7" a="1"/>
  <c r="AY537" i="7" s="1"/>
  <c r="BG537" i="7" a="1"/>
  <c r="BG537" i="7" s="1"/>
  <c r="BO537" i="7" a="1"/>
  <c r="BO537" i="7" s="1"/>
  <c r="BA538" i="7" a="1"/>
  <c r="BA538" i="7" s="1"/>
  <c r="BI538" i="7" a="1"/>
  <c r="BI538" i="7" s="1"/>
  <c r="BQ538" i="7" a="1"/>
  <c r="BQ538" i="7" s="1"/>
  <c r="BC539" i="7" a="1"/>
  <c r="BC539" i="7" s="1"/>
  <c r="BK539" i="7" a="1"/>
  <c r="BK539" i="7" s="1"/>
  <c r="AW540" i="7" a="1"/>
  <c r="AW540" i="7" s="1"/>
  <c r="BE540" i="7" a="1"/>
  <c r="BE540" i="7" s="1"/>
  <c r="BM540" i="7" a="1"/>
  <c r="BM540" i="7" s="1"/>
  <c r="AY541" i="7" a="1"/>
  <c r="AY541" i="7" s="1"/>
  <c r="BG541" i="7" a="1"/>
  <c r="BG541" i="7" s="1"/>
  <c r="BO541" i="7" a="1"/>
  <c r="BO541" i="7" s="1"/>
  <c r="BA542" i="7" a="1"/>
  <c r="BA542" i="7" s="1"/>
  <c r="BI542" i="7" a="1"/>
  <c r="BI542" i="7" s="1"/>
  <c r="BQ542" i="7" a="1"/>
  <c r="BQ542" i="7" s="1"/>
  <c r="BC543" i="7" a="1"/>
  <c r="BC543" i="7" s="1"/>
  <c r="BK543" i="7" a="1"/>
  <c r="BK543" i="7" s="1"/>
  <c r="AW544" i="7" a="1"/>
  <c r="AW544" i="7" s="1"/>
  <c r="BE544" i="7" a="1"/>
  <c r="BE544" i="7" s="1"/>
  <c r="BM544" i="7" a="1"/>
  <c r="BM544" i="7" s="1"/>
  <c r="AY545" i="7" a="1"/>
  <c r="AY545" i="7" s="1"/>
  <c r="BG545" i="7" a="1"/>
  <c r="BG545" i="7" s="1"/>
  <c r="BO545" i="7" a="1"/>
  <c r="BO545" i="7" s="1"/>
  <c r="BA546" i="7" a="1"/>
  <c r="BA546" i="7" s="1"/>
  <c r="BI546" i="7" a="1"/>
  <c r="BI546" i="7" s="1"/>
  <c r="BQ546" i="7" a="1"/>
  <c r="BQ546" i="7" s="1"/>
  <c r="BC502" i="7" a="1"/>
  <c r="BC502" i="7" s="1"/>
  <c r="BI502" i="7" a="1"/>
  <c r="BI502" i="7" s="1"/>
  <c r="BP502" i="7" a="1"/>
  <c r="BP502" i="7" s="1"/>
  <c r="BB451" i="7" a="1"/>
  <c r="BB451" i="7" s="1"/>
  <c r="BJ451" i="7" a="1"/>
  <c r="BJ451" i="7" s="1"/>
  <c r="BI452" i="7" a="1"/>
  <c r="BI452" i="7" s="1"/>
  <c r="BO452" i="7" a="1"/>
  <c r="BO452" i="7" s="1"/>
  <c r="BF453" i="7" a="1"/>
  <c r="BF453" i="7" s="1"/>
  <c r="BN453" i="7" a="1"/>
  <c r="BN453" i="7" s="1"/>
  <c r="BE454" i="7" a="1"/>
  <c r="BE454" i="7" s="1"/>
  <c r="BL454" i="7" a="1"/>
  <c r="BL454" i="7" s="1"/>
  <c r="BB455" i="7" a="1"/>
  <c r="BB455" i="7" s="1"/>
  <c r="BJ455" i="7" a="1"/>
  <c r="BJ455" i="7" s="1"/>
  <c r="BI456" i="7" a="1"/>
  <c r="BI456" i="7" s="1"/>
  <c r="BO456" i="7" a="1"/>
  <c r="BO456" i="7" s="1"/>
  <c r="BF457" i="7" a="1"/>
  <c r="BF457" i="7" s="1"/>
  <c r="BN457" i="7" a="1"/>
  <c r="BN457" i="7" s="1"/>
  <c r="BE458" i="7" a="1"/>
  <c r="BE458" i="7" s="1"/>
  <c r="BL458" i="7" a="1"/>
  <c r="BL458" i="7" s="1"/>
  <c r="BC459" i="7" a="1"/>
  <c r="BC459" i="7" s="1"/>
  <c r="BK459" i="7" a="1"/>
  <c r="BK459" i="7" s="1"/>
  <c r="BB460" i="7" a="1"/>
  <c r="BB460" i="7" s="1"/>
  <c r="BQ460" i="7" a="1"/>
  <c r="BQ460" i="7" s="1"/>
  <c r="BH461" i="7" a="1"/>
  <c r="BH461" i="7" s="1"/>
  <c r="BP461" i="7" a="1"/>
  <c r="BP461" i="7" s="1"/>
  <c r="BG462" i="7" a="1"/>
  <c r="BG462" i="7" s="1"/>
  <c r="BN462" i="7" a="1"/>
  <c r="BN462" i="7" s="1"/>
  <c r="BE463" i="7" a="1"/>
  <c r="BE463" i="7" s="1"/>
  <c r="BM463" i="7" a="1"/>
  <c r="BM463" i="7" s="1"/>
  <c r="BD464" i="7" a="1"/>
  <c r="BD464" i="7" s="1"/>
  <c r="BK464" i="7" a="1"/>
  <c r="BK464" i="7" s="1"/>
  <c r="BB465" i="7" a="1"/>
  <c r="BB465" i="7" s="1"/>
  <c r="BJ465" i="7" a="1"/>
  <c r="BJ465" i="7" s="1"/>
  <c r="BI466" i="7" a="1"/>
  <c r="BI466" i="7" s="1"/>
  <c r="BP466" i="7" a="1"/>
  <c r="BP466" i="7" s="1"/>
  <c r="BG467" i="7" a="1"/>
  <c r="BG467" i="7" s="1"/>
  <c r="BC468" i="7" a="1"/>
  <c r="BC468" i="7" s="1"/>
  <c r="BI468" i="7" a="1"/>
  <c r="BI468" i="7" s="1"/>
  <c r="BO468" i="7" a="1"/>
  <c r="BO468" i="7" s="1"/>
  <c r="BE469" i="7" a="1"/>
  <c r="BE469" i="7" s="1"/>
  <c r="BP469" i="7" a="1"/>
  <c r="BP469" i="7" s="1"/>
  <c r="BF470" i="7" a="1"/>
  <c r="BF470" i="7" s="1"/>
  <c r="BL470" i="7" a="1"/>
  <c r="BL470" i="7" s="1"/>
  <c r="BG471" i="7" a="1"/>
  <c r="BG471" i="7" s="1"/>
  <c r="BC472" i="7" a="1"/>
  <c r="BC472" i="7" s="1"/>
  <c r="BN472" i="7" a="1"/>
  <c r="BN472" i="7" s="1"/>
  <c r="BD473" i="7" a="1"/>
  <c r="BD473" i="7" s="1"/>
  <c r="BJ473" i="7" a="1"/>
  <c r="BJ473" i="7" s="1"/>
  <c r="BP473" i="7" a="1"/>
  <c r="BP473" i="7" s="1"/>
  <c r="BE474" i="7" a="1"/>
  <c r="BE474" i="7" s="1"/>
  <c r="BK474" i="7" a="1"/>
  <c r="BK474" i="7" s="1"/>
  <c r="BQ474" i="7" a="1"/>
  <c r="BQ474" i="7" s="1"/>
  <c r="BG475" i="7" a="1"/>
  <c r="BG475" i="7" s="1"/>
  <c r="BM475" i="7" a="1"/>
  <c r="BM475" i="7" s="1"/>
  <c r="BD476" i="7" a="1"/>
  <c r="BD476" i="7" s="1"/>
  <c r="BQ476" i="7" a="1"/>
  <c r="BQ476" i="7" s="1"/>
  <c r="BG477" i="7" a="1"/>
  <c r="BG477" i="7" s="1"/>
  <c r="BM477" i="7" a="1"/>
  <c r="BM477" i="7" s="1"/>
  <c r="BD478" i="7" a="1"/>
  <c r="BD478" i="7" s="1"/>
  <c r="BC451" i="7" a="1"/>
  <c r="BC451" i="7" s="1"/>
  <c r="BK451" i="7" a="1"/>
  <c r="BK451" i="7" s="1"/>
  <c r="BB452" i="7" a="1"/>
  <c r="BB452" i="7" s="1"/>
  <c r="BP452" i="7" a="1"/>
  <c r="BP452" i="7" s="1"/>
  <c r="BG453" i="7" a="1"/>
  <c r="BG453" i="7" s="1"/>
  <c r="BO453" i="7" a="1"/>
  <c r="BO453" i="7" s="1"/>
  <c r="BF454" i="7" a="1"/>
  <c r="BF454" i="7" s="1"/>
  <c r="BM454" i="7" a="1"/>
  <c r="BM454" i="7" s="1"/>
  <c r="BC455" i="7" a="1"/>
  <c r="BC455" i="7" s="1"/>
  <c r="BK455" i="7" a="1"/>
  <c r="BK455" i="7" s="1"/>
  <c r="BB456" i="7" a="1"/>
  <c r="BB456" i="7" s="1"/>
  <c r="BP456" i="7" a="1"/>
  <c r="BP456" i="7" s="1"/>
  <c r="BG457" i="7" a="1"/>
  <c r="BG457" i="7" s="1"/>
  <c r="BO457" i="7" a="1"/>
  <c r="BO457" i="7" s="1"/>
  <c r="BF458" i="7" a="1"/>
  <c r="BF458" i="7" s="1"/>
  <c r="BM458" i="7" a="1"/>
  <c r="BM458" i="7" s="1"/>
  <c r="BD459" i="7" a="1"/>
  <c r="BD459" i="7" s="1"/>
  <c r="BL459" i="7" a="1"/>
  <c r="BL459" i="7" s="1"/>
  <c r="BC460" i="7" a="1"/>
  <c r="BC460" i="7" s="1"/>
  <c r="BJ460" i="7" a="1"/>
  <c r="BJ460" i="7" s="1"/>
  <c r="BI461" i="7" a="1"/>
  <c r="BI461" i="7" s="1"/>
  <c r="BQ461" i="7" a="1"/>
  <c r="BQ461" i="7" s="1"/>
  <c r="BH462" i="7" a="1"/>
  <c r="BH462" i="7" s="1"/>
  <c r="BO462" i="7" a="1"/>
  <c r="BO462" i="7" s="1"/>
  <c r="BF463" i="7" a="1"/>
  <c r="BF463" i="7" s="1"/>
  <c r="BN463" i="7" a="1"/>
  <c r="BN463" i="7" s="1"/>
  <c r="BE464" i="7" a="1"/>
  <c r="BE464" i="7" s="1"/>
  <c r="BL464" i="7" a="1"/>
  <c r="BL464" i="7" s="1"/>
  <c r="BC465" i="7" a="1"/>
  <c r="BC465" i="7" s="1"/>
  <c r="BK465" i="7" a="1"/>
  <c r="BK465" i="7" s="1"/>
  <c r="BB466" i="7" a="1"/>
  <c r="BB466" i="7" s="1"/>
  <c r="BQ466" i="7" a="1"/>
  <c r="BQ466" i="7" s="1"/>
  <c r="BH467" i="7" a="1"/>
  <c r="BH467" i="7" s="1"/>
  <c r="BN467" i="7" a="1"/>
  <c r="BN467" i="7" s="1"/>
  <c r="BD468" i="7" a="1"/>
  <c r="BD468" i="7" s="1"/>
  <c r="BJ468" i="7" a="1"/>
  <c r="BJ468" i="7" s="1"/>
  <c r="BP468" i="7" a="1"/>
  <c r="BP468" i="7" s="1"/>
  <c r="BK469" i="7" a="1"/>
  <c r="BK469" i="7" s="1"/>
  <c r="BQ469" i="7" a="1"/>
  <c r="BQ469" i="7" s="1"/>
  <c r="BM470" i="7" a="1"/>
  <c r="BM470" i="7" s="1"/>
  <c r="BB471" i="7" a="1"/>
  <c r="BB471" i="7" s="1"/>
  <c r="BH471" i="7" a="1"/>
  <c r="BH471" i="7" s="1"/>
  <c r="BN471" i="7" a="1"/>
  <c r="BN471" i="7" s="1"/>
  <c r="BI472" i="7" a="1"/>
  <c r="BI472" i="7" s="1"/>
  <c r="BD451" i="7" a="1"/>
  <c r="BD451" i="7" s="1"/>
  <c r="BL451" i="7" a="1"/>
  <c r="BL451" i="7" s="1"/>
  <c r="BC452" i="7" a="1"/>
  <c r="BC452" i="7" s="1"/>
  <c r="BJ452" i="7" a="1"/>
  <c r="BJ452" i="7" s="1"/>
  <c r="BQ452" i="7" a="1"/>
  <c r="BQ452" i="7" s="1"/>
  <c r="BH453" i="7" a="1"/>
  <c r="BH453" i="7" s="1"/>
  <c r="BP453" i="7" a="1"/>
  <c r="BP453" i="7" s="1"/>
  <c r="BG454" i="7" a="1"/>
  <c r="BG454" i="7" s="1"/>
  <c r="BD455" i="7" a="1"/>
  <c r="BD455" i="7" s="1"/>
  <c r="BL455" i="7" a="1"/>
  <c r="BL455" i="7" s="1"/>
  <c r="BC456" i="7" a="1"/>
  <c r="BC456" i="7" s="1"/>
  <c r="BJ456" i="7" a="1"/>
  <c r="BJ456" i="7" s="1"/>
  <c r="BQ456" i="7" a="1"/>
  <c r="BQ456" i="7" s="1"/>
  <c r="BH457" i="7" a="1"/>
  <c r="BH457" i="7" s="1"/>
  <c r="BP457" i="7" a="1"/>
  <c r="BP457" i="7" s="1"/>
  <c r="BG458" i="7" a="1"/>
  <c r="BG458" i="7" s="1"/>
  <c r="BN458" i="7" a="1"/>
  <c r="BN458" i="7" s="1"/>
  <c r="BE459" i="7" a="1"/>
  <c r="BE459" i="7" s="1"/>
  <c r="BM459" i="7" a="1"/>
  <c r="BM459" i="7" s="1"/>
  <c r="BD460" i="7" a="1"/>
  <c r="BD460" i="7" s="1"/>
  <c r="BK460" i="7" a="1"/>
  <c r="BK460" i="7" s="1"/>
  <c r="BB461" i="7" a="1"/>
  <c r="BB461" i="7" s="1"/>
  <c r="BJ461" i="7" a="1"/>
  <c r="BJ461" i="7" s="1"/>
  <c r="BI462" i="7" a="1"/>
  <c r="BI462" i="7" s="1"/>
  <c r="BP462" i="7" a="1"/>
  <c r="BP462" i="7" s="1"/>
  <c r="BG463" i="7" a="1"/>
  <c r="BG463" i="7" s="1"/>
  <c r="BO463" i="7" a="1"/>
  <c r="BO463" i="7" s="1"/>
  <c r="BF464" i="7" a="1"/>
  <c r="BF464" i="7" s="1"/>
  <c r="BM464" i="7" a="1"/>
  <c r="BM464" i="7" s="1"/>
  <c r="BD465" i="7" a="1"/>
  <c r="BD465" i="7" s="1"/>
  <c r="BL465" i="7" a="1"/>
  <c r="BL465" i="7" s="1"/>
  <c r="BC466" i="7" a="1"/>
  <c r="BC466" i="7" s="1"/>
  <c r="BJ466" i="7" a="1"/>
  <c r="BJ466" i="7" s="1"/>
  <c r="BI467" i="7" a="1"/>
  <c r="BI467" i="7" s="1"/>
  <c r="BO467" i="7" a="1"/>
  <c r="BO467" i="7" s="1"/>
  <c r="BE468" i="7" a="1"/>
  <c r="BE468" i="7" s="1"/>
  <c r="BQ468" i="7" a="1"/>
  <c r="BQ468" i="7" s="1"/>
  <c r="BF469" i="7" a="1"/>
  <c r="BF469" i="7" s="1"/>
  <c r="BL469" i="7" a="1"/>
  <c r="BL469" i="7" s="1"/>
  <c r="BG470" i="7" a="1"/>
  <c r="BG470" i="7" s="1"/>
  <c r="BC471" i="7" a="1"/>
  <c r="BC471" i="7" s="1"/>
  <c r="BI471" i="7" a="1"/>
  <c r="BI471" i="7" s="1"/>
  <c r="BO471" i="7" a="1"/>
  <c r="BO471" i="7" s="1"/>
  <c r="BD472" i="7" a="1"/>
  <c r="BD472" i="7" s="1"/>
  <c r="BJ472" i="7" a="1"/>
  <c r="BJ472" i="7" s="1"/>
  <c r="BP472" i="7" a="1"/>
  <c r="BP472" i="7" s="1"/>
  <c r="BE473" i="7" a="1"/>
  <c r="BE473" i="7" s="1"/>
  <c r="BK473" i="7" a="1"/>
  <c r="BK473" i="7" s="1"/>
  <c r="BQ473" i="7" a="1"/>
  <c r="BQ473" i="7" s="1"/>
  <c r="BG474" i="7" a="1"/>
  <c r="BG474" i="7" s="1"/>
  <c r="BI475" i="7" a="1"/>
  <c r="BI475" i="7" s="1"/>
  <c r="BO475" i="7" a="1"/>
  <c r="BO475" i="7" s="1"/>
  <c r="BE476" i="7" a="1"/>
  <c r="BE476" i="7" s="1"/>
  <c r="BL476" i="7" a="1"/>
  <c r="BL476" i="7" s="1"/>
  <c r="BI477" i="7" a="1"/>
  <c r="BI477" i="7" s="1"/>
  <c r="BO477" i="7" a="1"/>
  <c r="BO477" i="7" s="1"/>
  <c r="BF478" i="7" a="1"/>
  <c r="BF478" i="7" s="1"/>
  <c r="BL478" i="7" a="1"/>
  <c r="BL478" i="7" s="1"/>
  <c r="BI479" i="7" a="1"/>
  <c r="BI479" i="7" s="1"/>
  <c r="BO479" i="7" a="1"/>
  <c r="BO479" i="7" s="1"/>
  <c r="BE480" i="7" a="1"/>
  <c r="BE480" i="7" s="1"/>
  <c r="BK480" i="7" a="1"/>
  <c r="BK480" i="7" s="1"/>
  <c r="BB481" i="7" a="1"/>
  <c r="BB481" i="7" s="1"/>
  <c r="BG481" i="7" a="1"/>
  <c r="BG481" i="7" s="1"/>
  <c r="BC482" i="7" a="1"/>
  <c r="BC482" i="7" s="1"/>
  <c r="BF483" i="7" a="1"/>
  <c r="BF483" i="7" s="1"/>
  <c r="BM483" i="7" a="1"/>
  <c r="BM483" i="7" s="1"/>
  <c r="BG485" i="7" a="1"/>
  <c r="BG485" i="7" s="1"/>
  <c r="BE451" i="7" a="1"/>
  <c r="BE451" i="7" s="1"/>
  <c r="BM451" i="7" a="1"/>
  <c r="BM451" i="7" s="1"/>
  <c r="BD452" i="7" a="1"/>
  <c r="BD452" i="7" s="1"/>
  <c r="BK452" i="7" a="1"/>
  <c r="BK452" i="7" s="1"/>
  <c r="BI453" i="7" a="1"/>
  <c r="BI453" i="7" s="1"/>
  <c r="BQ453" i="7" a="1"/>
  <c r="BQ453" i="7" s="1"/>
  <c r="BH454" i="7" a="1"/>
  <c r="BH454" i="7" s="1"/>
  <c r="BN454" i="7" a="1"/>
  <c r="BN454" i="7" s="1"/>
  <c r="BE455" i="7" a="1"/>
  <c r="BE455" i="7" s="1"/>
  <c r="BM455" i="7" a="1"/>
  <c r="BM455" i="7" s="1"/>
  <c r="BD456" i="7" a="1"/>
  <c r="BD456" i="7" s="1"/>
  <c r="BK456" i="7" a="1"/>
  <c r="BK456" i="7" s="1"/>
  <c r="BI457" i="7" a="1"/>
  <c r="BI457" i="7" s="1"/>
  <c r="BQ457" i="7" a="1"/>
  <c r="BQ457" i="7" s="1"/>
  <c r="BH458" i="7" a="1"/>
  <c r="BH458" i="7" s="1"/>
  <c r="BO458" i="7" a="1"/>
  <c r="BO458" i="7" s="1"/>
  <c r="BF459" i="7" a="1"/>
  <c r="BF459" i="7" s="1"/>
  <c r="BN459" i="7" a="1"/>
  <c r="BN459" i="7" s="1"/>
  <c r="BE460" i="7" a="1"/>
  <c r="BE460" i="7" s="1"/>
  <c r="BL460" i="7" a="1"/>
  <c r="BL460" i="7" s="1"/>
  <c r="BC461" i="7" a="1"/>
  <c r="BC461" i="7" s="1"/>
  <c r="BK461" i="7" a="1"/>
  <c r="BK461" i="7" s="1"/>
  <c r="BB462" i="7" a="1"/>
  <c r="BB462" i="7" s="1"/>
  <c r="BQ462" i="7" a="1"/>
  <c r="BQ462" i="7" s="1"/>
  <c r="BH463" i="7" a="1"/>
  <c r="BH463" i="7" s="1"/>
  <c r="BP463" i="7" a="1"/>
  <c r="BP463" i="7" s="1"/>
  <c r="BG464" i="7" a="1"/>
  <c r="BG464" i="7" s="1"/>
  <c r="BN464" i="7" a="1"/>
  <c r="BN464" i="7" s="1"/>
  <c r="BE465" i="7" a="1"/>
  <c r="BE465" i="7" s="1"/>
  <c r="BM465" i="7" a="1"/>
  <c r="BM465" i="7" s="1"/>
  <c r="BD466" i="7" a="1"/>
  <c r="BD466" i="7" s="1"/>
  <c r="BK466" i="7" a="1"/>
  <c r="BK466" i="7" s="1"/>
  <c r="BB467" i="7" a="1"/>
  <c r="BB467" i="7" s="1"/>
  <c r="BJ467" i="7" a="1"/>
  <c r="BJ467" i="7" s="1"/>
  <c r="BP467" i="7" a="1"/>
  <c r="BP467" i="7" s="1"/>
  <c r="BK468" i="7" a="1"/>
  <c r="BK468" i="7" s="1"/>
  <c r="BM469" i="7" a="1"/>
  <c r="BM469" i="7" s="1"/>
  <c r="BB470" i="7" a="1"/>
  <c r="BB470" i="7" s="1"/>
  <c r="BH470" i="7" a="1"/>
  <c r="BH470" i="7" s="1"/>
  <c r="BN470" i="7" a="1"/>
  <c r="BN470" i="7" s="1"/>
  <c r="BJ471" i="7" a="1"/>
  <c r="BJ471" i="7" s="1"/>
  <c r="BE472" i="7" a="1"/>
  <c r="BE472" i="7" s="1"/>
  <c r="BF473" i="7" a="1"/>
  <c r="BF473" i="7" s="1"/>
  <c r="BL473" i="7" a="1"/>
  <c r="BL473" i="7" s="1"/>
  <c r="BB474" i="7" a="1"/>
  <c r="BB474" i="7" s="1"/>
  <c r="BH474" i="7" a="1"/>
  <c r="BH474" i="7" s="1"/>
  <c r="BM474" i="7" a="1"/>
  <c r="BM474" i="7" s="1"/>
  <c r="BC475" i="7" a="1"/>
  <c r="BC475" i="7" s="1"/>
  <c r="BJ475" i="7" a="1"/>
  <c r="BJ475" i="7" s="1"/>
  <c r="BP475" i="7" a="1"/>
  <c r="BP475" i="7" s="1"/>
  <c r="BF476" i="7" a="1"/>
  <c r="BF476" i="7" s="1"/>
  <c r="BC477" i="7" a="1"/>
  <c r="BC477" i="7" s="1"/>
  <c r="BJ477" i="7" a="1"/>
  <c r="BJ477" i="7" s="1"/>
  <c r="BP477" i="7" a="1"/>
  <c r="BP477" i="7" s="1"/>
  <c r="BM478" i="7" a="1"/>
  <c r="BM478" i="7" s="1"/>
  <c r="BC479" i="7" a="1"/>
  <c r="BC479" i="7" s="1"/>
  <c r="BP479" i="7" a="1"/>
  <c r="BP479" i="7" s="1"/>
  <c r="BF480" i="7" a="1"/>
  <c r="BF480" i="7" s="1"/>
  <c r="BL480" i="7" a="1"/>
  <c r="BL480" i="7" s="1"/>
  <c r="BH481" i="7" a="1"/>
  <c r="BH481" i="7" s="1"/>
  <c r="BN481" i="7" a="1"/>
  <c r="BN481" i="7" s="1"/>
  <c r="BD482" i="7" a="1"/>
  <c r="BD482" i="7" s="1"/>
  <c r="BJ482" i="7" a="1"/>
  <c r="BJ482" i="7" s="1"/>
  <c r="BF451" i="7" a="1"/>
  <c r="BF451" i="7" s="1"/>
  <c r="BN451" i="7" a="1"/>
  <c r="BN451" i="7" s="1"/>
  <c r="BE452" i="7" a="1"/>
  <c r="BE452" i="7" s="1"/>
  <c r="BL452" i="7" a="1"/>
  <c r="BL452" i="7" s="1"/>
  <c r="BB453" i="7" a="1"/>
  <c r="BB453" i="7" s="1"/>
  <c r="BJ453" i="7" a="1"/>
  <c r="BJ453" i="7" s="1"/>
  <c r="BI454" i="7" a="1"/>
  <c r="BI454" i="7" s="1"/>
  <c r="BO454" i="7" a="1"/>
  <c r="BO454" i="7" s="1"/>
  <c r="BF455" i="7" a="1"/>
  <c r="BF455" i="7" s="1"/>
  <c r="BN455" i="7" a="1"/>
  <c r="BN455" i="7" s="1"/>
  <c r="BE456" i="7" a="1"/>
  <c r="BE456" i="7" s="1"/>
  <c r="BL456" i="7" a="1"/>
  <c r="BL456" i="7" s="1"/>
  <c r="BB457" i="7" a="1"/>
  <c r="BB457" i="7" s="1"/>
  <c r="BJ457" i="7" a="1"/>
  <c r="BJ457" i="7" s="1"/>
  <c r="BI458" i="7" a="1"/>
  <c r="BI458" i="7" s="1"/>
  <c r="BP458" i="7" a="1"/>
  <c r="BP458" i="7" s="1"/>
  <c r="BG459" i="7" a="1"/>
  <c r="BG459" i="7" s="1"/>
  <c r="BO459" i="7" a="1"/>
  <c r="BO459" i="7" s="1"/>
  <c r="BF460" i="7" a="1"/>
  <c r="BF460" i="7" s="1"/>
  <c r="BM460" i="7" a="1"/>
  <c r="BM460" i="7" s="1"/>
  <c r="BD461" i="7" a="1"/>
  <c r="BD461" i="7" s="1"/>
  <c r="BL461" i="7" a="1"/>
  <c r="BL461" i="7" s="1"/>
  <c r="BC462" i="7" a="1"/>
  <c r="BC462" i="7" s="1"/>
  <c r="BJ462" i="7" a="1"/>
  <c r="BJ462" i="7" s="1"/>
  <c r="BI463" i="7" a="1"/>
  <c r="BI463" i="7" s="1"/>
  <c r="BQ463" i="7" a="1"/>
  <c r="BQ463" i="7" s="1"/>
  <c r="BH464" i="7" a="1"/>
  <c r="BH464" i="7" s="1"/>
  <c r="BO464" i="7" a="1"/>
  <c r="BO464" i="7" s="1"/>
  <c r="BF465" i="7" a="1"/>
  <c r="BF465" i="7" s="1"/>
  <c r="BN465" i="7" a="1"/>
  <c r="BN465" i="7" s="1"/>
  <c r="BE466" i="7" a="1"/>
  <c r="BE466" i="7" s="1"/>
  <c r="BL466" i="7" a="1"/>
  <c r="BL466" i="7" s="1"/>
  <c r="BC467" i="7" a="1"/>
  <c r="BC467" i="7" s="1"/>
  <c r="BQ467" i="7" a="1"/>
  <c r="BQ467" i="7" s="1"/>
  <c r="BF468" i="7" a="1"/>
  <c r="BF468" i="7" s="1"/>
  <c r="BL468" i="7" a="1"/>
  <c r="BL468" i="7" s="1"/>
  <c r="BB469" i="7" a="1"/>
  <c r="BB469" i="7" s="1"/>
  <c r="BG469" i="7" a="1"/>
  <c r="BG469" i="7" s="1"/>
  <c r="BC470" i="7" a="1"/>
  <c r="BC470" i="7" s="1"/>
  <c r="BI470" i="7" a="1"/>
  <c r="BI470" i="7" s="1"/>
  <c r="BO470" i="7" a="1"/>
  <c r="BO470" i="7" s="1"/>
  <c r="BD471" i="7" a="1"/>
  <c r="BD471" i="7" s="1"/>
  <c r="BP471" i="7" a="1"/>
  <c r="BP471" i="7" s="1"/>
  <c r="BF472" i="7" a="1"/>
  <c r="BF472" i="7" s="1"/>
  <c r="BK472" i="7" a="1"/>
  <c r="BK472" i="7" s="1"/>
  <c r="BQ472" i="7" a="1"/>
  <c r="BQ472" i="7" s="1"/>
  <c r="BG473" i="7" a="1"/>
  <c r="BG473" i="7" s="1"/>
  <c r="BN474" i="7" a="1"/>
  <c r="BN474" i="7" s="1"/>
  <c r="BD475" i="7" a="1"/>
  <c r="BD475" i="7" s="1"/>
  <c r="BQ475" i="7" a="1"/>
  <c r="BQ475" i="7" s="1"/>
  <c r="BG476" i="7" a="1"/>
  <c r="BG476" i="7" s="1"/>
  <c r="BM476" i="7" a="1"/>
  <c r="BM476" i="7" s="1"/>
  <c r="BD477" i="7" a="1"/>
  <c r="BD477" i="7" s="1"/>
  <c r="BQ477" i="7" a="1"/>
  <c r="BQ477" i="7" s="1"/>
  <c r="BG478" i="7" a="1"/>
  <c r="BG478" i="7" s="1"/>
  <c r="BN478" i="7" a="1"/>
  <c r="BN478" i="7" s="1"/>
  <c r="BD479" i="7" a="1"/>
  <c r="BD479" i="7" s="1"/>
  <c r="BJ479" i="7" a="1"/>
  <c r="BJ479" i="7" s="1"/>
  <c r="BM480" i="7" a="1"/>
  <c r="BM480" i="7" s="1"/>
  <c r="BC481" i="7" a="1"/>
  <c r="BC481" i="7" s="1"/>
  <c r="BI481" i="7" a="1"/>
  <c r="BI481" i="7" s="1"/>
  <c r="BO481" i="7" a="1"/>
  <c r="BO481" i="7" s="1"/>
  <c r="BE482" i="7" a="1"/>
  <c r="BE482" i="7" s="1"/>
  <c r="BK482" i="7" a="1"/>
  <c r="BK482" i="7" s="1"/>
  <c r="BB483" i="7" a="1"/>
  <c r="BB483" i="7" s="1"/>
  <c r="BH483" i="7" a="1"/>
  <c r="BH483" i="7" s="1"/>
  <c r="BN483" i="7" a="1"/>
  <c r="BN483" i="7" s="1"/>
  <c r="BD484" i="7" a="1"/>
  <c r="BD484" i="7" s="1"/>
  <c r="BK484" i="7" a="1"/>
  <c r="BK484" i="7" s="1"/>
  <c r="BB485" i="7" a="1"/>
  <c r="BB485" i="7" s="1"/>
  <c r="BG451" i="7" a="1"/>
  <c r="BG451" i="7" s="1"/>
  <c r="BO451" i="7" a="1"/>
  <c r="BO451" i="7" s="1"/>
  <c r="BF452" i="7" a="1"/>
  <c r="BF452" i="7" s="1"/>
  <c r="BM452" i="7" a="1"/>
  <c r="BM452" i="7" s="1"/>
  <c r="BC453" i="7" a="1"/>
  <c r="BC453" i="7" s="1"/>
  <c r="BK453" i="7" a="1"/>
  <c r="BK453" i="7" s="1"/>
  <c r="BB454" i="7" a="1"/>
  <c r="BB454" i="7" s="1"/>
  <c r="BP454" i="7" a="1"/>
  <c r="BP454" i="7" s="1"/>
  <c r="BG455" i="7" a="1"/>
  <c r="BG455" i="7" s="1"/>
  <c r="BO455" i="7" a="1"/>
  <c r="BO455" i="7" s="1"/>
  <c r="BF456" i="7" a="1"/>
  <c r="BF456" i="7" s="1"/>
  <c r="BM456" i="7" a="1"/>
  <c r="BM456" i="7" s="1"/>
  <c r="BC457" i="7" a="1"/>
  <c r="BC457" i="7" s="1"/>
  <c r="BK457" i="7" a="1"/>
  <c r="BK457" i="7" s="1"/>
  <c r="BB458" i="7" a="1"/>
  <c r="BB458" i="7" s="1"/>
  <c r="BQ458" i="7" a="1"/>
  <c r="BQ458" i="7" s="1"/>
  <c r="BH459" i="7" a="1"/>
  <c r="BH459" i="7" s="1"/>
  <c r="BP459" i="7" a="1"/>
  <c r="BP459" i="7" s="1"/>
  <c r="BG460" i="7" a="1"/>
  <c r="BG460" i="7" s="1"/>
  <c r="BN460" i="7" a="1"/>
  <c r="BN460" i="7" s="1"/>
  <c r="BE461" i="7" a="1"/>
  <c r="BE461" i="7" s="1"/>
  <c r="BM461" i="7" a="1"/>
  <c r="BM461" i="7" s="1"/>
  <c r="BD462" i="7" a="1"/>
  <c r="BD462" i="7" s="1"/>
  <c r="BK462" i="7" a="1"/>
  <c r="BK462" i="7" s="1"/>
  <c r="BB463" i="7" a="1"/>
  <c r="BB463" i="7" s="1"/>
  <c r="BJ463" i="7" a="1"/>
  <c r="BJ463" i="7" s="1"/>
  <c r="BI464" i="7" a="1"/>
  <c r="BI464" i="7" s="1"/>
  <c r="BP464" i="7" a="1"/>
  <c r="BP464" i="7" s="1"/>
  <c r="BG465" i="7" a="1"/>
  <c r="BG465" i="7" s="1"/>
  <c r="BO465" i="7" a="1"/>
  <c r="BO465" i="7" s="1"/>
  <c r="BF466" i="7" a="1"/>
  <c r="BF466" i="7" s="1"/>
  <c r="BM466" i="7" a="1"/>
  <c r="BM466" i="7" s="1"/>
  <c r="BD467" i="7" a="1"/>
  <c r="BD467" i="7" s="1"/>
  <c r="BK467" i="7" a="1"/>
  <c r="BK467" i="7" s="1"/>
  <c r="BM468" i="7" a="1"/>
  <c r="BM468" i="7" s="1"/>
  <c r="BH469" i="7" a="1"/>
  <c r="BH469" i="7" s="1"/>
  <c r="BN469" i="7" a="1"/>
  <c r="BN469" i="7" s="1"/>
  <c r="BJ470" i="7" a="1"/>
  <c r="BJ470" i="7" s="1"/>
  <c r="BE471" i="7" a="1"/>
  <c r="BE471" i="7" s="1"/>
  <c r="BK471" i="7" a="1"/>
  <c r="BK471" i="7" s="1"/>
  <c r="BQ471" i="7" a="1"/>
  <c r="BQ471" i="7" s="1"/>
  <c r="BL472" i="7" a="1"/>
  <c r="BL472" i="7" s="1"/>
  <c r="BB473" i="7" a="1"/>
  <c r="BB473" i="7" s="1"/>
  <c r="BH473" i="7" a="1"/>
  <c r="BH473" i="7" s="1"/>
  <c r="BM473" i="7" a="1"/>
  <c r="BM473" i="7" s="1"/>
  <c r="BC474" i="7" a="1"/>
  <c r="BC474" i="7" s="1"/>
  <c r="BI474" i="7" a="1"/>
  <c r="BI474" i="7" s="1"/>
  <c r="BO474" i="7" a="1"/>
  <c r="BO474" i="7" s="1"/>
  <c r="BK475" i="7" a="1"/>
  <c r="BK475" i="7" s="1"/>
  <c r="BB476" i="7" a="1"/>
  <c r="BB476" i="7" s="1"/>
  <c r="BH476" i="7" a="1"/>
  <c r="BH476" i="7" s="1"/>
  <c r="BN476" i="7" a="1"/>
  <c r="BN476" i="7" s="1"/>
  <c r="BK477" i="7" a="1"/>
  <c r="BK477" i="7" s="1"/>
  <c r="BB478" i="7" a="1"/>
  <c r="BB478" i="7" s="1"/>
  <c r="BH478" i="7" a="1"/>
  <c r="BH478" i="7" s="1"/>
  <c r="BO478" i="7" a="1"/>
  <c r="BO478" i="7" s="1"/>
  <c r="BK479" i="7" a="1"/>
  <c r="BK479" i="7" s="1"/>
  <c r="BQ479" i="7" a="1"/>
  <c r="BQ479" i="7" s="1"/>
  <c r="BG480" i="7" a="1"/>
  <c r="BG480" i="7" s="1"/>
  <c r="BN480" i="7" a="1"/>
  <c r="BN480" i="7" s="1"/>
  <c r="BD481" i="7" a="1"/>
  <c r="BD481" i="7" s="1"/>
  <c r="BP481" i="7" a="1"/>
  <c r="BP481" i="7" s="1"/>
  <c r="BF482" i="7" a="1"/>
  <c r="BF482" i="7" s="1"/>
  <c r="BL482" i="7" a="1"/>
  <c r="BL482" i="7" s="1"/>
  <c r="BI483" i="7" a="1"/>
  <c r="BI483" i="7" s="1"/>
  <c r="BO483" i="7" a="1"/>
  <c r="BO483" i="7" s="1"/>
  <c r="BE484" i="7" a="1"/>
  <c r="BE484" i="7" s="1"/>
  <c r="BL484" i="7" a="1"/>
  <c r="BL484" i="7" s="1"/>
  <c r="BP485" i="7" a="1"/>
  <c r="BP485" i="7" s="1"/>
  <c r="BH451" i="7" a="1"/>
  <c r="BH451" i="7" s="1"/>
  <c r="BD453" i="7" a="1"/>
  <c r="BD453" i="7" s="1"/>
  <c r="BQ454" i="7" a="1"/>
  <c r="BQ454" i="7" s="1"/>
  <c r="BJ458" i="7" a="1"/>
  <c r="BJ458" i="7" s="1"/>
  <c r="BH460" i="7" a="1"/>
  <c r="BH460" i="7" s="1"/>
  <c r="BE462" i="7" a="1"/>
  <c r="BE462" i="7" s="1"/>
  <c r="BB464" i="7" a="1"/>
  <c r="BB464" i="7" s="1"/>
  <c r="BP465" i="7" a="1"/>
  <c r="BP465" i="7" s="1"/>
  <c r="BL467" i="7" a="1"/>
  <c r="BL467" i="7" s="1"/>
  <c r="BC469" i="7" a="1"/>
  <c r="BC469" i="7" s="1"/>
  <c r="BC473" i="7" a="1"/>
  <c r="BC473" i="7" s="1"/>
  <c r="BD474" i="7" a="1"/>
  <c r="BD474" i="7" s="1"/>
  <c r="BB475" i="7" a="1"/>
  <c r="BB475" i="7" s="1"/>
  <c r="BC476" i="7" a="1"/>
  <c r="BC476" i="7" s="1"/>
  <c r="BE477" i="7" a="1"/>
  <c r="BE477" i="7" s="1"/>
  <c r="BE478" i="7" a="1"/>
  <c r="BE478" i="7" s="1"/>
  <c r="BB479" i="7" a="1"/>
  <c r="BB479" i="7" s="1"/>
  <c r="BN479" i="7" a="1"/>
  <c r="BN479" i="7" s="1"/>
  <c r="BJ480" i="7" a="1"/>
  <c r="BJ480" i="7" s="1"/>
  <c r="BP482" i="7" a="1"/>
  <c r="BP482" i="7" s="1"/>
  <c r="BJ483" i="7" a="1"/>
  <c r="BJ483" i="7" s="1"/>
  <c r="BC484" i="7" a="1"/>
  <c r="BC484" i="7" s="1"/>
  <c r="BO484" i="7" a="1"/>
  <c r="BO484" i="7" s="1"/>
  <c r="BI485" i="7" a="1"/>
  <c r="BI485" i="7" s="1"/>
  <c r="BQ485" i="7" a="1"/>
  <c r="BQ485" i="7" s="1"/>
  <c r="BG486" i="7" a="1"/>
  <c r="BG486" i="7" s="1"/>
  <c r="BN486" i="7" a="1"/>
  <c r="BN486" i="7" s="1"/>
  <c r="BD487" i="7" a="1"/>
  <c r="BD487" i="7" s="1"/>
  <c r="BK487" i="7" a="1"/>
  <c r="BK487" i="7" s="1"/>
  <c r="BQ487" i="7" a="1"/>
  <c r="BQ487" i="7" s="1"/>
  <c r="BG488" i="7" a="1"/>
  <c r="BG488" i="7" s="1"/>
  <c r="BN488" i="7" a="1"/>
  <c r="BN488" i="7" s="1"/>
  <c r="BD489" i="7" a="1"/>
  <c r="BD489" i="7" s="1"/>
  <c r="BK489" i="7" a="1"/>
  <c r="BK489" i="7" s="1"/>
  <c r="BC490" i="7" a="1"/>
  <c r="BC490" i="7" s="1"/>
  <c r="BK490" i="7" a="1"/>
  <c r="BK490" i="7" s="1"/>
  <c r="BC491" i="7" a="1"/>
  <c r="BC491" i="7" s="1"/>
  <c r="BK491" i="7" a="1"/>
  <c r="BK491" i="7" s="1"/>
  <c r="BC492" i="7" a="1"/>
  <c r="BC492" i="7" s="1"/>
  <c r="BK492" i="7" a="1"/>
  <c r="BK492" i="7" s="1"/>
  <c r="BC493" i="7" a="1"/>
  <c r="BC493" i="7" s="1"/>
  <c r="BK493" i="7" a="1"/>
  <c r="BK493" i="7" s="1"/>
  <c r="BC494" i="7" a="1"/>
  <c r="BC494" i="7" s="1"/>
  <c r="BK494" i="7" a="1"/>
  <c r="BK494" i="7" s="1"/>
  <c r="BD450" i="7" a="1"/>
  <c r="BD450" i="7" s="1"/>
  <c r="BQ450" i="7" a="1"/>
  <c r="BQ450" i="7" s="1"/>
  <c r="BJ211" i="7" a="1"/>
  <c r="BJ211" i="7" s="1"/>
  <c r="BD212" i="7" a="1"/>
  <c r="BD212" i="7" s="1"/>
  <c r="AX213" i="7" a="1"/>
  <c r="AX213" i="7" s="1"/>
  <c r="BI213" i="7" a="1"/>
  <c r="BI213" i="7" s="1"/>
  <c r="BQ213" i="7" a="1"/>
  <c r="BQ213" i="7" s="1"/>
  <c r="BB214" i="7" a="1"/>
  <c r="BB214" i="7" s="1"/>
  <c r="BI214" i="7" a="1"/>
  <c r="BI214" i="7" s="1"/>
  <c r="BP214" i="7" a="1"/>
  <c r="BP214" i="7" s="1"/>
  <c r="BB215" i="7" a="1"/>
  <c r="BB215" i="7" s="1"/>
  <c r="BJ215" i="7" a="1"/>
  <c r="BJ215" i="7" s="1"/>
  <c r="AV216" i="7" a="1"/>
  <c r="AV216" i="7" s="1"/>
  <c r="BD216" i="7" a="1"/>
  <c r="BD216" i="7" s="1"/>
  <c r="BL216" i="7" a="1"/>
  <c r="BL216" i="7" s="1"/>
  <c r="AX217" i="7" a="1"/>
  <c r="AX217" i="7" s="1"/>
  <c r="BF217" i="7" a="1"/>
  <c r="BF217" i="7" s="1"/>
  <c r="BN217" i="7" a="1"/>
  <c r="BN217" i="7" s="1"/>
  <c r="BI451" i="7" a="1"/>
  <c r="BI451" i="7" s="1"/>
  <c r="BE453" i="7" a="1"/>
  <c r="BE453" i="7" s="1"/>
  <c r="BN456" i="7" a="1"/>
  <c r="BN456" i="7" s="1"/>
  <c r="BK458" i="7" a="1"/>
  <c r="BK458" i="7" s="1"/>
  <c r="BI460" i="7" a="1"/>
  <c r="BI460" i="7" s="1"/>
  <c r="BF462" i="7" a="1"/>
  <c r="BF462" i="7" s="1"/>
  <c r="BC464" i="7" a="1"/>
  <c r="BC464" i="7" s="1"/>
  <c r="BQ465" i="7" a="1"/>
  <c r="BQ465" i="7" s="1"/>
  <c r="BM467" i="7" a="1"/>
  <c r="BM467" i="7" s="1"/>
  <c r="BD469" i="7" a="1"/>
  <c r="BD469" i="7" s="1"/>
  <c r="BK470" i="7" a="1"/>
  <c r="BK470" i="7" s="1"/>
  <c r="BB472" i="7" a="1"/>
  <c r="BB472" i="7" s="1"/>
  <c r="BE475" i="7" a="1"/>
  <c r="BE475" i="7" s="1"/>
  <c r="BF477" i="7" a="1"/>
  <c r="BF477" i="7" s="1"/>
  <c r="BI478" i="7" a="1"/>
  <c r="BI478" i="7" s="1"/>
  <c r="BE479" i="7" a="1"/>
  <c r="BE479" i="7" s="1"/>
  <c r="BB480" i="7" a="1"/>
  <c r="BB480" i="7" s="1"/>
  <c r="BO480" i="7" a="1"/>
  <c r="BO480" i="7" s="1"/>
  <c r="BJ481" i="7" a="1"/>
  <c r="BJ481" i="7" s="1"/>
  <c r="BQ482" i="7" a="1"/>
  <c r="BQ482" i="7" s="1"/>
  <c r="BK483" i="7" a="1"/>
  <c r="BK483" i="7" s="1"/>
  <c r="BF484" i="7" a="1"/>
  <c r="BF484" i="7" s="1"/>
  <c r="BP484" i="7" a="1"/>
  <c r="BP484" i="7" s="1"/>
  <c r="BJ485" i="7" a="1"/>
  <c r="BJ485" i="7" s="1"/>
  <c r="BB486" i="7" a="1"/>
  <c r="BB486" i="7" s="1"/>
  <c r="BH486" i="7" a="1"/>
  <c r="BH486" i="7" s="1"/>
  <c r="BO486" i="7" a="1"/>
  <c r="BO486" i="7" s="1"/>
  <c r="BE487" i="7" a="1"/>
  <c r="BE487" i="7" s="1"/>
  <c r="BL487" i="7" a="1"/>
  <c r="BL487" i="7" s="1"/>
  <c r="BB488" i="7" a="1"/>
  <c r="BB488" i="7" s="1"/>
  <c r="BH488" i="7" a="1"/>
  <c r="BH488" i="7" s="1"/>
  <c r="BO488" i="7" a="1"/>
  <c r="BO488" i="7" s="1"/>
  <c r="BL489" i="7" a="1"/>
  <c r="BL489" i="7" s="1"/>
  <c r="BD490" i="7" a="1"/>
  <c r="BD490" i="7" s="1"/>
  <c r="BL490" i="7" a="1"/>
  <c r="BL490" i="7" s="1"/>
  <c r="BD491" i="7" a="1"/>
  <c r="BD491" i="7" s="1"/>
  <c r="BL491" i="7" a="1"/>
  <c r="BL491" i="7" s="1"/>
  <c r="BD492" i="7" a="1"/>
  <c r="BD492" i="7" s="1"/>
  <c r="BL492" i="7" a="1"/>
  <c r="BL492" i="7" s="1"/>
  <c r="BD493" i="7" a="1"/>
  <c r="BD493" i="7" s="1"/>
  <c r="BL493" i="7" a="1"/>
  <c r="BL493" i="7" s="1"/>
  <c r="BD494" i="7" a="1"/>
  <c r="BD494" i="7" s="1"/>
  <c r="BL494" i="7" a="1"/>
  <c r="BL494" i="7" s="1"/>
  <c r="BE450" i="7" a="1"/>
  <c r="BE450" i="7" s="1"/>
  <c r="BK450" i="7" a="1"/>
  <c r="BK450" i="7" s="1"/>
  <c r="BB450" i="7" a="1"/>
  <c r="BB450" i="7" s="1"/>
  <c r="AZ211" i="7" a="1"/>
  <c r="AZ211" i="7" s="1"/>
  <c r="BE211" i="7" a="1"/>
  <c r="BE211" i="7" s="1"/>
  <c r="BK211" i="7" a="1"/>
  <c r="BK211" i="7" s="1"/>
  <c r="BP211" i="7" a="1"/>
  <c r="BP211" i="7" s="1"/>
  <c r="AY212" i="7" a="1"/>
  <c r="AY212" i="7" s="1"/>
  <c r="BE212" i="7" a="1"/>
  <c r="BE212" i="7" s="1"/>
  <c r="BJ212" i="7" a="1"/>
  <c r="BJ212" i="7" s="1"/>
  <c r="BO212" i="7" a="1"/>
  <c r="BO212" i="7" s="1"/>
  <c r="AY213" i="7" a="1"/>
  <c r="AY213" i="7" s="1"/>
  <c r="BD213" i="7" a="1"/>
  <c r="BD213" i="7" s="1"/>
  <c r="BJ213" i="7" a="1"/>
  <c r="BJ213" i="7" s="1"/>
  <c r="AV214" i="7" a="1"/>
  <c r="AV214" i="7" s="1"/>
  <c r="BJ214" i="7" a="1"/>
  <c r="BJ214" i="7" s="1"/>
  <c r="BQ214" i="7" a="1"/>
  <c r="BQ214" i="7" s="1"/>
  <c r="BC215" i="7" a="1"/>
  <c r="BC215" i="7" s="1"/>
  <c r="BK215" i="7" a="1"/>
  <c r="BK215" i="7" s="1"/>
  <c r="AW216" i="7" a="1"/>
  <c r="AW216" i="7" s="1"/>
  <c r="BE216" i="7" a="1"/>
  <c r="BE216" i="7" s="1"/>
  <c r="BM216" i="7" a="1"/>
  <c r="BM216" i="7" s="1"/>
  <c r="AY217" i="7" a="1"/>
  <c r="AY217" i="7" s="1"/>
  <c r="BG217" i="7" a="1"/>
  <c r="BG217" i="7" s="1"/>
  <c r="BO217" i="7" a="1"/>
  <c r="BO217" i="7" s="1"/>
  <c r="BA218" i="7" a="1"/>
  <c r="BA218" i="7" s="1"/>
  <c r="BI218" i="7" a="1"/>
  <c r="BI218" i="7" s="1"/>
  <c r="BQ218" i="7" a="1"/>
  <c r="BQ218" i="7" s="1"/>
  <c r="BC219" i="7" a="1"/>
  <c r="BC219" i="7" s="1"/>
  <c r="BK219" i="7" a="1"/>
  <c r="BK219" i="7" s="1"/>
  <c r="AW220" i="7" a="1"/>
  <c r="AW220" i="7" s="1"/>
  <c r="BE220" i="7" a="1"/>
  <c r="BE220" i="7" s="1"/>
  <c r="BM220" i="7" a="1"/>
  <c r="BM220" i="7" s="1"/>
  <c r="AY221" i="7" a="1"/>
  <c r="AY221" i="7" s="1"/>
  <c r="BG221" i="7" a="1"/>
  <c r="BG221" i="7" s="1"/>
  <c r="BP451" i="7" a="1"/>
  <c r="BP451" i="7" s="1"/>
  <c r="BL453" i="7" a="1"/>
  <c r="BL453" i="7" s="1"/>
  <c r="BH455" i="7" a="1"/>
  <c r="BH455" i="7" s="1"/>
  <c r="BD457" i="7" a="1"/>
  <c r="BD457" i="7" s="1"/>
  <c r="BO460" i="7" a="1"/>
  <c r="BO460" i="7" s="1"/>
  <c r="BL462" i="7" a="1"/>
  <c r="BL462" i="7" s="1"/>
  <c r="BG466" i="7" a="1"/>
  <c r="BG466" i="7" s="1"/>
  <c r="BB468" i="7" a="1"/>
  <c r="BB468" i="7" s="1"/>
  <c r="BI469" i="7" a="1"/>
  <c r="BI469" i="7" s="1"/>
  <c r="BP470" i="7" a="1"/>
  <c r="BP470" i="7" s="1"/>
  <c r="BG472" i="7" a="1"/>
  <c r="BG472" i="7" s="1"/>
  <c r="BF474" i="7" a="1"/>
  <c r="BF474" i="7" s="1"/>
  <c r="BF475" i="7" a="1"/>
  <c r="BF475" i="7" s="1"/>
  <c r="BI476" i="7" a="1"/>
  <c r="BI476" i="7" s="1"/>
  <c r="BH477" i="7" a="1"/>
  <c r="BH477" i="7" s="1"/>
  <c r="BF479" i="7" a="1"/>
  <c r="BF479" i="7" s="1"/>
  <c r="BP480" i="7" a="1"/>
  <c r="BP480" i="7" s="1"/>
  <c r="BK481" i="7" a="1"/>
  <c r="BK481" i="7" s="1"/>
  <c r="BG482" i="7" a="1"/>
  <c r="BG482" i="7" s="1"/>
  <c r="BC483" i="7" a="1"/>
  <c r="BC483" i="7" s="1"/>
  <c r="BL483" i="7" a="1"/>
  <c r="BL483" i="7" s="1"/>
  <c r="BG484" i="7" a="1"/>
  <c r="BG484" i="7" s="1"/>
  <c r="BQ484" i="7" a="1"/>
  <c r="BQ484" i="7" s="1"/>
  <c r="BK485" i="7" a="1"/>
  <c r="BK485" i="7" s="1"/>
  <c r="BI486" i="7" a="1"/>
  <c r="BI486" i="7" s="1"/>
  <c r="BP486" i="7" a="1"/>
  <c r="BP486" i="7" s="1"/>
  <c r="BF487" i="7" a="1"/>
  <c r="BF487" i="7" s="1"/>
  <c r="BM487" i="7" a="1"/>
  <c r="BM487" i="7" s="1"/>
  <c r="BI488" i="7" a="1"/>
  <c r="BI488" i="7" s="1"/>
  <c r="BP488" i="7" a="1"/>
  <c r="BP488" i="7" s="1"/>
  <c r="BE489" i="7" a="1"/>
  <c r="BE489" i="7" s="1"/>
  <c r="BM489" i="7" a="1"/>
  <c r="BM489" i="7" s="1"/>
  <c r="BE490" i="7" a="1"/>
  <c r="BE490" i="7" s="1"/>
  <c r="BM490" i="7" a="1"/>
  <c r="BM490" i="7" s="1"/>
  <c r="BE491" i="7" a="1"/>
  <c r="BE491" i="7" s="1"/>
  <c r="BM491" i="7" a="1"/>
  <c r="BM491" i="7" s="1"/>
  <c r="BE492" i="7" a="1"/>
  <c r="BE492" i="7" s="1"/>
  <c r="BM492" i="7" a="1"/>
  <c r="BM492" i="7" s="1"/>
  <c r="BE493" i="7" a="1"/>
  <c r="BE493" i="7" s="1"/>
  <c r="BM493" i="7" a="1"/>
  <c r="BM493" i="7" s="1"/>
  <c r="BE494" i="7" a="1"/>
  <c r="BE494" i="7" s="1"/>
  <c r="BM494" i="7" a="1"/>
  <c r="BM494" i="7" s="1"/>
  <c r="BF450" i="7" a="1"/>
  <c r="BF450" i="7" s="1"/>
  <c r="BL450" i="7" a="1"/>
  <c r="BL450" i="7" s="1"/>
  <c r="BF211" i="7" a="1"/>
  <c r="BF211" i="7" s="1"/>
  <c r="AZ212" i="7" a="1"/>
  <c r="AZ212" i="7" s="1"/>
  <c r="BP212" i="7" a="1"/>
  <c r="BP212" i="7" s="1"/>
  <c r="BK213" i="7" a="1"/>
  <c r="BK213" i="7" s="1"/>
  <c r="AW214" i="7" a="1"/>
  <c r="AW214" i="7" s="1"/>
  <c r="BC214" i="7" a="1"/>
  <c r="BC214" i="7" s="1"/>
  <c r="BK214" i="7" a="1"/>
  <c r="BK214" i="7" s="1"/>
  <c r="AV215" i="7" a="1"/>
  <c r="AV215" i="7" s="1"/>
  <c r="BD215" i="7" a="1"/>
  <c r="BD215" i="7" s="1"/>
  <c r="BL215" i="7" a="1"/>
  <c r="BL215" i="7" s="1"/>
  <c r="AX216" i="7" a="1"/>
  <c r="AX216" i="7" s="1"/>
  <c r="BF216" i="7" a="1"/>
  <c r="BF216" i="7" s="1"/>
  <c r="BN216" i="7" a="1"/>
  <c r="BN216" i="7" s="1"/>
  <c r="AZ217" i="7" a="1"/>
  <c r="AZ217" i="7" s="1"/>
  <c r="BH217" i="7" a="1"/>
  <c r="BH217" i="7" s="1"/>
  <c r="BP217" i="7" a="1"/>
  <c r="BP217" i="7" s="1"/>
  <c r="BB218" i="7" a="1"/>
  <c r="BB218" i="7" s="1"/>
  <c r="BJ218" i="7" a="1"/>
  <c r="BJ218" i="7" s="1"/>
  <c r="BQ451" i="7" a="1"/>
  <c r="BQ451" i="7" s="1"/>
  <c r="BM453" i="7" a="1"/>
  <c r="BM453" i="7" s="1"/>
  <c r="BI455" i="7" a="1"/>
  <c r="BI455" i="7" s="1"/>
  <c r="BE457" i="7" a="1"/>
  <c r="BE457" i="7" s="1"/>
  <c r="BB459" i="7" a="1"/>
  <c r="BB459" i="7" s="1"/>
  <c r="BP460" i="7" a="1"/>
  <c r="BP460" i="7" s="1"/>
  <c r="BM462" i="7" a="1"/>
  <c r="BM462" i="7" s="1"/>
  <c r="BJ464" i="7" a="1"/>
  <c r="BJ464" i="7" s="1"/>
  <c r="BH466" i="7" a="1"/>
  <c r="BH466" i="7" s="1"/>
  <c r="BJ469" i="7" a="1"/>
  <c r="BJ469" i="7" s="1"/>
  <c r="BQ470" i="7" a="1"/>
  <c r="BQ470" i="7" s="1"/>
  <c r="BH472" i="7" a="1"/>
  <c r="BH472" i="7" s="1"/>
  <c r="BI473" i="7" a="1"/>
  <c r="BI473" i="7" s="1"/>
  <c r="BJ474" i="7" a="1"/>
  <c r="BJ474" i="7" s="1"/>
  <c r="BH475" i="7" a="1"/>
  <c r="BH475" i="7" s="1"/>
  <c r="BJ476" i="7" a="1"/>
  <c r="BJ476" i="7" s="1"/>
  <c r="BL477" i="7" a="1"/>
  <c r="BL477" i="7" s="1"/>
  <c r="BJ478" i="7" a="1"/>
  <c r="BJ478" i="7" s="1"/>
  <c r="BG479" i="7" a="1"/>
  <c r="BG479" i="7" s="1"/>
  <c r="BC480" i="7" a="1"/>
  <c r="BC480" i="7" s="1"/>
  <c r="BL481" i="7" a="1"/>
  <c r="BL481" i="7" s="1"/>
  <c r="BH482" i="7" a="1"/>
  <c r="BH482" i="7" s="1"/>
  <c r="BD483" i="7" a="1"/>
  <c r="BD483" i="7" s="1"/>
  <c r="BH484" i="7" a="1"/>
  <c r="BH484" i="7" s="1"/>
  <c r="BC485" i="7" a="1"/>
  <c r="BC485" i="7" s="1"/>
  <c r="BL485" i="7" a="1"/>
  <c r="BL485" i="7" s="1"/>
  <c r="BC486" i="7" a="1"/>
  <c r="BC486" i="7" s="1"/>
  <c r="BG487" i="7" a="1"/>
  <c r="BG487" i="7" s="1"/>
  <c r="BC488" i="7" a="1"/>
  <c r="BC488" i="7" s="1"/>
  <c r="BF489" i="7" a="1"/>
  <c r="BF489" i="7" s="1"/>
  <c r="BN489" i="7" a="1"/>
  <c r="BN489" i="7" s="1"/>
  <c r="BF490" i="7" a="1"/>
  <c r="BF490" i="7" s="1"/>
  <c r="BN490" i="7" a="1"/>
  <c r="BN490" i="7" s="1"/>
  <c r="BF491" i="7" a="1"/>
  <c r="BF491" i="7" s="1"/>
  <c r="BN491" i="7" a="1"/>
  <c r="BN491" i="7" s="1"/>
  <c r="BF492" i="7" a="1"/>
  <c r="BF492" i="7" s="1"/>
  <c r="BN492" i="7" a="1"/>
  <c r="BN492" i="7" s="1"/>
  <c r="BF493" i="7" a="1"/>
  <c r="BF493" i="7" s="1"/>
  <c r="BN493" i="7" a="1"/>
  <c r="BN493" i="7" s="1"/>
  <c r="BF494" i="7" a="1"/>
  <c r="BF494" i="7" s="1"/>
  <c r="BN494" i="7" a="1"/>
  <c r="BN494" i="7" s="1"/>
  <c r="BM450" i="7" a="1"/>
  <c r="BM450" i="7" s="1"/>
  <c r="AV211" i="7" a="1"/>
  <c r="AV211" i="7" s="1"/>
  <c r="BA211" i="7" a="1"/>
  <c r="BA211" i="7" s="1"/>
  <c r="BG211" i="7" a="1"/>
  <c r="BG211" i="7" s="1"/>
  <c r="BL211" i="7" a="1"/>
  <c r="BL211" i="7" s="1"/>
  <c r="BQ211" i="7" a="1"/>
  <c r="BQ211" i="7" s="1"/>
  <c r="BA212" i="7" a="1"/>
  <c r="BA212" i="7" s="1"/>
  <c r="BF212" i="7" a="1"/>
  <c r="BF212" i="7" s="1"/>
  <c r="BK212" i="7" a="1"/>
  <c r="BK212" i="7" s="1"/>
  <c r="BQ212" i="7" a="1"/>
  <c r="BQ212" i="7" s="1"/>
  <c r="AZ213" i="7" a="1"/>
  <c r="AZ213" i="7" s="1"/>
  <c r="BE213" i="7" a="1"/>
  <c r="BE213" i="7" s="1"/>
  <c r="BL213" i="7" a="1"/>
  <c r="BL213" i="7" s="1"/>
  <c r="BD214" i="7" a="1"/>
  <c r="BD214" i="7" s="1"/>
  <c r="BL214" i="7" a="1"/>
  <c r="BL214" i="7" s="1"/>
  <c r="AW215" i="7" a="1"/>
  <c r="AW215" i="7" s="1"/>
  <c r="BE215" i="7" a="1"/>
  <c r="BE215" i="7" s="1"/>
  <c r="BM215" i="7" a="1"/>
  <c r="BM215" i="7" s="1"/>
  <c r="AY216" i="7" a="1"/>
  <c r="AY216" i="7" s="1"/>
  <c r="BG216" i="7" a="1"/>
  <c r="BG216" i="7" s="1"/>
  <c r="BO216" i="7" a="1"/>
  <c r="BO216" i="7" s="1"/>
  <c r="BA217" i="7" a="1"/>
  <c r="BA217" i="7" s="1"/>
  <c r="BI217" i="7" a="1"/>
  <c r="BI217" i="7" s="1"/>
  <c r="BQ217" i="7" a="1"/>
  <c r="BQ217" i="7" s="1"/>
  <c r="BC218" i="7" a="1"/>
  <c r="BC218" i="7" s="1"/>
  <c r="BK218" i="7" a="1"/>
  <c r="BK218" i="7" s="1"/>
  <c r="AW219" i="7" a="1"/>
  <c r="AW219" i="7" s="1"/>
  <c r="BE219" i="7" a="1"/>
  <c r="BE219" i="7" s="1"/>
  <c r="BM219" i="7" a="1"/>
  <c r="BM219" i="7" s="1"/>
  <c r="AY220" i="7" a="1"/>
  <c r="AY220" i="7" s="1"/>
  <c r="BG220" i="7" a="1"/>
  <c r="BG220" i="7" s="1"/>
  <c r="BO220" i="7" a="1"/>
  <c r="BO220" i="7" s="1"/>
  <c r="BA221" i="7" a="1"/>
  <c r="BA221" i="7" s="1"/>
  <c r="BI221" i="7" a="1"/>
  <c r="BI221" i="7" s="1"/>
  <c r="BH452" i="7" a="1"/>
  <c r="BH452" i="7" s="1"/>
  <c r="BD454" i="7" a="1"/>
  <c r="BD454" i="7" s="1"/>
  <c r="BQ455" i="7" a="1"/>
  <c r="BQ455" i="7" s="1"/>
  <c r="BM457" i="7" a="1"/>
  <c r="BM457" i="7" s="1"/>
  <c r="BJ459" i="7" a="1"/>
  <c r="BJ459" i="7" s="1"/>
  <c r="BG461" i="7" a="1"/>
  <c r="BG461" i="7" s="1"/>
  <c r="BD463" i="7" a="1"/>
  <c r="BD463" i="7" s="1"/>
  <c r="BO466" i="7" a="1"/>
  <c r="BO466" i="7" s="1"/>
  <c r="BH468" i="7" a="1"/>
  <c r="BH468" i="7" s="1"/>
  <c r="BM472" i="7" a="1"/>
  <c r="BM472" i="7" s="1"/>
  <c r="BN473" i="7" a="1"/>
  <c r="BN473" i="7" s="1"/>
  <c r="BL474" i="7" a="1"/>
  <c r="BL474" i="7" s="1"/>
  <c r="BO476" i="7" a="1"/>
  <c r="BO476" i="7" s="1"/>
  <c r="BN477" i="7" a="1"/>
  <c r="BN477" i="7" s="1"/>
  <c r="BP478" i="7" a="1"/>
  <c r="BP478" i="7" s="1"/>
  <c r="BL479" i="7" a="1"/>
  <c r="BL479" i="7" s="1"/>
  <c r="BH480" i="7" a="1"/>
  <c r="BH480" i="7" s="1"/>
  <c r="BM482" i="7" a="1"/>
  <c r="BM482" i="7" s="1"/>
  <c r="BE483" i="7" a="1"/>
  <c r="BE483" i="7" s="1"/>
  <c r="BJ484" i="7" a="1"/>
  <c r="BJ484" i="7" s="1"/>
  <c r="BE485" i="7" a="1"/>
  <c r="BE485" i="7" s="1"/>
  <c r="BN485" i="7" a="1"/>
  <c r="BN485" i="7" s="1"/>
  <c r="BE486" i="7" a="1"/>
  <c r="BE486" i="7" s="1"/>
  <c r="BK486" i="7" a="1"/>
  <c r="BK486" i="7" s="1"/>
  <c r="BB487" i="7" a="1"/>
  <c r="BB487" i="7" s="1"/>
  <c r="BI487" i="7" a="1"/>
  <c r="BI487" i="7" s="1"/>
  <c r="BO487" i="7" a="1"/>
  <c r="BO487" i="7" s="1"/>
  <c r="BE488" i="7" a="1"/>
  <c r="BE488" i="7" s="1"/>
  <c r="BK488" i="7" a="1"/>
  <c r="BK488" i="7" s="1"/>
  <c r="BB489" i="7" a="1"/>
  <c r="BB489" i="7" s="1"/>
  <c r="BH489" i="7" a="1"/>
  <c r="BH489" i="7" s="1"/>
  <c r="BP489" i="7" a="1"/>
  <c r="BP489" i="7" s="1"/>
  <c r="BH490" i="7" a="1"/>
  <c r="BH490" i="7" s="1"/>
  <c r="BP490" i="7" a="1"/>
  <c r="BP490" i="7" s="1"/>
  <c r="BH491" i="7" a="1"/>
  <c r="BH491" i="7" s="1"/>
  <c r="BP491" i="7" a="1"/>
  <c r="BP491" i="7" s="1"/>
  <c r="BH492" i="7" a="1"/>
  <c r="BH492" i="7" s="1"/>
  <c r="BP492" i="7" a="1"/>
  <c r="BP492" i="7" s="1"/>
  <c r="BH493" i="7" a="1"/>
  <c r="BH493" i="7" s="1"/>
  <c r="BP493" i="7" a="1"/>
  <c r="BP493" i="7" s="1"/>
  <c r="BH494" i="7" a="1"/>
  <c r="BH494" i="7" s="1"/>
  <c r="BP494" i="7" a="1"/>
  <c r="BP494" i="7" s="1"/>
  <c r="BH450" i="7" a="1"/>
  <c r="BH450" i="7" s="1"/>
  <c r="AW211" i="7" a="1"/>
  <c r="AW211" i="7" s="1"/>
  <c r="BC211" i="7" a="1"/>
  <c r="BC211" i="7" s="1"/>
  <c r="BH211" i="7" a="1"/>
  <c r="BH211" i="7" s="1"/>
  <c r="BM211" i="7" a="1"/>
  <c r="BM211" i="7" s="1"/>
  <c r="AW212" i="7" a="1"/>
  <c r="AW212" i="7" s="1"/>
  <c r="BB212" i="7" a="1"/>
  <c r="BB212" i="7" s="1"/>
  <c r="BG212" i="7" a="1"/>
  <c r="BG212" i="7" s="1"/>
  <c r="BM212" i="7" a="1"/>
  <c r="BM212" i="7" s="1"/>
  <c r="AV213" i="7" a="1"/>
  <c r="AV213" i="7" s="1"/>
  <c r="BA213" i="7" a="1"/>
  <c r="BA213" i="7" s="1"/>
  <c r="BG213" i="7" a="1"/>
  <c r="BG213" i="7" s="1"/>
  <c r="BN213" i="7" a="1"/>
  <c r="BN213" i="7" s="1"/>
  <c r="AY214" i="7" a="1"/>
  <c r="AY214" i="7" s="1"/>
  <c r="BF214" i="7" a="1"/>
  <c r="BF214" i="7" s="1"/>
  <c r="AY215" i="7" a="1"/>
  <c r="AY215" i="7" s="1"/>
  <c r="BG215" i="7" a="1"/>
  <c r="BG215" i="7" s="1"/>
  <c r="BO215" i="7" a="1"/>
  <c r="BO215" i="7" s="1"/>
  <c r="BA216" i="7" a="1"/>
  <c r="BA216" i="7" s="1"/>
  <c r="BI216" i="7" a="1"/>
  <c r="BI216" i="7" s="1"/>
  <c r="BQ216" i="7" a="1"/>
  <c r="BQ216" i="7" s="1"/>
  <c r="BC217" i="7" a="1"/>
  <c r="BC217" i="7" s="1"/>
  <c r="BK217" i="7" a="1"/>
  <c r="BK217" i="7" s="1"/>
  <c r="AW218" i="7" a="1"/>
  <c r="AW218" i="7" s="1"/>
  <c r="BE218" i="7" a="1"/>
  <c r="BE218" i="7" s="1"/>
  <c r="BM218" i="7" a="1"/>
  <c r="BM218" i="7" s="1"/>
  <c r="AY219" i="7" a="1"/>
  <c r="AY219" i="7" s="1"/>
  <c r="BG219" i="7" a="1"/>
  <c r="BG219" i="7" s="1"/>
  <c r="BO219" i="7" a="1"/>
  <c r="BO219" i="7" s="1"/>
  <c r="BA220" i="7" a="1"/>
  <c r="BA220" i="7" s="1"/>
  <c r="BI220" i="7" a="1"/>
  <c r="BI220" i="7" s="1"/>
  <c r="BJ454" i="7" a="1"/>
  <c r="BJ454" i="7" s="1"/>
  <c r="BG456" i="7" a="1"/>
  <c r="BG456" i="7" s="1"/>
  <c r="BC458" i="7" a="1"/>
  <c r="BC458" i="7" s="1"/>
  <c r="BQ459" i="7" a="1"/>
  <c r="BQ459" i="7" s="1"/>
  <c r="BN461" i="7" a="1"/>
  <c r="BN461" i="7" s="1"/>
  <c r="BK463" i="7" a="1"/>
  <c r="BK463" i="7" s="1"/>
  <c r="BH465" i="7" a="1"/>
  <c r="BH465" i="7" s="1"/>
  <c r="BE467" i="7" a="1"/>
  <c r="BE467" i="7" s="1"/>
  <c r="BD470" i="7" a="1"/>
  <c r="BD470" i="7" s="1"/>
  <c r="BL471" i="7" a="1"/>
  <c r="BL471" i="7" s="1"/>
  <c r="BO472" i="7" a="1"/>
  <c r="BO472" i="7" s="1"/>
  <c r="BO473" i="7" a="1"/>
  <c r="BO473" i="7" s="1"/>
  <c r="BP474" i="7" a="1"/>
  <c r="BP474" i="7" s="1"/>
  <c r="BN475" i="7" a="1"/>
  <c r="BN475" i="7" s="1"/>
  <c r="BP476" i="7" a="1"/>
  <c r="BP476" i="7" s="1"/>
  <c r="BM479" i="7" a="1"/>
  <c r="BM479" i="7" s="1"/>
  <c r="BI480" i="7" a="1"/>
  <c r="BI480" i="7" s="1"/>
  <c r="BE481" i="7" a="1"/>
  <c r="BE481" i="7" s="1"/>
  <c r="BQ481" i="7" a="1"/>
  <c r="BQ481" i="7" s="1"/>
  <c r="BN482" i="7" a="1"/>
  <c r="BN482" i="7" s="1"/>
  <c r="BG483" i="7" a="1"/>
  <c r="BG483" i="7" s="1"/>
  <c r="BQ483" i="7" a="1"/>
  <c r="BQ483" i="7" s="1"/>
  <c r="BM484" i="7" a="1"/>
  <c r="BM484" i="7" s="1"/>
  <c r="BF485" i="7" a="1"/>
  <c r="BF485" i="7" s="1"/>
  <c r="BG452" i="7" a="1"/>
  <c r="BG452" i="7" s="1"/>
  <c r="BI459" i="7" a="1"/>
  <c r="BI459" i="7" s="1"/>
  <c r="BN466" i="7" a="1"/>
  <c r="BN466" i="7" s="1"/>
  <c r="BK476" i="7" a="1"/>
  <c r="BK476" i="7" s="1"/>
  <c r="BD480" i="7" a="1"/>
  <c r="BD480" i="7" s="1"/>
  <c r="BM485" i="7" a="1"/>
  <c r="BM485" i="7" s="1"/>
  <c r="BM486" i="7" a="1"/>
  <c r="BM486" i="7" s="1"/>
  <c r="BP487" i="7" a="1"/>
  <c r="BP487" i="7" s="1"/>
  <c r="BQ488" i="7" a="1"/>
  <c r="BQ488" i="7" s="1"/>
  <c r="BB490" i="7" a="1"/>
  <c r="BB490" i="7" s="1"/>
  <c r="BI491" i="7" a="1"/>
  <c r="BI491" i="7" s="1"/>
  <c r="BO492" i="7" a="1"/>
  <c r="BO492" i="7" s="1"/>
  <c r="BB494" i="7" a="1"/>
  <c r="BB494" i="7" s="1"/>
  <c r="BI450" i="7" a="1"/>
  <c r="BI450" i="7" s="1"/>
  <c r="BB211" i="7" a="1"/>
  <c r="BB211" i="7" s="1"/>
  <c r="BO211" i="7" a="1"/>
  <c r="BO211" i="7" s="1"/>
  <c r="BH212" i="7" a="1"/>
  <c r="BH212" i="7" s="1"/>
  <c r="BP213" i="7" a="1"/>
  <c r="BP213" i="7" s="1"/>
  <c r="BN214" i="7" a="1"/>
  <c r="BN214" i="7" s="1"/>
  <c r="BN215" i="7" a="1"/>
  <c r="BN215" i="7" s="1"/>
  <c r="BK216" i="7" a="1"/>
  <c r="BK216" i="7" s="1"/>
  <c r="BL217" i="7" a="1"/>
  <c r="BL217" i="7" s="1"/>
  <c r="BG218" i="7" a="1"/>
  <c r="BG218" i="7" s="1"/>
  <c r="AZ219" i="7" a="1"/>
  <c r="AZ219" i="7" s="1"/>
  <c r="BL219" i="7" a="1"/>
  <c r="BL219" i="7" s="1"/>
  <c r="BC220" i="7" a="1"/>
  <c r="BC220" i="7" s="1"/>
  <c r="BP220" i="7" a="1"/>
  <c r="BP220" i="7" s="1"/>
  <c r="BD221" i="7" a="1"/>
  <c r="BD221" i="7" s="1"/>
  <c r="BN221" i="7" a="1"/>
  <c r="BN221" i="7" s="1"/>
  <c r="AZ222" i="7" a="1"/>
  <c r="AZ222" i="7" s="1"/>
  <c r="BH222" i="7" a="1"/>
  <c r="BH222" i="7" s="1"/>
  <c r="BP222" i="7" a="1"/>
  <c r="BP222" i="7" s="1"/>
  <c r="BB223" i="7" a="1"/>
  <c r="BB223" i="7" s="1"/>
  <c r="BJ223" i="7" a="1"/>
  <c r="BJ223" i="7" s="1"/>
  <c r="AV224" i="7" a="1"/>
  <c r="AV224" i="7" s="1"/>
  <c r="BD224" i="7" a="1"/>
  <c r="BD224" i="7" s="1"/>
  <c r="BL224" i="7" a="1"/>
  <c r="BL224" i="7" s="1"/>
  <c r="AX225" i="7" a="1"/>
  <c r="AX225" i="7" s="1"/>
  <c r="BF225" i="7" a="1"/>
  <c r="BF225" i="7" s="1"/>
  <c r="BN225" i="7" a="1"/>
  <c r="BN225" i="7" s="1"/>
  <c r="AZ226" i="7" a="1"/>
  <c r="AZ226" i="7" s="1"/>
  <c r="BH226" i="7" a="1"/>
  <c r="BH226" i="7" s="1"/>
  <c r="BP226" i="7" a="1"/>
  <c r="BP226" i="7" s="1"/>
  <c r="BB227" i="7" a="1"/>
  <c r="BB227" i="7" s="1"/>
  <c r="BJ227" i="7" a="1"/>
  <c r="BJ227" i="7" s="1"/>
  <c r="AV228" i="7" a="1"/>
  <c r="AV228" i="7" s="1"/>
  <c r="BD228" i="7" a="1"/>
  <c r="BD228" i="7" s="1"/>
  <c r="BL228" i="7" a="1"/>
  <c r="BL228" i="7" s="1"/>
  <c r="AX229" i="7" a="1"/>
  <c r="AX229" i="7" s="1"/>
  <c r="BF229" i="7" a="1"/>
  <c r="BF229" i="7" s="1"/>
  <c r="BN229" i="7" a="1"/>
  <c r="BN229" i="7" s="1"/>
  <c r="AZ230" i="7" a="1"/>
  <c r="AZ230" i="7" s="1"/>
  <c r="BH230" i="7" a="1"/>
  <c r="BH230" i="7" s="1"/>
  <c r="BP230" i="7" a="1"/>
  <c r="BP230" i="7" s="1"/>
  <c r="BB231" i="7" a="1"/>
  <c r="BB231" i="7" s="1"/>
  <c r="BJ231" i="7" a="1"/>
  <c r="BJ231" i="7" s="1"/>
  <c r="AV232" i="7" a="1"/>
  <c r="AV232" i="7" s="1"/>
  <c r="BD232" i="7" a="1"/>
  <c r="BD232" i="7" s="1"/>
  <c r="BK232" i="7" a="1"/>
  <c r="BK232" i="7" s="1"/>
  <c r="AV233" i="7" a="1"/>
  <c r="AV233" i="7" s="1"/>
  <c r="BC233" i="7" a="1"/>
  <c r="BC233" i="7" s="1"/>
  <c r="BJ233" i="7" a="1"/>
  <c r="BJ233" i="7" s="1"/>
  <c r="BQ233" i="7" a="1"/>
  <c r="BQ233" i="7" s="1"/>
  <c r="BA234" i="7" a="1"/>
  <c r="BA234" i="7" s="1"/>
  <c r="BM234" i="7" a="1"/>
  <c r="BM234" i="7" s="1"/>
  <c r="AW235" i="7" a="1"/>
  <c r="AW235" i="7" s="1"/>
  <c r="BH235" i="7" a="1"/>
  <c r="BH235" i="7" s="1"/>
  <c r="AW236" i="7" a="1"/>
  <c r="AW236" i="7" s="1"/>
  <c r="BB236" i="7" a="1"/>
  <c r="BB236" i="7" s="1"/>
  <c r="BM236" i="7" a="1"/>
  <c r="BM236" i="7" s="1"/>
  <c r="AV237" i="7" a="1"/>
  <c r="AV237" i="7" s="1"/>
  <c r="BG237" i="7" a="1"/>
  <c r="BG237" i="7" s="1"/>
  <c r="BL237" i="7" a="1"/>
  <c r="BL237" i="7" s="1"/>
  <c r="BA238" i="7" a="1"/>
  <c r="BA238" i="7" s="1"/>
  <c r="BF238" i="7" a="1"/>
  <c r="BF238" i="7" s="1"/>
  <c r="BN452" i="7" a="1"/>
  <c r="BN452" i="7" s="1"/>
  <c r="BF467" i="7" a="1"/>
  <c r="BF467" i="7" s="1"/>
  <c r="BB477" i="7" a="1"/>
  <c r="BB477" i="7" s="1"/>
  <c r="BO485" i="7" a="1"/>
  <c r="BO485" i="7" s="1"/>
  <c r="BQ486" i="7" a="1"/>
  <c r="BQ486" i="7" s="1"/>
  <c r="BG490" i="7" a="1"/>
  <c r="BG490" i="7" s="1"/>
  <c r="BJ491" i="7" a="1"/>
  <c r="BJ491" i="7" s="1"/>
  <c r="BQ492" i="7" a="1"/>
  <c r="BQ492" i="7" s="1"/>
  <c r="BG494" i="7" a="1"/>
  <c r="BG494" i="7" s="1"/>
  <c r="BJ450" i="7" a="1"/>
  <c r="BJ450" i="7" s="1"/>
  <c r="AV212" i="7" a="1"/>
  <c r="AV212" i="7" s="1"/>
  <c r="BI212" i="7" a="1"/>
  <c r="BI212" i="7" s="1"/>
  <c r="BB213" i="7" a="1"/>
  <c r="BB213" i="7" s="1"/>
  <c r="AX214" i="7" a="1"/>
  <c r="AX214" i="7" s="1"/>
  <c r="BO214" i="7" a="1"/>
  <c r="BO214" i="7" s="1"/>
  <c r="BP215" i="7" a="1"/>
  <c r="BP215" i="7" s="1"/>
  <c r="BP216" i="7" a="1"/>
  <c r="BP216" i="7" s="1"/>
  <c r="BM217" i="7" a="1"/>
  <c r="BM217" i="7" s="1"/>
  <c r="BH218" i="7" a="1"/>
  <c r="BH218" i="7" s="1"/>
  <c r="BA219" i="7" a="1"/>
  <c r="BA219" i="7" s="1"/>
  <c r="BN219" i="7" a="1"/>
  <c r="BN219" i="7" s="1"/>
  <c r="BD220" i="7" a="1"/>
  <c r="BD220" i="7" s="1"/>
  <c r="BQ220" i="7" a="1"/>
  <c r="BQ220" i="7" s="1"/>
  <c r="BE221" i="7" a="1"/>
  <c r="BE221" i="7" s="1"/>
  <c r="BO221" i="7" a="1"/>
  <c r="BO221" i="7" s="1"/>
  <c r="BA222" i="7" a="1"/>
  <c r="BA222" i="7" s="1"/>
  <c r="BI222" i="7" a="1"/>
  <c r="BI222" i="7" s="1"/>
  <c r="BQ222" i="7" a="1"/>
  <c r="BQ222" i="7" s="1"/>
  <c r="BC223" i="7" a="1"/>
  <c r="BC223" i="7" s="1"/>
  <c r="BK223" i="7" a="1"/>
  <c r="BK223" i="7" s="1"/>
  <c r="AW224" i="7" a="1"/>
  <c r="AW224" i="7" s="1"/>
  <c r="BE224" i="7" a="1"/>
  <c r="BE224" i="7" s="1"/>
  <c r="BM224" i="7" a="1"/>
  <c r="BM224" i="7" s="1"/>
  <c r="AY225" i="7" a="1"/>
  <c r="AY225" i="7" s="1"/>
  <c r="BG225" i="7" a="1"/>
  <c r="BG225" i="7" s="1"/>
  <c r="BO225" i="7" a="1"/>
  <c r="BO225" i="7" s="1"/>
  <c r="BA226" i="7" a="1"/>
  <c r="BA226" i="7" s="1"/>
  <c r="BI226" i="7" a="1"/>
  <c r="BI226" i="7" s="1"/>
  <c r="BQ226" i="7" a="1"/>
  <c r="BQ226" i="7" s="1"/>
  <c r="BC227" i="7" a="1"/>
  <c r="BC227" i="7" s="1"/>
  <c r="BK227" i="7" a="1"/>
  <c r="BK227" i="7" s="1"/>
  <c r="AW228" i="7" a="1"/>
  <c r="AW228" i="7" s="1"/>
  <c r="BE228" i="7" a="1"/>
  <c r="BE228" i="7" s="1"/>
  <c r="BM228" i="7" a="1"/>
  <c r="BM228" i="7" s="1"/>
  <c r="AY229" i="7" a="1"/>
  <c r="AY229" i="7" s="1"/>
  <c r="BG229" i="7" a="1"/>
  <c r="BG229" i="7" s="1"/>
  <c r="BO229" i="7" a="1"/>
  <c r="BO229" i="7" s="1"/>
  <c r="BA230" i="7" a="1"/>
  <c r="BA230" i="7" s="1"/>
  <c r="BI230" i="7" a="1"/>
  <c r="BI230" i="7" s="1"/>
  <c r="BC454" i="7" a="1"/>
  <c r="BC454" i="7" s="1"/>
  <c r="BF461" i="7" a="1"/>
  <c r="BF461" i="7" s="1"/>
  <c r="BG468" i="7" a="1"/>
  <c r="BG468" i="7" s="1"/>
  <c r="BQ480" i="7" a="1"/>
  <c r="BQ480" i="7" s="1"/>
  <c r="BP483" i="7" a="1"/>
  <c r="BP483" i="7" s="1"/>
  <c r="BD488" i="7" a="1"/>
  <c r="BD488" i="7" s="1"/>
  <c r="BC489" i="7" a="1"/>
  <c r="BC489" i="7" s="1"/>
  <c r="BI490" i="7" a="1"/>
  <c r="BI490" i="7" s="1"/>
  <c r="BO491" i="7" a="1"/>
  <c r="BO491" i="7" s="1"/>
  <c r="BB493" i="7" a="1"/>
  <c r="BB493" i="7" s="1"/>
  <c r="BI494" i="7" a="1"/>
  <c r="BI494" i="7" s="1"/>
  <c r="BN450" i="7" a="1"/>
  <c r="BN450" i="7" s="1"/>
  <c r="BD211" i="7" a="1"/>
  <c r="BD211" i="7" s="1"/>
  <c r="BL212" i="7" a="1"/>
  <c r="BL212" i="7" s="1"/>
  <c r="BC213" i="7" a="1"/>
  <c r="BC213" i="7" s="1"/>
  <c r="AZ214" i="7" a="1"/>
  <c r="AZ214" i="7" s="1"/>
  <c r="AX215" i="7" a="1"/>
  <c r="AX215" i="7" s="1"/>
  <c r="BQ215" i="7" a="1"/>
  <c r="BQ215" i="7" s="1"/>
  <c r="AV217" i="7" a="1"/>
  <c r="AV217" i="7" s="1"/>
  <c r="AV218" i="7" a="1"/>
  <c r="AV218" i="7" s="1"/>
  <c r="BL218" i="7" a="1"/>
  <c r="BL218" i="7" s="1"/>
  <c r="BB219" i="7" a="1"/>
  <c r="BB219" i="7" s="1"/>
  <c r="BP219" i="7" a="1"/>
  <c r="BP219" i="7" s="1"/>
  <c r="BF220" i="7" a="1"/>
  <c r="BF220" i="7" s="1"/>
  <c r="AV221" i="7" a="1"/>
  <c r="AV221" i="7" s="1"/>
  <c r="BF221" i="7" a="1"/>
  <c r="BF221" i="7" s="1"/>
  <c r="BP221" i="7" a="1"/>
  <c r="BP221" i="7" s="1"/>
  <c r="BB222" i="7" a="1"/>
  <c r="BB222" i="7" s="1"/>
  <c r="BJ222" i="7" a="1"/>
  <c r="BJ222" i="7" s="1"/>
  <c r="AV223" i="7" a="1"/>
  <c r="AV223" i="7" s="1"/>
  <c r="BD223" i="7" a="1"/>
  <c r="BD223" i="7" s="1"/>
  <c r="BL223" i="7" a="1"/>
  <c r="BL223" i="7" s="1"/>
  <c r="AX224" i="7" a="1"/>
  <c r="AX224" i="7" s="1"/>
  <c r="BF224" i="7" a="1"/>
  <c r="BF224" i="7" s="1"/>
  <c r="BN224" i="7" a="1"/>
  <c r="BN224" i="7" s="1"/>
  <c r="AZ225" i="7" a="1"/>
  <c r="AZ225" i="7" s="1"/>
  <c r="BH225" i="7" a="1"/>
  <c r="BH225" i="7" s="1"/>
  <c r="BP225" i="7" a="1"/>
  <c r="BP225" i="7" s="1"/>
  <c r="BB226" i="7" a="1"/>
  <c r="BB226" i="7" s="1"/>
  <c r="BJ226" i="7" a="1"/>
  <c r="BJ226" i="7" s="1"/>
  <c r="AV227" i="7" a="1"/>
  <c r="AV227" i="7" s="1"/>
  <c r="BD227" i="7" a="1"/>
  <c r="BD227" i="7" s="1"/>
  <c r="BL227" i="7" a="1"/>
  <c r="BL227" i="7" s="1"/>
  <c r="AX228" i="7" a="1"/>
  <c r="AX228" i="7" s="1"/>
  <c r="BF228" i="7" a="1"/>
  <c r="BF228" i="7" s="1"/>
  <c r="BN228" i="7" a="1"/>
  <c r="BN228" i="7" s="1"/>
  <c r="AZ229" i="7" a="1"/>
  <c r="AZ229" i="7" s="1"/>
  <c r="BH229" i="7" a="1"/>
  <c r="BH229" i="7" s="1"/>
  <c r="BP229" i="7" a="1"/>
  <c r="BP229" i="7" s="1"/>
  <c r="BB230" i="7" a="1"/>
  <c r="BB230" i="7" s="1"/>
  <c r="BJ230" i="7" a="1"/>
  <c r="BJ230" i="7" s="1"/>
  <c r="AV231" i="7" a="1"/>
  <c r="AV231" i="7" s="1"/>
  <c r="BD231" i="7" a="1"/>
  <c r="BD231" i="7" s="1"/>
  <c r="BL231" i="7" a="1"/>
  <c r="BL231" i="7" s="1"/>
  <c r="AX232" i="7" a="1"/>
  <c r="AX232" i="7" s="1"/>
  <c r="BM232" i="7" a="1"/>
  <c r="BM232" i="7" s="1"/>
  <c r="AX233" i="7" a="1"/>
  <c r="AX233" i="7" s="1"/>
  <c r="BE233" i="7" a="1"/>
  <c r="BE233" i="7" s="1"/>
  <c r="BL233" i="7" a="1"/>
  <c r="BL233" i="7" s="1"/>
  <c r="AW234" i="7" a="1"/>
  <c r="AW234" i="7" s="1"/>
  <c r="BB234" i="7" a="1"/>
  <c r="BB234" i="7" s="1"/>
  <c r="BH234" i="7" a="1"/>
  <c r="BH234" i="7" s="1"/>
  <c r="AY235" i="7" a="1"/>
  <c r="AY235" i="7" s="1"/>
  <c r="BE235" i="7" a="1"/>
  <c r="BE235" i="7" s="1"/>
  <c r="BO235" i="7" a="1"/>
  <c r="BO235" i="7" s="1"/>
  <c r="AX236" i="7" a="1"/>
  <c r="AX236" i="7" s="1"/>
  <c r="BI236" i="7" a="1"/>
  <c r="BI236" i="7" s="1"/>
  <c r="BN236" i="7" a="1"/>
  <c r="BN236" i="7" s="1"/>
  <c r="BC237" i="7" a="1"/>
  <c r="BC237" i="7" s="1"/>
  <c r="BH237" i="7" a="1"/>
  <c r="BH237" i="7" s="1"/>
  <c r="AW238" i="7" a="1"/>
  <c r="AW238" i="7" s="1"/>
  <c r="BB238" i="7" a="1"/>
  <c r="BB238" i="7" s="1"/>
  <c r="BM238" i="7" a="1"/>
  <c r="BM238" i="7" s="1"/>
  <c r="AV239" i="7" a="1"/>
  <c r="AV239" i="7" s="1"/>
  <c r="BK454" i="7" a="1"/>
  <c r="BK454" i="7" s="1"/>
  <c r="BO461" i="7" a="1"/>
  <c r="BO461" i="7" s="1"/>
  <c r="BN468" i="7" a="1"/>
  <c r="BN468" i="7" s="1"/>
  <c r="BC478" i="7" a="1"/>
  <c r="BC478" i="7" s="1"/>
  <c r="BF481" i="7" a="1"/>
  <c r="BF481" i="7" s="1"/>
  <c r="BB484" i="7" a="1"/>
  <c r="BB484" i="7" s="1"/>
  <c r="BD486" i="7" a="1"/>
  <c r="BD486" i="7" s="1"/>
  <c r="BC487" i="7" a="1"/>
  <c r="BC487" i="7" s="1"/>
  <c r="BF488" i="7" a="1"/>
  <c r="BF488" i="7" s="1"/>
  <c r="BG489" i="7" a="1"/>
  <c r="BG489" i="7" s="1"/>
  <c r="BJ490" i="7" a="1"/>
  <c r="BJ490" i="7" s="1"/>
  <c r="BQ491" i="7" a="1"/>
  <c r="BQ491" i="7" s="1"/>
  <c r="BG493" i="7" a="1"/>
  <c r="BG493" i="7" s="1"/>
  <c r="BJ494" i="7" a="1"/>
  <c r="BJ494" i="7" s="1"/>
  <c r="BO450" i="7" a="1"/>
  <c r="BO450" i="7" s="1"/>
  <c r="AX212" i="7" a="1"/>
  <c r="AX212" i="7" s="1"/>
  <c r="BF213" i="7" a="1"/>
  <c r="BF213" i="7" s="1"/>
  <c r="BA214" i="7" a="1"/>
  <c r="BA214" i="7" s="1"/>
  <c r="AZ215" i="7" a="1"/>
  <c r="AZ215" i="7" s="1"/>
  <c r="AZ216" i="7" a="1"/>
  <c r="AZ216" i="7" s="1"/>
  <c r="AW217" i="7" a="1"/>
  <c r="AW217" i="7" s="1"/>
  <c r="AX218" i="7" a="1"/>
  <c r="AX218" i="7" s="1"/>
  <c r="BN218" i="7" a="1"/>
  <c r="BN218" i="7" s="1"/>
  <c r="BD219" i="7" a="1"/>
  <c r="BD219" i="7" s="1"/>
  <c r="BQ219" i="7" a="1"/>
  <c r="BQ219" i="7" s="1"/>
  <c r="BH220" i="7" a="1"/>
  <c r="BH220" i="7" s="1"/>
  <c r="AW221" i="7" a="1"/>
  <c r="AW221" i="7" s="1"/>
  <c r="BH221" i="7" a="1"/>
  <c r="BH221" i="7" s="1"/>
  <c r="BQ221" i="7" a="1"/>
  <c r="BQ221" i="7" s="1"/>
  <c r="BC222" i="7" a="1"/>
  <c r="BC222" i="7" s="1"/>
  <c r="BK222" i="7" a="1"/>
  <c r="BK222" i="7" s="1"/>
  <c r="AW223" i="7" a="1"/>
  <c r="AW223" i="7" s="1"/>
  <c r="BE223" i="7" a="1"/>
  <c r="BE223" i="7" s="1"/>
  <c r="BM223" i="7" a="1"/>
  <c r="BM223" i="7" s="1"/>
  <c r="AY224" i="7" a="1"/>
  <c r="AY224" i="7" s="1"/>
  <c r="BG224" i="7" a="1"/>
  <c r="BG224" i="7" s="1"/>
  <c r="BO224" i="7" a="1"/>
  <c r="BO224" i="7" s="1"/>
  <c r="BA225" i="7" a="1"/>
  <c r="BA225" i="7" s="1"/>
  <c r="BI225" i="7" a="1"/>
  <c r="BI225" i="7" s="1"/>
  <c r="BQ225" i="7" a="1"/>
  <c r="BQ225" i="7" s="1"/>
  <c r="BC226" i="7" a="1"/>
  <c r="BC226" i="7" s="1"/>
  <c r="BK226" i="7" a="1"/>
  <c r="BK226" i="7" s="1"/>
  <c r="AW227" i="7" a="1"/>
  <c r="AW227" i="7" s="1"/>
  <c r="BE227" i="7" a="1"/>
  <c r="BE227" i="7" s="1"/>
  <c r="BM227" i="7" a="1"/>
  <c r="BM227" i="7" s="1"/>
  <c r="AY228" i="7" a="1"/>
  <c r="AY228" i="7" s="1"/>
  <c r="BG228" i="7" a="1"/>
  <c r="BG228" i="7" s="1"/>
  <c r="BO228" i="7" a="1"/>
  <c r="BO228" i="7" s="1"/>
  <c r="BA229" i="7" a="1"/>
  <c r="BA229" i="7" s="1"/>
  <c r="BI229" i="7" a="1"/>
  <c r="BI229" i="7" s="1"/>
  <c r="BQ229" i="7" a="1"/>
  <c r="BQ229" i="7" s="1"/>
  <c r="BC230" i="7" a="1"/>
  <c r="BC230" i="7" s="1"/>
  <c r="BK230" i="7" a="1"/>
  <c r="BK230" i="7" s="1"/>
  <c r="AW231" i="7" a="1"/>
  <c r="AW231" i="7" s="1"/>
  <c r="BE231" i="7" a="1"/>
  <c r="BE231" i="7" s="1"/>
  <c r="BM231" i="7" a="1"/>
  <c r="BM231" i="7" s="1"/>
  <c r="AY232" i="7" a="1"/>
  <c r="AY232" i="7" s="1"/>
  <c r="BF232" i="7" a="1"/>
  <c r="BF232" i="7" s="1"/>
  <c r="BN232" i="7" a="1"/>
  <c r="BN232" i="7" s="1"/>
  <c r="AY233" i="7" a="1"/>
  <c r="AY233" i="7" s="1"/>
  <c r="BF233" i="7" a="1"/>
  <c r="BF233" i="7" s="1"/>
  <c r="BM233" i="7" a="1"/>
  <c r="BM233" i="7" s="1"/>
  <c r="BI234" i="7" a="1"/>
  <c r="BI234" i="7" s="1"/>
  <c r="BO234" i="7" a="1"/>
  <c r="BO234" i="7" s="1"/>
  <c r="AZ235" i="7" a="1"/>
  <c r="AZ235" i="7" s="1"/>
  <c r="BJ235" i="7" a="1"/>
  <c r="BJ235" i="7" s="1"/>
  <c r="AY236" i="7" a="1"/>
  <c r="AY236" i="7" s="1"/>
  <c r="BD236" i="7" a="1"/>
  <c r="BD236" i="7" s="1"/>
  <c r="BO236" i="7" a="1"/>
  <c r="BO236" i="7" s="1"/>
  <c r="AX237" i="7" a="1"/>
  <c r="AX237" i="7" s="1"/>
  <c r="BI237" i="7" a="1"/>
  <c r="BI237" i="7" s="1"/>
  <c r="BN237" i="7" a="1"/>
  <c r="BN237" i="7" s="1"/>
  <c r="BC238" i="7" a="1"/>
  <c r="BC238" i="7" s="1"/>
  <c r="BH238" i="7" a="1"/>
  <c r="BH238" i="7" s="1"/>
  <c r="AW239" i="7" a="1"/>
  <c r="AW239" i="7" s="1"/>
  <c r="BP455" i="7" a="1"/>
  <c r="BP455" i="7" s="1"/>
  <c r="BC463" i="7" a="1"/>
  <c r="BC463" i="7" s="1"/>
  <c r="BO469" i="7" a="1"/>
  <c r="BO469" i="7" s="1"/>
  <c r="BK478" i="7" a="1"/>
  <c r="BK478" i="7" s="1"/>
  <c r="BM481" i="7" a="1"/>
  <c r="BM481" i="7" s="1"/>
  <c r="BI484" i="7" a="1"/>
  <c r="BI484" i="7" s="1"/>
  <c r="BF486" i="7" a="1"/>
  <c r="BF486" i="7" s="1"/>
  <c r="BH487" i="7" a="1"/>
  <c r="BH487" i="7" s="1"/>
  <c r="BI489" i="7" a="1"/>
  <c r="BI489" i="7" s="1"/>
  <c r="BO490" i="7" a="1"/>
  <c r="BO490" i="7" s="1"/>
  <c r="BB492" i="7" a="1"/>
  <c r="BB492" i="7" s="1"/>
  <c r="BI493" i="7" a="1"/>
  <c r="BI493" i="7" s="1"/>
  <c r="BO494" i="7" a="1"/>
  <c r="BO494" i="7" s="1"/>
  <c r="BP450" i="7" a="1"/>
  <c r="BP450" i="7" s="1"/>
  <c r="BN212" i="7" a="1"/>
  <c r="BN212" i="7" s="1"/>
  <c r="BE214" i="7" a="1"/>
  <c r="BE214" i="7" s="1"/>
  <c r="BA215" i="7" a="1"/>
  <c r="BA215" i="7" s="1"/>
  <c r="BB216" i="7" a="1"/>
  <c r="BB216" i="7" s="1"/>
  <c r="BB217" i="7" a="1"/>
  <c r="BB217" i="7" s="1"/>
  <c r="AY218" i="7" a="1"/>
  <c r="AY218" i="7" s="1"/>
  <c r="BO218" i="7" a="1"/>
  <c r="BO218" i="7" s="1"/>
  <c r="BF219" i="7" a="1"/>
  <c r="BF219" i="7" s="1"/>
  <c r="AV220" i="7" a="1"/>
  <c r="AV220" i="7" s="1"/>
  <c r="BJ220" i="7" a="1"/>
  <c r="BJ220" i="7" s="1"/>
  <c r="AX221" i="7" a="1"/>
  <c r="AX221" i="7" s="1"/>
  <c r="BJ221" i="7" a="1"/>
  <c r="BJ221" i="7" s="1"/>
  <c r="AV222" i="7" a="1"/>
  <c r="AV222" i="7" s="1"/>
  <c r="BD222" i="7" a="1"/>
  <c r="BD222" i="7" s="1"/>
  <c r="BL222" i="7" a="1"/>
  <c r="BL222" i="7" s="1"/>
  <c r="AX223" i="7" a="1"/>
  <c r="AX223" i="7" s="1"/>
  <c r="BF223" i="7" a="1"/>
  <c r="BF223" i="7" s="1"/>
  <c r="BN223" i="7" a="1"/>
  <c r="BN223" i="7" s="1"/>
  <c r="AZ224" i="7" a="1"/>
  <c r="AZ224" i="7" s="1"/>
  <c r="BH224" i="7" a="1"/>
  <c r="BH224" i="7" s="1"/>
  <c r="BP224" i="7" a="1"/>
  <c r="BP224" i="7" s="1"/>
  <c r="BB225" i="7" a="1"/>
  <c r="BB225" i="7" s="1"/>
  <c r="BJ225" i="7" a="1"/>
  <c r="BJ225" i="7" s="1"/>
  <c r="AV226" i="7" a="1"/>
  <c r="AV226" i="7" s="1"/>
  <c r="BD226" i="7" a="1"/>
  <c r="BD226" i="7" s="1"/>
  <c r="BL226" i="7" a="1"/>
  <c r="BL226" i="7" s="1"/>
  <c r="AX227" i="7" a="1"/>
  <c r="AX227" i="7" s="1"/>
  <c r="BF227" i="7" a="1"/>
  <c r="BF227" i="7" s="1"/>
  <c r="BN227" i="7" a="1"/>
  <c r="BN227" i="7" s="1"/>
  <c r="AZ228" i="7" a="1"/>
  <c r="AZ228" i="7" s="1"/>
  <c r="BH228" i="7" a="1"/>
  <c r="BH228" i="7" s="1"/>
  <c r="BP228" i="7" a="1"/>
  <c r="BP228" i="7" s="1"/>
  <c r="BB229" i="7" a="1"/>
  <c r="BB229" i="7" s="1"/>
  <c r="BJ229" i="7" a="1"/>
  <c r="BJ229" i="7" s="1"/>
  <c r="AV230" i="7" a="1"/>
  <c r="AV230" i="7" s="1"/>
  <c r="BD230" i="7" a="1"/>
  <c r="BD230" i="7" s="1"/>
  <c r="BL230" i="7" a="1"/>
  <c r="BL230" i="7" s="1"/>
  <c r="AX231" i="7" a="1"/>
  <c r="AX231" i="7" s="1"/>
  <c r="BF231" i="7" a="1"/>
  <c r="BF231" i="7" s="1"/>
  <c r="BN231" i="7" a="1"/>
  <c r="BN231" i="7" s="1"/>
  <c r="AZ232" i="7" a="1"/>
  <c r="AZ232" i="7" s="1"/>
  <c r="BG232" i="7" a="1"/>
  <c r="BG232" i="7" s="1"/>
  <c r="BO232" i="7" a="1"/>
  <c r="BO232" i="7" s="1"/>
  <c r="BG233" i="7" a="1"/>
  <c r="BG233" i="7" s="1"/>
  <c r="BN233" i="7" a="1"/>
  <c r="BN233" i="7" s="1"/>
  <c r="AX234" i="7" a="1"/>
  <c r="AX234" i="7" s="1"/>
  <c r="BC234" i="7" a="1"/>
  <c r="BC234" i="7" s="1"/>
  <c r="BP234" i="7" a="1"/>
  <c r="BP234" i="7" s="1"/>
  <c r="BF235" i="7" a="1"/>
  <c r="BF235" i="7" s="1"/>
  <c r="BK235" i="7" a="1"/>
  <c r="BK235" i="7" s="1"/>
  <c r="BP235" i="7" a="1"/>
  <c r="BP235" i="7" s="1"/>
  <c r="BE236" i="7" a="1"/>
  <c r="BE236" i="7" s="1"/>
  <c r="BJ236" i="7" a="1"/>
  <c r="BJ236" i="7" s="1"/>
  <c r="AY237" i="7" a="1"/>
  <c r="AY237" i="7" s="1"/>
  <c r="BD237" i="7" a="1"/>
  <c r="BD237" i="7" s="1"/>
  <c r="BO237" i="7" a="1"/>
  <c r="BO237" i="7" s="1"/>
  <c r="AX238" i="7" a="1"/>
  <c r="AX238" i="7" s="1"/>
  <c r="BI238" i="7" a="1"/>
  <c r="BI238" i="7" s="1"/>
  <c r="BN238" i="7" a="1"/>
  <c r="BN238" i="7" s="1"/>
  <c r="BH456" i="7" a="1"/>
  <c r="BH456" i="7" s="1"/>
  <c r="BL463" i="7" a="1"/>
  <c r="BL463" i="7" s="1"/>
  <c r="BE470" i="7" a="1"/>
  <c r="BE470" i="7" s="1"/>
  <c r="BQ478" i="7" a="1"/>
  <c r="BQ478" i="7" s="1"/>
  <c r="BB482" i="7" a="1"/>
  <c r="BB482" i="7" s="1"/>
  <c r="BN484" i="7" a="1"/>
  <c r="BN484" i="7" s="1"/>
  <c r="BJ488" i="7" a="1"/>
  <c r="BJ488" i="7" s="1"/>
  <c r="BJ489" i="7" a="1"/>
  <c r="BJ489" i="7" s="1"/>
  <c r="BQ490" i="7" a="1"/>
  <c r="BQ490" i="7" s="1"/>
  <c r="BG492" i="7" a="1"/>
  <c r="BG492" i="7" s="1"/>
  <c r="BJ493" i="7" a="1"/>
  <c r="BJ493" i="7" s="1"/>
  <c r="BQ494" i="7" a="1"/>
  <c r="BQ494" i="7" s="1"/>
  <c r="BI211" i="7" a="1"/>
  <c r="BI211" i="7" s="1"/>
  <c r="BH213" i="7" a="1"/>
  <c r="BH213" i="7" s="1"/>
  <c r="BG214" i="7" a="1"/>
  <c r="BG214" i="7" s="1"/>
  <c r="BF215" i="7" a="1"/>
  <c r="BF215" i="7" s="1"/>
  <c r="BC216" i="7" a="1"/>
  <c r="BC216" i="7" s="1"/>
  <c r="BD217" i="7" a="1"/>
  <c r="BD217" i="7" s="1"/>
  <c r="AZ218" i="7" a="1"/>
  <c r="AZ218" i="7" s="1"/>
  <c r="BP218" i="7" a="1"/>
  <c r="BP218" i="7" s="1"/>
  <c r="BH219" i="7" a="1"/>
  <c r="BH219" i="7" s="1"/>
  <c r="AX220" i="7" a="1"/>
  <c r="AX220" i="7" s="1"/>
  <c r="BK220" i="7" a="1"/>
  <c r="BK220" i="7" s="1"/>
  <c r="AZ221" i="7" a="1"/>
  <c r="AZ221" i="7" s="1"/>
  <c r="BK221" i="7" a="1"/>
  <c r="BK221" i="7" s="1"/>
  <c r="AW222" i="7" a="1"/>
  <c r="AW222" i="7" s="1"/>
  <c r="BE222" i="7" a="1"/>
  <c r="BE222" i="7" s="1"/>
  <c r="BM222" i="7" a="1"/>
  <c r="BM222" i="7" s="1"/>
  <c r="AY223" i="7" a="1"/>
  <c r="AY223" i="7" s="1"/>
  <c r="BG223" i="7" a="1"/>
  <c r="BG223" i="7" s="1"/>
  <c r="BO223" i="7" a="1"/>
  <c r="BO223" i="7" s="1"/>
  <c r="BA224" i="7" a="1"/>
  <c r="BA224" i="7" s="1"/>
  <c r="BI224" i="7" a="1"/>
  <c r="BI224" i="7" s="1"/>
  <c r="BQ224" i="7" a="1"/>
  <c r="BQ224" i="7" s="1"/>
  <c r="BC225" i="7" a="1"/>
  <c r="BC225" i="7" s="1"/>
  <c r="BK225" i="7" a="1"/>
  <c r="BK225" i="7" s="1"/>
  <c r="AW226" i="7" a="1"/>
  <c r="AW226" i="7" s="1"/>
  <c r="BE226" i="7" a="1"/>
  <c r="BE226" i="7" s="1"/>
  <c r="BM226" i="7" a="1"/>
  <c r="BM226" i="7" s="1"/>
  <c r="AY227" i="7" a="1"/>
  <c r="AY227" i="7" s="1"/>
  <c r="BG227" i="7" a="1"/>
  <c r="BG227" i="7" s="1"/>
  <c r="BO227" i="7" a="1"/>
  <c r="BO227" i="7" s="1"/>
  <c r="BA228" i="7" a="1"/>
  <c r="BA228" i="7" s="1"/>
  <c r="BI228" i="7" a="1"/>
  <c r="BI228" i="7" s="1"/>
  <c r="BQ228" i="7" a="1"/>
  <c r="BQ228" i="7" s="1"/>
  <c r="BC229" i="7" a="1"/>
  <c r="BC229" i="7" s="1"/>
  <c r="BK229" i="7" a="1"/>
  <c r="BK229" i="7" s="1"/>
  <c r="AW230" i="7" a="1"/>
  <c r="AW230" i="7" s="1"/>
  <c r="BE230" i="7" a="1"/>
  <c r="BE230" i="7" s="1"/>
  <c r="BM230" i="7" a="1"/>
  <c r="BM230" i="7" s="1"/>
  <c r="AY231" i="7" a="1"/>
  <c r="AY231" i="7" s="1"/>
  <c r="BG231" i="7" a="1"/>
  <c r="BG231" i="7" s="1"/>
  <c r="BO231" i="7" a="1"/>
  <c r="BO231" i="7" s="1"/>
  <c r="BA232" i="7" a="1"/>
  <c r="BA232" i="7" s="1"/>
  <c r="BH232" i="7" a="1"/>
  <c r="BH232" i="7" s="1"/>
  <c r="BP232" i="7" a="1"/>
  <c r="BP232" i="7" s="1"/>
  <c r="AZ233" i="7" a="1"/>
  <c r="AZ233" i="7" s="1"/>
  <c r="BO233" i="7" a="1"/>
  <c r="BO233" i="7" s="1"/>
  <c r="BD234" i="7" a="1"/>
  <c r="BD234" i="7" s="1"/>
  <c r="BJ234" i="7" a="1"/>
  <c r="BJ234" i="7" s="1"/>
  <c r="BQ234" i="7" a="1"/>
  <c r="BQ234" i="7" s="1"/>
  <c r="BA235" i="7" a="1"/>
  <c r="BA235" i="7" s="1"/>
  <c r="BQ235" i="7" a="1"/>
  <c r="BQ235" i="7" s="1"/>
  <c r="AZ236" i="7" a="1"/>
  <c r="AZ236" i="7" s="1"/>
  <c r="BK236" i="7" a="1"/>
  <c r="BK236" i="7" s="1"/>
  <c r="BP236" i="7" a="1"/>
  <c r="BP236" i="7" s="1"/>
  <c r="BE237" i="7" a="1"/>
  <c r="BE237" i="7" s="1"/>
  <c r="BJ237" i="7" a="1"/>
  <c r="BJ237" i="7" s="1"/>
  <c r="AY238" i="7" a="1"/>
  <c r="AY238" i="7" s="1"/>
  <c r="BD238" i="7" a="1"/>
  <c r="BD238" i="7" s="1"/>
  <c r="BO238" i="7" a="1"/>
  <c r="BO238" i="7" s="1"/>
  <c r="AX239" i="7" a="1"/>
  <c r="AX239" i="7" s="1"/>
  <c r="BL457" i="7" a="1"/>
  <c r="BL457" i="7" s="1"/>
  <c r="BH479" i="7" a="1"/>
  <c r="BH479" i="7" s="1"/>
  <c r="BJ487" i="7" a="1"/>
  <c r="BJ487" i="7" s="1"/>
  <c r="BI492" i="7" a="1"/>
  <c r="BI492" i="7" s="1"/>
  <c r="BH214" i="7" a="1"/>
  <c r="BH214" i="7" s="1"/>
  <c r="BD218" i="7" a="1"/>
  <c r="BD218" i="7" s="1"/>
  <c r="BL220" i="7" a="1"/>
  <c r="BL220" i="7" s="1"/>
  <c r="BF222" i="7" a="1"/>
  <c r="BF222" i="7" s="1"/>
  <c r="BP223" i="7" a="1"/>
  <c r="BP223" i="7" s="1"/>
  <c r="BD225" i="7" a="1"/>
  <c r="BD225" i="7" s="1"/>
  <c r="BN226" i="7" a="1"/>
  <c r="BN226" i="7" s="1"/>
  <c r="BB228" i="7" a="1"/>
  <c r="BB228" i="7" s="1"/>
  <c r="BL229" i="7" a="1"/>
  <c r="BL229" i="7" s="1"/>
  <c r="BQ230" i="7" a="1"/>
  <c r="BQ230" i="7" s="1"/>
  <c r="BQ231" i="7" a="1"/>
  <c r="BQ231" i="7" s="1"/>
  <c r="BQ232" i="7" a="1"/>
  <c r="BQ232" i="7" s="1"/>
  <c r="BK233" i="7" a="1"/>
  <c r="BK233" i="7" s="1"/>
  <c r="BF234" i="7" a="1"/>
  <c r="BF234" i="7" s="1"/>
  <c r="BB235" i="7" a="1"/>
  <c r="BB235" i="7" s="1"/>
  <c r="BN235" i="7" a="1"/>
  <c r="BN235" i="7" s="1"/>
  <c r="BG236" i="7" a="1"/>
  <c r="BG236" i="7" s="1"/>
  <c r="AZ237" i="7" a="1"/>
  <c r="AZ237" i="7" s="1"/>
  <c r="BM237" i="7" a="1"/>
  <c r="BM237" i="7" s="1"/>
  <c r="BQ238" i="7" a="1"/>
  <c r="BQ238" i="7" s="1"/>
  <c r="BB239" i="7" a="1"/>
  <c r="BB239" i="7" s="1"/>
  <c r="BN239" i="7" a="1"/>
  <c r="BN239" i="7" s="1"/>
  <c r="AX240" i="7" a="1"/>
  <c r="AX240" i="7" s="1"/>
  <c r="BE240" i="7" a="1"/>
  <c r="BE240" i="7" s="1"/>
  <c r="BK240" i="7" a="1"/>
  <c r="BK240" i="7" s="1"/>
  <c r="BB241" i="7" a="1"/>
  <c r="BB241" i="7" s="1"/>
  <c r="BH241" i="7" a="1"/>
  <c r="BH241" i="7" s="1"/>
  <c r="BO241" i="7" a="1"/>
  <c r="BO241" i="7" s="1"/>
  <c r="AY242" i="7" a="1"/>
  <c r="AY242" i="7" s="1"/>
  <c r="BL242" i="7" a="1"/>
  <c r="BL242" i="7" s="1"/>
  <c r="AV243" i="7" a="1"/>
  <c r="AV243" i="7" s="1"/>
  <c r="BC243" i="7" a="1"/>
  <c r="BC243" i="7" s="1"/>
  <c r="BI243" i="7" a="1"/>
  <c r="BI243" i="7" s="1"/>
  <c r="AZ244" i="7" a="1"/>
  <c r="AZ244" i="7" s="1"/>
  <c r="BF244" i="7" a="1"/>
  <c r="BF244" i="7" s="1"/>
  <c r="BM244" i="7" a="1"/>
  <c r="BM244" i="7" s="1"/>
  <c r="AW245" i="7" a="1"/>
  <c r="AW245" i="7" s="1"/>
  <c r="BJ245" i="7" a="1"/>
  <c r="BJ245" i="7" s="1"/>
  <c r="BP245" i="7" a="1"/>
  <c r="BP245" i="7" s="1"/>
  <c r="BA246" i="7" a="1"/>
  <c r="BA246" i="7" s="1"/>
  <c r="BG246" i="7" a="1"/>
  <c r="BG246" i="7" s="1"/>
  <c r="AX247" i="7" a="1"/>
  <c r="AX247" i="7" s="1"/>
  <c r="BD247" i="7" a="1"/>
  <c r="BD247" i="7" s="1"/>
  <c r="BK247" i="7" a="1"/>
  <c r="BK247" i="7" s="1"/>
  <c r="BQ247" i="7" a="1"/>
  <c r="BQ247" i="7" s="1"/>
  <c r="BH248" i="7" a="1"/>
  <c r="BH248" i="7" s="1"/>
  <c r="BN248" i="7" a="1"/>
  <c r="BN248" i="7" s="1"/>
  <c r="AY249" i="7" a="1"/>
  <c r="AY249" i="7" s="1"/>
  <c r="BE249" i="7" a="1"/>
  <c r="BE249" i="7" s="1"/>
  <c r="AV250" i="7" a="1"/>
  <c r="AV250" i="7" s="1"/>
  <c r="BB250" i="7" a="1"/>
  <c r="BB250" i="7" s="1"/>
  <c r="BI250" i="7" a="1"/>
  <c r="BI250" i="7" s="1"/>
  <c r="BO250" i="7" a="1"/>
  <c r="BO250" i="7" s="1"/>
  <c r="BF251" i="7" a="1"/>
  <c r="BF251" i="7" s="1"/>
  <c r="BL251" i="7" a="1"/>
  <c r="BL251" i="7" s="1"/>
  <c r="AW252" i="7" a="1"/>
  <c r="AW252" i="7" s="1"/>
  <c r="BC252" i="7" a="1"/>
  <c r="BC252" i="7" s="1"/>
  <c r="BP252" i="7" a="1"/>
  <c r="BP252" i="7" s="1"/>
  <c r="AZ253" i="7" a="1"/>
  <c r="AZ253" i="7" s="1"/>
  <c r="BG253" i="7" a="1"/>
  <c r="BG253" i="7" s="1"/>
  <c r="BM253" i="7" a="1"/>
  <c r="BM253" i="7" s="1"/>
  <c r="BD254" i="7" a="1"/>
  <c r="BD254" i="7" s="1"/>
  <c r="BJ254" i="7" a="1"/>
  <c r="BJ254" i="7" s="1"/>
  <c r="BQ254" i="7" a="1"/>
  <c r="BQ254" i="7" s="1"/>
  <c r="BA210" i="7" a="1"/>
  <c r="BA210" i="7" s="1"/>
  <c r="BG210" i="7" a="1"/>
  <c r="BG210" i="7" s="1"/>
  <c r="BL210" i="7" a="1"/>
  <c r="BL210" i="7" s="1"/>
  <c r="BQ210" i="7" a="1"/>
  <c r="BQ210" i="7" s="1"/>
  <c r="BD458" i="7" a="1"/>
  <c r="BD458" i="7" s="1"/>
  <c r="BN487" i="7" a="1"/>
  <c r="BN487" i="7" s="1"/>
  <c r="BJ492" i="7" a="1"/>
  <c r="BJ492" i="7" s="1"/>
  <c r="BN211" i="7" a="1"/>
  <c r="BN211" i="7" s="1"/>
  <c r="BM214" i="7" a="1"/>
  <c r="BM214" i="7" s="1"/>
  <c r="BF218" i="7" a="1"/>
  <c r="BF218" i="7" s="1"/>
  <c r="BN220" i="7" a="1"/>
  <c r="BN220" i="7" s="1"/>
  <c r="BG222" i="7" a="1"/>
  <c r="BG222" i="7" s="1"/>
  <c r="BQ223" i="7" a="1"/>
  <c r="BQ223" i="7" s="1"/>
  <c r="BE225" i="7" a="1"/>
  <c r="BE225" i="7" s="1"/>
  <c r="BO226" i="7" a="1"/>
  <c r="BO226" i="7" s="1"/>
  <c r="BC228" i="7" a="1"/>
  <c r="BC228" i="7" s="1"/>
  <c r="BM229" i="7" a="1"/>
  <c r="BM229" i="7" s="1"/>
  <c r="AZ231" i="7" a="1"/>
  <c r="AZ231" i="7" s="1"/>
  <c r="AW232" i="7" a="1"/>
  <c r="AW232" i="7" s="1"/>
  <c r="BG234" i="7" a="1"/>
  <c r="BG234" i="7" s="1"/>
  <c r="BC235" i="7" a="1"/>
  <c r="BC235" i="7" s="1"/>
  <c r="BH236" i="7" a="1"/>
  <c r="BH236" i="7" s="1"/>
  <c r="BA237" i="7" a="1"/>
  <c r="BA237" i="7" s="1"/>
  <c r="BP237" i="7" a="1"/>
  <c r="BP237" i="7" s="1"/>
  <c r="BG238" i="7" a="1"/>
  <c r="BG238" i="7" s="1"/>
  <c r="BC239" i="7" a="1"/>
  <c r="BC239" i="7" s="1"/>
  <c r="BH239" i="7" a="1"/>
  <c r="BH239" i="7" s="1"/>
  <c r="BO239" i="7" a="1"/>
  <c r="BO239" i="7" s="1"/>
  <c r="AY240" i="7" a="1"/>
  <c r="AY240" i="7" s="1"/>
  <c r="BL240" i="7" a="1"/>
  <c r="BL240" i="7" s="1"/>
  <c r="AV241" i="7" a="1"/>
  <c r="AV241" i="7" s="1"/>
  <c r="BC241" i="7" a="1"/>
  <c r="BC241" i="7" s="1"/>
  <c r="BI241" i="7" a="1"/>
  <c r="BI241" i="7" s="1"/>
  <c r="AZ242" i="7" a="1"/>
  <c r="AZ242" i="7" s="1"/>
  <c r="BF242" i="7" a="1"/>
  <c r="BF242" i="7" s="1"/>
  <c r="BM242" i="7" a="1"/>
  <c r="BM242" i="7" s="1"/>
  <c r="AW243" i="7" a="1"/>
  <c r="AW243" i="7" s="1"/>
  <c r="BJ243" i="7" a="1"/>
  <c r="BJ243" i="7" s="1"/>
  <c r="BP243" i="7" a="1"/>
  <c r="BP243" i="7" s="1"/>
  <c r="BA244" i="7" a="1"/>
  <c r="BA244" i="7" s="1"/>
  <c r="BG244" i="7" a="1"/>
  <c r="BG244" i="7" s="1"/>
  <c r="AX245" i="7" a="1"/>
  <c r="AX245" i="7" s="1"/>
  <c r="BD245" i="7" a="1"/>
  <c r="BD245" i="7" s="1"/>
  <c r="BK245" i="7" a="1"/>
  <c r="BK245" i="7" s="1"/>
  <c r="BQ464" i="7" a="1"/>
  <c r="BQ464" i="7" s="1"/>
  <c r="BI482" i="7" a="1"/>
  <c r="BI482" i="7" s="1"/>
  <c r="BL488" i="7" a="1"/>
  <c r="BL488" i="7" s="1"/>
  <c r="BO493" i="7" a="1"/>
  <c r="BO493" i="7" s="1"/>
  <c r="BC212" i="7" a="1"/>
  <c r="BC212" i="7" s="1"/>
  <c r="BH215" i="7" a="1"/>
  <c r="BH215" i="7" s="1"/>
  <c r="AV219" i="7" a="1"/>
  <c r="AV219" i="7" s="1"/>
  <c r="BB221" i="7" a="1"/>
  <c r="BB221" i="7" s="1"/>
  <c r="BN222" i="7" a="1"/>
  <c r="BN222" i="7" s="1"/>
  <c r="BB224" i="7" a="1"/>
  <c r="BB224" i="7" s="1"/>
  <c r="BL225" i="7" a="1"/>
  <c r="BL225" i="7" s="1"/>
  <c r="AZ227" i="7" a="1"/>
  <c r="AZ227" i="7" s="1"/>
  <c r="BJ228" i="7" a="1"/>
  <c r="BJ228" i="7" s="1"/>
  <c r="AX230" i="7" a="1"/>
  <c r="AX230" i="7" s="1"/>
  <c r="BA231" i="7" a="1"/>
  <c r="BA231" i="7" s="1"/>
  <c r="BB232" i="7" a="1"/>
  <c r="BB232" i="7" s="1"/>
  <c r="AW233" i="7" a="1"/>
  <c r="AW233" i="7" s="1"/>
  <c r="BP233" i="7" a="1"/>
  <c r="BP233" i="7" s="1"/>
  <c r="BK234" i="7" a="1"/>
  <c r="BK234" i="7" s="1"/>
  <c r="BD235" i="7" a="1"/>
  <c r="BD235" i="7" s="1"/>
  <c r="AV236" i="7" a="1"/>
  <c r="AV236" i="7" s="1"/>
  <c r="BB237" i="7" a="1"/>
  <c r="BB237" i="7" s="1"/>
  <c r="BQ237" i="7" a="1"/>
  <c r="BQ237" i="7" s="1"/>
  <c r="BJ238" i="7" a="1"/>
  <c r="BJ238" i="7" s="1"/>
  <c r="BI239" i="7" a="1"/>
  <c r="BI239" i="7" s="1"/>
  <c r="AZ240" i="7" a="1"/>
  <c r="AZ240" i="7" s="1"/>
  <c r="BF240" i="7" a="1"/>
  <c r="BF240" i="7" s="1"/>
  <c r="BM240" i="7" a="1"/>
  <c r="BM240" i="7" s="1"/>
  <c r="AW241" i="7" a="1"/>
  <c r="AW241" i="7" s="1"/>
  <c r="BJ241" i="7" a="1"/>
  <c r="BJ241" i="7" s="1"/>
  <c r="BP241" i="7" a="1"/>
  <c r="BP241" i="7" s="1"/>
  <c r="BA242" i="7" a="1"/>
  <c r="BA242" i="7" s="1"/>
  <c r="BG242" i="7" a="1"/>
  <c r="BG242" i="7" s="1"/>
  <c r="AX243" i="7" a="1"/>
  <c r="AX243" i="7" s="1"/>
  <c r="BD243" i="7" a="1"/>
  <c r="BD243" i="7" s="1"/>
  <c r="BK243" i="7" a="1"/>
  <c r="BK243" i="7" s="1"/>
  <c r="BQ243" i="7" a="1"/>
  <c r="BQ243" i="7" s="1"/>
  <c r="BH244" i="7" a="1"/>
  <c r="BH244" i="7" s="1"/>
  <c r="BN244" i="7" a="1"/>
  <c r="BN244" i="7" s="1"/>
  <c r="AY245" i="7" a="1"/>
  <c r="AY245" i="7" s="1"/>
  <c r="BE245" i="7" a="1"/>
  <c r="BE245" i="7" s="1"/>
  <c r="AV246" i="7" a="1"/>
  <c r="AV246" i="7" s="1"/>
  <c r="BB246" i="7" a="1"/>
  <c r="BB246" i="7" s="1"/>
  <c r="BI246" i="7" a="1"/>
  <c r="BI246" i="7" s="1"/>
  <c r="BO246" i="7" a="1"/>
  <c r="BO246" i="7" s="1"/>
  <c r="BF247" i="7" a="1"/>
  <c r="BF247" i="7" s="1"/>
  <c r="BL247" i="7" a="1"/>
  <c r="BL247" i="7" s="1"/>
  <c r="AW248" i="7" a="1"/>
  <c r="AW248" i="7" s="1"/>
  <c r="BC248" i="7" a="1"/>
  <c r="BC248" i="7" s="1"/>
  <c r="BP248" i="7" a="1"/>
  <c r="BP248" i="7" s="1"/>
  <c r="AZ249" i="7" a="1"/>
  <c r="AZ249" i="7" s="1"/>
  <c r="BG249" i="7" a="1"/>
  <c r="BG249" i="7" s="1"/>
  <c r="BM249" i="7" a="1"/>
  <c r="BM249" i="7" s="1"/>
  <c r="BD250" i="7" a="1"/>
  <c r="BD250" i="7" s="1"/>
  <c r="BJ250" i="7" a="1"/>
  <c r="BJ250" i="7" s="1"/>
  <c r="BQ250" i="7" a="1"/>
  <c r="BQ250" i="7" s="1"/>
  <c r="BA251" i="7" a="1"/>
  <c r="BA251" i="7" s="1"/>
  <c r="BN251" i="7" a="1"/>
  <c r="BN251" i="7" s="1"/>
  <c r="AX252" i="7" a="1"/>
  <c r="AX252" i="7" s="1"/>
  <c r="BE252" i="7" a="1"/>
  <c r="BE252" i="7" s="1"/>
  <c r="BK252" i="7" a="1"/>
  <c r="BK252" i="7" s="1"/>
  <c r="BB253" i="7" a="1"/>
  <c r="BB253" i="7" s="1"/>
  <c r="BH253" i="7" a="1"/>
  <c r="BH253" i="7" s="1"/>
  <c r="BI465" i="7" a="1"/>
  <c r="BI465" i="7" s="1"/>
  <c r="BO482" i="7" a="1"/>
  <c r="BO482" i="7" s="1"/>
  <c r="BM488" i="7" a="1"/>
  <c r="BM488" i="7" s="1"/>
  <c r="BQ493" i="7" a="1"/>
  <c r="BQ493" i="7" s="1"/>
  <c r="BI215" i="7" a="1"/>
  <c r="BI215" i="7" s="1"/>
  <c r="AX219" i="7" a="1"/>
  <c r="AX219" i="7" s="1"/>
  <c r="BC221" i="7" a="1"/>
  <c r="BC221" i="7" s="1"/>
  <c r="BO222" i="7" a="1"/>
  <c r="BO222" i="7" s="1"/>
  <c r="BC224" i="7" a="1"/>
  <c r="BC224" i="7" s="1"/>
  <c r="BM225" i="7" a="1"/>
  <c r="BM225" i="7" s="1"/>
  <c r="BA227" i="7" a="1"/>
  <c r="BA227" i="7" s="1"/>
  <c r="BK228" i="7" a="1"/>
  <c r="BK228" i="7" s="1"/>
  <c r="AY230" i="7" a="1"/>
  <c r="AY230" i="7" s="1"/>
  <c r="BC231" i="7" a="1"/>
  <c r="BC231" i="7" s="1"/>
  <c r="BC232" i="7" a="1"/>
  <c r="BC232" i="7" s="1"/>
  <c r="BA233" i="7" a="1"/>
  <c r="BA233" i="7" s="1"/>
  <c r="AV234" i="7" a="1"/>
  <c r="AV234" i="7" s="1"/>
  <c r="BL234" i="7" a="1"/>
  <c r="BL234" i="7" s="1"/>
  <c r="BG235" i="7" a="1"/>
  <c r="BG235" i="7" s="1"/>
  <c r="BL236" i="7" a="1"/>
  <c r="BL236" i="7" s="1"/>
  <c r="AV238" i="7" a="1"/>
  <c r="AV238" i="7" s="1"/>
  <c r="BK238" i="7" a="1"/>
  <c r="BK238" i="7" s="1"/>
  <c r="AY239" i="7" a="1"/>
  <c r="AY239" i="7" s="1"/>
  <c r="BD239" i="7" a="1"/>
  <c r="BD239" i="7" s="1"/>
  <c r="BJ239" i="7" a="1"/>
  <c r="BJ239" i="7" s="1"/>
  <c r="BP239" i="7" a="1"/>
  <c r="BP239" i="7" s="1"/>
  <c r="BA240" i="7" a="1"/>
  <c r="BA240" i="7" s="1"/>
  <c r="BG240" i="7" a="1"/>
  <c r="BG240" i="7" s="1"/>
  <c r="AX241" i="7" a="1"/>
  <c r="AX241" i="7" s="1"/>
  <c r="BD241" i="7" a="1"/>
  <c r="BD241" i="7" s="1"/>
  <c r="BK241" i="7" a="1"/>
  <c r="BK241" i="7" s="1"/>
  <c r="BQ241" i="7" a="1"/>
  <c r="BQ241" i="7" s="1"/>
  <c r="BH242" i="7" a="1"/>
  <c r="BH242" i="7" s="1"/>
  <c r="BN242" i="7" a="1"/>
  <c r="BN242" i="7" s="1"/>
  <c r="AY243" i="7" a="1"/>
  <c r="AY243" i="7" s="1"/>
  <c r="BE243" i="7" a="1"/>
  <c r="BE243" i="7" s="1"/>
  <c r="AV244" i="7" a="1"/>
  <c r="AV244" i="7" s="1"/>
  <c r="BB244" i="7" a="1"/>
  <c r="BB244" i="7" s="1"/>
  <c r="BI244" i="7" a="1"/>
  <c r="BI244" i="7" s="1"/>
  <c r="BO244" i="7" a="1"/>
  <c r="BO244" i="7" s="1"/>
  <c r="BF245" i="7" a="1"/>
  <c r="BF245" i="7" s="1"/>
  <c r="BL245" i="7" a="1"/>
  <c r="BL245" i="7" s="1"/>
  <c r="AW246" i="7" a="1"/>
  <c r="AW246" i="7" s="1"/>
  <c r="BC246" i="7" a="1"/>
  <c r="BC246" i="7" s="1"/>
  <c r="BP246" i="7" a="1"/>
  <c r="BP246" i="7" s="1"/>
  <c r="AZ247" i="7" a="1"/>
  <c r="AZ247" i="7" s="1"/>
  <c r="BG247" i="7" a="1"/>
  <c r="BG247" i="7" s="1"/>
  <c r="BM247" i="7" a="1"/>
  <c r="BM247" i="7" s="1"/>
  <c r="BD248" i="7" a="1"/>
  <c r="BD248" i="7" s="1"/>
  <c r="BJ248" i="7" a="1"/>
  <c r="BJ248" i="7" s="1"/>
  <c r="BQ248" i="7" a="1"/>
  <c r="BQ248" i="7" s="1"/>
  <c r="BA249" i="7" a="1"/>
  <c r="BA249" i="7" s="1"/>
  <c r="BN249" i="7" a="1"/>
  <c r="BN249" i="7" s="1"/>
  <c r="AX250" i="7" a="1"/>
  <c r="AX250" i="7" s="1"/>
  <c r="BE250" i="7" a="1"/>
  <c r="BE250" i="7" s="1"/>
  <c r="BK250" i="7" a="1"/>
  <c r="BK250" i="7" s="1"/>
  <c r="BB251" i="7" a="1"/>
  <c r="BB251" i="7" s="1"/>
  <c r="BH251" i="7" a="1"/>
  <c r="BH251" i="7" s="1"/>
  <c r="BO251" i="7" a="1"/>
  <c r="BO251" i="7" s="1"/>
  <c r="AY252" i="7" a="1"/>
  <c r="AY252" i="7" s="1"/>
  <c r="BL252" i="7" a="1"/>
  <c r="BL252" i="7" s="1"/>
  <c r="AV253" i="7" a="1"/>
  <c r="AV253" i="7" s="1"/>
  <c r="BC253" i="7" a="1"/>
  <c r="BC253" i="7" s="1"/>
  <c r="BI253" i="7" a="1"/>
  <c r="BI253" i="7" s="1"/>
  <c r="AZ254" i="7" a="1"/>
  <c r="AZ254" i="7" s="1"/>
  <c r="BF254" i="7" a="1"/>
  <c r="BF254" i="7" s="1"/>
  <c r="BM254" i="7" a="1"/>
  <c r="BM254" i="7" s="1"/>
  <c r="AX210" i="7" a="1"/>
  <c r="AX210" i="7" s="1"/>
  <c r="BN210" i="7" a="1"/>
  <c r="BN210" i="7" s="1"/>
  <c r="BF471" i="7" a="1"/>
  <c r="BF471" i="7" s="1"/>
  <c r="BD485" i="7" a="1"/>
  <c r="BD485" i="7" s="1"/>
  <c r="BO489" i="7" a="1"/>
  <c r="BO489" i="7" s="1"/>
  <c r="BC450" i="7" a="1"/>
  <c r="BC450" i="7" s="1"/>
  <c r="BH216" i="7" a="1"/>
  <c r="BH216" i="7" s="1"/>
  <c r="BI219" i="7" a="1"/>
  <c r="BI219" i="7" s="1"/>
  <c r="BL221" i="7" a="1"/>
  <c r="BL221" i="7" s="1"/>
  <c r="AZ223" i="7" a="1"/>
  <c r="AZ223" i="7" s="1"/>
  <c r="BJ224" i="7" a="1"/>
  <c r="BJ224" i="7" s="1"/>
  <c r="AX226" i="7" a="1"/>
  <c r="AX226" i="7" s="1"/>
  <c r="BH227" i="7" a="1"/>
  <c r="BH227" i="7" s="1"/>
  <c r="AV229" i="7" a="1"/>
  <c r="AV229" i="7" s="1"/>
  <c r="BF230" i="7" a="1"/>
  <c r="BF230" i="7" s="1"/>
  <c r="BH231" i="7" a="1"/>
  <c r="BH231" i="7" s="1"/>
  <c r="BE232" i="7" a="1"/>
  <c r="BE232" i="7" s="1"/>
  <c r="BB233" i="7" a="1"/>
  <c r="BB233" i="7" s="1"/>
  <c r="AY234" i="7" a="1"/>
  <c r="AY234" i="7" s="1"/>
  <c r="BN234" i="7" a="1"/>
  <c r="BN234" i="7" s="1"/>
  <c r="BA236" i="7" a="1"/>
  <c r="BA236" i="7" s="1"/>
  <c r="BF237" i="7" a="1"/>
  <c r="BF237" i="7" s="1"/>
  <c r="BE239" i="7" a="1"/>
  <c r="BE239" i="7" s="1"/>
  <c r="BK239" i="7" a="1"/>
  <c r="BK239" i="7" s="1"/>
  <c r="BQ239" i="7" a="1"/>
  <c r="BQ239" i="7" s="1"/>
  <c r="BH240" i="7" a="1"/>
  <c r="BH240" i="7" s="1"/>
  <c r="BN240" i="7" a="1"/>
  <c r="BN240" i="7" s="1"/>
  <c r="AY241" i="7" a="1"/>
  <c r="AY241" i="7" s="1"/>
  <c r="BE241" i="7" a="1"/>
  <c r="BE241" i="7" s="1"/>
  <c r="AV242" i="7" a="1"/>
  <c r="AV242" i="7" s="1"/>
  <c r="BB242" i="7" a="1"/>
  <c r="BB242" i="7" s="1"/>
  <c r="BI242" i="7" a="1"/>
  <c r="BI242" i="7" s="1"/>
  <c r="BO242" i="7" a="1"/>
  <c r="BO242" i="7" s="1"/>
  <c r="BF243" i="7" a="1"/>
  <c r="BF243" i="7" s="1"/>
  <c r="BL243" i="7" a="1"/>
  <c r="BL243" i="7" s="1"/>
  <c r="AW244" i="7" a="1"/>
  <c r="AW244" i="7" s="1"/>
  <c r="BC244" i="7" a="1"/>
  <c r="BC244" i="7" s="1"/>
  <c r="BP244" i="7" a="1"/>
  <c r="BP244" i="7" s="1"/>
  <c r="AZ245" i="7" a="1"/>
  <c r="AZ245" i="7" s="1"/>
  <c r="BG245" i="7" a="1"/>
  <c r="BG245" i="7" s="1"/>
  <c r="BM245" i="7" a="1"/>
  <c r="BM245" i="7" s="1"/>
  <c r="BD246" i="7" a="1"/>
  <c r="BD246" i="7" s="1"/>
  <c r="BJ246" i="7" a="1"/>
  <c r="BJ246" i="7" s="1"/>
  <c r="BQ246" i="7" a="1"/>
  <c r="BQ246" i="7" s="1"/>
  <c r="BA247" i="7" a="1"/>
  <c r="BA247" i="7" s="1"/>
  <c r="BN247" i="7" a="1"/>
  <c r="BN247" i="7" s="1"/>
  <c r="AX248" i="7" a="1"/>
  <c r="AX248" i="7" s="1"/>
  <c r="BE248" i="7" a="1"/>
  <c r="BE248" i="7" s="1"/>
  <c r="BK248" i="7" a="1"/>
  <c r="BK248" i="7" s="1"/>
  <c r="BB249" i="7" a="1"/>
  <c r="BB249" i="7" s="1"/>
  <c r="BH249" i="7" a="1"/>
  <c r="BH249" i="7" s="1"/>
  <c r="BO249" i="7" a="1"/>
  <c r="BO249" i="7" s="1"/>
  <c r="AY250" i="7" a="1"/>
  <c r="AY250" i="7" s="1"/>
  <c r="BL250" i="7" a="1"/>
  <c r="BL250" i="7" s="1"/>
  <c r="AV251" i="7" a="1"/>
  <c r="AV251" i="7" s="1"/>
  <c r="BC251" i="7" a="1"/>
  <c r="BC251" i="7" s="1"/>
  <c r="BI251" i="7" a="1"/>
  <c r="BI251" i="7" s="1"/>
  <c r="AZ252" i="7" a="1"/>
  <c r="AZ252" i="7" s="1"/>
  <c r="BF252" i="7" a="1"/>
  <c r="BF252" i="7" s="1"/>
  <c r="BM252" i="7" a="1"/>
  <c r="BM252" i="7" s="1"/>
  <c r="AW253" i="7" a="1"/>
  <c r="AW253" i="7" s="1"/>
  <c r="BJ253" i="7" a="1"/>
  <c r="BJ253" i="7" s="1"/>
  <c r="BP253" i="7" a="1"/>
  <c r="BP253" i="7" s="1"/>
  <c r="BA254" i="7" a="1"/>
  <c r="BA254" i="7" s="1"/>
  <c r="BG254" i="7" a="1"/>
  <c r="BG254" i="7" s="1"/>
  <c r="AY210" i="7" a="1"/>
  <c r="AY210" i="7" s="1"/>
  <c r="BD210" i="7" a="1"/>
  <c r="BD210" i="7" s="1"/>
  <c r="BI210" i="7" a="1"/>
  <c r="BI210" i="7" s="1"/>
  <c r="BO210" i="7" a="1"/>
  <c r="BO210" i="7" s="1"/>
  <c r="BM471" i="7" a="1"/>
  <c r="BM471" i="7" s="1"/>
  <c r="BH485" i="7" a="1"/>
  <c r="BH485" i="7" s="1"/>
  <c r="BQ489" i="7" a="1"/>
  <c r="BQ489" i="7" s="1"/>
  <c r="BG450" i="7" a="1"/>
  <c r="BG450" i="7" s="1"/>
  <c r="AW213" i="7" a="1"/>
  <c r="AW213" i="7" s="1"/>
  <c r="BJ216" i="7" a="1"/>
  <c r="BJ216" i="7" s="1"/>
  <c r="BJ219" i="7" a="1"/>
  <c r="BJ219" i="7" s="1"/>
  <c r="BM221" i="7" a="1"/>
  <c r="BM221" i="7" s="1"/>
  <c r="BA223" i="7" a="1"/>
  <c r="BA223" i="7" s="1"/>
  <c r="BK224" i="7" a="1"/>
  <c r="BK224" i="7" s="1"/>
  <c r="AY226" i="7" a="1"/>
  <c r="AY226" i="7" s="1"/>
  <c r="BI227" i="7" a="1"/>
  <c r="BI227" i="7" s="1"/>
  <c r="AW229" i="7" a="1"/>
  <c r="AW229" i="7" s="1"/>
  <c r="BG230" i="7" a="1"/>
  <c r="BG230" i="7" s="1"/>
  <c r="BI231" i="7" a="1"/>
  <c r="BI231" i="7" s="1"/>
  <c r="BI232" i="7" a="1"/>
  <c r="BI232" i="7" s="1"/>
  <c r="BD233" i="7" a="1"/>
  <c r="BD233" i="7" s="1"/>
  <c r="AZ234" i="7" a="1"/>
  <c r="AZ234" i="7" s="1"/>
  <c r="BI235" i="7" a="1"/>
  <c r="BI235" i="7" s="1"/>
  <c r="BQ236" i="7" a="1"/>
  <c r="BQ236" i="7" s="1"/>
  <c r="AZ238" i="7" a="1"/>
  <c r="AZ238" i="7" s="1"/>
  <c r="BL238" i="7" a="1"/>
  <c r="BL238" i="7" s="1"/>
  <c r="AZ239" i="7" a="1"/>
  <c r="AZ239" i="7" s="1"/>
  <c r="AV240" i="7" a="1"/>
  <c r="AV240" i="7" s="1"/>
  <c r="BB240" i="7" a="1"/>
  <c r="BB240" i="7" s="1"/>
  <c r="BI240" i="7" a="1"/>
  <c r="BI240" i="7" s="1"/>
  <c r="BO240" i="7" a="1"/>
  <c r="BO240" i="7" s="1"/>
  <c r="BF241" i="7" a="1"/>
  <c r="BF241" i="7" s="1"/>
  <c r="BL241" i="7" a="1"/>
  <c r="BL241" i="7" s="1"/>
  <c r="AW242" i="7" a="1"/>
  <c r="AW242" i="7" s="1"/>
  <c r="BC242" i="7" a="1"/>
  <c r="BC242" i="7" s="1"/>
  <c r="BP242" i="7" a="1"/>
  <c r="BP242" i="7" s="1"/>
  <c r="AZ243" i="7" a="1"/>
  <c r="AZ243" i="7" s="1"/>
  <c r="BG243" i="7" a="1"/>
  <c r="BG243" i="7" s="1"/>
  <c r="BM243" i="7" a="1"/>
  <c r="BM243" i="7" s="1"/>
  <c r="BD244" i="7" a="1"/>
  <c r="BD244" i="7" s="1"/>
  <c r="BJ244" i="7" a="1"/>
  <c r="BJ244" i="7" s="1"/>
  <c r="BQ244" i="7" a="1"/>
  <c r="BQ244" i="7" s="1"/>
  <c r="BA245" i="7" a="1"/>
  <c r="BA245" i="7" s="1"/>
  <c r="BN245" i="7" a="1"/>
  <c r="BN245" i="7" s="1"/>
  <c r="AX246" i="7" a="1"/>
  <c r="AX246" i="7" s="1"/>
  <c r="BE246" i="7" a="1"/>
  <c r="BE246" i="7" s="1"/>
  <c r="BK246" i="7" a="1"/>
  <c r="BK246" i="7" s="1"/>
  <c r="BB247" i="7" a="1"/>
  <c r="BB247" i="7" s="1"/>
  <c r="BH247" i="7" a="1"/>
  <c r="BH247" i="7" s="1"/>
  <c r="BO247" i="7" a="1"/>
  <c r="BO247" i="7" s="1"/>
  <c r="AY248" i="7" a="1"/>
  <c r="AY248" i="7" s="1"/>
  <c r="BL248" i="7" a="1"/>
  <c r="BL248" i="7" s="1"/>
  <c r="AV249" i="7" a="1"/>
  <c r="AV249" i="7" s="1"/>
  <c r="BC249" i="7" a="1"/>
  <c r="BC249" i="7" s="1"/>
  <c r="BI249" i="7" a="1"/>
  <c r="BI249" i="7" s="1"/>
  <c r="AZ250" i="7" a="1"/>
  <c r="AZ250" i="7" s="1"/>
  <c r="BF250" i="7" a="1"/>
  <c r="BF250" i="7" s="1"/>
  <c r="BM250" i="7" a="1"/>
  <c r="BM250" i="7" s="1"/>
  <c r="AW251" i="7" a="1"/>
  <c r="AW251" i="7" s="1"/>
  <c r="BJ251" i="7" a="1"/>
  <c r="BJ251" i="7" s="1"/>
  <c r="BP251" i="7" a="1"/>
  <c r="BP251" i="7" s="1"/>
  <c r="BA252" i="7" a="1"/>
  <c r="BA252" i="7" s="1"/>
  <c r="BG252" i="7" a="1"/>
  <c r="BG252" i="7" s="1"/>
  <c r="AX253" i="7" a="1"/>
  <c r="AX253" i="7" s="1"/>
  <c r="BD253" i="7" a="1"/>
  <c r="BD253" i="7" s="1"/>
  <c r="BK253" i="7" a="1"/>
  <c r="BK253" i="7" s="1"/>
  <c r="BQ253" i="7" a="1"/>
  <c r="BQ253" i="7" s="1"/>
  <c r="BH254" i="7" a="1"/>
  <c r="BH254" i="7" s="1"/>
  <c r="BN254" i="7" a="1"/>
  <c r="BN254" i="7" s="1"/>
  <c r="BJ210" i="7" a="1"/>
  <c r="BJ210" i="7" s="1"/>
  <c r="BL475" i="7" a="1"/>
  <c r="BL475" i="7" s="1"/>
  <c r="BM213" i="7" a="1"/>
  <c r="BM213" i="7" s="1"/>
  <c r="BH223" i="7" a="1"/>
  <c r="BH223" i="7" s="1"/>
  <c r="BD229" i="7" a="1"/>
  <c r="BD229" i="7" s="1"/>
  <c r="BH233" i="7" a="1"/>
  <c r="BH233" i="7" s="1"/>
  <c r="BC236" i="7" a="1"/>
  <c r="BC236" i="7" s="1"/>
  <c r="AW240" i="7" a="1"/>
  <c r="AW240" i="7" s="1"/>
  <c r="AZ241" i="7" a="1"/>
  <c r="AZ241" i="7" s="1"/>
  <c r="BD242" i="7" a="1"/>
  <c r="BD242" i="7" s="1"/>
  <c r="BK244" i="7" a="1"/>
  <c r="BK244" i="7" s="1"/>
  <c r="BO245" i="7" a="1"/>
  <c r="BO245" i="7" s="1"/>
  <c r="BH246" i="7" a="1"/>
  <c r="BH246" i="7" s="1"/>
  <c r="AZ248" i="7" a="1"/>
  <c r="AZ248" i="7" s="1"/>
  <c r="BO248" i="7" a="1"/>
  <c r="BO248" i="7" s="1"/>
  <c r="BK249" i="7" a="1"/>
  <c r="BK249" i="7" s="1"/>
  <c r="BG250" i="7" a="1"/>
  <c r="BG250" i="7" s="1"/>
  <c r="AZ251" i="7" a="1"/>
  <c r="AZ251" i="7" s="1"/>
  <c r="AV252" i="7" a="1"/>
  <c r="AV252" i="7" s="1"/>
  <c r="BN252" i="7" a="1"/>
  <c r="BN252" i="7" s="1"/>
  <c r="AY254" i="7" a="1"/>
  <c r="AY254" i="7" s="1"/>
  <c r="BL254" i="7" a="1"/>
  <c r="BL254" i="7" s="1"/>
  <c r="BC210" i="7" a="1"/>
  <c r="BC210" i="7" s="1"/>
  <c r="BM210" i="7" a="1"/>
  <c r="BM210" i="7" s="1"/>
  <c r="BL235" i="7" a="1"/>
  <c r="BL235" i="7" s="1"/>
  <c r="BO213" i="7" a="1"/>
  <c r="BO213" i="7" s="1"/>
  <c r="BI223" i="7" a="1"/>
  <c r="BI223" i="7" s="1"/>
  <c r="BE229" i="7" a="1"/>
  <c r="BE229" i="7" s="1"/>
  <c r="BI233" i="7" a="1"/>
  <c r="BI233" i="7" s="1"/>
  <c r="BF236" i="7" a="1"/>
  <c r="BF236" i="7" s="1"/>
  <c r="BP238" i="7" a="1"/>
  <c r="BP238" i="7" s="1"/>
  <c r="BA241" i="7" a="1"/>
  <c r="BA241" i="7" s="1"/>
  <c r="BE242" i="7" a="1"/>
  <c r="BE242" i="7" s="1"/>
  <c r="BH243" i="7" a="1"/>
  <c r="BH243" i="7" s="1"/>
  <c r="BL244" i="7" a="1"/>
  <c r="BL244" i="7" s="1"/>
  <c r="BL246" i="7" a="1"/>
  <c r="BL246" i="7" s="1"/>
  <c r="BE247" i="7" a="1"/>
  <c r="BE247" i="7" s="1"/>
  <c r="BA248" i="7" a="1"/>
  <c r="BA248" i="7" s="1"/>
  <c r="AW249" i="7" a="1"/>
  <c r="AW249" i="7" s="1"/>
  <c r="BL249" i="7" a="1"/>
  <c r="BL249" i="7" s="1"/>
  <c r="BH250" i="7" a="1"/>
  <c r="BH250" i="7" s="1"/>
  <c r="BD251" i="7" a="1"/>
  <c r="BD251" i="7" s="1"/>
  <c r="BO252" i="7" a="1"/>
  <c r="BO252" i="7" s="1"/>
  <c r="BB254" i="7" a="1"/>
  <c r="BB254" i="7" s="1"/>
  <c r="BO254" i="7" a="1"/>
  <c r="BO254" i="7" s="1"/>
  <c r="BE210" i="7" a="1"/>
  <c r="BE210" i="7" s="1"/>
  <c r="BP210" i="7" a="1"/>
  <c r="BP210" i="7" s="1"/>
  <c r="BJ486" i="7" a="1"/>
  <c r="BJ486" i="7" s="1"/>
  <c r="BE217" i="7" a="1"/>
  <c r="BE217" i="7" s="1"/>
  <c r="AV225" i="7" a="1"/>
  <c r="AV225" i="7" s="1"/>
  <c r="BN230" i="7" a="1"/>
  <c r="BN230" i="7" s="1"/>
  <c r="BA239" i="7" a="1"/>
  <c r="BA239" i="7" s="1"/>
  <c r="BC240" i="7" a="1"/>
  <c r="BC240" i="7" s="1"/>
  <c r="BG241" i="7" a="1"/>
  <c r="BG241" i="7" s="1"/>
  <c r="BJ242" i="7" a="1"/>
  <c r="BJ242" i="7" s="1"/>
  <c r="BN243" i="7" a="1"/>
  <c r="BN243" i="7" s="1"/>
  <c r="BQ245" i="7" a="1"/>
  <c r="BQ245" i="7" s="1"/>
  <c r="BM246" i="7" a="1"/>
  <c r="BM246" i="7" s="1"/>
  <c r="BI247" i="7" a="1"/>
  <c r="BI247" i="7" s="1"/>
  <c r="BB248" i="7" a="1"/>
  <c r="BB248" i="7" s="1"/>
  <c r="AX249" i="7" a="1"/>
  <c r="AX249" i="7" s="1"/>
  <c r="BP249" i="7" a="1"/>
  <c r="BP249" i="7" s="1"/>
  <c r="BE251" i="7" a="1"/>
  <c r="BE251" i="7" s="1"/>
  <c r="BQ252" i="7" a="1"/>
  <c r="BQ252" i="7" s="1"/>
  <c r="BL253" i="7" a="1"/>
  <c r="BL253" i="7" s="1"/>
  <c r="BC254" i="7" a="1"/>
  <c r="BC254" i="7" s="1"/>
  <c r="BP254" i="7" a="1"/>
  <c r="BP254" i="7" s="1"/>
  <c r="BF210" i="7" a="1"/>
  <c r="BF210" i="7" s="1"/>
  <c r="BJ232" i="7" a="1"/>
  <c r="BJ232" i="7" s="1"/>
  <c r="BE244" i="7" a="1"/>
  <c r="BE244" i="7" s="1"/>
  <c r="BP247" i="7" a="1"/>
  <c r="BP247" i="7" s="1"/>
  <c r="BM251" i="7" a="1"/>
  <c r="BM251" i="7" s="1"/>
  <c r="BL232" i="7" a="1"/>
  <c r="BL232" i="7" s="1"/>
  <c r="BL486" i="7" a="1"/>
  <c r="BL486" i="7" s="1"/>
  <c r="BJ217" i="7" a="1"/>
  <c r="BJ217" i="7" s="1"/>
  <c r="AW225" i="7" a="1"/>
  <c r="AW225" i="7" s="1"/>
  <c r="BO230" i="7" a="1"/>
  <c r="BO230" i="7" s="1"/>
  <c r="BE234" i="7" a="1"/>
  <c r="BE234" i="7" s="1"/>
  <c r="AW237" i="7" a="1"/>
  <c r="AW237" i="7" s="1"/>
  <c r="BD240" i="7" a="1"/>
  <c r="BD240" i="7" s="1"/>
  <c r="BK242" i="7" a="1"/>
  <c r="BK242" i="7" s="1"/>
  <c r="BO243" i="7" a="1"/>
  <c r="BO243" i="7" s="1"/>
  <c r="AV245" i="7" a="1"/>
  <c r="AV245" i="7" s="1"/>
  <c r="AY246" i="7" a="1"/>
  <c r="AY246" i="7" s="1"/>
  <c r="BN246" i="7" a="1"/>
  <c r="BN246" i="7" s="1"/>
  <c r="BJ247" i="7" a="1"/>
  <c r="BJ247" i="7" s="1"/>
  <c r="BF248" i="7" a="1"/>
  <c r="BF248" i="7" s="1"/>
  <c r="BQ249" i="7" a="1"/>
  <c r="BQ249" i="7" s="1"/>
  <c r="BG251" i="7" a="1"/>
  <c r="BG251" i="7" s="1"/>
  <c r="BB252" i="7" a="1"/>
  <c r="BB252" i="7" s="1"/>
  <c r="AY253" i="7" a="1"/>
  <c r="AY253" i="7" s="1"/>
  <c r="BN253" i="7" a="1"/>
  <c r="BN253" i="7" s="1"/>
  <c r="BE254" i="7" a="1"/>
  <c r="BE254" i="7" s="1"/>
  <c r="AV210" i="7" a="1"/>
  <c r="AV210" i="7" s="1"/>
  <c r="BP227" i="7" a="1"/>
  <c r="BP227" i="7" s="1"/>
  <c r="BL239" i="7" a="1"/>
  <c r="BL239" i="7" s="1"/>
  <c r="BM248" i="7" a="1"/>
  <c r="BM248" i="7" s="1"/>
  <c r="AX251" i="7" a="1"/>
  <c r="AX251" i="7" s="1"/>
  <c r="AW254" i="7" a="1"/>
  <c r="AW254" i="7" s="1"/>
  <c r="AY222" i="7" a="1"/>
  <c r="AY222" i="7" s="1"/>
  <c r="BE238" i="7" a="1"/>
  <c r="BE238" i="7" s="1"/>
  <c r="BQ240" i="7" a="1"/>
  <c r="BQ240" i="7" s="1"/>
  <c r="BB243" i="7" a="1"/>
  <c r="BB243" i="7" s="1"/>
  <c r="BF246" i="7" a="1"/>
  <c r="BF246" i="7" s="1"/>
  <c r="AV248" i="7" a="1"/>
  <c r="AV248" i="7" s="1"/>
  <c r="BC250" i="7" a="1"/>
  <c r="BC250" i="7" s="1"/>
  <c r="BQ251" i="7" a="1"/>
  <c r="BQ251" i="7" s="1"/>
  <c r="BF253" i="7" a="1"/>
  <c r="BF253" i="7" s="1"/>
  <c r="BK254" i="7" a="1"/>
  <c r="BK254" i="7" s="1"/>
  <c r="BB491" i="7" a="1"/>
  <c r="BB491" i="7" s="1"/>
  <c r="AZ220" i="7" a="1"/>
  <c r="AZ220" i="7" s="1"/>
  <c r="BF226" i="7" a="1"/>
  <c r="BF226" i="7" s="1"/>
  <c r="BK231" i="7" a="1"/>
  <c r="BK231" i="7" s="1"/>
  <c r="AV235" i="7" a="1"/>
  <c r="AV235" i="7" s="1"/>
  <c r="BK237" i="7" a="1"/>
  <c r="BK237" i="7" s="1"/>
  <c r="BF239" i="7" a="1"/>
  <c r="BF239" i="7" s="1"/>
  <c r="BM241" i="7" a="1"/>
  <c r="BM241" i="7" s="1"/>
  <c r="BQ242" i="7" a="1"/>
  <c r="BQ242" i="7" s="1"/>
  <c r="AX244" i="7" a="1"/>
  <c r="AX244" i="7" s="1"/>
  <c r="BB245" i="7" a="1"/>
  <c r="BB245" i="7" s="1"/>
  <c r="AZ246" i="7" a="1"/>
  <c r="AZ246" i="7" s="1"/>
  <c r="AV247" i="7" a="1"/>
  <c r="AV247" i="7" s="1"/>
  <c r="BG248" i="7" a="1"/>
  <c r="BG248" i="7" s="1"/>
  <c r="AW250" i="7" a="1"/>
  <c r="AW250" i="7" s="1"/>
  <c r="BN250" i="7" a="1"/>
  <c r="BN250" i="7" s="1"/>
  <c r="BK251" i="7" a="1"/>
  <c r="BK251" i="7" s="1"/>
  <c r="BD252" i="7" a="1"/>
  <c r="BD252" i="7" s="1"/>
  <c r="BO253" i="7" a="1"/>
  <c r="BO253" i="7" s="1"/>
  <c r="AW210" i="7" a="1"/>
  <c r="AW210" i="7" s="1"/>
  <c r="BH210" i="7" a="1"/>
  <c r="BH210" i="7" s="1"/>
  <c r="AX222" i="7" a="1"/>
  <c r="AX222" i="7" s="1"/>
  <c r="BP240" i="7" a="1"/>
  <c r="BP240" i="7" s="1"/>
  <c r="BH245" i="7" a="1"/>
  <c r="BH245" i="7" s="1"/>
  <c r="BF249" i="7" a="1"/>
  <c r="BF249" i="7" s="1"/>
  <c r="BE253" i="7" a="1"/>
  <c r="BE253" i="7" s="1"/>
  <c r="AY211" i="7" a="1"/>
  <c r="AY211" i="7" s="1"/>
  <c r="BM239" i="7" a="1"/>
  <c r="BM239" i="7" s="1"/>
  <c r="AX242" i="7" a="1"/>
  <c r="AX242" i="7" s="1"/>
  <c r="BI245" i="7" a="1"/>
  <c r="BI245" i="7" s="1"/>
  <c r="BC247" i="7" a="1"/>
  <c r="BC247" i="7" s="1"/>
  <c r="BJ249" i="7" a="1"/>
  <c r="BJ249" i="7" s="1"/>
  <c r="AY251" i="7" a="1"/>
  <c r="AY251" i="7" s="1"/>
  <c r="BJ252" i="7" a="1"/>
  <c r="BJ252" i="7" s="1"/>
  <c r="AX254" i="7" a="1"/>
  <c r="AX254" i="7" s="1"/>
  <c r="BB210" i="7" a="1"/>
  <c r="BB210" i="7" s="1"/>
  <c r="BG491" i="7" a="1"/>
  <c r="BG491" i="7" s="1"/>
  <c r="BB220" i="7" a="1"/>
  <c r="BB220" i="7" s="1"/>
  <c r="BG226" i="7" a="1"/>
  <c r="BG226" i="7" s="1"/>
  <c r="BP231" i="7" a="1"/>
  <c r="BP231" i="7" s="1"/>
  <c r="AX235" i="7" a="1"/>
  <c r="AX235" i="7" s="1"/>
  <c r="BG239" i="7" a="1"/>
  <c r="BG239" i="7" s="1"/>
  <c r="BJ240" i="7" a="1"/>
  <c r="BJ240" i="7" s="1"/>
  <c r="BN241" i="7" a="1"/>
  <c r="BN241" i="7" s="1"/>
  <c r="AY244" i="7" a="1"/>
  <c r="AY244" i="7" s="1"/>
  <c r="BC245" i="7" a="1"/>
  <c r="BC245" i="7" s="1"/>
  <c r="AW247" i="7" a="1"/>
  <c r="AW247" i="7" s="1"/>
  <c r="BI248" i="7" a="1"/>
  <c r="BI248" i="7" s="1"/>
  <c r="BD249" i="7" a="1"/>
  <c r="BD249" i="7" s="1"/>
  <c r="BA250" i="7" a="1"/>
  <c r="BA250" i="7" s="1"/>
  <c r="BP250" i="7" a="1"/>
  <c r="BP250" i="7" s="1"/>
  <c r="BH252" i="7" a="1"/>
  <c r="BH252" i="7" s="1"/>
  <c r="BA253" i="7" a="1"/>
  <c r="BA253" i="7" s="1"/>
  <c r="AV254" i="7" a="1"/>
  <c r="AV254" i="7" s="1"/>
  <c r="BI254" i="7" a="1"/>
  <c r="BI254" i="7" s="1"/>
  <c r="AZ210" i="7" a="1"/>
  <c r="AZ210" i="7" s="1"/>
  <c r="BK210" i="7" a="1"/>
  <c r="BK210" i="7" s="1"/>
  <c r="AX211" i="7" a="1"/>
  <c r="AX211" i="7" s="1"/>
  <c r="BA243" i="7" a="1"/>
  <c r="BA243" i="7" s="1"/>
  <c r="AY247" i="7" a="1"/>
  <c r="AY247" i="7" s="1"/>
  <c r="BI252" i="7" a="1"/>
  <c r="BI252" i="7" s="1"/>
  <c r="BQ227" i="7" a="1"/>
  <c r="BQ227" i="7" s="1"/>
  <c r="BM235" i="7" a="1"/>
  <c r="BM235" i="7" s="1"/>
  <c r="AV159" i="7" a="1"/>
  <c r="AV159" i="7" s="1"/>
  <c r="BC159" i="7" a="1"/>
  <c r="BC159" i="7" s="1"/>
  <c r="BI159" i="7" a="1"/>
  <c r="BI159" i="7" s="1"/>
  <c r="AZ160" i="7" a="1"/>
  <c r="AZ160" i="7" s="1"/>
  <c r="BF160" i="7" a="1"/>
  <c r="BF160" i="7" s="1"/>
  <c r="BM160" i="7" a="1"/>
  <c r="BM160" i="7" s="1"/>
  <c r="AW161" i="7" a="1"/>
  <c r="AW161" i="7" s="1"/>
  <c r="BJ161" i="7" a="1"/>
  <c r="BJ161" i="7" s="1"/>
  <c r="BP161" i="7" a="1"/>
  <c r="BP161" i="7" s="1"/>
  <c r="BA162" i="7" a="1"/>
  <c r="BA162" i="7" s="1"/>
  <c r="BG162" i="7" a="1"/>
  <c r="BG162" i="7" s="1"/>
  <c r="BO162" i="7" a="1"/>
  <c r="BO162" i="7" s="1"/>
  <c r="AZ163" i="7" a="1"/>
  <c r="AZ163" i="7" s="1"/>
  <c r="BH163" i="7" a="1"/>
  <c r="BH163" i="7" s="1"/>
  <c r="BA164" i="7" a="1"/>
  <c r="BA164" i="7" s="1"/>
  <c r="BI164" i="7" a="1"/>
  <c r="BI164" i="7" s="1"/>
  <c r="BP164" i="7" a="1"/>
  <c r="BP164" i="7" s="1"/>
  <c r="BB165" i="7" a="1"/>
  <c r="BB165" i="7" s="1"/>
  <c r="BI165" i="7" a="1"/>
  <c r="BI165" i="7" s="1"/>
  <c r="BQ165" i="7" a="1"/>
  <c r="BQ165" i="7" s="1"/>
  <c r="BB166" i="7" a="1"/>
  <c r="BB166" i="7" s="1"/>
  <c r="BI166" i="7" a="1"/>
  <c r="BI166" i="7" s="1"/>
  <c r="BP166" i="7" a="1"/>
  <c r="BP166" i="7" s="1"/>
  <c r="BB167" i="7" a="1"/>
  <c r="BB167" i="7" s="1"/>
  <c r="BI167" i="7" a="1"/>
  <c r="BI167" i="7" s="1"/>
  <c r="BP167" i="7" a="1"/>
  <c r="BP167" i="7" s="1"/>
  <c r="BG168" i="7" a="1"/>
  <c r="BG168" i="7" s="1"/>
  <c r="AX169" i="7" a="1"/>
  <c r="AX169" i="7" s="1"/>
  <c r="BD169" i="7" a="1"/>
  <c r="BD169" i="7" s="1"/>
  <c r="BQ169" i="7" a="1"/>
  <c r="BQ169" i="7" s="1"/>
  <c r="BB170" i="7" a="1"/>
  <c r="BB170" i="7" s="1"/>
  <c r="BI170" i="7" a="1"/>
  <c r="BI170" i="7" s="1"/>
  <c r="BP170" i="7" a="1"/>
  <c r="BP170" i="7" s="1"/>
  <c r="BA171" i="7" a="1"/>
  <c r="BA171" i="7" s="1"/>
  <c r="BH171" i="7" a="1"/>
  <c r="BH171" i="7" s="1"/>
  <c r="BO171" i="7" a="1"/>
  <c r="BO171" i="7" s="1"/>
  <c r="AZ172" i="7" a="1"/>
  <c r="AZ172" i="7" s="1"/>
  <c r="BH172" i="7" a="1"/>
  <c r="BH172" i="7" s="1"/>
  <c r="BN172" i="7" a="1"/>
  <c r="BN172" i="7" s="1"/>
  <c r="AZ173" i="7" a="1"/>
  <c r="AZ173" i="7" s="1"/>
  <c r="BG173" i="7" a="1"/>
  <c r="BG173" i="7" s="1"/>
  <c r="BN173" i="7" a="1"/>
  <c r="BN173" i="7" s="1"/>
  <c r="AY174" i="7" a="1"/>
  <c r="AY174" i="7" s="1"/>
  <c r="BF174" i="7" a="1"/>
  <c r="BF174" i="7" s="1"/>
  <c r="BL174" i="7" a="1"/>
  <c r="BL174" i="7" s="1"/>
  <c r="BC175" i="7" a="1"/>
  <c r="BC175" i="7" s="1"/>
  <c r="BI175" i="7" a="1"/>
  <c r="BI175" i="7" s="1"/>
  <c r="BP175" i="7" a="1"/>
  <c r="BP175" i="7" s="1"/>
  <c r="AZ176" i="7" a="1"/>
  <c r="AZ176" i="7" s="1"/>
  <c r="BM176" i="7" a="1"/>
  <c r="BM176" i="7" s="1"/>
  <c r="AW177" i="7" a="1"/>
  <c r="AW177" i="7" s="1"/>
  <c r="BD177" i="7" a="1"/>
  <c r="BD177" i="7" s="1"/>
  <c r="BJ177" i="7" a="1"/>
  <c r="BJ177" i="7" s="1"/>
  <c r="BQ177" i="7" a="1"/>
  <c r="BQ177" i="7" s="1"/>
  <c r="BB178" i="7" a="1"/>
  <c r="BB178" i="7" s="1"/>
  <c r="BI178" i="7" a="1"/>
  <c r="BI178" i="7" s="1"/>
  <c r="BO178" i="7" a="1"/>
  <c r="BO178" i="7" s="1"/>
  <c r="AZ179" i="7" a="1"/>
  <c r="AZ179" i="7" s="1"/>
  <c r="BH179" i="7" a="1"/>
  <c r="BH179" i="7" s="1"/>
  <c r="BN179" i="7" a="1"/>
  <c r="BN179" i="7" s="1"/>
  <c r="AY180" i="7" a="1"/>
  <c r="AY180" i="7" s="1"/>
  <c r="BF180" i="7" a="1"/>
  <c r="BF180" i="7" s="1"/>
  <c r="BM180" i="7" a="1"/>
  <c r="BM180" i="7" s="1"/>
  <c r="AX181" i="7" a="1"/>
  <c r="AX181" i="7" s="1"/>
  <c r="BE181" i="7" a="1"/>
  <c r="BE181" i="7" s="1"/>
  <c r="BL181" i="7" a="1"/>
  <c r="BL181" i="7" s="1"/>
  <c r="AV182" i="7" a="1"/>
  <c r="AV182" i="7" s="1"/>
  <c r="BD182" i="7" a="1"/>
  <c r="BD182" i="7" s="1"/>
  <c r="AV183" i="7" a="1"/>
  <c r="AV183" i="7" s="1"/>
  <c r="BD183" i="7" a="1"/>
  <c r="BD183" i="7" s="1"/>
  <c r="BK183" i="7" a="1"/>
  <c r="BK183" i="7" s="1"/>
  <c r="AV184" i="7" a="1"/>
  <c r="AV184" i="7" s="1"/>
  <c r="BC184" i="7" a="1"/>
  <c r="BC184" i="7" s="1"/>
  <c r="BK184" i="7" a="1"/>
  <c r="BK184" i="7" s="1"/>
  <c r="AV185" i="7" a="1"/>
  <c r="AV185" i="7" s="1"/>
  <c r="BD185" i="7" a="1"/>
  <c r="BD185" i="7" s="1"/>
  <c r="AW159" i="7" a="1"/>
  <c r="AW159" i="7" s="1"/>
  <c r="BJ159" i="7" a="1"/>
  <c r="BJ159" i="7" s="1"/>
  <c r="BP159" i="7" a="1"/>
  <c r="BP159" i="7" s="1"/>
  <c r="BA160" i="7" a="1"/>
  <c r="BA160" i="7" s="1"/>
  <c r="BG160" i="7" a="1"/>
  <c r="BG160" i="7" s="1"/>
  <c r="AX161" i="7" a="1"/>
  <c r="AX161" i="7" s="1"/>
  <c r="BD161" i="7" a="1"/>
  <c r="BD161" i="7" s="1"/>
  <c r="BK161" i="7" a="1"/>
  <c r="BK161" i="7" s="1"/>
  <c r="BQ161" i="7" a="1"/>
  <c r="BQ161" i="7" s="1"/>
  <c r="BH162" i="7" a="1"/>
  <c r="BH162" i="7" s="1"/>
  <c r="BP162" i="7" a="1"/>
  <c r="BP162" i="7" s="1"/>
  <c r="BA163" i="7" a="1"/>
  <c r="BA163" i="7" s="1"/>
  <c r="BI163" i="7" a="1"/>
  <c r="BI163" i="7" s="1"/>
  <c r="BP163" i="7" a="1"/>
  <c r="BP163" i="7" s="1"/>
  <c r="BB164" i="7" a="1"/>
  <c r="BB164" i="7" s="1"/>
  <c r="BQ164" i="7" a="1"/>
  <c r="BQ164" i="7" s="1"/>
  <c r="BC165" i="7" a="1"/>
  <c r="BC165" i="7" s="1"/>
  <c r="BJ165" i="7" a="1"/>
  <c r="BJ165" i="7" s="1"/>
  <c r="AV166" i="7" a="1"/>
  <c r="AV166" i="7" s="1"/>
  <c r="BC166" i="7" a="1"/>
  <c r="BC166" i="7" s="1"/>
  <c r="BJ166" i="7" a="1"/>
  <c r="BJ166" i="7" s="1"/>
  <c r="BQ166" i="7" a="1"/>
  <c r="BQ166" i="7" s="1"/>
  <c r="BC167" i="7" a="1"/>
  <c r="BC167" i="7" s="1"/>
  <c r="BJ167" i="7" a="1"/>
  <c r="BJ167" i="7" s="1"/>
  <c r="BQ167" i="7" a="1"/>
  <c r="BQ167" i="7" s="1"/>
  <c r="BA168" i="7" a="1"/>
  <c r="BA168" i="7" s="1"/>
  <c r="BH168" i="7" a="1"/>
  <c r="BH168" i="7" s="1"/>
  <c r="BN168" i="7" a="1"/>
  <c r="BN168" i="7" s="1"/>
  <c r="AY169" i="7" a="1"/>
  <c r="AY169" i="7" s="1"/>
  <c r="BE169" i="7" a="1"/>
  <c r="BE169" i="7" s="1"/>
  <c r="BK169" i="7" a="1"/>
  <c r="BK169" i="7" s="1"/>
  <c r="AV170" i="7" a="1"/>
  <c r="AV170" i="7" s="1"/>
  <c r="BC170" i="7" a="1"/>
  <c r="BC170" i="7" s="1"/>
  <c r="BQ170" i="7" a="1"/>
  <c r="BQ170" i="7" s="1"/>
  <c r="BB171" i="7" a="1"/>
  <c r="BB171" i="7" s="1"/>
  <c r="BI171" i="7" a="1"/>
  <c r="BI171" i="7" s="1"/>
  <c r="BP171" i="7" a="1"/>
  <c r="BP171" i="7" s="1"/>
  <c r="BA172" i="7" a="1"/>
  <c r="BA172" i="7" s="1"/>
  <c r="BO172" i="7" a="1"/>
  <c r="BO172" i="7" s="1"/>
  <c r="BA173" i="7" a="1"/>
  <c r="BA173" i="7" s="1"/>
  <c r="BO173" i="7" a="1"/>
  <c r="BO173" i="7" s="1"/>
  <c r="AZ174" i="7" a="1"/>
  <c r="AZ174" i="7" s="1"/>
  <c r="BM174" i="7" a="1"/>
  <c r="BM174" i="7" s="1"/>
  <c r="AW175" i="7" a="1"/>
  <c r="AW175" i="7" s="1"/>
  <c r="BD175" i="7" a="1"/>
  <c r="BD175" i="7" s="1"/>
  <c r="BJ175" i="7" a="1"/>
  <c r="BJ175" i="7" s="1"/>
  <c r="BA176" i="7" a="1"/>
  <c r="BA176" i="7" s="1"/>
  <c r="BG176" i="7" a="1"/>
  <c r="BG176" i="7" s="1"/>
  <c r="BN176" i="7" a="1"/>
  <c r="BN176" i="7" s="1"/>
  <c r="AX177" i="7" a="1"/>
  <c r="AX177" i="7" s="1"/>
  <c r="BK177" i="7" a="1"/>
  <c r="BK177" i="7" s="1"/>
  <c r="AV178" i="7" a="1"/>
  <c r="AV178" i="7" s="1"/>
  <c r="BJ178" i="7" a="1"/>
  <c r="BJ178" i="7" s="1"/>
  <c r="BP178" i="7" a="1"/>
  <c r="BP178" i="7" s="1"/>
  <c r="BA179" i="7" a="1"/>
  <c r="BA179" i="7" s="1"/>
  <c r="BO179" i="7" a="1"/>
  <c r="BO179" i="7" s="1"/>
  <c r="AZ180" i="7" a="1"/>
  <c r="AZ180" i="7" s="1"/>
  <c r="BN180" i="7" a="1"/>
  <c r="BN180" i="7" s="1"/>
  <c r="AY181" i="7" a="1"/>
  <c r="AY181" i="7" s="1"/>
  <c r="BF181" i="7" a="1"/>
  <c r="BF181" i="7" s="1"/>
  <c r="AW182" i="7" a="1"/>
  <c r="AW182" i="7" s="1"/>
  <c r="BE182" i="7" a="1"/>
  <c r="BE182" i="7" s="1"/>
  <c r="BK182" i="7" a="1"/>
  <c r="BK182" i="7" s="1"/>
  <c r="AW183" i="7" a="1"/>
  <c r="AW183" i="7" s="1"/>
  <c r="BL183" i="7" a="1"/>
  <c r="BL183" i="7" s="1"/>
  <c r="AW184" i="7" a="1"/>
  <c r="AW184" i="7" s="1"/>
  <c r="BD184" i="7" a="1"/>
  <c r="BD184" i="7" s="1"/>
  <c r="BL184" i="7" a="1"/>
  <c r="BL184" i="7" s="1"/>
  <c r="AW185" i="7" a="1"/>
  <c r="AW185" i="7" s="1"/>
  <c r="AY159" i="7" a="1"/>
  <c r="AY159" i="7" s="1"/>
  <c r="BE159" i="7" a="1"/>
  <c r="BE159" i="7" s="1"/>
  <c r="AV160" i="7" a="1"/>
  <c r="AV160" i="7" s="1"/>
  <c r="BB160" i="7" a="1"/>
  <c r="BB160" i="7" s="1"/>
  <c r="BI160" i="7" a="1"/>
  <c r="BI160" i="7" s="1"/>
  <c r="BO160" i="7" a="1"/>
  <c r="BO160" i="7" s="1"/>
  <c r="BF161" i="7" a="1"/>
  <c r="BF161" i="7" s="1"/>
  <c r="BL161" i="7" a="1"/>
  <c r="BL161" i="7" s="1"/>
  <c r="AW162" i="7" a="1"/>
  <c r="AW162" i="7" s="1"/>
  <c r="BC162" i="7" a="1"/>
  <c r="BC162" i="7" s="1"/>
  <c r="BJ162" i="7" a="1"/>
  <c r="BJ162" i="7" s="1"/>
  <c r="AV163" i="7" a="1"/>
  <c r="AV163" i="7" s="1"/>
  <c r="BC163" i="7" a="1"/>
  <c r="BC163" i="7" s="1"/>
  <c r="BK163" i="7" a="1"/>
  <c r="BK163" i="7" s="1"/>
  <c r="AV164" i="7" a="1"/>
  <c r="AV164" i="7" s="1"/>
  <c r="BD164" i="7" a="1"/>
  <c r="BD164" i="7" s="1"/>
  <c r="BK164" i="7" a="1"/>
  <c r="BK164" i="7" s="1"/>
  <c r="AW165" i="7" a="1"/>
  <c r="AW165" i="7" s="1"/>
  <c r="BD165" i="7" a="1"/>
  <c r="BD165" i="7" s="1"/>
  <c r="BL165" i="7" a="1"/>
  <c r="BL165" i="7" s="1"/>
  <c r="BE166" i="7" a="1"/>
  <c r="BE166" i="7" s="1"/>
  <c r="BL166" i="7" a="1"/>
  <c r="BL166" i="7" s="1"/>
  <c r="AW167" i="7" a="1"/>
  <c r="AW167" i="7" s="1"/>
  <c r="BE167" i="7" a="1"/>
  <c r="BE167" i="7" s="1"/>
  <c r="BL167" i="7" a="1"/>
  <c r="BL167" i="7" s="1"/>
  <c r="AW168" i="7" a="1"/>
  <c r="AW168" i="7" s="1"/>
  <c r="BC168" i="7" a="1"/>
  <c r="BC168" i="7" s="1"/>
  <c r="BI168" i="7" a="1"/>
  <c r="BI168" i="7" s="1"/>
  <c r="BP168" i="7" a="1"/>
  <c r="BP168" i="7" s="1"/>
  <c r="AZ169" i="7" a="1"/>
  <c r="AZ169" i="7" s="1"/>
  <c r="BG169" i="7" a="1"/>
  <c r="BG169" i="7" s="1"/>
  <c r="BM169" i="7" a="1"/>
  <c r="BM169" i="7" s="1"/>
  <c r="AW170" i="7" a="1"/>
  <c r="AW170" i="7" s="1"/>
  <c r="BK170" i="7" a="1"/>
  <c r="BK170" i="7" s="1"/>
  <c r="AW171" i="7" a="1"/>
  <c r="AW171" i="7" s="1"/>
  <c r="BK171" i="7" a="1"/>
  <c r="BK171" i="7" s="1"/>
  <c r="AV172" i="7" a="1"/>
  <c r="AV172" i="7" s="1"/>
  <c r="BC172" i="7" a="1"/>
  <c r="BC172" i="7" s="1"/>
  <c r="BJ172" i="7" a="1"/>
  <c r="BJ172" i="7" s="1"/>
  <c r="BQ172" i="7" a="1"/>
  <c r="BQ172" i="7" s="1"/>
  <c r="BI173" i="7" a="1"/>
  <c r="BI173" i="7" s="1"/>
  <c r="BQ173" i="7" a="1"/>
  <c r="BQ173" i="7" s="1"/>
  <c r="BH174" i="7" a="1"/>
  <c r="BH174" i="7" s="1"/>
  <c r="AY175" i="7" a="1"/>
  <c r="AY175" i="7" s="1"/>
  <c r="BE175" i="7" a="1"/>
  <c r="BE175" i="7" s="1"/>
  <c r="BL175" i="7" a="1"/>
  <c r="BL175" i="7" s="1"/>
  <c r="AV176" i="7" a="1"/>
  <c r="AV176" i="7" s="1"/>
  <c r="BI176" i="7" a="1"/>
  <c r="BI176" i="7" s="1"/>
  <c r="BO176" i="7" a="1"/>
  <c r="BO176" i="7" s="1"/>
  <c r="AZ177" i="7" a="1"/>
  <c r="AZ177" i="7" s="1"/>
  <c r="BF177" i="7" a="1"/>
  <c r="BF177" i="7" s="1"/>
  <c r="AX178" i="7" a="1"/>
  <c r="AX178" i="7" s="1"/>
  <c r="BD178" i="7" a="1"/>
  <c r="BD178" i="7" s="1"/>
  <c r="BK178" i="7" a="1"/>
  <c r="BK178" i="7" s="1"/>
  <c r="AV179" i="7" a="1"/>
  <c r="AV179" i="7" s="1"/>
  <c r="BC179" i="7" a="1"/>
  <c r="BC179" i="7" s="1"/>
  <c r="BJ179" i="7" a="1"/>
  <c r="BJ179" i="7" s="1"/>
  <c r="BQ179" i="7" a="1"/>
  <c r="BQ179" i="7" s="1"/>
  <c r="BB180" i="7" a="1"/>
  <c r="BB180" i="7" s="1"/>
  <c r="BH180" i="7" a="1"/>
  <c r="BH180" i="7" s="1"/>
  <c r="BP180" i="7" a="1"/>
  <c r="BP180" i="7" s="1"/>
  <c r="BH181" i="7" a="1"/>
  <c r="BH181" i="7" s="1"/>
  <c r="BN181" i="7" a="1"/>
  <c r="BN181" i="7" s="1"/>
  <c r="AY182" i="7" a="1"/>
  <c r="AY182" i="7" s="1"/>
  <c r="BM182" i="7" a="1"/>
  <c r="BM182" i="7" s="1"/>
  <c r="AY183" i="7" a="1"/>
  <c r="AY183" i="7" s="1"/>
  <c r="BF183" i="7" a="1"/>
  <c r="BF183" i="7" s="1"/>
  <c r="BN183" i="7" a="1"/>
  <c r="BN183" i="7" s="1"/>
  <c r="BF184" i="7" a="1"/>
  <c r="BF184" i="7" s="1"/>
  <c r="BN184" i="7" a="1"/>
  <c r="BN184" i="7" s="1"/>
  <c r="AY185" i="7" a="1"/>
  <c r="AY185" i="7" s="1"/>
  <c r="BF159" i="7" a="1"/>
  <c r="BF159" i="7" s="1"/>
  <c r="BL159" i="7" a="1"/>
  <c r="BL159" i="7" s="1"/>
  <c r="AW160" i="7" a="1"/>
  <c r="AW160" i="7" s="1"/>
  <c r="BC160" i="7" a="1"/>
  <c r="BC160" i="7" s="1"/>
  <c r="BP160" i="7" a="1"/>
  <c r="BP160" i="7" s="1"/>
  <c r="AZ161" i="7" a="1"/>
  <c r="AZ161" i="7" s="1"/>
  <c r="BG161" i="7" a="1"/>
  <c r="BG161" i="7" s="1"/>
  <c r="BM161" i="7" a="1"/>
  <c r="BM161" i="7" s="1"/>
  <c r="BD162" i="7" a="1"/>
  <c r="BD162" i="7" s="1"/>
  <c r="BK162" i="7" a="1"/>
  <c r="BK162" i="7" s="1"/>
  <c r="AW163" i="7" a="1"/>
  <c r="AW163" i="7" s="1"/>
  <c r="BD163" i="7" a="1"/>
  <c r="BD163" i="7" s="1"/>
  <c r="BL163" i="7" a="1"/>
  <c r="BL163" i="7" s="1"/>
  <c r="AW164" i="7" a="1"/>
  <c r="AW164" i="7" s="1"/>
  <c r="BE164" i="7" a="1"/>
  <c r="BE164" i="7" s="1"/>
  <c r="BL164" i="7" a="1"/>
  <c r="BL164" i="7" s="1"/>
  <c r="AX165" i="7" a="1"/>
  <c r="AX165" i="7" s="1"/>
  <c r="BE165" i="7" a="1"/>
  <c r="BE165" i="7" s="1"/>
  <c r="BM165" i="7" a="1"/>
  <c r="BM165" i="7" s="1"/>
  <c r="AX166" i="7" a="1"/>
  <c r="AX166" i="7" s="1"/>
  <c r="BM166" i="7" a="1"/>
  <c r="BM166" i="7" s="1"/>
  <c r="AX167" i="7" a="1"/>
  <c r="AX167" i="7" s="1"/>
  <c r="BF167" i="7" a="1"/>
  <c r="BF167" i="7" s="1"/>
  <c r="BM167" i="7" a="1"/>
  <c r="BM167" i="7" s="1"/>
  <c r="BD168" i="7" a="1"/>
  <c r="BD168" i="7" s="1"/>
  <c r="BJ168" i="7" a="1"/>
  <c r="BJ168" i="7" s="1"/>
  <c r="BA169" i="7" a="1"/>
  <c r="BA169" i="7" s="1"/>
  <c r="BN169" i="7" a="1"/>
  <c r="BN169" i="7" s="1"/>
  <c r="AX170" i="7" a="1"/>
  <c r="AX170" i="7" s="1"/>
  <c r="BE170" i="7" a="1"/>
  <c r="BE170" i="7" s="1"/>
  <c r="BL170" i="7" a="1"/>
  <c r="BL170" i="7" s="1"/>
  <c r="AX171" i="7" a="1"/>
  <c r="AX171" i="7" s="1"/>
  <c r="BD171" i="7" a="1"/>
  <c r="BD171" i="7" s="1"/>
  <c r="BL171" i="7" a="1"/>
  <c r="BL171" i="7" s="1"/>
  <c r="AW172" i="7" a="1"/>
  <c r="AW172" i="7" s="1"/>
  <c r="BD172" i="7" a="1"/>
  <c r="BD172" i="7" s="1"/>
  <c r="BK172" i="7" a="1"/>
  <c r="BK172" i="7" s="1"/>
  <c r="AV173" i="7" a="1"/>
  <c r="AV173" i="7" s="1"/>
  <c r="BC173" i="7" a="1"/>
  <c r="BC173" i="7" s="1"/>
  <c r="BJ173" i="7" a="1"/>
  <c r="BJ173" i="7" s="1"/>
  <c r="AV174" i="7" a="1"/>
  <c r="AV174" i="7" s="1"/>
  <c r="BB174" i="7" a="1"/>
  <c r="BB174" i="7" s="1"/>
  <c r="BI174" i="7" a="1"/>
  <c r="BI174" i="7" s="1"/>
  <c r="BO174" i="7" a="1"/>
  <c r="BO174" i="7" s="1"/>
  <c r="AZ175" i="7" a="1"/>
  <c r="AZ175" i="7" s="1"/>
  <c r="BF175" i="7" a="1"/>
  <c r="BF175" i="7" s="1"/>
  <c r="AW176" i="7" a="1"/>
  <c r="AW176" i="7" s="1"/>
  <c r="BC176" i="7" a="1"/>
  <c r="BC176" i="7" s="1"/>
  <c r="BJ176" i="7" a="1"/>
  <c r="BJ176" i="7" s="1"/>
  <c r="BP176" i="7" a="1"/>
  <c r="BP176" i="7" s="1"/>
  <c r="BG177" i="7" a="1"/>
  <c r="BG177" i="7" s="1"/>
  <c r="BM177" i="7" a="1"/>
  <c r="BM177" i="7" s="1"/>
  <c r="BE178" i="7" a="1"/>
  <c r="BE178" i="7" s="1"/>
  <c r="BL178" i="7" a="1"/>
  <c r="BL178" i="7" s="1"/>
  <c r="BD179" i="7" a="1"/>
  <c r="BD179" i="7" s="1"/>
  <c r="BK179" i="7" a="1"/>
  <c r="BK179" i="7" s="1"/>
  <c r="AV180" i="7" a="1"/>
  <c r="AV180" i="7" s="1"/>
  <c r="BI180" i="7" a="1"/>
  <c r="BI180" i="7" s="1"/>
  <c r="BQ180" i="7" a="1"/>
  <c r="BQ180" i="7" s="1"/>
  <c r="BA181" i="7" a="1"/>
  <c r="BA181" i="7" s="1"/>
  <c r="BO181" i="7" a="1"/>
  <c r="BO181" i="7" s="1"/>
  <c r="AZ182" i="7" a="1"/>
  <c r="AZ182" i="7" s="1"/>
  <c r="BG182" i="7" a="1"/>
  <c r="BG182" i="7" s="1"/>
  <c r="BN182" i="7" a="1"/>
  <c r="BN182" i="7" s="1"/>
  <c r="AZ183" i="7" a="1"/>
  <c r="AZ183" i="7" s="1"/>
  <c r="BG183" i="7" a="1"/>
  <c r="BG183" i="7" s="1"/>
  <c r="BO183" i="7" a="1"/>
  <c r="BO183" i="7" s="1"/>
  <c r="AY184" i="7" a="1"/>
  <c r="AY184" i="7" s="1"/>
  <c r="BG184" i="7" a="1"/>
  <c r="BG184" i="7" s="1"/>
  <c r="AZ185" i="7" a="1"/>
  <c r="AZ185" i="7" s="1"/>
  <c r="BG185" i="7" a="1"/>
  <c r="BG185" i="7" s="1"/>
  <c r="AZ159" i="7" a="1"/>
  <c r="AZ159" i="7" s="1"/>
  <c r="BG159" i="7" a="1"/>
  <c r="BG159" i="7" s="1"/>
  <c r="BM159" i="7" a="1"/>
  <c r="BM159" i="7" s="1"/>
  <c r="BD160" i="7" a="1"/>
  <c r="BD160" i="7" s="1"/>
  <c r="BJ160" i="7" a="1"/>
  <c r="BJ160" i="7" s="1"/>
  <c r="BQ160" i="7" a="1"/>
  <c r="BQ160" i="7" s="1"/>
  <c r="BA161" i="7" a="1"/>
  <c r="BA161" i="7" s="1"/>
  <c r="BN161" i="7" a="1"/>
  <c r="BN161" i="7" s="1"/>
  <c r="AX162" i="7" a="1"/>
  <c r="AX162" i="7" s="1"/>
  <c r="BB159" i="7" a="1"/>
  <c r="BB159" i="7" s="1"/>
  <c r="BH159" i="7" a="1"/>
  <c r="BH159" i="7" s="1"/>
  <c r="BO159" i="7" a="1"/>
  <c r="BO159" i="7" s="1"/>
  <c r="AY160" i="7" a="1"/>
  <c r="AY160" i="7" s="1"/>
  <c r="BL160" i="7" a="1"/>
  <c r="BL160" i="7" s="1"/>
  <c r="AV161" i="7" a="1"/>
  <c r="AV161" i="7" s="1"/>
  <c r="BC161" i="7" a="1"/>
  <c r="BC161" i="7" s="1"/>
  <c r="BI161" i="7" a="1"/>
  <c r="BI161" i="7" s="1"/>
  <c r="AZ162" i="7" a="1"/>
  <c r="AZ162" i="7" s="1"/>
  <c r="BF162" i="7" a="1"/>
  <c r="BF162" i="7" s="1"/>
  <c r="BN162" i="7" a="1"/>
  <c r="BN162" i="7" s="1"/>
  <c r="BG163" i="7" a="1"/>
  <c r="BG163" i="7" s="1"/>
  <c r="BO163" i="7" a="1"/>
  <c r="BO163" i="7" s="1"/>
  <c r="AZ164" i="7" a="1"/>
  <c r="AZ164" i="7" s="1"/>
  <c r="BH164" i="7" a="1"/>
  <c r="BH164" i="7" s="1"/>
  <c r="BO164" i="7" a="1"/>
  <c r="BO164" i="7" s="1"/>
  <c r="BA165" i="7" a="1"/>
  <c r="BA165" i="7" s="1"/>
  <c r="BH165" i="7" a="1"/>
  <c r="BH165" i="7" s="1"/>
  <c r="BP165" i="7" a="1"/>
  <c r="BP165" i="7" s="1"/>
  <c r="BA166" i="7" a="1"/>
  <c r="BA166" i="7" s="1"/>
  <c r="BH166" i="7" a="1"/>
  <c r="BH166" i="7" s="1"/>
  <c r="BO166" i="7" a="1"/>
  <c r="BO166" i="7" s="1"/>
  <c r="BA167" i="7" a="1"/>
  <c r="BA167" i="7" s="1"/>
  <c r="BH167" i="7" a="1"/>
  <c r="BH167" i="7" s="1"/>
  <c r="AZ168" i="7" a="1"/>
  <c r="AZ168" i="7" s="1"/>
  <c r="BF168" i="7" a="1"/>
  <c r="BF168" i="7" s="1"/>
  <c r="BM168" i="7" a="1"/>
  <c r="BM168" i="7" s="1"/>
  <c r="AW169" i="7" a="1"/>
  <c r="AW169" i="7" s="1"/>
  <c r="BC169" i="7" a="1"/>
  <c r="BC169" i="7" s="1"/>
  <c r="BJ169" i="7" a="1"/>
  <c r="BJ169" i="7" s="1"/>
  <c r="BP169" i="7" a="1"/>
  <c r="BP169" i="7" s="1"/>
  <c r="BA170" i="7" a="1"/>
  <c r="BA170" i="7" s="1"/>
  <c r="BH170" i="7" a="1"/>
  <c r="BH170" i="7" s="1"/>
  <c r="BO170" i="7" a="1"/>
  <c r="BO170" i="7" s="1"/>
  <c r="AZ171" i="7" a="1"/>
  <c r="AZ171" i="7" s="1"/>
  <c r="BG171" i="7" a="1"/>
  <c r="BG171" i="7" s="1"/>
  <c r="AY172" i="7" a="1"/>
  <c r="AY172" i="7" s="1"/>
  <c r="BG172" i="7" a="1"/>
  <c r="BG172" i="7" s="1"/>
  <c r="AY173" i="7" a="1"/>
  <c r="AY173" i="7" s="1"/>
  <c r="BF173" i="7" a="1"/>
  <c r="BF173" i="7" s="1"/>
  <c r="BM173" i="7" a="1"/>
  <c r="BM173" i="7" s="1"/>
  <c r="AX174" i="7" a="1"/>
  <c r="AX174" i="7" s="1"/>
  <c r="BE174" i="7" a="1"/>
  <c r="BE174" i="7" s="1"/>
  <c r="BK174" i="7" a="1"/>
  <c r="BK174" i="7" s="1"/>
  <c r="AV175" i="7" a="1"/>
  <c r="AV175" i="7" s="1"/>
  <c r="BB175" i="7" a="1"/>
  <c r="BB175" i="7" s="1"/>
  <c r="BO175" i="7" a="1"/>
  <c r="BO175" i="7" s="1"/>
  <c r="AY176" i="7" a="1"/>
  <c r="AY176" i="7" s="1"/>
  <c r="BF176" i="7" a="1"/>
  <c r="BF176" i="7" s="1"/>
  <c r="BL176" i="7" a="1"/>
  <c r="BL176" i="7" s="1"/>
  <c r="BC177" i="7" a="1"/>
  <c r="BC177" i="7" s="1"/>
  <c r="BI177" i="7" a="1"/>
  <c r="BI177" i="7" s="1"/>
  <c r="BP177" i="7" a="1"/>
  <c r="BP177" i="7" s="1"/>
  <c r="BA178" i="7" a="1"/>
  <c r="BA178" i="7" s="1"/>
  <c r="BH178" i="7" a="1"/>
  <c r="BH178" i="7" s="1"/>
  <c r="AY179" i="7" a="1"/>
  <c r="AY179" i="7" s="1"/>
  <c r="BG179" i="7" a="1"/>
  <c r="BG179" i="7" s="1"/>
  <c r="BM179" i="7" a="1"/>
  <c r="BM179" i="7" s="1"/>
  <c r="BE180" i="7" a="1"/>
  <c r="BE180" i="7" s="1"/>
  <c r="BL180" i="7" a="1"/>
  <c r="BL180" i="7" s="1"/>
  <c r="AW181" i="7" a="1"/>
  <c r="AW181" i="7" s="1"/>
  <c r="BD181" i="7" a="1"/>
  <c r="BD181" i="7" s="1"/>
  <c r="BK181" i="7" a="1"/>
  <c r="BK181" i="7" s="1"/>
  <c r="BQ181" i="7" a="1"/>
  <c r="BQ181" i="7" s="1"/>
  <c r="BC182" i="7" a="1"/>
  <c r="BC182" i="7" s="1"/>
  <c r="BJ182" i="7" a="1"/>
  <c r="BJ182" i="7" s="1"/>
  <c r="BQ182" i="7" a="1"/>
  <c r="BQ182" i="7" s="1"/>
  <c r="BC183" i="7" a="1"/>
  <c r="BC183" i="7" s="1"/>
  <c r="BJ183" i="7" a="1"/>
  <c r="BJ183" i="7" s="1"/>
  <c r="BQ183" i="7" a="1"/>
  <c r="BQ183" i="7" s="1"/>
  <c r="BB184" i="7" a="1"/>
  <c r="BB184" i="7" s="1"/>
  <c r="BJ184" i="7" a="1"/>
  <c r="BJ184" i="7" s="1"/>
  <c r="BQ184" i="7" a="1"/>
  <c r="BQ184" i="7" s="1"/>
  <c r="BC185" i="7" a="1"/>
  <c r="BC185" i="7" s="1"/>
  <c r="AX159" i="7" a="1"/>
  <c r="AX159" i="7" s="1"/>
  <c r="BE161" i="7" a="1"/>
  <c r="BE161" i="7" s="1"/>
  <c r="BE163" i="7" a="1"/>
  <c r="BE163" i="7" s="1"/>
  <c r="BC164" i="7" a="1"/>
  <c r="BC164" i="7" s="1"/>
  <c r="AZ165" i="7" a="1"/>
  <c r="AZ165" i="7" s="1"/>
  <c r="AY166" i="7" a="1"/>
  <c r="AY166" i="7" s="1"/>
  <c r="AV167" i="7" a="1"/>
  <c r="AV167" i="7" s="1"/>
  <c r="BO167" i="7" a="1"/>
  <c r="BO167" i="7" s="1"/>
  <c r="BK168" i="7" a="1"/>
  <c r="BK168" i="7" s="1"/>
  <c r="BF169" i="7" a="1"/>
  <c r="BF169" i="7" s="1"/>
  <c r="AZ170" i="7" a="1"/>
  <c r="AZ170" i="7" s="1"/>
  <c r="BQ171" i="7" a="1"/>
  <c r="BQ171" i="7" s="1"/>
  <c r="BM172" i="7" a="1"/>
  <c r="BM172" i="7" s="1"/>
  <c r="BK173" i="7" a="1"/>
  <c r="BK173" i="7" s="1"/>
  <c r="BG174" i="7" a="1"/>
  <c r="BG174" i="7" s="1"/>
  <c r="BA175" i="7" a="1"/>
  <c r="BA175" i="7" s="1"/>
  <c r="AX176" i="7" a="1"/>
  <c r="AX176" i="7" s="1"/>
  <c r="BF178" i="7" a="1"/>
  <c r="BF178" i="7" s="1"/>
  <c r="BB179" i="7" a="1"/>
  <c r="BB179" i="7" s="1"/>
  <c r="AX180" i="7" a="1"/>
  <c r="AX180" i="7" s="1"/>
  <c r="AV181" i="7" a="1"/>
  <c r="AV181" i="7" s="1"/>
  <c r="BM181" i="7" a="1"/>
  <c r="BM181" i="7" s="1"/>
  <c r="BI182" i="7" a="1"/>
  <c r="BI182" i="7" s="1"/>
  <c r="BH183" i="7" a="1"/>
  <c r="BH183" i="7" s="1"/>
  <c r="BE184" i="7" a="1"/>
  <c r="BE184" i="7" s="1"/>
  <c r="BB185" i="7" a="1"/>
  <c r="BB185" i="7" s="1"/>
  <c r="BL185" i="7" a="1"/>
  <c r="BL185" i="7" s="1"/>
  <c r="AV186" i="7" a="1"/>
  <c r="AV186" i="7" s="1"/>
  <c r="BB186" i="7" a="1"/>
  <c r="BB186" i="7" s="1"/>
  <c r="BG186" i="7" a="1"/>
  <c r="BG186" i="7" s="1"/>
  <c r="BL186" i="7" a="1"/>
  <c r="BL186" i="7" s="1"/>
  <c r="BQ186" i="7" a="1"/>
  <c r="BQ186" i="7" s="1"/>
  <c r="BA187" i="7" a="1"/>
  <c r="BA187" i="7" s="1"/>
  <c r="BH187" i="7" a="1"/>
  <c r="BH187" i="7" s="1"/>
  <c r="BO187" i="7" a="1"/>
  <c r="BO187" i="7" s="1"/>
  <c r="AY188" i="7" a="1"/>
  <c r="AY188" i="7" s="1"/>
  <c r="BM188" i="7" a="1"/>
  <c r="BM188" i="7" s="1"/>
  <c r="AX189" i="7" a="1"/>
  <c r="AX189" i="7" s="1"/>
  <c r="BK189" i="7" a="1"/>
  <c r="BK189" i="7" s="1"/>
  <c r="AV190" i="7" a="1"/>
  <c r="AV190" i="7" s="1"/>
  <c r="BC190" i="7" a="1"/>
  <c r="BC190" i="7" s="1"/>
  <c r="BI190" i="7" a="1"/>
  <c r="BI190" i="7" s="1"/>
  <c r="BP190" i="7" a="1"/>
  <c r="BP190" i="7" s="1"/>
  <c r="BA191" i="7" a="1"/>
  <c r="BA191" i="7" s="1"/>
  <c r="BG191" i="7" a="1"/>
  <c r="BG191" i="7" s="1"/>
  <c r="BO191" i="7" a="1"/>
  <c r="BO191" i="7" s="1"/>
  <c r="AY192" i="7" a="1"/>
  <c r="AY192" i="7" s="1"/>
  <c r="BM192" i="7" a="1"/>
  <c r="BM192" i="7" s="1"/>
  <c r="AW193" i="7" a="1"/>
  <c r="AW193" i="7" s="1"/>
  <c r="BD193" i="7" a="1"/>
  <c r="BD193" i="7" s="1"/>
  <c r="BK193" i="7" a="1"/>
  <c r="BK193" i="7" s="1"/>
  <c r="BQ193" i="7" a="1"/>
  <c r="BQ193" i="7" s="1"/>
  <c r="BI194" i="7" a="1"/>
  <c r="BI194" i="7" s="1"/>
  <c r="BP194" i="7" a="1"/>
  <c r="BP194" i="7" s="1"/>
  <c r="BG195" i="7" a="1"/>
  <c r="BG195" i="7" s="1"/>
  <c r="BN195" i="7" a="1"/>
  <c r="BN195" i="7" s="1"/>
  <c r="AY196" i="7" a="1"/>
  <c r="AY196" i="7" s="1"/>
  <c r="BE196" i="7" a="1"/>
  <c r="BE196" i="7" s="1"/>
  <c r="BL196" i="7" a="1"/>
  <c r="BL196" i="7" s="1"/>
  <c r="AW197" i="7" a="1"/>
  <c r="AW197" i="7" s="1"/>
  <c r="BC197" i="7" a="1"/>
  <c r="BC197" i="7" s="1"/>
  <c r="BK197" i="7" a="1"/>
  <c r="BK197" i="7" s="1"/>
  <c r="BQ197" i="7" a="1"/>
  <c r="BQ197" i="7" s="1"/>
  <c r="BI198" i="7" a="1"/>
  <c r="BI198" i="7" s="1"/>
  <c r="BO198" i="7" a="1"/>
  <c r="BO198" i="7" s="1"/>
  <c r="AZ199" i="7" a="1"/>
  <c r="AZ199" i="7" s="1"/>
  <c r="BG199" i="7" a="1"/>
  <c r="BG199" i="7" s="1"/>
  <c r="BM199" i="7" a="1"/>
  <c r="BM199" i="7" s="1"/>
  <c r="BE200" i="7" a="1"/>
  <c r="BE200" i="7" s="1"/>
  <c r="BL200" i="7" a="1"/>
  <c r="BL200" i="7" s="1"/>
  <c r="BC201" i="7" a="1"/>
  <c r="BC201" i="7" s="1"/>
  <c r="BI201" i="7" a="1"/>
  <c r="BI201" i="7" s="1"/>
  <c r="BP201" i="7" a="1"/>
  <c r="BP201" i="7" s="1"/>
  <c r="BA159" i="7" a="1"/>
  <c r="BA159" i="7" s="1"/>
  <c r="BE160" i="7" a="1"/>
  <c r="BE160" i="7" s="1"/>
  <c r="BH161" i="7" a="1"/>
  <c r="BH161" i="7" s="1"/>
  <c r="BI162" i="7" a="1"/>
  <c r="BI162" i="7" s="1"/>
  <c r="BF163" i="7" a="1"/>
  <c r="BF163" i="7" s="1"/>
  <c r="BF164" i="7" a="1"/>
  <c r="BF164" i="7" s="1"/>
  <c r="AZ166" i="7" a="1"/>
  <c r="AZ166" i="7" s="1"/>
  <c r="AY167" i="7" a="1"/>
  <c r="AY167" i="7" s="1"/>
  <c r="AV168" i="7" a="1"/>
  <c r="AV168" i="7" s="1"/>
  <c r="BL168" i="7" a="1"/>
  <c r="BL168" i="7" s="1"/>
  <c r="BH169" i="7" a="1"/>
  <c r="BH169" i="7" s="1"/>
  <c r="BD170" i="7" a="1"/>
  <c r="BD170" i="7" s="1"/>
  <c r="AY171" i="7" a="1"/>
  <c r="AY171" i="7" s="1"/>
  <c r="BP172" i="7" a="1"/>
  <c r="BP172" i="7" s="1"/>
  <c r="BL173" i="7" a="1"/>
  <c r="BL173" i="7" s="1"/>
  <c r="BJ174" i="7" a="1"/>
  <c r="BJ174" i="7" s="1"/>
  <c r="BQ176" i="7" a="1"/>
  <c r="BQ176" i="7" s="1"/>
  <c r="BL177" i="7" a="1"/>
  <c r="BL177" i="7" s="1"/>
  <c r="BG178" i="7" a="1"/>
  <c r="BG178" i="7" s="1"/>
  <c r="BE179" i="7" a="1"/>
  <c r="BE179" i="7" s="1"/>
  <c r="BA180" i="7" a="1"/>
  <c r="BA180" i="7" s="1"/>
  <c r="BP181" i="7" a="1"/>
  <c r="BP181" i="7" s="1"/>
  <c r="BL182" i="7" a="1"/>
  <c r="BL182" i="7" s="1"/>
  <c r="BI183" i="7" a="1"/>
  <c r="BI183" i="7" s="1"/>
  <c r="BH184" i="7" a="1"/>
  <c r="BH184" i="7" s="1"/>
  <c r="BE185" i="7" a="1"/>
  <c r="BE185" i="7" s="1"/>
  <c r="AW186" i="7" a="1"/>
  <c r="AW186" i="7" s="1"/>
  <c r="BH186" i="7" a="1"/>
  <c r="BH186" i="7" s="1"/>
  <c r="AV187" i="7" a="1"/>
  <c r="AV187" i="7" s="1"/>
  <c r="BB187" i="7" a="1"/>
  <c r="BB187" i="7" s="1"/>
  <c r="BI187" i="7" a="1"/>
  <c r="BI187" i="7" s="1"/>
  <c r="BP187" i="7" a="1"/>
  <c r="BP187" i="7" s="1"/>
  <c r="AZ188" i="7" a="1"/>
  <c r="AZ188" i="7" s="1"/>
  <c r="BG188" i="7" a="1"/>
  <c r="BG188" i="7" s="1"/>
  <c r="BN188" i="7" a="1"/>
  <c r="BN188" i="7" s="1"/>
  <c r="BE189" i="7" a="1"/>
  <c r="BE189" i="7" s="1"/>
  <c r="BL189" i="7" a="1"/>
  <c r="BL189" i="7" s="1"/>
  <c r="BD190" i="7" a="1"/>
  <c r="BD190" i="7" s="1"/>
  <c r="BJ190" i="7" a="1"/>
  <c r="BJ190" i="7" s="1"/>
  <c r="BQ190" i="7" a="1"/>
  <c r="BQ190" i="7" s="1"/>
  <c r="BB191" i="7" a="1"/>
  <c r="BB191" i="7" s="1"/>
  <c r="BH191" i="7" a="1"/>
  <c r="BH191" i="7" s="1"/>
  <c r="AZ192" i="7" a="1"/>
  <c r="AZ192" i="7" s="1"/>
  <c r="BF192" i="7" a="1"/>
  <c r="BF192" i="7" s="1"/>
  <c r="BN192" i="7" a="1"/>
  <c r="BN192" i="7" s="1"/>
  <c r="AX193" i="7" a="1"/>
  <c r="AX193" i="7" s="1"/>
  <c r="BE193" i="7" a="1"/>
  <c r="BE193" i="7" s="1"/>
  <c r="BL193" i="7" a="1"/>
  <c r="BL193" i="7" s="1"/>
  <c r="AV194" i="7" a="1"/>
  <c r="AV194" i="7" s="1"/>
  <c r="BC194" i="7" a="1"/>
  <c r="BC194" i="7" s="1"/>
  <c r="BJ194" i="7" a="1"/>
  <c r="BJ194" i="7" s="1"/>
  <c r="BA195" i="7" a="1"/>
  <c r="BA195" i="7" s="1"/>
  <c r="BH195" i="7" a="1"/>
  <c r="BH195" i="7" s="1"/>
  <c r="AZ196" i="7" a="1"/>
  <c r="AZ196" i="7" s="1"/>
  <c r="BF196" i="7" a="1"/>
  <c r="BF196" i="7" s="1"/>
  <c r="BM196" i="7" a="1"/>
  <c r="BM196" i="7" s="1"/>
  <c r="AX197" i="7" a="1"/>
  <c r="AX197" i="7" s="1"/>
  <c r="BD197" i="7" a="1"/>
  <c r="BD197" i="7" s="1"/>
  <c r="AV198" i="7" a="1"/>
  <c r="AV198" i="7" s="1"/>
  <c r="BB198" i="7" a="1"/>
  <c r="BB198" i="7" s="1"/>
  <c r="BJ198" i="7" a="1"/>
  <c r="BJ198" i="7" s="1"/>
  <c r="BP198" i="7" a="1"/>
  <c r="BP198" i="7" s="1"/>
  <c r="BA199" i="7" a="1"/>
  <c r="BA199" i="7" s="1"/>
  <c r="BH199" i="7" a="1"/>
  <c r="BH199" i="7" s="1"/>
  <c r="BN199" i="7" a="1"/>
  <c r="BN199" i="7" s="1"/>
  <c r="AY200" i="7" a="1"/>
  <c r="AY200" i="7" s="1"/>
  <c r="BF200" i="7" a="1"/>
  <c r="BF200" i="7" s="1"/>
  <c r="AW201" i="7" a="1"/>
  <c r="AW201" i="7" s="1"/>
  <c r="BD201" i="7" a="1"/>
  <c r="BD201" i="7" s="1"/>
  <c r="BJ201" i="7" a="1"/>
  <c r="BJ201" i="7" s="1"/>
  <c r="BD159" i="7" a="1"/>
  <c r="BD159" i="7" s="1"/>
  <c r="BH160" i="7" a="1"/>
  <c r="BH160" i="7" s="1"/>
  <c r="BL162" i="7" a="1"/>
  <c r="BL162" i="7" s="1"/>
  <c r="BJ163" i="7" a="1"/>
  <c r="BJ163" i="7" s="1"/>
  <c r="BG164" i="7" a="1"/>
  <c r="BG164" i="7" s="1"/>
  <c r="BF165" i="7" a="1"/>
  <c r="BF165" i="7" s="1"/>
  <c r="BD166" i="7" a="1"/>
  <c r="BD166" i="7" s="1"/>
  <c r="AZ167" i="7" a="1"/>
  <c r="AZ167" i="7" s="1"/>
  <c r="AX168" i="7" a="1"/>
  <c r="AX168" i="7" s="1"/>
  <c r="BO168" i="7" a="1"/>
  <c r="BO168" i="7" s="1"/>
  <c r="BI169" i="7" a="1"/>
  <c r="BI169" i="7" s="1"/>
  <c r="BF170" i="7" a="1"/>
  <c r="BF170" i="7" s="1"/>
  <c r="BC171" i="7" a="1"/>
  <c r="BC171" i="7" s="1"/>
  <c r="AX172" i="7" a="1"/>
  <c r="AX172" i="7" s="1"/>
  <c r="AW173" i="7" a="1"/>
  <c r="AW173" i="7" s="1"/>
  <c r="BP173" i="7" a="1"/>
  <c r="BP173" i="7" s="1"/>
  <c r="BG175" i="7" a="1"/>
  <c r="BG175" i="7" s="1"/>
  <c r="BB176" i="7" a="1"/>
  <c r="BB176" i="7" s="1"/>
  <c r="AV177" i="7" a="1"/>
  <c r="AV177" i="7" s="1"/>
  <c r="BN177" i="7" a="1"/>
  <c r="BN177" i="7" s="1"/>
  <c r="BF179" i="7" a="1"/>
  <c r="BF179" i="7" s="1"/>
  <c r="BC180" i="7" a="1"/>
  <c r="BC180" i="7" s="1"/>
  <c r="AZ181" i="7" a="1"/>
  <c r="AZ181" i="7" s="1"/>
  <c r="BO182" i="7" a="1"/>
  <c r="BO182" i="7" s="1"/>
  <c r="BM183" i="7" a="1"/>
  <c r="BM183" i="7" s="1"/>
  <c r="BI184" i="7" a="1"/>
  <c r="BI184" i="7" s="1"/>
  <c r="BF185" i="7" a="1"/>
  <c r="BF185" i="7" s="1"/>
  <c r="BM185" i="7" a="1"/>
  <c r="BM185" i="7" s="1"/>
  <c r="AX186" i="7" a="1"/>
  <c r="AX186" i="7" s="1"/>
  <c r="BC186" i="7" a="1"/>
  <c r="BC186" i="7" s="1"/>
  <c r="BM186" i="7" a="1"/>
  <c r="BM186" i="7" s="1"/>
  <c r="BC187" i="7" a="1"/>
  <c r="BC187" i="7" s="1"/>
  <c r="BJ187" i="7" a="1"/>
  <c r="BJ187" i="7" s="1"/>
  <c r="BA188" i="7" a="1"/>
  <c r="BA188" i="7" s="1"/>
  <c r="BH188" i="7" a="1"/>
  <c r="BH188" i="7" s="1"/>
  <c r="BO188" i="7" a="1"/>
  <c r="BO188" i="7" s="1"/>
  <c r="AY189" i="7" a="1"/>
  <c r="AY189" i="7" s="1"/>
  <c r="BF189" i="7" a="1"/>
  <c r="BF189" i="7" s="1"/>
  <c r="BM189" i="7" a="1"/>
  <c r="BM189" i="7" s="1"/>
  <c r="AW190" i="7" a="1"/>
  <c r="AW190" i="7" s="1"/>
  <c r="BE190" i="7" a="1"/>
  <c r="BE190" i="7" s="1"/>
  <c r="BK190" i="7" a="1"/>
  <c r="BK190" i="7" s="1"/>
  <c r="BC191" i="7" a="1"/>
  <c r="BC191" i="7" s="1"/>
  <c r="BI191" i="7" a="1"/>
  <c r="BI191" i="7" s="1"/>
  <c r="BP191" i="7" a="1"/>
  <c r="BP191" i="7" s="1"/>
  <c r="BA192" i="7" a="1"/>
  <c r="BA192" i="7" s="1"/>
  <c r="BG192" i="7" a="1"/>
  <c r="BG192" i="7" s="1"/>
  <c r="AY193" i="7" a="1"/>
  <c r="AY193" i="7" s="1"/>
  <c r="BF193" i="7" a="1"/>
  <c r="BF193" i="7" s="1"/>
  <c r="AW194" i="7" a="1"/>
  <c r="AW194" i="7" s="1"/>
  <c r="BD194" i="7" a="1"/>
  <c r="BD194" i="7" s="1"/>
  <c r="BK194" i="7" a="1"/>
  <c r="BK194" i="7" s="1"/>
  <c r="BQ194" i="7" a="1"/>
  <c r="BQ194" i="7" s="1"/>
  <c r="BB195" i="7" a="1"/>
  <c r="BB195" i="7" s="1"/>
  <c r="BI195" i="7" a="1"/>
  <c r="BI195" i="7" s="1"/>
  <c r="BO195" i="7" a="1"/>
  <c r="BO195" i="7" s="1"/>
  <c r="BA196" i="7" a="1"/>
  <c r="BA196" i="7" s="1"/>
  <c r="BG196" i="7" a="1"/>
  <c r="BG196" i="7" s="1"/>
  <c r="AY197" i="7" a="1"/>
  <c r="AY197" i="7" s="1"/>
  <c r="BE197" i="7" a="1"/>
  <c r="BE197" i="7" s="1"/>
  <c r="BL197" i="7" a="1"/>
  <c r="BL197" i="7" s="1"/>
  <c r="AW198" i="7" a="1"/>
  <c r="AW198" i="7" s="1"/>
  <c r="BC198" i="7" a="1"/>
  <c r="BC198" i="7" s="1"/>
  <c r="BQ198" i="7" a="1"/>
  <c r="BQ198" i="7" s="1"/>
  <c r="BB199" i="7" a="1"/>
  <c r="BB199" i="7" s="1"/>
  <c r="BO199" i="7" a="1"/>
  <c r="BO199" i="7" s="1"/>
  <c r="AZ200" i="7" a="1"/>
  <c r="AZ200" i="7" s="1"/>
  <c r="BG200" i="7" a="1"/>
  <c r="BG200" i="7" s="1"/>
  <c r="BM200" i="7" a="1"/>
  <c r="BM200" i="7" s="1"/>
  <c r="AX201" i="7" a="1"/>
  <c r="AX201" i="7" s="1"/>
  <c r="BK201" i="7" a="1"/>
  <c r="BK201" i="7" s="1"/>
  <c r="BK160" i="7" a="1"/>
  <c r="BK160" i="7" s="1"/>
  <c r="BO161" i="7" a="1"/>
  <c r="BO161" i="7" s="1"/>
  <c r="BM162" i="7" a="1"/>
  <c r="BM162" i="7" s="1"/>
  <c r="BM163" i="7" a="1"/>
  <c r="BM163" i="7" s="1"/>
  <c r="BJ164" i="7" a="1"/>
  <c r="BJ164" i="7" s="1"/>
  <c r="BG165" i="7" a="1"/>
  <c r="BG165" i="7" s="1"/>
  <c r="BF166" i="7" a="1"/>
  <c r="BF166" i="7" s="1"/>
  <c r="BD167" i="7" a="1"/>
  <c r="BD167" i="7" s="1"/>
  <c r="AY168" i="7" a="1"/>
  <c r="AY168" i="7" s="1"/>
  <c r="BQ168" i="7" a="1"/>
  <c r="BQ168" i="7" s="1"/>
  <c r="BL169" i="7" a="1"/>
  <c r="BL169" i="7" s="1"/>
  <c r="BG170" i="7" a="1"/>
  <c r="BG170" i="7" s="1"/>
  <c r="BE171" i="7" a="1"/>
  <c r="BE171" i="7" s="1"/>
  <c r="BB172" i="7" a="1"/>
  <c r="BB172" i="7" s="1"/>
  <c r="AX173" i="7" a="1"/>
  <c r="AX173" i="7" s="1"/>
  <c r="BN174" i="7" a="1"/>
  <c r="BN174" i="7" s="1"/>
  <c r="BH175" i="7" a="1"/>
  <c r="BH175" i="7" s="1"/>
  <c r="BD176" i="7" a="1"/>
  <c r="BD176" i="7" s="1"/>
  <c r="AY177" i="7" a="1"/>
  <c r="AY177" i="7" s="1"/>
  <c r="BO177" i="7" a="1"/>
  <c r="BO177" i="7" s="1"/>
  <c r="BM178" i="7" a="1"/>
  <c r="BM178" i="7" s="1"/>
  <c r="BI179" i="7" a="1"/>
  <c r="BI179" i="7" s="1"/>
  <c r="BD180" i="7" a="1"/>
  <c r="BD180" i="7" s="1"/>
  <c r="BB181" i="7" a="1"/>
  <c r="BB181" i="7" s="1"/>
  <c r="AX182" i="7" a="1"/>
  <c r="AX182" i="7" s="1"/>
  <c r="BP182" i="7" a="1"/>
  <c r="BP182" i="7" s="1"/>
  <c r="BP183" i="7" a="1"/>
  <c r="BP183" i="7" s="1"/>
  <c r="BM184" i="7" a="1"/>
  <c r="BM184" i="7" s="1"/>
  <c r="BH185" i="7" a="1"/>
  <c r="BH185" i="7" s="1"/>
  <c r="BN185" i="7" a="1"/>
  <c r="BN185" i="7" s="1"/>
  <c r="BD186" i="7" a="1"/>
  <c r="BD186" i="7" s="1"/>
  <c r="BI186" i="7" a="1"/>
  <c r="BI186" i="7" s="1"/>
  <c r="BN186" i="7" a="1"/>
  <c r="BN186" i="7" s="1"/>
  <c r="AW187" i="7" a="1"/>
  <c r="AW187" i="7" s="1"/>
  <c r="BD187" i="7" a="1"/>
  <c r="BD187" i="7" s="1"/>
  <c r="BQ187" i="7" a="1"/>
  <c r="BQ187" i="7" s="1"/>
  <c r="BB188" i="7" a="1"/>
  <c r="BB188" i="7" s="1"/>
  <c r="BP188" i="7" a="1"/>
  <c r="BP188" i="7" s="1"/>
  <c r="AZ189" i="7" a="1"/>
  <c r="AZ189" i="7" s="1"/>
  <c r="BG189" i="7" a="1"/>
  <c r="BG189" i="7" s="1"/>
  <c r="BN189" i="7" a="1"/>
  <c r="BN189" i="7" s="1"/>
  <c r="AX190" i="7" a="1"/>
  <c r="AX190" i="7" s="1"/>
  <c r="BL190" i="7" a="1"/>
  <c r="BL190" i="7" s="1"/>
  <c r="AV191" i="7" a="1"/>
  <c r="AV191" i="7" s="1"/>
  <c r="BD191" i="7" a="1"/>
  <c r="BD191" i="7" s="1"/>
  <c r="BJ191" i="7" a="1"/>
  <c r="BJ191" i="7" s="1"/>
  <c r="BQ191" i="7" a="1"/>
  <c r="BQ191" i="7" s="1"/>
  <c r="BB192" i="7" a="1"/>
  <c r="BB192" i="7" s="1"/>
  <c r="BH192" i="7" a="1"/>
  <c r="BH192" i="7" s="1"/>
  <c r="BO192" i="7" a="1"/>
  <c r="BO192" i="7" s="1"/>
  <c r="AZ193" i="7" a="1"/>
  <c r="AZ193" i="7" s="1"/>
  <c r="BM193" i="7" a="1"/>
  <c r="BM193" i="7" s="1"/>
  <c r="AX194" i="7" a="1"/>
  <c r="AX194" i="7" s="1"/>
  <c r="BL194" i="7" a="1"/>
  <c r="BL194" i="7" s="1"/>
  <c r="AV195" i="7" a="1"/>
  <c r="AV195" i="7" s="1"/>
  <c r="BC195" i="7" a="1"/>
  <c r="BC195" i="7" s="1"/>
  <c r="BJ195" i="7" a="1"/>
  <c r="BJ195" i="7" s="1"/>
  <c r="BP195" i="7" a="1"/>
  <c r="BP195" i="7" s="1"/>
  <c r="BH196" i="7" a="1"/>
  <c r="BH196" i="7" s="1"/>
  <c r="BN196" i="7" a="1"/>
  <c r="BN196" i="7" s="1"/>
  <c r="AZ197" i="7" a="1"/>
  <c r="AZ197" i="7" s="1"/>
  <c r="BF197" i="7" a="1"/>
  <c r="BF197" i="7" s="1"/>
  <c r="BM197" i="7" a="1"/>
  <c r="BM197" i="7" s="1"/>
  <c r="AX198" i="7" a="1"/>
  <c r="AX198" i="7" s="1"/>
  <c r="BD198" i="7" a="1"/>
  <c r="BD198" i="7" s="1"/>
  <c r="BK198" i="7" a="1"/>
  <c r="BK198" i="7" s="1"/>
  <c r="AV199" i="7" a="1"/>
  <c r="AV199" i="7" s="1"/>
  <c r="BI199" i="7" a="1"/>
  <c r="BI199" i="7" s="1"/>
  <c r="BP199" i="7" a="1"/>
  <c r="BP199" i="7" s="1"/>
  <c r="BH200" i="7" a="1"/>
  <c r="BH200" i="7" s="1"/>
  <c r="BN200" i="7" a="1"/>
  <c r="BN200" i="7" s="1"/>
  <c r="BK159" i="7" a="1"/>
  <c r="BK159" i="7" s="1"/>
  <c r="BN160" i="7" a="1"/>
  <c r="BN160" i="7" s="1"/>
  <c r="AV162" i="7" a="1"/>
  <c r="AV162" i="7" s="1"/>
  <c r="BQ162" i="7" a="1"/>
  <c r="BQ162" i="7" s="1"/>
  <c r="BN163" i="7" a="1"/>
  <c r="BN163" i="7" s="1"/>
  <c r="BM164" i="7" a="1"/>
  <c r="BM164" i="7" s="1"/>
  <c r="BK165" i="7" a="1"/>
  <c r="BK165" i="7" s="1"/>
  <c r="BG166" i="7" a="1"/>
  <c r="BG166" i="7" s="1"/>
  <c r="BG167" i="7" a="1"/>
  <c r="BG167" i="7" s="1"/>
  <c r="BB168" i="7" a="1"/>
  <c r="BB168" i="7" s="1"/>
  <c r="AV169" i="7" a="1"/>
  <c r="AV169" i="7" s="1"/>
  <c r="BO169" i="7" a="1"/>
  <c r="BO169" i="7" s="1"/>
  <c r="BJ170" i="7" a="1"/>
  <c r="BJ170" i="7" s="1"/>
  <c r="BF171" i="7" a="1"/>
  <c r="BF171" i="7" s="1"/>
  <c r="BE172" i="7" a="1"/>
  <c r="BE172" i="7" s="1"/>
  <c r="BB173" i="7" a="1"/>
  <c r="BB173" i="7" s="1"/>
  <c r="AW174" i="7" a="1"/>
  <c r="AW174" i="7" s="1"/>
  <c r="BP174" i="7" a="1"/>
  <c r="BP174" i="7" s="1"/>
  <c r="BK175" i="7" a="1"/>
  <c r="BK175" i="7" s="1"/>
  <c r="BE176" i="7" a="1"/>
  <c r="BE176" i="7" s="1"/>
  <c r="BA177" i="7" a="1"/>
  <c r="BA177" i="7" s="1"/>
  <c r="AW178" i="7" a="1"/>
  <c r="AW178" i="7" s="1"/>
  <c r="BN178" i="7" a="1"/>
  <c r="BN178" i="7" s="1"/>
  <c r="BL179" i="7" a="1"/>
  <c r="BL179" i="7" s="1"/>
  <c r="BG180" i="7" a="1"/>
  <c r="BG180" i="7" s="1"/>
  <c r="BC181" i="7" a="1"/>
  <c r="BC181" i="7" s="1"/>
  <c r="BA182" i="7" a="1"/>
  <c r="BA182" i="7" s="1"/>
  <c r="AX183" i="7" a="1"/>
  <c r="AX183" i="7" s="1"/>
  <c r="BO184" i="7" a="1"/>
  <c r="BO184" i="7" s="1"/>
  <c r="BO185" i="7" a="1"/>
  <c r="BO185" i="7" s="1"/>
  <c r="AY186" i="7" a="1"/>
  <c r="AY186" i="7" s="1"/>
  <c r="AX187" i="7" a="1"/>
  <c r="AX187" i="7" s="1"/>
  <c r="BE187" i="7" a="1"/>
  <c r="BE187" i="7" s="1"/>
  <c r="BK187" i="7" a="1"/>
  <c r="BK187" i="7" s="1"/>
  <c r="AV188" i="7" a="1"/>
  <c r="AV188" i="7" s="1"/>
  <c r="BC188" i="7" a="1"/>
  <c r="BC188" i="7" s="1"/>
  <c r="BI188" i="7" a="1"/>
  <c r="BI188" i="7" s="1"/>
  <c r="BQ188" i="7" a="1"/>
  <c r="BQ188" i="7" s="1"/>
  <c r="BA189" i="7" a="1"/>
  <c r="BA189" i="7" s="1"/>
  <c r="BO189" i="7" a="1"/>
  <c r="BO189" i="7" s="1"/>
  <c r="AY190" i="7" a="1"/>
  <c r="AY190" i="7" s="1"/>
  <c r="BF190" i="7" a="1"/>
  <c r="BF190" i="7" s="1"/>
  <c r="BM190" i="7" a="1"/>
  <c r="BM190" i="7" s="1"/>
  <c r="AW191" i="7" a="1"/>
  <c r="AW191" i="7" s="1"/>
  <c r="BK191" i="7" a="1"/>
  <c r="BK191" i="7" s="1"/>
  <c r="AV192" i="7" a="1"/>
  <c r="AV192" i="7" s="1"/>
  <c r="BI192" i="7" a="1"/>
  <c r="BI192" i="7" s="1"/>
  <c r="BP192" i="7" a="1"/>
  <c r="BP192" i="7" s="1"/>
  <c r="BA193" i="7" a="1"/>
  <c r="BA193" i="7" s="1"/>
  <c r="BG193" i="7" a="1"/>
  <c r="BG193" i="7" s="1"/>
  <c r="BN193" i="7" a="1"/>
  <c r="BN193" i="7" s="1"/>
  <c r="AY194" i="7" a="1"/>
  <c r="AY194" i="7" s="1"/>
  <c r="BE194" i="7" a="1"/>
  <c r="BE194" i="7" s="1"/>
  <c r="BM194" i="7" a="1"/>
  <c r="BM194" i="7" s="1"/>
  <c r="AW195" i="7" a="1"/>
  <c r="AW195" i="7" s="1"/>
  <c r="BK195" i="7" a="1"/>
  <c r="BK195" i="7" s="1"/>
  <c r="BQ195" i="7" a="1"/>
  <c r="BQ195" i="7" s="1"/>
  <c r="BB196" i="7" a="1"/>
  <c r="BB196" i="7" s="1"/>
  <c r="BI196" i="7" a="1"/>
  <c r="BI196" i="7" s="1"/>
  <c r="BO196" i="7" a="1"/>
  <c r="BO196" i="7" s="1"/>
  <c r="BG197" i="7" a="1"/>
  <c r="BG197" i="7" s="1"/>
  <c r="BN197" i="7" a="1"/>
  <c r="BN197" i="7" s="1"/>
  <c r="BE198" i="7" a="1"/>
  <c r="BE198" i="7" s="1"/>
  <c r="BL198" i="7" a="1"/>
  <c r="BL198" i="7" s="1"/>
  <c r="AW199" i="7" a="1"/>
  <c r="AW199" i="7" s="1"/>
  <c r="BC199" i="7" a="1"/>
  <c r="BC199" i="7" s="1"/>
  <c r="BJ199" i="7" a="1"/>
  <c r="BJ199" i="7" s="1"/>
  <c r="BQ199" i="7" a="1"/>
  <c r="BQ199" i="7" s="1"/>
  <c r="BA200" i="7" a="1"/>
  <c r="BA200" i="7" s="1"/>
  <c r="BN159" i="7" a="1"/>
  <c r="BN159" i="7" s="1"/>
  <c r="AY162" i="7" a="1"/>
  <c r="AY162" i="7" s="1"/>
  <c r="AX163" i="7" a="1"/>
  <c r="AX163" i="7" s="1"/>
  <c r="BQ163" i="7" a="1"/>
  <c r="BQ163" i="7" s="1"/>
  <c r="BN164" i="7" a="1"/>
  <c r="BN164" i="7" s="1"/>
  <c r="BN165" i="7" a="1"/>
  <c r="BN165" i="7" s="1"/>
  <c r="BK166" i="7" a="1"/>
  <c r="BK166" i="7" s="1"/>
  <c r="BE168" i="7" a="1"/>
  <c r="BE168" i="7" s="1"/>
  <c r="BM170" i="7" a="1"/>
  <c r="BM170" i="7" s="1"/>
  <c r="BJ171" i="7" a="1"/>
  <c r="BJ171" i="7" s="1"/>
  <c r="BF172" i="7" a="1"/>
  <c r="BF172" i="7" s="1"/>
  <c r="BD173" i="7" a="1"/>
  <c r="BD173" i="7" s="1"/>
  <c r="BA174" i="7" a="1"/>
  <c r="BA174" i="7" s="1"/>
  <c r="BQ174" i="7" a="1"/>
  <c r="BQ174" i="7" s="1"/>
  <c r="BM175" i="7" a="1"/>
  <c r="BM175" i="7" s="1"/>
  <c r="BH176" i="7" a="1"/>
  <c r="BH176" i="7" s="1"/>
  <c r="BB177" i="7" a="1"/>
  <c r="BB177" i="7" s="1"/>
  <c r="AY178" i="7" a="1"/>
  <c r="AY178" i="7" s="1"/>
  <c r="BQ178" i="7" a="1"/>
  <c r="BQ178" i="7" s="1"/>
  <c r="BJ180" i="7" a="1"/>
  <c r="BJ180" i="7" s="1"/>
  <c r="BG181" i="7" a="1"/>
  <c r="BG181" i="7" s="1"/>
  <c r="BB182" i="7" a="1"/>
  <c r="BB182" i="7" s="1"/>
  <c r="BA183" i="7" a="1"/>
  <c r="BA183" i="7" s="1"/>
  <c r="AX184" i="7" a="1"/>
  <c r="AX184" i="7" s="1"/>
  <c r="BP184" i="7" a="1"/>
  <c r="BP184" i="7" s="1"/>
  <c r="BI185" i="7" a="1"/>
  <c r="BI185" i="7" s="1"/>
  <c r="BP185" i="7" a="1"/>
  <c r="BP185" i="7" s="1"/>
  <c r="AZ186" i="7" a="1"/>
  <c r="AZ186" i="7" s="1"/>
  <c r="BE186" i="7" a="1"/>
  <c r="BE186" i="7" s="1"/>
  <c r="BJ186" i="7" a="1"/>
  <c r="BJ186" i="7" s="1"/>
  <c r="BO186" i="7" a="1"/>
  <c r="BO186" i="7" s="1"/>
  <c r="BF187" i="7" a="1"/>
  <c r="BF187" i="7" s="1"/>
  <c r="BL187" i="7" a="1"/>
  <c r="BL187" i="7" s="1"/>
  <c r="AW188" i="7" a="1"/>
  <c r="AW188" i="7" s="1"/>
  <c r="BD188" i="7" a="1"/>
  <c r="BD188" i="7" s="1"/>
  <c r="BJ188" i="7" a="1"/>
  <c r="BJ188" i="7" s="1"/>
  <c r="BB189" i="7" a="1"/>
  <c r="BB189" i="7" s="1"/>
  <c r="BH189" i="7" a="1"/>
  <c r="BH189" i="7" s="1"/>
  <c r="BP189" i="7" a="1"/>
  <c r="BP189" i="7" s="1"/>
  <c r="AZ190" i="7" a="1"/>
  <c r="AZ190" i="7" s="1"/>
  <c r="BG190" i="7" a="1"/>
  <c r="BG190" i="7" s="1"/>
  <c r="BN190" i="7" a="1"/>
  <c r="BN190" i="7" s="1"/>
  <c r="AX191" i="7" a="1"/>
  <c r="AX191" i="7" s="1"/>
  <c r="BE191" i="7" a="1"/>
  <c r="BE191" i="7" s="1"/>
  <c r="BL191" i="7" a="1"/>
  <c r="BL191" i="7" s="1"/>
  <c r="BC192" i="7" a="1"/>
  <c r="BC192" i="7" s="1"/>
  <c r="BJ192" i="7" a="1"/>
  <c r="BJ192" i="7" s="1"/>
  <c r="BQ159" i="7" a="1"/>
  <c r="BQ159" i="7" s="1"/>
  <c r="AX164" i="7" a="1"/>
  <c r="AX164" i="7" s="1"/>
  <c r="BK167" i="7" a="1"/>
  <c r="BK167" i="7" s="1"/>
  <c r="BN170" i="7" a="1"/>
  <c r="BN170" i="7" s="1"/>
  <c r="BC174" i="7" a="1"/>
  <c r="BC174" i="7" s="1"/>
  <c r="BE177" i="7" a="1"/>
  <c r="BE177" i="7" s="1"/>
  <c r="BK180" i="7" a="1"/>
  <c r="BK180" i="7" s="1"/>
  <c r="AZ184" i="7" a="1"/>
  <c r="AZ184" i="7" s="1"/>
  <c r="AY187" i="7" a="1"/>
  <c r="AY187" i="7" s="1"/>
  <c r="BE188" i="7" a="1"/>
  <c r="BE188" i="7" s="1"/>
  <c r="BI189" i="7" a="1"/>
  <c r="BI189" i="7" s="1"/>
  <c r="AW192" i="7" a="1"/>
  <c r="AW192" i="7" s="1"/>
  <c r="AV193" i="7" a="1"/>
  <c r="AV193" i="7" s="1"/>
  <c r="BF195" i="7" a="1"/>
  <c r="BF195" i="7" s="1"/>
  <c r="BD196" i="7" a="1"/>
  <c r="BD196" i="7" s="1"/>
  <c r="BA197" i="7" a="1"/>
  <c r="BA197" i="7" s="1"/>
  <c r="BP197" i="7" a="1"/>
  <c r="BP197" i="7" s="1"/>
  <c r="BM198" i="7" a="1"/>
  <c r="BM198" i="7" s="1"/>
  <c r="BK199" i="7" a="1"/>
  <c r="BK199" i="7" s="1"/>
  <c r="BD200" i="7" a="1"/>
  <c r="BD200" i="7" s="1"/>
  <c r="AV201" i="7" a="1"/>
  <c r="AV201" i="7" s="1"/>
  <c r="BG201" i="7" a="1"/>
  <c r="BG201" i="7" s="1"/>
  <c r="BA202" i="7" a="1"/>
  <c r="BA202" i="7" s="1"/>
  <c r="BG202" i="7" a="1"/>
  <c r="BG202" i="7" s="1"/>
  <c r="BN202" i="7" a="1"/>
  <c r="BN202" i="7" s="1"/>
  <c r="BJ158" i="7" a="1"/>
  <c r="BJ158" i="7" s="1"/>
  <c r="AW180" i="7" a="1"/>
  <c r="AW180" i="7" s="1"/>
  <c r="AX160" i="7" a="1"/>
  <c r="AX160" i="7" s="1"/>
  <c r="AY164" i="7" a="1"/>
  <c r="AY164" i="7" s="1"/>
  <c r="BN167" i="7" a="1"/>
  <c r="BN167" i="7" s="1"/>
  <c r="AV171" i="7" a="1"/>
  <c r="AV171" i="7" s="1"/>
  <c r="BD174" i="7" a="1"/>
  <c r="BD174" i="7" s="1"/>
  <c r="BH177" i="7" a="1"/>
  <c r="BH177" i="7" s="1"/>
  <c r="BO180" i="7" a="1"/>
  <c r="BO180" i="7" s="1"/>
  <c r="BA184" i="7" a="1"/>
  <c r="BA184" i="7" s="1"/>
  <c r="BA186" i="7" a="1"/>
  <c r="BA186" i="7" s="1"/>
  <c r="AZ187" i="7" a="1"/>
  <c r="AZ187" i="7" s="1"/>
  <c r="BF188" i="7" a="1"/>
  <c r="BF188" i="7" s="1"/>
  <c r="BJ189" i="7" a="1"/>
  <c r="BJ189" i="7" s="1"/>
  <c r="BO190" i="7" a="1"/>
  <c r="BO190" i="7" s="1"/>
  <c r="AX192" i="7" a="1"/>
  <c r="AX192" i="7" s="1"/>
  <c r="BB193" i="7" a="1"/>
  <c r="BB193" i="7" s="1"/>
  <c r="BP193" i="7" a="1"/>
  <c r="BP193" i="7" s="1"/>
  <c r="BN194" i="7" a="1"/>
  <c r="BN194" i="7" s="1"/>
  <c r="BL195" i="7" a="1"/>
  <c r="BL195" i="7" s="1"/>
  <c r="BB197" i="7" a="1"/>
  <c r="BB197" i="7" s="1"/>
  <c r="AY198" i="7" a="1"/>
  <c r="AY198" i="7" s="1"/>
  <c r="BN198" i="7" a="1"/>
  <c r="BN198" i="7" s="1"/>
  <c r="BI200" i="7" a="1"/>
  <c r="BI200" i="7" s="1"/>
  <c r="AY201" i="7" a="1"/>
  <c r="AY201" i="7" s="1"/>
  <c r="BH201" i="7" a="1"/>
  <c r="BH201" i="7" s="1"/>
  <c r="BQ201" i="7" a="1"/>
  <c r="BQ201" i="7" s="1"/>
  <c r="BB202" i="7" a="1"/>
  <c r="BB202" i="7" s="1"/>
  <c r="BH202" i="7" a="1"/>
  <c r="BH202" i="7" s="1"/>
  <c r="AZ158" i="7" a="1"/>
  <c r="AZ158" i="7" s="1"/>
  <c r="BE158" i="7" a="1"/>
  <c r="BE158" i="7" s="1"/>
  <c r="BK158" i="7" a="1"/>
  <c r="BK158" i="7" s="1"/>
  <c r="BP158" i="7" a="1"/>
  <c r="BP158" i="7" s="1"/>
  <c r="BK176" i="7" a="1"/>
  <c r="BK176" i="7" s="1"/>
  <c r="AY161" i="7" a="1"/>
  <c r="AY161" i="7" s="1"/>
  <c r="AV165" i="7" a="1"/>
  <c r="AV165" i="7" s="1"/>
  <c r="BM171" i="7" a="1"/>
  <c r="BM171" i="7" s="1"/>
  <c r="AX175" i="7" a="1"/>
  <c r="AX175" i="7" s="1"/>
  <c r="AZ178" i="7" a="1"/>
  <c r="AZ178" i="7" s="1"/>
  <c r="BI181" i="7" a="1"/>
  <c r="BI181" i="7" s="1"/>
  <c r="AX185" i="7" a="1"/>
  <c r="AX185" i="7" s="1"/>
  <c r="BF186" i="7" a="1"/>
  <c r="BF186" i="7" s="1"/>
  <c r="BG187" i="7" a="1"/>
  <c r="BG187" i="7" s="1"/>
  <c r="BK188" i="7" a="1"/>
  <c r="BK188" i="7" s="1"/>
  <c r="AY191" i="7" a="1"/>
  <c r="AY191" i="7" s="1"/>
  <c r="BD192" i="7" a="1"/>
  <c r="BD192" i="7" s="1"/>
  <c r="BC193" i="7" a="1"/>
  <c r="BC193" i="7" s="1"/>
  <c r="AZ194" i="7" a="1"/>
  <c r="AZ194" i="7" s="1"/>
  <c r="BO194" i="7" a="1"/>
  <c r="BO194" i="7" s="1"/>
  <c r="BJ196" i="7" a="1"/>
  <c r="BJ196" i="7" s="1"/>
  <c r="AZ198" i="7" a="1"/>
  <c r="AZ198" i="7" s="1"/>
  <c r="AX199" i="7" a="1"/>
  <c r="AX199" i="7" s="1"/>
  <c r="BL199" i="7" a="1"/>
  <c r="BL199" i="7" s="1"/>
  <c r="AZ201" i="7" a="1"/>
  <c r="AZ201" i="7" s="1"/>
  <c r="AV202" i="7" a="1"/>
  <c r="AV202" i="7" s="1"/>
  <c r="BI202" i="7" a="1"/>
  <c r="BI202" i="7" s="1"/>
  <c r="BO202" i="7" a="1"/>
  <c r="BO202" i="7" s="1"/>
  <c r="BF158" i="7" a="1"/>
  <c r="BF158" i="7" s="1"/>
  <c r="BN166" i="7" a="1"/>
  <c r="BN166" i="7" s="1"/>
  <c r="AY158" i="7" a="1"/>
  <c r="AY158" i="7" s="1"/>
  <c r="BB161" i="7" a="1"/>
  <c r="BB161" i="7" s="1"/>
  <c r="AY165" i="7" a="1"/>
  <c r="AY165" i="7" s="1"/>
  <c r="BN171" i="7" a="1"/>
  <c r="BN171" i="7" s="1"/>
  <c r="BC178" i="7" a="1"/>
  <c r="BC178" i="7" s="1"/>
  <c r="BJ181" i="7" a="1"/>
  <c r="BJ181" i="7" s="1"/>
  <c r="BA185" i="7" a="1"/>
  <c r="BA185" i="7" s="1"/>
  <c r="BL188" i="7" a="1"/>
  <c r="BL188" i="7" s="1"/>
  <c r="BQ189" i="7" a="1"/>
  <c r="BQ189" i="7" s="1"/>
  <c r="AZ191" i="7" a="1"/>
  <c r="AZ191" i="7" s="1"/>
  <c r="BE192" i="7" a="1"/>
  <c r="BE192" i="7" s="1"/>
  <c r="BA194" i="7" a="1"/>
  <c r="BA194" i="7" s="1"/>
  <c r="AX195" i="7" a="1"/>
  <c r="AX195" i="7" s="1"/>
  <c r="BM195" i="7" a="1"/>
  <c r="BM195" i="7" s="1"/>
  <c r="BH197" i="7" a="1"/>
  <c r="BH197" i="7" s="1"/>
  <c r="BA198" i="7" a="1"/>
  <c r="BA198" i="7" s="1"/>
  <c r="AY199" i="7" a="1"/>
  <c r="AY199" i="7" s="1"/>
  <c r="AV200" i="7" a="1"/>
  <c r="AV200" i="7" s="1"/>
  <c r="BJ200" i="7" a="1"/>
  <c r="BJ200" i="7" s="1"/>
  <c r="BL201" i="7" a="1"/>
  <c r="BL201" i="7" s="1"/>
  <c r="AW202" i="7" a="1"/>
  <c r="AW202" i="7" s="1"/>
  <c r="BC202" i="7" a="1"/>
  <c r="BC202" i="7" s="1"/>
  <c r="BJ202" i="7" a="1"/>
  <c r="BJ202" i="7" s="1"/>
  <c r="BP202" i="7" a="1"/>
  <c r="BP202" i="7" s="1"/>
  <c r="BA158" i="7" a="1"/>
  <c r="BA158" i="7" s="1"/>
  <c r="BG158" i="7" a="1"/>
  <c r="BG158" i="7" s="1"/>
  <c r="BL158" i="7" a="1"/>
  <c r="BL158" i="7" s="1"/>
  <c r="BQ158" i="7" a="1"/>
  <c r="BQ158" i="7" s="1"/>
  <c r="BE183" i="7" a="1"/>
  <c r="BE183" i="7" s="1"/>
  <c r="BB162" i="7" a="1"/>
  <c r="BB162" i="7" s="1"/>
  <c r="BO165" i="7" a="1"/>
  <c r="BO165" i="7" s="1"/>
  <c r="BB169" i="7" a="1"/>
  <c r="BB169" i="7" s="1"/>
  <c r="BI172" i="7" a="1"/>
  <c r="BI172" i="7" s="1"/>
  <c r="BN175" i="7" a="1"/>
  <c r="BN175" i="7" s="1"/>
  <c r="AW179" i="7" a="1"/>
  <c r="AW179" i="7" s="1"/>
  <c r="BF182" i="7" a="1"/>
  <c r="BF182" i="7" s="1"/>
  <c r="BJ185" i="7" a="1"/>
  <c r="BJ185" i="7" s="1"/>
  <c r="BM187" i="7" a="1"/>
  <c r="BM187" i="7" s="1"/>
  <c r="AV189" i="7" a="1"/>
  <c r="AV189" i="7" s="1"/>
  <c r="BA190" i="7" a="1"/>
  <c r="BA190" i="7" s="1"/>
  <c r="BF191" i="7" a="1"/>
  <c r="BF191" i="7" s="1"/>
  <c r="BK192" i="7" a="1"/>
  <c r="BK192" i="7" s="1"/>
  <c r="BH193" i="7" a="1"/>
  <c r="BH193" i="7" s="1"/>
  <c r="BB194" i="7" a="1"/>
  <c r="BB194" i="7" s="1"/>
  <c r="AY195" i="7" a="1"/>
  <c r="AY195" i="7" s="1"/>
  <c r="AV196" i="7" a="1"/>
  <c r="AV196" i="7" s="1"/>
  <c r="BK196" i="7" a="1"/>
  <c r="BK196" i="7" s="1"/>
  <c r="BI197" i="7" a="1"/>
  <c r="BI197" i="7" s="1"/>
  <c r="BF198" i="7" a="1"/>
  <c r="BF198" i="7" s="1"/>
  <c r="AW200" i="7" a="1"/>
  <c r="AW200" i="7" s="1"/>
  <c r="BK200" i="7" a="1"/>
  <c r="BK200" i="7" s="1"/>
  <c r="BA201" i="7" a="1"/>
  <c r="BA201" i="7" s="1"/>
  <c r="AX202" i="7" a="1"/>
  <c r="AX202" i="7" s="1"/>
  <c r="BD202" i="7" a="1"/>
  <c r="BD202" i="7" s="1"/>
  <c r="BQ202" i="7" a="1"/>
  <c r="BQ202" i="7" s="1"/>
  <c r="BB158" i="7" a="1"/>
  <c r="BB158" i="7" s="1"/>
  <c r="AV158" i="7" a="1"/>
  <c r="AV158" i="7" s="1"/>
  <c r="BH173" i="7" a="1"/>
  <c r="BH173" i="7" s="1"/>
  <c r="BE162" i="7" a="1"/>
  <c r="BE162" i="7" s="1"/>
  <c r="AW166" i="7" a="1"/>
  <c r="AW166" i="7" s="1"/>
  <c r="BL172" i="7" a="1"/>
  <c r="BL172" i="7" s="1"/>
  <c r="BQ175" i="7" a="1"/>
  <c r="BQ175" i="7" s="1"/>
  <c r="AX179" i="7" a="1"/>
  <c r="AX179" i="7" s="1"/>
  <c r="BH182" i="7" a="1"/>
  <c r="BH182" i="7" s="1"/>
  <c r="BK185" i="7" a="1"/>
  <c r="BK185" i="7" s="1"/>
  <c r="BK186" i="7" a="1"/>
  <c r="BK186" i="7" s="1"/>
  <c r="BN187" i="7" a="1"/>
  <c r="BN187" i="7" s="1"/>
  <c r="AW189" i="7" a="1"/>
  <c r="AW189" i="7" s="1"/>
  <c r="BB190" i="7" a="1"/>
  <c r="BB190" i="7" s="1"/>
  <c r="BL192" i="7" a="1"/>
  <c r="BL192" i="7" s="1"/>
  <c r="BI193" i="7" a="1"/>
  <c r="BI193" i="7" s="1"/>
  <c r="BF194" i="7" a="1"/>
  <c r="BF194" i="7" s="1"/>
  <c r="AZ195" i="7" a="1"/>
  <c r="AZ195" i="7" s="1"/>
  <c r="AW196" i="7" a="1"/>
  <c r="AW196" i="7" s="1"/>
  <c r="BP196" i="7" a="1"/>
  <c r="BP196" i="7" s="1"/>
  <c r="BJ197" i="7" a="1"/>
  <c r="BJ197" i="7" s="1"/>
  <c r="BG198" i="7" a="1"/>
  <c r="BG198" i="7" s="1"/>
  <c r="BD199" i="7" a="1"/>
  <c r="BD199" i="7" s="1"/>
  <c r="AX200" i="7" a="1"/>
  <c r="AX200" i="7" s="1"/>
  <c r="BO200" i="7" a="1"/>
  <c r="BO200" i="7" s="1"/>
  <c r="BB201" i="7" a="1"/>
  <c r="BB201" i="7" s="1"/>
  <c r="BM201" i="7" a="1"/>
  <c r="BM201" i="7" s="1"/>
  <c r="BE202" i="7" a="1"/>
  <c r="BE202" i="7" s="1"/>
  <c r="BK202" i="7" a="1"/>
  <c r="BK202" i="7" s="1"/>
  <c r="AW158" i="7" a="1"/>
  <c r="AW158" i="7" s="1"/>
  <c r="BC158" i="7" a="1"/>
  <c r="BC158" i="7" s="1"/>
  <c r="BH158" i="7" a="1"/>
  <c r="BH158" i="7" s="1"/>
  <c r="BM158" i="7" a="1"/>
  <c r="BM158" i="7" s="1"/>
  <c r="AY170" i="7" a="1"/>
  <c r="AY170" i="7" s="1"/>
  <c r="AY163" i="7" a="1"/>
  <c r="AY163" i="7" s="1"/>
  <c r="BE173" i="7" a="1"/>
  <c r="BE173" i="7" s="1"/>
  <c r="BP179" i="7" a="1"/>
  <c r="BP179" i="7" s="1"/>
  <c r="BB183" i="7" a="1"/>
  <c r="BB183" i="7" s="1"/>
  <c r="BQ185" i="7" a="1"/>
  <c r="BQ185" i="7" s="1"/>
  <c r="BP186" i="7" a="1"/>
  <c r="BP186" i="7" s="1"/>
  <c r="BC189" i="7" a="1"/>
  <c r="BC189" i="7" s="1"/>
  <c r="BH190" i="7" a="1"/>
  <c r="BH190" i="7" s="1"/>
  <c r="BM191" i="7" a="1"/>
  <c r="BM191" i="7" s="1"/>
  <c r="BJ193" i="7" a="1"/>
  <c r="BJ193" i="7" s="1"/>
  <c r="BG194" i="7" a="1"/>
  <c r="BG194" i="7" s="1"/>
  <c r="BD195" i="7" a="1"/>
  <c r="BD195" i="7" s="1"/>
  <c r="AX196" i="7" a="1"/>
  <c r="AX196" i="7" s="1"/>
  <c r="BQ196" i="7" a="1"/>
  <c r="BQ196" i="7" s="1"/>
  <c r="BH198" i="7" a="1"/>
  <c r="BH198" i="7" s="1"/>
  <c r="BE199" i="7" a="1"/>
  <c r="BE199" i="7" s="1"/>
  <c r="BB200" i="7" a="1"/>
  <c r="BB200" i="7" s="1"/>
  <c r="BP200" i="7" a="1"/>
  <c r="BP200" i="7" s="1"/>
  <c r="BE201" i="7" a="1"/>
  <c r="BE201" i="7" s="1"/>
  <c r="BN201" i="7" a="1"/>
  <c r="BN201" i="7" s="1"/>
  <c r="AY202" i="7" a="1"/>
  <c r="AY202" i="7" s="1"/>
  <c r="BF202" i="7" a="1"/>
  <c r="BF202" i="7" s="1"/>
  <c r="BL202" i="7" a="1"/>
  <c r="BL202" i="7" s="1"/>
  <c r="AX158" i="7" a="1"/>
  <c r="AX158" i="7" s="1"/>
  <c r="BN158" i="7" a="1"/>
  <c r="BN158" i="7" s="1"/>
  <c r="BB163" i="7" a="1"/>
  <c r="BB163" i="7" s="1"/>
  <c r="AX188" i="7" a="1"/>
  <c r="AX188" i="7" s="1"/>
  <c r="BD189" i="7" a="1"/>
  <c r="BD189" i="7" s="1"/>
  <c r="BN191" i="7" a="1"/>
  <c r="BN191" i="7" s="1"/>
  <c r="BQ192" i="7" a="1"/>
  <c r="BQ192" i="7" s="1"/>
  <c r="BO193" i="7" a="1"/>
  <c r="BO193" i="7" s="1"/>
  <c r="BH194" i="7" a="1"/>
  <c r="BH194" i="7" s="1"/>
  <c r="BE195" i="7" a="1"/>
  <c r="BE195" i="7" s="1"/>
  <c r="BC196" i="7" a="1"/>
  <c r="BC196" i="7" s="1"/>
  <c r="AV197" i="7" a="1"/>
  <c r="AV197" i="7" s="1"/>
  <c r="BO197" i="7" a="1"/>
  <c r="BO197" i="7" s="1"/>
  <c r="BF199" i="7" a="1"/>
  <c r="BF199" i="7" s="1"/>
  <c r="BC200" i="7" a="1"/>
  <c r="BC200" i="7" s="1"/>
  <c r="BQ200" i="7" a="1"/>
  <c r="BQ200" i="7" s="1"/>
  <c r="BF201" i="7" a="1"/>
  <c r="BF201" i="7" s="1"/>
  <c r="BO201" i="7" a="1"/>
  <c r="BO201" i="7" s="1"/>
  <c r="AZ202" i="7" a="1"/>
  <c r="AZ202" i="7" s="1"/>
  <c r="BM202" i="7" a="1"/>
  <c r="BM202" i="7" s="1"/>
  <c r="BD158" i="7" a="1"/>
  <c r="BD158" i="7" s="1"/>
  <c r="BI158" i="7" a="1"/>
  <c r="BI158" i="7" s="1"/>
  <c r="BO158" i="7" a="1"/>
  <c r="BO158" i="7" s="1"/>
  <c r="BF370" i="18"/>
  <c r="BK370" i="18" s="1"/>
  <c r="BB107" i="7" a="1"/>
  <c r="BB107" i="7" s="1"/>
  <c r="BH107" i="7" a="1"/>
  <c r="BH107" i="7" s="1"/>
  <c r="BM107" i="7" a="1"/>
  <c r="BM107" i="7" s="1"/>
  <c r="BB108" i="7" a="1"/>
  <c r="BB108" i="7" s="1"/>
  <c r="BH108" i="7" a="1"/>
  <c r="BH108" i="7" s="1"/>
  <c r="BM108" i="7" a="1"/>
  <c r="BM108" i="7" s="1"/>
  <c r="BB109" i="7" a="1"/>
  <c r="BB109" i="7" s="1"/>
  <c r="BH109" i="7" a="1"/>
  <c r="BH109" i="7" s="1"/>
  <c r="BM109" i="7" a="1"/>
  <c r="BM109" i="7" s="1"/>
  <c r="BC110" i="7" a="1"/>
  <c r="BC110" i="7" s="1"/>
  <c r="BP110" i="7" a="1"/>
  <c r="BP110" i="7" s="1"/>
  <c r="BG111" i="7" a="1"/>
  <c r="BG111" i="7" s="1"/>
  <c r="BO111" i="7" a="1"/>
  <c r="BO111" i="7" s="1"/>
  <c r="BG112" i="7" a="1"/>
  <c r="BG112" i="7" s="1"/>
  <c r="BO112" i="7" a="1"/>
  <c r="BO112" i="7" s="1"/>
  <c r="BG113" i="7" a="1"/>
  <c r="BG113" i="7" s="1"/>
  <c r="BO113" i="7" a="1"/>
  <c r="BO113" i="7" s="1"/>
  <c r="BG114" i="7" a="1"/>
  <c r="BG114" i="7" s="1"/>
  <c r="BO114" i="7" a="1"/>
  <c r="BO114" i="7" s="1"/>
  <c r="BG115" i="7" a="1"/>
  <c r="BG115" i="7" s="1"/>
  <c r="BO115" i="7" a="1"/>
  <c r="BO115" i="7" s="1"/>
  <c r="BG116" i="7" a="1"/>
  <c r="BG116" i="7" s="1"/>
  <c r="BO116" i="7" a="1"/>
  <c r="BO116" i="7" s="1"/>
  <c r="BG117" i="7" a="1"/>
  <c r="BG117" i="7" s="1"/>
  <c r="BO117" i="7" a="1"/>
  <c r="BO117" i="7" s="1"/>
  <c r="BG118" i="7" a="1"/>
  <c r="BG118" i="7" s="1"/>
  <c r="BO118" i="7" a="1"/>
  <c r="BO118" i="7" s="1"/>
  <c r="BG119" i="7" a="1"/>
  <c r="BG119" i="7" s="1"/>
  <c r="BO119" i="7" a="1"/>
  <c r="BO119" i="7" s="1"/>
  <c r="BG120" i="7" a="1"/>
  <c r="BG120" i="7" s="1"/>
  <c r="BO120" i="7" a="1"/>
  <c r="BO120" i="7" s="1"/>
  <c r="BG121" i="7" a="1"/>
  <c r="BG121" i="7" s="1"/>
  <c r="BO121" i="7" a="1"/>
  <c r="BO121" i="7" s="1"/>
  <c r="BG122" i="7" a="1"/>
  <c r="BG122" i="7" s="1"/>
  <c r="BO122" i="7" a="1"/>
  <c r="BO122" i="7" s="1"/>
  <c r="BG123" i="7" a="1"/>
  <c r="BG123" i="7" s="1"/>
  <c r="BO123" i="7" a="1"/>
  <c r="BO123" i="7" s="1"/>
  <c r="BG124" i="7" a="1"/>
  <c r="BG124" i="7" s="1"/>
  <c r="BO124" i="7" a="1"/>
  <c r="BO124" i="7" s="1"/>
  <c r="BG125" i="7" a="1"/>
  <c r="BG125" i="7" s="1"/>
  <c r="BO125" i="7" a="1"/>
  <c r="BO125" i="7" s="1"/>
  <c r="BG126" i="7" a="1"/>
  <c r="BG126" i="7" s="1"/>
  <c r="BO126" i="7" a="1"/>
  <c r="BO126" i="7" s="1"/>
  <c r="BG127" i="7" a="1"/>
  <c r="BG127" i="7" s="1"/>
  <c r="BO127" i="7" a="1"/>
  <c r="BO127" i="7" s="1"/>
  <c r="BI129" i="7" a="1"/>
  <c r="BI129" i="7" s="1"/>
  <c r="BN129" i="7" a="1"/>
  <c r="BN129" i="7" s="1"/>
  <c r="BC130" i="7" a="1"/>
  <c r="BC130" i="7" s="1"/>
  <c r="BM130" i="7" a="1"/>
  <c r="BM130" i="7" s="1"/>
  <c r="BD131" i="7" a="1"/>
  <c r="BD131" i="7" s="1"/>
  <c r="BI131" i="7" a="1"/>
  <c r="BI131" i="7" s="1"/>
  <c r="BP131" i="7" a="1"/>
  <c r="BP131" i="7" s="1"/>
  <c r="BM132" i="7" a="1"/>
  <c r="BM132" i="7" s="1"/>
  <c r="BD133" i="7" a="1"/>
  <c r="BD133" i="7" s="1"/>
  <c r="BK133" i="7" a="1"/>
  <c r="BK133" i="7" s="1"/>
  <c r="BB134" i="7" a="1"/>
  <c r="BB134" i="7" s="1"/>
  <c r="BI134" i="7" a="1"/>
  <c r="BI134" i="7" s="1"/>
  <c r="BG135" i="7" a="1"/>
  <c r="BG135" i="7" s="1"/>
  <c r="BO135" i="7" a="1"/>
  <c r="BO135" i="7" s="1"/>
  <c r="BM136" i="7" a="1"/>
  <c r="BM136" i="7" s="1"/>
  <c r="BD137" i="7" a="1"/>
  <c r="BD137" i="7" s="1"/>
  <c r="BK137" i="7" a="1"/>
  <c r="BK137" i="7" s="1"/>
  <c r="BB138" i="7" a="1"/>
  <c r="BB138" i="7" s="1"/>
  <c r="BI138" i="7" a="1"/>
  <c r="BI138" i="7" s="1"/>
  <c r="BG139" i="7" a="1"/>
  <c r="BG139" i="7" s="1"/>
  <c r="BO139" i="7" a="1"/>
  <c r="BO139" i="7" s="1"/>
  <c r="BM140" i="7" a="1"/>
  <c r="BM140" i="7" s="1"/>
  <c r="BC107" i="7" a="1"/>
  <c r="BC107" i="7" s="1"/>
  <c r="BC108" i="7" a="1"/>
  <c r="BC108" i="7" s="1"/>
  <c r="BC109" i="7" a="1"/>
  <c r="BC109" i="7" s="1"/>
  <c r="BD110" i="7" a="1"/>
  <c r="BD110" i="7" s="1"/>
  <c r="BJ110" i="7" a="1"/>
  <c r="BJ110" i="7" s="1"/>
  <c r="BQ110" i="7" a="1"/>
  <c r="BQ110" i="7" s="1"/>
  <c r="BH111" i="7" a="1"/>
  <c r="BH111" i="7" s="1"/>
  <c r="BP111" i="7" a="1"/>
  <c r="BP111" i="7" s="1"/>
  <c r="BH112" i="7" a="1"/>
  <c r="BH112" i="7" s="1"/>
  <c r="BP112" i="7" a="1"/>
  <c r="BP112" i="7" s="1"/>
  <c r="BH113" i="7" a="1"/>
  <c r="BH113" i="7" s="1"/>
  <c r="BP113" i="7" a="1"/>
  <c r="BP113" i="7" s="1"/>
  <c r="BH114" i="7" a="1"/>
  <c r="BH114" i="7" s="1"/>
  <c r="BP114" i="7" a="1"/>
  <c r="BP114" i="7" s="1"/>
  <c r="BH115" i="7" a="1"/>
  <c r="BH115" i="7" s="1"/>
  <c r="BP115" i="7" a="1"/>
  <c r="BP115" i="7" s="1"/>
  <c r="BH116" i="7" a="1"/>
  <c r="BH116" i="7" s="1"/>
  <c r="BP116" i="7" a="1"/>
  <c r="BP116" i="7" s="1"/>
  <c r="BH117" i="7" a="1"/>
  <c r="BH117" i="7" s="1"/>
  <c r="BP117" i="7" a="1"/>
  <c r="BP117" i="7" s="1"/>
  <c r="BH118" i="7" a="1"/>
  <c r="BH118" i="7" s="1"/>
  <c r="BP118" i="7" a="1"/>
  <c r="BP118" i="7" s="1"/>
  <c r="BH119" i="7" a="1"/>
  <c r="BH119" i="7" s="1"/>
  <c r="BP119" i="7" a="1"/>
  <c r="BP119" i="7" s="1"/>
  <c r="BH120" i="7" a="1"/>
  <c r="BH120" i="7" s="1"/>
  <c r="BP120" i="7" a="1"/>
  <c r="BP120" i="7" s="1"/>
  <c r="BH121" i="7" a="1"/>
  <c r="BH121" i="7" s="1"/>
  <c r="BP121" i="7" a="1"/>
  <c r="BP121" i="7" s="1"/>
  <c r="BH122" i="7" a="1"/>
  <c r="BH122" i="7" s="1"/>
  <c r="BP122" i="7" a="1"/>
  <c r="BP122" i="7" s="1"/>
  <c r="BH123" i="7" a="1"/>
  <c r="BH123" i="7" s="1"/>
  <c r="BP123" i="7" a="1"/>
  <c r="BP123" i="7" s="1"/>
  <c r="BH124" i="7" a="1"/>
  <c r="BH124" i="7" s="1"/>
  <c r="BP124" i="7" a="1"/>
  <c r="BP124" i="7" s="1"/>
  <c r="BH125" i="7" a="1"/>
  <c r="BH125" i="7" s="1"/>
  <c r="BP125" i="7" a="1"/>
  <c r="BP125" i="7" s="1"/>
  <c r="BH126" i="7" a="1"/>
  <c r="BH126" i="7" s="1"/>
  <c r="BP126" i="7" a="1"/>
  <c r="BP126" i="7" s="1"/>
  <c r="BH127" i="7" a="1"/>
  <c r="BH127" i="7" s="1"/>
  <c r="BP127" i="7" a="1"/>
  <c r="BP127" i="7" s="1"/>
  <c r="BE128" i="7" a="1"/>
  <c r="BE128" i="7" s="1"/>
  <c r="BI128" i="7" a="1"/>
  <c r="BI128" i="7" s="1"/>
  <c r="BM128" i="7" a="1"/>
  <c r="BM128" i="7" s="1"/>
  <c r="BQ128" i="7" a="1"/>
  <c r="BQ128" i="7" s="1"/>
  <c r="BE129" i="7" a="1"/>
  <c r="BE129" i="7" s="1"/>
  <c r="BO129" i="7" a="1"/>
  <c r="BO129" i="7" s="1"/>
  <c r="BH130" i="7" a="1"/>
  <c r="BH130" i="7" s="1"/>
  <c r="BN130" i="7" a="1"/>
  <c r="BN130" i="7" s="1"/>
  <c r="BJ131" i="7" a="1"/>
  <c r="BJ131" i="7" s="1"/>
  <c r="BF132" i="7" a="1"/>
  <c r="BF132" i="7" s="1"/>
  <c r="BN132" i="7" a="1"/>
  <c r="BN132" i="7" s="1"/>
  <c r="BE133" i="7" a="1"/>
  <c r="BE133" i="7" s="1"/>
  <c r="BL133" i="7" a="1"/>
  <c r="BL133" i="7" s="1"/>
  <c r="BC134" i="7" a="1"/>
  <c r="BC134" i="7" s="1"/>
  <c r="BJ134" i="7" a="1"/>
  <c r="BJ134" i="7" s="1"/>
  <c r="BQ134" i="7" a="1"/>
  <c r="BQ134" i="7" s="1"/>
  <c r="BH135" i="7" a="1"/>
  <c r="BH135" i="7" s="1"/>
  <c r="BP135" i="7" a="1"/>
  <c r="BP135" i="7" s="1"/>
  <c r="BF136" i="7" a="1"/>
  <c r="BF136" i="7" s="1"/>
  <c r="BN136" i="7" a="1"/>
  <c r="BN136" i="7" s="1"/>
  <c r="BE137" i="7" a="1"/>
  <c r="BE137" i="7" s="1"/>
  <c r="BL137" i="7" a="1"/>
  <c r="BL137" i="7" s="1"/>
  <c r="BC138" i="7" a="1"/>
  <c r="BC138" i="7" s="1"/>
  <c r="BJ138" i="7" a="1"/>
  <c r="BJ138" i="7" s="1"/>
  <c r="BQ138" i="7" a="1"/>
  <c r="BQ138" i="7" s="1"/>
  <c r="BH139" i="7" a="1"/>
  <c r="BH139" i="7" s="1"/>
  <c r="BP139" i="7" a="1"/>
  <c r="BP139" i="7" s="1"/>
  <c r="BD107" i="7" a="1"/>
  <c r="BD107" i="7" s="1"/>
  <c r="BI107" i="7" a="1"/>
  <c r="BI107" i="7" s="1"/>
  <c r="BN107" i="7" a="1"/>
  <c r="BN107" i="7" s="1"/>
  <c r="BD108" i="7" a="1"/>
  <c r="BD108" i="7" s="1"/>
  <c r="BI108" i="7" a="1"/>
  <c r="BI108" i="7" s="1"/>
  <c r="BN108" i="7" a="1"/>
  <c r="BN108" i="7" s="1"/>
  <c r="BD109" i="7" a="1"/>
  <c r="BD109" i="7" s="1"/>
  <c r="BI109" i="7" a="1"/>
  <c r="BI109" i="7" s="1"/>
  <c r="BN109" i="7" a="1"/>
  <c r="BN109" i="7" s="1"/>
  <c r="BE110" i="7" a="1"/>
  <c r="BE110" i="7" s="1"/>
  <c r="BK110" i="7" a="1"/>
  <c r="BK110" i="7" s="1"/>
  <c r="BI111" i="7" a="1"/>
  <c r="BI111" i="7" s="1"/>
  <c r="BQ111" i="7" a="1"/>
  <c r="BQ111" i="7" s="1"/>
  <c r="BI112" i="7" a="1"/>
  <c r="BI112" i="7" s="1"/>
  <c r="BQ112" i="7" a="1"/>
  <c r="BQ112" i="7" s="1"/>
  <c r="BI113" i="7" a="1"/>
  <c r="BI113" i="7" s="1"/>
  <c r="BQ113" i="7" a="1"/>
  <c r="BQ113" i="7" s="1"/>
  <c r="BI114" i="7" a="1"/>
  <c r="BI114" i="7" s="1"/>
  <c r="BQ114" i="7" a="1"/>
  <c r="BQ114" i="7" s="1"/>
  <c r="BI115" i="7" a="1"/>
  <c r="BI115" i="7" s="1"/>
  <c r="BQ115" i="7" a="1"/>
  <c r="BQ115" i="7" s="1"/>
  <c r="BI116" i="7" a="1"/>
  <c r="BI116" i="7" s="1"/>
  <c r="BQ116" i="7" a="1"/>
  <c r="BQ116" i="7" s="1"/>
  <c r="BI117" i="7" a="1"/>
  <c r="BI117" i="7" s="1"/>
  <c r="BQ117" i="7" a="1"/>
  <c r="BQ117" i="7" s="1"/>
  <c r="BI118" i="7" a="1"/>
  <c r="BI118" i="7" s="1"/>
  <c r="BQ118" i="7" a="1"/>
  <c r="BQ118" i="7" s="1"/>
  <c r="BI119" i="7" a="1"/>
  <c r="BI119" i="7" s="1"/>
  <c r="BQ119" i="7" a="1"/>
  <c r="BQ119" i="7" s="1"/>
  <c r="BI120" i="7" a="1"/>
  <c r="BI120" i="7" s="1"/>
  <c r="BQ120" i="7" a="1"/>
  <c r="BQ120" i="7" s="1"/>
  <c r="BI121" i="7" a="1"/>
  <c r="BI121" i="7" s="1"/>
  <c r="BQ121" i="7" a="1"/>
  <c r="BQ121" i="7" s="1"/>
  <c r="BI122" i="7" a="1"/>
  <c r="BI122" i="7" s="1"/>
  <c r="BQ122" i="7" a="1"/>
  <c r="BQ122" i="7" s="1"/>
  <c r="BI123" i="7" a="1"/>
  <c r="BI123" i="7" s="1"/>
  <c r="BQ123" i="7" a="1"/>
  <c r="BQ123" i="7" s="1"/>
  <c r="BI124" i="7" a="1"/>
  <c r="BI124" i="7" s="1"/>
  <c r="BQ124" i="7" a="1"/>
  <c r="BQ124" i="7" s="1"/>
  <c r="BI125" i="7" a="1"/>
  <c r="BI125" i="7" s="1"/>
  <c r="BQ125" i="7" a="1"/>
  <c r="BQ125" i="7" s="1"/>
  <c r="BI126" i="7" a="1"/>
  <c r="BI126" i="7" s="1"/>
  <c r="BQ126" i="7" a="1"/>
  <c r="BQ126" i="7" s="1"/>
  <c r="BI127" i="7" a="1"/>
  <c r="BI127" i="7" s="1"/>
  <c r="BJ129" i="7" a="1"/>
  <c r="BJ129" i="7" s="1"/>
  <c r="BD130" i="7" a="1"/>
  <c r="BD130" i="7" s="1"/>
  <c r="BO130" i="7" a="1"/>
  <c r="BO130" i="7" s="1"/>
  <c r="BE131" i="7" a="1"/>
  <c r="BE131" i="7" s="1"/>
  <c r="BK131" i="7" a="1"/>
  <c r="BK131" i="7" s="1"/>
  <c r="BQ131" i="7" a="1"/>
  <c r="BQ131" i="7" s="1"/>
  <c r="BG132" i="7" a="1"/>
  <c r="BG132" i="7" s="1"/>
  <c r="BO132" i="7" a="1"/>
  <c r="BO132" i="7" s="1"/>
  <c r="BM133" i="7" a="1"/>
  <c r="BM133" i="7" s="1"/>
  <c r="BD134" i="7" a="1"/>
  <c r="BD134" i="7" s="1"/>
  <c r="BK134" i="7" a="1"/>
  <c r="BK134" i="7" s="1"/>
  <c r="BB135" i="7" a="1"/>
  <c r="BB135" i="7" s="1"/>
  <c r="BI135" i="7" a="1"/>
  <c r="BI135" i="7" s="1"/>
  <c r="BG136" i="7" a="1"/>
  <c r="BG136" i="7" s="1"/>
  <c r="BO136" i="7" a="1"/>
  <c r="BO136" i="7" s="1"/>
  <c r="BM137" i="7" a="1"/>
  <c r="BM137" i="7" s="1"/>
  <c r="BD138" i="7" a="1"/>
  <c r="BD138" i="7" s="1"/>
  <c r="BK138" i="7" a="1"/>
  <c r="BK138" i="7" s="1"/>
  <c r="BB139" i="7" a="1"/>
  <c r="BB139" i="7" s="1"/>
  <c r="BI139" i="7" a="1"/>
  <c r="BI139" i="7" s="1"/>
  <c r="BG140" i="7" a="1"/>
  <c r="BG140" i="7" s="1"/>
  <c r="BO140" i="7" a="1"/>
  <c r="BO140" i="7" s="1"/>
  <c r="BM141" i="7" a="1"/>
  <c r="BM141" i="7" s="1"/>
  <c r="BD142" i="7" a="1"/>
  <c r="BD142" i="7" s="1"/>
  <c r="BK142" i="7" a="1"/>
  <c r="BK142" i="7" s="1"/>
  <c r="BB143" i="7" a="1"/>
  <c r="BB143" i="7" s="1"/>
  <c r="BI143" i="7" a="1"/>
  <c r="BI143" i="7" s="1"/>
  <c r="BO107" i="7" a="1"/>
  <c r="BO107" i="7" s="1"/>
  <c r="BO108" i="7" a="1"/>
  <c r="BO108" i="7" s="1"/>
  <c r="BO109" i="7" a="1"/>
  <c r="BO109" i="7" s="1"/>
  <c r="BL110" i="7" a="1"/>
  <c r="BL110" i="7" s="1"/>
  <c r="BB111" i="7" a="1"/>
  <c r="BB111" i="7" s="1"/>
  <c r="BJ111" i="7" a="1"/>
  <c r="BJ111" i="7" s="1"/>
  <c r="BB112" i="7" a="1"/>
  <c r="BB112" i="7" s="1"/>
  <c r="BJ112" i="7" a="1"/>
  <c r="BJ112" i="7" s="1"/>
  <c r="BB113" i="7" a="1"/>
  <c r="BB113" i="7" s="1"/>
  <c r="BJ113" i="7" a="1"/>
  <c r="BJ113" i="7" s="1"/>
  <c r="BB114" i="7" a="1"/>
  <c r="BB114" i="7" s="1"/>
  <c r="BJ114" i="7" a="1"/>
  <c r="BJ114" i="7" s="1"/>
  <c r="BB115" i="7" a="1"/>
  <c r="BB115" i="7" s="1"/>
  <c r="BJ115" i="7" a="1"/>
  <c r="BJ115" i="7" s="1"/>
  <c r="BB116" i="7" a="1"/>
  <c r="BB116" i="7" s="1"/>
  <c r="BJ116" i="7" a="1"/>
  <c r="BJ116" i="7" s="1"/>
  <c r="BB117" i="7" a="1"/>
  <c r="BB117" i="7" s="1"/>
  <c r="BJ117" i="7" a="1"/>
  <c r="BJ117" i="7" s="1"/>
  <c r="BB118" i="7" a="1"/>
  <c r="BB118" i="7" s="1"/>
  <c r="BJ118" i="7" a="1"/>
  <c r="BJ118" i="7" s="1"/>
  <c r="BB119" i="7" a="1"/>
  <c r="BB119" i="7" s="1"/>
  <c r="BJ119" i="7" a="1"/>
  <c r="BJ119" i="7" s="1"/>
  <c r="BB120" i="7" a="1"/>
  <c r="BB120" i="7" s="1"/>
  <c r="BJ120" i="7" a="1"/>
  <c r="BJ120" i="7" s="1"/>
  <c r="BB121" i="7" a="1"/>
  <c r="BB121" i="7" s="1"/>
  <c r="BJ121" i="7" a="1"/>
  <c r="BJ121" i="7" s="1"/>
  <c r="BB122" i="7" a="1"/>
  <c r="BB122" i="7" s="1"/>
  <c r="BJ122" i="7" a="1"/>
  <c r="BJ122" i="7" s="1"/>
  <c r="BB123" i="7" a="1"/>
  <c r="BB123" i="7" s="1"/>
  <c r="BJ123" i="7" a="1"/>
  <c r="BJ123" i="7" s="1"/>
  <c r="BB124" i="7" a="1"/>
  <c r="BB124" i="7" s="1"/>
  <c r="BJ124" i="7" a="1"/>
  <c r="BJ124" i="7" s="1"/>
  <c r="BB125" i="7" a="1"/>
  <c r="BB125" i="7" s="1"/>
  <c r="BJ125" i="7" a="1"/>
  <c r="BJ125" i="7" s="1"/>
  <c r="BB126" i="7" a="1"/>
  <c r="BB126" i="7" s="1"/>
  <c r="BJ126" i="7" a="1"/>
  <c r="BJ126" i="7" s="1"/>
  <c r="BB127" i="7" a="1"/>
  <c r="BB127" i="7" s="1"/>
  <c r="BJ127" i="7" a="1"/>
  <c r="BJ127" i="7" s="1"/>
  <c r="BQ127" i="7" a="1"/>
  <c r="BQ127" i="7" s="1"/>
  <c r="BF128" i="7" a="1"/>
  <c r="BF128" i="7" s="1"/>
  <c r="BJ128" i="7" a="1"/>
  <c r="BJ128" i="7" s="1"/>
  <c r="BN128" i="7" a="1"/>
  <c r="BN128" i="7" s="1"/>
  <c r="BB129" i="7" a="1"/>
  <c r="BB129" i="7" s="1"/>
  <c r="BF129" i="7" a="1"/>
  <c r="BF129" i="7" s="1"/>
  <c r="BK129" i="7" a="1"/>
  <c r="BK129" i="7" s="1"/>
  <c r="BP129" i="7" a="1"/>
  <c r="BP129" i="7" s="1"/>
  <c r="BI130" i="7" a="1"/>
  <c r="BI130" i="7" s="1"/>
  <c r="BP130" i="7" a="1"/>
  <c r="BP130" i="7" s="1"/>
  <c r="BL131" i="7" a="1"/>
  <c r="BL131" i="7" s="1"/>
  <c r="BB132" i="7" a="1"/>
  <c r="BB132" i="7" s="1"/>
  <c r="BH132" i="7" a="1"/>
  <c r="BH132" i="7" s="1"/>
  <c r="BP132" i="7" a="1"/>
  <c r="BP132" i="7" s="1"/>
  <c r="BF133" i="7" a="1"/>
  <c r="BF133" i="7" s="1"/>
  <c r="BN133" i="7" a="1"/>
  <c r="BN133" i="7" s="1"/>
  <c r="BE134" i="7" a="1"/>
  <c r="BE134" i="7" s="1"/>
  <c r="BL134" i="7" a="1"/>
  <c r="BL134" i="7" s="1"/>
  <c r="BC135" i="7" a="1"/>
  <c r="BC135" i="7" s="1"/>
  <c r="BJ135" i="7" a="1"/>
  <c r="BJ135" i="7" s="1"/>
  <c r="BQ135" i="7" a="1"/>
  <c r="BQ135" i="7" s="1"/>
  <c r="BH136" i="7" a="1"/>
  <c r="BH136" i="7" s="1"/>
  <c r="BP136" i="7" a="1"/>
  <c r="BP136" i="7" s="1"/>
  <c r="BF137" i="7" a="1"/>
  <c r="BF137" i="7" s="1"/>
  <c r="BE107" i="7" a="1"/>
  <c r="BE107" i="7" s="1"/>
  <c r="BJ107" i="7" a="1"/>
  <c r="BJ107" i="7" s="1"/>
  <c r="BP107" i="7" a="1"/>
  <c r="BP107" i="7" s="1"/>
  <c r="BE108" i="7" a="1"/>
  <c r="BE108" i="7" s="1"/>
  <c r="BJ108" i="7" a="1"/>
  <c r="BJ108" i="7" s="1"/>
  <c r="BP108" i="7" a="1"/>
  <c r="BP108" i="7" s="1"/>
  <c r="BE109" i="7" a="1"/>
  <c r="BE109" i="7" s="1"/>
  <c r="BJ109" i="7" a="1"/>
  <c r="BJ109" i="7" s="1"/>
  <c r="BP109" i="7" a="1"/>
  <c r="BP109" i="7" s="1"/>
  <c r="BF110" i="7" a="1"/>
  <c r="BF110" i="7" s="1"/>
  <c r="BM110" i="7" a="1"/>
  <c r="BM110" i="7" s="1"/>
  <c r="BC111" i="7" a="1"/>
  <c r="BC111" i="7" s="1"/>
  <c r="BK111" i="7" a="1"/>
  <c r="BK111" i="7" s="1"/>
  <c r="BC112" i="7" a="1"/>
  <c r="BC112" i="7" s="1"/>
  <c r="BK112" i="7" a="1"/>
  <c r="BK112" i="7" s="1"/>
  <c r="BC113" i="7" a="1"/>
  <c r="BC113" i="7" s="1"/>
  <c r="BK113" i="7" a="1"/>
  <c r="BK113" i="7" s="1"/>
  <c r="BC114" i="7" a="1"/>
  <c r="BC114" i="7" s="1"/>
  <c r="BK114" i="7" a="1"/>
  <c r="BK114" i="7" s="1"/>
  <c r="BC115" i="7" a="1"/>
  <c r="BC115" i="7" s="1"/>
  <c r="BK115" i="7" a="1"/>
  <c r="BK115" i="7" s="1"/>
  <c r="BC116" i="7" a="1"/>
  <c r="BC116" i="7" s="1"/>
  <c r="BK116" i="7" a="1"/>
  <c r="BK116" i="7" s="1"/>
  <c r="BC117" i="7" a="1"/>
  <c r="BC117" i="7" s="1"/>
  <c r="BK117" i="7" a="1"/>
  <c r="BK117" i="7" s="1"/>
  <c r="BC118" i="7" a="1"/>
  <c r="BC118" i="7" s="1"/>
  <c r="BK118" i="7" a="1"/>
  <c r="BK118" i="7" s="1"/>
  <c r="BC119" i="7" a="1"/>
  <c r="BC119" i="7" s="1"/>
  <c r="BK119" i="7" a="1"/>
  <c r="BK119" i="7" s="1"/>
  <c r="BC120" i="7" a="1"/>
  <c r="BC120" i="7" s="1"/>
  <c r="BK120" i="7" a="1"/>
  <c r="BK120" i="7" s="1"/>
  <c r="BC121" i="7" a="1"/>
  <c r="BC121" i="7" s="1"/>
  <c r="BK121" i="7" a="1"/>
  <c r="BK121" i="7" s="1"/>
  <c r="BC122" i="7" a="1"/>
  <c r="BC122" i="7" s="1"/>
  <c r="BK122" i="7" a="1"/>
  <c r="BK122" i="7" s="1"/>
  <c r="BC123" i="7" a="1"/>
  <c r="BC123" i="7" s="1"/>
  <c r="BK123" i="7" a="1"/>
  <c r="BK123" i="7" s="1"/>
  <c r="BC124" i="7" a="1"/>
  <c r="BC124" i="7" s="1"/>
  <c r="BK124" i="7" a="1"/>
  <c r="BK124" i="7" s="1"/>
  <c r="BC125" i="7" a="1"/>
  <c r="BC125" i="7" s="1"/>
  <c r="BK125" i="7" a="1"/>
  <c r="BK125" i="7" s="1"/>
  <c r="BC126" i="7" a="1"/>
  <c r="BC126" i="7" s="1"/>
  <c r="BK126" i="7" a="1"/>
  <c r="BK126" i="7" s="1"/>
  <c r="BC127" i="7" a="1"/>
  <c r="BC127" i="7" s="1"/>
  <c r="BK127" i="7" a="1"/>
  <c r="BK127" i="7" s="1"/>
  <c r="BB128" i="7" a="1"/>
  <c r="BB128" i="7" s="1"/>
  <c r="BG129" i="7" a="1"/>
  <c r="BG129" i="7" s="1"/>
  <c r="BE130" i="7" a="1"/>
  <c r="BE130" i="7" s="1"/>
  <c r="BJ130" i="7" a="1"/>
  <c r="BJ130" i="7" s="1"/>
  <c r="BF131" i="7" a="1"/>
  <c r="BF131" i="7" s="1"/>
  <c r="BC132" i="7" a="1"/>
  <c r="BC132" i="7" s="1"/>
  <c r="BI132" i="7" a="1"/>
  <c r="BI132" i="7" s="1"/>
  <c r="BG133" i="7" a="1"/>
  <c r="BG133" i="7" s="1"/>
  <c r="BO133" i="7" a="1"/>
  <c r="BO133" i="7" s="1"/>
  <c r="BM134" i="7" a="1"/>
  <c r="BM134" i="7" s="1"/>
  <c r="BD135" i="7" a="1"/>
  <c r="BD135" i="7" s="1"/>
  <c r="BK135" i="7" a="1"/>
  <c r="BK135" i="7" s="1"/>
  <c r="BB136" i="7" a="1"/>
  <c r="BB136" i="7" s="1"/>
  <c r="BI136" i="7" a="1"/>
  <c r="BI136" i="7" s="1"/>
  <c r="BG137" i="7" a="1"/>
  <c r="BG137" i="7" s="1"/>
  <c r="BO137" i="7" a="1"/>
  <c r="BO137" i="7" s="1"/>
  <c r="BM138" i="7" a="1"/>
  <c r="BM138" i="7" s="1"/>
  <c r="BD139" i="7" a="1"/>
  <c r="BD139" i="7" s="1"/>
  <c r="BK139" i="7" a="1"/>
  <c r="BK139" i="7" s="1"/>
  <c r="BB140" i="7" a="1"/>
  <c r="BB140" i="7" s="1"/>
  <c r="BI140" i="7" a="1"/>
  <c r="BI140" i="7" s="1"/>
  <c r="BK107" i="7" a="1"/>
  <c r="BK107" i="7" s="1"/>
  <c r="BK108" i="7" a="1"/>
  <c r="BK108" i="7" s="1"/>
  <c r="BK109" i="7" a="1"/>
  <c r="BK109" i="7" s="1"/>
  <c r="BQ109" i="7" a="1"/>
  <c r="BQ109" i="7" s="1"/>
  <c r="BG110" i="7" a="1"/>
  <c r="BG110" i="7" s="1"/>
  <c r="BD111" i="7" a="1"/>
  <c r="BD111" i="7" s="1"/>
  <c r="BL111" i="7" a="1"/>
  <c r="BL111" i="7" s="1"/>
  <c r="BD112" i="7" a="1"/>
  <c r="BD112" i="7" s="1"/>
  <c r="BL112" i="7" a="1"/>
  <c r="BL112" i="7" s="1"/>
  <c r="BD113" i="7" a="1"/>
  <c r="BD113" i="7" s="1"/>
  <c r="BL113" i="7" a="1"/>
  <c r="BL113" i="7" s="1"/>
  <c r="BD114" i="7" a="1"/>
  <c r="BD114" i="7" s="1"/>
  <c r="BL114" i="7" a="1"/>
  <c r="BL114" i="7" s="1"/>
  <c r="BD115" i="7" a="1"/>
  <c r="BD115" i="7" s="1"/>
  <c r="BL115" i="7" a="1"/>
  <c r="BL115" i="7" s="1"/>
  <c r="BD116" i="7" a="1"/>
  <c r="BD116" i="7" s="1"/>
  <c r="BL116" i="7" a="1"/>
  <c r="BL116" i="7" s="1"/>
  <c r="BD117" i="7" a="1"/>
  <c r="BD117" i="7" s="1"/>
  <c r="BL117" i="7" a="1"/>
  <c r="BL117" i="7" s="1"/>
  <c r="BD118" i="7" a="1"/>
  <c r="BD118" i="7" s="1"/>
  <c r="BL118" i="7" a="1"/>
  <c r="BL118" i="7" s="1"/>
  <c r="BD119" i="7" a="1"/>
  <c r="BD119" i="7" s="1"/>
  <c r="BL119" i="7" a="1"/>
  <c r="BL119" i="7" s="1"/>
  <c r="BD120" i="7" a="1"/>
  <c r="BD120" i="7" s="1"/>
  <c r="BL120" i="7" a="1"/>
  <c r="BL120" i="7" s="1"/>
  <c r="BD121" i="7" a="1"/>
  <c r="BD121" i="7" s="1"/>
  <c r="BL121" i="7" a="1"/>
  <c r="BL121" i="7" s="1"/>
  <c r="BD122" i="7" a="1"/>
  <c r="BD122" i="7" s="1"/>
  <c r="BL122" i="7" a="1"/>
  <c r="BL122" i="7" s="1"/>
  <c r="BD123" i="7" a="1"/>
  <c r="BD123" i="7" s="1"/>
  <c r="BL123" i="7" a="1"/>
  <c r="BL123" i="7" s="1"/>
  <c r="BD124" i="7" a="1"/>
  <c r="BD124" i="7" s="1"/>
  <c r="BL124" i="7" a="1"/>
  <c r="BL124" i="7" s="1"/>
  <c r="BD125" i="7" a="1"/>
  <c r="BD125" i="7" s="1"/>
  <c r="BL125" i="7" a="1"/>
  <c r="BL125" i="7" s="1"/>
  <c r="BD126" i="7" a="1"/>
  <c r="BD126" i="7" s="1"/>
  <c r="BL126" i="7" a="1"/>
  <c r="BL126" i="7" s="1"/>
  <c r="BD127" i="7" a="1"/>
  <c r="BD127" i="7" s="1"/>
  <c r="BL127" i="7" a="1"/>
  <c r="BL127" i="7" s="1"/>
  <c r="BC128" i="7" a="1"/>
  <c r="BC128" i="7" s="1"/>
  <c r="BG128" i="7" a="1"/>
  <c r="BG128" i="7" s="1"/>
  <c r="BK128" i="7" a="1"/>
  <c r="BK128" i="7" s="1"/>
  <c r="BO128" i="7" a="1"/>
  <c r="BO128" i="7" s="1"/>
  <c r="BC129" i="7" a="1"/>
  <c r="BC129" i="7" s="1"/>
  <c r="BL129" i="7" a="1"/>
  <c r="BL129" i="7" s="1"/>
  <c r="BQ129" i="7" a="1"/>
  <c r="BQ129" i="7" s="1"/>
  <c r="BK130" i="7" a="1"/>
  <c r="BK130" i="7" s="1"/>
  <c r="BQ130" i="7" a="1"/>
  <c r="BQ130" i="7" s="1"/>
  <c r="BG131" i="7" a="1"/>
  <c r="BG131" i="7" s="1"/>
  <c r="BM131" i="7" a="1"/>
  <c r="BM131" i="7" s="1"/>
  <c r="BD132" i="7" a="1"/>
  <c r="BD132" i="7" s="1"/>
  <c r="BJ132" i="7" a="1"/>
  <c r="BJ132" i="7" s="1"/>
  <c r="BQ132" i="7" a="1"/>
  <c r="BQ132" i="7" s="1"/>
  <c r="BH133" i="7" a="1"/>
  <c r="BH133" i="7" s="1"/>
  <c r="BP133" i="7" a="1"/>
  <c r="BP133" i="7" s="1"/>
  <c r="BF134" i="7" a="1"/>
  <c r="BF134" i="7" s="1"/>
  <c r="BN134" i="7" a="1"/>
  <c r="BN134" i="7" s="1"/>
  <c r="BE135" i="7" a="1"/>
  <c r="BE135" i="7" s="1"/>
  <c r="BL135" i="7" a="1"/>
  <c r="BL135" i="7" s="1"/>
  <c r="BC136" i="7" a="1"/>
  <c r="BC136" i="7" s="1"/>
  <c r="BJ136" i="7" a="1"/>
  <c r="BJ136" i="7" s="1"/>
  <c r="BQ136" i="7" a="1"/>
  <c r="BQ136" i="7" s="1"/>
  <c r="BH137" i="7" a="1"/>
  <c r="BH137" i="7" s="1"/>
  <c r="BP137" i="7" a="1"/>
  <c r="BP137" i="7" s="1"/>
  <c r="BF138" i="7" a="1"/>
  <c r="BF138" i="7" s="1"/>
  <c r="BN138" i="7" a="1"/>
  <c r="BN138" i="7" s="1"/>
  <c r="BE139" i="7" a="1"/>
  <c r="BE139" i="7" s="1"/>
  <c r="BF107" i="7" a="1"/>
  <c r="BF107" i="7" s="1"/>
  <c r="BL107" i="7" a="1"/>
  <c r="BL107" i="7" s="1"/>
  <c r="BQ107" i="7" a="1"/>
  <c r="BQ107" i="7" s="1"/>
  <c r="BF108" i="7" a="1"/>
  <c r="BF108" i="7" s="1"/>
  <c r="BL108" i="7" a="1"/>
  <c r="BL108" i="7" s="1"/>
  <c r="BQ108" i="7" a="1"/>
  <c r="BQ108" i="7" s="1"/>
  <c r="BF109" i="7" a="1"/>
  <c r="BF109" i="7" s="1"/>
  <c r="BL109" i="7" a="1"/>
  <c r="BL109" i="7" s="1"/>
  <c r="BH110" i="7" a="1"/>
  <c r="BH110" i="7" s="1"/>
  <c r="BN110" i="7" a="1"/>
  <c r="BN110" i="7" s="1"/>
  <c r="BE111" i="7" a="1"/>
  <c r="BE111" i="7" s="1"/>
  <c r="BM111" i="7" a="1"/>
  <c r="BM111" i="7" s="1"/>
  <c r="BE112" i="7" a="1"/>
  <c r="BE112" i="7" s="1"/>
  <c r="BM112" i="7" a="1"/>
  <c r="BM112" i="7" s="1"/>
  <c r="BE113" i="7" a="1"/>
  <c r="BE113" i="7" s="1"/>
  <c r="BM113" i="7" a="1"/>
  <c r="BM113" i="7" s="1"/>
  <c r="BE114" i="7" a="1"/>
  <c r="BE114" i="7" s="1"/>
  <c r="BM114" i="7" a="1"/>
  <c r="BM114" i="7" s="1"/>
  <c r="BE115" i="7" a="1"/>
  <c r="BE115" i="7" s="1"/>
  <c r="BM115" i="7" a="1"/>
  <c r="BM115" i="7" s="1"/>
  <c r="BE116" i="7" a="1"/>
  <c r="BE116" i="7" s="1"/>
  <c r="BM116" i="7" a="1"/>
  <c r="BM116" i="7" s="1"/>
  <c r="BE117" i="7" a="1"/>
  <c r="BE117" i="7" s="1"/>
  <c r="BM117" i="7" a="1"/>
  <c r="BM117" i="7" s="1"/>
  <c r="BE118" i="7" a="1"/>
  <c r="BE118" i="7" s="1"/>
  <c r="BM118" i="7" a="1"/>
  <c r="BM118" i="7" s="1"/>
  <c r="BE119" i="7" a="1"/>
  <c r="BE119" i="7" s="1"/>
  <c r="BM119" i="7" a="1"/>
  <c r="BM119" i="7" s="1"/>
  <c r="BE120" i="7" a="1"/>
  <c r="BE120" i="7" s="1"/>
  <c r="BM120" i="7" a="1"/>
  <c r="BM120" i="7" s="1"/>
  <c r="BE121" i="7" a="1"/>
  <c r="BE121" i="7" s="1"/>
  <c r="BM121" i="7" a="1"/>
  <c r="BM121" i="7" s="1"/>
  <c r="BE122" i="7" a="1"/>
  <c r="BE122" i="7" s="1"/>
  <c r="BM122" i="7" a="1"/>
  <c r="BM122" i="7" s="1"/>
  <c r="BE123" i="7" a="1"/>
  <c r="BE123" i="7" s="1"/>
  <c r="BM123" i="7" a="1"/>
  <c r="BM123" i="7" s="1"/>
  <c r="BE124" i="7" a="1"/>
  <c r="BE124" i="7" s="1"/>
  <c r="BM124" i="7" a="1"/>
  <c r="BM124" i="7" s="1"/>
  <c r="BE125" i="7" a="1"/>
  <c r="BE125" i="7" s="1"/>
  <c r="BM125" i="7" a="1"/>
  <c r="BM125" i="7" s="1"/>
  <c r="BE126" i="7" a="1"/>
  <c r="BE126" i="7" s="1"/>
  <c r="BM126" i="7" a="1"/>
  <c r="BM126" i="7" s="1"/>
  <c r="BE127" i="7" a="1"/>
  <c r="BE127" i="7" s="1"/>
  <c r="BM127" i="7" a="1"/>
  <c r="BM127" i="7" s="1"/>
  <c r="BH129" i="7" a="1"/>
  <c r="BH129" i="7" s="1"/>
  <c r="BF130" i="7" a="1"/>
  <c r="BF130" i="7" s="1"/>
  <c r="BL130" i="7" a="1"/>
  <c r="BL130" i="7" s="1"/>
  <c r="BB131" i="7" a="1"/>
  <c r="BB131" i="7" s="1"/>
  <c r="BH131" i="7" a="1"/>
  <c r="BH131" i="7" s="1"/>
  <c r="BN131" i="7" a="1"/>
  <c r="BN131" i="7" s="1"/>
  <c r="BK132" i="7" a="1"/>
  <c r="BK132" i="7" s="1"/>
  <c r="BB133" i="7" a="1"/>
  <c r="BB133" i="7" s="1"/>
  <c r="BI133" i="7" a="1"/>
  <c r="BI133" i="7" s="1"/>
  <c r="BG134" i="7" a="1"/>
  <c r="BG134" i="7" s="1"/>
  <c r="BO134" i="7" a="1"/>
  <c r="BO134" i="7" s="1"/>
  <c r="BM135" i="7" a="1"/>
  <c r="BM135" i="7" s="1"/>
  <c r="BD136" i="7" a="1"/>
  <c r="BD136" i="7" s="1"/>
  <c r="BK136" i="7" a="1"/>
  <c r="BK136" i="7" s="1"/>
  <c r="BB137" i="7" a="1"/>
  <c r="BB137" i="7" s="1"/>
  <c r="BI137" i="7" a="1"/>
  <c r="BI137" i="7" s="1"/>
  <c r="BG138" i="7" a="1"/>
  <c r="BG138" i="7" s="1"/>
  <c r="BO138" i="7" a="1"/>
  <c r="BO138" i="7" s="1"/>
  <c r="BM139" i="7" a="1"/>
  <c r="BM139" i="7" s="1"/>
  <c r="BD140" i="7" a="1"/>
  <c r="BD140" i="7" s="1"/>
  <c r="BK140" i="7" a="1"/>
  <c r="BK140" i="7" s="1"/>
  <c r="BB141" i="7" a="1"/>
  <c r="BB141" i="7" s="1"/>
  <c r="BI141" i="7" a="1"/>
  <c r="BI141" i="7" s="1"/>
  <c r="BG142" i="7" a="1"/>
  <c r="BG142" i="7" s="1"/>
  <c r="BO142" i="7" a="1"/>
  <c r="BO142" i="7" s="1"/>
  <c r="BM143" i="7" a="1"/>
  <c r="BM143" i="7" s="1"/>
  <c r="BG107" i="7" a="1"/>
  <c r="BG107" i="7" s="1"/>
  <c r="BB110" i="7" a="1"/>
  <c r="BB110" i="7" s="1"/>
  <c r="BN113" i="7" a="1"/>
  <c r="BN113" i="7" s="1"/>
  <c r="BN117" i="7" a="1"/>
  <c r="BN117" i="7" s="1"/>
  <c r="BN121" i="7" a="1"/>
  <c r="BN121" i="7" s="1"/>
  <c r="BN125" i="7" a="1"/>
  <c r="BN125" i="7" s="1"/>
  <c r="BP128" i="7" a="1"/>
  <c r="BP128" i="7" s="1"/>
  <c r="BP134" i="7" a="1"/>
  <c r="BP134" i="7" s="1"/>
  <c r="BQ137" i="7" a="1"/>
  <c r="BQ137" i="7" s="1"/>
  <c r="BL139" i="7" a="1"/>
  <c r="BL139" i="7" s="1"/>
  <c r="BL140" i="7" a="1"/>
  <c r="BL140" i="7" s="1"/>
  <c r="BF141" i="7" a="1"/>
  <c r="BF141" i="7" s="1"/>
  <c r="BP141" i="7" a="1"/>
  <c r="BP141" i="7" s="1"/>
  <c r="BI142" i="7" a="1"/>
  <c r="BI142" i="7" s="1"/>
  <c r="BC143" i="7" a="1"/>
  <c r="BC143" i="7" s="1"/>
  <c r="BL143" i="7" a="1"/>
  <c r="BL143" i="7" s="1"/>
  <c r="BD144" i="7" a="1"/>
  <c r="BD144" i="7" s="1"/>
  <c r="BK144" i="7" a="1"/>
  <c r="BK144" i="7" s="1"/>
  <c r="BB145" i="7" a="1"/>
  <c r="BB145" i="7" s="1"/>
  <c r="BI145" i="7" a="1"/>
  <c r="BI145" i="7" s="1"/>
  <c r="BG146" i="7" a="1"/>
  <c r="BG146" i="7" s="1"/>
  <c r="BO146" i="7" a="1"/>
  <c r="BO146" i="7" s="1"/>
  <c r="BM147" i="7" a="1"/>
  <c r="BM147" i="7" s="1"/>
  <c r="BD148" i="7" a="1"/>
  <c r="BD148" i="7" s="1"/>
  <c r="BK148" i="7" a="1"/>
  <c r="BK148" i="7" s="1"/>
  <c r="BB149" i="7" a="1"/>
  <c r="BB149" i="7" s="1"/>
  <c r="BI149" i="7" a="1"/>
  <c r="BI149" i="7" s="1"/>
  <c r="BG150" i="7" a="1"/>
  <c r="BG150" i="7" s="1"/>
  <c r="BM150" i="7" a="1"/>
  <c r="BM150" i="7" s="1"/>
  <c r="BH106" i="7" a="1"/>
  <c r="BH106" i="7" s="1"/>
  <c r="BM106" i="7" a="1"/>
  <c r="BM106" i="7" s="1"/>
  <c r="BH128" i="7" a="1"/>
  <c r="BH128" i="7" s="1"/>
  <c r="BI110" i="7" a="1"/>
  <c r="BI110" i="7" s="1"/>
  <c r="BF114" i="7" a="1"/>
  <c r="BF114" i="7" s="1"/>
  <c r="BF118" i="7" a="1"/>
  <c r="BF118" i="7" s="1"/>
  <c r="BF122" i="7" a="1"/>
  <c r="BF122" i="7" s="1"/>
  <c r="BF126" i="7" a="1"/>
  <c r="BF126" i="7" s="1"/>
  <c r="BD129" i="7" a="1"/>
  <c r="BD129" i="7" s="1"/>
  <c r="BO131" i="7" a="1"/>
  <c r="BO131" i="7" s="1"/>
  <c r="BF135" i="7" a="1"/>
  <c r="BF135" i="7" s="1"/>
  <c r="BE138" i="7" a="1"/>
  <c r="BE138" i="7" s="1"/>
  <c r="BN139" i="7" a="1"/>
  <c r="BN139" i="7" s="1"/>
  <c r="BN140" i="7" a="1"/>
  <c r="BN140" i="7" s="1"/>
  <c r="BG141" i="7" a="1"/>
  <c r="BG141" i="7" s="1"/>
  <c r="BQ141" i="7" a="1"/>
  <c r="BQ141" i="7" s="1"/>
  <c r="BJ142" i="7" a="1"/>
  <c r="BJ142" i="7" s="1"/>
  <c r="BD143" i="7" a="1"/>
  <c r="BD143" i="7" s="1"/>
  <c r="BN143" i="7" a="1"/>
  <c r="BN143" i="7" s="1"/>
  <c r="BE144" i="7" a="1"/>
  <c r="BE144" i="7" s="1"/>
  <c r="BL144" i="7" a="1"/>
  <c r="BL144" i="7" s="1"/>
  <c r="BC145" i="7" a="1"/>
  <c r="BC145" i="7" s="1"/>
  <c r="BJ145" i="7" a="1"/>
  <c r="BJ145" i="7" s="1"/>
  <c r="BQ145" i="7" a="1"/>
  <c r="BQ145" i="7" s="1"/>
  <c r="BH146" i="7" a="1"/>
  <c r="BH146" i="7" s="1"/>
  <c r="BP146" i="7" a="1"/>
  <c r="BP146" i="7" s="1"/>
  <c r="BF147" i="7" a="1"/>
  <c r="BF147" i="7" s="1"/>
  <c r="BN147" i="7" a="1"/>
  <c r="BN147" i="7" s="1"/>
  <c r="BE148" i="7" a="1"/>
  <c r="BE148" i="7" s="1"/>
  <c r="BL148" i="7" a="1"/>
  <c r="BL148" i="7" s="1"/>
  <c r="BC149" i="7" a="1"/>
  <c r="BC149" i="7" s="1"/>
  <c r="BJ149" i="7" a="1"/>
  <c r="BJ149" i="7" s="1"/>
  <c r="BQ149" i="7" a="1"/>
  <c r="BQ149" i="7" s="1"/>
  <c r="BH150" i="7" a="1"/>
  <c r="BH150" i="7" s="1"/>
  <c r="BC106" i="7" a="1"/>
  <c r="BC106" i="7" s="1"/>
  <c r="BN106" i="7" a="1"/>
  <c r="BN106" i="7" s="1"/>
  <c r="BN116" i="7" a="1"/>
  <c r="BN116" i="7" s="1"/>
  <c r="BQ133" i="7" a="1"/>
  <c r="BQ133" i="7" s="1"/>
  <c r="BH140" i="7" a="1"/>
  <c r="BH140" i="7" s="1"/>
  <c r="BN141" i="7" a="1"/>
  <c r="BN141" i="7" s="1"/>
  <c r="BJ143" i="7" a="1"/>
  <c r="BJ143" i="7" s="1"/>
  <c r="BI144" i="7" a="1"/>
  <c r="BI144" i="7" s="1"/>
  <c r="BO145" i="7" a="1"/>
  <c r="BO145" i="7" s="1"/>
  <c r="BD147" i="7" a="1"/>
  <c r="BD147" i="7" s="1"/>
  <c r="BB148" i="7" a="1"/>
  <c r="BB148" i="7" s="1"/>
  <c r="BG149" i="7" a="1"/>
  <c r="BG149" i="7" s="1"/>
  <c r="BL150" i="7" a="1"/>
  <c r="BL150" i="7" s="1"/>
  <c r="BL106" i="7" a="1"/>
  <c r="BL106" i="7" s="1"/>
  <c r="BO110" i="7" a="1"/>
  <c r="BO110" i="7" s="1"/>
  <c r="BN114" i="7" a="1"/>
  <c r="BN114" i="7" s="1"/>
  <c r="BN118" i="7" a="1"/>
  <c r="BN118" i="7" s="1"/>
  <c r="BN122" i="7" a="1"/>
  <c r="BN122" i="7" s="1"/>
  <c r="BN126" i="7" a="1"/>
  <c r="BN126" i="7" s="1"/>
  <c r="BE132" i="7" a="1"/>
  <c r="BE132" i="7" s="1"/>
  <c r="BN135" i="7" a="1"/>
  <c r="BN135" i="7" s="1"/>
  <c r="BH138" i="7" a="1"/>
  <c r="BH138" i="7" s="1"/>
  <c r="BQ139" i="7" a="1"/>
  <c r="BQ139" i="7" s="1"/>
  <c r="BP140" i="7" a="1"/>
  <c r="BP140" i="7" s="1"/>
  <c r="BH141" i="7" a="1"/>
  <c r="BH141" i="7" s="1"/>
  <c r="BB142" i="7" a="1"/>
  <c r="BB142" i="7" s="1"/>
  <c r="BL142" i="7" a="1"/>
  <c r="BL142" i="7" s="1"/>
  <c r="BE143" i="7" a="1"/>
  <c r="BE143" i="7" s="1"/>
  <c r="BO143" i="7" a="1"/>
  <c r="BO143" i="7" s="1"/>
  <c r="BM144" i="7" a="1"/>
  <c r="BM144" i="7" s="1"/>
  <c r="BD145" i="7" a="1"/>
  <c r="BD145" i="7" s="1"/>
  <c r="BK145" i="7" a="1"/>
  <c r="BK145" i="7" s="1"/>
  <c r="BB146" i="7" a="1"/>
  <c r="BB146" i="7" s="1"/>
  <c r="BI146" i="7" a="1"/>
  <c r="BI146" i="7" s="1"/>
  <c r="BG147" i="7" a="1"/>
  <c r="BG147" i="7" s="1"/>
  <c r="BO147" i="7" a="1"/>
  <c r="BO147" i="7" s="1"/>
  <c r="BM148" i="7" a="1"/>
  <c r="BM148" i="7" s="1"/>
  <c r="BD149" i="7" a="1"/>
  <c r="BD149" i="7" s="1"/>
  <c r="BK149" i="7" a="1"/>
  <c r="BK149" i="7" s="1"/>
  <c r="BB150" i="7" a="1"/>
  <c r="BB150" i="7" s="1"/>
  <c r="BI150" i="7" a="1"/>
  <c r="BI150" i="7" s="1"/>
  <c r="BN150" i="7" a="1"/>
  <c r="BN150" i="7" s="1"/>
  <c r="BD106" i="7" a="1"/>
  <c r="BD106" i="7" s="1"/>
  <c r="BI106" i="7" a="1"/>
  <c r="BI106" i="7" s="1"/>
  <c r="BN120" i="7" a="1"/>
  <c r="BN120" i="7" s="1"/>
  <c r="BJ137" i="7" a="1"/>
  <c r="BJ137" i="7" s="1"/>
  <c r="BF139" i="7" a="1"/>
  <c r="BF139" i="7" s="1"/>
  <c r="BD141" i="7" a="1"/>
  <c r="BD141" i="7" s="1"/>
  <c r="BF142" i="7" a="1"/>
  <c r="BF142" i="7" s="1"/>
  <c r="BB144" i="7" a="1"/>
  <c r="BB144" i="7" s="1"/>
  <c r="BG145" i="7" a="1"/>
  <c r="BG145" i="7" s="1"/>
  <c r="BM146" i="7" a="1"/>
  <c r="BM146" i="7" s="1"/>
  <c r="BK147" i="7" a="1"/>
  <c r="BK147" i="7" s="1"/>
  <c r="BI148" i="7" a="1"/>
  <c r="BI148" i="7" s="1"/>
  <c r="BO149" i="7" a="1"/>
  <c r="BO149" i="7" s="1"/>
  <c r="BQ106" i="7" a="1"/>
  <c r="BQ106" i="7" s="1"/>
  <c r="BG108" i="7" a="1"/>
  <c r="BG108" i="7" s="1"/>
  <c r="BF111" i="7" a="1"/>
  <c r="BF111" i="7" s="1"/>
  <c r="BF115" i="7" a="1"/>
  <c r="BF115" i="7" s="1"/>
  <c r="BF119" i="7" a="1"/>
  <c r="BF119" i="7" s="1"/>
  <c r="BF123" i="7" a="1"/>
  <c r="BF123" i="7" s="1"/>
  <c r="BF127" i="7" a="1"/>
  <c r="BF127" i="7" s="1"/>
  <c r="BM129" i="7" a="1"/>
  <c r="BM129" i="7" s="1"/>
  <c r="BL132" i="7" a="1"/>
  <c r="BL132" i="7" s="1"/>
  <c r="BE136" i="7" a="1"/>
  <c r="BE136" i="7" s="1"/>
  <c r="BL138" i="7" a="1"/>
  <c r="BL138" i="7" s="1"/>
  <c r="BC140" i="7" a="1"/>
  <c r="BC140" i="7" s="1"/>
  <c r="BJ141" i="7" a="1"/>
  <c r="BJ141" i="7" s="1"/>
  <c r="BC142" i="7" a="1"/>
  <c r="BC142" i="7" s="1"/>
  <c r="BM142" i="7" a="1"/>
  <c r="BM142" i="7" s="1"/>
  <c r="BF143" i="7" a="1"/>
  <c r="BF143" i="7" s="1"/>
  <c r="BP143" i="7" a="1"/>
  <c r="BP143" i="7" s="1"/>
  <c r="BF144" i="7" a="1"/>
  <c r="BF144" i="7" s="1"/>
  <c r="BN144" i="7" a="1"/>
  <c r="BN144" i="7" s="1"/>
  <c r="BE145" i="7" a="1"/>
  <c r="BE145" i="7" s="1"/>
  <c r="BL145" i="7" a="1"/>
  <c r="BL145" i="7" s="1"/>
  <c r="BC146" i="7" a="1"/>
  <c r="BC146" i="7" s="1"/>
  <c r="BJ146" i="7" a="1"/>
  <c r="BJ146" i="7" s="1"/>
  <c r="BQ146" i="7" a="1"/>
  <c r="BQ146" i="7" s="1"/>
  <c r="BH147" i="7" a="1"/>
  <c r="BH147" i="7" s="1"/>
  <c r="BP147" i="7" a="1"/>
  <c r="BP147" i="7" s="1"/>
  <c r="BF148" i="7" a="1"/>
  <c r="BF148" i="7" s="1"/>
  <c r="BN148" i="7" a="1"/>
  <c r="BN148" i="7" s="1"/>
  <c r="BE149" i="7" a="1"/>
  <c r="BE149" i="7" s="1"/>
  <c r="BL149" i="7" a="1"/>
  <c r="BL149" i="7" s="1"/>
  <c r="BC150" i="7" a="1"/>
  <c r="BC150" i="7" s="1"/>
  <c r="BJ150" i="7" a="1"/>
  <c r="BJ150" i="7" s="1"/>
  <c r="BJ106" i="7" a="1"/>
  <c r="BJ106" i="7" s="1"/>
  <c r="BO106" i="7" a="1"/>
  <c r="BO106" i="7" s="1"/>
  <c r="BN124" i="7" a="1"/>
  <c r="BN124" i="7" s="1"/>
  <c r="BN111" i="7" a="1"/>
  <c r="BN111" i="7" s="1"/>
  <c r="BN115" i="7" a="1"/>
  <c r="BN115" i="7" s="1"/>
  <c r="BN119" i="7" a="1"/>
  <c r="BN119" i="7" s="1"/>
  <c r="BN123" i="7" a="1"/>
  <c r="BN123" i="7" s="1"/>
  <c r="BN127" i="7" a="1"/>
  <c r="BN127" i="7" s="1"/>
  <c r="BB130" i="7" a="1"/>
  <c r="BB130" i="7" s="1"/>
  <c r="BC133" i="7" a="1"/>
  <c r="BC133" i="7" s="1"/>
  <c r="BL136" i="7" a="1"/>
  <c r="BL136" i="7" s="1"/>
  <c r="BP138" i="7" a="1"/>
  <c r="BP138" i="7" s="1"/>
  <c r="BE140" i="7" a="1"/>
  <c r="BE140" i="7" s="1"/>
  <c r="BQ140" i="7" a="1"/>
  <c r="BQ140" i="7" s="1"/>
  <c r="BK141" i="7" a="1"/>
  <c r="BK141" i="7" s="1"/>
  <c r="BE142" i="7" a="1"/>
  <c r="BE142" i="7" s="1"/>
  <c r="BN142" i="7" a="1"/>
  <c r="BN142" i="7" s="1"/>
  <c r="BG143" i="7" a="1"/>
  <c r="BG143" i="7" s="1"/>
  <c r="BG144" i="7" a="1"/>
  <c r="BG144" i="7" s="1"/>
  <c r="BO144" i="7" a="1"/>
  <c r="BO144" i="7" s="1"/>
  <c r="BM145" i="7" a="1"/>
  <c r="BM145" i="7" s="1"/>
  <c r="BD146" i="7" a="1"/>
  <c r="BD146" i="7" s="1"/>
  <c r="BK146" i="7" a="1"/>
  <c r="BK146" i="7" s="1"/>
  <c r="BB147" i="7" a="1"/>
  <c r="BB147" i="7" s="1"/>
  <c r="BI147" i="7" a="1"/>
  <c r="BI147" i="7" s="1"/>
  <c r="BG148" i="7" a="1"/>
  <c r="BG148" i="7" s="1"/>
  <c r="BO148" i="7" a="1"/>
  <c r="BO148" i="7" s="1"/>
  <c r="BM149" i="7" a="1"/>
  <c r="BM149" i="7" s="1"/>
  <c r="BD150" i="7" a="1"/>
  <c r="BD150" i="7" s="1"/>
  <c r="BO150" i="7" a="1"/>
  <c r="BO150" i="7" s="1"/>
  <c r="BE106" i="7" a="1"/>
  <c r="BE106" i="7" s="1"/>
  <c r="BP106" i="7" a="1"/>
  <c r="BP106" i="7" s="1"/>
  <c r="BN112" i="7" a="1"/>
  <c r="BN112" i="7" s="1"/>
  <c r="BF112" i="7" a="1"/>
  <c r="BF112" i="7" s="1"/>
  <c r="BF116" i="7" a="1"/>
  <c r="BF116" i="7" s="1"/>
  <c r="BF120" i="7" a="1"/>
  <c r="BF120" i="7" s="1"/>
  <c r="BF124" i="7" a="1"/>
  <c r="BF124" i="7" s="1"/>
  <c r="BD128" i="7" a="1"/>
  <c r="BD128" i="7" s="1"/>
  <c r="BG130" i="7" a="1"/>
  <c r="BG130" i="7" s="1"/>
  <c r="BJ133" i="7" a="1"/>
  <c r="BJ133" i="7" s="1"/>
  <c r="BC137" i="7" a="1"/>
  <c r="BC137" i="7" s="1"/>
  <c r="BC139" i="7" a="1"/>
  <c r="BC139" i="7" s="1"/>
  <c r="BF140" i="7" a="1"/>
  <c r="BF140" i="7" s="1"/>
  <c r="BC141" i="7" a="1"/>
  <c r="BC141" i="7" s="1"/>
  <c r="BL141" i="7" a="1"/>
  <c r="BL141" i="7" s="1"/>
  <c r="BP142" i="7" a="1"/>
  <c r="BP142" i="7" s="1"/>
  <c r="BH143" i="7" a="1"/>
  <c r="BH143" i="7" s="1"/>
  <c r="BQ143" i="7" a="1"/>
  <c r="BQ143" i="7" s="1"/>
  <c r="BH144" i="7" a="1"/>
  <c r="BH144" i="7" s="1"/>
  <c r="BP144" i="7" a="1"/>
  <c r="BP144" i="7" s="1"/>
  <c r="BF145" i="7" a="1"/>
  <c r="BF145" i="7" s="1"/>
  <c r="BN145" i="7" a="1"/>
  <c r="BN145" i="7" s="1"/>
  <c r="BE146" i="7" a="1"/>
  <c r="BE146" i="7" s="1"/>
  <c r="BL146" i="7" a="1"/>
  <c r="BL146" i="7" s="1"/>
  <c r="BC147" i="7" a="1"/>
  <c r="BC147" i="7" s="1"/>
  <c r="BJ147" i="7" a="1"/>
  <c r="BJ147" i="7" s="1"/>
  <c r="BQ147" i="7" a="1"/>
  <c r="BQ147" i="7" s="1"/>
  <c r="BH148" i="7" a="1"/>
  <c r="BH148" i="7" s="1"/>
  <c r="BP148" i="7" a="1"/>
  <c r="BP148" i="7" s="1"/>
  <c r="BF149" i="7" a="1"/>
  <c r="BF149" i="7" s="1"/>
  <c r="BN149" i="7" a="1"/>
  <c r="BN149" i="7" s="1"/>
  <c r="BE150" i="7" a="1"/>
  <c r="BE150" i="7" s="1"/>
  <c r="BK150" i="7" a="1"/>
  <c r="BK150" i="7" s="1"/>
  <c r="BP150" i="7" a="1"/>
  <c r="BP150" i="7" s="1"/>
  <c r="BF106" i="7" a="1"/>
  <c r="BF106" i="7" s="1"/>
  <c r="BK106" i="7" a="1"/>
  <c r="BK106" i="7" s="1"/>
  <c r="BG109" i="7" a="1"/>
  <c r="BG109" i="7" s="1"/>
  <c r="BF113" i="7" a="1"/>
  <c r="BF113" i="7" s="1"/>
  <c r="BF117" i="7" a="1"/>
  <c r="BF117" i="7" s="1"/>
  <c r="BF121" i="7" a="1"/>
  <c r="BF121" i="7" s="1"/>
  <c r="BF125" i="7" a="1"/>
  <c r="BF125" i="7" s="1"/>
  <c r="BL128" i="7" a="1"/>
  <c r="BL128" i="7" s="1"/>
  <c r="BC131" i="7" a="1"/>
  <c r="BC131" i="7" s="1"/>
  <c r="BH134" i="7" a="1"/>
  <c r="BH134" i="7" s="1"/>
  <c r="BN137" i="7" a="1"/>
  <c r="BN137" i="7" s="1"/>
  <c r="BJ139" i="7" a="1"/>
  <c r="BJ139" i="7" s="1"/>
  <c r="BJ140" i="7" a="1"/>
  <c r="BJ140" i="7" s="1"/>
  <c r="BE141" i="7" a="1"/>
  <c r="BE141" i="7" s="1"/>
  <c r="BO141" i="7" a="1"/>
  <c r="BO141" i="7" s="1"/>
  <c r="BH142" i="7" a="1"/>
  <c r="BH142" i="7" s="1"/>
  <c r="BQ142" i="7" a="1"/>
  <c r="BQ142" i="7" s="1"/>
  <c r="BK143" i="7" a="1"/>
  <c r="BK143" i="7" s="1"/>
  <c r="BC144" i="7" a="1"/>
  <c r="BC144" i="7" s="1"/>
  <c r="BJ144" i="7" a="1"/>
  <c r="BJ144" i="7" s="1"/>
  <c r="BQ144" i="7" a="1"/>
  <c r="BQ144" i="7" s="1"/>
  <c r="BH145" i="7" a="1"/>
  <c r="BH145" i="7" s="1"/>
  <c r="BP145" i="7" a="1"/>
  <c r="BP145" i="7" s="1"/>
  <c r="BF146" i="7" a="1"/>
  <c r="BF146" i="7" s="1"/>
  <c r="BN146" i="7" a="1"/>
  <c r="BN146" i="7" s="1"/>
  <c r="BE147" i="7" a="1"/>
  <c r="BE147" i="7" s="1"/>
  <c r="BL147" i="7" a="1"/>
  <c r="BL147" i="7" s="1"/>
  <c r="BC148" i="7" a="1"/>
  <c r="BC148" i="7" s="1"/>
  <c r="BJ148" i="7" a="1"/>
  <c r="BJ148" i="7" s="1"/>
  <c r="BQ148" i="7" a="1"/>
  <c r="BQ148" i="7" s="1"/>
  <c r="BH149" i="7" a="1"/>
  <c r="BH149" i="7" s="1"/>
  <c r="BP149" i="7" a="1"/>
  <c r="BP149" i="7" s="1"/>
  <c r="BF150" i="7" a="1"/>
  <c r="BF150" i="7" s="1"/>
  <c r="BQ150" i="7" a="1"/>
  <c r="BQ150" i="7" s="1"/>
  <c r="BG106" i="7" a="1"/>
  <c r="BG106" i="7" s="1"/>
  <c r="BB106" i="7" a="1"/>
  <c r="BB106" i="7" s="1"/>
  <c r="BF371" i="18"/>
  <c r="AU654" i="7" s="1"/>
  <c r="DH654" i="7" s="1"/>
  <c r="BF379" i="18"/>
  <c r="BK379" i="18" s="1"/>
  <c r="BF387" i="18"/>
  <c r="BK387" i="18" s="1"/>
  <c r="BF395" i="18"/>
  <c r="BK395" i="18" s="1"/>
  <c r="BF403" i="18"/>
  <c r="BK403" i="18" s="1"/>
  <c r="BF411" i="18"/>
  <c r="BK411" i="18" s="1"/>
  <c r="BF419" i="18"/>
  <c r="BK419" i="18" s="1"/>
  <c r="BF427" i="18"/>
  <c r="BK427" i="18" s="1"/>
  <c r="BF372" i="18"/>
  <c r="AU655" i="7" s="1"/>
  <c r="DH655" i="7" s="1"/>
  <c r="BF380" i="18"/>
  <c r="AU663" i="7" s="1"/>
  <c r="DH663" i="7" s="1"/>
  <c r="BF388" i="18"/>
  <c r="BK388" i="18" s="1"/>
  <c r="BF396" i="18"/>
  <c r="BK396" i="18" s="1"/>
  <c r="BF404" i="18"/>
  <c r="BK404" i="18" s="1"/>
  <c r="BF412" i="18"/>
  <c r="BK412" i="18" s="1"/>
  <c r="BF420" i="18"/>
  <c r="BF428" i="18"/>
  <c r="BK428" i="18" s="1"/>
  <c r="BF382" i="18"/>
  <c r="AU665" i="7" s="1"/>
  <c r="DH665" i="7" s="1"/>
  <c r="BF398" i="18"/>
  <c r="AU681" i="7" s="1"/>
  <c r="DH681" i="7" s="1"/>
  <c r="BF414" i="18"/>
  <c r="BK414" i="18" s="1"/>
  <c r="BF383" i="18"/>
  <c r="BK383" i="18" s="1"/>
  <c r="BF399" i="18"/>
  <c r="BK399" i="18" s="1"/>
  <c r="BF423" i="18"/>
  <c r="BK423" i="18" s="1"/>
  <c r="BF384" i="18"/>
  <c r="BK384" i="18" s="1"/>
  <c r="BF408" i="18"/>
  <c r="AU691" i="7" s="1"/>
  <c r="DH691" i="7" s="1"/>
  <c r="BF401" i="18"/>
  <c r="AU684" i="7" s="1"/>
  <c r="DH684" i="7" s="1"/>
  <c r="BF410" i="18"/>
  <c r="AU693" i="7" s="1"/>
  <c r="DH693" i="7" s="1"/>
  <c r="BF373" i="18"/>
  <c r="BK373" i="18" s="1"/>
  <c r="BF381" i="18"/>
  <c r="BK381" i="18" s="1"/>
  <c r="BF389" i="18"/>
  <c r="BK389" i="18" s="1"/>
  <c r="BF397" i="18"/>
  <c r="BK397" i="18" s="1"/>
  <c r="BF405" i="18"/>
  <c r="BK405" i="18" s="1"/>
  <c r="BF413" i="18"/>
  <c r="AU696" i="7" s="1"/>
  <c r="DH696" i="7" s="1"/>
  <c r="BF421" i="18"/>
  <c r="AU704" i="7" s="1"/>
  <c r="DH704" i="7" s="1"/>
  <c r="BF429" i="18"/>
  <c r="BK429" i="18" s="1"/>
  <c r="BF374" i="18"/>
  <c r="BK374" i="18" s="1"/>
  <c r="BF390" i="18"/>
  <c r="BK390" i="18" s="1"/>
  <c r="BF406" i="18"/>
  <c r="BK406" i="18" s="1"/>
  <c r="BF422" i="18"/>
  <c r="BK422" i="18" s="1"/>
  <c r="BF375" i="18"/>
  <c r="BK375" i="18" s="1"/>
  <c r="BF391" i="18"/>
  <c r="AU674" i="7" s="1"/>
  <c r="DH674" i="7" s="1"/>
  <c r="BF407" i="18"/>
  <c r="BK407" i="18" s="1"/>
  <c r="BF415" i="18"/>
  <c r="BK415" i="18" s="1"/>
  <c r="BF376" i="18"/>
  <c r="BK376" i="18" s="1"/>
  <c r="BF392" i="18"/>
  <c r="BK392" i="18" s="1"/>
  <c r="BF400" i="18"/>
  <c r="BK400" i="18" s="1"/>
  <c r="BF416" i="18"/>
  <c r="BK416" i="18" s="1"/>
  <c r="BF424" i="18"/>
  <c r="BK424" i="18" s="1"/>
  <c r="BF377" i="18"/>
  <c r="AU660" i="7" s="1"/>
  <c r="DH660" i="7" s="1"/>
  <c r="BF385" i="18"/>
  <c r="AU668" i="7" s="1"/>
  <c r="DH668" i="7" s="1"/>
  <c r="BF393" i="18"/>
  <c r="BK393" i="18" s="1"/>
  <c r="BF409" i="18"/>
  <c r="BK409" i="18" s="1"/>
  <c r="BF417" i="18"/>
  <c r="BK417" i="18" s="1"/>
  <c r="BF425" i="18"/>
  <c r="BK425" i="18" s="1"/>
  <c r="BF378" i="18"/>
  <c r="BK378" i="18" s="1"/>
  <c r="BF386" i="18"/>
  <c r="BK386" i="18" s="1"/>
  <c r="BF394" i="18"/>
  <c r="AU677" i="7" s="1"/>
  <c r="DH677" i="7" s="1"/>
  <c r="BF402" i="18"/>
  <c r="BK402" i="18" s="1"/>
  <c r="BF418" i="18"/>
  <c r="BK418" i="18" s="1"/>
  <c r="BF426" i="18"/>
  <c r="AU709" i="7" s="1"/>
  <c r="DH709" i="7" s="1"/>
  <c r="JE87" i="23"/>
  <c r="JE38" i="23"/>
  <c r="JE80" i="23"/>
  <c r="JE47" i="23"/>
  <c r="JE41" i="23"/>
  <c r="JE74" i="23"/>
  <c r="JE46" i="23"/>
  <c r="AS427" i="7"/>
  <c r="B435" i="7" s="1"/>
  <c r="AV85" i="7"/>
  <c r="B90" i="7" s="1"/>
  <c r="AS840" i="7"/>
  <c r="B848" i="7" s="1"/>
  <c r="JE107" i="23"/>
  <c r="JE66" i="23"/>
  <c r="JE50" i="23"/>
  <c r="JE40" i="23"/>
  <c r="JE37" i="23"/>
  <c r="JE49" i="23"/>
  <c r="JE51" i="23"/>
  <c r="JE34" i="23"/>
  <c r="JE53" i="23"/>
  <c r="JE101" i="23"/>
  <c r="JE43" i="23"/>
  <c r="JE35" i="23"/>
  <c r="JE105" i="23"/>
  <c r="JE106" i="23"/>
  <c r="JE48" i="23"/>
  <c r="JE56" i="23"/>
  <c r="JE79" i="23"/>
  <c r="JE93" i="23"/>
  <c r="JE29" i="23"/>
  <c r="JE103" i="23"/>
  <c r="JE100" i="23"/>
  <c r="JE94" i="23"/>
  <c r="JE102" i="23"/>
  <c r="JE63" i="23"/>
  <c r="JE67" i="23"/>
  <c r="JE86" i="23"/>
  <c r="JE75" i="23"/>
  <c r="JE61" i="23"/>
  <c r="JE42" i="23"/>
  <c r="JE97" i="23"/>
  <c r="JE54" i="23"/>
  <c r="JE96" i="23"/>
  <c r="JE39" i="23"/>
  <c r="JE45" i="23"/>
  <c r="JE33" i="23"/>
  <c r="JE73" i="23"/>
  <c r="JE77" i="23"/>
  <c r="JE57" i="23"/>
  <c r="JE98" i="23"/>
  <c r="JE69" i="23"/>
  <c r="JE59" i="23"/>
  <c r="JE92" i="23"/>
  <c r="JE76" i="23"/>
  <c r="DD109" i="23"/>
  <c r="C112" i="23" s="1"/>
  <c r="JE95" i="23"/>
  <c r="JE72" i="23"/>
  <c r="JE88" i="23"/>
  <c r="JE58" i="23"/>
  <c r="JE30" i="23"/>
  <c r="JE62" i="23"/>
  <c r="JE36" i="23"/>
  <c r="JE91" i="23"/>
  <c r="JE68" i="23"/>
  <c r="JE108" i="23"/>
  <c r="JE32" i="23"/>
  <c r="JE83" i="23"/>
  <c r="JE60" i="23"/>
  <c r="JE84" i="23"/>
  <c r="JE70" i="23"/>
  <c r="JE44" i="23"/>
  <c r="JE71" i="23"/>
  <c r="JE65" i="23"/>
  <c r="JE31" i="23"/>
  <c r="JE82" i="23"/>
  <c r="JE52" i="23"/>
  <c r="JE78" i="23"/>
  <c r="JE104" i="23"/>
  <c r="JE81" i="23"/>
  <c r="JE64" i="23"/>
  <c r="JE85" i="23"/>
  <c r="JE89" i="23"/>
  <c r="JE90" i="23"/>
  <c r="JE55" i="23"/>
  <c r="JE99" i="23"/>
  <c r="AU653" i="7" l="1"/>
  <c r="DH653" i="7" s="1"/>
  <c r="BK420" i="18"/>
  <c r="AU1132" i="7"/>
  <c r="BK372" i="18"/>
  <c r="BK377" i="18"/>
  <c r="BK394" i="18"/>
  <c r="BK382" i="18"/>
  <c r="BK421" i="18"/>
  <c r="BK401" i="18"/>
  <c r="BK413" i="18"/>
  <c r="BK408" i="18"/>
  <c r="BK426" i="18"/>
  <c r="BK410" i="18"/>
  <c r="BK391" i="18"/>
  <c r="BK398" i="18"/>
  <c r="BK385" i="18"/>
  <c r="BK380" i="18"/>
  <c r="BK371" i="18"/>
  <c r="BH370" i="18"/>
  <c r="AU1082" i="7"/>
  <c r="CY136" i="7"/>
  <c r="CY226" i="7"/>
  <c r="CY537" i="7"/>
  <c r="CY490" i="7"/>
  <c r="CG966" i="7"/>
  <c r="CY224" i="7"/>
  <c r="CG906" i="7"/>
  <c r="CY526" i="7"/>
  <c r="CY559" i="7"/>
  <c r="CG900" i="7"/>
  <c r="CG903" i="7"/>
  <c r="CG899" i="7"/>
  <c r="CG927" i="7"/>
  <c r="CG954" i="7"/>
  <c r="CG983" i="7"/>
  <c r="CY454" i="7"/>
  <c r="CY529" i="7"/>
  <c r="CY119" i="7"/>
  <c r="CY108" i="7"/>
  <c r="CY492" i="7"/>
  <c r="CY482" i="7"/>
  <c r="CY510" i="7"/>
  <c r="CY573" i="7"/>
  <c r="CG888" i="7"/>
  <c r="CG955" i="7"/>
  <c r="CG1008" i="7"/>
  <c r="CY170" i="7"/>
  <c r="CY198" i="7"/>
  <c r="CY128" i="7"/>
  <c r="CY179" i="7"/>
  <c r="CY485" i="7"/>
  <c r="CG925" i="7"/>
  <c r="CY166" i="7"/>
  <c r="CY243" i="7"/>
  <c r="CY219" i="7"/>
  <c r="CY534" i="7"/>
  <c r="CG947" i="7"/>
  <c r="CG862" i="7"/>
  <c r="CY513" i="7"/>
  <c r="CG936" i="7"/>
  <c r="CG889" i="7"/>
  <c r="CY185" i="7"/>
  <c r="CY133" i="7"/>
  <c r="CY141" i="7"/>
  <c r="CY143" i="7"/>
  <c r="CY191" i="7"/>
  <c r="CY577" i="7"/>
  <c r="CY574" i="7"/>
  <c r="CG926" i="7"/>
  <c r="CG916" i="7"/>
  <c r="CG974" i="7"/>
  <c r="CY126" i="7"/>
  <c r="CY193" i="7"/>
  <c r="CY231" i="7"/>
  <c r="CY452" i="7"/>
  <c r="CY594" i="7"/>
  <c r="CY518" i="7"/>
  <c r="CG907" i="7"/>
  <c r="CY148" i="7"/>
  <c r="CY145" i="7"/>
  <c r="AU1137" i="7"/>
  <c r="AU1112" i="7"/>
  <c r="AU1118" i="7"/>
  <c r="AU1101" i="7"/>
  <c r="AU1111" i="7"/>
  <c r="AU1116" i="7"/>
  <c r="AU1115" i="7"/>
  <c r="CG999" i="7"/>
  <c r="CG958" i="7"/>
  <c r="CG938" i="7"/>
  <c r="BH392" i="18"/>
  <c r="AU1104" i="7"/>
  <c r="BH395" i="18"/>
  <c r="AU1107" i="7"/>
  <c r="CY150" i="7"/>
  <c r="CY115" i="7"/>
  <c r="CY221" i="7"/>
  <c r="CY451" i="7"/>
  <c r="CY521" i="7"/>
  <c r="CG1007" i="7"/>
  <c r="CY564" i="7"/>
  <c r="BH374" i="18"/>
  <c r="AU1086" i="7"/>
  <c r="CY167" i="7"/>
  <c r="CY192" i="7"/>
  <c r="CY184" i="7"/>
  <c r="CY160" i="7"/>
  <c r="CY253" i="7"/>
  <c r="CY242" i="7"/>
  <c r="CY217" i="7"/>
  <c r="CY230" i="7"/>
  <c r="CY210" i="7"/>
  <c r="CY223" i="7"/>
  <c r="CY229" i="7"/>
  <c r="CY465" i="7"/>
  <c r="CY455" i="7"/>
  <c r="CY525" i="7"/>
  <c r="CY480" i="7"/>
  <c r="CY457" i="7"/>
  <c r="CY483" i="7"/>
  <c r="CY468" i="7"/>
  <c r="CY593" i="7"/>
  <c r="CY458" i="7"/>
  <c r="CY546" i="7"/>
  <c r="CY517" i="7"/>
  <c r="CG902" i="7"/>
  <c r="CY515" i="7"/>
  <c r="CG866" i="7"/>
  <c r="CY579" i="7"/>
  <c r="CG887" i="7"/>
  <c r="CG932" i="7"/>
  <c r="CY576" i="7"/>
  <c r="CG880" i="7"/>
  <c r="CG946" i="7"/>
  <c r="CY580" i="7"/>
  <c r="CG943" i="7"/>
  <c r="CG959" i="7"/>
  <c r="CG980" i="7"/>
  <c r="CG923" i="7"/>
  <c r="CG921" i="7"/>
  <c r="CG991" i="7"/>
  <c r="CG1002" i="7"/>
  <c r="CG969" i="7"/>
  <c r="CG967" i="7"/>
  <c r="CG979" i="7"/>
  <c r="CG971" i="7"/>
  <c r="AU1130" i="7"/>
  <c r="AU1105" i="7"/>
  <c r="AU1127" i="7"/>
  <c r="BH429" i="18"/>
  <c r="AU1141" i="7"/>
  <c r="BH410" i="18"/>
  <c r="AU1122" i="7"/>
  <c r="BH398" i="18"/>
  <c r="AU1110" i="7"/>
  <c r="BH380" i="18"/>
  <c r="AU1092" i="7"/>
  <c r="BH379" i="18"/>
  <c r="AU1091" i="7"/>
  <c r="CY178" i="7"/>
  <c r="CY173" i="7"/>
  <c r="CY232" i="7"/>
  <c r="CY481" i="7"/>
  <c r="CG883" i="7"/>
  <c r="CY459" i="7"/>
  <c r="CY558" i="7"/>
  <c r="CY505" i="7"/>
  <c r="CG890" i="7"/>
  <c r="CG929" i="7"/>
  <c r="BH390" i="18"/>
  <c r="AU1102" i="7"/>
  <c r="CY109" i="7"/>
  <c r="CY187" i="7"/>
  <c r="CY245" i="7"/>
  <c r="CY476" i="7"/>
  <c r="CY450" i="7"/>
  <c r="CY501" i="7"/>
  <c r="CY553" i="7"/>
  <c r="CY511" i="7"/>
  <c r="CG867" i="7"/>
  <c r="CG986" i="7"/>
  <c r="BH414" i="18"/>
  <c r="AU1126" i="7"/>
  <c r="CY139" i="7"/>
  <c r="CY157" i="7"/>
  <c r="CY106" i="7"/>
  <c r="CY131" i="7"/>
  <c r="CY146" i="7"/>
  <c r="CY130" i="7"/>
  <c r="CY195" i="7"/>
  <c r="CY186" i="7"/>
  <c r="CY169" i="7"/>
  <c r="CY165" i="7"/>
  <c r="CY164" i="7"/>
  <c r="CY168" i="7"/>
  <c r="CY161" i="7"/>
  <c r="CY209" i="7"/>
  <c r="CY250" i="7"/>
  <c r="CY233" i="7"/>
  <c r="CY220" i="7"/>
  <c r="CY214" i="7"/>
  <c r="CY218" i="7"/>
  <c r="CY211" i="7"/>
  <c r="CY591" i="7"/>
  <c r="CG878" i="7"/>
  <c r="CG898" i="7"/>
  <c r="CY509" i="7"/>
  <c r="CY519" i="7"/>
  <c r="CY572" i="7"/>
  <c r="CG894" i="7"/>
  <c r="CY545" i="7"/>
  <c r="CY528" i="7"/>
  <c r="CY592" i="7"/>
  <c r="CY542" i="7"/>
  <c r="CG881" i="7"/>
  <c r="CY512" i="7"/>
  <c r="CG879" i="7"/>
  <c r="CY589" i="7"/>
  <c r="CY570" i="7"/>
  <c r="CY590" i="7"/>
  <c r="CG904" i="7"/>
  <c r="CY504" i="7"/>
  <c r="CY585" i="7"/>
  <c r="CG897" i="7"/>
  <c r="CY561" i="7"/>
  <c r="CG892" i="7"/>
  <c r="CG875" i="7"/>
  <c r="CG905" i="7"/>
  <c r="CG901" i="7"/>
  <c r="CY554" i="7"/>
  <c r="CG885" i="7"/>
  <c r="CG1004" i="7"/>
  <c r="CG933" i="7"/>
  <c r="CG931" i="7"/>
  <c r="CG978" i="7"/>
  <c r="CG981" i="7"/>
  <c r="AU712" i="7"/>
  <c r="DH712" i="7" s="1"/>
  <c r="BH402" i="18"/>
  <c r="AU1114" i="7"/>
  <c r="BH385" i="18"/>
  <c r="AU1097" i="7"/>
  <c r="BH407" i="18"/>
  <c r="AU1119" i="7"/>
  <c r="BH421" i="18"/>
  <c r="AU1133" i="7"/>
  <c r="BH401" i="18"/>
  <c r="AU1113" i="7"/>
  <c r="BH382" i="18"/>
  <c r="AU1094" i="7"/>
  <c r="BH372" i="18"/>
  <c r="AU1084" i="7"/>
  <c r="BH371" i="18"/>
  <c r="AU1083" i="7"/>
  <c r="CY176" i="7"/>
  <c r="CY159" i="7"/>
  <c r="CY494" i="7"/>
  <c r="CY477" i="7"/>
  <c r="CY535" i="7"/>
  <c r="CG956" i="7"/>
  <c r="BH396" i="18"/>
  <c r="AU1108" i="7"/>
  <c r="CY135" i="7"/>
  <c r="CY189" i="7"/>
  <c r="CY162" i="7"/>
  <c r="CY237" i="7"/>
  <c r="CY234" i="7"/>
  <c r="CY479" i="7"/>
  <c r="CY581" i="7"/>
  <c r="CY514" i="7"/>
  <c r="CY522" i="7"/>
  <c r="CY584" i="7"/>
  <c r="CY502" i="7"/>
  <c r="CY578" i="7"/>
  <c r="CY569" i="7"/>
  <c r="CG1001" i="7"/>
  <c r="CG1005" i="7"/>
  <c r="CG996" i="7"/>
  <c r="BH388" i="18"/>
  <c r="AU1100" i="7"/>
  <c r="CY107" i="7"/>
  <c r="CY182" i="7"/>
  <c r="CY134" i="7"/>
  <c r="CY114" i="7"/>
  <c r="CY180" i="7"/>
  <c r="CY137" i="7"/>
  <c r="CY105" i="7"/>
  <c r="CY142" i="7"/>
  <c r="CY125" i="7"/>
  <c r="CY112" i="7"/>
  <c r="CY172" i="7"/>
  <c r="CY122" i="7"/>
  <c r="CY121" i="7"/>
  <c r="CY201" i="7"/>
  <c r="CY110" i="7"/>
  <c r="CY246" i="7"/>
  <c r="CY227" i="7"/>
  <c r="CY239" i="7"/>
  <c r="CY236" i="7"/>
  <c r="CY228" i="7"/>
  <c r="CY466" i="7"/>
  <c r="CY449" i="7"/>
  <c r="CG957" i="7"/>
  <c r="CY508" i="7"/>
  <c r="CY470" i="7"/>
  <c r="CY486" i="7"/>
  <c r="CY471" i="7"/>
  <c r="CY462" i="7"/>
  <c r="CY538" i="7"/>
  <c r="CG942" i="7"/>
  <c r="CY474" i="7"/>
  <c r="CY464" i="7"/>
  <c r="CY598" i="7"/>
  <c r="CY566" i="7"/>
  <c r="CY524" i="7"/>
  <c r="CY536" i="7"/>
  <c r="CY461" i="7"/>
  <c r="CG896" i="7"/>
  <c r="CY506" i="7"/>
  <c r="CG872" i="7"/>
  <c r="CY555" i="7"/>
  <c r="CG895" i="7"/>
  <c r="CG876" i="7"/>
  <c r="CY556" i="7"/>
  <c r="CG868" i="7"/>
  <c r="CY571" i="7"/>
  <c r="CY568" i="7"/>
  <c r="CG953" i="7"/>
  <c r="CG865" i="7"/>
  <c r="CG948" i="7"/>
  <c r="CG864" i="7"/>
  <c r="CG941" i="7"/>
  <c r="CG945" i="7"/>
  <c r="CG997" i="7"/>
  <c r="CG939" i="7"/>
  <c r="CG1011" i="7"/>
  <c r="CG915" i="7"/>
  <c r="CG1009" i="7"/>
  <c r="CG984" i="7"/>
  <c r="CG972" i="7"/>
  <c r="BH394" i="18"/>
  <c r="AU1106" i="7"/>
  <c r="BH377" i="18"/>
  <c r="AU1089" i="7"/>
  <c r="BH391" i="18"/>
  <c r="AU1103" i="7"/>
  <c r="BH413" i="18"/>
  <c r="AU1125" i="7"/>
  <c r="BH408" i="18"/>
  <c r="AU1120" i="7"/>
  <c r="AU1140" i="7"/>
  <c r="AU1139" i="7"/>
  <c r="CY181" i="7"/>
  <c r="CY532" i="7"/>
  <c r="CY473" i="7"/>
  <c r="CY530" i="7"/>
  <c r="CG893" i="7"/>
  <c r="CG930" i="7"/>
  <c r="AU1129" i="7"/>
  <c r="BH383" i="18"/>
  <c r="AU1095" i="7"/>
  <c r="CY244" i="7"/>
  <c r="CY225" i="7"/>
  <c r="CY540" i="7"/>
  <c r="CY565" i="7"/>
  <c r="CY507" i="7"/>
  <c r="CG869" i="7"/>
  <c r="CY557" i="7"/>
  <c r="CG937" i="7"/>
  <c r="CG1003" i="7"/>
  <c r="CG973" i="7"/>
  <c r="BH426" i="18"/>
  <c r="AU1138" i="7"/>
  <c r="BH409" i="18"/>
  <c r="AU1121" i="7"/>
  <c r="AU1088" i="7"/>
  <c r="BH373" i="18"/>
  <c r="AU1085" i="7"/>
  <c r="CY117" i="7"/>
  <c r="CY118" i="7"/>
  <c r="CY177" i="7"/>
  <c r="CY149" i="7"/>
  <c r="CY196" i="7"/>
  <c r="CY194" i="7"/>
  <c r="CY183" i="7"/>
  <c r="CY163" i="7"/>
  <c r="CY158" i="7"/>
  <c r="CY249" i="7"/>
  <c r="CY248" i="7"/>
  <c r="CY251" i="7"/>
  <c r="CY247" i="7"/>
  <c r="CY241" i="7"/>
  <c r="CY235" i="7"/>
  <c r="CY216" i="7"/>
  <c r="CY215" i="7"/>
  <c r="CY520" i="7"/>
  <c r="CY456" i="7"/>
  <c r="CY472" i="7"/>
  <c r="CY539" i="7"/>
  <c r="CY467" i="7"/>
  <c r="CY503" i="7"/>
  <c r="CY489" i="7"/>
  <c r="CY544" i="7"/>
  <c r="CY475" i="7"/>
  <c r="CY588" i="7"/>
  <c r="CY597" i="7"/>
  <c r="CY523" i="7"/>
  <c r="CY582" i="7"/>
  <c r="CY595" i="7"/>
  <c r="CG870" i="7"/>
  <c r="CY596" i="7"/>
  <c r="CY562" i="7"/>
  <c r="CY567" i="7"/>
  <c r="CG863" i="7"/>
  <c r="CG914" i="7"/>
  <c r="CG1006" i="7"/>
  <c r="CG874" i="7"/>
  <c r="CG940" i="7"/>
  <c r="CG949" i="7"/>
  <c r="CG944" i="7"/>
  <c r="CG994" i="7"/>
  <c r="CG1000" i="7"/>
  <c r="CG992" i="7"/>
  <c r="CG976" i="7"/>
  <c r="CG993" i="7"/>
  <c r="CG990" i="7"/>
  <c r="CG987" i="7"/>
  <c r="CG977" i="7"/>
  <c r="AU1098" i="7"/>
  <c r="AU1136" i="7"/>
  <c r="AU1087" i="7"/>
  <c r="AU1117" i="7"/>
  <c r="AU1096" i="7"/>
  <c r="AU1131" i="7"/>
  <c r="CG873" i="7"/>
  <c r="CG871" i="7"/>
  <c r="CG882" i="7"/>
  <c r="CY560" i="7"/>
  <c r="CG886" i="7"/>
  <c r="CG918" i="7"/>
  <c r="CG988" i="7"/>
  <c r="CG995" i="7"/>
  <c r="CG970" i="7"/>
  <c r="AU1093" i="7"/>
  <c r="CY132" i="7"/>
  <c r="CY127" i="7"/>
  <c r="CY252" i="7"/>
  <c r="CY487" i="7"/>
  <c r="CG952" i="7"/>
  <c r="CY583" i="7"/>
  <c r="BH387" i="18"/>
  <c r="AU1099" i="7"/>
  <c r="CY190" i="7"/>
  <c r="CY144" i="7"/>
  <c r="CY175" i="7"/>
  <c r="CY199" i="7"/>
  <c r="CY147" i="7"/>
  <c r="CY200" i="7"/>
  <c r="CY197" i="7"/>
  <c r="CY123" i="7"/>
  <c r="CY129" i="7"/>
  <c r="CY124" i="7"/>
  <c r="CY120" i="7"/>
  <c r="CY111" i="7"/>
  <c r="CY138" i="7"/>
  <c r="CY188" i="7"/>
  <c r="CY140" i="7"/>
  <c r="CY202" i="7"/>
  <c r="CY116" i="7"/>
  <c r="CY113" i="7"/>
  <c r="CY174" i="7"/>
  <c r="CY171" i="7"/>
  <c r="CY254" i="7"/>
  <c r="CY240" i="7"/>
  <c r="CY238" i="7"/>
  <c r="CY213" i="7"/>
  <c r="CY212" i="7"/>
  <c r="CY222" i="7"/>
  <c r="CY484" i="7"/>
  <c r="CY586" i="7"/>
  <c r="CY463" i="7"/>
  <c r="CY491" i="7"/>
  <c r="CY469" i="7"/>
  <c r="CY527" i="7"/>
  <c r="CY488" i="7"/>
  <c r="CY531" i="7"/>
  <c r="CY478" i="7"/>
  <c r="CY543" i="7"/>
  <c r="CY493" i="7"/>
  <c r="CY453" i="7"/>
  <c r="CY533" i="7"/>
  <c r="CG891" i="7"/>
  <c r="CY541" i="7"/>
  <c r="CY587" i="7"/>
  <c r="CG920" i="7"/>
  <c r="CY460" i="7"/>
  <c r="CG884" i="7"/>
  <c r="CG877" i="7"/>
  <c r="CY516" i="7"/>
  <c r="CG951" i="7"/>
  <c r="CY563" i="7"/>
  <c r="CY575" i="7"/>
  <c r="CG924" i="7"/>
  <c r="CG934" i="7"/>
  <c r="CG917" i="7"/>
  <c r="CG950" i="7"/>
  <c r="CG935" i="7"/>
  <c r="CG922" i="7"/>
  <c r="CG919" i="7"/>
  <c r="CG928" i="7"/>
  <c r="CG1010" i="7"/>
  <c r="CG975" i="7"/>
  <c r="CG989" i="7"/>
  <c r="CG982" i="7"/>
  <c r="CG985" i="7"/>
  <c r="CG968" i="7"/>
  <c r="CG998" i="7"/>
  <c r="AU697" i="7"/>
  <c r="DH697" i="7" s="1"/>
  <c r="AU662" i="7"/>
  <c r="DH662" i="7" s="1"/>
  <c r="AU1090" i="7"/>
  <c r="AU1128" i="7"/>
  <c r="AU1134" i="7"/>
  <c r="AU1109" i="7"/>
  <c r="AU1135" i="7"/>
  <c r="AU1124" i="7"/>
  <c r="AU1123" i="7"/>
  <c r="AU656" i="7"/>
  <c r="DH656" i="7" s="1"/>
  <c r="AU673" i="7"/>
  <c r="DH673" i="7" s="1"/>
  <c r="AU679" i="7"/>
  <c r="DH679" i="7" s="1"/>
  <c r="AU657" i="7"/>
  <c r="DH657" i="7" s="1"/>
  <c r="AU671" i="7"/>
  <c r="DH671" i="7" s="1"/>
  <c r="AU666" i="7"/>
  <c r="DH666" i="7" s="1"/>
  <c r="AU678" i="7"/>
  <c r="DH678" i="7" s="1"/>
  <c r="AU670" i="7"/>
  <c r="DH670" i="7" s="1"/>
  <c r="AU675" i="7"/>
  <c r="DH675" i="7" s="1"/>
  <c r="AU692" i="7"/>
  <c r="DH692" i="7" s="1"/>
  <c r="AU661" i="7"/>
  <c r="DH661" i="7" s="1"/>
  <c r="BH378" i="18"/>
  <c r="AU699" i="7"/>
  <c r="DH699" i="7" s="1"/>
  <c r="BH416" i="18"/>
  <c r="AU705" i="7"/>
  <c r="DH705" i="7" s="1"/>
  <c r="BH422" i="18"/>
  <c r="AU680" i="7"/>
  <c r="DH680" i="7" s="1"/>
  <c r="BH397" i="18"/>
  <c r="AU706" i="7"/>
  <c r="DH706" i="7" s="1"/>
  <c r="BH423" i="18"/>
  <c r="AU695" i="7"/>
  <c r="DH695" i="7" s="1"/>
  <c r="BH412" i="18"/>
  <c r="AU694" i="7"/>
  <c r="DH694" i="7" s="1"/>
  <c r="BH411" i="18"/>
  <c r="AU690" i="7"/>
  <c r="DH690" i="7" s="1"/>
  <c r="AU708" i="7"/>
  <c r="DH708" i="7" s="1"/>
  <c r="BH425" i="18"/>
  <c r="AU683" i="7"/>
  <c r="DH683" i="7" s="1"/>
  <c r="BH400" i="18"/>
  <c r="AU689" i="7"/>
  <c r="DH689" i="7" s="1"/>
  <c r="BH406" i="18"/>
  <c r="AU672" i="7"/>
  <c r="DH672" i="7" s="1"/>
  <c r="BH389" i="18"/>
  <c r="AU682" i="7"/>
  <c r="DH682" i="7" s="1"/>
  <c r="BH399" i="18"/>
  <c r="AU687" i="7"/>
  <c r="DH687" i="7" s="1"/>
  <c r="BH404" i="18"/>
  <c r="AU686" i="7"/>
  <c r="DH686" i="7" s="1"/>
  <c r="BH403" i="18"/>
  <c r="AU700" i="7"/>
  <c r="DH700" i="7" s="1"/>
  <c r="BH417" i="18"/>
  <c r="AU664" i="7"/>
  <c r="DH664" i="7" s="1"/>
  <c r="BH381" i="18"/>
  <c r="AU659" i="7"/>
  <c r="DH659" i="7" s="1"/>
  <c r="BH376" i="18"/>
  <c r="AU701" i="7"/>
  <c r="DH701" i="7" s="1"/>
  <c r="BH418" i="18"/>
  <c r="AU676" i="7"/>
  <c r="DH676" i="7" s="1"/>
  <c r="BH393" i="18"/>
  <c r="AU698" i="7"/>
  <c r="DH698" i="7" s="1"/>
  <c r="BH415" i="18"/>
  <c r="AU711" i="7"/>
  <c r="DH711" i="7" s="1"/>
  <c r="BH428" i="18"/>
  <c r="AU710" i="7"/>
  <c r="DH710" i="7" s="1"/>
  <c r="BH427" i="18"/>
  <c r="AU685" i="7"/>
  <c r="DH685" i="7" s="1"/>
  <c r="AU669" i="7"/>
  <c r="DH669" i="7" s="1"/>
  <c r="BH386" i="18"/>
  <c r="AU707" i="7"/>
  <c r="DH707" i="7" s="1"/>
  <c r="BH424" i="18"/>
  <c r="AU658" i="7"/>
  <c r="DH658" i="7" s="1"/>
  <c r="BH375" i="18"/>
  <c r="AU688" i="7"/>
  <c r="DH688" i="7" s="1"/>
  <c r="BH405" i="18"/>
  <c r="AU667" i="7"/>
  <c r="DH667" i="7" s="1"/>
  <c r="BH384" i="18"/>
  <c r="AU703" i="7"/>
  <c r="DH703" i="7" s="1"/>
  <c r="BH420" i="18"/>
  <c r="AU702" i="7"/>
  <c r="DH702" i="7" s="1"/>
  <c r="BH419" i="18"/>
  <c r="JE109" i="23"/>
  <c r="B115" i="23" s="1"/>
  <c r="BZ369" i="18"/>
  <c r="BX369" i="18"/>
  <c r="BV369" i="18"/>
  <c r="CP43" i="18"/>
  <c r="AH48" i="21"/>
  <c r="AN30" i="21"/>
  <c r="AN31" i="21"/>
  <c r="AN32" i="21"/>
  <c r="AN33" i="21"/>
  <c r="AN34" i="21"/>
  <c r="AN35" i="21"/>
  <c r="AN36" i="21"/>
  <c r="AN29" i="21"/>
  <c r="AL55" i="21"/>
  <c r="AJ55" i="21"/>
  <c r="AY55" i="21" s="1"/>
  <c r="CG1012" i="7" l="1"/>
  <c r="AU1142" i="7"/>
  <c r="B1148" i="7" s="1"/>
  <c r="CG960" i="7"/>
  <c r="CY255" i="7"/>
  <c r="CY151" i="7"/>
  <c r="CY495" i="7"/>
  <c r="CG908" i="7"/>
  <c r="CY547" i="7"/>
  <c r="CY203" i="7"/>
  <c r="CY599" i="7"/>
  <c r="B641" i="7" s="1"/>
  <c r="BK55" i="21"/>
  <c r="BI55" i="21"/>
  <c r="BC55" i="21"/>
  <c r="BA55" i="21"/>
  <c r="BE55" i="21"/>
  <c r="AW55" i="21"/>
  <c r="AU55" i="21"/>
  <c r="AS55" i="21"/>
  <c r="BG55" i="21"/>
  <c r="AN37" i="21"/>
  <c r="B41" i="21" s="1"/>
  <c r="B1054" i="7" l="1"/>
  <c r="B296" i="7"/>
  <c r="AH26" i="21"/>
  <c r="AQ342" i="7"/>
  <c r="BT42" i="18"/>
  <c r="Y1142" i="7"/>
  <c r="AM1082" i="7" s="1"/>
  <c r="J1012" i="7"/>
  <c r="K1012" i="7"/>
  <c r="L1012" i="7"/>
  <c r="M1012" i="7"/>
  <c r="N1012" i="7"/>
  <c r="O1012" i="7"/>
  <c r="P1012" i="7"/>
  <c r="Q1012" i="7"/>
  <c r="R1012" i="7"/>
  <c r="S1012" i="7"/>
  <c r="T1012" i="7"/>
  <c r="U1012" i="7"/>
  <c r="V1012" i="7"/>
  <c r="W1012" i="7"/>
  <c r="X1012" i="7"/>
  <c r="Y1012" i="7"/>
  <c r="Z1012" i="7"/>
  <c r="AA1012" i="7"/>
  <c r="AB1012" i="7"/>
  <c r="AC1012" i="7"/>
  <c r="AD1012" i="7"/>
  <c r="I1012" i="7"/>
  <c r="J960" i="7"/>
  <c r="K960" i="7"/>
  <c r="L960" i="7"/>
  <c r="M960" i="7"/>
  <c r="N960" i="7"/>
  <c r="O960" i="7"/>
  <c r="P960" i="7"/>
  <c r="Q960" i="7"/>
  <c r="R960" i="7"/>
  <c r="S960" i="7"/>
  <c r="T960" i="7"/>
  <c r="U960" i="7"/>
  <c r="V960" i="7"/>
  <c r="W960" i="7"/>
  <c r="X960" i="7"/>
  <c r="Y960" i="7"/>
  <c r="Z960" i="7"/>
  <c r="AA960" i="7"/>
  <c r="AB960" i="7"/>
  <c r="AC960" i="7"/>
  <c r="AD960" i="7"/>
  <c r="I960" i="7"/>
  <c r="O908" i="7"/>
  <c r="P908" i="7"/>
  <c r="Q908" i="7"/>
  <c r="R908" i="7"/>
  <c r="S908" i="7"/>
  <c r="T908" i="7"/>
  <c r="U908" i="7"/>
  <c r="V908" i="7"/>
  <c r="W908" i="7"/>
  <c r="X908" i="7"/>
  <c r="Y908" i="7"/>
  <c r="Z908" i="7"/>
  <c r="AA908" i="7"/>
  <c r="AB908" i="7"/>
  <c r="AC908" i="7"/>
  <c r="AD908" i="7"/>
  <c r="N908" i="7"/>
  <c r="O840" i="7"/>
  <c r="S840" i="7"/>
  <c r="W840" i="7"/>
  <c r="AJ842" i="7" s="1"/>
  <c r="AL842" i="7" s="1"/>
  <c r="B847" i="7" s="1"/>
  <c r="AA840" i="7"/>
  <c r="K840" i="7"/>
  <c r="Q744" i="7"/>
  <c r="AW731" i="7" s="1"/>
  <c r="S744" i="7"/>
  <c r="AY731" i="7" s="1"/>
  <c r="U744" i="7"/>
  <c r="BA731" i="7" s="1"/>
  <c r="W744" i="7"/>
  <c r="BC731" i="7" s="1"/>
  <c r="Y744" i="7"/>
  <c r="BE731" i="7" s="1"/>
  <c r="AA744" i="7"/>
  <c r="BG731" i="7" s="1"/>
  <c r="AC744" i="7"/>
  <c r="BI731" i="7" s="1"/>
  <c r="O744" i="7"/>
  <c r="Q713" i="7"/>
  <c r="BS654" i="7" s="1"/>
  <c r="S713" i="7"/>
  <c r="BU654" i="7" s="1"/>
  <c r="U713" i="7"/>
  <c r="BW654" i="7" s="1"/>
  <c r="W713" i="7"/>
  <c r="BY654" i="7" s="1"/>
  <c r="Y713" i="7"/>
  <c r="CA654" i="7" s="1"/>
  <c r="AA713" i="7"/>
  <c r="CC654" i="7" s="1"/>
  <c r="AC713" i="7"/>
  <c r="CE654" i="7" s="1"/>
  <c r="O713" i="7"/>
  <c r="J599" i="7"/>
  <c r="K599" i="7"/>
  <c r="L599" i="7"/>
  <c r="M599" i="7"/>
  <c r="N599" i="7"/>
  <c r="O599" i="7"/>
  <c r="P599" i="7"/>
  <c r="Q599" i="7"/>
  <c r="R599" i="7"/>
  <c r="S599" i="7"/>
  <c r="T599" i="7"/>
  <c r="U599" i="7"/>
  <c r="V599" i="7"/>
  <c r="W599" i="7"/>
  <c r="X599" i="7"/>
  <c r="Y599" i="7"/>
  <c r="Z599" i="7"/>
  <c r="AA599" i="7"/>
  <c r="AB599" i="7"/>
  <c r="AC599" i="7"/>
  <c r="AD599" i="7"/>
  <c r="I599" i="7"/>
  <c r="J547" i="7"/>
  <c r="K547" i="7"/>
  <c r="L547" i="7"/>
  <c r="M547" i="7"/>
  <c r="N547" i="7"/>
  <c r="O547" i="7"/>
  <c r="P547" i="7"/>
  <c r="Q547" i="7"/>
  <c r="R547" i="7"/>
  <c r="S547" i="7"/>
  <c r="T547" i="7"/>
  <c r="U547" i="7"/>
  <c r="V547" i="7"/>
  <c r="W547" i="7"/>
  <c r="X547" i="7"/>
  <c r="Y547" i="7"/>
  <c r="Z547" i="7"/>
  <c r="AA547" i="7"/>
  <c r="AB547" i="7"/>
  <c r="AC547" i="7"/>
  <c r="AD547" i="7"/>
  <c r="I547" i="7"/>
  <c r="O495" i="7"/>
  <c r="P495" i="7"/>
  <c r="Q495" i="7"/>
  <c r="R495" i="7"/>
  <c r="S495" i="7"/>
  <c r="T495" i="7"/>
  <c r="U495" i="7"/>
  <c r="V495" i="7"/>
  <c r="W495" i="7"/>
  <c r="X495" i="7"/>
  <c r="Y495" i="7"/>
  <c r="Z495" i="7"/>
  <c r="AA495" i="7"/>
  <c r="AB495" i="7"/>
  <c r="AC495" i="7"/>
  <c r="AD495" i="7"/>
  <c r="N495" i="7"/>
  <c r="Q427" i="7"/>
  <c r="S427" i="7"/>
  <c r="U427" i="7"/>
  <c r="W427" i="7"/>
  <c r="Y427" i="7"/>
  <c r="AA427" i="7"/>
  <c r="AC427" i="7"/>
  <c r="O427" i="7"/>
  <c r="Y320" i="7"/>
  <c r="AJ306" i="7" s="1"/>
  <c r="J255" i="7"/>
  <c r="K255" i="7"/>
  <c r="L255" i="7"/>
  <c r="M255" i="7"/>
  <c r="N255" i="7"/>
  <c r="O255" i="7"/>
  <c r="P255" i="7"/>
  <c r="Q255" i="7"/>
  <c r="R255" i="7"/>
  <c r="S255" i="7"/>
  <c r="T255" i="7"/>
  <c r="U255" i="7"/>
  <c r="V255" i="7"/>
  <c r="W255" i="7"/>
  <c r="X255" i="7"/>
  <c r="Y255" i="7"/>
  <c r="Z255" i="7"/>
  <c r="AA255" i="7"/>
  <c r="AB255" i="7"/>
  <c r="AC255" i="7"/>
  <c r="AD255" i="7"/>
  <c r="I255" i="7"/>
  <c r="J203" i="7"/>
  <c r="K203" i="7"/>
  <c r="L203" i="7"/>
  <c r="M203" i="7"/>
  <c r="N203" i="7"/>
  <c r="O203" i="7"/>
  <c r="P203" i="7"/>
  <c r="Q203" i="7"/>
  <c r="R203" i="7"/>
  <c r="S203" i="7"/>
  <c r="T203" i="7"/>
  <c r="U203" i="7"/>
  <c r="V203" i="7"/>
  <c r="W203" i="7"/>
  <c r="X203" i="7"/>
  <c r="Y203" i="7"/>
  <c r="Z203" i="7"/>
  <c r="AA203" i="7"/>
  <c r="AB203" i="7"/>
  <c r="AC203" i="7"/>
  <c r="AD203" i="7"/>
  <c r="I203" i="7"/>
  <c r="O151" i="7"/>
  <c r="P151" i="7"/>
  <c r="Q151" i="7"/>
  <c r="R151" i="7"/>
  <c r="S151" i="7"/>
  <c r="T151" i="7"/>
  <c r="U151" i="7"/>
  <c r="V151" i="7"/>
  <c r="W151" i="7"/>
  <c r="X151" i="7"/>
  <c r="Y151" i="7"/>
  <c r="Z151" i="7"/>
  <c r="AA151" i="7"/>
  <c r="AB151" i="7"/>
  <c r="AC151" i="7"/>
  <c r="AD151" i="7"/>
  <c r="N151" i="7"/>
  <c r="S85" i="7"/>
  <c r="Y85" i="7"/>
  <c r="M85" i="7"/>
  <c r="AH11" i="8"/>
  <c r="BG730" i="7" l="1"/>
  <c r="CC653" i="7"/>
  <c r="BC730" i="7"/>
  <c r="BC732" i="7" s="1"/>
  <c r="BY653" i="7"/>
  <c r="BW653" i="7"/>
  <c r="BW655" i="7" s="1"/>
  <c r="BA730" i="7"/>
  <c r="BA732" i="7" s="1"/>
  <c r="BI730" i="7"/>
  <c r="BI732" i="7" s="1"/>
  <c r="CE653" i="7"/>
  <c r="CX680" i="7" s="1"/>
  <c r="AY730" i="7"/>
  <c r="BU653" i="7"/>
  <c r="BY655" i="7"/>
  <c r="BE730" i="7"/>
  <c r="CA653" i="7"/>
  <c r="CA655" i="7" s="1"/>
  <c r="AW730" i="7"/>
  <c r="AW732" i="7" s="1"/>
  <c r="BS653" i="7"/>
  <c r="BG732" i="7"/>
  <c r="AY732" i="7"/>
  <c r="BQ653" i="7"/>
  <c r="AU730" i="7"/>
  <c r="BE732" i="7"/>
  <c r="AO1082" i="7"/>
  <c r="B1146" i="7" s="1"/>
  <c r="AX762" i="7"/>
  <c r="BB762" i="7" s="1"/>
  <c r="AV342" i="7"/>
  <c r="AZ342" i="7" s="1"/>
  <c r="B358" i="7" s="1"/>
  <c r="AH306" i="7"/>
  <c r="AQ314" i="7" s="1"/>
  <c r="BN730" i="7"/>
  <c r="BP730" i="7" s="1"/>
  <c r="B749" i="7" s="1"/>
  <c r="AU731" i="7"/>
  <c r="CC655" i="7"/>
  <c r="DC653" i="7"/>
  <c r="DE653" i="7" s="1"/>
  <c r="B720" i="7" s="1"/>
  <c r="BQ654" i="7"/>
  <c r="BQ655" i="7" s="1"/>
  <c r="AJ429" i="7"/>
  <c r="AL429" i="7" s="1"/>
  <c r="B434" i="7" s="1"/>
  <c r="AL306" i="7"/>
  <c r="B326" i="7" s="1"/>
  <c r="AS342" i="7"/>
  <c r="AQ348" i="7"/>
  <c r="AS348" i="7" s="1"/>
  <c r="AQ351" i="7"/>
  <c r="AQ350" i="7"/>
  <c r="AQ343" i="7"/>
  <c r="AQ349" i="7"/>
  <c r="AQ344" i="7"/>
  <c r="AQ347" i="7"/>
  <c r="AQ346" i="7"/>
  <c r="AQ345" i="7"/>
  <c r="AM84" i="7"/>
  <c r="AQ84" i="7" s="1"/>
  <c r="AQ85" i="7" s="1"/>
  <c r="BB22" i="9"/>
  <c r="BB57" i="9" s="1"/>
  <c r="AQ306" i="7" l="1"/>
  <c r="BB32" i="9"/>
  <c r="BB51" i="9"/>
  <c r="BE345" i="7"/>
  <c r="BE346" i="7"/>
  <c r="BE347" i="7"/>
  <c r="BE343" i="7"/>
  <c r="BE348" i="7"/>
  <c r="BE344" i="7"/>
  <c r="BE350" i="7"/>
  <c r="BE342" i="7"/>
  <c r="BE351" i="7"/>
  <c r="BE349" i="7"/>
  <c r="BB28" i="9"/>
  <c r="CX673" i="7"/>
  <c r="CX657" i="7"/>
  <c r="CX709" i="7"/>
  <c r="CX695" i="7"/>
  <c r="CX705" i="7"/>
  <c r="CX655" i="7"/>
  <c r="CX706" i="7"/>
  <c r="CE655" i="7"/>
  <c r="CX672" i="7"/>
  <c r="CX677" i="7"/>
  <c r="CX654" i="7"/>
  <c r="CX702" i="7"/>
  <c r="CX653" i="7"/>
  <c r="CX686" i="7"/>
  <c r="CX692" i="7"/>
  <c r="CX712" i="7"/>
  <c r="CX688" i="7"/>
  <c r="CX668" i="7"/>
  <c r="CX711" i="7"/>
  <c r="CX660" i="7"/>
  <c r="CX682" i="7"/>
  <c r="CX678" i="7"/>
  <c r="CX701" i="7"/>
  <c r="CX662" i="7"/>
  <c r="CX693" i="7"/>
  <c r="CX683" i="7"/>
  <c r="CX663" i="7"/>
  <c r="CX675" i="7"/>
  <c r="CX665" i="7"/>
  <c r="CX671" i="7"/>
  <c r="CX707" i="7"/>
  <c r="CX694" i="7"/>
  <c r="CX676" i="7"/>
  <c r="CX690" i="7"/>
  <c r="CX670" i="7"/>
  <c r="CX656" i="7"/>
  <c r="CX703" i="7"/>
  <c r="CX687" i="7"/>
  <c r="CX661" i="7"/>
  <c r="CX684" i="7"/>
  <c r="CX691" i="7"/>
  <c r="CX681" i="7"/>
  <c r="CX679" i="7"/>
  <c r="CX708" i="7"/>
  <c r="CX700" i="7"/>
  <c r="CX710" i="7"/>
  <c r="CX697" i="7"/>
  <c r="CX699" i="7"/>
  <c r="CX698" i="7"/>
  <c r="CX664" i="7"/>
  <c r="CX667" i="7"/>
  <c r="CX659" i="7"/>
  <c r="CX658" i="7"/>
  <c r="CX696" i="7"/>
  <c r="CX669" i="7"/>
  <c r="CX689" i="7"/>
  <c r="CX704" i="7"/>
  <c r="CX674" i="7"/>
  <c r="CX666" i="7"/>
  <c r="CX685" i="7"/>
  <c r="BG771" i="7"/>
  <c r="BG762" i="7"/>
  <c r="BG766" i="7"/>
  <c r="BG765" i="7"/>
  <c r="BG770" i="7"/>
  <c r="BG763" i="7"/>
  <c r="BG769" i="7"/>
  <c r="BG768" i="7"/>
  <c r="BG767" i="7"/>
  <c r="BG764" i="7"/>
  <c r="AU732" i="7"/>
  <c r="BI733" i="7" s="1"/>
  <c r="B750" i="7" s="1"/>
  <c r="AQ309" i="7"/>
  <c r="AQ316" i="7"/>
  <c r="AQ308" i="7"/>
  <c r="CN666" i="7"/>
  <c r="CN674" i="7"/>
  <c r="CN679" i="7"/>
  <c r="CN677" i="7"/>
  <c r="CN692" i="7"/>
  <c r="CN701" i="7"/>
  <c r="CN706" i="7"/>
  <c r="CN680" i="7"/>
  <c r="CN676" i="7"/>
  <c r="CN698" i="7"/>
  <c r="CN662" i="7"/>
  <c r="CN664" i="7"/>
  <c r="CN672" i="7"/>
  <c r="CN691" i="7"/>
  <c r="CN658" i="7"/>
  <c r="CN659" i="7"/>
  <c r="CN667" i="7"/>
  <c r="CN665" i="7"/>
  <c r="CN711" i="7"/>
  <c r="CN669" i="7"/>
  <c r="CN656" i="7"/>
  <c r="CN655" i="7"/>
  <c r="CN705" i="7"/>
  <c r="CN696" i="7"/>
  <c r="CN682" i="7"/>
  <c r="CN689" i="7"/>
  <c r="CN712" i="7"/>
  <c r="CN709" i="7"/>
  <c r="CN675" i="7"/>
  <c r="CN703" i="7"/>
  <c r="CN686" i="7"/>
  <c r="CN704" i="7"/>
  <c r="CN684" i="7"/>
  <c r="CN673" i="7"/>
  <c r="CN678" i="7"/>
  <c r="CN707" i="7"/>
  <c r="CN654" i="7"/>
  <c r="CN688" i="7"/>
  <c r="CN702" i="7"/>
  <c r="CN695" i="7"/>
  <c r="CN690" i="7"/>
  <c r="CN663" i="7"/>
  <c r="CN699" i="7"/>
  <c r="CN693" i="7"/>
  <c r="CN697" i="7"/>
  <c r="CN700" i="7"/>
  <c r="CN668" i="7"/>
  <c r="CN661" i="7"/>
  <c r="CN670" i="7"/>
  <c r="CN694" i="7"/>
  <c r="CN653" i="7"/>
  <c r="CN683" i="7"/>
  <c r="CN660" i="7"/>
  <c r="CN687" i="7"/>
  <c r="CN685" i="7"/>
  <c r="CN708" i="7"/>
  <c r="CN710" i="7"/>
  <c r="CN657" i="7"/>
  <c r="CN681" i="7"/>
  <c r="CN671" i="7"/>
  <c r="AQ318" i="7"/>
  <c r="AQ313" i="7"/>
  <c r="CL664" i="7"/>
  <c r="CL688" i="7"/>
  <c r="CL653" i="7"/>
  <c r="CL674" i="7"/>
  <c r="CL675" i="7"/>
  <c r="CL683" i="7"/>
  <c r="CL666" i="7"/>
  <c r="CL670" i="7"/>
  <c r="CL671" i="7"/>
  <c r="CL704" i="7"/>
  <c r="CL702" i="7"/>
  <c r="CL693" i="7"/>
  <c r="CL705" i="7"/>
  <c r="CL695" i="7"/>
  <c r="CL654" i="7"/>
  <c r="CL678" i="7"/>
  <c r="CL686" i="7"/>
  <c r="CL677" i="7"/>
  <c r="CL659" i="7"/>
  <c r="CL706" i="7"/>
  <c r="CL667" i="7"/>
  <c r="CL712" i="7"/>
  <c r="CL680" i="7"/>
  <c r="CL658" i="7"/>
  <c r="CL691" i="7"/>
  <c r="CL663" i="7"/>
  <c r="CL679" i="7"/>
  <c r="CL709" i="7"/>
  <c r="CL694" i="7"/>
  <c r="CL681" i="7"/>
  <c r="CL689" i="7"/>
  <c r="CL660" i="7"/>
  <c r="CL668" i="7"/>
  <c r="CL687" i="7"/>
  <c r="CL690" i="7"/>
  <c r="CL711" i="7"/>
  <c r="CL673" i="7"/>
  <c r="CL696" i="7"/>
  <c r="CL707" i="7"/>
  <c r="CL655" i="7"/>
  <c r="CL676" i="7"/>
  <c r="CL684" i="7"/>
  <c r="CL692" i="7"/>
  <c r="CL672" i="7"/>
  <c r="CL701" i="7"/>
  <c r="CL697" i="7"/>
  <c r="CL698" i="7"/>
  <c r="CL700" i="7"/>
  <c r="CL665" i="7"/>
  <c r="CL708" i="7"/>
  <c r="CL685" i="7"/>
  <c r="CL662" i="7"/>
  <c r="CL656" i="7"/>
  <c r="CL657" i="7"/>
  <c r="CL661" i="7"/>
  <c r="CL710" i="7"/>
  <c r="CL699" i="7"/>
  <c r="CL703" i="7"/>
  <c r="CL669" i="7"/>
  <c r="CL682" i="7"/>
  <c r="BU655" i="7"/>
  <c r="CP703" i="7"/>
  <c r="CP711" i="7"/>
  <c r="CP657" i="7"/>
  <c r="CP700" i="7"/>
  <c r="CP702" i="7"/>
  <c r="CP674" i="7"/>
  <c r="CP676" i="7"/>
  <c r="CP679" i="7"/>
  <c r="CP675" i="7"/>
  <c r="CP709" i="7"/>
  <c r="CP680" i="7"/>
  <c r="CP664" i="7"/>
  <c r="CP670" i="7"/>
  <c r="CP699" i="7"/>
  <c r="CP688" i="7"/>
  <c r="CP696" i="7"/>
  <c r="CP697" i="7"/>
  <c r="CP707" i="7"/>
  <c r="CP695" i="7"/>
  <c r="CP667" i="7"/>
  <c r="CP690" i="7"/>
  <c r="CP668" i="7"/>
  <c r="CP698" i="7"/>
  <c r="CP658" i="7"/>
  <c r="CP669" i="7"/>
  <c r="CP662" i="7"/>
  <c r="CP685" i="7"/>
  <c r="CP659" i="7"/>
  <c r="CP708" i="7"/>
  <c r="CP653" i="7"/>
  <c r="CP671" i="7"/>
  <c r="CP683" i="7"/>
  <c r="CP655" i="7"/>
  <c r="CP663" i="7"/>
  <c r="CP691" i="7"/>
  <c r="CP694" i="7"/>
  <c r="CP692" i="7"/>
  <c r="CP656" i="7"/>
  <c r="CP682" i="7"/>
  <c r="CP704" i="7"/>
  <c r="CP712" i="7"/>
  <c r="CP706" i="7"/>
  <c r="CP687" i="7"/>
  <c r="CP681" i="7"/>
  <c r="CP684" i="7"/>
  <c r="CP660" i="7"/>
  <c r="CP686" i="7"/>
  <c r="CP665" i="7"/>
  <c r="CP661" i="7"/>
  <c r="CP705" i="7"/>
  <c r="CP710" i="7"/>
  <c r="CP678" i="7"/>
  <c r="CP673" i="7"/>
  <c r="CP677" i="7"/>
  <c r="CP666" i="7"/>
  <c r="CP701" i="7"/>
  <c r="CP672" i="7"/>
  <c r="CP693" i="7"/>
  <c r="CP689" i="7"/>
  <c r="CP654" i="7"/>
  <c r="AQ311" i="7"/>
  <c r="AQ317" i="7"/>
  <c r="AQ310" i="7"/>
  <c r="BS655" i="7"/>
  <c r="CR661" i="7"/>
  <c r="CR703" i="7"/>
  <c r="CR677" i="7"/>
  <c r="CR689" i="7"/>
  <c r="CR663" i="7"/>
  <c r="CR658" i="7"/>
  <c r="CR679" i="7"/>
  <c r="CR681" i="7"/>
  <c r="CR691" i="7"/>
  <c r="CR697" i="7"/>
  <c r="CR654" i="7"/>
  <c r="CR664" i="7"/>
  <c r="CR670" i="7"/>
  <c r="CR675" i="7"/>
  <c r="CR667" i="7"/>
  <c r="CR684" i="7"/>
  <c r="CR710" i="7"/>
  <c r="CR696" i="7"/>
  <c r="CR673" i="7"/>
  <c r="CR674" i="7"/>
  <c r="CR707" i="7"/>
  <c r="CR711" i="7"/>
  <c r="CR662" i="7"/>
  <c r="CR655" i="7"/>
  <c r="CR671" i="7"/>
  <c r="CR706" i="7"/>
  <c r="CR653" i="7"/>
  <c r="CR704" i="7"/>
  <c r="CR682" i="7"/>
  <c r="CR700" i="7"/>
  <c r="CR676" i="7"/>
  <c r="CR699" i="7"/>
  <c r="CR712" i="7"/>
  <c r="CR668" i="7"/>
  <c r="CR657" i="7"/>
  <c r="CR680" i="7"/>
  <c r="CR709" i="7"/>
  <c r="CR686" i="7"/>
  <c r="CR659" i="7"/>
  <c r="CR683" i="7"/>
  <c r="CR685" i="7"/>
  <c r="CR698" i="7"/>
  <c r="CR692" i="7"/>
  <c r="CR702" i="7"/>
  <c r="CR708" i="7"/>
  <c r="CR678" i="7"/>
  <c r="CR665" i="7"/>
  <c r="CR672" i="7"/>
  <c r="CR688" i="7"/>
  <c r="CR690" i="7"/>
  <c r="CR695" i="7"/>
  <c r="CR669" i="7"/>
  <c r="CR666" i="7"/>
  <c r="CR687" i="7"/>
  <c r="CR705" i="7"/>
  <c r="CR693" i="7"/>
  <c r="CR701" i="7"/>
  <c r="CR660" i="7"/>
  <c r="CR694" i="7"/>
  <c r="CR656" i="7"/>
  <c r="AQ312" i="7"/>
  <c r="AQ315" i="7"/>
  <c r="CT679" i="7"/>
  <c r="CT662" i="7"/>
  <c r="CT668" i="7"/>
  <c r="CT665" i="7"/>
  <c r="CT701" i="7"/>
  <c r="CT692" i="7"/>
  <c r="CT691" i="7"/>
  <c r="CT666" i="7"/>
  <c r="CT660" i="7"/>
  <c r="CT690" i="7"/>
  <c r="CT671" i="7"/>
  <c r="CT657" i="7"/>
  <c r="CT682" i="7"/>
  <c r="CT697" i="7"/>
  <c r="CT655" i="7"/>
  <c r="CT711" i="7"/>
  <c r="CT658" i="7"/>
  <c r="CT703" i="7"/>
  <c r="CT699" i="7"/>
  <c r="CT680" i="7"/>
  <c r="CT705" i="7"/>
  <c r="CT653" i="7"/>
  <c r="CT654" i="7"/>
  <c r="CT674" i="7"/>
  <c r="CT675" i="7"/>
  <c r="CT706" i="7"/>
  <c r="CT709" i="7"/>
  <c r="CT661" i="7"/>
  <c r="CT667" i="7"/>
  <c r="CT693" i="7"/>
  <c r="CT677" i="7"/>
  <c r="CT659" i="7"/>
  <c r="CT704" i="7"/>
  <c r="CT685" i="7"/>
  <c r="CT669" i="7"/>
  <c r="CT684" i="7"/>
  <c r="CT696" i="7"/>
  <c r="CT678" i="7"/>
  <c r="CT700" i="7"/>
  <c r="CT708" i="7"/>
  <c r="CT656" i="7"/>
  <c r="CT710" i="7"/>
  <c r="CT672" i="7"/>
  <c r="CT681" i="7"/>
  <c r="CT670" i="7"/>
  <c r="CT676" i="7"/>
  <c r="CT694" i="7"/>
  <c r="CT673" i="7"/>
  <c r="CT695" i="7"/>
  <c r="CT664" i="7"/>
  <c r="CT712" i="7"/>
  <c r="CT702" i="7"/>
  <c r="CT707" i="7"/>
  <c r="CT686" i="7"/>
  <c r="CT689" i="7"/>
  <c r="CT683" i="7"/>
  <c r="CT687" i="7"/>
  <c r="CT688" i="7"/>
  <c r="CT663" i="7"/>
  <c r="CT698" i="7"/>
  <c r="AQ307" i="7"/>
  <c r="CJ708" i="7"/>
  <c r="CJ666" i="7"/>
  <c r="CJ696" i="7"/>
  <c r="CJ687" i="7"/>
  <c r="CJ660" i="7"/>
  <c r="CJ695" i="7"/>
  <c r="CJ692" i="7"/>
  <c r="CJ655" i="7"/>
  <c r="CJ688" i="7"/>
  <c r="CJ700" i="7"/>
  <c r="CJ657" i="7"/>
  <c r="CJ707" i="7"/>
  <c r="CJ689" i="7"/>
  <c r="CJ711" i="7"/>
  <c r="CJ653" i="7"/>
  <c r="CJ693" i="7"/>
  <c r="CJ671" i="7"/>
  <c r="CJ674" i="7"/>
  <c r="CJ698" i="7"/>
  <c r="CJ656" i="7"/>
  <c r="CJ680" i="7"/>
  <c r="CJ703" i="7"/>
  <c r="CJ694" i="7"/>
  <c r="CJ669" i="7"/>
  <c r="CJ684" i="7"/>
  <c r="CJ663" i="7"/>
  <c r="CJ710" i="7"/>
  <c r="CJ664" i="7"/>
  <c r="CJ675" i="7"/>
  <c r="CJ668" i="7"/>
  <c r="CJ697" i="7"/>
  <c r="CJ672" i="7"/>
  <c r="CJ659" i="7"/>
  <c r="CJ662" i="7"/>
  <c r="CJ690" i="7"/>
  <c r="CJ709" i="7"/>
  <c r="CJ654" i="7"/>
  <c r="CJ686" i="7"/>
  <c r="CJ665" i="7"/>
  <c r="CJ673" i="7"/>
  <c r="CJ704" i="7"/>
  <c r="CJ678" i="7"/>
  <c r="CJ661" i="7"/>
  <c r="CJ670" i="7"/>
  <c r="CJ681" i="7"/>
  <c r="CJ699" i="7"/>
  <c r="CJ691" i="7"/>
  <c r="CJ712" i="7"/>
  <c r="CJ679" i="7"/>
  <c r="CJ658" i="7"/>
  <c r="CJ702" i="7"/>
  <c r="CJ683" i="7"/>
  <c r="CJ685" i="7"/>
  <c r="CJ705" i="7"/>
  <c r="CJ667" i="7"/>
  <c r="CJ677" i="7"/>
  <c r="CJ682" i="7"/>
  <c r="CJ676" i="7"/>
  <c r="CJ706" i="7"/>
  <c r="CJ701" i="7"/>
  <c r="BB63" i="9"/>
  <c r="BB55" i="9"/>
  <c r="BB35" i="9"/>
  <c r="BB58" i="9"/>
  <c r="BB43" i="9"/>
  <c r="BB31" i="9"/>
  <c r="BB27" i="9"/>
  <c r="BB34" i="9"/>
  <c r="BB62" i="9"/>
  <c r="BB24" i="9"/>
  <c r="BB37" i="9"/>
  <c r="BB64" i="9"/>
  <c r="BB54" i="9"/>
  <c r="BB68" i="9"/>
  <c r="BB36" i="9"/>
  <c r="BB66" i="9"/>
  <c r="BB56" i="9"/>
  <c r="BB38" i="9"/>
  <c r="BB52" i="9"/>
  <c r="BB49" i="9"/>
  <c r="BB40" i="9"/>
  <c r="BB30" i="9"/>
  <c r="BB44" i="9"/>
  <c r="BB33" i="9"/>
  <c r="AQ319" i="7"/>
  <c r="AS42" i="7"/>
  <c r="AS40" i="7"/>
  <c r="CV701" i="7"/>
  <c r="CV664" i="7"/>
  <c r="CV711" i="7"/>
  <c r="CV696" i="7"/>
  <c r="CV665" i="7"/>
  <c r="CV676" i="7"/>
  <c r="CV708" i="7"/>
  <c r="CV699" i="7"/>
  <c r="CV682" i="7"/>
  <c r="CV689" i="7"/>
  <c r="CV707" i="7"/>
  <c r="CV709" i="7"/>
  <c r="CV661" i="7"/>
  <c r="CV654" i="7"/>
  <c r="CV697" i="7"/>
  <c r="CV704" i="7"/>
  <c r="CV681" i="7"/>
  <c r="CV700" i="7"/>
  <c r="CV691" i="7"/>
  <c r="CV669" i="7"/>
  <c r="CV674" i="7"/>
  <c r="CV670" i="7"/>
  <c r="CV662" i="7"/>
  <c r="CV712" i="7"/>
  <c r="CV653" i="7"/>
  <c r="CV666" i="7"/>
  <c r="CV668" i="7"/>
  <c r="CV686" i="7"/>
  <c r="CV660" i="7"/>
  <c r="CV673" i="7"/>
  <c r="CV678" i="7"/>
  <c r="CV671" i="7"/>
  <c r="CV655" i="7"/>
  <c r="CV684" i="7"/>
  <c r="CV679" i="7"/>
  <c r="CV663" i="7"/>
  <c r="CV706" i="7"/>
  <c r="CV657" i="7"/>
  <c r="CV685" i="7"/>
  <c r="CV694" i="7"/>
  <c r="CV680" i="7"/>
  <c r="CV692" i="7"/>
  <c r="CV710" i="7"/>
  <c r="CV659" i="7"/>
  <c r="CV667" i="7"/>
  <c r="CV687" i="7"/>
  <c r="CV675" i="7"/>
  <c r="CV695" i="7"/>
  <c r="CV688" i="7"/>
  <c r="CV683" i="7"/>
  <c r="CV690" i="7"/>
  <c r="CV693" i="7"/>
  <c r="CV702" i="7"/>
  <c r="CV705" i="7"/>
  <c r="CV698" i="7"/>
  <c r="CV677" i="7"/>
  <c r="CV656" i="7"/>
  <c r="CV672" i="7"/>
  <c r="CV658" i="7"/>
  <c r="CV703" i="7"/>
  <c r="BB41" i="9"/>
  <c r="BB61" i="9"/>
  <c r="BB48" i="9"/>
  <c r="BB46" i="9"/>
  <c r="BB53" i="9"/>
  <c r="BB26" i="9"/>
  <c r="BB25" i="9"/>
  <c r="BB60" i="9"/>
  <c r="AQ352" i="7"/>
  <c r="AS350" i="7" s="1"/>
  <c r="BB47" i="9"/>
  <c r="BB67" i="9"/>
  <c r="BB45" i="9"/>
  <c r="BB50" i="9"/>
  <c r="BB65" i="9"/>
  <c r="BB39" i="9"/>
  <c r="BB59" i="9"/>
  <c r="BB29" i="9"/>
  <c r="BB42" i="9"/>
  <c r="AS84" i="7"/>
  <c r="AS43" i="7"/>
  <c r="AS41" i="7"/>
  <c r="BB36" i="10"/>
  <c r="BB25" i="10"/>
  <c r="BB43" i="10"/>
  <c r="BB46" i="10"/>
  <c r="BB45" i="10"/>
  <c r="BB33" i="10"/>
  <c r="BB42" i="10"/>
  <c r="BB51" i="10"/>
  <c r="BB38" i="10"/>
  <c r="BB37" i="10"/>
  <c r="BB40" i="10"/>
  <c r="BB48" i="10"/>
  <c r="BB52" i="10"/>
  <c r="BB47" i="10"/>
  <c r="BB44" i="10"/>
  <c r="BB53" i="10"/>
  <c r="BB35" i="10"/>
  <c r="BB30" i="10"/>
  <c r="BB29" i="10"/>
  <c r="BB26" i="10"/>
  <c r="BB41" i="10"/>
  <c r="BB50" i="10"/>
  <c r="BB32" i="10"/>
  <c r="BB49" i="10"/>
  <c r="BB31" i="10"/>
  <c r="BB39" i="10"/>
  <c r="BB34" i="10"/>
  <c r="BB28" i="10"/>
  <c r="BB27" i="10"/>
  <c r="BB54" i="10"/>
  <c r="AS351" i="7" l="1"/>
  <c r="AS346" i="7"/>
  <c r="AS349" i="7"/>
  <c r="BE352" i="7"/>
  <c r="B359" i="7" s="1"/>
  <c r="AS343" i="7"/>
  <c r="B777" i="7"/>
  <c r="CE656" i="7"/>
  <c r="B718" i="7" s="1"/>
  <c r="BG772" i="7"/>
  <c r="AQ320" i="7"/>
  <c r="B327" i="7" s="1"/>
  <c r="AS347" i="7"/>
  <c r="CX713" i="7"/>
  <c r="B719" i="7" s="1"/>
  <c r="AS85" i="7"/>
  <c r="B89" i="7" s="1"/>
  <c r="AS345" i="7"/>
  <c r="AS344" i="7"/>
  <c r="AS352" i="7" l="1"/>
  <c r="B357" i="7" s="1"/>
  <c r="BT87" i="21"/>
  <c r="BV87" i="21"/>
  <c r="BX87" i="21"/>
  <c r="BT88" i="21"/>
  <c r="BV88" i="21"/>
  <c r="BX88" i="21"/>
  <c r="BT89" i="21"/>
  <c r="BV89" i="21"/>
  <c r="BX89" i="21"/>
  <c r="BT90" i="21"/>
  <c r="BV90" i="21"/>
  <c r="BZ90" i="21" s="1"/>
  <c r="CB90" i="21" s="1"/>
  <c r="BX90" i="21"/>
  <c r="BT91" i="21"/>
  <c r="BV91" i="21"/>
  <c r="BZ91" i="21" s="1"/>
  <c r="CB91" i="21" s="1"/>
  <c r="BX91" i="21"/>
  <c r="BT92" i="21"/>
  <c r="BV92" i="21"/>
  <c r="BX92" i="21"/>
  <c r="BZ92" i="21" s="1"/>
  <c r="BT93" i="21"/>
  <c r="BV93" i="21"/>
  <c r="BX93" i="21"/>
  <c r="BT94" i="21"/>
  <c r="BV94" i="21"/>
  <c r="BX94" i="21"/>
  <c r="BT95" i="21"/>
  <c r="BV95" i="21"/>
  <c r="BZ95" i="21" s="1"/>
  <c r="BX95" i="21"/>
  <c r="BT96" i="21"/>
  <c r="BZ96" i="21" s="1"/>
  <c r="CB96" i="21" s="1"/>
  <c r="BV96" i="21"/>
  <c r="BX96" i="21"/>
  <c r="BT97" i="21"/>
  <c r="BV97" i="21"/>
  <c r="BX97" i="21"/>
  <c r="BT98" i="21"/>
  <c r="BV98" i="21"/>
  <c r="BX98" i="21"/>
  <c r="BZ98" i="21"/>
  <c r="CB98" i="21" s="1"/>
  <c r="BT99" i="21"/>
  <c r="BV99" i="21"/>
  <c r="BZ99" i="21" s="1"/>
  <c r="CB99" i="21" s="1"/>
  <c r="BX99" i="21"/>
  <c r="BT100" i="21"/>
  <c r="BZ100" i="21" s="1"/>
  <c r="CB100" i="21" s="1"/>
  <c r="BV100" i="21"/>
  <c r="BX100" i="21"/>
  <c r="BT101" i="21"/>
  <c r="BV101" i="21"/>
  <c r="BX101" i="21"/>
  <c r="BT102" i="21"/>
  <c r="BV102" i="21"/>
  <c r="BX102" i="21"/>
  <c r="BZ102" i="21"/>
  <c r="CB102" i="21" s="1"/>
  <c r="BT103" i="21"/>
  <c r="BV103" i="21"/>
  <c r="BZ103" i="21" s="1"/>
  <c r="CB103" i="21" s="1"/>
  <c r="BX103" i="21"/>
  <c r="BT104" i="21"/>
  <c r="BZ104" i="21" s="1"/>
  <c r="CB104" i="21" s="1"/>
  <c r="BV104" i="21"/>
  <c r="BX104" i="21"/>
  <c r="BT105" i="21"/>
  <c r="BV105" i="21"/>
  <c r="BX105" i="21"/>
  <c r="BT106" i="21"/>
  <c r="BV106" i="21"/>
  <c r="BX106" i="21"/>
  <c r="BZ106" i="21"/>
  <c r="CB106" i="21" s="1"/>
  <c r="BT107" i="21"/>
  <c r="BV107" i="21"/>
  <c r="BZ107" i="21" s="1"/>
  <c r="CB107" i="21" s="1"/>
  <c r="BX107" i="21"/>
  <c r="BT108" i="21"/>
  <c r="BZ108" i="21" s="1"/>
  <c r="CB108" i="21" s="1"/>
  <c r="BV108" i="21"/>
  <c r="BX108" i="21"/>
  <c r="BT109" i="21"/>
  <c r="BV109" i="21"/>
  <c r="BX109" i="21"/>
  <c r="BT110" i="21"/>
  <c r="BV110" i="21"/>
  <c r="BX110" i="21"/>
  <c r="BZ110" i="21"/>
  <c r="CB110" i="21" s="1"/>
  <c r="BT111" i="21"/>
  <c r="BV111" i="21"/>
  <c r="BZ111" i="21" s="1"/>
  <c r="CB111" i="21" s="1"/>
  <c r="BX111" i="21"/>
  <c r="BT112" i="21"/>
  <c r="BZ112" i="21" s="1"/>
  <c r="CB112" i="21" s="1"/>
  <c r="BV112" i="21"/>
  <c r="BX112" i="21"/>
  <c r="BT113" i="21"/>
  <c r="BV113" i="21"/>
  <c r="BX113" i="21"/>
  <c r="BT114" i="21"/>
  <c r="BV114" i="21"/>
  <c r="BX114" i="21"/>
  <c r="BZ114" i="21"/>
  <c r="CB114" i="21" s="1"/>
  <c r="BT115" i="21"/>
  <c r="BV115" i="21"/>
  <c r="BZ115" i="21" s="1"/>
  <c r="CB115" i="21" s="1"/>
  <c r="BX115" i="21"/>
  <c r="BT116" i="21"/>
  <c r="BZ116" i="21" s="1"/>
  <c r="CB116" i="21" s="1"/>
  <c r="BV116" i="21"/>
  <c r="BX116" i="21"/>
  <c r="BT117" i="21"/>
  <c r="BV117" i="21"/>
  <c r="BX117" i="21"/>
  <c r="BT118" i="21"/>
  <c r="BV118" i="21"/>
  <c r="BX118" i="21"/>
  <c r="BZ118" i="21"/>
  <c r="CB118" i="21" s="1"/>
  <c r="BT119" i="21"/>
  <c r="BV119" i="21"/>
  <c r="BZ119" i="21" s="1"/>
  <c r="CB119" i="21" s="1"/>
  <c r="BX119" i="21"/>
  <c r="BT120" i="21"/>
  <c r="BZ120" i="21" s="1"/>
  <c r="CB120" i="21" s="1"/>
  <c r="BV120" i="21"/>
  <c r="BX120" i="21"/>
  <c r="BT121" i="21"/>
  <c r="BV121" i="21"/>
  <c r="BX121" i="21"/>
  <c r="BT122" i="21"/>
  <c r="BV122" i="21"/>
  <c r="BX122" i="21"/>
  <c r="BZ122" i="21"/>
  <c r="CB122" i="21" s="1"/>
  <c r="BT123" i="21"/>
  <c r="BV123" i="21"/>
  <c r="BZ123" i="21" s="1"/>
  <c r="CB123" i="21" s="1"/>
  <c r="BX123" i="21"/>
  <c r="BT124" i="21"/>
  <c r="BZ124" i="21" s="1"/>
  <c r="CB124" i="21" s="1"/>
  <c r="BV124" i="21"/>
  <c r="BX124" i="21"/>
  <c r="BT125" i="21"/>
  <c r="BV125" i="21"/>
  <c r="BX125" i="21"/>
  <c r="BT126" i="21"/>
  <c r="BV126" i="21"/>
  <c r="BX126" i="21"/>
  <c r="BZ126" i="21"/>
  <c r="CB126" i="21" s="1"/>
  <c r="BT127" i="21"/>
  <c r="BV127" i="21"/>
  <c r="BZ127" i="21" s="1"/>
  <c r="CB127" i="21" s="1"/>
  <c r="BX127" i="21"/>
  <c r="BT128" i="21"/>
  <c r="BZ128" i="21" s="1"/>
  <c r="CB128" i="21" s="1"/>
  <c r="BV128" i="21"/>
  <c r="BX128" i="21"/>
  <c r="BT129" i="21"/>
  <c r="BV129" i="21"/>
  <c r="BX129" i="21"/>
  <c r="BT130" i="21"/>
  <c r="BV130" i="21"/>
  <c r="BX130" i="21"/>
  <c r="BZ130" i="21"/>
  <c r="CB130" i="21" s="1"/>
  <c r="BT131" i="21"/>
  <c r="BV131" i="21"/>
  <c r="BZ131" i="21" s="1"/>
  <c r="CB131" i="21" s="1"/>
  <c r="BX131" i="21"/>
  <c r="BT132" i="21"/>
  <c r="BZ132" i="21" s="1"/>
  <c r="CB132" i="21" s="1"/>
  <c r="BV132" i="21"/>
  <c r="BX132" i="21"/>
  <c r="BT133" i="21"/>
  <c r="BV133" i="21"/>
  <c r="BX133" i="21"/>
  <c r="BT134" i="21"/>
  <c r="BV134" i="21"/>
  <c r="BX134" i="21"/>
  <c r="BZ134" i="21"/>
  <c r="CB134" i="21" s="1"/>
  <c r="BT135" i="21"/>
  <c r="BV135" i="21"/>
  <c r="BZ135" i="21" s="1"/>
  <c r="CB135" i="21" s="1"/>
  <c r="BX135" i="21"/>
  <c r="BT136" i="21"/>
  <c r="BZ136" i="21" s="1"/>
  <c r="CB136" i="21" s="1"/>
  <c r="BV136" i="21"/>
  <c r="BX136" i="21"/>
  <c r="BT137" i="21"/>
  <c r="BV137" i="21"/>
  <c r="BX137" i="21"/>
  <c r="BT138" i="21"/>
  <c r="BV138" i="21"/>
  <c r="BX138" i="21"/>
  <c r="BZ138" i="21"/>
  <c r="CB138" i="21" s="1"/>
  <c r="BT139" i="21"/>
  <c r="BV139" i="21"/>
  <c r="BZ139" i="21" s="1"/>
  <c r="CB139" i="21" s="1"/>
  <c r="BX139" i="21"/>
  <c r="BT140" i="21"/>
  <c r="BZ140" i="21" s="1"/>
  <c r="CB140" i="21" s="1"/>
  <c r="BV140" i="21"/>
  <c r="BX140" i="21"/>
  <c r="BT141" i="21"/>
  <c r="BV141" i="21"/>
  <c r="BX141" i="21"/>
  <c r="BT142" i="21"/>
  <c r="BV142" i="21"/>
  <c r="BX142" i="21"/>
  <c r="BZ142" i="21"/>
  <c r="CB142" i="21" s="1"/>
  <c r="BT143" i="21"/>
  <c r="BV143" i="21"/>
  <c r="BZ143" i="21" s="1"/>
  <c r="CB143" i="21" s="1"/>
  <c r="BX143" i="21"/>
  <c r="BT144" i="21"/>
  <c r="BZ144" i="21" s="1"/>
  <c r="CB144" i="21" s="1"/>
  <c r="BV144" i="21"/>
  <c r="BX144" i="21"/>
  <c r="BT145" i="21"/>
  <c r="BV145" i="21"/>
  <c r="BX145" i="21"/>
  <c r="BT146" i="21"/>
  <c r="BV146" i="21"/>
  <c r="BX146" i="21"/>
  <c r="BZ146" i="21"/>
  <c r="CB146" i="21" s="1"/>
  <c r="BT147" i="21"/>
  <c r="BV147" i="21"/>
  <c r="BZ147" i="21" s="1"/>
  <c r="CB147" i="21" s="1"/>
  <c r="BX147" i="21"/>
  <c r="BT148" i="21"/>
  <c r="BZ148" i="21" s="1"/>
  <c r="CB148" i="21" s="1"/>
  <c r="BV148" i="21"/>
  <c r="BX148" i="21"/>
  <c r="BT149" i="21"/>
  <c r="BV149" i="21"/>
  <c r="BX149" i="21"/>
  <c r="BT150" i="21"/>
  <c r="BV150" i="21"/>
  <c r="BX150" i="21"/>
  <c r="BZ150" i="21"/>
  <c r="CB150" i="21" s="1"/>
  <c r="BT151" i="21"/>
  <c r="BV151" i="21"/>
  <c r="BZ151" i="21" s="1"/>
  <c r="CB151" i="21" s="1"/>
  <c r="BX151" i="21"/>
  <c r="BT152" i="21"/>
  <c r="BZ152" i="21" s="1"/>
  <c r="CB152" i="21" s="1"/>
  <c r="BV152" i="21"/>
  <c r="BX152" i="21"/>
  <c r="BT153" i="21"/>
  <c r="BV153" i="21"/>
  <c r="BX153" i="21"/>
  <c r="BT154" i="21"/>
  <c r="BV154" i="21"/>
  <c r="BX154" i="21"/>
  <c r="BZ154" i="21"/>
  <c r="CB154" i="21" s="1"/>
  <c r="BT155" i="21"/>
  <c r="BV155" i="21"/>
  <c r="BZ155" i="21" s="1"/>
  <c r="CB155" i="21" s="1"/>
  <c r="BX155" i="21"/>
  <c r="BT156" i="21"/>
  <c r="BZ156" i="21" s="1"/>
  <c r="CB156" i="21" s="1"/>
  <c r="BV156" i="21"/>
  <c r="BX156" i="21"/>
  <c r="BT157" i="21"/>
  <c r="BV157" i="21"/>
  <c r="BX157" i="21"/>
  <c r="BT158" i="21"/>
  <c r="BV158" i="21"/>
  <c r="BX158" i="21"/>
  <c r="BZ158" i="21"/>
  <c r="CB158" i="21" s="1"/>
  <c r="BT159" i="21"/>
  <c r="BV159" i="21"/>
  <c r="BZ159" i="21" s="1"/>
  <c r="CB159" i="21" s="1"/>
  <c r="BX159" i="21"/>
  <c r="BT160" i="21"/>
  <c r="BZ160" i="21" s="1"/>
  <c r="CB160" i="21" s="1"/>
  <c r="BV160" i="21"/>
  <c r="BX160" i="21"/>
  <c r="BT161" i="21"/>
  <c r="BV161" i="21"/>
  <c r="BX161" i="21"/>
  <c r="BT162" i="21"/>
  <c r="BV162" i="21"/>
  <c r="BX162" i="21"/>
  <c r="BZ162" i="21"/>
  <c r="CB162" i="21" s="1"/>
  <c r="BT163" i="21"/>
  <c r="BV163" i="21"/>
  <c r="BZ163" i="21" s="1"/>
  <c r="CB163" i="21" s="1"/>
  <c r="BX163" i="21"/>
  <c r="BT164" i="21"/>
  <c r="BZ164" i="21" s="1"/>
  <c r="CB164" i="21" s="1"/>
  <c r="BV164" i="21"/>
  <c r="BX164" i="21"/>
  <c r="BT165" i="21"/>
  <c r="BV165" i="21"/>
  <c r="BX165" i="21"/>
  <c r="BT166" i="21"/>
  <c r="BV166" i="21"/>
  <c r="BX166" i="21"/>
  <c r="BZ166" i="21"/>
  <c r="CB166" i="21" s="1"/>
  <c r="BT167" i="21"/>
  <c r="BV167" i="21"/>
  <c r="BZ167" i="21" s="1"/>
  <c r="CB167" i="21" s="1"/>
  <c r="BX167" i="21"/>
  <c r="BT168" i="21"/>
  <c r="BZ168" i="21" s="1"/>
  <c r="CB168" i="21" s="1"/>
  <c r="BV168" i="21"/>
  <c r="BX168" i="21"/>
  <c r="BT169" i="21"/>
  <c r="BV169" i="21"/>
  <c r="BX169" i="21"/>
  <c r="BT170" i="21"/>
  <c r="BV170" i="21"/>
  <c r="BX170" i="21"/>
  <c r="BZ170" i="21"/>
  <c r="CB170" i="21" s="1"/>
  <c r="BT171" i="21"/>
  <c r="BV171" i="21"/>
  <c r="BZ171" i="21" s="1"/>
  <c r="CB171" i="21" s="1"/>
  <c r="BX171" i="21"/>
  <c r="BT172" i="21"/>
  <c r="BZ172" i="21" s="1"/>
  <c r="CB172" i="21" s="1"/>
  <c r="BV172" i="21"/>
  <c r="BX172" i="21"/>
  <c r="BT173" i="21"/>
  <c r="BV173" i="21"/>
  <c r="BX173" i="21"/>
  <c r="BT174" i="21"/>
  <c r="BV174" i="21"/>
  <c r="BX174" i="21"/>
  <c r="BZ174" i="21"/>
  <c r="CB174" i="21" s="1"/>
  <c r="BT175" i="21"/>
  <c r="BV175" i="21"/>
  <c r="BX175" i="21"/>
  <c r="BZ175" i="21" s="1"/>
  <c r="CB175" i="21" s="1"/>
  <c r="BT176" i="21"/>
  <c r="BZ176" i="21" s="1"/>
  <c r="CB176" i="21" s="1"/>
  <c r="BV176" i="21"/>
  <c r="BX176" i="21"/>
  <c r="BT177" i="21"/>
  <c r="BV177" i="21"/>
  <c r="BX177" i="21"/>
  <c r="BZ177" i="21" s="1"/>
  <c r="CB177" i="21" s="1"/>
  <c r="BT178" i="21"/>
  <c r="BV178" i="21"/>
  <c r="BX178" i="21"/>
  <c r="BZ178" i="21"/>
  <c r="CB178" i="21" s="1"/>
  <c r="BT179" i="21"/>
  <c r="BV179" i="21"/>
  <c r="BX179" i="21"/>
  <c r="BT180" i="21"/>
  <c r="BZ180" i="21" s="1"/>
  <c r="CB180" i="21" s="1"/>
  <c r="BV180" i="21"/>
  <c r="BX180" i="21"/>
  <c r="BT181" i="21"/>
  <c r="BV181" i="21"/>
  <c r="BX181" i="21"/>
  <c r="BT182" i="21"/>
  <c r="BV182" i="21"/>
  <c r="BX182" i="21"/>
  <c r="BZ182" i="21"/>
  <c r="CB182" i="21" s="1"/>
  <c r="BT183" i="21"/>
  <c r="BV183" i="21"/>
  <c r="BX183" i="21"/>
  <c r="BZ183" i="21" s="1"/>
  <c r="CB183" i="21" s="1"/>
  <c r="BT184" i="21"/>
  <c r="BZ184" i="21" s="1"/>
  <c r="CB184" i="21" s="1"/>
  <c r="BV184" i="21"/>
  <c r="BX184" i="21"/>
  <c r="BT185" i="21"/>
  <c r="BV185" i="21"/>
  <c r="BX185" i="21"/>
  <c r="BZ185" i="21" s="1"/>
  <c r="CB185" i="21" s="1"/>
  <c r="BT186" i="21"/>
  <c r="BV186" i="21"/>
  <c r="BX186" i="21"/>
  <c r="BZ186" i="21"/>
  <c r="CB186" i="21" s="1"/>
  <c r="BT187" i="21"/>
  <c r="BV187" i="21"/>
  <c r="BX187" i="21"/>
  <c r="BT188" i="21"/>
  <c r="BZ188" i="21" s="1"/>
  <c r="CB188" i="21" s="1"/>
  <c r="BV188" i="21"/>
  <c r="BX188" i="21"/>
  <c r="BT189" i="21"/>
  <c r="BV189" i="21"/>
  <c r="BX189" i="21"/>
  <c r="BT190" i="21"/>
  <c r="BV190" i="21"/>
  <c r="BX190" i="21"/>
  <c r="BZ190" i="21"/>
  <c r="CB190" i="21" s="1"/>
  <c r="BT191" i="21"/>
  <c r="BV191" i="21"/>
  <c r="BX191" i="21"/>
  <c r="BZ191" i="21" s="1"/>
  <c r="CB191" i="21" s="1"/>
  <c r="BT192" i="21"/>
  <c r="BZ192" i="21" s="1"/>
  <c r="CB192" i="21" s="1"/>
  <c r="BV192" i="21"/>
  <c r="BX192" i="21"/>
  <c r="BT193" i="21"/>
  <c r="BV193" i="21"/>
  <c r="BX193" i="21"/>
  <c r="BZ193" i="21" s="1"/>
  <c r="CB193" i="21" s="1"/>
  <c r="BT194" i="21"/>
  <c r="BV194" i="21"/>
  <c r="BX194" i="21"/>
  <c r="BZ194" i="21"/>
  <c r="CB194" i="21" s="1"/>
  <c r="BT195" i="21"/>
  <c r="BV195" i="21"/>
  <c r="BX195" i="21"/>
  <c r="BZ195" i="21"/>
  <c r="CB195" i="21" s="1"/>
  <c r="BT196" i="21"/>
  <c r="BV196" i="21"/>
  <c r="BX196" i="21"/>
  <c r="BZ196" i="21"/>
  <c r="CB196" i="21" s="1"/>
  <c r="BT197" i="21"/>
  <c r="BV197" i="21"/>
  <c r="BX197" i="21"/>
  <c r="BZ197" i="21"/>
  <c r="CB197" i="21" s="1"/>
  <c r="BT198" i="21"/>
  <c r="BV198" i="21"/>
  <c r="BX198" i="21"/>
  <c r="BZ198" i="21"/>
  <c r="CB198" i="21" s="1"/>
  <c r="BT199" i="21"/>
  <c r="BV199" i="21"/>
  <c r="BX199" i="21"/>
  <c r="BZ199" i="21"/>
  <c r="CB199" i="21" s="1"/>
  <c r="BT200" i="21"/>
  <c r="BV200" i="21"/>
  <c r="BX200" i="21"/>
  <c r="BZ200" i="21"/>
  <c r="CB200" i="21" s="1"/>
  <c r="BT201" i="21"/>
  <c r="BV201" i="21"/>
  <c r="BX201" i="21"/>
  <c r="BZ201" i="21"/>
  <c r="CB201" i="21" s="1"/>
  <c r="BT202" i="21"/>
  <c r="BV202" i="21"/>
  <c r="BX202" i="21"/>
  <c r="BZ202" i="21"/>
  <c r="CB202" i="21" s="1"/>
  <c r="BT203" i="21"/>
  <c r="BV203" i="21"/>
  <c r="BX203" i="21"/>
  <c r="BZ203" i="21"/>
  <c r="CB203" i="21" s="1"/>
  <c r="BT204" i="21"/>
  <c r="BV204" i="21"/>
  <c r="BX204" i="21"/>
  <c r="BZ204" i="21"/>
  <c r="CB204" i="21" s="1"/>
  <c r="BT205" i="21"/>
  <c r="BV205" i="21"/>
  <c r="BX205" i="21"/>
  <c r="BZ205" i="21"/>
  <c r="CB205" i="21" s="1"/>
  <c r="BT206" i="21"/>
  <c r="BV206" i="21"/>
  <c r="BX206" i="21"/>
  <c r="BZ206" i="21"/>
  <c r="CB206" i="21" s="1"/>
  <c r="BT207" i="21"/>
  <c r="BV207" i="21"/>
  <c r="BX207" i="21"/>
  <c r="BZ207" i="21"/>
  <c r="CB207" i="21" s="1"/>
  <c r="BT208" i="21"/>
  <c r="BV208" i="21"/>
  <c r="BX208" i="21"/>
  <c r="BZ208" i="21"/>
  <c r="CB208" i="21" s="1"/>
  <c r="BT209" i="21"/>
  <c r="BV209" i="21"/>
  <c r="BX209" i="21"/>
  <c r="BZ209" i="21"/>
  <c r="CB209" i="21" s="1"/>
  <c r="BT210" i="21"/>
  <c r="BV210" i="21"/>
  <c r="BX210" i="21"/>
  <c r="BZ210" i="21"/>
  <c r="CB210" i="21" s="1"/>
  <c r="BT211" i="21"/>
  <c r="BV211" i="21"/>
  <c r="BX211" i="21"/>
  <c r="BZ211" i="21"/>
  <c r="CB211" i="21" s="1"/>
  <c r="BT212" i="21"/>
  <c r="BV212" i="21"/>
  <c r="BX212" i="21"/>
  <c r="BZ212" i="21"/>
  <c r="CB212" i="21" s="1"/>
  <c r="BT213" i="21"/>
  <c r="BV213" i="21"/>
  <c r="BX213" i="21"/>
  <c r="BZ213" i="21"/>
  <c r="CB213" i="21" s="1"/>
  <c r="BT214" i="21"/>
  <c r="BV214" i="21"/>
  <c r="BX214" i="21"/>
  <c r="BZ214" i="21"/>
  <c r="CB214" i="21" s="1"/>
  <c r="BT215" i="21"/>
  <c r="BV215" i="21"/>
  <c r="BX215" i="21"/>
  <c r="BZ215" i="21"/>
  <c r="CB215" i="21" s="1"/>
  <c r="BT216" i="21"/>
  <c r="BV216" i="21"/>
  <c r="BX216" i="21"/>
  <c r="BZ216" i="21"/>
  <c r="CB216" i="21" s="1"/>
  <c r="BT217" i="21"/>
  <c r="BV217" i="21"/>
  <c r="BX217" i="21"/>
  <c r="BZ217" i="21"/>
  <c r="CB217" i="21" s="1"/>
  <c r="BT218" i="21"/>
  <c r="BV218" i="21"/>
  <c r="BX218" i="21"/>
  <c r="BZ218" i="21"/>
  <c r="CB218" i="21" s="1"/>
  <c r="BT219" i="21"/>
  <c r="BV219" i="21"/>
  <c r="BX219" i="21"/>
  <c r="BZ219" i="21"/>
  <c r="CB219" i="21" s="1"/>
  <c r="BT220" i="21"/>
  <c r="BV220" i="21"/>
  <c r="BX220" i="21"/>
  <c r="BZ220" i="21"/>
  <c r="CB220" i="21" s="1"/>
  <c r="BT221" i="21"/>
  <c r="BV221" i="21"/>
  <c r="BX221" i="21"/>
  <c r="BZ221" i="21"/>
  <c r="CB221" i="21" s="1"/>
  <c r="BT222" i="21"/>
  <c r="BV222" i="21"/>
  <c r="BX222" i="21"/>
  <c r="BZ222" i="21"/>
  <c r="CB222" i="21" s="1"/>
  <c r="BT223" i="21"/>
  <c r="BV223" i="21"/>
  <c r="BX223" i="21"/>
  <c r="BZ223" i="21"/>
  <c r="CB223" i="21" s="1"/>
  <c r="BT224" i="21"/>
  <c r="BV224" i="21"/>
  <c r="BX224" i="21"/>
  <c r="BZ224" i="21"/>
  <c r="CB224" i="21" s="1"/>
  <c r="BT225" i="21"/>
  <c r="BV225" i="21"/>
  <c r="BX225" i="21"/>
  <c r="BZ225" i="21"/>
  <c r="CB225" i="21" s="1"/>
  <c r="BT226" i="21"/>
  <c r="BV226" i="21"/>
  <c r="BX226" i="21"/>
  <c r="BZ226" i="21"/>
  <c r="CB226" i="21" s="1"/>
  <c r="BT227" i="21"/>
  <c r="BV227" i="21"/>
  <c r="BX227" i="21"/>
  <c r="BZ227" i="21"/>
  <c r="CB227" i="21" s="1"/>
  <c r="BT228" i="21"/>
  <c r="BV228" i="21"/>
  <c r="BX228" i="21"/>
  <c r="BZ228" i="21"/>
  <c r="CB228" i="21" s="1"/>
  <c r="BT229" i="21"/>
  <c r="BV229" i="21"/>
  <c r="BX229" i="21"/>
  <c r="BZ229" i="21"/>
  <c r="CB229" i="21" s="1"/>
  <c r="BT230" i="21"/>
  <c r="BV230" i="21"/>
  <c r="BX230" i="21"/>
  <c r="BZ230" i="21"/>
  <c r="CB230" i="21" s="1"/>
  <c r="BT231" i="21"/>
  <c r="BV231" i="21"/>
  <c r="BX231" i="21"/>
  <c r="BZ231" i="21"/>
  <c r="CB231" i="21" s="1"/>
  <c r="BT232" i="21"/>
  <c r="BV232" i="21"/>
  <c r="BX232" i="21"/>
  <c r="BZ232" i="21"/>
  <c r="CB232" i="21" s="1"/>
  <c r="BT233" i="21"/>
  <c r="BV233" i="21"/>
  <c r="BX233" i="21"/>
  <c r="BZ233" i="21"/>
  <c r="CB233" i="21" s="1"/>
  <c r="BT234" i="21"/>
  <c r="BV234" i="21"/>
  <c r="BX234" i="21"/>
  <c r="BZ234" i="21"/>
  <c r="CB234" i="21" s="1"/>
  <c r="BT235" i="21"/>
  <c r="BV235" i="21"/>
  <c r="BX235" i="21"/>
  <c r="BZ235" i="21"/>
  <c r="CB235" i="21" s="1"/>
  <c r="BT236" i="21"/>
  <c r="BV236" i="21"/>
  <c r="BX236" i="21"/>
  <c r="BZ236" i="21"/>
  <c r="CB236" i="21" s="1"/>
  <c r="BT237" i="21"/>
  <c r="BV237" i="21"/>
  <c r="BX237" i="21"/>
  <c r="BZ237" i="21"/>
  <c r="CB237" i="21" s="1"/>
  <c r="BT238" i="21"/>
  <c r="BV238" i="21"/>
  <c r="BX238" i="21"/>
  <c r="BZ238" i="21"/>
  <c r="CB238" i="21" s="1"/>
  <c r="BT239" i="21"/>
  <c r="BV239" i="21"/>
  <c r="BX239" i="21"/>
  <c r="BZ239" i="21"/>
  <c r="CB239" i="21" s="1"/>
  <c r="BT240" i="21"/>
  <c r="BV240" i="21"/>
  <c r="BX240" i="21"/>
  <c r="BZ240" i="21"/>
  <c r="CB240" i="21" s="1"/>
  <c r="BT241" i="21"/>
  <c r="BV241" i="21"/>
  <c r="BX241" i="21"/>
  <c r="BZ241" i="21"/>
  <c r="CB241" i="21" s="1"/>
  <c r="BT242" i="21"/>
  <c r="BV242" i="21"/>
  <c r="BX242" i="21"/>
  <c r="BZ242" i="21"/>
  <c r="CB242" i="21" s="1"/>
  <c r="BT243" i="21"/>
  <c r="BV243" i="21"/>
  <c r="BX243" i="21"/>
  <c r="BZ243" i="21"/>
  <c r="CB243" i="21" s="1"/>
  <c r="BT244" i="21"/>
  <c r="BV244" i="21"/>
  <c r="BX244" i="21"/>
  <c r="BZ244" i="21"/>
  <c r="CB244" i="21" s="1"/>
  <c r="BT245" i="21"/>
  <c r="BV245" i="21"/>
  <c r="BX245" i="21"/>
  <c r="BZ245" i="21"/>
  <c r="CB245" i="21" s="1"/>
  <c r="BT246" i="21"/>
  <c r="BV246" i="21"/>
  <c r="BX246" i="21"/>
  <c r="BZ246" i="21"/>
  <c r="CB246" i="21" s="1"/>
  <c r="BT247" i="21"/>
  <c r="BV247" i="21"/>
  <c r="BX247" i="21"/>
  <c r="BZ247" i="21"/>
  <c r="CB247" i="21" s="1"/>
  <c r="BT248" i="21"/>
  <c r="BV248" i="21"/>
  <c r="BX248" i="21"/>
  <c r="BZ248" i="21"/>
  <c r="CB248" i="21" s="1"/>
  <c r="BT249" i="21"/>
  <c r="BV249" i="21"/>
  <c r="BX249" i="21"/>
  <c r="BZ249" i="21"/>
  <c r="CB249" i="21" s="1"/>
  <c r="BT250" i="21"/>
  <c r="BV250" i="21"/>
  <c r="BX250" i="21"/>
  <c r="BZ250" i="21"/>
  <c r="CB250" i="21" s="1"/>
  <c r="BT251" i="21"/>
  <c r="BV251" i="21"/>
  <c r="BX251" i="21"/>
  <c r="BZ251" i="21"/>
  <c r="CB251" i="21" s="1"/>
  <c r="BT252" i="21"/>
  <c r="BV252" i="21"/>
  <c r="BX252" i="21"/>
  <c r="BZ252" i="21"/>
  <c r="CB252" i="21" s="1"/>
  <c r="BT253" i="21"/>
  <c r="BV253" i="21"/>
  <c r="BX253" i="21"/>
  <c r="BZ253" i="21"/>
  <c r="CB253" i="21" s="1"/>
  <c r="BT254" i="21"/>
  <c r="BV254" i="21"/>
  <c r="BX254" i="21"/>
  <c r="BZ254" i="21"/>
  <c r="CB254" i="21" s="1"/>
  <c r="BT255" i="21"/>
  <c r="BV255" i="21"/>
  <c r="BX255" i="21"/>
  <c r="BZ255" i="21"/>
  <c r="CB255" i="21" s="1"/>
  <c r="BT256" i="21"/>
  <c r="BV256" i="21"/>
  <c r="BX256" i="21"/>
  <c r="BZ256" i="21"/>
  <c r="CB256" i="21" s="1"/>
  <c r="BT257" i="21"/>
  <c r="BV257" i="21"/>
  <c r="BX257" i="21"/>
  <c r="BZ257" i="21"/>
  <c r="CB257" i="21" s="1"/>
  <c r="BT258" i="21"/>
  <c r="BV258" i="21"/>
  <c r="BX258" i="21"/>
  <c r="BZ258" i="21"/>
  <c r="CB258" i="21" s="1"/>
  <c r="BT259" i="21"/>
  <c r="BV259" i="21"/>
  <c r="BX259" i="21"/>
  <c r="BZ259" i="21"/>
  <c r="CB259" i="21" s="1"/>
  <c r="BT260" i="21"/>
  <c r="BV260" i="21"/>
  <c r="BX260" i="21"/>
  <c r="BZ260" i="21"/>
  <c r="CB260" i="21" s="1"/>
  <c r="BT261" i="21"/>
  <c r="BV261" i="21"/>
  <c r="BX261" i="21"/>
  <c r="BZ261" i="21"/>
  <c r="CB261" i="21" s="1"/>
  <c r="BT262" i="21"/>
  <c r="BV262" i="21"/>
  <c r="BX262" i="21"/>
  <c r="BZ262" i="21"/>
  <c r="CB262" i="21" s="1"/>
  <c r="BT263" i="21"/>
  <c r="BV263" i="21"/>
  <c r="BX263" i="21"/>
  <c r="BZ263" i="21"/>
  <c r="CB263" i="21" s="1"/>
  <c r="BT264" i="21"/>
  <c r="BV264" i="21"/>
  <c r="BX264" i="21"/>
  <c r="BZ264" i="21"/>
  <c r="CB264" i="21" s="1"/>
  <c r="BT265" i="21"/>
  <c r="BV265" i="21"/>
  <c r="BX265" i="21"/>
  <c r="BZ265" i="21"/>
  <c r="CB265" i="21" s="1"/>
  <c r="BT266" i="21"/>
  <c r="BV266" i="21"/>
  <c r="BX266" i="21"/>
  <c r="BZ266" i="21"/>
  <c r="CB266" i="21" s="1"/>
  <c r="BT267" i="21"/>
  <c r="BV267" i="21"/>
  <c r="BX267" i="21"/>
  <c r="BZ267" i="21"/>
  <c r="CB267" i="21" s="1"/>
  <c r="BT268" i="21"/>
  <c r="BV268" i="21"/>
  <c r="BX268" i="21"/>
  <c r="BZ268" i="21"/>
  <c r="CB268" i="21" s="1"/>
  <c r="BT269" i="21"/>
  <c r="BV269" i="21"/>
  <c r="BX269" i="21"/>
  <c r="BZ269" i="21"/>
  <c r="CB269" i="21" s="1"/>
  <c r="BT270" i="21"/>
  <c r="BV270" i="21"/>
  <c r="BX270" i="21"/>
  <c r="BZ270" i="21"/>
  <c r="CB270" i="21" s="1"/>
  <c r="BT271" i="21"/>
  <c r="BV271" i="21"/>
  <c r="BX271" i="21"/>
  <c r="BZ271" i="21"/>
  <c r="CB271" i="21" s="1"/>
  <c r="BT272" i="21"/>
  <c r="BV272" i="21"/>
  <c r="BX272" i="21"/>
  <c r="BZ272" i="21"/>
  <c r="CB272" i="21" s="1"/>
  <c r="BT273" i="21"/>
  <c r="BV273" i="21"/>
  <c r="BX273" i="21"/>
  <c r="BZ273" i="21"/>
  <c r="CB273" i="21" s="1"/>
  <c r="BT274" i="21"/>
  <c r="BV274" i="21"/>
  <c r="BX274" i="21"/>
  <c r="BZ274" i="21"/>
  <c r="CB274" i="21" s="1"/>
  <c r="BT275" i="21"/>
  <c r="BV275" i="21"/>
  <c r="BX275" i="21"/>
  <c r="BZ275" i="21"/>
  <c r="CB275" i="21" s="1"/>
  <c r="BT276" i="21"/>
  <c r="BV276" i="21"/>
  <c r="BX276" i="21"/>
  <c r="BZ276" i="21"/>
  <c r="CB276" i="21" s="1"/>
  <c r="BT277" i="21"/>
  <c r="BV277" i="21"/>
  <c r="BX277" i="21"/>
  <c r="BZ277" i="21"/>
  <c r="CB277" i="21" s="1"/>
  <c r="BT278" i="21"/>
  <c r="BV278" i="21"/>
  <c r="BX278" i="21"/>
  <c r="BZ278" i="21"/>
  <c r="CB278" i="21" s="1"/>
  <c r="BT279" i="21"/>
  <c r="BV279" i="21"/>
  <c r="BX279" i="21"/>
  <c r="BZ279" i="21"/>
  <c r="CB279" i="21" s="1"/>
  <c r="BT280" i="21"/>
  <c r="BV280" i="21"/>
  <c r="BX280" i="21"/>
  <c r="BZ280" i="21"/>
  <c r="CB280" i="21" s="1"/>
  <c r="BT281" i="21"/>
  <c r="BV281" i="21"/>
  <c r="BX281" i="21"/>
  <c r="BZ281" i="21"/>
  <c r="CB281" i="21" s="1"/>
  <c r="BT282" i="21"/>
  <c r="BV282" i="21"/>
  <c r="BX282" i="21"/>
  <c r="BZ282" i="21"/>
  <c r="CB282" i="21" s="1"/>
  <c r="BT283" i="21"/>
  <c r="BV283" i="21"/>
  <c r="BX283" i="21"/>
  <c r="BZ283" i="21"/>
  <c r="CB283" i="21" s="1"/>
  <c r="BT284" i="21"/>
  <c r="BV284" i="21"/>
  <c r="BX284" i="21"/>
  <c r="BZ284" i="21"/>
  <c r="CB284" i="21" s="1"/>
  <c r="BT285" i="21"/>
  <c r="BV285" i="21"/>
  <c r="BX285" i="21"/>
  <c r="BZ285" i="21"/>
  <c r="CB285" i="21" s="1"/>
  <c r="BT286" i="21"/>
  <c r="BV286" i="21"/>
  <c r="BX286" i="21"/>
  <c r="BZ286" i="21"/>
  <c r="CB286" i="21" s="1"/>
  <c r="BT287" i="21"/>
  <c r="BV287" i="21"/>
  <c r="BX287" i="21"/>
  <c r="BZ287" i="21"/>
  <c r="CB287" i="21" s="1"/>
  <c r="BT288" i="21"/>
  <c r="BV288" i="21"/>
  <c r="BX288" i="21"/>
  <c r="BZ288" i="21"/>
  <c r="CB288" i="21" s="1"/>
  <c r="BT289" i="21"/>
  <c r="BV289" i="21"/>
  <c r="BX289" i="21"/>
  <c r="BZ289" i="21"/>
  <c r="CB289" i="21" s="1"/>
  <c r="BT290" i="21"/>
  <c r="BV290" i="21"/>
  <c r="BX290" i="21"/>
  <c r="BZ290" i="21"/>
  <c r="CB290" i="21" s="1"/>
  <c r="BT291" i="21"/>
  <c r="BV291" i="21"/>
  <c r="BX291" i="21"/>
  <c r="BZ291" i="21"/>
  <c r="CB291" i="21" s="1"/>
  <c r="BT292" i="21"/>
  <c r="BV292" i="21"/>
  <c r="BX292" i="21"/>
  <c r="BZ292" i="21"/>
  <c r="CB292" i="21" s="1"/>
  <c r="BT293" i="21"/>
  <c r="BV293" i="21"/>
  <c r="BX293" i="21"/>
  <c r="BZ293" i="21"/>
  <c r="CB293" i="21" s="1"/>
  <c r="BT294" i="21"/>
  <c r="BV294" i="21"/>
  <c r="BX294" i="21"/>
  <c r="BZ294" i="21"/>
  <c r="CB294" i="21" s="1"/>
  <c r="BT295" i="21"/>
  <c r="BV295" i="21"/>
  <c r="BX295" i="21"/>
  <c r="BZ295" i="21"/>
  <c r="CB295" i="21" s="1"/>
  <c r="BT296" i="21"/>
  <c r="BV296" i="21"/>
  <c r="BX296" i="21"/>
  <c r="BZ296" i="21"/>
  <c r="CB296" i="21" s="1"/>
  <c r="BT297" i="21"/>
  <c r="BV297" i="21"/>
  <c r="BX297" i="21"/>
  <c r="BZ297" i="21"/>
  <c r="CB297" i="21" s="1"/>
  <c r="BT298" i="21"/>
  <c r="BV298" i="21"/>
  <c r="BX298" i="21"/>
  <c r="BZ298" i="21"/>
  <c r="CB298" i="21" s="1"/>
  <c r="BT299" i="21"/>
  <c r="BV299" i="21"/>
  <c r="BX299" i="21"/>
  <c r="BZ299" i="21"/>
  <c r="CB299" i="21" s="1"/>
  <c r="BT300" i="21"/>
  <c r="BV300" i="21"/>
  <c r="BX300" i="21"/>
  <c r="BZ300" i="21"/>
  <c r="CB300" i="21" s="1"/>
  <c r="BT301" i="21"/>
  <c r="BV301" i="21"/>
  <c r="BX301" i="21"/>
  <c r="BZ301" i="21"/>
  <c r="CB301" i="21" s="1"/>
  <c r="BT302" i="21"/>
  <c r="BV302" i="21"/>
  <c r="BX302" i="21"/>
  <c r="BZ302" i="21"/>
  <c r="CB302" i="21" s="1"/>
  <c r="BT303" i="21"/>
  <c r="BV303" i="21"/>
  <c r="BX303" i="21"/>
  <c r="BZ303" i="21"/>
  <c r="CB303" i="21" s="1"/>
  <c r="BT304" i="21"/>
  <c r="BV304" i="21"/>
  <c r="BX304" i="21"/>
  <c r="BZ304" i="21"/>
  <c r="CB304" i="21" s="1"/>
  <c r="BT305" i="21"/>
  <c r="BV305" i="21"/>
  <c r="BX305" i="21"/>
  <c r="BZ305" i="21"/>
  <c r="CB305" i="21" s="1"/>
  <c r="BT306" i="21"/>
  <c r="BV306" i="21"/>
  <c r="BX306" i="21"/>
  <c r="BZ306" i="21"/>
  <c r="CB306" i="21" s="1"/>
  <c r="BT307" i="21"/>
  <c r="BV307" i="21"/>
  <c r="BX307" i="21"/>
  <c r="BZ307" i="21"/>
  <c r="CB307" i="21" s="1"/>
  <c r="BT308" i="21"/>
  <c r="BV308" i="21"/>
  <c r="BX308" i="21"/>
  <c r="BZ308" i="21"/>
  <c r="CB308" i="21" s="1"/>
  <c r="BT309" i="21"/>
  <c r="BV309" i="21"/>
  <c r="BX309" i="21"/>
  <c r="BZ309" i="21"/>
  <c r="CB309" i="21" s="1"/>
  <c r="BT310" i="21"/>
  <c r="BV310" i="21"/>
  <c r="BX310" i="21"/>
  <c r="BZ310" i="21"/>
  <c r="CB310" i="21" s="1"/>
  <c r="BT311" i="21"/>
  <c r="BV311" i="21"/>
  <c r="BX311" i="21"/>
  <c r="BZ311" i="21"/>
  <c r="CB311" i="21" s="1"/>
  <c r="BT312" i="21"/>
  <c r="BV312" i="21"/>
  <c r="BX312" i="21"/>
  <c r="BZ312" i="21"/>
  <c r="CB312" i="21" s="1"/>
  <c r="BT313" i="21"/>
  <c r="BV313" i="21"/>
  <c r="BX313" i="21"/>
  <c r="BZ313" i="21"/>
  <c r="CB313" i="21" s="1"/>
  <c r="BT314" i="21"/>
  <c r="BV314" i="21"/>
  <c r="BX314" i="21"/>
  <c r="BZ314" i="21"/>
  <c r="CB314" i="21" s="1"/>
  <c r="BT315" i="21"/>
  <c r="BV315" i="21"/>
  <c r="BX315" i="21"/>
  <c r="BZ315" i="21"/>
  <c r="CB315" i="21" s="1"/>
  <c r="BT316" i="21"/>
  <c r="BV316" i="21"/>
  <c r="BX316" i="21"/>
  <c r="BZ316" i="21"/>
  <c r="CB316" i="21" s="1"/>
  <c r="BT317" i="21"/>
  <c r="BV317" i="21"/>
  <c r="BX317" i="21"/>
  <c r="BZ317" i="21"/>
  <c r="CB317" i="21" s="1"/>
  <c r="BT318" i="21"/>
  <c r="BV318" i="21"/>
  <c r="BX318" i="21"/>
  <c r="BZ318" i="21"/>
  <c r="CB318" i="21" s="1"/>
  <c r="BT319" i="21"/>
  <c r="BV319" i="21"/>
  <c r="BX319" i="21"/>
  <c r="BZ319" i="21"/>
  <c r="CB319" i="21" s="1"/>
  <c r="BT320" i="21"/>
  <c r="BV320" i="21"/>
  <c r="BX320" i="21"/>
  <c r="BZ320" i="21"/>
  <c r="CB320" i="21" s="1"/>
  <c r="BT321" i="21"/>
  <c r="BV321" i="21"/>
  <c r="BX321" i="21"/>
  <c r="BZ321" i="21"/>
  <c r="CB321" i="21" s="1"/>
  <c r="BT322" i="21"/>
  <c r="BV322" i="21"/>
  <c r="BX322" i="21"/>
  <c r="BZ322" i="21"/>
  <c r="CB322" i="21" s="1"/>
  <c r="BT323" i="21"/>
  <c r="BV323" i="21"/>
  <c r="BX323" i="21"/>
  <c r="BZ323" i="21"/>
  <c r="CB323" i="21" s="1"/>
  <c r="BT324" i="21"/>
  <c r="BV324" i="21"/>
  <c r="BX324" i="21"/>
  <c r="BZ324" i="21"/>
  <c r="CB324" i="21" s="1"/>
  <c r="BT325" i="21"/>
  <c r="BV325" i="21"/>
  <c r="BX325" i="21"/>
  <c r="BZ325" i="21"/>
  <c r="CB325" i="21" s="1"/>
  <c r="BT326" i="21"/>
  <c r="BV326" i="21"/>
  <c r="BX326" i="21"/>
  <c r="BZ326" i="21"/>
  <c r="CB326" i="21" s="1"/>
  <c r="BT327" i="21"/>
  <c r="BV327" i="21"/>
  <c r="BX327" i="21"/>
  <c r="BZ327" i="21"/>
  <c r="CB327" i="21" s="1"/>
  <c r="BT328" i="21"/>
  <c r="BV328" i="21"/>
  <c r="BX328" i="21"/>
  <c r="BZ328" i="21"/>
  <c r="CB328" i="21" s="1"/>
  <c r="BT329" i="21"/>
  <c r="BV329" i="21"/>
  <c r="BX329" i="21"/>
  <c r="BZ329" i="21"/>
  <c r="CB329" i="21" s="1"/>
  <c r="BT330" i="21"/>
  <c r="BV330" i="21"/>
  <c r="BX330" i="21"/>
  <c r="BZ330" i="21"/>
  <c r="CB330" i="21" s="1"/>
  <c r="BT331" i="21"/>
  <c r="BV331" i="21"/>
  <c r="BX331" i="21"/>
  <c r="BZ331" i="21"/>
  <c r="CB331" i="21" s="1"/>
  <c r="BT332" i="21"/>
  <c r="BV332" i="21"/>
  <c r="BX332" i="21"/>
  <c r="BZ332" i="21"/>
  <c r="CB332" i="21" s="1"/>
  <c r="BT333" i="21"/>
  <c r="BV333" i="21"/>
  <c r="BX333" i="21"/>
  <c r="BZ333" i="21"/>
  <c r="CB333" i="21" s="1"/>
  <c r="BT334" i="21"/>
  <c r="BV334" i="21"/>
  <c r="BX334" i="21"/>
  <c r="BZ334" i="21"/>
  <c r="CB334" i="21" s="1"/>
  <c r="BT335" i="21"/>
  <c r="BV335" i="21"/>
  <c r="BX335" i="21"/>
  <c r="BZ335" i="21"/>
  <c r="CB335" i="21" s="1"/>
  <c r="BT336" i="21"/>
  <c r="BV336" i="21"/>
  <c r="BX336" i="21"/>
  <c r="BZ336" i="21"/>
  <c r="CB336" i="21" s="1"/>
  <c r="BT337" i="21"/>
  <c r="BV337" i="21"/>
  <c r="BX337" i="21"/>
  <c r="BZ337" i="21"/>
  <c r="CB337" i="21" s="1"/>
  <c r="BT338" i="21"/>
  <c r="BV338" i="21"/>
  <c r="BX338" i="21"/>
  <c r="BZ338" i="21"/>
  <c r="CB338" i="21" s="1"/>
  <c r="BT339" i="21"/>
  <c r="BV339" i="21"/>
  <c r="BX339" i="21"/>
  <c r="BZ339" i="21"/>
  <c r="CB339" i="21" s="1"/>
  <c r="BT340" i="21"/>
  <c r="BV340" i="21"/>
  <c r="BX340" i="21"/>
  <c r="BZ340" i="21"/>
  <c r="CB340" i="21" s="1"/>
  <c r="BT341" i="21"/>
  <c r="BV341" i="21"/>
  <c r="BX341" i="21"/>
  <c r="BZ341" i="21"/>
  <c r="CB341" i="21" s="1"/>
  <c r="BT342" i="21"/>
  <c r="BV342" i="21"/>
  <c r="BX342" i="21"/>
  <c r="BZ342" i="21"/>
  <c r="CB342" i="21" s="1"/>
  <c r="BT343" i="21"/>
  <c r="BV343" i="21"/>
  <c r="BX343" i="21"/>
  <c r="BZ343" i="21"/>
  <c r="CB343" i="21" s="1"/>
  <c r="BT344" i="21"/>
  <c r="BV344" i="21"/>
  <c r="BX344" i="21"/>
  <c r="BZ344" i="21"/>
  <c r="CB344" i="21" s="1"/>
  <c r="BT345" i="21"/>
  <c r="BV345" i="21"/>
  <c r="BX345" i="21"/>
  <c r="BZ345" i="21"/>
  <c r="CB345" i="21" s="1"/>
  <c r="BT346" i="21"/>
  <c r="BV346" i="21"/>
  <c r="BX346" i="21"/>
  <c r="BZ346" i="21"/>
  <c r="CB346" i="21" s="1"/>
  <c r="BT347" i="21"/>
  <c r="BV347" i="21"/>
  <c r="BX347" i="21"/>
  <c r="BZ347" i="21"/>
  <c r="CB347" i="21" s="1"/>
  <c r="BT348" i="21"/>
  <c r="BV348" i="21"/>
  <c r="BX348" i="21"/>
  <c r="BZ348" i="21"/>
  <c r="CB348" i="21" s="1"/>
  <c r="BT349" i="21"/>
  <c r="BV349" i="21"/>
  <c r="BX349" i="21"/>
  <c r="BZ349" i="21"/>
  <c r="CB349" i="21" s="1"/>
  <c r="BT350" i="21"/>
  <c r="BV350" i="21"/>
  <c r="BX350" i="21"/>
  <c r="BZ350" i="21"/>
  <c r="CB350" i="21" s="1"/>
  <c r="BT351" i="21"/>
  <c r="BV351" i="21"/>
  <c r="BX351" i="21"/>
  <c r="BZ351" i="21"/>
  <c r="CB351" i="21" s="1"/>
  <c r="BT352" i="21"/>
  <c r="BV352" i="21"/>
  <c r="BX352" i="21"/>
  <c r="BZ352" i="21"/>
  <c r="CB352" i="21" s="1"/>
  <c r="BT353" i="21"/>
  <c r="BV353" i="21"/>
  <c r="BX353" i="21"/>
  <c r="BZ353" i="21"/>
  <c r="CB353" i="21" s="1"/>
  <c r="BT354" i="21"/>
  <c r="BV354" i="21"/>
  <c r="BX354" i="21"/>
  <c r="BZ354" i="21"/>
  <c r="CB354" i="21" s="1"/>
  <c r="BT355" i="21"/>
  <c r="BV355" i="21"/>
  <c r="BX355" i="21"/>
  <c r="BZ355" i="21"/>
  <c r="CB355" i="21" s="1"/>
  <c r="BT356" i="21"/>
  <c r="BV356" i="21"/>
  <c r="BX356" i="21"/>
  <c r="BZ356" i="21"/>
  <c r="CB356" i="21" s="1"/>
  <c r="BT357" i="21"/>
  <c r="BV357" i="21"/>
  <c r="BX357" i="21"/>
  <c r="BZ357" i="21"/>
  <c r="CB357" i="21" s="1"/>
  <c r="BT358" i="21"/>
  <c r="BV358" i="21"/>
  <c r="BX358" i="21"/>
  <c r="BZ358" i="21"/>
  <c r="CB358" i="21" s="1"/>
  <c r="BT359" i="21"/>
  <c r="BV359" i="21"/>
  <c r="BX359" i="21"/>
  <c r="BZ359" i="21"/>
  <c r="CB359" i="21" s="1"/>
  <c r="BT360" i="21"/>
  <c r="BV360" i="21"/>
  <c r="BX360" i="21"/>
  <c r="BZ360" i="21"/>
  <c r="CB360" i="21" s="1"/>
  <c r="BT361" i="21"/>
  <c r="BV361" i="21"/>
  <c r="BX361" i="21"/>
  <c r="BZ361" i="21"/>
  <c r="CB361" i="21" s="1"/>
  <c r="BT362" i="21"/>
  <c r="BV362" i="21"/>
  <c r="BX362" i="21"/>
  <c r="BZ362" i="21"/>
  <c r="CB362" i="21" s="1"/>
  <c r="BT363" i="21"/>
  <c r="BV363" i="21"/>
  <c r="BX363" i="21"/>
  <c r="BZ363" i="21"/>
  <c r="CB363" i="21" s="1"/>
  <c r="BT364" i="21"/>
  <c r="BV364" i="21"/>
  <c r="BX364" i="21"/>
  <c r="BZ364" i="21"/>
  <c r="CB364" i="21" s="1"/>
  <c r="BT365" i="21"/>
  <c r="BV365" i="21"/>
  <c r="BX365" i="21"/>
  <c r="BZ365" i="21"/>
  <c r="CB365" i="21" s="1"/>
  <c r="BT366" i="21"/>
  <c r="BV366" i="21"/>
  <c r="BX366" i="21"/>
  <c r="BZ366" i="21"/>
  <c r="CB366" i="21" s="1"/>
  <c r="BT367" i="21"/>
  <c r="BV367" i="21"/>
  <c r="BX367" i="21"/>
  <c r="BZ367" i="21"/>
  <c r="CB367" i="21" s="1"/>
  <c r="BT368" i="21"/>
  <c r="BV368" i="21"/>
  <c r="BX368" i="21"/>
  <c r="BZ368" i="21"/>
  <c r="CB368" i="21" s="1"/>
  <c r="BT369" i="21"/>
  <c r="BV369" i="21"/>
  <c r="BX369" i="21"/>
  <c r="BZ369" i="21"/>
  <c r="CB369" i="21" s="1"/>
  <c r="BT370" i="21"/>
  <c r="BV370" i="21"/>
  <c r="BX370" i="21"/>
  <c r="BZ370" i="21"/>
  <c r="CB370" i="21" s="1"/>
  <c r="BT371" i="21"/>
  <c r="BV371" i="21"/>
  <c r="BX371" i="21"/>
  <c r="BZ371" i="21"/>
  <c r="CB371" i="21" s="1"/>
  <c r="BT372" i="21"/>
  <c r="BV372" i="21"/>
  <c r="BX372" i="21"/>
  <c r="BZ372" i="21"/>
  <c r="CB372" i="21" s="1"/>
  <c r="BT373" i="21"/>
  <c r="BV373" i="21"/>
  <c r="BX373" i="21"/>
  <c r="BZ373" i="21"/>
  <c r="CB373" i="21" s="1"/>
  <c r="BT374" i="21"/>
  <c r="BV374" i="21"/>
  <c r="BX374" i="21"/>
  <c r="BZ374" i="21"/>
  <c r="CB374" i="21" s="1"/>
  <c r="BT375" i="21"/>
  <c r="BV375" i="21"/>
  <c r="BX375" i="21"/>
  <c r="BZ375" i="21"/>
  <c r="CB375" i="21" s="1"/>
  <c r="BT376" i="21"/>
  <c r="BV376" i="21"/>
  <c r="BX376" i="21"/>
  <c r="BZ376" i="21"/>
  <c r="CB376" i="21" s="1"/>
  <c r="BT377" i="21"/>
  <c r="BV377" i="21"/>
  <c r="BX377" i="21"/>
  <c r="BZ377" i="21"/>
  <c r="CB377" i="21" s="1"/>
  <c r="BT378" i="21"/>
  <c r="BV378" i="21"/>
  <c r="BX378" i="21"/>
  <c r="BZ378" i="21"/>
  <c r="CB378" i="21" s="1"/>
  <c r="BT379" i="21"/>
  <c r="BV379" i="21"/>
  <c r="BX379" i="21"/>
  <c r="BZ379" i="21"/>
  <c r="CB379" i="21" s="1"/>
  <c r="BT380" i="21"/>
  <c r="BV380" i="21"/>
  <c r="BX380" i="21"/>
  <c r="BZ380" i="21"/>
  <c r="CB380" i="21" s="1"/>
  <c r="BT381" i="21"/>
  <c r="BV381" i="21"/>
  <c r="BX381" i="21"/>
  <c r="BZ381" i="21"/>
  <c r="CB381" i="21" s="1"/>
  <c r="BT382" i="21"/>
  <c r="BV382" i="21"/>
  <c r="BX382" i="21"/>
  <c r="BZ382" i="21"/>
  <c r="CB382" i="21" s="1"/>
  <c r="BT383" i="21"/>
  <c r="BV383" i="21"/>
  <c r="BX383" i="21"/>
  <c r="BZ383" i="21"/>
  <c r="CB383" i="21" s="1"/>
  <c r="BT384" i="21"/>
  <c r="BV384" i="21"/>
  <c r="BX384" i="21"/>
  <c r="BZ384" i="21"/>
  <c r="CB384" i="21" s="1"/>
  <c r="BT385" i="21"/>
  <c r="BV385" i="21"/>
  <c r="BX385" i="21"/>
  <c r="BZ385" i="21"/>
  <c r="CB385" i="21" s="1"/>
  <c r="BT386" i="21"/>
  <c r="BV386" i="21"/>
  <c r="BX386" i="21"/>
  <c r="BZ386" i="21"/>
  <c r="CB386" i="21" s="1"/>
  <c r="BT387" i="21"/>
  <c r="BV387" i="21"/>
  <c r="BX387" i="21"/>
  <c r="BZ387" i="21"/>
  <c r="CB387" i="21" s="1"/>
  <c r="BT388" i="21"/>
  <c r="BV388" i="21"/>
  <c r="BX388" i="21"/>
  <c r="BZ388" i="21"/>
  <c r="CB388" i="21" s="1"/>
  <c r="BT389" i="21"/>
  <c r="BV389" i="21"/>
  <c r="BX389" i="21"/>
  <c r="BZ389" i="21"/>
  <c r="CB389" i="21" s="1"/>
  <c r="BT390" i="21"/>
  <c r="BV390" i="21"/>
  <c r="BX390" i="21"/>
  <c r="BZ390" i="21"/>
  <c r="CB390" i="21" s="1"/>
  <c r="BT391" i="21"/>
  <c r="BV391" i="21"/>
  <c r="BX391" i="21"/>
  <c r="BZ391" i="21"/>
  <c r="CB391" i="21" s="1"/>
  <c r="BT392" i="21"/>
  <c r="BV392" i="21"/>
  <c r="BX392" i="21"/>
  <c r="BZ392" i="21"/>
  <c r="CB392" i="21" s="1"/>
  <c r="BT393" i="21"/>
  <c r="BV393" i="21"/>
  <c r="BX393" i="21"/>
  <c r="BZ393" i="21"/>
  <c r="CB393" i="21" s="1"/>
  <c r="BT394" i="21"/>
  <c r="BV394" i="21"/>
  <c r="BX394" i="21"/>
  <c r="BZ394" i="21"/>
  <c r="CB394" i="21" s="1"/>
  <c r="BT395" i="21"/>
  <c r="BV395" i="21"/>
  <c r="BX395" i="21"/>
  <c r="BZ395" i="21"/>
  <c r="CB395" i="21" s="1"/>
  <c r="BT396" i="21"/>
  <c r="BV396" i="21"/>
  <c r="BX396" i="21"/>
  <c r="BZ396" i="21"/>
  <c r="CB396" i="21" s="1"/>
  <c r="BT397" i="21"/>
  <c r="BV397" i="21"/>
  <c r="BX397" i="21"/>
  <c r="BZ397" i="21"/>
  <c r="CB397" i="21" s="1"/>
  <c r="BT398" i="21"/>
  <c r="BV398" i="21"/>
  <c r="BX398" i="21"/>
  <c r="BZ398" i="21"/>
  <c r="CB398" i="21" s="1"/>
  <c r="BT399" i="21"/>
  <c r="BV399" i="21"/>
  <c r="BX399" i="21"/>
  <c r="BZ399" i="21"/>
  <c r="CB399" i="21" s="1"/>
  <c r="BT400" i="21"/>
  <c r="BV400" i="21"/>
  <c r="BX400" i="21"/>
  <c r="BZ400" i="21"/>
  <c r="CB400" i="21" s="1"/>
  <c r="BT401" i="21"/>
  <c r="BV401" i="21"/>
  <c r="BX401" i="21"/>
  <c r="BZ401" i="21"/>
  <c r="CB401" i="21" s="1"/>
  <c r="BT402" i="21"/>
  <c r="BV402" i="21"/>
  <c r="BX402" i="21"/>
  <c r="BZ402" i="21"/>
  <c r="CB402" i="21" s="1"/>
  <c r="BT403" i="21"/>
  <c r="BV403" i="21"/>
  <c r="BX403" i="21"/>
  <c r="BZ403" i="21"/>
  <c r="CB403" i="21" s="1"/>
  <c r="BT404" i="21"/>
  <c r="BV404" i="21"/>
  <c r="BX404" i="21"/>
  <c r="BZ404" i="21"/>
  <c r="CB404" i="21" s="1"/>
  <c r="BT405" i="21"/>
  <c r="BV405" i="21"/>
  <c r="BX405" i="21"/>
  <c r="BZ405" i="21"/>
  <c r="CB405" i="21" s="1"/>
  <c r="BT406" i="21"/>
  <c r="BV406" i="21"/>
  <c r="BX406" i="21"/>
  <c r="BZ406" i="21"/>
  <c r="CB406" i="21" s="1"/>
  <c r="BT407" i="21"/>
  <c r="BV407" i="21"/>
  <c r="BX407" i="21"/>
  <c r="BZ407" i="21"/>
  <c r="CB407" i="21" s="1"/>
  <c r="BT408" i="21"/>
  <c r="BV408" i="21"/>
  <c r="BX408" i="21"/>
  <c r="BZ408" i="21"/>
  <c r="CB408" i="21" s="1"/>
  <c r="BT409" i="21"/>
  <c r="BV409" i="21"/>
  <c r="BX409" i="21"/>
  <c r="BZ409" i="21"/>
  <c r="CB409" i="21" s="1"/>
  <c r="BT410" i="21"/>
  <c r="BV410" i="21"/>
  <c r="BX410" i="21"/>
  <c r="BZ410" i="21"/>
  <c r="CB410" i="21" s="1"/>
  <c r="BT411" i="21"/>
  <c r="BV411" i="21"/>
  <c r="BX411" i="21"/>
  <c r="BZ411" i="21"/>
  <c r="CB411" i="21" s="1"/>
  <c r="BT412" i="21"/>
  <c r="BV412" i="21"/>
  <c r="BX412" i="21"/>
  <c r="BZ412" i="21"/>
  <c r="CB412" i="21" s="1"/>
  <c r="BT413" i="21"/>
  <c r="BV413" i="21"/>
  <c r="BX413" i="21"/>
  <c r="BZ413" i="21"/>
  <c r="CB413" i="21" s="1"/>
  <c r="BT414" i="21"/>
  <c r="BV414" i="21"/>
  <c r="BX414" i="21"/>
  <c r="BZ414" i="21"/>
  <c r="CB414" i="21" s="1"/>
  <c r="BT415" i="21"/>
  <c r="BV415" i="21"/>
  <c r="BX415" i="21"/>
  <c r="BZ415" i="21"/>
  <c r="CB415" i="21" s="1"/>
  <c r="BT416" i="21"/>
  <c r="BV416" i="21"/>
  <c r="BX416" i="21"/>
  <c r="BZ416" i="21"/>
  <c r="CB416" i="21" s="1"/>
  <c r="BT417" i="21"/>
  <c r="BV417" i="21"/>
  <c r="BX417" i="21"/>
  <c r="BZ417" i="21"/>
  <c r="CB417" i="21" s="1"/>
  <c r="BT418" i="21"/>
  <c r="BV418" i="21"/>
  <c r="BX418" i="21"/>
  <c r="BZ418" i="21"/>
  <c r="CB418" i="21" s="1"/>
  <c r="BT419" i="21"/>
  <c r="BV419" i="21"/>
  <c r="BX419" i="21"/>
  <c r="BZ419" i="21"/>
  <c r="CB419" i="21" s="1"/>
  <c r="BT420" i="21"/>
  <c r="BV420" i="21"/>
  <c r="BX420" i="21"/>
  <c r="BZ420" i="21"/>
  <c r="CB420" i="21" s="1"/>
  <c r="BT421" i="21"/>
  <c r="BV421" i="21"/>
  <c r="BX421" i="21"/>
  <c r="BZ421" i="21"/>
  <c r="CB421" i="21" s="1"/>
  <c r="BT422" i="21"/>
  <c r="BV422" i="21"/>
  <c r="BX422" i="21"/>
  <c r="BZ422" i="21"/>
  <c r="CB422" i="21" s="1"/>
  <c r="BT423" i="21"/>
  <c r="BV423" i="21"/>
  <c r="BX423" i="21"/>
  <c r="BZ423" i="21"/>
  <c r="CB423" i="21" s="1"/>
  <c r="BT424" i="21"/>
  <c r="BV424" i="21"/>
  <c r="BX424" i="21"/>
  <c r="BZ424" i="21"/>
  <c r="CB424" i="21" s="1"/>
  <c r="BT425" i="21"/>
  <c r="BV425" i="21"/>
  <c r="BX425" i="21"/>
  <c r="BZ425" i="21"/>
  <c r="CB425" i="21" s="1"/>
  <c r="BT426" i="21"/>
  <c r="BV426" i="21"/>
  <c r="BX426" i="21"/>
  <c r="BZ426" i="21"/>
  <c r="CB426" i="21" s="1"/>
  <c r="BT427" i="21"/>
  <c r="BV427" i="21"/>
  <c r="BX427" i="21"/>
  <c r="BZ427" i="21"/>
  <c r="CB427" i="21" s="1"/>
  <c r="BT428" i="21"/>
  <c r="BV428" i="21"/>
  <c r="BX428" i="21"/>
  <c r="BZ428" i="21"/>
  <c r="CB428" i="21" s="1"/>
  <c r="BT429" i="21"/>
  <c r="BV429" i="21"/>
  <c r="BX429" i="21"/>
  <c r="BZ429" i="21"/>
  <c r="CB429" i="21" s="1"/>
  <c r="BT430" i="21"/>
  <c r="BV430" i="21"/>
  <c r="BX430" i="21"/>
  <c r="BZ430" i="21"/>
  <c r="CB430" i="21" s="1"/>
  <c r="BT431" i="21"/>
  <c r="BV431" i="21"/>
  <c r="BX431" i="21"/>
  <c r="BZ431" i="21"/>
  <c r="CB431" i="21" s="1"/>
  <c r="BT432" i="21"/>
  <c r="BV432" i="21"/>
  <c r="BX432" i="21"/>
  <c r="BZ432" i="21"/>
  <c r="CB432" i="21" s="1"/>
  <c r="BT433" i="21"/>
  <c r="BV433" i="21"/>
  <c r="BX433" i="21"/>
  <c r="BZ433" i="21"/>
  <c r="CB433" i="21" s="1"/>
  <c r="BT434" i="21"/>
  <c r="BV434" i="21"/>
  <c r="BX434" i="21"/>
  <c r="BZ434" i="21"/>
  <c r="CB434" i="21" s="1"/>
  <c r="BT435" i="21"/>
  <c r="BV435" i="21"/>
  <c r="BX435" i="21"/>
  <c r="BZ435" i="21"/>
  <c r="CB435" i="21" s="1"/>
  <c r="BT436" i="21"/>
  <c r="BV436" i="21"/>
  <c r="BX436" i="21"/>
  <c r="BZ436" i="21"/>
  <c r="CB436" i="21" s="1"/>
  <c r="BT437" i="21"/>
  <c r="BV437" i="21"/>
  <c r="BX437" i="21"/>
  <c r="BZ437" i="21"/>
  <c r="CB437" i="21" s="1"/>
  <c r="BT438" i="21"/>
  <c r="BV438" i="21"/>
  <c r="BX438" i="21"/>
  <c r="BZ438" i="21"/>
  <c r="CB438" i="21" s="1"/>
  <c r="BT439" i="21"/>
  <c r="BV439" i="21"/>
  <c r="BX439" i="21"/>
  <c r="BZ439" i="21"/>
  <c r="CB439" i="21" s="1"/>
  <c r="BT440" i="21"/>
  <c r="BV440" i="21"/>
  <c r="BX440" i="21"/>
  <c r="BZ440" i="21"/>
  <c r="CB440" i="21" s="1"/>
  <c r="BT441" i="21"/>
  <c r="BV441" i="21"/>
  <c r="BX441" i="21"/>
  <c r="BZ441" i="21"/>
  <c r="CB441" i="21" s="1"/>
  <c r="BT442" i="21"/>
  <c r="BV442" i="21"/>
  <c r="BX442" i="21"/>
  <c r="BZ442" i="21"/>
  <c r="CB442" i="21" s="1"/>
  <c r="BT443" i="21"/>
  <c r="BV443" i="21"/>
  <c r="BX443" i="21"/>
  <c r="BZ443" i="21"/>
  <c r="CB443" i="21" s="1"/>
  <c r="BT444" i="21"/>
  <c r="BV444" i="21"/>
  <c r="BX444" i="21"/>
  <c r="BZ444" i="21"/>
  <c r="CB444" i="21" s="1"/>
  <c r="BT445" i="21"/>
  <c r="BV445" i="21"/>
  <c r="BX445" i="21"/>
  <c r="BZ445" i="21"/>
  <c r="CB445" i="21" s="1"/>
  <c r="BT446" i="21"/>
  <c r="BV446" i="21"/>
  <c r="BX446" i="21"/>
  <c r="BZ446" i="21"/>
  <c r="CB446" i="21" s="1"/>
  <c r="BT447" i="21"/>
  <c r="BV447" i="21"/>
  <c r="BX447" i="21"/>
  <c r="BZ447" i="21"/>
  <c r="CB447" i="21" s="1"/>
  <c r="BT448" i="21"/>
  <c r="BV448" i="21"/>
  <c r="BX448" i="21"/>
  <c r="BZ448" i="21"/>
  <c r="CB448" i="21" s="1"/>
  <c r="BT449" i="21"/>
  <c r="BV449" i="21"/>
  <c r="BX449" i="21"/>
  <c r="BZ449" i="21"/>
  <c r="CB449" i="21" s="1"/>
  <c r="BT450" i="21"/>
  <c r="BV450" i="21"/>
  <c r="BX450" i="21"/>
  <c r="BZ450" i="21"/>
  <c r="CB450" i="21" s="1"/>
  <c r="BT451" i="21"/>
  <c r="BV451" i="21"/>
  <c r="BX451" i="21"/>
  <c r="BZ451" i="21"/>
  <c r="CB451" i="21" s="1"/>
  <c r="BT452" i="21"/>
  <c r="BV452" i="21"/>
  <c r="BX452" i="21"/>
  <c r="BZ452" i="21"/>
  <c r="CB452" i="21" s="1"/>
  <c r="BT453" i="21"/>
  <c r="BV453" i="21"/>
  <c r="BX453" i="21"/>
  <c r="BZ453" i="21"/>
  <c r="CB453" i="21" s="1"/>
  <c r="BT454" i="21"/>
  <c r="BV454" i="21"/>
  <c r="BX454" i="21"/>
  <c r="BZ454" i="21"/>
  <c r="CB454" i="21" s="1"/>
  <c r="BT455" i="21"/>
  <c r="BV455" i="21"/>
  <c r="BX455" i="21"/>
  <c r="BZ455" i="21"/>
  <c r="CB455" i="21" s="1"/>
  <c r="BT456" i="21"/>
  <c r="BV456" i="21"/>
  <c r="BX456" i="21"/>
  <c r="BZ456" i="21"/>
  <c r="CB456" i="21" s="1"/>
  <c r="BT457" i="21"/>
  <c r="BV457" i="21"/>
  <c r="BX457" i="21"/>
  <c r="BZ457" i="21"/>
  <c r="CB457" i="21" s="1"/>
  <c r="BT458" i="21"/>
  <c r="BV458" i="21"/>
  <c r="BX458" i="21"/>
  <c r="BZ458" i="21"/>
  <c r="CB458" i="21" s="1"/>
  <c r="BT459" i="21"/>
  <c r="BV459" i="21"/>
  <c r="BX459" i="21"/>
  <c r="BZ459" i="21"/>
  <c r="CB459" i="21" s="1"/>
  <c r="BT460" i="21"/>
  <c r="BV460" i="21"/>
  <c r="BX460" i="21"/>
  <c r="BZ460" i="21"/>
  <c r="CB460" i="21" s="1"/>
  <c r="BT461" i="21"/>
  <c r="BV461" i="21"/>
  <c r="BX461" i="21"/>
  <c r="BZ461" i="21"/>
  <c r="CB461" i="21" s="1"/>
  <c r="BT462" i="21"/>
  <c r="BV462" i="21"/>
  <c r="BX462" i="21"/>
  <c r="BZ462" i="21"/>
  <c r="CB462" i="21" s="1"/>
  <c r="BT463" i="21"/>
  <c r="BV463" i="21"/>
  <c r="BX463" i="21"/>
  <c r="BZ463" i="21"/>
  <c r="CB463" i="21" s="1"/>
  <c r="BT464" i="21"/>
  <c r="BV464" i="21"/>
  <c r="BX464" i="21"/>
  <c r="BZ464" i="21"/>
  <c r="CB464" i="21" s="1"/>
  <c r="BT465" i="21"/>
  <c r="BV465" i="21"/>
  <c r="BX465" i="21"/>
  <c r="BZ465" i="21"/>
  <c r="CB465" i="21" s="1"/>
  <c r="BT466" i="21"/>
  <c r="BV466" i="21"/>
  <c r="BX466" i="21"/>
  <c r="BZ466" i="21"/>
  <c r="CB466" i="21" s="1"/>
  <c r="BT467" i="21"/>
  <c r="BV467" i="21"/>
  <c r="BX467" i="21"/>
  <c r="BZ467" i="21"/>
  <c r="CB467" i="21" s="1"/>
  <c r="BT468" i="21"/>
  <c r="BV468" i="21"/>
  <c r="BX468" i="21"/>
  <c r="BZ468" i="21"/>
  <c r="CB468" i="21" s="1"/>
  <c r="BT469" i="21"/>
  <c r="BV469" i="21"/>
  <c r="BX469" i="21"/>
  <c r="BZ469" i="21"/>
  <c r="CB469" i="21" s="1"/>
  <c r="BT470" i="21"/>
  <c r="BV470" i="21"/>
  <c r="BX470" i="21"/>
  <c r="BZ470" i="21"/>
  <c r="CB470" i="21" s="1"/>
  <c r="BT471" i="21"/>
  <c r="BV471" i="21"/>
  <c r="BX471" i="21"/>
  <c r="BZ471" i="21"/>
  <c r="CB471" i="21" s="1"/>
  <c r="BT472" i="21"/>
  <c r="BV472" i="21"/>
  <c r="BX472" i="21"/>
  <c r="BZ472" i="21"/>
  <c r="CB472" i="21" s="1"/>
  <c r="BT473" i="21"/>
  <c r="BV473" i="21"/>
  <c r="BX473" i="21"/>
  <c r="BZ473" i="21"/>
  <c r="CB473" i="21" s="1"/>
  <c r="BT474" i="21"/>
  <c r="BV474" i="21"/>
  <c r="BX474" i="21"/>
  <c r="BZ474" i="21"/>
  <c r="CB474" i="21" s="1"/>
  <c r="BT475" i="21"/>
  <c r="BV475" i="21"/>
  <c r="BX475" i="21"/>
  <c r="BZ475" i="21"/>
  <c r="CB475" i="21" s="1"/>
  <c r="BT476" i="21"/>
  <c r="BV476" i="21"/>
  <c r="BX476" i="21"/>
  <c r="BZ476" i="21"/>
  <c r="CB476" i="21" s="1"/>
  <c r="BT477" i="21"/>
  <c r="BV477" i="21"/>
  <c r="BX477" i="21"/>
  <c r="BZ477" i="21"/>
  <c r="CB477" i="21" s="1"/>
  <c r="BT478" i="21"/>
  <c r="BV478" i="21"/>
  <c r="BX478" i="21"/>
  <c r="BZ478" i="21"/>
  <c r="CB478" i="21" s="1"/>
  <c r="BT479" i="21"/>
  <c r="BV479" i="21"/>
  <c r="BX479" i="21"/>
  <c r="BZ479" i="21"/>
  <c r="CB479" i="21" s="1"/>
  <c r="BT480" i="21"/>
  <c r="BV480" i="21"/>
  <c r="BX480" i="21"/>
  <c r="BZ480" i="21"/>
  <c r="CB480" i="21" s="1"/>
  <c r="BT481" i="21"/>
  <c r="BV481" i="21"/>
  <c r="BX481" i="21"/>
  <c r="BZ481" i="21"/>
  <c r="CB481" i="21" s="1"/>
  <c r="BT482" i="21"/>
  <c r="BV482" i="21"/>
  <c r="BX482" i="21"/>
  <c r="BZ482" i="21"/>
  <c r="CB482" i="21" s="1"/>
  <c r="BT483" i="21"/>
  <c r="BV483" i="21"/>
  <c r="BX483" i="21"/>
  <c r="BZ483" i="21"/>
  <c r="CB483" i="21" s="1"/>
  <c r="BT484" i="21"/>
  <c r="BV484" i="21"/>
  <c r="BX484" i="21"/>
  <c r="BZ484" i="21"/>
  <c r="CB484" i="21" s="1"/>
  <c r="BT485" i="21"/>
  <c r="BV485" i="21"/>
  <c r="BX485" i="21"/>
  <c r="BZ485" i="21"/>
  <c r="CB485" i="21" s="1"/>
  <c r="BT486" i="21"/>
  <c r="BV486" i="21"/>
  <c r="BX486" i="21"/>
  <c r="BZ486" i="21"/>
  <c r="CB486" i="21" s="1"/>
  <c r="BT487" i="21"/>
  <c r="BV487" i="21"/>
  <c r="BX487" i="21"/>
  <c r="BZ487" i="21"/>
  <c r="CB487" i="21" s="1"/>
  <c r="BT488" i="21"/>
  <c r="BV488" i="21"/>
  <c r="BX488" i="21"/>
  <c r="BZ488" i="21"/>
  <c r="CB488" i="21" s="1"/>
  <c r="BT489" i="21"/>
  <c r="BV489" i="21"/>
  <c r="BX489" i="21"/>
  <c r="BZ489" i="21"/>
  <c r="CB489" i="21" s="1"/>
  <c r="BT490" i="21"/>
  <c r="BV490" i="21"/>
  <c r="BX490" i="21"/>
  <c r="BZ490" i="21"/>
  <c r="CB490" i="21" s="1"/>
  <c r="BT491" i="21"/>
  <c r="BV491" i="21"/>
  <c r="BX491" i="21"/>
  <c r="BZ491" i="21"/>
  <c r="CB491" i="21" s="1"/>
  <c r="BT492" i="21"/>
  <c r="BV492" i="21"/>
  <c r="BX492" i="21"/>
  <c r="BZ492" i="21"/>
  <c r="CB492" i="21" s="1"/>
  <c r="BT493" i="21"/>
  <c r="BV493" i="21"/>
  <c r="BX493" i="21"/>
  <c r="BZ493" i="21"/>
  <c r="CB493" i="21" s="1"/>
  <c r="BT494" i="21"/>
  <c r="BV494" i="21"/>
  <c r="BX494" i="21"/>
  <c r="BZ494" i="21"/>
  <c r="CB494" i="21" s="1"/>
  <c r="BT495" i="21"/>
  <c r="BV495" i="21"/>
  <c r="BX495" i="21"/>
  <c r="BZ495" i="21"/>
  <c r="CB495" i="21" s="1"/>
  <c r="BT496" i="21"/>
  <c r="BV496" i="21"/>
  <c r="BX496" i="21"/>
  <c r="BZ496" i="21"/>
  <c r="CB496" i="21" s="1"/>
  <c r="BT497" i="21"/>
  <c r="BV497" i="21"/>
  <c r="BX497" i="21"/>
  <c r="BZ497" i="21"/>
  <c r="CB497" i="21" s="1"/>
  <c r="BT498" i="21"/>
  <c r="BV498" i="21"/>
  <c r="BX498" i="21"/>
  <c r="BZ498" i="21"/>
  <c r="CB498" i="21" s="1"/>
  <c r="BT499" i="21"/>
  <c r="BV499" i="21"/>
  <c r="BX499" i="21"/>
  <c r="BZ499" i="21"/>
  <c r="CB499" i="21" s="1"/>
  <c r="BT500" i="21"/>
  <c r="BV500" i="21"/>
  <c r="BX500" i="21"/>
  <c r="BZ500" i="21"/>
  <c r="CB500" i="21" s="1"/>
  <c r="BT501" i="21"/>
  <c r="BV501" i="21"/>
  <c r="BX501" i="21"/>
  <c r="BZ501" i="21"/>
  <c r="CB501" i="21" s="1"/>
  <c r="BT502" i="21"/>
  <c r="BV502" i="21"/>
  <c r="BX502" i="21"/>
  <c r="BZ502" i="21"/>
  <c r="CB502" i="21" s="1"/>
  <c r="BT503" i="21"/>
  <c r="BV503" i="21"/>
  <c r="BX503" i="21"/>
  <c r="BZ503" i="21"/>
  <c r="CB503" i="21" s="1"/>
  <c r="BT504" i="21"/>
  <c r="BV504" i="21"/>
  <c r="BX504" i="21"/>
  <c r="BZ504" i="21"/>
  <c r="CB504" i="21" s="1"/>
  <c r="BT505" i="21"/>
  <c r="BV505" i="21"/>
  <c r="BX505" i="21"/>
  <c r="BZ505" i="21"/>
  <c r="CB505" i="21" s="1"/>
  <c r="BT506" i="21"/>
  <c r="BV506" i="21"/>
  <c r="BX506" i="21"/>
  <c r="BZ506" i="21"/>
  <c r="CB506" i="21" s="1"/>
  <c r="BT507" i="21"/>
  <c r="BV507" i="21"/>
  <c r="BX507" i="21"/>
  <c r="BZ507" i="21"/>
  <c r="CB507" i="21" s="1"/>
  <c r="BT508" i="21"/>
  <c r="BV508" i="21"/>
  <c r="BX508" i="21"/>
  <c r="BZ508" i="21"/>
  <c r="CB508" i="21" s="1"/>
  <c r="BT509" i="21"/>
  <c r="BV509" i="21"/>
  <c r="BX509" i="21"/>
  <c r="BZ509" i="21"/>
  <c r="CB509" i="21" s="1"/>
  <c r="BT510" i="21"/>
  <c r="BV510" i="21"/>
  <c r="BX510" i="21"/>
  <c r="BZ510" i="21"/>
  <c r="CB510" i="21" s="1"/>
  <c r="BT511" i="21"/>
  <c r="BV511" i="21"/>
  <c r="BX511" i="21"/>
  <c r="BZ511" i="21"/>
  <c r="CB511" i="21" s="1"/>
  <c r="BT512" i="21"/>
  <c r="BV512" i="21"/>
  <c r="BX512" i="21"/>
  <c r="BZ512" i="21"/>
  <c r="CB512" i="21" s="1"/>
  <c r="BT513" i="21"/>
  <c r="BV513" i="21"/>
  <c r="BX513" i="21"/>
  <c r="BZ513" i="21"/>
  <c r="CB513" i="21" s="1"/>
  <c r="BT514" i="21"/>
  <c r="BV514" i="21"/>
  <c r="BX514" i="21"/>
  <c r="BZ514" i="21"/>
  <c r="CB514" i="21" s="1"/>
  <c r="BT515" i="21"/>
  <c r="BV515" i="21"/>
  <c r="BX515" i="21"/>
  <c r="BZ515" i="21"/>
  <c r="CB515" i="21" s="1"/>
  <c r="BT516" i="21"/>
  <c r="BV516" i="21"/>
  <c r="BX516" i="21"/>
  <c r="BZ516" i="21"/>
  <c r="CB516" i="21" s="1"/>
  <c r="BT517" i="21"/>
  <c r="BV517" i="21"/>
  <c r="BX517" i="21"/>
  <c r="BZ517" i="21"/>
  <c r="CB517" i="21" s="1"/>
  <c r="BT518" i="21"/>
  <c r="BV518" i="21"/>
  <c r="BX518" i="21"/>
  <c r="BZ518" i="21"/>
  <c r="CB518" i="21" s="1"/>
  <c r="BT519" i="21"/>
  <c r="BV519" i="21"/>
  <c r="BX519" i="21"/>
  <c r="BZ519" i="21"/>
  <c r="CB519" i="21" s="1"/>
  <c r="BT520" i="21"/>
  <c r="BV520" i="21"/>
  <c r="BX520" i="21"/>
  <c r="BZ520" i="21"/>
  <c r="CB520" i="21" s="1"/>
  <c r="BT521" i="21"/>
  <c r="BV521" i="21"/>
  <c r="BX521" i="21"/>
  <c r="BZ521" i="21"/>
  <c r="CB521" i="21" s="1"/>
  <c r="BT522" i="21"/>
  <c r="BV522" i="21"/>
  <c r="BX522" i="21"/>
  <c r="BZ522" i="21"/>
  <c r="CB522" i="21" s="1"/>
  <c r="BT523" i="21"/>
  <c r="BV523" i="21"/>
  <c r="BX523" i="21"/>
  <c r="BZ523" i="21"/>
  <c r="CB523" i="21" s="1"/>
  <c r="BT524" i="21"/>
  <c r="BV524" i="21"/>
  <c r="BX524" i="21"/>
  <c r="BZ524" i="21"/>
  <c r="CB524" i="21" s="1"/>
  <c r="BT525" i="21"/>
  <c r="BV525" i="21"/>
  <c r="BX525" i="21"/>
  <c r="BZ525" i="21"/>
  <c r="CB525" i="21" s="1"/>
  <c r="BT526" i="21"/>
  <c r="BV526" i="21"/>
  <c r="BX526" i="21"/>
  <c r="BZ526" i="21"/>
  <c r="CB526" i="21" s="1"/>
  <c r="BT527" i="21"/>
  <c r="BV527" i="21"/>
  <c r="BX527" i="21"/>
  <c r="BZ527" i="21"/>
  <c r="CB527" i="21" s="1"/>
  <c r="BT528" i="21"/>
  <c r="BV528" i="21"/>
  <c r="BX528" i="21"/>
  <c r="BZ528" i="21"/>
  <c r="CB528" i="21" s="1"/>
  <c r="BT529" i="21"/>
  <c r="BV529" i="21"/>
  <c r="BX529" i="21"/>
  <c r="BZ529" i="21"/>
  <c r="CB529" i="21" s="1"/>
  <c r="BT530" i="21"/>
  <c r="BV530" i="21"/>
  <c r="BX530" i="21"/>
  <c r="BZ530" i="21"/>
  <c r="CB530" i="21" s="1"/>
  <c r="BT531" i="21"/>
  <c r="BV531" i="21"/>
  <c r="BX531" i="21"/>
  <c r="BZ531" i="21"/>
  <c r="CB531" i="21" s="1"/>
  <c r="BT532" i="21"/>
  <c r="BV532" i="21"/>
  <c r="BX532" i="21"/>
  <c r="BZ532" i="21"/>
  <c r="CB532" i="21" s="1"/>
  <c r="BT533" i="21"/>
  <c r="BV533" i="21"/>
  <c r="BX533" i="21"/>
  <c r="BZ533" i="21"/>
  <c r="CB533" i="21" s="1"/>
  <c r="BT534" i="21"/>
  <c r="BV534" i="21"/>
  <c r="BX534" i="21"/>
  <c r="BZ534" i="21"/>
  <c r="CB534" i="21" s="1"/>
  <c r="BT535" i="21"/>
  <c r="BV535" i="21"/>
  <c r="BX535" i="21"/>
  <c r="BZ535" i="21"/>
  <c r="CB535" i="21" s="1"/>
  <c r="BT536" i="21"/>
  <c r="BV536" i="21"/>
  <c r="BX536" i="21"/>
  <c r="BZ536" i="21"/>
  <c r="CB536" i="21" s="1"/>
  <c r="BT537" i="21"/>
  <c r="BV537" i="21"/>
  <c r="BX537" i="21"/>
  <c r="BZ537" i="21"/>
  <c r="CB537" i="21" s="1"/>
  <c r="BT538" i="21"/>
  <c r="BV538" i="21"/>
  <c r="BX538" i="21"/>
  <c r="BZ538" i="21"/>
  <c r="CB538" i="21" s="1"/>
  <c r="BT539" i="21"/>
  <c r="BV539" i="21"/>
  <c r="BX539" i="21"/>
  <c r="BZ539" i="21"/>
  <c r="CB539" i="21" s="1"/>
  <c r="BT540" i="21"/>
  <c r="BV540" i="21"/>
  <c r="BX540" i="21"/>
  <c r="BZ540" i="21"/>
  <c r="CB540" i="21" s="1"/>
  <c r="BT541" i="21"/>
  <c r="BV541" i="21"/>
  <c r="BX541" i="21"/>
  <c r="BZ541" i="21"/>
  <c r="CB541" i="21" s="1"/>
  <c r="BT542" i="21"/>
  <c r="BV542" i="21"/>
  <c r="BX542" i="21"/>
  <c r="BZ542" i="21"/>
  <c r="CB542" i="21" s="1"/>
  <c r="BT543" i="21"/>
  <c r="BV543" i="21"/>
  <c r="BX543" i="21"/>
  <c r="BZ543" i="21"/>
  <c r="CB543" i="21" s="1"/>
  <c r="BT544" i="21"/>
  <c r="BV544" i="21"/>
  <c r="BX544" i="21"/>
  <c r="BZ544" i="21"/>
  <c r="CB544" i="21" s="1"/>
  <c r="BT545" i="21"/>
  <c r="BV545" i="21"/>
  <c r="BX545" i="21"/>
  <c r="BZ545" i="21"/>
  <c r="CB545" i="21" s="1"/>
  <c r="BT546" i="21"/>
  <c r="BV546" i="21"/>
  <c r="BX546" i="21"/>
  <c r="BZ546" i="21"/>
  <c r="CB546" i="21" s="1"/>
  <c r="BT547" i="21"/>
  <c r="BV547" i="21"/>
  <c r="BX547" i="21"/>
  <c r="BZ547" i="21"/>
  <c r="CB547" i="21" s="1"/>
  <c r="BT548" i="21"/>
  <c r="BV548" i="21"/>
  <c r="BX548" i="21"/>
  <c r="BZ548" i="21"/>
  <c r="CB548" i="21" s="1"/>
  <c r="BT549" i="21"/>
  <c r="BV549" i="21"/>
  <c r="BX549" i="21"/>
  <c r="BZ549" i="21"/>
  <c r="CB549" i="21" s="1"/>
  <c r="BT550" i="21"/>
  <c r="BV550" i="21"/>
  <c r="BX550" i="21"/>
  <c r="BZ550" i="21"/>
  <c r="CB550" i="21" s="1"/>
  <c r="BT551" i="21"/>
  <c r="BV551" i="21"/>
  <c r="BX551" i="21"/>
  <c r="BZ551" i="21"/>
  <c r="CB551" i="21" s="1"/>
  <c r="BT552" i="21"/>
  <c r="BV552" i="21"/>
  <c r="BX552" i="21"/>
  <c r="BZ552" i="21"/>
  <c r="CB552" i="21" s="1"/>
  <c r="BT553" i="21"/>
  <c r="BV553" i="21"/>
  <c r="BX553" i="21"/>
  <c r="BZ553" i="21"/>
  <c r="CB553" i="21" s="1"/>
  <c r="BT554" i="21"/>
  <c r="BV554" i="21"/>
  <c r="BX554" i="21"/>
  <c r="BZ554" i="21"/>
  <c r="CB554" i="21" s="1"/>
  <c r="BT555" i="21"/>
  <c r="BV555" i="21"/>
  <c r="BX555" i="21"/>
  <c r="BZ555" i="21"/>
  <c r="CB555" i="21" s="1"/>
  <c r="BT556" i="21"/>
  <c r="BV556" i="21"/>
  <c r="BX556" i="21"/>
  <c r="BZ556" i="21"/>
  <c r="CB556" i="21" s="1"/>
  <c r="BT557" i="21"/>
  <c r="BV557" i="21"/>
  <c r="BX557" i="21"/>
  <c r="BZ557" i="21"/>
  <c r="CB557" i="21" s="1"/>
  <c r="BT558" i="21"/>
  <c r="BV558" i="21"/>
  <c r="BX558" i="21"/>
  <c r="BZ558" i="21"/>
  <c r="CB558" i="21" s="1"/>
  <c r="BT559" i="21"/>
  <c r="BV559" i="21"/>
  <c r="BX559" i="21"/>
  <c r="BZ559" i="21"/>
  <c r="CB559" i="21" s="1"/>
  <c r="BT560" i="21"/>
  <c r="BV560" i="21"/>
  <c r="BX560" i="21"/>
  <c r="BZ560" i="21"/>
  <c r="CB560" i="21" s="1"/>
  <c r="BT561" i="21"/>
  <c r="BV561" i="21"/>
  <c r="BX561" i="21"/>
  <c r="BZ561" i="21"/>
  <c r="CB561" i="21" s="1"/>
  <c r="BT562" i="21"/>
  <c r="BV562" i="21"/>
  <c r="BX562" i="21"/>
  <c r="BZ562" i="21"/>
  <c r="CB562" i="21" s="1"/>
  <c r="BT563" i="21"/>
  <c r="BV563" i="21"/>
  <c r="BX563" i="21"/>
  <c r="BZ563" i="21"/>
  <c r="CB563" i="21" s="1"/>
  <c r="BT564" i="21"/>
  <c r="BV564" i="21"/>
  <c r="BX564" i="21"/>
  <c r="BZ564" i="21"/>
  <c r="CB564" i="21" s="1"/>
  <c r="BT565" i="21"/>
  <c r="BV565" i="21"/>
  <c r="BX565" i="21"/>
  <c r="BZ565" i="21"/>
  <c r="CB565" i="21" s="1"/>
  <c r="BT566" i="21"/>
  <c r="BV566" i="21"/>
  <c r="BX566" i="21"/>
  <c r="BZ566" i="21"/>
  <c r="CB566" i="21" s="1"/>
  <c r="BT567" i="21"/>
  <c r="BV567" i="21"/>
  <c r="BX567" i="21"/>
  <c r="BZ567" i="21"/>
  <c r="CB567" i="21" s="1"/>
  <c r="BT568" i="21"/>
  <c r="BV568" i="21"/>
  <c r="BX568" i="21"/>
  <c r="BZ568" i="21"/>
  <c r="CB568" i="21" s="1"/>
  <c r="BT569" i="21"/>
  <c r="BV569" i="21"/>
  <c r="BX569" i="21"/>
  <c r="BZ569" i="21"/>
  <c r="CB569" i="21" s="1"/>
  <c r="BT570" i="21"/>
  <c r="BV570" i="21"/>
  <c r="BX570" i="21"/>
  <c r="BZ570" i="21"/>
  <c r="CB570" i="21" s="1"/>
  <c r="BT571" i="21"/>
  <c r="BV571" i="21"/>
  <c r="BX571" i="21"/>
  <c r="BZ571" i="21"/>
  <c r="CB571" i="21" s="1"/>
  <c r="BT572" i="21"/>
  <c r="BV572" i="21"/>
  <c r="BX572" i="21"/>
  <c r="BZ572" i="21"/>
  <c r="CB572" i="21" s="1"/>
  <c r="BT573" i="21"/>
  <c r="BV573" i="21"/>
  <c r="BX573" i="21"/>
  <c r="BZ573" i="21"/>
  <c r="CB573" i="21" s="1"/>
  <c r="BT574" i="21"/>
  <c r="BV574" i="21"/>
  <c r="BX574" i="21"/>
  <c r="BZ574" i="21"/>
  <c r="CB574" i="21" s="1"/>
  <c r="BT575" i="21"/>
  <c r="BV575" i="21"/>
  <c r="BX575" i="21"/>
  <c r="BZ575" i="21"/>
  <c r="CB575" i="21" s="1"/>
  <c r="BT576" i="21"/>
  <c r="BV576" i="21"/>
  <c r="BX576" i="21"/>
  <c r="BZ576" i="21"/>
  <c r="CB576" i="21" s="1"/>
  <c r="BT577" i="21"/>
  <c r="BV577" i="21"/>
  <c r="BX577" i="21"/>
  <c r="BZ577" i="21"/>
  <c r="CB577" i="21" s="1"/>
  <c r="BT578" i="21"/>
  <c r="BV578" i="21"/>
  <c r="BX578" i="21"/>
  <c r="BZ578" i="21"/>
  <c r="CB578" i="21" s="1"/>
  <c r="BT579" i="21"/>
  <c r="BV579" i="21"/>
  <c r="BX579" i="21"/>
  <c r="BZ579" i="21"/>
  <c r="CB579" i="21" s="1"/>
  <c r="BT580" i="21"/>
  <c r="BV580" i="21"/>
  <c r="BX580" i="21"/>
  <c r="BZ580" i="21"/>
  <c r="CB580" i="21" s="1"/>
  <c r="BT581" i="21"/>
  <c r="BV581" i="21"/>
  <c r="BX581" i="21"/>
  <c r="BZ581" i="21"/>
  <c r="CB581" i="21" s="1"/>
  <c r="BT582" i="21"/>
  <c r="BV582" i="21"/>
  <c r="BX582" i="21"/>
  <c r="BZ582" i="21"/>
  <c r="CB582" i="21" s="1"/>
  <c r="BT583" i="21"/>
  <c r="BV583" i="21"/>
  <c r="BX583" i="21"/>
  <c r="BZ583" i="21"/>
  <c r="CB583" i="21" s="1"/>
  <c r="BT584" i="21"/>
  <c r="BV584" i="21"/>
  <c r="BX584" i="21"/>
  <c r="BZ584" i="21"/>
  <c r="CB584" i="21" s="1"/>
  <c r="BT585" i="21"/>
  <c r="BV585" i="21"/>
  <c r="BX585" i="21"/>
  <c r="BZ585" i="21"/>
  <c r="CB585" i="21" s="1"/>
  <c r="BT586" i="21"/>
  <c r="BV586" i="21"/>
  <c r="BX586" i="21"/>
  <c r="BZ586" i="21"/>
  <c r="CB586" i="21" s="1"/>
  <c r="BT587" i="21"/>
  <c r="BV587" i="21"/>
  <c r="BX587" i="21"/>
  <c r="BZ587" i="21"/>
  <c r="CB587" i="21" s="1"/>
  <c r="BT588" i="21"/>
  <c r="BV588" i="21"/>
  <c r="BX588" i="21"/>
  <c r="BZ588" i="21"/>
  <c r="CB588" i="21" s="1"/>
  <c r="BT589" i="21"/>
  <c r="BV589" i="21"/>
  <c r="BX589" i="21"/>
  <c r="BZ589" i="21"/>
  <c r="CB589" i="21" s="1"/>
  <c r="BT590" i="21"/>
  <c r="BV590" i="21"/>
  <c r="BX590" i="21"/>
  <c r="BZ590" i="21"/>
  <c r="CB590" i="21" s="1"/>
  <c r="BT591" i="21"/>
  <c r="BV591" i="21"/>
  <c r="BX591" i="21"/>
  <c r="BZ591" i="21"/>
  <c r="CB591" i="21" s="1"/>
  <c r="BT592" i="21"/>
  <c r="BV592" i="21"/>
  <c r="BX592" i="21"/>
  <c r="BZ592" i="21"/>
  <c r="CB592" i="21" s="1"/>
  <c r="BT593" i="21"/>
  <c r="BV593" i="21"/>
  <c r="BX593" i="21"/>
  <c r="BZ593" i="21"/>
  <c r="CB593" i="21" s="1"/>
  <c r="BT594" i="21"/>
  <c r="BV594" i="21"/>
  <c r="BX594" i="21"/>
  <c r="BZ594" i="21"/>
  <c r="CB594" i="21" s="1"/>
  <c r="BT595" i="21"/>
  <c r="BV595" i="21"/>
  <c r="BX595" i="21"/>
  <c r="BZ595" i="21"/>
  <c r="CB595" i="21" s="1"/>
  <c r="BT596" i="21"/>
  <c r="BV596" i="21"/>
  <c r="BX596" i="21"/>
  <c r="BZ596" i="21"/>
  <c r="CB596" i="21" s="1"/>
  <c r="BT597" i="21"/>
  <c r="BV597" i="21"/>
  <c r="BX597" i="21"/>
  <c r="BZ597" i="21"/>
  <c r="CB597" i="21" s="1"/>
  <c r="BT598" i="21"/>
  <c r="BV598" i="21"/>
  <c r="BX598" i="21"/>
  <c r="BZ598" i="21"/>
  <c r="CB598" i="21" s="1"/>
  <c r="BT599" i="21"/>
  <c r="BV599" i="21"/>
  <c r="BX599" i="21"/>
  <c r="BZ599" i="21"/>
  <c r="CB599" i="21" s="1"/>
  <c r="BT600" i="21"/>
  <c r="BV600" i="21"/>
  <c r="BX600" i="21"/>
  <c r="BZ600" i="21"/>
  <c r="CB600" i="21" s="1"/>
  <c r="BT601" i="21"/>
  <c r="BV601" i="21"/>
  <c r="BX601" i="21"/>
  <c r="BZ601" i="21"/>
  <c r="CB601" i="21" s="1"/>
  <c r="BT602" i="21"/>
  <c r="BV602" i="21"/>
  <c r="BX602" i="21"/>
  <c r="BZ602" i="21"/>
  <c r="CB602" i="21" s="1"/>
  <c r="BT603" i="21"/>
  <c r="BV603" i="21"/>
  <c r="BX603" i="21"/>
  <c r="BZ603" i="21"/>
  <c r="CB603" i="21" s="1"/>
  <c r="BT604" i="21"/>
  <c r="BV604" i="21"/>
  <c r="BX604" i="21"/>
  <c r="BZ604" i="21"/>
  <c r="CB604" i="21" s="1"/>
  <c r="BT605" i="21"/>
  <c r="BV605" i="21"/>
  <c r="BX605" i="21"/>
  <c r="BZ605" i="21"/>
  <c r="CB605" i="21" s="1"/>
  <c r="BT606" i="21"/>
  <c r="BV606" i="21"/>
  <c r="BX606" i="21"/>
  <c r="BZ606" i="21"/>
  <c r="CB606" i="21" s="1"/>
  <c r="BT607" i="21"/>
  <c r="BV607" i="21"/>
  <c r="BX607" i="21"/>
  <c r="BZ607" i="21"/>
  <c r="CB607" i="21" s="1"/>
  <c r="BT608" i="21"/>
  <c r="BV608" i="21"/>
  <c r="BX608" i="21"/>
  <c r="BZ608" i="21"/>
  <c r="CB608" i="21" s="1"/>
  <c r="BT609" i="21"/>
  <c r="BV609" i="21"/>
  <c r="BX609" i="21"/>
  <c r="BZ609" i="21"/>
  <c r="CB609" i="21" s="1"/>
  <c r="BT610" i="21"/>
  <c r="BV610" i="21"/>
  <c r="BX610" i="21"/>
  <c r="BZ610" i="21"/>
  <c r="CB610" i="21" s="1"/>
  <c r="BT611" i="21"/>
  <c r="BV611" i="21"/>
  <c r="BX611" i="21"/>
  <c r="BZ611" i="21"/>
  <c r="CB611" i="21" s="1"/>
  <c r="BT612" i="21"/>
  <c r="BV612" i="21"/>
  <c r="BX612" i="21"/>
  <c r="BZ612" i="21"/>
  <c r="CB612" i="21" s="1"/>
  <c r="BT613" i="21"/>
  <c r="BV613" i="21"/>
  <c r="BX613" i="21"/>
  <c r="BZ613" i="21"/>
  <c r="CB613" i="21" s="1"/>
  <c r="BT614" i="21"/>
  <c r="BV614" i="21"/>
  <c r="BX614" i="21"/>
  <c r="BZ614" i="21"/>
  <c r="CB614" i="21" s="1"/>
  <c r="BT615" i="21"/>
  <c r="BV615" i="21"/>
  <c r="BX615" i="21"/>
  <c r="BZ615" i="21"/>
  <c r="CB615" i="21" s="1"/>
  <c r="BT616" i="21"/>
  <c r="BV616" i="21"/>
  <c r="BX616" i="21"/>
  <c r="BZ616" i="21"/>
  <c r="CB616" i="21" s="1"/>
  <c r="BT617" i="21"/>
  <c r="BV617" i="21"/>
  <c r="BX617" i="21"/>
  <c r="BZ617" i="21"/>
  <c r="CB617" i="21" s="1"/>
  <c r="BT618" i="21"/>
  <c r="BV618" i="21"/>
  <c r="BX618" i="21"/>
  <c r="BZ618" i="21"/>
  <c r="CB618" i="21" s="1"/>
  <c r="BT619" i="21"/>
  <c r="BV619" i="21"/>
  <c r="BX619" i="21"/>
  <c r="BZ619" i="21"/>
  <c r="CB619" i="21" s="1"/>
  <c r="BT620" i="21"/>
  <c r="BV620" i="21"/>
  <c r="BX620" i="21"/>
  <c r="BZ620" i="21"/>
  <c r="CB620" i="21" s="1"/>
  <c r="BT621" i="21"/>
  <c r="BV621" i="21"/>
  <c r="BX621" i="21"/>
  <c r="BZ621" i="21"/>
  <c r="CB621" i="21" s="1"/>
  <c r="BT622" i="21"/>
  <c r="BV622" i="21"/>
  <c r="BX622" i="21"/>
  <c r="BZ622" i="21"/>
  <c r="CB622" i="21" s="1"/>
  <c r="BT623" i="21"/>
  <c r="BV623" i="21"/>
  <c r="BX623" i="21"/>
  <c r="BZ623" i="21"/>
  <c r="CB623" i="21" s="1"/>
  <c r="BT624" i="21"/>
  <c r="BV624" i="21"/>
  <c r="BX624" i="21"/>
  <c r="BZ624" i="21"/>
  <c r="CB624" i="21" s="1"/>
  <c r="BT625" i="21"/>
  <c r="BV625" i="21"/>
  <c r="BX625" i="21"/>
  <c r="BZ625" i="21"/>
  <c r="CB625" i="21" s="1"/>
  <c r="BT626" i="21"/>
  <c r="BV626" i="21"/>
  <c r="BX626" i="21"/>
  <c r="BZ626" i="21"/>
  <c r="CB626" i="21" s="1"/>
  <c r="BT627" i="21"/>
  <c r="BV627" i="21"/>
  <c r="BX627" i="21"/>
  <c r="BZ627" i="21"/>
  <c r="CB627" i="21" s="1"/>
  <c r="BT628" i="21"/>
  <c r="BV628" i="21"/>
  <c r="BX628" i="21"/>
  <c r="BZ628" i="21"/>
  <c r="CB628" i="21" s="1"/>
  <c r="BT629" i="21"/>
  <c r="BV629" i="21"/>
  <c r="BX629" i="21"/>
  <c r="BZ629" i="21"/>
  <c r="CB629" i="21" s="1"/>
  <c r="BT630" i="21"/>
  <c r="BV630" i="21"/>
  <c r="BX630" i="21"/>
  <c r="BZ630" i="21"/>
  <c r="CB630" i="21" s="1"/>
  <c r="BT631" i="21"/>
  <c r="BV631" i="21"/>
  <c r="BX631" i="21"/>
  <c r="BZ631" i="21"/>
  <c r="CB631" i="21" s="1"/>
  <c r="BT632" i="21"/>
  <c r="BV632" i="21"/>
  <c r="BX632" i="21"/>
  <c r="BZ632" i="21"/>
  <c r="CB632" i="21" s="1"/>
  <c r="BT633" i="21"/>
  <c r="BV633" i="21"/>
  <c r="BX633" i="21"/>
  <c r="BZ633" i="21"/>
  <c r="CB633" i="21" s="1"/>
  <c r="BT634" i="21"/>
  <c r="BV634" i="21"/>
  <c r="BX634" i="21"/>
  <c r="BZ634" i="21"/>
  <c r="CB634" i="21" s="1"/>
  <c r="BT635" i="21"/>
  <c r="BV635" i="21"/>
  <c r="BX635" i="21"/>
  <c r="BZ635" i="21"/>
  <c r="CB635" i="21" s="1"/>
  <c r="BT636" i="21"/>
  <c r="BV636" i="21"/>
  <c r="BX636" i="21"/>
  <c r="BZ636" i="21"/>
  <c r="CB636" i="21" s="1"/>
  <c r="BT637" i="21"/>
  <c r="BV637" i="21"/>
  <c r="BX637" i="21"/>
  <c r="BZ637" i="21"/>
  <c r="CB637" i="21" s="1"/>
  <c r="BT638" i="21"/>
  <c r="BV638" i="21"/>
  <c r="BX638" i="21"/>
  <c r="BZ638" i="21"/>
  <c r="CB638" i="21" s="1"/>
  <c r="BT639" i="21"/>
  <c r="BV639" i="21"/>
  <c r="BX639" i="21"/>
  <c r="BZ639" i="21"/>
  <c r="CB639" i="21" s="1"/>
  <c r="BT640" i="21"/>
  <c r="BV640" i="21"/>
  <c r="BX640" i="21"/>
  <c r="BZ640" i="21"/>
  <c r="CB640" i="21" s="1"/>
  <c r="BT641" i="21"/>
  <c r="BV641" i="21"/>
  <c r="BX641" i="21"/>
  <c r="BZ641" i="21"/>
  <c r="CB641" i="21" s="1"/>
  <c r="BT642" i="21"/>
  <c r="BV642" i="21"/>
  <c r="BX642" i="21"/>
  <c r="BZ642" i="21"/>
  <c r="CB642" i="21" s="1"/>
  <c r="BT643" i="21"/>
  <c r="BV643" i="21"/>
  <c r="BX643" i="21"/>
  <c r="BZ643" i="21"/>
  <c r="CB643" i="21" s="1"/>
  <c r="BT644" i="21"/>
  <c r="BV644" i="21"/>
  <c r="BX644" i="21"/>
  <c r="BZ644" i="21"/>
  <c r="CB644" i="21" s="1"/>
  <c r="BT645" i="21"/>
  <c r="BV645" i="21"/>
  <c r="BX645" i="21"/>
  <c r="BZ645" i="21"/>
  <c r="CB645" i="21" s="1"/>
  <c r="BT646" i="21"/>
  <c r="BV646" i="21"/>
  <c r="BX646" i="21"/>
  <c r="BZ646" i="21"/>
  <c r="CB646" i="21" s="1"/>
  <c r="BT647" i="21"/>
  <c r="BV647" i="21"/>
  <c r="BX647" i="21"/>
  <c r="BZ647" i="21"/>
  <c r="CB647" i="21" s="1"/>
  <c r="BT648" i="21"/>
  <c r="BV648" i="21"/>
  <c r="BX648" i="21"/>
  <c r="BZ648" i="21"/>
  <c r="CB648" i="21" s="1"/>
  <c r="BT649" i="21"/>
  <c r="BV649" i="21"/>
  <c r="BX649" i="21"/>
  <c r="BZ649" i="21"/>
  <c r="CB649" i="21" s="1"/>
  <c r="BT650" i="21"/>
  <c r="BV650" i="21"/>
  <c r="BX650" i="21"/>
  <c r="BZ650" i="21"/>
  <c r="CB650" i="21" s="1"/>
  <c r="BT651" i="21"/>
  <c r="BV651" i="21"/>
  <c r="BX651" i="21"/>
  <c r="BZ651" i="21"/>
  <c r="CB651" i="21" s="1"/>
  <c r="BT652" i="21"/>
  <c r="BV652" i="21"/>
  <c r="BX652" i="21"/>
  <c r="BZ652" i="21"/>
  <c r="CB652" i="21" s="1"/>
  <c r="BT653" i="21"/>
  <c r="BV653" i="21"/>
  <c r="BX653" i="21"/>
  <c r="BZ653" i="21"/>
  <c r="CB653" i="21" s="1"/>
  <c r="BT654" i="21"/>
  <c r="BV654" i="21"/>
  <c r="BX654" i="21"/>
  <c r="BZ654" i="21"/>
  <c r="CB654" i="21" s="1"/>
  <c r="BT655" i="21"/>
  <c r="BV655" i="21"/>
  <c r="BX655" i="21"/>
  <c r="BZ655" i="21"/>
  <c r="CB655" i="21" s="1"/>
  <c r="BT656" i="21"/>
  <c r="BV656" i="21"/>
  <c r="BX656" i="21"/>
  <c r="BZ656" i="21"/>
  <c r="CB656" i="21" s="1"/>
  <c r="BT657" i="21"/>
  <c r="BV657" i="21"/>
  <c r="BX657" i="21"/>
  <c r="BZ657" i="21"/>
  <c r="CB657" i="21" s="1"/>
  <c r="BT658" i="21"/>
  <c r="BV658" i="21"/>
  <c r="BX658" i="21"/>
  <c r="BZ658" i="21"/>
  <c r="CB658" i="21" s="1"/>
  <c r="BT659" i="21"/>
  <c r="BV659" i="21"/>
  <c r="BX659" i="21"/>
  <c r="BZ659" i="21"/>
  <c r="CB659" i="21" s="1"/>
  <c r="BT660" i="21"/>
  <c r="BV660" i="21"/>
  <c r="BX660" i="21"/>
  <c r="BZ660" i="21"/>
  <c r="CB660" i="21" s="1"/>
  <c r="BT661" i="21"/>
  <c r="BV661" i="21"/>
  <c r="BX661" i="21"/>
  <c r="BZ661" i="21"/>
  <c r="CB661" i="21" s="1"/>
  <c r="BZ165" i="21" l="1"/>
  <c r="CB165" i="21" s="1"/>
  <c r="BZ149" i="21"/>
  <c r="CB149" i="21" s="1"/>
  <c r="BZ133" i="21"/>
  <c r="CB133" i="21" s="1"/>
  <c r="BZ117" i="21"/>
  <c r="CB117" i="21" s="1"/>
  <c r="BZ101" i="21"/>
  <c r="CB101" i="21" s="1"/>
  <c r="BZ187" i="21"/>
  <c r="CB187" i="21" s="1"/>
  <c r="BZ169" i="21"/>
  <c r="CB169" i="21" s="1"/>
  <c r="BZ153" i="21"/>
  <c r="CB153" i="21" s="1"/>
  <c r="BZ137" i="21"/>
  <c r="CB137" i="21" s="1"/>
  <c r="BZ121" i="21"/>
  <c r="CB121" i="21" s="1"/>
  <c r="BZ105" i="21"/>
  <c r="CB105" i="21" s="1"/>
  <c r="BZ189" i="21"/>
  <c r="CB189" i="21" s="1"/>
  <c r="BZ173" i="21"/>
  <c r="CB173" i="21" s="1"/>
  <c r="BZ93" i="21"/>
  <c r="CB93" i="21" s="1"/>
  <c r="BZ157" i="21"/>
  <c r="CB157" i="21" s="1"/>
  <c r="BZ141" i="21"/>
  <c r="CB141" i="21" s="1"/>
  <c r="BZ125" i="21"/>
  <c r="CB125" i="21" s="1"/>
  <c r="BZ109" i="21"/>
  <c r="CB109" i="21" s="1"/>
  <c r="BZ179" i="21"/>
  <c r="CB179" i="21" s="1"/>
  <c r="BZ161" i="21"/>
  <c r="CB161" i="21" s="1"/>
  <c r="BZ145" i="21"/>
  <c r="CB145" i="21" s="1"/>
  <c r="BZ129" i="21"/>
  <c r="CB129" i="21" s="1"/>
  <c r="BZ113" i="21"/>
  <c r="CB113" i="21" s="1"/>
  <c r="BZ97" i="21"/>
  <c r="CB97" i="21" s="1"/>
  <c r="BZ181" i="21"/>
  <c r="CB181" i="21" s="1"/>
  <c r="BZ94" i="21"/>
  <c r="CB94" i="21" s="1"/>
  <c r="BZ88" i="21"/>
  <c r="CB88" i="21" s="1"/>
  <c r="BZ89" i="21"/>
  <c r="BQ56" i="21" l="1"/>
  <c r="BS56" i="21"/>
  <c r="BU56" i="21"/>
  <c r="BQ57" i="21"/>
  <c r="BS57" i="21"/>
  <c r="BU57" i="21"/>
  <c r="BQ58" i="21"/>
  <c r="BS58" i="21"/>
  <c r="BU58" i="21"/>
  <c r="BQ59" i="21"/>
  <c r="BS59" i="21"/>
  <c r="BU59" i="21"/>
  <c r="BQ60" i="21"/>
  <c r="BS60" i="21"/>
  <c r="BU60" i="21"/>
  <c r="BQ61" i="21"/>
  <c r="BS61" i="21"/>
  <c r="BU61" i="21"/>
  <c r="BQ62" i="21"/>
  <c r="BS62" i="21"/>
  <c r="BU62" i="21"/>
  <c r="BU55" i="21"/>
  <c r="BS55" i="21"/>
  <c r="BQ55" i="21"/>
  <c r="BQ86" i="21"/>
  <c r="BO86" i="21"/>
  <c r="BM86" i="21"/>
  <c r="BK86" i="21"/>
  <c r="BI86" i="21"/>
  <c r="BG86" i="21"/>
  <c r="BE86" i="21"/>
  <c r="BC86" i="21"/>
  <c r="AL56" i="21"/>
  <c r="AL57" i="21"/>
  <c r="AL58" i="21"/>
  <c r="AL59" i="21"/>
  <c r="AL60" i="21"/>
  <c r="AL61" i="21"/>
  <c r="AL62" i="21"/>
  <c r="AJ56" i="21"/>
  <c r="AJ57" i="21"/>
  <c r="AJ58" i="21"/>
  <c r="AJ59" i="21"/>
  <c r="AJ60" i="21"/>
  <c r="AJ61" i="21"/>
  <c r="AJ62" i="21"/>
  <c r="AN55" i="21"/>
  <c r="O86" i="21"/>
  <c r="Q86" i="21"/>
  <c r="BE87" i="21" s="1"/>
  <c r="S86" i="21"/>
  <c r="U86" i="21"/>
  <c r="BI87" i="21" s="1"/>
  <c r="W86" i="21"/>
  <c r="Y86" i="21"/>
  <c r="AA86" i="21"/>
  <c r="AC86" i="21"/>
  <c r="BQ87" i="21" s="1"/>
  <c r="M86" i="21"/>
  <c r="K63" i="21"/>
  <c r="M63" i="21"/>
  <c r="O63" i="21"/>
  <c r="Q63" i="21"/>
  <c r="S63" i="21"/>
  <c r="U63" i="21"/>
  <c r="W63" i="21"/>
  <c r="Y63" i="21"/>
  <c r="AA63" i="21"/>
  <c r="AC63" i="21"/>
  <c r="I63" i="21"/>
  <c r="Y37" i="21"/>
  <c r="AK29" i="21"/>
  <c r="AK30" i="21"/>
  <c r="AK31" i="21"/>
  <c r="AK32" i="21"/>
  <c r="AK33" i="21"/>
  <c r="AK34" i="21"/>
  <c r="AK35" i="21"/>
  <c r="AK36" i="21"/>
  <c r="AH30" i="21"/>
  <c r="AL86" i="21" s="1"/>
  <c r="AH31" i="21"/>
  <c r="AN86" i="21" s="1"/>
  <c r="AH32" i="21"/>
  <c r="AP86" i="21" s="1"/>
  <c r="AH33" i="21"/>
  <c r="AR86" i="21" s="1"/>
  <c r="AH34" i="21"/>
  <c r="AT86" i="21" s="1"/>
  <c r="AH35" i="21"/>
  <c r="AV86" i="21" s="1"/>
  <c r="AH36" i="21"/>
  <c r="AX86" i="21" s="1"/>
  <c r="AH29" i="21"/>
  <c r="AJ86" i="21" s="1"/>
  <c r="AH14" i="21"/>
  <c r="DK208" i="18"/>
  <c r="DM208" i="18"/>
  <c r="DO208" i="18"/>
  <c r="DK209" i="18"/>
  <c r="DM209" i="18"/>
  <c r="DO209" i="18"/>
  <c r="DK210" i="18"/>
  <c r="DM210" i="18"/>
  <c r="DO210" i="18"/>
  <c r="DK211" i="18"/>
  <c r="DM211" i="18"/>
  <c r="DO211" i="18"/>
  <c r="DK212" i="18"/>
  <c r="DM212" i="18"/>
  <c r="DO212" i="18"/>
  <c r="DK213" i="18"/>
  <c r="DM213" i="18"/>
  <c r="DO213" i="18"/>
  <c r="DK214" i="18"/>
  <c r="DM214" i="18"/>
  <c r="DO214" i="18"/>
  <c r="DK215" i="18"/>
  <c r="DM215" i="18"/>
  <c r="DO215" i="18"/>
  <c r="DK216" i="18"/>
  <c r="DM216" i="18"/>
  <c r="DO216" i="18"/>
  <c r="DK217" i="18"/>
  <c r="DM217" i="18"/>
  <c r="DO217" i="18"/>
  <c r="DK218" i="18"/>
  <c r="DM218" i="18"/>
  <c r="DO218" i="18"/>
  <c r="DB208" i="18"/>
  <c r="DD208" i="18"/>
  <c r="DB209" i="18"/>
  <c r="DD209" i="18"/>
  <c r="DB210" i="18"/>
  <c r="DD210" i="18"/>
  <c r="DB211" i="18"/>
  <c r="DD211" i="18"/>
  <c r="DB212" i="18"/>
  <c r="DD212" i="18"/>
  <c r="DB213" i="18"/>
  <c r="DD213" i="18"/>
  <c r="DB214" i="18"/>
  <c r="DD214" i="18"/>
  <c r="DB215" i="18"/>
  <c r="DD215" i="18"/>
  <c r="DB216" i="18"/>
  <c r="DD216" i="18"/>
  <c r="DB217" i="18"/>
  <c r="DD217" i="18"/>
  <c r="DB218" i="18"/>
  <c r="DD218" i="18"/>
  <c r="CS208" i="18"/>
  <c r="CU208" i="18"/>
  <c r="CW208" i="18"/>
  <c r="CS209" i="18"/>
  <c r="CU209" i="18"/>
  <c r="CW209" i="18"/>
  <c r="CS210" i="18"/>
  <c r="CU210" i="18"/>
  <c r="CW210" i="18"/>
  <c r="CS211" i="18"/>
  <c r="CU211" i="18"/>
  <c r="CW211" i="18"/>
  <c r="CS212" i="18"/>
  <c r="CU212" i="18"/>
  <c r="CW212" i="18"/>
  <c r="CS213" i="18"/>
  <c r="CU213" i="18"/>
  <c r="CW213" i="18"/>
  <c r="CS214" i="18"/>
  <c r="CU214" i="18"/>
  <c r="CW214" i="18"/>
  <c r="CS215" i="18"/>
  <c r="CU215" i="18"/>
  <c r="CW215" i="18"/>
  <c r="CS216" i="18"/>
  <c r="CU216" i="18"/>
  <c r="CW216" i="18"/>
  <c r="CS217" i="18"/>
  <c r="CU217" i="18"/>
  <c r="CW217" i="18"/>
  <c r="CS218" i="18"/>
  <c r="CU218" i="18"/>
  <c r="CW218" i="18"/>
  <c r="CJ208" i="18"/>
  <c r="CL208" i="18"/>
  <c r="CN208" i="18"/>
  <c r="CJ209" i="18"/>
  <c r="CL209" i="18"/>
  <c r="CN209" i="18"/>
  <c r="CJ210" i="18"/>
  <c r="CL210" i="18"/>
  <c r="CN210" i="18"/>
  <c r="CJ211" i="18"/>
  <c r="CL211" i="18"/>
  <c r="CN211" i="18"/>
  <c r="CJ212" i="18"/>
  <c r="CL212" i="18"/>
  <c r="CN212" i="18"/>
  <c r="CJ213" i="18"/>
  <c r="CL213" i="18"/>
  <c r="CN213" i="18"/>
  <c r="CJ214" i="18"/>
  <c r="CL214" i="18"/>
  <c r="CN214" i="18"/>
  <c r="CJ215" i="18"/>
  <c r="CL215" i="18"/>
  <c r="CN215" i="18"/>
  <c r="CJ216" i="18"/>
  <c r="CL216" i="18"/>
  <c r="CN216" i="18"/>
  <c r="CJ217" i="18"/>
  <c r="CL217" i="18"/>
  <c r="CN217" i="18"/>
  <c r="CJ218" i="18"/>
  <c r="CL218" i="18"/>
  <c r="CN218" i="18"/>
  <c r="CA208" i="18"/>
  <c r="CC208" i="18"/>
  <c r="CE208" i="18"/>
  <c r="CA209" i="18"/>
  <c r="CC209" i="18"/>
  <c r="CE209" i="18"/>
  <c r="CA210" i="18"/>
  <c r="CC210" i="18"/>
  <c r="CE210" i="18"/>
  <c r="CA211" i="18"/>
  <c r="CC211" i="18"/>
  <c r="CE211" i="18"/>
  <c r="CA212" i="18"/>
  <c r="CC212" i="18"/>
  <c r="CE212" i="18"/>
  <c r="CA213" i="18"/>
  <c r="CC213" i="18"/>
  <c r="CE213" i="18"/>
  <c r="CA214" i="18"/>
  <c r="CC214" i="18"/>
  <c r="CE214" i="18"/>
  <c r="CA215" i="18"/>
  <c r="CC215" i="18"/>
  <c r="CE215" i="18"/>
  <c r="CA216" i="18"/>
  <c r="CC216" i="18"/>
  <c r="CE216" i="18"/>
  <c r="CA217" i="18"/>
  <c r="CC217" i="18"/>
  <c r="CE217" i="18"/>
  <c r="CA218" i="18"/>
  <c r="CC218" i="18"/>
  <c r="CE218" i="18"/>
  <c r="BR208" i="18"/>
  <c r="BT208" i="18"/>
  <c r="BV208" i="18"/>
  <c r="BR209" i="18"/>
  <c r="BT209" i="18"/>
  <c r="BV209" i="18"/>
  <c r="BR210" i="18"/>
  <c r="BT210" i="18"/>
  <c r="BV210" i="18"/>
  <c r="BR211" i="18"/>
  <c r="BT211" i="18"/>
  <c r="BV211" i="18"/>
  <c r="BR212" i="18"/>
  <c r="BT212" i="18"/>
  <c r="BV212" i="18"/>
  <c r="BR213" i="18"/>
  <c r="BT213" i="18"/>
  <c r="BV213" i="18"/>
  <c r="BR214" i="18"/>
  <c r="BT214" i="18"/>
  <c r="BV214" i="18"/>
  <c r="BR215" i="18"/>
  <c r="BT215" i="18"/>
  <c r="BV215" i="18"/>
  <c r="BR216" i="18"/>
  <c r="BT216" i="18"/>
  <c r="BV216" i="18"/>
  <c r="BR217" i="18"/>
  <c r="BT217" i="18"/>
  <c r="BV217" i="18"/>
  <c r="BR218" i="18"/>
  <c r="BT218" i="18"/>
  <c r="BV218" i="18"/>
  <c r="BI208" i="18"/>
  <c r="BK208" i="18"/>
  <c r="BM208" i="18"/>
  <c r="BI209" i="18"/>
  <c r="BK209" i="18"/>
  <c r="BM209" i="18"/>
  <c r="BI210" i="18"/>
  <c r="BK210" i="18"/>
  <c r="BM210" i="18"/>
  <c r="BI211" i="18"/>
  <c r="BK211" i="18"/>
  <c r="BM211" i="18"/>
  <c r="BI212" i="18"/>
  <c r="BK212" i="18"/>
  <c r="BM212" i="18"/>
  <c r="BI213" i="18"/>
  <c r="BK213" i="18"/>
  <c r="BM213" i="18"/>
  <c r="BI214" i="18"/>
  <c r="BK214" i="18"/>
  <c r="BM214" i="18"/>
  <c r="BI215" i="18"/>
  <c r="BK215" i="18"/>
  <c r="BM215" i="18"/>
  <c r="BI216" i="18"/>
  <c r="BK216" i="18"/>
  <c r="BM216" i="18"/>
  <c r="BI217" i="18"/>
  <c r="BK217" i="18"/>
  <c r="BM217" i="18"/>
  <c r="BI218" i="18"/>
  <c r="BK218" i="18"/>
  <c r="BM218" i="18"/>
  <c r="AZ208" i="18"/>
  <c r="BB208" i="18"/>
  <c r="BD208" i="18"/>
  <c r="AZ209" i="18"/>
  <c r="BB209" i="18"/>
  <c r="BD209" i="18"/>
  <c r="AZ210" i="18"/>
  <c r="BB210" i="18"/>
  <c r="BD210" i="18"/>
  <c r="AZ211" i="18"/>
  <c r="BB211" i="18"/>
  <c r="BD211" i="18"/>
  <c r="AZ212" i="18"/>
  <c r="BB212" i="18"/>
  <c r="BD212" i="18"/>
  <c r="AZ213" i="18"/>
  <c r="BB213" i="18"/>
  <c r="BD213" i="18"/>
  <c r="AZ214" i="18"/>
  <c r="BB214" i="18"/>
  <c r="BD214" i="18"/>
  <c r="AZ215" i="18"/>
  <c r="BB215" i="18"/>
  <c r="BD215" i="18"/>
  <c r="AZ216" i="18"/>
  <c r="BB216" i="18"/>
  <c r="BD216" i="18"/>
  <c r="AZ217" i="18"/>
  <c r="BB217" i="18"/>
  <c r="BD217" i="18"/>
  <c r="AZ218" i="18"/>
  <c r="BB218" i="18"/>
  <c r="BD218" i="18"/>
  <c r="AQ208" i="18"/>
  <c r="AS208" i="18"/>
  <c r="AU208" i="18"/>
  <c r="AQ209" i="18"/>
  <c r="AS209" i="18"/>
  <c r="AU209" i="18"/>
  <c r="AQ210" i="18"/>
  <c r="AS210" i="18"/>
  <c r="AU210" i="18"/>
  <c r="AQ211" i="18"/>
  <c r="AS211" i="18"/>
  <c r="AU211" i="18"/>
  <c r="AQ212" i="18"/>
  <c r="AS212" i="18"/>
  <c r="AU212" i="18"/>
  <c r="AQ213" i="18"/>
  <c r="AS213" i="18"/>
  <c r="AU213" i="18"/>
  <c r="AQ214" i="18"/>
  <c r="AS214" i="18"/>
  <c r="AU214" i="18"/>
  <c r="AQ215" i="18"/>
  <c r="AS215" i="18"/>
  <c r="AU215" i="18"/>
  <c r="AQ216" i="18"/>
  <c r="AS216" i="18"/>
  <c r="AU216" i="18"/>
  <c r="AQ217" i="18"/>
  <c r="AS217" i="18"/>
  <c r="AU217" i="18"/>
  <c r="AQ218" i="18"/>
  <c r="AS218" i="18"/>
  <c r="AU218" i="18"/>
  <c r="AH208" i="18"/>
  <c r="AJ208" i="18"/>
  <c r="AL208" i="18"/>
  <c r="AH209" i="18"/>
  <c r="AJ209" i="18"/>
  <c r="AL209" i="18"/>
  <c r="AH210" i="18"/>
  <c r="AJ210" i="18"/>
  <c r="AL210" i="18"/>
  <c r="AH211" i="18"/>
  <c r="AJ211" i="18"/>
  <c r="AL211" i="18"/>
  <c r="AH212" i="18"/>
  <c r="AJ212" i="18"/>
  <c r="AL212" i="18"/>
  <c r="AH213" i="18"/>
  <c r="AJ213" i="18"/>
  <c r="AL213" i="18"/>
  <c r="AH214" i="18"/>
  <c r="AJ214" i="18"/>
  <c r="AL214" i="18"/>
  <c r="AH215" i="18"/>
  <c r="AJ215" i="18"/>
  <c r="AL215" i="18"/>
  <c r="AH216" i="18"/>
  <c r="AJ216" i="18"/>
  <c r="AL216" i="18"/>
  <c r="AH217" i="18"/>
  <c r="AJ217" i="18"/>
  <c r="AL217" i="18"/>
  <c r="AH218" i="18"/>
  <c r="AJ218" i="18"/>
  <c r="AL218" i="18"/>
  <c r="DK182" i="18"/>
  <c r="DM182" i="18"/>
  <c r="DO182" i="18"/>
  <c r="DK183" i="18"/>
  <c r="DM183" i="18"/>
  <c r="DO183" i="18"/>
  <c r="DK184" i="18"/>
  <c r="DM184" i="18"/>
  <c r="DO184" i="18"/>
  <c r="DK185" i="18"/>
  <c r="DM185" i="18"/>
  <c r="DO185" i="18"/>
  <c r="DB182" i="18"/>
  <c r="DD182" i="18"/>
  <c r="DB183" i="18"/>
  <c r="DD183" i="18"/>
  <c r="DB184" i="18"/>
  <c r="DD184" i="18"/>
  <c r="DB185" i="18"/>
  <c r="DD185" i="18"/>
  <c r="CS182" i="18"/>
  <c r="CU182" i="18"/>
  <c r="CW182" i="18"/>
  <c r="CS183" i="18"/>
  <c r="CU183" i="18"/>
  <c r="CW183" i="18"/>
  <c r="CS184" i="18"/>
  <c r="CU184" i="18"/>
  <c r="CW184" i="18"/>
  <c r="CS185" i="18"/>
  <c r="CU185" i="18"/>
  <c r="CW185" i="18"/>
  <c r="CJ182" i="18"/>
  <c r="CL182" i="18"/>
  <c r="CN182" i="18"/>
  <c r="CJ183" i="18"/>
  <c r="CL183" i="18"/>
  <c r="CN183" i="18"/>
  <c r="CJ184" i="18"/>
  <c r="CL184" i="18"/>
  <c r="CN184" i="18"/>
  <c r="CJ185" i="18"/>
  <c r="CL185" i="18"/>
  <c r="CN185" i="18"/>
  <c r="CA182" i="18"/>
  <c r="CC182" i="18"/>
  <c r="CE182" i="18"/>
  <c r="CA183" i="18"/>
  <c r="CC183" i="18"/>
  <c r="CE183" i="18"/>
  <c r="CA184" i="18"/>
  <c r="CC184" i="18"/>
  <c r="CE184" i="18"/>
  <c r="CA185" i="18"/>
  <c r="CC185" i="18"/>
  <c r="CE185" i="18"/>
  <c r="BR182" i="18"/>
  <c r="BT182" i="18"/>
  <c r="BV182" i="18"/>
  <c r="BR183" i="18"/>
  <c r="BT183" i="18"/>
  <c r="BV183" i="18"/>
  <c r="BR184" i="18"/>
  <c r="BT184" i="18"/>
  <c r="BV184" i="18"/>
  <c r="BR185" i="18"/>
  <c r="BT185" i="18"/>
  <c r="BV185" i="18"/>
  <c r="BI182" i="18"/>
  <c r="BK182" i="18"/>
  <c r="BM182" i="18"/>
  <c r="BI183" i="18"/>
  <c r="BK183" i="18"/>
  <c r="BM183" i="18"/>
  <c r="BI184" i="18"/>
  <c r="BK184" i="18"/>
  <c r="BM184" i="18"/>
  <c r="BI185" i="18"/>
  <c r="BK185" i="18"/>
  <c r="BM185" i="18"/>
  <c r="AZ182" i="18"/>
  <c r="BB182" i="18"/>
  <c r="BD182" i="18"/>
  <c r="AZ183" i="18"/>
  <c r="BB183" i="18"/>
  <c r="BD183" i="18"/>
  <c r="AZ184" i="18"/>
  <c r="BB184" i="18"/>
  <c r="BD184" i="18"/>
  <c r="AZ185" i="18"/>
  <c r="BB185" i="18"/>
  <c r="BD185" i="18"/>
  <c r="AQ182" i="18"/>
  <c r="AS182" i="18"/>
  <c r="AU182" i="18"/>
  <c r="AQ183" i="18"/>
  <c r="AS183" i="18"/>
  <c r="AU183" i="18"/>
  <c r="AQ184" i="18"/>
  <c r="AS184" i="18"/>
  <c r="AU184" i="18"/>
  <c r="AQ185" i="18"/>
  <c r="AS185" i="18"/>
  <c r="AU185" i="18"/>
  <c r="AH182" i="18"/>
  <c r="AJ182" i="18"/>
  <c r="AL182" i="18"/>
  <c r="AH183" i="18"/>
  <c r="AJ183" i="18"/>
  <c r="AL183" i="18"/>
  <c r="AH184" i="18"/>
  <c r="AJ184" i="18"/>
  <c r="AL184" i="18"/>
  <c r="AH185" i="18"/>
  <c r="AJ185" i="18"/>
  <c r="AL185" i="18"/>
  <c r="BK43" i="18"/>
  <c r="BK42" i="18"/>
  <c r="BE88" i="21" l="1"/>
  <c r="BC87" i="21"/>
  <c r="BQ88" i="21"/>
  <c r="BO87" i="21"/>
  <c r="BO88" i="21"/>
  <c r="BM87" i="21"/>
  <c r="BM88" i="21"/>
  <c r="BK87" i="21"/>
  <c r="BK88" i="21" s="1"/>
  <c r="BI88" i="21"/>
  <c r="BG87" i="21"/>
  <c r="AN56" i="21"/>
  <c r="BC56" i="21"/>
  <c r="BE56" i="21"/>
  <c r="BG56" i="21"/>
  <c r="BI56" i="21"/>
  <c r="BA56" i="21"/>
  <c r="AU56" i="21"/>
  <c r="BK56" i="21"/>
  <c r="AW56" i="21"/>
  <c r="AS56" i="21"/>
  <c r="AY56" i="21"/>
  <c r="BE62" i="21"/>
  <c r="BG62" i="21"/>
  <c r="BI62" i="21"/>
  <c r="AU62" i="21"/>
  <c r="BK62" i="21"/>
  <c r="AW62" i="21"/>
  <c r="AS62" i="21"/>
  <c r="AY62" i="21"/>
  <c r="BA62" i="21"/>
  <c r="BC62" i="21"/>
  <c r="BA61" i="21"/>
  <c r="BC61" i="21"/>
  <c r="BE61" i="21"/>
  <c r="BG61" i="21"/>
  <c r="BI61" i="21"/>
  <c r="AU61" i="21"/>
  <c r="BK61" i="21"/>
  <c r="AW61" i="21"/>
  <c r="AS61" i="21"/>
  <c r="AY61" i="21"/>
  <c r="AN60" i="21"/>
  <c r="AW60" i="21"/>
  <c r="AS60" i="21"/>
  <c r="AY60" i="21"/>
  <c r="BA60" i="21"/>
  <c r="BC60" i="21"/>
  <c r="BE60" i="21"/>
  <c r="BG60" i="21"/>
  <c r="BI60" i="21"/>
  <c r="AU60" i="21"/>
  <c r="BK60" i="21"/>
  <c r="AN59" i="21"/>
  <c r="BG59" i="21"/>
  <c r="BI59" i="21"/>
  <c r="AU59" i="21"/>
  <c r="BK59" i="21"/>
  <c r="AW59" i="21"/>
  <c r="AS59" i="21"/>
  <c r="BA59" i="21"/>
  <c r="AY59" i="21"/>
  <c r="BC59" i="21"/>
  <c r="BE59" i="21"/>
  <c r="BG88" i="21"/>
  <c r="AN57" i="21"/>
  <c r="BE57" i="21"/>
  <c r="BG57" i="21"/>
  <c r="BI57" i="21"/>
  <c r="AW57" i="21"/>
  <c r="AU57" i="21"/>
  <c r="BK57" i="21"/>
  <c r="AS57" i="21"/>
  <c r="AY57" i="21"/>
  <c r="BA57" i="21"/>
  <c r="BC57" i="21"/>
  <c r="D660" i="21"/>
  <c r="D661" i="21"/>
  <c r="D658" i="21"/>
  <c r="D659" i="21"/>
  <c r="BI58" i="21"/>
  <c r="BK58" i="21"/>
  <c r="AS58" i="21"/>
  <c r="AY58" i="21"/>
  <c r="AU58" i="21"/>
  <c r="AW58" i="21"/>
  <c r="BA58" i="21"/>
  <c r="BC58" i="21"/>
  <c r="BE58" i="21"/>
  <c r="BG58" i="21"/>
  <c r="AN62" i="21"/>
  <c r="BW60" i="21"/>
  <c r="BY60" i="21" s="1"/>
  <c r="BN59" i="21"/>
  <c r="AH86" i="21"/>
  <c r="CE85" i="21" s="1"/>
  <c r="BW57" i="21"/>
  <c r="BY57" i="21" s="1"/>
  <c r="BW59" i="21"/>
  <c r="BY59" i="21" s="1"/>
  <c r="G658" i="21"/>
  <c r="G660" i="21"/>
  <c r="G661" i="21"/>
  <c r="M82" i="21"/>
  <c r="G659" i="21"/>
  <c r="AN61" i="21"/>
  <c r="BW55" i="21"/>
  <c r="BY55" i="21" s="1"/>
  <c r="AN58" i="21"/>
  <c r="AN63" i="21" s="1"/>
  <c r="B69" i="21" s="1"/>
  <c r="BC88" i="21"/>
  <c r="BN62" i="21"/>
  <c r="BW62" i="21"/>
  <c r="BN61" i="21"/>
  <c r="BN60" i="21"/>
  <c r="BN58" i="21"/>
  <c r="BW58" i="21"/>
  <c r="BN57" i="21"/>
  <c r="BW56" i="21"/>
  <c r="BY56" i="21" s="1"/>
  <c r="BN56" i="21"/>
  <c r="BW61" i="21"/>
  <c r="BY61" i="21" s="1"/>
  <c r="BN55" i="21"/>
  <c r="AK37" i="21"/>
  <c r="B42" i="21" s="1"/>
  <c r="AJ65" i="21"/>
  <c r="DC50" i="18"/>
  <c r="CS43" i="18"/>
  <c r="CS42" i="18"/>
  <c r="CM42" i="18"/>
  <c r="CM43" i="18"/>
  <c r="CJ43" i="18"/>
  <c r="CJ42" i="18"/>
  <c r="CG43" i="18"/>
  <c r="CG42" i="18"/>
  <c r="CD42" i="18"/>
  <c r="DC44" i="18" s="1"/>
  <c r="DD44" i="18" s="1"/>
  <c r="CB42" i="18"/>
  <c r="BW43" i="18"/>
  <c r="BY43" i="18" s="1"/>
  <c r="BW42" i="18"/>
  <c r="BY42" i="18" s="1"/>
  <c r="BT43" i="18"/>
  <c r="BT44" i="18"/>
  <c r="DC42" i="18" s="1"/>
  <c r="BM43" i="18"/>
  <c r="BL43" i="18"/>
  <c r="BN43" i="18" s="1"/>
  <c r="BO43" i="18"/>
  <c r="BQ43" i="18" s="1"/>
  <c r="BO42" i="18"/>
  <c r="BQ42" i="18" s="1"/>
  <c r="BL42" i="18"/>
  <c r="BN42" i="18" s="1"/>
  <c r="BM42" i="18"/>
  <c r="BQ89" i="21" l="1"/>
  <c r="B665" i="21" s="1"/>
  <c r="BK63" i="21"/>
  <c r="B70" i="21" s="1"/>
  <c r="AL65" i="21"/>
  <c r="B71" i="21" s="1"/>
  <c r="BP43" i="18"/>
  <c r="BR43" i="18" s="1"/>
  <c r="CE661" i="21"/>
  <c r="CE658" i="21"/>
  <c r="DD42" i="18"/>
  <c r="CE659" i="21"/>
  <c r="CE660" i="21"/>
  <c r="BN63" i="21"/>
  <c r="B73" i="21" s="1"/>
  <c r="BW63" i="21"/>
  <c r="BY62" i="21" s="1"/>
  <c r="CY44" i="18"/>
  <c r="B89" i="18" s="1"/>
  <c r="BY44" i="18"/>
  <c r="DC43" i="18" s="1"/>
  <c r="DD43" i="18" s="1"/>
  <c r="CG44" i="18"/>
  <c r="DC45" i="18" s="1"/>
  <c r="DD45" i="18" s="1"/>
  <c r="CS44" i="18"/>
  <c r="DC49" i="18" s="1"/>
  <c r="DD49" i="18" s="1"/>
  <c r="CP44" i="18"/>
  <c r="DC48" i="18" s="1"/>
  <c r="DD48" i="18" s="1"/>
  <c r="CJ44" i="18"/>
  <c r="DC46" i="18" s="1"/>
  <c r="DD46" i="18" s="1"/>
  <c r="CM44" i="18"/>
  <c r="DC47" i="18" s="1"/>
  <c r="DD47" i="18" s="1"/>
  <c r="BP42" i="18"/>
  <c r="DB51" i="18" l="1"/>
  <c r="DD50" i="18"/>
  <c r="BY58" i="21"/>
  <c r="BY63" i="21" s="1"/>
  <c r="B72" i="21" s="1"/>
  <c r="BR42" i="18"/>
  <c r="BQ44" i="18" s="1"/>
  <c r="B86" i="18" s="1"/>
  <c r="CW487" i="18"/>
  <c r="CW488" i="18"/>
  <c r="CW489" i="18"/>
  <c r="CW491" i="18"/>
  <c r="CU487" i="18"/>
  <c r="CU488" i="18"/>
  <c r="CU489" i="18"/>
  <c r="CU491" i="18"/>
  <c r="CS487" i="18"/>
  <c r="CS488" i="18"/>
  <c r="CS489" i="18"/>
  <c r="CS491" i="18"/>
  <c r="CS492" i="18"/>
  <c r="CN486" i="18"/>
  <c r="CU490" i="18" s="1"/>
  <c r="CP486" i="18"/>
  <c r="CW490" i="18" s="1"/>
  <c r="CL486" i="18"/>
  <c r="CS490" i="18" s="1"/>
  <c r="CB487" i="18"/>
  <c r="CB488" i="18"/>
  <c r="CB489" i="18"/>
  <c r="CB490" i="18"/>
  <c r="CB491" i="18"/>
  <c r="CB492" i="18"/>
  <c r="CB486" i="18"/>
  <c r="BZ487" i="18"/>
  <c r="BZ488" i="18"/>
  <c r="BZ489" i="18"/>
  <c r="BZ490" i="18"/>
  <c r="BZ491" i="18"/>
  <c r="BZ492" i="18"/>
  <c r="BZ486" i="18"/>
  <c r="BU487" i="18"/>
  <c r="BU488" i="18"/>
  <c r="BU489" i="18"/>
  <c r="BU490" i="18"/>
  <c r="BU491" i="18"/>
  <c r="BU492" i="18"/>
  <c r="BN486" i="18"/>
  <c r="BI487" i="18"/>
  <c r="BI488" i="18"/>
  <c r="BI489" i="18"/>
  <c r="BI490" i="18"/>
  <c r="BI491" i="18"/>
  <c r="BI492" i="18"/>
  <c r="BI486" i="18"/>
  <c r="BB486" i="18"/>
  <c r="AY486" i="18"/>
  <c r="AH98" i="19"/>
  <c r="AH103" i="19"/>
  <c r="AP42" i="19"/>
  <c r="AM42" i="19"/>
  <c r="B93" i="19" s="1"/>
  <c r="AH26" i="19"/>
  <c r="AJ26" i="19" s="1"/>
  <c r="B30" i="19" s="1"/>
  <c r="D43" i="19"/>
  <c r="AW43" i="19" s="1"/>
  <c r="D44" i="19"/>
  <c r="AW44" i="19" s="1"/>
  <c r="D45" i="19"/>
  <c r="AW45" i="19" s="1"/>
  <c r="D46" i="19"/>
  <c r="AW46" i="19" s="1"/>
  <c r="D47" i="19"/>
  <c r="AW47" i="19" s="1"/>
  <c r="D48" i="19"/>
  <c r="AW48" i="19" s="1"/>
  <c r="D49" i="19"/>
  <c r="AW49" i="19" s="1"/>
  <c r="D50" i="19"/>
  <c r="AW50" i="19" s="1"/>
  <c r="D51" i="19"/>
  <c r="AW51" i="19" s="1"/>
  <c r="D52" i="19"/>
  <c r="AW52" i="19" s="1"/>
  <c r="D53" i="19"/>
  <c r="AW53" i="19" s="1"/>
  <c r="D54" i="19"/>
  <c r="AW54" i="19" s="1"/>
  <c r="D55" i="19"/>
  <c r="AW55" i="19" s="1"/>
  <c r="D56" i="19"/>
  <c r="AW56" i="19" s="1"/>
  <c r="D57" i="19"/>
  <c r="AW57" i="19" s="1"/>
  <c r="D58" i="19"/>
  <c r="AW58" i="19" s="1"/>
  <c r="D59" i="19"/>
  <c r="AW59" i="19" s="1"/>
  <c r="D60" i="19"/>
  <c r="AW60" i="19" s="1"/>
  <c r="D61" i="19"/>
  <c r="AW61" i="19" s="1"/>
  <c r="D62" i="19"/>
  <c r="AW62" i="19" s="1"/>
  <c r="D63" i="19"/>
  <c r="AW63" i="19" s="1"/>
  <c r="D64" i="19"/>
  <c r="AW64" i="19" s="1"/>
  <c r="D65" i="19"/>
  <c r="AW65" i="19" s="1"/>
  <c r="D66" i="19"/>
  <c r="AW66" i="19" s="1"/>
  <c r="D67" i="19"/>
  <c r="AW67" i="19" s="1"/>
  <c r="D68" i="19"/>
  <c r="AW68" i="19" s="1"/>
  <c r="D69" i="19"/>
  <c r="AW69" i="19" s="1"/>
  <c r="D70" i="19"/>
  <c r="AW70" i="19" s="1"/>
  <c r="D71" i="19"/>
  <c r="AW71" i="19" s="1"/>
  <c r="D72" i="19"/>
  <c r="AW72" i="19" s="1"/>
  <c r="D73" i="19"/>
  <c r="AW73" i="19" s="1"/>
  <c r="D74" i="19"/>
  <c r="AW74" i="19" s="1"/>
  <c r="D75" i="19"/>
  <c r="AW75" i="19" s="1"/>
  <c r="D76" i="19"/>
  <c r="AW76" i="19" s="1"/>
  <c r="D77" i="19"/>
  <c r="AW77" i="19" s="1"/>
  <c r="D78" i="19"/>
  <c r="AW78" i="19" s="1"/>
  <c r="D79" i="19"/>
  <c r="AW79" i="19" s="1"/>
  <c r="D80" i="19"/>
  <c r="AW80" i="19" s="1"/>
  <c r="D81" i="19"/>
  <c r="AW81" i="19" s="1"/>
  <c r="D82" i="19"/>
  <c r="AW82" i="19" s="1"/>
  <c r="D83" i="19"/>
  <c r="AW83" i="19" s="1"/>
  <c r="D84" i="19"/>
  <c r="AW84" i="19" s="1"/>
  <c r="D85" i="19"/>
  <c r="AW85" i="19" s="1"/>
  <c r="D86" i="19"/>
  <c r="AW86" i="19" s="1"/>
  <c r="D42" i="19"/>
  <c r="AL103" i="19" l="1"/>
  <c r="B107" i="19" s="1"/>
  <c r="B108" i="19"/>
  <c r="AH37" i="19"/>
  <c r="AO37" i="19"/>
  <c r="CU486" i="18"/>
  <c r="CS486" i="18"/>
  <c r="CW486" i="18"/>
  <c r="DC51" i="18"/>
  <c r="CD487" i="18"/>
  <c r="CD486" i="18"/>
  <c r="AW42" i="19"/>
  <c r="AW87" i="19" s="1"/>
  <c r="B94" i="19" s="1"/>
  <c r="CU492" i="18"/>
  <c r="CD488" i="18"/>
  <c r="CW492" i="18"/>
  <c r="CD492" i="18"/>
  <c r="CD491" i="18"/>
  <c r="CD490" i="18"/>
  <c r="CD489" i="18"/>
  <c r="BK489" i="18"/>
  <c r="BK488" i="18"/>
  <c r="BK487" i="18"/>
  <c r="BK490" i="18"/>
  <c r="BK491" i="18"/>
  <c r="BK492" i="18"/>
  <c r="BK486" i="18"/>
  <c r="AJ43" i="19" l="1"/>
  <c r="AJ51" i="19"/>
  <c r="AJ59" i="19"/>
  <c r="AJ67" i="19"/>
  <c r="AJ75" i="19"/>
  <c r="AJ83" i="19"/>
  <c r="AJ44" i="19"/>
  <c r="AJ52" i="19"/>
  <c r="AJ60" i="19"/>
  <c r="AJ68" i="19"/>
  <c r="AJ76" i="19"/>
  <c r="AJ84" i="19"/>
  <c r="AJ45" i="19"/>
  <c r="AJ53" i="19"/>
  <c r="AJ61" i="19"/>
  <c r="AJ69" i="19"/>
  <c r="AJ77" i="19"/>
  <c r="AJ85" i="19"/>
  <c r="AJ46" i="19"/>
  <c r="AJ54" i="19"/>
  <c r="AJ62" i="19"/>
  <c r="AJ70" i="19"/>
  <c r="AJ78" i="19"/>
  <c r="AJ86" i="19"/>
  <c r="AJ47" i="19"/>
  <c r="AJ55" i="19"/>
  <c r="AJ63" i="19"/>
  <c r="AJ71" i="19"/>
  <c r="AJ79" i="19"/>
  <c r="AJ42" i="19"/>
  <c r="AJ48" i="19"/>
  <c r="AJ56" i="19"/>
  <c r="AJ64" i="19"/>
  <c r="AJ72" i="19"/>
  <c r="AJ80" i="19"/>
  <c r="AJ49" i="19"/>
  <c r="AJ57" i="19"/>
  <c r="AJ65" i="19"/>
  <c r="AJ73" i="19"/>
  <c r="AJ81" i="19"/>
  <c r="AJ50" i="19"/>
  <c r="AJ58" i="19"/>
  <c r="AJ66" i="19"/>
  <c r="AJ74" i="19"/>
  <c r="AJ82" i="19"/>
  <c r="CD493" i="18"/>
  <c r="B503" i="18" s="1"/>
  <c r="CW493" i="18"/>
  <c r="B505" i="18" s="1"/>
  <c r="BK493" i="18"/>
  <c r="B500" i="18" s="1"/>
  <c r="AO108" i="18"/>
  <c r="AO109" i="18"/>
  <c r="AO110" i="18"/>
  <c r="AO111" i="18"/>
  <c r="AO112" i="18"/>
  <c r="AO107" i="18"/>
  <c r="AW371" i="18"/>
  <c r="AX371" i="18"/>
  <c r="AX372" i="18"/>
  <c r="AX373" i="18"/>
  <c r="AX374" i="18"/>
  <c r="AX375" i="18"/>
  <c r="AW376" i="18"/>
  <c r="AX376" i="18"/>
  <c r="AX377" i="18"/>
  <c r="AX378" i="18"/>
  <c r="AW379" i="18"/>
  <c r="AX379" i="18"/>
  <c r="AX380" i="18"/>
  <c r="AW381" i="18"/>
  <c r="AX381" i="18"/>
  <c r="AW382" i="18"/>
  <c r="AX382" i="18"/>
  <c r="AW383" i="18"/>
  <c r="AX383" i="18"/>
  <c r="AW384" i="18"/>
  <c r="AX384" i="18"/>
  <c r="AX385" i="18"/>
  <c r="AX386" i="18"/>
  <c r="AW387" i="18"/>
  <c r="AX387" i="18"/>
  <c r="AW388" i="18"/>
  <c r="AX388" i="18"/>
  <c r="AW389" i="18"/>
  <c r="AX389" i="18"/>
  <c r="AX390" i="18"/>
  <c r="AW391" i="18"/>
  <c r="AX391" i="18"/>
  <c r="AW392" i="18"/>
  <c r="AX392" i="18"/>
  <c r="AW393" i="18"/>
  <c r="AX393" i="18"/>
  <c r="AW394" i="18"/>
  <c r="AX394" i="18"/>
  <c r="AW395" i="18"/>
  <c r="AX395" i="18"/>
  <c r="AW396" i="18"/>
  <c r="AX396" i="18"/>
  <c r="AW397" i="18"/>
  <c r="AX397" i="18"/>
  <c r="AW398" i="18"/>
  <c r="AX398" i="18"/>
  <c r="AW399" i="18"/>
  <c r="AX399" i="18"/>
  <c r="AX400" i="18"/>
  <c r="AW401" i="18"/>
  <c r="AX401" i="18"/>
  <c r="AW402" i="18"/>
  <c r="AX402" i="18"/>
  <c r="AX403" i="18"/>
  <c r="AW404" i="18"/>
  <c r="AX404" i="18"/>
  <c r="AW405" i="18"/>
  <c r="AX405" i="18"/>
  <c r="AW406" i="18"/>
  <c r="AX406" i="18"/>
  <c r="AX407" i="18"/>
  <c r="AW408" i="18"/>
  <c r="AX408" i="18"/>
  <c r="AW409" i="18"/>
  <c r="AX409" i="18"/>
  <c r="AW410" i="18"/>
  <c r="AX410" i="18"/>
  <c r="AW411" i="18"/>
  <c r="AX411" i="18"/>
  <c r="AW412" i="18"/>
  <c r="AX412" i="18"/>
  <c r="AW413" i="18"/>
  <c r="AX413" i="18"/>
  <c r="AW414" i="18"/>
  <c r="AX414" i="18"/>
  <c r="AW415" i="18"/>
  <c r="AX415" i="18"/>
  <c r="AW416" i="18"/>
  <c r="AX416" i="18"/>
  <c r="AW417" i="18"/>
  <c r="AX417" i="18"/>
  <c r="AW418" i="18"/>
  <c r="AX418" i="18"/>
  <c r="AW419" i="18"/>
  <c r="AX419" i="18"/>
  <c r="AW420" i="18"/>
  <c r="AX420" i="18"/>
  <c r="AW421" i="18"/>
  <c r="AX421" i="18"/>
  <c r="AX422" i="18"/>
  <c r="AW423" i="18"/>
  <c r="AX423" i="18"/>
  <c r="AW424" i="18"/>
  <c r="AX424" i="18"/>
  <c r="AX425" i="18"/>
  <c r="AW426" i="18"/>
  <c r="AX426" i="18"/>
  <c r="AW427" i="18"/>
  <c r="AX427" i="18"/>
  <c r="AW428" i="18"/>
  <c r="AX428" i="18"/>
  <c r="AX429" i="18"/>
  <c r="AX370" i="18"/>
  <c r="AN371" i="18"/>
  <c r="AO371" i="18"/>
  <c r="AO372" i="18"/>
  <c r="AO373" i="18"/>
  <c r="AO374" i="18"/>
  <c r="AO375" i="18"/>
  <c r="AN376" i="18"/>
  <c r="AO376" i="18"/>
  <c r="AO377" i="18"/>
  <c r="AO378" i="18"/>
  <c r="AN379" i="18"/>
  <c r="AO379" i="18"/>
  <c r="AO380" i="18"/>
  <c r="AN381" i="18"/>
  <c r="AO381" i="18"/>
  <c r="AN382" i="18"/>
  <c r="AO382" i="18"/>
  <c r="AN383" i="18"/>
  <c r="AO383" i="18"/>
  <c r="AN384" i="18"/>
  <c r="AO384" i="18"/>
  <c r="AO385" i="18"/>
  <c r="AO386" i="18"/>
  <c r="AN387" i="18"/>
  <c r="AO387" i="18"/>
  <c r="AN388" i="18"/>
  <c r="AO388" i="18"/>
  <c r="AN389" i="18"/>
  <c r="AO389" i="18"/>
  <c r="AO390" i="18"/>
  <c r="AN391" i="18"/>
  <c r="AO391" i="18"/>
  <c r="AN392" i="18"/>
  <c r="AO392" i="18"/>
  <c r="AN393" i="18"/>
  <c r="AO393" i="18"/>
  <c r="AN394" i="18"/>
  <c r="AO394" i="18"/>
  <c r="AN395" i="18"/>
  <c r="AO395" i="18"/>
  <c r="AN396" i="18"/>
  <c r="AO396" i="18"/>
  <c r="AN397" i="18"/>
  <c r="AO397" i="18"/>
  <c r="AN398" i="18"/>
  <c r="AO398" i="18"/>
  <c r="AN399" i="18"/>
  <c r="AO399" i="18"/>
  <c r="AO400" i="18"/>
  <c r="AN401" i="18"/>
  <c r="AO401" i="18"/>
  <c r="AN402" i="18"/>
  <c r="AO402" i="18"/>
  <c r="AO403" i="18"/>
  <c r="AN404" i="18"/>
  <c r="AO404" i="18"/>
  <c r="AN405" i="18"/>
  <c r="AO405" i="18"/>
  <c r="AN406" i="18"/>
  <c r="AO406" i="18"/>
  <c r="AO407" i="18"/>
  <c r="AN408" i="18"/>
  <c r="AO408" i="18"/>
  <c r="AN409" i="18"/>
  <c r="AO409" i="18"/>
  <c r="AN410" i="18"/>
  <c r="AO410" i="18"/>
  <c r="AN411" i="18"/>
  <c r="AO411" i="18"/>
  <c r="AN412" i="18"/>
  <c r="AO412" i="18"/>
  <c r="AN413" i="18"/>
  <c r="AO413" i="18"/>
  <c r="AN414" i="18"/>
  <c r="AO414" i="18"/>
  <c r="AN415" i="18"/>
  <c r="AO415" i="18"/>
  <c r="AN416" i="18"/>
  <c r="AO416" i="18"/>
  <c r="AN417" i="18"/>
  <c r="AO417" i="18"/>
  <c r="AN418" i="18"/>
  <c r="AO418" i="18"/>
  <c r="AN419" i="18"/>
  <c r="AO419" i="18"/>
  <c r="AN420" i="18"/>
  <c r="AO420" i="18"/>
  <c r="AN421" i="18"/>
  <c r="AO421" i="18"/>
  <c r="AO422" i="18"/>
  <c r="AN423" i="18"/>
  <c r="AO423" i="18"/>
  <c r="AN424" i="18"/>
  <c r="AO424" i="18"/>
  <c r="AO425" i="18"/>
  <c r="AN426" i="18"/>
  <c r="AO426" i="18"/>
  <c r="AN427" i="18"/>
  <c r="AO427" i="18"/>
  <c r="AN428" i="18"/>
  <c r="AO428" i="18"/>
  <c r="AO429" i="18"/>
  <c r="AH362" i="18"/>
  <c r="AO370" i="18"/>
  <c r="AO487" i="18"/>
  <c r="AO488" i="18"/>
  <c r="AO489" i="18"/>
  <c r="AO490" i="18"/>
  <c r="AO491" i="18"/>
  <c r="AO492" i="18"/>
  <c r="AO486" i="18"/>
  <c r="BG461" i="18"/>
  <c r="AJ87" i="19" l="1"/>
  <c r="B91" i="19" s="1"/>
  <c r="AV487" i="18"/>
  <c r="AV488" i="18"/>
  <c r="AV489" i="18"/>
  <c r="AV490" i="18"/>
  <c r="AV491" i="18"/>
  <c r="AV492" i="18"/>
  <c r="AV486" i="18"/>
  <c r="BV461" i="18"/>
  <c r="B467" i="18" s="1"/>
  <c r="BY461" i="18"/>
  <c r="BJ461" i="18"/>
  <c r="B468" i="18" s="1"/>
  <c r="AJ45" i="18"/>
  <c r="AL305" i="18" l="1"/>
  <c r="CW131" i="18"/>
  <c r="CN132" i="18"/>
  <c r="CN133" i="18"/>
  <c r="CN134" i="18"/>
  <c r="CN135" i="18"/>
  <c r="CN136" i="18"/>
  <c r="CN131" i="18"/>
  <c r="CE132" i="18"/>
  <c r="CE133" i="18"/>
  <c r="CE134" i="18"/>
  <c r="CE135" i="18"/>
  <c r="CE136" i="18"/>
  <c r="CE131" i="18"/>
  <c r="BV132" i="18"/>
  <c r="BV133" i="18"/>
  <c r="BV134" i="18"/>
  <c r="BV135" i="18"/>
  <c r="BV136" i="18"/>
  <c r="BV131" i="18"/>
  <c r="BM132" i="18"/>
  <c r="BM133" i="18"/>
  <c r="BM134" i="18"/>
  <c r="BM135" i="18"/>
  <c r="BM136" i="18"/>
  <c r="BM131" i="18"/>
  <c r="BD132" i="18"/>
  <c r="BD133" i="18"/>
  <c r="BD134" i="18"/>
  <c r="BD135" i="18"/>
  <c r="BD136" i="18"/>
  <c r="BD131" i="18"/>
  <c r="AU132" i="18"/>
  <c r="AU133" i="18"/>
  <c r="AU134" i="18"/>
  <c r="AU135" i="18"/>
  <c r="AU136" i="18"/>
  <c r="AU131" i="18"/>
  <c r="AL132" i="18"/>
  <c r="AL133" i="18"/>
  <c r="AL134" i="18"/>
  <c r="AL135" i="18"/>
  <c r="AL136" i="18"/>
  <c r="AL131" i="18"/>
  <c r="AJ115" i="18"/>
  <c r="AL107" i="18"/>
  <c r="BO461" i="18" l="1"/>
  <c r="BQ461" i="18"/>
  <c r="BS461" i="18"/>
  <c r="BM461" i="18"/>
  <c r="CE371" i="18"/>
  <c r="CG371" i="18"/>
  <c r="CI371" i="18"/>
  <c r="CE372" i="18"/>
  <c r="CI372" i="18"/>
  <c r="CI374" i="18"/>
  <c r="CI375" i="18"/>
  <c r="CE376" i="18"/>
  <c r="CI376" i="18"/>
  <c r="CE377" i="18"/>
  <c r="CI377" i="18"/>
  <c r="CE378" i="18"/>
  <c r="CI378" i="18"/>
  <c r="CE379" i="18"/>
  <c r="CG379" i="18"/>
  <c r="CI379" i="18"/>
  <c r="CE380" i="18"/>
  <c r="CG380" i="18"/>
  <c r="CI380" i="18"/>
  <c r="CE381" i="18"/>
  <c r="CG381" i="18"/>
  <c r="CI381" i="18"/>
  <c r="CE382" i="18"/>
  <c r="CG382" i="18"/>
  <c r="CI382" i="18"/>
  <c r="CE383" i="18"/>
  <c r="CG383" i="18"/>
  <c r="CI383" i="18"/>
  <c r="CE384" i="18"/>
  <c r="CG384" i="18"/>
  <c r="CI384" i="18"/>
  <c r="CE385" i="18"/>
  <c r="CG385" i="18"/>
  <c r="CI385" i="18"/>
  <c r="CE386" i="18"/>
  <c r="CG386" i="18"/>
  <c r="CI386" i="18"/>
  <c r="CE387" i="18"/>
  <c r="CG387" i="18"/>
  <c r="CI387" i="18"/>
  <c r="CE388" i="18"/>
  <c r="CG388" i="18"/>
  <c r="CI388" i="18"/>
  <c r="CE389" i="18"/>
  <c r="CG389" i="18"/>
  <c r="CI389" i="18"/>
  <c r="CE390" i="18"/>
  <c r="CG390" i="18"/>
  <c r="CI390" i="18"/>
  <c r="CE391" i="18"/>
  <c r="CG391" i="18"/>
  <c r="CI391" i="18"/>
  <c r="CE392" i="18"/>
  <c r="CG392" i="18"/>
  <c r="CI392" i="18"/>
  <c r="CE393" i="18"/>
  <c r="CG393" i="18"/>
  <c r="CI393" i="18"/>
  <c r="CE394" i="18"/>
  <c r="CG394" i="18"/>
  <c r="CI394" i="18"/>
  <c r="CE395" i="18"/>
  <c r="CG395" i="18"/>
  <c r="CI395" i="18"/>
  <c r="CE396" i="18"/>
  <c r="CG396" i="18"/>
  <c r="CI396" i="18"/>
  <c r="CE397" i="18"/>
  <c r="CG397" i="18"/>
  <c r="CI397" i="18"/>
  <c r="CE398" i="18"/>
  <c r="CG398" i="18"/>
  <c r="CI398" i="18"/>
  <c r="CE399" i="18"/>
  <c r="CG399" i="18"/>
  <c r="CI399" i="18"/>
  <c r="CE400" i="18"/>
  <c r="CG400" i="18"/>
  <c r="CI400" i="18"/>
  <c r="CE401" i="18"/>
  <c r="CG401" i="18"/>
  <c r="CI401" i="18"/>
  <c r="CE402" i="18"/>
  <c r="CG402" i="18"/>
  <c r="CI402" i="18"/>
  <c r="CE403" i="18"/>
  <c r="CG403" i="18"/>
  <c r="CI403" i="18"/>
  <c r="CE404" i="18"/>
  <c r="CG404" i="18"/>
  <c r="CI404" i="18"/>
  <c r="CE405" i="18"/>
  <c r="CG405" i="18"/>
  <c r="CI405" i="18"/>
  <c r="CE406" i="18"/>
  <c r="CG406" i="18"/>
  <c r="CI406" i="18"/>
  <c r="CE407" i="18"/>
  <c r="CG407" i="18"/>
  <c r="CI407" i="18"/>
  <c r="CE408" i="18"/>
  <c r="CG408" i="18"/>
  <c r="CI408" i="18"/>
  <c r="CE409" i="18"/>
  <c r="CG409" i="18"/>
  <c r="CI409" i="18"/>
  <c r="CE410" i="18"/>
  <c r="CG410" i="18"/>
  <c r="CI410" i="18"/>
  <c r="CE411" i="18"/>
  <c r="CG411" i="18"/>
  <c r="CI411" i="18"/>
  <c r="CE412" i="18"/>
  <c r="CG412" i="18"/>
  <c r="CI412" i="18"/>
  <c r="CE413" i="18"/>
  <c r="CG413" i="18"/>
  <c r="CI413" i="18"/>
  <c r="CE414" i="18"/>
  <c r="CG414" i="18"/>
  <c r="CI414" i="18"/>
  <c r="CE415" i="18"/>
  <c r="CG415" i="18"/>
  <c r="CI415" i="18"/>
  <c r="CE416" i="18"/>
  <c r="CG416" i="18"/>
  <c r="CI416" i="18"/>
  <c r="CE417" i="18"/>
  <c r="CG417" i="18"/>
  <c r="CI417" i="18"/>
  <c r="CE418" i="18"/>
  <c r="CG418" i="18"/>
  <c r="CI418" i="18"/>
  <c r="CE419" i="18"/>
  <c r="CG419" i="18"/>
  <c r="CI419" i="18"/>
  <c r="CE420" i="18"/>
  <c r="CG420" i="18"/>
  <c r="CI420" i="18"/>
  <c r="CE421" i="18"/>
  <c r="CG421" i="18"/>
  <c r="CI421" i="18"/>
  <c r="CE422" i="18"/>
  <c r="CG422" i="18"/>
  <c r="CI422" i="18"/>
  <c r="CE423" i="18"/>
  <c r="CG423" i="18"/>
  <c r="CI423" i="18"/>
  <c r="CE424" i="18"/>
  <c r="CG424" i="18"/>
  <c r="CI424" i="18"/>
  <c r="CE425" i="18"/>
  <c r="CG425" i="18"/>
  <c r="CI425" i="18"/>
  <c r="CE426" i="18"/>
  <c r="CG426" i="18"/>
  <c r="CI426" i="18"/>
  <c r="CE427" i="18"/>
  <c r="CG427" i="18"/>
  <c r="CI427" i="18"/>
  <c r="CE428" i="18"/>
  <c r="CG428" i="18"/>
  <c r="CI428" i="18"/>
  <c r="CE429" i="18"/>
  <c r="CG429" i="18"/>
  <c r="CI429" i="18"/>
  <c r="CI370" i="18"/>
  <c r="CG370" i="18"/>
  <c r="CE370" i="18"/>
  <c r="BT371" i="18"/>
  <c r="BT372" i="18"/>
  <c r="BT373" i="18"/>
  <c r="BT374" i="18"/>
  <c r="BT375" i="18"/>
  <c r="BT376" i="18"/>
  <c r="BT377" i="18"/>
  <c r="BT378" i="18"/>
  <c r="BT379" i="18"/>
  <c r="BT380" i="18"/>
  <c r="BT381" i="18"/>
  <c r="BT382" i="18"/>
  <c r="BT383" i="18"/>
  <c r="BT384" i="18"/>
  <c r="BT385" i="18"/>
  <c r="BT386" i="18"/>
  <c r="BT387" i="18"/>
  <c r="BT388" i="18"/>
  <c r="BT389" i="18"/>
  <c r="BT390" i="18"/>
  <c r="BT391" i="18"/>
  <c r="BT392" i="18"/>
  <c r="BT393" i="18"/>
  <c r="BT394" i="18"/>
  <c r="BT395" i="18"/>
  <c r="BT396" i="18"/>
  <c r="BT397" i="18"/>
  <c r="BT398" i="18"/>
  <c r="BT399" i="18"/>
  <c r="BT400" i="18"/>
  <c r="BZ400" i="18" s="1"/>
  <c r="BT401" i="18"/>
  <c r="BT402" i="18"/>
  <c r="BT403" i="18"/>
  <c r="BT404" i="18"/>
  <c r="BT405" i="18"/>
  <c r="BT406" i="18"/>
  <c r="BT407" i="18"/>
  <c r="BT408" i="18"/>
  <c r="BZ408" i="18" s="1"/>
  <c r="BT409" i="18"/>
  <c r="BT410" i="18"/>
  <c r="BT411" i="18"/>
  <c r="BT412" i="18"/>
  <c r="BT413" i="18"/>
  <c r="BT414" i="18"/>
  <c r="BT415" i="18"/>
  <c r="BT416" i="18"/>
  <c r="BT417" i="18"/>
  <c r="BT418" i="18"/>
  <c r="BT419" i="18"/>
  <c r="BT420" i="18"/>
  <c r="BT421" i="18"/>
  <c r="BT422" i="18"/>
  <c r="BT423" i="18"/>
  <c r="BT424" i="18"/>
  <c r="BT425" i="18"/>
  <c r="BT426" i="18"/>
  <c r="BT427" i="18"/>
  <c r="BT428" i="18"/>
  <c r="BT429" i="18"/>
  <c r="BR371" i="18"/>
  <c r="BR372" i="18"/>
  <c r="BR373" i="18"/>
  <c r="BR374" i="18"/>
  <c r="BR375" i="18"/>
  <c r="BR376" i="18"/>
  <c r="BR377" i="18"/>
  <c r="BR378" i="18"/>
  <c r="BR379" i="18"/>
  <c r="BR380" i="18"/>
  <c r="BR381" i="18"/>
  <c r="BR382" i="18"/>
  <c r="BR383" i="18"/>
  <c r="BR384" i="18"/>
  <c r="BR385" i="18"/>
  <c r="BR386" i="18"/>
  <c r="BR387" i="18"/>
  <c r="BR388" i="18"/>
  <c r="BR389" i="18"/>
  <c r="BR390" i="18"/>
  <c r="BR391" i="18"/>
  <c r="BR392" i="18"/>
  <c r="BR393" i="18"/>
  <c r="BR394" i="18"/>
  <c r="BR395" i="18"/>
  <c r="BR396" i="18"/>
  <c r="BR397" i="18"/>
  <c r="BR398" i="18"/>
  <c r="BR399" i="18"/>
  <c r="BR400" i="18"/>
  <c r="BR401" i="18"/>
  <c r="BR402" i="18"/>
  <c r="BR403" i="18"/>
  <c r="BR404" i="18"/>
  <c r="BR405" i="18"/>
  <c r="BR406" i="18"/>
  <c r="BR407" i="18"/>
  <c r="BR408" i="18"/>
  <c r="BR409" i="18"/>
  <c r="BR410" i="18"/>
  <c r="BR411" i="18"/>
  <c r="BR412" i="18"/>
  <c r="BR413" i="18"/>
  <c r="BR414" i="18"/>
  <c r="BR415" i="18"/>
  <c r="BR416" i="18"/>
  <c r="BR417" i="18"/>
  <c r="BR418" i="18"/>
  <c r="BR419" i="18"/>
  <c r="BR420" i="18"/>
  <c r="BR421" i="18"/>
  <c r="BR422" i="18"/>
  <c r="BX422" i="18" s="1"/>
  <c r="BR423" i="18"/>
  <c r="BR424" i="18"/>
  <c r="BR425" i="18"/>
  <c r="BR426" i="18"/>
  <c r="BR427" i="18"/>
  <c r="BR428" i="18"/>
  <c r="BR429" i="18"/>
  <c r="BP371" i="18"/>
  <c r="BP372" i="18"/>
  <c r="BP373" i="18"/>
  <c r="BP374" i="18"/>
  <c r="BP375" i="18"/>
  <c r="BP376" i="18"/>
  <c r="BP377" i="18"/>
  <c r="BP378" i="18"/>
  <c r="BP379" i="18"/>
  <c r="BP380" i="18"/>
  <c r="BP381" i="18"/>
  <c r="BP382" i="18"/>
  <c r="BP383" i="18"/>
  <c r="BV383" i="18" s="1"/>
  <c r="BP384" i="18"/>
  <c r="BP385" i="18"/>
  <c r="BP386" i="18"/>
  <c r="BP387" i="18"/>
  <c r="BP388" i="18"/>
  <c r="BP389" i="18"/>
  <c r="BP390" i="18"/>
  <c r="BP391" i="18"/>
  <c r="BP392" i="18"/>
  <c r="BP393" i="18"/>
  <c r="BP394" i="18"/>
  <c r="BP395" i="18"/>
  <c r="BP396" i="18"/>
  <c r="BP397" i="18"/>
  <c r="BP398" i="18"/>
  <c r="BP399" i="18"/>
  <c r="BP400" i="18"/>
  <c r="BP401" i="18"/>
  <c r="BP402" i="18"/>
  <c r="BP403" i="18"/>
  <c r="BP404" i="18"/>
  <c r="BP405" i="18"/>
  <c r="BP406" i="18"/>
  <c r="BP407" i="18"/>
  <c r="BP408" i="18"/>
  <c r="BP409" i="18"/>
  <c r="BP410" i="18"/>
  <c r="BP411" i="18"/>
  <c r="BP412" i="18"/>
  <c r="BP413" i="18"/>
  <c r="BP414" i="18"/>
  <c r="BP415" i="18"/>
  <c r="BP416" i="18"/>
  <c r="BP417" i="18"/>
  <c r="BP418" i="18"/>
  <c r="BP419" i="18"/>
  <c r="BP420" i="18"/>
  <c r="BP421" i="18"/>
  <c r="BP422" i="18"/>
  <c r="BP423" i="18"/>
  <c r="BP424" i="18"/>
  <c r="BP425" i="18"/>
  <c r="BP426" i="18"/>
  <c r="BP427" i="18"/>
  <c r="BP428" i="18"/>
  <c r="BP429" i="18"/>
  <c r="BT370" i="18"/>
  <c r="BR370" i="18"/>
  <c r="AJ371" i="18"/>
  <c r="AJ372" i="18"/>
  <c r="AJ373" i="18"/>
  <c r="AJ374" i="18"/>
  <c r="AJ375" i="18"/>
  <c r="AJ376" i="18"/>
  <c r="AJ377" i="18"/>
  <c r="AJ378" i="18"/>
  <c r="AJ379" i="18"/>
  <c r="AJ380" i="18"/>
  <c r="AJ381" i="18"/>
  <c r="AJ382" i="18"/>
  <c r="AJ383" i="18"/>
  <c r="AJ384" i="18"/>
  <c r="AJ385" i="18"/>
  <c r="AJ386" i="18"/>
  <c r="AJ387" i="18"/>
  <c r="AJ388" i="18"/>
  <c r="AJ389" i="18"/>
  <c r="AJ390" i="18"/>
  <c r="AJ391" i="18"/>
  <c r="AJ392" i="18"/>
  <c r="AJ393" i="18"/>
  <c r="AJ394" i="18"/>
  <c r="AJ395" i="18"/>
  <c r="AJ396" i="18"/>
  <c r="AJ397" i="18"/>
  <c r="AJ398" i="18"/>
  <c r="AJ399" i="18"/>
  <c r="AJ400" i="18"/>
  <c r="AJ401" i="18"/>
  <c r="AJ402" i="18"/>
  <c r="AJ403" i="18"/>
  <c r="AJ404" i="18"/>
  <c r="AJ405" i="18"/>
  <c r="AJ406" i="18"/>
  <c r="AJ407" i="18"/>
  <c r="AJ408" i="18"/>
  <c r="AJ409" i="18"/>
  <c r="AJ410" i="18"/>
  <c r="AJ411" i="18"/>
  <c r="AJ412" i="18"/>
  <c r="AJ413" i="18"/>
  <c r="AJ414" i="18"/>
  <c r="AJ415" i="18"/>
  <c r="AJ416" i="18"/>
  <c r="AJ417" i="18"/>
  <c r="AJ418" i="18"/>
  <c r="AJ419" i="18"/>
  <c r="AJ420" i="18"/>
  <c r="AJ421" i="18"/>
  <c r="AJ422" i="18"/>
  <c r="AJ423" i="18"/>
  <c r="AJ424" i="18"/>
  <c r="AJ425" i="18"/>
  <c r="AJ426" i="18"/>
  <c r="AJ427" i="18"/>
  <c r="AJ428" i="18"/>
  <c r="AJ429" i="18"/>
  <c r="FR305" i="18"/>
  <c r="O351" i="18"/>
  <c r="D307" i="18"/>
  <c r="FR307" i="18" s="1"/>
  <c r="D308" i="18"/>
  <c r="FR308" i="18" s="1"/>
  <c r="D309" i="18"/>
  <c r="FR309" i="18" s="1"/>
  <c r="D310" i="18"/>
  <c r="FR310" i="18" s="1"/>
  <c r="D311" i="18"/>
  <c r="FR311" i="18" s="1"/>
  <c r="D312" i="18"/>
  <c r="FR312" i="18" s="1"/>
  <c r="D313" i="18"/>
  <c r="FR313" i="18" s="1"/>
  <c r="D314" i="18"/>
  <c r="FR314" i="18" s="1"/>
  <c r="D315" i="18"/>
  <c r="FR315" i="18" s="1"/>
  <c r="D316" i="18"/>
  <c r="FR316" i="18" s="1"/>
  <c r="D317" i="18"/>
  <c r="FR317" i="18" s="1"/>
  <c r="D318" i="18"/>
  <c r="FR318" i="18" s="1"/>
  <c r="D319" i="18"/>
  <c r="FR319" i="18" s="1"/>
  <c r="D320" i="18"/>
  <c r="FR320" i="18" s="1"/>
  <c r="D321" i="18"/>
  <c r="FR321" i="18" s="1"/>
  <c r="D322" i="18"/>
  <c r="FR322" i="18" s="1"/>
  <c r="D323" i="18"/>
  <c r="FR323" i="18" s="1"/>
  <c r="D324" i="18"/>
  <c r="FR324" i="18" s="1"/>
  <c r="D325" i="18"/>
  <c r="FR325" i="18" s="1"/>
  <c r="D326" i="18"/>
  <c r="FR326" i="18" s="1"/>
  <c r="D327" i="18"/>
  <c r="FR327" i="18" s="1"/>
  <c r="D328" i="18"/>
  <c r="FR328" i="18" s="1"/>
  <c r="D329" i="18"/>
  <c r="FR329" i="18" s="1"/>
  <c r="D330" i="18"/>
  <c r="FR330" i="18" s="1"/>
  <c r="D331" i="18"/>
  <c r="FR331" i="18" s="1"/>
  <c r="D332" i="18"/>
  <c r="FR332" i="18" s="1"/>
  <c r="D333" i="18"/>
  <c r="FR333" i="18" s="1"/>
  <c r="D334" i="18"/>
  <c r="FR334" i="18" s="1"/>
  <c r="D335" i="18"/>
  <c r="FR335" i="18" s="1"/>
  <c r="D336" i="18"/>
  <c r="FR336" i="18" s="1"/>
  <c r="D337" i="18"/>
  <c r="FR337" i="18" s="1"/>
  <c r="D338" i="18"/>
  <c r="FR338" i="18" s="1"/>
  <c r="D339" i="18"/>
  <c r="FR339" i="18" s="1"/>
  <c r="D340" i="18"/>
  <c r="FR340" i="18" s="1"/>
  <c r="D341" i="18"/>
  <c r="FR341" i="18" s="1"/>
  <c r="D342" i="18"/>
  <c r="FR342" i="18" s="1"/>
  <c r="D343" i="18"/>
  <c r="FR343" i="18" s="1"/>
  <c r="D344" i="18"/>
  <c r="FR344" i="18" s="1"/>
  <c r="D345" i="18"/>
  <c r="FR345" i="18" s="1"/>
  <c r="D346" i="18"/>
  <c r="FR346" i="18" s="1"/>
  <c r="D347" i="18"/>
  <c r="FR347" i="18" s="1"/>
  <c r="D348" i="18"/>
  <c r="FR348" i="18" s="1"/>
  <c r="D349" i="18"/>
  <c r="FR349" i="18" s="1"/>
  <c r="D350" i="18"/>
  <c r="FR350" i="18" s="1"/>
  <c r="D306" i="18"/>
  <c r="FP351" i="18"/>
  <c r="FP316" i="18" s="1"/>
  <c r="FO351" i="18"/>
  <c r="FO330" i="18" s="1"/>
  <c r="FN351" i="18"/>
  <c r="FN337" i="18" s="1"/>
  <c r="FM351" i="18"/>
  <c r="FM307" i="18" s="1"/>
  <c r="FL351" i="18"/>
  <c r="FL315" i="18" s="1"/>
  <c r="FK351" i="18"/>
  <c r="FK310" i="18" s="1"/>
  <c r="FJ351" i="18"/>
  <c r="FJ310" i="18" s="1"/>
  <c r="FI351" i="18"/>
  <c r="FI307" i="18" s="1"/>
  <c r="FH351" i="18"/>
  <c r="FH315" i="18" s="1"/>
  <c r="FG351" i="18"/>
  <c r="FG322" i="18" s="1"/>
  <c r="FF351" i="18"/>
  <c r="FF311" i="18" s="1"/>
  <c r="FE351" i="18"/>
  <c r="FE308" i="18" s="1"/>
  <c r="FD351" i="18"/>
  <c r="FD341" i="18" s="1"/>
  <c r="FC351" i="18"/>
  <c r="FC339" i="18" s="1"/>
  <c r="FB351" i="18"/>
  <c r="FB307" i="18" s="1"/>
  <c r="FA351" i="18"/>
  <c r="FA309" i="18" s="1"/>
  <c r="EZ351" i="18"/>
  <c r="EZ315" i="18" s="1"/>
  <c r="EY351" i="18"/>
  <c r="EY325" i="18" s="1"/>
  <c r="AJ495" i="18"/>
  <c r="AL495" i="18" s="1"/>
  <c r="B507" i="18" s="1"/>
  <c r="AH472" i="18"/>
  <c r="AO472" i="18"/>
  <c r="CG486" i="18" l="1"/>
  <c r="CG491" i="18"/>
  <c r="CG492" i="18"/>
  <c r="AS486" i="18"/>
  <c r="CG487" i="18"/>
  <c r="AS490" i="18"/>
  <c r="AS487" i="18"/>
  <c r="CG488" i="18"/>
  <c r="CG490" i="18"/>
  <c r="AS488" i="18"/>
  <c r="CG489" i="18"/>
  <c r="AS489" i="18"/>
  <c r="AS491" i="18"/>
  <c r="AS492" i="18"/>
  <c r="FR306" i="18"/>
  <c r="FR351" i="18" s="1"/>
  <c r="B358" i="18" s="1"/>
  <c r="AH297" i="18"/>
  <c r="FA340" i="18"/>
  <c r="FA325" i="18"/>
  <c r="FA322" i="18"/>
  <c r="BX392" i="18"/>
  <c r="BZ406" i="18"/>
  <c r="FA343" i="18"/>
  <c r="FA347" i="18"/>
  <c r="FA321" i="18"/>
  <c r="FA346" i="18"/>
  <c r="FA317" i="18"/>
  <c r="BV412" i="18"/>
  <c r="EZ313" i="18"/>
  <c r="FA329" i="18"/>
  <c r="BZ391" i="18"/>
  <c r="FA326" i="18"/>
  <c r="FA319" i="18"/>
  <c r="BX423" i="18"/>
  <c r="BX398" i="18"/>
  <c r="BZ375" i="18"/>
  <c r="BZ376" i="18"/>
  <c r="FA344" i="18"/>
  <c r="EY339" i="18"/>
  <c r="FL328" i="18"/>
  <c r="FL312" i="18"/>
  <c r="FD343" i="18"/>
  <c r="FA337" i="18"/>
  <c r="FA328" i="18"/>
  <c r="FA318" i="18"/>
  <c r="EY310" i="18"/>
  <c r="BZ422" i="18"/>
  <c r="BV398" i="18"/>
  <c r="FC336" i="18"/>
  <c r="EZ318" i="18"/>
  <c r="EZ309" i="18"/>
  <c r="BX420" i="18"/>
  <c r="BZ392" i="18"/>
  <c r="FL308" i="18"/>
  <c r="BX419" i="18"/>
  <c r="BX390" i="18"/>
  <c r="EZ325" i="18"/>
  <c r="FA306" i="18"/>
  <c r="FC329" i="18"/>
  <c r="FC314" i="18"/>
  <c r="BX381" i="18"/>
  <c r="EZ343" i="18"/>
  <c r="EZ335" i="18"/>
  <c r="EY349" i="18"/>
  <c r="FP334" i="18"/>
  <c r="FA315" i="18"/>
  <c r="FL347" i="18"/>
  <c r="FA341" i="18"/>
  <c r="BZ394" i="18"/>
  <c r="BZ386" i="18"/>
  <c r="BZ378" i="18"/>
  <c r="BX411" i="18"/>
  <c r="BX382" i="18"/>
  <c r="EY309" i="18"/>
  <c r="EY305" i="18"/>
  <c r="EY342" i="18"/>
  <c r="EY346" i="18"/>
  <c r="EY320" i="18"/>
  <c r="FO307" i="18"/>
  <c r="FO326" i="18"/>
  <c r="FO341" i="18"/>
  <c r="FO344" i="18"/>
  <c r="FO319" i="18"/>
  <c r="FO323" i="18"/>
  <c r="FO342" i="18"/>
  <c r="FO348" i="18"/>
  <c r="FO316" i="18"/>
  <c r="FO329" i="18"/>
  <c r="EZ312" i="18"/>
  <c r="EZ336" i="18"/>
  <c r="EZ339" i="18"/>
  <c r="EZ327" i="18"/>
  <c r="EZ333" i="18"/>
  <c r="EZ305" i="18"/>
  <c r="EZ317" i="18"/>
  <c r="EZ314" i="18"/>
  <c r="EZ345" i="18"/>
  <c r="EZ347" i="18"/>
  <c r="EY318" i="18"/>
  <c r="FO312" i="18"/>
  <c r="EZ332" i="18"/>
  <c r="EZ322" i="18"/>
  <c r="EZ350" i="18"/>
  <c r="EZ346" i="18"/>
  <c r="EZ337" i="18"/>
  <c r="EY332" i="18"/>
  <c r="EZ328" i="18"/>
  <c r="FO315" i="18"/>
  <c r="BZ374" i="18"/>
  <c r="BZ401" i="18"/>
  <c r="BZ416" i="18"/>
  <c r="BZ424" i="18"/>
  <c r="BZ403" i="18"/>
  <c r="BZ417" i="18"/>
  <c r="BZ379" i="18"/>
  <c r="BZ425" i="18"/>
  <c r="BZ409" i="18"/>
  <c r="BZ414" i="18"/>
  <c r="BX404" i="18"/>
  <c r="EY338" i="18"/>
  <c r="FO334" i="18"/>
  <c r="FO337" i="18"/>
  <c r="BV372" i="18"/>
  <c r="BV377" i="18"/>
  <c r="BV385" i="18"/>
  <c r="BV393" i="18"/>
  <c r="BV409" i="18"/>
  <c r="BV404" i="18"/>
  <c r="BV371" i="18"/>
  <c r="BV379" i="18"/>
  <c r="BV387" i="18"/>
  <c r="BV395" i="18"/>
  <c r="BV417" i="18"/>
  <c r="BV426" i="18"/>
  <c r="BV420" i="18"/>
  <c r="FP350" i="18"/>
  <c r="EZ307" i="18"/>
  <c r="BX371" i="18"/>
  <c r="BX379" i="18"/>
  <c r="BX395" i="18"/>
  <c r="BX373" i="18"/>
  <c r="BX389" i="18"/>
  <c r="BX397" i="18"/>
  <c r="BX403" i="18"/>
  <c r="BX409" i="18"/>
  <c r="BX387" i="18"/>
  <c r="BX406" i="18"/>
  <c r="BX374" i="18"/>
  <c r="FF340" i="18"/>
  <c r="EY312" i="18"/>
  <c r="BV374" i="18"/>
  <c r="EY350" i="18"/>
  <c r="EZ331" i="18"/>
  <c r="EZ321" i="18"/>
  <c r="FO311" i="18"/>
  <c r="EZ306" i="18"/>
  <c r="BX428" i="18"/>
  <c r="BX414" i="18"/>
  <c r="BV401" i="18"/>
  <c r="BZ384" i="18"/>
  <c r="EY324" i="18"/>
  <c r="FO308" i="18"/>
  <c r="FO333" i="18"/>
  <c r="FL316" i="18"/>
  <c r="FL319" i="18"/>
  <c r="FL322" i="18"/>
  <c r="FL329" i="18"/>
  <c r="FL348" i="18"/>
  <c r="FL311" i="18"/>
  <c r="FL330" i="18"/>
  <c r="FL307" i="18"/>
  <c r="FO349" i="18"/>
  <c r="EZ344" i="18"/>
  <c r="EZ340" i="18"/>
  <c r="EY336" i="18"/>
  <c r="EY331" i="18"/>
  <c r="FO320" i="18"/>
  <c r="EZ310" i="18"/>
  <c r="EY306" i="18"/>
  <c r="BV428" i="18"/>
  <c r="BX412" i="18"/>
  <c r="BZ399" i="18"/>
  <c r="BZ383" i="18"/>
  <c r="FA327" i="18"/>
  <c r="FA314" i="18"/>
  <c r="FA308" i="18"/>
  <c r="BV407" i="18"/>
  <c r="BZ413" i="18"/>
  <c r="BZ381" i="18"/>
  <c r="FA336" i="18"/>
  <c r="FA323" i="18"/>
  <c r="FA311" i="18"/>
  <c r="BV390" i="18"/>
  <c r="BV382" i="18"/>
  <c r="BX425" i="18"/>
  <c r="BX417" i="18"/>
  <c r="BX401" i="18"/>
  <c r="BZ428" i="18"/>
  <c r="FA305" i="18"/>
  <c r="FA333" i="18"/>
  <c r="BV423" i="18"/>
  <c r="BV415" i="18"/>
  <c r="BZ429" i="18"/>
  <c r="BZ421" i="18"/>
  <c r="BZ405" i="18"/>
  <c r="BZ397" i="18"/>
  <c r="BZ389" i="18"/>
  <c r="BZ373" i="18"/>
  <c r="FA339" i="18"/>
  <c r="FA348" i="18"/>
  <c r="FA332" i="18"/>
  <c r="FA313" i="18"/>
  <c r="FA310" i="18"/>
  <c r="FA307" i="18"/>
  <c r="BV429" i="18"/>
  <c r="BX400" i="18"/>
  <c r="BX384" i="18"/>
  <c r="BX376" i="18"/>
  <c r="BZ427" i="18"/>
  <c r="BZ419" i="18"/>
  <c r="BZ411" i="18"/>
  <c r="BZ395" i="18"/>
  <c r="BZ387" i="18"/>
  <c r="BZ371" i="18"/>
  <c r="FF332" i="18"/>
  <c r="FF347" i="18"/>
  <c r="FF329" i="18"/>
  <c r="FF314" i="18"/>
  <c r="FF334" i="18"/>
  <c r="FF319" i="18"/>
  <c r="FF323" i="18"/>
  <c r="FF318" i="18"/>
  <c r="BX377" i="18"/>
  <c r="FF306" i="18"/>
  <c r="FF313" i="18"/>
  <c r="FF321" i="18"/>
  <c r="FF327" i="18"/>
  <c r="FF336" i="18"/>
  <c r="FF339" i="18"/>
  <c r="FF343" i="18"/>
  <c r="FF305" i="18"/>
  <c r="FF342" i="18"/>
  <c r="FF309" i="18"/>
  <c r="FF317" i="18"/>
  <c r="FF331" i="18"/>
  <c r="FF316" i="18"/>
  <c r="FF312" i="18"/>
  <c r="FF324" i="18"/>
  <c r="FF335" i="18"/>
  <c r="FF338" i="18"/>
  <c r="FF345" i="18"/>
  <c r="FF350" i="18"/>
  <c r="FF320" i="18"/>
  <c r="FF330" i="18"/>
  <c r="FF337" i="18"/>
  <c r="FF322" i="18"/>
  <c r="FF346" i="18"/>
  <c r="FF333" i="18"/>
  <c r="FF326" i="18"/>
  <c r="FC334" i="18"/>
  <c r="FC317" i="18"/>
  <c r="FC345" i="18"/>
  <c r="FC320" i="18"/>
  <c r="FC349" i="18"/>
  <c r="FF307" i="18"/>
  <c r="FF349" i="18"/>
  <c r="FF344" i="18"/>
  <c r="FF341" i="18"/>
  <c r="FC333" i="18"/>
  <c r="FC323" i="18"/>
  <c r="FF308" i="18"/>
  <c r="FD322" i="18"/>
  <c r="FD335" i="18"/>
  <c r="FD350" i="18"/>
  <c r="FD342" i="18"/>
  <c r="FD334" i="18"/>
  <c r="FD349" i="18"/>
  <c r="FL341" i="18"/>
  <c r="FL310" i="18"/>
  <c r="FL314" i="18"/>
  <c r="FL318" i="18"/>
  <c r="FL332" i="18"/>
  <c r="FL306" i="18"/>
  <c r="FL313" i="18"/>
  <c r="FL321" i="18"/>
  <c r="FL327" i="18"/>
  <c r="FL336" i="18"/>
  <c r="FL339" i="18"/>
  <c r="FL346" i="18"/>
  <c r="FL309" i="18"/>
  <c r="FL317" i="18"/>
  <c r="FL331" i="18"/>
  <c r="FF348" i="18"/>
  <c r="FL340" i="18"/>
  <c r="FF328" i="18"/>
  <c r="FF325" i="18"/>
  <c r="FL320" i="18"/>
  <c r="FF315" i="18"/>
  <c r="FF310" i="18"/>
  <c r="BV425" i="18"/>
  <c r="BV422" i="18"/>
  <c r="BV406" i="18"/>
  <c r="BV400" i="18"/>
  <c r="BV392" i="18"/>
  <c r="EY347" i="18"/>
  <c r="EY340" i="18"/>
  <c r="BX427" i="18"/>
  <c r="BV419" i="18"/>
  <c r="BX416" i="18"/>
  <c r="BV411" i="18"/>
  <c r="BX408" i="18"/>
  <c r="BV403" i="18"/>
  <c r="BV397" i="18"/>
  <c r="BX394" i="18"/>
  <c r="BV389" i="18"/>
  <c r="BX386" i="18"/>
  <c r="BV381" i="18"/>
  <c r="BX378" i="18"/>
  <c r="BV373" i="18"/>
  <c r="BV414" i="18"/>
  <c r="BV384" i="18"/>
  <c r="FO335" i="18"/>
  <c r="FO331" i="18"/>
  <c r="FG312" i="18"/>
  <c r="EZ348" i="18"/>
  <c r="FO346" i="18"/>
  <c r="EY344" i="18"/>
  <c r="EZ341" i="18"/>
  <c r="FO339" i="18"/>
  <c r="FO336" i="18"/>
  <c r="FA334" i="18"/>
  <c r="EY333" i="18"/>
  <c r="FA330" i="18"/>
  <c r="EZ329" i="18"/>
  <c r="FO327" i="18"/>
  <c r="EZ326" i="18"/>
  <c r="EZ323" i="18"/>
  <c r="FO321" i="18"/>
  <c r="EZ319" i="18"/>
  <c r="FA316" i="18"/>
  <c r="EY315" i="18"/>
  <c r="FO313" i="18"/>
  <c r="EZ311" i="18"/>
  <c r="EZ308" i="18"/>
  <c r="FO306" i="18"/>
  <c r="BX429" i="18"/>
  <c r="BV427" i="18"/>
  <c r="BX424" i="18"/>
  <c r="BX421" i="18"/>
  <c r="BZ418" i="18"/>
  <c r="BV416" i="18"/>
  <c r="BX413" i="18"/>
  <c r="BZ410" i="18"/>
  <c r="BV408" i="18"/>
  <c r="BX405" i="18"/>
  <c r="BZ402" i="18"/>
  <c r="BX399" i="18"/>
  <c r="BZ396" i="18"/>
  <c r="BV394" i="18"/>
  <c r="BX391" i="18"/>
  <c r="BZ388" i="18"/>
  <c r="BV386" i="18"/>
  <c r="BX383" i="18"/>
  <c r="BZ380" i="18"/>
  <c r="BV378" i="18"/>
  <c r="BX375" i="18"/>
  <c r="BZ372" i="18"/>
  <c r="BV376" i="18"/>
  <c r="FO350" i="18"/>
  <c r="FO324" i="18"/>
  <c r="FO317" i="18"/>
  <c r="EY314" i="18"/>
  <c r="FO309" i="18"/>
  <c r="EY307" i="18"/>
  <c r="FO305" i="18"/>
  <c r="FA349" i="18"/>
  <c r="EY348" i="18"/>
  <c r="FO343" i="18"/>
  <c r="FA342" i="18"/>
  <c r="EY341" i="18"/>
  <c r="FA338" i="18"/>
  <c r="EZ334" i="18"/>
  <c r="FO332" i="18"/>
  <c r="EZ330" i="18"/>
  <c r="FP328" i="18"/>
  <c r="EY326" i="18"/>
  <c r="FA324" i="18"/>
  <c r="EY323" i="18"/>
  <c r="FA320" i="18"/>
  <c r="FO318" i="18"/>
  <c r="EZ316" i="18"/>
  <c r="FO314" i="18"/>
  <c r="FA312" i="18"/>
  <c r="FO310" i="18"/>
  <c r="EY308" i="18"/>
  <c r="BX370" i="18"/>
  <c r="BZ426" i="18"/>
  <c r="BV424" i="18"/>
  <c r="BV421" i="18"/>
  <c r="BX418" i="18"/>
  <c r="BZ415" i="18"/>
  <c r="BV413" i="18"/>
  <c r="BX410" i="18"/>
  <c r="BZ407" i="18"/>
  <c r="BV405" i="18"/>
  <c r="BX402" i="18"/>
  <c r="BV399" i="18"/>
  <c r="BX396" i="18"/>
  <c r="BZ393" i="18"/>
  <c r="BV391" i="18"/>
  <c r="BX388" i="18"/>
  <c r="BZ385" i="18"/>
  <c r="BX380" i="18"/>
  <c r="BZ377" i="18"/>
  <c r="BV375" i="18"/>
  <c r="BX372" i="18"/>
  <c r="FO345" i="18"/>
  <c r="FO338" i="18"/>
  <c r="EY328" i="18"/>
  <c r="EY322" i="18"/>
  <c r="FA350" i="18"/>
  <c r="EZ349" i="18"/>
  <c r="FO347" i="18"/>
  <c r="FG346" i="18"/>
  <c r="FA345" i="18"/>
  <c r="EZ342" i="18"/>
  <c r="FO340" i="18"/>
  <c r="EZ338" i="18"/>
  <c r="FA335" i="18"/>
  <c r="EY334" i="18"/>
  <c r="FA331" i="18"/>
  <c r="EY330" i="18"/>
  <c r="FO328" i="18"/>
  <c r="FO325" i="18"/>
  <c r="EZ324" i="18"/>
  <c r="FO322" i="18"/>
  <c r="EZ320" i="18"/>
  <c r="EY316" i="18"/>
  <c r="BV370" i="18"/>
  <c r="BZ370" i="18"/>
  <c r="BX426" i="18"/>
  <c r="BZ423" i="18"/>
  <c r="BZ420" i="18"/>
  <c r="BV418" i="18"/>
  <c r="BX415" i="18"/>
  <c r="BZ412" i="18"/>
  <c r="BV410" i="18"/>
  <c r="BX407" i="18"/>
  <c r="BZ404" i="18"/>
  <c r="BV402" i="18"/>
  <c r="BZ398" i="18"/>
  <c r="BV396" i="18"/>
  <c r="BX393" i="18"/>
  <c r="BZ390" i="18"/>
  <c r="BV388" i="18"/>
  <c r="BX385" i="18"/>
  <c r="BZ382" i="18"/>
  <c r="BV380" i="18"/>
  <c r="FP349" i="18"/>
  <c r="FP348" i="18"/>
  <c r="FP324" i="18"/>
  <c r="FP320" i="18"/>
  <c r="FP319" i="18"/>
  <c r="FP329" i="18"/>
  <c r="FP325" i="18"/>
  <c r="FP315" i="18"/>
  <c r="FP309" i="18"/>
  <c r="FP305" i="18"/>
  <c r="FP344" i="18"/>
  <c r="FP340" i="18"/>
  <c r="FP336" i="18"/>
  <c r="FP335" i="18"/>
  <c r="FP310" i="18"/>
  <c r="FP322" i="18"/>
  <c r="FP306" i="18"/>
  <c r="FP346" i="18"/>
  <c r="FP345" i="18"/>
  <c r="FP331" i="18"/>
  <c r="FP317" i="18"/>
  <c r="FP312" i="18"/>
  <c r="FP311" i="18"/>
  <c r="FP342" i="18"/>
  <c r="FP337" i="18"/>
  <c r="FP332" i="18"/>
  <c r="FP318" i="18"/>
  <c r="FP343" i="18"/>
  <c r="FP330" i="18"/>
  <c r="FP339" i="18"/>
  <c r="FP338" i="18"/>
  <c r="FP333" i="18"/>
  <c r="FP326" i="18"/>
  <c r="FP321" i="18"/>
  <c r="FP314" i="18"/>
  <c r="FP313" i="18"/>
  <c r="FP307" i="18"/>
  <c r="FP308" i="18"/>
  <c r="FP347" i="18"/>
  <c r="FP341" i="18"/>
  <c r="FP327" i="18"/>
  <c r="FP323" i="18"/>
  <c r="CI430" i="18"/>
  <c r="B436" i="18" s="1"/>
  <c r="FI310" i="18"/>
  <c r="FI339" i="18"/>
  <c r="FJ322" i="18"/>
  <c r="BS462" i="18"/>
  <c r="B465" i="18" s="1"/>
  <c r="FK306" i="18"/>
  <c r="FN305" i="18"/>
  <c r="FN348" i="18"/>
  <c r="FN347" i="18"/>
  <c r="FN346" i="18"/>
  <c r="FN344" i="18"/>
  <c r="FN338" i="18"/>
  <c r="FN345" i="18"/>
  <c r="FN323" i="18"/>
  <c r="FN322" i="18"/>
  <c r="FN320" i="18"/>
  <c r="FN318" i="18"/>
  <c r="FN317" i="18"/>
  <c r="FN316" i="18"/>
  <c r="FN315" i="18"/>
  <c r="FN314" i="18"/>
  <c r="FN312" i="18"/>
  <c r="FN310" i="18"/>
  <c r="FN308" i="18"/>
  <c r="FN307" i="18"/>
  <c r="FN306" i="18"/>
  <c r="FN324" i="18"/>
  <c r="FN321" i="18"/>
  <c r="FN319" i="18"/>
  <c r="FN313" i="18"/>
  <c r="FN311" i="18"/>
  <c r="FN309" i="18"/>
  <c r="FN325" i="18"/>
  <c r="FN326" i="18"/>
  <c r="FN336" i="18"/>
  <c r="FN334" i="18"/>
  <c r="FN333" i="18"/>
  <c r="FN332" i="18"/>
  <c r="FN331" i="18"/>
  <c r="FN330" i="18"/>
  <c r="FN329" i="18"/>
  <c r="FN328" i="18"/>
  <c r="FN327" i="18"/>
  <c r="FN342" i="18"/>
  <c r="FN341" i="18"/>
  <c r="FN340" i="18"/>
  <c r="FN339" i="18"/>
  <c r="FN335" i="18"/>
  <c r="FN350" i="18"/>
  <c r="FN349" i="18"/>
  <c r="FN343" i="18"/>
  <c r="FL305" i="18"/>
  <c r="FL350" i="18"/>
  <c r="FL338" i="18"/>
  <c r="FL337" i="18"/>
  <c r="FL335" i="18"/>
  <c r="FL334" i="18"/>
  <c r="FL349" i="18"/>
  <c r="FL333" i="18"/>
  <c r="FL326" i="18"/>
  <c r="FL325" i="18"/>
  <c r="FL324" i="18"/>
  <c r="FL323" i="18"/>
  <c r="FL345" i="18"/>
  <c r="FL344" i="18"/>
  <c r="FL343" i="18"/>
  <c r="FL342" i="18"/>
  <c r="FK348" i="18"/>
  <c r="FK337" i="18"/>
  <c r="FK331" i="18"/>
  <c r="FK350" i="18"/>
  <c r="FK340" i="18"/>
  <c r="FK334" i="18"/>
  <c r="FK328" i="18"/>
  <c r="FK349" i="18"/>
  <c r="FK344" i="18"/>
  <c r="FK343" i="18"/>
  <c r="FK324" i="18"/>
  <c r="FK317" i="18"/>
  <c r="FK342" i="18"/>
  <c r="FK338" i="18"/>
  <c r="FK332" i="18"/>
  <c r="FK323" i="18"/>
  <c r="FK316" i="18"/>
  <c r="FK309" i="18"/>
  <c r="FK308" i="18"/>
  <c r="FK307" i="18"/>
  <c r="FK336" i="18"/>
  <c r="FK315" i="18"/>
  <c r="FK347" i="18"/>
  <c r="FK341" i="18"/>
  <c r="FK330" i="18"/>
  <c r="FK322" i="18"/>
  <c r="FK314" i="18"/>
  <c r="FK305" i="18"/>
  <c r="FK346" i="18"/>
  <c r="FK335" i="18"/>
  <c r="FK329" i="18"/>
  <c r="FK321" i="18"/>
  <c r="FK320" i="18"/>
  <c r="FK312" i="18"/>
  <c r="FK313" i="18"/>
  <c r="FK345" i="18"/>
  <c r="FK339" i="18"/>
  <c r="FK327" i="18"/>
  <c r="FK326" i="18"/>
  <c r="FK333" i="18"/>
  <c r="FK325" i="18"/>
  <c r="FK319" i="18"/>
  <c r="FK318" i="18"/>
  <c r="FK311" i="18"/>
  <c r="FM334" i="18"/>
  <c r="FM331" i="18"/>
  <c r="FM327" i="18"/>
  <c r="FM347" i="18"/>
  <c r="FM326" i="18"/>
  <c r="FM319" i="18"/>
  <c r="FM311" i="18"/>
  <c r="FM350" i="18"/>
  <c r="FM343" i="18"/>
  <c r="FM340" i="18"/>
  <c r="FM337" i="18"/>
  <c r="FM330" i="18"/>
  <c r="FM322" i="18"/>
  <c r="FM318" i="18"/>
  <c r="FM314" i="18"/>
  <c r="FM310" i="18"/>
  <c r="FM306" i="18"/>
  <c r="FM315" i="18"/>
  <c r="FM346" i="18"/>
  <c r="FM336" i="18"/>
  <c r="FM333" i="18"/>
  <c r="FM325" i="18"/>
  <c r="FM342" i="18"/>
  <c r="FM339" i="18"/>
  <c r="FM329" i="18"/>
  <c r="FM317" i="18"/>
  <c r="FM344" i="18"/>
  <c r="FM338" i="18"/>
  <c r="FM349" i="18"/>
  <c r="FM324" i="18"/>
  <c r="FM321" i="18"/>
  <c r="FM313" i="18"/>
  <c r="FM309" i="18"/>
  <c r="FM305" i="18"/>
  <c r="FM345" i="18"/>
  <c r="FM335" i="18"/>
  <c r="FM332" i="18"/>
  <c r="FM328" i="18"/>
  <c r="FM320" i="18"/>
  <c r="FM316" i="18"/>
  <c r="FM312" i="18"/>
  <c r="FM308" i="18"/>
  <c r="FM348" i="18"/>
  <c r="FM341" i="18"/>
  <c r="FM323" i="18"/>
  <c r="FJ344" i="18"/>
  <c r="FJ350" i="18"/>
  <c r="FJ323" i="18"/>
  <c r="FJ315" i="18"/>
  <c r="FJ307" i="18"/>
  <c r="FJ345" i="18"/>
  <c r="FJ331" i="18"/>
  <c r="FJ320" i="18"/>
  <c r="FJ312" i="18"/>
  <c r="FJ349" i="18"/>
  <c r="FJ342" i="18"/>
  <c r="FJ338" i="18"/>
  <c r="FJ333" i="18"/>
  <c r="FJ328" i="18"/>
  <c r="FJ325" i="18"/>
  <c r="FJ317" i="18"/>
  <c r="FJ347" i="18"/>
  <c r="FJ340" i="18"/>
  <c r="FJ305" i="18"/>
  <c r="FJ335" i="18"/>
  <c r="FJ314" i="18"/>
  <c r="FJ309" i="18"/>
  <c r="FJ306" i="18"/>
  <c r="FJ330" i="18"/>
  <c r="FJ346" i="18"/>
  <c r="FJ339" i="18"/>
  <c r="FJ337" i="18"/>
  <c r="FJ327" i="18"/>
  <c r="FJ324" i="18"/>
  <c r="FJ319" i="18"/>
  <c r="FJ316" i="18"/>
  <c r="FJ311" i="18"/>
  <c r="FJ308" i="18"/>
  <c r="FJ341" i="18"/>
  <c r="FJ334" i="18"/>
  <c r="FJ332" i="18"/>
  <c r="FJ348" i="18"/>
  <c r="FJ343" i="18"/>
  <c r="FJ336" i="18"/>
  <c r="FJ329" i="18"/>
  <c r="FJ326" i="18"/>
  <c r="FJ321" i="18"/>
  <c r="FJ318" i="18"/>
  <c r="FJ313" i="18"/>
  <c r="FI350" i="18"/>
  <c r="FI345" i="18"/>
  <c r="FI343" i="18"/>
  <c r="FI326" i="18"/>
  <c r="FI324" i="18"/>
  <c r="FI320" i="18"/>
  <c r="FI318" i="18"/>
  <c r="FI316" i="18"/>
  <c r="FI314" i="18"/>
  <c r="FI305" i="18"/>
  <c r="FI344" i="18"/>
  <c r="FI342" i="18"/>
  <c r="FI333" i="18"/>
  <c r="FI325" i="18"/>
  <c r="FI323" i="18"/>
  <c r="FI317" i="18"/>
  <c r="FI315" i="18"/>
  <c r="FI309" i="18"/>
  <c r="FI349" i="18"/>
  <c r="FI331" i="18"/>
  <c r="FI329" i="18"/>
  <c r="FI327" i="18"/>
  <c r="FI321" i="18"/>
  <c r="FI319" i="18"/>
  <c r="FI313" i="18"/>
  <c r="FI311" i="18"/>
  <c r="FI336" i="18"/>
  <c r="FI340" i="18"/>
  <c r="FI347" i="18"/>
  <c r="FI338" i="18"/>
  <c r="FI334" i="18"/>
  <c r="FI308" i="18"/>
  <c r="FI306" i="18"/>
  <c r="FI341" i="18"/>
  <c r="FI332" i="18"/>
  <c r="FI330" i="18"/>
  <c r="FI328" i="18"/>
  <c r="FI322" i="18"/>
  <c r="FI312" i="18"/>
  <c r="FI348" i="18"/>
  <c r="FI346" i="18"/>
  <c r="FI337" i="18"/>
  <c r="FI335" i="18"/>
  <c r="FH342" i="18"/>
  <c r="FH336" i="18"/>
  <c r="FH350" i="18"/>
  <c r="FH340" i="18"/>
  <c r="FH337" i="18"/>
  <c r="FH331" i="18"/>
  <c r="FH326" i="18"/>
  <c r="FH318" i="18"/>
  <c r="FH310" i="18"/>
  <c r="FH327" i="18"/>
  <c r="FH308" i="18"/>
  <c r="FH347" i="18"/>
  <c r="FH344" i="18"/>
  <c r="FH341" i="18"/>
  <c r="FH335" i="18"/>
  <c r="FH329" i="18"/>
  <c r="FH324" i="18"/>
  <c r="FH321" i="18"/>
  <c r="FH316" i="18"/>
  <c r="FH313" i="18"/>
  <c r="FH305" i="18"/>
  <c r="FH338" i="18"/>
  <c r="FH332" i="18"/>
  <c r="FH306" i="18"/>
  <c r="FH311" i="18"/>
  <c r="FH319" i="18"/>
  <c r="FH348" i="18"/>
  <c r="FH345" i="18"/>
  <c r="FH339" i="18"/>
  <c r="FH333" i="18"/>
  <c r="FH330" i="18"/>
  <c r="FH325" i="18"/>
  <c r="FH322" i="18"/>
  <c r="FH317" i="18"/>
  <c r="FH309" i="18"/>
  <c r="FH314" i="18"/>
  <c r="FH349" i="18"/>
  <c r="FH320" i="18"/>
  <c r="FH312" i="18"/>
  <c r="FH307" i="18"/>
  <c r="FH346" i="18"/>
  <c r="FH343" i="18"/>
  <c r="FH334" i="18"/>
  <c r="FH328" i="18"/>
  <c r="FH323" i="18"/>
  <c r="FG342" i="18"/>
  <c r="FG343" i="18"/>
  <c r="FG333" i="18"/>
  <c r="FG317" i="18"/>
  <c r="FG345" i="18"/>
  <c r="FG340" i="18"/>
  <c r="FG336" i="18"/>
  <c r="FG323" i="18"/>
  <c r="FG315" i="18"/>
  <c r="FG311" i="18"/>
  <c r="FG308" i="18"/>
  <c r="FG325" i="18"/>
  <c r="FG305" i="18"/>
  <c r="FG341" i="18"/>
  <c r="FG331" i="18"/>
  <c r="FG327" i="18"/>
  <c r="FG319" i="18"/>
  <c r="FG324" i="18"/>
  <c r="FG320" i="18"/>
  <c r="FG316" i="18"/>
  <c r="FG337" i="18"/>
  <c r="FG332" i="18"/>
  <c r="FG328" i="18"/>
  <c r="FG309" i="18"/>
  <c r="FG306" i="18"/>
  <c r="FG347" i="18"/>
  <c r="FG338" i="18"/>
  <c r="FG334" i="18"/>
  <c r="FG329" i="18"/>
  <c r="FG321" i="18"/>
  <c r="FG313" i="18"/>
  <c r="FG310" i="18"/>
  <c r="FG349" i="18"/>
  <c r="FG348" i="18"/>
  <c r="FG344" i="18"/>
  <c r="FG339" i="18"/>
  <c r="FG326" i="18"/>
  <c r="FG318" i="18"/>
  <c r="FG314" i="18"/>
  <c r="FG307" i="18"/>
  <c r="FG350" i="18"/>
  <c r="FG335" i="18"/>
  <c r="FG330" i="18"/>
  <c r="FE342" i="18"/>
  <c r="FE340" i="18"/>
  <c r="FE343" i="18"/>
  <c r="FE330" i="18"/>
  <c r="FE323" i="18"/>
  <c r="FE322" i="18"/>
  <c r="FE315" i="18"/>
  <c r="FE309" i="18"/>
  <c r="FE339" i="18"/>
  <c r="FE344" i="18"/>
  <c r="FE331" i="18"/>
  <c r="FE324" i="18"/>
  <c r="FE316" i="18"/>
  <c r="FE345" i="18"/>
  <c r="FE334" i="18"/>
  <c r="FE333" i="18"/>
  <c r="FE332" i="18"/>
  <c r="FE325" i="18"/>
  <c r="FE317" i="18"/>
  <c r="FE310" i="18"/>
  <c r="FE335" i="18"/>
  <c r="FE326" i="18"/>
  <c r="FE318" i="18"/>
  <c r="FE338" i="18"/>
  <c r="FE346" i="18"/>
  <c r="FE336" i="18"/>
  <c r="FE350" i="18"/>
  <c r="FE349" i="18"/>
  <c r="FE347" i="18"/>
  <c r="FE311" i="18"/>
  <c r="FE305" i="18"/>
  <c r="FE348" i="18"/>
  <c r="FE337" i="18"/>
  <c r="FE327" i="18"/>
  <c r="FE320" i="18"/>
  <c r="FE319" i="18"/>
  <c r="FE312" i="18"/>
  <c r="FE306" i="18"/>
  <c r="FE328" i="18"/>
  <c r="FE307" i="18"/>
  <c r="FE341" i="18"/>
  <c r="FE329" i="18"/>
  <c r="FE321" i="18"/>
  <c r="FE314" i="18"/>
  <c r="FE313" i="18"/>
  <c r="FD345" i="18"/>
  <c r="FD337" i="18"/>
  <c r="FD336" i="18"/>
  <c r="FD329" i="18"/>
  <c r="FD321" i="18"/>
  <c r="FD320" i="18"/>
  <c r="FD313" i="18"/>
  <c r="FD312" i="18"/>
  <c r="FD305" i="18"/>
  <c r="FD344" i="18"/>
  <c r="FD328" i="18"/>
  <c r="FD311" i="18"/>
  <c r="FD310" i="18"/>
  <c r="FD327" i="18"/>
  <c r="FD326" i="18"/>
  <c r="FD319" i="18"/>
  <c r="FD318" i="18"/>
  <c r="FD309" i="18"/>
  <c r="FD308" i="18"/>
  <c r="FD333" i="18"/>
  <c r="FD325" i="18"/>
  <c r="FD317" i="18"/>
  <c r="FD307" i="18"/>
  <c r="FD340" i="18"/>
  <c r="FD324" i="18"/>
  <c r="FD316" i="18"/>
  <c r="FD306" i="18"/>
  <c r="FD339" i="18"/>
  <c r="FD332" i="18"/>
  <c r="FD323" i="18"/>
  <c r="FD315" i="18"/>
  <c r="FD347" i="18"/>
  <c r="FD331" i="18"/>
  <c r="FD314" i="18"/>
  <c r="FD348" i="18"/>
  <c r="FD346" i="18"/>
  <c r="FD338" i="18"/>
  <c r="FD330" i="18"/>
  <c r="FC305" i="18"/>
  <c r="FC337" i="18"/>
  <c r="FC331" i="18"/>
  <c r="FC328" i="18"/>
  <c r="FC325" i="18"/>
  <c r="FC316" i="18"/>
  <c r="FC310" i="18"/>
  <c r="FC307" i="18"/>
  <c r="FC346" i="18"/>
  <c r="FC348" i="18"/>
  <c r="FC342" i="18"/>
  <c r="FC322" i="18"/>
  <c r="FC319" i="18"/>
  <c r="FC313" i="18"/>
  <c r="FC330" i="18"/>
  <c r="FC327" i="18"/>
  <c r="FC324" i="18"/>
  <c r="FC318" i="18"/>
  <c r="FC315" i="18"/>
  <c r="FC312" i="18"/>
  <c r="FC309" i="18"/>
  <c r="FC306" i="18"/>
  <c r="FC350" i="18"/>
  <c r="FC347" i="18"/>
  <c r="FC344" i="18"/>
  <c r="FC341" i="18"/>
  <c r="FC321" i="18"/>
  <c r="FC338" i="18"/>
  <c r="FC335" i="18"/>
  <c r="FC332" i="18"/>
  <c r="FC326" i="18"/>
  <c r="FC308" i="18"/>
  <c r="FC311" i="18"/>
  <c r="FC343" i="18"/>
  <c r="FC340" i="18"/>
  <c r="FB343" i="18"/>
  <c r="FB335" i="18"/>
  <c r="FB320" i="18"/>
  <c r="FB309" i="18"/>
  <c r="FB341" i="18"/>
  <c r="FB339" i="18"/>
  <c r="FB337" i="18"/>
  <c r="FB326" i="18"/>
  <c r="FB324" i="18"/>
  <c r="FB322" i="18"/>
  <c r="FB311" i="18"/>
  <c r="FB313" i="18"/>
  <c r="FB305" i="18"/>
  <c r="FB349" i="18"/>
  <c r="FB347" i="18"/>
  <c r="FB345" i="18"/>
  <c r="FB334" i="18"/>
  <c r="FB332" i="18"/>
  <c r="FB330" i="18"/>
  <c r="FB317" i="18"/>
  <c r="FB308" i="18"/>
  <c r="FB306" i="18"/>
  <c r="FB328" i="18"/>
  <c r="FB336" i="18"/>
  <c r="FB319" i="18"/>
  <c r="FB310" i="18"/>
  <c r="FB315" i="18"/>
  <c r="FB342" i="18"/>
  <c r="FB340" i="18"/>
  <c r="FB338" i="18"/>
  <c r="FB325" i="18"/>
  <c r="FB323" i="18"/>
  <c r="FB321" i="18"/>
  <c r="FB312" i="18"/>
  <c r="FB344" i="18"/>
  <c r="FB327" i="18"/>
  <c r="FB316" i="18"/>
  <c r="FB314" i="18"/>
  <c r="FB350" i="18"/>
  <c r="FB348" i="18"/>
  <c r="FB346" i="18"/>
  <c r="FB333" i="18"/>
  <c r="FB331" i="18"/>
  <c r="FB329" i="18"/>
  <c r="FB318" i="18"/>
  <c r="EY345" i="18"/>
  <c r="EY337" i="18"/>
  <c r="EY329" i="18"/>
  <c r="EY321" i="18"/>
  <c r="EY313" i="18"/>
  <c r="EY343" i="18"/>
  <c r="EY335" i="18"/>
  <c r="EY327" i="18"/>
  <c r="EY319" i="18"/>
  <c r="EY311" i="18"/>
  <c r="EY317" i="18"/>
  <c r="DH713" i="7" l="1"/>
  <c r="B721" i="7" s="1"/>
  <c r="FB352" i="18"/>
  <c r="EZ352" i="18"/>
  <c r="FA352" i="18"/>
  <c r="FO352" i="18"/>
  <c r="FF352" i="18"/>
  <c r="BZ430" i="18"/>
  <c r="B435" i="18" s="1"/>
  <c r="FH352" i="18"/>
  <c r="FI352" i="18"/>
  <c r="BK430" i="18"/>
  <c r="B437" i="18" s="1"/>
  <c r="FD352" i="18"/>
  <c r="FE352" i="18"/>
  <c r="FM352" i="18"/>
  <c r="FG352" i="18"/>
  <c r="FL352" i="18"/>
  <c r="EY352" i="18"/>
  <c r="FC352" i="18"/>
  <c r="FN352" i="18"/>
  <c r="FP352" i="18"/>
  <c r="FJ352" i="18"/>
  <c r="FK352" i="18"/>
  <c r="BH430" i="18"/>
  <c r="B433" i="18" s="1"/>
  <c r="AS493" i="18"/>
  <c r="B508" i="18" s="1"/>
  <c r="AU461" i="18" l="1"/>
  <c r="AL461" i="18"/>
  <c r="AL487" i="18"/>
  <c r="AL488" i="18"/>
  <c r="AL489" i="18"/>
  <c r="AL490" i="18"/>
  <c r="AL491" i="18"/>
  <c r="AL492" i="18"/>
  <c r="AL486" i="18"/>
  <c r="AH487" i="18"/>
  <c r="AJ487" i="18"/>
  <c r="AH488" i="18"/>
  <c r="AJ488" i="18"/>
  <c r="AH489" i="18"/>
  <c r="AJ489" i="18"/>
  <c r="AH490" i="18"/>
  <c r="AJ490" i="18"/>
  <c r="AH491" i="18"/>
  <c r="AJ491" i="18"/>
  <c r="AH492" i="18"/>
  <c r="AJ492" i="18"/>
  <c r="AJ486" i="18"/>
  <c r="AH486" i="18"/>
  <c r="AH451" i="18"/>
  <c r="BD461" i="18"/>
  <c r="AU371" i="18"/>
  <c r="AU372" i="18"/>
  <c r="AU373" i="18"/>
  <c r="AU374" i="18"/>
  <c r="AU375" i="18"/>
  <c r="AU376" i="18"/>
  <c r="AU377" i="18"/>
  <c r="AU378" i="18"/>
  <c r="AU379" i="18"/>
  <c r="AU380" i="18"/>
  <c r="AU381" i="18"/>
  <c r="AU382" i="18"/>
  <c r="AU383" i="18"/>
  <c r="AU384" i="18"/>
  <c r="AU385" i="18"/>
  <c r="AU386" i="18"/>
  <c r="AU387" i="18"/>
  <c r="AU388" i="18"/>
  <c r="AU389" i="18"/>
  <c r="AU390" i="18"/>
  <c r="AU391" i="18"/>
  <c r="AU392" i="18"/>
  <c r="AU393" i="18"/>
  <c r="AU394" i="18"/>
  <c r="AU395" i="18"/>
  <c r="AU396" i="18"/>
  <c r="AU397" i="18"/>
  <c r="AU398" i="18"/>
  <c r="AU399" i="18"/>
  <c r="AU400" i="18"/>
  <c r="AU401" i="18"/>
  <c r="AU402" i="18"/>
  <c r="AU403" i="18"/>
  <c r="AU404" i="18"/>
  <c r="AU405" i="18"/>
  <c r="AU406" i="18"/>
  <c r="AU407" i="18"/>
  <c r="AU408" i="18"/>
  <c r="AU409" i="18"/>
  <c r="AU410" i="18"/>
  <c r="AU411" i="18"/>
  <c r="AU412" i="18"/>
  <c r="AU413" i="18"/>
  <c r="AU414" i="18"/>
  <c r="AU415" i="18"/>
  <c r="AU416" i="18"/>
  <c r="AU417" i="18"/>
  <c r="AU418" i="18"/>
  <c r="AU419" i="18"/>
  <c r="AU420" i="18"/>
  <c r="AU421" i="18"/>
  <c r="AU422" i="18"/>
  <c r="AU423" i="18"/>
  <c r="AU424" i="18"/>
  <c r="AU425" i="18"/>
  <c r="AU426" i="18"/>
  <c r="AU427" i="18"/>
  <c r="AU428" i="18"/>
  <c r="AU429" i="18"/>
  <c r="AS371" i="18"/>
  <c r="AS372" i="18"/>
  <c r="AS373" i="18"/>
  <c r="AS374" i="18"/>
  <c r="AS375" i="18"/>
  <c r="AS376" i="18"/>
  <c r="AS377" i="18"/>
  <c r="AS378" i="18"/>
  <c r="AS379" i="18"/>
  <c r="AS380" i="18"/>
  <c r="AS381" i="18"/>
  <c r="AS382" i="18"/>
  <c r="AS383" i="18"/>
  <c r="AS384" i="18"/>
  <c r="AS385" i="18"/>
  <c r="AS386" i="18"/>
  <c r="AS387" i="18"/>
  <c r="AS388" i="18"/>
  <c r="AS389" i="18"/>
  <c r="AS390" i="18"/>
  <c r="AS391" i="18"/>
  <c r="AS392" i="18"/>
  <c r="AS393" i="18"/>
  <c r="AS394" i="18"/>
  <c r="AS395" i="18"/>
  <c r="AS396" i="18"/>
  <c r="AS397" i="18"/>
  <c r="AS398" i="18"/>
  <c r="AS399" i="18"/>
  <c r="AS400" i="18"/>
  <c r="AS401" i="18"/>
  <c r="AS402" i="18"/>
  <c r="AS403" i="18"/>
  <c r="AS404" i="18"/>
  <c r="AS405" i="18"/>
  <c r="AS406" i="18"/>
  <c r="AS407" i="18"/>
  <c r="AS408" i="18"/>
  <c r="AS409" i="18"/>
  <c r="AS410" i="18"/>
  <c r="AS411" i="18"/>
  <c r="AS412" i="18"/>
  <c r="AS413" i="18"/>
  <c r="AS414" i="18"/>
  <c r="AS415" i="18"/>
  <c r="AS416" i="18"/>
  <c r="AS417" i="18"/>
  <c r="AS418" i="18"/>
  <c r="AS419" i="18"/>
  <c r="AS420" i="18"/>
  <c r="AS421" i="18"/>
  <c r="AS422" i="18"/>
  <c r="AS423" i="18"/>
  <c r="AS424" i="18"/>
  <c r="AS425" i="18"/>
  <c r="AS426" i="18"/>
  <c r="AS427" i="18"/>
  <c r="AS428" i="18"/>
  <c r="AS429" i="18"/>
  <c r="AQ371" i="18"/>
  <c r="AQ372" i="18"/>
  <c r="AQ373" i="18"/>
  <c r="AQ374" i="18"/>
  <c r="AQ375" i="18"/>
  <c r="AQ376" i="18"/>
  <c r="AQ377" i="18"/>
  <c r="AQ378" i="18"/>
  <c r="AQ379" i="18"/>
  <c r="AQ380" i="18"/>
  <c r="AQ381" i="18"/>
  <c r="AQ382" i="18"/>
  <c r="AQ383" i="18"/>
  <c r="AQ384" i="18"/>
  <c r="AQ385" i="18"/>
  <c r="AQ386" i="18"/>
  <c r="AW386" i="18" s="1"/>
  <c r="AQ387" i="18"/>
  <c r="AQ388" i="18"/>
  <c r="AQ389" i="18"/>
  <c r="AQ390" i="18"/>
  <c r="AQ391" i="18"/>
  <c r="AQ392" i="18"/>
  <c r="AQ393" i="18"/>
  <c r="AQ394" i="18"/>
  <c r="AQ395" i="18"/>
  <c r="AQ396" i="18"/>
  <c r="AQ397" i="18"/>
  <c r="AQ398" i="18"/>
  <c r="AQ399" i="18"/>
  <c r="AQ400" i="18"/>
  <c r="AQ401" i="18"/>
  <c r="AQ402" i="18"/>
  <c r="AQ403" i="18"/>
  <c r="AQ404" i="18"/>
  <c r="AQ405" i="18"/>
  <c r="AQ406" i="18"/>
  <c r="AQ407" i="18"/>
  <c r="AQ408" i="18"/>
  <c r="AQ409" i="18"/>
  <c r="AQ410" i="18"/>
  <c r="AQ411" i="18"/>
  <c r="AQ412" i="18"/>
  <c r="AQ413" i="18"/>
  <c r="AQ414" i="18"/>
  <c r="AQ415" i="18"/>
  <c r="AQ416" i="18"/>
  <c r="AQ417" i="18"/>
  <c r="AQ418" i="18"/>
  <c r="AQ419" i="18"/>
  <c r="AQ420" i="18"/>
  <c r="AQ421" i="18"/>
  <c r="AQ422" i="18"/>
  <c r="AQ423" i="18"/>
  <c r="AQ424" i="18"/>
  <c r="AQ425" i="18"/>
  <c r="AQ426" i="18"/>
  <c r="AQ427" i="18"/>
  <c r="AQ428" i="18"/>
  <c r="AQ429" i="18"/>
  <c r="AU370" i="18"/>
  <c r="AH371" i="18"/>
  <c r="AH372" i="18"/>
  <c r="AH373" i="18"/>
  <c r="AN373" i="18" s="1"/>
  <c r="AH374" i="18"/>
  <c r="AN374" i="18" s="1"/>
  <c r="AH375" i="18"/>
  <c r="AN375" i="18" s="1"/>
  <c r="AH376" i="18"/>
  <c r="AH377" i="18"/>
  <c r="AH378" i="18"/>
  <c r="AH379" i="18"/>
  <c r="AH380" i="18"/>
  <c r="AH381" i="18"/>
  <c r="AH382" i="18"/>
  <c r="AH383" i="18"/>
  <c r="AH384" i="18"/>
  <c r="AH385" i="18"/>
  <c r="AH386" i="18"/>
  <c r="AH387" i="18"/>
  <c r="AH388" i="18"/>
  <c r="AH389" i="18"/>
  <c r="AH390" i="18"/>
  <c r="AN390" i="18" s="1"/>
  <c r="AH391" i="18"/>
  <c r="AH392" i="18"/>
  <c r="AH393" i="18"/>
  <c r="AH394" i="18"/>
  <c r="AH395" i="18"/>
  <c r="AH396" i="18"/>
  <c r="AH397" i="18"/>
  <c r="AH398" i="18"/>
  <c r="AH399" i="18"/>
  <c r="AH400" i="18"/>
  <c r="AH401" i="18"/>
  <c r="AH402" i="18"/>
  <c r="AH403" i="18"/>
  <c r="AH404" i="18"/>
  <c r="AH405" i="18"/>
  <c r="AH406" i="18"/>
  <c r="AH407" i="18"/>
  <c r="AN407" i="18" s="1"/>
  <c r="AH408" i="18"/>
  <c r="AH409" i="18"/>
  <c r="AH410" i="18"/>
  <c r="AH411" i="18"/>
  <c r="AH412" i="18"/>
  <c r="AH413" i="18"/>
  <c r="AH414" i="18"/>
  <c r="AH415" i="18"/>
  <c r="AH416" i="18"/>
  <c r="AH417" i="18"/>
  <c r="AH418" i="18"/>
  <c r="AH419" i="18"/>
  <c r="AH420" i="18"/>
  <c r="AH421" i="18"/>
  <c r="AH422" i="18"/>
  <c r="AH423" i="18"/>
  <c r="AH424" i="18"/>
  <c r="AH425" i="18"/>
  <c r="AH426" i="18"/>
  <c r="AH427" i="18"/>
  <c r="AH428" i="18"/>
  <c r="AH429" i="18"/>
  <c r="AL371" i="18"/>
  <c r="AL372" i="18"/>
  <c r="AL373" i="18"/>
  <c r="AL374" i="18"/>
  <c r="AL375" i="18"/>
  <c r="AL376" i="18"/>
  <c r="AL377" i="18"/>
  <c r="AL378" i="18"/>
  <c r="AL379" i="18"/>
  <c r="AL380" i="18"/>
  <c r="AL381" i="18"/>
  <c r="AL382" i="18"/>
  <c r="AL383" i="18"/>
  <c r="AL384" i="18"/>
  <c r="AL385" i="18"/>
  <c r="AL386" i="18"/>
  <c r="AL387" i="18"/>
  <c r="AL388" i="18"/>
  <c r="AL389" i="18"/>
  <c r="AL390" i="18"/>
  <c r="AL391" i="18"/>
  <c r="AL392" i="18"/>
  <c r="AL393" i="18"/>
  <c r="AL394" i="18"/>
  <c r="AL395" i="18"/>
  <c r="AL396" i="18"/>
  <c r="AL397" i="18"/>
  <c r="AL398" i="18"/>
  <c r="AL399" i="18"/>
  <c r="AL400" i="18"/>
  <c r="AL401" i="18"/>
  <c r="AL402" i="18"/>
  <c r="AL403" i="18"/>
  <c r="AL404" i="18"/>
  <c r="AL405" i="18"/>
  <c r="AL406" i="18"/>
  <c r="AL407" i="18"/>
  <c r="AL408" i="18"/>
  <c r="AL409" i="18"/>
  <c r="AL410" i="18"/>
  <c r="AL411" i="18"/>
  <c r="AL412" i="18"/>
  <c r="AL413" i="18"/>
  <c r="AL414" i="18"/>
  <c r="AL415" i="18"/>
  <c r="AL416" i="18"/>
  <c r="AL417" i="18"/>
  <c r="AL418" i="18"/>
  <c r="AL419" i="18"/>
  <c r="AL420" i="18"/>
  <c r="AL421" i="18"/>
  <c r="AL422" i="18"/>
  <c r="AL423" i="18"/>
  <c r="AL424" i="18"/>
  <c r="AL425" i="18"/>
  <c r="AL426" i="18"/>
  <c r="AL427" i="18"/>
  <c r="AL428" i="18"/>
  <c r="AL429" i="18"/>
  <c r="AL370" i="18"/>
  <c r="AL176" i="18"/>
  <c r="AU305" i="18"/>
  <c r="BB461" i="18"/>
  <c r="AS461" i="18"/>
  <c r="AJ461" i="18"/>
  <c r="AZ461" i="18"/>
  <c r="AQ461" i="18"/>
  <c r="AH461" i="18"/>
  <c r="BB371" i="18"/>
  <c r="BB372" i="18"/>
  <c r="BB373" i="18"/>
  <c r="BB374" i="18"/>
  <c r="BB375" i="18"/>
  <c r="BB376" i="18"/>
  <c r="BB377" i="18"/>
  <c r="BB378" i="18"/>
  <c r="BB379" i="18"/>
  <c r="BB380" i="18"/>
  <c r="BB381" i="18"/>
  <c r="BB382" i="18"/>
  <c r="BB383" i="18"/>
  <c r="BB384" i="18"/>
  <c r="BB385" i="18"/>
  <c r="BB386" i="18"/>
  <c r="BB387" i="18"/>
  <c r="BB388" i="18"/>
  <c r="BB389" i="18"/>
  <c r="BB390" i="18"/>
  <c r="BB391" i="18"/>
  <c r="BB392" i="18"/>
  <c r="BB393" i="18"/>
  <c r="BB394" i="18"/>
  <c r="BB395" i="18"/>
  <c r="BB396" i="18"/>
  <c r="BB399" i="18"/>
  <c r="BB400" i="18"/>
  <c r="BB401" i="18"/>
  <c r="BB402" i="18"/>
  <c r="BB411" i="18"/>
  <c r="BB412" i="18"/>
  <c r="BB413" i="18"/>
  <c r="BB414" i="18"/>
  <c r="BB415" i="18"/>
  <c r="BB416" i="18"/>
  <c r="BB417" i="18"/>
  <c r="BB418" i="18"/>
  <c r="BB422" i="18"/>
  <c r="BB423" i="18"/>
  <c r="BB424" i="18"/>
  <c r="BB425" i="18"/>
  <c r="BB426" i="18"/>
  <c r="BB427" i="18"/>
  <c r="BB370" i="18"/>
  <c r="AS370" i="18"/>
  <c r="AQ370" i="18"/>
  <c r="AH241" i="18"/>
  <c r="AJ241" i="18"/>
  <c r="AL241" i="18"/>
  <c r="AQ241" i="18"/>
  <c r="AS241" i="18"/>
  <c r="AU241" i="18"/>
  <c r="AZ241" i="18"/>
  <c r="BB241" i="18"/>
  <c r="BD241" i="18"/>
  <c r="BI241" i="18"/>
  <c r="BK241" i="18"/>
  <c r="BM241" i="18"/>
  <c r="BR241" i="18"/>
  <c r="BT241" i="18"/>
  <c r="BV241" i="18"/>
  <c r="CA241" i="18"/>
  <c r="CC241" i="18"/>
  <c r="CE241" i="18"/>
  <c r="CJ241" i="18"/>
  <c r="CL241" i="18"/>
  <c r="CN241" i="18"/>
  <c r="CS241" i="18"/>
  <c r="CU241" i="18"/>
  <c r="CW241" i="18"/>
  <c r="DB241" i="18"/>
  <c r="DD241" i="18"/>
  <c r="DK241" i="18"/>
  <c r="DM241" i="18"/>
  <c r="DO241" i="18"/>
  <c r="AH242" i="18"/>
  <c r="AJ242" i="18"/>
  <c r="AL242" i="18"/>
  <c r="AQ242" i="18"/>
  <c r="AS242" i="18"/>
  <c r="AU242" i="18"/>
  <c r="AZ242" i="18"/>
  <c r="BB242" i="18"/>
  <c r="BD242" i="18"/>
  <c r="BI242" i="18"/>
  <c r="BK242" i="18"/>
  <c r="BM242" i="18"/>
  <c r="BR242" i="18"/>
  <c r="BT242" i="18"/>
  <c r="BV242" i="18"/>
  <c r="CA242" i="18"/>
  <c r="CC242" i="18"/>
  <c r="CE242" i="18"/>
  <c r="CJ242" i="18"/>
  <c r="CL242" i="18"/>
  <c r="CN242" i="18"/>
  <c r="CS242" i="18"/>
  <c r="CU242" i="18"/>
  <c r="CW242" i="18"/>
  <c r="DB242" i="18"/>
  <c r="DD242" i="18"/>
  <c r="DK242" i="18"/>
  <c r="DM242" i="18"/>
  <c r="DO242" i="18"/>
  <c r="AH243" i="18"/>
  <c r="AJ243" i="18"/>
  <c r="AL243" i="18"/>
  <c r="AQ243" i="18"/>
  <c r="AS243" i="18"/>
  <c r="AU243" i="18"/>
  <c r="AZ243" i="18"/>
  <c r="BB243" i="18"/>
  <c r="BD243" i="18"/>
  <c r="BI243" i="18"/>
  <c r="BK243" i="18"/>
  <c r="BM243" i="18"/>
  <c r="BR243" i="18"/>
  <c r="BT243" i="18"/>
  <c r="BV243" i="18"/>
  <c r="CA243" i="18"/>
  <c r="CC243" i="18"/>
  <c r="CE243" i="18"/>
  <c r="CJ243" i="18"/>
  <c r="CL243" i="18"/>
  <c r="CN243" i="18"/>
  <c r="CS243" i="18"/>
  <c r="CU243" i="18"/>
  <c r="CW243" i="18"/>
  <c r="DB243" i="18"/>
  <c r="DD243" i="18"/>
  <c r="DK243" i="18"/>
  <c r="DM243" i="18"/>
  <c r="DO243" i="18"/>
  <c r="AJ139" i="18"/>
  <c r="AL139" i="18" s="1"/>
  <c r="B145" i="18" s="1"/>
  <c r="AL115" i="18"/>
  <c r="AH42" i="18"/>
  <c r="ES305" i="18"/>
  <c r="ER305" i="18"/>
  <c r="EQ305" i="18"/>
  <c r="EP305" i="18"/>
  <c r="EO305" i="18"/>
  <c r="EN305" i="18"/>
  <c r="EM305" i="18"/>
  <c r="EL305" i="18"/>
  <c r="EK305" i="18"/>
  <c r="EJ305" i="18"/>
  <c r="EI305" i="18"/>
  <c r="EH305" i="18"/>
  <c r="EG305" i="18"/>
  <c r="EF305" i="18"/>
  <c r="EE305" i="18"/>
  <c r="ED305" i="18"/>
  <c r="EC305" i="18"/>
  <c r="EB305" i="18"/>
  <c r="ES259" i="18"/>
  <c r="ER259" i="18"/>
  <c r="EQ259" i="18"/>
  <c r="EP259" i="18"/>
  <c r="EO259" i="18"/>
  <c r="EN259" i="18"/>
  <c r="EM259" i="18"/>
  <c r="EL259" i="18"/>
  <c r="EK259" i="18"/>
  <c r="EJ259" i="18"/>
  <c r="EI259" i="18"/>
  <c r="EH259" i="18"/>
  <c r="EG259" i="18"/>
  <c r="EF259" i="18"/>
  <c r="EE259" i="18"/>
  <c r="ED259" i="18"/>
  <c r="EC259" i="18"/>
  <c r="EB259" i="18"/>
  <c r="ES235" i="18"/>
  <c r="ER235" i="18"/>
  <c r="EQ235" i="18"/>
  <c r="EP235" i="18"/>
  <c r="EO235" i="18"/>
  <c r="EN235" i="18"/>
  <c r="EM235" i="18"/>
  <c r="EL235" i="18"/>
  <c r="EK235" i="18"/>
  <c r="EJ235" i="18"/>
  <c r="EI235" i="18"/>
  <c r="EH235" i="18"/>
  <c r="EG235" i="18"/>
  <c r="EF235" i="18"/>
  <c r="EE235" i="18"/>
  <c r="ED235" i="18"/>
  <c r="EC235" i="18"/>
  <c r="EB235" i="18"/>
  <c r="ES202" i="18"/>
  <c r="ER202" i="18"/>
  <c r="EQ202" i="18"/>
  <c r="EP202" i="18"/>
  <c r="EO202" i="18"/>
  <c r="EN202" i="18"/>
  <c r="EM202" i="18"/>
  <c r="EL202" i="18"/>
  <c r="EK202" i="18"/>
  <c r="EJ202" i="18"/>
  <c r="EI202" i="18"/>
  <c r="EH202" i="18"/>
  <c r="EG202" i="18"/>
  <c r="EF202" i="18"/>
  <c r="EE202" i="18"/>
  <c r="ED202" i="18"/>
  <c r="EC202" i="18"/>
  <c r="EB202" i="18"/>
  <c r="ES176" i="18"/>
  <c r="ER176" i="18"/>
  <c r="EQ176" i="18"/>
  <c r="EP176" i="18"/>
  <c r="EO176" i="18"/>
  <c r="EN176" i="18"/>
  <c r="EM176" i="18"/>
  <c r="EL176" i="18"/>
  <c r="EK176" i="18"/>
  <c r="EJ176" i="18"/>
  <c r="EI176" i="18"/>
  <c r="EH176" i="18"/>
  <c r="EG176" i="18"/>
  <c r="EF176" i="18"/>
  <c r="EE176" i="18"/>
  <c r="ED176" i="18"/>
  <c r="EC176" i="18"/>
  <c r="EB176" i="18"/>
  <c r="ES154" i="18"/>
  <c r="ER154" i="18"/>
  <c r="EQ154" i="18"/>
  <c r="EP154" i="18"/>
  <c r="EO154" i="18"/>
  <c r="EN154" i="18"/>
  <c r="EM154" i="18"/>
  <c r="EL154" i="18"/>
  <c r="EK154" i="18"/>
  <c r="EJ154" i="18"/>
  <c r="EI154" i="18"/>
  <c r="EH154" i="18"/>
  <c r="EG154" i="18"/>
  <c r="EF154" i="18"/>
  <c r="EE154" i="18"/>
  <c r="ED154" i="18"/>
  <c r="EC154" i="18"/>
  <c r="EB154" i="18"/>
  <c r="ES131" i="18"/>
  <c r="ER131" i="18"/>
  <c r="EQ131" i="18"/>
  <c r="EP131" i="18"/>
  <c r="EO131" i="18"/>
  <c r="EN131" i="18"/>
  <c r="EM131" i="18"/>
  <c r="EL131" i="18"/>
  <c r="EK131" i="18"/>
  <c r="EJ131" i="18"/>
  <c r="EI131" i="18"/>
  <c r="EH131" i="18"/>
  <c r="EG131" i="18"/>
  <c r="EF131" i="18"/>
  <c r="EE131" i="18"/>
  <c r="ED131" i="18"/>
  <c r="EC131" i="18"/>
  <c r="EB131" i="18"/>
  <c r="AJ370" i="18"/>
  <c r="AN370" i="18" s="1"/>
  <c r="AH370" i="18"/>
  <c r="DB305" i="18"/>
  <c r="DD305" i="18"/>
  <c r="DB306" i="18"/>
  <c r="DD306" i="18"/>
  <c r="DB307" i="18"/>
  <c r="DD307" i="18"/>
  <c r="DB308" i="18"/>
  <c r="DD308" i="18"/>
  <c r="DB309" i="18"/>
  <c r="DD309" i="18"/>
  <c r="DB310" i="18"/>
  <c r="DD310" i="18"/>
  <c r="DB311" i="18"/>
  <c r="DD311" i="18"/>
  <c r="DB312" i="18"/>
  <c r="DD312" i="18"/>
  <c r="DB313" i="18"/>
  <c r="DH313" i="18" s="1"/>
  <c r="DD313" i="18"/>
  <c r="DB314" i="18"/>
  <c r="DD314" i="18"/>
  <c r="DB315" i="18"/>
  <c r="DD315" i="18"/>
  <c r="DB316" i="18"/>
  <c r="DD316" i="18"/>
  <c r="DB317" i="18"/>
  <c r="DD317" i="18"/>
  <c r="DB318" i="18"/>
  <c r="DD318" i="18"/>
  <c r="DB319" i="18"/>
  <c r="DD319" i="18"/>
  <c r="DB320" i="18"/>
  <c r="DD320" i="18"/>
  <c r="DB321" i="18"/>
  <c r="DH321" i="18" s="1"/>
  <c r="DD321" i="18"/>
  <c r="DB322" i="18"/>
  <c r="DD322" i="18"/>
  <c r="DB323" i="18"/>
  <c r="DD323" i="18"/>
  <c r="DB324" i="18"/>
  <c r="DD324" i="18"/>
  <c r="DB325" i="18"/>
  <c r="DD325" i="18"/>
  <c r="DB326" i="18"/>
  <c r="DD326" i="18"/>
  <c r="DB327" i="18"/>
  <c r="DD327" i="18"/>
  <c r="DB328" i="18"/>
  <c r="DD328" i="18"/>
  <c r="DB329" i="18"/>
  <c r="DH329" i="18" s="1"/>
  <c r="DD329" i="18"/>
  <c r="DB330" i="18"/>
  <c r="DD330" i="18"/>
  <c r="DB331" i="18"/>
  <c r="DD331" i="18"/>
  <c r="DB332" i="18"/>
  <c r="DD332" i="18"/>
  <c r="DB333" i="18"/>
  <c r="DD333" i="18"/>
  <c r="DB334" i="18"/>
  <c r="DD334" i="18"/>
  <c r="DB335" i="18"/>
  <c r="DD335" i="18"/>
  <c r="DB336" i="18"/>
  <c r="DD336" i="18"/>
  <c r="DB337" i="18"/>
  <c r="DH337" i="18" s="1"/>
  <c r="DD337" i="18"/>
  <c r="DB338" i="18"/>
  <c r="DD338" i="18"/>
  <c r="DB339" i="18"/>
  <c r="DD339" i="18"/>
  <c r="DB340" i="18"/>
  <c r="DD340" i="18"/>
  <c r="DB341" i="18"/>
  <c r="DD341" i="18"/>
  <c r="DB342" i="18"/>
  <c r="DD342" i="18"/>
  <c r="DB343" i="18"/>
  <c r="DD343" i="18"/>
  <c r="DB344" i="18"/>
  <c r="DD344" i="18"/>
  <c r="DB345" i="18"/>
  <c r="DH345" i="18" s="1"/>
  <c r="DD345" i="18"/>
  <c r="DB346" i="18"/>
  <c r="DD346" i="18"/>
  <c r="DB347" i="18"/>
  <c r="DD347" i="18"/>
  <c r="DB348" i="18"/>
  <c r="DD348" i="18"/>
  <c r="DB349" i="18"/>
  <c r="DD349" i="18"/>
  <c r="DB350" i="18"/>
  <c r="DD350" i="18"/>
  <c r="AH334" i="18"/>
  <c r="AJ334" i="18"/>
  <c r="AL334" i="18"/>
  <c r="AQ334" i="18"/>
  <c r="AS334" i="18"/>
  <c r="AU334" i="18"/>
  <c r="AZ334" i="18"/>
  <c r="BF334" i="18" s="1"/>
  <c r="BB334" i="18"/>
  <c r="BD334" i="18"/>
  <c r="BI334" i="18"/>
  <c r="BK334" i="18"/>
  <c r="BM334" i="18"/>
  <c r="BR334" i="18"/>
  <c r="BT334" i="18"/>
  <c r="BV334" i="18"/>
  <c r="CA334" i="18"/>
  <c r="CC334" i="18"/>
  <c r="CE334" i="18"/>
  <c r="CJ334" i="18"/>
  <c r="CL334" i="18"/>
  <c r="CN334" i="18"/>
  <c r="CS334" i="18"/>
  <c r="CU334" i="18"/>
  <c r="CW334" i="18"/>
  <c r="DK334" i="18"/>
  <c r="DM334" i="18"/>
  <c r="DO334" i="18"/>
  <c r="AH335" i="18"/>
  <c r="AJ335" i="18"/>
  <c r="AL335" i="18"/>
  <c r="AQ335" i="18"/>
  <c r="AW335" i="18" s="1"/>
  <c r="AS335" i="18"/>
  <c r="AU335" i="18"/>
  <c r="AZ335" i="18"/>
  <c r="BB335" i="18"/>
  <c r="BD335" i="18"/>
  <c r="BI335" i="18"/>
  <c r="BK335" i="18"/>
  <c r="BM335" i="18"/>
  <c r="BR335" i="18"/>
  <c r="BT335" i="18"/>
  <c r="BV335" i="18"/>
  <c r="CA335" i="18"/>
  <c r="CC335" i="18"/>
  <c r="CE335" i="18"/>
  <c r="CJ335" i="18"/>
  <c r="CL335" i="18"/>
  <c r="CN335" i="18"/>
  <c r="CS335" i="18"/>
  <c r="CU335" i="18"/>
  <c r="CW335" i="18"/>
  <c r="DK335" i="18"/>
  <c r="DM335" i="18"/>
  <c r="DO335" i="18"/>
  <c r="AH336" i="18"/>
  <c r="AN336" i="18" s="1"/>
  <c r="AJ336" i="18"/>
  <c r="AL336" i="18"/>
  <c r="AQ336" i="18"/>
  <c r="AS336" i="18"/>
  <c r="AU336" i="18"/>
  <c r="AZ336" i="18"/>
  <c r="BB336" i="18"/>
  <c r="BD336" i="18"/>
  <c r="BI336" i="18"/>
  <c r="BK336" i="18"/>
  <c r="BM336" i="18"/>
  <c r="BR336" i="18"/>
  <c r="BT336" i="18"/>
  <c r="BV336" i="18"/>
  <c r="CA336" i="18"/>
  <c r="CC336" i="18"/>
  <c r="CE336" i="18"/>
  <c r="CJ336" i="18"/>
  <c r="CL336" i="18"/>
  <c r="CN336" i="18"/>
  <c r="CS336" i="18"/>
  <c r="CU336" i="18"/>
  <c r="CW336" i="18"/>
  <c r="DK336" i="18"/>
  <c r="DQ336" i="18" s="1"/>
  <c r="DM336" i="18"/>
  <c r="DO336" i="18"/>
  <c r="AH337" i="18"/>
  <c r="AJ337" i="18"/>
  <c r="AL337" i="18"/>
  <c r="AQ337" i="18"/>
  <c r="AS337" i="18"/>
  <c r="AU337" i="18"/>
  <c r="AZ337" i="18"/>
  <c r="BB337" i="18"/>
  <c r="BD337" i="18"/>
  <c r="BI337" i="18"/>
  <c r="BK337" i="18"/>
  <c r="BM337" i="18"/>
  <c r="BR337" i="18"/>
  <c r="BT337" i="18"/>
  <c r="BV337" i="18"/>
  <c r="CA337" i="18"/>
  <c r="CC337" i="18"/>
  <c r="CE337" i="18"/>
  <c r="CJ337" i="18"/>
  <c r="CL337" i="18"/>
  <c r="CN337" i="18"/>
  <c r="CS337" i="18"/>
  <c r="CY337" i="18" s="1"/>
  <c r="CU337" i="18"/>
  <c r="CW337" i="18"/>
  <c r="DK337" i="18"/>
  <c r="DM337" i="18"/>
  <c r="DO337" i="18"/>
  <c r="AH338" i="18"/>
  <c r="AJ338" i="18"/>
  <c r="AL338" i="18"/>
  <c r="AQ338" i="18"/>
  <c r="AS338" i="18"/>
  <c r="AU338" i="18"/>
  <c r="AZ338" i="18"/>
  <c r="BB338" i="18"/>
  <c r="BD338" i="18"/>
  <c r="BI338" i="18"/>
  <c r="BK338" i="18"/>
  <c r="BM338" i="18"/>
  <c r="BR338" i="18"/>
  <c r="BT338" i="18"/>
  <c r="BV338" i="18"/>
  <c r="CA338" i="18"/>
  <c r="CC338" i="18"/>
  <c r="CE338" i="18"/>
  <c r="CJ338" i="18"/>
  <c r="CP338" i="18" s="1"/>
  <c r="CL338" i="18"/>
  <c r="CN338" i="18"/>
  <c r="CS338" i="18"/>
  <c r="CU338" i="18"/>
  <c r="CW338" i="18"/>
  <c r="DK338" i="18"/>
  <c r="DM338" i="18"/>
  <c r="DO338" i="18"/>
  <c r="AH339" i="18"/>
  <c r="AJ339" i="18"/>
  <c r="AL339" i="18"/>
  <c r="AQ339" i="18"/>
  <c r="AS339" i="18"/>
  <c r="AU339" i="18"/>
  <c r="AZ339" i="18"/>
  <c r="BB339" i="18"/>
  <c r="BD339" i="18"/>
  <c r="BI339" i="18"/>
  <c r="BK339" i="18"/>
  <c r="BM339" i="18"/>
  <c r="BR339" i="18"/>
  <c r="BT339" i="18"/>
  <c r="BV339" i="18"/>
  <c r="CA339" i="18"/>
  <c r="CG339" i="18" s="1"/>
  <c r="CC339" i="18"/>
  <c r="CE339" i="18"/>
  <c r="CJ339" i="18"/>
  <c r="CL339" i="18"/>
  <c r="CN339" i="18"/>
  <c r="CS339" i="18"/>
  <c r="CU339" i="18"/>
  <c r="CW339" i="18"/>
  <c r="DK339" i="18"/>
  <c r="DM339" i="18"/>
  <c r="DO339" i="18"/>
  <c r="AH340" i="18"/>
  <c r="AJ340" i="18"/>
  <c r="AL340" i="18"/>
  <c r="AQ340" i="18"/>
  <c r="AS340" i="18"/>
  <c r="AU340" i="18"/>
  <c r="AZ340" i="18"/>
  <c r="BB340" i="18"/>
  <c r="BD340" i="18"/>
  <c r="BI340" i="18"/>
  <c r="BK340" i="18"/>
  <c r="BM340" i="18"/>
  <c r="BR340" i="18"/>
  <c r="BX340" i="18" s="1"/>
  <c r="BT340" i="18"/>
  <c r="BV340" i="18"/>
  <c r="CA340" i="18"/>
  <c r="CC340" i="18"/>
  <c r="CE340" i="18"/>
  <c r="CJ340" i="18"/>
  <c r="CL340" i="18"/>
  <c r="CN340" i="18"/>
  <c r="CS340" i="18"/>
  <c r="CU340" i="18"/>
  <c r="CW340" i="18"/>
  <c r="DK340" i="18"/>
  <c r="DM340" i="18"/>
  <c r="DO340" i="18"/>
  <c r="AH341" i="18"/>
  <c r="AJ341" i="18"/>
  <c r="AL341" i="18"/>
  <c r="AQ341" i="18"/>
  <c r="AS341" i="18"/>
  <c r="AU341" i="18"/>
  <c r="AZ341" i="18"/>
  <c r="BB341" i="18"/>
  <c r="BD341" i="18"/>
  <c r="BI341" i="18"/>
  <c r="BO341" i="18" s="1"/>
  <c r="BK341" i="18"/>
  <c r="BM341" i="18"/>
  <c r="BR341" i="18"/>
  <c r="BT341" i="18"/>
  <c r="BV341" i="18"/>
  <c r="CA341" i="18"/>
  <c r="CC341" i="18"/>
  <c r="CE341" i="18"/>
  <c r="CJ341" i="18"/>
  <c r="CL341" i="18"/>
  <c r="CN341" i="18"/>
  <c r="CS341" i="18"/>
  <c r="CU341" i="18"/>
  <c r="CW341" i="18"/>
  <c r="DK341" i="18"/>
  <c r="DM341" i="18"/>
  <c r="DO341" i="18"/>
  <c r="AH342" i="18"/>
  <c r="AJ342" i="18"/>
  <c r="AL342" i="18"/>
  <c r="AQ342" i="18"/>
  <c r="AS342" i="18"/>
  <c r="AU342" i="18"/>
  <c r="AZ342" i="18"/>
  <c r="BF342" i="18" s="1"/>
  <c r="BB342" i="18"/>
  <c r="BD342" i="18"/>
  <c r="BI342" i="18"/>
  <c r="BK342" i="18"/>
  <c r="BM342" i="18"/>
  <c r="BR342" i="18"/>
  <c r="BT342" i="18"/>
  <c r="BV342" i="18"/>
  <c r="CA342" i="18"/>
  <c r="CC342" i="18"/>
  <c r="CE342" i="18"/>
  <c r="CJ342" i="18"/>
  <c r="CL342" i="18"/>
  <c r="CN342" i="18"/>
  <c r="CS342" i="18"/>
  <c r="CU342" i="18"/>
  <c r="CW342" i="18"/>
  <c r="DK342" i="18"/>
  <c r="DM342" i="18"/>
  <c r="DO342" i="18"/>
  <c r="AH343" i="18"/>
  <c r="AJ343" i="18"/>
  <c r="AL343" i="18"/>
  <c r="AQ343" i="18"/>
  <c r="AW343" i="18" s="1"/>
  <c r="AS343" i="18"/>
  <c r="AU343" i="18"/>
  <c r="AZ343" i="18"/>
  <c r="BB343" i="18"/>
  <c r="BD343" i="18"/>
  <c r="BI343" i="18"/>
  <c r="BK343" i="18"/>
  <c r="BM343" i="18"/>
  <c r="BR343" i="18"/>
  <c r="BT343" i="18"/>
  <c r="BV343" i="18"/>
  <c r="CA343" i="18"/>
  <c r="CC343" i="18"/>
  <c r="CE343" i="18"/>
  <c r="CJ343" i="18"/>
  <c r="CL343" i="18"/>
  <c r="CN343" i="18"/>
  <c r="CS343" i="18"/>
  <c r="CU343" i="18"/>
  <c r="CW343" i="18"/>
  <c r="DK343" i="18"/>
  <c r="DM343" i="18"/>
  <c r="DO343" i="18"/>
  <c r="AH344" i="18"/>
  <c r="AN344" i="18" s="1"/>
  <c r="AJ344" i="18"/>
  <c r="AL344" i="18"/>
  <c r="AQ344" i="18"/>
  <c r="AS344" i="18"/>
  <c r="AU344" i="18"/>
  <c r="AZ344" i="18"/>
  <c r="BB344" i="18"/>
  <c r="BD344" i="18"/>
  <c r="BI344" i="18"/>
  <c r="BK344" i="18"/>
  <c r="BM344" i="18"/>
  <c r="BR344" i="18"/>
  <c r="BT344" i="18"/>
  <c r="BV344" i="18"/>
  <c r="CA344" i="18"/>
  <c r="CC344" i="18"/>
  <c r="CE344" i="18"/>
  <c r="CJ344" i="18"/>
  <c r="CL344" i="18"/>
  <c r="CN344" i="18"/>
  <c r="CS344" i="18"/>
  <c r="CU344" i="18"/>
  <c r="CW344" i="18"/>
  <c r="DK344" i="18"/>
  <c r="DQ344" i="18" s="1"/>
  <c r="DM344" i="18"/>
  <c r="DO344" i="18"/>
  <c r="AH345" i="18"/>
  <c r="AJ345" i="18"/>
  <c r="AL345" i="18"/>
  <c r="AQ345" i="18"/>
  <c r="AS345" i="18"/>
  <c r="AU345" i="18"/>
  <c r="AZ345" i="18"/>
  <c r="BB345" i="18"/>
  <c r="BD345" i="18"/>
  <c r="BI345" i="18"/>
  <c r="BK345" i="18"/>
  <c r="BM345" i="18"/>
  <c r="BR345" i="18"/>
  <c r="BT345" i="18"/>
  <c r="BV345" i="18"/>
  <c r="CA345" i="18"/>
  <c r="CC345" i="18"/>
  <c r="CE345" i="18"/>
  <c r="CJ345" i="18"/>
  <c r="CL345" i="18"/>
  <c r="CN345" i="18"/>
  <c r="CS345" i="18"/>
  <c r="CY345" i="18" s="1"/>
  <c r="CU345" i="18"/>
  <c r="CW345" i="18"/>
  <c r="DK345" i="18"/>
  <c r="DM345" i="18"/>
  <c r="DO345" i="18"/>
  <c r="AH346" i="18"/>
  <c r="AJ346" i="18"/>
  <c r="AL346" i="18"/>
  <c r="AQ346" i="18"/>
  <c r="AS346" i="18"/>
  <c r="AU346" i="18"/>
  <c r="AZ346" i="18"/>
  <c r="BB346" i="18"/>
  <c r="BD346" i="18"/>
  <c r="BI346" i="18"/>
  <c r="BK346" i="18"/>
  <c r="BM346" i="18"/>
  <c r="BR346" i="18"/>
  <c r="BT346" i="18"/>
  <c r="BV346" i="18"/>
  <c r="CA346" i="18"/>
  <c r="CC346" i="18"/>
  <c r="CE346" i="18"/>
  <c r="CJ346" i="18"/>
  <c r="CP346" i="18" s="1"/>
  <c r="CL346" i="18"/>
  <c r="CN346" i="18"/>
  <c r="CS346" i="18"/>
  <c r="CU346" i="18"/>
  <c r="CW346" i="18"/>
  <c r="DK346" i="18"/>
  <c r="DM346" i="18"/>
  <c r="DO346" i="18"/>
  <c r="AH347" i="18"/>
  <c r="AJ347" i="18"/>
  <c r="AL347" i="18"/>
  <c r="AQ347" i="18"/>
  <c r="AS347" i="18"/>
  <c r="AU347" i="18"/>
  <c r="AZ347" i="18"/>
  <c r="BB347" i="18"/>
  <c r="BD347" i="18"/>
  <c r="BI347" i="18"/>
  <c r="BK347" i="18"/>
  <c r="BM347" i="18"/>
  <c r="BR347" i="18"/>
  <c r="BT347" i="18"/>
  <c r="BV347" i="18"/>
  <c r="CA347" i="18"/>
  <c r="CG347" i="18" s="1"/>
  <c r="CC347" i="18"/>
  <c r="CE347" i="18"/>
  <c r="CJ347" i="18"/>
  <c r="CL347" i="18"/>
  <c r="CN347" i="18"/>
  <c r="CS347" i="18"/>
  <c r="CU347" i="18"/>
  <c r="CW347" i="18"/>
  <c r="DK347" i="18"/>
  <c r="DM347" i="18"/>
  <c r="DO347" i="18"/>
  <c r="AH348" i="18"/>
  <c r="AJ348" i="18"/>
  <c r="AL348" i="18"/>
  <c r="AQ348" i="18"/>
  <c r="AS348" i="18"/>
  <c r="AU348" i="18"/>
  <c r="AZ348" i="18"/>
  <c r="BB348" i="18"/>
  <c r="BD348" i="18"/>
  <c r="BI348" i="18"/>
  <c r="BK348" i="18"/>
  <c r="BM348" i="18"/>
  <c r="BR348" i="18"/>
  <c r="BX348" i="18" s="1"/>
  <c r="BT348" i="18"/>
  <c r="BV348" i="18"/>
  <c r="CA348" i="18"/>
  <c r="CC348" i="18"/>
  <c r="CE348" i="18"/>
  <c r="CJ348" i="18"/>
  <c r="CL348" i="18"/>
  <c r="CN348" i="18"/>
  <c r="CS348" i="18"/>
  <c r="CU348" i="18"/>
  <c r="CW348" i="18"/>
  <c r="DK348" i="18"/>
  <c r="DM348" i="18"/>
  <c r="DO348" i="18"/>
  <c r="AH349" i="18"/>
  <c r="AJ349" i="18"/>
  <c r="AL349" i="18"/>
  <c r="AQ349" i="18"/>
  <c r="AS349" i="18"/>
  <c r="AU349" i="18"/>
  <c r="AZ349" i="18"/>
  <c r="BB349" i="18"/>
  <c r="BD349" i="18"/>
  <c r="BI349" i="18"/>
  <c r="BO349" i="18" s="1"/>
  <c r="BK349" i="18"/>
  <c r="BM349" i="18"/>
  <c r="BR349" i="18"/>
  <c r="BT349" i="18"/>
  <c r="BV349" i="18"/>
  <c r="CA349" i="18"/>
  <c r="CC349" i="18"/>
  <c r="CE349" i="18"/>
  <c r="CJ349" i="18"/>
  <c r="CL349" i="18"/>
  <c r="CN349" i="18"/>
  <c r="CS349" i="18"/>
  <c r="CU349" i="18"/>
  <c r="CW349" i="18"/>
  <c r="DK349" i="18"/>
  <c r="DM349" i="18"/>
  <c r="DO349" i="18"/>
  <c r="AH350" i="18"/>
  <c r="AJ350" i="18"/>
  <c r="AL350" i="18"/>
  <c r="AQ350" i="18"/>
  <c r="AS350" i="18"/>
  <c r="AU350" i="18"/>
  <c r="AZ350" i="18"/>
  <c r="BF350" i="18" s="1"/>
  <c r="BB350" i="18"/>
  <c r="BD350" i="18"/>
  <c r="BI350" i="18"/>
  <c r="BK350" i="18"/>
  <c r="BM350" i="18"/>
  <c r="BR350" i="18"/>
  <c r="BT350" i="18"/>
  <c r="BV350" i="18"/>
  <c r="CA350" i="18"/>
  <c r="CC350" i="18"/>
  <c r="CE350" i="18"/>
  <c r="CJ350" i="18"/>
  <c r="CL350" i="18"/>
  <c r="CN350" i="18"/>
  <c r="CS350" i="18"/>
  <c r="CU350" i="18"/>
  <c r="CW350" i="18"/>
  <c r="DK350" i="18"/>
  <c r="DM350" i="18"/>
  <c r="DO350" i="18"/>
  <c r="AH311" i="18"/>
  <c r="AJ311" i="18"/>
  <c r="AL311" i="18"/>
  <c r="AQ311" i="18"/>
  <c r="AW311" i="18" s="1"/>
  <c r="AS311" i="18"/>
  <c r="AU311" i="18"/>
  <c r="AZ311" i="18"/>
  <c r="BB311" i="18"/>
  <c r="BD311" i="18"/>
  <c r="BI311" i="18"/>
  <c r="BK311" i="18"/>
  <c r="BM311" i="18"/>
  <c r="BR311" i="18"/>
  <c r="BT311" i="18"/>
  <c r="BV311" i="18"/>
  <c r="CA311" i="18"/>
  <c r="CC311" i="18"/>
  <c r="CE311" i="18"/>
  <c r="CJ311" i="18"/>
  <c r="CL311" i="18"/>
  <c r="CN311" i="18"/>
  <c r="CS311" i="18"/>
  <c r="CU311" i="18"/>
  <c r="CW311" i="18"/>
  <c r="DK311" i="18"/>
  <c r="DM311" i="18"/>
  <c r="DO311" i="18"/>
  <c r="AH312" i="18"/>
  <c r="AN312" i="18" s="1"/>
  <c r="AJ312" i="18"/>
  <c r="AL312" i="18"/>
  <c r="AQ312" i="18"/>
  <c r="AS312" i="18"/>
  <c r="AU312" i="18"/>
  <c r="AZ312" i="18"/>
  <c r="BB312" i="18"/>
  <c r="BD312" i="18"/>
  <c r="BI312" i="18"/>
  <c r="BK312" i="18"/>
  <c r="BM312" i="18"/>
  <c r="BR312" i="18"/>
  <c r="BT312" i="18"/>
  <c r="BV312" i="18"/>
  <c r="CA312" i="18"/>
  <c r="CC312" i="18"/>
  <c r="CE312" i="18"/>
  <c r="CJ312" i="18"/>
  <c r="CL312" i="18"/>
  <c r="CN312" i="18"/>
  <c r="CS312" i="18"/>
  <c r="CU312" i="18"/>
  <c r="CW312" i="18"/>
  <c r="DK312" i="18"/>
  <c r="DQ312" i="18" s="1"/>
  <c r="DM312" i="18"/>
  <c r="DO312" i="18"/>
  <c r="AH313" i="18"/>
  <c r="AJ313" i="18"/>
  <c r="AL313" i="18"/>
  <c r="AQ313" i="18"/>
  <c r="AS313" i="18"/>
  <c r="AU313" i="18"/>
  <c r="AZ313" i="18"/>
  <c r="BB313" i="18"/>
  <c r="BD313" i="18"/>
  <c r="BI313" i="18"/>
  <c r="BK313" i="18"/>
  <c r="BM313" i="18"/>
  <c r="BR313" i="18"/>
  <c r="BT313" i="18"/>
  <c r="BV313" i="18"/>
  <c r="CA313" i="18"/>
  <c r="CC313" i="18"/>
  <c r="CE313" i="18"/>
  <c r="CJ313" i="18"/>
  <c r="CL313" i="18"/>
  <c r="CN313" i="18"/>
  <c r="CS313" i="18"/>
  <c r="CY313" i="18" s="1"/>
  <c r="CU313" i="18"/>
  <c r="CW313" i="18"/>
  <c r="DK313" i="18"/>
  <c r="DM313" i="18"/>
  <c r="DO313" i="18"/>
  <c r="AH314" i="18"/>
  <c r="AJ314" i="18"/>
  <c r="AL314" i="18"/>
  <c r="AQ314" i="18"/>
  <c r="AS314" i="18"/>
  <c r="AU314" i="18"/>
  <c r="AZ314" i="18"/>
  <c r="BB314" i="18"/>
  <c r="BD314" i="18"/>
  <c r="BI314" i="18"/>
  <c r="BK314" i="18"/>
  <c r="BM314" i="18"/>
  <c r="BR314" i="18"/>
  <c r="BT314" i="18"/>
  <c r="BV314" i="18"/>
  <c r="CA314" i="18"/>
  <c r="CC314" i="18"/>
  <c r="CE314" i="18"/>
  <c r="CJ314" i="18"/>
  <c r="CP314" i="18" s="1"/>
  <c r="CL314" i="18"/>
  <c r="CN314" i="18"/>
  <c r="CS314" i="18"/>
  <c r="CU314" i="18"/>
  <c r="CW314" i="18"/>
  <c r="DK314" i="18"/>
  <c r="DM314" i="18"/>
  <c r="DO314" i="18"/>
  <c r="AH315" i="18"/>
  <c r="AJ315" i="18"/>
  <c r="AL315" i="18"/>
  <c r="AQ315" i="18"/>
  <c r="AS315" i="18"/>
  <c r="AU315" i="18"/>
  <c r="AZ315" i="18"/>
  <c r="BB315" i="18"/>
  <c r="BD315" i="18"/>
  <c r="BI315" i="18"/>
  <c r="BK315" i="18"/>
  <c r="BM315" i="18"/>
  <c r="BR315" i="18"/>
  <c r="BT315" i="18"/>
  <c r="BV315" i="18"/>
  <c r="CA315" i="18"/>
  <c r="CG315" i="18" s="1"/>
  <c r="CC315" i="18"/>
  <c r="CE315" i="18"/>
  <c r="CJ315" i="18"/>
  <c r="CL315" i="18"/>
  <c r="CN315" i="18"/>
  <c r="CS315" i="18"/>
  <c r="CU315" i="18"/>
  <c r="CW315" i="18"/>
  <c r="DK315" i="18"/>
  <c r="DM315" i="18"/>
  <c r="DO315" i="18"/>
  <c r="AH316" i="18"/>
  <c r="AJ316" i="18"/>
  <c r="AL316" i="18"/>
  <c r="AQ316" i="18"/>
  <c r="AS316" i="18"/>
  <c r="AU316" i="18"/>
  <c r="AZ316" i="18"/>
  <c r="BB316" i="18"/>
  <c r="BD316" i="18"/>
  <c r="BI316" i="18"/>
  <c r="BK316" i="18"/>
  <c r="BM316" i="18"/>
  <c r="BR316" i="18"/>
  <c r="BX316" i="18" s="1"/>
  <c r="BT316" i="18"/>
  <c r="BV316" i="18"/>
  <c r="CA316" i="18"/>
  <c r="CC316" i="18"/>
  <c r="CE316" i="18"/>
  <c r="CJ316" i="18"/>
  <c r="CL316" i="18"/>
  <c r="CN316" i="18"/>
  <c r="CS316" i="18"/>
  <c r="CU316" i="18"/>
  <c r="CW316" i="18"/>
  <c r="DK316" i="18"/>
  <c r="DM316" i="18"/>
  <c r="DO316" i="18"/>
  <c r="AH317" i="18"/>
  <c r="AJ317" i="18"/>
  <c r="AL317" i="18"/>
  <c r="AQ317" i="18"/>
  <c r="AS317" i="18"/>
  <c r="AU317" i="18"/>
  <c r="AZ317" i="18"/>
  <c r="BB317" i="18"/>
  <c r="BD317" i="18"/>
  <c r="BI317" i="18"/>
  <c r="BO317" i="18" s="1"/>
  <c r="BK317" i="18"/>
  <c r="BM317" i="18"/>
  <c r="BR317" i="18"/>
  <c r="BT317" i="18"/>
  <c r="BV317" i="18"/>
  <c r="CA317" i="18"/>
  <c r="CC317" i="18"/>
  <c r="CE317" i="18"/>
  <c r="CJ317" i="18"/>
  <c r="CL317" i="18"/>
  <c r="CN317" i="18"/>
  <c r="CS317" i="18"/>
  <c r="CU317" i="18"/>
  <c r="CW317" i="18"/>
  <c r="DK317" i="18"/>
  <c r="DM317" i="18"/>
  <c r="DO317" i="18"/>
  <c r="AH318" i="18"/>
  <c r="AJ318" i="18"/>
  <c r="AL318" i="18"/>
  <c r="AQ318" i="18"/>
  <c r="AS318" i="18"/>
  <c r="AU318" i="18"/>
  <c r="AZ318" i="18"/>
  <c r="BF318" i="18" s="1"/>
  <c r="BB318" i="18"/>
  <c r="BD318" i="18"/>
  <c r="BI318" i="18"/>
  <c r="BK318" i="18"/>
  <c r="BM318" i="18"/>
  <c r="BR318" i="18"/>
  <c r="BT318" i="18"/>
  <c r="BV318" i="18"/>
  <c r="CA318" i="18"/>
  <c r="CC318" i="18"/>
  <c r="CE318" i="18"/>
  <c r="CJ318" i="18"/>
  <c r="CL318" i="18"/>
  <c r="CN318" i="18"/>
  <c r="CS318" i="18"/>
  <c r="CU318" i="18"/>
  <c r="CW318" i="18"/>
  <c r="DK318" i="18"/>
  <c r="DM318" i="18"/>
  <c r="DO318" i="18"/>
  <c r="AH319" i="18"/>
  <c r="AJ319" i="18"/>
  <c r="AL319" i="18"/>
  <c r="AQ319" i="18"/>
  <c r="AW319" i="18" s="1"/>
  <c r="AS319" i="18"/>
  <c r="AU319" i="18"/>
  <c r="AZ319" i="18"/>
  <c r="BB319" i="18"/>
  <c r="BD319" i="18"/>
  <c r="BI319" i="18"/>
  <c r="BK319" i="18"/>
  <c r="BM319" i="18"/>
  <c r="BR319" i="18"/>
  <c r="BT319" i="18"/>
  <c r="BV319" i="18"/>
  <c r="CA319" i="18"/>
  <c r="CC319" i="18"/>
  <c r="CE319" i="18"/>
  <c r="CJ319" i="18"/>
  <c r="CL319" i="18"/>
  <c r="CN319" i="18"/>
  <c r="CS319" i="18"/>
  <c r="CU319" i="18"/>
  <c r="CW319" i="18"/>
  <c r="DK319" i="18"/>
  <c r="DM319" i="18"/>
  <c r="DO319" i="18"/>
  <c r="AH320" i="18"/>
  <c r="AN320" i="18" s="1"/>
  <c r="AJ320" i="18"/>
  <c r="AL320" i="18"/>
  <c r="AQ320" i="18"/>
  <c r="AS320" i="18"/>
  <c r="AU320" i="18"/>
  <c r="AZ320" i="18"/>
  <c r="BB320" i="18"/>
  <c r="BD320" i="18"/>
  <c r="BI320" i="18"/>
  <c r="BK320" i="18"/>
  <c r="BM320" i="18"/>
  <c r="BR320" i="18"/>
  <c r="BT320" i="18"/>
  <c r="BV320" i="18"/>
  <c r="CA320" i="18"/>
  <c r="CC320" i="18"/>
  <c r="CE320" i="18"/>
  <c r="CJ320" i="18"/>
  <c r="CL320" i="18"/>
  <c r="CN320" i="18"/>
  <c r="CS320" i="18"/>
  <c r="CU320" i="18"/>
  <c r="CW320" i="18"/>
  <c r="DK320" i="18"/>
  <c r="DQ320" i="18" s="1"/>
  <c r="DM320" i="18"/>
  <c r="DO320" i="18"/>
  <c r="AH321" i="18"/>
  <c r="AJ321" i="18"/>
  <c r="AL321" i="18"/>
  <c r="AQ321" i="18"/>
  <c r="AS321" i="18"/>
  <c r="AU321" i="18"/>
  <c r="AZ321" i="18"/>
  <c r="BB321" i="18"/>
  <c r="BD321" i="18"/>
  <c r="BI321" i="18"/>
  <c r="BK321" i="18"/>
  <c r="BM321" i="18"/>
  <c r="BR321" i="18"/>
  <c r="BT321" i="18"/>
  <c r="BV321" i="18"/>
  <c r="CA321" i="18"/>
  <c r="CC321" i="18"/>
  <c r="CE321" i="18"/>
  <c r="CJ321" i="18"/>
  <c r="CL321" i="18"/>
  <c r="CN321" i="18"/>
  <c r="CS321" i="18"/>
  <c r="CY321" i="18" s="1"/>
  <c r="CU321" i="18"/>
  <c r="CW321" i="18"/>
  <c r="DK321" i="18"/>
  <c r="DM321" i="18"/>
  <c r="DO321" i="18"/>
  <c r="AH322" i="18"/>
  <c r="AJ322" i="18"/>
  <c r="AL322" i="18"/>
  <c r="AQ322" i="18"/>
  <c r="AS322" i="18"/>
  <c r="AU322" i="18"/>
  <c r="AZ322" i="18"/>
  <c r="BB322" i="18"/>
  <c r="BD322" i="18"/>
  <c r="BI322" i="18"/>
  <c r="BK322" i="18"/>
  <c r="BM322" i="18"/>
  <c r="BR322" i="18"/>
  <c r="BT322" i="18"/>
  <c r="BV322" i="18"/>
  <c r="CA322" i="18"/>
  <c r="CC322" i="18"/>
  <c r="CE322" i="18"/>
  <c r="CJ322" i="18"/>
  <c r="CP322" i="18" s="1"/>
  <c r="CL322" i="18"/>
  <c r="CN322" i="18"/>
  <c r="CS322" i="18"/>
  <c r="CU322" i="18"/>
  <c r="CW322" i="18"/>
  <c r="DK322" i="18"/>
  <c r="DM322" i="18"/>
  <c r="DO322" i="18"/>
  <c r="AH323" i="18"/>
  <c r="AJ323" i="18"/>
  <c r="AL323" i="18"/>
  <c r="AQ323" i="18"/>
  <c r="AS323" i="18"/>
  <c r="AU323" i="18"/>
  <c r="AZ323" i="18"/>
  <c r="BB323" i="18"/>
  <c r="BD323" i="18"/>
  <c r="BI323" i="18"/>
  <c r="BK323" i="18"/>
  <c r="BM323" i="18"/>
  <c r="BR323" i="18"/>
  <c r="BT323" i="18"/>
  <c r="BV323" i="18"/>
  <c r="CA323" i="18"/>
  <c r="CG323" i="18" s="1"/>
  <c r="CC323" i="18"/>
  <c r="CE323" i="18"/>
  <c r="CJ323" i="18"/>
  <c r="CL323" i="18"/>
  <c r="CN323" i="18"/>
  <c r="CS323" i="18"/>
  <c r="CU323" i="18"/>
  <c r="CW323" i="18"/>
  <c r="DK323" i="18"/>
  <c r="DM323" i="18"/>
  <c r="DO323" i="18"/>
  <c r="AH324" i="18"/>
  <c r="AJ324" i="18"/>
  <c r="AL324" i="18"/>
  <c r="AQ324" i="18"/>
  <c r="AS324" i="18"/>
  <c r="AU324" i="18"/>
  <c r="AZ324" i="18"/>
  <c r="BB324" i="18"/>
  <c r="BD324" i="18"/>
  <c r="BI324" i="18"/>
  <c r="BK324" i="18"/>
  <c r="BM324" i="18"/>
  <c r="BR324" i="18"/>
  <c r="BX324" i="18" s="1"/>
  <c r="BT324" i="18"/>
  <c r="BV324" i="18"/>
  <c r="CA324" i="18"/>
  <c r="CC324" i="18"/>
  <c r="CE324" i="18"/>
  <c r="CJ324" i="18"/>
  <c r="CL324" i="18"/>
  <c r="CN324" i="18"/>
  <c r="CS324" i="18"/>
  <c r="CU324" i="18"/>
  <c r="CW324" i="18"/>
  <c r="DK324" i="18"/>
  <c r="DM324" i="18"/>
  <c r="DO324" i="18"/>
  <c r="AH325" i="18"/>
  <c r="AJ325" i="18"/>
  <c r="AL325" i="18"/>
  <c r="AQ325" i="18"/>
  <c r="AS325" i="18"/>
  <c r="AU325" i="18"/>
  <c r="AZ325" i="18"/>
  <c r="BB325" i="18"/>
  <c r="BD325" i="18"/>
  <c r="BI325" i="18"/>
  <c r="BO325" i="18" s="1"/>
  <c r="BK325" i="18"/>
  <c r="BM325" i="18"/>
  <c r="BR325" i="18"/>
  <c r="BT325" i="18"/>
  <c r="BV325" i="18"/>
  <c r="CA325" i="18"/>
  <c r="CC325" i="18"/>
  <c r="CE325" i="18"/>
  <c r="CJ325" i="18"/>
  <c r="CL325" i="18"/>
  <c r="CN325" i="18"/>
  <c r="CS325" i="18"/>
  <c r="CU325" i="18"/>
  <c r="CW325" i="18"/>
  <c r="DK325" i="18"/>
  <c r="DM325" i="18"/>
  <c r="DO325" i="18"/>
  <c r="AH326" i="18"/>
  <c r="AJ326" i="18"/>
  <c r="AL326" i="18"/>
  <c r="AQ326" i="18"/>
  <c r="AS326" i="18"/>
  <c r="AU326" i="18"/>
  <c r="AZ326" i="18"/>
  <c r="BF326" i="18" s="1"/>
  <c r="BB326" i="18"/>
  <c r="BD326" i="18"/>
  <c r="BI326" i="18"/>
  <c r="BK326" i="18"/>
  <c r="BM326" i="18"/>
  <c r="BR326" i="18"/>
  <c r="BT326" i="18"/>
  <c r="BV326" i="18"/>
  <c r="CA326" i="18"/>
  <c r="CC326" i="18"/>
  <c r="CE326" i="18"/>
  <c r="CJ326" i="18"/>
  <c r="CL326" i="18"/>
  <c r="CN326" i="18"/>
  <c r="CS326" i="18"/>
  <c r="CU326" i="18"/>
  <c r="CW326" i="18"/>
  <c r="DK326" i="18"/>
  <c r="DM326" i="18"/>
  <c r="DO326" i="18"/>
  <c r="AH327" i="18"/>
  <c r="AJ327" i="18"/>
  <c r="AL327" i="18"/>
  <c r="AQ327" i="18"/>
  <c r="AW327" i="18" s="1"/>
  <c r="AS327" i="18"/>
  <c r="AU327" i="18"/>
  <c r="AZ327" i="18"/>
  <c r="BB327" i="18"/>
  <c r="BD327" i="18"/>
  <c r="BI327" i="18"/>
  <c r="BK327" i="18"/>
  <c r="BM327" i="18"/>
  <c r="BR327" i="18"/>
  <c r="BT327" i="18"/>
  <c r="BV327" i="18"/>
  <c r="CA327" i="18"/>
  <c r="CC327" i="18"/>
  <c r="CE327" i="18"/>
  <c r="CJ327" i="18"/>
  <c r="CL327" i="18"/>
  <c r="CN327" i="18"/>
  <c r="CS327" i="18"/>
  <c r="CU327" i="18"/>
  <c r="CW327" i="18"/>
  <c r="DK327" i="18"/>
  <c r="DM327" i="18"/>
  <c r="DO327" i="18"/>
  <c r="AH328" i="18"/>
  <c r="AN328" i="18" s="1"/>
  <c r="AJ328" i="18"/>
  <c r="AL328" i="18"/>
  <c r="AQ328" i="18"/>
  <c r="AS328" i="18"/>
  <c r="AU328" i="18"/>
  <c r="AZ328" i="18"/>
  <c r="BB328" i="18"/>
  <c r="BD328" i="18"/>
  <c r="BI328" i="18"/>
  <c r="BK328" i="18"/>
  <c r="BM328" i="18"/>
  <c r="BR328" i="18"/>
  <c r="BT328" i="18"/>
  <c r="BV328" i="18"/>
  <c r="CA328" i="18"/>
  <c r="CC328" i="18"/>
  <c r="CE328" i="18"/>
  <c r="CJ328" i="18"/>
  <c r="CL328" i="18"/>
  <c r="CN328" i="18"/>
  <c r="CS328" i="18"/>
  <c r="CU328" i="18"/>
  <c r="CW328" i="18"/>
  <c r="DK328" i="18"/>
  <c r="DQ328" i="18" s="1"/>
  <c r="DM328" i="18"/>
  <c r="DO328" i="18"/>
  <c r="AH329" i="18"/>
  <c r="AJ329" i="18"/>
  <c r="AL329" i="18"/>
  <c r="AQ329" i="18"/>
  <c r="AS329" i="18"/>
  <c r="AU329" i="18"/>
  <c r="AZ329" i="18"/>
  <c r="BB329" i="18"/>
  <c r="BD329" i="18"/>
  <c r="BI329" i="18"/>
  <c r="BK329" i="18"/>
  <c r="BM329" i="18"/>
  <c r="BR329" i="18"/>
  <c r="BT329" i="18"/>
  <c r="BV329" i="18"/>
  <c r="CA329" i="18"/>
  <c r="CC329" i="18"/>
  <c r="CE329" i="18"/>
  <c r="CJ329" i="18"/>
  <c r="CL329" i="18"/>
  <c r="CN329" i="18"/>
  <c r="CS329" i="18"/>
  <c r="CY329" i="18" s="1"/>
  <c r="CU329" i="18"/>
  <c r="CW329" i="18"/>
  <c r="DK329" i="18"/>
  <c r="DM329" i="18"/>
  <c r="DO329" i="18"/>
  <c r="AH330" i="18"/>
  <c r="AJ330" i="18"/>
  <c r="AL330" i="18"/>
  <c r="AQ330" i="18"/>
  <c r="AS330" i="18"/>
  <c r="AU330" i="18"/>
  <c r="AZ330" i="18"/>
  <c r="BB330" i="18"/>
  <c r="BD330" i="18"/>
  <c r="BI330" i="18"/>
  <c r="BK330" i="18"/>
  <c r="BM330" i="18"/>
  <c r="BR330" i="18"/>
  <c r="BT330" i="18"/>
  <c r="BV330" i="18"/>
  <c r="CA330" i="18"/>
  <c r="CC330" i="18"/>
  <c r="CE330" i="18"/>
  <c r="CJ330" i="18"/>
  <c r="CP330" i="18" s="1"/>
  <c r="CL330" i="18"/>
  <c r="CN330" i="18"/>
  <c r="CS330" i="18"/>
  <c r="CU330" i="18"/>
  <c r="CW330" i="18"/>
  <c r="DK330" i="18"/>
  <c r="DM330" i="18"/>
  <c r="DO330" i="18"/>
  <c r="AH331" i="18"/>
  <c r="AJ331" i="18"/>
  <c r="AL331" i="18"/>
  <c r="AQ331" i="18"/>
  <c r="AS331" i="18"/>
  <c r="AU331" i="18"/>
  <c r="AZ331" i="18"/>
  <c r="BB331" i="18"/>
  <c r="BD331" i="18"/>
  <c r="BI331" i="18"/>
  <c r="BK331" i="18"/>
  <c r="BM331" i="18"/>
  <c r="BR331" i="18"/>
  <c r="BT331" i="18"/>
  <c r="BV331" i="18"/>
  <c r="CA331" i="18"/>
  <c r="CG331" i="18" s="1"/>
  <c r="CC331" i="18"/>
  <c r="CE331" i="18"/>
  <c r="CJ331" i="18"/>
  <c r="CL331" i="18"/>
  <c r="CN331" i="18"/>
  <c r="CS331" i="18"/>
  <c r="CU331" i="18"/>
  <c r="CW331" i="18"/>
  <c r="DK331" i="18"/>
  <c r="DM331" i="18"/>
  <c r="DO331" i="18"/>
  <c r="AH332" i="18"/>
  <c r="AJ332" i="18"/>
  <c r="AL332" i="18"/>
  <c r="AQ332" i="18"/>
  <c r="AS332" i="18"/>
  <c r="AU332" i="18"/>
  <c r="AZ332" i="18"/>
  <c r="BB332" i="18"/>
  <c r="BD332" i="18"/>
  <c r="BI332" i="18"/>
  <c r="BK332" i="18"/>
  <c r="BM332" i="18"/>
  <c r="BR332" i="18"/>
  <c r="BX332" i="18" s="1"/>
  <c r="BT332" i="18"/>
  <c r="BV332" i="18"/>
  <c r="CA332" i="18"/>
  <c r="CC332" i="18"/>
  <c r="CE332" i="18"/>
  <c r="CJ332" i="18"/>
  <c r="CL332" i="18"/>
  <c r="CN332" i="18"/>
  <c r="CS332" i="18"/>
  <c r="CU332" i="18"/>
  <c r="CW332" i="18"/>
  <c r="DK332" i="18"/>
  <c r="DM332" i="18"/>
  <c r="DO332" i="18"/>
  <c r="AH333" i="18"/>
  <c r="AJ333" i="18"/>
  <c r="AL333" i="18"/>
  <c r="AQ333" i="18"/>
  <c r="AS333" i="18"/>
  <c r="AU333" i="18"/>
  <c r="AZ333" i="18"/>
  <c r="BB333" i="18"/>
  <c r="BD333" i="18"/>
  <c r="BI333" i="18"/>
  <c r="BO333" i="18" s="1"/>
  <c r="BK333" i="18"/>
  <c r="BM333" i="18"/>
  <c r="BR333" i="18"/>
  <c r="BT333" i="18"/>
  <c r="BV333" i="18"/>
  <c r="CA333" i="18"/>
  <c r="CC333" i="18"/>
  <c r="CE333" i="18"/>
  <c r="CJ333" i="18"/>
  <c r="CL333" i="18"/>
  <c r="CN333" i="18"/>
  <c r="CS333" i="18"/>
  <c r="CU333" i="18"/>
  <c r="CW333" i="18"/>
  <c r="DK333" i="18"/>
  <c r="DM333" i="18"/>
  <c r="DO333" i="18"/>
  <c r="DK265" i="18"/>
  <c r="DM265" i="18"/>
  <c r="DO265" i="18"/>
  <c r="DK266" i="18"/>
  <c r="DM266" i="18"/>
  <c r="DO266" i="18"/>
  <c r="DK267" i="18"/>
  <c r="DM267" i="18"/>
  <c r="DO267" i="18"/>
  <c r="DK268" i="18"/>
  <c r="DM268" i="18"/>
  <c r="DO268" i="18"/>
  <c r="DK269" i="18"/>
  <c r="DM269" i="18"/>
  <c r="DO269" i="18"/>
  <c r="DK270" i="18"/>
  <c r="DM270" i="18"/>
  <c r="DO270" i="18"/>
  <c r="DK271" i="18"/>
  <c r="DM271" i="18"/>
  <c r="DO271" i="18"/>
  <c r="DK272" i="18"/>
  <c r="DM272" i="18"/>
  <c r="DO272" i="18"/>
  <c r="DK273" i="18"/>
  <c r="DM273" i="18"/>
  <c r="DO273" i="18"/>
  <c r="DK274" i="18"/>
  <c r="DM274" i="18"/>
  <c r="DO274" i="18"/>
  <c r="DK275" i="18"/>
  <c r="DM275" i="18"/>
  <c r="DO275" i="18"/>
  <c r="DK276" i="18"/>
  <c r="DM276" i="18"/>
  <c r="DO276" i="18"/>
  <c r="DK277" i="18"/>
  <c r="DM277" i="18"/>
  <c r="DO277" i="18"/>
  <c r="DK278" i="18"/>
  <c r="DM278" i="18"/>
  <c r="DO278" i="18"/>
  <c r="DK279" i="18"/>
  <c r="DM279" i="18"/>
  <c r="DO279" i="18"/>
  <c r="DK280" i="18"/>
  <c r="DM280" i="18"/>
  <c r="DO280" i="18"/>
  <c r="DK281" i="18"/>
  <c r="DM281" i="18"/>
  <c r="DO281" i="18"/>
  <c r="DK282" i="18"/>
  <c r="DM282" i="18"/>
  <c r="DO282" i="18"/>
  <c r="DK283" i="18"/>
  <c r="DM283" i="18"/>
  <c r="DO283" i="18"/>
  <c r="DK284" i="18"/>
  <c r="DM284" i="18"/>
  <c r="DO284" i="18"/>
  <c r="DK285" i="18"/>
  <c r="DM285" i="18"/>
  <c r="DO285" i="18"/>
  <c r="DB265" i="18"/>
  <c r="DD265" i="18"/>
  <c r="DB266" i="18"/>
  <c r="DD266" i="18"/>
  <c r="DB267" i="18"/>
  <c r="DD267" i="18"/>
  <c r="DB268" i="18"/>
  <c r="DD268" i="18"/>
  <c r="DB269" i="18"/>
  <c r="DD269" i="18"/>
  <c r="DB270" i="18"/>
  <c r="DD270" i="18"/>
  <c r="DB271" i="18"/>
  <c r="DD271" i="18"/>
  <c r="DB272" i="18"/>
  <c r="DD272" i="18"/>
  <c r="DB273" i="18"/>
  <c r="DD273" i="18"/>
  <c r="DB274" i="18"/>
  <c r="DD274" i="18"/>
  <c r="DB275" i="18"/>
  <c r="DD275" i="18"/>
  <c r="DB276" i="18"/>
  <c r="DD276" i="18"/>
  <c r="DB277" i="18"/>
  <c r="DD277" i="18"/>
  <c r="DB278" i="18"/>
  <c r="DD278" i="18"/>
  <c r="DB279" i="18"/>
  <c r="DD279" i="18"/>
  <c r="DB280" i="18"/>
  <c r="DD280" i="18"/>
  <c r="DB281" i="18"/>
  <c r="DD281" i="18"/>
  <c r="DB282" i="18"/>
  <c r="DD282" i="18"/>
  <c r="DB283" i="18"/>
  <c r="DD283" i="18"/>
  <c r="DB284" i="18"/>
  <c r="DD284" i="18"/>
  <c r="DB285" i="18"/>
  <c r="DD285" i="18"/>
  <c r="CS265" i="18"/>
  <c r="CU265" i="18"/>
  <c r="CW265" i="18"/>
  <c r="CS266" i="18"/>
  <c r="CU266" i="18"/>
  <c r="CW266" i="18"/>
  <c r="CS267" i="18"/>
  <c r="CU267" i="18"/>
  <c r="CW267" i="18"/>
  <c r="CS268" i="18"/>
  <c r="CU268" i="18"/>
  <c r="CW268" i="18"/>
  <c r="CS269" i="18"/>
  <c r="CU269" i="18"/>
  <c r="CW269" i="18"/>
  <c r="CS270" i="18"/>
  <c r="CU270" i="18"/>
  <c r="CW270" i="18"/>
  <c r="CS271" i="18"/>
  <c r="CU271" i="18"/>
  <c r="CW271" i="18"/>
  <c r="CS272" i="18"/>
  <c r="CU272" i="18"/>
  <c r="CW272" i="18"/>
  <c r="CS273" i="18"/>
  <c r="CU273" i="18"/>
  <c r="CW273" i="18"/>
  <c r="CS274" i="18"/>
  <c r="CU274" i="18"/>
  <c r="CW274" i="18"/>
  <c r="CS275" i="18"/>
  <c r="CU275" i="18"/>
  <c r="CW275" i="18"/>
  <c r="CS276" i="18"/>
  <c r="CU276" i="18"/>
  <c r="CW276" i="18"/>
  <c r="CS277" i="18"/>
  <c r="CU277" i="18"/>
  <c r="CW277" i="18"/>
  <c r="CS278" i="18"/>
  <c r="CU278" i="18"/>
  <c r="CW278" i="18"/>
  <c r="CS279" i="18"/>
  <c r="CU279" i="18"/>
  <c r="CW279" i="18"/>
  <c r="CS280" i="18"/>
  <c r="CU280" i="18"/>
  <c r="CW280" i="18"/>
  <c r="CS281" i="18"/>
  <c r="CU281" i="18"/>
  <c r="CW281" i="18"/>
  <c r="CS282" i="18"/>
  <c r="CU282" i="18"/>
  <c r="CW282" i="18"/>
  <c r="CS283" i="18"/>
  <c r="CU283" i="18"/>
  <c r="CW283" i="18"/>
  <c r="CS284" i="18"/>
  <c r="CU284" i="18"/>
  <c r="CW284" i="18"/>
  <c r="CS285" i="18"/>
  <c r="CU285" i="18"/>
  <c r="CW285" i="18"/>
  <c r="CJ265" i="18"/>
  <c r="CL265" i="18"/>
  <c r="CN265" i="18"/>
  <c r="CJ266" i="18"/>
  <c r="CL266" i="18"/>
  <c r="CN266" i="18"/>
  <c r="CJ267" i="18"/>
  <c r="CL267" i="18"/>
  <c r="CN267" i="18"/>
  <c r="CJ268" i="18"/>
  <c r="CL268" i="18"/>
  <c r="CN268" i="18"/>
  <c r="CJ269" i="18"/>
  <c r="CL269" i="18"/>
  <c r="CN269" i="18"/>
  <c r="CJ270" i="18"/>
  <c r="CL270" i="18"/>
  <c r="CN270" i="18"/>
  <c r="CJ271" i="18"/>
  <c r="CL271" i="18"/>
  <c r="CN271" i="18"/>
  <c r="CJ272" i="18"/>
  <c r="CL272" i="18"/>
  <c r="CN272" i="18"/>
  <c r="CJ273" i="18"/>
  <c r="CL273" i="18"/>
  <c r="CN273" i="18"/>
  <c r="CJ274" i="18"/>
  <c r="CL274" i="18"/>
  <c r="CN274" i="18"/>
  <c r="CJ275" i="18"/>
  <c r="CL275" i="18"/>
  <c r="CN275" i="18"/>
  <c r="CJ276" i="18"/>
  <c r="CL276" i="18"/>
  <c r="CN276" i="18"/>
  <c r="CJ277" i="18"/>
  <c r="CL277" i="18"/>
  <c r="CN277" i="18"/>
  <c r="CJ278" i="18"/>
  <c r="CL278" i="18"/>
  <c r="CN278" i="18"/>
  <c r="CJ279" i="18"/>
  <c r="CL279" i="18"/>
  <c r="CN279" i="18"/>
  <c r="CJ280" i="18"/>
  <c r="CL280" i="18"/>
  <c r="CN280" i="18"/>
  <c r="CJ281" i="18"/>
  <c r="CL281" i="18"/>
  <c r="CN281" i="18"/>
  <c r="CJ282" i="18"/>
  <c r="CL282" i="18"/>
  <c r="CN282" i="18"/>
  <c r="CJ283" i="18"/>
  <c r="CL283" i="18"/>
  <c r="CN283" i="18"/>
  <c r="CJ284" i="18"/>
  <c r="CL284" i="18"/>
  <c r="CN284" i="18"/>
  <c r="CJ285" i="18"/>
  <c r="CL285" i="18"/>
  <c r="CN285" i="18"/>
  <c r="CA265" i="18"/>
  <c r="CC265" i="18"/>
  <c r="CE265" i="18"/>
  <c r="CA266" i="18"/>
  <c r="CC266" i="18"/>
  <c r="CE266" i="18"/>
  <c r="CA267" i="18"/>
  <c r="CC267" i="18"/>
  <c r="CE267" i="18"/>
  <c r="CA268" i="18"/>
  <c r="CC268" i="18"/>
  <c r="CE268" i="18"/>
  <c r="CA269" i="18"/>
  <c r="CC269" i="18"/>
  <c r="CE269" i="18"/>
  <c r="CA270" i="18"/>
  <c r="CC270" i="18"/>
  <c r="CE270" i="18"/>
  <c r="CA271" i="18"/>
  <c r="CC271" i="18"/>
  <c r="CE271" i="18"/>
  <c r="CA272" i="18"/>
  <c r="CC272" i="18"/>
  <c r="CE272" i="18"/>
  <c r="CA273" i="18"/>
  <c r="CC273" i="18"/>
  <c r="CE273" i="18"/>
  <c r="CA274" i="18"/>
  <c r="CC274" i="18"/>
  <c r="CE274" i="18"/>
  <c r="CA275" i="18"/>
  <c r="CC275" i="18"/>
  <c r="CE275" i="18"/>
  <c r="CA276" i="18"/>
  <c r="CC276" i="18"/>
  <c r="CE276" i="18"/>
  <c r="CA277" i="18"/>
  <c r="CC277" i="18"/>
  <c r="CE277" i="18"/>
  <c r="CA278" i="18"/>
  <c r="CC278" i="18"/>
  <c r="CE278" i="18"/>
  <c r="CA279" i="18"/>
  <c r="CC279" i="18"/>
  <c r="CE279" i="18"/>
  <c r="CA280" i="18"/>
  <c r="CC280" i="18"/>
  <c r="CE280" i="18"/>
  <c r="CA281" i="18"/>
  <c r="CC281" i="18"/>
  <c r="CE281" i="18"/>
  <c r="CA282" i="18"/>
  <c r="CC282" i="18"/>
  <c r="CE282" i="18"/>
  <c r="CA283" i="18"/>
  <c r="CC283" i="18"/>
  <c r="CE283" i="18"/>
  <c r="CA284" i="18"/>
  <c r="CC284" i="18"/>
  <c r="CE284" i="18"/>
  <c r="CA285" i="18"/>
  <c r="CC285" i="18"/>
  <c r="CE285" i="18"/>
  <c r="BR265" i="18"/>
  <c r="BT265" i="18"/>
  <c r="BV265" i="18"/>
  <c r="BR266" i="18"/>
  <c r="BT266" i="18"/>
  <c r="BV266" i="18"/>
  <c r="BR267" i="18"/>
  <c r="BT267" i="18"/>
  <c r="BV267" i="18"/>
  <c r="BR268" i="18"/>
  <c r="BT268" i="18"/>
  <c r="BV268" i="18"/>
  <c r="BR269" i="18"/>
  <c r="BT269" i="18"/>
  <c r="BV269" i="18"/>
  <c r="BR270" i="18"/>
  <c r="BT270" i="18"/>
  <c r="BV270" i="18"/>
  <c r="BR271" i="18"/>
  <c r="BT271" i="18"/>
  <c r="BV271" i="18"/>
  <c r="BR272" i="18"/>
  <c r="BT272" i="18"/>
  <c r="BV272" i="18"/>
  <c r="BR273" i="18"/>
  <c r="BT273" i="18"/>
  <c r="BV273" i="18"/>
  <c r="BR274" i="18"/>
  <c r="BT274" i="18"/>
  <c r="BV274" i="18"/>
  <c r="BR275" i="18"/>
  <c r="BT275" i="18"/>
  <c r="BV275" i="18"/>
  <c r="BR276" i="18"/>
  <c r="BT276" i="18"/>
  <c r="BV276" i="18"/>
  <c r="BR277" i="18"/>
  <c r="BT277" i="18"/>
  <c r="BV277" i="18"/>
  <c r="BR278" i="18"/>
  <c r="BT278" i="18"/>
  <c r="BV278" i="18"/>
  <c r="BR279" i="18"/>
  <c r="BT279" i="18"/>
  <c r="BV279" i="18"/>
  <c r="BR280" i="18"/>
  <c r="BT280" i="18"/>
  <c r="BV280" i="18"/>
  <c r="BR281" i="18"/>
  <c r="BT281" i="18"/>
  <c r="BV281" i="18"/>
  <c r="BR282" i="18"/>
  <c r="BT282" i="18"/>
  <c r="BV282" i="18"/>
  <c r="BR283" i="18"/>
  <c r="BT283" i="18"/>
  <c r="BV283" i="18"/>
  <c r="BR284" i="18"/>
  <c r="BT284" i="18"/>
  <c r="BV284" i="18"/>
  <c r="BR285" i="18"/>
  <c r="BT285" i="18"/>
  <c r="BV285" i="18"/>
  <c r="BI265" i="18"/>
  <c r="BK265" i="18"/>
  <c r="BM265" i="18"/>
  <c r="BI266" i="18"/>
  <c r="BK266" i="18"/>
  <c r="BM266" i="18"/>
  <c r="BI267" i="18"/>
  <c r="BK267" i="18"/>
  <c r="BM267" i="18"/>
  <c r="BI268" i="18"/>
  <c r="BK268" i="18"/>
  <c r="BM268" i="18"/>
  <c r="BI269" i="18"/>
  <c r="BK269" i="18"/>
  <c r="BM269" i="18"/>
  <c r="BI270" i="18"/>
  <c r="BK270" i="18"/>
  <c r="BM270" i="18"/>
  <c r="BI271" i="18"/>
  <c r="BK271" i="18"/>
  <c r="BM271" i="18"/>
  <c r="BI272" i="18"/>
  <c r="BK272" i="18"/>
  <c r="BM272" i="18"/>
  <c r="BI273" i="18"/>
  <c r="BK273" i="18"/>
  <c r="BM273" i="18"/>
  <c r="BI274" i="18"/>
  <c r="BK274" i="18"/>
  <c r="BM274" i="18"/>
  <c r="BI275" i="18"/>
  <c r="BK275" i="18"/>
  <c r="BM275" i="18"/>
  <c r="BI276" i="18"/>
  <c r="BK276" i="18"/>
  <c r="BM276" i="18"/>
  <c r="BI277" i="18"/>
  <c r="BK277" i="18"/>
  <c r="BM277" i="18"/>
  <c r="BI278" i="18"/>
  <c r="BK278" i="18"/>
  <c r="BM278" i="18"/>
  <c r="BI279" i="18"/>
  <c r="BK279" i="18"/>
  <c r="BM279" i="18"/>
  <c r="BI280" i="18"/>
  <c r="BK280" i="18"/>
  <c r="BM280" i="18"/>
  <c r="BI281" i="18"/>
  <c r="BK281" i="18"/>
  <c r="BM281" i="18"/>
  <c r="BI282" i="18"/>
  <c r="BK282" i="18"/>
  <c r="BM282" i="18"/>
  <c r="BI283" i="18"/>
  <c r="BK283" i="18"/>
  <c r="BM283" i="18"/>
  <c r="BI284" i="18"/>
  <c r="BK284" i="18"/>
  <c r="BM284" i="18"/>
  <c r="BI285" i="18"/>
  <c r="BK285" i="18"/>
  <c r="BM285" i="18"/>
  <c r="AZ265" i="18"/>
  <c r="BB265" i="18"/>
  <c r="BD265" i="18"/>
  <c r="AZ266" i="18"/>
  <c r="BB266" i="18"/>
  <c r="BD266" i="18"/>
  <c r="AZ267" i="18"/>
  <c r="BB267" i="18"/>
  <c r="BD267" i="18"/>
  <c r="AZ268" i="18"/>
  <c r="BB268" i="18"/>
  <c r="BD268" i="18"/>
  <c r="AZ269" i="18"/>
  <c r="BB269" i="18"/>
  <c r="BD269" i="18"/>
  <c r="AZ270" i="18"/>
  <c r="BB270" i="18"/>
  <c r="BD270" i="18"/>
  <c r="AZ271" i="18"/>
  <c r="BB271" i="18"/>
  <c r="BD271" i="18"/>
  <c r="AZ272" i="18"/>
  <c r="BB272" i="18"/>
  <c r="BD272" i="18"/>
  <c r="AZ273" i="18"/>
  <c r="BB273" i="18"/>
  <c r="BD273" i="18"/>
  <c r="AZ274" i="18"/>
  <c r="BB274" i="18"/>
  <c r="BD274" i="18"/>
  <c r="AZ275" i="18"/>
  <c r="BB275" i="18"/>
  <c r="BD275" i="18"/>
  <c r="AZ276" i="18"/>
  <c r="BB276" i="18"/>
  <c r="BD276" i="18"/>
  <c r="AZ277" i="18"/>
  <c r="BB277" i="18"/>
  <c r="BD277" i="18"/>
  <c r="AZ278" i="18"/>
  <c r="BB278" i="18"/>
  <c r="BD278" i="18"/>
  <c r="AZ279" i="18"/>
  <c r="BB279" i="18"/>
  <c r="BD279" i="18"/>
  <c r="AZ280" i="18"/>
  <c r="BB280" i="18"/>
  <c r="BD280" i="18"/>
  <c r="AZ281" i="18"/>
  <c r="BB281" i="18"/>
  <c r="BD281" i="18"/>
  <c r="AZ282" i="18"/>
  <c r="BB282" i="18"/>
  <c r="BD282" i="18"/>
  <c r="AZ283" i="18"/>
  <c r="BB283" i="18"/>
  <c r="BD283" i="18"/>
  <c r="AZ284" i="18"/>
  <c r="BB284" i="18"/>
  <c r="BD284" i="18"/>
  <c r="AZ285" i="18"/>
  <c r="BB285" i="18"/>
  <c r="BD285" i="18"/>
  <c r="AQ265" i="18"/>
  <c r="AS265" i="18"/>
  <c r="AU265" i="18"/>
  <c r="AQ266" i="18"/>
  <c r="AS266" i="18"/>
  <c r="AU266" i="18"/>
  <c r="AQ267" i="18"/>
  <c r="AS267" i="18"/>
  <c r="AU267" i="18"/>
  <c r="AQ268" i="18"/>
  <c r="AS268" i="18"/>
  <c r="AU268" i="18"/>
  <c r="AQ269" i="18"/>
  <c r="AS269" i="18"/>
  <c r="AU269" i="18"/>
  <c r="AQ270" i="18"/>
  <c r="AS270" i="18"/>
  <c r="AU270" i="18"/>
  <c r="AQ271" i="18"/>
  <c r="AS271" i="18"/>
  <c r="AU271" i="18"/>
  <c r="AQ272" i="18"/>
  <c r="AS272" i="18"/>
  <c r="AU272" i="18"/>
  <c r="AQ273" i="18"/>
  <c r="AS273" i="18"/>
  <c r="AU273" i="18"/>
  <c r="AQ274" i="18"/>
  <c r="AS274" i="18"/>
  <c r="AU274" i="18"/>
  <c r="AQ275" i="18"/>
  <c r="AS275" i="18"/>
  <c r="AU275" i="18"/>
  <c r="AQ276" i="18"/>
  <c r="AS276" i="18"/>
  <c r="AU276" i="18"/>
  <c r="AQ277" i="18"/>
  <c r="AS277" i="18"/>
  <c r="AU277" i="18"/>
  <c r="AQ278" i="18"/>
  <c r="AS278" i="18"/>
  <c r="AU278" i="18"/>
  <c r="AQ279" i="18"/>
  <c r="AS279" i="18"/>
  <c r="AU279" i="18"/>
  <c r="AQ280" i="18"/>
  <c r="AS280" i="18"/>
  <c r="AU280" i="18"/>
  <c r="AQ281" i="18"/>
  <c r="AS281" i="18"/>
  <c r="AU281" i="18"/>
  <c r="AQ282" i="18"/>
  <c r="AS282" i="18"/>
  <c r="AU282" i="18"/>
  <c r="AQ283" i="18"/>
  <c r="AS283" i="18"/>
  <c r="AU283" i="18"/>
  <c r="AQ284" i="18"/>
  <c r="AS284" i="18"/>
  <c r="AU284" i="18"/>
  <c r="AQ285" i="18"/>
  <c r="AS285" i="18"/>
  <c r="AU285" i="18"/>
  <c r="AL265" i="18"/>
  <c r="AL266" i="18"/>
  <c r="AL267" i="18"/>
  <c r="AL268" i="18"/>
  <c r="AL269" i="18"/>
  <c r="AL270" i="18"/>
  <c r="AL271" i="18"/>
  <c r="AL272" i="18"/>
  <c r="AL273" i="18"/>
  <c r="AL274" i="18"/>
  <c r="AL275" i="18"/>
  <c r="AL276" i="18"/>
  <c r="AL277" i="18"/>
  <c r="AL278" i="18"/>
  <c r="AL279" i="18"/>
  <c r="AL280" i="18"/>
  <c r="AL281" i="18"/>
  <c r="AL282" i="18"/>
  <c r="AL283" i="18"/>
  <c r="AL284" i="18"/>
  <c r="AL285" i="18"/>
  <c r="AJ265" i="18"/>
  <c r="AJ266" i="18"/>
  <c r="AJ267" i="18"/>
  <c r="AJ268" i="18"/>
  <c r="AJ269" i="18"/>
  <c r="AJ270" i="18"/>
  <c r="AJ271" i="18"/>
  <c r="AJ272" i="18"/>
  <c r="AJ273" i="18"/>
  <c r="AJ274" i="18"/>
  <c r="AJ275" i="18"/>
  <c r="AJ276" i="18"/>
  <c r="AJ277" i="18"/>
  <c r="AJ278" i="18"/>
  <c r="AJ279" i="18"/>
  <c r="AJ280" i="18"/>
  <c r="AJ281" i="18"/>
  <c r="AJ282" i="18"/>
  <c r="AJ283" i="18"/>
  <c r="AJ284" i="18"/>
  <c r="AJ285" i="18"/>
  <c r="AH265" i="18"/>
  <c r="AH266" i="18"/>
  <c r="AH267" i="18"/>
  <c r="AH268" i="18"/>
  <c r="AH269" i="18"/>
  <c r="AH270" i="18"/>
  <c r="AH271" i="18"/>
  <c r="AH272" i="18"/>
  <c r="AH273" i="18"/>
  <c r="AH274" i="18"/>
  <c r="AH275" i="18"/>
  <c r="AH276" i="18"/>
  <c r="AH277" i="18"/>
  <c r="AH278" i="18"/>
  <c r="AH279" i="18"/>
  <c r="AH280" i="18"/>
  <c r="AH281" i="18"/>
  <c r="AH282" i="18"/>
  <c r="AH283" i="18"/>
  <c r="AH284" i="18"/>
  <c r="AH285" i="18"/>
  <c r="DO310" i="18"/>
  <c r="DM310" i="18"/>
  <c r="DK310" i="18"/>
  <c r="CW310" i="18"/>
  <c r="CU310" i="18"/>
  <c r="CS310" i="18"/>
  <c r="CN310" i="18"/>
  <c r="CL310" i="18"/>
  <c r="CJ310" i="18"/>
  <c r="CP310" i="18" s="1"/>
  <c r="CE310" i="18"/>
  <c r="CC310" i="18"/>
  <c r="CA310" i="18"/>
  <c r="BV310" i="18"/>
  <c r="BT310" i="18"/>
  <c r="BR310" i="18"/>
  <c r="BM310" i="18"/>
  <c r="BK310" i="18"/>
  <c r="BI310" i="18"/>
  <c r="BD310" i="18"/>
  <c r="BB310" i="18"/>
  <c r="AZ310" i="18"/>
  <c r="AU310" i="18"/>
  <c r="AS310" i="18"/>
  <c r="AQ310" i="18"/>
  <c r="AL310" i="18"/>
  <c r="AJ310" i="18"/>
  <c r="AH310" i="18"/>
  <c r="DO309" i="18"/>
  <c r="DM309" i="18"/>
  <c r="DK309" i="18"/>
  <c r="CW309" i="18"/>
  <c r="CU309" i="18"/>
  <c r="CS309" i="18"/>
  <c r="CY309" i="18" s="1"/>
  <c r="CN309" i="18"/>
  <c r="CL309" i="18"/>
  <c r="CJ309" i="18"/>
  <c r="CE309" i="18"/>
  <c r="CC309" i="18"/>
  <c r="CA309" i="18"/>
  <c r="BV309" i="18"/>
  <c r="BT309" i="18"/>
  <c r="BR309" i="18"/>
  <c r="BM309" i="18"/>
  <c r="BK309" i="18"/>
  <c r="BI309" i="18"/>
  <c r="BD309" i="18"/>
  <c r="BB309" i="18"/>
  <c r="AZ309" i="18"/>
  <c r="AU309" i="18"/>
  <c r="AS309" i="18"/>
  <c r="AQ309" i="18"/>
  <c r="AL309" i="18"/>
  <c r="AJ309" i="18"/>
  <c r="AH309" i="18"/>
  <c r="DO308" i="18"/>
  <c r="DM308" i="18"/>
  <c r="DK308" i="18"/>
  <c r="DQ308" i="18" s="1"/>
  <c r="CW308" i="18"/>
  <c r="CU308" i="18"/>
  <c r="CS308" i="18"/>
  <c r="CN308" i="18"/>
  <c r="CL308" i="18"/>
  <c r="CJ308" i="18"/>
  <c r="CE308" i="18"/>
  <c r="CC308" i="18"/>
  <c r="CA308" i="18"/>
  <c r="BV308" i="18"/>
  <c r="BT308" i="18"/>
  <c r="BR308" i="18"/>
  <c r="BM308" i="18"/>
  <c r="BK308" i="18"/>
  <c r="BI308" i="18"/>
  <c r="BD308" i="18"/>
  <c r="BB308" i="18"/>
  <c r="AZ308" i="18"/>
  <c r="AU308" i="18"/>
  <c r="AS308" i="18"/>
  <c r="AQ308" i="18"/>
  <c r="AL308" i="18"/>
  <c r="AJ308" i="18"/>
  <c r="AH308" i="18"/>
  <c r="AN308" i="18" s="1"/>
  <c r="DO307" i="18"/>
  <c r="DM307" i="18"/>
  <c r="DK307" i="18"/>
  <c r="CW307" i="18"/>
  <c r="CU307" i="18"/>
  <c r="CS307" i="18"/>
  <c r="CN307" i="18"/>
  <c r="CL307" i="18"/>
  <c r="CJ307" i="18"/>
  <c r="CE307" i="18"/>
  <c r="CC307" i="18"/>
  <c r="CA307" i="18"/>
  <c r="BV307" i="18"/>
  <c r="BT307" i="18"/>
  <c r="BR307" i="18"/>
  <c r="BM307" i="18"/>
  <c r="BK307" i="18"/>
  <c r="BI307" i="18"/>
  <c r="BD307" i="18"/>
  <c r="BB307" i="18"/>
  <c r="AZ307" i="18"/>
  <c r="AU307" i="18"/>
  <c r="AS307" i="18"/>
  <c r="AQ307" i="18"/>
  <c r="AL307" i="18"/>
  <c r="AJ307" i="18"/>
  <c r="AH307" i="18"/>
  <c r="DO306" i="18"/>
  <c r="DM306" i="18"/>
  <c r="DK306" i="18"/>
  <c r="CW306" i="18"/>
  <c r="CU306" i="18"/>
  <c r="CS306" i="18"/>
  <c r="CN306" i="18"/>
  <c r="CL306" i="18"/>
  <c r="CJ306" i="18"/>
  <c r="CE306" i="18"/>
  <c r="CC306" i="18"/>
  <c r="CA306" i="18"/>
  <c r="BV306" i="18"/>
  <c r="BT306" i="18"/>
  <c r="BR306" i="18"/>
  <c r="BM306" i="18"/>
  <c r="BK306" i="18"/>
  <c r="BI306" i="18"/>
  <c r="BD306" i="18"/>
  <c r="BB306" i="18"/>
  <c r="AZ306" i="18"/>
  <c r="AU306" i="18"/>
  <c r="AS306" i="18"/>
  <c r="AQ306" i="18"/>
  <c r="AL306" i="18"/>
  <c r="AJ306" i="18"/>
  <c r="AH306" i="18"/>
  <c r="DO305" i="18"/>
  <c r="DM305" i="18"/>
  <c r="DK305" i="18"/>
  <c r="CW305" i="18"/>
  <c r="CU305" i="18"/>
  <c r="CS305" i="18"/>
  <c r="CN305" i="18"/>
  <c r="CL305" i="18"/>
  <c r="CJ305" i="18"/>
  <c r="CE305" i="18"/>
  <c r="CC305" i="18"/>
  <c r="CA305" i="18"/>
  <c r="BV305" i="18"/>
  <c r="BT305" i="18"/>
  <c r="BR305" i="18"/>
  <c r="BM305" i="18"/>
  <c r="BK305" i="18"/>
  <c r="BI305" i="18"/>
  <c r="BD305" i="18"/>
  <c r="BB305" i="18"/>
  <c r="AZ305" i="18"/>
  <c r="AS305" i="18"/>
  <c r="AQ305" i="18"/>
  <c r="AJ305" i="18"/>
  <c r="AH305" i="18"/>
  <c r="AN305" i="18" s="1"/>
  <c r="DO264" i="18"/>
  <c r="DM264" i="18"/>
  <c r="DK264" i="18"/>
  <c r="DD264" i="18"/>
  <c r="DB264" i="18"/>
  <c r="CW264" i="18"/>
  <c r="CU264" i="18"/>
  <c r="CS264" i="18"/>
  <c r="CN264" i="18"/>
  <c r="CL264" i="18"/>
  <c r="CJ264" i="18"/>
  <c r="CE264" i="18"/>
  <c r="CC264" i="18"/>
  <c r="CA264" i="18"/>
  <c r="BV264" i="18"/>
  <c r="BT264" i="18"/>
  <c r="BR264" i="18"/>
  <c r="BM264" i="18"/>
  <c r="BK264" i="18"/>
  <c r="BI264" i="18"/>
  <c r="BD264" i="18"/>
  <c r="BB264" i="18"/>
  <c r="AZ264" i="18"/>
  <c r="AU264" i="18"/>
  <c r="AS264" i="18"/>
  <c r="AQ264" i="18"/>
  <c r="AL264" i="18"/>
  <c r="AJ264" i="18"/>
  <c r="AH264" i="18"/>
  <c r="DO263" i="18"/>
  <c r="DM263" i="18"/>
  <c r="DK263" i="18"/>
  <c r="DD263" i="18"/>
  <c r="DB263" i="18"/>
  <c r="CW263" i="18"/>
  <c r="CU263" i="18"/>
  <c r="CS263" i="18"/>
  <c r="CN263" i="18"/>
  <c r="CL263" i="18"/>
  <c r="CJ263" i="18"/>
  <c r="CE263" i="18"/>
  <c r="CC263" i="18"/>
  <c r="CA263" i="18"/>
  <c r="BV263" i="18"/>
  <c r="BT263" i="18"/>
  <c r="BR263" i="18"/>
  <c r="BM263" i="18"/>
  <c r="BK263" i="18"/>
  <c r="BI263" i="18"/>
  <c r="BD263" i="18"/>
  <c r="BB263" i="18"/>
  <c r="AZ263" i="18"/>
  <c r="AU263" i="18"/>
  <c r="AS263" i="18"/>
  <c r="AQ263" i="18"/>
  <c r="AL263" i="18"/>
  <c r="AJ263" i="18"/>
  <c r="AH263" i="18"/>
  <c r="DO262" i="18"/>
  <c r="DM262" i="18"/>
  <c r="DK262" i="18"/>
  <c r="DD262" i="18"/>
  <c r="DB262" i="18"/>
  <c r="CW262" i="18"/>
  <c r="CU262" i="18"/>
  <c r="CS262" i="18"/>
  <c r="CN262" i="18"/>
  <c r="CL262" i="18"/>
  <c r="CJ262" i="18"/>
  <c r="CE262" i="18"/>
  <c r="CC262" i="18"/>
  <c r="CA262" i="18"/>
  <c r="BV262" i="18"/>
  <c r="BT262" i="18"/>
  <c r="BR262" i="18"/>
  <c r="BM262" i="18"/>
  <c r="BK262" i="18"/>
  <c r="BI262" i="18"/>
  <c r="BD262" i="18"/>
  <c r="BB262" i="18"/>
  <c r="AZ262" i="18"/>
  <c r="AU262" i="18"/>
  <c r="AS262" i="18"/>
  <c r="AQ262" i="18"/>
  <c r="AL262" i="18"/>
  <c r="AJ262" i="18"/>
  <c r="AH262" i="18"/>
  <c r="DO261" i="18"/>
  <c r="DM261" i="18"/>
  <c r="DK261" i="18"/>
  <c r="DD261" i="18"/>
  <c r="DB261" i="18"/>
  <c r="CW261" i="18"/>
  <c r="CU261" i="18"/>
  <c r="CS261" i="18"/>
  <c r="CN261" i="18"/>
  <c r="CL261" i="18"/>
  <c r="CJ261" i="18"/>
  <c r="CE261" i="18"/>
  <c r="CC261" i="18"/>
  <c r="CA261" i="18"/>
  <c r="BV261" i="18"/>
  <c r="BT261" i="18"/>
  <c r="BR261" i="18"/>
  <c r="BM261" i="18"/>
  <c r="BK261" i="18"/>
  <c r="BI261" i="18"/>
  <c r="BD261" i="18"/>
  <c r="BB261" i="18"/>
  <c r="AZ261" i="18"/>
  <c r="AU261" i="18"/>
  <c r="AS261" i="18"/>
  <c r="AQ261" i="18"/>
  <c r="AL261" i="18"/>
  <c r="AJ261" i="18"/>
  <c r="AH261" i="18"/>
  <c r="DO260" i="18"/>
  <c r="DM260" i="18"/>
  <c r="DK260" i="18"/>
  <c r="DD260" i="18"/>
  <c r="DB260" i="18"/>
  <c r="CW260" i="18"/>
  <c r="CU260" i="18"/>
  <c r="CS260" i="18"/>
  <c r="CN260" i="18"/>
  <c r="CL260" i="18"/>
  <c r="CJ260" i="18"/>
  <c r="CE260" i="18"/>
  <c r="CC260" i="18"/>
  <c r="CA260" i="18"/>
  <c r="BV260" i="18"/>
  <c r="BT260" i="18"/>
  <c r="BR260" i="18"/>
  <c r="BM260" i="18"/>
  <c r="BK260" i="18"/>
  <c r="BI260" i="18"/>
  <c r="BD260" i="18"/>
  <c r="BB260" i="18"/>
  <c r="AZ260" i="18"/>
  <c r="AU260" i="18"/>
  <c r="AS260" i="18"/>
  <c r="AQ260" i="18"/>
  <c r="AL260" i="18"/>
  <c r="AJ260" i="18"/>
  <c r="AH260" i="18"/>
  <c r="DO259" i="18"/>
  <c r="DM259" i="18"/>
  <c r="DK259" i="18"/>
  <c r="DD259" i="18"/>
  <c r="DB259" i="18"/>
  <c r="CW259" i="18"/>
  <c r="CU259" i="18"/>
  <c r="CS259" i="18"/>
  <c r="CN259" i="18"/>
  <c r="CL259" i="18"/>
  <c r="CJ259" i="18"/>
  <c r="CE259" i="18"/>
  <c r="CC259" i="18"/>
  <c r="CA259" i="18"/>
  <c r="BV259" i="18"/>
  <c r="BT259" i="18"/>
  <c r="BR259" i="18"/>
  <c r="BM259" i="18"/>
  <c r="BK259" i="18"/>
  <c r="BI259" i="18"/>
  <c r="BD259" i="18"/>
  <c r="BB259" i="18"/>
  <c r="AZ259" i="18"/>
  <c r="AU259" i="18"/>
  <c r="AS259" i="18"/>
  <c r="AQ259" i="18"/>
  <c r="AL259" i="18"/>
  <c r="AJ259" i="18"/>
  <c r="AH259" i="18"/>
  <c r="DO240" i="18"/>
  <c r="DM240" i="18"/>
  <c r="DK240" i="18"/>
  <c r="DD240" i="18"/>
  <c r="DB240" i="18"/>
  <c r="CW240" i="18"/>
  <c r="CU240" i="18"/>
  <c r="CS240" i="18"/>
  <c r="CN240" i="18"/>
  <c r="CL240" i="18"/>
  <c r="CJ240" i="18"/>
  <c r="CE240" i="18"/>
  <c r="CC240" i="18"/>
  <c r="CA240" i="18"/>
  <c r="BV240" i="18"/>
  <c r="BT240" i="18"/>
  <c r="BR240" i="18"/>
  <c r="BM240" i="18"/>
  <c r="BK240" i="18"/>
  <c r="BI240" i="18"/>
  <c r="BD240" i="18"/>
  <c r="BB240" i="18"/>
  <c r="AZ240" i="18"/>
  <c r="AU240" i="18"/>
  <c r="AS240" i="18"/>
  <c r="AQ240" i="18"/>
  <c r="AL240" i="18"/>
  <c r="AJ240" i="18"/>
  <c r="AH240" i="18"/>
  <c r="DO239" i="18"/>
  <c r="DM239" i="18"/>
  <c r="DK239" i="18"/>
  <c r="DD239" i="18"/>
  <c r="DB239" i="18"/>
  <c r="CW239" i="18"/>
  <c r="CU239" i="18"/>
  <c r="CS239" i="18"/>
  <c r="CN239" i="18"/>
  <c r="CL239" i="18"/>
  <c r="CJ239" i="18"/>
  <c r="CE239" i="18"/>
  <c r="CC239" i="18"/>
  <c r="CA239" i="18"/>
  <c r="BV239" i="18"/>
  <c r="BT239" i="18"/>
  <c r="BR239" i="18"/>
  <c r="BM239" i="18"/>
  <c r="BK239" i="18"/>
  <c r="BI239" i="18"/>
  <c r="BD239" i="18"/>
  <c r="BB239" i="18"/>
  <c r="AZ239" i="18"/>
  <c r="AU239" i="18"/>
  <c r="AS239" i="18"/>
  <c r="AQ239" i="18"/>
  <c r="AL239" i="18"/>
  <c r="AJ239" i="18"/>
  <c r="AH239" i="18"/>
  <c r="DO238" i="18"/>
  <c r="DM238" i="18"/>
  <c r="DK238" i="18"/>
  <c r="DD238" i="18"/>
  <c r="DB238" i="18"/>
  <c r="CW238" i="18"/>
  <c r="CU238" i="18"/>
  <c r="CS238" i="18"/>
  <c r="CN238" i="18"/>
  <c r="CL238" i="18"/>
  <c r="CJ238" i="18"/>
  <c r="CE238" i="18"/>
  <c r="CC238" i="18"/>
  <c r="CA238" i="18"/>
  <c r="BV238" i="18"/>
  <c r="BT238" i="18"/>
  <c r="BR238" i="18"/>
  <c r="BM238" i="18"/>
  <c r="BK238" i="18"/>
  <c r="BI238" i="18"/>
  <c r="BD238" i="18"/>
  <c r="BB238" i="18"/>
  <c r="AZ238" i="18"/>
  <c r="AU238" i="18"/>
  <c r="AS238" i="18"/>
  <c r="AQ238" i="18"/>
  <c r="AL238" i="18"/>
  <c r="AJ238" i="18"/>
  <c r="AH238" i="18"/>
  <c r="DO237" i="18"/>
  <c r="DM237" i="18"/>
  <c r="DK237" i="18"/>
  <c r="DD237" i="18"/>
  <c r="DB237" i="18"/>
  <c r="CW237" i="18"/>
  <c r="CU237" i="18"/>
  <c r="CS237" i="18"/>
  <c r="CN237" i="18"/>
  <c r="CL237" i="18"/>
  <c r="CJ237" i="18"/>
  <c r="CE237" i="18"/>
  <c r="CC237" i="18"/>
  <c r="CA237" i="18"/>
  <c r="BV237" i="18"/>
  <c r="BT237" i="18"/>
  <c r="BR237" i="18"/>
  <c r="BM237" i="18"/>
  <c r="BK237" i="18"/>
  <c r="BI237" i="18"/>
  <c r="BD237" i="18"/>
  <c r="BB237" i="18"/>
  <c r="AZ237" i="18"/>
  <c r="AU237" i="18"/>
  <c r="AS237" i="18"/>
  <c r="AQ237" i="18"/>
  <c r="AL237" i="18"/>
  <c r="AJ237" i="18"/>
  <c r="AH237" i="18"/>
  <c r="DO236" i="18"/>
  <c r="DM236" i="18"/>
  <c r="DK236" i="18"/>
  <c r="DD236" i="18"/>
  <c r="DB236" i="18"/>
  <c r="CW236" i="18"/>
  <c r="CU236" i="18"/>
  <c r="CS236" i="18"/>
  <c r="CN236" i="18"/>
  <c r="CL236" i="18"/>
  <c r="CJ236" i="18"/>
  <c r="CE236" i="18"/>
  <c r="CC236" i="18"/>
  <c r="CA236" i="18"/>
  <c r="BV236" i="18"/>
  <c r="BT236" i="18"/>
  <c r="BR236" i="18"/>
  <c r="BM236" i="18"/>
  <c r="BK236" i="18"/>
  <c r="BI236" i="18"/>
  <c r="BD236" i="18"/>
  <c r="BB236" i="18"/>
  <c r="AZ236" i="18"/>
  <c r="AU236" i="18"/>
  <c r="AS236" i="18"/>
  <c r="AQ236" i="18"/>
  <c r="AL236" i="18"/>
  <c r="AJ236" i="18"/>
  <c r="AH236" i="18"/>
  <c r="DO235" i="18"/>
  <c r="DM235" i="18"/>
  <c r="DK235" i="18"/>
  <c r="DD235" i="18"/>
  <c r="DB235" i="18"/>
  <c r="CW235" i="18"/>
  <c r="CU235" i="18"/>
  <c r="CS235" i="18"/>
  <c r="CN235" i="18"/>
  <c r="CL235" i="18"/>
  <c r="CJ235" i="18"/>
  <c r="CE235" i="18"/>
  <c r="CC235" i="18"/>
  <c r="CA235" i="18"/>
  <c r="BV235" i="18"/>
  <c r="BT235" i="18"/>
  <c r="BR235" i="18"/>
  <c r="BM235" i="18"/>
  <c r="BK235" i="18"/>
  <c r="BI235" i="18"/>
  <c r="BD235" i="18"/>
  <c r="BB235" i="18"/>
  <c r="AZ235" i="18"/>
  <c r="AU235" i="18"/>
  <c r="AS235" i="18"/>
  <c r="AQ235" i="18"/>
  <c r="AL235" i="18"/>
  <c r="AJ235" i="18"/>
  <c r="AH235" i="18"/>
  <c r="DO207" i="18"/>
  <c r="DM207" i="18"/>
  <c r="DK207" i="18"/>
  <c r="DD207" i="18"/>
  <c r="DB207" i="18"/>
  <c r="CW207" i="18"/>
  <c r="CU207" i="18"/>
  <c r="CS207" i="18"/>
  <c r="CN207" i="18"/>
  <c r="CL207" i="18"/>
  <c r="CJ207" i="18"/>
  <c r="CE207" i="18"/>
  <c r="CC207" i="18"/>
  <c r="CA207" i="18"/>
  <c r="BV207" i="18"/>
  <c r="BT207" i="18"/>
  <c r="BR207" i="18"/>
  <c r="BM207" i="18"/>
  <c r="BK207" i="18"/>
  <c r="BI207" i="18"/>
  <c r="BD207" i="18"/>
  <c r="BB207" i="18"/>
  <c r="AZ207" i="18"/>
  <c r="AU207" i="18"/>
  <c r="AS207" i="18"/>
  <c r="AQ207" i="18"/>
  <c r="AL207" i="18"/>
  <c r="AJ207" i="18"/>
  <c r="AH207" i="18"/>
  <c r="DO206" i="18"/>
  <c r="DM206" i="18"/>
  <c r="DK206" i="18"/>
  <c r="DD206" i="18"/>
  <c r="DB206" i="18"/>
  <c r="CW206" i="18"/>
  <c r="CU206" i="18"/>
  <c r="CS206" i="18"/>
  <c r="CN206" i="18"/>
  <c r="CL206" i="18"/>
  <c r="CJ206" i="18"/>
  <c r="CE206" i="18"/>
  <c r="CC206" i="18"/>
  <c r="CA206" i="18"/>
  <c r="BV206" i="18"/>
  <c r="BT206" i="18"/>
  <c r="BR206" i="18"/>
  <c r="BM206" i="18"/>
  <c r="BK206" i="18"/>
  <c r="BI206" i="18"/>
  <c r="BD206" i="18"/>
  <c r="BB206" i="18"/>
  <c r="AZ206" i="18"/>
  <c r="AU206" i="18"/>
  <c r="AS206" i="18"/>
  <c r="AQ206" i="18"/>
  <c r="AL206" i="18"/>
  <c r="AJ206" i="18"/>
  <c r="AH206" i="18"/>
  <c r="DO205" i="18"/>
  <c r="DM205" i="18"/>
  <c r="DK205" i="18"/>
  <c r="DD205" i="18"/>
  <c r="DB205" i="18"/>
  <c r="CW205" i="18"/>
  <c r="CU205" i="18"/>
  <c r="CS205" i="18"/>
  <c r="CN205" i="18"/>
  <c r="CL205" i="18"/>
  <c r="CJ205" i="18"/>
  <c r="CE205" i="18"/>
  <c r="CC205" i="18"/>
  <c r="CA205" i="18"/>
  <c r="BV205" i="18"/>
  <c r="BT205" i="18"/>
  <c r="BR205" i="18"/>
  <c r="BM205" i="18"/>
  <c r="BK205" i="18"/>
  <c r="BI205" i="18"/>
  <c r="BD205" i="18"/>
  <c r="BB205" i="18"/>
  <c r="AZ205" i="18"/>
  <c r="AU205" i="18"/>
  <c r="AS205" i="18"/>
  <c r="AQ205" i="18"/>
  <c r="AL205" i="18"/>
  <c r="AJ205" i="18"/>
  <c r="AH205" i="18"/>
  <c r="DO204" i="18"/>
  <c r="DM204" i="18"/>
  <c r="DK204" i="18"/>
  <c r="DD204" i="18"/>
  <c r="DB204" i="18"/>
  <c r="CW204" i="18"/>
  <c r="CU204" i="18"/>
  <c r="CS204" i="18"/>
  <c r="CN204" i="18"/>
  <c r="CL204" i="18"/>
  <c r="CJ204" i="18"/>
  <c r="CE204" i="18"/>
  <c r="CC204" i="18"/>
  <c r="CA204" i="18"/>
  <c r="BV204" i="18"/>
  <c r="BT204" i="18"/>
  <c r="BR204" i="18"/>
  <c r="BM204" i="18"/>
  <c r="BK204" i="18"/>
  <c r="BI204" i="18"/>
  <c r="BD204" i="18"/>
  <c r="BB204" i="18"/>
  <c r="AZ204" i="18"/>
  <c r="AU204" i="18"/>
  <c r="AS204" i="18"/>
  <c r="AQ204" i="18"/>
  <c r="AL204" i="18"/>
  <c r="AJ204" i="18"/>
  <c r="AH204" i="18"/>
  <c r="DO203" i="18"/>
  <c r="DM203" i="18"/>
  <c r="DK203" i="18"/>
  <c r="DD203" i="18"/>
  <c r="DB203" i="18"/>
  <c r="CW203" i="18"/>
  <c r="CU203" i="18"/>
  <c r="CS203" i="18"/>
  <c r="CN203" i="18"/>
  <c r="CL203" i="18"/>
  <c r="CJ203" i="18"/>
  <c r="CE203" i="18"/>
  <c r="CC203" i="18"/>
  <c r="CA203" i="18"/>
  <c r="BV203" i="18"/>
  <c r="BT203" i="18"/>
  <c r="BR203" i="18"/>
  <c r="BM203" i="18"/>
  <c r="BK203" i="18"/>
  <c r="BI203" i="18"/>
  <c r="BD203" i="18"/>
  <c r="BB203" i="18"/>
  <c r="AZ203" i="18"/>
  <c r="AU203" i="18"/>
  <c r="AS203" i="18"/>
  <c r="AQ203" i="18"/>
  <c r="AL203" i="18"/>
  <c r="AJ203" i="18"/>
  <c r="AH203" i="18"/>
  <c r="DO202" i="18"/>
  <c r="DM202" i="18"/>
  <c r="DK202" i="18"/>
  <c r="DD202" i="18"/>
  <c r="DB202" i="18"/>
  <c r="CW202" i="18"/>
  <c r="CU202" i="18"/>
  <c r="CS202" i="18"/>
  <c r="CN202" i="18"/>
  <c r="CL202" i="18"/>
  <c r="CJ202" i="18"/>
  <c r="CE202" i="18"/>
  <c r="CC202" i="18"/>
  <c r="CA202" i="18"/>
  <c r="BV202" i="18"/>
  <c r="BT202" i="18"/>
  <c r="BR202" i="18"/>
  <c r="BM202" i="18"/>
  <c r="BK202" i="18"/>
  <c r="BI202" i="18"/>
  <c r="BD202" i="18"/>
  <c r="BB202" i="18"/>
  <c r="AZ202" i="18"/>
  <c r="AU202" i="18"/>
  <c r="AS202" i="18"/>
  <c r="AQ202" i="18"/>
  <c r="AL202" i="18"/>
  <c r="AJ202" i="18"/>
  <c r="AH202" i="18"/>
  <c r="DO181" i="18"/>
  <c r="DM181" i="18"/>
  <c r="DK181" i="18"/>
  <c r="DD181" i="18"/>
  <c r="DB181" i="18"/>
  <c r="CW181" i="18"/>
  <c r="CU181" i="18"/>
  <c r="CS181" i="18"/>
  <c r="CN181" i="18"/>
  <c r="CL181" i="18"/>
  <c r="CJ181" i="18"/>
  <c r="CE181" i="18"/>
  <c r="CC181" i="18"/>
  <c r="CA181" i="18"/>
  <c r="BV181" i="18"/>
  <c r="BT181" i="18"/>
  <c r="BR181" i="18"/>
  <c r="BM181" i="18"/>
  <c r="BK181" i="18"/>
  <c r="BI181" i="18"/>
  <c r="BD181" i="18"/>
  <c r="BB181" i="18"/>
  <c r="AZ181" i="18"/>
  <c r="AU181" i="18"/>
  <c r="AS181" i="18"/>
  <c r="AQ181" i="18"/>
  <c r="AL181" i="18"/>
  <c r="AJ181" i="18"/>
  <c r="AH181" i="18"/>
  <c r="DO180" i="18"/>
  <c r="DM180" i="18"/>
  <c r="DK180" i="18"/>
  <c r="DD180" i="18"/>
  <c r="DB180" i="18"/>
  <c r="CW180" i="18"/>
  <c r="CU180" i="18"/>
  <c r="CS180" i="18"/>
  <c r="CN180" i="18"/>
  <c r="CL180" i="18"/>
  <c r="CJ180" i="18"/>
  <c r="CE180" i="18"/>
  <c r="CC180" i="18"/>
  <c r="CA180" i="18"/>
  <c r="BV180" i="18"/>
  <c r="BT180" i="18"/>
  <c r="BR180" i="18"/>
  <c r="BM180" i="18"/>
  <c r="BK180" i="18"/>
  <c r="BI180" i="18"/>
  <c r="BD180" i="18"/>
  <c r="BB180" i="18"/>
  <c r="AZ180" i="18"/>
  <c r="AU180" i="18"/>
  <c r="AS180" i="18"/>
  <c r="AQ180" i="18"/>
  <c r="AL180" i="18"/>
  <c r="AJ180" i="18"/>
  <c r="AH180" i="18"/>
  <c r="DO179" i="18"/>
  <c r="DM179" i="18"/>
  <c r="DK179" i="18"/>
  <c r="DD179" i="18"/>
  <c r="DB179" i="18"/>
  <c r="CW179" i="18"/>
  <c r="CU179" i="18"/>
  <c r="CS179" i="18"/>
  <c r="CN179" i="18"/>
  <c r="CL179" i="18"/>
  <c r="CJ179" i="18"/>
  <c r="CE179" i="18"/>
  <c r="CC179" i="18"/>
  <c r="CA179" i="18"/>
  <c r="BV179" i="18"/>
  <c r="BT179" i="18"/>
  <c r="BR179" i="18"/>
  <c r="BM179" i="18"/>
  <c r="BK179" i="18"/>
  <c r="BI179" i="18"/>
  <c r="BD179" i="18"/>
  <c r="BB179" i="18"/>
  <c r="AZ179" i="18"/>
  <c r="AU179" i="18"/>
  <c r="AS179" i="18"/>
  <c r="AQ179" i="18"/>
  <c r="AL179" i="18"/>
  <c r="AJ179" i="18"/>
  <c r="AH179" i="18"/>
  <c r="DO178" i="18"/>
  <c r="DM178" i="18"/>
  <c r="DK178" i="18"/>
  <c r="DD178" i="18"/>
  <c r="DB178" i="18"/>
  <c r="CW178" i="18"/>
  <c r="CU178" i="18"/>
  <c r="CS178" i="18"/>
  <c r="CN178" i="18"/>
  <c r="CL178" i="18"/>
  <c r="CJ178" i="18"/>
  <c r="CE178" i="18"/>
  <c r="CC178" i="18"/>
  <c r="CA178" i="18"/>
  <c r="BV178" i="18"/>
  <c r="BT178" i="18"/>
  <c r="BR178" i="18"/>
  <c r="BM178" i="18"/>
  <c r="BK178" i="18"/>
  <c r="BI178" i="18"/>
  <c r="BD178" i="18"/>
  <c r="BB178" i="18"/>
  <c r="AZ178" i="18"/>
  <c r="AU178" i="18"/>
  <c r="AS178" i="18"/>
  <c r="AQ178" i="18"/>
  <c r="AL178" i="18"/>
  <c r="AJ178" i="18"/>
  <c r="AH178" i="18"/>
  <c r="DO177" i="18"/>
  <c r="DM177" i="18"/>
  <c r="DK177" i="18"/>
  <c r="DD177" i="18"/>
  <c r="DB177" i="18"/>
  <c r="CW177" i="18"/>
  <c r="CU177" i="18"/>
  <c r="CS177" i="18"/>
  <c r="CN177" i="18"/>
  <c r="CL177" i="18"/>
  <c r="CJ177" i="18"/>
  <c r="CE177" i="18"/>
  <c r="CC177" i="18"/>
  <c r="CA177" i="18"/>
  <c r="BV177" i="18"/>
  <c r="BT177" i="18"/>
  <c r="BR177" i="18"/>
  <c r="BM177" i="18"/>
  <c r="BK177" i="18"/>
  <c r="BI177" i="18"/>
  <c r="BD177" i="18"/>
  <c r="BB177" i="18"/>
  <c r="AZ177" i="18"/>
  <c r="AU177" i="18"/>
  <c r="AS177" i="18"/>
  <c r="AQ177" i="18"/>
  <c r="AL177" i="18"/>
  <c r="AJ177" i="18"/>
  <c r="AH177" i="18"/>
  <c r="DO176" i="18"/>
  <c r="DM176" i="18"/>
  <c r="DK176" i="18"/>
  <c r="DD176" i="18"/>
  <c r="DB176" i="18"/>
  <c r="CW176" i="18"/>
  <c r="CU176" i="18"/>
  <c r="CS176" i="18"/>
  <c r="CN176" i="18"/>
  <c r="CL176" i="18"/>
  <c r="CJ176" i="18"/>
  <c r="CE176" i="18"/>
  <c r="CC176" i="18"/>
  <c r="CA176" i="18"/>
  <c r="BV176" i="18"/>
  <c r="BT176" i="18"/>
  <c r="BR176" i="18"/>
  <c r="BM176" i="18"/>
  <c r="BK176" i="18"/>
  <c r="BI176" i="18"/>
  <c r="BD176" i="18"/>
  <c r="BB176" i="18"/>
  <c r="AZ176" i="18"/>
  <c r="AU176" i="18"/>
  <c r="AS176" i="18"/>
  <c r="AQ176" i="18"/>
  <c r="AJ176" i="18"/>
  <c r="AH176" i="18"/>
  <c r="DO136" i="18"/>
  <c r="DM136" i="18"/>
  <c r="DK136" i="18"/>
  <c r="DD136" i="18"/>
  <c r="DB136" i="18"/>
  <c r="CW136" i="18"/>
  <c r="CU136" i="18"/>
  <c r="CS136" i="18"/>
  <c r="CL136" i="18"/>
  <c r="CJ136" i="18"/>
  <c r="CC136" i="18"/>
  <c r="CA136" i="18"/>
  <c r="BT136" i="18"/>
  <c r="BR136" i="18"/>
  <c r="BK136" i="18"/>
  <c r="BI136" i="18"/>
  <c r="BB136" i="18"/>
  <c r="AZ136" i="18"/>
  <c r="AS136" i="18"/>
  <c r="AQ136" i="18"/>
  <c r="AJ136" i="18"/>
  <c r="AH136" i="18"/>
  <c r="DO135" i="18"/>
  <c r="DM135" i="18"/>
  <c r="DK135" i="18"/>
  <c r="DD135" i="18"/>
  <c r="DB135" i="18"/>
  <c r="CW135" i="18"/>
  <c r="CU135" i="18"/>
  <c r="CS135" i="18"/>
  <c r="CL135" i="18"/>
  <c r="CJ135" i="18"/>
  <c r="CC135" i="18"/>
  <c r="CA135" i="18"/>
  <c r="BT135" i="18"/>
  <c r="BR135" i="18"/>
  <c r="BK135" i="18"/>
  <c r="BI135" i="18"/>
  <c r="BB135" i="18"/>
  <c r="AZ135" i="18"/>
  <c r="AS135" i="18"/>
  <c r="AQ135" i="18"/>
  <c r="AJ135" i="18"/>
  <c r="AH135" i="18"/>
  <c r="DO134" i="18"/>
  <c r="DM134" i="18"/>
  <c r="DK134" i="18"/>
  <c r="DD134" i="18"/>
  <c r="DB134" i="18"/>
  <c r="CW134" i="18"/>
  <c r="CU134" i="18"/>
  <c r="CS134" i="18"/>
  <c r="CL134" i="18"/>
  <c r="CJ134" i="18"/>
  <c r="CC134" i="18"/>
  <c r="CA134" i="18"/>
  <c r="BT134" i="18"/>
  <c r="BR134" i="18"/>
  <c r="BK134" i="18"/>
  <c r="BI134" i="18"/>
  <c r="BB134" i="18"/>
  <c r="AZ134" i="18"/>
  <c r="AS134" i="18"/>
  <c r="AQ134" i="18"/>
  <c r="AJ134" i="18"/>
  <c r="AH134" i="18"/>
  <c r="DO133" i="18"/>
  <c r="DM133" i="18"/>
  <c r="DK133" i="18"/>
  <c r="DD133" i="18"/>
  <c r="DB133" i="18"/>
  <c r="CW133" i="18"/>
  <c r="CU133" i="18"/>
  <c r="CS133" i="18"/>
  <c r="CL133" i="18"/>
  <c r="CJ133" i="18"/>
  <c r="CC133" i="18"/>
  <c r="CA133" i="18"/>
  <c r="BT133" i="18"/>
  <c r="BR133" i="18"/>
  <c r="BK133" i="18"/>
  <c r="BI133" i="18"/>
  <c r="BB133" i="18"/>
  <c r="AZ133" i="18"/>
  <c r="AS133" i="18"/>
  <c r="AQ133" i="18"/>
  <c r="AJ133" i="18"/>
  <c r="AH133" i="18"/>
  <c r="DO132" i="18"/>
  <c r="DM132" i="18"/>
  <c r="DK132" i="18"/>
  <c r="DD132" i="18"/>
  <c r="DB132" i="18"/>
  <c r="CW132" i="18"/>
  <c r="CU132" i="18"/>
  <c r="CS132" i="18"/>
  <c r="CL132" i="18"/>
  <c r="CJ132" i="18"/>
  <c r="CC132" i="18"/>
  <c r="CA132" i="18"/>
  <c r="BT132" i="18"/>
  <c r="BR132" i="18"/>
  <c r="BK132" i="18"/>
  <c r="BI132" i="18"/>
  <c r="BB132" i="18"/>
  <c r="AZ132" i="18"/>
  <c r="AS132" i="18"/>
  <c r="AQ132" i="18"/>
  <c r="AJ132" i="18"/>
  <c r="AH132" i="18"/>
  <c r="DO131" i="18"/>
  <c r="DM131" i="18"/>
  <c r="DK131" i="18"/>
  <c r="DB131" i="18"/>
  <c r="CU131" i="18"/>
  <c r="CS131" i="18"/>
  <c r="CL131" i="18"/>
  <c r="CJ131" i="18"/>
  <c r="CC131" i="18"/>
  <c r="CA131" i="18"/>
  <c r="BT131" i="18"/>
  <c r="BR131" i="18"/>
  <c r="BK131" i="18"/>
  <c r="BI131" i="18"/>
  <c r="BB131" i="18"/>
  <c r="AZ131" i="18"/>
  <c r="AS131" i="18"/>
  <c r="AQ131" i="18"/>
  <c r="AJ131" i="18"/>
  <c r="AH131" i="18"/>
  <c r="DK155" i="18"/>
  <c r="DM155" i="18"/>
  <c r="DO155" i="18"/>
  <c r="DK156" i="18"/>
  <c r="DM156" i="18"/>
  <c r="DO156" i="18"/>
  <c r="DK157" i="18"/>
  <c r="DM157" i="18"/>
  <c r="DO157" i="18"/>
  <c r="DK158" i="18"/>
  <c r="DM158" i="18"/>
  <c r="DO158" i="18"/>
  <c r="DK159" i="18"/>
  <c r="DM159" i="18"/>
  <c r="DO159" i="18"/>
  <c r="DO154" i="18"/>
  <c r="DM154" i="18"/>
  <c r="DK154" i="18"/>
  <c r="DB155" i="18"/>
  <c r="DD155" i="18"/>
  <c r="DB156" i="18"/>
  <c r="DD156" i="18"/>
  <c r="DB157" i="18"/>
  <c r="DD157" i="18"/>
  <c r="DB158" i="18"/>
  <c r="DD158" i="18"/>
  <c r="DB159" i="18"/>
  <c r="DD159" i="18"/>
  <c r="DD154" i="18"/>
  <c r="DB154" i="18"/>
  <c r="CS155" i="18"/>
  <c r="CU155" i="18"/>
  <c r="CW155" i="18"/>
  <c r="CS156" i="18"/>
  <c r="CU156" i="18"/>
  <c r="CW156" i="18"/>
  <c r="CS157" i="18"/>
  <c r="CU157" i="18"/>
  <c r="CW157" i="18"/>
  <c r="CS158" i="18"/>
  <c r="CU158" i="18"/>
  <c r="CW158" i="18"/>
  <c r="CS159" i="18"/>
  <c r="CU159" i="18"/>
  <c r="CW159" i="18"/>
  <c r="CW154" i="18"/>
  <c r="CU154" i="18"/>
  <c r="CS154" i="18"/>
  <c r="CJ155" i="18"/>
  <c r="CL155" i="18"/>
  <c r="CN155" i="18"/>
  <c r="CJ156" i="18"/>
  <c r="CL156" i="18"/>
  <c r="CN156" i="18"/>
  <c r="CJ157" i="18"/>
  <c r="CL157" i="18"/>
  <c r="CN157" i="18"/>
  <c r="CJ158" i="18"/>
  <c r="CL158" i="18"/>
  <c r="CN158" i="18"/>
  <c r="CJ159" i="18"/>
  <c r="CL159" i="18"/>
  <c r="CN159" i="18"/>
  <c r="CN154" i="18"/>
  <c r="CL154" i="18"/>
  <c r="CJ154" i="18"/>
  <c r="CA155" i="18"/>
  <c r="CC155" i="18"/>
  <c r="CE155" i="18"/>
  <c r="CA156" i="18"/>
  <c r="CC156" i="18"/>
  <c r="CE156" i="18"/>
  <c r="CA157" i="18"/>
  <c r="CC157" i="18"/>
  <c r="CE157" i="18"/>
  <c r="CA158" i="18"/>
  <c r="CC158" i="18"/>
  <c r="CE158" i="18"/>
  <c r="CA159" i="18"/>
  <c r="CC159" i="18"/>
  <c r="CE159" i="18"/>
  <c r="CE154" i="18"/>
  <c r="CC154" i="18"/>
  <c r="CA154" i="18"/>
  <c r="BR155" i="18"/>
  <c r="BT155" i="18"/>
  <c r="BV155" i="18"/>
  <c r="BR156" i="18"/>
  <c r="BT156" i="18"/>
  <c r="BV156" i="18"/>
  <c r="BR157" i="18"/>
  <c r="BT157" i="18"/>
  <c r="BV157" i="18"/>
  <c r="BR158" i="18"/>
  <c r="BT158" i="18"/>
  <c r="BV158" i="18"/>
  <c r="BR159" i="18"/>
  <c r="BT159" i="18"/>
  <c r="BV159" i="18"/>
  <c r="BV154" i="18"/>
  <c r="BT154" i="18"/>
  <c r="BR154" i="18"/>
  <c r="BI155" i="18"/>
  <c r="BK155" i="18"/>
  <c r="BM155" i="18"/>
  <c r="BI156" i="18"/>
  <c r="BK156" i="18"/>
  <c r="BM156" i="18"/>
  <c r="BI157" i="18"/>
  <c r="BK157" i="18"/>
  <c r="BM157" i="18"/>
  <c r="BI158" i="18"/>
  <c r="BK158" i="18"/>
  <c r="BM158" i="18"/>
  <c r="BI159" i="18"/>
  <c r="BK159" i="18"/>
  <c r="BM159" i="18"/>
  <c r="BM154" i="18"/>
  <c r="BK154" i="18"/>
  <c r="BI154" i="18"/>
  <c r="AZ155" i="18"/>
  <c r="BB155" i="18"/>
  <c r="BD155" i="18"/>
  <c r="AZ156" i="18"/>
  <c r="BB156" i="18"/>
  <c r="BD156" i="18"/>
  <c r="AZ157" i="18"/>
  <c r="BB157" i="18"/>
  <c r="BD157" i="18"/>
  <c r="AZ158" i="18"/>
  <c r="BB158" i="18"/>
  <c r="BD158" i="18"/>
  <c r="AZ159" i="18"/>
  <c r="BB159" i="18"/>
  <c r="BD159" i="18"/>
  <c r="BD154" i="18"/>
  <c r="BB154" i="18"/>
  <c r="AZ154" i="18"/>
  <c r="AU155" i="18"/>
  <c r="AU156" i="18"/>
  <c r="AU157" i="18"/>
  <c r="AU158" i="18"/>
  <c r="AU159" i="18"/>
  <c r="AU154" i="18"/>
  <c r="AQ155" i="18"/>
  <c r="AS155" i="18"/>
  <c r="AQ156" i="18"/>
  <c r="AS156" i="18"/>
  <c r="AQ157" i="18"/>
  <c r="AS157" i="18"/>
  <c r="AQ158" i="18"/>
  <c r="AS158" i="18"/>
  <c r="AQ159" i="18"/>
  <c r="AS159" i="18"/>
  <c r="AQ154" i="18"/>
  <c r="AS154" i="18"/>
  <c r="AH155" i="18"/>
  <c r="AJ155" i="18"/>
  <c r="AL155" i="18"/>
  <c r="AH156" i="18"/>
  <c r="AJ156" i="18"/>
  <c r="AL156" i="18"/>
  <c r="AH157" i="18"/>
  <c r="AJ157" i="18"/>
  <c r="AL157" i="18"/>
  <c r="AH158" i="18"/>
  <c r="AJ158" i="18"/>
  <c r="AL158" i="18"/>
  <c r="AH159" i="18"/>
  <c r="AJ159" i="18"/>
  <c r="AL159" i="18"/>
  <c r="AL154" i="18"/>
  <c r="AN486" i="18" l="1"/>
  <c r="AP486" i="18" s="1"/>
  <c r="AW403" i="18"/>
  <c r="AW378" i="18"/>
  <c r="AN403" i="18"/>
  <c r="AW390" i="18"/>
  <c r="AN378" i="18"/>
  <c r="AW373" i="18"/>
  <c r="AW374" i="18"/>
  <c r="AW307" i="18"/>
  <c r="BF306" i="18"/>
  <c r="CY306" i="18"/>
  <c r="DH305" i="18"/>
  <c r="BO305" i="18"/>
  <c r="AW400" i="18"/>
  <c r="AN400" i="18"/>
  <c r="AW375" i="18"/>
  <c r="AW370" i="18"/>
  <c r="AN490" i="18"/>
  <c r="CP305" i="18"/>
  <c r="CG306" i="18"/>
  <c r="BX307" i="18"/>
  <c r="BO308" i="18"/>
  <c r="BF309" i="18"/>
  <c r="AW310" i="18"/>
  <c r="AN306" i="18"/>
  <c r="CY307" i="18"/>
  <c r="CP308" i="18"/>
  <c r="CG309" i="18"/>
  <c r="BX310" i="18"/>
  <c r="AW305" i="18"/>
  <c r="BX305" i="18"/>
  <c r="BO306" i="18"/>
  <c r="BF307" i="18"/>
  <c r="AW308" i="18"/>
  <c r="AN309" i="18"/>
  <c r="DQ309" i="18"/>
  <c r="CY310" i="18"/>
  <c r="AW342" i="18"/>
  <c r="AW333" i="18"/>
  <c r="BF332" i="18"/>
  <c r="BO331" i="18"/>
  <c r="BX330" i="18"/>
  <c r="CG329" i="18"/>
  <c r="CP328" i="18"/>
  <c r="CY327" i="18"/>
  <c r="DQ326" i="18"/>
  <c r="AN326" i="18"/>
  <c r="AW325" i="18"/>
  <c r="BF324" i="18"/>
  <c r="BO323" i="18"/>
  <c r="BX322" i="18"/>
  <c r="CG321" i="18"/>
  <c r="CP320" i="18"/>
  <c r="CY319" i="18"/>
  <c r="DQ318" i="18"/>
  <c r="AN318" i="18"/>
  <c r="AW317" i="18"/>
  <c r="BF316" i="18"/>
  <c r="BO315" i="18"/>
  <c r="BX314" i="18"/>
  <c r="CG313" i="18"/>
  <c r="CP312" i="18"/>
  <c r="CY311" i="18"/>
  <c r="DQ350" i="18"/>
  <c r="AN350" i="18"/>
  <c r="AW349" i="18"/>
  <c r="BF348" i="18"/>
  <c r="BO347" i="18"/>
  <c r="BX346" i="18"/>
  <c r="CG345" i="18"/>
  <c r="CP344" i="18"/>
  <c r="CY343" i="18"/>
  <c r="DQ342" i="18"/>
  <c r="AN342" i="18"/>
  <c r="AW341" i="18"/>
  <c r="BF340" i="18"/>
  <c r="BO339" i="18"/>
  <c r="BX338" i="18"/>
  <c r="CG337" i="18"/>
  <c r="CP336" i="18"/>
  <c r="CY335" i="18"/>
  <c r="DQ334" i="18"/>
  <c r="AN334" i="18"/>
  <c r="DH343" i="18"/>
  <c r="DH335" i="18"/>
  <c r="CY323" i="18"/>
  <c r="AN333" i="18"/>
  <c r="BF331" i="18"/>
  <c r="BX329" i="18"/>
  <c r="CY326" i="18"/>
  <c r="AN325" i="18"/>
  <c r="CP311" i="18"/>
  <c r="DH342" i="18"/>
  <c r="DH326" i="18"/>
  <c r="DH310" i="18"/>
  <c r="CP332" i="18"/>
  <c r="DQ333" i="18"/>
  <c r="BO330" i="18"/>
  <c r="CG328" i="18"/>
  <c r="BF323" i="18"/>
  <c r="CG320" i="18"/>
  <c r="CY318" i="18"/>
  <c r="DQ317" i="18"/>
  <c r="BO314" i="18"/>
  <c r="CG312" i="18"/>
  <c r="CY350" i="18"/>
  <c r="DQ349" i="18"/>
  <c r="BO346" i="18"/>
  <c r="CG344" i="18"/>
  <c r="CY342" i="18"/>
  <c r="AN341" i="18"/>
  <c r="AW340" i="18"/>
  <c r="BF339" i="18"/>
  <c r="CY334" i="18"/>
  <c r="DH334" i="18"/>
  <c r="CP324" i="18"/>
  <c r="AW332" i="18"/>
  <c r="AW324" i="18"/>
  <c r="AN317" i="18"/>
  <c r="AW316" i="18"/>
  <c r="BF315" i="18"/>
  <c r="BX313" i="18"/>
  <c r="AN349" i="18"/>
  <c r="AW348" i="18"/>
  <c r="BF347" i="18"/>
  <c r="BX345" i="18"/>
  <c r="CG336" i="18"/>
  <c r="CP335" i="18"/>
  <c r="DH350" i="18"/>
  <c r="DH318" i="18"/>
  <c r="CG333" i="18"/>
  <c r="CY331" i="18"/>
  <c r="DQ330" i="18"/>
  <c r="BO327" i="18"/>
  <c r="CG325" i="18"/>
  <c r="DQ322" i="18"/>
  <c r="CP327" i="18"/>
  <c r="DQ325" i="18"/>
  <c r="BO322" i="18"/>
  <c r="BX321" i="18"/>
  <c r="CP319" i="18"/>
  <c r="CP343" i="18"/>
  <c r="DQ341" i="18"/>
  <c r="BO338" i="18"/>
  <c r="BX337" i="18"/>
  <c r="AN330" i="18"/>
  <c r="AW329" i="18"/>
  <c r="BF328" i="18"/>
  <c r="BX326" i="18"/>
  <c r="AW321" i="18"/>
  <c r="AN346" i="18"/>
  <c r="AW345" i="18"/>
  <c r="BF344" i="18"/>
  <c r="CP340" i="18"/>
  <c r="AN338" i="18"/>
  <c r="BF336" i="18"/>
  <c r="AW385" i="18"/>
  <c r="CP321" i="18"/>
  <c r="BO316" i="18"/>
  <c r="BX315" i="18"/>
  <c r="CP345" i="18"/>
  <c r="CY344" i="18"/>
  <c r="AN380" i="18"/>
  <c r="CY305" i="18"/>
  <c r="CP306" i="18"/>
  <c r="CG307" i="18"/>
  <c r="BX308" i="18"/>
  <c r="BO309" i="18"/>
  <c r="BF310" i="18"/>
  <c r="CY333" i="18"/>
  <c r="DQ332" i="18"/>
  <c r="AN332" i="18"/>
  <c r="AW331" i="18"/>
  <c r="BF330" i="18"/>
  <c r="BO329" i="18"/>
  <c r="BX328" i="18"/>
  <c r="CG327" i="18"/>
  <c r="CP326" i="18"/>
  <c r="CY325" i="18"/>
  <c r="DQ324" i="18"/>
  <c r="AN324" i="18"/>
  <c r="AW323" i="18"/>
  <c r="BF322" i="18"/>
  <c r="BO321" i="18"/>
  <c r="BX320" i="18"/>
  <c r="CG319" i="18"/>
  <c r="CP318" i="18"/>
  <c r="CY317" i="18"/>
  <c r="DQ316" i="18"/>
  <c r="AN316" i="18"/>
  <c r="AW315" i="18"/>
  <c r="BF314" i="18"/>
  <c r="BO313" i="18"/>
  <c r="BX312" i="18"/>
  <c r="CG311" i="18"/>
  <c r="CP350" i="18"/>
  <c r="CY349" i="18"/>
  <c r="DQ348" i="18"/>
  <c r="AN348" i="18"/>
  <c r="AW347" i="18"/>
  <c r="BF346" i="18"/>
  <c r="BO345" i="18"/>
  <c r="BX344" i="18"/>
  <c r="CG343" i="18"/>
  <c r="CP342" i="18"/>
  <c r="CY341" i="18"/>
  <c r="DQ340" i="18"/>
  <c r="AN340" i="18"/>
  <c r="AW339" i="18"/>
  <c r="BF338" i="18"/>
  <c r="BO337" i="18"/>
  <c r="BX336" i="18"/>
  <c r="CG335" i="18"/>
  <c r="CP334" i="18"/>
  <c r="DH349" i="18"/>
  <c r="DH341" i="18"/>
  <c r="DH333" i="18"/>
  <c r="DH325" i="18"/>
  <c r="DH317" i="18"/>
  <c r="DH309" i="18"/>
  <c r="AW407" i="18"/>
  <c r="AN492" i="18"/>
  <c r="AN488" i="18"/>
  <c r="AP488" i="18" s="1"/>
  <c r="AN322" i="18"/>
  <c r="BF320" i="18"/>
  <c r="CG317" i="18"/>
  <c r="CY315" i="18"/>
  <c r="AN314" i="18"/>
  <c r="AW313" i="18"/>
  <c r="DQ338" i="18"/>
  <c r="AW337" i="18"/>
  <c r="DH331" i="18"/>
  <c r="AW425" i="18"/>
  <c r="BF333" i="18"/>
  <c r="BX331" i="18"/>
  <c r="CP329" i="18"/>
  <c r="DQ327" i="18"/>
  <c r="BO324" i="18"/>
  <c r="BX323" i="18"/>
  <c r="AW318" i="18"/>
  <c r="DQ343" i="18"/>
  <c r="AN343" i="18"/>
  <c r="BF341" i="18"/>
  <c r="CP337" i="18"/>
  <c r="DQ335" i="18"/>
  <c r="AN335" i="18"/>
  <c r="AW334" i="18"/>
  <c r="DH336" i="18"/>
  <c r="DH320" i="18"/>
  <c r="AN372" i="18"/>
  <c r="BF305" i="18"/>
  <c r="AN307" i="18"/>
  <c r="DQ307" i="18"/>
  <c r="CY308" i="18"/>
  <c r="CP309" i="18"/>
  <c r="CG310" i="18"/>
  <c r="BX333" i="18"/>
  <c r="CG332" i="18"/>
  <c r="CP331" i="18"/>
  <c r="CY330" i="18"/>
  <c r="DQ329" i="18"/>
  <c r="AN329" i="18"/>
  <c r="AW328" i="18"/>
  <c r="BF327" i="18"/>
  <c r="BO326" i="18"/>
  <c r="BX325" i="18"/>
  <c r="CG324" i="18"/>
  <c r="CP323" i="18"/>
  <c r="CY322" i="18"/>
  <c r="DQ321" i="18"/>
  <c r="AN321" i="18"/>
  <c r="AW320" i="18"/>
  <c r="BF319" i="18"/>
  <c r="BO318" i="18"/>
  <c r="BX317" i="18"/>
  <c r="CG316" i="18"/>
  <c r="CP315" i="18"/>
  <c r="CY314" i="18"/>
  <c r="DQ313" i="18"/>
  <c r="AN313" i="18"/>
  <c r="AW312" i="18"/>
  <c r="BF311" i="18"/>
  <c r="BO350" i="18"/>
  <c r="BX349" i="18"/>
  <c r="CG348" i="18"/>
  <c r="CP347" i="18"/>
  <c r="CY346" i="18"/>
  <c r="DQ345" i="18"/>
  <c r="AN345" i="18"/>
  <c r="AW344" i="18"/>
  <c r="BF343" i="18"/>
  <c r="BO342" i="18"/>
  <c r="BX341" i="18"/>
  <c r="CG340" i="18"/>
  <c r="CP339" i="18"/>
  <c r="CY338" i="18"/>
  <c r="DQ337" i="18"/>
  <c r="AN337" i="18"/>
  <c r="AW336" i="18"/>
  <c r="BF335" i="18"/>
  <c r="BO334" i="18"/>
  <c r="DH346" i="18"/>
  <c r="DH338" i="18"/>
  <c r="DH330" i="18"/>
  <c r="DH322" i="18"/>
  <c r="DH314" i="18"/>
  <c r="AN386" i="18"/>
  <c r="AW422" i="18"/>
  <c r="BO319" i="18"/>
  <c r="BX318" i="18"/>
  <c r="BF312" i="18"/>
  <c r="BX350" i="18"/>
  <c r="CP348" i="18"/>
  <c r="BX334" i="18"/>
  <c r="DH347" i="18"/>
  <c r="DH315" i="18"/>
  <c r="AW377" i="18"/>
  <c r="AN489" i="18"/>
  <c r="AP489" i="18" s="1"/>
  <c r="CY328" i="18"/>
  <c r="CP313" i="18"/>
  <c r="AN311" i="18"/>
  <c r="AW350" i="18"/>
  <c r="BF349" i="18"/>
  <c r="CG346" i="18"/>
  <c r="CY336" i="18"/>
  <c r="DH344" i="18"/>
  <c r="DH328" i="18"/>
  <c r="DH312" i="18"/>
  <c r="CG305" i="18"/>
  <c r="BX306" i="18"/>
  <c r="BO307" i="18"/>
  <c r="BF308" i="18"/>
  <c r="AW309" i="18"/>
  <c r="AN310" i="18"/>
  <c r="DQ310" i="18"/>
  <c r="DH327" i="18"/>
  <c r="DH319" i="18"/>
  <c r="DH311" i="18"/>
  <c r="AN422" i="18"/>
  <c r="AN425" i="18"/>
  <c r="AN385" i="18"/>
  <c r="AN377" i="18"/>
  <c r="AW429" i="18"/>
  <c r="AN491" i="18"/>
  <c r="AN487" i="18"/>
  <c r="CP316" i="18"/>
  <c r="DQ314" i="18"/>
  <c r="BO311" i="18"/>
  <c r="CG349" i="18"/>
  <c r="CY347" i="18"/>
  <c r="DQ346" i="18"/>
  <c r="BO343" i="18"/>
  <c r="BX342" i="18"/>
  <c r="CG341" i="18"/>
  <c r="CY339" i="18"/>
  <c r="BO335" i="18"/>
  <c r="DH339" i="18"/>
  <c r="DH323" i="18"/>
  <c r="DH307" i="18"/>
  <c r="BO332" i="18"/>
  <c r="CG330" i="18"/>
  <c r="AN327" i="18"/>
  <c r="AW326" i="18"/>
  <c r="BF325" i="18"/>
  <c r="CG322" i="18"/>
  <c r="CY320" i="18"/>
  <c r="DQ319" i="18"/>
  <c r="AN319" i="18"/>
  <c r="BF317" i="18"/>
  <c r="CG314" i="18"/>
  <c r="CY312" i="18"/>
  <c r="DQ311" i="18"/>
  <c r="BO348" i="18"/>
  <c r="BX347" i="18"/>
  <c r="BO340" i="18"/>
  <c r="BX339" i="18"/>
  <c r="CG338" i="18"/>
  <c r="DQ305" i="18"/>
  <c r="CP307" i="18"/>
  <c r="CG308" i="18"/>
  <c r="BX309" i="18"/>
  <c r="BO310" i="18"/>
  <c r="CP333" i="18"/>
  <c r="CY332" i="18"/>
  <c r="DQ331" i="18"/>
  <c r="AN331" i="18"/>
  <c r="AW330" i="18"/>
  <c r="BF329" i="18"/>
  <c r="BO328" i="18"/>
  <c r="BX327" i="18"/>
  <c r="CG326" i="18"/>
  <c r="CP325" i="18"/>
  <c r="CY324" i="18"/>
  <c r="DQ323" i="18"/>
  <c r="AN323" i="18"/>
  <c r="AW322" i="18"/>
  <c r="BF321" i="18"/>
  <c r="BO320" i="18"/>
  <c r="BX319" i="18"/>
  <c r="CG318" i="18"/>
  <c r="CP317" i="18"/>
  <c r="CY316" i="18"/>
  <c r="DQ315" i="18"/>
  <c r="AN315" i="18"/>
  <c r="AW314" i="18"/>
  <c r="BF313" i="18"/>
  <c r="BO312" i="18"/>
  <c r="BX311" i="18"/>
  <c r="CG350" i="18"/>
  <c r="CP349" i="18"/>
  <c r="CY348" i="18"/>
  <c r="DQ347" i="18"/>
  <c r="AN347" i="18"/>
  <c r="AW346" i="18"/>
  <c r="BF345" i="18"/>
  <c r="BO344" i="18"/>
  <c r="BX343" i="18"/>
  <c r="CG342" i="18"/>
  <c r="CP341" i="18"/>
  <c r="CY340" i="18"/>
  <c r="DQ339" i="18"/>
  <c r="AN339" i="18"/>
  <c r="AW338" i="18"/>
  <c r="BF337" i="18"/>
  <c r="BO336" i="18"/>
  <c r="BX335" i="18"/>
  <c r="CG334" i="18"/>
  <c r="DH348" i="18"/>
  <c r="DH340" i="18"/>
  <c r="DH332" i="18"/>
  <c r="DH324" i="18"/>
  <c r="DH316" i="18"/>
  <c r="DH308" i="18"/>
  <c r="AW380" i="18"/>
  <c r="AW372" i="18"/>
  <c r="AW306" i="18"/>
  <c r="DQ306" i="18"/>
  <c r="DH306" i="18"/>
  <c r="AN429" i="18"/>
  <c r="BF461" i="18"/>
  <c r="AW461" i="18"/>
  <c r="AN461" i="18"/>
  <c r="AJ154" i="18"/>
  <c r="AH154" i="18"/>
  <c r="BF462" i="18" l="1"/>
  <c r="B466" i="18" s="1"/>
  <c r="AH108" i="18"/>
  <c r="AJ108" i="18"/>
  <c r="AH109" i="18"/>
  <c r="AJ109" i="18"/>
  <c r="AH110" i="18"/>
  <c r="AJ110" i="18"/>
  <c r="AH111" i="18"/>
  <c r="AJ111" i="18"/>
  <c r="AH112" i="18"/>
  <c r="AJ112" i="18"/>
  <c r="AJ107" i="18"/>
  <c r="AH107" i="18"/>
  <c r="B120" i="18"/>
  <c r="AL45" i="18"/>
  <c r="B88" i="18" s="1"/>
  <c r="AP42" i="18" l="1"/>
  <c r="AR42" i="18"/>
  <c r="AT42" i="18"/>
  <c r="AV42" i="18"/>
  <c r="AX42" i="18"/>
  <c r="AZ42" i="18"/>
  <c r="BB42" i="18"/>
  <c r="BD42" i="18"/>
  <c r="BF42" i="18"/>
  <c r="AN42" i="18"/>
  <c r="AH255" i="18"/>
  <c r="AH230" i="18"/>
  <c r="AH197" i="18"/>
  <c r="AH171" i="18"/>
  <c r="AH150" i="18"/>
  <c r="AH126" i="18"/>
  <c r="B146" i="18" s="1"/>
  <c r="AH103" i="18"/>
  <c r="AH22" i="18"/>
  <c r="DH214" i="18" l="1"/>
  <c r="CY208" i="18"/>
  <c r="CY210" i="18"/>
  <c r="CY212" i="18"/>
  <c r="CY214" i="18"/>
  <c r="CY216" i="18"/>
  <c r="CY218" i="18"/>
  <c r="CP209" i="18"/>
  <c r="CP211" i="18"/>
  <c r="CP213" i="18"/>
  <c r="CP215" i="18"/>
  <c r="CP217" i="18"/>
  <c r="CG208" i="18"/>
  <c r="CG210" i="18"/>
  <c r="CG212" i="18"/>
  <c r="CG214" i="18"/>
  <c r="CG216" i="18"/>
  <c r="CG218" i="18"/>
  <c r="BX209" i="18"/>
  <c r="BX211" i="18"/>
  <c r="BX213" i="18"/>
  <c r="BX215" i="18"/>
  <c r="BX217" i="18"/>
  <c r="BO208" i="18"/>
  <c r="BO210" i="18"/>
  <c r="BO212" i="18"/>
  <c r="BO214" i="18"/>
  <c r="BO216" i="18"/>
  <c r="BO218" i="18"/>
  <c r="BF209" i="18"/>
  <c r="BF211" i="18"/>
  <c r="BF213" i="18"/>
  <c r="BF215" i="18"/>
  <c r="AW212" i="18"/>
  <c r="AW216" i="18"/>
  <c r="AN209" i="18"/>
  <c r="AN215" i="18"/>
  <c r="DH217" i="18"/>
  <c r="DH209" i="18"/>
  <c r="DH212" i="18"/>
  <c r="BO213" i="18"/>
  <c r="BF210" i="18"/>
  <c r="BF216" i="18"/>
  <c r="AW211" i="18"/>
  <c r="AW217" i="18"/>
  <c r="AN212" i="18"/>
  <c r="AN218" i="18"/>
  <c r="DQ208" i="18"/>
  <c r="DQ210" i="18"/>
  <c r="DQ212" i="18"/>
  <c r="DQ214" i="18"/>
  <c r="DQ216" i="18"/>
  <c r="DQ218" i="18"/>
  <c r="DH215" i="18"/>
  <c r="BO211" i="18"/>
  <c r="BF212" i="18"/>
  <c r="AW209" i="18"/>
  <c r="AW215" i="18"/>
  <c r="AN210" i="18"/>
  <c r="AN216" i="18"/>
  <c r="DH210" i="18"/>
  <c r="DH218" i="18"/>
  <c r="CY209" i="18"/>
  <c r="CY211" i="18"/>
  <c r="CY213" i="18"/>
  <c r="CY215" i="18"/>
  <c r="CY217" i="18"/>
  <c r="CP208" i="18"/>
  <c r="CP210" i="18"/>
  <c r="CP212" i="18"/>
  <c r="CP214" i="18"/>
  <c r="CP216" i="18"/>
  <c r="CP218" i="18"/>
  <c r="CG209" i="18"/>
  <c r="CG211" i="18"/>
  <c r="CG213" i="18"/>
  <c r="CG215" i="18"/>
  <c r="CG217" i="18"/>
  <c r="BX208" i="18"/>
  <c r="BX210" i="18"/>
  <c r="BX212" i="18"/>
  <c r="BX214" i="18"/>
  <c r="BX216" i="18"/>
  <c r="BX218" i="18"/>
  <c r="BO209" i="18"/>
  <c r="BO215" i="18"/>
  <c r="BO217" i="18"/>
  <c r="BF208" i="18"/>
  <c r="BF214" i="18"/>
  <c r="BF218" i="18"/>
  <c r="AW213" i="18"/>
  <c r="AN208" i="18"/>
  <c r="AN214" i="18"/>
  <c r="DH213" i="18"/>
  <c r="AW210" i="18"/>
  <c r="AN213" i="18"/>
  <c r="DH208" i="18"/>
  <c r="DH216" i="18"/>
  <c r="AW208" i="18"/>
  <c r="AW218" i="18"/>
  <c r="DQ209" i="18"/>
  <c r="DQ211" i="18"/>
  <c r="DQ213" i="18"/>
  <c r="DQ215" i="18"/>
  <c r="DQ217" i="18"/>
  <c r="DH211" i="18"/>
  <c r="BF217" i="18"/>
  <c r="AW214" i="18"/>
  <c r="AN211" i="18"/>
  <c r="AN217" i="18"/>
  <c r="DQ183" i="18"/>
  <c r="DQ185" i="18"/>
  <c r="DH183" i="18"/>
  <c r="DH185" i="18"/>
  <c r="CY183" i="18"/>
  <c r="CY185" i="18"/>
  <c r="CP183" i="18"/>
  <c r="CP185" i="18"/>
  <c r="CG183" i="18"/>
  <c r="CG185" i="18"/>
  <c r="BX183" i="18"/>
  <c r="BX185" i="18"/>
  <c r="BO183" i="18"/>
  <c r="BO185" i="18"/>
  <c r="BF183" i="18"/>
  <c r="BF185" i="18"/>
  <c r="AW183" i="18"/>
  <c r="AW185" i="18"/>
  <c r="AN183" i="18"/>
  <c r="AN185" i="18"/>
  <c r="DQ182" i="18"/>
  <c r="DQ184" i="18"/>
  <c r="DH182" i="18"/>
  <c r="DH184" i="18"/>
  <c r="CY182" i="18"/>
  <c r="CY184" i="18"/>
  <c r="CP182" i="18"/>
  <c r="CP184" i="18"/>
  <c r="CG182" i="18"/>
  <c r="CG184" i="18"/>
  <c r="BX182" i="18"/>
  <c r="BX184" i="18"/>
  <c r="BO182" i="18"/>
  <c r="BO184" i="18"/>
  <c r="BF182" i="18"/>
  <c r="BF184" i="18"/>
  <c r="AW182" i="18"/>
  <c r="AW184" i="18"/>
  <c r="AN182" i="18"/>
  <c r="AN184" i="18"/>
  <c r="BH42" i="18"/>
  <c r="B85" i="18" s="1"/>
  <c r="AN108" i="18"/>
  <c r="AN112" i="18"/>
  <c r="AN109" i="18"/>
  <c r="AN107" i="18"/>
  <c r="AP107" i="18" s="1"/>
  <c r="AN110" i="18"/>
  <c r="AN111" i="18"/>
  <c r="B292" i="18"/>
  <c r="DQ261" i="18"/>
  <c r="DQ269" i="18"/>
  <c r="DQ277" i="18"/>
  <c r="DQ259" i="18"/>
  <c r="DH267" i="18"/>
  <c r="DH275" i="18"/>
  <c r="DH283" i="18"/>
  <c r="CY264" i="18"/>
  <c r="CY272" i="18"/>
  <c r="CY280" i="18"/>
  <c r="CP261" i="18"/>
  <c r="CP269" i="18"/>
  <c r="CP277" i="18"/>
  <c r="CP285" i="18"/>
  <c r="CG266" i="18"/>
  <c r="CG274" i="18"/>
  <c r="CG282" i="18"/>
  <c r="BX263" i="18"/>
  <c r="BX271" i="18"/>
  <c r="BX279" i="18"/>
  <c r="BO260" i="18"/>
  <c r="BO268" i="18"/>
  <c r="BO276" i="18"/>
  <c r="BO284" i="18"/>
  <c r="BF265" i="18"/>
  <c r="BF273" i="18"/>
  <c r="BF281" i="18"/>
  <c r="AW262" i="18"/>
  <c r="AW270" i="18"/>
  <c r="AW278" i="18"/>
  <c r="AW259" i="18"/>
  <c r="AN266" i="18"/>
  <c r="AN274" i="18"/>
  <c r="AN282" i="18"/>
  <c r="DH273" i="18"/>
  <c r="CY278" i="18"/>
  <c r="CG264" i="18"/>
  <c r="BO282" i="18"/>
  <c r="AW276" i="18"/>
  <c r="DH266" i="18"/>
  <c r="CP260" i="18"/>
  <c r="BX262" i="18"/>
  <c r="BO283" i="18"/>
  <c r="DQ262" i="18"/>
  <c r="DQ270" i="18"/>
  <c r="DQ278" i="18"/>
  <c r="DH260" i="18"/>
  <c r="DH268" i="18"/>
  <c r="DH276" i="18"/>
  <c r="DH284" i="18"/>
  <c r="CY265" i="18"/>
  <c r="CY273" i="18"/>
  <c r="CY281" i="18"/>
  <c r="CP262" i="18"/>
  <c r="CP270" i="18"/>
  <c r="CP278" i="18"/>
  <c r="CP259" i="18"/>
  <c r="CG267" i="18"/>
  <c r="CG275" i="18"/>
  <c r="CG283" i="18"/>
  <c r="BX264" i="18"/>
  <c r="BX272" i="18"/>
  <c r="BX280" i="18"/>
  <c r="BO261" i="18"/>
  <c r="BO269" i="18"/>
  <c r="BO277" i="18"/>
  <c r="BO285" i="18"/>
  <c r="BF266" i="18"/>
  <c r="BF274" i="18"/>
  <c r="BF282" i="18"/>
  <c r="AW263" i="18"/>
  <c r="AW271" i="18"/>
  <c r="AW279" i="18"/>
  <c r="AN259" i="18"/>
  <c r="AN267" i="18"/>
  <c r="AN275" i="18"/>
  <c r="AN283" i="18"/>
  <c r="DQ283" i="18"/>
  <c r="CP283" i="18"/>
  <c r="BX277" i="18"/>
  <c r="BF263" i="18"/>
  <c r="AW284" i="18"/>
  <c r="DQ285" i="18"/>
  <c r="CY271" i="18"/>
  <c r="CP276" i="18"/>
  <c r="BX270" i="18"/>
  <c r="BF264" i="18"/>
  <c r="AW269" i="18"/>
  <c r="AN281" i="18"/>
  <c r="DQ263" i="18"/>
  <c r="DQ271" i="18"/>
  <c r="DQ279" i="18"/>
  <c r="DH261" i="18"/>
  <c r="DH269" i="18"/>
  <c r="DH277" i="18"/>
  <c r="DH285" i="18"/>
  <c r="CY266" i="18"/>
  <c r="CY274" i="18"/>
  <c r="CY282" i="18"/>
  <c r="CP263" i="18"/>
  <c r="CP271" i="18"/>
  <c r="CP279" i="18"/>
  <c r="CG260" i="18"/>
  <c r="CG268" i="18"/>
  <c r="CG276" i="18"/>
  <c r="CG284" i="18"/>
  <c r="BX265" i="18"/>
  <c r="BX273" i="18"/>
  <c r="BX281" i="18"/>
  <c r="BO262" i="18"/>
  <c r="BO270" i="18"/>
  <c r="BO278" i="18"/>
  <c r="BO259" i="18"/>
  <c r="BF267" i="18"/>
  <c r="BF275" i="18"/>
  <c r="BF283" i="18"/>
  <c r="AW264" i="18"/>
  <c r="AW272" i="18"/>
  <c r="AW280" i="18"/>
  <c r="AN260" i="18"/>
  <c r="AN268" i="18"/>
  <c r="AN276" i="18"/>
  <c r="AN284" i="18"/>
  <c r="DQ275" i="18"/>
  <c r="CY262" i="18"/>
  <c r="CP275" i="18"/>
  <c r="BX261" i="18"/>
  <c r="BO274" i="18"/>
  <c r="AW268" i="18"/>
  <c r="AN280" i="18"/>
  <c r="DH274" i="18"/>
  <c r="CP268" i="18"/>
  <c r="CG281" i="18"/>
  <c r="BO275" i="18"/>
  <c r="AW261" i="18"/>
  <c r="AN273" i="18"/>
  <c r="DQ264" i="18"/>
  <c r="DQ272" i="18"/>
  <c r="DQ280" i="18"/>
  <c r="DH262" i="18"/>
  <c r="DH270" i="18"/>
  <c r="DH278" i="18"/>
  <c r="DH259" i="18"/>
  <c r="CY267" i="18"/>
  <c r="CY275" i="18"/>
  <c r="CY283" i="18"/>
  <c r="CP264" i="18"/>
  <c r="CP272" i="18"/>
  <c r="CP280" i="18"/>
  <c r="CG261" i="18"/>
  <c r="CG269" i="18"/>
  <c r="CG277" i="18"/>
  <c r="CG285" i="18"/>
  <c r="BX266" i="18"/>
  <c r="BX274" i="18"/>
  <c r="BX282" i="18"/>
  <c r="BO263" i="18"/>
  <c r="BO271" i="18"/>
  <c r="BO279" i="18"/>
  <c r="BF260" i="18"/>
  <c r="BF268" i="18"/>
  <c r="BF276" i="18"/>
  <c r="BF284" i="18"/>
  <c r="AW265" i="18"/>
  <c r="AW273" i="18"/>
  <c r="AW281" i="18"/>
  <c r="AN261" i="18"/>
  <c r="AN269" i="18"/>
  <c r="AN277" i="18"/>
  <c r="AN285" i="18"/>
  <c r="DQ284" i="18"/>
  <c r="CY270" i="18"/>
  <c r="CG272" i="18"/>
  <c r="BX285" i="18"/>
  <c r="BF271" i="18"/>
  <c r="AN264" i="18"/>
  <c r="DQ276" i="18"/>
  <c r="CY279" i="18"/>
  <c r="CG265" i="18"/>
  <c r="BX278" i="18"/>
  <c r="BF272" i="18"/>
  <c r="AW285" i="18"/>
  <c r="DQ265" i="18"/>
  <c r="DQ273" i="18"/>
  <c r="DQ281" i="18"/>
  <c r="DH263" i="18"/>
  <c r="DH271" i="18"/>
  <c r="DH279" i="18"/>
  <c r="CY260" i="18"/>
  <c r="CY268" i="18"/>
  <c r="CY276" i="18"/>
  <c r="CY284" i="18"/>
  <c r="CP265" i="18"/>
  <c r="CP273" i="18"/>
  <c r="CP281" i="18"/>
  <c r="CG262" i="18"/>
  <c r="CG270" i="18"/>
  <c r="CG278" i="18"/>
  <c r="CG259" i="18"/>
  <c r="BX267" i="18"/>
  <c r="BX275" i="18"/>
  <c r="BX283" i="18"/>
  <c r="BO264" i="18"/>
  <c r="BO272" i="18"/>
  <c r="BO280" i="18"/>
  <c r="BF261" i="18"/>
  <c r="BF269" i="18"/>
  <c r="BF277" i="18"/>
  <c r="BF285" i="18"/>
  <c r="AW266" i="18"/>
  <c r="AW274" i="18"/>
  <c r="AW282" i="18"/>
  <c r="AN262" i="18"/>
  <c r="AN270" i="18"/>
  <c r="AN278" i="18"/>
  <c r="DH265" i="18"/>
  <c r="CY259" i="18"/>
  <c r="BX269" i="18"/>
  <c r="BF279" i="18"/>
  <c r="DQ268" i="18"/>
  <c r="DH282" i="18"/>
  <c r="CP284" i="18"/>
  <c r="BX259" i="18"/>
  <c r="AN265" i="18"/>
  <c r="DQ266" i="18"/>
  <c r="DQ274" i="18"/>
  <c r="DQ282" i="18"/>
  <c r="DH264" i="18"/>
  <c r="DH272" i="18"/>
  <c r="DH280" i="18"/>
  <c r="CY261" i="18"/>
  <c r="CY269" i="18"/>
  <c r="CY277" i="18"/>
  <c r="CY285" i="18"/>
  <c r="CP266" i="18"/>
  <c r="CP274" i="18"/>
  <c r="CP282" i="18"/>
  <c r="CG263" i="18"/>
  <c r="CG271" i="18"/>
  <c r="CG279" i="18"/>
  <c r="BX260" i="18"/>
  <c r="BX268" i="18"/>
  <c r="BX276" i="18"/>
  <c r="BX284" i="18"/>
  <c r="BO265" i="18"/>
  <c r="BO273" i="18"/>
  <c r="BO281" i="18"/>
  <c r="BF262" i="18"/>
  <c r="BF270" i="18"/>
  <c r="BF278" i="18"/>
  <c r="BF259" i="18"/>
  <c r="AW267" i="18"/>
  <c r="AW275" i="18"/>
  <c r="AW283" i="18"/>
  <c r="AN263" i="18"/>
  <c r="AN271" i="18"/>
  <c r="AN279" i="18"/>
  <c r="DQ267" i="18"/>
  <c r="DH281" i="18"/>
  <c r="CP267" i="18"/>
  <c r="CG280" i="18"/>
  <c r="BO266" i="18"/>
  <c r="AW260" i="18"/>
  <c r="AN272" i="18"/>
  <c r="DQ260" i="18"/>
  <c r="CY263" i="18"/>
  <c r="CG273" i="18"/>
  <c r="BO267" i="18"/>
  <c r="BF280" i="18"/>
  <c r="AW277" i="18"/>
  <c r="B250" i="18"/>
  <c r="DQ240" i="18"/>
  <c r="DH238" i="18"/>
  <c r="CY243" i="18"/>
  <c r="CP242" i="18"/>
  <c r="CG240" i="18"/>
  <c r="BX237" i="18"/>
  <c r="BO236" i="18"/>
  <c r="BF242" i="18"/>
  <c r="AW240" i="18"/>
  <c r="AN238" i="18"/>
  <c r="DH236" i="18"/>
  <c r="BX243" i="18"/>
  <c r="CY242" i="18"/>
  <c r="BO243" i="18"/>
  <c r="DQ241" i="18"/>
  <c r="DH239" i="18"/>
  <c r="CY236" i="18"/>
  <c r="CY235" i="18"/>
  <c r="CP243" i="18"/>
  <c r="CG241" i="18"/>
  <c r="BX238" i="18"/>
  <c r="BO237" i="18"/>
  <c r="BO235" i="18"/>
  <c r="BF243" i="18"/>
  <c r="AW241" i="18"/>
  <c r="AN239" i="18"/>
  <c r="CP241" i="18"/>
  <c r="BF241" i="18"/>
  <c r="DQ242" i="18"/>
  <c r="DH240" i="18"/>
  <c r="CY237" i="18"/>
  <c r="CP236" i="18"/>
  <c r="CG242" i="18"/>
  <c r="BX239" i="18"/>
  <c r="BO238" i="18"/>
  <c r="BF236" i="18"/>
  <c r="AW242" i="18"/>
  <c r="AN240" i="18"/>
  <c r="DQ238" i="18"/>
  <c r="BF240" i="18"/>
  <c r="CG239" i="18"/>
  <c r="AN237" i="18"/>
  <c r="DQ243" i="18"/>
  <c r="DH241" i="18"/>
  <c r="CY238" i="18"/>
  <c r="CP237" i="18"/>
  <c r="CP235" i="18"/>
  <c r="CG243" i="18"/>
  <c r="BX240" i="18"/>
  <c r="BO239" i="18"/>
  <c r="BF237" i="18"/>
  <c r="BF235" i="18"/>
  <c r="AW243" i="18"/>
  <c r="AN241" i="18"/>
  <c r="CG238" i="18"/>
  <c r="AN236" i="18"/>
  <c r="DH237" i="18"/>
  <c r="BX236" i="18"/>
  <c r="AN235" i="18"/>
  <c r="DQ236" i="18"/>
  <c r="DH242" i="18"/>
  <c r="CY239" i="18"/>
  <c r="CP238" i="18"/>
  <c r="CG236" i="18"/>
  <c r="BX241" i="18"/>
  <c r="BO240" i="18"/>
  <c r="BF238" i="18"/>
  <c r="AW236" i="18"/>
  <c r="AN242" i="18"/>
  <c r="CP240" i="18"/>
  <c r="AW238" i="18"/>
  <c r="DQ239" i="18"/>
  <c r="BX235" i="18"/>
  <c r="DQ237" i="18"/>
  <c r="DQ235" i="18"/>
  <c r="DH243" i="18"/>
  <c r="CY240" i="18"/>
  <c r="CP239" i="18"/>
  <c r="CG237" i="18"/>
  <c r="CG235" i="18"/>
  <c r="BX242" i="18"/>
  <c r="BO241" i="18"/>
  <c r="BF239" i="18"/>
  <c r="AW237" i="18"/>
  <c r="AW235" i="18"/>
  <c r="AN243" i="18"/>
  <c r="CY241" i="18"/>
  <c r="BO242" i="18"/>
  <c r="DH235" i="18"/>
  <c r="AW239" i="18"/>
  <c r="B225" i="18"/>
  <c r="DQ203" i="18"/>
  <c r="DH205" i="18"/>
  <c r="CY207" i="18"/>
  <c r="CG203" i="18"/>
  <c r="BX205" i="18"/>
  <c r="BO207" i="18"/>
  <c r="AW203" i="18"/>
  <c r="AN205" i="18"/>
  <c r="CY203" i="18"/>
  <c r="BO203" i="18"/>
  <c r="CY204" i="18"/>
  <c r="BO204" i="18"/>
  <c r="DH203" i="18"/>
  <c r="BO205" i="18"/>
  <c r="CY206" i="18"/>
  <c r="BF202" i="18"/>
  <c r="DQ204" i="18"/>
  <c r="DH206" i="18"/>
  <c r="CY202" i="18"/>
  <c r="CG204" i="18"/>
  <c r="BX206" i="18"/>
  <c r="BO202" i="18"/>
  <c r="AW204" i="18"/>
  <c r="AN206" i="18"/>
  <c r="CG207" i="18"/>
  <c r="CP206" i="18"/>
  <c r="BF206" i="18"/>
  <c r="BX203" i="18"/>
  <c r="AN203" i="18"/>
  <c r="BX204" i="18"/>
  <c r="DQ205" i="18"/>
  <c r="DH207" i="18"/>
  <c r="CP203" i="18"/>
  <c r="CG205" i="18"/>
  <c r="BX207" i="18"/>
  <c r="BF203" i="18"/>
  <c r="AW205" i="18"/>
  <c r="AN207" i="18"/>
  <c r="CP205" i="18"/>
  <c r="BF205" i="18"/>
  <c r="CG202" i="18"/>
  <c r="CY205" i="18"/>
  <c r="BF207" i="18"/>
  <c r="DH204" i="18"/>
  <c r="BO206" i="18"/>
  <c r="DQ206" i="18"/>
  <c r="DH202" i="18"/>
  <c r="CP204" i="18"/>
  <c r="CG206" i="18"/>
  <c r="BX202" i="18"/>
  <c r="BF204" i="18"/>
  <c r="AW206" i="18"/>
  <c r="AN202" i="18"/>
  <c r="DQ207" i="18"/>
  <c r="AW207" i="18"/>
  <c r="DQ202" i="18"/>
  <c r="AW202" i="18"/>
  <c r="CP207" i="18"/>
  <c r="CP202" i="18"/>
  <c r="AN204" i="18"/>
  <c r="B192" i="18"/>
  <c r="DQ181" i="18"/>
  <c r="CY177" i="18"/>
  <c r="CP179" i="18"/>
  <c r="CG181" i="18"/>
  <c r="BO177" i="18"/>
  <c r="BF179" i="18"/>
  <c r="AW181" i="18"/>
  <c r="BX181" i="18"/>
  <c r="BX176" i="18"/>
  <c r="DQ176" i="18"/>
  <c r="CY178" i="18"/>
  <c r="CP180" i="18"/>
  <c r="CG176" i="18"/>
  <c r="BO178" i="18"/>
  <c r="BF180" i="18"/>
  <c r="AW176" i="18"/>
  <c r="DH181" i="18"/>
  <c r="AW179" i="18"/>
  <c r="CG180" i="18"/>
  <c r="AW180" i="18"/>
  <c r="DH177" i="18"/>
  <c r="CY179" i="18"/>
  <c r="CP181" i="18"/>
  <c r="BX177" i="18"/>
  <c r="BO179" i="18"/>
  <c r="BF181" i="18"/>
  <c r="AN177" i="18"/>
  <c r="CP177" i="18"/>
  <c r="BF178" i="18"/>
  <c r="DH178" i="18"/>
  <c r="CY180" i="18"/>
  <c r="CP176" i="18"/>
  <c r="BX178" i="18"/>
  <c r="BO180" i="18"/>
  <c r="BF176" i="18"/>
  <c r="AN178" i="18"/>
  <c r="DQ179" i="18"/>
  <c r="AN181" i="18"/>
  <c r="DH176" i="18"/>
  <c r="DQ177" i="18"/>
  <c r="DH179" i="18"/>
  <c r="CY181" i="18"/>
  <c r="CG177" i="18"/>
  <c r="BX179" i="18"/>
  <c r="BO181" i="18"/>
  <c r="AW177" i="18"/>
  <c r="AN179" i="18"/>
  <c r="BF177" i="18"/>
  <c r="DQ180" i="18"/>
  <c r="DQ178" i="18"/>
  <c r="DH180" i="18"/>
  <c r="CY176" i="18"/>
  <c r="CG178" i="18"/>
  <c r="BX180" i="18"/>
  <c r="BO176" i="18"/>
  <c r="AW178" i="18"/>
  <c r="AN180" i="18"/>
  <c r="CG179" i="18"/>
  <c r="CP178" i="18"/>
  <c r="AN176" i="18"/>
  <c r="DH132" i="18"/>
  <c r="CY135" i="18"/>
  <c r="CP136" i="18"/>
  <c r="CG132" i="18"/>
  <c r="BX136" i="18"/>
  <c r="BO132" i="18"/>
  <c r="DQ132" i="18"/>
  <c r="DH133" i="18"/>
  <c r="CY136" i="18"/>
  <c r="CP131" i="18"/>
  <c r="CG133" i="18"/>
  <c r="BX131" i="18"/>
  <c r="BO133" i="18"/>
  <c r="BF132" i="18"/>
  <c r="BF134" i="18"/>
  <c r="BX132" i="18"/>
  <c r="DQ133" i="18"/>
  <c r="DH134" i="18"/>
  <c r="CY131" i="18"/>
  <c r="CG134" i="18"/>
  <c r="BO134" i="18"/>
  <c r="BF133" i="18"/>
  <c r="BO135" i="18"/>
  <c r="CP132" i="18"/>
  <c r="BO136" i="18"/>
  <c r="BF135" i="18"/>
  <c r="AW132" i="18"/>
  <c r="CP135" i="18"/>
  <c r="AW136" i="18"/>
  <c r="DQ134" i="18"/>
  <c r="DH136" i="18"/>
  <c r="CG135" i="18"/>
  <c r="AW133" i="18"/>
  <c r="DQ135" i="18"/>
  <c r="DH131" i="18"/>
  <c r="CG136" i="18"/>
  <c r="DQ136" i="18"/>
  <c r="CY132" i="18"/>
  <c r="CP133" i="18"/>
  <c r="CG131" i="18"/>
  <c r="BX133" i="18"/>
  <c r="BO131" i="18"/>
  <c r="AW134" i="18"/>
  <c r="BF136" i="18"/>
  <c r="DQ131" i="18"/>
  <c r="CY133" i="18"/>
  <c r="CP134" i="18"/>
  <c r="BX134" i="18"/>
  <c r="AW135" i="18"/>
  <c r="BF131" i="18"/>
  <c r="AW131" i="18"/>
  <c r="DH135" i="18"/>
  <c r="CY134" i="18"/>
  <c r="BX135" i="18"/>
  <c r="AN131" i="18"/>
  <c r="B166" i="18"/>
  <c r="AZ371" i="18"/>
  <c r="AZ379" i="18"/>
  <c r="AZ387" i="18"/>
  <c r="AZ395" i="18"/>
  <c r="AZ403" i="18"/>
  <c r="AZ411" i="18"/>
  <c r="AZ419" i="18"/>
  <c r="AZ427" i="18"/>
  <c r="AZ417" i="18"/>
  <c r="AZ372" i="18"/>
  <c r="BA372" i="18" s="1"/>
  <c r="AZ380" i="18"/>
  <c r="AZ388" i="18"/>
  <c r="AZ396" i="18"/>
  <c r="AZ404" i="18"/>
  <c r="AZ412" i="18"/>
  <c r="AZ420" i="18"/>
  <c r="AZ428" i="18"/>
  <c r="AZ393" i="18"/>
  <c r="AZ373" i="18"/>
  <c r="AZ381" i="18"/>
  <c r="AZ389" i="18"/>
  <c r="AZ397" i="18"/>
  <c r="AZ405" i="18"/>
  <c r="AZ413" i="18"/>
  <c r="AZ421" i="18"/>
  <c r="AZ429" i="18"/>
  <c r="AZ401" i="18"/>
  <c r="AZ378" i="18"/>
  <c r="AZ418" i="18"/>
  <c r="AZ374" i="18"/>
  <c r="AZ382" i="18"/>
  <c r="AZ390" i="18"/>
  <c r="AZ398" i="18"/>
  <c r="AZ406" i="18"/>
  <c r="AZ414" i="18"/>
  <c r="AZ422" i="18"/>
  <c r="AZ370" i="18"/>
  <c r="AZ409" i="18"/>
  <c r="AZ375" i="18"/>
  <c r="AZ383" i="18"/>
  <c r="AZ391" i="18"/>
  <c r="AZ399" i="18"/>
  <c r="AZ407" i="18"/>
  <c r="AZ415" i="18"/>
  <c r="AZ423" i="18"/>
  <c r="AZ385" i="18"/>
  <c r="AZ376" i="18"/>
  <c r="AZ384" i="18"/>
  <c r="AZ392" i="18"/>
  <c r="AZ400" i="18"/>
  <c r="AZ408" i="18"/>
  <c r="AZ416" i="18"/>
  <c r="AZ424" i="18"/>
  <c r="AZ377" i="18"/>
  <c r="AZ425" i="18"/>
  <c r="AZ386" i="18"/>
  <c r="AZ394" i="18"/>
  <c r="AZ402" i="18"/>
  <c r="AZ410" i="18"/>
  <c r="AZ426" i="18"/>
  <c r="AN136" i="18"/>
  <c r="AN133" i="18"/>
  <c r="AN132" i="18"/>
  <c r="AN134" i="18"/>
  <c r="AN135" i="18"/>
  <c r="DT318" i="18"/>
  <c r="DU318" i="18" s="1"/>
  <c r="B121" i="18"/>
  <c r="DH156" i="18"/>
  <c r="DQ159" i="18"/>
  <c r="DH159" i="18"/>
  <c r="DH155" i="18"/>
  <c r="DQ157" i="18"/>
  <c r="DQ155" i="18"/>
  <c r="DQ156" i="18"/>
  <c r="DQ158" i="18"/>
  <c r="DH158" i="18"/>
  <c r="DH154" i="18"/>
  <c r="DH157" i="18"/>
  <c r="DQ154" i="18"/>
  <c r="CY158" i="18"/>
  <c r="CY156" i="18"/>
  <c r="CY155" i="18"/>
  <c r="CY157" i="18"/>
  <c r="CY159" i="18"/>
  <c r="CY154" i="18"/>
  <c r="CP157" i="18"/>
  <c r="CP155" i="18"/>
  <c r="CP159" i="18"/>
  <c r="CP156" i="18"/>
  <c r="CP158" i="18"/>
  <c r="CG157" i="18"/>
  <c r="CG159" i="18"/>
  <c r="CG155" i="18"/>
  <c r="CG156" i="18"/>
  <c r="CG158" i="18"/>
  <c r="CG154" i="18"/>
  <c r="BX155" i="18"/>
  <c r="BX157" i="18"/>
  <c r="BX159" i="18"/>
  <c r="BX156" i="18"/>
  <c r="BX154" i="18"/>
  <c r="BX158" i="18"/>
  <c r="BO154" i="18"/>
  <c r="BF156" i="18"/>
  <c r="BF158" i="18"/>
  <c r="AW158" i="18"/>
  <c r="BO155" i="18"/>
  <c r="BO156" i="18"/>
  <c r="AW155" i="18"/>
  <c r="BO157" i="18"/>
  <c r="BO159" i="18"/>
  <c r="BF155" i="18"/>
  <c r="BF157" i="18"/>
  <c r="BF159" i="18"/>
  <c r="AW156" i="18"/>
  <c r="BF154" i="18"/>
  <c r="BO158" i="18"/>
  <c r="AW157" i="18"/>
  <c r="AW159" i="18"/>
  <c r="AN154" i="18"/>
  <c r="AW154" i="18"/>
  <c r="AN156" i="18"/>
  <c r="AN155" i="18"/>
  <c r="AN157" i="18"/>
  <c r="AN159" i="18"/>
  <c r="AN158" i="18"/>
  <c r="Y87" i="19"/>
  <c r="S493" i="18"/>
  <c r="BP486" i="18" s="1"/>
  <c r="BW486" i="18" s="1"/>
  <c r="V493" i="18"/>
  <c r="CL487" i="18" s="1"/>
  <c r="CL488" i="18" s="1"/>
  <c r="Y493" i="18"/>
  <c r="CN487" i="18" s="1"/>
  <c r="CN488" i="18" s="1"/>
  <c r="AB493" i="18"/>
  <c r="CP487" i="18" s="1"/>
  <c r="CP488" i="18" s="1"/>
  <c r="P493" i="18"/>
  <c r="K351" i="18"/>
  <c r="DZ306" i="18" s="1"/>
  <c r="L351" i="18"/>
  <c r="EA306" i="18" s="1"/>
  <c r="M351" i="18"/>
  <c r="EB306" i="18" s="1"/>
  <c r="EB307" i="18" s="1"/>
  <c r="N351" i="18"/>
  <c r="EC306" i="18" s="1"/>
  <c r="EC307" i="18" s="1"/>
  <c r="ED306" i="18"/>
  <c r="ED307" i="18" s="1"/>
  <c r="P351" i="18"/>
  <c r="EE306" i="18" s="1"/>
  <c r="EE307" i="18" s="1"/>
  <c r="Q351" i="18"/>
  <c r="EF306" i="18" s="1"/>
  <c r="EF307" i="18" s="1"/>
  <c r="R351" i="18"/>
  <c r="EG306" i="18" s="1"/>
  <c r="EG307" i="18" s="1"/>
  <c r="S351" i="18"/>
  <c r="EH306" i="18" s="1"/>
  <c r="EH307" i="18" s="1"/>
  <c r="T351" i="18"/>
  <c r="EI306" i="18" s="1"/>
  <c r="EI307" i="18" s="1"/>
  <c r="U351" i="18"/>
  <c r="EJ306" i="18" s="1"/>
  <c r="EJ307" i="18" s="1"/>
  <c r="V351" i="18"/>
  <c r="EK306" i="18" s="1"/>
  <c r="EK307" i="18" s="1"/>
  <c r="W351" i="18"/>
  <c r="EL306" i="18" s="1"/>
  <c r="EL307" i="18" s="1"/>
  <c r="X351" i="18"/>
  <c r="EM306" i="18" s="1"/>
  <c r="EM307" i="18" s="1"/>
  <c r="Y351" i="18"/>
  <c r="EN306" i="18" s="1"/>
  <c r="EN307" i="18" s="1"/>
  <c r="Z351" i="18"/>
  <c r="EO306" i="18" s="1"/>
  <c r="EO307" i="18" s="1"/>
  <c r="AA351" i="18"/>
  <c r="EP306" i="18" s="1"/>
  <c r="EP307" i="18" s="1"/>
  <c r="AB351" i="18"/>
  <c r="EQ306" i="18" s="1"/>
  <c r="EQ307" i="18" s="1"/>
  <c r="AC351" i="18"/>
  <c r="ER306" i="18" s="1"/>
  <c r="ER307" i="18" s="1"/>
  <c r="AD351" i="18"/>
  <c r="ES306" i="18" s="1"/>
  <c r="ES307" i="18" s="1"/>
  <c r="J351" i="18"/>
  <c r="K286" i="18"/>
  <c r="DZ260" i="18" s="1"/>
  <c r="L286" i="18"/>
  <c r="EA260" i="18" s="1"/>
  <c r="M286" i="18"/>
  <c r="EB260" i="18" s="1"/>
  <c r="EB261" i="18" s="1"/>
  <c r="N286" i="18"/>
  <c r="EC260" i="18" s="1"/>
  <c r="EC261" i="18" s="1"/>
  <c r="O286" i="18"/>
  <c r="ED260" i="18" s="1"/>
  <c r="ED261" i="18" s="1"/>
  <c r="P286" i="18"/>
  <c r="EE260" i="18" s="1"/>
  <c r="EE261" i="18" s="1"/>
  <c r="Q286" i="18"/>
  <c r="EF260" i="18" s="1"/>
  <c r="EF261" i="18" s="1"/>
  <c r="R286" i="18"/>
  <c r="EG260" i="18" s="1"/>
  <c r="EG261" i="18" s="1"/>
  <c r="S286" i="18"/>
  <c r="EH260" i="18" s="1"/>
  <c r="EH261" i="18" s="1"/>
  <c r="T286" i="18"/>
  <c r="EI260" i="18" s="1"/>
  <c r="EI261" i="18" s="1"/>
  <c r="U286" i="18"/>
  <c r="EJ260" i="18" s="1"/>
  <c r="EJ261" i="18" s="1"/>
  <c r="V286" i="18"/>
  <c r="EK260" i="18" s="1"/>
  <c r="EK261" i="18" s="1"/>
  <c r="W286" i="18"/>
  <c r="EL260" i="18" s="1"/>
  <c r="EL261" i="18" s="1"/>
  <c r="X286" i="18"/>
  <c r="EM260" i="18" s="1"/>
  <c r="EM261" i="18" s="1"/>
  <c r="Y286" i="18"/>
  <c r="EN260" i="18" s="1"/>
  <c r="EN261" i="18" s="1"/>
  <c r="Z286" i="18"/>
  <c r="EO260" i="18" s="1"/>
  <c r="EO261" i="18" s="1"/>
  <c r="AA286" i="18"/>
  <c r="EP260" i="18" s="1"/>
  <c r="EP261" i="18" s="1"/>
  <c r="AB286" i="18"/>
  <c r="EQ260" i="18" s="1"/>
  <c r="EQ261" i="18" s="1"/>
  <c r="AC286" i="18"/>
  <c r="ER260" i="18" s="1"/>
  <c r="ER261" i="18" s="1"/>
  <c r="AD286" i="18"/>
  <c r="ES260" i="18" s="1"/>
  <c r="ES261" i="18" s="1"/>
  <c r="J286" i="18"/>
  <c r="DY260" i="18" s="1"/>
  <c r="K244" i="18"/>
  <c r="L244" i="18"/>
  <c r="M244" i="18"/>
  <c r="N244" i="18"/>
  <c r="O244" i="18"/>
  <c r="P244" i="18"/>
  <c r="Q244" i="18"/>
  <c r="R244" i="18"/>
  <c r="EG236" i="18" s="1"/>
  <c r="EG237" i="18" s="1"/>
  <c r="S244" i="18"/>
  <c r="T244" i="18"/>
  <c r="U244" i="18"/>
  <c r="EJ236" i="18" s="1"/>
  <c r="EJ237" i="18" s="1"/>
  <c r="V244" i="18"/>
  <c r="W244" i="18"/>
  <c r="EL236" i="18" s="1"/>
  <c r="EL237" i="18" s="1"/>
  <c r="X244" i="18"/>
  <c r="EM236" i="18" s="1"/>
  <c r="EM237" i="18" s="1"/>
  <c r="Y244" i="18"/>
  <c r="Z244" i="18"/>
  <c r="AA244" i="18"/>
  <c r="EP236" i="18" s="1"/>
  <c r="EP237" i="18" s="1"/>
  <c r="AB244" i="18"/>
  <c r="AC244" i="18"/>
  <c r="AD244" i="18"/>
  <c r="ES236" i="18" s="1"/>
  <c r="ES237" i="18" s="1"/>
  <c r="J244" i="18"/>
  <c r="K219" i="18"/>
  <c r="DZ203" i="18" s="1"/>
  <c r="L219" i="18"/>
  <c r="EA203" i="18" s="1"/>
  <c r="M219" i="18"/>
  <c r="EB203" i="18" s="1"/>
  <c r="EB204" i="18" s="1"/>
  <c r="N219" i="18"/>
  <c r="EC203" i="18" s="1"/>
  <c r="EC204" i="18" s="1"/>
  <c r="O219" i="18"/>
  <c r="ED203" i="18" s="1"/>
  <c r="ED204" i="18" s="1"/>
  <c r="P219" i="18"/>
  <c r="EE203" i="18" s="1"/>
  <c r="EE204" i="18" s="1"/>
  <c r="Q219" i="18"/>
  <c r="EF203" i="18" s="1"/>
  <c r="EF204" i="18" s="1"/>
  <c r="R219" i="18"/>
  <c r="EG203" i="18" s="1"/>
  <c r="EG204" i="18" s="1"/>
  <c r="S219" i="18"/>
  <c r="EH203" i="18" s="1"/>
  <c r="EH204" i="18" s="1"/>
  <c r="T219" i="18"/>
  <c r="EI203" i="18" s="1"/>
  <c r="EI204" i="18" s="1"/>
  <c r="U219" i="18"/>
  <c r="EJ203" i="18" s="1"/>
  <c r="EJ204" i="18" s="1"/>
  <c r="V219" i="18"/>
  <c r="EK203" i="18" s="1"/>
  <c r="EK204" i="18" s="1"/>
  <c r="W219" i="18"/>
  <c r="EL203" i="18" s="1"/>
  <c r="EL204" i="18" s="1"/>
  <c r="X219" i="18"/>
  <c r="EM203" i="18" s="1"/>
  <c r="EM204" i="18" s="1"/>
  <c r="Y219" i="18"/>
  <c r="EN203" i="18" s="1"/>
  <c r="EN204" i="18" s="1"/>
  <c r="Z219" i="18"/>
  <c r="EO203" i="18" s="1"/>
  <c r="EO204" i="18" s="1"/>
  <c r="AA219" i="18"/>
  <c r="EP203" i="18" s="1"/>
  <c r="EP204" i="18" s="1"/>
  <c r="AB219" i="18"/>
  <c r="EQ203" i="18" s="1"/>
  <c r="EQ204" i="18" s="1"/>
  <c r="AC219" i="18"/>
  <c r="ER203" i="18" s="1"/>
  <c r="ER204" i="18" s="1"/>
  <c r="AD219" i="18"/>
  <c r="ES203" i="18" s="1"/>
  <c r="ES204" i="18" s="1"/>
  <c r="J219" i="18"/>
  <c r="DY203" i="18" s="1"/>
  <c r="K186" i="18"/>
  <c r="DZ177" i="18" s="1"/>
  <c r="L186" i="18"/>
  <c r="EA177" i="18" s="1"/>
  <c r="M186" i="18"/>
  <c r="EB177" i="18" s="1"/>
  <c r="EB178" i="18" s="1"/>
  <c r="N186" i="18"/>
  <c r="EC177" i="18" s="1"/>
  <c r="EC178" i="18" s="1"/>
  <c r="O186" i="18"/>
  <c r="ED177" i="18" s="1"/>
  <c r="ED178" i="18" s="1"/>
  <c r="P186" i="18"/>
  <c r="EE177" i="18" s="1"/>
  <c r="EE178" i="18" s="1"/>
  <c r="Q186" i="18"/>
  <c r="EF177" i="18" s="1"/>
  <c r="EF178" i="18" s="1"/>
  <c r="R186" i="18"/>
  <c r="EG177" i="18" s="1"/>
  <c r="EG178" i="18" s="1"/>
  <c r="S186" i="18"/>
  <c r="EH177" i="18" s="1"/>
  <c r="EH178" i="18" s="1"/>
  <c r="T186" i="18"/>
  <c r="EI177" i="18" s="1"/>
  <c r="EI178" i="18" s="1"/>
  <c r="U186" i="18"/>
  <c r="EJ177" i="18" s="1"/>
  <c r="EJ178" i="18" s="1"/>
  <c r="V186" i="18"/>
  <c r="EK177" i="18" s="1"/>
  <c r="EK178" i="18" s="1"/>
  <c r="W186" i="18"/>
  <c r="EL177" i="18" s="1"/>
  <c r="EL178" i="18" s="1"/>
  <c r="X186" i="18"/>
  <c r="EM177" i="18" s="1"/>
  <c r="EM178" i="18" s="1"/>
  <c r="Y186" i="18"/>
  <c r="EN177" i="18" s="1"/>
  <c r="EN178" i="18" s="1"/>
  <c r="Z186" i="18"/>
  <c r="EO177" i="18" s="1"/>
  <c r="EO178" i="18" s="1"/>
  <c r="AA186" i="18"/>
  <c r="EP177" i="18" s="1"/>
  <c r="EP178" i="18" s="1"/>
  <c r="AB186" i="18"/>
  <c r="EQ177" i="18" s="1"/>
  <c r="EQ178" i="18" s="1"/>
  <c r="AC186" i="18"/>
  <c r="ER177" i="18" s="1"/>
  <c r="ER178" i="18" s="1"/>
  <c r="AD186" i="18"/>
  <c r="ES177" i="18" s="1"/>
  <c r="ES178" i="18" s="1"/>
  <c r="J186" i="18"/>
  <c r="DY177" i="18" s="1"/>
  <c r="K160" i="18"/>
  <c r="DZ155" i="18" s="1"/>
  <c r="L160" i="18"/>
  <c r="EA155" i="18" s="1"/>
  <c r="M160" i="18"/>
  <c r="EB155" i="18" s="1"/>
  <c r="EB156" i="18" s="1"/>
  <c r="N160" i="18"/>
  <c r="EC155" i="18" s="1"/>
  <c r="EC156" i="18" s="1"/>
  <c r="O160" i="18"/>
  <c r="ED155" i="18" s="1"/>
  <c r="ED156" i="18" s="1"/>
  <c r="P160" i="18"/>
  <c r="EE155" i="18" s="1"/>
  <c r="EE156" i="18" s="1"/>
  <c r="Q160" i="18"/>
  <c r="EF155" i="18" s="1"/>
  <c r="EF156" i="18" s="1"/>
  <c r="R160" i="18"/>
  <c r="EG155" i="18" s="1"/>
  <c r="EG156" i="18" s="1"/>
  <c r="S160" i="18"/>
  <c r="EH155" i="18" s="1"/>
  <c r="EH156" i="18" s="1"/>
  <c r="T160" i="18"/>
  <c r="EI155" i="18" s="1"/>
  <c r="EI156" i="18" s="1"/>
  <c r="U160" i="18"/>
  <c r="EJ155" i="18" s="1"/>
  <c r="EJ156" i="18" s="1"/>
  <c r="V160" i="18"/>
  <c r="EK155" i="18" s="1"/>
  <c r="EK156" i="18" s="1"/>
  <c r="W160" i="18"/>
  <c r="EL155" i="18" s="1"/>
  <c r="EL156" i="18" s="1"/>
  <c r="X160" i="18"/>
  <c r="EM155" i="18" s="1"/>
  <c r="EM156" i="18" s="1"/>
  <c r="Y160" i="18"/>
  <c r="EN155" i="18" s="1"/>
  <c r="EN156" i="18" s="1"/>
  <c r="Z160" i="18"/>
  <c r="EO155" i="18" s="1"/>
  <c r="EO156" i="18" s="1"/>
  <c r="AA160" i="18"/>
  <c r="EP155" i="18" s="1"/>
  <c r="EP156" i="18" s="1"/>
  <c r="AB160" i="18"/>
  <c r="EQ155" i="18" s="1"/>
  <c r="EQ156" i="18" s="1"/>
  <c r="AC160" i="18"/>
  <c r="ER155" i="18" s="1"/>
  <c r="ER156" i="18" s="1"/>
  <c r="AD160" i="18"/>
  <c r="ES155" i="18" s="1"/>
  <c r="ES156" i="18" s="1"/>
  <c r="J160" i="18"/>
  <c r="DY155" i="18" s="1"/>
  <c r="K137" i="18"/>
  <c r="DZ132" i="18" s="1"/>
  <c r="L137" i="18"/>
  <c r="EA132" i="18" s="1"/>
  <c r="M137" i="18"/>
  <c r="EB132" i="18" s="1"/>
  <c r="EB133" i="18" s="1"/>
  <c r="N137" i="18"/>
  <c r="EC132" i="18" s="1"/>
  <c r="EC133" i="18" s="1"/>
  <c r="O137" i="18"/>
  <c r="ED132" i="18" s="1"/>
  <c r="ED133" i="18" s="1"/>
  <c r="P137" i="18"/>
  <c r="EE132" i="18" s="1"/>
  <c r="EE133" i="18" s="1"/>
  <c r="Q137" i="18"/>
  <c r="EF132" i="18" s="1"/>
  <c r="EF133" i="18" s="1"/>
  <c r="R137" i="18"/>
  <c r="EG132" i="18" s="1"/>
  <c r="EG133" i="18" s="1"/>
  <c r="S137" i="18"/>
  <c r="EH132" i="18" s="1"/>
  <c r="EH133" i="18" s="1"/>
  <c r="T137" i="18"/>
  <c r="EI132" i="18" s="1"/>
  <c r="EI133" i="18" s="1"/>
  <c r="U137" i="18"/>
  <c r="EJ132" i="18" s="1"/>
  <c r="EJ133" i="18" s="1"/>
  <c r="V137" i="18"/>
  <c r="EK132" i="18" s="1"/>
  <c r="EK133" i="18" s="1"/>
  <c r="W137" i="18"/>
  <c r="EL132" i="18" s="1"/>
  <c r="EL133" i="18" s="1"/>
  <c r="X137" i="18"/>
  <c r="EM132" i="18" s="1"/>
  <c r="EM133" i="18" s="1"/>
  <c r="Y137" i="18"/>
  <c r="EN132" i="18" s="1"/>
  <c r="EN133" i="18" s="1"/>
  <c r="Z137" i="18"/>
  <c r="EO132" i="18" s="1"/>
  <c r="EO133" i="18" s="1"/>
  <c r="AA137" i="18"/>
  <c r="EP132" i="18" s="1"/>
  <c r="EP133" i="18" s="1"/>
  <c r="AB137" i="18"/>
  <c r="EQ132" i="18" s="1"/>
  <c r="EQ133" i="18" s="1"/>
  <c r="AC137" i="18"/>
  <c r="ER132" i="18" s="1"/>
  <c r="ER133" i="18" s="1"/>
  <c r="AD137" i="18"/>
  <c r="ES132" i="18" s="1"/>
  <c r="ES133" i="18" s="1"/>
  <c r="J137" i="18"/>
  <c r="DY132" i="18" s="1"/>
  <c r="Y113" i="18"/>
  <c r="EX351" i="18" s="1"/>
  <c r="S113" i="18"/>
  <c r="EW351" i="18" s="1"/>
  <c r="M113" i="18"/>
  <c r="EV351" i="18" s="1"/>
  <c r="AR42" i="19" l="1"/>
  <c r="AT42" i="19" s="1"/>
  <c r="B92" i="19" s="1"/>
  <c r="DT212" i="18"/>
  <c r="DU212" i="18" s="1"/>
  <c r="DT209" i="18"/>
  <c r="DT213" i="18"/>
  <c r="DT218" i="18"/>
  <c r="DU218" i="18" s="1"/>
  <c r="DT215" i="18"/>
  <c r="DU215" i="18" s="1"/>
  <c r="DT217" i="18"/>
  <c r="DU217" i="18" s="1"/>
  <c r="DT211" i="18"/>
  <c r="DU211" i="18" s="1"/>
  <c r="DT210" i="18"/>
  <c r="DT216" i="18"/>
  <c r="DU216" i="18" s="1"/>
  <c r="DT208" i="18"/>
  <c r="DT214" i="18"/>
  <c r="DU214" i="18" s="1"/>
  <c r="DT182" i="18"/>
  <c r="DU182" i="18" s="1"/>
  <c r="AP112" i="18"/>
  <c r="DT184" i="18"/>
  <c r="DU184" i="18" s="1"/>
  <c r="DT185" i="18"/>
  <c r="DT183" i="18"/>
  <c r="DU183" i="18" s="1"/>
  <c r="CP489" i="18"/>
  <c r="B504" i="18" s="1"/>
  <c r="BD486" i="18"/>
  <c r="BF486" i="18" s="1"/>
  <c r="B499" i="18" s="1"/>
  <c r="BW488" i="18"/>
  <c r="BW489" i="18"/>
  <c r="BR486" i="18"/>
  <c r="B501" i="18" s="1"/>
  <c r="BW487" i="18"/>
  <c r="BW491" i="18"/>
  <c r="BW490" i="18"/>
  <c r="BW492" i="18"/>
  <c r="DT157" i="18"/>
  <c r="DT269" i="18"/>
  <c r="DT266" i="18"/>
  <c r="DT262" i="18"/>
  <c r="DT282" i="18"/>
  <c r="DT235" i="18"/>
  <c r="DT159" i="18"/>
  <c r="DT133" i="18"/>
  <c r="EX307" i="18"/>
  <c r="EX317" i="18"/>
  <c r="EX325" i="18"/>
  <c r="EX341" i="18"/>
  <c r="EX344" i="18"/>
  <c r="EX321" i="18"/>
  <c r="EX338" i="18"/>
  <c r="EX308" i="18"/>
  <c r="EX318" i="18"/>
  <c r="EX326" i="18"/>
  <c r="EX334" i="18"/>
  <c r="EX342" i="18"/>
  <c r="EX350" i="18"/>
  <c r="EX309" i="18"/>
  <c r="EX310" i="18"/>
  <c r="EX319" i="18"/>
  <c r="EX320" i="18"/>
  <c r="EX327" i="18"/>
  <c r="EX328" i="18"/>
  <c r="EX335" i="18"/>
  <c r="EX336" i="18"/>
  <c r="EX343" i="18"/>
  <c r="EX305" i="18"/>
  <c r="EX347" i="18"/>
  <c r="EX311" i="18"/>
  <c r="EX312" i="18"/>
  <c r="EX329" i="18"/>
  <c r="EX345" i="18"/>
  <c r="EX322" i="18"/>
  <c r="EX337" i="18"/>
  <c r="EX339" i="18"/>
  <c r="EX313" i="18"/>
  <c r="EX314" i="18"/>
  <c r="EX330" i="18"/>
  <c r="EX346" i="18"/>
  <c r="EX323" i="18"/>
  <c r="EX331" i="18"/>
  <c r="EX315" i="18"/>
  <c r="EX332" i="18"/>
  <c r="EX348" i="18"/>
  <c r="EX306" i="18"/>
  <c r="EX316" i="18"/>
  <c r="EX324" i="18"/>
  <c r="EX333" i="18"/>
  <c r="EX340" i="18"/>
  <c r="EX349" i="18"/>
  <c r="EW309" i="18"/>
  <c r="EW327" i="18"/>
  <c r="EW333" i="18"/>
  <c r="EW336" i="18"/>
  <c r="EW339" i="18"/>
  <c r="EW322" i="18"/>
  <c r="EW307" i="18"/>
  <c r="EW310" i="18"/>
  <c r="EW313" i="18"/>
  <c r="EW316" i="18"/>
  <c r="EW319" i="18"/>
  <c r="EW325" i="18"/>
  <c r="EW328" i="18"/>
  <c r="EW331" i="18"/>
  <c r="EW305" i="18"/>
  <c r="EW334" i="18"/>
  <c r="EW337" i="18"/>
  <c r="EW340" i="18"/>
  <c r="EW346" i="18"/>
  <c r="EW349" i="18"/>
  <c r="EW314" i="18"/>
  <c r="EW320" i="18"/>
  <c r="EW323" i="18"/>
  <c r="EW343" i="18"/>
  <c r="EW308" i="18"/>
  <c r="EW311" i="18"/>
  <c r="EW317" i="18"/>
  <c r="EW326" i="18"/>
  <c r="EW329" i="18"/>
  <c r="EW332" i="18"/>
  <c r="EW338" i="18"/>
  <c r="EW335" i="18"/>
  <c r="EW341" i="18"/>
  <c r="EW344" i="18"/>
  <c r="EW347" i="18"/>
  <c r="EW306" i="18"/>
  <c r="EW312" i="18"/>
  <c r="EW315" i="18"/>
  <c r="EW318" i="18"/>
  <c r="EW321" i="18"/>
  <c r="EW324" i="18"/>
  <c r="EW330" i="18"/>
  <c r="EW350" i="18"/>
  <c r="EW342" i="18"/>
  <c r="EW345" i="18"/>
  <c r="EW348" i="18"/>
  <c r="EV306" i="18"/>
  <c r="EV338" i="18"/>
  <c r="EV308" i="18"/>
  <c r="EV316" i="18"/>
  <c r="EV324" i="18"/>
  <c r="EV332" i="18"/>
  <c r="EV340" i="18"/>
  <c r="EV348" i="18"/>
  <c r="EV305" i="18"/>
  <c r="EV313" i="18"/>
  <c r="EV321" i="18"/>
  <c r="EV329" i="18"/>
  <c r="EV337" i="18"/>
  <c r="EV345" i="18"/>
  <c r="EV343" i="18"/>
  <c r="EV310" i="18"/>
  <c r="EV318" i="18"/>
  <c r="EV326" i="18"/>
  <c r="EV334" i="18"/>
  <c r="EV342" i="18"/>
  <c r="EV350" i="18"/>
  <c r="EV307" i="18"/>
  <c r="EV315" i="18"/>
  <c r="EV323" i="18"/>
  <c r="EV331" i="18"/>
  <c r="EV339" i="18"/>
  <c r="EV347" i="18"/>
  <c r="EV314" i="18"/>
  <c r="EV311" i="18"/>
  <c r="EV319" i="18"/>
  <c r="EV327" i="18"/>
  <c r="EV335" i="18"/>
  <c r="EV312" i="18"/>
  <c r="EV320" i="18"/>
  <c r="EV328" i="18"/>
  <c r="EV336" i="18"/>
  <c r="EV344" i="18"/>
  <c r="EV309" i="18"/>
  <c r="EV317" i="18"/>
  <c r="EV325" i="18"/>
  <c r="EV333" i="18"/>
  <c r="EV341" i="18"/>
  <c r="EV349" i="18"/>
  <c r="EV322" i="18"/>
  <c r="EV330" i="18"/>
  <c r="EV346" i="18"/>
  <c r="AN493" i="18"/>
  <c r="AP487" i="18"/>
  <c r="DY306" i="18"/>
  <c r="EQ236" i="18"/>
  <c r="EQ237" i="18" s="1"/>
  <c r="EI236" i="18"/>
  <c r="EI237" i="18" s="1"/>
  <c r="EA236" i="18"/>
  <c r="DT155" i="18"/>
  <c r="DT236" i="18"/>
  <c r="DT259" i="18"/>
  <c r="DU259" i="18" s="1"/>
  <c r="DT178" i="18"/>
  <c r="DT264" i="18"/>
  <c r="DT179" i="18"/>
  <c r="DT177" i="18"/>
  <c r="DT131" i="18"/>
  <c r="DT206" i="18"/>
  <c r="DT205" i="18"/>
  <c r="DT181" i="18"/>
  <c r="EH236" i="18"/>
  <c r="EH237" i="18" s="1"/>
  <c r="DZ236" i="18"/>
  <c r="DT156" i="18"/>
  <c r="DT238" i="18"/>
  <c r="DT136" i="18"/>
  <c r="DT261" i="18"/>
  <c r="DT270" i="18"/>
  <c r="DT281" i="18"/>
  <c r="EO236" i="18"/>
  <c r="EO237" i="18" s="1"/>
  <c r="DT202" i="18"/>
  <c r="DT272" i="18"/>
  <c r="DT277" i="18"/>
  <c r="DT285" i="18"/>
  <c r="DT283" i="18"/>
  <c r="DT280" i="18"/>
  <c r="DT241" i="18"/>
  <c r="EC236" i="18"/>
  <c r="EC237" i="18" s="1"/>
  <c r="DT240" i="18"/>
  <c r="ER236" i="18"/>
  <c r="ER237" i="18" s="1"/>
  <c r="DT203" i="18"/>
  <c r="DT273" i="18"/>
  <c r="EN236" i="18"/>
  <c r="EN237" i="18" s="1"/>
  <c r="EF236" i="18"/>
  <c r="EF237" i="18" s="1"/>
  <c r="DT237" i="18"/>
  <c r="DT268" i="18"/>
  <c r="DT276" i="18"/>
  <c r="DT274" i="18"/>
  <c r="DT242" i="18"/>
  <c r="EK236" i="18"/>
  <c r="EK237" i="18" s="1"/>
  <c r="DT260" i="18"/>
  <c r="EE236" i="18"/>
  <c r="EE237" i="18" s="1"/>
  <c r="DT135" i="18"/>
  <c r="DT134" i="18"/>
  <c r="DT204" i="18"/>
  <c r="DT263" i="18"/>
  <c r="DT267" i="18"/>
  <c r="DT284" i="18"/>
  <c r="DT265" i="18"/>
  <c r="DT279" i="18"/>
  <c r="EB236" i="18"/>
  <c r="EB237" i="18" s="1"/>
  <c r="DY236" i="18"/>
  <c r="ED236" i="18"/>
  <c r="ED237" i="18" s="1"/>
  <c r="DT158" i="18"/>
  <c r="DT176" i="18"/>
  <c r="DU176" i="18" s="1"/>
  <c r="DT132" i="18"/>
  <c r="DT239" i="18"/>
  <c r="DT180" i="18"/>
  <c r="DT207" i="18"/>
  <c r="DT278" i="18"/>
  <c r="DT275" i="18"/>
  <c r="DT271" i="18"/>
  <c r="DT243" i="18"/>
  <c r="DT327" i="18"/>
  <c r="DU327" i="18" s="1"/>
  <c r="DT344" i="18"/>
  <c r="DU344" i="18" s="1"/>
  <c r="DT314" i="18"/>
  <c r="DU314" i="18" s="1"/>
  <c r="DT350" i="18"/>
  <c r="DT333" i="18"/>
  <c r="DU333" i="18" s="1"/>
  <c r="DT307" i="18"/>
  <c r="DT317" i="18"/>
  <c r="DU317" i="18" s="1"/>
  <c r="DT349" i="18"/>
  <c r="DU349" i="18" s="1"/>
  <c r="DT328" i="18"/>
  <c r="DU328" i="18" s="1"/>
  <c r="DT342" i="18"/>
  <c r="DU342" i="18" s="1"/>
  <c r="DT315" i="18"/>
  <c r="DU315" i="18" s="1"/>
  <c r="DT323" i="18"/>
  <c r="DU323" i="18" s="1"/>
  <c r="DT326" i="18"/>
  <c r="DU326" i="18" s="1"/>
  <c r="DT347" i="18"/>
  <c r="DU347" i="18" s="1"/>
  <c r="DT337" i="18"/>
  <c r="DU337" i="18" s="1"/>
  <c r="DT340" i="18"/>
  <c r="DU340" i="18" s="1"/>
  <c r="DT322" i="18"/>
  <c r="DU322" i="18" s="1"/>
  <c r="DT313" i="18"/>
  <c r="DU313" i="18" s="1"/>
  <c r="DT308" i="18"/>
  <c r="DU308" i="18" s="1"/>
  <c r="DT321" i="18"/>
  <c r="DU321" i="18" s="1"/>
  <c r="DT345" i="18"/>
  <c r="DU345" i="18" s="1"/>
  <c r="DT330" i="18"/>
  <c r="DU330" i="18" s="1"/>
  <c r="DT338" i="18"/>
  <c r="DU338" i="18" s="1"/>
  <c r="DT316" i="18"/>
  <c r="DU316" i="18" s="1"/>
  <c r="DT309" i="18"/>
  <c r="DU309" i="18" s="1"/>
  <c r="DT331" i="18"/>
  <c r="DU331" i="18" s="1"/>
  <c r="DT343" i="18"/>
  <c r="DU343" i="18" s="1"/>
  <c r="DT335" i="18"/>
  <c r="DU335" i="18" s="1"/>
  <c r="DT336" i="18"/>
  <c r="DU336" i="18" s="1"/>
  <c r="DT324" i="18"/>
  <c r="DU324" i="18" s="1"/>
  <c r="DT312" i="18"/>
  <c r="DU312" i="18" s="1"/>
  <c r="DT341" i="18"/>
  <c r="DU341" i="18" s="1"/>
  <c r="DT334" i="18"/>
  <c r="DU334" i="18" s="1"/>
  <c r="DT320" i="18"/>
  <c r="DU320" i="18" s="1"/>
  <c r="DT306" i="18"/>
  <c r="DT332" i="18"/>
  <c r="DU332" i="18" s="1"/>
  <c r="DT348" i="18"/>
  <c r="DU348" i="18" s="1"/>
  <c r="DT311" i="18"/>
  <c r="DU311" i="18" s="1"/>
  <c r="DT310" i="18"/>
  <c r="DU310" i="18" s="1"/>
  <c r="DT319" i="18"/>
  <c r="DU319" i="18" s="1"/>
  <c r="DT325" i="18"/>
  <c r="DU325" i="18" s="1"/>
  <c r="DT329" i="18"/>
  <c r="DU329" i="18" s="1"/>
  <c r="DT339" i="18"/>
  <c r="DU339" i="18" s="1"/>
  <c r="DT346" i="18"/>
  <c r="DU346" i="18" s="1"/>
  <c r="BA370" i="18"/>
  <c r="AZ430" i="18"/>
  <c r="DT305" i="18"/>
  <c r="AN113" i="18"/>
  <c r="AP108" i="18" s="1"/>
  <c r="CP154" i="18"/>
  <c r="DT154" i="18" s="1"/>
  <c r="DU154" i="18" s="1"/>
  <c r="DZ259" i="18"/>
  <c r="DZ261" i="18" s="1"/>
  <c r="DZ176" i="18"/>
  <c r="DZ178" i="18" s="1"/>
  <c r="DZ235" i="18"/>
  <c r="DZ154" i="18"/>
  <c r="DZ156" i="18" s="1"/>
  <c r="DZ305" i="18"/>
  <c r="DZ307" i="18" s="1"/>
  <c r="DZ202" i="18"/>
  <c r="DZ204" i="18" s="1"/>
  <c r="DZ131" i="18"/>
  <c r="DZ133" i="18" s="1"/>
  <c r="DY259" i="18"/>
  <c r="DY261" i="18" s="1"/>
  <c r="DY202" i="18"/>
  <c r="DY204" i="18" s="1"/>
  <c r="DY305" i="18"/>
  <c r="DY154" i="18"/>
  <c r="DY156" i="18" s="1"/>
  <c r="DY235" i="18"/>
  <c r="DY237" i="18" s="1"/>
  <c r="DY176" i="18"/>
  <c r="DY178" i="18" s="1"/>
  <c r="DY131" i="18"/>
  <c r="DY133" i="18" s="1"/>
  <c r="EA131" i="18"/>
  <c r="EA133" i="18" s="1"/>
  <c r="EA202" i="18"/>
  <c r="EA204" i="18" s="1"/>
  <c r="EA305" i="18"/>
  <c r="EA307" i="18" s="1"/>
  <c r="EA154" i="18"/>
  <c r="EA156" i="18" s="1"/>
  <c r="EA235" i="18"/>
  <c r="EA237" i="18" s="1"/>
  <c r="EA176" i="18"/>
  <c r="EA178" i="18" s="1"/>
  <c r="EA259" i="18"/>
  <c r="EA261" i="18" s="1"/>
  <c r="N8" i="3"/>
  <c r="AP492" i="18" l="1"/>
  <c r="DZ237" i="18"/>
  <c r="DU209" i="18"/>
  <c r="DU210" i="18"/>
  <c r="DU213" i="18"/>
  <c r="DT219" i="18"/>
  <c r="DU219" i="18" s="1"/>
  <c r="DU208" i="18"/>
  <c r="B224" i="18" s="1"/>
  <c r="AP111" i="18"/>
  <c r="AP110" i="18"/>
  <c r="AP109" i="18"/>
  <c r="N8" i="20"/>
  <c r="N8" i="6"/>
  <c r="N8" i="8"/>
  <c r="N8" i="23"/>
  <c r="AP113" i="18"/>
  <c r="B119" i="18" s="1"/>
  <c r="AK16" i="3"/>
  <c r="AK24" i="3"/>
  <c r="AK17" i="3"/>
  <c r="AK25" i="3"/>
  <c r="AK33" i="3"/>
  <c r="AK41" i="3"/>
  <c r="AK49" i="3"/>
  <c r="AK57" i="3"/>
  <c r="AK65" i="3"/>
  <c r="AK11" i="3"/>
  <c r="AK19" i="3"/>
  <c r="AK27" i="3"/>
  <c r="AK35" i="3"/>
  <c r="AK43" i="3"/>
  <c r="AK51" i="3"/>
  <c r="AK12" i="3"/>
  <c r="AK20" i="3"/>
  <c r="AK28" i="3"/>
  <c r="AK36" i="3"/>
  <c r="AK44" i="3"/>
  <c r="AK52" i="3"/>
  <c r="AK60" i="3"/>
  <c r="AK68" i="3"/>
  <c r="AK76" i="3"/>
  <c r="AK84" i="3"/>
  <c r="AK92" i="3"/>
  <c r="AK100" i="3"/>
  <c r="AK108" i="3"/>
  <c r="AK116" i="3"/>
  <c r="AK13" i="3"/>
  <c r="AK21" i="3"/>
  <c r="AK29" i="3"/>
  <c r="AK18" i="3"/>
  <c r="AK37" i="3"/>
  <c r="AK48" i="3"/>
  <c r="AK61" i="3"/>
  <c r="AK71" i="3"/>
  <c r="AK80" i="3"/>
  <c r="AK89" i="3"/>
  <c r="AK98" i="3"/>
  <c r="AK107" i="3"/>
  <c r="AK117" i="3"/>
  <c r="AK125" i="3"/>
  <c r="AK133" i="3"/>
  <c r="AK141" i="3"/>
  <c r="AK149" i="3"/>
  <c r="AK157" i="3"/>
  <c r="AK165" i="3"/>
  <c r="AK173" i="3"/>
  <c r="AK181" i="3"/>
  <c r="AK189" i="3"/>
  <c r="AK197" i="3"/>
  <c r="AK205" i="3"/>
  <c r="AK22" i="3"/>
  <c r="AK38" i="3"/>
  <c r="AK50" i="3"/>
  <c r="AK62" i="3"/>
  <c r="AK72" i="3"/>
  <c r="AK81" i="3"/>
  <c r="AK90" i="3"/>
  <c r="AK99" i="3"/>
  <c r="AK109" i="3"/>
  <c r="AK118" i="3"/>
  <c r="AK126" i="3"/>
  <c r="AK134" i="3"/>
  <c r="AK142" i="3"/>
  <c r="AK150" i="3"/>
  <c r="AK158" i="3"/>
  <c r="AK166" i="3"/>
  <c r="AK174" i="3"/>
  <c r="AK182" i="3"/>
  <c r="AK190" i="3"/>
  <c r="AK198" i="3"/>
  <c r="AK206" i="3"/>
  <c r="AK214" i="3"/>
  <c r="AK222" i="3"/>
  <c r="AK230" i="3"/>
  <c r="AK238" i="3"/>
  <c r="AK246" i="3"/>
  <c r="AK254" i="3"/>
  <c r="AK262" i="3"/>
  <c r="AK270" i="3"/>
  <c r="AK278" i="3"/>
  <c r="AK286" i="3"/>
  <c r="AK294" i="3"/>
  <c r="AK302" i="3"/>
  <c r="AK310" i="3"/>
  <c r="AK318" i="3"/>
  <c r="AK326" i="3"/>
  <c r="AK334" i="3"/>
  <c r="AK342" i="3"/>
  <c r="AK350" i="3"/>
  <c r="AK358" i="3"/>
  <c r="AK366" i="3"/>
  <c r="AK374" i="3"/>
  <c r="AK382" i="3"/>
  <c r="AK390" i="3"/>
  <c r="AK398" i="3"/>
  <c r="AK406" i="3"/>
  <c r="AK414" i="3"/>
  <c r="AK422" i="3"/>
  <c r="AK430" i="3"/>
  <c r="AK438" i="3"/>
  <c r="AK446" i="3"/>
  <c r="AK454" i="3"/>
  <c r="AK462" i="3"/>
  <c r="AK470" i="3"/>
  <c r="AK478" i="3"/>
  <c r="AK486" i="3"/>
  <c r="AK494" i="3"/>
  <c r="AK502" i="3"/>
  <c r="AK26" i="3"/>
  <c r="AK40" i="3"/>
  <c r="AK54" i="3"/>
  <c r="AK64" i="3"/>
  <c r="AK74" i="3"/>
  <c r="AK83" i="3"/>
  <c r="AK93" i="3"/>
  <c r="AK102" i="3"/>
  <c r="AK111" i="3"/>
  <c r="AK120" i="3"/>
  <c r="AK128" i="3"/>
  <c r="AK136" i="3"/>
  <c r="AK144" i="3"/>
  <c r="AK152" i="3"/>
  <c r="AK160" i="3"/>
  <c r="AK168" i="3"/>
  <c r="AK176" i="3"/>
  <c r="AK184" i="3"/>
  <c r="AK192" i="3"/>
  <c r="AK200" i="3"/>
  <c r="AK208" i="3"/>
  <c r="AK216" i="3"/>
  <c r="AK224" i="3"/>
  <c r="AK232" i="3"/>
  <c r="AK240" i="3"/>
  <c r="AK248" i="3"/>
  <c r="AK256" i="3"/>
  <c r="AK264" i="3"/>
  <c r="AK272" i="3"/>
  <c r="AK280" i="3"/>
  <c r="AK288" i="3"/>
  <c r="AK296" i="3"/>
  <c r="AK304" i="3"/>
  <c r="AK312" i="3"/>
  <c r="AK320" i="3"/>
  <c r="AK328" i="3"/>
  <c r="AK336" i="3"/>
  <c r="AK344" i="3"/>
  <c r="AK352" i="3"/>
  <c r="AK360" i="3"/>
  <c r="AK368" i="3"/>
  <c r="AK376" i="3"/>
  <c r="AK384" i="3"/>
  <c r="AK392" i="3"/>
  <c r="AK400" i="3"/>
  <c r="AK408" i="3"/>
  <c r="AK416" i="3"/>
  <c r="AK424" i="3"/>
  <c r="AK432" i="3"/>
  <c r="AK440" i="3"/>
  <c r="AK448" i="3"/>
  <c r="AK456" i="3"/>
  <c r="AK464" i="3"/>
  <c r="AK472" i="3"/>
  <c r="AK480" i="3"/>
  <c r="AK488" i="3"/>
  <c r="AK496" i="3"/>
  <c r="AK504" i="3"/>
  <c r="AK30" i="3"/>
  <c r="AK42" i="3"/>
  <c r="AK55" i="3"/>
  <c r="AK66" i="3"/>
  <c r="AK75" i="3"/>
  <c r="AK85" i="3"/>
  <c r="AK94" i="3"/>
  <c r="AK103" i="3"/>
  <c r="AK112" i="3"/>
  <c r="AK121" i="3"/>
  <c r="AK129" i="3"/>
  <c r="AK137" i="3"/>
  <c r="AK145" i="3"/>
  <c r="AK153" i="3"/>
  <c r="AK161" i="3"/>
  <c r="AK169" i="3"/>
  <c r="AK177" i="3"/>
  <c r="AK185" i="3"/>
  <c r="AK193" i="3"/>
  <c r="AK201" i="3"/>
  <c r="AK209" i="3"/>
  <c r="AK217" i="3"/>
  <c r="AK45" i="3"/>
  <c r="AK67" i="3"/>
  <c r="AK86" i="3"/>
  <c r="AK104" i="3"/>
  <c r="AK122" i="3"/>
  <c r="AK138" i="3"/>
  <c r="AK154" i="3"/>
  <c r="AK170" i="3"/>
  <c r="AK186" i="3"/>
  <c r="AK202" i="3"/>
  <c r="AK215" i="3"/>
  <c r="AK227" i="3"/>
  <c r="AK237" i="3"/>
  <c r="AK249" i="3"/>
  <c r="AK259" i="3"/>
  <c r="AK269" i="3"/>
  <c r="AK281" i="3"/>
  <c r="AK291" i="3"/>
  <c r="AK301" i="3"/>
  <c r="AK313" i="3"/>
  <c r="AK323" i="3"/>
  <c r="AK333" i="3"/>
  <c r="AK345" i="3"/>
  <c r="AK355" i="3"/>
  <c r="AK365" i="3"/>
  <c r="AK377" i="3"/>
  <c r="AK387" i="3"/>
  <c r="AK397" i="3"/>
  <c r="AK409" i="3"/>
  <c r="AK419" i="3"/>
  <c r="AK429" i="3"/>
  <c r="AK441" i="3"/>
  <c r="AK451" i="3"/>
  <c r="AK461" i="3"/>
  <c r="AK473" i="3"/>
  <c r="AK483" i="3"/>
  <c r="AK493" i="3"/>
  <c r="AK505" i="3"/>
  <c r="AK513" i="3"/>
  <c r="AK521" i="3"/>
  <c r="AK529" i="3"/>
  <c r="AK537" i="3"/>
  <c r="AK545" i="3"/>
  <c r="AK553" i="3"/>
  <c r="AK561" i="3"/>
  <c r="AK569" i="3"/>
  <c r="AK577" i="3"/>
  <c r="AK79" i="3"/>
  <c r="AK148" i="3"/>
  <c r="AK225" i="3"/>
  <c r="AK267" i="3"/>
  <c r="AK309" i="3"/>
  <c r="AK353" i="3"/>
  <c r="AK405" i="3"/>
  <c r="AK449" i="3"/>
  <c r="AK491" i="3"/>
  <c r="AK527" i="3"/>
  <c r="AK567" i="3"/>
  <c r="AK39" i="3"/>
  <c r="AK101" i="3"/>
  <c r="AK135" i="3"/>
  <c r="AK199" i="3"/>
  <c r="AK14" i="3"/>
  <c r="AK46" i="3"/>
  <c r="AK69" i="3"/>
  <c r="AK87" i="3"/>
  <c r="AK105" i="3"/>
  <c r="AK123" i="3"/>
  <c r="AK139" i="3"/>
  <c r="AK155" i="3"/>
  <c r="AK171" i="3"/>
  <c r="AK187" i="3"/>
  <c r="AK203" i="3"/>
  <c r="AK218" i="3"/>
  <c r="AK228" i="3"/>
  <c r="AK239" i="3"/>
  <c r="AK250" i="3"/>
  <c r="AK260" i="3"/>
  <c r="AK271" i="3"/>
  <c r="AK282" i="3"/>
  <c r="AK292" i="3"/>
  <c r="AK303" i="3"/>
  <c r="AK314" i="3"/>
  <c r="AK324" i="3"/>
  <c r="AK335" i="3"/>
  <c r="AK346" i="3"/>
  <c r="AK356" i="3"/>
  <c r="AK367" i="3"/>
  <c r="AK378" i="3"/>
  <c r="AK388" i="3"/>
  <c r="AK399" i="3"/>
  <c r="AK410" i="3"/>
  <c r="AK420" i="3"/>
  <c r="AK431" i="3"/>
  <c r="AK442" i="3"/>
  <c r="AK452" i="3"/>
  <c r="AK463" i="3"/>
  <c r="AK474" i="3"/>
  <c r="AK484" i="3"/>
  <c r="AK495" i="3"/>
  <c r="AK506" i="3"/>
  <c r="AK514" i="3"/>
  <c r="AK522" i="3"/>
  <c r="AK530" i="3"/>
  <c r="AK538" i="3"/>
  <c r="AK546" i="3"/>
  <c r="AK554" i="3"/>
  <c r="AK562" i="3"/>
  <c r="AK570" i="3"/>
  <c r="AK578" i="3"/>
  <c r="AK542" i="3"/>
  <c r="AK34" i="3"/>
  <c r="AK15" i="3"/>
  <c r="AK47" i="3"/>
  <c r="AK70" i="3"/>
  <c r="AK88" i="3"/>
  <c r="AK106" i="3"/>
  <c r="AK124" i="3"/>
  <c r="AK140" i="3"/>
  <c r="AK156" i="3"/>
  <c r="AK172" i="3"/>
  <c r="AK188" i="3"/>
  <c r="AK204" i="3"/>
  <c r="AK219" i="3"/>
  <c r="AK229" i="3"/>
  <c r="AK241" i="3"/>
  <c r="AK251" i="3"/>
  <c r="AK261" i="3"/>
  <c r="AK273" i="3"/>
  <c r="AK283" i="3"/>
  <c r="AK293" i="3"/>
  <c r="AK305" i="3"/>
  <c r="AK315" i="3"/>
  <c r="AK325" i="3"/>
  <c r="AK337" i="3"/>
  <c r="AK347" i="3"/>
  <c r="AK357" i="3"/>
  <c r="AK369" i="3"/>
  <c r="AK379" i="3"/>
  <c r="AK389" i="3"/>
  <c r="AK401" i="3"/>
  <c r="AK411" i="3"/>
  <c r="AK421" i="3"/>
  <c r="AK433" i="3"/>
  <c r="AK443" i="3"/>
  <c r="AK453" i="3"/>
  <c r="AK465" i="3"/>
  <c r="AK475" i="3"/>
  <c r="AK485" i="3"/>
  <c r="AK497" i="3"/>
  <c r="AK507" i="3"/>
  <c r="AK515" i="3"/>
  <c r="AK523" i="3"/>
  <c r="AK531" i="3"/>
  <c r="AK539" i="3"/>
  <c r="AK547" i="3"/>
  <c r="AK555" i="3"/>
  <c r="AK563" i="3"/>
  <c r="AK571" i="3"/>
  <c r="AK579" i="3"/>
  <c r="AK371" i="3"/>
  <c r="AK435" i="3"/>
  <c r="AK467" i="3"/>
  <c r="AK499" i="3"/>
  <c r="AK525" i="3"/>
  <c r="AK549" i="3"/>
  <c r="AK573" i="3"/>
  <c r="AK479" i="3"/>
  <c r="AK510" i="3"/>
  <c r="AK550" i="3"/>
  <c r="AK59" i="3"/>
  <c r="AK132" i="3"/>
  <c r="AK212" i="3"/>
  <c r="AK257" i="3"/>
  <c r="AK299" i="3"/>
  <c r="AK341" i="3"/>
  <c r="AK395" i="3"/>
  <c r="AK437" i="3"/>
  <c r="AK481" i="3"/>
  <c r="AK535" i="3"/>
  <c r="AK575" i="3"/>
  <c r="AK23" i="3"/>
  <c r="AK53" i="3"/>
  <c r="AK73" i="3"/>
  <c r="AK91" i="3"/>
  <c r="AK110" i="3"/>
  <c r="AK127" i="3"/>
  <c r="AK143" i="3"/>
  <c r="AK159" i="3"/>
  <c r="AK175" i="3"/>
  <c r="AK191" i="3"/>
  <c r="AK207" i="3"/>
  <c r="AK220" i="3"/>
  <c r="AK231" i="3"/>
  <c r="AK242" i="3"/>
  <c r="AK252" i="3"/>
  <c r="AK263" i="3"/>
  <c r="AK274" i="3"/>
  <c r="AK284" i="3"/>
  <c r="AK295" i="3"/>
  <c r="AK306" i="3"/>
  <c r="AK316" i="3"/>
  <c r="AK327" i="3"/>
  <c r="AK338" i="3"/>
  <c r="AK348" i="3"/>
  <c r="AK359" i="3"/>
  <c r="AK370" i="3"/>
  <c r="AK380" i="3"/>
  <c r="AK391" i="3"/>
  <c r="AK402" i="3"/>
  <c r="AK412" i="3"/>
  <c r="AK423" i="3"/>
  <c r="AK434" i="3"/>
  <c r="AK444" i="3"/>
  <c r="AK455" i="3"/>
  <c r="AK466" i="3"/>
  <c r="AK476" i="3"/>
  <c r="AK487" i="3"/>
  <c r="AK498" i="3"/>
  <c r="AK508" i="3"/>
  <c r="AK516" i="3"/>
  <c r="AK524" i="3"/>
  <c r="AK532" i="3"/>
  <c r="AK540" i="3"/>
  <c r="AK548" i="3"/>
  <c r="AK556" i="3"/>
  <c r="AK564" i="3"/>
  <c r="AK572" i="3"/>
  <c r="AK580" i="3"/>
  <c r="AK297" i="3"/>
  <c r="AK349" i="3"/>
  <c r="AK381" i="3"/>
  <c r="AK403" i="3"/>
  <c r="AK425" i="3"/>
  <c r="AK457" i="3"/>
  <c r="AK489" i="3"/>
  <c r="AK509" i="3"/>
  <c r="AK533" i="3"/>
  <c r="AK557" i="3"/>
  <c r="AK565" i="3"/>
  <c r="AK468" i="3"/>
  <c r="AK518" i="3"/>
  <c r="AK558" i="3"/>
  <c r="AK115" i="3"/>
  <c r="AK164" i="3"/>
  <c r="AK235" i="3"/>
  <c r="AK277" i="3"/>
  <c r="AK321" i="3"/>
  <c r="AK363" i="3"/>
  <c r="AK417" i="3"/>
  <c r="AK459" i="3"/>
  <c r="AK511" i="3"/>
  <c r="AK551" i="3"/>
  <c r="AK31" i="3"/>
  <c r="AK56" i="3"/>
  <c r="AK77" i="3"/>
  <c r="AK95" i="3"/>
  <c r="AK113" i="3"/>
  <c r="AK130" i="3"/>
  <c r="AK146" i="3"/>
  <c r="AK162" i="3"/>
  <c r="AK178" i="3"/>
  <c r="AK194" i="3"/>
  <c r="AK210" i="3"/>
  <c r="AK221" i="3"/>
  <c r="AK233" i="3"/>
  <c r="AK243" i="3"/>
  <c r="AK253" i="3"/>
  <c r="AK265" i="3"/>
  <c r="AK275" i="3"/>
  <c r="AK285" i="3"/>
  <c r="AK307" i="3"/>
  <c r="AK317" i="3"/>
  <c r="AK329" i="3"/>
  <c r="AK339" i="3"/>
  <c r="AK361" i="3"/>
  <c r="AK393" i="3"/>
  <c r="AK413" i="3"/>
  <c r="AK445" i="3"/>
  <c r="AK477" i="3"/>
  <c r="AK517" i="3"/>
  <c r="AK541" i="3"/>
  <c r="AK10" i="3"/>
  <c r="G87" i="21" s="1"/>
  <c r="AK526" i="3"/>
  <c r="AK566" i="3"/>
  <c r="AK196" i="3"/>
  <c r="AK385" i="3"/>
  <c r="AK501" i="3"/>
  <c r="AK559" i="3"/>
  <c r="AK32" i="3"/>
  <c r="AK58" i="3"/>
  <c r="AK78" i="3"/>
  <c r="AK96" i="3"/>
  <c r="AK114" i="3"/>
  <c r="AK131" i="3"/>
  <c r="AK147" i="3"/>
  <c r="AK163" i="3"/>
  <c r="AK179" i="3"/>
  <c r="AK195" i="3"/>
  <c r="AK211" i="3"/>
  <c r="AK223" i="3"/>
  <c r="AK234" i="3"/>
  <c r="AK244" i="3"/>
  <c r="AK255" i="3"/>
  <c r="AK266" i="3"/>
  <c r="AK276" i="3"/>
  <c r="AK287" i="3"/>
  <c r="AK298" i="3"/>
  <c r="AK308" i="3"/>
  <c r="AK319" i="3"/>
  <c r="AK330" i="3"/>
  <c r="AK340" i="3"/>
  <c r="AK351" i="3"/>
  <c r="AK362" i="3"/>
  <c r="AK372" i="3"/>
  <c r="AK383" i="3"/>
  <c r="AK394" i="3"/>
  <c r="AK404" i="3"/>
  <c r="AK415" i="3"/>
  <c r="AK426" i="3"/>
  <c r="AK436" i="3"/>
  <c r="AK447" i="3"/>
  <c r="AK458" i="3"/>
  <c r="AK490" i="3"/>
  <c r="AK500" i="3"/>
  <c r="AK534" i="3"/>
  <c r="AK574" i="3"/>
  <c r="AK97" i="3"/>
  <c r="AK180" i="3"/>
  <c r="AK245" i="3"/>
  <c r="AK289" i="3"/>
  <c r="AK331" i="3"/>
  <c r="AK373" i="3"/>
  <c r="AK427" i="3"/>
  <c r="AK469" i="3"/>
  <c r="AK519" i="3"/>
  <c r="AK543" i="3"/>
  <c r="AK63" i="3"/>
  <c r="AK82" i="3"/>
  <c r="AK119" i="3"/>
  <c r="AK183" i="3"/>
  <c r="AK268" i="3"/>
  <c r="AK354" i="3"/>
  <c r="AK439" i="3"/>
  <c r="AK520" i="3"/>
  <c r="AK279" i="3"/>
  <c r="AK364" i="3"/>
  <c r="AK450" i="3"/>
  <c r="AK528" i="3"/>
  <c r="AK226" i="3"/>
  <c r="AK482" i="3"/>
  <c r="AK332" i="3"/>
  <c r="AK258" i="3"/>
  <c r="AK151" i="3"/>
  <c r="AK568" i="3"/>
  <c r="AK428" i="3"/>
  <c r="AK167" i="3"/>
  <c r="AK290" i="3"/>
  <c r="AK375" i="3"/>
  <c r="AK460" i="3"/>
  <c r="AK536" i="3"/>
  <c r="AK544" i="3"/>
  <c r="AK311" i="3"/>
  <c r="AK552" i="3"/>
  <c r="AK576" i="3"/>
  <c r="AK213" i="3"/>
  <c r="AK300" i="3"/>
  <c r="AK386" i="3"/>
  <c r="AK471" i="3"/>
  <c r="AK396" i="3"/>
  <c r="AK418" i="3"/>
  <c r="AK512" i="3"/>
  <c r="AK236" i="3"/>
  <c r="AK322" i="3"/>
  <c r="AK407" i="3"/>
  <c r="AK492" i="3"/>
  <c r="AK560" i="3"/>
  <c r="AK247" i="3"/>
  <c r="AK503" i="3"/>
  <c r="AK343" i="3"/>
  <c r="AC82" i="21"/>
  <c r="AH76" i="21" s="1"/>
  <c r="DU235" i="18"/>
  <c r="DT244" i="18"/>
  <c r="DT186" i="18"/>
  <c r="DU185" i="18"/>
  <c r="N8" i="11"/>
  <c r="N8" i="18"/>
  <c r="N8" i="10"/>
  <c r="N8" i="5"/>
  <c r="N8" i="4"/>
  <c r="N8" i="9"/>
  <c r="N7" i="2"/>
  <c r="N8" i="14"/>
  <c r="N8" i="21"/>
  <c r="N8" i="12"/>
  <c r="N8" i="19"/>
  <c r="N8" i="13"/>
  <c r="N8" i="22"/>
  <c r="N8" i="7"/>
  <c r="AP490" i="18"/>
  <c r="BW493" i="18"/>
  <c r="B502" i="18" s="1"/>
  <c r="AP491" i="18"/>
  <c r="DY307" i="18"/>
  <c r="ES308" i="18" s="1"/>
  <c r="B355" i="18" s="1"/>
  <c r="EX352" i="18"/>
  <c r="EW352" i="18"/>
  <c r="EV352" i="18"/>
  <c r="DT286" i="18"/>
  <c r="BA416" i="18"/>
  <c r="BA396" i="18"/>
  <c r="BA423" i="18"/>
  <c r="BA394" i="18"/>
  <c r="DU206" i="18"/>
  <c r="DU202" i="18"/>
  <c r="BA418" i="18"/>
  <c r="BA406" i="18"/>
  <c r="BA389" i="18"/>
  <c r="BA398" i="18"/>
  <c r="BA382" i="18"/>
  <c r="BA409" i="18"/>
  <c r="BA412" i="18"/>
  <c r="BA405" i="18"/>
  <c r="BA371" i="18"/>
  <c r="BA419" i="18"/>
  <c r="BA397" i="18"/>
  <c r="BA383" i="18"/>
  <c r="BA377" i="18"/>
  <c r="BA399" i="18"/>
  <c r="BA384" i="18"/>
  <c r="BA390" i="18"/>
  <c r="BA400" i="18"/>
  <c r="BA375" i="18"/>
  <c r="BA391" i="18"/>
  <c r="BA376" i="18"/>
  <c r="BA402" i="18"/>
  <c r="BA425" i="18"/>
  <c r="BA429" i="18"/>
  <c r="BA403" i="18"/>
  <c r="BA381" i="18"/>
  <c r="BA380" i="18"/>
  <c r="BA378" i="18"/>
  <c r="BA426" i="18"/>
  <c r="BA373" i="18"/>
  <c r="BA422" i="18"/>
  <c r="BA417" i="18"/>
  <c r="BA379" i="18"/>
  <c r="BA428" i="18"/>
  <c r="BA404" i="18"/>
  <c r="BA393" i="18"/>
  <c r="BA401" i="18"/>
  <c r="BA411" i="18"/>
  <c r="BA410" i="18"/>
  <c r="BA386" i="18"/>
  <c r="BA424" i="18"/>
  <c r="BA387" i="18"/>
  <c r="BA407" i="18"/>
  <c r="BA427" i="18"/>
  <c r="BA408" i="18"/>
  <c r="BA374" i="18"/>
  <c r="BA385" i="18"/>
  <c r="BA395" i="18"/>
  <c r="BA421" i="18"/>
  <c r="BA415" i="18"/>
  <c r="BA420" i="18"/>
  <c r="BA392" i="18"/>
  <c r="BA414" i="18"/>
  <c r="BA388" i="18"/>
  <c r="BA413" i="18"/>
  <c r="DU305" i="18"/>
  <c r="DT351" i="18"/>
  <c r="ES238" i="18"/>
  <c r="B248" i="18" s="1"/>
  <c r="ES157" i="18"/>
  <c r="B164" i="18" s="1"/>
  <c r="ES205" i="18"/>
  <c r="B223" i="18" s="1"/>
  <c r="ES262" i="18"/>
  <c r="B290" i="18" s="1"/>
  <c r="ES179" i="18"/>
  <c r="B190" i="18" s="1"/>
  <c r="DT137" i="18"/>
  <c r="DT160" i="18"/>
  <c r="ES134" i="18"/>
  <c r="B143" i="18" s="1"/>
  <c r="P31" i="12" l="1"/>
  <c r="M29" i="11"/>
  <c r="M37" i="11"/>
  <c r="M45" i="11"/>
  <c r="M53" i="11"/>
  <c r="M61" i="11"/>
  <c r="M69" i="11"/>
  <c r="M77" i="11"/>
  <c r="M85" i="11"/>
  <c r="M93" i="11"/>
  <c r="M101" i="11"/>
  <c r="M30" i="11"/>
  <c r="M38" i="11"/>
  <c r="M46" i="11"/>
  <c r="M54" i="11"/>
  <c r="M62" i="11"/>
  <c r="M70" i="11"/>
  <c r="M78" i="11"/>
  <c r="M86" i="11"/>
  <c r="M94" i="11"/>
  <c r="M102" i="11"/>
  <c r="M31" i="11"/>
  <c r="M39" i="11"/>
  <c r="M47" i="11"/>
  <c r="M55" i="11"/>
  <c r="M63" i="11"/>
  <c r="M71" i="11"/>
  <c r="M79" i="11"/>
  <c r="M87" i="11"/>
  <c r="M95" i="11"/>
  <c r="M103" i="11"/>
  <c r="P34" i="12"/>
  <c r="M32" i="11"/>
  <c r="M40" i="11"/>
  <c r="M48" i="11"/>
  <c r="M56" i="11"/>
  <c r="M64" i="11"/>
  <c r="M72" i="11"/>
  <c r="M80" i="11"/>
  <c r="M88" i="11"/>
  <c r="M96" i="11"/>
  <c r="M104" i="11"/>
  <c r="M33" i="11"/>
  <c r="M41" i="11"/>
  <c r="M49" i="11"/>
  <c r="M57" i="11"/>
  <c r="M65" i="11"/>
  <c r="M73" i="11"/>
  <c r="M81" i="11"/>
  <c r="M89" i="11"/>
  <c r="M97" i="11"/>
  <c r="M36" i="11"/>
  <c r="M44" i="11"/>
  <c r="M52" i="11"/>
  <c r="M68" i="11"/>
  <c r="M84" i="11"/>
  <c r="M92" i="11"/>
  <c r="P32" i="12"/>
  <c r="P26" i="12"/>
  <c r="P27" i="12"/>
  <c r="P28" i="12"/>
  <c r="M34" i="11"/>
  <c r="M42" i="11"/>
  <c r="M50" i="11"/>
  <c r="M58" i="11"/>
  <c r="M66" i="11"/>
  <c r="M74" i="11"/>
  <c r="M82" i="11"/>
  <c r="M90" i="11"/>
  <c r="M98" i="11"/>
  <c r="M76" i="11"/>
  <c r="M100" i="11"/>
  <c r="P29" i="12"/>
  <c r="M35" i="11"/>
  <c r="M43" i="11"/>
  <c r="M51" i="11"/>
  <c r="M59" i="11"/>
  <c r="M67" i="11"/>
  <c r="M75" i="11"/>
  <c r="M83" i="11"/>
  <c r="M91" i="11"/>
  <c r="M99" i="11"/>
  <c r="M60" i="11"/>
  <c r="M42" i="10"/>
  <c r="M35" i="10"/>
  <c r="M43" i="10"/>
  <c r="M51" i="10"/>
  <c r="M36" i="10"/>
  <c r="M29" i="10"/>
  <c r="M41" i="10"/>
  <c r="M30" i="10"/>
  <c r="M34" i="10"/>
  <c r="M38" i="10"/>
  <c r="M46" i="10"/>
  <c r="M50" i="10"/>
  <c r="M54" i="10"/>
  <c r="M31" i="10"/>
  <c r="M39" i="10"/>
  <c r="M47" i="10"/>
  <c r="M40" i="10"/>
  <c r="M44" i="10"/>
  <c r="M52" i="10"/>
  <c r="M37" i="10"/>
  <c r="M49" i="10"/>
  <c r="M32" i="10"/>
  <c r="M48" i="10"/>
  <c r="M33" i="10"/>
  <c r="M45" i="10"/>
  <c r="M53" i="10"/>
  <c r="M27" i="9"/>
  <c r="M35" i="9"/>
  <c r="M43" i="9"/>
  <c r="M51" i="9"/>
  <c r="M59" i="9"/>
  <c r="M67" i="9"/>
  <c r="M30" i="9"/>
  <c r="M54" i="9"/>
  <c r="M47" i="9"/>
  <c r="M40" i="9"/>
  <c r="M56" i="9"/>
  <c r="M49" i="9"/>
  <c r="M58" i="9"/>
  <c r="M28" i="9"/>
  <c r="M36" i="9"/>
  <c r="M44" i="9"/>
  <c r="M52" i="9"/>
  <c r="M60" i="9"/>
  <c r="M68" i="9"/>
  <c r="M38" i="9"/>
  <c r="M39" i="9"/>
  <c r="M55" i="9"/>
  <c r="M32" i="9"/>
  <c r="M64" i="9"/>
  <c r="M33" i="9"/>
  <c r="M65" i="9"/>
  <c r="M42" i="9"/>
  <c r="M29" i="9"/>
  <c r="M37" i="9"/>
  <c r="M45" i="9"/>
  <c r="M53" i="9"/>
  <c r="M61" i="9"/>
  <c r="M46" i="9"/>
  <c r="M62" i="9"/>
  <c r="M31" i="9"/>
  <c r="M63" i="9"/>
  <c r="M48" i="9"/>
  <c r="M41" i="9"/>
  <c r="M57" i="9"/>
  <c r="M34" i="9"/>
  <c r="M50" i="9"/>
  <c r="M66" i="9"/>
  <c r="DU269" i="18"/>
  <c r="AL500" i="3"/>
  <c r="D577" i="21" s="1"/>
  <c r="G577" i="21"/>
  <c r="AL566" i="3"/>
  <c r="D643" i="21" s="1"/>
  <c r="G643" i="21"/>
  <c r="AL580" i="3"/>
  <c r="D657" i="21" s="1"/>
  <c r="G657" i="21"/>
  <c r="AL575" i="3"/>
  <c r="D652" i="21" s="1"/>
  <c r="G652" i="21"/>
  <c r="AL315" i="3"/>
  <c r="D392" i="21" s="1"/>
  <c r="G392" i="21"/>
  <c r="AL420" i="3"/>
  <c r="D497" i="21" s="1"/>
  <c r="G497" i="21"/>
  <c r="AL561" i="3"/>
  <c r="D638" i="21" s="1"/>
  <c r="G638" i="21"/>
  <c r="AL55" i="3"/>
  <c r="G132" i="21"/>
  <c r="AL364" i="3"/>
  <c r="D441" i="21" s="1"/>
  <c r="G441" i="21"/>
  <c r="AL372" i="3"/>
  <c r="D449" i="21" s="1"/>
  <c r="G449" i="21"/>
  <c r="AL339" i="3"/>
  <c r="D416" i="21" s="1"/>
  <c r="G416" i="21"/>
  <c r="AL457" i="3"/>
  <c r="D534" i="21" s="1"/>
  <c r="G534" i="21"/>
  <c r="AL59" i="3"/>
  <c r="G136" i="21"/>
  <c r="AL379" i="3"/>
  <c r="D456" i="21" s="1"/>
  <c r="G456" i="21"/>
  <c r="AL554" i="3"/>
  <c r="D631" i="21" s="1"/>
  <c r="G631" i="21"/>
  <c r="AL228" i="3"/>
  <c r="D305" i="21" s="1"/>
  <c r="G305" i="21"/>
  <c r="AL473" i="3"/>
  <c r="D550" i="21" s="1"/>
  <c r="G550" i="21"/>
  <c r="AL86" i="3"/>
  <c r="G163" i="21"/>
  <c r="AL384" i="3"/>
  <c r="D461" i="21" s="1"/>
  <c r="G461" i="21"/>
  <c r="AL128" i="3"/>
  <c r="D205" i="21" s="1"/>
  <c r="G205" i="21"/>
  <c r="AL270" i="3"/>
  <c r="D347" i="21" s="1"/>
  <c r="G347" i="21"/>
  <c r="AL181" i="3"/>
  <c r="D258" i="21" s="1"/>
  <c r="G258" i="21"/>
  <c r="AL92" i="3"/>
  <c r="G169" i="21"/>
  <c r="AL396" i="3"/>
  <c r="D473" i="21" s="1"/>
  <c r="G473" i="21"/>
  <c r="AL560" i="3"/>
  <c r="D637" i="21" s="1"/>
  <c r="G637" i="21"/>
  <c r="AL471" i="3"/>
  <c r="D548" i="21" s="1"/>
  <c r="G548" i="21"/>
  <c r="AL536" i="3"/>
  <c r="D613" i="21" s="1"/>
  <c r="G613" i="21"/>
  <c r="AL258" i="3"/>
  <c r="D335" i="21" s="1"/>
  <c r="G335" i="21"/>
  <c r="AL520" i="3"/>
  <c r="D597" i="21" s="1"/>
  <c r="G597" i="21"/>
  <c r="AL543" i="3"/>
  <c r="D620" i="21" s="1"/>
  <c r="G620" i="21"/>
  <c r="AL180" i="3"/>
  <c r="D257" i="21" s="1"/>
  <c r="G257" i="21"/>
  <c r="AL436" i="3"/>
  <c r="D513" i="21" s="1"/>
  <c r="G513" i="21"/>
  <c r="AL351" i="3"/>
  <c r="D428" i="21" s="1"/>
  <c r="G428" i="21"/>
  <c r="AL266" i="3"/>
  <c r="D343" i="21" s="1"/>
  <c r="G343" i="21"/>
  <c r="AL163" i="3"/>
  <c r="D240" i="21" s="1"/>
  <c r="G240" i="21"/>
  <c r="AL559" i="3"/>
  <c r="D636" i="21" s="1"/>
  <c r="G636" i="21"/>
  <c r="AL517" i="3"/>
  <c r="D594" i="21" s="1"/>
  <c r="G594" i="21"/>
  <c r="AL317" i="3"/>
  <c r="D394" i="21" s="1"/>
  <c r="G394" i="21"/>
  <c r="AL221" i="3"/>
  <c r="D298" i="21" s="1"/>
  <c r="G298" i="21"/>
  <c r="AL95" i="3"/>
  <c r="G172" i="21"/>
  <c r="AL363" i="3"/>
  <c r="D440" i="21" s="1"/>
  <c r="G440" i="21"/>
  <c r="AL468" i="3"/>
  <c r="D545" i="21" s="1"/>
  <c r="G545" i="21"/>
  <c r="AL403" i="3"/>
  <c r="D480" i="21" s="1"/>
  <c r="G480" i="21"/>
  <c r="AL548" i="3"/>
  <c r="D625" i="21" s="1"/>
  <c r="G625" i="21"/>
  <c r="AL476" i="3"/>
  <c r="D553" i="21" s="1"/>
  <c r="G553" i="21"/>
  <c r="AL391" i="3"/>
  <c r="D468" i="21" s="1"/>
  <c r="G468" i="21"/>
  <c r="AL306" i="3"/>
  <c r="D383" i="21" s="1"/>
  <c r="G383" i="21"/>
  <c r="AL220" i="3"/>
  <c r="D297" i="21" s="1"/>
  <c r="G297" i="21"/>
  <c r="AL91" i="3"/>
  <c r="G168" i="21"/>
  <c r="AL395" i="3"/>
  <c r="D472" i="21" s="1"/>
  <c r="G472" i="21"/>
  <c r="AL510" i="3"/>
  <c r="D587" i="21" s="1"/>
  <c r="G587" i="21"/>
  <c r="AL371" i="3"/>
  <c r="D448" i="21" s="1"/>
  <c r="G448" i="21"/>
  <c r="AL523" i="3"/>
  <c r="D600" i="21" s="1"/>
  <c r="G600" i="21"/>
  <c r="AL443" i="3"/>
  <c r="D520" i="21" s="1"/>
  <c r="G520" i="21"/>
  <c r="AL357" i="3"/>
  <c r="D434" i="21" s="1"/>
  <c r="G434" i="21"/>
  <c r="AL273" i="3"/>
  <c r="D350" i="21" s="1"/>
  <c r="G350" i="21"/>
  <c r="AL172" i="3"/>
  <c r="D249" i="21" s="1"/>
  <c r="G249" i="21"/>
  <c r="AL15" i="3"/>
  <c r="G92" i="21"/>
  <c r="AL538" i="3"/>
  <c r="D615" i="21" s="1"/>
  <c r="G615" i="21"/>
  <c r="AL463" i="3"/>
  <c r="D540" i="21" s="1"/>
  <c r="G540" i="21"/>
  <c r="AL378" i="3"/>
  <c r="D455" i="21" s="1"/>
  <c r="G455" i="21"/>
  <c r="AL292" i="3"/>
  <c r="D369" i="21" s="1"/>
  <c r="G369" i="21"/>
  <c r="AL203" i="3"/>
  <c r="D280" i="21" s="1"/>
  <c r="G280" i="21"/>
  <c r="AL69" i="3"/>
  <c r="G146" i="21"/>
  <c r="AL527" i="3"/>
  <c r="D604" i="21" s="1"/>
  <c r="G604" i="21"/>
  <c r="AL148" i="3"/>
  <c r="D225" i="21" s="1"/>
  <c r="G225" i="21"/>
  <c r="AL529" i="3"/>
  <c r="D606" i="21" s="1"/>
  <c r="G606" i="21"/>
  <c r="AL451" i="3"/>
  <c r="D528" i="21" s="1"/>
  <c r="G528" i="21"/>
  <c r="AL365" i="3"/>
  <c r="D442" i="21" s="1"/>
  <c r="G442" i="21"/>
  <c r="AL281" i="3"/>
  <c r="D358" i="21" s="1"/>
  <c r="G358" i="21"/>
  <c r="AL186" i="3"/>
  <c r="D263" i="21" s="1"/>
  <c r="G263" i="21"/>
  <c r="AL45" i="3"/>
  <c r="G122" i="21"/>
  <c r="AL161" i="3"/>
  <c r="D238" i="21" s="1"/>
  <c r="G238" i="21"/>
  <c r="AL94" i="3"/>
  <c r="G171" i="21"/>
  <c r="AL496" i="3"/>
  <c r="D573" i="21" s="1"/>
  <c r="G573" i="21"/>
  <c r="AL432" i="3"/>
  <c r="D509" i="21" s="1"/>
  <c r="G509" i="21"/>
  <c r="AL368" i="3"/>
  <c r="D445" i="21" s="1"/>
  <c r="G445" i="21"/>
  <c r="AL304" i="3"/>
  <c r="D381" i="21" s="1"/>
  <c r="G381" i="21"/>
  <c r="AL240" i="3"/>
  <c r="D317" i="21" s="1"/>
  <c r="G317" i="21"/>
  <c r="AL176" i="3"/>
  <c r="D253" i="21" s="1"/>
  <c r="G253" i="21"/>
  <c r="AL111" i="3"/>
  <c r="G188" i="21"/>
  <c r="AL26" i="3"/>
  <c r="G103" i="21"/>
  <c r="AL446" i="3"/>
  <c r="D523" i="21" s="1"/>
  <c r="G523" i="21"/>
  <c r="AL382" i="3"/>
  <c r="D459" i="21" s="1"/>
  <c r="G459" i="21"/>
  <c r="AL318" i="3"/>
  <c r="D395" i="21" s="1"/>
  <c r="G395" i="21"/>
  <c r="AL254" i="3"/>
  <c r="D331" i="21" s="1"/>
  <c r="G331" i="21"/>
  <c r="AL190" i="3"/>
  <c r="D267" i="21" s="1"/>
  <c r="G267" i="21"/>
  <c r="AL126" i="3"/>
  <c r="D203" i="21" s="1"/>
  <c r="G203" i="21"/>
  <c r="AL50" i="3"/>
  <c r="G127" i="21"/>
  <c r="AL165" i="3"/>
  <c r="D242" i="21" s="1"/>
  <c r="G242" i="21"/>
  <c r="AL98" i="3"/>
  <c r="G175" i="21"/>
  <c r="AL29" i="3"/>
  <c r="G106" i="21"/>
  <c r="AL76" i="3"/>
  <c r="G153" i="21"/>
  <c r="AL12" i="3"/>
  <c r="G89" i="21"/>
  <c r="AL57" i="3"/>
  <c r="G134" i="21"/>
  <c r="AL183" i="3"/>
  <c r="D260" i="21" s="1"/>
  <c r="G260" i="21"/>
  <c r="AL96" i="3"/>
  <c r="G173" i="21"/>
  <c r="AL164" i="3"/>
  <c r="D241" i="21" s="1"/>
  <c r="G241" i="21"/>
  <c r="AL348" i="3"/>
  <c r="D425" i="21" s="1"/>
  <c r="G425" i="21"/>
  <c r="AL525" i="3"/>
  <c r="D602" i="21" s="1"/>
  <c r="G602" i="21"/>
  <c r="AL506" i="3"/>
  <c r="D583" i="21" s="1"/>
  <c r="G583" i="21"/>
  <c r="AL353" i="3"/>
  <c r="D430" i="21" s="1"/>
  <c r="G430" i="21"/>
  <c r="AL193" i="3"/>
  <c r="D270" i="21" s="1"/>
  <c r="G270" i="21"/>
  <c r="AL311" i="3"/>
  <c r="D388" i="21" s="1"/>
  <c r="G388" i="21"/>
  <c r="AL289" i="3"/>
  <c r="D366" i="21" s="1"/>
  <c r="G366" i="21"/>
  <c r="AL195" i="3"/>
  <c r="D272" i="21" s="1"/>
  <c r="G272" i="21"/>
  <c r="AL130" i="3"/>
  <c r="D207" i="21" s="1"/>
  <c r="G207" i="21"/>
  <c r="AL498" i="3"/>
  <c r="D575" i="21" s="1"/>
  <c r="G575" i="21"/>
  <c r="AL481" i="3"/>
  <c r="D558" i="21" s="1"/>
  <c r="G558" i="21"/>
  <c r="AL465" i="3"/>
  <c r="D542" i="21" s="1"/>
  <c r="G542" i="21"/>
  <c r="AL484" i="3"/>
  <c r="D561" i="21" s="1"/>
  <c r="G561" i="21"/>
  <c r="AL105" i="3"/>
  <c r="G182" i="21"/>
  <c r="AL301" i="3"/>
  <c r="D378" i="21" s="1"/>
  <c r="G378" i="21"/>
  <c r="AL177" i="3"/>
  <c r="D254" i="21" s="1"/>
  <c r="G254" i="21"/>
  <c r="AL320" i="3"/>
  <c r="D397" i="21" s="1"/>
  <c r="G397" i="21"/>
  <c r="AL462" i="3"/>
  <c r="D539" i="21" s="1"/>
  <c r="G539" i="21"/>
  <c r="AL142" i="3"/>
  <c r="D219" i="21" s="1"/>
  <c r="G219" i="21"/>
  <c r="AL28" i="3"/>
  <c r="G105" i="21"/>
  <c r="AL151" i="3"/>
  <c r="D228" i="21" s="1"/>
  <c r="G228" i="21"/>
  <c r="AL492" i="3"/>
  <c r="D569" i="21" s="1"/>
  <c r="G569" i="21"/>
  <c r="AL386" i="3"/>
  <c r="D463" i="21" s="1"/>
  <c r="G463" i="21"/>
  <c r="AL460" i="3"/>
  <c r="D537" i="21" s="1"/>
  <c r="G537" i="21"/>
  <c r="AL332" i="3"/>
  <c r="D409" i="21" s="1"/>
  <c r="G409" i="21"/>
  <c r="AL439" i="3"/>
  <c r="D516" i="21" s="1"/>
  <c r="G516" i="21"/>
  <c r="AL519" i="3"/>
  <c r="D596" i="21" s="1"/>
  <c r="G596" i="21"/>
  <c r="AL97" i="3"/>
  <c r="G174" i="21"/>
  <c r="AL426" i="3"/>
  <c r="D503" i="21" s="1"/>
  <c r="G503" i="21"/>
  <c r="AL340" i="3"/>
  <c r="D417" i="21" s="1"/>
  <c r="G417" i="21"/>
  <c r="AL255" i="3"/>
  <c r="D332" i="21" s="1"/>
  <c r="G332" i="21"/>
  <c r="AL147" i="3"/>
  <c r="D224" i="21" s="1"/>
  <c r="G224" i="21"/>
  <c r="AL501" i="3"/>
  <c r="D578" i="21" s="1"/>
  <c r="G578" i="21"/>
  <c r="AL477" i="3"/>
  <c r="D554" i="21" s="1"/>
  <c r="G554" i="21"/>
  <c r="AL307" i="3"/>
  <c r="D384" i="21" s="1"/>
  <c r="G384" i="21"/>
  <c r="AL210" i="3"/>
  <c r="D287" i="21" s="1"/>
  <c r="G287" i="21"/>
  <c r="AL77" i="3"/>
  <c r="G154" i="21"/>
  <c r="AL321" i="3"/>
  <c r="D398" i="21" s="1"/>
  <c r="G398" i="21"/>
  <c r="AL565" i="3"/>
  <c r="D642" i="21" s="1"/>
  <c r="G642" i="21"/>
  <c r="AL381" i="3"/>
  <c r="D458" i="21" s="1"/>
  <c r="G458" i="21"/>
  <c r="AL540" i="3"/>
  <c r="D617" i="21" s="1"/>
  <c r="G617" i="21"/>
  <c r="AL466" i="3"/>
  <c r="D543" i="21" s="1"/>
  <c r="G543" i="21"/>
  <c r="AL380" i="3"/>
  <c r="D457" i="21" s="1"/>
  <c r="G457" i="21"/>
  <c r="AL295" i="3"/>
  <c r="D372" i="21" s="1"/>
  <c r="G372" i="21"/>
  <c r="AL207" i="3"/>
  <c r="D284" i="21" s="1"/>
  <c r="G284" i="21"/>
  <c r="AL73" i="3"/>
  <c r="G150" i="21"/>
  <c r="AL341" i="3"/>
  <c r="D418" i="21" s="1"/>
  <c r="G418" i="21"/>
  <c r="AL479" i="3"/>
  <c r="D556" i="21" s="1"/>
  <c r="G556" i="21"/>
  <c r="AL579" i="3"/>
  <c r="D656" i="21" s="1"/>
  <c r="G656" i="21"/>
  <c r="AL515" i="3"/>
  <c r="D592" i="21" s="1"/>
  <c r="G592" i="21"/>
  <c r="AL433" i="3"/>
  <c r="D510" i="21" s="1"/>
  <c r="G510" i="21"/>
  <c r="AL347" i="3"/>
  <c r="D424" i="21" s="1"/>
  <c r="G424" i="21"/>
  <c r="AL261" i="3"/>
  <c r="D338" i="21" s="1"/>
  <c r="G338" i="21"/>
  <c r="AL156" i="3"/>
  <c r="D233" i="21" s="1"/>
  <c r="G233" i="21"/>
  <c r="AL34" i="3"/>
  <c r="G111" i="21"/>
  <c r="AL530" i="3"/>
  <c r="D607" i="21" s="1"/>
  <c r="G607" i="21"/>
  <c r="AL452" i="3"/>
  <c r="D529" i="21" s="1"/>
  <c r="G529" i="21"/>
  <c r="AL367" i="3"/>
  <c r="D444" i="21" s="1"/>
  <c r="G444" i="21"/>
  <c r="AL282" i="3"/>
  <c r="D359" i="21" s="1"/>
  <c r="G359" i="21"/>
  <c r="AL187" i="3"/>
  <c r="D264" i="21" s="1"/>
  <c r="G264" i="21"/>
  <c r="AL46" i="3"/>
  <c r="G123" i="21"/>
  <c r="AL491" i="3"/>
  <c r="D568" i="21" s="1"/>
  <c r="G568" i="21"/>
  <c r="AL79" i="3"/>
  <c r="G156" i="21"/>
  <c r="AL521" i="3"/>
  <c r="D598" i="21" s="1"/>
  <c r="G598" i="21"/>
  <c r="AL441" i="3"/>
  <c r="D518" i="21" s="1"/>
  <c r="G518" i="21"/>
  <c r="AL355" i="3"/>
  <c r="D432" i="21" s="1"/>
  <c r="G432" i="21"/>
  <c r="AL269" i="3"/>
  <c r="D346" i="21" s="1"/>
  <c r="G346" i="21"/>
  <c r="AL170" i="3"/>
  <c r="D247" i="21" s="1"/>
  <c r="G247" i="21"/>
  <c r="AL217" i="3"/>
  <c r="D294" i="21" s="1"/>
  <c r="G294" i="21"/>
  <c r="AL153" i="3"/>
  <c r="D230" i="21" s="1"/>
  <c r="G230" i="21"/>
  <c r="AL85" i="3"/>
  <c r="G162" i="21"/>
  <c r="AL488" i="3"/>
  <c r="D565" i="21" s="1"/>
  <c r="G565" i="21"/>
  <c r="AL424" i="3"/>
  <c r="D501" i="21" s="1"/>
  <c r="G501" i="21"/>
  <c r="AL360" i="3"/>
  <c r="D437" i="21" s="1"/>
  <c r="G437" i="21"/>
  <c r="AL296" i="3"/>
  <c r="D373" i="21" s="1"/>
  <c r="G373" i="21"/>
  <c r="AL232" i="3"/>
  <c r="D309" i="21" s="1"/>
  <c r="G309" i="21"/>
  <c r="AL168" i="3"/>
  <c r="D245" i="21" s="1"/>
  <c r="G245" i="21"/>
  <c r="AL102" i="3"/>
  <c r="G179" i="21"/>
  <c r="AL502" i="3"/>
  <c r="D579" i="21" s="1"/>
  <c r="G579" i="21"/>
  <c r="AL438" i="3"/>
  <c r="D515" i="21" s="1"/>
  <c r="G515" i="21"/>
  <c r="AL374" i="3"/>
  <c r="D451" i="21" s="1"/>
  <c r="G451" i="21"/>
  <c r="AL310" i="3"/>
  <c r="D387" i="21" s="1"/>
  <c r="G387" i="21"/>
  <c r="AL246" i="3"/>
  <c r="D323" i="21" s="1"/>
  <c r="G323" i="21"/>
  <c r="AL182" i="3"/>
  <c r="D259" i="21" s="1"/>
  <c r="G259" i="21"/>
  <c r="AL118" i="3"/>
  <c r="D195" i="21" s="1"/>
  <c r="G195" i="21"/>
  <c r="AL38" i="3"/>
  <c r="G115" i="21"/>
  <c r="AL157" i="3"/>
  <c r="D234" i="21" s="1"/>
  <c r="G234" i="21"/>
  <c r="AL89" i="3"/>
  <c r="G166" i="21"/>
  <c r="AL21" i="3"/>
  <c r="G98" i="21"/>
  <c r="AL68" i="3"/>
  <c r="G145" i="21"/>
  <c r="AL51" i="3"/>
  <c r="G128" i="21"/>
  <c r="AL49" i="3"/>
  <c r="G126" i="21"/>
  <c r="AL528" i="3"/>
  <c r="D605" i="21" s="1"/>
  <c r="G605" i="21"/>
  <c r="AL223" i="3"/>
  <c r="D300" i="21" s="1"/>
  <c r="G300" i="21"/>
  <c r="AL551" i="3"/>
  <c r="D628" i="21" s="1"/>
  <c r="G628" i="21"/>
  <c r="AL434" i="3"/>
  <c r="D511" i="21" s="1"/>
  <c r="G511" i="21"/>
  <c r="AL485" i="3"/>
  <c r="D562" i="21" s="1"/>
  <c r="G562" i="21"/>
  <c r="AL570" i="3"/>
  <c r="D647" i="21" s="1"/>
  <c r="G647" i="21"/>
  <c r="AL135" i="3"/>
  <c r="D212" i="21" s="1"/>
  <c r="G212" i="21"/>
  <c r="AL122" i="3"/>
  <c r="D199" i="21" s="1"/>
  <c r="G199" i="21"/>
  <c r="AL568" i="3"/>
  <c r="D645" i="21" s="1"/>
  <c r="G645" i="21"/>
  <c r="AL58" i="3"/>
  <c r="G135" i="21"/>
  <c r="AL459" i="3"/>
  <c r="D536" i="21" s="1"/>
  <c r="G536" i="21"/>
  <c r="AL412" i="3"/>
  <c r="D489" i="21" s="1"/>
  <c r="G489" i="21"/>
  <c r="AL242" i="3"/>
  <c r="D319" i="21" s="1"/>
  <c r="G319" i="21"/>
  <c r="AL539" i="3"/>
  <c r="D616" i="21" s="1"/>
  <c r="G616" i="21"/>
  <c r="AL204" i="3"/>
  <c r="D281" i="21" s="1"/>
  <c r="G281" i="21"/>
  <c r="AL39" i="3"/>
  <c r="G116" i="21"/>
  <c r="AL387" i="3"/>
  <c r="D464" i="21" s="1"/>
  <c r="G464" i="21"/>
  <c r="AL112" i="3"/>
  <c r="G189" i="21"/>
  <c r="AL256" i="3"/>
  <c r="D333" i="21" s="1"/>
  <c r="G333" i="21"/>
  <c r="AL398" i="3"/>
  <c r="D475" i="21" s="1"/>
  <c r="G475" i="21"/>
  <c r="AL206" i="3"/>
  <c r="D283" i="21" s="1"/>
  <c r="G283" i="21"/>
  <c r="AL11" i="3"/>
  <c r="G88" i="21"/>
  <c r="AL279" i="3"/>
  <c r="D356" i="21" s="1"/>
  <c r="G356" i="21"/>
  <c r="AL407" i="3"/>
  <c r="D484" i="21" s="1"/>
  <c r="G484" i="21"/>
  <c r="AL300" i="3"/>
  <c r="D377" i="21" s="1"/>
  <c r="G377" i="21"/>
  <c r="AL375" i="3"/>
  <c r="D452" i="21" s="1"/>
  <c r="G452" i="21"/>
  <c r="AL482" i="3"/>
  <c r="D559" i="21" s="1"/>
  <c r="G559" i="21"/>
  <c r="AL354" i="3"/>
  <c r="D431" i="21" s="1"/>
  <c r="G431" i="21"/>
  <c r="AL469" i="3"/>
  <c r="D546" i="21" s="1"/>
  <c r="G546" i="21"/>
  <c r="AL574" i="3"/>
  <c r="D651" i="21" s="1"/>
  <c r="G651" i="21"/>
  <c r="AL415" i="3"/>
  <c r="D492" i="21" s="1"/>
  <c r="G492" i="21"/>
  <c r="AL330" i="3"/>
  <c r="D407" i="21" s="1"/>
  <c r="G407" i="21"/>
  <c r="AL244" i="3"/>
  <c r="D321" i="21" s="1"/>
  <c r="G321" i="21"/>
  <c r="AL131" i="3"/>
  <c r="D208" i="21" s="1"/>
  <c r="G208" i="21"/>
  <c r="AL385" i="3"/>
  <c r="D462" i="21" s="1"/>
  <c r="G462" i="21"/>
  <c r="AL445" i="3"/>
  <c r="D522" i="21" s="1"/>
  <c r="G522" i="21"/>
  <c r="AL285" i="3"/>
  <c r="D362" i="21" s="1"/>
  <c r="G362" i="21"/>
  <c r="AL194" i="3"/>
  <c r="D271" i="21" s="1"/>
  <c r="G271" i="21"/>
  <c r="AL56" i="3"/>
  <c r="G133" i="21"/>
  <c r="AL277" i="3"/>
  <c r="D354" i="21" s="1"/>
  <c r="G354" i="21"/>
  <c r="AL557" i="3"/>
  <c r="D634" i="21" s="1"/>
  <c r="G634" i="21"/>
  <c r="AL349" i="3"/>
  <c r="D426" i="21" s="1"/>
  <c r="G426" i="21"/>
  <c r="AL532" i="3"/>
  <c r="D609" i="21" s="1"/>
  <c r="G609" i="21"/>
  <c r="AL455" i="3"/>
  <c r="D532" i="21" s="1"/>
  <c r="G532" i="21"/>
  <c r="AL370" i="3"/>
  <c r="D447" i="21" s="1"/>
  <c r="G447" i="21"/>
  <c r="AL284" i="3"/>
  <c r="D361" i="21" s="1"/>
  <c r="G361" i="21"/>
  <c r="AL191" i="3"/>
  <c r="D268" i="21" s="1"/>
  <c r="G268" i="21"/>
  <c r="AL53" i="3"/>
  <c r="G130" i="21"/>
  <c r="AL299" i="3"/>
  <c r="D376" i="21" s="1"/>
  <c r="G376" i="21"/>
  <c r="AL573" i="3"/>
  <c r="D650" i="21" s="1"/>
  <c r="G650" i="21"/>
  <c r="AL571" i="3"/>
  <c r="D648" i="21" s="1"/>
  <c r="G648" i="21"/>
  <c r="AL507" i="3"/>
  <c r="D584" i="21" s="1"/>
  <c r="G584" i="21"/>
  <c r="AL421" i="3"/>
  <c r="D498" i="21" s="1"/>
  <c r="G498" i="21"/>
  <c r="AL337" i="3"/>
  <c r="D414" i="21" s="1"/>
  <c r="G414" i="21"/>
  <c r="AL251" i="3"/>
  <c r="D328" i="21" s="1"/>
  <c r="G328" i="21"/>
  <c r="AL140" i="3"/>
  <c r="D217" i="21" s="1"/>
  <c r="G217" i="21"/>
  <c r="AL542" i="3"/>
  <c r="D619" i="21" s="1"/>
  <c r="G619" i="21"/>
  <c r="AL522" i="3"/>
  <c r="D599" i="21" s="1"/>
  <c r="G599" i="21"/>
  <c r="AL442" i="3"/>
  <c r="D519" i="21" s="1"/>
  <c r="G519" i="21"/>
  <c r="AL356" i="3"/>
  <c r="D433" i="21" s="1"/>
  <c r="G433" i="21"/>
  <c r="AL271" i="3"/>
  <c r="D348" i="21" s="1"/>
  <c r="G348" i="21"/>
  <c r="AL171" i="3"/>
  <c r="D248" i="21" s="1"/>
  <c r="G248" i="21"/>
  <c r="AL14" i="3"/>
  <c r="G91" i="21"/>
  <c r="AL449" i="3"/>
  <c r="D526" i="21" s="1"/>
  <c r="G526" i="21"/>
  <c r="AL577" i="3"/>
  <c r="D654" i="21" s="1"/>
  <c r="G654" i="21"/>
  <c r="AL513" i="3"/>
  <c r="D590" i="21" s="1"/>
  <c r="G590" i="21"/>
  <c r="AL429" i="3"/>
  <c r="D506" i="21" s="1"/>
  <c r="G506" i="21"/>
  <c r="AL345" i="3"/>
  <c r="D422" i="21" s="1"/>
  <c r="G422" i="21"/>
  <c r="AL259" i="3"/>
  <c r="D336" i="21" s="1"/>
  <c r="G336" i="21"/>
  <c r="AL154" i="3"/>
  <c r="D231" i="21" s="1"/>
  <c r="G231" i="21"/>
  <c r="AL209" i="3"/>
  <c r="D286" i="21" s="1"/>
  <c r="G286" i="21"/>
  <c r="AL145" i="3"/>
  <c r="D222" i="21" s="1"/>
  <c r="G222" i="21"/>
  <c r="AL75" i="3"/>
  <c r="G152" i="21"/>
  <c r="AL480" i="3"/>
  <c r="D557" i="21" s="1"/>
  <c r="G557" i="21"/>
  <c r="AL416" i="3"/>
  <c r="D493" i="21" s="1"/>
  <c r="G493" i="21"/>
  <c r="AL352" i="3"/>
  <c r="D429" i="21" s="1"/>
  <c r="G429" i="21"/>
  <c r="AL288" i="3"/>
  <c r="D365" i="21" s="1"/>
  <c r="G365" i="21"/>
  <c r="AL224" i="3"/>
  <c r="D301" i="21" s="1"/>
  <c r="G301" i="21"/>
  <c r="AL160" i="3"/>
  <c r="D237" i="21" s="1"/>
  <c r="G237" i="21"/>
  <c r="AL93" i="3"/>
  <c r="G170" i="21"/>
  <c r="AL494" i="3"/>
  <c r="D571" i="21" s="1"/>
  <c r="G571" i="21"/>
  <c r="AL430" i="3"/>
  <c r="D507" i="21" s="1"/>
  <c r="G507" i="21"/>
  <c r="AL366" i="3"/>
  <c r="D443" i="21" s="1"/>
  <c r="G443" i="21"/>
  <c r="AL302" i="3"/>
  <c r="D379" i="21" s="1"/>
  <c r="G379" i="21"/>
  <c r="AL238" i="3"/>
  <c r="D315" i="21" s="1"/>
  <c r="G315" i="21"/>
  <c r="AL174" i="3"/>
  <c r="D251" i="21" s="1"/>
  <c r="G251" i="21"/>
  <c r="AL109" i="3"/>
  <c r="G186" i="21"/>
  <c r="AL22" i="3"/>
  <c r="G99" i="21"/>
  <c r="AL149" i="3"/>
  <c r="D226" i="21" s="1"/>
  <c r="G226" i="21"/>
  <c r="AL80" i="3"/>
  <c r="G157" i="21"/>
  <c r="AL13" i="3"/>
  <c r="G90" i="21"/>
  <c r="AL60" i="3"/>
  <c r="G137" i="21"/>
  <c r="AL43" i="3"/>
  <c r="G120" i="21"/>
  <c r="AL41" i="3"/>
  <c r="G118" i="21"/>
  <c r="AL236" i="3"/>
  <c r="D313" i="21" s="1"/>
  <c r="G313" i="21"/>
  <c r="AL373" i="3"/>
  <c r="D450" i="21" s="1"/>
  <c r="G450" i="21"/>
  <c r="AL393" i="3"/>
  <c r="D470" i="21" s="1"/>
  <c r="G470" i="21"/>
  <c r="AL509" i="3"/>
  <c r="D586" i="21" s="1"/>
  <c r="G586" i="21"/>
  <c r="AL159" i="3"/>
  <c r="D236" i="21" s="1"/>
  <c r="G236" i="21"/>
  <c r="AL555" i="3"/>
  <c r="D632" i="21" s="1"/>
  <c r="G632" i="21"/>
  <c r="AL106" i="3"/>
  <c r="G183" i="21"/>
  <c r="AL250" i="3"/>
  <c r="D327" i="21" s="1"/>
  <c r="G327" i="21"/>
  <c r="AL323" i="3"/>
  <c r="D400" i="21" s="1"/>
  <c r="G400" i="21"/>
  <c r="AL400" i="3"/>
  <c r="D477" i="21" s="1"/>
  <c r="G477" i="21"/>
  <c r="AL418" i="3"/>
  <c r="D495" i="21" s="1"/>
  <c r="G495" i="21"/>
  <c r="AL458" i="3"/>
  <c r="D535" i="21" s="1"/>
  <c r="G535" i="21"/>
  <c r="AL10" i="3"/>
  <c r="AL558" i="3"/>
  <c r="D635" i="21" s="1"/>
  <c r="G635" i="21"/>
  <c r="AL327" i="3"/>
  <c r="D404" i="21" s="1"/>
  <c r="G404" i="21"/>
  <c r="AL467" i="3"/>
  <c r="D544" i="21" s="1"/>
  <c r="G544" i="21"/>
  <c r="AL70" i="3"/>
  <c r="G147" i="21"/>
  <c r="AL314" i="3"/>
  <c r="D391" i="21" s="1"/>
  <c r="G391" i="21"/>
  <c r="AL545" i="3"/>
  <c r="D622" i="21" s="1"/>
  <c r="G622" i="21"/>
  <c r="AL30" i="3"/>
  <c r="G107" i="21"/>
  <c r="AL54" i="3"/>
  <c r="G131" i="21"/>
  <c r="AL72" i="3"/>
  <c r="G149" i="21"/>
  <c r="AL37" i="3"/>
  <c r="G114" i="21"/>
  <c r="AL544" i="3"/>
  <c r="D621" i="21" s="1"/>
  <c r="G621" i="21"/>
  <c r="AL322" i="3"/>
  <c r="D399" i="21" s="1"/>
  <c r="G399" i="21"/>
  <c r="AL213" i="3"/>
  <c r="D290" i="21" s="1"/>
  <c r="G290" i="21"/>
  <c r="AL290" i="3"/>
  <c r="D367" i="21" s="1"/>
  <c r="G367" i="21"/>
  <c r="AL226" i="3"/>
  <c r="D303" i="21" s="1"/>
  <c r="G303" i="21"/>
  <c r="AL268" i="3"/>
  <c r="D345" i="21" s="1"/>
  <c r="G345" i="21"/>
  <c r="AL427" i="3"/>
  <c r="D504" i="21" s="1"/>
  <c r="G504" i="21"/>
  <c r="AL534" i="3"/>
  <c r="D611" i="21" s="1"/>
  <c r="G611" i="21"/>
  <c r="AL404" i="3"/>
  <c r="D481" i="21" s="1"/>
  <c r="G481" i="21"/>
  <c r="AL319" i="3"/>
  <c r="D396" i="21" s="1"/>
  <c r="G396" i="21"/>
  <c r="AL234" i="3"/>
  <c r="D311" i="21" s="1"/>
  <c r="G311" i="21"/>
  <c r="AL114" i="3"/>
  <c r="G191" i="21"/>
  <c r="AL196" i="3"/>
  <c r="D273" i="21" s="1"/>
  <c r="G273" i="21"/>
  <c r="AL413" i="3"/>
  <c r="D490" i="21" s="1"/>
  <c r="G490" i="21"/>
  <c r="AL275" i="3"/>
  <c r="D352" i="21" s="1"/>
  <c r="G352" i="21"/>
  <c r="AL178" i="3"/>
  <c r="D255" i="21" s="1"/>
  <c r="G255" i="21"/>
  <c r="AL31" i="3"/>
  <c r="G108" i="21"/>
  <c r="AL235" i="3"/>
  <c r="D312" i="21" s="1"/>
  <c r="G312" i="21"/>
  <c r="AL533" i="3"/>
  <c r="D610" i="21" s="1"/>
  <c r="G610" i="21"/>
  <c r="AL297" i="3"/>
  <c r="D374" i="21" s="1"/>
  <c r="G374" i="21"/>
  <c r="AL524" i="3"/>
  <c r="D601" i="21" s="1"/>
  <c r="G601" i="21"/>
  <c r="AL444" i="3"/>
  <c r="D521" i="21" s="1"/>
  <c r="G521" i="21"/>
  <c r="AL359" i="3"/>
  <c r="D436" i="21" s="1"/>
  <c r="G436" i="21"/>
  <c r="AL274" i="3"/>
  <c r="D351" i="21" s="1"/>
  <c r="G351" i="21"/>
  <c r="AL175" i="3"/>
  <c r="D252" i="21" s="1"/>
  <c r="G252" i="21"/>
  <c r="AL23" i="3"/>
  <c r="G100" i="21"/>
  <c r="AL257" i="3"/>
  <c r="D334" i="21" s="1"/>
  <c r="G334" i="21"/>
  <c r="AL549" i="3"/>
  <c r="D626" i="21" s="1"/>
  <c r="G626" i="21"/>
  <c r="AL563" i="3"/>
  <c r="D640" i="21" s="1"/>
  <c r="G640" i="21"/>
  <c r="AL497" i="3"/>
  <c r="D574" i="21" s="1"/>
  <c r="G574" i="21"/>
  <c r="AL411" i="3"/>
  <c r="D488" i="21" s="1"/>
  <c r="G488" i="21"/>
  <c r="AL325" i="3"/>
  <c r="D402" i="21" s="1"/>
  <c r="G402" i="21"/>
  <c r="AL241" i="3"/>
  <c r="D318" i="21" s="1"/>
  <c r="G318" i="21"/>
  <c r="AL124" i="3"/>
  <c r="D201" i="21" s="1"/>
  <c r="G201" i="21"/>
  <c r="AL578" i="3"/>
  <c r="D655" i="21" s="1"/>
  <c r="G655" i="21"/>
  <c r="AL514" i="3"/>
  <c r="D591" i="21" s="1"/>
  <c r="G591" i="21"/>
  <c r="AL431" i="3"/>
  <c r="D508" i="21" s="1"/>
  <c r="G508" i="21"/>
  <c r="AL346" i="3"/>
  <c r="D423" i="21" s="1"/>
  <c r="G423" i="21"/>
  <c r="AL260" i="3"/>
  <c r="D337" i="21" s="1"/>
  <c r="G337" i="21"/>
  <c r="AL155" i="3"/>
  <c r="D232" i="21" s="1"/>
  <c r="G232" i="21"/>
  <c r="AL199" i="3"/>
  <c r="D276" i="21" s="1"/>
  <c r="G276" i="21"/>
  <c r="AL405" i="3"/>
  <c r="D482" i="21" s="1"/>
  <c r="G482" i="21"/>
  <c r="AL569" i="3"/>
  <c r="D646" i="21" s="1"/>
  <c r="G646" i="21"/>
  <c r="AL505" i="3"/>
  <c r="D582" i="21" s="1"/>
  <c r="G582" i="21"/>
  <c r="AL419" i="3"/>
  <c r="D496" i="21" s="1"/>
  <c r="G496" i="21"/>
  <c r="AL333" i="3"/>
  <c r="D410" i="21" s="1"/>
  <c r="G410" i="21"/>
  <c r="AL249" i="3"/>
  <c r="D326" i="21" s="1"/>
  <c r="G326" i="21"/>
  <c r="AL138" i="3"/>
  <c r="D215" i="21" s="1"/>
  <c r="G215" i="21"/>
  <c r="AL201" i="3"/>
  <c r="D278" i="21" s="1"/>
  <c r="G278" i="21"/>
  <c r="AL137" i="3"/>
  <c r="D214" i="21" s="1"/>
  <c r="G214" i="21"/>
  <c r="AL66" i="3"/>
  <c r="G143" i="21"/>
  <c r="AL472" i="3"/>
  <c r="D549" i="21" s="1"/>
  <c r="G549" i="21"/>
  <c r="AL408" i="3"/>
  <c r="D485" i="21" s="1"/>
  <c r="G485" i="21"/>
  <c r="AL344" i="3"/>
  <c r="D421" i="21" s="1"/>
  <c r="G421" i="21"/>
  <c r="AL280" i="3"/>
  <c r="D357" i="21" s="1"/>
  <c r="G357" i="21"/>
  <c r="AL216" i="3"/>
  <c r="D293" i="21" s="1"/>
  <c r="G293" i="21"/>
  <c r="AL152" i="3"/>
  <c r="D229" i="21" s="1"/>
  <c r="G229" i="21"/>
  <c r="AL83" i="3"/>
  <c r="G160" i="21"/>
  <c r="AL486" i="3"/>
  <c r="D563" i="21" s="1"/>
  <c r="G563" i="21"/>
  <c r="AL422" i="3"/>
  <c r="D499" i="21" s="1"/>
  <c r="G499" i="21"/>
  <c r="AL358" i="3"/>
  <c r="D435" i="21" s="1"/>
  <c r="G435" i="21"/>
  <c r="AL294" i="3"/>
  <c r="D371" i="21" s="1"/>
  <c r="G371" i="21"/>
  <c r="AL230" i="3"/>
  <c r="D307" i="21" s="1"/>
  <c r="G307" i="21"/>
  <c r="AL166" i="3"/>
  <c r="D243" i="21" s="1"/>
  <c r="G243" i="21"/>
  <c r="AL99" i="3"/>
  <c r="G176" i="21"/>
  <c r="AL205" i="3"/>
  <c r="D282" i="21" s="1"/>
  <c r="G282" i="21"/>
  <c r="AL141" i="3"/>
  <c r="D218" i="21" s="1"/>
  <c r="G218" i="21"/>
  <c r="AL71" i="3"/>
  <c r="G148" i="21"/>
  <c r="AL116" i="3"/>
  <c r="G193" i="21"/>
  <c r="AL52" i="3"/>
  <c r="G129" i="21"/>
  <c r="AL35" i="3"/>
  <c r="G112" i="21"/>
  <c r="AL33" i="3"/>
  <c r="G110" i="21"/>
  <c r="AL25" i="3"/>
  <c r="G102" i="21"/>
  <c r="AL576" i="3"/>
  <c r="D653" i="21" s="1"/>
  <c r="G653" i="21"/>
  <c r="AL394" i="3"/>
  <c r="D471" i="21" s="1"/>
  <c r="G471" i="21"/>
  <c r="AL265" i="3"/>
  <c r="D342" i="21" s="1"/>
  <c r="G342" i="21"/>
  <c r="AL516" i="3"/>
  <c r="D593" i="21" s="1"/>
  <c r="G593" i="21"/>
  <c r="AL212" i="3"/>
  <c r="D289" i="21" s="1"/>
  <c r="G289" i="21"/>
  <c r="AL229" i="3"/>
  <c r="D306" i="21" s="1"/>
  <c r="G306" i="21"/>
  <c r="AL139" i="3"/>
  <c r="D216" i="21" s="1"/>
  <c r="G216" i="21"/>
  <c r="AL409" i="3"/>
  <c r="D486" i="21" s="1"/>
  <c r="G486" i="21"/>
  <c r="AL237" i="3"/>
  <c r="D314" i="21" s="1"/>
  <c r="G314" i="21"/>
  <c r="AL129" i="3"/>
  <c r="D206" i="21" s="1"/>
  <c r="G206" i="21"/>
  <c r="AL336" i="3"/>
  <c r="D413" i="21" s="1"/>
  <c r="G413" i="21"/>
  <c r="AL272" i="3"/>
  <c r="D349" i="21" s="1"/>
  <c r="G349" i="21"/>
  <c r="AL208" i="3"/>
  <c r="D285" i="21" s="1"/>
  <c r="G285" i="21"/>
  <c r="AL144" i="3"/>
  <c r="D221" i="21" s="1"/>
  <c r="G221" i="21"/>
  <c r="AL74" i="3"/>
  <c r="G151" i="21"/>
  <c r="AL478" i="3"/>
  <c r="D555" i="21" s="1"/>
  <c r="G555" i="21"/>
  <c r="AL414" i="3"/>
  <c r="D491" i="21" s="1"/>
  <c r="G491" i="21"/>
  <c r="AL350" i="3"/>
  <c r="D427" i="21" s="1"/>
  <c r="G427" i="21"/>
  <c r="AL286" i="3"/>
  <c r="D363" i="21" s="1"/>
  <c r="G363" i="21"/>
  <c r="AL222" i="3"/>
  <c r="D299" i="21" s="1"/>
  <c r="G299" i="21"/>
  <c r="AL158" i="3"/>
  <c r="D235" i="21" s="1"/>
  <c r="G235" i="21"/>
  <c r="AL90" i="3"/>
  <c r="G167" i="21"/>
  <c r="AL197" i="3"/>
  <c r="D274" i="21" s="1"/>
  <c r="G274" i="21"/>
  <c r="AL133" i="3"/>
  <c r="D210" i="21" s="1"/>
  <c r="G210" i="21"/>
  <c r="AL61" i="3"/>
  <c r="G138" i="21"/>
  <c r="AL108" i="3"/>
  <c r="G185" i="21"/>
  <c r="AL44" i="3"/>
  <c r="G121" i="21"/>
  <c r="AL27" i="3"/>
  <c r="G104" i="21"/>
  <c r="AL343" i="3"/>
  <c r="D420" i="21" s="1"/>
  <c r="G420" i="21"/>
  <c r="AL512" i="3"/>
  <c r="D589" i="21" s="1"/>
  <c r="G589" i="21"/>
  <c r="AL552" i="3"/>
  <c r="D629" i="21" s="1"/>
  <c r="G629" i="21"/>
  <c r="AL428" i="3"/>
  <c r="D505" i="21" s="1"/>
  <c r="G505" i="21"/>
  <c r="AL450" i="3"/>
  <c r="D527" i="21" s="1"/>
  <c r="G527" i="21"/>
  <c r="AL119" i="3"/>
  <c r="D196" i="21" s="1"/>
  <c r="G196" i="21"/>
  <c r="AL331" i="3"/>
  <c r="D408" i="21" s="1"/>
  <c r="G408" i="21"/>
  <c r="AL490" i="3"/>
  <c r="D567" i="21" s="1"/>
  <c r="G567" i="21"/>
  <c r="AL383" i="3"/>
  <c r="D460" i="21" s="1"/>
  <c r="G460" i="21"/>
  <c r="AL298" i="3"/>
  <c r="D375" i="21" s="1"/>
  <c r="G375" i="21"/>
  <c r="AL211" i="3"/>
  <c r="D288" i="21" s="1"/>
  <c r="G288" i="21"/>
  <c r="AL78" i="3"/>
  <c r="G155" i="21"/>
  <c r="AL526" i="3"/>
  <c r="D603" i="21" s="1"/>
  <c r="G603" i="21"/>
  <c r="AL361" i="3"/>
  <c r="D438" i="21" s="1"/>
  <c r="G438" i="21"/>
  <c r="AL253" i="3"/>
  <c r="D330" i="21" s="1"/>
  <c r="G330" i="21"/>
  <c r="AL146" i="3"/>
  <c r="D223" i="21" s="1"/>
  <c r="G223" i="21"/>
  <c r="AL511" i="3"/>
  <c r="D588" i="21" s="1"/>
  <c r="G588" i="21"/>
  <c r="AL115" i="3"/>
  <c r="G192" i="21"/>
  <c r="AL489" i="3"/>
  <c r="D566" i="21" s="1"/>
  <c r="G566" i="21"/>
  <c r="AL572" i="3"/>
  <c r="D649" i="21" s="1"/>
  <c r="G649" i="21"/>
  <c r="AL508" i="3"/>
  <c r="D585" i="21" s="1"/>
  <c r="G585" i="21"/>
  <c r="AL423" i="3"/>
  <c r="D500" i="21" s="1"/>
  <c r="G500" i="21"/>
  <c r="AL338" i="3"/>
  <c r="D415" i="21" s="1"/>
  <c r="G415" i="21"/>
  <c r="AL252" i="3"/>
  <c r="D329" i="21" s="1"/>
  <c r="G329" i="21"/>
  <c r="AL143" i="3"/>
  <c r="D220" i="21" s="1"/>
  <c r="G220" i="21"/>
  <c r="AL535" i="3"/>
  <c r="D612" i="21" s="1"/>
  <c r="G612" i="21"/>
  <c r="AL132" i="3"/>
  <c r="D209" i="21" s="1"/>
  <c r="G209" i="21"/>
  <c r="AL499" i="3"/>
  <c r="D576" i="21" s="1"/>
  <c r="G576" i="21"/>
  <c r="AL547" i="3"/>
  <c r="D624" i="21" s="1"/>
  <c r="G624" i="21"/>
  <c r="AL475" i="3"/>
  <c r="D552" i="21" s="1"/>
  <c r="G552" i="21"/>
  <c r="AL389" i="3"/>
  <c r="D466" i="21" s="1"/>
  <c r="G466" i="21"/>
  <c r="AL305" i="3"/>
  <c r="D382" i="21" s="1"/>
  <c r="G382" i="21"/>
  <c r="AL219" i="3"/>
  <c r="D296" i="21" s="1"/>
  <c r="G296" i="21"/>
  <c r="AL88" i="3"/>
  <c r="G165" i="21"/>
  <c r="AL562" i="3"/>
  <c r="D639" i="21" s="1"/>
  <c r="G639" i="21"/>
  <c r="AL495" i="3"/>
  <c r="D572" i="21" s="1"/>
  <c r="G572" i="21"/>
  <c r="AL410" i="3"/>
  <c r="D487" i="21" s="1"/>
  <c r="G487" i="21"/>
  <c r="AL324" i="3"/>
  <c r="D401" i="21" s="1"/>
  <c r="G401" i="21"/>
  <c r="AL239" i="3"/>
  <c r="D316" i="21" s="1"/>
  <c r="G316" i="21"/>
  <c r="AL123" i="3"/>
  <c r="D200" i="21" s="1"/>
  <c r="G200" i="21"/>
  <c r="AL101" i="3"/>
  <c r="G178" i="21"/>
  <c r="AL309" i="3"/>
  <c r="D386" i="21" s="1"/>
  <c r="G386" i="21"/>
  <c r="AL553" i="3"/>
  <c r="D630" i="21" s="1"/>
  <c r="G630" i="21"/>
  <c r="AL483" i="3"/>
  <c r="D560" i="21" s="1"/>
  <c r="G560" i="21"/>
  <c r="AL397" i="3"/>
  <c r="D474" i="21" s="1"/>
  <c r="G474" i="21"/>
  <c r="AL313" i="3"/>
  <c r="D390" i="21" s="1"/>
  <c r="G390" i="21"/>
  <c r="AL227" i="3"/>
  <c r="D304" i="21" s="1"/>
  <c r="G304" i="21"/>
  <c r="AL104" i="3"/>
  <c r="G181" i="21"/>
  <c r="AL185" i="3"/>
  <c r="D262" i="21" s="1"/>
  <c r="G262" i="21"/>
  <c r="AL121" i="3"/>
  <c r="D198" i="21" s="1"/>
  <c r="G198" i="21"/>
  <c r="AL42" i="3"/>
  <c r="G119" i="21"/>
  <c r="AL456" i="3"/>
  <c r="D533" i="21" s="1"/>
  <c r="G533" i="21"/>
  <c r="AL392" i="3"/>
  <c r="D469" i="21" s="1"/>
  <c r="G469" i="21"/>
  <c r="AL328" i="3"/>
  <c r="D405" i="21" s="1"/>
  <c r="G405" i="21"/>
  <c r="AL264" i="3"/>
  <c r="D341" i="21" s="1"/>
  <c r="G341" i="21"/>
  <c r="AL200" i="3"/>
  <c r="D277" i="21" s="1"/>
  <c r="G277" i="21"/>
  <c r="AL136" i="3"/>
  <c r="D213" i="21" s="1"/>
  <c r="G213" i="21"/>
  <c r="AL64" i="3"/>
  <c r="G141" i="21"/>
  <c r="AL470" i="3"/>
  <c r="D547" i="21" s="1"/>
  <c r="G547" i="21"/>
  <c r="AL406" i="3"/>
  <c r="D483" i="21" s="1"/>
  <c r="G483" i="21"/>
  <c r="AL342" i="3"/>
  <c r="D419" i="21" s="1"/>
  <c r="G419" i="21"/>
  <c r="AL278" i="3"/>
  <c r="D355" i="21" s="1"/>
  <c r="G355" i="21"/>
  <c r="AL214" i="3"/>
  <c r="D291" i="21" s="1"/>
  <c r="G291" i="21"/>
  <c r="AL150" i="3"/>
  <c r="D227" i="21" s="1"/>
  <c r="G227" i="21"/>
  <c r="AL81" i="3"/>
  <c r="G158" i="21"/>
  <c r="AL189" i="3"/>
  <c r="D266" i="21" s="1"/>
  <c r="G266" i="21"/>
  <c r="AL125" i="3"/>
  <c r="D202" i="21" s="1"/>
  <c r="G202" i="21"/>
  <c r="AL48" i="3"/>
  <c r="G125" i="21"/>
  <c r="AL100" i="3"/>
  <c r="G177" i="21"/>
  <c r="AL36" i="3"/>
  <c r="G113" i="21"/>
  <c r="AL19" i="3"/>
  <c r="G96" i="21"/>
  <c r="AL17" i="3"/>
  <c r="G94" i="21"/>
  <c r="AL24" i="3"/>
  <c r="G101" i="21"/>
  <c r="AL167" i="3"/>
  <c r="D244" i="21" s="1"/>
  <c r="G244" i="21"/>
  <c r="AL308" i="3"/>
  <c r="D385" i="21" s="1"/>
  <c r="G385" i="21"/>
  <c r="AL162" i="3"/>
  <c r="D239" i="21" s="1"/>
  <c r="G239" i="21"/>
  <c r="AL263" i="3"/>
  <c r="D340" i="21" s="1"/>
  <c r="G340" i="21"/>
  <c r="AL401" i="3"/>
  <c r="D478" i="21" s="1"/>
  <c r="G478" i="21"/>
  <c r="AL335" i="3"/>
  <c r="D412" i="21" s="1"/>
  <c r="G412" i="21"/>
  <c r="AL493" i="3"/>
  <c r="D570" i="21" s="1"/>
  <c r="G570" i="21"/>
  <c r="AL464" i="3"/>
  <c r="D541" i="21" s="1"/>
  <c r="G541" i="21"/>
  <c r="AL503" i="3"/>
  <c r="D580" i="21" s="1"/>
  <c r="G580" i="21"/>
  <c r="AL82" i="3"/>
  <c r="G159" i="21"/>
  <c r="AL287" i="3"/>
  <c r="D364" i="21" s="1"/>
  <c r="G364" i="21"/>
  <c r="AL243" i="3"/>
  <c r="D320" i="21" s="1"/>
  <c r="G320" i="21"/>
  <c r="AL564" i="3"/>
  <c r="D641" i="21" s="1"/>
  <c r="G641" i="21"/>
  <c r="AL127" i="3"/>
  <c r="D204" i="21" s="1"/>
  <c r="G204" i="21"/>
  <c r="AL293" i="3"/>
  <c r="D370" i="21" s="1"/>
  <c r="G370" i="21"/>
  <c r="AL399" i="3"/>
  <c r="D476" i="21" s="1"/>
  <c r="G476" i="21"/>
  <c r="AL267" i="3"/>
  <c r="D344" i="21" s="1"/>
  <c r="G344" i="21"/>
  <c r="AL215" i="3"/>
  <c r="D292" i="21" s="1"/>
  <c r="G292" i="21"/>
  <c r="AL448" i="3"/>
  <c r="D525" i="21" s="1"/>
  <c r="G525" i="21"/>
  <c r="AL192" i="3"/>
  <c r="D269" i="21" s="1"/>
  <c r="G269" i="21"/>
  <c r="AL334" i="3"/>
  <c r="D411" i="21" s="1"/>
  <c r="G411" i="21"/>
  <c r="AL117" i="3"/>
  <c r="D194" i="21" s="1"/>
  <c r="G194" i="21"/>
  <c r="AL247" i="3"/>
  <c r="D324" i="21" s="1"/>
  <c r="G324" i="21"/>
  <c r="AL63" i="3"/>
  <c r="G140" i="21"/>
  <c r="AL245" i="3"/>
  <c r="D322" i="21" s="1"/>
  <c r="G322" i="21"/>
  <c r="AL447" i="3"/>
  <c r="D524" i="21" s="1"/>
  <c r="G524" i="21"/>
  <c r="AL362" i="3"/>
  <c r="D439" i="21" s="1"/>
  <c r="G439" i="21"/>
  <c r="AL276" i="3"/>
  <c r="D353" i="21" s="1"/>
  <c r="G353" i="21"/>
  <c r="AL179" i="3"/>
  <c r="D256" i="21" s="1"/>
  <c r="G256" i="21"/>
  <c r="AL32" i="3"/>
  <c r="G109" i="21"/>
  <c r="AL541" i="3"/>
  <c r="D618" i="21" s="1"/>
  <c r="G618" i="21"/>
  <c r="AL329" i="3"/>
  <c r="D406" i="21" s="1"/>
  <c r="G406" i="21"/>
  <c r="AL233" i="3"/>
  <c r="D310" i="21" s="1"/>
  <c r="G310" i="21"/>
  <c r="AL113" i="3"/>
  <c r="G190" i="21"/>
  <c r="AL417" i="3"/>
  <c r="D494" i="21" s="1"/>
  <c r="G494" i="21"/>
  <c r="AL518" i="3"/>
  <c r="D595" i="21" s="1"/>
  <c r="G595" i="21"/>
  <c r="AL425" i="3"/>
  <c r="D502" i="21" s="1"/>
  <c r="G502" i="21"/>
  <c r="AL556" i="3"/>
  <c r="D633" i="21" s="1"/>
  <c r="G633" i="21"/>
  <c r="AL487" i="3"/>
  <c r="D564" i="21" s="1"/>
  <c r="G564" i="21"/>
  <c r="AL402" i="3"/>
  <c r="D479" i="21" s="1"/>
  <c r="G479" i="21"/>
  <c r="AL316" i="3"/>
  <c r="D393" i="21" s="1"/>
  <c r="G393" i="21"/>
  <c r="AL231" i="3"/>
  <c r="D308" i="21" s="1"/>
  <c r="G308" i="21"/>
  <c r="AL110" i="3"/>
  <c r="G187" i="21"/>
  <c r="AL437" i="3"/>
  <c r="D514" i="21" s="1"/>
  <c r="G514" i="21"/>
  <c r="AL550" i="3"/>
  <c r="D627" i="21" s="1"/>
  <c r="G627" i="21"/>
  <c r="AL435" i="3"/>
  <c r="D512" i="21" s="1"/>
  <c r="G512" i="21"/>
  <c r="AL531" i="3"/>
  <c r="D608" i="21" s="1"/>
  <c r="G608" i="21"/>
  <c r="AL453" i="3"/>
  <c r="D530" i="21" s="1"/>
  <c r="G530" i="21"/>
  <c r="AL369" i="3"/>
  <c r="D446" i="21" s="1"/>
  <c r="G446" i="21"/>
  <c r="AL283" i="3"/>
  <c r="D360" i="21" s="1"/>
  <c r="G360" i="21"/>
  <c r="AL188" i="3"/>
  <c r="D265" i="21" s="1"/>
  <c r="G265" i="21"/>
  <c r="AL47" i="3"/>
  <c r="G124" i="21"/>
  <c r="AL546" i="3"/>
  <c r="D623" i="21" s="1"/>
  <c r="G623" i="21"/>
  <c r="AL474" i="3"/>
  <c r="D551" i="21" s="1"/>
  <c r="G551" i="21"/>
  <c r="AL388" i="3"/>
  <c r="D465" i="21" s="1"/>
  <c r="G465" i="21"/>
  <c r="AL303" i="3"/>
  <c r="D380" i="21" s="1"/>
  <c r="G380" i="21"/>
  <c r="AL218" i="3"/>
  <c r="D295" i="21" s="1"/>
  <c r="G295" i="21"/>
  <c r="AL87" i="3"/>
  <c r="G164" i="21"/>
  <c r="AL567" i="3"/>
  <c r="D644" i="21" s="1"/>
  <c r="G644" i="21"/>
  <c r="AL225" i="3"/>
  <c r="D302" i="21" s="1"/>
  <c r="G302" i="21"/>
  <c r="AL537" i="3"/>
  <c r="D614" i="21" s="1"/>
  <c r="G614" i="21"/>
  <c r="AL461" i="3"/>
  <c r="D538" i="21" s="1"/>
  <c r="G538" i="21"/>
  <c r="AL377" i="3"/>
  <c r="D454" i="21" s="1"/>
  <c r="G454" i="21"/>
  <c r="AL291" i="3"/>
  <c r="D368" i="21" s="1"/>
  <c r="G368" i="21"/>
  <c r="AL202" i="3"/>
  <c r="D279" i="21" s="1"/>
  <c r="G279" i="21"/>
  <c r="AL67" i="3"/>
  <c r="G144" i="21"/>
  <c r="AL169" i="3"/>
  <c r="D246" i="21" s="1"/>
  <c r="G246" i="21"/>
  <c r="AL103" i="3"/>
  <c r="G180" i="21"/>
  <c r="AL504" i="3"/>
  <c r="D581" i="21" s="1"/>
  <c r="G581" i="21"/>
  <c r="AL440" i="3"/>
  <c r="D517" i="21" s="1"/>
  <c r="G517" i="21"/>
  <c r="AL376" i="3"/>
  <c r="D453" i="21" s="1"/>
  <c r="G453" i="21"/>
  <c r="AL312" i="3"/>
  <c r="D389" i="21" s="1"/>
  <c r="G389" i="21"/>
  <c r="AL248" i="3"/>
  <c r="D325" i="21" s="1"/>
  <c r="G325" i="21"/>
  <c r="AL184" i="3"/>
  <c r="D261" i="21" s="1"/>
  <c r="G261" i="21"/>
  <c r="AL120" i="3"/>
  <c r="D197" i="21" s="1"/>
  <c r="G197" i="21"/>
  <c r="AL40" i="3"/>
  <c r="G117" i="21"/>
  <c r="AL454" i="3"/>
  <c r="D531" i="21" s="1"/>
  <c r="G531" i="21"/>
  <c r="AL390" i="3"/>
  <c r="D467" i="21" s="1"/>
  <c r="G467" i="21"/>
  <c r="AL326" i="3"/>
  <c r="D403" i="21" s="1"/>
  <c r="G403" i="21"/>
  <c r="AL262" i="3"/>
  <c r="D339" i="21" s="1"/>
  <c r="G339" i="21"/>
  <c r="AL198" i="3"/>
  <c r="D275" i="21" s="1"/>
  <c r="G275" i="21"/>
  <c r="AL134" i="3"/>
  <c r="D211" i="21" s="1"/>
  <c r="G211" i="21"/>
  <c r="AL62" i="3"/>
  <c r="G139" i="21"/>
  <c r="AL173" i="3"/>
  <c r="D250" i="21" s="1"/>
  <c r="G250" i="21"/>
  <c r="AL107" i="3"/>
  <c r="G184" i="21"/>
  <c r="AL18" i="3"/>
  <c r="G95" i="21"/>
  <c r="AL84" i="3"/>
  <c r="G161" i="21"/>
  <c r="AL20" i="3"/>
  <c r="G97" i="21"/>
  <c r="AL65" i="3"/>
  <c r="G142" i="21"/>
  <c r="AL16" i="3"/>
  <c r="G93" i="21"/>
  <c r="DU307" i="18"/>
  <c r="DU136" i="18"/>
  <c r="AP493" i="18"/>
  <c r="B506" i="18" s="1"/>
  <c r="DU306" i="18"/>
  <c r="BA430" i="18"/>
  <c r="B434" i="18" s="1"/>
  <c r="DU275" i="18"/>
  <c r="DU285" i="18"/>
  <c r="DU263" i="18"/>
  <c r="DU266" i="18"/>
  <c r="DU267" i="18"/>
  <c r="DU272" i="18"/>
  <c r="DU279" i="18"/>
  <c r="DU281" i="18"/>
  <c r="DU276" i="18"/>
  <c r="DU270" i="18"/>
  <c r="DU265" i="18"/>
  <c r="DU278" i="18"/>
  <c r="DU280" i="18"/>
  <c r="DU284" i="18"/>
  <c r="DU286" i="18" s="1"/>
  <c r="B291" i="18" s="1"/>
  <c r="DU268" i="18"/>
  <c r="DU277" i="18"/>
  <c r="DU264" i="18"/>
  <c r="DU271" i="18"/>
  <c r="DU283" i="18"/>
  <c r="DU282" i="18"/>
  <c r="DU262" i="18"/>
  <c r="DU261" i="18"/>
  <c r="DU274" i="18"/>
  <c r="DU273" i="18"/>
  <c r="DU260" i="18"/>
  <c r="DU205" i="18"/>
  <c r="DU204" i="18"/>
  <c r="DU207" i="18"/>
  <c r="B356" i="18"/>
  <c r="DU203" i="18"/>
  <c r="DU350" i="18"/>
  <c r="DU132" i="18"/>
  <c r="DU134" i="18"/>
  <c r="DU135" i="18"/>
  <c r="DU133" i="18"/>
  <c r="DU131" i="18"/>
  <c r="DU179" i="18"/>
  <c r="DU180" i="18"/>
  <c r="DU181" i="18"/>
  <c r="DU177" i="18"/>
  <c r="DU178" i="18"/>
  <c r="DU155" i="18"/>
  <c r="DU158" i="18"/>
  <c r="DU159" i="18"/>
  <c r="DU156" i="18"/>
  <c r="DU157" i="18"/>
  <c r="DU186" i="18" l="1"/>
  <c r="B191" i="18" s="1"/>
  <c r="D172" i="21"/>
  <c r="D177" i="21"/>
  <c r="CE177" i="21" s="1"/>
  <c r="D192" i="21"/>
  <c r="CE192" i="21" s="1"/>
  <c r="D184" i="21"/>
  <c r="CE184" i="21" s="1"/>
  <c r="D173" i="21"/>
  <c r="CE173" i="21" s="1"/>
  <c r="D147" i="21"/>
  <c r="CE147" i="21" s="1"/>
  <c r="D139" i="21"/>
  <c r="CE139" i="21" s="1"/>
  <c r="D113" i="21"/>
  <c r="CE113" i="21" s="1"/>
  <c r="AM62" i="3"/>
  <c r="AM326" i="3"/>
  <c r="CE403" i="21"/>
  <c r="AM120" i="3"/>
  <c r="CE197" i="21"/>
  <c r="AM169" i="3"/>
  <c r="CE246" i="21"/>
  <c r="AM377" i="3"/>
  <c r="CE454" i="21"/>
  <c r="AM567" i="3"/>
  <c r="CE644" i="21"/>
  <c r="AM388" i="3"/>
  <c r="CE465" i="21"/>
  <c r="AM188" i="3"/>
  <c r="CE265" i="21"/>
  <c r="AM531" i="3"/>
  <c r="CE608" i="21"/>
  <c r="AM110" i="3"/>
  <c r="D187" i="21" s="1"/>
  <c r="CE187" i="21" s="1"/>
  <c r="AM487" i="3"/>
  <c r="CE564" i="21"/>
  <c r="AM417" i="3"/>
  <c r="CE494" i="21"/>
  <c r="AM541" i="3"/>
  <c r="CE618" i="21"/>
  <c r="AM362" i="3"/>
  <c r="CE439" i="21"/>
  <c r="AM247" i="3"/>
  <c r="CE324" i="21"/>
  <c r="AM448" i="3"/>
  <c r="CE525" i="21"/>
  <c r="AM293" i="3"/>
  <c r="CE370" i="21"/>
  <c r="AM287" i="3"/>
  <c r="CE364" i="21"/>
  <c r="AM493" i="3"/>
  <c r="CE570" i="21"/>
  <c r="AM162" i="3"/>
  <c r="CE239" i="21"/>
  <c r="AM17" i="3"/>
  <c r="D94" i="21" s="1"/>
  <c r="CE94" i="21" s="1"/>
  <c r="AM48" i="3"/>
  <c r="D125" i="21" s="1"/>
  <c r="CE125" i="21" s="1"/>
  <c r="AM150" i="3"/>
  <c r="CE227" i="21"/>
  <c r="AM406" i="3"/>
  <c r="CE483" i="21"/>
  <c r="AM200" i="3"/>
  <c r="CE277" i="21"/>
  <c r="AM456" i="3"/>
  <c r="CE533" i="21"/>
  <c r="AM104" i="3"/>
  <c r="D181" i="21" s="1"/>
  <c r="CE181" i="21" s="1"/>
  <c r="AM483" i="3"/>
  <c r="CE560" i="21"/>
  <c r="AM123" i="3"/>
  <c r="CE200" i="21"/>
  <c r="AM495" i="3"/>
  <c r="CE572" i="21"/>
  <c r="AM305" i="3"/>
  <c r="CE382" i="21"/>
  <c r="AM499" i="3"/>
  <c r="CE576" i="21"/>
  <c r="AM252" i="3"/>
  <c r="CE329" i="21"/>
  <c r="AM572" i="3"/>
  <c r="CE649" i="21"/>
  <c r="AM146" i="3"/>
  <c r="CE223" i="21"/>
  <c r="AM78" i="3"/>
  <c r="D155" i="21" s="1"/>
  <c r="CE155" i="21" s="1"/>
  <c r="AM490" i="3"/>
  <c r="CE567" i="21"/>
  <c r="AM428" i="3"/>
  <c r="CE505" i="21"/>
  <c r="AM27" i="3"/>
  <c r="D104" i="21" s="1"/>
  <c r="CE104" i="21" s="1"/>
  <c r="AM133" i="3"/>
  <c r="CE210" i="21"/>
  <c r="AM222" i="3"/>
  <c r="CE299" i="21"/>
  <c r="AM478" i="3"/>
  <c r="CE555" i="21"/>
  <c r="AM272" i="3"/>
  <c r="CE349" i="21"/>
  <c r="AM409" i="3"/>
  <c r="CE486" i="21"/>
  <c r="AM516" i="3"/>
  <c r="CE593" i="21"/>
  <c r="AM25" i="3"/>
  <c r="D102" i="21" s="1"/>
  <c r="CE102" i="21" s="1"/>
  <c r="AM116" i="3"/>
  <c r="D193" i="21" s="1"/>
  <c r="CE193" i="21" s="1"/>
  <c r="AM99" i="3"/>
  <c r="D176" i="21" s="1"/>
  <c r="CE176" i="21" s="1"/>
  <c r="AM358" i="3"/>
  <c r="CE435" i="21"/>
  <c r="AM152" i="3"/>
  <c r="CE229" i="21"/>
  <c r="AM408" i="3"/>
  <c r="CE485" i="21"/>
  <c r="AM201" i="3"/>
  <c r="CE278" i="21"/>
  <c r="AM419" i="3"/>
  <c r="CE496" i="21"/>
  <c r="AM199" i="3"/>
  <c r="CE276" i="21"/>
  <c r="AM431" i="3"/>
  <c r="CE508" i="21"/>
  <c r="AM241" i="3"/>
  <c r="CE318" i="21"/>
  <c r="AM563" i="3"/>
  <c r="CE640" i="21"/>
  <c r="AM175" i="3"/>
  <c r="CE252" i="21"/>
  <c r="AM524" i="3"/>
  <c r="CE601" i="21"/>
  <c r="AM31" i="3"/>
  <c r="D108" i="21" s="1"/>
  <c r="CE108" i="21" s="1"/>
  <c r="AM196" i="3"/>
  <c r="CE273" i="21"/>
  <c r="AM404" i="3"/>
  <c r="CE481" i="21"/>
  <c r="AM226" i="3"/>
  <c r="CE303" i="21"/>
  <c r="AM544" i="3"/>
  <c r="CE621" i="21"/>
  <c r="AM30" i="3"/>
  <c r="D107" i="21" s="1"/>
  <c r="CE107" i="21" s="1"/>
  <c r="AM467" i="3"/>
  <c r="CE544" i="21"/>
  <c r="AM458" i="3"/>
  <c r="CE535" i="21"/>
  <c r="AM250" i="3"/>
  <c r="CE327" i="21"/>
  <c r="AM509" i="3"/>
  <c r="CE586" i="21"/>
  <c r="AM41" i="3"/>
  <c r="P33" i="12" s="1"/>
  <c r="AM80" i="3"/>
  <c r="D157" i="21" s="1"/>
  <c r="CE157" i="21" s="1"/>
  <c r="AM174" i="3"/>
  <c r="CE251" i="21"/>
  <c r="AM430" i="3"/>
  <c r="CE507" i="21"/>
  <c r="AM224" i="3"/>
  <c r="CE301" i="21"/>
  <c r="AM480" i="3"/>
  <c r="CE557" i="21"/>
  <c r="AM154" i="3"/>
  <c r="CE231" i="21"/>
  <c r="AM513" i="3"/>
  <c r="CE590" i="21"/>
  <c r="AM171" i="3"/>
  <c r="CE248" i="21"/>
  <c r="AM522" i="3"/>
  <c r="CE599" i="21"/>
  <c r="AM337" i="3"/>
  <c r="CE414" i="21"/>
  <c r="AM573" i="3"/>
  <c r="CE650" i="21"/>
  <c r="AM284" i="3"/>
  <c r="CE361" i="21"/>
  <c r="AM349" i="3"/>
  <c r="CE426" i="21"/>
  <c r="AM194" i="3"/>
  <c r="CE271" i="21"/>
  <c r="AM131" i="3"/>
  <c r="CE208" i="21"/>
  <c r="AM574" i="3"/>
  <c r="CE651" i="21"/>
  <c r="AM375" i="3"/>
  <c r="CE452" i="21"/>
  <c r="AM11" i="3"/>
  <c r="D88" i="21" s="1"/>
  <c r="CE88" i="21" s="1"/>
  <c r="AM112" i="3"/>
  <c r="D189" i="21" s="1"/>
  <c r="CE189" i="21" s="1"/>
  <c r="AM539" i="3"/>
  <c r="CE616" i="21"/>
  <c r="AM58" i="3"/>
  <c r="D135" i="21" s="1"/>
  <c r="CE135" i="21" s="1"/>
  <c r="AM570" i="3"/>
  <c r="CE647" i="21"/>
  <c r="AM223" i="3"/>
  <c r="CE300" i="21"/>
  <c r="AM68" i="3"/>
  <c r="D145" i="21" s="1"/>
  <c r="CE145" i="21" s="1"/>
  <c r="AM38" i="3"/>
  <c r="D115" i="21" s="1"/>
  <c r="CE115" i="21" s="1"/>
  <c r="AM310" i="3"/>
  <c r="CE387" i="21"/>
  <c r="AM102" i="3"/>
  <c r="D179" i="21" s="1"/>
  <c r="CE179" i="21" s="1"/>
  <c r="AM360" i="3"/>
  <c r="CE437" i="21"/>
  <c r="AM153" i="3"/>
  <c r="CE230" i="21"/>
  <c r="AM355" i="3"/>
  <c r="CE432" i="21"/>
  <c r="AM491" i="3"/>
  <c r="CE568" i="21"/>
  <c r="AM367" i="3"/>
  <c r="CE444" i="21"/>
  <c r="AM156" i="3"/>
  <c r="CE233" i="21"/>
  <c r="AM515" i="3"/>
  <c r="CE592" i="21"/>
  <c r="AM73" i="3"/>
  <c r="D150" i="21" s="1"/>
  <c r="CE150" i="21" s="1"/>
  <c r="AM466" i="3"/>
  <c r="CE543" i="21"/>
  <c r="AM321" i="3"/>
  <c r="CE398" i="21"/>
  <c r="AM477" i="3"/>
  <c r="CE554" i="21"/>
  <c r="AM340" i="3"/>
  <c r="CE417" i="21"/>
  <c r="AM439" i="3"/>
  <c r="CE516" i="21"/>
  <c r="AM492" i="3"/>
  <c r="CE569" i="21"/>
  <c r="AM462" i="3"/>
  <c r="CE539" i="21"/>
  <c r="AM105" i="3"/>
  <c r="D182" i="21" s="1"/>
  <c r="CE182" i="21" s="1"/>
  <c r="AM498" i="3"/>
  <c r="CE575" i="21"/>
  <c r="AM311" i="3"/>
  <c r="CE388" i="21"/>
  <c r="AM525" i="3"/>
  <c r="CE602" i="21"/>
  <c r="AM183" i="3"/>
  <c r="CE260" i="21"/>
  <c r="AM29" i="3"/>
  <c r="D106" i="21" s="1"/>
  <c r="CE106" i="21" s="1"/>
  <c r="AM126" i="3"/>
  <c r="CE203" i="21"/>
  <c r="AM382" i="3"/>
  <c r="CE459" i="21"/>
  <c r="AM176" i="3"/>
  <c r="CE253" i="21"/>
  <c r="AM432" i="3"/>
  <c r="CE509" i="21"/>
  <c r="AM45" i="3"/>
  <c r="D122" i="21" s="1"/>
  <c r="CE122" i="21" s="1"/>
  <c r="AM451" i="3"/>
  <c r="CE528" i="21"/>
  <c r="AM69" i="3"/>
  <c r="D146" i="21" s="1"/>
  <c r="CE146" i="21" s="1"/>
  <c r="AM463" i="3"/>
  <c r="CE540" i="21"/>
  <c r="AM273" i="3"/>
  <c r="CE350" i="21"/>
  <c r="AM371" i="3"/>
  <c r="CE448" i="21"/>
  <c r="AM220" i="3"/>
  <c r="CE297" i="21"/>
  <c r="AM548" i="3"/>
  <c r="CE625" i="21"/>
  <c r="AM95" i="3"/>
  <c r="CE172" i="21"/>
  <c r="AM559" i="3"/>
  <c r="CE636" i="21"/>
  <c r="AM436" i="3"/>
  <c r="CE513" i="21"/>
  <c r="AM258" i="3"/>
  <c r="CE335" i="21"/>
  <c r="AM396" i="3"/>
  <c r="CE473" i="21"/>
  <c r="AM128" i="3"/>
  <c r="CE205" i="21"/>
  <c r="AM228" i="3"/>
  <c r="CE305" i="21"/>
  <c r="AM457" i="3"/>
  <c r="CE534" i="21"/>
  <c r="AM55" i="3"/>
  <c r="D132" i="21" s="1"/>
  <c r="CE132" i="21" s="1"/>
  <c r="AM575" i="3"/>
  <c r="CE652" i="21"/>
  <c r="AM84" i="3"/>
  <c r="D161" i="21" s="1"/>
  <c r="CE161" i="21" s="1"/>
  <c r="AM376" i="3"/>
  <c r="CE453" i="21"/>
  <c r="AM18" i="3"/>
  <c r="D95" i="21" s="1"/>
  <c r="CE95" i="21" s="1"/>
  <c r="AM134" i="3"/>
  <c r="CE211" i="21"/>
  <c r="AM440" i="3"/>
  <c r="CE517" i="21"/>
  <c r="AM474" i="3"/>
  <c r="CE551" i="21"/>
  <c r="AM32" i="3"/>
  <c r="D109" i="21" s="1"/>
  <c r="CE109" i="21" s="1"/>
  <c r="AM215" i="3"/>
  <c r="CE292" i="21"/>
  <c r="AM335" i="3"/>
  <c r="CE412" i="21"/>
  <c r="AM125" i="3"/>
  <c r="CE202" i="21"/>
  <c r="AM214" i="3"/>
  <c r="CE291" i="21"/>
  <c r="AM227" i="3"/>
  <c r="CE304" i="21"/>
  <c r="AM562" i="3"/>
  <c r="CE639" i="21"/>
  <c r="AM338" i="3"/>
  <c r="CE415" i="21"/>
  <c r="AM44" i="3"/>
  <c r="D121" i="21" s="1"/>
  <c r="CE121" i="21" s="1"/>
  <c r="AM336" i="3"/>
  <c r="CE413" i="21"/>
  <c r="AM139" i="3"/>
  <c r="CE216" i="21"/>
  <c r="AM166" i="3"/>
  <c r="CE243" i="21"/>
  <c r="AM138" i="3"/>
  <c r="CE215" i="21"/>
  <c r="AM505" i="3"/>
  <c r="CE582" i="21"/>
  <c r="AM549" i="3"/>
  <c r="CE626" i="21"/>
  <c r="AM37" i="3"/>
  <c r="D114" i="21" s="1"/>
  <c r="CE114" i="21" s="1"/>
  <c r="AM106" i="3"/>
  <c r="D183" i="21" s="1"/>
  <c r="CE183" i="21" s="1"/>
  <c r="AM75" i="3"/>
  <c r="D152" i="21" s="1"/>
  <c r="CE152" i="21" s="1"/>
  <c r="AM542" i="3"/>
  <c r="CE619" i="21"/>
  <c r="AM557" i="3"/>
  <c r="CE634" i="21"/>
  <c r="AM469" i="3"/>
  <c r="CE546" i="21"/>
  <c r="AM387" i="3"/>
  <c r="CE464" i="21"/>
  <c r="AM485" i="3"/>
  <c r="CE562" i="21"/>
  <c r="AM374" i="3"/>
  <c r="CE451" i="21"/>
  <c r="AM217" i="3"/>
  <c r="CE294" i="21"/>
  <c r="AM452" i="3"/>
  <c r="CE529" i="21"/>
  <c r="AM579" i="3"/>
  <c r="CE656" i="21"/>
  <c r="AM501" i="3"/>
  <c r="CE578" i="21"/>
  <c r="AM151" i="3"/>
  <c r="CE228" i="21"/>
  <c r="AM484" i="3"/>
  <c r="CE561" i="21"/>
  <c r="AM130" i="3"/>
  <c r="CE207" i="21"/>
  <c r="AM348" i="3"/>
  <c r="CE425" i="21"/>
  <c r="AM98" i="3"/>
  <c r="D175" i="21" s="1"/>
  <c r="CE175" i="21" s="1"/>
  <c r="AM446" i="3"/>
  <c r="CE523" i="21"/>
  <c r="AM496" i="3"/>
  <c r="CE573" i="21"/>
  <c r="AM529" i="3"/>
  <c r="CE606" i="21"/>
  <c r="AM538" i="3"/>
  <c r="CE615" i="21"/>
  <c r="AM510" i="3"/>
  <c r="CE587" i="21"/>
  <c r="AM403" i="3"/>
  <c r="CE480" i="21"/>
  <c r="AM163" i="3"/>
  <c r="CE240" i="21"/>
  <c r="AM536" i="3"/>
  <c r="CE613" i="21"/>
  <c r="AM580" i="3"/>
  <c r="CE657" i="21"/>
  <c r="AM390" i="3"/>
  <c r="CE467" i="21"/>
  <c r="AM461" i="3"/>
  <c r="CE538" i="21"/>
  <c r="AM435" i="3"/>
  <c r="CE512" i="21"/>
  <c r="AM556" i="3"/>
  <c r="CE633" i="21"/>
  <c r="AM447" i="3"/>
  <c r="CE524" i="21"/>
  <c r="AM82" i="3"/>
  <c r="D159" i="21" s="1"/>
  <c r="CE159" i="21" s="1"/>
  <c r="AM308" i="3"/>
  <c r="CE385" i="21"/>
  <c r="AM42" i="3"/>
  <c r="D119" i="21" s="1"/>
  <c r="CE119" i="21" s="1"/>
  <c r="AM239" i="3"/>
  <c r="CE316" i="21"/>
  <c r="AM489" i="3"/>
  <c r="CE566" i="21"/>
  <c r="AM331" i="3"/>
  <c r="CE408" i="21"/>
  <c r="AM74" i="3"/>
  <c r="D151" i="21" s="1"/>
  <c r="CE151" i="21" s="1"/>
  <c r="AM71" i="3"/>
  <c r="D148" i="21" s="1"/>
  <c r="CE148" i="21" s="1"/>
  <c r="AM472" i="3"/>
  <c r="CE549" i="21"/>
  <c r="AM325" i="3"/>
  <c r="CE402" i="21"/>
  <c r="AM274" i="3"/>
  <c r="CE351" i="21"/>
  <c r="AM114" i="3"/>
  <c r="D191" i="21" s="1"/>
  <c r="CE191" i="21" s="1"/>
  <c r="AM290" i="3"/>
  <c r="CE367" i="21"/>
  <c r="AM327" i="3"/>
  <c r="CE404" i="21"/>
  <c r="AM393" i="3"/>
  <c r="CE470" i="21"/>
  <c r="AM238" i="3"/>
  <c r="CE315" i="21"/>
  <c r="AM288" i="3"/>
  <c r="CE365" i="21"/>
  <c r="AM271" i="3"/>
  <c r="CE348" i="21"/>
  <c r="AM370" i="3"/>
  <c r="CE447" i="21"/>
  <c r="AM300" i="3"/>
  <c r="CE377" i="21"/>
  <c r="AM21" i="3"/>
  <c r="D98" i="21" s="1"/>
  <c r="CE98" i="21" s="1"/>
  <c r="AM46" i="3"/>
  <c r="D123" i="21" s="1"/>
  <c r="CE123" i="21" s="1"/>
  <c r="AM77" i="3"/>
  <c r="D154" i="21" s="1"/>
  <c r="CE154" i="21" s="1"/>
  <c r="AM426" i="3"/>
  <c r="CE503" i="21"/>
  <c r="AM320" i="3"/>
  <c r="CE397" i="21"/>
  <c r="AM57" i="3"/>
  <c r="D134" i="21" s="1"/>
  <c r="CE134" i="21" s="1"/>
  <c r="AM190" i="3"/>
  <c r="CE267" i="21"/>
  <c r="AM240" i="3"/>
  <c r="CE317" i="21"/>
  <c r="AM186" i="3"/>
  <c r="CE263" i="21"/>
  <c r="AM203" i="3"/>
  <c r="CE280" i="21"/>
  <c r="AM357" i="3"/>
  <c r="CE434" i="21"/>
  <c r="AM306" i="3"/>
  <c r="CE383" i="21"/>
  <c r="AM221" i="3"/>
  <c r="CE298" i="21"/>
  <c r="AM180" i="3"/>
  <c r="CE257" i="21"/>
  <c r="AM92" i="3"/>
  <c r="D169" i="21" s="1"/>
  <c r="CE169" i="21" s="1"/>
  <c r="AM384" i="3"/>
  <c r="CE461" i="21"/>
  <c r="AM554" i="3"/>
  <c r="CE631" i="21"/>
  <c r="AM65" i="3"/>
  <c r="D142" i="21" s="1"/>
  <c r="CE142" i="21" s="1"/>
  <c r="AM107" i="3"/>
  <c r="AM454" i="3"/>
  <c r="CE531" i="21"/>
  <c r="AM248" i="3"/>
  <c r="CE325" i="21"/>
  <c r="AM504" i="3"/>
  <c r="CE581" i="21"/>
  <c r="AM202" i="3"/>
  <c r="CE279" i="21"/>
  <c r="AM537" i="3"/>
  <c r="CE614" i="21"/>
  <c r="AM218" i="3"/>
  <c r="CE295" i="21"/>
  <c r="AM546" i="3"/>
  <c r="CE623" i="21"/>
  <c r="AM369" i="3"/>
  <c r="CE446" i="21"/>
  <c r="AM550" i="3"/>
  <c r="CE627" i="21"/>
  <c r="AM316" i="3"/>
  <c r="CE393" i="21"/>
  <c r="AM425" i="3"/>
  <c r="CE502" i="21"/>
  <c r="AM233" i="3"/>
  <c r="CE310" i="21"/>
  <c r="AM179" i="3"/>
  <c r="CE256" i="21"/>
  <c r="AM245" i="3"/>
  <c r="CE322" i="21"/>
  <c r="AM334" i="3"/>
  <c r="CE411" i="21"/>
  <c r="AM267" i="3"/>
  <c r="CE344" i="21"/>
  <c r="AM564" i="3"/>
  <c r="CE641" i="21"/>
  <c r="AM503" i="3"/>
  <c r="CE580" i="21"/>
  <c r="AM401" i="3"/>
  <c r="CE478" i="21"/>
  <c r="AM167" i="3"/>
  <c r="CE244" i="21"/>
  <c r="AM36" i="3"/>
  <c r="AM189" i="3"/>
  <c r="CE266" i="21"/>
  <c r="AM278" i="3"/>
  <c r="CE355" i="21"/>
  <c r="AM64" i="3"/>
  <c r="D141" i="21" s="1"/>
  <c r="CE141" i="21" s="1"/>
  <c r="AM328" i="3"/>
  <c r="CE405" i="21"/>
  <c r="AM121" i="3"/>
  <c r="CE198" i="21"/>
  <c r="AM313" i="3"/>
  <c r="CE390" i="21"/>
  <c r="AM309" i="3"/>
  <c r="CE386" i="21"/>
  <c r="AM324" i="3"/>
  <c r="CE401" i="21"/>
  <c r="AM88" i="3"/>
  <c r="D165" i="21" s="1"/>
  <c r="CE165" i="21" s="1"/>
  <c r="AM475" i="3"/>
  <c r="CE552" i="21"/>
  <c r="AM535" i="3"/>
  <c r="CE612" i="21"/>
  <c r="AM423" i="3"/>
  <c r="CE500" i="21"/>
  <c r="AM115" i="3"/>
  <c r="AM361" i="3"/>
  <c r="CE438" i="21"/>
  <c r="AM298" i="3"/>
  <c r="CE375" i="21"/>
  <c r="AM119" i="3"/>
  <c r="CE196" i="21"/>
  <c r="AM512" i="3"/>
  <c r="CE589" i="21"/>
  <c r="AM108" i="3"/>
  <c r="D185" i="21" s="1"/>
  <c r="CE185" i="21" s="1"/>
  <c r="AM90" i="3"/>
  <c r="D167" i="21" s="1"/>
  <c r="CE167" i="21" s="1"/>
  <c r="AM350" i="3"/>
  <c r="CE427" i="21"/>
  <c r="AM144" i="3"/>
  <c r="CE221" i="21"/>
  <c r="AM129" i="3"/>
  <c r="CE206" i="21"/>
  <c r="AM229" i="3"/>
  <c r="CE306" i="21"/>
  <c r="AM394" i="3"/>
  <c r="CE471" i="21"/>
  <c r="AM35" i="3"/>
  <c r="D112" i="21" s="1"/>
  <c r="CE112" i="21" s="1"/>
  <c r="AM141" i="3"/>
  <c r="CE218" i="21"/>
  <c r="AM230" i="3"/>
  <c r="CE307" i="21"/>
  <c r="AM486" i="3"/>
  <c r="CE563" i="21"/>
  <c r="AM280" i="3"/>
  <c r="CE357" i="21"/>
  <c r="AM66" i="3"/>
  <c r="D143" i="21" s="1"/>
  <c r="CE143" i="21" s="1"/>
  <c r="AM249" i="3"/>
  <c r="CE326" i="21"/>
  <c r="AM569" i="3"/>
  <c r="CE646" i="21"/>
  <c r="AM260" i="3"/>
  <c r="CE337" i="21"/>
  <c r="AM578" i="3"/>
  <c r="CE655" i="21"/>
  <c r="AM411" i="3"/>
  <c r="CE488" i="21"/>
  <c r="AM257" i="3"/>
  <c r="CE334" i="21"/>
  <c r="AM359" i="3"/>
  <c r="CE436" i="21"/>
  <c r="AM533" i="3"/>
  <c r="CE610" i="21"/>
  <c r="AM275" i="3"/>
  <c r="CE352" i="21"/>
  <c r="AM234" i="3"/>
  <c r="CE311" i="21"/>
  <c r="AM427" i="3"/>
  <c r="CE504" i="21"/>
  <c r="AM213" i="3"/>
  <c r="CE290" i="21"/>
  <c r="AM72" i="3"/>
  <c r="D149" i="21" s="1"/>
  <c r="CE149" i="21" s="1"/>
  <c r="AM314" i="3"/>
  <c r="CE391" i="21"/>
  <c r="AM558" i="3"/>
  <c r="CE635" i="21"/>
  <c r="AM400" i="3"/>
  <c r="CE477" i="21"/>
  <c r="AM555" i="3"/>
  <c r="CE632" i="21"/>
  <c r="AM373" i="3"/>
  <c r="CE450" i="21"/>
  <c r="AM60" i="3"/>
  <c r="D137" i="21" s="1"/>
  <c r="CE137" i="21" s="1"/>
  <c r="AM22" i="3"/>
  <c r="D99" i="21" s="1"/>
  <c r="CE99" i="21" s="1"/>
  <c r="AM302" i="3"/>
  <c r="CE379" i="21"/>
  <c r="AM93" i="3"/>
  <c r="D170" i="21" s="1"/>
  <c r="CE170" i="21" s="1"/>
  <c r="AM352" i="3"/>
  <c r="CE429" i="21"/>
  <c r="AM145" i="3"/>
  <c r="CE222" i="21"/>
  <c r="AM345" i="3"/>
  <c r="CE422" i="21"/>
  <c r="AM449" i="3"/>
  <c r="CE526" i="21"/>
  <c r="AM356" i="3"/>
  <c r="CE433" i="21"/>
  <c r="AM140" i="3"/>
  <c r="CE217" i="21"/>
  <c r="AM507" i="3"/>
  <c r="CE584" i="21"/>
  <c r="AM53" i="3"/>
  <c r="D130" i="21" s="1"/>
  <c r="CE130" i="21" s="1"/>
  <c r="AM455" i="3"/>
  <c r="CE532" i="21"/>
  <c r="AM277" i="3"/>
  <c r="CE354" i="21"/>
  <c r="AM445" i="3"/>
  <c r="CE522" i="21"/>
  <c r="AM330" i="3"/>
  <c r="CE407" i="21"/>
  <c r="AM354" i="3"/>
  <c r="CE431" i="21"/>
  <c r="AM407" i="3"/>
  <c r="CE484" i="21"/>
  <c r="AM398" i="3"/>
  <c r="CE475" i="21"/>
  <c r="AM39" i="3"/>
  <c r="D116" i="21" s="1"/>
  <c r="CE116" i="21" s="1"/>
  <c r="AM412" i="3"/>
  <c r="CE489" i="21"/>
  <c r="AM122" i="3"/>
  <c r="CE199" i="21"/>
  <c r="AM434" i="3"/>
  <c r="CE511" i="21"/>
  <c r="AM49" i="3"/>
  <c r="D126" i="21" s="1"/>
  <c r="CE126" i="21" s="1"/>
  <c r="AM89" i="3"/>
  <c r="D166" i="21" s="1"/>
  <c r="CE166" i="21" s="1"/>
  <c r="AM182" i="3"/>
  <c r="CE259" i="21"/>
  <c r="AM438" i="3"/>
  <c r="CE515" i="21"/>
  <c r="AM232" i="3"/>
  <c r="CE309" i="21"/>
  <c r="AM488" i="3"/>
  <c r="CE565" i="21"/>
  <c r="AM170" i="3"/>
  <c r="CE247" i="21"/>
  <c r="AM521" i="3"/>
  <c r="CE598" i="21"/>
  <c r="AM187" i="3"/>
  <c r="CE264" i="21"/>
  <c r="AM530" i="3"/>
  <c r="CE607" i="21"/>
  <c r="AM347" i="3"/>
  <c r="CE424" i="21"/>
  <c r="AM479" i="3"/>
  <c r="CE556" i="21"/>
  <c r="AM295" i="3"/>
  <c r="CE372" i="21"/>
  <c r="AM381" i="3"/>
  <c r="CE458" i="21"/>
  <c r="AM210" i="3"/>
  <c r="CE287" i="21"/>
  <c r="AM147" i="3"/>
  <c r="CE224" i="21"/>
  <c r="AM97" i="3"/>
  <c r="D174" i="21" s="1"/>
  <c r="CE174" i="21" s="1"/>
  <c r="AM460" i="3"/>
  <c r="CE537" i="21"/>
  <c r="AM28" i="3"/>
  <c r="D105" i="21" s="1"/>
  <c r="CE105" i="21" s="1"/>
  <c r="AM177" i="3"/>
  <c r="CE254" i="21"/>
  <c r="AM465" i="3"/>
  <c r="CE542" i="21"/>
  <c r="AM195" i="3"/>
  <c r="CE272" i="21"/>
  <c r="AM353" i="3"/>
  <c r="CE430" i="21"/>
  <c r="AM164" i="3"/>
  <c r="CE241" i="21"/>
  <c r="AM12" i="3"/>
  <c r="D89" i="21" s="1"/>
  <c r="CE89" i="21" s="1"/>
  <c r="AM165" i="3"/>
  <c r="CE242" i="21"/>
  <c r="AM254" i="3"/>
  <c r="CE331" i="21"/>
  <c r="AM26" i="3"/>
  <c r="D103" i="21" s="1"/>
  <c r="CE103" i="21" s="1"/>
  <c r="AM304" i="3"/>
  <c r="CE381" i="21"/>
  <c r="AM94" i="3"/>
  <c r="D171" i="21" s="1"/>
  <c r="CE171" i="21" s="1"/>
  <c r="AM281" i="3"/>
  <c r="CE358" i="21"/>
  <c r="AM148" i="3"/>
  <c r="CE225" i="21"/>
  <c r="AM292" i="3"/>
  <c r="CE369" i="21"/>
  <c r="AM15" i="3"/>
  <c r="AM443" i="3"/>
  <c r="CE520" i="21"/>
  <c r="AM395" i="3"/>
  <c r="CE472" i="21"/>
  <c r="AM391" i="3"/>
  <c r="CE468" i="21"/>
  <c r="AM468" i="3"/>
  <c r="CE545" i="21"/>
  <c r="AM317" i="3"/>
  <c r="CE394" i="21"/>
  <c r="AM266" i="3"/>
  <c r="CE343" i="21"/>
  <c r="AM543" i="3"/>
  <c r="CE620" i="21"/>
  <c r="AM471" i="3"/>
  <c r="CE548" i="21"/>
  <c r="AM181" i="3"/>
  <c r="CE258" i="21"/>
  <c r="AM86" i="3"/>
  <c r="D163" i="21" s="1"/>
  <c r="CE163" i="21" s="1"/>
  <c r="AM379" i="3"/>
  <c r="CE456" i="21"/>
  <c r="AM372" i="3"/>
  <c r="CE449" i="21"/>
  <c r="AM420" i="3"/>
  <c r="CE497" i="21"/>
  <c r="AM566" i="3"/>
  <c r="CE643" i="21"/>
  <c r="AM16" i="3"/>
  <c r="M26" i="10" s="1"/>
  <c r="BP23" i="10" s="1"/>
  <c r="AM67" i="3"/>
  <c r="D144" i="21" s="1"/>
  <c r="CE144" i="21" s="1"/>
  <c r="AM87" i="3"/>
  <c r="D164" i="21" s="1"/>
  <c r="CE164" i="21" s="1"/>
  <c r="AM231" i="3"/>
  <c r="CE308" i="21"/>
  <c r="AM117" i="3"/>
  <c r="CE194" i="21"/>
  <c r="AM19" i="3"/>
  <c r="D96" i="21" s="1"/>
  <c r="CE96" i="21" s="1"/>
  <c r="AM470" i="3"/>
  <c r="CE547" i="21"/>
  <c r="AM553" i="3"/>
  <c r="CE630" i="21"/>
  <c r="AM132" i="3"/>
  <c r="CE209" i="21"/>
  <c r="AM211" i="3"/>
  <c r="CE288" i="21"/>
  <c r="AM197" i="3"/>
  <c r="CE274" i="21"/>
  <c r="AM33" i="3"/>
  <c r="D110" i="21" s="1"/>
  <c r="CE110" i="21" s="1"/>
  <c r="AM216" i="3"/>
  <c r="CE293" i="21"/>
  <c r="AM514" i="3"/>
  <c r="CE591" i="21"/>
  <c r="AM178" i="3"/>
  <c r="CE255" i="21"/>
  <c r="AM43" i="3"/>
  <c r="D120" i="21" s="1"/>
  <c r="CE120" i="21" s="1"/>
  <c r="AM494" i="3"/>
  <c r="CE571" i="21"/>
  <c r="AM577" i="3"/>
  <c r="CE654" i="21"/>
  <c r="AM299" i="3"/>
  <c r="CE376" i="21"/>
  <c r="AM244" i="3"/>
  <c r="CE321" i="21"/>
  <c r="AM242" i="3"/>
  <c r="CE319" i="21"/>
  <c r="AM528" i="3"/>
  <c r="CE605" i="21"/>
  <c r="AM168" i="3"/>
  <c r="CE245" i="21"/>
  <c r="AM441" i="3"/>
  <c r="CE518" i="21"/>
  <c r="AM261" i="3"/>
  <c r="CE338" i="21"/>
  <c r="AM207" i="3"/>
  <c r="CE284" i="21"/>
  <c r="AM332" i="3"/>
  <c r="CE409" i="21"/>
  <c r="AM193" i="3"/>
  <c r="CE270" i="21"/>
  <c r="AM561" i="3"/>
  <c r="CE638" i="21"/>
  <c r="AM184" i="3"/>
  <c r="CE261" i="21"/>
  <c r="AM283" i="3"/>
  <c r="CE360" i="21"/>
  <c r="AM113" i="3"/>
  <c r="D190" i="21" s="1"/>
  <c r="CE190" i="21" s="1"/>
  <c r="AM127" i="3"/>
  <c r="CE204" i="21"/>
  <c r="AM264" i="3"/>
  <c r="CE341" i="21"/>
  <c r="AM389" i="3"/>
  <c r="CE466" i="21"/>
  <c r="AM253" i="3"/>
  <c r="CE330" i="21"/>
  <c r="AM552" i="3"/>
  <c r="CE629" i="21"/>
  <c r="AM286" i="3"/>
  <c r="CE363" i="21"/>
  <c r="AM265" i="3"/>
  <c r="CE342" i="21"/>
  <c r="AM422" i="3"/>
  <c r="CE499" i="21"/>
  <c r="AM155" i="3"/>
  <c r="CE232" i="21"/>
  <c r="AM297" i="3"/>
  <c r="CE374" i="21"/>
  <c r="AM534" i="3"/>
  <c r="CE611" i="21"/>
  <c r="AM545" i="3"/>
  <c r="CE622" i="21"/>
  <c r="AM418" i="3"/>
  <c r="CE495" i="21"/>
  <c r="AM149" i="3"/>
  <c r="CE226" i="21"/>
  <c r="AM259" i="3"/>
  <c r="CE336" i="21"/>
  <c r="AM421" i="3"/>
  <c r="CE498" i="21"/>
  <c r="AM285" i="3"/>
  <c r="CE362" i="21"/>
  <c r="AM206" i="3"/>
  <c r="CE283" i="21"/>
  <c r="AM568" i="3"/>
  <c r="CE645" i="21"/>
  <c r="AM118" i="3"/>
  <c r="CE195" i="21"/>
  <c r="AM424" i="3"/>
  <c r="CE501" i="21"/>
  <c r="AM540" i="3"/>
  <c r="CE617" i="21"/>
  <c r="AM339" i="3"/>
  <c r="CE416" i="21"/>
  <c r="AM198" i="3"/>
  <c r="CE275" i="21"/>
  <c r="AM20" i="3"/>
  <c r="D97" i="21" s="1"/>
  <c r="CE97" i="21" s="1"/>
  <c r="AM173" i="3"/>
  <c r="CE250" i="21"/>
  <c r="AM262" i="3"/>
  <c r="CE339" i="21"/>
  <c r="AM40" i="3"/>
  <c r="D117" i="21" s="1"/>
  <c r="CE117" i="21" s="1"/>
  <c r="AM312" i="3"/>
  <c r="CE389" i="21"/>
  <c r="AM103" i="3"/>
  <c r="D180" i="21" s="1"/>
  <c r="CE180" i="21" s="1"/>
  <c r="AM291" i="3"/>
  <c r="CE368" i="21"/>
  <c r="AM225" i="3"/>
  <c r="CE302" i="21"/>
  <c r="AM303" i="3"/>
  <c r="CE380" i="21"/>
  <c r="AM47" i="3"/>
  <c r="D124" i="21" s="1"/>
  <c r="CE124" i="21" s="1"/>
  <c r="AM453" i="3"/>
  <c r="CE530" i="21"/>
  <c r="AM437" i="3"/>
  <c r="CE514" i="21"/>
  <c r="AM402" i="3"/>
  <c r="CE479" i="21"/>
  <c r="AM518" i="3"/>
  <c r="CE595" i="21"/>
  <c r="AM329" i="3"/>
  <c r="CE406" i="21"/>
  <c r="AM276" i="3"/>
  <c r="CE353" i="21"/>
  <c r="AM63" i="3"/>
  <c r="D140" i="21" s="1"/>
  <c r="CE140" i="21" s="1"/>
  <c r="AM192" i="3"/>
  <c r="CE269" i="21"/>
  <c r="AM399" i="3"/>
  <c r="CE476" i="21"/>
  <c r="AM243" i="3"/>
  <c r="CE320" i="21"/>
  <c r="AM464" i="3"/>
  <c r="CE541" i="21"/>
  <c r="AM263" i="3"/>
  <c r="CE340" i="21"/>
  <c r="AM24" i="3"/>
  <c r="D101" i="21" s="1"/>
  <c r="CE101" i="21" s="1"/>
  <c r="AM100" i="3"/>
  <c r="AM81" i="3"/>
  <c r="D158" i="21" s="1"/>
  <c r="CE158" i="21" s="1"/>
  <c r="AM342" i="3"/>
  <c r="CE419" i="21"/>
  <c r="AM136" i="3"/>
  <c r="CE213" i="21"/>
  <c r="AM392" i="3"/>
  <c r="CE469" i="21"/>
  <c r="AM185" i="3"/>
  <c r="CE262" i="21"/>
  <c r="AM397" i="3"/>
  <c r="CE474" i="21"/>
  <c r="AM101" i="3"/>
  <c r="D178" i="21" s="1"/>
  <c r="CE178" i="21" s="1"/>
  <c r="AM410" i="3"/>
  <c r="CE487" i="21"/>
  <c r="AM219" i="3"/>
  <c r="CE296" i="21"/>
  <c r="AM547" i="3"/>
  <c r="CE624" i="21"/>
  <c r="AM143" i="3"/>
  <c r="CE220" i="21"/>
  <c r="AM508" i="3"/>
  <c r="CE585" i="21"/>
  <c r="AM511" i="3"/>
  <c r="CE588" i="21"/>
  <c r="AM526" i="3"/>
  <c r="CE603" i="21"/>
  <c r="AM383" i="3"/>
  <c r="CE460" i="21"/>
  <c r="AM450" i="3"/>
  <c r="CE527" i="21"/>
  <c r="AM343" i="3"/>
  <c r="CE420" i="21"/>
  <c r="AM61" i="3"/>
  <c r="D138" i="21" s="1"/>
  <c r="CE138" i="21" s="1"/>
  <c r="AM158" i="3"/>
  <c r="CE235" i="21"/>
  <c r="AM414" i="3"/>
  <c r="CE491" i="21"/>
  <c r="AM208" i="3"/>
  <c r="CE285" i="21"/>
  <c r="AM237" i="3"/>
  <c r="CE314" i="21"/>
  <c r="AM212" i="3"/>
  <c r="CE289" i="21"/>
  <c r="AM576" i="3"/>
  <c r="CE653" i="21"/>
  <c r="AM52" i="3"/>
  <c r="D129" i="21" s="1"/>
  <c r="CE129" i="21" s="1"/>
  <c r="AM205" i="3"/>
  <c r="CE282" i="21"/>
  <c r="AM294" i="3"/>
  <c r="CE371" i="21"/>
  <c r="AM83" i="3"/>
  <c r="D160" i="21" s="1"/>
  <c r="CE160" i="21" s="1"/>
  <c r="AM344" i="3"/>
  <c r="CE421" i="21"/>
  <c r="AM137" i="3"/>
  <c r="CE214" i="21"/>
  <c r="AM333" i="3"/>
  <c r="CE410" i="21"/>
  <c r="AM405" i="3"/>
  <c r="CE482" i="21"/>
  <c r="AM346" i="3"/>
  <c r="CE423" i="21"/>
  <c r="AM124" i="3"/>
  <c r="CE201" i="21"/>
  <c r="AM497" i="3"/>
  <c r="CE574" i="21"/>
  <c r="AM23" i="3"/>
  <c r="D100" i="21" s="1"/>
  <c r="CE100" i="21" s="1"/>
  <c r="AM444" i="3"/>
  <c r="CE521" i="21"/>
  <c r="AM235" i="3"/>
  <c r="CE312" i="21"/>
  <c r="AM413" i="3"/>
  <c r="CE490" i="21"/>
  <c r="AM319" i="3"/>
  <c r="CE396" i="21"/>
  <c r="AM268" i="3"/>
  <c r="CE345" i="21"/>
  <c r="AM322" i="3"/>
  <c r="CE399" i="21"/>
  <c r="AM54" i="3"/>
  <c r="D131" i="21" s="1"/>
  <c r="CE131" i="21" s="1"/>
  <c r="AM70" i="3"/>
  <c r="AM10" i="3"/>
  <c r="D87" i="21" s="1"/>
  <c r="AM323" i="3"/>
  <c r="CE400" i="21"/>
  <c r="AM159" i="3"/>
  <c r="CE236" i="21"/>
  <c r="AM236" i="3"/>
  <c r="CE313" i="21"/>
  <c r="AM13" i="3"/>
  <c r="P30" i="12" s="1"/>
  <c r="AM109" i="3"/>
  <c r="D186" i="21" s="1"/>
  <c r="CE186" i="21" s="1"/>
  <c r="AM366" i="3"/>
  <c r="CE443" i="21"/>
  <c r="AM160" i="3"/>
  <c r="CE237" i="21"/>
  <c r="AM416" i="3"/>
  <c r="CE493" i="21"/>
  <c r="AM209" i="3"/>
  <c r="CE286" i="21"/>
  <c r="AM429" i="3"/>
  <c r="CE506" i="21"/>
  <c r="AM14" i="3"/>
  <c r="M27" i="10" s="1"/>
  <c r="AM442" i="3"/>
  <c r="CE519" i="21"/>
  <c r="AM251" i="3"/>
  <c r="CE328" i="21"/>
  <c r="AM571" i="3"/>
  <c r="CE648" i="21"/>
  <c r="AM191" i="3"/>
  <c r="CE268" i="21"/>
  <c r="AM532" i="3"/>
  <c r="CE609" i="21"/>
  <c r="AM56" i="3"/>
  <c r="D133" i="21" s="1"/>
  <c r="CE133" i="21" s="1"/>
  <c r="AM385" i="3"/>
  <c r="CE462" i="21"/>
  <c r="AM415" i="3"/>
  <c r="CE492" i="21"/>
  <c r="AM482" i="3"/>
  <c r="CE559" i="21"/>
  <c r="AM279" i="3"/>
  <c r="CE356" i="21"/>
  <c r="AM256" i="3"/>
  <c r="CE333" i="21"/>
  <c r="AM204" i="3"/>
  <c r="CE281" i="21"/>
  <c r="AM459" i="3"/>
  <c r="CE536" i="21"/>
  <c r="AM135" i="3"/>
  <c r="CE212" i="21"/>
  <c r="AM551" i="3"/>
  <c r="CE628" i="21"/>
  <c r="AM51" i="3"/>
  <c r="D128" i="21" s="1"/>
  <c r="CE128" i="21" s="1"/>
  <c r="AM157" i="3"/>
  <c r="CE234" i="21"/>
  <c r="AM246" i="3"/>
  <c r="CE323" i="21"/>
  <c r="AM502" i="3"/>
  <c r="CE579" i="21"/>
  <c r="AM296" i="3"/>
  <c r="CE373" i="21"/>
  <c r="AM85" i="3"/>
  <c r="D162" i="21" s="1"/>
  <c r="CE162" i="21" s="1"/>
  <c r="AM269" i="3"/>
  <c r="CE346" i="21"/>
  <c r="AM79" i="3"/>
  <c r="D156" i="21" s="1"/>
  <c r="CE156" i="21" s="1"/>
  <c r="AM282" i="3"/>
  <c r="CE359" i="21"/>
  <c r="AM34" i="3"/>
  <c r="D111" i="21" s="1"/>
  <c r="CE111" i="21" s="1"/>
  <c r="AM433" i="3"/>
  <c r="CE510" i="21"/>
  <c r="AM341" i="3"/>
  <c r="CE418" i="21"/>
  <c r="AM380" i="3"/>
  <c r="CE457" i="21"/>
  <c r="AM565" i="3"/>
  <c r="CE642" i="21"/>
  <c r="AM307" i="3"/>
  <c r="CE384" i="21"/>
  <c r="AM255" i="3"/>
  <c r="CE332" i="21"/>
  <c r="AM519" i="3"/>
  <c r="CE596" i="21"/>
  <c r="AM386" i="3"/>
  <c r="CE463" i="21"/>
  <c r="AM142" i="3"/>
  <c r="CE219" i="21"/>
  <c r="AM301" i="3"/>
  <c r="CE378" i="21"/>
  <c r="AM481" i="3"/>
  <c r="CE558" i="21"/>
  <c r="AM289" i="3"/>
  <c r="CE366" i="21"/>
  <c r="AM506" i="3"/>
  <c r="CE583" i="21"/>
  <c r="AM96" i="3"/>
  <c r="AM76" i="3"/>
  <c r="D153" i="21" s="1"/>
  <c r="CE153" i="21" s="1"/>
  <c r="AM50" i="3"/>
  <c r="D127" i="21" s="1"/>
  <c r="CE127" i="21" s="1"/>
  <c r="AM318" i="3"/>
  <c r="CE395" i="21"/>
  <c r="AM111" i="3"/>
  <c r="D188" i="21" s="1"/>
  <c r="CE188" i="21" s="1"/>
  <c r="AM368" i="3"/>
  <c r="CE445" i="21"/>
  <c r="AM161" i="3"/>
  <c r="CE238" i="21"/>
  <c r="AM365" i="3"/>
  <c r="CE442" i="21"/>
  <c r="AM527" i="3"/>
  <c r="CE604" i="21"/>
  <c r="AM378" i="3"/>
  <c r="CE455" i="21"/>
  <c r="AM172" i="3"/>
  <c r="CE249" i="21"/>
  <c r="AM523" i="3"/>
  <c r="CE600" i="21"/>
  <c r="AM91" i="3"/>
  <c r="D168" i="21" s="1"/>
  <c r="CE168" i="21" s="1"/>
  <c r="AM476" i="3"/>
  <c r="CE553" i="21"/>
  <c r="AM363" i="3"/>
  <c r="CE440" i="21"/>
  <c r="AM517" i="3"/>
  <c r="CE594" i="21"/>
  <c r="AM351" i="3"/>
  <c r="CE428" i="21"/>
  <c r="AM520" i="3"/>
  <c r="CE597" i="21"/>
  <c r="AM560" i="3"/>
  <c r="CE637" i="21"/>
  <c r="AM270" i="3"/>
  <c r="CE347" i="21"/>
  <c r="AM473" i="3"/>
  <c r="CE550" i="21"/>
  <c r="AM59" i="3"/>
  <c r="D136" i="21" s="1"/>
  <c r="CE136" i="21" s="1"/>
  <c r="AM364" i="3"/>
  <c r="CE441" i="21"/>
  <c r="AM315" i="3"/>
  <c r="CE392" i="21"/>
  <c r="AM500" i="3"/>
  <c r="CE577" i="21"/>
  <c r="DU351" i="18"/>
  <c r="B357" i="18" s="1"/>
  <c r="DU238" i="18"/>
  <c r="DU236" i="18"/>
  <c r="DU237" i="18"/>
  <c r="DU240" i="18"/>
  <c r="DU243" i="18"/>
  <c r="DU239" i="18"/>
  <c r="DU241" i="18"/>
  <c r="DU244" i="18" s="1"/>
  <c r="B249" i="18" s="1"/>
  <c r="DU242" i="18"/>
  <c r="DU160" i="18"/>
  <c r="B165" i="18" s="1"/>
  <c r="DU137" i="18"/>
  <c r="B144" i="18" s="1"/>
  <c r="B87" i="18"/>
  <c r="D91" i="21" l="1"/>
  <c r="CE91" i="21" s="1"/>
  <c r="D90" i="21"/>
  <c r="CE90" i="21" s="1"/>
  <c r="M24" i="9"/>
  <c r="M26" i="11"/>
  <c r="BE20" i="11" s="1"/>
  <c r="M26" i="9"/>
  <c r="M25" i="10"/>
  <c r="M28" i="11"/>
  <c r="P25" i="12"/>
  <c r="M25" i="11"/>
  <c r="M27" i="11"/>
  <c r="D118" i="21"/>
  <c r="CE118" i="21" s="1"/>
  <c r="D92" i="21"/>
  <c r="CE92" i="21" s="1"/>
  <c r="D93" i="21"/>
  <c r="CE93" i="21" s="1"/>
  <c r="BZ87" i="21"/>
  <c r="CE87" i="21"/>
  <c r="AP13" i="9" l="1"/>
  <c r="BJ25" i="9" s="1"/>
  <c r="AS13" i="12"/>
  <c r="BM34" i="12" s="1"/>
  <c r="AP13" i="11"/>
  <c r="CE662" i="21"/>
  <c r="B667" i="21" s="1"/>
  <c r="CB87" i="21"/>
  <c r="CB89" i="21"/>
  <c r="BZ662" i="21"/>
  <c r="B74" i="9"/>
  <c r="AP427" i="7"/>
  <c r="B433" i="7" s="1"/>
  <c r="EL735" i="8"/>
  <c r="B800" i="8" s="1"/>
  <c r="BJ30" i="11" l="1"/>
  <c r="BJ38" i="11"/>
  <c r="BJ46" i="11"/>
  <c r="BJ54" i="11"/>
  <c r="BJ62" i="11"/>
  <c r="BJ70" i="11"/>
  <c r="BJ78" i="11"/>
  <c r="BJ86" i="11"/>
  <c r="BJ94" i="11"/>
  <c r="BJ102" i="11"/>
  <c r="BJ31" i="11"/>
  <c r="BJ39" i="11"/>
  <c r="BJ47" i="11"/>
  <c r="BJ55" i="11"/>
  <c r="BJ63" i="11"/>
  <c r="BJ79" i="11"/>
  <c r="BJ32" i="11"/>
  <c r="BJ40" i="11"/>
  <c r="BJ48" i="11"/>
  <c r="BJ56" i="11"/>
  <c r="BJ64" i="11"/>
  <c r="BJ72" i="11"/>
  <c r="BJ80" i="11"/>
  <c r="BJ88" i="11"/>
  <c r="BJ96" i="11"/>
  <c r="BJ104" i="11"/>
  <c r="BJ33" i="11"/>
  <c r="BJ41" i="11"/>
  <c r="BJ49" i="11"/>
  <c r="BJ57" i="11"/>
  <c r="BJ65" i="11"/>
  <c r="BJ73" i="11"/>
  <c r="BJ81" i="11"/>
  <c r="BJ89" i="11"/>
  <c r="BJ97" i="11"/>
  <c r="BJ25" i="11"/>
  <c r="BJ27" i="11"/>
  <c r="BJ35" i="11"/>
  <c r="BJ43" i="11"/>
  <c r="BJ51" i="11"/>
  <c r="BJ59" i="11"/>
  <c r="BJ67" i="11"/>
  <c r="BJ75" i="11"/>
  <c r="BJ91" i="11"/>
  <c r="BJ99" i="11"/>
  <c r="BJ36" i="11"/>
  <c r="BJ60" i="11"/>
  <c r="BJ76" i="11"/>
  <c r="BJ92" i="11"/>
  <c r="BJ29" i="11"/>
  <c r="BJ53" i="11"/>
  <c r="BJ77" i="11"/>
  <c r="BJ101" i="11"/>
  <c r="BJ95" i="11"/>
  <c r="BJ28" i="11"/>
  <c r="BJ93" i="11"/>
  <c r="BJ87" i="11"/>
  <c r="BJ26" i="11"/>
  <c r="BJ34" i="11"/>
  <c r="BJ42" i="11"/>
  <c r="BJ50" i="11"/>
  <c r="BJ58" i="11"/>
  <c r="BJ66" i="11"/>
  <c r="BJ74" i="11"/>
  <c r="BJ82" i="11"/>
  <c r="BJ90" i="11"/>
  <c r="BJ98" i="11"/>
  <c r="BJ83" i="11"/>
  <c r="BJ44" i="11"/>
  <c r="BJ52" i="11"/>
  <c r="BJ68" i="11"/>
  <c r="BJ84" i="11"/>
  <c r="BJ100" i="11"/>
  <c r="BJ37" i="11"/>
  <c r="BJ45" i="11"/>
  <c r="BJ61" i="11"/>
  <c r="BJ69" i="11"/>
  <c r="BJ85" i="11"/>
  <c r="BJ71" i="11"/>
  <c r="BJ103" i="11"/>
  <c r="CB95" i="21"/>
  <c r="CB92" i="21"/>
  <c r="BJ60" i="9"/>
  <c r="BJ33" i="9"/>
  <c r="BJ40" i="9"/>
  <c r="BJ52" i="9"/>
  <c r="BJ51" i="9"/>
  <c r="BJ42" i="9"/>
  <c r="BJ53" i="9"/>
  <c r="BJ55" i="9"/>
  <c r="BJ27" i="9"/>
  <c r="BJ50" i="9"/>
  <c r="BJ24" i="9"/>
  <c r="BJ37" i="9"/>
  <c r="BJ64" i="9"/>
  <c r="BJ35" i="9"/>
  <c r="BJ31" i="9"/>
  <c r="BJ54" i="9"/>
  <c r="BJ63" i="9"/>
  <c r="BJ67" i="9"/>
  <c r="BJ32" i="9"/>
  <c r="BJ34" i="9"/>
  <c r="BJ47" i="9"/>
  <c r="BJ68" i="9"/>
  <c r="BJ49" i="9"/>
  <c r="BJ41" i="9"/>
  <c r="BJ36" i="9"/>
  <c r="BJ58" i="9"/>
  <c r="BJ59" i="9"/>
  <c r="BJ48" i="9"/>
  <c r="BJ46" i="9"/>
  <c r="BJ57" i="9"/>
  <c r="BJ26" i="9"/>
  <c r="BJ56" i="9"/>
  <c r="BJ61" i="9"/>
  <c r="BJ38" i="9"/>
  <c r="BJ45" i="9"/>
  <c r="BJ29" i="9"/>
  <c r="BJ28" i="9"/>
  <c r="BJ44" i="9"/>
  <c r="BJ62" i="9"/>
  <c r="BJ43" i="9"/>
  <c r="BJ30" i="9"/>
  <c r="BJ65" i="9"/>
  <c r="BJ39" i="9"/>
  <c r="BJ66" i="9"/>
  <c r="BM27" i="12"/>
  <c r="BM26" i="12"/>
  <c r="BM25" i="12"/>
  <c r="BM28" i="12"/>
  <c r="BM29" i="12"/>
  <c r="BM30" i="12"/>
  <c r="BM31" i="12"/>
  <c r="BM32" i="12"/>
  <c r="BM33" i="12"/>
  <c r="CB662" i="21" l="1"/>
  <c r="B666" i="21" s="1"/>
  <c r="BJ69" i="9"/>
  <c r="B75" i="9" s="1"/>
  <c r="BJ105" i="11"/>
  <c r="B111" i="11" s="1"/>
  <c r="BM35" i="12"/>
  <c r="B41" i="12" s="1"/>
  <c r="D1053" i="8"/>
  <c r="AH1021" i="8" s="1"/>
  <c r="AN1060" i="8" l="1"/>
  <c r="EJ1053" i="8"/>
  <c r="EJ1054" i="8" s="1"/>
  <c r="EN1063" i="8" s="1"/>
  <c r="EO1063" i="8" s="1"/>
  <c r="FK1054" i="8"/>
  <c r="FM1054" i="8"/>
  <c r="FK1062" i="8"/>
  <c r="AW1054" i="8"/>
  <c r="AN1075" i="8"/>
  <c r="FI1054" i="8"/>
  <c r="EY1054" i="8"/>
  <c r="FA1060" i="8"/>
  <c r="FG1056" i="8"/>
  <c r="FM1061" i="8"/>
  <c r="FM1057" i="8"/>
  <c r="FK1056" i="8"/>
  <c r="AW1072" i="8"/>
  <c r="FM1058" i="8"/>
  <c r="AW1073" i="8"/>
  <c r="EW1058" i="8"/>
  <c r="AW1057" i="8"/>
  <c r="EU1056" i="8"/>
  <c r="EU1057" i="8"/>
  <c r="AW1074" i="8"/>
  <c r="EE1053" i="8"/>
  <c r="EE1054" i="8" s="1"/>
  <c r="EN1062" i="8" s="1"/>
  <c r="EO1062" i="8" s="1"/>
  <c r="CL1053" i="8"/>
  <c r="CL1054" i="8" s="1"/>
  <c r="EN1053" i="8" s="1"/>
  <c r="EO1053" i="8" s="1"/>
  <c r="CQ1053" i="8"/>
  <c r="CQ1054" i="8" s="1"/>
  <c r="EN1054" i="8" s="1"/>
  <c r="EO1054" i="8" s="1"/>
  <c r="AN1055" i="8"/>
  <c r="AN1061" i="8"/>
  <c r="ES1056" i="8"/>
  <c r="EU1062" i="8"/>
  <c r="AW1060" i="8"/>
  <c r="FG1052" i="8"/>
  <c r="FE1055" i="8"/>
  <c r="FC1058" i="8"/>
  <c r="FC1053" i="8"/>
  <c r="AN1072" i="8"/>
  <c r="FM1059" i="8"/>
  <c r="FG1055" i="8"/>
  <c r="FO1054" i="8"/>
  <c r="FC1059" i="8"/>
  <c r="FK1060" i="8"/>
  <c r="FI1057" i="8"/>
  <c r="EY1053" i="8"/>
  <c r="FA1053" i="8"/>
  <c r="EY1057" i="8"/>
  <c r="ES1055" i="8"/>
  <c r="AW1053" i="8"/>
  <c r="FC1061" i="8"/>
  <c r="DP1053" i="8"/>
  <c r="DP1054" i="8" s="1"/>
  <c r="EN1059" i="8" s="1"/>
  <c r="EO1059" i="8" s="1"/>
  <c r="DF1053" i="8"/>
  <c r="DF1054" i="8" s="1"/>
  <c r="EN1057" i="8" s="1"/>
  <c r="EO1057" i="8" s="1"/>
  <c r="AN1073" i="8"/>
  <c r="FK1059" i="8"/>
  <c r="EY1058" i="8"/>
  <c r="FC1057" i="8"/>
  <c r="ES1052" i="8"/>
  <c r="FE1053" i="8"/>
  <c r="FI1052" i="8"/>
  <c r="AN1078" i="8"/>
  <c r="FI1061" i="8"/>
  <c r="EW1053" i="8"/>
  <c r="AW1076" i="8"/>
  <c r="FC1052" i="8"/>
  <c r="FM1052" i="8"/>
  <c r="FG1059" i="8"/>
  <c r="FC1056" i="8"/>
  <c r="AW1059" i="8"/>
  <c r="EU1052" i="8"/>
  <c r="EW1061" i="8"/>
  <c r="FG1060" i="8"/>
  <c r="FC1060" i="8"/>
  <c r="FM1062" i="8"/>
  <c r="AN1053" i="8"/>
  <c r="EY1060" i="8"/>
  <c r="FE1061" i="8"/>
  <c r="EY1052" i="8"/>
  <c r="CV1053" i="8"/>
  <c r="CV1054" i="8" s="1"/>
  <c r="EN1055" i="8" s="1"/>
  <c r="EO1055" i="8" s="1"/>
  <c r="AN1057" i="8"/>
  <c r="FC1055" i="8"/>
  <c r="EU1059" i="8"/>
  <c r="FO1061" i="8"/>
  <c r="FO1053" i="8"/>
  <c r="FA1052" i="8"/>
  <c r="AW1079" i="8"/>
  <c r="EY1059" i="8"/>
  <c r="FA1058" i="8"/>
  <c r="AW1081" i="8"/>
  <c r="FK1053" i="8"/>
  <c r="AN1076" i="8"/>
  <c r="EY1061" i="8"/>
  <c r="AW1056" i="8"/>
  <c r="FK1061" i="8"/>
  <c r="AW1058" i="8"/>
  <c r="EY1055" i="8"/>
  <c r="FA1061" i="8"/>
  <c r="FE1056" i="8"/>
  <c r="EU1055" i="8"/>
  <c r="AN1074" i="8"/>
  <c r="FG1057" i="8"/>
  <c r="FO1059" i="8"/>
  <c r="FO1060" i="8"/>
  <c r="AN1059" i="8"/>
  <c r="FK1052" i="8"/>
  <c r="FO1058" i="8"/>
  <c r="EW1059" i="8"/>
  <c r="FE1052" i="8"/>
  <c r="EW1054" i="8"/>
  <c r="EU1061" i="8"/>
  <c r="EU1054" i="8"/>
  <c r="DA1053" i="8"/>
  <c r="DA1054" i="8" s="1"/>
  <c r="EN1056" i="8" s="1"/>
  <c r="EO1056" i="8" s="1"/>
  <c r="DU1053" i="8"/>
  <c r="DU1054" i="8" s="1"/>
  <c r="EN1060" i="8" s="1"/>
  <c r="EO1060" i="8" s="1"/>
  <c r="DZ1053" i="8"/>
  <c r="DZ1054" i="8" s="1"/>
  <c r="EN1061" i="8" s="1"/>
  <c r="EO1061" i="8" s="1"/>
  <c r="AN1054" i="8"/>
  <c r="FM1060" i="8"/>
  <c r="EW1060" i="8"/>
  <c r="ES1054" i="8"/>
  <c r="FG1054" i="8"/>
  <c r="EY1056" i="8"/>
  <c r="FA1056" i="8"/>
  <c r="ES1059" i="8"/>
  <c r="FO1055" i="8"/>
  <c r="ES1060" i="8"/>
  <c r="AW1052" i="8"/>
  <c r="FG1062" i="8"/>
  <c r="FO1052" i="8"/>
  <c r="FC1062" i="8"/>
  <c r="FI1058" i="8"/>
  <c r="FA1055" i="8"/>
  <c r="AW1062" i="8"/>
  <c r="EU1053" i="8"/>
  <c r="FA1054" i="8"/>
  <c r="FG1061" i="8"/>
  <c r="AW1078" i="8"/>
  <c r="ES1053" i="8"/>
  <c r="FI1060" i="8"/>
  <c r="FE1060" i="8"/>
  <c r="FE1059" i="8"/>
  <c r="EU1060" i="8"/>
  <c r="AN1058" i="8"/>
  <c r="AN1056" i="8"/>
  <c r="FI1062" i="8"/>
  <c r="ES1057" i="8"/>
  <c r="AN1080" i="8"/>
  <c r="FG1053" i="8"/>
  <c r="FI1059" i="8"/>
  <c r="FM1053" i="8"/>
  <c r="AW1055" i="8"/>
  <c r="FE1058" i="8"/>
  <c r="FA1057" i="8"/>
  <c r="AW1077" i="8"/>
  <c r="FM1056" i="8"/>
  <c r="FE1062" i="8"/>
  <c r="ES1061" i="8"/>
  <c r="FI1055" i="8"/>
  <c r="FO1062" i="8"/>
  <c r="FG1058" i="8"/>
  <c r="FK1058" i="8"/>
  <c r="FC1054" i="8"/>
  <c r="FE1054" i="8"/>
  <c r="AW1075" i="8"/>
  <c r="FM1055" i="8"/>
  <c r="FK1057" i="8"/>
  <c r="AW1061" i="8"/>
  <c r="DK1053" i="8"/>
  <c r="DK1054" i="8" s="1"/>
  <c r="EN1058" i="8" s="1"/>
  <c r="EO1058" i="8" s="1"/>
  <c r="CG1053" i="8"/>
  <c r="CG1054" i="8" s="1"/>
  <c r="EN1052" i="8" s="1"/>
  <c r="EY1062" i="8"/>
  <c r="FO1057" i="8"/>
  <c r="EW1056" i="8"/>
  <c r="ES1058" i="8"/>
  <c r="FO1056" i="8"/>
  <c r="AW1080" i="8"/>
  <c r="FA1062" i="8"/>
  <c r="EW1062" i="8"/>
  <c r="AN1081" i="8"/>
  <c r="FE1057" i="8"/>
  <c r="EW1055" i="8"/>
  <c r="FI1053" i="8"/>
  <c r="EU1058" i="8"/>
  <c r="FA1059" i="8"/>
  <c r="EW1052" i="8"/>
  <c r="AN1079" i="8"/>
  <c r="FI1056" i="8"/>
  <c r="ES1062" i="8"/>
  <c r="FK1055" i="8"/>
  <c r="EW1057" i="8"/>
  <c r="AN1077" i="8"/>
  <c r="FQ1061" i="8" l="1"/>
  <c r="AZ1054" i="8"/>
  <c r="FQ1053" i="8"/>
  <c r="FQ1052" i="8"/>
  <c r="FQ1054" i="8"/>
  <c r="FQ1059" i="8"/>
  <c r="FQ1056" i="8"/>
  <c r="FQ1057" i="8"/>
  <c r="FQ1058" i="8"/>
  <c r="FQ1060" i="8"/>
  <c r="FQ1055" i="8"/>
  <c r="FQ1062" i="8"/>
  <c r="AZ1053" i="8"/>
  <c r="BA1053" i="8" s="1"/>
  <c r="EN1064" i="8"/>
  <c r="EO1052" i="8"/>
  <c r="AZ1052" i="8"/>
  <c r="AZ1061" i="8"/>
  <c r="BA1061" i="8" s="1"/>
  <c r="AZ1055" i="8"/>
  <c r="BA1055" i="8" s="1"/>
  <c r="AZ1059" i="8"/>
  <c r="BA1059" i="8" s="1"/>
  <c r="AZ1056" i="8"/>
  <c r="BA1056" i="8" s="1"/>
  <c r="AZ1062" i="8"/>
  <c r="BA1062" i="8" s="1"/>
  <c r="AZ1058" i="8"/>
  <c r="BA1058" i="8" s="1"/>
  <c r="AZ1057" i="8"/>
  <c r="BA1057" i="8" s="1"/>
  <c r="AZ1060" i="8"/>
  <c r="BA1060" i="8" s="1"/>
  <c r="BA1054" i="8" l="1"/>
  <c r="FQ1063" i="8"/>
  <c r="B1091" i="8" s="1"/>
  <c r="BA1052" i="8"/>
  <c r="AZ1063" i="8"/>
  <c r="B1089" i="8"/>
  <c r="EO1064" i="8"/>
  <c r="BA1063" i="8" l="1"/>
  <c r="B1088" i="8" s="1"/>
  <c r="H25" i="10"/>
  <c r="AP13" i="10" s="1"/>
  <c r="BJ26" i="10" l="1"/>
  <c r="BJ34" i="10"/>
  <c r="BJ42" i="10"/>
  <c r="BJ50" i="10"/>
  <c r="BJ53" i="10"/>
  <c r="BJ27" i="10"/>
  <c r="BJ35" i="10"/>
  <c r="BJ43" i="10"/>
  <c r="BJ51" i="10"/>
  <c r="BJ45" i="10"/>
  <c r="BJ28" i="10"/>
  <c r="BJ36" i="10"/>
  <c r="BJ44" i="10"/>
  <c r="BJ52" i="10"/>
  <c r="BJ37" i="10"/>
  <c r="BJ29" i="10"/>
  <c r="BJ30" i="10"/>
  <c r="BJ38" i="10"/>
  <c r="BJ46" i="10"/>
  <c r="BJ54" i="10"/>
  <c r="BJ49" i="10"/>
  <c r="BJ31" i="10"/>
  <c r="BJ39" i="10"/>
  <c r="BJ47" i="10"/>
  <c r="BJ25" i="10"/>
  <c r="BJ41" i="10"/>
  <c r="BJ32" i="10"/>
  <c r="BJ40" i="10"/>
  <c r="BJ48" i="10"/>
  <c r="BJ33" i="10"/>
  <c r="BJ55" i="10" l="1"/>
  <c r="B61" i="10"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<sst xmlns="http://schemas.openxmlformats.org/spreadsheetml/2006/main" count="17184" uniqueCount="7747">
  <si>
    <t>CENSO NACIONAL DE GOBIERNOS
ESTATALES 2024</t>
  </si>
  <si>
    <t>Módulo 3.
Servicios periciales y/ o servicio médico forense</t>
  </si>
  <si>
    <t>Índice</t>
  </si>
  <si>
    <t>Entidad:</t>
  </si>
  <si>
    <t>Clave:</t>
  </si>
  <si>
    <t>Presentación</t>
  </si>
  <si>
    <t>Informantes</t>
  </si>
  <si>
    <t>Participantes</t>
  </si>
  <si>
    <t>Sección I. Estructura organizacional e infraestructura</t>
  </si>
  <si>
    <t>Preguntas 1.1 a 1.21</t>
  </si>
  <si>
    <t>Sección II. Recursos humanos</t>
  </si>
  <si>
    <t>Preguntas 2.1 a 2.12</t>
  </si>
  <si>
    <t>Sección III. Recursos presupuestales</t>
  </si>
  <si>
    <t>Preguntas 3.1 a 3.3</t>
  </si>
  <si>
    <t>Sección IV. Informes, fuentes de información y registros</t>
  </si>
  <si>
    <t>Preguntas 4.1 a 4.6</t>
  </si>
  <si>
    <t>Sección V. Ejercicio de la función de los servicios periciales</t>
  </si>
  <si>
    <t>Preguntas 5.1 a 5.13</t>
  </si>
  <si>
    <t>Sección VI. Ejercicio de la función del servicio médico forense</t>
  </si>
  <si>
    <t>Preguntas 6.1 a 6.15</t>
  </si>
  <si>
    <t>Adición. Sitios de depósito ilegal de seres humanos</t>
  </si>
  <si>
    <t>Preguntas A.1 a A.3</t>
  </si>
  <si>
    <t>Complemento 1. Tipo de posesión, ubicación geográfica, horario de atención y datos de contacto de las unidades de servicios periciales y/ o de servicio médico forense</t>
  </si>
  <si>
    <t>Complemento 2. Tipo de posesión, ubicación geográfica, horario de atención y datos de contacto de los anfiteatros fijos</t>
  </si>
  <si>
    <t>Complemento 3. Tipo de posesión, ubicación geográfica, horario de atención y datos de contacto de los laboratorios fijos</t>
  </si>
  <si>
    <t>Complemento 4. Certificaciones o acreditaciones de los laboratorios</t>
  </si>
  <si>
    <t>Complemento 5. Tipo de posesión, extensión, ubicación geográfica, horario de atención y datos de contacto de los centros de resguardo forense u homólogos</t>
  </si>
  <si>
    <t>Complemento 6. Cobertura institucional de los sistemas de información relacionada con la investigación pericial</t>
  </si>
  <si>
    <t>Anexo. Especialidades periciales</t>
  </si>
  <si>
    <t>Glosario</t>
  </si>
  <si>
    <t>Entidad</t>
  </si>
  <si>
    <t>Clave</t>
  </si>
  <si>
    <t>Muncicipio</t>
  </si>
  <si>
    <t>Clave (3 dígitos)</t>
  </si>
  <si>
    <t>CONFIDENCIALIDAD</t>
  </si>
  <si>
    <t>OBLIGATORIEDAD</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</si>
  <si>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</si>
  <si>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</si>
  <si>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</si>
  <si>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</si>
  <si>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</si>
  <si>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</si>
  <si>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</si>
  <si>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</si>
  <si>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</si>
  <si>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</si>
  <si>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</si>
  <si>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</si>
  <si>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</si>
  <si>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</si>
  <si>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</si>
  <si>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</si>
  <si>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</si>
  <si>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</si>
  <si>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</si>
  <si>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</si>
  <si>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</si>
  <si>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</si>
  <si>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</si>
  <si>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</si>
  <si>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</si>
  <si>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</si>
  <si>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</si>
  <si>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</si>
  <si>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</si>
  <si>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</si>
  <si>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</si>
  <si>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</si>
  <si>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</si>
  <si>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</si>
  <si>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</si>
  <si>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</si>
  <si>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</si>
  <si>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</si>
  <si>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</si>
  <si>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</si>
  <si>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</si>
  <si>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</si>
  <si>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</si>
  <si>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</si>
  <si>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</si>
  <si>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</si>
  <si>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</si>
  <si>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</si>
  <si>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</si>
  <si>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</si>
  <si>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</si>
  <si>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</si>
  <si>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</si>
  <si>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</si>
  <si>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</si>
  <si>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</si>
  <si>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</si>
  <si>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</si>
  <si>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</si>
  <si>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</si>
  <si>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r>
      <t xml:space="preserve">Conforme a lo dispuesto por el </t>
    </r>
    <r>
      <rPr>
        <b/>
        <sz val="9"/>
        <color theme="0"/>
        <rFont val="Arial"/>
        <family val="2"/>
      </rPr>
      <t>artículo 37</t>
    </r>
    <r>
      <rPr>
        <sz val="9"/>
        <color theme="0"/>
        <rFont val="Arial"/>
        <family val="2"/>
      </rPr>
      <t xml:space="preserve">,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</si>
  <si>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</si>
  <si>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</si>
  <si>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</si>
  <si>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</si>
  <si>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</si>
  <si>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</si>
  <si>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</si>
  <si>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</si>
  <si>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</si>
  <si>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</si>
  <si>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</si>
  <si>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</si>
  <si>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</si>
  <si>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</si>
  <si>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</si>
  <si>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</si>
  <si>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</si>
  <si>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</si>
  <si>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</si>
  <si>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</si>
  <si>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</si>
  <si>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</si>
  <si>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</si>
  <si>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</si>
  <si>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</si>
  <si>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</si>
  <si>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</si>
  <si>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</si>
  <si>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</si>
  <si>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</si>
  <si>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</si>
  <si>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</si>
  <si>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</si>
  <si>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</si>
  <si>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</si>
  <si>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</si>
  <si>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</si>
  <si>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</si>
  <si>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</si>
  <si>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</si>
  <si>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</si>
  <si>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</si>
  <si>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</si>
  <si>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</si>
  <si>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</si>
  <si>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</si>
  <si>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</si>
  <si>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</si>
  <si>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</si>
  <si>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</si>
  <si>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</si>
  <si>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</si>
  <si>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</si>
  <si>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</si>
  <si>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</si>
  <si>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</si>
  <si>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</si>
  <si>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</si>
  <si>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</si>
  <si>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</si>
  <si>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</si>
  <si>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</si>
  <si>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</si>
  <si>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</si>
  <si>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</si>
  <si>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</si>
  <si>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</si>
  <si>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</si>
  <si>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</si>
  <si>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</si>
  <si>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</si>
  <si>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</si>
  <si>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</si>
  <si>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</si>
  <si>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</si>
  <si>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</si>
  <si>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</si>
  <si>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</si>
  <si>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</si>
  <si>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</si>
  <si>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</si>
  <si>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</si>
  <si>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</si>
  <si>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</si>
  <si>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</si>
  <si>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</si>
  <si>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</si>
  <si>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</si>
  <si>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</si>
  <si>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</si>
  <si>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</si>
  <si>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</si>
  <si>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</si>
  <si>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</si>
  <si>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</si>
  <si>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</si>
  <si>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</si>
  <si>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</si>
  <si>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</si>
  <si>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</si>
  <si>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</si>
  <si>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</si>
  <si>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</si>
  <si>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</si>
  <si>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</si>
  <si>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</si>
  <si>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</si>
  <si>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</si>
  <si>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</si>
  <si>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</si>
  <si>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</si>
  <si>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</si>
  <si>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</si>
  <si>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</si>
  <si>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</si>
  <si>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</si>
  <si>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</si>
  <si>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</si>
  <si>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</si>
  <si>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</si>
  <si>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</si>
  <si>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</si>
  <si>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</si>
  <si>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</si>
  <si>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</si>
  <si>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</si>
  <si>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</si>
  <si>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DERECHOS DE LOS INFORMANTES DEL SISTEMA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</si>
  <si>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</si>
  <si>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</si>
  <si>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</si>
  <si>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</si>
  <si>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</si>
  <si>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</si>
  <si>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</si>
  <si>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</si>
  <si>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</si>
  <si>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</si>
  <si>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</si>
  <si>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</si>
  <si>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</si>
  <si>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</si>
  <si>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</si>
  <si>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</si>
  <si>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</si>
  <si>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</si>
  <si>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</si>
  <si>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</si>
  <si>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</si>
  <si>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</si>
  <si>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</si>
  <si>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</si>
  <si>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</si>
  <si>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</si>
  <si>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</si>
  <si>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</si>
  <si>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</si>
  <si>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</si>
  <si>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</si>
  <si>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</si>
  <si>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</si>
  <si>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</si>
  <si>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</si>
  <si>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</si>
  <si>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</si>
  <si>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</si>
  <si>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</si>
  <si>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</si>
  <si>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</si>
  <si>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</si>
  <si>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</si>
  <si>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</si>
  <si>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</si>
  <si>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</si>
  <si>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</si>
  <si>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</si>
  <si>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</si>
  <si>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</si>
  <si>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</si>
  <si>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</si>
  <si>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</si>
  <si>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</si>
  <si>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</si>
  <si>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</si>
  <si>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</si>
  <si>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</si>
  <si>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</si>
  <si>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</si>
  <si>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</si>
  <si>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</si>
  <si>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Ley del Sistema Nacional de Información Estadística y Geográfica</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</si>
  <si>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</si>
  <si>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</si>
  <si>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</si>
  <si>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</si>
  <si>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</si>
  <si>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</si>
  <si>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</si>
  <si>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</si>
  <si>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</si>
  <si>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</si>
  <si>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</si>
  <si>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</si>
  <si>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</si>
  <si>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</si>
  <si>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</si>
  <si>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</si>
  <si>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</si>
  <si>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</si>
  <si>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</si>
  <si>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</si>
  <si>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</si>
  <si>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</si>
  <si>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</si>
  <si>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</si>
  <si>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</si>
  <si>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</si>
  <si>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</si>
  <si>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</si>
  <si>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</si>
  <si>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</si>
  <si>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</si>
  <si>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</si>
  <si>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</si>
  <si>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</si>
  <si>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</si>
  <si>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</si>
  <si>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</si>
  <si>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</si>
  <si>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</si>
  <si>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</si>
  <si>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</si>
  <si>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</si>
  <si>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</si>
  <si>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</si>
  <si>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</si>
  <si>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</si>
  <si>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</si>
  <si>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</si>
  <si>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</si>
  <si>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</si>
  <si>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</si>
  <si>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</si>
  <si>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</si>
  <si>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</si>
  <si>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</si>
  <si>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</si>
  <si>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</si>
  <si>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</si>
  <si>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</si>
  <si>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</si>
  <si>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</si>
  <si>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</si>
  <si>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</si>
  <si>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</si>
  <si>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</si>
  <si>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03099</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</si>
  <si>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</si>
  <si>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</si>
  <si>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</si>
  <si>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</si>
  <si>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</si>
  <si>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</si>
  <si>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</si>
  <si>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</si>
  <si>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</si>
  <si>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</si>
  <si>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</si>
  <si>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</si>
  <si>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</si>
  <si>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</si>
  <si>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</si>
  <si>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</si>
  <si>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</si>
  <si>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</si>
  <si>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</si>
  <si>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</si>
  <si>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</si>
  <si>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</si>
  <si>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</si>
  <si>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</si>
  <si>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</si>
  <si>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</si>
  <si>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</si>
  <si>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</si>
  <si>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</si>
  <si>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</si>
  <si>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</si>
  <si>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No identificado</t>
  </si>
  <si>
    <t>Hopelchén</t>
  </si>
  <si>
    <t>Castaños</t>
  </si>
  <si>
    <t>Ixtlahuacán</t>
  </si>
  <si>
    <t>Amatenango de la Frontera</t>
  </si>
  <si>
    <t>Bachíniva</t>
  </si>
  <si>
    <t>Iztapalapa</t>
  </si>
  <si>
    <t>General Simón Bolívar</t>
  </si>
  <si>
    <t>Atarjea</t>
  </si>
  <si>
    <t>Apaxtla</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</si>
  <si>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</si>
  <si>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</si>
  <si>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</si>
  <si>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</si>
  <si>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</si>
  <si>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</si>
  <si>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</si>
  <si>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</si>
  <si>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</si>
  <si>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</si>
  <si>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</si>
  <si>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</si>
  <si>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</si>
  <si>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</si>
  <si>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</si>
  <si>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</si>
  <si>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</si>
  <si>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</si>
  <si>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</si>
  <si>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</si>
  <si>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</si>
  <si>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</si>
  <si>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</si>
  <si>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</si>
  <si>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</si>
  <si>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</si>
  <si>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</si>
  <si>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</si>
  <si>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</si>
  <si>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</si>
  <si>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</si>
  <si>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</si>
  <si>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</si>
  <si>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</si>
  <si>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</si>
  <si>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</si>
  <si>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</si>
  <si>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</si>
  <si>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</si>
  <si>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</si>
  <si>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</si>
  <si>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</si>
  <si>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</si>
  <si>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</si>
  <si>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</si>
  <si>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</si>
  <si>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</si>
  <si>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</si>
  <si>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</si>
  <si>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</si>
  <si>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</si>
  <si>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</si>
  <si>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</si>
  <si>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</si>
  <si>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</si>
  <si>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</si>
  <si>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</si>
  <si>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</si>
  <si>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</si>
  <si>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</si>
  <si>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</si>
  <si>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</si>
  <si>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</si>
  <si>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</si>
  <si>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</si>
  <si>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</si>
  <si>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</si>
  <si>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</si>
  <si>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</si>
  <si>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</si>
  <si>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</si>
  <si>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</si>
  <si>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</si>
  <si>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</si>
  <si>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</si>
  <si>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</si>
  <si>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</si>
  <si>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</si>
  <si>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</si>
  <si>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</si>
  <si>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</si>
  <si>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</si>
  <si>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r>
      <t>El Instituto Nacional de Estadística y Geografía (INEGI) presenta la elaboración del</t>
    </r>
    <r>
      <rPr>
        <b/>
        <sz val="9"/>
        <color theme="1"/>
        <rFont val="Arial"/>
        <family val="2"/>
      </rPr>
      <t xml:space="preserve"> Censo Nacional de Gobiernos Estatales (CNGE) 2024</t>
    </r>
    <r>
      <rPr>
        <sz val="9"/>
        <color theme="1"/>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</si>
  <si>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Chihuahua</t>
  </si>
  <si>
    <t>01008</t>
  </si>
  <si>
    <t>02099</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</si>
  <si>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</si>
  <si>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</si>
  <si>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</si>
  <si>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</si>
  <si>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</si>
  <si>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</si>
  <si>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</si>
  <si>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</si>
  <si>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</si>
  <si>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</si>
  <si>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</si>
  <si>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</si>
  <si>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</si>
  <si>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</si>
  <si>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</si>
  <si>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</si>
  <si>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</si>
  <si>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</si>
  <si>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</si>
  <si>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</si>
  <si>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</si>
  <si>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</si>
  <si>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</si>
  <si>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</si>
  <si>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</si>
  <si>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</si>
  <si>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</si>
  <si>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</si>
  <si>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</si>
  <si>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</si>
  <si>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</si>
  <si>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</si>
  <si>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</si>
  <si>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</si>
  <si>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</si>
  <si>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</si>
  <si>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</si>
  <si>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</si>
  <si>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</si>
  <si>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</si>
  <si>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</si>
  <si>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</si>
  <si>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</si>
  <si>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</si>
  <si>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</si>
  <si>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</si>
  <si>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</si>
  <si>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Solidaridad</t>
  </si>
  <si>
    <t>Cerritos</t>
  </si>
  <si>
    <t>Elota</t>
  </si>
  <si>
    <t>Bacadéhuachi</t>
  </si>
  <si>
    <t>Huimanguillo</t>
  </si>
  <si>
    <t>Casas</t>
  </si>
  <si>
    <t>Cuapiaxtla</t>
  </si>
  <si>
    <t>Alpatláhuac</t>
  </si>
  <si>
    <t>Calotmul</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</si>
  <si>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</si>
  <si>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</si>
  <si>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</si>
  <si>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</si>
  <si>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</si>
  <si>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</si>
  <si>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</si>
  <si>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</si>
  <si>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</si>
  <si>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</si>
  <si>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</si>
  <si>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</si>
  <si>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</si>
  <si>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</si>
  <si>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</si>
  <si>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</si>
  <si>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</si>
  <si>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</si>
  <si>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</si>
  <si>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</si>
  <si>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</si>
  <si>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</si>
  <si>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</si>
  <si>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</si>
  <si>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</si>
  <si>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</si>
  <si>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</si>
  <si>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</si>
  <si>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</si>
  <si>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</si>
  <si>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</si>
  <si>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</si>
  <si>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</si>
  <si>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</si>
  <si>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</si>
  <si>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</si>
  <si>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</si>
  <si>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</si>
  <si>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</si>
  <si>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</si>
  <si>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</si>
  <si>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</si>
  <si>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</si>
  <si>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</si>
  <si>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</si>
  <si>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</si>
  <si>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</si>
  <si>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</si>
  <si>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</si>
  <si>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</si>
  <si>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</si>
  <si>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</si>
  <si>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</si>
  <si>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</si>
  <si>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</si>
  <si>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</si>
  <si>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</si>
  <si>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</si>
  <si>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</si>
  <si>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</si>
  <si>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</si>
  <si>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</si>
  <si>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</si>
  <si>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</si>
  <si>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</si>
  <si>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</si>
  <si>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</si>
  <si>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</si>
  <si>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</si>
  <si>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</si>
  <si>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</si>
  <si>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</si>
  <si>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</si>
  <si>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</si>
  <si>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</si>
  <si>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</si>
  <si>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</si>
  <si>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</si>
  <si>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</si>
  <si>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</si>
  <si>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</si>
  <si>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</si>
  <si>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</si>
  <si>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</si>
  <si>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</si>
  <si>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</si>
  <si>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</si>
  <si>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</si>
  <si>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</si>
  <si>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</si>
  <si>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</si>
  <si>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</si>
  <si>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</si>
  <si>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</si>
  <si>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</si>
  <si>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</si>
  <si>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</si>
  <si>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</si>
  <si>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</si>
  <si>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</si>
  <si>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</si>
  <si>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</si>
  <si>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</si>
  <si>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</si>
  <si>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</si>
  <si>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</si>
  <si>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</si>
  <si>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</si>
  <si>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</si>
  <si>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</si>
  <si>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</si>
  <si>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</si>
  <si>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</si>
  <si>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</si>
  <si>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</si>
  <si>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</si>
  <si>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</si>
  <si>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</si>
  <si>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</si>
  <si>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</si>
  <si>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</si>
  <si>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</si>
  <si>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</si>
  <si>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06099</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</si>
  <si>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</si>
  <si>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</si>
  <si>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</si>
  <si>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</si>
  <si>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</si>
  <si>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</si>
  <si>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</si>
  <si>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</si>
  <si>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</si>
  <si>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</si>
  <si>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</si>
  <si>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</si>
  <si>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</si>
  <si>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</si>
  <si>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</si>
  <si>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</si>
  <si>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</si>
  <si>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</si>
  <si>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</si>
  <si>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</si>
  <si>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</si>
  <si>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</si>
  <si>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</si>
  <si>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</si>
  <si>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</si>
  <si>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</si>
  <si>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</si>
  <si>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</si>
  <si>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</si>
  <si>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</si>
  <si>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</si>
  <si>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</si>
  <si>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</si>
  <si>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</si>
  <si>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</si>
  <si>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</si>
  <si>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</si>
  <si>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</si>
  <si>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</si>
  <si>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</si>
  <si>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</si>
  <si>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</si>
  <si>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</si>
  <si>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</si>
  <si>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</si>
  <si>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</si>
  <si>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</si>
  <si>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</si>
  <si>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</si>
  <si>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</si>
  <si>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</si>
  <si>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</si>
  <si>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</si>
  <si>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</si>
  <si>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Los subsistemas son los siguientes:</t>
  </si>
  <si>
    <t>Guerrero</t>
  </si>
  <si>
    <t>01099</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</si>
  <si>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</si>
  <si>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</si>
  <si>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</si>
  <si>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</si>
  <si>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</si>
  <si>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</si>
  <si>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</si>
  <si>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</si>
  <si>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</si>
  <si>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</si>
  <si>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</si>
  <si>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</si>
  <si>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</si>
  <si>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</si>
  <si>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</si>
  <si>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</si>
  <si>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</si>
  <si>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</si>
  <si>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</si>
  <si>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</si>
  <si>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</si>
  <si>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</si>
  <si>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</si>
  <si>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</si>
  <si>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</si>
  <si>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</si>
  <si>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</si>
  <si>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</si>
  <si>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</si>
  <si>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</si>
  <si>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</si>
  <si>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</si>
  <si>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</si>
  <si>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</si>
  <si>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</si>
  <si>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</si>
  <si>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</si>
  <si>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</si>
  <si>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</si>
  <si>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</si>
  <si>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</si>
  <si>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</si>
  <si>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</si>
  <si>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</si>
  <si>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</si>
  <si>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</si>
  <si>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</si>
  <si>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</si>
  <si>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</si>
  <si>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</si>
  <si>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</si>
  <si>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</si>
  <si>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</si>
  <si>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</si>
  <si>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</si>
  <si>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</si>
  <si>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</si>
  <si>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</si>
  <si>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</si>
  <si>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</si>
  <si>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</si>
  <si>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</si>
  <si>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</si>
  <si>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</si>
  <si>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</si>
  <si>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</si>
  <si>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</si>
  <si>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</si>
  <si>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</si>
  <si>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</si>
  <si>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</si>
  <si>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</si>
  <si>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</si>
  <si>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</si>
  <si>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</si>
  <si>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</si>
  <si>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</si>
  <si>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</si>
  <si>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</si>
  <si>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</si>
  <si>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</si>
  <si>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</si>
  <si>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</si>
  <si>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</si>
  <si>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</si>
  <si>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</si>
  <si>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</si>
  <si>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</si>
  <si>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</si>
  <si>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</si>
  <si>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</si>
  <si>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</si>
  <si>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</si>
  <si>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</si>
  <si>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</si>
  <si>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</si>
  <si>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</si>
  <si>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</si>
  <si>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</si>
  <si>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</si>
  <si>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</si>
  <si>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</si>
  <si>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</si>
  <si>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</si>
  <si>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</si>
  <si>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</si>
  <si>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Jalisco</t>
  </si>
  <si>
    <t>04099</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</si>
  <si>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</si>
  <si>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</si>
  <si>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</si>
  <si>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</si>
  <si>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</si>
  <si>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</si>
  <si>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</si>
  <si>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</si>
  <si>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</si>
  <si>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</si>
  <si>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</si>
  <si>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</si>
  <si>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</si>
  <si>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</si>
  <si>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</si>
  <si>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</si>
  <si>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</si>
  <si>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</si>
  <si>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</si>
  <si>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</si>
  <si>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</si>
  <si>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</si>
  <si>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</si>
  <si>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</si>
  <si>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</si>
  <si>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</si>
  <si>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</si>
  <si>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</si>
  <si>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</si>
  <si>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</si>
  <si>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</si>
  <si>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</si>
  <si>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</si>
  <si>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</si>
  <si>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</si>
  <si>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</si>
  <si>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</si>
  <si>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</si>
  <si>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</si>
  <si>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</si>
  <si>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</si>
  <si>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</si>
  <si>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</si>
  <si>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</si>
  <si>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</si>
  <si>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</si>
  <si>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</si>
  <si>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</si>
  <si>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</si>
  <si>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</si>
  <si>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</si>
  <si>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</si>
  <si>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</si>
  <si>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</si>
  <si>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</si>
  <si>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</si>
  <si>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</si>
  <si>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</si>
  <si>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</si>
  <si>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</si>
  <si>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</si>
  <si>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</si>
  <si>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</si>
  <si>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</si>
  <si>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</si>
  <si>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</si>
  <si>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</si>
  <si>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</si>
  <si>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</si>
  <si>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</si>
  <si>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</si>
  <si>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</si>
  <si>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</si>
  <si>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</si>
  <si>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</si>
  <si>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</si>
  <si>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</si>
  <si>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</si>
  <si>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</si>
  <si>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</si>
  <si>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</si>
  <si>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</si>
  <si>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</si>
  <si>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</si>
  <si>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</si>
  <si>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</si>
  <si>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</si>
  <si>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</si>
  <si>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</si>
  <si>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</si>
  <si>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</si>
  <si>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</si>
  <si>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</si>
  <si>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</si>
  <si>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</si>
  <si>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</si>
  <si>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</si>
  <si>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</si>
  <si>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</si>
  <si>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</si>
  <si>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</si>
  <si>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</si>
  <si>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</si>
  <si>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</si>
  <si>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</si>
  <si>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</si>
  <si>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</si>
  <si>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</si>
  <si>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</si>
  <si>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</si>
  <si>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</si>
  <si>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</si>
  <si>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</si>
  <si>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</si>
  <si>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</si>
  <si>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</si>
  <si>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</si>
  <si>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</si>
  <si>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</si>
  <si>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</si>
  <si>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</si>
  <si>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</si>
  <si>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</si>
  <si>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</si>
  <si>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</si>
  <si>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</si>
  <si>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</si>
  <si>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</si>
  <si>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</si>
  <si>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</si>
  <si>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</si>
  <si>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</si>
  <si>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</si>
  <si>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</si>
  <si>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</si>
  <si>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</si>
  <si>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</si>
  <si>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</si>
  <si>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</si>
  <si>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</si>
  <si>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</si>
  <si>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</si>
  <si>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</si>
  <si>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</si>
  <si>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</si>
  <si>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</si>
  <si>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</si>
  <si>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</si>
  <si>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</si>
  <si>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</si>
  <si>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</si>
  <si>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</si>
  <si>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</si>
  <si>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</si>
  <si>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Morelos</t>
  </si>
  <si>
    <t>05017</t>
  </si>
  <si>
    <t>07017</t>
  </si>
  <si>
    <t>08017</t>
  </si>
  <si>
    <t>09099</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</si>
  <si>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</si>
  <si>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</si>
  <si>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</si>
  <si>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</si>
  <si>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</si>
  <si>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</si>
  <si>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</si>
  <si>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</si>
  <si>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</si>
  <si>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</si>
  <si>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</si>
  <si>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</si>
  <si>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</si>
  <si>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</si>
  <si>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</si>
  <si>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</si>
  <si>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</si>
  <si>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</si>
  <si>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</si>
  <si>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</si>
  <si>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</si>
  <si>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</si>
  <si>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</si>
  <si>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</si>
  <si>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</si>
  <si>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</si>
  <si>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</si>
  <si>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</si>
  <si>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</si>
  <si>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</si>
  <si>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</si>
  <si>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</si>
  <si>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</si>
  <si>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</si>
  <si>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</si>
  <si>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</si>
  <si>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</si>
  <si>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</si>
  <si>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</si>
  <si>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</si>
  <si>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</si>
  <si>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</si>
  <si>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</si>
  <si>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</si>
  <si>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</si>
  <si>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</si>
  <si>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</si>
  <si>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</si>
  <si>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</si>
  <si>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</si>
  <si>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</si>
  <si>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</si>
  <si>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</si>
  <si>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</si>
  <si>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</si>
  <si>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</si>
  <si>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</si>
  <si>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</si>
  <si>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</si>
  <si>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</si>
  <si>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</si>
  <si>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</si>
  <si>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</si>
  <si>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</si>
  <si>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</si>
  <si>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</si>
  <si>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</si>
  <si>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</si>
  <si>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</si>
  <si>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</si>
  <si>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</si>
  <si>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</si>
  <si>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</si>
  <si>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</si>
  <si>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</si>
  <si>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</si>
  <si>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</si>
  <si>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</si>
  <si>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</si>
  <si>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</si>
  <si>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</si>
  <si>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</si>
  <si>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</si>
  <si>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</si>
  <si>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</si>
  <si>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</si>
  <si>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</si>
  <si>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</si>
  <si>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</si>
  <si>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</si>
  <si>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</si>
  <si>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</si>
  <si>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</si>
  <si>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</si>
  <si>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t>Nuevo León</t>
  </si>
  <si>
    <t>05019</t>
  </si>
  <si>
    <t>07019</t>
  </si>
  <si>
    <t>08019</t>
  </si>
  <si>
    <t>10019</t>
  </si>
  <si>
    <t>11019</t>
  </si>
  <si>
    <t>12019</t>
  </si>
  <si>
    <t>13019</t>
  </si>
  <si>
    <t>14019</t>
  </si>
  <si>
    <t>15019</t>
  </si>
  <si>
    <t>16019</t>
  </si>
  <si>
    <t>17019</t>
  </si>
  <si>
    <t>18019</t>
  </si>
  <si>
    <t>19019</t>
  </si>
  <si>
    <t>20019</t>
  </si>
  <si>
    <t>21019</t>
  </si>
  <si>
    <t>24019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</si>
  <si>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</si>
  <si>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</si>
  <si>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</si>
  <si>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</si>
  <si>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</si>
  <si>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</si>
  <si>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</si>
  <si>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</si>
  <si>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</si>
  <si>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</si>
  <si>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</si>
  <si>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</si>
  <si>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</si>
  <si>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</si>
  <si>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</si>
  <si>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</si>
  <si>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</si>
  <si>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</si>
  <si>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</si>
  <si>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</si>
  <si>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Cananea</t>
  </si>
  <si>
    <t>Llera</t>
  </si>
  <si>
    <t>Tepetitla de Lardizábal</t>
  </si>
  <si>
    <t>Astacinga</t>
  </si>
  <si>
    <t>Chemax</t>
  </si>
  <si>
    <t>Jalpa</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</si>
  <si>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representantes de las principales instituciones y organizaciones que convergen en dicha materia.</t>
  </si>
  <si>
    <t>Oaxaca</t>
  </si>
  <si>
    <t>05020</t>
  </si>
  <si>
    <t>07020</t>
  </si>
  <si>
    <t>08020</t>
  </si>
  <si>
    <t>10020</t>
  </si>
  <si>
    <t>11020</t>
  </si>
  <si>
    <t>12020</t>
  </si>
  <si>
    <t>13020</t>
  </si>
  <si>
    <t>14020</t>
  </si>
  <si>
    <t>15020</t>
  </si>
  <si>
    <t>16020</t>
  </si>
  <si>
    <t>17020</t>
  </si>
  <si>
    <t>18020</t>
  </si>
  <si>
    <t>19020</t>
  </si>
  <si>
    <t>20020</t>
  </si>
  <si>
    <t>21020</t>
  </si>
  <si>
    <t>24020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</si>
  <si>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</si>
  <si>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</si>
  <si>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</si>
  <si>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</si>
  <si>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</si>
  <si>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</si>
  <si>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</si>
  <si>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</si>
  <si>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</si>
  <si>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</si>
  <si>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</si>
  <si>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</si>
  <si>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</si>
  <si>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</si>
  <si>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</si>
  <si>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</si>
  <si>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</si>
  <si>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</si>
  <si>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</si>
  <si>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</si>
  <si>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</si>
  <si>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</si>
  <si>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Carbó</t>
  </si>
  <si>
    <t>Mainero</t>
  </si>
  <si>
    <t>Sanctórum de Lázaro Cárdenas</t>
  </si>
  <si>
    <t>Atlahuilco</t>
  </si>
  <si>
    <t>Chicxulub Pueblo</t>
  </si>
  <si>
    <t>Jerez</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</si>
  <si>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</si>
  <si>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</si>
  <si>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</si>
  <si>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</si>
  <si>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</si>
  <si>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</si>
  <si>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</si>
  <si>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</si>
  <si>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</si>
  <si>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</si>
  <si>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</si>
  <si>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</si>
  <si>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</si>
  <si>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</si>
  <si>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</si>
  <si>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</si>
  <si>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</si>
  <si>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</si>
  <si>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</si>
  <si>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</si>
  <si>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</si>
  <si>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</si>
  <si>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</si>
  <si>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</si>
  <si>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</si>
  <si>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</si>
  <si>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</si>
  <si>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</si>
  <si>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</si>
  <si>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</si>
  <si>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</si>
  <si>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</si>
  <si>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</si>
  <si>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</si>
  <si>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</si>
  <si>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</si>
  <si>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</si>
  <si>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</si>
  <si>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</si>
  <si>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</si>
  <si>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</si>
  <si>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Como resultado, se logró el acuerdo para generar información estadística en materia de gobierno con una visión integral, implementando así en 2010 el primer instrumento de captación en el ámbito estatal denominado </t>
    </r>
    <r>
      <rPr>
        <i/>
        <sz val="9"/>
        <rFont val="Arial"/>
        <family val="2"/>
      </rPr>
      <t>Encuesta Nacional de Gobierno 2010 – Poder Ejecutivo Estatal (ENGPEE 10)</t>
    </r>
    <r>
      <rPr>
        <sz val="9"/>
        <rFont val="Arial"/>
        <family val="2"/>
      </rPr>
      <t xml:space="preserve">, con lo cual se inició una serie histórica de información que permite diseñar, monitorear y evaluar las políticas públicas en este tema. </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</si>
  <si>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</si>
  <si>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</si>
  <si>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</si>
  <si>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</si>
  <si>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</si>
  <si>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</si>
  <si>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</si>
  <si>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</si>
  <si>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</si>
  <si>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</si>
  <si>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</si>
  <si>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</si>
  <si>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</si>
  <si>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</si>
  <si>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</si>
  <si>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</si>
  <si>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</si>
  <si>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</si>
  <si>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</si>
  <si>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</si>
  <si>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</si>
  <si>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</si>
  <si>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</si>
  <si>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</si>
  <si>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</si>
  <si>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</si>
  <si>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</si>
  <si>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</si>
  <si>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</si>
  <si>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</si>
  <si>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</si>
  <si>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</si>
  <si>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</si>
  <si>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</si>
  <si>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</si>
  <si>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</si>
  <si>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</si>
  <si>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</si>
  <si>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</si>
  <si>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</si>
  <si>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</si>
  <si>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</si>
  <si>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</si>
  <si>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</si>
  <si>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</si>
  <si>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</si>
  <si>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</si>
  <si>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</si>
  <si>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</si>
  <si>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</si>
  <si>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</si>
  <si>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</si>
  <si>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</si>
  <si>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</si>
  <si>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</si>
  <si>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</si>
  <si>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</si>
  <si>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</si>
  <si>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</si>
  <si>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</si>
  <si>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</si>
  <si>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</si>
  <si>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</si>
  <si>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</si>
  <si>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</si>
  <si>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</si>
  <si>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</si>
  <si>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</si>
  <si>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</si>
  <si>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</si>
  <si>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</si>
  <si>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</si>
  <si>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</si>
  <si>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</si>
  <si>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</si>
  <si>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</si>
  <si>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</si>
  <si>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</si>
  <si>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</si>
  <si>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</si>
  <si>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r>
      <t xml:space="preserve">Posteriormente, en 2011 se realizó el segundo levantamiento de este programa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programa,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t>
    </r>
    <r>
      <rPr>
        <sz val="9"/>
        <rFont val="Arial"/>
        <family val="2"/>
      </rPr>
      <t>por lo que dicha edición (con información 2010) se publicó con la denominación de IIN.</t>
    </r>
  </si>
  <si>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</si>
  <si>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</si>
  <si>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</si>
  <si>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</si>
  <si>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</si>
  <si>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</si>
  <si>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</si>
  <si>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</si>
  <si>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</si>
  <si>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</si>
  <si>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</si>
  <si>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</si>
  <si>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</si>
  <si>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</si>
  <si>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</si>
  <si>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</si>
  <si>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</si>
  <si>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</si>
  <si>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</si>
  <si>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</si>
  <si>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</si>
  <si>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</si>
  <si>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</si>
  <si>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</si>
  <si>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</si>
  <si>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</si>
  <si>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</si>
  <si>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</si>
  <si>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</si>
  <si>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</si>
  <si>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</si>
  <si>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</si>
  <si>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</si>
  <si>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</si>
  <si>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</si>
  <si>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</si>
  <si>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</si>
  <si>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</si>
  <si>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</si>
  <si>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</si>
  <si>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</si>
  <si>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</si>
  <si>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</si>
  <si>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</si>
  <si>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</si>
  <si>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</si>
  <si>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</si>
  <si>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</si>
  <si>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</si>
  <si>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</si>
  <si>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</si>
  <si>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</si>
  <si>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</si>
  <si>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</si>
  <si>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</si>
  <si>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</si>
  <si>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</si>
  <si>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</si>
  <si>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</si>
  <si>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</si>
  <si>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</si>
  <si>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</si>
  <si>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</si>
  <si>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</si>
  <si>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</si>
  <si>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</si>
  <si>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</si>
  <si>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</si>
  <si>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</si>
  <si>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</si>
  <si>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</si>
  <si>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</si>
  <si>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</si>
  <si>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</si>
  <si>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</si>
  <si>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</si>
  <si>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</si>
  <si>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</si>
  <si>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</si>
  <si>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</si>
  <si>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</si>
  <si>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Desde entonces, se continuaron anualmente las labores de levantamiento del CNGSPSPE hasta su última edición en 2020, año a partir del cual se separa este programa estadístico en tres Censos Nacionales de Gobierno; cada uno orientado a las materias específicas de gobierno, seguridad pública y sistema penitenciario:</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</si>
  <si>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</si>
  <si>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</si>
  <si>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</si>
  <si>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</si>
  <si>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</si>
  <si>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</si>
  <si>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</si>
  <si>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</si>
  <si>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</si>
  <si>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</si>
  <si>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</si>
  <si>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</si>
  <si>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</si>
  <si>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</si>
  <si>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</si>
  <si>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</si>
  <si>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</si>
  <si>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</si>
  <si>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</si>
  <si>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</si>
  <si>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</si>
  <si>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</si>
  <si>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</si>
  <si>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</si>
  <si>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</si>
  <si>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</si>
  <si>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</si>
  <si>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</si>
  <si>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</si>
  <si>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</si>
  <si>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</si>
  <si>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</si>
  <si>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</si>
  <si>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</si>
  <si>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</si>
  <si>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</si>
  <si>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</si>
  <si>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</si>
  <si>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</si>
  <si>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</si>
  <si>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</si>
  <si>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</si>
  <si>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</si>
  <si>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</si>
  <si>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</si>
  <si>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</si>
  <si>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</si>
  <si>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</si>
  <si>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</si>
  <si>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</si>
  <si>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</si>
  <si>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</si>
  <si>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</si>
  <si>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</si>
  <si>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</si>
  <si>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</si>
  <si>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</si>
  <si>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</si>
  <si>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</si>
  <si>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</si>
  <si>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</si>
  <si>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</si>
  <si>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</si>
  <si>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</si>
  <si>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</si>
  <si>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</si>
  <si>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</si>
  <si>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</si>
  <si>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</si>
  <si>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</si>
  <si>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</si>
  <si>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</si>
  <si>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</si>
  <si>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</si>
  <si>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</si>
  <si>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</si>
  <si>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</si>
  <si>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</si>
  <si>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</si>
  <si>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</si>
  <si>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</si>
  <si>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</si>
  <si>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</si>
  <si>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</si>
  <si>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Censo Nacional de Gobiernos Estatales;
Censo Nacional de Seguridad Pública Estatal; y
Censo Nacional de Sistemas Penitenciarios Estatales.</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</si>
  <si>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</si>
  <si>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</si>
  <si>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</si>
  <si>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</si>
  <si>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</si>
  <si>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</si>
  <si>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</si>
  <si>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</si>
  <si>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</si>
  <si>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</si>
  <si>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</si>
  <si>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</si>
  <si>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</si>
  <si>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</si>
  <si>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</si>
  <si>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</si>
  <si>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</si>
  <si>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</si>
  <si>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</si>
  <si>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</si>
  <si>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</si>
  <si>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</si>
  <si>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</si>
  <si>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</si>
  <si>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</si>
  <si>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</si>
  <si>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</si>
  <si>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</si>
  <si>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</si>
  <si>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</si>
  <si>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</si>
  <si>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</si>
  <si>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</si>
  <si>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</si>
  <si>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</si>
  <si>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</si>
  <si>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</si>
  <si>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</si>
  <si>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</si>
  <si>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</si>
  <si>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</si>
  <si>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</si>
  <si>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</si>
  <si>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</si>
  <si>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</si>
  <si>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</si>
  <si>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</si>
  <si>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</si>
  <si>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</si>
  <si>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</si>
  <si>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</si>
  <si>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</si>
  <si>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</si>
  <si>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</si>
  <si>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</si>
  <si>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</si>
  <si>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</si>
  <si>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</si>
  <si>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</si>
  <si>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</si>
  <si>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</si>
  <si>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</si>
  <si>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</si>
  <si>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</si>
  <si>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</si>
  <si>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</si>
  <si>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</si>
  <si>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</si>
  <si>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</si>
  <si>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</si>
  <si>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</si>
  <si>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</si>
  <si>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</si>
  <si>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</si>
  <si>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</si>
  <si>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</si>
  <si>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</si>
  <si>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</si>
  <si>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</si>
  <si>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</si>
  <si>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</si>
  <si>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</si>
  <si>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</si>
  <si>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</si>
  <si>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</si>
  <si>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</si>
  <si>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</si>
  <si>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</si>
  <si>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</si>
  <si>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</si>
  <si>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</si>
  <si>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</si>
  <si>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</si>
  <si>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</si>
  <si>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</si>
  <si>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</si>
  <si>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</si>
  <si>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</si>
  <si>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</si>
  <si>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</si>
  <si>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</si>
  <si>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</si>
  <si>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</si>
  <si>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</si>
  <si>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</si>
  <si>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</si>
  <si>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</si>
  <si>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</si>
  <si>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</si>
  <si>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</si>
  <si>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</si>
  <si>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</si>
  <si>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</si>
  <si>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</si>
  <si>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</si>
  <si>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</si>
  <si>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</si>
  <si>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</si>
  <si>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</si>
  <si>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</si>
  <si>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</si>
  <si>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</si>
  <si>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</si>
  <si>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</si>
  <si>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</si>
  <si>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</si>
  <si>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</si>
  <si>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</si>
  <si>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</si>
  <si>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</si>
  <si>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</si>
  <si>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</si>
  <si>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</si>
  <si>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</si>
  <si>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</si>
  <si>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</si>
  <si>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</si>
  <si>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</si>
  <si>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</si>
  <si>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</si>
  <si>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</si>
  <si>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</si>
  <si>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</si>
  <si>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</si>
  <si>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</si>
  <si>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</si>
  <si>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</si>
  <si>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</si>
  <si>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</si>
  <si>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</si>
  <si>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</si>
  <si>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</si>
  <si>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</si>
  <si>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</si>
  <si>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</si>
  <si>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</si>
  <si>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</si>
  <si>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</si>
  <si>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</si>
  <si>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</si>
  <si>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</si>
  <si>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</si>
  <si>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</si>
  <si>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</si>
  <si>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</si>
  <si>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</si>
  <si>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</si>
  <si>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</si>
  <si>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</si>
  <si>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</si>
  <si>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</si>
  <si>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</si>
  <si>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</si>
  <si>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</si>
  <si>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</si>
  <si>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</si>
  <si>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</si>
  <si>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</si>
  <si>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</si>
  <si>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</si>
  <si>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</si>
  <si>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</si>
  <si>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</si>
  <si>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</si>
  <si>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</si>
  <si>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</si>
  <si>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</si>
  <si>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</si>
  <si>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</si>
  <si>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</si>
  <si>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</si>
  <si>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</si>
  <si>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</si>
  <si>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</si>
  <si>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</si>
  <si>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</si>
  <si>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</si>
  <si>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</si>
  <si>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</si>
  <si>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</si>
  <si>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</si>
  <si>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</si>
  <si>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</si>
  <si>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</si>
  <si>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</si>
  <si>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</si>
  <si>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</si>
  <si>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</si>
  <si>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</si>
  <si>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</si>
  <si>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</si>
  <si>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</si>
  <si>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</si>
  <si>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</si>
  <si>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</si>
  <si>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</si>
  <si>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</si>
  <si>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</si>
  <si>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</si>
  <si>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</si>
  <si>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</si>
  <si>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</si>
  <si>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</si>
  <si>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</si>
  <si>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</si>
  <si>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</si>
  <si>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</si>
  <si>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</si>
  <si>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</si>
  <si>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</si>
  <si>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</si>
  <si>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</si>
  <si>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</si>
  <si>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</si>
  <si>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</si>
  <si>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</si>
  <si>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</si>
  <si>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</si>
  <si>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</si>
  <si>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</si>
  <si>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</si>
  <si>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</si>
  <si>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</si>
  <si>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</si>
  <si>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</si>
  <si>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</si>
  <si>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</si>
  <si>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</si>
  <si>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</si>
  <si>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r>
      <t xml:space="preserve">Derivado de dicha división, a la fecha se encuentra publicado el </t>
    </r>
    <r>
      <rPr>
        <i/>
        <sz val="9"/>
        <rFont val="Arial"/>
        <family val="2"/>
      </rPr>
      <t>Censo Nacional de Gobiernos Estatales (CNGE) 2023</t>
    </r>
    <r>
      <rPr>
        <sz val="9"/>
        <rFont val="Arial"/>
        <family val="2"/>
      </rPr>
      <t>, cuyos resultados pueden ser consultados en la página de internet del Instituto: https://www.inegi.org.mx/programas/cnge/2023/</t>
    </r>
  </si>
  <si>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</si>
  <si>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</si>
  <si>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</si>
  <si>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</si>
  <si>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</si>
  <si>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</si>
  <si>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</si>
  <si>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</si>
  <si>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</si>
  <si>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</si>
  <si>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</si>
  <si>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</si>
  <si>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</si>
  <si>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</si>
  <si>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</si>
  <si>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</si>
  <si>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</si>
  <si>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</si>
  <si>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</si>
  <si>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</si>
  <si>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</si>
  <si>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</si>
  <si>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</si>
  <si>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</si>
  <si>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</si>
  <si>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</si>
  <si>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</si>
  <si>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</si>
  <si>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</si>
  <si>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</si>
  <si>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</si>
  <si>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</si>
  <si>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</si>
  <si>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</si>
  <si>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</si>
  <si>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</si>
  <si>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</si>
  <si>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</si>
  <si>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</si>
  <si>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</si>
  <si>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</si>
  <si>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</si>
  <si>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</si>
  <si>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</si>
  <si>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</si>
  <si>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</si>
  <si>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</si>
  <si>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</si>
  <si>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</si>
  <si>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</si>
  <si>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</si>
  <si>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</si>
  <si>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</si>
  <si>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</si>
  <si>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</si>
  <si>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</si>
  <si>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</si>
  <si>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</si>
  <si>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</si>
  <si>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</si>
  <si>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</si>
  <si>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</si>
  <si>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</si>
  <si>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</si>
  <si>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</si>
  <si>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</si>
  <si>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</si>
  <si>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</si>
  <si>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</si>
  <si>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</si>
  <si>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</si>
  <si>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</si>
  <si>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</si>
  <si>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</si>
  <si>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</si>
  <si>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</si>
  <si>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</si>
  <si>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</si>
  <si>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</si>
  <si>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</si>
  <si>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Para la materia de protección civil, es importante mencionar que durante 2021 y 2022 ocurrieron una serie de reuniones con personal del Centro Nacional de Prevención de Desastres (CENAPRED), de la Dirección General de Protección Civil y de la Dirección General para la Gestión de Riesgos de la Secretaría de Seguridad y Protección Ciudadana (SSPC) a efecto de consolidar un instrumento de captación que permita conocer de forma específica las capacidades operativas con las que cuentan las Unidades Estatales de Protección Civil u homólogas de las entidades federativas, retomando los contenidos establecidos en la Encuesta de Autoevaluación para las Unidades Estatales de Protección Civil, misma que fue implementada por dichas instituciones en ejercicios anteriores.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</si>
  <si>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</si>
  <si>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</si>
  <si>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</si>
  <si>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</si>
  <si>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</si>
  <si>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</si>
  <si>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</si>
  <si>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</si>
  <si>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</si>
  <si>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</si>
  <si>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</si>
  <si>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</si>
  <si>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</si>
  <si>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</si>
  <si>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</si>
  <si>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</si>
  <si>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</si>
  <si>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</si>
  <si>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</si>
  <si>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</si>
  <si>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</si>
  <si>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</si>
  <si>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</si>
  <si>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</si>
  <si>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</si>
  <si>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</si>
  <si>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</si>
  <si>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</si>
  <si>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</si>
  <si>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</si>
  <si>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</si>
  <si>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</si>
  <si>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</si>
  <si>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</si>
  <si>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</si>
  <si>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</si>
  <si>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</si>
  <si>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</si>
  <si>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</si>
  <si>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</si>
  <si>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</si>
  <si>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</si>
  <si>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</si>
  <si>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</si>
  <si>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</si>
  <si>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</si>
  <si>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</si>
  <si>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</si>
  <si>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</si>
  <si>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</si>
  <si>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</si>
  <si>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</si>
  <si>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</si>
  <si>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</si>
  <si>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</si>
  <si>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</si>
  <si>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</si>
  <si>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</si>
  <si>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</si>
  <si>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</si>
  <si>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</si>
  <si>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</si>
  <si>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</si>
  <si>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</si>
  <si>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</si>
  <si>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</si>
  <si>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</si>
  <si>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</si>
  <si>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</si>
  <si>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</si>
  <si>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</si>
  <si>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</si>
  <si>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</si>
  <si>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</si>
  <si>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</si>
  <si>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</si>
  <si>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</si>
  <si>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</si>
  <si>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</si>
  <si>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Por su parte, a partir del contexto nacional y de la implementación de la Ley General en Materia de Desaparición Forzada de Personas, Desaparición Cometida por Particulares y del Sistema Nacional de Búsqueda de Personas, así como del Programa Nacional de Exhumaciones e Identificación Forense que de ella emana, se volvió necesario comenzar a generar información específica sobre las capacidades institucionales de los servicios médicos forenses y periciales del país, así como del ejercicio de su función en cuanto a la identificación, disposición y almacenamientos de cadáveres y/ o restos de seres humanos. Para ello, desde la edición 2022 se desarrolló un instrumento de captación único orientado a recabar información estadística y geográfica de manera homologada en el Censo Nacional de Procuración de Justicia Estatal, el Censo Nacional de Impartición de Justicia Estatal y el Censo Nacional de Gobiernos Estatales, a partir de lo cual es posible llevar a cabo un levantamiento paralelo de la información, así como una difusión conjunta de los resultados en esta materia.</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</si>
  <si>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</si>
  <si>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</si>
  <si>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</si>
  <si>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</si>
  <si>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</si>
  <si>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</si>
  <si>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</si>
  <si>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</si>
  <si>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</si>
  <si>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</si>
  <si>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</si>
  <si>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</si>
  <si>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</si>
  <si>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</si>
  <si>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</si>
  <si>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</si>
  <si>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</si>
  <si>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</si>
  <si>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</si>
  <si>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</si>
  <si>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</si>
  <si>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</si>
  <si>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</si>
  <si>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</si>
  <si>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</si>
  <si>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</si>
  <si>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</si>
  <si>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</si>
  <si>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</si>
  <si>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</si>
  <si>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</si>
  <si>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t>
  </si>
  <si>
    <t>Cuapiaxtla de Madero</t>
  </si>
  <si>
    <t>Tampacán</t>
  </si>
  <si>
    <t>Tampico</t>
  </si>
  <si>
    <t>Tzompantepec</t>
  </si>
  <si>
    <t>Hunucmá</t>
  </si>
  <si>
    <t>Pinos</t>
  </si>
  <si>
    <t>05099</t>
  </si>
  <si>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</si>
  <si>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</si>
  <si>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</si>
  <si>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</si>
  <si>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</si>
  <si>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</si>
  <si>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</si>
  <si>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</si>
  <si>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</si>
  <si>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</si>
  <si>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</si>
  <si>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</si>
  <si>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</si>
  <si>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</si>
  <si>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</si>
  <si>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</si>
  <si>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</si>
  <si>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</si>
  <si>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</si>
  <si>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</si>
  <si>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</si>
  <si>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</si>
  <si>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</si>
  <si>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</si>
  <si>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</si>
  <si>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</si>
  <si>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</si>
  <si>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</si>
  <si>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</si>
  <si>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</si>
  <si>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</si>
  <si>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</si>
  <si>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</si>
  <si>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</si>
  <si>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</si>
  <si>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</si>
  <si>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</si>
  <si>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</si>
  <si>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De manera similar al tema de los servicios médicos forenses y periciales, desde la edición 2023 la información asociada a la función de defensoría pública se desarrolló bajo un instrumento de captación homologado en el Censo Nacional de Impartición de Justicia Estatal y el Censo Nacional de Gobiernos Estatales, lo que igualmente permitirá estandarizar los procesos de levantamiento, procesamiento y difusión de la información en la referida materia.</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</si>
  <si>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</si>
  <si>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</si>
  <si>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</si>
  <si>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</si>
  <si>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</si>
  <si>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</si>
  <si>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</si>
  <si>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</si>
  <si>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</si>
  <si>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</si>
  <si>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</si>
  <si>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</si>
  <si>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</si>
  <si>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</si>
  <si>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</si>
  <si>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</si>
  <si>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</si>
  <si>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</si>
  <si>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</si>
  <si>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</si>
  <si>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</si>
  <si>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</si>
  <si>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</si>
  <si>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</si>
  <si>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</si>
  <si>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</si>
  <si>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</si>
  <si>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</si>
  <si>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</si>
  <si>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</si>
  <si>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</si>
  <si>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</si>
  <si>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</si>
  <si>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</si>
  <si>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</si>
  <si>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</si>
  <si>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</si>
  <si>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</si>
  <si>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</si>
  <si>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</si>
  <si>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</si>
  <si>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</si>
  <si>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</si>
  <si>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</si>
  <si>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</si>
  <si>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</si>
  <si>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</si>
  <si>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</si>
  <si>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</si>
  <si>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</si>
  <si>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</si>
  <si>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</si>
  <si>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</si>
  <si>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</si>
  <si>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</si>
  <si>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</si>
  <si>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</si>
  <si>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</si>
  <si>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</si>
  <si>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</si>
  <si>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</si>
  <si>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</si>
  <si>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</si>
  <si>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</si>
  <si>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</si>
  <si>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</si>
  <si>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</si>
  <si>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</si>
  <si>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</si>
  <si>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</si>
  <si>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</si>
  <si>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</si>
  <si>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r>
      <t xml:space="preserve">De esta forma, se presenta el </t>
    </r>
    <r>
      <rPr>
        <i/>
        <sz val="9"/>
        <rFont val="Arial"/>
        <family val="2"/>
      </rPr>
      <t>Censo Nacional de Gobiernos Estatales (CNGE) 2024</t>
    </r>
    <r>
      <rPr>
        <sz val="9"/>
        <rFont val="Arial"/>
        <family val="2"/>
      </rPr>
      <t>, como el decimoquinto programa estadístico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</si>
  <si>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</si>
  <si>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</si>
  <si>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</si>
  <si>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</si>
  <si>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</si>
  <si>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</si>
  <si>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</si>
  <si>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</si>
  <si>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</si>
  <si>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</si>
  <si>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</si>
  <si>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</si>
  <si>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</si>
  <si>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</si>
  <si>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</si>
  <si>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</si>
  <si>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</si>
  <si>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</si>
  <si>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</si>
  <si>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</si>
  <si>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</si>
  <si>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</si>
  <si>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</si>
  <si>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</si>
  <si>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</si>
  <si>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</si>
  <si>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</si>
  <si>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</si>
  <si>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</si>
  <si>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</si>
  <si>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</si>
  <si>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</si>
  <si>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</si>
  <si>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</si>
  <si>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</si>
  <si>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</si>
  <si>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</si>
  <si>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</si>
  <si>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</si>
  <si>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</si>
  <si>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</si>
  <si>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</si>
  <si>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</si>
  <si>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</si>
  <si>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</si>
  <si>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</si>
  <si>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</si>
  <si>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</si>
  <si>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</si>
  <si>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</si>
  <si>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</si>
  <si>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</si>
  <si>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</si>
  <si>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</si>
  <si>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</si>
  <si>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</si>
  <si>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</si>
  <si>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</si>
  <si>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</si>
  <si>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</si>
  <si>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</si>
  <si>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</si>
  <si>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Juchitán de Zaragoza</t>
  </si>
  <si>
    <t>Cuetzalan del Progreso</t>
  </si>
  <si>
    <t>Tierra Nueva</t>
  </si>
  <si>
    <t>Nogales</t>
  </si>
  <si>
    <t>Xicoténcatl</t>
  </si>
  <si>
    <t>Yauhquemehcan</t>
  </si>
  <si>
    <t>Comapa</t>
  </si>
  <si>
    <t>Kaua</t>
  </si>
  <si>
    <t>Susticacán</t>
  </si>
  <si>
    <t>El CNGE 2024 se conforma por los siguientes módulos:</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</si>
  <si>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</si>
  <si>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</si>
  <si>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</si>
  <si>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</si>
  <si>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</si>
  <si>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</si>
  <si>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</si>
  <si>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</si>
  <si>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</si>
  <si>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</si>
  <si>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</si>
  <si>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</si>
  <si>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</si>
  <si>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</si>
  <si>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</si>
  <si>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</si>
  <si>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</si>
  <si>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</si>
  <si>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</si>
  <si>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</si>
  <si>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</si>
  <si>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</si>
  <si>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</si>
  <si>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</si>
  <si>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</si>
  <si>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</si>
  <si>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</si>
  <si>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</si>
  <si>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</si>
  <si>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</si>
  <si>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</si>
  <si>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</si>
  <si>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</si>
  <si>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</si>
  <si>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</si>
  <si>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</si>
  <si>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</si>
  <si>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</si>
  <si>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</si>
  <si>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</si>
  <si>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</si>
  <si>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</si>
  <si>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</si>
  <si>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</si>
  <si>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</si>
  <si>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</si>
  <si>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</si>
  <si>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</si>
  <si>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</si>
  <si>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</si>
  <si>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</si>
  <si>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</si>
  <si>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</si>
  <si>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</si>
  <si>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</si>
  <si>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</si>
  <si>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</si>
  <si>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</si>
  <si>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</si>
  <si>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</si>
  <si>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</si>
  <si>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</si>
  <si>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</si>
  <si>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</si>
  <si>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</si>
  <si>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</si>
  <si>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</si>
  <si>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</si>
  <si>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</si>
  <si>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</si>
  <si>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</si>
  <si>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</si>
  <si>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</si>
  <si>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</si>
  <si>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</si>
  <si>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</si>
  <si>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</si>
  <si>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</si>
  <si>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</si>
  <si>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</si>
  <si>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</si>
  <si>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</si>
  <si>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</si>
  <si>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</si>
  <si>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</si>
  <si>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</si>
  <si>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</si>
  <si>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</si>
  <si>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</si>
  <si>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</si>
  <si>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</si>
  <si>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</si>
  <si>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</si>
  <si>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</si>
  <si>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</si>
  <si>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</si>
  <si>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</si>
  <si>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</si>
  <si>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</si>
  <si>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</si>
  <si>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</si>
  <si>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</si>
  <si>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</si>
  <si>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</si>
  <si>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</si>
  <si>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</si>
  <si>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</si>
  <si>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</si>
  <si>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</si>
  <si>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</si>
  <si>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</si>
  <si>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</si>
  <si>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</si>
  <si>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</si>
  <si>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</si>
  <si>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</si>
  <si>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</si>
  <si>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</si>
  <si>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</si>
  <si>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</si>
  <si>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</si>
  <si>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</si>
  <si>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</si>
  <si>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</si>
  <si>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Cada uno de estos módulos está conformado, cuando menos, por los siguientes apartados:</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</si>
  <si>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</si>
  <si>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</si>
  <si>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</si>
  <si>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</si>
  <si>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</si>
  <si>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</si>
  <si>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</si>
  <si>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</si>
  <si>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</si>
  <si>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</si>
  <si>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</si>
  <si>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</si>
  <si>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</si>
  <si>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</si>
  <si>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</si>
  <si>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</si>
  <si>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</si>
  <si>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</si>
  <si>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</si>
  <si>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</si>
  <si>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</si>
  <si>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</si>
  <si>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</si>
  <si>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</si>
  <si>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</si>
  <si>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</si>
  <si>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</si>
  <si>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</si>
  <si>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</si>
  <si>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</si>
  <si>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</si>
  <si>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</si>
  <si>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</si>
  <si>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</si>
  <si>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</si>
  <si>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</si>
  <si>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</si>
  <si>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</si>
  <si>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</si>
  <si>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</si>
  <si>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</si>
  <si>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</si>
  <si>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</si>
  <si>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</si>
  <si>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</si>
  <si>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</si>
  <si>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</si>
  <si>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</si>
  <si>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</si>
  <si>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</si>
  <si>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</si>
  <si>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</si>
  <si>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</si>
  <si>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</si>
  <si>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</si>
  <si>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</si>
  <si>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</si>
  <si>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</si>
  <si>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</si>
  <si>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</si>
  <si>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</si>
  <si>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</si>
  <si>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</si>
  <si>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</si>
  <si>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</si>
  <si>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</si>
  <si>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</si>
  <si>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</si>
  <si>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</si>
  <si>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</si>
  <si>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</si>
  <si>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</si>
  <si>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</si>
  <si>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</si>
  <si>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</si>
  <si>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</si>
  <si>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</si>
  <si>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</si>
  <si>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</si>
  <si>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</si>
  <si>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</si>
  <si>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</si>
  <si>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</si>
  <si>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</si>
  <si>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</si>
  <si>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</si>
  <si>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</si>
  <si>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</si>
  <si>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</si>
  <si>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</si>
  <si>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</si>
  <si>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</si>
  <si>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</si>
  <si>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</si>
  <si>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</si>
  <si>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</si>
  <si>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</si>
  <si>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</si>
  <si>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</si>
  <si>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</si>
  <si>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</si>
  <si>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</si>
  <si>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</si>
  <si>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</si>
  <si>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</si>
  <si>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</si>
  <si>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</si>
  <si>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</si>
  <si>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</si>
  <si>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</si>
  <si>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</si>
  <si>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</si>
  <si>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</si>
  <si>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</si>
  <si>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</si>
  <si>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</si>
  <si>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</si>
  <si>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San Jerónimo Zacualpan</t>
  </si>
  <si>
    <t>Coyutla</t>
  </si>
  <si>
    <t>Mocochá</t>
  </si>
  <si>
    <t>Villa de Cos</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</si>
  <si>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</si>
  <si>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</si>
  <si>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</si>
  <si>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</si>
  <si>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</si>
  <si>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</si>
  <si>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</si>
  <si>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</si>
  <si>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</si>
  <si>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</si>
  <si>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</si>
  <si>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</si>
  <si>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</si>
  <si>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</si>
  <si>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</si>
  <si>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</si>
  <si>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</si>
  <si>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</si>
  <si>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</si>
  <si>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</si>
  <si>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</si>
  <si>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</si>
  <si>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</si>
  <si>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</si>
  <si>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</si>
  <si>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</si>
  <si>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</si>
  <si>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</si>
  <si>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</si>
  <si>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</si>
  <si>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</si>
  <si>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</si>
  <si>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</si>
  <si>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</si>
  <si>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</si>
  <si>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</si>
  <si>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</si>
  <si>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</si>
  <si>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</si>
  <si>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</si>
  <si>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</si>
  <si>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</si>
  <si>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</si>
  <si>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</si>
  <si>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</si>
  <si>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</si>
  <si>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</si>
  <si>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</si>
  <si>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</si>
  <si>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</si>
  <si>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</si>
  <si>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</si>
  <si>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</si>
  <si>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</si>
  <si>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</si>
  <si>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</si>
  <si>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</si>
  <si>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</si>
  <si>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</si>
  <si>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 </t>
    </r>
  </si>
  <si>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</si>
  <si>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</si>
  <si>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</si>
  <si>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</si>
  <si>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</si>
  <si>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</si>
  <si>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</si>
  <si>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</si>
  <si>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</si>
  <si>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</si>
  <si>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</si>
  <si>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</si>
  <si>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</si>
  <si>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</si>
  <si>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</si>
  <si>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</si>
  <si>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</si>
  <si>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</si>
  <si>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</si>
  <si>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</si>
  <si>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</si>
  <si>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</si>
  <si>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</si>
  <si>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</si>
  <si>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</si>
  <si>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</si>
  <si>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</si>
  <si>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</si>
  <si>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</si>
  <si>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</si>
  <si>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</si>
  <si>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</si>
  <si>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</si>
  <si>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</si>
  <si>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</si>
  <si>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</si>
  <si>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</si>
  <si>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</si>
  <si>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</si>
  <si>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</si>
  <si>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</si>
  <si>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</si>
  <si>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</si>
  <si>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</si>
  <si>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</si>
  <si>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</si>
  <si>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</si>
  <si>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</si>
  <si>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</si>
  <si>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</si>
  <si>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</si>
  <si>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</si>
  <si>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</si>
  <si>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</si>
  <si>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programa. Con la finalidad de facilitar la ubicación de los temas contenidos, la versión electrónica del mismo se ha dividido en tantas pestañas como secciones son requeridas.</t>
    </r>
  </si>
  <si>
    <t>07056</t>
  </si>
  <si>
    <t>08056</t>
  </si>
  <si>
    <t>12056</t>
  </si>
  <si>
    <t>13056</t>
  </si>
  <si>
    <t>14056</t>
  </si>
  <si>
    <t>15056</t>
  </si>
  <si>
    <t>16056</t>
  </si>
  <si>
    <t>20056</t>
  </si>
  <si>
    <t>21056</t>
  </si>
  <si>
    <t>24056</t>
  </si>
  <si>
    <t>26056</t>
  </si>
  <si>
    <t>29056</t>
  </si>
  <si>
    <t>30056</t>
  </si>
  <si>
    <t>31056</t>
  </si>
  <si>
    <t>32056</t>
  </si>
  <si>
    <t>Mitontic</t>
  </si>
  <si>
    <t>Tecoanapa</t>
  </si>
  <si>
    <t>Santiago Tulantepec de Lugo Guerrero</t>
  </si>
  <si>
    <t>Nahuatzen</t>
  </si>
  <si>
    <t>Mártires de Tacubaya</t>
  </si>
  <si>
    <t>Chila de la Sal</t>
  </si>
  <si>
    <t>Villa de Arista</t>
  </si>
  <si>
    <t>San Miguel de Horcasitas</t>
  </si>
  <si>
    <t>Santa Ana Nopalucan</t>
  </si>
  <si>
    <t>Chiconamel</t>
  </si>
  <si>
    <t>Oxkutzcab</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</si>
  <si>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</si>
  <si>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</si>
  <si>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</si>
  <si>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</si>
  <si>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</si>
  <si>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</si>
  <si>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</si>
  <si>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</si>
  <si>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</si>
  <si>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</si>
  <si>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</si>
  <si>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</si>
  <si>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</si>
  <si>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</si>
  <si>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</si>
  <si>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</si>
  <si>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</si>
  <si>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</si>
  <si>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</si>
  <si>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</si>
  <si>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</si>
  <si>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</si>
  <si>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</si>
  <si>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</si>
  <si>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</si>
  <si>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</si>
  <si>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</si>
  <si>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</si>
  <si>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</si>
  <si>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</si>
  <si>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r>
      <rPr>
        <b/>
        <sz val="9"/>
        <rFont val="Arial"/>
        <family val="2"/>
      </rPr>
      <t>Glosario.</t>
    </r>
    <r>
      <rPr>
        <sz val="9"/>
        <rFont val="Arial"/>
        <family val="2"/>
      </rPr>
      <t xml:space="preserve"> Contiene un listado de conceptos y definiciones que se consideran relevantes para el llenado del cuestionario.</t>
    </r>
  </si>
  <si>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</si>
  <si>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</si>
  <si>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</si>
  <si>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</si>
  <si>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</si>
  <si>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</si>
  <si>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</si>
  <si>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</si>
  <si>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</si>
  <si>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</si>
  <si>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</si>
  <si>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</si>
  <si>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</si>
  <si>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</si>
  <si>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</si>
  <si>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</si>
  <si>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</si>
  <si>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</si>
  <si>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</si>
  <si>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</si>
  <si>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</si>
  <si>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</si>
  <si>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</si>
  <si>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</si>
  <si>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</si>
  <si>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</si>
  <si>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</si>
  <si>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</si>
  <si>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</si>
  <si>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</si>
  <si>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</si>
  <si>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</si>
  <si>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</si>
  <si>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</si>
  <si>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</si>
  <si>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</si>
  <si>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</si>
  <si>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</si>
  <si>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</si>
  <si>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</si>
  <si>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</si>
  <si>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</si>
  <si>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</si>
  <si>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</si>
  <si>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</si>
  <si>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</si>
  <si>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</si>
  <si>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</si>
  <si>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</si>
  <si>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</si>
  <si>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Miahuatlán de Porfirio Díaz</t>
  </si>
  <si>
    <t>Chinantla</t>
  </si>
  <si>
    <t>Santa Cruz</t>
  </si>
  <si>
    <t>Santa Cruz Quilehtla</t>
  </si>
  <si>
    <t>Chinameca</t>
  </si>
  <si>
    <t>Asimismo, tomando en consideración la naturaleza de la información solicitada en cada módulo, alguno de estos puede presentar apartados adicionales a los anteriores, mismos que obedecen a características específicas del programa estadístico relacionado. Dichos apartados pueden ser: complementos, anexos y adiciones.</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</si>
  <si>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</si>
  <si>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</si>
  <si>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</si>
  <si>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</si>
  <si>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</si>
  <si>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</si>
  <si>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</si>
  <si>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</si>
  <si>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</si>
  <si>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</si>
  <si>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</si>
  <si>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</si>
  <si>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</si>
  <si>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</si>
  <si>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</si>
  <si>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</si>
  <si>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</si>
  <si>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</si>
  <si>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</si>
  <si>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</si>
  <si>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</si>
  <si>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</si>
  <si>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</si>
  <si>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</si>
  <si>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</si>
  <si>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</si>
  <si>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</si>
  <si>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</si>
  <si>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</si>
  <si>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</si>
  <si>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</si>
  <si>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</si>
  <si>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</si>
  <si>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</si>
  <si>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</si>
  <si>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</si>
  <si>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</si>
  <si>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</si>
  <si>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</si>
  <si>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</si>
  <si>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</si>
  <si>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</si>
  <si>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</si>
  <si>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</si>
  <si>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</si>
  <si>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</si>
  <si>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</si>
  <si>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r>
      <t xml:space="preserve">Particularmente, en el </t>
    </r>
    <r>
      <rPr>
        <b/>
        <sz val="9"/>
        <rFont val="Arial"/>
        <family val="2"/>
      </rPr>
      <t>módulo 3</t>
    </r>
    <r>
      <rPr>
        <sz val="9"/>
        <rFont val="Arial"/>
        <family val="2"/>
      </rPr>
      <t xml:space="preserve"> se solicita, entre otra, información sobre la estructura organizacional e infraestructura de la(s) institución(es) encargada(s) de los servicios periciales y/ o del servicio médico forense de cada entidad federativa; la distribución de los recursos humanos, materiales y presupuestales con los que cuenta(n); así como la cantidad de intervenciones periciales atendidas y la identificación, disposición y almacenamiento de cadáveres y/ o de restos de seres humanos.</t>
    </r>
  </si>
  <si>
    <t xml:space="preserve">De manera particular, en el módulo 2 se solicita información sobre los tribunales superiores de justicia de las entidades federativas del país, que permite identificar los elementos básicos del ejercicio de su función de impartición de justicia en materia penal, tanto para el Sistema Inquisitorio o Sistema de Juicios Tradicionales, como para el Sistema Procesal Penal Acusatorio. 
Para ello, este módulo contiene 80 preguntas agrupadas en las siguientes secciones:
Sección I. Implementación del Sistema Penal Acusatorio.
Sección II. Ingresos durante el año
Sección III. Conclusiones durante el año
Sección IV. Existencias al cierre de año
Sección V. Exploración especifica del delito de Narcomenudeo en las causas penales ingresadas durante el año
Sección VI. Tocas penales atendidos por los órganos jurisdiccionales de segunda instancia durante el año.
</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</si>
  <si>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</si>
  <si>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</si>
  <si>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</si>
  <si>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</si>
  <si>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</si>
  <si>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</si>
  <si>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</si>
  <si>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</si>
  <si>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</si>
  <si>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</si>
  <si>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</si>
  <si>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</si>
  <si>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</si>
  <si>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</si>
  <si>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</si>
  <si>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</si>
  <si>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</si>
  <si>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</si>
  <si>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</si>
  <si>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</si>
  <si>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</si>
  <si>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</si>
  <si>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</si>
  <si>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</si>
  <si>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</si>
  <si>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</si>
  <si>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</si>
  <si>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</si>
  <si>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</si>
  <si>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</si>
  <si>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</si>
  <si>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</si>
  <si>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</si>
  <si>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</si>
  <si>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</si>
  <si>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</si>
  <si>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</si>
  <si>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</si>
  <si>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</si>
  <si>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</si>
  <si>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</si>
  <si>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</si>
  <si>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</si>
  <si>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</si>
  <si>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</si>
  <si>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</si>
  <si>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</si>
  <si>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</si>
  <si>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r>
      <t xml:space="preserve">Para ello, este módulo contiene </t>
    </r>
    <r>
      <rPr>
        <b/>
        <sz val="9"/>
        <rFont val="Arial"/>
        <family val="2"/>
      </rPr>
      <t>70 preguntas</t>
    </r>
    <r>
      <rPr>
        <sz val="9"/>
        <rFont val="Arial"/>
        <family val="2"/>
      </rPr>
      <t xml:space="preserve"> agrupadas en las siguientes secciones:</t>
    </r>
  </si>
  <si>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</si>
  <si>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</si>
  <si>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</si>
  <si>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</si>
  <si>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</si>
  <si>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</si>
  <si>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</si>
  <si>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</si>
  <si>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</si>
  <si>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</si>
  <si>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</si>
  <si>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</si>
  <si>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</si>
  <si>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</si>
  <si>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</si>
  <si>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</si>
  <si>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</si>
  <si>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</si>
  <si>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</si>
  <si>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</si>
  <si>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</si>
  <si>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</si>
  <si>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</si>
  <si>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</si>
  <si>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</si>
  <si>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</si>
  <si>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</si>
  <si>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</si>
  <si>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</si>
  <si>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</si>
  <si>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</si>
  <si>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</si>
  <si>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</si>
  <si>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</si>
  <si>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</si>
  <si>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</si>
  <si>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</si>
  <si>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</si>
  <si>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</si>
  <si>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</si>
  <si>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</si>
  <si>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</si>
  <si>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</si>
  <si>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</si>
  <si>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</si>
  <si>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Sección I. Estructura organizacional e infraestructura.
Sección II. Recursos humanos.
Sección III. Recursos presupuestales.
Sección IV. Informes, fuentes de información y registros.
Sección V. Ejercicio de la función de los servicios periciales.
Sección VI. Ejercicio de la función del servicio médico forense.</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</si>
  <si>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</si>
  <si>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</si>
  <si>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</si>
  <si>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</si>
  <si>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</si>
  <si>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</si>
  <si>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</si>
  <si>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</si>
  <si>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</si>
  <si>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</si>
  <si>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</si>
  <si>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</si>
  <si>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</si>
  <si>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</si>
  <si>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</si>
  <si>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</si>
  <si>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</si>
  <si>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</si>
  <si>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</si>
  <si>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</si>
  <si>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</si>
  <si>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</si>
  <si>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</si>
  <si>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</si>
  <si>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</si>
  <si>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</si>
  <si>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</si>
  <si>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</si>
  <si>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</si>
  <si>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</si>
  <si>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</si>
  <si>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</si>
  <si>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</si>
  <si>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</si>
  <si>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</si>
  <si>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</si>
  <si>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</si>
  <si>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</si>
  <si>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</si>
  <si>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</si>
  <si>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</si>
  <si>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</si>
  <si>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</si>
  <si>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</si>
  <si>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</si>
  <si>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</si>
  <si>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07068</t>
  </si>
  <si>
    <t>08099</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</si>
  <si>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</si>
  <si>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</si>
  <si>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</si>
  <si>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</si>
  <si>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</si>
  <si>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</si>
  <si>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</si>
  <si>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</si>
  <si>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</si>
  <si>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</si>
  <si>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</si>
  <si>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</si>
  <si>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</si>
  <si>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</si>
  <si>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</si>
  <si>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</si>
  <si>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</si>
  <si>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</si>
  <si>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</si>
  <si>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</si>
  <si>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</si>
  <si>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</si>
  <si>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</si>
  <si>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</si>
  <si>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</si>
  <si>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</si>
  <si>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</si>
  <si>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</si>
  <si>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</si>
  <si>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</si>
  <si>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</si>
  <si>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</si>
  <si>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</si>
  <si>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</si>
  <si>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</si>
  <si>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</si>
  <si>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</si>
  <si>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</si>
  <si>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</si>
  <si>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</si>
  <si>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</si>
  <si>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</si>
  <si>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</si>
  <si>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</si>
  <si>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</si>
  <si>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</si>
  <si>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</si>
  <si>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</si>
  <si>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</si>
  <si>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</si>
  <si>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</si>
  <si>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</si>
  <si>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</si>
  <si>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</si>
  <si>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</si>
  <si>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</si>
  <si>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</si>
  <si>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</si>
  <si>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</si>
  <si>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</si>
  <si>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</si>
  <si>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</si>
  <si>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</si>
  <si>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</si>
  <si>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</si>
  <si>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</si>
  <si>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</si>
  <si>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</si>
  <si>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</si>
  <si>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</si>
  <si>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</si>
  <si>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</si>
  <si>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</si>
  <si>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</si>
  <si>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</si>
  <si>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</si>
  <si>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</si>
  <si>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</si>
  <si>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</si>
  <si>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</si>
  <si>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</si>
  <si>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</si>
  <si>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</si>
  <si>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</si>
  <si>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</si>
  <si>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</si>
  <si>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</si>
  <si>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</si>
  <si>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</si>
  <si>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</si>
  <si>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</si>
  <si>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</si>
  <si>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</si>
  <si>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</si>
  <si>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</si>
  <si>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</si>
  <si>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</si>
  <si>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</si>
  <si>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</si>
  <si>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</si>
  <si>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</si>
  <si>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</si>
  <si>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</si>
  <si>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</si>
  <si>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</si>
  <si>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</si>
  <si>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</si>
  <si>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</si>
  <si>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</si>
  <si>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</si>
  <si>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</si>
  <si>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</si>
  <si>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</si>
  <si>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</si>
  <si>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</si>
  <si>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</si>
  <si>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</si>
  <si>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</si>
  <si>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</si>
  <si>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</si>
  <si>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</si>
  <si>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</si>
  <si>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</si>
  <si>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</si>
  <si>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</si>
  <si>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</si>
  <si>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</si>
  <si>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</si>
  <si>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</si>
  <si>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</si>
  <si>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</si>
  <si>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</si>
  <si>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</si>
  <si>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</si>
  <si>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</si>
  <si>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</si>
  <si>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</si>
  <si>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</si>
  <si>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</si>
  <si>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</si>
  <si>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</si>
  <si>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</si>
  <si>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</si>
  <si>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</si>
  <si>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</si>
  <si>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</si>
  <si>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</si>
  <si>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</si>
  <si>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</si>
  <si>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</si>
  <si>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</si>
  <si>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</si>
  <si>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</si>
  <si>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</si>
  <si>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</si>
  <si>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</si>
  <si>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</si>
  <si>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</si>
  <si>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</si>
  <si>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</si>
  <si>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</si>
  <si>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</si>
  <si>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</si>
  <si>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</si>
  <si>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</si>
  <si>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</si>
  <si>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</si>
  <si>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</si>
  <si>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</si>
  <si>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</si>
  <si>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</si>
  <si>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</si>
  <si>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</si>
  <si>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</si>
  <si>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</si>
  <si>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</si>
  <si>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</si>
  <si>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</si>
  <si>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</si>
  <si>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</si>
  <si>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</si>
  <si>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</si>
  <si>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</si>
  <si>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</si>
  <si>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</si>
  <si>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</si>
  <si>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</si>
  <si>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</si>
  <si>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</si>
  <si>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</si>
  <si>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</si>
  <si>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</si>
  <si>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</si>
  <si>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</si>
  <si>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</si>
  <si>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</si>
  <si>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</si>
  <si>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</si>
  <si>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</si>
  <si>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</si>
  <si>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</si>
  <si>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</si>
  <si>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</si>
  <si>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</si>
  <si>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</si>
  <si>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</si>
  <si>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</si>
  <si>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</si>
  <si>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</si>
  <si>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</si>
  <si>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</si>
  <si>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</si>
  <si>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</si>
  <si>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</si>
  <si>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</si>
  <si>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</si>
  <si>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</si>
  <si>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</si>
  <si>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</si>
  <si>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</si>
  <si>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</si>
  <si>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</si>
  <si>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</si>
  <si>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</si>
  <si>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</si>
  <si>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</si>
  <si>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</si>
  <si>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</si>
  <si>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</si>
  <si>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</si>
  <si>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</si>
  <si>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</si>
  <si>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</si>
  <si>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</si>
  <si>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</si>
  <si>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</si>
  <si>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</si>
  <si>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</si>
  <si>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</si>
  <si>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</si>
  <si>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</si>
  <si>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</si>
  <si>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</si>
  <si>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</si>
  <si>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rFont val="Arial"/>
        <family val="2"/>
      </rPr>
      <t>liberación del cuestionario como versión definitiva</t>
    </r>
    <r>
      <rPr>
        <sz val="9"/>
        <rFont val="Arial"/>
        <family val="2"/>
      </rPr>
      <t xml:space="preserve"> para su formalización mediante la firma y sello del instrumento físico por parte del informante básico e informantes complementarios.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</si>
  <si>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</si>
  <si>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</si>
  <si>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</si>
  <si>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</si>
  <si>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</si>
  <si>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</si>
  <si>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</si>
  <si>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</si>
  <si>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</si>
  <si>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</si>
  <si>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</si>
  <si>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</si>
  <si>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</si>
  <si>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</si>
  <si>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</si>
  <si>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</si>
  <si>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</si>
  <si>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</si>
  <si>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</si>
  <si>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</si>
  <si>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</si>
  <si>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</si>
  <si>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</si>
  <si>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</si>
  <si>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</si>
  <si>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</si>
  <si>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</si>
  <si>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</si>
  <si>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</si>
  <si>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</si>
  <si>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</si>
  <si>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</si>
  <si>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</si>
  <si>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</si>
  <si>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</si>
  <si>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</si>
  <si>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</si>
  <si>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</si>
  <si>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</si>
  <si>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</si>
  <si>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</si>
  <si>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</si>
  <si>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</si>
  <si>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</si>
  <si>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</si>
  <si>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</si>
  <si>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</si>
  <si>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</si>
  <si>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</si>
  <si>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</si>
  <si>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</si>
  <si>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</si>
  <si>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</si>
  <si>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</si>
  <si>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</si>
  <si>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</si>
  <si>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</si>
  <si>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</si>
  <si>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</si>
  <si>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</si>
  <si>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</si>
  <si>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</si>
  <si>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</si>
  <si>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</si>
  <si>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</si>
  <si>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</si>
  <si>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</si>
  <si>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</si>
  <si>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</si>
  <si>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</si>
  <si>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</si>
  <si>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</si>
  <si>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</si>
  <si>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</si>
  <si>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</si>
  <si>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</si>
  <si>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</si>
  <si>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</si>
  <si>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</si>
  <si>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</si>
  <si>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De igual forma, en la siguiente tabla se detallan los periodos en los que se realizarán las actividades señaladas:</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</si>
  <si>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</si>
  <si>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</si>
  <si>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</si>
  <si>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</si>
  <si>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</si>
  <si>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</si>
  <si>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</si>
  <si>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</si>
  <si>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</si>
  <si>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</si>
  <si>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</si>
  <si>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</si>
  <si>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</si>
  <si>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</si>
  <si>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</si>
  <si>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</si>
  <si>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</si>
  <si>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</si>
  <si>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</si>
  <si>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</si>
  <si>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</si>
  <si>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</si>
  <si>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</si>
  <si>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</si>
  <si>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</si>
  <si>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</si>
  <si>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</si>
  <si>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</si>
  <si>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</si>
  <si>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</si>
  <si>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</si>
  <si>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</si>
  <si>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</si>
  <si>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</si>
  <si>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</si>
  <si>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</si>
  <si>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</si>
  <si>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Fecha</t>
  </si>
  <si>
    <t>Actividad</t>
  </si>
  <si>
    <t>07086</t>
  </si>
  <si>
    <t>14086</t>
  </si>
  <si>
    <t>15086</t>
  </si>
  <si>
    <t>16086</t>
  </si>
  <si>
    <t>20086</t>
  </si>
  <si>
    <t>21086</t>
  </si>
  <si>
    <t>30086</t>
  </si>
  <si>
    <t>31086</t>
  </si>
  <si>
    <t>Suchiapa</t>
  </si>
  <si>
    <t>Tapalpa</t>
  </si>
  <si>
    <t>Temascaltepec</t>
  </si>
  <si>
    <t>Tanhuato</t>
  </si>
  <si>
    <t>San Agustín Tlacotepec</t>
  </si>
  <si>
    <t>Jalpan</t>
  </si>
  <si>
    <t>Jalacingo</t>
  </si>
  <si>
    <t>Tepakán</t>
  </si>
  <si>
    <t>Integración de información por la institución. 
Entrega a la CE del INEGI para revisión.</t>
  </si>
  <si>
    <t>07087</t>
  </si>
  <si>
    <t>14087</t>
  </si>
  <si>
    <t>15087</t>
  </si>
  <si>
    <t>16087</t>
  </si>
  <si>
    <t>20087</t>
  </si>
  <si>
    <t>21087</t>
  </si>
  <si>
    <t>30087</t>
  </si>
  <si>
    <t>31087</t>
  </si>
  <si>
    <t>Suchiate</t>
  </si>
  <si>
    <t>Tecalitlán</t>
  </si>
  <si>
    <t>Temoaya</t>
  </si>
  <si>
    <t>Taretan</t>
  </si>
  <si>
    <t>San Agustín Yatareni</t>
  </si>
  <si>
    <t>Jolalpan</t>
  </si>
  <si>
    <t>Xalapa</t>
  </si>
  <si>
    <t>Tetiz</t>
  </si>
  <si>
    <t>Revisión de información preliminar por parte de la CE del INEGI y aclaración o ajustes por parte del informante. 
Envío de información preliminar a OC para verificación central.</t>
  </si>
  <si>
    <t>07088</t>
  </si>
  <si>
    <t>14088</t>
  </si>
  <si>
    <t>15088</t>
  </si>
  <si>
    <t>16088</t>
  </si>
  <si>
    <t>20088</t>
  </si>
  <si>
    <t>21088</t>
  </si>
  <si>
    <t>30088</t>
  </si>
  <si>
    <t>31088</t>
  </si>
  <si>
    <t>Sunuapa</t>
  </si>
  <si>
    <t>Tecolotlán</t>
  </si>
  <si>
    <t>Tarímbaro</t>
  </si>
  <si>
    <t>San Andrés Cabecera Nueva</t>
  </si>
  <si>
    <t>Jonotla</t>
  </si>
  <si>
    <t>Jalcomulco</t>
  </si>
  <si>
    <t>Teya</t>
  </si>
  <si>
    <t>Verificación de información preliminar por parte de OC y aclaración o ajustes de información.
Liberación de cuestionario como información definitiva.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</si>
  <si>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</si>
  <si>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</si>
  <si>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</si>
  <si>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</si>
  <si>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</si>
  <si>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</si>
  <si>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</si>
  <si>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</si>
  <si>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</si>
  <si>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</si>
  <si>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</si>
  <si>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</si>
  <si>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</si>
  <si>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</si>
  <si>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</si>
  <si>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</si>
  <si>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Recuperación de cuestionario físico con información completa y definitiva, con firma y sello.</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</si>
  <si>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</si>
  <si>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</si>
  <si>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</si>
  <si>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</si>
  <si>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</si>
  <si>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</si>
  <si>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</si>
  <si>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</si>
  <si>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</si>
  <si>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</si>
  <si>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</si>
  <si>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</si>
  <si>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</si>
  <si>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</si>
  <si>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</si>
  <si>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</si>
  <si>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</si>
  <si>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</si>
  <si>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</si>
  <si>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</si>
  <si>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</si>
  <si>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</si>
  <si>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</si>
  <si>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</si>
  <si>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</si>
  <si>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</si>
  <si>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</si>
  <si>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</si>
  <si>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</si>
  <si>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</si>
  <si>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</si>
  <si>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</si>
  <si>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</si>
  <si>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</si>
  <si>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</si>
  <si>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</si>
  <si>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</si>
  <si>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</si>
  <si>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</si>
  <si>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</si>
  <si>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</si>
  <si>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</si>
  <si>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</si>
  <si>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</si>
  <si>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</si>
  <si>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</si>
  <si>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</si>
  <si>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</si>
  <si>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</si>
  <si>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t>07093</t>
  </si>
  <si>
    <t>14093</t>
  </si>
  <si>
    <t>15093</t>
  </si>
  <si>
    <t>16093</t>
  </si>
  <si>
    <t>20093</t>
  </si>
  <si>
    <t>21093</t>
  </si>
  <si>
    <t>30093</t>
  </si>
  <si>
    <t>31093</t>
  </si>
  <si>
    <t>Tenejapa</t>
  </si>
  <si>
    <t>Tepatitlán de Morelos</t>
  </si>
  <si>
    <t>Tepetlaoxtoc</t>
  </si>
  <si>
    <t>Tlalpujahua</t>
  </si>
  <si>
    <t>San Andrés Lagunas</t>
  </si>
  <si>
    <t>Lafragua</t>
  </si>
  <si>
    <t>Tixkokob</t>
  </si>
  <si>
    <t>1) Entrega electrónica:</t>
  </si>
  <si>
    <t>07094</t>
  </si>
  <si>
    <t>14094</t>
  </si>
  <si>
    <t>15094</t>
  </si>
  <si>
    <t>16094</t>
  </si>
  <si>
    <t>20094</t>
  </si>
  <si>
    <t>21094</t>
  </si>
  <si>
    <t>30094</t>
  </si>
  <si>
    <t>31094</t>
  </si>
  <si>
    <t>Teopisca</t>
  </si>
  <si>
    <t>Tequila</t>
  </si>
  <si>
    <t>Tepetlixpa</t>
  </si>
  <si>
    <t>Tlazazalca</t>
  </si>
  <si>
    <t>San Andrés Nuxiño</t>
  </si>
  <si>
    <t>Libres</t>
  </si>
  <si>
    <t>Juan Rodríguez Clara</t>
  </si>
  <si>
    <t>Tixmehuac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</si>
  <si>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</si>
  <si>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</si>
  <si>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</si>
  <si>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</si>
  <si>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</si>
  <si>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</si>
  <si>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</si>
  <si>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</si>
  <si>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</si>
  <si>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</si>
  <si>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</si>
  <si>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</si>
  <si>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</si>
  <si>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</si>
  <si>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</si>
  <si>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</si>
  <si>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</si>
  <si>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</si>
  <si>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</si>
  <si>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</si>
  <si>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</si>
  <si>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</si>
  <si>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</si>
  <si>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</si>
  <si>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</si>
  <si>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</si>
  <si>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</si>
  <si>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</si>
  <si>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</si>
  <si>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</si>
  <si>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</si>
  <si>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</si>
  <si>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</si>
  <si>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</si>
  <si>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</si>
  <si>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</si>
  <si>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</si>
  <si>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</si>
  <si>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</si>
  <si>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</si>
  <si>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</si>
  <si>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</si>
  <si>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</si>
  <si>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</si>
  <si>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</si>
  <si>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</si>
  <si>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</si>
  <si>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</si>
  <si>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2) Entrega física:</t>
  </si>
  <si>
    <t>07099</t>
  </si>
  <si>
    <t>14098</t>
  </si>
  <si>
    <t>15098</t>
  </si>
  <si>
    <t>16098</t>
  </si>
  <si>
    <t>20098</t>
  </si>
  <si>
    <t>21098</t>
  </si>
  <si>
    <t>30098</t>
  </si>
  <si>
    <t>31098</t>
  </si>
  <si>
    <t>La Trinitaria</t>
  </si>
  <si>
    <t>San Pedro Tlaquepaque</t>
  </si>
  <si>
    <t>Texcalyacac</t>
  </si>
  <si>
    <t>San Andrés Teotilálpam</t>
  </si>
  <si>
    <t>Molcaxac</t>
  </si>
  <si>
    <t>Tzucacab</t>
  </si>
  <si>
    <t>07100</t>
  </si>
  <si>
    <t>14099</t>
  </si>
  <si>
    <t>15099</t>
  </si>
  <si>
    <t>16099</t>
  </si>
  <si>
    <t>20099</t>
  </si>
  <si>
    <t>21099</t>
  </si>
  <si>
    <t>30099</t>
  </si>
  <si>
    <t>31099</t>
  </si>
  <si>
    <t>Tumbalá</t>
  </si>
  <si>
    <t>Texcoco</t>
  </si>
  <si>
    <t>Tuzantla</t>
  </si>
  <si>
    <t>San Andrés Tepetlapa</t>
  </si>
  <si>
    <t>Cañada Morelos</t>
  </si>
  <si>
    <t>Maltrata</t>
  </si>
  <si>
    <t>Uayma</t>
  </si>
  <si>
    <t xml:space="preserve">La versión impresa, con las firmas y sellos correspondientes, deberá entregarse en la Coordinación Estatal del INEGI con los siguientes datos: 
</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</si>
  <si>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</si>
  <si>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</si>
  <si>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</si>
  <si>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</si>
  <si>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</si>
  <si>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</si>
  <si>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</si>
  <si>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</si>
  <si>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</si>
  <si>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</si>
  <si>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</si>
  <si>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</si>
  <si>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</si>
  <si>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</si>
  <si>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</si>
  <si>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</si>
  <si>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07102</t>
  </si>
  <si>
    <t>14101</t>
  </si>
  <si>
    <t>15101</t>
  </si>
  <si>
    <t>16101</t>
  </si>
  <si>
    <t>20101</t>
  </si>
  <si>
    <t>21101</t>
  </si>
  <si>
    <t>30101</t>
  </si>
  <si>
    <t>31101</t>
  </si>
  <si>
    <t>Tuxtla Chico</t>
  </si>
  <si>
    <t>Tianguistenco</t>
  </si>
  <si>
    <t>Tzitzio</t>
  </si>
  <si>
    <t>San Andrés Zabache</t>
  </si>
  <si>
    <t>Nauzontla</t>
  </si>
  <si>
    <t>Mariano Escobedo</t>
  </si>
  <si>
    <t>Umán</t>
  </si>
  <si>
    <t>Destinatario(a):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</si>
  <si>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</si>
  <si>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</si>
  <si>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</si>
  <si>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</si>
  <si>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</si>
  <si>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</si>
  <si>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</si>
  <si>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</si>
  <si>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</si>
  <si>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</si>
  <si>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</si>
  <si>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</si>
  <si>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</si>
  <si>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</si>
  <si>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</si>
  <si>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</si>
  <si>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07104</t>
  </si>
  <si>
    <t>14103</t>
  </si>
  <si>
    <t>15103</t>
  </si>
  <si>
    <t>16103</t>
  </si>
  <si>
    <t>20103</t>
  </si>
  <si>
    <t>21103</t>
  </si>
  <si>
    <t>30103</t>
  </si>
  <si>
    <t>31103</t>
  </si>
  <si>
    <t>Tzimol</t>
  </si>
  <si>
    <t>Tonila</t>
  </si>
  <si>
    <t>Tlalmanalco</t>
  </si>
  <si>
    <t>San Antonino Castillo Velasco</t>
  </si>
  <si>
    <t>Nicolás Bravo</t>
  </si>
  <si>
    <t>Mecatlán</t>
  </si>
  <si>
    <t>Xocchel</t>
  </si>
  <si>
    <t>Dirección:</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</si>
  <si>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</si>
  <si>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</si>
  <si>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</si>
  <si>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</si>
  <si>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</si>
  <si>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</si>
  <si>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</si>
  <si>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</si>
  <si>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</si>
  <si>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</si>
  <si>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</si>
  <si>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</si>
  <si>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</si>
  <si>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</si>
  <si>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</si>
  <si>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</si>
  <si>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</si>
  <si>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</si>
  <si>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</si>
  <si>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</si>
  <si>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</si>
  <si>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</si>
  <si>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</si>
  <si>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</si>
  <si>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</si>
  <si>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</si>
  <si>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</si>
  <si>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</si>
  <si>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</si>
  <si>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</si>
  <si>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</si>
  <si>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</si>
  <si>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</si>
  <si>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</si>
  <si>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</si>
  <si>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</si>
  <si>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</si>
  <si>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</si>
  <si>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</si>
  <si>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</si>
  <si>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</si>
  <si>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</si>
  <si>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</si>
  <si>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</si>
  <si>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</si>
  <si>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</si>
  <si>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07108</t>
  </si>
  <si>
    <t>14107</t>
  </si>
  <si>
    <t>15107</t>
  </si>
  <si>
    <t>16107</t>
  </si>
  <si>
    <t>20107</t>
  </si>
  <si>
    <t>21107</t>
  </si>
  <si>
    <t>30107</t>
  </si>
  <si>
    <t>Villaflores</t>
  </si>
  <si>
    <t>Tuxcueca</t>
  </si>
  <si>
    <t>Tonatico</t>
  </si>
  <si>
    <t>Zacapu</t>
  </si>
  <si>
    <t>San Antonio de la Cal</t>
  </si>
  <si>
    <t>Olintla</t>
  </si>
  <si>
    <t>Las Minas</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</si>
  <si>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</si>
  <si>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</si>
  <si>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</si>
  <si>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</si>
  <si>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</si>
  <si>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</si>
  <si>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</si>
  <si>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</si>
  <si>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</si>
  <si>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</si>
  <si>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</si>
  <si>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</si>
  <si>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</si>
  <si>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</si>
  <si>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</si>
  <si>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</si>
  <si>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</si>
  <si>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</si>
  <si>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</si>
  <si>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</si>
  <si>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</si>
  <si>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</si>
  <si>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</si>
  <si>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</si>
  <si>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</si>
  <si>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</si>
  <si>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Nombre:</t>
  </si>
  <si>
    <t>07111</t>
  </si>
  <si>
    <t>14110</t>
  </si>
  <si>
    <t>15110</t>
  </si>
  <si>
    <t>16110</t>
  </si>
  <si>
    <t>20110</t>
  </si>
  <si>
    <t>21110</t>
  </si>
  <si>
    <t>30110</t>
  </si>
  <si>
    <t>Zinacantán</t>
  </si>
  <si>
    <t>Unión de Tula</t>
  </si>
  <si>
    <t>Valle de Bravo</t>
  </si>
  <si>
    <t>Zinapécuaro</t>
  </si>
  <si>
    <t>San Antonio Sinicahua</t>
  </si>
  <si>
    <t>Palmar de Bravo</t>
  </si>
  <si>
    <t>Mixtla de Altamirano</t>
  </si>
  <si>
    <t>Área o unidad de adscripción:</t>
  </si>
  <si>
    <t>07112</t>
  </si>
  <si>
    <t>14111</t>
  </si>
  <si>
    <t>15111</t>
  </si>
  <si>
    <t>16111</t>
  </si>
  <si>
    <t>20111</t>
  </si>
  <si>
    <t>21111</t>
  </si>
  <si>
    <t>30111</t>
  </si>
  <si>
    <t>San Juan Cancuc</t>
  </si>
  <si>
    <t>Valle de Guadalupe</t>
  </si>
  <si>
    <t>Villa de Allende</t>
  </si>
  <si>
    <t>Ziracuaretiro</t>
  </si>
  <si>
    <t>San Antonio Tepetlapa</t>
  </si>
  <si>
    <t>Moloacán</t>
  </si>
  <si>
    <t>Cargo:</t>
  </si>
  <si>
    <t>07113</t>
  </si>
  <si>
    <t>14112</t>
  </si>
  <si>
    <t>15112</t>
  </si>
  <si>
    <t>16112</t>
  </si>
  <si>
    <t>20112</t>
  </si>
  <si>
    <t>21112</t>
  </si>
  <si>
    <t>30112</t>
  </si>
  <si>
    <t>Valle de Juárez</t>
  </si>
  <si>
    <t>Villa del Carbón</t>
  </si>
  <si>
    <t>Zitácuaro</t>
  </si>
  <si>
    <t>San Baltazar Chichicápam</t>
  </si>
  <si>
    <t>Petlalcingo</t>
  </si>
  <si>
    <t>Naolinco</t>
  </si>
  <si>
    <t>Correo electrónico:</t>
  </si>
  <si>
    <t>07114</t>
  </si>
  <si>
    <t>14113</t>
  </si>
  <si>
    <t>15113</t>
  </si>
  <si>
    <t>16113</t>
  </si>
  <si>
    <t>20113</t>
  </si>
  <si>
    <t>21113</t>
  </si>
  <si>
    <t>30113</t>
  </si>
  <si>
    <t>Benemérito de las Américas</t>
  </si>
  <si>
    <t>San Gabriel</t>
  </si>
  <si>
    <t>Villa Guerrero</t>
  </si>
  <si>
    <t>José Sixto Verduzco</t>
  </si>
  <si>
    <t>San Baltazar Loxicha</t>
  </si>
  <si>
    <t>Piaxtla</t>
  </si>
  <si>
    <t>Naranjal</t>
  </si>
  <si>
    <t>Teléfono:</t>
  </si>
  <si>
    <t>Extensión:</t>
  </si>
  <si>
    <t>07115</t>
  </si>
  <si>
    <t>14114</t>
  </si>
  <si>
    <t>15114</t>
  </si>
  <si>
    <t>20114</t>
  </si>
  <si>
    <t>21114</t>
  </si>
  <si>
    <t>30114</t>
  </si>
  <si>
    <t>Maravilla Tenejapa</t>
  </si>
  <si>
    <t>Villa Corona</t>
  </si>
  <si>
    <t>Villa Victoria</t>
  </si>
  <si>
    <t>San Baltazar Yatzachi el Bajo</t>
  </si>
  <si>
    <t>Nautla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</si>
  <si>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</si>
  <si>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</si>
  <si>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</si>
  <si>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</si>
  <si>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</si>
  <si>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</si>
  <si>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</si>
  <si>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</si>
  <si>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</si>
  <si>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</si>
  <si>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</si>
  <si>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</si>
  <si>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</si>
  <si>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</si>
  <si>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</si>
  <si>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</si>
  <si>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</si>
  <si>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</si>
  <si>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</si>
  <si>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</si>
  <si>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</si>
  <si>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</si>
  <si>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</si>
  <si>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</si>
  <si>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</si>
  <si>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</si>
  <si>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</si>
  <si>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</si>
  <si>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</si>
  <si>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</si>
  <si>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</si>
  <si>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</si>
  <si>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</si>
  <si>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</si>
  <si>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</si>
  <si>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</si>
  <si>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</si>
  <si>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</si>
  <si>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</si>
  <si>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</si>
  <si>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</si>
  <si>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</si>
  <si>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</si>
  <si>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</si>
  <si>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</si>
  <si>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</si>
  <si>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</si>
  <si>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</si>
  <si>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</si>
  <si>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</si>
  <si>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</si>
  <si>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</si>
  <si>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</si>
  <si>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</si>
  <si>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</si>
  <si>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</si>
  <si>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</si>
  <si>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</si>
  <si>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</si>
  <si>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</si>
  <si>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</si>
  <si>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</si>
  <si>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</si>
  <si>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</si>
  <si>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</si>
  <si>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</si>
  <si>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</si>
  <si>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</si>
  <si>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</si>
  <si>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</si>
  <si>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</si>
  <si>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</si>
  <si>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</si>
  <si>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</si>
  <si>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</si>
  <si>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</si>
  <si>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</si>
  <si>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</si>
  <si>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</si>
  <si>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</si>
  <si>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</si>
  <si>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</si>
  <si>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</si>
  <si>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</si>
  <si>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</si>
  <si>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</si>
  <si>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</si>
  <si>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</si>
  <si>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</si>
  <si>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</si>
  <si>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</si>
  <si>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</si>
  <si>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07124</t>
  </si>
  <si>
    <t>14123</t>
  </si>
  <si>
    <t>15123</t>
  </si>
  <si>
    <t>20123</t>
  </si>
  <si>
    <t>21123</t>
  </si>
  <si>
    <t>30123</t>
  </si>
  <si>
    <t>Mezcalapa</t>
  </si>
  <si>
    <t>Zapotlán del Rey</t>
  </si>
  <si>
    <t>Luvianos</t>
  </si>
  <si>
    <t>San Bernardo Mixtepec</t>
  </si>
  <si>
    <t>San Felipe Tepatlán</t>
  </si>
  <si>
    <t>07125</t>
  </si>
  <si>
    <t>14124</t>
  </si>
  <si>
    <t>15124</t>
  </si>
  <si>
    <t>20124</t>
  </si>
  <si>
    <t>21124</t>
  </si>
  <si>
    <t>30124</t>
  </si>
  <si>
    <t>Honduras de la Sierra</t>
  </si>
  <si>
    <t>Zapotlanejo</t>
  </si>
  <si>
    <t>San José del Rincón</t>
  </si>
  <si>
    <t>San Blas Atempa</t>
  </si>
  <si>
    <t>San Gabriel Chilac</t>
  </si>
  <si>
    <t>Papantla</t>
  </si>
  <si>
    <t>07999</t>
  </si>
  <si>
    <t>14125</t>
  </si>
  <si>
    <t>15125</t>
  </si>
  <si>
    <t>20125</t>
  </si>
  <si>
    <t>21125</t>
  </si>
  <si>
    <t>30125</t>
  </si>
  <si>
    <t>San Ignacio Cerro Gordo</t>
  </si>
  <si>
    <t>Tonanitla</t>
  </si>
  <si>
    <t>San Carlos Yautepec</t>
  </si>
  <si>
    <t>San Gregorio Atzompa</t>
  </si>
  <si>
    <t>Paso del Macho</t>
  </si>
  <si>
    <t>20126</t>
  </si>
  <si>
    <t>21126</t>
  </si>
  <si>
    <t>30126</t>
  </si>
  <si>
    <t>San Cristóbal Amatlán</t>
  </si>
  <si>
    <t>San Jerónimo Tecuanipan</t>
  </si>
  <si>
    <t>Paso de Ovejas</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</si>
  <si>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</si>
  <si>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</si>
  <si>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</si>
  <si>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</si>
  <si>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</si>
  <si>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</si>
  <si>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</si>
  <si>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</si>
  <si>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</si>
  <si>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</si>
  <si>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</si>
  <si>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</si>
  <si>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</si>
  <si>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</si>
  <si>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</si>
  <si>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</si>
  <si>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</si>
  <si>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</si>
  <si>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</si>
  <si>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</si>
  <si>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</si>
  <si>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</si>
  <si>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</si>
  <si>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</si>
  <si>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</si>
  <si>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</si>
  <si>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</si>
  <si>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</si>
  <si>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</si>
  <si>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</si>
  <si>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</si>
  <si>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</si>
  <si>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</si>
  <si>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</si>
  <si>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</si>
  <si>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</si>
  <si>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</si>
  <si>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</si>
  <si>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</si>
  <si>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</si>
  <si>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</si>
  <si>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</si>
  <si>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</si>
  <si>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</si>
  <si>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</si>
  <si>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</si>
  <si>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</si>
  <si>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</si>
  <si>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</si>
  <si>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</si>
  <si>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</si>
  <si>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</si>
  <si>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</si>
  <si>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</si>
  <si>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</si>
  <si>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</si>
  <si>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</si>
  <si>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</si>
  <si>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</si>
  <si>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</si>
  <si>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</si>
  <si>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</si>
  <si>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</si>
  <si>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</si>
  <si>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</si>
  <si>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</si>
  <si>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</si>
  <si>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</si>
  <si>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</si>
  <si>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</si>
  <si>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</si>
  <si>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</si>
  <si>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</si>
  <si>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</si>
  <si>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</si>
  <si>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</si>
  <si>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</si>
  <si>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</si>
  <si>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</si>
  <si>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</si>
  <si>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</si>
  <si>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</si>
  <si>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</si>
  <si>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</si>
  <si>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</si>
  <si>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</si>
  <si>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</si>
  <si>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</si>
  <si>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</si>
  <si>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</si>
  <si>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</si>
  <si>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</si>
  <si>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</si>
  <si>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</si>
  <si>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</si>
  <si>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</si>
  <si>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</si>
  <si>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</si>
  <si>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</si>
  <si>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</si>
  <si>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</si>
  <si>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</si>
  <si>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</si>
  <si>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</si>
  <si>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</si>
  <si>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</si>
  <si>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</si>
  <si>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</si>
  <si>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</si>
  <si>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</si>
  <si>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</si>
  <si>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</si>
  <si>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</si>
  <si>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</si>
  <si>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</si>
  <si>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</si>
  <si>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</si>
  <si>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</si>
  <si>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</si>
  <si>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</si>
  <si>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</si>
  <si>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</si>
  <si>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</si>
  <si>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</si>
  <si>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</si>
  <si>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</si>
  <si>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</si>
  <si>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</si>
  <si>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</si>
  <si>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</si>
  <si>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</si>
  <si>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</si>
  <si>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</si>
  <si>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</si>
  <si>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</si>
  <si>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</si>
  <si>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</si>
  <si>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</si>
  <si>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</si>
  <si>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</si>
  <si>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</si>
  <si>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</si>
  <si>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</si>
  <si>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</si>
  <si>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</si>
  <si>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</si>
  <si>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</si>
  <si>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</si>
  <si>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</si>
  <si>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</si>
  <si>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</si>
  <si>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</si>
  <si>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</si>
  <si>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</si>
  <si>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</si>
  <si>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</si>
  <si>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</si>
  <si>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</si>
  <si>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</si>
  <si>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</si>
  <si>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</si>
  <si>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</si>
  <si>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</si>
  <si>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</si>
  <si>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</si>
  <si>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</si>
  <si>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</si>
  <si>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</si>
  <si>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</si>
  <si>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</si>
  <si>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</si>
  <si>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</si>
  <si>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</si>
  <si>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</si>
  <si>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</si>
  <si>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</si>
  <si>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</si>
  <si>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</si>
  <si>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</si>
  <si>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</si>
  <si>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</si>
  <si>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</si>
  <si>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</si>
  <si>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</si>
  <si>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</si>
  <si>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</si>
  <si>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</si>
  <si>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</si>
  <si>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</si>
  <si>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</si>
  <si>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</si>
  <si>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</si>
  <si>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</si>
  <si>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</si>
  <si>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</si>
  <si>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</si>
  <si>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</si>
  <si>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</si>
  <si>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</si>
  <si>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</si>
  <si>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</si>
  <si>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</si>
  <si>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</si>
  <si>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</si>
  <si>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</si>
  <si>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</si>
  <si>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</si>
  <si>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</si>
  <si>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</si>
  <si>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</si>
  <si>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</si>
  <si>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</si>
  <si>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</si>
  <si>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</si>
  <si>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</si>
  <si>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</si>
  <si>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</si>
  <si>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</si>
  <si>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</si>
  <si>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</si>
  <si>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</si>
  <si>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</si>
  <si>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</si>
  <si>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</si>
  <si>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</si>
  <si>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</si>
  <si>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</si>
  <si>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</si>
  <si>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</si>
  <si>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</si>
  <si>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</si>
  <si>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</si>
  <si>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</si>
  <si>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</si>
  <si>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</si>
  <si>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</si>
  <si>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</si>
  <si>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</si>
  <si>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</si>
  <si>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</si>
  <si>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</si>
  <si>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</si>
  <si>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</si>
  <si>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</si>
  <si>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</si>
  <si>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</si>
  <si>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</si>
  <si>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</si>
  <si>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</si>
  <si>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</si>
  <si>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</si>
  <si>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</si>
  <si>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</si>
  <si>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</si>
  <si>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</si>
  <si>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</si>
  <si>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</si>
  <si>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</si>
  <si>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</si>
  <si>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</si>
  <si>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</si>
  <si>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</si>
  <si>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</si>
  <si>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</si>
  <si>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</si>
  <si>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</si>
  <si>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</si>
  <si>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</si>
  <si>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</si>
  <si>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</si>
  <si>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</si>
  <si>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</si>
  <si>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</si>
  <si>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</si>
  <si>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</si>
  <si>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</si>
  <si>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</si>
  <si>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</si>
  <si>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</si>
  <si>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</si>
  <si>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</si>
  <si>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</si>
  <si>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</si>
  <si>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</si>
  <si>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</si>
  <si>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</si>
  <si>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</si>
  <si>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</si>
  <si>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</si>
  <si>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</si>
  <si>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</si>
  <si>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</si>
  <si>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</si>
  <si>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</si>
  <si>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</si>
  <si>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</si>
  <si>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</si>
  <si>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</si>
  <si>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</si>
  <si>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</si>
  <si>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</si>
  <si>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</si>
  <si>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</si>
  <si>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</si>
  <si>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</si>
  <si>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</si>
  <si>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</si>
  <si>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</si>
  <si>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</si>
  <si>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</si>
  <si>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</si>
  <si>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</si>
  <si>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</si>
  <si>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</si>
  <si>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</si>
  <si>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</si>
  <si>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</si>
  <si>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</si>
  <si>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</si>
  <si>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</si>
  <si>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</si>
  <si>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</si>
  <si>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</si>
  <si>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</si>
  <si>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</si>
  <si>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</si>
  <si>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</si>
  <si>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</si>
  <si>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</si>
  <si>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</si>
  <si>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</si>
  <si>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</si>
  <si>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</si>
  <si>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</si>
  <si>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</si>
  <si>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</si>
  <si>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</si>
  <si>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</si>
  <si>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</si>
  <si>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</si>
  <si>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</si>
  <si>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</si>
  <si>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</si>
  <si>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</si>
  <si>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</si>
  <si>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</si>
  <si>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</si>
  <si>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</si>
  <si>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</si>
  <si>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</si>
  <si>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</si>
  <si>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</si>
  <si>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</si>
  <si>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</si>
  <si>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</si>
  <si>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</si>
  <si>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</si>
  <si>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</si>
  <si>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</si>
  <si>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</si>
  <si>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</si>
  <si>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</si>
  <si>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</si>
  <si>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</si>
  <si>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</si>
  <si>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</si>
  <si>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</si>
  <si>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</si>
  <si>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</si>
  <si>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</si>
  <si>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</si>
  <si>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</si>
  <si>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</si>
  <si>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</si>
  <si>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</si>
  <si>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</si>
  <si>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</si>
  <si>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</si>
  <si>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</si>
  <si>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</si>
  <si>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</si>
  <si>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</si>
  <si>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</si>
  <si>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</si>
  <si>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</si>
  <si>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</si>
  <si>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</si>
  <si>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</si>
  <si>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</si>
  <si>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</si>
  <si>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</si>
  <si>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</si>
  <si>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</si>
  <si>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</si>
  <si>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</si>
  <si>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</si>
  <si>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</si>
  <si>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</si>
  <si>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</si>
  <si>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</si>
  <si>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</si>
  <si>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</si>
  <si>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</si>
  <si>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</si>
  <si>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</si>
  <si>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</si>
  <si>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</si>
  <si>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</si>
  <si>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</si>
  <si>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</si>
  <si>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</si>
  <si>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</si>
  <si>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</si>
  <si>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</si>
  <si>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</si>
  <si>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</si>
  <si>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</si>
  <si>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</si>
  <si>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</si>
  <si>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</si>
  <si>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</si>
  <si>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</si>
  <si>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</si>
  <si>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</si>
  <si>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</si>
  <si>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</si>
  <si>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</si>
  <si>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</si>
  <si>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</si>
  <si>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</si>
  <si>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</si>
  <si>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</si>
  <si>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</si>
  <si>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</si>
  <si>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</si>
  <si>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</si>
  <si>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</si>
  <si>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</si>
  <si>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</si>
  <si>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</si>
  <si>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</si>
  <si>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</si>
  <si>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</si>
  <si>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</si>
  <si>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</si>
  <si>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</si>
  <si>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</si>
  <si>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</si>
  <si>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</si>
  <si>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</si>
  <si>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</si>
  <si>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</si>
  <si>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</si>
  <si>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</si>
  <si>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</si>
  <si>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</si>
  <si>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</si>
  <si>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</si>
  <si>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</si>
  <si>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</si>
  <si>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</si>
  <si>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</si>
  <si>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</si>
  <si>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</si>
  <si>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</si>
  <si>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</si>
  <si>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</si>
  <si>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</si>
  <si>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</si>
  <si>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</si>
  <si>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</si>
  <si>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</si>
  <si>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</si>
  <si>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</si>
  <si>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</si>
  <si>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</si>
  <si>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Mixtepec -Dto. 08 -</t>
  </si>
  <si>
    <t>Zacatlán</t>
  </si>
  <si>
    <t>Carlos A. Carrillo</t>
  </si>
  <si>
    <t>20209</t>
  </si>
  <si>
    <t>21209</t>
  </si>
  <si>
    <t>30209</t>
  </si>
  <si>
    <t>San Juan Mixtepec -Dto. 26 -</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</si>
  <si>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</si>
  <si>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</si>
  <si>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</si>
  <si>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</si>
  <si>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</si>
  <si>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</si>
  <si>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</si>
  <si>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</si>
  <si>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</si>
  <si>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</si>
  <si>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</si>
  <si>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</si>
  <si>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</si>
  <si>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</si>
  <si>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</si>
  <si>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</si>
  <si>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</si>
  <si>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</si>
  <si>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</si>
  <si>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</si>
  <si>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</si>
  <si>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</si>
  <si>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</si>
  <si>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</si>
  <si>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</si>
  <si>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</si>
  <si>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</si>
  <si>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</si>
  <si>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</si>
  <si>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</si>
  <si>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</si>
  <si>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</si>
  <si>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</si>
  <si>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</si>
  <si>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</si>
  <si>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</si>
  <si>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</si>
  <si>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</si>
  <si>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</si>
  <si>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</si>
  <si>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</si>
  <si>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</si>
  <si>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</si>
  <si>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</si>
  <si>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</si>
  <si>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</si>
  <si>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</si>
  <si>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</si>
  <si>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</si>
  <si>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</si>
  <si>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</si>
  <si>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</si>
  <si>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</si>
  <si>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</si>
  <si>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</si>
  <si>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</si>
  <si>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</si>
  <si>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</si>
  <si>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</si>
  <si>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</si>
  <si>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</si>
  <si>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</si>
  <si>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</si>
  <si>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</si>
  <si>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</si>
  <si>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</si>
  <si>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</si>
  <si>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</si>
  <si>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</si>
  <si>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</si>
  <si>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</si>
  <si>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</si>
  <si>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</si>
  <si>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</si>
  <si>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</si>
  <si>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</si>
  <si>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</si>
  <si>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</si>
  <si>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</si>
  <si>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</si>
  <si>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</si>
  <si>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</si>
  <si>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</si>
  <si>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</si>
  <si>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</si>
  <si>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</si>
  <si>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</si>
  <si>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</si>
  <si>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</si>
  <si>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</si>
  <si>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</si>
  <si>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</si>
  <si>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</si>
  <si>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</si>
  <si>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</si>
  <si>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</si>
  <si>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</si>
  <si>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</si>
  <si>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</si>
  <si>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</si>
  <si>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</si>
  <si>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</si>
  <si>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</si>
  <si>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</si>
  <si>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</si>
  <si>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</si>
  <si>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</si>
  <si>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</si>
  <si>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</si>
  <si>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</si>
  <si>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</si>
  <si>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</si>
  <si>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</si>
  <si>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</si>
  <si>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</si>
  <si>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</si>
  <si>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</si>
  <si>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</si>
  <si>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</si>
  <si>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</si>
  <si>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</si>
  <si>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</si>
  <si>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</si>
  <si>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</si>
  <si>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</si>
  <si>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</si>
  <si>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</si>
  <si>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</si>
  <si>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</si>
  <si>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</si>
  <si>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</si>
  <si>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</si>
  <si>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</si>
  <si>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</si>
  <si>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</si>
  <si>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</si>
  <si>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</si>
  <si>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</si>
  <si>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</si>
  <si>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</si>
  <si>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</si>
  <si>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</si>
  <si>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</si>
  <si>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</si>
  <si>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</si>
  <si>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</si>
  <si>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</si>
  <si>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</si>
  <si>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</si>
  <si>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</si>
  <si>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</si>
  <si>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</si>
  <si>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</si>
  <si>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</si>
  <si>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</si>
  <si>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</si>
  <si>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</si>
  <si>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</si>
  <si>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</si>
  <si>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</si>
  <si>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</si>
  <si>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</si>
  <si>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</si>
  <si>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</si>
  <si>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</si>
  <si>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</si>
  <si>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</si>
  <si>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</si>
  <si>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</si>
  <si>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</si>
  <si>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</si>
  <si>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</si>
  <si>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</si>
  <si>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</si>
  <si>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</si>
  <si>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</si>
  <si>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</si>
  <si>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</si>
  <si>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</si>
  <si>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</si>
  <si>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</si>
  <si>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</si>
  <si>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</si>
  <si>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</si>
  <si>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</si>
  <si>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</si>
  <si>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</si>
  <si>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</si>
  <si>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</si>
  <si>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</si>
  <si>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</si>
  <si>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</si>
  <si>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</si>
  <si>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</si>
  <si>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</si>
  <si>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</si>
  <si>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</si>
  <si>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</si>
  <si>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</si>
  <si>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</si>
  <si>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</si>
  <si>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</si>
  <si>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</si>
  <si>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</si>
  <si>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</si>
  <si>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</si>
  <si>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</si>
  <si>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</si>
  <si>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</si>
  <si>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</si>
  <si>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</si>
  <si>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</si>
  <si>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</si>
  <si>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</si>
  <si>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</si>
  <si>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</si>
  <si>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</si>
  <si>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</si>
  <si>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</si>
  <si>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</si>
  <si>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</si>
  <si>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</si>
  <si>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</si>
  <si>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</si>
  <si>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</si>
  <si>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</si>
  <si>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</si>
  <si>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</si>
  <si>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</si>
  <si>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</si>
  <si>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</si>
  <si>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</si>
  <si>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</si>
  <si>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</si>
  <si>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</si>
  <si>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</si>
  <si>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</si>
  <si>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</si>
  <si>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</si>
  <si>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Mixtepec -Dto. 22 -</t>
  </si>
  <si>
    <t>20319</t>
  </si>
  <si>
    <t>San Pedro Mixtepec -Dto. 26 -</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</si>
  <si>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</si>
  <si>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</si>
  <si>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</si>
  <si>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</si>
  <si>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</si>
  <si>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</si>
  <si>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</si>
  <si>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</si>
  <si>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</si>
  <si>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</si>
  <si>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</si>
  <si>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</si>
  <si>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</si>
  <si>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</si>
  <si>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</si>
  <si>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</si>
  <si>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</si>
  <si>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</si>
  <si>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</si>
  <si>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</si>
  <si>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</si>
  <si>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</si>
  <si>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</si>
  <si>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</si>
  <si>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</si>
  <si>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</si>
  <si>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</si>
  <si>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</si>
  <si>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</si>
  <si>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</si>
  <si>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</si>
  <si>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</si>
  <si>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</si>
  <si>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</si>
  <si>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</si>
  <si>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</si>
  <si>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</si>
  <si>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</si>
  <si>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</si>
  <si>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</si>
  <si>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</si>
  <si>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</si>
  <si>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</si>
  <si>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</si>
  <si>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</si>
  <si>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</si>
  <si>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</si>
  <si>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</si>
  <si>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</si>
  <si>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</si>
  <si>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</si>
  <si>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</si>
  <si>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</si>
  <si>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</si>
  <si>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</si>
  <si>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</si>
  <si>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</si>
  <si>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</si>
  <si>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</si>
  <si>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</si>
  <si>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</si>
  <si>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</si>
  <si>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</si>
  <si>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</si>
  <si>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</si>
  <si>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</si>
  <si>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</si>
  <si>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</si>
  <si>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</si>
  <si>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</si>
  <si>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</si>
  <si>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</si>
  <si>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</si>
  <si>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</si>
  <si>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</si>
  <si>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</si>
  <si>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</si>
  <si>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</si>
  <si>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</si>
  <si>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</si>
  <si>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</si>
  <si>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</si>
  <si>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</si>
  <si>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</si>
  <si>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</si>
  <si>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</si>
  <si>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</si>
  <si>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</si>
  <si>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</si>
  <si>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</si>
  <si>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</si>
  <si>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</si>
  <si>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</si>
  <si>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</si>
  <si>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</si>
  <si>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</si>
  <si>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</si>
  <si>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</si>
  <si>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</si>
  <si>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</si>
  <si>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</si>
  <si>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</si>
  <si>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</si>
  <si>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</si>
  <si>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</si>
  <si>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</si>
  <si>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</si>
  <si>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</si>
  <si>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</si>
  <si>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</si>
  <si>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</si>
  <si>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</si>
  <si>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</si>
  <si>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</si>
  <si>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</si>
  <si>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</si>
  <si>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</si>
  <si>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</si>
  <si>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</si>
  <si>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</si>
  <si>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</si>
  <si>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</si>
  <si>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</si>
  <si>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</si>
  <si>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</si>
  <si>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</si>
  <si>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</si>
  <si>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</si>
  <si>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</si>
  <si>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</si>
  <si>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</si>
  <si>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</si>
  <si>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</si>
  <si>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</si>
  <si>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</si>
  <si>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</si>
  <si>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</si>
  <si>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</si>
  <si>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</si>
  <si>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</si>
  <si>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</si>
  <si>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</si>
  <si>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</si>
  <si>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</si>
  <si>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</si>
  <si>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</si>
  <si>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</si>
  <si>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</si>
  <si>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</si>
  <si>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</si>
  <si>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</si>
  <si>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</si>
  <si>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</si>
  <si>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</si>
  <si>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</si>
  <si>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</si>
  <si>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</si>
  <si>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</si>
  <si>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</si>
  <si>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</si>
  <si>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</si>
  <si>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</si>
  <si>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</si>
  <si>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</si>
  <si>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</si>
  <si>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</si>
  <si>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</si>
  <si>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</si>
  <si>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</si>
  <si>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</si>
  <si>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</si>
  <si>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</si>
  <si>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</si>
  <si>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</si>
  <si>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</si>
  <si>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</si>
  <si>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</si>
  <si>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</si>
  <si>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</si>
  <si>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</si>
  <si>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</si>
  <si>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</si>
  <si>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</si>
  <si>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</si>
  <si>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</si>
  <si>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</si>
  <si>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</si>
  <si>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</si>
  <si>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</si>
  <si>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</si>
  <si>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</si>
  <si>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</si>
  <si>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</si>
  <si>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</si>
  <si>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</si>
  <si>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</si>
  <si>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</si>
  <si>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</si>
  <si>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</si>
  <si>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</si>
  <si>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</si>
  <si>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</si>
  <si>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</si>
  <si>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</si>
  <si>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</si>
  <si>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</si>
  <si>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</si>
  <si>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</si>
  <si>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</si>
  <si>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</si>
  <si>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</si>
  <si>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</si>
  <si>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</si>
  <si>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</si>
  <si>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</si>
  <si>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</si>
  <si>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</si>
  <si>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</si>
  <si>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</si>
  <si>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</si>
  <si>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</si>
  <si>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</si>
  <si>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</si>
  <si>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</si>
  <si>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</si>
  <si>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</si>
  <si>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</si>
  <si>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</si>
  <si>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</si>
  <si>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</si>
  <si>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</si>
  <si>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</si>
  <si>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</si>
  <si>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</si>
  <si>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</si>
  <si>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</si>
  <si>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</si>
  <si>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</si>
  <si>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</si>
  <si>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</si>
  <si>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</si>
  <si>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</si>
  <si>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</si>
  <si>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</si>
  <si>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</si>
  <si>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</si>
  <si>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</si>
  <si>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</si>
  <si>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</si>
  <si>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</si>
  <si>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</si>
  <si>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</si>
  <si>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</si>
  <si>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</si>
  <si>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</si>
  <si>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</si>
  <si>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</si>
  <si>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</si>
  <si>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</si>
  <si>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</si>
  <si>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</si>
  <si>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</si>
  <si>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</si>
  <si>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</si>
  <si>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</si>
  <si>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</si>
  <si>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</si>
  <si>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</si>
  <si>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</si>
  <si>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</si>
  <si>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</si>
  <si>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</si>
  <si>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</si>
  <si>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</si>
  <si>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</si>
  <si>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</si>
  <si>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</si>
  <si>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</si>
  <si>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</si>
  <si>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</si>
  <si>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</si>
  <si>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</si>
  <si>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</si>
  <si>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</si>
  <si>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</si>
  <si>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</si>
  <si>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</si>
  <si>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</si>
  <si>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</si>
  <si>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</si>
  <si>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</si>
  <si>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</si>
  <si>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</si>
  <si>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</si>
  <si>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</si>
  <si>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</si>
  <si>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</si>
  <si>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</si>
  <si>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</si>
  <si>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</si>
  <si>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</si>
  <si>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</si>
  <si>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</si>
  <si>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</si>
  <si>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</si>
  <si>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</si>
  <si>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</si>
  <si>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</si>
  <si>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</si>
  <si>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</si>
  <si>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</si>
  <si>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</si>
  <si>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</si>
  <si>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</si>
  <si>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</si>
  <si>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</si>
  <si>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</si>
  <si>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</si>
  <si>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</si>
  <si>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</si>
  <si>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</si>
  <si>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</si>
  <si>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</si>
  <si>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</si>
  <si>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</si>
  <si>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</si>
  <si>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</si>
  <si>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</si>
  <si>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</si>
  <si>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</si>
  <si>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</si>
  <si>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</si>
  <si>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</si>
  <si>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</si>
  <si>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</si>
  <si>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</si>
  <si>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</si>
  <si>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</si>
  <si>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</si>
  <si>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</si>
  <si>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</si>
  <si>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</si>
  <si>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</si>
  <si>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</si>
  <si>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</si>
  <si>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</si>
  <si>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</si>
  <si>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</si>
  <si>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</si>
  <si>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</si>
  <si>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</si>
  <si>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</si>
  <si>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</si>
  <si>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</si>
  <si>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</si>
  <si>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</si>
  <si>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</si>
  <si>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</si>
  <si>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</si>
  <si>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</si>
  <si>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</si>
  <si>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</si>
  <si>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</si>
  <si>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</si>
  <si>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</si>
  <si>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</si>
  <si>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</si>
  <si>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</si>
  <si>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</si>
  <si>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</si>
  <si>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</si>
  <si>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</si>
  <si>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</si>
  <si>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</si>
  <si>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</si>
  <si>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</si>
  <si>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</si>
  <si>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</si>
  <si>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</si>
  <si>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</si>
  <si>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</si>
  <si>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</si>
  <si>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</si>
  <si>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</si>
  <si>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</si>
  <si>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</si>
  <si>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</si>
  <si>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</si>
  <si>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</si>
  <si>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</si>
  <si>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</si>
  <si>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</si>
  <si>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</si>
  <si>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</si>
  <si>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</si>
  <si>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</si>
  <si>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</si>
  <si>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</si>
  <si>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</si>
  <si>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</si>
  <si>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</si>
  <si>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</si>
  <si>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</si>
  <si>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</si>
  <si>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</si>
  <si>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</si>
  <si>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</si>
  <si>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</si>
  <si>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</si>
  <si>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</si>
  <si>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</si>
  <si>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</si>
  <si>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</si>
  <si>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</si>
  <si>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</si>
  <si>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</si>
  <si>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</si>
  <si>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</si>
  <si>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</si>
  <si>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</si>
  <si>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</si>
  <si>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</si>
  <si>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</si>
  <si>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</si>
  <si>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</si>
  <si>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</si>
  <si>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</si>
  <si>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</si>
  <si>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</si>
  <si>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</si>
  <si>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</si>
  <si>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</si>
  <si>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</si>
  <si>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</si>
  <si>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</si>
  <si>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</si>
  <si>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</si>
  <si>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</si>
  <si>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</si>
  <si>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</si>
  <si>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</si>
  <si>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</si>
  <si>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</si>
  <si>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</si>
  <si>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</si>
  <si>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</si>
  <si>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</si>
  <si>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</si>
  <si>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</si>
  <si>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</si>
  <si>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</si>
  <si>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</si>
  <si>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</si>
  <si>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</si>
  <si>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</si>
  <si>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</si>
  <si>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</si>
  <si>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</si>
  <si>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</si>
  <si>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</si>
  <si>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</si>
  <si>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</si>
  <si>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</si>
  <si>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</si>
  <si>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</si>
  <si>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</si>
  <si>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</si>
  <si>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</si>
  <si>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</si>
  <si>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</si>
  <si>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</si>
  <si>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</si>
  <si>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</si>
  <si>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</si>
  <si>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</si>
  <si>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</si>
  <si>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</si>
  <si>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</si>
  <si>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</si>
  <si>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</si>
  <si>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</si>
  <si>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</si>
  <si>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</si>
  <si>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</si>
  <si>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</si>
  <si>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</si>
  <si>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</si>
  <si>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</si>
  <si>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</si>
  <si>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</si>
  <si>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</si>
  <si>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</si>
  <si>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</si>
  <si>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</si>
  <si>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</si>
  <si>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</si>
  <si>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</si>
  <si>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</si>
  <si>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</si>
  <si>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</si>
  <si>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</si>
  <si>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Informantes
</t>
    </r>
    <r>
      <rPr>
        <i/>
        <sz val="8"/>
        <color theme="1"/>
        <rFont val="Arial"/>
        <family val="2"/>
      </rPr>
      <t>(Responde: institución(es) encargada(s) de los servicios periciales y/ o del servicio médico forense de la entidad federativa; así como, de ser el caso, el centro de identificación humana u homólogo de la misma)</t>
    </r>
  </si>
  <si>
    <t>INFORMANTE BÁSICO</t>
  </si>
  <si>
    <t>FIRMA Y SELLO</t>
  </si>
  <si>
    <t>(Persona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</si>
  <si>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</si>
  <si>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</si>
  <si>
    <t>FIRMA</t>
  </si>
  <si>
    <t>Nombre(s):</t>
  </si>
  <si>
    <t>Primer apellido:</t>
  </si>
  <si>
    <t>Segundo apellido:</t>
  </si>
  <si>
    <t>Institución u órgano:</t>
  </si>
  <si>
    <t>INFORMANTE COMPLEMENTARIO 1</t>
  </si>
  <si>
    <t>(Persona servidora pública -titular o designada- adscrita al(las) área(s) que es(son) la(s) principal(es) productora(s) de la información correspondiente al presente módulo. Nota: en caso de no requerir al "Informante Complementario 1" deje las siguientes celdas en blanco)</t>
  </si>
  <si>
    <t>INFORMANTE COMPLEMENTARIO 2</t>
  </si>
  <si>
    <t>(Persona servidora pública -titular o designada- adscrita al(las) área(s) que es(son) la(s) segunda(s) principal(es) productora(s) de la información correspondiente al presente módulo. Nota: en caso de no requerir al "Informante Complementario 2" deje las siguientes celdas en blanco)</t>
  </si>
  <si>
    <t>OBSERVACIONES:</t>
  </si>
  <si>
    <r>
      <t xml:space="preserve">Participantes
</t>
    </r>
    <r>
      <rPr>
        <i/>
        <sz val="8"/>
        <rFont val="Arial"/>
        <family val="2"/>
      </rPr>
      <t>(Registrar a las personas servidoras públicas que participaron en la integración de la información y/ o en el llenado de los reactivos que se solicitan en el presente módulo. En caso de que las personas servidoras públicas registradas como informantes básico y complementarios hayan integrado información, o llenado algunas preguntas, también deben registrarse en el presente apartado)</t>
    </r>
  </si>
  <si>
    <t>Personas servidoras públicas que participaron en el llenado del módulo</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</si>
  <si>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</si>
  <si>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</si>
  <si>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</si>
  <si>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</si>
  <si>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</si>
  <si>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</si>
  <si>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</si>
  <si>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</si>
  <si>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</si>
  <si>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</si>
  <si>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 xml:space="preserve">fuentes secundarias </t>
    </r>
    <r>
      <rPr>
        <i/>
        <sz val="8"/>
        <rFont val="Arial"/>
        <family val="2"/>
      </rPr>
      <t>serían aquellas de las cuales se obtiene el resto de información (cuando hay más de una fuente).</t>
    </r>
  </si>
  <si>
    <r>
      <t xml:space="preserve">En la columna </t>
    </r>
    <r>
      <rPr>
        <b/>
        <i/>
        <sz val="8"/>
        <rFont val="Arial"/>
        <family val="2"/>
      </rPr>
      <t xml:space="preserve">Nombre de la fuente </t>
    </r>
    <r>
      <rPr>
        <i/>
        <sz val="8"/>
        <rFont val="Arial"/>
        <family val="2"/>
      </rPr>
      <t>debe</t>
    </r>
    <r>
      <rPr>
        <b/>
        <i/>
        <sz val="8"/>
        <rFont val="Arial"/>
        <family val="2"/>
      </rPr>
      <t xml:space="preserve"> </t>
    </r>
    <r>
      <rPr>
        <i/>
        <sz val="8"/>
        <rFont val="Arial"/>
        <family val="2"/>
      </rPr>
      <t>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</si>
  <si>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 </t>
    </r>
  </si>
  <si>
    <r>
      <rPr>
        <b/>
        <i/>
        <u/>
        <sz val="8"/>
        <rFont val="Arial"/>
        <family val="2"/>
      </rPr>
      <t xml:space="preserve">Catálogo de tipos de fuente:
</t>
    </r>
    <r>
      <rPr>
        <b/>
        <i/>
        <sz val="8"/>
        <rFont val="Arial"/>
        <family val="2"/>
      </rPr>
      <t>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</si>
  <si>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 xml:space="preserve">En caso de que seleccione la categoría </t>
    </r>
    <r>
      <rPr>
        <b/>
        <i/>
        <sz val="8"/>
        <rFont val="Arial"/>
        <family val="2"/>
      </rPr>
      <t>"Otra"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</si>
  <si>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</si>
  <si>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</si>
  <si>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</si>
  <si>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</si>
  <si>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</si>
  <si>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</si>
  <si>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</si>
  <si>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</si>
  <si>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</si>
  <si>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</si>
  <si>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</si>
  <si>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</si>
  <si>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</si>
  <si>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</si>
  <si>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</si>
  <si>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</si>
  <si>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</si>
  <si>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</si>
  <si>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</si>
  <si>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</si>
  <si>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</si>
  <si>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</si>
  <si>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</si>
  <si>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</si>
  <si>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</si>
  <si>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</si>
  <si>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</si>
  <si>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</si>
  <si>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INS_8</t>
  </si>
  <si>
    <t>VAC</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</si>
  <si>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</si>
  <si>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</si>
  <si>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</si>
  <si>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</si>
  <si>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</si>
  <si>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</si>
  <si>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</si>
  <si>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</si>
  <si>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</si>
  <si>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</si>
  <si>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</si>
  <si>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</si>
  <si>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</si>
  <si>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</si>
  <si>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</si>
  <si>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</si>
  <si>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</si>
  <si>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</si>
  <si>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</si>
  <si>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</si>
  <si>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</si>
  <si>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</si>
  <si>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</si>
  <si>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</si>
  <si>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</si>
  <si>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</si>
  <si>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</si>
  <si>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</si>
  <si>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</si>
  <si>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</si>
  <si>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</si>
  <si>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</si>
  <si>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</si>
  <si>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</si>
  <si>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</si>
  <si>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</si>
  <si>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</si>
  <si>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</si>
  <si>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</si>
  <si>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</si>
  <si>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</si>
  <si>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</si>
  <si>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</si>
  <si>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</si>
  <si>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</si>
  <si>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2023.
</t>
    </r>
    <r>
      <rPr>
        <b/>
        <i/>
        <sz val="8"/>
        <color theme="1"/>
        <rFont val="Arial"/>
        <family val="2"/>
      </rPr>
      <t>Al cierre del año:</t>
    </r>
    <r>
      <rPr>
        <i/>
        <sz val="8"/>
        <color theme="1"/>
        <rFont val="Arial"/>
        <family val="2"/>
      </rPr>
      <t xml:space="preserve"> la información se refiere a lo existente al 31 de diciembre de 2023.</t>
    </r>
  </si>
  <si>
    <t>2.- Los catálogos utilizados en el presente cuestionario corresponden a denominaciones estándar, de tal forma que si el nombre de alguna categoría no coincide exactamente con la utilizada en la(s) institución(es), debe registrar los datos en aquella que sea homóloga.</t>
  </si>
  <si>
    <r>
      <t xml:space="preserve">3.- Debe considerar como </t>
    </r>
    <r>
      <rPr>
        <i/>
        <u/>
        <sz val="8"/>
        <color theme="1"/>
        <rFont val="Arial"/>
        <family val="2"/>
      </rPr>
      <t>institución(es)</t>
    </r>
    <r>
      <rPr>
        <i/>
        <sz val="8"/>
        <color theme="1"/>
        <rFont val="Arial"/>
        <family val="2"/>
      </rPr>
      <t xml:space="preserve"> a la dirección general, coordinación general, agencia, división, departamento, instituto o, en términos genéricos, cualquier órgano, unidad administrativa o área encargada de los servicios periciales y/ o del servicio médico forense de la entidad federativa. Asimismo, debe considerar como institución al centro de identificación humana u homólogo de la entidad federativa.</t>
    </r>
  </si>
  <si>
    <t>4.- Únicamente debe considerar la información de las unidades de servicios periciales y/ o de servicio médico forense que liste en la pregunta 1.1.</t>
  </si>
  <si>
    <t>5.- Salvo aquellas preguntas que no requieran información por unidad de servicios periciales y/ o de servicio médico forense, el listado de unidades de servicios periciales y/ o de servicio médico forense que se despliega es el mismo que registre como respuesta en la pregunta 1.1.</t>
  </si>
  <si>
    <t>6.-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</si>
  <si>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7.-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</si>
  <si>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8.- No deje celdas en blanco, salvo en los casos en que la instrucción así lo solicite. </t>
  </si>
  <si>
    <t>Glosario de la sección:</t>
  </si>
  <si>
    <r>
      <t xml:space="preserve">1.- </t>
    </r>
    <r>
      <rPr>
        <b/>
        <i/>
        <sz val="8"/>
        <color theme="1"/>
        <rFont val="Arial"/>
        <family val="2"/>
      </rPr>
      <t>Anfiteatros.</t>
    </r>
    <r>
      <rPr>
        <i/>
        <sz val="8"/>
        <color theme="1"/>
        <rFont val="Arial"/>
        <family val="2"/>
      </rPr>
      <t xml:space="preserve"> Se refiere a los espacios físicos, generalmente ubicados en las unidades de servicio médico forense, en donde se practican las necropsias a los cadáveres y/ o restos de seres humanos. Estos espacios físicos de infraestructura pueden servir también como lugar de resguardo temporal de los mismos.</t>
    </r>
  </si>
  <si>
    <r>
      <t xml:space="preserve">2.- </t>
    </r>
    <r>
      <rPr>
        <b/>
        <i/>
        <sz val="8"/>
        <color theme="1"/>
        <rFont val="Arial"/>
        <family val="2"/>
      </rPr>
      <t xml:space="preserve">Anfiteatros móviles. </t>
    </r>
    <r>
      <rPr>
        <i/>
        <sz val="8"/>
        <color theme="1"/>
        <rFont val="Arial"/>
        <family val="2"/>
      </rPr>
      <t>Se refiere a las unidades móviles integradas por equipo especializado y herramientas necesarias para la práctica de las necropsias a los cadáveres y/ o restos de seres humanos, además de contar con equipamiento para el resguardo temporal de los mismos.</t>
    </r>
  </si>
  <si>
    <r>
      <t xml:space="preserve">3.- </t>
    </r>
    <r>
      <rPr>
        <b/>
        <i/>
        <sz val="8"/>
        <rFont val="Arial"/>
        <family val="2"/>
      </rPr>
      <t xml:space="preserve">Cadáver. </t>
    </r>
    <r>
      <rPr>
        <i/>
        <sz val="8"/>
        <rFont val="Arial"/>
        <family val="2"/>
      </rPr>
      <t>Se refiere al cuerpo humano en el que se haya comprobado la pérdida de la vida.</t>
    </r>
  </si>
  <si>
    <r>
      <t xml:space="preserve">4.- </t>
    </r>
    <r>
      <rPr>
        <b/>
        <i/>
        <sz val="8"/>
        <color theme="1"/>
        <rFont val="Arial"/>
        <family val="2"/>
      </rPr>
      <t>Laboratorios.</t>
    </r>
    <r>
      <rPr>
        <i/>
        <sz val="8"/>
        <color theme="1"/>
        <rFont val="Arial"/>
        <family val="2"/>
      </rPr>
      <t xml:space="preserve"> 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 científico en determinada especialidad pericial.</t>
    </r>
  </si>
  <si>
    <r>
      <t xml:space="preserve">5.- </t>
    </r>
    <r>
      <rPr>
        <b/>
        <i/>
        <sz val="8"/>
        <color theme="1"/>
        <rFont val="Arial"/>
        <family val="2"/>
      </rPr>
      <t xml:space="preserve">Laboratorios móviles. </t>
    </r>
    <r>
      <rPr>
        <i/>
        <sz val="8"/>
        <color theme="1"/>
        <rFont val="Arial"/>
        <family val="2"/>
      </rPr>
      <t>Se refiere a las unidades móviles integradas por equipo especializado y herramientas necesarias para peritajes de campo.</t>
    </r>
  </si>
  <si>
    <r>
      <t xml:space="preserve">6.- </t>
    </r>
    <r>
      <rPr>
        <b/>
        <i/>
        <sz val="8"/>
        <rFont val="Arial"/>
        <family val="2"/>
      </rPr>
      <t xml:space="preserve">Restos de seres humanos. </t>
    </r>
    <r>
      <rPr>
        <i/>
        <sz val="8"/>
        <rFont val="Arial"/>
        <family val="2"/>
      </rPr>
      <t>Se refiere a los segmentos y fragmentos exteriores o interiores (con y sin tejido blando) pertenecientes a un cuerpo humano que, por alguna causa externa, han sido separados o desprendidos del mismo.</t>
    </r>
  </si>
  <si>
    <r>
      <t xml:space="preserve">7.- </t>
    </r>
    <r>
      <rPr>
        <b/>
        <i/>
        <sz val="8"/>
        <rFont val="Arial"/>
        <family val="2"/>
      </rPr>
      <t>Servicio médico forense.</t>
    </r>
    <r>
      <rPr>
        <i/>
        <sz val="8"/>
        <rFont val="Arial"/>
        <family val="2"/>
      </rPr>
      <t xml:space="preserve"> Se refiere a aquella función destinada al auxilio de los órganos ministeriales y jurisdiccionales en los procesos judiciales que ante ellos se tramiten, para lo cual se realizan estudios de carácter médico forense, de identificación de cadáveres, químico toxicológicos, histopatológicos, genéticos, antropométricos, odontológicos, dactiloscópicos, entomológicos; así como valoraciones psiquiátricas, psicológicas, entre otras.</t>
    </r>
  </si>
  <si>
    <r>
      <t xml:space="preserve">8.- </t>
    </r>
    <r>
      <rPr>
        <b/>
        <i/>
        <sz val="8"/>
        <rFont val="Arial"/>
        <family val="2"/>
      </rPr>
      <t>Servicios periciales.</t>
    </r>
    <r>
      <rPr>
        <i/>
        <sz val="8"/>
        <rFont val="Arial"/>
        <family val="2"/>
      </rPr>
      <t xml:space="preserve"> Se refiere a aquella función encargada de proporcionar, a través de técnicas universalmente aceptadas, los servicios auxiliares técnicos y científicos para la búsqueda y obtención de indicios y preservación de pruebas, a efecto de lograr la acreditación de los elementos que definan, en materia civil, mercantil y familiar, los hechos controvertidos en juicio y, en materia penal y justicia para adolescentes, la probable responsabilidad de las personas autoras de hechos delictivos, así como la reconstrucción de los hechos que efectuaron y la identificación de sus víctimas. Lo anterior, con la finalidad de proporcionar a los órganos ministeriales y jurisdiccionales informes y dictámenes que sustenten las pruebas ofrecidas por las partes en el proceso.</t>
    </r>
  </si>
  <si>
    <t>.</t>
  </si>
  <si>
    <t>I.1 Estructura organizacional</t>
  </si>
  <si>
    <t>Instrucciones generales para las preguntas de la subsección:</t>
  </si>
  <si>
    <t>1.- Debe considerar la información de las unidades de servicios periciales y/ o de servicio médico forense en operación que formen parte de la estructura orgánica de la(s) institución(es), de acuerdo con la correspondiente ley orgánica, reglamento interno, acuerdos de creación o normatividad equivalente.</t>
  </si>
  <si>
    <t xml:space="preserve">2.- No debe considerar como unidades de servicios periciales y/ o de servicio médico forense a los laboratorios y anfiteatros de manera individual. En caso de que esta instrucción no le aplique, justifíquelo en el recuadro que se encuentra al final de la tabla de respuesta de la pregunta 1.1. </t>
  </si>
  <si>
    <t>Glosario de la subsección:</t>
  </si>
  <si>
    <r>
      <t xml:space="preserve">1.- </t>
    </r>
    <r>
      <rPr>
        <b/>
        <i/>
        <sz val="8"/>
        <rFont val="Arial"/>
        <family val="2"/>
      </rPr>
      <t>Bodegas para el almacenamiento de indicios y evidencias.</t>
    </r>
    <r>
      <rPr>
        <i/>
        <sz val="8"/>
        <rFont val="Arial"/>
        <family val="2"/>
      </rPr>
      <t xml:space="preserve"> Se refiere a los espacios físicos especializados con los que cuentan las unidades de servicios periciales y/ o de servicio médico forense para conservar, almacenar o resguardar la integridad de aquellos indicios no biológicos encontrados en el lugar de los hechos, como pueden ser prendas u objetos personales, bienes y otros elementos materiales probatorios.</t>
    </r>
  </si>
  <si>
    <r>
      <t xml:space="preserve">2.- </t>
    </r>
    <r>
      <rPr>
        <b/>
        <i/>
        <sz val="8"/>
        <color theme="1"/>
        <rFont val="Arial"/>
        <family val="2"/>
      </rPr>
      <t xml:space="preserve">Unidades de servicios periciales y/ o de servicio médico forense. </t>
    </r>
    <r>
      <rPr>
        <i/>
        <sz val="8"/>
        <color theme="1"/>
        <rFont val="Arial"/>
        <family val="2"/>
      </rPr>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Estas unidades pueden integrarse por diversos espacios físicos, tales como anfiteatros, laboratorios, bodegas para el almacenamiento de indicios y evidencias, áreas para funciones administrativas, ventanillas de atención al público, entre otros.</t>
    </r>
  </si>
  <si>
    <t>TABLA</t>
  </si>
  <si>
    <t>FILA</t>
  </si>
  <si>
    <t>1.1.-</t>
  </si>
  <si>
    <t>Anote el nombre de cada una de las unidades de servicios periciales y/ o de servicio médico forense que conformaban al cierre del año 2023 la estructura orgánica de la(s) institución(es). Por cada una de estas, señale la función desarrollada y anote el total de anfiteatros y de laboratorios en operación, según tipo, así como de bodegas para el almacenamiento de indicios y evidencias con las que contaba al cierre del referido año.</t>
  </si>
  <si>
    <t>ESP</t>
  </si>
  <si>
    <t>MAX</t>
  </si>
  <si>
    <t>MIN</t>
  </si>
  <si>
    <t>En la columna "Nombre de las unidades de servicios periciales y/ o de servicio médico forense" debe anotar el nombre de cada una de las unidades de servicios periciales y/ o de servicio médico forense con las que haya contado. Por su parte, en la columna "ID unidad de servicios periciales y/ o de servicio médico forense" el personal INEGI debe anotar su clave y/ o número de identificación.</t>
  </si>
  <si>
    <t>El nombre de las unidades de servicios periciales y/ o de servicio médico forense debe registrarse en mayúsculas, sin comillas ni signos de acentuación, puntuación, paréntesis y abreviaturas.</t>
  </si>
  <si>
    <t>En el numeral 1, y de ser el caso en el numeral 2, debe considerar la información relacionada con las oficinas centrales de la(s) institución(es), aun cuando en estas se realicen funciones administrativas y/ o de coordinación de las unidades de servicios periciales y/ o de servicio médico forense. En caso de que sea una la institución informante del presente cuestionario, ya sea porque solo desarrolle una de las funciones o porque ejerza ambas de manera simultánea, únicamente registre la información correspondiente en el numeral 1.</t>
  </si>
  <si>
    <r>
      <t xml:space="preserve">En caso de que sea una la institución informante del presente cuestionario derivado de que solo desarrolle una de las funciones (servicios periciales </t>
    </r>
    <r>
      <rPr>
        <b/>
        <i/>
        <u/>
        <sz val="8"/>
        <color theme="1"/>
        <rFont val="Arial"/>
        <family val="2"/>
      </rPr>
      <t>o</t>
    </r>
    <r>
      <rPr>
        <i/>
        <u/>
        <sz val="8"/>
        <color theme="1"/>
        <rFont val="Arial"/>
        <family val="2"/>
      </rPr>
      <t xml:space="preserve"> servicio médico forense), no puede seleccionar el código "3" en la columna "Función desarrollada" de ninguna de las unidades de servicios periciales y/ o de servicio médico forense listadas.</t>
    </r>
  </si>
  <si>
    <r>
      <t xml:space="preserve">En caso de que sea una la institución informante del presente cuestionario derivado de que ejerza ambas funciones de manera simultánea (servicios periciales </t>
    </r>
    <r>
      <rPr>
        <b/>
        <i/>
        <u/>
        <sz val="8"/>
        <color theme="1"/>
        <rFont val="Arial"/>
        <family val="2"/>
      </rPr>
      <t>y</t>
    </r>
    <r>
      <rPr>
        <i/>
        <u/>
        <sz val="8"/>
        <color theme="1"/>
        <rFont val="Arial"/>
        <family val="2"/>
      </rPr>
      <t xml:space="preserve"> servicio médico forense), seleccione el código "3" en la columna "Función desarrollada" de la unidad de servicios periciales y/ o de servicio médico forense listada en el numeral 1.</t>
    </r>
  </si>
  <si>
    <t>Para el numeral 1, y de ser el caso para el numeral 2, en la columna "Bodegas para el almacenamiento de indicios y evidencias" y en los apartados "Anfiteatros, según tipo" y "Laboratorios, según tipo" únicamente debe considerar la información relacionada con las oficinas centrales de la(s) institución(es), por lo que no debe considerar la información correspondiente al resto de las unidades de servicios periciales y/ o de servicio médico forense listadas.</t>
  </si>
  <si>
    <t>Para cada unidad de servicios periciales y/ o de servicio médico forense, en caso de que seleccione el código "1" en la columna "Función desarrollada", no puede registrar información en el apartado "Anfiteatros, según tipo". En caso de que esta instrucción no le aplique, justifíquelo en el recuadro que se encuentra al final de la tabla de respuesta.</t>
  </si>
  <si>
    <t>En la columna "Móviles" de los apartados "Anfiteatros, según tipo" y "Laboratorios, según tipo" no debe considerar las cámaras de frío móviles ni las ambulancias forenses que únicamente sean utilizadas para el traslado de los indicios y pruebas recabadas en los peritajes de campo; toda vez que dicha información se requiere en las preguntas 1.3 y 1.13, respectivamente.</t>
  </si>
  <si>
    <t>En la columna "Bodegas para el almacenamiento de indicios y evidencias" no debe considerar los anfiteatros, laboratorios, osteotecas o cualquier otro espacio o equipamiento cuya función sea el resguardo y/ o almacenamiento de los cadáveres y/ o restos de seres humanos e indicios biológicos.</t>
  </si>
  <si>
    <t>En el Complemento 1 debe anotar el tipo de posesión, ubicación geográfica, horario de atención y datos de contacto de cada una de las unidades de servicios periciales y/ o de servicio médico forense.</t>
  </si>
  <si>
    <t>Complemento 1</t>
  </si>
  <si>
    <t>Nombre de las unidades de servicios periciales y/ o de servicio médico forense</t>
  </si>
  <si>
    <r>
      <t xml:space="preserve">ID unidad de servicios periciales y/ o de servicio médico forense
</t>
    </r>
    <r>
      <rPr>
        <i/>
        <sz val="8"/>
        <rFont val="Arial"/>
        <family val="2"/>
      </rPr>
      <t>(para uso exclusivo del personal del INEGI)</t>
    </r>
  </si>
  <si>
    <r>
      <t xml:space="preserve">Función desarrollada
</t>
    </r>
    <r>
      <rPr>
        <i/>
        <sz val="8"/>
        <rFont val="Arial"/>
        <family val="2"/>
      </rPr>
      <t>(1. Servicios periciales / 2. Servicio médico forense / 3. Servicios periciales y servicio médico forense)</t>
    </r>
  </si>
  <si>
    <t>Anfiteatros, según tipo</t>
  </si>
  <si>
    <t>Laboratorios, según tipo</t>
  </si>
  <si>
    <t>Bodegas para el almacenamiento de indicios y evidencias</t>
  </si>
  <si>
    <t>ANFITEATROS</t>
  </si>
  <si>
    <t>LABORATORIOS</t>
  </si>
  <si>
    <t>INDICADOR</t>
  </si>
  <si>
    <t>INST_2</t>
  </si>
  <si>
    <t>Total</t>
  </si>
  <si>
    <t>Fijos</t>
  </si>
  <si>
    <t>Móviles</t>
  </si>
  <si>
    <t>TOTAL</t>
  </si>
  <si>
    <t>NS</t>
  </si>
  <si>
    <t>SUMA</t>
  </si>
  <si>
    <t>COMP</t>
  </si>
  <si>
    <t>TXT</t>
  </si>
  <si>
    <t>NUM</t>
  </si>
  <si>
    <t>MAYUS</t>
  </si>
  <si>
    <t>TILDE</t>
  </si>
  <si>
    <t>SIGNOS</t>
  </si>
  <si>
    <t>FIL_BCO</t>
  </si>
  <si>
    <t>SALTO</t>
  </si>
  <si>
    <t>ESP_VAC</t>
  </si>
  <si>
    <t>36.</t>
  </si>
  <si>
    <t>37.</t>
  </si>
  <si>
    <t>38.</t>
  </si>
  <si>
    <t>39.</t>
  </si>
  <si>
    <t>40.</t>
  </si>
  <si>
    <t>41.</t>
  </si>
  <si>
    <t>42.</t>
  </si>
  <si>
    <t>43.</t>
  </si>
  <si>
    <t>44.</t>
  </si>
  <si>
    <t>45.</t>
  </si>
  <si>
    <t>S</t>
  </si>
  <si>
    <t>Total de unidades de servicios periciales y/ o de servicio médico forense</t>
  </si>
  <si>
    <t>En caso de tener algún comentario u observación al dato registrado en la respuesta de la presente pregunta, o los datos que derivan de la misma, favor de anotarlo en el siguiente espacio. De lo contrario, déjelo en blanco.</t>
  </si>
  <si>
    <t>1.2.-</t>
  </si>
  <si>
    <t>Indique, por cada una de las unidades de servicios periciales y/ o de servicio médico forense, si durante el año 2023 atendió alguna especialidad pericial. En caso afirmativo, señale las especialidades periciales atendidas; utilizando para tal efecto el catálogo que se presenta en la parte inferior de la siguiente tabla.</t>
  </si>
  <si>
    <t>Para cada unidad de servicios periciales y/ o de servicio médico forense, debe considerar las especialidades periciales atendidas en sus anfiteatros y laboratorios, así como en aquellos espacios físicos o áreas que no necesariamente requieran de algún laboratorio para su atención, como pueden ser la psicología clínica, traducción e interpretación, contabilidad, entre otras.</t>
  </si>
  <si>
    <t>En caso de que determinada unidad de servicios periciales y/ o de servicio médico forense no haya atendido alguna especialidad pericial, o no cuente con información para determinarlo, indíquelo en la columna correspondiente conforme al catálogo respectivo y deje el resto de la fila en blanco.</t>
  </si>
  <si>
    <t>Para cada unidad de servicios periciales y/ o de servicio médico forense, seleccione con una "X" la o las especialidades periciales que correspondan.</t>
  </si>
  <si>
    <t>En caso de que seleccione el código "1.21, "2.6", "5.4", "14.3", "15.5", "19.6" y/ o "21" en el apartado "Especialidades periciales", debe anotar el nombre de dicha(s) especialidad(es) pericial(es) en los recuadros destinados para tal efecto que se encuentran al final de la tabla de respuesta.</t>
  </si>
  <si>
    <t>Link para consultar el anexo "Especialidades periciales"</t>
  </si>
  <si>
    <t>(1 de 3)</t>
  </si>
  <si>
    <r>
      <t xml:space="preserve">¿Atendió alguna especialidad pericial?
</t>
    </r>
    <r>
      <rPr>
        <i/>
        <sz val="8"/>
        <color theme="1"/>
        <rFont val="Arial"/>
        <family val="2"/>
      </rPr>
      <t>(1. Sí / 2. No / 9. No identificado)</t>
    </r>
  </si>
  <si>
    <r>
      <t xml:space="preserve">Especialidades periciales
</t>
    </r>
    <r>
      <rPr>
        <i/>
        <sz val="8"/>
        <color theme="1"/>
        <rFont val="Arial"/>
        <family val="2"/>
      </rPr>
      <t>(ver catálogo)</t>
    </r>
  </si>
  <si>
    <t>1.1</t>
  </si>
  <si>
    <t>1.2</t>
  </si>
  <si>
    <t>1.3</t>
  </si>
  <si>
    <t>1.4</t>
  </si>
  <si>
    <t>1.5</t>
  </si>
  <si>
    <t>1.6</t>
  </si>
  <si>
    <t>1.7</t>
  </si>
  <si>
    <t>1.8</t>
  </si>
  <si>
    <t>1.9</t>
  </si>
  <si>
    <t>1.10</t>
  </si>
  <si>
    <t>1.11</t>
  </si>
  <si>
    <t>1.12</t>
  </si>
  <si>
    <t>1.13</t>
  </si>
  <si>
    <t>1.14</t>
  </si>
  <si>
    <t>1.15</t>
  </si>
  <si>
    <t>1.16</t>
  </si>
  <si>
    <t>1.17</t>
  </si>
  <si>
    <t>1.18</t>
  </si>
  <si>
    <t>1.19</t>
  </si>
  <si>
    <t>1.20</t>
  </si>
  <si>
    <t>1.21</t>
  </si>
  <si>
    <t>2.1</t>
  </si>
  <si>
    <t>2.2</t>
  </si>
  <si>
    <t>2.3</t>
  </si>
  <si>
    <t>2.4</t>
  </si>
  <si>
    <t>2.5</t>
  </si>
  <si>
    <t>2.6</t>
  </si>
  <si>
    <t>5.1</t>
  </si>
  <si>
    <t>5.2</t>
  </si>
  <si>
    <t>5.3</t>
  </si>
  <si>
    <t>5.4</t>
  </si>
  <si>
    <t>14.1</t>
  </si>
  <si>
    <t>14.2</t>
  </si>
  <si>
    <t>14.3</t>
  </si>
  <si>
    <t>15.1</t>
  </si>
  <si>
    <t>15.2</t>
  </si>
  <si>
    <t>15.3</t>
  </si>
  <si>
    <t>15.4</t>
  </si>
  <si>
    <t>15.5</t>
  </si>
  <si>
    <t>19.1</t>
  </si>
  <si>
    <t>19.2</t>
  </si>
  <si>
    <t>19.3</t>
  </si>
  <si>
    <t>19.4</t>
  </si>
  <si>
    <t>19.5</t>
  </si>
  <si>
    <t>19.6</t>
  </si>
  <si>
    <t>CONT</t>
  </si>
  <si>
    <t>(2 de 3)</t>
  </si>
  <si>
    <t>(3 de 3)</t>
  </si>
  <si>
    <r>
      <t xml:space="preserve">Otra especialidad forense:
</t>
    </r>
    <r>
      <rPr>
        <i/>
        <sz val="8"/>
        <color theme="1"/>
        <rFont val="Arial"/>
        <family val="2"/>
      </rPr>
      <t>(especifique)</t>
    </r>
  </si>
  <si>
    <t>OEF</t>
  </si>
  <si>
    <r>
      <t xml:space="preserve">Otra especialidad criminalística:
</t>
    </r>
    <r>
      <rPr>
        <i/>
        <sz val="8"/>
        <color theme="1"/>
        <rFont val="Arial"/>
        <family val="2"/>
      </rPr>
      <t>(especifique)</t>
    </r>
  </si>
  <si>
    <t>OEC</t>
  </si>
  <si>
    <r>
      <t xml:space="preserve">Otra especialidad en traducción e interpretación:
</t>
    </r>
    <r>
      <rPr>
        <i/>
        <sz val="8"/>
        <color theme="1"/>
        <rFont val="Arial"/>
        <family val="2"/>
      </rPr>
      <t>(especifique)</t>
    </r>
  </si>
  <si>
    <t>OETI</t>
  </si>
  <si>
    <r>
      <t xml:space="preserve">Otra especialidad en construcciones, superficies y desarrollo urbano:
</t>
    </r>
    <r>
      <rPr>
        <i/>
        <sz val="8"/>
        <color theme="1"/>
        <rFont val="Arial"/>
        <family val="2"/>
      </rPr>
      <t>(especifique)</t>
    </r>
  </si>
  <si>
    <r>
      <t xml:space="preserve">Otra especialidad en ingeniería:
</t>
    </r>
    <r>
      <rPr>
        <i/>
        <sz val="8"/>
        <color theme="1"/>
        <rFont val="Arial"/>
        <family val="2"/>
      </rPr>
      <t>(especifique)</t>
    </r>
  </si>
  <si>
    <t>OEI</t>
  </si>
  <si>
    <r>
      <t xml:space="preserve">Otra especialidad en sociales y jurídicas:
</t>
    </r>
    <r>
      <rPr>
        <i/>
        <sz val="8"/>
        <color theme="1"/>
        <rFont val="Arial"/>
        <family val="2"/>
      </rPr>
      <t>(especifique)</t>
    </r>
  </si>
  <si>
    <t>OESJ</t>
  </si>
  <si>
    <r>
      <t xml:space="preserve">Otra especialidad pericial:
</t>
    </r>
    <r>
      <rPr>
        <i/>
        <sz val="8"/>
        <color theme="1"/>
        <rFont val="Arial"/>
        <family val="2"/>
      </rPr>
      <t>(especifique)</t>
    </r>
  </si>
  <si>
    <t>OEP</t>
  </si>
  <si>
    <t>Catálogo de especialidades periciales</t>
  </si>
  <si>
    <t>1. Forense</t>
  </si>
  <si>
    <t>Antropología física forense</t>
  </si>
  <si>
    <t>Documentos cuestionados</t>
  </si>
  <si>
    <t>Antropología social forense</t>
  </si>
  <si>
    <t>Valuación de bienes o servicios</t>
  </si>
  <si>
    <t>Arqueología forense</t>
  </si>
  <si>
    <t>Incendios, explosiones y siniestros</t>
  </si>
  <si>
    <t>Arquitectura forense</t>
  </si>
  <si>
    <t>Médicas</t>
  </si>
  <si>
    <t>Balística forense</t>
  </si>
  <si>
    <t>Biológicas</t>
  </si>
  <si>
    <t>Contabilidad forense</t>
  </si>
  <si>
    <t>Combustible, transporte y vialidad</t>
  </si>
  <si>
    <t>Lofoscopía forense</t>
  </si>
  <si>
    <t>Delitos ambientales</t>
  </si>
  <si>
    <t>Fotografía forense</t>
  </si>
  <si>
    <t>Tránsito terrestre</t>
  </si>
  <si>
    <t>Genética forense</t>
  </si>
  <si>
    <t>14. Construcciones, superficies y desarrollo urbano</t>
  </si>
  <si>
    <t>Arquitectura</t>
  </si>
  <si>
    <t>Ingeniería civil forense</t>
  </si>
  <si>
    <t>Topografía</t>
  </si>
  <si>
    <t>Medicina forense</t>
  </si>
  <si>
    <r>
      <t xml:space="preserve">Otra especialidad en construcciones, superficies y desarrollo urbano </t>
    </r>
    <r>
      <rPr>
        <i/>
        <sz val="8"/>
        <rFont val="Arial"/>
        <family val="2"/>
      </rPr>
      <t>(especifique)</t>
    </r>
  </si>
  <si>
    <t>Odontología forense</t>
  </si>
  <si>
    <t>15. Ingenierías</t>
  </si>
  <si>
    <t>Ingeniería civil</t>
  </si>
  <si>
    <t>Poligrafía forense</t>
  </si>
  <si>
    <t>Ingeniería eléctrica</t>
  </si>
  <si>
    <t>Psicología forense</t>
  </si>
  <si>
    <t>Ingeniería electrónica</t>
  </si>
  <si>
    <t>Química forense</t>
  </si>
  <si>
    <t>Ingeniería mecánica</t>
  </si>
  <si>
    <t>Radiología forense</t>
  </si>
  <si>
    <r>
      <t xml:space="preserve">Otra especialidad en ingeniería </t>
    </r>
    <r>
      <rPr>
        <i/>
        <sz val="8"/>
        <rFont val="Arial"/>
        <family val="2"/>
      </rPr>
      <t>(especifique)</t>
    </r>
  </si>
  <si>
    <t>Entomología forense</t>
  </si>
  <si>
    <t>Higiene, calidad y seguridad</t>
  </si>
  <si>
    <t>Anatomía patológica forense</t>
  </si>
  <si>
    <t>Artes</t>
  </si>
  <si>
    <t>Informática forense</t>
  </si>
  <si>
    <t>Administrativas y económicas</t>
  </si>
  <si>
    <t>Grafología forense</t>
  </si>
  <si>
    <t>19. Sociales y jurídicas</t>
  </si>
  <si>
    <t>Albacea</t>
  </si>
  <si>
    <r>
      <t xml:space="preserve">Otra especialidad forense </t>
    </r>
    <r>
      <rPr>
        <i/>
        <sz val="8"/>
        <rFont val="Arial"/>
        <family val="2"/>
      </rPr>
      <t>(especifique)</t>
    </r>
  </si>
  <si>
    <t>Antropología social</t>
  </si>
  <si>
    <t>2. Criminalística</t>
  </si>
  <si>
    <t>Análisis de voz</t>
  </si>
  <si>
    <t>Curador</t>
  </si>
  <si>
    <t>Audio y video</t>
  </si>
  <si>
    <t>Interventor</t>
  </si>
  <si>
    <t>Criminalística</t>
  </si>
  <si>
    <t>Psicología</t>
  </si>
  <si>
    <t>Identificación fisonómica</t>
  </si>
  <si>
    <r>
      <t xml:space="preserve">Otra especialidad en sociales y jurídicas </t>
    </r>
    <r>
      <rPr>
        <i/>
        <sz val="8"/>
        <rFont val="Arial"/>
        <family val="2"/>
      </rPr>
      <t>(especifique)</t>
    </r>
  </si>
  <si>
    <t>Retrato hablado</t>
  </si>
  <si>
    <t>Propiedad intelectual</t>
  </si>
  <si>
    <r>
      <t xml:space="preserve">Otra especialidad criminalística </t>
    </r>
    <r>
      <rPr>
        <i/>
        <sz val="8"/>
        <rFont val="Arial"/>
        <family val="2"/>
      </rPr>
      <t>(especifique)</t>
    </r>
  </si>
  <si>
    <r>
      <t xml:space="preserve">Otra especialidad pericial </t>
    </r>
    <r>
      <rPr>
        <i/>
        <sz val="8"/>
        <rFont val="Arial"/>
        <family val="2"/>
      </rPr>
      <t>(especifique)</t>
    </r>
  </si>
  <si>
    <t>Informática y tecnologías de la comunicación</t>
  </si>
  <si>
    <t>Identificación de individuos y procesos de la comunicación</t>
  </si>
  <si>
    <t>5. Traducción e interpretación</t>
  </si>
  <si>
    <t>Interpretación auditivo oral y lenguaje de señas</t>
  </si>
  <si>
    <t>Traducción e interpretación de lengua indígena</t>
  </si>
  <si>
    <t>Traducción e interpretación de idiomas</t>
  </si>
  <si>
    <r>
      <t xml:space="preserve">Otra especialidad en traducción e interpretación </t>
    </r>
    <r>
      <rPr>
        <i/>
        <sz val="8"/>
        <rFont val="Arial"/>
        <family val="2"/>
      </rPr>
      <t>(especifique)</t>
    </r>
  </si>
  <si>
    <t>I.2 Infraestructura</t>
  </si>
  <si>
    <r>
      <t xml:space="preserve">1.- </t>
    </r>
    <r>
      <rPr>
        <b/>
        <i/>
        <sz val="8"/>
        <rFont val="Arial"/>
        <family val="2"/>
      </rPr>
      <t>Sala necroquirúrgica.</t>
    </r>
    <r>
      <rPr>
        <i/>
        <sz val="8"/>
        <rFont val="Arial"/>
        <family val="2"/>
      </rPr>
      <t xml:space="preserve"> 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o restos de seres humanos, y extractor de aire.</t>
    </r>
  </si>
  <si>
    <t>I.2.1 Anfiteatros</t>
  </si>
  <si>
    <t>INS_GRAL_1</t>
  </si>
  <si>
    <t>Instrucciones generales para las preguntas del apartado:</t>
  </si>
  <si>
    <t>1.- En caso de que la suma de las cantidades reportadas como respuesta en la columna "Total" del apartado "Anfiteatros, según tipo" de la pregunta 1.1 no sea un dato numérico mayor a cero, no puede registrar información en el presente apartado.</t>
  </si>
  <si>
    <t>2.- No debe considerar las salas necroquirúrgicas (y su equipamiento), mesas anatómicas, cámaras de frío y osteotecas que se hayan encontrado fuera de servicio, o bien, no habían sido asignados para su uso u operación al cierre del año.</t>
  </si>
  <si>
    <t>3.- El listado de anfiteatros que se despliega es el mismo que registre como respuesta en la pregunta 1.3.</t>
  </si>
  <si>
    <t>Glosario del apartado:</t>
  </si>
  <si>
    <r>
      <t xml:space="preserve">1.- </t>
    </r>
    <r>
      <rPr>
        <b/>
        <i/>
        <sz val="8"/>
        <rFont val="Arial"/>
        <family val="2"/>
      </rPr>
      <t>Cámara de frío.</t>
    </r>
    <r>
      <rPr>
        <i/>
        <sz val="8"/>
        <rFont val="Arial"/>
        <family val="2"/>
      </rPr>
      <t xml:space="preserve"> Se refiere al espacio físico que cuenta con la capacidad de regulación térmica a efecto de retrasar el proceso de descomposición de los cadáveres y/ o restos de seres humanos para su conservación y resguardo. Dentro de esta categoría debe considerar a los contenedores de acero inoxidable comúnmente denominados refrigeradores.</t>
    </r>
  </si>
  <si>
    <r>
      <t xml:space="preserve">2.- </t>
    </r>
    <r>
      <rPr>
        <b/>
        <i/>
        <sz val="8"/>
        <rFont val="Arial"/>
        <family val="2"/>
      </rPr>
      <t>Mesa anatómica.</t>
    </r>
    <r>
      <rPr>
        <i/>
        <sz val="8"/>
        <rFont val="Arial"/>
        <family val="2"/>
      </rPr>
      <t xml:space="preserve"> Se refiere a la mesa de acero inoxidable, comúnmente denominada plancha, utilizada para la realización de exámenes postmortem.</t>
    </r>
  </si>
  <si>
    <r>
      <t xml:space="preserve">3.- </t>
    </r>
    <r>
      <rPr>
        <b/>
        <i/>
        <sz val="8"/>
        <rFont val="Arial"/>
        <family val="2"/>
      </rPr>
      <t xml:space="preserve">Osteoteca. </t>
    </r>
    <r>
      <rPr>
        <i/>
        <sz val="8"/>
        <rFont val="Arial"/>
        <family val="2"/>
      </rPr>
      <t>Se refiere al espacio físico para resguardar, contener o almacenar restos óseos.</t>
    </r>
  </si>
  <si>
    <r>
      <t xml:space="preserve">4.- </t>
    </r>
    <r>
      <rPr>
        <b/>
        <i/>
        <sz val="8"/>
        <rFont val="Arial"/>
        <family val="2"/>
      </rPr>
      <t xml:space="preserve">Restos de seres humanos con tejido blando. </t>
    </r>
    <r>
      <rPr>
        <i/>
        <sz val="8"/>
        <rFont val="Arial"/>
        <family val="2"/>
      </rPr>
      <t>Se refiere a los segmentos y fragmentos humanos que conservan tejidos como piel, mucosa, músculo, tejido celular subcutáneo, paquete neurovascular, entre otros.</t>
    </r>
  </si>
  <si>
    <r>
      <t xml:space="preserve">5.- </t>
    </r>
    <r>
      <rPr>
        <b/>
        <i/>
        <sz val="8"/>
        <rFont val="Arial"/>
        <family val="2"/>
      </rPr>
      <t xml:space="preserve">Restos de seres humanos sin tejido blando. </t>
    </r>
    <r>
      <rPr>
        <i/>
        <sz val="8"/>
        <rFont val="Arial"/>
        <family val="2"/>
      </rPr>
      <t>Se refiere a los segmentos y fragmentos humanos que se encuentran esqueletizados, es decir, carentes de tejidos blandos.</t>
    </r>
  </si>
  <si>
    <t>1.3.-</t>
  </si>
  <si>
    <t>Anote el nombre de cada uno de los anfiteatros en operación al cierre del año 2023 con los que contaba(n) la(s) institución(es). Por cada uno de estos, señale su tipo y anote el total de salas necroquirúrgicas, mesas anatómicas, cámaras de frío y osteotecas con las que contaba al cierre del referido año.</t>
  </si>
  <si>
    <t>En la columna "Nombre de los anfiteatros" debe anotar el nombre de cada uno de los anfiteatros con los que haya contado. Por su parte, en la columna "ID anfiteatro" el personal INEGI debe anotar su clave y/ o número de identificación.</t>
  </si>
  <si>
    <t>El nombre de los anfiteatros debe registrarse en mayúsculas, sin comillas ni signos de acentuación, puntuación, paréntesis y abreviaturas.</t>
  </si>
  <si>
    <t>En la columna "Salas necroquirúrgicas" debe considerar la totalidad de salas necroquirúrgicas con las que haya contado determinado anfiteatro, aun cuando estas se hayan encontrado en el mismo espacio físico.</t>
  </si>
  <si>
    <t>En la columna "Mesas anatómicas" debe considerar la totalidad de mesas anatómicas con las que haya contado determinado anfiteatro, independientemente de que las mismas formen parte de alguna sala necroquirúrgica.</t>
  </si>
  <si>
    <t>La cantidad de anfiteatros que registre debe ser igual a la suma de las cantidades reportadas como respuesta en la columna "Total" del apartado "Anfiteatros, según tipo" de la pregunta 1.1, así como corresponder a su desagregación por tipo.</t>
  </si>
  <si>
    <t>En el Complemento 2 debe anotar el tipo de posesión, ubicación geográfica, horario de atención y datos de contacto de cada uno de los anfiteatros fijos.</t>
  </si>
  <si>
    <t>Complemento 2</t>
  </si>
  <si>
    <t>INST_5</t>
  </si>
  <si>
    <t>Nombre de los anfiteatros</t>
  </si>
  <si>
    <r>
      <t xml:space="preserve">ID anfiteatro
</t>
    </r>
    <r>
      <rPr>
        <i/>
        <sz val="8"/>
        <rFont val="Arial"/>
        <family val="2"/>
      </rPr>
      <t>(para uso exclusivo del personal del INEGI)</t>
    </r>
  </si>
  <si>
    <r>
      <rPr>
        <b/>
        <sz val="9"/>
        <rFont val="Arial"/>
        <family val="2"/>
      </rPr>
      <t xml:space="preserve">Tipo </t>
    </r>
    <r>
      <rPr>
        <sz val="9"/>
        <rFont val="Arial"/>
        <family val="2"/>
      </rPr>
      <t xml:space="preserve">
</t>
    </r>
    <r>
      <rPr>
        <i/>
        <sz val="8"/>
        <rFont val="Arial"/>
        <family val="2"/>
      </rPr>
      <t>(1. Fijo / 2. Móvil)</t>
    </r>
  </si>
  <si>
    <t>Salas necroquirúrgicas</t>
  </si>
  <si>
    <t xml:space="preserve">Mesas anatómicas </t>
  </si>
  <si>
    <t>Cámaras de frío</t>
  </si>
  <si>
    <t>Osteotecas</t>
  </si>
  <si>
    <t>FIJO</t>
  </si>
  <si>
    <t>MOVIL</t>
  </si>
  <si>
    <t>ANF_1.1</t>
  </si>
  <si>
    <t>ANF_1.3</t>
  </si>
  <si>
    <t>1.4.-</t>
  </si>
  <si>
    <t>Señale, por cada uno de los anfiteatros, el tipo de equipamiento con el que contaban las salas necroquirúrgicas al cierre del año 2023; utilizando para tal efecto el catálogo que se presenta en la parte inferior de la siguiente tabla.</t>
  </si>
  <si>
    <r>
      <t xml:space="preserve">Para cada anfiteatro, en caso de que la cantidad reportada como respuesta en la columna "Salas necroquirúrgicas" de la </t>
    </r>
    <r>
      <rPr>
        <b/>
        <i/>
        <sz val="8"/>
        <rFont val="Arial"/>
        <family val="2"/>
      </rPr>
      <t>pregunta anterior</t>
    </r>
    <r>
      <rPr>
        <i/>
        <sz val="8"/>
        <rFont val="Arial"/>
        <family val="2"/>
      </rPr>
      <t xml:space="preserve"> no sea un dato numérico mayor a cero, no puede registrar información en el presente reactivo.</t>
    </r>
  </si>
  <si>
    <t>En el código "18" del apartado "Tipo de equipamiento de las salas necroquirúrgicas" no debe considerar las mesas anatómicas ni los instrumentos para la práctica de necropsias, como lo es el material para cortes, pinzas, material para medición, envases y material para recolección y conservación de muestras, además del equipo de protección para el personal y material de limpieza.</t>
  </si>
  <si>
    <t>Para cada anfiteatro, seleccione con una "X" el o los tipos de equipamiento de las salas necroquirúrgicas que correspondan.</t>
  </si>
  <si>
    <t>En caso de que seleccione el código "18" en el apartado "Tipo de equipamiento de las salas necroquirúrgicas", debe anotar el nombre de dicho(s) tipo(s) de equipamiento(s) en el recuadro destinado para tal efecto que se encuentra al final de la tabla de respuesta.</t>
  </si>
  <si>
    <r>
      <t xml:space="preserve">Tipo de equipamiento de las salas necroquirúrgicas
</t>
    </r>
    <r>
      <rPr>
        <i/>
        <sz val="8"/>
        <rFont val="Arial"/>
        <family val="2"/>
      </rPr>
      <t>(ver catálogo)</t>
    </r>
  </si>
  <si>
    <r>
      <rPr>
        <sz val="9"/>
        <rFont val="Arial"/>
        <family val="2"/>
      </rPr>
      <t xml:space="preserve">Otro tipo:
</t>
    </r>
    <r>
      <rPr>
        <i/>
        <sz val="8"/>
        <rFont val="Arial"/>
        <family val="2"/>
      </rPr>
      <t>(especifique)</t>
    </r>
  </si>
  <si>
    <t>OT</t>
  </si>
  <si>
    <t>Catálogo de tipo de equipamiento de las salas necroquirúrgicas</t>
  </si>
  <si>
    <t>Equipo de rayos X</t>
  </si>
  <si>
    <t>Escaleras de altura</t>
  </si>
  <si>
    <t>Básculas o balanzas</t>
  </si>
  <si>
    <t>Montacargas</t>
  </si>
  <si>
    <t>Tarja con sistema de lavado/ enjuagado del cuerpo y con mezcladores de agua fría/ caliente</t>
  </si>
  <si>
    <t>Contenedores para la disposición de residuos peligrosos</t>
  </si>
  <si>
    <t>Hidroaspirador</t>
  </si>
  <si>
    <t>Cámaras de video</t>
  </si>
  <si>
    <t>Extractor de aire</t>
  </si>
  <si>
    <t>Mueble para guarda de instrumental</t>
  </si>
  <si>
    <t>Lámparas quirúrgicas</t>
  </si>
  <si>
    <t>Piso aislante</t>
  </si>
  <si>
    <r>
      <t xml:space="preserve">Lámparas de luz fluorescente </t>
    </r>
    <r>
      <rPr>
        <i/>
        <sz val="8"/>
        <color theme="1"/>
        <rFont val="Arial"/>
        <family val="2"/>
      </rPr>
      <t>(para iluminación del área de disección)</t>
    </r>
  </si>
  <si>
    <t>Control de temperatura y humedad</t>
  </si>
  <si>
    <t>Carros o mesas de transporte</t>
  </si>
  <si>
    <t>Estación de tratamiento de aguas residuales</t>
  </si>
  <si>
    <t>Bancos de altura</t>
  </si>
  <si>
    <r>
      <t xml:space="preserve">Otro tipo </t>
    </r>
    <r>
      <rPr>
        <i/>
        <sz val="8"/>
        <rFont val="Arial"/>
        <family val="2"/>
      </rPr>
      <t>(especifique)</t>
    </r>
  </si>
  <si>
    <t>1.5.-</t>
  </si>
  <si>
    <t>Indique, por cada uno de los anfiteatros, la modalidad del almacenamiento de cadáveres y/ o de restos de seres humanos, según estatus de identificación y tipo, de la que disponían las cámaras de frío al cierre del año 2023. Asimismo, anote su capacidad máxima de almacenamiento de cadáveres con tejidos blandos al cierre del referido año.</t>
  </si>
  <si>
    <r>
      <t xml:space="preserve">Para cada anfiteatro, en caso de que la cantidad reportada como respuesta en la columna "Cámaras de frío" de la </t>
    </r>
    <r>
      <rPr>
        <b/>
        <i/>
        <sz val="8"/>
        <rFont val="Arial"/>
        <family val="2"/>
      </rPr>
      <t xml:space="preserve">pregunta 1.3 </t>
    </r>
    <r>
      <rPr>
        <i/>
        <sz val="8"/>
        <rFont val="Arial"/>
        <family val="2"/>
      </rPr>
      <t>no sea un dato numérico mayor a cero, no puede registrar información en el presente reactivo.</t>
    </r>
  </si>
  <si>
    <t>La categoría "Indistinto" de la columna "Modalidad del almacenamiento de cadáveres y/ o de restos de seres humanos, según estatus de identificación" hace referencia a la modalidad en donde el almacenamiento de cadáveres y/ o de restos de seres humanos se realiza sin distinguir el estatus de identificación de los mismos.</t>
  </si>
  <si>
    <t xml:space="preserve">La categoría "Indistinto" de la columna "Modalidad del almacenamiento de cadáveres y/ o de restos de seres humanos, según tipo" hace referencia a la modalidad en donde el almacenamiento de cadáveres y/ o de restos de seres humanos con tejidos blandos se realiza sin distinguir si trata de cadáveres o de restos de seres humanos con tejidos blandos. </t>
  </si>
  <si>
    <t>Por capacidad máxima de almacenamiento debe considerar los espacios físicos individuales destinados al almacenamiento de cadáveres con tejidos blandos. En este sentido, si se reporta una capacidad máxima de 25 espacios, se entenderá que dichas cámaras de frío están en posibilidad de almacenar hasta 25 cadáveres con tejidos blandos.</t>
  </si>
  <si>
    <t>Para cada anfiteatro, las columnas "Modalidad del almacenamiento de cadáveres y/ o de restos de seres humanos, según estatus de identificación" y "Modalidad del almacenamiento de cadáveres y/ o de restos de seres humanos, según tipo" son independientes entre sí.</t>
  </si>
  <si>
    <r>
      <rPr>
        <b/>
        <sz val="9"/>
        <rFont val="Arial"/>
        <family val="2"/>
      </rPr>
      <t>Modalidad del almacenamiento de cadáveres y/ o de restos de seres humanos, según estatus de identificación</t>
    </r>
    <r>
      <rPr>
        <sz val="9"/>
        <rFont val="Arial"/>
        <family val="2"/>
      </rPr>
      <t xml:space="preserve">
</t>
    </r>
    <r>
      <rPr>
        <i/>
        <sz val="8"/>
        <rFont val="Arial"/>
        <family val="2"/>
      </rPr>
      <t>(1. Separación entre cadáveres y/ o restos de seres humanos identificados y no identificados / 2. Indistinto / 9. No identificado)</t>
    </r>
  </si>
  <si>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con tejidos blandos / 2. Indistinto / 9. No identificado)</t>
    </r>
  </si>
  <si>
    <t>Capacidad máxima de almacenamiento de cadáveres con tejidos blandos</t>
  </si>
  <si>
    <t>1.6.-</t>
  </si>
  <si>
    <t>Indique, por cada uno de los anfiteatros, la modalidad del almacenamiento de cadáveres y/ o de restos de seres humanos, según estatus de identificación y tipo, de la que disponían las osteotecas al cierre del año 2023. Asimismo, anote su capacidad máxima de almacenamiento de cadáveres sin tejidos blandos al cierre del referido año.</t>
  </si>
  <si>
    <t>Para cada anfiteatro, en caso de que la cantidad reportada como respuesta en la columna "Osteotecas" de la pregunta 1.3 no sea un dato numérico mayor a cero, no puede registrar información en el presente reactivo.</t>
  </si>
  <si>
    <t xml:space="preserve">La categoría "Indistinto" de la columna "Modalidad del almacenamiento de cadáveres y/ o de restos de seres humanos, según tipo" hace referencia a la modalidad en donde el almacenamiento de cadáveres y/ o de restos de seres humanos sin tejidos blandos se realiza sin distinguir si trata de cadáveres o de restos de seres humanos sin tejidos blandos. </t>
  </si>
  <si>
    <t>Por capacidad máxima de almacenamiento debe considerar los espacios físicos individuales destinados al almacenamiento de cadáveres sin tejidos blandos. En este sentido, si se reporta una capacidad máxima de 25 espacios, se entenderá que dichas osteotecas están en posibilidad de almacenar hasta 25 cadáveres sin tejidos blandos.</t>
  </si>
  <si>
    <r>
      <rPr>
        <b/>
        <sz val="9"/>
        <rFont val="Arial"/>
        <family val="2"/>
      </rPr>
      <t>Modalidad del almacenamiento de cadáveres y/ o de restos de seres humanos, según tipo</t>
    </r>
    <r>
      <rPr>
        <sz val="9"/>
        <rFont val="Arial"/>
        <family val="2"/>
      </rPr>
      <t xml:space="preserve">
</t>
    </r>
    <r>
      <rPr>
        <i/>
        <sz val="8"/>
        <rFont val="Arial"/>
        <family val="2"/>
      </rPr>
      <t>(1. Separación entre cadáveres y restos de seres humanos sin tejidos blandos / 2. Indistinto / 9. No identificado)</t>
    </r>
  </si>
  <si>
    <t>Capacidad máxima de almacenamiento de cadáveres sin tejidos blandos</t>
  </si>
  <si>
    <t>INST_1</t>
  </si>
  <si>
    <t>I.2.2 Laboratorios</t>
  </si>
  <si>
    <t>1.- En caso de que la suma de las cantidades reportadas como respuesta en la columna "Total" del apartado "Laboratorios, según tipo" de la pregunta 1.1 no sea un dato numérico mayor a cero, no puede registrar información en el presente apartado.</t>
  </si>
  <si>
    <t>2.- No debe considerar las salas necroquirúrgicas, espacios para el almacenamiento de cadáveres y/ o de restos de seres humanos e instrumentos para la identificación humana que se hayan encontrado fuera de servicio, o bien, no habían sido asignados para su uso u operación al cierre del año.</t>
  </si>
  <si>
    <r>
      <t xml:space="preserve">1.- </t>
    </r>
    <r>
      <rPr>
        <b/>
        <i/>
        <sz val="8"/>
        <color theme="1"/>
        <rFont val="Arial"/>
        <family val="2"/>
      </rPr>
      <t>Marcadores genéticos STR´s.</t>
    </r>
    <r>
      <rPr>
        <i/>
        <sz val="8"/>
        <color theme="1"/>
        <rFont val="Arial"/>
        <family val="2"/>
      </rPr>
      <t xml:space="preserve"> Se refiere a los marcadores más utilizados para obtener el perfil genético debido a que generan productos de amplificación más grandes que suelen no amplificarse cuando el ADN esta parciamente degradado.</t>
    </r>
  </si>
  <si>
    <r>
      <t xml:space="preserve">2.- </t>
    </r>
    <r>
      <rPr>
        <b/>
        <i/>
        <sz val="8"/>
        <rFont val="Arial"/>
        <family val="2"/>
      </rPr>
      <t>Pruebas genéticas para la identificación humana.</t>
    </r>
    <r>
      <rPr>
        <i/>
        <sz val="8"/>
        <rFont val="Arial"/>
        <family val="2"/>
      </rPr>
      <t xml:space="preserve"> 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r>
  </si>
  <si>
    <r>
      <rPr>
        <b/>
        <i/>
        <sz val="8"/>
        <rFont val="Arial"/>
        <family val="2"/>
      </rPr>
      <t>Análisis de STR´s (Short Tandem Repeats).</t>
    </r>
    <r>
      <rPr>
        <i/>
        <sz val="8"/>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STR´s consta de tres procesos: amplificación, electroforesis e interpretación.</t>
    </r>
  </si>
  <si>
    <r>
      <rPr>
        <b/>
        <i/>
        <sz val="8"/>
        <rFont val="Arial"/>
        <family val="2"/>
      </rPr>
      <t>Análisis de haplotipos de cromosomas sexuales.</t>
    </r>
    <r>
      <rPr>
        <i/>
        <sz val="8"/>
        <rFont val="Arial"/>
        <family val="2"/>
      </rPr>
      <t xml:space="preserve"> Se refiere al estudio en el que se determina el haplotipo del cromosoma que será comparado con parientes por línea paterna de género masculino.</t>
    </r>
  </si>
  <si>
    <r>
      <rPr>
        <b/>
        <i/>
        <sz val="8"/>
        <rFont val="Arial"/>
        <family val="2"/>
      </rPr>
      <t>Análisis de ADN mitocondrial (ADNmt).</t>
    </r>
    <r>
      <rPr>
        <i/>
        <sz val="8"/>
        <rFont val="Arial"/>
        <family val="2"/>
      </rPr>
      <t xml:space="preserve"> Se refiere al estudio de un genoma extranuclear que se encuentra en la parte interna de las mitocondrias, utilizado en la identificación humana debido a su alta tasa de mutación, la falta de recombinación y la vía de herencia materna. Debido a su localización, el ADNmt puede extraerse de un diente, cabello sin raíz o hueso. En materia forense es esencial para casos de identificación de restos óseos antiguos.</t>
    </r>
  </si>
  <si>
    <r>
      <rPr>
        <b/>
        <i/>
        <sz val="8"/>
        <rFont val="Arial"/>
        <family val="2"/>
      </rPr>
      <t>Análisis de secuenciación masiva.</t>
    </r>
    <r>
      <rPr>
        <i/>
        <sz val="8"/>
        <rFont val="Arial"/>
        <family val="2"/>
      </rPr>
      <t xml:space="preserve"> Se refiere al proceso que permite analizar cientos de marcadores genéticos en una misma marcha analítica, otorgándole un poder de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</si>
  <si>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t>1.7.-</t>
  </si>
  <si>
    <t>Anote el nombre de cada uno de los laboratorios en operación al cierre del año 2023 con los que contaba(n) la(s) institución(es). Por cada uno de estos, señale su tipo e indique si al cierre del referido año contaba con salas necroquirúrgicas y con espacios para el almacenamiento de cadáveres y/ o de restos de seres humanos. En caso afirmativo, señale la modalidad de almacenamiento de cadáveres y/ o de restos de seres humanos, según estatus de identificación, de la que disponía, así como la capacidad máxima de almacenamiento de cadáveres al cierre del referido año.</t>
  </si>
  <si>
    <t>En la columna "Nombre de los laboratorios" debe anotar el nombre de cada uno de los laboratorios con los que haya contado. Por su parte, en la columna "ID laboratorio" el personal INEGI debe anotar su clave y/ o número de identificación.</t>
  </si>
  <si>
    <t>El nombre de los laboratorios debe registrarse en mayúsculas, sin comillas ni signos de acentuación, puntuación, paréntesis y abreviaturas.</t>
  </si>
  <si>
    <t>Para cada laboratorio, en caso de que no haya realizado la misma función que determinado anfiteatro con el que comparta espacio físico en la unidad de servicios periciales y/ o de servicio médico forense, deje en blanco la columna "Anfiteatro con la misma función".</t>
  </si>
  <si>
    <t>En caso de que determinado laboratorio haya realizado la misma función que algún anfiteatro con el que comparta espacio físico en la unidad de servicios periciales y/ o de servicio médico forense, en la columna "Anfiteatro con la misma función" anote el numeral del anfiteatro que corresponda de acuerdo con lo reportado en la pregunta 1.3.</t>
  </si>
  <si>
    <t>En caso de que determinado laboratorio no haya contado con alguna sala necroquirúrgica, se haya encontrado en proceso de integración, o no cuente con información para determinarlo, indíquelo en la columna correspondiente conforme al catálogo respectivo y deje la columna "Anfiteatro con la(s) misma(s) sala(s) necroquirúrgica(s)" en blanco.</t>
  </si>
  <si>
    <t>Para cada laboratorio, en caso de que la(s) sala(s) necroquirúrgica(s) no sea(n) la(s) misma(s) de la(s) que disponga algún anfiteatro ubicado en la unidad de servicios periciales y/ o de servicio médico forense, deje la columna "Anfiteatro con la(s) misma(s) sala(s) necroquirúrgica(s)" en blanco.</t>
  </si>
  <si>
    <t>En caso de que determinado laboratorio disponga de la(s) misma(s) sala(s) necroquirúrgica(s) que algún anfiteatro ubicado en la unidad de servicios periciales y/ o de servicio médico forense, en la columna "Anfiteatro con la(s) misma(s) sala(s) necroquirúrgica(s)" anote el numeral del anfiteatro que corresponda de acuerdo con lo reportado en la pregunta 1.3.</t>
  </si>
  <si>
    <t>En caso de que determinado laboratorio no haya contado con espacios para el almacenamiento de cadáveres y/ o de restos de seres humanos, se hayan encontrado en proceso de integración, o no cuente con información para determinarlo, indíquelo en la columna correspondiente conforme al catálogo respectivo y deje las columnas "Anfiteatro con los mismos espacios para el almacenamiento de cadáveres y/ o de restos de seres humanos", "Modalidad del almacenamiento de cadáveres y/ o de restos de seres humanos, según estatus de identificación" y "Capacidad máxima de almacenamiento de cadáveres" en blanco.</t>
  </si>
  <si>
    <t>Para cada laboratorio, en caso de que los espacios para el almacenamiento de cadáveres y/ o de restos de seres humanos no sean los mismos de los que disponga algún anfiteatro ubicado en la unidad de servicios periciales y/ o de servicio médico forense, deje la columna "Anfiteatro con los mismos espacios para el almacenamiento de cadáveres y/ o de restos de seres humanos" en blanco.</t>
  </si>
  <si>
    <t>En caso de que determinado laboratorio disponga de los mismos espacios para el almacenamiento de cadáveres y/ o de restos de seres humanos que algún anfiteatro ubicado en la unidad de servicios periciales y/ o de servicio médico forense, en la columna "Anfiteatro con los mismos espacios para el almacenamiento de cadáveres y/ o de restos de seres humanos" anote el numeral del anfiteatro que corresponda de acuerdo con lo reportado en la pregunta 1.3, y deje las columnas "Modalidad del almacenamiento de cadáveres y/ o de restos de seres humanos, según estatus de identificación" y "Capacidad máxima de almacenamiento de cadáveres" en blanco.</t>
  </si>
  <si>
    <t>Por capacidad máxima de almacenamiento debe considerar los espacios físicos individuales destinados al almacenamiento de cadáveres. En este sentido, si se reporta una capacidad máxima de 25 espacios, se entenderá que dicho laboratorio está en posibilidad de almacenar hasta 25 cadáveres.</t>
  </si>
  <si>
    <t>La cantidad de laboratorios que registre debe ser igual a la suma de las cantidades reportadas como respuesta en la columna "Total" del apartado "Laboratorios, según tipo" de la pregunta 1.1, así como corresponder a su desagregación por tipo.</t>
  </si>
  <si>
    <t>En el Complemento 3 debe anotar el tipo de posesión, ubicación geográfica, horario de atención y datos de contacto de cada uno de los laboratorios fijos.</t>
  </si>
  <si>
    <t>Complemento 3</t>
  </si>
  <si>
    <t>INST_13</t>
  </si>
  <si>
    <t>INST_4</t>
  </si>
  <si>
    <t>Nombre de los laboratorios</t>
  </si>
  <si>
    <r>
      <t xml:space="preserve">ID laboratorio
</t>
    </r>
    <r>
      <rPr>
        <i/>
        <sz val="8"/>
        <rFont val="Arial"/>
        <family val="2"/>
      </rPr>
      <t>(para uso exclusivo del personal del INEGI)</t>
    </r>
  </si>
  <si>
    <t>Anfiteatro con la misma función</t>
  </si>
  <si>
    <r>
      <rPr>
        <b/>
        <sz val="9"/>
        <rFont val="Arial"/>
        <family val="2"/>
      </rPr>
      <t>¿Contaba con alguna sala necroquirúrgica?</t>
    </r>
    <r>
      <rPr>
        <sz val="8"/>
        <rFont val="Arial"/>
        <family val="2"/>
      </rPr>
      <t xml:space="preserve">
</t>
    </r>
    <r>
      <rPr>
        <i/>
        <sz val="8"/>
        <rFont val="Arial"/>
        <family val="2"/>
      </rPr>
      <t>(1. Sí / 2. En proceso de integración / 3. No / 9. No identificado)</t>
    </r>
  </si>
  <si>
    <t>Anfiteatro con la(s) misma(s) sala(s) necroquirúrgica(s)</t>
  </si>
  <si>
    <r>
      <t xml:space="preserve">¿Contaba con espacios para el almacenamiento de cadáveres y/ o de restos de seres humanos?
</t>
    </r>
    <r>
      <rPr>
        <i/>
        <sz val="8"/>
        <color theme="1"/>
        <rFont val="Arial"/>
        <family val="2"/>
      </rPr>
      <t>(1. Sí / 2. En proceso de integración / 3. No / 9. No identificado)</t>
    </r>
  </si>
  <si>
    <t>Anfiteatro con los mismos espacios para el almacenamiento de cadáveres y/ o de restos de seres humanos</t>
  </si>
  <si>
    <r>
      <rPr>
        <b/>
        <sz val="9"/>
        <color theme="1"/>
        <rFont val="Arial"/>
        <family val="2"/>
      </rPr>
      <t>Modalidad del almacenamiento de cadáveres y/ o de restos de seres humanos, según estatus de identificación</t>
    </r>
    <r>
      <rPr>
        <sz val="9"/>
        <color theme="1"/>
        <rFont val="Arial"/>
        <family val="2"/>
      </rPr>
      <t xml:space="preserve">
</t>
    </r>
    <r>
      <rPr>
        <i/>
        <sz val="8"/>
        <color theme="1"/>
        <rFont val="Arial"/>
        <family val="2"/>
      </rPr>
      <t>(1. Separación entre cadáveres y/ o restos de seres humanos identificados y no identificados / 2. Indistinto / 9. No identificado)</t>
    </r>
  </si>
  <si>
    <t>Capacidad máxima de almacenamiento de cadáveres</t>
  </si>
  <si>
    <t>AMF</t>
  </si>
  <si>
    <t>CDA</t>
  </si>
  <si>
    <t>INS_5</t>
  </si>
  <si>
    <t>LAB_1.1</t>
  </si>
  <si>
    <t>LAB_1.7</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</si>
  <si>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</si>
  <si>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</si>
  <si>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</si>
  <si>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</si>
  <si>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</si>
  <si>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</si>
  <si>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</si>
  <si>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</si>
  <si>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</si>
  <si>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</si>
  <si>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</si>
  <si>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</si>
  <si>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</si>
  <si>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</si>
  <si>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</si>
  <si>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</si>
  <si>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</si>
  <si>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</si>
  <si>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</si>
  <si>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</si>
  <si>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</si>
  <si>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</si>
  <si>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</si>
  <si>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</si>
  <si>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</si>
  <si>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</si>
  <si>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</si>
  <si>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</si>
  <si>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</si>
  <si>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</si>
  <si>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</si>
  <si>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</si>
  <si>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</si>
  <si>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</si>
  <si>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</si>
  <si>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1.8.-</t>
  </si>
  <si>
    <t>Indique, por cada uno de los laboratorios, si al cierre del año 2023 contaba con alguna póliza para su mantenimiento. Asimismo, indique si al cierre del referido año contaba con alguna certificación o acreditación. En caso afirmativo, anote el total de certificaciones o acreditaciones con las que contaba.</t>
  </si>
  <si>
    <t>El listado de laboratorios que se despliega es el mismo que registró como respuesta en la pregunta anterior.</t>
  </si>
  <si>
    <t>Debe considerar la información correspondiente a las certificaciones o acreditaciones de los laboratorios relacionadas con su infraestructura (instalaciones), la prestación de sus servicios, así como los procesos y sistemas de gestión de calidad al interior de los mismos.</t>
  </si>
  <si>
    <t>En caso de que determinado laboratorio no haya contado con alguna certificación o acreditación, se haya encontrado en proceso de certificación, o no cuente con información para determinarlo, indíquelo en la columna correspondiente conforme al catálogo respectivo y deje la columna "Certificaciones o acreditaciones" en blanco.</t>
  </si>
  <si>
    <t>En el Complemento 4 debe anotar el nombre de las certificaciones o acreditaciones con las que contaba determinado laboratorio, así como el nombre de la autoridad o asociación que la(s) haya otorgado, año de entrada en vigor y año de vencimiento.</t>
  </si>
  <si>
    <t>Complemento 4</t>
  </si>
  <si>
    <r>
      <t xml:space="preserve">¿Contaba con alguna póliza para su mantenimiento?
</t>
    </r>
    <r>
      <rPr>
        <i/>
        <sz val="8"/>
        <color theme="1"/>
        <rFont val="Arial"/>
        <family val="2"/>
      </rPr>
      <t>(1. Sí / 2. En proceso de integración / 3. No / 9. No identificado)</t>
    </r>
  </si>
  <si>
    <r>
      <t xml:space="preserve">¿Contaba con alguna certificación o acreditación?
</t>
    </r>
    <r>
      <rPr>
        <i/>
        <sz val="8"/>
        <rFont val="Arial"/>
        <family val="2"/>
      </rPr>
      <t>(1. Sí / 2. En proceso de certificación / 3. No / 9. No identificado)</t>
    </r>
  </si>
  <si>
    <t>Certificaciones o acreditaciones</t>
  </si>
  <si>
    <t>LOG_INT</t>
  </si>
  <si>
    <t>1.9.-</t>
  </si>
  <si>
    <t>Indique, por cada uno de los laboratorios, si durante el año 2023 atendió alguna especialidad pericial. En caso afirmativo, señale las especialidades periciales atendidas; utilizando para tal efecto el catálogo que se presenta en la parte inferior de la siguiente tabla.</t>
  </si>
  <si>
    <t>El listado de laboratorios que se despliega es el mismo que registró como respuesta en la pregunta 1.7.</t>
  </si>
  <si>
    <t>En caso de que determinado laboratorio no haya atendido alguna especialidad pericial, o no cuente con información para determinarlo, indíquelo en la columna correspondiente conforme al catálogo respectivo y deje el resto de la fila en blanco.</t>
  </si>
  <si>
    <t>Para cada especialidad pericial, en caso de que no se haya seleccionado para alguna de las unidades de servicios periciales y/ o de servicio médico forense en la pregunta 1.2, no puede registrar información en el presente reactivo.</t>
  </si>
  <si>
    <t>Para cada laboratorio, seleccione con una "X" la o las especialidades periciales que correspondan.</t>
  </si>
  <si>
    <t>Otra especialidad en construcciones, superficies y desarrollo urbano</t>
  </si>
  <si>
    <t>Otra especialidad en ingeniería</t>
  </si>
  <si>
    <t>Otra especialidad forense</t>
  </si>
  <si>
    <t>Otra especialidad en sociales y jurídicas</t>
  </si>
  <si>
    <t>Otra especialidad criminalística</t>
  </si>
  <si>
    <t>Otra especialidad pericial</t>
  </si>
  <si>
    <t>Otra especialidad en traducción e interpretación</t>
  </si>
  <si>
    <t>1.10.-</t>
  </si>
  <si>
    <t>Señale los instrumentos para la identificación humana con los que contaban al cierre del año 2023 los laboratorios.</t>
  </si>
  <si>
    <t xml:space="preserve">Seleccione con una "X" el o los códigos que correspondan. </t>
  </si>
  <si>
    <t>En caso de seleccionar el código "16" o "99" no puede seleccionar otro código.</t>
  </si>
  <si>
    <t>1. Compás de corredera o vernier</t>
  </si>
  <si>
    <t>2. Compás de ramas curvas</t>
  </si>
  <si>
    <t>3. Cinta retráctil cuadrada</t>
  </si>
  <si>
    <t>4. Cinta métrica</t>
  </si>
  <si>
    <t>5. Antropómetro</t>
  </si>
  <si>
    <t>6. Segmómetro</t>
  </si>
  <si>
    <t>7. Regletas</t>
  </si>
  <si>
    <t>8. Tabla osteométrica</t>
  </si>
  <si>
    <t>9. Craneóforo cúbico</t>
  </si>
  <si>
    <t>10. Mandibulómetro</t>
  </si>
  <si>
    <t>11. Báscula</t>
  </si>
  <si>
    <t>12. Plicómetro</t>
  </si>
  <si>
    <t>13. Escuadras</t>
  </si>
  <si>
    <t>14. Calibrador</t>
  </si>
  <si>
    <r>
      <t>15. Otros instrumentos</t>
    </r>
    <r>
      <rPr>
        <i/>
        <sz val="8"/>
        <rFont val="Arial"/>
        <family val="2"/>
      </rPr>
      <t xml:space="preserve"> (especifique)</t>
    </r>
  </si>
  <si>
    <t xml:space="preserve">16. No contaban con instrumentos para la identificación humana </t>
  </si>
  <si>
    <t>99. No identificado</t>
  </si>
  <si>
    <t>1.11.-</t>
  </si>
  <si>
    <t>Indique los tipos de pruebas genéticas para la identificación humana realizadas durante el año 2023 por los laboratorios. Por cada uno de estos, anote el total de pruebas genéticas para la identificación humana realizadas durante el referido año.</t>
  </si>
  <si>
    <t>En caso de que no se haya seleccionado para algún laboratorio el código "1.9" en el apartado "Especialidades periciales" de la pregunta 1.9, no puede registrar información en el presente reactivo.</t>
  </si>
  <si>
    <t>En caso de que los laboratorios no hayan realizado determinado tipo de prueba genética para la identificación humana, o no cuente con información para determinarlo, indíquelo en la columna correspondiente conforme al catálogo respectivo y deje el resto de la fila en blanco.</t>
  </si>
  <si>
    <t>En caso de que seleccione para el numeral 5 el código "1" en la columna "¿Los laboratorios realizaron el tipo de prueba genética para la identificación humana?", debe anotar el nombre de dicho(s) tipo(s) de prueba(s) genética(s) en el recuadro destinado para tal efecto que se encuentra al final de la tabla de respuesta.</t>
  </si>
  <si>
    <t>Tipo de pruebas genéticas para la identificación humana</t>
  </si>
  <si>
    <r>
      <t xml:space="preserve">¿Los laboratorios realizaron el tipo de prueba genética para la identificación humana?
</t>
    </r>
    <r>
      <rPr>
        <i/>
        <sz val="8"/>
        <color theme="1"/>
        <rFont val="Arial"/>
        <family val="2"/>
      </rPr>
      <t>(1. Sí / 2. No / 9. No identificado)</t>
    </r>
  </si>
  <si>
    <t>Pruebas genéticas para la identificación humana realizadas</t>
  </si>
  <si>
    <r>
      <t xml:space="preserve">Análisis de </t>
    </r>
    <r>
      <rPr>
        <i/>
        <sz val="9"/>
        <rFont val="Arial"/>
        <family val="2"/>
      </rPr>
      <t>STR's (Short Tandem Repeats)</t>
    </r>
  </si>
  <si>
    <t>Análisis de haplotipos de cromosomas sexuales</t>
  </si>
  <si>
    <t>Análisis de ADN mitocondrial (ADNmt)</t>
  </si>
  <si>
    <t>Análisis de secuenciación masiva</t>
  </si>
  <si>
    <t>1.12.-</t>
  </si>
  <si>
    <t>Anote el total de marcadores genéticos amplificados durante el año 2023 por los laboratorios en los análisis de STR's.</t>
  </si>
  <si>
    <t>En caso de que haya seleccionado el código "2" o "9" en la columna "¿Los laboratorios realizaron el tipo de prueba genética para la identificación humana?" del numeral 1 de la pregunta anterior, no puede registrar información en el presente reactivo.</t>
  </si>
  <si>
    <t>STR_P1.11</t>
  </si>
  <si>
    <t>Total de marcadores genéticos amplificados en los análisis de STR´s</t>
  </si>
  <si>
    <t>I.3 Ambulancias forenses</t>
  </si>
  <si>
    <t>Instrucciones generales para la pregunta de la subsección:</t>
  </si>
  <si>
    <t>1.- En caso de que haya seleccionado para todas las unidades de servicios periciales y/ o de servicio médico forense el código "1" en la columna "Función desarrollada" de la pregunta 1.1, no puede registrar información en la presente subsección.</t>
  </si>
  <si>
    <t>2.- No debe considerar las ambulancias forenses que se hayan encontrado fuera de servicio, o bien, no habían sido asignadas para su uso u operación al cierre del año.</t>
  </si>
  <si>
    <r>
      <t xml:space="preserve">1.- </t>
    </r>
    <r>
      <rPr>
        <b/>
        <i/>
        <sz val="8"/>
        <color theme="1"/>
        <rFont val="Arial"/>
        <family val="2"/>
      </rPr>
      <t xml:space="preserve">Ambulancias forenses. </t>
    </r>
    <r>
      <rPr>
        <i/>
        <sz val="8"/>
        <color theme="1"/>
        <rFont val="Arial"/>
        <family val="2"/>
      </rPr>
      <t>Se refiere a los vehículos destinados al traslado de cadáveres y/ o de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las referidas diligencias.</t>
    </r>
  </si>
  <si>
    <t>1.13.-</t>
  </si>
  <si>
    <t>Anote el total de ambulancias forenses con las que contaba(n) al cierre del año 2023 la(s) institución(es).</t>
  </si>
  <si>
    <t>No debe considerar como ambulancias forenses a los anfiteatros y/ o laboratorios móviles, toda vez que dicha información se requiere en el respectivo apartado de la pregunta 1.1.</t>
  </si>
  <si>
    <t>Total de ambulancias forenses</t>
  </si>
  <si>
    <t>I.4 Equipo informático</t>
  </si>
  <si>
    <t>Instrucción general para las preguntas de la subsección:</t>
  </si>
  <si>
    <t>1.- No debe considerar las multifuncionales, servidores, tabletas electrónicas, computadoras e impresoras que se hayan encontrado fuera de servicio, o bien, no habían sido asignadas para su uso u operación al cierre del año.</t>
  </si>
  <si>
    <r>
      <t xml:space="preserve">1.- </t>
    </r>
    <r>
      <rPr>
        <b/>
        <i/>
        <sz val="8"/>
        <rFont val="Arial"/>
        <family val="2"/>
      </rPr>
      <t xml:space="preserve">Multifuncional. </t>
    </r>
    <r>
      <rPr>
        <i/>
        <sz val="8"/>
        <rFont val="Arial"/>
        <family val="2"/>
      </rPr>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</si>
  <si>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r>
      <t xml:space="preserve">2.- </t>
    </r>
    <r>
      <rPr>
        <b/>
        <i/>
        <sz val="8"/>
        <rFont val="Arial"/>
        <family val="2"/>
      </rPr>
      <t xml:space="preserve">Servicios de conexión remota. </t>
    </r>
    <r>
      <rPr>
        <i/>
        <sz val="8"/>
        <rFont val="Arial"/>
        <family val="2"/>
      </rPr>
      <t>Se refiere a los servicios que posibilitan a los usuarios conectarse por red a otro ordenador como si se accediera desde el propio ordenador, permitiendo utilizar y/ o extraer información y datos. Un ejemplo de estos servicios es la VPN, que permite conectar una o más computadoras a una red privada utilizando internet.</t>
    </r>
  </si>
  <si>
    <t>1.14.-</t>
  </si>
  <si>
    <t>Anote la cantidad de multifuncionales, servidores y tabletas electrónicas, así como de computadoras e impresoras, según tipo, con las que contaba(n) al cierre del año 2023 la(s) institución(es). Asimismo, indique si durante el referido año contó(aron) con servicios de conexión remota.</t>
  </si>
  <si>
    <t>Multifuncionales</t>
  </si>
  <si>
    <t>Servidores</t>
  </si>
  <si>
    <t>Tabletas electrónicas</t>
  </si>
  <si>
    <t>Computadoras, según tipo</t>
  </si>
  <si>
    <t>Impresoras, según tipo</t>
  </si>
  <si>
    <r>
      <t xml:space="preserve">¿Contó(aron) con servicios de conexión remota?
</t>
    </r>
    <r>
      <rPr>
        <i/>
        <sz val="8"/>
        <color theme="1"/>
        <rFont val="Arial"/>
        <family val="2"/>
      </rPr>
      <t>(1. Sí / 2. No / 9. No identificado)</t>
    </r>
  </si>
  <si>
    <t>COMPUTADORAS</t>
  </si>
  <si>
    <t>IMPRESORAS</t>
  </si>
  <si>
    <r>
      <t xml:space="preserve">Personales
</t>
    </r>
    <r>
      <rPr>
        <i/>
        <sz val="8"/>
        <color theme="1"/>
        <rFont val="Arial"/>
        <family val="2"/>
      </rPr>
      <t>(de escritorio)</t>
    </r>
  </si>
  <si>
    <t>Portátiles</t>
  </si>
  <si>
    <t>Para uso personal</t>
  </si>
  <si>
    <t>Para uso compartido</t>
  </si>
  <si>
    <t>1.15.-</t>
  </si>
  <si>
    <t>Indique, por cada una de las unidades de servicios periciales y/ o de servicio médico forense, si al cierre del año 2023 contaba con computadoras. En caso afirmativo, anote el total de computadoras con las que contaba, así como la cantidad de estas que presentaban conexión a internet.</t>
  </si>
  <si>
    <t>En caso de que la cantidad reportada como respuesta en la columna "Total" del apartado "Computadoras, según tipo" de la pregunta anterior no sea un dato numérico mayor a cero, no puede registrar información en el presente reactivo.</t>
  </si>
  <si>
    <t>En caso de que determinada unidad de servicios periciales y/ o de servicio médico forense no haya contado con computadoras, o no cuente con información para determinarlo, indíquelo en la columna correspondiente conforme al catálogo respectivo y deje el resto de la fila en blanco.</t>
  </si>
  <si>
    <t>Para cada unidad de servicios periciales y/ o de servicio médico forense, la cantidad registrada en la columna "Computadoras con conexión a internet" debe ser igual o menor a la cantidad reportada en la columna "Computadoras".</t>
  </si>
  <si>
    <t>La suma de las cantidades registradas en la columna "Computadoras" debe ser igual a la cantidad reportada como respuesta en la columna "Total" del apartado "Computadoras, según tipo" de la pregunta anterior.</t>
  </si>
  <si>
    <r>
      <t xml:space="preserve">¿Contaba con computadoras?
</t>
    </r>
    <r>
      <rPr>
        <i/>
        <sz val="8"/>
        <rFont val="Arial"/>
        <family val="2"/>
      </rPr>
      <t>(1. Sí / 2. No / 9. No identificado)</t>
    </r>
  </si>
  <si>
    <t>Computadoras</t>
  </si>
  <si>
    <t>Computadoras con conexión a internet</t>
  </si>
  <si>
    <t>INST_3</t>
  </si>
  <si>
    <t>P1.14</t>
  </si>
  <si>
    <t>P1.5</t>
  </si>
  <si>
    <t>I.5 Instrumentos para la búsqueda y localización de personas desaparecidas</t>
  </si>
  <si>
    <r>
      <t xml:space="preserve">1.- </t>
    </r>
    <r>
      <rPr>
        <b/>
        <i/>
        <sz val="8"/>
        <color theme="1"/>
        <rFont val="Arial"/>
        <family val="2"/>
      </rPr>
      <t xml:space="preserve">Georradar. </t>
    </r>
    <r>
      <rPr>
        <i/>
        <sz val="8"/>
        <color theme="1"/>
        <rFont val="Arial"/>
        <family val="2"/>
      </rPr>
      <t>Se refiere al radar de penetración terrestre que tiene como función principal la localización de objetos, estructuras o cavidades que se encuentran en el subsuelo.</t>
    </r>
  </si>
  <si>
    <r>
      <t xml:space="preserve">2.- </t>
    </r>
    <r>
      <rPr>
        <b/>
        <i/>
        <sz val="8"/>
        <color theme="1"/>
        <rFont val="Arial"/>
        <family val="2"/>
      </rPr>
      <t xml:space="preserve">LiDAR (Light Detection and Ranging). </t>
    </r>
    <r>
      <rPr>
        <i/>
        <sz val="8"/>
        <color theme="1"/>
        <rFont val="Arial"/>
        <family val="2"/>
      </rPr>
      <t>Se refiere al escáner que emite rayos láser infrarrojos que impactan sobre determinados objetos y rebotan. Aquellos rayos que “regresan” son registrados por un receptor, realizando una medición de la distancia.</t>
    </r>
  </si>
  <si>
    <r>
      <t xml:space="preserve">3.- </t>
    </r>
    <r>
      <rPr>
        <b/>
        <i/>
        <sz val="8"/>
        <color theme="1"/>
        <rFont val="Arial"/>
        <family val="2"/>
      </rPr>
      <t xml:space="preserve">Resistivímetro. </t>
    </r>
    <r>
      <rPr>
        <i/>
        <sz val="8"/>
        <color theme="1"/>
        <rFont val="Arial"/>
        <family val="2"/>
      </rPr>
      <t>Se refiere a la herramienta que mide la variación de la resistividad eléctrica (capacidad relativa de un material para conducir electricidad cuando se le aplica una corriente) en función de la profundidad y la distancia a nivel del subsuelo.</t>
    </r>
  </si>
  <si>
    <r>
      <t xml:space="preserve">4.- </t>
    </r>
    <r>
      <rPr>
        <b/>
        <i/>
        <sz val="8"/>
        <color theme="1"/>
        <rFont val="Arial"/>
        <family val="2"/>
      </rPr>
      <t xml:space="preserve">Sonda o varilla metálica en forma de “T". </t>
    </r>
    <r>
      <rPr>
        <i/>
        <sz val="8"/>
        <color theme="1"/>
        <rFont val="Arial"/>
        <family val="2"/>
      </rPr>
      <t>Se refiere al instrumento con el que es posible verificar la existencia de cambios en la densidad del suelo y, si la sonda tiene contacto con el cuerpo, es posible impregnar con el olor del mismo.</t>
    </r>
  </si>
  <si>
    <t>1.16.-</t>
  </si>
  <si>
    <t>Indique los insumos y/ o herramientas para la búsqueda y localización de personas desaparecidas con los que contaba(n) al cierre del año 2023 la(s) institución(es). Por cada una de estos, anote la cantidad de insumos y/ o herramientas con los que contaba(n).</t>
  </si>
  <si>
    <t>No debe considerar los insumos y/ o herramientas para la búsqueda y localización de personas desaparecidas que se hayan encontrado fuera de servicio, o bien, no habían sido asignados para su uso u operación al cierre del año.</t>
  </si>
  <si>
    <t>En el numeral 15 no debe considerar el parque vehicular (automóviles, camiones, camionetas, motocicletas, ambulancias forenses, entre otros vehículos automotores) destinado como medio de transporte.</t>
  </si>
  <si>
    <t>En caso de que no haya(n) contado con determinado insumo y/ o herramienta para la búsqueda y localización de personas desaparecidas, o no cuente con información para determinarlo, indíquelo en la columna correspondiente conforme al catálogo respectivo y deje el resto de la fila en blanco.</t>
  </si>
  <si>
    <t>En caso de que seleccione para el numeral 15 el código "1" en la columna "¿Contó(aron) con el insumo y/ o herramienta para la búsqueda y localización de personas desaparecidas?", debe anotar el nombre de dicho(s) tipo(s) de insumo(s) y/ o herramienta(s) en el recuadro destinado para tal efecto que se encuentra al final de la tabla de respuesta.</t>
  </si>
  <si>
    <t>Tipo de insumos y/ o herramientas para la búsqueda y localización de personas desaparecidas</t>
  </si>
  <si>
    <r>
      <t xml:space="preserve">¿Contó(aron) con el insumo y/ o herramienta para la búsqueda y localización de personas desaparecidas?
</t>
    </r>
    <r>
      <rPr>
        <i/>
        <sz val="8"/>
        <rFont val="Arial"/>
        <family val="2"/>
      </rPr>
      <t>(1. Sí / 2. No / 9. No identificado)</t>
    </r>
  </si>
  <si>
    <t>Insumos y/ o herramientas para la búsqueda y localización de personas desaparecidas</t>
  </si>
  <si>
    <t>Brújulas</t>
  </si>
  <si>
    <t>Equipo fotográfico</t>
  </si>
  <si>
    <t>Equipo de videograbación</t>
  </si>
  <si>
    <t>Sonda o varilla metálica en forma de “T"</t>
  </si>
  <si>
    <t>Detector de metales</t>
  </si>
  <si>
    <t>Georradar</t>
  </si>
  <si>
    <t>LiDAR</t>
  </si>
  <si>
    <t>Drones</t>
  </si>
  <si>
    <t>GPS portátil</t>
  </si>
  <si>
    <t>Escáner</t>
  </si>
  <si>
    <t>Resistivímetro</t>
  </si>
  <si>
    <t>Retroexcavadora</t>
  </si>
  <si>
    <t>Equipo para buceo</t>
  </si>
  <si>
    <t>Caninos especializados en búsqueda y localización de personas</t>
  </si>
  <si>
    <t>1.17.-</t>
  </si>
  <si>
    <t>Señale las técnicas para la búsqueda y localización de personas desaparecidas utilizadas en campo durante el año 2023 por la(s) institución(es).</t>
  </si>
  <si>
    <t>En el código "6" no debe considerar el diseño de los planes de búsqueda, las entrevistas a familiares, ni las entrevistas a personas testigos.</t>
  </si>
  <si>
    <t>Seleccione con una "X" el o los códigos que correspondan.</t>
  </si>
  <si>
    <t>En caso de seleccionar el código "7" o "9" no puede seleccionar otro código.</t>
  </si>
  <si>
    <t>1. Sistema de Posicionamiento Global (GPS)</t>
  </si>
  <si>
    <t>2. Sistema de Información Geográfica (GIS)</t>
  </si>
  <si>
    <t>3. Sistemas de radionavegación y/ o posicionamiento por satélite</t>
  </si>
  <si>
    <t>4. Google Maps para fotografías satelitales</t>
  </si>
  <si>
    <t>5. Tecnologías de percepción remota como imágenes multiespectrales/ hiperespectrales</t>
  </si>
  <si>
    <r>
      <t xml:space="preserve">6. Otras técnicas </t>
    </r>
    <r>
      <rPr>
        <i/>
        <sz val="8"/>
        <rFont val="Arial"/>
        <family val="2"/>
      </rPr>
      <t>(especifique)</t>
    </r>
  </si>
  <si>
    <t>7. No se utilizaron en campo técnicas para la búsqueda y localización de personas desaparecidas</t>
  </si>
  <si>
    <t>9. No identificado</t>
  </si>
  <si>
    <t>I.6 Centros de resguardo forense u homólogos</t>
  </si>
  <si>
    <t>1.- Debe considerar la información de los centros de resguardo forense u homólogos en operación con los que cuente su entidad federativa, independientemente de la institución en la que se encuentren adscritos.</t>
  </si>
  <si>
    <t>2.- No debe considerar como centros de resguardo forense u homólogos a las unidades de servicios periciales y/ o de servicio médico forense, ni a los anfiteatros y laboratorios de manera individual. Tampoco debe considerar la infraestructura para el resguardo de cadáveres y/ o de restos de seres humanos de la que disponen los anfiteatros y laboratorios, como son las cámaras de frío y osteotecas.</t>
  </si>
  <si>
    <r>
      <t xml:space="preserve">1.- </t>
    </r>
    <r>
      <rPr>
        <b/>
        <i/>
        <sz val="8"/>
        <color theme="1"/>
        <rFont val="Arial"/>
        <family val="2"/>
      </rPr>
      <t>Centro de resguardo forense u homólogo.</t>
    </r>
    <r>
      <rPr>
        <i/>
        <sz val="8"/>
        <color theme="1"/>
        <rFont val="Arial"/>
        <family val="2"/>
      </rPr>
      <t xml:space="preserve"> Se refiere al espacio destinado al almacenamiento, protección y trazabilidad de los cadáveres y/ o de los restos de seres humanos no identificados o identificados no reclamados, en tanto se espera sean entregados a sus familiares. Un centro de resguardo forense también puede ser un panteón ministerial o un panteón forense.</t>
    </r>
  </si>
  <si>
    <t>1.18.-</t>
  </si>
  <si>
    <t>Indique si al cierre del año 2023 su entidad federativa contaba con algún centro de resguardo forense u homólogo en operación. En caso afirmativo, anote el total de centros de resguardo forense u homólogos en operación con los que contaba.</t>
  </si>
  <si>
    <t>En caso de que su entidad federativa no haya contado con algún centro de resguardo forense u homólogo en operación, se haya encontrado en proceso de integración, o no cuente con información para determinarlo, indíquelo en la columna correspondiente conforme al catálogo respectivo y deje el resto de la fila en blanco.</t>
  </si>
  <si>
    <r>
      <t xml:space="preserve">¿Su entidad federativa contaba con algún centro de resguardo forense u homólogo en operación?
</t>
    </r>
    <r>
      <rPr>
        <i/>
        <sz val="8"/>
        <rFont val="Arial"/>
        <family val="2"/>
      </rPr>
      <t>(1. Sí / 2. En proceso de integración / 3. No / 9. No identificado)</t>
    </r>
  </si>
  <si>
    <t>Centros de resguardo forense u homólogos en operación</t>
  </si>
  <si>
    <t>ESP_VA</t>
  </si>
  <si>
    <t>LOG_INTE</t>
  </si>
  <si>
    <t>1.19.-</t>
  </si>
  <si>
    <t>Anote el nombre de cada uno de los centros de resguardo forense u homólogos en operación al cierre del año 2023 con los que contaba su entidad federativa. Por cada uno de estos, indique si se encontraba adscrito a la(s) institución(es) y señale la modalidad de almacenamiento de cadáveres y/ o de restos de seres humanos, según estatus de identificación, de la que disponía, así como la capacidad máxima de almacenamiento de cadáveres al cierre del referido año. De igual forma, indique si contaba con espacios de refrigerado para cadáveres de reciente data y con espacios específicos para el resguardo de restos de seres humanos sin tejidos blandos. En caso afirmativo, anote la capacidad máxima de almacenamiento de cadáveres de reciente data, así como la cantidad de espacios para el resguardo de restos de seres humanos sin tejidos blandos con los que contaba al cierre del año de referencia, respectivamente.</t>
  </si>
  <si>
    <t>En caso de que haya seleccionado el código "2", "3" o "9" en la columna "¿Su entidad federativa contaba con algún centro de resguardo forense u homólogo en operación?" de la pregunta anterior, no puede registrar información en el presente reactivo.</t>
  </si>
  <si>
    <t>En la columna "Nombre de los centros de resguardo forense u homólogos" debe anotar el nombre de cada uno de los centros de resguardo forense u homólogos con los que haya contado su entidad federativa. Por su parte, en la columna "ID centro de resguardo forense u homólogo" el personal INEGI debe anotar su clave y/ o número de identificación.</t>
  </si>
  <si>
    <t>El nombre de los centros de resguardo forense u homólogos, así como el de las instituciones en las que se encontraron adscritos, debe registrarse en mayúsculas, sin comillas ni signos de acentuación, puntuación, paréntesis y abreviaturas.</t>
  </si>
  <si>
    <t>Para cada centro de resguardo forense u homólogo, en caso de que seleccione el código "1" en la columna "¿Se encontraba adscrito a la(s) institución(es)?", deje la columna "Nombre de la institución a la que se encontraba adscrito" en blanco.</t>
  </si>
  <si>
    <t>Para cada centro de resguardo forense u homólogo, en caso de que seleccione el código "2", "3" o "9" en la columna "¿Contaba con espacios de refrigerado para cadáveres de reciente data?", deje la columna "Capacidad máxima de almacenamiento de cadáveres de reciente data" en blanco.</t>
  </si>
  <si>
    <t>Para cada centro de resguardo forense u homólogo, en caso de que seleccione el código "2", "3" o "9" en la columna "¿Contaba con espacios específicos para el resguardo de restos de seres humanos sin tejidos blandos?", deje la columna "Espacios específicos para el resguardo de restos de seres humanos sin tejidos blandos" en blanco.</t>
  </si>
  <si>
    <t>Por capacidad máxima de almacenamiento de cadáveres debe considerar los espacios físicos individuales destinados al almacenamiento de cadáveres. En este sentido, si para determinado centro de resguardo forense u homólogo se reporta una capacidad máxima de 25 espacios, se entenderá que dicho centro está en posibilidad de almacenar hasta 25 cadáveres.</t>
  </si>
  <si>
    <t>Por capacidad máxima de almacenamiento de cadáveres de reciente data debe considerar los espacios físicos individuales destinados al almacenamiento de cadáveres frescos, es decir, antes de comenzar a presentar diferentes alteraciones como la putrefacción o algún otro proceso de descomposición. En este sentido, si para determinado centro de resguardo forense u homólogo se reporta una capacidad máxima de 25 espacios, se entenderá que dicho centro está en posibilidad de almacenar hasta 25 cadáveres de reciente data.</t>
  </si>
  <si>
    <t>La cantidad de centros de resguardo forense u homólogos que registre debe ser igual a la cantidad reportada como respuesta en la columna "Centros de resguardo forense u homólogos en operación" de la pregunta anterior.</t>
  </si>
  <si>
    <t>En el Complemento 5 debe anotar el tipo de posesión, extensión, ubicación geográfica, horario de atención y datos de contacto de cada uno de los centros de resguardo forense u homólogos.</t>
  </si>
  <si>
    <t>Complemento 5</t>
  </si>
  <si>
    <t>(1 de 2)</t>
  </si>
  <si>
    <t>INST_10</t>
  </si>
  <si>
    <t>Nombre de los centros de resguardo forense u homólogos</t>
  </si>
  <si>
    <r>
      <t xml:space="preserve">ID centro de resguardo forense u homólogo
</t>
    </r>
    <r>
      <rPr>
        <i/>
        <sz val="8"/>
        <rFont val="Arial"/>
        <family val="2"/>
      </rPr>
      <t>(para uso exclusivo del personal del INEGI)</t>
    </r>
  </si>
  <si>
    <r>
      <t xml:space="preserve">¿Se encontraba adscrito a la(s) institución(es)?
</t>
    </r>
    <r>
      <rPr>
        <i/>
        <sz val="8"/>
        <rFont val="Arial"/>
        <family val="2"/>
      </rPr>
      <t>(1. Sí / 2. No / 9. No identificado)</t>
    </r>
  </si>
  <si>
    <t>Nombre de la institución a la que se encontraba adscrito</t>
  </si>
  <si>
    <r>
      <t xml:space="preserve">Modalidad del almacenamiento de cadáveres y/ o de restos de seres humanos, según estatus de identificación
</t>
    </r>
    <r>
      <rPr>
        <i/>
        <sz val="8"/>
        <rFont val="Arial"/>
        <family val="2"/>
      </rPr>
      <t>(1. Separación entre cadáveres y/ o restos de seres humanos identificados y no identificados / 2. Indistinto / 9. No identificado)</t>
    </r>
  </si>
  <si>
    <t>INST_6</t>
  </si>
  <si>
    <t>CRF_P1.18</t>
  </si>
  <si>
    <t>CRF_P1.19</t>
  </si>
  <si>
    <t>(2 de 2)</t>
  </si>
  <si>
    <r>
      <t xml:space="preserve">¿Contaba con espacios de refrigerado para cadáveres de reciente data?
</t>
    </r>
    <r>
      <rPr>
        <i/>
        <sz val="8"/>
        <rFont val="Arial"/>
        <family val="2"/>
      </rPr>
      <t>(1. Sí / 2. En proceso de integración / 3. No / 9. No identificado)</t>
    </r>
  </si>
  <si>
    <t>Capacidad máxima de almacenamiento de cadáveres de reciente data</t>
  </si>
  <si>
    <r>
      <t xml:space="preserve">¿Contaba con espacios específicos para el resguardo de restos de seres humanos sin tejidos blandos?
</t>
    </r>
    <r>
      <rPr>
        <i/>
        <sz val="8"/>
        <rFont val="Arial"/>
        <family val="2"/>
      </rPr>
      <t>(1. Sí / 2. En proceso de integración / 3. No / 9. No identificado)</t>
    </r>
  </si>
  <si>
    <t>Espacios específicos para el resguardo de restos de seres humanos sin tejidos blandos</t>
  </si>
  <si>
    <t>I.7 Servicios de asistencia brindados por agencias funerarias</t>
  </si>
  <si>
    <t>1.- Debe considerar la información relacionada con los servicios de asistencia brindados por las agencias funerarias, independientemente de que los mismos se hayan realizado en el marco de algún convenio de colaboración, y de que el mismo haya sido suscrito por la(s) institución(es) o por la(s) autoridad(es) que la(s) coordina(n), regula(n) o administra(n).</t>
  </si>
  <si>
    <r>
      <t xml:space="preserve">1.- </t>
    </r>
    <r>
      <rPr>
        <b/>
        <i/>
        <sz val="8"/>
        <color theme="1"/>
        <rFont val="Arial"/>
        <family val="2"/>
      </rPr>
      <t xml:space="preserve">Agencia funeraria. </t>
    </r>
    <r>
      <rPr>
        <i/>
        <sz val="8"/>
        <color theme="1"/>
        <rFont val="Arial"/>
        <family val="2"/>
      </rPr>
      <t>Se refiere al establecimiento mercantil autorizado en el que una persona física o moral presta o provee servicios funerarios.</t>
    </r>
  </si>
  <si>
    <t>1.20.-</t>
  </si>
  <si>
    <t>Indique si durante el año 2023 le(s) fueron brindados servicios de asistencia a la(s) institución(es) por parte de alguna agencia funeraria. En caso afirmativo, anote el total de agencias funerarias que le(s) brindaron servicios de asistencia durante el referido año.</t>
  </si>
  <si>
    <t>En caso de que no le(s) hayan sido brindados servicios de asistencia por parte de alguna agencia funeraria, o no cuente con información para determinarlo, indíquelo en la columna correspondiente conforme al catálogo respectivo y deje el resto de la fila en blanco.</t>
  </si>
  <si>
    <r>
      <t xml:space="preserve">¿Le(s) fueron brindados servicios de asistencia por parte de alguna agencia funeraria?
</t>
    </r>
    <r>
      <rPr>
        <i/>
        <sz val="8"/>
        <rFont val="Arial"/>
        <family val="2"/>
      </rPr>
      <t>(1. Sí / 2. No / 9. No identificado)</t>
    </r>
  </si>
  <si>
    <t>Agencias funerarias que brindaron servicios de asistencia</t>
  </si>
  <si>
    <t>1.21.-</t>
  </si>
  <si>
    <t>De acuerdo con el total de agencias funerarias que reportó como respuesta en la pregunta anterior, anote la cantidad de las mismas especificando el tipo de servicio de asistencia brindado.</t>
  </si>
  <si>
    <t>En caso de que haya seleccionado el código "2" o "9" en la columna "¿Le(s) fueron brindados servicios de asistencia por parte de alguna agencia funeraria?" de la pregunta anterior, no puede registrar información en el presente reactivo.</t>
  </si>
  <si>
    <t>La suma de las cantidades registradas debe ser igual o mayor a la cantidad reportada como respuesta en la columna "Agencias funerarias que brindaron servicios de asistencia" de la pregunta anterior, toda vez que una agencia funeraria pudo haber brindado más de un tipo de servicio de asistencia.</t>
  </si>
  <si>
    <t>La cantidad registrada para cada tipo de servicio de asistencia debe ser igual o menor a la cantidad reportada como respuesta en la columna "Agencias funerarias que brindaron servicios de asistencia" de la pregunta anterior. En caso de que esta instrucción no le aplique, justifíquelo en el recuadro que se encuentra al final de la tabla de respuesta.</t>
  </si>
  <si>
    <t>En caso de que registre algún valor numérico mayor a cero en el numeral 5, debe anotar el nombre de dicho(s) tipo(s) de servicio(s) de asistencia en el recuadro destinado para tal efecto que se encuentra al final de la tabla de respuesta.</t>
  </si>
  <si>
    <t>Tipo de servicios de asistencia</t>
  </si>
  <si>
    <t>Traslado de cadáveres y/ o de restos de seres humanos</t>
  </si>
  <si>
    <t>P1.20</t>
  </si>
  <si>
    <t>P1.21</t>
  </si>
  <si>
    <t>Almacenamiento de cadáveres y/ o de restos de seres humanos</t>
  </si>
  <si>
    <t>Préstamo de instalaciones para la práctica de necropsias por parte de las personas peritas</t>
  </si>
  <si>
    <t>Inhumación o cremación de cadáveres y/ o de restos de seres humanos</t>
  </si>
  <si>
    <r>
      <t>Otro tipo</t>
    </r>
    <r>
      <rPr>
        <i/>
        <sz val="8"/>
        <rFont val="Arial"/>
        <family val="2"/>
      </rPr>
      <t xml:space="preserve"> (especifique)</t>
    </r>
  </si>
  <si>
    <t>4.- Únicamente debe considerar la información de las unidades de servicios periciales y/ o de servicio médico forense listadas en la pregunta 1.1.</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</si>
  <si>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</si>
  <si>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</si>
  <si>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</si>
  <si>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II.1 Perfil de la persona titular de la(s) institución(es)</t>
  </si>
  <si>
    <t>2.1.-</t>
  </si>
  <si>
    <t>Anote el nombre de la(s) institución(es) e indique los datos de la persona titular al cierre del año 2023, utilizando para tal efecto los catálogos que se presentan en la parte inferior de la siguiente tabla.</t>
  </si>
  <si>
    <t>En caso de que sea una la institución informante del presente cuestionario, ya sea porque solo desarrolle una de las funciones o porque ejerza ambas de manera simultánea, únicamente registe información en el numeral 1.</t>
  </si>
  <si>
    <t>El nombre de la(s) institución(es) debe registrarse en mayúsculas, sin comillas ni signos de acentuación, puntuación, paréntesis y abreviaturas.</t>
  </si>
  <si>
    <t>En caso de que al cierre del año no se haya realizado el nombramiento de la persona titular de determinada institución, o se encontrara vacante, seleccione el código "8" en la columna "Sexo" y deje el resto de la fila en blanco.</t>
  </si>
  <si>
    <t>Para el caso de la edad, debe considerar los años cumplidos al 31 de diciembre de 2023.</t>
  </si>
  <si>
    <t>Para el caso de los ingresos brutos mensuales, debe considerar aquellos percibidos por el desempeño de sus funciones como persona titular de determinada institución. Estos ingresos deben anotarse en pesos mexicanos (números enteros), por lo que no debe agregar la frase "miles o millones" ni desagregar decimales.</t>
  </si>
  <si>
    <t>Para el caso de los ingresos brutos mensuales, en caso de que la persona titular de determinada institución no haya recibido alguna contraprestación por el ejercicio de dicho cargo, anote "NA" (No aplica) en la columna correspondiente y justifíquelo en el recuadro que se encuentra en la parte inferior de los catálogos de respuesta.</t>
  </si>
  <si>
    <t>Para el caso del último grado de estudios, seleccione en la primera columna el último nivel de escolaridad cursado de acuerdo con las opciones del catálogo. En la columna "Estatus" debe indicar la opción que corresponda de acuerdo con el tipo de conclusión de dicho nivel al 31 de diciembre de 2023.</t>
  </si>
  <si>
    <t>Para el caso del último grado de estudios, en caso de que registre el código "1" en la columna "Nivel de escolaridad", debe anotar el código "8" en la columna "Estatus".</t>
  </si>
  <si>
    <t>Para el caso del último grado de estudios, en caso de que registre el código "2", "3" o "4" en la columna "Nivel de escolaridad", no puede hacer uso del código "4" en la columna "Estatus".</t>
  </si>
  <si>
    <t>Para el caso del último grado de estudios, en caso de que registre el código "9" en la columna "Nivel de escolaridad", únicamente puede seleccionar el código "9" en la columna "Estatus".</t>
  </si>
  <si>
    <t>Para el caso de la institución de procedencia, debe considerar la última institución en la que la persona titular de determinada institución haya prestado sus servicios previo a su nombramiento.</t>
  </si>
  <si>
    <t>Para el caso de la antigüedad en el servicio público, debe considerar los años cumplidos en el mismo al 31 de diciembre de 2023, aunque estos no hayan sido continuos y/ o en el mismo cargo y/ o plaza. En caso de que dicha antigüedad sea menor a 12 meses, debe registrar 0.</t>
  </si>
  <si>
    <t>En caso de que en la columna "Institución de procedencia" seleccione algún código diferente al "20", "21", "22" o "99", en la columna "Antigüedad en el servicio público" no puede registrar 0. En caso de que esta instrucción no le aplique, justifíquelo en el recuadro que se encuentra en la parte inferior de los catálogos de respuesta.</t>
  </si>
  <si>
    <t>Para el caso de la antigüedad en el cargo, debe considerar los años continuos cumplidos en el mismo al 31 de diciembre de 2023. En caso de que dicha antigüedad sea menor a 12 meses, debe registrar 0. En consecuencia, el dato registrado en esta columna debe ser igual o menor al reportado en la columna "Antigüedad en el servicio público".</t>
  </si>
  <si>
    <t>En caso de que la persona titular de ambas instituciones sea la misma, únicamente debe registrar la información correspondiente en el numeral 1, dejando para dicho numeral la columna "Institución con la misma persona titular" en blanco. Por su parte, en la columna "Institución con la misma persona titular" del numeral 2 anote "1" y deje el resto de la fila en blanco.</t>
  </si>
  <si>
    <t>En caso de que seleccione el código "8" en la columna "Forma de designación", debe anotar el nombre de dicha forma de designación en el recuadro destinado para tal efecto que se encuentra al final de la tabla de respuesta.</t>
  </si>
  <si>
    <t>Nombre de la(s) institución(es)</t>
  </si>
  <si>
    <t>Perfil de la persona titular de la(s) institución(es)</t>
  </si>
  <si>
    <t>Institución con la misma persona titular</t>
  </si>
  <si>
    <t>COMP Institución con la misma persona titular</t>
  </si>
  <si>
    <r>
      <t xml:space="preserve">Sexo
</t>
    </r>
    <r>
      <rPr>
        <i/>
        <sz val="8"/>
        <rFont val="Arial"/>
        <family val="2"/>
      </rPr>
      <t>(ver catálogo)</t>
    </r>
  </si>
  <si>
    <r>
      <rPr>
        <sz val="9"/>
        <rFont val="Arial"/>
        <family val="2"/>
      </rPr>
      <t>Edad</t>
    </r>
    <r>
      <rPr>
        <sz val="8"/>
        <rFont val="Arial"/>
        <family val="2"/>
      </rPr>
      <t xml:space="preserve">
</t>
    </r>
    <r>
      <rPr>
        <i/>
        <sz val="8"/>
        <rFont val="Arial"/>
        <family val="2"/>
      </rPr>
      <t>(años)</t>
    </r>
  </si>
  <si>
    <r>
      <t xml:space="preserve">Ingresos brutos mensuales
</t>
    </r>
    <r>
      <rPr>
        <i/>
        <sz val="8"/>
        <rFont val="Arial"/>
        <family val="2"/>
      </rPr>
      <t>(pesos)</t>
    </r>
  </si>
  <si>
    <t>Último grado de estudios</t>
  </si>
  <si>
    <r>
      <t xml:space="preserve">Institución de procedencia
</t>
    </r>
    <r>
      <rPr>
        <i/>
        <sz val="8"/>
        <rFont val="Arial"/>
        <family val="2"/>
      </rPr>
      <t>(ver catálogo)</t>
    </r>
  </si>
  <si>
    <r>
      <t xml:space="preserve">Antigüedad en el servicio público
</t>
    </r>
    <r>
      <rPr>
        <i/>
        <sz val="8"/>
        <rFont val="Arial"/>
        <family val="2"/>
      </rPr>
      <t>(años)</t>
    </r>
  </si>
  <si>
    <r>
      <t xml:space="preserve">Antigüedad en el cargo 
</t>
    </r>
    <r>
      <rPr>
        <i/>
        <sz val="8"/>
        <rFont val="Arial"/>
        <family val="2"/>
      </rPr>
      <t>(años)</t>
    </r>
  </si>
  <si>
    <r>
      <t xml:space="preserve">Condición de pertenencia a pueblo indígena 
</t>
    </r>
    <r>
      <rPr>
        <i/>
        <sz val="8"/>
        <rFont val="Arial"/>
        <family val="2"/>
      </rPr>
      <t>(ver catálogo)</t>
    </r>
  </si>
  <si>
    <r>
      <t xml:space="preserve">Forma de designación
</t>
    </r>
    <r>
      <rPr>
        <i/>
        <sz val="8"/>
        <rFont val="Arial"/>
        <family val="2"/>
      </rPr>
      <t>(ver catálogo)</t>
    </r>
  </si>
  <si>
    <t>IND_MSG</t>
  </si>
  <si>
    <r>
      <t xml:space="preserve">Nivel de escolaridad 
</t>
    </r>
    <r>
      <rPr>
        <i/>
        <sz val="8"/>
        <rFont val="Arial"/>
        <family val="2"/>
      </rPr>
      <t>(ver catálogo)</t>
    </r>
  </si>
  <si>
    <r>
      <t xml:space="preserve">Estatus
</t>
    </r>
    <r>
      <rPr>
        <i/>
        <sz val="8"/>
        <rFont val="Arial"/>
        <family val="2"/>
      </rPr>
      <t>(ver catálogo)</t>
    </r>
  </si>
  <si>
    <t>LONG</t>
  </si>
  <si>
    <t>CERO</t>
  </si>
  <si>
    <t>NA</t>
  </si>
  <si>
    <t>INST_8</t>
  </si>
  <si>
    <t>INST_9</t>
  </si>
  <si>
    <t>INST_14</t>
  </si>
  <si>
    <t>INST_15</t>
  </si>
  <si>
    <t>INST</t>
  </si>
  <si>
    <t>ERR</t>
  </si>
  <si>
    <r>
      <t xml:space="preserve">Otra forma de designación:
</t>
    </r>
    <r>
      <rPr>
        <i/>
        <sz val="8"/>
        <color theme="1"/>
        <rFont val="Arial"/>
        <family val="2"/>
      </rPr>
      <t>(especifique)</t>
    </r>
  </si>
  <si>
    <t>OTM</t>
  </si>
  <si>
    <t>Catálogo de sexo</t>
  </si>
  <si>
    <t>Catálogo de institución de procedencia</t>
  </si>
  <si>
    <t>Catálogo de condición de pertenencia a pueblo indígena</t>
  </si>
  <si>
    <t>Hombre</t>
  </si>
  <si>
    <r>
      <t xml:space="preserve">Fiscalía General de la República </t>
    </r>
    <r>
      <rPr>
        <i/>
        <sz val="8"/>
        <rFont val="Arial"/>
        <family val="2"/>
      </rPr>
      <t>(sin incluir, de ser el caso, a la Coordinación General de Servicios Periciales)</t>
    </r>
  </si>
  <si>
    <t>Chinanteco</t>
  </si>
  <si>
    <t>Mujer</t>
  </si>
  <si>
    <t>Coordinación General de Servicios Periciales</t>
  </si>
  <si>
    <t>Ch'ol</t>
  </si>
  <si>
    <t>Vacante</t>
  </si>
  <si>
    <t xml:space="preserve">Poder Judicial de la Federación </t>
  </si>
  <si>
    <t>Cora</t>
  </si>
  <si>
    <t>Huasteco</t>
  </si>
  <si>
    <r>
      <t xml:space="preserve">Comisión Nacional de Búsqueda </t>
    </r>
    <r>
      <rPr>
        <i/>
        <sz val="8"/>
        <rFont val="Arial"/>
        <family val="2"/>
      </rPr>
      <t>(sin incluir, de ser el caso, al Centro Nacional de Identificación Humana)</t>
    </r>
  </si>
  <si>
    <t>Huichol</t>
  </si>
  <si>
    <t>Catálogo de nivel de escolaridad</t>
  </si>
  <si>
    <t>Centro Nacional de Identificación Humana</t>
  </si>
  <si>
    <t>Maya</t>
  </si>
  <si>
    <t>Ninguno</t>
  </si>
  <si>
    <r>
      <t xml:space="preserve">Fiscalía General o Procuraduría General de Justicia de la entidad federativa </t>
    </r>
    <r>
      <rPr>
        <i/>
        <sz val="8"/>
        <rFont val="Arial"/>
        <family val="2"/>
      </rPr>
      <t>(sin incluir, de ser el caso, a la(s) institución(es) encargada(s) de los servicios periciales y/ o del servicio médico forense)</t>
    </r>
  </si>
  <si>
    <t>Mayo</t>
  </si>
  <si>
    <t>Preescolar o primaria</t>
  </si>
  <si>
    <r>
      <t>Fiscalía General o Procuraduría General de Justicia de otra entidad federativa</t>
    </r>
    <r>
      <rPr>
        <i/>
        <sz val="8"/>
        <rFont val="Arial"/>
        <family val="2"/>
      </rPr>
      <t xml:space="preserve"> (sin incluir, de ser el caso, a la(s) institución(es) encargada(s) de los servicios periciales y/ o del servicio médico forense)</t>
    </r>
  </si>
  <si>
    <t>Mazahua</t>
  </si>
  <si>
    <t>Secundaria</t>
  </si>
  <si>
    <r>
      <t xml:space="preserve">Poder Judicial de la entidad federativa </t>
    </r>
    <r>
      <rPr>
        <i/>
        <sz val="8"/>
        <rFont val="Arial"/>
        <family val="2"/>
      </rPr>
      <t>(sin incluir, de ser el caso, a la(s) institución(es) encargada(s) de los servicios periciales y/ o del servicio médico forense)</t>
    </r>
  </si>
  <si>
    <t>Mazateco</t>
  </si>
  <si>
    <t>Preparatoria</t>
  </si>
  <si>
    <r>
      <t xml:space="preserve">Poder Judicial de otra entidad federativa </t>
    </r>
    <r>
      <rPr>
        <i/>
        <sz val="8"/>
        <rFont val="Arial"/>
        <family val="2"/>
      </rPr>
      <t>(sin incluir, de ser el caso, a la(s) institución(es) encargada(s) de los servicios periciales y/ o del servicio médico forense)</t>
    </r>
  </si>
  <si>
    <t>Mixe</t>
  </si>
  <si>
    <t>Carrera técnica o carrera comercial</t>
  </si>
  <si>
    <r>
      <t xml:space="preserve">Secretaría de Salud de la entidad federativa </t>
    </r>
    <r>
      <rPr>
        <i/>
        <sz val="8"/>
        <rFont val="Arial"/>
        <family val="2"/>
      </rPr>
      <t>(sin incluir, de ser el caso, a la(s) institución(es) encargada(s) de los servicios periciales y/ o del servicio médico forense)</t>
    </r>
  </si>
  <si>
    <t>Mixteco</t>
  </si>
  <si>
    <t>Licenciatura</t>
  </si>
  <si>
    <r>
      <t>Secretaría de Salud de otra entidad federativa</t>
    </r>
    <r>
      <rPr>
        <i/>
        <sz val="8"/>
        <rFont val="Arial"/>
        <family val="2"/>
      </rPr>
      <t xml:space="preserve"> (sin incluir, de ser el caso, a la(s) institución(es) encargada(s) de los servicios periciales y/ o del servicio médico forense)</t>
    </r>
  </si>
  <si>
    <t>Náhuatl</t>
  </si>
  <si>
    <t>Maestría</t>
  </si>
  <si>
    <r>
      <t xml:space="preserve">Comisión de Búsqueda de la entidad federativa </t>
    </r>
    <r>
      <rPr>
        <i/>
        <sz val="8"/>
        <rFont val="Arial"/>
        <family val="2"/>
      </rPr>
      <t>(sin incluir, de ser el caso, al Centro de Identificación Humana u homólogo)</t>
    </r>
  </si>
  <si>
    <t>Otomí</t>
  </si>
  <si>
    <t>Doctorado</t>
  </si>
  <si>
    <r>
      <t xml:space="preserve">Comisión de Búsqueda de otra entidad federativa </t>
    </r>
    <r>
      <rPr>
        <i/>
        <sz val="8"/>
        <rFont val="Arial"/>
        <family val="2"/>
      </rPr>
      <t>(sin incluir, de ser el caso, al Centro de Identificación Humana u homólogo)</t>
    </r>
  </si>
  <si>
    <t>Tarasco/ Purépecha</t>
  </si>
  <si>
    <t>Centro de Identificación Humana u homólogo de la entidad federativa</t>
  </si>
  <si>
    <t>Tarahumara</t>
  </si>
  <si>
    <t>Centro de Identificación Humana u homólogo de otra entidad federativa</t>
  </si>
  <si>
    <t>Tepehuano</t>
  </si>
  <si>
    <t>Catálogo de estatus del nivel de escolaridad</t>
  </si>
  <si>
    <t>Institución(es) encargada(s) de los servicios periciales y/ o del servicio médico forense de la entidad federativa</t>
  </si>
  <si>
    <t>Tlapaneco</t>
  </si>
  <si>
    <t>Cursando</t>
  </si>
  <si>
    <t>Institución(es) encargada(s) de los servicios periciales y/ o del servicio médico forense de otra entidad federativa</t>
  </si>
  <si>
    <t>Totonaco</t>
  </si>
  <si>
    <t>Inconcluso</t>
  </si>
  <si>
    <t>Otra institución del sector público</t>
  </si>
  <si>
    <t>Tseltal</t>
  </si>
  <si>
    <t>Concluido</t>
  </si>
  <si>
    <t>Organización del sector privado</t>
  </si>
  <si>
    <t>Tsotsil</t>
  </si>
  <si>
    <t xml:space="preserve">Titulado </t>
  </si>
  <si>
    <t>Es primer trabajo</t>
  </si>
  <si>
    <t>Yaqui</t>
  </si>
  <si>
    <t>No aplica</t>
  </si>
  <si>
    <t>Otra institución</t>
  </si>
  <si>
    <t>Zapoteco</t>
  </si>
  <si>
    <t>99.</t>
  </si>
  <si>
    <t>Zoque</t>
  </si>
  <si>
    <t>Otro pueblo indígena</t>
  </si>
  <si>
    <t>Catálogo de forma de designación</t>
  </si>
  <si>
    <t>Pueblo indígena no identificado</t>
  </si>
  <si>
    <t>Gobernador(a) o Jefe(a) de Gobierno</t>
  </si>
  <si>
    <t>Persona titular de la Secretaría de Salud de la entidad federativa</t>
  </si>
  <si>
    <t>Persona titular de la Comisión de Búsqueda de la entidad federativa</t>
  </si>
  <si>
    <t>Persona titular de la Fiscalía General o Procuraduría General de Justicia de la entidad federativa</t>
  </si>
  <si>
    <t>Magistrado(a) Presidente(a) del Tribunal Superior de Justicia de la entidad federativa</t>
  </si>
  <si>
    <t>Congreso Estatal</t>
  </si>
  <si>
    <t>Servicio de Carrera Ministerial, Policial y Pericial u homólogo</t>
  </si>
  <si>
    <r>
      <t xml:space="preserve">Otra forma de designación </t>
    </r>
    <r>
      <rPr>
        <i/>
        <sz val="8"/>
        <rFont val="Arial"/>
        <family val="2"/>
      </rPr>
      <t>(especifique)</t>
    </r>
  </si>
  <si>
    <t>II.2 Características del personal</t>
  </si>
  <si>
    <r>
      <t xml:space="preserve">1.- Con excepción de la(s) persona(s) titular(es) referida(s) en la respuesta de la pregunta anterior, debe considerar la totalidad del personal que se encontraba ejerciendo sus funciones en la(s) institución(es), de todos los tipos de régimen de contratación (confianza, base, eventual, honorarios, etc.); </t>
    </r>
    <r>
      <rPr>
        <i/>
        <u/>
        <sz val="8"/>
        <rFont val="Arial"/>
        <family val="2"/>
      </rPr>
      <t>independientemente de que se haya encontrado adscrito a la(s) misma(s).</t>
    </r>
  </si>
  <si>
    <t>2.- De las preguntas 2.3 a la 2.8, la suma de las cantidades registradas en la columna "Total" debe ser igual a la suma de las cantidades reportadas como respuesta en la columna "Total" de la pregunta 2.2, así como corresponder a su desagregación por cargo y/ o función desempeñada y sexo.</t>
  </si>
  <si>
    <r>
      <t xml:space="preserve">1.- </t>
    </r>
    <r>
      <rPr>
        <b/>
        <i/>
        <sz val="8"/>
        <rFont val="Arial"/>
        <family val="2"/>
      </rPr>
      <t xml:space="preserve">Personal directivo. </t>
    </r>
    <r>
      <rPr>
        <i/>
        <sz val="8"/>
        <rFont val="Arial"/>
        <family val="2"/>
      </rPr>
      <t>Se refiere a todo el personal que ocupa algún puesto de mando, coordinación y/ o dirección. Dentro de esta categoría debe considerar a las personas titulares de las coordinaciones o direcciones de área, subdirecciones de área y/ o jefaturas de departamento.</t>
    </r>
  </si>
  <si>
    <r>
      <t xml:space="preserve">2.- </t>
    </r>
    <r>
      <rPr>
        <b/>
        <i/>
        <sz val="8"/>
        <rFont val="Arial"/>
        <family val="2"/>
      </rPr>
      <t>Personas oficiales secretarias.</t>
    </r>
    <r>
      <rPr>
        <i/>
        <sz val="8"/>
        <rFont val="Arial"/>
        <family val="2"/>
      </rPr>
      <t xml:space="preserve"> Se refiere a las personas servidoras públicas que asisten a las personas peritas en las actividades que estas practiquen para la atención de las intervenciones periciales.</t>
    </r>
  </si>
  <si>
    <r>
      <t xml:space="preserve">3.- </t>
    </r>
    <r>
      <rPr>
        <b/>
        <i/>
        <sz val="8"/>
        <rFont val="Arial"/>
        <family val="2"/>
      </rPr>
      <t xml:space="preserve">Personas peritas. </t>
    </r>
    <r>
      <rPr>
        <i/>
        <sz val="8"/>
        <rFont val="Arial"/>
        <family val="2"/>
      </rPr>
      <t>Se refiere a las personas servidoras públicas expertas en alguna ciencia, técnica o arte, con competencia para llevar a cabo una investigación pericial y emitir su análisis respecto de alguna materia o asunto encomendado por determinado ente público.</t>
    </r>
  </si>
  <si>
    <r>
      <t>4.-</t>
    </r>
    <r>
      <rPr>
        <b/>
        <i/>
        <sz val="8"/>
        <color theme="1"/>
        <rFont val="Arial"/>
        <family val="2"/>
      </rPr>
      <t xml:space="preserve"> Personas trabajadoras sociales.</t>
    </r>
    <r>
      <rPr>
        <i/>
        <sz val="8"/>
        <color theme="1"/>
        <rFont val="Arial"/>
        <family val="2"/>
      </rPr>
      <t xml:space="preserve"> Se refiere a las personas servidoras públicas encargadas, entre otras actividades, de brindar asistencia a la ciudadanía al interior de los entes públicos.</t>
    </r>
  </si>
  <si>
    <r>
      <t xml:space="preserve">5.- </t>
    </r>
    <r>
      <rPr>
        <b/>
        <i/>
        <sz val="8"/>
        <color theme="1"/>
        <rFont val="Arial"/>
        <family val="2"/>
      </rPr>
      <t>Personal administrativo y de apoyo.</t>
    </r>
    <r>
      <rPr>
        <i/>
        <sz val="8"/>
        <color theme="1"/>
        <rFont val="Arial"/>
        <family val="2"/>
      </rPr>
      <t xml:space="preserve"> 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r>
  </si>
  <si>
    <t>2.2.-</t>
  </si>
  <si>
    <t>Anote la cantidad de personal que se encontraba ejerciendo sus funciones al cierre del año 2023 en la(s) institución(es), según cargo y/ o función desempeñada y sexo.</t>
  </si>
  <si>
    <t>En caso de que registre algún valor numérico mayor a cero en el numeral 6, debe anotar el nombre de dicho(s) cargo(s) y/ o función(es) desempeñada(s) en el recuadro destinado para tal efecto que se encuentra al final de la tabla de respuesta.</t>
  </si>
  <si>
    <t>Cargo y/ o función desempeñada</t>
  </si>
  <si>
    <t>Personal que se encontraba ejerciendo sus funciones en la(s) institución(es), según sexo</t>
  </si>
  <si>
    <t>Hombres</t>
  </si>
  <si>
    <t>Mujeres</t>
  </si>
  <si>
    <t>Personal directivo</t>
  </si>
  <si>
    <t>Personas oficiales secretarias</t>
  </si>
  <si>
    <t>Personas peritas</t>
  </si>
  <si>
    <t>Personas trabajadoras sociales</t>
  </si>
  <si>
    <t>Personal administrativo y de apoyo</t>
  </si>
  <si>
    <r>
      <t xml:space="preserve">Otro cargo y/ o función desempeñada </t>
    </r>
    <r>
      <rPr>
        <i/>
        <sz val="8"/>
        <color theme="1"/>
        <rFont val="Arial"/>
        <family val="2"/>
      </rPr>
      <t>(especifique)</t>
    </r>
  </si>
  <si>
    <r>
      <rPr>
        <sz val="9"/>
        <color theme="1"/>
        <rFont val="Arial"/>
        <family val="2"/>
      </rPr>
      <t>Otro cargo y/ o función desempeñada:</t>
    </r>
    <r>
      <rPr>
        <sz val="8"/>
        <color theme="1"/>
        <rFont val="Arial"/>
        <family val="2"/>
      </rPr>
      <t xml:space="preserve">
</t>
    </r>
    <r>
      <rPr>
        <i/>
        <sz val="8"/>
        <color theme="1"/>
        <rFont val="Arial"/>
        <family val="2"/>
      </rPr>
      <t>(especifique)</t>
    </r>
  </si>
  <si>
    <t>OFD</t>
  </si>
  <si>
    <t>2.3.-</t>
  </si>
  <si>
    <t>De acuerdo con el total de personal que reportó como respuesta en la pregunta anterior, anote la cantidad del mismo especificando su régimen de contratación, cargo y/ o función desempeñada y sexo.</t>
  </si>
  <si>
    <t>En caso de que registre algún valor numérico mayor a cero en el numeral 5, debe anotar el nombre de dicho(s) régimen(es) de contratación en el recuadro destinado para tal efecto que se encuentra al final de la tabla de respuesta.</t>
  </si>
  <si>
    <t>INST_GRAL_2</t>
  </si>
  <si>
    <t>Régimen de contratación</t>
  </si>
  <si>
    <t>Personal que se encontraba ejerciendo sus funciones en la(s) institución(es), según cargo y/ o función desempeñada y sexo</t>
  </si>
  <si>
    <t>PREGUNTA</t>
  </si>
  <si>
    <t>Otro cargo y/ o función desempeñada</t>
  </si>
  <si>
    <t>PD</t>
  </si>
  <si>
    <t>POS</t>
  </si>
  <si>
    <t>PP</t>
  </si>
  <si>
    <t>PTS</t>
  </si>
  <si>
    <t>PAA</t>
  </si>
  <si>
    <t>OC</t>
  </si>
  <si>
    <t>HOMBRES</t>
  </si>
  <si>
    <t>MUJERES</t>
  </si>
  <si>
    <t>GLOBAL</t>
  </si>
  <si>
    <t>Subtotal</t>
  </si>
  <si>
    <t>Confianza</t>
  </si>
  <si>
    <t>Base</t>
  </si>
  <si>
    <t>Eventual</t>
  </si>
  <si>
    <t>Honorarios</t>
  </si>
  <si>
    <r>
      <t xml:space="preserve">Otro régimen de contratación </t>
    </r>
    <r>
      <rPr>
        <i/>
        <sz val="8"/>
        <rFont val="Arial"/>
        <family val="2"/>
      </rPr>
      <t>(especifique)</t>
    </r>
  </si>
  <si>
    <r>
      <rPr>
        <sz val="9"/>
        <rFont val="Arial"/>
        <family val="2"/>
      </rPr>
      <t xml:space="preserve">Otro régimen de contratación:
</t>
    </r>
    <r>
      <rPr>
        <i/>
        <sz val="8"/>
        <rFont val="Arial"/>
        <family val="2"/>
      </rPr>
      <t>(especifique)</t>
    </r>
  </si>
  <si>
    <t>ORC</t>
  </si>
  <si>
    <t>2.4.-</t>
  </si>
  <si>
    <t>De acuerdo con el total de personal que reportó como respuesta en la pregunta 2.2, anote la cantidad del mismo especificando la institución de seguridad social en la que se encontraba registrado, cargo y/ o función desempeñada y sexo.</t>
  </si>
  <si>
    <t>Institución de seguridad social</t>
  </si>
  <si>
    <t>Instituto de Seguridad y Servicios Sociales de los Trabajadores del Estado (ISSSTE)</t>
  </si>
  <si>
    <t>Institución de Seguridad Social de la entidad federativa u homóloga</t>
  </si>
  <si>
    <t>Instituto Mexicano del Seguro Social (IMSS)</t>
  </si>
  <si>
    <t>Otra institución de seguridad social</t>
  </si>
  <si>
    <t>Sin seguridad social</t>
  </si>
  <si>
    <t>2.5.-</t>
  </si>
  <si>
    <t>De acuerdo con el total de personal que reportó como respuesta en la pregunta 2.2, anote la cantidad del mismo especificando su rango de edad, cargo y/ o función desempeñada y sexo.</t>
  </si>
  <si>
    <t>Debe considerar los años cumplidos al cierre del año 2023 del personal.</t>
  </si>
  <si>
    <t>Rango de edad</t>
  </si>
  <si>
    <t>De 18 a 24 años</t>
  </si>
  <si>
    <t>De 25 a 29 años</t>
  </si>
  <si>
    <t>De 30 a 34 años</t>
  </si>
  <si>
    <t>De 35 a 39 años</t>
  </si>
  <si>
    <t>De 40 a 44 años</t>
  </si>
  <si>
    <t>De 45 a 49 años</t>
  </si>
  <si>
    <t>De 50 a 54 años</t>
  </si>
  <si>
    <t>De 55 a 59 años</t>
  </si>
  <si>
    <t>60 años o más</t>
  </si>
  <si>
    <t>2.6.-</t>
  </si>
  <si>
    <t>De acuerdo con el total de personal que reportó como respuesta en la pregunta 2.2, anote la cantidad del mismo especificando su rango de ingresos, cargo y/ o función desempeñada y sexo.</t>
  </si>
  <si>
    <t>Debe considerar en pesos los ingresos brutos mensuales del personal.</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</si>
  <si>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</si>
  <si>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</si>
  <si>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</si>
  <si>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</si>
  <si>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</si>
  <si>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</si>
  <si>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</si>
  <si>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</si>
  <si>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</si>
  <si>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</si>
  <si>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</si>
  <si>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</si>
  <si>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</si>
  <si>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</si>
  <si>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</si>
  <si>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</si>
  <si>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</si>
  <si>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2.7.-</t>
  </si>
  <si>
    <t>De acuerdo con el total de personal que reportó como respuesta en la pregunta 2.2, anote la cantidad del mismo especificando su nivel de escolaridad, cargo y/ o función desempeñada y sexo.</t>
  </si>
  <si>
    <t>Debe considerar el grado máximo de estudios del que hayan cursado todos los años al cierre del año 2023 el personal, independientemente de que se cuente con el título o certificado del mismo.</t>
  </si>
  <si>
    <t>Nivel de escolaridad</t>
  </si>
  <si>
    <t>2.8.-</t>
  </si>
  <si>
    <t>De acuerdo con el total de personal que reportó como respuesta en la pregunta 2.2, anote la cantidad del mismo especificando su condición de pertenencia a pueblo indígena, cargo y/ o función desempeñada y sexo.</t>
  </si>
  <si>
    <t>Condición de pertenencia a pueblo indígena</t>
  </si>
  <si>
    <t>2.9.-</t>
  </si>
  <si>
    <t>De acuerdo con el total de personal que reportó como respuesta en la pregunta 2.2, anote, por cada una de las unidades de servicios periciales y/ o de servicio médico forense, la cantidad del mismo especificando su cargo y/ o función desempeñada y sexo.</t>
  </si>
  <si>
    <t>El listado de unidades de servicios periciales y/ o de servicio médico forense que se despliega es el mismo que registró como respuesta en la pregunta 1.1.</t>
  </si>
  <si>
    <t>En caso de que no le sea posible identificar la unidad de servicios periciales y/ o de servicio médico forense en donde se haya encontrado ejerciendo sus funciones una parcialidad o la totalidad del personal, haga uso de la fila "No identificado".</t>
  </si>
  <si>
    <t>La suma de las cantidades registradas en la columna "Total" debe ser igual o mayor a la suma de las cantidades reportadas como respuesta en la columna "Total" de la pregunta 2.2, así como corresponder a su desagregación por cargo y/ o función desempeñada y sexo; toda vez que una persona servidora pública pudo haber ejercido sus funciones en más de una unidad de servicios periciales y/ o de servicio médico forense.</t>
  </si>
  <si>
    <t>La cantidad registrada en la columna "Total" de cada unidad de servicios periciales y/ o de servicio médico forense debe ser igual o menor a la suma de las cantidades reportadas como respuesta en la columna "Total" de la pregunta 2.2, así como corresponder a su desagregación por cargo y/ o función desempeñada y sexo. En caso de que esta instrucción no le aplique, justifíquelo en el recuadro que se encuentra al final de la tabla de respuesta.</t>
  </si>
  <si>
    <t>0.</t>
  </si>
  <si>
    <t>2.10.-</t>
  </si>
  <si>
    <t>De acuerdo con el total de personas peritas que reportó como respuesta en el numeral 3 de la pregunta 2.2, anote la cantidad de las mismas que atendían determinada especialidad pericial, así como la cantidad de estas que contaban con la acreditación de la misma, según sexo.</t>
  </si>
  <si>
    <t>En el apartado "Personas peritas que atendían la especialidad pericial, según sexo" debe considerar a aquellas personas peritas encargadas de atender determinada especialidad pericial, independientemente de que hayan contado con la acreditación de la misma.</t>
  </si>
  <si>
    <t>En el apartado "Personas peritas que atendían la especialidad pericial y contaban con la acreditación de la misma, según sexo" debe considerar a aquellas personas peritas encargadas de atender determinada especialidad pericial, y que además cuenten con cédula, certificado, constancia, o cualquier documento que acredite dicha especialización.</t>
  </si>
  <si>
    <t>Para cada especialidad pericial, la cantidad registrada en la columna "Total" del apartado "Personas peritas que atendían la especialidad pericial, según sexo" debe ser igual o menor a la cantidad reportada como respuesta en la columna "Total" del numeral 3 de la pregunta 2.2, así como corresponder a su desagregación por sexo.</t>
  </si>
  <si>
    <t>Para cada especialidad pericial, la cantidad registrada en la columna "Total" del apartado "Personas peritas que atendían la especialidad pericial y contaban con la acreditación de la misma, según sexo" debe ser igual o menor a la cantidad reportada como respuesta en la columna "Total" del apartado "Personas peritas que atendían la especialidad pericial, según sexo", así como corresponder a su desagregación por sexo.</t>
  </si>
  <si>
    <t>Especialidades periciales</t>
  </si>
  <si>
    <t>Personas peritas que atendían la especialidad pericial, según sexo</t>
  </si>
  <si>
    <t>Personas peritas que atendían la especialidad pericial y contaban con la acreditación de la misma, según sexo</t>
  </si>
  <si>
    <t>PPAEP</t>
  </si>
  <si>
    <t>PPAEP_CA</t>
  </si>
  <si>
    <t>P2.2_NUM_3</t>
  </si>
  <si>
    <t>P1.2_NUM</t>
  </si>
  <si>
    <t>REG</t>
  </si>
  <si>
    <t>HOM</t>
  </si>
  <si>
    <t>MUJ</t>
  </si>
  <si>
    <t>3</t>
  </si>
  <si>
    <t>4</t>
  </si>
  <si>
    <t>6</t>
  </si>
  <si>
    <t>7</t>
  </si>
  <si>
    <t>8</t>
  </si>
  <si>
    <t>9</t>
  </si>
  <si>
    <t>10</t>
  </si>
  <si>
    <t>11</t>
  </si>
  <si>
    <t>12</t>
  </si>
  <si>
    <t>13</t>
  </si>
  <si>
    <t>16</t>
  </si>
  <si>
    <t>17</t>
  </si>
  <si>
    <t>18</t>
  </si>
  <si>
    <t>20</t>
  </si>
  <si>
    <t>21</t>
  </si>
  <si>
    <t>II.3 Capacitación</t>
  </si>
  <si>
    <t>1.- Debe considerar la información de las acciones formativas impartidas al personal, independientemente de las instituciones, unidades administrativas o áreas que las hayan impartido.</t>
  </si>
  <si>
    <t>2.- Únicamente debe considerar aquellas acciones formativas que hayan realizado o consideren realizar alguna evaluación para su acreditación, por lo que no debe considerar aquellas de carácter informativo o de naturaleza similar.</t>
  </si>
  <si>
    <t>3.- No debe considerar las acciones formativas impartidas ni el personal capacitado como parte de algún esquema de profesionalización del Programa Rector de Profesionalización correspondiente, así como tampoco las evaluaciones de control de confianza, de competencias básicas y de desempeño.</t>
  </si>
  <si>
    <r>
      <t xml:space="preserve">1.- </t>
    </r>
    <r>
      <rPr>
        <b/>
        <i/>
        <sz val="8"/>
        <rFont val="Arial"/>
        <family val="2"/>
      </rPr>
      <t xml:space="preserve">Acciones formativas. </t>
    </r>
    <r>
      <rPr>
        <i/>
        <sz val="8"/>
        <rFont val="Arial"/>
        <family val="2"/>
      </rPr>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r>
  </si>
  <si>
    <r>
      <rPr>
        <b/>
        <i/>
        <sz val="8"/>
        <rFont val="Arial"/>
        <family val="2"/>
      </rPr>
      <t xml:space="preserve">Presencial. </t>
    </r>
    <r>
      <rPr>
        <i/>
        <sz val="8"/>
        <rFont val="Arial"/>
        <family val="2"/>
      </rPr>
      <t>Se refiere a las acciones formativas impartidas presencialmente en un horario y lugar establecido.</t>
    </r>
  </si>
  <si>
    <r>
      <rPr>
        <b/>
        <i/>
        <sz val="8"/>
        <rFont val="Arial"/>
        <family val="2"/>
      </rPr>
      <t xml:space="preserve">En línea. </t>
    </r>
    <r>
      <rPr>
        <i/>
        <sz val="8"/>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</si>
  <si>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i/>
        <sz val="8"/>
        <rFont val="Arial"/>
        <family val="2"/>
      </rPr>
      <t xml:space="preserve">Síncrono. </t>
    </r>
    <r>
      <rPr>
        <i/>
        <sz val="8"/>
        <rFont val="Arial"/>
        <family val="2"/>
      </rPr>
      <t>Se refiere a las acciones formativas impartidas en línea que hacen uso de herramientas de comunicación en tiempo real y bajo un horario establecido.</t>
    </r>
  </si>
  <si>
    <t>2.11.-</t>
  </si>
  <si>
    <t>Indique si durante el año 2023 se impartieron acciones formativas al personal que se encontraba ejerciendo sus funciones en la(s) institución(es). En caso afirmativo, anote la cantidad de acciones formativas impartidas, según medio de presentación, así como la cantidad de personal capacitado, según sexo.</t>
  </si>
  <si>
    <t>En caso de que no se le hayan impartido acciones formativas al personal, o no cuente con información para determinarlo, indíquelo en la columna correspondiente conforme al catálogo respectivo y deje el resto de la fila en blanco.</t>
  </si>
  <si>
    <t>En el apartado "Acciones formativas impartidas, según medio de presentación" debe considerar las acciones formativas impartidas del 01 de enero al 31 de diciembre de 2023 al personal, independientemente de que hayan concluido durante el referido año.</t>
  </si>
  <si>
    <t>En el apartado "Acciones formativas impartidas y concluidas, según medio de presentación" debe considerar las acciones formativas impartidas del 01 de enero al 31 de diciembre de 2023 al personal, y que además hayan concluido durante el referido año.</t>
  </si>
  <si>
    <t>La cantidad registrada en la columna "Total" del apartado "Acciones formativas impartidas y concluidas, según medio de presentación" debe ser igual o menor a la cantidad reportada en la columna "Total" del apartado "Acciones formativas impartidas, según medio de presentación", así como corresponder a su desagregación por medio de presentación.</t>
  </si>
  <si>
    <t>En el apartado "Personal que se encontraba ejerciendo sus funciones en la(s) institución(es) capacitado, según sexo" debe considerar al personal que haya concluido determinada acción formativa impartida y concluida entre el 01 de enero y el 31 de diciembre de 2023, independientemente de que, por cuestiones de temporalidad, cuente con el certificado, constancia, calificación aprobatoria, o cualquier documento que lo acredite.</t>
  </si>
  <si>
    <t>En caso de que la cantidad registrada en la columna "Total" del apartado "Acciones formativas impartidas y concluidas, según medio de presentación" no sea un dato numérico mayor a cero, no puede registrar información en el apartado "Personal que se encontraba ejerciendo sus funciones en la(s) institución(es) capacitado, según sexo".</t>
  </si>
  <si>
    <t xml:space="preserve">En caso de que alguna persona servidora pública haya concluido más de una acción formativa impartida y concluida entre el 01 de enero y el 31 de diciembre de 2023, debe ser considerada una sola vez en el registro de esta pregunta. </t>
  </si>
  <si>
    <r>
      <t xml:space="preserve">¿Se impartieron acciones formativas al personal?
</t>
    </r>
    <r>
      <rPr>
        <i/>
        <sz val="8"/>
        <rFont val="Arial"/>
        <family val="2"/>
      </rPr>
      <t>(1. Sí / 2. No / 9. No identificado)</t>
    </r>
  </si>
  <si>
    <t>Acciones formativas impartidas, según medio de presentación</t>
  </si>
  <si>
    <t>Acciones formativas impartidas y concluidas, según medio de presentación</t>
  </si>
  <si>
    <t>Personal que se encontraba ejerciendo sus funciones en la(s) institución(es) capacitado, según sexo</t>
  </si>
  <si>
    <t>AFI</t>
  </si>
  <si>
    <t>AFIYC</t>
  </si>
  <si>
    <t>PERSONAL</t>
  </si>
  <si>
    <t xml:space="preserve">Presencial </t>
  </si>
  <si>
    <t>En línea</t>
  </si>
  <si>
    <t>Síncrono</t>
  </si>
  <si>
    <t>2.12.-</t>
  </si>
  <si>
    <t>Anote la cantidad de acciones formativas, según tema, impartidas durante el año 2023 al personal que se encontraba ejerciendo sus funciones en la(s) institución(es), así como la cantidad de personal capacitado, según sexo.</t>
  </si>
  <si>
    <t>En caso de que haya seleccionado el código "2" o "9" en la columna "¿Se impartieron acciones formativas al personal?" de la pregunta anterior, no puede registrar información en el presente reactivo.</t>
  </si>
  <si>
    <t>En caso de que no se hayan realizado acciones formativas en determinado tema, anote una "X" en la columna "No se realizaron acciones formativas" y deje el resto de la fila en blanco.</t>
  </si>
  <si>
    <t>La suma de las cantidades registradas en la columna "Acciones formativas impartidas" debe ser igual o mayor a la cantidad reportada como respuesta en la columna "Total" del apartado "Acciones formativas impartidas, según medio de presentación" de la pregunta anterior, toda vez que una acción formativa pudo haber contemplado más de un tema.</t>
  </si>
  <si>
    <t>La cantidad registrada en la columna "Acciones formativas impartidas" de cada tema debe ser igual o menor a la cantidad reportada como respuesta en la columna "Total" del apartado "Acciones formativas impartidas,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</si>
  <si>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mayor a la cantidad reportada como respuesta en la columna "Total" del apartado "Acciones formativas impartidas y concluidas, según medio de presentación" de la pregunta anterior, toda vez que una acción formativa pudo haber contemplado más de un tema.</t>
  </si>
  <si>
    <t>La cantidad registrada en la columna "Acciones formativas impartidas y concluidas" de cada tema debe ser igual o menor a la cantidad reportada como respuesta en la columna "Total" del apartado "Acciones formativas impartidas y concluidas, según medio de presentación" de la pregunta anterior. En caso de que esta instrucción no le aplique, justifíquelo en el recuadro que se encuentra al final de la tabla de respuesta.</t>
  </si>
  <si>
    <t>La suma de las cantidades registradas en la columna "Acciones formativas impartidas y concluidas" debe ser igual o menor a la suma de las cantidades reportadas en la columna "Acciones formativas impartidas", así como corresponder a su desagregación por tema.</t>
  </si>
  <si>
    <t>En caso de que la cantidad registrada en la columna "Acciones formativas impartidas y concluidas" de determinado tema no sea un dato numérico mayor a cero, no puede registrar información en el apartado "Personal que se encontraba ejerciendo sus funciones en la(s) institución(es) capacitado, según sexo" de dicho tema.</t>
  </si>
  <si>
    <t>La suma de las cantidades registradas en la columna "Total" debe ser igual o mayor a la cantidad reportada como respuesta en la columna "Total" del apartado "Personal que se encontraba ejerciendo sus funciones en la(s) institución(es) capacitado, según sexo" de la pregunta anterior, así como corresponder a su desagregación por sexo; toda vez que una persona servidora pública pudo haber concluido más de una acción formativa en el mismo o en diferentes temas.</t>
  </si>
  <si>
    <t>La cantidad registrada en la columna "Total" de cada tema debe ser igual o menor a la cantidad reportada como respuesta en la columna "Total" del apartado "Personal que se encontraba ejerciendo sus funciones en la(s) institución(es) capacitado, según sexo"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</si>
  <si>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7, debe anotar el nombre de dicho(s) tema(s) en el recuadro destinado para tal efecto que se encuentra al final de la tabla de respuesta.</t>
  </si>
  <si>
    <t>Temas</t>
  </si>
  <si>
    <t>No se realizaron acciones formativas</t>
  </si>
  <si>
    <t>Acciones formativas impartidas</t>
  </si>
  <si>
    <t>Acciones formativas impartidas y concluidas</t>
  </si>
  <si>
    <t>INDIC</t>
  </si>
  <si>
    <t>INST_7</t>
  </si>
  <si>
    <t>P2.11</t>
  </si>
  <si>
    <t>P2.12</t>
  </si>
  <si>
    <t>PREG</t>
  </si>
  <si>
    <t>Atención de grupos de población vulnerable</t>
  </si>
  <si>
    <t>1</t>
  </si>
  <si>
    <t>Estadística para análisis forense</t>
  </si>
  <si>
    <t>2</t>
  </si>
  <si>
    <t>Feminicidio y violencia contra las mujeres</t>
  </si>
  <si>
    <t>Intervenciones en fosas</t>
  </si>
  <si>
    <t>Identificación humana</t>
  </si>
  <si>
    <t>Desaparición forzada de personas</t>
  </si>
  <si>
    <r>
      <t xml:space="preserve">Otro tema </t>
    </r>
    <r>
      <rPr>
        <i/>
        <sz val="8"/>
        <rFont val="Arial"/>
        <family val="2"/>
      </rPr>
      <t>(especifique)</t>
    </r>
  </si>
  <si>
    <r>
      <t xml:space="preserve">Otro tema:
</t>
    </r>
    <r>
      <rPr>
        <i/>
        <sz val="8"/>
        <rFont val="Arial"/>
        <family val="2"/>
      </rPr>
      <t>(especifique)</t>
    </r>
  </si>
  <si>
    <t>III. Recursos presupuestales</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</si>
  <si>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t>
    </r>
  </si>
  <si>
    <t>5.- Las cifras deben anotarse en pesos mexicanos (no debe agregar la frase “miles o millones de pesos”).</t>
  </si>
  <si>
    <t>6.- No debe considerar decimales en las cifras registradas en las preguntas correspondientes, por lo que debe redondear las cifras a sus valores enteros más cercanos.</t>
  </si>
  <si>
    <t>7.-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</si>
  <si>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8.-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</si>
  <si>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9.- No deje celdas en blanco, salvo en los casos en que la instrucción así lo solicite. </t>
  </si>
  <si>
    <r>
      <t xml:space="preserve">1.- </t>
    </r>
    <r>
      <rPr>
        <b/>
        <i/>
        <sz val="8"/>
        <rFont val="Arial"/>
        <family val="2"/>
      </rPr>
      <t xml:space="preserve">Presupuesto ejercido. </t>
    </r>
    <r>
      <rPr>
        <i/>
        <sz val="8"/>
        <rFont val="Arial"/>
        <family val="2"/>
      </rPr>
      <t>Se refiere al importe total erogado, el cual se encuentra respaldado por documentos comprobatorios presentados ante las dependencias o entidades autorizadas, con cargo al presupuesto aprobado.</t>
    </r>
  </si>
  <si>
    <t>3.1.-</t>
  </si>
  <si>
    <t>Anote el total de presupuesto ejercido durante el año 2023 por la(s) institución(es).</t>
  </si>
  <si>
    <t>Total de presupuesto ejercido</t>
  </si>
  <si>
    <t>3.2.-</t>
  </si>
  <si>
    <t>De acuerdo con el total de presupuesto ejercido que reportó como respuesta en la pregunta anterior, anote la cantidad ejercida por cada una de las unidades de servicios periciales y/ o de servicio médico forense.</t>
  </si>
  <si>
    <t>En caso de no poder desagregar la información solicitada por cada una de las unidades de servicios periciales y/ o de servicio médico forense, anote "NA" (No aplica) en las celdas correspondientes y explique dicha situación en el recuadro que se encuentra en la parte inferior de la tabla de respuesta.</t>
  </si>
  <si>
    <t>La suma de las cantidades registradas debe ser igual a la cantidad reportada como respuesta en la pregunta anterior.</t>
  </si>
  <si>
    <t>INS_3</t>
  </si>
  <si>
    <t>Presupuesto ejercido</t>
  </si>
  <si>
    <t>P3.1</t>
  </si>
  <si>
    <t>P3.2</t>
  </si>
  <si>
    <t>3.3.-</t>
  </si>
  <si>
    <t>De acuerdo con el total de presupuesto ejercido que reportó como respuesta en la pregunta 3.1, anote la cantidad del mismo especificando el capítulo del Clasificador por Objeto del Gasto.</t>
  </si>
  <si>
    <t>La suma de las cantidades registradas debe ser igual a la cantidad reportada como respuesta en la pregunta 3.1.</t>
  </si>
  <si>
    <t>Presupuesto ejercido por capítulo del Clasificador por Objeto del Gasto</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</si>
  <si>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</si>
  <si>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</si>
  <si>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</si>
  <si>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</si>
  <si>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</si>
  <si>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</si>
  <si>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</si>
  <si>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</si>
  <si>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Deuda pública</t>
  </si>
  <si>
    <t>Capítulo 1000</t>
  </si>
  <si>
    <t>Capítulo 2000</t>
  </si>
  <si>
    <t>Capítulo 3000</t>
  </si>
  <si>
    <t>Capítulo
4000</t>
  </si>
  <si>
    <t>Capítulo 5000</t>
  </si>
  <si>
    <t>Capítulo 6000</t>
  </si>
  <si>
    <t>Capítulo 7000</t>
  </si>
  <si>
    <t>Capítulo 8000</t>
  </si>
  <si>
    <t>Capítulo 9000</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</si>
  <si>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
</t>
    </r>
    <r>
      <rPr>
        <b/>
        <i/>
        <sz val="8"/>
        <rFont val="Arial"/>
        <family val="2"/>
      </rPr>
      <t>Actualmente:</t>
    </r>
    <r>
      <rPr>
        <i/>
        <sz val="8"/>
        <rFont val="Arial"/>
        <family val="2"/>
      </rPr>
      <t xml:space="preserve"> la información se refiere a lo existente al momento del llenado del cuestionario.</t>
    </r>
  </si>
  <si>
    <t>4.-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</si>
  <si>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5.-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</si>
  <si>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6.- No deje celdas en blanco, salvo en los casos en que la instrucción así lo solicite. </t>
  </si>
  <si>
    <t>IV.1 Registros administrativos</t>
  </si>
  <si>
    <t>1.- Debe considerar aquellos registros administrativos en materia de servicios periciales y/ o servicio médico forense en los que la(s) institución(es), o la(s) institución(es) que la(s) coordina(n), regula(n) o administra(n), tenga(n) el carácter de autoridad(es) responsable(s) de los mismos; es decir, sea(n) responsable(s) del almacenamiento y resguardo de la información; de la administración de permisos y usuarios para el registro y consulta de la información; así como del mantenimiento general de los registros administrativos.</t>
  </si>
  <si>
    <t>2.- No debe considerar los sistemas de información relacionada con la investigación pericial, toda vez que los mismos se requieren en la subsección IV.3.</t>
  </si>
  <si>
    <r>
      <t xml:space="preserve">1.- </t>
    </r>
    <r>
      <rPr>
        <b/>
        <i/>
        <sz val="8"/>
        <rFont val="Arial"/>
        <family val="2"/>
      </rPr>
      <t>Registro administrativo.</t>
    </r>
    <r>
      <rPr>
        <i/>
        <sz val="8"/>
        <rFont val="Arial"/>
        <family val="2"/>
      </rPr>
      <t xml:space="preserve"> 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r>
  </si>
  <si>
    <t>4.1.-</t>
  </si>
  <si>
    <t>Anote el nombre de cada uno de los registros administrativos en materia de servicios periciales y/ o servicio médico forense con los que contaba(n) al cierre del año 2023 la(s) institución(es). Por cada uno de estos, señale el año de creación, la periodicidad de actualización, la situación que mejor los describa al cierre del referido año, así como el tipo de información recopilada; utilizando para tal efecto los catálogos que se presentan en la parte inferior de la siguiente tabla.</t>
  </si>
  <si>
    <t>El nombre de los registros administrativos en materia de servicios periciales y/ o servicio médico forense debe registrarse en mayúsculas, sin comillas ni signos de acentuación, puntuación, paréntesis y abreviaturas.</t>
  </si>
  <si>
    <t>Para cada registro administrativo en materia de servicios periciales y/ o servicio médico forense, seleccione con una "X" el o los tipos de información recopilada que correspondan.</t>
  </si>
  <si>
    <t>Para cada registro administrativo en materia de servicios periciales y/ o servicio médico forense, en caso de que seleccione el código "9" en el apartado "Tipo de información recopilada", no puede seleccionar otro código en dicho apartado.</t>
  </si>
  <si>
    <t>En caso de que seleccione el código "5" en el apartado "Tipo de información recopilada", debe anotar el nombre de dicho(s) tipo(s) de información en el recuadro destinado para tal efecto que se encuentra al final de la tabla de respuesta.</t>
  </si>
  <si>
    <t>Nombre de los registros administrativos en materia de servicios periciales y/ o servicio médico forense</t>
  </si>
  <si>
    <t>Identificación y caracterización del registro administrativo</t>
  </si>
  <si>
    <r>
      <t xml:space="preserve">Tipo de información recopilada
</t>
    </r>
    <r>
      <rPr>
        <i/>
        <sz val="8"/>
        <rFont val="Arial"/>
        <family val="2"/>
      </rPr>
      <t>(ver catálogo)</t>
    </r>
  </si>
  <si>
    <r>
      <t xml:space="preserve">Año de creación
</t>
    </r>
    <r>
      <rPr>
        <i/>
        <sz val="8"/>
        <rFont val="Arial"/>
        <family val="2"/>
      </rPr>
      <t>(aaaa)</t>
    </r>
  </si>
  <si>
    <r>
      <t xml:space="preserve">Periodicidad de actualización
</t>
    </r>
    <r>
      <rPr>
        <i/>
        <sz val="8"/>
        <rFont val="Arial"/>
        <family val="2"/>
      </rPr>
      <t>(ver catálogo)</t>
    </r>
  </si>
  <si>
    <r>
      <t xml:space="preserve">Situación del registro administrativo
</t>
    </r>
    <r>
      <rPr>
        <i/>
        <sz val="8"/>
        <rFont val="Arial"/>
        <family val="2"/>
      </rPr>
      <t>(ver catálogo)</t>
    </r>
  </si>
  <si>
    <t>AÑO</t>
  </si>
  <si>
    <r>
      <t xml:space="preserve">Otro tipo:
</t>
    </r>
    <r>
      <rPr>
        <i/>
        <sz val="8"/>
        <rFont val="Arial"/>
        <family val="2"/>
      </rPr>
      <t>(especifique)</t>
    </r>
  </si>
  <si>
    <t>Catálogo de periodicidad de actualización</t>
  </si>
  <si>
    <t>Catálogo de tipo de información recopilada</t>
  </si>
  <si>
    <t>Permanente/ tiempo real</t>
  </si>
  <si>
    <t>Sobre las personas peritas</t>
  </si>
  <si>
    <t>Diario</t>
  </si>
  <si>
    <r>
      <t>Sobre las intervenciones periciales</t>
    </r>
    <r>
      <rPr>
        <i/>
        <sz val="8"/>
        <rFont val="Arial"/>
        <family val="2"/>
      </rPr>
      <t xml:space="preserve"> (estatus, informes, dictámenes, solicitantes, etc.)</t>
    </r>
  </si>
  <si>
    <t>Semanal</t>
  </si>
  <si>
    <t>Sobre los anfiteatros y laboratorios</t>
  </si>
  <si>
    <t>Quincenal</t>
  </si>
  <si>
    <r>
      <t xml:space="preserve">Sobre las y los familiares de personas fallecidas o desaparecidas </t>
    </r>
    <r>
      <rPr>
        <i/>
        <sz val="8"/>
        <rFont val="Arial"/>
        <family val="2"/>
      </rPr>
      <t>(sin incluir información sobre perfiles genéticos)</t>
    </r>
  </si>
  <si>
    <t>Mensual</t>
  </si>
  <si>
    <t>Bimestral</t>
  </si>
  <si>
    <t>Trimestral</t>
  </si>
  <si>
    <t>Cuatrimestral</t>
  </si>
  <si>
    <t>Catálogo de situación del registro administrativo</t>
  </si>
  <si>
    <t>Semestral</t>
  </si>
  <si>
    <t>No se encuentra automatizado. Está impreso en papel y se ubica en oficinas diferentes. Requiere un esfuerzo considerable del personal para su recopilación e integración</t>
  </si>
  <si>
    <t>Anual</t>
  </si>
  <si>
    <t>No se encuentra automatizado. Está en un archivo electrónico de procesador de texto y se ubica en oficinas diferentes. Requiere un esfuerzo considerable del personal para su recopilación e integración</t>
  </si>
  <si>
    <t>Periodos mayores a un año</t>
  </si>
  <si>
    <t>Se encuentra en una hoja de cálculo, pero no cuenta con códigos, controles de consistencia ni campos estandarizados, por tratarse de planillas para sistematizar información para controles administrativos. Requiere un esfuerzo considerable para ser transformado y ser aprovechado estadísticamente</t>
  </si>
  <si>
    <t>Otra periodicidad</t>
  </si>
  <si>
    <t>Se encuentra organizado en forma sistemática en archivos (formato de tabla, archivo plano o planilla Excel) a través de un formulario estandarizado de computadora, con elementos de identificación y seguridad. Los archivos pueden ser entregados en medios electrónicos o ser enviados por correo electrónico u otro método de transferencia electrónica de datos</t>
  </si>
  <si>
    <t>Se encuentra organizado en una base de datos, sistema de información o plataforma informática con fácil acceso para consultar, recuperar y analizar la información</t>
  </si>
  <si>
    <t>IV.2 Informe de actividades o labores</t>
  </si>
  <si>
    <r>
      <t xml:space="preserve">1.- Únicamente debe considerar la información relacionada con algún informe de actividades o labores desempeñadas </t>
    </r>
    <r>
      <rPr>
        <i/>
        <u/>
        <sz val="8"/>
        <rFont val="Arial"/>
        <family val="2"/>
      </rPr>
      <t>exclusivamente</t>
    </r>
    <r>
      <rPr>
        <i/>
        <sz val="8"/>
        <rFont val="Arial"/>
        <family val="2"/>
      </rPr>
      <t xml:space="preserve"> por la(s) institución(es), por lo que no debe considerar la información asociada al informe de actividades o labores de la(s) institución(es) que la(s) coordina(n), regula(n) o administra(n).</t>
    </r>
  </si>
  <si>
    <t>2.- Debe considerar la existencia y publicidad de algún informe sobre las actividades desempeñadas por la(s) institución(es), independientemente de la periodicidad (anual, semestral, trimestral, etc.) en la que se realice y/ o publique.</t>
  </si>
  <si>
    <t>4.2.-</t>
  </si>
  <si>
    <t>Indique si actualmente la(s) institución(es) cuenta(n) con algún informe de actividades o labores. En caso afirmativo, especifique el lugar donde se encuentra disponible o, en su defecto, la no disponibilidad del mismo.</t>
  </si>
  <si>
    <t>El listado de instituciones que se despliega es el mismo que registró como respuesta en la pregunta 2.1.</t>
  </si>
  <si>
    <t>En caso de que no cuente(n) con algún informe de actividades o labores, se encuentre en proceso de integración, o no cuente(n) con información para determinarlo, indíquelo en la columna correspondiente conforme al catálogo respectivo y deje el resto de la fila en blanco.</t>
  </si>
  <si>
    <t>En caso de que cuente(n) con más de un informe de actividades o labores, en la columna "Sitio donde se encuentra disponible (URL)" anote el URL donde se encuentre disponible el más reciente.</t>
  </si>
  <si>
    <t>En caso de que cuente(n) con algún informe de actividades o labores, pero este no se encuentre disponible en línea, en la columna "Sitio donde se encuentra disponible (URL)" anote "NA" (No aplica).</t>
  </si>
  <si>
    <r>
      <t xml:space="preserve">¿Cuenta con algún informe de actividades o labores?
</t>
    </r>
    <r>
      <rPr>
        <i/>
        <sz val="8"/>
        <rFont val="Arial"/>
        <family val="2"/>
      </rPr>
      <t>(1. Sí / 2. En proceso de integración / 3. No / 9. No identificado)</t>
    </r>
  </si>
  <si>
    <t>Sitio donde se encuentra disponible (URL)</t>
  </si>
  <si>
    <t>IV.3 Sistemas de información relacionada con la investigación pericial</t>
  </si>
  <si>
    <t>1.- Debe considerar aquellos sistemas de información relacionada con la investigación pericial en los que las unidades de servicios periciales y/ o de servicio médico forense, la(s) institución(es), o la(s) institución(es) que la(s) coordina(n), regula(n) o administra(n), tenga(n) el carácter de autoridad(es) responsable(s) de los mismos; es decir, sea(n) responsable(s) del almacenamiento y resguardo de la información; de la administración de permisos y usuarios para el registro y consulta de la información; así como del mantenimiento general de los registros administrativos.</t>
  </si>
  <si>
    <t>2.- El listado de sistemas de información relacionada con la investigación pericial que se despliega es el mismo que registre como respuesta en la pregunta 4.3.</t>
  </si>
  <si>
    <r>
      <t xml:space="preserve">1.- </t>
    </r>
    <r>
      <rPr>
        <b/>
        <i/>
        <sz val="8"/>
        <rFont val="Arial"/>
        <family val="2"/>
      </rPr>
      <t>Sistemas de información relacionada con la investigación pericial.</t>
    </r>
    <r>
      <rPr>
        <i/>
        <sz val="8"/>
        <rFont val="Arial"/>
        <family val="2"/>
      </rPr>
      <t xml:space="preserve"> Se refiere a aquellas herramientas que contienen información relevante para los procesos relacionados con las evidencias físicas recabadas en el lugar de la probable comisión de algún delito, coadyuvando con el trabajo de las personas peritas en las diferentes ramas forenses y de la criminalística. Para efectos del presente censo, se consideran los siguientes:</t>
    </r>
  </si>
  <si>
    <r>
      <rPr>
        <b/>
        <i/>
        <sz val="8"/>
        <color theme="1"/>
        <rFont val="Arial"/>
        <family val="2"/>
      </rPr>
      <t xml:space="preserve">Perfiles genéticos. </t>
    </r>
    <r>
      <rPr>
        <i/>
        <sz val="8"/>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fallecida o desaparecida, y/ o con los familiares de estas.</t>
    </r>
  </si>
  <si>
    <r>
      <t xml:space="preserve">Perfiles genéticos de personas vivas. </t>
    </r>
    <r>
      <rPr>
        <i/>
        <sz val="8"/>
        <color theme="1"/>
        <rFont val="Arial"/>
        <family val="2"/>
      </rPr>
      <t>Se refiere a los perfiles genéticos de aquellas personas que por algún motivo se desconoce su identidad, entre ellas personas seniles, indocumentadas, menores de edad que han sido víctimas de delitos como la trata de personas, secuestro, robo de infante, explotación sexual, tráfico de órganos, entre otros.</t>
    </r>
  </si>
  <si>
    <r>
      <t xml:space="preserve">Perfiles genéticos de cadáveres y/ o de restos de seres humanos. </t>
    </r>
    <r>
      <rPr>
        <i/>
        <sz val="8"/>
        <color theme="1"/>
        <rFont val="Arial"/>
        <family val="2"/>
      </rPr>
      <t>Se refiere a los perfiles genéticos de los cadáveres y/ o restos de seres humanos y desconocidos, entre ellos personas víctimas de desastres naturales, accidentes aéreos o terrestres, así como de delitos como la trata de personas, secuestro, robo de infante, explotación sexual, tráfico de órganos, fosas clandestinas, entre otros.</t>
    </r>
  </si>
  <si>
    <r>
      <t xml:space="preserve">Perfiles genéticos de familiares. </t>
    </r>
    <r>
      <rPr>
        <i/>
        <sz val="8"/>
        <color theme="1"/>
        <rFont val="Arial"/>
        <family val="2"/>
      </rPr>
      <t>Se refiere a los perfiles genéticos de las y los familiares de personas fallecidas o desaparecidas.</t>
    </r>
  </si>
  <si>
    <r>
      <t xml:space="preserve">Perfiles genéticos de perpetradores de algún delito. </t>
    </r>
    <r>
      <rPr>
        <i/>
        <sz val="8"/>
        <color theme="1"/>
        <rFont val="Arial"/>
        <family val="2"/>
      </rPr>
      <t>Se refiere a los perfiles genéticos de las personas de las cuales se presume su participación en la comisión de algún hecho delictivo.</t>
    </r>
    <r>
      <rPr>
        <b/>
        <i/>
        <sz val="8"/>
        <color theme="1"/>
        <rFont val="Arial"/>
        <family val="2"/>
      </rPr>
      <t xml:space="preserve"> </t>
    </r>
    <r>
      <rPr>
        <i/>
        <sz val="8"/>
        <color theme="1"/>
        <rFont val="Arial"/>
        <family val="2"/>
      </rPr>
      <t>Asimismo, se consideran los perfiles de las personas procesadas y personas sentenciadas.</t>
    </r>
  </si>
  <si>
    <r>
      <rPr>
        <b/>
        <i/>
        <sz val="8"/>
        <color theme="1"/>
        <rFont val="Arial"/>
        <family val="2"/>
      </rPr>
      <t xml:space="preserve">Inventario de vestigios biológicos. </t>
    </r>
    <r>
      <rPr>
        <i/>
        <sz val="8"/>
        <color theme="1"/>
        <rFont val="Arial"/>
        <family val="2"/>
      </rPr>
      <t>Se refiere al conjunto de documentos o registro electrónico que contiene una relación detallada de los restos o evidencias biológicas y/ o físicas recolectadas en el lugar de la comisión de algún hecho delictivo, mismos que puedan ser resguardados como elementos de prueba sobre el hecho investigado.</t>
    </r>
  </si>
  <si>
    <r>
      <rPr>
        <b/>
        <i/>
        <sz val="8"/>
        <rFont val="Arial"/>
        <family val="2"/>
      </rPr>
      <t>Huellas dactilares.</t>
    </r>
    <r>
      <rPr>
        <i/>
        <sz val="8"/>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</si>
  <si>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i/>
        <sz val="8"/>
        <color theme="1"/>
        <rFont val="Arial"/>
        <family val="2"/>
      </rPr>
      <t xml:space="preserve">Identificación balística. </t>
    </r>
    <r>
      <rPr>
        <i/>
        <sz val="8"/>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</si>
  <si>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i/>
        <sz val="8"/>
        <rFont val="Arial"/>
        <family val="2"/>
      </rPr>
      <t>Análisis de voz.</t>
    </r>
    <r>
      <rPr>
        <i/>
        <sz val="8"/>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</si>
  <si>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i/>
        <sz val="8"/>
        <color theme="1"/>
        <rFont val="Arial"/>
        <family val="2"/>
      </rPr>
      <t>Identificación fisonómica.</t>
    </r>
    <r>
      <rPr>
        <i/>
        <sz val="8"/>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</si>
  <si>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r>
      <rPr>
        <b/>
        <i/>
        <sz val="8"/>
        <rFont val="Arial"/>
        <family val="2"/>
      </rPr>
      <t>Filiación.</t>
    </r>
    <r>
      <rPr>
        <i/>
        <sz val="8"/>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</si>
  <si>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r>
      <rPr>
        <b/>
        <i/>
        <sz val="8"/>
        <color theme="1"/>
        <rFont val="Arial"/>
        <family val="2"/>
      </rPr>
      <t>Identificación por odontograma.</t>
    </r>
    <r>
      <rPr>
        <i/>
        <sz val="8"/>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</si>
  <si>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i/>
        <sz val="8"/>
        <color theme="1"/>
        <rFont val="Arial"/>
        <family val="2"/>
      </rPr>
      <t>Identificación por retrato.</t>
    </r>
    <r>
      <rPr>
        <i/>
        <sz val="8"/>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</si>
  <si>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i/>
        <sz val="8"/>
        <rFont val="Arial"/>
        <family val="2"/>
      </rPr>
      <t xml:space="preserve">Identificación por señas particulares. </t>
    </r>
    <r>
      <rPr>
        <i/>
        <sz val="8"/>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</si>
  <si>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i/>
        <sz val="8"/>
        <color theme="1"/>
        <rFont val="Arial"/>
        <family val="2"/>
      </rPr>
      <t>Identificación por tatuajes.</t>
    </r>
    <r>
      <rPr>
        <i/>
        <sz val="8"/>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</si>
  <si>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r>
      <rPr>
        <b/>
        <i/>
        <sz val="8"/>
        <color theme="1"/>
        <rFont val="Arial"/>
        <family val="2"/>
      </rPr>
      <t>Identificación antemortem - postmortem.</t>
    </r>
    <r>
      <rPr>
        <i/>
        <sz val="8"/>
        <color theme="1"/>
        <rFont val="Arial"/>
        <family val="2"/>
      </rPr>
      <t xml:space="preserve"> Se refiere a la herramienta utilizada para gestionar información sobre las personas desaparecidas y las personas fallecidas sin identificar; las circunstancias que rodean la desaparición de personas; la recuperación de los cuerpos o segmentos de los mismos; así como los sitios o puntos de recuperación de estos.</t>
    </r>
  </si>
  <si>
    <t>4.3.-</t>
  </si>
  <si>
    <t>Anote el nombre de cada uno de los sistemas de información relacionada con la investigación pericial con los que contaban al cierre del año 2023 las unidades de servicios periciales y/ o de servicio médico forense. Por cada uno de estos, señale el año de creación, la periodicidad de actualización, la situación que mejor los describa al cierre del referido año, así como el tipo de información recopilada; utilizando para tal efecto los catálogos que se presentan en la parte inferior de la siguiente tabla.</t>
  </si>
  <si>
    <t>El nombre de los sistemas de información relacionada con la investigación pericial debe registrarse en mayúsculas, sin comillas ni signos de acentuación, puntuación, paréntesis y abreviaturas.</t>
  </si>
  <si>
    <t>Para cada sistema de información relacionada con la investigación pericial, seleccione con una "X" el o los tipos de información recopilada que correspondan.</t>
  </si>
  <si>
    <t>En caso de que seleccione el código "8" en el apartado "Tipo de información recopilada relacionada con la investigación pericial", debe anotar el nombre de dicho(s) tipo(s) de información en el recuadro destinado para tal efecto que se encuentra al final de la tabla de respuesta.</t>
  </si>
  <si>
    <t>En el Complemento 6 debe señalar las unidades de servicios periciales y/ o de servicio médico forense que hayan contado con determinado sistema de información relacionada con la investigación pericial.</t>
  </si>
  <si>
    <t>Complemento 6</t>
  </si>
  <si>
    <t xml:space="preserve">Nombre de los sistemas de información relacionada con la investigación pericial </t>
  </si>
  <si>
    <t>Identificación y caracterización del sistema</t>
  </si>
  <si>
    <r>
      <t xml:space="preserve">Tipo de información recopilada relacionada con la investigación pericial
</t>
    </r>
    <r>
      <rPr>
        <i/>
        <sz val="8"/>
        <rFont val="Arial"/>
        <family val="2"/>
      </rPr>
      <t>(ver catálogo)</t>
    </r>
  </si>
  <si>
    <r>
      <t xml:space="preserve">Situación del sistema
</t>
    </r>
    <r>
      <rPr>
        <i/>
        <sz val="8"/>
        <rFont val="Arial"/>
        <family val="2"/>
      </rPr>
      <t>(ver catálogo)</t>
    </r>
  </si>
  <si>
    <t>6.1</t>
  </si>
  <si>
    <t>6.2</t>
  </si>
  <si>
    <t>6.3</t>
  </si>
  <si>
    <t>6.4</t>
  </si>
  <si>
    <t>6.5</t>
  </si>
  <si>
    <t>6.6</t>
  </si>
  <si>
    <t>Catálogo de tipo de información recopilada relacionada con la investigación pericial</t>
  </si>
  <si>
    <t>1. Perfiles genéticos</t>
  </si>
  <si>
    <t>Perfiles genéticos de personas vivas</t>
  </si>
  <si>
    <t>Perfiles genéticos de cadáveres y/ o de restos de seres humanos</t>
  </si>
  <si>
    <t>Perfiles genéticos de familiares</t>
  </si>
  <si>
    <t>Perfiles genéticos de perpetradores de algún delito</t>
  </si>
  <si>
    <t>Otro perfil genético</t>
  </si>
  <si>
    <t>Inventario de vestigios biológicos</t>
  </si>
  <si>
    <t>Huellas dactilares</t>
  </si>
  <si>
    <t>Identificación balística</t>
  </si>
  <si>
    <t>6. Identificación fisonómica</t>
  </si>
  <si>
    <t>Filiación</t>
  </si>
  <si>
    <t>Identificación por odontograma</t>
  </si>
  <si>
    <t>Identificación por retrato</t>
  </si>
  <si>
    <t>Identificación por señas particulares</t>
  </si>
  <si>
    <t>Identificación por tatuajes</t>
  </si>
  <si>
    <t>Catálogo de situación del sistema</t>
  </si>
  <si>
    <t>Otra identificación fisonómica</t>
  </si>
  <si>
    <t>Identificación antemortem - postmortem</t>
  </si>
  <si>
    <r>
      <t xml:space="preserve">Otro tipo </t>
    </r>
    <r>
      <rPr>
        <i/>
        <sz val="8"/>
        <color theme="1"/>
        <rFont val="Arial"/>
        <family val="2"/>
      </rPr>
      <t>(especifique)</t>
    </r>
  </si>
  <si>
    <t>4.4.-</t>
  </si>
  <si>
    <t>Anote, por cada uno de los sistemas de información relacionada con la investigación pericial, la cantidad de registros contenidos al cierre del año 2023, según tipo de información recopilada; utilizando para tal efecto el catálogo que se presenta en la parte inferior de la siguiente tabla.</t>
  </si>
  <si>
    <t>Para cada sistema de información relacionada con la investigación pericial, en caso de que no haya seleccionado determinado tipo de información recopilada en la pregunta anterior, no puede registrar información en la columna correspondiente al mismo.</t>
  </si>
  <si>
    <t>Debe considerar la cantidad de registros, según tipo de información recopilada, acumulados al cierre del año en determinado sistema de información relacionada con la investigación pericial; independientemente de que se hayan ingresado durante el año o en ejercicios anteriores.</t>
  </si>
  <si>
    <t>Nombre de los sistemas de información relacionada con la investigación pericial</t>
  </si>
  <si>
    <r>
      <t>Registros contenidos, según tipo de información recopilada relacionada con la investigación pericial</t>
    </r>
    <r>
      <rPr>
        <i/>
        <sz val="8"/>
        <rFont val="Arial"/>
        <family val="2"/>
      </rPr>
      <t xml:space="preserve">
(ver catálogo)</t>
    </r>
  </si>
  <si>
    <t>Otro tipo</t>
  </si>
  <si>
    <t>4.5.-</t>
  </si>
  <si>
    <t>De acuerdo con el total de registros contenidos que reportó como respuesta en la pregunta anterior, anote, por cada uno de los sistemas de información relacionada con la investigación pericial, la cantidad de los mismos que fueron ingresados durante el año 2023, según tipo de información recopilada; utilizando para tal efecto el catálogo que se presenta en la parte inferior de la siguiente tabla.</t>
  </si>
  <si>
    <t>Para cada sistema de información relacionada con la investigación pericial, en caso de que la cantidad reportada como respuesta en determinado tipo de información recopilada de la pregunta anterior no sea un dato numérico mayor a cero, no puede registrar información en la columna correspondiente al mismo. En caso de que esta instrucción no le aplique, justifíquelo en el recuadro que se encuentra al final del catálogo de respuesta.</t>
  </si>
  <si>
    <t>Debe considerar la cantidad de registros, según tipo de información recopilada, ingresados durante el año a determinado sistema de información relacionada con la investigación pericial; independientemente del origen de los mismos.</t>
  </si>
  <si>
    <t>Para cada sistema de información relacionada con la investigación pericial, la cantidad registrada en cada tipo de información recopilada debe ser igual o menor a la cantidad reportada como respuesta en la pregunta anterior. En caso de que esta instrucción no le aplique, justifíquelo en el recuadro que se encuentra al final de la tabla de respuesta.</t>
  </si>
  <si>
    <r>
      <t>Registros ingresados, según tipo de información recopilada relacionada con la investigación pericial</t>
    </r>
    <r>
      <rPr>
        <i/>
        <sz val="8"/>
        <rFont val="Arial"/>
        <family val="2"/>
      </rPr>
      <t xml:space="preserve">
(ver catálogo)</t>
    </r>
  </si>
  <si>
    <t>4.6.-</t>
  </si>
  <si>
    <t>Indique las autoridades que al cierre del año 2023 hayan compartido con la(s) institución(es) registros de información relacionada con la investigación pericial. Por cada una de estas, anote la cantidad de registros compartidos, según tipo de información recopilada; utilizando para tal efecto el catálogo que se presenta en la parte inferior de la siguiente tabla.</t>
  </si>
  <si>
    <t>En caso de que determinada autoridad no haya compartido con la(s) institución(es) registros de información relacionada con la investigación pericial, o no cuente con información para determinarlo, indíquelo en la columna correspondiente conforme al catálogo respectivo y deje el resto de la fila en blanco.</t>
  </si>
  <si>
    <t>Para cada tipo de información recopilada, en caso de que la suma de las cantidades reportadas como respuesta en la pregunta 4.4 no sea un dato numérico mayor a cero, no puede registrar información en el presente reactivo.</t>
  </si>
  <si>
    <t>Debe considerar la cantidad de registros, según tipo de información recopilada, que se encuentren en existencia al cierre del año en los sistemas de información relacionada con la investigación pericial; independientemente de que las autoridades los hayan compartido durante el año o en ejercicios anteriores.</t>
  </si>
  <si>
    <t>Para cada tipo de información recopilada, la suma de las cantidades registradas debe ser igual o menor a la suma de las cantidades reportadas como respuesta en la pregunta 4.4.</t>
  </si>
  <si>
    <t>En caso de que seleccione para el numeral 16 el código "1" en la columna "¿Compartió con la(s) institución(es) registros de información relacionada con la investigación pericial?", debe anotar el nombre de dicha(s) autoridad(es) en el recuadro destinado para tal efecto que se encuentra al final de la tabla de respuesta.</t>
  </si>
  <si>
    <t>Autoridades</t>
  </si>
  <si>
    <r>
      <t xml:space="preserve">¿Compartió con la(s) institución(es) registros de información relacionada con la investigación pericial?
</t>
    </r>
    <r>
      <rPr>
        <i/>
        <sz val="8"/>
        <rFont val="Arial"/>
        <family val="2"/>
      </rPr>
      <t>(1. Sí / 2. No / 9. No identificado)</t>
    </r>
  </si>
  <si>
    <r>
      <t>Registros que fueron compartidos por otras autoridades, según tipo de información recopilada relacionada con la investigación pericial</t>
    </r>
    <r>
      <rPr>
        <i/>
        <sz val="8"/>
        <rFont val="Arial"/>
        <family val="2"/>
      </rPr>
      <t xml:space="preserve">
(ver catálogo)</t>
    </r>
  </si>
  <si>
    <t>ESP_CONT</t>
  </si>
  <si>
    <t>Fiscalía General de la República</t>
  </si>
  <si>
    <t>P4.4</t>
  </si>
  <si>
    <t>Poder Judicial de la Federación</t>
  </si>
  <si>
    <t>P4.6</t>
  </si>
  <si>
    <t>Guardia Nacional</t>
  </si>
  <si>
    <t>Fiscalía General o Procuraduría General de Justicia de la entidad federativa</t>
  </si>
  <si>
    <t>Fiscalía General o Procuraduría General de Justicia de otra entidad federativa</t>
  </si>
  <si>
    <t>Poder Judicial de la entidad federativa</t>
  </si>
  <si>
    <t>Poder Judicial de otra entidad federativa</t>
  </si>
  <si>
    <t>Secretaría de Salud de la entidad federativa</t>
  </si>
  <si>
    <t>Secretaría de Salud de otra entidad federativa</t>
  </si>
  <si>
    <t>Secretaría de Seguridad Pública u homóloga de la entidad federativa</t>
  </si>
  <si>
    <t>Secretaría de Seguridad Pública u homóloga de otra entidad federativa</t>
  </si>
  <si>
    <r>
      <t xml:space="preserve">Otra autoridad </t>
    </r>
    <r>
      <rPr>
        <i/>
        <sz val="8"/>
        <rFont val="Arial"/>
        <family val="2"/>
      </rPr>
      <t>(especifique)</t>
    </r>
  </si>
  <si>
    <r>
      <t xml:space="preserve">Otra autoridad:
</t>
    </r>
    <r>
      <rPr>
        <i/>
        <sz val="8"/>
        <color theme="1"/>
        <rFont val="Arial"/>
        <family val="2"/>
      </rPr>
      <t>(especifique)</t>
    </r>
  </si>
  <si>
    <t>5.- Salvo aquellas preguntas que no requieran información por unidad de servicios periciales y/ o de servicio médico forense, el listado de unidades de servicios periciales y/ o de servicio médico forense que se despliega es el mismo que registró como respuesta en la pregunta 1.1.</t>
  </si>
  <si>
    <t>6.- Salvo aquellas preguntas que no requieran información por unidad de servicios periciales y/ o de servicio médico forense, en caso de que no le sea posible identificar la unidad de servicios periciales y/ o de servicio médico forense en donde se haya atendido una parcialidad o la totalidad de las solicitudes de intervención pericial, haga uso de la fila "No identificado".</t>
  </si>
  <si>
    <r>
      <t xml:space="preserve">1.- </t>
    </r>
    <r>
      <rPr>
        <b/>
        <i/>
        <sz val="8"/>
        <rFont val="Arial"/>
        <family val="2"/>
      </rPr>
      <t xml:space="preserve">Intervención pericial. </t>
    </r>
    <r>
      <rPr>
        <i/>
        <sz val="8"/>
        <rFont val="Arial"/>
        <family val="2"/>
      </rPr>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r>
  </si>
  <si>
    <r>
      <t xml:space="preserve">2.- </t>
    </r>
    <r>
      <rPr>
        <b/>
        <i/>
        <sz val="8"/>
        <color theme="1"/>
        <rFont val="Arial"/>
        <family val="2"/>
      </rPr>
      <t>Sistema de Justicia Escrito.</t>
    </r>
    <r>
      <rPr>
        <i/>
        <sz val="8"/>
        <color theme="1"/>
        <rFont val="Arial"/>
        <family val="2"/>
      </rPr>
      <t xml:space="preserve"> 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r>
  </si>
  <si>
    <r>
      <t xml:space="preserve">3.- </t>
    </r>
    <r>
      <rPr>
        <b/>
        <i/>
        <sz val="8"/>
        <rFont val="Arial"/>
        <family val="2"/>
      </rPr>
      <t>Sistema de Justicia Oral.</t>
    </r>
    <r>
      <rPr>
        <i/>
        <sz val="8"/>
        <rFont val="Arial"/>
        <family val="2"/>
      </rPr>
      <t xml:space="preserve"> 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r>
  </si>
  <si>
    <r>
      <t xml:space="preserve">4.- </t>
    </r>
    <r>
      <rPr>
        <b/>
        <i/>
        <sz val="8"/>
        <color theme="1"/>
        <rFont val="Arial"/>
        <family val="2"/>
      </rPr>
      <t>Sistema Escrito o Mixto.</t>
    </r>
    <r>
      <rPr>
        <i/>
        <sz val="8"/>
        <color theme="1"/>
        <rFont val="Arial"/>
        <family val="2"/>
      </rPr>
      <t xml:space="preserve"> 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r>
  </si>
  <si>
    <r>
      <t>5.-</t>
    </r>
    <r>
      <rPr>
        <b/>
        <i/>
        <sz val="8"/>
        <color theme="1"/>
        <rFont val="Arial"/>
        <family val="2"/>
      </rPr>
      <t xml:space="preserve"> Sistema Integral de Justicia Penal para Adolescentes.</t>
    </r>
    <r>
      <rPr>
        <i/>
        <sz val="8"/>
        <color theme="1"/>
        <rFont val="Arial"/>
        <family val="2"/>
      </rPr>
      <t xml:space="preserve"> 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r>
  </si>
  <si>
    <r>
      <t xml:space="preserve">6.- </t>
    </r>
    <r>
      <rPr>
        <b/>
        <i/>
        <sz val="8"/>
        <color theme="1"/>
        <rFont val="Arial"/>
        <family val="2"/>
      </rPr>
      <t>Sistema Oral.</t>
    </r>
    <r>
      <rPr>
        <i/>
        <sz val="8"/>
        <color theme="1"/>
        <rFont val="Arial"/>
        <family val="2"/>
      </rPr>
      <t xml:space="preserve"> 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r>
  </si>
  <si>
    <r>
      <t xml:space="preserve">7.- </t>
    </r>
    <r>
      <rPr>
        <b/>
        <i/>
        <sz val="8"/>
        <rFont val="Arial"/>
        <family val="2"/>
      </rPr>
      <t xml:space="preserve">Sistema Penal Acusatorio. </t>
    </r>
    <r>
      <rPr>
        <i/>
        <sz val="8"/>
        <rFont val="Arial"/>
        <family val="2"/>
      </rPr>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r>
  </si>
  <si>
    <r>
      <t xml:space="preserve">8.- </t>
    </r>
    <r>
      <rPr>
        <b/>
        <i/>
        <sz val="8"/>
        <rFont val="Arial"/>
        <family val="2"/>
      </rPr>
      <t>Sistema Tradicional.</t>
    </r>
    <r>
      <rPr>
        <i/>
        <sz val="8"/>
        <rFont val="Arial"/>
        <family val="2"/>
      </rPr>
      <t xml:space="preserve"> 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r>
  </si>
  <si>
    <t>V.1 Solicitudes de intervención pericial recibidas</t>
  </si>
  <si>
    <t>1.- En caso de que la suma de las cantidades que reporte como respuesta en la columna "Admitidas" de la pregunta 5.1 no sea un dato numérico mayor a cero, pase a la pregunta 5.5.</t>
  </si>
  <si>
    <t>5.1.-</t>
  </si>
  <si>
    <t>Anote, por cada una de las unidades de servicios periciales y/ o de servicio médico forense, la cantidad de solicitudes de intervención pericial recibidas durante el año 2023, según tipo de admisión.</t>
  </si>
  <si>
    <t>Para cada unidad de servicios periciales y/ o de servicio médico forense, en caso de que haya seleccionado el código "2" o "9" en la columna "¿Atendió alguna especialidad pericial?" de la pregunta 1.2, no puede registrar información en el presente reactivo. En caso de que esta instrucción no le aplique, justifíquelo en el recuadro que se encuentra al final de la tabla de respuesta.</t>
  </si>
  <si>
    <t>Solicitudes de intervención pericial recibidas, según tipo de admisión</t>
  </si>
  <si>
    <t>Admitidas</t>
  </si>
  <si>
    <t>Desechadas</t>
  </si>
  <si>
    <t>P1.2</t>
  </si>
  <si>
    <t>5.2.-</t>
  </si>
  <si>
    <t>De acuerdo con el total de solicitudes de intervención pericial admitidas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</si>
  <si>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Para cada unidad de servicios periciales y/ o de servicio médico forense, en caso de que la cantidad reportada como respuesta en la columna "Admitidas" de la pregunta anterior no sea un dato numérico mayor a cero, no puede registrar información en el presente reactivo.</t>
  </si>
  <si>
    <t>Para cada unidad de servicios periciales y/ o de servicio médico forense, en caso de que no haya seleccionado determinada especialidad pericial en la pregunta 1.2, no puede registrar información en la columna correspondiente a la misma. En caso de que esta instrucción no le aplique, justifíquelo en el recuadro que se encuentra al final del catálogo de respuesta.</t>
  </si>
  <si>
    <t>Para cada unidad de servicios periciales y/ o de servicio médico forense, la cantidad registrada en la columna "Total" debe ser igual o mayor a la cantidad reportada como respuesta en la columna "Admitidas" de la pregunta anterior; toda vez que una solicitud de intervención pericial pudo haber requerido más de una especialidad pericial.</t>
  </si>
  <si>
    <t>Para cada unidad de servicios periciales y/ o de servicio médico forense, la cantidad registrada en cada especialidad pericial debe ser igual o menor a la cantidad reportada como respuesta en la columna "Admitidas" de la pregunta anterior. En caso de que esta instrucción no le aplique, justifíquelo en el recuadro que se encuentra al final del catálogo de respuesta.</t>
  </si>
  <si>
    <r>
      <t xml:space="preserve">Solicitudes de intervención pericial admitidas, según especialidad pericial
</t>
    </r>
    <r>
      <rPr>
        <i/>
        <sz val="8"/>
        <rFont val="Arial"/>
        <family val="2"/>
      </rPr>
      <t>(ver catálogo)</t>
    </r>
  </si>
  <si>
    <t>Solicitudes de intervención pericial admitidas, según especialidad pericial
(ver catálogo)</t>
  </si>
  <si>
    <t>P5.1</t>
  </si>
  <si>
    <t>P5.2</t>
  </si>
  <si>
    <t>SUM</t>
  </si>
  <si>
    <t>5.3.-</t>
  </si>
  <si>
    <t>De acuerdo con el total de solicitudes de intervención pericial admitidas que reportó como respuesta en la pregunta 5.1, anote la cantidad de las mismas especificando el tipo de solicitante.</t>
  </si>
  <si>
    <t>La suma de las cantidades registradas debe ser igual o mayor a la suma de las cantidades reportadas como respuesta en la columna "Admitidas" de la pregunta 5.1, toda vez que una solicitud pudo haber sido presentada por más de un tipo de solicitante.</t>
  </si>
  <si>
    <t>La cantidad registrada para cada tipo de solicitante debe ser igual o menor a la suma de las cantidades reportadas como respuesta en la columna "Admitidas" de la pregunta 5.1. En caso de que esta instrucción no le aplique, justifíquelo en el recuadro que se encuentra al final de la tabla de respuesta.</t>
  </si>
  <si>
    <t>En caso de que registre algún valor numérico mayor a cero en el numeral 11, debe anotar el nombre de dicho(s) tipo(s) de solicitante(s) en el recuadro destinado para tal efecto que se encuentra al final de la tabla de respuesta.</t>
  </si>
  <si>
    <t>Tipo de solicitante</t>
  </si>
  <si>
    <t>Solicitudes de intervención pericial admitidas</t>
  </si>
  <si>
    <t>ADM_P5.1</t>
  </si>
  <si>
    <t>SIA_P5.3</t>
  </si>
  <si>
    <t>1. Órganos jurisdiccionales de la entidad federativa</t>
  </si>
  <si>
    <t>Órganos jurisdiccionales especializados en materia penal</t>
  </si>
  <si>
    <t>Órganos jurisdiccionales especializados en materia de justicia para personas adolescentes</t>
  </si>
  <si>
    <r>
      <t xml:space="preserve">Órganos jurisdiccionales especializados en el resto de las materias </t>
    </r>
    <r>
      <rPr>
        <i/>
        <sz val="8"/>
        <color theme="1"/>
        <rFont val="Arial"/>
        <family val="2"/>
      </rPr>
      <t>(excepto penal y justicia para personas adolescentes)</t>
    </r>
  </si>
  <si>
    <t>Órganos jurisdiccionales de otras entidades federativas</t>
  </si>
  <si>
    <t>Ministerio Público de la Fiscalía General o Procuraduría General de Justicia de la entidad federativa</t>
  </si>
  <si>
    <t>Ministerio Público de la Fiscalía General o Procuraduría General de Justicia de otras entidades federativas</t>
  </si>
  <si>
    <r>
      <t xml:space="preserve">Alguna de las partes en el proceso </t>
    </r>
    <r>
      <rPr>
        <i/>
        <sz val="8"/>
        <color theme="1"/>
        <rFont val="Arial"/>
        <family val="2"/>
      </rPr>
      <t>(no incluye al órgano jurisdiccional ni al Ministerio Público)</t>
    </r>
  </si>
  <si>
    <t>Gobierno Federal</t>
  </si>
  <si>
    <t>Gobierno de la entidad federativa</t>
  </si>
  <si>
    <t>Gobierno de otras entidades federativas</t>
  </si>
  <si>
    <t>Gobierno de los municipios o demarcaciones territoriales de la entidad federativa</t>
  </si>
  <si>
    <t>Gobierno de los municipios o demarcaciones territoriales de otras entidades federativas</t>
  </si>
  <si>
    <r>
      <rPr>
        <sz val="9"/>
        <color theme="1"/>
        <rFont val="Arial"/>
        <family val="2"/>
      </rPr>
      <t>Otro tipo:</t>
    </r>
    <r>
      <rPr>
        <sz val="8"/>
        <color theme="1"/>
        <rFont val="Arial"/>
        <family val="2"/>
      </rPr>
      <t xml:space="preserve">
</t>
    </r>
    <r>
      <rPr>
        <i/>
        <sz val="8"/>
        <color theme="1"/>
        <rFont val="Arial"/>
        <family val="2"/>
      </rPr>
      <t>(especifique)</t>
    </r>
  </si>
  <si>
    <t>5.4.-</t>
  </si>
  <si>
    <t>Indique las materias de las cuales durante el año 2023 la(s) institución(es) estuvo(vieron) facultada(s) para su atención. Por cada una de estas, anote la cantidad de solicitudes de intervención pericial admitidas, según sistema de justicia.</t>
  </si>
  <si>
    <t>En caso de que no haya(n) estado facultada(s) para atender determinada materia, o no cuente con información para determinarlo, indíquelo en la columna correspondiente conforme al catálogo respectivo y deje el resto de la fila en blanco.</t>
  </si>
  <si>
    <t>La columna "Sistema Tradicional" comprende el Sistema Tradicional (para la materia penal), el Sistema Escrito o Mixto y Sistema Oral (para la materia justicia para personas adolescentes) y el Sistema de Justicia Escrito (para el resto de las materias).</t>
  </si>
  <si>
    <t>La columna "Sistema Oral" comprende el Sistema Penal Acusatorio (para la materia penal), el Sistema Integral de Justicia Penal para Adolescentes (para la materia justicia para personas adolescentes) y el Sistema de Justicia Oral (para el resto de las materias).</t>
  </si>
  <si>
    <t>En caso de que registre información para una sola materia, la cantidad registrada en la columna "Total" debe ser igual a la suma de las cantidades reportadas como respuesta en la columna "Admitidas" de la pregunta 5.1. En caso de que esta instrucción no le aplique, justifíquelo en el recuadro que se encuentra al final de la tabla de respuesta.</t>
  </si>
  <si>
    <t>En caso de que registre información para más de una materia, la cantidad registrada en la columna "Total" de cada una de estas debe ser igual o menor a la suma de las cantidades reportadas como respuesta en la columna "Admitidas" de la pregunta 5.1. En caso de que esta instrucción no le aplique, justifíquelo en el recuadro que se encuentra al final de la tabla de respuesta.</t>
  </si>
  <si>
    <t>En caso de que seleccione para el numeral 9 el código "1" en la columna "¿Estuvo(vieron) facultada(s) para atender la materia?", debe anotar el nombre de dicha(s) materia(s) en el recuadro destinado para tal efecto que se encuentra al final de la tabla de respuesta.</t>
  </si>
  <si>
    <t>Materia</t>
  </si>
  <si>
    <r>
      <t xml:space="preserve">¿Estuvo(vieron) facultada(s) para atender la materia?
</t>
    </r>
    <r>
      <rPr>
        <i/>
        <sz val="8"/>
        <color theme="1"/>
        <rFont val="Arial"/>
        <family val="2"/>
      </rPr>
      <t>(1. Sí / 2. No / 9. No identificado)</t>
    </r>
  </si>
  <si>
    <t>Solicitudes de intervención pericial admitidas, según sistema de justicia</t>
  </si>
  <si>
    <t>Sistema Tradicional</t>
  </si>
  <si>
    <t>Sistema Oral</t>
  </si>
  <si>
    <t>Civil</t>
  </si>
  <si>
    <t>Familiar</t>
  </si>
  <si>
    <t>Mercantil</t>
  </si>
  <si>
    <t>Laboral</t>
  </si>
  <si>
    <t>Penal</t>
  </si>
  <si>
    <t>Justicia para personas adolescentes</t>
  </si>
  <si>
    <t>Administrativa</t>
  </si>
  <si>
    <t>Indígena</t>
  </si>
  <si>
    <r>
      <t xml:space="preserve">Otra materia </t>
    </r>
    <r>
      <rPr>
        <i/>
        <sz val="8"/>
        <color theme="1"/>
        <rFont val="Arial"/>
        <family val="2"/>
      </rPr>
      <t>(especifique)</t>
    </r>
  </si>
  <si>
    <r>
      <rPr>
        <sz val="9"/>
        <color theme="1"/>
        <rFont val="Arial"/>
        <family val="2"/>
      </rPr>
      <t>Otra materia:</t>
    </r>
    <r>
      <rPr>
        <sz val="8"/>
        <color theme="1"/>
        <rFont val="Arial"/>
        <family val="2"/>
      </rPr>
      <t xml:space="preserve">
</t>
    </r>
    <r>
      <rPr>
        <i/>
        <sz val="8"/>
        <color theme="1"/>
        <rFont val="Arial"/>
        <family val="2"/>
      </rPr>
      <t>(especifique)</t>
    </r>
  </si>
  <si>
    <t xml:space="preserve">V.2 Solicitudes de intervención pericial concluidas </t>
  </si>
  <si>
    <t>INS_GRAL_2</t>
  </si>
  <si>
    <t>1.- Debe considerar las solicitudes de intervención pericial concluidas durante el año, independientemente de que se hayan admitido durante el año o en ejercicios anteriores.</t>
  </si>
  <si>
    <t>2.- En caso de que la suma de las cantidades que reporte como respuesta en la columna "Total" de la pregunta 5.5 no sea un dato numérico mayor a cero, pase a la pregunta 5.10.</t>
  </si>
  <si>
    <r>
      <t xml:space="preserve">1.- </t>
    </r>
    <r>
      <rPr>
        <b/>
        <i/>
        <sz val="8"/>
        <rFont val="Arial"/>
        <family val="2"/>
      </rPr>
      <t>Certificado.</t>
    </r>
    <r>
      <rPr>
        <i/>
        <sz val="8"/>
        <rFont val="Arial"/>
        <family val="2"/>
      </rPr>
      <t xml:space="preserve"> Se refiere al documento expedido por las personas peritas a través del cual se da fe de un determinado hecho o situación.</t>
    </r>
  </si>
  <si>
    <r>
      <t xml:space="preserve">2.- </t>
    </r>
    <r>
      <rPr>
        <b/>
        <i/>
        <sz val="8"/>
        <rFont val="Arial"/>
        <family val="2"/>
      </rPr>
      <t>Dictamen pericial.</t>
    </r>
    <r>
      <rPr>
        <i/>
        <sz val="8"/>
        <rFont val="Arial"/>
        <family val="2"/>
      </rPr>
      <t xml:space="preserve"> Se refiere a la opinión técnica sobre una materia en específico emitida por alguna persona perita en relación con el examen o análisis que haya realizado sobre alguna cuestión sometida a sus conocimientos.</t>
    </r>
  </si>
  <si>
    <r>
      <t>3.-</t>
    </r>
    <r>
      <rPr>
        <b/>
        <i/>
        <sz val="8"/>
        <color theme="1"/>
        <rFont val="Arial"/>
        <family val="2"/>
      </rPr>
      <t xml:space="preserve"> Informe pericial.</t>
    </r>
    <r>
      <rPr>
        <i/>
        <sz val="8"/>
        <color theme="1"/>
        <rFont val="Arial"/>
        <family val="2"/>
      </rPr>
      <t xml:space="preserve"> Se refiere al documento donde se realiza una recopilación de las situaciones y las circunstancias observadas desde un punto de vista técnico, sin emitir alguna opinión.</t>
    </r>
  </si>
  <si>
    <r>
      <t xml:space="preserve">4.- </t>
    </r>
    <r>
      <rPr>
        <b/>
        <i/>
        <sz val="8"/>
        <color theme="1"/>
        <rFont val="Arial"/>
        <family val="2"/>
      </rPr>
      <t>Opinión técnica y/ o resultados de estudios.</t>
    </r>
    <r>
      <rPr>
        <i/>
        <sz val="8"/>
        <color theme="1"/>
        <rFont val="Arial"/>
        <family val="2"/>
      </rPr>
      <t xml:space="preserve"> Se refiere al documento por el cual, en forma individual o colegiada, se emiten los elementos analizados respecto de las cuestiones sometidas por las partes en el juicio, o por el órgano jurisdiccional.</t>
    </r>
  </si>
  <si>
    <r>
      <t xml:space="preserve">5.- </t>
    </r>
    <r>
      <rPr>
        <b/>
        <i/>
        <sz val="8"/>
        <rFont val="Arial"/>
        <family val="2"/>
      </rPr>
      <t>Requerimiento.</t>
    </r>
    <r>
      <rPr>
        <i/>
        <sz val="8"/>
        <rFont val="Arial"/>
        <family val="2"/>
      </rPr>
      <t xml:space="preserve"> 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r>
  </si>
  <si>
    <t>5.5.-</t>
  </si>
  <si>
    <t>Anote, por cada una de las unidades de servicios periciales y/ o de servicio médico forense, la cantidad de solicitudes de intervención pericial concluidas durante el año 2023, según tipo de conclusión.</t>
  </si>
  <si>
    <t>En la columna "Requerimiento" únicamente debe considerar aquellas solicitudes de intervención pericial concluidas mediante dicho tipo de atención, por lo que no debe considerar aquellas solicitudes que, bajo esta categoría, hayan quedado pendientes de concluir; toda vez que dicha información se requiere en la pregunta 5.10.</t>
  </si>
  <si>
    <t>En caso de que registre algún valor numérico mayor a cero en la columna "Otro tipo", debe anotar el nombre de dicho(s) tipo(s) de conclusión en el recuadro destinado para tal efecto que se encuentra al final de la tabla de respuesta.</t>
  </si>
  <si>
    <t>Solicitudes de intervención pericial concluidas, según tipo de conclusión</t>
  </si>
  <si>
    <t>Dictamen</t>
  </si>
  <si>
    <t>Informe</t>
  </si>
  <si>
    <t>Certificado</t>
  </si>
  <si>
    <t>Opinión técnica y/ o resultados de estudios</t>
  </si>
  <si>
    <t>Requerimiento</t>
  </si>
  <si>
    <r>
      <t xml:space="preserve">Otro tipo 
</t>
    </r>
    <r>
      <rPr>
        <i/>
        <sz val="8"/>
        <color theme="1"/>
        <rFont val="Arial"/>
        <family val="2"/>
      </rPr>
      <t>(especifique)</t>
    </r>
  </si>
  <si>
    <r>
      <rPr>
        <sz val="9"/>
        <color theme="1"/>
        <rFont val="Arial"/>
        <family val="2"/>
      </rPr>
      <t>Otro tipo:</t>
    </r>
    <r>
      <rPr>
        <i/>
        <sz val="9"/>
        <color theme="1"/>
        <rFont val="Arial"/>
        <family val="2"/>
      </rPr>
      <t xml:space="preserve">
</t>
    </r>
    <r>
      <rPr>
        <i/>
        <sz val="8"/>
        <color theme="1"/>
        <rFont val="Arial"/>
        <family val="2"/>
      </rPr>
      <t>(especifique)</t>
    </r>
  </si>
  <si>
    <t>5.6.-</t>
  </si>
  <si>
    <t>De acuerdo con el total de solicitudes de intervención pericial concluidas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</si>
  <si>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r>
      <t xml:space="preserve">Para </t>
    </r>
    <r>
      <rPr>
        <b/>
        <i/>
        <sz val="8"/>
        <rFont val="Arial"/>
        <family val="2"/>
      </rPr>
      <t>cada unidad</t>
    </r>
    <r>
      <rPr>
        <i/>
        <sz val="8"/>
        <rFont val="Arial"/>
        <family val="2"/>
      </rPr>
      <t xml:space="preserve"> de servicios periciales y/ o de servicio médico forense, </t>
    </r>
    <r>
      <rPr>
        <b/>
        <i/>
        <sz val="8"/>
        <rFont val="Arial"/>
        <family val="2"/>
      </rPr>
      <t>en caso de que la cantidad reportada como respuesta en la columna "Total" de la pregunta anterior no sea un dato numérico mayor a cero, no puede registrar información en el presente reactivo.</t>
    </r>
  </si>
  <si>
    <r>
      <t>Para cada unidad de servicios periciales y/ o de servicio médico forense, en caso de que no haya seleccionado determinada especialidad pericial en la</t>
    </r>
    <r>
      <rPr>
        <b/>
        <i/>
        <sz val="8"/>
        <rFont val="Arial"/>
        <family val="2"/>
      </rPr>
      <t xml:space="preserve"> pregunta 1.2,</t>
    </r>
    <r>
      <rPr>
        <i/>
        <sz val="8"/>
        <rFont val="Arial"/>
        <family val="2"/>
      </rPr>
      <t xml:space="preserve"> no puede registrar información en la columna correspondiente a la misma. En caso de que esta instrucción no le aplique, justifíquelo en el recuadro que se encuentra al final del catálogo de respuesta.</t>
    </r>
  </si>
  <si>
    <r>
      <t xml:space="preserve">Para </t>
    </r>
    <r>
      <rPr>
        <b/>
        <i/>
        <sz val="8"/>
        <rFont val="Arial"/>
        <family val="2"/>
      </rPr>
      <t>cada unidad</t>
    </r>
    <r>
      <rPr>
        <i/>
        <sz val="8"/>
        <rFont val="Arial"/>
        <family val="2"/>
      </rPr>
      <t xml:space="preserve"> de servicios periciales y/ o de servicio médico forense, la cantidad registrada en la columna </t>
    </r>
    <r>
      <rPr>
        <b/>
        <i/>
        <sz val="8"/>
        <rFont val="Arial"/>
        <family val="2"/>
      </rPr>
      <t>"Total" debe ser igual o mayor a la cantidad reportada como respuesta en la columna "Total" de la pregunta anterior</t>
    </r>
    <r>
      <rPr>
        <i/>
        <sz val="8"/>
        <rFont val="Arial"/>
        <family val="2"/>
      </rPr>
      <t>; toda vez que una solicitud de intervención pericial pudo haber requerido más de una especialidad pericial.</t>
    </r>
  </si>
  <si>
    <r>
      <rPr>
        <b/>
        <i/>
        <sz val="8"/>
        <rFont val="Arial"/>
        <family val="2"/>
      </rPr>
      <t>Para cada unidad</t>
    </r>
    <r>
      <rPr>
        <i/>
        <sz val="8"/>
        <rFont val="Arial"/>
        <family val="2"/>
      </rPr>
      <t xml:space="preserve"> de servicios periciales y/ o de servicio médico forense, </t>
    </r>
    <r>
      <rPr>
        <b/>
        <i/>
        <sz val="8"/>
        <rFont val="Arial"/>
        <family val="2"/>
      </rPr>
      <t>la cantidad registrada en cada especialidad pericial debe ser igual o menor a la cantidad reportada como respuesta en la columna "Total" de la pregunta anterior</t>
    </r>
    <r>
      <rPr>
        <i/>
        <sz val="8"/>
        <rFont val="Arial"/>
        <family val="2"/>
      </rPr>
      <t>. En caso de que esta instrucción no le aplique, justifíquelo en el recuadro que se encuentra al final del catálogo de respuesta.</t>
    </r>
  </si>
  <si>
    <r>
      <t xml:space="preserve">Solicitudes de intervención pericial concluidas, según especialidad pericial
</t>
    </r>
    <r>
      <rPr>
        <i/>
        <sz val="8"/>
        <rFont val="Arial"/>
        <family val="2"/>
      </rPr>
      <t>(ver catálogo)</t>
    </r>
  </si>
  <si>
    <t>5.7.-</t>
  </si>
  <si>
    <t>De acuerdo con el total de solicitudes de intervención pericial concluidas que reportó como respuesta en las preguntas 5.5 y 5.6, anote la cantidad de las mismas especificando la especialidad pericial y el tipo de conclusión.</t>
  </si>
  <si>
    <t>Para cada tipo de conclusión, en caso de que la suma de las cantidades reportadas como respuesta en la pregunta 5.5 no sea un dato numérico mayor a cero, no puede registrar información en el presente reactivo.</t>
  </si>
  <si>
    <t>La suma de las cantidades registradas en la columna "Total" debe ser igual o mayor a la suma de las cantidades reportadas como respuesta en la columna "Total" de la pregunta 5.5, así como corresponder a su desagregación por tipo de conclusión; toda vez que una solicitud de intervención pericial pudo haber requerido más de una especialidad pericial.</t>
  </si>
  <si>
    <t>La cantidad registrada en la columna "Total" de cada especialidad pericial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</si>
  <si>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La suma de las cantidades registradas en la columna "Total" debe ser igual a la suma de las cantidades reportadas como respuesta en la columna "Total" de la pregunta anterior, así como corresponder a su desagregación por especialidad pericial. En caso de que esta instrucción no le aplique, justifíquelo en el recuadro que se encuentra al final de la tabla de respuesta.</t>
  </si>
  <si>
    <t>ESP_P1.2</t>
  </si>
  <si>
    <t>TOT_P5.6</t>
  </si>
  <si>
    <t>TOT_P5.7</t>
  </si>
  <si>
    <t>P5.5</t>
  </si>
  <si>
    <t>P5.7</t>
  </si>
  <si>
    <t>5.8.-</t>
  </si>
  <si>
    <t>De acuerdo con el total de solicitudes de intervención pericial concluidas que reportó como respuesta en la pregunta 5.5, anote la cantidad de las mismas especificando el tipo de solicitante y el tipo de conclusión.</t>
  </si>
  <si>
    <t>La suma de las cantidades registradas en la columna "Total" debe ser igual o mayor a la suma de las cantidades reportadas como respuesta en la columna "Total" de la pregunta 5.5, así como corresponder a su desagregación por tipo de conclusión; toda vez que una solicitud pudo haber sido presentada por más de un tipo de solicitante.</t>
  </si>
  <si>
    <t>La cantidad registrada en la columna "Total" de cada tipo de solicitante debe ser igual o menor a la suma de las cantidades reportadas como respuesta en la columna "Total" de la pregunta 5.5, así como corresponder a su desagregación por tipo de conclusión. En caso de que esta instrucción no le aplique, justifíquelo en el recuadro que se encuentra al final de la tabla de respuesta.</t>
  </si>
  <si>
    <t>TOT_P5.5</t>
  </si>
  <si>
    <t>TOT_5.8</t>
  </si>
  <si>
    <t>1. Órganos jurisdiccionales del Poder Judicial de la entidad federativa</t>
  </si>
  <si>
    <t>5.9.-</t>
  </si>
  <si>
    <t>De acuerdo con el total de solicitudes de intervención pericial concluidas que reportó como respuesta en la pregunta 5.5, anote la cantidad de las mismas especificando la materia y el sistema de justicia.</t>
  </si>
  <si>
    <t>Para cada materia, en caso de que haya seleccionado el código "2" o "9" en la columna "¿Estuvo(vieron) facultada(s) para atender la materia?" de la pregunta 5.4, no puede registrar información en el presente reactivo.</t>
  </si>
  <si>
    <t>Para cada sistema de justicia, en caso de que la cantidad reportada como respuesta para determinada materia en la pregunta 5.4 no sea un dato numérico mayor a cero, no puede registrar información para dicha materia.</t>
  </si>
  <si>
    <t>En caso de que registre información para una sola materia, la cantidad registrada en la columna "Total" debe ser igual a la suma de las cantidades reportadas como respuesta en la columna "Total" de la pregunta 5.5. En caso de que esta instrucción no le aplique, justifíquelo en el recuadro que se encuentra al final de tabla de la respuesta.</t>
  </si>
  <si>
    <t>En caso de que registre información para más de una materia, la cantidad registrada en la columna "Total" de cada una de estas debe ser igual o menor a la suma de las cantidades reportadas como respuesta en la columna "Total" de la pregunta 5.5. En caso de que esta instrucción no le aplique, justifíquelo en el recuadro que se encuentra al final de la tabla de respuesta.</t>
  </si>
  <si>
    <t>Solicitudes de intervención pericial concluidas, según sistema de justicia</t>
  </si>
  <si>
    <t>SIS_TRAD</t>
  </si>
  <si>
    <t>SIS_OR</t>
  </si>
  <si>
    <t>TOT_5.9</t>
  </si>
  <si>
    <t>Otra materia</t>
  </si>
  <si>
    <t>V.3 Solicitudes de intervención pericial pendientes de concluir</t>
  </si>
  <si>
    <t>1.- Debe considerar las solicitudes de intervención pericial pendientes de concluir al cierre del año, independientemente de que se hayan admitido durante el año o en ejercicios anteriores.</t>
  </si>
  <si>
    <r>
      <t xml:space="preserve">1.- </t>
    </r>
    <r>
      <rPr>
        <b/>
        <i/>
        <sz val="8"/>
        <color theme="1"/>
        <rFont val="Arial"/>
        <family val="2"/>
      </rPr>
      <t>Requerimiento al solicitante.</t>
    </r>
    <r>
      <rPr>
        <i/>
        <sz val="8"/>
        <color theme="1"/>
        <rFont val="Arial"/>
        <family val="2"/>
      </rPr>
      <t xml:space="preserve"> Se refiere al documento por el cual se comunica al órgano jurisdiccional o ministerial, u otras autoridades competentes, que los elementos proporcionados no son suficientes para atender la solicitud de intervención pericial, solicitándole requerimientos adicionales a efecto de emitir la conclusión correspondiente.</t>
    </r>
  </si>
  <si>
    <t>5.10.-</t>
  </si>
  <si>
    <t>Anote, por cada una de las unidades de servicios periciales y/ o de servicio médico forense, la cantidad de solicitudes de intervención pericial pendientes de concluir al cierre del año 2023, según estatus.</t>
  </si>
  <si>
    <t>Para cada unidad de servicios periciales y/ o de servicio médico forense, en caso de que haya seleccionado el código "2" o "9" en la columna "¿Atendió alguna especialidad pericial?" de la pregunta 1.2, no puede registrar información en el presente reactivo. En caso de que esta instrucción no le aplique, justifíquelo en el recuadro que se encuentra al final de tabla de la respuesta.</t>
  </si>
  <si>
    <t>En la columna "Requerimiento al solicitante" únicamente debe considerar aquellas solicitudes de intervención pericial que, bajo esta categoría, hayan quedado pendientes de concluir, por lo que no debe considerar aquellas solicitudes concluidas mediante dicho tipo de atención; toda vez que dicha información se requiere en la pregunta 5.5.</t>
  </si>
  <si>
    <t>En caso de que registre algún valor numérico mayor a cero en la columna "Otro estatus", debe anotar el nombre de dicho(s) estatus en el recuadro destinado para tal efecto que se encuentra al final de la tabla de respuesta.</t>
  </si>
  <si>
    <t>Solicitudes de intervención pericial pendientes de concluir, según estatus</t>
  </si>
  <si>
    <t>En curso de atención</t>
  </si>
  <si>
    <t>Requerimiento al solicitante</t>
  </si>
  <si>
    <r>
      <t xml:space="preserve">Otro estatus </t>
    </r>
    <r>
      <rPr>
        <i/>
        <sz val="8"/>
        <color theme="1"/>
        <rFont val="Arial"/>
        <family val="2"/>
      </rPr>
      <t>(especifique)</t>
    </r>
  </si>
  <si>
    <r>
      <rPr>
        <sz val="9"/>
        <color theme="1"/>
        <rFont val="Arial"/>
        <family val="2"/>
      </rPr>
      <t xml:space="preserve">Otro estatus:
</t>
    </r>
    <r>
      <rPr>
        <i/>
        <sz val="8"/>
        <color theme="1"/>
        <rFont val="Arial"/>
        <family val="2"/>
      </rPr>
      <t>(especifique)</t>
    </r>
  </si>
  <si>
    <t>5.11.-</t>
  </si>
  <si>
    <t>De acuerdo con el total de solicitudes de intervención pericial pendientes de concluir que reportó como respuesta en la pregunta anterior, anote, por cada una de las unidades de servicios periciales y/ o de servicio médico forense, la cantidad de las mismas especificando la especialidad pericial; utilizando para tal efecto el catálogo que se presenta en la parte inferior de la siguiente tabla.</t>
  </si>
  <si>
    <t>Para cada unidad de servicios periciales y/ o de servicio médico forense, en caso de que la cantidad reportada como respuesta en la columna "Total" de la pregunta anterior no sea un dato numérico mayor a cero, no puede registrar información en el presente reactivo.</t>
  </si>
  <si>
    <t>Para cada unidad de servicios periciales y/ o de servicio médico forense, la cantidad registrada en la columna "Total" debe ser igual o mayor a la cantidad reportada como respuesta en la columna "Total" de la pregunta anterior; toda vez que una solicitud de intervención pericial pudo haber requerido más de una especialidad pericial.</t>
  </si>
  <si>
    <t>Para cada unidad de servicios periciales y/ o de servicio médico forense, la cantidad registrada en cada especialidad pericial debe ser igual o menor a la cantidad reportada como respuesta en la columna "Total" de la pregunta anterior. En caso de que esta instrucción no le aplique, justifíquelo en el recuadro que se encuentra al final del catálogo de respuesta.</t>
  </si>
  <si>
    <r>
      <t xml:space="preserve">Solicitudes de intervención pericial pendientes de concluir, según especialidad pericial
</t>
    </r>
    <r>
      <rPr>
        <i/>
        <sz val="8"/>
        <rFont val="Arial"/>
        <family val="2"/>
      </rPr>
      <t>(ver catálogo)</t>
    </r>
  </si>
  <si>
    <t>TOT_P5.10</t>
  </si>
  <si>
    <t>TOT_P5.11</t>
  </si>
  <si>
    <t>V.4 Participación en audiencias</t>
  </si>
  <si>
    <t>1.- Debe considerar la información relacionada con las audiencias efectuadas en los órganos jurisdiccionales de la entidad federativa a las que hayan acudido las personas peritas de la(s) institución(es) a efecto de participar como testigos relevantes e indispensables en la materia del dictamen y/ o informe pericial; independientemente de la materia del asunto y de la autoridad o las partes en el proceso que hayan solicitado la intervención pericial.</t>
  </si>
  <si>
    <r>
      <t xml:space="preserve">1.- </t>
    </r>
    <r>
      <rPr>
        <b/>
        <i/>
        <sz val="8"/>
        <rFont val="Arial"/>
        <family val="2"/>
      </rPr>
      <t>Audiencia.</t>
    </r>
    <r>
      <rPr>
        <i/>
        <sz val="8"/>
        <rFont val="Arial"/>
        <family val="2"/>
      </rPr>
      <t xml:space="preserve"> 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r>
  </si>
  <si>
    <t>5.12.-</t>
  </si>
  <si>
    <t>Anote el total de audiencias a las que acudieron durante el año 2023 las personas peritas de la(s) institución(es) a efecto de participar como testigos relevantes e indispensables en la materia del dictamen y/ o informe pericial.</t>
  </si>
  <si>
    <t>Total de audiencias a las que acudieron las personas peritas de la(s) institución(es)</t>
  </si>
  <si>
    <t>5.13.-</t>
  </si>
  <si>
    <t>De acuerdo con el total de audiencias que reportó como respuesta en la pregunta anterior, anote la cantidad de las mismas especificando la especialidad pericial.</t>
  </si>
  <si>
    <t>En caso de que la cantidad reportada como respuesta en la pregunta anterior no sea un dato numérico mayor a cero, no puede registrar información en el presente reactivo.</t>
  </si>
  <si>
    <t>La suma de las cantidades registradas debe ser igual o mayor a la cantidad reportada como respuesta en la pregunta anterior, toda vez que una audiencia pudo haber estado relacionada con más de una especialidad pericial.</t>
  </si>
  <si>
    <t>La cantidad registrada para cada especialidad pericial debe ser igual o menor a la cantidad reportada como respuesta en la pregunta anterior. En caso de que esta instrucción no le aplique, justifíquelo en el recuadro que se encuentra al final de la tabla de respuesta.</t>
  </si>
  <si>
    <t>Audiencias a las que acudieron las personas peritas de la(s) institución(es)</t>
  </si>
  <si>
    <t>TOT_P5.12</t>
  </si>
  <si>
    <t>TOT_P5.13</t>
  </si>
  <si>
    <t>INS_GRAL_4</t>
  </si>
  <si>
    <r>
      <t xml:space="preserve">1.- Periodo de referencia de los datos: 
</t>
    </r>
    <r>
      <rPr>
        <b/>
        <i/>
        <sz val="8"/>
        <rFont val="Arial"/>
        <family val="2"/>
      </rPr>
      <t>Durante el año:</t>
    </r>
    <r>
      <rPr>
        <i/>
        <sz val="8"/>
        <rFont val="Arial"/>
        <family val="2"/>
      </rPr>
      <t xml:space="preserve"> la información se refiere a lo existente del 01 de enero al 31 de diciembre de 2023.
</t>
    </r>
    <r>
      <rPr>
        <b/>
        <i/>
        <sz val="8"/>
        <rFont val="Arial"/>
        <family val="2"/>
      </rPr>
      <t>Al cierre del año:</t>
    </r>
    <r>
      <rPr>
        <i/>
        <sz val="8"/>
        <rFont val="Arial"/>
        <family val="2"/>
      </rPr>
      <t xml:space="preserve"> la información se refiere a lo existente al 31 de diciembre de 2023.</t>
    </r>
  </si>
  <si>
    <t>4.- En caso de que haya seleccionado para todas las unidades de servicios periciales y/ o de servicio médico forense el código "1" en la columna "Función desarrollada" de la pregunta 1.1, no puede registrar información en la presente sección.</t>
  </si>
  <si>
    <t>5.- Salvo aquellas preguntas que no requieran información por anfiteatro, el listado de anfiteatros que se despliega es el mismo que registró como respuesta en la pregunta 1.3.</t>
  </si>
  <si>
    <r>
      <t xml:space="preserve">1.- </t>
    </r>
    <r>
      <rPr>
        <b/>
        <i/>
        <sz val="8"/>
        <rFont val="Arial"/>
        <family val="2"/>
      </rPr>
      <t xml:space="preserve">Cadáver. </t>
    </r>
    <r>
      <rPr>
        <i/>
        <sz val="8"/>
        <rFont val="Arial"/>
        <family val="2"/>
      </rPr>
      <t>Se refiere al cuerpo humano en el que se haya comprobado la pérdida de la vida.</t>
    </r>
  </si>
  <si>
    <r>
      <t xml:space="preserve">2.- </t>
    </r>
    <r>
      <rPr>
        <b/>
        <i/>
        <sz val="8"/>
        <rFont val="Arial"/>
        <family val="2"/>
      </rPr>
      <t xml:space="preserve">Componentes y productos de seres humanos. </t>
    </r>
    <r>
      <rPr>
        <i/>
        <sz val="8"/>
        <rFont val="Arial"/>
        <family val="2"/>
      </rPr>
      <t>Se refiere a los órganos, tejidos, células y sustancias que forman el cuerpo humano, así como a todo tejido o sustancia extruida, excretada o expelida por el cuerpo humano como resultante de procesos fisiológicos normales.</t>
    </r>
  </si>
  <si>
    <r>
      <t xml:space="preserve">3.- </t>
    </r>
    <r>
      <rPr>
        <b/>
        <i/>
        <sz val="8"/>
        <rFont val="Arial"/>
        <family val="2"/>
      </rPr>
      <t xml:space="preserve">Óbito fetal. </t>
    </r>
    <r>
      <rPr>
        <i/>
        <sz val="8"/>
        <rFont val="Arial"/>
        <family val="2"/>
      </rPr>
      <t>Se refiere al feto derivado de la muerte en el útero.</t>
    </r>
  </si>
  <si>
    <r>
      <t xml:space="preserve">4.- </t>
    </r>
    <r>
      <rPr>
        <b/>
        <i/>
        <sz val="8"/>
        <rFont val="Arial"/>
        <family val="2"/>
      </rPr>
      <t xml:space="preserve">Restos de seres humanos. </t>
    </r>
    <r>
      <rPr>
        <i/>
        <sz val="8"/>
        <rFont val="Arial"/>
        <family val="2"/>
      </rPr>
      <t>Se refiere a los segmentos y fragmentos exteriores o interiores (con y sin tejido blando) pertenecientes a un cuerpo humano que, por alguna causa externa, han sido separados o desprendidos del mismo.</t>
    </r>
  </si>
  <si>
    <r>
      <rPr>
        <b/>
        <i/>
        <sz val="8"/>
        <rFont val="Arial"/>
        <family val="2"/>
      </rPr>
      <t xml:space="preserve">Segmento. </t>
    </r>
    <r>
      <rPr>
        <i/>
        <sz val="8"/>
        <rFont val="Arial"/>
        <family val="2"/>
      </rPr>
      <t>Se refiere a la estructura anatómica completa (con o sin tejido blando) que puede estar conformada por un solo hueso (cráneo, clavícula, húmero, fémur) o un conjunto de estos que constituyen y organizan al segmento anatómico (húmero, cúbito, radio, carpos, metacarpos, falanges y extremidad torácica).</t>
    </r>
  </si>
  <si>
    <r>
      <rPr>
        <b/>
        <i/>
        <sz val="8"/>
        <rFont val="Arial"/>
        <family val="2"/>
      </rPr>
      <t xml:space="preserve">Fragmento. </t>
    </r>
    <r>
      <rPr>
        <i/>
        <sz val="8"/>
        <rFont val="Arial"/>
        <family val="2"/>
      </rPr>
      <t>Se refiere a la porción de una estructura anatómica (con o sin tejido blando) que ha perdido su integridad.</t>
    </r>
  </si>
  <si>
    <t>VI.1 Cadáveres y/ o restos de seres humanos recibidos</t>
  </si>
  <si>
    <t>1.- No debe considerar la información relacionada con los cadáveres y/ o restos de seres humanos recibidos por exhumaciones, con excepción de aquellos asociados a exhumaciones realizadas en sitios de depósito ilegal de seres humanos.</t>
  </si>
  <si>
    <t>2.- En la categoría "Cadáveres" debe considerar la información de aquellos cadáveres completos en su anatomía o conforme al porcentaje de completitud anatómica que determine(n) la(s) institución(es), por lo que no debe considerar los cuerpos reasociados a partir de los segmentos o fragmentos recibidos, ni las estimaciones de los cuerpos a partir de la metodología de Número Mínimo de Individuos (NMI).</t>
  </si>
  <si>
    <r>
      <t xml:space="preserve">1.- </t>
    </r>
    <r>
      <rPr>
        <b/>
        <i/>
        <sz val="8"/>
        <rFont val="Arial"/>
        <family val="2"/>
      </rPr>
      <t xml:space="preserve">Indicios biológicos. </t>
    </r>
    <r>
      <rPr>
        <i/>
        <sz val="8"/>
        <rFont val="Arial"/>
        <family val="2"/>
      </rPr>
      <t xml:space="preserve">Se refiere a todo objeto relacionado con algún hecho presuntamente delictivo, el cual haya sido encontrado en el espacio físico de la investigación forense y, por sus características, se trate de alguna parte, tejido o fluido de origen biológico humano. </t>
    </r>
  </si>
  <si>
    <t>6.1.-</t>
  </si>
  <si>
    <t>Anote la cantidad de indicios biológicos de cadáveres y/ o de restos de seres humanos recibidos durante el año 2023 por la(s) institución(es), según tipo, tipo de resto, estado de conservación, sexo y unidad de medida para su contabilización.</t>
  </si>
  <si>
    <t>En el numeral 1 de la tabla I, así como en los numerales 1.1 y 2.1 de la tabla II, debe considerar aquellos cadáveres o restos de seres humanos, según corresponda, que presenten un aspecto fresco, es decir, antes de comenzar a presentar diferentes alteraciones como la putrefacción o algún otro proceso de descomposición.</t>
  </si>
  <si>
    <t>Para la tabla II, no debe considerar la información de un mismo indicio biológico en dos unidades de medida distintas. Por ejemplo, en caso de que haya recibido fragmentos equivalentes a 500 piezas óseas y 50 kilogramos, únicamente debe reportar 500 en la columna "Piezas" o 50.00 en la columna "Kilogramos".</t>
  </si>
  <si>
    <t>En caso de que registre algún valor numérico mayor a cero en la columna "Otra unidad de medida" de la tabla II, debe anotar el nombre de dicha(s) unidad(es) de medida en el recuadro destinado para tal efecto que se encuentra al final de la referida tabla de respuesta.</t>
  </si>
  <si>
    <t>I) Cadáveres</t>
  </si>
  <si>
    <t>Estado de conservación</t>
  </si>
  <si>
    <t>Cadáveres recibidos, según sexo</t>
  </si>
  <si>
    <t>Indeterminado</t>
  </si>
  <si>
    <t>Completos con conservación de tejidos blandos</t>
  </si>
  <si>
    <t>Completos en estado de descomposición</t>
  </si>
  <si>
    <t>Completos con exposición al fuego</t>
  </si>
  <si>
    <t>Completos esqueletizados</t>
  </si>
  <si>
    <t>II) Restos de seres humanos</t>
  </si>
  <si>
    <t>Tipo de restos de seres humanos, según estado de conservación</t>
  </si>
  <si>
    <t>Restos de seres humanos recibidos, según unidad de medida para su contabilización</t>
  </si>
  <si>
    <t>KILOGRAMOS</t>
  </si>
  <si>
    <t>METROS</t>
  </si>
  <si>
    <t>OUM</t>
  </si>
  <si>
    <t>Piezas</t>
  </si>
  <si>
    <r>
      <t xml:space="preserve">Kilogramos
</t>
    </r>
    <r>
      <rPr>
        <i/>
        <sz val="8"/>
        <rFont val="Arial"/>
        <family val="2"/>
      </rPr>
      <t>(únicamente desagregue dos decimales)</t>
    </r>
  </si>
  <si>
    <r>
      <t xml:space="preserve">Metros cúbicos
</t>
    </r>
    <r>
      <rPr>
        <i/>
        <sz val="8"/>
        <rFont val="Arial"/>
        <family val="2"/>
      </rPr>
      <t>(únicamente desagregue dos decimales)</t>
    </r>
  </si>
  <si>
    <r>
      <t xml:space="preserve">Otra unidad de medida
</t>
    </r>
    <r>
      <rPr>
        <i/>
        <sz val="8"/>
        <rFont val="Arial"/>
        <family val="2"/>
      </rPr>
      <t>(especifique)</t>
    </r>
  </si>
  <si>
    <t>1. Segmentos</t>
  </si>
  <si>
    <t>Segmentos con conservación de tejidos blandos</t>
  </si>
  <si>
    <t>Segmentos en estado de descomposición</t>
  </si>
  <si>
    <t>Segmentos con exposición al fuego</t>
  </si>
  <si>
    <t>Segmentos esqueletizados</t>
  </si>
  <si>
    <t>Segmentos no identificados</t>
  </si>
  <si>
    <t>2. Fragmentos</t>
  </si>
  <si>
    <t>Fragmentos con conservación de tejidos blandos</t>
  </si>
  <si>
    <t>Fragmentos en estado de descomposición</t>
  </si>
  <si>
    <t>Fragmentos con exposición al fuego</t>
  </si>
  <si>
    <t>Fragmentos esqueletizados</t>
  </si>
  <si>
    <t>Fragmentos no identificados</t>
  </si>
  <si>
    <t>Restos de seres humanos no identificados</t>
  </si>
  <si>
    <r>
      <rPr>
        <sz val="9"/>
        <rFont val="Arial"/>
        <family val="2"/>
      </rPr>
      <t xml:space="preserve">Otra unidad de medida:
</t>
    </r>
    <r>
      <rPr>
        <i/>
        <sz val="8"/>
        <rFont val="Arial"/>
        <family val="2"/>
      </rPr>
      <t>(especifique)</t>
    </r>
  </si>
  <si>
    <t>III) Óbitos fetales</t>
  </si>
  <si>
    <t>Total de óbitos fetales recibidos</t>
  </si>
  <si>
    <t>IV) Componentes y productos de seres humanos</t>
  </si>
  <si>
    <t>Total de componentes y productos de seres humanos recibidos</t>
  </si>
  <si>
    <t>6.2.-</t>
  </si>
  <si>
    <t>Anote, por cada uno de los anfiteatros, la cantidad de indicios biológicos de cadáveres y/ o de restos de seres humanos recibidos durante el año 2023, según tipo, tipo de resto, sexo y unidad de medida para su contabilización.</t>
  </si>
  <si>
    <t>En caso de que la suma de las cantidades reportadas como respuesta en la columna "Total" de la tabla I de la pregunta anterior no sea un dato numérico mayor a cero, no puede registrar información en el apartado "Cadáveres".</t>
  </si>
  <si>
    <t>En caso de que la suma de las cantidades reportadas como respuesta en las columnas de los tipos de segmentos considerados en el numeral 1 de la tabla II de la pregunta anterior no sea un dato numérico mayor a cero, no puede registrar información en el apartado "Segmentos".</t>
  </si>
  <si>
    <t>En caso de que la suma de las cantidades reportadas como respuesta en las columnas de los tipos de fragmentos considerados en el numeral 2 de la tabla II de la pregunta anterior no sea un dato numérico mayor a cero, no puede registrar información en el apartado "Fragmentos".</t>
  </si>
  <si>
    <t>En caso de que la suma de las cantidades reportadas como respuesta en las columnas del numeral 3 de la tabla II de la pregunta anterior no sea un dato numérico mayor a cero, no puede registrar información en el apartado "Restos de seres humanos no identificados".</t>
  </si>
  <si>
    <t>En caso de que la cantidad reportada como respuesta en la tabla III de la pregunta anterior no sea un dato numérico mayor a cero, no puede registrar información en la columna "Óbitos fetales".</t>
  </si>
  <si>
    <t>En caso de que la cantidad reportada como respuesta en la tabla IV de la pregunta anterior no sea un dato numérico mayor a cero, no puede registrar información en la columna "Componentes y productos de seres humanos".</t>
  </si>
  <si>
    <t>En caso de que no le sea posible identificar el anfiteatro en donde se haya recibido una parcialidad o la totalidad de los cadáveres y/ o restos de seres humanos, haga uso de la fila "No identificado".</t>
  </si>
  <si>
    <t>La suma de las cantidades registradas en las columnas del apartado "Cadáveres" debe ser igual a la suma de las cantidades reportadas como respuesta en la columna "Total"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</si>
  <si>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"Segmentos" debe ser igual a la suma de las cantidades reportadas como respuesta en los tipos de segmentos considerados en el numeral 1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</si>
  <si>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"Fragmentos" debe ser igual a la suma de las cantidades reportadas como respuesta en los tipos de fragmentos considerados en el numeral 2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</si>
  <si>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las columnas del apartado "Restos de seres humanos no identificados" debe ser igual a la suma de las cantidades reportadas como respuesta en el numeral 3 de la tabla II de la pregunta anterior, así como corresponder a su desagregación por unidad de medida para su contabilización. En caso de que esta instrucción no le aplique, justifíquelo en el recuadro que se encuentra al final de la tabla de respuesta.</t>
  </si>
  <si>
    <t>La suma de las cantidades registradas en la columna "Óbitos fetales" debe ser igual a la cantidad reportada como respuesta en la tabla III de la pregunta anterior.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</si>
  <si>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anterior. En caso de que esta instrucción no le aplique, justifíquelo en el recuadro que se encuentra al final de la tabla de respuesta.</t>
  </si>
  <si>
    <t>Cadáveres y/ o restos de seres humanos recibidos, según tipo, tipo de resto, sexo y unidad de medida para su contabilización</t>
  </si>
  <si>
    <t>Cadáveres</t>
  </si>
  <si>
    <t>Restos de seres humanos</t>
  </si>
  <si>
    <t>Óbitos fetales</t>
  </si>
  <si>
    <t>Componentes y productos de seres humanos</t>
  </si>
  <si>
    <t>Segmentos</t>
  </si>
  <si>
    <t>Fragmentos</t>
  </si>
  <si>
    <t>INS_9</t>
  </si>
  <si>
    <t>INS_10</t>
  </si>
  <si>
    <t>INS_11</t>
  </si>
  <si>
    <t>Kilogramos</t>
  </si>
  <si>
    <t>Metros cúbicos</t>
  </si>
  <si>
    <t>Otra unidad de medida</t>
  </si>
  <si>
    <t>INS_1</t>
  </si>
  <si>
    <t>INS_2</t>
  </si>
  <si>
    <t>INS_4</t>
  </si>
  <si>
    <t>INS_6</t>
  </si>
  <si>
    <t>INDET</t>
  </si>
  <si>
    <t>PIEZAS</t>
  </si>
  <si>
    <t>KG</t>
  </si>
  <si>
    <t>INS_12</t>
  </si>
  <si>
    <t>INS_13</t>
  </si>
  <si>
    <t>P6.1</t>
  </si>
  <si>
    <t>P6.2</t>
  </si>
  <si>
    <t>VI.2 Identificación y análisis de cadáveres y/ o de restos de seres humanos</t>
  </si>
  <si>
    <t>1.- Debe considerar la información relacionada con los cadáveres y/ o restos de seres humanos a los que se les haya realizado alguna práctica forense durante el año a efecto de lograr su identificación y determinar su identidad, así como para analizar los indicios de algún presunto hecho delictivo y, en consecuencia, emitir el dictamen pericial correspondiente; independientemente de que estos se hayan recibido durante el año o en ejercicios anteriores.</t>
  </si>
  <si>
    <t>3.- En la categoría "Restos de seres humanos" debe considerar la información en piezas.</t>
  </si>
  <si>
    <t>4.- En el apartado "Identificados" debe considerar la información de aquellos cadáveres y restos de seres humanos de cuya identidad (asignación del nombre o identidad correcta) se tiene certeza a partir de los resultados de las practicas forenses realizadas, de los datos proporcionados y del reconocimiento de las y los familiares.</t>
  </si>
  <si>
    <t>5.- En el apartado "No Identificados" debe considerar la información de aquellos cadáveres y restos de seres humanos de quienes, aun realizando las practicas forenses correspondientes, no se haya llegado a la determinación de su identidad.</t>
  </si>
  <si>
    <t>6.- En la columna "Pendientes de realizar alguna práctica forense" debe considerar la información de aquellos cadáveres y restos de seres humanos de los que, durante el año, se haya encontrado realizando las prácticas forenses correspondientes o se haya encontrado pendiente la programación de las mismas, pero que al cierre del mismo se encontraban pendientes de concluir a efecto de lograr su identificación y determinar su identidad.</t>
  </si>
  <si>
    <r>
      <t xml:space="preserve">1.- </t>
    </r>
    <r>
      <rPr>
        <b/>
        <i/>
        <sz val="8"/>
        <rFont val="Arial"/>
        <family val="2"/>
      </rPr>
      <t xml:space="preserve">Ampliación del peritaje de necropsia. </t>
    </r>
    <r>
      <rPr>
        <i/>
        <sz val="8"/>
        <rFont val="Arial"/>
        <family val="2"/>
      </rPr>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r>
  </si>
  <si>
    <t>6.3.-</t>
  </si>
  <si>
    <t>Anote la cantidad de cadáveres y/ o de restos de seres humanos a los que durante el año 2023 se les realizó alguna práctica forense por parte de la(s) institución(es), según tipo, tipo de resto, estatus de identificación y sexo.</t>
  </si>
  <si>
    <t>Cadáveres a los que se les realizó alguna práctica forense, según estatus de identificación y sexo</t>
  </si>
  <si>
    <t>Identificados</t>
  </si>
  <si>
    <t>No identificados</t>
  </si>
  <si>
    <t>Pendientes de realizar alguna práctica forense</t>
  </si>
  <si>
    <t>Tipo de restos de seres humanos</t>
  </si>
  <si>
    <t>Restos de seres humanos a los que se les realizó alguna práctica forense, según estatus de identificación y sexo</t>
  </si>
  <si>
    <t>Total de óbitos fetales a los que se les realizó alguna práctica forense</t>
  </si>
  <si>
    <t>Total de componentes y productos de seres humanos a los que se les realizó alguna práctica forense</t>
  </si>
  <si>
    <t>6.4.-</t>
  </si>
  <si>
    <t>Anote la cantidad de prácticas forenses realizadas durante el 2023 por la(s) institución(es) a los cadáveres y restos de seres humanos identificados y no identificados, según el tipo de resto y sexo de los mismos.</t>
  </si>
  <si>
    <t>En caso de que la suma de las cantidades reportadas como respuesta en las columnas del apartado "Identificados" de la tabla I de la pregunta anterior no sea un dato numérico mayor a cero, no puede registrar información en el apartado "Identificados" del grupo "Cadáveres".</t>
  </si>
  <si>
    <t>En caso de que la suma de las cantidades reportadas como respuesta en las columnas del apartado "No identificados" de la tabla I de la pregunta anterior no sea un dato numérico mayor a cero, no puede registrar información en el apartado "No identificados" del grupo "Cadáveres".</t>
  </si>
  <si>
    <t>En caso de que la suma de las cantidades reportadas como respuesta en las columnas del apartado "Identificados" del numeral 1 de la tabla II de la pregunta anterior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</si>
  <si>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anterior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</si>
  <si>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anterior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</si>
  <si>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anterior no sea un dato numérico mayor a cero, no puede registrar información en el apartado "No identificados" del grupo "Fragmentos".</t>
  </si>
  <si>
    <t>En caso de que la suma de las cantidades reportadas como respuesta en las columnas del apartado "Identificados" del numeral 3 de la tabla II de la pregunta anterior no sea un dato numérico mayor a cero, no puede registrar información en el apartado "Identificados" del grupo "Restos de seres humanos no identificados".</t>
  </si>
  <si>
    <t>En caso de que la suma de las cantidades reportadas como respuesta en las columnas del apartado "No identificados" del numeral 3 de la tabla II de la pregunta anterior no sea un dato numérico mayor a cero, no puede registrar información en el apartado "No identificados" del grupo "Restos de seres humanos no identificados".</t>
  </si>
  <si>
    <t>Debe considerar tanto las prácticas forenses concluidas como aquellas que se encuentren pendientes de concluir para la emisión del dictamen correspondiente.</t>
  </si>
  <si>
    <t>En el numeral 1 no debe considerar las ampliaciones del peritaje de necropsia, toda vez que dicha información se requiere en la pregunta 6.6.</t>
  </si>
  <si>
    <t>La suma de las cantidades registradas en las columnas del apartado "Identificados" del grupo "Cadáveres" debe ser igual o mayor a la suma de las cantidades reportadas como respuesta en las columnas del apartado "Identificados" de la tabla I de la pregunta anterior, así como corresponder a su desagregación por sexo; toda vez que a un cadáver se le pudo haber realizado más de una práctica forense.</t>
  </si>
  <si>
    <t>La suma de las cantidades registradas en las columnas del apartado "Identificados" del grupo "Cadáveres" de cada práctica forense debe ser igual o menor a la suma de las cantidades reportadas como respuesta en las columnas del apartado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</si>
  <si>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"Cadáveres" debe ser igual o mayor a la suma de las cantidades reportadas como respuesta en las columnas del apartado "No identificados" de la tabla I de la pregunta anterior, así como corresponder a su desagregación por sexo; toda vez que a un cadáver se le pudo haber realizado más de una práctica forense.</t>
  </si>
  <si>
    <t>La suma de las cantidades registradas en las columnas del apartado "No identificados" del grupo "Cadáveres" de cada práctica forense debe ser igual o menor a la suma de las cantidades reportadas como respuesta en las columnas del apartado "No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</si>
  <si>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"Segmentos" debe ser igual o mayor a la suma de las cantidades reportadas como respuesta en las columnas del apartado "Identificados" del numeral 1 de la tabla II de la pregunta anterior, así como corresponder a su desagregación por sexo; toda vez que a un segmento se le pudo haber realizado más de una práctica forense.</t>
  </si>
  <si>
    <t>La suma de las cantidades registradas en las columnas del apartado "Identificados" del grupo "Segmentos" de cada práctica forense debe ser igual o menor a la suma de las cantidades reportadas como respuesta en las columnas del apartado "Identificados" del numeral 1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</si>
  <si>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"Segmentos" debe ser igual o mayor a la suma de las cantidades reportadas como respuesta en las columnas del apartado "No identificados" del numeral 1 de la tabla II de la pregunta anterior, así como corresponder a su desagregación por sexo; toda vez que a un segmento se le pudo haber realizado más de una práctica forense.</t>
  </si>
  <si>
    <t>La suma de las cantidades registradas en las columnas del apartado "No identificados" del grupo "Segmentos" de cada práctica forense debe ser igual o menor a la suma de las cantidades reportadas como respuesta en las columnas del apartado "No identificados" del numeral 1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</si>
  <si>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"Fragmentos" debe ser igual o mayor a la suma de las cantidades reportadas como respuesta en las columnas del apartado "Identificados" del numeral 2 de la tabla II de la pregunta anterior, así como corresponder a su desagregación por sexo; toda vez que a un fragmento se le pudo haber realizado más de una práctica forense.</t>
  </si>
  <si>
    <t>La suma de las cantidades registradas en las columnas del apartado "Identificados" del grupo "Fragmentos" de cada práctica forense debe ser igual o menor a la suma de las cantidades reportadas como respuesta en las columnas del apartado "Identificados" del numeral 2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</si>
  <si>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"Fragmentos" debe ser igual o mayor a la suma de las cantidades reportadas como respuesta en las columnas del apartado "No identificados" del numeral 2 de la tabla II de la pregunta anterior, así como corresponder a su desagregación por sexo; toda vez que a un fragmento se le pudo haber realizado más de una práctica forense.</t>
  </si>
  <si>
    <t>La suma de las cantidades registradas en las columnas del apartado "No identificados" del grupo "Fragmentos" de cada práctica forense debe ser igual o menor a la suma de las cantidades reportadas como respuesta en las columnas del apartado "No identificados" del numeral 2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</si>
  <si>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"Identificados" del grupo "Restos de seres humanos no identificados" debe ser igual o mayor a la suma de las cantidades reportadas como respuesta en las columnas del apartado "Identificados" del numeral 3 de la tabla II de la pregunta anterior, así como corresponder a su desagregación por sexo; toda vez que a un resto humano no identificado se le pudo haber realizado más de una práctica forense.</t>
  </si>
  <si>
    <t>La suma de las cantidades registradas en las columnas del apartado "Identificados" del grupo "Restos de seres humanos no identificados" de cada práctica forense debe ser igual o menor a la suma de las cantidades reportadas como respuesta en las columnas del apartado "Identificados" del numeral 3 de la tabla II de la pregunta anterior, así como corresponder a su desagregación por sexo. En caso de que esta instrucción no le aplique, justifíquelo en el recuadro que se encuentra al final de la tabla de respuesta.</t>
  </si>
  <si>
    <t>La suma de las cantidades registradas en las columnas del apartado "No identificados" del grupo "Restos de seres humanos no identificados" debe ser igual o mayor a la suma de las cantidades reportadas como respuesta en las columnas del apartado "No identificados" del numeral 3 de la tabla II de la pregunta anterior, así como corresponder a su desagregación por sexo; toda vez que a un resto humano no identificado se le pudo haber realizado más de una práctica forense.</t>
  </si>
  <si>
    <t>La suma de las cantidades registradas en las columnas del apartado "No identificados" del grupo "Restos de seres humanos no identificados" de cada práctica forense debe ser igual o menor a la suma de las cantidades reportadas como respuesta en las columnas del apartado "No identificados" del numeral 3 de la tabla II de la pregunta anterior, así como corresponder a su desagregación por sexo. En caso de que esta instrucción no le aplique, justifíquelo en el recuadro que se encuentra al final de la tabla de respuesta.</t>
  </si>
  <si>
    <t>En caso de que registre algún valor numérico mayor a cero en el numeral 10, debe anotar el nombre de dicho(s) tipo(s) de práctica(s) forense(s) en el recuadro destinado para tal efecto que se encuentra al final de la tabla de respuesta.</t>
  </si>
  <si>
    <t>Tipo de prácticas forenses</t>
  </si>
  <si>
    <t>Prácticas forenses realizadas a los cadáveres y restos de seres humanos identificados y no identificados, según tipo de resto y sexo de los mismos</t>
  </si>
  <si>
    <t>INS_14</t>
  </si>
  <si>
    <t>INS_15</t>
  </si>
  <si>
    <t>INS_16</t>
  </si>
  <si>
    <t>INS_17</t>
  </si>
  <si>
    <t>INS_18</t>
  </si>
  <si>
    <t>INS_19</t>
  </si>
  <si>
    <t>INS_20</t>
  </si>
  <si>
    <t>INS_21</t>
  </si>
  <si>
    <t>INS_22</t>
  </si>
  <si>
    <t>INS_23</t>
  </si>
  <si>
    <t>INS_24</t>
  </si>
  <si>
    <t>INS_25</t>
  </si>
  <si>
    <t>INS_26</t>
  </si>
  <si>
    <t>INS_7</t>
  </si>
  <si>
    <t>Necropsia</t>
  </si>
  <si>
    <t>P6.3</t>
  </si>
  <si>
    <r>
      <t xml:space="preserve">Genética forense </t>
    </r>
    <r>
      <rPr>
        <i/>
        <sz val="8"/>
        <rFont val="Arial"/>
        <family val="2"/>
      </rPr>
      <t>(obtención del perfil de ADN)</t>
    </r>
  </si>
  <si>
    <t>P6.4</t>
  </si>
  <si>
    <t>Antropología forense</t>
  </si>
  <si>
    <t>Estudios radiológicos</t>
  </si>
  <si>
    <r>
      <t xml:space="preserve">Análisis toxicológico </t>
    </r>
    <r>
      <rPr>
        <i/>
        <sz val="8"/>
        <rFont val="Arial"/>
        <family val="2"/>
      </rPr>
      <t>(identificación de drogas y alcohol)</t>
    </r>
  </si>
  <si>
    <t>6.5.-</t>
  </si>
  <si>
    <t>Indique si la(s) institución(es) videograbó(aron) las necropsias realizadas durante el año 2023. En caso afirmativo, anote el total de necropsias videograbadas durante el referido año.</t>
  </si>
  <si>
    <t>En caso de que la suma de las cantidades reportadas como respuesta en el numeral 1 de la pregunta anterior no sea un dato numérico mayor a cero, no puede registrar información en el presente reactivo.</t>
  </si>
  <si>
    <t>En caso de que no haya(n) videograbado las necropsias realizadas, o no cuente con información para determinarlo, indíquelo en la columna correspondiente conforme al catálogo respectivo y deje el resto de la fila en blanco.</t>
  </si>
  <si>
    <t>La cantidad registrada en la columna "Necropsias videograbadas" debe ser igual o menor a la suma de las cantidades reportadas como respuesta en el numeral 1 de la pregunta anterior.</t>
  </si>
  <si>
    <r>
      <t xml:space="preserve">¿Videograbó(aron) las necropsias realizadas?
</t>
    </r>
    <r>
      <rPr>
        <i/>
        <sz val="8"/>
        <rFont val="Arial"/>
        <family val="2"/>
      </rPr>
      <t>(1. Sí / 2. No / 9. No identificado)</t>
    </r>
  </si>
  <si>
    <t>Necropsias videograbadas</t>
  </si>
  <si>
    <t>NUM1_P6.4</t>
  </si>
  <si>
    <t>NEC_P6.5</t>
  </si>
  <si>
    <t>6.6.-</t>
  </si>
  <si>
    <t>Indique si la(s) institución(es) emitió(eron) ampliaciones del peritaje de las necropsias realizadas durante el año 2023 con posterioridad al peritaje que sustentó el certificado de defunción. En caso afirmativo, anote el total de necropsias realizadas durante el referido año de las que se emitió alguna ampliación del peritaje.</t>
  </si>
  <si>
    <t>En caso de que la suma de las cantidades reportadas como respuesta en el numeral 1 de la pregunta 6.4 no sea un dato numérico mayor a cero, no puede registrar información en el presente reactivo.</t>
  </si>
  <si>
    <t>Debe considerar la información relacionada con la ampliación del peritaje de las necropsias realizadas durante el año, independientemente de que dicha ampliación se haya emitido durante el año o con posterioridad al mismo.</t>
  </si>
  <si>
    <t>En caso de que no haya(n) emitido ampliaciones del peritaje de las necropsias con posterioridad al peritaje que sustentó el certificado de defunción, o no cuente con información para determinarlo, indíquelo en la columna correspondiente conforme al catálogo respectivo y deje el resto de la fila en blanco.</t>
  </si>
  <si>
    <t>La cantidad registrada en la columna "Necropsias de las que se emitió alguna ampliación del peritaje" debe ser igual o menor a la suma de las cantidades reportadas como respuesta en el numeral 1 de la pregunta 6.4.</t>
  </si>
  <si>
    <r>
      <t xml:space="preserve">¿Emitió(eron) ampliaciones del peritaje de las necropsias con posterioridad al peritaje que sustentó el certificado de defunción?
</t>
    </r>
    <r>
      <rPr>
        <i/>
        <sz val="8"/>
        <rFont val="Arial"/>
        <family val="2"/>
      </rPr>
      <t>(1. Sí / 2. No / 9. No identificado)</t>
    </r>
  </si>
  <si>
    <t>Necropsias de las que se emitió alguna ampliación del peritaje</t>
  </si>
  <si>
    <t>6.7.-</t>
  </si>
  <si>
    <t>De acuerdo con el total de cadáveres y de restos de seres humanos identificados y no identificados que reportó como respuesta en la pregunta 6.3, anote la cantidad de los mismos especificando la causa de muerte, tipo de resto y sexo.</t>
  </si>
  <si>
    <t>En caso de que la suma de las cantidades reportadas como respuesta en las columnas del apartado "Identificados" de la tabla I de la pregunta 6.3 no sea un dato numérico mayor a cero, no puede registrar información en el apartado "Identificados" del grupo "Cadáveres".</t>
  </si>
  <si>
    <t>En caso de que la suma de las cantidades reportadas como respuesta en las columnas del apartado "No identificados" de la tabla I de la pregunta 6.3 no sea un dato numérico mayor a cero, no puede registrar información en el apartado "No identificados" del grupo "Cadáveres".</t>
  </si>
  <si>
    <t>En caso de que la suma de las cantidades reportadas como respuesta en las columnas del apartado "Identificados" del numeral 1 de la tabla II de la pregunta 6.3 no sea un dato numérico mayor a cero, no puede registrar información en el apartado "Identificados" del grupo "Segmentos".</t>
  </si>
  <si>
    <t>En caso de que la suma de las cantidades reportadas como respuesta en las columnas del apartado "No identificados" del numeral 1 de la tabla II de la pregunta 6.3 no sea un dato numérico mayor a cero, no puede registrar información en el apartado "No identificados" del grupo "Segmentos".</t>
  </si>
  <si>
    <t>En caso de que la suma de las cantidades reportadas como respuesta en las columnas del apartado "Identificados" del numeral 2 de la tabla II de la pregunta 6.3 no sea un dato numérico mayor a cero, no puede registrar información en el apartado "Identificados" del grupo "Fragmentos".</t>
  </si>
  <si>
    <t>En caso de que la suma de las cantidades reportadas como respuesta en las columnas del apartado "No identificados" del numeral 2 de la tabla II de la pregunta 6.3 no sea un dato numérico mayor a cero, no puede registrar información en el apartado "No identificados" del grupo "Fragmentos".</t>
  </si>
  <si>
    <t>En caso de que la suma de las cantidades reportadas como respuesta en las columnas del apartado "Identificados" del numeral 3 de la tabla II de la pregunta 6.3 no sea un dato numérico mayor a cero, no puede registrar información en el apartado "Identificados" del grupo "Restos de seres humanos no identificados".</t>
  </si>
  <si>
    <t>En caso de que la suma de las cantidades reportadas como respuesta en las columnas del apartado "No identificados" del numeral 3 de la tabla II de la pregunta 6.3 no sea un dato numérico mayor a cero, no puede registrar información en el apartado "No identificados" del grupo "Restos de seres humanos no identificados".</t>
  </si>
  <si>
    <t>Debe considerar la causa de muerte que se haya determinado en el dictamen correspondiente.</t>
  </si>
  <si>
    <t>En el numeral 4 debe considerar aquellos cadáveres y restos de seres humanos a los que no se les haya determinado la causa de muerte por encontrarse pendiente la realización de alguna práctica forense para su determinación.</t>
  </si>
  <si>
    <t>La suma de las cantidades registradas en las columnas del apartado "Identificados" del grupo "Cadáveres" debe ser igual a la suma de las cantidades reportadas como respuesta en las columnas del apartado "Identificados" de la tabla I de la pregunta 6.3, así como corresponder a su desagregación por sexo.</t>
  </si>
  <si>
    <t>La suma de las cantidades registradas en las columnas del apartado "No identificados" del grupo "Cadáveres" debe ser igual a la suma de las cantidades reportadas como respuesta en las columnas del apartado "No identificados" de la tabla I de la pregunta 6.3, así como corresponder a su desagregación por sexo.</t>
  </si>
  <si>
    <t>La suma de las cantidades registradas en las columnas del apartado "Identificados" del grupo "Segmentos" debe ser igual a la suma de las cantidades reportadas como respuesta en las columnas del apartado "Identificados" del numeral 1 de la tabla II de la pregunta 6.3, así como corresponder a su desagregación por sexo.</t>
  </si>
  <si>
    <t>La suma de las cantidades registradas en las columnas del apartado "No identificados" del grupo "Segmentos" debe ser igual a la suma de las cantidades reportadas como respuesta en las columnas del apartado "No identificados" del numeral 1 de la tabla II de la pregunta 6.3, así como corresponder a su desagregación por sexo.</t>
  </si>
  <si>
    <t>La suma de las cantidades registradas en las columnas del apartado "Identificados" del grupo "Fragmentos" debe ser igual a la suma de las cantidades reportadas como respuesta en las columnas del apartado "Identificados" del numeral 2 de la tabla II de la pregunta 6.3, así como corresponder a su desagregación por sexo.</t>
  </si>
  <si>
    <t>La suma de las cantidades registradas en las columnas del apartado "No identificados" del grupo "Fragmentos" debe ser igual a la suma de las cantidades reportadas como respuesta en las columnas del apartado "No identificados" del numeral 2 de la tabla II de la pregunta 6.3, así como corresponder a su desagregación por sexo.</t>
  </si>
  <si>
    <t>La suma de las cantidades registradas en las columnas del apartado "Identificados" del grupo "Restos de seres humanos no identificados" debe ser igual a la suma de las cantidades reportadas como respuesta en las columnas del apartado "Identificados" del numeral 3 de la tabla II de la pregunta 6.3, así como corresponder a su desagregación por sexo.</t>
  </si>
  <si>
    <t>La suma de las cantidades registradas en las columnas del apartado "No identificados" del grupo "Restos de seres humanos no identificados" debe ser igual a la suma de las cantidades reportadas como respuesta en las columnas del apartado "No identificados" del numeral 3 de la tabla II de la pregunta 6.3, así como corresponder a su desagregación por sexo.</t>
  </si>
  <si>
    <t>Causa de muerte</t>
  </si>
  <si>
    <t>Cadáveres y restos de seres humanos identificados y no identificados a los que se les realizó alguna práctica forense, según tipo de resto y sexo</t>
  </si>
  <si>
    <t>MSJ_IND</t>
  </si>
  <si>
    <t>1. Defunciones accidentales y violentas</t>
  </si>
  <si>
    <t>Accidentes</t>
  </si>
  <si>
    <r>
      <t xml:space="preserve">Homicidios </t>
    </r>
    <r>
      <rPr>
        <i/>
        <sz val="8"/>
        <rFont val="Arial"/>
        <family val="2"/>
      </rPr>
      <t>(incluye feminicidios)</t>
    </r>
  </si>
  <si>
    <t>P6.7</t>
  </si>
  <si>
    <t>Suicidios</t>
  </si>
  <si>
    <t>Defunciones accidentales y violentas no identificadas</t>
  </si>
  <si>
    <t>Defunciones por causas naturales</t>
  </si>
  <si>
    <t>Causa no determinada</t>
  </si>
  <si>
    <t>Pendiente de determinar</t>
  </si>
  <si>
    <t>6.8.-</t>
  </si>
  <si>
    <t>De acuerdo con el total de cadáveres identificados y no identificados que reportó como respuesta en el numeral 1.2 de la pregunta anterior, anote la cantidad de los mismos especificando la condición de presentar mutilación del cuerpo y sexo.</t>
  </si>
  <si>
    <t>En caso de que la suma de las cantidades reportadas como respuesta en las columnas del apartado "Identificados" del grupo "Cadáveres" del numeral 1.2 de la pregunta anterior no sea un dato numérico mayor a cero, no puede registrar información en el apartado "Identificados".</t>
  </si>
  <si>
    <t>En caso de que la suma de las cantidades reportadas como respuesta en las columnas del apartado "No identificados" del grupo "Cadáveres" del numeral 1.2 de la pregunta anterior no sea un dato numérico mayor a cero, no puede registrar información en el apartado "No identificados".</t>
  </si>
  <si>
    <t>En el numeral 1 debe considerar aquellos cadáveres en los que derivado de las prácticas forenses realizadas es posible constatar la presencia de signos de violencia derogatoria que van más allá de lo necesario para poner fin a la vida de la víctima. Para determinar lo anterior, es necesario identificar uno de los siguientes criterios: el cuerpo presenta mutilación/ desmembramiento de partes; el cuerpo presenta signos de extracción de órganos; el cuerpo presenta pruebas de trato degradante; el cuerpo presenta signos de tortura; el cuerpo presenta otros signos de maltrato excesivo, como pueden ser traumatismos causados por golpes, lesiones por aplastamiento, violencia sexual sobre los genitales, quemaduras, choques eléctricos, asfixia, ahogamiento, sofocación, estrangulamiento, entre otros.</t>
  </si>
  <si>
    <t>La suma de las cantidades registradas en las columnas del apartado "Identificados" debe ser igual a la suma de las cantidades reportadas como respuesta en las columnas del apartado "Identificados" del grupo "Cadáveres" del numeral 1.2 de la pregunta anterior, así como corresponder a su desagregación por sexo.</t>
  </si>
  <si>
    <t>La suma de las cantidades registradas en las columnas del apartado "No identificados" debe ser igual a la suma de las cantidades reportadas como respuesta en las columnas del apartado "No identificados" del grupo "Cadáveres" del numeral 1.2 de la pregunta anterior, así como corresponder a su desagregación por sexo.</t>
  </si>
  <si>
    <t>Condición de presentar mutilación del cuerpo</t>
  </si>
  <si>
    <t>Cadáveres identificados y no identificados a los que se les realizó alguna práctica forense, según sexo</t>
  </si>
  <si>
    <t>IDE</t>
  </si>
  <si>
    <t>NO_IDE</t>
  </si>
  <si>
    <t>Con mutilación del cuerpo</t>
  </si>
  <si>
    <t>Sin mutilación del cuerpo</t>
  </si>
  <si>
    <t>P6.8</t>
  </si>
  <si>
    <t>6.9.-</t>
  </si>
  <si>
    <t>Anote, por cada uno de los anfiteatros, la cantidad de cadáveres y/ o de restos de seres humanos a los que durante el año 2023 se les realizó alguna práctica forense, según tipo, tipo de resto, estatus de identificación y sexo.</t>
  </si>
  <si>
    <t>En caso de que la cantidad reportada como respuesta en la columna "Total" de la tabla I de la pregunta 6.3 no sea un dato numérico mayor a cero, no puede registrar información en el grupo "Cadáveres".</t>
  </si>
  <si>
    <t>En caso de que la cantidad reportada como respuesta en la columna "Total" del numeral 1 de la tabla II de la pregunta 6.3 no sea un dato numérico mayor a cero, no puede registrar información en el grupo "Segmentos".</t>
  </si>
  <si>
    <t>En caso de que la cantidad reportada como respuesta en la columna "Total" del numeral 2 de la tabla II de la pregunta 6.3 no sea un dato numérico mayor a cero, no puede registrar información en el grupo "Fragmentos".</t>
  </si>
  <si>
    <t>En caso de que la cantidad reportada como respuesta en la columna "Total" del numeral 3 de la tabla II de la pregunta 6.3 no sea un dato numérico mayor a cero, no puede registrar información en el grupo "Restos de seres humanos no identificados".</t>
  </si>
  <si>
    <t>En caso de que la cantidad reportada como respuesta en la tabla III de la pregunta 6.3 no sea un dato numérico mayor a cero, no puede registrar información en la columna "Óbitos fetales".</t>
  </si>
  <si>
    <t>En caso de que la cantidad reportada como respuesta en la tabla IV de la pregunta 6.3 no sea un dato numérico mayor a cero, no puede registrar información en la columna "Componentes y productos de seres humanos".</t>
  </si>
  <si>
    <t>En caso de que no le sea posible identificar el anfiteatro en donde se haya realizado una parcialidad o la totalidad de las prácticas forenses a los cadáveres y/ o restos de seres humanos, haga uso de la fila "No identificado".</t>
  </si>
  <si>
    <t>La suma de las cantidades registradas en la columna "Total" del grupo "Cadáveres" debe ser igual a la cantidad reportada como respuesta en la columna "Total" de la tabla 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</si>
  <si>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"Segmentos" debe ser igual a la cantidad reportada como respuesta en la columna "Total" del numeral 1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</si>
  <si>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"Fragmentos" debe ser igual a la cantidad reportada como respuesta en la columna "Total" del numeral 2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</si>
  <si>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"Total" del grupo "Restos de seres humanos no identificados" debe ser igual a la cantidad reportada como respuesta en la columna "Total" del numeral 3 de la tabla II de la pregunta 6.3, así como corresponder a su desagregación por estatus de identificación y sexo. En caso de que esta instrucción no le aplique, justifíquelo en el recuadro que se encuentra al final de la tabla de respuesta.</t>
  </si>
  <si>
    <t>La suma de las cantidades registradas en la columna "Óbitos fetales" debe ser igual a la cantidad reportada como respuesta en la tabla III de la pregunta 6.3. En caso de que esta instrucción no le aplique, justifíquelo en el recuadro que se encuentra al final de la tabla de respuesta.</t>
  </si>
  <si>
    <t>La suma de las cantidades registradas en la columna "Componentes y productos de seres humanos" debe ser igual a la cantidad reportada como respuesta en la tabla IV de la pregunta 6.3. En caso de que esta instrucción no le aplique, justifíquelo en el recuadro que se encuentra al final de la tabla de respuesta.</t>
  </si>
  <si>
    <t>Nombre los anfiteatros</t>
  </si>
  <si>
    <t>Cadáveres y/ o restos de seres humanos a los que se les realizó alguna práctica forense, según tipo, tipo de resto, estatus de identificación y sexo</t>
  </si>
  <si>
    <t>CADÁVERES</t>
  </si>
  <si>
    <t>SEGMENTOS</t>
  </si>
  <si>
    <t>IDENTIFICADOS</t>
  </si>
  <si>
    <t>NO IDENTIFICADOS</t>
  </si>
  <si>
    <t>PRPF</t>
  </si>
  <si>
    <t>OBITOS</t>
  </si>
  <si>
    <t>P6.9</t>
  </si>
  <si>
    <t>FRAGMENTOS</t>
  </si>
  <si>
    <t>RSHNI</t>
  </si>
  <si>
    <t>VI.3 Destino de los cadáveres y restos de seres humanos</t>
  </si>
  <si>
    <t>1.- Debe considerar la información relacionada con los cadáveres y restos de seres humanos egresados durante el año, es decir, aquellos a los cuales se les hayan realizado todas las prácticas forenses a efecto de lograr su identificación y determinar su identidad; independientemente de que estos se hayan recibido durante el año o en ejercicios anteriores.</t>
  </si>
  <si>
    <t>2.- En la categoría "Cadáveres" debe considerar la información de aquellos cadáveres completos en su anatomía o conforme al porcentaje de completitud anatómica que determine(n) la(s) institución(es), así como los cuerpos reasociados a partir de los segmentos o fragmentos recibidos. En consecuencia, en la categoría "Restos de seres humanos" no debe considerar los segmentos o fragmentos relacionados con dichos cuerpos reasociados.</t>
  </si>
  <si>
    <t>6.10.-</t>
  </si>
  <si>
    <t>Anote la cantidad de cadáveres y de restos de seres humanos egresados durante el año 2023 de la(s) institución(es), según estatus de identificación, tipo de destino, tipo de resto y sexo.</t>
  </si>
  <si>
    <t>En los numerales 7, 8, 9 y 10 de la tabla I, así como en los numerales 3, 4, 5 y 6 de la tabla II, únicamente debe considerar aquellos cadáveres y restos de seres humanos almacenados al cierre del año en los espacios de referencia, por lo que no debe considerar aquellos que durante el año hayan sido resguardados temporalmente en dicha infraestructura y, en el transcurso del mismo, hayan tenido otro tipo de destino.</t>
  </si>
  <si>
    <r>
      <t xml:space="preserve">En el numeral 9 de la tabla I, así como en el numeral 5 de la tabla II, debe considerar aquellos cadáveres y restos de seres humanos almacenados al cierre del año en los centros de resguardo forense u homólogos, </t>
    </r>
    <r>
      <rPr>
        <i/>
        <u/>
        <sz val="8"/>
        <rFont val="Arial"/>
        <family val="2"/>
      </rPr>
      <t>independientemente de la institución de adscripción de dichos centros.</t>
    </r>
  </si>
  <si>
    <t>En caso de que la cantidad reportada como respuesta en el numeral 2 de la pregunta 1.21 no sea un dato numérico mayor a cero, no puede registrar información en los numerales 10 y 6 de las tablas I y II, respectivamente. En caso de que esta instrucción no le aplique, justifíquelo en el recuadro que se encuentra al final de la tabla de respuesta.</t>
  </si>
  <si>
    <t>En caso de que registre algún valor numérico mayor a cero en los numerales 11 y/ o 7 de las tablas I y II, respectivamente, debe anotar el nombre de dicho(s) tipo(s) de destino en el recuadro destinado para tal efecto que se encuentra al final de cada tabla de respuesta.</t>
  </si>
  <si>
    <t>I) Cadáveres y restos de seres humanos identificados</t>
  </si>
  <si>
    <t>Tipo de destino</t>
  </si>
  <si>
    <t>Cadáveres y restos de seres humanos identificados egresados, según tipo de resto y sexo</t>
  </si>
  <si>
    <t>Entregados a familiares</t>
  </si>
  <si>
    <t>Incinerados</t>
  </si>
  <si>
    <t>Donados a instituciones académicas</t>
  </si>
  <si>
    <r>
      <t xml:space="preserve">Inhumados en panteones </t>
    </r>
    <r>
      <rPr>
        <i/>
        <sz val="8"/>
        <rFont val="Arial"/>
        <family val="2"/>
      </rPr>
      <t>(fosas comunes masivas)</t>
    </r>
  </si>
  <si>
    <r>
      <t xml:space="preserve">Inhumados en panteones </t>
    </r>
    <r>
      <rPr>
        <i/>
        <sz val="8"/>
        <rFont val="Arial"/>
        <family val="2"/>
      </rPr>
      <t>(fosas comunes individuales)</t>
    </r>
  </si>
  <si>
    <r>
      <t xml:space="preserve">Inhumados en panteones </t>
    </r>
    <r>
      <rPr>
        <i/>
        <sz val="8"/>
        <rFont val="Arial"/>
        <family val="2"/>
      </rPr>
      <t>(diferente a fosas comunes)</t>
    </r>
  </si>
  <si>
    <t>Almacenados en anfiteatros</t>
  </si>
  <si>
    <t>Almacenados en laboratorios</t>
  </si>
  <si>
    <t>Almacenados en centros de resguardo forense u homólogos</t>
  </si>
  <si>
    <t>Almacenados en agencias funerarias</t>
  </si>
  <si>
    <t>II) Cadáveres y restos de seres humanos no identificados</t>
  </si>
  <si>
    <t>Cadáveres y restos de seres humanos no identificados egresados, según tipo de resto y sexo</t>
  </si>
  <si>
    <t>6.11.-</t>
  </si>
  <si>
    <t>Anote, por cada uno de los anfiteatros, la cantidad de cadáveres y de restos de seres humanos egresados durante el año 2023, según tipo de resto, estatus de identificación y sexo.</t>
  </si>
  <si>
    <t>En caso de que la suma de las cantidades reportadas como respuesta en la columna "Total" del apartado "Cadáveres" de la tabla I de la pregunta anterior no sea un dato numérico mayor a cero, no puede registrar información en el apartado "Identificados" del grupo "Cadáveres".</t>
  </si>
  <si>
    <t>En caso de que la suma de las cantidades reportadas como respuesta en la columna "Total" del apartado "Segmentos" de la tabla I de la pregunta anterior no sea un dato numérico mayor a cero, no puede registrar información en el apartado "Identificados" del grupo "Segmentos".</t>
  </si>
  <si>
    <t>En caso de que la suma de las cantidades reportadas como respuesta en la columna "Total" del apartado "Fragmentos" de la tabla I de la pregunta anterior no sea un dato numérico mayor a cero, no puede registrar información en el apartado "Identificados" del grupo "Fragmentos".</t>
  </si>
  <si>
    <t>En caso de que la suma de las cantidades reportadas como respuesta en la columna "Total" del apartado "Restos de seres humanos no identificados" de la tabla I de la pregunta anterior no sea un dato numérico mayor a cero, no puede registrar información en el apartado "Identificados" del grupo "Restos de seres humanos no identificados".</t>
  </si>
  <si>
    <t>En caso de que la suma de las cantidades reportadas como respuesta en la columna "Total" del apartado "Cadáveres" de la tabla II de la pregunta anterior no sea un dato numérico mayor a cero, no puede registrar información en el apartado "No identificados" del grupo "Cadáveres".</t>
  </si>
  <si>
    <t>En caso de que la suma de las cantidades reportadas como respuesta en la columna "Total" del apartado "Segmentos" de la tabla II de la pregunta anterior no sea un dato numérico mayor a cero, no puede registrar información en el apartado "No identificados" del grupo "Segmentos".</t>
  </si>
  <si>
    <t>En caso de que la suma de las cantidades reportadas como respuesta en la columna "Total" del apartado "Fragmentos" de la tabla II de la pregunta anterior no sea un dato numérico mayor a cero, no puede registrar información en el apartado "No identificados" del grupo "Fragmentos".</t>
  </si>
  <si>
    <t>En caso de que la suma de las cantidades reportadas como respuesta en la columna "Total" del apartado "Restos de seres humanos no identificados" de la tabla II de la pregunta anterior no sea un dato numérico mayor a cero, no puede registrar información en el apartado "No identificados" del grupo "Restos de seres humanos no identificados".</t>
  </si>
  <si>
    <t>Debe considerar aquellos cadáveres y restos de seres humanos egresados de determinado anfiteatro, independientemente de que se encuentren almacenados como destino en el mismo.</t>
  </si>
  <si>
    <t>En caso de que no le sea posible identificar el anfiteatro de donde haya egresado una parcialidad o la totalidad de los cadáveres y restos de seres humanos, haga uso de la fila "No identificado".</t>
  </si>
  <si>
    <t>La suma de las cantidades registradas en la columna "Total" del apartado "Identificados" del grupo "Cadáveres" debe ser igual a la suma de las cantidades reportadas como respuesta en la columna "Total" del apartado "Cadáveres"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</si>
  <si>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"Segmentos" debe ser igual a la suma de las cantidades reportadas como respuesta en la columna "Total" del apartado "Segmentos"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</si>
  <si>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"Fragmentos" debe ser igual a la suma de las cantidades reportadas como respuesta en la columna "Total" del apartado "Fragmentos"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</si>
  <si>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"Identificados" del grupo "Restos de seres humanos no identificados" debe ser igual a la suma de las cantidades reportadas como respuesta en la columna "Total" del apartado "Restos de seres humanos no identificados" de la tabla 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</si>
  <si>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"Cadáveres" debe ser igual a la suma de las cantidades reportadas como respuesta en la columna "Total" del apartado "Cadáveres"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</si>
  <si>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"Segmentos" debe ser igual a la suma de las cantidades reportadas como respuesta en la columna "Total" del apartado "Segmentos"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</si>
  <si>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"Fragmentos" debe ser igual a la suma de las cantidades reportadas como respuesta en la columna "Total" del apartado "Fragmentos" de la tabla II de la pregunta anterior, así como corresponder a su desagregación por sexo. En caso de que esta instrucción no le aplique, justifíquelo en el recuadro que se encuentra al final de la tabla de respuesta.</t>
  </si>
  <si>
    <t>La suma de las cantidades registradas en la columna "Total" del apartado "No identificados" del grupo "Restos de seres humanos no identificados" debe ser igual a la suma de las cantidades reportadas como respuesta en la columna "Total" del apartado "Restos de seres humanos" de la tabla II de la pregunta anterior, así como corresponder a su desagregación por sexo. En caso de que esta instrucción no le aplique, justifíquelo en el recuadro que se encuentra al final de la tabla de respuesta.</t>
  </si>
  <si>
    <t>Cadáveres y restos de seres humanos egresados, según tipo de resto, estatus de identificación y sexo</t>
  </si>
  <si>
    <t xml:space="preserve">Segmentos </t>
  </si>
  <si>
    <t>P6.10</t>
  </si>
  <si>
    <t>P6.11</t>
  </si>
  <si>
    <t>VI.4 Almacenamiento de cadáveres y restos de seres humanos</t>
  </si>
  <si>
    <t>INS_GRAL_5</t>
  </si>
  <si>
    <t>INS_GRAL_6</t>
  </si>
  <si>
    <t>INS_GRAL_7</t>
  </si>
  <si>
    <t>INS_GRAL_8</t>
  </si>
  <si>
    <t>1.- Debe considerar la información relacionada con los cadáveres y restos de seres humanos almacenados al cierre del año en los anfiteatros, laboratorios y, de ser el caso, los centros de resguardo forense u homólogos de la(s) institución(es), así como en las agencias funerarias que brinden servicios de asistencia a la(s) misma(s); independientemente del motivo por el que se hayan encontrado en almacenamiento, y de que los mismos hayan sido almacenados durante el año o en ejercicios anteriores.</t>
  </si>
  <si>
    <t>4.- En las columnas "Realizando las prácticas forenses correspondientes" y "Pendientes de programar las prácticas forenses correspondientes" debe considerar la información de aquellos cadáveres y restos de seres humanos de los que, durante el año, se haya encontrado realizando las prácticas forenses correspondientes o se haya encontrado pendiente la programación de las mismas, respectivamente, pero que al cierre del mismo se encontraban pendientes de concluir a efecto de lograr su identificación y determinar su identidad.</t>
  </si>
  <si>
    <t>5.- En caso de que la cantidad reportada como respuesta en la columna "Pendientes de realizar alguna práctica forense" de la tabla I de la pregunta 6.3 no sea un dato numérico mayor a cero, no puede registrar información en las columnas "Realizando las prácticas forenses correspondientes" y "Pendientes de programar las prácticas forenses correspondientes" del grupo "Cadáveres". En caso de que esta instrucción no le aplique, justifíquelo en el recuadro que se encuentra al final de la tabla de respuesta del reactivo que corresponda.</t>
  </si>
  <si>
    <t>6.- En caso de que la cantidad reportada como respuesta en la columna "Pendientes de realizar alguna práctica forense" del numeral 1 de la tabla II de la pregunta 6.3 no sea un dato numérico mayor a cero, no puede registrar información en las columnas "Realizando las prácticas forenses correspondientes" y "Pendientes de programar las prácticas forenses correspondientes" del grupo "Segmentos". En caso de que esta instrucción no le aplique, justifíquelo en el recuadro que se encuentra al final de la tabla de respuesta del reactivo que corresponda.</t>
  </si>
  <si>
    <t>7.- En caso de que la cantidad reportada como respuesta en la columna "Pendientes de realizar alguna práctica forense" del numeral 2 de la tabla II de la pregunta 6.3 no sea un dato numérico mayor a cero, no puede registrar información en las columnas "Realizando las prácticas forenses correspondientes" y "Pendientes de programar las prácticas forenses correspondientes" del grupo "Fragmentos". En caso de que esta instrucción no le aplique, justifíquelo en el recuadro que se encuentra al final de la tabla de respuesta del reactivo que corresponda.</t>
  </si>
  <si>
    <t>8.- En caso de que la cantidad reportada como respuesta en la columna "Pendientes de realizar alguna práctica forense" del numeral 3 de la tabla II de la pregunta 6.3 no sea un dato numérico mayor a cero, no puede registrar información en las columnas "Realizando las prácticas forenses correspondientes" y "Pendientes de programar las prácticas forenses correspondientes" del grupo "Restos de seres humanos no identificados". En caso de que esta instrucción no le aplique justifíquelo en el recuadro que se encuentra al final de la tabla de respuesta del reactivo que corresponda.</t>
  </si>
  <si>
    <t>6.12.-</t>
  </si>
  <si>
    <t>Anote, por cada uno de los anfiteatros, la cantidad de cadáveres y de restos de seres humanos almacenados al cierre del año 2023, según tipo de resto, motivo de almacenamiento y estatus de identificación.</t>
  </si>
  <si>
    <t>En caso de que la cantidad reportada como respuesta en la columna "Total" del apartado "Cadáveres" del numeral 7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</si>
  <si>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7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</si>
  <si>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7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</si>
  <si>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7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</si>
  <si>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3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</si>
  <si>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3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</si>
  <si>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3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</si>
  <si>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3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</si>
  <si>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anfiteatro en donde se encuentre almacenada una parcialidad o la totalidad de los cadáveres y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</si>
  <si>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7 de la tabla I de la pregunta 6.10.</t>
  </si>
  <si>
    <t>La suma de las cantidades registradas en la columna "Identificados" del apartado "En almacenamiento como destino (egresados durante el año)" del grupo "Segmentos" debe ser igual a la cantidad reportada como respuesta en la columna "Total" del apartado "Segmentos" del numeral 7 de la tabla I de la pregunta 6.10.</t>
  </si>
  <si>
    <t>La suma de las cantidades registradas en la columna "Identificados" del apartado "En almacenamiento como destino (egresados durante el año)" del grupo "Fragmentos" debe ser igual a la cantidad reportada como respuesta en la columna "Total" del apartado "Fragmentos" del numeral 7 de la tabla I de la pregunta 6.10.</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</si>
  <si>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7 de la tabla I de la pregunta 6.10.</t>
  </si>
  <si>
    <t>La suma de las cantidades registradas en la columna "No identificados" del apartado "En almacenamiento como destino (egresados durante el año)" del grupo "Cadáveres" debe ser igual a la cantidad reportada como respuesta en la columna "Total" del apartado "Cadáveres" del numeral 3 de la tabla II de la pregunta 6.10.</t>
  </si>
  <si>
    <t>La suma de las cantidades registradas en la columna "No identificados" del apartado "En almacenamiento como destino (egresados durante el año)" del grupo "Segmentos" debe ser igual a la cantidad reportada como respuesta en la columna "Total" del apartado "Segmentos" del numeral 3 de la tabla II de la pregunta 6.10.</t>
  </si>
  <si>
    <t>La suma de las cantidades registradas en la columna "No identificados" del apartado "En almacenamiento como destino (egresados durante el año)" del grupo "Fragmentos" debe ser igual a la cantidad reportada como respuesta en la columna "Total" del apartado "Fragmentos" del numeral 3 de la tabla II de la pregunta 6.10.</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</si>
  <si>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3 de la tabla II de la pregunta 6.10.</t>
  </si>
  <si>
    <t>La suma de las cantidades registradas en las columnas "Realizando las prácticas forenses correspondientes" y "Pendientes de programar las prácticas forenses correspondientes" del apartado "Cadáveres" debe ser igual o menor a la cantidad reportada como respuesta en la columna "Pendientes de realizar alguna práctica forense" de la tabla 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</si>
  <si>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"Segmentos" debe ser igual o menor a la cantidad reportada como respuesta en la columna "Pendientes de realizar alguna práctica forense" del numeral 1 de la tabla II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</si>
  <si>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"Fragmentos" debe ser igual o menor a la cantidad reportada como respuesta en la columna "Pendientes de realizar alguna práctica forense" del numeral 2 de la tabla II de la pregunta 6.3. En caso de que esta instrucción no le aplique, justifíquelo en el recuadro que se encuentra al final de la tabla de respuesta.</t>
  </si>
  <si>
    <t>La suma de las cantidades registradas en las columnas "Realizando las prácticas forenses correspondientes" y "Pendientes de programar las prácticas forenses correspondientes" del apartado "Restos de seres humanos no identificados" debe ser igual o menor a la cantidad reportada como respuesta en la columna "Pendientes de realizar alguna práctica forense" del numeral 3 de la tabla II de la pregunta 6.3. En caso de que esta instrucción no le aplique, justifíquelo en el recuadro que se encuentra al final de la tabla de respuesta.</t>
  </si>
  <si>
    <t>En caso de que registre algún valor numérico mayor a cero en alguno de los apartados "Otro motivo", debe anotar el nombre de dicho(s) motivo(s) en el recuadro destinado para tal efecto que se encuentra al final de la tabla de respuesta.</t>
  </si>
  <si>
    <t>Cadáveres y restos de seres humanos almacenados, según tipo de resto, motivo de almacenamiento y estatus de identificación</t>
  </si>
  <si>
    <t>Realizando las prácticas forenses correspondientes</t>
  </si>
  <si>
    <t>Pendientes de programar las prácticas forenses correspondientes</t>
  </si>
  <si>
    <r>
      <t xml:space="preserve">En almacenamiento como destino 
</t>
    </r>
    <r>
      <rPr>
        <i/>
        <sz val="8"/>
        <rFont val="Arial"/>
        <family val="2"/>
      </rPr>
      <t>(egresados durante el año)</t>
    </r>
  </si>
  <si>
    <r>
      <t xml:space="preserve">En almacenamiento como destino 
</t>
    </r>
    <r>
      <rPr>
        <i/>
        <sz val="8"/>
        <rFont val="Arial"/>
        <family val="2"/>
      </rPr>
      <t>(provenientes de ejercicios anteriores)</t>
    </r>
  </si>
  <si>
    <r>
      <t xml:space="preserve">Otro motivo
</t>
    </r>
    <r>
      <rPr>
        <i/>
        <sz val="8"/>
        <rFont val="Arial"/>
        <family val="2"/>
      </rPr>
      <t>(especifique)</t>
    </r>
  </si>
  <si>
    <t>INS_GRAL_3</t>
  </si>
  <si>
    <t>P6.12</t>
  </si>
  <si>
    <r>
      <rPr>
        <sz val="9"/>
        <rFont val="Arial"/>
        <family val="2"/>
      </rPr>
      <t xml:space="preserve">Otro motivo:
</t>
    </r>
    <r>
      <rPr>
        <i/>
        <sz val="8"/>
        <rFont val="Arial"/>
        <family val="2"/>
      </rPr>
      <t>(especifique)</t>
    </r>
  </si>
  <si>
    <t>6.13.-</t>
  </si>
  <si>
    <t>Anote, por cada uno de los laboratorios, la cantidad de cadáveres y de restos de seres humanos almacenados al cierre del año 2023, según tipo de resto, motivo de almacenamiento y estatus de identificación.</t>
  </si>
  <si>
    <t>Para cada laboratorio, en caso de que haya seleccionado el código "2", "3" o "9" en la columna "¿Contaba con alguna sala necroquirúrgica?" de la pregunta 1.7, no puede registrar información en las columnas "Realizando las prácticas forenses correspondientes" y "Pendientes de programar las prácticas forenses correspondientes".</t>
  </si>
  <si>
    <t>Para cada laboratorio, en caso de que haya seleccionado el código "2", "3" o "9" en la columna "¿Contaba con espacios para el almacenamiento de cadáveres y/ o de restos de seres humanos?" de la pregunta 1.7, no puede registrar información en los apartados "En almacenamiento como destino (egresados durante el año)" y "En almacenamiento como destino (provenientes de ejercicios anteriores)".</t>
  </si>
  <si>
    <t>En caso de que la cantidad reportada como respuesta en la columna "Total" del apartado "Cadáveres" del numeral 8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</si>
  <si>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8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</si>
  <si>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8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</si>
  <si>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8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</si>
  <si>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4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</si>
  <si>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4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</si>
  <si>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4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</si>
  <si>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4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</si>
  <si>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laboratorio en donde se encuentre almacenada una parcialidad o la totalidad de los cadáveres y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</si>
  <si>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8 de la tabla I de la pregunta 6.10.</t>
  </si>
  <si>
    <t>La suma de las cantidades registradas en la columna "Identificados" del apartado "En almacenamiento como destino (egresados durante el año)" del grupo "Segmentos" debe ser igual a la cantidad reportada como respuesta en la columna "Total" del apartado "Segmentos" del numeral 8 de la tabla I de la pregunta 6.10.</t>
  </si>
  <si>
    <t>La suma de las cantidades registradas en la columna "Identificados" del apartado "En almacenamiento como destino (egresados durante el año)" del grupo "Fragmentos" debe ser igual a la cantidad reportada como respuesta en la columna "Total" del apartado "Fragmentos" del numeral 8 de la tabla I de la pregunta 6.10.</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</si>
  <si>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8 de la tabla I de la pregunta 6.10.</t>
  </si>
  <si>
    <t>La suma de las cantidades registradas en la columna "No identificados" del apartado "En almacenamiento como destino (egresados durante el año)" del grupo "Cadáveres" debe ser igual a la cantidad reportada como respuesta en la columna "Total" del apartado "Cadáveres" del numeral 4 de la tabla II de la pregunta 6.10.</t>
  </si>
  <si>
    <t>La suma de las cantidades registradas en la columna "No identificados" del apartado "En almacenamiento como destino (egresados durante el año)" del grupo "Segmentos" debe ser igual a la cantidad reportada como respuesta en la columna "Total" del apartado "Segmentos" del numeral 4 de la tabla II de la pregunta 6.10.</t>
  </si>
  <si>
    <t>La suma de las cantidades registradas en la columna "No identificados" del apartado "En almacenamiento como destino (egresados durante el año)" del grupo "Fragmentos" debe ser igual a la cantidad reportada como respuesta en la columna "Total" del apartado "Fragmentos" del numeral 4 de la tabla II de la pregunta 6.10.</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</si>
  <si>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4 de la tabla II de la pregunta 6.10.</t>
  </si>
  <si>
    <t>INS_GRAL_1_I.2.2</t>
  </si>
  <si>
    <t>P6.13</t>
  </si>
  <si>
    <t>6.14.-</t>
  </si>
  <si>
    <t>Anote, por cada uno de los centros de resguardo forense u homólogos, la cantidad de cadáveres y de restos de seres humanos almacenados al cierre del año 2023, según tipo de resto, motivo de almacenamiento y estatus de identificación.</t>
  </si>
  <si>
    <t>En caso de que haya seleccionado el código "2", "3" o "9" en la columna "¿Su entidad federativa contaba con algún centro de resguardo forense u homólogo en operación?" de la pregunta 1.18, no puede registrar información en el presente reactivo.</t>
  </si>
  <si>
    <t>El listado de centros de resguardo forense u homólogos que se despliega es el mismo que registró como respuesta en la pregunta 1.19.</t>
  </si>
  <si>
    <t>En caso de que la cantidad reportada como respuesta en la columna "Total" del apartado "Cadáveres" del numeral 9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</si>
  <si>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9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</si>
  <si>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9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</si>
  <si>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9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</si>
  <si>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5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</si>
  <si>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5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</si>
  <si>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5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</si>
  <si>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5 de la tabla II de la pregunta 6.10 no sea un dato numérico mayor a cero, no puede registrar información en la columna "No identificados" del apartado "En almacenamiento como destino (egresados durante el año)" del grupo "Restos de seres humanos no identificados".</t>
  </si>
  <si>
    <t>En caso de que no le sea posible identificar el centro de resguardo forense u homólogo en donde se encuentre almacenada una parcialidad o la totalidad de los cadáveres y/ o restos de seres humanos, haga uso de la fila "No identificado".</t>
  </si>
  <si>
    <t>La suma de las cantidades registradas en la columna "Identificados" del apartado "En almacenamiento como destino (egresados durante el año)" del grupo "Cadáveres" debe ser igual a la cantidad reportada como respuesta en la columna "Total" del apartado "Cadáveres"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</si>
  <si>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"Segmentos" debe ser igual a la cantidad reportada como respuesta en la columna "Total" del apartado "Segmentos"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</si>
  <si>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"Fragmentos" debe ser igual a la cantidad reportada como respuesta en la columna "Total" del apartado "Fragmentos" del numeral 9 de la tabla I de la pregunta 6.10. En caso de que esta instrucción no le aplique, justifíquelo en el recuadro que se encuentra al final de la tabla de respuesta.</t>
  </si>
  <si>
    <t>La suma de las cantidades registradas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9 de la tabla 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</si>
  <si>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"Cadáveres" debe ser igual a la cantidad reportada como respuesta en la columna "Total" del apartado "Cadáveres"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</si>
  <si>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"Segmentos" debe ser igual a la cantidad reportada como respuesta en la columna "Total" del apartado "Segmentos"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</si>
  <si>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"Fragmentos" debe ser igual a la cantidad reportada como respuesta en la columna "Total" del apartado "Fragmentos" del numeral 5 de la tabla II de la pregunta 6.10. En caso de que esta instrucción no le aplique, justifíquelo en el recuadro que se encuentra al final de la tabla de respuesta.</t>
  </si>
  <si>
    <t>La suma de las cantidades registradas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5 de la tabla II de la pregunta 6.10. En caso de que esta instrucción no le aplique, justifíquelo en el recuadro que se encuentra al final de la tabla de respuesta.</t>
  </si>
  <si>
    <t>P6.14</t>
  </si>
  <si>
    <t>6.15.-</t>
  </si>
  <si>
    <t>Anote la cantidad de cadáveres y de restos de seres humanos almacenados al cierre del año 2023 en las agencias funerarias, según tipo de resto, motivo de almacenamiento y estatus de identificación.</t>
  </si>
  <si>
    <t>En caso de que la cantidad reportada como respuesta en el numeral 2 de la pregunta 1.21 no sea un dato numérico mayor a cero, no puede registrar información en los apartados "En almacenamiento como destino (egresados durante el año)" y "En almacenamiento como destino (provenientes de ejercicios anteriores)". En caso de que esta instrucción no le aplique, justifíquelo en el recuadro que se encuentra al final de la tabla de respuesta.</t>
  </si>
  <si>
    <t>En caso de que la cantidad reportada como respuesta en el numeral 3 de la pregunta 1.21 no sea un dato numérico mayor a cero, no puede registrar información en las columnas "Realizando las prácticas forenses correspondientes" y "Pendientes de programar las prácticas forenses correspondientes". En caso de que esta instrucción no le aplique, justifíquelo en el recuadro que se encuentra al final de la tabla de respuesta.</t>
  </si>
  <si>
    <t>En caso de que la cantidad reportada como respuesta en la columna "Total" del apartado "Cadáveres" del numeral 10 de la tabla I de la pregunta 6.10 no sea un dato numérico mayor a cero, no puede registrar información en la columna "Identificados" del apartado "En almacenamiento como destino (egresados durante el año)" del grupo "Cadáveres".</t>
  </si>
  <si>
    <t>En caso de que la cantidad reportada como respuesta en la columna "Total" del apartado "Segmentos" del numeral 10 de la tabla I de la pregunta 6.10 no sea un dato numérico mayor a cero, no puede registrar información en la columna "Identificados" del apartado "En almacenamiento como destino (egresados durante el año)" del grupo "Segmentos".</t>
  </si>
  <si>
    <t>En caso de que la cantidad reportada como respuesta en la columna "Total" del apartado "Fragmentos" del numeral 10 de la tabla I de la pregunta 6.10 no sea un dato numérico mayor a cero, no puede registrar información en la columna "Identificados" del apartado "En almacenamiento como destino (egresados durante el año)" del grupo "Fragmentos".</t>
  </si>
  <si>
    <t>En caso de que la cantidad reportada como respuesta en la columna "Total" del apartado "Restos de seres humanos no identificados" del numeral 10 de la tabla I de la pregunta 6.10 no sea un dato numérico mayor a cero, no puede registrar información en la columna "Identificados" del apartado "En almacenamiento como destino (egresados durante el año)" del grupo "Restos de seres humanos no identificados".</t>
  </si>
  <si>
    <t>En caso de que la cantidad reportada como respuesta en la columna "Total" del apartado "Cadáveres" del numeral 6 de la tabla II de la pregunta 6.10 no sea un dato numérico mayor a cero, no puede registrar información en la columna "No identificados" del apartado "En almacenamiento como destino (egresados durante el año)" del grupo "Cadáveres".</t>
  </si>
  <si>
    <t>En caso de que la cantidad reportada como respuesta en la columna "Total" del apartado "Segmentos" del numeral 6 de la tabla II de la pregunta 6.10 no sea un dato numérico mayor a cero, no puede registrar información en la columna "No identificados" del apartado "En almacenamiento como destino (egresados durante el año)" del grupo "Segmentos".</t>
  </si>
  <si>
    <t>En caso de que la cantidad reportada como respuesta en la columna "Total" del apartado "Fragmentos" del numeral 6 de la tabla II de la pregunta 6.10 no sea un dato numérico mayor a cero, no puede registrar información en la columna "No identificados" del apartado "En almacenamiento como destino (egresados durante el año)" del grupo "Fragmentos".</t>
  </si>
  <si>
    <t>En caso de que la cantidad reportada como respuesta en la columna "Total" del apartado "Restos de seres humanos no identificados" del numeral 6 de la tabla II de la pregunta 6.10 no sea un dato numérico mayor a cero, no puede registrar información en la columna "No identificados" del apartado "En almacenamiento como destino (egresados durante el año)" del grupo "Restos de seres humanos no identificados".</t>
  </si>
  <si>
    <t>La cantidad registrada en la columna "Identificados" del apartado "En almacenamiento como destino (egresados durante el año)" del grupo "Cadáveres" debe ser igual a la cantidad reportada como respuesta en la columna "Total" del apartado "Cadáveres" del numeral 10 de la tabla I de la pregunta 6.10.</t>
  </si>
  <si>
    <t>La cantidad registrada en la columna "Identificados" del apartado "En almacenamiento como destino (egresados durante el año)" del grupo "Segmentos" debe ser igual a la cantidad reportada como respuesta en la columna "Total" del apartado "Segmentos" del numeral 10 de la tabla I de la pregunta 6.10.</t>
  </si>
  <si>
    <t>La cantidad registrada en la columna "Identificados" del apartado "En almacenamiento como destino (egresados durante el año)" del grupo "Fragmentos" debe ser igual a la cantidad reportada como respuesta en la columna "Total" del apartado "Fragmentos" del numeral 10 de la tabla I de la pregunta 6.10.</t>
  </si>
  <si>
    <t>La cantidad registrada en la columna "Identificados" del apartado "En almacenamiento como destino (egresados durante el año)" del grupo "Restos de seres humanos no identificados" debe ser igual a la cantidad reportada como respuesta en la columna "Total" del apartado "Restos de seres humanos no identificados" del numeral 10 de la tabla I de la pregunta 6.10.</t>
  </si>
  <si>
    <t>La cantidad registrada en la columna "No identificados" del apartado "En almacenamiento como destino (egresados durante el año)" del grupo "Cadáveres" debe ser igual a la cantidad reportada como respuesta en la columna "Total" del apartado "Cadáveres" del numeral 6 de la tabla II de la pregunta 6.10.</t>
  </si>
  <si>
    <t>La cantidad registrada en la columna "No identificados" del apartado "En almacenamiento como destino (egresados durante el año)" del grupo "Segmentos" debe ser igual a la cantidad reportada como respuesta en la columna "Total" del apartado "Segmentos" del numeral 6 de la tabla II de la pregunta 6.10.</t>
  </si>
  <si>
    <t>La cantidad registrada en la columna "No identificados" del apartado "En almacenamiento como destino (egresados durante el año)" del grupo "Fragmentos" debe ser igual a la cantidad reportada como respuesta en la columna "Total" del apartado "Fragmentos" del numeral 6 de la tabla II de la pregunta 6.10.</t>
  </si>
  <si>
    <t>La cantidad registrada en la columna "No identificados" del apartado "En almacenamiento como destino (egresados durante el año)" del grupo "Restos de seres humanos no identificados" debe ser igual a la cantidad reportada como respuesta en la columna "Total" del apartado "Restos de seres humanos no identificados" del numeral 6 de la tabla II de la pregunta 6.10.</t>
  </si>
  <si>
    <t>P6.15</t>
  </si>
  <si>
    <t>A. Sitios de depósito ilegal de seres humanos</t>
  </si>
  <si>
    <t>Objetivo de la adición:</t>
  </si>
  <si>
    <t>El objetivo de la presente adición es conocer la disponibilidad y acopio de información por parte de la institución(es) respecto de los sitios de depósito ilegal de seres humanos de la entidad federativa en los que se realizaron intervenciones periciales.</t>
  </si>
  <si>
    <t>Instrucciones generales para las preguntas de la adición:</t>
  </si>
  <si>
    <t>IN_GRL_4</t>
  </si>
  <si>
    <r>
      <t xml:space="preserve">1.- Periodo de referencia de los datos: 
</t>
    </r>
    <r>
      <rPr>
        <b/>
        <i/>
        <sz val="8"/>
        <rFont val="Arial"/>
        <family val="2"/>
      </rPr>
      <t>De 2016 a 2023:</t>
    </r>
    <r>
      <rPr>
        <i/>
        <sz val="8"/>
        <rFont val="Arial"/>
        <family val="2"/>
      </rPr>
      <t xml:space="preserve"> la información se refiere a lo existente 01 de enero de 2016 al 31 de diciembre de 2023.</t>
    </r>
  </si>
  <si>
    <t>4.- En caso de que haya seleccionado para todas las unidades de servicios periciales y/ o de servicio médico forense el código "1" en la columna "Función desarrollada" de la pregunta 1.1, no puede registrar información en la presente Adición.</t>
  </si>
  <si>
    <t>5.- Debe considerar la información de los sitios de depósito ilegal de seres humanos de la entidad federativa en los que la(s) institución(es) haya(n) realizado alguna intervención pericial, independientemente de que las autoridades ministeriales continúen con la investigación correspondiente.</t>
  </si>
  <si>
    <t>Glosario de la adición:</t>
  </si>
  <si>
    <r>
      <t xml:space="preserve">1.- </t>
    </r>
    <r>
      <rPr>
        <b/>
        <i/>
        <sz val="8"/>
        <rFont val="Arial"/>
        <family val="2"/>
      </rPr>
      <t xml:space="preserve">Sitio de depósito ilegal de seres humanos. </t>
    </r>
    <r>
      <rPr>
        <i/>
        <sz val="8"/>
        <rFont val="Arial"/>
        <family val="2"/>
      </rPr>
      <t>Se refiere al espacio físico donde ilegalmente han sido depositados, degradados y/ u ocultados o transportados restos de seres humanos no arqueológicos u otros indicios asociados a cadáveres o restos de seres humanos que sean susceptibles de procesamiento forense.</t>
    </r>
  </si>
  <si>
    <t>A.1.-</t>
  </si>
  <si>
    <t>Indique los años de referencia de los cuales la(s) institución(es) haya(n) realizado intervenciones periciales en algún sitio de depósito ilegal de seres humanos de su entidad federativa. Por cada uno de estos, anote el total de sitios de depósito ilegal de seres humanos intervenidos.</t>
  </si>
  <si>
    <t>En caso de que no haya(n) realizado intervenciones periciales en algún sitio de depósito ilegal de seres humanos de su entidad federativa, o no cuente con información para determinarlo, indíquelo en la columna correspondiente conforme al catálogo respectivo y deje el resto de la fila en blanco.</t>
  </si>
  <si>
    <t>Año de referencia</t>
  </si>
  <si>
    <r>
      <t xml:space="preserve">¿Realizó(aron) intervenciones periciales en algún sitio de depósito ilegal de seres humanos de su entidad federativa?
</t>
    </r>
    <r>
      <rPr>
        <i/>
        <sz val="8"/>
        <rFont val="Arial"/>
        <family val="2"/>
      </rPr>
      <t>(1. Sí / 2. No / 9. No identificado)</t>
    </r>
  </si>
  <si>
    <t>Sitios de depósito ilegal de seres humanos intervenidos</t>
  </si>
  <si>
    <t>A.2.-</t>
  </si>
  <si>
    <t>De acuerdo con el total de sitios de depósito ilegal de seres humanos intervenidos que reportó como respuesta en la pregunta anterior, anote, por cada uno de los años de referencia, la cantidad de los mismos especificando el tipo de contexto del hallazgo.</t>
  </si>
  <si>
    <t>Para cada año de referencia, en caso de que haya seleccionado el código "2" o "9" en la columna "¿Realizó(aron) intervenciones periciales en algún sitio de depósito ilegal de seres humanos de su entidad federativa?" de la pregunta anterior, no puede registrar información en el presente reactivo.</t>
  </si>
  <si>
    <r>
      <t xml:space="preserve">Para cada año de referencia, la cantidad registrada en la columna </t>
    </r>
    <r>
      <rPr>
        <b/>
        <i/>
        <sz val="8"/>
        <rFont val="Arial"/>
        <family val="2"/>
      </rPr>
      <t>"Total" debe ser igual o mayor a</t>
    </r>
    <r>
      <rPr>
        <i/>
        <sz val="8"/>
        <rFont val="Arial"/>
        <family val="2"/>
      </rPr>
      <t xml:space="preserve"> la cantidad reportada como respuesta en la columna </t>
    </r>
    <r>
      <rPr>
        <b/>
        <i/>
        <sz val="8"/>
        <rFont val="Arial"/>
        <family val="2"/>
      </rPr>
      <t>"Sitios de depósito ilegal de seres humanos intervenidos" de la pregunta anterior</t>
    </r>
    <r>
      <rPr>
        <i/>
        <sz val="8"/>
        <rFont val="Arial"/>
        <family val="2"/>
      </rPr>
      <t>, toda vez que un sitio de depósito ilegal de seres humanos puede estar asociado a más de un contexto del hallazgo.</t>
    </r>
  </si>
  <si>
    <r>
      <t xml:space="preserve">Para cada año de referencia, </t>
    </r>
    <r>
      <rPr>
        <b/>
        <i/>
        <sz val="8"/>
        <rFont val="Arial"/>
        <family val="2"/>
      </rPr>
      <t>la cantidad registrada en cada tipo de contexto del hallazgo debe ser igual o menor a</t>
    </r>
    <r>
      <rPr>
        <i/>
        <sz val="8"/>
        <rFont val="Arial"/>
        <family val="2"/>
      </rPr>
      <t xml:space="preserve"> la cantidad reportada como respuesta en la columna </t>
    </r>
    <r>
      <rPr>
        <b/>
        <i/>
        <sz val="8"/>
        <rFont val="Arial"/>
        <family val="2"/>
      </rPr>
      <t>"Sitios de depósito ilegal de seres humanos intervenidos" de la pregunta anterior</t>
    </r>
    <r>
      <rPr>
        <i/>
        <sz val="8"/>
        <rFont val="Arial"/>
        <family val="2"/>
      </rPr>
      <t>. En caso de que esta instrucción no le aplique, justifíquelo en el recuadro que se encuentra al final de la tabla de respuesta.</t>
    </r>
  </si>
  <si>
    <t>En caso de que registre algún valor numérico mayor a cero en la columna "Otro tipo", debe anotar el nombre de dicho(s) tipo(s) de contexto del hallazgo en el recuadro destinado para tal efecto que se encuentra al final de la tabla de respuesta.</t>
  </si>
  <si>
    <t>Sitios de depósito ilegal de seres humanos intervenidos, según tipo de contexto del hallazgo</t>
  </si>
  <si>
    <t>Fosas clandestinas</t>
  </si>
  <si>
    <t>Pozos artesianos</t>
  </si>
  <si>
    <t>Cavernas</t>
  </si>
  <si>
    <t>Tiros de minas</t>
  </si>
  <si>
    <t>Cuerpos de agua</t>
  </si>
  <si>
    <t>Basureros</t>
  </si>
  <si>
    <t>Inmuebles habitacionales</t>
  </si>
  <si>
    <t>Sistemas de drenaje</t>
  </si>
  <si>
    <r>
      <t xml:space="preserve">Otro tipo 
</t>
    </r>
    <r>
      <rPr>
        <i/>
        <sz val="8"/>
        <rFont val="Arial"/>
        <family val="2"/>
      </rPr>
      <t>(especifique)</t>
    </r>
  </si>
  <si>
    <t>A1</t>
  </si>
  <si>
    <t>A2</t>
  </si>
  <si>
    <t>A.3.-</t>
  </si>
  <si>
    <t>De acuerdo con el total de sitios de depósito ilegal de seres humanos intervenidos que reportó como respuesta en la pregunta A.1, anote, por cada uno de los años de referencia, la cantidad de los mismos especificando el municipio o demarcación territorial de la intervención pericial.</t>
  </si>
  <si>
    <t>Para cada año de referencia, en caso de que haya seleccionado el código "2" o "9" en la columna "¿Realizó(aron) intervenciones periciales en algún sitio de depósito ilegal de seres humanos de su entidad federativa?" del respectivo numeral de la pregunta A.1, no puede registrar información en el presente reactivo.</t>
  </si>
  <si>
    <t>Los municipios o demarcaciones territoriales que se presentan corresponden a aquellos establecidos en el Catálogo Único de Claves de Áreas Geoestadísticas Estatales, Municipales y Localidades. Para mayor referencia, favor de consultar: https://www.inegi.org.mx/app/ageeml/</t>
  </si>
  <si>
    <t>En caso de que no le sea posible identificar el municipio o demarcación territorial en donde haya ocurrido una parcialidad o la totalidad de las intervenciones periciales en sitios de depósito ilegal de seres humanos, haga uso de la fila "No identificado".</t>
  </si>
  <si>
    <t>En el caso de aquellos municipios o demarcaciones territoriales en donde no haya ocurrido alguna intervención pericial en sitios de depósito ilegal de seres humanos, deje la fila correspondiente en blanco.</t>
  </si>
  <si>
    <t>Para cada año de referencia, la suma de las cantidades registradas debe ser igual a la cantidad reportada como respuesta en la columna "Sitios de depósito ilegal de seres humanos intervenidos" del respectivo numeral de la pregunta A.1.</t>
  </si>
  <si>
    <t>Seleccione su entidad federativa:</t>
  </si>
  <si>
    <t xml:space="preserve">Municipio o demarcación territorial </t>
  </si>
  <si>
    <t>Sitios de depósito ilegal de seres humanos intervenidos, según año de referencia</t>
  </si>
  <si>
    <t>Nombre</t>
  </si>
  <si>
    <t>A3</t>
  </si>
  <si>
    <t>81.</t>
  </si>
  <si>
    <t>82.</t>
  </si>
  <si>
    <t>83.</t>
  </si>
  <si>
    <t>84.</t>
  </si>
  <si>
    <t>85.</t>
  </si>
  <si>
    <t>86.</t>
  </si>
  <si>
    <t>87.</t>
  </si>
  <si>
    <t>88.</t>
  </si>
  <si>
    <t>89.</t>
  </si>
  <si>
    <t>90.</t>
  </si>
  <si>
    <t>91.</t>
  </si>
  <si>
    <t>92.</t>
  </si>
  <si>
    <t>93.</t>
  </si>
  <si>
    <t>94.</t>
  </si>
  <si>
    <t>95.</t>
  </si>
  <si>
    <t>96.</t>
  </si>
  <si>
    <t>97.</t>
  </si>
  <si>
    <t>98.</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</si>
  <si>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</si>
  <si>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</si>
  <si>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</si>
  <si>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</si>
  <si>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</si>
  <si>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</si>
  <si>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</si>
  <si>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</si>
  <si>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</si>
  <si>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</si>
  <si>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</si>
  <si>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</si>
  <si>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</si>
  <si>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</si>
  <si>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</si>
  <si>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</si>
  <si>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</si>
  <si>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</si>
  <si>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</si>
  <si>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</si>
  <si>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</si>
  <si>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</si>
  <si>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</si>
  <si>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</si>
  <si>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</si>
  <si>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</si>
  <si>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</si>
  <si>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</si>
  <si>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</si>
  <si>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</si>
  <si>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</si>
  <si>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</si>
  <si>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</si>
  <si>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</si>
  <si>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</si>
  <si>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</si>
  <si>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</si>
  <si>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</si>
  <si>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</si>
  <si>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</si>
  <si>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</si>
  <si>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</si>
  <si>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</si>
  <si>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</si>
  <si>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</si>
  <si>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</si>
  <si>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</si>
  <si>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</si>
  <si>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</si>
  <si>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</si>
  <si>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</si>
  <si>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</si>
  <si>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</si>
  <si>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</si>
  <si>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</si>
  <si>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</si>
  <si>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</si>
  <si>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</si>
  <si>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</si>
  <si>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</si>
  <si>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</si>
  <si>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</si>
  <si>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</si>
  <si>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</si>
  <si>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</si>
  <si>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</si>
  <si>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</si>
  <si>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</si>
  <si>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</si>
  <si>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</si>
  <si>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</si>
  <si>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</si>
  <si>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</si>
  <si>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</si>
  <si>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</si>
  <si>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</si>
  <si>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</si>
  <si>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</si>
  <si>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</si>
  <si>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</si>
  <si>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</si>
  <si>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</si>
  <si>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</si>
  <si>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</si>
  <si>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</si>
  <si>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</si>
  <si>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</si>
  <si>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</si>
  <si>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</si>
  <si>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</si>
  <si>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</si>
  <si>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</si>
  <si>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</si>
  <si>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</si>
  <si>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</si>
  <si>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</si>
  <si>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</si>
  <si>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</si>
  <si>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</si>
  <si>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</si>
  <si>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</si>
  <si>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</si>
  <si>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</si>
  <si>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</si>
  <si>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</si>
  <si>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</si>
  <si>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</si>
  <si>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</si>
  <si>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</si>
  <si>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</si>
  <si>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</si>
  <si>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</si>
  <si>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</si>
  <si>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</si>
  <si>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</si>
  <si>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</si>
  <si>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</si>
  <si>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</si>
  <si>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</si>
  <si>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</si>
  <si>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</si>
  <si>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</si>
  <si>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</si>
  <si>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</si>
  <si>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</si>
  <si>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</si>
  <si>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</si>
  <si>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</si>
  <si>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</si>
  <si>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</si>
  <si>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</si>
  <si>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</si>
  <si>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</si>
  <si>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</si>
  <si>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</si>
  <si>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</si>
  <si>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</si>
  <si>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</si>
  <si>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</si>
  <si>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</si>
  <si>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</si>
  <si>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</si>
  <si>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</si>
  <si>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</si>
  <si>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</si>
  <si>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</si>
  <si>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</si>
  <si>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</si>
  <si>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</si>
  <si>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</si>
  <si>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</si>
  <si>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</si>
  <si>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</si>
  <si>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</si>
  <si>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</si>
  <si>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</si>
  <si>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</si>
  <si>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</si>
  <si>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</si>
  <si>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</si>
  <si>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</si>
  <si>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</si>
  <si>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</si>
  <si>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</si>
  <si>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</si>
  <si>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</si>
  <si>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</si>
  <si>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</si>
  <si>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</si>
  <si>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</si>
  <si>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</si>
  <si>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</si>
  <si>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</si>
  <si>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</si>
  <si>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</si>
  <si>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</si>
  <si>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</si>
  <si>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</si>
  <si>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</si>
  <si>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</si>
  <si>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</si>
  <si>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</si>
  <si>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</si>
  <si>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</si>
  <si>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</si>
  <si>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</si>
  <si>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</si>
  <si>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</si>
  <si>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</si>
  <si>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</si>
  <si>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</si>
  <si>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</si>
  <si>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</si>
  <si>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</si>
  <si>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</si>
  <si>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</si>
  <si>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</si>
  <si>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</si>
  <si>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</si>
  <si>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</si>
  <si>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</si>
  <si>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</si>
  <si>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</si>
  <si>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</si>
  <si>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</si>
  <si>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</si>
  <si>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</si>
  <si>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</si>
  <si>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</si>
  <si>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</si>
  <si>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</si>
  <si>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</si>
  <si>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</si>
  <si>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</si>
  <si>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</si>
  <si>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</si>
  <si>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</si>
  <si>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</si>
  <si>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</si>
  <si>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</si>
  <si>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</si>
  <si>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</si>
  <si>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</si>
  <si>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</si>
  <si>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</si>
  <si>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</si>
  <si>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</si>
  <si>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</si>
  <si>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</si>
  <si>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</si>
  <si>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</si>
  <si>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</si>
  <si>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</si>
  <si>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</si>
  <si>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</si>
  <si>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</si>
  <si>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</si>
  <si>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</si>
  <si>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</si>
  <si>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</si>
  <si>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</si>
  <si>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</si>
  <si>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</si>
  <si>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</si>
  <si>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</si>
  <si>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</si>
  <si>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</si>
  <si>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</si>
  <si>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</si>
  <si>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</si>
  <si>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</si>
  <si>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</si>
  <si>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</si>
  <si>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</si>
  <si>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</si>
  <si>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</si>
  <si>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</si>
  <si>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</si>
  <si>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</si>
  <si>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</si>
  <si>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</si>
  <si>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</si>
  <si>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</si>
  <si>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</si>
  <si>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</si>
  <si>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</si>
  <si>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</si>
  <si>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</si>
  <si>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</si>
  <si>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</si>
  <si>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</si>
  <si>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</si>
  <si>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</si>
  <si>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</si>
  <si>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</si>
  <si>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</si>
  <si>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</si>
  <si>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</si>
  <si>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</si>
  <si>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</si>
  <si>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</si>
  <si>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</si>
  <si>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</si>
  <si>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</si>
  <si>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</si>
  <si>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</si>
  <si>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</si>
  <si>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</si>
  <si>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</si>
  <si>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</si>
  <si>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</si>
  <si>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</si>
  <si>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</si>
  <si>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</si>
  <si>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</si>
  <si>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</si>
  <si>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</si>
  <si>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</si>
  <si>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</si>
  <si>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</si>
  <si>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</si>
  <si>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</si>
  <si>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</si>
  <si>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</si>
  <si>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</si>
  <si>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</si>
  <si>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</si>
  <si>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</si>
  <si>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</si>
  <si>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</si>
  <si>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</si>
  <si>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</si>
  <si>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</si>
  <si>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</si>
  <si>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</si>
  <si>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</si>
  <si>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</si>
  <si>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</si>
  <si>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</si>
  <si>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</si>
  <si>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</si>
  <si>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</si>
  <si>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</si>
  <si>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</si>
  <si>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</si>
  <si>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</si>
  <si>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</si>
  <si>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</si>
  <si>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</si>
  <si>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</si>
  <si>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</si>
  <si>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</si>
  <si>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</si>
  <si>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</si>
  <si>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</si>
  <si>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</si>
  <si>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</si>
  <si>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</si>
  <si>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</si>
  <si>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</si>
  <si>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</si>
  <si>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</si>
  <si>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</si>
  <si>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</si>
  <si>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</si>
  <si>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</si>
  <si>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</si>
  <si>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</si>
  <si>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</si>
  <si>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</si>
  <si>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</si>
  <si>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</si>
  <si>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</si>
  <si>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</si>
  <si>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</si>
  <si>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</si>
  <si>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</si>
  <si>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</si>
  <si>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</si>
  <si>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</si>
  <si>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</si>
  <si>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</si>
  <si>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</si>
  <si>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</si>
  <si>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</si>
  <si>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</si>
  <si>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</si>
  <si>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</si>
  <si>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</si>
  <si>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</si>
  <si>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</si>
  <si>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</si>
  <si>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</si>
  <si>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</si>
  <si>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</si>
  <si>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</si>
  <si>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</si>
  <si>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</si>
  <si>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</si>
  <si>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</si>
  <si>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</si>
  <si>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</si>
  <si>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</si>
  <si>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</si>
  <si>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</si>
  <si>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</si>
  <si>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</si>
  <si>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</si>
  <si>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</si>
  <si>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</si>
  <si>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</si>
  <si>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</si>
  <si>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</si>
  <si>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</si>
  <si>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</si>
  <si>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</si>
  <si>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</si>
  <si>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</si>
  <si>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</si>
  <si>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</si>
  <si>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</si>
  <si>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</si>
  <si>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</si>
  <si>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</si>
  <si>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</si>
  <si>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</si>
  <si>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</si>
  <si>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</si>
  <si>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</si>
  <si>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</si>
  <si>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</si>
  <si>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</si>
  <si>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</si>
  <si>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</si>
  <si>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</si>
  <si>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</si>
  <si>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</si>
  <si>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</si>
  <si>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</si>
  <si>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</si>
  <si>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</si>
  <si>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</si>
  <si>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</si>
  <si>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</si>
  <si>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</si>
  <si>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</si>
  <si>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</si>
  <si>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</si>
  <si>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</si>
  <si>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</si>
  <si>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</si>
  <si>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</si>
  <si>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</si>
  <si>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</si>
  <si>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</si>
  <si>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</si>
  <si>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</si>
  <si>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</si>
  <si>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</si>
  <si>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</si>
  <si>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</si>
  <si>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</si>
  <si>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</si>
  <si>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</si>
  <si>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</si>
  <si>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</si>
  <si>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</si>
  <si>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</si>
  <si>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</si>
  <si>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</si>
  <si>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</si>
  <si>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</si>
  <si>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</si>
  <si>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</si>
  <si>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</si>
  <si>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</si>
  <si>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</si>
  <si>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</si>
  <si>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</si>
  <si>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</si>
  <si>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</si>
  <si>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</si>
  <si>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</si>
  <si>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</si>
  <si>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</si>
  <si>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</si>
  <si>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</si>
  <si>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</si>
  <si>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</si>
  <si>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</si>
  <si>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</si>
  <si>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</si>
  <si>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</si>
  <si>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</si>
  <si>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</si>
  <si>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</si>
  <si>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Pregunta 1.1</t>
  </si>
  <si>
    <t>Instrucciones generales:</t>
  </si>
  <si>
    <t>1.- El listado de unidades de servicios periciales y/ o de servicio médico forense que se despliega es el mismo que registró como respuesta en la pregunta 1.1.</t>
  </si>
  <si>
    <t>2.- En el apartado "Municipio o demarcación territorial" seleccione el municipio o demarcación territorial donde se encuentra ubicada la unidad de servicios periciales y/ o de servicio médico forense.</t>
  </si>
  <si>
    <t>3.- En la columna "Colonia" anote el nombre de la colonia o localidad donde se encuentra ubicada la unidad de servicios periciales y/ o de servicio médico forense.</t>
  </si>
  <si>
    <t>4.- En las columnas "Latitud" y "Longitud" anote las coordenadas geográficas donde se encuentra ubicada la unidad de servicios periciales y/ o de servicio médico forense. Las coordenadas de latitud constan de hasta ocho dígitos, mientras que las relacionadas con la longitud constan de hasta nueve dígitos.</t>
  </si>
  <si>
    <t>5.- En la columna "Horario de atención" anote la información correspondiente en formato de 24 horas. Por ejemplo: en caso de que la unidad de servicios periciales y/ o de servicio médico forense tenga un horario de atención de las 9 de la mañana a las 3 de la tarde, anote "9:00 - 15:00" en la referida columna.</t>
  </si>
  <si>
    <t>6.-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la unidad de servicios periciales y/ o de servicio médico forense. En consecuencia, no deben reportarse los datos de contacto particulares de las personas servidoras públicas.</t>
  </si>
  <si>
    <t>7.- Para cada unidad de servicios periciales y/ o de servicio médico forense, en caso de que su ubicación geográfica no sea la misma que la de otra unidad de servicios periciales y/ o de servicio médico forense, deje la columna "Unidad de servicios periciales y/ o de servicio médico forense con la misma ubicación geográfica" en blanco.</t>
  </si>
  <si>
    <t>PARÁMETROS</t>
  </si>
  <si>
    <t>8.- En caso de que dos o más unidades de servicios periciales y/ o de servicio médico forense tengan la misma ubicación geográfica, únicamente debe registrar la información correspondiente en una de ellas. En el resto, en la columna "Unidad de servicios periciales y/ o de servicio médico forense con la misma ubicación geográfica" anote el numeral de la unidad de servicios periciales y/ o de servicio médico forense en la que haya reportado la información, y deje el apartado "Municipio o demarcación territorial", así como las columnas "Colonia", "Latitud" y "Longitud" en blanco.</t>
  </si>
  <si>
    <t>CONT_USP</t>
  </si>
  <si>
    <r>
      <t xml:space="preserve">ID unidad de servicios periciales y/ o de servicio médico forense
</t>
    </r>
    <r>
      <rPr>
        <i/>
        <sz val="8"/>
        <color theme="1"/>
        <rFont val="Arial"/>
        <family val="2"/>
      </rPr>
      <t>(para uso exclusivo del personal del INEGI)</t>
    </r>
  </si>
  <si>
    <r>
      <t xml:space="preserve">Tipo de posesión
</t>
    </r>
    <r>
      <rPr>
        <i/>
        <sz val="8"/>
        <color theme="1"/>
        <rFont val="Arial"/>
        <family val="2"/>
      </rPr>
      <t>(1. Propio / 2. En arrendamiento / 3. Otro tipo de posesión / 9. No identificado)</t>
    </r>
  </si>
  <si>
    <t>Municipio o demarcación territorial</t>
  </si>
  <si>
    <t>Colonia</t>
  </si>
  <si>
    <t>Latitud</t>
  </si>
  <si>
    <t xml:space="preserve">, </t>
  </si>
  <si>
    <t>Longitud</t>
  </si>
  <si>
    <r>
      <t xml:space="preserve">Horario de atención
</t>
    </r>
    <r>
      <rPr>
        <i/>
        <sz val="8"/>
        <rFont val="Arial"/>
        <family val="2"/>
      </rPr>
      <t>(formato de 24 horas)</t>
    </r>
  </si>
  <si>
    <t>Correo electrónico de contacto</t>
  </si>
  <si>
    <r>
      <t xml:space="preserve">Número telefónico de contacto
</t>
    </r>
    <r>
      <rPr>
        <i/>
        <sz val="8"/>
        <rFont val="Arial"/>
        <family val="2"/>
      </rPr>
      <t>(diez dígitos)</t>
    </r>
  </si>
  <si>
    <t>Unidad de servicios periciales y/ o de servicio médico forense con la misma ubicación geográfica</t>
  </si>
  <si>
    <t>LAT</t>
  </si>
  <si>
    <t>CAT_USP</t>
  </si>
  <si>
    <t>TELÉFONO</t>
  </si>
  <si>
    <t>,</t>
  </si>
  <si>
    <t>Pregunta 1.3</t>
  </si>
  <si>
    <t>1.- El listado de anfiteatros que se despliega es el mismo que registró como respuesta en la pregunta 1.3.</t>
  </si>
  <si>
    <t>2.- Para cada anfiteatro, en caso de que haya seleccionado el código "2" en la columna "Tipo" de la pregunta 1.3, no puede registrar información en el presente Complemento.</t>
  </si>
  <si>
    <t>3.- En el apartado "Municipio o demarcación territorial" seleccione el municipio o demarcación territorial donde se encuentra ubicado el anfiteatro fijo.</t>
  </si>
  <si>
    <t>4.- En la columna "Colonia" anote el nombre de la colonia o localidad donde se encuentra ubicado el anfiteatro fijo.</t>
  </si>
  <si>
    <t>5.- En las columnas "Latitud" y "Longitud" anote las coordenadas geográficas donde se encuentra ubicado el anfiteatro fijo. Las coordenadas de latitud constan de hasta ocho dígitos, mientras que las relacionadas con la longitud constan de hasta nueve dígitos.</t>
  </si>
  <si>
    <t>6.- En la columna "Horario de atención" anote la información correspondiente en formato de 24 horas. Por ejemplo: en caso de que el anfiteatro fijo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</si>
  <si>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anfiteatro fijo. En consecuencia, no deben reportarse los datos de contacto particulares de las personas servidoras públicas.</t>
  </si>
  <si>
    <t>8.- Para cada anfiteatro fijo, en caso de que su ubicación geográfica no sea la misma que la de otro anfiteatro fijo, deje la columna "Anfiteatro fijo con la misma ubicación geográfica" en blanco.</t>
  </si>
  <si>
    <t>9.- En caso de que dos o más anfiteatros fijos tengan la misma ubicación geográfica, únicamente debe registrar la información correspondiente en uno de ellos. En el resto, en la columna "Anfiteatro fijo con la misma ubicación geográfica" anote el numeral del anfiteatro fijo en el que haya reportado la información, y deje el apartado "Municipio o demarcación territorial", así como las columnas "Colonia", "Latitud" y "Longitud" en blanco.</t>
  </si>
  <si>
    <t>INS_GRAL_1_I.2.1</t>
  </si>
  <si>
    <r>
      <t xml:space="preserve">ID anfiteatro
</t>
    </r>
    <r>
      <rPr>
        <i/>
        <sz val="8"/>
        <color theme="1"/>
        <rFont val="Arial"/>
        <family val="2"/>
      </rPr>
      <t>(para uso exclusivo del personal del INEGI)</t>
    </r>
  </si>
  <si>
    <t>Anfiteatro fijo con la misma ubicación geográfica</t>
  </si>
  <si>
    <t xml:space="preserve"> </t>
  </si>
  <si>
    <t>Pregunta 1.7</t>
  </si>
  <si>
    <t>1.- El listado de laboratorios que se despliega es el mismo que registró como respuesta en la pregunta 1.7.</t>
  </si>
  <si>
    <t>2.- Para cada laboratorio, en caso de que haya seleccionado el código "2" en la columna "Tipo" de la pregunta 1.7, no puede registrar información en el presente Complemento.</t>
  </si>
  <si>
    <t>3.- En el apartado "Municipio o demarcación territorial" seleccione el municipio o demarcación territorial donde se encuentra ubicado el laboratorio fijo.</t>
  </si>
  <si>
    <t>4.- En la columna "Colonia" anote el nombre de la colonia o localidad donde se encuentra ubicado el laboratorio fijo.</t>
  </si>
  <si>
    <t>5.- En las columnas "Latitud" y "Longitud" anote las coordenadas geográficas donde se encuentra ubicado el laboratorio fijo. Las coordenadas de latitud constan de hasta ocho dígitos, mientras que las relacionadas con la longitud constan de hasta nueve dígitos.</t>
  </si>
  <si>
    <t>6.- En la columna "Horario de atención" anote la información correspondiente en formato de 24 horas. Por ejemplo: en caso de que el laboratorio fijo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</si>
  <si>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laboratorio fijo. En consecuencia, no deben reportarse los datos de contacto particulares de las personas servidoras públicas.</t>
  </si>
  <si>
    <t>8.- Para cada laboratorio fijo, en caso de que su ubicación geográfica no sea la misma que la de otro laboratorio fijo, deje la columna "Laboratorio fijo con la misma ubicación geográfica" en blanco.</t>
  </si>
  <si>
    <t>9.- En caso de que dos o más laboratorios fijos tengan la misma ubicación geográfica, únicamente debe registrar la información correspondiente en uno de ellos. En el resto, en la columna "Laboratorio fijo con la misma ubicación geográfica" anote el numeral del laboratorio fijo en el que haya reportado la información, y deje el apartado "Municipio o demarcación territorial", así como las columnas "Colonia", "Latitud" y "Longitud" en blanco.</t>
  </si>
  <si>
    <r>
      <t xml:space="preserve">ID laboratorio
</t>
    </r>
    <r>
      <rPr>
        <i/>
        <sz val="8"/>
        <color theme="1"/>
        <rFont val="Arial"/>
        <family val="2"/>
      </rPr>
      <t>(para uso exclusivo del personal del INEGI)</t>
    </r>
  </si>
  <si>
    <t>Laboratorio fijo con la misma ubicación geográfica</t>
  </si>
  <si>
    <t>Pregunta 1.8</t>
  </si>
  <si>
    <t>2.- Para cada laboratorio, en caso de que haya seleccionado el código "2", "3" o "9" en la columna "¿Contaba con alguna certificación o acreditación?" de la pregunta 1.8, no puede registrar información en el presente Complemento.</t>
  </si>
  <si>
    <t>3.- Para cada laboratorio, la cantidad de certificaciones o acreditaciones en las que registre información debe ser igual a la cantidad reportada como respuesta en la columna "Certificaciones o acreditaciones" de la pregunta 1.8.</t>
  </si>
  <si>
    <t>4.- El nombre de las certificaciones o acreditaciones, así como el de las autoridades o asociaciones que las otorgaron, debe registrarse en mayúsculas, sin comillas ni signos de acentuación, puntuación, paréntesis y abreviaturas.</t>
  </si>
  <si>
    <t>5.- Para cada certificación o acreditación, en caso de que haya sido otorgada por más de una autoridad o asociación, debe registrar el nombre de cada una de estas.</t>
  </si>
  <si>
    <t>6.- Para cada certificación o acreditación, anote el año de entrada en vigor estipulado en el documento correspondiente.</t>
  </si>
  <si>
    <t>7.- Para cada certificación o acreditación, anote el año de vencimiento en la columna "Año", "Conclusión anticipada" o "Renovación" del apartado "Año de vencimiento", según corresponda de acuerdo con lo siguiente, y deje el resto de las columnas de dicho apartado en blanco.</t>
  </si>
  <si>
    <t>La columna "Año" se asocia a un contexto en donde el documento correspondiente estipula de manera explícita el año de vencimiento de la certificación o acreditación.</t>
  </si>
  <si>
    <t>La columna "Conclusión anticipada" se asocia a un contexto en donde la autoridad o asociación otorgante ejerce alguna de las cláusulas previstas en el documento correspondiente a efecto de dar por terminada la vigencia de la certificación o acreditación de manera previa a la fecha de vencimiento de la misma.</t>
  </si>
  <si>
    <t>La columna "Renovación" se asocia a un contexto en donde la autoridad o asociación otorgante ejerce alguna de las cláusulas previstas en el documento correspondiente a efecto de renovar la vigencia de la certificación o acreditación sin la necesidad de realizar un nuevo proceso para su celebración.</t>
  </si>
  <si>
    <t>8.- Para cada certificación o acreditación, en caso de que en el documento correspondiente no se estipule el año de vencimiento de esta derivado de cualquiera de los contextos descritos con anterioridad, anote una "X" en la columna "Indefinido" del apartado "Año de vencimiento" y deje el resto de las columnas de dicho apartado en blanco.</t>
  </si>
  <si>
    <t>9.- Para cada certificación o acreditación, y de ser el caso, el año registrado en la columna "Año", "Conclusión anticipada" o "Renovación", según corresponda, debe ser igual o mayor al reportado en la columna "Año de entrada en vigor". En caso de que esta instrucción no le aplique, justifíquelo en el recuadro que se encuentra al final de la tabla de respuesta.</t>
  </si>
  <si>
    <t>Certificación o acreditación 1</t>
  </si>
  <si>
    <t>Certificación o acreditación 2</t>
  </si>
  <si>
    <t>Certificación o acreditación 3</t>
  </si>
  <si>
    <t>Certificación o acreditación 4</t>
  </si>
  <si>
    <t>Certificación o acreditación 5</t>
  </si>
  <si>
    <t>Nombre(s) de la(s) autoridad(es) o asociación(es) que la otorgó(aron)</t>
  </si>
  <si>
    <r>
      <t xml:space="preserve">Año de entrada en vigor
</t>
    </r>
    <r>
      <rPr>
        <i/>
        <sz val="8"/>
        <rFont val="Arial"/>
        <family val="2"/>
      </rPr>
      <t>(aaaa)</t>
    </r>
  </si>
  <si>
    <t>Año de vencimiento</t>
  </si>
  <si>
    <t>CERTIFICACIÓN_1</t>
  </si>
  <si>
    <t>CERTIFICACIÓN_2</t>
  </si>
  <si>
    <t>CERTIFICACIÓN_3</t>
  </si>
  <si>
    <t>CERTIFICACIÓN_4</t>
  </si>
  <si>
    <t>CERTIFICACIÓN_5</t>
  </si>
  <si>
    <t>AUTORIDAD_1</t>
  </si>
  <si>
    <t>AUTORIDAD_2</t>
  </si>
  <si>
    <t>AUTORIDAD_3</t>
  </si>
  <si>
    <t>AUTORIDAD_4</t>
  </si>
  <si>
    <t>AUTORIDAD_5</t>
  </si>
  <si>
    <t>AÑO_CERT_1</t>
  </si>
  <si>
    <t>AÑO_CERT_2</t>
  </si>
  <si>
    <t>AÑO_CERT_3</t>
  </si>
  <si>
    <t>AÑO_CERT_4</t>
  </si>
  <si>
    <t>AÑO_CERT_5</t>
  </si>
  <si>
    <r>
      <t xml:space="preserve">Año 
</t>
    </r>
    <r>
      <rPr>
        <i/>
        <sz val="8"/>
        <rFont val="Arial"/>
        <family val="2"/>
      </rPr>
      <t xml:space="preserve">(aaaa) </t>
    </r>
  </si>
  <si>
    <r>
      <t xml:space="preserve">Conclusión anticipada
</t>
    </r>
    <r>
      <rPr>
        <i/>
        <sz val="8"/>
        <rFont val="Arial"/>
        <family val="2"/>
      </rPr>
      <t xml:space="preserve">(aaaa) </t>
    </r>
  </si>
  <si>
    <r>
      <t xml:space="preserve">Renovación
</t>
    </r>
    <r>
      <rPr>
        <i/>
        <sz val="8"/>
        <rFont val="Arial"/>
        <family val="2"/>
      </rPr>
      <t xml:space="preserve">(aaaa) </t>
    </r>
  </si>
  <si>
    <t>Indefinido</t>
  </si>
  <si>
    <t>CERT_P1.8</t>
  </si>
  <si>
    <t>CERT_C4</t>
  </si>
  <si>
    <t>AÑO DE ENTRADA</t>
  </si>
  <si>
    <t>CONCLUSIÓN ANTICIPADA</t>
  </si>
  <si>
    <t>RENOVACIÓN</t>
  </si>
  <si>
    <t>IND_1</t>
  </si>
  <si>
    <t>IND_2</t>
  </si>
  <si>
    <t>IND_3</t>
  </si>
  <si>
    <t>IND_4</t>
  </si>
  <si>
    <t>IND_5</t>
  </si>
  <si>
    <t>Pregunta 1.19</t>
  </si>
  <si>
    <t>1.- El listado de centros de resguardo forense u homólogos que se despliega corresponde al que registró como respuesta en la pregunta 1.19.</t>
  </si>
  <si>
    <t>2.- La extensión en metros cuadrados debe anotarse en números enteros, por lo que no debe agregar la frase "miles o millones" ni desagregar decimales.</t>
  </si>
  <si>
    <t>3.- En el apartado "Municipio o demarcación territorial" seleccione el municipio o demarcación territorial donde se encuentra ubicado el centro de resguardo forense u homólogo.</t>
  </si>
  <si>
    <t>4.- En la columna "Colonia" anote el nombre de la colonia o localidad donde se encuentra ubicado el centro de resguardo forense u homólogo.</t>
  </si>
  <si>
    <t>5.- En las columnas "Latitud" y "Longitud" anote las coordenadas geográficas donde se encuentra ubicado el centro de resguardo forense u homólogo. Las coordenadas de latitud constan de hasta ocho dígitos, mientras que las relacionadas con la longitud constan de hasta nueve dígitos.</t>
  </si>
  <si>
    <t>6.- En la columna "Horario de atención" anote la información correspondiente en formato de 24 horas. Por ejemplo: en caso de que el centro de resguardo forense u homólogo tenga un horario de atención de las 9 de la mañana a las 3 de la tarde, anote "9:00 - 15:00" en la referida columna.</t>
  </si>
  <si>
    <t>7.- En las columnas "Correo electrónico de contacto" y "Número telefónico de contacto" debe considerar la información relacionada con los elementos institucionales a través de los cuales pueda establecer contacto la ciudadanía a efecto de solicitar cualquier tipo de información relacionada con los servicios prestados por el centro de resguardo forense u homólogo. En consecuencia, no deben reportarse los datos de contacto particulares de las personas servidoras públicas.</t>
  </si>
  <si>
    <t>8.- Para cada centro de resguardo forense u homólogo, en caso de que su ubicación geográfica no sea la misma que la de otro centro de resguardo forense u homólogo, deje la columna "Centro de resguardo forense u homólogo con la misma ubicación geográfica" en blanco.</t>
  </si>
  <si>
    <t>9.- En caso de que dos o más centros de resguardo forense u homólogos tengan la misma ubicación geográfica, únicamente debe registrar la información correspondiente en uno de ellos. En el resto, en la columna "Centro de resguardo forense u homólogo con la misma ubicación geográfica" anote el numeral del centro de resguardo forense u homólogo en el que haya reportado la información, y deje el apartado "Municipio o demarcación territorial", así como las columnas "Colonia", "Latitud" y "Longitud" en blanco.</t>
  </si>
  <si>
    <r>
      <t xml:space="preserve">ID centro de resguardo forense u homólogo
</t>
    </r>
    <r>
      <rPr>
        <i/>
        <sz val="8"/>
        <color theme="1"/>
        <rFont val="Arial"/>
        <family val="2"/>
      </rPr>
      <t>(para uso exclusivo del personal del INEGI)</t>
    </r>
  </si>
  <si>
    <r>
      <t xml:space="preserve">Extensión
</t>
    </r>
    <r>
      <rPr>
        <i/>
        <sz val="8"/>
        <color theme="1"/>
        <rFont val="Arial"/>
        <family val="2"/>
      </rPr>
      <t>(metros cuadrados)</t>
    </r>
  </si>
  <si>
    <t>Centro de resguardo forense u homólogo con la misma ubicación geográfica</t>
  </si>
  <si>
    <t>P1.19_CRF</t>
  </si>
  <si>
    <t>Pregunta 4.3</t>
  </si>
  <si>
    <t>1.- El listado de sistemas de información relacionada con la investigación pericial que se despliega es el mismo que registró como respuesta en la pregunta 4.3.</t>
  </si>
  <si>
    <t>2.- El listado de unidades de servicios periciales y/ o de servicio médico forense que se despliega es el mismo que registró como respuesta en la pregunta 1.1.</t>
  </si>
  <si>
    <t>3.- Para cada sistema de información relacionada con la investigación pericial, en caso de que todas las unidades de servicios periciales y/ o de servicio médico forense hayan contado con él, anote una "X" en la columna "Todas las unidades de servicios periciales y/ o de servicio médico forense" y deje el resto de la fila en blanco.</t>
  </si>
  <si>
    <t>4.- Para cada sistema de información relacionada con la investigación pericial, seleccione con una "X" la o las unidades de servicios periciales y/ o de servicio médico forense que hayan contado con él.</t>
  </si>
  <si>
    <t>Todas las unidades de servicios periciales y/ o de servicio médico forense</t>
  </si>
  <si>
    <t>Pregunta 1.2</t>
  </si>
  <si>
    <t>El presente Anexo contiene las 21 especialidades periciales con sus respectivas descripciones.</t>
  </si>
  <si>
    <t>Se refiere a la ciencia que busca el conocimiento de la verdad de un hecho delictivo a través de métodos de investigación que se aplican a las pruebas encontradas en el lugar de los hechos para contribuir a las cuestiones planteadas en los procesos que se llevan a cabo en la procuración e impartición de la justicia. Esta ciencia tiene gran relevancia para la materia penal. Dentro de esta clasificación se consideran las siguientes subclasificaciones:</t>
  </si>
  <si>
    <t>1.1 Antropología física forense</t>
  </si>
  <si>
    <t>Es la disciplina que auxilia desde su conocimiento técnico científico en el análisis de cadáveres segmentados, en avanzado estado de putrefacción o en reducción esquelética, no identificados a fin de obtener su perfil biológico. En el caso de sujetos vivos que se encuentran relacionados con hechos probablemente delictivos, realiza su identificación a través de características antropomórficas, métricas y somatológicas; con el propósito de contribuir en la administración de justicia.</t>
  </si>
  <si>
    <t>1.2 Antropología social forense</t>
  </si>
  <si>
    <t>Es la especialidad que se encarga de valuar los diferentes contextos socioculturales de personas que pertenecen a grupos vulnerables (por ejemplo, personas indígenas, víctimas de trata de personas) y establecer de qué manera dichos factores se vinculan o no con las víctimas y personas responsables involucradas con hechos delictivos. Para los casos en los que se requiera emitir opiniones periciales relacionadas con algún ilícito y se encuentren involucrados aspectos culturales y personas de grupos vulnerables, se realizará un estudio antropológico cultural, en el cual se analiza el contexto sociocultural, la vida cotidiana antes, durante y después de los hechos; usos y costumbres, factores de vulnerabilidad, entre otros; tomando en consideración la diversidad cultural e identidad de cada grupo humano. Asimismo, el peritaje se analiza desde una perspectiva de género.</t>
  </si>
  <si>
    <t>1.3 Arqueología forense</t>
  </si>
  <si>
    <t>Es la especialidad que auxilia en la excavación de fosas y encargada de recuperar y conservar restos humanos, así como la evidencia física obtenida en el sitio.</t>
  </si>
  <si>
    <t>1.4 Arquitectura forense</t>
  </si>
  <si>
    <t>Consiste en la disciplina que auxilia a la administración de justicia en la valuación de inmuebles, donde se aplican conocimientos, métodos y técnicas de investigación en el examen de un bien inmueble relacionado con un presunto hecho delictuoso, con la finalidad de estimar su valor comercial.</t>
  </si>
  <si>
    <t>1.5 Balística forense</t>
  </si>
  <si>
    <t>Es la especialidad encargada de analizar los fenómenos físicos y químicos que se presentan en las armas de fuego, así como todos los elementos que contribuyen a producir el disparo, de los efectos de este dentro del arma, durante la trayectoria del proyectil y de los daños causados en el objetivo.</t>
  </si>
  <si>
    <t>1.6 Contabilidad forense</t>
  </si>
  <si>
    <t>Es la especialidad que se encarga de la obtención y comprobación de información financiera sobre transacciones celebradas por entidades económicas, con la finalidad de determinar cuantitativamente las afectaciones patrimoniales de un ente, a través de la verificación, la comprobación y el análisis de la información contable, administrativa y/ o fiscal de la persona física o moral; así como de la obtención y comprobación de información relativa a hechos probablemente ilícitos.</t>
  </si>
  <si>
    <t>1.7 Lofoscopía forense</t>
  </si>
  <si>
    <t>Es la rama encargada de identificar a las personas vivas o muertas de forma indubitable, a través del estudio de las crestas papilares existentes en las yemas de los dedos de las manos, además de analizar las huellas latentes encontradas en el lugar de los hechos y realizar la confronta con base de datos. Dentro de esta subclasificación debe considerarse las especialidades en dactiloscopía, quiroscopía o palametoscopía, pelmatoscopía, microlafoscopía, queiloscopía y necrodactilia.</t>
  </si>
  <si>
    <t>1.8 Fotografía forense</t>
  </si>
  <si>
    <t>Es un método de fijación documental que utiliza técnicas fotográficas especializadas para fijar y reproducir con exactitud y nitidez imágenes permanentes de lugares, circunstancias, personas, objetos e indicios que estén relacionados con hechos probablemente constitutivos de delito.</t>
  </si>
  <si>
    <t>1.9 Genética forense</t>
  </si>
  <si>
    <t>Es una ciencia multidisciplinaria, que permite la identificación humana a través de técnicas de biología molecular, bioquímica, inmunoquímica, entre otras, permitiendo caracterizar regiones específicas del ADN humano que al mismo tiempo permite distinguir a una persona de otras. Asimismo, establece una identidad biológica a través de comparaciones con familiares directos.</t>
  </si>
  <si>
    <t>1.10 Ingeniería civil forense</t>
  </si>
  <si>
    <t>Es la disciplina que auxilia a la administración de justicia en la solución de controversias relacionadas con la planeación y ejecución de obras de infraestructura o inmuebles federales, daños estructurales, ubicaciones, delimitación de terrenos y en aquellos casos en que se requiera la planimetría del lugar.</t>
  </si>
  <si>
    <t>1.11 Medicina forense</t>
  </si>
  <si>
    <t>Es una especialidad de la medicina que reúne un conjunto de conocimientos médicos, científicos y técnicos, aplicables en las distintas áreas del Derecho, tendientes a auxiliar a las personas encargadas de procurar y administrar justicia, con la finalidad de dar respuesta al planteamiento del problema formulado por la autoridad solicitante. Dentro de esta subclasificación se consideran las especialidades de medicina legal, necrocirugía, necropsia, entre otras.</t>
  </si>
  <si>
    <t>1.12 Odontología forense</t>
  </si>
  <si>
    <t>Es la ciencia que se encarga del estudio de los conocimientos odontológicos, su aplicación legal para la resolución de problemas dentro del ámbito del Derecho, con la finalidad de auxiliar a las personas encargadas de procurar y administrar la justicia. Por tal motivo, la persona perita en odontología forense deberá conocer no únicamente el aspecto de la odontología clínica, así como sus ramas, sino también lo concerniente a la relación que existe con las leyes.</t>
  </si>
  <si>
    <t>1.13 Poligrafía forense</t>
  </si>
  <si>
    <t>Es la detección psicofisiológica de entrevista engañosa y de un proceso de evaluación que abarca todas las actividades que ocurren entre una persona examinadora poligrafista y una persona evaluada durante una serie de interacciones que incluyen una entrevista de pre test, según sea aplicable, el registro de datos fisiológicos, la evaluación de análisis de datos y la entrega de una opinión profesional.</t>
  </si>
  <si>
    <t>1.14 Psicología forense</t>
  </si>
  <si>
    <t>Es la ciencia que se encarga del estudio de la conducta, y su aplicación dentro del ámbito del Derecho, con la finalidad de auxiliar a las autoridades en la procuración y administración de justicia para dar respuesta a los problemas planteados.</t>
  </si>
  <si>
    <t>1.15 Química forense</t>
  </si>
  <si>
    <t>Rama de la química, fundamentalmente analítica, que se ocupa de la investigación de probables hechos delictuosos, por medio del análisis de todos los indicios, teniendo como base el método científico experimental.</t>
  </si>
  <si>
    <t>1.16 Radiología forense</t>
  </si>
  <si>
    <t>Es la especialidad de la rama de la medicina que ayuda a identificar las características que se relacionan con la tipificación de lesiones recientes o antiguas, antemortem o postmortem. Sus alcances son la búsqueda de datos identificatorios y la determinación de elementos extraños o prótesis en cadáveres complejos y restos óseos, sus hallazgos son expresados siguiendo criterios radiológicos validados por la comunidad científica y su meta es optimizar los protocolos de actuación médico legal tendiente a la autopsia virtual.</t>
  </si>
  <si>
    <t>1.17 Entomología forense</t>
  </si>
  <si>
    <t>Se encarga del estudio de los insectos y artrópodos implicados en el proceso de descomposición de cadáveres con el objetivo de determinar cuándo, cómo e incluso dónde ha tenido lugar el acto delictivo.</t>
  </si>
  <si>
    <t>1.18 Anatomía patológica forense</t>
  </si>
  <si>
    <t>Especialización de la medicina encargada de los estudios a un tejido u órgano para analizar y evaluar los motivos, el desarrollo y las consecuencias de distintas enfermedades por medio de técnicas morfológicas. Asimismo, bajo esta especialidad se realizan estudios inmunológicos, histopatológicos y citológicos con fines de identificación, comparación y diagnóstico.</t>
  </si>
  <si>
    <t>1.19 Informática forense</t>
  </si>
  <si>
    <t>Es la especialidad de la rama de la criminalística que se aplica en la búsqueda, tratamiento, análisis y preservación de indicios relacionados con una investigación en donde determinado equipo de cómputo, dispositivos de almacenamiento ópticos, electromagnéticos y electrónicos, han sido utilizados como fin o medio para realizar una acción presuntamente delictiva.</t>
  </si>
  <si>
    <t>1.20 Grafología forense</t>
  </si>
  <si>
    <t>Es el estudio de la escritura de las personas para descubrir su personalidad e identificar rasgos psicopatológicos y tendencias criminales sin que ello implique un diagnóstico psicopatológico.</t>
  </si>
  <si>
    <t>1.21 Otra especialidad forense</t>
  </si>
  <si>
    <t>Contempla todas aquellas especialidades periciales que no hayan sido listadas en las subclasificaciones anteriores. Dentro de esta se consideran las siguientes especialidades forenses:</t>
  </si>
  <si>
    <t xml:space="preserve">Acústica forense. Parte de la criminalística que engloba la aplicación de técnicas desarrolladas por la ingeniería acústica para el esclarecimiento de los delitos y la averiguación de la identidad de quienes los cometen. </t>
  </si>
  <si>
    <t>Antropometría forense. Se encarga del estudio y medición del cuerpo humano, con énfasis en las dimensiones del hueso, músculo y tejido adiposo, entre otros.</t>
  </si>
  <si>
    <t>Cerrajería forense. Especialidad que se encarga de determinar si una cerradura o un sistema de seguridad de puertas o accesos fue alterado en su función normal, violentado o forzado.</t>
  </si>
  <si>
    <t>Electricidad forense. Se encarga de determinar si una instalación eléctrica es la adecuada de acuerdo con la normatividad en la materia, sea aérea, subterránea, visible u oculta.</t>
  </si>
  <si>
    <t>Electrónica forense. Se encarga de determinar si el o los equipos electrónicos se encuentran dañados, precisando las causas que lo originaron y la cuantía de su reparación.</t>
  </si>
  <si>
    <t>Fonética forense. Especialidad basada en el conocimiento de los procesos comunicativos del ser humano mediante el análisis electroacústico de la señal vocal que ha sido grabada o almacenada en un dispositivo.</t>
  </si>
  <si>
    <t>Fonología forense. Se encarga del estudio de producciones fónicas (fonemas) en su carácter de elementos de un sistema perteneciente a una lengua determinada.</t>
  </si>
  <si>
    <t>Histopatología forense. Es el estudio de los cambios microscópicos u anormalidades en los tejidos como resultado de una lesión o enfermedad.</t>
  </si>
  <si>
    <t>Patología forense. Se refiere a la rama de la anatomía patológica encargada del análisis histológico de muestras biológicas con el objetivo de contribuir a la dictaminación de la causa de muerte.</t>
  </si>
  <si>
    <t>Psiquiatría forense. Se encarga de realizar evaluaciones en los sujetos presentados por la autoridad, con el objetivo de determinar desórdenes mentales, así como conocer la conducta criminal.</t>
  </si>
  <si>
    <t>Topografía forense. Se encarga de localizar, ubicar y deslindar los terrenos o predios cuestionados.</t>
  </si>
  <si>
    <t>Valuación forense. Se encarga de determinar el valor de diversos bienes como obras de arte, alhajas, relojes, textiles, maderas, pieles, vehículos, herramientas, menaje y en general cualquier otro susceptible de ser valuado.</t>
  </si>
  <si>
    <t>Veterinaria forense. Se encarga de determinar casos de maltrato animal, abuso, tutela irresponsable, privación de la vida de manera intencional, accidental, negligencia o iatrogenia (daño no deseado ni buscado en la salud por mala praxis), entre otros. Dentro de esta clasificación no debe considerarse la medicina veterinaria forense relacionada con delitos ambientales.</t>
  </si>
  <si>
    <t>Se refiere a la especialidad que se encarga de analizar el lugar de los hechos y/ o hallazgo, identificar, fijar, levantar y embalar los indicios relacionados con un hecho probablemente constitutivo de delito, con el objetivo de reconocer medios de comisión, circunstancias y personas relacionadas. Asimismo, se encarga de realizar el estudio y análisis de la o las personas imputadas determinando su perfil criminológico. Dentro de esta clasificación se consideran las siguientes subclasificaciones de especialidades:</t>
  </si>
  <si>
    <t>2.1 Análisis de voz</t>
  </si>
  <si>
    <t>Es la especialidad encargada del estudio de las características tonales, tímbricas, espectrales y biométricas de la voz sobre las cuales se busca relacionar los elementos semejantes para identificar o descartar su origen.</t>
  </si>
  <si>
    <t>2.2 Audio y video</t>
  </si>
  <si>
    <t>Es la especialidad que desde el punto de vista criminalístico se encarga del estudio de las características de audio y video, que mediante el procesamiento de imágenes y sonidos aporta datos y elementos para la investigación a fin de esclarecer un hecho probablemente delictivo, así como apoyo para la identificación de personas autoras y/ o partícipes de este.</t>
  </si>
  <si>
    <t>2.3 Criminalística</t>
  </si>
  <si>
    <t>Es la especialidad que se encarga de analizar el lugar de los hechos y/ o hallazgo, identificar, fijar, levantar y embalar los indicios relacionados con un hecho probablemente constitutivo de delito, con la finalidad de reconocer medios de comisión, circunstancias y personas relacionadas.</t>
  </si>
  <si>
    <t>2.4 Identificación fisonómica</t>
  </si>
  <si>
    <t>Es la disciplina auxiliar de la criminalística encargada de identificar a personas vivas o muertas a través del estudio de índices morfológicos, características fisonómicas, hemisferios faciales, división tripartita del rostro, puntos craneométricos, superposición de acetatos y del cotejo de señas particulares. Los estudios son comparativos por medio de fotografías, vídeo o dibujo, empleando inclusive la superposición cráneo radiográfica, o foto radiográfica, esto con la finalidad de identificar a la persona. Las intervenciones se realizan en procesos de extradición, declaraciones de testigos, retrato hablado, retrato en progresión o regresión de edad y retrato post mortem. Dentro de esta subclasificación se considera la especialidad de reconstrucción craneofacial.</t>
  </si>
  <si>
    <t>2.5 Retrato hablado</t>
  </si>
  <si>
    <t>Disciplina auxiliar de la criminalística encargada de identificar a personas a través de la elaboración de uno o más retratos gráficos bidimensionales, a partir de la descripción metódica y sistemática de rasgos fisonómicos proporcionados por la persona testigo presencial de los hechos, víctima, persona ofendida o copartícipe del delito.</t>
  </si>
  <si>
    <t>2.6 Otra especialidad criminalística</t>
  </si>
  <si>
    <t>Contempla todas aquellas especialidades periciales que no hayan sido listadas en las subclasificaciones anteriores. Dentro de esta también se encuentran la especialidad en delitos sexuales y la especialidad en política criminal, entre otras.</t>
  </si>
  <si>
    <t>3. Informática y tecnologías de la comunicación</t>
  </si>
  <si>
    <t>Se refiere a las especialidades que se aplican en la búsqueda, tratamiento, análisis y preservación de indicios relacionados con una investigación en donde equipos y programas de cómputo, dispositivos de almacenamiento ópticos, electromagnéticos y electrónicos, así como dispositivos y sistemas de telecomunicaciones, han sido utilizados como fin o medio para realizar una acción presuntamente delictiva. Dentro de esta clasificación se consideran: grabación de cámaras de video, informática, infrarrojos y ultravioletas, internet y redes sociales, medios electrónicos, microfotografía, sistemas de información tecnológica, sistemas de telecomunicaciones, software, entre otras.</t>
  </si>
  <si>
    <t>4. Identificación de individuos y procesos de la comunicación</t>
  </si>
  <si>
    <t>Se refiere a las especialidades encaminadas a establecer la identidad de una persona viva, así como aquellas que analizan las características de la transmisión de la información a través de diversos medios, sobre las cuales se busca relacionar elementos semejantes para identificar o descartar el origen del hecho controvertido. Dentro de esta clasificación se consideran la acústica, dactilogramas y sistemas de identificación, dibujo y planimetría, discapacidad auditiva, espectrografía, fonética, fonografía, genética estudio de paternidad, identificación humana, entre otras.</t>
  </si>
  <si>
    <t>Se refiere a las especialidades que se ocupan de la traducción e interpretación de documentos en otras lenguas e idiomas, así como del auxilio de personas que no hablen la lengua o idioma, o bien, que tengan algún tipo de discapacidad, y que se encuentren involucradas en algún proceso judicial o administrativo.</t>
  </si>
  <si>
    <t>Traducción se refiere a la especialidad encargada de reproducir en la lengua receptora el mensaje de la lengua fuente por medio del equivalente más próximo y natural, cuidando primero el sentido y en segundo lugar el estilo.</t>
  </si>
  <si>
    <t>Interpretación se refiere a la especialidad encargada de comunicar oralmente las ideas expresadas por una persona de una lengua a otra, cuidando que en dicha interpretación se conserve el sentido del mensaje que se desea transmitir.</t>
  </si>
  <si>
    <t>Dentro de esta clasificación se consideran las siguientes subclasificaciones de especialidades:</t>
  </si>
  <si>
    <t>5.1 Interpretación auditivo oral y lenguaje de señas</t>
  </si>
  <si>
    <t>Se refiere a la especialidad encargada de comunicar oralmente las ideas expresadas por una persona con capacidades limitadas en los procesos donde sean partes involucradas, cuidando que en dicha interpretación se conserve el sentido del mensaje que se desea transmitir.</t>
  </si>
  <si>
    <t>5.2 Traducción e interpretación de lengua indígena</t>
  </si>
  <si>
    <t>Se refiere a la especialidad encargada de reproducir en la lengua receptora el mensaje y/ o de comunicar oralmente las ideas expresadas por una persona de una lengua indígena a otra. En esta especialidad deben ser consideradas las lenguas contempladas en la Clasificación de lenguas indígenas. Una consulta más detallada puede encontrarse en: https://www.inegi.org.mx/contenidos/productos/prod_serv/contenidos/espanol/bvinegi/productos/nueva_estruc/702825197254.pdf</t>
  </si>
  <si>
    <t>5.3 Traducción e interpretación de idiomas</t>
  </si>
  <si>
    <t>Se refiere a la especialidad encargada de reproducir en la lengua receptora el mensaje y/ o de comunicar oralmente las ideas expresadas por una persona de una lengua o idioma fuente por medio del equivalente más próximo al sistema de comunicación utilizado por determinada nación o pueblo para comunicarse entre sí. En esta especialidad deben ser consideradas las lenguas o idiomas en alemán, francés, español, inglés, portugués, chino mandarín, entre otros.</t>
  </si>
  <si>
    <t>5.4 Otra especialidad en traducción e interpretación</t>
  </si>
  <si>
    <t>Especialidades que se ocupan de la traducción e interpretación de documentos, actuaciones ministeriales y judiciales en otras lenguas e idiomas. Dentro de esta subclasificación, debe considerarse la traducción de documentos legales o no del español a otros idiomas y viceversa, entre otras.</t>
  </si>
  <si>
    <t>6. Documentos cuestionados</t>
  </si>
  <si>
    <t>Se refiere a las especialidades encargadas del estudio de la escritura, firmas, análisis de documentos, con fines de identificación, así como determinar su autenticidad, falsedad o alteración. Dentro de esta clasificación se consideran las subclasificaciones de especialidades:</t>
  </si>
  <si>
    <t>Caligrafía. Se encarga de determinar las falsificaciones y autoría de documentos mediante el análisis de manuscritos, firmas, estudio de tintas, tipo de papel, tipo de impresión (en documentos mecanografiados o impresos), datación, etc. Este análisis, al tener diferentes finalidades, se hacen siguiendo el código deontológico propio de la profesión, y bajo las normas y requerimientos de la normativa vigente.</t>
  </si>
  <si>
    <t>Documentoscopía. Se encarga de determinar la autenticidad, falsedad o alteraciones de documentos, de escritura y de firmas.</t>
  </si>
  <si>
    <t>Firma electrónica. Medio de manifestación de la voluntad humana que utiliza las tecnologías electrónicas, ópticas o cualquier análoga, a través de la criptografía, cuyo objeto es manifestar el consentimiento de quien la plasma.</t>
  </si>
  <si>
    <t>Grafología. Se encarga del análisis de la escritura de las personas para describir su personalidad, carácter, rasgos psicológicos y emocionales, además del tipo de inteligencia y aptitudes profesionales.</t>
  </si>
  <si>
    <t>Grafometría. Se encarga de medir todos y cada uno de los elementos (grammas) que conforman la escritura de una persona, con el objetivo de identificar los valores constantes de esta, como puede ser la inclinación de una firma, entre otros.</t>
  </si>
  <si>
    <t>Grafoscopía. Se encarga de comparar textos escritos, por ejemplo, la firma en un documento para determinar la autenticidad o falsedad de la escritura manuscrita, así como su posible autor.</t>
  </si>
  <si>
    <t>Otras especialidades en documentos cuestionados.</t>
  </si>
  <si>
    <t>7. Valuación de bienes o servicios</t>
  </si>
  <si>
    <t>Se refiere a las especialidades que se ocupan de determinar el valor comercial o de mercado de un bien, ya sea para pronosticar las rentas que pueda generar, estimar el importe de los daños al mismo, etcétera. Asimismo, se contemplan aquellas especialidades que se encargan de estimar el costo de producción, adquisición, modificación o termino de un bien o servicio. Dentro de esta clasificación se consideran las siguientes subclasificaciones de especialidades:</t>
  </si>
  <si>
    <t>Valuación comercial. Se refiere a la estimación de un bien a una fecha determinada, donde valor significa el equivalente en cifras monetarias o la utilidad que posee algún bien ya sea mueble e inmueble, el cual se obtiene a través de un dictamen técnico, este dictamen se determina dependiendo de las características físicas de los bienes que se vayan a evaluar.</t>
  </si>
  <si>
    <t>Valuación de aeronaves, buques y embarcaciones.</t>
  </si>
  <si>
    <t>Valuación de bienes agropecuarios y forestales.</t>
  </si>
  <si>
    <t>Valuación de bienes inmuebles. Se refiere al análisis y valoración económica de bienes inmuebles o bienes raíces (casas, departamentos, edificios, terrenos, entre otros). Además de establecer las características y extensión del bien inmueble valorado.</t>
  </si>
  <si>
    <t>Valuación de bienes muebles. Se refiere al análisis y valoración económica de bienes muebles (electrodomésticos, equipo informático, vehículos, maquinaria, joyería, obras de arte, antigüedades, entre otros). Definición de características y estado del bien mueble valorado.</t>
  </si>
  <si>
    <t>Valuación de daños. Se encarga de realizar una valoración de los desperfectos que sufre un bien mueble (embarcaciones, vehículos terrestres y aéreos), piedras preciosas, relojes, maquinaria, etc.) e inmueble (edificios, casas, departamentos, etc.), después de producirse un accidente, en este se determinará la importancia de los daños y la posible reparación de los mismos, así como el precio de dichas reparaciones.</t>
  </si>
  <si>
    <t>Otras especialidades en valuación de bienes y servicios.</t>
  </si>
  <si>
    <t>8. Incendios, explosiones y siniestros</t>
  </si>
  <si>
    <t>Se refiere a aquellas especialidades que se ocupan de establecer la causa del siniestro como incendios, explosiones, accidentes aéreos, terrestres o marítimos, derrames y fugas tóxicas, entre otros, a partir del estudio técnico del material sensible y significativo que deja el siniestro ocasionado deliberadamente o por eventos súbitos en contra de un inmueble, muebles y/ o personas. Asimismo, se ocupan de analizar el siniestro en materia penal, en materia de seguro, o como prevención en protección civil. Dentro de esta clasificación se consideran las siguientes subclasificaciones de especialidades en accidente de buceo, protección civil, siniestros por causas de la naturaleza, entre otras. Bajo esta clasificación no deben considerarse aquellos siniestros relacionados con delitos ambientales.</t>
  </si>
  <si>
    <t>9. Médicas</t>
  </si>
  <si>
    <t>Se refiere al conjunto de disciplinas que proporcionan los conocimientos adecuados para la determinación de las alteraciones en la salud física o mental, mediante el conjunto de conocimientos médicos, técnicos y científicos. Dentro de esta clasificación se consideran las siguientes subclasificaciones de especialidades:</t>
  </si>
  <si>
    <t>Anestesiología. Se refiere al estudio de los efectos antes, durante y después de un acto quirúrgico.</t>
  </si>
  <si>
    <t>Cirugía cardiotorácica. Se refiere a los estudios de los procedimientos quirúrgicos del corazón, los pulmones, el esófago y otros órganos del tórax.</t>
  </si>
  <si>
    <t>Cirugía general. Se refiere al diagnóstico y tratamiento de enfermedades que se resuelven por procedimientos quirúrgicos o potencialmente quirúrgicos tanto electivos como de urgencia, en los siguientes aparatos: digestivo, endocrino, mama, piel y partes blandas, pared abdominal y retroperitoneo.</t>
  </si>
  <si>
    <t>Cirugía plástica y reconstructiva. Es la especialidad que busca corrección de anormalidades de origen congénito, adquirido, tumoral o involutivo que requieran reparación o reposición de la forma corporal y su función. También, se incluye a todas aquellas personas involucradas con el cambio de su apariencia.</t>
  </si>
  <si>
    <t>Cirugía Torácica. Se ocupa del tratamiento quirúrgico de las patologías localizadas en la caja torácica, las cirugías frecuentemente tratadas incluyen la cirugía oncológica, así como de procesos benignos del pulmón, entre otras.</t>
  </si>
  <si>
    <t>Epidemiología. Estudia las enfermedades en la población, los factores de riesgo y los daños a la salud.</t>
  </si>
  <si>
    <t>Farmacología. Se refiere al estudio del origen, las acciones y las propiedades que las sustancias químicas ejercen sobre los organismos vivos.</t>
  </si>
  <si>
    <t>Gastroenterología. Se refiere a la especialidad que se encarga de las enfermedades del aparato digestivo; esófago, estómago, páncreas, hígado, intestino delgado, intestino grueso, colon y recto.</t>
  </si>
  <si>
    <t>Ginecología, obstetricia y colposcopía. Se refiere a la atención integral a las mujeres en el proceso del embarazo, parto y puerperio fisiológicos, estados patológicos relacionados con el embarazo, parto y puerperio y de pacientes ginecológicas, incluyendo patologías oncológicas de una forma integral.</t>
  </si>
  <si>
    <t>Hematología. Es una especialidad médica dedicada al estudio de la sangre desde los puntos de vista anatómico, fisiológico y patológico.</t>
  </si>
  <si>
    <t>Histología. Se refiere al estudio de la estructura microscópica de distintos tipos celulares y su nivel de organización para constituir los tejidos, los órganos y los sistemas. Se lleva a cabo mediante el uso de los diferentes tipos de microscopios existentes y una variedad de técnicas para la identificación de las células que conforman el tejido.</t>
  </si>
  <si>
    <t>Medicina de emergencia. Se refiere al estudio del problema agudo médico o quirúrgico que ponga en peligro la vida o una función vital y que requiera de atención inmediata.</t>
  </si>
  <si>
    <t>Medicina del trabajo. Se refiere a la especialidad encargada de la evaluación de la salud de las personas trabajadoras, vinculando las condiciones y los procesos de trabajo a la salud.</t>
  </si>
  <si>
    <t>Neumología. Disciplina médica que se encarga de la prevención, diagnóstico y tratamiento de las enfermedades del aparato respiratorio y, de forma más específica, a los pulmones, el mediastino y la pleura.</t>
  </si>
  <si>
    <t>Neurología. Se refiere a la especialidad médica que tiene competencia en el estudio del sistema nervioso, y de las enfermedades del cerebro, la médula, los nervios periféricos y los músculos.</t>
  </si>
  <si>
    <t>Odontología. Se refiere a la especialidad que trata, previene y estudia enfermedades típicas de la cavidad oral, como lo son las caries y la gingivitis, a su vez contempla especialidades para trabajar padecimientos bucales específicos, algunas de estas especialidades son, endodoncia, ortodoncia, rehabilitación bucal y odontología pediátrica.</t>
  </si>
  <si>
    <t>Oftalmología. Es la disciplina médica que se encarga del estudio del ojo, la visión, sus alteraciones o patologías y sus tratamientos.</t>
  </si>
  <si>
    <t>Ortopedia. Se refiere a la especialidad que se encarga de los problemas del sistema músculo esquelético en las diferentes etapas de la vida.</t>
  </si>
  <si>
    <t>Oncología. Se refiere a la especialidad que estudia el tratamiento del cáncer, evalúa los tumores cancerígenos (sólidos o no, localizados o diseminados).</t>
  </si>
  <si>
    <t>Otorrinolaringología. Es la especialidad médica que se ocupa del estudio, tratamiento y rehabilitación de los padecimientos del oído, la nariz, los senos paranasales, la faringe, la laringe y el cuello.</t>
  </si>
  <si>
    <t>Patología. Se refiere a la especialidad que estudia las enfermedades, ya sea corporales como del ánimo, su naturaleza, causas y síntomas.</t>
  </si>
  <si>
    <t>Pediatría. Se refiere a la especialidad enfocada en la atención de los niños desde su nacimiento hasta la adolescencia, busca la prevención, diagnóstico y tratamiento de enfermedades o lesiones que suceden durante esta etapa de la vida.</t>
  </si>
  <si>
    <t>Proctología. Se refiere a la especialidad del tratamiento medicamentoso y quirúrgico de padecimientos en colon, recto y ano.</t>
  </si>
  <si>
    <t>Psicogerontología. Se refiere a la especialidad que se ocupa del estudio del proceso de envejecimiento que incluye las capacidades cognitivas de las personas mayores que son: la memoria, la atención, la orientación, el cálculo, el juicio, las funciones ejecutivas, praxias, gnosias, el lenguaje y la inteligencia.</t>
  </si>
  <si>
    <t>Psiquiatría. Se refiere a la especialidad encargada de la investigación y tratamiento de enfermedades mentales, su función es identificar la procedencia del mal que afecta a la persona paciente y atacarlo terapéuticamente.</t>
  </si>
  <si>
    <t>Salud pública. Se refiere a la especialidad que se ocupa de estudiar la mejora de la salud, prolongar la vida y mejorar la calidad
de vida de las poblaciones mediante la promoción de la salud, la prevención de la enfermedad y otras formas de intervención sanitaria.</t>
  </si>
  <si>
    <t>Serología. Se refiere a la especialidad que se encarga del estudio científico de la sangre que observa la respuesta del sistema inmunitario a la vacunación o a las infecciones con patógenos, como los virus de la influenza.</t>
  </si>
  <si>
    <t>Urología. Se refiere a la especialidad que se encarga de tratar todos aquellos padecimientos relacionados con las vías urinarias de hombre y mujeres, así como el aparato genital masculino. También se encarga de los riñones, glándulas, uréteres, vejiga y uretra y su objetivo es mantener el funcionamiento correcto de estos órganos además de la próstata, el pene, los testículos y vesículas seminales.</t>
  </si>
  <si>
    <t>Traumatología. Se refiere a la especialidad que se encarga del tratamiento de las lesiones traumáticas de los huesos, los músculos, las articulaciones y los tendones. Dichas molestias pueden ser congénitas o adquiridas en el transcurso de la vida por diferentes situaciones a las que está expuesta cualquier persona.</t>
  </si>
  <si>
    <t>Otras especialidades médicas.</t>
  </si>
  <si>
    <t>10. Biológicas</t>
  </si>
  <si>
    <t>Se refiere a las especialidades que se enfocan al estudio sobre los elementos de la naturaleza y organismos vivos que la conforman, así como de la materia (cuerpos) y lo que ocurre con ella. Dentro de esta clasificación se consideran las siguientes subclasificaciones de especialidades:</t>
  </si>
  <si>
    <t>Agronomía. Se refiere a la especialidad que utiliza conocimientos científicos y tecnológicos que rigen la práctica de la agricultura, que es el arte de cultivar la tierra para producir alimentos y otras materias primas útiles para el ser humano.</t>
  </si>
  <si>
    <t>Biología. Se refiere a la especialidad que estudia los seres vivos de manera integral, desde el nivel molecular hasta como integrante de los ecosistemas, a fin de conocer su estructura, función, diversidad, origen, evolución, e interrelaciones.</t>
  </si>
  <si>
    <t>Biología marina. Se refiere a la especialidad se encarga del estudio de la biodiversidad de invertebrados (esponjas, poliquetos, tunicados, crustáceos, etc.) tanto en aguas someras, como en el mar profundo.</t>
  </si>
  <si>
    <t>Biología molecular (A.D.N.). Se refiere a la especialidad que atiende los procesos moleculares que se desarrollan en las células, tales como la replicación del ADN y el flujo de la información genética.</t>
  </si>
  <si>
    <t>Botánica. Se refiere a la especialidad que se encarga del estudio del reino vegetal a partir de diversos ejes como el funcionamiento, la reproducción, la descripción, la distribución geográfica y la clasificación de los vegetales.
Fuente: https://concepto.de/botanica/#ixzz8CMQDZKY4</t>
  </si>
  <si>
    <t>Entomología. Se refiere a la especialidad que se encarga el estudio de los insectos asociados a un cuerpo muerto para determinar el tiempo transcurrido desde la muerte.</t>
  </si>
  <si>
    <t>Física. Se refiere a la especialidad que investiga los conceptos fundamentales de la materia, la energía y el espacio, así como las relaciones entre ellos.</t>
  </si>
  <si>
    <t>Genética molecular. Se refiere a la especialidad que se encarga del estudio e investigación de la regulación epigenética; la microbiología; y la bioenergética y fisiología mitocondrial.</t>
  </si>
  <si>
    <t>Geología. Se refiere a la especialidad que conoce y comprende los procesos que han dado lugar a los materiales de la tierra y su evolución, con varios objetivos: explorar, evaluar y cuantificar recursos minerales, petróleo y agua, entre otros; así como cuidar la preservación del medio ambiente.</t>
  </si>
  <si>
    <t>Micrometría. Se refiere a la especialidad que se encarga de medir el tamaño de los detalles estructurales de los objetos o preparaciones que se observan al microscopio.</t>
  </si>
  <si>
    <t>Microscopía. Se refiere a la especialidad que permite determinar la localización de moléculas de interés en cortes de tejidos de seres vivos, acoplados a fluoroforos, así como también la localización celular de proteínas unidas a moléculas reporteras, como son las proteínas fluorescentes tanto in vivo, in vitro y en muestras fijadas.</t>
  </si>
  <si>
    <t>Química. Ciencia que conjuga una sólida formación científica y tecnológica, sustentada en el estudio científico de la materia, su estructura, transformaciones y relaciones con la energía, a fin de crear nuevos productos, modificar los ya existentes, así como elaborar y aplicar normas de calidad para éstos.</t>
  </si>
  <si>
    <t>Química farmacobiología. Se refiere a la especialidad que se encarga de investigar, desarrollar y controlar medicamentos y productos relacionados con la salud.</t>
  </si>
  <si>
    <t>Veterinaria. Se refiere a la especialidad que se encarga del estudio de los animales, así como para prevenir, atender y erradicar enfermedades que puedan llegar a adquirir.</t>
  </si>
  <si>
    <t>Zootecnia. Se refiere a la especialidad que investiga la crianza, alimentación, salud y reproducción de los animales de granja, realizando investigaciones científicas que buscan mejorar la calidad de vida de los animales.</t>
  </si>
  <si>
    <t>Otras especialidades biológicas.</t>
  </si>
  <si>
    <t>11. Combustible, transporte y vialidad</t>
  </si>
  <si>
    <t>Se refiere a las especialidades que intervienen en los casos en que existen controversias relacionadas con el uso y transporte de hidrocarburos y combustible, con el uso de vías terrestres, y con tránsito náutico y fluvial. Dentro de esta clasificación se consideran las siguientes subclasificaciones de especialidades en desastres con combustibles, dictaminador de combustibles, gas, su almacenamiento e instalación, hechos de tránsito náutico y fluvial, impacto al tránsito y diseño vial, muelles, astilleros, vialidad y transporte urbano, vías férreas, entre otras.</t>
  </si>
  <si>
    <t>12. Delitos ambientales</t>
  </si>
  <si>
    <t>Se refiere a la especialidad integrada por un conjunto de disciplinas que interactúan en la investigación de hechos presuntamente delictivos relacionados con lesiones y daños causados a los elementos del ambiente referidos de manera específica en protocolos de investigación y actuación en materia de impacto y riesgo ambiental, vida silvestre, recursos forestales maderables y no maderables, deforestación y uso de suelo, medicina veterinaria forense (excluyendo las relacionadas con casos de maltrato animal, abuso, entre otros), etc. Dentro de esta clasificación se consideran las siguientes subclasificaciones de especialidades en agronomía, cambio de uso de suelo, contaminación de suelo, subsuelo y aguas subterráneas, deforestación, fauna doméstica y silvestre, impacto y riesgo ambiental, ingeniería ambiental, minería, recursos forestales, sistemas de información geográfica, entre otras especialidades.</t>
  </si>
  <si>
    <t>13. Tránsito terrestre</t>
  </si>
  <si>
    <t>Se refiere a la especialidad encargada del estudio técnico científico, búsqueda, tratamiento, análisis y preservación de los indicios relacionados con accidentes o hechos de tránsito terrestre, así como estudios de identificación vehicular en donde se ha realizado una acción presuntamente delictiva o de tipo civil. Dentro de esta clasificación se consideran las siguientes subclasificaciones de especialidades en identificación vehicular, mecánica automotriz, revisión vehicular, entre otras.</t>
  </si>
  <si>
    <t>Se refiere a las especialidades que intervienen en los casos en que existen controversias relacionadas con el medio de la construcción o con la superficie del terreno; además de las especialidades encargadas del estudio de superficies de la tierra para generación de obras terrestres, portuarias, marítimas, etc. Asimismo, abarca las especialidades que analizan los procesos de transformación territorial en sus aspectos físicos, económicos y sociales; cambios estructurales de asentamientos humanos encaminados a la protección y conservación del medio ambiente sustentable, con el objeto de un mejoramiento a la calidad de vida de la población. Dentro de esta clasificación se consideran las siguientes subclasificaciones de especialidades:</t>
  </si>
  <si>
    <t>14.1 Arquitectura</t>
  </si>
  <si>
    <t>Especialidad encargada de analizar los aspectos técnicos, de diseño, mantenimiento, legales y financieros relacionados con construcciones y urbanismo.</t>
  </si>
  <si>
    <t>14.2 Topografía</t>
  </si>
  <si>
    <t>Especialidad encargada de analizar las controversias generadas por el levantamiento topográfico de un terreno, mapas topográficos, cultivos, parcelas, entre otros. Así como establecer límites de terrenos (demarcación de linderos), subdivisiones de terrenos (particiones), cálculo de áreas, niveles, cotas, orientación geográfica, ubicación exacta de predios, elaboración de planimetrías de superficies terrestres geo referenciadas y reconocimiento de lugar.</t>
  </si>
  <si>
    <t>14.3 Otra especialidad en construcciones, superficies y desarrollo urbano</t>
  </si>
  <si>
    <t>Contempla todas aquellas especialidades periciales que no hayan sido listadas en las subclasificaciones anteriores. Dentro de esta se consideran las especialidades en agrimensura, apeo y deslinde, batimetría, construcción, construcción de obra civil, desarrollo urbano, estructuras, geodesia, impacto urbano y desarrollo habitacional, mecánica de suelos, obras de urbanización, obras en pavimentación asfáltica, planimetría, planos arquitectónicos y de construcción, topografía analítica, entre otras.</t>
  </si>
  <si>
    <t>Se refiere a las especialidades que aplican los conocimientos científicos y tecnológicos relacionados con casos en que existen controversias relacionadas con la producción o funcionamiento de instalaciones mecánicas, eléctricas, hidráulicas, vehículos, maquinaria, equipos, entre otros. Dentro de esta clasificación se consideran las siguientes subclasificaciones de especialidades:</t>
  </si>
  <si>
    <t>15.1 Ingeniería civil</t>
  </si>
  <si>
    <t>Se refiere a la especialidad encargada de analizar los aspectos técnicos, de diseño, producción, mantenimiento, legales y financieros de los proyectos de construcción de un edificio, caminos, puentes, presas, entre otros.</t>
  </si>
  <si>
    <t>15.2 Ingeniería eléctrica</t>
  </si>
  <si>
    <t>Se refiere a la especialidad que aplica las ciencias exactas, mediante los principios de las leyes eléctricas, encargada del estudio de los fenómenos producidos en la generación, transmisión, distribución y uso del fluido eléctrico.</t>
  </si>
  <si>
    <t>15.3 Ingeniería electrónica</t>
  </si>
  <si>
    <t>Se refiere a la especialidad encargada de analizar si se han seguido los procedimientos adecuados relacionados con el diseño y producción de componentes, equipos y sistemas electrónicos.</t>
  </si>
  <si>
    <t>15.4 Ingeniería mecánica</t>
  </si>
  <si>
    <t>Se refiere a la especialidad encargada de aplicar las ciencias exactas, mediante los principios físicos, para el estudio de elementos en movimiento o articulados que forman mecanismos, maquinaria o equipos industriales.</t>
  </si>
  <si>
    <t>15.5 Otra especialidad en ingeniería</t>
  </si>
  <si>
    <t>Se refiere a las especialidades periciales que no hayan sido listadas en las subclasificaciones anteriores. Dentro de esta se consideran las especialidades en ingeniería de alimentos, de costos, en química industrial, física, hidráulica, industrial, química, etc. Asimismo, aquellas especialidades en maquinaria pesada, agrícola, de combustión, equipo industrial, etc. Además de las especialidades en mecánica de materiales, de hojalatería, entre otras.</t>
  </si>
  <si>
    <t>16. Higiene, calidad y seguridad</t>
  </si>
  <si>
    <t>Se refiere a las especialidades encargadas de determinar en controversias del ámbito industrial, laboral, etc., si las instalaciones, construcciones, productos y procesos cuentan con la higiene, calidad y seguridad requeridas conforme a la normatividad aplicable. Dentro de esta clasificación se consideran las subclasificaciones de especialidades en análisis químico y materiales peligrosos, condiciones de seguridad e higiene en el trabajo, higiene y seguridad alimentaria, higiene y seguridad industrial, instalaciones hidrosanitarias y de gas, sistemas de gestión de calidad e inocuidad, sustancias peligrosas, entre otras.</t>
  </si>
  <si>
    <t>17. Artes</t>
  </si>
  <si>
    <t>Se refiere a las especialidades que a través de métodos y técnicas específicas determinan si un bien catalogado como arte o antigüedad se trata de una falsificación, asimismo se analiza la edición y producción de las expresiones artísticas y creativas relacionadas con imágenes, textos y objetos artísticos. Además de determinar sobre obras de restauración y conservación de sitios y monumentos históricos. Dentro de esta clasificación se consideran las especialidades en certificado de autenticidad, fotografía y video, objetos de colección, restauración y conservación de sitios y monumentos históricos, tasación de arte, técnicas de filmación, entre otras.</t>
  </si>
  <si>
    <t>18. Administrativas y económicas</t>
  </si>
  <si>
    <t>Se refiere a las especialidades que a través de un proceso obtienen y comprueban información organizacional, financiera y de gestión de organismos empresariales y/ o entidades económicas. Dentro de esta clasificación se consideran las siguientes subclasificaciones de especialidades:</t>
  </si>
  <si>
    <t xml:space="preserve">Actuaría. Se refiere a la especialidad conformada por un conjunto de ciencias interrelacionadas, entre ellas la probabilidad y la estadística, las finanzas y la economía. </t>
  </si>
  <si>
    <t>Administración de empresas. Se refiere a la especialidad que se encarga de identificar y resolver problemas organizacionales y de negocios y comprender el rol de estos en la comunidad, la nación y el mundo.</t>
  </si>
  <si>
    <t>Aduanas. Se refiere a la especialidad que se encarga de revisar la correcta clasificación arancelaria, así como la valoración aduanera de los productos importados conforme la normativa internacional vigente. La valoración aduanera es el proceso que se realiza para lograr la determinación del valor en aduana de las mercancías adquiridas por una empresa desde otro país, conocida como importación. Esto se puede entender como el conjunto de normas de carácter internacional y nacional que permiten calcular el valor a pagarse de los tributos.</t>
  </si>
  <si>
    <t>Fiscal. Se refiere a la especialidad que regula los procesos en que se resuelven las controversias que surgen entre el fisco y las personas contribuyentes.</t>
  </si>
  <si>
    <t>Auditoría. Se refiere a la especialidad que se encarga de la comprobación de la correcta aplicación y seguimiento de las obligaciones a las que está sujeta una organización.</t>
  </si>
  <si>
    <t>Comercio exterior. Se refiere a la especialidad que se encarga del sector externo de una economía que regula los intercambios de mercancías, productos y servicios entre proveedores y consumidores residentes en dos o más mercados nacionales y/ o países distintos, incluso considera los intercambios de capital, y los aspectos referentes a la entrada temporal de personas de negocios.</t>
  </si>
  <si>
    <t>Contaduría fiscal. Se refiere a la especialidad que se ocupa del cumplimiento de las obligaciones tributarias de una entidad, mediante datos organizados de acuerdo con ciertas normas que emite una persona contadora pública para la toma de decisiones.</t>
  </si>
  <si>
    <t>Fianzas. Se refiere a la especialidad que se ocupa de los negocios jurídicos que encuentran su base en el crédito personal, en donde una persona fiadora se compromete con una persona acreedor al cumplimiento de la obligación que haya pactado con la persona deudora.</t>
  </si>
  <si>
    <t>Finanzas. Se refiere a la especialidad que se ocupa de los procesos, instituciones, mercados e instrumentos mediante los cuales se rige la circulación del dinero entre las personas, las empresas y los gobiernos.</t>
  </si>
  <si>
    <t>Recursos humanos. Se refiere a la especialidad encargada en estudiar el entorno de personas que laboran en una organización, con el objetivo de cubrir necesidades de personal.</t>
  </si>
  <si>
    <t>Otras especialidades administrativas y económicas.</t>
  </si>
  <si>
    <t>Se refiere a las especialidades que realizan estudios sobre los seres humanos y su comportamiento en grupos; su relación con la sociedad, su comportamiento pasado y presente, así como su organización y distribución geográfica. Además de aquellas especialidades que sean requeridas para auxilio de la administración de justicia. Dentro de esta clasificación se consideran las siguientes subclasificaciones de especialidades:</t>
  </si>
  <si>
    <t>19.1 Albacea</t>
  </si>
  <si>
    <t>Se refiere al cargo que desempeña una persona física que se encargará de administrar todos los bienes de la persona fallecida, desde que se realiza o formaliza el cargo hasta el momento de entregarlos a las personas herederas o legatarias. Puede nombrarse a varias personas para que actúen conjunta o sucesivamente como albacea o una sola, inclusive puede nombrarse a un banco para que se encargue de esta función.</t>
  </si>
  <si>
    <t>19.2 Antropología social</t>
  </si>
  <si>
    <t xml:space="preserve">Se refiere a la especialidad que se encarga del estudio del comportamiento y evolución humana, analizando su estilo de vida dentro de cualquier contexto. Pudiendo analizar las diferencias y similitudes culturales en el espacio y el tiempo. </t>
  </si>
  <si>
    <t>19.3 Curador</t>
  </si>
  <si>
    <t>Se refiere al cargo que desempeña una persona física encargada de vigilar el cumplimiento de las funciones de la persona tutora respecto del cuidado y administración de los bienes de las personas menores de edad o personas incapacitadas. Puede ser curador un familiar o tercera persona, pero no puede serlo la persona tutora o los parientes de esta (consanguíneos o políticos) hasta el cuarto grado (primos).</t>
  </si>
  <si>
    <t>19.4 Interventor</t>
  </si>
  <si>
    <t>Se refiere al cargo que desempeña una persona física designada por la autoridad competente para controlar la administración que la persona demandada hace de sus bienes materia del juicio y que se encuentran en su poder.</t>
  </si>
  <si>
    <t>19.5 Psicología</t>
  </si>
  <si>
    <t>Se refiere a la especialidad que se encarga del estudio de los aspectos biológicos, sociales y culturales del comportamiento humano, tanto a nivel social como individual, así como también del funcionamiento y desarrollo de la mente humana.</t>
  </si>
  <si>
    <t>19.6 Otras especialidades en sociales y jurídicas</t>
  </si>
  <si>
    <t>Contempla todas aquellas especialidades periciales que no hayan sido listadas en las subclasificaciones anteriores. Dentro de esta se consideran las siguientes especialidades:</t>
  </si>
  <si>
    <t>Arqueología. Se refiere a la especialidad que estudia las sociedades de otros tiempos a través de sus vestigios, sean restos humanos, monumentos, pinturas, pirámides, monolitos, objetos, maderas o cerámicas.</t>
  </si>
  <si>
    <t>Psicología clínica. Se refiere a la especialidad que enfoca sus métodos de evaluación e investigación a la comprensión y atención de las personas con trastornos psicológicos, cuyas manifestaciones incluyen los aspectos mentales, emocionales y conductuales que afectan tanto al individuo como a su contexto social.</t>
  </si>
  <si>
    <t>Síndico. Es la persona funcionaria pública responsable de la atención de los asuntos jurídicos y del control de la hacienda pública municipal.</t>
  </si>
  <si>
    <t>Sociología. Se refiere a la especialidad que realiza un estudio sistemático de la sociedad humana, así como el comportamiento humano en los contextos sociales. Se considera sistemático porque se dedica al estudio de cómo son creadas las sociedades como se mantienen y porque cambian y todo esto como afecta el comportamiento de las personas.</t>
  </si>
  <si>
    <t>Terapia familiar. Se refiere a la especialidad que se ocupa de la recuperación de la salud mental familiar, rehabilitación de la función y estructura familiar, ejecución de proyectos de prevención en instituciones destinadas al apoyo familiar, mediación de los conflictos familiares, asesoramiento en reglas y normas familiares, entre otros.</t>
  </si>
  <si>
    <t>Trabajo social. Se refiere a la especialidad que estudia, analiza y explica la problemática social, para coadyuvar en la solución de problemas de personas, grupos y comunidades que presentan carencias de tipo social, económico, cultural y emocional, para trabajar en procesos participativos de investigación, organización, promoción y movilización en la búsqueda de su desarrollo humano.</t>
  </si>
  <si>
    <t>20. Propiedad intelectual</t>
  </si>
  <si>
    <t>Se refiere a las especialidades que analizan los indicios con la finalidad de proteger y regular las creaciones de las personas, así como sus fines comerciales. Dentro de esta clasificación se consideran las siguientes subclasificaciones de especialidades:</t>
  </si>
  <si>
    <t>Derechos de autor. Se refiere a la especialidad pericial que auxilia en la determinación desde el punto de vista técnico científico de la reproducción de fonogramas, videogramas, obras, entre otras, así como lo relacionado con el derecho conexo, reservas de derechos al uso exclusivo, a través de conocimientos, conceptos y procedimientos que permiten analizar la figura protegida y su soporte material.</t>
  </si>
  <si>
    <t>Propiedad industrial. Se refiere a la especialidad pericial que se conforma por un conjunto estructurado y sistematizado de conocimientos, conceptos y procedimientos dirigidos al estudio de diversos productos o servicios, con la finalidad de determinar desde el punto de vista técnico científico la falsificación de una marca y/ o la existencia de un secreto industrial.</t>
  </si>
  <si>
    <t>21. Otra especialidad pericial</t>
  </si>
  <si>
    <t>Contempla todas aquellas especialidades periciales que no hayan sido enunciadas en las clasificaciones anteriores.</t>
  </si>
  <si>
    <t>Acciones formativas</t>
  </si>
  <si>
    <t>Se refiere a las acciones orientadas a la adquisición de conocimientos y competencias personales e interpersonales para el ejercicio de la función pública, mismas que conllevan algún tipo de evaluación para su acreditación. Dichas acciones pueden ser cursos, talleres, diplomados, entre otros de naturaleza similar. Para efectos del presente censo, se consideran tres tipos de medios de presentación:</t>
  </si>
  <si>
    <r>
      <rPr>
        <b/>
        <sz val="9"/>
        <rFont val="Arial"/>
        <family val="2"/>
      </rPr>
      <t xml:space="preserve">Presencial. </t>
    </r>
    <r>
      <rPr>
        <sz val="9"/>
        <rFont val="Arial"/>
        <family val="2"/>
      </rPr>
      <t>Se refiere a las acciones formativas impartidas presencialmente en un horario y lugar establecido.</t>
    </r>
  </si>
  <si>
    <r>
      <rPr>
        <b/>
        <sz val="9"/>
        <rFont val="Arial"/>
        <family val="2"/>
      </rPr>
      <t xml:space="preserve">En línea. </t>
    </r>
    <r>
      <rPr>
        <sz val="9"/>
        <rFont val="Arial"/>
        <family val="2"/>
      </rPr>
      <t>Se refiere a las acciones formativas impartidas en línea, en las cuales los contenidos de capacitación están disponibles en horarios y periodos determinados con la finalidad de que las personas participantes puedan consultarlos y/ o utilizarlos de acuerdo con sus necesidades y disponibilidad de tiempo.</t>
    </r>
  </si>
  <si>
    <r>
      <rPr>
        <b/>
        <sz val="9"/>
        <rFont val="Arial"/>
        <family val="2"/>
      </rPr>
      <t xml:space="preserve">Síncrono. </t>
    </r>
    <r>
      <rPr>
        <sz val="9"/>
        <rFont val="Arial"/>
        <family val="2"/>
      </rPr>
      <t>Se refiere a las acciones formativas impartidas en línea que hacen uso de herramientas de comunicación en tiempo real y bajo un horario establecido.</t>
    </r>
  </si>
  <si>
    <t>Agencia funeraria</t>
  </si>
  <si>
    <t>Se refiere al establecimiento mercantil autorizado en el que una persona física o moral presta o provee servicios funerarios.</t>
  </si>
  <si>
    <t>Ambulancias forenses</t>
  </si>
  <si>
    <t>Se refiere a los vehículos destinados al traslado de cadáveres y/ o de restos de seres humanos e indicios materiales localizados en el lugar de los hechos, ya sea a las instalaciones del servicio médico forense o a cualquier otro lugar que se requiera. Dichos vehículos cuentan con el equipamiento necesario para garantizar la seguridad e higiene durante las referidas diligencias.</t>
  </si>
  <si>
    <t>Ampliación del peritaje de necropsia</t>
  </si>
  <si>
    <t>Se refiere al documento emitido con posterioridad a la práctica de la necropsia en el que se consideran los estudios complementarios de los laboratorios a partir de las muestras recolectadas en la misma, así como de los hallazgos encontrados en otras prácticas forenses. Lo anterior, con la finalidad de correlacionar estos estudios y profundizar en aspectos omitidos al momento de emitir el certificado de defunción, como puede ser la causa de muerte.</t>
  </si>
  <si>
    <t>Anfiteatros</t>
  </si>
  <si>
    <t>Se refiere a los espacios físicos, generalmente ubicados en las unidades de servicio médico forense, en donde se practican las necropsias a los cadáveres y/ o restos de seres humanos. Estos espacios físicos de infraestructura pueden servir también como lugar de resguardo temporal de los mismos.</t>
  </si>
  <si>
    <t>Anfiteatros móviles</t>
  </si>
  <si>
    <t>Se refiere a las unidades móviles integradas por equipo especializado y herramientas necesarias para la práctica de las necropsias a los cadáveres y/ o restos de seres humanos, además de contar con equipamiento para el resguardo temporal de los mismos.</t>
  </si>
  <si>
    <t>Audiencia</t>
  </si>
  <si>
    <t>Se refiere al acto procesal de carácter público presidido por una o varias personas juzgadoras en el que se llevan a cabo las actuaciones de las partes a efecto de resolver las cuestiones debatidas, mismo que se desarrolla de forma oral y es registrado por cualquier medio tecnológico.</t>
  </si>
  <si>
    <t>Bodegas para almacenamiento de indicios y evidencias</t>
  </si>
  <si>
    <t>Se refiere a los espacios físicos especializados con los que cuentan las unidades de servicios periciales y/ o de servicio médico forense para conservar, almacenar o resguardar la integridad de aquellos indicios no biológicos encontrados en el lugar de los hechos, como pueden ser prendas u objetos personales, bienes y otros elementos materiales probatorios.</t>
  </si>
  <si>
    <t>Cadáver</t>
  </si>
  <si>
    <t>Se refiere al cuerpo humano en el que se haya comprobado la pérdida de la vida.</t>
  </si>
  <si>
    <t>Se refiere al espacio físico que cuenta con la capacidad de regulación térmica a efecto de retrasar el proceso de descomposición de los cadáveres y/ o restos de seres humanos para su conservación y resguardo. Dentro de esta categoría debe considerar a los contenedores de acero inoxidable comúnmente denominados refrigeradores.</t>
  </si>
  <si>
    <t>Centro de identificación humana u homólogo</t>
  </si>
  <si>
    <t>Se refiere a la institución especializada en la búsqueda forense encargada, entre otras, de recuperar, recolectar, resguardar y analizar cadáveres y/ o restos de seres humanos con fines de identificación humana y procesamiento genético.</t>
  </si>
  <si>
    <t>Centro de resguardo forense u homólogo</t>
  </si>
  <si>
    <t>Se refiere al espacio destinado al almacenamiento, protección y trazabilidad de los cadáveres y/ o de los restos de seres humanos no identificados o identificados no reclamados, en tanto se espera sean entregados a sus familiares. Un centro de resguardo forense también puede ser un panteón ministerial o un panteón forense.</t>
  </si>
  <si>
    <t>Se refiere al documento expedido por las personas peritas a través del cual se da fe de un determinado hecho o situación.</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</si>
  <si>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</si>
  <si>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</si>
  <si>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r>
      <rPr>
        <b/>
        <sz val="9"/>
        <rFont val="Arial"/>
        <family val="2"/>
      </rPr>
      <t>Capítulo 1000. Servicios personales.</t>
    </r>
    <r>
      <rPr>
        <sz val="9"/>
        <rFont val="Arial"/>
        <family val="2"/>
      </rPr>
      <t xml:space="preserve"> 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</si>
  <si>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r>
      <rPr>
        <b/>
        <sz val="9"/>
        <rFont val="Arial"/>
        <family val="2"/>
      </rPr>
      <t>Capítulo 2000. Materiales y suministros.</t>
    </r>
    <r>
      <rPr>
        <sz val="9"/>
        <rFont val="Arial"/>
        <family val="2"/>
      </rPr>
      <t xml:space="preserve"> Agrupa las asignaciones destinadas a la adquisición de toda clase de insumos y suministros requeridos para la prestación de bienes, servicios y para el desempeño de las actividades administrativas.</t>
    </r>
  </si>
  <si>
    <r>
      <rPr>
        <b/>
        <sz val="9"/>
        <rFont val="Arial"/>
        <family val="2"/>
      </rPr>
      <t>Capítulo 3000. Servicios generales.</t>
    </r>
    <r>
      <rPr>
        <sz val="9"/>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</si>
  <si>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rFont val="Arial"/>
        <family val="2"/>
      </rPr>
      <t>Capítulo 4000. Transferencias, asignaciones, subsidios y otras ayudas.</t>
    </r>
    <r>
      <rPr>
        <sz val="9"/>
        <rFont val="Arial"/>
        <family val="2"/>
      </rPr>
      <t xml:space="preserve"> Se refiere a las asignaciones destinadas en forma directa o indirecta a los sectores público, privado, externo, organismos y empresas paraestatales y apoyos como parte de su política económica y social, de acuerdo con las estrategias y prioridades de desarrollo para el sostenimiento y desempeño de sus actividades.</t>
    </r>
  </si>
  <si>
    <r>
      <rPr>
        <b/>
        <sz val="9"/>
        <rFont val="Arial"/>
        <family val="2"/>
      </rPr>
      <t>Capítulo 5000. Bienes muebles, inmuebles e intangibles.</t>
    </r>
    <r>
      <rPr>
        <sz val="9"/>
        <rFont val="Arial"/>
        <family val="2"/>
      </rPr>
      <t xml:space="preserve"> 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</si>
  <si>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rFont val="Arial"/>
        <family val="2"/>
      </rPr>
      <t>Capítulo 6000. Inversión pública.</t>
    </r>
    <r>
      <rPr>
        <sz val="9"/>
        <rFont val="Arial"/>
        <family val="2"/>
      </rPr>
      <t xml:space="preserve"> Se refiere a las asignaciones destinadas a obras por contrato y proyectos productivos y acciones de fomento. Incluye los gastos en estudios de pre-inversión y preparación del proyecto.</t>
    </r>
  </si>
  <si>
    <r>
      <rPr>
        <b/>
        <sz val="9"/>
        <rFont val="Arial"/>
        <family val="2"/>
      </rPr>
      <t>Capítulo 7000. Inversiones financieras y otras provisiones.</t>
    </r>
    <r>
      <rPr>
        <sz val="9"/>
        <rFont val="Arial"/>
        <family val="2"/>
      </rPr>
      <t xml:space="preserve"> Se refiere a las erogaciones que se realizan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</si>
  <si>
    <r>
      <rPr>
        <b/>
        <sz val="9"/>
        <rFont val="Arial"/>
        <family val="2"/>
      </rPr>
      <t>Capítulo 8000. Participaciones y aportaciones.</t>
    </r>
    <r>
      <rPr>
        <sz val="9"/>
        <rFont val="Arial"/>
        <family val="2"/>
      </rPr>
      <t xml:space="preserve"> 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</si>
  <si>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rFont val="Arial"/>
        <family val="2"/>
      </rPr>
      <t>Capítulo 9000. Deuda pública.</t>
    </r>
    <r>
      <rPr>
        <sz val="9"/>
        <rFont val="Arial"/>
        <family val="2"/>
      </rPr>
      <t xml:space="preserve"> Se refiere a las 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</si>
  <si>
    <t>CNGE 2024</t>
  </si>
  <si>
    <t>Se refiere a las siglas con las que se identifica al Censo Nacional de Gobiernos Estatales 2024.</t>
  </si>
  <si>
    <t>Se refiere a los órganos, tejidos, células y sustancias que forman el cuerpo humano, así como a todo tejido o sustancia extruida, excretada o expelida por el cuerpo humano como resultante de procesos fisiológicos normales.</t>
  </si>
  <si>
    <t>Dictamen pericial</t>
  </si>
  <si>
    <t>Se refiere a la opinión técnica sobre una materia en específico emitida por alguna persona perita en relación con el examen o análisis que haya realizado sobre alguna cuestión sometida a sus conocimientos.</t>
  </si>
  <si>
    <t>Se refiere al radar de penetración terrestre que tiene como función principal la localización de objetos, estructuras o cavidades que se encuentran en el subsuelo.</t>
  </si>
  <si>
    <t>Indicios biológicos</t>
  </si>
  <si>
    <t>Se refiere a todo objeto relacionado con algún hecho presuntamente delictivo, el cual haya sido encontrado en el espacio físico de la investigación forense y, por sus características, se trate de alguna parte, tejido o fluido de origen biológico humano.</t>
  </si>
  <si>
    <t>Informante básico</t>
  </si>
  <si>
    <t>Se refiere a la persona titular o servidora pública de la(s) institución(es) designada para atender la solicitud de información del presente módulo, y que tiene el carácter de figura responsable de entregar oficialmente la información. Cuando menos, se encuentra en el segundo o tercer nivel jerárquico.</t>
  </si>
  <si>
    <t>Informante complementario 1</t>
  </si>
  <si>
    <t>Se refiere a la persona servidora pública -titular o designada- adscrita al(las) área(s) que es(son) la(s) principal(es) productora(s) de la información correspondiente al presente módulo.</t>
  </si>
  <si>
    <t>Informante complementario 2</t>
  </si>
  <si>
    <t>Se refiere a la persona servidora pública -titular o designada- adscrita al(las) área(s) que es(son) la(s) segunda(s) principal(es) productora(s) de la información correspondiente al presente módulo.</t>
  </si>
  <si>
    <t>Informe pericial</t>
  </si>
  <si>
    <t>Se refiere al documento donde se realiza una recopilación de las situaciones y las circunstancias observadas desde un punto de vista técnico, sin emitir alguna opinión.</t>
  </si>
  <si>
    <t>Intervención pericial</t>
  </si>
  <si>
    <t>Se refiere a la actividad de las personas peritas encaminada a dictaminar o emitir alguna opinión con base en los conocimientos técnicos, científicos, especiales, teóricos y prácticos que posean, a efecto de brindar mayores elementos de prueba que soporten la solución a la controversia en algún proceso judicial, ya sea a solicitud de alguna de las partes involucradas en el mismo, del órgano jurisdiccional o ministerial, o de cualquier otro tipo de solicitante.</t>
  </si>
  <si>
    <t>Laboratorios</t>
  </si>
  <si>
    <t>Se refiere a los espacios físicos ubicados en las unidades de servicios periciales y/ o de servicio médico forense que se encuentran provistos con equipamiento especializado, de gabinete y/ o con la infraestructura y medios necesarios para llevar a cabo los análisis y estudios de carácter técnico científico en determinada especialidad pericial.</t>
  </si>
  <si>
    <t>Laboratorios móviles</t>
  </si>
  <si>
    <t xml:space="preserve">Se refiere a las unidades móviles integradas por equipo especializado y herramientas necesarias para peritajes de campo. </t>
  </si>
  <si>
    <t>LiDAR (Light Detection and Ranging)</t>
  </si>
  <si>
    <t>Se refiere al escáner que emite rayos láser infrarrojos que impactan sobre determinados objetos y rebotan. Aquellos rayos que “regresan” son registrados por un receptor, realizando una medición de la distancia.</t>
  </si>
  <si>
    <r>
      <t xml:space="preserve">Marcadores genéticos </t>
    </r>
    <r>
      <rPr>
        <b/>
        <i/>
        <sz val="9"/>
        <rFont val="Arial"/>
        <family val="2"/>
      </rPr>
      <t>STR´s</t>
    </r>
  </si>
  <si>
    <t>Se refiere a los marcadores más utilizados para obtener el perfil genético debido a que generan productos de amplificación más grandes que suelen no amplificarse cuando el ADN esta parciamente degradado.</t>
  </si>
  <si>
    <t>Mesa anatómica</t>
  </si>
  <si>
    <t>Se refiere a la mesa de acero inoxidable, comúnmente denominada plancha, utilizada para la realización de exámenes postmortem.</t>
  </si>
  <si>
    <t>Multifuncional</t>
  </si>
  <si>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</si>
  <si>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Óbito fetal</t>
  </si>
  <si>
    <t>Se refiere al feto derivado de la muerte en el útero.</t>
  </si>
  <si>
    <t>Se refiere al documento por el cual, en forma individual o colegiada, se emiten los elementos analizados respecto de las cuestiones sometidas por las partes en el juicio, o por el órgano jurisdiccional.</t>
  </si>
  <si>
    <t>Osteoteca</t>
  </si>
  <si>
    <t>Se refiere al espacio físico para resguardar, contener o almacenar restos óseos.</t>
  </si>
  <si>
    <t>Se refiere a todo el personal que desempeña funciones de asistencia al personal directivo, de logística, de soporte técnico, de gestión de recursos humanos, materiales, financieros y tecnológicos, u otras similares. Dentro de esta categoría debe considerar al personal secretarial, de mensajería, de conducción de vehículos, de limpieza, o cualquier otro que realice funciones similares.</t>
  </si>
  <si>
    <t>Se refiere a todo el personal que ocupa algún puesto de mando, coordinación y/ o dirección. Dentro de esta categoría debe considerar a las personas titulares de las coordinaciones o direcciones de área, subdirecciones de área y/ o jefaturas de departamento.</t>
  </si>
  <si>
    <t>Se refiere a las personas servidoras públicas que asisten a las personas peritas en las actividades que estas practiquen para la atención de las intervenciones periciales.</t>
  </si>
  <si>
    <t>Se refiere a las personas servidoras públicas expertas en alguna ciencia, técnica o arte, con competencia para llevar a cabo una investigación pericial y emitir su análisis respecto de alguna materia o asunto encomendado por determinado ente público.</t>
  </si>
  <si>
    <t>Se refiere a las personas servidoras públicas encargadas, entre otras actividades, de brindar asistencia a la ciudadanía al interior de los entes públicos.</t>
  </si>
  <si>
    <t>Se refiere al importe total erogado, el cual se encuentra respaldado por documentos comprobatorios presentados ante las dependencias o entidades autorizadas, con cargo al presupuesto aprobado.</t>
  </si>
  <si>
    <t>Pruebas genéticas para la identificación humana</t>
  </si>
  <si>
    <t>Se refiere al análisis de genética forense que comprende la extracción del material genético, su cuantificación, la amplificación de los marcadores, la separación y detección de cada uno de ellos, así como la interpretación de los resultados. Para efectos del presente censo, son de particular interés las siguientes:</t>
  </si>
  <si>
    <r>
      <rPr>
        <b/>
        <sz val="9"/>
        <rFont val="Arial"/>
        <family val="2"/>
      </rPr>
      <t xml:space="preserve">Análisis de </t>
    </r>
    <r>
      <rPr>
        <b/>
        <i/>
        <sz val="9"/>
        <rFont val="Arial"/>
        <family val="2"/>
      </rPr>
      <t>STR´s (Short Tandem Repeats)</t>
    </r>
    <r>
      <rPr>
        <sz val="9"/>
        <rFont val="Arial"/>
        <family val="2"/>
      </rPr>
      <t xml:space="preserve">. Se refiere al método utilizado para determinar el perfil de ADN de una persona contando el número de veces que una pequeña secuencia de ADN (unidad de repetición corta en tándem) se repite en una ubicación cromosómica específica. El análisis </t>
    </r>
    <r>
      <rPr>
        <i/>
        <sz val="9"/>
        <rFont val="Arial"/>
        <family val="2"/>
      </rPr>
      <t>STR´s</t>
    </r>
    <r>
      <rPr>
        <sz val="9"/>
        <rFont val="Arial"/>
        <family val="2"/>
      </rPr>
      <t xml:space="preserve"> consta de tres procesos: amplificación, electroforesis e interpretación.</t>
    </r>
  </si>
  <si>
    <r>
      <rPr>
        <b/>
        <sz val="9"/>
        <rFont val="Arial"/>
        <family val="2"/>
      </rPr>
      <t>Análisis de haplotipos de cromosomas sexuales.</t>
    </r>
    <r>
      <rPr>
        <sz val="9"/>
        <rFont val="Arial"/>
        <family val="2"/>
      </rPr>
      <t xml:space="preserve"> Se refiere al estudio en el que se determina el haplotipo del cromosoma que será comparado con parientes por línea paterna de género masculino.</t>
    </r>
  </si>
  <si>
    <r>
      <rPr>
        <b/>
        <sz val="9"/>
        <rFont val="Arial"/>
        <family val="2"/>
      </rPr>
      <t>Análisis de ADN mitocondrial (ADNmt).</t>
    </r>
    <r>
      <rPr>
        <sz val="9"/>
        <rFont val="Arial"/>
        <family val="2"/>
      </rPr>
      <t xml:space="preserve"> Se refiere al estudio de un genoma extranuclear que se encuentra en la parte interna de las mitocondrias, utilizado en la identificación humana debido a su alta tasa de mutación, la falta de recombinación y la vía de herencia materna. Debido a su localización, el ADNmt puede extraerse de un diente, cabello sin raíz o hueso. En materia forense es esencial para casos de identificación de restos óseos antiguos.</t>
    </r>
  </si>
  <si>
    <r>
      <rPr>
        <b/>
        <sz val="9"/>
        <rFont val="Arial"/>
        <family val="2"/>
      </rPr>
      <t>Análisis de secuenciación masiva.</t>
    </r>
    <r>
      <rPr>
        <sz val="9"/>
        <rFont val="Arial"/>
        <family val="2"/>
      </rPr>
      <t xml:space="preserve"> Se refiere al proceso que permite analizar cientos de marcadores genéticos en una misma marcha analítica, otorgándole un poder de identificación mayor que en los métodos convencionales. El estudio es útil en la identificación de cuerpos donde se cuenta con familiares genéticamente poco informativos, por lo que se logra incrementar los valores de probabilidad del parentesco. Asimismo, se utiliza en restos degradados en los cuales no se ha logrado obtener un perfil genético.</t>
    </r>
  </si>
  <si>
    <t>Registro administrativo</t>
  </si>
  <si>
    <t>Se refiere a la serie de datos que se recaban de manera sistemática sobre un hecho, evento, suceso o acción sujeto a regulación o control y que son actualizados permanentemente como parte de la función de oficinas públicas, privadas o de organizaciones de la sociedad civil, y que originalmente son recolectados con fines no estadísticos.</t>
  </si>
  <si>
    <t>Se refiere al documento por el cual se comunica al órgano jurisdiccional o ministerial, u otras autoridades competentes, que los elementos proporcionados no fueron suficientes para atender la solicitud de intervención pericial y, por tanto, se tiene por concluida la atención a dicha solicitud.</t>
  </si>
  <si>
    <t>Se refiere al documento por el cual se comunica al órgano jurisdiccional o ministerial, u otras autoridades competentes, que los elementos proporcionados no son suficientes para atender la solicitud de intervención pericial, solicitándole requerimientos adicionales a efecto de emitir la conclusión correspondiente.</t>
  </si>
  <si>
    <t>Se refiere a la herramienta que mide la variación de la resistividad eléctrica (capacidad relativa de un material para conducir electricidad cuando se le aplica una corriente) en función de la profundidad y la distancia a nivel del subsuelo.</t>
  </si>
  <si>
    <t>Se refiere a los segmentos y fragmentos exteriores o interiores (con y sin tejido blando) pertenecientes a un cuerpo humano que, por alguna causa externa, han sido separados o desprendidos del mismo.</t>
  </si>
  <si>
    <r>
      <rPr>
        <b/>
        <sz val="9"/>
        <rFont val="Arial"/>
        <family val="2"/>
      </rPr>
      <t xml:space="preserve">Segmento. </t>
    </r>
    <r>
      <rPr>
        <sz val="9"/>
        <rFont val="Arial"/>
        <family val="2"/>
      </rPr>
      <t>Se refiere a la estructura anatómica completa (con o sin tejido blando) que puede estar conformada por un solo hueso (cráneo, clavícula, húmero, fémur) o un conjunto de estos que constituyen y organizan al segmento anatómico (húmero, cúbito, radio, carpos, metacarpos, falanges y extremidad torácica).</t>
    </r>
  </si>
  <si>
    <r>
      <rPr>
        <b/>
        <sz val="9"/>
        <rFont val="Arial"/>
        <family val="2"/>
      </rPr>
      <t xml:space="preserve">Fragmento. </t>
    </r>
    <r>
      <rPr>
        <sz val="9"/>
        <rFont val="Arial"/>
        <family val="2"/>
      </rPr>
      <t>Se refiere a la porción de una estructura anatómica (con o sin tejido blando) que ha perdido su integridad.</t>
    </r>
  </si>
  <si>
    <t>Restos de seres humanos con tejido blando</t>
  </si>
  <si>
    <t>Se refiere a los segmentos y fragmentos humanos que conservan tejidos como piel, mucosa, músculo, tejido celular subcutáneo, paquete neurovascular, entre otros.</t>
  </si>
  <si>
    <t>Restos de seres humanos sin tejido blando</t>
  </si>
  <si>
    <t>Se refiere a los segmentos y fragmentos humanos que se encuentran esqueletizados, es decir, carentes de tejidos blandos.</t>
  </si>
  <si>
    <t>Sala necroquirúrgica</t>
  </si>
  <si>
    <t>Se refiere a la estación de trabajo y operaciones para realizar necropsias conformada, entre otros elementos, por una mesa anatómica de acero inoxidable con sistema de filtrado, respaldo, lámparas (de piso y techo), básculas, tarja con sistema de drenaje y agua a presión con manguera, rociador de gatillo para lavado de cadáveres y/ o restos de seres humanos, y extractor de aire.</t>
  </si>
  <si>
    <t>Servicio médico forense</t>
  </si>
  <si>
    <t>Se refiere a aquella función destinada al auxilio de los órganos ministeriales y jurisdiccionales en los procesos judiciales que ante ellos se tramiten, para lo cual se realizan estudios de carácter médico forense, de identificación de cadáveres, químico toxicológicos, histopatológicos, genéticos, antropométricos, odontológicos, dactiloscópicos, entomológicos; así como valoraciones psiquiátricas, psicológicas, entre otras.</t>
  </si>
  <si>
    <t>Servicios de conexión remota</t>
  </si>
  <si>
    <r>
      <t xml:space="preserve">Se refiere a los servicios que posibilitan a los usuarios conectarse por red a otro ordenador como si se accediera desde el propio ordenador, permitiendo utilizar y/ o extraer información y datos. Un ejemplo de estos servicios es la </t>
    </r>
    <r>
      <rPr>
        <i/>
        <sz val="9"/>
        <color theme="1"/>
        <rFont val="Arial"/>
        <family val="2"/>
      </rPr>
      <t>VPN</t>
    </r>
    <r>
      <rPr>
        <sz val="9"/>
        <color theme="1"/>
        <rFont val="Arial"/>
        <family val="2"/>
      </rPr>
      <t>, que permite conectar una o más computadoras a una red privada utilizando internet.</t>
    </r>
  </si>
  <si>
    <t>Servicios periciales</t>
  </si>
  <si>
    <t>Se refiere a aquella función encargada de proporcionar, a través de técnicas universalmente aceptadas, los servicios auxiliares técnicos y científicos para la búsqueda y obtención de indicios y preservación de pruebas, a efecto de lograr la acreditación de los elementos que definan, en materia civil, mercantil y familiar, los hechos controvertidos en juicio y, en materia penal y justicia para adolescentes, la probable responsabilidad de las personas autoras de hechos delictivos, así como la reconstrucción de los hechos que efectuaron y la identificación de sus víctimas. Lo anterior, con la finalidad de proporcionar a los órganos ministeriales y jurisdiccionales informes y dictámenes que sustenten las pruebas ofrecidas por las partes en el proceso.</t>
  </si>
  <si>
    <t>Sistema de Justicia Escrito</t>
  </si>
  <si>
    <t>Se refiere a aquel sistema de justicia para todas las materias (con excepción de la penal y justicia para personas adolescentes) en el cual el tribunal solamente toma en cuenta el material suministrado por escrito o recogido en actas para las actuaciones del proceso y su resolución.</t>
  </si>
  <si>
    <t>Sistema de Justicia Oral</t>
  </si>
  <si>
    <t>Se refiere a aquel sistema de justicia para todas las materias (con excepción de la penal y justicia para personas adolescentes) en el cual predomina la argumentación oral de las partes, el desahogo de las pruebas y el dictado de la sentencia a través de audiencia pública, no obstante que se conservan documentos como los acuerdos y la sentencia, entre otros.</t>
  </si>
  <si>
    <t>Sistema Escrito o Mixto</t>
  </si>
  <si>
    <t>Se refiere al sistema de justicia penal para personas adolescentes existente hasta antes de la publicación de la Ley Nacional del Sistema Integral de Justicia Penal para Adolescentes. En este se aplica un esquema tradicional, o bien, el esquema tradicional junto con un esquema oral.</t>
  </si>
  <si>
    <t>Sistema Integral de Justicia Penal para Adolescentes</t>
  </si>
  <si>
    <t>Se refiere al actual sistema que rige el proceso de justicia penal para personas adolescentes, mismo que se encuentra previsto en la Ley Nacional del Sistema Integral de Justicia Penal para Adolescentes, y que es aplicable a las personas, de entre doce años cumplidos y menos de dieciocho años, a quienes se les atribuya la realización de delitos tipificados por las leyes penales. Se encuentra basado en un proceso acusatorio y oral.</t>
  </si>
  <si>
    <t>Se refiere a un sistema de justicia penal para personas adolescentes existente hasta antes de la publicación de la Ley Nacional del Sistema Integral de Justicia Penal para Adolescentes, el cual fue implementado solo en algunas entidades federativas. Es un proceso cuyas actuaciones son preponderantemente orales.</t>
  </si>
  <si>
    <t>Sistema Penal Acusatorio</t>
  </si>
  <si>
    <t>Se refiere al actual sistema de justicia penal por el cual se da el establecimiento de los juicios orales. En este se encuentran separadas las funciones de investigación, acusación y resolución de un hecho ilícito. La investigación de los delitos está a cargo del Ministerio Público y la policía, la cual actuará bajo la conducción y mando de aquel en el ejercicio de esta función. La acusación la lleva a cabo el Ministerio Público con la intervención de la persona juzgadora denominada de control o garantías, quien verifica el debido proceso en la investigación ministerial, mientras que la resolución del proceso penal solo le compete al Tribunal de Enjuiciamiento. En este sistema predomina la argumentación oral de las partes, las actuaciones procesales, el desahogo de las pruebas y el dictado de la sentencia a través de audiencias públicas.</t>
  </si>
  <si>
    <t>Se refiere al sistema de justicia penal existente hasta antes de lo establecido por el Decreto de reforma constitucional publicado en el Diario Oficial de la Federación el 18 de junio de 2008. En este sistema, el órgano ministerial es el único que tiene la función de investigar y acusar, por lo que sus actuaciones tienen valor probatorio pleno. Al órgano jurisdiccional únicamente le corresponden las funciones de juzgar, al solo valorar las pruebas y dictar sentencia, sin que intervenga en la investigación ministerial; además de que sus procedimientos son escritos y reservados.</t>
  </si>
  <si>
    <t>Sistemas de información relacionada con la investigación pericial</t>
  </si>
  <si>
    <t>Se refiere a aquellas herramientas que contienen información relevante para los procesos relacionados con las evidencias físicas recabadas en el lugar de la probable comisión de algún delito, coadyuvando con el trabajo de las personas peritas en las diferentes ramas forenses y de la criminalística. Para efectos del presente censo, se consideran los siguientes:</t>
  </si>
  <si>
    <r>
      <rPr>
        <b/>
        <sz val="9"/>
        <color theme="1"/>
        <rFont val="Arial"/>
        <family val="2"/>
      </rPr>
      <t xml:space="preserve">Perfiles genéticos. </t>
    </r>
    <r>
      <rPr>
        <sz val="9"/>
        <color theme="1"/>
        <rFont val="Arial"/>
        <family val="2"/>
      </rPr>
      <t>Se refiere a la herramienta de genética forense en la cual se almacenan perfiles genéticos obtenidos a partir de muestras biológicas, como pueden ser la sangre, saliva, elementos pilosos, semen y restos óseos que se encuentren relacionados con una persona fallecida o desaparecida, y/ o con los familiares de estas.</t>
    </r>
  </si>
  <si>
    <r>
      <t xml:space="preserve">Perfiles genéticos de personas vivas. </t>
    </r>
    <r>
      <rPr>
        <sz val="9"/>
        <color theme="1"/>
        <rFont val="Arial"/>
        <family val="2"/>
      </rPr>
      <t>Se refiere a los perfiles genéticos de aquellas personas que por algún motivo se desconoce su identidad, entre ellas personas seniles, indocumentadas, menores de edad que han sido víctimas de delitos como la trata de personas, secuestro, robo de infante, explotación sexual, tráfico de órganos, entre otros.</t>
    </r>
  </si>
  <si>
    <r>
      <t xml:space="preserve">Perfiles genéticos de cadáveres y/ o de restos de seres humanos. </t>
    </r>
    <r>
      <rPr>
        <sz val="9"/>
        <color theme="1"/>
        <rFont val="Arial"/>
        <family val="2"/>
      </rPr>
      <t>Se refiere a los perfiles genéticos de los cadáveres y/ o restos de seres humanos y desconocidos, entre ellos personas víctimas de desastres naturales, accidentes aéreos o terrestres, así como de delitos como la trata de personas, secuestro, robo de infante, explotación sexual, tráfico de órganos, fosas clandestinas, entre otros.</t>
    </r>
  </si>
  <si>
    <r>
      <t xml:space="preserve">Perfiles genéticos de familiares. </t>
    </r>
    <r>
      <rPr>
        <sz val="9"/>
        <color theme="1"/>
        <rFont val="Arial"/>
        <family val="2"/>
      </rPr>
      <t>Se refiere a los perfiles genéticos de las y los familiares de personas fallecidas o desaparecidas.</t>
    </r>
  </si>
  <si>
    <r>
      <t xml:space="preserve">Perfiles genéticos de perpetradores de algún delito. </t>
    </r>
    <r>
      <rPr>
        <sz val="9"/>
        <color theme="1"/>
        <rFont val="Arial"/>
        <family val="2"/>
      </rPr>
      <t>Se refiere a los perfiles genéticos de las personas de las cuales se presume su participación en la comisión de algún hecho delictivo.</t>
    </r>
    <r>
      <rPr>
        <b/>
        <sz val="9"/>
        <color theme="1"/>
        <rFont val="Arial"/>
        <family val="2"/>
      </rPr>
      <t xml:space="preserve"> </t>
    </r>
    <r>
      <rPr>
        <sz val="9"/>
        <color theme="1"/>
        <rFont val="Arial"/>
        <family val="2"/>
      </rPr>
      <t>Asimismo, se consideran los perfiles de las personas procesadas y personas sentenciadas.</t>
    </r>
  </si>
  <si>
    <r>
      <rPr>
        <b/>
        <sz val="9"/>
        <color theme="1"/>
        <rFont val="Arial"/>
        <family val="2"/>
      </rPr>
      <t xml:space="preserve">Inventario de vestigios biológicos. </t>
    </r>
    <r>
      <rPr>
        <sz val="9"/>
        <color theme="1"/>
        <rFont val="Arial"/>
        <family val="2"/>
      </rPr>
      <t>Se refiere al conjunto de documentos o registro electrónico que contiene una relación detallada de los restos o evidencias biológicas y/ o físicas recolectadas en el lugar de la comisión de algún hecho delictivo, mismos que puedan ser resguardados como elementos de prueba sobre el hecho investigado.</t>
    </r>
  </si>
  <si>
    <r>
      <rPr>
        <b/>
        <sz val="9"/>
        <rFont val="Arial"/>
        <family val="2"/>
      </rPr>
      <t>Huellas dactilares.</t>
    </r>
    <r>
      <rPr>
        <sz val="9"/>
        <rFont val="Arial"/>
        <family val="2"/>
      </rPr>
      <t xml:space="preserve"> Se refiere a la herramienta que posee la capacidad de administrar millones de huellas a efecto de optimizar los procesos de registro, consulta, búsqueda, cotejo y análisis de impresiones dactilares. Su uso permite conocer con mayor precisión y exactitud los elementos para establecer la identidad de una persona, así como facilitar el intercambio de información entre los órganos ministeriales y jurisdiccionales.</t>
    </r>
  </si>
  <si>
    <r>
      <rPr>
        <b/>
        <sz val="9"/>
        <color theme="1"/>
        <rFont val="Arial"/>
        <family val="2"/>
      </rPr>
      <t xml:space="preserve">Identificación balística. </t>
    </r>
    <r>
      <rPr>
        <sz val="9"/>
        <color theme="1"/>
        <rFont val="Arial"/>
        <family val="2"/>
      </rPr>
      <t>Se refiere a la herramienta que posee la capacidad de registrar, buscar, cotejar, analizar y trasmitir información digitalizada en tiempo real respecto de las huellas balísticas (imágenes de casquillos, balas, etc.). Asimismo, proporciona elementos necesarios para establecer la identidad de un arma de fuego y las características que presentan los elementos balísticos.</t>
    </r>
  </si>
  <si>
    <r>
      <rPr>
        <b/>
        <sz val="9"/>
        <rFont val="Arial"/>
        <family val="2"/>
      </rPr>
      <t>Análisis de voz.</t>
    </r>
    <r>
      <rPr>
        <sz val="9"/>
        <rFont val="Arial"/>
        <family val="2"/>
      </rPr>
      <t xml:space="preserve"> Se refiere a la herramienta que permite identificar las voces de las personas, independientemente del idioma y del canal de grabación. Lo anterior, derivado de que las registra y compara mediante las características acústicas de la voz.</t>
    </r>
  </si>
  <si>
    <r>
      <rPr>
        <b/>
        <sz val="9"/>
        <color theme="1"/>
        <rFont val="Arial"/>
        <family val="2"/>
      </rPr>
      <t>Identificación fisonómica.</t>
    </r>
    <r>
      <rPr>
        <sz val="9"/>
        <color theme="1"/>
        <rFont val="Arial"/>
        <family val="2"/>
      </rPr>
      <t xml:space="preserve"> Se refiere al conjunto de documentos o registro electrónico que almacena la información recabada sobre la identificación de las personas fallecidas o desaparecidas, como pueden ser las señas particulares, retrato hablado, reconstrucciones, filiaciones, odontogramas, entre otros que ayuden a obtener los rasgos fisonómicos.</t>
    </r>
  </si>
  <si>
    <r>
      <rPr>
        <b/>
        <sz val="9"/>
        <rFont val="Arial"/>
        <family val="2"/>
      </rPr>
      <t>Filiación.</t>
    </r>
    <r>
      <rPr>
        <sz val="9"/>
        <rFont val="Arial"/>
        <family val="2"/>
      </rPr>
      <t xml:space="preserve"> Se refiere al conjunto de documentos o registro electrónico que contiene la descripción de la información de los rasgos morfológicos y antropométricos de una persona, así como el nombre, sexo, edad, estatura y otros rasgos físicos. Este registro puede contener tomas fotográficas de la persona.</t>
    </r>
  </si>
  <si>
    <r>
      <rPr>
        <b/>
        <sz val="9"/>
        <color theme="1"/>
        <rFont val="Arial"/>
        <family val="2"/>
      </rPr>
      <t>Identificación por odontograma.</t>
    </r>
    <r>
      <rPr>
        <sz val="9"/>
        <color theme="1"/>
        <rFont val="Arial"/>
        <family val="2"/>
      </rPr>
      <t xml:space="preserve"> Se refiere al conjunto de documentos o registro electrónico que contiene la información relacionada con aquellos elementos presentes y ausentes de la cavidad bucal, con la finalidad de estimar la edad odontológica, lesiones, tratamientos y señas particulares de las piezas dentales.</t>
    </r>
  </si>
  <si>
    <r>
      <rPr>
        <b/>
        <sz val="9"/>
        <color theme="1"/>
        <rFont val="Arial"/>
        <family val="2"/>
      </rPr>
      <t>Identificación por retrato.</t>
    </r>
    <r>
      <rPr>
        <sz val="9"/>
        <color theme="1"/>
        <rFont val="Arial"/>
        <family val="2"/>
      </rPr>
      <t xml:space="preserve"> Se refiere al conjunto de documentos o registro electrónico que contiene datos de la persona a identificar, tomando como referencia los rasgos fenotípicos del rostro humano, como pueden ser la progresión de la edad, aproximación morfológica, entre otros.</t>
    </r>
  </si>
  <si>
    <r>
      <rPr>
        <b/>
        <sz val="9"/>
        <rFont val="Arial"/>
        <family val="2"/>
      </rPr>
      <t xml:space="preserve">Identificación por señas particulares. </t>
    </r>
    <r>
      <rPr>
        <sz val="9"/>
        <rFont val="Arial"/>
        <family val="2"/>
      </rPr>
      <t>Se refiere al conjunto de documentos o registro electrónico que almacena datos relacionados con los aspectos físicos de una persona, como pueden ser las cicatrices, heridas, líneas de expresión, lunares, malformaciones, manchas de nacimiento, quemaduras, entre otros.</t>
    </r>
  </si>
  <si>
    <r>
      <rPr>
        <b/>
        <sz val="9"/>
        <color theme="1"/>
        <rFont val="Arial"/>
        <family val="2"/>
      </rPr>
      <t>Identificación por tatuajes.</t>
    </r>
    <r>
      <rPr>
        <sz val="9"/>
        <color theme="1"/>
        <rFont val="Arial"/>
        <family val="2"/>
      </rPr>
      <t xml:space="preserve"> Se refiere al conjunto de documentos o registro electrónico que contiene, con fines de identificación, la descripción, morfología, dimensión y color de los dibujos bidimensionales que se encuentran plasmados en la epidermis de las personas vivas o fallecidas, o bien, de registros de fotografías sobre estos.</t>
    </r>
  </si>
  <si>
    <r>
      <rPr>
        <b/>
        <sz val="9"/>
        <color theme="1"/>
        <rFont val="Arial"/>
        <family val="2"/>
      </rPr>
      <t>Identificación antemortem - postmortem.</t>
    </r>
    <r>
      <rPr>
        <sz val="9"/>
        <color theme="1"/>
        <rFont val="Arial"/>
        <family val="2"/>
      </rPr>
      <t xml:space="preserve"> Se refiere a la herramienta utilizada para gestionar información sobre las personas desaparecidas y las personas fallecidas sin identificar; las circunstancias que rodean la desaparición de personas; la recuperación de los cuerpos o segmentos de los mismos; así como los sitios o puntos de recuperación de estos.</t>
    </r>
  </si>
  <si>
    <t>Sitio de depósito ilegal de seres humanos</t>
  </si>
  <si>
    <t>Se refiere al espacio físico donde ilegalmente han sido depositados, degradados y/ u ocultados o transportados restos de seres humanos no arqueológicos u otros indicios asociados a cadáveres o restos de seres humanos que sean susceptibles de procesamiento forense.</t>
  </si>
  <si>
    <t>Se refiere al instrumento con el que es posible verificar la existencia de cambios en la densidad del suelo y, si la sonda tiene contacto con el cuerpo, es posible impregnar con el olor del mismo.</t>
  </si>
  <si>
    <t>Unidades de servicios periciales y/ o de servicio médico forense</t>
  </si>
  <si>
    <t>Se refiere a las instalaciones en donde, de manera conjunta, se llevan a cabo las actividades destinadas a la atención de las solicitudes de intervención pericial, la emisión de los dictámenes e informes periciales y, en general, todo aquello que englobe la materia pericial y/ o el servicio médico forense. Estas unidades pueden integrarse por diversos espacios físicos, tales como anfiteatros, laboratorios, bodegas para el almacenamiento de indicios y evidencias, áreas para funciones administrativas, ventanillas de atención al público, entre otros.</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</si>
  <si>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domingo.cortes@inegi.org.mx</t>
    </r>
    <r>
      <rPr>
        <sz val="9"/>
        <rFont val="Arial"/>
        <family val="2"/>
      </rPr>
      <t xml:space="preserve"> </t>
    </r>
  </si>
  <si>
    <t>13 de mayo al 21 de junio</t>
  </si>
  <si>
    <t>20 de mayo al 28 de junio</t>
  </si>
  <si>
    <t>01 de julio al 02 de agosto</t>
  </si>
  <si>
    <t>05 al 30 de agosto</t>
  </si>
  <si>
    <r>
      <t xml:space="preserve">La versión definitiva del cuestionario, en su versión electrónica, deberá remitirse a la dirección electrónica siguiente: </t>
    </r>
    <r>
      <rPr>
        <b/>
        <sz val="9"/>
        <rFont val="Arial"/>
        <family val="2"/>
      </rPr>
      <t>domingo.cortes@inegi.org.mx</t>
    </r>
  </si>
  <si>
    <t>Mtro. Mario Daniel Ignacio Gómez Soberón</t>
  </si>
  <si>
    <t>Calle 35 Norte 3626 Ex Rancho Colorado C.P. 72400 Puebla, Puebla</t>
  </si>
  <si>
    <t>Domingo Cortés Escobar</t>
  </si>
  <si>
    <t>Subdirección Estatal de Estadística Económica</t>
  </si>
  <si>
    <t>Subdirector Estatal</t>
  </si>
  <si>
    <t>domingo.cortes@inegi.org.mx</t>
  </si>
  <si>
    <t>32 4404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</si>
</sst>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44" formatCode="_-&quot;$&quot;* #,##0.00_-;\-&quot;$&quot;* #,##0.00_-;_-&quot;$&quot;* &quot;-&quot;??_-;_-@_-"/>
    <numFmt numFmtId="164" formatCode="0.0"/>
  </numFmts>
  <fonts count="82">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u/>
      <sz val="11"/>
      <color theme="10"/>
      <name val="Calibri"/>
      <family val="2"/>
      <scheme val="minor"/>
    </font>
    <font>
      <sz val="11"/>
      <color theme="1"/>
      <name val="Arial"/>
      <family val="2"/>
    </font>
    <font>
      <b/>
      <sz val="15"/>
      <color theme="1"/>
      <name val="Arial"/>
      <family val="2"/>
    </font>
    <font>
      <i/>
      <sz val="9"/>
      <color theme="1"/>
      <name val="Arial"/>
      <family val="2"/>
    </font>
    <font>
      <sz val="9"/>
      <color theme="1"/>
      <name val="Arial"/>
      <family val="2"/>
    </font>
    <font>
      <sz val="12"/>
      <color theme="1"/>
      <name val="Arial"/>
      <family val="2"/>
    </font>
    <font>
      <u/>
      <sz val="12"/>
      <color theme="1"/>
      <name val="Arial"/>
      <family val="2"/>
    </font>
    <font>
      <u/>
      <sz val="12"/>
      <color rgb="FF002060"/>
      <name val="Arial"/>
      <family val="2"/>
    </font>
    <font>
      <sz val="9"/>
      <color theme="0"/>
      <name val="Arial"/>
      <family val="2"/>
    </font>
    <font>
      <b/>
      <sz val="11"/>
      <color theme="0"/>
      <name val="Arial"/>
      <family val="2"/>
    </font>
    <font>
      <b/>
      <sz val="9"/>
      <color theme="0"/>
      <name val="Arial"/>
      <family val="2"/>
    </font>
    <font>
      <b/>
      <sz val="9"/>
      <color theme="1"/>
      <name val="Arial"/>
      <family val="2"/>
    </font>
    <font>
      <sz val="9"/>
      <name val="Arial"/>
      <family val="2"/>
    </font>
    <font>
      <i/>
      <sz val="9"/>
      <name val="Arial"/>
      <family val="2"/>
    </font>
    <font>
      <b/>
      <sz val="9"/>
      <name val="Arial"/>
      <family val="2"/>
    </font>
    <font>
      <sz val="11"/>
      <name val="Arial"/>
      <family val="2"/>
    </font>
    <font>
      <sz val="10"/>
      <color theme="1"/>
      <name val="Arial"/>
      <family val="2"/>
    </font>
    <font>
      <i/>
      <sz val="8"/>
      <color theme="1"/>
      <name val="Arial"/>
      <family val="2"/>
    </font>
    <font>
      <i/>
      <sz val="8"/>
      <name val="Arial"/>
      <family val="2"/>
    </font>
    <font>
      <b/>
      <sz val="15"/>
      <name val="Arial"/>
      <family val="2"/>
    </font>
    <font>
      <sz val="11"/>
      <name val="Calibri"/>
      <family val="2"/>
      <scheme val="minor"/>
    </font>
    <font>
      <b/>
      <i/>
      <sz val="8"/>
      <name val="Arial"/>
      <family val="2"/>
    </font>
    <font>
      <u/>
      <sz val="9"/>
      <color theme="10"/>
      <name val="Arial"/>
      <family val="2"/>
    </font>
    <font>
      <b/>
      <i/>
      <sz val="8"/>
      <color theme="1"/>
      <name val="Arial"/>
      <family val="2"/>
    </font>
    <font>
      <i/>
      <u/>
      <sz val="8"/>
      <color theme="1"/>
      <name val="Arial"/>
      <family val="2"/>
    </font>
    <font>
      <b/>
      <u/>
      <sz val="9"/>
      <color theme="10"/>
      <name val="Arial"/>
      <family val="2"/>
    </font>
    <font>
      <b/>
      <sz val="11"/>
      <name val="Symbol"/>
      <family val="1"/>
      <charset val="2"/>
    </font>
    <font>
      <u/>
      <sz val="11"/>
      <color theme="1"/>
      <name val="Arial"/>
      <family val="2"/>
    </font>
    <font>
      <u/>
      <sz val="9"/>
      <color theme="1"/>
      <name val="Arial"/>
      <family val="2"/>
    </font>
    <font>
      <i/>
      <sz val="8"/>
      <color rgb="FF0070C0"/>
      <name val="Arial"/>
      <family val="2"/>
    </font>
    <font>
      <sz val="8"/>
      <name val="Arial"/>
      <family val="2"/>
    </font>
    <font>
      <sz val="9"/>
      <name val="Calibri"/>
      <family val="2"/>
      <scheme val="minor"/>
    </font>
    <font>
      <sz val="9"/>
      <color rgb="FFFF0000"/>
      <name val="Arial"/>
      <family val="2"/>
    </font>
    <font>
      <i/>
      <u/>
      <sz val="8"/>
      <name val="Arial"/>
      <family val="2"/>
    </font>
    <font>
      <sz val="8"/>
      <color theme="1"/>
      <name val="Arial"/>
      <family val="2"/>
    </font>
    <font>
      <sz val="10"/>
      <name val="Arial"/>
      <family val="2"/>
    </font>
    <font>
      <u/>
      <sz val="11"/>
      <color theme="1"/>
      <name val="Calibri"/>
      <family val="2"/>
      <scheme val="minor"/>
    </font>
    <font>
      <b/>
      <sz val="11"/>
      <color theme="1"/>
      <name val="Symbol"/>
      <family val="1"/>
      <charset val="2"/>
    </font>
    <font>
      <b/>
      <sz val="8"/>
      <name val="Arial"/>
      <family val="2"/>
    </font>
    <font>
      <u/>
      <sz val="11"/>
      <name val="Arial"/>
      <family val="2"/>
    </font>
    <font>
      <u/>
      <sz val="11"/>
      <name val="Calibri"/>
      <family val="2"/>
      <scheme val="minor"/>
    </font>
    <font>
      <sz val="9"/>
      <color theme="1"/>
      <name val="Calibri"/>
      <family val="2"/>
      <scheme val="minor"/>
    </font>
    <font>
      <sz val="11"/>
      <color theme="10"/>
      <name val="Arial"/>
      <family val="2"/>
    </font>
    <font>
      <b/>
      <sz val="16"/>
      <name val="Arial"/>
      <family val="2"/>
    </font>
    <font>
      <sz val="11"/>
      <color indexed="8"/>
      <name val="Calibri"/>
      <family val="2"/>
    </font>
    <font>
      <b/>
      <i/>
      <u/>
      <sz val="8"/>
      <name val="Arial"/>
      <family val="2"/>
    </font>
    <font>
      <sz val="9"/>
      <name val="Arial "/>
    </font>
    <font>
      <b/>
      <i/>
      <sz val="9"/>
      <name val="Arial"/>
      <family val="2"/>
    </font>
    <font>
      <sz val="8"/>
      <name val="Calibri"/>
      <family val="2"/>
      <scheme val="minor"/>
    </font>
    <font>
      <u/>
      <sz val="9"/>
      <color rgb="FF002060"/>
      <name val="Arial"/>
      <family val="2"/>
    </font>
    <font>
      <b/>
      <u/>
      <sz val="12"/>
      <color theme="10"/>
      <name val="Arial"/>
      <family val="2"/>
    </font>
    <font>
      <sz val="8"/>
      <color theme="1"/>
      <name val="Calibri"/>
      <family val="2"/>
      <scheme val="minor"/>
    </font>
    <font>
      <sz val="12"/>
      <color rgb="FF002060"/>
      <name val="Arial"/>
      <family val="2"/>
    </font>
    <font>
      <b/>
      <sz val="11"/>
      <name val="Arial"/>
      <family val="2"/>
    </font>
    <font>
      <b/>
      <u/>
      <sz val="12"/>
      <color rgb="FF0070C0"/>
      <name val="Arial"/>
      <family val="2"/>
    </font>
    <font>
      <b/>
      <i/>
      <u/>
      <sz val="8"/>
      <color theme="1"/>
      <name val="Arial"/>
      <family val="2"/>
    </font>
    <font>
      <i/>
      <u/>
      <sz val="8"/>
      <color theme="10"/>
      <name val="Arial"/>
      <family val="2"/>
    </font>
    <font>
      <b/>
      <u/>
      <sz val="9"/>
      <color rgb="FF0563C1"/>
      <name val="Arial"/>
      <family val="2"/>
    </font>
    <font>
      <b/>
      <u/>
      <sz val="12"/>
      <color rgb="FF0563C1"/>
      <name val="Arial"/>
      <family val="2"/>
    </font>
    <font>
      <b/>
      <sz val="11"/>
      <color theme="1"/>
      <name val="Arial"/>
      <family val="2"/>
    </font>
    <font>
      <b/>
      <sz val="8"/>
      <color theme="1"/>
      <name val="Arial"/>
      <family val="2"/>
    </font>
    <font>
      <b/>
      <sz val="9"/>
      <color rgb="FFFF0000"/>
      <name val="Arial"/>
      <family val="2"/>
    </font>
    <font>
      <b/>
      <sz val="9"/>
      <color theme="7" tint="-0.249977111117893"/>
      <name val="Arial"/>
      <family val="2"/>
    </font>
    <font>
      <b/>
      <sz val="9"/>
      <color rgb="FF0070C0"/>
      <name val="Arial"/>
      <family val="2"/>
    </font>
    <font>
      <sz val="10"/>
      <name val="Calibri"/>
      <family val="2"/>
      <scheme val="minor"/>
    </font>
    <font>
      <sz val="11"/>
      <color rgb="FF000000"/>
      <name val="Calibri"/>
      <family val="2"/>
    </font>
    <font>
      <b/>
      <sz val="9"/>
      <color rgb="FFBF8F00"/>
      <name val="Arial"/>
      <family val="2"/>
    </font>
    <font>
      <b/>
      <sz val="11"/>
      <name val="Calibri"/>
      <family val="2"/>
      <scheme val="minor"/>
    </font>
    <font>
      <sz val="11"/>
      <color indexed="8"/>
      <name val="Calibri"/>
      <family val="2"/>
      <scheme val="minor"/>
    </font>
    <font>
      <sz val="7"/>
      <color theme="1"/>
      <name val="Arial"/>
      <family val="2"/>
    </font>
    <font>
      <u/>
      <sz val="7"/>
      <color theme="1"/>
      <name val="Arial"/>
      <family val="2"/>
    </font>
    <font>
      <sz val="6"/>
      <color theme="1"/>
      <name val="Calibri"/>
      <family val="2"/>
      <scheme val="minor"/>
    </font>
    <font>
      <sz val="6"/>
      <color theme="1"/>
      <name val="Arial"/>
      <family val="2"/>
    </font>
    <font>
      <sz val="10"/>
      <color theme="1"/>
      <name val="Calibri"/>
      <family val="2"/>
      <scheme val="minor"/>
    </font>
    <font>
      <sz val="7"/>
      <color theme="1"/>
      <name val="Calibri"/>
      <family val="2"/>
      <scheme val="minor"/>
    </font>
    <font>
      <b/>
      <sz val="11"/>
      <color rgb="FFFF0000"/>
      <name val="Calibri"/>
      <family val="2"/>
      <scheme val="minor"/>
    </font>
    <font>
      <sz val="5"/>
      <color theme="1"/>
      <name val="Calibri"/>
      <family val="2"/>
      <scheme val="minor"/>
    </font>
    <font>
      <sz val="5"/>
      <color theme="1"/>
      <name val="Arial"/>
      <family val="2"/>
    </font>
  </fonts>
  <fills count="29">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0077C8"/>
        <bgColor indexed="64"/>
      </patternFill>
    </fill>
    <fill>
      <patternFill patternType="solid">
        <fgColor rgb="FF706F6F"/>
        <bgColor indexed="64"/>
      </patternFill>
    </fill>
    <fill>
      <patternFill patternType="solid">
        <fgColor rgb="FFFFCCFF"/>
        <bgColor indexed="64"/>
      </patternFill>
    </fill>
    <fill>
      <patternFill patternType="solid">
        <fgColor rgb="FFFF0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rgb="FF00B05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99FF"/>
        <bgColor indexed="64"/>
      </patternFill>
    </fill>
    <fill>
      <patternFill patternType="solid">
        <fgColor theme="2" tint="-9.9978637043366805E-2"/>
        <bgColor indexed="64"/>
      </patternFill>
    </fill>
    <fill>
      <patternFill patternType="solid">
        <fgColor theme="0"/>
        <bgColor indexed="64"/>
      </patternFill>
    </fill>
    <fill>
      <patternFill patternType="solid">
        <fgColor theme="7" tint="0.59999389629810485"/>
        <bgColor indexed="64"/>
      </patternFill>
    </fill>
    <fill>
      <patternFill patternType="mediumGray"/>
    </fill>
    <fill>
      <patternFill patternType="solid">
        <fgColor theme="7" tint="0.79998168889431442"/>
        <bgColor indexed="64"/>
      </patternFill>
    </fill>
    <fill>
      <patternFill patternType="solid">
        <fgColor theme="9"/>
        <bgColor indexed="64"/>
      </patternFill>
    </fill>
    <fill>
      <patternFill patternType="solid">
        <fgColor rgb="FFFFC0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4" tint="0.59999389629810485"/>
        <bgColor indexed="64"/>
      </patternFill>
    </fill>
    <fill>
      <patternFill patternType="solid">
        <fgColor theme="8" tint="0.39997558519241921"/>
        <bgColor indexed="64"/>
      </patternFill>
    </fill>
  </fills>
  <borders count="98">
    <border>
      <left/>
      <right/>
      <top/>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theme="0" tint="-0.24994659260841701"/>
      </left>
      <right/>
      <top/>
      <bottom/>
      <diagonal/>
    </border>
    <border>
      <left/>
      <right style="medium">
        <color theme="0" tint="-0.2499465926084170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style="medium">
        <color theme="0" tint="-0.249977111117893"/>
      </left>
      <right/>
      <top style="medium">
        <color theme="0" tint="-0.249977111117893"/>
      </top>
      <bottom/>
      <diagonal/>
    </border>
    <border>
      <left/>
      <right/>
      <top style="medium">
        <color theme="0" tint="-0.249977111117893"/>
      </top>
      <bottom/>
      <diagonal/>
    </border>
    <border>
      <left/>
      <right style="medium">
        <color theme="0" tint="-0.249977111117893"/>
      </right>
      <top style="medium">
        <color theme="0" tint="-0.249977111117893"/>
      </top>
      <bottom/>
      <diagonal/>
    </border>
    <border>
      <left/>
      <right/>
      <top style="thin">
        <color indexed="64"/>
      </top>
      <bottom/>
      <diagonal/>
    </border>
    <border>
      <left style="medium">
        <color theme="0" tint="-0.249977111117893"/>
      </left>
      <right/>
      <top/>
      <bottom/>
      <diagonal/>
    </border>
    <border>
      <left/>
      <right style="medium">
        <color theme="0" tint="-0.249977111117893"/>
      </right>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style="thin">
        <color indexed="64"/>
      </left>
      <right/>
      <top style="medium">
        <color theme="0" tint="-0.249977111117893"/>
      </top>
      <bottom/>
      <diagonal/>
    </border>
    <border>
      <left/>
      <right style="thin">
        <color indexed="64"/>
      </right>
      <top style="medium">
        <color theme="0" tint="-0.249977111117893"/>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diagonal/>
    </border>
    <border>
      <left/>
      <right style="thin">
        <color indexed="64"/>
      </right>
      <top style="thin">
        <color indexed="64"/>
      </top>
      <bottom/>
      <diagonal/>
    </border>
    <border>
      <left/>
      <right style="thin">
        <color theme="1"/>
      </right>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auto="1"/>
      </left>
      <right/>
      <top style="medium">
        <color rgb="FFBFBFBF"/>
      </top>
      <bottom/>
      <diagonal/>
    </border>
    <border>
      <left/>
      <right/>
      <top style="medium">
        <color rgb="FFBFBFBF"/>
      </top>
      <bottom/>
      <diagonal/>
    </border>
    <border>
      <left/>
      <right style="thin">
        <color auto="1"/>
      </right>
      <top style="medium">
        <color rgb="FFBFBFBF"/>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thin">
        <color theme="1"/>
      </bottom>
      <diagonal/>
    </border>
    <border>
      <left style="thin">
        <color theme="1"/>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right style="thin">
        <color theme="1"/>
      </right>
      <top/>
      <bottom style="thin">
        <color indexed="64"/>
      </bottom>
      <diagonal/>
    </border>
    <border>
      <left style="thin">
        <color theme="1"/>
      </left>
      <right/>
      <top style="medium">
        <color rgb="FFBFBFBF"/>
      </top>
      <bottom/>
      <diagonal/>
    </border>
    <border>
      <left/>
      <right style="thin">
        <color theme="1"/>
      </right>
      <top style="medium">
        <color rgb="FFBFBFBF"/>
      </top>
      <bottom/>
      <diagonal/>
    </border>
    <border>
      <left style="thin">
        <color theme="1"/>
      </left>
      <right style="thin">
        <color theme="1"/>
      </right>
      <top style="thin">
        <color theme="1"/>
      </top>
      <bottom style="thin">
        <color theme="1"/>
      </bottom>
      <diagonal/>
    </border>
    <border>
      <left/>
      <right/>
      <top style="medium">
        <color theme="0" tint="-0.24994659260841701"/>
      </top>
      <bottom style="medium">
        <color theme="0" tint="-0.24994659260841701"/>
      </bottom>
      <diagonal/>
    </border>
    <border>
      <left/>
      <right style="medium">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rgb="FFBFBFBF"/>
      </left>
      <right style="thin">
        <color rgb="FFBFBFBF"/>
      </right>
      <top style="medium">
        <color rgb="FFBFBFBF"/>
      </top>
      <bottom style="medium">
        <color rgb="FFBFBFBF"/>
      </bottom>
      <diagonal/>
    </border>
    <border>
      <left style="thin">
        <color rgb="FFBFBFBF"/>
      </left>
      <right style="thin">
        <color rgb="FFBFBFBF"/>
      </right>
      <top style="medium">
        <color rgb="FFBFBFBF"/>
      </top>
      <bottom style="medium">
        <color rgb="FFBFBFBF"/>
      </bottom>
      <diagonal/>
    </border>
    <border>
      <left style="thin">
        <color rgb="FFBFBFBF"/>
      </left>
      <right style="medium">
        <color rgb="FFBFBFBF"/>
      </right>
      <top style="medium">
        <color rgb="FFBFBFBF"/>
      </top>
      <bottom style="medium">
        <color rgb="FFBFBFBF"/>
      </bottom>
      <diagonal/>
    </border>
    <border>
      <left/>
      <right style="thin">
        <color indexed="64"/>
      </right>
      <top/>
      <bottom style="thin">
        <color theme="1"/>
      </bottom>
      <diagonal/>
    </border>
    <border>
      <left style="thin">
        <color theme="1"/>
      </left>
      <right/>
      <top style="thin">
        <color indexed="64"/>
      </top>
      <bottom/>
      <diagonal/>
    </border>
    <border>
      <left/>
      <right style="thin">
        <color theme="1"/>
      </right>
      <top style="thin">
        <color indexed="64"/>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theme="1"/>
      </right>
      <top/>
      <bottom style="thin">
        <color theme="1"/>
      </bottom>
      <diagonal/>
    </border>
    <border>
      <left style="thin">
        <color indexed="64"/>
      </left>
      <right/>
      <top/>
      <bottom style="thin">
        <color theme="1"/>
      </bottom>
      <diagonal/>
    </border>
  </borders>
  <cellStyleXfs count="5">
    <xf numFmtId="0" fontId="0" fillId="0" borderId="0"/>
    <xf numFmtId="44"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9" fontId="48" fillId="0" borderId="0" applyFont="0" applyFill="0" applyBorder="0" applyAlignment="0" applyProtection="0"/>
  </cellStyleXfs>
  <cellXfs count="1010">
    <xf numFmtId="0" fontId="0" fillId="0" borderId="0" xfId="0"/>
    <xf numFmtId="0" fontId="5" fillId="0" borderId="0" xfId="0" applyFont="1" applyAlignment="1">
      <alignment wrapText="1"/>
    </xf>
    <xf numFmtId="0" fontId="5" fillId="0" borderId="0" xfId="0" applyFont="1" applyAlignment="1">
      <alignment vertical="center" wrapText="1"/>
    </xf>
    <xf numFmtId="0" fontId="5" fillId="0" borderId="0" xfId="0" applyFont="1"/>
    <xf numFmtId="0" fontId="7" fillId="0" borderId="0" xfId="0" applyFont="1" applyAlignment="1">
      <alignment vertical="center"/>
    </xf>
    <xf numFmtId="0" fontId="0" fillId="0" borderId="0" xfId="0" applyAlignment="1">
      <alignment vertical="center"/>
    </xf>
    <xf numFmtId="0" fontId="8" fillId="0" borderId="0" xfId="0" applyFont="1"/>
    <xf numFmtId="0" fontId="9" fillId="0" borderId="0" xfId="0" applyFont="1"/>
    <xf numFmtId="0" fontId="10" fillId="0" borderId="0" xfId="0" applyFont="1"/>
    <xf numFmtId="0" fontId="5" fillId="0" borderId="0" xfId="0" applyFont="1" applyAlignment="1">
      <alignment horizontal="justify" vertical="center" wrapText="1"/>
    </xf>
    <xf numFmtId="0" fontId="5" fillId="0" borderId="0" xfId="0" applyFont="1" applyAlignment="1">
      <alignment horizontal="center" vertical="center"/>
    </xf>
    <xf numFmtId="0" fontId="8" fillId="0" borderId="0" xfId="0" applyFont="1" applyAlignment="1">
      <alignment horizontal="justify" vertical="center" wrapText="1"/>
    </xf>
    <xf numFmtId="0" fontId="16" fillId="0" borderId="0" xfId="0" applyFont="1"/>
    <xf numFmtId="0" fontId="16" fillId="0" borderId="0" xfId="0" applyFont="1" applyAlignment="1">
      <alignment horizontal="justify" vertical="center" wrapText="1"/>
    </xf>
    <xf numFmtId="0" fontId="19" fillId="0" borderId="0" xfId="0" applyFont="1" applyAlignment="1">
      <alignment horizontal="justify"/>
    </xf>
    <xf numFmtId="0" fontId="18" fillId="0" borderId="0" xfId="0" applyFont="1" applyAlignment="1">
      <alignment vertical="center"/>
    </xf>
    <xf numFmtId="0" fontId="16" fillId="0" borderId="0" xfId="0" applyFont="1" applyAlignment="1">
      <alignment horizontal="justify" vertical="top" wrapText="1"/>
    </xf>
    <xf numFmtId="0" fontId="18" fillId="0" borderId="0" xfId="0" applyFont="1" applyAlignment="1">
      <alignment vertical="top" wrapText="1"/>
    </xf>
    <xf numFmtId="0" fontId="18" fillId="0" borderId="0" xfId="0" applyFont="1" applyAlignment="1">
      <alignment horizontal="center" vertical="top" wrapText="1"/>
    </xf>
    <xf numFmtId="0" fontId="16" fillId="0" borderId="0" xfId="0" applyFont="1" applyAlignment="1">
      <alignment horizontal="center" vertical="top" wrapText="1"/>
    </xf>
    <xf numFmtId="0" fontId="16" fillId="0" borderId="0" xfId="0" applyFont="1" applyAlignment="1">
      <alignment vertical="center" wrapText="1"/>
    </xf>
    <xf numFmtId="0" fontId="16" fillId="0" borderId="0" xfId="0" applyFont="1" applyAlignment="1">
      <alignment vertical="center"/>
    </xf>
    <xf numFmtId="0" fontId="5" fillId="0" borderId="0" xfId="0" applyFont="1" applyAlignment="1">
      <alignment vertical="center"/>
    </xf>
    <xf numFmtId="0" fontId="8" fillId="0" borderId="0" xfId="0" applyFont="1" applyAlignment="1">
      <alignment vertical="center"/>
    </xf>
    <xf numFmtId="0" fontId="8" fillId="0" borderId="0" xfId="0" applyFont="1" applyAlignment="1">
      <alignment vertical="center" wrapText="1"/>
    </xf>
    <xf numFmtId="0" fontId="3" fillId="0" borderId="0" xfId="0" applyFont="1" applyAlignment="1">
      <alignment vertical="center" textRotation="90" wrapText="1"/>
    </xf>
    <xf numFmtId="0" fontId="18" fillId="0" borderId="26" xfId="0" applyFont="1" applyBorder="1" applyAlignment="1">
      <alignment vertical="center"/>
    </xf>
    <xf numFmtId="0" fontId="18" fillId="0" borderId="28" xfId="0" applyFont="1" applyBorder="1" applyAlignment="1">
      <alignment vertical="center"/>
    </xf>
    <xf numFmtId="0" fontId="24" fillId="0" borderId="0" xfId="0" applyFont="1"/>
    <xf numFmtId="0" fontId="17" fillId="0" borderId="0" xfId="0" applyFont="1" applyAlignment="1">
      <alignment vertical="center"/>
    </xf>
    <xf numFmtId="0" fontId="25" fillId="0" borderId="31" xfId="0" applyFont="1" applyBorder="1" applyAlignment="1">
      <alignment horizontal="left" vertical="center"/>
    </xf>
    <xf numFmtId="0" fontId="22" fillId="0" borderId="0" xfId="0" applyFont="1" applyAlignment="1">
      <alignment horizontal="justify" vertical="center" wrapText="1"/>
    </xf>
    <xf numFmtId="0" fontId="22" fillId="0" borderId="0" xfId="0" applyFont="1" applyAlignment="1">
      <alignment vertical="center" wrapText="1"/>
    </xf>
    <xf numFmtId="0" fontId="16" fillId="0" borderId="31" xfId="0" applyFont="1" applyBorder="1"/>
    <xf numFmtId="0" fontId="16" fillId="0" borderId="31" xfId="0" applyFont="1" applyBorder="1" applyAlignment="1">
      <alignment horizontal="left" vertical="center" indent="4"/>
    </xf>
    <xf numFmtId="0" fontId="16" fillId="0" borderId="33" xfId="0" applyFont="1" applyBorder="1"/>
    <xf numFmtId="0" fontId="0" fillId="0" borderId="0" xfId="0" applyAlignment="1">
      <alignment vertical="center" wrapText="1"/>
    </xf>
    <xf numFmtId="0" fontId="7" fillId="4" borderId="38" xfId="0" applyFont="1" applyFill="1" applyBorder="1" applyAlignment="1">
      <alignment horizontal="center" vertical="center" wrapText="1"/>
    </xf>
    <xf numFmtId="0" fontId="8" fillId="0" borderId="0" xfId="0" applyFont="1" applyAlignment="1">
      <alignment horizontal="center" vertical="center"/>
    </xf>
    <xf numFmtId="0" fontId="5" fillId="0" borderId="31" xfId="0" applyFont="1" applyBorder="1"/>
    <xf numFmtId="0" fontId="21" fillId="0" borderId="0" xfId="0" applyFont="1" applyAlignment="1">
      <alignment horizontal="justify" vertical="center" wrapText="1"/>
    </xf>
    <xf numFmtId="0" fontId="7" fillId="0" borderId="31" xfId="0" applyFont="1" applyBorder="1" applyAlignment="1">
      <alignment horizontal="justify" vertical="center" wrapText="1"/>
    </xf>
    <xf numFmtId="0" fontId="18" fillId="0" borderId="33" xfId="0" applyFont="1" applyBorder="1" applyAlignment="1">
      <alignment horizontal="justify" vertical="center" wrapText="1"/>
    </xf>
    <xf numFmtId="0" fontId="11" fillId="0" borderId="0" xfId="0" applyFont="1"/>
    <xf numFmtId="0" fontId="5" fillId="0" borderId="33" xfId="0" applyFont="1" applyBorder="1"/>
    <xf numFmtId="0" fontId="14" fillId="0" borderId="0" xfId="0" applyFont="1" applyAlignment="1">
      <alignment horizontal="center" vertical="center" wrapText="1"/>
    </xf>
    <xf numFmtId="0" fontId="18" fillId="0" borderId="0" xfId="0" applyFont="1" applyAlignment="1">
      <alignment horizontal="justify" vertical="top" wrapText="1"/>
    </xf>
    <xf numFmtId="49" fontId="16" fillId="0" borderId="60" xfId="0" applyNumberFormat="1" applyFont="1" applyBorder="1" applyAlignment="1">
      <alignment horizontal="center" vertical="center" wrapText="1"/>
    </xf>
    <xf numFmtId="49" fontId="16" fillId="0" borderId="15" xfId="0" applyNumberFormat="1" applyFont="1" applyBorder="1" applyAlignment="1">
      <alignment horizontal="center" vertical="center" wrapText="1"/>
    </xf>
    <xf numFmtId="0" fontId="30" fillId="0" borderId="0" xfId="0" applyFont="1" applyAlignment="1">
      <alignment horizontal="right" vertical="center" wrapText="1"/>
    </xf>
    <xf numFmtId="0" fontId="15" fillId="0" borderId="0" xfId="0" applyFont="1" applyAlignment="1">
      <alignment vertical="center"/>
    </xf>
    <xf numFmtId="0" fontId="19" fillId="0" borderId="0" xfId="0" applyFont="1"/>
    <xf numFmtId="0" fontId="8" fillId="0" borderId="0" xfId="0" applyFont="1" applyAlignment="1">
      <alignment horizontal="justify" vertical="center"/>
    </xf>
    <xf numFmtId="49" fontId="8" fillId="0" borderId="15"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0" xfId="0" applyFont="1" applyAlignment="1">
      <alignment horizontal="center" vertical="center" wrapText="1"/>
    </xf>
    <xf numFmtId="49" fontId="16" fillId="0" borderId="15" xfId="0" applyNumberFormat="1" applyFont="1" applyBorder="1" applyAlignment="1">
      <alignment horizontal="center" vertical="center"/>
    </xf>
    <xf numFmtId="49" fontId="16" fillId="0" borderId="0" xfId="0" applyNumberFormat="1" applyFont="1" applyAlignment="1">
      <alignment horizontal="center" vertical="center" wrapText="1"/>
    </xf>
    <xf numFmtId="0" fontId="19" fillId="0" borderId="31" xfId="0" applyFont="1" applyBorder="1"/>
    <xf numFmtId="0" fontId="16" fillId="0" borderId="0" xfId="0" applyFont="1" applyAlignment="1">
      <alignment horizontal="center" vertical="center" wrapText="1"/>
    </xf>
    <xf numFmtId="0" fontId="34" fillId="0" borderId="0" xfId="0" applyFont="1" applyAlignment="1">
      <alignment horizontal="center" vertical="center" wrapText="1"/>
    </xf>
    <xf numFmtId="0" fontId="15" fillId="0" borderId="0" xfId="0" applyFont="1" applyAlignment="1">
      <alignment horizontal="justify" vertical="top"/>
    </xf>
    <xf numFmtId="0" fontId="41" fillId="0" borderId="0" xfId="0" applyFont="1" applyAlignment="1">
      <alignment horizontal="right" vertical="center" wrapText="1"/>
    </xf>
    <xf numFmtId="0" fontId="5" fillId="0" borderId="0" xfId="0" applyFont="1" applyAlignment="1">
      <alignment horizontal="center"/>
    </xf>
    <xf numFmtId="0" fontId="16" fillId="0" borderId="0" xfId="0" applyFont="1" applyAlignment="1">
      <alignment horizontal="justify"/>
    </xf>
    <xf numFmtId="0" fontId="8" fillId="0" borderId="0" xfId="0" applyFont="1" applyAlignment="1">
      <alignment horizontal="justify"/>
    </xf>
    <xf numFmtId="0" fontId="34" fillId="0" borderId="0" xfId="0" applyFont="1" applyAlignment="1">
      <alignment vertical="center"/>
    </xf>
    <xf numFmtId="0" fontId="16" fillId="0" borderId="0" xfId="0" applyFont="1" applyAlignment="1">
      <alignment horizontal="justify" vertical="center"/>
    </xf>
    <xf numFmtId="0" fontId="23" fillId="0" borderId="0" xfId="0" applyFont="1" applyAlignment="1">
      <alignment vertical="center" wrapText="1"/>
    </xf>
    <xf numFmtId="0" fontId="2" fillId="0" borderId="0" xfId="0" applyFont="1" applyAlignment="1">
      <alignment horizontal="center" vertical="center" wrapText="1"/>
    </xf>
    <xf numFmtId="0" fontId="24" fillId="0" borderId="0" xfId="0" applyFont="1" applyAlignment="1">
      <alignment vertical="top"/>
    </xf>
    <xf numFmtId="0" fontId="24" fillId="0" borderId="0" xfId="0" applyFont="1" applyAlignment="1">
      <alignment horizontal="left" vertical="center" indent="4"/>
    </xf>
    <xf numFmtId="0" fontId="50" fillId="0" borderId="40" xfId="0" applyFont="1" applyBorder="1" applyAlignment="1">
      <alignment horizontal="center" vertical="center" wrapText="1"/>
    </xf>
    <xf numFmtId="0" fontId="50" fillId="0" borderId="45" xfId="0" applyFont="1" applyBorder="1" applyAlignment="1">
      <alignment horizontal="center" vertical="center" wrapText="1"/>
    </xf>
    <xf numFmtId="0" fontId="14" fillId="0" borderId="0" xfId="0" applyFont="1" applyAlignment="1">
      <alignment vertical="center" wrapText="1"/>
    </xf>
    <xf numFmtId="0" fontId="3" fillId="0" borderId="0" xfId="0" applyFont="1" applyAlignment="1">
      <alignment vertical="center"/>
    </xf>
    <xf numFmtId="0" fontId="0" fillId="0" borderId="0" xfId="0" applyAlignment="1">
      <alignment vertical="top"/>
    </xf>
    <xf numFmtId="0" fontId="19" fillId="0" borderId="24" xfId="0" applyFont="1" applyBorder="1"/>
    <xf numFmtId="0" fontId="19" fillId="0" borderId="25" xfId="0" applyFont="1" applyBorder="1"/>
    <xf numFmtId="0" fontId="19" fillId="0" borderId="26" xfId="0" applyFont="1" applyBorder="1"/>
    <xf numFmtId="0" fontId="19" fillId="0" borderId="27" xfId="0" applyFont="1" applyBorder="1"/>
    <xf numFmtId="0" fontId="19" fillId="0" borderId="28" xfId="0" applyFont="1" applyBorder="1"/>
    <xf numFmtId="0" fontId="22" fillId="0" borderId="17" xfId="0" applyFont="1" applyBorder="1" applyAlignment="1">
      <alignment wrapText="1"/>
    </xf>
    <xf numFmtId="0" fontId="22" fillId="0" borderId="19" xfId="0" applyFont="1" applyBorder="1" applyAlignment="1">
      <alignment wrapText="1"/>
    </xf>
    <xf numFmtId="0" fontId="19" fillId="0" borderId="20" xfId="0" applyFont="1" applyBorder="1"/>
    <xf numFmtId="0" fontId="19" fillId="0" borderId="21" xfId="0" applyFont="1" applyBorder="1"/>
    <xf numFmtId="0" fontId="19" fillId="0" borderId="22" xfId="0" applyFont="1" applyBorder="1"/>
    <xf numFmtId="0" fontId="16" fillId="0" borderId="23" xfId="0" applyFont="1" applyBorder="1"/>
    <xf numFmtId="0" fontId="18" fillId="0" borderId="20" xfId="0" applyFont="1" applyBorder="1" applyAlignment="1">
      <alignment vertical="center"/>
    </xf>
    <xf numFmtId="0" fontId="18" fillId="0" borderId="21" xfId="0" applyFont="1" applyBorder="1" applyAlignment="1">
      <alignment vertical="center"/>
    </xf>
    <xf numFmtId="0" fontId="18" fillId="0" borderId="22" xfId="0" applyFont="1" applyBorder="1" applyAlignment="1">
      <alignment vertical="center"/>
    </xf>
    <xf numFmtId="0" fontId="22" fillId="0" borderId="16" xfId="0" applyFont="1" applyBorder="1" applyAlignment="1">
      <alignment vertical="center" wrapText="1"/>
    </xf>
    <xf numFmtId="0" fontId="53" fillId="0" borderId="0" xfId="0" applyFont="1" applyAlignment="1">
      <alignment vertical="center"/>
    </xf>
    <xf numFmtId="0" fontId="32" fillId="0" borderId="0" xfId="0" applyFont="1" applyAlignment="1">
      <alignment vertical="center"/>
    </xf>
    <xf numFmtId="0" fontId="5" fillId="0" borderId="0" xfId="0" applyFont="1" applyAlignment="1">
      <alignment horizontal="justify" wrapText="1"/>
    </xf>
    <xf numFmtId="49" fontId="15" fillId="0" borderId="0" xfId="0" applyNumberFormat="1" applyFont="1" applyAlignment="1">
      <alignment vertical="center"/>
    </xf>
    <xf numFmtId="0" fontId="18" fillId="0" borderId="0" xfId="0" applyFont="1" applyAlignment="1">
      <alignment vertical="center" wrapText="1"/>
    </xf>
    <xf numFmtId="0" fontId="22" fillId="0" borderId="16" xfId="0" applyFont="1" applyBorder="1" applyAlignment="1">
      <alignment horizontal="justify" vertical="center" wrapText="1"/>
    </xf>
    <xf numFmtId="0" fontId="56" fillId="0" borderId="0" xfId="0" applyFont="1" applyAlignment="1">
      <alignment horizontal="justify" vertical="center" wrapText="1"/>
    </xf>
    <xf numFmtId="0" fontId="11" fillId="0" borderId="0" xfId="0" applyFont="1" applyAlignment="1">
      <alignment horizontal="justify" vertical="center" wrapText="1"/>
    </xf>
    <xf numFmtId="0" fontId="11" fillId="0" borderId="0" xfId="3" applyFont="1" applyFill="1" applyAlignment="1">
      <alignment horizontal="justify" vertical="center" wrapText="1"/>
    </xf>
    <xf numFmtId="49" fontId="16" fillId="0" borderId="0" xfId="0" applyNumberFormat="1" applyFont="1" applyAlignment="1">
      <alignment vertical="center" wrapText="1"/>
    </xf>
    <xf numFmtId="0" fontId="38" fillId="0" borderId="0" xfId="0" applyFont="1" applyAlignment="1">
      <alignment horizontal="center" vertical="center" wrapText="1"/>
    </xf>
    <xf numFmtId="0" fontId="34" fillId="0" borderId="15" xfId="0" applyFont="1" applyBorder="1" applyAlignment="1" applyProtection="1">
      <alignment horizontal="center" vertical="center" wrapText="1"/>
      <protection locked="0"/>
    </xf>
    <xf numFmtId="0" fontId="19" fillId="0" borderId="0" xfId="0" applyFont="1" applyAlignment="1">
      <alignment horizontal="justify" wrapText="1"/>
    </xf>
    <xf numFmtId="49" fontId="8" fillId="0" borderId="0" xfId="0" applyNumberFormat="1" applyFont="1" applyAlignment="1">
      <alignment vertical="center"/>
    </xf>
    <xf numFmtId="0" fontId="5" fillId="0" borderId="0" xfId="0" applyFont="1" applyAlignment="1">
      <alignment horizontal="justify" vertical="center"/>
    </xf>
    <xf numFmtId="0" fontId="19" fillId="0" borderId="0" xfId="0" applyFont="1" applyAlignment="1">
      <alignment horizontal="justify" vertical="center" wrapText="1"/>
    </xf>
    <xf numFmtId="0" fontId="5" fillId="9" borderId="0" xfId="0" applyFont="1" applyFill="1" applyAlignment="1">
      <alignment wrapText="1"/>
    </xf>
    <xf numFmtId="0" fontId="5" fillId="9" borderId="0" xfId="0" applyFont="1" applyFill="1" applyAlignment="1">
      <alignment vertical="center" wrapText="1"/>
    </xf>
    <xf numFmtId="0" fontId="5" fillId="9" borderId="0" xfId="0" applyFont="1" applyFill="1"/>
    <xf numFmtId="0" fontId="24" fillId="9" borderId="0" xfId="0" applyFont="1" applyFill="1"/>
    <xf numFmtId="0" fontId="0" fillId="9" borderId="0" xfId="0" applyFill="1"/>
    <xf numFmtId="0" fontId="0" fillId="0" borderId="15" xfId="0" applyBorder="1"/>
    <xf numFmtId="0" fontId="0" fillId="0" borderId="15" xfId="0" applyBorder="1" applyAlignment="1">
      <alignment horizontal="center"/>
    </xf>
    <xf numFmtId="0" fontId="8" fillId="0" borderId="15" xfId="0" applyFont="1" applyBorder="1" applyAlignment="1">
      <alignment horizontal="center" vertical="center"/>
    </xf>
    <xf numFmtId="0" fontId="8" fillId="0" borderId="31" xfId="0" applyFont="1" applyBorder="1"/>
    <xf numFmtId="0" fontId="34" fillId="0" borderId="0" xfId="0" applyFont="1" applyAlignment="1">
      <alignment horizontal="center" vertical="center"/>
    </xf>
    <xf numFmtId="0" fontId="38" fillId="0" borderId="15" xfId="0" applyFont="1" applyBorder="1" applyAlignment="1">
      <alignment horizontal="center" vertical="center"/>
    </xf>
    <xf numFmtId="0" fontId="55" fillId="0" borderId="15" xfId="0" applyFont="1" applyBorder="1" applyAlignment="1">
      <alignment horizontal="center" vertical="center"/>
    </xf>
    <xf numFmtId="0" fontId="45" fillId="0" borderId="15" xfId="0" applyFont="1" applyBorder="1" applyAlignment="1">
      <alignment horizontal="center" vertical="center" wrapText="1"/>
    </xf>
    <xf numFmtId="0" fontId="69" fillId="0" borderId="15" xfId="0" applyFont="1" applyBorder="1"/>
    <xf numFmtId="0" fontId="0" fillId="0" borderId="15" xfId="0" applyBorder="1" applyAlignment="1">
      <alignment wrapText="1"/>
    </xf>
    <xf numFmtId="0" fontId="0" fillId="0" borderId="60" xfId="0" applyBorder="1" applyAlignment="1">
      <alignment horizontal="center"/>
    </xf>
    <xf numFmtId="0" fontId="0" fillId="0" borderId="60" xfId="0" applyBorder="1" applyAlignment="1">
      <alignment horizontal="center" vertical="center"/>
    </xf>
    <xf numFmtId="0" fontId="0" fillId="0" borderId="60" xfId="0" applyBorder="1"/>
    <xf numFmtId="0" fontId="0" fillId="18" borderId="15" xfId="0" applyFill="1" applyBorder="1"/>
    <xf numFmtId="0" fontId="45" fillId="0" borderId="15" xfId="0" applyFont="1" applyBorder="1" applyAlignment="1">
      <alignment horizontal="center"/>
    </xf>
    <xf numFmtId="0" fontId="55" fillId="0" borderId="15" xfId="0" applyFont="1" applyBorder="1" applyAlignment="1">
      <alignment horizontal="center"/>
    </xf>
    <xf numFmtId="0" fontId="0" fillId="0" borderId="0" xfId="0" applyAlignment="1">
      <alignment wrapText="1"/>
    </xf>
    <xf numFmtId="0" fontId="0" fillId="0" borderId="0" xfId="0" applyAlignment="1">
      <alignment horizontal="center"/>
    </xf>
    <xf numFmtId="0" fontId="18" fillId="0" borderId="65" xfId="0" applyFont="1" applyBorder="1" applyAlignment="1">
      <alignment horizontal="center" vertical="center" textRotation="90" wrapText="1"/>
    </xf>
    <xf numFmtId="0" fontId="16" fillId="0" borderId="65" xfId="0" applyFont="1" applyBorder="1" applyAlignment="1">
      <alignment horizontal="center" vertical="center" textRotation="90" wrapText="1"/>
    </xf>
    <xf numFmtId="0" fontId="55" fillId="0" borderId="15" xfId="0" applyFont="1" applyBorder="1"/>
    <xf numFmtId="0" fontId="55" fillId="16" borderId="15" xfId="0" applyFont="1" applyFill="1" applyBorder="1"/>
    <xf numFmtId="0" fontId="42" fillId="0" borderId="15" xfId="0" applyFont="1" applyBorder="1" applyAlignment="1">
      <alignment horizontal="center" vertical="center" wrapText="1"/>
    </xf>
    <xf numFmtId="0" fontId="8" fillId="16" borderId="15" xfId="0" applyFont="1" applyFill="1" applyBorder="1" applyAlignment="1">
      <alignment horizontal="center" vertical="center"/>
    </xf>
    <xf numFmtId="0" fontId="0" fillId="0" borderId="15" xfId="0" applyBorder="1" applyAlignment="1">
      <alignment horizontal="center" vertical="center"/>
    </xf>
    <xf numFmtId="0" fontId="45" fillId="0" borderId="15" xfId="0" applyFont="1" applyBorder="1" applyAlignment="1">
      <alignment vertical="center"/>
    </xf>
    <xf numFmtId="0" fontId="5" fillId="0" borderId="15" xfId="0" applyFont="1" applyBorder="1" applyAlignment="1">
      <alignment horizontal="center" vertical="center"/>
    </xf>
    <xf numFmtId="0" fontId="45" fillId="0" borderId="15" xfId="0" applyFont="1" applyBorder="1"/>
    <xf numFmtId="0" fontId="45" fillId="0" borderId="14" xfId="0" applyFont="1" applyBorder="1" applyAlignment="1">
      <alignment horizontal="center"/>
    </xf>
    <xf numFmtId="0" fontId="0" fillId="0" borderId="34" xfId="0" applyBorder="1" applyAlignment="1">
      <alignment horizontal="center"/>
    </xf>
    <xf numFmtId="0" fontId="0" fillId="16" borderId="15" xfId="0" applyFill="1" applyBorder="1"/>
    <xf numFmtId="0" fontId="40" fillId="0" borderId="0" xfId="0" applyFont="1"/>
    <xf numFmtId="0" fontId="55" fillId="0" borderId="14" xfId="0" applyFont="1" applyBorder="1" applyAlignment="1">
      <alignment horizontal="center"/>
    </xf>
    <xf numFmtId="0" fontId="8" fillId="19" borderId="0" xfId="0" applyFont="1" applyFill="1" applyAlignment="1">
      <alignment vertical="center"/>
    </xf>
    <xf numFmtId="49" fontId="55" fillId="0" borderId="15" xfId="0" applyNumberFormat="1" applyFont="1" applyBorder="1" applyAlignment="1">
      <alignment horizontal="center" vertical="center"/>
    </xf>
    <xf numFmtId="0" fontId="0" fillId="18" borderId="15" xfId="0" applyFill="1" applyBorder="1" applyAlignment="1">
      <alignment wrapText="1"/>
    </xf>
    <xf numFmtId="0" fontId="25" fillId="0" borderId="71" xfId="0" applyFont="1" applyBorder="1" applyAlignment="1">
      <alignment horizontal="left" vertical="center"/>
    </xf>
    <xf numFmtId="0" fontId="16" fillId="0" borderId="71" xfId="0" applyFont="1" applyBorder="1"/>
    <xf numFmtId="0" fontId="16" fillId="0" borderId="72" xfId="0" applyFont="1" applyBorder="1"/>
    <xf numFmtId="0" fontId="19" fillId="0" borderId="33" xfId="0" applyFont="1" applyBorder="1"/>
    <xf numFmtId="0" fontId="0" fillId="0" borderId="0" xfId="0" applyAlignment="1">
      <alignment horizontal="center" vertical="center"/>
    </xf>
    <xf numFmtId="49" fontId="8" fillId="0" borderId="15" xfId="0" applyNumberFormat="1" applyFont="1" applyBorder="1" applyAlignment="1">
      <alignment horizontal="center" vertical="center"/>
    </xf>
    <xf numFmtId="49" fontId="16" fillId="0" borderId="12" xfId="0" applyNumberFormat="1" applyFont="1" applyBorder="1" applyAlignment="1">
      <alignment horizontal="center" vertical="center" wrapText="1"/>
    </xf>
    <xf numFmtId="0" fontId="55" fillId="0" borderId="0" xfId="0" applyFont="1" applyAlignment="1">
      <alignment horizontal="center" vertical="center" wrapText="1"/>
    </xf>
    <xf numFmtId="0" fontId="8" fillId="0" borderId="60" xfId="0" applyFont="1" applyBorder="1" applyAlignment="1">
      <alignment horizontal="center" vertical="center"/>
    </xf>
    <xf numFmtId="0" fontId="0" fillId="18" borderId="60" xfId="0" applyFill="1" applyBorder="1"/>
    <xf numFmtId="0" fontId="45" fillId="18" borderId="15" xfId="0" applyFont="1" applyFill="1" applyBorder="1"/>
    <xf numFmtId="0" fontId="8" fillId="16" borderId="34" xfId="0" applyFont="1" applyFill="1" applyBorder="1" applyAlignment="1">
      <alignment horizontal="center" vertical="center"/>
    </xf>
    <xf numFmtId="0" fontId="18" fillId="0" borderId="15" xfId="0" applyFont="1" applyBorder="1" applyAlignment="1">
      <alignment horizontal="center" vertical="center" wrapText="1"/>
    </xf>
    <xf numFmtId="0" fontId="16" fillId="0" borderId="15" xfId="0" applyFont="1" applyBorder="1" applyAlignment="1">
      <alignment horizontal="center" vertical="center" wrapText="1"/>
    </xf>
    <xf numFmtId="0" fontId="8" fillId="10" borderId="15" xfId="0" applyFont="1" applyFill="1" applyBorder="1" applyAlignment="1">
      <alignment horizontal="center" vertical="center"/>
    </xf>
    <xf numFmtId="0" fontId="8" fillId="0" borderId="15" xfId="0" applyFont="1" applyBorder="1" applyAlignment="1">
      <alignment horizontal="center" vertical="center" wrapText="1"/>
    </xf>
    <xf numFmtId="0" fontId="8" fillId="24" borderId="15" xfId="0" applyFont="1" applyFill="1" applyBorder="1" applyAlignment="1">
      <alignment horizontal="center" vertical="center"/>
    </xf>
    <xf numFmtId="49" fontId="8" fillId="0" borderId="12" xfId="0" applyNumberFormat="1" applyFont="1" applyBorder="1" applyAlignment="1">
      <alignment horizontal="center" vertical="center" wrapText="1"/>
    </xf>
    <xf numFmtId="49" fontId="16" fillId="0" borderId="0" xfId="0" applyNumberFormat="1" applyFont="1" applyAlignment="1">
      <alignment horizontal="center" vertical="center" textRotation="90" wrapText="1"/>
    </xf>
    <xf numFmtId="49" fontId="16" fillId="0" borderId="13" xfId="0" applyNumberFormat="1" applyFont="1" applyBorder="1" applyAlignment="1">
      <alignment horizontal="center" vertical="center" wrapText="1"/>
    </xf>
    <xf numFmtId="0" fontId="8" fillId="9" borderId="0" xfId="0" applyFont="1" applyFill="1" applyAlignment="1">
      <alignment horizontal="center" vertical="center"/>
    </xf>
    <xf numFmtId="0" fontId="25" fillId="0" borderId="31" xfId="0" applyFont="1" applyBorder="1" applyAlignment="1">
      <alignment horizontal="justify" vertical="center" wrapText="1"/>
    </xf>
    <xf numFmtId="0" fontId="22" fillId="0" borderId="31" xfId="0" applyFont="1" applyBorder="1" applyAlignment="1">
      <alignment vertical="center" wrapText="1"/>
    </xf>
    <xf numFmtId="0" fontId="27" fillId="0" borderId="31" xfId="0" applyFont="1" applyBorder="1" applyAlignment="1">
      <alignment horizontal="left" vertical="center"/>
    </xf>
    <xf numFmtId="0" fontId="10" fillId="0" borderId="0" xfId="0" applyFont="1" applyAlignment="1">
      <alignment wrapText="1"/>
    </xf>
    <xf numFmtId="0" fontId="21" fillId="0" borderId="31" xfId="0" applyFont="1" applyBorder="1" applyAlignment="1">
      <alignment vertical="center" wrapText="1"/>
    </xf>
    <xf numFmtId="0" fontId="21" fillId="0" borderId="0" xfId="0" applyFont="1" applyAlignment="1">
      <alignment vertical="center" wrapText="1"/>
    </xf>
    <xf numFmtId="0" fontId="21" fillId="0" borderId="0" xfId="0" applyFont="1" applyAlignment="1">
      <alignment horizontal="justify" vertical="center"/>
    </xf>
    <xf numFmtId="0" fontId="38" fillId="0" borderId="0" xfId="0" applyFont="1" applyAlignment="1">
      <alignment vertical="center"/>
    </xf>
    <xf numFmtId="0" fontId="45" fillId="18" borderId="15" xfId="0" applyFont="1" applyFill="1" applyBorder="1" applyAlignment="1">
      <alignment wrapText="1"/>
    </xf>
    <xf numFmtId="0" fontId="32" fillId="9" borderId="0" xfId="0" applyFont="1" applyFill="1" applyAlignment="1">
      <alignment horizontal="center" vertical="center"/>
    </xf>
    <xf numFmtId="0" fontId="32" fillId="0" borderId="0" xfId="0" applyFont="1" applyAlignment="1">
      <alignment horizontal="center" vertical="center"/>
    </xf>
    <xf numFmtId="0" fontId="19" fillId="0" borderId="0" xfId="0" applyFont="1" applyAlignment="1">
      <alignment vertical="center"/>
    </xf>
    <xf numFmtId="0" fontId="33" fillId="0" borderId="0" xfId="2" applyFont="1" applyFill="1" applyAlignment="1" applyProtection="1">
      <alignment vertical="center"/>
    </xf>
    <xf numFmtId="49" fontId="8" fillId="0" borderId="15" xfId="0" applyNumberFormat="1" applyFont="1" applyBorder="1" applyAlignment="1">
      <alignment horizontal="center" vertical="center" textRotation="90" wrapText="1"/>
    </xf>
    <xf numFmtId="0" fontId="45" fillId="0" borderId="15" xfId="0" applyFont="1" applyBorder="1" applyAlignment="1">
      <alignment horizontal="center" vertical="center"/>
    </xf>
    <xf numFmtId="0" fontId="45" fillId="0" borderId="15" xfId="0" quotePrefix="1" applyFont="1" applyBorder="1" applyAlignment="1">
      <alignment horizontal="center" vertical="center"/>
    </xf>
    <xf numFmtId="0" fontId="8" fillId="0" borderId="0" xfId="0" quotePrefix="1" applyFont="1" applyAlignment="1">
      <alignment vertical="center" wrapText="1"/>
    </xf>
    <xf numFmtId="49" fontId="8" fillId="0" borderId="60" xfId="0" applyNumberFormat="1" applyFont="1" applyBorder="1" applyAlignment="1">
      <alignment horizontal="center" vertical="center" wrapText="1"/>
    </xf>
    <xf numFmtId="49" fontId="16" fillId="0" borderId="15" xfId="0" applyNumberFormat="1" applyFont="1" applyBorder="1" applyAlignment="1">
      <alignment horizontal="center" vertical="center" textRotation="90" wrapText="1"/>
    </xf>
    <xf numFmtId="0" fontId="22" fillId="0" borderId="33" xfId="0" applyFont="1" applyBorder="1" applyAlignment="1">
      <alignment vertical="center" wrapText="1"/>
    </xf>
    <xf numFmtId="0" fontId="25" fillId="0" borderId="33" xfId="0" applyFont="1" applyBorder="1" applyAlignment="1">
      <alignment horizontal="left" vertical="center"/>
    </xf>
    <xf numFmtId="0" fontId="34" fillId="0" borderId="0" xfId="0" applyFont="1"/>
    <xf numFmtId="0" fontId="24" fillId="0" borderId="0" xfId="0" applyFont="1" applyAlignment="1">
      <alignment vertical="center"/>
    </xf>
    <xf numFmtId="0" fontId="29" fillId="0" borderId="0" xfId="2" applyFont="1" applyFill="1" applyAlignment="1" applyProtection="1">
      <alignment vertical="center" wrapText="1"/>
    </xf>
    <xf numFmtId="0" fontId="29" fillId="0" borderId="0" xfId="2" applyFont="1" applyFill="1" applyAlignment="1" applyProtection="1">
      <alignment horizontal="right" vertical="center" wrapText="1"/>
    </xf>
    <xf numFmtId="0" fontId="38" fillId="0" borderId="0" xfId="0" applyFont="1" applyAlignment="1">
      <alignment horizontal="center" vertical="center"/>
    </xf>
    <xf numFmtId="0" fontId="15" fillId="0" borderId="0" xfId="0" applyFont="1" applyAlignment="1">
      <alignment horizontal="center" vertical="top"/>
    </xf>
    <xf numFmtId="0" fontId="44" fillId="0" borderId="0" xfId="0" applyFont="1"/>
    <xf numFmtId="0" fontId="55" fillId="9" borderId="0" xfId="0" applyFont="1" applyFill="1" applyAlignment="1">
      <alignment wrapText="1"/>
    </xf>
    <xf numFmtId="0" fontId="18" fillId="0" borderId="0" xfId="0" applyFont="1" applyAlignment="1">
      <alignment horizontal="left" vertical="top"/>
    </xf>
    <xf numFmtId="0" fontId="27" fillId="0" borderId="31" xfId="0" applyFont="1" applyBorder="1" applyAlignment="1">
      <alignment horizontal="justify" vertical="center" wrapText="1"/>
    </xf>
    <xf numFmtId="0" fontId="16" fillId="0" borderId="0" xfId="1" applyNumberFormat="1" applyFont="1" applyFill="1" applyBorder="1" applyAlignment="1" applyProtection="1">
      <alignment horizontal="center" vertical="center" wrapText="1"/>
    </xf>
    <xf numFmtId="0" fontId="16" fillId="0" borderId="15" xfId="0" applyFont="1" applyBorder="1" applyAlignment="1">
      <alignment horizontal="center" vertical="center"/>
    </xf>
    <xf numFmtId="49" fontId="34" fillId="0" borderId="0" xfId="0" applyNumberFormat="1" applyFont="1" applyAlignment="1">
      <alignment horizontal="center" vertical="center" wrapText="1"/>
    </xf>
    <xf numFmtId="0" fontId="34" fillId="0" borderId="0" xfId="0" applyFont="1" applyAlignment="1">
      <alignment horizontal="left" vertical="center"/>
    </xf>
    <xf numFmtId="49" fontId="8" fillId="0" borderId="0" xfId="0" applyNumberFormat="1" applyFont="1" applyAlignment="1">
      <alignment horizontal="right" vertical="center"/>
    </xf>
    <xf numFmtId="0" fontId="8" fillId="0" borderId="0" xfId="0" applyFont="1" applyAlignment="1">
      <alignment horizontal="left" vertical="center"/>
    </xf>
    <xf numFmtId="49" fontId="16" fillId="0" borderId="0" xfId="0" applyNumberFormat="1" applyFont="1" applyAlignment="1">
      <alignment vertical="center"/>
    </xf>
    <xf numFmtId="0" fontId="16" fillId="0" borderId="0" xfId="0" applyFont="1" applyAlignment="1">
      <alignment horizontal="left" vertical="center"/>
    </xf>
    <xf numFmtId="0" fontId="19" fillId="0" borderId="0" xfId="0" applyFont="1" applyAlignment="1">
      <alignment horizontal="left" vertical="center"/>
    </xf>
    <xf numFmtId="0" fontId="16" fillId="9" borderId="0" xfId="0" applyFont="1" applyFill="1" applyAlignment="1">
      <alignment horizontal="center" vertical="center"/>
    </xf>
    <xf numFmtId="0" fontId="16" fillId="0" borderId="0" xfId="0" applyFont="1" applyAlignment="1">
      <alignment horizontal="center" vertical="center"/>
    </xf>
    <xf numFmtId="0" fontId="19" fillId="9" borderId="0" xfId="0" applyFont="1" applyFill="1"/>
    <xf numFmtId="0" fontId="19" fillId="0" borderId="0" xfId="0" applyFont="1" applyAlignment="1">
      <alignment vertical="center" wrapText="1"/>
    </xf>
    <xf numFmtId="0" fontId="27" fillId="0" borderId="33" xfId="0" applyFont="1" applyBorder="1" applyAlignment="1">
      <alignment horizontal="left" vertical="center"/>
    </xf>
    <xf numFmtId="0" fontId="31" fillId="0" borderId="0" xfId="0" applyFont="1" applyAlignment="1">
      <alignment horizontal="center" vertical="top"/>
    </xf>
    <xf numFmtId="0" fontId="55" fillId="0" borderId="0" xfId="0" applyFont="1" applyAlignment="1">
      <alignment horizontal="center"/>
    </xf>
    <xf numFmtId="49" fontId="55" fillId="0" borderId="0" xfId="0" applyNumberFormat="1" applyFont="1" applyAlignment="1">
      <alignment horizontal="center" vertical="center"/>
    </xf>
    <xf numFmtId="0" fontId="5" fillId="7" borderId="0" xfId="0" applyFont="1" applyFill="1" applyAlignment="1">
      <alignment vertical="center" wrapText="1"/>
    </xf>
    <xf numFmtId="0" fontId="18" fillId="9" borderId="0" xfId="0" applyFont="1" applyFill="1" applyAlignment="1">
      <alignment horizontal="center" vertical="top" wrapText="1"/>
    </xf>
    <xf numFmtId="0" fontId="35" fillId="0" borderId="0" xfId="0" applyFont="1"/>
    <xf numFmtId="0" fontId="19" fillId="9" borderId="0" xfId="0" applyFont="1" applyFill="1" applyAlignment="1">
      <alignment vertical="center"/>
    </xf>
    <xf numFmtId="0" fontId="18" fillId="0" borderId="0" xfId="0" applyFont="1" applyAlignment="1">
      <alignment horizontal="center" vertical="top"/>
    </xf>
    <xf numFmtId="0" fontId="15" fillId="0" borderId="0" xfId="0" applyFont="1" applyAlignment="1">
      <alignment horizontal="center" vertical="top" wrapText="1"/>
    </xf>
    <xf numFmtId="0" fontId="43" fillId="0" borderId="0" xfId="0" applyFont="1"/>
    <xf numFmtId="0" fontId="18" fillId="0" borderId="0" xfId="0" applyFont="1" applyAlignment="1">
      <alignment vertical="top"/>
    </xf>
    <xf numFmtId="0" fontId="24" fillId="0" borderId="0" xfId="0" applyFont="1" applyAlignment="1">
      <alignment wrapText="1"/>
    </xf>
    <xf numFmtId="0" fontId="8" fillId="9" borderId="0" xfId="0" applyFont="1" applyFill="1" applyAlignment="1">
      <alignment vertical="center"/>
    </xf>
    <xf numFmtId="0" fontId="8" fillId="0" borderId="0" xfId="0" applyFont="1" applyAlignment="1">
      <alignment horizontal="left" vertical="center" wrapText="1"/>
    </xf>
    <xf numFmtId="0" fontId="8" fillId="9" borderId="0" xfId="0" applyFont="1" applyFill="1" applyAlignment="1">
      <alignment vertical="center" wrapText="1"/>
    </xf>
    <xf numFmtId="0" fontId="18" fillId="0" borderId="0" xfId="4" applyNumberFormat="1" applyFont="1" applyFill="1" applyAlignment="1" applyProtection="1">
      <alignment horizontal="center" vertical="top" wrapText="1"/>
    </xf>
    <xf numFmtId="0" fontId="15" fillId="0" borderId="0" xfId="0" applyFont="1" applyAlignment="1">
      <alignment vertical="center" wrapText="1"/>
    </xf>
    <xf numFmtId="0" fontId="5" fillId="0" borderId="16" xfId="0" applyFont="1" applyBorder="1" applyAlignment="1">
      <alignment horizontal="justify" vertical="center" wrapText="1"/>
    </xf>
    <xf numFmtId="0" fontId="29" fillId="0" borderId="0" xfId="2" applyFont="1" applyFill="1" applyAlignment="1" applyProtection="1">
      <alignment horizontal="center" vertical="center" wrapText="1"/>
    </xf>
    <xf numFmtId="0" fontId="5" fillId="0" borderId="0" xfId="0" applyFont="1" applyAlignment="1">
      <alignment horizontal="left" vertical="center" wrapText="1"/>
    </xf>
    <xf numFmtId="0" fontId="30" fillId="0" borderId="0" xfId="0" applyFont="1" applyAlignment="1">
      <alignment horizontal="right" vertical="center"/>
    </xf>
    <xf numFmtId="0" fontId="64" fillId="0" borderId="15" xfId="0" applyFont="1" applyBorder="1" applyAlignment="1">
      <alignment horizontal="center" vertical="center" wrapText="1"/>
    </xf>
    <xf numFmtId="0" fontId="14" fillId="0" borderId="0" xfId="0" applyFont="1" applyAlignment="1">
      <alignment horizontal="center" vertical="center"/>
    </xf>
    <xf numFmtId="0" fontId="77" fillId="0" borderId="15" xfId="0" applyFont="1" applyBorder="1" applyAlignment="1">
      <alignment horizontal="center"/>
    </xf>
    <xf numFmtId="49" fontId="16" fillId="26" borderId="15" xfId="0" applyNumberFormat="1" applyFont="1" applyFill="1" applyBorder="1" applyAlignment="1">
      <alignment horizontal="center" vertical="center" textRotation="90" wrapText="1"/>
    </xf>
    <xf numFmtId="0" fontId="34" fillId="0" borderId="15" xfId="0" applyFont="1" applyBorder="1" applyAlignment="1">
      <alignment horizontal="center" vertical="center"/>
    </xf>
    <xf numFmtId="0" fontId="0" fillId="26" borderId="15" xfId="0" applyFill="1" applyBorder="1"/>
    <xf numFmtId="0" fontId="24" fillId="16" borderId="15" xfId="0" applyFont="1" applyFill="1" applyBorder="1"/>
    <xf numFmtId="49" fontId="8" fillId="26" borderId="15" xfId="0" applyNumberFormat="1" applyFont="1" applyFill="1" applyBorder="1" applyAlignment="1">
      <alignment horizontal="center" vertical="center" textRotation="90" wrapText="1"/>
    </xf>
    <xf numFmtId="0" fontId="8" fillId="16" borderId="60" xfId="0" applyFont="1" applyFill="1" applyBorder="1" applyAlignment="1">
      <alignment horizontal="center" vertical="center"/>
    </xf>
    <xf numFmtId="0" fontId="38" fillId="0" borderId="0" xfId="0" applyFont="1" applyAlignment="1">
      <alignment horizontal="left" vertical="center" wrapText="1"/>
    </xf>
    <xf numFmtId="0" fontId="8" fillId="0" borderId="0" xfId="0" applyFont="1" applyAlignment="1">
      <alignment vertical="center" textRotation="90" wrapText="1"/>
    </xf>
    <xf numFmtId="0" fontId="8" fillId="26" borderId="0" xfId="0" applyFont="1" applyFill="1" applyAlignment="1">
      <alignment vertical="center" textRotation="90" wrapText="1"/>
    </xf>
    <xf numFmtId="164" fontId="0" fillId="0" borderId="15" xfId="0" applyNumberFormat="1" applyBorder="1"/>
    <xf numFmtId="0" fontId="8" fillId="0" borderId="0" xfId="0" applyFont="1" applyAlignment="1">
      <alignment wrapText="1"/>
    </xf>
    <xf numFmtId="0" fontId="25" fillId="0" borderId="33" xfId="0" applyFont="1" applyBorder="1" applyAlignment="1">
      <alignment horizontal="justify" vertical="center"/>
    </xf>
    <xf numFmtId="0" fontId="22" fillId="0" borderId="31" xfId="0" applyFont="1" applyBorder="1" applyAlignment="1">
      <alignment horizontal="justify" vertical="center" wrapText="1"/>
    </xf>
    <xf numFmtId="0" fontId="22" fillId="0" borderId="33" xfId="0" applyFont="1" applyBorder="1" applyAlignment="1">
      <alignment horizontal="justify" vertical="center" wrapText="1"/>
    </xf>
    <xf numFmtId="0" fontId="19" fillId="0" borderId="0" xfId="0" applyFont="1" applyAlignment="1">
      <alignment horizontal="center"/>
    </xf>
    <xf numFmtId="0" fontId="65" fillId="0" borderId="0" xfId="0" applyFont="1"/>
    <xf numFmtId="0" fontId="67" fillId="0" borderId="0" xfId="0" applyFont="1"/>
    <xf numFmtId="0" fontId="0" fillId="18" borderId="60" xfId="0" applyFill="1" applyBorder="1" applyAlignment="1">
      <alignment wrapText="1"/>
    </xf>
    <xf numFmtId="0" fontId="16" fillId="9" borderId="0" xfId="0" applyFont="1" applyFill="1"/>
    <xf numFmtId="0" fontId="45" fillId="9" borderId="0" xfId="0" applyFont="1" applyFill="1"/>
    <xf numFmtId="0" fontId="45" fillId="0" borderId="0" xfId="0" applyFont="1"/>
    <xf numFmtId="0" fontId="36" fillId="0" borderId="0" xfId="0" applyFont="1" applyAlignment="1">
      <alignment horizontal="center" vertical="center" wrapText="1"/>
    </xf>
    <xf numFmtId="0" fontId="8" fillId="9" borderId="0" xfId="0" applyFont="1" applyFill="1"/>
    <xf numFmtId="0" fontId="40" fillId="9" borderId="0" xfId="0" applyFont="1" applyFill="1"/>
    <xf numFmtId="0" fontId="17" fillId="0" borderId="0" xfId="0" applyFont="1" applyAlignment="1">
      <alignment horizontal="justify" vertical="center" wrapText="1"/>
    </xf>
    <xf numFmtId="0" fontId="78" fillId="0" borderId="0" xfId="0" applyFont="1"/>
    <xf numFmtId="0" fontId="55" fillId="0" borderId="0" xfId="0" applyFont="1"/>
    <xf numFmtId="0" fontId="77" fillId="0" borderId="0" xfId="0" applyFont="1"/>
    <xf numFmtId="0" fontId="25" fillId="0" borderId="33" xfId="0" applyFont="1" applyBorder="1" applyAlignment="1">
      <alignment horizontal="justify" vertical="justify"/>
    </xf>
    <xf numFmtId="49" fontId="16" fillId="0" borderId="60" xfId="0" applyNumberFormat="1" applyFont="1" applyBorder="1" applyAlignment="1">
      <alignment horizontal="center" vertical="center"/>
    </xf>
    <xf numFmtId="0" fontId="5" fillId="26" borderId="0" xfId="0" applyFont="1" applyFill="1" applyAlignment="1">
      <alignment wrapText="1"/>
    </xf>
    <xf numFmtId="0" fontId="5" fillId="26" borderId="0" xfId="0" applyFont="1" applyFill="1" applyAlignment="1">
      <alignment vertical="center" wrapText="1"/>
    </xf>
    <xf numFmtId="0" fontId="5" fillId="26" borderId="0" xfId="0" applyFont="1" applyFill="1"/>
    <xf numFmtId="0" fontId="46" fillId="0" borderId="0" xfId="3" applyNumberFormat="1" applyFont="1" applyFill="1" applyAlignment="1" applyProtection="1">
      <alignment vertical="center"/>
    </xf>
    <xf numFmtId="2" fontId="0" fillId="0" borderId="0" xfId="0" applyNumberFormat="1" applyAlignment="1">
      <alignment horizontal="center" vertical="center"/>
    </xf>
    <xf numFmtId="2" fontId="0" fillId="0" borderId="0" xfId="0" applyNumberFormat="1"/>
    <xf numFmtId="0" fontId="5" fillId="26" borderId="0" xfId="0" applyFont="1" applyFill="1" applyAlignment="1">
      <alignment horizontal="center" vertical="center"/>
    </xf>
    <xf numFmtId="2" fontId="0" fillId="0" borderId="0" xfId="0" applyNumberFormat="1" applyAlignment="1">
      <alignment horizontal="center"/>
    </xf>
    <xf numFmtId="1" fontId="9" fillId="0" borderId="0" xfId="0" applyNumberFormat="1" applyFont="1" applyAlignment="1">
      <alignment horizontal="center"/>
    </xf>
    <xf numFmtId="0" fontId="8" fillId="26" borderId="0" xfId="0" applyFont="1" applyFill="1" applyAlignment="1">
      <alignment horizontal="center" vertical="center"/>
    </xf>
    <xf numFmtId="1" fontId="9" fillId="0" borderId="0" xfId="0" applyNumberFormat="1" applyFont="1"/>
    <xf numFmtId="0" fontId="19" fillId="0" borderId="0" xfId="0" applyFont="1" applyAlignment="1">
      <alignment horizontal="center" vertical="center"/>
    </xf>
    <xf numFmtId="0" fontId="19" fillId="0" borderId="0" xfId="0" applyFont="1" applyAlignment="1">
      <alignment horizontal="justify" vertical="center"/>
    </xf>
    <xf numFmtId="0" fontId="16" fillId="0" borderId="15" xfId="0" applyFont="1" applyBorder="1" applyAlignment="1" applyProtection="1">
      <alignment horizontal="center" vertical="center" wrapText="1"/>
      <protection locked="0"/>
    </xf>
    <xf numFmtId="0" fontId="8" fillId="0" borderId="15" xfId="0" applyFont="1" applyBorder="1" applyAlignment="1" applyProtection="1">
      <alignment horizontal="center" vertical="center" wrapText="1"/>
      <protection locked="0"/>
    </xf>
    <xf numFmtId="0" fontId="15" fillId="0" borderId="0" xfId="0" applyFont="1" applyAlignment="1">
      <alignment horizontal="justify" vertical="top" wrapText="1"/>
    </xf>
    <xf numFmtId="0" fontId="18" fillId="0" borderId="15" xfId="0" applyFont="1" applyBorder="1" applyAlignment="1">
      <alignment horizontal="center" vertical="center" textRotation="90" wrapText="1"/>
    </xf>
    <xf numFmtId="0" fontId="18" fillId="0" borderId="0" xfId="0" applyFont="1" applyAlignment="1">
      <alignment horizontal="justify" vertical="top"/>
    </xf>
    <xf numFmtId="0" fontId="16" fillId="0" borderId="15" xfId="0" applyFont="1" applyBorder="1" applyAlignment="1">
      <alignment horizontal="center" vertical="center" textRotation="90" wrapText="1"/>
    </xf>
    <xf numFmtId="0" fontId="25" fillId="0" borderId="71" xfId="0" applyFont="1" applyBorder="1" applyAlignment="1">
      <alignment horizontal="justify" vertical="center" wrapText="1"/>
    </xf>
    <xf numFmtId="0" fontId="8" fillId="0" borderId="15" xfId="0" applyFont="1" applyBorder="1" applyAlignment="1">
      <alignment horizontal="center" vertical="center" textRotation="90" wrapText="1"/>
    </xf>
    <xf numFmtId="0" fontId="27" fillId="0" borderId="0" xfId="0" applyFont="1" applyAlignment="1">
      <alignment horizontal="justify" vertical="center" wrapText="1"/>
    </xf>
    <xf numFmtId="49" fontId="16" fillId="0" borderId="65" xfId="0" applyNumberFormat="1" applyFont="1" applyBorder="1" applyAlignment="1">
      <alignment horizontal="center" vertical="center" wrapText="1"/>
    </xf>
    <xf numFmtId="0" fontId="5" fillId="0" borderId="31" xfId="0" applyFont="1" applyBorder="1" applyAlignment="1">
      <alignment vertical="center"/>
    </xf>
    <xf numFmtId="0" fontId="31" fillId="0" borderId="0" xfId="0" applyFont="1" applyAlignment="1">
      <alignment vertical="center"/>
    </xf>
    <xf numFmtId="0" fontId="15" fillId="0" borderId="0" xfId="0" applyFont="1" applyAlignment="1">
      <alignment horizontal="justify" vertical="center"/>
    </xf>
    <xf numFmtId="0" fontId="25" fillId="0" borderId="0" xfId="0" applyFont="1" applyAlignment="1">
      <alignment horizontal="left" vertical="center"/>
    </xf>
    <xf numFmtId="0" fontId="8" fillId="0" borderId="15" xfId="0" applyFont="1" applyBorder="1" applyAlignment="1">
      <alignment vertical="center"/>
    </xf>
    <xf numFmtId="0" fontId="31" fillId="0" borderId="0" xfId="0" applyFont="1"/>
    <xf numFmtId="49" fontId="16" fillId="0" borderId="0" xfId="0" applyNumberFormat="1" applyFont="1" applyAlignment="1">
      <alignment horizontal="left" vertical="center" textRotation="90"/>
    </xf>
    <xf numFmtId="0" fontId="19" fillId="0" borderId="0" xfId="0" applyFont="1" applyAlignment="1">
      <alignment horizontal="left"/>
    </xf>
    <xf numFmtId="0" fontId="16" fillId="0" borderId="86" xfId="0" applyFont="1" applyBorder="1" applyAlignment="1">
      <alignment vertical="center"/>
    </xf>
    <xf numFmtId="0" fontId="5" fillId="0" borderId="97" xfId="0" applyFont="1" applyBorder="1"/>
    <xf numFmtId="0" fontId="5" fillId="0" borderId="0" xfId="0" applyFont="1" applyAlignment="1">
      <alignment horizontal="center" vertical="top"/>
    </xf>
    <xf numFmtId="0" fontId="16" fillId="0" borderId="0" xfId="0" applyFont="1" applyAlignment="1">
      <alignment horizontal="center" vertical="top"/>
    </xf>
    <xf numFmtId="0" fontId="55" fillId="0" borderId="0" xfId="0" applyFont="1" applyAlignment="1">
      <alignment horizontal="center" vertical="center"/>
    </xf>
    <xf numFmtId="49" fontId="16" fillId="0" borderId="0" xfId="0" applyNumberFormat="1" applyFont="1" applyAlignment="1">
      <alignment horizontal="center" vertical="center"/>
    </xf>
    <xf numFmtId="0" fontId="25" fillId="0" borderId="31" xfId="0" applyFont="1" applyBorder="1" applyAlignment="1">
      <alignment vertical="center" wrapText="1"/>
    </xf>
    <xf numFmtId="0" fontId="27" fillId="0" borderId="67" xfId="0" applyFont="1" applyBorder="1" applyAlignment="1">
      <alignment horizontal="left" vertical="center"/>
    </xf>
    <xf numFmtId="0" fontId="18" fillId="0" borderId="0" xfId="0" applyFont="1" applyAlignment="1">
      <alignment horizontal="center" vertical="center" wrapText="1"/>
    </xf>
    <xf numFmtId="0" fontId="63" fillId="0" borderId="0" xfId="0" applyFont="1"/>
    <xf numFmtId="0" fontId="34" fillId="0" borderId="60" xfId="0" applyFont="1" applyBorder="1" applyAlignment="1" applyProtection="1">
      <alignment horizontal="center" vertical="center" wrapText="1"/>
      <protection locked="0"/>
    </xf>
    <xf numFmtId="0" fontId="39" fillId="0" borderId="0" xfId="0" applyFont="1"/>
    <xf numFmtId="0" fontId="17" fillId="0" borderId="0" xfId="0" applyFont="1" applyAlignment="1">
      <alignment horizontal="center" vertical="center" wrapText="1"/>
    </xf>
    <xf numFmtId="49" fontId="8" fillId="0" borderId="67" xfId="0" applyNumberFormat="1" applyFont="1" applyBorder="1" applyAlignment="1">
      <alignment horizontal="center" vertical="center" wrapText="1"/>
    </xf>
    <xf numFmtId="49" fontId="8" fillId="0" borderId="68" xfId="0" applyNumberFormat="1" applyFont="1" applyBorder="1" applyAlignment="1">
      <alignment horizontal="center" vertical="center" wrapText="1"/>
    </xf>
    <xf numFmtId="0" fontId="42" fillId="0" borderId="60" xfId="0" applyFont="1" applyBorder="1" applyAlignment="1">
      <alignment horizontal="center" vertical="center" wrapText="1"/>
    </xf>
    <xf numFmtId="49" fontId="16" fillId="0" borderId="67" xfId="0" applyNumberFormat="1" applyFont="1" applyBorder="1" applyAlignment="1">
      <alignment horizontal="center" vertical="center" wrapText="1"/>
    </xf>
    <xf numFmtId="49" fontId="16" fillId="0" borderId="68" xfId="0" applyNumberFormat="1" applyFont="1" applyBorder="1" applyAlignment="1">
      <alignment horizontal="center" vertical="center" wrapText="1"/>
    </xf>
    <xf numFmtId="0" fontId="52" fillId="0" borderId="0" xfId="0" applyFont="1" applyAlignment="1">
      <alignment horizontal="center" vertical="center" wrapText="1"/>
    </xf>
    <xf numFmtId="0" fontId="51" fillId="0" borderId="31" xfId="0" applyFont="1" applyBorder="1" applyAlignment="1">
      <alignment horizontal="justify" vertical="center" wrapText="1"/>
    </xf>
    <xf numFmtId="0" fontId="35" fillId="0" borderId="0" xfId="0" applyFont="1" applyAlignment="1">
      <alignment vertical="center" wrapText="1"/>
    </xf>
    <xf numFmtId="0" fontId="15" fillId="0" borderId="0" xfId="0" applyFont="1" applyAlignment="1">
      <alignment horizontal="left" vertical="center"/>
    </xf>
    <xf numFmtId="0" fontId="42" fillId="0" borderId="0" xfId="0" applyFont="1" applyAlignment="1">
      <alignment horizontal="center" vertical="center"/>
    </xf>
    <xf numFmtId="0" fontId="27" fillId="0" borderId="71" xfId="0" applyFont="1" applyBorder="1" applyAlignment="1">
      <alignment horizontal="left" vertical="center"/>
    </xf>
    <xf numFmtId="0" fontId="27" fillId="0" borderId="33" xfId="0" applyFont="1" applyBorder="1" applyAlignment="1">
      <alignment horizontal="justify" vertical="center"/>
    </xf>
    <xf numFmtId="0" fontId="57" fillId="0" borderId="0" xfId="0" applyFont="1" applyAlignment="1">
      <alignment horizontal="center" vertical="top" wrapText="1"/>
    </xf>
    <xf numFmtId="0" fontId="25" fillId="0" borderId="72" xfId="0" applyFont="1" applyBorder="1" applyAlignment="1">
      <alignment horizontal="justify" vertical="center" wrapText="1"/>
    </xf>
    <xf numFmtId="0" fontId="31" fillId="0" borderId="31" xfId="0" applyFont="1" applyBorder="1"/>
    <xf numFmtId="0" fontId="31" fillId="0" borderId="33" xfId="0" applyFont="1" applyBorder="1"/>
    <xf numFmtId="0" fontId="41" fillId="0" borderId="0" xfId="0" applyFont="1" applyAlignment="1">
      <alignment horizontal="right" vertical="center"/>
    </xf>
    <xf numFmtId="0" fontId="19" fillId="0" borderId="0" xfId="0" applyFont="1" applyAlignment="1">
      <alignment wrapText="1"/>
    </xf>
    <xf numFmtId="0" fontId="22" fillId="0" borderId="0" xfId="0" applyFont="1" applyAlignment="1">
      <alignment horizontal="left" vertical="center" wrapText="1"/>
    </xf>
    <xf numFmtId="0" fontId="18" fillId="0" borderId="0" xfId="0" applyFont="1" applyAlignment="1">
      <alignment horizontal="center" vertical="center"/>
    </xf>
    <xf numFmtId="0" fontId="8" fillId="0" borderId="60" xfId="0" applyFont="1" applyBorder="1" applyAlignment="1">
      <alignment horizontal="center" vertical="center" textRotation="90" wrapText="1"/>
    </xf>
    <xf numFmtId="0" fontId="19" fillId="0" borderId="0" xfId="0" applyFont="1" applyAlignment="1">
      <alignment horizontal="left" vertical="center" wrapText="1"/>
    </xf>
    <xf numFmtId="49" fontId="16" fillId="0" borderId="16" xfId="0" applyNumberFormat="1" applyFont="1" applyBorder="1" applyAlignment="1">
      <alignment horizontal="center" vertical="center" wrapText="1"/>
    </xf>
    <xf numFmtId="0" fontId="8" fillId="0" borderId="23" xfId="0" applyFont="1" applyBorder="1" applyAlignment="1">
      <alignment horizontal="justify" vertical="center" wrapText="1"/>
    </xf>
    <xf numFmtId="0" fontId="25" fillId="0" borderId="33" xfId="0" applyFont="1" applyBorder="1" applyAlignment="1">
      <alignment horizontal="justify" vertical="center" wrapText="1"/>
    </xf>
    <xf numFmtId="0" fontId="20" fillId="0" borderId="31" xfId="0" applyFont="1" applyBorder="1" applyAlignment="1">
      <alignment horizontal="justify" vertical="center"/>
    </xf>
    <xf numFmtId="0" fontId="20" fillId="0" borderId="31" xfId="0" applyFont="1" applyBorder="1"/>
    <xf numFmtId="0" fontId="25" fillId="0" borderId="31" xfId="0" applyFont="1" applyBorder="1" applyAlignment="1">
      <alignment horizontal="justify" vertical="top" wrapText="1"/>
    </xf>
    <xf numFmtId="0" fontId="5" fillId="0" borderId="33" xfId="0" applyFont="1" applyBorder="1" applyAlignment="1">
      <alignment vertical="center"/>
    </xf>
    <xf numFmtId="0" fontId="39" fillId="0" borderId="31" xfId="0" applyFont="1" applyBorder="1"/>
    <xf numFmtId="0" fontId="19" fillId="0" borderId="31" xfId="0" applyFont="1" applyBorder="1" applyAlignment="1">
      <alignment vertical="center"/>
    </xf>
    <xf numFmtId="0" fontId="19" fillId="0" borderId="33" xfId="0" applyFont="1" applyBorder="1" applyAlignment="1">
      <alignment vertical="center"/>
    </xf>
    <xf numFmtId="0" fontId="69" fillId="0" borderId="15" xfId="0" applyFont="1" applyBorder="1" applyAlignment="1">
      <alignment wrapText="1"/>
    </xf>
    <xf numFmtId="0" fontId="42" fillId="0" borderId="33" xfId="0" applyFont="1" applyBorder="1" applyAlignment="1">
      <alignment horizontal="center" vertical="top"/>
    </xf>
    <xf numFmtId="0" fontId="20" fillId="0" borderId="33" xfId="0" applyFont="1" applyBorder="1" applyAlignment="1">
      <alignment horizontal="justify" vertical="center"/>
    </xf>
    <xf numFmtId="0" fontId="16" fillId="0" borderId="60" xfId="0" quotePrefix="1" applyFont="1" applyBorder="1" applyAlignment="1">
      <alignment horizontal="center" vertical="center" textRotation="90" wrapText="1"/>
    </xf>
    <xf numFmtId="0" fontId="8" fillId="0" borderId="64" xfId="0" quotePrefix="1" applyFont="1" applyBorder="1" applyAlignment="1">
      <alignment horizontal="center" vertical="center" textRotation="90" wrapText="1"/>
    </xf>
    <xf numFmtId="0" fontId="16" fillId="0" borderId="60" xfId="0" applyFont="1" applyBorder="1" applyAlignment="1">
      <alignment horizontal="center" vertical="center" wrapText="1"/>
    </xf>
    <xf numFmtId="0" fontId="16" fillId="0" borderId="0" xfId="0" applyFont="1" applyAlignment="1">
      <alignment horizontal="justify" vertical="top"/>
    </xf>
    <xf numFmtId="0" fontId="12" fillId="0" borderId="0" xfId="0" applyFont="1" applyAlignment="1">
      <alignment horizontal="center" vertical="center" wrapText="1"/>
    </xf>
    <xf numFmtId="0" fontId="8" fillId="0" borderId="0" xfId="0" applyFont="1" applyAlignment="1">
      <alignment horizontal="justify" vertical="top"/>
    </xf>
    <xf numFmtId="0" fontId="22" fillId="0" borderId="0" xfId="0" applyFont="1" applyAlignment="1">
      <alignment horizontal="left" vertical="center"/>
    </xf>
    <xf numFmtId="0" fontId="18" fillId="0" borderId="85" xfId="0" applyFont="1" applyBorder="1" applyAlignment="1" applyProtection="1">
      <alignment horizontal="center" vertical="center" wrapText="1"/>
      <protection locked="0"/>
    </xf>
    <xf numFmtId="0" fontId="38" fillId="0" borderId="15" xfId="0" applyFont="1" applyBorder="1" applyAlignment="1" applyProtection="1">
      <alignment horizontal="center" vertical="center" wrapText="1"/>
      <protection locked="0"/>
    </xf>
    <xf numFmtId="0" fontId="16" fillId="0" borderId="13" xfId="0" applyFont="1" applyBorder="1" applyAlignment="1">
      <alignment horizontal="center" vertical="center" wrapText="1"/>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5" fillId="0" borderId="0" xfId="0" applyFont="1" applyAlignment="1">
      <alignment horizontal="center" vertical="center" wrapText="1"/>
    </xf>
    <xf numFmtId="0" fontId="0" fillId="0" borderId="0" xfId="0" applyAlignment="1">
      <alignment horizontal="center" vertical="center" wrapText="1"/>
    </xf>
    <xf numFmtId="0" fontId="0" fillId="11" borderId="15" xfId="0" applyFill="1" applyBorder="1"/>
    <xf numFmtId="0" fontId="67" fillId="0" borderId="0" xfId="0" applyFont="1" applyAlignment="1">
      <alignment vertical="center"/>
    </xf>
    <xf numFmtId="0" fontId="24" fillId="0" borderId="15" xfId="0" applyFont="1" applyBorder="1" applyAlignment="1">
      <alignment horizontal="center"/>
    </xf>
    <xf numFmtId="0" fontId="5" fillId="10" borderId="15" xfId="0" applyFont="1" applyFill="1" applyBorder="1"/>
    <xf numFmtId="0" fontId="20" fillId="10" borderId="15" xfId="0" applyFont="1" applyFill="1" applyBorder="1" applyAlignment="1">
      <alignment wrapText="1"/>
    </xf>
    <xf numFmtId="0" fontId="0" fillId="10" borderId="15" xfId="0" applyFill="1" applyBorder="1" applyAlignment="1">
      <alignment wrapText="1"/>
    </xf>
    <xf numFmtId="49" fontId="71" fillId="0" borderId="0" xfId="0" applyNumberFormat="1" applyFont="1" applyAlignment="1">
      <alignment horizontal="center"/>
    </xf>
    <xf numFmtId="0" fontId="0" fillId="22" borderId="15" xfId="0" applyFill="1" applyBorder="1" applyAlignment="1">
      <alignment horizontal="center"/>
    </xf>
    <xf numFmtId="0" fontId="12" fillId="2" borderId="4" xfId="0" applyFont="1" applyFill="1" applyBorder="1"/>
    <xf numFmtId="0" fontId="13" fillId="2" borderId="5" xfId="0" applyFont="1" applyFill="1" applyBorder="1"/>
    <xf numFmtId="0" fontId="12" fillId="2" borderId="5" xfId="0" applyFont="1" applyFill="1" applyBorder="1"/>
    <xf numFmtId="0" fontId="12" fillId="2" borderId="6" xfId="0" applyFont="1" applyFill="1" applyBorder="1"/>
    <xf numFmtId="0" fontId="8" fillId="2" borderId="4" xfId="0" applyFont="1" applyFill="1" applyBorder="1"/>
    <xf numFmtId="0" fontId="8" fillId="2" borderId="5" xfId="0" applyFont="1" applyFill="1" applyBorder="1"/>
    <xf numFmtId="0" fontId="8" fillId="2" borderId="6" xfId="0" applyFont="1" applyFill="1" applyBorder="1"/>
    <xf numFmtId="0" fontId="0" fillId="0" borderId="15" xfId="0" applyBorder="1" applyAlignment="1">
      <alignment horizontal="left"/>
    </xf>
    <xf numFmtId="0" fontId="72" fillId="8" borderId="15" xfId="0" applyFont="1" applyFill="1" applyBorder="1" applyAlignment="1">
      <alignment horizontal="center" wrapText="1"/>
    </xf>
    <xf numFmtId="0" fontId="0" fillId="0" borderId="15" xfId="0" applyBorder="1" applyAlignment="1">
      <alignment horizontal="left" wrapText="1"/>
    </xf>
    <xf numFmtId="0" fontId="0" fillId="8" borderId="15" xfId="0" applyFill="1" applyBorder="1"/>
    <xf numFmtId="0" fontId="0" fillId="8" borderId="15" xfId="0" applyFill="1" applyBorder="1" applyAlignment="1">
      <alignment horizontal="left" wrapText="1"/>
    </xf>
    <xf numFmtId="0" fontId="12" fillId="2" borderId="7" xfId="0" applyFont="1" applyFill="1" applyBorder="1"/>
    <xf numFmtId="0" fontId="12" fillId="2" borderId="9" xfId="0" applyFont="1" applyFill="1" applyBorder="1"/>
    <xf numFmtId="0" fontId="8" fillId="2" borderId="7" xfId="0" applyFont="1" applyFill="1" applyBorder="1"/>
    <xf numFmtId="0" fontId="8" fillId="2" borderId="9" xfId="0" applyFont="1" applyFill="1" applyBorder="1"/>
    <xf numFmtId="0" fontId="0" fillId="0" borderId="15" xfId="0" quotePrefix="1" applyBorder="1" applyAlignment="1">
      <alignment horizontal="center"/>
    </xf>
    <xf numFmtId="0" fontId="16" fillId="0" borderId="4" xfId="0" applyFont="1" applyBorder="1"/>
    <xf numFmtId="0" fontId="16" fillId="0" borderId="5" xfId="0" applyFont="1" applyBorder="1"/>
    <xf numFmtId="0" fontId="16" fillId="0" borderId="6" xfId="0" applyFont="1" applyBorder="1"/>
    <xf numFmtId="0" fontId="16" fillId="0" borderId="10" xfId="0" applyFont="1" applyBorder="1"/>
    <xf numFmtId="0" fontId="16" fillId="0" borderId="11" xfId="0" applyFont="1" applyBorder="1"/>
    <xf numFmtId="0" fontId="0" fillId="8" borderId="0" xfId="0" applyFill="1"/>
    <xf numFmtId="0" fontId="0" fillId="8" borderId="15" xfId="0" applyFill="1" applyBorder="1" applyAlignment="1">
      <alignment horizontal="center"/>
    </xf>
    <xf numFmtId="0" fontId="24" fillId="0" borderId="0" xfId="0" applyFont="1" applyAlignment="1">
      <alignment horizontal="center"/>
    </xf>
    <xf numFmtId="0" fontId="24" fillId="0" borderId="15" xfId="0" applyFont="1" applyBorder="1" applyAlignment="1">
      <alignment horizontal="left" wrapText="1"/>
    </xf>
    <xf numFmtId="0" fontId="8" fillId="0" borderId="10" xfId="0" applyFont="1" applyBorder="1"/>
    <xf numFmtId="0" fontId="8" fillId="0" borderId="11" xfId="0" applyFont="1" applyBorder="1"/>
    <xf numFmtId="0" fontId="24" fillId="0" borderId="15" xfId="0" quotePrefix="1" applyFont="1" applyBorder="1" applyAlignment="1">
      <alignment horizontal="center"/>
    </xf>
    <xf numFmtId="0" fontId="5" fillId="0" borderId="10" xfId="0" applyFont="1" applyBorder="1"/>
    <xf numFmtId="0" fontId="5" fillId="0" borderId="0" xfId="0" applyFont="1" applyAlignment="1">
      <alignment horizontal="justify"/>
    </xf>
    <xf numFmtId="0" fontId="5" fillId="0" borderId="11" xfId="0" applyFont="1" applyBorder="1" applyAlignment="1">
      <alignment horizontal="justify"/>
    </xf>
    <xf numFmtId="0" fontId="8" fillId="0" borderId="11" xfId="0" applyFont="1" applyBorder="1" applyAlignment="1">
      <alignment horizontal="justify" vertical="center" wrapText="1"/>
    </xf>
    <xf numFmtId="0" fontId="8" fillId="0" borderId="11" xfId="0" applyFont="1" applyBorder="1" applyAlignment="1">
      <alignment horizontal="justify" vertical="center"/>
    </xf>
    <xf numFmtId="0" fontId="16" fillId="0" borderId="7" xfId="0" applyFont="1" applyBorder="1"/>
    <xf numFmtId="0" fontId="16" fillId="0" borderId="8" xfId="0" applyFont="1" applyBorder="1"/>
    <xf numFmtId="0" fontId="16" fillId="0" borderId="9" xfId="0" applyFont="1" applyBorder="1"/>
    <xf numFmtId="0" fontId="16" fillId="0" borderId="0" xfId="0" applyFont="1" applyAlignment="1">
      <alignment horizontal="left" vertical="center" wrapText="1"/>
    </xf>
    <xf numFmtId="0" fontId="24" fillId="8" borderId="15" xfId="0" applyFont="1" applyFill="1" applyBorder="1" applyAlignment="1">
      <alignment horizontal="left" wrapText="1"/>
    </xf>
    <xf numFmtId="0" fontId="16" fillId="0" borderId="0" xfId="0" applyFont="1" applyAlignment="1">
      <alignment vertical="top" wrapText="1"/>
    </xf>
    <xf numFmtId="0" fontId="18" fillId="0" borderId="8" xfId="0" applyFont="1" applyBorder="1" applyAlignment="1">
      <alignment vertical="center" wrapText="1"/>
    </xf>
    <xf numFmtId="0" fontId="16" fillId="0" borderId="8" xfId="0" applyFont="1" applyBorder="1" applyAlignment="1">
      <alignment vertical="top"/>
    </xf>
    <xf numFmtId="0" fontId="0" fillId="8" borderId="15" xfId="0" applyFill="1" applyBorder="1" applyAlignment="1">
      <alignment wrapText="1"/>
    </xf>
    <xf numFmtId="0" fontId="0" fillId="23" borderId="15" xfId="0" applyFill="1" applyBorder="1" applyAlignment="1">
      <alignment horizontal="left" wrapText="1"/>
    </xf>
    <xf numFmtId="0" fontId="44" fillId="0" borderId="0" xfId="0" applyFont="1" applyAlignment="1">
      <alignment horizontal="center"/>
    </xf>
    <xf numFmtId="0" fontId="44" fillId="0" borderId="15" xfId="0" applyFont="1" applyBorder="1" applyAlignment="1">
      <alignment horizontal="center"/>
    </xf>
    <xf numFmtId="0" fontId="44" fillId="0" borderId="15" xfId="0" applyFont="1" applyBorder="1" applyAlignment="1">
      <alignment horizontal="left" wrapText="1"/>
    </xf>
    <xf numFmtId="0" fontId="66" fillId="0" borderId="0" xfId="0" applyFont="1"/>
    <xf numFmtId="0" fontId="14" fillId="9" borderId="0" xfId="0" applyFont="1" applyFill="1" applyAlignment="1">
      <alignment vertical="center" wrapText="1"/>
    </xf>
    <xf numFmtId="0" fontId="24" fillId="9" borderId="0" xfId="0" applyFont="1" applyFill="1" applyAlignment="1">
      <alignment horizontal="left" vertical="center" indent="4"/>
    </xf>
    <xf numFmtId="0" fontId="3" fillId="9" borderId="0" xfId="0" applyFont="1" applyFill="1" applyAlignment="1">
      <alignment vertical="center"/>
    </xf>
    <xf numFmtId="0" fontId="0" fillId="9" borderId="0" xfId="0" applyFill="1" applyAlignment="1">
      <alignment vertical="top"/>
    </xf>
    <xf numFmtId="2" fontId="34" fillId="0" borderId="15" xfId="0" applyNumberFormat="1" applyFont="1" applyBorder="1" applyAlignment="1" applyProtection="1">
      <alignment horizontal="center" vertical="center" wrapText="1"/>
      <protection locked="0"/>
    </xf>
    <xf numFmtId="0" fontId="6" fillId="0" borderId="0" xfId="0" applyFont="1" applyAlignment="1">
      <alignment horizontal="center" wrapText="1"/>
    </xf>
    <xf numFmtId="0" fontId="15"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center" vertical="center"/>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1" fillId="0" borderId="0" xfId="2" applyFont="1" applyFill="1" applyAlignment="1">
      <alignment horizontal="justify" vertical="center" wrapText="1"/>
    </xf>
    <xf numFmtId="0" fontId="11" fillId="0" borderId="0" xfId="2" applyFont="1" applyAlignment="1">
      <alignment horizontal="justify" vertical="center" wrapText="1"/>
    </xf>
    <xf numFmtId="0" fontId="11" fillId="0" borderId="0" xfId="2" applyNumberFormat="1" applyFont="1" applyFill="1" applyAlignment="1">
      <alignment horizontal="justify" vertical="center" wrapText="1"/>
    </xf>
    <xf numFmtId="0" fontId="16" fillId="0" borderId="0" xfId="0" applyFont="1" applyAlignment="1">
      <alignment horizontal="justify" vertical="center" wrapText="1"/>
    </xf>
    <xf numFmtId="0" fontId="8" fillId="0" borderId="0" xfId="0" applyFont="1" applyAlignment="1">
      <alignment horizontal="justify" vertical="center" wrapText="1"/>
    </xf>
    <xf numFmtId="0" fontId="62" fillId="0" borderId="0" xfId="2" applyFont="1" applyAlignment="1" applyProtection="1">
      <alignment horizontal="right" vertical="center" wrapText="1"/>
    </xf>
    <xf numFmtId="0" fontId="15" fillId="0" borderId="1" xfId="0" applyFont="1" applyBorder="1" applyAlignment="1" applyProtection="1">
      <alignment horizontal="center" vertical="center" wrapText="1"/>
      <protection locked="0"/>
    </xf>
    <xf numFmtId="0" fontId="15" fillId="0" borderId="2" xfId="0" applyFont="1" applyBorder="1" applyAlignment="1" applyProtection="1">
      <alignment horizontal="center" vertical="center" wrapText="1"/>
      <protection locked="0"/>
    </xf>
    <xf numFmtId="0" fontId="15" fillId="0" borderId="3" xfId="0" applyFont="1" applyBorder="1" applyAlignment="1" applyProtection="1">
      <alignment horizontal="center" vertical="center" wrapText="1"/>
      <protection locked="0"/>
    </xf>
    <xf numFmtId="0" fontId="12" fillId="2" borderId="8" xfId="0" applyFont="1" applyFill="1" applyBorder="1" applyAlignment="1">
      <alignment horizontal="justify" vertical="top" wrapText="1"/>
    </xf>
    <xf numFmtId="0" fontId="12" fillId="2" borderId="8" xfId="0" applyFont="1" applyFill="1" applyBorder="1" applyAlignment="1">
      <alignment horizontal="justify"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5" xfId="0" applyFont="1" applyBorder="1" applyAlignment="1">
      <alignment horizontal="center" vertical="center" wrapText="1"/>
    </xf>
    <xf numFmtId="0" fontId="16" fillId="0" borderId="16" xfId="0" applyFont="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16" fillId="0" borderId="13" xfId="0" applyFont="1" applyBorder="1" applyAlignment="1" applyProtection="1">
      <alignment horizontal="center" vertical="center" wrapText="1"/>
      <protection locked="0"/>
    </xf>
    <xf numFmtId="0" fontId="16" fillId="0" borderId="14" xfId="0" applyFont="1" applyBorder="1" applyAlignment="1" applyProtection="1">
      <alignment horizontal="center" vertical="center" wrapText="1"/>
      <protection locked="0"/>
    </xf>
    <xf numFmtId="0" fontId="16" fillId="0" borderId="15" xfId="0" applyFont="1" applyBorder="1" applyAlignment="1">
      <alignment horizontal="center" vertical="center" wrapText="1"/>
    </xf>
    <xf numFmtId="0" fontId="16" fillId="0" borderId="27" xfId="0" applyFont="1" applyBorder="1" applyAlignment="1" applyProtection="1">
      <alignment horizontal="justify" vertical="center" wrapText="1"/>
      <protection locked="0"/>
    </xf>
    <xf numFmtId="0" fontId="16" fillId="0" borderId="15" xfId="0" applyFont="1" applyBorder="1" applyAlignment="1" applyProtection="1">
      <alignment horizontal="center" vertical="center" wrapText="1"/>
      <protection locked="0"/>
    </xf>
    <xf numFmtId="0" fontId="14" fillId="3" borderId="17" xfId="0" applyFont="1" applyFill="1" applyBorder="1" applyAlignment="1">
      <alignment horizontal="center" vertical="center" wrapText="1"/>
    </xf>
    <xf numFmtId="0" fontId="14" fillId="3" borderId="18"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22" fillId="0" borderId="77" xfId="0" applyFont="1" applyBorder="1" applyAlignment="1">
      <alignment horizontal="center" vertical="center" wrapText="1"/>
    </xf>
    <xf numFmtId="0" fontId="22" fillId="0" borderId="20" xfId="0" applyFont="1" applyBorder="1" applyAlignment="1">
      <alignment horizontal="center" vertical="center" wrapText="1"/>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16" fillId="0" borderId="12"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58" fillId="0" borderId="0" xfId="2" applyFont="1" applyAlignment="1">
      <alignment horizontal="right" vertical="center" wrapText="1"/>
    </xf>
    <xf numFmtId="0" fontId="24" fillId="0" borderId="12" xfId="0" applyFont="1" applyBorder="1" applyAlignment="1">
      <alignment horizontal="center"/>
    </xf>
    <xf numFmtId="0" fontId="24" fillId="0" borderId="14" xfId="0" applyFont="1" applyBorder="1" applyAlignment="1">
      <alignment horizontal="center"/>
    </xf>
    <xf numFmtId="0" fontId="0" fillId="14" borderId="12" xfId="0" applyFill="1" applyBorder="1" applyAlignment="1">
      <alignment horizontal="center"/>
    </xf>
    <xf numFmtId="0" fontId="0" fillId="14" borderId="14" xfId="0" applyFill="1" applyBorder="1" applyAlignment="1">
      <alignment horizontal="center"/>
    </xf>
    <xf numFmtId="0" fontId="0" fillId="10" borderId="12" xfId="0" applyFill="1" applyBorder="1" applyAlignment="1">
      <alignment horizontal="center"/>
    </xf>
    <xf numFmtId="0" fontId="0" fillId="10" borderId="14" xfId="0" applyFill="1" applyBorder="1" applyAlignment="1">
      <alignment horizontal="center"/>
    </xf>
    <xf numFmtId="0" fontId="65" fillId="0" borderId="0" xfId="0" applyFont="1" applyAlignment="1">
      <alignment horizontal="center"/>
    </xf>
    <xf numFmtId="0" fontId="67" fillId="0" borderId="0" xfId="0" applyFont="1" applyAlignment="1">
      <alignment horizontal="center"/>
    </xf>
    <xf numFmtId="0" fontId="16" fillId="0" borderId="46" xfId="0" applyFont="1" applyBorder="1" applyAlignment="1" applyProtection="1">
      <alignment horizontal="center" vertical="center" wrapText="1"/>
      <protection locked="0"/>
    </xf>
    <xf numFmtId="0" fontId="16" fillId="0" borderId="47" xfId="0" applyFont="1" applyBorder="1" applyAlignment="1" applyProtection="1">
      <alignment horizontal="center" vertical="center" wrapText="1"/>
      <protection locked="0"/>
    </xf>
    <xf numFmtId="0" fontId="16" fillId="0" borderId="39" xfId="0" applyFont="1" applyBorder="1" applyAlignment="1" applyProtection="1">
      <alignment horizontal="center" vertical="center" wrapText="1"/>
      <protection locked="0"/>
    </xf>
    <xf numFmtId="0" fontId="16" fillId="0" borderId="41" xfId="0" applyFont="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16" fillId="0" borderId="44" xfId="0" applyFont="1" applyBorder="1" applyAlignment="1" applyProtection="1">
      <alignment horizontal="center" vertical="center" wrapText="1"/>
      <protection locked="0"/>
    </xf>
    <xf numFmtId="0" fontId="8" fillId="4" borderId="39" xfId="0" applyFont="1" applyFill="1" applyBorder="1" applyAlignment="1">
      <alignment horizontal="center" vertical="center" wrapText="1"/>
    </xf>
    <xf numFmtId="0" fontId="8" fillId="4" borderId="42" xfId="0" applyFont="1" applyFill="1" applyBorder="1" applyAlignment="1">
      <alignment horizontal="center" vertical="center" wrapText="1"/>
    </xf>
    <xf numFmtId="0" fontId="8" fillId="4" borderId="43" xfId="0" applyFont="1" applyFill="1" applyBorder="1" applyAlignment="1">
      <alignment horizontal="center" vertical="center" wrapText="1"/>
    </xf>
    <xf numFmtId="0" fontId="8" fillId="4" borderId="78" xfId="0" applyFont="1" applyFill="1" applyBorder="1" applyAlignment="1">
      <alignment horizontal="center" vertical="center" wrapText="1"/>
    </xf>
    <xf numFmtId="0" fontId="16" fillId="4" borderId="39" xfId="0" applyFont="1" applyFill="1" applyBorder="1" applyAlignment="1">
      <alignment horizontal="center" vertical="center" wrapText="1"/>
    </xf>
    <xf numFmtId="0" fontId="14" fillId="3" borderId="35" xfId="0" applyFont="1" applyFill="1" applyBorder="1" applyAlignment="1">
      <alignment horizontal="center" vertical="center" wrapText="1"/>
    </xf>
    <xf numFmtId="0" fontId="14" fillId="3" borderId="38" xfId="0" applyFont="1" applyFill="1" applyBorder="1" applyAlignment="1">
      <alignment horizontal="center" vertical="center" wrapText="1"/>
    </xf>
    <xf numFmtId="0" fontId="14" fillId="3" borderId="36" xfId="0" applyFont="1" applyFill="1" applyBorder="1" applyAlignment="1">
      <alignment horizontal="center" vertical="center" wrapText="1"/>
    </xf>
    <xf numFmtId="0" fontId="14" fillId="3" borderId="39" xfId="0" applyFont="1" applyFill="1" applyBorder="1" applyAlignment="1">
      <alignment horizontal="center" vertical="center" wrapText="1"/>
    </xf>
    <xf numFmtId="0" fontId="23" fillId="0" borderId="0" xfId="0" applyFont="1" applyAlignment="1">
      <alignment horizontal="center" vertical="center" wrapText="1"/>
    </xf>
    <xf numFmtId="0" fontId="25" fillId="0" borderId="29" xfId="0" applyFont="1" applyBorder="1" applyAlignment="1">
      <alignment vertical="center" wrapText="1"/>
    </xf>
    <xf numFmtId="0" fontId="25" fillId="0" borderId="21" xfId="0" applyFont="1" applyBorder="1" applyAlignment="1">
      <alignment vertical="center" wrapText="1"/>
    </xf>
    <xf numFmtId="0" fontId="25" fillId="0" borderId="30" xfId="0" applyFont="1" applyBorder="1" applyAlignment="1">
      <alignment vertical="center" wrapText="1"/>
    </xf>
    <xf numFmtId="0" fontId="22" fillId="0" borderId="0" xfId="0" applyFont="1" applyAlignment="1">
      <alignment horizontal="justify" vertical="center" wrapText="1"/>
    </xf>
    <xf numFmtId="0" fontId="22" fillId="0" borderId="32" xfId="0" applyFont="1" applyBorder="1" applyAlignment="1">
      <alignment horizontal="justify" vertical="center" wrapText="1"/>
    </xf>
    <xf numFmtId="0" fontId="25" fillId="0" borderId="0" xfId="0" applyFont="1" applyAlignment="1">
      <alignment horizontal="justify" vertical="center" wrapText="1"/>
    </xf>
    <xf numFmtId="0" fontId="25" fillId="0" borderId="32" xfId="0" applyFont="1" applyBorder="1" applyAlignment="1">
      <alignment horizontal="justify" vertical="center" wrapText="1"/>
    </xf>
    <xf numFmtId="0" fontId="22" fillId="0" borderId="0" xfId="0" quotePrefix="1" applyFont="1" applyAlignment="1">
      <alignment horizontal="justify" vertical="center" wrapText="1"/>
    </xf>
    <xf numFmtId="0" fontId="22" fillId="0" borderId="32" xfId="0" quotePrefix="1" applyFont="1" applyBorder="1" applyAlignment="1">
      <alignment horizontal="justify" vertical="center" wrapText="1"/>
    </xf>
    <xf numFmtId="0" fontId="14" fillId="3" borderId="37" xfId="0" applyFont="1" applyFill="1" applyBorder="1" applyAlignment="1">
      <alignment horizontal="center" vertical="center" wrapText="1"/>
    </xf>
    <xf numFmtId="0" fontId="14" fillId="3" borderId="79" xfId="0" applyFont="1" applyFill="1" applyBorder="1" applyAlignment="1">
      <alignment horizontal="center" vertical="center" wrapText="1"/>
    </xf>
    <xf numFmtId="0" fontId="14" fillId="3" borderId="80" xfId="0" applyFont="1" applyFill="1" applyBorder="1" applyAlignment="1">
      <alignment horizontal="center" vertical="center" wrapText="1"/>
    </xf>
    <xf numFmtId="0" fontId="14" fillId="3" borderId="81" xfId="0" applyFont="1" applyFill="1" applyBorder="1" applyAlignment="1">
      <alignment horizontal="center" vertical="center" wrapText="1"/>
    </xf>
    <xf numFmtId="0" fontId="14" fillId="3" borderId="82" xfId="0" applyFont="1" applyFill="1" applyBorder="1" applyAlignment="1">
      <alignment horizontal="center" vertical="center" wrapText="1"/>
    </xf>
    <xf numFmtId="0" fontId="14" fillId="3" borderId="83" xfId="0" applyFont="1" applyFill="1" applyBorder="1" applyAlignment="1">
      <alignment horizontal="center" vertical="center" wrapText="1"/>
    </xf>
    <xf numFmtId="0" fontId="14" fillId="3" borderId="84" xfId="0" applyFont="1" applyFill="1" applyBorder="1" applyAlignment="1">
      <alignment horizontal="center" vertical="center" wrapText="1"/>
    </xf>
    <xf numFmtId="0" fontId="22" fillId="0" borderId="16" xfId="0" applyFont="1" applyBorder="1" applyAlignment="1">
      <alignment horizontal="justify" vertical="center" wrapText="1"/>
    </xf>
    <xf numFmtId="0" fontId="22" fillId="0" borderId="34" xfId="0" applyFont="1" applyBorder="1" applyAlignment="1">
      <alignment horizontal="justify" vertical="center" wrapText="1"/>
    </xf>
    <xf numFmtId="0" fontId="17" fillId="4" borderId="39" xfId="0" applyFont="1" applyFill="1" applyBorder="1" applyAlignment="1">
      <alignment horizontal="center" vertical="center" wrapText="1"/>
    </xf>
    <xf numFmtId="0" fontId="4" fillId="4" borderId="39" xfId="2" applyNumberFormat="1" applyFill="1" applyBorder="1" applyAlignment="1" applyProtection="1">
      <alignment horizontal="center" vertical="center" wrapText="1"/>
    </xf>
    <xf numFmtId="0" fontId="26" fillId="4" borderId="39" xfId="2" applyNumberFormat="1" applyFont="1" applyFill="1" applyBorder="1" applyAlignment="1" applyProtection="1">
      <alignment horizontal="center" vertical="center" wrapText="1"/>
    </xf>
    <xf numFmtId="0" fontId="18" fillId="0" borderId="15" xfId="0" applyFont="1" applyBorder="1" applyAlignment="1">
      <alignment horizontal="center" vertical="center" textRotation="90" wrapText="1"/>
    </xf>
    <xf numFmtId="0" fontId="8" fillId="0" borderId="12" xfId="0" applyFont="1" applyBorder="1" applyAlignment="1" applyProtection="1">
      <alignment horizontal="justify" vertical="center" wrapText="1"/>
      <protection locked="0"/>
    </xf>
    <xf numFmtId="0" fontId="8" fillId="0" borderId="13" xfId="0" applyFont="1" applyBorder="1" applyAlignment="1" applyProtection="1">
      <alignment horizontal="justify" vertical="center" wrapText="1"/>
      <protection locked="0"/>
    </xf>
    <xf numFmtId="0" fontId="8" fillId="0" borderId="14" xfId="0" applyFont="1" applyBorder="1" applyAlignment="1" applyProtection="1">
      <alignment horizontal="justify" vertical="center" wrapText="1"/>
      <protection locked="0"/>
    </xf>
    <xf numFmtId="0" fontId="8" fillId="0" borderId="12" xfId="0" applyFont="1" applyBorder="1" applyAlignment="1">
      <alignment horizontal="center" vertical="center"/>
    </xf>
    <xf numFmtId="0" fontId="8" fillId="0" borderId="14" xfId="0" applyFont="1" applyBorder="1" applyAlignment="1">
      <alignment horizontal="center" vertical="center"/>
    </xf>
    <xf numFmtId="0" fontId="38" fillId="0" borderId="15" xfId="0" applyFont="1" applyBorder="1" applyAlignment="1">
      <alignment horizontal="center" vertical="center"/>
    </xf>
    <xf numFmtId="0" fontId="8" fillId="17" borderId="15" xfId="0" applyFont="1" applyFill="1" applyBorder="1" applyAlignment="1">
      <alignment horizontal="center" vertical="center"/>
    </xf>
    <xf numFmtId="0" fontId="8" fillId="0" borderId="15" xfId="0" applyFont="1" applyBorder="1" applyAlignment="1">
      <alignment horizontal="center" vertical="center"/>
    </xf>
    <xf numFmtId="0" fontId="68" fillId="0" borderId="15" xfId="0" applyFont="1" applyBorder="1" applyAlignment="1">
      <alignment horizontal="center"/>
    </xf>
    <xf numFmtId="0" fontId="35" fillId="0" borderId="15" xfId="0" applyFont="1" applyBorder="1" applyAlignment="1">
      <alignment horizontal="center"/>
    </xf>
    <xf numFmtId="0" fontId="45" fillId="0" borderId="15" xfId="0" applyFont="1" applyBorder="1" applyAlignment="1">
      <alignment horizontal="center" vertical="center"/>
    </xf>
    <xf numFmtId="0" fontId="0" fillId="0" borderId="15" xfId="0" applyBorder="1" applyAlignment="1">
      <alignment horizontal="center"/>
    </xf>
    <xf numFmtId="0" fontId="24" fillId="15" borderId="15" xfId="0" applyFont="1" applyFill="1"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8" fillId="0" borderId="13" xfId="0" applyFont="1" applyBorder="1" applyAlignment="1">
      <alignment horizontal="center" vertical="center"/>
    </xf>
    <xf numFmtId="0" fontId="0" fillId="24" borderId="15" xfId="0" applyFill="1" applyBorder="1" applyAlignment="1">
      <alignment horizontal="center"/>
    </xf>
    <xf numFmtId="0" fontId="0" fillId="10" borderId="15" xfId="0" applyFill="1" applyBorder="1" applyAlignment="1">
      <alignment horizontal="center"/>
    </xf>
    <xf numFmtId="0" fontId="68" fillId="13" borderId="15" xfId="0" applyFont="1" applyFill="1" applyBorder="1" applyAlignment="1">
      <alignment horizontal="center"/>
    </xf>
    <xf numFmtId="0" fontId="8" fillId="0" borderId="15" xfId="0" applyFont="1" applyBorder="1" applyAlignment="1" applyProtection="1">
      <alignment horizontal="center" vertical="center" wrapText="1"/>
      <protection locked="0"/>
    </xf>
    <xf numFmtId="2" fontId="24" fillId="0" borderId="15" xfId="0" applyNumberFormat="1" applyFont="1" applyBorder="1" applyAlignment="1">
      <alignment horizontal="center"/>
    </xf>
    <xf numFmtId="0" fontId="24" fillId="0" borderId="15" xfId="0" applyFont="1" applyBorder="1" applyAlignment="1">
      <alignment horizontal="center"/>
    </xf>
    <xf numFmtId="0" fontId="24" fillId="16" borderId="15" xfId="0" applyFont="1" applyFill="1" applyBorder="1" applyAlignment="1">
      <alignment horizontal="center"/>
    </xf>
    <xf numFmtId="0" fontId="0" fillId="16" borderId="15" xfId="0" applyFill="1" applyBorder="1" applyAlignment="1">
      <alignment horizontal="center"/>
    </xf>
    <xf numFmtId="0" fontId="22" fillId="0" borderId="66" xfId="0" applyFont="1" applyBorder="1" applyAlignment="1">
      <alignment horizontal="justify" vertical="center" wrapText="1"/>
    </xf>
    <xf numFmtId="0" fontId="16" fillId="0" borderId="15" xfId="0" applyFont="1" applyBorder="1" applyAlignment="1" applyProtection="1">
      <alignment horizontal="justify" vertical="center" wrapText="1"/>
      <protection locked="0"/>
    </xf>
    <xf numFmtId="0" fontId="15" fillId="0" borderId="0" xfId="0" applyFont="1" applyAlignment="1">
      <alignment horizontal="justify" vertical="top" wrapText="1"/>
    </xf>
    <xf numFmtId="0" fontId="34" fillId="0" borderId="0" xfId="0" applyFont="1" applyAlignment="1">
      <alignment horizontal="center" vertical="center" wrapText="1"/>
    </xf>
    <xf numFmtId="0" fontId="34" fillId="0" borderId="32"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15" fillId="0" borderId="14" xfId="0" applyFont="1" applyBorder="1" applyAlignment="1">
      <alignment horizontal="center" vertical="center" wrapText="1"/>
    </xf>
    <xf numFmtId="0" fontId="16" fillId="0" borderId="12" xfId="0" applyFont="1" applyBorder="1" applyAlignment="1">
      <alignment horizontal="justify" vertical="center"/>
    </xf>
    <xf numFmtId="0" fontId="16" fillId="0" borderId="13" xfId="0" applyFont="1" applyBorder="1" applyAlignment="1">
      <alignment horizontal="justify" vertical="center"/>
    </xf>
    <xf numFmtId="0" fontId="16" fillId="0" borderId="14" xfId="0" applyFont="1" applyBorder="1" applyAlignment="1">
      <alignment horizontal="justify" vertical="center"/>
    </xf>
    <xf numFmtId="0" fontId="16" fillId="0" borderId="12" xfId="0" applyFont="1" applyBorder="1" applyAlignment="1">
      <alignment horizontal="justify" vertical="center" wrapText="1"/>
    </xf>
    <xf numFmtId="0" fontId="16" fillId="0" borderId="13" xfId="0" applyFont="1" applyBorder="1" applyAlignment="1">
      <alignment horizontal="justify" vertical="center" wrapText="1"/>
    </xf>
    <xf numFmtId="0" fontId="16" fillId="0" borderId="14" xfId="0" applyFont="1" applyBorder="1" applyAlignment="1">
      <alignment horizontal="justify" vertical="center" wrapText="1"/>
    </xf>
    <xf numFmtId="0" fontId="16" fillId="0" borderId="12" xfId="0" applyFont="1" applyBorder="1" applyAlignment="1" applyProtection="1">
      <alignment horizontal="center" vertical="center"/>
      <protection locked="0"/>
    </xf>
    <xf numFmtId="0" fontId="16" fillId="0" borderId="13" xfId="0" applyFont="1" applyBorder="1" applyAlignment="1" applyProtection="1">
      <alignment horizontal="center" vertical="center"/>
      <protection locked="0"/>
    </xf>
    <xf numFmtId="0" fontId="16" fillId="0" borderId="14" xfId="0" applyFont="1" applyBorder="1" applyAlignment="1" applyProtection="1">
      <alignment horizontal="center" vertical="center"/>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14" xfId="0" applyFont="1" applyBorder="1" applyAlignment="1" applyProtection="1">
      <alignment horizontal="center" vertical="center" wrapText="1"/>
      <protection locked="0"/>
    </xf>
    <xf numFmtId="0" fontId="19" fillId="15" borderId="15" xfId="0" applyFont="1" applyFill="1" applyBorder="1" applyAlignment="1">
      <alignment horizontal="center"/>
    </xf>
    <xf numFmtId="0" fontId="19" fillId="10" borderId="15" xfId="0" applyFont="1" applyFill="1" applyBorder="1" applyAlignment="1">
      <alignment horizontal="center"/>
    </xf>
    <xf numFmtId="0" fontId="67" fillId="0" borderId="0" xfId="0" applyFont="1" applyAlignment="1">
      <alignment horizontal="center" vertical="center"/>
    </xf>
    <xf numFmtId="0" fontId="73" fillId="0" borderId="15" xfId="0" applyFont="1" applyBorder="1" applyAlignment="1">
      <alignment horizontal="center" vertical="center"/>
    </xf>
    <xf numFmtId="0" fontId="74" fillId="0" borderId="15" xfId="0" applyFont="1" applyBorder="1" applyAlignment="1">
      <alignment horizontal="center" vertical="center"/>
    </xf>
    <xf numFmtId="0" fontId="8" fillId="13" borderId="15" xfId="0" applyFont="1" applyFill="1" applyBorder="1" applyAlignment="1">
      <alignment horizontal="center" vertical="center"/>
    </xf>
    <xf numFmtId="0" fontId="16" fillId="13" borderId="15" xfId="0" applyFont="1" applyFill="1" applyBorder="1" applyAlignment="1">
      <alignment horizontal="center" vertical="center"/>
    </xf>
    <xf numFmtId="0" fontId="16" fillId="0" borderId="15" xfId="0" applyFont="1" applyBorder="1" applyAlignment="1">
      <alignment horizontal="center" vertical="center"/>
    </xf>
    <xf numFmtId="0" fontId="16" fillId="0" borderId="12" xfId="0" applyFont="1" applyBorder="1" applyAlignment="1" applyProtection="1">
      <alignment horizontal="justify" vertical="center" wrapText="1"/>
      <protection locked="0"/>
    </xf>
    <xf numFmtId="0" fontId="16" fillId="0" borderId="13" xfId="0" applyFont="1" applyBorder="1" applyAlignment="1" applyProtection="1">
      <alignment horizontal="justify" vertical="center" wrapText="1"/>
      <protection locked="0"/>
    </xf>
    <xf numFmtId="0" fontId="16" fillId="0" borderId="14" xfId="0" applyFont="1" applyBorder="1" applyAlignment="1" applyProtection="1">
      <alignment horizontal="justify" vertical="center" wrapText="1"/>
      <protection locked="0"/>
    </xf>
    <xf numFmtId="0" fontId="16" fillId="0" borderId="12" xfId="0" applyFont="1" applyBorder="1" applyAlignment="1">
      <alignment horizontal="center" vertical="center"/>
    </xf>
    <xf numFmtId="0" fontId="16" fillId="0" borderId="13" xfId="0" applyFont="1" applyBorder="1" applyAlignment="1">
      <alignment horizontal="center" vertical="center"/>
    </xf>
    <xf numFmtId="0" fontId="16" fillId="0" borderId="14" xfId="0" applyFont="1" applyBorder="1" applyAlignment="1">
      <alignment horizontal="center" vertical="center"/>
    </xf>
    <xf numFmtId="0" fontId="0" fillId="14" borderId="15" xfId="0" applyFill="1" applyBorder="1" applyAlignment="1">
      <alignment horizontal="center"/>
    </xf>
    <xf numFmtId="0" fontId="5" fillId="10" borderId="15" xfId="0" applyFont="1" applyFill="1" applyBorder="1" applyAlignment="1">
      <alignment horizontal="center"/>
    </xf>
    <xf numFmtId="0" fontId="45" fillId="0" borderId="15" xfId="0" applyFont="1" applyBorder="1" applyAlignment="1">
      <alignment horizontal="center"/>
    </xf>
    <xf numFmtId="0" fontId="8" fillId="10" borderId="15" xfId="0" applyFont="1" applyFill="1" applyBorder="1" applyAlignment="1">
      <alignment horizontal="center" vertical="center"/>
    </xf>
    <xf numFmtId="0" fontId="32" fillId="0" borderId="15" xfId="0" applyFont="1" applyBorder="1" applyAlignment="1">
      <alignment horizontal="center" vertical="center"/>
    </xf>
    <xf numFmtId="0" fontId="38" fillId="0" borderId="12" xfId="0" applyFont="1" applyBorder="1" applyAlignment="1">
      <alignment horizontal="center" vertical="center"/>
    </xf>
    <xf numFmtId="0" fontId="38" fillId="0" borderId="14" xfId="0" applyFont="1" applyBorder="1" applyAlignment="1">
      <alignment horizontal="center" vertical="center"/>
    </xf>
    <xf numFmtId="0" fontId="8" fillId="13" borderId="12" xfId="0" applyFont="1" applyFill="1" applyBorder="1" applyAlignment="1">
      <alignment horizontal="center" vertical="center"/>
    </xf>
    <xf numFmtId="0" fontId="8" fillId="13" borderId="14" xfId="0" applyFont="1" applyFill="1" applyBorder="1" applyAlignment="1">
      <alignment horizontal="center" vertical="center"/>
    </xf>
    <xf numFmtId="0" fontId="8" fillId="15" borderId="15" xfId="0" applyFont="1" applyFill="1" applyBorder="1" applyAlignment="1">
      <alignment horizontal="center" vertical="center"/>
    </xf>
    <xf numFmtId="0" fontId="16" fillId="0" borderId="15" xfId="0" applyFont="1" applyBorder="1" applyAlignment="1">
      <alignment horizontal="justify" vertical="center" wrapText="1"/>
    </xf>
    <xf numFmtId="0" fontId="65" fillId="0" borderId="0" xfId="0" applyFont="1" applyAlignment="1">
      <alignment horizontal="center" vertical="center"/>
    </xf>
    <xf numFmtId="0" fontId="61" fillId="0" borderId="0" xfId="2" applyFont="1" applyFill="1" applyAlignment="1" applyProtection="1">
      <alignment horizontal="center" vertical="center" wrapText="1"/>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18" fillId="0" borderId="70" xfId="0" applyFont="1" applyBorder="1" applyAlignment="1">
      <alignment horizontal="center" vertical="center" wrapText="1"/>
    </xf>
    <xf numFmtId="0" fontId="8" fillId="16" borderId="15" xfId="0" applyFont="1" applyFill="1" applyBorder="1" applyAlignment="1">
      <alignment horizontal="center" vertical="center"/>
    </xf>
    <xf numFmtId="0" fontId="76" fillId="0" borderId="15" xfId="0" applyFont="1" applyBorder="1" applyAlignment="1">
      <alignment horizontal="center" vertical="center"/>
    </xf>
    <xf numFmtId="0" fontId="38" fillId="0" borderId="33" xfId="0" applyFont="1" applyBorder="1" applyAlignment="1">
      <alignment horizontal="center" vertical="center"/>
    </xf>
    <xf numFmtId="0" fontId="38" fillId="0" borderId="34" xfId="0" applyFont="1" applyBorder="1" applyAlignment="1">
      <alignment horizontal="center" vertical="center"/>
    </xf>
    <xf numFmtId="0" fontId="8" fillId="0" borderId="15" xfId="0" applyFont="1" applyBorder="1" applyAlignment="1">
      <alignment horizontal="justify" vertical="center" wrapText="1"/>
    </xf>
    <xf numFmtId="0" fontId="8" fillId="0" borderId="12" xfId="0" applyFont="1" applyBorder="1" applyAlignment="1">
      <alignment horizontal="justify" vertical="center" wrapText="1"/>
    </xf>
    <xf numFmtId="0" fontId="8" fillId="0" borderId="13" xfId="0" applyFont="1" applyBorder="1" applyAlignment="1">
      <alignment horizontal="justify" vertical="center" wrapText="1"/>
    </xf>
    <xf numFmtId="0" fontId="8" fillId="0" borderId="14" xfId="0" applyFont="1" applyBorder="1" applyAlignment="1">
      <alignment horizontal="justify" vertical="center" wrapText="1"/>
    </xf>
    <xf numFmtId="0" fontId="21" fillId="0" borderId="0" xfId="0" applyFont="1" applyAlignment="1">
      <alignment horizontal="justify" vertical="center" wrapText="1"/>
    </xf>
    <xf numFmtId="0" fontId="21" fillId="0" borderId="0" xfId="0" applyFont="1" applyAlignment="1">
      <alignment horizontal="justify" vertical="center"/>
    </xf>
    <xf numFmtId="2" fontId="75" fillId="0" borderId="15" xfId="0" applyNumberFormat="1" applyFont="1" applyBorder="1" applyAlignment="1">
      <alignment horizontal="center"/>
    </xf>
    <xf numFmtId="0" fontId="0" fillId="13" borderId="15" xfId="0" applyFill="1" applyBorder="1" applyAlignment="1">
      <alignment horizontal="center"/>
    </xf>
    <xf numFmtId="0" fontId="8" fillId="24" borderId="15" xfId="0" applyFont="1" applyFill="1" applyBorder="1" applyAlignment="1">
      <alignment horizontal="center" vertical="center"/>
    </xf>
    <xf numFmtId="0" fontId="5" fillId="9" borderId="15" xfId="0" applyFont="1" applyFill="1" applyBorder="1" applyAlignment="1">
      <alignment horizontal="center" vertical="center" wrapText="1"/>
    </xf>
    <xf numFmtId="0" fontId="0" fillId="0" borderId="0" xfId="0" applyAlignment="1">
      <alignment horizontal="center"/>
    </xf>
    <xf numFmtId="0" fontId="25" fillId="0" borderId="48" xfId="0" applyFont="1" applyBorder="1" applyAlignment="1">
      <alignment horizontal="justify" vertical="center" wrapText="1"/>
    </xf>
    <xf numFmtId="0" fontId="25" fillId="0" borderId="23" xfId="0" applyFont="1" applyBorder="1" applyAlignment="1">
      <alignment horizontal="justify" vertical="center" wrapText="1"/>
    </xf>
    <xf numFmtId="0" fontId="25" fillId="0" borderId="49" xfId="0" applyFont="1" applyBorder="1" applyAlignment="1">
      <alignment horizontal="justify" vertical="center" wrapText="1"/>
    </xf>
    <xf numFmtId="0" fontId="18" fillId="0" borderId="48"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49" xfId="0" applyFont="1" applyBorder="1" applyAlignment="1">
      <alignment horizontal="center" vertical="center" wrapText="1"/>
    </xf>
    <xf numFmtId="0" fontId="18" fillId="0" borderId="33"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34" xfId="0" applyFont="1" applyBorder="1" applyAlignment="1">
      <alignment horizontal="center" vertical="center" wrapText="1"/>
    </xf>
    <xf numFmtId="0" fontId="21" fillId="0" borderId="32" xfId="0" applyFont="1" applyBorder="1" applyAlignment="1">
      <alignment horizontal="justify" vertical="center" wrapText="1"/>
    </xf>
    <xf numFmtId="0" fontId="15" fillId="0" borderId="15" xfId="0" applyFont="1" applyBorder="1" applyAlignment="1">
      <alignment horizontal="center" vertical="center" wrapText="1"/>
    </xf>
    <xf numFmtId="0" fontId="7" fillId="0" borderId="0" xfId="0" applyFont="1" applyAlignment="1">
      <alignment horizontal="right" vertical="center" wrapText="1"/>
    </xf>
    <xf numFmtId="0" fontId="7" fillId="0" borderId="16" xfId="0" applyFont="1" applyBorder="1" applyAlignment="1">
      <alignment horizontal="right" vertical="center" wrapText="1"/>
    </xf>
    <xf numFmtId="0" fontId="14" fillId="3" borderId="51" xfId="0" applyFont="1" applyFill="1" applyBorder="1" applyAlignment="1">
      <alignment horizontal="center" vertical="center" wrapText="1"/>
    </xf>
    <xf numFmtId="0" fontId="14" fillId="3" borderId="52" xfId="0" applyFont="1" applyFill="1" applyBorder="1" applyAlignment="1">
      <alignment horizontal="center" vertical="center" wrapText="1"/>
    </xf>
    <xf numFmtId="0" fontId="14" fillId="3" borderId="53" xfId="0" applyFont="1" applyFill="1" applyBorder="1" applyAlignment="1">
      <alignment horizontal="center" vertical="center" wrapText="1"/>
    </xf>
    <xf numFmtId="0" fontId="37" fillId="0" borderId="0" xfId="0" applyFont="1" applyAlignment="1">
      <alignment horizontal="justify" vertical="center" wrapText="1"/>
    </xf>
    <xf numFmtId="0" fontId="37" fillId="0" borderId="50" xfId="0" applyFont="1" applyBorder="1" applyAlignment="1">
      <alignment horizontal="justify" vertical="center" wrapText="1"/>
    </xf>
    <xf numFmtId="0" fontId="27" fillId="0" borderId="57" xfId="0" applyFont="1" applyBorder="1" applyAlignment="1">
      <alignment horizontal="justify" vertical="center" wrapText="1"/>
    </xf>
    <xf numFmtId="0" fontId="27" fillId="0" borderId="58" xfId="0" applyFont="1" applyBorder="1" applyAlignment="1">
      <alignment horizontal="justify" vertical="center" wrapText="1"/>
    </xf>
    <xf numFmtId="0" fontId="27" fillId="0" borderId="59" xfId="0" applyFont="1" applyBorder="1" applyAlignment="1">
      <alignment horizontal="justify" vertical="center" wrapText="1"/>
    </xf>
    <xf numFmtId="0" fontId="21" fillId="0" borderId="66" xfId="0" applyFont="1" applyBorder="1" applyAlignment="1">
      <alignment horizontal="justify" vertical="center" wrapText="1"/>
    </xf>
    <xf numFmtId="0" fontId="21" fillId="0" borderId="96" xfId="0" applyFont="1" applyBorder="1" applyAlignment="1">
      <alignment horizontal="justify" vertical="center" wrapText="1"/>
    </xf>
    <xf numFmtId="0" fontId="18" fillId="0" borderId="0" xfId="0" applyFont="1" applyAlignment="1">
      <alignment horizontal="justify" vertical="top" wrapText="1"/>
    </xf>
    <xf numFmtId="0" fontId="27" fillId="0" borderId="48" xfId="0" applyFont="1" applyBorder="1" applyAlignment="1">
      <alignment horizontal="justify" vertical="center" wrapText="1"/>
    </xf>
    <xf numFmtId="0" fontId="27" fillId="0" borderId="23" xfId="0" applyFont="1" applyBorder="1" applyAlignment="1">
      <alignment horizontal="justify" vertical="center" wrapText="1"/>
    </xf>
    <xf numFmtId="0" fontId="27" fillId="0" borderId="49" xfId="0" applyFont="1" applyBorder="1" applyAlignment="1">
      <alignment horizontal="justify" vertical="center" wrapText="1"/>
    </xf>
    <xf numFmtId="0" fontId="21" fillId="0" borderId="16" xfId="0" applyFont="1" applyBorder="1" applyAlignment="1">
      <alignment horizontal="justify" vertical="center" wrapText="1"/>
    </xf>
    <xf numFmtId="0" fontId="21" fillId="0" borderId="34" xfId="0" applyFont="1" applyBorder="1" applyAlignment="1">
      <alignment horizontal="justify" vertical="center" wrapText="1"/>
    </xf>
    <xf numFmtId="0" fontId="8" fillId="0" borderId="61"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8" fillId="0" borderId="63" xfId="0" applyFont="1" applyBorder="1" applyAlignment="1" applyProtection="1">
      <alignment horizontal="center" vertical="center" wrapText="1"/>
      <protection locked="0"/>
    </xf>
    <xf numFmtId="0" fontId="22" fillId="0" borderId="50" xfId="0" applyFont="1" applyBorder="1" applyAlignment="1">
      <alignment horizontal="justify" vertical="center" wrapText="1"/>
    </xf>
    <xf numFmtId="0" fontId="17" fillId="0" borderId="16" xfId="2" applyFont="1" applyFill="1" applyBorder="1" applyAlignment="1" applyProtection="1">
      <alignment horizontal="right" vertical="center" wrapText="1"/>
    </xf>
    <xf numFmtId="0" fontId="8" fillId="0" borderId="15" xfId="0" applyFont="1" applyBorder="1" applyAlignment="1" applyProtection="1">
      <alignment horizontal="justify" vertical="center" wrapText="1"/>
      <protection locked="0"/>
    </xf>
    <xf numFmtId="0" fontId="18" fillId="0" borderId="0" xfId="0" applyFont="1" applyAlignment="1">
      <alignment horizontal="justify" vertical="top"/>
    </xf>
    <xf numFmtId="0" fontId="22" fillId="0" borderId="0" xfId="0" applyFont="1" applyAlignment="1">
      <alignment horizontal="justify" vertical="center"/>
    </xf>
    <xf numFmtId="0" fontId="15" fillId="0" borderId="48" xfId="0" applyFont="1" applyBorder="1" applyAlignment="1">
      <alignment horizontal="center" vertical="center" textRotation="90" wrapText="1"/>
    </xf>
    <xf numFmtId="0" fontId="15" fillId="0" borderId="49" xfId="0" applyFont="1" applyBorder="1" applyAlignment="1">
      <alignment horizontal="center" vertical="center" textRotation="90" wrapText="1"/>
    </xf>
    <xf numFmtId="0" fontId="15" fillId="0" borderId="33" xfId="0" applyFont="1" applyBorder="1" applyAlignment="1">
      <alignment horizontal="center" vertical="center" textRotation="90" wrapText="1"/>
    </xf>
    <xf numFmtId="0" fontId="15" fillId="0" borderId="34" xfId="0" applyFont="1" applyBorder="1" applyAlignment="1">
      <alignment horizontal="center" vertical="center" textRotation="90" wrapText="1"/>
    </xf>
    <xf numFmtId="0" fontId="8" fillId="0" borderId="15" xfId="0" applyFont="1" applyBorder="1" applyAlignment="1">
      <alignment horizontal="center" vertical="center" wrapText="1"/>
    </xf>
    <xf numFmtId="0" fontId="22" fillId="0" borderId="73" xfId="0" applyFont="1" applyBorder="1" applyAlignment="1">
      <alignment horizontal="justify" vertical="center" wrapText="1"/>
    </xf>
    <xf numFmtId="0" fontId="16" fillId="0" borderId="61" xfId="0" applyFont="1" applyBorder="1" applyAlignment="1" applyProtection="1">
      <alignment horizontal="center" vertical="center" wrapText="1"/>
      <protection locked="0"/>
    </xf>
    <xf numFmtId="0" fontId="16" fillId="0" borderId="62" xfId="0" applyFont="1" applyBorder="1" applyAlignment="1" applyProtection="1">
      <alignment horizontal="center" vertical="center" wrapText="1"/>
      <protection locked="0"/>
    </xf>
    <xf numFmtId="0" fontId="16" fillId="0" borderId="63" xfId="0" applyFont="1" applyBorder="1" applyAlignment="1" applyProtection="1">
      <alignment horizontal="center" vertical="center" wrapText="1"/>
      <protection locked="0"/>
    </xf>
    <xf numFmtId="49" fontId="16" fillId="0" borderId="15" xfId="0" applyNumberFormat="1" applyFont="1" applyBorder="1" applyAlignment="1">
      <alignment horizontal="center" vertical="center" wrapText="1"/>
    </xf>
    <xf numFmtId="49" fontId="16" fillId="0" borderId="15" xfId="0" applyNumberFormat="1" applyFont="1" applyBorder="1" applyAlignment="1">
      <alignment horizontal="center" vertical="center" textRotation="90" wrapText="1"/>
    </xf>
    <xf numFmtId="49" fontId="8" fillId="0" borderId="12" xfId="0" applyNumberFormat="1" applyFont="1" applyBorder="1" applyAlignment="1">
      <alignment horizontal="center" vertical="center" wrapText="1"/>
    </xf>
    <xf numFmtId="49" fontId="8" fillId="0" borderId="13" xfId="0" applyNumberFormat="1" applyFont="1" applyBorder="1" applyAlignment="1">
      <alignment horizontal="center" vertical="center" wrapText="1"/>
    </xf>
    <xf numFmtId="49" fontId="8" fillId="0" borderId="14" xfId="0" applyNumberFormat="1" applyFont="1" applyBorder="1" applyAlignment="1">
      <alignment horizontal="center" vertical="center" wrapText="1"/>
    </xf>
    <xf numFmtId="0" fontId="25" fillId="0" borderId="54" xfId="0" applyFont="1" applyBorder="1" applyAlignment="1">
      <alignment horizontal="justify" vertical="center" wrapText="1"/>
    </xf>
    <xf numFmtId="0" fontId="25" fillId="0" borderId="55" xfId="0" applyFont="1" applyBorder="1" applyAlignment="1">
      <alignment horizontal="justify" vertical="center" wrapText="1"/>
    </xf>
    <xf numFmtId="0" fontId="25" fillId="0" borderId="56" xfId="0" applyFont="1" applyBorder="1" applyAlignment="1">
      <alignment horizontal="justify" vertical="center" wrapText="1"/>
    </xf>
    <xf numFmtId="0" fontId="29" fillId="0" borderId="0" xfId="2" applyFont="1" applyFill="1" applyAlignment="1" applyProtection="1">
      <alignment horizontal="center" vertical="center" wrapText="1"/>
    </xf>
    <xf numFmtId="0" fontId="14" fillId="5" borderId="51" xfId="0" applyFont="1" applyFill="1" applyBorder="1" applyAlignment="1">
      <alignment horizontal="center" vertical="center" wrapText="1"/>
    </xf>
    <xf numFmtId="0" fontId="14" fillId="5" borderId="52" xfId="0" applyFont="1" applyFill="1" applyBorder="1" applyAlignment="1">
      <alignment horizontal="center" vertical="center" wrapText="1"/>
    </xf>
    <xf numFmtId="0" fontId="14" fillId="5" borderId="53" xfId="0" applyFont="1" applyFill="1" applyBorder="1" applyAlignment="1">
      <alignment horizontal="center" vertical="center" wrapText="1"/>
    </xf>
    <xf numFmtId="49" fontId="8" fillId="0" borderId="15" xfId="0" applyNumberFormat="1" applyFont="1" applyBorder="1" applyAlignment="1">
      <alignment horizontal="center" vertical="center" wrapText="1"/>
    </xf>
    <xf numFmtId="49" fontId="8" fillId="0" borderId="64" xfId="0" applyNumberFormat="1" applyFont="1" applyBorder="1" applyAlignment="1">
      <alignment horizontal="center" vertical="center" wrapText="1"/>
    </xf>
    <xf numFmtId="49" fontId="8" fillId="0" borderId="60" xfId="0" applyNumberFormat="1" applyFont="1" applyBorder="1" applyAlignment="1">
      <alignment horizontal="center" vertical="center" wrapText="1"/>
    </xf>
    <xf numFmtId="49" fontId="8" fillId="0" borderId="65"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8" fillId="0" borderId="32" xfId="0" applyNumberFormat="1" applyFont="1" applyBorder="1" applyAlignment="1">
      <alignment horizontal="center" vertical="center" wrapText="1"/>
    </xf>
    <xf numFmtId="0" fontId="16" fillId="0" borderId="33" xfId="0" applyFont="1" applyBorder="1" applyAlignment="1">
      <alignment horizontal="justify" vertical="center" wrapText="1"/>
    </xf>
    <xf numFmtId="0" fontId="16" fillId="0" borderId="16" xfId="0" applyFont="1" applyBorder="1" applyAlignment="1">
      <alignment horizontal="justify" vertical="center" wrapText="1"/>
    </xf>
    <xf numFmtId="0" fontId="16" fillId="0" borderId="34" xfId="0" applyFont="1" applyBorder="1" applyAlignment="1">
      <alignment horizontal="justify" vertical="center" wrapText="1"/>
    </xf>
    <xf numFmtId="0" fontId="58" fillId="0" borderId="0" xfId="2" applyFont="1" applyAlignment="1" applyProtection="1">
      <alignment horizontal="right" vertical="center" wrapText="1"/>
    </xf>
    <xf numFmtId="0" fontId="21" fillId="0" borderId="50" xfId="0" applyFont="1" applyBorder="1" applyAlignment="1">
      <alignment horizontal="justify" vertical="center" wrapText="1"/>
    </xf>
    <xf numFmtId="0" fontId="21" fillId="0" borderId="50" xfId="0" applyFont="1" applyBorder="1" applyAlignment="1">
      <alignment horizontal="justify" vertical="center"/>
    </xf>
    <xf numFmtId="0" fontId="28" fillId="0" borderId="0" xfId="0" applyFont="1" applyAlignment="1">
      <alignment horizontal="justify" vertical="center"/>
    </xf>
    <xf numFmtId="0" fontId="22" fillId="0" borderId="90" xfId="0" applyFont="1" applyBorder="1" applyAlignment="1">
      <alignment horizontal="justify" vertical="center" wrapText="1"/>
    </xf>
    <xf numFmtId="0" fontId="15" fillId="0" borderId="15" xfId="0" applyFont="1" applyBorder="1" applyAlignment="1">
      <alignment horizontal="center" vertical="center" textRotation="90" wrapText="1"/>
    </xf>
    <xf numFmtId="0" fontId="60" fillId="0" borderId="0" xfId="2" applyFont="1" applyFill="1" applyBorder="1" applyAlignment="1" applyProtection="1">
      <alignment horizontal="justify" vertical="center" wrapText="1"/>
    </xf>
    <xf numFmtId="0" fontId="8" fillId="0" borderId="0" xfId="0" applyFont="1" applyAlignment="1">
      <alignment horizontal="center" vertical="center" wrapText="1"/>
    </xf>
    <xf numFmtId="0" fontId="8" fillId="0" borderId="32" xfId="0" applyFont="1" applyBorder="1" applyAlignment="1">
      <alignment horizontal="center" vertical="center" wrapText="1"/>
    </xf>
    <xf numFmtId="49" fontId="16" fillId="0" borderId="48" xfId="0" applyNumberFormat="1" applyFont="1" applyBorder="1" applyAlignment="1">
      <alignment horizontal="center" vertical="center" textRotation="90" wrapText="1"/>
    </xf>
    <xf numFmtId="49" fontId="16" fillId="0" borderId="23" xfId="0" applyNumberFormat="1" applyFont="1" applyBorder="1" applyAlignment="1">
      <alignment horizontal="center" vertical="center" textRotation="90" wrapText="1"/>
    </xf>
    <xf numFmtId="49" fontId="16" fillId="0" borderId="31" xfId="0" applyNumberFormat="1" applyFont="1" applyBorder="1" applyAlignment="1">
      <alignment horizontal="center" vertical="center" textRotation="90" wrapText="1"/>
    </xf>
    <xf numFmtId="49" fontId="16" fillId="0" borderId="0" xfId="0" applyNumberFormat="1" applyFont="1" applyAlignment="1">
      <alignment horizontal="center" vertical="center" textRotation="90" wrapText="1"/>
    </xf>
    <xf numFmtId="49" fontId="16" fillId="0" borderId="33" xfId="0" applyNumberFormat="1" applyFont="1" applyBorder="1" applyAlignment="1">
      <alignment horizontal="center" vertical="center" textRotation="90" wrapText="1"/>
    </xf>
    <xf numFmtId="49" fontId="16" fillId="0" borderId="16" xfId="0" applyNumberFormat="1" applyFont="1" applyBorder="1" applyAlignment="1">
      <alignment horizontal="center" vertical="center" textRotation="90" wrapText="1"/>
    </xf>
    <xf numFmtId="0" fontId="15" fillId="0" borderId="12" xfId="0" applyFont="1" applyBorder="1" applyAlignment="1">
      <alignment horizontal="center" vertical="center" textRotation="90" wrapText="1"/>
    </xf>
    <xf numFmtId="0" fontId="15" fillId="0" borderId="14" xfId="0" applyFont="1" applyBorder="1" applyAlignment="1">
      <alignment horizontal="center" vertical="center" textRotation="90" wrapText="1"/>
    </xf>
    <xf numFmtId="0" fontId="34" fillId="0" borderId="12" xfId="0" applyFont="1" applyBorder="1" applyAlignment="1">
      <alignment horizontal="center" vertical="center" textRotation="90" wrapText="1"/>
    </xf>
    <xf numFmtId="0" fontId="34" fillId="0" borderId="13" xfId="0" applyFont="1" applyBorder="1" applyAlignment="1">
      <alignment horizontal="center" vertical="center" textRotation="90" wrapText="1"/>
    </xf>
    <xf numFmtId="0" fontId="34" fillId="0" borderId="14" xfId="0" applyFont="1" applyBorder="1" applyAlignment="1">
      <alignment horizontal="center" vertical="center" textRotation="90" wrapText="1"/>
    </xf>
    <xf numFmtId="0" fontId="15" fillId="0" borderId="13" xfId="0" applyFont="1" applyBorder="1" applyAlignment="1">
      <alignment horizontal="center" vertical="center" textRotation="90" wrapText="1"/>
    </xf>
    <xf numFmtId="0" fontId="8" fillId="0" borderId="12" xfId="0" applyFont="1" applyBorder="1" applyAlignment="1">
      <alignment horizontal="center" vertical="center" textRotation="90" wrapText="1"/>
    </xf>
    <xf numFmtId="0" fontId="8" fillId="0" borderId="13" xfId="0" applyFont="1" applyBorder="1" applyAlignment="1">
      <alignment horizontal="center" vertical="center" textRotation="90" wrapText="1"/>
    </xf>
    <xf numFmtId="0" fontId="8" fillId="0" borderId="14" xfId="0" applyFont="1" applyBorder="1" applyAlignment="1">
      <alignment horizontal="center" vertical="center" textRotation="90" wrapText="1"/>
    </xf>
    <xf numFmtId="0" fontId="16" fillId="0" borderId="12" xfId="0" applyFont="1" applyBorder="1" applyAlignment="1">
      <alignment horizontal="center" vertical="center" textRotation="90" wrapText="1"/>
    </xf>
    <xf numFmtId="0" fontId="16" fillId="0" borderId="14" xfId="0" applyFont="1" applyBorder="1" applyAlignment="1">
      <alignment horizontal="center" vertical="center" textRotation="90" wrapText="1"/>
    </xf>
    <xf numFmtId="0" fontId="29" fillId="0" borderId="0" xfId="2" applyFont="1" applyAlignment="1" applyProtection="1">
      <alignment horizontal="center" vertical="center" wrapText="1"/>
    </xf>
    <xf numFmtId="0" fontId="18" fillId="0" borderId="48" xfId="0" applyFont="1" applyBorder="1" applyAlignment="1">
      <alignment horizontal="center" vertical="center" textRotation="90" wrapText="1"/>
    </xf>
    <xf numFmtId="0" fontId="18" fillId="0" borderId="49" xfId="0" applyFont="1" applyBorder="1" applyAlignment="1">
      <alignment horizontal="center" vertical="center" textRotation="90" wrapText="1"/>
    </xf>
    <xf numFmtId="0" fontId="38" fillId="0" borderId="13" xfId="0" applyFont="1" applyBorder="1" applyAlignment="1">
      <alignment horizontal="center" vertical="center"/>
    </xf>
    <xf numFmtId="0" fontId="8" fillId="0" borderId="0" xfId="0" applyFont="1" applyAlignment="1">
      <alignment horizontal="center" vertical="center"/>
    </xf>
    <xf numFmtId="0" fontId="15" fillId="0" borderId="61" xfId="0" applyFont="1" applyBorder="1" applyAlignment="1">
      <alignment horizontal="center" vertical="center" wrapText="1"/>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65" fillId="0" borderId="0" xfId="0" applyFont="1" applyAlignment="1">
      <alignment horizontal="center" wrapText="1"/>
    </xf>
    <xf numFmtId="0" fontId="5" fillId="13" borderId="15" xfId="0" applyFont="1" applyFill="1" applyBorder="1" applyAlignment="1">
      <alignment horizontal="center"/>
    </xf>
    <xf numFmtId="0" fontId="8" fillId="13" borderId="15" xfId="0" applyFont="1" applyFill="1" applyBorder="1" applyAlignment="1">
      <alignment horizontal="center"/>
    </xf>
    <xf numFmtId="0" fontId="45" fillId="10" borderId="15" xfId="0" applyFont="1" applyFill="1" applyBorder="1" applyAlignment="1">
      <alignment horizontal="center"/>
    </xf>
    <xf numFmtId="0" fontId="0" fillId="16" borderId="12" xfId="0" applyFill="1" applyBorder="1" applyAlignment="1">
      <alignment horizontal="center"/>
    </xf>
    <xf numFmtId="0" fontId="0" fillId="16" borderId="14" xfId="0" applyFill="1" applyBorder="1" applyAlignment="1">
      <alignment horizontal="center"/>
    </xf>
    <xf numFmtId="0" fontId="0" fillId="0" borderId="12" xfId="0" applyBorder="1" applyAlignment="1">
      <alignment horizontal="center" vertical="center"/>
    </xf>
    <xf numFmtId="0" fontId="0" fillId="0" borderId="14" xfId="0" applyBorder="1" applyAlignment="1">
      <alignment horizontal="center" vertical="center"/>
    </xf>
    <xf numFmtId="0" fontId="0" fillId="9" borderId="15" xfId="0" applyFill="1" applyBorder="1" applyAlignment="1">
      <alignment horizont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55" fillId="0" borderId="15" xfId="0" applyFont="1" applyBorder="1" applyAlignment="1">
      <alignment horizontal="center" vertical="center"/>
    </xf>
    <xf numFmtId="0" fontId="8" fillId="14" borderId="15" xfId="0" applyFont="1" applyFill="1" applyBorder="1" applyAlignment="1">
      <alignment horizontal="center" vertical="center"/>
    </xf>
    <xf numFmtId="0" fontId="8" fillId="11" borderId="12" xfId="0" applyFont="1" applyFill="1" applyBorder="1" applyAlignment="1">
      <alignment horizontal="center" vertical="center"/>
    </xf>
    <xf numFmtId="0" fontId="8" fillId="11" borderId="14" xfId="0" applyFont="1" applyFill="1" applyBorder="1" applyAlignment="1">
      <alignment horizontal="center" vertical="center"/>
    </xf>
    <xf numFmtId="0" fontId="55" fillId="0" borderId="12" xfId="0" applyFont="1" applyBorder="1" applyAlignment="1">
      <alignment horizontal="center" vertical="center"/>
    </xf>
    <xf numFmtId="0" fontId="55" fillId="0" borderId="14" xfId="0" applyFont="1" applyBorder="1" applyAlignment="1">
      <alignment horizontal="center" vertical="center"/>
    </xf>
    <xf numFmtId="0" fontId="8" fillId="11" borderId="15" xfId="0" applyFont="1" applyFill="1" applyBorder="1" applyAlignment="1">
      <alignment horizontal="center" vertical="center"/>
    </xf>
    <xf numFmtId="0" fontId="8" fillId="16" borderId="12" xfId="0" applyFont="1" applyFill="1" applyBorder="1" applyAlignment="1">
      <alignment horizontal="center" vertical="center"/>
    </xf>
    <xf numFmtId="0" fontId="8" fillId="16" borderId="14" xfId="0" applyFont="1" applyFill="1" applyBorder="1" applyAlignment="1">
      <alignment horizontal="center" vertical="center"/>
    </xf>
    <xf numFmtId="0" fontId="16" fillId="0" borderId="15" xfId="0" applyFont="1" applyBorder="1" applyAlignment="1">
      <alignment horizontal="center" vertical="center" textRotation="90" wrapText="1"/>
    </xf>
    <xf numFmtId="0" fontId="38" fillId="0" borderId="15" xfId="0" applyFont="1" applyBorder="1" applyAlignment="1">
      <alignment horizontal="center" vertical="center" wrapText="1"/>
    </xf>
    <xf numFmtId="0" fontId="5" fillId="0" borderId="15" xfId="0" applyFont="1" applyBorder="1" applyAlignment="1">
      <alignment horizontal="center" vertical="center" wrapText="1"/>
    </xf>
    <xf numFmtId="0" fontId="38" fillId="0" borderId="15" xfId="0" applyFont="1" applyBorder="1" applyAlignment="1">
      <alignment horizontal="center"/>
    </xf>
    <xf numFmtId="0" fontId="8" fillId="10" borderId="12" xfId="0" applyFont="1" applyFill="1" applyBorder="1" applyAlignment="1">
      <alignment horizontal="center" vertical="center"/>
    </xf>
    <xf numFmtId="0" fontId="8" fillId="10" borderId="14" xfId="0" applyFont="1" applyFill="1" applyBorder="1" applyAlignment="1">
      <alignment horizontal="center" vertical="center"/>
    </xf>
    <xf numFmtId="0" fontId="38" fillId="17" borderId="12" xfId="0" applyFont="1" applyFill="1" applyBorder="1" applyAlignment="1">
      <alignment horizontal="center" vertical="center"/>
    </xf>
    <xf numFmtId="0" fontId="38" fillId="17" borderId="14" xfId="0" applyFont="1" applyFill="1" applyBorder="1" applyAlignment="1">
      <alignment horizontal="center" vertical="center"/>
    </xf>
    <xf numFmtId="0" fontId="0" fillId="0" borderId="65" xfId="0" applyBorder="1" applyAlignment="1">
      <alignment horizontal="center" vertical="center" textRotation="90"/>
    </xf>
    <xf numFmtId="0" fontId="0" fillId="0" borderId="64" xfId="0" applyBorder="1" applyAlignment="1">
      <alignment horizontal="center" vertical="center" textRotation="90"/>
    </xf>
    <xf numFmtId="0" fontId="0" fillId="0" borderId="60" xfId="0" applyBorder="1" applyAlignment="1">
      <alignment horizontal="center" vertical="center" textRotation="90"/>
    </xf>
    <xf numFmtId="0" fontId="18" fillId="0" borderId="60" xfId="0" applyFont="1" applyBorder="1" applyAlignment="1">
      <alignment horizontal="center" vertical="center" textRotation="90" wrapText="1"/>
    </xf>
    <xf numFmtId="0" fontId="18" fillId="0" borderId="65" xfId="0" applyFont="1" applyBorder="1" applyAlignment="1">
      <alignment horizontal="center" vertical="center" textRotation="90" wrapText="1"/>
    </xf>
    <xf numFmtId="0" fontId="16" fillId="0" borderId="60" xfId="0" applyFont="1" applyBorder="1" applyAlignment="1">
      <alignment horizontal="center" vertical="center" textRotation="90" wrapText="1"/>
    </xf>
    <xf numFmtId="0" fontId="16" fillId="0" borderId="65" xfId="0" applyFont="1" applyBorder="1" applyAlignment="1">
      <alignment horizontal="center" vertical="center" textRotation="90" wrapText="1"/>
    </xf>
    <xf numFmtId="0" fontId="16" fillId="0" borderId="33" xfId="0" applyFont="1" applyBorder="1" applyAlignment="1">
      <alignment horizontal="center" vertical="center" textRotation="90" wrapText="1"/>
    </xf>
    <xf numFmtId="0" fontId="16" fillId="0" borderId="16" xfId="0" applyFont="1" applyBorder="1" applyAlignment="1">
      <alignment horizontal="center" vertical="center" textRotation="90" wrapText="1"/>
    </xf>
    <xf numFmtId="0" fontId="16" fillId="0" borderId="34" xfId="0" applyFont="1" applyBorder="1" applyAlignment="1">
      <alignment horizontal="center" vertical="center" textRotation="90" wrapText="1"/>
    </xf>
    <xf numFmtId="0" fontId="16" fillId="0" borderId="13" xfId="0" applyFont="1" applyBorder="1" applyAlignment="1">
      <alignment horizontal="center" vertical="center" textRotation="90" wrapText="1"/>
    </xf>
    <xf numFmtId="0" fontId="45" fillId="0" borderId="12" xfId="0" applyFont="1" applyBorder="1" applyAlignment="1">
      <alignment horizontal="center"/>
    </xf>
    <xf numFmtId="0" fontId="45" fillId="0" borderId="14" xfId="0" applyFont="1" applyBorder="1" applyAlignment="1">
      <alignment horizontal="center"/>
    </xf>
    <xf numFmtId="0" fontId="20" fillId="0" borderId="12" xfId="0" applyFont="1" applyBorder="1" applyAlignment="1">
      <alignment horizontal="center"/>
    </xf>
    <xf numFmtId="0" fontId="20" fillId="0" borderId="14" xfId="0" applyFont="1" applyBorder="1" applyAlignment="1">
      <alignment horizontal="center"/>
    </xf>
    <xf numFmtId="0" fontId="0" fillId="9" borderId="65" xfId="0" applyFill="1" applyBorder="1" applyAlignment="1">
      <alignment horizontal="center"/>
    </xf>
    <xf numFmtId="0" fontId="0" fillId="9" borderId="64" xfId="0" applyFill="1" applyBorder="1" applyAlignment="1">
      <alignment horizontal="center"/>
    </xf>
    <xf numFmtId="0" fontId="0" fillId="9" borderId="60" xfId="0" applyFill="1" applyBorder="1" applyAlignment="1">
      <alignment horizontal="center"/>
    </xf>
    <xf numFmtId="0" fontId="34" fillId="0" borderId="15" xfId="0" applyFont="1" applyBorder="1" applyAlignment="1">
      <alignment horizontal="center" vertical="center" textRotation="90" wrapText="1"/>
    </xf>
    <xf numFmtId="0" fontId="38" fillId="0" borderId="0" xfId="0" applyFont="1" applyAlignment="1">
      <alignment horizontal="center" vertical="center" wrapText="1"/>
    </xf>
    <xf numFmtId="0" fontId="38" fillId="0" borderId="32" xfId="0" applyFont="1" applyBorder="1" applyAlignment="1">
      <alignment horizontal="center" vertical="center" wrapText="1"/>
    </xf>
    <xf numFmtId="0" fontId="17" fillId="0" borderId="0" xfId="0" applyFont="1" applyAlignment="1">
      <alignment horizontal="center" vertical="center" wrapText="1"/>
    </xf>
    <xf numFmtId="0" fontId="17" fillId="0" borderId="32" xfId="0" applyFont="1" applyBorder="1" applyAlignment="1">
      <alignment horizontal="center" vertical="center" wrapText="1"/>
    </xf>
    <xf numFmtId="0" fontId="70" fillId="0" borderId="0" xfId="0" applyFont="1" applyAlignment="1">
      <alignment horizontal="center"/>
    </xf>
    <xf numFmtId="0" fontId="22" fillId="0" borderId="50" xfId="0" applyFont="1" applyBorder="1" applyAlignment="1">
      <alignment horizontal="justify" vertical="center"/>
    </xf>
    <xf numFmtId="0" fontId="54" fillId="0" borderId="0" xfId="2" applyFont="1" applyAlignment="1" applyProtection="1">
      <alignment horizontal="right" vertical="center"/>
    </xf>
    <xf numFmtId="0" fontId="16" fillId="21" borderId="15" xfId="0" applyFont="1" applyFill="1" applyBorder="1" applyAlignment="1">
      <alignment horizontal="center" vertical="center" wrapText="1"/>
    </xf>
    <xf numFmtId="0" fontId="18" fillId="0" borderId="65" xfId="0" applyFont="1" applyBorder="1" applyAlignment="1">
      <alignment horizontal="center" vertical="center" wrapText="1"/>
    </xf>
    <xf numFmtId="0" fontId="16" fillId="0" borderId="68" xfId="0" applyFont="1" applyBorder="1" applyAlignment="1" applyProtection="1">
      <alignment horizontal="justify" vertical="center" wrapText="1"/>
      <protection locked="0"/>
    </xf>
    <xf numFmtId="0" fontId="16" fillId="0" borderId="69" xfId="0" applyFont="1" applyBorder="1" applyAlignment="1" applyProtection="1">
      <alignment horizontal="justify" vertical="center" wrapText="1"/>
      <protection locked="0"/>
    </xf>
    <xf numFmtId="0" fontId="16" fillId="0" borderId="70" xfId="0" applyFont="1" applyBorder="1" applyAlignment="1" applyProtection="1">
      <alignment horizontal="justify" vertical="center" wrapText="1"/>
      <protection locked="0"/>
    </xf>
    <xf numFmtId="0" fontId="8" fillId="0" borderId="68" xfId="0" applyFont="1" applyBorder="1" applyAlignment="1" applyProtection="1">
      <alignment horizontal="justify" vertical="center" wrapText="1"/>
      <protection locked="0"/>
    </xf>
    <xf numFmtId="0" fontId="8" fillId="0" borderId="69" xfId="0" applyFont="1" applyBorder="1" applyAlignment="1" applyProtection="1">
      <alignment horizontal="justify" vertical="center" wrapText="1"/>
      <protection locked="0"/>
    </xf>
    <xf numFmtId="0" fontId="8" fillId="0" borderId="70" xfId="0" applyFont="1" applyBorder="1" applyAlignment="1" applyProtection="1">
      <alignment horizontal="justify" vertical="center" wrapText="1"/>
      <protection locked="0"/>
    </xf>
    <xf numFmtId="49" fontId="16" fillId="0" borderId="49" xfId="0" applyNumberFormat="1" applyFont="1" applyBorder="1" applyAlignment="1">
      <alignment horizontal="center" vertical="center" textRotation="90" wrapText="1"/>
    </xf>
    <xf numFmtId="49" fontId="16" fillId="0" borderId="32" xfId="0" applyNumberFormat="1" applyFont="1" applyBorder="1" applyAlignment="1">
      <alignment horizontal="center" vertical="center" textRotation="90" wrapText="1"/>
    </xf>
    <xf numFmtId="49" fontId="16" fillId="0" borderId="34" xfId="0" applyNumberFormat="1" applyFont="1" applyBorder="1" applyAlignment="1">
      <alignment horizontal="center" vertical="center" textRotation="90" wrapText="1"/>
    </xf>
    <xf numFmtId="49" fontId="16" fillId="0" borderId="12"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49" fontId="16" fillId="0" borderId="14" xfId="0" applyNumberFormat="1" applyFont="1" applyBorder="1" applyAlignment="1">
      <alignment horizontal="center" vertical="center" wrapText="1"/>
    </xf>
    <xf numFmtId="0" fontId="25" fillId="0" borderId="71" xfId="0" applyFont="1" applyBorder="1" applyAlignment="1">
      <alignment horizontal="justify" vertical="center" wrapText="1"/>
    </xf>
    <xf numFmtId="0" fontId="25" fillId="0" borderId="50" xfId="0" applyFont="1" applyBorder="1" applyAlignment="1">
      <alignment horizontal="justify" vertical="center" wrapText="1"/>
    </xf>
    <xf numFmtId="0" fontId="37" fillId="0" borderId="16" xfId="0" applyFont="1" applyBorder="1" applyAlignment="1">
      <alignment horizontal="justify" vertical="center" wrapText="1"/>
    </xf>
    <xf numFmtId="0" fontId="37" fillId="0" borderId="73" xfId="0" applyFont="1" applyBorder="1" applyAlignment="1">
      <alignment horizontal="justify" vertical="center" wrapText="1"/>
    </xf>
    <xf numFmtId="0" fontId="8" fillId="0" borderId="15" xfId="0" applyFont="1" applyBorder="1" applyAlignment="1">
      <alignment horizontal="center" vertical="center" textRotation="90" wrapText="1"/>
    </xf>
    <xf numFmtId="0" fontId="18" fillId="0" borderId="12" xfId="0" applyFont="1" applyBorder="1" applyAlignment="1" applyProtection="1">
      <alignment horizontal="center" vertical="center" wrapText="1"/>
      <protection locked="0"/>
    </xf>
    <xf numFmtId="0" fontId="18" fillId="0" borderId="13" xfId="0" applyFont="1" applyBorder="1" applyAlignment="1" applyProtection="1">
      <alignment horizontal="center" vertical="center" wrapText="1"/>
      <protection locked="0"/>
    </xf>
    <xf numFmtId="0" fontId="18" fillId="0" borderId="14" xfId="0" applyFont="1" applyBorder="1" applyAlignment="1" applyProtection="1">
      <alignment horizontal="center" vertical="center" wrapText="1"/>
      <protection locked="0"/>
    </xf>
    <xf numFmtId="0" fontId="16" fillId="0" borderId="0" xfId="0" applyFont="1" applyAlignment="1">
      <alignment horizontal="center" vertical="center" wrapText="1"/>
    </xf>
    <xf numFmtId="0" fontId="8" fillId="9" borderId="15" xfId="0" applyFont="1" applyFill="1" applyBorder="1" applyAlignment="1">
      <alignment horizontal="center" vertical="center"/>
    </xf>
    <xf numFmtId="0" fontId="5" fillId="16" borderId="15" xfId="0" applyFont="1" applyFill="1" applyBorder="1" applyAlignment="1">
      <alignment horizontal="center" vertical="center" wrapText="1"/>
    </xf>
    <xf numFmtId="0" fontId="8" fillId="16" borderId="15" xfId="0" applyFont="1" applyFill="1" applyBorder="1" applyAlignment="1">
      <alignment horizontal="center" vertical="center" wrapText="1"/>
    </xf>
    <xf numFmtId="3" fontId="8" fillId="0" borderId="12" xfId="0" applyNumberFormat="1" applyFont="1" applyBorder="1" applyAlignment="1">
      <alignment horizontal="center" vertical="center"/>
    </xf>
    <xf numFmtId="0" fontId="8" fillId="12" borderId="12" xfId="0" applyFont="1" applyFill="1" applyBorder="1" applyAlignment="1">
      <alignment horizontal="center" vertical="center"/>
    </xf>
    <xf numFmtId="0" fontId="8" fillId="12" borderId="14" xfId="0" applyFont="1" applyFill="1" applyBorder="1" applyAlignment="1">
      <alignment horizontal="center" vertical="center"/>
    </xf>
    <xf numFmtId="3" fontId="8" fillId="0" borderId="15" xfId="0" applyNumberFormat="1" applyFont="1" applyBorder="1" applyAlignment="1" applyProtection="1">
      <alignment horizontal="center" vertical="center" wrapText="1"/>
      <protection locked="0"/>
    </xf>
    <xf numFmtId="0" fontId="55" fillId="20" borderId="12" xfId="0" applyFont="1" applyFill="1" applyBorder="1" applyAlignment="1">
      <alignment horizontal="center" vertical="center"/>
    </xf>
    <xf numFmtId="0" fontId="55" fillId="20" borderId="14" xfId="0" applyFont="1" applyFill="1" applyBorder="1" applyAlignment="1">
      <alignment horizontal="center" vertical="center"/>
    </xf>
    <xf numFmtId="0" fontId="22" fillId="0" borderId="32" xfId="0" applyFont="1" applyBorder="1" applyAlignment="1">
      <alignment horizontal="justify" vertical="center"/>
    </xf>
    <xf numFmtId="0" fontId="25" fillId="0" borderId="57" xfId="0" applyFont="1" applyBorder="1" applyAlignment="1">
      <alignment horizontal="justify" vertical="center" wrapText="1"/>
    </xf>
    <xf numFmtId="0" fontId="25" fillId="0" borderId="58" xfId="0" applyFont="1" applyBorder="1" applyAlignment="1">
      <alignment horizontal="justify" vertical="center" wrapText="1"/>
    </xf>
    <xf numFmtId="0" fontId="25" fillId="0" borderId="59" xfId="0" applyFont="1" applyBorder="1" applyAlignment="1">
      <alignment horizontal="justify" vertical="center" wrapText="1"/>
    </xf>
    <xf numFmtId="0" fontId="15" fillId="0" borderId="61" xfId="0" applyFont="1" applyBorder="1" applyAlignment="1" applyProtection="1">
      <alignment horizontal="center" vertical="center" wrapText="1"/>
      <protection locked="0"/>
    </xf>
    <xf numFmtId="0" fontId="15" fillId="0" borderId="62" xfId="0" applyFont="1" applyBorder="1" applyAlignment="1" applyProtection="1">
      <alignment horizontal="center" vertical="center" wrapText="1"/>
      <protection locked="0"/>
    </xf>
    <xf numFmtId="0" fontId="15" fillId="0" borderId="63" xfId="0" applyFont="1" applyBorder="1" applyAlignment="1" applyProtection="1">
      <alignment horizontal="center" vertical="center" wrapText="1"/>
      <protection locked="0"/>
    </xf>
    <xf numFmtId="0" fontId="14" fillId="6" borderId="51" xfId="0" applyFont="1" applyFill="1" applyBorder="1" applyAlignment="1">
      <alignment horizontal="center" vertical="center" wrapText="1"/>
    </xf>
    <xf numFmtId="0" fontId="14" fillId="6" borderId="52" xfId="0" applyFont="1" applyFill="1" applyBorder="1" applyAlignment="1">
      <alignment horizontal="center" vertical="center" wrapText="1"/>
    </xf>
    <xf numFmtId="0" fontId="14" fillId="6" borderId="53" xfId="0" applyFont="1" applyFill="1" applyBorder="1" applyAlignment="1">
      <alignment horizontal="center" vertical="center" wrapText="1"/>
    </xf>
    <xf numFmtId="3" fontId="18" fillId="0" borderId="15" xfId="0" applyNumberFormat="1" applyFont="1" applyBorder="1" applyAlignment="1">
      <alignment horizontal="center" vertical="center" wrapText="1"/>
    </xf>
    <xf numFmtId="0" fontId="34" fillId="0" borderId="12" xfId="0" applyFont="1" applyBorder="1" applyAlignment="1">
      <alignment horizontal="center" vertical="center" wrapText="1"/>
    </xf>
    <xf numFmtId="0" fontId="34" fillId="0" borderId="13" xfId="0" applyFont="1" applyBorder="1" applyAlignment="1">
      <alignment horizontal="center" vertical="center" wrapText="1"/>
    </xf>
    <xf numFmtId="0" fontId="34" fillId="0" borderId="14" xfId="0" applyFont="1" applyBorder="1" applyAlignment="1">
      <alignment horizontal="center" vertical="center" wrapText="1"/>
    </xf>
    <xf numFmtId="0" fontId="66" fillId="0" borderId="0" xfId="0" applyFont="1" applyAlignment="1">
      <alignment horizontal="center"/>
    </xf>
    <xf numFmtId="0" fontId="16" fillId="0" borderId="12" xfId="4" applyNumberFormat="1" applyFont="1" applyFill="1" applyBorder="1" applyAlignment="1" applyProtection="1">
      <alignment horizontal="center" vertical="center" wrapText="1" shrinkToFit="1"/>
      <protection locked="0"/>
    </xf>
    <xf numFmtId="0" fontId="16" fillId="0" borderId="13" xfId="4" applyNumberFormat="1" applyFont="1" applyFill="1" applyBorder="1" applyAlignment="1" applyProtection="1">
      <alignment horizontal="center" vertical="center" wrapText="1" shrinkToFit="1"/>
      <protection locked="0"/>
    </xf>
    <xf numFmtId="0" fontId="16" fillId="0" borderId="14" xfId="4" applyNumberFormat="1" applyFont="1" applyFill="1" applyBorder="1" applyAlignment="1" applyProtection="1">
      <alignment horizontal="center" vertical="center" wrapText="1" shrinkToFit="1"/>
      <protection locked="0"/>
    </xf>
    <xf numFmtId="0" fontId="0" fillId="26" borderId="15" xfId="0" applyFill="1" applyBorder="1" applyAlignment="1">
      <alignment horizontal="center"/>
    </xf>
    <xf numFmtId="0" fontId="55" fillId="0" borderId="15" xfId="0" applyFont="1" applyBorder="1" applyAlignment="1">
      <alignment horizontal="center"/>
    </xf>
    <xf numFmtId="49" fontId="16" fillId="0" borderId="60" xfId="0" applyNumberFormat="1" applyFont="1" applyBorder="1" applyAlignment="1">
      <alignment horizontal="center" vertical="center" wrapText="1"/>
    </xf>
    <xf numFmtId="0" fontId="0" fillId="15" borderId="15" xfId="0" applyFill="1" applyBorder="1" applyAlignment="1">
      <alignment horizontal="center"/>
    </xf>
    <xf numFmtId="0" fontId="25" fillId="0" borderId="91" xfId="0" applyFont="1" applyBorder="1" applyAlignment="1">
      <alignment horizontal="justify" vertical="center" wrapText="1"/>
    </xf>
    <xf numFmtId="0" fontId="25" fillId="0" borderId="92" xfId="0" applyFont="1" applyBorder="1" applyAlignment="1">
      <alignment horizontal="justify" vertical="center" wrapText="1"/>
    </xf>
    <xf numFmtId="0" fontId="77" fillId="0" borderId="15" xfId="0" applyFont="1" applyBorder="1" applyAlignment="1">
      <alignment horizontal="center" vertical="center"/>
    </xf>
    <xf numFmtId="0" fontId="8" fillId="10" borderId="12" xfId="0" applyFont="1" applyFill="1" applyBorder="1" applyAlignment="1">
      <alignment horizontal="center" vertical="center" wrapText="1"/>
    </xf>
    <xf numFmtId="0" fontId="8" fillId="10" borderId="14" xfId="0" applyFont="1" applyFill="1" applyBorder="1" applyAlignment="1">
      <alignment horizontal="center" vertical="center" wrapText="1"/>
    </xf>
    <xf numFmtId="0" fontId="18" fillId="0" borderId="31" xfId="0" applyFont="1" applyBorder="1" applyAlignment="1">
      <alignment horizontal="center" vertical="center" wrapText="1"/>
    </xf>
    <xf numFmtId="0" fontId="18" fillId="0" borderId="0" xfId="0" applyFont="1" applyAlignment="1">
      <alignment horizontal="center" vertical="center" wrapText="1"/>
    </xf>
    <xf numFmtId="0" fontId="18" fillId="0" borderId="32" xfId="0" applyFont="1" applyBorder="1" applyAlignment="1">
      <alignment horizontal="center" vertical="center" wrapText="1"/>
    </xf>
    <xf numFmtId="0" fontId="25" fillId="0" borderId="74" xfId="0" applyFont="1" applyBorder="1" applyAlignment="1">
      <alignment horizontal="justify" vertical="center" wrapText="1"/>
    </xf>
    <xf numFmtId="0" fontId="25" fillId="0" borderId="75" xfId="0" applyFont="1" applyBorder="1" applyAlignment="1">
      <alignment horizontal="justify" vertical="center" wrapText="1"/>
    </xf>
    <xf numFmtId="0" fontId="16" fillId="0" borderId="65" xfId="0" applyFont="1" applyBorder="1" applyAlignment="1">
      <alignment horizontal="justify" vertical="center" wrapText="1"/>
    </xf>
    <xf numFmtId="0" fontId="16" fillId="0" borderId="48" xfId="0" applyFont="1" applyBorder="1" applyAlignment="1">
      <alignment horizontal="center" vertical="center" textRotation="90" wrapText="1"/>
    </xf>
    <xf numFmtId="0" fontId="16" fillId="0" borderId="49" xfId="0" applyFont="1" applyBorder="1" applyAlignment="1">
      <alignment horizontal="center" vertical="center" textRotation="90" wrapText="1"/>
    </xf>
    <xf numFmtId="0" fontId="15" fillId="0" borderId="48"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31" xfId="0" applyFont="1" applyBorder="1" applyAlignment="1">
      <alignment horizontal="center" vertical="center" wrapText="1"/>
    </xf>
    <xf numFmtId="0" fontId="15" fillId="0" borderId="0" xfId="0" applyFont="1" applyAlignment="1">
      <alignment horizontal="center" vertical="center" wrapText="1"/>
    </xf>
    <xf numFmtId="0" fontId="15" fillId="0" borderId="32" xfId="0" applyFont="1" applyBorder="1" applyAlignment="1">
      <alignment horizontal="center" vertical="center" wrapText="1"/>
    </xf>
    <xf numFmtId="0" fontId="15" fillId="0" borderId="33" xfId="0" applyFont="1" applyBorder="1" applyAlignment="1">
      <alignment horizontal="center" vertical="center" wrapText="1"/>
    </xf>
    <xf numFmtId="0" fontId="15" fillId="0" borderId="16" xfId="0" applyFont="1" applyBorder="1" applyAlignment="1">
      <alignment horizontal="center" vertical="center" wrapText="1"/>
    </xf>
    <xf numFmtId="0" fontId="15" fillId="0" borderId="34" xfId="0" applyFont="1" applyBorder="1" applyAlignment="1">
      <alignment horizontal="center" vertical="center" wrapText="1"/>
    </xf>
    <xf numFmtId="0" fontId="27" fillId="0" borderId="0" xfId="0" applyFont="1" applyAlignment="1">
      <alignment horizontal="justify" vertical="center" wrapText="1"/>
    </xf>
    <xf numFmtId="0" fontId="27" fillId="0" borderId="32" xfId="0" applyFont="1" applyBorder="1" applyAlignment="1">
      <alignment horizontal="justify" vertical="center" wrapText="1"/>
    </xf>
    <xf numFmtId="49" fontId="16" fillId="0" borderId="65" xfId="0" applyNumberFormat="1" applyFont="1" applyBorder="1" applyAlignment="1">
      <alignment horizontal="center" vertical="center" wrapText="1"/>
    </xf>
    <xf numFmtId="0" fontId="18" fillId="0" borderId="64" xfId="0" applyFont="1" applyBorder="1" applyAlignment="1">
      <alignment horizontal="center" vertical="center" wrapText="1"/>
    </xf>
    <xf numFmtId="0" fontId="18" fillId="0" borderId="60" xfId="0" applyFont="1" applyBorder="1" applyAlignment="1">
      <alignment horizontal="center" vertical="center" wrapText="1"/>
    </xf>
    <xf numFmtId="0" fontId="24" fillId="10" borderId="15" xfId="0" applyFont="1" applyFill="1" applyBorder="1" applyAlignment="1">
      <alignment horizontal="center"/>
    </xf>
    <xf numFmtId="0" fontId="34" fillId="0" borderId="15" xfId="0" applyFont="1" applyBorder="1" applyAlignment="1">
      <alignment horizontal="center" vertical="center"/>
    </xf>
    <xf numFmtId="0" fontId="8" fillId="16" borderId="12" xfId="0" applyFont="1" applyFill="1" applyBorder="1" applyAlignment="1">
      <alignment horizontal="center" vertical="center" wrapText="1"/>
    </xf>
    <xf numFmtId="0" fontId="73" fillId="0" borderId="12" xfId="0" applyFont="1" applyBorder="1" applyAlignment="1">
      <alignment horizontal="center" vertical="center" wrapText="1"/>
    </xf>
    <xf numFmtId="0" fontId="73" fillId="0" borderId="14" xfId="0" applyFont="1" applyBorder="1" applyAlignment="1">
      <alignment horizontal="center" vertical="center" wrapText="1"/>
    </xf>
    <xf numFmtId="0" fontId="8" fillId="26" borderId="15" xfId="0" applyFont="1" applyFill="1" applyBorder="1" applyAlignment="1">
      <alignment horizontal="center" vertical="center" textRotation="90" wrapText="1"/>
    </xf>
    <xf numFmtId="0" fontId="8" fillId="0" borderId="12"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14" xfId="0" applyFont="1" applyBorder="1" applyAlignment="1">
      <alignment horizontal="center" vertical="center" wrapText="1"/>
    </xf>
    <xf numFmtId="0" fontId="38" fillId="17" borderId="15" xfId="0" applyFont="1" applyFill="1" applyBorder="1" applyAlignment="1">
      <alignment horizontal="center" vertical="center"/>
    </xf>
    <xf numFmtId="49" fontId="8" fillId="26" borderId="15" xfId="0" applyNumberFormat="1" applyFont="1" applyFill="1" applyBorder="1" applyAlignment="1">
      <alignment horizontal="center" vertical="center" wrapText="1"/>
    </xf>
    <xf numFmtId="49" fontId="16" fillId="0" borderId="64" xfId="0" applyNumberFormat="1" applyFont="1" applyBorder="1" applyAlignment="1">
      <alignment horizontal="center" vertical="center" wrapText="1"/>
    </xf>
    <xf numFmtId="49" fontId="16" fillId="0" borderId="31" xfId="0" applyNumberFormat="1" applyFont="1" applyBorder="1" applyAlignment="1">
      <alignment horizontal="center" vertical="center" wrapText="1"/>
    </xf>
    <xf numFmtId="49" fontId="16" fillId="0" borderId="0" xfId="0" applyNumberFormat="1" applyFont="1" applyAlignment="1">
      <alignment horizontal="center" vertical="center" wrapText="1"/>
    </xf>
    <xf numFmtId="49" fontId="16" fillId="0" borderId="32" xfId="0" applyNumberFormat="1" applyFont="1" applyBorder="1" applyAlignment="1">
      <alignment horizontal="center" vertical="center" wrapText="1"/>
    </xf>
    <xf numFmtId="0" fontId="8" fillId="0" borderId="16" xfId="0" applyFont="1" applyBorder="1" applyAlignment="1">
      <alignment horizontal="center" vertical="center"/>
    </xf>
    <xf numFmtId="0" fontId="16" fillId="16" borderId="15" xfId="0" applyFont="1" applyFill="1" applyBorder="1" applyAlignment="1">
      <alignment horizontal="center" vertical="center"/>
    </xf>
    <xf numFmtId="49" fontId="16" fillId="26" borderId="12" xfId="0" applyNumberFormat="1" applyFont="1" applyFill="1" applyBorder="1" applyAlignment="1">
      <alignment horizontal="center" vertical="center" wrapText="1"/>
    </xf>
    <xf numFmtId="49" fontId="16" fillId="26" borderId="13" xfId="0" applyNumberFormat="1" applyFont="1" applyFill="1" applyBorder="1" applyAlignment="1">
      <alignment horizontal="center" vertical="center" wrapText="1"/>
    </xf>
    <xf numFmtId="49" fontId="16" fillId="26" borderId="14" xfId="0" applyNumberFormat="1" applyFont="1" applyFill="1" applyBorder="1" applyAlignment="1">
      <alignment horizontal="center" vertical="center" wrapText="1"/>
    </xf>
    <xf numFmtId="49" fontId="8" fillId="0" borderId="15" xfId="0" applyNumberFormat="1" applyFont="1" applyBorder="1" applyAlignment="1">
      <alignment horizontal="center" vertical="center"/>
    </xf>
    <xf numFmtId="49" fontId="16" fillId="26" borderId="15" xfId="0" applyNumberFormat="1" applyFont="1" applyFill="1" applyBorder="1" applyAlignment="1">
      <alignment horizontal="center" vertical="center" wrapText="1"/>
    </xf>
    <xf numFmtId="0" fontId="77" fillId="0" borderId="15" xfId="0" applyFont="1" applyBorder="1" applyAlignment="1">
      <alignment horizontal="center"/>
    </xf>
    <xf numFmtId="0" fontId="21" fillId="0" borderId="32" xfId="0" applyFont="1" applyBorder="1" applyAlignment="1">
      <alignment horizontal="justify" vertical="center"/>
    </xf>
    <xf numFmtId="49" fontId="8" fillId="0" borderId="48" xfId="0" applyNumberFormat="1" applyFont="1" applyBorder="1" applyAlignment="1">
      <alignment horizontal="center" vertical="center" textRotation="90" wrapText="1"/>
    </xf>
    <xf numFmtId="49" fontId="8" fillId="0" borderId="23" xfId="0" applyNumberFormat="1" applyFont="1" applyBorder="1" applyAlignment="1">
      <alignment horizontal="center" vertical="center" textRotation="90" wrapText="1"/>
    </xf>
    <xf numFmtId="49" fontId="8" fillId="0" borderId="49" xfId="0" applyNumberFormat="1" applyFont="1" applyBorder="1" applyAlignment="1">
      <alignment horizontal="center" vertical="center" textRotation="90" wrapText="1"/>
    </xf>
    <xf numFmtId="49" fontId="8" fillId="0" borderId="31" xfId="0" applyNumberFormat="1" applyFont="1" applyBorder="1" applyAlignment="1">
      <alignment horizontal="center" vertical="center" textRotation="90" wrapText="1"/>
    </xf>
    <xf numFmtId="49" fontId="8" fillId="0" borderId="0" xfId="0" applyNumberFormat="1" applyFont="1" applyAlignment="1">
      <alignment horizontal="center" vertical="center" textRotation="90" wrapText="1"/>
    </xf>
    <xf numFmtId="49" fontId="8" fillId="0" borderId="32" xfId="0" applyNumberFormat="1" applyFont="1" applyBorder="1" applyAlignment="1">
      <alignment horizontal="center" vertical="center" textRotation="90" wrapText="1"/>
    </xf>
    <xf numFmtId="0" fontId="27" fillId="0" borderId="50" xfId="0" applyFont="1" applyBorder="1" applyAlignment="1">
      <alignment horizontal="justify" vertical="center" wrapText="1"/>
    </xf>
    <xf numFmtId="0" fontId="7" fillId="0" borderId="0" xfId="0" applyFont="1" applyAlignment="1">
      <alignment horizontal="center" vertical="center" wrapText="1"/>
    </xf>
    <xf numFmtId="0" fontId="8" fillId="0" borderId="76" xfId="0" applyFont="1" applyBorder="1" applyAlignment="1" applyProtection="1">
      <alignment horizontal="justify" vertical="center" wrapText="1"/>
      <protection locked="0"/>
    </xf>
    <xf numFmtId="0" fontId="21" fillId="0" borderId="0" xfId="0" applyFont="1" applyAlignment="1">
      <alignment horizontal="center" vertical="center" wrapText="1"/>
    </xf>
    <xf numFmtId="0" fontId="18" fillId="0" borderId="61" xfId="0" applyFont="1" applyBorder="1" applyAlignment="1" applyProtection="1">
      <alignment horizontal="center" vertical="center" wrapText="1"/>
      <protection locked="0"/>
    </xf>
    <xf numFmtId="0" fontId="18" fillId="0" borderId="62" xfId="0" applyFont="1" applyBorder="1" applyAlignment="1" applyProtection="1">
      <alignment horizontal="center" vertical="center" wrapText="1"/>
      <protection locked="0"/>
    </xf>
    <xf numFmtId="0" fontId="18" fillId="0" borderId="63" xfId="0" applyFont="1" applyBorder="1" applyAlignment="1" applyProtection="1">
      <alignment horizontal="center" vertical="center" wrapText="1"/>
      <protection locked="0"/>
    </xf>
    <xf numFmtId="0" fontId="0" fillId="0" borderId="15" xfId="0" applyBorder="1" applyAlignment="1">
      <alignment horizontal="center" vertical="center"/>
    </xf>
    <xf numFmtId="0" fontId="24" fillId="25" borderId="15" xfId="0" applyFont="1" applyFill="1" applyBorder="1" applyAlignment="1">
      <alignment horizontal="center"/>
    </xf>
    <xf numFmtId="0" fontId="75" fillId="0" borderId="15" xfId="0" applyFont="1" applyBorder="1" applyAlignment="1">
      <alignment horizontal="center"/>
    </xf>
    <xf numFmtId="0" fontId="78" fillId="0" borderId="15" xfId="0" applyFont="1" applyBorder="1" applyAlignment="1">
      <alignment horizontal="center"/>
    </xf>
    <xf numFmtId="0" fontId="45" fillId="16" borderId="15" xfId="0" applyFont="1" applyFill="1" applyBorder="1" applyAlignment="1">
      <alignment horizontal="center"/>
    </xf>
    <xf numFmtId="0" fontId="45" fillId="0" borderId="60" xfId="0" applyFont="1" applyBorder="1" applyAlignment="1">
      <alignment horizontal="center"/>
    </xf>
    <xf numFmtId="0" fontId="78" fillId="0" borderId="60" xfId="0" applyFont="1" applyBorder="1" applyAlignment="1">
      <alignment horizontal="center"/>
    </xf>
    <xf numFmtId="2" fontId="16" fillId="0" borderId="15" xfId="0" applyNumberFormat="1" applyFont="1" applyBorder="1" applyAlignment="1" applyProtection="1">
      <alignment horizontal="center" vertical="center" wrapText="1"/>
      <protection locked="0"/>
    </xf>
    <xf numFmtId="0" fontId="16" fillId="0" borderId="48"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9" xfId="0" applyFont="1" applyBorder="1" applyAlignment="1">
      <alignment horizontal="center" vertical="center" wrapText="1"/>
    </xf>
    <xf numFmtId="0" fontId="16" fillId="0" borderId="33"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4" xfId="0" applyFont="1" applyBorder="1" applyAlignment="1">
      <alignment horizontal="center" vertical="center" wrapText="1"/>
    </xf>
    <xf numFmtId="49" fontId="16" fillId="0" borderId="60" xfId="0" applyNumberFormat="1" applyFont="1" applyBorder="1" applyAlignment="1">
      <alignment horizontal="center" vertical="center" textRotation="90" wrapText="1"/>
    </xf>
    <xf numFmtId="0" fontId="28" fillId="0" borderId="0" xfId="0" applyFont="1" applyAlignment="1">
      <alignment horizontal="justify" vertical="center" wrapText="1"/>
    </xf>
    <xf numFmtId="0" fontId="8" fillId="0" borderId="48"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4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65" xfId="0" applyFont="1" applyBorder="1" applyAlignment="1">
      <alignment horizontal="center" vertical="center" textRotation="90" wrapText="1"/>
    </xf>
    <xf numFmtId="0" fontId="8" fillId="0" borderId="64" xfId="0" applyFont="1" applyBorder="1" applyAlignment="1">
      <alignment horizontal="center" vertical="center" textRotation="90" wrapText="1"/>
    </xf>
    <xf numFmtId="0" fontId="8" fillId="0" borderId="60" xfId="0" applyFont="1" applyBorder="1" applyAlignment="1">
      <alignment horizontal="center" vertical="center" textRotation="90" wrapText="1"/>
    </xf>
    <xf numFmtId="0" fontId="16" fillId="0" borderId="23" xfId="0" applyFont="1" applyBorder="1" applyAlignment="1">
      <alignment horizontal="center" vertical="center" textRotation="90" wrapText="1"/>
    </xf>
    <xf numFmtId="49" fontId="8" fillId="0" borderId="12" xfId="0" applyNumberFormat="1" applyFont="1" applyBorder="1" applyAlignment="1">
      <alignment horizontal="justify" vertical="center" wrapText="1"/>
    </xf>
    <xf numFmtId="49" fontId="8" fillId="0" borderId="13" xfId="0" applyNumberFormat="1" applyFont="1" applyBorder="1" applyAlignment="1">
      <alignment horizontal="justify" vertical="center" wrapText="1"/>
    </xf>
    <xf numFmtId="49" fontId="8" fillId="0" borderId="14" xfId="0" applyNumberFormat="1" applyFont="1" applyBorder="1" applyAlignment="1">
      <alignment horizontal="justify" vertical="center" wrapText="1"/>
    </xf>
    <xf numFmtId="0" fontId="17" fillId="0" borderId="16" xfId="0" applyFont="1" applyBorder="1" applyAlignment="1">
      <alignment horizontal="right" vertical="center" wrapText="1"/>
    </xf>
    <xf numFmtId="0" fontId="16" fillId="0" borderId="93" xfId="0" applyFont="1" applyBorder="1" applyAlignment="1" applyProtection="1">
      <alignment horizontal="justify" vertical="center" wrapText="1"/>
      <protection locked="0"/>
    </xf>
    <xf numFmtId="0" fontId="16" fillId="0" borderId="94" xfId="0" applyFont="1" applyBorder="1" applyAlignment="1" applyProtection="1">
      <alignment horizontal="justify" vertical="center" wrapText="1"/>
      <protection locked="0"/>
    </xf>
    <xf numFmtId="0" fontId="16" fillId="0" borderId="95" xfId="0" applyFont="1" applyBorder="1" applyAlignment="1" applyProtection="1">
      <alignment horizontal="justify" vertical="center" wrapText="1"/>
      <protection locked="0"/>
    </xf>
    <xf numFmtId="0" fontId="17" fillId="0" borderId="0" xfId="2" applyFont="1" applyFill="1" applyBorder="1" applyAlignment="1" applyProtection="1">
      <alignment horizontal="right" vertical="center" wrapText="1"/>
    </xf>
    <xf numFmtId="0" fontId="40" fillId="9" borderId="15" xfId="0" applyFont="1" applyFill="1" applyBorder="1" applyAlignment="1">
      <alignment horizontal="center"/>
    </xf>
    <xf numFmtId="0" fontId="8" fillId="0" borderId="15" xfId="0" applyFont="1" applyBorder="1" applyAlignment="1">
      <alignment horizontal="center"/>
    </xf>
    <xf numFmtId="0" fontId="80" fillId="0" borderId="15" xfId="0" applyFont="1" applyBorder="1" applyAlignment="1">
      <alignment horizontal="center"/>
    </xf>
    <xf numFmtId="0" fontId="8" fillId="27" borderId="15" xfId="0" applyFont="1" applyFill="1" applyBorder="1" applyAlignment="1">
      <alignment horizontal="center" vertical="center"/>
    </xf>
    <xf numFmtId="0" fontId="18" fillId="0" borderId="61" xfId="0" applyFont="1" applyBorder="1" applyAlignment="1">
      <alignment horizontal="center" vertical="center" wrapText="1"/>
    </xf>
    <xf numFmtId="0" fontId="18" fillId="0" borderId="62" xfId="0" applyFont="1" applyBorder="1" applyAlignment="1">
      <alignment horizontal="center" vertical="center" wrapText="1"/>
    </xf>
    <xf numFmtId="0" fontId="18" fillId="0" borderId="63" xfId="0" applyFont="1" applyBorder="1" applyAlignment="1">
      <alignment horizontal="center" vertical="center" wrapText="1"/>
    </xf>
    <xf numFmtId="49" fontId="18" fillId="0" borderId="12" xfId="0" applyNumberFormat="1" applyFont="1" applyBorder="1" applyAlignment="1">
      <alignment horizontal="center" vertical="center" wrapText="1"/>
    </xf>
    <xf numFmtId="49" fontId="18" fillId="0" borderId="14" xfId="0" applyNumberFormat="1" applyFont="1" applyBorder="1" applyAlignment="1">
      <alignment horizontal="center" vertical="center" wrapText="1"/>
    </xf>
    <xf numFmtId="49" fontId="18" fillId="0" borderId="48" xfId="0" applyNumberFormat="1" applyFont="1" applyBorder="1" applyAlignment="1">
      <alignment horizontal="center" vertical="center" wrapText="1"/>
    </xf>
    <xf numFmtId="49" fontId="18" fillId="0" borderId="23" xfId="0" applyNumberFormat="1" applyFont="1" applyBorder="1" applyAlignment="1">
      <alignment horizontal="center" vertical="center" wrapText="1"/>
    </xf>
    <xf numFmtId="49" fontId="18" fillId="0" borderId="49" xfId="0" applyNumberFormat="1" applyFont="1" applyBorder="1" applyAlignment="1">
      <alignment horizontal="center" vertical="center" wrapText="1"/>
    </xf>
    <xf numFmtId="49" fontId="18" fillId="0" borderId="33" xfId="0" applyNumberFormat="1" applyFont="1" applyBorder="1" applyAlignment="1">
      <alignment horizontal="center" vertical="center" wrapText="1"/>
    </xf>
    <xf numFmtId="49" fontId="18" fillId="0" borderId="16" xfId="0" applyNumberFormat="1" applyFont="1" applyBorder="1" applyAlignment="1">
      <alignment horizontal="center" vertical="center" wrapText="1"/>
    </xf>
    <xf numFmtId="49" fontId="18" fillId="0" borderId="34" xfId="0" applyNumberFormat="1" applyFont="1" applyBorder="1" applyAlignment="1">
      <alignment horizontal="center" vertical="center" wrapText="1"/>
    </xf>
    <xf numFmtId="49" fontId="16" fillId="0" borderId="12" xfId="0" applyNumberFormat="1" applyFont="1" applyBorder="1" applyAlignment="1">
      <alignment horizontal="center" vertical="center" textRotation="90" wrapText="1"/>
    </xf>
    <xf numFmtId="49" fontId="16" fillId="0" borderId="14" xfId="0" applyNumberFormat="1" applyFont="1" applyBorder="1" applyAlignment="1">
      <alignment horizontal="center" vertical="center" textRotation="90" wrapText="1"/>
    </xf>
    <xf numFmtId="49" fontId="18" fillId="0" borderId="13" xfId="0" applyNumberFormat="1" applyFont="1" applyBorder="1" applyAlignment="1">
      <alignment horizontal="center" vertical="center" wrapText="1"/>
    </xf>
    <xf numFmtId="0" fontId="14" fillId="6" borderId="87" xfId="0" applyFont="1" applyFill="1" applyBorder="1" applyAlignment="1">
      <alignment horizontal="center" vertical="center" wrapText="1"/>
    </xf>
    <xf numFmtId="0" fontId="15" fillId="6" borderId="88" xfId="0" applyFont="1" applyFill="1" applyBorder="1" applyAlignment="1">
      <alignment horizontal="center" vertical="center" wrapText="1"/>
    </xf>
    <xf numFmtId="0" fontId="15" fillId="6" borderId="89" xfId="0" applyFont="1" applyFill="1" applyBorder="1" applyAlignment="1">
      <alignment horizontal="center" vertical="center" wrapText="1"/>
    </xf>
    <xf numFmtId="0" fontId="18" fillId="0" borderId="12" xfId="0" applyFont="1" applyBorder="1" applyAlignment="1">
      <alignment horizontal="right" vertical="center" wrapText="1"/>
    </xf>
    <xf numFmtId="0" fontId="18" fillId="0" borderId="13" xfId="0" applyFont="1" applyBorder="1" applyAlignment="1">
      <alignment horizontal="right" vertical="center" wrapText="1"/>
    </xf>
    <xf numFmtId="0" fontId="18" fillId="0" borderId="14" xfId="0" applyFont="1" applyBorder="1" applyAlignment="1">
      <alignment horizontal="right" vertical="center" wrapText="1"/>
    </xf>
    <xf numFmtId="0" fontId="8" fillId="21" borderId="12" xfId="0" applyFont="1" applyFill="1" applyBorder="1" applyAlignment="1" applyProtection="1">
      <alignment horizontal="center" vertical="center" wrapText="1"/>
      <protection locked="0"/>
    </xf>
    <xf numFmtId="0" fontId="8" fillId="21" borderId="13" xfId="0" applyFont="1" applyFill="1" applyBorder="1" applyAlignment="1" applyProtection="1">
      <alignment horizontal="center" vertical="center" wrapText="1"/>
      <protection locked="0"/>
    </xf>
    <xf numFmtId="0" fontId="8" fillId="21" borderId="14" xfId="0" applyFont="1" applyFill="1" applyBorder="1" applyAlignment="1" applyProtection="1">
      <alignment horizontal="center" vertical="center" wrapText="1"/>
      <protection locked="0"/>
    </xf>
    <xf numFmtId="0" fontId="55" fillId="0" borderId="14" xfId="0" applyFont="1" applyBorder="1" applyAlignment="1">
      <alignment horizontal="center"/>
    </xf>
    <xf numFmtId="0" fontId="5" fillId="0" borderId="15" xfId="0" applyFont="1" applyBorder="1" applyAlignment="1">
      <alignment horizontal="center"/>
    </xf>
    <xf numFmtId="1" fontId="9" fillId="0" borderId="12" xfId="0" applyNumberFormat="1" applyFont="1" applyBorder="1" applyAlignment="1">
      <alignment horizontal="center"/>
    </xf>
    <xf numFmtId="1" fontId="9" fillId="0" borderId="14" xfId="0" applyNumberFormat="1" applyFont="1" applyBorder="1" applyAlignment="1">
      <alignment horizontal="center"/>
    </xf>
    <xf numFmtId="0" fontId="5" fillId="26" borderId="12" xfId="0" applyFont="1" applyFill="1" applyBorder="1" applyAlignment="1">
      <alignment horizontal="center" vertical="center"/>
    </xf>
    <xf numFmtId="0" fontId="5" fillId="26" borderId="13" xfId="0" applyFont="1" applyFill="1" applyBorder="1" applyAlignment="1">
      <alignment horizontal="center" vertical="center"/>
    </xf>
    <xf numFmtId="0" fontId="5" fillId="26" borderId="14" xfId="0" applyFont="1" applyFill="1" applyBorder="1" applyAlignment="1">
      <alignment horizontal="center" vertical="center"/>
    </xf>
    <xf numFmtId="0" fontId="5" fillId="0" borderId="12" xfId="0" applyFont="1" applyBorder="1" applyAlignment="1">
      <alignment horizontal="center"/>
    </xf>
    <xf numFmtId="0" fontId="5" fillId="0" borderId="13" xfId="0" applyFont="1" applyBorder="1" applyAlignment="1">
      <alignment horizontal="center"/>
    </xf>
    <xf numFmtId="0" fontId="5" fillId="0" borderId="14" xfId="0" applyFont="1" applyBorder="1" applyAlignment="1">
      <alignment horizontal="center"/>
    </xf>
    <xf numFmtId="2" fontId="0" fillId="0" borderId="12" xfId="0" applyNumberFormat="1" applyBorder="1" applyAlignment="1">
      <alignment horizontal="center" vertical="center"/>
    </xf>
    <xf numFmtId="2" fontId="0" fillId="0" borderId="14" xfId="0" applyNumberFormat="1" applyBorder="1" applyAlignment="1">
      <alignment horizontal="center" vertical="center"/>
    </xf>
    <xf numFmtId="2" fontId="0" fillId="0" borderId="13" xfId="0" applyNumberFormat="1" applyBorder="1" applyAlignment="1">
      <alignment horizontal="center" vertical="center"/>
    </xf>
    <xf numFmtId="2" fontId="0" fillId="0" borderId="12" xfId="0" applyNumberFormat="1" applyBorder="1" applyAlignment="1">
      <alignment horizontal="center"/>
    </xf>
    <xf numFmtId="2" fontId="0" fillId="0" borderId="14" xfId="0" applyNumberFormat="1" applyBorder="1" applyAlignment="1">
      <alignment horizontal="center"/>
    </xf>
    <xf numFmtId="0" fontId="20" fillId="0" borderId="15" xfId="0" applyFont="1" applyBorder="1" applyAlignment="1">
      <alignment horizontal="center" vertical="center"/>
    </xf>
    <xf numFmtId="2" fontId="0" fillId="0" borderId="15" xfId="0" applyNumberFormat="1" applyBorder="1" applyAlignment="1">
      <alignment horizontal="center" vertical="center"/>
    </xf>
    <xf numFmtId="0" fontId="8" fillId="12" borderId="15" xfId="0" applyFont="1" applyFill="1" applyBorder="1" applyAlignment="1">
      <alignment horizontal="center" vertical="center"/>
    </xf>
    <xf numFmtId="0" fontId="61" fillId="0" borderId="0" xfId="2" applyFont="1" applyFill="1" applyAlignment="1" applyProtection="1">
      <alignment horizontal="right" vertical="center" wrapText="1"/>
    </xf>
    <xf numFmtId="0" fontId="27" fillId="0" borderId="48" xfId="0" applyFont="1" applyBorder="1" applyAlignment="1">
      <alignment horizontal="justify" vertical="center"/>
    </xf>
    <xf numFmtId="0" fontId="27" fillId="0" borderId="23" xfId="0" applyFont="1" applyBorder="1" applyAlignment="1">
      <alignment horizontal="justify" vertical="center"/>
    </xf>
    <xf numFmtId="0" fontId="27" fillId="0" borderId="49" xfId="0" applyFont="1" applyBorder="1" applyAlignment="1">
      <alignment horizontal="justify" vertical="center"/>
    </xf>
    <xf numFmtId="0" fontId="16" fillId="0" borderId="12" xfId="0" applyFont="1" applyBorder="1" applyAlignment="1" applyProtection="1">
      <alignment horizontal="justify" vertical="center"/>
      <protection locked="0"/>
    </xf>
    <xf numFmtId="0" fontId="16" fillId="0" borderId="13" xfId="0" applyFont="1" applyBorder="1" applyAlignment="1" applyProtection="1">
      <alignment horizontal="justify" vertical="center"/>
      <protection locked="0"/>
    </xf>
    <xf numFmtId="0" fontId="16" fillId="0" borderId="14" xfId="0" applyFont="1" applyBorder="1" applyAlignment="1" applyProtection="1">
      <alignment horizontal="justify" vertical="center"/>
      <protection locked="0"/>
    </xf>
    <xf numFmtId="0" fontId="15" fillId="0" borderId="23" xfId="0" applyFont="1" applyBorder="1" applyAlignment="1">
      <alignment horizontal="center" vertical="center" textRotation="90" wrapText="1"/>
    </xf>
    <xf numFmtId="0" fontId="15" fillId="0" borderId="16" xfId="0" applyFont="1" applyBorder="1" applyAlignment="1">
      <alignment horizontal="center" vertical="center" textRotation="90" wrapText="1"/>
    </xf>
    <xf numFmtId="0" fontId="47" fillId="0" borderId="65" xfId="0" applyFont="1" applyBorder="1" applyAlignment="1">
      <alignment horizontal="center" vertical="center" wrapText="1"/>
    </xf>
    <xf numFmtId="0" fontId="47" fillId="0" borderId="60" xfId="0" applyFont="1" applyBorder="1" applyAlignment="1">
      <alignment horizontal="center" vertical="center" wrapText="1"/>
    </xf>
    <xf numFmtId="1" fontId="9" fillId="0" borderId="15" xfId="0" applyNumberFormat="1" applyFont="1" applyBorder="1" applyAlignment="1">
      <alignment horizontal="center"/>
    </xf>
    <xf numFmtId="0" fontId="8" fillId="24" borderId="12" xfId="0" applyFont="1" applyFill="1" applyBorder="1" applyAlignment="1">
      <alignment horizontal="center" vertical="center"/>
    </xf>
    <xf numFmtId="0" fontId="8" fillId="24" borderId="14" xfId="0" applyFont="1" applyFill="1" applyBorder="1" applyAlignment="1">
      <alignment horizontal="center" vertical="center"/>
    </xf>
    <xf numFmtId="0" fontId="8" fillId="0" borderId="12" xfId="0" applyFont="1" applyBorder="1" applyAlignment="1">
      <alignment horizontal="center"/>
    </xf>
    <xf numFmtId="0" fontId="8" fillId="0" borderId="14" xfId="0" applyFont="1" applyBorder="1" applyAlignment="1">
      <alignment horizontal="center"/>
    </xf>
    <xf numFmtId="0" fontId="65" fillId="0" borderId="0" xfId="0" applyFont="1" applyAlignment="1">
      <alignment horizontal="center" vertical="center" wrapText="1"/>
    </xf>
    <xf numFmtId="0" fontId="38" fillId="0" borderId="12" xfId="0" applyFont="1" applyBorder="1" applyAlignment="1">
      <alignment horizontal="center"/>
    </xf>
    <xf numFmtId="0" fontId="38" fillId="0" borderId="14" xfId="0" applyFont="1" applyBorder="1" applyAlignment="1">
      <alignment horizontal="center"/>
    </xf>
    <xf numFmtId="0" fontId="5" fillId="0" borderId="15" xfId="0" applyFont="1" applyBorder="1" applyAlignment="1">
      <alignment horizontal="center" vertical="center"/>
    </xf>
    <xf numFmtId="0" fontId="81" fillId="0" borderId="15" xfId="0" applyFont="1" applyBorder="1" applyAlignment="1">
      <alignment horizontal="center"/>
    </xf>
    <xf numFmtId="0" fontId="62" fillId="0" borderId="0" xfId="2" applyFont="1" applyAlignment="1" applyProtection="1">
      <alignment horizontal="right" vertical="center"/>
    </xf>
    <xf numFmtId="0" fontId="16" fillId="0" borderId="15" xfId="0" applyFont="1" applyBorder="1" applyAlignment="1" applyProtection="1">
      <alignment horizontal="justify" vertical="center"/>
      <protection locked="0"/>
    </xf>
    <xf numFmtId="0" fontId="62" fillId="0" borderId="0" xfId="2" applyFont="1" applyFill="1" applyAlignment="1" applyProtection="1">
      <alignment horizontal="right" vertical="center" wrapText="1"/>
    </xf>
    <xf numFmtId="0" fontId="5" fillId="0" borderId="12"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1" fontId="8" fillId="0" borderId="15" xfId="0" applyNumberFormat="1" applyFont="1" applyBorder="1" applyAlignment="1">
      <alignment horizontal="center" vertical="center"/>
    </xf>
    <xf numFmtId="0" fontId="16" fillId="0" borderId="15" xfId="1" applyNumberFormat="1" applyFont="1" applyFill="1" applyBorder="1" applyAlignment="1" applyProtection="1">
      <alignment horizontal="center" vertical="center" wrapText="1"/>
      <protection locked="0"/>
    </xf>
    <xf numFmtId="0" fontId="16" fillId="0" borderId="12" xfId="1" applyNumberFormat="1" applyFont="1" applyFill="1" applyBorder="1" applyAlignment="1" applyProtection="1">
      <alignment horizontal="center" vertical="center" wrapText="1"/>
      <protection locked="0"/>
    </xf>
    <xf numFmtId="0" fontId="16" fillId="0" borderId="14" xfId="1" applyNumberFormat="1" applyFont="1" applyFill="1" applyBorder="1" applyAlignment="1" applyProtection="1">
      <alignment horizontal="center" vertical="center" wrapText="1"/>
      <protection locked="0"/>
    </xf>
    <xf numFmtId="0" fontId="79" fillId="0" borderId="58" xfId="0" applyFont="1" applyBorder="1" applyAlignment="1">
      <alignment horizontal="center"/>
    </xf>
    <xf numFmtId="0" fontId="23" fillId="0" borderId="0" xfId="0" applyFont="1" applyAlignment="1">
      <alignment horizontal="center" wrapText="1"/>
    </xf>
    <xf numFmtId="0" fontId="23" fillId="0" borderId="0" xfId="0" applyFont="1" applyAlignment="1">
      <alignment horizontal="center"/>
    </xf>
    <xf numFmtId="0" fontId="23" fillId="0" borderId="0" xfId="0" applyFont="1" applyAlignment="1">
      <alignment horizontal="center" vertical="center"/>
    </xf>
    <xf numFmtId="0" fontId="62" fillId="0" borderId="0" xfId="2" applyNumberFormat="1" applyFont="1" applyFill="1" applyAlignment="1" applyProtection="1">
      <alignment horizontal="right"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61" fillId="0" borderId="0" xfId="2" applyNumberFormat="1" applyFont="1" applyFill="1" applyAlignment="1" applyProtection="1">
      <alignment horizontal="right" vertical="center" wrapText="1"/>
    </xf>
    <xf numFmtId="0" fontId="25" fillId="0" borderId="48" xfId="0" applyFont="1" applyBorder="1" applyAlignment="1">
      <alignment horizontal="justify" vertical="center"/>
    </xf>
    <xf numFmtId="0" fontId="25" fillId="0" borderId="23" xfId="0" applyFont="1" applyBorder="1" applyAlignment="1">
      <alignment horizontal="justify" vertical="center"/>
    </xf>
    <xf numFmtId="0" fontId="25" fillId="0" borderId="49" xfId="0" applyFont="1" applyBorder="1" applyAlignment="1">
      <alignment horizontal="justify" vertical="center"/>
    </xf>
    <xf numFmtId="0" fontId="16" fillId="0" borderId="76" xfId="0" applyFont="1" applyBorder="1" applyAlignment="1" applyProtection="1">
      <alignment horizontal="justify" vertical="center" wrapText="1"/>
      <protection locked="0"/>
    </xf>
    <xf numFmtId="0" fontId="45" fillId="0" borderId="15" xfId="0" applyFont="1" applyBorder="1" applyAlignment="1">
      <alignment horizontal="center" textRotation="90"/>
    </xf>
    <xf numFmtId="0" fontId="0" fillId="11" borderId="15" xfId="0" applyFill="1" applyBorder="1" applyAlignment="1">
      <alignment horizontal="center"/>
    </xf>
    <xf numFmtId="0" fontId="0" fillId="28" borderId="15" xfId="0" applyFill="1" applyBorder="1" applyAlignment="1">
      <alignment horizontal="center"/>
    </xf>
    <xf numFmtId="0" fontId="5" fillId="0" borderId="0" xfId="0" applyFont="1" applyAlignment="1">
      <alignment horizontal="center"/>
    </xf>
    <xf numFmtId="0" fontId="73" fillId="0" borderId="15" xfId="0" applyFont="1" applyBorder="1" applyAlignment="1">
      <alignment horizontal="center"/>
    </xf>
    <xf numFmtId="0" fontId="47" fillId="0" borderId="15" xfId="0" applyFont="1" applyBorder="1" applyAlignment="1">
      <alignment horizontal="center" vertical="center" wrapText="1"/>
    </xf>
    <xf numFmtId="0" fontId="5" fillId="0" borderId="0" xfId="0" applyFont="1" applyAlignment="1">
      <alignment horizontal="center" vertical="center" wrapText="1"/>
    </xf>
    <xf numFmtId="0" fontId="20" fillId="0" borderId="15" xfId="0" applyFont="1" applyBorder="1" applyAlignment="1">
      <alignment horizontal="center"/>
    </xf>
    <xf numFmtId="0" fontId="15" fillId="0" borderId="0" xfId="0" applyFont="1" applyAlignment="1">
      <alignment horizontal="justify" vertical="center" wrapText="1"/>
    </xf>
    <xf numFmtId="0" fontId="62" fillId="0" borderId="0" xfId="2" applyFont="1" applyAlignment="1">
      <alignment horizontal="right" vertical="center" wrapText="1"/>
    </xf>
    <xf numFmtId="0" fontId="61" fillId="0" borderId="0" xfId="2" applyFont="1" applyFill="1" applyAlignment="1">
      <alignment horizontal="right" vertical="center" wrapText="1"/>
    </xf>
    <xf numFmtId="0" fontId="16" fillId="0" borderId="0" xfId="0" applyFont="1" applyAlignment="1">
      <alignment horizontal="justify" vertical="center"/>
    </xf>
    <xf numFmtId="0" fontId="4" fillId="0" borderId="13" xfId="2" applyBorder="1" applyAlignment="1" applyProtection="1">
      <alignment horizontal="center" vertical="center" wrapText="1"/>
      <protection locked="0"/>
    </xf>
  </cellXfs>
  <cellStyles count="5">
    <cellStyle name="Hipervínculo" xfId="2" builtinId="8"/>
    <cellStyle name="Hipervínculo 2" xfId="3" xr:uid="{82A96DE3-8D71-4795-A6B0-289E2259E158}"/>
    <cellStyle name="Moneda" xfId="1" builtinId="4"/>
    <cellStyle name="Normal" xfId="0" builtinId="0"/>
    <cellStyle name="Porcentual 2" xfId="4" xr:uid="{B1D78736-16EB-4543-B318-F066E5859087}"/>
  </cellStyles>
  <dxfs count="245">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solid"/>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auto="1"/>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bgColor theme="0"/>
        </patternFill>
      </fill>
    </dxf>
    <dxf>
      <fill>
        <patternFill patternType="mediumGray">
          <bgColor theme="0"/>
        </patternFill>
      </fill>
    </dxf>
    <dxf>
      <fill>
        <patternFill patternType="mediumGray"/>
      </fill>
    </dxf>
    <dxf>
      <fill>
        <patternFill patternType="mediumGray">
          <bgColor rgb="FFFFFFFF"/>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1" defaultTableStyle="TableStyleMedium2" defaultPivotStyle="PivotStyleLight16">
    <tableStyle name="Invisible" pivot="0" table="0" count="0" xr9:uid="{DFC12978-71CD-4D0E-BFE3-C7A521CCDDE9}"/>
  </tableStyles>
  <colors>
    <mruColors>
      <color rgb="FFFFFFFF"/>
      <color rgb="FFFF99FF"/>
      <color rgb="FFFFCCFF"/>
      <color rgb="FFBF8F00"/>
      <color rgb="FF33CCCC"/>
      <color rgb="FF0563C1"/>
      <color rgb="FF0563C0"/>
      <color rgb="FF007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BCEA1977-703C-46D2-8529-5599170A1B7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12" name="Imagen 11">
          <a:extLst>
            <a:ext uri="{FF2B5EF4-FFF2-40B4-BE49-F238E27FC236}">
              <a16:creationId xmlns:a16="http://schemas.microsoft.com/office/drawing/2014/main" id="{D2B365CB-C784-1651-297D-EA5F937C351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DB17499D-A693-4ECE-86F6-7DD11916FD3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0EB146F6-8352-4755-A08D-8B733C6C547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39AA71FD-BF1E-4109-BC5E-F19CA1F7811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049283C4-A844-4014-B432-7652EF81441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B6239DCB-AF27-4419-ADDC-ABACE2AFFE72}"/>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id="{5A6461D1-2098-40F8-A805-B736C95D711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DE557957-B6CF-4F1A-9227-F44EE38E134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id="{98349C0D-0D10-4DA7-830F-8FE4802779E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85D778A4-21A0-40EA-92FE-8CA0F243540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28</xdr:col>
      <xdr:colOff>209550</xdr:colOff>
      <xdr:row>0</xdr:row>
      <xdr:rowOff>0</xdr:rowOff>
    </xdr:from>
    <xdr:to>
      <xdr:col>38</xdr:col>
      <xdr:colOff>4650</xdr:colOff>
      <xdr:row>0</xdr:row>
      <xdr:rowOff>1137600</xdr:rowOff>
    </xdr:to>
    <xdr:pic>
      <xdr:nvPicPr>
        <xdr:cNvPr id="3" name="Imagen 2">
          <a:extLst>
            <a:ext uri="{FF2B5EF4-FFF2-40B4-BE49-F238E27FC236}">
              <a16:creationId xmlns:a16="http://schemas.microsoft.com/office/drawing/2014/main" id="{4DDCB3A7-2C84-4BCC-99A5-7EED66E97C5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7277100" y="0"/>
          <a:ext cx="2271600" cy="11376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4" name="Imagen 3">
          <a:extLst>
            <a:ext uri="{FF2B5EF4-FFF2-40B4-BE49-F238E27FC236}">
              <a16:creationId xmlns:a16="http://schemas.microsoft.com/office/drawing/2014/main" id="{593FE6F8-57EA-4F57-B2E1-E2D8D92975A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87</xdr:col>
      <xdr:colOff>209550</xdr:colOff>
      <xdr:row>0</xdr:row>
      <xdr:rowOff>0</xdr:rowOff>
    </xdr:from>
    <xdr:to>
      <xdr:col>97</xdr:col>
      <xdr:colOff>4650</xdr:colOff>
      <xdr:row>0</xdr:row>
      <xdr:rowOff>1137600</xdr:rowOff>
    </xdr:to>
    <xdr:pic>
      <xdr:nvPicPr>
        <xdr:cNvPr id="5" name="Imagen 4">
          <a:extLst>
            <a:ext uri="{FF2B5EF4-FFF2-40B4-BE49-F238E27FC236}">
              <a16:creationId xmlns:a16="http://schemas.microsoft.com/office/drawing/2014/main" id="{6E34BBA5-6AEB-474A-8839-62F67D850E9C}"/>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21888450" y="0"/>
          <a:ext cx="2271600" cy="11376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E57043E5-BEB7-4838-8620-8C4606BFF7AB}"/>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31</xdr:col>
      <xdr:colOff>219075</xdr:colOff>
      <xdr:row>0</xdr:row>
      <xdr:rowOff>0</xdr:rowOff>
    </xdr:from>
    <xdr:to>
      <xdr:col>41</xdr:col>
      <xdr:colOff>14175</xdr:colOff>
      <xdr:row>0</xdr:row>
      <xdr:rowOff>1137600</xdr:rowOff>
    </xdr:to>
    <xdr:pic>
      <xdr:nvPicPr>
        <xdr:cNvPr id="3" name="Imagen 2">
          <a:extLst>
            <a:ext uri="{FF2B5EF4-FFF2-40B4-BE49-F238E27FC236}">
              <a16:creationId xmlns:a16="http://schemas.microsoft.com/office/drawing/2014/main" id="{CEABA5F7-7C20-4CA3-AABF-D8988897FEFE}"/>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029575" y="0"/>
          <a:ext cx="2271600" cy="11376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1E5DC67-D7D8-4998-8438-7D25E6F251B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44</xdr:col>
      <xdr:colOff>209550</xdr:colOff>
      <xdr:row>0</xdr:row>
      <xdr:rowOff>0</xdr:rowOff>
    </xdr:from>
    <xdr:to>
      <xdr:col>54</xdr:col>
      <xdr:colOff>4650</xdr:colOff>
      <xdr:row>0</xdr:row>
      <xdr:rowOff>1137600</xdr:rowOff>
    </xdr:to>
    <xdr:pic>
      <xdr:nvPicPr>
        <xdr:cNvPr id="3" name="Imagen 2">
          <a:extLst>
            <a:ext uri="{FF2B5EF4-FFF2-40B4-BE49-F238E27FC236}">
              <a16:creationId xmlns:a16="http://schemas.microsoft.com/office/drawing/2014/main" id="{42162426-6D2D-464F-A441-62E20FBC71CB}"/>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1239500" y="0"/>
          <a:ext cx="2271600" cy="11376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52B648BF-8055-4772-A7C1-1097878619AD}"/>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3F949889-B1CA-4FCD-85F1-C076E66DEA1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E29E793A-384D-4A0B-BB9A-6D2E082BBA29}"/>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6AD6E500-EA16-43A8-A8D3-E82CC01ED5B3}"/>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6" name="Imagen 5">
          <a:extLst>
            <a:ext uri="{FF2B5EF4-FFF2-40B4-BE49-F238E27FC236}">
              <a16:creationId xmlns:a16="http://schemas.microsoft.com/office/drawing/2014/main" id="{06C1BAAC-BF35-4EEC-8A0B-93F72305275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7" name="Imagen 6">
          <a:extLst>
            <a:ext uri="{FF2B5EF4-FFF2-40B4-BE49-F238E27FC236}">
              <a16:creationId xmlns:a16="http://schemas.microsoft.com/office/drawing/2014/main" id="{70C76036-4BDE-4D33-A0F0-7984D0DA27D9}"/>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F69518FF-00CB-4271-A124-52605F9AE0D8}"/>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id="{E3197DA2-DDB2-448D-B5E4-FA917C98B33D}"/>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7E34B6C1-E802-45F3-BA44-06C870025F55}"/>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51</xdr:col>
      <xdr:colOff>209550</xdr:colOff>
      <xdr:row>0</xdr:row>
      <xdr:rowOff>0</xdr:rowOff>
    </xdr:from>
    <xdr:to>
      <xdr:col>61</xdr:col>
      <xdr:colOff>4650</xdr:colOff>
      <xdr:row>0</xdr:row>
      <xdr:rowOff>1137600</xdr:rowOff>
    </xdr:to>
    <xdr:pic>
      <xdr:nvPicPr>
        <xdr:cNvPr id="4" name="Imagen 3">
          <a:extLst>
            <a:ext uri="{FF2B5EF4-FFF2-40B4-BE49-F238E27FC236}">
              <a16:creationId xmlns:a16="http://schemas.microsoft.com/office/drawing/2014/main" id="{9BE099A4-DACA-425A-8670-0DD8A0A9D8E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12973050" y="0"/>
          <a:ext cx="2271600" cy="1137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293905B2-56A1-4C86-B47F-3C0768C6E13F}"/>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5" name="Imagen 4">
          <a:extLst>
            <a:ext uri="{FF2B5EF4-FFF2-40B4-BE49-F238E27FC236}">
              <a16:creationId xmlns:a16="http://schemas.microsoft.com/office/drawing/2014/main" id="{03AF7E7B-C733-4E57-8C97-FA7DA81B3500}"/>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0F537F6C-33BB-466C-A2CC-077172F024A6}"/>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id="{60B55146-FC7E-4FC7-89A5-0444BD8F3EDF}"/>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3477AB6A-AB17-456C-AAED-944DC47496C0}"/>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4" name="Imagen 3">
          <a:extLst>
            <a:ext uri="{FF2B5EF4-FFF2-40B4-BE49-F238E27FC236}">
              <a16:creationId xmlns:a16="http://schemas.microsoft.com/office/drawing/2014/main" id="{6C6BC000-4906-4CCE-9268-5EE079C48AB7}"/>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4333DB64-9AB9-4A6A-A0CC-E4374F1831B3}"/>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84ED1F50-6843-4E67-B5E2-174FF43714E1}"/>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103800</xdr:colOff>
      <xdr:row>0</xdr:row>
      <xdr:rowOff>1011600</xdr:rowOff>
    </xdr:to>
    <xdr:pic>
      <xdr:nvPicPr>
        <xdr:cNvPr id="2" name="Imagen 1">
          <a:extLst>
            <a:ext uri="{FF2B5EF4-FFF2-40B4-BE49-F238E27FC236}">
              <a16:creationId xmlns:a16="http://schemas.microsoft.com/office/drawing/2014/main" id="{7F71E545-B5AD-4092-A035-4F465E46AA34}"/>
            </a:ext>
          </a:extLst>
        </xdr:cNvPr>
        <xdr:cNvPicPr preferRelativeResize="0">
          <a:picLocks/>
        </xdr:cNvPicPr>
      </xdr:nvPicPr>
      <xdr:blipFill>
        <a:blip xmlns:r="http://schemas.openxmlformats.org/officeDocument/2006/relationships" r:embed="rId1">
          <a:alphaModFix/>
        </a:blip>
        <a:stretch>
          <a:fillRect/>
        </a:stretch>
      </xdr:blipFill>
      <xdr:spPr>
        <a:xfrm>
          <a:off x="381000" y="0"/>
          <a:ext cx="1094400" cy="1011600"/>
        </a:xfrm>
        <a:prstGeom prst="rect">
          <a:avLst/>
        </a:prstGeom>
      </xdr:spPr>
    </xdr:pic>
    <xdr:clientData/>
  </xdr:twoCellAnchor>
  <xdr:twoCellAnchor editAs="oneCell">
    <xdr:from>
      <xdr:col>20</xdr:col>
      <xdr:colOff>219075</xdr:colOff>
      <xdr:row>0</xdr:row>
      <xdr:rowOff>0</xdr:rowOff>
    </xdr:from>
    <xdr:to>
      <xdr:col>30</xdr:col>
      <xdr:colOff>14175</xdr:colOff>
      <xdr:row>0</xdr:row>
      <xdr:rowOff>1137600</xdr:rowOff>
    </xdr:to>
    <xdr:pic>
      <xdr:nvPicPr>
        <xdr:cNvPr id="3" name="Imagen 2">
          <a:extLst>
            <a:ext uri="{FF2B5EF4-FFF2-40B4-BE49-F238E27FC236}">
              <a16:creationId xmlns:a16="http://schemas.microsoft.com/office/drawing/2014/main" id="{4F428FE5-FEB3-4C8F-9C3A-B32076BD4BF2}"/>
            </a:ext>
          </a:extLst>
        </xdr:cNvPr>
        <xdr:cNvPicPr preferRelativeResize="0">
          <a:picLocks/>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5305425" y="0"/>
          <a:ext cx="2271600" cy="11376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omingo.cortes@inegi.org.mx"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B3D91-DA78-4161-B6FF-FB0AC0C38179}">
  <sheetPr codeName="Hoja1"/>
  <dimension ref="A1:AE53"/>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0" s="1" customFormat="1" ht="173.25" customHeight="1">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row>
    <row r="2" spans="1:30" s="2" customFormat="1" ht="15" customHeight="1"/>
    <row r="3" spans="1:30"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row>
    <row r="4" spans="1:30" s="2" customFormat="1" ht="15" customHeight="1"/>
    <row r="5" spans="1:30" s="3" customFormat="1" ht="60" customHeight="1">
      <c r="B5" s="426" t="s">
        <v>2</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1:30" s="2" customFormat="1" ht="15" customHeight="1" thickBot="1">
      <c r="B6" s="4" t="s">
        <v>3</v>
      </c>
      <c r="C6" s="5"/>
      <c r="D6" s="5"/>
      <c r="E6" s="5"/>
      <c r="F6" s="5"/>
      <c r="G6" s="5"/>
      <c r="H6" s="5"/>
      <c r="I6" s="5"/>
      <c r="J6" s="5"/>
      <c r="K6" s="5"/>
      <c r="L6" s="5"/>
      <c r="M6" s="5"/>
      <c r="N6" s="4" t="s">
        <v>4</v>
      </c>
      <c r="O6" s="5"/>
    </row>
    <row r="7" spans="1:30" s="2" customFormat="1" ht="15" customHeight="1" thickBot="1">
      <c r="B7" s="428" t="str">
        <f>IF(Presentación!B8="","",Presentación!B8)</f>
        <v/>
      </c>
      <c r="C7" s="429"/>
      <c r="D7" s="429"/>
      <c r="E7" s="429"/>
      <c r="F7" s="429"/>
      <c r="G7" s="429"/>
      <c r="H7" s="429"/>
      <c r="I7" s="429"/>
      <c r="J7" s="429"/>
      <c r="K7" s="429"/>
      <c r="L7" s="430"/>
      <c r="M7" s="6"/>
      <c r="N7" s="428" t="str">
        <f>IF(Presentación!N8="","",Presentación!N8)</f>
        <v/>
      </c>
      <c r="O7" s="430"/>
    </row>
    <row r="8" spans="1:30" s="2" customFormat="1" ht="15" customHeight="1"/>
    <row r="9" spans="1:30" s="8" customFormat="1" ht="15" customHeight="1">
      <c r="A9" s="98"/>
      <c r="B9" s="432" t="s">
        <v>5</v>
      </c>
      <c r="C9" s="432"/>
      <c r="D9" s="432"/>
      <c r="E9" s="432"/>
      <c r="F9" s="432"/>
      <c r="G9" s="432"/>
      <c r="H9" s="432"/>
      <c r="I9" s="432"/>
      <c r="J9" s="432"/>
      <c r="K9" s="432"/>
      <c r="L9" s="432"/>
      <c r="M9" s="432"/>
      <c r="N9" s="432"/>
      <c r="O9" s="432"/>
      <c r="P9" s="432"/>
      <c r="Q9" s="432"/>
      <c r="R9" s="432"/>
      <c r="S9" s="432"/>
      <c r="T9" s="432"/>
      <c r="U9" s="432"/>
      <c r="V9" s="99"/>
      <c r="W9" s="99"/>
      <c r="X9" s="99"/>
      <c r="Y9" s="99"/>
      <c r="Z9" s="99"/>
      <c r="AA9" s="99"/>
      <c r="AB9" s="99"/>
      <c r="AC9" s="99"/>
      <c r="AD9" s="99"/>
    </row>
    <row r="10" spans="1:30" s="8" customFormat="1" ht="15" customHeight="1">
      <c r="A10" s="98"/>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row>
    <row r="11" spans="1:30" s="8" customFormat="1" ht="15" customHeight="1">
      <c r="A11" s="98"/>
      <c r="B11" s="432" t="s">
        <v>6</v>
      </c>
      <c r="C11" s="432"/>
      <c r="D11" s="432"/>
      <c r="E11" s="432"/>
      <c r="F11" s="432"/>
      <c r="G11" s="432"/>
      <c r="H11" s="432"/>
      <c r="I11" s="432"/>
      <c r="J11" s="432"/>
      <c r="K11" s="432"/>
      <c r="L11" s="432"/>
      <c r="M11" s="432"/>
      <c r="N11" s="432"/>
      <c r="O11" s="432"/>
      <c r="P11" s="432"/>
      <c r="Q11" s="432"/>
      <c r="R11" s="432"/>
      <c r="S11" s="432"/>
      <c r="T11" s="432"/>
      <c r="U11" s="432"/>
      <c r="V11" s="99"/>
      <c r="W11" s="99"/>
      <c r="X11" s="99"/>
      <c r="Y11" s="99"/>
      <c r="Z11" s="99"/>
      <c r="AA11" s="99"/>
      <c r="AB11" s="99"/>
      <c r="AC11" s="99"/>
      <c r="AD11" s="99"/>
    </row>
    <row r="12" spans="1:30" s="8" customFormat="1" ht="15" customHeight="1">
      <c r="A12" s="98"/>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row>
    <row r="13" spans="1:30" s="8" customFormat="1" ht="15" customHeight="1">
      <c r="A13" s="98"/>
      <c r="B13" s="432" t="s">
        <v>7</v>
      </c>
      <c r="C13" s="432"/>
      <c r="D13" s="432"/>
      <c r="E13" s="432"/>
      <c r="F13" s="432"/>
      <c r="G13" s="432"/>
      <c r="H13" s="432"/>
      <c r="I13" s="432"/>
      <c r="J13" s="432"/>
      <c r="K13" s="432"/>
      <c r="L13" s="432"/>
      <c r="M13" s="432"/>
      <c r="N13" s="432"/>
      <c r="O13" s="432"/>
      <c r="P13" s="432"/>
      <c r="Q13" s="432"/>
      <c r="R13" s="432"/>
      <c r="S13" s="432"/>
      <c r="T13" s="432"/>
      <c r="U13" s="432"/>
      <c r="V13" s="99"/>
      <c r="W13" s="99"/>
      <c r="X13" s="99"/>
      <c r="Y13" s="99"/>
      <c r="Z13" s="99"/>
      <c r="AA13" s="99"/>
      <c r="AB13" s="99"/>
      <c r="AC13" s="99"/>
      <c r="AD13" s="99"/>
    </row>
    <row r="14" spans="1:30" s="8" customFormat="1">
      <c r="A14" s="98"/>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row>
    <row r="15" spans="1:30" s="7" customFormat="1" ht="15" customHeight="1">
      <c r="A15" s="98"/>
      <c r="B15" s="431" t="s">
        <v>8</v>
      </c>
      <c r="C15" s="431"/>
      <c r="D15" s="431"/>
      <c r="E15" s="431"/>
      <c r="F15" s="431"/>
      <c r="G15" s="431"/>
      <c r="H15" s="431"/>
      <c r="I15" s="431"/>
      <c r="J15" s="431"/>
      <c r="K15" s="431"/>
      <c r="L15" s="431"/>
      <c r="M15" s="431"/>
      <c r="N15" s="431"/>
      <c r="O15" s="431"/>
      <c r="P15" s="431"/>
      <c r="Q15" s="431"/>
      <c r="R15" s="431"/>
      <c r="S15" s="431"/>
      <c r="T15" s="431"/>
      <c r="U15" s="431"/>
      <c r="V15" s="99"/>
      <c r="W15" s="99"/>
      <c r="X15" s="431" t="s">
        <v>9</v>
      </c>
      <c r="Y15" s="431"/>
      <c r="Z15" s="431"/>
      <c r="AA15" s="431"/>
      <c r="AB15" s="431"/>
      <c r="AC15" s="431"/>
      <c r="AD15" s="431"/>
    </row>
    <row r="16" spans="1:30" s="7" customFormat="1" ht="15" customHeight="1">
      <c r="A16" s="98"/>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row>
    <row r="17" spans="1:30" s="7" customFormat="1" ht="15" customHeight="1">
      <c r="A17" s="98"/>
      <c r="B17" s="432" t="s">
        <v>10</v>
      </c>
      <c r="C17" s="432"/>
      <c r="D17" s="432"/>
      <c r="E17" s="432"/>
      <c r="F17" s="432"/>
      <c r="G17" s="432"/>
      <c r="H17" s="432"/>
      <c r="I17" s="432"/>
      <c r="J17" s="432"/>
      <c r="K17" s="432"/>
      <c r="L17" s="432"/>
      <c r="M17" s="432"/>
      <c r="N17" s="432"/>
      <c r="O17" s="432"/>
      <c r="P17" s="432"/>
      <c r="Q17" s="432"/>
      <c r="R17" s="432"/>
      <c r="S17" s="432"/>
      <c r="T17" s="432"/>
      <c r="U17" s="432"/>
      <c r="V17" s="99"/>
      <c r="W17" s="99"/>
      <c r="X17" s="432" t="s">
        <v>11</v>
      </c>
      <c r="Y17" s="432"/>
      <c r="Z17" s="432"/>
      <c r="AA17" s="432"/>
      <c r="AB17" s="432"/>
      <c r="AC17" s="432"/>
      <c r="AD17" s="432"/>
    </row>
    <row r="18" spans="1:30" s="7" customFormat="1" ht="15" customHeight="1">
      <c r="A18" s="98"/>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row>
    <row r="19" spans="1:30" s="2" customFormat="1" ht="15" customHeight="1">
      <c r="A19" s="98"/>
      <c r="B19" s="432" t="s">
        <v>12</v>
      </c>
      <c r="C19" s="432"/>
      <c r="D19" s="432"/>
      <c r="E19" s="432"/>
      <c r="F19" s="432"/>
      <c r="G19" s="432"/>
      <c r="H19" s="432"/>
      <c r="I19" s="432"/>
      <c r="J19" s="432"/>
      <c r="K19" s="432"/>
      <c r="L19" s="432"/>
      <c r="M19" s="432"/>
      <c r="N19" s="432"/>
      <c r="O19" s="432"/>
      <c r="P19" s="432"/>
      <c r="Q19" s="432"/>
      <c r="R19" s="432"/>
      <c r="S19" s="432"/>
      <c r="T19" s="432"/>
      <c r="U19" s="432"/>
      <c r="V19" s="99"/>
      <c r="W19" s="99"/>
      <c r="X19" s="432" t="s">
        <v>13</v>
      </c>
      <c r="Y19" s="432"/>
      <c r="Z19" s="432"/>
      <c r="AA19" s="432"/>
      <c r="AB19" s="432"/>
      <c r="AC19" s="432"/>
      <c r="AD19" s="432"/>
    </row>
    <row r="20" spans="1:30" s="2" customFormat="1" ht="15" customHeight="1">
      <c r="A20" s="98"/>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row>
    <row r="21" spans="1:30" s="2" customFormat="1" ht="15" customHeight="1">
      <c r="A21" s="98"/>
      <c r="B21" s="431" t="s">
        <v>14</v>
      </c>
      <c r="C21" s="431"/>
      <c r="D21" s="431"/>
      <c r="E21" s="431"/>
      <c r="F21" s="431"/>
      <c r="G21" s="431"/>
      <c r="H21" s="431"/>
      <c r="I21" s="431"/>
      <c r="J21" s="431"/>
      <c r="K21" s="431"/>
      <c r="L21" s="431"/>
      <c r="M21" s="431"/>
      <c r="N21" s="431"/>
      <c r="O21" s="431"/>
      <c r="P21" s="431"/>
      <c r="Q21" s="431"/>
      <c r="R21" s="431"/>
      <c r="S21" s="431"/>
      <c r="T21" s="431"/>
      <c r="U21" s="431"/>
      <c r="V21" s="99"/>
      <c r="W21" s="99"/>
      <c r="X21" s="431" t="s">
        <v>15</v>
      </c>
      <c r="Y21" s="431"/>
      <c r="Z21" s="431"/>
      <c r="AA21" s="431"/>
      <c r="AB21" s="431"/>
      <c r="AC21" s="431"/>
      <c r="AD21" s="431"/>
    </row>
    <row r="22" spans="1:30" s="2" customFormat="1" ht="15" customHeight="1">
      <c r="A22" s="98"/>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row>
    <row r="23" spans="1:30" s="2" customFormat="1" ht="15" customHeight="1">
      <c r="A23" s="98"/>
      <c r="B23" s="431" t="s">
        <v>16</v>
      </c>
      <c r="C23" s="431"/>
      <c r="D23" s="431"/>
      <c r="E23" s="431"/>
      <c r="F23" s="431"/>
      <c r="G23" s="431"/>
      <c r="H23" s="431"/>
      <c r="I23" s="431"/>
      <c r="J23" s="431"/>
      <c r="K23" s="431"/>
      <c r="L23" s="431"/>
      <c r="M23" s="431"/>
      <c r="N23" s="431"/>
      <c r="O23" s="431"/>
      <c r="P23" s="431"/>
      <c r="Q23" s="431"/>
      <c r="R23" s="431"/>
      <c r="S23" s="431"/>
      <c r="T23" s="431"/>
      <c r="U23" s="431"/>
      <c r="V23" s="99"/>
      <c r="W23" s="99"/>
      <c r="X23" s="431" t="s">
        <v>17</v>
      </c>
      <c r="Y23" s="431"/>
      <c r="Z23" s="431"/>
      <c r="AA23" s="431"/>
      <c r="AB23" s="431"/>
      <c r="AC23" s="431"/>
      <c r="AD23" s="431"/>
    </row>
    <row r="24" spans="1:30" s="2" customFormat="1" ht="15" customHeight="1">
      <c r="A24" s="98"/>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row>
    <row r="25" spans="1:30" s="2" customFormat="1" ht="15" customHeight="1">
      <c r="A25" s="98"/>
      <c r="B25" s="431" t="s">
        <v>18</v>
      </c>
      <c r="C25" s="431"/>
      <c r="D25" s="431"/>
      <c r="E25" s="431"/>
      <c r="F25" s="431"/>
      <c r="G25" s="431"/>
      <c r="H25" s="431"/>
      <c r="I25" s="431"/>
      <c r="J25" s="431"/>
      <c r="K25" s="431"/>
      <c r="L25" s="431"/>
      <c r="M25" s="431"/>
      <c r="N25" s="431"/>
      <c r="O25" s="431"/>
      <c r="P25" s="431"/>
      <c r="Q25" s="431"/>
      <c r="R25" s="431"/>
      <c r="S25" s="431"/>
      <c r="T25" s="431"/>
      <c r="U25" s="431"/>
      <c r="V25" s="99"/>
      <c r="W25" s="99"/>
      <c r="X25" s="431" t="s">
        <v>19</v>
      </c>
      <c r="Y25" s="431"/>
      <c r="Z25" s="431"/>
      <c r="AA25" s="431"/>
      <c r="AB25" s="431"/>
      <c r="AC25" s="431"/>
      <c r="AD25" s="431"/>
    </row>
    <row r="26" spans="1:30" s="2" customFormat="1" ht="15" customHeight="1">
      <c r="A26" s="98"/>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row>
    <row r="27" spans="1:30" s="2" customFormat="1" ht="15" customHeight="1">
      <c r="A27" s="98"/>
      <c r="B27" s="431" t="s">
        <v>20</v>
      </c>
      <c r="C27" s="431"/>
      <c r="D27" s="431"/>
      <c r="E27" s="431"/>
      <c r="F27" s="431"/>
      <c r="G27" s="431"/>
      <c r="H27" s="431"/>
      <c r="I27" s="431"/>
      <c r="J27" s="431"/>
      <c r="K27" s="431"/>
      <c r="L27" s="431"/>
      <c r="M27" s="431"/>
      <c r="N27" s="431"/>
      <c r="O27" s="431"/>
      <c r="P27" s="431"/>
      <c r="Q27" s="431"/>
      <c r="R27" s="431"/>
      <c r="S27" s="431"/>
      <c r="T27" s="431"/>
      <c r="U27" s="431"/>
      <c r="V27" s="99"/>
      <c r="W27" s="99"/>
      <c r="X27" s="431" t="s">
        <v>21</v>
      </c>
      <c r="Y27" s="431"/>
      <c r="Z27" s="431"/>
      <c r="AA27" s="431"/>
      <c r="AB27" s="431"/>
      <c r="AC27" s="431"/>
      <c r="AD27" s="431"/>
    </row>
    <row r="28" spans="1:30" s="2" customFormat="1" ht="15" customHeight="1">
      <c r="A28" s="98"/>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row>
    <row r="29" spans="1:30" s="2" customFormat="1" ht="45" customHeight="1">
      <c r="A29" s="98"/>
      <c r="B29" s="432" t="s">
        <v>22</v>
      </c>
      <c r="C29" s="432"/>
      <c r="D29" s="432"/>
      <c r="E29" s="432"/>
      <c r="F29" s="432"/>
      <c r="G29" s="432"/>
      <c r="H29" s="432"/>
      <c r="I29" s="432"/>
      <c r="J29" s="432"/>
      <c r="K29" s="432"/>
      <c r="L29" s="432"/>
      <c r="M29" s="432"/>
      <c r="N29" s="432"/>
      <c r="O29" s="432"/>
      <c r="P29" s="432"/>
      <c r="Q29" s="432"/>
      <c r="R29" s="432"/>
      <c r="S29" s="432"/>
      <c r="T29" s="432"/>
      <c r="U29" s="432"/>
      <c r="V29" s="99"/>
      <c r="W29" s="99"/>
      <c r="X29" s="99"/>
      <c r="Y29" s="99"/>
      <c r="Z29" s="99"/>
      <c r="AA29" s="99"/>
      <c r="AB29" s="99"/>
      <c r="AC29" s="99"/>
      <c r="AD29" s="99"/>
    </row>
    <row r="30" spans="1:30" s="2" customFormat="1" ht="15" customHeight="1">
      <c r="A30" s="98"/>
      <c r="B30" s="100"/>
      <c r="C30" s="100"/>
      <c r="D30" s="100"/>
      <c r="E30" s="100"/>
      <c r="F30" s="100"/>
      <c r="G30" s="100"/>
      <c r="H30" s="100"/>
      <c r="I30" s="100"/>
      <c r="J30" s="100"/>
      <c r="K30" s="100"/>
      <c r="L30" s="100"/>
      <c r="M30" s="100"/>
      <c r="N30" s="100"/>
      <c r="O30" s="100"/>
      <c r="P30" s="100"/>
      <c r="Q30" s="100"/>
      <c r="R30" s="100"/>
      <c r="S30" s="100"/>
      <c r="T30" s="100"/>
      <c r="U30" s="100"/>
      <c r="V30" s="99"/>
      <c r="W30" s="99"/>
      <c r="X30" s="99"/>
      <c r="Y30" s="99"/>
      <c r="Z30" s="99"/>
      <c r="AA30" s="99"/>
      <c r="AB30" s="99"/>
      <c r="AC30" s="99"/>
      <c r="AD30" s="99"/>
    </row>
    <row r="31" spans="1:30" s="2" customFormat="1" ht="30" customHeight="1">
      <c r="A31" s="98"/>
      <c r="B31" s="431" t="s">
        <v>23</v>
      </c>
      <c r="C31" s="431"/>
      <c r="D31" s="431"/>
      <c r="E31" s="431"/>
      <c r="F31" s="431"/>
      <c r="G31" s="431"/>
      <c r="H31" s="431"/>
      <c r="I31" s="431"/>
      <c r="J31" s="431"/>
      <c r="K31" s="431"/>
      <c r="L31" s="431"/>
      <c r="M31" s="431"/>
      <c r="N31" s="431"/>
      <c r="O31" s="431"/>
      <c r="P31" s="431"/>
      <c r="Q31" s="431"/>
      <c r="R31" s="431"/>
      <c r="S31" s="431"/>
      <c r="T31" s="431"/>
      <c r="U31" s="431"/>
      <c r="V31" s="99"/>
      <c r="W31" s="99"/>
      <c r="X31" s="99"/>
      <c r="Y31" s="99"/>
      <c r="Z31" s="99"/>
      <c r="AA31" s="99"/>
      <c r="AB31" s="99"/>
      <c r="AC31" s="99"/>
      <c r="AD31" s="99"/>
    </row>
    <row r="32" spans="1:30" s="2" customFormat="1" ht="15" customHeight="1">
      <c r="A32" s="98"/>
      <c r="B32" s="100"/>
      <c r="C32" s="100"/>
      <c r="D32" s="100"/>
      <c r="E32" s="100"/>
      <c r="F32" s="100"/>
      <c r="G32" s="100"/>
      <c r="H32" s="100"/>
      <c r="I32" s="100"/>
      <c r="J32" s="100"/>
      <c r="K32" s="100"/>
      <c r="L32" s="100"/>
      <c r="M32" s="100"/>
      <c r="N32" s="100"/>
      <c r="O32" s="100"/>
      <c r="P32" s="100"/>
      <c r="Q32" s="100"/>
      <c r="R32" s="100"/>
      <c r="S32" s="100"/>
      <c r="T32" s="100"/>
      <c r="U32" s="100"/>
      <c r="V32" s="99"/>
      <c r="W32" s="99"/>
      <c r="X32" s="99"/>
      <c r="Y32" s="99"/>
      <c r="Z32" s="99"/>
      <c r="AA32" s="99"/>
      <c r="AB32" s="99"/>
      <c r="AC32" s="99"/>
      <c r="AD32" s="99"/>
    </row>
    <row r="33" spans="1:30" s="2" customFormat="1" ht="30" customHeight="1">
      <c r="A33" s="98"/>
      <c r="B33" s="431" t="s">
        <v>24</v>
      </c>
      <c r="C33" s="431"/>
      <c r="D33" s="431"/>
      <c r="E33" s="431"/>
      <c r="F33" s="431"/>
      <c r="G33" s="431"/>
      <c r="H33" s="431"/>
      <c r="I33" s="431"/>
      <c r="J33" s="431"/>
      <c r="K33" s="431"/>
      <c r="L33" s="431"/>
      <c r="M33" s="431"/>
      <c r="N33" s="431"/>
      <c r="O33" s="431"/>
      <c r="P33" s="431"/>
      <c r="Q33" s="431"/>
      <c r="R33" s="431"/>
      <c r="S33" s="431"/>
      <c r="T33" s="431"/>
      <c r="U33" s="431"/>
      <c r="V33" s="99"/>
      <c r="W33" s="99"/>
      <c r="X33" s="99"/>
      <c r="Y33" s="99"/>
      <c r="Z33" s="99"/>
      <c r="AA33" s="99"/>
      <c r="AB33" s="99"/>
      <c r="AC33" s="99"/>
      <c r="AD33" s="99"/>
    </row>
    <row r="34" spans="1:30" s="2" customFormat="1" ht="15" customHeight="1">
      <c r="A34" s="98"/>
      <c r="B34" s="98"/>
      <c r="C34" s="98"/>
      <c r="D34" s="98"/>
      <c r="E34" s="98"/>
      <c r="F34" s="98"/>
      <c r="G34" s="98"/>
      <c r="H34" s="98"/>
      <c r="I34" s="98"/>
      <c r="J34" s="98"/>
      <c r="K34" s="98"/>
      <c r="L34" s="98"/>
      <c r="M34" s="98"/>
      <c r="N34" s="98"/>
      <c r="O34" s="98"/>
      <c r="P34" s="98"/>
      <c r="Q34" s="98"/>
      <c r="R34" s="98"/>
      <c r="S34" s="98"/>
      <c r="T34" s="98"/>
      <c r="U34" s="98"/>
      <c r="V34" s="98"/>
      <c r="W34" s="98"/>
      <c r="X34" s="98"/>
      <c r="Y34" s="98"/>
      <c r="Z34" s="98"/>
      <c r="AA34" s="98"/>
      <c r="AB34" s="98"/>
      <c r="AC34" s="98"/>
      <c r="AD34" s="98"/>
    </row>
    <row r="35" spans="1:30" s="2" customFormat="1" ht="15" customHeight="1">
      <c r="A35" s="98"/>
      <c r="B35" s="433" t="s">
        <v>25</v>
      </c>
      <c r="C35" s="433"/>
      <c r="D35" s="433"/>
      <c r="E35" s="433"/>
      <c r="F35" s="433"/>
      <c r="G35" s="433"/>
      <c r="H35" s="433"/>
      <c r="I35" s="433"/>
      <c r="J35" s="433"/>
      <c r="K35" s="433"/>
      <c r="L35" s="433"/>
      <c r="M35" s="433"/>
      <c r="N35" s="433"/>
      <c r="O35" s="433"/>
      <c r="P35" s="433"/>
      <c r="Q35" s="433"/>
      <c r="R35" s="433"/>
      <c r="S35" s="433"/>
      <c r="T35" s="433"/>
      <c r="U35" s="433"/>
      <c r="V35" s="98"/>
      <c r="W35" s="98"/>
      <c r="X35" s="98"/>
      <c r="Y35" s="98"/>
      <c r="Z35" s="98"/>
      <c r="AA35" s="98"/>
      <c r="AB35" s="98"/>
      <c r="AC35" s="98"/>
      <c r="AD35" s="98"/>
    </row>
    <row r="36" spans="1:30" s="2" customFormat="1" ht="15" customHeight="1">
      <c r="A36" s="98"/>
      <c r="B36" s="98"/>
      <c r="C36" s="98"/>
      <c r="D36" s="98"/>
      <c r="E36" s="98"/>
      <c r="F36" s="98"/>
      <c r="G36" s="98"/>
      <c r="H36" s="98"/>
      <c r="I36" s="98"/>
      <c r="J36" s="98"/>
      <c r="K36" s="98"/>
      <c r="L36" s="98"/>
      <c r="M36" s="98"/>
      <c r="N36" s="98"/>
      <c r="O36" s="98"/>
      <c r="P36" s="98"/>
      <c r="Q36" s="98"/>
      <c r="R36" s="98"/>
      <c r="S36" s="98"/>
      <c r="T36" s="98"/>
      <c r="U36" s="98"/>
      <c r="V36" s="98"/>
      <c r="W36" s="98"/>
      <c r="X36" s="98"/>
      <c r="Y36" s="98"/>
      <c r="Z36" s="98"/>
      <c r="AA36" s="98"/>
      <c r="AB36" s="98"/>
      <c r="AC36" s="98"/>
      <c r="AD36" s="98"/>
    </row>
    <row r="37" spans="1:30" s="2" customFormat="1" ht="45" customHeight="1">
      <c r="A37" s="98"/>
      <c r="B37" s="431" t="s">
        <v>26</v>
      </c>
      <c r="C37" s="431"/>
      <c r="D37" s="431"/>
      <c r="E37" s="431"/>
      <c r="F37" s="431"/>
      <c r="G37" s="431"/>
      <c r="H37" s="431"/>
      <c r="I37" s="431"/>
      <c r="J37" s="431"/>
      <c r="K37" s="431"/>
      <c r="L37" s="431"/>
      <c r="M37" s="431"/>
      <c r="N37" s="431"/>
      <c r="O37" s="431"/>
      <c r="P37" s="431"/>
      <c r="Q37" s="431"/>
      <c r="R37" s="431"/>
      <c r="S37" s="431"/>
      <c r="T37" s="431"/>
      <c r="U37" s="431"/>
      <c r="V37" s="99"/>
      <c r="W37" s="99"/>
      <c r="X37" s="99"/>
      <c r="Y37" s="99"/>
      <c r="Z37" s="99"/>
      <c r="AA37" s="99"/>
      <c r="AB37" s="99"/>
      <c r="AC37" s="99"/>
      <c r="AD37" s="99"/>
    </row>
    <row r="38" spans="1:30" s="2" customFormat="1" ht="15" customHeight="1">
      <c r="A38" s="98"/>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row>
    <row r="39" spans="1:30" s="2" customFormat="1" ht="30" customHeight="1">
      <c r="A39" s="98"/>
      <c r="B39" s="431" t="s">
        <v>27</v>
      </c>
      <c r="C39" s="431"/>
      <c r="D39" s="431"/>
      <c r="E39" s="431"/>
      <c r="F39" s="431"/>
      <c r="G39" s="431"/>
      <c r="H39" s="431"/>
      <c r="I39" s="431"/>
      <c r="J39" s="431"/>
      <c r="K39" s="431"/>
      <c r="L39" s="431"/>
      <c r="M39" s="431"/>
      <c r="N39" s="431"/>
      <c r="O39" s="431"/>
      <c r="P39" s="431"/>
      <c r="Q39" s="431"/>
      <c r="R39" s="431"/>
      <c r="S39" s="431"/>
      <c r="T39" s="431"/>
      <c r="U39" s="431"/>
      <c r="V39" s="99"/>
      <c r="W39" s="99"/>
      <c r="X39" s="99"/>
      <c r="Y39" s="99"/>
      <c r="Z39" s="99"/>
      <c r="AA39" s="99"/>
      <c r="AB39" s="99"/>
      <c r="AC39" s="99"/>
      <c r="AD39" s="99"/>
    </row>
    <row r="40" spans="1:30" s="2" customFormat="1" ht="15" customHeight="1">
      <c r="A40" s="98"/>
      <c r="B40" s="98"/>
      <c r="C40" s="98"/>
      <c r="D40" s="98"/>
      <c r="E40" s="98"/>
      <c r="F40" s="98"/>
      <c r="G40" s="98"/>
      <c r="H40" s="98"/>
      <c r="I40" s="98"/>
      <c r="J40" s="98"/>
      <c r="K40" s="98"/>
      <c r="L40" s="98"/>
      <c r="M40" s="98"/>
      <c r="N40" s="98"/>
      <c r="O40" s="98"/>
      <c r="P40" s="98"/>
      <c r="Q40" s="98"/>
      <c r="R40" s="98"/>
      <c r="S40" s="98"/>
      <c r="T40" s="98"/>
      <c r="U40" s="98"/>
      <c r="V40" s="98"/>
      <c r="W40" s="98"/>
      <c r="X40" s="98"/>
      <c r="Y40" s="98"/>
      <c r="Z40" s="98"/>
      <c r="AA40" s="98"/>
      <c r="AB40" s="98"/>
      <c r="AC40" s="98"/>
      <c r="AD40" s="98"/>
    </row>
    <row r="41" spans="1:30" s="2" customFormat="1" ht="15" customHeight="1">
      <c r="A41" s="98"/>
      <c r="B41" s="432" t="s">
        <v>28</v>
      </c>
      <c r="C41" s="432"/>
      <c r="D41" s="432"/>
      <c r="E41" s="432"/>
      <c r="F41" s="432"/>
      <c r="G41" s="432"/>
      <c r="H41" s="432"/>
      <c r="I41" s="432"/>
      <c r="J41" s="432"/>
      <c r="K41" s="432"/>
      <c r="L41" s="432"/>
      <c r="M41" s="432"/>
      <c r="N41" s="432"/>
      <c r="O41" s="432"/>
      <c r="P41" s="432"/>
      <c r="Q41" s="432"/>
      <c r="R41" s="432"/>
      <c r="S41" s="432"/>
      <c r="T41" s="432"/>
      <c r="U41" s="432"/>
      <c r="V41" s="98"/>
      <c r="W41" s="98"/>
      <c r="X41" s="98"/>
      <c r="Y41" s="98"/>
      <c r="Z41" s="98"/>
      <c r="AA41" s="98"/>
      <c r="AB41" s="98"/>
      <c r="AC41" s="98"/>
      <c r="AD41" s="98"/>
    </row>
    <row r="42" spans="1:30" s="8" customFormat="1">
      <c r="A42" s="98"/>
      <c r="B42" s="99"/>
      <c r="C42" s="99"/>
      <c r="D42" s="99"/>
      <c r="E42" s="99"/>
      <c r="F42" s="99"/>
      <c r="G42" s="99"/>
      <c r="H42" s="99"/>
      <c r="I42" s="99"/>
      <c r="J42" s="99"/>
      <c r="K42" s="99"/>
      <c r="L42" s="99"/>
      <c r="M42" s="99"/>
      <c r="N42" s="99"/>
      <c r="O42" s="99"/>
      <c r="P42" s="99"/>
      <c r="Q42" s="99"/>
      <c r="R42" s="99"/>
      <c r="S42" s="99"/>
      <c r="T42" s="99"/>
      <c r="U42" s="99"/>
      <c r="V42" s="99"/>
      <c r="W42" s="99"/>
      <c r="X42" s="99"/>
      <c r="Y42" s="99"/>
      <c r="Z42" s="99"/>
      <c r="AA42" s="99"/>
      <c r="AB42" s="99"/>
      <c r="AC42" s="99"/>
      <c r="AD42" s="99"/>
    </row>
    <row r="43" spans="1:30" s="8" customFormat="1" ht="15" customHeight="1">
      <c r="A43" s="98"/>
      <c r="B43" s="432" t="s">
        <v>29</v>
      </c>
      <c r="C43" s="432"/>
      <c r="D43" s="432"/>
      <c r="E43" s="432"/>
      <c r="F43" s="432"/>
      <c r="G43" s="432"/>
      <c r="H43" s="432"/>
      <c r="I43" s="432"/>
      <c r="J43" s="432"/>
      <c r="K43" s="432"/>
      <c r="L43" s="432"/>
      <c r="M43" s="432"/>
      <c r="N43" s="432"/>
      <c r="O43" s="432"/>
      <c r="P43" s="432"/>
      <c r="Q43" s="432"/>
      <c r="R43" s="432"/>
      <c r="S43" s="432"/>
      <c r="T43" s="432"/>
      <c r="U43" s="432"/>
      <c r="V43" s="99"/>
      <c r="W43" s="99"/>
      <c r="X43" s="99"/>
      <c r="Y43" s="99"/>
      <c r="Z43" s="99"/>
      <c r="AA43" s="99"/>
      <c r="AB43" s="99"/>
      <c r="AC43" s="99"/>
      <c r="AD43" s="99"/>
    </row>
    <row r="44" spans="1:30"/>
    <row r="45" spans="1:30" ht="15" customHeight="1"/>
    <row r="46" spans="1:30" ht="15" customHeight="1"/>
    <row r="47" spans="1:30" ht="15" customHeight="1"/>
    <row r="48" spans="1:30" ht="15" customHeight="1"/>
    <row r="49" ht="15" customHeight="1"/>
    <row r="50" ht="15" hidden="1" customHeight="1"/>
    <row r="51" ht="15" hidden="1" customHeight="1"/>
    <row r="52" ht="15" hidden="1" customHeight="1"/>
    <row r="53" ht="15" hidden="1" customHeight="1"/>
  </sheetData>
  <sheetProtection algorithmName="SHA-512" hashValue="CFm7pXowTIcgzCRIcbs9nuDK9r80SZrgTXl6eFuTI6xcIBdhJsMu+9Dr3VJd8saGnlrRhGLRnlHnz7E93QNCsQ==" saltValue="OdkLpR9bJ2uc/mK/yr65dg==" spinCount="100000" sheet="1" objects="1" scenarios="1"/>
  <mergeCells count="30">
    <mergeCell ref="B27:U27"/>
    <mergeCell ref="X27:AD27"/>
    <mergeCell ref="B41:U41"/>
    <mergeCell ref="B43:U43"/>
    <mergeCell ref="B29:U29"/>
    <mergeCell ref="B31:U31"/>
    <mergeCell ref="B33:U33"/>
    <mergeCell ref="B37:U37"/>
    <mergeCell ref="B39:U39"/>
    <mergeCell ref="B35:U35"/>
    <mergeCell ref="B23:U23"/>
    <mergeCell ref="X23:AD23"/>
    <mergeCell ref="B25:U25"/>
    <mergeCell ref="X25:AD25"/>
    <mergeCell ref="B9:U9"/>
    <mergeCell ref="B11:U11"/>
    <mergeCell ref="B13:U13"/>
    <mergeCell ref="B15:U15"/>
    <mergeCell ref="X15:AD15"/>
    <mergeCell ref="B17:U17"/>
    <mergeCell ref="X17:AD17"/>
    <mergeCell ref="B19:U19"/>
    <mergeCell ref="X19:AD19"/>
    <mergeCell ref="B21:U21"/>
    <mergeCell ref="X21:AD21"/>
    <mergeCell ref="B1:AD1"/>
    <mergeCell ref="B3:AD3"/>
    <mergeCell ref="B5:AD5"/>
    <mergeCell ref="B7:L7"/>
    <mergeCell ref="N7:O7"/>
  </mergeCells>
  <hyperlinks>
    <hyperlink ref="B9:U9" location="Presentación!AA7" display="Presentación" xr:uid="{BAAD837E-4CF2-48CF-8300-EFD00D6C5201}"/>
    <hyperlink ref="B11:U11" location="Informantes!AA7" display="Informantes" xr:uid="{DC7098FB-6481-4ECB-8A8F-AE7D9E8A2869}"/>
    <hyperlink ref="B13:U13" location="Participantes!BF7" display="Participantes" xr:uid="{AA18B4CE-6CDA-4E74-AF09-6D1C644DA027}"/>
    <hyperlink ref="B15:U15" location="CNGE_2024_M3_Secc1!AA7" display="Sección I. Estructura organizacional e infraestructura" xr:uid="{693958BF-43B7-496A-9667-8F950226348E}"/>
    <hyperlink ref="B17:U17" location="CNGE_2024_M3_Secc2!AA7" display="Sección II. Recursos humanos" xr:uid="{4BD2EC0D-1712-494F-9B54-3E41CA3BB321}"/>
    <hyperlink ref="B19:U19" location="CNGE_2024_M3_Secc3!AA7" display="Sección III. Recursos presupuestales" xr:uid="{878113B1-7F20-4AEE-9968-680A484C977E}"/>
    <hyperlink ref="B21:U21" location="CNGE_2024_M3_Secc4!AA7" display="Sección IV. Informes, fuentes de información y registros" xr:uid="{269620D2-AE62-4091-9BED-5F1A5E0A87F4}"/>
    <hyperlink ref="B23:U23" location="CNGE_2024_M3_Secc5!AA7" display="Sección V. Ejercicio de la función de los servicios periciales" xr:uid="{4C018C06-271B-4E26-9F6D-12C6E0497267}"/>
    <hyperlink ref="B25:U25" location="CNGE_2024_M3_Secc6!AA7" display="Sección VI. Ejercicio de la función del servicio médico forense" xr:uid="{C82F1B38-7092-473E-90CA-898215DB88CC}"/>
    <hyperlink ref="B27:U27" location="Adición!AA7" display="Adición. Búsqueda y localización de personas" xr:uid="{3E078D65-34C8-4E6A-AC74-0BCE91A1FC7F}"/>
    <hyperlink ref="B29:U29" location="'Complemento 1'!AI7" display="Complemento 1. Tipo de posesión, ubicación geográfica, horario de atención y datos de contacto de las unidades de servicios periciales y/ o de servicio médico forense" xr:uid="{8B0B5F2B-8155-4D34-BA93-3E5BB13D902C}"/>
    <hyperlink ref="B31:U31" location="'Complemento 2'!AI7" display="Complemento 2. Tipo de posesión, ubicación geográfica, horario de atención y datos de contacto de los anfiteatros" xr:uid="{997D1621-5B2A-433F-B0D4-E0F9F8169D30}"/>
    <hyperlink ref="B33:U33" location="'Complemento 3'!AI7" display="Complemento 3. Tipo de posesión, ubicación geográfica, horario de atención y datos de contacto de los laboratorios fijos" xr:uid="{B80079CB-5218-4235-910F-2D0BCDFA9F16}"/>
    <hyperlink ref="B37:U37" location="'Complemento 5'!AL7" display="Complemento 5. Tipo de posesión, extensión, ubicación geográfica, horario de atención y datos de contacto de los centros de resguardo forense y/ o de identificación humana u homólogos" xr:uid="{2405574F-0848-49CE-A890-B76FE73FDC2D}"/>
    <hyperlink ref="B41:U41" location="Anexo!AA7" display="Anexo. Especialidades periciales" xr:uid="{E7650F8A-AD4E-4FA0-AD04-8456E16EB018}"/>
    <hyperlink ref="B43:U43" location="Glosario!AA7" display="Glosario" xr:uid="{86F1F77F-F373-49DC-A09D-51E41D742707}"/>
    <hyperlink ref="X15:AD15" location="CNGE_2024_M3_Secc1!AA7" display="Preguntas 1.1 a 1.21" xr:uid="{FFAB0CF0-1480-4468-89BD-BBCFE76ED145}"/>
    <hyperlink ref="X17:AD17" location="CNGE_2024_M3_Secc2!AA7" display="Preguntas 2.1 a 2.12" xr:uid="{35AE8B71-6D90-44AE-BD94-61C2E9A4E398}"/>
    <hyperlink ref="X19:AD19" location="CNGE_2024_M3_Secc3!AA7" display="Preguntas 3.1 a 3.3" xr:uid="{D5E1D2F4-210D-40E6-A18B-9865B086E5F9}"/>
    <hyperlink ref="X21:AD21" location="CNGE_2024_M3_Secc4!AA7" display="Preguntas 4.1 a 4.6" xr:uid="{3D1A0E3A-96CF-4FA0-AC73-E7BC8A57A742}"/>
    <hyperlink ref="X23:AD23" location="CNGE_2024_M3_Secc5!AA7" display="Preguntas 5.1 a 5.13" xr:uid="{F27D9E94-E684-4E38-A527-79AD3ABDFE4A}"/>
    <hyperlink ref="X25:AD25" location="CNGE_2024_M3_Secc6!AA7" display="Preguntas 6.1 a 6.15" xr:uid="{F77F9250-7B60-416C-82A5-1A9519BA3856}"/>
    <hyperlink ref="X27:AD27" location="Adición!AA7" display="Preguntas A.1 a A.5" xr:uid="{A85921CF-DB29-4BA2-818A-11DFB949F3B5}"/>
    <hyperlink ref="B39:U39" location="'Complemento 6'!AY7" display="Complemento 6. Cobertura institucional de los sistemas de información relacionada con la investigación pericial" xr:uid="{52146091-2640-458E-949E-C91C181B7964}"/>
    <hyperlink ref="B35:U35" location="'Complemento 4'!CP7" display="Complemento 4. Certificaciones o acreditaciones de los laboratorios" xr:uid="{B107A52C-4F72-4501-B0B4-ABC43BA54176}"/>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Índice</oddHeader>
    <oddFooter>&amp;LCenso Nacional de Gobiernos Estatales 2024&amp;R&amp;P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16520-277C-44F1-8C1A-73AAE72FA4BE}">
  <sheetPr codeName="Hoja10">
    <pageSetUpPr autoPageBreaks="0"/>
  </sheetPr>
  <dimension ref="A1:IW1144"/>
  <sheetViews>
    <sheetView showGridLines="0" zoomScaleNormal="100" workbookViewId="0">
      <selection activeCell="A108" sqref="A108"/>
    </sheetView>
  </sheetViews>
  <sheetFormatPr baseColWidth="10" defaultColWidth="0" defaultRowHeight="15" customHeight="1" zeroHeight="1"/>
  <cols>
    <col min="1" max="1" width="5.7109375" customWidth="1"/>
    <col min="2" max="30" width="3.7109375" customWidth="1"/>
    <col min="31" max="31" width="5.85546875" customWidth="1"/>
    <col min="32" max="32" width="3.85546875" style="112" hidden="1" customWidth="1"/>
    <col min="33" max="33" width="3.85546875" hidden="1" customWidth="1"/>
    <col min="34" max="35" width="3.7109375" hidden="1" customWidth="1"/>
    <col min="36" max="36" width="4.28515625" hidden="1" customWidth="1"/>
    <col min="37" max="54" width="3.7109375" hidden="1" customWidth="1"/>
    <col min="55" max="55" width="4.28515625" hidden="1" customWidth="1"/>
    <col min="56" max="187" width="3.7109375" hidden="1" customWidth="1"/>
    <col min="188" max="188" width="3.85546875" hidden="1" customWidth="1"/>
    <col min="189" max="16384" width="3.7109375" hidden="1"/>
  </cols>
  <sheetData>
    <row r="1" spans="1:35"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5" s="2" customFormat="1" ht="15" customHeight="1">
      <c r="A2" s="18"/>
      <c r="AF2" s="109"/>
    </row>
    <row r="3" spans="1:35" s="3" customFormat="1" ht="45" customHeight="1">
      <c r="A3" s="18"/>
      <c r="B3" s="426" t="s">
        <v>1</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F3" s="110"/>
    </row>
    <row r="4" spans="1:35" s="2" customFormat="1" ht="15" customHeight="1">
      <c r="A4" s="18"/>
      <c r="AF4" s="109"/>
    </row>
    <row r="5" spans="1:35" s="3" customFormat="1" ht="45" customHeight="1">
      <c r="A5" s="18"/>
      <c r="B5" s="426" t="s">
        <v>18</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69" t="s">
        <v>2</v>
      </c>
      <c r="AB7" s="669"/>
      <c r="AC7" s="669"/>
      <c r="AD7" s="669"/>
      <c r="AF7" s="110"/>
    </row>
    <row r="8" spans="1:35"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5" s="3" customFormat="1" ht="15" customHeight="1">
      <c r="A9" s="18"/>
      <c r="AF9" s="110"/>
    </row>
    <row r="10" spans="1:35" s="38" customFormat="1" ht="15" customHeight="1">
      <c r="A10" s="18"/>
      <c r="B10" s="601" t="s">
        <v>5036</v>
      </c>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3"/>
      <c r="AE10" s="2"/>
      <c r="AF10" s="169"/>
      <c r="AH10" s="559" t="s">
        <v>6299</v>
      </c>
      <c r="AI10" s="559"/>
    </row>
    <row r="11" spans="1:35" s="38" customFormat="1" ht="36" customHeight="1">
      <c r="A11" s="18"/>
      <c r="B11" s="39"/>
      <c r="C11" s="492" t="s">
        <v>6300</v>
      </c>
      <c r="D11" s="637"/>
      <c r="E11" s="637"/>
      <c r="F11" s="637"/>
      <c r="G11" s="637"/>
      <c r="H11" s="637"/>
      <c r="I11" s="637"/>
      <c r="J11" s="637"/>
      <c r="K11" s="637"/>
      <c r="L11" s="637"/>
      <c r="M11" s="637"/>
      <c r="N11" s="637"/>
      <c r="O11" s="637"/>
      <c r="P11" s="637"/>
      <c r="Q11" s="637"/>
      <c r="R11" s="637"/>
      <c r="S11" s="637"/>
      <c r="T11" s="637"/>
      <c r="U11" s="637"/>
      <c r="V11" s="637"/>
      <c r="W11" s="637"/>
      <c r="X11" s="637"/>
      <c r="Y11" s="637"/>
      <c r="Z11" s="637"/>
      <c r="AA11" s="637"/>
      <c r="AB11" s="637"/>
      <c r="AC11" s="637"/>
      <c r="AD11" s="755"/>
      <c r="AE11" s="7"/>
      <c r="AF11" s="169"/>
      <c r="AH11" s="561">
        <f>IF(CNGE_2024_M3_Secc1!$AH$38=CNGE_2024_M3_Secc1!$AJ$38,0,IF(COUNTIF(CNGE_2024_M3_Secc1!M53:P97,1)=CNGE_2024_M3_Secc1!C100,1,0))</f>
        <v>0</v>
      </c>
      <c r="AI11" s="561"/>
    </row>
    <row r="12" spans="1:35" s="38" customFormat="1" ht="24" customHeight="1">
      <c r="A12" s="18"/>
      <c r="B12" s="39"/>
      <c r="C12" s="594" t="s">
        <v>5038</v>
      </c>
      <c r="D12" s="594"/>
      <c r="E12" s="594"/>
      <c r="F12" s="594"/>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670"/>
      <c r="AE12" s="2"/>
      <c r="AF12" s="169"/>
    </row>
    <row r="13" spans="1:35" s="38" customFormat="1" ht="36" customHeight="1">
      <c r="A13" s="18"/>
      <c r="B13" s="39"/>
      <c r="C13" s="594" t="s">
        <v>5039</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670"/>
      <c r="AE13" s="2"/>
      <c r="AF13" s="169"/>
    </row>
    <row r="14" spans="1:35" s="38" customFormat="1" ht="24" customHeight="1">
      <c r="A14" s="18"/>
      <c r="B14" s="39"/>
      <c r="C14" s="637" t="s">
        <v>6301</v>
      </c>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789"/>
      <c r="AE14" s="2"/>
      <c r="AF14" s="169"/>
    </row>
    <row r="15" spans="1:35" ht="24" customHeight="1">
      <c r="A15" s="18"/>
      <c r="B15" s="30"/>
      <c r="C15" s="492" t="s">
        <v>6302</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633"/>
      <c r="AE15" s="2"/>
    </row>
    <row r="16" spans="1:35" ht="36" customHeight="1">
      <c r="B16" s="116"/>
      <c r="C16" s="492" t="s">
        <v>5042</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3"/>
    </row>
    <row r="17" spans="1:32" ht="48" customHeight="1">
      <c r="B17" s="41"/>
      <c r="C17" s="492" t="s">
        <v>5043</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row>
    <row r="18" spans="1:32" ht="15" customHeight="1">
      <c r="B18" s="42"/>
      <c r="C18" s="505" t="s">
        <v>5044</v>
      </c>
      <c r="D18" s="505"/>
      <c r="E18" s="505"/>
      <c r="F18" s="505"/>
      <c r="G18" s="505"/>
      <c r="H18" s="505"/>
      <c r="I18" s="505"/>
      <c r="J18" s="505"/>
      <c r="K18" s="505"/>
      <c r="L18" s="505"/>
      <c r="M18" s="505"/>
      <c r="N18" s="505"/>
      <c r="O18" s="505"/>
      <c r="P18" s="505"/>
      <c r="Q18" s="505"/>
      <c r="R18" s="505"/>
      <c r="S18" s="505"/>
      <c r="T18" s="505"/>
      <c r="U18" s="505"/>
      <c r="V18" s="505"/>
      <c r="W18" s="505"/>
      <c r="X18" s="505"/>
      <c r="Y18" s="505"/>
      <c r="Z18" s="505"/>
      <c r="AA18" s="505"/>
      <c r="AB18" s="505"/>
      <c r="AC18" s="505"/>
      <c r="AD18" s="506"/>
    </row>
    <row r="19" spans="1:32" s="3" customFormat="1" ht="15" customHeight="1">
      <c r="A19" s="18"/>
      <c r="B19" s="625" t="s">
        <v>5045</v>
      </c>
      <c r="C19" s="626"/>
      <c r="D19" s="626"/>
      <c r="E19" s="626"/>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7"/>
      <c r="AE19" s="2"/>
      <c r="AF19" s="110"/>
    </row>
    <row r="20" spans="1:32" s="3" customFormat="1" ht="15" customHeight="1">
      <c r="A20" s="18"/>
      <c r="B20" s="58"/>
      <c r="C20" s="492" t="s">
        <v>6303</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3"/>
      <c r="AE20" s="2"/>
      <c r="AF20" s="110"/>
    </row>
    <row r="21" spans="1:32" s="3" customFormat="1" ht="24" customHeight="1">
      <c r="A21" s="18"/>
      <c r="B21" s="251"/>
      <c r="C21" s="492" t="s">
        <v>6304</v>
      </c>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3"/>
      <c r="AE21" s="2"/>
      <c r="AF21" s="110"/>
    </row>
    <row r="22" spans="1:32" s="3" customFormat="1" ht="15" customHeight="1">
      <c r="A22" s="18"/>
      <c r="B22" s="30"/>
      <c r="C22" s="492" t="s">
        <v>6305</v>
      </c>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3"/>
      <c r="AE22" s="2"/>
      <c r="AF22" s="110"/>
    </row>
    <row r="23" spans="1:32" s="3" customFormat="1" ht="24" customHeight="1">
      <c r="A23" s="18"/>
      <c r="B23" s="171"/>
      <c r="C23" s="492" t="s">
        <v>6306</v>
      </c>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3"/>
      <c r="AE23" s="2"/>
      <c r="AF23" s="110"/>
    </row>
    <row r="24" spans="1:32" s="3" customFormat="1" ht="36" customHeight="1">
      <c r="A24" s="18"/>
      <c r="B24" s="30"/>
      <c r="C24" s="31"/>
      <c r="D24" s="492" t="s">
        <v>6307</v>
      </c>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3"/>
      <c r="AE24" s="2"/>
      <c r="AF24" s="110"/>
    </row>
    <row r="25" spans="1:32" s="3" customFormat="1" ht="15" customHeight="1">
      <c r="A25" s="18"/>
      <c r="B25" s="190"/>
      <c r="C25" s="97"/>
      <c r="D25" s="505" t="s">
        <v>6308</v>
      </c>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6"/>
      <c r="AE25" s="2"/>
      <c r="AF25" s="110"/>
    </row>
    <row r="26" spans="1:32" ht="15" customHeight="1" thickBot="1">
      <c r="A26" s="18"/>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2"/>
    </row>
    <row r="27" spans="1:32" ht="15" customHeight="1" thickBot="1">
      <c r="A27" s="45" t="s">
        <v>5054</v>
      </c>
      <c r="B27" s="614" t="s">
        <v>6309</v>
      </c>
      <c r="C27" s="615"/>
      <c r="D27" s="615"/>
      <c r="E27" s="615"/>
      <c r="F27" s="615"/>
      <c r="G27" s="615"/>
      <c r="H27" s="615"/>
      <c r="I27" s="615"/>
      <c r="J27" s="615"/>
      <c r="K27" s="615"/>
      <c r="L27" s="615"/>
      <c r="M27" s="615"/>
      <c r="N27" s="615"/>
      <c r="O27" s="615"/>
      <c r="P27" s="615"/>
      <c r="Q27" s="615"/>
      <c r="R27" s="615"/>
      <c r="S27" s="615"/>
      <c r="T27" s="615"/>
      <c r="U27" s="615"/>
      <c r="V27" s="615"/>
      <c r="W27" s="615"/>
      <c r="X27" s="615"/>
      <c r="Y27" s="615"/>
      <c r="Z27" s="615"/>
      <c r="AA27" s="615"/>
      <c r="AB27" s="615"/>
      <c r="AC27" s="615"/>
      <c r="AD27" s="616"/>
      <c r="AE27" s="2"/>
    </row>
    <row r="28" spans="1:32" s="3" customFormat="1" ht="15" customHeight="1">
      <c r="A28" s="18"/>
      <c r="B28" s="652" t="s">
        <v>5056</v>
      </c>
      <c r="C28" s="653"/>
      <c r="D28" s="653"/>
      <c r="E28" s="653"/>
      <c r="F28" s="653"/>
      <c r="G28" s="653"/>
      <c r="H28" s="653"/>
      <c r="I28" s="653"/>
      <c r="J28" s="653"/>
      <c r="K28" s="653"/>
      <c r="L28" s="653"/>
      <c r="M28" s="653"/>
      <c r="N28" s="653"/>
      <c r="O28" s="653"/>
      <c r="P28" s="653"/>
      <c r="Q28" s="653"/>
      <c r="R28" s="653"/>
      <c r="S28" s="653"/>
      <c r="T28" s="653"/>
      <c r="U28" s="653"/>
      <c r="V28" s="653"/>
      <c r="W28" s="653"/>
      <c r="X28" s="653"/>
      <c r="Y28" s="653"/>
      <c r="Z28" s="653"/>
      <c r="AA28" s="653"/>
      <c r="AB28" s="653"/>
      <c r="AC28" s="653"/>
      <c r="AD28" s="654"/>
      <c r="AE28" s="2"/>
      <c r="AF28" s="110"/>
    </row>
    <row r="29" spans="1:32" s="3" customFormat="1" ht="24" customHeight="1">
      <c r="A29" s="18"/>
      <c r="B29" s="170"/>
      <c r="C29" s="492" t="s">
        <v>6310</v>
      </c>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3"/>
      <c r="AE29" s="2"/>
      <c r="AF29" s="110"/>
    </row>
    <row r="30" spans="1:32" s="3" customFormat="1" ht="36" customHeight="1">
      <c r="A30" s="18"/>
      <c r="B30" s="170"/>
      <c r="C30" s="492" t="s">
        <v>6311</v>
      </c>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3"/>
      <c r="AE30" s="2"/>
      <c r="AF30" s="110"/>
    </row>
    <row r="31" spans="1:32" s="3" customFormat="1" ht="15" customHeight="1">
      <c r="A31" s="18"/>
      <c r="B31" s="625" t="s">
        <v>5059</v>
      </c>
      <c r="C31" s="626"/>
      <c r="D31" s="626"/>
      <c r="E31" s="626"/>
      <c r="F31" s="626"/>
      <c r="G31" s="626"/>
      <c r="H31" s="626"/>
      <c r="I31" s="626"/>
      <c r="J31" s="626"/>
      <c r="K31" s="626"/>
      <c r="L31" s="626"/>
      <c r="M31" s="626"/>
      <c r="N31" s="626"/>
      <c r="O31" s="626"/>
      <c r="P31" s="626"/>
      <c r="Q31" s="626"/>
      <c r="R31" s="626"/>
      <c r="S31" s="626"/>
      <c r="T31" s="626"/>
      <c r="U31" s="626"/>
      <c r="V31" s="626"/>
      <c r="W31" s="626"/>
      <c r="X31" s="626"/>
      <c r="Y31" s="626"/>
      <c r="Z31" s="626"/>
      <c r="AA31" s="626"/>
      <c r="AB31" s="626"/>
      <c r="AC31" s="626"/>
      <c r="AD31" s="627"/>
      <c r="AE31" s="2"/>
      <c r="AF31" s="110"/>
    </row>
    <row r="32" spans="1:32" s="3" customFormat="1" ht="24" customHeight="1">
      <c r="A32" s="18"/>
      <c r="B32" s="252"/>
      <c r="C32" s="505" t="s">
        <v>6312</v>
      </c>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6"/>
      <c r="AE32" s="2"/>
      <c r="AF32" s="110"/>
    </row>
    <row r="33" spans="1:46" s="3" customFormat="1" ht="15" customHeight="1">
      <c r="A33" s="18"/>
      <c r="AE33" s="2"/>
      <c r="AF33" s="110"/>
    </row>
    <row r="34" spans="1:46" ht="24" customHeight="1">
      <c r="A34" s="18" t="s">
        <v>6313</v>
      </c>
      <c r="B34" s="624" t="s">
        <v>6314</v>
      </c>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2"/>
      <c r="AH34" s="522" t="s">
        <v>5066</v>
      </c>
      <c r="AI34" s="522"/>
      <c r="AJ34" s="522" t="s">
        <v>5067</v>
      </c>
      <c r="AK34" s="522"/>
      <c r="AL34" s="522" t="s">
        <v>5068</v>
      </c>
      <c r="AM34" s="522"/>
    </row>
    <row r="35" spans="1:46" ht="36" customHeight="1">
      <c r="A35" s="60"/>
      <c r="B35" s="46"/>
      <c r="C35" s="492" t="s">
        <v>6315</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2"/>
      <c r="AH35" s="529">
        <f>COUNTBLANK(O43:AD47)</f>
        <v>80</v>
      </c>
      <c r="AI35" s="529"/>
      <c r="AJ35" s="522">
        <v>80</v>
      </c>
      <c r="AK35" s="522"/>
      <c r="AL35" s="522">
        <v>60</v>
      </c>
      <c r="AM35" s="522"/>
    </row>
    <row r="36" spans="1:46" ht="36" customHeight="1">
      <c r="A36" s="156"/>
      <c r="B36" s="46"/>
      <c r="C36" s="492" t="s">
        <v>6316</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2"/>
    </row>
    <row r="37" spans="1:46" ht="24" customHeight="1">
      <c r="A37" s="156"/>
      <c r="B37" s="46"/>
      <c r="C37" s="492" t="s">
        <v>6317</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2"/>
    </row>
    <row r="38" spans="1:46" ht="15" customHeight="1">
      <c r="A38" s="18"/>
      <c r="B38" s="51"/>
      <c r="C38" s="51"/>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2"/>
    </row>
    <row r="39" spans="1:46" ht="15" customHeight="1">
      <c r="A39" s="18"/>
      <c r="B39" s="51"/>
      <c r="C39" s="15" t="s">
        <v>6318</v>
      </c>
      <c r="D39" s="51"/>
      <c r="E39" s="253"/>
      <c r="F39" s="253"/>
      <c r="G39" s="253"/>
      <c r="H39" s="253"/>
      <c r="I39" s="253"/>
      <c r="J39" s="253"/>
      <c r="K39" s="51"/>
      <c r="L39" s="51"/>
      <c r="M39" s="51"/>
      <c r="N39" s="51"/>
      <c r="O39" s="51"/>
      <c r="P39" s="51"/>
      <c r="Q39" s="51"/>
      <c r="R39" s="51"/>
      <c r="S39" s="51"/>
      <c r="T39" s="51"/>
      <c r="U39" s="51"/>
      <c r="V39" s="51"/>
      <c r="W39" s="51"/>
      <c r="X39" s="51"/>
      <c r="Y39" s="51"/>
      <c r="Z39" s="51"/>
      <c r="AA39" s="51"/>
      <c r="AB39" s="51"/>
      <c r="AC39" s="51"/>
      <c r="AD39" s="51"/>
      <c r="AE39" s="2"/>
    </row>
    <row r="40" spans="1:46" ht="15" customHeight="1">
      <c r="A40" s="18"/>
      <c r="B40" s="51"/>
      <c r="C40" s="51"/>
      <c r="D40" s="51"/>
      <c r="E40" s="253"/>
      <c r="F40" s="253"/>
      <c r="G40" s="253"/>
      <c r="H40" s="253"/>
      <c r="I40" s="253"/>
      <c r="J40" s="253"/>
      <c r="K40" s="51"/>
      <c r="L40" s="51"/>
      <c r="M40" s="51"/>
      <c r="N40" s="51"/>
      <c r="O40" s="51"/>
      <c r="P40" s="51"/>
      <c r="Q40" s="51"/>
      <c r="R40" s="51"/>
      <c r="S40" s="51"/>
      <c r="T40" s="51"/>
      <c r="U40" s="51"/>
      <c r="V40" s="51"/>
      <c r="W40" s="51"/>
      <c r="X40" s="51"/>
      <c r="Y40" s="51"/>
      <c r="Z40" s="51"/>
      <c r="AA40" s="51"/>
      <c r="AB40" s="51"/>
      <c r="AC40" s="51"/>
      <c r="AD40" s="51"/>
      <c r="AE40" s="2"/>
    </row>
    <row r="41" spans="1:46" s="38" customFormat="1" ht="15" customHeight="1">
      <c r="A41" s="18"/>
      <c r="B41" s="51"/>
      <c r="C41" s="611" t="s">
        <v>6319</v>
      </c>
      <c r="D41" s="611"/>
      <c r="E41" s="611"/>
      <c r="F41" s="611"/>
      <c r="G41" s="611"/>
      <c r="H41" s="611"/>
      <c r="I41" s="611"/>
      <c r="J41" s="611"/>
      <c r="K41" s="611"/>
      <c r="L41" s="611"/>
      <c r="M41" s="611"/>
      <c r="N41" s="611"/>
      <c r="O41" s="445" t="s">
        <v>6320</v>
      </c>
      <c r="P41" s="445"/>
      <c r="Q41" s="445"/>
      <c r="R41" s="445"/>
      <c r="S41" s="445"/>
      <c r="T41" s="445"/>
      <c r="U41" s="445"/>
      <c r="V41" s="445"/>
      <c r="W41" s="445"/>
      <c r="X41" s="445"/>
      <c r="Y41" s="445"/>
      <c r="Z41" s="445"/>
      <c r="AA41" s="445"/>
      <c r="AB41" s="445"/>
      <c r="AC41" s="445"/>
      <c r="AD41" s="445"/>
      <c r="AE41" s="2"/>
      <c r="AF41" s="169"/>
    </row>
    <row r="42" spans="1:46" ht="15" customHeight="1">
      <c r="A42" s="18"/>
      <c r="B42" s="51"/>
      <c r="C42" s="611"/>
      <c r="D42" s="611"/>
      <c r="E42" s="611"/>
      <c r="F42" s="611"/>
      <c r="G42" s="611"/>
      <c r="H42" s="611"/>
      <c r="I42" s="611"/>
      <c r="J42" s="611"/>
      <c r="K42" s="611"/>
      <c r="L42" s="611"/>
      <c r="M42" s="611"/>
      <c r="N42" s="611"/>
      <c r="O42" s="541" t="s">
        <v>5090</v>
      </c>
      <c r="P42" s="542"/>
      <c r="Q42" s="542"/>
      <c r="R42" s="543"/>
      <c r="S42" s="450" t="s">
        <v>5757</v>
      </c>
      <c r="T42" s="450"/>
      <c r="U42" s="450"/>
      <c r="V42" s="450"/>
      <c r="W42" s="450" t="s">
        <v>5758</v>
      </c>
      <c r="X42" s="450"/>
      <c r="Y42" s="450"/>
      <c r="Z42" s="450"/>
      <c r="AA42" s="450" t="s">
        <v>6321</v>
      </c>
      <c r="AB42" s="450"/>
      <c r="AC42" s="450"/>
      <c r="AD42" s="450"/>
      <c r="AE42" s="2"/>
      <c r="AH42" s="522" t="s">
        <v>5093</v>
      </c>
      <c r="AI42" s="522"/>
      <c r="AJ42" s="522" t="s">
        <v>5094</v>
      </c>
      <c r="AK42" s="522"/>
      <c r="AL42" s="522" t="s">
        <v>5095</v>
      </c>
      <c r="AM42" s="522"/>
      <c r="AN42" s="522" t="s">
        <v>5096</v>
      </c>
      <c r="AO42" s="522"/>
      <c r="AP42" s="127" t="s">
        <v>5097</v>
      </c>
      <c r="AQ42" s="128" t="s">
        <v>5098</v>
      </c>
      <c r="AS42" s="860" t="s">
        <v>5104</v>
      </c>
      <c r="AT42" s="860"/>
    </row>
    <row r="43" spans="1:46" ht="15" customHeight="1">
      <c r="A43" s="18"/>
      <c r="B43" s="51"/>
      <c r="C43" s="48" t="s">
        <v>4992</v>
      </c>
      <c r="D43" s="580" t="s">
        <v>6322</v>
      </c>
      <c r="E43" s="580"/>
      <c r="F43" s="580"/>
      <c r="G43" s="580"/>
      <c r="H43" s="580"/>
      <c r="I43" s="580"/>
      <c r="J43" s="580"/>
      <c r="K43" s="580"/>
      <c r="L43" s="580"/>
      <c r="M43" s="580"/>
      <c r="N43" s="580"/>
      <c r="O43" s="452"/>
      <c r="P43" s="452"/>
      <c r="Q43" s="452"/>
      <c r="R43" s="452"/>
      <c r="S43" s="452"/>
      <c r="T43" s="452"/>
      <c r="U43" s="452"/>
      <c r="V43" s="452"/>
      <c r="W43" s="452"/>
      <c r="X43" s="452"/>
      <c r="Y43" s="452"/>
      <c r="Z43" s="452"/>
      <c r="AA43" s="452"/>
      <c r="AB43" s="452"/>
      <c r="AC43" s="452"/>
      <c r="AD43" s="452"/>
      <c r="AE43" s="2"/>
      <c r="AH43" s="522">
        <f>IF(O43="",0,O43)</f>
        <v>0</v>
      </c>
      <c r="AI43" s="522"/>
      <c r="AJ43" s="522">
        <f>COUNTIF(S43:AD43,"NS")</f>
        <v>0</v>
      </c>
      <c r="AK43" s="522"/>
      <c r="AL43" s="522">
        <f>IF(COUNTIF(S43:AD43,"NA")=COUNTA($S$42:$AD$42),"NA",SUM(S43:AD43))</f>
        <v>0</v>
      </c>
      <c r="AM43" s="522" t="str">
        <f>IF(COUNTIF(W43:AH43,"NA")=COUNTA($S$6:$AD$6),"NA",SUM(W43:AH43))</f>
        <v>NA</v>
      </c>
      <c r="AN43" s="524">
        <f>IF($AH$35=$AJ$35,0,IF(OR(AND(AH43=0,AJ43&gt;0),AND(AH43="NS",AL43&gt;0),AND(AH43="NS",AJ43=0,AL43=0)),1,IF(OR(AND(AJ43&gt;=2,AL43&lt;AH43),AND(AH43="NS",AL43=0,AJ43&gt;0),AH43=AL43),0,1)))</f>
        <v>0</v>
      </c>
      <c r="AO43" s="526"/>
      <c r="AP43" s="125" t="str">
        <f>IF(AN43=0,"", IF(SUM($AN$43:AN43)=1,_xlfn.CONCAT(AQ43), IF($AN$48&gt;SUM($AN$43:AN43),_xlfn.CONCAT(", ",AQ43), IF($AN$48=SUM($AN$43:AN43),_xlfn.CONCAT(" y ",AQ43,".")))))</f>
        <v/>
      </c>
      <c r="AQ43" s="113">
        <f>_xlfn.NUMBERVALUE(C43)</f>
        <v>1</v>
      </c>
      <c r="AS43" s="522"/>
      <c r="AT43" s="522"/>
    </row>
    <row r="44" spans="1:46" ht="15" customHeight="1">
      <c r="A44" s="18"/>
      <c r="B44" s="51"/>
      <c r="C44" s="48" t="s">
        <v>4994</v>
      </c>
      <c r="D44" s="580" t="s">
        <v>6323</v>
      </c>
      <c r="E44" s="580"/>
      <c r="F44" s="580"/>
      <c r="G44" s="580"/>
      <c r="H44" s="580"/>
      <c r="I44" s="580"/>
      <c r="J44" s="580"/>
      <c r="K44" s="580"/>
      <c r="L44" s="580"/>
      <c r="M44" s="580"/>
      <c r="N44" s="580"/>
      <c r="O44" s="452"/>
      <c r="P44" s="452"/>
      <c r="Q44" s="452"/>
      <c r="R44" s="452"/>
      <c r="S44" s="452"/>
      <c r="T44" s="452"/>
      <c r="U44" s="452"/>
      <c r="V44" s="452"/>
      <c r="W44" s="452"/>
      <c r="X44" s="452"/>
      <c r="Y44" s="452"/>
      <c r="Z44" s="452"/>
      <c r="AA44" s="452"/>
      <c r="AB44" s="452"/>
      <c r="AC44" s="452"/>
      <c r="AD44" s="452"/>
      <c r="AE44" s="2"/>
      <c r="AH44" s="522">
        <f t="shared" ref="AH44:AH47" si="0">IF(O44="",0,O44)</f>
        <v>0</v>
      </c>
      <c r="AI44" s="522"/>
      <c r="AJ44" s="522">
        <f t="shared" ref="AJ44:AJ47" si="1">COUNTIF(S44:AD44,"NS")</f>
        <v>0</v>
      </c>
      <c r="AK44" s="522"/>
      <c r="AL44" s="522">
        <f>IF(COUNTIF(S44:AD44,"NA")=COUNTA($S$42:$AD$42),"NA",SUM(S44:AD44))</f>
        <v>0</v>
      </c>
      <c r="AM44" s="522" t="str">
        <f t="shared" ref="AM44:AM47" si="2">IF(COUNTIF(W44:AH44,"NA")=COUNTA($S$6:$AD$6),"NA",SUM(W44:AH44))</f>
        <v>NA</v>
      </c>
      <c r="AN44" s="524">
        <f t="shared" ref="AN44:AN47" si="3">IF($AH$35=$AJ$35,0,IF(OR(AND(AH44=0,AJ44&gt;0),AND(AH44="NS",AL44&gt;0),AND(AH44="NS",AJ44=0,AL44=0)),1,IF(OR(AND(AJ44&gt;=2,AL44&lt;AH44),AND(AH44="NS",AL44=0,AJ44&gt;0),AH44=AL44),0,1)))</f>
        <v>0</v>
      </c>
      <c r="AO44" s="526"/>
      <c r="AP44" s="125" t="str">
        <f>IF(AN44=0,"", IF(SUM($AN$43:AN44)=1,_xlfn.CONCAT(AQ44), IF($AN$48&gt;SUM($AN$43:AN44),_xlfn.CONCAT(", ",AQ44), IF($AN$48=SUM($AN$43:AN44),_xlfn.CONCAT(" y ",AQ44,".")))))</f>
        <v/>
      </c>
      <c r="AQ44" s="113">
        <f t="shared" ref="AQ44:AQ47" si="4">_xlfn.NUMBERVALUE(C44)</f>
        <v>2</v>
      </c>
      <c r="AS44" s="522"/>
      <c r="AT44" s="522"/>
    </row>
    <row r="45" spans="1:46" ht="15" customHeight="1">
      <c r="A45" s="18"/>
      <c r="B45" s="51"/>
      <c r="C45" s="48" t="s">
        <v>4996</v>
      </c>
      <c r="D45" s="580" t="s">
        <v>6324</v>
      </c>
      <c r="E45" s="580"/>
      <c r="F45" s="580"/>
      <c r="G45" s="580"/>
      <c r="H45" s="580"/>
      <c r="I45" s="580"/>
      <c r="J45" s="580"/>
      <c r="K45" s="580"/>
      <c r="L45" s="580"/>
      <c r="M45" s="580"/>
      <c r="N45" s="580"/>
      <c r="O45" s="452"/>
      <c r="P45" s="452"/>
      <c r="Q45" s="452"/>
      <c r="R45" s="452"/>
      <c r="S45" s="452"/>
      <c r="T45" s="452"/>
      <c r="U45" s="452"/>
      <c r="V45" s="452"/>
      <c r="W45" s="452"/>
      <c r="X45" s="452"/>
      <c r="Y45" s="452"/>
      <c r="Z45" s="452"/>
      <c r="AA45" s="452"/>
      <c r="AB45" s="452"/>
      <c r="AC45" s="452"/>
      <c r="AD45" s="452"/>
      <c r="AE45" s="2"/>
      <c r="AH45" s="522">
        <f t="shared" si="0"/>
        <v>0</v>
      </c>
      <c r="AI45" s="522"/>
      <c r="AJ45" s="522">
        <f t="shared" si="1"/>
        <v>0</v>
      </c>
      <c r="AK45" s="522"/>
      <c r="AL45" s="522">
        <f t="shared" ref="AL45:AL47" si="5">IF(COUNTIF(S45:AD45,"NA")=COUNTA($S$42:$AD$42),"NA",SUM(S45:AD45))</f>
        <v>0</v>
      </c>
      <c r="AM45" s="522" t="str">
        <f t="shared" si="2"/>
        <v>NA</v>
      </c>
      <c r="AN45" s="524">
        <f t="shared" si="3"/>
        <v>0</v>
      </c>
      <c r="AO45" s="526"/>
      <c r="AP45" s="125" t="str">
        <f>IF(AN45=0,"", IF(SUM($AN$43:AN45)=1,_xlfn.CONCAT(AQ45), IF($AN$48&gt;SUM($AN$43:AN45),_xlfn.CONCAT(", ",AQ45), IF($AN$48=SUM($AN$43:AN45),_xlfn.CONCAT(" y ",AQ45,".")))))</f>
        <v/>
      </c>
      <c r="AQ45" s="113">
        <f t="shared" si="4"/>
        <v>3</v>
      </c>
      <c r="AS45" s="522"/>
      <c r="AT45" s="522"/>
    </row>
    <row r="46" spans="1:46" ht="15" customHeight="1">
      <c r="A46" s="18"/>
      <c r="B46" s="51"/>
      <c r="C46" s="48" t="s">
        <v>4998</v>
      </c>
      <c r="D46" s="580" t="s">
        <v>6325</v>
      </c>
      <c r="E46" s="580"/>
      <c r="F46" s="580"/>
      <c r="G46" s="580"/>
      <c r="H46" s="580"/>
      <c r="I46" s="580"/>
      <c r="J46" s="580"/>
      <c r="K46" s="580"/>
      <c r="L46" s="580"/>
      <c r="M46" s="580"/>
      <c r="N46" s="580"/>
      <c r="O46" s="452"/>
      <c r="P46" s="452"/>
      <c r="Q46" s="452"/>
      <c r="R46" s="452"/>
      <c r="S46" s="452"/>
      <c r="T46" s="452"/>
      <c r="U46" s="452"/>
      <c r="V46" s="452"/>
      <c r="W46" s="452"/>
      <c r="X46" s="452"/>
      <c r="Y46" s="452"/>
      <c r="Z46" s="452"/>
      <c r="AA46" s="452"/>
      <c r="AB46" s="452"/>
      <c r="AC46" s="452"/>
      <c r="AD46" s="452"/>
      <c r="AE46" s="2"/>
      <c r="AH46" s="522">
        <f t="shared" si="0"/>
        <v>0</v>
      </c>
      <c r="AI46" s="522"/>
      <c r="AJ46" s="522">
        <f t="shared" si="1"/>
        <v>0</v>
      </c>
      <c r="AK46" s="522"/>
      <c r="AL46" s="522">
        <f t="shared" si="5"/>
        <v>0</v>
      </c>
      <c r="AM46" s="522" t="str">
        <f t="shared" si="2"/>
        <v>NA</v>
      </c>
      <c r="AN46" s="524">
        <f t="shared" si="3"/>
        <v>0</v>
      </c>
      <c r="AO46" s="526"/>
      <c r="AP46" s="125" t="str">
        <f>IF(AN46=0,"", IF(SUM($AN$43:AN46)=1,_xlfn.CONCAT(AQ46), IF($AN$48&gt;SUM($AN$43:AN46),_xlfn.CONCAT(", ",AQ46), IF($AN$48=SUM($AN$43:AN46),_xlfn.CONCAT(" y ",AQ46,".")))))</f>
        <v/>
      </c>
      <c r="AQ46" s="113">
        <f t="shared" si="4"/>
        <v>4</v>
      </c>
      <c r="AS46" s="522"/>
      <c r="AT46" s="522"/>
    </row>
    <row r="47" spans="1:46" ht="15" customHeight="1">
      <c r="A47" s="18"/>
      <c r="B47" s="51"/>
      <c r="C47" s="48" t="s">
        <v>5000</v>
      </c>
      <c r="D47" s="580" t="s">
        <v>385</v>
      </c>
      <c r="E47" s="580"/>
      <c r="F47" s="580"/>
      <c r="G47" s="580"/>
      <c r="H47" s="580"/>
      <c r="I47" s="580"/>
      <c r="J47" s="580"/>
      <c r="K47" s="580"/>
      <c r="L47" s="580"/>
      <c r="M47" s="580"/>
      <c r="N47" s="580"/>
      <c r="O47" s="452"/>
      <c r="P47" s="452"/>
      <c r="Q47" s="452"/>
      <c r="R47" s="452"/>
      <c r="S47" s="452"/>
      <c r="T47" s="452"/>
      <c r="U47" s="452"/>
      <c r="V47" s="452"/>
      <c r="W47" s="452"/>
      <c r="X47" s="452"/>
      <c r="Y47" s="452"/>
      <c r="Z47" s="452"/>
      <c r="AA47" s="452"/>
      <c r="AB47" s="452"/>
      <c r="AC47" s="452"/>
      <c r="AD47" s="452"/>
      <c r="AE47" s="2"/>
      <c r="AH47" s="522">
        <f t="shared" si="0"/>
        <v>0</v>
      </c>
      <c r="AI47" s="522"/>
      <c r="AJ47" s="522">
        <f t="shared" si="1"/>
        <v>0</v>
      </c>
      <c r="AK47" s="522"/>
      <c r="AL47" s="522">
        <f t="shared" si="5"/>
        <v>0</v>
      </c>
      <c r="AM47" s="522" t="str">
        <f t="shared" si="2"/>
        <v>NA</v>
      </c>
      <c r="AN47" s="524">
        <f t="shared" si="3"/>
        <v>0</v>
      </c>
      <c r="AO47" s="526"/>
      <c r="AP47" s="125" t="str">
        <f>IF(AN47=0,"", IF(SUM($AN$43:AN47)=1,_xlfn.CONCAT(AQ47), IF($AN$48&gt;SUM($AN$43:AN47),_xlfn.CONCAT(", ",AQ47), IF($AN$48=SUM($AN$43:AN47),_xlfn.CONCAT(" y ",AQ47,".")))))</f>
        <v/>
      </c>
      <c r="AQ47" s="113">
        <f t="shared" si="4"/>
        <v>5</v>
      </c>
      <c r="AS47" s="522"/>
      <c r="AT47" s="522"/>
    </row>
    <row r="48" spans="1:46" ht="15" customHeight="1">
      <c r="A48" s="18"/>
      <c r="B48" s="51"/>
      <c r="C48" s="51"/>
      <c r="D48" s="51"/>
      <c r="E48" s="253"/>
      <c r="F48" s="253"/>
      <c r="G48" s="253"/>
      <c r="H48" s="253"/>
      <c r="I48" s="253"/>
      <c r="J48" s="253"/>
      <c r="K48" s="51"/>
      <c r="L48" s="51"/>
      <c r="M48" s="51"/>
      <c r="N48" s="62" t="s">
        <v>5115</v>
      </c>
      <c r="O48" s="445">
        <f>IF(AND(SUM(O43:R47)=0,COUNTIF(O43:R47,"NS")&gt;0),"NS",
IF(AND(SUM(O43:R47)=0,COUNTIF(O43:R47,0)&gt;0),0,
IF(AND(SUM(O43:R47)=0,COUNTIF(O43:R47,"NA")&gt;0),"NA",
SUM(O43:R47))))</f>
        <v>0</v>
      </c>
      <c r="P48" s="445"/>
      <c r="Q48" s="445"/>
      <c r="R48" s="445"/>
      <c r="S48" s="445">
        <f t="shared" ref="S48" si="6">IF(AND(SUM(S43:V47)=0,COUNTIF(S43:V47,"NS")&gt;0),"NS",
IF(AND(SUM(S43:V47)=0,COUNTIF(S43:V47,0)&gt;0),0,
IF(AND(SUM(S43:V47)=0,COUNTIF(S43:V47,"NA")&gt;0),"NA",
SUM(S43:V47))))</f>
        <v>0</v>
      </c>
      <c r="T48" s="445"/>
      <c r="U48" s="445"/>
      <c r="V48" s="445"/>
      <c r="W48" s="445">
        <f t="shared" ref="W48" si="7">IF(AND(SUM(W43:Z47)=0,COUNTIF(W43:Z47,"NS")&gt;0),"NS",
IF(AND(SUM(W43:Z47)=0,COUNTIF(W43:Z47,0)&gt;0),0,
IF(AND(SUM(W43:Z47)=0,COUNTIF(W43:Z47,"NA")&gt;0),"NA",
SUM(W43:Z47))))</f>
        <v>0</v>
      </c>
      <c r="X48" s="445"/>
      <c r="Y48" s="445"/>
      <c r="Z48" s="445"/>
      <c r="AA48" s="445">
        <f t="shared" ref="AA48" si="8">IF(AND(SUM(AA43:AD47)=0,COUNTIF(AA43:AD47,"NS")&gt;0),"NS",
IF(AND(SUM(AA43:AD47)=0,COUNTIF(AA43:AD47,0)&gt;0),0,
IF(AND(SUM(AA43:AD47)=0,COUNTIF(AA43:AD47,"NA")&gt;0),"NA",
SUM(AA43:AD47))))</f>
        <v>0</v>
      </c>
      <c r="AB48" s="445"/>
      <c r="AC48" s="445"/>
      <c r="AD48" s="445"/>
      <c r="AE48" s="2"/>
      <c r="AN48" s="535">
        <f>SUM(AN43:AO47)</f>
        <v>0</v>
      </c>
      <c r="AO48" s="535"/>
      <c r="AP48" s="148" t="str">
        <f>IF(AN48=0,"", IF(AN48=1,VLOOKUP(1,AN43:AP47,3,FALSE), IF(AN48&gt;1,_xlfn.CONCAT(AP43:AP47),"")))</f>
        <v/>
      </c>
    </row>
    <row r="49" spans="1:50" ht="15" customHeight="1">
      <c r="A49" s="18"/>
      <c r="B49" s="51"/>
      <c r="C49" s="51"/>
      <c r="D49" s="51"/>
      <c r="E49" s="253"/>
      <c r="F49" s="253"/>
      <c r="G49" s="253"/>
      <c r="H49" s="253"/>
      <c r="I49" s="253"/>
      <c r="J49" s="253"/>
      <c r="K49" s="51"/>
      <c r="L49" s="51"/>
      <c r="M49" s="51"/>
      <c r="N49" s="51"/>
      <c r="O49" s="51"/>
      <c r="P49" s="51"/>
      <c r="Q49" s="51"/>
      <c r="R49" s="51"/>
      <c r="S49" s="51"/>
      <c r="T49" s="51"/>
      <c r="U49" s="51"/>
      <c r="V49" s="51"/>
      <c r="W49" s="51"/>
      <c r="X49" s="51"/>
      <c r="Y49" s="51"/>
      <c r="Z49" s="51"/>
      <c r="AA49" s="51"/>
      <c r="AB49" s="51"/>
      <c r="AC49" s="51"/>
      <c r="AD49" s="51"/>
      <c r="AE49" s="2"/>
    </row>
    <row r="50" spans="1:50" ht="24" customHeight="1">
      <c r="A50" s="18"/>
      <c r="B50" s="101"/>
      <c r="C50" s="492" t="s">
        <v>5117</v>
      </c>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E50" s="2"/>
    </row>
    <row r="51" spans="1:50" ht="60" customHeight="1">
      <c r="A51" s="18"/>
      <c r="B51" s="51"/>
      <c r="C51" s="564"/>
      <c r="D51" s="565"/>
      <c r="E51" s="565"/>
      <c r="F51" s="565"/>
      <c r="G51" s="565"/>
      <c r="H51" s="565"/>
      <c r="I51" s="565"/>
      <c r="J51" s="565"/>
      <c r="K51" s="565"/>
      <c r="L51" s="565"/>
      <c r="M51" s="565"/>
      <c r="N51" s="565"/>
      <c r="O51" s="565"/>
      <c r="P51" s="565"/>
      <c r="Q51" s="565"/>
      <c r="R51" s="565"/>
      <c r="S51" s="565"/>
      <c r="T51" s="565"/>
      <c r="U51" s="565"/>
      <c r="V51" s="565"/>
      <c r="W51" s="565"/>
      <c r="X51" s="565"/>
      <c r="Y51" s="565"/>
      <c r="Z51" s="565"/>
      <c r="AA51" s="565"/>
      <c r="AB51" s="565"/>
      <c r="AC51" s="565"/>
      <c r="AD51" s="566"/>
      <c r="AE51" s="2"/>
    </row>
    <row r="52" spans="1:50" ht="15" customHeight="1">
      <c r="A52" s="18"/>
      <c r="B52" s="470" t="str">
        <f>IF(AN48=0,"", IF(AN48=1,_xlfn.CONCAT("Error: Verificar sumas en el numeral ",AP48,"."),_xlfn.CONCAT("Error: Verificar sumas en los numerales ",AP48)))</f>
        <v/>
      </c>
      <c r="C52" s="470"/>
      <c r="D52" s="470"/>
      <c r="E52" s="470"/>
      <c r="F52" s="470"/>
      <c r="G52" s="470"/>
      <c r="H52" s="470"/>
      <c r="I52" s="470"/>
      <c r="J52" s="470"/>
      <c r="K52" s="470"/>
      <c r="L52" s="470"/>
      <c r="M52" s="470"/>
      <c r="N52" s="470"/>
      <c r="O52" s="470"/>
      <c r="P52" s="470"/>
      <c r="Q52" s="470"/>
      <c r="R52" s="470"/>
      <c r="S52" s="470"/>
      <c r="T52" s="470"/>
      <c r="U52" s="470"/>
      <c r="V52" s="470"/>
      <c r="W52" s="470"/>
      <c r="X52" s="470"/>
      <c r="Y52" s="470"/>
      <c r="Z52" s="470"/>
      <c r="AA52" s="470"/>
      <c r="AB52" s="470"/>
      <c r="AC52" s="470"/>
      <c r="AD52" s="470"/>
      <c r="AE52" s="2"/>
    </row>
    <row r="53" spans="1:50" ht="15" customHeight="1">
      <c r="A53" s="18"/>
      <c r="B53" s="471" t="str">
        <f>IF(OR($AH$35=$AJ$35,$AH$35=$AL$35),"","Error: Debe completar toda la información requerida.")</f>
        <v/>
      </c>
      <c r="C53" s="471"/>
      <c r="D53" s="471"/>
      <c r="E53" s="471"/>
      <c r="F53" s="471"/>
      <c r="G53" s="471"/>
      <c r="H53" s="471"/>
      <c r="I53" s="471"/>
      <c r="J53" s="471"/>
      <c r="K53" s="471"/>
      <c r="L53" s="471"/>
      <c r="M53" s="471"/>
      <c r="N53" s="471"/>
      <c r="O53" s="471"/>
      <c r="P53" s="471"/>
      <c r="Q53" s="471"/>
      <c r="R53" s="471"/>
      <c r="S53" s="471"/>
      <c r="T53" s="471"/>
      <c r="U53" s="471"/>
      <c r="V53" s="471"/>
      <c r="W53" s="471"/>
      <c r="X53" s="471"/>
      <c r="Y53" s="471"/>
      <c r="Z53" s="471"/>
      <c r="AA53" s="471"/>
      <c r="AB53" s="471"/>
      <c r="AC53" s="471"/>
      <c r="AD53" s="471"/>
      <c r="AE53" s="2"/>
    </row>
    <row r="54" spans="1:50" ht="15" customHeight="1">
      <c r="A54" s="18"/>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
    </row>
    <row r="55" spans="1:50" ht="15" customHeight="1">
      <c r="A55" s="18"/>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
    </row>
    <row r="56" spans="1:50" ht="15" customHeight="1">
      <c r="A56" s="18"/>
      <c r="B56" s="255"/>
      <c r="C56" s="255"/>
      <c r="D56" s="255"/>
      <c r="E56" s="255"/>
      <c r="F56" s="255"/>
      <c r="G56" s="255"/>
      <c r="H56" s="255"/>
      <c r="I56" s="255"/>
      <c r="J56" s="255"/>
      <c r="K56" s="255"/>
      <c r="L56" s="255"/>
      <c r="M56" s="255"/>
      <c r="N56" s="255"/>
      <c r="O56" s="255"/>
      <c r="P56" s="255"/>
      <c r="Q56" s="255"/>
      <c r="R56" s="255"/>
      <c r="S56" s="255"/>
      <c r="T56" s="255"/>
      <c r="U56" s="255"/>
      <c r="V56" s="255"/>
      <c r="W56" s="255"/>
      <c r="X56" s="255"/>
      <c r="Y56" s="255"/>
      <c r="Z56" s="255"/>
      <c r="AA56" s="255"/>
      <c r="AB56" s="255"/>
      <c r="AC56" s="255"/>
      <c r="AD56" s="255"/>
      <c r="AE56" s="2"/>
    </row>
    <row r="57" spans="1:50" ht="15" customHeight="1">
      <c r="A57" s="18"/>
      <c r="B57" s="51"/>
      <c r="C57" s="51"/>
      <c r="D57" s="51"/>
      <c r="E57" s="253"/>
      <c r="F57" s="253"/>
      <c r="G57" s="253"/>
      <c r="H57" s="253"/>
      <c r="I57" s="253"/>
      <c r="J57" s="253"/>
      <c r="K57" s="51"/>
      <c r="L57" s="51"/>
      <c r="M57" s="51"/>
      <c r="N57" s="51"/>
      <c r="O57" s="51"/>
      <c r="P57" s="51"/>
      <c r="Q57" s="51"/>
      <c r="R57" s="51"/>
      <c r="S57" s="51"/>
      <c r="T57" s="51"/>
      <c r="U57" s="51"/>
      <c r="V57" s="51"/>
      <c r="W57" s="51"/>
      <c r="X57" s="51"/>
      <c r="Y57" s="51"/>
      <c r="Z57" s="51"/>
      <c r="AA57" s="51"/>
      <c r="AB57" s="51"/>
      <c r="AC57" s="51"/>
      <c r="AD57" s="51"/>
      <c r="AE57" s="2"/>
      <c r="AH57" s="522" t="s">
        <v>5066</v>
      </c>
      <c r="AI57" s="522"/>
      <c r="AJ57" s="522" t="s">
        <v>5067</v>
      </c>
      <c r="AK57" s="522"/>
      <c r="AL57" s="522" t="s">
        <v>5068</v>
      </c>
      <c r="AM57" s="522"/>
    </row>
    <row r="58" spans="1:50" ht="15" customHeight="1">
      <c r="A58" s="18"/>
      <c r="B58" s="51"/>
      <c r="C58" s="15" t="s">
        <v>6326</v>
      </c>
      <c r="D58" s="51"/>
      <c r="E58" s="253"/>
      <c r="F58" s="253"/>
      <c r="G58" s="253"/>
      <c r="H58" s="253"/>
      <c r="I58" s="253"/>
      <c r="J58" s="253"/>
      <c r="K58" s="51"/>
      <c r="L58" s="51"/>
      <c r="M58" s="51"/>
      <c r="N58" s="51"/>
      <c r="O58" s="51"/>
      <c r="P58" s="51"/>
      <c r="Q58" s="51"/>
      <c r="R58" s="51"/>
      <c r="S58" s="51"/>
      <c r="T58" s="51"/>
      <c r="U58" s="51"/>
      <c r="V58" s="51"/>
      <c r="W58" s="51"/>
      <c r="X58" s="51"/>
      <c r="Y58" s="51"/>
      <c r="Z58" s="51"/>
      <c r="AA58" s="51"/>
      <c r="AB58" s="51"/>
      <c r="AC58" s="51"/>
      <c r="AD58" s="51"/>
      <c r="AE58" s="2"/>
      <c r="AH58" s="522">
        <f>COUNTBLANK(O62:AD72)</f>
        <v>176</v>
      </c>
      <c r="AI58" s="522"/>
      <c r="AJ58" s="522">
        <v>176</v>
      </c>
      <c r="AK58" s="522"/>
      <c r="AL58" s="522">
        <v>154</v>
      </c>
      <c r="AM58" s="522"/>
    </row>
    <row r="59" spans="1:50" ht="15" customHeight="1">
      <c r="A59" s="18"/>
      <c r="B59" s="51"/>
      <c r="C59" s="51"/>
      <c r="D59" s="51"/>
      <c r="E59" s="253"/>
      <c r="F59" s="253"/>
      <c r="G59" s="253"/>
      <c r="H59" s="253"/>
      <c r="I59" s="253"/>
      <c r="J59" s="253"/>
      <c r="AE59" s="2"/>
    </row>
    <row r="60" spans="1:50" s="38" customFormat="1" ht="24" customHeight="1">
      <c r="A60" s="18"/>
      <c r="B60" s="51"/>
      <c r="C60" s="611" t="s">
        <v>6327</v>
      </c>
      <c r="D60" s="611"/>
      <c r="E60" s="611"/>
      <c r="F60" s="611"/>
      <c r="G60" s="611"/>
      <c r="H60" s="611"/>
      <c r="I60" s="611"/>
      <c r="J60" s="611"/>
      <c r="K60" s="611"/>
      <c r="L60" s="611"/>
      <c r="M60" s="611"/>
      <c r="N60" s="611"/>
      <c r="O60" s="445" t="s">
        <v>6328</v>
      </c>
      <c r="P60" s="445"/>
      <c r="Q60" s="445"/>
      <c r="R60" s="445"/>
      <c r="S60" s="445"/>
      <c r="T60" s="445"/>
      <c r="U60" s="445"/>
      <c r="V60" s="445"/>
      <c r="W60" s="445"/>
      <c r="X60" s="445"/>
      <c r="Y60" s="445"/>
      <c r="Z60" s="445"/>
      <c r="AA60" s="445"/>
      <c r="AB60" s="445"/>
      <c r="AC60" s="445"/>
      <c r="AD60" s="445"/>
      <c r="AF60" s="169"/>
      <c r="AH60" s="518" t="s">
        <v>6329</v>
      </c>
      <c r="AI60" s="518"/>
      <c r="AJ60" s="518"/>
      <c r="AK60" s="518"/>
      <c r="AM60" s="518" t="s">
        <v>6330</v>
      </c>
      <c r="AN60" s="518"/>
      <c r="AO60" s="518"/>
      <c r="AP60" s="518"/>
      <c r="AR60" s="518" t="s">
        <v>6331</v>
      </c>
      <c r="AS60" s="518"/>
      <c r="AT60" s="518"/>
      <c r="AU60" s="518"/>
    </row>
    <row r="61" spans="1:50" ht="48" customHeight="1">
      <c r="A61" s="18"/>
      <c r="B61" s="51"/>
      <c r="C61" s="611"/>
      <c r="D61" s="611"/>
      <c r="E61" s="611"/>
      <c r="F61" s="611"/>
      <c r="G61" s="611"/>
      <c r="H61" s="611"/>
      <c r="I61" s="611"/>
      <c r="J61" s="611"/>
      <c r="K61" s="611"/>
      <c r="L61" s="611"/>
      <c r="M61" s="611"/>
      <c r="N61" s="611"/>
      <c r="O61" s="450" t="s">
        <v>6332</v>
      </c>
      <c r="P61" s="450"/>
      <c r="Q61" s="450"/>
      <c r="R61" s="450"/>
      <c r="S61" s="450" t="s">
        <v>6333</v>
      </c>
      <c r="T61" s="450"/>
      <c r="U61" s="450"/>
      <c r="V61" s="450"/>
      <c r="W61" s="450" t="s">
        <v>6334</v>
      </c>
      <c r="X61" s="450"/>
      <c r="Y61" s="450"/>
      <c r="Z61" s="450"/>
      <c r="AA61" s="450" t="s">
        <v>6335</v>
      </c>
      <c r="AB61" s="450"/>
      <c r="AC61" s="450"/>
      <c r="AD61" s="450"/>
      <c r="AH61" s="718" t="s">
        <v>5656</v>
      </c>
      <c r="AI61" s="719"/>
      <c r="AJ61" s="718" t="s">
        <v>5096</v>
      </c>
      <c r="AK61" s="719"/>
      <c r="AM61" s="718" t="s">
        <v>5656</v>
      </c>
      <c r="AN61" s="719"/>
      <c r="AO61" s="718" t="s">
        <v>5096</v>
      </c>
      <c r="AP61" s="719"/>
      <c r="AR61" s="718" t="s">
        <v>5656</v>
      </c>
      <c r="AS61" s="719"/>
      <c r="AT61" s="718" t="s">
        <v>5096</v>
      </c>
      <c r="AU61" s="719"/>
      <c r="AW61" s="860" t="s">
        <v>5104</v>
      </c>
      <c r="AX61" s="860"/>
    </row>
    <row r="62" spans="1:50" ht="24" customHeight="1">
      <c r="A62" s="18"/>
      <c r="B62" s="51"/>
      <c r="C62" s="648" t="s">
        <v>6336</v>
      </c>
      <c r="D62" s="53" t="s">
        <v>5128</v>
      </c>
      <c r="E62" s="547" t="s">
        <v>6337</v>
      </c>
      <c r="F62" s="548"/>
      <c r="G62" s="548"/>
      <c r="H62" s="548"/>
      <c r="I62" s="548"/>
      <c r="J62" s="548"/>
      <c r="K62" s="548"/>
      <c r="L62" s="548"/>
      <c r="M62" s="548"/>
      <c r="N62" s="549"/>
      <c r="O62" s="452"/>
      <c r="P62" s="452"/>
      <c r="Q62" s="452"/>
      <c r="R62" s="452"/>
      <c r="S62" s="882"/>
      <c r="T62" s="882"/>
      <c r="U62" s="882"/>
      <c r="V62" s="882"/>
      <c r="W62" s="882"/>
      <c r="X62" s="882"/>
      <c r="Y62" s="882"/>
      <c r="Z62" s="882"/>
      <c r="AA62" s="452"/>
      <c r="AB62" s="452"/>
      <c r="AC62" s="452"/>
      <c r="AD62" s="452"/>
      <c r="AH62" s="718">
        <f t="shared" ref="AH62:AH72" si="9">IF(OR(S62="",S62="NA",S62="NS"),0,LEN(S62)-LEN(INT(S62))-1)</f>
        <v>0</v>
      </c>
      <c r="AI62" s="719"/>
      <c r="AJ62" s="718">
        <f>IF(AH62&lt;=2,0,1)</f>
        <v>0</v>
      </c>
      <c r="AK62" s="719"/>
      <c r="AM62" s="718">
        <f t="shared" ref="AM62:AM72" si="10">IF(OR(W62="",W62="NA",W62="NS"),0,LEN(W62)-LEN(INT(W62))-1)</f>
        <v>0</v>
      </c>
      <c r="AN62" s="719"/>
      <c r="AO62" s="718">
        <f>IF(AM62&lt;=2,0,1)</f>
        <v>0</v>
      </c>
      <c r="AP62" s="719"/>
      <c r="AR62" s="718">
        <f t="shared" ref="AR62:AR72" si="11">IF(OR(AA62="",AA62="NA",AA62="NS"),0,LEN(AA62)-LEN(INT(AA62))-1)</f>
        <v>0</v>
      </c>
      <c r="AS62" s="719"/>
      <c r="AT62" s="718">
        <f>IF(AR62&lt;=2,0,1)</f>
        <v>0</v>
      </c>
      <c r="AU62" s="719"/>
      <c r="AW62" s="522">
        <f t="shared" ref="AW62:AW72" si="12">IF($AH$58=$AJ$58,0,IF(COUNTA(O62:AD62)=COUNTA(O61:AD61),0,1))</f>
        <v>0</v>
      </c>
      <c r="AX62" s="522"/>
    </row>
    <row r="63" spans="1:50" ht="15" customHeight="1">
      <c r="A63" s="18"/>
      <c r="B63" s="51"/>
      <c r="C63" s="648"/>
      <c r="D63" s="53" t="s">
        <v>5129</v>
      </c>
      <c r="E63" s="547" t="s">
        <v>6338</v>
      </c>
      <c r="F63" s="548"/>
      <c r="G63" s="548"/>
      <c r="H63" s="548"/>
      <c r="I63" s="548"/>
      <c r="J63" s="548"/>
      <c r="K63" s="548"/>
      <c r="L63" s="548"/>
      <c r="M63" s="548"/>
      <c r="N63" s="549"/>
      <c r="O63" s="452"/>
      <c r="P63" s="452"/>
      <c r="Q63" s="452"/>
      <c r="R63" s="452"/>
      <c r="S63" s="882"/>
      <c r="T63" s="882"/>
      <c r="U63" s="882"/>
      <c r="V63" s="882"/>
      <c r="W63" s="882"/>
      <c r="X63" s="882"/>
      <c r="Y63" s="882"/>
      <c r="Z63" s="882"/>
      <c r="AA63" s="452"/>
      <c r="AB63" s="452"/>
      <c r="AC63" s="452"/>
      <c r="AD63" s="452"/>
      <c r="AH63" s="718">
        <f t="shared" si="9"/>
        <v>0</v>
      </c>
      <c r="AI63" s="719"/>
      <c r="AJ63" s="718">
        <f t="shared" ref="AJ63:AJ72" si="13">IF(AH63&lt;=2,0,1)</f>
        <v>0</v>
      </c>
      <c r="AK63" s="719"/>
      <c r="AM63" s="718">
        <f t="shared" si="10"/>
        <v>0</v>
      </c>
      <c r="AN63" s="719"/>
      <c r="AO63" s="718">
        <f t="shared" ref="AO63:AO72" si="14">IF(AM63&lt;=2,0,1)</f>
        <v>0</v>
      </c>
      <c r="AP63" s="719"/>
      <c r="AR63" s="718">
        <f t="shared" si="11"/>
        <v>0</v>
      </c>
      <c r="AS63" s="719"/>
      <c r="AT63" s="718">
        <f t="shared" ref="AT63:AT71" si="15">IF(AR63&lt;=2,0,1)</f>
        <v>0</v>
      </c>
      <c r="AU63" s="719"/>
      <c r="AW63" s="522">
        <f t="shared" si="12"/>
        <v>0</v>
      </c>
      <c r="AX63" s="522"/>
    </row>
    <row r="64" spans="1:50" ht="15" customHeight="1">
      <c r="A64" s="18"/>
      <c r="B64" s="51"/>
      <c r="C64" s="648"/>
      <c r="D64" s="53" t="s">
        <v>5130</v>
      </c>
      <c r="E64" s="547" t="s">
        <v>6339</v>
      </c>
      <c r="F64" s="548"/>
      <c r="G64" s="548"/>
      <c r="H64" s="548"/>
      <c r="I64" s="548"/>
      <c r="J64" s="548"/>
      <c r="K64" s="548"/>
      <c r="L64" s="548"/>
      <c r="M64" s="548"/>
      <c r="N64" s="549"/>
      <c r="O64" s="452"/>
      <c r="P64" s="452"/>
      <c r="Q64" s="452"/>
      <c r="R64" s="452"/>
      <c r="S64" s="882"/>
      <c r="T64" s="882"/>
      <c r="U64" s="882"/>
      <c r="V64" s="882"/>
      <c r="W64" s="882"/>
      <c r="X64" s="882"/>
      <c r="Y64" s="882"/>
      <c r="Z64" s="882"/>
      <c r="AA64" s="452"/>
      <c r="AB64" s="452"/>
      <c r="AC64" s="452"/>
      <c r="AD64" s="452"/>
      <c r="AH64" s="718">
        <f t="shared" si="9"/>
        <v>0</v>
      </c>
      <c r="AI64" s="719"/>
      <c r="AJ64" s="718">
        <f t="shared" si="13"/>
        <v>0</v>
      </c>
      <c r="AK64" s="719"/>
      <c r="AM64" s="718">
        <f t="shared" si="10"/>
        <v>0</v>
      </c>
      <c r="AN64" s="719"/>
      <c r="AO64" s="718">
        <f t="shared" si="14"/>
        <v>0</v>
      </c>
      <c r="AP64" s="719"/>
      <c r="AR64" s="718">
        <f t="shared" si="11"/>
        <v>0</v>
      </c>
      <c r="AS64" s="719"/>
      <c r="AT64" s="718">
        <f t="shared" si="15"/>
        <v>0</v>
      </c>
      <c r="AU64" s="719"/>
      <c r="AW64" s="522">
        <f t="shared" si="12"/>
        <v>0</v>
      </c>
      <c r="AX64" s="522"/>
    </row>
    <row r="65" spans="1:50" ht="15" customHeight="1">
      <c r="A65" s="18"/>
      <c r="B65" s="51"/>
      <c r="C65" s="648"/>
      <c r="D65" s="53" t="s">
        <v>5131</v>
      </c>
      <c r="E65" s="547" t="s">
        <v>6340</v>
      </c>
      <c r="F65" s="548"/>
      <c r="G65" s="548"/>
      <c r="H65" s="548"/>
      <c r="I65" s="548"/>
      <c r="J65" s="548"/>
      <c r="K65" s="548"/>
      <c r="L65" s="548"/>
      <c r="M65" s="548"/>
      <c r="N65" s="549"/>
      <c r="O65" s="452"/>
      <c r="P65" s="452"/>
      <c r="Q65" s="452"/>
      <c r="R65" s="452"/>
      <c r="S65" s="882"/>
      <c r="T65" s="882"/>
      <c r="U65" s="882"/>
      <c r="V65" s="882"/>
      <c r="W65" s="882"/>
      <c r="X65" s="882"/>
      <c r="Y65" s="882"/>
      <c r="Z65" s="882"/>
      <c r="AA65" s="452"/>
      <c r="AB65" s="452"/>
      <c r="AC65" s="452"/>
      <c r="AD65" s="452"/>
      <c r="AH65" s="718">
        <f t="shared" si="9"/>
        <v>0</v>
      </c>
      <c r="AI65" s="719"/>
      <c r="AJ65" s="718">
        <f t="shared" si="13"/>
        <v>0</v>
      </c>
      <c r="AK65" s="719"/>
      <c r="AM65" s="718">
        <f t="shared" si="10"/>
        <v>0</v>
      </c>
      <c r="AN65" s="719"/>
      <c r="AO65" s="718">
        <f t="shared" si="14"/>
        <v>0</v>
      </c>
      <c r="AP65" s="719"/>
      <c r="AR65" s="718">
        <f t="shared" si="11"/>
        <v>0</v>
      </c>
      <c r="AS65" s="719"/>
      <c r="AT65" s="718">
        <f t="shared" si="15"/>
        <v>0</v>
      </c>
      <c r="AU65" s="719"/>
      <c r="AW65" s="522">
        <f t="shared" si="12"/>
        <v>0</v>
      </c>
      <c r="AX65" s="522"/>
    </row>
    <row r="66" spans="1:50" ht="15" customHeight="1">
      <c r="A66" s="18"/>
      <c r="B66" s="51"/>
      <c r="C66" s="648"/>
      <c r="D66" s="53" t="s">
        <v>5132</v>
      </c>
      <c r="E66" s="547" t="s">
        <v>6341</v>
      </c>
      <c r="F66" s="548"/>
      <c r="G66" s="548"/>
      <c r="H66" s="548"/>
      <c r="I66" s="548"/>
      <c r="J66" s="548"/>
      <c r="K66" s="548"/>
      <c r="L66" s="548"/>
      <c r="M66" s="548"/>
      <c r="N66" s="549"/>
      <c r="O66" s="452"/>
      <c r="P66" s="452"/>
      <c r="Q66" s="452"/>
      <c r="R66" s="452"/>
      <c r="S66" s="882"/>
      <c r="T66" s="882"/>
      <c r="U66" s="882"/>
      <c r="V66" s="882"/>
      <c r="W66" s="882"/>
      <c r="X66" s="882"/>
      <c r="Y66" s="882"/>
      <c r="Z66" s="882"/>
      <c r="AA66" s="452"/>
      <c r="AB66" s="452"/>
      <c r="AC66" s="452"/>
      <c r="AD66" s="452"/>
      <c r="AH66" s="718">
        <f t="shared" si="9"/>
        <v>0</v>
      </c>
      <c r="AI66" s="719"/>
      <c r="AJ66" s="718">
        <f t="shared" si="13"/>
        <v>0</v>
      </c>
      <c r="AK66" s="719"/>
      <c r="AM66" s="718">
        <f t="shared" si="10"/>
        <v>0</v>
      </c>
      <c r="AN66" s="719"/>
      <c r="AO66" s="718">
        <f t="shared" si="14"/>
        <v>0</v>
      </c>
      <c r="AP66" s="719"/>
      <c r="AR66" s="718">
        <f t="shared" si="11"/>
        <v>0</v>
      </c>
      <c r="AS66" s="719"/>
      <c r="AT66" s="718">
        <f t="shared" si="15"/>
        <v>0</v>
      </c>
      <c r="AU66" s="719"/>
      <c r="AW66" s="522">
        <f t="shared" si="12"/>
        <v>0</v>
      </c>
      <c r="AX66" s="522"/>
    </row>
    <row r="67" spans="1:50" ht="24" customHeight="1">
      <c r="A67" s="18"/>
      <c r="B67" s="51"/>
      <c r="C67" s="648" t="s">
        <v>6342</v>
      </c>
      <c r="D67" s="53" t="s">
        <v>5149</v>
      </c>
      <c r="E67" s="547" t="s">
        <v>6343</v>
      </c>
      <c r="F67" s="548"/>
      <c r="G67" s="548"/>
      <c r="H67" s="548"/>
      <c r="I67" s="548"/>
      <c r="J67" s="548"/>
      <c r="K67" s="548"/>
      <c r="L67" s="548"/>
      <c r="M67" s="548"/>
      <c r="N67" s="549"/>
      <c r="O67" s="452"/>
      <c r="P67" s="452"/>
      <c r="Q67" s="452"/>
      <c r="R67" s="452"/>
      <c r="S67" s="882"/>
      <c r="T67" s="882"/>
      <c r="U67" s="882"/>
      <c r="V67" s="882"/>
      <c r="W67" s="882"/>
      <c r="X67" s="882"/>
      <c r="Y67" s="882"/>
      <c r="Z67" s="882"/>
      <c r="AA67" s="452"/>
      <c r="AB67" s="452"/>
      <c r="AC67" s="452"/>
      <c r="AD67" s="452"/>
      <c r="AH67" s="718">
        <f t="shared" si="9"/>
        <v>0</v>
      </c>
      <c r="AI67" s="719"/>
      <c r="AJ67" s="718">
        <f t="shared" si="13"/>
        <v>0</v>
      </c>
      <c r="AK67" s="719"/>
      <c r="AM67" s="718">
        <f t="shared" si="10"/>
        <v>0</v>
      </c>
      <c r="AN67" s="719"/>
      <c r="AO67" s="718">
        <f t="shared" si="14"/>
        <v>0</v>
      </c>
      <c r="AP67" s="719"/>
      <c r="AR67" s="718">
        <f t="shared" si="11"/>
        <v>0</v>
      </c>
      <c r="AS67" s="719"/>
      <c r="AT67" s="718">
        <f t="shared" si="15"/>
        <v>0</v>
      </c>
      <c r="AU67" s="719"/>
      <c r="AW67" s="522">
        <f t="shared" si="12"/>
        <v>0</v>
      </c>
      <c r="AX67" s="522"/>
    </row>
    <row r="68" spans="1:50" ht="15" customHeight="1">
      <c r="A68" s="18"/>
      <c r="B68" s="51"/>
      <c r="C68" s="648"/>
      <c r="D68" s="53" t="s">
        <v>5150</v>
      </c>
      <c r="E68" s="547" t="s">
        <v>6344</v>
      </c>
      <c r="F68" s="548"/>
      <c r="G68" s="548"/>
      <c r="H68" s="548"/>
      <c r="I68" s="548"/>
      <c r="J68" s="548"/>
      <c r="K68" s="548"/>
      <c r="L68" s="548"/>
      <c r="M68" s="548"/>
      <c r="N68" s="549"/>
      <c r="O68" s="452"/>
      <c r="P68" s="452"/>
      <c r="Q68" s="452"/>
      <c r="R68" s="452"/>
      <c r="S68" s="882"/>
      <c r="T68" s="882"/>
      <c r="U68" s="882"/>
      <c r="V68" s="882"/>
      <c r="W68" s="882"/>
      <c r="X68" s="882"/>
      <c r="Y68" s="882"/>
      <c r="Z68" s="882"/>
      <c r="AA68" s="452"/>
      <c r="AB68" s="452"/>
      <c r="AC68" s="452"/>
      <c r="AD68" s="452"/>
      <c r="AH68" s="718">
        <f t="shared" si="9"/>
        <v>0</v>
      </c>
      <c r="AI68" s="719"/>
      <c r="AJ68" s="718">
        <f t="shared" si="13"/>
        <v>0</v>
      </c>
      <c r="AK68" s="719"/>
      <c r="AM68" s="718">
        <f t="shared" si="10"/>
        <v>0</v>
      </c>
      <c r="AN68" s="719"/>
      <c r="AO68" s="718">
        <f t="shared" si="14"/>
        <v>0</v>
      </c>
      <c r="AP68" s="719"/>
      <c r="AR68" s="718">
        <f t="shared" si="11"/>
        <v>0</v>
      </c>
      <c r="AS68" s="719"/>
      <c r="AT68" s="718">
        <f t="shared" si="15"/>
        <v>0</v>
      </c>
      <c r="AU68" s="719"/>
      <c r="AW68" s="522">
        <f t="shared" si="12"/>
        <v>0</v>
      </c>
      <c r="AX68" s="522"/>
    </row>
    <row r="69" spans="1:50" ht="15" customHeight="1">
      <c r="A69" s="18"/>
      <c r="B69" s="51"/>
      <c r="C69" s="648"/>
      <c r="D69" s="53" t="s">
        <v>5151</v>
      </c>
      <c r="E69" s="547" t="s">
        <v>6345</v>
      </c>
      <c r="F69" s="548"/>
      <c r="G69" s="548"/>
      <c r="H69" s="548"/>
      <c r="I69" s="548"/>
      <c r="J69" s="548"/>
      <c r="K69" s="548"/>
      <c r="L69" s="548"/>
      <c r="M69" s="548"/>
      <c r="N69" s="549"/>
      <c r="O69" s="452"/>
      <c r="P69" s="452"/>
      <c r="Q69" s="452"/>
      <c r="R69" s="452"/>
      <c r="S69" s="882"/>
      <c r="T69" s="882"/>
      <c r="U69" s="882"/>
      <c r="V69" s="882"/>
      <c r="W69" s="882"/>
      <c r="X69" s="882"/>
      <c r="Y69" s="882"/>
      <c r="Z69" s="882"/>
      <c r="AA69" s="452"/>
      <c r="AB69" s="452"/>
      <c r="AC69" s="452"/>
      <c r="AD69" s="452"/>
      <c r="AH69" s="718">
        <f t="shared" si="9"/>
        <v>0</v>
      </c>
      <c r="AI69" s="719"/>
      <c r="AJ69" s="718">
        <f t="shared" si="13"/>
        <v>0</v>
      </c>
      <c r="AK69" s="719"/>
      <c r="AM69" s="718">
        <f t="shared" si="10"/>
        <v>0</v>
      </c>
      <c r="AN69" s="719"/>
      <c r="AO69" s="718">
        <f t="shared" si="14"/>
        <v>0</v>
      </c>
      <c r="AP69" s="719"/>
      <c r="AR69" s="718">
        <f t="shared" si="11"/>
        <v>0</v>
      </c>
      <c r="AS69" s="719"/>
      <c r="AT69" s="718">
        <f t="shared" si="15"/>
        <v>0</v>
      </c>
      <c r="AU69" s="719"/>
      <c r="AW69" s="522">
        <f t="shared" si="12"/>
        <v>0</v>
      </c>
      <c r="AX69" s="522"/>
    </row>
    <row r="70" spans="1:50" ht="15" customHeight="1">
      <c r="A70" s="18"/>
      <c r="B70" s="51"/>
      <c r="C70" s="648"/>
      <c r="D70" s="53" t="s">
        <v>5152</v>
      </c>
      <c r="E70" s="547" t="s">
        <v>6346</v>
      </c>
      <c r="F70" s="548"/>
      <c r="G70" s="548"/>
      <c r="H70" s="548"/>
      <c r="I70" s="548"/>
      <c r="J70" s="548"/>
      <c r="K70" s="548"/>
      <c r="L70" s="548"/>
      <c r="M70" s="548"/>
      <c r="N70" s="549"/>
      <c r="O70" s="452"/>
      <c r="P70" s="452"/>
      <c r="Q70" s="452"/>
      <c r="R70" s="452"/>
      <c r="S70" s="882"/>
      <c r="T70" s="882"/>
      <c r="U70" s="882"/>
      <c r="V70" s="882"/>
      <c r="W70" s="882"/>
      <c r="X70" s="882"/>
      <c r="Y70" s="882"/>
      <c r="Z70" s="882"/>
      <c r="AA70" s="452"/>
      <c r="AB70" s="452"/>
      <c r="AC70" s="452"/>
      <c r="AD70" s="452"/>
      <c r="AH70" s="718">
        <f t="shared" si="9"/>
        <v>0</v>
      </c>
      <c r="AI70" s="719"/>
      <c r="AJ70" s="718">
        <f t="shared" si="13"/>
        <v>0</v>
      </c>
      <c r="AK70" s="719"/>
      <c r="AM70" s="718">
        <f t="shared" si="10"/>
        <v>0</v>
      </c>
      <c r="AN70" s="719"/>
      <c r="AO70" s="718">
        <f t="shared" si="14"/>
        <v>0</v>
      </c>
      <c r="AP70" s="719"/>
      <c r="AR70" s="718">
        <f t="shared" si="11"/>
        <v>0</v>
      </c>
      <c r="AS70" s="719"/>
      <c r="AT70" s="718">
        <f t="shared" si="15"/>
        <v>0</v>
      </c>
      <c r="AU70" s="719"/>
      <c r="AW70" s="522">
        <f t="shared" si="12"/>
        <v>0</v>
      </c>
      <c r="AX70" s="522"/>
    </row>
    <row r="71" spans="1:50" ht="15" customHeight="1">
      <c r="A71" s="18"/>
      <c r="B71" s="51"/>
      <c r="C71" s="648"/>
      <c r="D71" s="53" t="s">
        <v>5153</v>
      </c>
      <c r="E71" s="547" t="s">
        <v>6347</v>
      </c>
      <c r="F71" s="548"/>
      <c r="G71" s="548"/>
      <c r="H71" s="548"/>
      <c r="I71" s="548"/>
      <c r="J71" s="548"/>
      <c r="K71" s="548"/>
      <c r="L71" s="548"/>
      <c r="M71" s="548"/>
      <c r="N71" s="549"/>
      <c r="O71" s="452"/>
      <c r="P71" s="452"/>
      <c r="Q71" s="452"/>
      <c r="R71" s="452"/>
      <c r="S71" s="882"/>
      <c r="T71" s="882"/>
      <c r="U71" s="882"/>
      <c r="V71" s="882"/>
      <c r="W71" s="882"/>
      <c r="X71" s="882"/>
      <c r="Y71" s="882"/>
      <c r="Z71" s="882"/>
      <c r="AA71" s="452"/>
      <c r="AB71" s="452"/>
      <c r="AC71" s="452"/>
      <c r="AD71" s="452"/>
      <c r="AH71" s="718">
        <f t="shared" si="9"/>
        <v>0</v>
      </c>
      <c r="AI71" s="719"/>
      <c r="AJ71" s="718">
        <f t="shared" si="13"/>
        <v>0</v>
      </c>
      <c r="AK71" s="719"/>
      <c r="AM71" s="718">
        <f t="shared" si="10"/>
        <v>0</v>
      </c>
      <c r="AN71" s="719"/>
      <c r="AO71" s="718">
        <f t="shared" si="14"/>
        <v>0</v>
      </c>
      <c r="AP71" s="719"/>
      <c r="AR71" s="718">
        <f t="shared" si="11"/>
        <v>0</v>
      </c>
      <c r="AS71" s="719"/>
      <c r="AT71" s="718">
        <f t="shared" si="15"/>
        <v>0</v>
      </c>
      <c r="AU71" s="719"/>
      <c r="AW71" s="522">
        <f t="shared" si="12"/>
        <v>0</v>
      </c>
      <c r="AX71" s="522"/>
    </row>
    <row r="72" spans="1:50" ht="15" customHeight="1">
      <c r="A72" s="18"/>
      <c r="B72" s="51"/>
      <c r="C72" s="768" t="s">
        <v>4996</v>
      </c>
      <c r="D72" s="770"/>
      <c r="E72" s="547" t="s">
        <v>6348</v>
      </c>
      <c r="F72" s="548"/>
      <c r="G72" s="548"/>
      <c r="H72" s="548"/>
      <c r="I72" s="548"/>
      <c r="J72" s="548"/>
      <c r="K72" s="548"/>
      <c r="L72" s="548"/>
      <c r="M72" s="548"/>
      <c r="N72" s="549"/>
      <c r="O72" s="452"/>
      <c r="P72" s="452"/>
      <c r="Q72" s="452"/>
      <c r="R72" s="452"/>
      <c r="S72" s="882"/>
      <c r="T72" s="882"/>
      <c r="U72" s="882"/>
      <c r="V72" s="882"/>
      <c r="W72" s="882"/>
      <c r="X72" s="882"/>
      <c r="Y72" s="882"/>
      <c r="Z72" s="882"/>
      <c r="AA72" s="452"/>
      <c r="AB72" s="452"/>
      <c r="AC72" s="452"/>
      <c r="AD72" s="452"/>
      <c r="AH72" s="718">
        <f t="shared" si="9"/>
        <v>0</v>
      </c>
      <c r="AI72" s="719"/>
      <c r="AJ72" s="718">
        <f t="shared" si="13"/>
        <v>0</v>
      </c>
      <c r="AK72" s="719"/>
      <c r="AM72" s="718">
        <f t="shared" si="10"/>
        <v>0</v>
      </c>
      <c r="AN72" s="719"/>
      <c r="AO72" s="718">
        <f t="shared" si="14"/>
        <v>0</v>
      </c>
      <c r="AP72" s="719"/>
      <c r="AR72" s="718">
        <f t="shared" si="11"/>
        <v>0</v>
      </c>
      <c r="AS72" s="719"/>
      <c r="AT72" s="718">
        <f>IF(AR72&lt;=2,0,1)</f>
        <v>0</v>
      </c>
      <c r="AU72" s="719"/>
      <c r="AW72" s="522">
        <f t="shared" si="12"/>
        <v>0</v>
      </c>
      <c r="AX72" s="522"/>
    </row>
    <row r="73" spans="1:50" ht="15" customHeight="1">
      <c r="A73" s="18"/>
      <c r="B73" s="51"/>
      <c r="C73" s="51"/>
      <c r="D73" s="51"/>
      <c r="E73" s="253"/>
      <c r="F73" s="253"/>
      <c r="G73" s="253"/>
      <c r="H73" s="253"/>
      <c r="I73" s="253"/>
      <c r="J73" s="253"/>
      <c r="K73" s="51"/>
      <c r="L73" s="51"/>
      <c r="M73" s="51"/>
      <c r="N73" s="51"/>
      <c r="O73" s="51"/>
      <c r="P73" s="51"/>
      <c r="Q73" s="51"/>
      <c r="R73" s="51"/>
      <c r="S73" s="51"/>
      <c r="T73" s="51"/>
      <c r="U73" s="51"/>
      <c r="V73" s="51"/>
      <c r="W73" s="51"/>
      <c r="X73" s="51"/>
      <c r="Y73" s="51"/>
      <c r="Z73" s="51"/>
      <c r="AA73" s="51"/>
      <c r="AB73" s="51"/>
      <c r="AC73" s="51"/>
      <c r="AD73" s="51"/>
      <c r="AE73" s="2"/>
      <c r="AW73" s="468">
        <f>SUM(AW62:AX72)</f>
        <v>0</v>
      </c>
      <c r="AX73" s="469"/>
    </row>
    <row r="74" spans="1:50" ht="45" customHeight="1">
      <c r="A74" s="18"/>
      <c r="B74" s="51"/>
      <c r="C74" s="539" t="s">
        <v>6349</v>
      </c>
      <c r="D74" s="539"/>
      <c r="E74" s="539"/>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2"/>
      <c r="AH74" s="522" t="s">
        <v>5299</v>
      </c>
      <c r="AI74" s="522"/>
      <c r="AJ74" s="522">
        <f>IF(OR(COUNTBLANK(AA62:AD72)=44,SUM(AA62:AD72)=0),0,1)</f>
        <v>0</v>
      </c>
      <c r="AK74" s="522"/>
      <c r="AL74" s="570">
        <f>IF(OR(AND(AJ74=0,F74=""),AND(AJ74=1,F74&lt;&gt;"")),0,1)</f>
        <v>0</v>
      </c>
      <c r="AM74" s="570"/>
    </row>
    <row r="75" spans="1:50" ht="15" customHeight="1">
      <c r="A75" s="18"/>
      <c r="B75" s="51"/>
      <c r="C75" s="181"/>
      <c r="D75" s="181"/>
      <c r="E75" s="331"/>
      <c r="F75" s="331"/>
      <c r="G75" s="331"/>
      <c r="H75" s="331"/>
      <c r="I75" s="331"/>
      <c r="J75" s="331"/>
      <c r="K75" s="331"/>
      <c r="L75" s="331"/>
      <c r="M75" s="331"/>
      <c r="N75" s="331"/>
      <c r="O75" s="331"/>
      <c r="P75" s="331"/>
      <c r="Q75" s="331"/>
      <c r="R75" s="331"/>
      <c r="S75" s="331"/>
      <c r="T75" s="235"/>
      <c r="U75" s="332"/>
      <c r="V75" s="332"/>
      <c r="W75" s="332"/>
      <c r="X75" s="332"/>
      <c r="Y75" s="332"/>
      <c r="Z75" s="332"/>
      <c r="AA75" s="332"/>
      <c r="AB75" s="332"/>
      <c r="AC75" s="332"/>
      <c r="AD75" s="332"/>
      <c r="AE75" s="2"/>
    </row>
    <row r="76" spans="1:50" ht="24" customHeight="1">
      <c r="A76" s="18"/>
      <c r="B76" s="101"/>
      <c r="C76" s="492" t="s">
        <v>5117</v>
      </c>
      <c r="D76" s="492"/>
      <c r="E76" s="492"/>
      <c r="F76" s="492"/>
      <c r="G76" s="492"/>
      <c r="H76" s="492"/>
      <c r="I76" s="492"/>
      <c r="J76" s="492"/>
      <c r="K76" s="492"/>
      <c r="L76" s="492"/>
      <c r="M76" s="492"/>
      <c r="N76" s="492"/>
      <c r="O76" s="492"/>
      <c r="P76" s="492"/>
      <c r="Q76" s="492"/>
      <c r="R76" s="492"/>
      <c r="S76" s="492"/>
      <c r="T76" s="492"/>
      <c r="U76" s="492"/>
      <c r="V76" s="492"/>
      <c r="W76" s="492"/>
      <c r="X76" s="492"/>
      <c r="Y76" s="492"/>
      <c r="Z76" s="492"/>
      <c r="AA76" s="492"/>
      <c r="AB76" s="492"/>
      <c r="AC76" s="492"/>
      <c r="AD76" s="492"/>
      <c r="AE76" s="2"/>
    </row>
    <row r="77" spans="1:50" ht="60" customHeight="1">
      <c r="A77" s="18"/>
      <c r="B77" s="51"/>
      <c r="C77" s="564"/>
      <c r="D77" s="565"/>
      <c r="E77" s="565"/>
      <c r="F77" s="565"/>
      <c r="G77" s="565"/>
      <c r="H77" s="565"/>
      <c r="I77" s="565"/>
      <c r="J77" s="565"/>
      <c r="K77" s="565"/>
      <c r="L77" s="565"/>
      <c r="M77" s="565"/>
      <c r="N77" s="565"/>
      <c r="O77" s="565"/>
      <c r="P77" s="565"/>
      <c r="Q77" s="565"/>
      <c r="R77" s="565"/>
      <c r="S77" s="565"/>
      <c r="T77" s="565"/>
      <c r="U77" s="565"/>
      <c r="V77" s="565"/>
      <c r="W77" s="565"/>
      <c r="X77" s="565"/>
      <c r="Y77" s="565"/>
      <c r="Z77" s="565"/>
      <c r="AA77" s="565"/>
      <c r="AB77" s="565"/>
      <c r="AC77" s="565"/>
      <c r="AD77" s="566"/>
      <c r="AE77" s="2"/>
    </row>
    <row r="78" spans="1:50" ht="15" customHeight="1">
      <c r="A78" s="18"/>
      <c r="B78" s="470" t="str">
        <f>IF(SUM(AJ62:AK72,AO62:AP72,AT62:AU72)=0,"","Error: Únicamente debe desagregar dos decimales.")</f>
        <v/>
      </c>
      <c r="C78" s="470"/>
      <c r="D78" s="470"/>
      <c r="E78" s="470"/>
      <c r="F78" s="470"/>
      <c r="G78" s="470"/>
      <c r="H78" s="470"/>
      <c r="I78" s="470"/>
      <c r="J78" s="470"/>
      <c r="K78" s="470"/>
      <c r="L78" s="470"/>
      <c r="M78" s="470"/>
      <c r="N78" s="470"/>
      <c r="O78" s="470"/>
      <c r="P78" s="470"/>
      <c r="Q78" s="470"/>
      <c r="R78" s="470"/>
      <c r="S78" s="470"/>
      <c r="T78" s="470"/>
      <c r="U78" s="470"/>
      <c r="V78" s="470"/>
      <c r="W78" s="470"/>
      <c r="X78" s="470"/>
      <c r="Y78" s="470"/>
      <c r="Z78" s="470"/>
      <c r="AA78" s="470"/>
      <c r="AB78" s="470"/>
      <c r="AC78" s="470"/>
      <c r="AD78" s="470"/>
      <c r="AE78" s="2"/>
    </row>
    <row r="79" spans="1:50" ht="15" customHeight="1">
      <c r="A79" s="18"/>
      <c r="B79" s="470" t="str">
        <f>IF(AL74=0,"","Error: Debe especificar Otra unidad de medida.")</f>
        <v/>
      </c>
      <c r="C79" s="470"/>
      <c r="D79" s="470"/>
      <c r="E79" s="470"/>
      <c r="F79" s="470"/>
      <c r="G79" s="470"/>
      <c r="H79" s="470"/>
      <c r="I79" s="470"/>
      <c r="J79" s="470"/>
      <c r="K79" s="470"/>
      <c r="L79" s="470"/>
      <c r="M79" s="470"/>
      <c r="N79" s="470"/>
      <c r="O79" s="470"/>
      <c r="P79" s="470"/>
      <c r="Q79" s="470"/>
      <c r="R79" s="470"/>
      <c r="S79" s="470"/>
      <c r="T79" s="470"/>
      <c r="U79" s="470"/>
      <c r="V79" s="470"/>
      <c r="W79" s="470"/>
      <c r="X79" s="470"/>
      <c r="Y79" s="470"/>
      <c r="Z79" s="470"/>
      <c r="AA79" s="470"/>
      <c r="AB79" s="470"/>
      <c r="AC79" s="470"/>
      <c r="AD79" s="470"/>
      <c r="AE79" s="2"/>
    </row>
    <row r="80" spans="1:50" ht="15" customHeight="1">
      <c r="A80" s="18"/>
      <c r="B80" s="471" t="str">
        <f>IF(AW73=0,"","Error: Debe completar toda la información requerida.")</f>
        <v/>
      </c>
      <c r="C80" s="471"/>
      <c r="D80" s="471"/>
      <c r="E80" s="471"/>
      <c r="F80" s="471"/>
      <c r="G80" s="471"/>
      <c r="H80" s="471"/>
      <c r="I80" s="471"/>
      <c r="J80" s="471"/>
      <c r="K80" s="471"/>
      <c r="L80" s="471"/>
      <c r="M80" s="471"/>
      <c r="N80" s="471"/>
      <c r="O80" s="471"/>
      <c r="P80" s="471"/>
      <c r="Q80" s="471"/>
      <c r="R80" s="471"/>
      <c r="S80" s="471"/>
      <c r="T80" s="471"/>
      <c r="U80" s="471"/>
      <c r="V80" s="471"/>
      <c r="W80" s="471"/>
      <c r="X80" s="471"/>
      <c r="Y80" s="471"/>
      <c r="Z80" s="471"/>
      <c r="AA80" s="471"/>
      <c r="AB80" s="471"/>
      <c r="AC80" s="471"/>
      <c r="AD80" s="471"/>
      <c r="AE80" s="2"/>
    </row>
    <row r="81" spans="1:35" ht="15" customHeight="1">
      <c r="A81" s="18"/>
      <c r="AE81" s="2"/>
    </row>
    <row r="82" spans="1:35" ht="15" customHeight="1">
      <c r="A82" s="18"/>
      <c r="B82" s="255"/>
      <c r="C82" s="255"/>
      <c r="D82" s="255"/>
      <c r="E82" s="255"/>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
    </row>
    <row r="83" spans="1:35" ht="15" customHeight="1">
      <c r="A83" s="18"/>
      <c r="B83" s="51"/>
      <c r="C83" s="51"/>
      <c r="D83" s="51"/>
      <c r="E83" s="253"/>
      <c r="F83" s="253"/>
      <c r="G83" s="253"/>
      <c r="H83" s="253"/>
      <c r="I83" s="253"/>
      <c r="J83" s="253"/>
      <c r="K83" s="51"/>
      <c r="L83" s="51"/>
      <c r="M83" s="51"/>
      <c r="N83" s="51"/>
      <c r="O83" s="51"/>
      <c r="P83" s="51"/>
      <c r="Q83" s="51"/>
      <c r="R83" s="51"/>
      <c r="S83" s="51"/>
      <c r="T83" s="51"/>
      <c r="U83" s="51"/>
      <c r="V83" s="51"/>
      <c r="W83" s="51"/>
      <c r="X83" s="51"/>
      <c r="Y83" s="51"/>
      <c r="Z83" s="51"/>
      <c r="AA83" s="51"/>
      <c r="AB83" s="51"/>
      <c r="AC83" s="51"/>
      <c r="AD83" s="51"/>
      <c r="AE83" s="2"/>
    </row>
    <row r="84" spans="1:35" ht="15" customHeight="1">
      <c r="A84" s="18"/>
      <c r="B84" s="51"/>
      <c r="C84" s="15" t="s">
        <v>6350</v>
      </c>
      <c r="D84" s="51"/>
      <c r="E84" s="253"/>
      <c r="F84" s="253"/>
      <c r="G84" s="253"/>
      <c r="H84" s="253"/>
      <c r="I84" s="253"/>
      <c r="J84" s="253"/>
      <c r="K84" s="51"/>
      <c r="L84" s="51"/>
      <c r="M84" s="51"/>
      <c r="N84" s="51"/>
      <c r="O84" s="51"/>
      <c r="P84" s="51"/>
      <c r="Q84" s="51"/>
      <c r="R84" s="51"/>
      <c r="S84" s="51"/>
      <c r="T84" s="51"/>
      <c r="U84" s="51"/>
      <c r="V84" s="51"/>
      <c r="W84" s="51"/>
      <c r="X84" s="51"/>
      <c r="Y84" s="51"/>
      <c r="Z84" s="51"/>
      <c r="AA84" s="51"/>
      <c r="AB84" s="51"/>
      <c r="AC84" s="51"/>
      <c r="AD84" s="51"/>
      <c r="AE84" s="2"/>
    </row>
    <row r="85" spans="1:35" ht="15" customHeight="1" thickBot="1">
      <c r="A85" s="18"/>
      <c r="B85" s="51"/>
      <c r="C85" s="51"/>
      <c r="D85" s="51"/>
      <c r="E85" s="253"/>
      <c r="F85" s="253"/>
      <c r="G85" s="253"/>
      <c r="H85" s="253"/>
      <c r="I85" s="253"/>
      <c r="J85" s="253"/>
      <c r="K85" s="51"/>
      <c r="L85" s="51"/>
      <c r="M85" s="51"/>
      <c r="N85" s="51"/>
      <c r="O85" s="51"/>
      <c r="P85" s="51"/>
      <c r="Q85" s="51"/>
      <c r="R85" s="51"/>
      <c r="S85" s="51"/>
      <c r="T85" s="51"/>
      <c r="U85" s="51"/>
      <c r="V85" s="51"/>
      <c r="W85" s="51"/>
      <c r="X85" s="51"/>
      <c r="Y85" s="51"/>
      <c r="Z85" s="51"/>
      <c r="AA85" s="51"/>
      <c r="AB85" s="51"/>
      <c r="AC85" s="51"/>
      <c r="AD85" s="51"/>
      <c r="AE85" s="2"/>
      <c r="AH85" s="575" t="s">
        <v>5104</v>
      </c>
      <c r="AI85" s="576"/>
    </row>
    <row r="86" spans="1:35" s="38" customFormat="1" ht="15" customHeight="1" thickBot="1">
      <c r="A86" s="18"/>
      <c r="B86" s="51"/>
      <c r="C86" s="872"/>
      <c r="D86" s="873"/>
      <c r="E86" s="873"/>
      <c r="F86" s="874"/>
      <c r="G86" s="15" t="s">
        <v>6351</v>
      </c>
      <c r="H86" s="96"/>
      <c r="I86" s="96"/>
      <c r="J86" s="96"/>
      <c r="K86" s="96"/>
      <c r="L86" s="96"/>
      <c r="M86" s="96"/>
      <c r="N86" s="96"/>
      <c r="O86" s="96"/>
      <c r="P86" s="96"/>
      <c r="Q86" s="96"/>
      <c r="R86" s="96"/>
      <c r="S86" s="96"/>
      <c r="T86" s="96"/>
      <c r="U86" s="96"/>
      <c r="V86" s="96"/>
      <c r="W86" s="96"/>
      <c r="X86" s="96"/>
      <c r="Y86" s="96"/>
      <c r="Z86" s="96"/>
      <c r="AA86" s="96"/>
      <c r="AB86" s="96"/>
      <c r="AC86" s="96"/>
      <c r="AD86" s="96"/>
      <c r="AE86" s="2"/>
      <c r="AF86" s="169"/>
      <c r="AH86" s="573">
        <f>IF(OR(AND($AH$35=$AJ$35,$AH$58=$AJ$58,C86=""),AND($AH$35&lt;$AJ$35,$AH$58&lt;$AJ$58,C86&lt;&gt;"")),0,1)</f>
        <v>0</v>
      </c>
      <c r="AI86" s="573"/>
    </row>
    <row r="87" spans="1:35" ht="15" customHeight="1">
      <c r="A87" s="18"/>
      <c r="B87" s="51"/>
      <c r="C87" s="51"/>
      <c r="D87" s="51"/>
      <c r="E87" s="253"/>
      <c r="F87" s="253"/>
      <c r="G87" s="253"/>
      <c r="H87" s="253"/>
      <c r="I87" s="253"/>
      <c r="J87" s="253"/>
      <c r="K87" s="51"/>
      <c r="L87" s="51"/>
      <c r="M87" s="51"/>
      <c r="N87" s="51"/>
      <c r="O87" s="51"/>
      <c r="P87" s="51"/>
      <c r="Q87" s="51"/>
      <c r="R87" s="51"/>
      <c r="S87" s="51"/>
      <c r="T87" s="51"/>
      <c r="U87" s="51"/>
      <c r="V87" s="51"/>
      <c r="W87" s="51"/>
      <c r="X87" s="51"/>
      <c r="Y87" s="51"/>
      <c r="Z87" s="51"/>
      <c r="AA87" s="51"/>
      <c r="AB87" s="51"/>
      <c r="AC87" s="51"/>
      <c r="AD87" s="51"/>
      <c r="AE87" s="2"/>
    </row>
    <row r="88" spans="1:35" ht="24" customHeight="1">
      <c r="A88" s="18"/>
      <c r="B88" s="101"/>
      <c r="C88" s="492" t="s">
        <v>5117</v>
      </c>
      <c r="D88" s="492"/>
      <c r="E88" s="492"/>
      <c r="F88" s="492"/>
      <c r="G88" s="492"/>
      <c r="H88" s="492"/>
      <c r="I88" s="492"/>
      <c r="J88" s="492"/>
      <c r="K88" s="492"/>
      <c r="L88" s="492"/>
      <c r="M88" s="492"/>
      <c r="N88" s="492"/>
      <c r="O88" s="492"/>
      <c r="P88" s="492"/>
      <c r="Q88" s="492"/>
      <c r="R88" s="492"/>
      <c r="S88" s="492"/>
      <c r="T88" s="492"/>
      <c r="U88" s="492"/>
      <c r="V88" s="492"/>
      <c r="W88" s="492"/>
      <c r="X88" s="492"/>
      <c r="Y88" s="492"/>
      <c r="Z88" s="492"/>
      <c r="AA88" s="492"/>
      <c r="AB88" s="492"/>
      <c r="AC88" s="492"/>
      <c r="AD88" s="492"/>
      <c r="AE88" s="2"/>
    </row>
    <row r="89" spans="1:35" ht="60" customHeight="1">
      <c r="A89" s="18"/>
      <c r="B89" s="51"/>
      <c r="C89" s="564"/>
      <c r="D89" s="565"/>
      <c r="E89" s="565"/>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6"/>
      <c r="AE89" s="2"/>
    </row>
    <row r="90" spans="1:35" ht="15" customHeight="1">
      <c r="A90" s="18"/>
      <c r="B90" s="471" t="str">
        <f>IF(AH86=0,"","Error: Debe completar toda la información requerida.")</f>
        <v/>
      </c>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c r="AA90" s="471"/>
      <c r="AB90" s="471"/>
      <c r="AC90" s="471"/>
      <c r="AD90" s="471"/>
      <c r="AE90" s="2"/>
    </row>
    <row r="91" spans="1:35" ht="15" customHeight="1">
      <c r="A91" s="18"/>
      <c r="B91" s="254"/>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4"/>
      <c r="AB91" s="254"/>
      <c r="AC91" s="254"/>
      <c r="AD91" s="254"/>
      <c r="AE91" s="2"/>
    </row>
    <row r="92" spans="1:35" ht="15" customHeight="1">
      <c r="A92" s="18"/>
      <c r="B92" s="254"/>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4"/>
      <c r="AB92" s="254"/>
      <c r="AC92" s="254"/>
      <c r="AD92" s="254"/>
      <c r="AE92" s="2"/>
    </row>
    <row r="93" spans="1:35" ht="15" customHeight="1">
      <c r="A93" s="18"/>
      <c r="B93" s="254"/>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4"/>
      <c r="AB93" s="254"/>
      <c r="AC93" s="254"/>
      <c r="AD93" s="254"/>
      <c r="AE93" s="2"/>
    </row>
    <row r="94" spans="1:35" ht="15" customHeight="1">
      <c r="A94" s="18"/>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
    </row>
    <row r="95" spans="1:35" ht="15" customHeight="1">
      <c r="A95" s="18"/>
      <c r="B95" s="51"/>
      <c r="C95" s="51"/>
      <c r="D95" s="51"/>
      <c r="E95" s="253"/>
      <c r="F95" s="253"/>
      <c r="G95" s="253"/>
      <c r="H95" s="253"/>
      <c r="I95" s="253"/>
      <c r="J95" s="253"/>
      <c r="K95" s="51"/>
      <c r="L95" s="51"/>
      <c r="M95" s="51"/>
      <c r="N95" s="51"/>
      <c r="O95" s="51"/>
      <c r="P95" s="51"/>
      <c r="Q95" s="51"/>
      <c r="R95" s="51"/>
      <c r="S95" s="51"/>
      <c r="T95" s="51"/>
      <c r="U95" s="51"/>
      <c r="V95" s="51"/>
      <c r="W95" s="51"/>
      <c r="X95" s="51"/>
      <c r="Y95" s="51"/>
      <c r="Z95" s="51"/>
      <c r="AA95" s="51"/>
      <c r="AB95" s="51"/>
      <c r="AC95" s="51"/>
      <c r="AD95" s="51"/>
      <c r="AE95" s="2"/>
    </row>
    <row r="96" spans="1:35" ht="15" customHeight="1">
      <c r="A96" s="18"/>
      <c r="B96" s="51"/>
      <c r="C96" s="15" t="s">
        <v>6352</v>
      </c>
      <c r="D96" s="51"/>
      <c r="E96" s="253"/>
      <c r="F96" s="253"/>
      <c r="G96" s="253"/>
      <c r="H96" s="253"/>
      <c r="I96" s="253"/>
      <c r="J96" s="253"/>
      <c r="K96" s="51"/>
      <c r="L96" s="51"/>
      <c r="M96" s="51"/>
      <c r="N96" s="51"/>
      <c r="O96" s="51"/>
      <c r="P96" s="51"/>
      <c r="Q96" s="51"/>
      <c r="R96" s="51"/>
      <c r="S96" s="51"/>
      <c r="T96" s="51"/>
      <c r="U96" s="51"/>
      <c r="V96" s="51"/>
      <c r="W96" s="51"/>
      <c r="X96" s="51"/>
      <c r="Y96" s="51"/>
      <c r="Z96" s="51"/>
      <c r="AA96" s="51"/>
      <c r="AB96" s="51"/>
      <c r="AC96" s="51"/>
      <c r="AD96" s="51"/>
      <c r="AE96" s="2"/>
    </row>
    <row r="97" spans="1:46" ht="15" customHeight="1" thickBot="1">
      <c r="A97" s="18"/>
      <c r="B97" s="51"/>
      <c r="C97" s="51"/>
      <c r="D97" s="51"/>
      <c r="E97" s="253"/>
      <c r="F97" s="253"/>
      <c r="G97" s="253"/>
      <c r="H97" s="253"/>
      <c r="I97" s="253"/>
      <c r="J97" s="253"/>
      <c r="K97" s="51"/>
      <c r="L97" s="51"/>
      <c r="M97" s="51"/>
      <c r="N97" s="51"/>
      <c r="O97" s="51"/>
      <c r="P97" s="51"/>
      <c r="Q97" s="51"/>
      <c r="R97" s="51"/>
      <c r="S97" s="51"/>
      <c r="T97" s="51"/>
      <c r="U97" s="51"/>
      <c r="V97" s="51"/>
      <c r="W97" s="51"/>
      <c r="X97" s="51"/>
      <c r="Y97" s="51"/>
      <c r="Z97" s="51"/>
      <c r="AA97" s="51"/>
      <c r="AB97" s="51"/>
      <c r="AC97" s="51"/>
      <c r="AD97" s="51"/>
      <c r="AE97" s="2"/>
      <c r="AH97" s="575" t="s">
        <v>5104</v>
      </c>
      <c r="AI97" s="576"/>
    </row>
    <row r="98" spans="1:46" s="38" customFormat="1" ht="15" customHeight="1" thickBot="1">
      <c r="A98" s="18"/>
      <c r="B98" s="51"/>
      <c r="C98" s="872"/>
      <c r="D98" s="873"/>
      <c r="E98" s="873"/>
      <c r="F98" s="874"/>
      <c r="G98" s="15" t="s">
        <v>6353</v>
      </c>
      <c r="H98" s="96"/>
      <c r="I98" s="96"/>
      <c r="J98" s="96"/>
      <c r="K98" s="96"/>
      <c r="L98" s="96"/>
      <c r="M98" s="96"/>
      <c r="N98" s="96"/>
      <c r="O98" s="96"/>
      <c r="P98" s="96"/>
      <c r="Q98" s="96"/>
      <c r="R98" s="96"/>
      <c r="S98" s="96"/>
      <c r="T98" s="96"/>
      <c r="U98" s="96"/>
      <c r="V98" s="96"/>
      <c r="W98" s="96"/>
      <c r="X98" s="96"/>
      <c r="Y98" s="96"/>
      <c r="Z98" s="96"/>
      <c r="AA98" s="96"/>
      <c r="AB98" s="96"/>
      <c r="AC98" s="96"/>
      <c r="AD98" s="96"/>
      <c r="AE98" s="2"/>
      <c r="AF98" s="169"/>
      <c r="AH98" s="573">
        <f>IF(OR(AND($AH$35=$AJ$35,$AH$58=$AJ$58,C98=""),AND($AH$35&lt;$AJ$35,$AH$58&lt;$AJ$58,C98&lt;&gt;"")),0,1)</f>
        <v>0</v>
      </c>
      <c r="AI98" s="573"/>
    </row>
    <row r="99" spans="1:46" ht="15" customHeight="1">
      <c r="A99" s="18"/>
      <c r="B99" s="51"/>
      <c r="C99" s="51"/>
      <c r="D99" s="51"/>
      <c r="E99" s="253"/>
      <c r="F99" s="253"/>
      <c r="G99" s="253"/>
      <c r="H99" s="253"/>
      <c r="I99" s="253"/>
      <c r="J99" s="253"/>
      <c r="K99" s="51"/>
      <c r="L99" s="51"/>
      <c r="M99" s="51"/>
      <c r="N99" s="51"/>
      <c r="O99" s="51"/>
      <c r="P99" s="51"/>
      <c r="Q99" s="51"/>
      <c r="R99" s="51"/>
      <c r="S99" s="51"/>
      <c r="T99" s="51"/>
      <c r="U99" s="51"/>
      <c r="V99" s="51"/>
      <c r="W99" s="51"/>
      <c r="X99" s="51"/>
      <c r="Y99" s="51"/>
      <c r="Z99" s="51"/>
      <c r="AA99" s="51"/>
      <c r="AB99" s="51"/>
      <c r="AC99" s="51"/>
      <c r="AD99" s="51"/>
      <c r="AE99" s="2"/>
    </row>
    <row r="100" spans="1:46" ht="24" customHeight="1">
      <c r="A100" s="18"/>
      <c r="B100" s="12"/>
      <c r="C100" s="492" t="s">
        <v>5117</v>
      </c>
      <c r="D100" s="492"/>
      <c r="E100" s="492"/>
      <c r="F100" s="492"/>
      <c r="G100" s="492"/>
      <c r="H100" s="492"/>
      <c r="I100" s="492"/>
      <c r="J100" s="492"/>
      <c r="K100" s="492"/>
      <c r="L100" s="492"/>
      <c r="M100" s="492"/>
      <c r="N100" s="492"/>
      <c r="O100" s="492"/>
      <c r="P100" s="492"/>
      <c r="Q100" s="492"/>
      <c r="R100" s="492"/>
      <c r="S100" s="492"/>
      <c r="T100" s="492"/>
      <c r="U100" s="492"/>
      <c r="V100" s="492"/>
      <c r="W100" s="492"/>
      <c r="X100" s="492"/>
      <c r="Y100" s="492"/>
      <c r="Z100" s="492"/>
      <c r="AA100" s="492"/>
      <c r="AB100" s="492"/>
      <c r="AC100" s="492"/>
      <c r="AD100" s="492"/>
      <c r="AE100" s="2"/>
    </row>
    <row r="101" spans="1:46" ht="60" customHeight="1">
      <c r="A101" s="18"/>
      <c r="B101" s="28"/>
      <c r="C101" s="564"/>
      <c r="D101" s="565"/>
      <c r="E101" s="565"/>
      <c r="F101" s="565"/>
      <c r="G101" s="565"/>
      <c r="H101" s="565"/>
      <c r="I101" s="565"/>
      <c r="J101" s="565"/>
      <c r="K101" s="565"/>
      <c r="L101" s="565"/>
      <c r="M101" s="565"/>
      <c r="N101" s="565"/>
      <c r="O101" s="565"/>
      <c r="P101" s="565"/>
      <c r="Q101" s="565"/>
      <c r="R101" s="565"/>
      <c r="S101" s="565"/>
      <c r="T101" s="565"/>
      <c r="U101" s="565"/>
      <c r="V101" s="565"/>
      <c r="W101" s="565"/>
      <c r="X101" s="565"/>
      <c r="Y101" s="565"/>
      <c r="Z101" s="565"/>
      <c r="AA101" s="565"/>
      <c r="AB101" s="565"/>
      <c r="AC101" s="565"/>
      <c r="AD101" s="566"/>
      <c r="AE101" s="2"/>
    </row>
    <row r="102" spans="1:46" ht="15" customHeight="1">
      <c r="A102" s="18"/>
      <c r="B102" s="471" t="str">
        <f>IF(AH98=0,"","Error: Debe completar toda la información requerida.")</f>
        <v/>
      </c>
      <c r="C102" s="471"/>
      <c r="D102" s="471"/>
      <c r="E102" s="471"/>
      <c r="F102" s="471"/>
      <c r="G102" s="471"/>
      <c r="H102" s="471"/>
      <c r="I102" s="471"/>
      <c r="J102" s="471"/>
      <c r="K102" s="471"/>
      <c r="L102" s="471"/>
      <c r="M102" s="471"/>
      <c r="N102" s="471"/>
      <c r="O102" s="471"/>
      <c r="P102" s="471"/>
      <c r="Q102" s="471"/>
      <c r="R102" s="471"/>
      <c r="S102" s="471"/>
      <c r="T102" s="471"/>
      <c r="U102" s="471"/>
      <c r="V102" s="471"/>
      <c r="W102" s="471"/>
      <c r="X102" s="471"/>
      <c r="Y102" s="471"/>
      <c r="Z102" s="471"/>
      <c r="AA102" s="471"/>
      <c r="AB102" s="471"/>
      <c r="AC102" s="471"/>
      <c r="AD102" s="471"/>
      <c r="AE102" s="2"/>
    </row>
    <row r="103" spans="1:46" ht="15" customHeight="1">
      <c r="A103" s="18"/>
      <c r="B103" s="254"/>
      <c r="C103" s="254"/>
      <c r="D103" s="254"/>
      <c r="E103" s="254"/>
      <c r="F103" s="254"/>
      <c r="G103" s="254"/>
      <c r="H103" s="254"/>
      <c r="I103" s="254"/>
      <c r="J103" s="254"/>
      <c r="K103" s="254"/>
      <c r="L103" s="254"/>
      <c r="M103" s="254"/>
      <c r="N103" s="254"/>
      <c r="O103" s="254"/>
      <c r="P103" s="254"/>
      <c r="Q103" s="254"/>
      <c r="R103" s="254"/>
      <c r="S103" s="254"/>
      <c r="T103" s="254"/>
      <c r="U103" s="254"/>
      <c r="V103" s="254"/>
      <c r="W103" s="254"/>
      <c r="X103" s="254"/>
      <c r="Y103" s="254"/>
      <c r="Z103" s="254"/>
      <c r="AA103" s="254"/>
      <c r="AB103" s="254"/>
      <c r="AC103" s="254"/>
      <c r="AD103" s="254"/>
      <c r="AE103" s="2"/>
    </row>
    <row r="104" spans="1:46" ht="15" customHeight="1">
      <c r="A104" s="18"/>
      <c r="B104" s="254"/>
      <c r="C104" s="254"/>
      <c r="D104" s="254"/>
      <c r="E104" s="254"/>
      <c r="F104" s="254"/>
      <c r="G104" s="254"/>
      <c r="H104" s="254"/>
      <c r="I104" s="254"/>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2"/>
    </row>
    <row r="105" spans="1:46" ht="15" customHeight="1">
      <c r="A105" s="18"/>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
    </row>
    <row r="106" spans="1:46" ht="15" customHeight="1">
      <c r="A106" s="18"/>
      <c r="B106" s="471"/>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2"/>
    </row>
    <row r="107" spans="1:46" ht="15" customHeight="1">
      <c r="A107" s="18"/>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2"/>
      <c r="AH107" s="522" t="s">
        <v>5062</v>
      </c>
      <c r="AI107" s="522"/>
      <c r="AJ107" s="522"/>
      <c r="AK107" s="522"/>
      <c r="AL107" s="522"/>
      <c r="AM107" s="522"/>
      <c r="AO107" s="522" t="s">
        <v>5063</v>
      </c>
      <c r="AP107" s="522"/>
      <c r="AQ107" s="522"/>
      <c r="AR107" s="522"/>
      <c r="AS107" s="522"/>
      <c r="AT107" s="522"/>
    </row>
    <row r="108" spans="1:46" ht="24" customHeight="1">
      <c r="A108" s="18" t="s">
        <v>6354</v>
      </c>
      <c r="B108" s="538" t="s">
        <v>6355</v>
      </c>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2"/>
      <c r="AH108" s="522" t="s">
        <v>5066</v>
      </c>
      <c r="AI108" s="522"/>
      <c r="AJ108" s="522" t="s">
        <v>5067</v>
      </c>
      <c r="AK108" s="522"/>
      <c r="AL108" s="522" t="s">
        <v>5068</v>
      </c>
      <c r="AM108" s="522"/>
      <c r="AO108" s="522" t="s">
        <v>5066</v>
      </c>
      <c r="AP108" s="522"/>
      <c r="AQ108" s="522" t="s">
        <v>5067</v>
      </c>
      <c r="AR108" s="522"/>
      <c r="AS108" s="522" t="s">
        <v>5068</v>
      </c>
      <c r="AT108" s="522"/>
    </row>
    <row r="109" spans="1:46" ht="24" customHeight="1">
      <c r="A109" s="60"/>
      <c r="B109" s="46"/>
      <c r="C109" s="492" t="s">
        <v>6356</v>
      </c>
      <c r="D109" s="492"/>
      <c r="E109" s="492"/>
      <c r="F109" s="492"/>
      <c r="G109" s="492"/>
      <c r="H109" s="492"/>
      <c r="I109" s="492"/>
      <c r="J109" s="492"/>
      <c r="K109" s="492"/>
      <c r="L109" s="492"/>
      <c r="M109" s="492"/>
      <c r="N109" s="492"/>
      <c r="O109" s="492"/>
      <c r="P109" s="492"/>
      <c r="Q109" s="492"/>
      <c r="R109" s="492"/>
      <c r="S109" s="492"/>
      <c r="T109" s="492"/>
      <c r="U109" s="492"/>
      <c r="V109" s="492"/>
      <c r="W109" s="492"/>
      <c r="X109" s="492"/>
      <c r="Y109" s="492"/>
      <c r="Z109" s="492"/>
      <c r="AA109" s="492"/>
      <c r="AB109" s="492"/>
      <c r="AC109" s="492"/>
      <c r="AD109" s="492"/>
      <c r="AE109" s="2"/>
      <c r="AH109" s="522">
        <f>COUNTBLANK(D127:AD157)</f>
        <v>836</v>
      </c>
      <c r="AI109" s="522"/>
      <c r="AJ109" s="522">
        <v>836</v>
      </c>
      <c r="AK109" s="522"/>
      <c r="AL109" s="522"/>
      <c r="AM109" s="522"/>
      <c r="AO109" s="522">
        <f>COUNTBLANK(N127:AD127)</f>
        <v>17</v>
      </c>
      <c r="AP109" s="522"/>
      <c r="AQ109" s="522">
        <v>17</v>
      </c>
      <c r="AR109" s="522"/>
      <c r="AS109" s="522">
        <v>0</v>
      </c>
      <c r="AT109" s="522"/>
    </row>
    <row r="110" spans="1:46" ht="31.5" customHeight="1">
      <c r="A110" s="156"/>
      <c r="B110" s="46"/>
      <c r="C110" s="492" t="s">
        <v>6357</v>
      </c>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2"/>
      <c r="AD110" s="492"/>
      <c r="AE110" s="2"/>
    </row>
    <row r="111" spans="1:46" ht="36" customHeight="1">
      <c r="A111" s="156"/>
      <c r="B111" s="46"/>
      <c r="C111" s="492" t="s">
        <v>6358</v>
      </c>
      <c r="D111" s="492"/>
      <c r="E111" s="492"/>
      <c r="F111" s="492"/>
      <c r="G111" s="492"/>
      <c r="H111" s="492"/>
      <c r="I111" s="492"/>
      <c r="J111" s="492"/>
      <c r="K111" s="492"/>
      <c r="L111" s="492"/>
      <c r="M111" s="492"/>
      <c r="N111" s="492"/>
      <c r="O111" s="492"/>
      <c r="P111" s="492"/>
      <c r="Q111" s="492"/>
      <c r="R111" s="492"/>
      <c r="S111" s="492"/>
      <c r="T111" s="492"/>
      <c r="U111" s="492"/>
      <c r="V111" s="492"/>
      <c r="W111" s="492"/>
      <c r="X111" s="492"/>
      <c r="Y111" s="492"/>
      <c r="Z111" s="492"/>
      <c r="AA111" s="492"/>
      <c r="AB111" s="492"/>
      <c r="AC111" s="492"/>
      <c r="AD111" s="492"/>
      <c r="AE111" s="2"/>
    </row>
    <row r="112" spans="1:46" ht="24" customHeight="1">
      <c r="A112" s="60"/>
      <c r="B112" s="46"/>
      <c r="C112" s="492" t="s">
        <v>6359</v>
      </c>
      <c r="D112" s="492"/>
      <c r="E112" s="492"/>
      <c r="F112" s="492"/>
      <c r="G112" s="492"/>
      <c r="H112" s="492"/>
      <c r="I112" s="492"/>
      <c r="J112" s="492"/>
      <c r="K112" s="492"/>
      <c r="L112" s="492"/>
      <c r="M112" s="492"/>
      <c r="N112" s="492"/>
      <c r="O112" s="492"/>
      <c r="P112" s="492"/>
      <c r="Q112" s="492"/>
      <c r="R112" s="492"/>
      <c r="S112" s="492"/>
      <c r="T112" s="492"/>
      <c r="U112" s="492"/>
      <c r="V112" s="492"/>
      <c r="W112" s="492"/>
      <c r="X112" s="492"/>
      <c r="Y112" s="492"/>
      <c r="Z112" s="492"/>
      <c r="AA112" s="492"/>
      <c r="AB112" s="492"/>
      <c r="AC112" s="492"/>
      <c r="AD112" s="492"/>
      <c r="AE112" s="2"/>
    </row>
    <row r="113" spans="1:125" ht="24" customHeight="1">
      <c r="A113" s="156"/>
      <c r="B113" s="46"/>
      <c r="C113" s="492" t="s">
        <v>6360</v>
      </c>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2"/>
    </row>
    <row r="114" spans="1:125" ht="24" customHeight="1">
      <c r="A114" s="156"/>
      <c r="B114" s="46"/>
      <c r="C114" s="492" t="s">
        <v>6361</v>
      </c>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492"/>
      <c r="AD114" s="492"/>
      <c r="AE114" s="2"/>
    </row>
    <row r="115" spans="1:125" ht="24" customHeight="1">
      <c r="A115" s="60"/>
      <c r="B115" s="46"/>
      <c r="C115" s="492" t="s">
        <v>6362</v>
      </c>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492"/>
      <c r="AE115" s="2"/>
    </row>
    <row r="116" spans="1:125" ht="36" customHeight="1">
      <c r="A116" s="156"/>
      <c r="B116" s="46"/>
      <c r="C116" s="492" t="s">
        <v>6363</v>
      </c>
      <c r="D116" s="492"/>
      <c r="E116" s="492"/>
      <c r="F116" s="492"/>
      <c r="G116" s="492"/>
      <c r="H116" s="492"/>
      <c r="I116" s="492"/>
      <c r="J116" s="492"/>
      <c r="K116" s="492"/>
      <c r="L116" s="492"/>
      <c r="M116" s="492"/>
      <c r="N116" s="492"/>
      <c r="O116" s="492"/>
      <c r="P116" s="492"/>
      <c r="Q116" s="492"/>
      <c r="R116" s="492"/>
      <c r="S116" s="492"/>
      <c r="T116" s="492"/>
      <c r="U116" s="492"/>
      <c r="V116" s="492"/>
      <c r="W116" s="492"/>
      <c r="X116" s="492"/>
      <c r="Y116" s="492"/>
      <c r="Z116" s="492"/>
      <c r="AA116" s="492"/>
      <c r="AB116" s="492"/>
      <c r="AC116" s="492"/>
      <c r="AD116" s="492"/>
      <c r="AE116" s="2"/>
    </row>
    <row r="117" spans="1:125" ht="46.5" customHeight="1">
      <c r="A117" s="156"/>
      <c r="B117" s="46"/>
      <c r="C117" s="492" t="s">
        <v>6364</v>
      </c>
      <c r="D117" s="492"/>
      <c r="E117" s="492"/>
      <c r="F117" s="492"/>
      <c r="G117" s="492"/>
      <c r="H117" s="492"/>
      <c r="I117" s="492"/>
      <c r="J117" s="492"/>
      <c r="K117" s="492"/>
      <c r="L117" s="492"/>
      <c r="M117" s="492"/>
      <c r="N117" s="492"/>
      <c r="O117" s="492"/>
      <c r="P117" s="492"/>
      <c r="Q117" s="492"/>
      <c r="R117" s="492"/>
      <c r="S117" s="492"/>
      <c r="T117" s="492"/>
      <c r="U117" s="492"/>
      <c r="V117" s="492"/>
      <c r="W117" s="492"/>
      <c r="X117" s="492"/>
      <c r="Y117" s="492"/>
      <c r="Z117" s="492"/>
      <c r="AA117" s="492"/>
      <c r="AB117" s="492"/>
      <c r="AC117" s="492"/>
      <c r="AD117" s="492"/>
      <c r="AE117" s="2"/>
    </row>
    <row r="118" spans="1:125" ht="44.25" customHeight="1">
      <c r="A118" s="60"/>
      <c r="B118" s="46"/>
      <c r="C118" s="492" t="s">
        <v>6365</v>
      </c>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492"/>
      <c r="AD118" s="492"/>
      <c r="AE118" s="2"/>
    </row>
    <row r="119" spans="1:125" ht="45.75" customHeight="1">
      <c r="A119" s="156"/>
      <c r="B119" s="46"/>
      <c r="C119" s="492" t="s">
        <v>6366</v>
      </c>
      <c r="D119" s="492"/>
      <c r="E119" s="492"/>
      <c r="F119" s="492"/>
      <c r="G119" s="492"/>
      <c r="H119" s="492"/>
      <c r="I119" s="492"/>
      <c r="J119" s="492"/>
      <c r="K119" s="492"/>
      <c r="L119" s="492"/>
      <c r="M119" s="492"/>
      <c r="N119" s="492"/>
      <c r="O119" s="492"/>
      <c r="P119" s="492"/>
      <c r="Q119" s="492"/>
      <c r="R119" s="492"/>
      <c r="S119" s="492"/>
      <c r="T119" s="492"/>
      <c r="U119" s="492"/>
      <c r="V119" s="492"/>
      <c r="W119" s="492"/>
      <c r="X119" s="492"/>
      <c r="Y119" s="492"/>
      <c r="Z119" s="492"/>
      <c r="AA119" s="492"/>
      <c r="AB119" s="492"/>
      <c r="AC119" s="492"/>
      <c r="AD119" s="492"/>
      <c r="AE119" s="2"/>
    </row>
    <row r="120" spans="1:125" ht="39" customHeight="1">
      <c r="A120" s="156"/>
      <c r="B120" s="46"/>
      <c r="C120" s="492" t="s">
        <v>6367</v>
      </c>
      <c r="D120" s="492"/>
      <c r="E120" s="492"/>
      <c r="F120" s="492"/>
      <c r="G120" s="492"/>
      <c r="H120" s="492"/>
      <c r="I120" s="492"/>
      <c r="J120" s="492"/>
      <c r="K120" s="492"/>
      <c r="L120" s="492"/>
      <c r="M120" s="492"/>
      <c r="N120" s="492"/>
      <c r="O120" s="492"/>
      <c r="P120" s="492"/>
      <c r="Q120" s="492"/>
      <c r="R120" s="492"/>
      <c r="S120" s="492"/>
      <c r="T120" s="492"/>
      <c r="U120" s="492"/>
      <c r="V120" s="492"/>
      <c r="W120" s="492"/>
      <c r="X120" s="492"/>
      <c r="Y120" s="492"/>
      <c r="Z120" s="492"/>
      <c r="AA120" s="492"/>
      <c r="AB120" s="492"/>
      <c r="AC120" s="492"/>
      <c r="AD120" s="492"/>
      <c r="AE120" s="2"/>
    </row>
    <row r="121" spans="1:125" ht="36" customHeight="1">
      <c r="A121" s="60"/>
      <c r="B121" s="46"/>
      <c r="C121" s="492" t="s">
        <v>6368</v>
      </c>
      <c r="D121" s="492"/>
      <c r="E121" s="492"/>
      <c r="F121" s="492"/>
      <c r="G121" s="492"/>
      <c r="H121" s="492"/>
      <c r="I121" s="492"/>
      <c r="J121" s="492"/>
      <c r="K121" s="492"/>
      <c r="L121" s="492"/>
      <c r="M121" s="492"/>
      <c r="N121" s="492"/>
      <c r="O121" s="492"/>
      <c r="P121" s="492"/>
      <c r="Q121" s="492"/>
      <c r="R121" s="492"/>
      <c r="S121" s="492"/>
      <c r="T121" s="492"/>
      <c r="U121" s="492"/>
      <c r="V121" s="492"/>
      <c r="W121" s="492"/>
      <c r="X121" s="492"/>
      <c r="Y121" s="492"/>
      <c r="Z121" s="492"/>
      <c r="AA121" s="492"/>
      <c r="AB121" s="492"/>
      <c r="AC121" s="492"/>
      <c r="AD121" s="492"/>
      <c r="AE121" s="2"/>
    </row>
    <row r="122" spans="1:125" ht="15" customHeight="1">
      <c r="A122" s="18"/>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2"/>
    </row>
    <row r="123" spans="1:125" ht="24" customHeight="1">
      <c r="A123" s="18"/>
      <c r="B123" s="51"/>
      <c r="C123" s="604" t="s">
        <v>5280</v>
      </c>
      <c r="D123" s="605"/>
      <c r="E123" s="605"/>
      <c r="F123" s="605"/>
      <c r="G123" s="605"/>
      <c r="H123" s="605"/>
      <c r="I123" s="605"/>
      <c r="J123" s="605"/>
      <c r="K123" s="605"/>
      <c r="L123" s="605"/>
      <c r="M123" s="606"/>
      <c r="N123" s="541" t="s">
        <v>6369</v>
      </c>
      <c r="O123" s="542"/>
      <c r="P123" s="542"/>
      <c r="Q123" s="542"/>
      <c r="R123" s="542"/>
      <c r="S123" s="542"/>
      <c r="T123" s="542"/>
      <c r="U123" s="542"/>
      <c r="V123" s="542"/>
      <c r="W123" s="542"/>
      <c r="X123" s="542"/>
      <c r="Y123" s="542"/>
      <c r="Z123" s="542"/>
      <c r="AA123" s="542"/>
      <c r="AB123" s="542"/>
      <c r="AC123" s="542"/>
      <c r="AD123" s="543"/>
      <c r="AE123" s="2"/>
    </row>
    <row r="124" spans="1:125">
      <c r="A124" s="18"/>
      <c r="B124" s="51"/>
      <c r="C124" s="816"/>
      <c r="D124" s="817"/>
      <c r="E124" s="817"/>
      <c r="F124" s="817"/>
      <c r="G124" s="817"/>
      <c r="H124" s="817"/>
      <c r="I124" s="817"/>
      <c r="J124" s="817"/>
      <c r="K124" s="817"/>
      <c r="L124" s="817"/>
      <c r="M124" s="818"/>
      <c r="N124" s="891" t="s">
        <v>6370</v>
      </c>
      <c r="O124" s="892"/>
      <c r="P124" s="893"/>
      <c r="Q124" s="460" t="s">
        <v>6371</v>
      </c>
      <c r="R124" s="461"/>
      <c r="S124" s="461"/>
      <c r="T124" s="461"/>
      <c r="U124" s="461"/>
      <c r="V124" s="461"/>
      <c r="W124" s="461"/>
      <c r="X124" s="461"/>
      <c r="Y124" s="461"/>
      <c r="Z124" s="461"/>
      <c r="AA124" s="461"/>
      <c r="AB124" s="462"/>
      <c r="AC124" s="897" t="s">
        <v>6372</v>
      </c>
      <c r="AD124" s="897" t="s">
        <v>6373</v>
      </c>
      <c r="AE124" s="2"/>
    </row>
    <row r="125" spans="1:125" ht="36" customHeight="1">
      <c r="A125" s="18"/>
      <c r="B125" s="51"/>
      <c r="C125" s="816"/>
      <c r="D125" s="817"/>
      <c r="E125" s="817"/>
      <c r="F125" s="817"/>
      <c r="G125" s="817"/>
      <c r="H125" s="817"/>
      <c r="I125" s="817"/>
      <c r="J125" s="817"/>
      <c r="K125" s="817"/>
      <c r="L125" s="817"/>
      <c r="M125" s="818"/>
      <c r="N125" s="894"/>
      <c r="O125" s="895"/>
      <c r="P125" s="896"/>
      <c r="Q125" s="844" t="s">
        <v>6374</v>
      </c>
      <c r="R125" s="845"/>
      <c r="S125" s="845"/>
      <c r="T125" s="846"/>
      <c r="U125" s="844" t="s">
        <v>6375</v>
      </c>
      <c r="V125" s="845"/>
      <c r="W125" s="845"/>
      <c r="X125" s="846"/>
      <c r="Y125" s="844" t="s">
        <v>6348</v>
      </c>
      <c r="Z125" s="845"/>
      <c r="AA125" s="845"/>
      <c r="AB125" s="846"/>
      <c r="AC125" s="898"/>
      <c r="AD125" s="898"/>
      <c r="AE125" s="2"/>
      <c r="AZ125" s="524" t="s">
        <v>4990</v>
      </c>
      <c r="BA125" s="525"/>
      <c r="BB125" s="525"/>
      <c r="BC125" s="525"/>
      <c r="BD125" s="525"/>
      <c r="BE125" s="525"/>
      <c r="BF125" s="525"/>
      <c r="BG125" s="525"/>
      <c r="BH125" s="525"/>
      <c r="BI125" s="526"/>
      <c r="BK125" s="524" t="s">
        <v>6376</v>
      </c>
      <c r="BL125" s="525"/>
      <c r="BM125" s="525"/>
      <c r="BN125" s="525"/>
      <c r="BO125" s="525"/>
      <c r="BP125" s="525"/>
      <c r="BQ125" s="525"/>
      <c r="BR125" s="525"/>
      <c r="BS125" s="525"/>
      <c r="BT125" s="526"/>
      <c r="BV125" s="524" t="s">
        <v>6377</v>
      </c>
      <c r="BW125" s="525"/>
      <c r="BX125" s="525"/>
      <c r="BY125" s="525"/>
      <c r="BZ125" s="525"/>
      <c r="CA125" s="525"/>
      <c r="CB125" s="525"/>
      <c r="CC125" s="525"/>
      <c r="CD125" s="525"/>
      <c r="CE125" s="526"/>
      <c r="CG125" s="524" t="s">
        <v>6378</v>
      </c>
      <c r="CH125" s="525"/>
      <c r="CI125" s="525"/>
      <c r="CJ125" s="525"/>
      <c r="CK125" s="525"/>
      <c r="CL125" s="525"/>
      <c r="CM125" s="525"/>
      <c r="CN125" s="525"/>
      <c r="CO125" s="525"/>
      <c r="CP125" s="526"/>
      <c r="DB125" s="522" t="s">
        <v>5653</v>
      </c>
      <c r="DC125" s="522"/>
      <c r="DD125" s="522"/>
      <c r="DF125" s="522" t="s">
        <v>5104</v>
      </c>
      <c r="DG125" s="522"/>
      <c r="DH125" s="522"/>
      <c r="DI125" s="522"/>
      <c r="DJ125" s="522"/>
      <c r="DK125" s="522"/>
      <c r="DL125" s="522"/>
      <c r="DM125" s="522"/>
      <c r="DN125" s="522"/>
      <c r="DO125" s="522"/>
      <c r="DP125" s="522"/>
      <c r="DQ125" s="522"/>
      <c r="DR125" s="522"/>
      <c r="DS125" s="522"/>
      <c r="DT125" s="522"/>
      <c r="DU125" s="522"/>
    </row>
    <row r="126" spans="1:125" ht="156" customHeight="1">
      <c r="A126" s="18"/>
      <c r="B126" s="51"/>
      <c r="C126" s="607"/>
      <c r="D126" s="608"/>
      <c r="E126" s="608"/>
      <c r="F126" s="608"/>
      <c r="G126" s="608"/>
      <c r="H126" s="608"/>
      <c r="I126" s="608"/>
      <c r="J126" s="608"/>
      <c r="K126" s="608"/>
      <c r="L126" s="608"/>
      <c r="M126" s="609"/>
      <c r="N126" s="289" t="s">
        <v>5757</v>
      </c>
      <c r="O126" s="289" t="s">
        <v>5758</v>
      </c>
      <c r="P126" s="289" t="s">
        <v>6321</v>
      </c>
      <c r="Q126" s="333" t="s">
        <v>6332</v>
      </c>
      <c r="R126" s="333" t="s">
        <v>6379</v>
      </c>
      <c r="S126" s="333" t="s">
        <v>6380</v>
      </c>
      <c r="T126" s="333" t="s">
        <v>6381</v>
      </c>
      <c r="U126" s="333" t="s">
        <v>6332</v>
      </c>
      <c r="V126" s="333" t="s">
        <v>6379</v>
      </c>
      <c r="W126" s="333" t="s">
        <v>6380</v>
      </c>
      <c r="X126" s="333" t="s">
        <v>6381</v>
      </c>
      <c r="Y126" s="333" t="s">
        <v>6332</v>
      </c>
      <c r="Z126" s="333" t="s">
        <v>6379</v>
      </c>
      <c r="AA126" s="333" t="s">
        <v>6380</v>
      </c>
      <c r="AB126" s="333" t="s">
        <v>6381</v>
      </c>
      <c r="AC126" s="899"/>
      <c r="AD126" s="899"/>
      <c r="AE126" s="2"/>
      <c r="AH126" s="522" t="s">
        <v>6382</v>
      </c>
      <c r="AI126" s="522"/>
      <c r="AK126" s="522" t="s">
        <v>6383</v>
      </c>
      <c r="AL126" s="522"/>
      <c r="AN126" s="522" t="s">
        <v>5952</v>
      </c>
      <c r="AO126" s="522"/>
      <c r="AQ126" s="522" t="s">
        <v>6384</v>
      </c>
      <c r="AR126" s="522"/>
      <c r="AT126" s="522" t="s">
        <v>5375</v>
      </c>
      <c r="AU126" s="522"/>
      <c r="AW126" s="522" t="s">
        <v>6385</v>
      </c>
      <c r="AX126" s="522"/>
      <c r="AZ126" s="522" t="s">
        <v>5926</v>
      </c>
      <c r="BA126" s="522"/>
      <c r="BB126" s="878" t="s">
        <v>5093</v>
      </c>
      <c r="BC126" s="878"/>
      <c r="BD126" s="878" t="s">
        <v>5781</v>
      </c>
      <c r="BE126" s="878"/>
      <c r="BF126" s="878" t="s">
        <v>5782</v>
      </c>
      <c r="BG126" s="878"/>
      <c r="BH126" s="878" t="s">
        <v>6386</v>
      </c>
      <c r="BI126" s="878"/>
      <c r="BK126" s="522" t="s">
        <v>5926</v>
      </c>
      <c r="BL126" s="522"/>
      <c r="BM126" s="878" t="s">
        <v>6387</v>
      </c>
      <c r="BN126" s="878"/>
      <c r="BO126" s="878" t="s">
        <v>6388</v>
      </c>
      <c r="BP126" s="878"/>
      <c r="BQ126" s="878" t="s">
        <v>6330</v>
      </c>
      <c r="BR126" s="878"/>
      <c r="BS126" s="878" t="s">
        <v>6331</v>
      </c>
      <c r="BT126" s="878"/>
      <c r="BV126" s="522" t="s">
        <v>5926</v>
      </c>
      <c r="BW126" s="522"/>
      <c r="BX126" s="878" t="s">
        <v>6387</v>
      </c>
      <c r="BY126" s="878"/>
      <c r="BZ126" s="878" t="s">
        <v>6388</v>
      </c>
      <c r="CA126" s="878"/>
      <c r="CB126" s="878" t="s">
        <v>6330</v>
      </c>
      <c r="CC126" s="878"/>
      <c r="CD126" s="878" t="s">
        <v>6331</v>
      </c>
      <c r="CE126" s="878"/>
      <c r="CG126" s="522" t="s">
        <v>5926</v>
      </c>
      <c r="CH126" s="522"/>
      <c r="CI126" s="878" t="s">
        <v>6387</v>
      </c>
      <c r="CJ126" s="878"/>
      <c r="CK126" s="878" t="s">
        <v>6388</v>
      </c>
      <c r="CL126" s="878"/>
      <c r="CM126" s="878" t="s">
        <v>6330</v>
      </c>
      <c r="CN126" s="878"/>
      <c r="CO126" s="878" t="s">
        <v>6331</v>
      </c>
      <c r="CP126" s="878"/>
      <c r="CR126" s="524" t="s">
        <v>6389</v>
      </c>
      <c r="CS126" s="525"/>
      <c r="CT126" s="525"/>
      <c r="CU126" s="526"/>
      <c r="CW126" s="524" t="s">
        <v>6390</v>
      </c>
      <c r="CX126" s="525"/>
      <c r="CY126" s="525"/>
      <c r="CZ126" s="526"/>
      <c r="DB126" s="119" t="s">
        <v>5663</v>
      </c>
      <c r="DC126" s="120" t="s">
        <v>5664</v>
      </c>
      <c r="DD126" s="119" t="s">
        <v>5097</v>
      </c>
      <c r="DF126" s="860" t="s">
        <v>5098</v>
      </c>
      <c r="DG126" s="860"/>
      <c r="DH126" s="860">
        <v>1</v>
      </c>
      <c r="DI126" s="860"/>
      <c r="DJ126" s="860">
        <v>2</v>
      </c>
      <c r="DK126" s="860"/>
      <c r="DL126" s="860">
        <v>3</v>
      </c>
      <c r="DM126" s="860"/>
      <c r="DN126" s="860">
        <v>4</v>
      </c>
      <c r="DO126" s="860"/>
      <c r="DP126" s="860">
        <v>5</v>
      </c>
      <c r="DQ126" s="860"/>
      <c r="DR126" s="522">
        <v>6</v>
      </c>
      <c r="DS126" s="522"/>
      <c r="DT126" s="522" t="s">
        <v>5063</v>
      </c>
      <c r="DU126" s="522"/>
    </row>
    <row r="127" spans="1:125" ht="15" customHeight="1">
      <c r="A127" s="18"/>
      <c r="B127" s="51"/>
      <c r="C127" s="48" t="s">
        <v>5846</v>
      </c>
      <c r="D127" s="591" t="s">
        <v>385</v>
      </c>
      <c r="E127" s="592"/>
      <c r="F127" s="592"/>
      <c r="G127" s="592"/>
      <c r="H127" s="592"/>
      <c r="I127" s="592"/>
      <c r="J127" s="592"/>
      <c r="K127" s="592"/>
      <c r="L127" s="592"/>
      <c r="M127" s="593"/>
      <c r="N127" s="103"/>
      <c r="O127" s="103"/>
      <c r="P127" s="103"/>
      <c r="Q127" s="103"/>
      <c r="R127" s="423"/>
      <c r="S127" s="423"/>
      <c r="T127" s="103"/>
      <c r="U127" s="103"/>
      <c r="V127" s="423"/>
      <c r="W127" s="423"/>
      <c r="X127" s="103"/>
      <c r="Y127" s="103"/>
      <c r="Z127" s="423"/>
      <c r="AA127" s="423"/>
      <c r="AB127" s="103"/>
      <c r="AC127" s="103"/>
      <c r="AD127" s="103"/>
      <c r="AE127" s="2"/>
      <c r="AH127" s="597">
        <f>IF($AH$35=$AJ$35,0,IF(SUM($O$43:$R$47)&gt;0,0,1))</f>
        <v>0</v>
      </c>
      <c r="AI127" s="597"/>
      <c r="AK127" s="597">
        <f>IF($AH$58=$AJ$58,0,IF(SUM($O$62:$AD$66)&gt;0,0,1))</f>
        <v>0</v>
      </c>
      <c r="AL127" s="597"/>
      <c r="AN127" s="597">
        <f>IF($AH$58=$AJ$58,0,IF(SUM($O$67:$AD$71)&gt;0,0,1))</f>
        <v>0</v>
      </c>
      <c r="AO127" s="597"/>
      <c r="AQ127" s="597">
        <f>IF($AH$58=$AJ$58,0,IF(SUM($O$72:$AD$72)&gt;0,0,1))</f>
        <v>0</v>
      </c>
      <c r="AR127" s="597"/>
      <c r="AT127" s="597">
        <f>IF($AH$58=$AJ$58,0,IF($C$86&gt;0,0,1))</f>
        <v>0</v>
      </c>
      <c r="AU127" s="597"/>
      <c r="AW127" s="597">
        <f>IF($AH$58=$AJ$58,0,IF($C$98&gt;0,0,1))</f>
        <v>0</v>
      </c>
      <c r="AX127" s="597"/>
      <c r="AZ127" s="522" t="s">
        <v>6391</v>
      </c>
      <c r="BA127" s="522"/>
      <c r="BB127" s="522">
        <f>IF($AH$109=$AJ$109,0,$O$48)</f>
        <v>0</v>
      </c>
      <c r="BC127" s="522"/>
      <c r="BD127" s="522">
        <f>IF($AH$109=$AJ$109,0,$S$48)</f>
        <v>0</v>
      </c>
      <c r="BE127" s="522"/>
      <c r="BF127" s="522">
        <f>IF($AH$109=$AJ$109,0,$W$48)</f>
        <v>0</v>
      </c>
      <c r="BG127" s="522"/>
      <c r="BH127" s="522">
        <f>IF($AH$109=$AJ$109,0,$AA$48)</f>
        <v>0</v>
      </c>
      <c r="BI127" s="522"/>
      <c r="BK127" s="522" t="s">
        <v>6391</v>
      </c>
      <c r="BL127" s="522"/>
      <c r="BM127" s="522">
        <f>IF($AH$109=$AJ$109,0,SUM(O62:R66))</f>
        <v>0</v>
      </c>
      <c r="BN127" s="522"/>
      <c r="BO127" s="522">
        <f>IF($AH$109=$AJ$109,0,SUM(S62:V66))</f>
        <v>0</v>
      </c>
      <c r="BP127" s="522"/>
      <c r="BQ127" s="522">
        <f>IF($AH$109=$AJ$109,0,SUM(W62:Z66))</f>
        <v>0</v>
      </c>
      <c r="BR127" s="522"/>
      <c r="BS127" s="522">
        <f>IF($AH$109=$AJ$109,0,SUM(AA62:AD66))</f>
        <v>0</v>
      </c>
      <c r="BT127" s="522"/>
      <c r="BV127" s="522" t="s">
        <v>6391</v>
      </c>
      <c r="BW127" s="522"/>
      <c r="BX127" s="522">
        <f>IF($AH$109=$AJ$109,0,SUM(O67:R71))</f>
        <v>0</v>
      </c>
      <c r="BY127" s="522"/>
      <c r="BZ127" s="522">
        <f>IF($AH$109=$AJ$109,0,SUM(S67:V71))</f>
        <v>0</v>
      </c>
      <c r="CA127" s="522"/>
      <c r="CB127" s="522">
        <f>IF($AH$109=$AJ$109,0,SUM(W67:Z71))</f>
        <v>0</v>
      </c>
      <c r="CC127" s="522"/>
      <c r="CD127" s="522">
        <f>IF($AH$109=$AJ$109,0,SUM(AA67:AD71))</f>
        <v>0</v>
      </c>
      <c r="CE127" s="522"/>
      <c r="CG127" s="522" t="s">
        <v>6391</v>
      </c>
      <c r="CH127" s="522"/>
      <c r="CI127" s="522">
        <f>IF($AH$109=$AJ$109,0,O72)</f>
        <v>0</v>
      </c>
      <c r="CJ127" s="522"/>
      <c r="CK127" s="522">
        <f>IF($AH$109=$AJ$109,0,S72)</f>
        <v>0</v>
      </c>
      <c r="CL127" s="522"/>
      <c r="CM127" s="522">
        <f>IF($AH$109=$AJ$109,0,W72)</f>
        <v>0</v>
      </c>
      <c r="CN127" s="522"/>
      <c r="CO127" s="522">
        <f>IF($AH$109=$AJ$109,0,AA72)</f>
        <v>0</v>
      </c>
      <c r="CP127" s="522"/>
      <c r="CR127" s="522" t="s">
        <v>6391</v>
      </c>
      <c r="CS127" s="522"/>
      <c r="CT127" s="522">
        <f>IF($AH$109=$AJ$109,0,$C$86)</f>
        <v>0</v>
      </c>
      <c r="CU127" s="522"/>
      <c r="CW127" s="522" t="s">
        <v>6391</v>
      </c>
      <c r="CX127" s="522"/>
      <c r="CY127" s="522">
        <f>IF($AH$109=$AJ$109,0,C98)</f>
        <v>0</v>
      </c>
      <c r="CZ127" s="522"/>
      <c r="DB127" s="113">
        <v>8</v>
      </c>
      <c r="DC127" s="113">
        <f>IF(BH130=0,0,1)</f>
        <v>0</v>
      </c>
      <c r="DD127" s="125" t="str">
        <f>IF(DC127=0,"", IF(SUM($DC$127:DC127)=1,_xlfn.CONCAT(DB127,), IF($DC$133&gt;SUM($DC$127:DC127),_xlfn.CONCAT(", ",DB127), IF($DC$133=SUM($DC$127:DC127),_xlfn.CONCAT(" y ",DB127,".")))))</f>
        <v/>
      </c>
      <c r="DF127" s="522">
        <v>0</v>
      </c>
      <c r="DG127" s="522"/>
      <c r="DH127" s="522">
        <f>IF($AH$109=$AJ$109,0,IF(OR(AND(D127="",$AH$127=0,COUNTBLANK(N127:P127)=3),AND(D127&lt;&gt;"",$AH$127=0,COUNTBLANK(N127:P127)=0),AND(D127="",$AH$127=1,COUNTBLANK(N127:P127)=3),AND(D127&lt;&gt;"",$AH$127=1,COUNTBLANK(N127:P127)=3)),0,1))</f>
        <v>0</v>
      </c>
      <c r="DI127" s="522"/>
      <c r="DJ127" s="522">
        <f>IF($AH$109=$AJ$109,0,IF(OR(AND(D127="",$AK$127=0,COUNTBLANK(Q127:T127)=4),AND(D127&lt;&gt;"",$AK$127=0,COUNTBLANK(Q127:T127)=0),AND(D127="",$AK$127=1,COUNTBLANK(Q127:T127)=4),AND(D127&lt;&gt;"",$AK$127=1,COUNTBLANK(Q127:T127)=4)),0,1))</f>
        <v>0</v>
      </c>
      <c r="DK127" s="522"/>
      <c r="DL127" s="522">
        <f>IF($AH$109=$AJ$109,0,IF(OR(AND(D127="",$AN$127=0,COUNTBLANK(U127:X127)=4),AND(D127&lt;&gt;"",$AN$127=0,COUNTBLANK(U127:X127)=0),AND(D127="",$AN$127=1,COUNTBLANK(U127:X127)=4),AND(D127&lt;&gt;"",$AN$127=1,COUNTBLANK(U127:X127)=4)),0,1))</f>
        <v>0</v>
      </c>
      <c r="DM127" s="522"/>
      <c r="DN127" s="522">
        <f>IF($AH$109=$AJ$109,0,IF(OR(AND(D127="",$AQ$127=0,COUNTBLANK(Y127:AB127)=4),AND(D127&lt;&gt;"",$AQ$127=0,COUNTBLANK(Y127:AB127)=0),AND(D127="",$AQ$127=1,COUNTBLANK(Y127:AB127)=4),AND(D127&lt;&gt;"",$AQ$127=1,COUNTBLANK(Y127:AB127)=4)),0,1))</f>
        <v>0</v>
      </c>
      <c r="DO127" s="522"/>
      <c r="DP127" s="522">
        <f>IF($AH$109=$AJ$109,0,IF(OR(AND(D127="",$AT$127=0,COUNTBLANK(AC127)=1),AND(D127&lt;&gt;"",$AT$127=0,COUNTBLANK(AC127)=0),AND(D127="",$AT$127=1,COUNTBLANK(AC127)=1),AND(D127&lt;&gt;"",$AT$127=1,COUNTBLANK(AC127)=1)),0,1))</f>
        <v>0</v>
      </c>
      <c r="DQ127" s="522"/>
      <c r="DR127" s="522">
        <f>IF($AH$109=$AJ$109,0,IF(OR(AND(D127="",$AW$127=0,COUNTBLANK(AD127)=1),AND(D127&lt;&gt;"",$AW$127=0,COUNTBLANK(AD127)=0),AND(D127="",$AW$127=1,COUNTBLANK(AD127)=1),AND(D127&lt;&gt;"",$AW$127=1,COUNTBLANK(AD127)=1)),0,1))</f>
        <v>0</v>
      </c>
      <c r="DS127" s="522"/>
      <c r="DT127" s="522">
        <f>IF($AH$109=$AJ$109,0,IF(OR(AND(D127="No identificado",SUM(DH127:DS127)=0),AND(D127="",SUM(DH127:DS127)=0),AND(D127&lt;&gt;"",SUM(DH127:DS127)=0)),0,1))</f>
        <v>0</v>
      </c>
      <c r="DU127" s="522"/>
    </row>
    <row r="128" spans="1:125" ht="15" customHeight="1">
      <c r="A128" s="18"/>
      <c r="B128" s="51"/>
      <c r="C128" s="48" t="s">
        <v>4992</v>
      </c>
      <c r="D128" s="591" t="str">
        <f>IF(CNGE_2024_M3_Secc1!D351="","",CNGE_2024_M3_Secc1!D351)</f>
        <v/>
      </c>
      <c r="E128" s="592"/>
      <c r="F128" s="592"/>
      <c r="G128" s="592"/>
      <c r="H128" s="592"/>
      <c r="I128" s="592"/>
      <c r="J128" s="592"/>
      <c r="K128" s="592"/>
      <c r="L128" s="592"/>
      <c r="M128" s="593"/>
      <c r="N128" s="103"/>
      <c r="O128" s="103"/>
      <c r="P128" s="103"/>
      <c r="Q128" s="103"/>
      <c r="R128" s="423"/>
      <c r="S128" s="423"/>
      <c r="T128" s="103"/>
      <c r="U128" s="103"/>
      <c r="V128" s="423"/>
      <c r="W128" s="423"/>
      <c r="X128" s="103"/>
      <c r="Y128" s="103"/>
      <c r="Z128" s="423"/>
      <c r="AA128" s="423"/>
      <c r="AB128" s="103"/>
      <c r="AC128" s="103"/>
      <c r="AD128" s="103"/>
      <c r="AE128" s="2"/>
      <c r="AZ128" s="522" t="s">
        <v>6392</v>
      </c>
      <c r="BA128" s="522"/>
      <c r="BB128" s="522">
        <f>SUM(N158:P158)</f>
        <v>0</v>
      </c>
      <c r="BC128" s="522"/>
      <c r="BD128" s="522">
        <f>N158</f>
        <v>0</v>
      </c>
      <c r="BE128" s="522"/>
      <c r="BF128" s="522">
        <f>O158</f>
        <v>0</v>
      </c>
      <c r="BG128" s="522"/>
      <c r="BH128" s="522">
        <f>P158</f>
        <v>0</v>
      </c>
      <c r="BI128" s="522"/>
      <c r="BK128" s="522" t="s">
        <v>6392</v>
      </c>
      <c r="BL128" s="522"/>
      <c r="BM128" s="522">
        <f>SUM(Q158)</f>
        <v>0</v>
      </c>
      <c r="BN128" s="522"/>
      <c r="BO128" s="522">
        <f>R158</f>
        <v>0</v>
      </c>
      <c r="BP128" s="522"/>
      <c r="BQ128" s="522">
        <f>S158</f>
        <v>0</v>
      </c>
      <c r="BR128" s="522"/>
      <c r="BS128" s="522">
        <f>T158</f>
        <v>0</v>
      </c>
      <c r="BT128" s="522"/>
      <c r="BV128" s="522" t="s">
        <v>6392</v>
      </c>
      <c r="BW128" s="522"/>
      <c r="BX128" s="522">
        <f>SUM(U158)</f>
        <v>0</v>
      </c>
      <c r="BY128" s="522"/>
      <c r="BZ128" s="522">
        <f>V158</f>
        <v>0</v>
      </c>
      <c r="CA128" s="522"/>
      <c r="CB128" s="522">
        <f>W158</f>
        <v>0</v>
      </c>
      <c r="CC128" s="522"/>
      <c r="CD128" s="522">
        <f>X158</f>
        <v>0</v>
      </c>
      <c r="CE128" s="522"/>
      <c r="CG128" s="522" t="s">
        <v>6392</v>
      </c>
      <c r="CH128" s="522"/>
      <c r="CI128" s="522">
        <f>SUM(Y158)</f>
        <v>0</v>
      </c>
      <c r="CJ128" s="522"/>
      <c r="CK128" s="522">
        <f>Z158</f>
        <v>0</v>
      </c>
      <c r="CL128" s="522"/>
      <c r="CM128" s="522">
        <f>AA158</f>
        <v>0</v>
      </c>
      <c r="CN128" s="522"/>
      <c r="CO128" s="522">
        <f>AB158</f>
        <v>0</v>
      </c>
      <c r="CP128" s="522"/>
      <c r="CR128" s="522" t="s">
        <v>6392</v>
      </c>
      <c r="CS128" s="522"/>
      <c r="CT128" s="522">
        <f>IF($AH$109=$AJ$109,0,AC158)</f>
        <v>0</v>
      </c>
      <c r="CU128" s="522"/>
      <c r="CW128" s="522" t="s">
        <v>6392</v>
      </c>
      <c r="CX128" s="522"/>
      <c r="CY128" s="522">
        <f>IF($AH$109=$AJ$109,0,AD158)</f>
        <v>0</v>
      </c>
      <c r="CZ128" s="522"/>
      <c r="DB128" s="113">
        <v>9</v>
      </c>
      <c r="DC128" s="113">
        <f>IF(BS130=0,0,1)</f>
        <v>0</v>
      </c>
      <c r="DD128" s="125" t="str">
        <f>IF(DC128=0,"", IF(SUM($DC$127:DC128)=1,_xlfn.CONCAT(DB128,), IF($DC$133&gt;SUM($DC$127:DC128),_xlfn.CONCAT(", ",DB128), IF($DC$133=SUM($DC$127:DC128),_xlfn.CONCAT(" y ",DB128,".")))))</f>
        <v/>
      </c>
      <c r="DF128" s="522">
        <v>1</v>
      </c>
      <c r="DG128" s="522"/>
      <c r="DH128" s="522">
        <f t="shared" ref="DH128:DH157" si="16">IF($AH$109=$AJ$109,0,IF(OR(AND(D128="",$AH$127=0,COUNTBLANK(N128:P128)=3),AND(D128&lt;&gt;"",$AH$127=0,COUNTBLANK(N128:P128)=0),AND(D128="",$AH$127=1,COUNTBLANK(N128:P128)=3),AND(D128&lt;&gt;"",$AH$127=1,COUNTBLANK(N128:P128)=3)),0,1))</f>
        <v>0</v>
      </c>
      <c r="DI128" s="522"/>
      <c r="DJ128" s="522">
        <f t="shared" ref="DJ128:DJ157" si="17">IF($AH$109=$AJ$109,0,IF(OR(AND(D128="",$AK$127=0,COUNTBLANK(Q128:T128)=4),AND(D128&lt;&gt;"",$AK$127=0,COUNTBLANK(Q128:T128)=0),AND(D128="",$AK$127=1,COUNTBLANK(Q128:T128)=4),AND(D128&lt;&gt;"",$AK$127=1,COUNTBLANK(Q128:T128)=4)),0,1))</f>
        <v>0</v>
      </c>
      <c r="DK128" s="522"/>
      <c r="DL128" s="522">
        <f t="shared" ref="DL128:DL157" si="18">IF($AH$109=$AJ$109,0,IF(OR(AND(D128="",$AN$127=0,COUNTBLANK(U128:X128)=4),AND(D128&lt;&gt;"",$AN$127=0,COUNTBLANK(U128:X128)=0),AND(D128="",$AN$127=1,COUNTBLANK(U128:X128)=4),AND(D128&lt;&gt;"",$AN$127=1,COUNTBLANK(U128:X128)=4)),0,1))</f>
        <v>0</v>
      </c>
      <c r="DM128" s="522"/>
      <c r="DN128" s="522">
        <f t="shared" ref="DN128:DN157" si="19">IF($AH$109=$AJ$109,0,IF(OR(AND(D128="",$AQ$127=0,COUNTBLANK(Y128:AB128)=4),AND(D128&lt;&gt;"",$AQ$127=0,COUNTBLANK(Y128:AB128)=0),AND(D128="",$AQ$127=1,COUNTBLANK(Y128:AB128)=4),AND(D128&lt;&gt;"",$AQ$127=1,COUNTBLANK(Y128:AB128)=4)),0,1))</f>
        <v>0</v>
      </c>
      <c r="DO128" s="522"/>
      <c r="DP128" s="522">
        <f t="shared" ref="DP128:DP157" si="20">IF($AH$109=$AJ$109,0,IF(OR(AND(D128="",$AT$127=0,COUNTBLANK(AC128)=1),AND(D128&lt;&gt;"",$AT$127=0,COUNTBLANK(AC128)=0),AND(D128="",$AT$127=1,COUNTBLANK(AC128)=1),AND(D128&lt;&gt;"",$AT$127=1,COUNTBLANK(AC128)=1)),0,1))</f>
        <v>0</v>
      </c>
      <c r="DQ128" s="522"/>
      <c r="DR128" s="522">
        <f t="shared" ref="DR128:DR157" si="21">IF($AH$109=$AJ$109,0,IF(OR(AND(D128="",$AW$127=0,COUNTBLANK(AD128)=1),AND(D128&lt;&gt;"",$AW$127=0,COUNTBLANK(AD128)=0),AND(D128="",$AW$127=1,COUNTBLANK(AD128)=1),AND(D128&lt;&gt;"",$AW$127=1,COUNTBLANK(AD128)=1)),0,1))</f>
        <v>0</v>
      </c>
      <c r="DS128" s="522"/>
      <c r="DT128" s="522">
        <f t="shared" ref="DT128:DT129" si="22">IF($AH$109=$AJ$109,0,IF(OR(AND(D128="No identificado",SUM(DH128:DS128)=0),AND(D128="",SUM(DH128:DS128)=0),AND(D128&lt;&gt;"",SUM(DH128:DS128)=0)),0,1))</f>
        <v>0</v>
      </c>
      <c r="DU128" s="522"/>
    </row>
    <row r="129" spans="1:125" ht="15" customHeight="1">
      <c r="A129" s="18"/>
      <c r="B129" s="51"/>
      <c r="C129" s="48" t="s">
        <v>4994</v>
      </c>
      <c r="D129" s="591" t="str">
        <f>IF(CNGE_2024_M3_Secc1!D352="","",CNGE_2024_M3_Secc1!D352)</f>
        <v/>
      </c>
      <c r="E129" s="592"/>
      <c r="F129" s="592"/>
      <c r="G129" s="592"/>
      <c r="H129" s="592"/>
      <c r="I129" s="592"/>
      <c r="J129" s="592"/>
      <c r="K129" s="592"/>
      <c r="L129" s="592"/>
      <c r="M129" s="593"/>
      <c r="N129" s="103"/>
      <c r="O129" s="103"/>
      <c r="P129" s="103"/>
      <c r="Q129" s="103"/>
      <c r="R129" s="423"/>
      <c r="S129" s="423"/>
      <c r="T129" s="103"/>
      <c r="U129" s="103"/>
      <c r="V129" s="423"/>
      <c r="W129" s="423"/>
      <c r="X129" s="103"/>
      <c r="Y129" s="103"/>
      <c r="Z129" s="423"/>
      <c r="AA129" s="423"/>
      <c r="AB129" s="103"/>
      <c r="AC129" s="103"/>
      <c r="AD129" s="103"/>
      <c r="AE129" s="2"/>
      <c r="AZ129" s="522" t="s">
        <v>5096</v>
      </c>
      <c r="BA129" s="522"/>
      <c r="BB129" s="522">
        <f>IF($AH$109=$AJ$109,0,IF(OR(BB128=BB127,AND(BB127&gt;0,COUNTIF(N158:P158,"NS")=3)),0,1))</f>
        <v>0</v>
      </c>
      <c r="BC129" s="522"/>
      <c r="BD129" s="522">
        <f>IF($AH$109=$AJ$109,0,IF(OR(BD128=BD127,AND(BD127&gt;0,COUNTIF(N158,"NS")=1)),0,1))</f>
        <v>0</v>
      </c>
      <c r="BE129" s="522"/>
      <c r="BF129" s="522">
        <f>IF($AH$109=$AJ$109,0,IF(OR(BF128=BF127,AND(BF127&gt;0,COUNTIF(O158,"NS")=1)),0,1))</f>
        <v>0</v>
      </c>
      <c r="BG129" s="522"/>
      <c r="BH129" s="522">
        <f>IF($AH$109=$AJ$109,0,IF(OR(BH128=BH127,AND(BH127&gt;0,COUNTIF(P158,"NS")=1)),0,1))</f>
        <v>0</v>
      </c>
      <c r="BI129" s="522"/>
      <c r="BK129" s="522" t="s">
        <v>5096</v>
      </c>
      <c r="BL129" s="522"/>
      <c r="BM129" s="522">
        <f>IF($AH$109=$AJ$109,0,IF(OR(BM128=BM127,AND(BM127&gt;0,Q158="NS")),0,1))</f>
        <v>0</v>
      </c>
      <c r="BN129" s="522"/>
      <c r="BO129" s="522">
        <f>IF($AH$109=$AJ$109,0,IF(OR(BO128=BO127,AND(BO127&gt;0,R158="NS")),0,1))</f>
        <v>0</v>
      </c>
      <c r="BP129" s="522"/>
      <c r="BQ129" s="522">
        <f>IF($AH$109=$AJ$109,0,IF(OR(BQ128=BQ127,AND(BQ127&gt;0,S158="NS")),0,1))</f>
        <v>0</v>
      </c>
      <c r="BR129" s="522"/>
      <c r="BS129" s="522">
        <f>IF($AH$109=$AJ$109,0,IF(OR(BS128=BS127,AND(BS127&gt;0,T158="NS")),0,1))</f>
        <v>0</v>
      </c>
      <c r="BT129" s="522"/>
      <c r="BV129" s="522" t="s">
        <v>5096</v>
      </c>
      <c r="BW129" s="522"/>
      <c r="BX129" s="522">
        <f>IF($AH$109=$AJ$109,0,IF(OR(BX128=BX127,AND(BX127&gt;0,U158="NS")),0,1))</f>
        <v>0</v>
      </c>
      <c r="BY129" s="522"/>
      <c r="BZ129" s="522">
        <f>IF($AH$109=$AJ$109,0,IF(OR(BZ128=BZ127,AND(BZ127&gt;0,V158="NS")),0,1))</f>
        <v>0</v>
      </c>
      <c r="CA129" s="522"/>
      <c r="CB129" s="522">
        <f>IF($AH$109=$AJ$109,0,IF(OR(CB128=CB127,AND(CB127&gt;0,W158="NS")),0,1))</f>
        <v>0</v>
      </c>
      <c r="CC129" s="522"/>
      <c r="CD129" s="522">
        <f>IF($AH$109=$AJ$109,0,IF(OR(CD128=CD127,AND(CD127&gt;0,X158="NS")),0,1))</f>
        <v>0</v>
      </c>
      <c r="CE129" s="522"/>
      <c r="CG129" s="522" t="s">
        <v>5096</v>
      </c>
      <c r="CH129" s="522"/>
      <c r="CI129" s="522">
        <f>IF($AH$109=$AJ$109,0,IF(OR(CI128=CI127,AND(CI127&gt;0,Y158="NS")),0,1))</f>
        <v>0</v>
      </c>
      <c r="CJ129" s="522"/>
      <c r="CK129" s="522">
        <f>IF($AH$109=$AJ$109,0,IF(OR(CK128=CK127,AND(CK127&gt;0,Z158="NS")),0,1))</f>
        <v>0</v>
      </c>
      <c r="CL129" s="522"/>
      <c r="CM129" s="522">
        <f>IF($AH$109=$AJ$109,0,IF(OR(CM128=CM127,AND(CM127&gt;0,AA158="NS")),0,1))</f>
        <v>0</v>
      </c>
      <c r="CN129" s="522"/>
      <c r="CO129" s="522">
        <f>IF($AH$109=$AJ$109,0,IF(OR(CO128=CO127,AND(CO127&gt;0,AB158="NS")),0,1))</f>
        <v>0</v>
      </c>
      <c r="CP129" s="522"/>
      <c r="CR129" s="522" t="s">
        <v>5096</v>
      </c>
      <c r="CS129" s="522"/>
      <c r="CT129" s="535">
        <f>IF($AH$109=$AJ$109,0,IF(OR(CT128=CT127,AND(CT127&gt;0,AC158="NS")),0,1))</f>
        <v>0</v>
      </c>
      <c r="CU129" s="535"/>
      <c r="CW129" s="522" t="s">
        <v>5096</v>
      </c>
      <c r="CX129" s="522"/>
      <c r="CY129" s="535">
        <f>IF($AH$109=$AJ$109,0,IF(OR(CY128=CY127,AND(CY127&gt;0,AD158="NS")),0,1))</f>
        <v>0</v>
      </c>
      <c r="CZ129" s="535"/>
      <c r="DB129" s="113">
        <v>10</v>
      </c>
      <c r="DC129" s="113">
        <f>IF(CD130=0,0,1)</f>
        <v>0</v>
      </c>
      <c r="DD129" s="125" t="str">
        <f>IF(DC129=0,"", IF(SUM($DC$127:DC129)=1,_xlfn.CONCAT(DB129,), IF($DC$133&gt;SUM($DC$127:DC129),_xlfn.CONCAT(", ",DB129), IF($DC$133=SUM($DC$127:DC129),_xlfn.CONCAT(" y ",DB129,".")))))</f>
        <v/>
      </c>
      <c r="DF129" s="522">
        <v>2</v>
      </c>
      <c r="DG129" s="522"/>
      <c r="DH129" s="522">
        <f t="shared" si="16"/>
        <v>0</v>
      </c>
      <c r="DI129" s="522"/>
      <c r="DJ129" s="522">
        <f t="shared" si="17"/>
        <v>0</v>
      </c>
      <c r="DK129" s="522"/>
      <c r="DL129" s="522">
        <f t="shared" si="18"/>
        <v>0</v>
      </c>
      <c r="DM129" s="522"/>
      <c r="DN129" s="522">
        <f t="shared" si="19"/>
        <v>0</v>
      </c>
      <c r="DO129" s="522"/>
      <c r="DP129" s="522">
        <f t="shared" si="20"/>
        <v>0</v>
      </c>
      <c r="DQ129" s="522"/>
      <c r="DR129" s="522">
        <f t="shared" si="21"/>
        <v>0</v>
      </c>
      <c r="DS129" s="522"/>
      <c r="DT129" s="522">
        <f t="shared" si="22"/>
        <v>0</v>
      </c>
      <c r="DU129" s="522"/>
    </row>
    <row r="130" spans="1:125" ht="15" customHeight="1">
      <c r="A130" s="18"/>
      <c r="B130" s="51"/>
      <c r="C130" s="48" t="s">
        <v>4996</v>
      </c>
      <c r="D130" s="591" t="str">
        <f>IF(CNGE_2024_M3_Secc1!D353="","",CNGE_2024_M3_Secc1!D353)</f>
        <v/>
      </c>
      <c r="E130" s="592"/>
      <c r="F130" s="592"/>
      <c r="G130" s="592"/>
      <c r="H130" s="592"/>
      <c r="I130" s="592"/>
      <c r="J130" s="592"/>
      <c r="K130" s="592"/>
      <c r="L130" s="592"/>
      <c r="M130" s="593"/>
      <c r="N130" s="103"/>
      <c r="O130" s="103"/>
      <c r="P130" s="103"/>
      <c r="Q130" s="103"/>
      <c r="R130" s="423"/>
      <c r="S130" s="423"/>
      <c r="T130" s="103"/>
      <c r="U130" s="103"/>
      <c r="V130" s="423"/>
      <c r="W130" s="423"/>
      <c r="X130" s="103"/>
      <c r="Y130" s="103"/>
      <c r="Z130" s="423"/>
      <c r="AA130" s="423"/>
      <c r="AB130" s="103"/>
      <c r="AC130" s="103"/>
      <c r="AD130" s="103"/>
      <c r="AE130" s="2"/>
      <c r="BH130" s="535">
        <f>SUM(BB129:BI129)</f>
        <v>0</v>
      </c>
      <c r="BI130" s="535"/>
      <c r="BS130" s="707">
        <f>SUM(BM129:BT129)</f>
        <v>0</v>
      </c>
      <c r="BT130" s="708"/>
      <c r="CD130" s="707">
        <f>SUM(BX129:CE129)</f>
        <v>0</v>
      </c>
      <c r="CE130" s="708"/>
      <c r="CO130" s="707">
        <f>SUM(CI129:CP129)</f>
        <v>0</v>
      </c>
      <c r="CP130" s="708"/>
      <c r="DB130" s="113">
        <v>11</v>
      </c>
      <c r="DC130" s="113">
        <f>IF(CO130=0,0,1)</f>
        <v>0</v>
      </c>
      <c r="DD130" s="125" t="str">
        <f>IF(DC130=0,"", IF(SUM($DC$127:DC130)=1,_xlfn.CONCAT(DB130,), IF($DC$133&gt;SUM($DC$127:DC130),_xlfn.CONCAT(", ",DB130), IF($DC$133=SUM($DC$127:DC130),_xlfn.CONCAT(" y ",DB130,".")))))</f>
        <v/>
      </c>
      <c r="DF130" s="522">
        <v>3</v>
      </c>
      <c r="DG130" s="522"/>
      <c r="DH130" s="522">
        <f t="shared" si="16"/>
        <v>0</v>
      </c>
      <c r="DI130" s="522"/>
      <c r="DJ130" s="522">
        <f t="shared" si="17"/>
        <v>0</v>
      </c>
      <c r="DK130" s="522"/>
      <c r="DL130" s="522">
        <f t="shared" si="18"/>
        <v>0</v>
      </c>
      <c r="DM130" s="522"/>
      <c r="DN130" s="522">
        <f t="shared" si="19"/>
        <v>0</v>
      </c>
      <c r="DO130" s="522"/>
      <c r="DP130" s="522">
        <f t="shared" si="20"/>
        <v>0</v>
      </c>
      <c r="DQ130" s="522"/>
      <c r="DR130" s="522">
        <f t="shared" si="21"/>
        <v>0</v>
      </c>
      <c r="DS130" s="522"/>
      <c r="DT130" s="522">
        <f t="shared" ref="DT130:DT157" si="23">IF($AH$109=$AJ$109,0,IF(OR(AND(D130="No identificado",SUM(DH130:DS130)=0),AND(D130="",SUM(DH130:DS130)=0),AND(D130&lt;&gt;"",SUM(DH130:DS130)=0)),0,1))</f>
        <v>0</v>
      </c>
      <c r="DU130" s="522"/>
    </row>
    <row r="131" spans="1:125" ht="15" customHeight="1">
      <c r="A131" s="18"/>
      <c r="B131" s="51"/>
      <c r="C131" s="48" t="s">
        <v>4998</v>
      </c>
      <c r="D131" s="591" t="str">
        <f>IF(CNGE_2024_M3_Secc1!D354="","",CNGE_2024_M3_Secc1!D354)</f>
        <v/>
      </c>
      <c r="E131" s="592"/>
      <c r="F131" s="592"/>
      <c r="G131" s="592"/>
      <c r="H131" s="592"/>
      <c r="I131" s="592"/>
      <c r="J131" s="592"/>
      <c r="K131" s="592"/>
      <c r="L131" s="592"/>
      <c r="M131" s="593"/>
      <c r="N131" s="103"/>
      <c r="O131" s="103"/>
      <c r="P131" s="103"/>
      <c r="Q131" s="103"/>
      <c r="R131" s="423"/>
      <c r="S131" s="423"/>
      <c r="T131" s="103"/>
      <c r="U131" s="103"/>
      <c r="V131" s="423"/>
      <c r="W131" s="423"/>
      <c r="X131" s="103"/>
      <c r="Y131" s="103"/>
      <c r="Z131" s="423"/>
      <c r="AA131" s="423"/>
      <c r="AB131" s="103"/>
      <c r="AC131" s="103"/>
      <c r="AD131" s="103"/>
      <c r="AE131" s="2"/>
      <c r="DB131" s="113">
        <v>12</v>
      </c>
      <c r="DC131" s="113">
        <f>IF(CT129=0,0,1)</f>
        <v>0</v>
      </c>
      <c r="DD131" s="125" t="str">
        <f>IF(DC131=0,"", IF(SUM($DC$127:DC131)=1,_xlfn.CONCAT(DB131,), IF($DC$133&gt;SUM($DC$127:DC131),_xlfn.CONCAT(", ",DB131), IF($DC$133=SUM($DC$127:DC131),_xlfn.CONCAT(" y ",DB131,".")))))</f>
        <v/>
      </c>
      <c r="DF131" s="522">
        <v>4</v>
      </c>
      <c r="DG131" s="522"/>
      <c r="DH131" s="522">
        <f t="shared" si="16"/>
        <v>0</v>
      </c>
      <c r="DI131" s="522"/>
      <c r="DJ131" s="522">
        <f t="shared" si="17"/>
        <v>0</v>
      </c>
      <c r="DK131" s="522"/>
      <c r="DL131" s="522">
        <f t="shared" si="18"/>
        <v>0</v>
      </c>
      <c r="DM131" s="522"/>
      <c r="DN131" s="522">
        <f t="shared" si="19"/>
        <v>0</v>
      </c>
      <c r="DO131" s="522"/>
      <c r="DP131" s="522">
        <f t="shared" si="20"/>
        <v>0</v>
      </c>
      <c r="DQ131" s="522"/>
      <c r="DR131" s="522">
        <f t="shared" si="21"/>
        <v>0</v>
      </c>
      <c r="DS131" s="522"/>
      <c r="DT131" s="522">
        <f t="shared" si="23"/>
        <v>0</v>
      </c>
      <c r="DU131" s="522"/>
    </row>
    <row r="132" spans="1:125" ht="15" customHeight="1">
      <c r="A132" s="18"/>
      <c r="B132" s="51"/>
      <c r="C132" s="48" t="s">
        <v>5000</v>
      </c>
      <c r="D132" s="591" t="str">
        <f>IF(CNGE_2024_M3_Secc1!D355="","",CNGE_2024_M3_Secc1!D355)</f>
        <v/>
      </c>
      <c r="E132" s="592"/>
      <c r="F132" s="592"/>
      <c r="G132" s="592"/>
      <c r="H132" s="592"/>
      <c r="I132" s="592"/>
      <c r="J132" s="592"/>
      <c r="K132" s="592"/>
      <c r="L132" s="592"/>
      <c r="M132" s="593"/>
      <c r="N132" s="103"/>
      <c r="O132" s="103"/>
      <c r="P132" s="103"/>
      <c r="Q132" s="103"/>
      <c r="R132" s="423"/>
      <c r="S132" s="423"/>
      <c r="T132" s="103"/>
      <c r="U132" s="103"/>
      <c r="V132" s="423"/>
      <c r="W132" s="423"/>
      <c r="X132" s="103"/>
      <c r="Y132" s="103"/>
      <c r="Z132" s="423"/>
      <c r="AA132" s="423"/>
      <c r="AB132" s="103"/>
      <c r="AC132" s="103"/>
      <c r="AD132" s="103"/>
      <c r="AE132" s="2"/>
      <c r="DB132" s="113">
        <v>13</v>
      </c>
      <c r="DC132" s="113">
        <f>IF(CY129=0,0,1)</f>
        <v>0</v>
      </c>
      <c r="DD132" s="125" t="str">
        <f>IF(DC132=0,"", IF(SUM($DC$127:DC132)=1,_xlfn.CONCAT(DB132,), IF($DC$133&gt;SUM($DC$127:DC132),_xlfn.CONCAT(", ",DB132), IF($DC$133=SUM($DC$127:DC132),_xlfn.CONCAT(" y ",DB132,".")))))</f>
        <v/>
      </c>
      <c r="DF132" s="522">
        <v>5</v>
      </c>
      <c r="DG132" s="522"/>
      <c r="DH132" s="522">
        <f t="shared" si="16"/>
        <v>0</v>
      </c>
      <c r="DI132" s="522"/>
      <c r="DJ132" s="522">
        <f t="shared" si="17"/>
        <v>0</v>
      </c>
      <c r="DK132" s="522"/>
      <c r="DL132" s="522">
        <f t="shared" si="18"/>
        <v>0</v>
      </c>
      <c r="DM132" s="522"/>
      <c r="DN132" s="522">
        <f t="shared" si="19"/>
        <v>0</v>
      </c>
      <c r="DO132" s="522"/>
      <c r="DP132" s="522">
        <f t="shared" si="20"/>
        <v>0</v>
      </c>
      <c r="DQ132" s="522"/>
      <c r="DR132" s="522">
        <f t="shared" si="21"/>
        <v>0</v>
      </c>
      <c r="DS132" s="522"/>
      <c r="DT132" s="522">
        <f t="shared" si="23"/>
        <v>0</v>
      </c>
      <c r="DU132" s="522"/>
    </row>
    <row r="133" spans="1:125" ht="15" customHeight="1">
      <c r="A133" s="18"/>
      <c r="B133" s="51"/>
      <c r="C133" s="48" t="s">
        <v>5002</v>
      </c>
      <c r="D133" s="591" t="str">
        <f>IF(CNGE_2024_M3_Secc1!D356="","",CNGE_2024_M3_Secc1!D356)</f>
        <v/>
      </c>
      <c r="E133" s="592"/>
      <c r="F133" s="592"/>
      <c r="G133" s="592"/>
      <c r="H133" s="592"/>
      <c r="I133" s="592"/>
      <c r="J133" s="592"/>
      <c r="K133" s="592"/>
      <c r="L133" s="592"/>
      <c r="M133" s="593"/>
      <c r="N133" s="103"/>
      <c r="O133" s="103"/>
      <c r="P133" s="103"/>
      <c r="Q133" s="103"/>
      <c r="R133" s="423"/>
      <c r="S133" s="423"/>
      <c r="T133" s="103"/>
      <c r="U133" s="103"/>
      <c r="V133" s="423"/>
      <c r="W133" s="423"/>
      <c r="X133" s="103"/>
      <c r="Y133" s="103"/>
      <c r="Z133" s="423"/>
      <c r="AA133" s="423"/>
      <c r="AB133" s="103"/>
      <c r="AC133" s="103"/>
      <c r="AD133" s="103"/>
      <c r="AE133" s="2"/>
      <c r="DC133" s="143">
        <f>SUM(DC127:DC132)</f>
        <v>0</v>
      </c>
      <c r="DD133" s="256" t="str">
        <f>IF(DC133=0,"", IF(DC133=1,VLOOKUP(1,DC127:DD133,2,FALSE), IF(DC133&gt;1,_xlfn.CONCAT(DD127:DD132),"")))</f>
        <v/>
      </c>
      <c r="DF133" s="522">
        <v>6</v>
      </c>
      <c r="DG133" s="522"/>
      <c r="DH133" s="522">
        <f t="shared" si="16"/>
        <v>0</v>
      </c>
      <c r="DI133" s="522"/>
      <c r="DJ133" s="522">
        <f t="shared" si="17"/>
        <v>0</v>
      </c>
      <c r="DK133" s="522"/>
      <c r="DL133" s="522">
        <f t="shared" si="18"/>
        <v>0</v>
      </c>
      <c r="DM133" s="522"/>
      <c r="DN133" s="522">
        <f t="shared" si="19"/>
        <v>0</v>
      </c>
      <c r="DO133" s="522"/>
      <c r="DP133" s="522">
        <f t="shared" si="20"/>
        <v>0</v>
      </c>
      <c r="DQ133" s="522"/>
      <c r="DR133" s="522">
        <f t="shared" si="21"/>
        <v>0</v>
      </c>
      <c r="DS133" s="522"/>
      <c r="DT133" s="522">
        <f t="shared" si="23"/>
        <v>0</v>
      </c>
      <c r="DU133" s="522"/>
    </row>
    <row r="134" spans="1:125" ht="15" customHeight="1">
      <c r="A134" s="18"/>
      <c r="B134" s="51"/>
      <c r="C134" s="48" t="s">
        <v>5004</v>
      </c>
      <c r="D134" s="591" t="str">
        <f>IF(CNGE_2024_M3_Secc1!D357="","",CNGE_2024_M3_Secc1!D357)</f>
        <v/>
      </c>
      <c r="E134" s="592"/>
      <c r="F134" s="592"/>
      <c r="G134" s="592"/>
      <c r="H134" s="592"/>
      <c r="I134" s="592"/>
      <c r="J134" s="592"/>
      <c r="K134" s="592"/>
      <c r="L134" s="592"/>
      <c r="M134" s="593"/>
      <c r="N134" s="103"/>
      <c r="O134" s="103"/>
      <c r="P134" s="103"/>
      <c r="Q134" s="103"/>
      <c r="R134" s="423"/>
      <c r="S134" s="423"/>
      <c r="T134" s="103"/>
      <c r="U134" s="103"/>
      <c r="V134" s="423"/>
      <c r="W134" s="423"/>
      <c r="X134" s="103"/>
      <c r="Y134" s="103"/>
      <c r="Z134" s="423"/>
      <c r="AA134" s="423"/>
      <c r="AB134" s="103"/>
      <c r="AC134" s="103"/>
      <c r="AD134" s="103"/>
      <c r="AE134" s="2"/>
      <c r="DF134" s="522">
        <v>7</v>
      </c>
      <c r="DG134" s="522"/>
      <c r="DH134" s="522">
        <f t="shared" si="16"/>
        <v>0</v>
      </c>
      <c r="DI134" s="522"/>
      <c r="DJ134" s="522">
        <f t="shared" si="17"/>
        <v>0</v>
      </c>
      <c r="DK134" s="522"/>
      <c r="DL134" s="522">
        <f t="shared" si="18"/>
        <v>0</v>
      </c>
      <c r="DM134" s="522"/>
      <c r="DN134" s="522">
        <f t="shared" si="19"/>
        <v>0</v>
      </c>
      <c r="DO134" s="522"/>
      <c r="DP134" s="522">
        <f t="shared" si="20"/>
        <v>0</v>
      </c>
      <c r="DQ134" s="522"/>
      <c r="DR134" s="522">
        <f t="shared" si="21"/>
        <v>0</v>
      </c>
      <c r="DS134" s="522"/>
      <c r="DT134" s="522">
        <f t="shared" si="23"/>
        <v>0</v>
      </c>
      <c r="DU134" s="522"/>
    </row>
    <row r="135" spans="1:125" ht="15" customHeight="1">
      <c r="A135" s="18"/>
      <c r="B135" s="51"/>
      <c r="C135" s="48" t="s">
        <v>5006</v>
      </c>
      <c r="D135" s="591" t="str">
        <f>IF(CNGE_2024_M3_Secc1!D358="","",CNGE_2024_M3_Secc1!D358)</f>
        <v/>
      </c>
      <c r="E135" s="592"/>
      <c r="F135" s="592"/>
      <c r="G135" s="592"/>
      <c r="H135" s="592"/>
      <c r="I135" s="592"/>
      <c r="J135" s="592"/>
      <c r="K135" s="592"/>
      <c r="L135" s="592"/>
      <c r="M135" s="593"/>
      <c r="N135" s="103"/>
      <c r="O135" s="103"/>
      <c r="P135" s="103"/>
      <c r="Q135" s="103"/>
      <c r="R135" s="423"/>
      <c r="S135" s="423"/>
      <c r="T135" s="103"/>
      <c r="U135" s="103"/>
      <c r="V135" s="423"/>
      <c r="W135" s="423"/>
      <c r="X135" s="103"/>
      <c r="Y135" s="103"/>
      <c r="Z135" s="423"/>
      <c r="AA135" s="423"/>
      <c r="AB135" s="103"/>
      <c r="AC135" s="103"/>
      <c r="AD135" s="103"/>
      <c r="AE135" s="2"/>
      <c r="DF135" s="522">
        <v>8</v>
      </c>
      <c r="DG135" s="522"/>
      <c r="DH135" s="522">
        <f t="shared" si="16"/>
        <v>0</v>
      </c>
      <c r="DI135" s="522"/>
      <c r="DJ135" s="522">
        <f t="shared" si="17"/>
        <v>0</v>
      </c>
      <c r="DK135" s="522"/>
      <c r="DL135" s="522">
        <f t="shared" si="18"/>
        <v>0</v>
      </c>
      <c r="DM135" s="522"/>
      <c r="DN135" s="522">
        <f t="shared" si="19"/>
        <v>0</v>
      </c>
      <c r="DO135" s="522"/>
      <c r="DP135" s="522">
        <f t="shared" si="20"/>
        <v>0</v>
      </c>
      <c r="DQ135" s="522"/>
      <c r="DR135" s="522">
        <f t="shared" si="21"/>
        <v>0</v>
      </c>
      <c r="DS135" s="522"/>
      <c r="DT135" s="522">
        <f t="shared" si="23"/>
        <v>0</v>
      </c>
      <c r="DU135" s="522"/>
    </row>
    <row r="136" spans="1:125" ht="15" customHeight="1">
      <c r="A136" s="18"/>
      <c r="B136" s="51"/>
      <c r="C136" s="48" t="s">
        <v>5008</v>
      </c>
      <c r="D136" s="591" t="str">
        <f>IF(CNGE_2024_M3_Secc1!D359="","",CNGE_2024_M3_Secc1!D359)</f>
        <v/>
      </c>
      <c r="E136" s="592"/>
      <c r="F136" s="592"/>
      <c r="G136" s="592"/>
      <c r="H136" s="592"/>
      <c r="I136" s="592"/>
      <c r="J136" s="592"/>
      <c r="K136" s="592"/>
      <c r="L136" s="592"/>
      <c r="M136" s="593"/>
      <c r="N136" s="103"/>
      <c r="O136" s="103"/>
      <c r="P136" s="103"/>
      <c r="Q136" s="103"/>
      <c r="R136" s="423"/>
      <c r="S136" s="423"/>
      <c r="T136" s="103"/>
      <c r="U136" s="103"/>
      <c r="V136" s="423"/>
      <c r="W136" s="423"/>
      <c r="X136" s="103"/>
      <c r="Y136" s="103"/>
      <c r="Z136" s="423"/>
      <c r="AA136" s="423"/>
      <c r="AB136" s="103"/>
      <c r="AC136" s="103"/>
      <c r="AD136" s="103"/>
      <c r="AE136" s="2"/>
      <c r="DF136" s="522">
        <v>9</v>
      </c>
      <c r="DG136" s="522"/>
      <c r="DH136" s="522">
        <f t="shared" si="16"/>
        <v>0</v>
      </c>
      <c r="DI136" s="522"/>
      <c r="DJ136" s="522">
        <f t="shared" si="17"/>
        <v>0</v>
      </c>
      <c r="DK136" s="522"/>
      <c r="DL136" s="522">
        <f t="shared" si="18"/>
        <v>0</v>
      </c>
      <c r="DM136" s="522"/>
      <c r="DN136" s="522">
        <f t="shared" si="19"/>
        <v>0</v>
      </c>
      <c r="DO136" s="522"/>
      <c r="DP136" s="522">
        <f t="shared" si="20"/>
        <v>0</v>
      </c>
      <c r="DQ136" s="522"/>
      <c r="DR136" s="522">
        <f t="shared" si="21"/>
        <v>0</v>
      </c>
      <c r="DS136" s="522"/>
      <c r="DT136" s="522">
        <f t="shared" si="23"/>
        <v>0</v>
      </c>
      <c r="DU136" s="522"/>
    </row>
    <row r="137" spans="1:125" ht="15" customHeight="1">
      <c r="A137" s="18"/>
      <c r="B137" s="51"/>
      <c r="C137" s="48" t="s">
        <v>5009</v>
      </c>
      <c r="D137" s="591" t="str">
        <f>IF(CNGE_2024_M3_Secc1!D360="","",CNGE_2024_M3_Secc1!D360)</f>
        <v/>
      </c>
      <c r="E137" s="592"/>
      <c r="F137" s="592"/>
      <c r="G137" s="592"/>
      <c r="H137" s="592"/>
      <c r="I137" s="592"/>
      <c r="J137" s="592"/>
      <c r="K137" s="592"/>
      <c r="L137" s="592"/>
      <c r="M137" s="593"/>
      <c r="N137" s="103"/>
      <c r="O137" s="103"/>
      <c r="P137" s="103"/>
      <c r="Q137" s="103"/>
      <c r="R137" s="423"/>
      <c r="S137" s="423"/>
      <c r="T137" s="103"/>
      <c r="U137" s="103"/>
      <c r="V137" s="423"/>
      <c r="W137" s="423"/>
      <c r="X137" s="103"/>
      <c r="Y137" s="103"/>
      <c r="Z137" s="423"/>
      <c r="AA137" s="423"/>
      <c r="AB137" s="103"/>
      <c r="AC137" s="103"/>
      <c r="AD137" s="103"/>
      <c r="AE137" s="2"/>
      <c r="DF137" s="522">
        <v>10</v>
      </c>
      <c r="DG137" s="522"/>
      <c r="DH137" s="522">
        <f t="shared" si="16"/>
        <v>0</v>
      </c>
      <c r="DI137" s="522"/>
      <c r="DJ137" s="522">
        <f t="shared" si="17"/>
        <v>0</v>
      </c>
      <c r="DK137" s="522"/>
      <c r="DL137" s="522">
        <f t="shared" si="18"/>
        <v>0</v>
      </c>
      <c r="DM137" s="522"/>
      <c r="DN137" s="522">
        <f t="shared" si="19"/>
        <v>0</v>
      </c>
      <c r="DO137" s="522"/>
      <c r="DP137" s="522">
        <f t="shared" si="20"/>
        <v>0</v>
      </c>
      <c r="DQ137" s="522"/>
      <c r="DR137" s="522">
        <f t="shared" si="21"/>
        <v>0</v>
      </c>
      <c r="DS137" s="522"/>
      <c r="DT137" s="522">
        <f t="shared" si="23"/>
        <v>0</v>
      </c>
      <c r="DU137" s="522"/>
    </row>
    <row r="138" spans="1:125" ht="15" customHeight="1">
      <c r="A138" s="18"/>
      <c r="B138" s="51"/>
      <c r="C138" s="48" t="s">
        <v>5011</v>
      </c>
      <c r="D138" s="591" t="str">
        <f>IF(CNGE_2024_M3_Secc1!D361="","",CNGE_2024_M3_Secc1!D361)</f>
        <v/>
      </c>
      <c r="E138" s="592"/>
      <c r="F138" s="592"/>
      <c r="G138" s="592"/>
      <c r="H138" s="592"/>
      <c r="I138" s="592"/>
      <c r="J138" s="592"/>
      <c r="K138" s="592"/>
      <c r="L138" s="592"/>
      <c r="M138" s="593"/>
      <c r="N138" s="103"/>
      <c r="O138" s="103"/>
      <c r="P138" s="103"/>
      <c r="Q138" s="103"/>
      <c r="R138" s="423"/>
      <c r="S138" s="423"/>
      <c r="T138" s="103"/>
      <c r="U138" s="103"/>
      <c r="V138" s="423"/>
      <c r="W138" s="423"/>
      <c r="X138" s="103"/>
      <c r="Y138" s="103"/>
      <c r="Z138" s="423"/>
      <c r="AA138" s="423"/>
      <c r="AB138" s="103"/>
      <c r="AC138" s="103"/>
      <c r="AD138" s="103"/>
      <c r="AE138" s="2"/>
      <c r="DF138" s="522">
        <v>11</v>
      </c>
      <c r="DG138" s="522"/>
      <c r="DH138" s="522">
        <f t="shared" si="16"/>
        <v>0</v>
      </c>
      <c r="DI138" s="522"/>
      <c r="DJ138" s="522">
        <f t="shared" si="17"/>
        <v>0</v>
      </c>
      <c r="DK138" s="522"/>
      <c r="DL138" s="522">
        <f t="shared" si="18"/>
        <v>0</v>
      </c>
      <c r="DM138" s="522"/>
      <c r="DN138" s="522">
        <f t="shared" si="19"/>
        <v>0</v>
      </c>
      <c r="DO138" s="522"/>
      <c r="DP138" s="522">
        <f t="shared" si="20"/>
        <v>0</v>
      </c>
      <c r="DQ138" s="522"/>
      <c r="DR138" s="522">
        <f t="shared" si="21"/>
        <v>0</v>
      </c>
      <c r="DS138" s="522"/>
      <c r="DT138" s="522">
        <f t="shared" si="23"/>
        <v>0</v>
      </c>
      <c r="DU138" s="522"/>
    </row>
    <row r="139" spans="1:125" ht="15" customHeight="1">
      <c r="A139" s="18"/>
      <c r="B139" s="51"/>
      <c r="C139" s="48" t="s">
        <v>5012</v>
      </c>
      <c r="D139" s="591" t="str">
        <f>IF(CNGE_2024_M3_Secc1!D362="","",CNGE_2024_M3_Secc1!D362)</f>
        <v/>
      </c>
      <c r="E139" s="592"/>
      <c r="F139" s="592"/>
      <c r="G139" s="592"/>
      <c r="H139" s="592"/>
      <c r="I139" s="592"/>
      <c r="J139" s="592"/>
      <c r="K139" s="592"/>
      <c r="L139" s="592"/>
      <c r="M139" s="593"/>
      <c r="N139" s="103"/>
      <c r="O139" s="103"/>
      <c r="P139" s="103"/>
      <c r="Q139" s="103"/>
      <c r="R139" s="423"/>
      <c r="S139" s="423"/>
      <c r="T139" s="103"/>
      <c r="U139" s="103"/>
      <c r="V139" s="423"/>
      <c r="W139" s="423"/>
      <c r="X139" s="103"/>
      <c r="Y139" s="103"/>
      <c r="Z139" s="423"/>
      <c r="AA139" s="423"/>
      <c r="AB139" s="103"/>
      <c r="AC139" s="103"/>
      <c r="AD139" s="103"/>
      <c r="AE139" s="2"/>
      <c r="DF139" s="522">
        <v>12</v>
      </c>
      <c r="DG139" s="522"/>
      <c r="DH139" s="522">
        <f t="shared" si="16"/>
        <v>0</v>
      </c>
      <c r="DI139" s="522"/>
      <c r="DJ139" s="522">
        <f t="shared" si="17"/>
        <v>0</v>
      </c>
      <c r="DK139" s="522"/>
      <c r="DL139" s="522">
        <f t="shared" si="18"/>
        <v>0</v>
      </c>
      <c r="DM139" s="522"/>
      <c r="DN139" s="522">
        <f t="shared" si="19"/>
        <v>0</v>
      </c>
      <c r="DO139" s="522"/>
      <c r="DP139" s="522">
        <f t="shared" si="20"/>
        <v>0</v>
      </c>
      <c r="DQ139" s="522"/>
      <c r="DR139" s="522">
        <f t="shared" si="21"/>
        <v>0</v>
      </c>
      <c r="DS139" s="522"/>
      <c r="DT139" s="522">
        <f t="shared" si="23"/>
        <v>0</v>
      </c>
      <c r="DU139" s="522"/>
    </row>
    <row r="140" spans="1:125" ht="15" customHeight="1">
      <c r="A140" s="18"/>
      <c r="B140" s="51"/>
      <c r="C140" s="48" t="s">
        <v>5013</v>
      </c>
      <c r="D140" s="591" t="str">
        <f>IF(CNGE_2024_M3_Secc1!D363="","",CNGE_2024_M3_Secc1!D363)</f>
        <v/>
      </c>
      <c r="E140" s="592"/>
      <c r="F140" s="592"/>
      <c r="G140" s="592"/>
      <c r="H140" s="592"/>
      <c r="I140" s="592"/>
      <c r="J140" s="592"/>
      <c r="K140" s="592"/>
      <c r="L140" s="592"/>
      <c r="M140" s="593"/>
      <c r="N140" s="103"/>
      <c r="O140" s="103"/>
      <c r="P140" s="103"/>
      <c r="Q140" s="103"/>
      <c r="R140" s="423"/>
      <c r="S140" s="423"/>
      <c r="T140" s="103"/>
      <c r="U140" s="103"/>
      <c r="V140" s="423"/>
      <c r="W140" s="423"/>
      <c r="X140" s="103"/>
      <c r="Y140" s="103"/>
      <c r="Z140" s="423"/>
      <c r="AA140" s="423"/>
      <c r="AB140" s="103"/>
      <c r="AC140" s="103"/>
      <c r="AD140" s="103"/>
      <c r="AE140" s="2"/>
      <c r="DF140" s="522">
        <v>13</v>
      </c>
      <c r="DG140" s="522"/>
      <c r="DH140" s="522">
        <f t="shared" si="16"/>
        <v>0</v>
      </c>
      <c r="DI140" s="522"/>
      <c r="DJ140" s="522">
        <f t="shared" si="17"/>
        <v>0</v>
      </c>
      <c r="DK140" s="522"/>
      <c r="DL140" s="522">
        <f t="shared" si="18"/>
        <v>0</v>
      </c>
      <c r="DM140" s="522"/>
      <c r="DN140" s="522">
        <f t="shared" si="19"/>
        <v>0</v>
      </c>
      <c r="DO140" s="522"/>
      <c r="DP140" s="522">
        <f t="shared" si="20"/>
        <v>0</v>
      </c>
      <c r="DQ140" s="522"/>
      <c r="DR140" s="522">
        <f t="shared" si="21"/>
        <v>0</v>
      </c>
      <c r="DS140" s="522"/>
      <c r="DT140" s="522">
        <f t="shared" si="23"/>
        <v>0</v>
      </c>
      <c r="DU140" s="522"/>
    </row>
    <row r="141" spans="1:125" ht="15" customHeight="1">
      <c r="A141" s="18"/>
      <c r="B141" s="51"/>
      <c r="C141" s="48" t="s">
        <v>5014</v>
      </c>
      <c r="D141" s="591" t="str">
        <f>IF(CNGE_2024_M3_Secc1!D364="","",CNGE_2024_M3_Secc1!D364)</f>
        <v/>
      </c>
      <c r="E141" s="592"/>
      <c r="F141" s="592"/>
      <c r="G141" s="592"/>
      <c r="H141" s="592"/>
      <c r="I141" s="592"/>
      <c r="J141" s="592"/>
      <c r="K141" s="592"/>
      <c r="L141" s="592"/>
      <c r="M141" s="593"/>
      <c r="N141" s="103"/>
      <c r="O141" s="103"/>
      <c r="P141" s="103"/>
      <c r="Q141" s="103"/>
      <c r="R141" s="423"/>
      <c r="S141" s="423"/>
      <c r="T141" s="103"/>
      <c r="U141" s="103"/>
      <c r="V141" s="423"/>
      <c r="W141" s="423"/>
      <c r="X141" s="103"/>
      <c r="Y141" s="103"/>
      <c r="Z141" s="423"/>
      <c r="AA141" s="423"/>
      <c r="AB141" s="103"/>
      <c r="AC141" s="103"/>
      <c r="AD141" s="103"/>
      <c r="AE141" s="2"/>
      <c r="DF141" s="522">
        <v>14</v>
      </c>
      <c r="DG141" s="522"/>
      <c r="DH141" s="522">
        <f t="shared" si="16"/>
        <v>0</v>
      </c>
      <c r="DI141" s="522"/>
      <c r="DJ141" s="522">
        <f t="shared" si="17"/>
        <v>0</v>
      </c>
      <c r="DK141" s="522"/>
      <c r="DL141" s="522">
        <f t="shared" si="18"/>
        <v>0</v>
      </c>
      <c r="DM141" s="522"/>
      <c r="DN141" s="522">
        <f t="shared" si="19"/>
        <v>0</v>
      </c>
      <c r="DO141" s="522"/>
      <c r="DP141" s="522">
        <f t="shared" si="20"/>
        <v>0</v>
      </c>
      <c r="DQ141" s="522"/>
      <c r="DR141" s="522">
        <f t="shared" si="21"/>
        <v>0</v>
      </c>
      <c r="DS141" s="522"/>
      <c r="DT141" s="522">
        <f t="shared" si="23"/>
        <v>0</v>
      </c>
      <c r="DU141" s="522"/>
    </row>
    <row r="142" spans="1:125" ht="15" customHeight="1">
      <c r="A142" s="18"/>
      <c r="B142" s="51"/>
      <c r="C142" s="48" t="s">
        <v>5015</v>
      </c>
      <c r="D142" s="591" t="str">
        <f>IF(CNGE_2024_M3_Secc1!D365="","",CNGE_2024_M3_Secc1!D365)</f>
        <v/>
      </c>
      <c r="E142" s="592"/>
      <c r="F142" s="592"/>
      <c r="G142" s="592"/>
      <c r="H142" s="592"/>
      <c r="I142" s="592"/>
      <c r="J142" s="592"/>
      <c r="K142" s="592"/>
      <c r="L142" s="592"/>
      <c r="M142" s="593"/>
      <c r="N142" s="103"/>
      <c r="O142" s="103"/>
      <c r="P142" s="103"/>
      <c r="Q142" s="103"/>
      <c r="R142" s="423"/>
      <c r="S142" s="423"/>
      <c r="T142" s="103"/>
      <c r="U142" s="103"/>
      <c r="V142" s="423"/>
      <c r="W142" s="423"/>
      <c r="X142" s="103"/>
      <c r="Y142" s="103"/>
      <c r="Z142" s="423"/>
      <c r="AA142" s="423"/>
      <c r="AB142" s="103"/>
      <c r="AC142" s="103"/>
      <c r="AD142" s="103"/>
      <c r="AE142" s="2"/>
      <c r="DF142" s="522">
        <v>15</v>
      </c>
      <c r="DG142" s="522"/>
      <c r="DH142" s="522">
        <f t="shared" si="16"/>
        <v>0</v>
      </c>
      <c r="DI142" s="522"/>
      <c r="DJ142" s="522">
        <f t="shared" si="17"/>
        <v>0</v>
      </c>
      <c r="DK142" s="522"/>
      <c r="DL142" s="522">
        <f t="shared" si="18"/>
        <v>0</v>
      </c>
      <c r="DM142" s="522"/>
      <c r="DN142" s="522">
        <f t="shared" si="19"/>
        <v>0</v>
      </c>
      <c r="DO142" s="522"/>
      <c r="DP142" s="522">
        <f t="shared" si="20"/>
        <v>0</v>
      </c>
      <c r="DQ142" s="522"/>
      <c r="DR142" s="522">
        <f t="shared" si="21"/>
        <v>0</v>
      </c>
      <c r="DS142" s="522"/>
      <c r="DT142" s="522">
        <f t="shared" si="23"/>
        <v>0</v>
      </c>
      <c r="DU142" s="522"/>
    </row>
    <row r="143" spans="1:125" ht="15" customHeight="1">
      <c r="A143" s="18"/>
      <c r="B143" s="51"/>
      <c r="C143" s="48" t="s">
        <v>5016</v>
      </c>
      <c r="D143" s="591" t="str">
        <f>IF(CNGE_2024_M3_Secc1!D366="","",CNGE_2024_M3_Secc1!D366)</f>
        <v/>
      </c>
      <c r="E143" s="592"/>
      <c r="F143" s="592"/>
      <c r="G143" s="592"/>
      <c r="H143" s="592"/>
      <c r="I143" s="592"/>
      <c r="J143" s="592"/>
      <c r="K143" s="592"/>
      <c r="L143" s="592"/>
      <c r="M143" s="593"/>
      <c r="N143" s="103"/>
      <c r="O143" s="103"/>
      <c r="P143" s="103"/>
      <c r="Q143" s="103"/>
      <c r="R143" s="423"/>
      <c r="S143" s="423"/>
      <c r="T143" s="103"/>
      <c r="U143" s="103"/>
      <c r="V143" s="423"/>
      <c r="W143" s="423"/>
      <c r="X143" s="103"/>
      <c r="Y143" s="103"/>
      <c r="Z143" s="423"/>
      <c r="AA143" s="423"/>
      <c r="AB143" s="103"/>
      <c r="AC143" s="103"/>
      <c r="AD143" s="103"/>
      <c r="AE143" s="2"/>
      <c r="DF143" s="522">
        <v>16</v>
      </c>
      <c r="DG143" s="522"/>
      <c r="DH143" s="522">
        <f t="shared" si="16"/>
        <v>0</v>
      </c>
      <c r="DI143" s="522"/>
      <c r="DJ143" s="522">
        <f t="shared" si="17"/>
        <v>0</v>
      </c>
      <c r="DK143" s="522"/>
      <c r="DL143" s="522">
        <f t="shared" si="18"/>
        <v>0</v>
      </c>
      <c r="DM143" s="522"/>
      <c r="DN143" s="522">
        <f t="shared" si="19"/>
        <v>0</v>
      </c>
      <c r="DO143" s="522"/>
      <c r="DP143" s="522">
        <f t="shared" si="20"/>
        <v>0</v>
      </c>
      <c r="DQ143" s="522"/>
      <c r="DR143" s="522">
        <f t="shared" si="21"/>
        <v>0</v>
      </c>
      <c r="DS143" s="522"/>
      <c r="DT143" s="522">
        <f t="shared" si="23"/>
        <v>0</v>
      </c>
      <c r="DU143" s="522"/>
    </row>
    <row r="144" spans="1:125" ht="15" customHeight="1">
      <c r="A144" s="18"/>
      <c r="B144" s="51"/>
      <c r="C144" s="48" t="s">
        <v>5017</v>
      </c>
      <c r="D144" s="591" t="str">
        <f>IF(CNGE_2024_M3_Secc1!D367="","",CNGE_2024_M3_Secc1!D367)</f>
        <v/>
      </c>
      <c r="E144" s="592"/>
      <c r="F144" s="592"/>
      <c r="G144" s="592"/>
      <c r="H144" s="592"/>
      <c r="I144" s="592"/>
      <c r="J144" s="592"/>
      <c r="K144" s="592"/>
      <c r="L144" s="592"/>
      <c r="M144" s="593"/>
      <c r="N144" s="103"/>
      <c r="O144" s="103"/>
      <c r="P144" s="103"/>
      <c r="Q144" s="103"/>
      <c r="R144" s="423"/>
      <c r="S144" s="423"/>
      <c r="T144" s="103"/>
      <c r="U144" s="103"/>
      <c r="V144" s="423"/>
      <c r="W144" s="423"/>
      <c r="X144" s="103"/>
      <c r="Y144" s="103"/>
      <c r="Z144" s="423"/>
      <c r="AA144" s="423"/>
      <c r="AB144" s="103"/>
      <c r="AC144" s="103"/>
      <c r="AD144" s="103"/>
      <c r="AE144" s="2"/>
      <c r="DF144" s="522">
        <v>17</v>
      </c>
      <c r="DG144" s="522"/>
      <c r="DH144" s="522">
        <f t="shared" si="16"/>
        <v>0</v>
      </c>
      <c r="DI144" s="522"/>
      <c r="DJ144" s="522">
        <f t="shared" si="17"/>
        <v>0</v>
      </c>
      <c r="DK144" s="522"/>
      <c r="DL144" s="522">
        <f t="shared" si="18"/>
        <v>0</v>
      </c>
      <c r="DM144" s="522"/>
      <c r="DN144" s="522">
        <f t="shared" si="19"/>
        <v>0</v>
      </c>
      <c r="DO144" s="522"/>
      <c r="DP144" s="522">
        <f t="shared" si="20"/>
        <v>0</v>
      </c>
      <c r="DQ144" s="522"/>
      <c r="DR144" s="522">
        <f t="shared" si="21"/>
        <v>0</v>
      </c>
      <c r="DS144" s="522"/>
      <c r="DT144" s="522">
        <f t="shared" si="23"/>
        <v>0</v>
      </c>
      <c r="DU144" s="522"/>
    </row>
    <row r="145" spans="1:125" ht="15" customHeight="1">
      <c r="A145" s="18"/>
      <c r="B145" s="51"/>
      <c r="C145" s="48" t="s">
        <v>5018</v>
      </c>
      <c r="D145" s="591" t="str">
        <f>IF(CNGE_2024_M3_Secc1!D368="","",CNGE_2024_M3_Secc1!D368)</f>
        <v/>
      </c>
      <c r="E145" s="592"/>
      <c r="F145" s="592"/>
      <c r="G145" s="592"/>
      <c r="H145" s="592"/>
      <c r="I145" s="592"/>
      <c r="J145" s="592"/>
      <c r="K145" s="592"/>
      <c r="L145" s="592"/>
      <c r="M145" s="593"/>
      <c r="N145" s="103"/>
      <c r="O145" s="103"/>
      <c r="P145" s="103"/>
      <c r="Q145" s="103"/>
      <c r="R145" s="423"/>
      <c r="S145" s="423"/>
      <c r="T145" s="103"/>
      <c r="U145" s="103"/>
      <c r="V145" s="423"/>
      <c r="W145" s="423"/>
      <c r="X145" s="103"/>
      <c r="Y145" s="103"/>
      <c r="Z145" s="423"/>
      <c r="AA145" s="423"/>
      <c r="AB145" s="103"/>
      <c r="AC145" s="103"/>
      <c r="AD145" s="103"/>
      <c r="AE145" s="2"/>
      <c r="DF145" s="522">
        <v>18</v>
      </c>
      <c r="DG145" s="522"/>
      <c r="DH145" s="522">
        <f t="shared" si="16"/>
        <v>0</v>
      </c>
      <c r="DI145" s="522"/>
      <c r="DJ145" s="522">
        <f t="shared" si="17"/>
        <v>0</v>
      </c>
      <c r="DK145" s="522"/>
      <c r="DL145" s="522">
        <f t="shared" si="18"/>
        <v>0</v>
      </c>
      <c r="DM145" s="522"/>
      <c r="DN145" s="522">
        <f t="shared" si="19"/>
        <v>0</v>
      </c>
      <c r="DO145" s="522"/>
      <c r="DP145" s="522">
        <f t="shared" si="20"/>
        <v>0</v>
      </c>
      <c r="DQ145" s="522"/>
      <c r="DR145" s="522">
        <f t="shared" si="21"/>
        <v>0</v>
      </c>
      <c r="DS145" s="522"/>
      <c r="DT145" s="522">
        <f t="shared" si="23"/>
        <v>0</v>
      </c>
      <c r="DU145" s="522"/>
    </row>
    <row r="146" spans="1:125" ht="15" customHeight="1">
      <c r="A146" s="18"/>
      <c r="B146" s="51"/>
      <c r="C146" s="48" t="s">
        <v>5019</v>
      </c>
      <c r="D146" s="591" t="str">
        <f>IF(CNGE_2024_M3_Secc1!D369="","",CNGE_2024_M3_Secc1!D369)</f>
        <v/>
      </c>
      <c r="E146" s="592"/>
      <c r="F146" s="592"/>
      <c r="G146" s="592"/>
      <c r="H146" s="592"/>
      <c r="I146" s="592"/>
      <c r="J146" s="592"/>
      <c r="K146" s="592"/>
      <c r="L146" s="592"/>
      <c r="M146" s="593"/>
      <c r="N146" s="103"/>
      <c r="O146" s="103"/>
      <c r="P146" s="103"/>
      <c r="Q146" s="103"/>
      <c r="R146" s="423"/>
      <c r="S146" s="423"/>
      <c r="T146" s="103"/>
      <c r="U146" s="103"/>
      <c r="V146" s="423"/>
      <c r="W146" s="423"/>
      <c r="X146" s="103"/>
      <c r="Y146" s="103"/>
      <c r="Z146" s="423"/>
      <c r="AA146" s="423"/>
      <c r="AB146" s="103"/>
      <c r="AC146" s="103"/>
      <c r="AD146" s="103"/>
      <c r="AE146" s="2"/>
      <c r="DF146" s="522">
        <v>19</v>
      </c>
      <c r="DG146" s="522"/>
      <c r="DH146" s="522">
        <f t="shared" si="16"/>
        <v>0</v>
      </c>
      <c r="DI146" s="522"/>
      <c r="DJ146" s="522">
        <f t="shared" si="17"/>
        <v>0</v>
      </c>
      <c r="DK146" s="522"/>
      <c r="DL146" s="522">
        <f t="shared" si="18"/>
        <v>0</v>
      </c>
      <c r="DM146" s="522"/>
      <c r="DN146" s="522">
        <f t="shared" si="19"/>
        <v>0</v>
      </c>
      <c r="DO146" s="522"/>
      <c r="DP146" s="522">
        <f t="shared" si="20"/>
        <v>0</v>
      </c>
      <c r="DQ146" s="522"/>
      <c r="DR146" s="522">
        <f t="shared" si="21"/>
        <v>0</v>
      </c>
      <c r="DS146" s="522"/>
      <c r="DT146" s="522">
        <f t="shared" si="23"/>
        <v>0</v>
      </c>
      <c r="DU146" s="522"/>
    </row>
    <row r="147" spans="1:125" ht="15" customHeight="1">
      <c r="A147" s="18"/>
      <c r="B147" s="51"/>
      <c r="C147" s="48" t="s">
        <v>5020</v>
      </c>
      <c r="D147" s="591" t="str">
        <f>IF(CNGE_2024_M3_Secc1!D370="","",CNGE_2024_M3_Secc1!D370)</f>
        <v/>
      </c>
      <c r="E147" s="592"/>
      <c r="F147" s="592"/>
      <c r="G147" s="592"/>
      <c r="H147" s="592"/>
      <c r="I147" s="592"/>
      <c r="J147" s="592"/>
      <c r="K147" s="592"/>
      <c r="L147" s="592"/>
      <c r="M147" s="593"/>
      <c r="N147" s="103"/>
      <c r="O147" s="103"/>
      <c r="P147" s="103"/>
      <c r="Q147" s="103"/>
      <c r="R147" s="423"/>
      <c r="S147" s="423"/>
      <c r="T147" s="103"/>
      <c r="U147" s="103"/>
      <c r="V147" s="423"/>
      <c r="W147" s="423"/>
      <c r="X147" s="103"/>
      <c r="Y147" s="103"/>
      <c r="Z147" s="423"/>
      <c r="AA147" s="423"/>
      <c r="AB147" s="103"/>
      <c r="AC147" s="103"/>
      <c r="AD147" s="103"/>
      <c r="AE147" s="2"/>
      <c r="DF147" s="522">
        <v>20</v>
      </c>
      <c r="DG147" s="522"/>
      <c r="DH147" s="522">
        <f t="shared" si="16"/>
        <v>0</v>
      </c>
      <c r="DI147" s="522"/>
      <c r="DJ147" s="522">
        <f t="shared" si="17"/>
        <v>0</v>
      </c>
      <c r="DK147" s="522"/>
      <c r="DL147" s="522">
        <f t="shared" si="18"/>
        <v>0</v>
      </c>
      <c r="DM147" s="522"/>
      <c r="DN147" s="522">
        <f t="shared" si="19"/>
        <v>0</v>
      </c>
      <c r="DO147" s="522"/>
      <c r="DP147" s="522">
        <f t="shared" si="20"/>
        <v>0</v>
      </c>
      <c r="DQ147" s="522"/>
      <c r="DR147" s="522">
        <f t="shared" si="21"/>
        <v>0</v>
      </c>
      <c r="DS147" s="522"/>
      <c r="DT147" s="522">
        <f t="shared" si="23"/>
        <v>0</v>
      </c>
      <c r="DU147" s="522"/>
    </row>
    <row r="148" spans="1:125" ht="15" customHeight="1">
      <c r="A148" s="18"/>
      <c r="B148" s="51"/>
      <c r="C148" s="48" t="s">
        <v>5021</v>
      </c>
      <c r="D148" s="591" t="str">
        <f>IF(CNGE_2024_M3_Secc1!D371="","",CNGE_2024_M3_Secc1!D371)</f>
        <v/>
      </c>
      <c r="E148" s="592"/>
      <c r="F148" s="592"/>
      <c r="G148" s="592"/>
      <c r="H148" s="592"/>
      <c r="I148" s="592"/>
      <c r="J148" s="592"/>
      <c r="K148" s="592"/>
      <c r="L148" s="592"/>
      <c r="M148" s="593"/>
      <c r="N148" s="103"/>
      <c r="O148" s="103"/>
      <c r="P148" s="103"/>
      <c r="Q148" s="103"/>
      <c r="R148" s="423"/>
      <c r="S148" s="423"/>
      <c r="T148" s="103"/>
      <c r="U148" s="103"/>
      <c r="V148" s="423"/>
      <c r="W148" s="423"/>
      <c r="X148" s="103"/>
      <c r="Y148" s="103"/>
      <c r="Z148" s="423"/>
      <c r="AA148" s="423"/>
      <c r="AB148" s="103"/>
      <c r="AC148" s="103"/>
      <c r="AD148" s="103"/>
      <c r="AE148" s="2"/>
      <c r="DF148" s="522">
        <v>21</v>
      </c>
      <c r="DG148" s="522"/>
      <c r="DH148" s="522">
        <f t="shared" si="16"/>
        <v>0</v>
      </c>
      <c r="DI148" s="522"/>
      <c r="DJ148" s="522">
        <f t="shared" si="17"/>
        <v>0</v>
      </c>
      <c r="DK148" s="522"/>
      <c r="DL148" s="522">
        <f t="shared" si="18"/>
        <v>0</v>
      </c>
      <c r="DM148" s="522"/>
      <c r="DN148" s="522">
        <f t="shared" si="19"/>
        <v>0</v>
      </c>
      <c r="DO148" s="522"/>
      <c r="DP148" s="522">
        <f t="shared" si="20"/>
        <v>0</v>
      </c>
      <c r="DQ148" s="522"/>
      <c r="DR148" s="522">
        <f t="shared" si="21"/>
        <v>0</v>
      </c>
      <c r="DS148" s="522"/>
      <c r="DT148" s="522">
        <f t="shared" si="23"/>
        <v>0</v>
      </c>
      <c r="DU148" s="522"/>
    </row>
    <row r="149" spans="1:125" ht="15" customHeight="1">
      <c r="A149" s="18"/>
      <c r="B149" s="51"/>
      <c r="C149" s="48" t="s">
        <v>5022</v>
      </c>
      <c r="D149" s="591" t="str">
        <f>IF(CNGE_2024_M3_Secc1!D372="","",CNGE_2024_M3_Secc1!D372)</f>
        <v/>
      </c>
      <c r="E149" s="592"/>
      <c r="F149" s="592"/>
      <c r="G149" s="592"/>
      <c r="H149" s="592"/>
      <c r="I149" s="592"/>
      <c r="J149" s="592"/>
      <c r="K149" s="592"/>
      <c r="L149" s="592"/>
      <c r="M149" s="593"/>
      <c r="N149" s="103"/>
      <c r="O149" s="103"/>
      <c r="P149" s="103"/>
      <c r="Q149" s="103"/>
      <c r="R149" s="423"/>
      <c r="S149" s="423"/>
      <c r="T149" s="103"/>
      <c r="U149" s="103"/>
      <c r="V149" s="423"/>
      <c r="W149" s="423"/>
      <c r="X149" s="103"/>
      <c r="Y149" s="103"/>
      <c r="Z149" s="423"/>
      <c r="AA149" s="423"/>
      <c r="AB149" s="103"/>
      <c r="AC149" s="103"/>
      <c r="AD149" s="103"/>
      <c r="AE149" s="2"/>
      <c r="DF149" s="522">
        <v>22</v>
      </c>
      <c r="DG149" s="522"/>
      <c r="DH149" s="522">
        <f t="shared" si="16"/>
        <v>0</v>
      </c>
      <c r="DI149" s="522"/>
      <c r="DJ149" s="522">
        <f t="shared" si="17"/>
        <v>0</v>
      </c>
      <c r="DK149" s="522"/>
      <c r="DL149" s="522">
        <f t="shared" si="18"/>
        <v>0</v>
      </c>
      <c r="DM149" s="522"/>
      <c r="DN149" s="522">
        <f t="shared" si="19"/>
        <v>0</v>
      </c>
      <c r="DO149" s="522"/>
      <c r="DP149" s="522">
        <f t="shared" si="20"/>
        <v>0</v>
      </c>
      <c r="DQ149" s="522"/>
      <c r="DR149" s="522">
        <f t="shared" si="21"/>
        <v>0</v>
      </c>
      <c r="DS149" s="522"/>
      <c r="DT149" s="522">
        <f t="shared" si="23"/>
        <v>0</v>
      </c>
      <c r="DU149" s="522"/>
    </row>
    <row r="150" spans="1:125" ht="15" customHeight="1">
      <c r="A150" s="18"/>
      <c r="B150" s="51"/>
      <c r="C150" s="48" t="s">
        <v>5023</v>
      </c>
      <c r="D150" s="591" t="str">
        <f>IF(CNGE_2024_M3_Secc1!D373="","",CNGE_2024_M3_Secc1!D373)</f>
        <v/>
      </c>
      <c r="E150" s="592"/>
      <c r="F150" s="592"/>
      <c r="G150" s="592"/>
      <c r="H150" s="592"/>
      <c r="I150" s="592"/>
      <c r="J150" s="592"/>
      <c r="K150" s="592"/>
      <c r="L150" s="592"/>
      <c r="M150" s="593"/>
      <c r="N150" s="103"/>
      <c r="O150" s="103"/>
      <c r="P150" s="103"/>
      <c r="Q150" s="103"/>
      <c r="R150" s="423"/>
      <c r="S150" s="423"/>
      <c r="T150" s="103"/>
      <c r="U150" s="103"/>
      <c r="V150" s="423"/>
      <c r="W150" s="423"/>
      <c r="X150" s="103"/>
      <c r="Y150" s="103"/>
      <c r="Z150" s="423"/>
      <c r="AA150" s="423"/>
      <c r="AB150" s="103"/>
      <c r="AC150" s="103"/>
      <c r="AD150" s="103"/>
      <c r="AE150" s="2"/>
      <c r="DF150" s="522">
        <v>23</v>
      </c>
      <c r="DG150" s="522"/>
      <c r="DH150" s="522">
        <f t="shared" si="16"/>
        <v>0</v>
      </c>
      <c r="DI150" s="522"/>
      <c r="DJ150" s="522">
        <f t="shared" si="17"/>
        <v>0</v>
      </c>
      <c r="DK150" s="522"/>
      <c r="DL150" s="522">
        <f t="shared" si="18"/>
        <v>0</v>
      </c>
      <c r="DM150" s="522"/>
      <c r="DN150" s="522">
        <f t="shared" si="19"/>
        <v>0</v>
      </c>
      <c r="DO150" s="522"/>
      <c r="DP150" s="522">
        <f t="shared" si="20"/>
        <v>0</v>
      </c>
      <c r="DQ150" s="522"/>
      <c r="DR150" s="522">
        <f t="shared" si="21"/>
        <v>0</v>
      </c>
      <c r="DS150" s="522"/>
      <c r="DT150" s="522">
        <f t="shared" si="23"/>
        <v>0</v>
      </c>
      <c r="DU150" s="522"/>
    </row>
    <row r="151" spans="1:125" ht="15" customHeight="1">
      <c r="A151" s="18"/>
      <c r="B151" s="51"/>
      <c r="C151" s="48" t="s">
        <v>5024</v>
      </c>
      <c r="D151" s="591" t="str">
        <f>IF(CNGE_2024_M3_Secc1!D374="","",CNGE_2024_M3_Secc1!D374)</f>
        <v/>
      </c>
      <c r="E151" s="592"/>
      <c r="F151" s="592"/>
      <c r="G151" s="592"/>
      <c r="H151" s="592"/>
      <c r="I151" s="592"/>
      <c r="J151" s="592"/>
      <c r="K151" s="592"/>
      <c r="L151" s="592"/>
      <c r="M151" s="593"/>
      <c r="N151" s="103"/>
      <c r="O151" s="103"/>
      <c r="P151" s="103"/>
      <c r="Q151" s="103"/>
      <c r="R151" s="423"/>
      <c r="S151" s="423"/>
      <c r="T151" s="103"/>
      <c r="U151" s="103"/>
      <c r="V151" s="423"/>
      <c r="W151" s="423"/>
      <c r="X151" s="103"/>
      <c r="Y151" s="103"/>
      <c r="Z151" s="423"/>
      <c r="AA151" s="423"/>
      <c r="AB151" s="103"/>
      <c r="AC151" s="103"/>
      <c r="AD151" s="103"/>
      <c r="AE151" s="2"/>
      <c r="DF151" s="522">
        <v>24</v>
      </c>
      <c r="DG151" s="522"/>
      <c r="DH151" s="522">
        <f t="shared" si="16"/>
        <v>0</v>
      </c>
      <c r="DI151" s="522"/>
      <c r="DJ151" s="522">
        <f t="shared" si="17"/>
        <v>0</v>
      </c>
      <c r="DK151" s="522"/>
      <c r="DL151" s="522">
        <f t="shared" si="18"/>
        <v>0</v>
      </c>
      <c r="DM151" s="522"/>
      <c r="DN151" s="522">
        <f t="shared" si="19"/>
        <v>0</v>
      </c>
      <c r="DO151" s="522"/>
      <c r="DP151" s="522">
        <f t="shared" si="20"/>
        <v>0</v>
      </c>
      <c r="DQ151" s="522"/>
      <c r="DR151" s="522">
        <f t="shared" si="21"/>
        <v>0</v>
      </c>
      <c r="DS151" s="522"/>
      <c r="DT151" s="522">
        <f t="shared" si="23"/>
        <v>0</v>
      </c>
      <c r="DU151" s="522"/>
    </row>
    <row r="152" spans="1:125" ht="15" customHeight="1">
      <c r="A152" s="18"/>
      <c r="B152" s="51"/>
      <c r="C152" s="48" t="s">
        <v>5025</v>
      </c>
      <c r="D152" s="591" t="str">
        <f>IF(CNGE_2024_M3_Secc1!D375="","",CNGE_2024_M3_Secc1!D375)</f>
        <v/>
      </c>
      <c r="E152" s="592"/>
      <c r="F152" s="592"/>
      <c r="G152" s="592"/>
      <c r="H152" s="592"/>
      <c r="I152" s="592"/>
      <c r="J152" s="592"/>
      <c r="K152" s="592"/>
      <c r="L152" s="592"/>
      <c r="M152" s="593"/>
      <c r="N152" s="103"/>
      <c r="O152" s="103"/>
      <c r="P152" s="103"/>
      <c r="Q152" s="103"/>
      <c r="R152" s="423"/>
      <c r="S152" s="423"/>
      <c r="T152" s="103"/>
      <c r="U152" s="103"/>
      <c r="V152" s="423"/>
      <c r="W152" s="423"/>
      <c r="X152" s="103"/>
      <c r="Y152" s="103"/>
      <c r="Z152" s="423"/>
      <c r="AA152" s="423"/>
      <c r="AB152" s="103"/>
      <c r="AC152" s="103"/>
      <c r="AD152" s="103"/>
      <c r="AE152" s="2"/>
      <c r="DF152" s="522">
        <v>25</v>
      </c>
      <c r="DG152" s="522"/>
      <c r="DH152" s="522">
        <f t="shared" si="16"/>
        <v>0</v>
      </c>
      <c r="DI152" s="522"/>
      <c r="DJ152" s="522">
        <f t="shared" si="17"/>
        <v>0</v>
      </c>
      <c r="DK152" s="522"/>
      <c r="DL152" s="522">
        <f t="shared" si="18"/>
        <v>0</v>
      </c>
      <c r="DM152" s="522"/>
      <c r="DN152" s="522">
        <f t="shared" si="19"/>
        <v>0</v>
      </c>
      <c r="DO152" s="522"/>
      <c r="DP152" s="522">
        <f t="shared" si="20"/>
        <v>0</v>
      </c>
      <c r="DQ152" s="522"/>
      <c r="DR152" s="522">
        <f t="shared" si="21"/>
        <v>0</v>
      </c>
      <c r="DS152" s="522"/>
      <c r="DT152" s="522">
        <f t="shared" si="23"/>
        <v>0</v>
      </c>
      <c r="DU152" s="522"/>
    </row>
    <row r="153" spans="1:125" ht="15" customHeight="1">
      <c r="A153" s="18"/>
      <c r="B153" s="51"/>
      <c r="C153" s="48" t="s">
        <v>5026</v>
      </c>
      <c r="D153" s="591" t="str">
        <f>IF(CNGE_2024_M3_Secc1!D376="","",CNGE_2024_M3_Secc1!D376)</f>
        <v/>
      </c>
      <c r="E153" s="592"/>
      <c r="F153" s="592"/>
      <c r="G153" s="592"/>
      <c r="H153" s="592"/>
      <c r="I153" s="592"/>
      <c r="J153" s="592"/>
      <c r="K153" s="592"/>
      <c r="L153" s="592"/>
      <c r="M153" s="593"/>
      <c r="N153" s="103"/>
      <c r="O153" s="103"/>
      <c r="P153" s="103"/>
      <c r="Q153" s="103"/>
      <c r="R153" s="423"/>
      <c r="S153" s="423"/>
      <c r="T153" s="103"/>
      <c r="U153" s="103"/>
      <c r="V153" s="423"/>
      <c r="W153" s="423"/>
      <c r="X153" s="103"/>
      <c r="Y153" s="103"/>
      <c r="Z153" s="423"/>
      <c r="AA153" s="423"/>
      <c r="AB153" s="103"/>
      <c r="AC153" s="103"/>
      <c r="AD153" s="103"/>
      <c r="AE153" s="2"/>
      <c r="DF153" s="522">
        <v>26</v>
      </c>
      <c r="DG153" s="522"/>
      <c r="DH153" s="522">
        <f t="shared" si="16"/>
        <v>0</v>
      </c>
      <c r="DI153" s="522"/>
      <c r="DJ153" s="522">
        <f t="shared" si="17"/>
        <v>0</v>
      </c>
      <c r="DK153" s="522"/>
      <c r="DL153" s="522">
        <f t="shared" si="18"/>
        <v>0</v>
      </c>
      <c r="DM153" s="522"/>
      <c r="DN153" s="522">
        <f t="shared" si="19"/>
        <v>0</v>
      </c>
      <c r="DO153" s="522"/>
      <c r="DP153" s="522">
        <f t="shared" si="20"/>
        <v>0</v>
      </c>
      <c r="DQ153" s="522"/>
      <c r="DR153" s="522">
        <f t="shared" si="21"/>
        <v>0</v>
      </c>
      <c r="DS153" s="522"/>
      <c r="DT153" s="522">
        <f t="shared" si="23"/>
        <v>0</v>
      </c>
      <c r="DU153" s="522"/>
    </row>
    <row r="154" spans="1:125" ht="15" customHeight="1">
      <c r="A154" s="18"/>
      <c r="B154" s="51"/>
      <c r="C154" s="48" t="s">
        <v>5027</v>
      </c>
      <c r="D154" s="591" t="str">
        <f>IF(CNGE_2024_M3_Secc1!D377="","",CNGE_2024_M3_Secc1!D377)</f>
        <v/>
      </c>
      <c r="E154" s="592"/>
      <c r="F154" s="592"/>
      <c r="G154" s="592"/>
      <c r="H154" s="592"/>
      <c r="I154" s="592"/>
      <c r="J154" s="592"/>
      <c r="K154" s="592"/>
      <c r="L154" s="592"/>
      <c r="M154" s="593"/>
      <c r="N154" s="103"/>
      <c r="O154" s="103"/>
      <c r="P154" s="103"/>
      <c r="Q154" s="103"/>
      <c r="R154" s="423"/>
      <c r="S154" s="423"/>
      <c r="T154" s="103"/>
      <c r="U154" s="103"/>
      <c r="V154" s="423"/>
      <c r="W154" s="423"/>
      <c r="X154" s="103"/>
      <c r="Y154" s="103"/>
      <c r="Z154" s="423"/>
      <c r="AA154" s="423"/>
      <c r="AB154" s="103"/>
      <c r="AC154" s="103"/>
      <c r="AD154" s="103"/>
      <c r="AE154" s="2"/>
      <c r="DF154" s="522">
        <v>27</v>
      </c>
      <c r="DG154" s="522"/>
      <c r="DH154" s="522">
        <f t="shared" si="16"/>
        <v>0</v>
      </c>
      <c r="DI154" s="522"/>
      <c r="DJ154" s="522">
        <f t="shared" si="17"/>
        <v>0</v>
      </c>
      <c r="DK154" s="522"/>
      <c r="DL154" s="522">
        <f t="shared" si="18"/>
        <v>0</v>
      </c>
      <c r="DM154" s="522"/>
      <c r="DN154" s="522">
        <f t="shared" si="19"/>
        <v>0</v>
      </c>
      <c r="DO154" s="522"/>
      <c r="DP154" s="522">
        <f t="shared" si="20"/>
        <v>0</v>
      </c>
      <c r="DQ154" s="522"/>
      <c r="DR154" s="522">
        <f t="shared" si="21"/>
        <v>0</v>
      </c>
      <c r="DS154" s="522"/>
      <c r="DT154" s="522">
        <f t="shared" si="23"/>
        <v>0</v>
      </c>
      <c r="DU154" s="522"/>
    </row>
    <row r="155" spans="1:125" ht="15" customHeight="1">
      <c r="A155" s="18"/>
      <c r="B155" s="51"/>
      <c r="C155" s="48" t="s">
        <v>5028</v>
      </c>
      <c r="D155" s="591" t="str">
        <f>IF(CNGE_2024_M3_Secc1!D378="","",CNGE_2024_M3_Secc1!D378)</f>
        <v/>
      </c>
      <c r="E155" s="592"/>
      <c r="F155" s="592"/>
      <c r="G155" s="592"/>
      <c r="H155" s="592"/>
      <c r="I155" s="592"/>
      <c r="J155" s="592"/>
      <c r="K155" s="592"/>
      <c r="L155" s="592"/>
      <c r="M155" s="593"/>
      <c r="N155" s="103"/>
      <c r="O155" s="103"/>
      <c r="P155" s="103"/>
      <c r="Q155" s="103"/>
      <c r="R155" s="423"/>
      <c r="S155" s="423"/>
      <c r="T155" s="103"/>
      <c r="U155" s="103"/>
      <c r="V155" s="423"/>
      <c r="W155" s="423"/>
      <c r="X155" s="103"/>
      <c r="Y155" s="103"/>
      <c r="Z155" s="423"/>
      <c r="AA155" s="423"/>
      <c r="AB155" s="103"/>
      <c r="AC155" s="103"/>
      <c r="AD155" s="103"/>
      <c r="AE155" s="2"/>
      <c r="DF155" s="522">
        <v>28</v>
      </c>
      <c r="DG155" s="522"/>
      <c r="DH155" s="522">
        <f t="shared" si="16"/>
        <v>0</v>
      </c>
      <c r="DI155" s="522"/>
      <c r="DJ155" s="522">
        <f t="shared" si="17"/>
        <v>0</v>
      </c>
      <c r="DK155" s="522"/>
      <c r="DL155" s="522">
        <f t="shared" si="18"/>
        <v>0</v>
      </c>
      <c r="DM155" s="522"/>
      <c r="DN155" s="522">
        <f t="shared" si="19"/>
        <v>0</v>
      </c>
      <c r="DO155" s="522"/>
      <c r="DP155" s="522">
        <f t="shared" si="20"/>
        <v>0</v>
      </c>
      <c r="DQ155" s="522"/>
      <c r="DR155" s="522">
        <f t="shared" si="21"/>
        <v>0</v>
      </c>
      <c r="DS155" s="522"/>
      <c r="DT155" s="522">
        <f t="shared" si="23"/>
        <v>0</v>
      </c>
      <c r="DU155" s="522"/>
    </row>
    <row r="156" spans="1:125" ht="15" customHeight="1">
      <c r="A156" s="18"/>
      <c r="B156" s="51"/>
      <c r="C156" s="48" t="s">
        <v>5029</v>
      </c>
      <c r="D156" s="591" t="str">
        <f>IF(CNGE_2024_M3_Secc1!D379="","",CNGE_2024_M3_Secc1!D379)</f>
        <v/>
      </c>
      <c r="E156" s="592"/>
      <c r="F156" s="592"/>
      <c r="G156" s="592"/>
      <c r="H156" s="592"/>
      <c r="I156" s="592"/>
      <c r="J156" s="592"/>
      <c r="K156" s="592"/>
      <c r="L156" s="592"/>
      <c r="M156" s="593"/>
      <c r="N156" s="103"/>
      <c r="O156" s="103"/>
      <c r="P156" s="103"/>
      <c r="Q156" s="103"/>
      <c r="R156" s="423"/>
      <c r="S156" s="423"/>
      <c r="T156" s="103"/>
      <c r="U156" s="103"/>
      <c r="V156" s="423"/>
      <c r="W156" s="423"/>
      <c r="X156" s="103"/>
      <c r="Y156" s="103"/>
      <c r="Z156" s="423"/>
      <c r="AA156" s="423"/>
      <c r="AB156" s="103"/>
      <c r="AC156" s="103"/>
      <c r="AD156" s="103"/>
      <c r="AE156" s="2"/>
      <c r="DF156" s="522">
        <v>29</v>
      </c>
      <c r="DG156" s="522"/>
      <c r="DH156" s="522">
        <f t="shared" si="16"/>
        <v>0</v>
      </c>
      <c r="DI156" s="522"/>
      <c r="DJ156" s="522">
        <f t="shared" si="17"/>
        <v>0</v>
      </c>
      <c r="DK156" s="522"/>
      <c r="DL156" s="522">
        <f t="shared" si="18"/>
        <v>0</v>
      </c>
      <c r="DM156" s="522"/>
      <c r="DN156" s="522">
        <f t="shared" si="19"/>
        <v>0</v>
      </c>
      <c r="DO156" s="522"/>
      <c r="DP156" s="522">
        <f t="shared" si="20"/>
        <v>0</v>
      </c>
      <c r="DQ156" s="522"/>
      <c r="DR156" s="522">
        <f t="shared" si="21"/>
        <v>0</v>
      </c>
      <c r="DS156" s="522"/>
      <c r="DT156" s="522">
        <f t="shared" si="23"/>
        <v>0</v>
      </c>
      <c r="DU156" s="522"/>
    </row>
    <row r="157" spans="1:125" ht="15" customHeight="1">
      <c r="A157" s="18"/>
      <c r="B157" s="51"/>
      <c r="C157" s="48" t="s">
        <v>5030</v>
      </c>
      <c r="D157" s="591" t="str">
        <f>IF(CNGE_2024_M3_Secc1!D380="","",CNGE_2024_M3_Secc1!D380)</f>
        <v/>
      </c>
      <c r="E157" s="592"/>
      <c r="F157" s="592"/>
      <c r="G157" s="592"/>
      <c r="H157" s="592"/>
      <c r="I157" s="592"/>
      <c r="J157" s="592"/>
      <c r="K157" s="592"/>
      <c r="L157" s="592"/>
      <c r="M157" s="593"/>
      <c r="N157" s="103"/>
      <c r="O157" s="103"/>
      <c r="P157" s="103"/>
      <c r="Q157" s="103"/>
      <c r="R157" s="423"/>
      <c r="S157" s="423"/>
      <c r="T157" s="103"/>
      <c r="U157" s="103"/>
      <c r="V157" s="423"/>
      <c r="W157" s="423"/>
      <c r="X157" s="103"/>
      <c r="Y157" s="103"/>
      <c r="Z157" s="423"/>
      <c r="AA157" s="423"/>
      <c r="AB157" s="103"/>
      <c r="AC157" s="103"/>
      <c r="AD157" s="103"/>
      <c r="AE157" s="2"/>
      <c r="DF157" s="522">
        <v>30</v>
      </c>
      <c r="DG157" s="522"/>
      <c r="DH157" s="522">
        <f t="shared" si="16"/>
        <v>0</v>
      </c>
      <c r="DI157" s="522"/>
      <c r="DJ157" s="522">
        <f t="shared" si="17"/>
        <v>0</v>
      </c>
      <c r="DK157" s="522"/>
      <c r="DL157" s="522">
        <f t="shared" si="18"/>
        <v>0</v>
      </c>
      <c r="DM157" s="522"/>
      <c r="DN157" s="522">
        <f t="shared" si="19"/>
        <v>0</v>
      </c>
      <c r="DO157" s="522"/>
      <c r="DP157" s="522">
        <f t="shared" si="20"/>
        <v>0</v>
      </c>
      <c r="DQ157" s="522"/>
      <c r="DR157" s="522">
        <f t="shared" si="21"/>
        <v>0</v>
      </c>
      <c r="DS157" s="522"/>
      <c r="DT157" s="522">
        <f t="shared" si="23"/>
        <v>0</v>
      </c>
      <c r="DU157" s="522"/>
    </row>
    <row r="158" spans="1:125" ht="15" customHeight="1">
      <c r="A158" s="17"/>
      <c r="B158" s="17"/>
      <c r="C158" s="17"/>
      <c r="D158" s="17"/>
      <c r="E158" s="17"/>
      <c r="F158" s="17"/>
      <c r="G158" s="17"/>
      <c r="H158" s="17"/>
      <c r="J158" s="49"/>
      <c r="K158" s="60"/>
      <c r="L158" s="49"/>
      <c r="M158" s="49" t="s">
        <v>5115</v>
      </c>
      <c r="N158" s="135">
        <f>IF(AND(SUM(N127:N157)=0,COUNTIF(N127:N157,"NS")&gt;0),"NS",
IF(AND(SUM(N127:N157)=0,COUNTIF(N127:N157,0)&gt;0),0,
IF(AND(SUM(N127:N157)=0,COUNTIF(N127:N157,"NA")&gt;0),"NA",
SUM(N127:N157))))</f>
        <v>0</v>
      </c>
      <c r="O158" s="135">
        <f t="shared" ref="O158:AD158" si="24">IF(AND(SUM(O127:O157)=0,COUNTIF(O127:O157,"NS")&gt;0),"NS",
IF(AND(SUM(O127:O157)=0,COUNTIF(O127:O157,0)&gt;0),0,
IF(AND(SUM(O127:O157)=0,COUNTIF(O127:O157,"NA")&gt;0),"NA",
SUM(O127:O157))))</f>
        <v>0</v>
      </c>
      <c r="P158" s="135">
        <f t="shared" si="24"/>
        <v>0</v>
      </c>
      <c r="Q158" s="135">
        <f t="shared" si="24"/>
        <v>0</v>
      </c>
      <c r="R158" s="135">
        <f t="shared" si="24"/>
        <v>0</v>
      </c>
      <c r="S158" s="135">
        <f t="shared" si="24"/>
        <v>0</v>
      </c>
      <c r="T158" s="135">
        <f t="shared" si="24"/>
        <v>0</v>
      </c>
      <c r="U158" s="135">
        <f t="shared" si="24"/>
        <v>0</v>
      </c>
      <c r="V158" s="135">
        <f t="shared" si="24"/>
        <v>0</v>
      </c>
      <c r="W158" s="135">
        <f t="shared" si="24"/>
        <v>0</v>
      </c>
      <c r="X158" s="135">
        <f t="shared" si="24"/>
        <v>0</v>
      </c>
      <c r="Y158" s="135">
        <f t="shared" si="24"/>
        <v>0</v>
      </c>
      <c r="Z158" s="135">
        <f t="shared" si="24"/>
        <v>0</v>
      </c>
      <c r="AA158" s="135">
        <f t="shared" si="24"/>
        <v>0</v>
      </c>
      <c r="AB158" s="135">
        <f t="shared" si="24"/>
        <v>0</v>
      </c>
      <c r="AC158" s="135">
        <f t="shared" si="24"/>
        <v>0</v>
      </c>
      <c r="AD158" s="135">
        <f t="shared" si="24"/>
        <v>0</v>
      </c>
      <c r="AE158" s="2"/>
      <c r="DT158" s="529">
        <f>SUM(DT127:DU157)</f>
        <v>0</v>
      </c>
      <c r="DU158" s="529"/>
    </row>
    <row r="159" spans="1:125" ht="15" customHeight="1">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2"/>
    </row>
    <row r="160" spans="1:125" ht="24" customHeight="1">
      <c r="A160" s="18"/>
      <c r="B160" s="12"/>
      <c r="C160" s="505" t="s">
        <v>5117</v>
      </c>
      <c r="D160" s="505"/>
      <c r="E160" s="505"/>
      <c r="F160" s="505"/>
      <c r="G160" s="505"/>
      <c r="H160" s="505"/>
      <c r="I160" s="505"/>
      <c r="J160" s="505"/>
      <c r="K160" s="505"/>
      <c r="L160" s="505"/>
      <c r="M160" s="505"/>
      <c r="N160" s="505"/>
      <c r="O160" s="505"/>
      <c r="P160" s="505"/>
      <c r="Q160" s="505"/>
      <c r="R160" s="505"/>
      <c r="S160" s="505"/>
      <c r="T160" s="505"/>
      <c r="U160" s="505"/>
      <c r="V160" s="505"/>
      <c r="W160" s="505"/>
      <c r="X160" s="505"/>
      <c r="Y160" s="505"/>
      <c r="Z160" s="505"/>
      <c r="AA160" s="505"/>
      <c r="AB160" s="505"/>
      <c r="AC160" s="505"/>
      <c r="AD160" s="505"/>
      <c r="AE160" s="2"/>
    </row>
    <row r="161" spans="1:32" ht="60" customHeight="1">
      <c r="A161" s="18"/>
      <c r="B161" s="28"/>
      <c r="C161" s="564"/>
      <c r="D161" s="565"/>
      <c r="E161" s="565"/>
      <c r="F161" s="565"/>
      <c r="G161" s="565"/>
      <c r="H161" s="565"/>
      <c r="I161" s="565"/>
      <c r="J161" s="565"/>
      <c r="K161" s="565"/>
      <c r="L161" s="565"/>
      <c r="M161" s="565"/>
      <c r="N161" s="565"/>
      <c r="O161" s="565"/>
      <c r="P161" s="565"/>
      <c r="Q161" s="565"/>
      <c r="R161" s="565"/>
      <c r="S161" s="565"/>
      <c r="T161" s="565"/>
      <c r="U161" s="565"/>
      <c r="V161" s="565"/>
      <c r="W161" s="565"/>
      <c r="X161" s="565"/>
      <c r="Y161" s="565"/>
      <c r="Z161" s="565"/>
      <c r="AA161" s="565"/>
      <c r="AB161" s="565"/>
      <c r="AC161" s="565"/>
      <c r="AD161" s="566"/>
      <c r="AE161" s="2"/>
    </row>
    <row r="162" spans="1:32" ht="15" customHeight="1">
      <c r="A162" s="18"/>
      <c r="B162" s="470" t="str">
        <f>IF(AN156=0,"", IF(AN156=1,_xlfn.CONCAT("Error: Verificar sumas en el numeral ",AP156,"."),_xlfn.CONCAT("Error: Verificar sumas en los numerales ",AP156)))</f>
        <v/>
      </c>
      <c r="C162" s="470"/>
      <c r="D162" s="470"/>
      <c r="E162" s="47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2"/>
    </row>
    <row r="163" spans="1:32" ht="15" customHeight="1">
      <c r="A163" s="18"/>
      <c r="B163" s="470" t="str">
        <f>IF(DC133=0,"", IF(DC133=1,_xlfn.CONCAT("Error: Verificar la información registrada tomando en cuenta la instrucción ",DD133,"."),_xlfn.CONCAT("Error: Verificar la información registrada tomando en cuenta las instrucciones ",DD133)))</f>
        <v/>
      </c>
      <c r="C163" s="470"/>
      <c r="D163" s="470"/>
      <c r="E163" s="470"/>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2"/>
    </row>
    <row r="164" spans="1:32" s="38" customFormat="1" ht="15" customHeight="1">
      <c r="A164" s="18"/>
      <c r="B164" s="471" t="str">
        <f>IF(DT158=0,"","Error: Debe completar toda la información requerida.")</f>
        <v/>
      </c>
      <c r="C164" s="471"/>
      <c r="D164" s="471"/>
      <c r="E164" s="471"/>
      <c r="F164" s="471"/>
      <c r="G164" s="471"/>
      <c r="H164" s="471"/>
      <c r="I164" s="471"/>
      <c r="J164" s="471"/>
      <c r="K164" s="471"/>
      <c r="L164" s="471"/>
      <c r="M164" s="471"/>
      <c r="N164" s="471"/>
      <c r="O164" s="471"/>
      <c r="P164" s="471"/>
      <c r="Q164" s="471"/>
      <c r="R164" s="471"/>
      <c r="S164" s="471"/>
      <c r="T164" s="471"/>
      <c r="U164" s="471"/>
      <c r="V164" s="471"/>
      <c r="W164" s="471"/>
      <c r="X164" s="471"/>
      <c r="Y164" s="471"/>
      <c r="Z164" s="471"/>
      <c r="AA164" s="471"/>
      <c r="AB164" s="471"/>
      <c r="AC164" s="471"/>
      <c r="AD164" s="471"/>
      <c r="AE164" s="2"/>
      <c r="AF164" s="169"/>
    </row>
    <row r="165" spans="1:32" s="38" customFormat="1" ht="15" customHeight="1">
      <c r="A165" s="18"/>
      <c r="B165" s="254"/>
      <c r="C165" s="254"/>
      <c r="D165" s="254"/>
      <c r="E165" s="254"/>
      <c r="F165" s="254"/>
      <c r="G165" s="254"/>
      <c r="H165" s="254"/>
      <c r="I165" s="254"/>
      <c r="J165" s="254"/>
      <c r="K165" s="254"/>
      <c r="L165" s="254"/>
      <c r="M165" s="254"/>
      <c r="N165" s="254"/>
      <c r="O165" s="254"/>
      <c r="P165" s="254"/>
      <c r="Q165" s="254"/>
      <c r="R165" s="254"/>
      <c r="S165" s="254"/>
      <c r="T165" s="254"/>
      <c r="U165" s="254"/>
      <c r="V165" s="254"/>
      <c r="W165" s="254"/>
      <c r="X165" s="254"/>
      <c r="Y165" s="254"/>
      <c r="Z165" s="254"/>
      <c r="AA165" s="254"/>
      <c r="AB165" s="254"/>
      <c r="AC165" s="254"/>
      <c r="AD165" s="254"/>
      <c r="AE165" s="2"/>
      <c r="AF165" s="169"/>
    </row>
    <row r="166" spans="1:32" s="38" customFormat="1" ht="15" customHeight="1">
      <c r="A166" s="18"/>
      <c r="AE166" s="2"/>
      <c r="AF166" s="169"/>
    </row>
    <row r="167" spans="1:32" s="38" customFormat="1" ht="15" customHeight="1" thickBot="1">
      <c r="A167" s="18"/>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2"/>
      <c r="AF167" s="169"/>
    </row>
    <row r="168" spans="1:32" ht="15" customHeight="1" thickBot="1">
      <c r="A168" s="45" t="s">
        <v>5054</v>
      </c>
      <c r="B168" s="614" t="s">
        <v>6393</v>
      </c>
      <c r="C168" s="615"/>
      <c r="D168" s="615"/>
      <c r="E168" s="615"/>
      <c r="F168" s="615"/>
      <c r="G168" s="615"/>
      <c r="H168" s="615"/>
      <c r="I168" s="615"/>
      <c r="J168" s="615"/>
      <c r="K168" s="615"/>
      <c r="L168" s="615"/>
      <c r="M168" s="615"/>
      <c r="N168" s="615"/>
      <c r="O168" s="615"/>
      <c r="P168" s="615"/>
      <c r="Q168" s="615"/>
      <c r="R168" s="615"/>
      <c r="S168" s="615"/>
      <c r="T168" s="615"/>
      <c r="U168" s="615"/>
      <c r="V168" s="615"/>
      <c r="W168" s="615"/>
      <c r="X168" s="615"/>
      <c r="Y168" s="615"/>
      <c r="Z168" s="615"/>
      <c r="AA168" s="615"/>
      <c r="AB168" s="615"/>
      <c r="AC168" s="615"/>
      <c r="AD168" s="616"/>
      <c r="AE168" s="2"/>
    </row>
    <row r="169" spans="1:32" ht="15" customHeight="1">
      <c r="A169" s="18"/>
      <c r="B169" s="652" t="s">
        <v>5056</v>
      </c>
      <c r="C169" s="653"/>
      <c r="D169" s="653"/>
      <c r="E169" s="653"/>
      <c r="F169" s="653"/>
      <c r="G169" s="653"/>
      <c r="H169" s="653"/>
      <c r="I169" s="653"/>
      <c r="J169" s="653"/>
      <c r="K169" s="653"/>
      <c r="L169" s="653"/>
      <c r="M169" s="653"/>
      <c r="N169" s="653"/>
      <c r="O169" s="653"/>
      <c r="P169" s="653"/>
      <c r="Q169" s="653"/>
      <c r="R169" s="653"/>
      <c r="S169" s="653"/>
      <c r="T169" s="653"/>
      <c r="U169" s="653"/>
      <c r="V169" s="653"/>
      <c r="W169" s="653"/>
      <c r="X169" s="653"/>
      <c r="Y169" s="653"/>
      <c r="Z169" s="653"/>
      <c r="AA169" s="653"/>
      <c r="AB169" s="653"/>
      <c r="AC169" s="653"/>
      <c r="AD169" s="654"/>
      <c r="AE169" s="2"/>
    </row>
    <row r="170" spans="1:32" ht="40.5" customHeight="1">
      <c r="A170" s="18"/>
      <c r="B170" s="30"/>
      <c r="C170" s="492" t="s">
        <v>6394</v>
      </c>
      <c r="D170" s="492"/>
      <c r="E170" s="492"/>
      <c r="F170" s="492"/>
      <c r="G170" s="492"/>
      <c r="H170" s="492"/>
      <c r="I170" s="492"/>
      <c r="J170" s="492"/>
      <c r="K170" s="492"/>
      <c r="L170" s="492"/>
      <c r="M170" s="492"/>
      <c r="N170" s="492"/>
      <c r="O170" s="492"/>
      <c r="P170" s="492"/>
      <c r="Q170" s="492"/>
      <c r="R170" s="492"/>
      <c r="S170" s="492"/>
      <c r="T170" s="492"/>
      <c r="U170" s="492"/>
      <c r="V170" s="492"/>
      <c r="W170" s="492"/>
      <c r="X170" s="492"/>
      <c r="Y170" s="492"/>
      <c r="Z170" s="492"/>
      <c r="AA170" s="492"/>
      <c r="AB170" s="492"/>
      <c r="AC170" s="492"/>
      <c r="AD170" s="493"/>
      <c r="AE170" s="2"/>
    </row>
    <row r="171" spans="1:32" ht="36" customHeight="1">
      <c r="A171" s="18"/>
      <c r="B171" s="170"/>
      <c r="C171" s="492" t="s">
        <v>6311</v>
      </c>
      <c r="D171" s="492"/>
      <c r="E171" s="492"/>
      <c r="F171" s="492"/>
      <c r="G171" s="492"/>
      <c r="H171" s="492"/>
      <c r="I171" s="492"/>
      <c r="J171" s="492"/>
      <c r="K171" s="492"/>
      <c r="L171" s="492"/>
      <c r="M171" s="492"/>
      <c r="N171" s="492"/>
      <c r="O171" s="492"/>
      <c r="P171" s="492"/>
      <c r="Q171" s="492"/>
      <c r="R171" s="492"/>
      <c r="S171" s="492"/>
      <c r="T171" s="492"/>
      <c r="U171" s="492"/>
      <c r="V171" s="492"/>
      <c r="W171" s="492"/>
      <c r="X171" s="492"/>
      <c r="Y171" s="492"/>
      <c r="Z171" s="492"/>
      <c r="AA171" s="492"/>
      <c r="AB171" s="492"/>
      <c r="AC171" s="492"/>
      <c r="AD171" s="493"/>
      <c r="AE171" s="2"/>
    </row>
    <row r="172" spans="1:32" ht="15" customHeight="1">
      <c r="A172" s="18"/>
      <c r="B172" s="170"/>
      <c r="C172" s="492" t="s">
        <v>6395</v>
      </c>
      <c r="D172" s="492"/>
      <c r="E172" s="492"/>
      <c r="F172" s="492"/>
      <c r="G172" s="492"/>
      <c r="H172" s="492"/>
      <c r="I172" s="492"/>
      <c r="J172" s="492"/>
      <c r="K172" s="492"/>
      <c r="L172" s="492"/>
      <c r="M172" s="492"/>
      <c r="N172" s="492"/>
      <c r="O172" s="492"/>
      <c r="P172" s="492"/>
      <c r="Q172" s="492"/>
      <c r="R172" s="492"/>
      <c r="S172" s="492"/>
      <c r="T172" s="492"/>
      <c r="U172" s="492"/>
      <c r="V172" s="492"/>
      <c r="W172" s="492"/>
      <c r="X172" s="492"/>
      <c r="Y172" s="492"/>
      <c r="Z172" s="492"/>
      <c r="AA172" s="492"/>
      <c r="AB172" s="492"/>
      <c r="AC172" s="492"/>
      <c r="AD172" s="493"/>
      <c r="AE172" s="2"/>
    </row>
    <row r="173" spans="1:32" s="38" customFormat="1" ht="36" customHeight="1">
      <c r="A173" s="200"/>
      <c r="B173" s="200"/>
      <c r="C173" s="594" t="s">
        <v>6396</v>
      </c>
      <c r="D173" s="594"/>
      <c r="E173" s="594"/>
      <c r="F173" s="594"/>
      <c r="G173" s="594"/>
      <c r="H173" s="594"/>
      <c r="I173" s="594"/>
      <c r="J173" s="594"/>
      <c r="K173" s="594"/>
      <c r="L173" s="594"/>
      <c r="M173" s="594"/>
      <c r="N173" s="594"/>
      <c r="O173" s="594"/>
      <c r="P173" s="594"/>
      <c r="Q173" s="594"/>
      <c r="R173" s="594"/>
      <c r="S173" s="594"/>
      <c r="T173" s="594"/>
      <c r="U173" s="594"/>
      <c r="V173" s="594"/>
      <c r="W173" s="594"/>
      <c r="X173" s="594"/>
      <c r="Y173" s="594"/>
      <c r="Z173" s="594"/>
      <c r="AA173" s="594"/>
      <c r="AB173" s="594"/>
      <c r="AC173" s="594"/>
      <c r="AD173" s="610"/>
      <c r="AE173" s="2"/>
      <c r="AF173" s="169"/>
    </row>
    <row r="174" spans="1:32" s="38" customFormat="1" ht="24" customHeight="1">
      <c r="A174" s="18"/>
      <c r="B174" s="39"/>
      <c r="C174" s="492" t="s">
        <v>6397</v>
      </c>
      <c r="D174" s="492"/>
      <c r="E174" s="492"/>
      <c r="F174" s="492"/>
      <c r="G174" s="492"/>
      <c r="H174" s="492"/>
      <c r="I174" s="492"/>
      <c r="J174" s="492"/>
      <c r="K174" s="492"/>
      <c r="L174" s="492"/>
      <c r="M174" s="492"/>
      <c r="N174" s="492"/>
      <c r="O174" s="492"/>
      <c r="P174" s="492"/>
      <c r="Q174" s="492"/>
      <c r="R174" s="492"/>
      <c r="S174" s="492"/>
      <c r="T174" s="492"/>
      <c r="U174" s="492"/>
      <c r="V174" s="492"/>
      <c r="W174" s="492"/>
      <c r="X174" s="492"/>
      <c r="Y174" s="492"/>
      <c r="Z174" s="492"/>
      <c r="AA174" s="492"/>
      <c r="AB174" s="492"/>
      <c r="AC174" s="492"/>
      <c r="AD174" s="493"/>
      <c r="AE174" s="2"/>
      <c r="AF174" s="169"/>
    </row>
    <row r="175" spans="1:32" s="38" customFormat="1" ht="45.75" customHeight="1">
      <c r="A175" s="18"/>
      <c r="B175" s="44"/>
      <c r="C175" s="628" t="s">
        <v>6398</v>
      </c>
      <c r="D175" s="628"/>
      <c r="E175" s="628"/>
      <c r="F175" s="628"/>
      <c r="G175" s="628"/>
      <c r="H175" s="628"/>
      <c r="I175" s="628"/>
      <c r="J175" s="628"/>
      <c r="K175" s="628"/>
      <c r="L175" s="628"/>
      <c r="M175" s="628"/>
      <c r="N175" s="628"/>
      <c r="O175" s="628"/>
      <c r="P175" s="628"/>
      <c r="Q175" s="628"/>
      <c r="R175" s="628"/>
      <c r="S175" s="628"/>
      <c r="T175" s="628"/>
      <c r="U175" s="628"/>
      <c r="V175" s="628"/>
      <c r="W175" s="628"/>
      <c r="X175" s="628"/>
      <c r="Y175" s="628"/>
      <c r="Z175" s="628"/>
      <c r="AA175" s="628"/>
      <c r="AB175" s="628"/>
      <c r="AC175" s="628"/>
      <c r="AD175" s="629"/>
      <c r="AE175" s="2"/>
      <c r="AF175" s="169"/>
    </row>
    <row r="176" spans="1:32" s="38" customFormat="1" ht="15" customHeight="1">
      <c r="A176" s="18"/>
      <c r="B176" s="619" t="s">
        <v>5059</v>
      </c>
      <c r="C176" s="620"/>
      <c r="D176" s="620"/>
      <c r="E176" s="620"/>
      <c r="F176" s="620"/>
      <c r="G176" s="620"/>
      <c r="H176" s="620"/>
      <c r="I176" s="620"/>
      <c r="J176" s="620"/>
      <c r="K176" s="620"/>
      <c r="L176" s="620"/>
      <c r="M176" s="620"/>
      <c r="N176" s="620"/>
      <c r="O176" s="620"/>
      <c r="P176" s="620"/>
      <c r="Q176" s="620"/>
      <c r="R176" s="620"/>
      <c r="S176" s="620"/>
      <c r="T176" s="620"/>
      <c r="U176" s="620"/>
      <c r="V176" s="620"/>
      <c r="W176" s="620"/>
      <c r="X176" s="620"/>
      <c r="Y176" s="620"/>
      <c r="Z176" s="620"/>
      <c r="AA176" s="620"/>
      <c r="AB176" s="620"/>
      <c r="AC176" s="620"/>
      <c r="AD176" s="621"/>
      <c r="AE176" s="2"/>
      <c r="AF176" s="169"/>
    </row>
    <row r="177" spans="1:41" s="38" customFormat="1" ht="48" customHeight="1">
      <c r="A177" s="18"/>
      <c r="B177" s="214"/>
      <c r="C177" s="505" t="s">
        <v>6399</v>
      </c>
      <c r="D177" s="505"/>
      <c r="E177" s="505"/>
      <c r="F177" s="505"/>
      <c r="G177" s="505"/>
      <c r="H177" s="505"/>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6"/>
      <c r="AE177" s="2"/>
      <c r="AF177" s="169"/>
    </row>
    <row r="178" spans="1:41" ht="15" customHeight="1">
      <c r="A178" s="18"/>
      <c r="B178" s="51"/>
      <c r="C178" s="51"/>
      <c r="D178" s="51"/>
      <c r="E178" s="51"/>
      <c r="F178" s="51"/>
      <c r="G178" s="51"/>
      <c r="H178" s="51"/>
      <c r="I178" s="51"/>
      <c r="J178" s="51"/>
      <c r="K178" s="51"/>
      <c r="L178" s="51"/>
      <c r="M178" s="51"/>
      <c r="N178" s="51"/>
      <c r="O178" s="51"/>
      <c r="P178" s="51"/>
      <c r="Q178" s="51"/>
      <c r="R178" s="51"/>
      <c r="S178" s="197"/>
      <c r="T178" s="197"/>
      <c r="U178" s="197"/>
      <c r="V178" s="197"/>
      <c r="W178" s="197"/>
      <c r="X178" s="197"/>
      <c r="Y178" s="197"/>
      <c r="Z178" s="197"/>
      <c r="AA178" s="197"/>
      <c r="AB178" s="197"/>
      <c r="AC178" s="197"/>
      <c r="AD178" s="197"/>
      <c r="AE178" s="2"/>
    </row>
    <row r="179" spans="1:41" ht="24" customHeight="1">
      <c r="A179" s="18" t="s">
        <v>6400</v>
      </c>
      <c r="B179" s="624" t="s">
        <v>6401</v>
      </c>
      <c r="C179" s="624"/>
      <c r="D179" s="624"/>
      <c r="E179" s="624"/>
      <c r="F179" s="624"/>
      <c r="G179" s="624"/>
      <c r="H179" s="624"/>
      <c r="I179" s="624"/>
      <c r="J179" s="624"/>
      <c r="K179" s="624"/>
      <c r="L179" s="624"/>
      <c r="M179" s="624"/>
      <c r="N179" s="624"/>
      <c r="O179" s="624"/>
      <c r="P179" s="624"/>
      <c r="Q179" s="624"/>
      <c r="R179" s="624"/>
      <c r="S179" s="624"/>
      <c r="T179" s="624"/>
      <c r="U179" s="624"/>
      <c r="V179" s="624"/>
      <c r="W179" s="624"/>
      <c r="X179" s="624"/>
      <c r="Y179" s="624"/>
      <c r="Z179" s="624"/>
      <c r="AA179" s="624"/>
      <c r="AB179" s="624"/>
      <c r="AC179" s="624"/>
      <c r="AD179" s="624"/>
      <c r="AE179" s="2"/>
      <c r="AH179" s="522" t="s">
        <v>5066</v>
      </c>
      <c r="AI179" s="522"/>
      <c r="AJ179" s="522" t="s">
        <v>5067</v>
      </c>
      <c r="AK179" s="522"/>
      <c r="AL179" s="522" t="s">
        <v>5068</v>
      </c>
      <c r="AM179" s="522"/>
    </row>
    <row r="180" spans="1:41" ht="15" customHeight="1">
      <c r="A180" s="18"/>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2"/>
      <c r="AH180" s="807">
        <f>COUNTBLANK(C186:AD186)</f>
        <v>28</v>
      </c>
      <c r="AI180" s="807"/>
      <c r="AJ180" s="522">
        <v>28</v>
      </c>
      <c r="AK180" s="522"/>
      <c r="AL180" s="522">
        <v>20</v>
      </c>
      <c r="AM180" s="522"/>
    </row>
    <row r="181" spans="1:41" ht="15" customHeight="1">
      <c r="A181" s="18"/>
      <c r="B181" s="51"/>
      <c r="C181" s="15" t="s">
        <v>6318</v>
      </c>
      <c r="D181" s="51"/>
      <c r="E181" s="253"/>
      <c r="F181" s="253"/>
      <c r="G181" s="253"/>
      <c r="H181" s="253"/>
      <c r="I181" s="253"/>
      <c r="J181" s="253"/>
      <c r="K181" s="51"/>
      <c r="L181" s="51"/>
      <c r="M181" s="51"/>
      <c r="N181" s="51"/>
      <c r="O181" s="51"/>
      <c r="P181" s="51"/>
      <c r="Q181" s="51"/>
      <c r="R181" s="51"/>
      <c r="S181" s="51"/>
      <c r="T181" s="51"/>
      <c r="U181" s="51"/>
      <c r="V181" s="51"/>
      <c r="W181" s="51"/>
      <c r="X181" s="51"/>
      <c r="Y181" s="51"/>
      <c r="Z181" s="51"/>
      <c r="AA181" s="51"/>
      <c r="AB181" s="51"/>
      <c r="AC181" s="51"/>
      <c r="AD181" s="51"/>
      <c r="AE181" s="2"/>
    </row>
    <row r="182" spans="1:41" ht="15" customHeight="1">
      <c r="A182" s="18"/>
      <c r="B182" s="51"/>
      <c r="C182" s="51"/>
      <c r="D182" s="51"/>
      <c r="E182" s="253"/>
      <c r="F182" s="253"/>
      <c r="G182" s="253"/>
      <c r="H182" s="253"/>
      <c r="I182" s="253"/>
      <c r="J182" s="253"/>
      <c r="K182" s="51"/>
      <c r="L182" s="51"/>
      <c r="M182" s="51"/>
      <c r="N182" s="51"/>
      <c r="O182" s="51"/>
      <c r="P182" s="51"/>
      <c r="Q182" s="51"/>
      <c r="R182" s="51"/>
      <c r="S182" s="51"/>
      <c r="T182" s="51"/>
      <c r="U182" s="51"/>
      <c r="V182" s="51"/>
      <c r="W182" s="51"/>
      <c r="X182" s="51"/>
      <c r="Y182" s="51"/>
      <c r="Z182" s="51"/>
      <c r="AA182" s="51"/>
      <c r="AB182" s="51"/>
      <c r="AC182" s="51"/>
      <c r="AD182" s="51"/>
      <c r="AE182" s="2"/>
    </row>
    <row r="183" spans="1:41" s="38" customFormat="1" ht="15" customHeight="1">
      <c r="A183" s="18"/>
      <c r="B183" s="51"/>
      <c r="C183" s="442" t="s">
        <v>6402</v>
      </c>
      <c r="D183" s="443"/>
      <c r="E183" s="443"/>
      <c r="F183" s="443"/>
      <c r="G183" s="443"/>
      <c r="H183" s="443"/>
      <c r="I183" s="443"/>
      <c r="J183" s="443"/>
      <c r="K183" s="443"/>
      <c r="L183" s="443"/>
      <c r="M183" s="443"/>
      <c r="N183" s="443"/>
      <c r="O183" s="443"/>
      <c r="P183" s="443"/>
      <c r="Q183" s="443"/>
      <c r="R183" s="443"/>
      <c r="S183" s="443"/>
      <c r="T183" s="443"/>
      <c r="U183" s="443"/>
      <c r="V183" s="443"/>
      <c r="W183" s="443"/>
      <c r="X183" s="443"/>
      <c r="Y183" s="443"/>
      <c r="Z183" s="443"/>
      <c r="AA183" s="443"/>
      <c r="AB183" s="443"/>
      <c r="AC183" s="443"/>
      <c r="AD183" s="444"/>
      <c r="AE183" s="2"/>
      <c r="AF183" s="169"/>
    </row>
    <row r="184" spans="1:41" ht="15" customHeight="1">
      <c r="A184" s="18"/>
      <c r="B184" s="51"/>
      <c r="C184" s="604" t="s">
        <v>5090</v>
      </c>
      <c r="D184" s="605"/>
      <c r="E184" s="605"/>
      <c r="F184" s="605"/>
      <c r="G184" s="605"/>
      <c r="H184" s="605"/>
      <c r="I184" s="606"/>
      <c r="J184" s="460" t="s">
        <v>6403</v>
      </c>
      <c r="K184" s="461"/>
      <c r="L184" s="461"/>
      <c r="M184" s="461"/>
      <c r="N184" s="461"/>
      <c r="O184" s="461"/>
      <c r="P184" s="461"/>
      <c r="Q184" s="461"/>
      <c r="R184" s="462"/>
      <c r="S184" s="460" t="s">
        <v>6404</v>
      </c>
      <c r="T184" s="461"/>
      <c r="U184" s="461"/>
      <c r="V184" s="461"/>
      <c r="W184" s="461"/>
      <c r="X184" s="461"/>
      <c r="Y184" s="461"/>
      <c r="Z184" s="461"/>
      <c r="AA184" s="462"/>
      <c r="AB184" s="822" t="s">
        <v>6405</v>
      </c>
      <c r="AC184" s="900"/>
      <c r="AD184" s="823"/>
      <c r="AE184" s="2"/>
    </row>
    <row r="185" spans="1:41" ht="72" customHeight="1">
      <c r="A185" s="18"/>
      <c r="B185" s="51"/>
      <c r="C185" s="607"/>
      <c r="D185" s="608"/>
      <c r="E185" s="608"/>
      <c r="F185" s="608"/>
      <c r="G185" s="608"/>
      <c r="H185" s="608"/>
      <c r="I185" s="609"/>
      <c r="J185" s="693" t="s">
        <v>5757</v>
      </c>
      <c r="K185" s="741"/>
      <c r="L185" s="694"/>
      <c r="M185" s="693" t="s">
        <v>5758</v>
      </c>
      <c r="N185" s="741"/>
      <c r="O185" s="694"/>
      <c r="P185" s="693" t="s">
        <v>6321</v>
      </c>
      <c r="Q185" s="741"/>
      <c r="R185" s="694"/>
      <c r="S185" s="693" t="s">
        <v>5757</v>
      </c>
      <c r="T185" s="741"/>
      <c r="U185" s="694"/>
      <c r="V185" s="693" t="s">
        <v>5758</v>
      </c>
      <c r="W185" s="741"/>
      <c r="X185" s="694"/>
      <c r="Y185" s="693" t="s">
        <v>6321</v>
      </c>
      <c r="Z185" s="741"/>
      <c r="AA185" s="694"/>
      <c r="AB185" s="738"/>
      <c r="AC185" s="739"/>
      <c r="AD185" s="740"/>
      <c r="AE185" s="2"/>
      <c r="AH185" s="522" t="s">
        <v>5093</v>
      </c>
      <c r="AI185" s="522"/>
      <c r="AJ185" s="522" t="s">
        <v>5094</v>
      </c>
      <c r="AK185" s="522"/>
      <c r="AL185" s="522" t="s">
        <v>5095</v>
      </c>
      <c r="AM185" s="522"/>
      <c r="AN185" s="522" t="s">
        <v>5096</v>
      </c>
      <c r="AO185" s="522"/>
    </row>
    <row r="186" spans="1:41" ht="15" customHeight="1">
      <c r="A186" s="18"/>
      <c r="B186" s="51"/>
      <c r="C186" s="452"/>
      <c r="D186" s="452"/>
      <c r="E186" s="452"/>
      <c r="F186" s="452"/>
      <c r="G186" s="452"/>
      <c r="H186" s="452"/>
      <c r="I186" s="452"/>
      <c r="J186" s="447"/>
      <c r="K186" s="448"/>
      <c r="L186" s="449"/>
      <c r="M186" s="447"/>
      <c r="N186" s="448"/>
      <c r="O186" s="449"/>
      <c r="P186" s="447"/>
      <c r="Q186" s="448"/>
      <c r="R186" s="449"/>
      <c r="S186" s="447"/>
      <c r="T186" s="448"/>
      <c r="U186" s="449"/>
      <c r="V186" s="447"/>
      <c r="W186" s="448"/>
      <c r="X186" s="449"/>
      <c r="Y186" s="447"/>
      <c r="Z186" s="448"/>
      <c r="AA186" s="449"/>
      <c r="AB186" s="447"/>
      <c r="AC186" s="448"/>
      <c r="AD186" s="449"/>
      <c r="AE186" s="2"/>
      <c r="AH186" s="522">
        <f>IF(C186="",0,C186)</f>
        <v>0</v>
      </c>
      <c r="AI186" s="522"/>
      <c r="AJ186" s="522">
        <f>COUNTIF(J186:AD186,"NS")</f>
        <v>0</v>
      </c>
      <c r="AK186" s="522"/>
      <c r="AL186" s="524">
        <f>IF(COUNTIF(J186:AD186,"NA")=COUNTA(J185:AA185,AB184),"NA",SUM(J186:AD186))</f>
        <v>0</v>
      </c>
      <c r="AM186" s="526"/>
      <c r="AN186" s="535">
        <f>IF($AH$180=$AJ$180,0,IF(OR(AND(AH186=0,AJ186&gt;0),AND(AH186="NS",AL186&gt;0),AND(AH186="NS",AJ186=0,AL186=0)),1,IF(OR(AND(AJ186&gt;=2,AL186&lt;AH186),AND(AH186="NS",AL186=0,AJ186&gt;0),AH186=AL186),0,1)))</f>
        <v>0</v>
      </c>
      <c r="AO186" s="535"/>
    </row>
    <row r="187" spans="1:41" ht="15" customHeight="1">
      <c r="A187" s="18"/>
      <c r="B187" s="51"/>
      <c r="C187" s="51"/>
      <c r="D187" s="51"/>
      <c r="E187" s="253"/>
      <c r="F187" s="253"/>
      <c r="G187" s="253"/>
      <c r="H187" s="253"/>
      <c r="I187" s="253"/>
      <c r="J187" s="253"/>
      <c r="K187" s="51"/>
      <c r="L187" s="51"/>
      <c r="M187" s="51"/>
      <c r="N187" s="51"/>
      <c r="O187" s="51"/>
      <c r="P187" s="51"/>
      <c r="Q187" s="51"/>
      <c r="R187" s="51"/>
      <c r="S187" s="51"/>
      <c r="T187" s="51"/>
      <c r="U187" s="51"/>
      <c r="V187" s="51"/>
      <c r="W187" s="51"/>
      <c r="X187" s="51"/>
      <c r="Y187" s="51"/>
      <c r="Z187" s="51"/>
      <c r="AA187" s="51"/>
      <c r="AB187" s="51"/>
      <c r="AC187" s="51"/>
      <c r="AD187" s="51"/>
      <c r="AE187" s="2"/>
    </row>
    <row r="188" spans="1:41" ht="24" customHeight="1">
      <c r="A188" s="18"/>
      <c r="B188" s="101"/>
      <c r="C188" s="492" t="s">
        <v>5117</v>
      </c>
      <c r="D188" s="492"/>
      <c r="E188" s="492"/>
      <c r="F188" s="492"/>
      <c r="G188" s="492"/>
      <c r="H188" s="492"/>
      <c r="I188" s="492"/>
      <c r="J188" s="492"/>
      <c r="K188" s="492"/>
      <c r="L188" s="492"/>
      <c r="M188" s="492"/>
      <c r="N188" s="492"/>
      <c r="O188" s="492"/>
      <c r="P188" s="492"/>
      <c r="Q188" s="492"/>
      <c r="R188" s="492"/>
      <c r="S188" s="492"/>
      <c r="T188" s="492"/>
      <c r="U188" s="492"/>
      <c r="V188" s="492"/>
      <c r="W188" s="492"/>
      <c r="X188" s="492"/>
      <c r="Y188" s="492"/>
      <c r="Z188" s="492"/>
      <c r="AA188" s="492"/>
      <c r="AB188" s="492"/>
      <c r="AC188" s="492"/>
      <c r="AD188" s="492"/>
      <c r="AE188" s="2"/>
    </row>
    <row r="189" spans="1:41" ht="60" customHeight="1">
      <c r="A189" s="18"/>
      <c r="B189" s="51"/>
      <c r="C189" s="564"/>
      <c r="D189" s="565"/>
      <c r="E189" s="565"/>
      <c r="F189" s="565"/>
      <c r="G189" s="565"/>
      <c r="H189" s="565"/>
      <c r="I189" s="565"/>
      <c r="J189" s="565"/>
      <c r="K189" s="565"/>
      <c r="L189" s="565"/>
      <c r="M189" s="565"/>
      <c r="N189" s="565"/>
      <c r="O189" s="565"/>
      <c r="P189" s="565"/>
      <c r="Q189" s="565"/>
      <c r="R189" s="565"/>
      <c r="S189" s="565"/>
      <c r="T189" s="565"/>
      <c r="U189" s="565"/>
      <c r="V189" s="565"/>
      <c r="W189" s="565"/>
      <c r="X189" s="565"/>
      <c r="Y189" s="565"/>
      <c r="Z189" s="565"/>
      <c r="AA189" s="565"/>
      <c r="AB189" s="565"/>
      <c r="AC189" s="565"/>
      <c r="AD189" s="566"/>
      <c r="AE189" s="2"/>
    </row>
    <row r="190" spans="1:41" ht="15" customHeight="1">
      <c r="A190" s="18"/>
      <c r="B190" s="470" t="str">
        <f>IF(AN186=0,"","Error: Verificar sumas.")</f>
        <v/>
      </c>
      <c r="C190" s="470"/>
      <c r="D190" s="470"/>
      <c r="E190" s="470"/>
      <c r="F190" s="470"/>
      <c r="G190" s="470"/>
      <c r="H190" s="470"/>
      <c r="I190" s="470"/>
      <c r="J190" s="470"/>
      <c r="K190" s="470"/>
      <c r="L190" s="470"/>
      <c r="M190" s="470"/>
      <c r="N190" s="470"/>
      <c r="O190" s="470"/>
      <c r="P190" s="470"/>
      <c r="Q190" s="470"/>
      <c r="R190" s="470"/>
      <c r="S190" s="470"/>
      <c r="T190" s="470"/>
      <c r="U190" s="470"/>
      <c r="V190" s="470"/>
      <c r="W190" s="470"/>
      <c r="X190" s="470"/>
      <c r="Y190" s="470"/>
      <c r="Z190" s="470"/>
      <c r="AA190" s="470"/>
      <c r="AB190" s="470"/>
      <c r="AC190" s="470"/>
      <c r="AD190" s="470"/>
      <c r="AE190" s="2"/>
    </row>
    <row r="191" spans="1:41" ht="15" customHeight="1">
      <c r="A191" s="18"/>
      <c r="B191" s="471" t="str">
        <f>IF(OR($AH$180=AJ180,$AH$180=$AL$180),"","Error: Debe completar toda la información requerida.")</f>
        <v/>
      </c>
      <c r="C191" s="471"/>
      <c r="D191" s="471"/>
      <c r="E191" s="471"/>
      <c r="F191" s="471"/>
      <c r="G191" s="471"/>
      <c r="H191" s="471"/>
      <c r="I191" s="471"/>
      <c r="J191" s="471"/>
      <c r="K191" s="471"/>
      <c r="L191" s="471"/>
      <c r="M191" s="471"/>
      <c r="N191" s="471"/>
      <c r="O191" s="471"/>
      <c r="P191" s="471"/>
      <c r="Q191" s="471"/>
      <c r="R191" s="471"/>
      <c r="S191" s="471"/>
      <c r="T191" s="471"/>
      <c r="U191" s="471"/>
      <c r="V191" s="471"/>
      <c r="W191" s="471"/>
      <c r="X191" s="471"/>
      <c r="Y191" s="471"/>
      <c r="Z191" s="471"/>
      <c r="AA191" s="471"/>
      <c r="AB191" s="471"/>
      <c r="AC191" s="471"/>
      <c r="AD191" s="471"/>
      <c r="AE191" s="2"/>
    </row>
    <row r="192" spans="1:41" ht="15" customHeight="1">
      <c r="A192" s="18"/>
      <c r="B192" s="254"/>
      <c r="C192" s="254"/>
      <c r="D192" s="254"/>
      <c r="E192" s="254"/>
      <c r="F192" s="254"/>
      <c r="G192" s="254"/>
      <c r="H192" s="254"/>
      <c r="I192" s="254"/>
      <c r="J192" s="254"/>
      <c r="K192" s="254"/>
      <c r="L192" s="254"/>
      <c r="M192" s="254"/>
      <c r="N192" s="254"/>
      <c r="O192" s="254"/>
      <c r="P192" s="254"/>
      <c r="Q192" s="254"/>
      <c r="R192" s="254"/>
      <c r="S192" s="254"/>
      <c r="T192" s="254"/>
      <c r="U192" s="254"/>
      <c r="V192" s="254"/>
      <c r="W192" s="254"/>
      <c r="X192" s="254"/>
      <c r="Y192" s="254"/>
      <c r="Z192" s="254"/>
      <c r="AA192" s="254"/>
      <c r="AB192" s="254"/>
      <c r="AC192" s="254"/>
      <c r="AD192" s="254"/>
      <c r="AE192" s="2"/>
    </row>
    <row r="193" spans="1:43" ht="15" customHeight="1">
      <c r="A193" s="18"/>
      <c r="B193" s="254"/>
      <c r="C193" s="254"/>
      <c r="D193" s="254"/>
      <c r="E193" s="254"/>
      <c r="F193" s="254"/>
      <c r="G193" s="254"/>
      <c r="H193" s="254"/>
      <c r="I193" s="254"/>
      <c r="J193" s="254"/>
      <c r="K193" s="254"/>
      <c r="L193" s="254"/>
      <c r="M193" s="254"/>
      <c r="N193" s="254"/>
      <c r="O193" s="254"/>
      <c r="P193" s="254"/>
      <c r="Q193" s="254"/>
      <c r="R193" s="254"/>
      <c r="S193" s="254"/>
      <c r="T193" s="254"/>
      <c r="U193" s="254"/>
      <c r="V193" s="254"/>
      <c r="W193" s="254"/>
      <c r="X193" s="254"/>
      <c r="Y193" s="254"/>
      <c r="Z193" s="254"/>
      <c r="AA193" s="254"/>
      <c r="AB193" s="254"/>
      <c r="AC193" s="254"/>
      <c r="AD193" s="254"/>
      <c r="AE193" s="2"/>
    </row>
    <row r="194" spans="1:43" ht="15" customHeight="1">
      <c r="A194" s="18"/>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
    </row>
    <row r="195" spans="1:43" ht="15" customHeight="1">
      <c r="A195" s="18"/>
      <c r="B195" s="51"/>
      <c r="C195" s="51"/>
      <c r="D195" s="51"/>
      <c r="E195" s="253"/>
      <c r="F195" s="253"/>
      <c r="G195" s="253"/>
      <c r="H195" s="253"/>
      <c r="I195" s="253"/>
      <c r="J195" s="253"/>
      <c r="K195" s="51"/>
      <c r="L195" s="51"/>
      <c r="AE195" s="2"/>
    </row>
    <row r="196" spans="1:43" ht="15" customHeight="1">
      <c r="A196" s="18"/>
      <c r="B196" s="51"/>
      <c r="C196" s="15" t="s">
        <v>6326</v>
      </c>
      <c r="D196" s="51"/>
      <c r="E196" s="253"/>
      <c r="F196" s="253"/>
      <c r="G196" s="253"/>
      <c r="H196" s="253"/>
      <c r="I196" s="253"/>
      <c r="J196" s="253"/>
      <c r="K196" s="51"/>
      <c r="L196" s="51"/>
      <c r="AE196" s="2"/>
      <c r="AH196" s="522" t="s">
        <v>5066</v>
      </c>
      <c r="AI196" s="522"/>
      <c r="AJ196" s="522" t="s">
        <v>5067</v>
      </c>
      <c r="AK196" s="522"/>
      <c r="AL196" s="522" t="s">
        <v>5068</v>
      </c>
      <c r="AM196" s="522"/>
    </row>
    <row r="197" spans="1:43" ht="15" customHeight="1">
      <c r="A197" s="18"/>
      <c r="B197" s="51"/>
      <c r="C197" s="51"/>
      <c r="D197" s="51"/>
      <c r="E197" s="253"/>
      <c r="F197" s="253"/>
      <c r="G197" s="253"/>
      <c r="H197" s="253"/>
      <c r="I197" s="253"/>
      <c r="J197" s="253"/>
      <c r="AE197" s="2"/>
      <c r="AH197" s="807">
        <f>COUNTBLANK(O201:AD203)</f>
        <v>48</v>
      </c>
      <c r="AI197" s="807"/>
      <c r="AJ197" s="522">
        <v>48</v>
      </c>
      <c r="AK197" s="522"/>
      <c r="AL197" s="522">
        <v>24</v>
      </c>
      <c r="AM197" s="522"/>
    </row>
    <row r="198" spans="1:43" s="38" customFormat="1" ht="24" customHeight="1">
      <c r="A198" s="18"/>
      <c r="B198" s="51"/>
      <c r="C198" s="611" t="s">
        <v>6406</v>
      </c>
      <c r="D198" s="611"/>
      <c r="E198" s="611"/>
      <c r="F198" s="611"/>
      <c r="G198" s="611"/>
      <c r="H198" s="611"/>
      <c r="I198" s="611"/>
      <c r="J198" s="611"/>
      <c r="K198" s="611"/>
      <c r="L198" s="611"/>
      <c r="M198" s="611"/>
      <c r="N198" s="611"/>
      <c r="O198" s="445" t="s">
        <v>6407</v>
      </c>
      <c r="P198" s="445"/>
      <c r="Q198" s="445"/>
      <c r="R198" s="445"/>
      <c r="S198" s="445"/>
      <c r="T198" s="445"/>
      <c r="U198" s="445"/>
      <c r="V198" s="445"/>
      <c r="W198" s="445"/>
      <c r="X198" s="445"/>
      <c r="Y198" s="445"/>
      <c r="Z198" s="445"/>
      <c r="AA198" s="445"/>
      <c r="AB198" s="445"/>
      <c r="AC198" s="445"/>
      <c r="AD198" s="445"/>
      <c r="AF198" s="169"/>
    </row>
    <row r="199" spans="1:43" ht="15" customHeight="1">
      <c r="A199" s="18"/>
      <c r="B199" s="51"/>
      <c r="C199" s="611"/>
      <c r="D199" s="611"/>
      <c r="E199" s="611"/>
      <c r="F199" s="611"/>
      <c r="G199" s="611"/>
      <c r="H199" s="611"/>
      <c r="I199" s="611"/>
      <c r="J199" s="611"/>
      <c r="K199" s="611"/>
      <c r="L199" s="611"/>
      <c r="M199" s="611"/>
      <c r="N199" s="611"/>
      <c r="O199" s="824" t="s">
        <v>5090</v>
      </c>
      <c r="P199" s="826"/>
      <c r="Q199" s="450" t="s">
        <v>6403</v>
      </c>
      <c r="R199" s="450"/>
      <c r="S199" s="450"/>
      <c r="T199" s="450"/>
      <c r="U199" s="450"/>
      <c r="V199" s="450"/>
      <c r="W199" s="450" t="s">
        <v>6404</v>
      </c>
      <c r="X199" s="450"/>
      <c r="Y199" s="450"/>
      <c r="Z199" s="450"/>
      <c r="AA199" s="450"/>
      <c r="AB199" s="450"/>
      <c r="AC199" s="723" t="s">
        <v>6405</v>
      </c>
      <c r="AD199" s="723"/>
    </row>
    <row r="200" spans="1:43" ht="72" customHeight="1">
      <c r="A200" s="18"/>
      <c r="B200" s="51"/>
      <c r="C200" s="611"/>
      <c r="D200" s="611"/>
      <c r="E200" s="611"/>
      <c r="F200" s="611"/>
      <c r="G200" s="611"/>
      <c r="H200" s="611"/>
      <c r="I200" s="611"/>
      <c r="J200" s="611"/>
      <c r="K200" s="611"/>
      <c r="L200" s="611"/>
      <c r="M200" s="611"/>
      <c r="N200" s="611"/>
      <c r="O200" s="830"/>
      <c r="P200" s="832"/>
      <c r="Q200" s="723" t="s">
        <v>5757</v>
      </c>
      <c r="R200" s="723"/>
      <c r="S200" s="723" t="s">
        <v>5758</v>
      </c>
      <c r="T200" s="723"/>
      <c r="U200" s="723" t="s">
        <v>6321</v>
      </c>
      <c r="V200" s="723"/>
      <c r="W200" s="723" t="s">
        <v>5757</v>
      </c>
      <c r="X200" s="723"/>
      <c r="Y200" s="723" t="s">
        <v>5758</v>
      </c>
      <c r="Z200" s="723"/>
      <c r="AA200" s="723" t="s">
        <v>6321</v>
      </c>
      <c r="AB200" s="723"/>
      <c r="AC200" s="723"/>
      <c r="AD200" s="723"/>
      <c r="AH200" s="522" t="s">
        <v>5093</v>
      </c>
      <c r="AI200" s="522"/>
      <c r="AJ200" s="522" t="s">
        <v>5094</v>
      </c>
      <c r="AK200" s="522"/>
      <c r="AL200" s="522" t="s">
        <v>5095</v>
      </c>
      <c r="AM200" s="522"/>
      <c r="AN200" s="522" t="s">
        <v>5096</v>
      </c>
      <c r="AO200" s="522"/>
      <c r="AP200" s="127" t="s">
        <v>5097</v>
      </c>
      <c r="AQ200" s="128" t="s">
        <v>5098</v>
      </c>
    </row>
    <row r="201" spans="1:43" ht="15" customHeight="1">
      <c r="A201" s="18"/>
      <c r="B201" s="51"/>
      <c r="C201" s="48" t="s">
        <v>4992</v>
      </c>
      <c r="D201" s="901" t="s">
        <v>6374</v>
      </c>
      <c r="E201" s="902"/>
      <c r="F201" s="902"/>
      <c r="G201" s="902"/>
      <c r="H201" s="902"/>
      <c r="I201" s="902"/>
      <c r="J201" s="902"/>
      <c r="K201" s="902"/>
      <c r="L201" s="902"/>
      <c r="M201" s="902"/>
      <c r="N201" s="903"/>
      <c r="O201" s="452"/>
      <c r="P201" s="452"/>
      <c r="Q201" s="452"/>
      <c r="R201" s="452"/>
      <c r="S201" s="452"/>
      <c r="T201" s="452"/>
      <c r="U201" s="452"/>
      <c r="V201" s="452"/>
      <c r="W201" s="452"/>
      <c r="X201" s="452"/>
      <c r="Y201" s="452"/>
      <c r="Z201" s="452"/>
      <c r="AA201" s="452"/>
      <c r="AB201" s="452"/>
      <c r="AC201" s="452"/>
      <c r="AD201" s="452"/>
      <c r="AH201" s="522">
        <f>IF(O201="",0,O201)</f>
        <v>0</v>
      </c>
      <c r="AI201" s="522"/>
      <c r="AJ201" s="522">
        <f>COUNTIF(Q201:AD201,"NS")</f>
        <v>0</v>
      </c>
      <c r="AK201" s="522"/>
      <c r="AL201" s="524">
        <f>IF(COUNTIF(Q201:AD201,"NA")=COUNTA($Q$200:$AB$200,$AC$199),"NA",SUM(Q201:AD201))</f>
        <v>0</v>
      </c>
      <c r="AM201" s="526"/>
      <c r="AN201" s="524">
        <f>IF($AH$197=$AJ$197,0,IF(OR(AND(AH201=0,AJ201&gt;0),AND(AH201="NS",AL201&gt;0),AND(AH201="NS",AJ201=0,AL201=0)),1,IF(OR(AND(AJ201&gt;=2,AL201&lt;AH201),AND(AH201="NS",AL201=0,AJ201&gt;0),AH201=AL201),0,1)))</f>
        <v>0</v>
      </c>
      <c r="AO201" s="526"/>
      <c r="AP201" s="125" t="str">
        <f>IF(AN201=0,"", IF(SUM($AN$201:AN201)=1,_xlfn.CONCAT(AQ201), IF($AN$204&gt;SUM($AN$201:AN201),_xlfn.CONCAT(", ",AQ201), IF($AN$204=SUM($AN$201:AN201),_xlfn.CONCAT(" y ",AQ201,".")))))</f>
        <v/>
      </c>
      <c r="AQ201" s="113">
        <f>_xlfn.NUMBERVALUE(C201)</f>
        <v>1</v>
      </c>
    </row>
    <row r="202" spans="1:43" ht="15" customHeight="1">
      <c r="A202" s="18"/>
      <c r="B202" s="51"/>
      <c r="C202" s="48" t="s">
        <v>4994</v>
      </c>
      <c r="D202" s="901" t="s">
        <v>6375</v>
      </c>
      <c r="E202" s="902"/>
      <c r="F202" s="902"/>
      <c r="G202" s="902"/>
      <c r="H202" s="902"/>
      <c r="I202" s="902"/>
      <c r="J202" s="902"/>
      <c r="K202" s="902"/>
      <c r="L202" s="902"/>
      <c r="M202" s="902"/>
      <c r="N202" s="903"/>
      <c r="O202" s="452"/>
      <c r="P202" s="452"/>
      <c r="Q202" s="452"/>
      <c r="R202" s="452"/>
      <c r="S202" s="452"/>
      <c r="T202" s="452"/>
      <c r="U202" s="452"/>
      <c r="V202" s="452"/>
      <c r="W202" s="452"/>
      <c r="X202" s="452"/>
      <c r="Y202" s="452"/>
      <c r="Z202" s="452"/>
      <c r="AA202" s="452"/>
      <c r="AB202" s="452"/>
      <c r="AC202" s="452"/>
      <c r="AD202" s="452"/>
      <c r="AH202" s="522">
        <f t="shared" ref="AH202:AH203" si="25">IF(O202="",0,O202)</f>
        <v>0</v>
      </c>
      <c r="AI202" s="522"/>
      <c r="AJ202" s="522">
        <f t="shared" ref="AJ202:AJ203" si="26">COUNTIF(Q202:AD202,"NS")</f>
        <v>0</v>
      </c>
      <c r="AK202" s="522"/>
      <c r="AL202" s="524">
        <f t="shared" ref="AL202:AL203" si="27">IF(COUNTIF(Q202:AD202,"NA")=COUNTA($Q$200:$AB$200,$AC$199),"NA",SUM(Q202:AD202))</f>
        <v>0</v>
      </c>
      <c r="AM202" s="526"/>
      <c r="AN202" s="524">
        <f t="shared" ref="AN202:AN203" si="28">IF($AH$197=$AJ$197,0,IF(OR(AND(AH202=0,AJ202&gt;0),AND(AH202="NS",AL202&gt;0),AND(AH202="NS",AJ202=0,AL202=0)),1,IF(OR(AND(AJ202&gt;=2,AL202&lt;AH202),AND(AH202="NS",AL202=0,AJ202&gt;0),AH202=AL202),0,1)))</f>
        <v>0</v>
      </c>
      <c r="AO202" s="526"/>
      <c r="AP202" s="125" t="str">
        <f>IF(AN202=0,"", IF(SUM($AN$201:AN202)=1,_xlfn.CONCAT(AQ202), IF($AN$204&gt;SUM($AN$201:AN202),_xlfn.CONCAT(", ",AQ202), IF($AN$204=SUM($AN$201:AN202),_xlfn.CONCAT(" y ",AQ202,".")))))</f>
        <v/>
      </c>
      <c r="AQ202" s="113">
        <f t="shared" ref="AQ202:AQ203" si="29">_xlfn.NUMBERVALUE(C202)</f>
        <v>2</v>
      </c>
    </row>
    <row r="203" spans="1:43" ht="15" customHeight="1">
      <c r="A203" s="18"/>
      <c r="B203" s="51"/>
      <c r="C203" s="48" t="s">
        <v>4996</v>
      </c>
      <c r="D203" s="901" t="s">
        <v>6348</v>
      </c>
      <c r="E203" s="902"/>
      <c r="F203" s="902"/>
      <c r="G203" s="902"/>
      <c r="H203" s="902"/>
      <c r="I203" s="902"/>
      <c r="J203" s="902"/>
      <c r="K203" s="902"/>
      <c r="L203" s="902"/>
      <c r="M203" s="902"/>
      <c r="N203" s="903"/>
      <c r="O203" s="452"/>
      <c r="P203" s="452"/>
      <c r="Q203" s="452"/>
      <c r="R203" s="452"/>
      <c r="S203" s="452"/>
      <c r="T203" s="452"/>
      <c r="U203" s="452"/>
      <c r="V203" s="452"/>
      <c r="W203" s="452"/>
      <c r="X203" s="452"/>
      <c r="Y203" s="452"/>
      <c r="Z203" s="452"/>
      <c r="AA203" s="452"/>
      <c r="AB203" s="452"/>
      <c r="AC203" s="452"/>
      <c r="AD203" s="452"/>
      <c r="AH203" s="522">
        <f t="shared" si="25"/>
        <v>0</v>
      </c>
      <c r="AI203" s="522"/>
      <c r="AJ203" s="522">
        <f t="shared" si="26"/>
        <v>0</v>
      </c>
      <c r="AK203" s="522"/>
      <c r="AL203" s="524">
        <f t="shared" si="27"/>
        <v>0</v>
      </c>
      <c r="AM203" s="526"/>
      <c r="AN203" s="524">
        <f t="shared" si="28"/>
        <v>0</v>
      </c>
      <c r="AO203" s="526"/>
      <c r="AP203" s="125" t="str">
        <f>IF(AN203=0,"", IF(SUM($AN$201:AN203)=1,_xlfn.CONCAT(AQ203), IF($AN$204&gt;SUM($AN$201:AN203),_xlfn.CONCAT(", ",AQ203), IF($AN$204=SUM($AN$201:AN203),_xlfn.CONCAT(" y ",AQ203,".")))))</f>
        <v/>
      </c>
      <c r="AQ203" s="113">
        <f t="shared" si="29"/>
        <v>3</v>
      </c>
    </row>
    <row r="204" spans="1:43" ht="15" customHeight="1">
      <c r="A204" s="18"/>
      <c r="B204" s="51"/>
      <c r="C204" s="181"/>
      <c r="D204" s="181"/>
      <c r="E204" s="331"/>
      <c r="F204" s="331"/>
      <c r="G204" s="331"/>
      <c r="H204" s="331"/>
      <c r="I204" s="331"/>
      <c r="J204" s="331"/>
      <c r="K204" s="331"/>
      <c r="L204" s="331"/>
      <c r="M204" s="331"/>
      <c r="N204" s="331"/>
      <c r="O204" s="331"/>
      <c r="P204" s="331"/>
      <c r="Q204" s="331"/>
      <c r="R204" s="331"/>
      <c r="S204" s="331"/>
      <c r="T204" s="235"/>
      <c r="U204" s="332"/>
      <c r="V204" s="332"/>
      <c r="W204" s="332"/>
      <c r="X204" s="332"/>
      <c r="Y204" s="332"/>
      <c r="Z204" s="332"/>
      <c r="AA204" s="332"/>
      <c r="AB204" s="332"/>
      <c r="AC204" s="332"/>
      <c r="AD204" s="332"/>
      <c r="AE204" s="2"/>
      <c r="AN204" s="535">
        <f>SUM(AN201:AO203)</f>
        <v>0</v>
      </c>
      <c r="AO204" s="535"/>
      <c r="AP204" s="148" t="str">
        <f>IF(AN204=0,"", IF(AN204=1,VLOOKUP(1,AN201:AP203,3,FALSE), IF(AN204&gt;1,_xlfn.CONCAT(AP201:AP203),"")))</f>
        <v/>
      </c>
    </row>
    <row r="205" spans="1:43" ht="24" customHeight="1">
      <c r="A205" s="18"/>
      <c r="B205" s="101"/>
      <c r="C205" s="492" t="s">
        <v>5117</v>
      </c>
      <c r="D205" s="492"/>
      <c r="E205" s="492"/>
      <c r="F205" s="492"/>
      <c r="G205" s="492"/>
      <c r="H205" s="492"/>
      <c r="I205" s="492"/>
      <c r="J205" s="492"/>
      <c r="K205" s="492"/>
      <c r="L205" s="492"/>
      <c r="M205" s="492"/>
      <c r="N205" s="492"/>
      <c r="O205" s="492"/>
      <c r="P205" s="492"/>
      <c r="Q205" s="492"/>
      <c r="R205" s="492"/>
      <c r="S205" s="492"/>
      <c r="T205" s="492"/>
      <c r="U205" s="492"/>
      <c r="V205" s="492"/>
      <c r="W205" s="492"/>
      <c r="X205" s="492"/>
      <c r="Y205" s="492"/>
      <c r="Z205" s="492"/>
      <c r="AA205" s="492"/>
      <c r="AB205" s="492"/>
      <c r="AC205" s="492"/>
      <c r="AD205" s="492"/>
      <c r="AE205" s="2"/>
    </row>
    <row r="206" spans="1:43" ht="60" customHeight="1">
      <c r="A206" s="18"/>
      <c r="B206" s="51"/>
      <c r="C206" s="564"/>
      <c r="D206" s="565"/>
      <c r="E206" s="565"/>
      <c r="F206" s="565"/>
      <c r="G206" s="565"/>
      <c r="H206" s="565"/>
      <c r="I206" s="565"/>
      <c r="J206" s="565"/>
      <c r="K206" s="565"/>
      <c r="L206" s="565"/>
      <c r="M206" s="565"/>
      <c r="N206" s="565"/>
      <c r="O206" s="565"/>
      <c r="P206" s="565"/>
      <c r="Q206" s="565"/>
      <c r="R206" s="565"/>
      <c r="S206" s="565"/>
      <c r="T206" s="565"/>
      <c r="U206" s="565"/>
      <c r="V206" s="565"/>
      <c r="W206" s="565"/>
      <c r="X206" s="565"/>
      <c r="Y206" s="565"/>
      <c r="Z206" s="565"/>
      <c r="AA206" s="565"/>
      <c r="AB206" s="565"/>
      <c r="AC206" s="565"/>
      <c r="AD206" s="566"/>
      <c r="AE206" s="2"/>
    </row>
    <row r="207" spans="1:43" ht="15" customHeight="1">
      <c r="A207" s="18"/>
      <c r="B207" s="470" t="str">
        <f>IF(AN204=0,"", IF(AN204=1,_xlfn.CONCAT("Error: Verificar sumas en el numeral ",AP204,"."),_xlfn.CONCAT("Error: Verificar sumas en los numerales ",AP204)))</f>
        <v/>
      </c>
      <c r="C207" s="470"/>
      <c r="D207" s="470"/>
      <c r="E207" s="470"/>
      <c r="F207" s="470"/>
      <c r="G207" s="470"/>
      <c r="H207" s="470"/>
      <c r="I207" s="470"/>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2"/>
    </row>
    <row r="208" spans="1:43" ht="15" customHeight="1">
      <c r="A208" s="18"/>
      <c r="B208" s="471" t="str">
        <f>IF(OR($AH$197=$AJ$197,$AH$197=$AL$197),"","Error: Debe completar toda la información requerida.")</f>
        <v/>
      </c>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2"/>
    </row>
    <row r="209" spans="1:35" ht="15" customHeight="1">
      <c r="A209" s="18"/>
      <c r="B209" s="254"/>
      <c r="C209" s="254"/>
      <c r="D209" s="254"/>
      <c r="E209" s="254"/>
      <c r="F209" s="254"/>
      <c r="G209" s="254"/>
      <c r="H209" s="254"/>
      <c r="I209" s="254"/>
      <c r="J209" s="254"/>
      <c r="K209" s="254"/>
      <c r="L209" s="254"/>
      <c r="M209" s="254"/>
      <c r="N209" s="254"/>
      <c r="O209" s="254"/>
      <c r="P209" s="254"/>
      <c r="Q209" s="254"/>
      <c r="R209" s="254"/>
      <c r="S209" s="254"/>
      <c r="T209" s="254"/>
      <c r="U209" s="254"/>
      <c r="V209" s="254"/>
      <c r="W209" s="254"/>
      <c r="X209" s="254"/>
      <c r="Y209" s="254"/>
      <c r="Z209" s="254"/>
      <c r="AA209" s="254"/>
      <c r="AB209" s="254"/>
      <c r="AC209" s="254"/>
      <c r="AD209" s="254"/>
      <c r="AE209" s="2"/>
    </row>
    <row r="210" spans="1:35" ht="15" customHeight="1">
      <c r="A210" s="18"/>
      <c r="B210" s="254"/>
      <c r="C210" s="254"/>
      <c r="D210" s="254"/>
      <c r="E210" s="254"/>
      <c r="F210" s="254"/>
      <c r="G210" s="254"/>
      <c r="H210" s="254"/>
      <c r="I210" s="254"/>
      <c r="J210" s="254"/>
      <c r="K210" s="254"/>
      <c r="L210" s="254"/>
      <c r="M210" s="254"/>
      <c r="N210" s="254"/>
      <c r="O210" s="254"/>
      <c r="P210" s="254"/>
      <c r="Q210" s="254"/>
      <c r="R210" s="254"/>
      <c r="S210" s="254"/>
      <c r="T210" s="254"/>
      <c r="U210" s="254"/>
      <c r="V210" s="254"/>
      <c r="W210" s="254"/>
      <c r="X210" s="254"/>
      <c r="Y210" s="254"/>
      <c r="Z210" s="254"/>
      <c r="AA210" s="254"/>
      <c r="AB210" s="254"/>
      <c r="AC210" s="254"/>
      <c r="AD210" s="254"/>
      <c r="AE210" s="2"/>
    </row>
    <row r="211" spans="1:35" ht="15" customHeight="1">
      <c r="A211" s="18"/>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
    </row>
    <row r="212" spans="1:35" ht="15" customHeight="1">
      <c r="A212" s="18"/>
      <c r="B212" s="51"/>
      <c r="C212" s="51"/>
      <c r="D212" s="51"/>
      <c r="E212" s="253"/>
      <c r="F212" s="253"/>
      <c r="G212" s="253"/>
      <c r="H212" s="253"/>
      <c r="I212" s="253"/>
      <c r="J212" s="253"/>
      <c r="K212" s="51"/>
      <c r="L212" s="51"/>
      <c r="M212" s="51"/>
      <c r="N212" s="51"/>
      <c r="O212" s="51"/>
      <c r="P212" s="51"/>
      <c r="Q212" s="51"/>
      <c r="R212" s="51"/>
      <c r="S212" s="51"/>
      <c r="T212" s="51"/>
      <c r="U212" s="51"/>
      <c r="V212" s="51"/>
      <c r="W212" s="51"/>
      <c r="X212" s="51"/>
      <c r="Y212" s="51"/>
      <c r="Z212" s="51"/>
      <c r="AA212" s="51"/>
      <c r="AB212" s="51"/>
      <c r="AC212" s="51"/>
      <c r="AD212" s="51"/>
      <c r="AE212" s="2"/>
    </row>
    <row r="213" spans="1:35" ht="15" customHeight="1">
      <c r="A213" s="18"/>
      <c r="B213" s="51"/>
      <c r="C213" s="15" t="s">
        <v>6350</v>
      </c>
      <c r="D213" s="51"/>
      <c r="E213" s="253"/>
      <c r="F213" s="253"/>
      <c r="G213" s="253"/>
      <c r="H213" s="253"/>
      <c r="I213" s="253"/>
      <c r="J213" s="253"/>
      <c r="K213" s="51"/>
      <c r="L213" s="51"/>
      <c r="M213" s="51"/>
      <c r="N213" s="51"/>
      <c r="O213" s="51"/>
      <c r="P213" s="51"/>
      <c r="Q213" s="51"/>
      <c r="R213" s="51"/>
      <c r="S213" s="51"/>
      <c r="T213" s="51"/>
      <c r="U213" s="51"/>
      <c r="V213" s="51"/>
      <c r="W213" s="51"/>
      <c r="X213" s="51"/>
      <c r="Y213" s="51"/>
      <c r="Z213" s="51"/>
      <c r="AA213" s="51"/>
      <c r="AB213" s="51"/>
      <c r="AC213" s="51"/>
      <c r="AD213" s="51"/>
      <c r="AE213" s="2"/>
    </row>
    <row r="214" spans="1:35" ht="15" customHeight="1" thickBot="1">
      <c r="A214" s="18"/>
      <c r="B214" s="51"/>
      <c r="C214" s="51"/>
      <c r="D214" s="51"/>
      <c r="E214" s="253"/>
      <c r="F214" s="253"/>
      <c r="G214" s="253"/>
      <c r="H214" s="253"/>
      <c r="I214" s="253"/>
      <c r="J214" s="253"/>
      <c r="K214" s="51"/>
      <c r="L214" s="51"/>
      <c r="M214" s="51"/>
      <c r="N214" s="51"/>
      <c r="O214" s="51"/>
      <c r="P214" s="51"/>
      <c r="Q214" s="51"/>
      <c r="R214" s="51"/>
      <c r="S214" s="51"/>
      <c r="T214" s="51"/>
      <c r="U214" s="51"/>
      <c r="V214" s="51"/>
      <c r="W214" s="51"/>
      <c r="X214" s="51"/>
      <c r="Y214" s="51"/>
      <c r="Z214" s="51"/>
      <c r="AA214" s="51"/>
      <c r="AB214" s="51"/>
      <c r="AC214" s="51"/>
      <c r="AD214" s="51"/>
      <c r="AE214" s="2"/>
      <c r="AH214" s="575" t="s">
        <v>5104</v>
      </c>
      <c r="AI214" s="576"/>
    </row>
    <row r="215" spans="1:35" ht="15" customHeight="1" thickBot="1">
      <c r="A215" s="18"/>
      <c r="B215" s="51"/>
      <c r="C215" s="644"/>
      <c r="D215" s="645"/>
      <c r="E215" s="645"/>
      <c r="F215" s="646"/>
      <c r="G215" s="15" t="s">
        <v>6408</v>
      </c>
      <c r="H215" s="96"/>
      <c r="I215" s="96"/>
      <c r="J215" s="96"/>
      <c r="K215" s="308"/>
      <c r="L215" s="96"/>
      <c r="M215" s="96"/>
      <c r="N215" s="96"/>
      <c r="O215" s="96"/>
      <c r="P215" s="96"/>
      <c r="Q215" s="96"/>
      <c r="R215" s="96"/>
      <c r="S215" s="96"/>
      <c r="T215" s="96"/>
      <c r="U215" s="96"/>
      <c r="V215" s="96"/>
      <c r="W215" s="96"/>
      <c r="X215" s="96"/>
      <c r="Y215" s="96"/>
      <c r="Z215" s="96"/>
      <c r="AA215" s="96"/>
      <c r="AB215" s="96"/>
      <c r="AC215" s="96"/>
      <c r="AD215" s="96"/>
      <c r="AE215" s="2"/>
      <c r="AH215" s="573">
        <f>IF(OR(AND($AH$180=$AJ$180,$AH$197=$AJ$197,C215=""),AND($AH$180&lt;$AJ$180,$AH$197&lt;$AJ$197,C215&lt;&gt;"")),0,1)</f>
        <v>0</v>
      </c>
      <c r="AI215" s="573"/>
    </row>
    <row r="216" spans="1:35" ht="15" customHeight="1">
      <c r="A216" s="18"/>
      <c r="B216" s="51"/>
      <c r="C216" s="51"/>
      <c r="D216" s="51"/>
      <c r="E216" s="253"/>
      <c r="F216" s="253"/>
      <c r="G216" s="253"/>
      <c r="H216" s="253"/>
      <c r="I216" s="253"/>
      <c r="J216" s="253"/>
      <c r="K216" s="51"/>
      <c r="L216" s="51"/>
      <c r="M216" s="51"/>
      <c r="N216" s="51"/>
      <c r="O216" s="51"/>
      <c r="P216" s="51"/>
      <c r="Q216" s="51"/>
      <c r="R216" s="51"/>
      <c r="S216" s="51"/>
      <c r="T216" s="51"/>
      <c r="U216" s="51"/>
      <c r="V216" s="51"/>
      <c r="W216" s="51"/>
      <c r="X216" s="51"/>
      <c r="Y216" s="51"/>
      <c r="Z216" s="51"/>
      <c r="AA216" s="51"/>
      <c r="AB216" s="51"/>
      <c r="AC216" s="51"/>
      <c r="AD216" s="51"/>
      <c r="AE216" s="2"/>
    </row>
    <row r="217" spans="1:35" ht="24" customHeight="1">
      <c r="A217" s="18"/>
      <c r="B217" s="101"/>
      <c r="C217" s="492" t="s">
        <v>5117</v>
      </c>
      <c r="D217" s="492"/>
      <c r="E217" s="492"/>
      <c r="F217" s="492"/>
      <c r="G217" s="492"/>
      <c r="H217" s="492"/>
      <c r="I217" s="492"/>
      <c r="J217" s="492"/>
      <c r="K217" s="492"/>
      <c r="L217" s="492"/>
      <c r="M217" s="492"/>
      <c r="N217" s="492"/>
      <c r="O217" s="492"/>
      <c r="P217" s="492"/>
      <c r="Q217" s="492"/>
      <c r="R217" s="492"/>
      <c r="S217" s="492"/>
      <c r="T217" s="492"/>
      <c r="U217" s="492"/>
      <c r="V217" s="492"/>
      <c r="W217" s="492"/>
      <c r="X217" s="492"/>
      <c r="Y217" s="492"/>
      <c r="Z217" s="492"/>
      <c r="AA217" s="492"/>
      <c r="AB217" s="492"/>
      <c r="AC217" s="492"/>
      <c r="AD217" s="492"/>
      <c r="AE217" s="2"/>
    </row>
    <row r="218" spans="1:35" ht="60" customHeight="1">
      <c r="A218" s="18"/>
      <c r="B218" s="51"/>
      <c r="C218" s="564"/>
      <c r="D218" s="565"/>
      <c r="E218" s="565"/>
      <c r="F218" s="565"/>
      <c r="G218" s="565"/>
      <c r="H218" s="565"/>
      <c r="I218" s="565"/>
      <c r="J218" s="565"/>
      <c r="K218" s="565"/>
      <c r="L218" s="565"/>
      <c r="M218" s="565"/>
      <c r="N218" s="565"/>
      <c r="O218" s="565"/>
      <c r="P218" s="565"/>
      <c r="Q218" s="565"/>
      <c r="R218" s="565"/>
      <c r="S218" s="565"/>
      <c r="T218" s="565"/>
      <c r="U218" s="565"/>
      <c r="V218" s="565"/>
      <c r="W218" s="565"/>
      <c r="X218" s="565"/>
      <c r="Y218" s="565"/>
      <c r="Z218" s="565"/>
      <c r="AA218" s="565"/>
      <c r="AB218" s="565"/>
      <c r="AC218" s="565"/>
      <c r="AD218" s="566"/>
      <c r="AE218" s="2"/>
    </row>
    <row r="219" spans="1:35" ht="15" customHeight="1">
      <c r="A219" s="18"/>
      <c r="B219" s="471" t="str">
        <f>IF(AH215=0,"","Error: Debe completar toda la información requerida.")</f>
        <v/>
      </c>
      <c r="C219" s="471"/>
      <c r="D219" s="471"/>
      <c r="E219" s="471"/>
      <c r="F219" s="471"/>
      <c r="G219" s="471"/>
      <c r="H219" s="471"/>
      <c r="I219" s="471"/>
      <c r="J219" s="471"/>
      <c r="K219" s="471"/>
      <c r="L219" s="471"/>
      <c r="M219" s="471"/>
      <c r="N219" s="471"/>
      <c r="O219" s="471"/>
      <c r="P219" s="471"/>
      <c r="Q219" s="471"/>
      <c r="R219" s="471"/>
      <c r="S219" s="471"/>
      <c r="T219" s="471"/>
      <c r="U219" s="471"/>
      <c r="V219" s="471"/>
      <c r="W219" s="471"/>
      <c r="X219" s="471"/>
      <c r="Y219" s="471"/>
      <c r="Z219" s="471"/>
      <c r="AA219" s="471"/>
      <c r="AB219" s="471"/>
      <c r="AC219" s="471"/>
      <c r="AD219" s="471"/>
      <c r="AE219" s="2"/>
    </row>
    <row r="220" spans="1:35" ht="15" customHeight="1">
      <c r="A220" s="18"/>
      <c r="B220" s="254"/>
      <c r="C220" s="254"/>
      <c r="D220" s="254"/>
      <c r="E220" s="254"/>
      <c r="F220" s="254"/>
      <c r="G220" s="254"/>
      <c r="H220" s="254"/>
      <c r="I220" s="254"/>
      <c r="J220" s="254"/>
      <c r="K220" s="254"/>
      <c r="L220" s="254"/>
      <c r="M220" s="254"/>
      <c r="N220" s="254"/>
      <c r="O220" s="254"/>
      <c r="P220" s="254"/>
      <c r="Q220" s="254"/>
      <c r="R220" s="254"/>
      <c r="S220" s="254"/>
      <c r="T220" s="254"/>
      <c r="U220" s="254"/>
      <c r="V220" s="254"/>
      <c r="W220" s="254"/>
      <c r="X220" s="254"/>
      <c r="Y220" s="254"/>
      <c r="Z220" s="254"/>
      <c r="AA220" s="254"/>
      <c r="AB220" s="254"/>
      <c r="AC220" s="254"/>
      <c r="AD220" s="254"/>
      <c r="AE220" s="2"/>
    </row>
    <row r="221" spans="1:35" ht="15" customHeight="1">
      <c r="A221" s="18"/>
      <c r="B221" s="254"/>
      <c r="C221" s="254"/>
      <c r="D221" s="254"/>
      <c r="E221" s="254"/>
      <c r="F221" s="254"/>
      <c r="G221" s="254"/>
      <c r="H221" s="254"/>
      <c r="I221" s="254"/>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
    </row>
    <row r="222" spans="1:35" ht="15" customHeight="1">
      <c r="A222" s="18"/>
      <c r="B222" s="254"/>
      <c r="C222" s="254"/>
      <c r="D222" s="254"/>
      <c r="E222" s="254"/>
      <c r="F222" s="254"/>
      <c r="G222" s="254"/>
      <c r="H222" s="254"/>
      <c r="I222" s="254"/>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
    </row>
    <row r="223" spans="1:35" ht="15" customHeight="1">
      <c r="A223" s="18"/>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
    </row>
    <row r="224" spans="1:35" ht="15" customHeight="1">
      <c r="A224" s="18"/>
      <c r="B224" s="51"/>
      <c r="C224" s="51"/>
      <c r="D224" s="51"/>
      <c r="E224" s="253"/>
      <c r="F224" s="253"/>
      <c r="G224" s="253"/>
      <c r="H224" s="253"/>
      <c r="I224" s="253"/>
      <c r="J224" s="253"/>
      <c r="K224" s="51"/>
      <c r="L224" s="51"/>
      <c r="M224" s="51"/>
      <c r="N224" s="51"/>
      <c r="O224" s="51"/>
      <c r="P224" s="51"/>
      <c r="Q224" s="51"/>
      <c r="R224" s="51"/>
      <c r="S224" s="51"/>
      <c r="T224" s="51"/>
      <c r="U224" s="51"/>
      <c r="V224" s="51"/>
      <c r="W224" s="51"/>
      <c r="X224" s="51"/>
      <c r="Y224" s="51"/>
      <c r="Z224" s="51"/>
      <c r="AA224" s="51"/>
      <c r="AB224" s="51"/>
      <c r="AC224" s="51"/>
      <c r="AD224" s="51"/>
      <c r="AE224" s="2"/>
    </row>
    <row r="225" spans="1:39" ht="15" customHeight="1">
      <c r="A225" s="18"/>
      <c r="B225" s="51"/>
      <c r="C225" s="15" t="s">
        <v>6352</v>
      </c>
      <c r="D225" s="51"/>
      <c r="E225" s="253"/>
      <c r="F225" s="253"/>
      <c r="G225" s="253"/>
      <c r="H225" s="253"/>
      <c r="I225" s="253"/>
      <c r="J225" s="253"/>
      <c r="K225" s="51"/>
      <c r="L225" s="51"/>
      <c r="M225" s="51"/>
      <c r="N225" s="51"/>
      <c r="O225" s="51"/>
      <c r="P225" s="51"/>
      <c r="Q225" s="51"/>
      <c r="R225" s="51"/>
      <c r="S225" s="51"/>
      <c r="T225" s="51"/>
      <c r="U225" s="51"/>
      <c r="V225" s="51"/>
      <c r="W225" s="51"/>
      <c r="X225" s="51"/>
      <c r="Y225" s="51"/>
      <c r="Z225" s="51"/>
      <c r="AA225" s="51"/>
      <c r="AB225" s="51"/>
      <c r="AC225" s="51"/>
      <c r="AD225" s="51"/>
      <c r="AE225" s="2"/>
    </row>
    <row r="226" spans="1:39" ht="15" customHeight="1" thickBot="1">
      <c r="A226" s="18"/>
      <c r="B226" s="51"/>
      <c r="C226" s="51"/>
      <c r="D226" s="51"/>
      <c r="E226" s="253"/>
      <c r="F226" s="253"/>
      <c r="G226" s="253"/>
      <c r="H226" s="253"/>
      <c r="I226" s="253"/>
      <c r="J226" s="253"/>
      <c r="K226" s="51"/>
      <c r="L226" s="51"/>
      <c r="M226" s="51"/>
      <c r="N226" s="51"/>
      <c r="O226" s="51"/>
      <c r="P226" s="51"/>
      <c r="Q226" s="51"/>
      <c r="R226" s="51"/>
      <c r="S226" s="51"/>
      <c r="T226" s="51"/>
      <c r="U226" s="51"/>
      <c r="V226" s="51"/>
      <c r="W226" s="51"/>
      <c r="X226" s="51"/>
      <c r="Y226" s="51"/>
      <c r="Z226" s="51"/>
      <c r="AA226" s="51"/>
      <c r="AB226" s="51"/>
      <c r="AC226" s="51"/>
      <c r="AD226" s="51"/>
      <c r="AE226" s="2"/>
      <c r="AH226" s="575" t="s">
        <v>5104</v>
      </c>
      <c r="AI226" s="576"/>
    </row>
    <row r="227" spans="1:39" s="38" customFormat="1" ht="15" customHeight="1" thickBot="1">
      <c r="A227" s="18"/>
      <c r="B227" s="51"/>
      <c r="C227" s="644"/>
      <c r="D227" s="645"/>
      <c r="E227" s="645"/>
      <c r="F227" s="646"/>
      <c r="G227" s="15" t="s">
        <v>6409</v>
      </c>
      <c r="H227" s="96"/>
      <c r="I227" s="96"/>
      <c r="J227" s="96"/>
      <c r="K227" s="96"/>
      <c r="L227" s="96"/>
      <c r="M227" s="96"/>
      <c r="N227" s="96"/>
      <c r="O227" s="96"/>
      <c r="P227" s="96"/>
      <c r="Q227" s="96"/>
      <c r="R227" s="96"/>
      <c r="S227" s="96"/>
      <c r="T227" s="96"/>
      <c r="U227" s="96"/>
      <c r="V227" s="96"/>
      <c r="W227" s="96"/>
      <c r="X227" s="96"/>
      <c r="Y227" s="96"/>
      <c r="Z227" s="96"/>
      <c r="AA227" s="96"/>
      <c r="AB227" s="96"/>
      <c r="AC227" s="96"/>
      <c r="AD227" s="96"/>
      <c r="AE227" s="2"/>
      <c r="AF227" s="169"/>
      <c r="AH227" s="573">
        <f>IF(OR(AND($AH$180=$AJ$180,$AH$197=$AJ$197,C227=""),AND($AH$180&lt;$AJ$180,$AH$197&lt;$AJ$197,C227&lt;&gt;"")),0,1)</f>
        <v>0</v>
      </c>
      <c r="AI227" s="573"/>
    </row>
    <row r="228" spans="1:39" s="38" customFormat="1" ht="15" customHeight="1">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2"/>
      <c r="AF228" s="169"/>
    </row>
    <row r="229" spans="1:39" ht="24" customHeight="1">
      <c r="A229" s="18"/>
      <c r="B229" s="12"/>
      <c r="C229" s="505" t="s">
        <v>5117</v>
      </c>
      <c r="D229" s="505"/>
      <c r="E229" s="505"/>
      <c r="F229" s="505"/>
      <c r="G229" s="505"/>
      <c r="H229" s="505"/>
      <c r="I229" s="505"/>
      <c r="J229" s="505"/>
      <c r="K229" s="505"/>
      <c r="L229" s="505"/>
      <c r="M229" s="505"/>
      <c r="N229" s="505"/>
      <c r="O229" s="505"/>
      <c r="P229" s="505"/>
      <c r="Q229" s="505"/>
      <c r="R229" s="505"/>
      <c r="S229" s="505"/>
      <c r="T229" s="505"/>
      <c r="U229" s="505"/>
      <c r="V229" s="505"/>
      <c r="W229" s="505"/>
      <c r="X229" s="505"/>
      <c r="Y229" s="505"/>
      <c r="Z229" s="505"/>
      <c r="AA229" s="505"/>
      <c r="AB229" s="505"/>
      <c r="AC229" s="505"/>
      <c r="AD229" s="505"/>
      <c r="AE229" s="2"/>
    </row>
    <row r="230" spans="1:39" ht="60" customHeight="1">
      <c r="A230" s="18"/>
      <c r="B230" s="28"/>
      <c r="C230" s="564"/>
      <c r="D230" s="565"/>
      <c r="E230" s="565"/>
      <c r="F230" s="565"/>
      <c r="G230" s="565"/>
      <c r="H230" s="565"/>
      <c r="I230" s="565"/>
      <c r="J230" s="565"/>
      <c r="K230" s="565"/>
      <c r="L230" s="565"/>
      <c r="M230" s="565"/>
      <c r="N230" s="565"/>
      <c r="O230" s="565"/>
      <c r="P230" s="565"/>
      <c r="Q230" s="565"/>
      <c r="R230" s="565"/>
      <c r="S230" s="565"/>
      <c r="T230" s="565"/>
      <c r="U230" s="565"/>
      <c r="V230" s="565"/>
      <c r="W230" s="565"/>
      <c r="X230" s="565"/>
      <c r="Y230" s="565"/>
      <c r="Z230" s="565"/>
      <c r="AA230" s="565"/>
      <c r="AB230" s="565"/>
      <c r="AC230" s="565"/>
      <c r="AD230" s="566"/>
      <c r="AE230" s="2"/>
    </row>
    <row r="231" spans="1:39" ht="15" customHeight="1">
      <c r="A231" s="18"/>
      <c r="B231" s="471" t="str">
        <f>IF(AH227=0,"","Error: Debe completar toda la información requerida.")</f>
        <v/>
      </c>
      <c r="C231" s="471"/>
      <c r="D231" s="471"/>
      <c r="E231" s="471"/>
      <c r="F231" s="471"/>
      <c r="G231" s="471"/>
      <c r="H231" s="471"/>
      <c r="I231" s="471"/>
      <c r="J231" s="471"/>
      <c r="K231" s="471"/>
      <c r="L231" s="471"/>
      <c r="M231" s="471"/>
      <c r="N231" s="471"/>
      <c r="O231" s="471"/>
      <c r="P231" s="471"/>
      <c r="Q231" s="471"/>
      <c r="R231" s="471"/>
      <c r="S231" s="471"/>
      <c r="T231" s="471"/>
      <c r="U231" s="471"/>
      <c r="V231" s="471"/>
      <c r="W231" s="471"/>
      <c r="X231" s="471"/>
      <c r="Y231" s="471"/>
      <c r="Z231" s="471"/>
      <c r="AA231" s="471"/>
      <c r="AB231" s="471"/>
      <c r="AC231" s="471"/>
      <c r="AD231" s="471"/>
      <c r="AE231" s="2"/>
    </row>
    <row r="232" spans="1:39" ht="15" customHeight="1">
      <c r="A232" s="18"/>
      <c r="B232" s="254"/>
      <c r="C232" s="254"/>
      <c r="D232" s="254"/>
      <c r="E232" s="254"/>
      <c r="F232" s="254"/>
      <c r="G232" s="254"/>
      <c r="H232" s="254"/>
      <c r="I232" s="254"/>
      <c r="J232" s="254"/>
      <c r="K232" s="254"/>
      <c r="L232" s="254"/>
      <c r="M232" s="254"/>
      <c r="N232" s="254"/>
      <c r="O232" s="254"/>
      <c r="P232" s="254"/>
      <c r="Q232" s="254"/>
      <c r="R232" s="254"/>
      <c r="S232" s="254"/>
      <c r="T232" s="254"/>
      <c r="U232" s="254"/>
      <c r="V232" s="254"/>
      <c r="W232" s="254"/>
      <c r="X232" s="254"/>
      <c r="Y232" s="254"/>
      <c r="Z232" s="254"/>
      <c r="AA232" s="254"/>
      <c r="AB232" s="254"/>
      <c r="AC232" s="254"/>
      <c r="AD232" s="254"/>
      <c r="AE232" s="2"/>
    </row>
    <row r="233" spans="1:39" ht="15" customHeight="1">
      <c r="A233" s="18"/>
      <c r="B233" s="254"/>
      <c r="C233" s="254"/>
      <c r="D233" s="254"/>
      <c r="E233" s="254"/>
      <c r="F233" s="254"/>
      <c r="G233" s="254"/>
      <c r="H233" s="254"/>
      <c r="I233" s="254"/>
      <c r="J233" s="254"/>
      <c r="K233" s="254"/>
      <c r="L233" s="254"/>
      <c r="M233" s="254"/>
      <c r="N233" s="254"/>
      <c r="O233" s="254"/>
      <c r="P233" s="254"/>
      <c r="Q233" s="254"/>
      <c r="R233" s="254"/>
      <c r="S233" s="254"/>
      <c r="T233" s="254"/>
      <c r="U233" s="254"/>
      <c r="V233" s="254"/>
      <c r="W233" s="254"/>
      <c r="X233" s="254"/>
      <c r="Y233" s="254"/>
      <c r="Z233" s="254"/>
      <c r="AA233" s="254"/>
      <c r="AB233" s="254"/>
      <c r="AC233" s="254"/>
      <c r="AD233" s="254"/>
      <c r="AE233" s="2"/>
    </row>
    <row r="234" spans="1:39" ht="15" customHeight="1">
      <c r="A234" s="18"/>
      <c r="B234" s="254"/>
      <c r="C234" s="254"/>
      <c r="D234" s="254"/>
      <c r="E234" s="254"/>
      <c r="F234" s="254"/>
      <c r="G234" s="254"/>
      <c r="H234" s="254"/>
      <c r="I234" s="254"/>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
    </row>
    <row r="235" spans="1:39" ht="15" customHeight="1">
      <c r="A235" s="18"/>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
    </row>
    <row r="236" spans="1:39" ht="15" customHeight="1">
      <c r="A236" s="18"/>
      <c r="B236" s="51"/>
      <c r="C236" s="51"/>
      <c r="D236" s="51"/>
      <c r="E236" s="51"/>
      <c r="F236" s="51"/>
      <c r="G236" s="51"/>
      <c r="H236" s="51"/>
      <c r="I236" s="51"/>
      <c r="J236" s="51"/>
      <c r="K236" s="51"/>
      <c r="L236" s="51"/>
      <c r="M236" s="51"/>
      <c r="N236" s="51"/>
      <c r="O236" s="51"/>
      <c r="P236" s="51"/>
      <c r="Q236" s="51"/>
      <c r="R236" s="51"/>
      <c r="S236" s="197"/>
      <c r="T236" s="197"/>
      <c r="U236" s="197"/>
      <c r="V236" s="197"/>
      <c r="W236" s="197"/>
      <c r="X236" s="197"/>
      <c r="Y236" s="197"/>
      <c r="Z236" s="197"/>
      <c r="AA236" s="197"/>
      <c r="AB236" s="197"/>
      <c r="AC236" s="197"/>
      <c r="AD236" s="197"/>
      <c r="AE236" s="2"/>
    </row>
    <row r="237" spans="1:39" ht="24" customHeight="1">
      <c r="A237" s="18" t="s">
        <v>6410</v>
      </c>
      <c r="B237" s="624" t="s">
        <v>6411</v>
      </c>
      <c r="C237" s="624"/>
      <c r="D237" s="624"/>
      <c r="E237" s="624"/>
      <c r="F237" s="624"/>
      <c r="G237" s="624"/>
      <c r="H237" s="624"/>
      <c r="I237" s="624"/>
      <c r="J237" s="624"/>
      <c r="K237" s="624"/>
      <c r="L237" s="624"/>
      <c r="M237" s="624"/>
      <c r="N237" s="624"/>
      <c r="O237" s="624"/>
      <c r="P237" s="624"/>
      <c r="Q237" s="624"/>
      <c r="R237" s="624"/>
      <c r="S237" s="624"/>
      <c r="T237" s="624"/>
      <c r="U237" s="624"/>
      <c r="V237" s="624"/>
      <c r="W237" s="624"/>
      <c r="X237" s="624"/>
      <c r="Y237" s="624"/>
      <c r="Z237" s="624"/>
      <c r="AA237" s="624"/>
      <c r="AB237" s="624"/>
      <c r="AC237" s="624"/>
      <c r="AD237" s="624"/>
      <c r="AE237" s="2"/>
      <c r="AH237" s="522" t="s">
        <v>5066</v>
      </c>
      <c r="AI237" s="522"/>
      <c r="AJ237" s="522" t="s">
        <v>5067</v>
      </c>
      <c r="AK237" s="522"/>
      <c r="AL237" s="522" t="s">
        <v>5068</v>
      </c>
      <c r="AM237" s="522"/>
    </row>
    <row r="238" spans="1:39" s="12" customFormat="1" ht="35.25" customHeight="1">
      <c r="A238" s="60"/>
      <c r="B238" s="16"/>
      <c r="C238" s="492" t="s">
        <v>6412</v>
      </c>
      <c r="D238" s="492"/>
      <c r="E238" s="492"/>
      <c r="F238" s="492"/>
      <c r="G238" s="492"/>
      <c r="H238" s="492"/>
      <c r="I238" s="492"/>
      <c r="J238" s="492"/>
      <c r="K238" s="492"/>
      <c r="L238" s="492"/>
      <c r="M238" s="492"/>
      <c r="N238" s="492"/>
      <c r="O238" s="492"/>
      <c r="P238" s="492"/>
      <c r="Q238" s="492"/>
      <c r="R238" s="492"/>
      <c r="S238" s="492"/>
      <c r="T238" s="492"/>
      <c r="U238" s="492"/>
      <c r="V238" s="492"/>
      <c r="W238" s="492"/>
      <c r="X238" s="492"/>
      <c r="Y238" s="492"/>
      <c r="Z238" s="492"/>
      <c r="AA238" s="492"/>
      <c r="AB238" s="492"/>
      <c r="AC238" s="492"/>
      <c r="AD238" s="492"/>
      <c r="AF238" s="257"/>
      <c r="AH238" s="522">
        <f>COUNTBLANK(G271:AD280)</f>
        <v>240</v>
      </c>
      <c r="AI238" s="522"/>
      <c r="AJ238" s="522">
        <v>240</v>
      </c>
      <c r="AK238" s="522"/>
      <c r="AL238" s="522">
        <v>0</v>
      </c>
      <c r="AM238" s="522"/>
    </row>
    <row r="239" spans="1:39" s="12" customFormat="1" ht="37.5" customHeight="1">
      <c r="A239" s="156"/>
      <c r="B239" s="16"/>
      <c r="C239" s="492" t="s">
        <v>6413</v>
      </c>
      <c r="D239" s="492"/>
      <c r="E239" s="492"/>
      <c r="F239" s="492"/>
      <c r="G239" s="492"/>
      <c r="H239" s="492"/>
      <c r="I239" s="492"/>
      <c r="J239" s="492"/>
      <c r="K239" s="492"/>
      <c r="L239" s="492"/>
      <c r="M239" s="492"/>
      <c r="N239" s="492"/>
      <c r="O239" s="492"/>
      <c r="P239" s="492"/>
      <c r="Q239" s="492"/>
      <c r="R239" s="492"/>
      <c r="S239" s="492"/>
      <c r="T239" s="492"/>
      <c r="U239" s="492"/>
      <c r="V239" s="492"/>
      <c r="W239" s="492"/>
      <c r="X239" s="492"/>
      <c r="Y239" s="492"/>
      <c r="Z239" s="492"/>
      <c r="AA239" s="492"/>
      <c r="AB239" s="492"/>
      <c r="AC239" s="492"/>
      <c r="AD239" s="492"/>
      <c r="AF239" s="257"/>
    </row>
    <row r="240" spans="1:39" s="12" customFormat="1" ht="42" customHeight="1">
      <c r="A240" s="156"/>
      <c r="B240" s="16"/>
      <c r="C240" s="492" t="s">
        <v>6414</v>
      </c>
      <c r="D240" s="492"/>
      <c r="E240" s="492"/>
      <c r="F240" s="492"/>
      <c r="G240" s="492"/>
      <c r="H240" s="492"/>
      <c r="I240" s="492"/>
      <c r="J240" s="492"/>
      <c r="K240" s="492"/>
      <c r="L240" s="492"/>
      <c r="M240" s="492"/>
      <c r="N240" s="492"/>
      <c r="O240" s="492"/>
      <c r="P240" s="492"/>
      <c r="Q240" s="492"/>
      <c r="R240" s="492"/>
      <c r="S240" s="492"/>
      <c r="T240" s="492"/>
      <c r="U240" s="492"/>
      <c r="V240" s="492"/>
      <c r="W240" s="492"/>
      <c r="X240" s="492"/>
      <c r="Y240" s="492"/>
      <c r="Z240" s="492"/>
      <c r="AA240" s="492"/>
      <c r="AB240" s="492"/>
      <c r="AC240" s="492"/>
      <c r="AD240" s="492"/>
      <c r="AF240" s="257"/>
    </row>
    <row r="241" spans="1:32" s="12" customFormat="1" ht="36.75" customHeight="1">
      <c r="A241" s="60"/>
      <c r="B241" s="16"/>
      <c r="C241" s="492" t="s">
        <v>6415</v>
      </c>
      <c r="D241" s="492"/>
      <c r="E241" s="492"/>
      <c r="F241" s="492"/>
      <c r="G241" s="492"/>
      <c r="H241" s="492"/>
      <c r="I241" s="492"/>
      <c r="J241" s="492"/>
      <c r="K241" s="492"/>
      <c r="L241" s="492"/>
      <c r="M241" s="492"/>
      <c r="N241" s="492"/>
      <c r="O241" s="492"/>
      <c r="P241" s="492"/>
      <c r="Q241" s="492"/>
      <c r="R241" s="492"/>
      <c r="S241" s="492"/>
      <c r="T241" s="492"/>
      <c r="U241" s="492"/>
      <c r="V241" s="492"/>
      <c r="W241" s="492"/>
      <c r="X241" s="492"/>
      <c r="Y241" s="492"/>
      <c r="Z241" s="492"/>
      <c r="AA241" s="492"/>
      <c r="AB241" s="492"/>
      <c r="AC241" s="492"/>
      <c r="AD241" s="492"/>
      <c r="AF241" s="257"/>
    </row>
    <row r="242" spans="1:32" s="12" customFormat="1" ht="38.25" customHeight="1">
      <c r="A242" s="156"/>
      <c r="B242" s="16"/>
      <c r="C242" s="492" t="s">
        <v>6416</v>
      </c>
      <c r="D242" s="492"/>
      <c r="E242" s="492"/>
      <c r="F242" s="492"/>
      <c r="G242" s="492"/>
      <c r="H242" s="492"/>
      <c r="I242" s="492"/>
      <c r="J242" s="492"/>
      <c r="K242" s="492"/>
      <c r="L242" s="492"/>
      <c r="M242" s="492"/>
      <c r="N242" s="492"/>
      <c r="O242" s="492"/>
      <c r="P242" s="492"/>
      <c r="Q242" s="492"/>
      <c r="R242" s="492"/>
      <c r="S242" s="492"/>
      <c r="T242" s="492"/>
      <c r="U242" s="492"/>
      <c r="V242" s="492"/>
      <c r="W242" s="492"/>
      <c r="X242" s="492"/>
      <c r="Y242" s="492"/>
      <c r="Z242" s="492"/>
      <c r="AA242" s="492"/>
      <c r="AB242" s="492"/>
      <c r="AC242" s="492"/>
      <c r="AD242" s="492"/>
      <c r="AF242" s="257"/>
    </row>
    <row r="243" spans="1:32" s="12" customFormat="1" ht="39" customHeight="1">
      <c r="A243" s="156"/>
      <c r="B243" s="16"/>
      <c r="C243" s="492" t="s">
        <v>6417</v>
      </c>
      <c r="D243" s="492"/>
      <c r="E243" s="492"/>
      <c r="F243" s="492"/>
      <c r="G243" s="492"/>
      <c r="H243" s="492"/>
      <c r="I243" s="492"/>
      <c r="J243" s="492"/>
      <c r="K243" s="492"/>
      <c r="L243" s="492"/>
      <c r="M243" s="492"/>
      <c r="N243" s="492"/>
      <c r="O243" s="492"/>
      <c r="P243" s="492"/>
      <c r="Q243" s="492"/>
      <c r="R243" s="492"/>
      <c r="S243" s="492"/>
      <c r="T243" s="492"/>
      <c r="U243" s="492"/>
      <c r="V243" s="492"/>
      <c r="W243" s="492"/>
      <c r="X243" s="492"/>
      <c r="Y243" s="492"/>
      <c r="Z243" s="492"/>
      <c r="AA243" s="492"/>
      <c r="AB243" s="492"/>
      <c r="AC243" s="492"/>
      <c r="AD243" s="492"/>
      <c r="AF243" s="257"/>
    </row>
    <row r="244" spans="1:32" s="12" customFormat="1" ht="36.75" customHeight="1">
      <c r="A244" s="60"/>
      <c r="B244" s="16"/>
      <c r="C244" s="492" t="s">
        <v>6418</v>
      </c>
      <c r="D244" s="492"/>
      <c r="E244" s="492"/>
      <c r="F244" s="492"/>
      <c r="G244" s="492"/>
      <c r="H244" s="492"/>
      <c r="I244" s="492"/>
      <c r="J244" s="492"/>
      <c r="K244" s="492"/>
      <c r="L244" s="492"/>
      <c r="M244" s="492"/>
      <c r="N244" s="492"/>
      <c r="O244" s="492"/>
      <c r="P244" s="492"/>
      <c r="Q244" s="492"/>
      <c r="R244" s="492"/>
      <c r="S244" s="492"/>
      <c r="T244" s="492"/>
      <c r="U244" s="492"/>
      <c r="V244" s="492"/>
      <c r="W244" s="492"/>
      <c r="X244" s="492"/>
      <c r="Y244" s="492"/>
      <c r="Z244" s="492"/>
      <c r="AA244" s="492"/>
      <c r="AB244" s="492"/>
      <c r="AC244" s="492"/>
      <c r="AD244" s="492"/>
      <c r="AF244" s="257"/>
    </row>
    <row r="245" spans="1:32" s="12" customFormat="1" ht="39" customHeight="1">
      <c r="A245" s="156"/>
      <c r="B245" s="16"/>
      <c r="C245" s="492" t="s">
        <v>6419</v>
      </c>
      <c r="D245" s="492"/>
      <c r="E245" s="492"/>
      <c r="F245" s="492"/>
      <c r="G245" s="492"/>
      <c r="H245" s="492"/>
      <c r="I245" s="492"/>
      <c r="J245" s="492"/>
      <c r="K245" s="492"/>
      <c r="L245" s="492"/>
      <c r="M245" s="492"/>
      <c r="N245" s="492"/>
      <c r="O245" s="492"/>
      <c r="P245" s="492"/>
      <c r="Q245" s="492"/>
      <c r="R245" s="492"/>
      <c r="S245" s="492"/>
      <c r="T245" s="492"/>
      <c r="U245" s="492"/>
      <c r="V245" s="492"/>
      <c r="W245" s="492"/>
      <c r="X245" s="492"/>
      <c r="Y245" s="492"/>
      <c r="Z245" s="492"/>
      <c r="AA245" s="492"/>
      <c r="AB245" s="492"/>
      <c r="AC245" s="492"/>
      <c r="AD245" s="492"/>
      <c r="AF245" s="257"/>
    </row>
    <row r="246" spans="1:32" s="3" customFormat="1" ht="24" customHeight="1">
      <c r="A246" s="156"/>
      <c r="B246" s="352"/>
      <c r="C246" s="492" t="s">
        <v>6420</v>
      </c>
      <c r="D246" s="492"/>
      <c r="E246" s="492"/>
      <c r="F246" s="492"/>
      <c r="G246" s="492"/>
      <c r="H246" s="492"/>
      <c r="I246" s="492"/>
      <c r="J246" s="492"/>
      <c r="K246" s="492"/>
      <c r="L246" s="492"/>
      <c r="M246" s="492"/>
      <c r="N246" s="492"/>
      <c r="O246" s="492"/>
      <c r="P246" s="492"/>
      <c r="Q246" s="492"/>
      <c r="R246" s="492"/>
      <c r="S246" s="492"/>
      <c r="T246" s="492"/>
      <c r="U246" s="492"/>
      <c r="V246" s="492"/>
      <c r="W246" s="492"/>
      <c r="X246" s="492"/>
      <c r="Y246" s="492"/>
      <c r="Z246" s="492"/>
      <c r="AA246" s="492"/>
      <c r="AB246" s="492"/>
      <c r="AC246" s="492"/>
      <c r="AD246" s="492"/>
      <c r="AE246" s="2"/>
      <c r="AF246" s="110"/>
    </row>
    <row r="247" spans="1:32" s="3" customFormat="1" ht="15" customHeight="1">
      <c r="A247" s="60"/>
      <c r="B247" s="352"/>
      <c r="C247" s="617" t="s">
        <v>6421</v>
      </c>
      <c r="D247" s="617"/>
      <c r="E247" s="617"/>
      <c r="F247" s="617"/>
      <c r="G247" s="617"/>
      <c r="H247" s="617"/>
      <c r="I247" s="617"/>
      <c r="J247" s="617"/>
      <c r="K247" s="617"/>
      <c r="L247" s="617"/>
      <c r="M247" s="617"/>
      <c r="N247" s="617"/>
      <c r="O247" s="617"/>
      <c r="P247" s="617"/>
      <c r="Q247" s="617"/>
      <c r="R247" s="617"/>
      <c r="S247" s="617"/>
      <c r="T247" s="617"/>
      <c r="U247" s="617"/>
      <c r="V247" s="617"/>
      <c r="W247" s="617"/>
      <c r="X247" s="617"/>
      <c r="Y247" s="617"/>
      <c r="Z247" s="617"/>
      <c r="AA247" s="617"/>
      <c r="AB247" s="617"/>
      <c r="AC247" s="617"/>
      <c r="AD247" s="617"/>
      <c r="AE247" s="2"/>
      <c r="AF247" s="110"/>
    </row>
    <row r="248" spans="1:32" ht="35.25" customHeight="1">
      <c r="A248" s="156"/>
      <c r="B248" s="351"/>
      <c r="C248" s="492" t="s">
        <v>6422</v>
      </c>
      <c r="D248" s="492"/>
      <c r="E248" s="492"/>
      <c r="F248" s="492"/>
      <c r="G248" s="492"/>
      <c r="H248" s="492"/>
      <c r="I248" s="492"/>
      <c r="J248" s="492"/>
      <c r="K248" s="492"/>
      <c r="L248" s="492"/>
      <c r="M248" s="492"/>
      <c r="N248" s="492"/>
      <c r="O248" s="492"/>
      <c r="P248" s="492"/>
      <c r="Q248" s="492"/>
      <c r="R248" s="492"/>
      <c r="S248" s="492"/>
      <c r="T248" s="492"/>
      <c r="U248" s="492"/>
      <c r="V248" s="492"/>
      <c r="W248" s="492"/>
      <c r="X248" s="492"/>
      <c r="Y248" s="492"/>
      <c r="Z248" s="492"/>
      <c r="AA248" s="492"/>
      <c r="AB248" s="492"/>
      <c r="AC248" s="492"/>
      <c r="AD248" s="492"/>
      <c r="AE248" s="2"/>
    </row>
    <row r="249" spans="1:32" ht="48" customHeight="1">
      <c r="A249" s="156"/>
      <c r="B249" s="351"/>
      <c r="C249" s="492" t="s">
        <v>6423</v>
      </c>
      <c r="D249" s="492"/>
      <c r="E249" s="492"/>
      <c r="F249" s="492"/>
      <c r="G249" s="492"/>
      <c r="H249" s="492"/>
      <c r="I249" s="492"/>
      <c r="J249" s="492"/>
      <c r="K249" s="492"/>
      <c r="L249" s="492"/>
      <c r="M249" s="492"/>
      <c r="N249" s="492"/>
      <c r="O249" s="492"/>
      <c r="P249" s="492"/>
      <c r="Q249" s="492"/>
      <c r="R249" s="492"/>
      <c r="S249" s="492"/>
      <c r="T249" s="492"/>
      <c r="U249" s="492"/>
      <c r="V249" s="492"/>
      <c r="W249" s="492"/>
      <c r="X249" s="492"/>
      <c r="Y249" s="492"/>
      <c r="Z249" s="492"/>
      <c r="AA249" s="492"/>
      <c r="AB249" s="492"/>
      <c r="AC249" s="492"/>
      <c r="AD249" s="492"/>
      <c r="AE249" s="2"/>
    </row>
    <row r="250" spans="1:32" ht="36" customHeight="1">
      <c r="A250" s="60"/>
      <c r="B250" s="351"/>
      <c r="C250" s="492" t="s">
        <v>6424</v>
      </c>
      <c r="D250" s="492"/>
      <c r="E250" s="492"/>
      <c r="F250" s="492"/>
      <c r="G250" s="492"/>
      <c r="H250" s="492"/>
      <c r="I250" s="492"/>
      <c r="J250" s="492"/>
      <c r="K250" s="492"/>
      <c r="L250" s="492"/>
      <c r="M250" s="492"/>
      <c r="N250" s="492"/>
      <c r="O250" s="492"/>
      <c r="P250" s="492"/>
      <c r="Q250" s="492"/>
      <c r="R250" s="492"/>
      <c r="S250" s="492"/>
      <c r="T250" s="492"/>
      <c r="U250" s="492"/>
      <c r="V250" s="492"/>
      <c r="W250" s="492"/>
      <c r="X250" s="492"/>
      <c r="Y250" s="492"/>
      <c r="Z250" s="492"/>
      <c r="AA250" s="492"/>
      <c r="AB250" s="492"/>
      <c r="AC250" s="492"/>
      <c r="AD250" s="492"/>
      <c r="AE250" s="2"/>
    </row>
    <row r="251" spans="1:32" ht="48" customHeight="1">
      <c r="A251" s="156"/>
      <c r="B251" s="351"/>
      <c r="C251" s="492" t="s">
        <v>6425</v>
      </c>
      <c r="D251" s="492"/>
      <c r="E251" s="492"/>
      <c r="F251" s="492"/>
      <c r="G251" s="492"/>
      <c r="H251" s="492"/>
      <c r="I251" s="492"/>
      <c r="J251" s="492"/>
      <c r="K251" s="492"/>
      <c r="L251" s="492"/>
      <c r="M251" s="492"/>
      <c r="N251" s="492"/>
      <c r="O251" s="492"/>
      <c r="P251" s="492"/>
      <c r="Q251" s="492"/>
      <c r="R251" s="492"/>
      <c r="S251" s="492"/>
      <c r="T251" s="492"/>
      <c r="U251" s="492"/>
      <c r="V251" s="492"/>
      <c r="W251" s="492"/>
      <c r="X251" s="492"/>
      <c r="Y251" s="492"/>
      <c r="Z251" s="492"/>
      <c r="AA251" s="492"/>
      <c r="AB251" s="492"/>
      <c r="AC251" s="492"/>
      <c r="AD251" s="492"/>
      <c r="AE251" s="2"/>
    </row>
    <row r="252" spans="1:32" ht="30.75" customHeight="1">
      <c r="A252" s="156"/>
      <c r="B252" s="351"/>
      <c r="C252" s="492" t="s">
        <v>6426</v>
      </c>
      <c r="D252" s="492"/>
      <c r="E252" s="492"/>
      <c r="F252" s="492"/>
      <c r="G252" s="492"/>
      <c r="H252" s="492"/>
      <c r="I252" s="492"/>
      <c r="J252" s="492"/>
      <c r="K252" s="492"/>
      <c r="L252" s="492"/>
      <c r="M252" s="492"/>
      <c r="N252" s="492"/>
      <c r="O252" s="492"/>
      <c r="P252" s="492"/>
      <c r="Q252" s="492"/>
      <c r="R252" s="492"/>
      <c r="S252" s="492"/>
      <c r="T252" s="492"/>
      <c r="U252" s="492"/>
      <c r="V252" s="492"/>
      <c r="W252" s="492"/>
      <c r="X252" s="492"/>
      <c r="Y252" s="492"/>
      <c r="Z252" s="492"/>
      <c r="AA252" s="492"/>
      <c r="AB252" s="492"/>
      <c r="AC252" s="492"/>
      <c r="AD252" s="492"/>
      <c r="AE252" s="2"/>
    </row>
    <row r="253" spans="1:32" ht="48" customHeight="1">
      <c r="A253" s="60"/>
      <c r="B253" s="351"/>
      <c r="C253" s="492" t="s">
        <v>6427</v>
      </c>
      <c r="D253" s="492"/>
      <c r="E253" s="492"/>
      <c r="F253" s="492"/>
      <c r="G253" s="492"/>
      <c r="H253" s="492"/>
      <c r="I253" s="492"/>
      <c r="J253" s="492"/>
      <c r="K253" s="492"/>
      <c r="L253" s="492"/>
      <c r="M253" s="492"/>
      <c r="N253" s="492"/>
      <c r="O253" s="492"/>
      <c r="P253" s="492"/>
      <c r="Q253" s="492"/>
      <c r="R253" s="492"/>
      <c r="S253" s="492"/>
      <c r="T253" s="492"/>
      <c r="U253" s="492"/>
      <c r="V253" s="492"/>
      <c r="W253" s="492"/>
      <c r="X253" s="492"/>
      <c r="Y253" s="492"/>
      <c r="Z253" s="492"/>
      <c r="AA253" s="492"/>
      <c r="AB253" s="492"/>
      <c r="AC253" s="492"/>
      <c r="AD253" s="492"/>
      <c r="AE253" s="2"/>
    </row>
    <row r="254" spans="1:32" ht="37.5" customHeight="1">
      <c r="A254" s="156"/>
      <c r="B254" s="351"/>
      <c r="C254" s="492" t="s">
        <v>6428</v>
      </c>
      <c r="D254" s="492"/>
      <c r="E254" s="492"/>
      <c r="F254" s="492"/>
      <c r="G254" s="492"/>
      <c r="H254" s="492"/>
      <c r="I254" s="492"/>
      <c r="J254" s="492"/>
      <c r="K254" s="492"/>
      <c r="L254" s="492"/>
      <c r="M254" s="492"/>
      <c r="N254" s="492"/>
      <c r="O254" s="492"/>
      <c r="P254" s="492"/>
      <c r="Q254" s="492"/>
      <c r="R254" s="492"/>
      <c r="S254" s="492"/>
      <c r="T254" s="492"/>
      <c r="U254" s="492"/>
      <c r="V254" s="492"/>
      <c r="W254" s="492"/>
      <c r="X254" s="492"/>
      <c r="Y254" s="492"/>
      <c r="Z254" s="492"/>
      <c r="AA254" s="492"/>
      <c r="AB254" s="492"/>
      <c r="AC254" s="492"/>
      <c r="AD254" s="492"/>
      <c r="AE254" s="2"/>
    </row>
    <row r="255" spans="1:32" ht="48" customHeight="1">
      <c r="A255" s="156"/>
      <c r="B255" s="351"/>
      <c r="C255" s="492" t="s">
        <v>6429</v>
      </c>
      <c r="D255" s="492"/>
      <c r="E255" s="492"/>
      <c r="F255" s="492"/>
      <c r="G255" s="492"/>
      <c r="H255" s="492"/>
      <c r="I255" s="492"/>
      <c r="J255" s="492"/>
      <c r="K255" s="492"/>
      <c r="L255" s="492"/>
      <c r="M255" s="492"/>
      <c r="N255" s="492"/>
      <c r="O255" s="492"/>
      <c r="P255" s="492"/>
      <c r="Q255" s="492"/>
      <c r="R255" s="492"/>
      <c r="S255" s="492"/>
      <c r="T255" s="492"/>
      <c r="U255" s="492"/>
      <c r="V255" s="492"/>
      <c r="W255" s="492"/>
      <c r="X255" s="492"/>
      <c r="Y255" s="492"/>
      <c r="Z255" s="492"/>
      <c r="AA255" s="492"/>
      <c r="AB255" s="492"/>
      <c r="AC255" s="492"/>
      <c r="AD255" s="492"/>
      <c r="AE255" s="2"/>
    </row>
    <row r="256" spans="1:32" ht="33.75" customHeight="1">
      <c r="A256" s="60"/>
      <c r="B256" s="351"/>
      <c r="C256" s="492" t="s">
        <v>6430</v>
      </c>
      <c r="D256" s="492"/>
      <c r="E256" s="492"/>
      <c r="F256" s="492"/>
      <c r="G256" s="492"/>
      <c r="H256" s="492"/>
      <c r="I256" s="492"/>
      <c r="J256" s="492"/>
      <c r="K256" s="492"/>
      <c r="L256" s="492"/>
      <c r="M256" s="492"/>
      <c r="N256" s="492"/>
      <c r="O256" s="492"/>
      <c r="P256" s="492"/>
      <c r="Q256" s="492"/>
      <c r="R256" s="492"/>
      <c r="S256" s="492"/>
      <c r="T256" s="492"/>
      <c r="U256" s="492"/>
      <c r="V256" s="492"/>
      <c r="W256" s="492"/>
      <c r="X256" s="492"/>
      <c r="Y256" s="492"/>
      <c r="Z256" s="492"/>
      <c r="AA256" s="492"/>
      <c r="AB256" s="492"/>
      <c r="AC256" s="492"/>
      <c r="AD256" s="492"/>
      <c r="AE256" s="2"/>
    </row>
    <row r="257" spans="1:257" ht="48.75" customHeight="1">
      <c r="A257" s="156"/>
      <c r="B257" s="351"/>
      <c r="C257" s="492" t="s">
        <v>6431</v>
      </c>
      <c r="D257" s="492"/>
      <c r="E257" s="492"/>
      <c r="F257" s="492"/>
      <c r="G257" s="492"/>
      <c r="H257" s="492"/>
      <c r="I257" s="492"/>
      <c r="J257" s="492"/>
      <c r="K257" s="492"/>
      <c r="L257" s="492"/>
      <c r="M257" s="492"/>
      <c r="N257" s="492"/>
      <c r="O257" s="492"/>
      <c r="P257" s="492"/>
      <c r="Q257" s="492"/>
      <c r="R257" s="492"/>
      <c r="S257" s="492"/>
      <c r="T257" s="492"/>
      <c r="U257" s="492"/>
      <c r="V257" s="492"/>
      <c r="W257" s="492"/>
      <c r="X257" s="492"/>
      <c r="Y257" s="492"/>
      <c r="Z257" s="492"/>
      <c r="AA257" s="492"/>
      <c r="AB257" s="492"/>
      <c r="AC257" s="492"/>
      <c r="AD257" s="492"/>
      <c r="AE257" s="2"/>
    </row>
    <row r="258" spans="1:257" ht="36" customHeight="1">
      <c r="A258" s="156"/>
      <c r="B258" s="351"/>
      <c r="C258" s="492" t="s">
        <v>6432</v>
      </c>
      <c r="D258" s="492"/>
      <c r="E258" s="492"/>
      <c r="F258" s="492"/>
      <c r="G258" s="492"/>
      <c r="H258" s="492"/>
      <c r="I258" s="492"/>
      <c r="J258" s="492"/>
      <c r="K258" s="492"/>
      <c r="L258" s="492"/>
      <c r="M258" s="492"/>
      <c r="N258" s="492"/>
      <c r="O258" s="492"/>
      <c r="P258" s="492"/>
      <c r="Q258" s="492"/>
      <c r="R258" s="492"/>
      <c r="S258" s="492"/>
      <c r="T258" s="492"/>
      <c r="U258" s="492"/>
      <c r="V258" s="492"/>
      <c r="W258" s="492"/>
      <c r="X258" s="492"/>
      <c r="Y258" s="492"/>
      <c r="Z258" s="492"/>
      <c r="AA258" s="492"/>
      <c r="AB258" s="492"/>
      <c r="AC258" s="492"/>
      <c r="AD258" s="492"/>
      <c r="AE258" s="2"/>
    </row>
    <row r="259" spans="1:257" ht="48" customHeight="1">
      <c r="A259" s="60"/>
      <c r="B259" s="351"/>
      <c r="C259" s="492" t="s">
        <v>6433</v>
      </c>
      <c r="D259" s="492"/>
      <c r="E259" s="492"/>
      <c r="F259" s="492"/>
      <c r="G259" s="492"/>
      <c r="H259" s="492"/>
      <c r="I259" s="492"/>
      <c r="J259" s="492"/>
      <c r="K259" s="492"/>
      <c r="L259" s="492"/>
      <c r="M259" s="492"/>
      <c r="N259" s="492"/>
      <c r="O259" s="492"/>
      <c r="P259" s="492"/>
      <c r="Q259" s="492"/>
      <c r="R259" s="492"/>
      <c r="S259" s="492"/>
      <c r="T259" s="492"/>
      <c r="U259" s="492"/>
      <c r="V259" s="492"/>
      <c r="W259" s="492"/>
      <c r="X259" s="492"/>
      <c r="Y259" s="492"/>
      <c r="Z259" s="492"/>
      <c r="AA259" s="492"/>
      <c r="AB259" s="492"/>
      <c r="AC259" s="492"/>
      <c r="AD259" s="492"/>
      <c r="AE259" s="2"/>
    </row>
    <row r="260" spans="1:257" ht="48" customHeight="1">
      <c r="A260" s="156"/>
      <c r="B260" s="351"/>
      <c r="C260" s="492" t="s">
        <v>6434</v>
      </c>
      <c r="D260" s="492"/>
      <c r="E260" s="492"/>
      <c r="F260" s="492"/>
      <c r="G260" s="492"/>
      <c r="H260" s="492"/>
      <c r="I260" s="492"/>
      <c r="J260" s="492"/>
      <c r="K260" s="492"/>
      <c r="L260" s="492"/>
      <c r="M260" s="492"/>
      <c r="N260" s="492"/>
      <c r="O260" s="492"/>
      <c r="P260" s="492"/>
      <c r="Q260" s="492"/>
      <c r="R260" s="492"/>
      <c r="S260" s="492"/>
      <c r="T260" s="492"/>
      <c r="U260" s="492"/>
      <c r="V260" s="492"/>
      <c r="W260" s="492"/>
      <c r="X260" s="492"/>
      <c r="Y260" s="492"/>
      <c r="Z260" s="492"/>
      <c r="AA260" s="492"/>
      <c r="AB260" s="492"/>
      <c r="AC260" s="492"/>
      <c r="AD260" s="492"/>
      <c r="AE260" s="2"/>
    </row>
    <row r="261" spans="1:257" ht="48" customHeight="1">
      <c r="A261" s="156"/>
      <c r="B261" s="351"/>
      <c r="C261" s="492" t="s">
        <v>6435</v>
      </c>
      <c r="D261" s="492"/>
      <c r="E261" s="492"/>
      <c r="F261" s="492"/>
      <c r="G261" s="492"/>
      <c r="H261" s="492"/>
      <c r="I261" s="492"/>
      <c r="J261" s="492"/>
      <c r="K261" s="492"/>
      <c r="L261" s="492"/>
      <c r="M261" s="492"/>
      <c r="N261" s="492"/>
      <c r="O261" s="492"/>
      <c r="P261" s="492"/>
      <c r="Q261" s="492"/>
      <c r="R261" s="492"/>
      <c r="S261" s="492"/>
      <c r="T261" s="492"/>
      <c r="U261" s="492"/>
      <c r="V261" s="492"/>
      <c r="W261" s="492"/>
      <c r="X261" s="492"/>
      <c r="Y261" s="492"/>
      <c r="Z261" s="492"/>
      <c r="AA261" s="492"/>
      <c r="AB261" s="492"/>
      <c r="AC261" s="492"/>
      <c r="AD261" s="492"/>
      <c r="AE261" s="2"/>
    </row>
    <row r="262" spans="1:257" ht="48" customHeight="1">
      <c r="A262" s="60"/>
      <c r="B262" s="351"/>
      <c r="C262" s="492" t="s">
        <v>6436</v>
      </c>
      <c r="D262" s="492"/>
      <c r="E262" s="492"/>
      <c r="F262" s="492"/>
      <c r="G262" s="492"/>
      <c r="H262" s="492"/>
      <c r="I262" s="492"/>
      <c r="J262" s="492"/>
      <c r="K262" s="492"/>
      <c r="L262" s="492"/>
      <c r="M262" s="492"/>
      <c r="N262" s="492"/>
      <c r="O262" s="492"/>
      <c r="P262" s="492"/>
      <c r="Q262" s="492"/>
      <c r="R262" s="492"/>
      <c r="S262" s="492"/>
      <c r="T262" s="492"/>
      <c r="U262" s="492"/>
      <c r="V262" s="492"/>
      <c r="W262" s="492"/>
      <c r="X262" s="492"/>
      <c r="Y262" s="492"/>
      <c r="Z262" s="492"/>
      <c r="AA262" s="492"/>
      <c r="AB262" s="492"/>
      <c r="AC262" s="492"/>
      <c r="AD262" s="492"/>
      <c r="AE262" s="2"/>
    </row>
    <row r="263" spans="1:257" ht="48" customHeight="1">
      <c r="A263" s="156"/>
      <c r="B263" s="351"/>
      <c r="C263" s="492" t="s">
        <v>6437</v>
      </c>
      <c r="D263" s="492"/>
      <c r="E263" s="492"/>
      <c r="F263" s="492"/>
      <c r="G263" s="492"/>
      <c r="H263" s="492"/>
      <c r="I263" s="492"/>
      <c r="J263" s="492"/>
      <c r="K263" s="492"/>
      <c r="L263" s="492"/>
      <c r="M263" s="492"/>
      <c r="N263" s="492"/>
      <c r="O263" s="492"/>
      <c r="P263" s="492"/>
      <c r="Q263" s="492"/>
      <c r="R263" s="492"/>
      <c r="S263" s="492"/>
      <c r="T263" s="492"/>
      <c r="U263" s="492"/>
      <c r="V263" s="492"/>
      <c r="W263" s="492"/>
      <c r="X263" s="492"/>
      <c r="Y263" s="492"/>
      <c r="Z263" s="492"/>
      <c r="AA263" s="492"/>
      <c r="AB263" s="492"/>
      <c r="AC263" s="492"/>
      <c r="AD263" s="492"/>
      <c r="AE263" s="2"/>
    </row>
    <row r="264" spans="1:257" s="38" customFormat="1" ht="24" customHeight="1">
      <c r="A264" s="156"/>
      <c r="B264" s="353"/>
      <c r="C264" s="594" t="s">
        <v>6438</v>
      </c>
      <c r="D264" s="594"/>
      <c r="E264" s="594"/>
      <c r="F264" s="594"/>
      <c r="G264" s="594"/>
      <c r="H264" s="594"/>
      <c r="I264" s="594"/>
      <c r="J264" s="594"/>
      <c r="K264" s="594"/>
      <c r="L264" s="594"/>
      <c r="M264" s="594"/>
      <c r="N264" s="594"/>
      <c r="O264" s="594"/>
      <c r="P264" s="594"/>
      <c r="Q264" s="594"/>
      <c r="R264" s="594"/>
      <c r="S264" s="594"/>
      <c r="T264" s="594"/>
      <c r="U264" s="594"/>
      <c r="V264" s="594"/>
      <c r="W264" s="594"/>
      <c r="X264" s="594"/>
      <c r="Y264" s="594"/>
      <c r="Z264" s="594"/>
      <c r="AA264" s="594"/>
      <c r="AB264" s="594"/>
      <c r="AC264" s="594"/>
      <c r="AD264" s="594"/>
      <c r="AE264" s="2"/>
      <c r="AF264" s="169"/>
    </row>
    <row r="265" spans="1:257">
      <c r="A265" s="18"/>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
    </row>
    <row r="266" spans="1:257" s="259" customFormat="1" ht="24" customHeight="1">
      <c r="A266" s="18"/>
      <c r="B266" s="220"/>
      <c r="C266" s="445" t="s">
        <v>6439</v>
      </c>
      <c r="D266" s="445"/>
      <c r="E266" s="445"/>
      <c r="F266" s="445"/>
      <c r="G266" s="445" t="s">
        <v>6440</v>
      </c>
      <c r="H266" s="445"/>
      <c r="I266" s="445"/>
      <c r="J266" s="445"/>
      <c r="K266" s="445"/>
      <c r="L266" s="445"/>
      <c r="M266" s="445"/>
      <c r="N266" s="445"/>
      <c r="O266" s="445"/>
      <c r="P266" s="445"/>
      <c r="Q266" s="445"/>
      <c r="R266" s="445"/>
      <c r="S266" s="445"/>
      <c r="T266" s="445"/>
      <c r="U266" s="445"/>
      <c r="V266" s="445"/>
      <c r="W266" s="445"/>
      <c r="X266" s="445"/>
      <c r="Y266" s="445"/>
      <c r="Z266" s="445"/>
      <c r="AA266" s="445"/>
      <c r="AB266" s="445"/>
      <c r="AC266" s="445"/>
      <c r="AD266" s="445"/>
      <c r="AE266" s="2"/>
      <c r="AF266" s="258"/>
    </row>
    <row r="267" spans="1:257" s="259" customFormat="1" ht="15" customHeight="1">
      <c r="A267" s="18"/>
      <c r="B267" s="220"/>
      <c r="C267" s="445"/>
      <c r="D267" s="445"/>
      <c r="E267" s="445"/>
      <c r="F267" s="445"/>
      <c r="G267" s="450" t="s">
        <v>6370</v>
      </c>
      <c r="H267" s="450"/>
      <c r="I267" s="450"/>
      <c r="J267" s="450"/>
      <c r="K267" s="450"/>
      <c r="L267" s="450"/>
      <c r="M267" s="450" t="s">
        <v>6371</v>
      </c>
      <c r="N267" s="450"/>
      <c r="O267" s="450"/>
      <c r="P267" s="450"/>
      <c r="Q267" s="450"/>
      <c r="R267" s="450"/>
      <c r="S267" s="450"/>
      <c r="T267" s="450"/>
      <c r="U267" s="450"/>
      <c r="V267" s="450"/>
      <c r="W267" s="450"/>
      <c r="X267" s="450"/>
      <c r="Y267" s="450"/>
      <c r="Z267" s="450"/>
      <c r="AA267" s="450"/>
      <c r="AB267" s="450"/>
      <c r="AC267" s="450"/>
      <c r="AD267" s="450"/>
      <c r="AE267" s="2"/>
      <c r="AF267" s="258"/>
    </row>
    <row r="268" spans="1:257" s="259" customFormat="1" ht="24" customHeight="1">
      <c r="A268" s="18"/>
      <c r="B268" s="220"/>
      <c r="C268" s="445"/>
      <c r="D268" s="445"/>
      <c r="E268" s="445"/>
      <c r="F268" s="445"/>
      <c r="G268" s="450"/>
      <c r="H268" s="450"/>
      <c r="I268" s="450"/>
      <c r="J268" s="450"/>
      <c r="K268" s="450"/>
      <c r="L268" s="450"/>
      <c r="M268" s="450" t="s">
        <v>6374</v>
      </c>
      <c r="N268" s="450"/>
      <c r="O268" s="450"/>
      <c r="P268" s="450"/>
      <c r="Q268" s="450"/>
      <c r="R268" s="450"/>
      <c r="S268" s="450" t="s">
        <v>6375</v>
      </c>
      <c r="T268" s="450"/>
      <c r="U268" s="450"/>
      <c r="V268" s="450"/>
      <c r="W268" s="450"/>
      <c r="X268" s="450"/>
      <c r="Y268" s="450" t="s">
        <v>6348</v>
      </c>
      <c r="Z268" s="450"/>
      <c r="AA268" s="450"/>
      <c r="AB268" s="450"/>
      <c r="AC268" s="450"/>
      <c r="AD268" s="450"/>
      <c r="AE268" s="2"/>
      <c r="AF268" s="258"/>
    </row>
    <row r="269" spans="1:257" s="259" customFormat="1" ht="24" customHeight="1">
      <c r="A269" s="18"/>
      <c r="B269" s="220"/>
      <c r="C269" s="445"/>
      <c r="D269" s="445"/>
      <c r="E269" s="445"/>
      <c r="F269" s="445"/>
      <c r="G269" s="450" t="s">
        <v>6403</v>
      </c>
      <c r="H269" s="450"/>
      <c r="I269" s="450"/>
      <c r="J269" s="450" t="s">
        <v>6404</v>
      </c>
      <c r="K269" s="450"/>
      <c r="L269" s="450"/>
      <c r="M269" s="450" t="s">
        <v>6403</v>
      </c>
      <c r="N269" s="450"/>
      <c r="O269" s="450"/>
      <c r="P269" s="450" t="s">
        <v>6404</v>
      </c>
      <c r="Q269" s="450"/>
      <c r="R269" s="450"/>
      <c r="S269" s="450" t="s">
        <v>6403</v>
      </c>
      <c r="T269" s="450"/>
      <c r="U269" s="450"/>
      <c r="V269" s="450" t="s">
        <v>6404</v>
      </c>
      <c r="W269" s="450"/>
      <c r="X269" s="450"/>
      <c r="Y269" s="450" t="s">
        <v>6403</v>
      </c>
      <c r="Z269" s="450"/>
      <c r="AA269" s="450"/>
      <c r="AB269" s="450" t="s">
        <v>6404</v>
      </c>
      <c r="AC269" s="450"/>
      <c r="AD269" s="450"/>
      <c r="AE269" s="2"/>
      <c r="AF269" s="258"/>
      <c r="BF269" s="524" t="s">
        <v>6378</v>
      </c>
      <c r="BG269" s="525"/>
      <c r="BH269" s="525"/>
      <c r="BI269" s="525"/>
      <c r="BJ269" s="525"/>
      <c r="BK269" s="525"/>
      <c r="BL269" s="525"/>
      <c r="BM269" s="525"/>
      <c r="BN269" s="525"/>
      <c r="BO269" s="526"/>
      <c r="BQ269" s="522" t="s">
        <v>6389</v>
      </c>
      <c r="BR269" s="522"/>
      <c r="BS269" s="522"/>
      <c r="BT269" s="522"/>
      <c r="BU269" s="522"/>
      <c r="BV269" s="522"/>
      <c r="BW269" s="522"/>
      <c r="BX269" s="522"/>
      <c r="BY269" s="522"/>
      <c r="BZ269" s="522"/>
      <c r="CA269"/>
      <c r="CB269" s="524" t="s">
        <v>6390</v>
      </c>
      <c r="CC269" s="525"/>
      <c r="CD269" s="525"/>
      <c r="CE269" s="525"/>
      <c r="CF269" s="525"/>
      <c r="CG269" s="525"/>
      <c r="CH269" s="525"/>
      <c r="CI269" s="525"/>
      <c r="CJ269" s="525"/>
      <c r="CK269" s="526"/>
      <c r="CM269" s="522" t="s">
        <v>6441</v>
      </c>
      <c r="CN269" s="522"/>
      <c r="CO269" s="522"/>
      <c r="CP269" s="522"/>
      <c r="CQ269" s="522"/>
      <c r="CR269" s="522"/>
      <c r="CS269" s="522"/>
      <c r="CT269" s="522"/>
      <c r="CU269" s="522"/>
      <c r="CV269" s="522"/>
      <c r="CX269" s="524" t="s">
        <v>6442</v>
      </c>
      <c r="CY269" s="525"/>
      <c r="CZ269" s="525"/>
      <c r="DA269" s="525"/>
      <c r="DB269" s="525"/>
      <c r="DC269" s="525"/>
      <c r="DD269" s="525"/>
      <c r="DE269" s="525"/>
      <c r="DF269" s="525"/>
      <c r="DG269" s="526"/>
      <c r="DI269" s="522" t="s">
        <v>6443</v>
      </c>
      <c r="DJ269" s="522"/>
      <c r="DK269" s="522"/>
      <c r="DL269" s="522"/>
      <c r="DM269" s="522"/>
      <c r="DN269" s="522"/>
      <c r="DO269" s="522"/>
      <c r="DP269" s="522"/>
      <c r="DQ269" s="522"/>
      <c r="DR269" s="522"/>
      <c r="DT269" s="524" t="s">
        <v>6444</v>
      </c>
      <c r="DU269" s="525"/>
      <c r="DV269" s="525"/>
      <c r="DW269" s="525"/>
      <c r="DX269" s="525"/>
      <c r="DY269" s="525"/>
      <c r="DZ269" s="525"/>
      <c r="EA269" s="525"/>
      <c r="EB269" s="525"/>
      <c r="EC269" s="526"/>
      <c r="EE269" s="522" t="s">
        <v>6445</v>
      </c>
      <c r="EF269" s="522"/>
      <c r="EG269" s="522"/>
      <c r="EH269" s="522"/>
      <c r="EI269" s="522"/>
      <c r="EJ269" s="522"/>
      <c r="EK269" s="522"/>
      <c r="EL269" s="522"/>
      <c r="EM269" s="522"/>
      <c r="EN269" s="522"/>
      <c r="EP269" s="524" t="s">
        <v>6446</v>
      </c>
      <c r="EQ269" s="525"/>
      <c r="ER269" s="525"/>
      <c r="ES269" s="525"/>
      <c r="ET269" s="525"/>
      <c r="EU269" s="525"/>
      <c r="EV269" s="525"/>
      <c r="EW269" s="525"/>
      <c r="EX269" s="525"/>
      <c r="EY269" s="526"/>
      <c r="FA269" s="522" t="s">
        <v>6447</v>
      </c>
      <c r="FB269" s="522"/>
      <c r="FC269" s="522"/>
      <c r="FD269" s="522"/>
      <c r="FE269" s="522"/>
      <c r="FF269" s="522"/>
      <c r="FG269" s="522"/>
      <c r="FH269" s="522"/>
      <c r="FI269" s="522"/>
      <c r="FJ269" s="522"/>
      <c r="FL269" s="524" t="s">
        <v>6448</v>
      </c>
      <c r="FM269" s="525"/>
      <c r="FN269" s="525"/>
      <c r="FO269" s="525"/>
      <c r="FP269" s="525"/>
      <c r="FQ269" s="525"/>
      <c r="FR269" s="525"/>
      <c r="FS269" s="525"/>
      <c r="FT269" s="525"/>
      <c r="FU269" s="526"/>
      <c r="FW269" s="522" t="s">
        <v>6449</v>
      </c>
      <c r="FX269" s="522"/>
      <c r="FY269" s="522"/>
      <c r="FZ269" s="522"/>
      <c r="GA269" s="522"/>
      <c r="GB269" s="522"/>
      <c r="GC269" s="522"/>
      <c r="GD269" s="522"/>
      <c r="GE269" s="522"/>
      <c r="GF269" s="522"/>
      <c r="GH269" s="524" t="s">
        <v>6450</v>
      </c>
      <c r="GI269" s="525"/>
      <c r="GJ269" s="525"/>
      <c r="GK269" s="525"/>
      <c r="GL269" s="525"/>
      <c r="GM269" s="525"/>
      <c r="GN269" s="525"/>
      <c r="GO269" s="525"/>
      <c r="GP269" s="525"/>
      <c r="GQ269" s="526"/>
      <c r="GS269" s="522" t="s">
        <v>6451</v>
      </c>
      <c r="GT269" s="522"/>
      <c r="GU269" s="522"/>
      <c r="GV269" s="522"/>
      <c r="GW269" s="522"/>
      <c r="GX269" s="522"/>
      <c r="GY269" s="522"/>
      <c r="GZ269" s="522"/>
      <c r="HA269" s="522"/>
      <c r="HB269" s="522"/>
      <c r="HD269" s="524" t="s">
        <v>6452</v>
      </c>
      <c r="HE269" s="525"/>
      <c r="HF269" s="525"/>
      <c r="HG269" s="525"/>
      <c r="HH269" s="525"/>
      <c r="HI269" s="525"/>
      <c r="HJ269" s="525"/>
      <c r="HK269" s="525"/>
      <c r="HL269" s="525"/>
      <c r="HM269" s="526"/>
      <c r="HO269" s="522" t="s">
        <v>6453</v>
      </c>
      <c r="HP269" s="522"/>
      <c r="HQ269" s="522"/>
      <c r="HR269" s="522"/>
      <c r="HS269" s="522"/>
      <c r="HT269" s="522"/>
      <c r="HU269" s="522"/>
      <c r="HV269" s="522"/>
      <c r="HW269" s="522"/>
      <c r="HX269" s="522"/>
      <c r="HZ269" s="522" t="s">
        <v>5653</v>
      </c>
      <c r="IA269" s="522"/>
      <c r="IB269" s="522"/>
      <c r="ID269" s="522" t="s">
        <v>5104</v>
      </c>
      <c r="IE269" s="522"/>
      <c r="IF269" s="522"/>
      <c r="IG269" s="522"/>
      <c r="IH269" s="522"/>
      <c r="II269" s="522"/>
      <c r="IJ269" s="522"/>
      <c r="IK269" s="522"/>
      <c r="IL269" s="522"/>
      <c r="IM269" s="522"/>
      <c r="IN269" s="522"/>
      <c r="IO269" s="522"/>
      <c r="IP269" s="522"/>
      <c r="IQ269" s="522"/>
      <c r="IR269" s="522"/>
      <c r="IS269" s="522"/>
      <c r="IT269" s="522"/>
      <c r="IU269" s="522"/>
      <c r="IV269" s="522"/>
      <c r="IW269" s="522"/>
    </row>
    <row r="270" spans="1:257" s="259" customFormat="1" ht="72" customHeight="1">
      <c r="A270" s="18"/>
      <c r="B270" s="220"/>
      <c r="C270" s="445"/>
      <c r="D270" s="445"/>
      <c r="E270" s="445"/>
      <c r="F270" s="445"/>
      <c r="G270" s="287" t="s">
        <v>5757</v>
      </c>
      <c r="H270" s="287" t="s">
        <v>5758</v>
      </c>
      <c r="I270" s="287" t="s">
        <v>6321</v>
      </c>
      <c r="J270" s="287" t="s">
        <v>5757</v>
      </c>
      <c r="K270" s="287" t="s">
        <v>5758</v>
      </c>
      <c r="L270" s="287" t="s">
        <v>6321</v>
      </c>
      <c r="M270" s="287" t="s">
        <v>5757</v>
      </c>
      <c r="N270" s="287" t="s">
        <v>5758</v>
      </c>
      <c r="O270" s="287" t="s">
        <v>6321</v>
      </c>
      <c r="P270" s="287" t="s">
        <v>5757</v>
      </c>
      <c r="Q270" s="287" t="s">
        <v>5758</v>
      </c>
      <c r="R270" s="287" t="s">
        <v>6321</v>
      </c>
      <c r="S270" s="287" t="s">
        <v>5757</v>
      </c>
      <c r="T270" s="287" t="s">
        <v>5758</v>
      </c>
      <c r="U270" s="287" t="s">
        <v>6321</v>
      </c>
      <c r="V270" s="287" t="s">
        <v>5757</v>
      </c>
      <c r="W270" s="287" t="s">
        <v>5758</v>
      </c>
      <c r="X270" s="287" t="s">
        <v>6321</v>
      </c>
      <c r="Y270" s="287" t="s">
        <v>5757</v>
      </c>
      <c r="Z270" s="287" t="s">
        <v>5758</v>
      </c>
      <c r="AA270" s="287" t="s">
        <v>6321</v>
      </c>
      <c r="AB270" s="287" t="s">
        <v>5757</v>
      </c>
      <c r="AC270" s="287" t="s">
        <v>5758</v>
      </c>
      <c r="AD270" s="287" t="s">
        <v>6321</v>
      </c>
      <c r="AE270" s="2"/>
      <c r="AF270" s="258"/>
      <c r="AH270" s="522" t="s">
        <v>6382</v>
      </c>
      <c r="AI270" s="522"/>
      <c r="AJ270"/>
      <c r="AK270" s="522" t="s">
        <v>6383</v>
      </c>
      <c r="AL270" s="522"/>
      <c r="AM270"/>
      <c r="AN270" s="522" t="s">
        <v>5952</v>
      </c>
      <c r="AO270" s="522"/>
      <c r="AP270"/>
      <c r="AQ270" s="522" t="s">
        <v>6384</v>
      </c>
      <c r="AR270" s="522"/>
      <c r="AS270"/>
      <c r="AT270" s="522" t="s">
        <v>5375</v>
      </c>
      <c r="AU270" s="522"/>
      <c r="AV270"/>
      <c r="AW270" s="522" t="s">
        <v>6385</v>
      </c>
      <c r="AX270" s="522"/>
      <c r="AZ270" s="522" t="s">
        <v>6454</v>
      </c>
      <c r="BA270" s="522"/>
      <c r="BC270" s="522" t="s">
        <v>4990</v>
      </c>
      <c r="BD270" s="522"/>
      <c r="BF270" s="522" t="s">
        <v>5926</v>
      </c>
      <c r="BG270" s="522"/>
      <c r="BH270" s="878" t="s">
        <v>5093</v>
      </c>
      <c r="BI270" s="878"/>
      <c r="BJ270" s="878" t="s">
        <v>5781</v>
      </c>
      <c r="BK270" s="878"/>
      <c r="BL270" s="878" t="s">
        <v>5782</v>
      </c>
      <c r="BM270" s="878"/>
      <c r="BN270" s="878" t="s">
        <v>6386</v>
      </c>
      <c r="BO270" s="878"/>
      <c r="BQ270" s="880" t="s">
        <v>5098</v>
      </c>
      <c r="BR270" s="880"/>
      <c r="BS270" s="881" t="s">
        <v>5093</v>
      </c>
      <c r="BT270" s="881"/>
      <c r="BU270" s="881" t="s">
        <v>5781</v>
      </c>
      <c r="BV270" s="881"/>
      <c r="BW270" s="881" t="s">
        <v>5782</v>
      </c>
      <c r="BX270" s="881"/>
      <c r="BY270" s="878" t="s">
        <v>6386</v>
      </c>
      <c r="BZ270" s="878"/>
      <c r="CB270" s="522" t="s">
        <v>5926</v>
      </c>
      <c r="CC270" s="522"/>
      <c r="CD270" s="878" t="s">
        <v>5093</v>
      </c>
      <c r="CE270" s="878"/>
      <c r="CF270" s="878" t="s">
        <v>5781</v>
      </c>
      <c r="CG270" s="878"/>
      <c r="CH270" s="878" t="s">
        <v>5782</v>
      </c>
      <c r="CI270" s="878"/>
      <c r="CJ270" s="878" t="s">
        <v>6386</v>
      </c>
      <c r="CK270" s="878"/>
      <c r="CM270" s="880" t="s">
        <v>5098</v>
      </c>
      <c r="CN270" s="880"/>
      <c r="CO270" s="881" t="s">
        <v>5093</v>
      </c>
      <c r="CP270" s="881"/>
      <c r="CQ270" s="881" t="s">
        <v>5781</v>
      </c>
      <c r="CR270" s="881"/>
      <c r="CS270" s="881" t="s">
        <v>5782</v>
      </c>
      <c r="CT270" s="881"/>
      <c r="CU270" s="878" t="s">
        <v>6386</v>
      </c>
      <c r="CV270" s="878"/>
      <c r="CX270" s="522" t="s">
        <v>5926</v>
      </c>
      <c r="CY270" s="522"/>
      <c r="CZ270" s="878" t="s">
        <v>5093</v>
      </c>
      <c r="DA270" s="878"/>
      <c r="DB270" s="878" t="s">
        <v>5781</v>
      </c>
      <c r="DC270" s="878"/>
      <c r="DD270" s="878" t="s">
        <v>5782</v>
      </c>
      <c r="DE270" s="878"/>
      <c r="DF270" s="878" t="s">
        <v>6386</v>
      </c>
      <c r="DG270" s="878"/>
      <c r="DI270" s="880" t="s">
        <v>5098</v>
      </c>
      <c r="DJ270" s="880"/>
      <c r="DK270" s="881" t="s">
        <v>5093</v>
      </c>
      <c r="DL270" s="881"/>
      <c r="DM270" s="881" t="s">
        <v>5781</v>
      </c>
      <c r="DN270" s="881"/>
      <c r="DO270" s="881" t="s">
        <v>5782</v>
      </c>
      <c r="DP270" s="881"/>
      <c r="DQ270" s="878" t="s">
        <v>6386</v>
      </c>
      <c r="DR270" s="878"/>
      <c r="DT270" s="522" t="s">
        <v>5926</v>
      </c>
      <c r="DU270" s="522"/>
      <c r="DV270" s="878" t="s">
        <v>5093</v>
      </c>
      <c r="DW270" s="878"/>
      <c r="DX270" s="878" t="s">
        <v>5781</v>
      </c>
      <c r="DY270" s="878"/>
      <c r="DZ270" s="878" t="s">
        <v>5782</v>
      </c>
      <c r="EA270" s="878"/>
      <c r="EB270" s="878" t="s">
        <v>6386</v>
      </c>
      <c r="EC270" s="878"/>
      <c r="EE270" s="880" t="s">
        <v>5098</v>
      </c>
      <c r="EF270" s="880"/>
      <c r="EG270" s="881" t="s">
        <v>5093</v>
      </c>
      <c r="EH270" s="881"/>
      <c r="EI270" s="881" t="s">
        <v>5781</v>
      </c>
      <c r="EJ270" s="881"/>
      <c r="EK270" s="881" t="s">
        <v>5782</v>
      </c>
      <c r="EL270" s="881"/>
      <c r="EM270" s="878" t="s">
        <v>6386</v>
      </c>
      <c r="EN270" s="878"/>
      <c r="EP270" s="522" t="s">
        <v>5926</v>
      </c>
      <c r="EQ270" s="522"/>
      <c r="ER270" s="878" t="s">
        <v>5093</v>
      </c>
      <c r="ES270" s="878"/>
      <c r="ET270" s="878" t="s">
        <v>5781</v>
      </c>
      <c r="EU270" s="878"/>
      <c r="EV270" s="878" t="s">
        <v>5782</v>
      </c>
      <c r="EW270" s="878"/>
      <c r="EX270" s="878" t="s">
        <v>6386</v>
      </c>
      <c r="EY270" s="878"/>
      <c r="FA270" s="880" t="s">
        <v>5098</v>
      </c>
      <c r="FB270" s="880"/>
      <c r="FC270" s="881" t="s">
        <v>5093</v>
      </c>
      <c r="FD270" s="881"/>
      <c r="FE270" s="881" t="s">
        <v>5781</v>
      </c>
      <c r="FF270" s="881"/>
      <c r="FG270" s="881" t="s">
        <v>5782</v>
      </c>
      <c r="FH270" s="881"/>
      <c r="FI270" s="878" t="s">
        <v>6386</v>
      </c>
      <c r="FJ270" s="878"/>
      <c r="FL270" s="522" t="s">
        <v>5926</v>
      </c>
      <c r="FM270" s="522"/>
      <c r="FN270" s="878" t="s">
        <v>5093</v>
      </c>
      <c r="FO270" s="878"/>
      <c r="FP270" s="878" t="s">
        <v>5781</v>
      </c>
      <c r="FQ270" s="878"/>
      <c r="FR270" s="878" t="s">
        <v>5782</v>
      </c>
      <c r="FS270" s="878"/>
      <c r="FT270" s="878" t="s">
        <v>6386</v>
      </c>
      <c r="FU270" s="878"/>
      <c r="FW270" s="880" t="s">
        <v>5098</v>
      </c>
      <c r="FX270" s="880"/>
      <c r="FY270" s="881" t="s">
        <v>5093</v>
      </c>
      <c r="FZ270" s="881"/>
      <c r="GA270" s="881" t="s">
        <v>5781</v>
      </c>
      <c r="GB270" s="881"/>
      <c r="GC270" s="881" t="s">
        <v>5782</v>
      </c>
      <c r="GD270" s="881"/>
      <c r="GE270" s="878" t="s">
        <v>6386</v>
      </c>
      <c r="GF270" s="878"/>
      <c r="GH270" s="522" t="s">
        <v>5926</v>
      </c>
      <c r="GI270" s="522"/>
      <c r="GJ270" s="878" t="s">
        <v>5093</v>
      </c>
      <c r="GK270" s="878"/>
      <c r="GL270" s="878" t="s">
        <v>5781</v>
      </c>
      <c r="GM270" s="878"/>
      <c r="GN270" s="878" t="s">
        <v>5782</v>
      </c>
      <c r="GO270" s="878"/>
      <c r="GP270" s="878" t="s">
        <v>6386</v>
      </c>
      <c r="GQ270" s="878"/>
      <c r="GS270" s="880" t="s">
        <v>5098</v>
      </c>
      <c r="GT270" s="880"/>
      <c r="GU270" s="881" t="s">
        <v>5093</v>
      </c>
      <c r="GV270" s="881"/>
      <c r="GW270" s="881" t="s">
        <v>5781</v>
      </c>
      <c r="GX270" s="881"/>
      <c r="GY270" s="881" t="s">
        <v>5782</v>
      </c>
      <c r="GZ270" s="881"/>
      <c r="HA270" s="878" t="s">
        <v>6386</v>
      </c>
      <c r="HB270" s="878"/>
      <c r="HD270" s="522" t="s">
        <v>5926</v>
      </c>
      <c r="HE270" s="522"/>
      <c r="HF270" s="878" t="s">
        <v>5093</v>
      </c>
      <c r="HG270" s="878"/>
      <c r="HH270" s="878" t="s">
        <v>5781</v>
      </c>
      <c r="HI270" s="878"/>
      <c r="HJ270" s="878" t="s">
        <v>5782</v>
      </c>
      <c r="HK270" s="878"/>
      <c r="HL270" s="878" t="s">
        <v>6386</v>
      </c>
      <c r="HM270" s="878"/>
      <c r="HO270" s="880" t="s">
        <v>5098</v>
      </c>
      <c r="HP270" s="880"/>
      <c r="HQ270" s="881" t="s">
        <v>5093</v>
      </c>
      <c r="HR270" s="881"/>
      <c r="HS270" s="881" t="s">
        <v>5781</v>
      </c>
      <c r="HT270" s="881"/>
      <c r="HU270" s="881" t="s">
        <v>5782</v>
      </c>
      <c r="HV270" s="881"/>
      <c r="HW270" s="878" t="s">
        <v>6386</v>
      </c>
      <c r="HX270" s="878"/>
      <c r="HZ270" s="119" t="s">
        <v>5663</v>
      </c>
      <c r="IA270" s="120" t="s">
        <v>5664</v>
      </c>
      <c r="IB270" s="119" t="s">
        <v>5097</v>
      </c>
      <c r="ID270" s="860" t="s">
        <v>5098</v>
      </c>
      <c r="IE270" s="860"/>
      <c r="IF270" s="860">
        <v>1</v>
      </c>
      <c r="IG270" s="860"/>
      <c r="IH270" s="860">
        <v>2</v>
      </c>
      <c r="II270" s="860"/>
      <c r="IJ270" s="860">
        <v>3</v>
      </c>
      <c r="IK270" s="860"/>
      <c r="IL270" s="860">
        <v>4</v>
      </c>
      <c r="IM270" s="860"/>
      <c r="IN270" s="860">
        <v>5</v>
      </c>
      <c r="IO270" s="860"/>
      <c r="IP270" s="522">
        <v>6</v>
      </c>
      <c r="IQ270" s="522"/>
      <c r="IR270" s="522">
        <v>7</v>
      </c>
      <c r="IS270" s="522"/>
      <c r="IT270" s="522">
        <v>8</v>
      </c>
      <c r="IU270" s="522"/>
      <c r="IV270" s="522" t="s">
        <v>5063</v>
      </c>
      <c r="IW270" s="522"/>
    </row>
    <row r="271" spans="1:257" s="259" customFormat="1" ht="15" customHeight="1">
      <c r="A271" s="18"/>
      <c r="B271" s="220"/>
      <c r="C271" s="47" t="s">
        <v>4992</v>
      </c>
      <c r="D271" s="580" t="s">
        <v>6455</v>
      </c>
      <c r="E271" s="580"/>
      <c r="F271" s="580"/>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2"/>
      <c r="AF271" s="258"/>
      <c r="AH271" s="597">
        <f>IF($AH$180=$AJ$180,0,IF(SUM($J$186:$R$186)&gt;0,0,1))</f>
        <v>0</v>
      </c>
      <c r="AI271" s="597"/>
      <c r="AJ271"/>
      <c r="AK271" s="597">
        <f>IF($AH$180=$AJ$180,0,IF(SUM($S$186:$AA$186)&gt;0,0,1))</f>
        <v>0</v>
      </c>
      <c r="AL271" s="597"/>
      <c r="AM271"/>
      <c r="AN271" s="597">
        <f>IF($AH$197=$AJ$197,0,IF(SUM($Q$201:$V$201)&gt;0,0,1))</f>
        <v>0</v>
      </c>
      <c r="AO271" s="597"/>
      <c r="AP271"/>
      <c r="AQ271" s="597">
        <f>IF($AH$197=$AJ$197,0,IF(SUM($W$201:$AB$201)&gt;0,0,1))</f>
        <v>0</v>
      </c>
      <c r="AR271" s="597"/>
      <c r="AS271"/>
      <c r="AT271" s="597">
        <f>IF($AH$197=$AJ$197,0,IF(SUM($Q$202:$V$202)&gt;0,0,1))</f>
        <v>0</v>
      </c>
      <c r="AU271" s="597"/>
      <c r="AV271"/>
      <c r="AW271" s="597">
        <f>IF($AH$197=$AJ$197,0,IF(SUM($W$202:$AB$202)&gt;0,0,1))</f>
        <v>0</v>
      </c>
      <c r="AX271" s="597"/>
      <c r="AZ271" s="597">
        <f>IF($AH$197=$AJ$197,0,IF(SUM($Q$203:$V$203)&gt;0,0,1))</f>
        <v>0</v>
      </c>
      <c r="BA271" s="597"/>
      <c r="BC271" s="597">
        <f>IF($AH$197=$AJ$197,0,IF(SUM($W$203:$AB$203)&gt;0,0,1))</f>
        <v>0</v>
      </c>
      <c r="BD271" s="597"/>
      <c r="BF271" s="522" t="s">
        <v>6456</v>
      </c>
      <c r="BG271" s="522"/>
      <c r="BH271" s="522">
        <f>IF($AH$238=$AJ$238,0,SUM($J$186:$R$186))</f>
        <v>0</v>
      </c>
      <c r="BI271" s="522"/>
      <c r="BJ271" s="522">
        <f>IF($AH$238=$AJ$238,0,$J$186)</f>
        <v>0</v>
      </c>
      <c r="BK271" s="522"/>
      <c r="BL271" s="522">
        <f>IF($AH$238=$AJ$238,0,$M$186)</f>
        <v>0</v>
      </c>
      <c r="BM271" s="522"/>
      <c r="BN271" s="522">
        <f>IF($AH$238=$AJ$238,0,$P$186)</f>
        <v>0</v>
      </c>
      <c r="BO271" s="522"/>
      <c r="BQ271" s="572">
        <v>1</v>
      </c>
      <c r="BR271" s="572"/>
      <c r="BS271" s="572">
        <f>IF($AH$238=$AJ$238,0,IF(OR(SUM(G271:I271)&lt;=$BH$271,AND($BH$271&gt;0,COUNTIF(G271:I271,"NS")=3)),0,1))</f>
        <v>0</v>
      </c>
      <c r="BT271" s="572"/>
      <c r="BU271" s="522">
        <f>IF($AH$238=$AJ$238,0,IF(OR(G271&lt;=$BJ$271,AND($BJ$271&gt;0,G271="NS")),0,1))</f>
        <v>0</v>
      </c>
      <c r="BV271" s="522"/>
      <c r="BW271" s="522">
        <f>IF($AH$238=$AJ$238,0,IF(OR(H271&lt;=$BL$271,AND($BL$271&gt;0,H271="NS")),0,1))</f>
        <v>0</v>
      </c>
      <c r="BX271" s="522"/>
      <c r="BY271" s="522">
        <f>IF($AH$238=$AJ$238,0,IF(OR(I271&lt;=$BN$271,AND($BN$271&gt;0,I271="NS")),0,1))</f>
        <v>0</v>
      </c>
      <c r="BZ271" s="522"/>
      <c r="CB271" s="522" t="s">
        <v>6456</v>
      </c>
      <c r="CC271" s="522"/>
      <c r="CD271" s="522">
        <f>IF($AH$238=$AJ$238,0,SUM($S$186:$AA$186))</f>
        <v>0</v>
      </c>
      <c r="CE271" s="522"/>
      <c r="CF271" s="522">
        <f>IF($AH$238=$AJ$238,0,$S$186)</f>
        <v>0</v>
      </c>
      <c r="CG271" s="522"/>
      <c r="CH271" s="522">
        <f>IF($AH$238=$AJ$238,0,$V$186)</f>
        <v>0</v>
      </c>
      <c r="CI271" s="522"/>
      <c r="CJ271" s="522">
        <f>IF($AH$238=$AJ$238,0,$Y$186)</f>
        <v>0</v>
      </c>
      <c r="CK271" s="522"/>
      <c r="CM271" s="572">
        <v>1</v>
      </c>
      <c r="CN271" s="572"/>
      <c r="CO271" s="572">
        <f>IF($AH$238=$AJ$238,0,IF(OR(SUM(J271:L271)&lt;=$CD$271,AND($CD$271&gt;0,COUNTIF(J271:L271,"NS")=3)),0,1))</f>
        <v>0</v>
      </c>
      <c r="CP271" s="572"/>
      <c r="CQ271" s="522">
        <f>IF($AH$238=$AJ$238,0,IF(OR(J271&lt;=$CF$271,AND($CF$271&gt;0,J271="NS")),0,1))</f>
        <v>0</v>
      </c>
      <c r="CR271" s="522"/>
      <c r="CS271" s="522">
        <f>IF($AH$238=$AJ$238,0,IF(OR(K271&lt;=$CH$271,AND($CH$271&gt;0,K271="NS")),0,1))</f>
        <v>0</v>
      </c>
      <c r="CT271" s="522"/>
      <c r="CU271" s="522">
        <f>IF($AH$238=$AJ$238,0,IF(OR(L271&lt;=$CJ$271,AND($CJ$271&gt;0,L271="NS")),0,1))</f>
        <v>0</v>
      </c>
      <c r="CV271" s="522"/>
      <c r="CX271" s="522" t="s">
        <v>6456</v>
      </c>
      <c r="CY271" s="522"/>
      <c r="CZ271" s="522">
        <f>IF($AH$238=$AJ$238,0,SUM($Q$201:$V$201))</f>
        <v>0</v>
      </c>
      <c r="DA271" s="522"/>
      <c r="DB271" s="522">
        <f>IF($AH$238=$AJ$238,0,$Q$201)</f>
        <v>0</v>
      </c>
      <c r="DC271" s="522"/>
      <c r="DD271" s="522">
        <f>IF($AH$238=$AJ$238,0,$S$201)</f>
        <v>0</v>
      </c>
      <c r="DE271" s="522"/>
      <c r="DF271" s="522">
        <f>IF($AH$238=$AJ$238,0,$U$201)</f>
        <v>0</v>
      </c>
      <c r="DG271" s="522"/>
      <c r="DI271" s="572">
        <v>1</v>
      </c>
      <c r="DJ271" s="572"/>
      <c r="DK271" s="572">
        <f>IF($AH$238=$AJ$238,0,IF(OR(SUM(M271:O271)&lt;=$CZ$271,AND($CZ$271&gt;0,COUNTIF(M271:O271,"NS")=3)),0,1))</f>
        <v>0</v>
      </c>
      <c r="DL271" s="572"/>
      <c r="DM271" s="522">
        <f>IF($AH$238=$AJ$238,0,IF(OR(M271&lt;=$DB$271,AND($DB$271&gt;0,M271="NS")),0,1))</f>
        <v>0</v>
      </c>
      <c r="DN271" s="522"/>
      <c r="DO271" s="522">
        <f>IF($AH$238=$AJ$238,0,IF(OR(N271&lt;=$DD$271,AND($DD$271&gt;0,N271="NS")),0,1))</f>
        <v>0</v>
      </c>
      <c r="DP271" s="522"/>
      <c r="DQ271" s="522">
        <f>IF($AH$238=$AJ$238,0,IF(OR(O271&lt;=$DF$271,AND($DF$271&gt;0,O271="NS")),0,1))</f>
        <v>0</v>
      </c>
      <c r="DR271" s="522"/>
      <c r="DT271" s="522" t="s">
        <v>6456</v>
      </c>
      <c r="DU271" s="522"/>
      <c r="DV271" s="522">
        <f>IF($AH$238=$AJ$238,0,SUM($W$201:$AB$201))</f>
        <v>0</v>
      </c>
      <c r="DW271" s="522"/>
      <c r="DX271" s="522">
        <f>IF($AH$238=$AJ$238,0,$W$201)</f>
        <v>0</v>
      </c>
      <c r="DY271" s="522"/>
      <c r="DZ271" s="522">
        <f>IF($AH$238=$AJ$238,0,$Y$201)</f>
        <v>0</v>
      </c>
      <c r="EA271" s="522"/>
      <c r="EB271" s="522">
        <f>IF($AH$238=$AJ$238,0,$AA$201)</f>
        <v>0</v>
      </c>
      <c r="EC271" s="522"/>
      <c r="EE271" s="572">
        <v>1</v>
      </c>
      <c r="EF271" s="572"/>
      <c r="EG271" s="572">
        <f>IF($AH$238=$AJ$238,0,IF(OR(SUM(P271:R271)&lt;=$DV$271,AND($DV$271&gt;=0,COUNTIF(P271:R271,"NS")=3)),0,1))</f>
        <v>0</v>
      </c>
      <c r="EH271" s="572"/>
      <c r="EI271" s="522">
        <f>IF($AH$238=$AJ$238,0,IF(OR(P271&lt;=$DX$271,AND($DX$271&gt;=0,P271="NS")),0,1))</f>
        <v>0</v>
      </c>
      <c r="EJ271" s="522"/>
      <c r="EK271" s="522">
        <f>IF($AH$238=$AJ$238,0,IF(OR(Q271&lt;=$DZ$271,AND($DZ$271&gt;=0,Q271="NS")),0,1))</f>
        <v>0</v>
      </c>
      <c r="EL271" s="522"/>
      <c r="EM271" s="522">
        <f>IF($AH$238=$AJ$238,0,IF(OR(R271&lt;=$EB$271,AND($EB$271&gt;=0,R271="NS")),0,1))</f>
        <v>0</v>
      </c>
      <c r="EN271" s="522"/>
      <c r="EP271" s="522" t="s">
        <v>6456</v>
      </c>
      <c r="EQ271" s="522"/>
      <c r="ER271" s="522">
        <f>IF($AH$238=$AJ$238,0,SUM($Q$202:$V$202))</f>
        <v>0</v>
      </c>
      <c r="ES271" s="522"/>
      <c r="ET271" s="522">
        <f>IF($AH$238=$AJ$238,0,$Q$202)</f>
        <v>0</v>
      </c>
      <c r="EU271" s="522"/>
      <c r="EV271" s="522">
        <f>IF($AH$238=$AJ$238,0,$S$202)</f>
        <v>0</v>
      </c>
      <c r="EW271" s="522"/>
      <c r="EX271" s="522">
        <f>IF($AH$238=$AJ$238,0,$U$202)</f>
        <v>0</v>
      </c>
      <c r="EY271" s="522"/>
      <c r="FA271" s="572">
        <v>1</v>
      </c>
      <c r="FB271" s="572"/>
      <c r="FC271" s="572">
        <f>IF($AH$238=$AJ$238,0,IF(OR(SUM(S271:U271)&lt;=$ER$271,AND($ER$271&gt;=0,COUNTIF(S271:U271,"NS")=3)),0,1))</f>
        <v>0</v>
      </c>
      <c r="FD271" s="572"/>
      <c r="FE271" s="522">
        <f>IF($AH$238=$AJ$238,0,IF(OR(S271&lt;=$ET$271,AND($ET$271&gt;=0,S271="NS")),0,1))</f>
        <v>0</v>
      </c>
      <c r="FF271" s="522"/>
      <c r="FG271" s="522">
        <f>IF($AH$238=$AJ$238,0,IF(OR(T271&lt;=$EV$271,AND($EV$271&gt;=0,T271="NS")),0,1))</f>
        <v>0</v>
      </c>
      <c r="FH271" s="522"/>
      <c r="FI271" s="522">
        <f>IF($AH$238=$AJ$238,0,IF(OR(U271&lt;=$EX$271,AND($EX$271&gt;=0,U271="NS")),0,1))</f>
        <v>0</v>
      </c>
      <c r="FJ271" s="522"/>
      <c r="FL271" s="522" t="s">
        <v>6456</v>
      </c>
      <c r="FM271" s="522"/>
      <c r="FN271" s="522">
        <f>IF($AH$238=$AJ$238,0,SUM($W$202:$AB$202))</f>
        <v>0</v>
      </c>
      <c r="FO271" s="522"/>
      <c r="FP271" s="522">
        <f>IF($AH$238=$AJ$238,0,$W$202)</f>
        <v>0</v>
      </c>
      <c r="FQ271" s="522"/>
      <c r="FR271" s="522">
        <f>IF($AH$238=$AJ$238,0,$Y$202)</f>
        <v>0</v>
      </c>
      <c r="FS271" s="522"/>
      <c r="FT271" s="522">
        <f>IF($AH$238=$AJ$238,0,$AC$202)</f>
        <v>0</v>
      </c>
      <c r="FU271" s="522"/>
      <c r="FW271" s="572">
        <v>1</v>
      </c>
      <c r="FX271" s="572"/>
      <c r="FY271" s="572">
        <f>IF($AH$238=$AJ$238,0,IF(OR(SUM(V271:X271)&lt;=$FN$271,AND($FN$271&gt;0,COUNTIF(V271:X271,"NS")=3)),0,1))</f>
        <v>0</v>
      </c>
      <c r="FZ271" s="572"/>
      <c r="GA271" s="522">
        <f>IF($AH$238=$AJ$238,0,IF(OR(V271&lt;=$FP$271,AND($FP$271&gt;=0,V271="NS")),0,1))</f>
        <v>0</v>
      </c>
      <c r="GB271" s="522"/>
      <c r="GC271" s="522">
        <f>IF($AH$238=$AJ$238,0,IF(OR(W271&lt;=$FR$271,AND($FR$271&gt;=0,W271="NS")),0,1))</f>
        <v>0</v>
      </c>
      <c r="GD271" s="522"/>
      <c r="GE271" s="522">
        <f>IF($AH$238=$AJ$238,0,IF(OR(X271&lt;=$FT$271,AND($FT$271&gt;=0,X271="NS")),0,1))</f>
        <v>0</v>
      </c>
      <c r="GF271" s="522"/>
      <c r="GH271" s="522" t="s">
        <v>6456</v>
      </c>
      <c r="GI271" s="522"/>
      <c r="GJ271" s="522">
        <f>IF($AH$238=$AJ$238,0,SUM($Q$203:$V$203))</f>
        <v>0</v>
      </c>
      <c r="GK271" s="522"/>
      <c r="GL271" s="522">
        <f>IF($AH$238=$AJ$238,0,$Q$203)</f>
        <v>0</v>
      </c>
      <c r="GM271" s="522"/>
      <c r="GN271" s="522">
        <f>IF($AH$238=$AJ$238,0,$S$203)</f>
        <v>0</v>
      </c>
      <c r="GO271" s="522"/>
      <c r="GP271" s="522">
        <f>IF($AH$238=$AJ$238,0,$U$203)</f>
        <v>0</v>
      </c>
      <c r="GQ271" s="522"/>
      <c r="GS271" s="572">
        <v>1</v>
      </c>
      <c r="GT271" s="572"/>
      <c r="GU271" s="572">
        <f>IF($AH$238=$AJ$238,0,IF(OR(SUM(Y271:AA271)&lt;=$GJ$271,AND($GJ$271&gt;=0,COUNTIF(Y271:AA271,"NS")=3)),0,1))</f>
        <v>0</v>
      </c>
      <c r="GV271" s="572"/>
      <c r="GW271" s="522">
        <f>IF($AH$238=$AJ$238,0,IF(OR(Y271&lt;=$GL$271,AND($GL$271&gt;=0,Y271="NS")),0,1))</f>
        <v>0</v>
      </c>
      <c r="GX271" s="522"/>
      <c r="GY271" s="522">
        <f>IF($AH$238=$AJ$238,0,IF(OR(Z271&lt;=$GN$271,AND($GN$271&gt;=0,Z271="NS")),0,1))</f>
        <v>0</v>
      </c>
      <c r="GZ271" s="522"/>
      <c r="HA271" s="522">
        <f>IF($AH$238=$AJ$238,0,IF(OR(AA271&lt;=$GP$271,AND($GP$271&gt;=0,AA271="NS")),0,1))</f>
        <v>0</v>
      </c>
      <c r="HB271" s="522"/>
      <c r="HD271" s="522" t="s">
        <v>6456</v>
      </c>
      <c r="HE271" s="522"/>
      <c r="HF271" s="522">
        <f>IF($AH$238=$AJ$238,0,SUM($W$203:$AB$203))</f>
        <v>0</v>
      </c>
      <c r="HG271" s="522"/>
      <c r="HH271" s="522">
        <f>IF($AH$238=$AJ$238,0,$W$203)</f>
        <v>0</v>
      </c>
      <c r="HI271" s="522"/>
      <c r="HJ271" s="522">
        <f>IF($AH$238=$AJ$238,0,$Y$203)</f>
        <v>0</v>
      </c>
      <c r="HK271" s="522"/>
      <c r="HL271" s="522">
        <f>IF($AH$238=$AJ$238,0,$AA$203)</f>
        <v>0</v>
      </c>
      <c r="HM271" s="522"/>
      <c r="HO271" s="572">
        <v>1</v>
      </c>
      <c r="HP271" s="572"/>
      <c r="HQ271" s="572">
        <f>IF($AH$238=$AJ$238,0,IF(OR(SUM(AB271:AD271)&lt;=$HF$271,AND($HF$271&gt;=0,COUNTIF(AB271:AD271,"NS")=3)),0,1))</f>
        <v>0</v>
      </c>
      <c r="HR271" s="572"/>
      <c r="HS271" s="522">
        <f>IF($AH$238=$AJ$238,0,IF(OR(AB271&lt;=$HH$271,AND($HH$271&gt;=0,AB271="NS")),0,1))</f>
        <v>0</v>
      </c>
      <c r="HT271" s="522"/>
      <c r="HU271" s="522">
        <f>IF($AH$238=$AJ$238,0,IF(OR(AC271&lt;=$HJ$271,AND($HJ$271&gt;=0,AC271="NS")),0,1))</f>
        <v>0</v>
      </c>
      <c r="HV271" s="522"/>
      <c r="HW271" s="522">
        <f>IF($AH$238=$AJ$238,0,IF(OR(AD271&lt;=$HL$271,AND($HL$271&gt;=0,AD271="NS")),0,1))</f>
        <v>0</v>
      </c>
      <c r="HX271" s="522"/>
      <c r="HZ271" s="113">
        <v>11</v>
      </c>
      <c r="IA271" s="113">
        <f>IF(BN274=0,0,1)</f>
        <v>0</v>
      </c>
      <c r="IB271" s="125" t="str">
        <f>IF(IA271=0,"", IF(SUM($IA$271:IA271)=1,_xlfn.CONCAT(HZ271,), IF($IA$287&gt;SUM($IA$271:IA271),_xlfn.CONCAT(", ",HZ271), IF($IA$287=SUM($IA$271:IA271),_xlfn.CONCAT(" y ",HZ271,".")))))</f>
        <v/>
      </c>
      <c r="ID271" s="522">
        <v>1</v>
      </c>
      <c r="IE271" s="522"/>
      <c r="IF271" s="522">
        <f>IF($AH$238=$AJ$238,0,IF(OR(AND($AH$271=0,COUNTBLANK(G271:I271)=0),AND($AH$271=1,COUNTBLANK(G271:I271)=3)),0,1))</f>
        <v>0</v>
      </c>
      <c r="IG271" s="522"/>
      <c r="IH271" s="522">
        <f>IF($AH$238=$AJ$238,0,IF(OR(AND($AK$271=0,COUNTBLANK(M271:O271)=0),AND($AK$271=1,COUNTBLANK(M271:O271)=3)),0,1))</f>
        <v>0</v>
      </c>
      <c r="II271" s="522"/>
      <c r="IJ271" s="522">
        <f>IF($AH$238=$AJ$238,0,IF(OR(AND($AN$271=0,COUNTBLANK(S271:U271)=0),AND($AN$271=1,COUNTBLANK(S271:U271)=3)),0,1))</f>
        <v>0</v>
      </c>
      <c r="IK271" s="522"/>
      <c r="IL271" s="522">
        <f>IF($AH$238=$AJ$238,0,IF(OR(AND($AQ$271=0,COUNTBLANK(Y271:AA271)=0),AND($AQ$271=1,COUNTBLANK(Y271:AA271)=3)),0,1))</f>
        <v>0</v>
      </c>
      <c r="IM271" s="522"/>
      <c r="IN271" s="522">
        <f>IF($AH$238=$AJ$238,0,IF(OR(AND($AT$271=0,COUNTBLANK(J271:L271)=0),AND($AT$271=1,COUNTBLANK(J271:L271)=3)),0,1))</f>
        <v>0</v>
      </c>
      <c r="IO271" s="522"/>
      <c r="IP271" s="522">
        <f>IF($AH$238=$AJ$238,0,IF(OR(AND($AW$271=0,COUNTBLANK(P271:R271)=0),AND($AW$271=1,COUNTBLANK(P271:R271)=3)),0,1))</f>
        <v>0</v>
      </c>
      <c r="IQ271" s="522"/>
      <c r="IR271" s="522">
        <f>IF($AH$238=$AJ$238,0,IF(OR(AND($AZ$271=0,COUNTBLANK(V271:X271)=0),AND($AZ$271=1,COUNTBLANK(V271:X271)=3)),0,1))</f>
        <v>0</v>
      </c>
      <c r="IS271" s="522"/>
      <c r="IT271" s="522">
        <f>IF($AH$238=$AJ$238,0,IF(OR(AND($BC$271=0,COUNTBLANK(AB271:AD271)=0),AND($BC$271=1,COUNTBLANK(AB271:AD271)=3)),0,1))</f>
        <v>0</v>
      </c>
      <c r="IU271" s="522"/>
      <c r="IV271" s="522">
        <f>IF($AH$238=$AJ$238,0,IF(SUM(IF271:IU271)=0,0,1))</f>
        <v>0</v>
      </c>
      <c r="IW271" s="522"/>
    </row>
    <row r="272" spans="1:257" s="259" customFormat="1" ht="24" customHeight="1">
      <c r="A272" s="18"/>
      <c r="B272" s="220"/>
      <c r="C272" s="48" t="s">
        <v>4994</v>
      </c>
      <c r="D272" s="580" t="s">
        <v>6457</v>
      </c>
      <c r="E272" s="580"/>
      <c r="F272" s="580"/>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2"/>
      <c r="AF272" s="258"/>
      <c r="BF272" s="522" t="s">
        <v>6458</v>
      </c>
      <c r="BG272" s="522"/>
      <c r="BH272" s="522">
        <f>IF($AH$238=$AJ$238,0,SUM($G$281:$I$281))</f>
        <v>0</v>
      </c>
      <c r="BI272" s="522"/>
      <c r="BJ272" s="522">
        <f>IF($AH$238=$AJ$238,0,$G$281)</f>
        <v>0</v>
      </c>
      <c r="BK272" s="522"/>
      <c r="BL272" s="522">
        <f>IF($AH$238=$AJ$238,0,$H$281)</f>
        <v>0</v>
      </c>
      <c r="BM272" s="522"/>
      <c r="BN272" s="522">
        <f>IF($AH$238=$AJ$238,0,$I$281)</f>
        <v>0</v>
      </c>
      <c r="BO272" s="522"/>
      <c r="BQ272" s="572">
        <v>2</v>
      </c>
      <c r="BR272" s="572"/>
      <c r="BS272" s="572">
        <f t="shared" ref="BS272:BS280" si="30">IF($AH$238=$AJ$238,0,IF(OR(SUM(G272:I272)&lt;=$BH$271,AND($BH$271&gt;0,COUNTIF(G272:I272,"NS")=3)),0,1))</f>
        <v>0</v>
      </c>
      <c r="BT272" s="572"/>
      <c r="BU272" s="522">
        <f t="shared" ref="BU272:BU280" si="31">IF($AH$238=$AJ$238,0,IF(OR(G272&lt;=$BJ$271,AND($BJ$271&gt;0,G272="NS")),0,1))</f>
        <v>0</v>
      </c>
      <c r="BV272" s="522"/>
      <c r="BW272" s="522">
        <f t="shared" ref="BW272:BW280" si="32">IF($AH$238=$AJ$238,0,IF(OR(H272&lt;=$BL$271,AND($BL$271&gt;0,H272="NS")),0,1))</f>
        <v>0</v>
      </c>
      <c r="BX272" s="522"/>
      <c r="BY272" s="522">
        <f t="shared" ref="BY272:BY280" si="33">IF($AH$238=$AJ$238,0,IF(OR(I272&lt;=$BN$271,AND($BN$271&gt;0,I272="NS")),0,1))</f>
        <v>0</v>
      </c>
      <c r="BZ272" s="522"/>
      <c r="CB272" s="522" t="s">
        <v>6458</v>
      </c>
      <c r="CC272" s="522"/>
      <c r="CD272" s="522">
        <f>IF($AH$238=$AJ$238,0,SUM($J$281:$L$281))</f>
        <v>0</v>
      </c>
      <c r="CE272" s="522"/>
      <c r="CF272" s="522">
        <f>IF($AH$238=$AJ$238,0,$J$281)</f>
        <v>0</v>
      </c>
      <c r="CG272" s="522"/>
      <c r="CH272" s="522">
        <f>IF($AH$238=$AJ$238,0,$K$281)</f>
        <v>0</v>
      </c>
      <c r="CI272" s="522"/>
      <c r="CJ272" s="522">
        <f>IF($AH$238=$AJ$238,0,$L$281)</f>
        <v>0</v>
      </c>
      <c r="CK272" s="522"/>
      <c r="CM272" s="572">
        <v>2</v>
      </c>
      <c r="CN272" s="572"/>
      <c r="CO272" s="572">
        <f t="shared" ref="CO272:CO280" si="34">IF($AH$238=$AJ$238,0,IF(OR(SUM(J272:L272)&lt;=$CD$271,AND($CD$271&gt;0,COUNTIF(J272:L272,"NS")=3)),0,1))</f>
        <v>0</v>
      </c>
      <c r="CP272" s="572"/>
      <c r="CQ272" s="522">
        <f t="shared" ref="CQ272:CQ280" si="35">IF($AH$238=$AJ$238,0,IF(OR(J272&lt;=$CF$271,AND($CF$271&gt;0,J272="NS")),0,1))</f>
        <v>0</v>
      </c>
      <c r="CR272" s="522"/>
      <c r="CS272" s="522">
        <f t="shared" ref="CS272:CS280" si="36">IF($AH$238=$AJ$238,0,IF(OR(K272&lt;=$CH$271,AND($CH$271&gt;0,K272="NS")),0,1))</f>
        <v>0</v>
      </c>
      <c r="CT272" s="522"/>
      <c r="CU272" s="522">
        <f t="shared" ref="CU272:CU280" si="37">IF($AH$238=$AJ$238,0,IF(OR(L272&lt;=$CJ$271,AND($CJ$271&gt;0,L272="NS")),0,1))</f>
        <v>0</v>
      </c>
      <c r="CV272" s="522"/>
      <c r="CX272" s="522" t="s">
        <v>6458</v>
      </c>
      <c r="CY272" s="522"/>
      <c r="CZ272" s="522">
        <f>IF($AH$238=$AJ$238,0,SUM($M$281:$O$281))</f>
        <v>0</v>
      </c>
      <c r="DA272" s="522"/>
      <c r="DB272" s="522">
        <f>IF($AH$238=$AJ$238,0,$M$281)</f>
        <v>0</v>
      </c>
      <c r="DC272" s="522"/>
      <c r="DD272" s="522">
        <f>IF($AH$238=$AJ$238,0,$N$281)</f>
        <v>0</v>
      </c>
      <c r="DE272" s="522"/>
      <c r="DF272" s="522">
        <f>IF($AH$238=$AJ$238,0,$O$281)</f>
        <v>0</v>
      </c>
      <c r="DG272" s="522"/>
      <c r="DI272" s="572">
        <v>2</v>
      </c>
      <c r="DJ272" s="572"/>
      <c r="DK272" s="572">
        <f t="shared" ref="DK272:DK280" si="38">IF($AH$238=$AJ$238,0,IF(OR(SUM(M272:O272)&lt;=$CZ$271,AND($CZ$271&gt;0,COUNTIF(M272:O272,"NS")=3)),0,1))</f>
        <v>0</v>
      </c>
      <c r="DL272" s="572"/>
      <c r="DM272" s="522">
        <f t="shared" ref="DM272:DM280" si="39">IF($AH$238=$AJ$238,0,IF(OR(M272&lt;=$DB$271,AND($DB$271&gt;0,M272="NS")),0,1))</f>
        <v>0</v>
      </c>
      <c r="DN272" s="522"/>
      <c r="DO272" s="522">
        <f t="shared" ref="DO272:DO280" si="40">IF($AH$238=$AJ$238,0,IF(OR(N272&lt;=$DD$271,AND($DD$271&gt;0,N272="NS")),0,1))</f>
        <v>0</v>
      </c>
      <c r="DP272" s="522"/>
      <c r="DQ272" s="522">
        <f t="shared" ref="DQ272:DQ279" si="41">IF($AH$238=$AJ$238,0,IF(OR(O272&lt;=$DF$271,AND($DF$271&gt;0,O272="NS")),0,1))</f>
        <v>0</v>
      </c>
      <c r="DR272" s="522"/>
      <c r="DT272" s="522" t="s">
        <v>6458</v>
      </c>
      <c r="DU272" s="522"/>
      <c r="DV272" s="522">
        <f>IF($AH$238=$AJ$238,0,SUM($P$281:$R$281))</f>
        <v>0</v>
      </c>
      <c r="DW272" s="522"/>
      <c r="DX272" s="522">
        <f>IF($AH$238=$AJ$238,0,$P$281)</f>
        <v>0</v>
      </c>
      <c r="DY272" s="522"/>
      <c r="DZ272" s="522">
        <f>IF($AH$238=$AJ$238,0,$Q$281)</f>
        <v>0</v>
      </c>
      <c r="EA272" s="522"/>
      <c r="EB272" s="522">
        <f>IF($AH$238=$AJ$238,0,$R$281)</f>
        <v>0</v>
      </c>
      <c r="EC272" s="522"/>
      <c r="EE272" s="572">
        <v>2</v>
      </c>
      <c r="EF272" s="572"/>
      <c r="EG272" s="572">
        <f t="shared" ref="EG272:EG280" si="42">IF($AH$238=$AJ$238,0,IF(OR(SUM(P272:R272)&lt;=$DV$271,AND($DV$271&gt;=0,COUNTIF(P272:R272,"NS")=3)),0,1))</f>
        <v>0</v>
      </c>
      <c r="EH272" s="572"/>
      <c r="EI272" s="522">
        <f t="shared" ref="EI272:EI280" si="43">IF($AH$238=$AJ$238,0,IF(OR(P272&lt;=$DX$271,AND($DX$271&gt;=0,P272="NS")),0,1))</f>
        <v>0</v>
      </c>
      <c r="EJ272" s="522"/>
      <c r="EK272" s="522">
        <f t="shared" ref="EK272:EK280" si="44">IF($AH$238=$AJ$238,0,IF(OR(Q272&lt;=$DZ$271,AND($DZ$271&gt;=0,Q272="NS")),0,1))</f>
        <v>0</v>
      </c>
      <c r="EL272" s="522"/>
      <c r="EM272" s="522">
        <f t="shared" ref="EM272:EM280" si="45">IF($AH$238=$AJ$238,0,IF(OR(R272&lt;=$EB$271,AND($EB$271&gt;=0,R272="NS")),0,1))</f>
        <v>0</v>
      </c>
      <c r="EN272" s="522"/>
      <c r="EP272" s="522" t="s">
        <v>6458</v>
      </c>
      <c r="EQ272" s="522"/>
      <c r="ER272" s="522">
        <f>IF($AH$238=$AJ$238,0,SUM($S$281:$U$281))</f>
        <v>0</v>
      </c>
      <c r="ES272" s="522"/>
      <c r="ET272" s="522">
        <f>IF($AH$238=$AJ$238,0,$S$281)</f>
        <v>0</v>
      </c>
      <c r="EU272" s="522"/>
      <c r="EV272" s="522">
        <f>IF($AH$238=$AJ$238,0,$T$281)</f>
        <v>0</v>
      </c>
      <c r="EW272" s="522"/>
      <c r="EX272" s="522">
        <f>IF($AH$238=$AJ$238,0,$U$281)</f>
        <v>0</v>
      </c>
      <c r="EY272" s="522"/>
      <c r="FA272" s="572">
        <v>2</v>
      </c>
      <c r="FB272" s="572"/>
      <c r="FC272" s="572">
        <f t="shared" ref="FC272:FC280" si="46">IF($AH$238=$AJ$238,0,IF(OR(SUM(S272:U272)&lt;=$ER$271,AND($ER$271&gt;=0,COUNTIF(S272:U272,"NS")=3)),0,1))</f>
        <v>0</v>
      </c>
      <c r="FD272" s="572"/>
      <c r="FE272" s="522">
        <f t="shared" ref="FE272:FE280" si="47">IF($AH$238=$AJ$238,0,IF(OR(S272&lt;=$ET$271,AND($ET$271&gt;=0,S272="NS")),0,1))</f>
        <v>0</v>
      </c>
      <c r="FF272" s="522"/>
      <c r="FG272" s="522">
        <f t="shared" ref="FG272:FG280" si="48">IF($AH$238=$AJ$238,0,IF(OR(T272&lt;=$EV$271,AND($EV$271&gt;=0,T272="NS")),0,1))</f>
        <v>0</v>
      </c>
      <c r="FH272" s="522"/>
      <c r="FI272" s="522">
        <f t="shared" ref="FI272:FI280" si="49">IF($AH$238=$AJ$238,0,IF(OR(U272&lt;=$EX$271,AND($EX$271&gt;=0,U272="NS")),0,1))</f>
        <v>0</v>
      </c>
      <c r="FJ272" s="522"/>
      <c r="FL272" s="522" t="s">
        <v>6458</v>
      </c>
      <c r="FM272" s="522"/>
      <c r="FN272" s="522">
        <f>IF($AH$238=$AJ$238,0,SUM($V$281:$X$281))</f>
        <v>0</v>
      </c>
      <c r="FO272" s="522"/>
      <c r="FP272" s="522">
        <f>IF($AH$238=$AJ$238,0,$V$281)</f>
        <v>0</v>
      </c>
      <c r="FQ272" s="522"/>
      <c r="FR272" s="522">
        <f>IF($AH$238=$AJ$238,0,$W$281)</f>
        <v>0</v>
      </c>
      <c r="FS272" s="522"/>
      <c r="FT272" s="522">
        <f>IF($AH$238=$AJ$238,0,$X$281)</f>
        <v>0</v>
      </c>
      <c r="FU272" s="522"/>
      <c r="FW272" s="572">
        <v>2</v>
      </c>
      <c r="FX272" s="572"/>
      <c r="FY272" s="572">
        <f t="shared" ref="FY272:FY280" si="50">IF($AH$238=$AJ$238,0,IF(OR(SUM(V272:X272)&lt;=$FN$271,AND($FN$271&gt;0,COUNTIF(V272:X272,"NS")=3)),0,1))</f>
        <v>0</v>
      </c>
      <c r="FZ272" s="572"/>
      <c r="GA272" s="522">
        <f t="shared" ref="GA272:GA280" si="51">IF($AH$238=$AJ$238,0,IF(OR(V272&lt;=$FP$271,AND($FP$271&gt;=0,V272="NS")),0,1))</f>
        <v>0</v>
      </c>
      <c r="GB272" s="522"/>
      <c r="GC272" s="522">
        <f t="shared" ref="GC272:GC280" si="52">IF($AH$238=$AJ$238,0,IF(OR(W272&lt;=$FR$271,AND($FR$271&gt;=0,W272="NS")),0,1))</f>
        <v>0</v>
      </c>
      <c r="GD272" s="522"/>
      <c r="GE272" s="522">
        <f t="shared" ref="GE272:GE280" si="53">IF($AH$238=$AJ$238,0,IF(OR(X272&lt;=$FT$271,AND($FT$271&gt;=0,X272="NS")),0,1))</f>
        <v>0</v>
      </c>
      <c r="GF272" s="522"/>
      <c r="GH272" s="522" t="s">
        <v>6458</v>
      </c>
      <c r="GI272" s="522"/>
      <c r="GJ272" s="522">
        <f>IF($AH$238=$AJ$238,0,SUM($Y$281:$AA$281))</f>
        <v>0</v>
      </c>
      <c r="GK272" s="522"/>
      <c r="GL272" s="522">
        <f>IF($AH$238=$AJ$238,0,$Y$281)</f>
        <v>0</v>
      </c>
      <c r="GM272" s="522"/>
      <c r="GN272" s="522">
        <f>IF($AH$238=$AJ$238,0,$Z$281)</f>
        <v>0</v>
      </c>
      <c r="GO272" s="522"/>
      <c r="GP272" s="522">
        <f>IF($AH$238=$AJ$238,0,$AA$281)</f>
        <v>0</v>
      </c>
      <c r="GQ272" s="522"/>
      <c r="GS272" s="572">
        <v>2</v>
      </c>
      <c r="GT272" s="572"/>
      <c r="GU272" s="572">
        <f t="shared" ref="GU272:GU280" si="54">IF($AH$238=$AJ$238,0,IF(OR(SUM(Y272:AA272)&lt;=$GJ$271,AND($GJ$271&gt;=0,COUNTIF(Y272:AA272,"NS")=3)),0,1))</f>
        <v>0</v>
      </c>
      <c r="GV272" s="572"/>
      <c r="GW272" s="522">
        <f t="shared" ref="GW272:GW280" si="55">IF($AH$238=$AJ$238,0,IF(OR(Y272&lt;=$GL$271,AND($GL$271&gt;=0,Y272="NS")),0,1))</f>
        <v>0</v>
      </c>
      <c r="GX272" s="522"/>
      <c r="GY272" s="522">
        <f t="shared" ref="GY272:GY280" si="56">IF($AH$238=$AJ$238,0,IF(OR(Z272&lt;=$GN$271,AND($GN$271&gt;=0,Z272="NS")),0,1))</f>
        <v>0</v>
      </c>
      <c r="GZ272" s="522"/>
      <c r="HA272" s="522">
        <f t="shared" ref="HA272:HA280" si="57">IF($AH$238=$AJ$238,0,IF(OR(AA272&lt;=$GP$271,AND($GP$271&gt;=0,AA272="NS")),0,1))</f>
        <v>0</v>
      </c>
      <c r="HB272" s="522"/>
      <c r="HD272" s="522" t="s">
        <v>6458</v>
      </c>
      <c r="HE272" s="522"/>
      <c r="HF272" s="522">
        <f>IF($AH$238=$AJ$238,0,SUM($AB$281:$AD$281))</f>
        <v>0</v>
      </c>
      <c r="HG272" s="522"/>
      <c r="HH272" s="522">
        <f>IF($AH$238=$AJ$238,0,$AB$281)</f>
        <v>0</v>
      </c>
      <c r="HI272" s="522"/>
      <c r="HJ272" s="522">
        <f>IF($AH$238=$AJ$238,0,$AC$281)</f>
        <v>0</v>
      </c>
      <c r="HK272" s="522"/>
      <c r="HL272" s="522">
        <f>IF($AH$238=$AJ$238,0,$AD$281)</f>
        <v>0</v>
      </c>
      <c r="HM272" s="522"/>
      <c r="HO272" s="572">
        <v>2</v>
      </c>
      <c r="HP272" s="572"/>
      <c r="HQ272" s="572">
        <f t="shared" ref="HQ272:HQ280" si="58">IF($AH$238=$AJ$238,0,IF(OR(SUM(AB272:AD272)&lt;=$HF$271,AND($HF$271&gt;=0,COUNTIF(AB272:AD272,"NS")=3)),0,1))</f>
        <v>0</v>
      </c>
      <c r="HR272" s="572"/>
      <c r="HS272" s="522">
        <f t="shared" ref="HS272:HS280" si="59">IF($AH$238=$AJ$238,0,IF(OR(AB272&lt;=$HH$271,AND($HH$271&gt;=0,AB272="NS")),0,1))</f>
        <v>0</v>
      </c>
      <c r="HT272" s="522"/>
      <c r="HU272" s="522">
        <f t="shared" ref="HU272:HU280" si="60">IF($AH$238=$AJ$238,0,IF(OR(AC272&lt;=$HJ$271,AND($HJ$271&gt;=0,AC272="NS")),0,1))</f>
        <v>0</v>
      </c>
      <c r="HV272" s="522"/>
      <c r="HW272" s="522">
        <f t="shared" ref="HW272:HW280" si="61">IF($AH$238=$AJ$238,0,IF(OR(AD272&lt;=$HL$271,AND($HL$271&gt;=0,AD272="NS")),0,1))</f>
        <v>0</v>
      </c>
      <c r="HX272" s="522"/>
      <c r="HZ272" s="140">
        <v>12</v>
      </c>
      <c r="IA272" s="113">
        <f>IF(BY281=0,0,1)</f>
        <v>0</v>
      </c>
      <c r="IB272" s="125" t="str">
        <f>IF(IA272=0,"", IF(SUM($IA$271:IA272)=1,_xlfn.CONCAT(HZ272,), IF($IA$287&gt;SUM($IA$271:IA272),_xlfn.CONCAT(", ",HZ272), IF($IA$287=SUM($IA$271:IA272),_xlfn.CONCAT(" y ",HZ272,".")))))</f>
        <v/>
      </c>
      <c r="ID272" s="522">
        <v>2</v>
      </c>
      <c r="IE272" s="522"/>
      <c r="IF272" s="522">
        <f t="shared" ref="IF272:IF280" si="62">IF($AH$238=$AJ$238,0,IF(OR(AND($AH$271=0,COUNTBLANK(G272:I272)=0),AND($AH$271=1,COUNTBLANK(G272:I272)=3)),0,1))</f>
        <v>0</v>
      </c>
      <c r="IG272" s="522"/>
      <c r="IH272" s="522">
        <f t="shared" ref="IH272:IH280" si="63">IF($AH$238=$AJ$238,0,IF(OR(AND($AK$271=0,COUNTBLANK(M272:O272)=0),AND($AK$271=1,COUNTBLANK(M272:O272)=3)),0,1))</f>
        <v>0</v>
      </c>
      <c r="II272" s="522"/>
      <c r="IJ272" s="522">
        <f t="shared" ref="IJ272:IJ280" si="64">IF($AH$238=$AJ$238,0,IF(OR(AND($AN$271=0,COUNTBLANK(S272:U272)=0),AND($AN$271=1,COUNTBLANK(S272:U272)=3)),0,1))</f>
        <v>0</v>
      </c>
      <c r="IK272" s="522"/>
      <c r="IL272" s="522">
        <f t="shared" ref="IL272:IL280" si="65">IF($AH$238=$AJ$238,0,IF(OR(AND($AQ$271=0,COUNTBLANK(Y272:AA272)=0),AND($AQ$271=1,COUNTBLANK(Y272:AA272)=3)),0,1))</f>
        <v>0</v>
      </c>
      <c r="IM272" s="522"/>
      <c r="IN272" s="522">
        <f t="shared" ref="IN272:IN280" si="66">IF($AH$238=$AJ$238,0,IF(OR(AND($AT$271=0,COUNTBLANK(J272:L272)=0),AND($AT$271=1,COUNTBLANK(J272:L272)=3)),0,1))</f>
        <v>0</v>
      </c>
      <c r="IO272" s="522"/>
      <c r="IP272" s="522">
        <f t="shared" ref="IP272:IP280" si="67">IF($AH$238=$AJ$238,0,IF(OR(AND($AW$271=0,COUNTBLANK(P272:R272)=0),AND($AW$271=1,COUNTBLANK(P272:R272)=3)),0,1))</f>
        <v>0</v>
      </c>
      <c r="IQ272" s="522"/>
      <c r="IR272" s="522">
        <f t="shared" ref="IR272:IR280" si="68">IF($AH$238=$AJ$238,0,IF(OR(AND($AZ$271=0,COUNTBLANK(V272:X272)=0),AND($AZ$271=1,COUNTBLANK(V272:X272)=3)),0,1))</f>
        <v>0</v>
      </c>
      <c r="IS272" s="522"/>
      <c r="IT272" s="522">
        <f t="shared" ref="IT272:IT280" si="69">IF($AH$238=$AJ$238,0,IF(OR(AND($BC$271=0,COUNTBLANK(AB272:AD272)=0),AND($BC$271=1,COUNTBLANK(AB272:AD272)=3)),0,1))</f>
        <v>0</v>
      </c>
      <c r="IU272" s="522"/>
      <c r="IV272" s="522">
        <f t="shared" ref="IV272:IV280" si="70">IF($AH$238=$AJ$238,0,IF(SUM(IF272:IU272)=0,0,1))</f>
        <v>0</v>
      </c>
      <c r="IW272" s="522"/>
    </row>
    <row r="273" spans="1:257" s="259" customFormat="1" ht="24" customHeight="1">
      <c r="A273" s="18"/>
      <c r="B273" s="220"/>
      <c r="C273" s="48" t="s">
        <v>4996</v>
      </c>
      <c r="D273" s="580" t="s">
        <v>6459</v>
      </c>
      <c r="E273" s="580"/>
      <c r="F273" s="580"/>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2"/>
      <c r="AF273" s="258"/>
      <c r="BF273" s="522" t="s">
        <v>5096</v>
      </c>
      <c r="BG273" s="522"/>
      <c r="BH273" s="522">
        <f>IF($AH$109=$AJ$109,0,IF(OR(BH272&gt;=BH271,AND(BH271&gt;0,COUNTIF($G$281:$I$281,"NS")=3)),0,1))</f>
        <v>0</v>
      </c>
      <c r="BI273" s="522"/>
      <c r="BJ273" s="522">
        <f>IF($AH$109=$AJ$109,0,IF(OR(BJ272&gt;=BJ271,AND(BJ271&gt;0,$J$281="NS")),0,1))</f>
        <v>0</v>
      </c>
      <c r="BK273" s="522"/>
      <c r="BL273" s="522">
        <f>IF($AH$109=$AJ$109,0,IF(OR(BL272&gt;=BL271,AND(BL271&gt;0,$K$281="NS")),0,1))</f>
        <v>0</v>
      </c>
      <c r="BM273" s="522"/>
      <c r="BN273" s="522">
        <f>IF($AH$109=$AJ$109,0,IF(OR(BN272&gt;=BN271,AND(BN271&gt;0,$L$281="NS")),0,1))</f>
        <v>0</v>
      </c>
      <c r="BO273" s="522"/>
      <c r="BQ273" s="572">
        <v>3</v>
      </c>
      <c r="BR273" s="572"/>
      <c r="BS273" s="572">
        <f t="shared" si="30"/>
        <v>0</v>
      </c>
      <c r="BT273" s="572"/>
      <c r="BU273" s="522">
        <f t="shared" si="31"/>
        <v>0</v>
      </c>
      <c r="BV273" s="522"/>
      <c r="BW273" s="522">
        <f t="shared" si="32"/>
        <v>0</v>
      </c>
      <c r="BX273" s="522"/>
      <c r="BY273" s="522">
        <f t="shared" si="33"/>
        <v>0</v>
      </c>
      <c r="BZ273" s="522"/>
      <c r="CB273" s="522" t="s">
        <v>5096</v>
      </c>
      <c r="CC273" s="522"/>
      <c r="CD273" s="522">
        <f>IF($AH$109=$AJ$109,0,IF(OR(CD272&gt;=CD271,AND(CD271&gt;0,COUNTIF(J281:L281,"NS")=3)),0,1))</f>
        <v>0</v>
      </c>
      <c r="CE273" s="522"/>
      <c r="CF273" s="522">
        <f>IF($AH$109=$AJ$109,0,IF(OR(CF272&gt;=CF271,AND(CF271&gt;0,J281="NS")),0,1))</f>
        <v>0</v>
      </c>
      <c r="CG273" s="522"/>
      <c r="CH273" s="522">
        <f>IF($AH$109=$AJ$109,0,IF(OR(CH272&gt;=CH271,AND(CH271&gt;0,K281="NS")),0,1))</f>
        <v>0</v>
      </c>
      <c r="CI273" s="522"/>
      <c r="CJ273" s="522">
        <f>IF($AH$109=$AJ$109,0,IF(OR(CJ272&gt;=CJ271,AND(CJ271&gt;0,L281="NS")),0,1))</f>
        <v>0</v>
      </c>
      <c r="CK273" s="522"/>
      <c r="CM273" s="572">
        <v>3</v>
      </c>
      <c r="CN273" s="572"/>
      <c r="CO273" s="572">
        <f t="shared" si="34"/>
        <v>0</v>
      </c>
      <c r="CP273" s="572"/>
      <c r="CQ273" s="522">
        <f t="shared" si="35"/>
        <v>0</v>
      </c>
      <c r="CR273" s="522"/>
      <c r="CS273" s="522">
        <f t="shared" si="36"/>
        <v>0</v>
      </c>
      <c r="CT273" s="522"/>
      <c r="CU273" s="522">
        <f t="shared" si="37"/>
        <v>0</v>
      </c>
      <c r="CV273" s="522"/>
      <c r="CX273" s="522" t="s">
        <v>5096</v>
      </c>
      <c r="CY273" s="522"/>
      <c r="CZ273" s="522">
        <f>IF($AH$109=$AJ$109,0,IF(OR(CZ272&gt;=CZ271,AND(CZ271&gt;0,COUNTIF(M281:O281,"NS")=3)),0,1))</f>
        <v>0</v>
      </c>
      <c r="DA273" s="522"/>
      <c r="DB273" s="522">
        <f>IF($AH$109=$AJ$109,0,IF(OR(DB272&gt;=DB271,AND(DB271&gt;0,M281="NS")),0,1))</f>
        <v>0</v>
      </c>
      <c r="DC273" s="522"/>
      <c r="DD273" s="522">
        <f>IF($AH$109=$AJ$109,0,IF(OR(DD272&gt;=DD271,AND(DD271&gt;0,N281="NS")),0,1))</f>
        <v>0</v>
      </c>
      <c r="DE273" s="522"/>
      <c r="DF273" s="522">
        <f>IF($AH$109=$AJ$109,0,IF(OR(DF272&gt;=DF271,AND(DF271&gt;0,O281="NS")),0,1))</f>
        <v>0</v>
      </c>
      <c r="DG273" s="522"/>
      <c r="DI273" s="572">
        <v>3</v>
      </c>
      <c r="DJ273" s="572"/>
      <c r="DK273" s="572">
        <f t="shared" si="38"/>
        <v>0</v>
      </c>
      <c r="DL273" s="572"/>
      <c r="DM273" s="522">
        <f t="shared" si="39"/>
        <v>0</v>
      </c>
      <c r="DN273" s="522"/>
      <c r="DO273" s="522">
        <f t="shared" si="40"/>
        <v>0</v>
      </c>
      <c r="DP273" s="522"/>
      <c r="DQ273" s="522">
        <f t="shared" si="41"/>
        <v>0</v>
      </c>
      <c r="DR273" s="522"/>
      <c r="DT273" s="522" t="s">
        <v>5096</v>
      </c>
      <c r="DU273" s="522"/>
      <c r="DV273" s="522">
        <f>IF($AH$109=$AJ$109,0,IF(OR(DV272&gt;=DV271,AND(DV271&gt;0,COUNTIF(P281:R281,"NS")=3)),0,1))</f>
        <v>0</v>
      </c>
      <c r="DW273" s="522"/>
      <c r="DX273" s="522">
        <f>IF($AH$109=$AJ$109,0,IF(OR(DX272&gt;=DX271,AND(DX271&gt;0,P281="NS")),0,1))</f>
        <v>0</v>
      </c>
      <c r="DY273" s="522"/>
      <c r="DZ273" s="522">
        <f>IF($AH$109=$AJ$109,0,IF(OR(DZ272&gt;=DZ271,AND(DZ271&gt;0,Q281="NS")),0,1))</f>
        <v>0</v>
      </c>
      <c r="EA273" s="522"/>
      <c r="EB273" s="522">
        <f>IF($AH$109=$AJ$109,0,IF(OR(EB272&gt;=EB271,AND(EB271&gt;0,R281="NS")),0,1))</f>
        <v>0</v>
      </c>
      <c r="EC273" s="522"/>
      <c r="EE273" s="572">
        <v>3</v>
      </c>
      <c r="EF273" s="572"/>
      <c r="EG273" s="572">
        <f t="shared" si="42"/>
        <v>0</v>
      </c>
      <c r="EH273" s="572"/>
      <c r="EI273" s="522">
        <f t="shared" si="43"/>
        <v>0</v>
      </c>
      <c r="EJ273" s="522"/>
      <c r="EK273" s="522">
        <f t="shared" si="44"/>
        <v>0</v>
      </c>
      <c r="EL273" s="522"/>
      <c r="EM273" s="522">
        <f t="shared" si="45"/>
        <v>0</v>
      </c>
      <c r="EN273" s="522"/>
      <c r="EP273" s="522" t="s">
        <v>5096</v>
      </c>
      <c r="EQ273" s="522"/>
      <c r="ER273" s="522">
        <f>IF($AH$109=$AJ$109,0,IF(OR(ER272&gt;=ER271,AND(ER271&gt;0,COUNTIF(V281:X281,"NS")=3)),0,1))</f>
        <v>0</v>
      </c>
      <c r="ES273" s="522"/>
      <c r="ET273" s="522">
        <f>IF($AH$109=$AJ$109,0,IF(OR(ET272&gt;=ET271,AND(ET271&gt;0,V281="NS")),0,1))</f>
        <v>0</v>
      </c>
      <c r="EU273" s="522"/>
      <c r="EV273" s="522">
        <f>IF($AH$109=$AJ$109,0,IF(OR(EV272&gt;=EV271,AND(EV271&gt;0,W281="NS")),0,1))</f>
        <v>0</v>
      </c>
      <c r="EW273" s="522"/>
      <c r="EX273" s="522">
        <f>IF($AH$109=$AJ$109,0,IF(OR(EX272&gt;=EX271,AND(EX271&gt;0,X281="NS")),0,1))</f>
        <v>0</v>
      </c>
      <c r="EY273" s="522"/>
      <c r="FA273" s="572">
        <v>3</v>
      </c>
      <c r="FB273" s="572"/>
      <c r="FC273" s="572">
        <f t="shared" si="46"/>
        <v>0</v>
      </c>
      <c r="FD273" s="572"/>
      <c r="FE273" s="522">
        <f t="shared" si="47"/>
        <v>0</v>
      </c>
      <c r="FF273" s="522"/>
      <c r="FG273" s="522">
        <f t="shared" si="48"/>
        <v>0</v>
      </c>
      <c r="FH273" s="522"/>
      <c r="FI273" s="522">
        <f t="shared" si="49"/>
        <v>0</v>
      </c>
      <c r="FJ273" s="522"/>
      <c r="FL273" s="522" t="s">
        <v>5096</v>
      </c>
      <c r="FM273" s="522"/>
      <c r="FN273" s="522">
        <f>IF($AH$109=$AJ$109,0,IF(OR(FN272&gt;=FN271,AND(FN271&gt;0,COUNTIF(V271:X271,"NS")=3)),0,1))</f>
        <v>0</v>
      </c>
      <c r="FO273" s="522"/>
      <c r="FP273" s="522">
        <f>IF($AH$109=$AJ$109,0,IF(OR(FP272&gt;=FP271,AND(FP271&gt;0,V271="NS")),0,1))</f>
        <v>0</v>
      </c>
      <c r="FQ273" s="522"/>
      <c r="FR273" s="522">
        <f>IF($AH$109=$AJ$109,0,IF(OR(FR272&gt;=FR271,AND(FR271&gt;0,W271="NS")),0,1))</f>
        <v>0</v>
      </c>
      <c r="FS273" s="522"/>
      <c r="FT273" s="522">
        <f>IF($AH$109=$AJ$109,0,IF(OR(FT272&gt;=FT271,AND(FT271&gt;0,X271="NS")),0,1))</f>
        <v>0</v>
      </c>
      <c r="FU273" s="522"/>
      <c r="FW273" s="572">
        <v>3</v>
      </c>
      <c r="FX273" s="572"/>
      <c r="FY273" s="572">
        <f t="shared" si="50"/>
        <v>0</v>
      </c>
      <c r="FZ273" s="572"/>
      <c r="GA273" s="522">
        <f t="shared" si="51"/>
        <v>0</v>
      </c>
      <c r="GB273" s="522"/>
      <c r="GC273" s="522">
        <f t="shared" si="52"/>
        <v>0</v>
      </c>
      <c r="GD273" s="522"/>
      <c r="GE273" s="522">
        <f t="shared" si="53"/>
        <v>0</v>
      </c>
      <c r="GF273" s="522"/>
      <c r="GH273" s="522" t="s">
        <v>5096</v>
      </c>
      <c r="GI273" s="522"/>
      <c r="GJ273" s="522">
        <f>IF($AH$109=$AJ$109,0,IF(OR(GJ272&gt;=GJ271,AND(GJ271&gt;0,COUNTIF(Y281:AA281,"NS")=3)),0,1))</f>
        <v>0</v>
      </c>
      <c r="GK273" s="522"/>
      <c r="GL273" s="522">
        <f>IF($AH$109=$AJ$109,0,IF(OR(GL272&gt;=GL271,AND(GL271&gt;0,Y281="NS")),0,1))</f>
        <v>0</v>
      </c>
      <c r="GM273" s="522"/>
      <c r="GN273" s="522">
        <f>IF($AH$109=$AJ$109,0,IF(OR(GN272&gt;=GN271,AND(GN271&gt;0,Z281="NS")),0,1))</f>
        <v>0</v>
      </c>
      <c r="GO273" s="522"/>
      <c r="GP273" s="522">
        <f>IF($AH$109=$AJ$109,0,IF(OR(GP272&gt;=GP271,AND(GP271&gt;0,AA281="NS")),0,1))</f>
        <v>0</v>
      </c>
      <c r="GQ273" s="522"/>
      <c r="GS273" s="572">
        <v>3</v>
      </c>
      <c r="GT273" s="572"/>
      <c r="GU273" s="572">
        <f t="shared" si="54"/>
        <v>0</v>
      </c>
      <c r="GV273" s="572"/>
      <c r="GW273" s="522">
        <f t="shared" si="55"/>
        <v>0</v>
      </c>
      <c r="GX273" s="522"/>
      <c r="GY273" s="522">
        <f t="shared" si="56"/>
        <v>0</v>
      </c>
      <c r="GZ273" s="522"/>
      <c r="HA273" s="522">
        <f t="shared" si="57"/>
        <v>0</v>
      </c>
      <c r="HB273" s="522"/>
      <c r="HD273" s="522" t="s">
        <v>5096</v>
      </c>
      <c r="HE273" s="522"/>
      <c r="HF273" s="522">
        <f>IF($AH$109=$AJ$109,0,IF(OR(HF272&gt;=HF271,AND(HF271&gt;0,COUNTIF(AB271:AD271,"NS")=3)),0,1))</f>
        <v>0</v>
      </c>
      <c r="HG273" s="522"/>
      <c r="HH273" s="522">
        <f>IF($AH$109=$AJ$109,0,IF(OR(AB271&gt;=HH271,AND(HH271&gt;0,AB271="NS")),0,1))</f>
        <v>0</v>
      </c>
      <c r="HI273" s="522"/>
      <c r="HJ273" s="522">
        <f>IF($AH$109=$AJ$109,0,IF(OR(AC271&gt;=HJ271,AND(HJ271&gt;0,AC271="NS")),0,1))</f>
        <v>0</v>
      </c>
      <c r="HK273" s="522"/>
      <c r="HL273" s="522">
        <f>IF($AH$109=$AJ$109,0,IF(OR(AD271&gt;=HL271,AND(HL271&gt;0,AD271="NS")),0,1))</f>
        <v>0</v>
      </c>
      <c r="HM273" s="522"/>
      <c r="HO273" s="572">
        <v>3</v>
      </c>
      <c r="HP273" s="572"/>
      <c r="HQ273" s="572">
        <f t="shared" si="58"/>
        <v>0</v>
      </c>
      <c r="HR273" s="572"/>
      <c r="HS273" s="522">
        <f t="shared" si="59"/>
        <v>0</v>
      </c>
      <c r="HT273" s="522"/>
      <c r="HU273" s="522">
        <f t="shared" si="60"/>
        <v>0</v>
      </c>
      <c r="HV273" s="522"/>
      <c r="HW273" s="522">
        <f t="shared" si="61"/>
        <v>0</v>
      </c>
      <c r="HX273" s="522"/>
      <c r="HZ273" s="140">
        <v>13</v>
      </c>
      <c r="IA273" s="113">
        <f>IF(CJ274=0,0,1)</f>
        <v>0</v>
      </c>
      <c r="IB273" s="125" t="str">
        <f>IF(IA273=0,"", IF(SUM($IA$271:IA273)=1,_xlfn.CONCAT(HZ273,), IF($IA$287&gt;SUM($IA$271:IA273),_xlfn.CONCAT(", ",HZ273), IF($IA$287=SUM($IA$271:IA273),_xlfn.CONCAT(" y ",HZ273,".")))))</f>
        <v/>
      </c>
      <c r="ID273" s="522">
        <v>3</v>
      </c>
      <c r="IE273" s="522"/>
      <c r="IF273" s="522">
        <f t="shared" si="62"/>
        <v>0</v>
      </c>
      <c r="IG273" s="522"/>
      <c r="IH273" s="522">
        <f t="shared" si="63"/>
        <v>0</v>
      </c>
      <c r="II273" s="522"/>
      <c r="IJ273" s="522">
        <f t="shared" si="64"/>
        <v>0</v>
      </c>
      <c r="IK273" s="522"/>
      <c r="IL273" s="522">
        <f t="shared" si="65"/>
        <v>0</v>
      </c>
      <c r="IM273" s="522"/>
      <c r="IN273" s="522">
        <f t="shared" si="66"/>
        <v>0</v>
      </c>
      <c r="IO273" s="522"/>
      <c r="IP273" s="522">
        <f t="shared" si="67"/>
        <v>0</v>
      </c>
      <c r="IQ273" s="522"/>
      <c r="IR273" s="522">
        <f t="shared" si="68"/>
        <v>0</v>
      </c>
      <c r="IS273" s="522"/>
      <c r="IT273" s="522">
        <f t="shared" si="69"/>
        <v>0</v>
      </c>
      <c r="IU273" s="522"/>
      <c r="IV273" s="522">
        <f t="shared" si="70"/>
        <v>0</v>
      </c>
      <c r="IW273" s="522"/>
    </row>
    <row r="274" spans="1:257" s="259" customFormat="1" ht="24" customHeight="1">
      <c r="A274" s="18"/>
      <c r="B274" s="220"/>
      <c r="C274" s="48" t="s">
        <v>4998</v>
      </c>
      <c r="D274" s="580" t="s">
        <v>5214</v>
      </c>
      <c r="E274" s="580"/>
      <c r="F274" s="580"/>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2"/>
      <c r="AF274" s="258"/>
      <c r="BF274"/>
      <c r="BG274"/>
      <c r="BH274"/>
      <c r="BI274"/>
      <c r="BJ274"/>
      <c r="BK274"/>
      <c r="BL274"/>
      <c r="BM274"/>
      <c r="BN274" s="535">
        <f>SUM(BH273:BO273)</f>
        <v>0</v>
      </c>
      <c r="BO274" s="535"/>
      <c r="BQ274" s="572">
        <v>4</v>
      </c>
      <c r="BR274" s="572"/>
      <c r="BS274" s="572">
        <f t="shared" si="30"/>
        <v>0</v>
      </c>
      <c r="BT274" s="572"/>
      <c r="BU274" s="522">
        <f t="shared" si="31"/>
        <v>0</v>
      </c>
      <c r="BV274" s="522"/>
      <c r="BW274" s="522">
        <f t="shared" si="32"/>
        <v>0</v>
      </c>
      <c r="BX274" s="522"/>
      <c r="BY274" s="522">
        <f t="shared" si="33"/>
        <v>0</v>
      </c>
      <c r="BZ274" s="522"/>
      <c r="CB274"/>
      <c r="CC274"/>
      <c r="CD274"/>
      <c r="CE274"/>
      <c r="CF274"/>
      <c r="CG274"/>
      <c r="CH274"/>
      <c r="CI274"/>
      <c r="CJ274" s="535">
        <f>SUM(CD273:CK273)</f>
        <v>0</v>
      </c>
      <c r="CK274" s="535"/>
      <c r="CM274" s="572">
        <v>4</v>
      </c>
      <c r="CN274" s="572"/>
      <c r="CO274" s="572">
        <f t="shared" si="34"/>
        <v>0</v>
      </c>
      <c r="CP274" s="572"/>
      <c r="CQ274" s="522">
        <f t="shared" si="35"/>
        <v>0</v>
      </c>
      <c r="CR274" s="522"/>
      <c r="CS274" s="522">
        <f t="shared" si="36"/>
        <v>0</v>
      </c>
      <c r="CT274" s="522"/>
      <c r="CU274" s="522">
        <f t="shared" si="37"/>
        <v>0</v>
      </c>
      <c r="CV274" s="522"/>
      <c r="CX274"/>
      <c r="CY274"/>
      <c r="CZ274"/>
      <c r="DA274"/>
      <c r="DB274"/>
      <c r="DC274"/>
      <c r="DD274"/>
      <c r="DE274"/>
      <c r="DF274" s="535">
        <f>SUM(CZ273:DG273)</f>
        <v>0</v>
      </c>
      <c r="DG274" s="535"/>
      <c r="DI274" s="572">
        <v>4</v>
      </c>
      <c r="DJ274" s="572"/>
      <c r="DK274" s="572">
        <f t="shared" si="38"/>
        <v>0</v>
      </c>
      <c r="DL274" s="572"/>
      <c r="DM274" s="522">
        <f t="shared" si="39"/>
        <v>0</v>
      </c>
      <c r="DN274" s="522"/>
      <c r="DO274" s="522">
        <f t="shared" si="40"/>
        <v>0</v>
      </c>
      <c r="DP274" s="522"/>
      <c r="DQ274" s="522">
        <f t="shared" si="41"/>
        <v>0</v>
      </c>
      <c r="DR274" s="522"/>
      <c r="DT274"/>
      <c r="DU274"/>
      <c r="DV274"/>
      <c r="DW274"/>
      <c r="DX274"/>
      <c r="DY274"/>
      <c r="DZ274"/>
      <c r="EA274"/>
      <c r="EB274" s="535">
        <f>SUM(DV273:EC273)</f>
        <v>0</v>
      </c>
      <c r="EC274" s="535"/>
      <c r="EE274" s="572">
        <v>4</v>
      </c>
      <c r="EF274" s="572"/>
      <c r="EG274" s="572">
        <f t="shared" si="42"/>
        <v>0</v>
      </c>
      <c r="EH274" s="572"/>
      <c r="EI274" s="522">
        <f t="shared" si="43"/>
        <v>0</v>
      </c>
      <c r="EJ274" s="522"/>
      <c r="EK274" s="522">
        <f t="shared" si="44"/>
        <v>0</v>
      </c>
      <c r="EL274" s="522"/>
      <c r="EM274" s="522">
        <f t="shared" si="45"/>
        <v>0</v>
      </c>
      <c r="EN274" s="522"/>
      <c r="EP274"/>
      <c r="EQ274"/>
      <c r="ER274"/>
      <c r="ES274"/>
      <c r="ET274"/>
      <c r="EU274"/>
      <c r="EV274"/>
      <c r="EW274"/>
      <c r="EX274" s="535">
        <f>SUM(ER273:EY273)</f>
        <v>0</v>
      </c>
      <c r="EY274" s="535"/>
      <c r="FA274" s="572">
        <v>4</v>
      </c>
      <c r="FB274" s="572"/>
      <c r="FC274" s="572">
        <f t="shared" si="46"/>
        <v>0</v>
      </c>
      <c r="FD274" s="572"/>
      <c r="FE274" s="522">
        <f t="shared" si="47"/>
        <v>0</v>
      </c>
      <c r="FF274" s="522"/>
      <c r="FG274" s="522">
        <f t="shared" si="48"/>
        <v>0</v>
      </c>
      <c r="FH274" s="522"/>
      <c r="FI274" s="522">
        <f t="shared" si="49"/>
        <v>0</v>
      </c>
      <c r="FJ274" s="522"/>
      <c r="FL274"/>
      <c r="FM274"/>
      <c r="FN274"/>
      <c r="FO274"/>
      <c r="FP274"/>
      <c r="FQ274"/>
      <c r="FR274"/>
      <c r="FS274"/>
      <c r="FT274" s="535">
        <f>SUM(FN273:FU273)</f>
        <v>0</v>
      </c>
      <c r="FU274" s="535"/>
      <c r="FW274" s="572">
        <v>4</v>
      </c>
      <c r="FX274" s="572"/>
      <c r="FY274" s="572">
        <f t="shared" si="50"/>
        <v>0</v>
      </c>
      <c r="FZ274" s="572"/>
      <c r="GA274" s="522">
        <f t="shared" si="51"/>
        <v>0</v>
      </c>
      <c r="GB274" s="522"/>
      <c r="GC274" s="522">
        <f t="shared" si="52"/>
        <v>0</v>
      </c>
      <c r="GD274" s="522"/>
      <c r="GE274" s="522">
        <f t="shared" si="53"/>
        <v>0</v>
      </c>
      <c r="GF274" s="522"/>
      <c r="GH274"/>
      <c r="GI274"/>
      <c r="GJ274"/>
      <c r="GK274"/>
      <c r="GL274"/>
      <c r="GM274"/>
      <c r="GN274"/>
      <c r="GO274"/>
      <c r="GP274" s="535">
        <f>SUM(GJ273:GQ273)</f>
        <v>0</v>
      </c>
      <c r="GQ274" s="535"/>
      <c r="GS274" s="572">
        <v>4</v>
      </c>
      <c r="GT274" s="572"/>
      <c r="GU274" s="572">
        <f t="shared" si="54"/>
        <v>0</v>
      </c>
      <c r="GV274" s="572"/>
      <c r="GW274" s="522">
        <f t="shared" si="55"/>
        <v>0</v>
      </c>
      <c r="GX274" s="522"/>
      <c r="GY274" s="522">
        <f t="shared" si="56"/>
        <v>0</v>
      </c>
      <c r="GZ274" s="522"/>
      <c r="HA274" s="522">
        <f t="shared" si="57"/>
        <v>0</v>
      </c>
      <c r="HB274" s="522"/>
      <c r="HD274"/>
      <c r="HE274"/>
      <c r="HF274"/>
      <c r="HG274"/>
      <c r="HH274"/>
      <c r="HI274"/>
      <c r="HJ274"/>
      <c r="HK274"/>
      <c r="HL274" s="535">
        <f>SUM(HF273:HM273)</f>
        <v>0</v>
      </c>
      <c r="HM274" s="535"/>
      <c r="HO274" s="572">
        <v>4</v>
      </c>
      <c r="HP274" s="572"/>
      <c r="HQ274" s="572">
        <f t="shared" si="58"/>
        <v>0</v>
      </c>
      <c r="HR274" s="572"/>
      <c r="HS274" s="522">
        <f t="shared" si="59"/>
        <v>0</v>
      </c>
      <c r="HT274" s="522"/>
      <c r="HU274" s="522">
        <f t="shared" si="60"/>
        <v>0</v>
      </c>
      <c r="HV274" s="522"/>
      <c r="HW274" s="522">
        <f t="shared" si="61"/>
        <v>0</v>
      </c>
      <c r="HX274" s="522"/>
      <c r="HZ274" s="113">
        <v>14</v>
      </c>
      <c r="IA274" s="113">
        <f>IF(CU281=0,0,1)</f>
        <v>0</v>
      </c>
      <c r="IB274" s="125" t="str">
        <f>IF(IA274=0,"", IF(SUM($IA$271:IA274)=1,_xlfn.CONCAT(HZ274,), IF($IA$287&gt;SUM($IA$271:IA274),_xlfn.CONCAT(", ",HZ274), IF($IA$287=SUM($IA$271:IA274),_xlfn.CONCAT(" y ",HZ274,".")))))</f>
        <v/>
      </c>
      <c r="ID274" s="522">
        <v>4</v>
      </c>
      <c r="IE274" s="522"/>
      <c r="IF274" s="522">
        <f t="shared" si="62"/>
        <v>0</v>
      </c>
      <c r="IG274" s="522"/>
      <c r="IH274" s="522">
        <f t="shared" si="63"/>
        <v>0</v>
      </c>
      <c r="II274" s="522"/>
      <c r="IJ274" s="522">
        <f t="shared" si="64"/>
        <v>0</v>
      </c>
      <c r="IK274" s="522"/>
      <c r="IL274" s="522">
        <f t="shared" si="65"/>
        <v>0</v>
      </c>
      <c r="IM274" s="522"/>
      <c r="IN274" s="522">
        <f t="shared" si="66"/>
        <v>0</v>
      </c>
      <c r="IO274" s="522"/>
      <c r="IP274" s="522">
        <f t="shared" si="67"/>
        <v>0</v>
      </c>
      <c r="IQ274" s="522"/>
      <c r="IR274" s="522">
        <f t="shared" si="68"/>
        <v>0</v>
      </c>
      <c r="IS274" s="522"/>
      <c r="IT274" s="522">
        <f t="shared" si="69"/>
        <v>0</v>
      </c>
      <c r="IU274" s="522"/>
      <c r="IV274" s="522">
        <f t="shared" si="70"/>
        <v>0</v>
      </c>
      <c r="IW274" s="522"/>
    </row>
    <row r="275" spans="1:257" s="259" customFormat="1" ht="24" customHeight="1">
      <c r="A275" s="18"/>
      <c r="B275" s="220"/>
      <c r="C275" s="48" t="s">
        <v>5000</v>
      </c>
      <c r="D275" s="580" t="s">
        <v>5203</v>
      </c>
      <c r="E275" s="580"/>
      <c r="F275" s="580"/>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2"/>
      <c r="AF275" s="258"/>
      <c r="BQ275" s="572">
        <v>5</v>
      </c>
      <c r="BR275" s="572"/>
      <c r="BS275" s="572">
        <f t="shared" si="30"/>
        <v>0</v>
      </c>
      <c r="BT275" s="572"/>
      <c r="BU275" s="522">
        <f t="shared" si="31"/>
        <v>0</v>
      </c>
      <c r="BV275" s="522"/>
      <c r="BW275" s="522">
        <f t="shared" si="32"/>
        <v>0</v>
      </c>
      <c r="BX275" s="522"/>
      <c r="BY275" s="522">
        <f t="shared" si="33"/>
        <v>0</v>
      </c>
      <c r="BZ275" s="522"/>
      <c r="CM275" s="572">
        <v>5</v>
      </c>
      <c r="CN275" s="572"/>
      <c r="CO275" s="572">
        <f t="shared" si="34"/>
        <v>0</v>
      </c>
      <c r="CP275" s="572"/>
      <c r="CQ275" s="522">
        <f t="shared" si="35"/>
        <v>0</v>
      </c>
      <c r="CR275" s="522"/>
      <c r="CS275" s="522">
        <f t="shared" si="36"/>
        <v>0</v>
      </c>
      <c r="CT275" s="522"/>
      <c r="CU275" s="522">
        <f t="shared" si="37"/>
        <v>0</v>
      </c>
      <c r="CV275" s="522"/>
      <c r="DI275" s="572">
        <v>5</v>
      </c>
      <c r="DJ275" s="572"/>
      <c r="DK275" s="572">
        <f t="shared" si="38"/>
        <v>0</v>
      </c>
      <c r="DL275" s="572"/>
      <c r="DM275" s="522">
        <f t="shared" si="39"/>
        <v>0</v>
      </c>
      <c r="DN275" s="522"/>
      <c r="DO275" s="522">
        <f t="shared" si="40"/>
        <v>0</v>
      </c>
      <c r="DP275" s="522"/>
      <c r="DQ275" s="522">
        <f t="shared" si="41"/>
        <v>0</v>
      </c>
      <c r="DR275" s="522"/>
      <c r="EE275" s="572">
        <v>5</v>
      </c>
      <c r="EF275" s="572"/>
      <c r="EG275" s="572">
        <f t="shared" si="42"/>
        <v>0</v>
      </c>
      <c r="EH275" s="572"/>
      <c r="EI275" s="522">
        <f t="shared" si="43"/>
        <v>0</v>
      </c>
      <c r="EJ275" s="522"/>
      <c r="EK275" s="522">
        <f t="shared" si="44"/>
        <v>0</v>
      </c>
      <c r="EL275" s="522"/>
      <c r="EM275" s="522">
        <f t="shared" si="45"/>
        <v>0</v>
      </c>
      <c r="EN275" s="522"/>
      <c r="FA275" s="572">
        <v>5</v>
      </c>
      <c r="FB275" s="572"/>
      <c r="FC275" s="572">
        <f t="shared" si="46"/>
        <v>0</v>
      </c>
      <c r="FD275" s="572"/>
      <c r="FE275" s="522">
        <f t="shared" si="47"/>
        <v>0</v>
      </c>
      <c r="FF275" s="522"/>
      <c r="FG275" s="522">
        <f t="shared" si="48"/>
        <v>0</v>
      </c>
      <c r="FH275" s="522"/>
      <c r="FI275" s="522">
        <f t="shared" si="49"/>
        <v>0</v>
      </c>
      <c r="FJ275" s="522"/>
      <c r="FW275" s="572">
        <v>5</v>
      </c>
      <c r="FX275" s="572"/>
      <c r="FY275" s="572">
        <f t="shared" si="50"/>
        <v>0</v>
      </c>
      <c r="FZ275" s="572"/>
      <c r="GA275" s="522">
        <f t="shared" si="51"/>
        <v>0</v>
      </c>
      <c r="GB275" s="522"/>
      <c r="GC275" s="522">
        <f t="shared" si="52"/>
        <v>0</v>
      </c>
      <c r="GD275" s="522"/>
      <c r="GE275" s="522">
        <f t="shared" si="53"/>
        <v>0</v>
      </c>
      <c r="GF275" s="522"/>
      <c r="GS275" s="572">
        <v>5</v>
      </c>
      <c r="GT275" s="572"/>
      <c r="GU275" s="572">
        <f t="shared" si="54"/>
        <v>0</v>
      </c>
      <c r="GV275" s="572"/>
      <c r="GW275" s="522">
        <f t="shared" si="55"/>
        <v>0</v>
      </c>
      <c r="GX275" s="522"/>
      <c r="GY275" s="522">
        <f t="shared" si="56"/>
        <v>0</v>
      </c>
      <c r="GZ275" s="522"/>
      <c r="HA275" s="522">
        <f t="shared" si="57"/>
        <v>0</v>
      </c>
      <c r="HB275" s="522"/>
      <c r="HO275" s="572">
        <v>5</v>
      </c>
      <c r="HP275" s="572"/>
      <c r="HQ275" s="572">
        <f t="shared" si="58"/>
        <v>0</v>
      </c>
      <c r="HR275" s="572"/>
      <c r="HS275" s="522">
        <f t="shared" si="59"/>
        <v>0</v>
      </c>
      <c r="HT275" s="522"/>
      <c r="HU275" s="522">
        <f t="shared" si="60"/>
        <v>0</v>
      </c>
      <c r="HV275" s="522"/>
      <c r="HW275" s="522">
        <f t="shared" si="61"/>
        <v>0</v>
      </c>
      <c r="HX275" s="522"/>
      <c r="HZ275" s="140">
        <v>15</v>
      </c>
      <c r="IA275" s="113">
        <f>IF(DF274=0,0,1)</f>
        <v>0</v>
      </c>
      <c r="IB275" s="125" t="str">
        <f>IF(IA275=0,"", IF(SUM($IA$271:IA275)=1,_xlfn.CONCAT(HZ275,), IF($IA$287&gt;SUM($IA$271:IA275),_xlfn.CONCAT(", ",HZ275), IF($IA$287=SUM($IA$271:IA275),_xlfn.CONCAT(" y ",HZ275,".")))))</f>
        <v/>
      </c>
      <c r="ID275" s="522">
        <v>5</v>
      </c>
      <c r="IE275" s="522"/>
      <c r="IF275" s="522">
        <f t="shared" si="62"/>
        <v>0</v>
      </c>
      <c r="IG275" s="522"/>
      <c r="IH275" s="522">
        <f t="shared" si="63"/>
        <v>0</v>
      </c>
      <c r="II275" s="522"/>
      <c r="IJ275" s="522">
        <f t="shared" si="64"/>
        <v>0</v>
      </c>
      <c r="IK275" s="522"/>
      <c r="IL275" s="522">
        <f t="shared" si="65"/>
        <v>0</v>
      </c>
      <c r="IM275" s="522"/>
      <c r="IN275" s="522">
        <f t="shared" si="66"/>
        <v>0</v>
      </c>
      <c r="IO275" s="522"/>
      <c r="IP275" s="522">
        <f t="shared" si="67"/>
        <v>0</v>
      </c>
      <c r="IQ275" s="522"/>
      <c r="IR275" s="522">
        <f t="shared" si="68"/>
        <v>0</v>
      </c>
      <c r="IS275" s="522"/>
      <c r="IT275" s="522">
        <f t="shared" si="69"/>
        <v>0</v>
      </c>
      <c r="IU275" s="522"/>
      <c r="IV275" s="522">
        <f t="shared" si="70"/>
        <v>0</v>
      </c>
      <c r="IW275" s="522"/>
    </row>
    <row r="276" spans="1:257" s="259" customFormat="1" ht="24" customHeight="1">
      <c r="A276" s="18"/>
      <c r="B276" s="220"/>
      <c r="C276" s="48" t="s">
        <v>5002</v>
      </c>
      <c r="D276" s="580" t="s">
        <v>5221</v>
      </c>
      <c r="E276" s="580"/>
      <c r="F276" s="580"/>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2"/>
      <c r="AF276" s="258"/>
      <c r="BQ276" s="572">
        <v>6</v>
      </c>
      <c r="BR276" s="572"/>
      <c r="BS276" s="572">
        <f t="shared" si="30"/>
        <v>0</v>
      </c>
      <c r="BT276" s="572"/>
      <c r="BU276" s="522">
        <f t="shared" si="31"/>
        <v>0</v>
      </c>
      <c r="BV276" s="522"/>
      <c r="BW276" s="522">
        <f t="shared" si="32"/>
        <v>0</v>
      </c>
      <c r="BX276" s="522"/>
      <c r="BY276" s="522">
        <f t="shared" si="33"/>
        <v>0</v>
      </c>
      <c r="BZ276" s="522"/>
      <c r="CM276" s="572">
        <v>6</v>
      </c>
      <c r="CN276" s="572"/>
      <c r="CO276" s="572">
        <f t="shared" si="34"/>
        <v>0</v>
      </c>
      <c r="CP276" s="572"/>
      <c r="CQ276" s="522">
        <f t="shared" si="35"/>
        <v>0</v>
      </c>
      <c r="CR276" s="522"/>
      <c r="CS276" s="522">
        <f t="shared" si="36"/>
        <v>0</v>
      </c>
      <c r="CT276" s="522"/>
      <c r="CU276" s="522">
        <f t="shared" si="37"/>
        <v>0</v>
      </c>
      <c r="CV276" s="522"/>
      <c r="DI276" s="572">
        <v>6</v>
      </c>
      <c r="DJ276" s="572"/>
      <c r="DK276" s="572">
        <f t="shared" si="38"/>
        <v>0</v>
      </c>
      <c r="DL276" s="572"/>
      <c r="DM276" s="522">
        <f t="shared" si="39"/>
        <v>0</v>
      </c>
      <c r="DN276" s="522"/>
      <c r="DO276" s="522">
        <f t="shared" si="40"/>
        <v>0</v>
      </c>
      <c r="DP276" s="522"/>
      <c r="DQ276" s="522">
        <f t="shared" si="41"/>
        <v>0</v>
      </c>
      <c r="DR276" s="522"/>
      <c r="EE276" s="572">
        <v>6</v>
      </c>
      <c r="EF276" s="572"/>
      <c r="EG276" s="572">
        <f t="shared" si="42"/>
        <v>0</v>
      </c>
      <c r="EH276" s="572"/>
      <c r="EI276" s="522">
        <f t="shared" si="43"/>
        <v>0</v>
      </c>
      <c r="EJ276" s="522"/>
      <c r="EK276" s="522">
        <f t="shared" si="44"/>
        <v>0</v>
      </c>
      <c r="EL276" s="522"/>
      <c r="EM276" s="522">
        <f t="shared" si="45"/>
        <v>0</v>
      </c>
      <c r="EN276" s="522"/>
      <c r="FA276" s="572">
        <v>6</v>
      </c>
      <c r="FB276" s="572"/>
      <c r="FC276" s="572">
        <f t="shared" si="46"/>
        <v>0</v>
      </c>
      <c r="FD276" s="572"/>
      <c r="FE276" s="522">
        <f t="shared" si="47"/>
        <v>0</v>
      </c>
      <c r="FF276" s="522"/>
      <c r="FG276" s="522">
        <f t="shared" si="48"/>
        <v>0</v>
      </c>
      <c r="FH276" s="522"/>
      <c r="FI276" s="522">
        <f t="shared" si="49"/>
        <v>0</v>
      </c>
      <c r="FJ276" s="522"/>
      <c r="FW276" s="572">
        <v>6</v>
      </c>
      <c r="FX276" s="572"/>
      <c r="FY276" s="572">
        <f t="shared" si="50"/>
        <v>0</v>
      </c>
      <c r="FZ276" s="572"/>
      <c r="GA276" s="522">
        <f t="shared" si="51"/>
        <v>0</v>
      </c>
      <c r="GB276" s="522"/>
      <c r="GC276" s="522">
        <f t="shared" si="52"/>
        <v>0</v>
      </c>
      <c r="GD276" s="522"/>
      <c r="GE276" s="522">
        <f t="shared" si="53"/>
        <v>0</v>
      </c>
      <c r="GF276" s="522"/>
      <c r="GS276" s="572">
        <v>6</v>
      </c>
      <c r="GT276" s="572"/>
      <c r="GU276" s="572">
        <f t="shared" si="54"/>
        <v>0</v>
      </c>
      <c r="GV276" s="572"/>
      <c r="GW276" s="522">
        <f t="shared" si="55"/>
        <v>0</v>
      </c>
      <c r="GX276" s="522"/>
      <c r="GY276" s="522">
        <f t="shared" si="56"/>
        <v>0</v>
      </c>
      <c r="GZ276" s="522"/>
      <c r="HA276" s="522">
        <f t="shared" si="57"/>
        <v>0</v>
      </c>
      <c r="HB276" s="522"/>
      <c r="HO276" s="572">
        <v>6</v>
      </c>
      <c r="HP276" s="572"/>
      <c r="HQ276" s="572">
        <f t="shared" si="58"/>
        <v>0</v>
      </c>
      <c r="HR276" s="572"/>
      <c r="HS276" s="522">
        <f t="shared" si="59"/>
        <v>0</v>
      </c>
      <c r="HT276" s="522"/>
      <c r="HU276" s="522">
        <f t="shared" si="60"/>
        <v>0</v>
      </c>
      <c r="HV276" s="522"/>
      <c r="HW276" s="522">
        <f t="shared" si="61"/>
        <v>0</v>
      </c>
      <c r="HX276" s="522"/>
      <c r="HZ276" s="140">
        <v>16</v>
      </c>
      <c r="IA276" s="113">
        <f>IF(DQ281=0,0,1)</f>
        <v>0</v>
      </c>
      <c r="IB276" s="125" t="str">
        <f>IF(IA276=0,"", IF(SUM($IA$271:IA276)=1,_xlfn.CONCAT(HZ276,), IF($IA$287&gt;SUM($IA$271:IA276),_xlfn.CONCAT(", ",HZ276), IF($IA$287=SUM($IA$271:IA276),_xlfn.CONCAT(" y ",HZ276,".")))))</f>
        <v/>
      </c>
      <c r="ID276" s="522">
        <v>6</v>
      </c>
      <c r="IE276" s="522"/>
      <c r="IF276" s="522">
        <f t="shared" si="62"/>
        <v>0</v>
      </c>
      <c r="IG276" s="522"/>
      <c r="IH276" s="522">
        <f t="shared" si="63"/>
        <v>0</v>
      </c>
      <c r="II276" s="522"/>
      <c r="IJ276" s="522">
        <f t="shared" si="64"/>
        <v>0</v>
      </c>
      <c r="IK276" s="522"/>
      <c r="IL276" s="522">
        <f t="shared" si="65"/>
        <v>0</v>
      </c>
      <c r="IM276" s="522"/>
      <c r="IN276" s="522">
        <f t="shared" si="66"/>
        <v>0</v>
      </c>
      <c r="IO276" s="522"/>
      <c r="IP276" s="522">
        <f t="shared" si="67"/>
        <v>0</v>
      </c>
      <c r="IQ276" s="522"/>
      <c r="IR276" s="522">
        <f t="shared" si="68"/>
        <v>0</v>
      </c>
      <c r="IS276" s="522"/>
      <c r="IT276" s="522">
        <f t="shared" si="69"/>
        <v>0</v>
      </c>
      <c r="IU276" s="522"/>
      <c r="IV276" s="522">
        <f t="shared" si="70"/>
        <v>0</v>
      </c>
      <c r="IW276" s="522"/>
    </row>
    <row r="277" spans="1:257" s="259" customFormat="1" ht="24" customHeight="1">
      <c r="A277" s="18"/>
      <c r="B277" s="220"/>
      <c r="C277" s="48" t="s">
        <v>5004</v>
      </c>
      <c r="D277" s="580" t="s">
        <v>6460</v>
      </c>
      <c r="E277" s="580"/>
      <c r="F277" s="580"/>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2"/>
      <c r="AF277" s="258"/>
      <c r="BQ277" s="572">
        <v>7</v>
      </c>
      <c r="BR277" s="572"/>
      <c r="BS277" s="572">
        <f t="shared" si="30"/>
        <v>0</v>
      </c>
      <c r="BT277" s="572"/>
      <c r="BU277" s="522">
        <f t="shared" si="31"/>
        <v>0</v>
      </c>
      <c r="BV277" s="522"/>
      <c r="BW277" s="522">
        <f t="shared" si="32"/>
        <v>0</v>
      </c>
      <c r="BX277" s="522"/>
      <c r="BY277" s="522">
        <f t="shared" si="33"/>
        <v>0</v>
      </c>
      <c r="BZ277" s="522"/>
      <c r="CM277" s="572">
        <v>7</v>
      </c>
      <c r="CN277" s="572"/>
      <c r="CO277" s="572">
        <f t="shared" si="34"/>
        <v>0</v>
      </c>
      <c r="CP277" s="572"/>
      <c r="CQ277" s="522">
        <f t="shared" si="35"/>
        <v>0</v>
      </c>
      <c r="CR277" s="522"/>
      <c r="CS277" s="522">
        <f t="shared" si="36"/>
        <v>0</v>
      </c>
      <c r="CT277" s="522"/>
      <c r="CU277" s="522">
        <f t="shared" si="37"/>
        <v>0</v>
      </c>
      <c r="CV277" s="522"/>
      <c r="DI277" s="572">
        <v>7</v>
      </c>
      <c r="DJ277" s="572"/>
      <c r="DK277" s="572">
        <f t="shared" si="38"/>
        <v>0</v>
      </c>
      <c r="DL277" s="572"/>
      <c r="DM277" s="522">
        <f t="shared" si="39"/>
        <v>0</v>
      </c>
      <c r="DN277" s="522"/>
      <c r="DO277" s="522">
        <f t="shared" si="40"/>
        <v>0</v>
      </c>
      <c r="DP277" s="522"/>
      <c r="DQ277" s="522">
        <f t="shared" si="41"/>
        <v>0</v>
      </c>
      <c r="DR277" s="522"/>
      <c r="EE277" s="572">
        <v>7</v>
      </c>
      <c r="EF277" s="572"/>
      <c r="EG277" s="572">
        <f t="shared" si="42"/>
        <v>0</v>
      </c>
      <c r="EH277" s="572"/>
      <c r="EI277" s="522">
        <f t="shared" si="43"/>
        <v>0</v>
      </c>
      <c r="EJ277" s="522"/>
      <c r="EK277" s="522">
        <f t="shared" si="44"/>
        <v>0</v>
      </c>
      <c r="EL277" s="522"/>
      <c r="EM277" s="522">
        <f t="shared" si="45"/>
        <v>0</v>
      </c>
      <c r="EN277" s="522"/>
      <c r="FA277" s="572">
        <v>7</v>
      </c>
      <c r="FB277" s="572"/>
      <c r="FC277" s="572">
        <f t="shared" si="46"/>
        <v>0</v>
      </c>
      <c r="FD277" s="572"/>
      <c r="FE277" s="522">
        <f t="shared" si="47"/>
        <v>0</v>
      </c>
      <c r="FF277" s="522"/>
      <c r="FG277" s="522">
        <f t="shared" si="48"/>
        <v>0</v>
      </c>
      <c r="FH277" s="522"/>
      <c r="FI277" s="522">
        <f t="shared" si="49"/>
        <v>0</v>
      </c>
      <c r="FJ277" s="522"/>
      <c r="FW277" s="572">
        <v>7</v>
      </c>
      <c r="FX277" s="572"/>
      <c r="FY277" s="572">
        <f t="shared" si="50"/>
        <v>0</v>
      </c>
      <c r="FZ277" s="572"/>
      <c r="GA277" s="522">
        <f t="shared" si="51"/>
        <v>0</v>
      </c>
      <c r="GB277" s="522"/>
      <c r="GC277" s="522">
        <f t="shared" si="52"/>
        <v>0</v>
      </c>
      <c r="GD277" s="522"/>
      <c r="GE277" s="522">
        <f t="shared" si="53"/>
        <v>0</v>
      </c>
      <c r="GF277" s="522"/>
      <c r="GS277" s="572">
        <v>7</v>
      </c>
      <c r="GT277" s="572"/>
      <c r="GU277" s="572">
        <f t="shared" si="54"/>
        <v>0</v>
      </c>
      <c r="GV277" s="572"/>
      <c r="GW277" s="522">
        <f t="shared" si="55"/>
        <v>0</v>
      </c>
      <c r="GX277" s="522"/>
      <c r="GY277" s="522">
        <f t="shared" si="56"/>
        <v>0</v>
      </c>
      <c r="GZ277" s="522"/>
      <c r="HA277" s="522">
        <f t="shared" si="57"/>
        <v>0</v>
      </c>
      <c r="HB277" s="522"/>
      <c r="HO277" s="572">
        <v>7</v>
      </c>
      <c r="HP277" s="572"/>
      <c r="HQ277" s="572">
        <f t="shared" si="58"/>
        <v>0</v>
      </c>
      <c r="HR277" s="572"/>
      <c r="HS277" s="522">
        <f t="shared" si="59"/>
        <v>0</v>
      </c>
      <c r="HT277" s="522"/>
      <c r="HU277" s="522">
        <f t="shared" si="60"/>
        <v>0</v>
      </c>
      <c r="HV277" s="522"/>
      <c r="HW277" s="522">
        <f t="shared" si="61"/>
        <v>0</v>
      </c>
      <c r="HX277" s="522"/>
      <c r="HZ277" s="113">
        <v>17</v>
      </c>
      <c r="IA277" s="113">
        <f>IF(EB274=0,0,1)</f>
        <v>0</v>
      </c>
      <c r="IB277" s="125" t="str">
        <f>IF(IA277=0,"", IF(SUM($IA$271:IA277)=1,_xlfn.CONCAT(HZ277,), IF($IA$287&gt;SUM($IA$271:IA277),_xlfn.CONCAT(", ",HZ277), IF($IA$287=SUM($IA$271:IA277),_xlfn.CONCAT(" y ",HZ277,".")))))</f>
        <v/>
      </c>
      <c r="ID277" s="522">
        <v>7</v>
      </c>
      <c r="IE277" s="522"/>
      <c r="IF277" s="522">
        <f t="shared" si="62"/>
        <v>0</v>
      </c>
      <c r="IG277" s="522"/>
      <c r="IH277" s="522">
        <f t="shared" si="63"/>
        <v>0</v>
      </c>
      <c r="II277" s="522"/>
      <c r="IJ277" s="522">
        <f t="shared" si="64"/>
        <v>0</v>
      </c>
      <c r="IK277" s="522"/>
      <c r="IL277" s="522">
        <f t="shared" si="65"/>
        <v>0</v>
      </c>
      <c r="IM277" s="522"/>
      <c r="IN277" s="522">
        <f t="shared" si="66"/>
        <v>0</v>
      </c>
      <c r="IO277" s="522"/>
      <c r="IP277" s="522">
        <f t="shared" si="67"/>
        <v>0</v>
      </c>
      <c r="IQ277" s="522"/>
      <c r="IR277" s="522">
        <f t="shared" si="68"/>
        <v>0</v>
      </c>
      <c r="IS277" s="522"/>
      <c r="IT277" s="522">
        <f t="shared" si="69"/>
        <v>0</v>
      </c>
      <c r="IU277" s="522"/>
      <c r="IV277" s="522">
        <f t="shared" si="70"/>
        <v>0</v>
      </c>
      <c r="IW277" s="522"/>
    </row>
    <row r="278" spans="1:257" s="259" customFormat="1" ht="24" customHeight="1">
      <c r="A278" s="18"/>
      <c r="B278" s="220"/>
      <c r="C278" s="48" t="s">
        <v>5006</v>
      </c>
      <c r="D278" s="580" t="s">
        <v>5205</v>
      </c>
      <c r="E278" s="580"/>
      <c r="F278" s="580"/>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2"/>
      <c r="AF278" s="258"/>
      <c r="BQ278" s="572">
        <v>8</v>
      </c>
      <c r="BR278" s="572"/>
      <c r="BS278" s="572">
        <f t="shared" si="30"/>
        <v>0</v>
      </c>
      <c r="BT278" s="572"/>
      <c r="BU278" s="522">
        <f t="shared" si="31"/>
        <v>0</v>
      </c>
      <c r="BV278" s="522"/>
      <c r="BW278" s="522">
        <f t="shared" si="32"/>
        <v>0</v>
      </c>
      <c r="BX278" s="522"/>
      <c r="BY278" s="522">
        <f t="shared" si="33"/>
        <v>0</v>
      </c>
      <c r="BZ278" s="522"/>
      <c r="CM278" s="572">
        <v>8</v>
      </c>
      <c r="CN278" s="572"/>
      <c r="CO278" s="572">
        <f t="shared" si="34"/>
        <v>0</v>
      </c>
      <c r="CP278" s="572"/>
      <c r="CQ278" s="522">
        <f t="shared" si="35"/>
        <v>0</v>
      </c>
      <c r="CR278" s="522"/>
      <c r="CS278" s="522">
        <f t="shared" si="36"/>
        <v>0</v>
      </c>
      <c r="CT278" s="522"/>
      <c r="CU278" s="522">
        <f t="shared" si="37"/>
        <v>0</v>
      </c>
      <c r="CV278" s="522"/>
      <c r="DI278" s="572">
        <v>8</v>
      </c>
      <c r="DJ278" s="572"/>
      <c r="DK278" s="572">
        <f t="shared" si="38"/>
        <v>0</v>
      </c>
      <c r="DL278" s="572"/>
      <c r="DM278" s="522">
        <f t="shared" si="39"/>
        <v>0</v>
      </c>
      <c r="DN278" s="522"/>
      <c r="DO278" s="522">
        <f t="shared" si="40"/>
        <v>0</v>
      </c>
      <c r="DP278" s="522"/>
      <c r="DQ278" s="522">
        <f t="shared" si="41"/>
        <v>0</v>
      </c>
      <c r="DR278" s="522"/>
      <c r="EE278" s="572">
        <v>8</v>
      </c>
      <c r="EF278" s="572"/>
      <c r="EG278" s="572">
        <f t="shared" si="42"/>
        <v>0</v>
      </c>
      <c r="EH278" s="572"/>
      <c r="EI278" s="522">
        <f t="shared" si="43"/>
        <v>0</v>
      </c>
      <c r="EJ278" s="522"/>
      <c r="EK278" s="522">
        <f t="shared" si="44"/>
        <v>0</v>
      </c>
      <c r="EL278" s="522"/>
      <c r="EM278" s="522">
        <f t="shared" si="45"/>
        <v>0</v>
      </c>
      <c r="EN278" s="522"/>
      <c r="FA278" s="572">
        <v>8</v>
      </c>
      <c r="FB278" s="572"/>
      <c r="FC278" s="572">
        <f t="shared" si="46"/>
        <v>0</v>
      </c>
      <c r="FD278" s="572"/>
      <c r="FE278" s="522">
        <f t="shared" si="47"/>
        <v>0</v>
      </c>
      <c r="FF278" s="522"/>
      <c r="FG278" s="522">
        <f t="shared" si="48"/>
        <v>0</v>
      </c>
      <c r="FH278" s="522"/>
      <c r="FI278" s="522">
        <f t="shared" si="49"/>
        <v>0</v>
      </c>
      <c r="FJ278" s="522"/>
      <c r="FW278" s="572">
        <v>8</v>
      </c>
      <c r="FX278" s="572"/>
      <c r="FY278" s="572">
        <f t="shared" si="50"/>
        <v>0</v>
      </c>
      <c r="FZ278" s="572"/>
      <c r="GA278" s="522">
        <f t="shared" si="51"/>
        <v>0</v>
      </c>
      <c r="GB278" s="522"/>
      <c r="GC278" s="522">
        <f t="shared" si="52"/>
        <v>0</v>
      </c>
      <c r="GD278" s="522"/>
      <c r="GE278" s="522">
        <f t="shared" si="53"/>
        <v>0</v>
      </c>
      <c r="GF278" s="522"/>
      <c r="GS278" s="572">
        <v>8</v>
      </c>
      <c r="GT278" s="572"/>
      <c r="GU278" s="572">
        <f t="shared" si="54"/>
        <v>0</v>
      </c>
      <c r="GV278" s="572"/>
      <c r="GW278" s="522">
        <f t="shared" si="55"/>
        <v>0</v>
      </c>
      <c r="GX278" s="522"/>
      <c r="GY278" s="522">
        <f t="shared" si="56"/>
        <v>0</v>
      </c>
      <c r="GZ278" s="522"/>
      <c r="HA278" s="522">
        <f t="shared" si="57"/>
        <v>0</v>
      </c>
      <c r="HB278" s="522"/>
      <c r="HO278" s="572">
        <v>8</v>
      </c>
      <c r="HP278" s="572"/>
      <c r="HQ278" s="572">
        <f t="shared" si="58"/>
        <v>0</v>
      </c>
      <c r="HR278" s="572"/>
      <c r="HS278" s="522">
        <f t="shared" si="59"/>
        <v>0</v>
      </c>
      <c r="HT278" s="522"/>
      <c r="HU278" s="522">
        <f t="shared" si="60"/>
        <v>0</v>
      </c>
      <c r="HV278" s="522"/>
      <c r="HW278" s="522">
        <f t="shared" si="61"/>
        <v>0</v>
      </c>
      <c r="HX278" s="522"/>
      <c r="HZ278" s="140">
        <v>18</v>
      </c>
      <c r="IA278" s="113">
        <f>IF(EM281=0,0,1)</f>
        <v>0</v>
      </c>
      <c r="IB278" s="125" t="str">
        <f>IF(IA278=0,"", IF(SUM($IA$271:IA278)=1,_xlfn.CONCAT(HZ278,), IF($IA$287&gt;SUM($IA$271:IA278),_xlfn.CONCAT(", ",HZ278), IF($IA$287=SUM($IA$271:IA278),_xlfn.CONCAT(" y ",HZ278,".")))))</f>
        <v/>
      </c>
      <c r="ID278" s="522">
        <v>8</v>
      </c>
      <c r="IE278" s="522"/>
      <c r="IF278" s="522">
        <f t="shared" si="62"/>
        <v>0</v>
      </c>
      <c r="IG278" s="522"/>
      <c r="IH278" s="522">
        <f t="shared" si="63"/>
        <v>0</v>
      </c>
      <c r="II278" s="522"/>
      <c r="IJ278" s="522">
        <f t="shared" si="64"/>
        <v>0</v>
      </c>
      <c r="IK278" s="522"/>
      <c r="IL278" s="522">
        <f t="shared" si="65"/>
        <v>0</v>
      </c>
      <c r="IM278" s="522"/>
      <c r="IN278" s="522">
        <f t="shared" si="66"/>
        <v>0</v>
      </c>
      <c r="IO278" s="522"/>
      <c r="IP278" s="522">
        <f t="shared" si="67"/>
        <v>0</v>
      </c>
      <c r="IQ278" s="522"/>
      <c r="IR278" s="522">
        <f t="shared" si="68"/>
        <v>0</v>
      </c>
      <c r="IS278" s="522"/>
      <c r="IT278" s="522">
        <f t="shared" si="69"/>
        <v>0</v>
      </c>
      <c r="IU278" s="522"/>
      <c r="IV278" s="522">
        <f t="shared" si="70"/>
        <v>0</v>
      </c>
      <c r="IW278" s="522"/>
    </row>
    <row r="279" spans="1:257" s="259" customFormat="1" ht="60" customHeight="1">
      <c r="A279" s="18"/>
      <c r="B279" s="220"/>
      <c r="C279" s="48" t="s">
        <v>5008</v>
      </c>
      <c r="D279" s="580" t="s">
        <v>6461</v>
      </c>
      <c r="E279" s="580"/>
      <c r="F279" s="580"/>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2"/>
      <c r="AF279" s="258"/>
      <c r="BQ279" s="572">
        <v>9</v>
      </c>
      <c r="BR279" s="572"/>
      <c r="BS279" s="572">
        <f t="shared" si="30"/>
        <v>0</v>
      </c>
      <c r="BT279" s="572"/>
      <c r="BU279" s="522">
        <f t="shared" si="31"/>
        <v>0</v>
      </c>
      <c r="BV279" s="522"/>
      <c r="BW279" s="522">
        <f t="shared" si="32"/>
        <v>0</v>
      </c>
      <c r="BX279" s="522"/>
      <c r="BY279" s="522">
        <f t="shared" si="33"/>
        <v>0</v>
      </c>
      <c r="BZ279" s="522"/>
      <c r="CM279" s="572">
        <v>9</v>
      </c>
      <c r="CN279" s="572"/>
      <c r="CO279" s="572">
        <f t="shared" si="34"/>
        <v>0</v>
      </c>
      <c r="CP279" s="572"/>
      <c r="CQ279" s="522">
        <f t="shared" si="35"/>
        <v>0</v>
      </c>
      <c r="CR279" s="522"/>
      <c r="CS279" s="522">
        <f t="shared" si="36"/>
        <v>0</v>
      </c>
      <c r="CT279" s="522"/>
      <c r="CU279" s="522">
        <f t="shared" si="37"/>
        <v>0</v>
      </c>
      <c r="CV279" s="522"/>
      <c r="DI279" s="572">
        <v>9</v>
      </c>
      <c r="DJ279" s="572"/>
      <c r="DK279" s="572">
        <f t="shared" si="38"/>
        <v>0</v>
      </c>
      <c r="DL279" s="572"/>
      <c r="DM279" s="522">
        <f t="shared" si="39"/>
        <v>0</v>
      </c>
      <c r="DN279" s="522"/>
      <c r="DO279" s="522">
        <f t="shared" si="40"/>
        <v>0</v>
      </c>
      <c r="DP279" s="522"/>
      <c r="DQ279" s="522">
        <f t="shared" si="41"/>
        <v>0</v>
      </c>
      <c r="DR279" s="522"/>
      <c r="EE279" s="572">
        <v>9</v>
      </c>
      <c r="EF279" s="572"/>
      <c r="EG279" s="572">
        <f t="shared" si="42"/>
        <v>0</v>
      </c>
      <c r="EH279" s="572"/>
      <c r="EI279" s="522">
        <f t="shared" si="43"/>
        <v>0</v>
      </c>
      <c r="EJ279" s="522"/>
      <c r="EK279" s="522">
        <f t="shared" si="44"/>
        <v>0</v>
      </c>
      <c r="EL279" s="522"/>
      <c r="EM279" s="522">
        <f t="shared" si="45"/>
        <v>0</v>
      </c>
      <c r="EN279" s="522"/>
      <c r="FA279" s="572">
        <v>9</v>
      </c>
      <c r="FB279" s="572"/>
      <c r="FC279" s="572">
        <f t="shared" si="46"/>
        <v>0</v>
      </c>
      <c r="FD279" s="572"/>
      <c r="FE279" s="522">
        <f t="shared" si="47"/>
        <v>0</v>
      </c>
      <c r="FF279" s="522"/>
      <c r="FG279" s="522">
        <f t="shared" si="48"/>
        <v>0</v>
      </c>
      <c r="FH279" s="522"/>
      <c r="FI279" s="522">
        <f t="shared" si="49"/>
        <v>0</v>
      </c>
      <c r="FJ279" s="522"/>
      <c r="FW279" s="572">
        <v>9</v>
      </c>
      <c r="FX279" s="572"/>
      <c r="FY279" s="572">
        <f t="shared" si="50"/>
        <v>0</v>
      </c>
      <c r="FZ279" s="572"/>
      <c r="GA279" s="522">
        <f t="shared" si="51"/>
        <v>0</v>
      </c>
      <c r="GB279" s="522"/>
      <c r="GC279" s="522">
        <f t="shared" si="52"/>
        <v>0</v>
      </c>
      <c r="GD279" s="522"/>
      <c r="GE279" s="522">
        <f t="shared" si="53"/>
        <v>0</v>
      </c>
      <c r="GF279" s="522"/>
      <c r="GS279" s="572">
        <v>9</v>
      </c>
      <c r="GT279" s="572"/>
      <c r="GU279" s="572">
        <f t="shared" si="54"/>
        <v>0</v>
      </c>
      <c r="GV279" s="572"/>
      <c r="GW279" s="522">
        <f t="shared" si="55"/>
        <v>0</v>
      </c>
      <c r="GX279" s="522"/>
      <c r="GY279" s="522">
        <f t="shared" si="56"/>
        <v>0</v>
      </c>
      <c r="GZ279" s="522"/>
      <c r="HA279" s="522">
        <f t="shared" si="57"/>
        <v>0</v>
      </c>
      <c r="HB279" s="522"/>
      <c r="HO279" s="572">
        <v>9</v>
      </c>
      <c r="HP279" s="572"/>
      <c r="HQ279" s="572">
        <f t="shared" si="58"/>
        <v>0</v>
      </c>
      <c r="HR279" s="572"/>
      <c r="HS279" s="522">
        <f t="shared" si="59"/>
        <v>0</v>
      </c>
      <c r="HT279" s="522"/>
      <c r="HU279" s="522">
        <f t="shared" si="60"/>
        <v>0</v>
      </c>
      <c r="HV279" s="522"/>
      <c r="HW279" s="522">
        <f t="shared" si="61"/>
        <v>0</v>
      </c>
      <c r="HX279" s="522"/>
      <c r="HZ279" s="140">
        <v>19</v>
      </c>
      <c r="IA279" s="113">
        <f>IF(EX274=0,0,1)</f>
        <v>0</v>
      </c>
      <c r="IB279" s="125" t="str">
        <f>IF(IA279=0,"", IF(SUM($IA$271:IA279)=1,_xlfn.CONCAT(HZ279,), IF($IA$287&gt;SUM($IA$271:IA279),_xlfn.CONCAT(", ",HZ279), IF($IA$287=SUM($IA$271:IA279),_xlfn.CONCAT(" y ",HZ279,".")))))</f>
        <v/>
      </c>
      <c r="ID279" s="522">
        <v>9</v>
      </c>
      <c r="IE279" s="522"/>
      <c r="IF279" s="522">
        <f t="shared" si="62"/>
        <v>0</v>
      </c>
      <c r="IG279" s="522"/>
      <c r="IH279" s="522">
        <f t="shared" si="63"/>
        <v>0</v>
      </c>
      <c r="II279" s="522"/>
      <c r="IJ279" s="522">
        <f t="shared" si="64"/>
        <v>0</v>
      </c>
      <c r="IK279" s="522"/>
      <c r="IL279" s="522">
        <f t="shared" si="65"/>
        <v>0</v>
      </c>
      <c r="IM279" s="522"/>
      <c r="IN279" s="522">
        <f t="shared" si="66"/>
        <v>0</v>
      </c>
      <c r="IO279" s="522"/>
      <c r="IP279" s="522">
        <f t="shared" si="67"/>
        <v>0</v>
      </c>
      <c r="IQ279" s="522"/>
      <c r="IR279" s="522">
        <f t="shared" si="68"/>
        <v>0</v>
      </c>
      <c r="IS279" s="522"/>
      <c r="IT279" s="522">
        <f t="shared" si="69"/>
        <v>0</v>
      </c>
      <c r="IU279" s="522"/>
      <c r="IV279" s="522">
        <f t="shared" si="70"/>
        <v>0</v>
      </c>
      <c r="IW279" s="522"/>
    </row>
    <row r="280" spans="1:257" s="259" customFormat="1" ht="24" customHeight="1">
      <c r="A280" s="18"/>
      <c r="B280" s="220"/>
      <c r="C280" s="48" t="s">
        <v>5009</v>
      </c>
      <c r="D280" s="580" t="s">
        <v>5318</v>
      </c>
      <c r="E280" s="580"/>
      <c r="F280" s="580"/>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2"/>
      <c r="AF280" s="258"/>
      <c r="BQ280" s="572">
        <v>10</v>
      </c>
      <c r="BR280" s="572"/>
      <c r="BS280" s="572">
        <f t="shared" si="30"/>
        <v>0</v>
      </c>
      <c r="BT280" s="572"/>
      <c r="BU280" s="522">
        <f t="shared" si="31"/>
        <v>0</v>
      </c>
      <c r="BV280" s="522"/>
      <c r="BW280" s="522">
        <f t="shared" si="32"/>
        <v>0</v>
      </c>
      <c r="BX280" s="522"/>
      <c r="BY280" s="522">
        <f t="shared" si="33"/>
        <v>0</v>
      </c>
      <c r="BZ280" s="522"/>
      <c r="CM280" s="572">
        <v>10</v>
      </c>
      <c r="CN280" s="572"/>
      <c r="CO280" s="572">
        <f t="shared" si="34"/>
        <v>0</v>
      </c>
      <c r="CP280" s="572"/>
      <c r="CQ280" s="522">
        <f t="shared" si="35"/>
        <v>0</v>
      </c>
      <c r="CR280" s="522"/>
      <c r="CS280" s="522">
        <f t="shared" si="36"/>
        <v>0</v>
      </c>
      <c r="CT280" s="522"/>
      <c r="CU280" s="522">
        <f t="shared" si="37"/>
        <v>0</v>
      </c>
      <c r="CV280" s="522"/>
      <c r="DI280" s="572">
        <v>10</v>
      </c>
      <c r="DJ280" s="572"/>
      <c r="DK280" s="572">
        <f t="shared" si="38"/>
        <v>0</v>
      </c>
      <c r="DL280" s="572"/>
      <c r="DM280" s="522">
        <f t="shared" si="39"/>
        <v>0</v>
      </c>
      <c r="DN280" s="522"/>
      <c r="DO280" s="522">
        <f t="shared" si="40"/>
        <v>0</v>
      </c>
      <c r="DP280" s="522"/>
      <c r="DQ280" s="522">
        <f>IF($AH$238=$AJ$238,0,IF(OR(O280&lt;=$DF$271,AND($DF$271&gt;0,O280="NS")),0,1))</f>
        <v>0</v>
      </c>
      <c r="DR280" s="522"/>
      <c r="EE280" s="572">
        <v>10</v>
      </c>
      <c r="EF280" s="572"/>
      <c r="EG280" s="572">
        <f t="shared" si="42"/>
        <v>0</v>
      </c>
      <c r="EH280" s="572"/>
      <c r="EI280" s="522">
        <f t="shared" si="43"/>
        <v>0</v>
      </c>
      <c r="EJ280" s="522"/>
      <c r="EK280" s="522">
        <f t="shared" si="44"/>
        <v>0</v>
      </c>
      <c r="EL280" s="522"/>
      <c r="EM280" s="522">
        <f t="shared" si="45"/>
        <v>0</v>
      </c>
      <c r="EN280" s="522"/>
      <c r="FA280" s="572">
        <v>10</v>
      </c>
      <c r="FB280" s="572"/>
      <c r="FC280" s="572">
        <f t="shared" si="46"/>
        <v>0</v>
      </c>
      <c r="FD280" s="572"/>
      <c r="FE280" s="522">
        <f t="shared" si="47"/>
        <v>0</v>
      </c>
      <c r="FF280" s="522"/>
      <c r="FG280" s="522">
        <f t="shared" si="48"/>
        <v>0</v>
      </c>
      <c r="FH280" s="522"/>
      <c r="FI280" s="522">
        <f t="shared" si="49"/>
        <v>0</v>
      </c>
      <c r="FJ280" s="522"/>
      <c r="FW280" s="572">
        <v>10</v>
      </c>
      <c r="FX280" s="572"/>
      <c r="FY280" s="572">
        <f t="shared" si="50"/>
        <v>0</v>
      </c>
      <c r="FZ280" s="572"/>
      <c r="GA280" s="522">
        <f t="shared" si="51"/>
        <v>0</v>
      </c>
      <c r="GB280" s="522"/>
      <c r="GC280" s="522">
        <f t="shared" si="52"/>
        <v>0</v>
      </c>
      <c r="GD280" s="522"/>
      <c r="GE280" s="522">
        <f t="shared" si="53"/>
        <v>0</v>
      </c>
      <c r="GF280" s="522"/>
      <c r="GS280" s="572">
        <v>10</v>
      </c>
      <c r="GT280" s="572"/>
      <c r="GU280" s="572">
        <f t="shared" si="54"/>
        <v>0</v>
      </c>
      <c r="GV280" s="572"/>
      <c r="GW280" s="522">
        <f t="shared" si="55"/>
        <v>0</v>
      </c>
      <c r="GX280" s="522"/>
      <c r="GY280" s="522">
        <f t="shared" si="56"/>
        <v>0</v>
      </c>
      <c r="GZ280" s="522"/>
      <c r="HA280" s="522">
        <f t="shared" si="57"/>
        <v>0</v>
      </c>
      <c r="HB280" s="522"/>
      <c r="HO280" s="572">
        <v>10</v>
      </c>
      <c r="HP280" s="572"/>
      <c r="HQ280" s="572">
        <f t="shared" si="58"/>
        <v>0</v>
      </c>
      <c r="HR280" s="572"/>
      <c r="HS280" s="522">
        <f t="shared" si="59"/>
        <v>0</v>
      </c>
      <c r="HT280" s="522"/>
      <c r="HU280" s="522">
        <f t="shared" si="60"/>
        <v>0</v>
      </c>
      <c r="HV280" s="522"/>
      <c r="HW280" s="522">
        <f t="shared" si="61"/>
        <v>0</v>
      </c>
      <c r="HX280" s="522"/>
      <c r="HZ280" s="113">
        <v>20</v>
      </c>
      <c r="IA280" s="113">
        <f>IF(FI281=0,0,1)</f>
        <v>0</v>
      </c>
      <c r="IB280" s="125" t="str">
        <f>IF(IA280=0,"", IF(SUM($IA$271:IA280)=1,_xlfn.CONCAT(HZ280,), IF($IA$287&gt;SUM($IA$271:IA280),_xlfn.CONCAT(", ",HZ280), IF($IA$287=SUM($IA$271:IA280),_xlfn.CONCAT(" y ",HZ280,".")))))</f>
        <v/>
      </c>
      <c r="ID280" s="522">
        <v>10</v>
      </c>
      <c r="IE280" s="522"/>
      <c r="IF280" s="522">
        <f t="shared" si="62"/>
        <v>0</v>
      </c>
      <c r="IG280" s="522"/>
      <c r="IH280" s="522">
        <f t="shared" si="63"/>
        <v>0</v>
      </c>
      <c r="II280" s="522"/>
      <c r="IJ280" s="522">
        <f t="shared" si="64"/>
        <v>0</v>
      </c>
      <c r="IK280" s="522"/>
      <c r="IL280" s="522">
        <f t="shared" si="65"/>
        <v>0</v>
      </c>
      <c r="IM280" s="522"/>
      <c r="IN280" s="522">
        <f t="shared" si="66"/>
        <v>0</v>
      </c>
      <c r="IO280" s="522"/>
      <c r="IP280" s="522">
        <f t="shared" si="67"/>
        <v>0</v>
      </c>
      <c r="IQ280" s="522"/>
      <c r="IR280" s="522">
        <f t="shared" si="68"/>
        <v>0</v>
      </c>
      <c r="IS280" s="522"/>
      <c r="IT280" s="522">
        <f t="shared" si="69"/>
        <v>0</v>
      </c>
      <c r="IU280" s="522"/>
      <c r="IV280" s="522">
        <f t="shared" si="70"/>
        <v>0</v>
      </c>
      <c r="IW280" s="522"/>
    </row>
    <row r="281" spans="1:257">
      <c r="A281" s="18"/>
      <c r="B281" s="51"/>
      <c r="C281" s="197"/>
      <c r="D281" s="197"/>
      <c r="E281" s="197"/>
      <c r="F281" s="62" t="s">
        <v>5115</v>
      </c>
      <c r="G281" s="135">
        <f>IF(AND(SUM(G271:G280)=0,COUNTIF(G271:G280,"NS")&gt;0),"NS",
IF(AND(SUM(G271:G280)=0,COUNTIF(G271:G280,0)&gt;0),0,
IF(AND(SUM(G271:G280)=0,COUNTIF(G271:G280,"NA")&gt;0),"NA",
SUM(G271:G280))))</f>
        <v>0</v>
      </c>
      <c r="H281" s="135">
        <f t="shared" ref="H281:AD281" si="71">IF(AND(SUM(H271:H280)=0,COUNTIF(H271:H280,"NS")&gt;0),"NS",
IF(AND(SUM(H271:H280)=0,COUNTIF(H271:H280,0)&gt;0),0,
IF(AND(SUM(H271:H280)=0,COUNTIF(H271:H280,"NA")&gt;0),"NA",
SUM(H271:H280))))</f>
        <v>0</v>
      </c>
      <c r="I281" s="135">
        <f t="shared" si="71"/>
        <v>0</v>
      </c>
      <c r="J281" s="135">
        <f t="shared" si="71"/>
        <v>0</v>
      </c>
      <c r="K281" s="135">
        <f t="shared" si="71"/>
        <v>0</v>
      </c>
      <c r="L281" s="135">
        <f t="shared" si="71"/>
        <v>0</v>
      </c>
      <c r="M281" s="135">
        <f t="shared" si="71"/>
        <v>0</v>
      </c>
      <c r="N281" s="135">
        <f t="shared" si="71"/>
        <v>0</v>
      </c>
      <c r="O281" s="135">
        <f t="shared" si="71"/>
        <v>0</v>
      </c>
      <c r="P281" s="135">
        <f t="shared" si="71"/>
        <v>0</v>
      </c>
      <c r="Q281" s="135">
        <f t="shared" si="71"/>
        <v>0</v>
      </c>
      <c r="R281" s="135">
        <f t="shared" si="71"/>
        <v>0</v>
      </c>
      <c r="S281" s="135">
        <f t="shared" si="71"/>
        <v>0</v>
      </c>
      <c r="T281" s="135">
        <f t="shared" si="71"/>
        <v>0</v>
      </c>
      <c r="U281" s="135">
        <f t="shared" si="71"/>
        <v>0</v>
      </c>
      <c r="V281" s="135">
        <f t="shared" si="71"/>
        <v>0</v>
      </c>
      <c r="W281" s="135">
        <f t="shared" si="71"/>
        <v>0</v>
      </c>
      <c r="X281" s="135">
        <f t="shared" si="71"/>
        <v>0</v>
      </c>
      <c r="Y281" s="135">
        <f t="shared" si="71"/>
        <v>0</v>
      </c>
      <c r="Z281" s="135">
        <f t="shared" si="71"/>
        <v>0</v>
      </c>
      <c r="AA281" s="135">
        <f t="shared" si="71"/>
        <v>0</v>
      </c>
      <c r="AB281" s="135">
        <f t="shared" si="71"/>
        <v>0</v>
      </c>
      <c r="AC281" s="135">
        <f t="shared" si="71"/>
        <v>0</v>
      </c>
      <c r="AD281" s="135">
        <f t="shared" si="71"/>
        <v>0</v>
      </c>
      <c r="AE281" s="2"/>
      <c r="BY281" s="879">
        <f>SUM(BS271:BZ280)</f>
        <v>0</v>
      </c>
      <c r="BZ281" s="879"/>
      <c r="CU281" s="879">
        <f>SUM(CO271:CV280)</f>
        <v>0</v>
      </c>
      <c r="CV281" s="879"/>
      <c r="DQ281" s="879">
        <f>SUM(DK271:DR280)</f>
        <v>0</v>
      </c>
      <c r="DR281" s="879"/>
      <c r="EM281" s="879">
        <f>SUM(EG271:EN280)</f>
        <v>0</v>
      </c>
      <c r="EN281" s="879"/>
      <c r="FI281" s="879">
        <f>SUM(FC271:FJ280)</f>
        <v>0</v>
      </c>
      <c r="FJ281" s="879"/>
      <c r="GE281" s="879">
        <f>SUM(FY271:GF280)</f>
        <v>0</v>
      </c>
      <c r="GF281" s="879"/>
      <c r="HA281" s="879">
        <f>SUM(GU271:HB280)</f>
        <v>0</v>
      </c>
      <c r="HB281" s="879"/>
      <c r="HW281" s="879">
        <f>SUM(HQ271:HX280)</f>
        <v>0</v>
      </c>
      <c r="HX281" s="879"/>
      <c r="HZ281" s="140">
        <v>21</v>
      </c>
      <c r="IA281" s="113">
        <f>IF(FT274=0,0,1)</f>
        <v>0</v>
      </c>
      <c r="IB281" s="125" t="str">
        <f>IF(IA281=0,"", IF(SUM($IA$271:IA281)=1,_xlfn.CONCAT(HZ281,), IF($IA$287&gt;SUM($IA$271:IA281),_xlfn.CONCAT(", ",HZ281), IF($IA$287=SUM($IA$271:IA281),_xlfn.CONCAT(" y ",HZ281,".")))))</f>
        <v/>
      </c>
      <c r="IV281" s="529">
        <f>SUM(IV271:IW280)</f>
        <v>0</v>
      </c>
      <c r="IW281" s="529"/>
    </row>
    <row r="282" spans="1:257" ht="15" customHeight="1">
      <c r="A282" s="18"/>
      <c r="B282" s="51"/>
      <c r="C282" s="51"/>
      <c r="D282" s="51"/>
      <c r="E282" s="51"/>
      <c r="F282" s="51"/>
      <c r="G282" s="51"/>
      <c r="H282" s="51"/>
      <c r="I282" s="51"/>
      <c r="J282" s="51"/>
      <c r="K282" s="51"/>
      <c r="L282" s="51"/>
      <c r="M282" s="51"/>
      <c r="N282" s="235"/>
      <c r="O282" s="59"/>
      <c r="P282" s="59"/>
      <c r="Q282" s="59"/>
      <c r="R282" s="59"/>
      <c r="S282" s="59"/>
      <c r="T282" s="59"/>
      <c r="U282" s="59"/>
      <c r="V282" s="59"/>
      <c r="W282" s="59"/>
      <c r="X282" s="59"/>
      <c r="Y282" s="59"/>
      <c r="Z282" s="59"/>
      <c r="AA282" s="59"/>
      <c r="AB282" s="59"/>
      <c r="AC282" s="59"/>
      <c r="AD282" s="59"/>
      <c r="AE282" s="2"/>
      <c r="HZ282" s="140">
        <v>22</v>
      </c>
      <c r="IA282" s="113">
        <f>IF(GE281=0,0,1)</f>
        <v>0</v>
      </c>
      <c r="IB282" s="125" t="str">
        <f>IF(IA282=0,"", IF(SUM($IA$271:IA282)=1,_xlfn.CONCAT(HZ282,), IF($IA$287&gt;SUM($IA$271:IA282),_xlfn.CONCAT(", ",HZ282), IF($IA$287=SUM($IA$271:IA282),_xlfn.CONCAT(" y ",HZ282,".")))))</f>
        <v/>
      </c>
    </row>
    <row r="283" spans="1:257" ht="45" customHeight="1">
      <c r="A283" s="18"/>
      <c r="B283" s="51"/>
      <c r="C283" s="539" t="s">
        <v>5298</v>
      </c>
      <c r="D283" s="539"/>
      <c r="E283" s="540"/>
      <c r="F283" s="447"/>
      <c r="G283" s="448"/>
      <c r="H283" s="448"/>
      <c r="I283" s="448"/>
      <c r="J283" s="448"/>
      <c r="K283" s="448"/>
      <c r="L283" s="448"/>
      <c r="M283" s="448"/>
      <c r="N283" s="448"/>
      <c r="O283" s="448"/>
      <c r="P283" s="448"/>
      <c r="Q283" s="448"/>
      <c r="R283" s="448"/>
      <c r="S283" s="448"/>
      <c r="T283" s="448"/>
      <c r="U283" s="448"/>
      <c r="V283" s="448"/>
      <c r="W283" s="448"/>
      <c r="X283" s="448"/>
      <c r="Y283" s="448"/>
      <c r="Z283" s="448"/>
      <c r="AA283" s="448"/>
      <c r="AB283" s="448"/>
      <c r="AC283" s="448"/>
      <c r="AD283" s="449"/>
      <c r="AE283" s="2"/>
      <c r="AH283" s="522" t="s">
        <v>5299</v>
      </c>
      <c r="AI283" s="522"/>
      <c r="AJ283" s="522">
        <f>IF(OR(COUNTBLANK(G280:AD280)=24,SUM(G280:AD280)=0),0,1)</f>
        <v>0</v>
      </c>
      <c r="AK283" s="522"/>
      <c r="AL283" s="570">
        <f>IF(OR(AND(AJ283=0,F283=""),AND(AJ283=1,F283&lt;&gt;"")),0,1)</f>
        <v>0</v>
      </c>
      <c r="AM283" s="570"/>
      <c r="HZ283" s="113">
        <v>23</v>
      </c>
      <c r="IA283" s="113">
        <f>IF(GP274=0,0,1)</f>
        <v>0</v>
      </c>
      <c r="IB283" s="125" t="str">
        <f>IF(IA283=0,"", IF(SUM($IA$271:IA283)=1,_xlfn.CONCAT(HZ283,), IF($IA$287&gt;SUM($IA$271:IA283),_xlfn.CONCAT(", ",HZ283), IF($IA$287=SUM($IA$271:IA283),_xlfn.CONCAT(" y ",HZ283,".")))))</f>
        <v/>
      </c>
    </row>
    <row r="284" spans="1:257" ht="15" customHeight="1">
      <c r="A284" s="18"/>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c r="AA284" s="51"/>
      <c r="AB284" s="51"/>
      <c r="AC284" s="51"/>
      <c r="AD284" s="51"/>
      <c r="AE284" s="2"/>
      <c r="HZ284" s="140">
        <v>24</v>
      </c>
      <c r="IA284" s="113">
        <f>IF(HA281=0,0,1)</f>
        <v>0</v>
      </c>
      <c r="IB284" s="125" t="str">
        <f>IF(IA284=0,"", IF(SUM($IA$271:IA284)=1,_xlfn.CONCAT(HZ284,), IF($IA$287&gt;SUM($IA$271:IA284),_xlfn.CONCAT(", ",HZ284), IF($IA$287=SUM($IA$271:IA284),_xlfn.CONCAT(" y ",HZ284,".")))))</f>
        <v/>
      </c>
    </row>
    <row r="285" spans="1:257" ht="24" customHeight="1">
      <c r="A285" s="18"/>
      <c r="B285" s="12"/>
      <c r="C285" s="505" t="s">
        <v>5117</v>
      </c>
      <c r="D285" s="505"/>
      <c r="E285" s="505"/>
      <c r="F285" s="505"/>
      <c r="G285" s="505"/>
      <c r="H285" s="505"/>
      <c r="I285" s="505"/>
      <c r="J285" s="505"/>
      <c r="K285" s="505"/>
      <c r="L285" s="505"/>
      <c r="M285" s="505"/>
      <c r="N285" s="505"/>
      <c r="O285" s="505"/>
      <c r="P285" s="505"/>
      <c r="Q285" s="505"/>
      <c r="R285" s="505"/>
      <c r="S285" s="505"/>
      <c r="T285" s="505"/>
      <c r="U285" s="505"/>
      <c r="V285" s="505"/>
      <c r="W285" s="505"/>
      <c r="X285" s="505"/>
      <c r="Y285" s="505"/>
      <c r="Z285" s="505"/>
      <c r="AA285" s="505"/>
      <c r="AB285" s="505"/>
      <c r="AC285" s="505"/>
      <c r="AD285" s="505"/>
      <c r="AE285" s="2"/>
      <c r="HZ285" s="140">
        <v>25</v>
      </c>
      <c r="IA285" s="113">
        <f>IF(HL274=0,0,1)</f>
        <v>0</v>
      </c>
      <c r="IB285" s="125" t="str">
        <f>IF(IA285=0,"", IF(SUM($IA$271:IA285)=1,_xlfn.CONCAT(HZ285,), IF($IA$287&gt;SUM($IA$271:IA285),_xlfn.CONCAT(", ",HZ285), IF($IA$287=SUM($IA$271:IA285),_xlfn.CONCAT(" y ",HZ285,".")))))</f>
        <v/>
      </c>
    </row>
    <row r="286" spans="1:257" ht="60" customHeight="1">
      <c r="A286" s="18"/>
      <c r="B286" s="28"/>
      <c r="C286" s="564"/>
      <c r="D286" s="565"/>
      <c r="E286" s="565"/>
      <c r="F286" s="565"/>
      <c r="G286" s="565"/>
      <c r="H286" s="565"/>
      <c r="I286" s="565"/>
      <c r="J286" s="565"/>
      <c r="K286" s="565"/>
      <c r="L286" s="565"/>
      <c r="M286" s="565"/>
      <c r="N286" s="565"/>
      <c r="O286" s="565"/>
      <c r="P286" s="565"/>
      <c r="Q286" s="565"/>
      <c r="R286" s="565"/>
      <c r="S286" s="565"/>
      <c r="T286" s="565"/>
      <c r="U286" s="565"/>
      <c r="V286" s="565"/>
      <c r="W286" s="565"/>
      <c r="X286" s="565"/>
      <c r="Y286" s="565"/>
      <c r="Z286" s="565"/>
      <c r="AA286" s="565"/>
      <c r="AB286" s="565"/>
      <c r="AC286" s="565"/>
      <c r="AD286" s="566"/>
      <c r="AE286" s="2"/>
      <c r="HZ286" s="113">
        <v>26</v>
      </c>
      <c r="IA286" s="113">
        <f>IF(HW281=0,0,1)</f>
        <v>0</v>
      </c>
      <c r="IB286" s="125" t="str">
        <f>IF(IA286=0,"", IF(SUM($IA$271:IA286)=1,_xlfn.CONCAT(HZ286,), IF($IA$287&gt;SUM($IA$271:IA286),_xlfn.CONCAT(", ",HZ286), IF($IA$287=SUM($IA$271:IA286),_xlfn.CONCAT(" y ",HZ286,".")))))</f>
        <v/>
      </c>
    </row>
    <row r="287" spans="1:257" ht="15" customHeight="1">
      <c r="A287" s="18"/>
      <c r="B287" s="470" t="str">
        <f>IF(IA287=0,"", IF(IA287=1,_xlfn.CONCAT("Error: Verificar la información registrada tomando en cuenta la instrucción ",IB287,"."),_xlfn.CONCAT("Error: Verificar la información registrada tomando en cuenta las instrucciones ",IB287)))</f>
        <v/>
      </c>
      <c r="C287" s="470"/>
      <c r="D287" s="470"/>
      <c r="E287" s="470"/>
      <c r="F287" s="470"/>
      <c r="G287" s="470"/>
      <c r="H287" s="470"/>
      <c r="I287" s="470"/>
      <c r="J287" s="470"/>
      <c r="K287" s="470"/>
      <c r="L287" s="470"/>
      <c r="M287" s="470"/>
      <c r="N287" s="470"/>
      <c r="O287" s="470"/>
      <c r="P287" s="470"/>
      <c r="Q287" s="470"/>
      <c r="R287" s="470"/>
      <c r="S287" s="470"/>
      <c r="T287" s="470"/>
      <c r="U287" s="470"/>
      <c r="V287" s="470"/>
      <c r="W287" s="470"/>
      <c r="X287" s="470"/>
      <c r="Y287" s="470"/>
      <c r="Z287" s="470"/>
      <c r="AA287" s="470"/>
      <c r="AB287" s="470"/>
      <c r="AC287" s="470"/>
      <c r="AD287" s="470"/>
      <c r="AE287" s="2"/>
      <c r="IA287" s="143">
        <f>SUM(IA271:IA286)</f>
        <v>0</v>
      </c>
      <c r="IB287" s="256" t="str">
        <f>IF(IA287=0,"", IF(IA287=1,VLOOKUP(1,IA271:IB287,2,FALSE), IF(IA287&gt;1,_xlfn.CONCAT(IB271:IB286),"")))</f>
        <v/>
      </c>
    </row>
    <row r="288" spans="1:257" ht="15" customHeight="1">
      <c r="A288" s="18"/>
      <c r="B288" s="470" t="str">
        <f>IF(AL283=0,"","Error: Debe especificar Otra tipo de práctica forense.")</f>
        <v/>
      </c>
      <c r="C288" s="470"/>
      <c r="D288" s="470"/>
      <c r="E288" s="470"/>
      <c r="F288" s="470"/>
      <c r="G288" s="470"/>
      <c r="H288" s="470"/>
      <c r="I288" s="470"/>
      <c r="J288" s="470"/>
      <c r="K288" s="470"/>
      <c r="L288" s="470"/>
      <c r="M288" s="470"/>
      <c r="N288" s="470"/>
      <c r="O288" s="470"/>
      <c r="P288" s="470"/>
      <c r="Q288" s="470"/>
      <c r="R288" s="470"/>
      <c r="S288" s="470"/>
      <c r="T288" s="470"/>
      <c r="U288" s="470"/>
      <c r="V288" s="470"/>
      <c r="W288" s="470"/>
      <c r="X288" s="470"/>
      <c r="Y288" s="470"/>
      <c r="Z288" s="470"/>
      <c r="AA288" s="470"/>
      <c r="AB288" s="470"/>
      <c r="AC288" s="470"/>
      <c r="AD288" s="470"/>
      <c r="AE288" s="2"/>
    </row>
    <row r="289" spans="1:51" ht="15" customHeight="1">
      <c r="A289" s="18"/>
      <c r="B289" s="471" t="str">
        <f>IF(CY11=0,"","Error: Debe completar toda la información requerida.")</f>
        <v/>
      </c>
      <c r="C289" s="471"/>
      <c r="D289" s="471"/>
      <c r="E289" s="471"/>
      <c r="F289" s="471"/>
      <c r="G289" s="471"/>
      <c r="H289" s="471"/>
      <c r="I289" s="471"/>
      <c r="J289" s="471"/>
      <c r="K289" s="471"/>
      <c r="L289" s="471"/>
      <c r="M289" s="471"/>
      <c r="N289" s="471"/>
      <c r="O289" s="471"/>
      <c r="P289" s="471"/>
      <c r="Q289" s="471"/>
      <c r="R289" s="471"/>
      <c r="S289" s="471"/>
      <c r="T289" s="471"/>
      <c r="U289" s="471"/>
      <c r="V289" s="471"/>
      <c r="W289" s="471"/>
      <c r="X289" s="471"/>
      <c r="Y289" s="471"/>
      <c r="Z289" s="471"/>
      <c r="AA289" s="471"/>
      <c r="AB289" s="471"/>
      <c r="AC289" s="471"/>
      <c r="AD289" s="471"/>
      <c r="AE289" s="2"/>
    </row>
    <row r="290" spans="1:51" ht="15" customHeight="1">
      <c r="A290" s="18"/>
      <c r="B290" s="254"/>
      <c r="C290" s="254"/>
      <c r="D290" s="254"/>
      <c r="E290" s="254"/>
      <c r="F290" s="254"/>
      <c r="G290" s="254"/>
      <c r="H290" s="254"/>
      <c r="I290" s="254"/>
      <c r="J290" s="254"/>
      <c r="K290" s="254"/>
      <c r="L290" s="254"/>
      <c r="M290" s="254"/>
      <c r="N290" s="254"/>
      <c r="O290" s="254"/>
      <c r="P290" s="254"/>
      <c r="Q290" s="254"/>
      <c r="R290" s="254"/>
      <c r="S290" s="254"/>
      <c r="T290" s="254"/>
      <c r="U290" s="254"/>
      <c r="V290" s="254"/>
      <c r="W290" s="254"/>
      <c r="X290" s="254"/>
      <c r="Y290" s="254"/>
      <c r="Z290" s="254"/>
      <c r="AA290" s="254"/>
      <c r="AB290" s="254"/>
      <c r="AC290" s="254"/>
      <c r="AD290" s="254"/>
      <c r="AE290" s="2"/>
    </row>
    <row r="291" spans="1:51" ht="15" customHeight="1">
      <c r="A291" s="18"/>
      <c r="AE291" s="2"/>
    </row>
    <row r="292" spans="1:51" ht="15" customHeight="1">
      <c r="A292" s="18"/>
      <c r="B292" s="51"/>
      <c r="C292" s="51"/>
      <c r="D292" s="51"/>
      <c r="E292" s="51"/>
      <c r="F292" s="51"/>
      <c r="G292" s="51"/>
      <c r="H292" s="51"/>
      <c r="I292" s="51"/>
      <c r="J292" s="51"/>
      <c r="K292" s="51"/>
      <c r="L292" s="51"/>
      <c r="M292" s="51"/>
      <c r="N292" s="51"/>
      <c r="O292" s="51"/>
      <c r="P292" s="51"/>
      <c r="Q292" s="51"/>
      <c r="R292" s="51"/>
      <c r="S292" s="197"/>
      <c r="T292" s="197"/>
      <c r="U292" s="197"/>
      <c r="V292" s="197"/>
      <c r="W292" s="197"/>
      <c r="X292" s="197"/>
      <c r="Y292" s="197"/>
      <c r="Z292" s="197"/>
      <c r="AA292" s="197"/>
      <c r="AB292" s="197"/>
      <c r="AC292" s="197"/>
      <c r="AD292" s="197"/>
      <c r="AE292" s="2"/>
    </row>
    <row r="293" spans="1:51" s="38" customFormat="1" ht="24" customHeight="1">
      <c r="A293" s="18" t="s">
        <v>6462</v>
      </c>
      <c r="B293" s="538" t="s">
        <v>6463</v>
      </c>
      <c r="C293" s="538"/>
      <c r="D293" s="538"/>
      <c r="E293" s="538"/>
      <c r="F293" s="538"/>
      <c r="G293" s="538"/>
      <c r="H293" s="538"/>
      <c r="I293" s="538"/>
      <c r="J293" s="538"/>
      <c r="K293" s="538"/>
      <c r="L293" s="538"/>
      <c r="M293" s="538"/>
      <c r="N293" s="538"/>
      <c r="O293" s="538"/>
      <c r="P293" s="538"/>
      <c r="Q293" s="538"/>
      <c r="R293" s="538"/>
      <c r="S293" s="538"/>
      <c r="T293" s="538"/>
      <c r="U293" s="538"/>
      <c r="V293" s="538"/>
      <c r="W293" s="538"/>
      <c r="X293" s="538"/>
      <c r="Y293" s="538"/>
      <c r="Z293" s="538"/>
      <c r="AA293" s="538"/>
      <c r="AB293" s="538"/>
      <c r="AC293" s="538"/>
      <c r="AD293" s="538"/>
      <c r="AE293" s="2"/>
      <c r="AF293" s="169"/>
      <c r="AH293" s="522" t="s">
        <v>5066</v>
      </c>
      <c r="AI293" s="522"/>
      <c r="AJ293" s="522" t="s">
        <v>5067</v>
      </c>
      <c r="AK293" s="522"/>
      <c r="AL293" s="522" t="s">
        <v>5068</v>
      </c>
      <c r="AM293" s="522"/>
    </row>
    <row r="294" spans="1:51" s="38" customFormat="1" ht="24" customHeight="1">
      <c r="A294" s="60"/>
      <c r="B294" s="284"/>
      <c r="C294" s="594" t="s">
        <v>6464</v>
      </c>
      <c r="D294" s="594"/>
      <c r="E294" s="594"/>
      <c r="F294" s="594"/>
      <c r="G294" s="594"/>
      <c r="H294" s="594"/>
      <c r="I294" s="594"/>
      <c r="J294" s="594"/>
      <c r="K294" s="594"/>
      <c r="L294" s="594"/>
      <c r="M294" s="594"/>
      <c r="N294" s="594"/>
      <c r="O294" s="594"/>
      <c r="P294" s="594"/>
      <c r="Q294" s="594"/>
      <c r="R294" s="594"/>
      <c r="S294" s="594"/>
      <c r="T294" s="594"/>
      <c r="U294" s="594"/>
      <c r="V294" s="594"/>
      <c r="W294" s="594"/>
      <c r="X294" s="594"/>
      <c r="Y294" s="594"/>
      <c r="Z294" s="594"/>
      <c r="AA294" s="594"/>
      <c r="AB294" s="594"/>
      <c r="AC294" s="594"/>
      <c r="AD294" s="594"/>
      <c r="AE294" s="2"/>
      <c r="AF294" s="169"/>
      <c r="AH294" s="522">
        <f>COUNTBLANK(C299:AD299)</f>
        <v>28</v>
      </c>
      <c r="AI294" s="522"/>
      <c r="AJ294" s="522">
        <v>28</v>
      </c>
      <c r="AK294" s="522"/>
      <c r="AL294" s="522">
        <v>26</v>
      </c>
      <c r="AM294" s="522"/>
    </row>
    <row r="295" spans="1:51" s="38" customFormat="1" ht="24" customHeight="1">
      <c r="A295" s="156"/>
      <c r="B295" s="196"/>
      <c r="C295" s="492" t="s">
        <v>6465</v>
      </c>
      <c r="D295" s="492"/>
      <c r="E295" s="492"/>
      <c r="F295" s="492"/>
      <c r="G295" s="492"/>
      <c r="H295" s="492"/>
      <c r="I295" s="492"/>
      <c r="J295" s="492"/>
      <c r="K295" s="492"/>
      <c r="L295" s="492"/>
      <c r="M295" s="492"/>
      <c r="N295" s="492"/>
      <c r="O295" s="492"/>
      <c r="P295" s="492"/>
      <c r="Q295" s="492"/>
      <c r="R295" s="492"/>
      <c r="S295" s="492"/>
      <c r="T295" s="492"/>
      <c r="U295" s="492"/>
      <c r="V295" s="492"/>
      <c r="W295" s="492"/>
      <c r="X295" s="492"/>
      <c r="Y295" s="492"/>
      <c r="Z295" s="492"/>
      <c r="AA295" s="492"/>
      <c r="AB295" s="492"/>
      <c r="AC295" s="492"/>
      <c r="AD295" s="492"/>
      <c r="AE295" s="2"/>
      <c r="AF295" s="169"/>
    </row>
    <row r="296" spans="1:51" ht="24" customHeight="1">
      <c r="A296" s="156"/>
      <c r="B296" s="51"/>
      <c r="C296" s="594" t="s">
        <v>6466</v>
      </c>
      <c r="D296" s="594"/>
      <c r="E296" s="594"/>
      <c r="F296" s="594"/>
      <c r="G296" s="594"/>
      <c r="H296" s="594"/>
      <c r="I296" s="594"/>
      <c r="J296" s="594"/>
      <c r="K296" s="594"/>
      <c r="L296" s="594"/>
      <c r="M296" s="594"/>
      <c r="N296" s="594"/>
      <c r="O296" s="594"/>
      <c r="P296" s="594"/>
      <c r="Q296" s="594"/>
      <c r="R296" s="594"/>
      <c r="S296" s="594"/>
      <c r="T296" s="594"/>
      <c r="U296" s="594"/>
      <c r="V296" s="594"/>
      <c r="W296" s="594"/>
      <c r="X296" s="594"/>
      <c r="Y296" s="594"/>
      <c r="Z296" s="594"/>
      <c r="AA296" s="594"/>
      <c r="AB296" s="594"/>
      <c r="AC296" s="594"/>
      <c r="AD296" s="594"/>
      <c r="AE296" s="2"/>
    </row>
    <row r="297" spans="1:51" s="38" customFormat="1" ht="15" customHeight="1">
      <c r="A297" s="18"/>
      <c r="B297" s="3"/>
      <c r="C297" s="176"/>
      <c r="D297" s="176"/>
      <c r="E297" s="176"/>
      <c r="F297" s="176"/>
      <c r="G297" s="176"/>
      <c r="H297" s="176"/>
      <c r="I297" s="176"/>
      <c r="J297" s="176"/>
      <c r="K297" s="176"/>
      <c r="L297" s="176"/>
      <c r="M297" s="176"/>
      <c r="N297" s="176"/>
      <c r="O297" s="176"/>
      <c r="P297" s="176"/>
      <c r="Q297" s="176"/>
      <c r="R297" s="176"/>
      <c r="S297" s="176"/>
      <c r="T297" s="176"/>
      <c r="U297" s="176"/>
      <c r="V297" s="176"/>
      <c r="W297" s="176"/>
      <c r="X297" s="176"/>
      <c r="Y297" s="176"/>
      <c r="Z297" s="176"/>
      <c r="AA297" s="194"/>
      <c r="AB297" s="194"/>
      <c r="AC297" s="194"/>
      <c r="AD297" s="194"/>
      <c r="AE297" s="2"/>
      <c r="AF297" s="169"/>
      <c r="AT297" s="518" t="s">
        <v>5952</v>
      </c>
      <c r="AU297" s="518"/>
      <c r="AV297" s="518"/>
      <c r="AW297" s="518"/>
      <c r="AX297" s="518"/>
      <c r="AY297" s="518"/>
    </row>
    <row r="298" spans="1:51" s="38" customFormat="1" ht="24" customHeight="1">
      <c r="A298" s="18"/>
      <c r="B298" s="51"/>
      <c r="C298" s="442" t="s">
        <v>6467</v>
      </c>
      <c r="D298" s="443"/>
      <c r="E298" s="443"/>
      <c r="F298" s="443"/>
      <c r="G298" s="443"/>
      <c r="H298" s="443"/>
      <c r="I298" s="443"/>
      <c r="J298" s="443"/>
      <c r="K298" s="443"/>
      <c r="L298" s="443"/>
      <c r="M298" s="443"/>
      <c r="N298" s="443"/>
      <c r="O298" s="443"/>
      <c r="P298" s="444"/>
      <c r="Q298" s="442" t="s">
        <v>6468</v>
      </c>
      <c r="R298" s="443"/>
      <c r="S298" s="443"/>
      <c r="T298" s="443"/>
      <c r="U298" s="443"/>
      <c r="V298" s="443"/>
      <c r="W298" s="443"/>
      <c r="X298" s="443"/>
      <c r="Y298" s="443"/>
      <c r="Z298" s="443"/>
      <c r="AA298" s="443"/>
      <c r="AB298" s="443"/>
      <c r="AC298" s="443"/>
      <c r="AD298" s="444"/>
      <c r="AE298" s="2"/>
      <c r="AF298" s="169"/>
      <c r="AH298" s="519" t="s">
        <v>5565</v>
      </c>
      <c r="AI298" s="519"/>
      <c r="AJ298" s="28"/>
      <c r="AK298" s="519" t="s">
        <v>5102</v>
      </c>
      <c r="AL298" s="519"/>
      <c r="AM298" s="28"/>
      <c r="AN298" s="520" t="s">
        <v>5566</v>
      </c>
      <c r="AO298" s="520"/>
      <c r="AQ298" s="910" t="s">
        <v>6382</v>
      </c>
      <c r="AR298" s="910"/>
      <c r="AT298" s="516" t="s">
        <v>6469</v>
      </c>
      <c r="AU298" s="516"/>
      <c r="AV298" s="516" t="s">
        <v>6470</v>
      </c>
      <c r="AW298" s="516"/>
      <c r="AX298" s="516" t="s">
        <v>5096</v>
      </c>
      <c r="AY298" s="516"/>
    </row>
    <row r="299" spans="1:51" s="38" customFormat="1" ht="15" customHeight="1">
      <c r="A299" s="18"/>
      <c r="B299" s="51"/>
      <c r="C299" s="447"/>
      <c r="D299" s="448"/>
      <c r="E299" s="448"/>
      <c r="F299" s="448"/>
      <c r="G299" s="448"/>
      <c r="H299" s="448"/>
      <c r="I299" s="448"/>
      <c r="J299" s="448"/>
      <c r="K299" s="448"/>
      <c r="L299" s="448"/>
      <c r="M299" s="448"/>
      <c r="N299" s="448"/>
      <c r="O299" s="448"/>
      <c r="P299" s="449"/>
      <c r="Q299" s="447"/>
      <c r="R299" s="448"/>
      <c r="S299" s="448"/>
      <c r="T299" s="448"/>
      <c r="U299" s="448"/>
      <c r="V299" s="448"/>
      <c r="W299" s="448"/>
      <c r="X299" s="448"/>
      <c r="Y299" s="448"/>
      <c r="Z299" s="448"/>
      <c r="AA299" s="448"/>
      <c r="AB299" s="448"/>
      <c r="AC299" s="448"/>
      <c r="AD299" s="449"/>
      <c r="AE299" s="2"/>
      <c r="AF299" s="169"/>
      <c r="AH299" s="529">
        <f>IF(OR(AND(C299="",COUNTBLANK(Q299)=1),AND(C299=1,COUNTBLANK(Q299)=0),AND(C299&gt;1,COUNTBLANK(Q299)=1)),0,1)</f>
        <v>0</v>
      </c>
      <c r="AI299" s="529"/>
      <c r="AJ299" s="28"/>
      <c r="AK299" s="530">
        <f>IF(OR(C299="",C299=1),0,1)</f>
        <v>0</v>
      </c>
      <c r="AL299" s="530"/>
      <c r="AM299" s="28"/>
      <c r="AN299" s="523">
        <f>IF(AND(C299=1,Q299=0),1,0)</f>
        <v>0</v>
      </c>
      <c r="AO299" s="523"/>
      <c r="AQ299" s="561">
        <f>IF($AH$238=$AJ$238,0,IF(SUM(G271:AD271)&gt;=1,0,1))</f>
        <v>0</v>
      </c>
      <c r="AR299" s="561"/>
      <c r="AT299" s="518">
        <f>IF($AH$238=$AJ$238,0,SUM(G271:AD271))</f>
        <v>0</v>
      </c>
      <c r="AU299" s="518"/>
      <c r="AV299" s="518">
        <f>IF($AH$294=$AJ$294,0,Q299)</f>
        <v>0</v>
      </c>
      <c r="AW299" s="518"/>
      <c r="AX299" s="586">
        <f>IF(AV299&lt;=AT299,0,1)</f>
        <v>0</v>
      </c>
      <c r="AY299" s="586"/>
    </row>
    <row r="300" spans="1:51" s="38" customFormat="1" ht="15" customHeight="1">
      <c r="A300" s="18"/>
      <c r="B300" s="51"/>
      <c r="C300" s="51"/>
      <c r="D300" s="51"/>
      <c r="E300" s="51"/>
      <c r="F300" s="51"/>
      <c r="G300" s="51"/>
      <c r="H300" s="51"/>
      <c r="I300" s="51"/>
      <c r="J300" s="51"/>
      <c r="K300" s="55"/>
      <c r="L300" s="55"/>
      <c r="M300" s="55"/>
      <c r="N300" s="55"/>
      <c r="O300" s="55"/>
      <c r="P300" s="55"/>
      <c r="Q300" s="55"/>
      <c r="R300" s="55"/>
      <c r="S300" s="55"/>
      <c r="T300" s="55"/>
      <c r="U300" s="55"/>
      <c r="V300" s="55"/>
      <c r="W300" s="55"/>
      <c r="X300" s="55"/>
      <c r="Y300" s="55"/>
      <c r="Z300" s="55"/>
      <c r="AA300" s="55"/>
      <c r="AB300" s="55"/>
      <c r="AC300" s="55"/>
      <c r="AD300" s="55"/>
      <c r="AE300" s="2"/>
      <c r="AF300" s="169"/>
    </row>
    <row r="301" spans="1:51" s="38" customFormat="1" ht="24" customHeight="1">
      <c r="A301" s="18"/>
      <c r="B301" s="12"/>
      <c r="C301" s="536" t="s">
        <v>5117</v>
      </c>
      <c r="D301" s="536"/>
      <c r="E301" s="536"/>
      <c r="F301" s="536"/>
      <c r="G301" s="536"/>
      <c r="H301" s="536"/>
      <c r="I301" s="536"/>
      <c r="J301" s="536"/>
      <c r="K301" s="536"/>
      <c r="L301" s="536"/>
      <c r="M301" s="536"/>
      <c r="N301" s="536"/>
      <c r="O301" s="536"/>
      <c r="P301" s="536"/>
      <c r="Q301" s="536"/>
      <c r="R301" s="536"/>
      <c r="S301" s="536"/>
      <c r="T301" s="536"/>
      <c r="U301" s="536"/>
      <c r="V301" s="536"/>
      <c r="W301" s="536"/>
      <c r="X301" s="536"/>
      <c r="Y301" s="536"/>
      <c r="Z301" s="536"/>
      <c r="AA301" s="536"/>
      <c r="AB301" s="536"/>
      <c r="AC301" s="536"/>
      <c r="AD301" s="536"/>
      <c r="AE301" s="2"/>
      <c r="AF301" s="169"/>
    </row>
    <row r="302" spans="1:51" s="38" customFormat="1" ht="60" customHeight="1">
      <c r="A302" s="18"/>
      <c r="B302" s="12"/>
      <c r="C302" s="537"/>
      <c r="D302" s="537"/>
      <c r="E302" s="537"/>
      <c r="F302" s="537"/>
      <c r="G302" s="537"/>
      <c r="H302" s="537"/>
      <c r="I302" s="537"/>
      <c r="J302" s="537"/>
      <c r="K302" s="537"/>
      <c r="L302" s="537"/>
      <c r="M302" s="537"/>
      <c r="N302" s="537"/>
      <c r="O302" s="537"/>
      <c r="P302" s="537"/>
      <c r="Q302" s="537"/>
      <c r="R302" s="537"/>
      <c r="S302" s="537"/>
      <c r="T302" s="537"/>
      <c r="U302" s="537"/>
      <c r="V302" s="537"/>
      <c r="W302" s="537"/>
      <c r="X302" s="537"/>
      <c r="Y302" s="537"/>
      <c r="Z302" s="537"/>
      <c r="AA302" s="537"/>
      <c r="AB302" s="537"/>
      <c r="AC302" s="537"/>
      <c r="AD302" s="537"/>
      <c r="AE302" s="2"/>
      <c r="AF302" s="169"/>
    </row>
    <row r="303" spans="1:51" s="38" customFormat="1" ht="14.25">
      <c r="A303" s="18"/>
      <c r="B303" s="470" t="str">
        <f>IF(AX299=0,"","Error: Verificar coherencia aritmética con la pregunta 6.4.")</f>
        <v/>
      </c>
      <c r="C303" s="470"/>
      <c r="D303" s="470"/>
      <c r="E303" s="470"/>
      <c r="F303" s="470"/>
      <c r="G303" s="470"/>
      <c r="H303" s="470"/>
      <c r="I303" s="470"/>
      <c r="J303" s="470"/>
      <c r="K303" s="470"/>
      <c r="L303" s="470"/>
      <c r="M303" s="470"/>
      <c r="N303" s="470"/>
      <c r="O303" s="470"/>
      <c r="P303" s="470"/>
      <c r="Q303" s="470"/>
      <c r="R303" s="470"/>
      <c r="S303" s="470"/>
      <c r="T303" s="470"/>
      <c r="U303" s="470"/>
      <c r="V303" s="470"/>
      <c r="W303" s="470"/>
      <c r="X303" s="470"/>
      <c r="Y303" s="470"/>
      <c r="Z303" s="470"/>
      <c r="AA303" s="470"/>
      <c r="AB303" s="470"/>
      <c r="AC303" s="470"/>
      <c r="AD303" s="470"/>
      <c r="AE303" s="2"/>
      <c r="AF303" s="169"/>
    </row>
    <row r="304" spans="1:51" s="38" customFormat="1" ht="14.25">
      <c r="A304" s="18"/>
      <c r="B304" s="470" t="str">
        <f>IF(AN299=0,"","Error: Si se videograbó alguna necropcia, debe haber al menos una registrada.")</f>
        <v/>
      </c>
      <c r="C304" s="470"/>
      <c r="D304" s="470"/>
      <c r="E304" s="470"/>
      <c r="F304" s="470"/>
      <c r="G304" s="470"/>
      <c r="H304" s="470"/>
      <c r="I304" s="470"/>
      <c r="J304" s="470"/>
      <c r="K304" s="470"/>
      <c r="L304" s="470"/>
      <c r="M304" s="470"/>
      <c r="N304" s="470"/>
      <c r="O304" s="470"/>
      <c r="P304" s="470"/>
      <c r="Q304" s="470"/>
      <c r="R304" s="470"/>
      <c r="S304" s="470"/>
      <c r="T304" s="470"/>
      <c r="U304" s="470"/>
      <c r="V304" s="470"/>
      <c r="W304" s="470"/>
      <c r="X304" s="470"/>
      <c r="Y304" s="470"/>
      <c r="Z304" s="470"/>
      <c r="AA304" s="470"/>
      <c r="AB304" s="470"/>
      <c r="AC304" s="470"/>
      <c r="AD304" s="470"/>
      <c r="AE304" s="2"/>
      <c r="AF304" s="169"/>
    </row>
    <row r="305" spans="1:48" s="38" customFormat="1" ht="14.25">
      <c r="A305" s="18"/>
      <c r="B305" s="471" t="str">
        <f>IF(AH299=0,"","Error: Debe completar toda la información requerida.")</f>
        <v/>
      </c>
      <c r="C305" s="471"/>
      <c r="D305" s="471"/>
      <c r="E305" s="471"/>
      <c r="F305" s="471"/>
      <c r="G305" s="471"/>
      <c r="H305" s="471"/>
      <c r="I305" s="471"/>
      <c r="J305" s="471"/>
      <c r="K305" s="471"/>
      <c r="L305" s="471"/>
      <c r="M305" s="471"/>
      <c r="N305" s="471"/>
      <c r="O305" s="471"/>
      <c r="P305" s="471"/>
      <c r="Q305" s="471"/>
      <c r="R305" s="471"/>
      <c r="S305" s="471"/>
      <c r="T305" s="471"/>
      <c r="U305" s="471"/>
      <c r="V305" s="471"/>
      <c r="W305" s="471"/>
      <c r="X305" s="471"/>
      <c r="Y305" s="471"/>
      <c r="Z305" s="471"/>
      <c r="AA305" s="471"/>
      <c r="AB305" s="471"/>
      <c r="AC305" s="471"/>
      <c r="AD305" s="471"/>
      <c r="AE305" s="2"/>
      <c r="AF305" s="169"/>
    </row>
    <row r="306" spans="1:48" s="38" customFormat="1" ht="14.25">
      <c r="A306" s="18"/>
      <c r="AE306" s="2"/>
      <c r="AF306" s="169"/>
    </row>
    <row r="307" spans="1:48" s="38" customFormat="1" ht="14.25">
      <c r="A307" s="18"/>
      <c r="AE307" s="2"/>
      <c r="AF307" s="169"/>
    </row>
    <row r="308" spans="1:48" s="38" customFormat="1">
      <c r="A308" s="18"/>
      <c r="B308"/>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c r="AA308" s="52"/>
      <c r="AB308" s="52"/>
      <c r="AC308" s="52"/>
      <c r="AD308" s="52"/>
      <c r="AE308" s="2"/>
      <c r="AF308" s="169"/>
    </row>
    <row r="309" spans="1:48" ht="36" customHeight="1">
      <c r="A309" s="18" t="s">
        <v>6471</v>
      </c>
      <c r="B309" s="538" t="s">
        <v>6472</v>
      </c>
      <c r="C309" s="538"/>
      <c r="D309" s="538"/>
      <c r="E309" s="538"/>
      <c r="F309" s="538"/>
      <c r="G309" s="538"/>
      <c r="H309" s="538"/>
      <c r="I309" s="538"/>
      <c r="J309" s="538"/>
      <c r="K309" s="538"/>
      <c r="L309" s="538"/>
      <c r="M309" s="538"/>
      <c r="N309" s="538"/>
      <c r="O309" s="538"/>
      <c r="P309" s="538"/>
      <c r="Q309" s="538"/>
      <c r="R309" s="538"/>
      <c r="S309" s="538"/>
      <c r="T309" s="538"/>
      <c r="U309" s="538"/>
      <c r="V309" s="538"/>
      <c r="W309" s="538"/>
      <c r="X309" s="538"/>
      <c r="Y309" s="538"/>
      <c r="Z309" s="538"/>
      <c r="AA309" s="538"/>
      <c r="AB309" s="538"/>
      <c r="AC309" s="538"/>
      <c r="AD309" s="538"/>
      <c r="AE309" s="2"/>
      <c r="AH309" s="522" t="s">
        <v>5066</v>
      </c>
      <c r="AI309" s="522"/>
      <c r="AJ309" s="522" t="s">
        <v>5067</v>
      </c>
      <c r="AK309" s="522"/>
      <c r="AL309" s="522" t="s">
        <v>5068</v>
      </c>
      <c r="AM309" s="522"/>
    </row>
    <row r="310" spans="1:48" ht="24" customHeight="1">
      <c r="A310" s="60"/>
      <c r="B310" s="46"/>
      <c r="C310" s="594" t="s">
        <v>6473</v>
      </c>
      <c r="D310" s="594"/>
      <c r="E310" s="594"/>
      <c r="F310" s="594"/>
      <c r="G310" s="594"/>
      <c r="H310" s="594"/>
      <c r="I310" s="594"/>
      <c r="J310" s="594"/>
      <c r="K310" s="594"/>
      <c r="L310" s="594"/>
      <c r="M310" s="594"/>
      <c r="N310" s="594"/>
      <c r="O310" s="594"/>
      <c r="P310" s="594"/>
      <c r="Q310" s="594"/>
      <c r="R310" s="594"/>
      <c r="S310" s="594"/>
      <c r="T310" s="594"/>
      <c r="U310" s="594"/>
      <c r="V310" s="594"/>
      <c r="W310" s="594"/>
      <c r="X310" s="594"/>
      <c r="Y310" s="594"/>
      <c r="Z310" s="594"/>
      <c r="AA310" s="594"/>
      <c r="AB310" s="594"/>
      <c r="AC310" s="594"/>
      <c r="AD310" s="594"/>
      <c r="AE310" s="2"/>
      <c r="AH310" s="522">
        <f>COUNTBLANK(C316:AD316)</f>
        <v>28</v>
      </c>
      <c r="AI310" s="522"/>
      <c r="AJ310" s="522">
        <v>28</v>
      </c>
      <c r="AK310" s="522"/>
      <c r="AL310" s="522">
        <v>26</v>
      </c>
      <c r="AM310" s="522"/>
    </row>
    <row r="311" spans="1:48" ht="24" customHeight="1">
      <c r="A311" s="156"/>
      <c r="B311" s="46"/>
      <c r="C311" s="890" t="s">
        <v>6474</v>
      </c>
      <c r="D311" s="890"/>
      <c r="E311" s="890"/>
      <c r="F311" s="890"/>
      <c r="G311" s="890"/>
      <c r="H311" s="890"/>
      <c r="I311" s="890"/>
      <c r="J311" s="890"/>
      <c r="K311" s="890"/>
      <c r="L311" s="890"/>
      <c r="M311" s="890"/>
      <c r="N311" s="890"/>
      <c r="O311" s="890"/>
      <c r="P311" s="890"/>
      <c r="Q311" s="890"/>
      <c r="R311" s="890"/>
      <c r="S311" s="890"/>
      <c r="T311" s="890"/>
      <c r="U311" s="890"/>
      <c r="V311" s="890"/>
      <c r="W311" s="890"/>
      <c r="X311" s="890"/>
      <c r="Y311" s="890"/>
      <c r="Z311" s="890"/>
      <c r="AA311" s="890"/>
      <c r="AB311" s="890"/>
      <c r="AC311" s="890"/>
      <c r="AD311" s="890"/>
      <c r="AE311" s="2"/>
    </row>
    <row r="312" spans="1:48" ht="27.75" customHeight="1">
      <c r="A312" s="156"/>
      <c r="B312" s="51"/>
      <c r="C312" s="492" t="s">
        <v>6475</v>
      </c>
      <c r="D312" s="492"/>
      <c r="E312" s="492"/>
      <c r="F312" s="492"/>
      <c r="G312" s="492"/>
      <c r="H312" s="492"/>
      <c r="I312" s="492"/>
      <c r="J312" s="492"/>
      <c r="K312" s="492"/>
      <c r="L312" s="492"/>
      <c r="M312" s="492"/>
      <c r="N312" s="492"/>
      <c r="O312" s="492"/>
      <c r="P312" s="492"/>
      <c r="Q312" s="492"/>
      <c r="R312" s="492"/>
      <c r="S312" s="492"/>
      <c r="T312" s="492"/>
      <c r="U312" s="492"/>
      <c r="V312" s="492"/>
      <c r="W312" s="492"/>
      <c r="X312" s="492"/>
      <c r="Y312" s="492"/>
      <c r="Z312" s="492"/>
      <c r="AA312" s="492"/>
      <c r="AB312" s="492"/>
      <c r="AC312" s="492"/>
      <c r="AD312" s="492"/>
      <c r="AE312" s="2"/>
    </row>
    <row r="313" spans="1:48" ht="24" customHeight="1">
      <c r="A313" s="60"/>
      <c r="B313" s="51"/>
      <c r="C313" s="492" t="s">
        <v>6476</v>
      </c>
      <c r="D313" s="492"/>
      <c r="E313" s="492"/>
      <c r="F313" s="492"/>
      <c r="G313" s="492"/>
      <c r="H313" s="492"/>
      <c r="I313" s="492"/>
      <c r="J313" s="492"/>
      <c r="K313" s="492"/>
      <c r="L313" s="492"/>
      <c r="M313" s="492"/>
      <c r="N313" s="492"/>
      <c r="O313" s="492"/>
      <c r="P313" s="492"/>
      <c r="Q313" s="492"/>
      <c r="R313" s="492"/>
      <c r="S313" s="492"/>
      <c r="T313" s="492"/>
      <c r="U313" s="492"/>
      <c r="V313" s="492"/>
      <c r="W313" s="492"/>
      <c r="X313" s="492"/>
      <c r="Y313" s="492"/>
      <c r="Z313" s="492"/>
      <c r="AA313" s="492"/>
      <c r="AB313" s="492"/>
      <c r="AC313" s="492"/>
      <c r="AD313" s="492"/>
      <c r="AE313" s="2"/>
    </row>
    <row r="314" spans="1:48" ht="15" customHeight="1">
      <c r="A314" s="18"/>
      <c r="B314" s="51"/>
      <c r="C314" s="176"/>
      <c r="D314" s="176"/>
      <c r="E314" s="176"/>
      <c r="F314" s="176"/>
      <c r="G314" s="176"/>
      <c r="H314" s="176"/>
      <c r="I314" s="176"/>
      <c r="J314" s="176"/>
      <c r="K314" s="176"/>
      <c r="L314" s="176"/>
      <c r="M314" s="176"/>
      <c r="N314" s="176"/>
      <c r="O314" s="176"/>
      <c r="P314" s="176"/>
      <c r="Q314" s="176"/>
      <c r="R314" s="176"/>
      <c r="S314" s="176"/>
      <c r="T314" s="176"/>
      <c r="U314" s="176"/>
      <c r="V314" s="176"/>
      <c r="W314" s="176"/>
      <c r="X314" s="176"/>
      <c r="Y314" s="176"/>
      <c r="Z314" s="176"/>
      <c r="AA314" s="194"/>
      <c r="AB314" s="194"/>
      <c r="AC314" s="194"/>
      <c r="AD314" s="194"/>
      <c r="AE314" s="2"/>
      <c r="AQ314" s="518" t="s">
        <v>5952</v>
      </c>
      <c r="AR314" s="518"/>
      <c r="AS314" s="518"/>
      <c r="AT314" s="518"/>
      <c r="AU314" s="518"/>
      <c r="AV314" s="518"/>
    </row>
    <row r="315" spans="1:48" s="38" customFormat="1" ht="48" customHeight="1">
      <c r="A315" s="18"/>
      <c r="B315" s="51"/>
      <c r="C315" s="442" t="s">
        <v>6477</v>
      </c>
      <c r="D315" s="443"/>
      <c r="E315" s="443"/>
      <c r="F315" s="443"/>
      <c r="G315" s="443"/>
      <c r="H315" s="443"/>
      <c r="I315" s="443"/>
      <c r="J315" s="443"/>
      <c r="K315" s="443"/>
      <c r="L315" s="443"/>
      <c r="M315" s="443"/>
      <c r="N315" s="443"/>
      <c r="O315" s="443"/>
      <c r="P315" s="444"/>
      <c r="Q315" s="442" t="s">
        <v>6478</v>
      </c>
      <c r="R315" s="443"/>
      <c r="S315" s="443"/>
      <c r="T315" s="443"/>
      <c r="U315" s="443"/>
      <c r="V315" s="443"/>
      <c r="W315" s="443"/>
      <c r="X315" s="443"/>
      <c r="Y315" s="443"/>
      <c r="Z315" s="443"/>
      <c r="AA315" s="443"/>
      <c r="AB315" s="443"/>
      <c r="AC315" s="443"/>
      <c r="AD315" s="444"/>
      <c r="AE315" s="2"/>
      <c r="AF315" s="169"/>
      <c r="AH315" s="519" t="s">
        <v>5565</v>
      </c>
      <c r="AI315" s="519"/>
      <c r="AJ315" s="28"/>
      <c r="AK315" s="519" t="s">
        <v>5102</v>
      </c>
      <c r="AL315" s="519"/>
      <c r="AM315" s="28"/>
      <c r="AN315" s="520" t="s">
        <v>5566</v>
      </c>
      <c r="AO315" s="520"/>
      <c r="AQ315" s="516" t="s">
        <v>6469</v>
      </c>
      <c r="AR315" s="516"/>
      <c r="AS315" s="516" t="s">
        <v>6470</v>
      </c>
      <c r="AT315" s="516"/>
      <c r="AU315" s="516" t="s">
        <v>5096</v>
      </c>
      <c r="AV315" s="516"/>
    </row>
    <row r="316" spans="1:48" s="38" customFormat="1" ht="15" customHeight="1">
      <c r="A316" s="18"/>
      <c r="B316" s="51"/>
      <c r="C316" s="447"/>
      <c r="D316" s="448"/>
      <c r="E316" s="448"/>
      <c r="F316" s="448"/>
      <c r="G316" s="448"/>
      <c r="H316" s="448"/>
      <c r="I316" s="448"/>
      <c r="J316" s="448"/>
      <c r="K316" s="448"/>
      <c r="L316" s="448"/>
      <c r="M316" s="448"/>
      <c r="N316" s="448"/>
      <c r="O316" s="448"/>
      <c r="P316" s="449"/>
      <c r="Q316" s="447"/>
      <c r="R316" s="448"/>
      <c r="S316" s="448"/>
      <c r="T316" s="448"/>
      <c r="U316" s="448"/>
      <c r="V316" s="448"/>
      <c r="W316" s="448"/>
      <c r="X316" s="448"/>
      <c r="Y316" s="448"/>
      <c r="Z316" s="448"/>
      <c r="AA316" s="448"/>
      <c r="AB316" s="448"/>
      <c r="AC316" s="448"/>
      <c r="AD316" s="449"/>
      <c r="AE316" s="2"/>
      <c r="AF316" s="169"/>
      <c r="AH316" s="529">
        <f>IF(OR(AND(C316="",COUNTBLANK(Q316)=1),AND(C316=1,COUNTBLANK(Q316)=0),AND(C316&gt;1,COUNTBLANK(Q316)=1)),0,1)</f>
        <v>0</v>
      </c>
      <c r="AI316" s="529"/>
      <c r="AJ316" s="28"/>
      <c r="AK316" s="530">
        <f>IF(OR(C316="",C316=1),0,1)</f>
        <v>0</v>
      </c>
      <c r="AL316" s="530"/>
      <c r="AM316" s="28"/>
      <c r="AN316" s="523">
        <f>IF(AND(C316=1,Q316=0),1,0)</f>
        <v>0</v>
      </c>
      <c r="AO316" s="523"/>
      <c r="AQ316" s="518">
        <f>IF($AH$238=$AJ$238,0,SUM(G271:AD271))</f>
        <v>0</v>
      </c>
      <c r="AR316" s="518"/>
      <c r="AS316" s="518">
        <f>IF($AH$310=$AJ$310,0,Q316)</f>
        <v>0</v>
      </c>
      <c r="AT316" s="518"/>
      <c r="AU316" s="586">
        <f>IF(AS316&lt;=AQ316,0,1)</f>
        <v>0</v>
      </c>
      <c r="AV316" s="586"/>
    </row>
    <row r="317" spans="1:48" s="38" customFormat="1" ht="15" customHeight="1">
      <c r="A317" s="18"/>
      <c r="B317" s="51"/>
      <c r="C317" s="260"/>
      <c r="D317" s="260"/>
      <c r="E317" s="260"/>
      <c r="F317" s="260"/>
      <c r="G317" s="260"/>
      <c r="H317" s="260"/>
      <c r="I317" s="260"/>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
      <c r="AF317" s="169"/>
    </row>
    <row r="318" spans="1:48" s="38" customFormat="1" ht="24" customHeight="1">
      <c r="A318" s="18"/>
      <c r="B318" s="12"/>
      <c r="C318" s="536" t="s">
        <v>5117</v>
      </c>
      <c r="D318" s="536"/>
      <c r="E318" s="536"/>
      <c r="F318" s="536"/>
      <c r="G318" s="536"/>
      <c r="H318" s="536"/>
      <c r="I318" s="536"/>
      <c r="J318" s="536"/>
      <c r="K318" s="536"/>
      <c r="L318" s="536"/>
      <c r="M318" s="536"/>
      <c r="N318" s="536"/>
      <c r="O318" s="536"/>
      <c r="P318" s="536"/>
      <c r="Q318" s="536"/>
      <c r="R318" s="536"/>
      <c r="S318" s="536"/>
      <c r="T318" s="536"/>
      <c r="U318" s="536"/>
      <c r="V318" s="536"/>
      <c r="W318" s="536"/>
      <c r="X318" s="536"/>
      <c r="Y318" s="536"/>
      <c r="Z318" s="536"/>
      <c r="AA318" s="536"/>
      <c r="AB318" s="536"/>
      <c r="AC318" s="536"/>
      <c r="AD318" s="536"/>
      <c r="AE318" s="2"/>
      <c r="AF318" s="169"/>
    </row>
    <row r="319" spans="1:48" s="38" customFormat="1" ht="60" customHeight="1">
      <c r="A319" s="18"/>
      <c r="B319" s="12"/>
      <c r="C319" s="537"/>
      <c r="D319" s="537"/>
      <c r="E319" s="537"/>
      <c r="F319" s="537"/>
      <c r="G319" s="537"/>
      <c r="H319" s="537"/>
      <c r="I319" s="537"/>
      <c r="J319" s="537"/>
      <c r="K319" s="537"/>
      <c r="L319" s="537"/>
      <c r="M319" s="537"/>
      <c r="N319" s="537"/>
      <c r="O319" s="537"/>
      <c r="P319" s="537"/>
      <c r="Q319" s="537"/>
      <c r="R319" s="537"/>
      <c r="S319" s="537"/>
      <c r="T319" s="537"/>
      <c r="U319" s="537"/>
      <c r="V319" s="537"/>
      <c r="W319" s="537"/>
      <c r="X319" s="537"/>
      <c r="Y319" s="537"/>
      <c r="Z319" s="537"/>
      <c r="AA319" s="537"/>
      <c r="AB319" s="537"/>
      <c r="AC319" s="537"/>
      <c r="AD319" s="537"/>
      <c r="AE319" s="2"/>
      <c r="AF319" s="169"/>
    </row>
    <row r="320" spans="1:48" s="38" customFormat="1" ht="14.25">
      <c r="A320" s="18"/>
      <c r="B320" s="470" t="str">
        <f>IF(AU316=0,"","Error: Verificar coherencia aritmética con la pregunta 6.4.")</f>
        <v/>
      </c>
      <c r="C320" s="470"/>
      <c r="D320" s="470"/>
      <c r="E320" s="470"/>
      <c r="F320" s="470"/>
      <c r="G320" s="470"/>
      <c r="H320" s="470"/>
      <c r="I320" s="470"/>
      <c r="J320" s="470"/>
      <c r="K320" s="470"/>
      <c r="L320" s="470"/>
      <c r="M320" s="470"/>
      <c r="N320" s="470"/>
      <c r="O320" s="470"/>
      <c r="P320" s="470"/>
      <c r="Q320" s="470"/>
      <c r="R320" s="470"/>
      <c r="S320" s="470"/>
      <c r="T320" s="470"/>
      <c r="U320" s="470"/>
      <c r="V320" s="470"/>
      <c r="W320" s="470"/>
      <c r="X320" s="470"/>
      <c r="Y320" s="470"/>
      <c r="Z320" s="470"/>
      <c r="AA320" s="470"/>
      <c r="AB320" s="470"/>
      <c r="AC320" s="470"/>
      <c r="AD320" s="470"/>
      <c r="AE320" s="2"/>
      <c r="AF320" s="169"/>
    </row>
    <row r="321" spans="1:39" s="38" customFormat="1" ht="14.25">
      <c r="A321" s="18"/>
      <c r="B321" s="470" t="str">
        <f>IF(AN316=0,"","Error: Si emitió alguna ampliación del peritaje de las necropsias, debe haber al menos una registrada.")</f>
        <v/>
      </c>
      <c r="C321" s="470"/>
      <c r="D321" s="470"/>
      <c r="E321" s="470"/>
      <c r="F321" s="470"/>
      <c r="G321" s="470"/>
      <c r="H321" s="470"/>
      <c r="I321" s="470"/>
      <c r="J321" s="470"/>
      <c r="K321" s="470"/>
      <c r="L321" s="470"/>
      <c r="M321" s="470"/>
      <c r="N321" s="470"/>
      <c r="O321" s="470"/>
      <c r="P321" s="470"/>
      <c r="Q321" s="470"/>
      <c r="R321" s="470"/>
      <c r="S321" s="470"/>
      <c r="T321" s="470"/>
      <c r="U321" s="470"/>
      <c r="V321" s="470"/>
      <c r="W321" s="470"/>
      <c r="X321" s="470"/>
      <c r="Y321" s="470"/>
      <c r="Z321" s="470"/>
      <c r="AA321" s="470"/>
      <c r="AB321" s="470"/>
      <c r="AC321" s="470"/>
      <c r="AD321" s="470"/>
      <c r="AE321" s="2"/>
      <c r="AF321" s="169"/>
    </row>
    <row r="322" spans="1:39" s="38" customFormat="1" ht="14.25">
      <c r="A322" s="18"/>
      <c r="B322" s="471" t="str">
        <f>IF(AH316=0,"","Error: Debe completar toda la información requerida.")</f>
        <v/>
      </c>
      <c r="C322" s="471"/>
      <c r="D322" s="471"/>
      <c r="E322" s="471"/>
      <c r="F322" s="471"/>
      <c r="G322" s="471"/>
      <c r="H322" s="471"/>
      <c r="I322" s="471"/>
      <c r="J322" s="471"/>
      <c r="K322" s="471"/>
      <c r="L322" s="471"/>
      <c r="M322" s="471"/>
      <c r="N322" s="471"/>
      <c r="O322" s="471"/>
      <c r="P322" s="471"/>
      <c r="Q322" s="471"/>
      <c r="R322" s="471"/>
      <c r="S322" s="471"/>
      <c r="T322" s="471"/>
      <c r="U322" s="471"/>
      <c r="V322" s="471"/>
      <c r="W322" s="471"/>
      <c r="X322" s="471"/>
      <c r="Y322" s="471"/>
      <c r="Z322" s="471"/>
      <c r="AA322" s="471"/>
      <c r="AB322" s="471"/>
      <c r="AC322" s="471"/>
      <c r="AD322" s="471"/>
      <c r="AE322" s="2"/>
      <c r="AF322" s="169"/>
    </row>
    <row r="323" spans="1:39" s="38" customFormat="1" ht="14.25">
      <c r="A323" s="18"/>
      <c r="B323" s="254"/>
      <c r="C323" s="254"/>
      <c r="D323" s="254"/>
      <c r="E323" s="254"/>
      <c r="F323" s="254"/>
      <c r="G323" s="254"/>
      <c r="H323" s="254"/>
      <c r="I323" s="254"/>
      <c r="J323" s="254"/>
      <c r="K323" s="254"/>
      <c r="L323" s="254"/>
      <c r="M323" s="254"/>
      <c r="N323" s="254"/>
      <c r="O323" s="254"/>
      <c r="P323" s="254"/>
      <c r="Q323" s="254"/>
      <c r="R323" s="254"/>
      <c r="S323" s="254"/>
      <c r="T323" s="254"/>
      <c r="U323" s="254"/>
      <c r="V323" s="254"/>
      <c r="W323" s="254"/>
      <c r="X323" s="254"/>
      <c r="Y323" s="254"/>
      <c r="Z323" s="254"/>
      <c r="AA323" s="254"/>
      <c r="AB323" s="254"/>
      <c r="AC323" s="254"/>
      <c r="AD323" s="254"/>
      <c r="AE323" s="2"/>
      <c r="AF323" s="169"/>
    </row>
    <row r="324" spans="1:39" s="38" customFormat="1" ht="14.25">
      <c r="A324" s="18"/>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
      <c r="AF324" s="169"/>
    </row>
    <row r="325" spans="1:39" s="38" customFormat="1">
      <c r="A325" s="18"/>
      <c r="B325"/>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c r="AA325" s="52"/>
      <c r="AB325" s="52"/>
      <c r="AC325" s="52"/>
      <c r="AD325" s="52"/>
      <c r="AE325" s="2"/>
      <c r="AF325" s="169"/>
    </row>
    <row r="326" spans="1:39" ht="24" customHeight="1">
      <c r="A326" s="18" t="s">
        <v>6479</v>
      </c>
      <c r="B326" s="624" t="s">
        <v>6480</v>
      </c>
      <c r="C326" s="624"/>
      <c r="D326" s="624"/>
      <c r="E326" s="624"/>
      <c r="F326" s="624"/>
      <c r="G326" s="624"/>
      <c r="H326" s="624"/>
      <c r="I326" s="624"/>
      <c r="J326" s="624"/>
      <c r="K326" s="624"/>
      <c r="L326" s="624"/>
      <c r="M326" s="624"/>
      <c r="N326" s="624"/>
      <c r="O326" s="624"/>
      <c r="P326" s="624"/>
      <c r="Q326" s="624"/>
      <c r="R326" s="624"/>
      <c r="S326" s="624"/>
      <c r="T326" s="624"/>
      <c r="U326" s="624"/>
      <c r="V326" s="624"/>
      <c r="W326" s="624"/>
      <c r="X326" s="624"/>
      <c r="Y326" s="624"/>
      <c r="Z326" s="624"/>
      <c r="AA326" s="624"/>
      <c r="AB326" s="624"/>
      <c r="AC326" s="624"/>
      <c r="AD326" s="624"/>
      <c r="AE326" s="2"/>
      <c r="AH326" s="522" t="s">
        <v>5066</v>
      </c>
      <c r="AI326" s="522"/>
      <c r="AJ326" s="522" t="s">
        <v>5067</v>
      </c>
      <c r="AK326" s="522"/>
      <c r="AL326" s="522" t="s">
        <v>5068</v>
      </c>
      <c r="AM326" s="522"/>
    </row>
    <row r="327" spans="1:39" s="6" customFormat="1" ht="30.75" customHeight="1">
      <c r="A327" s="60"/>
      <c r="B327" s="16"/>
      <c r="C327" s="492" t="s">
        <v>6481</v>
      </c>
      <c r="D327" s="492"/>
      <c r="E327" s="492"/>
      <c r="F327" s="492"/>
      <c r="G327" s="492"/>
      <c r="H327" s="492"/>
      <c r="I327" s="492"/>
      <c r="J327" s="492"/>
      <c r="K327" s="492"/>
      <c r="L327" s="492"/>
      <c r="M327" s="492"/>
      <c r="N327" s="492"/>
      <c r="O327" s="492"/>
      <c r="P327" s="492"/>
      <c r="Q327" s="492"/>
      <c r="R327" s="492"/>
      <c r="S327" s="492"/>
      <c r="T327" s="492"/>
      <c r="U327" s="492"/>
      <c r="V327" s="492"/>
      <c r="W327" s="492"/>
      <c r="X327" s="492"/>
      <c r="Y327" s="492"/>
      <c r="Z327" s="492"/>
      <c r="AA327" s="492"/>
      <c r="AB327" s="492"/>
      <c r="AC327" s="492"/>
      <c r="AD327" s="492"/>
      <c r="AF327" s="261"/>
      <c r="AH327" s="522">
        <f>COUNTBLANK(S352:AD358)+COUNTBLANK(S367:AD373)</f>
        <v>168</v>
      </c>
      <c r="AI327" s="522"/>
      <c r="AJ327" s="522">
        <v>168</v>
      </c>
      <c r="AK327" s="522"/>
      <c r="AL327" s="522">
        <v>0</v>
      </c>
      <c r="AM327" s="522"/>
    </row>
    <row r="328" spans="1:39" s="6" customFormat="1" ht="22.5" customHeight="1">
      <c r="A328" s="156"/>
      <c r="B328" s="16"/>
      <c r="C328" s="492" t="s">
        <v>6482</v>
      </c>
      <c r="D328" s="492"/>
      <c r="E328" s="492"/>
      <c r="F328" s="492"/>
      <c r="G328" s="492"/>
      <c r="H328" s="492"/>
      <c r="I328" s="492"/>
      <c r="J328" s="492"/>
      <c r="K328" s="492"/>
      <c r="L328" s="492"/>
      <c r="M328" s="492"/>
      <c r="N328" s="492"/>
      <c r="O328" s="492"/>
      <c r="P328" s="492"/>
      <c r="Q328" s="492"/>
      <c r="R328" s="492"/>
      <c r="S328" s="492"/>
      <c r="T328" s="492"/>
      <c r="U328" s="492"/>
      <c r="V328" s="492"/>
      <c r="W328" s="492"/>
      <c r="X328" s="492"/>
      <c r="Y328" s="492"/>
      <c r="Z328" s="492"/>
      <c r="AA328" s="492"/>
      <c r="AB328" s="492"/>
      <c r="AC328" s="492"/>
      <c r="AD328" s="492"/>
      <c r="AF328" s="261"/>
    </row>
    <row r="329" spans="1:39" s="6" customFormat="1" ht="27.75" customHeight="1">
      <c r="A329" s="156"/>
      <c r="B329" s="16"/>
      <c r="C329" s="492" t="s">
        <v>6483</v>
      </c>
      <c r="D329" s="492"/>
      <c r="E329" s="492"/>
      <c r="F329" s="492"/>
      <c r="G329" s="492"/>
      <c r="H329" s="492"/>
      <c r="I329" s="492"/>
      <c r="J329" s="492"/>
      <c r="K329" s="492"/>
      <c r="L329" s="492"/>
      <c r="M329" s="492"/>
      <c r="N329" s="492"/>
      <c r="O329" s="492"/>
      <c r="P329" s="492"/>
      <c r="Q329" s="492"/>
      <c r="R329" s="492"/>
      <c r="S329" s="492"/>
      <c r="T329" s="492"/>
      <c r="U329" s="492"/>
      <c r="V329" s="492"/>
      <c r="W329" s="492"/>
      <c r="X329" s="492"/>
      <c r="Y329" s="492"/>
      <c r="Z329" s="492"/>
      <c r="AA329" s="492"/>
      <c r="AB329" s="492"/>
      <c r="AC329" s="492"/>
      <c r="AD329" s="492"/>
      <c r="AF329" s="261"/>
    </row>
    <row r="330" spans="1:39" s="6" customFormat="1" ht="27.75" customHeight="1">
      <c r="A330" s="60"/>
      <c r="B330" s="16"/>
      <c r="C330" s="492" t="s">
        <v>6484</v>
      </c>
      <c r="D330" s="492"/>
      <c r="E330" s="492"/>
      <c r="F330" s="492"/>
      <c r="G330" s="492"/>
      <c r="H330" s="492"/>
      <c r="I330" s="492"/>
      <c r="J330" s="492"/>
      <c r="K330" s="492"/>
      <c r="L330" s="492"/>
      <c r="M330" s="492"/>
      <c r="N330" s="492"/>
      <c r="O330" s="492"/>
      <c r="P330" s="492"/>
      <c r="Q330" s="492"/>
      <c r="R330" s="492"/>
      <c r="S330" s="492"/>
      <c r="T330" s="492"/>
      <c r="U330" s="492"/>
      <c r="V330" s="492"/>
      <c r="W330" s="492"/>
      <c r="X330" s="492"/>
      <c r="Y330" s="492"/>
      <c r="Z330" s="492"/>
      <c r="AA330" s="492"/>
      <c r="AB330" s="492"/>
      <c r="AC330" s="492"/>
      <c r="AD330" s="492"/>
      <c r="AF330" s="261"/>
    </row>
    <row r="331" spans="1:39" s="6" customFormat="1" ht="30" customHeight="1">
      <c r="A331" s="156"/>
      <c r="B331" s="16"/>
      <c r="C331" s="492" t="s">
        <v>6485</v>
      </c>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2"/>
      <c r="AF331" s="261"/>
    </row>
    <row r="332" spans="1:39" s="6" customFormat="1" ht="36" customHeight="1">
      <c r="A332" s="156"/>
      <c r="B332" s="16"/>
      <c r="C332" s="492" t="s">
        <v>6486</v>
      </c>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2"/>
      <c r="AD332" s="492"/>
      <c r="AF332" s="261"/>
    </row>
    <row r="333" spans="1:39" s="6" customFormat="1" ht="36" customHeight="1">
      <c r="A333" s="60"/>
      <c r="B333" s="16"/>
      <c r="C333" s="492" t="s">
        <v>6487</v>
      </c>
      <c r="D333" s="492"/>
      <c r="E333" s="492"/>
      <c r="F333" s="492"/>
      <c r="G333" s="492"/>
      <c r="H333" s="492"/>
      <c r="I333" s="492"/>
      <c r="J333" s="492"/>
      <c r="K333" s="492"/>
      <c r="L333" s="492"/>
      <c r="M333" s="492"/>
      <c r="N333" s="492"/>
      <c r="O333" s="492"/>
      <c r="P333" s="492"/>
      <c r="Q333" s="492"/>
      <c r="R333" s="492"/>
      <c r="S333" s="492"/>
      <c r="T333" s="492"/>
      <c r="U333" s="492"/>
      <c r="V333" s="492"/>
      <c r="W333" s="492"/>
      <c r="X333" s="492"/>
      <c r="Y333" s="492"/>
      <c r="Z333" s="492"/>
      <c r="AA333" s="492"/>
      <c r="AB333" s="492"/>
      <c r="AC333" s="492"/>
      <c r="AD333" s="492"/>
      <c r="AF333" s="261"/>
    </row>
    <row r="334" spans="1:39" s="6" customFormat="1" ht="36" customHeight="1">
      <c r="A334" s="156"/>
      <c r="B334" s="16"/>
      <c r="C334" s="492" t="s">
        <v>6488</v>
      </c>
      <c r="D334" s="492"/>
      <c r="E334" s="492"/>
      <c r="F334" s="492"/>
      <c r="G334" s="492"/>
      <c r="H334" s="492"/>
      <c r="I334" s="492"/>
      <c r="J334" s="492"/>
      <c r="K334" s="492"/>
      <c r="L334" s="492"/>
      <c r="M334" s="492"/>
      <c r="N334" s="492"/>
      <c r="O334" s="492"/>
      <c r="P334" s="492"/>
      <c r="Q334" s="492"/>
      <c r="R334" s="492"/>
      <c r="S334" s="492"/>
      <c r="T334" s="492"/>
      <c r="U334" s="492"/>
      <c r="V334" s="492"/>
      <c r="W334" s="492"/>
      <c r="X334" s="492"/>
      <c r="Y334" s="492"/>
      <c r="Z334" s="492"/>
      <c r="AA334" s="492"/>
      <c r="AB334" s="492"/>
      <c r="AC334" s="492"/>
      <c r="AD334" s="492"/>
      <c r="AF334" s="261"/>
    </row>
    <row r="335" spans="1:39" ht="15" customHeight="1">
      <c r="A335" s="156"/>
      <c r="B335" s="354"/>
      <c r="C335" s="492" t="s">
        <v>6489</v>
      </c>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2"/>
    </row>
    <row r="336" spans="1:39" s="3" customFormat="1" ht="24" customHeight="1">
      <c r="A336" s="60"/>
      <c r="B336" s="334"/>
      <c r="C336" s="617" t="s">
        <v>6490</v>
      </c>
      <c r="D336" s="617"/>
      <c r="E336" s="617"/>
      <c r="F336" s="617"/>
      <c r="G336" s="617"/>
      <c r="H336" s="617"/>
      <c r="I336" s="617"/>
      <c r="J336" s="617"/>
      <c r="K336" s="617"/>
      <c r="L336" s="617"/>
      <c r="M336" s="617"/>
      <c r="N336" s="617"/>
      <c r="O336" s="617"/>
      <c r="P336" s="617"/>
      <c r="Q336" s="617"/>
      <c r="R336" s="617"/>
      <c r="S336" s="617"/>
      <c r="T336" s="617"/>
      <c r="U336" s="617"/>
      <c r="V336" s="617"/>
      <c r="W336" s="617"/>
      <c r="X336" s="617"/>
      <c r="Y336" s="617"/>
      <c r="Z336" s="617"/>
      <c r="AA336" s="617"/>
      <c r="AB336" s="617"/>
      <c r="AC336" s="617"/>
      <c r="AD336" s="617"/>
      <c r="AE336" s="2"/>
      <c r="AF336" s="110"/>
    </row>
    <row r="337" spans="1:169" ht="36" customHeight="1">
      <c r="A337" s="156"/>
      <c r="B337" s="351"/>
      <c r="C337" s="492" t="s">
        <v>6491</v>
      </c>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2"/>
      <c r="AE337" s="2"/>
    </row>
    <row r="338" spans="1:169" ht="36" customHeight="1">
      <c r="A338" s="156"/>
      <c r="B338" s="351"/>
      <c r="C338" s="492" t="s">
        <v>6492</v>
      </c>
      <c r="D338" s="492"/>
      <c r="E338" s="492"/>
      <c r="F338" s="492"/>
      <c r="G338" s="492"/>
      <c r="H338" s="492"/>
      <c r="I338" s="492"/>
      <c r="J338" s="492"/>
      <c r="K338" s="492"/>
      <c r="L338" s="492"/>
      <c r="M338" s="492"/>
      <c r="N338" s="492"/>
      <c r="O338" s="492"/>
      <c r="P338" s="492"/>
      <c r="Q338" s="492"/>
      <c r="R338" s="492"/>
      <c r="S338" s="492"/>
      <c r="T338" s="492"/>
      <c r="U338" s="492"/>
      <c r="V338" s="492"/>
      <c r="W338" s="492"/>
      <c r="X338" s="492"/>
      <c r="Y338" s="492"/>
      <c r="Z338" s="492"/>
      <c r="AA338" s="492"/>
      <c r="AB338" s="492"/>
      <c r="AC338" s="492"/>
      <c r="AD338" s="492"/>
      <c r="AE338" s="2"/>
    </row>
    <row r="339" spans="1:169" ht="36" customHeight="1">
      <c r="A339" s="60"/>
      <c r="B339" s="351"/>
      <c r="C339" s="492" t="s">
        <v>6493</v>
      </c>
      <c r="D339" s="492"/>
      <c r="E339" s="492"/>
      <c r="F339" s="492"/>
      <c r="G339" s="492"/>
      <c r="H339" s="492"/>
      <c r="I339" s="492"/>
      <c r="J339" s="492"/>
      <c r="K339" s="492"/>
      <c r="L339" s="492"/>
      <c r="M339" s="492"/>
      <c r="N339" s="492"/>
      <c r="O339" s="492"/>
      <c r="P339" s="492"/>
      <c r="Q339" s="492"/>
      <c r="R339" s="492"/>
      <c r="S339" s="492"/>
      <c r="T339" s="492"/>
      <c r="U339" s="492"/>
      <c r="V339" s="492"/>
      <c r="W339" s="492"/>
      <c r="X339" s="492"/>
      <c r="Y339" s="492"/>
      <c r="Z339" s="492"/>
      <c r="AA339" s="492"/>
      <c r="AB339" s="492"/>
      <c r="AC339" s="492"/>
      <c r="AD339" s="492"/>
      <c r="AE339" s="2"/>
    </row>
    <row r="340" spans="1:169" ht="36" customHeight="1">
      <c r="A340" s="156"/>
      <c r="B340" s="351"/>
      <c r="C340" s="492" t="s">
        <v>6494</v>
      </c>
      <c r="D340" s="492"/>
      <c r="E340" s="492"/>
      <c r="F340" s="492"/>
      <c r="G340" s="492"/>
      <c r="H340" s="492"/>
      <c r="I340" s="492"/>
      <c r="J340" s="492"/>
      <c r="K340" s="492"/>
      <c r="L340" s="492"/>
      <c r="M340" s="492"/>
      <c r="N340" s="492"/>
      <c r="O340" s="492"/>
      <c r="P340" s="492"/>
      <c r="Q340" s="492"/>
      <c r="R340" s="492"/>
      <c r="S340" s="492"/>
      <c r="T340" s="492"/>
      <c r="U340" s="492"/>
      <c r="V340" s="492"/>
      <c r="W340" s="492"/>
      <c r="X340" s="492"/>
      <c r="Y340" s="492"/>
      <c r="Z340" s="492"/>
      <c r="AA340" s="492"/>
      <c r="AB340" s="492"/>
      <c r="AC340" s="492"/>
      <c r="AD340" s="492"/>
      <c r="AE340" s="2"/>
    </row>
    <row r="341" spans="1:169" ht="36" customHeight="1">
      <c r="A341" s="156"/>
      <c r="B341" s="351"/>
      <c r="C341" s="492" t="s">
        <v>6495</v>
      </c>
      <c r="D341" s="492"/>
      <c r="E341" s="492"/>
      <c r="F341" s="492"/>
      <c r="G341" s="492"/>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2"/>
    </row>
    <row r="342" spans="1:169" ht="36" customHeight="1">
      <c r="A342" s="60"/>
      <c r="B342" s="351"/>
      <c r="C342" s="492" t="s">
        <v>6496</v>
      </c>
      <c r="D342" s="492"/>
      <c r="E342" s="492"/>
      <c r="F342" s="492"/>
      <c r="G342" s="492"/>
      <c r="H342" s="492"/>
      <c r="I342" s="492"/>
      <c r="J342" s="492"/>
      <c r="K342" s="492"/>
      <c r="L342" s="492"/>
      <c r="M342" s="492"/>
      <c r="N342" s="492"/>
      <c r="O342" s="492"/>
      <c r="P342" s="492"/>
      <c r="Q342" s="492"/>
      <c r="R342" s="492"/>
      <c r="S342" s="492"/>
      <c r="T342" s="492"/>
      <c r="U342" s="492"/>
      <c r="V342" s="492"/>
      <c r="W342" s="492"/>
      <c r="X342" s="492"/>
      <c r="Y342" s="492"/>
      <c r="Z342" s="492"/>
      <c r="AA342" s="492"/>
      <c r="AB342" s="492"/>
      <c r="AC342" s="492"/>
      <c r="AD342" s="492"/>
      <c r="AE342" s="2"/>
    </row>
    <row r="343" spans="1:169" ht="36" customHeight="1">
      <c r="A343" s="156"/>
      <c r="B343" s="351"/>
      <c r="C343" s="492" t="s">
        <v>6497</v>
      </c>
      <c r="D343" s="492"/>
      <c r="E343" s="492"/>
      <c r="F343" s="492"/>
      <c r="G343" s="492"/>
      <c r="H343" s="492"/>
      <c r="I343" s="492"/>
      <c r="J343" s="492"/>
      <c r="K343" s="492"/>
      <c r="L343" s="492"/>
      <c r="M343" s="492"/>
      <c r="N343" s="492"/>
      <c r="O343" s="492"/>
      <c r="P343" s="492"/>
      <c r="Q343" s="492"/>
      <c r="R343" s="492"/>
      <c r="S343" s="492"/>
      <c r="T343" s="492"/>
      <c r="U343" s="492"/>
      <c r="V343" s="492"/>
      <c r="W343" s="492"/>
      <c r="X343" s="492"/>
      <c r="Y343" s="492"/>
      <c r="Z343" s="492"/>
      <c r="AA343" s="492"/>
      <c r="AB343" s="492"/>
      <c r="AC343" s="492"/>
      <c r="AD343" s="492"/>
      <c r="AE343" s="2"/>
    </row>
    <row r="344" spans="1:169" ht="36" customHeight="1">
      <c r="A344" s="156"/>
      <c r="B344" s="351"/>
      <c r="C344" s="492" t="s">
        <v>6498</v>
      </c>
      <c r="D344" s="492"/>
      <c r="E344" s="492"/>
      <c r="F344" s="492"/>
      <c r="G344" s="492"/>
      <c r="H344" s="492"/>
      <c r="I344" s="492"/>
      <c r="J344" s="492"/>
      <c r="K344" s="492"/>
      <c r="L344" s="492"/>
      <c r="M344" s="492"/>
      <c r="N344" s="492"/>
      <c r="O344" s="492"/>
      <c r="P344" s="492"/>
      <c r="Q344" s="492"/>
      <c r="R344" s="492"/>
      <c r="S344" s="492"/>
      <c r="T344" s="492"/>
      <c r="U344" s="492"/>
      <c r="V344" s="492"/>
      <c r="W344" s="492"/>
      <c r="X344" s="492"/>
      <c r="Y344" s="492"/>
      <c r="Z344" s="492"/>
      <c r="AA344" s="492"/>
      <c r="AB344" s="492"/>
      <c r="AC344" s="492"/>
      <c r="AD344" s="492"/>
      <c r="AE344" s="2"/>
    </row>
    <row r="345" spans="1:169">
      <c r="A345" s="18"/>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
    </row>
    <row r="346" spans="1:169">
      <c r="A346" s="18"/>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904" t="s">
        <v>5580</v>
      </c>
      <c r="AB346" s="904"/>
      <c r="AC346" s="904"/>
      <c r="AD346" s="904"/>
      <c r="AE346" s="2"/>
    </row>
    <row r="347" spans="1:169" s="259" customFormat="1" ht="36" customHeight="1">
      <c r="A347" s="18"/>
      <c r="B347" s="220"/>
      <c r="C347" s="604" t="s">
        <v>6499</v>
      </c>
      <c r="D347" s="605"/>
      <c r="E347" s="605"/>
      <c r="F347" s="605"/>
      <c r="G347" s="605"/>
      <c r="H347" s="605"/>
      <c r="I347" s="605"/>
      <c r="J347" s="605"/>
      <c r="K347" s="605"/>
      <c r="L347" s="605"/>
      <c r="M347" s="605"/>
      <c r="N347" s="605"/>
      <c r="O347" s="605"/>
      <c r="P347" s="605"/>
      <c r="Q347" s="605"/>
      <c r="R347" s="606"/>
      <c r="S347" s="442" t="s">
        <v>6500</v>
      </c>
      <c r="T347" s="443"/>
      <c r="U347" s="443"/>
      <c r="V347" s="443"/>
      <c r="W347" s="443"/>
      <c r="X347" s="443"/>
      <c r="Y347" s="443"/>
      <c r="Z347" s="443"/>
      <c r="AA347" s="443"/>
      <c r="AB347" s="443"/>
      <c r="AC347" s="443"/>
      <c r="AD347" s="444"/>
      <c r="AE347" s="2"/>
      <c r="AF347" s="258"/>
    </row>
    <row r="348" spans="1:169" s="259" customFormat="1" ht="15" customHeight="1">
      <c r="A348" s="18"/>
      <c r="B348" s="220"/>
      <c r="C348" s="816"/>
      <c r="D348" s="817"/>
      <c r="E348" s="817"/>
      <c r="F348" s="817"/>
      <c r="G348" s="817"/>
      <c r="H348" s="817"/>
      <c r="I348" s="817"/>
      <c r="J348" s="817"/>
      <c r="K348" s="817"/>
      <c r="L348" s="817"/>
      <c r="M348" s="817"/>
      <c r="N348" s="817"/>
      <c r="O348" s="817"/>
      <c r="P348" s="817"/>
      <c r="Q348" s="817"/>
      <c r="R348" s="818"/>
      <c r="S348" s="883" t="s">
        <v>6370</v>
      </c>
      <c r="T348" s="884"/>
      <c r="U348" s="884"/>
      <c r="V348" s="884"/>
      <c r="W348" s="884"/>
      <c r="X348" s="885"/>
      <c r="Y348" s="460" t="s">
        <v>6371</v>
      </c>
      <c r="Z348" s="461"/>
      <c r="AA348" s="461"/>
      <c r="AB348" s="461"/>
      <c r="AC348" s="461"/>
      <c r="AD348" s="462"/>
      <c r="AE348" s="2"/>
      <c r="AF348" s="258"/>
    </row>
    <row r="349" spans="1:169" s="259" customFormat="1" ht="15" customHeight="1">
      <c r="A349" s="18"/>
      <c r="B349" s="220"/>
      <c r="C349" s="816"/>
      <c r="D349" s="817"/>
      <c r="E349" s="817"/>
      <c r="F349" s="817"/>
      <c r="G349" s="817"/>
      <c r="H349" s="817"/>
      <c r="I349" s="817"/>
      <c r="J349" s="817"/>
      <c r="K349" s="817"/>
      <c r="L349" s="817"/>
      <c r="M349" s="817"/>
      <c r="N349" s="817"/>
      <c r="O349" s="817"/>
      <c r="P349" s="817"/>
      <c r="Q349" s="817"/>
      <c r="R349" s="818"/>
      <c r="S349" s="886"/>
      <c r="T349" s="887"/>
      <c r="U349" s="887"/>
      <c r="V349" s="887"/>
      <c r="W349" s="887"/>
      <c r="X349" s="888"/>
      <c r="Y349" s="460" t="s">
        <v>6374</v>
      </c>
      <c r="Z349" s="461"/>
      <c r="AA349" s="461"/>
      <c r="AB349" s="461"/>
      <c r="AC349" s="461"/>
      <c r="AD349" s="462"/>
      <c r="AE349" s="2"/>
      <c r="AF349" s="258"/>
    </row>
    <row r="350" spans="1:169" s="259" customFormat="1" ht="24" customHeight="1">
      <c r="A350" s="18"/>
      <c r="B350" s="220"/>
      <c r="C350" s="816"/>
      <c r="D350" s="817"/>
      <c r="E350" s="817"/>
      <c r="F350" s="817"/>
      <c r="G350" s="817"/>
      <c r="H350" s="817"/>
      <c r="I350" s="817"/>
      <c r="J350" s="817"/>
      <c r="K350" s="817"/>
      <c r="L350" s="817"/>
      <c r="M350" s="817"/>
      <c r="N350" s="817"/>
      <c r="O350" s="817"/>
      <c r="P350" s="817"/>
      <c r="Q350" s="817"/>
      <c r="R350" s="818"/>
      <c r="S350" s="460" t="s">
        <v>6403</v>
      </c>
      <c r="T350" s="461"/>
      <c r="U350" s="462"/>
      <c r="V350" s="460" t="s">
        <v>6404</v>
      </c>
      <c r="W350" s="461"/>
      <c r="X350" s="462"/>
      <c r="Y350" s="460" t="s">
        <v>6403</v>
      </c>
      <c r="Z350" s="461"/>
      <c r="AA350" s="462"/>
      <c r="AB350" s="460" t="s">
        <v>6404</v>
      </c>
      <c r="AC350" s="461"/>
      <c r="AD350" s="462"/>
      <c r="AE350" s="2"/>
      <c r="AF350" s="258"/>
      <c r="BF350" s="524" t="s">
        <v>6378</v>
      </c>
      <c r="BG350" s="525"/>
      <c r="BH350" s="525"/>
      <c r="BI350" s="525"/>
      <c r="BJ350" s="525"/>
      <c r="BK350" s="525"/>
      <c r="BL350" s="525"/>
      <c r="BM350" s="525"/>
      <c r="BN350" s="525"/>
      <c r="BO350" s="526"/>
      <c r="BQ350" s="524" t="s">
        <v>6389</v>
      </c>
      <c r="BR350" s="525"/>
      <c r="BS350" s="525"/>
      <c r="BT350" s="525"/>
      <c r="BU350" s="525"/>
      <c r="BV350" s="525"/>
      <c r="BW350" s="525"/>
      <c r="BX350" s="525"/>
      <c r="BY350" s="525"/>
      <c r="BZ350" s="526"/>
      <c r="CB350" s="524" t="s">
        <v>6390</v>
      </c>
      <c r="CC350" s="525"/>
      <c r="CD350" s="525"/>
      <c r="CE350" s="525"/>
      <c r="CF350" s="525"/>
      <c r="CG350" s="525"/>
      <c r="CH350" s="525"/>
      <c r="CI350" s="525"/>
      <c r="CJ350" s="525"/>
      <c r="CK350" s="526"/>
      <c r="CM350" s="524" t="s">
        <v>6441</v>
      </c>
      <c r="CN350" s="525"/>
      <c r="CO350" s="525"/>
      <c r="CP350" s="525"/>
      <c r="CQ350" s="525"/>
      <c r="CR350" s="525"/>
      <c r="CS350" s="525"/>
      <c r="CT350" s="525"/>
      <c r="CU350" s="525"/>
      <c r="CV350" s="526"/>
      <c r="CX350" s="524" t="s">
        <v>6442</v>
      </c>
      <c r="CY350" s="525"/>
      <c r="CZ350" s="525"/>
      <c r="DA350" s="525"/>
      <c r="DB350" s="525"/>
      <c r="DC350" s="525"/>
      <c r="DD350" s="525"/>
      <c r="DE350" s="525"/>
      <c r="DF350" s="525"/>
      <c r="DG350" s="526"/>
      <c r="DI350" s="524" t="s">
        <v>6443</v>
      </c>
      <c r="DJ350" s="525"/>
      <c r="DK350" s="525"/>
      <c r="DL350" s="525"/>
      <c r="DM350" s="525"/>
      <c r="DN350" s="525"/>
      <c r="DO350" s="525"/>
      <c r="DP350" s="525"/>
      <c r="DQ350" s="525"/>
      <c r="DR350" s="526"/>
      <c r="DT350" s="524" t="s">
        <v>6444</v>
      </c>
      <c r="DU350" s="525"/>
      <c r="DV350" s="525"/>
      <c r="DW350" s="525"/>
      <c r="DX350" s="525"/>
      <c r="DY350" s="525"/>
      <c r="DZ350" s="525"/>
      <c r="EA350" s="525"/>
      <c r="EB350" s="525"/>
      <c r="EC350" s="526"/>
      <c r="EE350" s="524" t="s">
        <v>6445</v>
      </c>
      <c r="EF350" s="525"/>
      <c r="EG350" s="525"/>
      <c r="EH350" s="525"/>
      <c r="EI350" s="525"/>
      <c r="EJ350" s="525"/>
      <c r="EK350" s="525"/>
      <c r="EL350" s="525"/>
      <c r="EM350" s="525"/>
      <c r="EN350" s="526"/>
      <c r="EP350" s="572" t="s">
        <v>6501</v>
      </c>
      <c r="EQ350" s="572"/>
      <c r="ER350" s="572"/>
      <c r="ET350" s="522" t="s">
        <v>5104</v>
      </c>
      <c r="EU350" s="522"/>
      <c r="EV350" s="522"/>
      <c r="EW350" s="522"/>
      <c r="EX350" s="522"/>
      <c r="EY350" s="522"/>
      <c r="EZ350" s="522"/>
      <c r="FA350" s="522"/>
      <c r="FB350" s="522"/>
      <c r="FC350" s="522"/>
      <c r="FD350" s="522"/>
      <c r="FE350" s="522"/>
      <c r="FF350" s="522"/>
      <c r="FG350" s="522"/>
      <c r="FH350" s="522"/>
      <c r="FI350" s="522"/>
      <c r="FJ350" s="522"/>
      <c r="FK350" s="522"/>
      <c r="FL350" s="522"/>
      <c r="FM350" s="522"/>
    </row>
    <row r="351" spans="1:169" s="259" customFormat="1" ht="72" customHeight="1">
      <c r="A351" s="18"/>
      <c r="B351" s="220"/>
      <c r="C351" s="607"/>
      <c r="D351" s="608"/>
      <c r="E351" s="608"/>
      <c r="F351" s="608"/>
      <c r="G351" s="608"/>
      <c r="H351" s="608"/>
      <c r="I351" s="608"/>
      <c r="J351" s="608"/>
      <c r="K351" s="608"/>
      <c r="L351" s="608"/>
      <c r="M351" s="608"/>
      <c r="N351" s="608"/>
      <c r="O351" s="608"/>
      <c r="P351" s="608"/>
      <c r="Q351" s="608"/>
      <c r="R351" s="609"/>
      <c r="S351" s="287" t="s">
        <v>5757</v>
      </c>
      <c r="T351" s="287" t="s">
        <v>5758</v>
      </c>
      <c r="U351" s="287" t="s">
        <v>6321</v>
      </c>
      <c r="V351" s="287" t="s">
        <v>5757</v>
      </c>
      <c r="W351" s="287" t="s">
        <v>5758</v>
      </c>
      <c r="X351" s="287" t="s">
        <v>6321</v>
      </c>
      <c r="Y351" s="287" t="s">
        <v>5757</v>
      </c>
      <c r="Z351" s="287" t="s">
        <v>5758</v>
      </c>
      <c r="AA351" s="287" t="s">
        <v>6321</v>
      </c>
      <c r="AB351" s="287" t="s">
        <v>5757</v>
      </c>
      <c r="AC351" s="287" t="s">
        <v>5758</v>
      </c>
      <c r="AD351" s="287" t="s">
        <v>6321</v>
      </c>
      <c r="AE351" s="2"/>
      <c r="AF351" s="258"/>
      <c r="AH351" s="522" t="s">
        <v>6382</v>
      </c>
      <c r="AI351" s="522"/>
      <c r="AJ351"/>
      <c r="AK351" s="522" t="s">
        <v>6383</v>
      </c>
      <c r="AL351" s="522"/>
      <c r="AM351"/>
      <c r="AN351" s="522" t="s">
        <v>5952</v>
      </c>
      <c r="AO351" s="522"/>
      <c r="AP351"/>
      <c r="AQ351" s="522" t="s">
        <v>6384</v>
      </c>
      <c r="AR351" s="522"/>
      <c r="AS351"/>
      <c r="AT351" s="522" t="s">
        <v>5375</v>
      </c>
      <c r="AU351" s="522"/>
      <c r="AV351"/>
      <c r="AW351" s="522" t="s">
        <v>6385</v>
      </c>
      <c r="AX351" s="522"/>
      <c r="AZ351" s="522" t="s">
        <v>6454</v>
      </c>
      <c r="BA351" s="522"/>
      <c r="BC351" s="522" t="s">
        <v>4990</v>
      </c>
      <c r="BD351" s="522"/>
      <c r="BF351" s="522" t="s">
        <v>5926</v>
      </c>
      <c r="BG351" s="522"/>
      <c r="BH351" s="878" t="s">
        <v>5093</v>
      </c>
      <c r="BI351" s="878"/>
      <c r="BJ351" s="878" t="s">
        <v>5781</v>
      </c>
      <c r="BK351" s="878"/>
      <c r="BL351" s="878" t="s">
        <v>5782</v>
      </c>
      <c r="BM351" s="878"/>
      <c r="BN351" s="878" t="s">
        <v>6386</v>
      </c>
      <c r="BO351" s="878"/>
      <c r="BQ351" s="522" t="s">
        <v>5926</v>
      </c>
      <c r="BR351" s="522"/>
      <c r="BS351" s="878" t="s">
        <v>5093</v>
      </c>
      <c r="BT351" s="878"/>
      <c r="BU351" s="878" t="s">
        <v>5781</v>
      </c>
      <c r="BV351" s="878"/>
      <c r="BW351" s="878" t="s">
        <v>5782</v>
      </c>
      <c r="BX351" s="878"/>
      <c r="BY351" s="878" t="s">
        <v>6386</v>
      </c>
      <c r="BZ351" s="878"/>
      <c r="CB351" s="522" t="s">
        <v>5926</v>
      </c>
      <c r="CC351" s="522"/>
      <c r="CD351" s="878" t="s">
        <v>5093</v>
      </c>
      <c r="CE351" s="878"/>
      <c r="CF351" s="878" t="s">
        <v>5781</v>
      </c>
      <c r="CG351" s="878"/>
      <c r="CH351" s="878" t="s">
        <v>5782</v>
      </c>
      <c r="CI351" s="878"/>
      <c r="CJ351" s="878" t="s">
        <v>6386</v>
      </c>
      <c r="CK351" s="878"/>
      <c r="CM351" s="522" t="s">
        <v>5926</v>
      </c>
      <c r="CN351" s="522"/>
      <c r="CO351" s="878" t="s">
        <v>5093</v>
      </c>
      <c r="CP351" s="878"/>
      <c r="CQ351" s="878" t="s">
        <v>5781</v>
      </c>
      <c r="CR351" s="878"/>
      <c r="CS351" s="878" t="s">
        <v>5782</v>
      </c>
      <c r="CT351" s="878"/>
      <c r="CU351" s="878" t="s">
        <v>6386</v>
      </c>
      <c r="CV351" s="878"/>
      <c r="CX351" s="522" t="s">
        <v>5926</v>
      </c>
      <c r="CY351" s="522"/>
      <c r="CZ351" s="878" t="s">
        <v>5093</v>
      </c>
      <c r="DA351" s="878"/>
      <c r="DB351" s="878" t="s">
        <v>5781</v>
      </c>
      <c r="DC351" s="878"/>
      <c r="DD351" s="878" t="s">
        <v>5782</v>
      </c>
      <c r="DE351" s="878"/>
      <c r="DF351" s="878" t="s">
        <v>6386</v>
      </c>
      <c r="DG351" s="878"/>
      <c r="DI351" s="522" t="s">
        <v>5926</v>
      </c>
      <c r="DJ351" s="522"/>
      <c r="DK351" s="878" t="s">
        <v>5093</v>
      </c>
      <c r="DL351" s="878"/>
      <c r="DM351" s="878" t="s">
        <v>5781</v>
      </c>
      <c r="DN351" s="878"/>
      <c r="DO351" s="878" t="s">
        <v>5782</v>
      </c>
      <c r="DP351" s="878"/>
      <c r="DQ351" s="878" t="s">
        <v>6386</v>
      </c>
      <c r="DR351" s="878"/>
      <c r="DT351" s="522" t="s">
        <v>5926</v>
      </c>
      <c r="DU351" s="522"/>
      <c r="DV351" s="878" t="s">
        <v>5093</v>
      </c>
      <c r="DW351" s="878"/>
      <c r="DX351" s="878" t="s">
        <v>5781</v>
      </c>
      <c r="DY351" s="878"/>
      <c r="DZ351" s="878" t="s">
        <v>5782</v>
      </c>
      <c r="EA351" s="878"/>
      <c r="EB351" s="878" t="s">
        <v>6386</v>
      </c>
      <c r="EC351" s="878"/>
      <c r="EE351" s="522" t="s">
        <v>5926</v>
      </c>
      <c r="EF351" s="522"/>
      <c r="EG351" s="878" t="s">
        <v>5093</v>
      </c>
      <c r="EH351" s="878"/>
      <c r="EI351" s="878" t="s">
        <v>5781</v>
      </c>
      <c r="EJ351" s="878"/>
      <c r="EK351" s="878" t="s">
        <v>5782</v>
      </c>
      <c r="EL351" s="878"/>
      <c r="EM351" s="878" t="s">
        <v>6386</v>
      </c>
      <c r="EN351" s="878"/>
      <c r="EP351" s="119" t="s">
        <v>5663</v>
      </c>
      <c r="EQ351" s="120" t="s">
        <v>5664</v>
      </c>
      <c r="ER351" s="119" t="s">
        <v>5097</v>
      </c>
      <c r="ET351" s="860" t="s">
        <v>5098</v>
      </c>
      <c r="EU351" s="860"/>
      <c r="EV351" s="860">
        <v>1</v>
      </c>
      <c r="EW351" s="860"/>
      <c r="EX351" s="860">
        <v>2</v>
      </c>
      <c r="EY351" s="860"/>
      <c r="EZ351" s="860">
        <v>3</v>
      </c>
      <c r="FA351" s="860"/>
      <c r="FB351" s="860">
        <v>4</v>
      </c>
      <c r="FC351" s="860"/>
      <c r="FD351" s="860">
        <v>5</v>
      </c>
      <c r="FE351" s="860"/>
      <c r="FF351" s="522">
        <v>6</v>
      </c>
      <c r="FG351" s="522"/>
      <c r="FH351" s="522">
        <v>7</v>
      </c>
      <c r="FI351" s="522"/>
      <c r="FJ351" s="522">
        <v>8</v>
      </c>
      <c r="FK351" s="522"/>
      <c r="FL351" s="522" t="s">
        <v>5063</v>
      </c>
      <c r="FM351" s="522"/>
    </row>
    <row r="352" spans="1:169" s="259" customFormat="1" ht="20.100000000000001" customHeight="1">
      <c r="A352" s="18"/>
      <c r="B352" s="220"/>
      <c r="C352" s="889" t="s">
        <v>6502</v>
      </c>
      <c r="D352" s="889"/>
      <c r="E352" s="335" t="s">
        <v>5128</v>
      </c>
      <c r="F352" s="547" t="s">
        <v>6503</v>
      </c>
      <c r="G352" s="548"/>
      <c r="H352" s="548"/>
      <c r="I352" s="548"/>
      <c r="J352" s="548"/>
      <c r="K352" s="548"/>
      <c r="L352" s="548"/>
      <c r="M352" s="548"/>
      <c r="N352" s="548"/>
      <c r="O352" s="548"/>
      <c r="P352" s="548"/>
      <c r="Q352" s="548"/>
      <c r="R352" s="549"/>
      <c r="S352" s="103"/>
      <c r="T352" s="103"/>
      <c r="U352" s="103"/>
      <c r="V352" s="103"/>
      <c r="W352" s="103"/>
      <c r="X352" s="103"/>
      <c r="Y352" s="103"/>
      <c r="Z352" s="103"/>
      <c r="AA352" s="103"/>
      <c r="AB352" s="103"/>
      <c r="AC352" s="103"/>
      <c r="AD352" s="103"/>
      <c r="AE352" s="2"/>
      <c r="AF352" s="258"/>
      <c r="AH352" s="597">
        <f>IF($AH$180=$AJ$180,0,IF(SUM($J$186:$R$186)&gt;0,0,1))</f>
        <v>0</v>
      </c>
      <c r="AI352" s="597"/>
      <c r="AJ352"/>
      <c r="AK352" s="597">
        <f>IF($AH$180=$AJ$180,0,IF(SUM($S$186:$AA$186)&gt;0,0,1))</f>
        <v>0</v>
      </c>
      <c r="AL352" s="597"/>
      <c r="AM352"/>
      <c r="AN352" s="597">
        <f>IF($AH$197=$AJ$197,0,IF(SUM($Q$201:$V$201)&gt;0,0,1))</f>
        <v>0</v>
      </c>
      <c r="AO352" s="597"/>
      <c r="AP352"/>
      <c r="AQ352" s="597">
        <f>IF($AH$197=$AJ$197,0,IF(SUM($W$201:$AB$201)&gt;0,0,1))</f>
        <v>0</v>
      </c>
      <c r="AR352" s="597"/>
      <c r="AS352"/>
      <c r="AT352" s="597">
        <f>IF($AH$197=$AJ$197,0,IF(SUM($Q$202:$V$202)&gt;0,0,1))</f>
        <v>0</v>
      </c>
      <c r="AU352" s="597"/>
      <c r="AV352"/>
      <c r="AW352" s="597">
        <f>IF($AH$197=$AJ$197,0,IF(SUM($W$202:$AB$202)&gt;0,0,1))</f>
        <v>0</v>
      </c>
      <c r="AX352" s="597"/>
      <c r="AZ352" s="597">
        <f>IF($AH$197=$AJ$197,0,IF(SUM($Q$203:$V$203)&gt;0,0,1))</f>
        <v>0</v>
      </c>
      <c r="BA352" s="597"/>
      <c r="BC352" s="597">
        <f>IF($AH$197=$AJ$197,0,IF(SUM($W$203:$AB$203)&gt;0,0,1))</f>
        <v>0</v>
      </c>
      <c r="BD352" s="597"/>
      <c r="BF352" s="522" t="s">
        <v>6456</v>
      </c>
      <c r="BG352" s="522"/>
      <c r="BH352" s="522">
        <f>IF($AH$577=$AJ$577,0,SUM($J$186:$R$186))</f>
        <v>0</v>
      </c>
      <c r="BI352" s="522"/>
      <c r="BJ352" s="522">
        <f>IF($AH$577=$AJ$577,0,$J$186)</f>
        <v>0</v>
      </c>
      <c r="BK352" s="522"/>
      <c r="BL352" s="522">
        <f>IF($AH$577=$AJ$577,0,$M$186)</f>
        <v>0</v>
      </c>
      <c r="BM352" s="522"/>
      <c r="BN352" s="522">
        <f>IF($AH$577=$AJ$577,0,$P$186)</f>
        <v>0</v>
      </c>
      <c r="BO352" s="522"/>
      <c r="BQ352" s="522" t="s">
        <v>6456</v>
      </c>
      <c r="BR352" s="522"/>
      <c r="BS352" s="522">
        <f>IF($AH$577=$AJ$577,0,SUM($S$186:$AA$186))</f>
        <v>0</v>
      </c>
      <c r="BT352" s="522"/>
      <c r="BU352" s="522">
        <f>IF($AH$577=$AJ$577,0,$S$186)</f>
        <v>0</v>
      </c>
      <c r="BV352" s="522"/>
      <c r="BW352" s="522">
        <f>IF($AH$577=$AJ$577,0,$V$186)</f>
        <v>0</v>
      </c>
      <c r="BX352" s="522"/>
      <c r="BY352" s="522">
        <f>IF($AH$577=$AJ$577,0,$Y$186)</f>
        <v>0</v>
      </c>
      <c r="BZ352" s="522"/>
      <c r="CB352" s="522" t="s">
        <v>6456</v>
      </c>
      <c r="CC352" s="522"/>
      <c r="CD352" s="522">
        <f>IF($AH$577=$AJ$577,0,SUM($Q$201:$V$201))</f>
        <v>0</v>
      </c>
      <c r="CE352" s="522"/>
      <c r="CF352" s="522">
        <f>IF($AH$577=$AJ$577,0,$Q$201)</f>
        <v>0</v>
      </c>
      <c r="CG352" s="522"/>
      <c r="CH352" s="522">
        <f>IF($AH$577=$AJ$577,0,$S$201)</f>
        <v>0</v>
      </c>
      <c r="CI352" s="522"/>
      <c r="CJ352" s="522">
        <f>IF($AH$577=$AJ$577,0,$U$201)</f>
        <v>0</v>
      </c>
      <c r="CK352" s="522"/>
      <c r="CM352" s="522" t="s">
        <v>6456</v>
      </c>
      <c r="CN352" s="522"/>
      <c r="CO352" s="522">
        <f>IF($AH$577=$AJ$577,0,SUM($W$201:$AB$201))</f>
        <v>0</v>
      </c>
      <c r="CP352" s="522"/>
      <c r="CQ352" s="522">
        <f>IF($AH$577=$AJ$577,0,$W$201)</f>
        <v>0</v>
      </c>
      <c r="CR352" s="522"/>
      <c r="CS352" s="522">
        <f>IF($AH$577=$AJ$577,0,$Y$201)</f>
        <v>0</v>
      </c>
      <c r="CT352" s="522"/>
      <c r="CU352" s="522">
        <f>IF($AH$577=$AJ$577,0,$AA$201)</f>
        <v>0</v>
      </c>
      <c r="CV352" s="522"/>
      <c r="CX352" s="522" t="s">
        <v>6456</v>
      </c>
      <c r="CY352" s="522"/>
      <c r="CZ352" s="522">
        <f>IF($AH$577=$AJ$577,0,SUM($Q$202:$V$202))</f>
        <v>0</v>
      </c>
      <c r="DA352" s="522"/>
      <c r="DB352" s="522">
        <f>IF($AH$577=$AJ$577,0,$Q$202)</f>
        <v>0</v>
      </c>
      <c r="DC352" s="522"/>
      <c r="DD352" s="522">
        <f>IF($AH$577=$AJ$577,0,$S$202)</f>
        <v>0</v>
      </c>
      <c r="DE352" s="522"/>
      <c r="DF352" s="522">
        <f>IF($AH$577=$AJ$577,0,$U$202)</f>
        <v>0</v>
      </c>
      <c r="DG352" s="522"/>
      <c r="DI352" s="522" t="s">
        <v>6456</v>
      </c>
      <c r="DJ352" s="522"/>
      <c r="DK352" s="522">
        <f>IF($AH$577=$AJ$577,0,SUM($W$202:$AB$202))</f>
        <v>0</v>
      </c>
      <c r="DL352" s="522"/>
      <c r="DM352" s="522">
        <f>IF($AH$577=$AJ$577,0,$W$202)</f>
        <v>0</v>
      </c>
      <c r="DN352" s="522"/>
      <c r="DO352" s="522">
        <f>IF($AH$577=$AJ$577,0,$Y$202)</f>
        <v>0</v>
      </c>
      <c r="DP352" s="522"/>
      <c r="DQ352" s="522">
        <f>IF($AH$577=$AJ$577,0,$AA$202)</f>
        <v>0</v>
      </c>
      <c r="DR352" s="522"/>
      <c r="DT352" s="522" t="s">
        <v>6456</v>
      </c>
      <c r="DU352" s="522"/>
      <c r="DV352" s="522">
        <f>IF($AH$577=$AJ$577,0,SUM($Q$203:$V$203))</f>
        <v>0</v>
      </c>
      <c r="DW352" s="522"/>
      <c r="DX352" s="522">
        <f>IF($AH$577=$AJ$577,0,$Q$203)</f>
        <v>0</v>
      </c>
      <c r="DY352" s="522"/>
      <c r="DZ352" s="522">
        <f>IF($AH$577=$AJ$577,0,$S$203)</f>
        <v>0</v>
      </c>
      <c r="EA352" s="522"/>
      <c r="EB352" s="522">
        <f>IF($AH$577=$AJ$577,0,$U$203)</f>
        <v>0</v>
      </c>
      <c r="EC352" s="522"/>
      <c r="EE352" s="522" t="s">
        <v>6456</v>
      </c>
      <c r="EF352" s="522"/>
      <c r="EG352" s="522">
        <f>IF($AH$577=$AJ$577,0,SUM($W$203:$AB$203))</f>
        <v>0</v>
      </c>
      <c r="EH352" s="522"/>
      <c r="EI352" s="522">
        <f>IF($AH$577=$AJ$577,0,$W$203)</f>
        <v>0</v>
      </c>
      <c r="EJ352" s="522"/>
      <c r="EK352" s="522">
        <f>IF($AH$577=$AJ$577,0,$Y$203)</f>
        <v>0</v>
      </c>
      <c r="EL352" s="522"/>
      <c r="EM352" s="522">
        <f>IF($AH$577=$AJ$577,0,$AA$203)</f>
        <v>0</v>
      </c>
      <c r="EN352" s="522"/>
      <c r="EP352" s="113">
        <v>11</v>
      </c>
      <c r="EQ352" s="113">
        <f>IF(BN355=0,0,1)</f>
        <v>0</v>
      </c>
      <c r="ER352" s="125" t="str">
        <f>IF(EQ352=0,"", IF(SUM($EQ$352:EQ352)=1,_xlfn.CONCAT(EP352,), IF($EQ$360&gt;SUM($EQ$352:EQ352),_xlfn.CONCAT(", ",EP352), IF($EQ$360=SUM($EQ$352:EQ352),_xlfn.CONCAT(" y ",EP352,".")))))</f>
        <v/>
      </c>
      <c r="ET352" s="522">
        <v>1</v>
      </c>
      <c r="EU352" s="522"/>
      <c r="EV352" s="522">
        <f>IF($AH$327=$AJ$327,0,IF(OR(AND($AH$352=0,COUNTBLANK(S352:U352)=0),AND(AH352=1,COUNTBLANK(S352:U352)=3)),0,1))</f>
        <v>0</v>
      </c>
      <c r="EW352" s="522"/>
      <c r="EX352" s="522">
        <f>IF($AH$327=$AJ$327,0,IF(OR(AND($AK$352=0,COUNTBLANK(V352:X352)=0),AND($AK$352=1,COUNTBLANK(V352:X352)=3)),0,1))</f>
        <v>0</v>
      </c>
      <c r="EY352" s="522"/>
      <c r="EZ352" s="522">
        <f>IF($AH$327=$AJ$327,0,IF(OR(AND($AN$352=0,COUNTBLANK(Y352:AA352)=0),AND($AN$352=1,COUNTBLANK(Y352:AA352)=3)),0,1))</f>
        <v>0</v>
      </c>
      <c r="FA352" s="522"/>
      <c r="FB352" s="522">
        <f>IF($AH$327=$AJ$327,0,IF(OR(AND($AQ$352=0,COUNTBLANK(AB352:AD352)=0),AND($AQ$352=1,COUNTBLANK(AB352:AD352)=3)),0,1))</f>
        <v>0</v>
      </c>
      <c r="FC352" s="522"/>
      <c r="FD352" s="522">
        <f>IF($AH$327=$AJ$327,0,IF(OR(AND($AT$352=0,COUNTBLANK(S367:U367)=0),AND($AT$352=1,COUNTBLANK(S367:U367)=3)),0,1))</f>
        <v>0</v>
      </c>
      <c r="FE352" s="522"/>
      <c r="FF352" s="522">
        <f>IF($AH$327=$AJ$327,0,IF(OR(AND($AW$352=0,COUNTBLANK(V367:X367)=0),AND($AW$352=1,COUNTBLANK(V367:X367)=3)),0,1))</f>
        <v>0</v>
      </c>
      <c r="FG352" s="522"/>
      <c r="FH352" s="522">
        <f>IF($AH$327=$AJ$327,0,IF(OR(AND($AZ$352=0,COUNTBLANK(Y367:AA367)=0),AND($AZ$352=1,COUNTBLANK(Y367:AA367)=3)),0,1))</f>
        <v>0</v>
      </c>
      <c r="FI352" s="522"/>
      <c r="FJ352" s="522">
        <f>IF($AH$327=$AJ$327,0,IF(OR(AND($BC$352=0,COUNTBLANK(AB367:AD367)=0),AND($BC$352=1,COUNTBLANK(AB367:AD367)=3)),0,1))</f>
        <v>0</v>
      </c>
      <c r="FK352" s="522"/>
      <c r="FL352" s="522">
        <f>IF($AH$327=$AJ$327,0,IF(SUM(EV352:FK352)=0,0,1))</f>
        <v>0</v>
      </c>
      <c r="FM352" s="522"/>
    </row>
    <row r="353" spans="1:169" s="259" customFormat="1" ht="20.100000000000001" customHeight="1">
      <c r="A353" s="18"/>
      <c r="B353" s="220"/>
      <c r="C353" s="648"/>
      <c r="D353" s="648"/>
      <c r="E353" s="168" t="s">
        <v>5129</v>
      </c>
      <c r="F353" s="547" t="s">
        <v>6504</v>
      </c>
      <c r="G353" s="548"/>
      <c r="H353" s="548"/>
      <c r="I353" s="548"/>
      <c r="J353" s="548"/>
      <c r="K353" s="548"/>
      <c r="L353" s="548"/>
      <c r="M353" s="548"/>
      <c r="N353" s="548"/>
      <c r="O353" s="548"/>
      <c r="P353" s="548"/>
      <c r="Q353" s="548"/>
      <c r="R353" s="549"/>
      <c r="S353" s="103"/>
      <c r="T353" s="103"/>
      <c r="U353" s="103"/>
      <c r="V353" s="103"/>
      <c r="W353" s="103"/>
      <c r="X353" s="103"/>
      <c r="Y353" s="103"/>
      <c r="Z353" s="103"/>
      <c r="AA353" s="103"/>
      <c r="AB353" s="103"/>
      <c r="AC353" s="103"/>
      <c r="AD353" s="103"/>
      <c r="AE353" s="2"/>
      <c r="AF353" s="258"/>
      <c r="BF353" s="522" t="s">
        <v>6505</v>
      </c>
      <c r="BG353" s="522"/>
      <c r="BH353" s="522">
        <f>IF($AH$327=$AJ$327,0,SUM($S$359:$U$359))</f>
        <v>0</v>
      </c>
      <c r="BI353" s="522"/>
      <c r="BJ353" s="522">
        <f>IF($AH$327=$AJ$327,0,$S$359)</f>
        <v>0</v>
      </c>
      <c r="BK353" s="522"/>
      <c r="BL353" s="522">
        <f>IF($AH$327=$AJ$327,0,$T$359)</f>
        <v>0</v>
      </c>
      <c r="BM353" s="522"/>
      <c r="BN353" s="522">
        <f>IF($AH$327=$AJ$327,0,$U$359)</f>
        <v>0</v>
      </c>
      <c r="BO353" s="522"/>
      <c r="BQ353" s="522" t="s">
        <v>6505</v>
      </c>
      <c r="BR353" s="522"/>
      <c r="BS353" s="522">
        <f>IF($AH$327=$AJ$327,0,SUM(V359:X359))</f>
        <v>0</v>
      </c>
      <c r="BT353" s="522"/>
      <c r="BU353" s="522">
        <f>IF($AH$327=$AJ$327,0,V359)</f>
        <v>0</v>
      </c>
      <c r="BV353" s="522"/>
      <c r="BW353" s="522">
        <f>IF($AH$327=$AJ$327,0,W359)</f>
        <v>0</v>
      </c>
      <c r="BX353" s="522"/>
      <c r="BY353" s="522">
        <f>IF($AH$327=$AJ$327,0,X359)</f>
        <v>0</v>
      </c>
      <c r="BZ353" s="522"/>
      <c r="CB353" s="522" t="s">
        <v>6505</v>
      </c>
      <c r="CC353" s="522"/>
      <c r="CD353" s="522">
        <f>IF($AH$327=$AJ$327,0,SUM(Y359:AA359))</f>
        <v>0</v>
      </c>
      <c r="CE353" s="522"/>
      <c r="CF353" s="522">
        <f>IF($AH$327=$AJ$327,0,Y359)</f>
        <v>0</v>
      </c>
      <c r="CG353" s="522"/>
      <c r="CH353" s="522">
        <f>IF($AH$327=$AJ$327,0,Z359)</f>
        <v>0</v>
      </c>
      <c r="CI353" s="522"/>
      <c r="CJ353" s="522">
        <f>IF($AH$327=$AJ$327,0,AA359)</f>
        <v>0</v>
      </c>
      <c r="CK353" s="522"/>
      <c r="CM353" s="522" t="s">
        <v>6505</v>
      </c>
      <c r="CN353" s="522"/>
      <c r="CO353" s="522">
        <f>IF($AH$327=$AJ$327,0,SUM(AB359:AD359))</f>
        <v>0</v>
      </c>
      <c r="CP353" s="522"/>
      <c r="CQ353" s="522">
        <f>IF($AH$327=$AJ$327,0,AB359)</f>
        <v>0</v>
      </c>
      <c r="CR353" s="522"/>
      <c r="CS353" s="522">
        <f>IF($AH$327=$AJ$327,0,AC359)</f>
        <v>0</v>
      </c>
      <c r="CT353" s="522"/>
      <c r="CU353" s="522">
        <f>IF($AH$327=$AJ$327,0,AD359)</f>
        <v>0</v>
      </c>
      <c r="CV353" s="522"/>
      <c r="CX353" s="522" t="s">
        <v>6505</v>
      </c>
      <c r="CY353" s="522"/>
      <c r="CZ353" s="522">
        <f>IF($AH$327=$AJ$327,0,SUM(S374:U374))</f>
        <v>0</v>
      </c>
      <c r="DA353" s="522"/>
      <c r="DB353" s="522">
        <f>IF($AH$327=$AJ$327,0,S374)</f>
        <v>0</v>
      </c>
      <c r="DC353" s="522"/>
      <c r="DD353" s="522">
        <f>IF($AH$327=$AJ$327,0,T374)</f>
        <v>0</v>
      </c>
      <c r="DE353" s="522"/>
      <c r="DF353" s="522">
        <f>IF($AH$327=$AJ$327,0,U374)</f>
        <v>0</v>
      </c>
      <c r="DG353" s="522"/>
      <c r="DI353" s="522" t="s">
        <v>6505</v>
      </c>
      <c r="DJ353" s="522"/>
      <c r="DK353" s="522">
        <f>IF($AH$327=$AJ$327,0,SUM(V374:X374))</f>
        <v>0</v>
      </c>
      <c r="DL353" s="522"/>
      <c r="DM353" s="522">
        <f>IF($AH$327=$AJ$327,0,V374)</f>
        <v>0</v>
      </c>
      <c r="DN353" s="522"/>
      <c r="DO353" s="522">
        <f>IF($AH$327=$AJ$327,0,W374)</f>
        <v>0</v>
      </c>
      <c r="DP353" s="522"/>
      <c r="DQ353" s="522">
        <f>IF($AH$327=$AJ$327,0,X374)</f>
        <v>0</v>
      </c>
      <c r="DR353" s="522"/>
      <c r="DT353" s="522" t="s">
        <v>6505</v>
      </c>
      <c r="DU353" s="522"/>
      <c r="DV353" s="522">
        <f>IF($AH$327=$AJ$327,0,SUM(Y374:AA374))</f>
        <v>0</v>
      </c>
      <c r="DW353" s="522"/>
      <c r="DX353" s="522">
        <f>IF($AH$327=$AJ$327,0,Y374)</f>
        <v>0</v>
      </c>
      <c r="DY353" s="522"/>
      <c r="DZ353" s="522">
        <f>IF($AH$327=$AJ$327,0,Z374)</f>
        <v>0</v>
      </c>
      <c r="EA353" s="522"/>
      <c r="EB353" s="522">
        <f>IF($AH$327=$AJ$327,0,AA374)</f>
        <v>0</v>
      </c>
      <c r="EC353" s="522"/>
      <c r="EE353" s="522" t="s">
        <v>6505</v>
      </c>
      <c r="EF353" s="522"/>
      <c r="EG353" s="522">
        <f>IF($AH$327=$AJ$327,0,SUM(AB374:AD374))</f>
        <v>0</v>
      </c>
      <c r="EH353" s="522"/>
      <c r="EI353" s="522">
        <f>IF($AH$327=$AJ$327,0,AB374)</f>
        <v>0</v>
      </c>
      <c r="EJ353" s="522"/>
      <c r="EK353" s="522">
        <f>IF($AH$327=$AJ$327,0,AC374)</f>
        <v>0</v>
      </c>
      <c r="EL353" s="522"/>
      <c r="EM353" s="522">
        <f>IF($AH$327=$AJ$327,0,AD374)</f>
        <v>0</v>
      </c>
      <c r="EN353" s="522"/>
      <c r="EP353" s="113">
        <v>12</v>
      </c>
      <c r="EQ353" s="113">
        <f>IF(BY355=0,0,1)</f>
        <v>0</v>
      </c>
      <c r="ER353" s="125" t="str">
        <f>IF(EQ353=0,"", IF(SUM($EQ$352:EQ353)=1,_xlfn.CONCAT(EP353,), IF($EQ$360&gt;SUM($EQ$352:EQ353),_xlfn.CONCAT(", ",EP353), IF($EQ$360=SUM($EQ$352:EQ353),_xlfn.CONCAT(" y ",EP353,".")))))</f>
        <v/>
      </c>
      <c r="ET353" s="522">
        <v>2</v>
      </c>
      <c r="EU353" s="522"/>
      <c r="EV353" s="522">
        <f t="shared" ref="EV353:EV357" si="72">IF($AH$327=$AJ$327,0,IF(OR(AND($AH$352=0,COUNTBLANK(S353:U353)=0),AND(AH353=1,COUNTBLANK(S353:U353)=3)),0,1))</f>
        <v>0</v>
      </c>
      <c r="EW353" s="522"/>
      <c r="EX353" s="522">
        <f t="shared" ref="EX353:EX357" si="73">IF($AH$327=$AJ$327,0,IF(OR(AND($AK$352=0,COUNTBLANK(V353:X353)=0),AND($AK$352=1,COUNTBLANK(V353:X353)=3)),0,1))</f>
        <v>0</v>
      </c>
      <c r="EY353" s="522"/>
      <c r="EZ353" s="522">
        <f t="shared" ref="EZ353:EZ357" si="74">IF($AH$327=$AJ$327,0,IF(OR(AND($AN$352=0,COUNTBLANK(Y353:AA353)=0),AND($AN$352=1,COUNTBLANK(Y353:AA353)=3)),0,1))</f>
        <v>0</v>
      </c>
      <c r="FA353" s="522"/>
      <c r="FB353" s="522">
        <f t="shared" ref="FB353:FB357" si="75">IF($AH$327=$AJ$327,0,IF(OR(AND($AQ$352=0,COUNTBLANK(AB353:AD353)=0),AND($AQ$352=1,COUNTBLANK(AB353:AD353)=3)),0,1))</f>
        <v>0</v>
      </c>
      <c r="FC353" s="522"/>
      <c r="FD353" s="522">
        <f t="shared" ref="FD353:FD357" si="76">IF($AH$327=$AJ$327,0,IF(OR(AND($AT$352=0,COUNTBLANK(S368:U368)=0),AND($AT$352=1,COUNTBLANK(S368:U368)=3)),0,1))</f>
        <v>0</v>
      </c>
      <c r="FE353" s="522"/>
      <c r="FF353" s="522">
        <f t="shared" ref="FF353:FF357" si="77">IF($AH$327=$AJ$327,0,IF(OR(AND($AW$352=0,COUNTBLANK(V368:X368)=0),AND($AW$352=1,COUNTBLANK(V368:X368)=3)),0,1))</f>
        <v>0</v>
      </c>
      <c r="FG353" s="522"/>
      <c r="FH353" s="522">
        <f t="shared" ref="FH353:FH357" si="78">IF($AH$327=$AJ$327,0,IF(OR(AND($AZ$352=0,COUNTBLANK(Y368:AA368)=0),AND($AZ$352=1,COUNTBLANK(Y368:AA368)=3)),0,1))</f>
        <v>0</v>
      </c>
      <c r="FI353" s="522"/>
      <c r="FJ353" s="522">
        <f t="shared" ref="FJ353:FJ357" si="79">IF($AH$327=$AJ$327,0,IF(OR(AND($BC$352=0,COUNTBLANK(AB368:AD368)=0),AND($BC$352=1,COUNTBLANK(AB368:AD368)=3)),0,1))</f>
        <v>0</v>
      </c>
      <c r="FK353" s="522"/>
      <c r="FL353" s="522">
        <f t="shared" ref="FL353:FL357" si="80">IF($AH$327=$AJ$327,0,IF(SUM(EV353:FK353)=0,0,1))</f>
        <v>0</v>
      </c>
      <c r="FM353" s="522"/>
    </row>
    <row r="354" spans="1:169" s="259" customFormat="1" ht="20.100000000000001" customHeight="1">
      <c r="A354" s="18"/>
      <c r="B354" s="220"/>
      <c r="C354" s="648"/>
      <c r="D354" s="648"/>
      <c r="E354" s="168" t="s">
        <v>5130</v>
      </c>
      <c r="F354" s="547" t="s">
        <v>6506</v>
      </c>
      <c r="G354" s="548"/>
      <c r="H354" s="548"/>
      <c r="I354" s="548"/>
      <c r="J354" s="548"/>
      <c r="K354" s="548"/>
      <c r="L354" s="548"/>
      <c r="M354" s="548"/>
      <c r="N354" s="548"/>
      <c r="O354" s="548"/>
      <c r="P354" s="548"/>
      <c r="Q354" s="548"/>
      <c r="R354" s="549"/>
      <c r="S354" s="103"/>
      <c r="T354" s="103"/>
      <c r="U354" s="103"/>
      <c r="V354" s="103"/>
      <c r="W354" s="103"/>
      <c r="X354" s="103"/>
      <c r="Y354" s="103"/>
      <c r="Z354" s="103"/>
      <c r="AA354" s="103"/>
      <c r="AB354" s="103"/>
      <c r="AC354" s="103"/>
      <c r="AD354" s="103"/>
      <c r="AE354" s="2"/>
      <c r="AF354" s="258"/>
      <c r="BF354" s="522" t="s">
        <v>5096</v>
      </c>
      <c r="BG354" s="522"/>
      <c r="BH354" s="522">
        <f>IF($AH$327=$AJ$327,0,IF(OR(BH353=BH352,AND(BH352&gt;0,COUNTIF(S359:U359,"NS")=3)),0,1))</f>
        <v>0</v>
      </c>
      <c r="BI354" s="522"/>
      <c r="BJ354" s="522">
        <f>IF($AH$327=$AJ$327,0,IF(OR(BJ353=BJ352,AND(BJ352&gt;0,BJ353="NS")),0,1))</f>
        <v>0</v>
      </c>
      <c r="BK354" s="522"/>
      <c r="BL354" s="522">
        <f>IF($AH$327=$AJ$327,0,IF(OR(BL353=BL352,AND(BL352&gt;0,BL353="NS")),0,1))</f>
        <v>0</v>
      </c>
      <c r="BM354" s="522"/>
      <c r="BN354" s="522">
        <f>IF($AH$327=$AJ$327,0,IF(OR(BN353=BN352,AND(BN352&gt;0,BN353="NS")),0,1))</f>
        <v>0</v>
      </c>
      <c r="BO354" s="522"/>
      <c r="BQ354" s="522" t="s">
        <v>5096</v>
      </c>
      <c r="BR354" s="522"/>
      <c r="BS354" s="522">
        <f>IF($AH$327=$AJ$327,0,IF(OR(BS353=BS352,AND(BS352&gt;0,COUNTIF(V359:X359,"NS")=3)),0,1))</f>
        <v>0</v>
      </c>
      <c r="BT354" s="522"/>
      <c r="BU354" s="522">
        <f>IF($AH$327=$AJ$327,0,IF(OR(BU353=BU352,AND(BU352&gt;0,BU353="NS")),0,1))</f>
        <v>0</v>
      </c>
      <c r="BV354" s="522"/>
      <c r="BW354" s="522">
        <f>IF($AH$327=$AJ$327,0,IF(OR(BW353=BW352,AND(BW352&gt;0,BW353="NS")),0,1))</f>
        <v>0</v>
      </c>
      <c r="BX354" s="522"/>
      <c r="BY354" s="522">
        <f>IF($AH$327=$AJ$327,0,IF(OR(BY353=BY352,AND(BY352&gt;0,BY353="NS")),0,1))</f>
        <v>0</v>
      </c>
      <c r="BZ354" s="522"/>
      <c r="CB354" s="522" t="s">
        <v>5096</v>
      </c>
      <c r="CC354" s="522"/>
      <c r="CD354" s="522">
        <f>IF($AH$327=$AJ$327,0,IF(OR(CD353=CD352,AND(CD352&gt;0,COUNTIF(Y359:AA359,"NS")=3)),0,1))</f>
        <v>0</v>
      </c>
      <c r="CE354" s="522"/>
      <c r="CF354" s="522">
        <f>IF($AH$327=$AJ$327,0,IF(OR(CF353=CF352,AND(CF352&gt;0,CF353="NS")),0,1))</f>
        <v>0</v>
      </c>
      <c r="CG354" s="522"/>
      <c r="CH354" s="522">
        <f>IF($AH$327=$AJ$327,0,IF(OR(CH353=CH352,AND(CH352&gt;0,CH353="NS")),0,1))</f>
        <v>0</v>
      </c>
      <c r="CI354" s="522"/>
      <c r="CJ354" s="522">
        <f>IF($AH$327=$AJ$327,0,IF(OR(CJ353&gt;=CJ352,AND(CJ352&gt;0,CJ353="NS")),0,1))</f>
        <v>0</v>
      </c>
      <c r="CK354" s="522"/>
      <c r="CM354" s="522" t="s">
        <v>5096</v>
      </c>
      <c r="CN354" s="522"/>
      <c r="CO354" s="522">
        <f>IF($AH$327=$AJ$327,0,IF(OR(CO353=CO352,AND(CO352&gt;0,COUNTIF(AB359:AD359,"NS")=3)),0,1))</f>
        <v>0</v>
      </c>
      <c r="CP354" s="522"/>
      <c r="CQ354" s="522">
        <f>IF($AH$327=$AJ$327,0,IF(OR(CQ353=CQ352,AND(CQ352&gt;0,CQ353="NS")),0,1))</f>
        <v>0</v>
      </c>
      <c r="CR354" s="522"/>
      <c r="CS354" s="522">
        <f>IF($AH$327=$AJ$327,0,IF(OR(CS353=CS352,AND(CS352&gt;0,CS353="NS")),0,1))</f>
        <v>0</v>
      </c>
      <c r="CT354" s="522"/>
      <c r="CU354" s="522">
        <f>IF($AH$327=$AJ$327,0,IF(OR(CU353=CU352,AND(CU352&gt;0,CU353="NS")),0,1))</f>
        <v>0</v>
      </c>
      <c r="CV354" s="522"/>
      <c r="CX354" s="522" t="s">
        <v>5096</v>
      </c>
      <c r="CY354" s="522"/>
      <c r="CZ354" s="522">
        <f>IF($AH$327=$AJ$327,0,IF(OR(CZ353=CZ352,AND(CZ352&gt;0,COUNTIF(S374:U374,"NS")=3)),0,1))</f>
        <v>0</v>
      </c>
      <c r="DA354" s="522"/>
      <c r="DB354" s="522">
        <f>IF($AH$327=$AJ$327,0,IF(OR(DB353=DB352,AND(DB352&gt;0,DB353="NS")),0,1))</f>
        <v>0</v>
      </c>
      <c r="DC354" s="522"/>
      <c r="DD354" s="522">
        <f>IF($AH$327=$AJ$327,0,IF(OR(DD353=DD352,AND(DD352&gt;0,DD353="NS")),0,1))</f>
        <v>0</v>
      </c>
      <c r="DE354" s="522"/>
      <c r="DF354" s="522">
        <f>IF($AH$327=$AJ$327,0,IF(OR(DF353=DF352,AND(DF352&gt;0,DF353="NS")),0,1))</f>
        <v>0</v>
      </c>
      <c r="DG354" s="522"/>
      <c r="DI354" s="522" t="s">
        <v>5096</v>
      </c>
      <c r="DJ354" s="522"/>
      <c r="DK354" s="522">
        <f>IF($AH$327=$AJ$327,0,IF(OR(DK353=DK352,AND(DK352&gt;0,COUNTIF(V374:X374,"NS")=3)),0,1))</f>
        <v>0</v>
      </c>
      <c r="DL354" s="522"/>
      <c r="DM354" s="522">
        <f>IF($AH$327=$AJ$327,0,IF(OR(DM353=DM352,AND(DM352&gt;0,DM353="NS")),0,1))</f>
        <v>0</v>
      </c>
      <c r="DN354" s="522"/>
      <c r="DO354" s="522">
        <f>IF($AH$327=$AJ$327,0,IF(OR(DO353=DO352,AND(DO352&gt;0,DO353="NS")),0,1))</f>
        <v>0</v>
      </c>
      <c r="DP354" s="522"/>
      <c r="DQ354" s="522">
        <f>IF($AH$327=$AJ$327,0,IF(OR(DQ353=DQ352,AND(DQ352&gt;0,DQ353="NS")),0,1))</f>
        <v>0</v>
      </c>
      <c r="DR354" s="522"/>
      <c r="DT354" s="522" t="s">
        <v>5096</v>
      </c>
      <c r="DU354" s="522"/>
      <c r="DV354" s="522">
        <f>IF($AH$327=$AJ$327,0,IF(OR(DV353=DV352,AND(DV352&gt;0,COUNTIF(Y374:AA374,"NS")=3)),0,1))</f>
        <v>0</v>
      </c>
      <c r="DW354" s="522"/>
      <c r="DX354" s="522">
        <f>IF($AH$327=$AJ$327,0,IF(OR(DX353=DX352,AND(DX352&gt;0,DX353="NS")),0,1))</f>
        <v>0</v>
      </c>
      <c r="DY354" s="522"/>
      <c r="DZ354" s="522">
        <f>IF($AH$327=$AJ$327,0,IF(OR(DZ353=DZ352,AND(DZ352&gt;0,DZ353="NS")),0,1))</f>
        <v>0</v>
      </c>
      <c r="EA354" s="522"/>
      <c r="EB354" s="522">
        <f>IF($AH$327=$AJ$327,0,IF(OR(EB353=EB352,AND(EB352&gt;0,EB353="NS")),0,1))</f>
        <v>0</v>
      </c>
      <c r="EC354" s="522"/>
      <c r="EE354" s="522" t="s">
        <v>5096</v>
      </c>
      <c r="EF354" s="522"/>
      <c r="EG354" s="522">
        <f>IF($AH$327=$AJ$327,0,IF(OR(EG353=EG352,AND(EG352&gt;0,COUNTIF(AB374:AD374,"NS")=3)),0,1))</f>
        <v>0</v>
      </c>
      <c r="EH354" s="522"/>
      <c r="EI354" s="522">
        <f>IF($AH$327=$AJ$327,0,IF(OR(EI353=EI352,AND(EI352&gt;0,EI353="NS")),0,1))</f>
        <v>0</v>
      </c>
      <c r="EJ354" s="522"/>
      <c r="EK354" s="522">
        <f>IF($AH$327=$AJ$327,0,IF(OR(EK353=EK352,AND(EK352&gt;0,EK353="NS")),0,1))</f>
        <v>0</v>
      </c>
      <c r="EL354" s="522"/>
      <c r="EM354" s="522">
        <f>IF($AH$327=$AJ$327,0,IF(OR(EM353=EM352,AND(EM352&gt;0,EM353="NS")),0,1))</f>
        <v>0</v>
      </c>
      <c r="EN354" s="522"/>
      <c r="EP354" s="113">
        <v>13</v>
      </c>
      <c r="EQ354" s="113">
        <f>IF(CJ355=0,0,1)</f>
        <v>0</v>
      </c>
      <c r="ER354" s="125" t="str">
        <f>IF(EQ354=0,"", IF(SUM($EQ$352:EQ354)=1,_xlfn.CONCAT(EP354,), IF($EQ$360&gt;SUM($EQ$352:EQ354),_xlfn.CONCAT(", ",EP354), IF($EQ$360=SUM($EQ$352:EQ354),_xlfn.CONCAT(" y ",EP354,".")))))</f>
        <v/>
      </c>
      <c r="ET354" s="522">
        <v>3</v>
      </c>
      <c r="EU354" s="522"/>
      <c r="EV354" s="522">
        <f t="shared" si="72"/>
        <v>0</v>
      </c>
      <c r="EW354" s="522"/>
      <c r="EX354" s="522">
        <f t="shared" si="73"/>
        <v>0</v>
      </c>
      <c r="EY354" s="522"/>
      <c r="EZ354" s="522">
        <f t="shared" si="74"/>
        <v>0</v>
      </c>
      <c r="FA354" s="522"/>
      <c r="FB354" s="522">
        <f t="shared" si="75"/>
        <v>0</v>
      </c>
      <c r="FC354" s="522"/>
      <c r="FD354" s="522">
        <f t="shared" si="76"/>
        <v>0</v>
      </c>
      <c r="FE354" s="522"/>
      <c r="FF354" s="522">
        <f t="shared" si="77"/>
        <v>0</v>
      </c>
      <c r="FG354" s="522"/>
      <c r="FH354" s="522">
        <f t="shared" si="78"/>
        <v>0</v>
      </c>
      <c r="FI354" s="522"/>
      <c r="FJ354" s="522">
        <f t="shared" si="79"/>
        <v>0</v>
      </c>
      <c r="FK354" s="522"/>
      <c r="FL354" s="522">
        <f t="shared" si="80"/>
        <v>0</v>
      </c>
      <c r="FM354" s="522"/>
    </row>
    <row r="355" spans="1:169" s="259" customFormat="1" ht="20.100000000000001" customHeight="1">
      <c r="A355" s="18"/>
      <c r="B355" s="220"/>
      <c r="C355" s="648"/>
      <c r="D355" s="648"/>
      <c r="E355" s="168" t="s">
        <v>5131</v>
      </c>
      <c r="F355" s="547" t="s">
        <v>6507</v>
      </c>
      <c r="G355" s="548"/>
      <c r="H355" s="548"/>
      <c r="I355" s="548"/>
      <c r="J355" s="548"/>
      <c r="K355" s="548"/>
      <c r="L355" s="548"/>
      <c r="M355" s="548"/>
      <c r="N355" s="548"/>
      <c r="O355" s="548"/>
      <c r="P355" s="548"/>
      <c r="Q355" s="548"/>
      <c r="R355" s="549"/>
      <c r="S355" s="103"/>
      <c r="T355" s="103"/>
      <c r="U355" s="103"/>
      <c r="V355" s="103"/>
      <c r="W355" s="103"/>
      <c r="X355" s="103"/>
      <c r="Y355" s="103"/>
      <c r="Z355" s="103"/>
      <c r="AA355" s="103"/>
      <c r="AB355" s="103"/>
      <c r="AC355" s="103"/>
      <c r="AD355" s="103"/>
      <c r="AE355" s="2"/>
      <c r="AF355" s="258"/>
      <c r="BF355"/>
      <c r="BG355"/>
      <c r="BH355"/>
      <c r="BI355"/>
      <c r="BJ355"/>
      <c r="BK355"/>
      <c r="BL355"/>
      <c r="BM355"/>
      <c r="BN355" s="535">
        <f>SUM(BH354:BO354)</f>
        <v>0</v>
      </c>
      <c r="BO355" s="535"/>
      <c r="BQ355"/>
      <c r="BR355"/>
      <c r="BS355"/>
      <c r="BT355"/>
      <c r="BU355"/>
      <c r="BV355"/>
      <c r="BW355"/>
      <c r="BX355"/>
      <c r="BY355" s="535">
        <f>SUM(BS354:BZ354)</f>
        <v>0</v>
      </c>
      <c r="BZ355" s="535"/>
      <c r="CB355"/>
      <c r="CC355"/>
      <c r="CD355"/>
      <c r="CE355"/>
      <c r="CF355"/>
      <c r="CG355"/>
      <c r="CH355"/>
      <c r="CI355"/>
      <c r="CJ355" s="535">
        <f>SUM(CD354:CK354)</f>
        <v>0</v>
      </c>
      <c r="CK355" s="535"/>
      <c r="CM355"/>
      <c r="CN355"/>
      <c r="CO355"/>
      <c r="CP355"/>
      <c r="CQ355"/>
      <c r="CR355"/>
      <c r="CS355"/>
      <c r="CT355"/>
      <c r="CU355" s="535">
        <f>SUM(CO354:CV354)</f>
        <v>0</v>
      </c>
      <c r="CV355" s="535"/>
      <c r="CX355"/>
      <c r="CY355"/>
      <c r="CZ355"/>
      <c r="DA355"/>
      <c r="DB355"/>
      <c r="DC355"/>
      <c r="DD355"/>
      <c r="DE355"/>
      <c r="DF355" s="535">
        <f>SUM(CZ354:DG354)</f>
        <v>0</v>
      </c>
      <c r="DG355" s="535"/>
      <c r="DI355"/>
      <c r="DJ355"/>
      <c r="DK355"/>
      <c r="DL355"/>
      <c r="DM355"/>
      <c r="DN355"/>
      <c r="DO355"/>
      <c r="DP355"/>
      <c r="DQ355" s="535">
        <f>SUM(DK354:DR354)</f>
        <v>0</v>
      </c>
      <c r="DR355" s="535"/>
      <c r="DT355"/>
      <c r="DU355"/>
      <c r="DV355"/>
      <c r="DW355"/>
      <c r="DX355"/>
      <c r="DY355"/>
      <c r="DZ355"/>
      <c r="EA355"/>
      <c r="EB355" s="535">
        <f>SUM(DV354:EC354)</f>
        <v>0</v>
      </c>
      <c r="EC355" s="535"/>
      <c r="EE355"/>
      <c r="EF355"/>
      <c r="EG355"/>
      <c r="EH355"/>
      <c r="EI355"/>
      <c r="EJ355"/>
      <c r="EK355"/>
      <c r="EL355"/>
      <c r="EM355" s="535">
        <f>SUM(EG354:EN354)</f>
        <v>0</v>
      </c>
      <c r="EN355" s="535"/>
      <c r="EP355" s="113">
        <v>14</v>
      </c>
      <c r="EQ355" s="113">
        <f>IF(CU355=0,0,1)</f>
        <v>0</v>
      </c>
      <c r="ER355" s="125" t="str">
        <f>IF(EQ355=0,"", IF(SUM($EQ$352:EQ355)=1,_xlfn.CONCAT(EP355,), IF($EQ$360&gt;SUM($EQ$352:EQ355),_xlfn.CONCAT(", ",EP355), IF($EQ$360=SUM($EQ$352:EQ355),_xlfn.CONCAT(" y ",EP355,".")))))</f>
        <v/>
      </c>
      <c r="ET355" s="522">
        <v>4</v>
      </c>
      <c r="EU355" s="522"/>
      <c r="EV355" s="522">
        <f t="shared" si="72"/>
        <v>0</v>
      </c>
      <c r="EW355" s="522"/>
      <c r="EX355" s="522">
        <f t="shared" si="73"/>
        <v>0</v>
      </c>
      <c r="EY355" s="522"/>
      <c r="EZ355" s="522">
        <f t="shared" si="74"/>
        <v>0</v>
      </c>
      <c r="FA355" s="522"/>
      <c r="FB355" s="522">
        <f t="shared" si="75"/>
        <v>0</v>
      </c>
      <c r="FC355" s="522"/>
      <c r="FD355" s="522">
        <f t="shared" si="76"/>
        <v>0</v>
      </c>
      <c r="FE355" s="522"/>
      <c r="FF355" s="522">
        <f t="shared" si="77"/>
        <v>0</v>
      </c>
      <c r="FG355" s="522"/>
      <c r="FH355" s="522">
        <f t="shared" si="78"/>
        <v>0</v>
      </c>
      <c r="FI355" s="522"/>
      <c r="FJ355" s="522">
        <f t="shared" si="79"/>
        <v>0</v>
      </c>
      <c r="FK355" s="522"/>
      <c r="FL355" s="522">
        <f t="shared" si="80"/>
        <v>0</v>
      </c>
      <c r="FM355" s="522"/>
    </row>
    <row r="356" spans="1:169" s="259" customFormat="1" ht="15" customHeight="1">
      <c r="A356" s="18"/>
      <c r="B356" s="220"/>
      <c r="C356" s="768" t="s">
        <v>4994</v>
      </c>
      <c r="D356" s="769"/>
      <c r="E356" s="770"/>
      <c r="F356" s="547" t="s">
        <v>6508</v>
      </c>
      <c r="G356" s="548"/>
      <c r="H356" s="548"/>
      <c r="I356" s="548"/>
      <c r="J356" s="548"/>
      <c r="K356" s="548"/>
      <c r="L356" s="548"/>
      <c r="M356" s="548"/>
      <c r="N356" s="548"/>
      <c r="O356" s="548"/>
      <c r="P356" s="548"/>
      <c r="Q356" s="548"/>
      <c r="R356" s="549"/>
      <c r="S356" s="103"/>
      <c r="T356" s="103"/>
      <c r="U356" s="103"/>
      <c r="V356" s="103"/>
      <c r="W356" s="103"/>
      <c r="X356" s="103"/>
      <c r="Y356" s="103"/>
      <c r="Z356" s="103"/>
      <c r="AA356" s="103"/>
      <c r="AB356" s="103"/>
      <c r="AC356" s="103"/>
      <c r="AD356" s="103"/>
      <c r="AE356" s="2"/>
      <c r="AF356" s="258"/>
      <c r="EP356" s="113">
        <v>15</v>
      </c>
      <c r="EQ356" s="113">
        <f>IF(DF355=0,0,1)</f>
        <v>0</v>
      </c>
      <c r="ER356" s="125" t="str">
        <f>IF(EQ356=0,"", IF(SUM($EQ$352:EQ356)=1,_xlfn.CONCAT(EP356,), IF($EQ$360&gt;SUM($EQ$352:EQ356),_xlfn.CONCAT(", ",EP356), IF($EQ$360=SUM($EQ$352:EQ356),_xlfn.CONCAT(" y ",EP356,".")))))</f>
        <v/>
      </c>
      <c r="ET356" s="522">
        <v>5</v>
      </c>
      <c r="EU356" s="522"/>
      <c r="EV356" s="522">
        <f t="shared" si="72"/>
        <v>0</v>
      </c>
      <c r="EW356" s="522"/>
      <c r="EX356" s="522">
        <f t="shared" si="73"/>
        <v>0</v>
      </c>
      <c r="EY356" s="522"/>
      <c r="EZ356" s="522">
        <f t="shared" si="74"/>
        <v>0</v>
      </c>
      <c r="FA356" s="522"/>
      <c r="FB356" s="522">
        <f t="shared" si="75"/>
        <v>0</v>
      </c>
      <c r="FC356" s="522"/>
      <c r="FD356" s="522">
        <f t="shared" si="76"/>
        <v>0</v>
      </c>
      <c r="FE356" s="522"/>
      <c r="FF356" s="522">
        <f t="shared" si="77"/>
        <v>0</v>
      </c>
      <c r="FG356" s="522"/>
      <c r="FH356" s="522">
        <f t="shared" si="78"/>
        <v>0</v>
      </c>
      <c r="FI356" s="522"/>
      <c r="FJ356" s="522">
        <f t="shared" si="79"/>
        <v>0</v>
      </c>
      <c r="FK356" s="522"/>
      <c r="FL356" s="522">
        <f t="shared" si="80"/>
        <v>0</v>
      </c>
      <c r="FM356" s="522"/>
    </row>
    <row r="357" spans="1:169" s="259" customFormat="1" ht="15" customHeight="1">
      <c r="A357" s="18"/>
      <c r="B357" s="220"/>
      <c r="C357" s="768" t="s">
        <v>4996</v>
      </c>
      <c r="D357" s="769"/>
      <c r="E357" s="770"/>
      <c r="F357" s="547" t="s">
        <v>6509</v>
      </c>
      <c r="G357" s="548"/>
      <c r="H357" s="548"/>
      <c r="I357" s="548"/>
      <c r="J357" s="548"/>
      <c r="K357" s="548"/>
      <c r="L357" s="548"/>
      <c r="M357" s="548"/>
      <c r="N357" s="548"/>
      <c r="O357" s="548"/>
      <c r="P357" s="548"/>
      <c r="Q357" s="548"/>
      <c r="R357" s="549"/>
      <c r="S357" s="103"/>
      <c r="T357" s="103"/>
      <c r="U357" s="103"/>
      <c r="V357" s="103"/>
      <c r="W357" s="103"/>
      <c r="X357" s="103"/>
      <c r="Y357" s="103"/>
      <c r="Z357" s="103"/>
      <c r="AA357" s="103"/>
      <c r="AB357" s="103"/>
      <c r="AC357" s="103"/>
      <c r="AD357" s="103"/>
      <c r="AE357" s="2"/>
      <c r="AF357" s="258"/>
      <c r="EP357" s="113">
        <v>16</v>
      </c>
      <c r="EQ357" s="113">
        <f>IF(DQ355=0,0,1)</f>
        <v>0</v>
      </c>
      <c r="ER357" s="125" t="str">
        <f>IF(EQ357=0,"", IF(SUM($EQ$352:EQ357)=1,_xlfn.CONCAT(EP357,), IF($EQ$360&gt;SUM($EQ$352:EQ357),_xlfn.CONCAT(", ",EP357), IF($EQ$360=SUM($EQ$352:EQ357),_xlfn.CONCAT(" y ",EP357,".")))))</f>
        <v/>
      </c>
      <c r="ET357" s="522">
        <v>6</v>
      </c>
      <c r="EU357" s="522"/>
      <c r="EV357" s="522">
        <f t="shared" si="72"/>
        <v>0</v>
      </c>
      <c r="EW357" s="522"/>
      <c r="EX357" s="522">
        <f t="shared" si="73"/>
        <v>0</v>
      </c>
      <c r="EY357" s="522"/>
      <c r="EZ357" s="522">
        <f t="shared" si="74"/>
        <v>0</v>
      </c>
      <c r="FA357" s="522"/>
      <c r="FB357" s="522">
        <f t="shared" si="75"/>
        <v>0</v>
      </c>
      <c r="FC357" s="522"/>
      <c r="FD357" s="522">
        <f t="shared" si="76"/>
        <v>0</v>
      </c>
      <c r="FE357" s="522"/>
      <c r="FF357" s="522">
        <f t="shared" si="77"/>
        <v>0</v>
      </c>
      <c r="FG357" s="522"/>
      <c r="FH357" s="522">
        <f t="shared" si="78"/>
        <v>0</v>
      </c>
      <c r="FI357" s="522"/>
      <c r="FJ357" s="522">
        <f t="shared" si="79"/>
        <v>0</v>
      </c>
      <c r="FK357" s="522"/>
      <c r="FL357" s="522">
        <f t="shared" si="80"/>
        <v>0</v>
      </c>
      <c r="FM357" s="522"/>
    </row>
    <row r="358" spans="1:169" s="259" customFormat="1" ht="15" customHeight="1">
      <c r="A358" s="18"/>
      <c r="B358" s="220"/>
      <c r="C358" s="768" t="s">
        <v>4998</v>
      </c>
      <c r="D358" s="769"/>
      <c r="E358" s="770"/>
      <c r="F358" s="547" t="s">
        <v>6510</v>
      </c>
      <c r="G358" s="548"/>
      <c r="H358" s="548"/>
      <c r="I358" s="548"/>
      <c r="J358" s="548"/>
      <c r="K358" s="548"/>
      <c r="L358" s="548"/>
      <c r="M358" s="548"/>
      <c r="N358" s="548"/>
      <c r="O358" s="548"/>
      <c r="P358" s="548"/>
      <c r="Q358" s="548"/>
      <c r="R358" s="549"/>
      <c r="S358" s="103"/>
      <c r="T358" s="103"/>
      <c r="U358" s="103"/>
      <c r="V358" s="103"/>
      <c r="W358" s="103"/>
      <c r="X358" s="103"/>
      <c r="Y358" s="103"/>
      <c r="Z358" s="103"/>
      <c r="AA358" s="103"/>
      <c r="AB358" s="103"/>
      <c r="AC358" s="103"/>
      <c r="AD358" s="103"/>
      <c r="AE358" s="2"/>
      <c r="AF358" s="258"/>
      <c r="EP358" s="113">
        <v>17</v>
      </c>
      <c r="EQ358" s="113">
        <f>IF(EB355=0,0,1)</f>
        <v>0</v>
      </c>
      <c r="ER358" s="125" t="str">
        <f>IF(EQ358=0,"", IF(SUM($EQ$352:EQ358)=1,_xlfn.CONCAT(EP358,), IF($EQ$360&gt;SUM($EQ$352:EQ358),_xlfn.CONCAT(", ",EP358), IF($EQ$360=SUM($EQ$352:EQ358),_xlfn.CONCAT(" y ",EP358,".")))))</f>
        <v/>
      </c>
      <c r="ET358" s="522">
        <v>7</v>
      </c>
      <c r="EU358" s="522"/>
      <c r="EV358" s="522">
        <f t="shared" ref="EV358" si="81">IF($AH$327=$AJ$327,0,IF(OR(AND($AH$352=0,COUNTBLANK(S358:U358)=0),AND(AH358=1,COUNTBLANK(S358:U358)=3)),0,1))</f>
        <v>0</v>
      </c>
      <c r="EW358" s="522"/>
      <c r="EX358" s="522">
        <f t="shared" ref="EX358" si="82">IF($AH$327=$AJ$327,0,IF(OR(AND($AK$352=0,COUNTBLANK(V358:X358)=0),AND($AK$352=1,COUNTBLANK(V358:X358)=3)),0,1))</f>
        <v>0</v>
      </c>
      <c r="EY358" s="522"/>
      <c r="EZ358" s="522">
        <f t="shared" ref="EZ358" si="83">IF($AH$327=$AJ$327,0,IF(OR(AND($AN$352=0,COUNTBLANK(Y358:AA358)=0),AND($AN$352=1,COUNTBLANK(Y358:AA358)=3)),0,1))</f>
        <v>0</v>
      </c>
      <c r="FA358" s="522"/>
      <c r="FB358" s="522">
        <f t="shared" ref="FB358" si="84">IF($AH$327=$AJ$327,0,IF(OR(AND($AQ$352=0,COUNTBLANK(AB358:AD358)=0),AND($AQ$352=1,COUNTBLANK(AB358:AD358)=3)),0,1))</f>
        <v>0</v>
      </c>
      <c r="FC358" s="522"/>
      <c r="FD358" s="522">
        <f t="shared" ref="FD358" si="85">IF($AH$327=$AJ$327,0,IF(OR(AND($AT$352=0,COUNTBLANK(S373:U373)=0),AND($AT$352=1,COUNTBLANK(S373:U373)=3)),0,1))</f>
        <v>0</v>
      </c>
      <c r="FE358" s="522"/>
      <c r="FF358" s="522">
        <f t="shared" ref="FF358" si="86">IF($AH$327=$AJ$327,0,IF(OR(AND($AW$352=0,COUNTBLANK(V373:X373)=0),AND($AW$352=1,COUNTBLANK(V373:X373)=3)),0,1))</f>
        <v>0</v>
      </c>
      <c r="FG358" s="522"/>
      <c r="FH358" s="522">
        <f t="shared" ref="FH358" si="87">IF($AH$327=$AJ$327,0,IF(OR(AND($AZ$352=0,COUNTBLANK(Y373:AA373)=0),AND($AZ$352=1,COUNTBLANK(Y373:AA373)=3)),0,1))</f>
        <v>0</v>
      </c>
      <c r="FI358" s="522"/>
      <c r="FJ358" s="522">
        <f>IF($AH$327=$AJ$327,0,IF(OR(AND($BC$352=0,COUNTBLANK(AB373:AD373)=0),AND($BC$352=1,COUNTBLANK(AB373:AD373)=3)),0,1))</f>
        <v>0</v>
      </c>
      <c r="FK358" s="522"/>
      <c r="FL358" s="522">
        <f>IF($AH$327=$AJ$327,0,IF(SUM(EV358:FK358)=0,0,1))</f>
        <v>0</v>
      </c>
      <c r="FM358" s="522"/>
    </row>
    <row r="359" spans="1:169" ht="15" customHeight="1">
      <c r="A359" s="18"/>
      <c r="B359" s="51"/>
      <c r="C359" s="197"/>
      <c r="D359" s="197"/>
      <c r="E359" s="197"/>
      <c r="F359" s="197"/>
      <c r="G359" s="197"/>
      <c r="N359" s="62"/>
      <c r="O359" s="60"/>
      <c r="P359" s="60"/>
      <c r="Q359" s="60"/>
      <c r="R359" s="62" t="s">
        <v>5115</v>
      </c>
      <c r="S359" s="135">
        <f>IF(AND(SUM(S352:S358)=0,COUNTIF(S352:S358,"NS")&gt;0),"NS",
IF(AND(SUM(S352:S358)=0,COUNTIF(S352:S358,0)&gt;0),0,
IF(AND(SUM(S352:S358)=0,COUNTIF(S352:S358,"NA")&gt;0),"NA",
SUM(S352:S358))))</f>
        <v>0</v>
      </c>
      <c r="T359" s="135">
        <f t="shared" ref="T359:AD359" si="88">IF(AND(SUM(T352:T358)=0,COUNTIF(T352:T358,"NS")&gt;0),"NS",
IF(AND(SUM(T352:T358)=0,COUNTIF(T352:T358,0)&gt;0),0,
IF(AND(SUM(T352:T358)=0,COUNTIF(T352:T358,"NA")&gt;0),"NA",
SUM(T352:T358))))</f>
        <v>0</v>
      </c>
      <c r="U359" s="135">
        <f t="shared" si="88"/>
        <v>0</v>
      </c>
      <c r="V359" s="135">
        <f t="shared" si="88"/>
        <v>0</v>
      </c>
      <c r="W359" s="135">
        <f t="shared" si="88"/>
        <v>0</v>
      </c>
      <c r="X359" s="135">
        <f t="shared" si="88"/>
        <v>0</v>
      </c>
      <c r="Y359" s="135">
        <f t="shared" si="88"/>
        <v>0</v>
      </c>
      <c r="Z359" s="135">
        <f t="shared" si="88"/>
        <v>0</v>
      </c>
      <c r="AA359" s="135">
        <f t="shared" si="88"/>
        <v>0</v>
      </c>
      <c r="AB359" s="135">
        <f t="shared" si="88"/>
        <v>0</v>
      </c>
      <c r="AC359" s="135">
        <f t="shared" si="88"/>
        <v>0</v>
      </c>
      <c r="AD359" s="135">
        <f t="shared" si="88"/>
        <v>0</v>
      </c>
      <c r="AE359" s="2"/>
      <c r="EP359" s="113">
        <v>18</v>
      </c>
      <c r="EQ359" s="113">
        <f>IF(EM355=0,0,1)</f>
        <v>0</v>
      </c>
      <c r="ER359" s="125" t="str">
        <f>IF(EQ359=0,"", IF(SUM($EQ$352:EQ359)=1,_xlfn.CONCAT(EP359,), IF($EQ$360&gt;SUM($EQ$352:EQ359),_xlfn.CONCAT(", ",EP359), IF($EQ$360=SUM($EQ$352:EQ359),_xlfn.CONCAT(" y ",EP359,".")))))</f>
        <v/>
      </c>
      <c r="FL359" s="529">
        <f>SUM(FL352:FM358)</f>
        <v>0</v>
      </c>
      <c r="FM359" s="529"/>
    </row>
    <row r="360" spans="1:169" ht="15" customHeight="1">
      <c r="A360" s="18"/>
      <c r="B360" s="51"/>
      <c r="C360" s="197"/>
      <c r="D360" s="197"/>
      <c r="E360" s="197"/>
      <c r="F360" s="197"/>
      <c r="G360" s="197"/>
      <c r="H360" s="197"/>
      <c r="I360" s="197"/>
      <c r="O360" s="20"/>
      <c r="P360" s="62"/>
      <c r="Q360" s="20"/>
      <c r="R360" s="62"/>
      <c r="S360" s="59"/>
      <c r="T360" s="59"/>
      <c r="U360" s="59"/>
      <c r="V360" s="59"/>
      <c r="W360" s="59"/>
      <c r="X360" s="59"/>
      <c r="Y360" s="59"/>
      <c r="Z360" s="59"/>
      <c r="AA360" s="59"/>
      <c r="AB360" s="59"/>
      <c r="AC360" s="59"/>
      <c r="AD360" s="59"/>
      <c r="AE360" s="2"/>
      <c r="EQ360" s="143">
        <f>SUM(EQ352:EQ359)</f>
        <v>0</v>
      </c>
      <c r="ER360" s="256" t="str">
        <f>IF(EQ360=0,"", IF(EQ360=1,VLOOKUP(1,EQ352:ER359,2,FALSE), IF(EQ360&gt;1,_xlfn.CONCAT(ER352:ER359),"")))</f>
        <v/>
      </c>
    </row>
    <row r="361" spans="1:169" ht="15" customHeight="1">
      <c r="A361" s="18"/>
      <c r="B361" s="51"/>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904" t="s">
        <v>5590</v>
      </c>
      <c r="AB361" s="904"/>
      <c r="AC361" s="904"/>
      <c r="AD361" s="904"/>
      <c r="AE361" s="2"/>
    </row>
    <row r="362" spans="1:169" ht="36" customHeight="1">
      <c r="A362" s="18"/>
      <c r="B362" s="51"/>
      <c r="C362" s="604" t="s">
        <v>6499</v>
      </c>
      <c r="D362" s="605"/>
      <c r="E362" s="605"/>
      <c r="F362" s="605"/>
      <c r="G362" s="605"/>
      <c r="H362" s="605"/>
      <c r="I362" s="605"/>
      <c r="J362" s="605"/>
      <c r="K362" s="605"/>
      <c r="L362" s="605"/>
      <c r="M362" s="605"/>
      <c r="N362" s="605"/>
      <c r="O362" s="605"/>
      <c r="P362" s="605"/>
      <c r="Q362" s="605"/>
      <c r="R362" s="606"/>
      <c r="S362" s="442" t="s">
        <v>6500</v>
      </c>
      <c r="T362" s="443"/>
      <c r="U362" s="443"/>
      <c r="V362" s="443"/>
      <c r="W362" s="443"/>
      <c r="X362" s="443"/>
      <c r="Y362" s="443"/>
      <c r="Z362" s="443"/>
      <c r="AA362" s="443"/>
      <c r="AB362" s="443"/>
      <c r="AC362" s="443"/>
      <c r="AD362" s="444"/>
      <c r="AE362" s="2"/>
    </row>
    <row r="363" spans="1:169" ht="15" customHeight="1">
      <c r="A363" s="18"/>
      <c r="B363" s="51"/>
      <c r="C363" s="816"/>
      <c r="D363" s="817"/>
      <c r="E363" s="817"/>
      <c r="F363" s="817"/>
      <c r="G363" s="817"/>
      <c r="H363" s="817"/>
      <c r="I363" s="817"/>
      <c r="J363" s="817"/>
      <c r="K363" s="817"/>
      <c r="L363" s="817"/>
      <c r="M363" s="817"/>
      <c r="N363" s="817"/>
      <c r="O363" s="817"/>
      <c r="P363" s="817"/>
      <c r="Q363" s="817"/>
      <c r="R363" s="818"/>
      <c r="S363" s="450" t="s">
        <v>6371</v>
      </c>
      <c r="T363" s="450"/>
      <c r="U363" s="450"/>
      <c r="V363" s="450"/>
      <c r="W363" s="450"/>
      <c r="X363" s="450"/>
      <c r="Y363" s="450"/>
      <c r="Z363" s="450"/>
      <c r="AA363" s="450"/>
      <c r="AB363" s="450"/>
      <c r="AC363" s="450"/>
      <c r="AD363" s="450"/>
      <c r="AE363" s="2"/>
    </row>
    <row r="364" spans="1:169" ht="24" customHeight="1">
      <c r="A364" s="18"/>
      <c r="B364" s="51"/>
      <c r="C364" s="816"/>
      <c r="D364" s="817"/>
      <c r="E364" s="817"/>
      <c r="F364" s="817"/>
      <c r="G364" s="817"/>
      <c r="H364" s="817"/>
      <c r="I364" s="817"/>
      <c r="J364" s="817"/>
      <c r="K364" s="817"/>
      <c r="L364" s="817"/>
      <c r="M364" s="817"/>
      <c r="N364" s="817"/>
      <c r="O364" s="817"/>
      <c r="P364" s="817"/>
      <c r="Q364" s="817"/>
      <c r="R364" s="818"/>
      <c r="S364" s="450" t="s">
        <v>6375</v>
      </c>
      <c r="T364" s="450"/>
      <c r="U364" s="450"/>
      <c r="V364" s="450"/>
      <c r="W364" s="450"/>
      <c r="X364" s="450"/>
      <c r="Y364" s="450" t="s">
        <v>6348</v>
      </c>
      <c r="Z364" s="450"/>
      <c r="AA364" s="450"/>
      <c r="AB364" s="450"/>
      <c r="AC364" s="450"/>
      <c r="AD364" s="450"/>
      <c r="AE364" s="2"/>
    </row>
    <row r="365" spans="1:169" ht="24" customHeight="1">
      <c r="A365" s="18"/>
      <c r="B365" s="51"/>
      <c r="C365" s="816"/>
      <c r="D365" s="817"/>
      <c r="E365" s="817"/>
      <c r="F365" s="817"/>
      <c r="G365" s="817"/>
      <c r="H365" s="817"/>
      <c r="I365" s="817"/>
      <c r="J365" s="817"/>
      <c r="K365" s="817"/>
      <c r="L365" s="817"/>
      <c r="M365" s="817"/>
      <c r="N365" s="817"/>
      <c r="O365" s="817"/>
      <c r="P365" s="817"/>
      <c r="Q365" s="817"/>
      <c r="R365" s="818"/>
      <c r="S365" s="460" t="s">
        <v>6403</v>
      </c>
      <c r="T365" s="461"/>
      <c r="U365" s="462"/>
      <c r="V365" s="460" t="s">
        <v>6404</v>
      </c>
      <c r="W365" s="461"/>
      <c r="X365" s="462"/>
      <c r="Y365" s="460" t="s">
        <v>6403</v>
      </c>
      <c r="Z365" s="461"/>
      <c r="AA365" s="462"/>
      <c r="AB365" s="460" t="s">
        <v>6404</v>
      </c>
      <c r="AC365" s="461"/>
      <c r="AD365" s="462"/>
      <c r="AE365" s="2"/>
    </row>
    <row r="366" spans="1:169" ht="72" customHeight="1">
      <c r="A366" s="18"/>
      <c r="B366" s="51"/>
      <c r="C366" s="607"/>
      <c r="D366" s="608"/>
      <c r="E366" s="608"/>
      <c r="F366" s="608"/>
      <c r="G366" s="608"/>
      <c r="H366" s="608"/>
      <c r="I366" s="608"/>
      <c r="J366" s="608"/>
      <c r="K366" s="608"/>
      <c r="L366" s="608"/>
      <c r="M366" s="608"/>
      <c r="N366" s="608"/>
      <c r="O366" s="608"/>
      <c r="P366" s="608"/>
      <c r="Q366" s="608"/>
      <c r="R366" s="609"/>
      <c r="S366" s="287" t="s">
        <v>5757</v>
      </c>
      <c r="T366" s="287" t="s">
        <v>5758</v>
      </c>
      <c r="U366" s="287" t="s">
        <v>6321</v>
      </c>
      <c r="V366" s="287" t="s">
        <v>5757</v>
      </c>
      <c r="W366" s="287" t="s">
        <v>5758</v>
      </c>
      <c r="X366" s="287" t="s">
        <v>6321</v>
      </c>
      <c r="Y366" s="287" t="s">
        <v>5757</v>
      </c>
      <c r="Z366" s="287" t="s">
        <v>5758</v>
      </c>
      <c r="AA366" s="287" t="s">
        <v>6321</v>
      </c>
      <c r="AB366" s="287" t="s">
        <v>5757</v>
      </c>
      <c r="AC366" s="287" t="s">
        <v>5758</v>
      </c>
      <c r="AD366" s="287" t="s">
        <v>6321</v>
      </c>
      <c r="AE366" s="2"/>
    </row>
    <row r="367" spans="1:169" ht="20.100000000000001" customHeight="1">
      <c r="A367" s="18"/>
      <c r="B367" s="51"/>
      <c r="C367" s="889" t="s">
        <v>6502</v>
      </c>
      <c r="D367" s="889"/>
      <c r="E367" s="335" t="s">
        <v>5128</v>
      </c>
      <c r="F367" s="547" t="s">
        <v>6503</v>
      </c>
      <c r="G367" s="548"/>
      <c r="H367" s="548"/>
      <c r="I367" s="548"/>
      <c r="J367" s="548"/>
      <c r="K367" s="548"/>
      <c r="L367" s="548"/>
      <c r="M367" s="548"/>
      <c r="N367" s="548"/>
      <c r="O367" s="548"/>
      <c r="P367" s="548"/>
      <c r="Q367" s="548"/>
      <c r="R367" s="549"/>
      <c r="S367" s="103"/>
      <c r="T367" s="103"/>
      <c r="U367" s="103"/>
      <c r="V367" s="103"/>
      <c r="W367" s="103"/>
      <c r="X367" s="103"/>
      <c r="Y367" s="103"/>
      <c r="Z367" s="103"/>
      <c r="AA367" s="103"/>
      <c r="AB367" s="103"/>
      <c r="AC367" s="103"/>
      <c r="AD367" s="103"/>
      <c r="AE367" s="2"/>
    </row>
    <row r="368" spans="1:169" ht="20.100000000000001" customHeight="1">
      <c r="A368" s="18"/>
      <c r="B368" s="51"/>
      <c r="C368" s="648"/>
      <c r="D368" s="648"/>
      <c r="E368" s="168" t="s">
        <v>5129</v>
      </c>
      <c r="F368" s="547" t="s">
        <v>6504</v>
      </c>
      <c r="G368" s="548"/>
      <c r="H368" s="548"/>
      <c r="I368" s="548"/>
      <c r="J368" s="548"/>
      <c r="K368" s="548"/>
      <c r="L368" s="548"/>
      <c r="M368" s="548"/>
      <c r="N368" s="548"/>
      <c r="O368" s="548"/>
      <c r="P368" s="548"/>
      <c r="Q368" s="548"/>
      <c r="R368" s="549"/>
      <c r="S368" s="103"/>
      <c r="T368" s="103"/>
      <c r="U368" s="103"/>
      <c r="V368" s="103"/>
      <c r="W368" s="103"/>
      <c r="X368" s="103"/>
      <c r="Y368" s="103"/>
      <c r="Z368" s="103"/>
      <c r="AA368" s="103"/>
      <c r="AB368" s="103"/>
      <c r="AC368" s="103"/>
      <c r="AD368" s="103"/>
      <c r="AE368" s="2"/>
    </row>
    <row r="369" spans="1:39" ht="20.100000000000001" customHeight="1">
      <c r="A369" s="18"/>
      <c r="B369" s="51"/>
      <c r="C369" s="648"/>
      <c r="D369" s="648"/>
      <c r="E369" s="168" t="s">
        <v>5130</v>
      </c>
      <c r="F369" s="547" t="s">
        <v>6506</v>
      </c>
      <c r="G369" s="548"/>
      <c r="H369" s="548"/>
      <c r="I369" s="548"/>
      <c r="J369" s="548"/>
      <c r="K369" s="548"/>
      <c r="L369" s="548"/>
      <c r="M369" s="548"/>
      <c r="N369" s="548"/>
      <c r="O369" s="548"/>
      <c r="P369" s="548"/>
      <c r="Q369" s="548"/>
      <c r="R369" s="549"/>
      <c r="S369" s="103"/>
      <c r="T369" s="103"/>
      <c r="U369" s="103"/>
      <c r="V369" s="103"/>
      <c r="W369" s="103"/>
      <c r="X369" s="103"/>
      <c r="Y369" s="103"/>
      <c r="Z369" s="103"/>
      <c r="AA369" s="103"/>
      <c r="AB369" s="103"/>
      <c r="AC369" s="103"/>
      <c r="AD369" s="103"/>
      <c r="AE369" s="2"/>
    </row>
    <row r="370" spans="1:39" ht="20.100000000000001" customHeight="1">
      <c r="A370" s="18"/>
      <c r="B370" s="51"/>
      <c r="C370" s="648"/>
      <c r="D370" s="648"/>
      <c r="E370" s="168" t="s">
        <v>5131</v>
      </c>
      <c r="F370" s="547" t="s">
        <v>6507</v>
      </c>
      <c r="G370" s="548"/>
      <c r="H370" s="548"/>
      <c r="I370" s="548"/>
      <c r="J370" s="548"/>
      <c r="K370" s="548"/>
      <c r="L370" s="548"/>
      <c r="M370" s="548"/>
      <c r="N370" s="548"/>
      <c r="O370" s="548"/>
      <c r="P370" s="548"/>
      <c r="Q370" s="548"/>
      <c r="R370" s="549"/>
      <c r="S370" s="103"/>
      <c r="T370" s="103"/>
      <c r="U370" s="103"/>
      <c r="V370" s="103"/>
      <c r="W370" s="103"/>
      <c r="X370" s="103"/>
      <c r="Y370" s="103"/>
      <c r="Z370" s="103"/>
      <c r="AA370" s="103"/>
      <c r="AB370" s="103"/>
      <c r="AC370" s="103"/>
      <c r="AD370" s="103"/>
      <c r="AE370" s="2"/>
    </row>
    <row r="371" spans="1:39" ht="15" customHeight="1">
      <c r="A371" s="18"/>
      <c r="B371" s="51"/>
      <c r="C371" s="768" t="s">
        <v>4994</v>
      </c>
      <c r="D371" s="769"/>
      <c r="E371" s="770"/>
      <c r="F371" s="547" t="s">
        <v>6508</v>
      </c>
      <c r="G371" s="548"/>
      <c r="H371" s="548"/>
      <c r="I371" s="548"/>
      <c r="J371" s="548"/>
      <c r="K371" s="548"/>
      <c r="L371" s="548"/>
      <c r="M371" s="548"/>
      <c r="N371" s="548"/>
      <c r="O371" s="548"/>
      <c r="P371" s="548"/>
      <c r="Q371" s="548"/>
      <c r="R371" s="549"/>
      <c r="S371" s="103"/>
      <c r="T371" s="103"/>
      <c r="U371" s="103"/>
      <c r="V371" s="103"/>
      <c r="W371" s="103"/>
      <c r="X371" s="103"/>
      <c r="Y371" s="103"/>
      <c r="Z371" s="103"/>
      <c r="AA371" s="103"/>
      <c r="AB371" s="103"/>
      <c r="AC371" s="103"/>
      <c r="AD371" s="103"/>
      <c r="AE371" s="2"/>
    </row>
    <row r="372" spans="1:39" ht="15" customHeight="1">
      <c r="A372" s="18"/>
      <c r="B372" s="51"/>
      <c r="C372" s="768" t="s">
        <v>4996</v>
      </c>
      <c r="D372" s="769"/>
      <c r="E372" s="770"/>
      <c r="F372" s="547" t="s">
        <v>6509</v>
      </c>
      <c r="G372" s="548"/>
      <c r="H372" s="548"/>
      <c r="I372" s="548"/>
      <c r="J372" s="548"/>
      <c r="K372" s="548"/>
      <c r="L372" s="548"/>
      <c r="M372" s="548"/>
      <c r="N372" s="548"/>
      <c r="O372" s="548"/>
      <c r="P372" s="548"/>
      <c r="Q372" s="548"/>
      <c r="R372" s="549"/>
      <c r="S372" s="103"/>
      <c r="T372" s="103"/>
      <c r="U372" s="103"/>
      <c r="V372" s="103"/>
      <c r="W372" s="103"/>
      <c r="X372" s="103"/>
      <c r="Y372" s="103"/>
      <c r="Z372" s="103"/>
      <c r="AA372" s="103"/>
      <c r="AB372" s="103"/>
      <c r="AC372" s="103"/>
      <c r="AD372" s="103"/>
      <c r="AE372" s="2"/>
    </row>
    <row r="373" spans="1:39" ht="15" customHeight="1">
      <c r="A373" s="18"/>
      <c r="B373" s="51"/>
      <c r="C373" s="768" t="s">
        <v>4998</v>
      </c>
      <c r="D373" s="769"/>
      <c r="E373" s="770"/>
      <c r="F373" s="547" t="s">
        <v>6510</v>
      </c>
      <c r="G373" s="548"/>
      <c r="H373" s="548"/>
      <c r="I373" s="548"/>
      <c r="J373" s="548"/>
      <c r="K373" s="548"/>
      <c r="L373" s="548"/>
      <c r="M373" s="548"/>
      <c r="N373" s="548"/>
      <c r="O373" s="548"/>
      <c r="P373" s="548"/>
      <c r="Q373" s="548"/>
      <c r="R373" s="549"/>
      <c r="S373" s="103"/>
      <c r="T373" s="103"/>
      <c r="U373" s="103"/>
      <c r="V373" s="103"/>
      <c r="W373" s="103"/>
      <c r="X373" s="103"/>
      <c r="Y373" s="103"/>
      <c r="Z373" s="103"/>
      <c r="AA373" s="103"/>
      <c r="AB373" s="103"/>
      <c r="AC373" s="103"/>
      <c r="AD373" s="103"/>
      <c r="AE373" s="2"/>
    </row>
    <row r="374" spans="1:39" ht="15" customHeight="1">
      <c r="A374" s="18"/>
      <c r="B374" s="51"/>
      <c r="C374" s="197"/>
      <c r="D374" s="197"/>
      <c r="E374" s="197"/>
      <c r="F374" s="197"/>
      <c r="G374" s="197"/>
      <c r="N374" s="62"/>
      <c r="O374" s="60"/>
      <c r="P374" s="60"/>
      <c r="Q374" s="60"/>
      <c r="R374" s="62"/>
      <c r="S374" s="135">
        <f>IF(AND(SUM(S367:S373)=0,COUNTIF(S367:S373,"NS")&gt;0),"NS",
IF(AND(SUM(S367:S373)=0,COUNTIF(S367:S373,0)&gt;0),0,
IF(AND(SUM(S367:S373)=0,COUNTIF(S367:S373,"NA")&gt;0),"NA",
SUM(S367:S373))))</f>
        <v>0</v>
      </c>
      <c r="T374" s="135">
        <f t="shared" ref="T374:AD374" si="89">IF(AND(SUM(T367:T373)=0,COUNTIF(T367:T373,"NS")&gt;0),"NS",
IF(AND(SUM(T367:T373)=0,COUNTIF(T367:T373,0)&gt;0),0,
IF(AND(SUM(T367:T373)=0,COUNTIF(T367:T373,"NA")&gt;0),"NA",
SUM(T367:T373))))</f>
        <v>0</v>
      </c>
      <c r="U374" s="135">
        <f t="shared" si="89"/>
        <v>0</v>
      </c>
      <c r="V374" s="135">
        <f t="shared" si="89"/>
        <v>0</v>
      </c>
      <c r="W374" s="135">
        <f t="shared" si="89"/>
        <v>0</v>
      </c>
      <c r="X374" s="135">
        <f t="shared" si="89"/>
        <v>0</v>
      </c>
      <c r="Y374" s="135">
        <f t="shared" si="89"/>
        <v>0</v>
      </c>
      <c r="Z374" s="135">
        <f t="shared" si="89"/>
        <v>0</v>
      </c>
      <c r="AA374" s="135">
        <f t="shared" si="89"/>
        <v>0</v>
      </c>
      <c r="AB374" s="135">
        <f t="shared" si="89"/>
        <v>0</v>
      </c>
      <c r="AC374" s="135">
        <f t="shared" si="89"/>
        <v>0</v>
      </c>
      <c r="AD374" s="135">
        <f t="shared" si="89"/>
        <v>0</v>
      </c>
      <c r="AE374" s="2"/>
    </row>
    <row r="375" spans="1:39" ht="15" customHeight="1">
      <c r="A375" s="18"/>
      <c r="B375" s="51"/>
      <c r="C375" s="197"/>
      <c r="D375" s="197"/>
      <c r="E375" s="197"/>
      <c r="F375" s="197"/>
      <c r="G375" s="197"/>
      <c r="H375" s="197"/>
      <c r="I375" s="197"/>
      <c r="O375" s="20"/>
      <c r="P375" s="62"/>
      <c r="Q375" s="20"/>
      <c r="R375" s="62"/>
      <c r="S375" s="59"/>
      <c r="T375" s="59"/>
      <c r="U375" s="59"/>
      <c r="V375" s="59"/>
      <c r="W375" s="59"/>
      <c r="X375" s="59"/>
      <c r="Y375" s="59"/>
      <c r="Z375" s="59"/>
      <c r="AA375" s="59"/>
      <c r="AB375" s="59"/>
      <c r="AC375" s="59"/>
      <c r="AD375" s="59"/>
      <c r="AE375" s="2"/>
    </row>
    <row r="376" spans="1:39" ht="24" customHeight="1">
      <c r="A376" s="18"/>
      <c r="B376" s="51"/>
      <c r="C376" s="536" t="s">
        <v>5117</v>
      </c>
      <c r="D376" s="536"/>
      <c r="E376" s="536"/>
      <c r="F376" s="536"/>
      <c r="G376" s="536"/>
      <c r="H376" s="536"/>
      <c r="I376" s="536"/>
      <c r="J376" s="536"/>
      <c r="K376" s="536"/>
      <c r="L376" s="536"/>
      <c r="M376" s="536"/>
      <c r="N376" s="536"/>
      <c r="O376" s="536"/>
      <c r="P376" s="536"/>
      <c r="Q376" s="536"/>
      <c r="R376" s="536"/>
      <c r="S376" s="536"/>
      <c r="T376" s="536"/>
      <c r="U376" s="536"/>
      <c r="V376" s="536"/>
      <c r="W376" s="536"/>
      <c r="X376" s="536"/>
      <c r="Y376" s="536"/>
      <c r="Z376" s="536"/>
      <c r="AA376" s="536"/>
      <c r="AB376" s="536"/>
      <c r="AC376" s="536"/>
      <c r="AD376" s="536"/>
      <c r="AE376" s="2"/>
    </row>
    <row r="377" spans="1:39" ht="60" customHeight="1">
      <c r="A377" s="18"/>
      <c r="B377" s="51"/>
      <c r="C377" s="905"/>
      <c r="D377" s="906"/>
      <c r="E377" s="906"/>
      <c r="F377" s="906"/>
      <c r="G377" s="906"/>
      <c r="H377" s="906"/>
      <c r="I377" s="906"/>
      <c r="J377" s="906"/>
      <c r="K377" s="906"/>
      <c r="L377" s="906"/>
      <c r="M377" s="906"/>
      <c r="N377" s="906"/>
      <c r="O377" s="906"/>
      <c r="P377" s="906"/>
      <c r="Q377" s="906"/>
      <c r="R377" s="906"/>
      <c r="S377" s="906"/>
      <c r="T377" s="906"/>
      <c r="U377" s="906"/>
      <c r="V377" s="906"/>
      <c r="W377" s="906"/>
      <c r="X377" s="906"/>
      <c r="Y377" s="906"/>
      <c r="Z377" s="906"/>
      <c r="AA377" s="906"/>
      <c r="AB377" s="906"/>
      <c r="AC377" s="906"/>
      <c r="AD377" s="907"/>
      <c r="AE377" s="2"/>
    </row>
    <row r="378" spans="1:39" ht="15" customHeight="1">
      <c r="A378" s="18"/>
      <c r="B378" s="470" t="str">
        <f>IF(EQ360=0,"", IF(EQ360=1,_xlfn.CONCAT("Error: Verificar la información registrada tomando en cuenta la instrucción ",ER360,"."),_xlfn.CONCAT("Error: Verificar la información registrada tomando en cuenta las instrucciones ",ER360)))</f>
        <v/>
      </c>
      <c r="C378" s="470"/>
      <c r="D378" s="470"/>
      <c r="E378" s="470"/>
      <c r="F378" s="470"/>
      <c r="G378" s="470"/>
      <c r="H378" s="470"/>
      <c r="I378" s="470"/>
      <c r="J378" s="470"/>
      <c r="K378" s="470"/>
      <c r="L378" s="470"/>
      <c r="M378" s="470"/>
      <c r="N378" s="470"/>
      <c r="O378" s="470"/>
      <c r="P378" s="470"/>
      <c r="Q378" s="470"/>
      <c r="R378" s="470"/>
      <c r="S378" s="470"/>
      <c r="T378" s="470"/>
      <c r="U378" s="470"/>
      <c r="V378" s="470"/>
      <c r="W378" s="470"/>
      <c r="X378" s="470"/>
      <c r="Y378" s="470"/>
      <c r="Z378" s="470"/>
      <c r="AA378" s="470"/>
      <c r="AB378" s="470"/>
      <c r="AC378" s="470"/>
      <c r="AD378" s="470"/>
      <c r="AE378" s="2"/>
    </row>
    <row r="379" spans="1:39" ht="15" customHeight="1">
      <c r="A379" s="18"/>
      <c r="B379" s="471" t="str">
        <f>IF(FL359=0,"","Error: Debe completar toda la información requerida.")</f>
        <v/>
      </c>
      <c r="C379" s="471"/>
      <c r="D379" s="471"/>
      <c r="E379" s="471"/>
      <c r="F379" s="471"/>
      <c r="G379" s="471"/>
      <c r="H379" s="471"/>
      <c r="I379" s="471"/>
      <c r="J379" s="471"/>
      <c r="K379" s="471"/>
      <c r="L379" s="471"/>
      <c r="M379" s="471"/>
      <c r="N379" s="471"/>
      <c r="O379" s="471"/>
      <c r="P379" s="471"/>
      <c r="Q379" s="471"/>
      <c r="R379" s="471"/>
      <c r="S379" s="471"/>
      <c r="T379" s="471"/>
      <c r="U379" s="471"/>
      <c r="V379" s="471"/>
      <c r="W379" s="471"/>
      <c r="X379" s="471"/>
      <c r="Y379" s="471"/>
      <c r="Z379" s="471"/>
      <c r="AA379" s="471"/>
      <c r="AB379" s="471"/>
      <c r="AC379" s="471"/>
      <c r="AD379" s="471"/>
      <c r="AE379" s="2"/>
    </row>
    <row r="380" spans="1:39" ht="15" customHeight="1">
      <c r="A380" s="18"/>
      <c r="AE380" s="2"/>
    </row>
    <row r="381" spans="1:39" ht="15" customHeight="1">
      <c r="A381" s="18"/>
      <c r="B381" s="254"/>
      <c r="C381" s="254"/>
      <c r="D381" s="254"/>
      <c r="E381" s="254"/>
      <c r="F381" s="254"/>
      <c r="G381" s="254"/>
      <c r="H381" s="254"/>
      <c r="I381" s="254"/>
      <c r="J381" s="254"/>
      <c r="K381" s="254"/>
      <c r="L381" s="254"/>
      <c r="M381" s="254"/>
      <c r="N381" s="254"/>
      <c r="O381" s="254"/>
      <c r="P381" s="254"/>
      <c r="Q381" s="254"/>
      <c r="R381" s="254"/>
      <c r="S381" s="254"/>
      <c r="T381" s="254"/>
      <c r="U381" s="254"/>
      <c r="V381" s="254"/>
      <c r="W381" s="254"/>
      <c r="X381" s="254"/>
      <c r="Y381" s="254"/>
      <c r="Z381" s="254"/>
      <c r="AA381" s="254"/>
      <c r="AB381" s="254"/>
      <c r="AC381" s="254"/>
      <c r="AD381" s="254"/>
      <c r="AE381" s="2"/>
    </row>
    <row r="382" spans="1:39" ht="15" customHeight="1">
      <c r="A382" s="18"/>
      <c r="AE382" s="2"/>
    </row>
    <row r="383" spans="1:39" ht="15" customHeight="1">
      <c r="A383" s="18"/>
      <c r="B383" s="51"/>
      <c r="C383" s="51"/>
      <c r="D383" s="51"/>
      <c r="E383" s="51"/>
      <c r="F383" s="51"/>
      <c r="G383" s="51"/>
      <c r="H383" s="51"/>
      <c r="I383" s="51"/>
      <c r="J383" s="51"/>
      <c r="K383" s="51"/>
      <c r="L383" s="51"/>
      <c r="M383" s="51"/>
      <c r="N383" s="235"/>
      <c r="O383" s="59"/>
      <c r="P383" s="59"/>
      <c r="Q383" s="59"/>
      <c r="R383" s="59"/>
      <c r="S383" s="59"/>
      <c r="T383" s="59"/>
      <c r="U383" s="59"/>
      <c r="V383" s="59"/>
      <c r="W383" s="59"/>
      <c r="X383" s="59"/>
      <c r="Y383" s="59"/>
      <c r="Z383" s="59"/>
      <c r="AA383" s="59"/>
      <c r="AB383" s="59"/>
      <c r="AC383" s="59"/>
      <c r="AD383" s="59"/>
      <c r="AE383" s="2"/>
    </row>
    <row r="384" spans="1:39" ht="24" customHeight="1">
      <c r="A384" s="18" t="s">
        <v>6511</v>
      </c>
      <c r="B384" s="538" t="s">
        <v>6512</v>
      </c>
      <c r="C384" s="538"/>
      <c r="D384" s="538"/>
      <c r="E384" s="538"/>
      <c r="F384" s="538"/>
      <c r="G384" s="538"/>
      <c r="H384" s="538"/>
      <c r="I384" s="538"/>
      <c r="J384" s="538"/>
      <c r="K384" s="538"/>
      <c r="L384" s="538"/>
      <c r="M384" s="538"/>
      <c r="N384" s="538"/>
      <c r="O384" s="538"/>
      <c r="P384" s="538"/>
      <c r="Q384" s="538"/>
      <c r="R384" s="538"/>
      <c r="S384" s="538"/>
      <c r="T384" s="538"/>
      <c r="U384" s="538"/>
      <c r="V384" s="538"/>
      <c r="W384" s="538"/>
      <c r="X384" s="538"/>
      <c r="Y384" s="538"/>
      <c r="Z384" s="538"/>
      <c r="AA384" s="538"/>
      <c r="AB384" s="538"/>
      <c r="AC384" s="538"/>
      <c r="AD384" s="538"/>
      <c r="AE384" s="2"/>
      <c r="AH384" s="522" t="s">
        <v>5066</v>
      </c>
      <c r="AI384" s="522"/>
      <c r="AJ384" s="522" t="s">
        <v>5067</v>
      </c>
      <c r="AK384" s="522"/>
      <c r="AL384" s="522" t="s">
        <v>5068</v>
      </c>
      <c r="AM384" s="522"/>
    </row>
    <row r="385" spans="1:69" ht="39.75" customHeight="1">
      <c r="A385" s="60"/>
      <c r="B385" s="284"/>
      <c r="C385" s="492" t="s">
        <v>6513</v>
      </c>
      <c r="D385" s="492"/>
      <c r="E385" s="492"/>
      <c r="F385" s="492"/>
      <c r="G385" s="492"/>
      <c r="H385" s="492"/>
      <c r="I385" s="492"/>
      <c r="J385" s="492"/>
      <c r="K385" s="492"/>
      <c r="L385" s="492"/>
      <c r="M385" s="492"/>
      <c r="N385" s="492"/>
      <c r="O385" s="492"/>
      <c r="P385" s="492"/>
      <c r="Q385" s="492"/>
      <c r="R385" s="492"/>
      <c r="S385" s="492"/>
      <c r="T385" s="492"/>
      <c r="U385" s="492"/>
      <c r="V385" s="492"/>
      <c r="W385" s="492"/>
      <c r="X385" s="492"/>
      <c r="Y385" s="492"/>
      <c r="Z385" s="492"/>
      <c r="AA385" s="492"/>
      <c r="AB385" s="492"/>
      <c r="AC385" s="492"/>
      <c r="AD385" s="492"/>
      <c r="AE385" s="2"/>
      <c r="AH385" s="522">
        <f>COUNTBLANK(S394:AD396)</f>
        <v>36</v>
      </c>
      <c r="AI385" s="522"/>
      <c r="AJ385" s="522">
        <v>36</v>
      </c>
      <c r="AK385" s="522"/>
      <c r="AL385" s="522">
        <v>18</v>
      </c>
      <c r="AM385" s="522"/>
    </row>
    <row r="386" spans="1:69" ht="32.25" customHeight="1">
      <c r="A386" s="156"/>
      <c r="B386" s="284"/>
      <c r="C386" s="492" t="s">
        <v>6514</v>
      </c>
      <c r="D386" s="492"/>
      <c r="E386" s="492"/>
      <c r="F386" s="492"/>
      <c r="G386" s="492"/>
      <c r="H386" s="492"/>
      <c r="I386" s="492"/>
      <c r="J386" s="492"/>
      <c r="K386" s="492"/>
      <c r="L386" s="492"/>
      <c r="M386" s="492"/>
      <c r="N386" s="492"/>
      <c r="O386" s="492"/>
      <c r="P386" s="492"/>
      <c r="Q386" s="492"/>
      <c r="R386" s="492"/>
      <c r="S386" s="492"/>
      <c r="T386" s="492"/>
      <c r="U386" s="492"/>
      <c r="V386" s="492"/>
      <c r="W386" s="492"/>
      <c r="X386" s="492"/>
      <c r="Y386" s="492"/>
      <c r="Z386" s="492"/>
      <c r="AA386" s="492"/>
      <c r="AB386" s="492"/>
      <c r="AC386" s="492"/>
      <c r="AD386" s="492"/>
      <c r="AE386" s="2"/>
    </row>
    <row r="387" spans="1:69" ht="72" customHeight="1">
      <c r="A387" s="156"/>
      <c r="B387" s="334"/>
      <c r="C387" s="617" t="s">
        <v>6515</v>
      </c>
      <c r="D387" s="617"/>
      <c r="E387" s="617"/>
      <c r="F387" s="617"/>
      <c r="G387" s="617"/>
      <c r="H387" s="617"/>
      <c r="I387" s="617"/>
      <c r="J387" s="617"/>
      <c r="K387" s="617"/>
      <c r="L387" s="617"/>
      <c r="M387" s="617"/>
      <c r="N387" s="617"/>
      <c r="O387" s="617"/>
      <c r="P387" s="617"/>
      <c r="Q387" s="617"/>
      <c r="R387" s="617"/>
      <c r="S387" s="617"/>
      <c r="T387" s="617"/>
      <c r="U387" s="617"/>
      <c r="V387" s="617"/>
      <c r="W387" s="617"/>
      <c r="X387" s="617"/>
      <c r="Y387" s="617"/>
      <c r="Z387" s="617"/>
      <c r="AA387" s="617"/>
      <c r="AB387" s="617"/>
      <c r="AC387" s="617"/>
      <c r="AD387" s="617"/>
      <c r="AE387" s="2"/>
    </row>
    <row r="388" spans="1:69" ht="36" customHeight="1">
      <c r="A388" s="60"/>
      <c r="B388" s="286"/>
      <c r="C388" s="492" t="s">
        <v>6516</v>
      </c>
      <c r="D388" s="492"/>
      <c r="E388" s="492"/>
      <c r="F388" s="492"/>
      <c r="G388" s="492"/>
      <c r="H388" s="492"/>
      <c r="I388" s="492"/>
      <c r="J388" s="492"/>
      <c r="K388" s="492"/>
      <c r="L388" s="492"/>
      <c r="M388" s="492"/>
      <c r="N388" s="492"/>
      <c r="O388" s="492"/>
      <c r="P388" s="492"/>
      <c r="Q388" s="492"/>
      <c r="R388" s="492"/>
      <c r="S388" s="492"/>
      <c r="T388" s="492"/>
      <c r="U388" s="492"/>
      <c r="V388" s="492"/>
      <c r="W388" s="492"/>
      <c r="X388" s="492"/>
      <c r="Y388" s="492"/>
      <c r="Z388" s="492"/>
      <c r="AA388" s="492"/>
      <c r="AB388" s="492"/>
      <c r="AC388" s="492"/>
      <c r="AD388" s="492"/>
      <c r="AE388" s="2"/>
    </row>
    <row r="389" spans="1:69" ht="36" customHeight="1">
      <c r="A389" s="156"/>
      <c r="B389" s="286"/>
      <c r="C389" s="492" t="s">
        <v>6517</v>
      </c>
      <c r="D389" s="492"/>
      <c r="E389" s="492"/>
      <c r="F389" s="492"/>
      <c r="G389" s="492"/>
      <c r="H389" s="492"/>
      <c r="I389" s="492"/>
      <c r="J389" s="492"/>
      <c r="K389" s="492"/>
      <c r="L389" s="492"/>
      <c r="M389" s="492"/>
      <c r="N389" s="492"/>
      <c r="O389" s="492"/>
      <c r="P389" s="492"/>
      <c r="Q389" s="492"/>
      <c r="R389" s="492"/>
      <c r="S389" s="492"/>
      <c r="T389" s="492"/>
      <c r="U389" s="492"/>
      <c r="V389" s="492"/>
      <c r="W389" s="492"/>
      <c r="X389" s="492"/>
      <c r="Y389" s="492"/>
      <c r="Z389" s="492"/>
      <c r="AA389" s="492"/>
      <c r="AB389" s="492"/>
      <c r="AC389" s="492"/>
      <c r="AD389" s="492"/>
      <c r="AE389" s="2"/>
    </row>
    <row r="390" spans="1:69" ht="15" customHeight="1">
      <c r="A390" s="18"/>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
    </row>
    <row r="391" spans="1:69" ht="24" customHeight="1">
      <c r="A391" s="18"/>
      <c r="B391" s="220"/>
      <c r="C391" s="611" t="s">
        <v>6518</v>
      </c>
      <c r="D391" s="611"/>
      <c r="E391" s="611"/>
      <c r="F391" s="611"/>
      <c r="G391" s="611"/>
      <c r="H391" s="611"/>
      <c r="I391" s="611"/>
      <c r="J391" s="611"/>
      <c r="K391" s="611"/>
      <c r="L391" s="611"/>
      <c r="M391" s="611"/>
      <c r="N391" s="611"/>
      <c r="O391" s="611"/>
      <c r="P391" s="611"/>
      <c r="Q391" s="611"/>
      <c r="R391" s="611"/>
      <c r="S391" s="445" t="s">
        <v>6519</v>
      </c>
      <c r="T391" s="445"/>
      <c r="U391" s="445"/>
      <c r="V391" s="445"/>
      <c r="W391" s="445"/>
      <c r="X391" s="445"/>
      <c r="Y391" s="445"/>
      <c r="Z391" s="445"/>
      <c r="AA391" s="445"/>
      <c r="AB391" s="445"/>
      <c r="AC391" s="445"/>
      <c r="AD391" s="445"/>
      <c r="AE391" s="2"/>
    </row>
    <row r="392" spans="1:69" ht="15" customHeight="1">
      <c r="A392" s="18"/>
      <c r="B392" s="220"/>
      <c r="C392" s="611"/>
      <c r="D392" s="611"/>
      <c r="E392" s="611"/>
      <c r="F392" s="611"/>
      <c r="G392" s="611"/>
      <c r="H392" s="611"/>
      <c r="I392" s="611"/>
      <c r="J392" s="611"/>
      <c r="K392" s="611"/>
      <c r="L392" s="611"/>
      <c r="M392" s="611"/>
      <c r="N392" s="611"/>
      <c r="O392" s="611"/>
      <c r="P392" s="611"/>
      <c r="Q392" s="611"/>
      <c r="R392" s="611"/>
      <c r="S392" s="450" t="s">
        <v>6403</v>
      </c>
      <c r="T392" s="450"/>
      <c r="U392" s="450"/>
      <c r="V392" s="450"/>
      <c r="W392" s="450"/>
      <c r="X392" s="450"/>
      <c r="Y392" s="460" t="s">
        <v>6404</v>
      </c>
      <c r="Z392" s="461"/>
      <c r="AA392" s="461"/>
      <c r="AB392" s="461"/>
      <c r="AC392" s="461"/>
      <c r="AD392" s="462"/>
      <c r="AE392" s="2"/>
      <c r="AN392" s="524" t="s">
        <v>6384</v>
      </c>
      <c r="AO392" s="525"/>
      <c r="AP392" s="525"/>
      <c r="AQ392" s="525"/>
      <c r="AR392" s="525"/>
      <c r="AS392" s="525"/>
      <c r="AT392" s="525"/>
      <c r="AU392" s="525"/>
      <c r="AV392" s="525"/>
      <c r="AW392" s="526"/>
      <c r="AY392" s="524" t="s">
        <v>5375</v>
      </c>
      <c r="AZ392" s="525"/>
      <c r="BA392" s="525"/>
      <c r="BB392" s="525"/>
      <c r="BC392" s="525"/>
      <c r="BD392" s="525"/>
      <c r="BE392" s="525"/>
      <c r="BF392" s="525"/>
      <c r="BG392" s="525"/>
      <c r="BH392" s="526"/>
      <c r="BJ392" s="522" t="s">
        <v>5104</v>
      </c>
      <c r="BK392" s="522"/>
      <c r="BL392" s="522"/>
      <c r="BM392" s="522"/>
      <c r="BN392" s="522"/>
      <c r="BO392" s="522"/>
      <c r="BP392" s="522"/>
      <c r="BQ392" s="522"/>
    </row>
    <row r="393" spans="1:69" ht="72" customHeight="1">
      <c r="A393" s="18"/>
      <c r="B393" s="220"/>
      <c r="C393" s="611"/>
      <c r="D393" s="611"/>
      <c r="E393" s="611"/>
      <c r="F393" s="611"/>
      <c r="G393" s="611"/>
      <c r="H393" s="611"/>
      <c r="I393" s="611"/>
      <c r="J393" s="611"/>
      <c r="K393" s="611"/>
      <c r="L393" s="611"/>
      <c r="M393" s="611"/>
      <c r="N393" s="611"/>
      <c r="O393" s="611"/>
      <c r="P393" s="611"/>
      <c r="Q393" s="611"/>
      <c r="R393" s="611"/>
      <c r="S393" s="738" t="s">
        <v>5757</v>
      </c>
      <c r="T393" s="740"/>
      <c r="U393" s="738" t="s">
        <v>5758</v>
      </c>
      <c r="V393" s="740"/>
      <c r="W393" s="693" t="s">
        <v>6321</v>
      </c>
      <c r="X393" s="694"/>
      <c r="Y393" s="693" t="s">
        <v>5757</v>
      </c>
      <c r="Z393" s="694"/>
      <c r="AA393" s="693" t="s">
        <v>5758</v>
      </c>
      <c r="AB393" s="694"/>
      <c r="AC393" s="693" t="s">
        <v>6321</v>
      </c>
      <c r="AD393" s="694"/>
      <c r="AE393" s="2"/>
      <c r="AH393" s="522" t="s">
        <v>6382</v>
      </c>
      <c r="AI393" s="522"/>
      <c r="AK393" s="522" t="s">
        <v>6383</v>
      </c>
      <c r="AL393" s="522"/>
      <c r="AN393" s="522" t="s">
        <v>5926</v>
      </c>
      <c r="AO393" s="522"/>
      <c r="AP393" s="878" t="s">
        <v>5093</v>
      </c>
      <c r="AQ393" s="878"/>
      <c r="AR393" s="878" t="s">
        <v>5781</v>
      </c>
      <c r="AS393" s="878"/>
      <c r="AT393" s="878" t="s">
        <v>5782</v>
      </c>
      <c r="AU393" s="878"/>
      <c r="AV393" s="878" t="s">
        <v>6386</v>
      </c>
      <c r="AW393" s="878"/>
      <c r="AY393" s="522" t="s">
        <v>5926</v>
      </c>
      <c r="AZ393" s="522"/>
      <c r="BA393" s="878" t="s">
        <v>5093</v>
      </c>
      <c r="BB393" s="878"/>
      <c r="BC393" s="878" t="s">
        <v>5781</v>
      </c>
      <c r="BD393" s="878"/>
      <c r="BE393" s="878" t="s">
        <v>5782</v>
      </c>
      <c r="BF393" s="878"/>
      <c r="BG393" s="878" t="s">
        <v>6386</v>
      </c>
      <c r="BH393" s="878"/>
      <c r="BJ393" s="522" t="s">
        <v>5098</v>
      </c>
      <c r="BK393" s="522"/>
      <c r="BL393" s="522" t="s">
        <v>6520</v>
      </c>
      <c r="BM393" s="522"/>
      <c r="BN393" s="522" t="s">
        <v>6521</v>
      </c>
      <c r="BO393" s="522"/>
      <c r="BP393" s="860" t="s">
        <v>5063</v>
      </c>
      <c r="BQ393" s="860"/>
    </row>
    <row r="394" spans="1:69" ht="15" customHeight="1">
      <c r="A394" s="18"/>
      <c r="B394" s="220"/>
      <c r="C394" s="187" t="s">
        <v>4992</v>
      </c>
      <c r="D394" s="591" t="s">
        <v>6522</v>
      </c>
      <c r="E394" s="592"/>
      <c r="F394" s="592"/>
      <c r="G394" s="592"/>
      <c r="H394" s="592"/>
      <c r="I394" s="592"/>
      <c r="J394" s="592"/>
      <c r="K394" s="592"/>
      <c r="L394" s="592"/>
      <c r="M394" s="592"/>
      <c r="N394" s="592"/>
      <c r="O394" s="592"/>
      <c r="P394" s="592"/>
      <c r="Q394" s="592"/>
      <c r="R394" s="593"/>
      <c r="S394" s="447"/>
      <c r="T394" s="449"/>
      <c r="U394" s="447"/>
      <c r="V394" s="449"/>
      <c r="W394" s="447"/>
      <c r="X394" s="449"/>
      <c r="Y394" s="447"/>
      <c r="Z394" s="449"/>
      <c r="AA394" s="447"/>
      <c r="AB394" s="449"/>
      <c r="AC394" s="447"/>
      <c r="AD394" s="449"/>
      <c r="AE394" s="2"/>
      <c r="AH394" s="597">
        <f>IF($AH$180=$AJ$180,0,IF(SUM($S$353:$U$353)&gt;0,0,1))</f>
        <v>0</v>
      </c>
      <c r="AI394" s="597"/>
      <c r="AK394" s="597">
        <f>IF($AH$180=$AJ$180,0,IF(SUM($V$353:$X$353)&gt;0,0,1))</f>
        <v>0</v>
      </c>
      <c r="AL394" s="597"/>
      <c r="AN394" s="522" t="s">
        <v>6505</v>
      </c>
      <c r="AO394" s="522"/>
      <c r="AP394" s="522">
        <f>IF($AH$385=$AJ$385,0,SUM($S$353:$U$353))</f>
        <v>0</v>
      </c>
      <c r="AQ394" s="522"/>
      <c r="AR394" s="522">
        <f>IF($AH$385=$AJ$385,0,$S$353)</f>
        <v>0</v>
      </c>
      <c r="AS394" s="522"/>
      <c r="AT394" s="522">
        <f>IF($AH$385=$AJ$385,0,$T$353)</f>
        <v>0</v>
      </c>
      <c r="AU394" s="522"/>
      <c r="AV394" s="522">
        <f>IF($AH$385=$AJ$385,0,$U$353)</f>
        <v>0</v>
      </c>
      <c r="AW394" s="522"/>
      <c r="AY394" s="522" t="s">
        <v>6505</v>
      </c>
      <c r="AZ394" s="522"/>
      <c r="BA394" s="522">
        <f>IF($AH$385=$AJ$385,0,SUM($V$353:$X$353))</f>
        <v>0</v>
      </c>
      <c r="BB394" s="522"/>
      <c r="BC394" s="522">
        <f>IF($AH$385=$AJ$385,0,$V$353)</f>
        <v>0</v>
      </c>
      <c r="BD394" s="522"/>
      <c r="BE394" s="522">
        <f>IF($AH$385=$AJ$385,0,$W$353)</f>
        <v>0</v>
      </c>
      <c r="BF394" s="522"/>
      <c r="BG394" s="522">
        <f>IF($AH$385=$AJ$385,0,$X$353)</f>
        <v>0</v>
      </c>
      <c r="BH394" s="522"/>
      <c r="BJ394" s="522">
        <v>1</v>
      </c>
      <c r="BK394" s="522"/>
      <c r="BL394" s="522">
        <f>IF($AH$385=$AJ$385,0,IF(OR(AND($AH$394=0,COUNTBLANK(S394:X394)=3),AND($AH$394=1,COUNTBLANK(S394:X394)=6)),0,1))</f>
        <v>0</v>
      </c>
      <c r="BM394" s="522"/>
      <c r="BN394" s="522">
        <f>IF($AH$385=$AJ$385,0,IF(OR(AND($AK$394=0,COUNTBLANK(Y394:AD394)=3),AND($AK$394=1,COUNTBLANK(Y394:AD394)=6)),0,1))</f>
        <v>0</v>
      </c>
      <c r="BO394" s="522"/>
      <c r="BP394" s="522">
        <f>SUM(BL394:BO394)</f>
        <v>0</v>
      </c>
      <c r="BQ394" s="522"/>
    </row>
    <row r="395" spans="1:69" ht="15" customHeight="1">
      <c r="A395" s="18"/>
      <c r="B395" s="220"/>
      <c r="C395" s="53" t="s">
        <v>4994</v>
      </c>
      <c r="D395" s="591" t="s">
        <v>6523</v>
      </c>
      <c r="E395" s="592"/>
      <c r="F395" s="592"/>
      <c r="G395" s="592"/>
      <c r="H395" s="592"/>
      <c r="I395" s="592"/>
      <c r="J395" s="592"/>
      <c r="K395" s="592"/>
      <c r="L395" s="592"/>
      <c r="M395" s="592"/>
      <c r="N395" s="592"/>
      <c r="O395" s="592"/>
      <c r="P395" s="592"/>
      <c r="Q395" s="592"/>
      <c r="R395" s="593"/>
      <c r="S395" s="447"/>
      <c r="T395" s="449"/>
      <c r="U395" s="447"/>
      <c r="V395" s="449"/>
      <c r="W395" s="447"/>
      <c r="X395" s="449"/>
      <c r="Y395" s="447"/>
      <c r="Z395" s="449"/>
      <c r="AA395" s="447"/>
      <c r="AB395" s="449"/>
      <c r="AC395" s="447"/>
      <c r="AD395" s="449"/>
      <c r="AE395" s="2"/>
      <c r="AN395" s="522" t="s">
        <v>6524</v>
      </c>
      <c r="AO395" s="522"/>
      <c r="AP395" s="522">
        <f>IF($AH$385=$AJ$385,0,SUM(S397:X397))</f>
        <v>0</v>
      </c>
      <c r="AQ395" s="522"/>
      <c r="AR395" s="522">
        <f>IF($AH$385=$AJ$385,0,S397)</f>
        <v>0</v>
      </c>
      <c r="AS395" s="522"/>
      <c r="AT395" s="522">
        <f>IF($AH$385=$AJ$385,0,U397)</f>
        <v>0</v>
      </c>
      <c r="AU395" s="522"/>
      <c r="AV395" s="522">
        <f>IF($AH$385=$AJ$385,0,W397)</f>
        <v>0</v>
      </c>
      <c r="AW395" s="522"/>
      <c r="AY395" s="522" t="s">
        <v>6524</v>
      </c>
      <c r="AZ395" s="522"/>
      <c r="BA395" s="522">
        <f>IF($AH$385=$AJ$385,0,SUM(Y397:AD397))</f>
        <v>0</v>
      </c>
      <c r="BB395" s="522"/>
      <c r="BC395" s="522">
        <f>IF($AH$385=$AJ$385,0,Y397)</f>
        <v>0</v>
      </c>
      <c r="BD395" s="522"/>
      <c r="BE395" s="522">
        <f>IF($AH$385=$AJ$385,0,AA397)</f>
        <v>0</v>
      </c>
      <c r="BF395" s="522"/>
      <c r="BG395" s="522">
        <f>IF($AH$385=$AJ$385,0,AC397)</f>
        <v>0</v>
      </c>
      <c r="BH395" s="522"/>
      <c r="BJ395" s="522">
        <v>2</v>
      </c>
      <c r="BK395" s="522"/>
      <c r="BL395" s="522">
        <f t="shared" ref="BL395:BL396" si="90">IF($AH$385=$AJ$385,0,IF(OR(AND($AH$394=0,COUNTBLANK(S395:X395)=3),AND($AH$394=1,COUNTBLANK(S395:X395)=6)),0,1))</f>
        <v>0</v>
      </c>
      <c r="BM395" s="522"/>
      <c r="BN395" s="522">
        <f t="shared" ref="BN395:BN396" si="91">IF($AH$385=$AJ$385,0,IF(OR(AND($AK$394=0,COUNTBLANK(Y395:AD395)=3),AND($AK$394=1,COUNTBLANK(Y395:AD395)=6)),0,1))</f>
        <v>0</v>
      </c>
      <c r="BO395" s="522"/>
      <c r="BP395" s="522">
        <f t="shared" ref="BP395:BP396" si="92">SUM(BL395:BO395)</f>
        <v>0</v>
      </c>
      <c r="BQ395" s="522"/>
    </row>
    <row r="396" spans="1:69" ht="15" customHeight="1">
      <c r="A396" s="18"/>
      <c r="B396" s="220"/>
      <c r="C396" s="53" t="s">
        <v>4996</v>
      </c>
      <c r="D396" s="591" t="s">
        <v>385</v>
      </c>
      <c r="E396" s="592"/>
      <c r="F396" s="592"/>
      <c r="G396" s="592"/>
      <c r="H396" s="592"/>
      <c r="I396" s="592"/>
      <c r="J396" s="592"/>
      <c r="K396" s="592"/>
      <c r="L396" s="592"/>
      <c r="M396" s="592"/>
      <c r="N396" s="592"/>
      <c r="O396" s="592"/>
      <c r="P396" s="592"/>
      <c r="Q396" s="592"/>
      <c r="R396" s="593"/>
      <c r="S396" s="447"/>
      <c r="T396" s="449"/>
      <c r="U396" s="447"/>
      <c r="V396" s="449"/>
      <c r="W396" s="447"/>
      <c r="X396" s="449"/>
      <c r="Y396" s="447"/>
      <c r="Z396" s="449"/>
      <c r="AA396" s="447"/>
      <c r="AB396" s="449"/>
      <c r="AC396" s="447"/>
      <c r="AD396" s="449"/>
      <c r="AE396" s="2"/>
      <c r="AN396" s="522" t="s">
        <v>5096</v>
      </c>
      <c r="AO396" s="522"/>
      <c r="AP396" s="522">
        <f>IF($AH$385=$AJ$385,0,IF(OR(AP395=AP394,AND(AP394&gt;0,COUNTIF(S397:X397,"NS")=3)),0,1))</f>
        <v>0</v>
      </c>
      <c r="AQ396" s="522"/>
      <c r="AR396" s="522">
        <f>IF($AH$385=$AJ$385,0,IF(OR(AR395=AR394,AND(AR394&gt;0,AR395="NS")),0,1))</f>
        <v>0</v>
      </c>
      <c r="AS396" s="522"/>
      <c r="AT396" s="522">
        <f>IF($AH$385=$AJ$385,0,IF(OR(AT395=AT394,AND(AT394&gt;0,AT395="NS")),0,1))</f>
        <v>0</v>
      </c>
      <c r="AU396" s="522"/>
      <c r="AV396" s="522">
        <f>IF($AH$385=$AJ$385,0,IF(OR(AV395=AV394,AND(AV394&gt;0,AV395="NS")),0,1))</f>
        <v>0</v>
      </c>
      <c r="AW396" s="522"/>
      <c r="AY396" s="522" t="s">
        <v>5096</v>
      </c>
      <c r="AZ396" s="522"/>
      <c r="BA396" s="522">
        <f>IF($AH$385=$AJ$385,0,IF(OR(BA395=BA394,AND(BA394&gt;0,COUNTIF(Y397:AD397,"NS")=3)),0,1))</f>
        <v>0</v>
      </c>
      <c r="BB396" s="522"/>
      <c r="BC396" s="522">
        <f>IF($AH$385=$AJ$385,0,IF(OR(BC395=BC394,AND(BC394&gt;0,BC395="NS")),0,1))</f>
        <v>0</v>
      </c>
      <c r="BD396" s="522"/>
      <c r="BE396" s="522">
        <f>IF($AH$385=$AJ$385,0,IF(OR(BE395=BE394,AND(BE394&gt;0,BE395="NS")),0,1))</f>
        <v>0</v>
      </c>
      <c r="BF396" s="522"/>
      <c r="BG396" s="522">
        <f>IF($AH$385=$AJ$385,0,IF(OR(BG395=BG394,AND(BG394&gt;0,BG395="NS")),0,1))</f>
        <v>0</v>
      </c>
      <c r="BH396" s="522"/>
      <c r="BJ396" s="522">
        <v>3</v>
      </c>
      <c r="BK396" s="522"/>
      <c r="BL396" s="522">
        <f t="shared" si="90"/>
        <v>0</v>
      </c>
      <c r="BM396" s="522"/>
      <c r="BN396" s="522">
        <f t="shared" si="91"/>
        <v>0</v>
      </c>
      <c r="BO396" s="522"/>
      <c r="BP396" s="522">
        <f t="shared" si="92"/>
        <v>0</v>
      </c>
      <c r="BQ396" s="522"/>
    </row>
    <row r="397" spans="1:69">
      <c r="A397" s="18"/>
      <c r="B397" s="51"/>
      <c r="C397" s="197"/>
      <c r="D397" s="197"/>
      <c r="R397" s="62" t="s">
        <v>5115</v>
      </c>
      <c r="S397" s="442">
        <f>IF(AND(SUM(S394:T396)=0,COUNTIF(S394:T396,"NS")&gt;0),"NS",
IF(AND(SUM(S394:T396)=0,COUNTIF(S394:T396,0)&gt;0),0,
IF(AND(SUM(S394:T396)=0,COUNTIF(S394:T396,"NA")&gt;0),"NA",
SUM(S394:T396))))</f>
        <v>0</v>
      </c>
      <c r="T397" s="444"/>
      <c r="U397" s="442">
        <f t="shared" ref="U397" si="93">IF(AND(SUM(U394:V396)=0,COUNTIF(U394:V396,"NS")&gt;0),"NS",
IF(AND(SUM(U394:V396)=0,COUNTIF(U394:V396,0)&gt;0),0,
IF(AND(SUM(U394:V396)=0,COUNTIF(U394:V396,"NA")&gt;0),"NA",
SUM(U394:V396))))</f>
        <v>0</v>
      </c>
      <c r="V397" s="444"/>
      <c r="W397" s="442">
        <f t="shared" ref="W397" si="94">IF(AND(SUM(W394:X396)=0,COUNTIF(W394:X396,"NS")&gt;0),"NS",
IF(AND(SUM(W394:X396)=0,COUNTIF(W394:X396,0)&gt;0),0,
IF(AND(SUM(W394:X396)=0,COUNTIF(W394:X396,"NA")&gt;0),"NA",
SUM(W394:X396))))</f>
        <v>0</v>
      </c>
      <c r="X397" s="444"/>
      <c r="Y397" s="442">
        <f t="shared" ref="Y397" si="95">IF(AND(SUM(Y394:Z396)=0,COUNTIF(Y394:Z396,"NS")&gt;0),"NS",
IF(AND(SUM(Y394:Z396)=0,COUNTIF(Y394:Z396,0)&gt;0),0,
IF(AND(SUM(Y394:Z396)=0,COUNTIF(Y394:Z396,"NA")&gt;0),"NA",
SUM(Y394:Z396))))</f>
        <v>0</v>
      </c>
      <c r="Z397" s="444"/>
      <c r="AA397" s="442">
        <f t="shared" ref="AA397" si="96">IF(AND(SUM(AA394:AB396)=0,COUNTIF(AA394:AB396,"NS")&gt;0),"NS",
IF(AND(SUM(AA394:AB396)=0,COUNTIF(AA394:AB396,0)&gt;0),0,
IF(AND(SUM(AA394:AB396)=0,COUNTIF(AA394:AB396,"NA")&gt;0),"NA",
SUM(AA394:AB396))))</f>
        <v>0</v>
      </c>
      <c r="AB397" s="444"/>
      <c r="AC397" s="442">
        <f t="shared" ref="AC397" si="97">IF(AND(SUM(AC394:AD396)=0,COUNTIF(AC394:AD396,"NS")&gt;0),"NS",
IF(AND(SUM(AC394:AD396)=0,COUNTIF(AC394:AD396,0)&gt;0),0,
IF(AND(SUM(AC394:AD396)=0,COUNTIF(AC394:AD396,"NA")&gt;0),"NA",
SUM(AC394:AD396))))</f>
        <v>0</v>
      </c>
      <c r="AD397" s="444"/>
      <c r="AE397" s="2"/>
      <c r="AV397" s="535">
        <f>SUM(AP396:AW396)</f>
        <v>0</v>
      </c>
      <c r="AW397" s="535"/>
      <c r="BG397" s="535">
        <f>SUM(BA396:BH396)</f>
        <v>0</v>
      </c>
      <c r="BH397" s="535"/>
      <c r="BP397" s="529">
        <f>SUM(BP394:BQ396)</f>
        <v>0</v>
      </c>
      <c r="BQ397" s="529"/>
    </row>
    <row r="398" spans="1:69" ht="15" customHeight="1">
      <c r="A398" s="18"/>
      <c r="B398" s="51"/>
      <c r="C398" s="51"/>
      <c r="D398" s="51"/>
      <c r="E398" s="51"/>
      <c r="F398" s="51"/>
      <c r="G398" s="51"/>
      <c r="H398" s="51"/>
      <c r="I398" s="51"/>
      <c r="J398" s="51"/>
      <c r="K398" s="51"/>
      <c r="L398" s="51"/>
      <c r="M398" s="51"/>
      <c r="N398" s="235"/>
      <c r="O398" s="59"/>
      <c r="P398" s="59"/>
      <c r="Q398" s="59"/>
      <c r="R398" s="59"/>
      <c r="S398" s="59"/>
      <c r="T398" s="59"/>
      <c r="U398" s="59"/>
      <c r="V398" s="59"/>
      <c r="W398" s="59"/>
      <c r="X398" s="59"/>
      <c r="Y398" s="59"/>
      <c r="Z398" s="59"/>
      <c r="AA398" s="59"/>
      <c r="AB398" s="59"/>
      <c r="AC398" s="59"/>
      <c r="AD398" s="59"/>
      <c r="AE398" s="2"/>
    </row>
    <row r="399" spans="1:69" ht="24" customHeight="1">
      <c r="A399" s="18"/>
      <c r="B399" s="12"/>
      <c r="C399" s="505" t="s">
        <v>5117</v>
      </c>
      <c r="D399" s="505"/>
      <c r="E399" s="505"/>
      <c r="F399" s="505"/>
      <c r="G399" s="505"/>
      <c r="H399" s="505"/>
      <c r="I399" s="505"/>
      <c r="J399" s="505"/>
      <c r="K399" s="505"/>
      <c r="L399" s="505"/>
      <c r="M399" s="505"/>
      <c r="N399" s="505"/>
      <c r="O399" s="505"/>
      <c r="P399" s="505"/>
      <c r="Q399" s="505"/>
      <c r="R399" s="505"/>
      <c r="S399" s="505"/>
      <c r="T399" s="505"/>
      <c r="U399" s="505"/>
      <c r="V399" s="505"/>
      <c r="W399" s="505"/>
      <c r="X399" s="505"/>
      <c r="Y399" s="505"/>
      <c r="Z399" s="505"/>
      <c r="AA399" s="505"/>
      <c r="AB399" s="505"/>
      <c r="AC399" s="505"/>
      <c r="AD399" s="505"/>
      <c r="AE399" s="2"/>
    </row>
    <row r="400" spans="1:69" ht="60" customHeight="1">
      <c r="A400" s="18"/>
      <c r="B400" s="28"/>
      <c r="C400" s="564"/>
      <c r="D400" s="565"/>
      <c r="E400" s="565"/>
      <c r="F400" s="565"/>
      <c r="G400" s="565"/>
      <c r="H400" s="565"/>
      <c r="I400" s="565"/>
      <c r="J400" s="565"/>
      <c r="K400" s="565"/>
      <c r="L400" s="565"/>
      <c r="M400" s="565"/>
      <c r="N400" s="565"/>
      <c r="O400" s="565"/>
      <c r="P400" s="565"/>
      <c r="Q400" s="565"/>
      <c r="R400" s="565"/>
      <c r="S400" s="565"/>
      <c r="T400" s="565"/>
      <c r="U400" s="565"/>
      <c r="V400" s="565"/>
      <c r="W400" s="565"/>
      <c r="X400" s="565"/>
      <c r="Y400" s="565"/>
      <c r="Z400" s="565"/>
      <c r="AA400" s="565"/>
      <c r="AB400" s="565"/>
      <c r="AC400" s="565"/>
      <c r="AD400" s="566"/>
      <c r="AE400" s="2"/>
    </row>
    <row r="401" spans="1:46" ht="15" customHeight="1">
      <c r="A401" s="18"/>
      <c r="B401" s="470" t="str">
        <f>IF(AV397=0,"", "Error: Verificar la información registrada tomando en cuenta la instrucción 4.")</f>
        <v/>
      </c>
      <c r="C401" s="470"/>
      <c r="D401" s="470"/>
      <c r="E401" s="470"/>
      <c r="F401" s="470"/>
      <c r="G401" s="470"/>
      <c r="H401" s="470"/>
      <c r="I401" s="470"/>
      <c r="J401" s="470"/>
      <c r="K401" s="470"/>
      <c r="L401" s="470"/>
      <c r="M401" s="470"/>
      <c r="N401" s="470"/>
      <c r="O401" s="470"/>
      <c r="P401" s="470"/>
      <c r="Q401" s="470"/>
      <c r="R401" s="470"/>
      <c r="S401" s="470"/>
      <c r="T401" s="470"/>
      <c r="U401" s="470"/>
      <c r="V401" s="470"/>
      <c r="W401" s="470"/>
      <c r="X401" s="470"/>
      <c r="Y401" s="470"/>
      <c r="Z401" s="470"/>
      <c r="AA401" s="470"/>
      <c r="AB401" s="470"/>
      <c r="AC401" s="470"/>
      <c r="AD401" s="470"/>
      <c r="AE401" s="2"/>
    </row>
    <row r="402" spans="1:46" ht="15" customHeight="1">
      <c r="A402" s="18"/>
      <c r="B402" s="470" t="str">
        <f>IF(BG397=0,"", "Error: Verificar la información registrada tomando en cuenta la instrucción 5.")</f>
        <v/>
      </c>
      <c r="C402" s="470"/>
      <c r="D402" s="470"/>
      <c r="E402" s="470"/>
      <c r="F402" s="470"/>
      <c r="G402" s="470"/>
      <c r="H402" s="470"/>
      <c r="I402" s="470"/>
      <c r="J402" s="470"/>
      <c r="K402" s="470"/>
      <c r="L402" s="470"/>
      <c r="M402" s="470"/>
      <c r="N402" s="470"/>
      <c r="O402" s="470"/>
      <c r="P402" s="470"/>
      <c r="Q402" s="470"/>
      <c r="R402" s="470"/>
      <c r="S402" s="470"/>
      <c r="T402" s="470"/>
      <c r="U402" s="470"/>
      <c r="V402" s="470"/>
      <c r="W402" s="470"/>
      <c r="X402" s="470"/>
      <c r="Y402" s="470"/>
      <c r="Z402" s="470"/>
      <c r="AA402" s="470"/>
      <c r="AB402" s="470"/>
      <c r="AC402" s="470"/>
      <c r="AD402" s="470"/>
      <c r="AE402" s="2"/>
    </row>
    <row r="403" spans="1:46" ht="15" customHeight="1">
      <c r="A403" s="18"/>
      <c r="B403" s="471" t="str">
        <f>IF(BP397=0,"","Error: Debe completar toda la información requerida.")</f>
        <v/>
      </c>
      <c r="C403" s="471"/>
      <c r="D403" s="471"/>
      <c r="E403" s="471"/>
      <c r="F403" s="471"/>
      <c r="G403" s="471"/>
      <c r="H403" s="471"/>
      <c r="I403" s="471"/>
      <c r="J403" s="471"/>
      <c r="K403" s="471"/>
      <c r="L403" s="471"/>
      <c r="M403" s="471"/>
      <c r="N403" s="471"/>
      <c r="O403" s="471"/>
      <c r="P403" s="471"/>
      <c r="Q403" s="471"/>
      <c r="R403" s="471"/>
      <c r="S403" s="471"/>
      <c r="T403" s="471"/>
      <c r="U403" s="471"/>
      <c r="V403" s="471"/>
      <c r="W403" s="471"/>
      <c r="X403" s="471"/>
      <c r="Y403" s="471"/>
      <c r="Z403" s="471"/>
      <c r="AA403" s="471"/>
      <c r="AB403" s="471"/>
      <c r="AC403" s="471"/>
      <c r="AD403" s="471"/>
      <c r="AE403" s="2"/>
    </row>
    <row r="404" spans="1:46" ht="15" customHeight="1">
      <c r="A404" s="18"/>
      <c r="AE404" s="2"/>
    </row>
    <row r="405" spans="1:46" ht="15" customHeight="1">
      <c r="A405" s="18"/>
      <c r="AE405" s="2"/>
    </row>
    <row r="406" spans="1:46" ht="15" customHeight="1">
      <c r="A406" s="18"/>
      <c r="B406" s="51"/>
      <c r="C406" s="51"/>
      <c r="D406" s="51"/>
      <c r="E406" s="51"/>
      <c r="F406" s="51"/>
      <c r="G406" s="51"/>
      <c r="H406" s="51"/>
      <c r="I406" s="51"/>
      <c r="J406" s="51"/>
      <c r="K406" s="51"/>
      <c r="L406" s="51"/>
      <c r="M406" s="51"/>
      <c r="N406" s="51"/>
      <c r="O406" s="51"/>
      <c r="P406" s="51"/>
      <c r="Q406" s="51"/>
      <c r="R406" s="51"/>
      <c r="S406" s="197"/>
      <c r="T406" s="197"/>
      <c r="U406" s="197"/>
      <c r="V406" s="197"/>
      <c r="W406" s="197"/>
      <c r="X406" s="197"/>
      <c r="Y406" s="197"/>
      <c r="Z406" s="197"/>
      <c r="AA406" s="197"/>
      <c r="AB406" s="197"/>
      <c r="AC406" s="197"/>
      <c r="AD406" s="197"/>
      <c r="AE406" s="2"/>
      <c r="AH406" s="522" t="s">
        <v>5062</v>
      </c>
      <c r="AI406" s="522"/>
      <c r="AJ406" s="522"/>
      <c r="AK406" s="522"/>
      <c r="AL406" s="522"/>
      <c r="AM406" s="522"/>
      <c r="AO406" s="522" t="s">
        <v>5062</v>
      </c>
      <c r="AP406" s="522"/>
      <c r="AQ406" s="522"/>
      <c r="AR406" s="522"/>
      <c r="AS406" s="522"/>
      <c r="AT406" s="522"/>
    </row>
    <row r="407" spans="1:46" ht="24" customHeight="1">
      <c r="A407" s="18" t="s">
        <v>6525</v>
      </c>
      <c r="B407" s="624" t="s">
        <v>6526</v>
      </c>
      <c r="C407" s="624"/>
      <c r="D407" s="624"/>
      <c r="E407" s="624"/>
      <c r="F407" s="624"/>
      <c r="G407" s="624"/>
      <c r="H407" s="624"/>
      <c r="I407" s="624"/>
      <c r="J407" s="624"/>
      <c r="K407" s="624"/>
      <c r="L407" s="624"/>
      <c r="M407" s="624"/>
      <c r="N407" s="624"/>
      <c r="O407" s="624"/>
      <c r="P407" s="624"/>
      <c r="Q407" s="624"/>
      <c r="R407" s="624"/>
      <c r="S407" s="624"/>
      <c r="T407" s="624"/>
      <c r="U407" s="624"/>
      <c r="V407" s="624"/>
      <c r="W407" s="624"/>
      <c r="X407" s="624"/>
      <c r="Y407" s="624"/>
      <c r="Z407" s="624"/>
      <c r="AA407" s="624"/>
      <c r="AB407" s="624"/>
      <c r="AC407" s="624"/>
      <c r="AD407" s="624"/>
      <c r="AE407" s="2"/>
      <c r="AH407" s="522" t="s">
        <v>5066</v>
      </c>
      <c r="AI407" s="522"/>
      <c r="AJ407" s="522" t="s">
        <v>5067</v>
      </c>
      <c r="AK407" s="522"/>
      <c r="AL407" s="522" t="s">
        <v>5068</v>
      </c>
      <c r="AM407" s="522"/>
      <c r="AO407" s="522" t="s">
        <v>5066</v>
      </c>
      <c r="AP407" s="522"/>
      <c r="AQ407" s="522" t="s">
        <v>5067</v>
      </c>
      <c r="AR407" s="522"/>
      <c r="AS407" s="522" t="s">
        <v>5068</v>
      </c>
      <c r="AT407" s="522"/>
    </row>
    <row r="408" spans="1:46" ht="24" customHeight="1">
      <c r="A408" s="60"/>
      <c r="B408" s="46"/>
      <c r="C408" s="594" t="s">
        <v>6527</v>
      </c>
      <c r="D408" s="594"/>
      <c r="E408" s="594"/>
      <c r="F408" s="594"/>
      <c r="G408" s="594"/>
      <c r="H408" s="594"/>
      <c r="I408" s="594"/>
      <c r="J408" s="594"/>
      <c r="K408" s="594"/>
      <c r="L408" s="594"/>
      <c r="M408" s="594"/>
      <c r="N408" s="594"/>
      <c r="O408" s="594"/>
      <c r="P408" s="594"/>
      <c r="Q408" s="594"/>
      <c r="R408" s="594"/>
      <c r="S408" s="594"/>
      <c r="T408" s="594"/>
      <c r="U408" s="594"/>
      <c r="V408" s="594"/>
      <c r="W408" s="594"/>
      <c r="X408" s="594"/>
      <c r="Y408" s="594"/>
      <c r="Z408" s="594"/>
      <c r="AA408" s="594"/>
      <c r="AB408" s="594"/>
      <c r="AC408" s="594"/>
      <c r="AD408" s="594"/>
      <c r="AE408" s="2"/>
      <c r="AH408" s="522">
        <f>COUNTBLANK(D428:AD458)+COUNTBLANK(D467:AD497)</f>
        <v>1672</v>
      </c>
      <c r="AI408" s="522"/>
      <c r="AJ408" s="522">
        <v>1672</v>
      </c>
      <c r="AK408" s="522"/>
      <c r="AL408" s="522"/>
      <c r="AM408" s="522"/>
      <c r="AO408" s="522">
        <f>COUNTBLANK(O428:AD428)</f>
        <v>16</v>
      </c>
      <c r="AP408" s="522"/>
      <c r="AQ408" s="522">
        <v>16</v>
      </c>
      <c r="AR408" s="522"/>
      <c r="AS408" s="522"/>
      <c r="AT408" s="522"/>
    </row>
    <row r="409" spans="1:46" ht="24" customHeight="1">
      <c r="A409" s="102"/>
      <c r="B409" s="46"/>
      <c r="C409" s="594" t="s">
        <v>6528</v>
      </c>
      <c r="D409" s="594"/>
      <c r="E409" s="594"/>
      <c r="F409" s="594"/>
      <c r="G409" s="594"/>
      <c r="H409" s="594"/>
      <c r="I409" s="594"/>
      <c r="J409" s="594"/>
      <c r="K409" s="594"/>
      <c r="L409" s="594"/>
      <c r="M409" s="594"/>
      <c r="N409" s="594"/>
      <c r="O409" s="594"/>
      <c r="P409" s="594"/>
      <c r="Q409" s="594"/>
      <c r="R409" s="594"/>
      <c r="S409" s="594"/>
      <c r="T409" s="594"/>
      <c r="U409" s="594"/>
      <c r="V409" s="594"/>
      <c r="W409" s="594"/>
      <c r="X409" s="594"/>
      <c r="Y409" s="594"/>
      <c r="Z409" s="594"/>
      <c r="AA409" s="594"/>
      <c r="AB409" s="594"/>
      <c r="AC409" s="594"/>
      <c r="AD409" s="594"/>
      <c r="AE409" s="2"/>
    </row>
    <row r="410" spans="1:46" ht="24" customHeight="1">
      <c r="A410" s="102"/>
      <c r="B410" s="46"/>
      <c r="C410" s="594" t="s">
        <v>6529</v>
      </c>
      <c r="D410" s="594"/>
      <c r="E410" s="594"/>
      <c r="F410" s="594"/>
      <c r="G410" s="594"/>
      <c r="H410" s="594"/>
      <c r="I410" s="594"/>
      <c r="J410" s="594"/>
      <c r="K410" s="594"/>
      <c r="L410" s="594"/>
      <c r="M410" s="594"/>
      <c r="N410" s="594"/>
      <c r="O410" s="594"/>
      <c r="P410" s="594"/>
      <c r="Q410" s="594"/>
      <c r="R410" s="594"/>
      <c r="S410" s="594"/>
      <c r="T410" s="594"/>
      <c r="U410" s="594"/>
      <c r="V410" s="594"/>
      <c r="W410" s="594"/>
      <c r="X410" s="594"/>
      <c r="Y410" s="594"/>
      <c r="Z410" s="594"/>
      <c r="AA410" s="594"/>
      <c r="AB410" s="594"/>
      <c r="AC410" s="594"/>
      <c r="AD410" s="594"/>
      <c r="AE410" s="2"/>
    </row>
    <row r="411" spans="1:46" ht="24" customHeight="1">
      <c r="A411" s="60"/>
      <c r="B411" s="46"/>
      <c r="C411" s="594" t="s">
        <v>6530</v>
      </c>
      <c r="D411" s="594"/>
      <c r="E411" s="594"/>
      <c r="F411" s="594"/>
      <c r="G411" s="594"/>
      <c r="H411" s="594"/>
      <c r="I411" s="594"/>
      <c r="J411" s="594"/>
      <c r="K411" s="594"/>
      <c r="L411" s="594"/>
      <c r="M411" s="594"/>
      <c r="N411" s="594"/>
      <c r="O411" s="594"/>
      <c r="P411" s="594"/>
      <c r="Q411" s="594"/>
      <c r="R411" s="594"/>
      <c r="S411" s="594"/>
      <c r="T411" s="594"/>
      <c r="U411" s="594"/>
      <c r="V411" s="594"/>
      <c r="W411" s="594"/>
      <c r="X411" s="594"/>
      <c r="Y411" s="594"/>
      <c r="Z411" s="594"/>
      <c r="AA411" s="594"/>
      <c r="AB411" s="594"/>
      <c r="AC411" s="594"/>
      <c r="AD411" s="594"/>
      <c r="AE411" s="2"/>
    </row>
    <row r="412" spans="1:46" ht="24" customHeight="1">
      <c r="A412" s="102"/>
      <c r="B412" s="46"/>
      <c r="C412" s="492" t="s">
        <v>6531</v>
      </c>
      <c r="D412" s="492"/>
      <c r="E412" s="492"/>
      <c r="F412" s="492"/>
      <c r="G412" s="492"/>
      <c r="H412" s="492"/>
      <c r="I412" s="492"/>
      <c r="J412" s="492"/>
      <c r="K412" s="492"/>
      <c r="L412" s="492"/>
      <c r="M412" s="492"/>
      <c r="N412" s="492"/>
      <c r="O412" s="492"/>
      <c r="P412" s="492"/>
      <c r="Q412" s="492"/>
      <c r="R412" s="492"/>
      <c r="S412" s="492"/>
      <c r="T412" s="492"/>
      <c r="U412" s="492"/>
      <c r="V412" s="492"/>
      <c r="W412" s="492"/>
      <c r="X412" s="492"/>
      <c r="Y412" s="492"/>
      <c r="Z412" s="492"/>
      <c r="AA412" s="492"/>
      <c r="AB412" s="492"/>
      <c r="AC412" s="492"/>
      <c r="AD412" s="492"/>
      <c r="AE412" s="2"/>
    </row>
    <row r="413" spans="1:46" ht="24" customHeight="1">
      <c r="A413" s="102"/>
      <c r="B413" s="46"/>
      <c r="C413" s="492" t="s">
        <v>6532</v>
      </c>
      <c r="D413" s="492"/>
      <c r="E413" s="492"/>
      <c r="F413" s="492"/>
      <c r="G413" s="492"/>
      <c r="H413" s="492"/>
      <c r="I413" s="492"/>
      <c r="J413" s="492"/>
      <c r="K413" s="492"/>
      <c r="L413" s="492"/>
      <c r="M413" s="492"/>
      <c r="N413" s="492"/>
      <c r="O413" s="492"/>
      <c r="P413" s="492"/>
      <c r="Q413" s="492"/>
      <c r="R413" s="492"/>
      <c r="S413" s="492"/>
      <c r="T413" s="492"/>
      <c r="U413" s="492"/>
      <c r="V413" s="492"/>
      <c r="W413" s="492"/>
      <c r="X413" s="492"/>
      <c r="Y413" s="492"/>
      <c r="Z413" s="492"/>
      <c r="AA413" s="492"/>
      <c r="AB413" s="492"/>
      <c r="AC413" s="492"/>
      <c r="AD413" s="492"/>
      <c r="AE413" s="2"/>
    </row>
    <row r="414" spans="1:46" ht="24" customHeight="1">
      <c r="A414" s="60"/>
      <c r="B414" s="46"/>
      <c r="C414" s="492" t="s">
        <v>6533</v>
      </c>
      <c r="D414" s="492"/>
      <c r="E414" s="492"/>
      <c r="F414" s="492"/>
      <c r="G414" s="492"/>
      <c r="H414" s="492"/>
      <c r="I414" s="492"/>
      <c r="J414" s="492"/>
      <c r="K414" s="492"/>
      <c r="L414" s="492"/>
      <c r="M414" s="492"/>
      <c r="N414" s="492"/>
      <c r="O414" s="492"/>
      <c r="P414" s="492"/>
      <c r="Q414" s="492"/>
      <c r="R414" s="492"/>
      <c r="S414" s="492"/>
      <c r="T414" s="492"/>
      <c r="U414" s="492"/>
      <c r="V414" s="492"/>
      <c r="W414" s="492"/>
      <c r="X414" s="492"/>
      <c r="Y414" s="492"/>
      <c r="Z414" s="492"/>
      <c r="AA414" s="492"/>
      <c r="AB414" s="492"/>
      <c r="AC414" s="492"/>
      <c r="AD414" s="492"/>
      <c r="AE414" s="2"/>
    </row>
    <row r="415" spans="1:46" ht="36" customHeight="1">
      <c r="A415" s="102"/>
      <c r="B415" s="46"/>
      <c r="C415" s="594" t="s">
        <v>6534</v>
      </c>
      <c r="D415" s="594"/>
      <c r="E415" s="594"/>
      <c r="F415" s="594"/>
      <c r="G415" s="594"/>
      <c r="H415" s="594"/>
      <c r="I415" s="594"/>
      <c r="J415" s="594"/>
      <c r="K415" s="594"/>
      <c r="L415" s="594"/>
      <c r="M415" s="594"/>
      <c r="N415" s="594"/>
      <c r="O415" s="594"/>
      <c r="P415" s="594"/>
      <c r="Q415" s="594"/>
      <c r="R415" s="594"/>
      <c r="S415" s="594"/>
      <c r="T415" s="594"/>
      <c r="U415" s="594"/>
      <c r="V415" s="594"/>
      <c r="W415" s="594"/>
      <c r="X415" s="594"/>
      <c r="Y415" s="594"/>
      <c r="Z415" s="594"/>
      <c r="AA415" s="594"/>
      <c r="AB415" s="594"/>
      <c r="AC415" s="594"/>
      <c r="AD415" s="594"/>
      <c r="AE415" s="2"/>
    </row>
    <row r="416" spans="1:46" ht="36" customHeight="1">
      <c r="A416" s="102"/>
      <c r="B416" s="46"/>
      <c r="C416" s="594" t="s">
        <v>6535</v>
      </c>
      <c r="D416" s="594"/>
      <c r="E416" s="594"/>
      <c r="F416" s="594"/>
      <c r="G416" s="594"/>
      <c r="H416" s="594"/>
      <c r="I416" s="594"/>
      <c r="J416" s="594"/>
      <c r="K416" s="594"/>
      <c r="L416" s="594"/>
      <c r="M416" s="594"/>
      <c r="N416" s="594"/>
      <c r="O416" s="594"/>
      <c r="P416" s="594"/>
      <c r="Q416" s="594"/>
      <c r="R416" s="594"/>
      <c r="S416" s="594"/>
      <c r="T416" s="594"/>
      <c r="U416" s="594"/>
      <c r="V416" s="594"/>
      <c r="W416" s="594"/>
      <c r="X416" s="594"/>
      <c r="Y416" s="594"/>
      <c r="Z416" s="594"/>
      <c r="AA416" s="594"/>
      <c r="AB416" s="594"/>
      <c r="AC416" s="594"/>
      <c r="AD416" s="594"/>
      <c r="AE416" s="2"/>
    </row>
    <row r="417" spans="1:179" ht="35.25" customHeight="1">
      <c r="A417" s="60"/>
      <c r="B417" s="46"/>
      <c r="C417" s="594" t="s">
        <v>6536</v>
      </c>
      <c r="D417" s="594"/>
      <c r="E417" s="594"/>
      <c r="F417" s="594"/>
      <c r="G417" s="594"/>
      <c r="H417" s="594"/>
      <c r="I417" s="594"/>
      <c r="J417" s="594"/>
      <c r="K417" s="594"/>
      <c r="L417" s="594"/>
      <c r="M417" s="594"/>
      <c r="N417" s="594"/>
      <c r="O417" s="594"/>
      <c r="P417" s="594"/>
      <c r="Q417" s="594"/>
      <c r="R417" s="594"/>
      <c r="S417" s="594"/>
      <c r="T417" s="594"/>
      <c r="U417" s="594"/>
      <c r="V417" s="594"/>
      <c r="W417" s="594"/>
      <c r="X417" s="594"/>
      <c r="Y417" s="594"/>
      <c r="Z417" s="594"/>
      <c r="AA417" s="594"/>
      <c r="AB417" s="594"/>
      <c r="AC417" s="594"/>
      <c r="AD417" s="594"/>
      <c r="AE417" s="2"/>
    </row>
    <row r="418" spans="1:179" ht="31.5" customHeight="1">
      <c r="A418" s="102"/>
      <c r="B418" s="46"/>
      <c r="C418" s="594" t="s">
        <v>6537</v>
      </c>
      <c r="D418" s="594"/>
      <c r="E418" s="594"/>
      <c r="F418" s="594"/>
      <c r="G418" s="594"/>
      <c r="H418" s="594"/>
      <c r="I418" s="594"/>
      <c r="J418" s="594"/>
      <c r="K418" s="594"/>
      <c r="L418" s="594"/>
      <c r="M418" s="594"/>
      <c r="N418" s="594"/>
      <c r="O418" s="594"/>
      <c r="P418" s="594"/>
      <c r="Q418" s="594"/>
      <c r="R418" s="594"/>
      <c r="S418" s="594"/>
      <c r="T418" s="594"/>
      <c r="U418" s="594"/>
      <c r="V418" s="594"/>
      <c r="W418" s="594"/>
      <c r="X418" s="594"/>
      <c r="Y418" s="594"/>
      <c r="Z418" s="594"/>
      <c r="AA418" s="594"/>
      <c r="AB418" s="594"/>
      <c r="AC418" s="594"/>
      <c r="AD418" s="594"/>
      <c r="AE418" s="2"/>
    </row>
    <row r="419" spans="1:179" ht="35.25" customHeight="1">
      <c r="A419" s="102"/>
      <c r="B419" s="46"/>
      <c r="C419" s="492" t="s">
        <v>6538</v>
      </c>
      <c r="D419" s="492"/>
      <c r="E419" s="492"/>
      <c r="F419" s="492"/>
      <c r="G419" s="492"/>
      <c r="H419" s="492"/>
      <c r="I419" s="492"/>
      <c r="J419" s="492"/>
      <c r="K419" s="492"/>
      <c r="L419" s="492"/>
      <c r="M419" s="492"/>
      <c r="N419" s="492"/>
      <c r="O419" s="492"/>
      <c r="P419" s="492"/>
      <c r="Q419" s="492"/>
      <c r="R419" s="492"/>
      <c r="S419" s="492"/>
      <c r="T419" s="492"/>
      <c r="U419" s="492"/>
      <c r="V419" s="492"/>
      <c r="W419" s="492"/>
      <c r="X419" s="492"/>
      <c r="Y419" s="492"/>
      <c r="Z419" s="492"/>
      <c r="AA419" s="492"/>
      <c r="AB419" s="492"/>
      <c r="AC419" s="492"/>
      <c r="AD419" s="492"/>
      <c r="AE419" s="2"/>
    </row>
    <row r="420" spans="1:179" ht="39.75" customHeight="1">
      <c r="A420" s="60"/>
      <c r="B420" s="46"/>
      <c r="C420" s="492" t="s">
        <v>6539</v>
      </c>
      <c r="D420" s="492"/>
      <c r="E420" s="492"/>
      <c r="F420" s="492"/>
      <c r="G420" s="492"/>
      <c r="H420" s="492"/>
      <c r="I420" s="492"/>
      <c r="J420" s="492"/>
      <c r="K420" s="492"/>
      <c r="L420" s="492"/>
      <c r="M420" s="492"/>
      <c r="N420" s="492"/>
      <c r="O420" s="492"/>
      <c r="P420" s="492"/>
      <c r="Q420" s="492"/>
      <c r="R420" s="492"/>
      <c r="S420" s="492"/>
      <c r="T420" s="492"/>
      <c r="U420" s="492"/>
      <c r="V420" s="492"/>
      <c r="W420" s="492"/>
      <c r="X420" s="492"/>
      <c r="Y420" s="492"/>
      <c r="Z420" s="492"/>
      <c r="AA420" s="492"/>
      <c r="AB420" s="492"/>
      <c r="AC420" s="492"/>
      <c r="AD420" s="492"/>
      <c r="AE420" s="2"/>
    </row>
    <row r="421" spans="1:179" ht="15" customHeight="1">
      <c r="A421" s="18"/>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2"/>
    </row>
    <row r="422" spans="1:179" ht="15" customHeight="1">
      <c r="A422" s="18"/>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904" t="s">
        <v>5580</v>
      </c>
      <c r="AB422" s="904"/>
      <c r="AC422" s="904"/>
      <c r="AD422" s="904"/>
      <c r="AE422" s="2"/>
    </row>
    <row r="423" spans="1:179" ht="36" customHeight="1">
      <c r="A423" s="18"/>
      <c r="B423" s="51"/>
      <c r="C423" s="604" t="s">
        <v>6540</v>
      </c>
      <c r="D423" s="605"/>
      <c r="E423" s="605"/>
      <c r="F423" s="605"/>
      <c r="G423" s="605"/>
      <c r="H423" s="605"/>
      <c r="I423" s="605"/>
      <c r="J423" s="605"/>
      <c r="K423" s="605"/>
      <c r="L423" s="605"/>
      <c r="M423" s="605"/>
      <c r="N423" s="606"/>
      <c r="O423" s="442" t="s">
        <v>6541</v>
      </c>
      <c r="P423" s="443"/>
      <c r="Q423" s="443"/>
      <c r="R423" s="443"/>
      <c r="S423" s="443"/>
      <c r="T423" s="443"/>
      <c r="U423" s="443"/>
      <c r="V423" s="443"/>
      <c r="W423" s="443"/>
      <c r="X423" s="443"/>
      <c r="Y423" s="443"/>
      <c r="Z423" s="443"/>
      <c r="AA423" s="443"/>
      <c r="AB423" s="443"/>
      <c r="AC423" s="443"/>
      <c r="AD423" s="444"/>
      <c r="AE423" s="2"/>
    </row>
    <row r="424" spans="1:179" ht="15" customHeight="1">
      <c r="A424" s="18"/>
      <c r="B424" s="51"/>
      <c r="C424" s="816"/>
      <c r="D424" s="817"/>
      <c r="E424" s="817"/>
      <c r="F424" s="817"/>
      <c r="G424" s="817"/>
      <c r="H424" s="817"/>
      <c r="I424" s="817"/>
      <c r="J424" s="817"/>
      <c r="K424" s="817"/>
      <c r="L424" s="817"/>
      <c r="M424" s="817"/>
      <c r="N424" s="818"/>
      <c r="O424" s="883" t="s">
        <v>6370</v>
      </c>
      <c r="P424" s="884"/>
      <c r="Q424" s="884"/>
      <c r="R424" s="884"/>
      <c r="S424" s="884"/>
      <c r="T424" s="884"/>
      <c r="U424" s="884"/>
      <c r="V424" s="885"/>
      <c r="W424" s="460" t="s">
        <v>6371</v>
      </c>
      <c r="X424" s="461"/>
      <c r="Y424" s="461"/>
      <c r="Z424" s="461"/>
      <c r="AA424" s="461"/>
      <c r="AB424" s="461"/>
      <c r="AC424" s="461"/>
      <c r="AD424" s="462"/>
      <c r="AE424" s="2"/>
    </row>
    <row r="425" spans="1:179" ht="24" customHeight="1">
      <c r="A425" s="18"/>
      <c r="B425" s="51"/>
      <c r="C425" s="816"/>
      <c r="D425" s="817"/>
      <c r="E425" s="817"/>
      <c r="F425" s="817"/>
      <c r="G425" s="817"/>
      <c r="H425" s="817"/>
      <c r="I425" s="817"/>
      <c r="J425" s="817"/>
      <c r="K425" s="817"/>
      <c r="L425" s="817"/>
      <c r="M425" s="817"/>
      <c r="N425" s="818"/>
      <c r="O425" s="886"/>
      <c r="P425" s="887"/>
      <c r="Q425" s="887"/>
      <c r="R425" s="887"/>
      <c r="S425" s="887"/>
      <c r="T425" s="887"/>
      <c r="U425" s="887"/>
      <c r="V425" s="888"/>
      <c r="W425" s="460" t="s">
        <v>6374</v>
      </c>
      <c r="X425" s="461"/>
      <c r="Y425" s="461"/>
      <c r="Z425" s="461"/>
      <c r="AA425" s="461"/>
      <c r="AB425" s="461"/>
      <c r="AC425" s="461"/>
      <c r="AD425" s="462"/>
      <c r="AE425" s="2"/>
      <c r="BV425" s="522" t="s">
        <v>4990</v>
      </c>
      <c r="BW425" s="522"/>
      <c r="BX425" s="522"/>
      <c r="BY425" s="522"/>
      <c r="BZ425" s="522"/>
      <c r="CA425" s="522"/>
      <c r="CB425" s="522"/>
      <c r="CC425" s="522"/>
      <c r="CD425" s="522"/>
      <c r="CE425" s="522"/>
      <c r="CF425" s="522"/>
      <c r="CG425" s="522"/>
      <c r="CH425" s="522"/>
      <c r="CI425" s="522"/>
      <c r="CJ425" s="522"/>
      <c r="CK425" s="522"/>
      <c r="CL425" s="522"/>
      <c r="CM425" s="522"/>
      <c r="CO425" s="522" t="s">
        <v>6376</v>
      </c>
      <c r="CP425" s="522"/>
      <c r="CQ425" s="522"/>
      <c r="CR425" s="522"/>
      <c r="CS425" s="522"/>
      <c r="CT425" s="522"/>
      <c r="CU425" s="522"/>
      <c r="CV425" s="522"/>
      <c r="CW425" s="522"/>
      <c r="CX425" s="522"/>
      <c r="CY425" s="522"/>
      <c r="CZ425" s="522"/>
      <c r="DA425" s="522"/>
      <c r="DB425" s="522"/>
      <c r="DC425" s="522"/>
      <c r="DD425" s="522"/>
      <c r="DE425" s="522"/>
      <c r="DF425" s="522"/>
      <c r="DH425" s="522" t="s">
        <v>6377</v>
      </c>
      <c r="DI425" s="522"/>
      <c r="DJ425" s="522"/>
      <c r="DK425" s="522"/>
      <c r="DL425" s="522"/>
      <c r="DM425" s="522"/>
      <c r="DN425" s="522"/>
      <c r="DO425" s="522"/>
      <c r="DP425" s="522"/>
      <c r="DQ425" s="522"/>
      <c r="DR425" s="522"/>
      <c r="DS425" s="522"/>
      <c r="DT425" s="522"/>
      <c r="DU425" s="522"/>
      <c r="DV425" s="522"/>
      <c r="DW425" s="522"/>
      <c r="DX425" s="522"/>
      <c r="DY425" s="522"/>
      <c r="EA425" s="522" t="s">
        <v>6378</v>
      </c>
      <c r="EB425" s="522"/>
      <c r="EC425" s="522"/>
      <c r="ED425" s="522"/>
      <c r="EE425" s="522"/>
      <c r="EF425" s="522"/>
      <c r="EG425" s="522"/>
      <c r="EH425" s="522"/>
      <c r="EI425" s="522"/>
      <c r="EJ425" s="522"/>
      <c r="EK425" s="522"/>
      <c r="EL425" s="522"/>
      <c r="EM425" s="522"/>
      <c r="EN425" s="522"/>
      <c r="EO425" s="522"/>
      <c r="EP425" s="522"/>
      <c r="EQ425" s="522"/>
      <c r="ER425" s="522"/>
    </row>
    <row r="426" spans="1:179" ht="24" customHeight="1">
      <c r="A426" s="18"/>
      <c r="B426" s="51"/>
      <c r="C426" s="816"/>
      <c r="D426" s="817"/>
      <c r="E426" s="817"/>
      <c r="F426" s="817"/>
      <c r="G426" s="817"/>
      <c r="H426" s="817"/>
      <c r="I426" s="817"/>
      <c r="J426" s="817"/>
      <c r="K426" s="817"/>
      <c r="L426" s="817"/>
      <c r="M426" s="817"/>
      <c r="N426" s="818"/>
      <c r="O426" s="510" t="s">
        <v>5090</v>
      </c>
      <c r="P426" s="460" t="s">
        <v>6403</v>
      </c>
      <c r="Q426" s="461"/>
      <c r="R426" s="462"/>
      <c r="S426" s="460" t="s">
        <v>6404</v>
      </c>
      <c r="T426" s="461"/>
      <c r="U426" s="462"/>
      <c r="V426" s="723" t="s">
        <v>6405</v>
      </c>
      <c r="W426" s="510" t="s">
        <v>5090</v>
      </c>
      <c r="X426" s="460" t="s">
        <v>6403</v>
      </c>
      <c r="Y426" s="461"/>
      <c r="Z426" s="462"/>
      <c r="AA426" s="460" t="s">
        <v>6404</v>
      </c>
      <c r="AB426" s="461"/>
      <c r="AC426" s="462"/>
      <c r="AD426" s="723" t="s">
        <v>6405</v>
      </c>
      <c r="AE426" s="2"/>
      <c r="AH426" s="522" t="s">
        <v>6542</v>
      </c>
      <c r="AI426" s="522"/>
      <c r="AJ426" s="522"/>
      <c r="AK426" s="522"/>
      <c r="AL426" s="522"/>
      <c r="AM426" s="522"/>
      <c r="AN426" s="522"/>
      <c r="AO426" s="522"/>
      <c r="AP426" s="711"/>
      <c r="AQ426" s="522" t="s">
        <v>6543</v>
      </c>
      <c r="AR426" s="522"/>
      <c r="AS426" s="522"/>
      <c r="AT426" s="522"/>
      <c r="AU426" s="522"/>
      <c r="AV426" s="522"/>
      <c r="AW426" s="522"/>
      <c r="AX426" s="522"/>
      <c r="AY426" s="711"/>
      <c r="AZ426" s="524" t="s">
        <v>5088</v>
      </c>
      <c r="BA426" s="525"/>
      <c r="BB426" s="526"/>
      <c r="BV426" s="522" t="s">
        <v>5926</v>
      </c>
      <c r="BW426" s="522"/>
      <c r="BX426" s="522" t="s">
        <v>6544</v>
      </c>
      <c r="BY426" s="522"/>
      <c r="BZ426" s="522"/>
      <c r="CA426" s="522"/>
      <c r="CB426" s="522"/>
      <c r="CC426" s="522"/>
      <c r="CD426" s="522"/>
      <c r="CE426" s="522"/>
      <c r="CF426" s="522" t="s">
        <v>6545</v>
      </c>
      <c r="CG426" s="522"/>
      <c r="CH426" s="522"/>
      <c r="CI426" s="522"/>
      <c r="CJ426" s="522"/>
      <c r="CK426" s="522"/>
      <c r="CL426" s="522" t="s">
        <v>6546</v>
      </c>
      <c r="CM426" s="522"/>
      <c r="CO426" s="522" t="s">
        <v>5926</v>
      </c>
      <c r="CP426" s="522"/>
      <c r="CQ426" s="522" t="s">
        <v>6544</v>
      </c>
      <c r="CR426" s="522"/>
      <c r="CS426" s="522"/>
      <c r="CT426" s="522"/>
      <c r="CU426" s="522"/>
      <c r="CV426" s="522"/>
      <c r="CW426" s="522"/>
      <c r="CX426" s="522"/>
      <c r="CY426" s="522" t="s">
        <v>6545</v>
      </c>
      <c r="CZ426" s="522"/>
      <c r="DA426" s="522"/>
      <c r="DB426" s="522"/>
      <c r="DC426" s="522"/>
      <c r="DD426" s="522"/>
      <c r="DE426" s="522" t="s">
        <v>6546</v>
      </c>
      <c r="DF426" s="522"/>
      <c r="DH426" s="522" t="s">
        <v>5926</v>
      </c>
      <c r="DI426" s="522"/>
      <c r="DJ426" s="522" t="s">
        <v>6544</v>
      </c>
      <c r="DK426" s="522"/>
      <c r="DL426" s="522"/>
      <c r="DM426" s="522"/>
      <c r="DN426" s="522"/>
      <c r="DO426" s="522"/>
      <c r="DP426" s="522"/>
      <c r="DQ426" s="522"/>
      <c r="DR426" s="522" t="s">
        <v>6545</v>
      </c>
      <c r="DS426" s="522"/>
      <c r="DT426" s="522"/>
      <c r="DU426" s="522"/>
      <c r="DV426" s="522"/>
      <c r="DW426" s="522"/>
      <c r="DX426" s="522" t="s">
        <v>6546</v>
      </c>
      <c r="DY426" s="522"/>
      <c r="EA426" s="522" t="s">
        <v>5926</v>
      </c>
      <c r="EB426" s="522"/>
      <c r="EC426" s="522" t="s">
        <v>6544</v>
      </c>
      <c r="ED426" s="522"/>
      <c r="EE426" s="522"/>
      <c r="EF426" s="522"/>
      <c r="EG426" s="522"/>
      <c r="EH426" s="522"/>
      <c r="EI426" s="522"/>
      <c r="EJ426" s="522"/>
      <c r="EK426" s="522" t="s">
        <v>6545</v>
      </c>
      <c r="EL426" s="522"/>
      <c r="EM426" s="522"/>
      <c r="EN426" s="522"/>
      <c r="EO426" s="522"/>
      <c r="EP426" s="522"/>
      <c r="EQ426" s="522" t="s">
        <v>6546</v>
      </c>
      <c r="ER426" s="522"/>
      <c r="ET426" s="522" t="s">
        <v>6389</v>
      </c>
      <c r="EU426" s="522"/>
      <c r="EV426" s="522"/>
      <c r="EW426" s="522"/>
      <c r="EY426" s="522" t="s">
        <v>6390</v>
      </c>
      <c r="EZ426" s="522"/>
      <c r="FA426" s="522"/>
      <c r="FB426" s="522"/>
      <c r="FD426" s="522" t="s">
        <v>5653</v>
      </c>
      <c r="FE426" s="522"/>
      <c r="FF426" s="522"/>
      <c r="FH426" s="522" t="s">
        <v>5104</v>
      </c>
      <c r="FI426" s="522"/>
      <c r="FJ426" s="522"/>
      <c r="FK426" s="522"/>
      <c r="FL426" s="522"/>
      <c r="FM426" s="522"/>
      <c r="FN426" s="522"/>
      <c r="FO426" s="522"/>
      <c r="FP426" s="522"/>
      <c r="FQ426" s="522"/>
      <c r="FR426" s="522"/>
      <c r="FS426" s="522"/>
      <c r="FT426" s="522"/>
      <c r="FU426" s="522"/>
      <c r="FV426" s="522"/>
      <c r="FW426" s="522"/>
    </row>
    <row r="427" spans="1:179" ht="171.95" customHeight="1">
      <c r="A427" s="18"/>
      <c r="B427" s="51"/>
      <c r="C427" s="607"/>
      <c r="D427" s="608"/>
      <c r="E427" s="608"/>
      <c r="F427" s="608"/>
      <c r="G427" s="608"/>
      <c r="H427" s="608"/>
      <c r="I427" s="608"/>
      <c r="J427" s="608"/>
      <c r="K427" s="608"/>
      <c r="L427" s="608"/>
      <c r="M427" s="608"/>
      <c r="N427" s="609"/>
      <c r="O427" s="510"/>
      <c r="P427" s="287" t="s">
        <v>5757</v>
      </c>
      <c r="Q427" s="287" t="s">
        <v>5758</v>
      </c>
      <c r="R427" s="287" t="s">
        <v>6321</v>
      </c>
      <c r="S427" s="287" t="s">
        <v>5757</v>
      </c>
      <c r="T427" s="287" t="s">
        <v>5758</v>
      </c>
      <c r="U427" s="287" t="s">
        <v>6321</v>
      </c>
      <c r="V427" s="723"/>
      <c r="W427" s="510"/>
      <c r="X427" s="287" t="s">
        <v>5757</v>
      </c>
      <c r="Y427" s="287" t="s">
        <v>5758</v>
      </c>
      <c r="Z427" s="287" t="s">
        <v>6321</v>
      </c>
      <c r="AA427" s="287" t="s">
        <v>5757</v>
      </c>
      <c r="AB427" s="287" t="s">
        <v>5758</v>
      </c>
      <c r="AC427" s="287" t="s">
        <v>6321</v>
      </c>
      <c r="AD427" s="723"/>
      <c r="AE427" s="2"/>
      <c r="AH427" s="522" t="s">
        <v>5093</v>
      </c>
      <c r="AI427" s="522"/>
      <c r="AJ427" s="522" t="s">
        <v>5094</v>
      </c>
      <c r="AK427" s="522"/>
      <c r="AL427" s="522" t="s">
        <v>5095</v>
      </c>
      <c r="AM427" s="522"/>
      <c r="AN427" s="522" t="s">
        <v>5096</v>
      </c>
      <c r="AO427" s="522"/>
      <c r="AP427" s="711"/>
      <c r="AQ427" s="522" t="s">
        <v>5093</v>
      </c>
      <c r="AR427" s="522"/>
      <c r="AS427" s="522" t="s">
        <v>5094</v>
      </c>
      <c r="AT427" s="522"/>
      <c r="AU427" s="522" t="s">
        <v>5095</v>
      </c>
      <c r="AV427" s="522"/>
      <c r="AW427" s="522" t="s">
        <v>5096</v>
      </c>
      <c r="AX427" s="522"/>
      <c r="AY427" s="711"/>
      <c r="AZ427" s="128" t="s">
        <v>5096</v>
      </c>
      <c r="BA427" s="128" t="s">
        <v>5097</v>
      </c>
      <c r="BB427" s="128" t="s">
        <v>5098</v>
      </c>
      <c r="BD427" s="522" t="s">
        <v>6382</v>
      </c>
      <c r="BE427" s="522"/>
      <c r="BG427" s="522" t="s">
        <v>6383</v>
      </c>
      <c r="BH427" s="522"/>
      <c r="BJ427" s="522" t="s">
        <v>5952</v>
      </c>
      <c r="BK427" s="522"/>
      <c r="BM427" s="522" t="s">
        <v>6384</v>
      </c>
      <c r="BN427" s="522"/>
      <c r="BP427" s="522" t="s">
        <v>5375</v>
      </c>
      <c r="BQ427" s="522"/>
      <c r="BS427" s="522" t="s">
        <v>6385</v>
      </c>
      <c r="BT427" s="522"/>
      <c r="BV427" s="522"/>
      <c r="BW427" s="522"/>
      <c r="BX427" s="878" t="s">
        <v>5093</v>
      </c>
      <c r="BY427" s="878"/>
      <c r="BZ427" s="878" t="s">
        <v>5781</v>
      </c>
      <c r="CA427" s="878"/>
      <c r="CB427" s="878" t="s">
        <v>5782</v>
      </c>
      <c r="CC427" s="878"/>
      <c r="CD427" s="878" t="s">
        <v>6386</v>
      </c>
      <c r="CE427" s="878"/>
      <c r="CF427" s="878" t="s">
        <v>5781</v>
      </c>
      <c r="CG427" s="878"/>
      <c r="CH427" s="878" t="s">
        <v>5782</v>
      </c>
      <c r="CI427" s="878"/>
      <c r="CJ427" s="878" t="s">
        <v>6386</v>
      </c>
      <c r="CK427" s="878"/>
      <c r="CL427" s="522"/>
      <c r="CM427" s="522"/>
      <c r="CO427" s="522"/>
      <c r="CP427" s="522"/>
      <c r="CQ427" s="878" t="s">
        <v>5093</v>
      </c>
      <c r="CR427" s="878"/>
      <c r="CS427" s="878" t="s">
        <v>5781</v>
      </c>
      <c r="CT427" s="878"/>
      <c r="CU427" s="878" t="s">
        <v>5782</v>
      </c>
      <c r="CV427" s="878"/>
      <c r="CW427" s="878" t="s">
        <v>6386</v>
      </c>
      <c r="CX427" s="878"/>
      <c r="CY427" s="878" t="s">
        <v>5781</v>
      </c>
      <c r="CZ427" s="878"/>
      <c r="DA427" s="878" t="s">
        <v>5782</v>
      </c>
      <c r="DB427" s="878"/>
      <c r="DC427" s="878" t="s">
        <v>6386</v>
      </c>
      <c r="DD427" s="878"/>
      <c r="DE427" s="522"/>
      <c r="DF427" s="522"/>
      <c r="DH427" s="522"/>
      <c r="DI427" s="522"/>
      <c r="DJ427" s="878" t="s">
        <v>5093</v>
      </c>
      <c r="DK427" s="878"/>
      <c r="DL427" s="878" t="s">
        <v>5781</v>
      </c>
      <c r="DM427" s="878"/>
      <c r="DN427" s="878" t="s">
        <v>5782</v>
      </c>
      <c r="DO427" s="878"/>
      <c r="DP427" s="878" t="s">
        <v>6386</v>
      </c>
      <c r="DQ427" s="878"/>
      <c r="DR427" s="878" t="s">
        <v>5781</v>
      </c>
      <c r="DS427" s="878"/>
      <c r="DT427" s="878" t="s">
        <v>5782</v>
      </c>
      <c r="DU427" s="878"/>
      <c r="DV427" s="878" t="s">
        <v>6386</v>
      </c>
      <c r="DW427" s="878"/>
      <c r="DX427" s="522"/>
      <c r="DY427" s="522"/>
      <c r="EA427" s="522"/>
      <c r="EB427" s="522"/>
      <c r="EC427" s="878" t="s">
        <v>5093</v>
      </c>
      <c r="ED427" s="878"/>
      <c r="EE427" s="878" t="s">
        <v>5781</v>
      </c>
      <c r="EF427" s="878"/>
      <c r="EG427" s="878" t="s">
        <v>5782</v>
      </c>
      <c r="EH427" s="878"/>
      <c r="EI427" s="878" t="s">
        <v>6386</v>
      </c>
      <c r="EJ427" s="878"/>
      <c r="EK427" s="878" t="s">
        <v>5781</v>
      </c>
      <c r="EL427" s="878"/>
      <c r="EM427" s="878" t="s">
        <v>5782</v>
      </c>
      <c r="EN427" s="878"/>
      <c r="EO427" s="878" t="s">
        <v>6386</v>
      </c>
      <c r="EP427" s="878"/>
      <c r="EQ427" s="522"/>
      <c r="ER427" s="522"/>
      <c r="ET427" s="524" t="s">
        <v>5926</v>
      </c>
      <c r="EU427" s="526"/>
      <c r="EV427" s="522" t="s">
        <v>6547</v>
      </c>
      <c r="EW427" s="522"/>
      <c r="EY427" s="524" t="s">
        <v>5926</v>
      </c>
      <c r="EZ427" s="526"/>
      <c r="FA427" s="522" t="s">
        <v>6547</v>
      </c>
      <c r="FB427" s="522"/>
      <c r="FD427" s="119" t="s">
        <v>5663</v>
      </c>
      <c r="FE427" s="120" t="s">
        <v>5664</v>
      </c>
      <c r="FF427" s="119" t="s">
        <v>5097</v>
      </c>
      <c r="FH427" s="860" t="s">
        <v>5098</v>
      </c>
      <c r="FI427" s="860"/>
      <c r="FJ427" s="860">
        <v>1</v>
      </c>
      <c r="FK427" s="860"/>
      <c r="FL427" s="860">
        <v>2</v>
      </c>
      <c r="FM427" s="860"/>
      <c r="FN427" s="860">
        <v>3</v>
      </c>
      <c r="FO427" s="860"/>
      <c r="FP427" s="860">
        <v>4</v>
      </c>
      <c r="FQ427" s="860"/>
      <c r="FR427" s="860">
        <v>5</v>
      </c>
      <c r="FS427" s="860"/>
      <c r="FT427" s="522">
        <v>6</v>
      </c>
      <c r="FU427" s="522"/>
      <c r="FV427" s="522" t="s">
        <v>5063</v>
      </c>
      <c r="FW427" s="522"/>
    </row>
    <row r="428" spans="1:179" ht="15" customHeight="1">
      <c r="A428" s="18"/>
      <c r="B428" s="51"/>
      <c r="C428" s="47" t="s">
        <v>5846</v>
      </c>
      <c r="D428" s="591" t="s">
        <v>385</v>
      </c>
      <c r="E428" s="592"/>
      <c r="F428" s="592"/>
      <c r="G428" s="592"/>
      <c r="H428" s="592"/>
      <c r="I428" s="592"/>
      <c r="J428" s="592"/>
      <c r="K428" s="592"/>
      <c r="L428" s="592"/>
      <c r="M428" s="592"/>
      <c r="N428" s="593"/>
      <c r="O428" s="103"/>
      <c r="P428" s="103"/>
      <c r="Q428" s="103"/>
      <c r="R428" s="103"/>
      <c r="S428" s="103"/>
      <c r="T428" s="356"/>
      <c r="U428" s="356"/>
      <c r="V428" s="103"/>
      <c r="W428" s="103"/>
      <c r="X428" s="103"/>
      <c r="Y428" s="103"/>
      <c r="Z428" s="103"/>
      <c r="AA428" s="103"/>
      <c r="AB428" s="103"/>
      <c r="AC428" s="356"/>
      <c r="AD428" s="356"/>
      <c r="AE428" s="2"/>
      <c r="AH428" s="522">
        <f>IF(O428="",0,O428)</f>
        <v>0</v>
      </c>
      <c r="AI428" s="522"/>
      <c r="AJ428" s="522">
        <f>COUNTIF(P428:V428,"NS")</f>
        <v>0</v>
      </c>
      <c r="AK428" s="522"/>
      <c r="AL428" s="524">
        <f>IF(COUNTIF(P428:V428,"NA")=COUNTA($P$427:$U$427,$V$426),"NA",SUM(P428:V428))</f>
        <v>0</v>
      </c>
      <c r="AM428" s="526"/>
      <c r="AN428" s="522">
        <f t="shared" ref="AN428:AN458" si="98">IF($AH$577=$AJ$577,0,IF(OR(AND(AH428=0,AJ428&gt;0),AND(AH428="NS",AL428&gt;0),AND(AH428="NS",AJ428=0,AL428=0)),1,IF(OR(AND(AJ428&gt;=2,AL428&lt;AH428),AND(AH428="NS",AL428=0,AJ428&gt;0),AH428=AL428),0,1)))</f>
        <v>0</v>
      </c>
      <c r="AO428" s="522"/>
      <c r="AP428" s="711"/>
      <c r="AQ428" s="522">
        <f>IF(W428="",0,W428)</f>
        <v>0</v>
      </c>
      <c r="AR428" s="522"/>
      <c r="AS428" s="522">
        <f>COUNTIF(X428:AD428,"NS")</f>
        <v>0</v>
      </c>
      <c r="AT428" s="522"/>
      <c r="AU428" s="524">
        <f>IF(COUNTIF(X428:AD428,"NA")=COUNTA($X$427:$AC$427,$AD$426),"NA",SUM(X428:AD428))</f>
        <v>0</v>
      </c>
      <c r="AV428" s="526"/>
      <c r="AW428" s="522">
        <f t="shared" ref="AW428:AW458" si="99">IF($AH$577=$AJ$577,0,IF(OR(AND(AQ428=0,AS428&gt;0),AND(AQ428="NS",AU428&gt;0),AND(AQ428="NS",AS428=0,AU428=0)),1,IF(OR(AND(AS428&gt;=2,AU428&lt;AQ428),AND(AQ428="NS",AU428=0,AS428&gt;0),AQ428=AU428),0,1)))</f>
        <v>0</v>
      </c>
      <c r="AX428" s="522"/>
      <c r="AY428" s="711"/>
      <c r="AZ428" s="114">
        <f>IF(SUM(AN428,AW428,AN467,AW467)&gt;0,1,0)</f>
        <v>0</v>
      </c>
      <c r="BA428" s="113" t="str">
        <f>IF(AZ428=0,"", IF(SUM($AZ$428:AZ428)=1,BB428, IF($AZ$459&gt;SUM($AZ$428:AZ428),_xlfn.CONCAT(", ",BB428), IF($AZ$459=SUM($AZ$428:AZ428),_xlfn.CONCAT(" y ",BB428,".")))))</f>
        <v/>
      </c>
      <c r="BB428" s="119">
        <f>_xlfn.NUMBERVALUE(C428)</f>
        <v>0</v>
      </c>
      <c r="BD428" s="597">
        <f>IF($AH$180=$AJ$180,0,IF(C186&gt;0,0,1))</f>
        <v>0</v>
      </c>
      <c r="BE428" s="597"/>
      <c r="BG428" s="597">
        <f>IF($AH$197=$AJ$197,0,IF($O$201&gt;0,0,1))</f>
        <v>0</v>
      </c>
      <c r="BH428" s="597"/>
      <c r="BJ428" s="597">
        <f>IF($AH$197=$AJ$197,0,IF($O$202&gt;0,0,1))</f>
        <v>0</v>
      </c>
      <c r="BK428" s="597"/>
      <c r="BM428" s="597">
        <f>IF($AH$197=$AJ$197,0,IF($O$203&gt;0,0,1))</f>
        <v>0</v>
      </c>
      <c r="BN428" s="597"/>
      <c r="BP428" s="597">
        <f>IF($AH$197=$AJ$197,0,IF($C$215&gt;0,0,1))</f>
        <v>0</v>
      </c>
      <c r="BQ428" s="597"/>
      <c r="BS428" s="597">
        <f>IF($AH$197=$AJ$197,0,IF($C$227&gt;0,0,1))</f>
        <v>0</v>
      </c>
      <c r="BT428" s="597"/>
      <c r="BV428" s="522" t="s">
        <v>6456</v>
      </c>
      <c r="BW428" s="522"/>
      <c r="BX428" s="522">
        <f>IF($AH$577=$AJ$577,0,$C$186)</f>
        <v>0</v>
      </c>
      <c r="BY428" s="522"/>
      <c r="BZ428" s="522">
        <f>IF($AH$577=$AJ$577,0,$J$186)</f>
        <v>0</v>
      </c>
      <c r="CA428" s="522"/>
      <c r="CB428" s="522">
        <f>IF($AH$577=$AJ$577,0,$M$186)</f>
        <v>0</v>
      </c>
      <c r="CC428" s="522"/>
      <c r="CD428" s="522">
        <f>IF($AH$577=$AJ$577,0,$P$186)</f>
        <v>0</v>
      </c>
      <c r="CE428" s="522"/>
      <c r="CF428" s="522">
        <f>IF($AH$577=$AJ$577,0,$S$186)</f>
        <v>0</v>
      </c>
      <c r="CG428" s="522"/>
      <c r="CH428" s="522">
        <f>IF($AH$577=$AJ$577,0,$V$186)</f>
        <v>0</v>
      </c>
      <c r="CI428" s="522"/>
      <c r="CJ428" s="522">
        <f>IF($AH$577=$AJ$577,0,$Y$186)</f>
        <v>0</v>
      </c>
      <c r="CK428" s="522"/>
      <c r="CL428" s="522">
        <f>IF($AH$577=$AJ$577,0,$AB$186)</f>
        <v>0</v>
      </c>
      <c r="CM428" s="522"/>
      <c r="CO428" s="522" t="s">
        <v>6456</v>
      </c>
      <c r="CP428" s="522"/>
      <c r="CQ428" s="522">
        <f>IF($AH$577=$AJ$577,0,$O$201)</f>
        <v>0</v>
      </c>
      <c r="CR428" s="522"/>
      <c r="CS428" s="522">
        <f>IF($AH$577=$AJ$577,0,$Q$201)</f>
        <v>0</v>
      </c>
      <c r="CT428" s="522"/>
      <c r="CU428" s="522">
        <f>IF($AH$577=$AJ$577,0,$S$201)</f>
        <v>0</v>
      </c>
      <c r="CV428" s="522"/>
      <c r="CW428" s="522">
        <f>IF($AH$577=$AJ$577,0,$U$201)</f>
        <v>0</v>
      </c>
      <c r="CX428" s="522"/>
      <c r="CY428" s="522">
        <f>IF($AH$577=$AJ$577,0,$W$201)</f>
        <v>0</v>
      </c>
      <c r="CZ428" s="522"/>
      <c r="DA428" s="522">
        <f>IF($AH$577=$AJ$577,0,$Y$201)</f>
        <v>0</v>
      </c>
      <c r="DB428" s="522"/>
      <c r="DC428" s="522">
        <f>IF($AH$577=$AJ$577,0,$AA$201)</f>
        <v>0</v>
      </c>
      <c r="DD428" s="522"/>
      <c r="DE428" s="522">
        <f>IF($AH$577=$AJ$577,0,$AC$201)</f>
        <v>0</v>
      </c>
      <c r="DF428" s="522"/>
      <c r="DH428" s="522" t="s">
        <v>6456</v>
      </c>
      <c r="DI428" s="522"/>
      <c r="DJ428" s="522">
        <f>IF($AH$577=$AJ$577,0,$O$202)</f>
        <v>0</v>
      </c>
      <c r="DK428" s="522"/>
      <c r="DL428" s="522">
        <f>IF($AH$577=$AJ$577,0,$Q$202)</f>
        <v>0</v>
      </c>
      <c r="DM428" s="522"/>
      <c r="DN428" s="522">
        <f>IF($AH$577=$AJ$577,0,$S$202)</f>
        <v>0</v>
      </c>
      <c r="DO428" s="522"/>
      <c r="DP428" s="522">
        <f>IF($AH$577=$AJ$577,0,$U$202)</f>
        <v>0</v>
      </c>
      <c r="DQ428" s="522"/>
      <c r="DR428" s="522">
        <f>IF($AH$577=$AJ$577,0,$W$202)</f>
        <v>0</v>
      </c>
      <c r="DS428" s="522"/>
      <c r="DT428" s="522">
        <f>IF($AH$577=$AJ$577,0,$Y$202)</f>
        <v>0</v>
      </c>
      <c r="DU428" s="522"/>
      <c r="DV428" s="522">
        <f>IF($AH$577=$AJ$577,0,$AA$202)</f>
        <v>0</v>
      </c>
      <c r="DW428" s="522"/>
      <c r="DX428" s="522">
        <f>IF($AH$577=$AJ$577,0,$AC$202)</f>
        <v>0</v>
      </c>
      <c r="DY428" s="522"/>
      <c r="EA428" s="522" t="s">
        <v>6456</v>
      </c>
      <c r="EB428" s="522"/>
      <c r="EC428" s="522">
        <f>IF($AH$577=$AJ$577,0,$O$203)</f>
        <v>0</v>
      </c>
      <c r="ED428" s="522"/>
      <c r="EE428" s="522">
        <f>IF($AH$577=$AJ$577,0,$Q$203)</f>
        <v>0</v>
      </c>
      <c r="EF428" s="522"/>
      <c r="EG428" s="522">
        <f>IF($AH$577=$AJ$577,0,$S$203)</f>
        <v>0</v>
      </c>
      <c r="EH428" s="522"/>
      <c r="EI428" s="522">
        <f>IF($AH$577=$AJ$577,0,$U$203)</f>
        <v>0</v>
      </c>
      <c r="EJ428" s="522"/>
      <c r="EK428" s="522">
        <f>IF($AH$577=$AJ$577,0,$W$203)</f>
        <v>0</v>
      </c>
      <c r="EL428" s="522"/>
      <c r="EM428" s="522">
        <f>IF($AH$577=$AJ$577,0,$Y$203)</f>
        <v>0</v>
      </c>
      <c r="EN428" s="522"/>
      <c r="EO428" s="522">
        <f>IF($AH$577=$AJ$577,0,$AA$203)</f>
        <v>0</v>
      </c>
      <c r="EP428" s="522"/>
      <c r="EQ428" s="522">
        <f>IF($AH$577=$AJ$577,0,$AC$203)</f>
        <v>0</v>
      </c>
      <c r="ER428" s="522"/>
      <c r="ET428" s="522" t="s">
        <v>6456</v>
      </c>
      <c r="EU428" s="522"/>
      <c r="EV428" s="522">
        <f>IF($AH$577=$AJ$577,0,$C$215)</f>
        <v>0</v>
      </c>
      <c r="EW428" s="522"/>
      <c r="EY428" s="522" t="s">
        <v>6456</v>
      </c>
      <c r="EZ428" s="522"/>
      <c r="FA428" s="522">
        <f>IF($AH$577=$AJ$577,0,$C$227)</f>
        <v>0</v>
      </c>
      <c r="FB428" s="522"/>
      <c r="FD428" s="113">
        <v>8</v>
      </c>
      <c r="FE428" s="113">
        <f>IF(CL431=0,0,1)</f>
        <v>0</v>
      </c>
      <c r="FF428" s="125" t="str">
        <f>IF(FE428=0,"", IF(SUM($FE$428:FE428)=1,_xlfn.CONCAT(FD428,), IF($FE$434&gt;SUM($FE$428:FE428),_xlfn.CONCAT(", ",FD428), IF($FE$434=SUM($FE$428:FE428),_xlfn.CONCAT(" y ",FD428,".")))))</f>
        <v/>
      </c>
      <c r="FH428" s="522">
        <v>0</v>
      </c>
      <c r="FI428" s="522"/>
      <c r="FJ428" s="522">
        <f>IF($AH$408=$AJ$408,0,IF(OR(AND(D428="",$BD$428=0,COUNTBLANK(O428:V428)=8),AND(D428&lt;&gt;"",$BD$428=0,COUNTBLANK(O428:V428)=0),AND(D428="",$BD$428=1,COUNTBLANK(O428:V428)=8),AND(D428&lt;&gt;"",$BD$428=1,COUNTBLANK(O428:V428)=8)),0,1))</f>
        <v>0</v>
      </c>
      <c r="FK428" s="522"/>
      <c r="FL428" s="522">
        <f>IF($AH$408=$AJ$408,0,IF(OR(AND(D428="",$BG$428=0,COUNTBLANK(W428:AD428)=8),AND(D428&lt;&gt;"",$BG$428=0,COUNTBLANK(W428:AD428)=0),AND(D428="",$BG$428=1,COUNTBLANK(W428:AD428)=8),AND(D428&lt;&gt;"",$BG$428=1,COUNTBLANK(W428:AD428)=8)),0,1))</f>
        <v>0</v>
      </c>
      <c r="FM428" s="522"/>
      <c r="FN428" s="522">
        <f>IF($AH$408=$AJ$408,0,IF(OR(AND(D428="",$BJ$428=0,COUNTBLANK(M467:T467)=8),AND(D428&lt;&gt;"",$BJ$428=0,COUNTBLANK(M467:T467)=0),AND(D428="",$BJ$428=1,COUNTBLANK(M467:T467)=8),AND(D428&lt;&gt;"",$BJ$428=1,COUNTBLANK(M467:T467)=8)),0,1))</f>
        <v>0</v>
      </c>
      <c r="FO428" s="522"/>
      <c r="FP428" s="522">
        <f>IF($AH$408=$AJ$408,0,IF(OR(AND(D428="",$BM$428=0,COUNTBLANK(U467:AB467)=8),AND(D428&lt;&gt;"",$BM$428=0,COUNTBLANK(U467:AB467)=0),AND(D428="",$BM$428=1,COUNTBLANK(U467:AB467)=8),AND(D428&lt;&gt;"",$BM$428=1,COUNTBLANK(U467:AB467)=8)),0,1))</f>
        <v>0</v>
      </c>
      <c r="FQ428" s="522"/>
      <c r="FR428" s="522">
        <f>IF($AH$408=$AJ$408,0,IF(OR(AND(D428="",$BP$428=0,COUNTBLANK(AC467)=1),AND(D428&lt;&gt;"",$BP$428=0,COUNTBLANK(AC467)=0),AND(D428="",$BP$428=1,COUNTBLANK(AC467)=1),AND(D428&lt;&gt;"",$BP$428=1,COUNTBLANK(AC467)=1)),0,1))</f>
        <v>0</v>
      </c>
      <c r="FS428" s="522"/>
      <c r="FT428" s="522">
        <f>IF($AH$408=$AJ$408,0,IF(OR(AND(D428="",$BS$428=0,COUNTBLANK(AD467)=1),AND(D428&lt;&gt;"",$BS$428=0,COUNTBLANK(AD467)=0),AND(D428="",$BS$428=1,COUNTBLANK(AD467)=1),AND(D428&lt;&gt;"",$BS$428=1,COUNTBLANK(AD467)=1)),0,1))</f>
        <v>0</v>
      </c>
      <c r="FU428" s="522"/>
      <c r="FV428" s="522">
        <f>IF($AH$408=$AJ$408,0,IF(OR(AND(D428="No identificado",SUM(FJ428:FU428)=0),AND(D428="",SUM(FJ428:FU428)=0),AND(D428&lt;&gt;"",SUM(FJ428:FU428)=0)),0,1))</f>
        <v>0</v>
      </c>
      <c r="FW428" s="522"/>
    </row>
    <row r="429" spans="1:179" ht="15" customHeight="1">
      <c r="A429" s="18"/>
      <c r="B429" s="51"/>
      <c r="C429" s="48" t="s">
        <v>4992</v>
      </c>
      <c r="D429" s="591" t="str">
        <f>IF(CNGE_2024_M3_Secc1!D351="","",CNGE_2024_M3_Secc1!D351)</f>
        <v/>
      </c>
      <c r="E429" s="592"/>
      <c r="F429" s="592"/>
      <c r="G429" s="592"/>
      <c r="H429" s="592"/>
      <c r="I429" s="592"/>
      <c r="J429" s="592"/>
      <c r="K429" s="592"/>
      <c r="L429" s="592"/>
      <c r="M429" s="592"/>
      <c r="N429" s="593"/>
      <c r="O429" s="103"/>
      <c r="P429" s="103"/>
      <c r="Q429" s="103"/>
      <c r="R429" s="103"/>
      <c r="S429" s="103"/>
      <c r="T429" s="356"/>
      <c r="U429" s="356"/>
      <c r="V429" s="103"/>
      <c r="W429" s="103"/>
      <c r="X429" s="103"/>
      <c r="Y429" s="103"/>
      <c r="Z429" s="103"/>
      <c r="AA429" s="103"/>
      <c r="AB429" s="103"/>
      <c r="AC429" s="356"/>
      <c r="AD429" s="356"/>
      <c r="AE429" s="2"/>
      <c r="AH429" s="522">
        <f t="shared" ref="AH429:AH432" si="100">IF(O429="",0,O429)</f>
        <v>0</v>
      </c>
      <c r="AI429" s="522"/>
      <c r="AJ429" s="522">
        <f t="shared" ref="AJ429:AJ432" si="101">COUNTIF(P429:V429,"NS")</f>
        <v>0</v>
      </c>
      <c r="AK429" s="522"/>
      <c r="AL429" s="524">
        <f t="shared" ref="AL429:AL458" si="102">IF(COUNTIF(P429:V429,"NA")=COUNTA($P$427:$U$427,$V$426),"NA",SUM(P429:V429))</f>
        <v>0</v>
      </c>
      <c r="AM429" s="526"/>
      <c r="AN429" s="522">
        <f t="shared" si="98"/>
        <v>0</v>
      </c>
      <c r="AO429" s="522"/>
      <c r="AP429" s="711"/>
      <c r="AQ429" s="522">
        <f t="shared" ref="AQ429:AQ432" si="103">IF(W429="",0,W429)</f>
        <v>0</v>
      </c>
      <c r="AR429" s="522"/>
      <c r="AS429" s="522">
        <f t="shared" ref="AS429:AS432" si="104">COUNTIF(X429:AD429,"NS")</f>
        <v>0</v>
      </c>
      <c r="AT429" s="522"/>
      <c r="AU429" s="524">
        <f t="shared" ref="AU429:AU458" si="105">IF(COUNTIF(X429:AD429,"NA")=COUNTA($X$427:$AC$427,$AD$426),"NA",SUM(X429:AD429))</f>
        <v>0</v>
      </c>
      <c r="AV429" s="526"/>
      <c r="AW429" s="522">
        <f t="shared" si="99"/>
        <v>0</v>
      </c>
      <c r="AX429" s="522"/>
      <c r="AY429" s="711"/>
      <c r="AZ429" s="114">
        <f t="shared" ref="AZ429:AZ457" si="106">IF(SUM(AN429,AW429,AN468,AW468)&gt;0,1,0)</f>
        <v>0</v>
      </c>
      <c r="BA429" s="113" t="str">
        <f>IF(AZ429=0,"", IF(SUM($AZ$428:AZ429)=1,BB429, IF($AZ$459&gt;SUM($AZ$428:AZ429),_xlfn.CONCAT(", ",BB429), IF($AZ$459=SUM($AZ$428:AZ429),_xlfn.CONCAT(" y ",BB429,".")))))</f>
        <v/>
      </c>
      <c r="BB429" s="119">
        <f t="shared" ref="BB429:BB457" si="107">_xlfn.NUMBERVALUE(C429)</f>
        <v>1</v>
      </c>
      <c r="BV429" s="522" t="s">
        <v>6548</v>
      </c>
      <c r="BW429" s="522"/>
      <c r="BX429" s="522">
        <f>IF($AH$408=$AJ$408,0,$O$459)</f>
        <v>0</v>
      </c>
      <c r="BY429" s="522"/>
      <c r="BZ429" s="522">
        <f>IF($AH$408=$AJ$408,0,$P$459)</f>
        <v>0</v>
      </c>
      <c r="CA429" s="522"/>
      <c r="CB429" s="522">
        <f>IF($AH$408=$AJ$408,0,$Q$459)</f>
        <v>0</v>
      </c>
      <c r="CC429" s="522"/>
      <c r="CD429" s="522">
        <f>IF($AH$408=$AJ$408,0,$R$459)</f>
        <v>0</v>
      </c>
      <c r="CE429" s="522"/>
      <c r="CF429" s="522">
        <f>IF($AH$408=$AJ$408,0,$S$459)</f>
        <v>0</v>
      </c>
      <c r="CG429" s="522"/>
      <c r="CH429" s="522">
        <f>IF($AH$408=$AJ$408,0,$T$459)</f>
        <v>0</v>
      </c>
      <c r="CI429" s="522"/>
      <c r="CJ429" s="522">
        <f>IF($AH$408=$AJ$408,0,$U$459)</f>
        <v>0</v>
      </c>
      <c r="CK429" s="522"/>
      <c r="CL429" s="522">
        <f>IF($AH$408=$AJ$408,0,$V$459)</f>
        <v>0</v>
      </c>
      <c r="CM429" s="522"/>
      <c r="CO429" s="522" t="s">
        <v>6548</v>
      </c>
      <c r="CP429" s="522"/>
      <c r="CQ429" s="522">
        <f>IF($AH$408=$AJ$408,0,$W$459)</f>
        <v>0</v>
      </c>
      <c r="CR429" s="522"/>
      <c r="CS429" s="522">
        <f>IF($AH$408=$AJ$408,0,$X$459)</f>
        <v>0</v>
      </c>
      <c r="CT429" s="522"/>
      <c r="CU429" s="522">
        <f>IF($AH$408=$AJ$408,0,$Y$459)</f>
        <v>0</v>
      </c>
      <c r="CV429" s="522"/>
      <c r="CW429" s="522">
        <f>IF($AH$408=$AJ$408,0,$Z$459)</f>
        <v>0</v>
      </c>
      <c r="CX429" s="522"/>
      <c r="CY429" s="522">
        <f>IF($AH$408=$AJ$408,0,$AA$459)</f>
        <v>0</v>
      </c>
      <c r="CZ429" s="522"/>
      <c r="DA429" s="522">
        <f>IF($AH$408=$AJ$408,0,$AB$459)</f>
        <v>0</v>
      </c>
      <c r="DB429" s="522"/>
      <c r="DC429" s="522">
        <f>IF($AH$408=$AJ$408,0,$AC$459)</f>
        <v>0</v>
      </c>
      <c r="DD429" s="522"/>
      <c r="DE429" s="522">
        <f>IF($AH$408=$AJ$408,0,$AD$459)</f>
        <v>0</v>
      </c>
      <c r="DF429" s="522"/>
      <c r="DH429" s="522" t="s">
        <v>6548</v>
      </c>
      <c r="DI429" s="522"/>
      <c r="DJ429" s="522">
        <f>IF($AH$408=$AJ$408,0,$M$498)</f>
        <v>0</v>
      </c>
      <c r="DK429" s="522"/>
      <c r="DL429" s="522">
        <f>IF($AH$408=$AJ$408,0,$N$498)</f>
        <v>0</v>
      </c>
      <c r="DM429" s="522"/>
      <c r="DN429" s="522">
        <f>IF($AH$408=$AJ$408,0,$O$498)</f>
        <v>0</v>
      </c>
      <c r="DO429" s="522"/>
      <c r="DP429" s="522">
        <f>IF($AH$408=$AJ$408,0,$P$498)</f>
        <v>0</v>
      </c>
      <c r="DQ429" s="522"/>
      <c r="DR429" s="522">
        <f>IF($AH$408=$AJ$408,0,$Q$498)</f>
        <v>0</v>
      </c>
      <c r="DS429" s="522"/>
      <c r="DT429" s="522">
        <f>IF($AH$408=$AJ$408,0,$R$498)</f>
        <v>0</v>
      </c>
      <c r="DU429" s="522"/>
      <c r="DV429" s="522">
        <f>IF($AH$408=$AJ$408,0,$S$498)</f>
        <v>0</v>
      </c>
      <c r="DW429" s="522"/>
      <c r="DX429" s="522">
        <f>IF($AH$408=$AJ$408,0,$T$498)</f>
        <v>0</v>
      </c>
      <c r="DY429" s="522"/>
      <c r="EA429" s="522" t="s">
        <v>6548</v>
      </c>
      <c r="EB429" s="522"/>
      <c r="EC429" s="522">
        <f>IF($AH$408=$AJ$408,0,$U$498)</f>
        <v>0</v>
      </c>
      <c r="ED429" s="522"/>
      <c r="EE429" s="522">
        <f>IF($AH$408=$AJ$408,0,$V$498)</f>
        <v>0</v>
      </c>
      <c r="EF429" s="522"/>
      <c r="EG429" s="522">
        <f>IF($AH$408=$AJ$408,0,$W$498)</f>
        <v>0</v>
      </c>
      <c r="EH429" s="522"/>
      <c r="EI429" s="522">
        <f>IF($AH$408=$AJ$408,0,$X$498)</f>
        <v>0</v>
      </c>
      <c r="EJ429" s="522"/>
      <c r="EK429" s="522">
        <f>IF($AH$408=$AJ$408,0,$Y$498)</f>
        <v>0</v>
      </c>
      <c r="EL429" s="522"/>
      <c r="EM429" s="522">
        <f>IF($AH$408=$AJ$408,0,$Z$498)</f>
        <v>0</v>
      </c>
      <c r="EN429" s="522"/>
      <c r="EO429" s="522">
        <f>IF($AH$408=$AJ$408,0,$AA$498)</f>
        <v>0</v>
      </c>
      <c r="EP429" s="522"/>
      <c r="EQ429" s="522">
        <f>IF($AH$408=$AJ$408,0,$AB$498)</f>
        <v>0</v>
      </c>
      <c r="ER429" s="522"/>
      <c r="ET429" s="522" t="s">
        <v>6548</v>
      </c>
      <c r="EU429" s="522"/>
      <c r="EV429" s="522">
        <f>IF($AH$408=$AJ$408,0,$AC$498)</f>
        <v>0</v>
      </c>
      <c r="EW429" s="522"/>
      <c r="EY429" s="522" t="s">
        <v>6548</v>
      </c>
      <c r="EZ429" s="522"/>
      <c r="FA429" s="522">
        <f>IF($AH$408=$AJ$408,0,$AD$498)</f>
        <v>0</v>
      </c>
      <c r="FB429" s="522"/>
      <c r="FD429" s="113">
        <v>9</v>
      </c>
      <c r="FE429" s="113">
        <f>IF(DE431=0,0,1)</f>
        <v>0</v>
      </c>
      <c r="FF429" s="125" t="str">
        <f>IF(FE429=0,"", IF(SUM($FE$428:FE429)=1,_xlfn.CONCAT(FD429,), IF($FE$434&gt;SUM($FE$428:FE429),_xlfn.CONCAT(", ",FD429), IF($FE$434=SUM($FE$428:FE429),_xlfn.CONCAT(" y ",FD429,".")))))</f>
        <v/>
      </c>
      <c r="FH429" s="522">
        <v>1</v>
      </c>
      <c r="FI429" s="522"/>
      <c r="FJ429" s="522">
        <f t="shared" ref="FJ429:FJ455" si="108">IF($AH$408=$AJ$408,0,IF(OR(AND(D429="",$BD$428=0,COUNTBLANK(O429:V429)=8),AND(D429&lt;&gt;"",$BD$428=0,COUNTBLANK(O429:V429)=0),AND(D429="",$BD$428=1,COUNTBLANK(O429:V429)=8),AND(D429&lt;&gt;"",$BD$428=1,COUNTBLANK(O429:V429)=8)),0,1))</f>
        <v>0</v>
      </c>
      <c r="FK429" s="522"/>
      <c r="FL429" s="522">
        <f t="shared" ref="FL429:FL455" si="109">IF($AH$408=$AJ$408,0,IF(OR(AND(D429="",$BG$428=0,COUNTBLANK(W429:AD429)=8),AND(D429&lt;&gt;"",$BG$428=0,COUNTBLANK(W429:AD429)=0),AND(D429="",$BG$428=1,COUNTBLANK(W429:AD429)=8),AND(D429&lt;&gt;"",$BG$428=1,COUNTBLANK(W429:AD429)=8)),0,1))</f>
        <v>0</v>
      </c>
      <c r="FM429" s="522"/>
      <c r="FN429" s="522">
        <f t="shared" ref="FN429:FN455" si="110">IF($AH$408=$AJ$408,0,IF(OR(AND(D429="",$BJ$428=0,COUNTBLANK(M468:T468)=8),AND(D429&lt;&gt;"",$BJ$428=0,COUNTBLANK(M468:T468)=0),AND(D429="",$BJ$428=1,COUNTBLANK(M468:T468)=8),AND(D429&lt;&gt;"",$BJ$428=1,COUNTBLANK(M468:T468)=8)),0,1))</f>
        <v>0</v>
      </c>
      <c r="FO429" s="522"/>
      <c r="FP429" s="522">
        <f t="shared" ref="FP429:FP455" si="111">IF($AH$408=$AJ$408,0,IF(OR(AND(D429="",$BM$428=0,COUNTBLANK(U468:AB468)=8),AND(D429&lt;&gt;"",$BM$428=0,COUNTBLANK(U468:AB468)=0),AND(D429="",$BM$428=1,COUNTBLANK(U468:AB468)=8),AND(D429&lt;&gt;"",$BM$428=1,COUNTBLANK(U468:AB468)=8)),0,1))</f>
        <v>0</v>
      </c>
      <c r="FQ429" s="522"/>
      <c r="FR429" s="522">
        <f t="shared" ref="FR429:FR455" si="112">IF($AH$408=$AJ$408,0,IF(OR(AND(D429="",$BP$428=0,COUNTBLANK(AC468)=1),AND(D429&lt;&gt;"",$BP$428=0,COUNTBLANK(AC468)=0),AND(D429="",$BP$428=1,COUNTBLANK(AC468)=1),AND(D429&lt;&gt;"",$BP$428=1,COUNTBLANK(AC468)=1)),0,1))</f>
        <v>0</v>
      </c>
      <c r="FS429" s="522"/>
      <c r="FT429" s="522">
        <f t="shared" ref="FT429:FT455" si="113">IF($AH$408=$AJ$408,0,IF(OR(AND(D429="",$BS$428=0,COUNTBLANK(AD468)=1),AND(D429&lt;&gt;"",$BS$428=0,COUNTBLANK(AD468)=0),AND(D429="",$BS$428=1,COUNTBLANK(AD468)=1),AND(D429&lt;&gt;"",$BS$428=1,COUNTBLANK(AD468)=1)),0,1))</f>
        <v>0</v>
      </c>
      <c r="FU429" s="522"/>
      <c r="FV429" s="522">
        <f t="shared" ref="FV429:FV455" si="114">IF($AH$408=$AJ$408,0,IF(OR(AND(D429="No identificado",SUM(FJ429:FU429)=0),AND(D429="",SUM(FJ429:FU429)=0),AND(D429&lt;&gt;"",SUM(FJ429:FU429)=0)),0,1))</f>
        <v>0</v>
      </c>
      <c r="FW429" s="522"/>
    </row>
    <row r="430" spans="1:179" ht="15" customHeight="1">
      <c r="A430" s="18"/>
      <c r="B430" s="51"/>
      <c r="C430" s="48" t="s">
        <v>4994</v>
      </c>
      <c r="D430" s="591" t="str">
        <f>IF(CNGE_2024_M3_Secc1!D352="","",CNGE_2024_M3_Secc1!D352)</f>
        <v/>
      </c>
      <c r="E430" s="592"/>
      <c r="F430" s="592"/>
      <c r="G430" s="592"/>
      <c r="H430" s="592"/>
      <c r="I430" s="592"/>
      <c r="J430" s="592"/>
      <c r="K430" s="592"/>
      <c r="L430" s="592"/>
      <c r="M430" s="592"/>
      <c r="N430" s="593"/>
      <c r="O430" s="103"/>
      <c r="P430" s="103"/>
      <c r="Q430" s="103"/>
      <c r="R430" s="103"/>
      <c r="S430" s="103"/>
      <c r="T430" s="356"/>
      <c r="U430" s="356"/>
      <c r="V430" s="103"/>
      <c r="W430" s="103"/>
      <c r="X430" s="103"/>
      <c r="Y430" s="103"/>
      <c r="Z430" s="103"/>
      <c r="AA430" s="103"/>
      <c r="AB430" s="103"/>
      <c r="AC430" s="356"/>
      <c r="AD430" s="356"/>
      <c r="AE430" s="2"/>
      <c r="AH430" s="522">
        <f t="shared" si="100"/>
        <v>0</v>
      </c>
      <c r="AI430" s="522"/>
      <c r="AJ430" s="522">
        <f t="shared" si="101"/>
        <v>0</v>
      </c>
      <c r="AK430" s="522"/>
      <c r="AL430" s="524">
        <f t="shared" si="102"/>
        <v>0</v>
      </c>
      <c r="AM430" s="526"/>
      <c r="AN430" s="522">
        <f t="shared" si="98"/>
        <v>0</v>
      </c>
      <c r="AO430" s="522"/>
      <c r="AP430" s="711"/>
      <c r="AQ430" s="522">
        <f t="shared" si="103"/>
        <v>0</v>
      </c>
      <c r="AR430" s="522"/>
      <c r="AS430" s="522">
        <f t="shared" si="104"/>
        <v>0</v>
      </c>
      <c r="AT430" s="522"/>
      <c r="AU430" s="524">
        <f t="shared" si="105"/>
        <v>0</v>
      </c>
      <c r="AV430" s="526"/>
      <c r="AW430" s="522">
        <f t="shared" si="99"/>
        <v>0</v>
      </c>
      <c r="AX430" s="522"/>
      <c r="AY430" s="711"/>
      <c r="AZ430" s="114">
        <f t="shared" si="106"/>
        <v>0</v>
      </c>
      <c r="BA430" s="113" t="str">
        <f>IF(AZ430=0,"", IF(SUM($AZ$428:AZ430)=1,BB430, IF($AZ$459&gt;SUM($AZ$428:AZ430),_xlfn.CONCAT(", ",BB430), IF($AZ$459=SUM($AZ$428:AZ430),_xlfn.CONCAT(" y ",BB430,".")))))</f>
        <v/>
      </c>
      <c r="BB430" s="119">
        <f t="shared" si="107"/>
        <v>2</v>
      </c>
      <c r="BV430" s="522" t="s">
        <v>5096</v>
      </c>
      <c r="BW430" s="522"/>
      <c r="BX430" s="522">
        <f>IF($AH$408=$AJ$408,0,IF(OR(BX429=BX428,AND(BX428&gt;0,BX429="NS")),0,1))</f>
        <v>0</v>
      </c>
      <c r="BY430" s="522"/>
      <c r="BZ430" s="522">
        <f>IF($AH$408=$AJ$408,0,IF(OR(BZ429=BZ428,AND(BZ428&gt;0,BZ429="NS")),0,1))</f>
        <v>0</v>
      </c>
      <c r="CA430" s="522"/>
      <c r="CB430" s="522">
        <f>IF($AH$408=$AJ$408,0,IF(OR(CB429=CB428,AND(CB428&gt;0,CB429="NS")),0,1))</f>
        <v>0</v>
      </c>
      <c r="CC430" s="522"/>
      <c r="CD430" s="522">
        <f>IF($AH$408=$AJ$408,0,IF(OR(CD429=CD428,AND(CD428&gt;0,CD429="NS")),0,1))</f>
        <v>0</v>
      </c>
      <c r="CE430" s="522"/>
      <c r="CF430" s="522">
        <f>IF($AH$408=$AJ$408,0,IF(OR(CF429=CF428,AND(CF428&gt;0,CF429="NS")),0,1))</f>
        <v>0</v>
      </c>
      <c r="CG430" s="522"/>
      <c r="CH430" s="522">
        <f>IF($AH$408=$AJ$408,0,IF(OR(CH429=CH428,AND(CH428&gt;0,CH429="NS")),0,1))</f>
        <v>0</v>
      </c>
      <c r="CI430" s="522"/>
      <c r="CJ430" s="522">
        <f>IF($AH$408=$AJ$408,0,IF(OR(CJ429=CJ428,AND(CJ428&gt;0,CJ429="NS")),0,1))</f>
        <v>0</v>
      </c>
      <c r="CK430" s="522"/>
      <c r="CL430" s="522">
        <f>IF($AH$408=$AJ$408,0,IF(OR(CL429=CL428,AND(CL428&gt;0,CL429="NS")),0,1))</f>
        <v>0</v>
      </c>
      <c r="CM430" s="522"/>
      <c r="CO430" s="522" t="s">
        <v>5096</v>
      </c>
      <c r="CP430" s="522"/>
      <c r="CQ430" s="522">
        <f>IF($AH$408=$AJ$408,0,IF(OR(CQ429=CQ428,AND(CQ428&gt;0,CQ429="NS")),0,1))</f>
        <v>0</v>
      </c>
      <c r="CR430" s="522"/>
      <c r="CS430" s="522">
        <f>IF($AH$408=$AJ$408,0,IF(OR(CS429=CS428,AND(CS428&gt;0,CS429="NS")),0,1))</f>
        <v>0</v>
      </c>
      <c r="CT430" s="522"/>
      <c r="CU430" s="522">
        <f>IF($AH$408=$AJ$408,0,IF(OR(CU429=CU428,AND(CU428&gt;0,CU429="NS")),0,1))</f>
        <v>0</v>
      </c>
      <c r="CV430" s="522"/>
      <c r="CW430" s="522">
        <f>IF($AH$408=$AJ$408,0,IF(OR(CW429=CW428,AND(CW428&gt;0,CW429="NS")),0,1))</f>
        <v>0</v>
      </c>
      <c r="CX430" s="522"/>
      <c r="CY430" s="522">
        <f>IF($AH$408=$AJ$408,0,IF(OR(CY429=CY428,AND(CY428&gt;0,CY429="NS")),0,1))</f>
        <v>0</v>
      </c>
      <c r="CZ430" s="522"/>
      <c r="DA430" s="522">
        <f>IF($AH$408=$AJ$408,0,IF(OR(DA429=DA428,AND(DA428&gt;0,DA429="NS")),0,1))</f>
        <v>0</v>
      </c>
      <c r="DB430" s="522"/>
      <c r="DC430" s="522">
        <f>IF($AH$408=$AJ$408,0,IF(OR(DC429=DC428,AND(DC428&gt;0,DC429="NS")),0,1))</f>
        <v>0</v>
      </c>
      <c r="DD430" s="522"/>
      <c r="DE430" s="522">
        <f>IF($AH$408=$AJ$408,0,IF(OR(DE429=DE428,AND(DE428&gt;0,DE429="NS")),0,1))</f>
        <v>0</v>
      </c>
      <c r="DF430" s="522"/>
      <c r="DH430" s="522" t="s">
        <v>5096</v>
      </c>
      <c r="DI430" s="522"/>
      <c r="DJ430" s="522">
        <f>IF($AH$408=$AJ$408,0,IF(OR(DJ429=DJ428,AND(DJ428&gt;0,DJ429="NS")),0,1))</f>
        <v>0</v>
      </c>
      <c r="DK430" s="522"/>
      <c r="DL430" s="522">
        <f>IF($AH$408=$AJ$408,0,IF(OR(DL429=DL428,AND(DL428&gt;0,DL429="NS")),0,1))</f>
        <v>0</v>
      </c>
      <c r="DM430" s="522"/>
      <c r="DN430" s="522">
        <f>IF($AH$408=$AJ$408,0,IF(OR(DN429=DN428,AND(DN428&gt;0,DN429="NS")),0,1))</f>
        <v>0</v>
      </c>
      <c r="DO430" s="522"/>
      <c r="DP430" s="522">
        <f>IF($AH$408=$AJ$408,0,IF(OR(DP429=DP428,AND(DP428&gt;0,DP429="NS")),0,1))</f>
        <v>0</v>
      </c>
      <c r="DQ430" s="522"/>
      <c r="DR430" s="522">
        <f>IF($AH$408=$AJ$408,0,IF(OR(DR429=DR428,AND(DR428&gt;0,DR429="NS")),0,1))</f>
        <v>0</v>
      </c>
      <c r="DS430" s="522"/>
      <c r="DT430" s="522">
        <f>IF($AH$408=$AJ$408,0,IF(OR(DT429=DT428,AND(DT428&gt;0,DT429="NS")),0,1))</f>
        <v>0</v>
      </c>
      <c r="DU430" s="522"/>
      <c r="DV430" s="522">
        <f>IF($AH$408=$AJ$408,0,IF(OR(DV429=DV428,AND(DV428&gt;0,DV429="NS")),0,1))</f>
        <v>0</v>
      </c>
      <c r="DW430" s="522"/>
      <c r="DX430" s="522">
        <f>IF($AH$408=$AJ$408,0,IF(OR(DX429=DX428,AND(DX428&gt;0,DX429="NS")),0,1))</f>
        <v>0</v>
      </c>
      <c r="DY430" s="522"/>
      <c r="EA430" s="522" t="s">
        <v>5096</v>
      </c>
      <c r="EB430" s="522"/>
      <c r="EC430" s="522">
        <f>IF($AH$408=$AJ$408,0,IF(OR(EC429=EC428,AND(EC428&gt;0,EC429="NS")),0,1))</f>
        <v>0</v>
      </c>
      <c r="ED430" s="522"/>
      <c r="EE430" s="522">
        <f>IF($AH$408=$AJ$408,0,IF(OR(EE429=EE428,AND(EE428&gt;0,EE429="NS")),0,1))</f>
        <v>0</v>
      </c>
      <c r="EF430" s="522"/>
      <c r="EG430" s="522">
        <f>IF($AH$408=$AJ$408,0,IF(OR(EG429=EG428,AND(EG428&gt;0,EG429="NS")),0,1))</f>
        <v>0</v>
      </c>
      <c r="EH430" s="522"/>
      <c r="EI430" s="522">
        <f>IF($AH$408=$AJ$408,0,IF(OR(EI429=EI428,AND(EI428&gt;0,EI429="NS")),0,1))</f>
        <v>0</v>
      </c>
      <c r="EJ430" s="522"/>
      <c r="EK430" s="522">
        <f>IF($AH$408=$AJ$408,0,IF(OR(EK429=EK428,AND(EK428&gt;0,EK429="NS")),0,1))</f>
        <v>0</v>
      </c>
      <c r="EL430" s="522"/>
      <c r="EM430" s="522">
        <f>IF($AH$408=$AJ$408,0,IF(OR(EM429=EM428,AND(EM428&gt;0,EM429="NS")),0,1))</f>
        <v>0</v>
      </c>
      <c r="EN430" s="522"/>
      <c r="EO430" s="522">
        <f>IF($AH$408=$AJ$408,0,IF(OR(EO429=EO428,AND(EO428&gt;0,EO429="NS")),0,1))</f>
        <v>0</v>
      </c>
      <c r="EP430" s="522"/>
      <c r="EQ430" s="522">
        <f>IF($AH$408=$AJ$408,0,IF(OR(EQ429=EQ428,AND(EQ428&gt;0,EQ429="NS")),0,1))</f>
        <v>0</v>
      </c>
      <c r="ER430" s="522"/>
      <c r="ET430" s="522" t="s">
        <v>5096</v>
      </c>
      <c r="EU430" s="522"/>
      <c r="EV430" s="535">
        <f>IF($AH$408=$AJ$408,0,IF(OR(EV429=EV428,AND(EV428&gt;0,EV429="NS")),0,1))</f>
        <v>0</v>
      </c>
      <c r="EW430" s="535"/>
      <c r="EY430" s="522" t="s">
        <v>5096</v>
      </c>
      <c r="EZ430" s="522"/>
      <c r="FA430" s="535">
        <f>IF($AH$408=$AJ$408,0,IF(OR(FA429=FA428,AND(FA428&gt;0,FA429="NS")),0,1))</f>
        <v>0</v>
      </c>
      <c r="FB430" s="535"/>
      <c r="FD430" s="113">
        <v>10</v>
      </c>
      <c r="FE430" s="113">
        <f>IF(DX431=0,0,1)</f>
        <v>0</v>
      </c>
      <c r="FF430" s="125" t="str">
        <f>IF(FE430=0,"", IF(SUM($FE$428:FE430)=1,_xlfn.CONCAT(FD430,), IF($FE$434&gt;SUM($FE$428:FE430),_xlfn.CONCAT(", ",FD430), IF($FE$434=SUM($FE$428:FE430),_xlfn.CONCAT(" y ",FD430,".")))))</f>
        <v/>
      </c>
      <c r="FH430" s="522">
        <v>2</v>
      </c>
      <c r="FI430" s="522"/>
      <c r="FJ430" s="522">
        <f t="shared" si="108"/>
        <v>0</v>
      </c>
      <c r="FK430" s="522"/>
      <c r="FL430" s="522">
        <f t="shared" si="109"/>
        <v>0</v>
      </c>
      <c r="FM430" s="522"/>
      <c r="FN430" s="522">
        <f t="shared" si="110"/>
        <v>0</v>
      </c>
      <c r="FO430" s="522"/>
      <c r="FP430" s="522">
        <f t="shared" si="111"/>
        <v>0</v>
      </c>
      <c r="FQ430" s="522"/>
      <c r="FR430" s="522">
        <f t="shared" si="112"/>
        <v>0</v>
      </c>
      <c r="FS430" s="522"/>
      <c r="FT430" s="522">
        <f t="shared" si="113"/>
        <v>0</v>
      </c>
      <c r="FU430" s="522"/>
      <c r="FV430" s="522">
        <f t="shared" si="114"/>
        <v>0</v>
      </c>
      <c r="FW430" s="522"/>
    </row>
    <row r="431" spans="1:179" ht="15" customHeight="1">
      <c r="A431" s="18"/>
      <c r="B431" s="51"/>
      <c r="C431" s="48" t="s">
        <v>4996</v>
      </c>
      <c r="D431" s="591" t="str">
        <f>IF(CNGE_2024_M3_Secc1!D353="","",CNGE_2024_M3_Secc1!D353)</f>
        <v/>
      </c>
      <c r="E431" s="592"/>
      <c r="F431" s="592"/>
      <c r="G431" s="592"/>
      <c r="H431" s="592"/>
      <c r="I431" s="592"/>
      <c r="J431" s="592"/>
      <c r="K431" s="592"/>
      <c r="L431" s="592"/>
      <c r="M431" s="592"/>
      <c r="N431" s="593"/>
      <c r="O431" s="103"/>
      <c r="P431" s="103"/>
      <c r="Q431" s="103"/>
      <c r="R431" s="103"/>
      <c r="S431" s="103"/>
      <c r="T431" s="103"/>
      <c r="U431" s="103"/>
      <c r="V431" s="103"/>
      <c r="W431" s="103"/>
      <c r="X431" s="103"/>
      <c r="Y431" s="103"/>
      <c r="Z431" s="103"/>
      <c r="AA431" s="103"/>
      <c r="AB431" s="103"/>
      <c r="AC431" s="356"/>
      <c r="AD431" s="356"/>
      <c r="AE431" s="2"/>
      <c r="AH431" s="522">
        <f t="shared" si="100"/>
        <v>0</v>
      </c>
      <c r="AI431" s="522"/>
      <c r="AJ431" s="522">
        <f t="shared" si="101"/>
        <v>0</v>
      </c>
      <c r="AK431" s="522"/>
      <c r="AL431" s="524">
        <f t="shared" si="102"/>
        <v>0</v>
      </c>
      <c r="AM431" s="526"/>
      <c r="AN431" s="522">
        <f t="shared" si="98"/>
        <v>0</v>
      </c>
      <c r="AO431" s="522"/>
      <c r="AP431" s="711"/>
      <c r="AQ431" s="522">
        <f t="shared" si="103"/>
        <v>0</v>
      </c>
      <c r="AR431" s="522"/>
      <c r="AS431" s="522">
        <f t="shared" si="104"/>
        <v>0</v>
      </c>
      <c r="AT431" s="522"/>
      <c r="AU431" s="524">
        <f t="shared" si="105"/>
        <v>0</v>
      </c>
      <c r="AV431" s="526"/>
      <c r="AW431" s="522">
        <f t="shared" si="99"/>
        <v>0</v>
      </c>
      <c r="AX431" s="522"/>
      <c r="AY431" s="711"/>
      <c r="AZ431" s="114">
        <f t="shared" si="106"/>
        <v>0</v>
      </c>
      <c r="BA431" s="113" t="str">
        <f>IF(AZ431=0,"", IF(SUM($AZ$428:AZ431)=1,BB431, IF($AZ$459&gt;SUM($AZ$428:AZ431),_xlfn.CONCAT(", ",BB431), IF($AZ$459=SUM($AZ$428:AZ431),_xlfn.CONCAT(" y ",BB431,".")))))</f>
        <v/>
      </c>
      <c r="BB431" s="119">
        <f t="shared" si="107"/>
        <v>3</v>
      </c>
      <c r="CL431" s="535">
        <f>SUM(BX430:CM430)</f>
        <v>0</v>
      </c>
      <c r="CM431" s="535"/>
      <c r="DE431" s="535">
        <f>SUM(CQ430:DF430)</f>
        <v>0</v>
      </c>
      <c r="DF431" s="535"/>
      <c r="DX431" s="535">
        <f>SUM(DJ430:DY430)</f>
        <v>0</v>
      </c>
      <c r="DY431" s="535"/>
      <c r="EQ431" s="535">
        <f>SUM(EC430:ER430)</f>
        <v>0</v>
      </c>
      <c r="ER431" s="535"/>
      <c r="FD431" s="113">
        <v>11</v>
      </c>
      <c r="FE431" s="113">
        <f>IF(EQ431=0,0,1)</f>
        <v>0</v>
      </c>
      <c r="FF431" s="125" t="str">
        <f>IF(FE431=0,"", IF(SUM($FE$428:FE431)=1,_xlfn.CONCAT(FD431,), IF($FE$434&gt;SUM($FE$428:FE431),_xlfn.CONCAT(", ",FD431), IF($FE$434=SUM($FE$428:FE431),_xlfn.CONCAT(" y ",FD431,".")))))</f>
        <v/>
      </c>
      <c r="FH431" s="522">
        <v>3</v>
      </c>
      <c r="FI431" s="522"/>
      <c r="FJ431" s="522">
        <f t="shared" si="108"/>
        <v>0</v>
      </c>
      <c r="FK431" s="522"/>
      <c r="FL431" s="522">
        <f t="shared" si="109"/>
        <v>0</v>
      </c>
      <c r="FM431" s="522"/>
      <c r="FN431" s="522">
        <f t="shared" si="110"/>
        <v>0</v>
      </c>
      <c r="FO431" s="522"/>
      <c r="FP431" s="522">
        <f t="shared" si="111"/>
        <v>0</v>
      </c>
      <c r="FQ431" s="522"/>
      <c r="FR431" s="522">
        <f t="shared" si="112"/>
        <v>0</v>
      </c>
      <c r="FS431" s="522"/>
      <c r="FT431" s="522">
        <f t="shared" si="113"/>
        <v>0</v>
      </c>
      <c r="FU431" s="522"/>
      <c r="FV431" s="522">
        <f t="shared" si="114"/>
        <v>0</v>
      </c>
      <c r="FW431" s="522"/>
    </row>
    <row r="432" spans="1:179" ht="15" customHeight="1">
      <c r="A432" s="18"/>
      <c r="B432" s="51"/>
      <c r="C432" s="48" t="s">
        <v>4998</v>
      </c>
      <c r="D432" s="591" t="str">
        <f>IF(CNGE_2024_M3_Secc1!D354="","",CNGE_2024_M3_Secc1!D354)</f>
        <v/>
      </c>
      <c r="E432" s="592"/>
      <c r="F432" s="592"/>
      <c r="G432" s="592"/>
      <c r="H432" s="592"/>
      <c r="I432" s="592"/>
      <c r="J432" s="592"/>
      <c r="K432" s="592"/>
      <c r="L432" s="592"/>
      <c r="M432" s="592"/>
      <c r="N432" s="593"/>
      <c r="O432" s="103"/>
      <c r="P432" s="103"/>
      <c r="Q432" s="103"/>
      <c r="R432" s="103"/>
      <c r="S432" s="103"/>
      <c r="T432" s="103"/>
      <c r="U432" s="103"/>
      <c r="V432" s="103"/>
      <c r="W432" s="103"/>
      <c r="X432" s="103"/>
      <c r="Y432" s="103"/>
      <c r="Z432" s="103"/>
      <c r="AA432" s="103"/>
      <c r="AB432" s="103"/>
      <c r="AC432" s="356"/>
      <c r="AD432" s="356"/>
      <c r="AE432" s="2"/>
      <c r="AH432" s="522">
        <f t="shared" si="100"/>
        <v>0</v>
      </c>
      <c r="AI432" s="522"/>
      <c r="AJ432" s="522">
        <f t="shared" si="101"/>
        <v>0</v>
      </c>
      <c r="AK432" s="522"/>
      <c r="AL432" s="524">
        <f t="shared" si="102"/>
        <v>0</v>
      </c>
      <c r="AM432" s="526"/>
      <c r="AN432" s="522">
        <f t="shared" si="98"/>
        <v>0</v>
      </c>
      <c r="AO432" s="522"/>
      <c r="AP432" s="711"/>
      <c r="AQ432" s="522">
        <f t="shared" si="103"/>
        <v>0</v>
      </c>
      <c r="AR432" s="522"/>
      <c r="AS432" s="522">
        <f t="shared" si="104"/>
        <v>0</v>
      </c>
      <c r="AT432" s="522"/>
      <c r="AU432" s="524">
        <f t="shared" si="105"/>
        <v>0</v>
      </c>
      <c r="AV432" s="526"/>
      <c r="AW432" s="522">
        <f t="shared" si="99"/>
        <v>0</v>
      </c>
      <c r="AX432" s="522"/>
      <c r="AY432" s="711"/>
      <c r="AZ432" s="114">
        <f t="shared" si="106"/>
        <v>0</v>
      </c>
      <c r="BA432" s="113" t="str">
        <f>IF(AZ432=0,"", IF(SUM($AZ$428:AZ432)=1,BB432, IF($AZ$459&gt;SUM($AZ$428:AZ432),_xlfn.CONCAT(", ",BB432), IF($AZ$459=SUM($AZ$428:AZ432),_xlfn.CONCAT(" y ",BB432,".")))))</f>
        <v/>
      </c>
      <c r="BB432" s="119">
        <f t="shared" si="107"/>
        <v>4</v>
      </c>
      <c r="FD432" s="113">
        <v>12</v>
      </c>
      <c r="FE432" s="113">
        <f t="shared" ref="FE432:FE433" si="115">IF(EQ432=0,0,1)</f>
        <v>0</v>
      </c>
      <c r="FF432" s="125" t="str">
        <f>IF(FE432=0,"", IF(SUM($FE$428:FE432)=1,_xlfn.CONCAT(FD432,), IF($FE$434&gt;SUM($FE$428:FE432),_xlfn.CONCAT(", ",FD432), IF($FE$434=SUM($FE$428:FE432),_xlfn.CONCAT(" y ",FD432,".")))))</f>
        <v/>
      </c>
      <c r="FH432" s="522">
        <v>4</v>
      </c>
      <c r="FI432" s="522"/>
      <c r="FJ432" s="522">
        <f t="shared" si="108"/>
        <v>0</v>
      </c>
      <c r="FK432" s="522"/>
      <c r="FL432" s="522">
        <f t="shared" si="109"/>
        <v>0</v>
      </c>
      <c r="FM432" s="522"/>
      <c r="FN432" s="522">
        <f t="shared" si="110"/>
        <v>0</v>
      </c>
      <c r="FO432" s="522"/>
      <c r="FP432" s="522">
        <f t="shared" si="111"/>
        <v>0</v>
      </c>
      <c r="FQ432" s="522"/>
      <c r="FR432" s="522">
        <f t="shared" si="112"/>
        <v>0</v>
      </c>
      <c r="FS432" s="522"/>
      <c r="FT432" s="522">
        <f t="shared" si="113"/>
        <v>0</v>
      </c>
      <c r="FU432" s="522"/>
      <c r="FV432" s="522">
        <f t="shared" si="114"/>
        <v>0</v>
      </c>
      <c r="FW432" s="522"/>
    </row>
    <row r="433" spans="1:179" ht="15" customHeight="1">
      <c r="A433" s="18"/>
      <c r="B433" s="51"/>
      <c r="C433" s="48" t="s">
        <v>5000</v>
      </c>
      <c r="D433" s="591" t="str">
        <f>IF(CNGE_2024_M3_Secc1!D355="","",CNGE_2024_M3_Secc1!D355)</f>
        <v/>
      </c>
      <c r="E433" s="592"/>
      <c r="F433" s="592"/>
      <c r="G433" s="592"/>
      <c r="H433" s="592"/>
      <c r="I433" s="592"/>
      <c r="J433" s="592"/>
      <c r="K433" s="592"/>
      <c r="L433" s="592"/>
      <c r="M433" s="592"/>
      <c r="N433" s="593"/>
      <c r="O433" s="103"/>
      <c r="P433" s="103"/>
      <c r="Q433" s="103"/>
      <c r="R433" s="103"/>
      <c r="S433" s="103"/>
      <c r="T433" s="356"/>
      <c r="U433" s="356"/>
      <c r="V433" s="103"/>
      <c r="W433" s="103"/>
      <c r="X433" s="103"/>
      <c r="Y433" s="103"/>
      <c r="Z433" s="103"/>
      <c r="AA433" s="103"/>
      <c r="AB433" s="103"/>
      <c r="AC433" s="356"/>
      <c r="AD433" s="356"/>
      <c r="AE433" s="2"/>
      <c r="AH433" s="522">
        <f t="shared" ref="AH433:AH458" si="116">IF(O433="",0,O433)</f>
        <v>0</v>
      </c>
      <c r="AI433" s="522"/>
      <c r="AJ433" s="522">
        <f t="shared" ref="AJ433:AJ458" si="117">COUNTIF(P433:V433,"NS")</f>
        <v>0</v>
      </c>
      <c r="AK433" s="522"/>
      <c r="AL433" s="524">
        <f t="shared" si="102"/>
        <v>0</v>
      </c>
      <c r="AM433" s="526"/>
      <c r="AN433" s="522">
        <f t="shared" si="98"/>
        <v>0</v>
      </c>
      <c r="AO433" s="522"/>
      <c r="AP433" s="711"/>
      <c r="AQ433" s="522">
        <f t="shared" ref="AQ433:AQ458" si="118">IF(W433="",0,W433)</f>
        <v>0</v>
      </c>
      <c r="AR433" s="522"/>
      <c r="AS433" s="522">
        <f t="shared" ref="AS433:AS458" si="119">COUNTIF(X433:AD433,"NS")</f>
        <v>0</v>
      </c>
      <c r="AT433" s="522"/>
      <c r="AU433" s="524">
        <f t="shared" si="105"/>
        <v>0</v>
      </c>
      <c r="AV433" s="526"/>
      <c r="AW433" s="522">
        <f t="shared" si="99"/>
        <v>0</v>
      </c>
      <c r="AX433" s="522"/>
      <c r="AY433" s="711"/>
      <c r="AZ433" s="114">
        <f t="shared" si="106"/>
        <v>0</v>
      </c>
      <c r="BA433" s="113" t="str">
        <f>IF(AZ433=0,"", IF(SUM($AZ$428:AZ433)=1,BB433, IF($AZ$459&gt;SUM($AZ$428:AZ433),_xlfn.CONCAT(", ",BB433), IF($AZ$459=SUM($AZ$428:AZ433),_xlfn.CONCAT(" y ",BB433,".")))))</f>
        <v/>
      </c>
      <c r="BB433" s="119">
        <f t="shared" si="107"/>
        <v>5</v>
      </c>
      <c r="FD433" s="113">
        <v>13</v>
      </c>
      <c r="FE433" s="113">
        <f t="shared" si="115"/>
        <v>0</v>
      </c>
      <c r="FF433" s="125" t="str">
        <f>IF(FE433=0,"", IF(SUM($FE$428:FE433)=1,_xlfn.CONCAT(FD433,), IF($FE$434&gt;SUM($FE$428:FE433),_xlfn.CONCAT(", ",FD433), IF($FE$434=SUM($FE$428:FE433),_xlfn.CONCAT(" y ",FD433,".")))))</f>
        <v/>
      </c>
      <c r="FH433" s="522">
        <v>5</v>
      </c>
      <c r="FI433" s="522"/>
      <c r="FJ433" s="522">
        <f t="shared" si="108"/>
        <v>0</v>
      </c>
      <c r="FK433" s="522"/>
      <c r="FL433" s="522">
        <f t="shared" si="109"/>
        <v>0</v>
      </c>
      <c r="FM433" s="522"/>
      <c r="FN433" s="522">
        <f t="shared" si="110"/>
        <v>0</v>
      </c>
      <c r="FO433" s="522"/>
      <c r="FP433" s="522">
        <f t="shared" si="111"/>
        <v>0</v>
      </c>
      <c r="FQ433" s="522"/>
      <c r="FR433" s="522">
        <f t="shared" si="112"/>
        <v>0</v>
      </c>
      <c r="FS433" s="522"/>
      <c r="FT433" s="522">
        <f t="shared" si="113"/>
        <v>0</v>
      </c>
      <c r="FU433" s="522"/>
      <c r="FV433" s="522">
        <f t="shared" si="114"/>
        <v>0</v>
      </c>
      <c r="FW433" s="522"/>
    </row>
    <row r="434" spans="1:179" ht="15" customHeight="1">
      <c r="A434" s="18"/>
      <c r="B434" s="51"/>
      <c r="C434" s="48" t="s">
        <v>5002</v>
      </c>
      <c r="D434" s="591" t="str">
        <f>IF(CNGE_2024_M3_Secc1!D356="","",CNGE_2024_M3_Secc1!D356)</f>
        <v/>
      </c>
      <c r="E434" s="592"/>
      <c r="F434" s="592"/>
      <c r="G434" s="592"/>
      <c r="H434" s="592"/>
      <c r="I434" s="592"/>
      <c r="J434" s="592"/>
      <c r="K434" s="592"/>
      <c r="L434" s="592"/>
      <c r="M434" s="592"/>
      <c r="N434" s="593"/>
      <c r="O434" s="103"/>
      <c r="P434" s="103"/>
      <c r="Q434" s="103"/>
      <c r="R434" s="103"/>
      <c r="S434" s="103"/>
      <c r="T434" s="356"/>
      <c r="U434" s="356"/>
      <c r="V434" s="103"/>
      <c r="W434" s="103"/>
      <c r="X434" s="103"/>
      <c r="Y434" s="103"/>
      <c r="Z434" s="103"/>
      <c r="AA434" s="103"/>
      <c r="AB434" s="103"/>
      <c r="AC434" s="356"/>
      <c r="AD434" s="356"/>
      <c r="AE434" s="2"/>
      <c r="AH434" s="522">
        <f t="shared" si="116"/>
        <v>0</v>
      </c>
      <c r="AI434" s="522"/>
      <c r="AJ434" s="522">
        <f t="shared" si="117"/>
        <v>0</v>
      </c>
      <c r="AK434" s="522"/>
      <c r="AL434" s="524">
        <f t="shared" si="102"/>
        <v>0</v>
      </c>
      <c r="AM434" s="526"/>
      <c r="AN434" s="522">
        <f t="shared" si="98"/>
        <v>0</v>
      </c>
      <c r="AO434" s="522"/>
      <c r="AP434" s="711"/>
      <c r="AQ434" s="522">
        <f t="shared" si="118"/>
        <v>0</v>
      </c>
      <c r="AR434" s="522"/>
      <c r="AS434" s="522">
        <f t="shared" si="119"/>
        <v>0</v>
      </c>
      <c r="AT434" s="522"/>
      <c r="AU434" s="524">
        <f t="shared" si="105"/>
        <v>0</v>
      </c>
      <c r="AV434" s="526"/>
      <c r="AW434" s="522">
        <f t="shared" si="99"/>
        <v>0</v>
      </c>
      <c r="AX434" s="522"/>
      <c r="AY434" s="711"/>
      <c r="AZ434" s="114">
        <f t="shared" si="106"/>
        <v>0</v>
      </c>
      <c r="BA434" s="113" t="str">
        <f>IF(AZ434=0,"", IF(SUM($AZ$428:AZ434)=1,BB434, IF($AZ$459&gt;SUM($AZ$428:AZ434),_xlfn.CONCAT(", ",BB434), IF($AZ$459=SUM($AZ$428:AZ434),_xlfn.CONCAT(" y ",BB434,".")))))</f>
        <v/>
      </c>
      <c r="BB434" s="119">
        <f t="shared" si="107"/>
        <v>6</v>
      </c>
      <c r="FE434" s="143">
        <f>SUM(FE428:FE433)</f>
        <v>0</v>
      </c>
      <c r="FF434" s="256" t="str">
        <f>IF(FE434=0,"", IF(FE434=1,VLOOKUP(1,FE428:FF434,2,FALSE), IF(FE434&gt;1,_xlfn.CONCAT(FF428:FF433),"")))</f>
        <v/>
      </c>
      <c r="FH434" s="522">
        <v>6</v>
      </c>
      <c r="FI434" s="522"/>
      <c r="FJ434" s="522">
        <f t="shared" si="108"/>
        <v>0</v>
      </c>
      <c r="FK434" s="522"/>
      <c r="FL434" s="522">
        <f t="shared" si="109"/>
        <v>0</v>
      </c>
      <c r="FM434" s="522"/>
      <c r="FN434" s="522">
        <f t="shared" si="110"/>
        <v>0</v>
      </c>
      <c r="FO434" s="522"/>
      <c r="FP434" s="522">
        <f t="shared" si="111"/>
        <v>0</v>
      </c>
      <c r="FQ434" s="522"/>
      <c r="FR434" s="522">
        <f t="shared" si="112"/>
        <v>0</v>
      </c>
      <c r="FS434" s="522"/>
      <c r="FT434" s="522">
        <f t="shared" si="113"/>
        <v>0</v>
      </c>
      <c r="FU434" s="522"/>
      <c r="FV434" s="522">
        <f t="shared" si="114"/>
        <v>0</v>
      </c>
      <c r="FW434" s="522"/>
    </row>
    <row r="435" spans="1:179" ht="15" customHeight="1">
      <c r="A435" s="18"/>
      <c r="B435" s="51"/>
      <c r="C435" s="48" t="s">
        <v>5004</v>
      </c>
      <c r="D435" s="591" t="str">
        <f>IF(CNGE_2024_M3_Secc1!D357="","",CNGE_2024_M3_Secc1!D357)</f>
        <v/>
      </c>
      <c r="E435" s="592"/>
      <c r="F435" s="592"/>
      <c r="G435" s="592"/>
      <c r="H435" s="592"/>
      <c r="I435" s="592"/>
      <c r="J435" s="592"/>
      <c r="K435" s="592"/>
      <c r="L435" s="592"/>
      <c r="M435" s="592"/>
      <c r="N435" s="593"/>
      <c r="O435" s="103"/>
      <c r="P435" s="103"/>
      <c r="Q435" s="103"/>
      <c r="R435" s="103"/>
      <c r="S435" s="103"/>
      <c r="T435" s="356"/>
      <c r="U435" s="356"/>
      <c r="V435" s="103"/>
      <c r="W435" s="103"/>
      <c r="X435" s="103"/>
      <c r="Y435" s="103"/>
      <c r="Z435" s="103"/>
      <c r="AA435" s="103"/>
      <c r="AB435" s="103"/>
      <c r="AC435" s="356"/>
      <c r="AD435" s="356"/>
      <c r="AE435" s="2"/>
      <c r="AH435" s="522">
        <f t="shared" si="116"/>
        <v>0</v>
      </c>
      <c r="AI435" s="522"/>
      <c r="AJ435" s="522">
        <f t="shared" si="117"/>
        <v>0</v>
      </c>
      <c r="AK435" s="522"/>
      <c r="AL435" s="524">
        <f t="shared" si="102"/>
        <v>0</v>
      </c>
      <c r="AM435" s="526"/>
      <c r="AN435" s="522">
        <f t="shared" si="98"/>
        <v>0</v>
      </c>
      <c r="AO435" s="522"/>
      <c r="AP435" s="711"/>
      <c r="AQ435" s="522">
        <f t="shared" si="118"/>
        <v>0</v>
      </c>
      <c r="AR435" s="522"/>
      <c r="AS435" s="522">
        <f t="shared" si="119"/>
        <v>0</v>
      </c>
      <c r="AT435" s="522"/>
      <c r="AU435" s="524">
        <f t="shared" si="105"/>
        <v>0</v>
      </c>
      <c r="AV435" s="526"/>
      <c r="AW435" s="522">
        <f t="shared" si="99"/>
        <v>0</v>
      </c>
      <c r="AX435" s="522"/>
      <c r="AY435" s="711"/>
      <c r="AZ435" s="114">
        <f t="shared" si="106"/>
        <v>0</v>
      </c>
      <c r="BA435" s="113" t="str">
        <f>IF(AZ435=0,"", IF(SUM($AZ$428:AZ435)=1,BB435, IF($AZ$459&gt;SUM($AZ$428:AZ435),_xlfn.CONCAT(", ",BB435), IF($AZ$459=SUM($AZ$428:AZ435),_xlfn.CONCAT(" y ",BB435,".")))))</f>
        <v/>
      </c>
      <c r="BB435" s="119">
        <f t="shared" si="107"/>
        <v>7</v>
      </c>
      <c r="FH435" s="522">
        <v>7</v>
      </c>
      <c r="FI435" s="522"/>
      <c r="FJ435" s="522">
        <f t="shared" si="108"/>
        <v>0</v>
      </c>
      <c r="FK435" s="522"/>
      <c r="FL435" s="522">
        <f t="shared" si="109"/>
        <v>0</v>
      </c>
      <c r="FM435" s="522"/>
      <c r="FN435" s="522">
        <f t="shared" si="110"/>
        <v>0</v>
      </c>
      <c r="FO435" s="522"/>
      <c r="FP435" s="522">
        <f t="shared" si="111"/>
        <v>0</v>
      </c>
      <c r="FQ435" s="522"/>
      <c r="FR435" s="522">
        <f t="shared" si="112"/>
        <v>0</v>
      </c>
      <c r="FS435" s="522"/>
      <c r="FT435" s="522">
        <f t="shared" si="113"/>
        <v>0</v>
      </c>
      <c r="FU435" s="522"/>
      <c r="FV435" s="522">
        <f t="shared" si="114"/>
        <v>0</v>
      </c>
      <c r="FW435" s="522"/>
    </row>
    <row r="436" spans="1:179" ht="15" customHeight="1">
      <c r="A436" s="18"/>
      <c r="B436" s="51"/>
      <c r="C436" s="48" t="s">
        <v>5006</v>
      </c>
      <c r="D436" s="591" t="str">
        <f>IF(CNGE_2024_M3_Secc1!D358="","",CNGE_2024_M3_Secc1!D358)</f>
        <v/>
      </c>
      <c r="E436" s="592"/>
      <c r="F436" s="592"/>
      <c r="G436" s="592"/>
      <c r="H436" s="592"/>
      <c r="I436" s="592"/>
      <c r="J436" s="592"/>
      <c r="K436" s="592"/>
      <c r="L436" s="592"/>
      <c r="M436" s="592"/>
      <c r="N436" s="593"/>
      <c r="O436" s="103"/>
      <c r="P436" s="103"/>
      <c r="Q436" s="103"/>
      <c r="R436" s="103"/>
      <c r="S436" s="103"/>
      <c r="T436" s="356"/>
      <c r="U436" s="356"/>
      <c r="V436" s="103"/>
      <c r="W436" s="103"/>
      <c r="X436" s="103"/>
      <c r="Y436" s="103"/>
      <c r="Z436" s="103"/>
      <c r="AA436" s="103"/>
      <c r="AB436" s="103"/>
      <c r="AC436" s="356"/>
      <c r="AD436" s="356"/>
      <c r="AE436" s="2"/>
      <c r="AH436" s="522">
        <f t="shared" si="116"/>
        <v>0</v>
      </c>
      <c r="AI436" s="522"/>
      <c r="AJ436" s="522">
        <f t="shared" si="117"/>
        <v>0</v>
      </c>
      <c r="AK436" s="522"/>
      <c r="AL436" s="524">
        <f t="shared" si="102"/>
        <v>0</v>
      </c>
      <c r="AM436" s="526"/>
      <c r="AN436" s="522">
        <f t="shared" si="98"/>
        <v>0</v>
      </c>
      <c r="AO436" s="522"/>
      <c r="AP436" s="711"/>
      <c r="AQ436" s="522">
        <f t="shared" si="118"/>
        <v>0</v>
      </c>
      <c r="AR436" s="522"/>
      <c r="AS436" s="522">
        <f t="shared" si="119"/>
        <v>0</v>
      </c>
      <c r="AT436" s="522"/>
      <c r="AU436" s="524">
        <f t="shared" si="105"/>
        <v>0</v>
      </c>
      <c r="AV436" s="526"/>
      <c r="AW436" s="522">
        <f t="shared" si="99"/>
        <v>0</v>
      </c>
      <c r="AX436" s="522"/>
      <c r="AY436" s="711"/>
      <c r="AZ436" s="114">
        <f t="shared" si="106"/>
        <v>0</v>
      </c>
      <c r="BA436" s="113" t="str">
        <f>IF(AZ436=0,"", IF(SUM($AZ$428:AZ436)=1,BB436, IF($AZ$459&gt;SUM($AZ$428:AZ436),_xlfn.CONCAT(", ",BB436), IF($AZ$459=SUM($AZ$428:AZ436),_xlfn.CONCAT(" y ",BB436,".")))))</f>
        <v/>
      </c>
      <c r="BB436" s="119">
        <f t="shared" si="107"/>
        <v>8</v>
      </c>
      <c r="FH436" s="522">
        <v>8</v>
      </c>
      <c r="FI436" s="522"/>
      <c r="FJ436" s="522">
        <f t="shared" si="108"/>
        <v>0</v>
      </c>
      <c r="FK436" s="522"/>
      <c r="FL436" s="522">
        <f t="shared" si="109"/>
        <v>0</v>
      </c>
      <c r="FM436" s="522"/>
      <c r="FN436" s="522">
        <f t="shared" si="110"/>
        <v>0</v>
      </c>
      <c r="FO436" s="522"/>
      <c r="FP436" s="522">
        <f t="shared" si="111"/>
        <v>0</v>
      </c>
      <c r="FQ436" s="522"/>
      <c r="FR436" s="522">
        <f t="shared" si="112"/>
        <v>0</v>
      </c>
      <c r="FS436" s="522"/>
      <c r="FT436" s="522">
        <f t="shared" si="113"/>
        <v>0</v>
      </c>
      <c r="FU436" s="522"/>
      <c r="FV436" s="522">
        <f t="shared" si="114"/>
        <v>0</v>
      </c>
      <c r="FW436" s="522"/>
    </row>
    <row r="437" spans="1:179" ht="15" customHeight="1">
      <c r="A437" s="18"/>
      <c r="B437" s="51"/>
      <c r="C437" s="48" t="s">
        <v>5008</v>
      </c>
      <c r="D437" s="591" t="str">
        <f>IF(CNGE_2024_M3_Secc1!D359="","",CNGE_2024_M3_Secc1!D359)</f>
        <v/>
      </c>
      <c r="E437" s="592"/>
      <c r="F437" s="592"/>
      <c r="G437" s="592"/>
      <c r="H437" s="592"/>
      <c r="I437" s="592"/>
      <c r="J437" s="592"/>
      <c r="K437" s="592"/>
      <c r="L437" s="592"/>
      <c r="M437" s="592"/>
      <c r="N437" s="593"/>
      <c r="O437" s="103"/>
      <c r="P437" s="103"/>
      <c r="Q437" s="103"/>
      <c r="R437" s="103"/>
      <c r="S437" s="103"/>
      <c r="T437" s="356"/>
      <c r="U437" s="356"/>
      <c r="V437" s="103"/>
      <c r="W437" s="103"/>
      <c r="X437" s="103"/>
      <c r="Y437" s="103"/>
      <c r="Z437" s="103"/>
      <c r="AA437" s="103"/>
      <c r="AB437" s="103"/>
      <c r="AC437" s="356"/>
      <c r="AD437" s="356"/>
      <c r="AE437" s="2"/>
      <c r="AH437" s="522">
        <f t="shared" si="116"/>
        <v>0</v>
      </c>
      <c r="AI437" s="522"/>
      <c r="AJ437" s="522">
        <f t="shared" si="117"/>
        <v>0</v>
      </c>
      <c r="AK437" s="522"/>
      <c r="AL437" s="524">
        <f t="shared" si="102"/>
        <v>0</v>
      </c>
      <c r="AM437" s="526"/>
      <c r="AN437" s="522">
        <f t="shared" si="98"/>
        <v>0</v>
      </c>
      <c r="AO437" s="522"/>
      <c r="AP437" s="711"/>
      <c r="AQ437" s="522">
        <f t="shared" si="118"/>
        <v>0</v>
      </c>
      <c r="AR437" s="522"/>
      <c r="AS437" s="522">
        <f t="shared" si="119"/>
        <v>0</v>
      </c>
      <c r="AT437" s="522"/>
      <c r="AU437" s="524">
        <f t="shared" si="105"/>
        <v>0</v>
      </c>
      <c r="AV437" s="526"/>
      <c r="AW437" s="522">
        <f t="shared" si="99"/>
        <v>0</v>
      </c>
      <c r="AX437" s="522"/>
      <c r="AY437" s="711"/>
      <c r="AZ437" s="114">
        <f t="shared" si="106"/>
        <v>0</v>
      </c>
      <c r="BA437" s="113" t="str">
        <f>IF(AZ437=0,"", IF(SUM($AZ$428:AZ437)=1,BB437, IF($AZ$459&gt;SUM($AZ$428:AZ437),_xlfn.CONCAT(", ",BB437), IF($AZ$459=SUM($AZ$428:AZ437),_xlfn.CONCAT(" y ",BB437,".")))))</f>
        <v/>
      </c>
      <c r="BB437" s="119">
        <f t="shared" si="107"/>
        <v>9</v>
      </c>
      <c r="FH437" s="522">
        <v>9</v>
      </c>
      <c r="FI437" s="522"/>
      <c r="FJ437" s="522">
        <f t="shared" si="108"/>
        <v>0</v>
      </c>
      <c r="FK437" s="522"/>
      <c r="FL437" s="522">
        <f t="shared" si="109"/>
        <v>0</v>
      </c>
      <c r="FM437" s="522"/>
      <c r="FN437" s="522">
        <f t="shared" si="110"/>
        <v>0</v>
      </c>
      <c r="FO437" s="522"/>
      <c r="FP437" s="522">
        <f t="shared" si="111"/>
        <v>0</v>
      </c>
      <c r="FQ437" s="522"/>
      <c r="FR437" s="522">
        <f t="shared" si="112"/>
        <v>0</v>
      </c>
      <c r="FS437" s="522"/>
      <c r="FT437" s="522">
        <f t="shared" si="113"/>
        <v>0</v>
      </c>
      <c r="FU437" s="522"/>
      <c r="FV437" s="522">
        <f t="shared" si="114"/>
        <v>0</v>
      </c>
      <c r="FW437" s="522"/>
    </row>
    <row r="438" spans="1:179" ht="15" customHeight="1">
      <c r="A438" s="18"/>
      <c r="B438" s="51"/>
      <c r="C438" s="48" t="s">
        <v>5009</v>
      </c>
      <c r="D438" s="591" t="str">
        <f>IF(CNGE_2024_M3_Secc1!D360="","",CNGE_2024_M3_Secc1!D360)</f>
        <v/>
      </c>
      <c r="E438" s="592"/>
      <c r="F438" s="592"/>
      <c r="G438" s="592"/>
      <c r="H438" s="592"/>
      <c r="I438" s="592"/>
      <c r="J438" s="592"/>
      <c r="K438" s="592"/>
      <c r="L438" s="592"/>
      <c r="M438" s="592"/>
      <c r="N438" s="593"/>
      <c r="O438" s="103"/>
      <c r="P438" s="103"/>
      <c r="Q438" s="103"/>
      <c r="R438" s="103"/>
      <c r="S438" s="103"/>
      <c r="T438" s="356"/>
      <c r="U438" s="356"/>
      <c r="V438" s="103"/>
      <c r="W438" s="103"/>
      <c r="X438" s="103"/>
      <c r="Y438" s="103"/>
      <c r="Z438" s="103"/>
      <c r="AA438" s="103"/>
      <c r="AB438" s="103"/>
      <c r="AC438" s="356"/>
      <c r="AD438" s="356"/>
      <c r="AE438" s="2"/>
      <c r="AH438" s="522">
        <f t="shared" si="116"/>
        <v>0</v>
      </c>
      <c r="AI438" s="522"/>
      <c r="AJ438" s="522">
        <f t="shared" si="117"/>
        <v>0</v>
      </c>
      <c r="AK438" s="522"/>
      <c r="AL438" s="524">
        <f t="shared" si="102"/>
        <v>0</v>
      </c>
      <c r="AM438" s="526"/>
      <c r="AN438" s="522">
        <f t="shared" si="98"/>
        <v>0</v>
      </c>
      <c r="AO438" s="522"/>
      <c r="AP438" s="711"/>
      <c r="AQ438" s="522">
        <f t="shared" si="118"/>
        <v>0</v>
      </c>
      <c r="AR438" s="522"/>
      <c r="AS438" s="522">
        <f t="shared" si="119"/>
        <v>0</v>
      </c>
      <c r="AT438" s="522"/>
      <c r="AU438" s="524">
        <f t="shared" si="105"/>
        <v>0</v>
      </c>
      <c r="AV438" s="526"/>
      <c r="AW438" s="522">
        <f t="shared" si="99"/>
        <v>0</v>
      </c>
      <c r="AX438" s="522"/>
      <c r="AY438" s="711"/>
      <c r="AZ438" s="114">
        <f t="shared" si="106"/>
        <v>0</v>
      </c>
      <c r="BA438" s="113" t="str">
        <f>IF(AZ438=0,"", IF(SUM($AZ$428:AZ438)=1,BB438, IF($AZ$459&gt;SUM($AZ$428:AZ438),_xlfn.CONCAT(", ",BB438), IF($AZ$459=SUM($AZ$428:AZ438),_xlfn.CONCAT(" y ",BB438,".")))))</f>
        <v/>
      </c>
      <c r="BB438" s="119">
        <f t="shared" si="107"/>
        <v>10</v>
      </c>
      <c r="FH438" s="522">
        <v>10</v>
      </c>
      <c r="FI438" s="522"/>
      <c r="FJ438" s="522">
        <f t="shared" si="108"/>
        <v>0</v>
      </c>
      <c r="FK438" s="522"/>
      <c r="FL438" s="522">
        <f t="shared" si="109"/>
        <v>0</v>
      </c>
      <c r="FM438" s="522"/>
      <c r="FN438" s="522">
        <f t="shared" si="110"/>
        <v>0</v>
      </c>
      <c r="FO438" s="522"/>
      <c r="FP438" s="522">
        <f t="shared" si="111"/>
        <v>0</v>
      </c>
      <c r="FQ438" s="522"/>
      <c r="FR438" s="522">
        <f t="shared" si="112"/>
        <v>0</v>
      </c>
      <c r="FS438" s="522"/>
      <c r="FT438" s="522">
        <f t="shared" si="113"/>
        <v>0</v>
      </c>
      <c r="FU438" s="522"/>
      <c r="FV438" s="522">
        <f t="shared" si="114"/>
        <v>0</v>
      </c>
      <c r="FW438" s="522"/>
    </row>
    <row r="439" spans="1:179" ht="15" customHeight="1">
      <c r="A439" s="18"/>
      <c r="B439" s="51"/>
      <c r="C439" s="48" t="s">
        <v>5011</v>
      </c>
      <c r="D439" s="591" t="str">
        <f>IF(CNGE_2024_M3_Secc1!D361="","",CNGE_2024_M3_Secc1!D361)</f>
        <v/>
      </c>
      <c r="E439" s="592"/>
      <c r="F439" s="592"/>
      <c r="G439" s="592"/>
      <c r="H439" s="592"/>
      <c r="I439" s="592"/>
      <c r="J439" s="592"/>
      <c r="K439" s="592"/>
      <c r="L439" s="592"/>
      <c r="M439" s="592"/>
      <c r="N439" s="593"/>
      <c r="O439" s="103"/>
      <c r="P439" s="103"/>
      <c r="Q439" s="103"/>
      <c r="R439" s="103"/>
      <c r="S439" s="103"/>
      <c r="T439" s="356"/>
      <c r="U439" s="356"/>
      <c r="V439" s="103"/>
      <c r="W439" s="103"/>
      <c r="X439" s="103"/>
      <c r="Y439" s="103"/>
      <c r="Z439" s="103"/>
      <c r="AA439" s="103"/>
      <c r="AB439" s="103"/>
      <c r="AC439" s="356"/>
      <c r="AD439" s="356"/>
      <c r="AE439" s="2"/>
      <c r="AH439" s="522">
        <f t="shared" si="116"/>
        <v>0</v>
      </c>
      <c r="AI439" s="522"/>
      <c r="AJ439" s="522">
        <f t="shared" si="117"/>
        <v>0</v>
      </c>
      <c r="AK439" s="522"/>
      <c r="AL439" s="524">
        <f t="shared" si="102"/>
        <v>0</v>
      </c>
      <c r="AM439" s="526"/>
      <c r="AN439" s="522">
        <f t="shared" si="98"/>
        <v>0</v>
      </c>
      <c r="AO439" s="522"/>
      <c r="AP439" s="711"/>
      <c r="AQ439" s="522">
        <f t="shared" si="118"/>
        <v>0</v>
      </c>
      <c r="AR439" s="522"/>
      <c r="AS439" s="522">
        <f t="shared" si="119"/>
        <v>0</v>
      </c>
      <c r="AT439" s="522"/>
      <c r="AU439" s="524">
        <f t="shared" si="105"/>
        <v>0</v>
      </c>
      <c r="AV439" s="526"/>
      <c r="AW439" s="522">
        <f t="shared" si="99"/>
        <v>0</v>
      </c>
      <c r="AX439" s="522"/>
      <c r="AY439" s="711"/>
      <c r="AZ439" s="114">
        <f t="shared" si="106"/>
        <v>0</v>
      </c>
      <c r="BA439" s="113" t="str">
        <f>IF(AZ439=0,"", IF(SUM($AZ$428:AZ439)=1,BB439, IF($AZ$459&gt;SUM($AZ$428:AZ439),_xlfn.CONCAT(", ",BB439), IF($AZ$459=SUM($AZ$428:AZ439),_xlfn.CONCAT(" y ",BB439,".")))))</f>
        <v/>
      </c>
      <c r="BB439" s="119">
        <f t="shared" si="107"/>
        <v>11</v>
      </c>
      <c r="FH439" s="522">
        <v>11</v>
      </c>
      <c r="FI439" s="522"/>
      <c r="FJ439" s="522">
        <f t="shared" si="108"/>
        <v>0</v>
      </c>
      <c r="FK439" s="522"/>
      <c r="FL439" s="522">
        <f t="shared" si="109"/>
        <v>0</v>
      </c>
      <c r="FM439" s="522"/>
      <c r="FN439" s="522">
        <f t="shared" si="110"/>
        <v>0</v>
      </c>
      <c r="FO439" s="522"/>
      <c r="FP439" s="522">
        <f t="shared" si="111"/>
        <v>0</v>
      </c>
      <c r="FQ439" s="522"/>
      <c r="FR439" s="522">
        <f t="shared" si="112"/>
        <v>0</v>
      </c>
      <c r="FS439" s="522"/>
      <c r="FT439" s="522">
        <f t="shared" si="113"/>
        <v>0</v>
      </c>
      <c r="FU439" s="522"/>
      <c r="FV439" s="522">
        <f t="shared" si="114"/>
        <v>0</v>
      </c>
      <c r="FW439" s="522"/>
    </row>
    <row r="440" spans="1:179" ht="15" customHeight="1">
      <c r="A440" s="18"/>
      <c r="B440" s="51"/>
      <c r="C440" s="48" t="s">
        <v>5012</v>
      </c>
      <c r="D440" s="591" t="str">
        <f>IF(CNGE_2024_M3_Secc1!D362="","",CNGE_2024_M3_Secc1!D362)</f>
        <v/>
      </c>
      <c r="E440" s="592"/>
      <c r="F440" s="592"/>
      <c r="G440" s="592"/>
      <c r="H440" s="592"/>
      <c r="I440" s="592"/>
      <c r="J440" s="592"/>
      <c r="K440" s="592"/>
      <c r="L440" s="592"/>
      <c r="M440" s="592"/>
      <c r="N440" s="593"/>
      <c r="O440" s="103"/>
      <c r="P440" s="103"/>
      <c r="Q440" s="103"/>
      <c r="R440" s="103"/>
      <c r="S440" s="103"/>
      <c r="T440" s="356"/>
      <c r="U440" s="356"/>
      <c r="V440" s="103"/>
      <c r="W440" s="103"/>
      <c r="X440" s="103"/>
      <c r="Y440" s="103"/>
      <c r="Z440" s="103"/>
      <c r="AA440" s="103"/>
      <c r="AB440" s="103"/>
      <c r="AC440" s="356"/>
      <c r="AD440" s="356"/>
      <c r="AE440" s="2"/>
      <c r="AH440" s="522">
        <f t="shared" si="116"/>
        <v>0</v>
      </c>
      <c r="AI440" s="522"/>
      <c r="AJ440" s="522">
        <f t="shared" si="117"/>
        <v>0</v>
      </c>
      <c r="AK440" s="522"/>
      <c r="AL440" s="524">
        <f t="shared" si="102"/>
        <v>0</v>
      </c>
      <c r="AM440" s="526"/>
      <c r="AN440" s="522">
        <f t="shared" si="98"/>
        <v>0</v>
      </c>
      <c r="AO440" s="522"/>
      <c r="AP440" s="711"/>
      <c r="AQ440" s="522">
        <f t="shared" si="118"/>
        <v>0</v>
      </c>
      <c r="AR440" s="522"/>
      <c r="AS440" s="522">
        <f t="shared" si="119"/>
        <v>0</v>
      </c>
      <c r="AT440" s="522"/>
      <c r="AU440" s="524">
        <f t="shared" si="105"/>
        <v>0</v>
      </c>
      <c r="AV440" s="526"/>
      <c r="AW440" s="522">
        <f t="shared" si="99"/>
        <v>0</v>
      </c>
      <c r="AX440" s="522"/>
      <c r="AY440" s="711"/>
      <c r="AZ440" s="114">
        <f t="shared" si="106"/>
        <v>0</v>
      </c>
      <c r="BA440" s="113" t="str">
        <f>IF(AZ440=0,"", IF(SUM($AZ$428:AZ440)=1,BB440, IF($AZ$459&gt;SUM($AZ$428:AZ440),_xlfn.CONCAT(", ",BB440), IF($AZ$459=SUM($AZ$428:AZ440),_xlfn.CONCAT(" y ",BB440,".")))))</f>
        <v/>
      </c>
      <c r="BB440" s="119">
        <f t="shared" si="107"/>
        <v>12</v>
      </c>
      <c r="FH440" s="522">
        <v>12</v>
      </c>
      <c r="FI440" s="522"/>
      <c r="FJ440" s="522">
        <f t="shared" si="108"/>
        <v>0</v>
      </c>
      <c r="FK440" s="522"/>
      <c r="FL440" s="522">
        <f t="shared" si="109"/>
        <v>0</v>
      </c>
      <c r="FM440" s="522"/>
      <c r="FN440" s="522">
        <f t="shared" si="110"/>
        <v>0</v>
      </c>
      <c r="FO440" s="522"/>
      <c r="FP440" s="522">
        <f t="shared" si="111"/>
        <v>0</v>
      </c>
      <c r="FQ440" s="522"/>
      <c r="FR440" s="522">
        <f t="shared" si="112"/>
        <v>0</v>
      </c>
      <c r="FS440" s="522"/>
      <c r="FT440" s="522">
        <f t="shared" si="113"/>
        <v>0</v>
      </c>
      <c r="FU440" s="522"/>
      <c r="FV440" s="522">
        <f t="shared" si="114"/>
        <v>0</v>
      </c>
      <c r="FW440" s="522"/>
    </row>
    <row r="441" spans="1:179" ht="15" customHeight="1">
      <c r="A441" s="18"/>
      <c r="B441" s="51"/>
      <c r="C441" s="48" t="s">
        <v>5013</v>
      </c>
      <c r="D441" s="591" t="str">
        <f>IF(CNGE_2024_M3_Secc1!D363="","",CNGE_2024_M3_Secc1!D363)</f>
        <v/>
      </c>
      <c r="E441" s="592"/>
      <c r="F441" s="592"/>
      <c r="G441" s="592"/>
      <c r="H441" s="592"/>
      <c r="I441" s="592"/>
      <c r="J441" s="592"/>
      <c r="K441" s="592"/>
      <c r="L441" s="592"/>
      <c r="M441" s="592"/>
      <c r="N441" s="593"/>
      <c r="O441" s="103"/>
      <c r="P441" s="103"/>
      <c r="Q441" s="103"/>
      <c r="R441" s="103"/>
      <c r="S441" s="103"/>
      <c r="T441" s="356"/>
      <c r="U441" s="356"/>
      <c r="V441" s="103"/>
      <c r="W441" s="103"/>
      <c r="X441" s="103"/>
      <c r="Y441" s="103"/>
      <c r="Z441" s="103"/>
      <c r="AA441" s="103"/>
      <c r="AB441" s="103"/>
      <c r="AC441" s="356"/>
      <c r="AD441" s="356"/>
      <c r="AE441" s="2"/>
      <c r="AH441" s="522">
        <f t="shared" si="116"/>
        <v>0</v>
      </c>
      <c r="AI441" s="522"/>
      <c r="AJ441" s="522">
        <f t="shared" si="117"/>
        <v>0</v>
      </c>
      <c r="AK441" s="522"/>
      <c r="AL441" s="524">
        <f t="shared" si="102"/>
        <v>0</v>
      </c>
      <c r="AM441" s="526"/>
      <c r="AN441" s="522">
        <f t="shared" si="98"/>
        <v>0</v>
      </c>
      <c r="AO441" s="522"/>
      <c r="AP441" s="711"/>
      <c r="AQ441" s="522">
        <f t="shared" si="118"/>
        <v>0</v>
      </c>
      <c r="AR441" s="522"/>
      <c r="AS441" s="522">
        <f t="shared" si="119"/>
        <v>0</v>
      </c>
      <c r="AT441" s="522"/>
      <c r="AU441" s="524">
        <f t="shared" si="105"/>
        <v>0</v>
      </c>
      <c r="AV441" s="526"/>
      <c r="AW441" s="522">
        <f t="shared" si="99"/>
        <v>0</v>
      </c>
      <c r="AX441" s="522"/>
      <c r="AY441" s="711"/>
      <c r="AZ441" s="114">
        <f t="shared" si="106"/>
        <v>0</v>
      </c>
      <c r="BA441" s="113" t="str">
        <f>IF(AZ441=0,"", IF(SUM($AZ$428:AZ441)=1,BB441, IF($AZ$459&gt;SUM($AZ$428:AZ441),_xlfn.CONCAT(", ",BB441), IF($AZ$459=SUM($AZ$428:AZ441),_xlfn.CONCAT(" y ",BB441,".")))))</f>
        <v/>
      </c>
      <c r="BB441" s="119">
        <f t="shared" si="107"/>
        <v>13</v>
      </c>
      <c r="FH441" s="522">
        <v>13</v>
      </c>
      <c r="FI441" s="522"/>
      <c r="FJ441" s="522">
        <f t="shared" si="108"/>
        <v>0</v>
      </c>
      <c r="FK441" s="522"/>
      <c r="FL441" s="522">
        <f t="shared" si="109"/>
        <v>0</v>
      </c>
      <c r="FM441" s="522"/>
      <c r="FN441" s="522">
        <f t="shared" si="110"/>
        <v>0</v>
      </c>
      <c r="FO441" s="522"/>
      <c r="FP441" s="522">
        <f t="shared" si="111"/>
        <v>0</v>
      </c>
      <c r="FQ441" s="522"/>
      <c r="FR441" s="522">
        <f t="shared" si="112"/>
        <v>0</v>
      </c>
      <c r="FS441" s="522"/>
      <c r="FT441" s="522">
        <f t="shared" si="113"/>
        <v>0</v>
      </c>
      <c r="FU441" s="522"/>
      <c r="FV441" s="522">
        <f t="shared" si="114"/>
        <v>0</v>
      </c>
      <c r="FW441" s="522"/>
    </row>
    <row r="442" spans="1:179" ht="15" customHeight="1">
      <c r="A442" s="18"/>
      <c r="B442" s="51"/>
      <c r="C442" s="48" t="s">
        <v>5014</v>
      </c>
      <c r="D442" s="591" t="str">
        <f>IF(CNGE_2024_M3_Secc1!D364="","",CNGE_2024_M3_Secc1!D364)</f>
        <v/>
      </c>
      <c r="E442" s="592"/>
      <c r="F442" s="592"/>
      <c r="G442" s="592"/>
      <c r="H442" s="592"/>
      <c r="I442" s="592"/>
      <c r="J442" s="592"/>
      <c r="K442" s="592"/>
      <c r="L442" s="592"/>
      <c r="M442" s="592"/>
      <c r="N442" s="593"/>
      <c r="O442" s="103"/>
      <c r="P442" s="103"/>
      <c r="Q442" s="103"/>
      <c r="R442" s="103"/>
      <c r="S442" s="103"/>
      <c r="T442" s="356"/>
      <c r="U442" s="356"/>
      <c r="V442" s="103"/>
      <c r="W442" s="103"/>
      <c r="X442" s="103"/>
      <c r="Y442" s="103"/>
      <c r="Z442" s="103"/>
      <c r="AA442" s="103"/>
      <c r="AB442" s="103"/>
      <c r="AC442" s="356"/>
      <c r="AD442" s="356"/>
      <c r="AE442" s="2"/>
      <c r="AH442" s="522">
        <f t="shared" si="116"/>
        <v>0</v>
      </c>
      <c r="AI442" s="522"/>
      <c r="AJ442" s="522">
        <f t="shared" si="117"/>
        <v>0</v>
      </c>
      <c r="AK442" s="522"/>
      <c r="AL442" s="524">
        <f t="shared" si="102"/>
        <v>0</v>
      </c>
      <c r="AM442" s="526"/>
      <c r="AN442" s="522">
        <f t="shared" si="98"/>
        <v>0</v>
      </c>
      <c r="AO442" s="522"/>
      <c r="AP442" s="711"/>
      <c r="AQ442" s="522">
        <f t="shared" si="118"/>
        <v>0</v>
      </c>
      <c r="AR442" s="522"/>
      <c r="AS442" s="522">
        <f t="shared" si="119"/>
        <v>0</v>
      </c>
      <c r="AT442" s="522"/>
      <c r="AU442" s="524">
        <f t="shared" si="105"/>
        <v>0</v>
      </c>
      <c r="AV442" s="526"/>
      <c r="AW442" s="522">
        <f t="shared" si="99"/>
        <v>0</v>
      </c>
      <c r="AX442" s="522"/>
      <c r="AY442" s="711"/>
      <c r="AZ442" s="114">
        <f t="shared" si="106"/>
        <v>0</v>
      </c>
      <c r="BA442" s="113" t="str">
        <f>IF(AZ442=0,"", IF(SUM($AZ$428:AZ442)=1,BB442, IF($AZ$459&gt;SUM($AZ$428:AZ442),_xlfn.CONCAT(", ",BB442), IF($AZ$459=SUM($AZ$428:AZ442),_xlfn.CONCAT(" y ",BB442,".")))))</f>
        <v/>
      </c>
      <c r="BB442" s="119">
        <f t="shared" si="107"/>
        <v>14</v>
      </c>
      <c r="FH442" s="522">
        <v>14</v>
      </c>
      <c r="FI442" s="522"/>
      <c r="FJ442" s="522">
        <f t="shared" si="108"/>
        <v>0</v>
      </c>
      <c r="FK442" s="522"/>
      <c r="FL442" s="522">
        <f t="shared" si="109"/>
        <v>0</v>
      </c>
      <c r="FM442" s="522"/>
      <c r="FN442" s="522">
        <f t="shared" si="110"/>
        <v>0</v>
      </c>
      <c r="FO442" s="522"/>
      <c r="FP442" s="522">
        <f t="shared" si="111"/>
        <v>0</v>
      </c>
      <c r="FQ442" s="522"/>
      <c r="FR442" s="522">
        <f t="shared" si="112"/>
        <v>0</v>
      </c>
      <c r="FS442" s="522"/>
      <c r="FT442" s="522">
        <f t="shared" si="113"/>
        <v>0</v>
      </c>
      <c r="FU442" s="522"/>
      <c r="FV442" s="522">
        <f t="shared" si="114"/>
        <v>0</v>
      </c>
      <c r="FW442" s="522"/>
    </row>
    <row r="443" spans="1:179" ht="15" customHeight="1">
      <c r="A443" s="18"/>
      <c r="B443" s="51"/>
      <c r="C443" s="48" t="s">
        <v>5015</v>
      </c>
      <c r="D443" s="591" t="str">
        <f>IF(CNGE_2024_M3_Secc1!D365="","",CNGE_2024_M3_Secc1!D365)</f>
        <v/>
      </c>
      <c r="E443" s="592"/>
      <c r="F443" s="592"/>
      <c r="G443" s="592"/>
      <c r="H443" s="592"/>
      <c r="I443" s="592"/>
      <c r="J443" s="592"/>
      <c r="K443" s="592"/>
      <c r="L443" s="592"/>
      <c r="M443" s="592"/>
      <c r="N443" s="593"/>
      <c r="O443" s="103"/>
      <c r="P443" s="103"/>
      <c r="Q443" s="103"/>
      <c r="R443" s="103"/>
      <c r="S443" s="103"/>
      <c r="T443" s="356"/>
      <c r="U443" s="356"/>
      <c r="V443" s="103"/>
      <c r="W443" s="103"/>
      <c r="X443" s="103"/>
      <c r="Y443" s="103"/>
      <c r="Z443" s="103"/>
      <c r="AA443" s="103"/>
      <c r="AB443" s="103"/>
      <c r="AC443" s="356"/>
      <c r="AD443" s="356"/>
      <c r="AE443" s="2"/>
      <c r="AH443" s="522">
        <f t="shared" si="116"/>
        <v>0</v>
      </c>
      <c r="AI443" s="522"/>
      <c r="AJ443" s="522">
        <f t="shared" si="117"/>
        <v>0</v>
      </c>
      <c r="AK443" s="522"/>
      <c r="AL443" s="524">
        <f t="shared" si="102"/>
        <v>0</v>
      </c>
      <c r="AM443" s="526"/>
      <c r="AN443" s="522">
        <f t="shared" si="98"/>
        <v>0</v>
      </c>
      <c r="AO443" s="522"/>
      <c r="AP443" s="711"/>
      <c r="AQ443" s="522">
        <f t="shared" si="118"/>
        <v>0</v>
      </c>
      <c r="AR443" s="522"/>
      <c r="AS443" s="522">
        <f t="shared" si="119"/>
        <v>0</v>
      </c>
      <c r="AT443" s="522"/>
      <c r="AU443" s="524">
        <f t="shared" si="105"/>
        <v>0</v>
      </c>
      <c r="AV443" s="526"/>
      <c r="AW443" s="522">
        <f t="shared" si="99"/>
        <v>0</v>
      </c>
      <c r="AX443" s="522"/>
      <c r="AY443" s="711"/>
      <c r="AZ443" s="114">
        <f t="shared" si="106"/>
        <v>0</v>
      </c>
      <c r="BA443" s="113" t="str">
        <f>IF(AZ443=0,"", IF(SUM($AZ$428:AZ443)=1,BB443, IF($AZ$459&gt;SUM($AZ$428:AZ443),_xlfn.CONCAT(", ",BB443), IF($AZ$459=SUM($AZ$428:AZ443),_xlfn.CONCAT(" y ",BB443,".")))))</f>
        <v/>
      </c>
      <c r="BB443" s="119">
        <f t="shared" si="107"/>
        <v>15</v>
      </c>
      <c r="FH443" s="522">
        <v>15</v>
      </c>
      <c r="FI443" s="522"/>
      <c r="FJ443" s="522">
        <f t="shared" si="108"/>
        <v>0</v>
      </c>
      <c r="FK443" s="522"/>
      <c r="FL443" s="522">
        <f t="shared" si="109"/>
        <v>0</v>
      </c>
      <c r="FM443" s="522"/>
      <c r="FN443" s="522">
        <f t="shared" si="110"/>
        <v>0</v>
      </c>
      <c r="FO443" s="522"/>
      <c r="FP443" s="522">
        <f t="shared" si="111"/>
        <v>0</v>
      </c>
      <c r="FQ443" s="522"/>
      <c r="FR443" s="522">
        <f t="shared" si="112"/>
        <v>0</v>
      </c>
      <c r="FS443" s="522"/>
      <c r="FT443" s="522">
        <f t="shared" si="113"/>
        <v>0</v>
      </c>
      <c r="FU443" s="522"/>
      <c r="FV443" s="522">
        <f t="shared" si="114"/>
        <v>0</v>
      </c>
      <c r="FW443" s="522"/>
    </row>
    <row r="444" spans="1:179" ht="15" customHeight="1">
      <c r="A444" s="18"/>
      <c r="B444" s="51"/>
      <c r="C444" s="48" t="s">
        <v>5016</v>
      </c>
      <c r="D444" s="591" t="str">
        <f>IF(CNGE_2024_M3_Secc1!D366="","",CNGE_2024_M3_Secc1!D366)</f>
        <v/>
      </c>
      <c r="E444" s="592"/>
      <c r="F444" s="592"/>
      <c r="G444" s="592"/>
      <c r="H444" s="592"/>
      <c r="I444" s="592"/>
      <c r="J444" s="592"/>
      <c r="K444" s="592"/>
      <c r="L444" s="592"/>
      <c r="M444" s="592"/>
      <c r="N444" s="593"/>
      <c r="O444" s="103"/>
      <c r="P444" s="103"/>
      <c r="Q444" s="103"/>
      <c r="R444" s="103"/>
      <c r="S444" s="103"/>
      <c r="T444" s="356"/>
      <c r="U444" s="356"/>
      <c r="V444" s="103"/>
      <c r="W444" s="103"/>
      <c r="X444" s="103"/>
      <c r="Y444" s="103"/>
      <c r="Z444" s="103"/>
      <c r="AA444" s="103"/>
      <c r="AB444" s="103"/>
      <c r="AC444" s="356"/>
      <c r="AD444" s="356"/>
      <c r="AE444" s="2"/>
      <c r="AH444" s="522">
        <f t="shared" si="116"/>
        <v>0</v>
      </c>
      <c r="AI444" s="522"/>
      <c r="AJ444" s="522">
        <f t="shared" si="117"/>
        <v>0</v>
      </c>
      <c r="AK444" s="522"/>
      <c r="AL444" s="524">
        <f t="shared" si="102"/>
        <v>0</v>
      </c>
      <c r="AM444" s="526"/>
      <c r="AN444" s="522">
        <f t="shared" si="98"/>
        <v>0</v>
      </c>
      <c r="AO444" s="522"/>
      <c r="AP444" s="711"/>
      <c r="AQ444" s="522">
        <f t="shared" si="118"/>
        <v>0</v>
      </c>
      <c r="AR444" s="522"/>
      <c r="AS444" s="522">
        <f t="shared" si="119"/>
        <v>0</v>
      </c>
      <c r="AT444" s="522"/>
      <c r="AU444" s="524">
        <f t="shared" si="105"/>
        <v>0</v>
      </c>
      <c r="AV444" s="526"/>
      <c r="AW444" s="522">
        <f t="shared" si="99"/>
        <v>0</v>
      </c>
      <c r="AX444" s="522"/>
      <c r="AY444" s="711"/>
      <c r="AZ444" s="114">
        <f t="shared" si="106"/>
        <v>0</v>
      </c>
      <c r="BA444" s="113" t="str">
        <f>IF(AZ444=0,"", IF(SUM($AZ$428:AZ444)=1,BB444, IF($AZ$459&gt;SUM($AZ$428:AZ444),_xlfn.CONCAT(", ",BB444), IF($AZ$459=SUM($AZ$428:AZ444),_xlfn.CONCAT(" y ",BB444,".")))))</f>
        <v/>
      </c>
      <c r="BB444" s="119">
        <f t="shared" si="107"/>
        <v>16</v>
      </c>
      <c r="FH444" s="522">
        <v>16</v>
      </c>
      <c r="FI444" s="522"/>
      <c r="FJ444" s="522">
        <f t="shared" si="108"/>
        <v>0</v>
      </c>
      <c r="FK444" s="522"/>
      <c r="FL444" s="522">
        <f t="shared" si="109"/>
        <v>0</v>
      </c>
      <c r="FM444" s="522"/>
      <c r="FN444" s="522">
        <f t="shared" si="110"/>
        <v>0</v>
      </c>
      <c r="FO444" s="522"/>
      <c r="FP444" s="522">
        <f t="shared" si="111"/>
        <v>0</v>
      </c>
      <c r="FQ444" s="522"/>
      <c r="FR444" s="522">
        <f t="shared" si="112"/>
        <v>0</v>
      </c>
      <c r="FS444" s="522"/>
      <c r="FT444" s="522">
        <f t="shared" si="113"/>
        <v>0</v>
      </c>
      <c r="FU444" s="522"/>
      <c r="FV444" s="522">
        <f t="shared" si="114"/>
        <v>0</v>
      </c>
      <c r="FW444" s="522"/>
    </row>
    <row r="445" spans="1:179" ht="15" customHeight="1">
      <c r="A445" s="18"/>
      <c r="B445" s="51"/>
      <c r="C445" s="48" t="s">
        <v>5017</v>
      </c>
      <c r="D445" s="591" t="str">
        <f>IF(CNGE_2024_M3_Secc1!D367="","",CNGE_2024_M3_Secc1!D367)</f>
        <v/>
      </c>
      <c r="E445" s="592"/>
      <c r="F445" s="592"/>
      <c r="G445" s="592"/>
      <c r="H445" s="592"/>
      <c r="I445" s="592"/>
      <c r="J445" s="592"/>
      <c r="K445" s="592"/>
      <c r="L445" s="592"/>
      <c r="M445" s="592"/>
      <c r="N445" s="593"/>
      <c r="O445" s="103"/>
      <c r="P445" s="103"/>
      <c r="Q445" s="103"/>
      <c r="R445" s="103"/>
      <c r="S445" s="103"/>
      <c r="T445" s="356"/>
      <c r="U445" s="356"/>
      <c r="V445" s="103"/>
      <c r="W445" s="103"/>
      <c r="X445" s="103"/>
      <c r="Y445" s="103"/>
      <c r="Z445" s="103"/>
      <c r="AA445" s="103"/>
      <c r="AB445" s="103"/>
      <c r="AC445" s="356"/>
      <c r="AD445" s="356"/>
      <c r="AE445" s="2"/>
      <c r="AH445" s="522">
        <f t="shared" si="116"/>
        <v>0</v>
      </c>
      <c r="AI445" s="522"/>
      <c r="AJ445" s="522">
        <f t="shared" si="117"/>
        <v>0</v>
      </c>
      <c r="AK445" s="522"/>
      <c r="AL445" s="524">
        <f t="shared" si="102"/>
        <v>0</v>
      </c>
      <c r="AM445" s="526"/>
      <c r="AN445" s="522">
        <f t="shared" si="98"/>
        <v>0</v>
      </c>
      <c r="AO445" s="522"/>
      <c r="AP445" s="711"/>
      <c r="AQ445" s="522">
        <f t="shared" si="118"/>
        <v>0</v>
      </c>
      <c r="AR445" s="522"/>
      <c r="AS445" s="522">
        <f t="shared" si="119"/>
        <v>0</v>
      </c>
      <c r="AT445" s="522"/>
      <c r="AU445" s="524">
        <f t="shared" si="105"/>
        <v>0</v>
      </c>
      <c r="AV445" s="526"/>
      <c r="AW445" s="522">
        <f t="shared" si="99"/>
        <v>0</v>
      </c>
      <c r="AX445" s="522"/>
      <c r="AY445" s="711"/>
      <c r="AZ445" s="114">
        <f t="shared" si="106"/>
        <v>0</v>
      </c>
      <c r="BA445" s="113" t="str">
        <f>IF(AZ445=0,"", IF(SUM($AZ$428:AZ445)=1,BB445, IF($AZ$459&gt;SUM($AZ$428:AZ445),_xlfn.CONCAT(", ",BB445), IF($AZ$459=SUM($AZ$428:AZ445),_xlfn.CONCAT(" y ",BB445,".")))))</f>
        <v/>
      </c>
      <c r="BB445" s="119">
        <f t="shared" si="107"/>
        <v>17</v>
      </c>
      <c r="FH445" s="522">
        <v>17</v>
      </c>
      <c r="FI445" s="522"/>
      <c r="FJ445" s="522">
        <f t="shared" si="108"/>
        <v>0</v>
      </c>
      <c r="FK445" s="522"/>
      <c r="FL445" s="522">
        <f t="shared" si="109"/>
        <v>0</v>
      </c>
      <c r="FM445" s="522"/>
      <c r="FN445" s="522">
        <f t="shared" si="110"/>
        <v>0</v>
      </c>
      <c r="FO445" s="522"/>
      <c r="FP445" s="522">
        <f t="shared" si="111"/>
        <v>0</v>
      </c>
      <c r="FQ445" s="522"/>
      <c r="FR445" s="522">
        <f t="shared" si="112"/>
        <v>0</v>
      </c>
      <c r="FS445" s="522"/>
      <c r="FT445" s="522">
        <f t="shared" si="113"/>
        <v>0</v>
      </c>
      <c r="FU445" s="522"/>
      <c r="FV445" s="522">
        <f t="shared" si="114"/>
        <v>0</v>
      </c>
      <c r="FW445" s="522"/>
    </row>
    <row r="446" spans="1:179" ht="15" customHeight="1">
      <c r="A446" s="18"/>
      <c r="B446" s="51"/>
      <c r="C446" s="48" t="s">
        <v>5018</v>
      </c>
      <c r="D446" s="591" t="str">
        <f>IF(CNGE_2024_M3_Secc1!D368="","",CNGE_2024_M3_Secc1!D368)</f>
        <v/>
      </c>
      <c r="E446" s="592"/>
      <c r="F446" s="592"/>
      <c r="G446" s="592"/>
      <c r="H446" s="592"/>
      <c r="I446" s="592"/>
      <c r="J446" s="592"/>
      <c r="K446" s="592"/>
      <c r="L446" s="592"/>
      <c r="M446" s="592"/>
      <c r="N446" s="593"/>
      <c r="O446" s="103"/>
      <c r="P446" s="103"/>
      <c r="Q446" s="103"/>
      <c r="R446" s="103"/>
      <c r="S446" s="103"/>
      <c r="T446" s="356"/>
      <c r="U446" s="356"/>
      <c r="V446" s="103"/>
      <c r="W446" s="103"/>
      <c r="X446" s="103"/>
      <c r="Y446" s="103"/>
      <c r="Z446" s="103"/>
      <c r="AA446" s="103"/>
      <c r="AB446" s="103"/>
      <c r="AC446" s="356"/>
      <c r="AD446" s="356"/>
      <c r="AE446" s="2"/>
      <c r="AH446" s="522">
        <f t="shared" si="116"/>
        <v>0</v>
      </c>
      <c r="AI446" s="522"/>
      <c r="AJ446" s="522">
        <f t="shared" si="117"/>
        <v>0</v>
      </c>
      <c r="AK446" s="522"/>
      <c r="AL446" s="524">
        <f t="shared" si="102"/>
        <v>0</v>
      </c>
      <c r="AM446" s="526"/>
      <c r="AN446" s="522">
        <f t="shared" si="98"/>
        <v>0</v>
      </c>
      <c r="AO446" s="522"/>
      <c r="AP446" s="711"/>
      <c r="AQ446" s="522">
        <f t="shared" si="118"/>
        <v>0</v>
      </c>
      <c r="AR446" s="522"/>
      <c r="AS446" s="522">
        <f t="shared" si="119"/>
        <v>0</v>
      </c>
      <c r="AT446" s="522"/>
      <c r="AU446" s="524">
        <f t="shared" si="105"/>
        <v>0</v>
      </c>
      <c r="AV446" s="526"/>
      <c r="AW446" s="522">
        <f t="shared" si="99"/>
        <v>0</v>
      </c>
      <c r="AX446" s="522"/>
      <c r="AY446" s="711"/>
      <c r="AZ446" s="114">
        <f t="shared" si="106"/>
        <v>0</v>
      </c>
      <c r="BA446" s="113" t="str">
        <f>IF(AZ446=0,"", IF(SUM($AZ$428:AZ446)=1,BB446, IF($AZ$459&gt;SUM($AZ$428:AZ446),_xlfn.CONCAT(", ",BB446), IF($AZ$459=SUM($AZ$428:AZ446),_xlfn.CONCAT(" y ",BB446,".")))))</f>
        <v/>
      </c>
      <c r="BB446" s="119">
        <f t="shared" si="107"/>
        <v>18</v>
      </c>
      <c r="FH446" s="522">
        <v>18</v>
      </c>
      <c r="FI446" s="522"/>
      <c r="FJ446" s="522">
        <f t="shared" si="108"/>
        <v>0</v>
      </c>
      <c r="FK446" s="522"/>
      <c r="FL446" s="522">
        <f t="shared" si="109"/>
        <v>0</v>
      </c>
      <c r="FM446" s="522"/>
      <c r="FN446" s="522">
        <f t="shared" si="110"/>
        <v>0</v>
      </c>
      <c r="FO446" s="522"/>
      <c r="FP446" s="522">
        <f t="shared" si="111"/>
        <v>0</v>
      </c>
      <c r="FQ446" s="522"/>
      <c r="FR446" s="522">
        <f t="shared" si="112"/>
        <v>0</v>
      </c>
      <c r="FS446" s="522"/>
      <c r="FT446" s="522">
        <f t="shared" si="113"/>
        <v>0</v>
      </c>
      <c r="FU446" s="522"/>
      <c r="FV446" s="522">
        <f t="shared" si="114"/>
        <v>0</v>
      </c>
      <c r="FW446" s="522"/>
    </row>
    <row r="447" spans="1:179" ht="15" customHeight="1">
      <c r="A447" s="18"/>
      <c r="B447" s="51"/>
      <c r="C447" s="48" t="s">
        <v>5019</v>
      </c>
      <c r="D447" s="591" t="str">
        <f>IF(CNGE_2024_M3_Secc1!D369="","",CNGE_2024_M3_Secc1!D369)</f>
        <v/>
      </c>
      <c r="E447" s="592"/>
      <c r="F447" s="592"/>
      <c r="G447" s="592"/>
      <c r="H447" s="592"/>
      <c r="I447" s="592"/>
      <c r="J447" s="592"/>
      <c r="K447" s="592"/>
      <c r="L447" s="592"/>
      <c r="M447" s="592"/>
      <c r="N447" s="593"/>
      <c r="O447" s="103"/>
      <c r="P447" s="103"/>
      <c r="Q447" s="103"/>
      <c r="R447" s="103"/>
      <c r="S447" s="103"/>
      <c r="T447" s="356"/>
      <c r="U447" s="356"/>
      <c r="V447" s="103"/>
      <c r="W447" s="103"/>
      <c r="X447" s="103"/>
      <c r="Y447" s="103"/>
      <c r="Z447" s="103"/>
      <c r="AA447" s="103"/>
      <c r="AB447" s="103"/>
      <c r="AC447" s="356"/>
      <c r="AD447" s="356"/>
      <c r="AE447" s="2"/>
      <c r="AH447" s="522">
        <f t="shared" si="116"/>
        <v>0</v>
      </c>
      <c r="AI447" s="522"/>
      <c r="AJ447" s="522">
        <f t="shared" si="117"/>
        <v>0</v>
      </c>
      <c r="AK447" s="522"/>
      <c r="AL447" s="524">
        <f t="shared" si="102"/>
        <v>0</v>
      </c>
      <c r="AM447" s="526"/>
      <c r="AN447" s="522">
        <f t="shared" si="98"/>
        <v>0</v>
      </c>
      <c r="AO447" s="522"/>
      <c r="AP447" s="711"/>
      <c r="AQ447" s="522">
        <f t="shared" si="118"/>
        <v>0</v>
      </c>
      <c r="AR447" s="522"/>
      <c r="AS447" s="522">
        <f t="shared" si="119"/>
        <v>0</v>
      </c>
      <c r="AT447" s="522"/>
      <c r="AU447" s="524">
        <f t="shared" si="105"/>
        <v>0</v>
      </c>
      <c r="AV447" s="526"/>
      <c r="AW447" s="522">
        <f t="shared" si="99"/>
        <v>0</v>
      </c>
      <c r="AX447" s="522"/>
      <c r="AY447" s="711"/>
      <c r="AZ447" s="114">
        <f t="shared" si="106"/>
        <v>0</v>
      </c>
      <c r="BA447" s="113" t="str">
        <f>IF(AZ447=0,"", IF(SUM($AZ$428:AZ447)=1,BB447, IF($AZ$459&gt;SUM($AZ$428:AZ447),_xlfn.CONCAT(", ",BB447), IF($AZ$459=SUM($AZ$428:AZ447),_xlfn.CONCAT(" y ",BB447,".")))))</f>
        <v/>
      </c>
      <c r="BB447" s="119">
        <f t="shared" si="107"/>
        <v>19</v>
      </c>
      <c r="FH447" s="522">
        <v>19</v>
      </c>
      <c r="FI447" s="522"/>
      <c r="FJ447" s="522">
        <f t="shared" si="108"/>
        <v>0</v>
      </c>
      <c r="FK447" s="522"/>
      <c r="FL447" s="522">
        <f t="shared" si="109"/>
        <v>0</v>
      </c>
      <c r="FM447" s="522"/>
      <c r="FN447" s="522">
        <f t="shared" si="110"/>
        <v>0</v>
      </c>
      <c r="FO447" s="522"/>
      <c r="FP447" s="522">
        <f t="shared" si="111"/>
        <v>0</v>
      </c>
      <c r="FQ447" s="522"/>
      <c r="FR447" s="522">
        <f t="shared" si="112"/>
        <v>0</v>
      </c>
      <c r="FS447" s="522"/>
      <c r="FT447" s="522">
        <f t="shared" si="113"/>
        <v>0</v>
      </c>
      <c r="FU447" s="522"/>
      <c r="FV447" s="522">
        <f t="shared" si="114"/>
        <v>0</v>
      </c>
      <c r="FW447" s="522"/>
    </row>
    <row r="448" spans="1:179" ht="15" customHeight="1">
      <c r="A448" s="18"/>
      <c r="B448" s="51"/>
      <c r="C448" s="48" t="s">
        <v>5020</v>
      </c>
      <c r="D448" s="591" t="str">
        <f>IF(CNGE_2024_M3_Secc1!D370="","",CNGE_2024_M3_Secc1!D370)</f>
        <v/>
      </c>
      <c r="E448" s="592"/>
      <c r="F448" s="592"/>
      <c r="G448" s="592"/>
      <c r="H448" s="592"/>
      <c r="I448" s="592"/>
      <c r="J448" s="592"/>
      <c r="K448" s="592"/>
      <c r="L448" s="592"/>
      <c r="M448" s="592"/>
      <c r="N448" s="593"/>
      <c r="O448" s="103"/>
      <c r="P448" s="103"/>
      <c r="Q448" s="103"/>
      <c r="R448" s="103"/>
      <c r="S448" s="103"/>
      <c r="T448" s="356"/>
      <c r="U448" s="356"/>
      <c r="V448" s="103"/>
      <c r="W448" s="103"/>
      <c r="X448" s="103"/>
      <c r="Y448" s="103"/>
      <c r="Z448" s="103"/>
      <c r="AA448" s="103"/>
      <c r="AB448" s="103"/>
      <c r="AC448" s="356"/>
      <c r="AD448" s="356"/>
      <c r="AE448" s="2"/>
      <c r="AH448" s="522">
        <f t="shared" si="116"/>
        <v>0</v>
      </c>
      <c r="AI448" s="522"/>
      <c r="AJ448" s="522">
        <f t="shared" si="117"/>
        <v>0</v>
      </c>
      <c r="AK448" s="522"/>
      <c r="AL448" s="524">
        <f t="shared" si="102"/>
        <v>0</v>
      </c>
      <c r="AM448" s="526"/>
      <c r="AN448" s="522">
        <f t="shared" si="98"/>
        <v>0</v>
      </c>
      <c r="AO448" s="522"/>
      <c r="AP448" s="711"/>
      <c r="AQ448" s="522">
        <f t="shared" si="118"/>
        <v>0</v>
      </c>
      <c r="AR448" s="522"/>
      <c r="AS448" s="522">
        <f t="shared" si="119"/>
        <v>0</v>
      </c>
      <c r="AT448" s="522"/>
      <c r="AU448" s="524">
        <f t="shared" si="105"/>
        <v>0</v>
      </c>
      <c r="AV448" s="526"/>
      <c r="AW448" s="522">
        <f t="shared" si="99"/>
        <v>0</v>
      </c>
      <c r="AX448" s="522"/>
      <c r="AY448" s="711"/>
      <c r="AZ448" s="114">
        <f t="shared" si="106"/>
        <v>0</v>
      </c>
      <c r="BA448" s="113" t="str">
        <f>IF(AZ448=0,"", IF(SUM($AZ$428:AZ448)=1,BB448, IF($AZ$459&gt;SUM($AZ$428:AZ448),_xlfn.CONCAT(", ",BB448), IF($AZ$459=SUM($AZ$428:AZ448),_xlfn.CONCAT(" y ",BB448,".")))))</f>
        <v/>
      </c>
      <c r="BB448" s="119">
        <f t="shared" si="107"/>
        <v>20</v>
      </c>
      <c r="FH448" s="522">
        <v>20</v>
      </c>
      <c r="FI448" s="522"/>
      <c r="FJ448" s="522">
        <f t="shared" si="108"/>
        <v>0</v>
      </c>
      <c r="FK448" s="522"/>
      <c r="FL448" s="522">
        <f t="shared" si="109"/>
        <v>0</v>
      </c>
      <c r="FM448" s="522"/>
      <c r="FN448" s="522">
        <f t="shared" si="110"/>
        <v>0</v>
      </c>
      <c r="FO448" s="522"/>
      <c r="FP448" s="522">
        <f t="shared" si="111"/>
        <v>0</v>
      </c>
      <c r="FQ448" s="522"/>
      <c r="FR448" s="522">
        <f t="shared" si="112"/>
        <v>0</v>
      </c>
      <c r="FS448" s="522"/>
      <c r="FT448" s="522">
        <f t="shared" si="113"/>
        <v>0</v>
      </c>
      <c r="FU448" s="522"/>
      <c r="FV448" s="522">
        <f t="shared" si="114"/>
        <v>0</v>
      </c>
      <c r="FW448" s="522"/>
    </row>
    <row r="449" spans="1:179" ht="15" customHeight="1">
      <c r="A449" s="18"/>
      <c r="B449" s="51"/>
      <c r="C449" s="48" t="s">
        <v>5021</v>
      </c>
      <c r="D449" s="591" t="str">
        <f>IF(CNGE_2024_M3_Secc1!D371="","",CNGE_2024_M3_Secc1!D371)</f>
        <v/>
      </c>
      <c r="E449" s="592"/>
      <c r="F449" s="592"/>
      <c r="G449" s="592"/>
      <c r="H449" s="592"/>
      <c r="I449" s="592"/>
      <c r="J449" s="592"/>
      <c r="K449" s="592"/>
      <c r="L449" s="592"/>
      <c r="M449" s="592"/>
      <c r="N449" s="593"/>
      <c r="O449" s="103"/>
      <c r="P449" s="103"/>
      <c r="Q449" s="103"/>
      <c r="R449" s="103"/>
      <c r="S449" s="103"/>
      <c r="T449" s="356"/>
      <c r="U449" s="356"/>
      <c r="V449" s="103"/>
      <c r="W449" s="103"/>
      <c r="X449" s="103"/>
      <c r="Y449" s="103"/>
      <c r="Z449" s="103"/>
      <c r="AA449" s="103"/>
      <c r="AB449" s="103"/>
      <c r="AC449" s="356"/>
      <c r="AD449" s="356"/>
      <c r="AE449" s="2"/>
      <c r="AH449" s="522">
        <f t="shared" si="116"/>
        <v>0</v>
      </c>
      <c r="AI449" s="522"/>
      <c r="AJ449" s="522">
        <f t="shared" si="117"/>
        <v>0</v>
      </c>
      <c r="AK449" s="522"/>
      <c r="AL449" s="524">
        <f t="shared" si="102"/>
        <v>0</v>
      </c>
      <c r="AM449" s="526"/>
      <c r="AN449" s="522">
        <f t="shared" si="98"/>
        <v>0</v>
      </c>
      <c r="AO449" s="522"/>
      <c r="AP449" s="711"/>
      <c r="AQ449" s="522">
        <f t="shared" si="118"/>
        <v>0</v>
      </c>
      <c r="AR449" s="522"/>
      <c r="AS449" s="522">
        <f t="shared" si="119"/>
        <v>0</v>
      </c>
      <c r="AT449" s="522"/>
      <c r="AU449" s="524">
        <f t="shared" si="105"/>
        <v>0</v>
      </c>
      <c r="AV449" s="526"/>
      <c r="AW449" s="522">
        <f t="shared" si="99"/>
        <v>0</v>
      </c>
      <c r="AX449" s="522"/>
      <c r="AY449" s="711"/>
      <c r="AZ449" s="114">
        <f t="shared" si="106"/>
        <v>0</v>
      </c>
      <c r="BA449" s="113" t="str">
        <f>IF(AZ449=0,"", IF(SUM($AZ$428:AZ449)=1,BB449, IF($AZ$459&gt;SUM($AZ$428:AZ449),_xlfn.CONCAT(", ",BB449), IF($AZ$459=SUM($AZ$428:AZ449),_xlfn.CONCAT(" y ",BB449,".")))))</f>
        <v/>
      </c>
      <c r="BB449" s="119">
        <f t="shared" si="107"/>
        <v>21</v>
      </c>
      <c r="FH449" s="522">
        <v>21</v>
      </c>
      <c r="FI449" s="522"/>
      <c r="FJ449" s="522">
        <f t="shared" si="108"/>
        <v>0</v>
      </c>
      <c r="FK449" s="522"/>
      <c r="FL449" s="522">
        <f t="shared" si="109"/>
        <v>0</v>
      </c>
      <c r="FM449" s="522"/>
      <c r="FN449" s="522">
        <f t="shared" si="110"/>
        <v>0</v>
      </c>
      <c r="FO449" s="522"/>
      <c r="FP449" s="522">
        <f t="shared" si="111"/>
        <v>0</v>
      </c>
      <c r="FQ449" s="522"/>
      <c r="FR449" s="522">
        <f t="shared" si="112"/>
        <v>0</v>
      </c>
      <c r="FS449" s="522"/>
      <c r="FT449" s="522">
        <f t="shared" si="113"/>
        <v>0</v>
      </c>
      <c r="FU449" s="522"/>
      <c r="FV449" s="522">
        <f t="shared" si="114"/>
        <v>0</v>
      </c>
      <c r="FW449" s="522"/>
    </row>
    <row r="450" spans="1:179" ht="15" customHeight="1">
      <c r="A450" s="18"/>
      <c r="B450" s="51"/>
      <c r="C450" s="48" t="s">
        <v>5022</v>
      </c>
      <c r="D450" s="591" t="str">
        <f>IF(CNGE_2024_M3_Secc1!D372="","",CNGE_2024_M3_Secc1!D372)</f>
        <v/>
      </c>
      <c r="E450" s="592"/>
      <c r="F450" s="592"/>
      <c r="G450" s="592"/>
      <c r="H450" s="592"/>
      <c r="I450" s="592"/>
      <c r="J450" s="592"/>
      <c r="K450" s="592"/>
      <c r="L450" s="592"/>
      <c r="M450" s="592"/>
      <c r="N450" s="593"/>
      <c r="O450" s="103"/>
      <c r="P450" s="103"/>
      <c r="Q450" s="103"/>
      <c r="R450" s="103"/>
      <c r="S450" s="103"/>
      <c r="T450" s="356"/>
      <c r="U450" s="356"/>
      <c r="V450" s="103"/>
      <c r="W450" s="103"/>
      <c r="X450" s="103"/>
      <c r="Y450" s="103"/>
      <c r="Z450" s="103"/>
      <c r="AA450" s="103"/>
      <c r="AB450" s="103"/>
      <c r="AC450" s="356"/>
      <c r="AD450" s="356"/>
      <c r="AE450" s="2"/>
      <c r="AH450" s="522">
        <f t="shared" si="116"/>
        <v>0</v>
      </c>
      <c r="AI450" s="522"/>
      <c r="AJ450" s="522">
        <f t="shared" si="117"/>
        <v>0</v>
      </c>
      <c r="AK450" s="522"/>
      <c r="AL450" s="524">
        <f t="shared" si="102"/>
        <v>0</v>
      </c>
      <c r="AM450" s="526"/>
      <c r="AN450" s="522">
        <f t="shared" si="98"/>
        <v>0</v>
      </c>
      <c r="AO450" s="522"/>
      <c r="AP450" s="711"/>
      <c r="AQ450" s="522">
        <f t="shared" si="118"/>
        <v>0</v>
      </c>
      <c r="AR450" s="522"/>
      <c r="AS450" s="522">
        <f t="shared" si="119"/>
        <v>0</v>
      </c>
      <c r="AT450" s="522"/>
      <c r="AU450" s="524">
        <f t="shared" si="105"/>
        <v>0</v>
      </c>
      <c r="AV450" s="526"/>
      <c r="AW450" s="522">
        <f t="shared" si="99"/>
        <v>0</v>
      </c>
      <c r="AX450" s="522"/>
      <c r="AY450" s="711"/>
      <c r="AZ450" s="114">
        <f t="shared" si="106"/>
        <v>0</v>
      </c>
      <c r="BA450" s="113" t="str">
        <f>IF(AZ450=0,"", IF(SUM($AZ$428:AZ450)=1,BB450, IF($AZ$459&gt;SUM($AZ$428:AZ450),_xlfn.CONCAT(", ",BB450), IF($AZ$459=SUM($AZ$428:AZ450),_xlfn.CONCAT(" y ",BB450,".")))))</f>
        <v/>
      </c>
      <c r="BB450" s="119">
        <f t="shared" si="107"/>
        <v>22</v>
      </c>
      <c r="FH450" s="522">
        <v>22</v>
      </c>
      <c r="FI450" s="522"/>
      <c r="FJ450" s="522">
        <f t="shared" si="108"/>
        <v>0</v>
      </c>
      <c r="FK450" s="522"/>
      <c r="FL450" s="522">
        <f t="shared" si="109"/>
        <v>0</v>
      </c>
      <c r="FM450" s="522"/>
      <c r="FN450" s="522">
        <f t="shared" si="110"/>
        <v>0</v>
      </c>
      <c r="FO450" s="522"/>
      <c r="FP450" s="522">
        <f t="shared" si="111"/>
        <v>0</v>
      </c>
      <c r="FQ450" s="522"/>
      <c r="FR450" s="522">
        <f t="shared" si="112"/>
        <v>0</v>
      </c>
      <c r="FS450" s="522"/>
      <c r="FT450" s="522">
        <f t="shared" si="113"/>
        <v>0</v>
      </c>
      <c r="FU450" s="522"/>
      <c r="FV450" s="522">
        <f t="shared" si="114"/>
        <v>0</v>
      </c>
      <c r="FW450" s="522"/>
    </row>
    <row r="451" spans="1:179" ht="15" customHeight="1">
      <c r="A451" s="18"/>
      <c r="B451" s="51"/>
      <c r="C451" s="48" t="s">
        <v>5023</v>
      </c>
      <c r="D451" s="591" t="str">
        <f>IF(CNGE_2024_M3_Secc1!D373="","",CNGE_2024_M3_Secc1!D373)</f>
        <v/>
      </c>
      <c r="E451" s="592"/>
      <c r="F451" s="592"/>
      <c r="G451" s="592"/>
      <c r="H451" s="592"/>
      <c r="I451" s="592"/>
      <c r="J451" s="592"/>
      <c r="K451" s="592"/>
      <c r="L451" s="592"/>
      <c r="M451" s="592"/>
      <c r="N451" s="593"/>
      <c r="O451" s="103"/>
      <c r="P451" s="103"/>
      <c r="Q451" s="103"/>
      <c r="R451" s="103"/>
      <c r="S451" s="103"/>
      <c r="T451" s="356"/>
      <c r="U451" s="356"/>
      <c r="V451" s="103"/>
      <c r="W451" s="103"/>
      <c r="X451" s="103"/>
      <c r="Y451" s="103"/>
      <c r="Z451" s="103"/>
      <c r="AA451" s="103"/>
      <c r="AB451" s="103"/>
      <c r="AC451" s="356"/>
      <c r="AD451" s="356"/>
      <c r="AE451" s="2"/>
      <c r="AH451" s="522">
        <f t="shared" si="116"/>
        <v>0</v>
      </c>
      <c r="AI451" s="522"/>
      <c r="AJ451" s="522">
        <f t="shared" si="117"/>
        <v>0</v>
      </c>
      <c r="AK451" s="522"/>
      <c r="AL451" s="524">
        <f t="shared" si="102"/>
        <v>0</v>
      </c>
      <c r="AM451" s="526"/>
      <c r="AN451" s="522">
        <f t="shared" si="98"/>
        <v>0</v>
      </c>
      <c r="AO451" s="522"/>
      <c r="AP451" s="711"/>
      <c r="AQ451" s="522">
        <f t="shared" si="118"/>
        <v>0</v>
      </c>
      <c r="AR451" s="522"/>
      <c r="AS451" s="522">
        <f t="shared" si="119"/>
        <v>0</v>
      </c>
      <c r="AT451" s="522"/>
      <c r="AU451" s="524">
        <f t="shared" si="105"/>
        <v>0</v>
      </c>
      <c r="AV451" s="526"/>
      <c r="AW451" s="522">
        <f t="shared" si="99"/>
        <v>0</v>
      </c>
      <c r="AX451" s="522"/>
      <c r="AY451" s="711"/>
      <c r="AZ451" s="114">
        <f t="shared" si="106"/>
        <v>0</v>
      </c>
      <c r="BA451" s="113" t="str">
        <f>IF(AZ451=0,"", IF(SUM($AZ$428:AZ451)=1,BB451, IF($AZ$459&gt;SUM($AZ$428:AZ451),_xlfn.CONCAT(", ",BB451), IF($AZ$459=SUM($AZ$428:AZ451),_xlfn.CONCAT(" y ",BB451,".")))))</f>
        <v/>
      </c>
      <c r="BB451" s="119">
        <f t="shared" si="107"/>
        <v>23</v>
      </c>
      <c r="FH451" s="522">
        <v>23</v>
      </c>
      <c r="FI451" s="522"/>
      <c r="FJ451" s="522">
        <f t="shared" si="108"/>
        <v>0</v>
      </c>
      <c r="FK451" s="522"/>
      <c r="FL451" s="522">
        <f t="shared" si="109"/>
        <v>0</v>
      </c>
      <c r="FM451" s="522"/>
      <c r="FN451" s="522">
        <f t="shared" si="110"/>
        <v>0</v>
      </c>
      <c r="FO451" s="522"/>
      <c r="FP451" s="522">
        <f t="shared" si="111"/>
        <v>0</v>
      </c>
      <c r="FQ451" s="522"/>
      <c r="FR451" s="522">
        <f t="shared" si="112"/>
        <v>0</v>
      </c>
      <c r="FS451" s="522"/>
      <c r="FT451" s="522">
        <f t="shared" si="113"/>
        <v>0</v>
      </c>
      <c r="FU451" s="522"/>
      <c r="FV451" s="522">
        <f t="shared" si="114"/>
        <v>0</v>
      </c>
      <c r="FW451" s="522"/>
    </row>
    <row r="452" spans="1:179" ht="15" customHeight="1">
      <c r="A452" s="18"/>
      <c r="B452" s="51"/>
      <c r="C452" s="48" t="s">
        <v>5024</v>
      </c>
      <c r="D452" s="591" t="str">
        <f>IF(CNGE_2024_M3_Secc1!D374="","",CNGE_2024_M3_Secc1!D374)</f>
        <v/>
      </c>
      <c r="E452" s="592"/>
      <c r="F452" s="592"/>
      <c r="G452" s="592"/>
      <c r="H452" s="592"/>
      <c r="I452" s="592"/>
      <c r="J452" s="592"/>
      <c r="K452" s="592"/>
      <c r="L452" s="592"/>
      <c r="M452" s="592"/>
      <c r="N452" s="593"/>
      <c r="O452" s="103"/>
      <c r="P452" s="103"/>
      <c r="Q452" s="103"/>
      <c r="R452" s="103"/>
      <c r="S452" s="103"/>
      <c r="T452" s="356"/>
      <c r="U452" s="356"/>
      <c r="V452" s="103"/>
      <c r="W452" s="103"/>
      <c r="X452" s="103"/>
      <c r="Y452" s="103"/>
      <c r="Z452" s="103"/>
      <c r="AA452" s="103"/>
      <c r="AB452" s="103"/>
      <c r="AC452" s="356"/>
      <c r="AD452" s="356"/>
      <c r="AE452" s="2"/>
      <c r="AH452" s="522">
        <f t="shared" si="116"/>
        <v>0</v>
      </c>
      <c r="AI452" s="522"/>
      <c r="AJ452" s="522">
        <f t="shared" si="117"/>
        <v>0</v>
      </c>
      <c r="AK452" s="522"/>
      <c r="AL452" s="524">
        <f t="shared" si="102"/>
        <v>0</v>
      </c>
      <c r="AM452" s="526"/>
      <c r="AN452" s="522">
        <f t="shared" si="98"/>
        <v>0</v>
      </c>
      <c r="AO452" s="522"/>
      <c r="AP452" s="711"/>
      <c r="AQ452" s="522">
        <f t="shared" si="118"/>
        <v>0</v>
      </c>
      <c r="AR452" s="522"/>
      <c r="AS452" s="522">
        <f t="shared" si="119"/>
        <v>0</v>
      </c>
      <c r="AT452" s="522"/>
      <c r="AU452" s="524">
        <f t="shared" si="105"/>
        <v>0</v>
      </c>
      <c r="AV452" s="526"/>
      <c r="AW452" s="522">
        <f t="shared" si="99"/>
        <v>0</v>
      </c>
      <c r="AX452" s="522"/>
      <c r="AY452" s="711"/>
      <c r="AZ452" s="114">
        <f t="shared" si="106"/>
        <v>0</v>
      </c>
      <c r="BA452" s="113" t="str">
        <f>IF(AZ452=0,"", IF(SUM($AZ$428:AZ452)=1,BB452, IF($AZ$459&gt;SUM($AZ$428:AZ452),_xlfn.CONCAT(", ",BB452), IF($AZ$459=SUM($AZ$428:AZ452),_xlfn.CONCAT(" y ",BB452,".")))))</f>
        <v/>
      </c>
      <c r="BB452" s="119">
        <f t="shared" si="107"/>
        <v>24</v>
      </c>
      <c r="FH452" s="522">
        <v>24</v>
      </c>
      <c r="FI452" s="522"/>
      <c r="FJ452" s="522">
        <f t="shared" si="108"/>
        <v>0</v>
      </c>
      <c r="FK452" s="522"/>
      <c r="FL452" s="522">
        <f t="shared" si="109"/>
        <v>0</v>
      </c>
      <c r="FM452" s="522"/>
      <c r="FN452" s="522">
        <f t="shared" si="110"/>
        <v>0</v>
      </c>
      <c r="FO452" s="522"/>
      <c r="FP452" s="522">
        <f t="shared" si="111"/>
        <v>0</v>
      </c>
      <c r="FQ452" s="522"/>
      <c r="FR452" s="522">
        <f t="shared" si="112"/>
        <v>0</v>
      </c>
      <c r="FS452" s="522"/>
      <c r="FT452" s="522">
        <f t="shared" si="113"/>
        <v>0</v>
      </c>
      <c r="FU452" s="522"/>
      <c r="FV452" s="522">
        <f t="shared" si="114"/>
        <v>0</v>
      </c>
      <c r="FW452" s="522"/>
    </row>
    <row r="453" spans="1:179" ht="15" customHeight="1">
      <c r="A453" s="18"/>
      <c r="B453" s="51"/>
      <c r="C453" s="48" t="s">
        <v>5025</v>
      </c>
      <c r="D453" s="591" t="str">
        <f>IF(CNGE_2024_M3_Secc1!D375="","",CNGE_2024_M3_Secc1!D375)</f>
        <v/>
      </c>
      <c r="E453" s="592"/>
      <c r="F453" s="592"/>
      <c r="G453" s="592"/>
      <c r="H453" s="592"/>
      <c r="I453" s="592"/>
      <c r="J453" s="592"/>
      <c r="K453" s="592"/>
      <c r="L453" s="592"/>
      <c r="M453" s="592"/>
      <c r="N453" s="593"/>
      <c r="O453" s="103"/>
      <c r="P453" s="103"/>
      <c r="Q453" s="103"/>
      <c r="R453" s="103"/>
      <c r="S453" s="103"/>
      <c r="T453" s="356"/>
      <c r="U453" s="356"/>
      <c r="V453" s="103"/>
      <c r="W453" s="103"/>
      <c r="X453" s="103"/>
      <c r="Y453" s="103"/>
      <c r="Z453" s="103"/>
      <c r="AA453" s="103"/>
      <c r="AB453" s="103"/>
      <c r="AC453" s="356"/>
      <c r="AD453" s="356"/>
      <c r="AE453" s="2"/>
      <c r="AH453" s="522">
        <f t="shared" si="116"/>
        <v>0</v>
      </c>
      <c r="AI453" s="522"/>
      <c r="AJ453" s="522">
        <f t="shared" si="117"/>
        <v>0</v>
      </c>
      <c r="AK453" s="522"/>
      <c r="AL453" s="524">
        <f t="shared" si="102"/>
        <v>0</v>
      </c>
      <c r="AM453" s="526"/>
      <c r="AN453" s="522">
        <f t="shared" si="98"/>
        <v>0</v>
      </c>
      <c r="AO453" s="522"/>
      <c r="AP453" s="711"/>
      <c r="AQ453" s="522">
        <f t="shared" si="118"/>
        <v>0</v>
      </c>
      <c r="AR453" s="522"/>
      <c r="AS453" s="522">
        <f t="shared" si="119"/>
        <v>0</v>
      </c>
      <c r="AT453" s="522"/>
      <c r="AU453" s="524">
        <f t="shared" si="105"/>
        <v>0</v>
      </c>
      <c r="AV453" s="526"/>
      <c r="AW453" s="522">
        <f t="shared" si="99"/>
        <v>0</v>
      </c>
      <c r="AX453" s="522"/>
      <c r="AY453" s="711"/>
      <c r="AZ453" s="114">
        <f t="shared" si="106"/>
        <v>0</v>
      </c>
      <c r="BA453" s="113" t="str">
        <f>IF(AZ453=0,"", IF(SUM($AZ$428:AZ453)=1,BB453, IF($AZ$459&gt;SUM($AZ$428:AZ453),_xlfn.CONCAT(", ",BB453), IF($AZ$459=SUM($AZ$428:AZ453),_xlfn.CONCAT(" y ",BB453,".")))))</f>
        <v/>
      </c>
      <c r="BB453" s="119">
        <f t="shared" si="107"/>
        <v>25</v>
      </c>
      <c r="FH453" s="522">
        <v>25</v>
      </c>
      <c r="FI453" s="522"/>
      <c r="FJ453" s="522">
        <f t="shared" si="108"/>
        <v>0</v>
      </c>
      <c r="FK453" s="522"/>
      <c r="FL453" s="522">
        <f t="shared" si="109"/>
        <v>0</v>
      </c>
      <c r="FM453" s="522"/>
      <c r="FN453" s="522">
        <f t="shared" si="110"/>
        <v>0</v>
      </c>
      <c r="FO453" s="522"/>
      <c r="FP453" s="522">
        <f t="shared" si="111"/>
        <v>0</v>
      </c>
      <c r="FQ453" s="522"/>
      <c r="FR453" s="522">
        <f t="shared" si="112"/>
        <v>0</v>
      </c>
      <c r="FS453" s="522"/>
      <c r="FT453" s="522">
        <f t="shared" si="113"/>
        <v>0</v>
      </c>
      <c r="FU453" s="522"/>
      <c r="FV453" s="522">
        <f t="shared" si="114"/>
        <v>0</v>
      </c>
      <c r="FW453" s="522"/>
    </row>
    <row r="454" spans="1:179" ht="15" customHeight="1">
      <c r="A454" s="18"/>
      <c r="B454" s="51"/>
      <c r="C454" s="48" t="s">
        <v>5026</v>
      </c>
      <c r="D454" s="591" t="str">
        <f>IF(CNGE_2024_M3_Secc1!D376="","",CNGE_2024_M3_Secc1!D376)</f>
        <v/>
      </c>
      <c r="E454" s="592"/>
      <c r="F454" s="592"/>
      <c r="G454" s="592"/>
      <c r="H454" s="592"/>
      <c r="I454" s="592"/>
      <c r="J454" s="592"/>
      <c r="K454" s="592"/>
      <c r="L454" s="592"/>
      <c r="M454" s="592"/>
      <c r="N454" s="593"/>
      <c r="O454" s="103"/>
      <c r="P454" s="103"/>
      <c r="Q454" s="103"/>
      <c r="R454" s="103"/>
      <c r="S454" s="103"/>
      <c r="T454" s="356"/>
      <c r="U454" s="356"/>
      <c r="V454" s="103"/>
      <c r="W454" s="103"/>
      <c r="X454" s="103"/>
      <c r="Y454" s="103"/>
      <c r="Z454" s="103"/>
      <c r="AA454" s="103"/>
      <c r="AB454" s="103"/>
      <c r="AC454" s="356"/>
      <c r="AD454" s="356"/>
      <c r="AE454" s="2"/>
      <c r="AH454" s="522">
        <f t="shared" si="116"/>
        <v>0</v>
      </c>
      <c r="AI454" s="522"/>
      <c r="AJ454" s="522">
        <f t="shared" si="117"/>
        <v>0</v>
      </c>
      <c r="AK454" s="522"/>
      <c r="AL454" s="524">
        <f t="shared" si="102"/>
        <v>0</v>
      </c>
      <c r="AM454" s="526"/>
      <c r="AN454" s="522">
        <f t="shared" si="98"/>
        <v>0</v>
      </c>
      <c r="AO454" s="522"/>
      <c r="AP454" s="711"/>
      <c r="AQ454" s="522">
        <f t="shared" si="118"/>
        <v>0</v>
      </c>
      <c r="AR454" s="522"/>
      <c r="AS454" s="522">
        <f t="shared" si="119"/>
        <v>0</v>
      </c>
      <c r="AT454" s="522"/>
      <c r="AU454" s="524">
        <f t="shared" si="105"/>
        <v>0</v>
      </c>
      <c r="AV454" s="526"/>
      <c r="AW454" s="522">
        <f t="shared" si="99"/>
        <v>0</v>
      </c>
      <c r="AX454" s="522"/>
      <c r="AY454" s="711"/>
      <c r="AZ454" s="114">
        <f t="shared" si="106"/>
        <v>0</v>
      </c>
      <c r="BA454" s="113" t="str">
        <f>IF(AZ454=0,"", IF(SUM($AZ$428:AZ454)=1,BB454, IF($AZ$459&gt;SUM($AZ$428:AZ454),_xlfn.CONCAT(", ",BB454), IF($AZ$459=SUM($AZ$428:AZ454),_xlfn.CONCAT(" y ",BB454,".")))))</f>
        <v/>
      </c>
      <c r="BB454" s="119">
        <f t="shared" si="107"/>
        <v>26</v>
      </c>
      <c r="FH454" s="522">
        <v>26</v>
      </c>
      <c r="FI454" s="522"/>
      <c r="FJ454" s="522">
        <f t="shared" si="108"/>
        <v>0</v>
      </c>
      <c r="FK454" s="522"/>
      <c r="FL454" s="522">
        <f t="shared" si="109"/>
        <v>0</v>
      </c>
      <c r="FM454" s="522"/>
      <c r="FN454" s="522">
        <f t="shared" si="110"/>
        <v>0</v>
      </c>
      <c r="FO454" s="522"/>
      <c r="FP454" s="522">
        <f t="shared" si="111"/>
        <v>0</v>
      </c>
      <c r="FQ454" s="522"/>
      <c r="FR454" s="522">
        <f t="shared" si="112"/>
        <v>0</v>
      </c>
      <c r="FS454" s="522"/>
      <c r="FT454" s="522">
        <f t="shared" si="113"/>
        <v>0</v>
      </c>
      <c r="FU454" s="522"/>
      <c r="FV454" s="522">
        <f t="shared" si="114"/>
        <v>0</v>
      </c>
      <c r="FW454" s="522"/>
    </row>
    <row r="455" spans="1:179" ht="15" customHeight="1">
      <c r="A455" s="18"/>
      <c r="B455" s="51"/>
      <c r="C455" s="48" t="s">
        <v>5027</v>
      </c>
      <c r="D455" s="591" t="str">
        <f>IF(CNGE_2024_M3_Secc1!D377="","",CNGE_2024_M3_Secc1!D377)</f>
        <v/>
      </c>
      <c r="E455" s="592"/>
      <c r="F455" s="592"/>
      <c r="G455" s="592"/>
      <c r="H455" s="592"/>
      <c r="I455" s="592"/>
      <c r="J455" s="592"/>
      <c r="K455" s="592"/>
      <c r="L455" s="592"/>
      <c r="M455" s="592"/>
      <c r="N455" s="593"/>
      <c r="O455" s="103"/>
      <c r="P455" s="103"/>
      <c r="Q455" s="103"/>
      <c r="R455" s="103"/>
      <c r="S455" s="103"/>
      <c r="T455" s="356"/>
      <c r="U455" s="356"/>
      <c r="V455" s="103"/>
      <c r="W455" s="103"/>
      <c r="X455" s="103"/>
      <c r="Y455" s="103"/>
      <c r="Z455" s="103"/>
      <c r="AA455" s="103"/>
      <c r="AB455" s="103"/>
      <c r="AC455" s="356"/>
      <c r="AD455" s="356"/>
      <c r="AE455" s="2"/>
      <c r="AH455" s="522">
        <f t="shared" si="116"/>
        <v>0</v>
      </c>
      <c r="AI455" s="522"/>
      <c r="AJ455" s="522">
        <f t="shared" si="117"/>
        <v>0</v>
      </c>
      <c r="AK455" s="522"/>
      <c r="AL455" s="524">
        <f t="shared" si="102"/>
        <v>0</v>
      </c>
      <c r="AM455" s="526"/>
      <c r="AN455" s="522">
        <f t="shared" si="98"/>
        <v>0</v>
      </c>
      <c r="AO455" s="522"/>
      <c r="AP455" s="711"/>
      <c r="AQ455" s="522">
        <f t="shared" si="118"/>
        <v>0</v>
      </c>
      <c r="AR455" s="522"/>
      <c r="AS455" s="522">
        <f t="shared" si="119"/>
        <v>0</v>
      </c>
      <c r="AT455" s="522"/>
      <c r="AU455" s="524">
        <f t="shared" si="105"/>
        <v>0</v>
      </c>
      <c r="AV455" s="526"/>
      <c r="AW455" s="522">
        <f t="shared" si="99"/>
        <v>0</v>
      </c>
      <c r="AX455" s="522"/>
      <c r="AY455" s="711"/>
      <c r="AZ455" s="114">
        <f t="shared" si="106"/>
        <v>0</v>
      </c>
      <c r="BA455" s="113" t="str">
        <f>IF(AZ455=0,"", IF(SUM($AZ$428:AZ455)=1,BB455, IF($AZ$459&gt;SUM($AZ$428:AZ455),_xlfn.CONCAT(", ",BB455), IF($AZ$459=SUM($AZ$428:AZ455),_xlfn.CONCAT(" y ",BB455,".")))))</f>
        <v/>
      </c>
      <c r="BB455" s="119">
        <f t="shared" si="107"/>
        <v>27</v>
      </c>
      <c r="FH455" s="522">
        <v>27</v>
      </c>
      <c r="FI455" s="522"/>
      <c r="FJ455" s="522">
        <f t="shared" si="108"/>
        <v>0</v>
      </c>
      <c r="FK455" s="522"/>
      <c r="FL455" s="522">
        <f t="shared" si="109"/>
        <v>0</v>
      </c>
      <c r="FM455" s="522"/>
      <c r="FN455" s="522">
        <f t="shared" si="110"/>
        <v>0</v>
      </c>
      <c r="FO455" s="522"/>
      <c r="FP455" s="522">
        <f t="shared" si="111"/>
        <v>0</v>
      </c>
      <c r="FQ455" s="522"/>
      <c r="FR455" s="522">
        <f t="shared" si="112"/>
        <v>0</v>
      </c>
      <c r="FS455" s="522"/>
      <c r="FT455" s="522">
        <f t="shared" si="113"/>
        <v>0</v>
      </c>
      <c r="FU455" s="522"/>
      <c r="FV455" s="522">
        <f t="shared" si="114"/>
        <v>0</v>
      </c>
      <c r="FW455" s="522"/>
    </row>
    <row r="456" spans="1:179" ht="15" customHeight="1">
      <c r="A456" s="18"/>
      <c r="B456" s="51"/>
      <c r="C456" s="48" t="s">
        <v>5028</v>
      </c>
      <c r="D456" s="591" t="str">
        <f>IF(CNGE_2024_M3_Secc1!D378="","",CNGE_2024_M3_Secc1!D378)</f>
        <v/>
      </c>
      <c r="E456" s="592"/>
      <c r="F456" s="592"/>
      <c r="G456" s="592"/>
      <c r="H456" s="592"/>
      <c r="I456" s="592"/>
      <c r="J456" s="592"/>
      <c r="K456" s="592"/>
      <c r="L456" s="592"/>
      <c r="M456" s="592"/>
      <c r="N456" s="593"/>
      <c r="O456" s="103"/>
      <c r="P456" s="103"/>
      <c r="Q456" s="103"/>
      <c r="R456" s="103"/>
      <c r="S456" s="103"/>
      <c r="T456" s="356"/>
      <c r="U456" s="356"/>
      <c r="V456" s="103"/>
      <c r="W456" s="103"/>
      <c r="X456" s="103"/>
      <c r="Y456" s="103"/>
      <c r="Z456" s="103"/>
      <c r="AA456" s="103"/>
      <c r="AB456" s="103"/>
      <c r="AC456" s="356"/>
      <c r="AD456" s="356"/>
      <c r="AE456" s="2"/>
      <c r="AH456" s="522">
        <f t="shared" si="116"/>
        <v>0</v>
      </c>
      <c r="AI456" s="522"/>
      <c r="AJ456" s="522">
        <f t="shared" si="117"/>
        <v>0</v>
      </c>
      <c r="AK456" s="522"/>
      <c r="AL456" s="524">
        <f t="shared" si="102"/>
        <v>0</v>
      </c>
      <c r="AM456" s="526"/>
      <c r="AN456" s="522">
        <f t="shared" si="98"/>
        <v>0</v>
      </c>
      <c r="AO456" s="522"/>
      <c r="AP456" s="711"/>
      <c r="AQ456" s="522">
        <f t="shared" si="118"/>
        <v>0</v>
      </c>
      <c r="AR456" s="522"/>
      <c r="AS456" s="522">
        <f t="shared" si="119"/>
        <v>0</v>
      </c>
      <c r="AT456" s="522"/>
      <c r="AU456" s="524">
        <f t="shared" si="105"/>
        <v>0</v>
      </c>
      <c r="AV456" s="526"/>
      <c r="AW456" s="522">
        <f t="shared" si="99"/>
        <v>0</v>
      </c>
      <c r="AX456" s="522"/>
      <c r="AY456" s="711"/>
      <c r="AZ456" s="114">
        <f t="shared" si="106"/>
        <v>0</v>
      </c>
      <c r="BA456" s="113" t="str">
        <f>IF(AZ456=0,"", IF(SUM($AZ$428:AZ456)=1,BB456, IF($AZ$459&gt;SUM($AZ$428:AZ456),_xlfn.CONCAT(", ",BB456), IF($AZ$459=SUM($AZ$428:AZ456),_xlfn.CONCAT(" y ",BB456,".")))))</f>
        <v/>
      </c>
      <c r="BB456" s="119">
        <f t="shared" si="107"/>
        <v>28</v>
      </c>
      <c r="FH456" s="522">
        <v>28</v>
      </c>
      <c r="FI456" s="522"/>
      <c r="FJ456" s="522">
        <f t="shared" ref="FJ456:FJ458" si="120">IF($AH$408=$AJ$408,0,IF(OR(AND(D456="",$BD$428=0,COUNTBLANK(O456:V456)=8),AND(D456&lt;&gt;"",$BD$428=0,COUNTBLANK(O456:V456)=0),AND(D456="",$BD$428=1,COUNTBLANK(O456:V456)=8),AND(D456&lt;&gt;"",$BD$428=1,COUNTBLANK(O456:V456)=8)),0,1))</f>
        <v>0</v>
      </c>
      <c r="FK456" s="522"/>
      <c r="FL456" s="522">
        <f t="shared" ref="FL456:FL458" si="121">IF($AH$408=$AJ$408,0,IF(OR(AND(D456="",$BG$428=0,COUNTBLANK(W456:AD456)=8),AND(D456&lt;&gt;"",$BG$428=0,COUNTBLANK(W456:AD456)=0),AND(D456="",$BG$428=1,COUNTBLANK(W456:AD456)=8),AND(D456&lt;&gt;"",$BG$428=1,COUNTBLANK(W456:AD456)=8)),0,1))</f>
        <v>0</v>
      </c>
      <c r="FM456" s="522"/>
      <c r="FN456" s="522">
        <f t="shared" ref="FN456:FN458" si="122">IF($AH$408=$AJ$408,0,IF(OR(AND(D456="",$BJ$428=0,COUNTBLANK(M495:T495)=8),AND(D456&lt;&gt;"",$BJ$428=0,COUNTBLANK(M495:T495)=0),AND(D456="",$BJ$428=1,COUNTBLANK(M495:T495)=8),AND(D456&lt;&gt;"",$BJ$428=1,COUNTBLANK(M495:T495)=8)),0,1))</f>
        <v>0</v>
      </c>
      <c r="FO456" s="522"/>
      <c r="FP456" s="522">
        <f t="shared" ref="FP456:FP458" si="123">IF($AH$408=$AJ$408,0,IF(OR(AND(D456="",$BM$428=0,COUNTBLANK(U495:AB495)=8),AND(D456&lt;&gt;"",$BM$428=0,COUNTBLANK(U495:AB495)=0),AND(D456="",$BM$428=1,COUNTBLANK(U495:AB495)=8),AND(D456&lt;&gt;"",$BM$428=1,COUNTBLANK(U495:AB495)=8)),0,1))</f>
        <v>0</v>
      </c>
      <c r="FQ456" s="522"/>
      <c r="FR456" s="522">
        <f t="shared" ref="FR456:FR458" si="124">IF($AH$408=$AJ$408,0,IF(OR(AND(D456="",$BP$428=0,COUNTBLANK(AC495)=1),AND(D456&lt;&gt;"",$BP$428=0,COUNTBLANK(AC495)=0),AND(D456="",$BP$428=1,COUNTBLANK(AC495)=1),AND(D456&lt;&gt;"",$BP$428=1,COUNTBLANK(AC495)=1)),0,1))</f>
        <v>0</v>
      </c>
      <c r="FS456" s="522"/>
      <c r="FT456" s="522">
        <f t="shared" ref="FT456:FT458" si="125">IF($AH$408=$AJ$408,0,IF(OR(AND(D456="",$BS$428=0,COUNTBLANK(AD495)=1),AND(D456&lt;&gt;"",$BS$428=0,COUNTBLANK(AD495)=0),AND(D456="",$BS$428=1,COUNTBLANK(AD495)=1),AND(D456&lt;&gt;"",$BS$428=1,COUNTBLANK(AD495)=1)),0,1))</f>
        <v>0</v>
      </c>
      <c r="FU456" s="522"/>
      <c r="FV456" s="522">
        <f t="shared" ref="FV456:FV458" si="126">IF($AH$408=$AJ$408,0,IF(OR(AND(D456="No identificado",SUM(FJ456:FU456)=0),AND(D456="",SUM(FJ456:FU456)=0),AND(D456&lt;&gt;"",SUM(FJ456:FU456)=0)),0,1))</f>
        <v>0</v>
      </c>
      <c r="FW456" s="522"/>
    </row>
    <row r="457" spans="1:179" ht="15" customHeight="1">
      <c r="A457" s="18"/>
      <c r="B457" s="51"/>
      <c r="C457" s="48" t="s">
        <v>5029</v>
      </c>
      <c r="D457" s="591" t="str">
        <f>IF(CNGE_2024_M3_Secc1!D379="","",CNGE_2024_M3_Secc1!D379)</f>
        <v/>
      </c>
      <c r="E457" s="592"/>
      <c r="F457" s="592"/>
      <c r="G457" s="592"/>
      <c r="H457" s="592"/>
      <c r="I457" s="592"/>
      <c r="J457" s="592"/>
      <c r="K457" s="592"/>
      <c r="L457" s="592"/>
      <c r="M457" s="592"/>
      <c r="N457" s="593"/>
      <c r="O457" s="103"/>
      <c r="P457" s="103"/>
      <c r="Q457" s="103"/>
      <c r="R457" s="103"/>
      <c r="S457" s="103"/>
      <c r="T457" s="356"/>
      <c r="U457" s="356"/>
      <c r="V457" s="103"/>
      <c r="W457" s="103"/>
      <c r="X457" s="103"/>
      <c r="Y457" s="103"/>
      <c r="Z457" s="103"/>
      <c r="AA457" s="103"/>
      <c r="AB457" s="103"/>
      <c r="AC457" s="356"/>
      <c r="AD457" s="356"/>
      <c r="AE457" s="2"/>
      <c r="AH457" s="522">
        <f t="shared" si="116"/>
        <v>0</v>
      </c>
      <c r="AI457" s="522"/>
      <c r="AJ457" s="522">
        <f t="shared" si="117"/>
        <v>0</v>
      </c>
      <c r="AK457" s="522"/>
      <c r="AL457" s="524">
        <f t="shared" si="102"/>
        <v>0</v>
      </c>
      <c r="AM457" s="526"/>
      <c r="AN457" s="522">
        <f t="shared" si="98"/>
        <v>0</v>
      </c>
      <c r="AO457" s="522"/>
      <c r="AP457" s="711"/>
      <c r="AQ457" s="522">
        <f t="shared" si="118"/>
        <v>0</v>
      </c>
      <c r="AR457" s="522"/>
      <c r="AS457" s="522">
        <f t="shared" si="119"/>
        <v>0</v>
      </c>
      <c r="AT457" s="522"/>
      <c r="AU457" s="524">
        <f t="shared" si="105"/>
        <v>0</v>
      </c>
      <c r="AV457" s="526"/>
      <c r="AW457" s="522">
        <f t="shared" si="99"/>
        <v>0</v>
      </c>
      <c r="AX457" s="522"/>
      <c r="AY457" s="711"/>
      <c r="AZ457" s="114">
        <f t="shared" si="106"/>
        <v>0</v>
      </c>
      <c r="BA457" s="113" t="str">
        <f>IF(AZ457=0,"", IF(SUM($AZ$428:AZ457)=1,BB457, IF($AZ$459&gt;SUM($AZ$428:AZ457),_xlfn.CONCAT(", ",BB457), IF($AZ$459=SUM($AZ$428:AZ457),_xlfn.CONCAT(" y ",BB457,".")))))</f>
        <v/>
      </c>
      <c r="BB457" s="119">
        <f t="shared" si="107"/>
        <v>29</v>
      </c>
      <c r="FH457" s="522">
        <v>29</v>
      </c>
      <c r="FI457" s="522"/>
      <c r="FJ457" s="522">
        <f t="shared" si="120"/>
        <v>0</v>
      </c>
      <c r="FK457" s="522"/>
      <c r="FL457" s="522">
        <f t="shared" si="121"/>
        <v>0</v>
      </c>
      <c r="FM457" s="522"/>
      <c r="FN457" s="522">
        <f t="shared" si="122"/>
        <v>0</v>
      </c>
      <c r="FO457" s="522"/>
      <c r="FP457" s="522">
        <f t="shared" si="123"/>
        <v>0</v>
      </c>
      <c r="FQ457" s="522"/>
      <c r="FR457" s="522">
        <f t="shared" si="124"/>
        <v>0</v>
      </c>
      <c r="FS457" s="522"/>
      <c r="FT457" s="522">
        <f t="shared" si="125"/>
        <v>0</v>
      </c>
      <c r="FU457" s="522"/>
      <c r="FV457" s="522">
        <f t="shared" si="126"/>
        <v>0</v>
      </c>
      <c r="FW457" s="522"/>
    </row>
    <row r="458" spans="1:179" ht="15" customHeight="1">
      <c r="A458" s="18"/>
      <c r="B458" s="51"/>
      <c r="C458" s="48" t="s">
        <v>5030</v>
      </c>
      <c r="D458" s="591" t="str">
        <f>IF(CNGE_2024_M3_Secc1!D380="","",CNGE_2024_M3_Secc1!D380)</f>
        <v/>
      </c>
      <c r="E458" s="592"/>
      <c r="F458" s="592"/>
      <c r="G458" s="592"/>
      <c r="H458" s="592"/>
      <c r="I458" s="592"/>
      <c r="J458" s="592"/>
      <c r="K458" s="592"/>
      <c r="L458" s="592"/>
      <c r="M458" s="592"/>
      <c r="N458" s="593"/>
      <c r="O458" s="103"/>
      <c r="P458" s="103"/>
      <c r="Q458" s="103"/>
      <c r="R458" s="103"/>
      <c r="S458" s="103"/>
      <c r="T458" s="356"/>
      <c r="U458" s="356"/>
      <c r="V458" s="103"/>
      <c r="W458" s="103"/>
      <c r="X458" s="103"/>
      <c r="Y458" s="103"/>
      <c r="Z458" s="103"/>
      <c r="AA458" s="103"/>
      <c r="AB458" s="103"/>
      <c r="AC458" s="356"/>
      <c r="AD458" s="356"/>
      <c r="AE458" s="2"/>
      <c r="AH458" s="522">
        <f t="shared" si="116"/>
        <v>0</v>
      </c>
      <c r="AI458" s="522"/>
      <c r="AJ458" s="522">
        <f t="shared" si="117"/>
        <v>0</v>
      </c>
      <c r="AK458" s="522"/>
      <c r="AL458" s="524">
        <f t="shared" si="102"/>
        <v>0</v>
      </c>
      <c r="AM458" s="526"/>
      <c r="AN458" s="522">
        <f t="shared" si="98"/>
        <v>0</v>
      </c>
      <c r="AO458" s="522"/>
      <c r="AP458" s="711"/>
      <c r="AQ458" s="522">
        <f t="shared" si="118"/>
        <v>0</v>
      </c>
      <c r="AR458" s="522"/>
      <c r="AS458" s="522">
        <f t="shared" si="119"/>
        <v>0</v>
      </c>
      <c r="AT458" s="522"/>
      <c r="AU458" s="524">
        <f t="shared" si="105"/>
        <v>0</v>
      </c>
      <c r="AV458" s="526"/>
      <c r="AW458" s="522">
        <f t="shared" si="99"/>
        <v>0</v>
      </c>
      <c r="AX458" s="522"/>
      <c r="AY458" s="711"/>
      <c r="AZ458" s="114">
        <f>IF(SUM(AN458,AW458,AN497,AW497)&gt;0,1,0)</f>
        <v>0</v>
      </c>
      <c r="BA458" s="113" t="str">
        <f>IF(AZ458=0,"", IF(SUM($AZ$428:AZ458)=1,BB458, IF($AZ$459&gt;SUM($AZ$428:AZ458),_xlfn.CONCAT(", ",BB458), IF($AZ$459=SUM($AZ$428:AZ458),_xlfn.CONCAT(" y ",BB458,".")))))</f>
        <v/>
      </c>
      <c r="BB458" s="119">
        <f t="shared" ref="BB458" si="127">_xlfn.NUMBERVALUE(C458)</f>
        <v>30</v>
      </c>
      <c r="FH458" s="522">
        <v>30</v>
      </c>
      <c r="FI458" s="522"/>
      <c r="FJ458" s="522">
        <f t="shared" si="120"/>
        <v>0</v>
      </c>
      <c r="FK458" s="522"/>
      <c r="FL458" s="522">
        <f t="shared" si="121"/>
        <v>0</v>
      </c>
      <c r="FM458" s="522"/>
      <c r="FN458" s="522">
        <f t="shared" si="122"/>
        <v>0</v>
      </c>
      <c r="FO458" s="522"/>
      <c r="FP458" s="522">
        <f t="shared" si="123"/>
        <v>0</v>
      </c>
      <c r="FQ458" s="522"/>
      <c r="FR458" s="522">
        <f t="shared" si="124"/>
        <v>0</v>
      </c>
      <c r="FS458" s="522"/>
      <c r="FT458" s="522">
        <f t="shared" si="125"/>
        <v>0</v>
      </c>
      <c r="FU458" s="522"/>
      <c r="FV458" s="522">
        <f t="shared" si="126"/>
        <v>0</v>
      </c>
      <c r="FW458" s="522"/>
    </row>
    <row r="459" spans="1:179" ht="15" customHeight="1">
      <c r="A459" s="18"/>
      <c r="B459" s="51"/>
      <c r="C459" s="57"/>
      <c r="D459" s="11"/>
      <c r="E459" s="336"/>
      <c r="F459" s="336"/>
      <c r="G459" s="336"/>
      <c r="H459" s="336"/>
      <c r="I459" s="336"/>
      <c r="J459" s="336"/>
      <c r="K459" s="336"/>
      <c r="L459" s="336"/>
      <c r="M459" s="336"/>
      <c r="N459" s="49" t="s">
        <v>5115</v>
      </c>
      <c r="O459" s="135">
        <f>IF(AND(SUM(O428:O458)=0,COUNTIF(O428:O458,"NS")&gt;0),"NS",
IF(AND(SUM(O428:O458)=0,COUNTIF(O428:O458,0)&gt;0),0,
IF(AND(SUM(O428:O458)=0,COUNTIF(O428:O458,"NA")&gt;0),"NA",
SUM(O428:O458))))</f>
        <v>0</v>
      </c>
      <c r="P459" s="135">
        <f t="shared" ref="P459:AD459" si="128">IF(AND(SUM(P428:P458)=0,COUNTIF(P428:P458,"NS")&gt;0),"NS",
IF(AND(SUM(P428:P458)=0,COUNTIF(P428:P458,0)&gt;0),0,
IF(AND(SUM(P428:P458)=0,COUNTIF(P428:P458,"NA")&gt;0),"NA",
SUM(P428:P458))))</f>
        <v>0</v>
      </c>
      <c r="Q459" s="135">
        <f t="shared" si="128"/>
        <v>0</v>
      </c>
      <c r="R459" s="135">
        <f t="shared" si="128"/>
        <v>0</v>
      </c>
      <c r="S459" s="135">
        <f t="shared" si="128"/>
        <v>0</v>
      </c>
      <c r="T459" s="135">
        <f t="shared" si="128"/>
        <v>0</v>
      </c>
      <c r="U459" s="135">
        <f t="shared" si="128"/>
        <v>0</v>
      </c>
      <c r="V459" s="135">
        <f t="shared" si="128"/>
        <v>0</v>
      </c>
      <c r="W459" s="135">
        <f t="shared" si="128"/>
        <v>0</v>
      </c>
      <c r="X459" s="135">
        <f t="shared" si="128"/>
        <v>0</v>
      </c>
      <c r="Y459" s="135">
        <f t="shared" si="128"/>
        <v>0</v>
      </c>
      <c r="Z459" s="135">
        <f t="shared" si="128"/>
        <v>0</v>
      </c>
      <c r="AA459" s="135">
        <f t="shared" si="128"/>
        <v>0</v>
      </c>
      <c r="AB459" s="135">
        <f t="shared" si="128"/>
        <v>0</v>
      </c>
      <c r="AC459" s="135">
        <f t="shared" si="128"/>
        <v>0</v>
      </c>
      <c r="AD459" s="135">
        <f t="shared" si="128"/>
        <v>0</v>
      </c>
      <c r="AE459" s="2"/>
      <c r="AZ459" s="136">
        <f>SUM(AZ428:AZ458)</f>
        <v>0</v>
      </c>
      <c r="BA459" s="148" t="str">
        <f>IF(AZ459=0,"", IF(AZ459=1,VLOOKUP(1,BA428:BB458,2,FALSE), IF(AZ459&gt;1,_xlfn.CONCAT(BA428:BA458),"")))</f>
        <v/>
      </c>
      <c r="FV459" s="529">
        <f>SUM(FV428:FW458)</f>
        <v>0</v>
      </c>
      <c r="FW459" s="529"/>
    </row>
    <row r="460" spans="1:179" ht="15" customHeight="1">
      <c r="A460" s="17"/>
      <c r="B460" s="17"/>
      <c r="C460" s="17"/>
      <c r="D460" s="17"/>
      <c r="E460" s="17"/>
      <c r="F460" s="17"/>
      <c r="G460" s="17"/>
      <c r="H460" s="17"/>
      <c r="I460" s="17"/>
      <c r="J460" s="17"/>
      <c r="K460" s="17"/>
      <c r="L460" s="17"/>
      <c r="M460" s="17"/>
      <c r="N460" s="17"/>
      <c r="O460" s="17"/>
      <c r="P460" s="17"/>
      <c r="Q460" s="17"/>
      <c r="R460" s="17"/>
      <c r="S460" s="17"/>
      <c r="T460" s="17"/>
      <c r="U460" s="17"/>
      <c r="V460" s="17"/>
      <c r="W460" s="17"/>
      <c r="X460" s="17"/>
      <c r="Y460" s="17"/>
      <c r="Z460" s="17"/>
      <c r="AA460" s="17"/>
      <c r="AB460" s="17"/>
      <c r="AC460" s="17"/>
      <c r="AD460" s="17"/>
      <c r="AE460" s="2"/>
    </row>
    <row r="461" spans="1:179" ht="15" customHeight="1">
      <c r="A461" s="17"/>
      <c r="B461" s="17"/>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904" t="s">
        <v>5590</v>
      </c>
      <c r="AB461" s="904"/>
      <c r="AC461" s="904"/>
      <c r="AD461" s="904"/>
      <c r="AE461" s="2"/>
    </row>
    <row r="462" spans="1:179" ht="36" customHeight="1">
      <c r="A462" s="17"/>
      <c r="B462" s="17"/>
      <c r="C462" s="445" t="s">
        <v>6540</v>
      </c>
      <c r="D462" s="445"/>
      <c r="E462" s="445"/>
      <c r="F462" s="445"/>
      <c r="G462" s="445"/>
      <c r="H462" s="445"/>
      <c r="I462" s="445"/>
      <c r="J462" s="445"/>
      <c r="K462" s="445"/>
      <c r="L462" s="445"/>
      <c r="M462" s="445" t="s">
        <v>6541</v>
      </c>
      <c r="N462" s="445"/>
      <c r="O462" s="445"/>
      <c r="P462" s="445"/>
      <c r="Q462" s="445"/>
      <c r="R462" s="445"/>
      <c r="S462" s="445"/>
      <c r="T462" s="445"/>
      <c r="U462" s="445"/>
      <c r="V462" s="445"/>
      <c r="W462" s="445"/>
      <c r="X462" s="445"/>
      <c r="Y462" s="445"/>
      <c r="Z462" s="445"/>
      <c r="AA462" s="445"/>
      <c r="AB462" s="445"/>
      <c r="AC462" s="445"/>
      <c r="AD462" s="445"/>
      <c r="AE462" s="2"/>
    </row>
    <row r="463" spans="1:179" ht="15" customHeight="1">
      <c r="A463" s="17"/>
      <c r="B463" s="17"/>
      <c r="C463" s="445"/>
      <c r="D463" s="445"/>
      <c r="E463" s="445"/>
      <c r="F463" s="445"/>
      <c r="G463" s="445"/>
      <c r="H463" s="445"/>
      <c r="I463" s="445"/>
      <c r="J463" s="445"/>
      <c r="K463" s="445"/>
      <c r="L463" s="445"/>
      <c r="M463" s="450" t="s">
        <v>6371</v>
      </c>
      <c r="N463" s="450"/>
      <c r="O463" s="450"/>
      <c r="P463" s="450"/>
      <c r="Q463" s="450"/>
      <c r="R463" s="450"/>
      <c r="S463" s="450"/>
      <c r="T463" s="450"/>
      <c r="U463" s="450"/>
      <c r="V463" s="450"/>
      <c r="W463" s="450"/>
      <c r="X463" s="450"/>
      <c r="Y463" s="450"/>
      <c r="Z463" s="450"/>
      <c r="AA463" s="450"/>
      <c r="AB463" s="450"/>
      <c r="AC463" s="723" t="s">
        <v>6372</v>
      </c>
      <c r="AD463" s="723" t="s">
        <v>6373</v>
      </c>
      <c r="AE463" s="2"/>
    </row>
    <row r="464" spans="1:179" ht="24" customHeight="1">
      <c r="A464" s="17"/>
      <c r="B464" s="17"/>
      <c r="C464" s="445"/>
      <c r="D464" s="445"/>
      <c r="E464" s="445"/>
      <c r="F464" s="445"/>
      <c r="G464" s="445"/>
      <c r="H464" s="445"/>
      <c r="I464" s="445"/>
      <c r="J464" s="445"/>
      <c r="K464" s="445"/>
      <c r="L464" s="445"/>
      <c r="M464" s="450" t="s">
        <v>6375</v>
      </c>
      <c r="N464" s="450"/>
      <c r="O464" s="450"/>
      <c r="P464" s="450"/>
      <c r="Q464" s="450"/>
      <c r="R464" s="450"/>
      <c r="S464" s="450"/>
      <c r="T464" s="450"/>
      <c r="U464" s="450" t="s">
        <v>6348</v>
      </c>
      <c r="V464" s="450"/>
      <c r="W464" s="450"/>
      <c r="X464" s="450"/>
      <c r="Y464" s="450"/>
      <c r="Z464" s="450"/>
      <c r="AA464" s="450"/>
      <c r="AB464" s="450"/>
      <c r="AC464" s="723"/>
      <c r="AD464" s="723"/>
      <c r="AE464" s="2"/>
    </row>
    <row r="465" spans="1:51" ht="24" customHeight="1">
      <c r="A465" s="17"/>
      <c r="B465" s="17"/>
      <c r="C465" s="445"/>
      <c r="D465" s="445"/>
      <c r="E465" s="445"/>
      <c r="F465" s="445"/>
      <c r="G465" s="445"/>
      <c r="H465" s="445"/>
      <c r="I465" s="445"/>
      <c r="J465" s="445"/>
      <c r="K465" s="445"/>
      <c r="L465" s="445"/>
      <c r="M465" s="510" t="s">
        <v>5090</v>
      </c>
      <c r="N465" s="450" t="s">
        <v>6403</v>
      </c>
      <c r="O465" s="450"/>
      <c r="P465" s="450"/>
      <c r="Q465" s="450" t="s">
        <v>6404</v>
      </c>
      <c r="R465" s="450"/>
      <c r="S465" s="450"/>
      <c r="T465" s="723" t="s">
        <v>6405</v>
      </c>
      <c r="U465" s="510" t="s">
        <v>5090</v>
      </c>
      <c r="V465" s="450" t="s">
        <v>6403</v>
      </c>
      <c r="W465" s="450"/>
      <c r="X465" s="450"/>
      <c r="Y465" s="450" t="s">
        <v>6404</v>
      </c>
      <c r="Z465" s="450"/>
      <c r="AA465" s="450"/>
      <c r="AB465" s="723" t="s">
        <v>6405</v>
      </c>
      <c r="AC465" s="723"/>
      <c r="AD465" s="723"/>
      <c r="AE465" s="2"/>
      <c r="AH465" s="522" t="s">
        <v>6549</v>
      </c>
      <c r="AI465" s="522"/>
      <c r="AJ465" s="522"/>
      <c r="AK465" s="522"/>
      <c r="AL465" s="522"/>
      <c r="AM465" s="522"/>
      <c r="AN465" s="522"/>
      <c r="AO465" s="522"/>
      <c r="AP465" s="711"/>
      <c r="AQ465" s="522" t="s">
        <v>6550</v>
      </c>
      <c r="AR465" s="522"/>
      <c r="AS465" s="522"/>
      <c r="AT465" s="522"/>
      <c r="AU465" s="522"/>
      <c r="AV465" s="522"/>
      <c r="AW465" s="522"/>
      <c r="AX465" s="522"/>
      <c r="AY465" s="711"/>
    </row>
    <row r="466" spans="1:51" ht="171.95" customHeight="1">
      <c r="A466" s="17"/>
      <c r="B466" s="17"/>
      <c r="C466" s="445"/>
      <c r="D466" s="445"/>
      <c r="E466" s="445"/>
      <c r="F466" s="445"/>
      <c r="G466" s="445"/>
      <c r="H466" s="445"/>
      <c r="I466" s="445"/>
      <c r="J466" s="445"/>
      <c r="K466" s="445"/>
      <c r="L466" s="445"/>
      <c r="M466" s="510"/>
      <c r="N466" s="287" t="s">
        <v>5757</v>
      </c>
      <c r="O466" s="287" t="s">
        <v>5758</v>
      </c>
      <c r="P466" s="287" t="s">
        <v>6321</v>
      </c>
      <c r="Q466" s="287" t="s">
        <v>5757</v>
      </c>
      <c r="R466" s="287" t="s">
        <v>5758</v>
      </c>
      <c r="S466" s="287" t="s">
        <v>6321</v>
      </c>
      <c r="T466" s="723"/>
      <c r="U466" s="510"/>
      <c r="V466" s="287" t="s">
        <v>5757</v>
      </c>
      <c r="W466" s="287" t="s">
        <v>5758</v>
      </c>
      <c r="X466" s="287" t="s">
        <v>6321</v>
      </c>
      <c r="Y466" s="287" t="s">
        <v>5757</v>
      </c>
      <c r="Z466" s="287" t="s">
        <v>5758</v>
      </c>
      <c r="AA466" s="287" t="s">
        <v>6321</v>
      </c>
      <c r="AB466" s="723"/>
      <c r="AC466" s="723"/>
      <c r="AD466" s="723"/>
      <c r="AE466" s="2"/>
      <c r="AH466" s="522" t="s">
        <v>5093</v>
      </c>
      <c r="AI466" s="522"/>
      <c r="AJ466" s="522" t="s">
        <v>5094</v>
      </c>
      <c r="AK466" s="522"/>
      <c r="AL466" s="522" t="s">
        <v>5095</v>
      </c>
      <c r="AM466" s="522"/>
      <c r="AN466" s="522" t="s">
        <v>5096</v>
      </c>
      <c r="AO466" s="522"/>
      <c r="AP466" s="711"/>
      <c r="AQ466" s="522" t="s">
        <v>5093</v>
      </c>
      <c r="AR466" s="522"/>
      <c r="AS466" s="522" t="s">
        <v>5094</v>
      </c>
      <c r="AT466" s="522"/>
      <c r="AU466" s="522" t="s">
        <v>5095</v>
      </c>
      <c r="AV466" s="522"/>
      <c r="AW466" s="522" t="s">
        <v>5096</v>
      </c>
      <c r="AX466" s="522"/>
      <c r="AY466" s="711"/>
    </row>
    <row r="467" spans="1:51" ht="15" customHeight="1">
      <c r="A467" s="17"/>
      <c r="B467" s="17"/>
      <c r="C467" s="47" t="s">
        <v>5846</v>
      </c>
      <c r="D467" s="590" t="s">
        <v>385</v>
      </c>
      <c r="E467" s="590"/>
      <c r="F467" s="590"/>
      <c r="G467" s="590"/>
      <c r="H467" s="590"/>
      <c r="I467" s="590"/>
      <c r="J467" s="590"/>
      <c r="K467" s="590"/>
      <c r="L467" s="590"/>
      <c r="M467" s="103"/>
      <c r="N467" s="103"/>
      <c r="O467" s="103"/>
      <c r="P467" s="103"/>
      <c r="Q467" s="103"/>
      <c r="R467" s="103"/>
      <c r="S467" s="103"/>
      <c r="T467" s="356"/>
      <c r="U467" s="356"/>
      <c r="V467" s="103"/>
      <c r="W467" s="103"/>
      <c r="X467" s="103"/>
      <c r="Y467" s="103"/>
      <c r="Z467" s="103"/>
      <c r="AA467" s="103"/>
      <c r="AB467" s="103"/>
      <c r="AC467" s="356"/>
      <c r="AD467" s="356"/>
      <c r="AE467" s="2"/>
      <c r="AH467" s="522">
        <f>IF(M467="",0,M467)</f>
        <v>0</v>
      </c>
      <c r="AI467" s="522"/>
      <c r="AJ467" s="522">
        <f>COUNTIF(N467:T467,"NS")</f>
        <v>0</v>
      </c>
      <c r="AK467" s="522"/>
      <c r="AL467" s="524">
        <f>IF(COUNTIF(N467:T467,"NA")=COUNTA($N$466:$S$466,$T$465),"NA",SUM(N467:T467))</f>
        <v>0</v>
      </c>
      <c r="AM467" s="526"/>
      <c r="AN467" s="522">
        <f t="shared" ref="AN467:AN497" si="129">IF($AH$577=$AJ$577,0,IF(OR(AND(AH467=0,AJ467&gt;0),AND(AH467="NS",AL467&gt;0),AND(AH467="NS",AJ467=0,AL467=0)),1,IF(OR(AND(AJ467&gt;=2,AL467&lt;AH467),AND(AH467="NS",AL467=0,AJ467&gt;0),AH467=AL467),0,1)))</f>
        <v>0</v>
      </c>
      <c r="AO467" s="522"/>
      <c r="AP467" s="711"/>
      <c r="AQ467" s="522">
        <f>IF(U467="",0,U467)</f>
        <v>0</v>
      </c>
      <c r="AR467" s="522"/>
      <c r="AS467" s="522">
        <f>COUNTIF(V467:AB467,"NS")</f>
        <v>0</v>
      </c>
      <c r="AT467" s="522"/>
      <c r="AU467" s="524">
        <f>IF(COUNTIF(V467:AB467,"NA")=COUNTA($X$427:$AC$427,$AD$426),"NA",SUM(V467:AB467))</f>
        <v>0</v>
      </c>
      <c r="AV467" s="526"/>
      <c r="AW467" s="522">
        <f t="shared" ref="AW467:AW497" si="130">IF($AH$577=$AJ$577,0,IF(OR(AND(AQ467=0,AS467&gt;0),AND(AQ467="NS",AU467&gt;0),AND(AQ467="NS",AS467=0,AU467=0)),1,IF(OR(AND(AS467&gt;=2,AU467&lt;AQ467),AND(AQ467="NS",AU467=0,AS467&gt;0),AQ467=AU467),0,1)))</f>
        <v>0</v>
      </c>
      <c r="AX467" s="522"/>
      <c r="AY467" s="711"/>
    </row>
    <row r="468" spans="1:51" ht="15" customHeight="1">
      <c r="A468" s="17"/>
      <c r="B468" s="17"/>
      <c r="C468" s="48" t="s">
        <v>4992</v>
      </c>
      <c r="D468" s="590" t="str">
        <f>IF(CNGE_2024_M3_Secc1!D351="","",CNGE_2024_M3_Secc1!D351)</f>
        <v/>
      </c>
      <c r="E468" s="590"/>
      <c r="F468" s="590"/>
      <c r="G468" s="590"/>
      <c r="H468" s="590"/>
      <c r="I468" s="590"/>
      <c r="J468" s="590"/>
      <c r="K468" s="590"/>
      <c r="L468" s="590"/>
      <c r="M468" s="103"/>
      <c r="N468" s="103"/>
      <c r="O468" s="103"/>
      <c r="P468" s="103"/>
      <c r="Q468" s="103"/>
      <c r="R468" s="103"/>
      <c r="S468" s="103"/>
      <c r="T468" s="356"/>
      <c r="U468" s="356"/>
      <c r="V468" s="103"/>
      <c r="W468" s="103"/>
      <c r="X468" s="103"/>
      <c r="Y468" s="103"/>
      <c r="Z468" s="103"/>
      <c r="AA468" s="103"/>
      <c r="AB468" s="103"/>
      <c r="AC468" s="356"/>
      <c r="AD468" s="356"/>
      <c r="AE468" s="2"/>
      <c r="AH468" s="522">
        <f t="shared" ref="AH468:AH497" si="131">IF(M468="",0,M468)</f>
        <v>0</v>
      </c>
      <c r="AI468" s="522"/>
      <c r="AJ468" s="522">
        <f t="shared" ref="AJ468:AJ497" si="132">COUNTIF(N468:T468,"NS")</f>
        <v>0</v>
      </c>
      <c r="AK468" s="522"/>
      <c r="AL468" s="524">
        <f t="shared" ref="AL468:AL497" si="133">IF(COUNTIF(N468:T468,"NA")=COUNTA($N$466:$S$466,$T$465),"NA",SUM(N468:T468))</f>
        <v>0</v>
      </c>
      <c r="AM468" s="526"/>
      <c r="AN468" s="522">
        <f t="shared" si="129"/>
        <v>0</v>
      </c>
      <c r="AO468" s="522"/>
      <c r="AP468" s="711"/>
      <c r="AQ468" s="522">
        <f t="shared" ref="AQ468:AQ497" si="134">IF(U468="",0,U468)</f>
        <v>0</v>
      </c>
      <c r="AR468" s="522"/>
      <c r="AS468" s="522">
        <f t="shared" ref="AS468:AS497" si="135">COUNTIF(V468:AB468,"NS")</f>
        <v>0</v>
      </c>
      <c r="AT468" s="522"/>
      <c r="AU468" s="524">
        <f t="shared" ref="AU468:AU497" si="136">IF(COUNTIF(V468:AB468,"NA")=COUNTA($X$427:$AC$427,$AD$426),"NA",SUM(V468:AB468))</f>
        <v>0</v>
      </c>
      <c r="AV468" s="526"/>
      <c r="AW468" s="522">
        <f t="shared" si="130"/>
        <v>0</v>
      </c>
      <c r="AX468" s="522"/>
      <c r="AY468" s="711"/>
    </row>
    <row r="469" spans="1:51" ht="15" customHeight="1">
      <c r="A469" s="17"/>
      <c r="B469" s="17"/>
      <c r="C469" s="48" t="s">
        <v>4994</v>
      </c>
      <c r="D469" s="590" t="str">
        <f>IF(CNGE_2024_M3_Secc1!D352="","",CNGE_2024_M3_Secc1!D352)</f>
        <v/>
      </c>
      <c r="E469" s="590"/>
      <c r="F469" s="590"/>
      <c r="G469" s="590"/>
      <c r="H469" s="590"/>
      <c r="I469" s="590"/>
      <c r="J469" s="590"/>
      <c r="K469" s="590"/>
      <c r="L469" s="590"/>
      <c r="M469" s="103"/>
      <c r="N469" s="103"/>
      <c r="O469" s="103"/>
      <c r="P469" s="103"/>
      <c r="Q469" s="103"/>
      <c r="R469" s="103"/>
      <c r="S469" s="103"/>
      <c r="T469" s="356"/>
      <c r="U469" s="356"/>
      <c r="V469" s="103"/>
      <c r="W469" s="103"/>
      <c r="X469" s="103"/>
      <c r="Y469" s="103"/>
      <c r="Z469" s="103"/>
      <c r="AA469" s="103"/>
      <c r="AB469" s="103"/>
      <c r="AC469" s="356"/>
      <c r="AD469" s="356"/>
      <c r="AE469" s="2"/>
      <c r="AH469" s="522">
        <f t="shared" si="131"/>
        <v>0</v>
      </c>
      <c r="AI469" s="522"/>
      <c r="AJ469" s="522">
        <f t="shared" si="132"/>
        <v>0</v>
      </c>
      <c r="AK469" s="522"/>
      <c r="AL469" s="524">
        <f t="shared" si="133"/>
        <v>0</v>
      </c>
      <c r="AM469" s="526"/>
      <c r="AN469" s="522">
        <f t="shared" si="129"/>
        <v>0</v>
      </c>
      <c r="AO469" s="522"/>
      <c r="AP469" s="711"/>
      <c r="AQ469" s="522">
        <f t="shared" si="134"/>
        <v>0</v>
      </c>
      <c r="AR469" s="522"/>
      <c r="AS469" s="522">
        <f t="shared" si="135"/>
        <v>0</v>
      </c>
      <c r="AT469" s="522"/>
      <c r="AU469" s="524">
        <f t="shared" si="136"/>
        <v>0</v>
      </c>
      <c r="AV469" s="526"/>
      <c r="AW469" s="522">
        <f t="shared" si="130"/>
        <v>0</v>
      </c>
      <c r="AX469" s="522"/>
      <c r="AY469" s="711"/>
    </row>
    <row r="470" spans="1:51" ht="15" customHeight="1">
      <c r="A470" s="17"/>
      <c r="B470" s="17"/>
      <c r="C470" s="48" t="s">
        <v>4996</v>
      </c>
      <c r="D470" s="590" t="str">
        <f>IF(CNGE_2024_M3_Secc1!D353="","",CNGE_2024_M3_Secc1!D353)</f>
        <v/>
      </c>
      <c r="E470" s="590"/>
      <c r="F470" s="590"/>
      <c r="G470" s="590"/>
      <c r="H470" s="590"/>
      <c r="I470" s="590"/>
      <c r="J470" s="590"/>
      <c r="K470" s="590"/>
      <c r="L470" s="590"/>
      <c r="M470" s="103"/>
      <c r="N470" s="103"/>
      <c r="O470" s="103"/>
      <c r="P470" s="103"/>
      <c r="Q470" s="103"/>
      <c r="R470" s="103"/>
      <c r="S470" s="103"/>
      <c r="T470" s="356"/>
      <c r="U470" s="356"/>
      <c r="V470" s="103"/>
      <c r="W470" s="103"/>
      <c r="X470" s="103"/>
      <c r="Y470" s="103"/>
      <c r="Z470" s="103"/>
      <c r="AA470" s="103"/>
      <c r="AB470" s="103"/>
      <c r="AC470" s="356"/>
      <c r="AD470" s="356"/>
      <c r="AE470" s="2"/>
      <c r="AH470" s="522">
        <f t="shared" si="131"/>
        <v>0</v>
      </c>
      <c r="AI470" s="522"/>
      <c r="AJ470" s="522">
        <f t="shared" si="132"/>
        <v>0</v>
      </c>
      <c r="AK470" s="522"/>
      <c r="AL470" s="524">
        <f t="shared" si="133"/>
        <v>0</v>
      </c>
      <c r="AM470" s="526"/>
      <c r="AN470" s="522">
        <f t="shared" si="129"/>
        <v>0</v>
      </c>
      <c r="AO470" s="522"/>
      <c r="AP470" s="711"/>
      <c r="AQ470" s="522">
        <f t="shared" si="134"/>
        <v>0</v>
      </c>
      <c r="AR470" s="522"/>
      <c r="AS470" s="522">
        <f t="shared" si="135"/>
        <v>0</v>
      </c>
      <c r="AT470" s="522"/>
      <c r="AU470" s="524">
        <f t="shared" si="136"/>
        <v>0</v>
      </c>
      <c r="AV470" s="526"/>
      <c r="AW470" s="522">
        <f t="shared" si="130"/>
        <v>0</v>
      </c>
      <c r="AX470" s="522"/>
      <c r="AY470" s="711"/>
    </row>
    <row r="471" spans="1:51" ht="15" customHeight="1">
      <c r="A471" s="17"/>
      <c r="B471" s="17"/>
      <c r="C471" s="48" t="s">
        <v>4998</v>
      </c>
      <c r="D471" s="590" t="str">
        <f>IF(CNGE_2024_M3_Secc1!D354="","",CNGE_2024_M3_Secc1!D354)</f>
        <v/>
      </c>
      <c r="E471" s="590"/>
      <c r="F471" s="590"/>
      <c r="G471" s="590"/>
      <c r="H471" s="590"/>
      <c r="I471" s="590"/>
      <c r="J471" s="590"/>
      <c r="K471" s="590"/>
      <c r="L471" s="590"/>
      <c r="M471" s="103"/>
      <c r="N471" s="103"/>
      <c r="O471" s="103"/>
      <c r="P471" s="103"/>
      <c r="Q471" s="103"/>
      <c r="R471" s="103"/>
      <c r="S471" s="103"/>
      <c r="T471" s="356"/>
      <c r="U471" s="356"/>
      <c r="V471" s="103"/>
      <c r="W471" s="103"/>
      <c r="X471" s="103"/>
      <c r="Y471" s="103"/>
      <c r="Z471" s="103"/>
      <c r="AA471" s="103"/>
      <c r="AB471" s="103"/>
      <c r="AC471" s="356"/>
      <c r="AD471" s="356"/>
      <c r="AE471" s="2"/>
      <c r="AH471" s="522">
        <f t="shared" si="131"/>
        <v>0</v>
      </c>
      <c r="AI471" s="522"/>
      <c r="AJ471" s="522">
        <f t="shared" si="132"/>
        <v>0</v>
      </c>
      <c r="AK471" s="522"/>
      <c r="AL471" s="524">
        <f t="shared" si="133"/>
        <v>0</v>
      </c>
      <c r="AM471" s="526"/>
      <c r="AN471" s="522">
        <f t="shared" si="129"/>
        <v>0</v>
      </c>
      <c r="AO471" s="522"/>
      <c r="AP471" s="711"/>
      <c r="AQ471" s="522">
        <f t="shared" si="134"/>
        <v>0</v>
      </c>
      <c r="AR471" s="522"/>
      <c r="AS471" s="522">
        <f t="shared" si="135"/>
        <v>0</v>
      </c>
      <c r="AT471" s="522"/>
      <c r="AU471" s="524">
        <f t="shared" si="136"/>
        <v>0</v>
      </c>
      <c r="AV471" s="526"/>
      <c r="AW471" s="522">
        <f t="shared" si="130"/>
        <v>0</v>
      </c>
      <c r="AX471" s="522"/>
      <c r="AY471" s="711"/>
    </row>
    <row r="472" spans="1:51" ht="15" customHeight="1">
      <c r="A472" s="17"/>
      <c r="B472" s="17"/>
      <c r="C472" s="48" t="s">
        <v>5000</v>
      </c>
      <c r="D472" s="590" t="str">
        <f>IF(CNGE_2024_M3_Secc1!D355="","",CNGE_2024_M3_Secc1!D355)</f>
        <v/>
      </c>
      <c r="E472" s="590"/>
      <c r="F472" s="590"/>
      <c r="G472" s="590"/>
      <c r="H472" s="590"/>
      <c r="I472" s="590"/>
      <c r="J472" s="590"/>
      <c r="K472" s="590"/>
      <c r="L472" s="590"/>
      <c r="M472" s="103"/>
      <c r="N472" s="103"/>
      <c r="O472" s="103"/>
      <c r="P472" s="103"/>
      <c r="Q472" s="103"/>
      <c r="R472" s="103"/>
      <c r="S472" s="103"/>
      <c r="T472" s="356"/>
      <c r="U472" s="356"/>
      <c r="V472" s="103"/>
      <c r="W472" s="103"/>
      <c r="X472" s="103"/>
      <c r="Y472" s="103"/>
      <c r="Z472" s="103"/>
      <c r="AA472" s="103"/>
      <c r="AB472" s="103"/>
      <c r="AC472" s="356"/>
      <c r="AD472" s="356"/>
      <c r="AE472" s="2"/>
      <c r="AH472" s="522">
        <f t="shared" si="131"/>
        <v>0</v>
      </c>
      <c r="AI472" s="522"/>
      <c r="AJ472" s="522">
        <f t="shared" si="132"/>
        <v>0</v>
      </c>
      <c r="AK472" s="522"/>
      <c r="AL472" s="524">
        <f t="shared" si="133"/>
        <v>0</v>
      </c>
      <c r="AM472" s="526"/>
      <c r="AN472" s="522">
        <f t="shared" si="129"/>
        <v>0</v>
      </c>
      <c r="AO472" s="522"/>
      <c r="AP472" s="711"/>
      <c r="AQ472" s="522">
        <f t="shared" si="134"/>
        <v>0</v>
      </c>
      <c r="AR472" s="522"/>
      <c r="AS472" s="522">
        <f t="shared" si="135"/>
        <v>0</v>
      </c>
      <c r="AT472" s="522"/>
      <c r="AU472" s="524">
        <f t="shared" si="136"/>
        <v>0</v>
      </c>
      <c r="AV472" s="526"/>
      <c r="AW472" s="522">
        <f t="shared" si="130"/>
        <v>0</v>
      </c>
      <c r="AX472" s="522"/>
      <c r="AY472" s="711"/>
    </row>
    <row r="473" spans="1:51" ht="15" customHeight="1">
      <c r="A473" s="17"/>
      <c r="B473" s="17"/>
      <c r="C473" s="48" t="s">
        <v>5002</v>
      </c>
      <c r="D473" s="590" t="str">
        <f>IF(CNGE_2024_M3_Secc1!D356="","",CNGE_2024_M3_Secc1!D356)</f>
        <v/>
      </c>
      <c r="E473" s="590"/>
      <c r="F473" s="590"/>
      <c r="G473" s="590"/>
      <c r="H473" s="590"/>
      <c r="I473" s="590"/>
      <c r="J473" s="590"/>
      <c r="K473" s="590"/>
      <c r="L473" s="590"/>
      <c r="M473" s="103"/>
      <c r="N473" s="103"/>
      <c r="O473" s="103"/>
      <c r="P473" s="103"/>
      <c r="Q473" s="103"/>
      <c r="R473" s="103"/>
      <c r="S473" s="103"/>
      <c r="T473" s="356"/>
      <c r="U473" s="356"/>
      <c r="V473" s="103"/>
      <c r="W473" s="103"/>
      <c r="X473" s="103"/>
      <c r="Y473" s="103"/>
      <c r="Z473" s="103"/>
      <c r="AA473" s="103"/>
      <c r="AB473" s="103"/>
      <c r="AC473" s="356"/>
      <c r="AD473" s="356"/>
      <c r="AE473" s="2"/>
      <c r="AH473" s="522">
        <f t="shared" si="131"/>
        <v>0</v>
      </c>
      <c r="AI473" s="522"/>
      <c r="AJ473" s="522">
        <f t="shared" si="132"/>
        <v>0</v>
      </c>
      <c r="AK473" s="522"/>
      <c r="AL473" s="524">
        <f t="shared" si="133"/>
        <v>0</v>
      </c>
      <c r="AM473" s="526"/>
      <c r="AN473" s="522">
        <f t="shared" si="129"/>
        <v>0</v>
      </c>
      <c r="AO473" s="522"/>
      <c r="AP473" s="711"/>
      <c r="AQ473" s="522">
        <f t="shared" si="134"/>
        <v>0</v>
      </c>
      <c r="AR473" s="522"/>
      <c r="AS473" s="522">
        <f t="shared" si="135"/>
        <v>0</v>
      </c>
      <c r="AT473" s="522"/>
      <c r="AU473" s="524">
        <f t="shared" si="136"/>
        <v>0</v>
      </c>
      <c r="AV473" s="526"/>
      <c r="AW473" s="522">
        <f t="shared" si="130"/>
        <v>0</v>
      </c>
      <c r="AX473" s="522"/>
      <c r="AY473" s="711"/>
    </row>
    <row r="474" spans="1:51" ht="15" customHeight="1">
      <c r="A474" s="17"/>
      <c r="B474" s="17"/>
      <c r="C474" s="48" t="s">
        <v>5004</v>
      </c>
      <c r="D474" s="590" t="str">
        <f>IF(CNGE_2024_M3_Secc1!D357="","",CNGE_2024_M3_Secc1!D357)</f>
        <v/>
      </c>
      <c r="E474" s="590"/>
      <c r="F474" s="590"/>
      <c r="G474" s="590"/>
      <c r="H474" s="590"/>
      <c r="I474" s="590"/>
      <c r="J474" s="590"/>
      <c r="K474" s="590"/>
      <c r="L474" s="590"/>
      <c r="M474" s="103"/>
      <c r="N474" s="103"/>
      <c r="O474" s="103"/>
      <c r="P474" s="103"/>
      <c r="Q474" s="103"/>
      <c r="R474" s="103"/>
      <c r="S474" s="103"/>
      <c r="T474" s="356"/>
      <c r="U474" s="356"/>
      <c r="V474" s="103"/>
      <c r="W474" s="103"/>
      <c r="X474" s="103"/>
      <c r="Y474" s="103"/>
      <c r="Z474" s="103"/>
      <c r="AA474" s="103"/>
      <c r="AB474" s="103"/>
      <c r="AC474" s="356"/>
      <c r="AD474" s="356"/>
      <c r="AE474" s="2"/>
      <c r="AH474" s="522">
        <f t="shared" si="131"/>
        <v>0</v>
      </c>
      <c r="AI474" s="522"/>
      <c r="AJ474" s="522">
        <f t="shared" si="132"/>
        <v>0</v>
      </c>
      <c r="AK474" s="522"/>
      <c r="AL474" s="524">
        <f t="shared" si="133"/>
        <v>0</v>
      </c>
      <c r="AM474" s="526"/>
      <c r="AN474" s="522">
        <f t="shared" si="129"/>
        <v>0</v>
      </c>
      <c r="AO474" s="522"/>
      <c r="AP474" s="711"/>
      <c r="AQ474" s="522">
        <f t="shared" si="134"/>
        <v>0</v>
      </c>
      <c r="AR474" s="522"/>
      <c r="AS474" s="522">
        <f t="shared" si="135"/>
        <v>0</v>
      </c>
      <c r="AT474" s="522"/>
      <c r="AU474" s="524">
        <f t="shared" si="136"/>
        <v>0</v>
      </c>
      <c r="AV474" s="526"/>
      <c r="AW474" s="522">
        <f t="shared" si="130"/>
        <v>0</v>
      </c>
      <c r="AX474" s="522"/>
      <c r="AY474" s="711"/>
    </row>
    <row r="475" spans="1:51" ht="15" customHeight="1">
      <c r="A475" s="17"/>
      <c r="B475" s="17"/>
      <c r="C475" s="48" t="s">
        <v>5006</v>
      </c>
      <c r="D475" s="590" t="str">
        <f>IF(CNGE_2024_M3_Secc1!D358="","",CNGE_2024_M3_Secc1!D358)</f>
        <v/>
      </c>
      <c r="E475" s="590"/>
      <c r="F475" s="590"/>
      <c r="G475" s="590"/>
      <c r="H475" s="590"/>
      <c r="I475" s="590"/>
      <c r="J475" s="590"/>
      <c r="K475" s="590"/>
      <c r="L475" s="590"/>
      <c r="M475" s="103"/>
      <c r="N475" s="103"/>
      <c r="O475" s="103"/>
      <c r="P475" s="103"/>
      <c r="Q475" s="103"/>
      <c r="R475" s="103"/>
      <c r="S475" s="103"/>
      <c r="T475" s="356"/>
      <c r="U475" s="356"/>
      <c r="V475" s="103"/>
      <c r="W475" s="103"/>
      <c r="X475" s="103"/>
      <c r="Y475" s="103"/>
      <c r="Z475" s="103"/>
      <c r="AA475" s="103"/>
      <c r="AB475" s="103"/>
      <c r="AC475" s="356"/>
      <c r="AD475" s="356"/>
      <c r="AE475" s="2"/>
      <c r="AH475" s="522">
        <f t="shared" si="131"/>
        <v>0</v>
      </c>
      <c r="AI475" s="522"/>
      <c r="AJ475" s="522">
        <f t="shared" si="132"/>
        <v>0</v>
      </c>
      <c r="AK475" s="522"/>
      <c r="AL475" s="524">
        <f t="shared" si="133"/>
        <v>0</v>
      </c>
      <c r="AM475" s="526"/>
      <c r="AN475" s="522">
        <f t="shared" si="129"/>
        <v>0</v>
      </c>
      <c r="AO475" s="522"/>
      <c r="AP475" s="711"/>
      <c r="AQ475" s="522">
        <f t="shared" si="134"/>
        <v>0</v>
      </c>
      <c r="AR475" s="522"/>
      <c r="AS475" s="522">
        <f t="shared" si="135"/>
        <v>0</v>
      </c>
      <c r="AT475" s="522"/>
      <c r="AU475" s="524">
        <f t="shared" si="136"/>
        <v>0</v>
      </c>
      <c r="AV475" s="526"/>
      <c r="AW475" s="522">
        <f t="shared" si="130"/>
        <v>0</v>
      </c>
      <c r="AX475" s="522"/>
      <c r="AY475" s="711"/>
    </row>
    <row r="476" spans="1:51" ht="15" customHeight="1">
      <c r="A476" s="17"/>
      <c r="B476" s="17"/>
      <c r="C476" s="48" t="s">
        <v>5008</v>
      </c>
      <c r="D476" s="590" t="str">
        <f>IF(CNGE_2024_M3_Secc1!D359="","",CNGE_2024_M3_Secc1!D359)</f>
        <v/>
      </c>
      <c r="E476" s="590"/>
      <c r="F476" s="590"/>
      <c r="G476" s="590"/>
      <c r="H476" s="590"/>
      <c r="I476" s="590"/>
      <c r="J476" s="590"/>
      <c r="K476" s="590"/>
      <c r="L476" s="590"/>
      <c r="M476" s="103"/>
      <c r="N476" s="103"/>
      <c r="O476" s="103"/>
      <c r="P476" s="103"/>
      <c r="Q476" s="103"/>
      <c r="R476" s="103"/>
      <c r="S476" s="103"/>
      <c r="T476" s="356"/>
      <c r="U476" s="356"/>
      <c r="V476" s="103"/>
      <c r="W476" s="103"/>
      <c r="X476" s="103"/>
      <c r="Y476" s="103"/>
      <c r="Z476" s="103"/>
      <c r="AA476" s="103"/>
      <c r="AB476" s="103"/>
      <c r="AC476" s="356"/>
      <c r="AD476" s="356"/>
      <c r="AE476" s="2"/>
      <c r="AH476" s="522">
        <f t="shared" si="131"/>
        <v>0</v>
      </c>
      <c r="AI476" s="522"/>
      <c r="AJ476" s="522">
        <f t="shared" si="132"/>
        <v>0</v>
      </c>
      <c r="AK476" s="522"/>
      <c r="AL476" s="524">
        <f t="shared" si="133"/>
        <v>0</v>
      </c>
      <c r="AM476" s="526"/>
      <c r="AN476" s="522">
        <f t="shared" si="129"/>
        <v>0</v>
      </c>
      <c r="AO476" s="522"/>
      <c r="AP476" s="711"/>
      <c r="AQ476" s="522">
        <f t="shared" si="134"/>
        <v>0</v>
      </c>
      <c r="AR476" s="522"/>
      <c r="AS476" s="522">
        <f t="shared" si="135"/>
        <v>0</v>
      </c>
      <c r="AT476" s="522"/>
      <c r="AU476" s="524">
        <f t="shared" si="136"/>
        <v>0</v>
      </c>
      <c r="AV476" s="526"/>
      <c r="AW476" s="522">
        <f t="shared" si="130"/>
        <v>0</v>
      </c>
      <c r="AX476" s="522"/>
      <c r="AY476" s="711"/>
    </row>
    <row r="477" spans="1:51" ht="15" customHeight="1">
      <c r="A477" s="17"/>
      <c r="B477" s="17"/>
      <c r="C477" s="48" t="s">
        <v>5009</v>
      </c>
      <c r="D477" s="590" t="str">
        <f>IF(CNGE_2024_M3_Secc1!D360="","",CNGE_2024_M3_Secc1!D360)</f>
        <v/>
      </c>
      <c r="E477" s="590"/>
      <c r="F477" s="590"/>
      <c r="G477" s="590"/>
      <c r="H477" s="590"/>
      <c r="I477" s="590"/>
      <c r="J477" s="590"/>
      <c r="K477" s="590"/>
      <c r="L477" s="590"/>
      <c r="M477" s="103"/>
      <c r="N477" s="103"/>
      <c r="O477" s="103"/>
      <c r="P477" s="103"/>
      <c r="Q477" s="103"/>
      <c r="R477" s="103"/>
      <c r="S477" s="103"/>
      <c r="T477" s="356"/>
      <c r="U477" s="356"/>
      <c r="V477" s="103"/>
      <c r="W477" s="103"/>
      <c r="X477" s="103"/>
      <c r="Y477" s="103"/>
      <c r="Z477" s="103"/>
      <c r="AA477" s="103"/>
      <c r="AB477" s="103"/>
      <c r="AC477" s="356"/>
      <c r="AD477" s="356"/>
      <c r="AE477" s="2"/>
      <c r="AH477" s="522">
        <f t="shared" si="131"/>
        <v>0</v>
      </c>
      <c r="AI477" s="522"/>
      <c r="AJ477" s="522">
        <f t="shared" si="132"/>
        <v>0</v>
      </c>
      <c r="AK477" s="522"/>
      <c r="AL477" s="524">
        <f t="shared" si="133"/>
        <v>0</v>
      </c>
      <c r="AM477" s="526"/>
      <c r="AN477" s="522">
        <f t="shared" si="129"/>
        <v>0</v>
      </c>
      <c r="AO477" s="522"/>
      <c r="AP477" s="711"/>
      <c r="AQ477" s="522">
        <f t="shared" si="134"/>
        <v>0</v>
      </c>
      <c r="AR477" s="522"/>
      <c r="AS477" s="522">
        <f t="shared" si="135"/>
        <v>0</v>
      </c>
      <c r="AT477" s="522"/>
      <c r="AU477" s="524">
        <f t="shared" si="136"/>
        <v>0</v>
      </c>
      <c r="AV477" s="526"/>
      <c r="AW477" s="522">
        <f t="shared" si="130"/>
        <v>0</v>
      </c>
      <c r="AX477" s="522"/>
      <c r="AY477" s="711"/>
    </row>
    <row r="478" spans="1:51" ht="15" customHeight="1">
      <c r="A478" s="17"/>
      <c r="B478" s="17"/>
      <c r="C478" s="48" t="s">
        <v>5011</v>
      </c>
      <c r="D478" s="590" t="str">
        <f>IF(CNGE_2024_M3_Secc1!D361="","",CNGE_2024_M3_Secc1!D361)</f>
        <v/>
      </c>
      <c r="E478" s="590"/>
      <c r="F478" s="590"/>
      <c r="G478" s="590"/>
      <c r="H478" s="590"/>
      <c r="I478" s="590"/>
      <c r="J478" s="590"/>
      <c r="K478" s="590"/>
      <c r="L478" s="590"/>
      <c r="M478" s="103"/>
      <c r="N478" s="103"/>
      <c r="O478" s="103"/>
      <c r="P478" s="103"/>
      <c r="Q478" s="103"/>
      <c r="R478" s="103"/>
      <c r="S478" s="103"/>
      <c r="T478" s="356"/>
      <c r="U478" s="356"/>
      <c r="V478" s="103"/>
      <c r="W478" s="103"/>
      <c r="X478" s="103"/>
      <c r="Y478" s="103"/>
      <c r="Z478" s="103"/>
      <c r="AA478" s="103"/>
      <c r="AB478" s="103"/>
      <c r="AC478" s="356"/>
      <c r="AD478" s="356"/>
      <c r="AE478" s="2"/>
      <c r="AH478" s="522">
        <f t="shared" si="131"/>
        <v>0</v>
      </c>
      <c r="AI478" s="522"/>
      <c r="AJ478" s="522">
        <f t="shared" si="132"/>
        <v>0</v>
      </c>
      <c r="AK478" s="522"/>
      <c r="AL478" s="524">
        <f t="shared" si="133"/>
        <v>0</v>
      </c>
      <c r="AM478" s="526"/>
      <c r="AN478" s="522">
        <f t="shared" si="129"/>
        <v>0</v>
      </c>
      <c r="AO478" s="522"/>
      <c r="AP478" s="711"/>
      <c r="AQ478" s="522">
        <f t="shared" si="134"/>
        <v>0</v>
      </c>
      <c r="AR478" s="522"/>
      <c r="AS478" s="522">
        <f t="shared" si="135"/>
        <v>0</v>
      </c>
      <c r="AT478" s="522"/>
      <c r="AU478" s="524">
        <f t="shared" si="136"/>
        <v>0</v>
      </c>
      <c r="AV478" s="526"/>
      <c r="AW478" s="522">
        <f t="shared" si="130"/>
        <v>0</v>
      </c>
      <c r="AX478" s="522"/>
      <c r="AY478" s="711"/>
    </row>
    <row r="479" spans="1:51" ht="15" customHeight="1">
      <c r="A479" s="17"/>
      <c r="B479" s="17"/>
      <c r="C479" s="48" t="s">
        <v>5012</v>
      </c>
      <c r="D479" s="590" t="str">
        <f>IF(CNGE_2024_M3_Secc1!D362="","",CNGE_2024_M3_Secc1!D362)</f>
        <v/>
      </c>
      <c r="E479" s="590"/>
      <c r="F479" s="590"/>
      <c r="G479" s="590"/>
      <c r="H479" s="590"/>
      <c r="I479" s="590"/>
      <c r="J479" s="590"/>
      <c r="K479" s="590"/>
      <c r="L479" s="590"/>
      <c r="M479" s="103"/>
      <c r="N479" s="103"/>
      <c r="O479" s="103"/>
      <c r="P479" s="103"/>
      <c r="Q479" s="103"/>
      <c r="R479" s="103"/>
      <c r="S479" s="103"/>
      <c r="T479" s="356"/>
      <c r="U479" s="356"/>
      <c r="V479" s="103"/>
      <c r="W479" s="103"/>
      <c r="X479" s="103"/>
      <c r="Y479" s="103"/>
      <c r="Z479" s="103"/>
      <c r="AA479" s="103"/>
      <c r="AB479" s="103"/>
      <c r="AC479" s="356"/>
      <c r="AD479" s="356"/>
      <c r="AE479" s="2"/>
      <c r="AH479" s="522">
        <f t="shared" si="131"/>
        <v>0</v>
      </c>
      <c r="AI479" s="522"/>
      <c r="AJ479" s="522">
        <f t="shared" si="132"/>
        <v>0</v>
      </c>
      <c r="AK479" s="522"/>
      <c r="AL479" s="524">
        <f t="shared" si="133"/>
        <v>0</v>
      </c>
      <c r="AM479" s="526"/>
      <c r="AN479" s="522">
        <f t="shared" si="129"/>
        <v>0</v>
      </c>
      <c r="AO479" s="522"/>
      <c r="AP479" s="711"/>
      <c r="AQ479" s="522">
        <f t="shared" si="134"/>
        <v>0</v>
      </c>
      <c r="AR479" s="522"/>
      <c r="AS479" s="522">
        <f t="shared" si="135"/>
        <v>0</v>
      </c>
      <c r="AT479" s="522"/>
      <c r="AU479" s="524">
        <f t="shared" si="136"/>
        <v>0</v>
      </c>
      <c r="AV479" s="526"/>
      <c r="AW479" s="522">
        <f t="shared" si="130"/>
        <v>0</v>
      </c>
      <c r="AX479" s="522"/>
      <c r="AY479" s="711"/>
    </row>
    <row r="480" spans="1:51" ht="15" customHeight="1">
      <c r="A480" s="17"/>
      <c r="B480" s="17"/>
      <c r="C480" s="48" t="s">
        <v>5013</v>
      </c>
      <c r="D480" s="590" t="str">
        <f>IF(CNGE_2024_M3_Secc1!D363="","",CNGE_2024_M3_Secc1!D363)</f>
        <v/>
      </c>
      <c r="E480" s="590"/>
      <c r="F480" s="590"/>
      <c r="G480" s="590"/>
      <c r="H480" s="590"/>
      <c r="I480" s="590"/>
      <c r="J480" s="590"/>
      <c r="K480" s="590"/>
      <c r="L480" s="590"/>
      <c r="M480" s="103"/>
      <c r="N480" s="103"/>
      <c r="O480" s="103"/>
      <c r="P480" s="103"/>
      <c r="Q480" s="103"/>
      <c r="R480" s="103"/>
      <c r="S480" s="103"/>
      <c r="T480" s="356"/>
      <c r="U480" s="356"/>
      <c r="V480" s="103"/>
      <c r="W480" s="103"/>
      <c r="X480" s="103"/>
      <c r="Y480" s="103"/>
      <c r="Z480" s="103"/>
      <c r="AA480" s="103"/>
      <c r="AB480" s="103"/>
      <c r="AC480" s="356"/>
      <c r="AD480" s="356"/>
      <c r="AE480" s="2"/>
      <c r="AH480" s="522">
        <f t="shared" si="131"/>
        <v>0</v>
      </c>
      <c r="AI480" s="522"/>
      <c r="AJ480" s="522">
        <f t="shared" si="132"/>
        <v>0</v>
      </c>
      <c r="AK480" s="522"/>
      <c r="AL480" s="524">
        <f t="shared" si="133"/>
        <v>0</v>
      </c>
      <c r="AM480" s="526"/>
      <c r="AN480" s="522">
        <f t="shared" si="129"/>
        <v>0</v>
      </c>
      <c r="AO480" s="522"/>
      <c r="AP480" s="711"/>
      <c r="AQ480" s="522">
        <f t="shared" si="134"/>
        <v>0</v>
      </c>
      <c r="AR480" s="522"/>
      <c r="AS480" s="522">
        <f t="shared" si="135"/>
        <v>0</v>
      </c>
      <c r="AT480" s="522"/>
      <c r="AU480" s="524">
        <f t="shared" si="136"/>
        <v>0</v>
      </c>
      <c r="AV480" s="526"/>
      <c r="AW480" s="522">
        <f t="shared" si="130"/>
        <v>0</v>
      </c>
      <c r="AX480" s="522"/>
      <c r="AY480" s="711"/>
    </row>
    <row r="481" spans="1:51" ht="15" customHeight="1">
      <c r="A481" s="17"/>
      <c r="B481" s="17"/>
      <c r="C481" s="48" t="s">
        <v>5014</v>
      </c>
      <c r="D481" s="590" t="str">
        <f>IF(CNGE_2024_M3_Secc1!D364="","",CNGE_2024_M3_Secc1!D364)</f>
        <v/>
      </c>
      <c r="E481" s="590"/>
      <c r="F481" s="590"/>
      <c r="G481" s="590"/>
      <c r="H481" s="590"/>
      <c r="I481" s="590"/>
      <c r="J481" s="590"/>
      <c r="K481" s="590"/>
      <c r="L481" s="590"/>
      <c r="M481" s="103"/>
      <c r="N481" s="103"/>
      <c r="O481" s="103"/>
      <c r="P481" s="103"/>
      <c r="Q481" s="103"/>
      <c r="R481" s="103"/>
      <c r="S481" s="103"/>
      <c r="T481" s="356"/>
      <c r="U481" s="356"/>
      <c r="V481" s="103"/>
      <c r="W481" s="103"/>
      <c r="X481" s="103"/>
      <c r="Y481" s="103"/>
      <c r="Z481" s="103"/>
      <c r="AA481" s="103"/>
      <c r="AB481" s="103"/>
      <c r="AC481" s="356"/>
      <c r="AD481" s="356"/>
      <c r="AE481" s="2"/>
      <c r="AH481" s="522">
        <f t="shared" si="131"/>
        <v>0</v>
      </c>
      <c r="AI481" s="522"/>
      <c r="AJ481" s="522">
        <f t="shared" si="132"/>
        <v>0</v>
      </c>
      <c r="AK481" s="522"/>
      <c r="AL481" s="524">
        <f t="shared" si="133"/>
        <v>0</v>
      </c>
      <c r="AM481" s="526"/>
      <c r="AN481" s="522">
        <f t="shared" si="129"/>
        <v>0</v>
      </c>
      <c r="AO481" s="522"/>
      <c r="AP481" s="711"/>
      <c r="AQ481" s="522">
        <f t="shared" si="134"/>
        <v>0</v>
      </c>
      <c r="AR481" s="522"/>
      <c r="AS481" s="522">
        <f t="shared" si="135"/>
        <v>0</v>
      </c>
      <c r="AT481" s="522"/>
      <c r="AU481" s="524">
        <f t="shared" si="136"/>
        <v>0</v>
      </c>
      <c r="AV481" s="526"/>
      <c r="AW481" s="522">
        <f t="shared" si="130"/>
        <v>0</v>
      </c>
      <c r="AX481" s="522"/>
      <c r="AY481" s="711"/>
    </row>
    <row r="482" spans="1:51" ht="15" customHeight="1">
      <c r="A482" s="17"/>
      <c r="B482" s="17"/>
      <c r="C482" s="48" t="s">
        <v>5015</v>
      </c>
      <c r="D482" s="590" t="str">
        <f>IF(CNGE_2024_M3_Secc1!D365="","",CNGE_2024_M3_Secc1!D365)</f>
        <v/>
      </c>
      <c r="E482" s="590"/>
      <c r="F482" s="590"/>
      <c r="G482" s="590"/>
      <c r="H482" s="590"/>
      <c r="I482" s="590"/>
      <c r="J482" s="590"/>
      <c r="K482" s="590"/>
      <c r="L482" s="590"/>
      <c r="M482" s="103"/>
      <c r="N482" s="103"/>
      <c r="O482" s="103"/>
      <c r="P482" s="103"/>
      <c r="Q482" s="103"/>
      <c r="R482" s="103"/>
      <c r="S482" s="103"/>
      <c r="T482" s="356"/>
      <c r="U482" s="356"/>
      <c r="V482" s="103"/>
      <c r="W482" s="103"/>
      <c r="X482" s="103"/>
      <c r="Y482" s="103"/>
      <c r="Z482" s="103"/>
      <c r="AA482" s="103"/>
      <c r="AB482" s="103"/>
      <c r="AC482" s="356"/>
      <c r="AD482" s="356"/>
      <c r="AE482" s="2"/>
      <c r="AH482" s="522">
        <f t="shared" si="131"/>
        <v>0</v>
      </c>
      <c r="AI482" s="522"/>
      <c r="AJ482" s="522">
        <f t="shared" si="132"/>
        <v>0</v>
      </c>
      <c r="AK482" s="522"/>
      <c r="AL482" s="524">
        <f t="shared" si="133"/>
        <v>0</v>
      </c>
      <c r="AM482" s="526"/>
      <c r="AN482" s="522">
        <f t="shared" si="129"/>
        <v>0</v>
      </c>
      <c r="AO482" s="522"/>
      <c r="AP482" s="711"/>
      <c r="AQ482" s="522">
        <f t="shared" si="134"/>
        <v>0</v>
      </c>
      <c r="AR482" s="522"/>
      <c r="AS482" s="522">
        <f t="shared" si="135"/>
        <v>0</v>
      </c>
      <c r="AT482" s="522"/>
      <c r="AU482" s="524">
        <f t="shared" si="136"/>
        <v>0</v>
      </c>
      <c r="AV482" s="526"/>
      <c r="AW482" s="522">
        <f t="shared" si="130"/>
        <v>0</v>
      </c>
      <c r="AX482" s="522"/>
      <c r="AY482" s="711"/>
    </row>
    <row r="483" spans="1:51" ht="15" customHeight="1">
      <c r="A483" s="17"/>
      <c r="B483" s="17"/>
      <c r="C483" s="48" t="s">
        <v>5016</v>
      </c>
      <c r="D483" s="590" t="str">
        <f>IF(CNGE_2024_M3_Secc1!D366="","",CNGE_2024_M3_Secc1!D366)</f>
        <v/>
      </c>
      <c r="E483" s="590"/>
      <c r="F483" s="590"/>
      <c r="G483" s="590"/>
      <c r="H483" s="590"/>
      <c r="I483" s="590"/>
      <c r="J483" s="590"/>
      <c r="K483" s="590"/>
      <c r="L483" s="590"/>
      <c r="M483" s="103"/>
      <c r="N483" s="103"/>
      <c r="O483" s="103"/>
      <c r="P483" s="103"/>
      <c r="Q483" s="103"/>
      <c r="R483" s="103"/>
      <c r="S483" s="103"/>
      <c r="T483" s="356"/>
      <c r="U483" s="356"/>
      <c r="V483" s="103"/>
      <c r="W483" s="103"/>
      <c r="X483" s="103"/>
      <c r="Y483" s="103"/>
      <c r="Z483" s="103"/>
      <c r="AA483" s="103"/>
      <c r="AB483" s="103"/>
      <c r="AC483" s="356"/>
      <c r="AD483" s="356"/>
      <c r="AE483" s="2"/>
      <c r="AH483" s="522">
        <f t="shared" si="131"/>
        <v>0</v>
      </c>
      <c r="AI483" s="522"/>
      <c r="AJ483" s="522">
        <f t="shared" si="132"/>
        <v>0</v>
      </c>
      <c r="AK483" s="522"/>
      <c r="AL483" s="524">
        <f t="shared" si="133"/>
        <v>0</v>
      </c>
      <c r="AM483" s="526"/>
      <c r="AN483" s="522">
        <f t="shared" si="129"/>
        <v>0</v>
      </c>
      <c r="AO483" s="522"/>
      <c r="AP483" s="711"/>
      <c r="AQ483" s="522">
        <f t="shared" si="134"/>
        <v>0</v>
      </c>
      <c r="AR483" s="522"/>
      <c r="AS483" s="522">
        <f t="shared" si="135"/>
        <v>0</v>
      </c>
      <c r="AT483" s="522"/>
      <c r="AU483" s="524">
        <f t="shared" si="136"/>
        <v>0</v>
      </c>
      <c r="AV483" s="526"/>
      <c r="AW483" s="522">
        <f t="shared" si="130"/>
        <v>0</v>
      </c>
      <c r="AX483" s="522"/>
      <c r="AY483" s="711"/>
    </row>
    <row r="484" spans="1:51" ht="15" customHeight="1">
      <c r="A484" s="17"/>
      <c r="B484" s="17"/>
      <c r="C484" s="48" t="s">
        <v>5017</v>
      </c>
      <c r="D484" s="590" t="str">
        <f>IF(CNGE_2024_M3_Secc1!D367="","",CNGE_2024_M3_Secc1!D367)</f>
        <v/>
      </c>
      <c r="E484" s="590"/>
      <c r="F484" s="590"/>
      <c r="G484" s="590"/>
      <c r="H484" s="590"/>
      <c r="I484" s="590"/>
      <c r="J484" s="590"/>
      <c r="K484" s="590"/>
      <c r="L484" s="590"/>
      <c r="M484" s="103"/>
      <c r="N484" s="103"/>
      <c r="O484" s="103"/>
      <c r="P484" s="103"/>
      <c r="Q484" s="103"/>
      <c r="R484" s="103"/>
      <c r="S484" s="103"/>
      <c r="T484" s="356"/>
      <c r="U484" s="356"/>
      <c r="V484" s="103"/>
      <c r="W484" s="103"/>
      <c r="X484" s="103"/>
      <c r="Y484" s="103"/>
      <c r="Z484" s="103"/>
      <c r="AA484" s="103"/>
      <c r="AB484" s="103"/>
      <c r="AC484" s="356"/>
      <c r="AD484" s="356"/>
      <c r="AE484" s="2"/>
      <c r="AH484" s="522">
        <f t="shared" si="131"/>
        <v>0</v>
      </c>
      <c r="AI484" s="522"/>
      <c r="AJ484" s="522">
        <f t="shared" si="132"/>
        <v>0</v>
      </c>
      <c r="AK484" s="522"/>
      <c r="AL484" s="524">
        <f t="shared" si="133"/>
        <v>0</v>
      </c>
      <c r="AM484" s="526"/>
      <c r="AN484" s="522">
        <f t="shared" si="129"/>
        <v>0</v>
      </c>
      <c r="AO484" s="522"/>
      <c r="AP484" s="711"/>
      <c r="AQ484" s="522">
        <f t="shared" si="134"/>
        <v>0</v>
      </c>
      <c r="AR484" s="522"/>
      <c r="AS484" s="522">
        <f t="shared" si="135"/>
        <v>0</v>
      </c>
      <c r="AT484" s="522"/>
      <c r="AU484" s="524">
        <f t="shared" si="136"/>
        <v>0</v>
      </c>
      <c r="AV484" s="526"/>
      <c r="AW484" s="522">
        <f t="shared" si="130"/>
        <v>0</v>
      </c>
      <c r="AX484" s="522"/>
      <c r="AY484" s="711"/>
    </row>
    <row r="485" spans="1:51" ht="15" customHeight="1">
      <c r="A485" s="17"/>
      <c r="B485" s="17"/>
      <c r="C485" s="48" t="s">
        <v>5018</v>
      </c>
      <c r="D485" s="590" t="str">
        <f>IF(CNGE_2024_M3_Secc1!D368="","",CNGE_2024_M3_Secc1!D368)</f>
        <v/>
      </c>
      <c r="E485" s="590"/>
      <c r="F485" s="590"/>
      <c r="G485" s="590"/>
      <c r="H485" s="590"/>
      <c r="I485" s="590"/>
      <c r="J485" s="590"/>
      <c r="K485" s="590"/>
      <c r="L485" s="590"/>
      <c r="M485" s="103"/>
      <c r="N485" s="103"/>
      <c r="O485" s="103"/>
      <c r="P485" s="103"/>
      <c r="Q485" s="103"/>
      <c r="R485" s="103"/>
      <c r="S485" s="103"/>
      <c r="T485" s="356"/>
      <c r="U485" s="356"/>
      <c r="V485" s="103"/>
      <c r="W485" s="103"/>
      <c r="X485" s="103"/>
      <c r="Y485" s="103"/>
      <c r="Z485" s="103"/>
      <c r="AA485" s="103"/>
      <c r="AB485" s="103"/>
      <c r="AC485" s="356"/>
      <c r="AD485" s="356"/>
      <c r="AE485" s="2"/>
      <c r="AH485" s="522">
        <f t="shared" si="131"/>
        <v>0</v>
      </c>
      <c r="AI485" s="522"/>
      <c r="AJ485" s="522">
        <f t="shared" si="132"/>
        <v>0</v>
      </c>
      <c r="AK485" s="522"/>
      <c r="AL485" s="524">
        <f t="shared" si="133"/>
        <v>0</v>
      </c>
      <c r="AM485" s="526"/>
      <c r="AN485" s="522">
        <f t="shared" si="129"/>
        <v>0</v>
      </c>
      <c r="AO485" s="522"/>
      <c r="AP485" s="711"/>
      <c r="AQ485" s="522">
        <f t="shared" si="134"/>
        <v>0</v>
      </c>
      <c r="AR485" s="522"/>
      <c r="AS485" s="522">
        <f t="shared" si="135"/>
        <v>0</v>
      </c>
      <c r="AT485" s="522"/>
      <c r="AU485" s="524">
        <f t="shared" si="136"/>
        <v>0</v>
      </c>
      <c r="AV485" s="526"/>
      <c r="AW485" s="522">
        <f t="shared" si="130"/>
        <v>0</v>
      </c>
      <c r="AX485" s="522"/>
      <c r="AY485" s="711"/>
    </row>
    <row r="486" spans="1:51" ht="15" customHeight="1">
      <c r="A486" s="17"/>
      <c r="B486" s="17"/>
      <c r="C486" s="48" t="s">
        <v>5019</v>
      </c>
      <c r="D486" s="590" t="str">
        <f>IF(CNGE_2024_M3_Secc1!D369="","",CNGE_2024_M3_Secc1!D369)</f>
        <v/>
      </c>
      <c r="E486" s="590"/>
      <c r="F486" s="590"/>
      <c r="G486" s="590"/>
      <c r="H486" s="590"/>
      <c r="I486" s="590"/>
      <c r="J486" s="590"/>
      <c r="K486" s="590"/>
      <c r="L486" s="590"/>
      <c r="M486" s="103"/>
      <c r="N486" s="103"/>
      <c r="O486" s="103"/>
      <c r="P486" s="103"/>
      <c r="Q486" s="103"/>
      <c r="R486" s="103"/>
      <c r="S486" s="103"/>
      <c r="T486" s="356"/>
      <c r="U486" s="356"/>
      <c r="V486" s="103"/>
      <c r="W486" s="103"/>
      <c r="X486" s="103"/>
      <c r="Y486" s="103"/>
      <c r="Z486" s="103"/>
      <c r="AA486" s="103"/>
      <c r="AB486" s="103"/>
      <c r="AC486" s="356"/>
      <c r="AD486" s="356"/>
      <c r="AE486" s="2"/>
      <c r="AH486" s="522">
        <f t="shared" si="131"/>
        <v>0</v>
      </c>
      <c r="AI486" s="522"/>
      <c r="AJ486" s="522">
        <f t="shared" si="132"/>
        <v>0</v>
      </c>
      <c r="AK486" s="522"/>
      <c r="AL486" s="524">
        <f t="shared" si="133"/>
        <v>0</v>
      </c>
      <c r="AM486" s="526"/>
      <c r="AN486" s="522">
        <f t="shared" si="129"/>
        <v>0</v>
      </c>
      <c r="AO486" s="522"/>
      <c r="AP486" s="711"/>
      <c r="AQ486" s="522">
        <f t="shared" si="134"/>
        <v>0</v>
      </c>
      <c r="AR486" s="522"/>
      <c r="AS486" s="522">
        <f t="shared" si="135"/>
        <v>0</v>
      </c>
      <c r="AT486" s="522"/>
      <c r="AU486" s="524">
        <f t="shared" si="136"/>
        <v>0</v>
      </c>
      <c r="AV486" s="526"/>
      <c r="AW486" s="522">
        <f t="shared" si="130"/>
        <v>0</v>
      </c>
      <c r="AX486" s="522"/>
      <c r="AY486" s="711"/>
    </row>
    <row r="487" spans="1:51" ht="15" customHeight="1">
      <c r="A487" s="17"/>
      <c r="B487" s="17"/>
      <c r="C487" s="48" t="s">
        <v>5020</v>
      </c>
      <c r="D487" s="590" t="str">
        <f>IF(CNGE_2024_M3_Secc1!D370="","",CNGE_2024_M3_Secc1!D370)</f>
        <v/>
      </c>
      <c r="E487" s="590"/>
      <c r="F487" s="590"/>
      <c r="G487" s="590"/>
      <c r="H487" s="590"/>
      <c r="I487" s="590"/>
      <c r="J487" s="590"/>
      <c r="K487" s="590"/>
      <c r="L487" s="590"/>
      <c r="M487" s="103"/>
      <c r="N487" s="103"/>
      <c r="O487" s="103"/>
      <c r="P487" s="103"/>
      <c r="Q487" s="103"/>
      <c r="R487" s="103"/>
      <c r="S487" s="103"/>
      <c r="T487" s="356"/>
      <c r="U487" s="356"/>
      <c r="V487" s="103"/>
      <c r="W487" s="103"/>
      <c r="X487" s="103"/>
      <c r="Y487" s="103"/>
      <c r="Z487" s="103"/>
      <c r="AA487" s="103"/>
      <c r="AB487" s="103"/>
      <c r="AC487" s="356"/>
      <c r="AD487" s="356"/>
      <c r="AE487" s="2"/>
      <c r="AH487" s="522">
        <f t="shared" si="131"/>
        <v>0</v>
      </c>
      <c r="AI487" s="522"/>
      <c r="AJ487" s="522">
        <f t="shared" si="132"/>
        <v>0</v>
      </c>
      <c r="AK487" s="522"/>
      <c r="AL487" s="524">
        <f t="shared" si="133"/>
        <v>0</v>
      </c>
      <c r="AM487" s="526"/>
      <c r="AN487" s="522">
        <f t="shared" si="129"/>
        <v>0</v>
      </c>
      <c r="AO487" s="522"/>
      <c r="AP487" s="711"/>
      <c r="AQ487" s="522">
        <f t="shared" si="134"/>
        <v>0</v>
      </c>
      <c r="AR487" s="522"/>
      <c r="AS487" s="522">
        <f t="shared" si="135"/>
        <v>0</v>
      </c>
      <c r="AT487" s="522"/>
      <c r="AU487" s="524">
        <f t="shared" si="136"/>
        <v>0</v>
      </c>
      <c r="AV487" s="526"/>
      <c r="AW487" s="522">
        <f t="shared" si="130"/>
        <v>0</v>
      </c>
      <c r="AX487" s="522"/>
      <c r="AY487" s="711"/>
    </row>
    <row r="488" spans="1:51" ht="15" customHeight="1">
      <c r="A488" s="17"/>
      <c r="B488" s="17"/>
      <c r="C488" s="48" t="s">
        <v>5021</v>
      </c>
      <c r="D488" s="590" t="str">
        <f>IF(CNGE_2024_M3_Secc1!D371="","",CNGE_2024_M3_Secc1!D371)</f>
        <v/>
      </c>
      <c r="E488" s="590"/>
      <c r="F488" s="590"/>
      <c r="G488" s="590"/>
      <c r="H488" s="590"/>
      <c r="I488" s="590"/>
      <c r="J488" s="590"/>
      <c r="K488" s="590"/>
      <c r="L488" s="590"/>
      <c r="M488" s="103"/>
      <c r="N488" s="103"/>
      <c r="O488" s="103"/>
      <c r="P488" s="103"/>
      <c r="Q488" s="103"/>
      <c r="R488" s="103"/>
      <c r="S488" s="103"/>
      <c r="T488" s="356"/>
      <c r="U488" s="356"/>
      <c r="V488" s="103"/>
      <c r="W488" s="103"/>
      <c r="X488" s="103"/>
      <c r="Y488" s="103"/>
      <c r="Z488" s="103"/>
      <c r="AA488" s="103"/>
      <c r="AB488" s="103"/>
      <c r="AC488" s="356"/>
      <c r="AD488" s="356"/>
      <c r="AE488" s="2"/>
      <c r="AH488" s="522">
        <f t="shared" si="131"/>
        <v>0</v>
      </c>
      <c r="AI488" s="522"/>
      <c r="AJ488" s="522">
        <f t="shared" si="132"/>
        <v>0</v>
      </c>
      <c r="AK488" s="522"/>
      <c r="AL488" s="524">
        <f t="shared" si="133"/>
        <v>0</v>
      </c>
      <c r="AM488" s="526"/>
      <c r="AN488" s="522">
        <f t="shared" si="129"/>
        <v>0</v>
      </c>
      <c r="AO488" s="522"/>
      <c r="AP488" s="711"/>
      <c r="AQ488" s="522">
        <f t="shared" si="134"/>
        <v>0</v>
      </c>
      <c r="AR488" s="522"/>
      <c r="AS488" s="522">
        <f t="shared" si="135"/>
        <v>0</v>
      </c>
      <c r="AT488" s="522"/>
      <c r="AU488" s="524">
        <f t="shared" si="136"/>
        <v>0</v>
      </c>
      <c r="AV488" s="526"/>
      <c r="AW488" s="522">
        <f t="shared" si="130"/>
        <v>0</v>
      </c>
      <c r="AX488" s="522"/>
      <c r="AY488" s="711"/>
    </row>
    <row r="489" spans="1:51" ht="15" customHeight="1">
      <c r="A489" s="17"/>
      <c r="B489" s="17"/>
      <c r="C489" s="48" t="s">
        <v>5022</v>
      </c>
      <c r="D489" s="590" t="str">
        <f>IF(CNGE_2024_M3_Secc1!D372="","",CNGE_2024_M3_Secc1!D372)</f>
        <v/>
      </c>
      <c r="E489" s="590"/>
      <c r="F489" s="590"/>
      <c r="G489" s="590"/>
      <c r="H489" s="590"/>
      <c r="I489" s="590"/>
      <c r="J489" s="590"/>
      <c r="K489" s="590"/>
      <c r="L489" s="590"/>
      <c r="M489" s="103"/>
      <c r="N489" s="103"/>
      <c r="O489" s="103"/>
      <c r="P489" s="103"/>
      <c r="Q489" s="103"/>
      <c r="R489" s="103"/>
      <c r="S489" s="103"/>
      <c r="T489" s="356"/>
      <c r="U489" s="356"/>
      <c r="V489" s="103"/>
      <c r="W489" s="103"/>
      <c r="X489" s="103"/>
      <c r="Y489" s="103"/>
      <c r="Z489" s="103"/>
      <c r="AA489" s="103"/>
      <c r="AB489" s="103"/>
      <c r="AC489" s="356"/>
      <c r="AD489" s="356"/>
      <c r="AE489" s="2"/>
      <c r="AH489" s="522">
        <f t="shared" si="131"/>
        <v>0</v>
      </c>
      <c r="AI489" s="522"/>
      <c r="AJ489" s="522">
        <f t="shared" si="132"/>
        <v>0</v>
      </c>
      <c r="AK489" s="522"/>
      <c r="AL489" s="524">
        <f t="shared" si="133"/>
        <v>0</v>
      </c>
      <c r="AM489" s="526"/>
      <c r="AN489" s="522">
        <f t="shared" si="129"/>
        <v>0</v>
      </c>
      <c r="AO489" s="522"/>
      <c r="AP489" s="711"/>
      <c r="AQ489" s="522">
        <f t="shared" si="134"/>
        <v>0</v>
      </c>
      <c r="AR489" s="522"/>
      <c r="AS489" s="522">
        <f t="shared" si="135"/>
        <v>0</v>
      </c>
      <c r="AT489" s="522"/>
      <c r="AU489" s="524">
        <f t="shared" si="136"/>
        <v>0</v>
      </c>
      <c r="AV489" s="526"/>
      <c r="AW489" s="522">
        <f t="shared" si="130"/>
        <v>0</v>
      </c>
      <c r="AX489" s="522"/>
      <c r="AY489" s="711"/>
    </row>
    <row r="490" spans="1:51" ht="15" customHeight="1">
      <c r="A490" s="17"/>
      <c r="B490" s="17"/>
      <c r="C490" s="48" t="s">
        <v>5023</v>
      </c>
      <c r="D490" s="590" t="str">
        <f>IF(CNGE_2024_M3_Secc1!D373="","",CNGE_2024_M3_Secc1!D373)</f>
        <v/>
      </c>
      <c r="E490" s="590"/>
      <c r="F490" s="590"/>
      <c r="G490" s="590"/>
      <c r="H490" s="590"/>
      <c r="I490" s="590"/>
      <c r="J490" s="590"/>
      <c r="K490" s="590"/>
      <c r="L490" s="590"/>
      <c r="M490" s="103"/>
      <c r="N490" s="103"/>
      <c r="O490" s="103"/>
      <c r="P490" s="103"/>
      <c r="Q490" s="103"/>
      <c r="R490" s="103"/>
      <c r="S490" s="103"/>
      <c r="T490" s="356"/>
      <c r="U490" s="356"/>
      <c r="V490" s="103"/>
      <c r="W490" s="103"/>
      <c r="X490" s="103"/>
      <c r="Y490" s="103"/>
      <c r="Z490" s="103"/>
      <c r="AA490" s="103"/>
      <c r="AB490" s="103"/>
      <c r="AC490" s="356"/>
      <c r="AD490" s="356"/>
      <c r="AE490" s="2"/>
      <c r="AH490" s="522">
        <f t="shared" si="131"/>
        <v>0</v>
      </c>
      <c r="AI490" s="522"/>
      <c r="AJ490" s="522">
        <f t="shared" si="132"/>
        <v>0</v>
      </c>
      <c r="AK490" s="522"/>
      <c r="AL490" s="524">
        <f t="shared" si="133"/>
        <v>0</v>
      </c>
      <c r="AM490" s="526"/>
      <c r="AN490" s="522">
        <f t="shared" si="129"/>
        <v>0</v>
      </c>
      <c r="AO490" s="522"/>
      <c r="AP490" s="711"/>
      <c r="AQ490" s="522">
        <f t="shared" si="134"/>
        <v>0</v>
      </c>
      <c r="AR490" s="522"/>
      <c r="AS490" s="522">
        <f t="shared" si="135"/>
        <v>0</v>
      </c>
      <c r="AT490" s="522"/>
      <c r="AU490" s="524">
        <f t="shared" si="136"/>
        <v>0</v>
      </c>
      <c r="AV490" s="526"/>
      <c r="AW490" s="522">
        <f t="shared" si="130"/>
        <v>0</v>
      </c>
      <c r="AX490" s="522"/>
      <c r="AY490" s="711"/>
    </row>
    <row r="491" spans="1:51" ht="15" customHeight="1">
      <c r="A491" s="17"/>
      <c r="B491" s="17"/>
      <c r="C491" s="48" t="s">
        <v>5024</v>
      </c>
      <c r="D491" s="590" t="str">
        <f>IF(CNGE_2024_M3_Secc1!D374="","",CNGE_2024_M3_Secc1!D374)</f>
        <v/>
      </c>
      <c r="E491" s="590"/>
      <c r="F491" s="590"/>
      <c r="G491" s="590"/>
      <c r="H491" s="590"/>
      <c r="I491" s="590"/>
      <c r="J491" s="590"/>
      <c r="K491" s="590"/>
      <c r="L491" s="590"/>
      <c r="M491" s="103"/>
      <c r="N491" s="103"/>
      <c r="O491" s="103"/>
      <c r="P491" s="103"/>
      <c r="Q491" s="103"/>
      <c r="R491" s="103"/>
      <c r="S491" s="103"/>
      <c r="T491" s="356"/>
      <c r="U491" s="356"/>
      <c r="V491" s="103"/>
      <c r="W491" s="103"/>
      <c r="X491" s="103"/>
      <c r="Y491" s="103"/>
      <c r="Z491" s="103"/>
      <c r="AA491" s="103"/>
      <c r="AB491" s="103"/>
      <c r="AC491" s="356"/>
      <c r="AD491" s="356"/>
      <c r="AE491" s="2"/>
      <c r="AH491" s="522">
        <f t="shared" si="131"/>
        <v>0</v>
      </c>
      <c r="AI491" s="522"/>
      <c r="AJ491" s="522">
        <f t="shared" si="132"/>
        <v>0</v>
      </c>
      <c r="AK491" s="522"/>
      <c r="AL491" s="524">
        <f t="shared" si="133"/>
        <v>0</v>
      </c>
      <c r="AM491" s="526"/>
      <c r="AN491" s="522">
        <f t="shared" si="129"/>
        <v>0</v>
      </c>
      <c r="AO491" s="522"/>
      <c r="AP491" s="711"/>
      <c r="AQ491" s="522">
        <f t="shared" si="134"/>
        <v>0</v>
      </c>
      <c r="AR491" s="522"/>
      <c r="AS491" s="522">
        <f t="shared" si="135"/>
        <v>0</v>
      </c>
      <c r="AT491" s="522"/>
      <c r="AU491" s="524">
        <f t="shared" si="136"/>
        <v>0</v>
      </c>
      <c r="AV491" s="526"/>
      <c r="AW491" s="522">
        <f t="shared" si="130"/>
        <v>0</v>
      </c>
      <c r="AX491" s="522"/>
      <c r="AY491" s="711"/>
    </row>
    <row r="492" spans="1:51" ht="15" customHeight="1">
      <c r="A492" s="17"/>
      <c r="B492" s="17"/>
      <c r="C492" s="48" t="s">
        <v>5025</v>
      </c>
      <c r="D492" s="590" t="str">
        <f>IF(CNGE_2024_M3_Secc1!D375="","",CNGE_2024_M3_Secc1!D375)</f>
        <v/>
      </c>
      <c r="E492" s="590"/>
      <c r="F492" s="590"/>
      <c r="G492" s="590"/>
      <c r="H492" s="590"/>
      <c r="I492" s="590"/>
      <c r="J492" s="590"/>
      <c r="K492" s="590"/>
      <c r="L492" s="590"/>
      <c r="M492" s="103"/>
      <c r="N492" s="103"/>
      <c r="O492" s="103"/>
      <c r="P492" s="103"/>
      <c r="Q492" s="103"/>
      <c r="R492" s="103"/>
      <c r="S492" s="103"/>
      <c r="T492" s="356"/>
      <c r="U492" s="356"/>
      <c r="V492" s="103"/>
      <c r="W492" s="103"/>
      <c r="X492" s="103"/>
      <c r="Y492" s="103"/>
      <c r="Z492" s="103"/>
      <c r="AA492" s="103"/>
      <c r="AB492" s="103"/>
      <c r="AC492" s="356"/>
      <c r="AD492" s="356"/>
      <c r="AE492" s="2"/>
      <c r="AH492" s="522">
        <f t="shared" si="131"/>
        <v>0</v>
      </c>
      <c r="AI492" s="522"/>
      <c r="AJ492" s="522">
        <f t="shared" si="132"/>
        <v>0</v>
      </c>
      <c r="AK492" s="522"/>
      <c r="AL492" s="524">
        <f t="shared" si="133"/>
        <v>0</v>
      </c>
      <c r="AM492" s="526"/>
      <c r="AN492" s="522">
        <f t="shared" si="129"/>
        <v>0</v>
      </c>
      <c r="AO492" s="522"/>
      <c r="AP492" s="711"/>
      <c r="AQ492" s="522">
        <f t="shared" si="134"/>
        <v>0</v>
      </c>
      <c r="AR492" s="522"/>
      <c r="AS492" s="522">
        <f t="shared" si="135"/>
        <v>0</v>
      </c>
      <c r="AT492" s="522"/>
      <c r="AU492" s="524">
        <f t="shared" si="136"/>
        <v>0</v>
      </c>
      <c r="AV492" s="526"/>
      <c r="AW492" s="522">
        <f t="shared" si="130"/>
        <v>0</v>
      </c>
      <c r="AX492" s="522"/>
      <c r="AY492" s="711"/>
    </row>
    <row r="493" spans="1:51" ht="15" customHeight="1">
      <c r="A493" s="17"/>
      <c r="B493" s="17"/>
      <c r="C493" s="48" t="s">
        <v>5026</v>
      </c>
      <c r="D493" s="590" t="str">
        <f>IF(CNGE_2024_M3_Secc1!D376="","",CNGE_2024_M3_Secc1!D376)</f>
        <v/>
      </c>
      <c r="E493" s="590"/>
      <c r="F493" s="590"/>
      <c r="G493" s="590"/>
      <c r="H493" s="590"/>
      <c r="I493" s="590"/>
      <c r="J493" s="590"/>
      <c r="K493" s="590"/>
      <c r="L493" s="590"/>
      <c r="M493" s="103"/>
      <c r="N493" s="103"/>
      <c r="O493" s="103"/>
      <c r="P493" s="103"/>
      <c r="Q493" s="103"/>
      <c r="R493" s="103"/>
      <c r="S493" s="103"/>
      <c r="T493" s="356"/>
      <c r="U493" s="356"/>
      <c r="V493" s="103"/>
      <c r="W493" s="103"/>
      <c r="X493" s="103"/>
      <c r="Y493" s="103"/>
      <c r="Z493" s="103"/>
      <c r="AA493" s="103"/>
      <c r="AB493" s="103"/>
      <c r="AC493" s="356"/>
      <c r="AD493" s="356"/>
      <c r="AE493" s="2"/>
      <c r="AH493" s="522">
        <f t="shared" si="131"/>
        <v>0</v>
      </c>
      <c r="AI493" s="522"/>
      <c r="AJ493" s="522">
        <f t="shared" si="132"/>
        <v>0</v>
      </c>
      <c r="AK493" s="522"/>
      <c r="AL493" s="524">
        <f t="shared" si="133"/>
        <v>0</v>
      </c>
      <c r="AM493" s="526"/>
      <c r="AN493" s="522">
        <f t="shared" si="129"/>
        <v>0</v>
      </c>
      <c r="AO493" s="522"/>
      <c r="AP493" s="711"/>
      <c r="AQ493" s="522">
        <f t="shared" si="134"/>
        <v>0</v>
      </c>
      <c r="AR493" s="522"/>
      <c r="AS493" s="522">
        <f t="shared" si="135"/>
        <v>0</v>
      </c>
      <c r="AT493" s="522"/>
      <c r="AU493" s="524">
        <f t="shared" si="136"/>
        <v>0</v>
      </c>
      <c r="AV493" s="526"/>
      <c r="AW493" s="522">
        <f t="shared" si="130"/>
        <v>0</v>
      </c>
      <c r="AX493" s="522"/>
      <c r="AY493" s="711"/>
    </row>
    <row r="494" spans="1:51" ht="15" customHeight="1">
      <c r="A494" s="17"/>
      <c r="B494" s="17"/>
      <c r="C494" s="48" t="s">
        <v>5027</v>
      </c>
      <c r="D494" s="590" t="str">
        <f>IF(CNGE_2024_M3_Secc1!D377="","",CNGE_2024_M3_Secc1!D377)</f>
        <v/>
      </c>
      <c r="E494" s="590"/>
      <c r="F494" s="590"/>
      <c r="G494" s="590"/>
      <c r="H494" s="590"/>
      <c r="I494" s="590"/>
      <c r="J494" s="590"/>
      <c r="K494" s="590"/>
      <c r="L494" s="590"/>
      <c r="M494" s="103"/>
      <c r="N494" s="103"/>
      <c r="O494" s="103"/>
      <c r="P494" s="103"/>
      <c r="Q494" s="103"/>
      <c r="R494" s="103"/>
      <c r="S494" s="103"/>
      <c r="T494" s="356"/>
      <c r="U494" s="356"/>
      <c r="V494" s="103"/>
      <c r="W494" s="103"/>
      <c r="X494" s="103"/>
      <c r="Y494" s="103"/>
      <c r="Z494" s="103"/>
      <c r="AA494" s="103"/>
      <c r="AB494" s="103"/>
      <c r="AC494" s="356"/>
      <c r="AD494" s="356"/>
      <c r="AE494" s="2"/>
      <c r="AH494" s="522">
        <f t="shared" si="131"/>
        <v>0</v>
      </c>
      <c r="AI494" s="522"/>
      <c r="AJ494" s="522">
        <f t="shared" si="132"/>
        <v>0</v>
      </c>
      <c r="AK494" s="522"/>
      <c r="AL494" s="524">
        <f t="shared" si="133"/>
        <v>0</v>
      </c>
      <c r="AM494" s="526"/>
      <c r="AN494" s="522">
        <f t="shared" si="129"/>
        <v>0</v>
      </c>
      <c r="AO494" s="522"/>
      <c r="AP494" s="711"/>
      <c r="AQ494" s="522">
        <f t="shared" si="134"/>
        <v>0</v>
      </c>
      <c r="AR494" s="522"/>
      <c r="AS494" s="522">
        <f t="shared" si="135"/>
        <v>0</v>
      </c>
      <c r="AT494" s="522"/>
      <c r="AU494" s="524">
        <f t="shared" si="136"/>
        <v>0</v>
      </c>
      <c r="AV494" s="526"/>
      <c r="AW494" s="522">
        <f t="shared" si="130"/>
        <v>0</v>
      </c>
      <c r="AX494" s="522"/>
      <c r="AY494" s="711"/>
    </row>
    <row r="495" spans="1:51" ht="15" customHeight="1">
      <c r="A495" s="17"/>
      <c r="B495" s="17"/>
      <c r="C495" s="48" t="s">
        <v>5028</v>
      </c>
      <c r="D495" s="590" t="str">
        <f>IF(CNGE_2024_M3_Secc1!D378="","",CNGE_2024_M3_Secc1!D378)</f>
        <v/>
      </c>
      <c r="E495" s="590"/>
      <c r="F495" s="590"/>
      <c r="G495" s="590"/>
      <c r="H495" s="590"/>
      <c r="I495" s="590"/>
      <c r="J495" s="590"/>
      <c r="K495" s="590"/>
      <c r="L495" s="590"/>
      <c r="M495" s="103"/>
      <c r="N495" s="103"/>
      <c r="O495" s="103"/>
      <c r="P495" s="103"/>
      <c r="Q495" s="103"/>
      <c r="R495" s="103"/>
      <c r="S495" s="103"/>
      <c r="T495" s="356"/>
      <c r="U495" s="356"/>
      <c r="V495" s="103"/>
      <c r="W495" s="103"/>
      <c r="X495" s="103"/>
      <c r="Y495" s="103"/>
      <c r="Z495" s="103"/>
      <c r="AA495" s="103"/>
      <c r="AB495" s="103"/>
      <c r="AC495" s="356"/>
      <c r="AD495" s="356"/>
      <c r="AE495" s="2"/>
      <c r="AH495" s="522">
        <f t="shared" si="131"/>
        <v>0</v>
      </c>
      <c r="AI495" s="522"/>
      <c r="AJ495" s="522">
        <f t="shared" si="132"/>
        <v>0</v>
      </c>
      <c r="AK495" s="522"/>
      <c r="AL495" s="524">
        <f t="shared" si="133"/>
        <v>0</v>
      </c>
      <c r="AM495" s="526"/>
      <c r="AN495" s="522">
        <f t="shared" si="129"/>
        <v>0</v>
      </c>
      <c r="AO495" s="522"/>
      <c r="AP495" s="711"/>
      <c r="AQ495" s="522">
        <f t="shared" si="134"/>
        <v>0</v>
      </c>
      <c r="AR495" s="522"/>
      <c r="AS495" s="522">
        <f t="shared" si="135"/>
        <v>0</v>
      </c>
      <c r="AT495" s="522"/>
      <c r="AU495" s="524">
        <f t="shared" si="136"/>
        <v>0</v>
      </c>
      <c r="AV495" s="526"/>
      <c r="AW495" s="522">
        <f t="shared" si="130"/>
        <v>0</v>
      </c>
      <c r="AX495" s="522"/>
      <c r="AY495" s="711"/>
    </row>
    <row r="496" spans="1:51" ht="15" customHeight="1">
      <c r="A496" s="17"/>
      <c r="B496" s="17"/>
      <c r="C496" s="48" t="s">
        <v>5029</v>
      </c>
      <c r="D496" s="590" t="str">
        <f>IF(CNGE_2024_M3_Secc1!D379="","",CNGE_2024_M3_Secc1!D379)</f>
        <v/>
      </c>
      <c r="E496" s="590"/>
      <c r="F496" s="590"/>
      <c r="G496" s="590"/>
      <c r="H496" s="590"/>
      <c r="I496" s="590"/>
      <c r="J496" s="590"/>
      <c r="K496" s="590"/>
      <c r="L496" s="590"/>
      <c r="M496" s="103"/>
      <c r="N496" s="103"/>
      <c r="O496" s="103"/>
      <c r="P496" s="103"/>
      <c r="Q496" s="103"/>
      <c r="R496" s="103"/>
      <c r="S496" s="103"/>
      <c r="T496" s="356"/>
      <c r="U496" s="356"/>
      <c r="V496" s="103"/>
      <c r="W496" s="103"/>
      <c r="X496" s="103"/>
      <c r="Y496" s="103"/>
      <c r="Z496" s="103"/>
      <c r="AA496" s="103"/>
      <c r="AB496" s="103"/>
      <c r="AC496" s="356"/>
      <c r="AD496" s="356"/>
      <c r="AE496" s="2"/>
      <c r="AH496" s="522">
        <f t="shared" si="131"/>
        <v>0</v>
      </c>
      <c r="AI496" s="522"/>
      <c r="AJ496" s="522">
        <f t="shared" si="132"/>
        <v>0</v>
      </c>
      <c r="AK496" s="522"/>
      <c r="AL496" s="524">
        <f t="shared" si="133"/>
        <v>0</v>
      </c>
      <c r="AM496" s="526"/>
      <c r="AN496" s="522">
        <f t="shared" si="129"/>
        <v>0</v>
      </c>
      <c r="AO496" s="522"/>
      <c r="AP496" s="711"/>
      <c r="AQ496" s="522">
        <f t="shared" si="134"/>
        <v>0</v>
      </c>
      <c r="AR496" s="522"/>
      <c r="AS496" s="522">
        <f t="shared" si="135"/>
        <v>0</v>
      </c>
      <c r="AT496" s="522"/>
      <c r="AU496" s="524">
        <f t="shared" si="136"/>
        <v>0</v>
      </c>
      <c r="AV496" s="526"/>
      <c r="AW496" s="522">
        <f t="shared" si="130"/>
        <v>0</v>
      </c>
      <c r="AX496" s="522"/>
      <c r="AY496" s="711"/>
    </row>
    <row r="497" spans="1:51" ht="15" customHeight="1">
      <c r="A497" s="17"/>
      <c r="B497" s="17"/>
      <c r="C497" s="48" t="s">
        <v>5030</v>
      </c>
      <c r="D497" s="590" t="str">
        <f>IF(CNGE_2024_M3_Secc1!D380="","",CNGE_2024_M3_Secc1!D380)</f>
        <v/>
      </c>
      <c r="E497" s="590"/>
      <c r="F497" s="590"/>
      <c r="G497" s="590"/>
      <c r="H497" s="590"/>
      <c r="I497" s="590"/>
      <c r="J497" s="590"/>
      <c r="K497" s="590"/>
      <c r="L497" s="590"/>
      <c r="M497" s="103"/>
      <c r="N497" s="103"/>
      <c r="O497" s="103"/>
      <c r="P497" s="103"/>
      <c r="Q497" s="103"/>
      <c r="R497" s="103"/>
      <c r="S497" s="103"/>
      <c r="T497" s="356"/>
      <c r="U497" s="356"/>
      <c r="V497" s="103"/>
      <c r="W497" s="103"/>
      <c r="X497" s="103"/>
      <c r="Y497" s="103"/>
      <c r="Z497" s="103"/>
      <c r="AA497" s="103"/>
      <c r="AB497" s="103"/>
      <c r="AC497" s="356"/>
      <c r="AD497" s="356"/>
      <c r="AE497" s="2"/>
      <c r="AH497" s="522">
        <f t="shared" si="131"/>
        <v>0</v>
      </c>
      <c r="AI497" s="522"/>
      <c r="AJ497" s="522">
        <f t="shared" si="132"/>
        <v>0</v>
      </c>
      <c r="AK497" s="522"/>
      <c r="AL497" s="524">
        <f t="shared" si="133"/>
        <v>0</v>
      </c>
      <c r="AM497" s="526"/>
      <c r="AN497" s="522">
        <f t="shared" si="129"/>
        <v>0</v>
      </c>
      <c r="AO497" s="522"/>
      <c r="AP497" s="711"/>
      <c r="AQ497" s="522">
        <f t="shared" si="134"/>
        <v>0</v>
      </c>
      <c r="AR497" s="522"/>
      <c r="AS497" s="522">
        <f t="shared" si="135"/>
        <v>0</v>
      </c>
      <c r="AT497" s="522"/>
      <c r="AU497" s="524">
        <f t="shared" si="136"/>
        <v>0</v>
      </c>
      <c r="AV497" s="526"/>
      <c r="AW497" s="522">
        <f t="shared" si="130"/>
        <v>0</v>
      </c>
      <c r="AX497" s="522"/>
      <c r="AY497" s="711"/>
    </row>
    <row r="498" spans="1:51" ht="15" customHeight="1">
      <c r="A498" s="17"/>
      <c r="B498" s="17"/>
      <c r="C498" s="57"/>
      <c r="D498" s="11"/>
      <c r="E498" s="336"/>
      <c r="F498" s="336"/>
      <c r="G498" s="336"/>
      <c r="H498" s="336"/>
      <c r="I498" s="336"/>
      <c r="J498" s="336"/>
      <c r="K498" s="336"/>
      <c r="L498" s="49"/>
      <c r="M498" s="135">
        <f>IF(AND(SUM(M467:M497)=0,COUNTIF(M467:M497,"NS")&gt;0),"NS",
IF(AND(SUM(M467:M497)=0,COUNTIF(M467:M497,0)&gt;0),0,
IF(AND(SUM(M467:M497)=0,COUNTIF(M467:M497,"NA")&gt;0),"NA",
SUM(M467:M497))))</f>
        <v>0</v>
      </c>
      <c r="N498" s="135">
        <f t="shared" ref="N498:AD498" si="137">IF(AND(SUM(N467:N497)=0,COUNTIF(N467:N497,"NS")&gt;0),"NS",
IF(AND(SUM(N467:N497)=0,COUNTIF(N467:N497,0)&gt;0),0,
IF(AND(SUM(N467:N497)=0,COUNTIF(N467:N497,"NA")&gt;0),"NA",
SUM(N467:N497))))</f>
        <v>0</v>
      </c>
      <c r="O498" s="135">
        <f t="shared" si="137"/>
        <v>0</v>
      </c>
      <c r="P498" s="135">
        <f t="shared" si="137"/>
        <v>0</v>
      </c>
      <c r="Q498" s="135">
        <f t="shared" si="137"/>
        <v>0</v>
      </c>
      <c r="R498" s="135">
        <f t="shared" si="137"/>
        <v>0</v>
      </c>
      <c r="S498" s="135">
        <f t="shared" si="137"/>
        <v>0</v>
      </c>
      <c r="T498" s="135">
        <f t="shared" si="137"/>
        <v>0</v>
      </c>
      <c r="U498" s="135">
        <f t="shared" si="137"/>
        <v>0</v>
      </c>
      <c r="V498" s="135">
        <f t="shared" si="137"/>
        <v>0</v>
      </c>
      <c r="W498" s="135">
        <f t="shared" si="137"/>
        <v>0</v>
      </c>
      <c r="X498" s="135">
        <f t="shared" si="137"/>
        <v>0</v>
      </c>
      <c r="Y498" s="135">
        <f t="shared" si="137"/>
        <v>0</v>
      </c>
      <c r="Z498" s="135">
        <f t="shared" si="137"/>
        <v>0</v>
      </c>
      <c r="AA498" s="135">
        <f t="shared" si="137"/>
        <v>0</v>
      </c>
      <c r="AB498" s="135">
        <f t="shared" si="137"/>
        <v>0</v>
      </c>
      <c r="AC498" s="135">
        <f t="shared" si="137"/>
        <v>0</v>
      </c>
      <c r="AD498" s="135">
        <f t="shared" si="137"/>
        <v>0</v>
      </c>
      <c r="AE498" s="2"/>
    </row>
    <row r="499" spans="1:51" ht="15" customHeight="1">
      <c r="A499" s="17"/>
      <c r="B499" s="17"/>
      <c r="C499" s="17"/>
      <c r="D499" s="17"/>
      <c r="E499" s="17"/>
      <c r="F499" s="17"/>
      <c r="G499" s="17"/>
      <c r="H499" s="17"/>
      <c r="I499" s="17"/>
      <c r="J499" s="17"/>
      <c r="K499" s="17"/>
      <c r="L499" s="17"/>
      <c r="M499" s="17"/>
      <c r="N499" s="17"/>
      <c r="O499" s="17"/>
      <c r="P499" s="17"/>
      <c r="Q499" s="17"/>
      <c r="R499" s="17"/>
      <c r="S499" s="17"/>
      <c r="T499" s="17"/>
      <c r="U499" s="17"/>
      <c r="V499" s="17"/>
      <c r="W499" s="17"/>
      <c r="X499" s="17"/>
      <c r="Y499" s="17"/>
      <c r="Z499" s="17"/>
      <c r="AA499" s="17"/>
      <c r="AB499" s="17"/>
      <c r="AC499" s="17"/>
      <c r="AD499" s="17"/>
      <c r="AE499" s="2"/>
    </row>
    <row r="500" spans="1:51" ht="24" customHeight="1">
      <c r="A500" s="18"/>
      <c r="B500" s="12"/>
      <c r="C500" s="505" t="s">
        <v>5117</v>
      </c>
      <c r="D500" s="505"/>
      <c r="E500" s="505"/>
      <c r="F500" s="505"/>
      <c r="G500" s="505"/>
      <c r="H500" s="505"/>
      <c r="I500" s="505"/>
      <c r="J500" s="505"/>
      <c r="K500" s="505"/>
      <c r="L500" s="505"/>
      <c r="M500" s="505"/>
      <c r="N500" s="505"/>
      <c r="O500" s="505"/>
      <c r="P500" s="505"/>
      <c r="Q500" s="505"/>
      <c r="R500" s="505"/>
      <c r="S500" s="505"/>
      <c r="T500" s="505"/>
      <c r="U500" s="505"/>
      <c r="V500" s="505"/>
      <c r="W500" s="505"/>
      <c r="X500" s="505"/>
      <c r="Y500" s="505"/>
      <c r="Z500" s="505"/>
      <c r="AA500" s="505"/>
      <c r="AB500" s="505"/>
      <c r="AC500" s="505"/>
      <c r="AD500" s="505"/>
      <c r="AE500" s="2"/>
    </row>
    <row r="501" spans="1:51" ht="60" customHeight="1">
      <c r="A501" s="18"/>
      <c r="B501" s="28"/>
      <c r="C501" s="564"/>
      <c r="D501" s="565"/>
      <c r="E501" s="565"/>
      <c r="F501" s="565"/>
      <c r="G501" s="565"/>
      <c r="H501" s="565"/>
      <c r="I501" s="565"/>
      <c r="J501" s="565"/>
      <c r="K501" s="565"/>
      <c r="L501" s="565"/>
      <c r="M501" s="565"/>
      <c r="N501" s="565"/>
      <c r="O501" s="565"/>
      <c r="P501" s="565"/>
      <c r="Q501" s="565"/>
      <c r="R501" s="565"/>
      <c r="S501" s="565"/>
      <c r="T501" s="565"/>
      <c r="U501" s="565"/>
      <c r="V501" s="565"/>
      <c r="W501" s="565"/>
      <c r="X501" s="565"/>
      <c r="Y501" s="565"/>
      <c r="Z501" s="565"/>
      <c r="AA501" s="565"/>
      <c r="AB501" s="565"/>
      <c r="AC501" s="565"/>
      <c r="AD501" s="566"/>
      <c r="AE501" s="2"/>
    </row>
    <row r="502" spans="1:51" ht="15" customHeight="1">
      <c r="A502" s="18"/>
      <c r="B502" s="470" t="str">
        <f>IF(FE434=0,"", IF(FE434=1,_xlfn.CONCAT("Error: Verificar la información registrada tomando en cuenta la instrucción ",FF434,"."),_xlfn.CONCAT("Error: Verificar la información registrada tomando en cuenta las instrucciones ",FF434,)))</f>
        <v/>
      </c>
      <c r="C502" s="470"/>
      <c r="D502" s="470"/>
      <c r="E502" s="470"/>
      <c r="F502" s="470"/>
      <c r="G502" s="470"/>
      <c r="H502" s="470"/>
      <c r="I502" s="470"/>
      <c r="J502" s="470"/>
      <c r="K502" s="470"/>
      <c r="L502" s="470"/>
      <c r="M502" s="470"/>
      <c r="N502" s="470"/>
      <c r="O502" s="470"/>
      <c r="P502" s="470"/>
      <c r="Q502" s="470"/>
      <c r="R502" s="470"/>
      <c r="S502" s="470"/>
      <c r="T502" s="470"/>
      <c r="U502" s="470"/>
      <c r="V502" s="470"/>
      <c r="W502" s="470"/>
      <c r="X502" s="470"/>
      <c r="Y502" s="470"/>
      <c r="Z502" s="470"/>
      <c r="AA502" s="470"/>
      <c r="AB502" s="470"/>
      <c r="AC502" s="470"/>
      <c r="AD502" s="470"/>
      <c r="AE502" s="2"/>
    </row>
    <row r="503" spans="1:51" ht="15" customHeight="1">
      <c r="A503" s="18"/>
      <c r="B503" s="471" t="str">
        <f>IF(FV459=0,"","Error: Debe completar toda la información requerida.")</f>
        <v/>
      </c>
      <c r="C503" s="471"/>
      <c r="D503" s="471"/>
      <c r="E503" s="471"/>
      <c r="F503" s="471"/>
      <c r="G503" s="471"/>
      <c r="H503" s="471"/>
      <c r="I503" s="471"/>
      <c r="J503" s="471"/>
      <c r="K503" s="471"/>
      <c r="L503" s="471"/>
      <c r="M503" s="471"/>
      <c r="N503" s="471"/>
      <c r="O503" s="471"/>
      <c r="P503" s="471"/>
      <c r="Q503" s="471"/>
      <c r="R503" s="471"/>
      <c r="S503" s="471"/>
      <c r="T503" s="471"/>
      <c r="U503" s="471"/>
      <c r="V503" s="471"/>
      <c r="W503" s="471"/>
      <c r="X503" s="471"/>
      <c r="Y503" s="471"/>
      <c r="Z503" s="471"/>
      <c r="AA503" s="471"/>
      <c r="AB503" s="471"/>
      <c r="AC503" s="471"/>
      <c r="AD503" s="471"/>
      <c r="AE503" s="2"/>
    </row>
    <row r="504" spans="1:51" ht="15" customHeight="1">
      <c r="A504" s="18"/>
      <c r="AE504" s="2"/>
    </row>
    <row r="505" spans="1:51" ht="15" customHeight="1">
      <c r="A505" s="18"/>
      <c r="AE505" s="2"/>
    </row>
    <row r="506" spans="1:51" ht="15" customHeight="1">
      <c r="A506" s="18"/>
      <c r="AE506" s="2"/>
    </row>
    <row r="507" spans="1:51" ht="15" customHeight="1" thickBot="1">
      <c r="A507" s="18"/>
      <c r="B507" s="51"/>
      <c r="C507" s="51"/>
      <c r="D507" s="51"/>
      <c r="E507" s="51"/>
      <c r="F507" s="51"/>
      <c r="G507" s="51"/>
      <c r="H507" s="51"/>
      <c r="I507" s="51"/>
      <c r="J507" s="51"/>
      <c r="K507" s="51"/>
      <c r="L507" s="51"/>
      <c r="M507" s="51"/>
      <c r="N507" s="51"/>
      <c r="O507" s="51"/>
      <c r="P507" s="51"/>
      <c r="Q507" s="51"/>
      <c r="R507" s="51"/>
      <c r="S507" s="197"/>
      <c r="T507" s="197"/>
      <c r="U507" s="197"/>
      <c r="V507" s="197"/>
      <c r="W507" s="197"/>
      <c r="X507" s="197"/>
      <c r="Y507" s="197"/>
      <c r="Z507" s="197"/>
      <c r="AA507" s="197"/>
      <c r="AB507" s="197"/>
      <c r="AC507" s="197"/>
      <c r="AD507" s="197"/>
      <c r="AE507" s="2"/>
    </row>
    <row r="508" spans="1:51" ht="15" customHeight="1" thickBot="1">
      <c r="A508" s="45" t="s">
        <v>5054</v>
      </c>
      <c r="B508" s="614" t="s">
        <v>6551</v>
      </c>
      <c r="C508" s="615"/>
      <c r="D508" s="615"/>
      <c r="E508" s="615"/>
      <c r="F508" s="615"/>
      <c r="G508" s="615"/>
      <c r="H508" s="615"/>
      <c r="I508" s="615"/>
      <c r="J508" s="615"/>
      <c r="K508" s="615"/>
      <c r="L508" s="615"/>
      <c r="M508" s="615"/>
      <c r="N508" s="615"/>
      <c r="O508" s="615"/>
      <c r="P508" s="615"/>
      <c r="Q508" s="615"/>
      <c r="R508" s="615"/>
      <c r="S508" s="615"/>
      <c r="T508" s="615"/>
      <c r="U508" s="615"/>
      <c r="V508" s="615"/>
      <c r="W508" s="615"/>
      <c r="X508" s="615"/>
      <c r="Y508" s="615"/>
      <c r="Z508" s="615"/>
      <c r="AA508" s="615"/>
      <c r="AB508" s="615"/>
      <c r="AC508" s="615"/>
      <c r="AD508" s="616"/>
      <c r="AE508" s="2"/>
    </row>
    <row r="509" spans="1:51" ht="15" customHeight="1">
      <c r="A509" s="18"/>
      <c r="B509" s="652" t="s">
        <v>5056</v>
      </c>
      <c r="C509" s="653"/>
      <c r="D509" s="653"/>
      <c r="E509" s="653"/>
      <c r="F509" s="653"/>
      <c r="G509" s="653"/>
      <c r="H509" s="653"/>
      <c r="I509" s="653"/>
      <c r="J509" s="653"/>
      <c r="K509" s="653"/>
      <c r="L509" s="653"/>
      <c r="M509" s="653"/>
      <c r="N509" s="653"/>
      <c r="O509" s="653"/>
      <c r="P509" s="653"/>
      <c r="Q509" s="653"/>
      <c r="R509" s="653"/>
      <c r="S509" s="653"/>
      <c r="T509" s="653"/>
      <c r="U509" s="653"/>
      <c r="V509" s="653"/>
      <c r="W509" s="653"/>
      <c r="X509" s="653"/>
      <c r="Y509" s="653"/>
      <c r="Z509" s="653"/>
      <c r="AA509" s="653"/>
      <c r="AB509" s="653"/>
      <c r="AC509" s="653"/>
      <c r="AD509" s="654"/>
      <c r="AE509" s="2"/>
    </row>
    <row r="510" spans="1:51" s="3" customFormat="1" ht="33.75" customHeight="1">
      <c r="A510" s="18"/>
      <c r="B510" s="149"/>
      <c r="C510" s="492" t="s">
        <v>6552</v>
      </c>
      <c r="D510" s="492"/>
      <c r="E510" s="492"/>
      <c r="F510" s="492"/>
      <c r="G510" s="492"/>
      <c r="H510" s="492"/>
      <c r="I510" s="492"/>
      <c r="J510" s="492"/>
      <c r="K510" s="492"/>
      <c r="L510" s="492"/>
      <c r="M510" s="492"/>
      <c r="N510" s="492"/>
      <c r="O510" s="492"/>
      <c r="P510" s="492"/>
      <c r="Q510" s="492"/>
      <c r="R510" s="492"/>
      <c r="S510" s="492"/>
      <c r="T510" s="492"/>
      <c r="U510" s="492"/>
      <c r="V510" s="492"/>
      <c r="W510" s="492"/>
      <c r="X510" s="492"/>
      <c r="Y510" s="492"/>
      <c r="Z510" s="492"/>
      <c r="AA510" s="492"/>
      <c r="AB510" s="492"/>
      <c r="AC510" s="492"/>
      <c r="AD510" s="633"/>
      <c r="AE510" s="2"/>
      <c r="AF510" s="110"/>
    </row>
    <row r="511" spans="1:51" s="3" customFormat="1" ht="46.5" customHeight="1">
      <c r="A511" s="18"/>
      <c r="B511" s="170"/>
      <c r="C511" s="492" t="s">
        <v>6553</v>
      </c>
      <c r="D511" s="492"/>
      <c r="E511" s="492"/>
      <c r="F511" s="492"/>
      <c r="G511" s="492"/>
      <c r="H511" s="492"/>
      <c r="I511" s="492"/>
      <c r="J511" s="492"/>
      <c r="K511" s="492"/>
      <c r="L511" s="492"/>
      <c r="M511" s="492"/>
      <c r="N511" s="492"/>
      <c r="O511" s="492"/>
      <c r="P511" s="492"/>
      <c r="Q511" s="492"/>
      <c r="R511" s="492"/>
      <c r="S511" s="492"/>
      <c r="T511" s="492"/>
      <c r="U511" s="492"/>
      <c r="V511" s="492"/>
      <c r="W511" s="492"/>
      <c r="X511" s="492"/>
      <c r="Y511" s="492"/>
      <c r="Z511" s="492"/>
      <c r="AA511" s="492"/>
      <c r="AB511" s="492"/>
      <c r="AC511" s="492"/>
      <c r="AD511" s="493"/>
      <c r="AE511" s="2"/>
      <c r="AF511" s="110"/>
    </row>
    <row r="512" spans="1:51" s="3" customFormat="1" ht="15" customHeight="1">
      <c r="A512" s="18"/>
      <c r="B512" s="337"/>
      <c r="C512" s="505" t="s">
        <v>6395</v>
      </c>
      <c r="D512" s="505"/>
      <c r="E512" s="505"/>
      <c r="F512" s="505"/>
      <c r="G512" s="505"/>
      <c r="H512" s="505"/>
      <c r="I512" s="505"/>
      <c r="J512" s="505"/>
      <c r="K512" s="505"/>
      <c r="L512" s="505"/>
      <c r="M512" s="505"/>
      <c r="N512" s="505"/>
      <c r="O512" s="505"/>
      <c r="P512" s="505"/>
      <c r="Q512" s="505"/>
      <c r="R512" s="505"/>
      <c r="S512" s="505"/>
      <c r="T512" s="505"/>
      <c r="U512" s="505"/>
      <c r="V512" s="505"/>
      <c r="W512" s="505"/>
      <c r="X512" s="505"/>
      <c r="Y512" s="505"/>
      <c r="Z512" s="505"/>
      <c r="AA512" s="505"/>
      <c r="AB512" s="505"/>
      <c r="AC512" s="505"/>
      <c r="AD512" s="506"/>
      <c r="AE512" s="2"/>
      <c r="AF512" s="110"/>
    </row>
    <row r="513" spans="1:78" s="144" customFormat="1" ht="15" customHeight="1">
      <c r="A513" s="18"/>
      <c r="B513" s="290"/>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c r="AA513" s="31"/>
      <c r="AB513" s="31"/>
      <c r="AC513" s="31"/>
      <c r="AD513" s="31"/>
      <c r="AE513" s="2"/>
      <c r="AF513" s="262"/>
    </row>
    <row r="514" spans="1:78" ht="24" customHeight="1">
      <c r="A514" s="18" t="s">
        <v>6554</v>
      </c>
      <c r="B514" s="624" t="s">
        <v>6555</v>
      </c>
      <c r="C514" s="624"/>
      <c r="D514" s="624"/>
      <c r="E514" s="624"/>
      <c r="F514" s="624"/>
      <c r="G514" s="624"/>
      <c r="H514" s="624"/>
      <c r="I514" s="624"/>
      <c r="J514" s="624"/>
      <c r="K514" s="624"/>
      <c r="L514" s="624"/>
      <c r="M514" s="624"/>
      <c r="N514" s="624"/>
      <c r="O514" s="624"/>
      <c r="P514" s="624"/>
      <c r="Q514" s="624"/>
      <c r="R514" s="624"/>
      <c r="S514" s="624"/>
      <c r="T514" s="624"/>
      <c r="U514" s="624"/>
      <c r="V514" s="624"/>
      <c r="W514" s="624"/>
      <c r="X514" s="624"/>
      <c r="Y514" s="624"/>
      <c r="Z514" s="624"/>
      <c r="AA514" s="624"/>
      <c r="AB514" s="624"/>
      <c r="AC514" s="624"/>
      <c r="AD514" s="624"/>
      <c r="AE514" s="2"/>
      <c r="AH514" s="522" t="s">
        <v>5066</v>
      </c>
      <c r="AI514" s="522"/>
      <c r="AJ514" s="522" t="s">
        <v>5067</v>
      </c>
      <c r="AK514" s="522"/>
      <c r="AL514" s="522" t="s">
        <v>5068</v>
      </c>
      <c r="AM514" s="522"/>
    </row>
    <row r="515" spans="1:78" ht="36" customHeight="1">
      <c r="A515" s="60"/>
      <c r="B515" s="46"/>
      <c r="C515" s="492" t="s">
        <v>6556</v>
      </c>
      <c r="D515" s="492"/>
      <c r="E515" s="492"/>
      <c r="F515" s="492"/>
      <c r="G515" s="492"/>
      <c r="H515" s="492"/>
      <c r="I515" s="492"/>
      <c r="J515" s="492"/>
      <c r="K515" s="492"/>
      <c r="L515" s="492"/>
      <c r="M515" s="492"/>
      <c r="N515" s="492"/>
      <c r="O515" s="492"/>
      <c r="P515" s="492"/>
      <c r="Q515" s="492"/>
      <c r="R515" s="492"/>
      <c r="S515" s="492"/>
      <c r="T515" s="492"/>
      <c r="U515" s="492"/>
      <c r="V515" s="492"/>
      <c r="W515" s="492"/>
      <c r="X515" s="492"/>
      <c r="Y515" s="492"/>
      <c r="Z515" s="492"/>
      <c r="AA515" s="492"/>
      <c r="AB515" s="492"/>
      <c r="AC515" s="492"/>
      <c r="AD515" s="492"/>
      <c r="AE515" s="2"/>
      <c r="AH515" s="522">
        <f>COUNTBLANK(O526:AD537)</f>
        <v>192</v>
      </c>
      <c r="AI515" s="522"/>
      <c r="AJ515" s="522">
        <v>192</v>
      </c>
      <c r="AK515" s="522"/>
      <c r="AL515" s="522">
        <v>0</v>
      </c>
      <c r="AM515" s="522"/>
    </row>
    <row r="516" spans="1:78" ht="22.5" customHeight="1">
      <c r="A516" s="102"/>
      <c r="B516" s="46"/>
      <c r="C516" s="492" t="s">
        <v>6557</v>
      </c>
      <c r="D516" s="492"/>
      <c r="E516" s="492"/>
      <c r="F516" s="492"/>
      <c r="G516" s="492"/>
      <c r="H516" s="492"/>
      <c r="I516" s="492"/>
      <c r="J516" s="492"/>
      <c r="K516" s="492"/>
      <c r="L516" s="492"/>
      <c r="M516" s="492"/>
      <c r="N516" s="492"/>
      <c r="O516" s="492"/>
      <c r="P516" s="492"/>
      <c r="Q516" s="492"/>
      <c r="R516" s="492"/>
      <c r="S516" s="492"/>
      <c r="T516" s="492"/>
      <c r="U516" s="492"/>
      <c r="V516" s="492"/>
      <c r="W516" s="492"/>
      <c r="X516" s="492"/>
      <c r="Y516" s="492"/>
      <c r="Z516" s="492"/>
      <c r="AA516" s="492"/>
      <c r="AB516" s="492"/>
      <c r="AC516" s="492"/>
      <c r="AD516" s="492"/>
      <c r="AE516" s="2"/>
      <c r="AJ516">
        <f>AJ515-16</f>
        <v>176</v>
      </c>
    </row>
    <row r="517" spans="1:78" ht="36" customHeight="1">
      <c r="A517" s="102"/>
      <c r="B517" s="46"/>
      <c r="C517" s="594" t="s">
        <v>6558</v>
      </c>
      <c r="D517" s="594"/>
      <c r="E517" s="594"/>
      <c r="F517" s="594"/>
      <c r="G517" s="594"/>
      <c r="H517" s="594"/>
      <c r="I517" s="594"/>
      <c r="J517" s="594"/>
      <c r="K517" s="594"/>
      <c r="L517" s="594"/>
      <c r="M517" s="594"/>
      <c r="N517" s="594"/>
      <c r="O517" s="594"/>
      <c r="P517" s="594"/>
      <c r="Q517" s="594"/>
      <c r="R517" s="594"/>
      <c r="S517" s="594"/>
      <c r="T517" s="594"/>
      <c r="U517" s="594"/>
      <c r="V517" s="594"/>
      <c r="W517" s="594"/>
      <c r="X517" s="594"/>
      <c r="Y517" s="594"/>
      <c r="Z517" s="594"/>
      <c r="AA517" s="594"/>
      <c r="AB517" s="594"/>
      <c r="AC517" s="594"/>
      <c r="AD517" s="594"/>
      <c r="AE517" s="2"/>
    </row>
    <row r="518" spans="1:78" s="38" customFormat="1" ht="24" customHeight="1">
      <c r="A518" s="60"/>
      <c r="B518" s="61"/>
      <c r="C518" s="492" t="s">
        <v>6559</v>
      </c>
      <c r="D518" s="492"/>
      <c r="E518" s="492"/>
      <c r="F518" s="492"/>
      <c r="G518" s="492"/>
      <c r="H518" s="492"/>
      <c r="I518" s="492"/>
      <c r="J518" s="492"/>
      <c r="K518" s="492"/>
      <c r="L518" s="492"/>
      <c r="M518" s="492"/>
      <c r="N518" s="492"/>
      <c r="O518" s="492"/>
      <c r="P518" s="492"/>
      <c r="Q518" s="492"/>
      <c r="R518" s="492"/>
      <c r="S518" s="492"/>
      <c r="T518" s="492"/>
      <c r="U518" s="492"/>
      <c r="V518" s="492"/>
      <c r="W518" s="492"/>
      <c r="X518" s="492"/>
      <c r="Y518" s="492"/>
      <c r="Z518" s="492"/>
      <c r="AA518" s="492"/>
      <c r="AB518" s="492"/>
      <c r="AC518" s="492"/>
      <c r="AD518" s="492"/>
      <c r="AE518" s="2"/>
      <c r="AF518" s="169"/>
    </row>
    <row r="519" spans="1:78" s="144" customFormat="1" ht="15" customHeight="1">
      <c r="A519" s="18"/>
      <c r="B519" s="197"/>
      <c r="C519" s="197"/>
      <c r="D519" s="197"/>
      <c r="E519" s="197"/>
      <c r="F519" s="197"/>
      <c r="G519" s="197"/>
      <c r="H519" s="197"/>
      <c r="I519" s="197"/>
      <c r="J519" s="197"/>
      <c r="K519" s="197"/>
      <c r="L519" s="197"/>
      <c r="M519" s="197"/>
      <c r="N519" s="197"/>
      <c r="O519" s="197"/>
      <c r="P519" s="197"/>
      <c r="Q519" s="197"/>
      <c r="R519" s="197"/>
      <c r="S519" s="197"/>
      <c r="T519" s="197"/>
      <c r="U519" s="197"/>
      <c r="V519" s="197"/>
      <c r="W519" s="197"/>
      <c r="X519" s="197"/>
      <c r="Y519" s="197"/>
      <c r="Z519" s="197"/>
      <c r="AA519" s="197"/>
      <c r="AB519" s="197"/>
      <c r="AC519" s="197"/>
      <c r="AD519" s="197"/>
      <c r="AE519" s="2"/>
      <c r="AF519" s="262"/>
    </row>
    <row r="520" spans="1:78" s="144" customFormat="1" ht="15" customHeight="1">
      <c r="A520" s="18"/>
      <c r="B520" s="197"/>
      <c r="C520" s="15" t="s">
        <v>6560</v>
      </c>
      <c r="D520" s="197"/>
      <c r="E520" s="197"/>
      <c r="F520" s="197"/>
      <c r="G520" s="197"/>
      <c r="H520" s="197"/>
      <c r="I520" s="197"/>
      <c r="J520" s="197"/>
      <c r="K520" s="197"/>
      <c r="L520" s="197"/>
      <c r="M520" s="197"/>
      <c r="N520" s="197"/>
      <c r="O520" s="197"/>
      <c r="P520" s="197"/>
      <c r="Q520" s="197"/>
      <c r="R520" s="197"/>
      <c r="S520" s="197"/>
      <c r="T520" s="197"/>
      <c r="U520" s="197"/>
      <c r="V520" s="197"/>
      <c r="W520" s="197"/>
      <c r="X520" s="197"/>
      <c r="Y520" s="197"/>
      <c r="Z520" s="197"/>
      <c r="AA520" s="197"/>
      <c r="AB520" s="197"/>
      <c r="AC520" s="197"/>
      <c r="AD520" s="197"/>
      <c r="AE520" s="2"/>
      <c r="AF520" s="262"/>
    </row>
    <row r="521" spans="1:78" s="144" customFormat="1" ht="15" customHeight="1">
      <c r="A521" s="18"/>
      <c r="B521" s="197"/>
      <c r="C521" s="197"/>
      <c r="D521" s="197"/>
      <c r="E521" s="197"/>
      <c r="F521" s="197"/>
      <c r="G521" s="197"/>
      <c r="H521" s="197"/>
      <c r="I521" s="197"/>
      <c r="J521" s="197"/>
      <c r="K521" s="197"/>
      <c r="L521" s="197"/>
      <c r="M521" s="197"/>
      <c r="N521" s="197"/>
      <c r="O521" s="197"/>
      <c r="P521" s="197"/>
      <c r="Q521" s="197"/>
      <c r="R521" s="197"/>
      <c r="S521" s="197"/>
      <c r="T521" s="197"/>
      <c r="U521" s="197"/>
      <c r="V521" s="197"/>
      <c r="W521" s="197"/>
      <c r="X521" s="197"/>
      <c r="Y521" s="197"/>
      <c r="Z521" s="197"/>
      <c r="AA521" s="197"/>
      <c r="AB521" s="197"/>
      <c r="AC521" s="197"/>
      <c r="AD521" s="197"/>
      <c r="AE521" s="2"/>
      <c r="AF521" s="262"/>
    </row>
    <row r="522" spans="1:78" s="144" customFormat="1" ht="24" customHeight="1">
      <c r="A522" s="18"/>
      <c r="B522" s="197"/>
      <c r="C522" s="604" t="s">
        <v>6561</v>
      </c>
      <c r="D522" s="605"/>
      <c r="E522" s="605"/>
      <c r="F522" s="605"/>
      <c r="G522" s="605"/>
      <c r="H522" s="605"/>
      <c r="I522" s="605"/>
      <c r="J522" s="605"/>
      <c r="K522" s="605"/>
      <c r="L522" s="605"/>
      <c r="M522" s="605"/>
      <c r="N522" s="606"/>
      <c r="O522" s="442" t="s">
        <v>6562</v>
      </c>
      <c r="P522" s="443"/>
      <c r="Q522" s="443"/>
      <c r="R522" s="443"/>
      <c r="S522" s="443"/>
      <c r="T522" s="443"/>
      <c r="U522" s="443"/>
      <c r="V522" s="443"/>
      <c r="W522" s="443"/>
      <c r="X522" s="443"/>
      <c r="Y522" s="443"/>
      <c r="Z522" s="443"/>
      <c r="AA522" s="443"/>
      <c r="AB522" s="443"/>
      <c r="AC522" s="443"/>
      <c r="AD522" s="444"/>
      <c r="AE522" s="2"/>
      <c r="AF522" s="262"/>
    </row>
    <row r="523" spans="1:78" s="144" customFormat="1" ht="15" customHeight="1">
      <c r="A523" s="18"/>
      <c r="B523" s="197"/>
      <c r="C523" s="816"/>
      <c r="D523" s="817"/>
      <c r="E523" s="817"/>
      <c r="F523" s="817"/>
      <c r="G523" s="817"/>
      <c r="H523" s="817"/>
      <c r="I523" s="817"/>
      <c r="J523" s="817"/>
      <c r="K523" s="817"/>
      <c r="L523" s="817"/>
      <c r="M523" s="817"/>
      <c r="N523" s="818"/>
      <c r="O523" s="883" t="s">
        <v>6370</v>
      </c>
      <c r="P523" s="884"/>
      <c r="Q523" s="884"/>
      <c r="R523" s="885"/>
      <c r="S523" s="460" t="s">
        <v>6371</v>
      </c>
      <c r="T523" s="461"/>
      <c r="U523" s="461"/>
      <c r="V523" s="461"/>
      <c r="W523" s="461"/>
      <c r="X523" s="461"/>
      <c r="Y523" s="461"/>
      <c r="Z523" s="461"/>
      <c r="AA523" s="461"/>
      <c r="AB523" s="461"/>
      <c r="AC523" s="461"/>
      <c r="AD523" s="462"/>
      <c r="AE523" s="2"/>
      <c r="AF523" s="262"/>
    </row>
    <row r="524" spans="1:78" s="144" customFormat="1" ht="36" customHeight="1">
      <c r="A524" s="18"/>
      <c r="B524" s="197"/>
      <c r="C524" s="816"/>
      <c r="D524" s="817"/>
      <c r="E524" s="817"/>
      <c r="F524" s="817"/>
      <c r="G524" s="817"/>
      <c r="H524" s="817"/>
      <c r="I524" s="817"/>
      <c r="J524" s="817"/>
      <c r="K524" s="817"/>
      <c r="L524" s="817"/>
      <c r="M524" s="817"/>
      <c r="N524" s="818"/>
      <c r="O524" s="886"/>
      <c r="P524" s="887"/>
      <c r="Q524" s="887"/>
      <c r="R524" s="888"/>
      <c r="S524" s="460" t="s">
        <v>6374</v>
      </c>
      <c r="T524" s="461"/>
      <c r="U524" s="461"/>
      <c r="V524" s="462"/>
      <c r="W524" s="460" t="s">
        <v>6375</v>
      </c>
      <c r="X524" s="461"/>
      <c r="Y524" s="461"/>
      <c r="Z524" s="462"/>
      <c r="AA524" s="460" t="s">
        <v>6348</v>
      </c>
      <c r="AB524" s="461"/>
      <c r="AC524" s="461"/>
      <c r="AD524" s="462"/>
      <c r="AE524" s="2"/>
      <c r="AF524" s="262"/>
      <c r="AH524" s="522" t="s">
        <v>6542</v>
      </c>
      <c r="AI524" s="522"/>
      <c r="AJ524" s="522"/>
      <c r="AK524" s="522"/>
      <c r="AL524" s="522"/>
      <c r="AM524" s="522"/>
      <c r="AN524" s="522"/>
      <c r="AO524" s="522"/>
      <c r="AP524" s="909"/>
      <c r="AQ524" s="522" t="s">
        <v>6543</v>
      </c>
      <c r="AR524" s="522"/>
      <c r="AS524" s="522"/>
      <c r="AT524" s="522"/>
      <c r="AU524" s="522"/>
      <c r="AV524" s="522"/>
      <c r="AW524" s="522"/>
      <c r="AX524" s="522"/>
      <c r="AY524" s="909"/>
      <c r="AZ524" s="522" t="s">
        <v>6549</v>
      </c>
      <c r="BA524" s="522"/>
      <c r="BB524" s="522"/>
      <c r="BC524" s="522"/>
      <c r="BD524" s="522"/>
      <c r="BE524" s="522"/>
      <c r="BF524" s="522"/>
      <c r="BG524" s="522"/>
      <c r="BH524" s="909"/>
      <c r="BI524" s="524" t="s">
        <v>6550</v>
      </c>
      <c r="BJ524" s="525"/>
      <c r="BK524" s="525"/>
      <c r="BL524" s="525"/>
      <c r="BM524" s="525"/>
      <c r="BN524" s="525"/>
      <c r="BO524" s="525"/>
      <c r="BP524" s="526"/>
      <c r="BQ524" s="909"/>
      <c r="BR524" s="522" t="s">
        <v>5088</v>
      </c>
      <c r="BS524" s="522"/>
      <c r="BT524" s="522"/>
    </row>
    <row r="525" spans="1:78" s="144" customFormat="1" ht="72" customHeight="1">
      <c r="A525" s="18"/>
      <c r="B525" s="197"/>
      <c r="C525" s="607"/>
      <c r="D525" s="608"/>
      <c r="E525" s="608"/>
      <c r="F525" s="608"/>
      <c r="G525" s="608"/>
      <c r="H525" s="608"/>
      <c r="I525" s="608"/>
      <c r="J525" s="608"/>
      <c r="K525" s="608"/>
      <c r="L525" s="608"/>
      <c r="M525" s="608"/>
      <c r="N525" s="609"/>
      <c r="O525" s="285" t="s">
        <v>5090</v>
      </c>
      <c r="P525" s="287" t="s">
        <v>5757</v>
      </c>
      <c r="Q525" s="287" t="s">
        <v>5758</v>
      </c>
      <c r="R525" s="287" t="s">
        <v>6321</v>
      </c>
      <c r="S525" s="285" t="s">
        <v>5090</v>
      </c>
      <c r="T525" s="287" t="s">
        <v>5757</v>
      </c>
      <c r="U525" s="287" t="s">
        <v>5758</v>
      </c>
      <c r="V525" s="287" t="s">
        <v>6321</v>
      </c>
      <c r="W525" s="285" t="s">
        <v>5090</v>
      </c>
      <c r="X525" s="287" t="s">
        <v>5757</v>
      </c>
      <c r="Y525" s="287" t="s">
        <v>5758</v>
      </c>
      <c r="Z525" s="287" t="s">
        <v>6321</v>
      </c>
      <c r="AA525" s="285" t="s">
        <v>5090</v>
      </c>
      <c r="AB525" s="287" t="s">
        <v>5757</v>
      </c>
      <c r="AC525" s="287" t="s">
        <v>5758</v>
      </c>
      <c r="AD525" s="287" t="s">
        <v>6321</v>
      </c>
      <c r="AE525" s="2"/>
      <c r="AF525" s="262"/>
      <c r="AH525" s="522" t="s">
        <v>5093</v>
      </c>
      <c r="AI525" s="522"/>
      <c r="AJ525" s="522" t="s">
        <v>5094</v>
      </c>
      <c r="AK525" s="522"/>
      <c r="AL525" s="522" t="s">
        <v>5095</v>
      </c>
      <c r="AM525" s="522"/>
      <c r="AN525" s="522" t="s">
        <v>5096</v>
      </c>
      <c r="AO525" s="522"/>
      <c r="AP525" s="909"/>
      <c r="AQ525" s="522" t="s">
        <v>5093</v>
      </c>
      <c r="AR525" s="522"/>
      <c r="AS525" s="522" t="s">
        <v>5094</v>
      </c>
      <c r="AT525" s="522"/>
      <c r="AU525" s="522" t="s">
        <v>5095</v>
      </c>
      <c r="AV525" s="522"/>
      <c r="AW525" s="522" t="s">
        <v>5096</v>
      </c>
      <c r="AX525" s="522"/>
      <c r="AY525" s="909"/>
      <c r="AZ525" s="522" t="s">
        <v>5093</v>
      </c>
      <c r="BA525" s="522"/>
      <c r="BB525" s="522" t="s">
        <v>5094</v>
      </c>
      <c r="BC525" s="522"/>
      <c r="BD525" s="522" t="s">
        <v>5095</v>
      </c>
      <c r="BE525" s="522"/>
      <c r="BF525" s="522" t="s">
        <v>5096</v>
      </c>
      <c r="BG525" s="522"/>
      <c r="BH525" s="909"/>
      <c r="BI525" s="524" t="s">
        <v>5093</v>
      </c>
      <c r="BJ525" s="526"/>
      <c r="BK525" s="524" t="s">
        <v>5094</v>
      </c>
      <c r="BL525" s="526"/>
      <c r="BM525" s="524" t="s">
        <v>5095</v>
      </c>
      <c r="BN525" s="526"/>
      <c r="BO525" s="524" t="s">
        <v>5096</v>
      </c>
      <c r="BP525" s="526"/>
      <c r="BQ525" s="909"/>
      <c r="BR525" s="128" t="s">
        <v>5096</v>
      </c>
      <c r="BS525" s="128" t="s">
        <v>5097</v>
      </c>
      <c r="BT525" s="128" t="s">
        <v>5098</v>
      </c>
      <c r="BV525" s="522" t="s">
        <v>6383</v>
      </c>
      <c r="BW525" s="522"/>
      <c r="BY525" s="860" t="s">
        <v>5104</v>
      </c>
      <c r="BZ525" s="860"/>
    </row>
    <row r="526" spans="1:78" s="144" customFormat="1" ht="15" customHeight="1">
      <c r="A526" s="18"/>
      <c r="B526" s="197"/>
      <c r="C526" s="48" t="s">
        <v>4992</v>
      </c>
      <c r="D526" s="580" t="s">
        <v>6563</v>
      </c>
      <c r="E526" s="580"/>
      <c r="F526" s="580"/>
      <c r="G526" s="580"/>
      <c r="H526" s="580"/>
      <c r="I526" s="580"/>
      <c r="J526" s="580"/>
      <c r="K526" s="580"/>
      <c r="L526" s="580"/>
      <c r="M526" s="580"/>
      <c r="N526" s="580"/>
      <c r="O526" s="103"/>
      <c r="P526" s="103"/>
      <c r="Q526" s="103"/>
      <c r="R526" s="103"/>
      <c r="S526" s="103"/>
      <c r="T526" s="103"/>
      <c r="U526" s="103"/>
      <c r="V526" s="103"/>
      <c r="W526" s="103"/>
      <c r="X526" s="103"/>
      <c r="Y526" s="103"/>
      <c r="Z526" s="103"/>
      <c r="AA526" s="103"/>
      <c r="AB526" s="103"/>
      <c r="AC526" s="103"/>
      <c r="AD526" s="103"/>
      <c r="AE526" s="2"/>
      <c r="AF526" s="262"/>
      <c r="AH526" s="522">
        <f>IF(O526="",0,O526)</f>
        <v>0</v>
      </c>
      <c r="AI526" s="522"/>
      <c r="AJ526" s="522">
        <f>COUNTIF(P526:R526,"NS")</f>
        <v>0</v>
      </c>
      <c r="AK526" s="522"/>
      <c r="AL526" s="524">
        <f>IF(COUNTIF(P526:R526,"NA")=COUNTA($P$525:$R$525),+"NA",SUM(P526:R526))</f>
        <v>0</v>
      </c>
      <c r="AM526" s="526"/>
      <c r="AN526" s="522">
        <f>IF($AH$515=$AJ$515,0,IF(OR(AND(AH526=0,AJ526&gt;0),AND(AH526="NS",AL526&gt;0),AND(AH526="NS",AJ526=0,AL526=0)),1,IF(OR(AND(AJ526&gt;=2,AL526&lt;AH526),AND(AH526="NS",AL526=0,AJ526&gt;0),AH526=AL526),0,1)))</f>
        <v>0</v>
      </c>
      <c r="AO526" s="522"/>
      <c r="AP526" s="909"/>
      <c r="AQ526" s="522">
        <f>IF(S526="",0,S526)</f>
        <v>0</v>
      </c>
      <c r="AR526" s="522"/>
      <c r="AS526" s="522">
        <f>COUNTIF(T526:V526,"NS")</f>
        <v>0</v>
      </c>
      <c r="AT526" s="522"/>
      <c r="AU526" s="524">
        <f>IF(COUNTIF(T526:V526,"NA")=COUNTA($T$525:$V$525),"NA",SUM(T526:V526))</f>
        <v>0</v>
      </c>
      <c r="AV526" s="526"/>
      <c r="AW526" s="522">
        <f>IF($AH$515=$AJ$515,0,IF(OR(AND(AQ526=0,AS526&gt;0),AND(AQ526="NS",AU526&gt;0),AND(AQ526="NS",AS526=0,AU526=0)),1,IF(OR(AND(AS526&gt;=2,AU526&lt;AQ526),AND(AQ526="NS",AU526=0,AS526&gt;0),AQ526=AU526),0,1)))</f>
        <v>0</v>
      </c>
      <c r="AX526" s="522"/>
      <c r="AY526" s="909"/>
      <c r="AZ526" s="522">
        <f>IF(W526="",0,W526)</f>
        <v>0</v>
      </c>
      <c r="BA526" s="522"/>
      <c r="BB526" s="522">
        <f>COUNTIF(X526:Z526,"NS")</f>
        <v>0</v>
      </c>
      <c r="BC526" s="522"/>
      <c r="BD526" s="524">
        <f>IF(COUNTIF(X526:Z526,"NA")=COUNTA($X$525:$Z$525),"NA",SUM(X526:Z526))</f>
        <v>0</v>
      </c>
      <c r="BE526" s="526"/>
      <c r="BF526" s="522">
        <f>IF($AH$515=$AJ$515,0,IF(OR(AND(AZ526=0,BB526&gt;0),AND(AZ526="NS",BD526&gt;0),AND(AZ526="NS",BB526=0,BD526=0)),1,IF(OR(AND(BB526&gt;=2,BD526&lt;AZ526),AND(AZ526="NS",BD526=0,BB526&gt;0),AZ526=BD526),0,1)))</f>
        <v>0</v>
      </c>
      <c r="BG526" s="522"/>
      <c r="BH526" s="909"/>
      <c r="BI526" s="524">
        <f>IF(AA526="",0,AA526)</f>
        <v>0</v>
      </c>
      <c r="BJ526" s="526"/>
      <c r="BK526" s="524">
        <f>COUNTIF(AB526:AD526,"NS")</f>
        <v>0</v>
      </c>
      <c r="BL526" s="526"/>
      <c r="BM526" s="524">
        <f>IF(COUNTIF(AB526:AD526,"NA")=COUNTA($AB$525:$AD$525),"NA",SUM(AB526:AD526))</f>
        <v>0</v>
      </c>
      <c r="BN526" s="526"/>
      <c r="BO526" s="524">
        <f>IF($AH$515=$AJ$515,0,IF(OR(AND(BI526=0,BK526&gt;0),AND(BI526="NS",BM526&gt;0),AND(BI526="NS",BK526=0,BM526=0)),1,IF(OR(AND(BK526&gt;=2,BM526&lt;BI526),AND(BI526="NS",BM526=0,BK526&gt;0),BI526=BM526),0,1)))</f>
        <v>0</v>
      </c>
      <c r="BP526" s="526"/>
      <c r="BQ526" s="909"/>
      <c r="BR526" s="114">
        <f>IF(SUM(AN526,AW526,BF526,BO526)&gt;0,1,0)</f>
        <v>0</v>
      </c>
      <c r="BS526" s="113" t="str">
        <f>IF(BR526=0,"", IF(SUM($BR$526:BR526)=1,BT526, IF($BR$538&gt;SUM($BR$526:BR526),_xlfn.CONCAT(", ",BT526), IF($BR$538=SUM($BR$526:BR526),_xlfn.CONCAT(" y ",BT526,".")))))</f>
        <v/>
      </c>
      <c r="BT526" s="119">
        <f>_xlfn.NUMBERVALUE(C526)</f>
        <v>1</v>
      </c>
      <c r="BV526" s="597">
        <f>IF(CNGE_2024_M3_Secc1!$AH$1397=CNGE_2024_M3_Secc1!$AJ$1397,0,IF(CNGE_2024_M3_Secc1!$Y$1404&gt;0,0,1))</f>
        <v>0</v>
      </c>
      <c r="BW526" s="597"/>
      <c r="BY526" s="529">
        <f>IF(OR($AH$515=$AJ$515,AND($BV$526=0,$AH$515=$AL$515),AND($BV$526=1,$AH$515=16)),0,1)</f>
        <v>0</v>
      </c>
      <c r="BZ526" s="529"/>
    </row>
    <row r="527" spans="1:78" s="144" customFormat="1" ht="15" customHeight="1">
      <c r="A527" s="18"/>
      <c r="B527" s="197"/>
      <c r="C527" s="48" t="s">
        <v>4994</v>
      </c>
      <c r="D527" s="580" t="s">
        <v>6564</v>
      </c>
      <c r="E527" s="580"/>
      <c r="F527" s="580"/>
      <c r="G527" s="580"/>
      <c r="H527" s="580"/>
      <c r="I527" s="580"/>
      <c r="J527" s="580"/>
      <c r="K527" s="580"/>
      <c r="L527" s="580"/>
      <c r="M527" s="580"/>
      <c r="N527" s="580"/>
      <c r="O527" s="103"/>
      <c r="P527" s="103"/>
      <c r="Q527" s="103"/>
      <c r="R527" s="103"/>
      <c r="S527" s="103"/>
      <c r="T527" s="103"/>
      <c r="U527" s="103"/>
      <c r="V527" s="103"/>
      <c r="W527" s="103"/>
      <c r="X527" s="103"/>
      <c r="Y527" s="103"/>
      <c r="Z527" s="103"/>
      <c r="AA527" s="103"/>
      <c r="AB527" s="103"/>
      <c r="AC527" s="103"/>
      <c r="AD527" s="103"/>
      <c r="AE527" s="2"/>
      <c r="AF527" s="262"/>
      <c r="AH527" s="522">
        <f t="shared" ref="AH527:AH537" si="138">IF(O527="",0,O527)</f>
        <v>0</v>
      </c>
      <c r="AI527" s="522"/>
      <c r="AJ527" s="522">
        <f t="shared" ref="AJ527:AJ537" si="139">COUNTIF(P527:R527,"NS")</f>
        <v>0</v>
      </c>
      <c r="AK527" s="522"/>
      <c r="AL527" s="524">
        <f t="shared" ref="AL527:AL537" si="140">IF(COUNTIF(P527:R527,"NA")=COUNTA($P$525:$R$525),+"NA",SUM(P527:R527))</f>
        <v>0</v>
      </c>
      <c r="AM527" s="526"/>
      <c r="AN527" s="522">
        <f t="shared" ref="AN527:AN537" si="141">IF($AH$515=$AJ$515,0,IF(OR(AND(AH527=0,AJ527&gt;0),AND(AH527="NS",AL527&gt;0),AND(AH527="NS",AJ527=0,AL527=0)),1,IF(OR(AND(AJ527&gt;=2,AL527&lt;AH527),AND(AH527="NS",AL527=0,AJ527&gt;0),AH527=AL527),0,1)))</f>
        <v>0</v>
      </c>
      <c r="AO527" s="522"/>
      <c r="AP527" s="909"/>
      <c r="AQ527" s="522">
        <f t="shared" ref="AQ527:AQ537" si="142">IF(S527="",0,S527)</f>
        <v>0</v>
      </c>
      <c r="AR527" s="522"/>
      <c r="AS527" s="522">
        <f t="shared" ref="AS527:AS537" si="143">COUNTIF(T527:V527,"NS")</f>
        <v>0</v>
      </c>
      <c r="AT527" s="522"/>
      <c r="AU527" s="524">
        <f t="shared" ref="AU527:AU537" si="144">IF(COUNTIF(T527:V527,"NA")=COUNTA($T$525:$V$525),"NA",SUM(T527:V527))</f>
        <v>0</v>
      </c>
      <c r="AV527" s="526"/>
      <c r="AW527" s="522">
        <f t="shared" ref="AW527:AW537" si="145">IF($AH$515=$AJ$515,0,IF(OR(AND(AQ527=0,AS527&gt;0),AND(AQ527="NS",AU527&gt;0),AND(AQ527="NS",AS527=0,AU527=0)),1,IF(OR(AND(AS527&gt;=2,AU527&lt;AQ527),AND(AQ527="NS",AU527=0,AS527&gt;0),AQ527=AU527),0,1)))</f>
        <v>0</v>
      </c>
      <c r="AX527" s="522"/>
      <c r="AY527" s="909"/>
      <c r="AZ527" s="522">
        <f t="shared" ref="AZ527:AZ537" si="146">IF(W527="",0,W527)</f>
        <v>0</v>
      </c>
      <c r="BA527" s="522"/>
      <c r="BB527" s="522">
        <f t="shared" ref="BB527:BB537" si="147">COUNTIF(X527:Z527,"NS")</f>
        <v>0</v>
      </c>
      <c r="BC527" s="522"/>
      <c r="BD527" s="524">
        <f t="shared" ref="BD527:BD537" si="148">IF(COUNTIF(X527:Z527,"NA")=COUNTA($X$525:$Z$525),"NA",SUM(X527:Z527))</f>
        <v>0</v>
      </c>
      <c r="BE527" s="526"/>
      <c r="BF527" s="522">
        <f t="shared" ref="BF527:BF537" si="149">IF($AH$515=$AJ$515,0,IF(OR(AND(AZ527=0,BB527&gt;0),AND(AZ527="NS",BD527&gt;0),AND(AZ527="NS",BB527=0,BD527=0)),1,IF(OR(AND(BB527&gt;=2,BD527&lt;AZ527),AND(AZ527="NS",BD527=0,BB527&gt;0),AZ527=BD527),0,1)))</f>
        <v>0</v>
      </c>
      <c r="BG527" s="522"/>
      <c r="BH527" s="909"/>
      <c r="BI527" s="522">
        <f t="shared" ref="BI527:BI537" si="150">IF(AA527="",0,AA527)</f>
        <v>0</v>
      </c>
      <c r="BJ527" s="522"/>
      <c r="BK527" s="522">
        <f t="shared" ref="BK527:BK537" si="151">COUNTIF(AB527:AD527,"NS")</f>
        <v>0</v>
      </c>
      <c r="BL527" s="522"/>
      <c r="BM527" s="524">
        <f t="shared" ref="BM527:BM537" si="152">IF(COUNTIF(AB527:AD527,"NA")=COUNTA($AB$525:$AD$525),"NA",SUM(AB527:AD527))</f>
        <v>0</v>
      </c>
      <c r="BN527" s="526"/>
      <c r="BO527" s="522">
        <f t="shared" ref="BO527:BO537" si="153">IF($AH$515=$AJ$515,0,IF(OR(AND(BI527=0,BK527&gt;0),AND(BI527="NS",BM527&gt;0),AND(BI527="NS",BK527=0,BM527=0)),1,IF(OR(AND(BK527&gt;=2,BM527&lt;BI527),AND(BI527="NS",BM527=0,BK527&gt;0),BI527=BM527),0,1)))</f>
        <v>0</v>
      </c>
      <c r="BP527" s="522"/>
      <c r="BQ527" s="909"/>
      <c r="BR527" s="114">
        <f t="shared" ref="BR527:BR537" si="154">IF(SUM(AN527,AW527,BF527,BO527)&gt;0,1,0)</f>
        <v>0</v>
      </c>
      <c r="BS527" s="113" t="str">
        <f>IF(BR527=0,"", IF(SUM($BR$526:BR527)=1,BT527, IF($BR$538&gt;SUM($BR$526:BR527),_xlfn.CONCAT(", ",BT527), IF($BR$538=SUM($BR$526:BR527),_xlfn.CONCAT(" y ",BT527,".")))))</f>
        <v/>
      </c>
      <c r="BT527" s="119">
        <f t="shared" ref="BT527:BT537" si="155">_xlfn.NUMBERVALUE(C527)</f>
        <v>2</v>
      </c>
    </row>
    <row r="528" spans="1:78" s="144" customFormat="1" ht="15" customHeight="1">
      <c r="A528" s="18"/>
      <c r="B528" s="197"/>
      <c r="C528" s="48" t="s">
        <v>4996</v>
      </c>
      <c r="D528" s="580" t="s">
        <v>6565</v>
      </c>
      <c r="E528" s="580"/>
      <c r="F528" s="580"/>
      <c r="G528" s="580"/>
      <c r="H528" s="580"/>
      <c r="I528" s="580"/>
      <c r="J528" s="580"/>
      <c r="K528" s="580"/>
      <c r="L528" s="580"/>
      <c r="M528" s="580"/>
      <c r="N528" s="580"/>
      <c r="O528" s="103"/>
      <c r="P528" s="103"/>
      <c r="Q528" s="103"/>
      <c r="R528" s="103"/>
      <c r="S528" s="103"/>
      <c r="T528" s="103"/>
      <c r="U528" s="103"/>
      <c r="V528" s="103"/>
      <c r="W528" s="103"/>
      <c r="X528" s="103"/>
      <c r="Y528" s="103"/>
      <c r="Z528" s="103"/>
      <c r="AA528" s="103"/>
      <c r="AB528" s="103"/>
      <c r="AC528" s="103"/>
      <c r="AD528" s="103"/>
      <c r="AE528" s="2"/>
      <c r="AF528" s="262"/>
      <c r="AH528" s="522">
        <f t="shared" si="138"/>
        <v>0</v>
      </c>
      <c r="AI528" s="522"/>
      <c r="AJ528" s="522">
        <f t="shared" si="139"/>
        <v>0</v>
      </c>
      <c r="AK528" s="522"/>
      <c r="AL528" s="524">
        <f t="shared" si="140"/>
        <v>0</v>
      </c>
      <c r="AM528" s="526"/>
      <c r="AN528" s="522">
        <f t="shared" si="141"/>
        <v>0</v>
      </c>
      <c r="AO528" s="522"/>
      <c r="AP528" s="909"/>
      <c r="AQ528" s="522">
        <f t="shared" si="142"/>
        <v>0</v>
      </c>
      <c r="AR528" s="522"/>
      <c r="AS528" s="522">
        <f t="shared" si="143"/>
        <v>0</v>
      </c>
      <c r="AT528" s="522"/>
      <c r="AU528" s="524">
        <f t="shared" si="144"/>
        <v>0</v>
      </c>
      <c r="AV528" s="526"/>
      <c r="AW528" s="522">
        <f t="shared" si="145"/>
        <v>0</v>
      </c>
      <c r="AX528" s="522"/>
      <c r="AY528" s="909"/>
      <c r="AZ528" s="522">
        <f t="shared" si="146"/>
        <v>0</v>
      </c>
      <c r="BA528" s="522"/>
      <c r="BB528" s="522">
        <f t="shared" si="147"/>
        <v>0</v>
      </c>
      <c r="BC528" s="522"/>
      <c r="BD528" s="524">
        <f t="shared" si="148"/>
        <v>0</v>
      </c>
      <c r="BE528" s="526"/>
      <c r="BF528" s="522">
        <f t="shared" si="149"/>
        <v>0</v>
      </c>
      <c r="BG528" s="522"/>
      <c r="BH528" s="909"/>
      <c r="BI528" s="522">
        <f t="shared" si="150"/>
        <v>0</v>
      </c>
      <c r="BJ528" s="522"/>
      <c r="BK528" s="522">
        <f t="shared" si="151"/>
        <v>0</v>
      </c>
      <c r="BL528" s="522"/>
      <c r="BM528" s="524">
        <f t="shared" si="152"/>
        <v>0</v>
      </c>
      <c r="BN528" s="526"/>
      <c r="BO528" s="522">
        <f t="shared" si="153"/>
        <v>0</v>
      </c>
      <c r="BP528" s="522"/>
      <c r="BQ528" s="909"/>
      <c r="BR528" s="114">
        <f t="shared" si="154"/>
        <v>0</v>
      </c>
      <c r="BS528" s="113" t="str">
        <f>IF(BR528=0,"", IF(SUM($BR$526:BR528)=1,BT528, IF($BR$538&gt;SUM($BR$526:BR528),_xlfn.CONCAT(", ",BT528), IF($BR$538=SUM($BR$526:BR528),_xlfn.CONCAT(" y ",BT528,".")))))</f>
        <v/>
      </c>
      <c r="BT528" s="119">
        <f t="shared" si="155"/>
        <v>3</v>
      </c>
    </row>
    <row r="529" spans="1:72" s="144" customFormat="1" ht="15" customHeight="1">
      <c r="A529" s="18"/>
      <c r="B529" s="197"/>
      <c r="C529" s="48" t="s">
        <v>4998</v>
      </c>
      <c r="D529" s="580" t="s">
        <v>6566</v>
      </c>
      <c r="E529" s="580"/>
      <c r="F529" s="580"/>
      <c r="G529" s="580"/>
      <c r="H529" s="580"/>
      <c r="I529" s="580"/>
      <c r="J529" s="580"/>
      <c r="K529" s="580"/>
      <c r="L529" s="580"/>
      <c r="M529" s="580"/>
      <c r="N529" s="580"/>
      <c r="O529" s="103"/>
      <c r="P529" s="103"/>
      <c r="Q529" s="103"/>
      <c r="R529" s="103"/>
      <c r="S529" s="103"/>
      <c r="T529" s="103"/>
      <c r="U529" s="103"/>
      <c r="V529" s="103"/>
      <c r="W529" s="103"/>
      <c r="X529" s="103"/>
      <c r="Y529" s="103"/>
      <c r="Z529" s="103"/>
      <c r="AA529" s="103"/>
      <c r="AB529" s="103"/>
      <c r="AC529" s="103"/>
      <c r="AD529" s="103"/>
      <c r="AE529" s="2"/>
      <c r="AF529" s="262"/>
      <c r="AH529" s="522">
        <f t="shared" si="138"/>
        <v>0</v>
      </c>
      <c r="AI529" s="522"/>
      <c r="AJ529" s="522">
        <f t="shared" si="139"/>
        <v>0</v>
      </c>
      <c r="AK529" s="522"/>
      <c r="AL529" s="524">
        <f t="shared" si="140"/>
        <v>0</v>
      </c>
      <c r="AM529" s="526"/>
      <c r="AN529" s="522">
        <f t="shared" si="141"/>
        <v>0</v>
      </c>
      <c r="AO529" s="522"/>
      <c r="AP529" s="909"/>
      <c r="AQ529" s="522">
        <f t="shared" si="142"/>
        <v>0</v>
      </c>
      <c r="AR529" s="522"/>
      <c r="AS529" s="522">
        <f t="shared" si="143"/>
        <v>0</v>
      </c>
      <c r="AT529" s="522"/>
      <c r="AU529" s="524">
        <f t="shared" si="144"/>
        <v>0</v>
      </c>
      <c r="AV529" s="526"/>
      <c r="AW529" s="522">
        <f t="shared" si="145"/>
        <v>0</v>
      </c>
      <c r="AX529" s="522"/>
      <c r="AY529" s="909"/>
      <c r="AZ529" s="522">
        <f t="shared" si="146"/>
        <v>0</v>
      </c>
      <c r="BA529" s="522"/>
      <c r="BB529" s="522">
        <f t="shared" si="147"/>
        <v>0</v>
      </c>
      <c r="BC529" s="522"/>
      <c r="BD529" s="524">
        <f t="shared" si="148"/>
        <v>0</v>
      </c>
      <c r="BE529" s="526"/>
      <c r="BF529" s="522">
        <f t="shared" si="149"/>
        <v>0</v>
      </c>
      <c r="BG529" s="522"/>
      <c r="BH529" s="909"/>
      <c r="BI529" s="522">
        <f t="shared" si="150"/>
        <v>0</v>
      </c>
      <c r="BJ529" s="522"/>
      <c r="BK529" s="522">
        <f t="shared" si="151"/>
        <v>0</v>
      </c>
      <c r="BL529" s="522"/>
      <c r="BM529" s="524">
        <f t="shared" si="152"/>
        <v>0</v>
      </c>
      <c r="BN529" s="526"/>
      <c r="BO529" s="522">
        <f t="shared" si="153"/>
        <v>0</v>
      </c>
      <c r="BP529" s="522"/>
      <c r="BQ529" s="909"/>
      <c r="BR529" s="114">
        <f t="shared" si="154"/>
        <v>0</v>
      </c>
      <c r="BS529" s="113" t="str">
        <f>IF(BR529=0,"", IF(SUM($BR$526:BR529)=1,BT529, IF($BR$538&gt;SUM($BR$526:BR529),_xlfn.CONCAT(", ",BT529), IF($BR$538=SUM($BR$526:BR529),_xlfn.CONCAT(" y ",BT529,".")))))</f>
        <v/>
      </c>
      <c r="BT529" s="119">
        <f t="shared" si="155"/>
        <v>4</v>
      </c>
    </row>
    <row r="530" spans="1:72" s="144" customFormat="1" ht="24" customHeight="1">
      <c r="A530" s="18"/>
      <c r="B530" s="197"/>
      <c r="C530" s="48" t="s">
        <v>5000</v>
      </c>
      <c r="D530" s="580" t="s">
        <v>6567</v>
      </c>
      <c r="E530" s="580"/>
      <c r="F530" s="580"/>
      <c r="G530" s="580"/>
      <c r="H530" s="580"/>
      <c r="I530" s="580"/>
      <c r="J530" s="580"/>
      <c r="K530" s="580"/>
      <c r="L530" s="580"/>
      <c r="M530" s="580"/>
      <c r="N530" s="580"/>
      <c r="O530" s="103"/>
      <c r="P530" s="103"/>
      <c r="Q530" s="103"/>
      <c r="R530" s="103"/>
      <c r="S530" s="103"/>
      <c r="T530" s="103"/>
      <c r="U530" s="103"/>
      <c r="V530" s="103"/>
      <c r="W530" s="103"/>
      <c r="X530" s="103"/>
      <c r="Y530" s="103"/>
      <c r="Z530" s="103"/>
      <c r="AA530" s="103"/>
      <c r="AB530" s="103"/>
      <c r="AC530" s="103"/>
      <c r="AD530" s="103"/>
      <c r="AE530" s="2"/>
      <c r="AF530" s="262"/>
      <c r="AH530" s="522">
        <f t="shared" si="138"/>
        <v>0</v>
      </c>
      <c r="AI530" s="522"/>
      <c r="AJ530" s="522">
        <f t="shared" si="139"/>
        <v>0</v>
      </c>
      <c r="AK530" s="522"/>
      <c r="AL530" s="524">
        <f t="shared" si="140"/>
        <v>0</v>
      </c>
      <c r="AM530" s="526"/>
      <c r="AN530" s="522">
        <f t="shared" si="141"/>
        <v>0</v>
      </c>
      <c r="AO530" s="522"/>
      <c r="AP530" s="909"/>
      <c r="AQ530" s="522">
        <f t="shared" si="142"/>
        <v>0</v>
      </c>
      <c r="AR530" s="522"/>
      <c r="AS530" s="522">
        <f t="shared" si="143"/>
        <v>0</v>
      </c>
      <c r="AT530" s="522"/>
      <c r="AU530" s="524">
        <f t="shared" si="144"/>
        <v>0</v>
      </c>
      <c r="AV530" s="526"/>
      <c r="AW530" s="522">
        <f t="shared" si="145"/>
        <v>0</v>
      </c>
      <c r="AX530" s="522"/>
      <c r="AY530" s="909"/>
      <c r="AZ530" s="522">
        <f t="shared" si="146"/>
        <v>0</v>
      </c>
      <c r="BA530" s="522"/>
      <c r="BB530" s="522">
        <f t="shared" si="147"/>
        <v>0</v>
      </c>
      <c r="BC530" s="522"/>
      <c r="BD530" s="524">
        <f t="shared" si="148"/>
        <v>0</v>
      </c>
      <c r="BE530" s="526"/>
      <c r="BF530" s="522">
        <f t="shared" si="149"/>
        <v>0</v>
      </c>
      <c r="BG530" s="522"/>
      <c r="BH530" s="909"/>
      <c r="BI530" s="522">
        <f t="shared" si="150"/>
        <v>0</v>
      </c>
      <c r="BJ530" s="522"/>
      <c r="BK530" s="522">
        <f t="shared" si="151"/>
        <v>0</v>
      </c>
      <c r="BL530" s="522"/>
      <c r="BM530" s="524">
        <f t="shared" si="152"/>
        <v>0</v>
      </c>
      <c r="BN530" s="526"/>
      <c r="BO530" s="522">
        <f t="shared" si="153"/>
        <v>0</v>
      </c>
      <c r="BP530" s="522"/>
      <c r="BQ530" s="909"/>
      <c r="BR530" s="114">
        <f t="shared" si="154"/>
        <v>0</v>
      </c>
      <c r="BS530" s="113" t="str">
        <f>IF(BR530=0,"", IF(SUM($BR$526:BR530)=1,BT530, IF($BR$538&gt;SUM($BR$526:BR530),_xlfn.CONCAT(", ",BT530), IF($BR$538=SUM($BR$526:BR530),_xlfn.CONCAT(" y ",BT530,".")))))</f>
        <v/>
      </c>
      <c r="BT530" s="119">
        <f t="shared" si="155"/>
        <v>5</v>
      </c>
    </row>
    <row r="531" spans="1:72" s="144" customFormat="1" ht="24" customHeight="1">
      <c r="A531" s="18"/>
      <c r="B531" s="197"/>
      <c r="C531" s="48" t="s">
        <v>5002</v>
      </c>
      <c r="D531" s="580" t="s">
        <v>6568</v>
      </c>
      <c r="E531" s="580"/>
      <c r="F531" s="580"/>
      <c r="G531" s="580"/>
      <c r="H531" s="580"/>
      <c r="I531" s="580"/>
      <c r="J531" s="580"/>
      <c r="K531" s="580"/>
      <c r="L531" s="580"/>
      <c r="M531" s="580"/>
      <c r="N531" s="580"/>
      <c r="O531" s="103"/>
      <c r="P531" s="103"/>
      <c r="Q531" s="103"/>
      <c r="R531" s="103"/>
      <c r="S531" s="103"/>
      <c r="T531" s="103"/>
      <c r="U531" s="103"/>
      <c r="V531" s="103"/>
      <c r="W531" s="103"/>
      <c r="X531" s="103"/>
      <c r="Y531" s="103"/>
      <c r="Z531" s="103"/>
      <c r="AA531" s="103"/>
      <c r="AB531" s="103"/>
      <c r="AC531" s="103"/>
      <c r="AD531" s="103"/>
      <c r="AE531" s="2"/>
      <c r="AF531" s="262"/>
      <c r="AH531" s="522">
        <f t="shared" si="138"/>
        <v>0</v>
      </c>
      <c r="AI531" s="522"/>
      <c r="AJ531" s="522">
        <f t="shared" si="139"/>
        <v>0</v>
      </c>
      <c r="AK531" s="522"/>
      <c r="AL531" s="524">
        <f t="shared" si="140"/>
        <v>0</v>
      </c>
      <c r="AM531" s="526"/>
      <c r="AN531" s="522">
        <f t="shared" si="141"/>
        <v>0</v>
      </c>
      <c r="AO531" s="522"/>
      <c r="AP531" s="909"/>
      <c r="AQ531" s="522">
        <f t="shared" si="142"/>
        <v>0</v>
      </c>
      <c r="AR531" s="522"/>
      <c r="AS531" s="522">
        <f t="shared" si="143"/>
        <v>0</v>
      </c>
      <c r="AT531" s="522"/>
      <c r="AU531" s="524">
        <f t="shared" si="144"/>
        <v>0</v>
      </c>
      <c r="AV531" s="526"/>
      <c r="AW531" s="522">
        <f t="shared" si="145"/>
        <v>0</v>
      </c>
      <c r="AX531" s="522"/>
      <c r="AY531" s="909"/>
      <c r="AZ531" s="522">
        <f t="shared" si="146"/>
        <v>0</v>
      </c>
      <c r="BA531" s="522"/>
      <c r="BB531" s="522">
        <f t="shared" si="147"/>
        <v>0</v>
      </c>
      <c r="BC531" s="522"/>
      <c r="BD531" s="524">
        <f t="shared" si="148"/>
        <v>0</v>
      </c>
      <c r="BE531" s="526"/>
      <c r="BF531" s="522">
        <f t="shared" si="149"/>
        <v>0</v>
      </c>
      <c r="BG531" s="522"/>
      <c r="BH531" s="909"/>
      <c r="BI531" s="522">
        <f t="shared" si="150"/>
        <v>0</v>
      </c>
      <c r="BJ531" s="522"/>
      <c r="BK531" s="522">
        <f t="shared" si="151"/>
        <v>0</v>
      </c>
      <c r="BL531" s="522"/>
      <c r="BM531" s="524">
        <f t="shared" si="152"/>
        <v>0</v>
      </c>
      <c r="BN531" s="526"/>
      <c r="BO531" s="522">
        <f t="shared" si="153"/>
        <v>0</v>
      </c>
      <c r="BP531" s="522"/>
      <c r="BQ531" s="909"/>
      <c r="BR531" s="114">
        <f t="shared" si="154"/>
        <v>0</v>
      </c>
      <c r="BS531" s="113" t="str">
        <f>IF(BR531=0,"", IF(SUM($BR$526:BR531)=1,BT531, IF($BR$538&gt;SUM($BR$526:BR531),_xlfn.CONCAT(", ",BT531), IF($BR$538=SUM($BR$526:BR531),_xlfn.CONCAT(" y ",BT531,".")))))</f>
        <v/>
      </c>
      <c r="BT531" s="119">
        <f t="shared" si="155"/>
        <v>6</v>
      </c>
    </row>
    <row r="532" spans="1:72" s="144" customFormat="1" ht="15" customHeight="1">
      <c r="A532" s="18"/>
      <c r="B532" s="197"/>
      <c r="C532" s="48" t="s">
        <v>5004</v>
      </c>
      <c r="D532" s="580" t="s">
        <v>6569</v>
      </c>
      <c r="E532" s="580"/>
      <c r="F532" s="580"/>
      <c r="G532" s="580"/>
      <c r="H532" s="580"/>
      <c r="I532" s="580"/>
      <c r="J532" s="580"/>
      <c r="K532" s="580"/>
      <c r="L532" s="580"/>
      <c r="M532" s="580"/>
      <c r="N532" s="580"/>
      <c r="O532" s="103"/>
      <c r="P532" s="103"/>
      <c r="Q532" s="103"/>
      <c r="R532" s="103"/>
      <c r="S532" s="103"/>
      <c r="T532" s="103"/>
      <c r="U532" s="103"/>
      <c r="V532" s="103"/>
      <c r="W532" s="103"/>
      <c r="X532" s="103"/>
      <c r="Y532" s="103"/>
      <c r="Z532" s="103"/>
      <c r="AA532" s="103"/>
      <c r="AB532" s="103"/>
      <c r="AC532" s="103"/>
      <c r="AD532" s="103"/>
      <c r="AE532" s="2"/>
      <c r="AF532" s="262"/>
      <c r="AH532" s="522">
        <f t="shared" si="138"/>
        <v>0</v>
      </c>
      <c r="AI532" s="522"/>
      <c r="AJ532" s="522">
        <f t="shared" si="139"/>
        <v>0</v>
      </c>
      <c r="AK532" s="522"/>
      <c r="AL532" s="524">
        <f t="shared" si="140"/>
        <v>0</v>
      </c>
      <c r="AM532" s="526"/>
      <c r="AN532" s="522">
        <f t="shared" si="141"/>
        <v>0</v>
      </c>
      <c r="AO532" s="522"/>
      <c r="AP532" s="909"/>
      <c r="AQ532" s="522">
        <f t="shared" si="142"/>
        <v>0</v>
      </c>
      <c r="AR532" s="522"/>
      <c r="AS532" s="522">
        <f t="shared" si="143"/>
        <v>0</v>
      </c>
      <c r="AT532" s="522"/>
      <c r="AU532" s="524">
        <f t="shared" si="144"/>
        <v>0</v>
      </c>
      <c r="AV532" s="526"/>
      <c r="AW532" s="522">
        <f t="shared" si="145"/>
        <v>0</v>
      </c>
      <c r="AX532" s="522"/>
      <c r="AY532" s="909"/>
      <c r="AZ532" s="522">
        <f t="shared" si="146"/>
        <v>0</v>
      </c>
      <c r="BA532" s="522"/>
      <c r="BB532" s="522">
        <f t="shared" si="147"/>
        <v>0</v>
      </c>
      <c r="BC532" s="522"/>
      <c r="BD532" s="524">
        <f t="shared" si="148"/>
        <v>0</v>
      </c>
      <c r="BE532" s="526"/>
      <c r="BF532" s="522">
        <f t="shared" si="149"/>
        <v>0</v>
      </c>
      <c r="BG532" s="522"/>
      <c r="BH532" s="909"/>
      <c r="BI532" s="522">
        <f t="shared" si="150"/>
        <v>0</v>
      </c>
      <c r="BJ532" s="522"/>
      <c r="BK532" s="522">
        <f t="shared" si="151"/>
        <v>0</v>
      </c>
      <c r="BL532" s="522"/>
      <c r="BM532" s="524">
        <f t="shared" si="152"/>
        <v>0</v>
      </c>
      <c r="BN532" s="526"/>
      <c r="BO532" s="522">
        <f t="shared" si="153"/>
        <v>0</v>
      </c>
      <c r="BP532" s="522"/>
      <c r="BQ532" s="909"/>
      <c r="BR532" s="114">
        <f t="shared" si="154"/>
        <v>0</v>
      </c>
      <c r="BS532" s="113" t="str">
        <f>IF(BR532=0,"", IF(SUM($BR$526:BR532)=1,BT532, IF($BR$538&gt;SUM($BR$526:BR532),_xlfn.CONCAT(", ",BT532), IF($BR$538=SUM($BR$526:BR532),_xlfn.CONCAT(" y ",BT532,".")))))</f>
        <v/>
      </c>
      <c r="BT532" s="119">
        <f t="shared" si="155"/>
        <v>7</v>
      </c>
    </row>
    <row r="533" spans="1:72" s="144" customFormat="1" ht="15" customHeight="1">
      <c r="A533" s="18"/>
      <c r="B533" s="197"/>
      <c r="C533" s="48" t="s">
        <v>5006</v>
      </c>
      <c r="D533" s="580" t="s">
        <v>6570</v>
      </c>
      <c r="E533" s="580"/>
      <c r="F533" s="580"/>
      <c r="G533" s="580"/>
      <c r="H533" s="580"/>
      <c r="I533" s="580"/>
      <c r="J533" s="580"/>
      <c r="K533" s="580"/>
      <c r="L533" s="580"/>
      <c r="M533" s="580"/>
      <c r="N533" s="580"/>
      <c r="O533" s="103"/>
      <c r="P533" s="103"/>
      <c r="Q533" s="103"/>
      <c r="R533" s="103"/>
      <c r="S533" s="103"/>
      <c r="T533" s="103"/>
      <c r="U533" s="103"/>
      <c r="V533" s="103"/>
      <c r="W533" s="103"/>
      <c r="X533" s="103"/>
      <c r="Y533" s="103"/>
      <c r="Z533" s="103"/>
      <c r="AA533" s="103"/>
      <c r="AB533" s="103"/>
      <c r="AC533" s="103"/>
      <c r="AD533" s="103"/>
      <c r="AE533" s="2"/>
      <c r="AF533" s="262"/>
      <c r="AH533" s="522">
        <f t="shared" si="138"/>
        <v>0</v>
      </c>
      <c r="AI533" s="522"/>
      <c r="AJ533" s="522">
        <f t="shared" si="139"/>
        <v>0</v>
      </c>
      <c r="AK533" s="522"/>
      <c r="AL533" s="524">
        <f t="shared" si="140"/>
        <v>0</v>
      </c>
      <c r="AM533" s="526"/>
      <c r="AN533" s="522">
        <f t="shared" si="141"/>
        <v>0</v>
      </c>
      <c r="AO533" s="522"/>
      <c r="AP533" s="909"/>
      <c r="AQ533" s="522">
        <f t="shared" si="142"/>
        <v>0</v>
      </c>
      <c r="AR533" s="522"/>
      <c r="AS533" s="522">
        <f t="shared" si="143"/>
        <v>0</v>
      </c>
      <c r="AT533" s="522"/>
      <c r="AU533" s="524">
        <f t="shared" si="144"/>
        <v>0</v>
      </c>
      <c r="AV533" s="526"/>
      <c r="AW533" s="522">
        <f t="shared" si="145"/>
        <v>0</v>
      </c>
      <c r="AX533" s="522"/>
      <c r="AY533" s="909"/>
      <c r="AZ533" s="522">
        <f t="shared" si="146"/>
        <v>0</v>
      </c>
      <c r="BA533" s="522"/>
      <c r="BB533" s="522">
        <f t="shared" si="147"/>
        <v>0</v>
      </c>
      <c r="BC533" s="522"/>
      <c r="BD533" s="524">
        <f t="shared" si="148"/>
        <v>0</v>
      </c>
      <c r="BE533" s="526"/>
      <c r="BF533" s="522">
        <f t="shared" si="149"/>
        <v>0</v>
      </c>
      <c r="BG533" s="522"/>
      <c r="BH533" s="909"/>
      <c r="BI533" s="522">
        <f t="shared" si="150"/>
        <v>0</v>
      </c>
      <c r="BJ533" s="522"/>
      <c r="BK533" s="522">
        <f t="shared" si="151"/>
        <v>0</v>
      </c>
      <c r="BL533" s="522"/>
      <c r="BM533" s="524">
        <f t="shared" si="152"/>
        <v>0</v>
      </c>
      <c r="BN533" s="526"/>
      <c r="BO533" s="522">
        <f t="shared" si="153"/>
        <v>0</v>
      </c>
      <c r="BP533" s="522"/>
      <c r="BQ533" s="909"/>
      <c r="BR533" s="114">
        <f t="shared" si="154"/>
        <v>0</v>
      </c>
      <c r="BS533" s="113" t="str">
        <f>IF(BR533=0,"", IF(SUM($BR$526:BR533)=1,BT533, IF($BR$538&gt;SUM($BR$526:BR533),_xlfn.CONCAT(", ",BT533), IF($BR$538=SUM($BR$526:BR533),_xlfn.CONCAT(" y ",BT533,".")))))</f>
        <v/>
      </c>
      <c r="BT533" s="119">
        <f t="shared" si="155"/>
        <v>8</v>
      </c>
    </row>
    <row r="534" spans="1:72" s="144" customFormat="1" ht="24" customHeight="1">
      <c r="A534" s="18"/>
      <c r="B534" s="197"/>
      <c r="C534" s="48" t="s">
        <v>5008</v>
      </c>
      <c r="D534" s="580" t="s">
        <v>6571</v>
      </c>
      <c r="E534" s="580"/>
      <c r="F534" s="580"/>
      <c r="G534" s="580"/>
      <c r="H534" s="580"/>
      <c r="I534" s="580"/>
      <c r="J534" s="580"/>
      <c r="K534" s="580"/>
      <c r="L534" s="580"/>
      <c r="M534" s="580"/>
      <c r="N534" s="580"/>
      <c r="O534" s="103"/>
      <c r="P534" s="103"/>
      <c r="Q534" s="103"/>
      <c r="R534" s="103"/>
      <c r="S534" s="103"/>
      <c r="T534" s="103"/>
      <c r="U534" s="103"/>
      <c r="V534" s="103"/>
      <c r="W534" s="103"/>
      <c r="X534" s="103"/>
      <c r="Y534" s="103"/>
      <c r="Z534" s="103"/>
      <c r="AA534" s="103"/>
      <c r="AB534" s="103"/>
      <c r="AC534" s="103"/>
      <c r="AD534" s="103"/>
      <c r="AE534" s="2"/>
      <c r="AF534" s="262"/>
      <c r="AH534" s="522">
        <f t="shared" si="138"/>
        <v>0</v>
      </c>
      <c r="AI534" s="522"/>
      <c r="AJ534" s="522">
        <f t="shared" si="139"/>
        <v>0</v>
      </c>
      <c r="AK534" s="522"/>
      <c r="AL534" s="524">
        <f t="shared" si="140"/>
        <v>0</v>
      </c>
      <c r="AM534" s="526"/>
      <c r="AN534" s="522">
        <f t="shared" si="141"/>
        <v>0</v>
      </c>
      <c r="AO534" s="522"/>
      <c r="AP534" s="909"/>
      <c r="AQ534" s="522">
        <f t="shared" si="142"/>
        <v>0</v>
      </c>
      <c r="AR534" s="522"/>
      <c r="AS534" s="522">
        <f t="shared" si="143"/>
        <v>0</v>
      </c>
      <c r="AT534" s="522"/>
      <c r="AU534" s="524">
        <f t="shared" si="144"/>
        <v>0</v>
      </c>
      <c r="AV534" s="526"/>
      <c r="AW534" s="522">
        <f t="shared" si="145"/>
        <v>0</v>
      </c>
      <c r="AX534" s="522"/>
      <c r="AY534" s="909"/>
      <c r="AZ534" s="522">
        <f t="shared" si="146"/>
        <v>0</v>
      </c>
      <c r="BA534" s="522"/>
      <c r="BB534" s="522">
        <f t="shared" si="147"/>
        <v>0</v>
      </c>
      <c r="BC534" s="522"/>
      <c r="BD534" s="524">
        <f t="shared" si="148"/>
        <v>0</v>
      </c>
      <c r="BE534" s="526"/>
      <c r="BF534" s="522">
        <f t="shared" si="149"/>
        <v>0</v>
      </c>
      <c r="BG534" s="522"/>
      <c r="BH534" s="909"/>
      <c r="BI534" s="522">
        <f t="shared" si="150"/>
        <v>0</v>
      </c>
      <c r="BJ534" s="522"/>
      <c r="BK534" s="522">
        <f t="shared" si="151"/>
        <v>0</v>
      </c>
      <c r="BL534" s="522"/>
      <c r="BM534" s="524">
        <f t="shared" si="152"/>
        <v>0</v>
      </c>
      <c r="BN534" s="526"/>
      <c r="BO534" s="522">
        <f t="shared" si="153"/>
        <v>0</v>
      </c>
      <c r="BP534" s="522"/>
      <c r="BQ534" s="909"/>
      <c r="BR534" s="114">
        <f t="shared" si="154"/>
        <v>0</v>
      </c>
      <c r="BS534" s="113" t="str">
        <f>IF(BR534=0,"", IF(SUM($BR$526:BR534)=1,BT534, IF($BR$538&gt;SUM($BR$526:BR534),_xlfn.CONCAT(", ",BT534), IF($BR$538=SUM($BR$526:BR534),_xlfn.CONCAT(" y ",BT534,".")))))</f>
        <v/>
      </c>
      <c r="BT534" s="119">
        <f t="shared" si="155"/>
        <v>9</v>
      </c>
    </row>
    <row r="535" spans="1:72" s="144" customFormat="1" ht="15" customHeight="1">
      <c r="A535" s="18"/>
      <c r="B535" s="197"/>
      <c r="C535" s="48" t="s">
        <v>5009</v>
      </c>
      <c r="D535" s="580" t="s">
        <v>6572</v>
      </c>
      <c r="E535" s="580"/>
      <c r="F535" s="580"/>
      <c r="G535" s="580"/>
      <c r="H535" s="580"/>
      <c r="I535" s="580"/>
      <c r="J535" s="580"/>
      <c r="K535" s="580"/>
      <c r="L535" s="580"/>
      <c r="M535" s="580"/>
      <c r="N535" s="580"/>
      <c r="O535" s="103"/>
      <c r="P535" s="103"/>
      <c r="Q535" s="103"/>
      <c r="R535" s="103"/>
      <c r="S535" s="103"/>
      <c r="T535" s="103"/>
      <c r="U535" s="103"/>
      <c r="V535" s="103"/>
      <c r="W535" s="103"/>
      <c r="X535" s="103"/>
      <c r="Y535" s="103"/>
      <c r="Z535" s="103"/>
      <c r="AA535" s="103"/>
      <c r="AB535" s="103"/>
      <c r="AC535" s="103"/>
      <c r="AD535" s="103"/>
      <c r="AE535" s="2"/>
      <c r="AF535" s="262"/>
      <c r="AH535" s="522">
        <f t="shared" si="138"/>
        <v>0</v>
      </c>
      <c r="AI535" s="522"/>
      <c r="AJ535" s="522">
        <f t="shared" si="139"/>
        <v>0</v>
      </c>
      <c r="AK535" s="522"/>
      <c r="AL535" s="524">
        <f t="shared" si="140"/>
        <v>0</v>
      </c>
      <c r="AM535" s="526"/>
      <c r="AN535" s="522">
        <f t="shared" si="141"/>
        <v>0</v>
      </c>
      <c r="AO535" s="522"/>
      <c r="AP535" s="909"/>
      <c r="AQ535" s="522">
        <f t="shared" si="142"/>
        <v>0</v>
      </c>
      <c r="AR535" s="522"/>
      <c r="AS535" s="522">
        <f t="shared" si="143"/>
        <v>0</v>
      </c>
      <c r="AT535" s="522"/>
      <c r="AU535" s="524">
        <f t="shared" si="144"/>
        <v>0</v>
      </c>
      <c r="AV535" s="526"/>
      <c r="AW535" s="522">
        <f t="shared" si="145"/>
        <v>0</v>
      </c>
      <c r="AX535" s="522"/>
      <c r="AY535" s="909"/>
      <c r="AZ535" s="522">
        <f t="shared" si="146"/>
        <v>0</v>
      </c>
      <c r="BA535" s="522"/>
      <c r="BB535" s="522">
        <f t="shared" si="147"/>
        <v>0</v>
      </c>
      <c r="BC535" s="522"/>
      <c r="BD535" s="524">
        <f t="shared" si="148"/>
        <v>0</v>
      </c>
      <c r="BE535" s="526"/>
      <c r="BF535" s="522">
        <f t="shared" si="149"/>
        <v>0</v>
      </c>
      <c r="BG535" s="522"/>
      <c r="BH535" s="909"/>
      <c r="BI535" s="522">
        <f t="shared" si="150"/>
        <v>0</v>
      </c>
      <c r="BJ535" s="522"/>
      <c r="BK535" s="522">
        <f t="shared" si="151"/>
        <v>0</v>
      </c>
      <c r="BL535" s="522"/>
      <c r="BM535" s="524">
        <f t="shared" si="152"/>
        <v>0</v>
      </c>
      <c r="BN535" s="526"/>
      <c r="BO535" s="522">
        <f t="shared" si="153"/>
        <v>0</v>
      </c>
      <c r="BP535" s="522"/>
      <c r="BQ535" s="909"/>
      <c r="BR535" s="114">
        <f t="shared" si="154"/>
        <v>0</v>
      </c>
      <c r="BS535" s="113" t="str">
        <f>IF(BR535=0,"", IF(SUM($BR$526:BR535)=1,BT535, IF($BR$538&gt;SUM($BR$526:BR535),_xlfn.CONCAT(", ",BT535), IF($BR$538=SUM($BR$526:BR535),_xlfn.CONCAT(" y ",BT535,".")))))</f>
        <v/>
      </c>
      <c r="BT535" s="119">
        <f t="shared" si="155"/>
        <v>10</v>
      </c>
    </row>
    <row r="536" spans="1:72" s="144" customFormat="1" ht="15" customHeight="1">
      <c r="A536" s="18"/>
      <c r="B536" s="197"/>
      <c r="C536" s="48" t="s">
        <v>5011</v>
      </c>
      <c r="D536" s="580" t="s">
        <v>5318</v>
      </c>
      <c r="E536" s="580"/>
      <c r="F536" s="580"/>
      <c r="G536" s="580"/>
      <c r="H536" s="580"/>
      <c r="I536" s="580"/>
      <c r="J536" s="580"/>
      <c r="K536" s="580"/>
      <c r="L536" s="580"/>
      <c r="M536" s="580"/>
      <c r="N536" s="580"/>
      <c r="O536" s="103"/>
      <c r="P536" s="103"/>
      <c r="Q536" s="103"/>
      <c r="R536" s="103"/>
      <c r="S536" s="103"/>
      <c r="T536" s="103"/>
      <c r="U536" s="103"/>
      <c r="V536" s="103"/>
      <c r="W536" s="103"/>
      <c r="X536" s="103"/>
      <c r="Y536" s="103"/>
      <c r="Z536" s="103"/>
      <c r="AA536" s="103"/>
      <c r="AB536" s="103"/>
      <c r="AC536" s="103"/>
      <c r="AD536" s="103"/>
      <c r="AE536" s="2"/>
      <c r="AF536" s="262"/>
      <c r="AH536" s="522">
        <f t="shared" si="138"/>
        <v>0</v>
      </c>
      <c r="AI536" s="522"/>
      <c r="AJ536" s="522">
        <f t="shared" si="139"/>
        <v>0</v>
      </c>
      <c r="AK536" s="522"/>
      <c r="AL536" s="524">
        <f t="shared" si="140"/>
        <v>0</v>
      </c>
      <c r="AM536" s="526"/>
      <c r="AN536" s="522">
        <f t="shared" si="141"/>
        <v>0</v>
      </c>
      <c r="AO536" s="522"/>
      <c r="AP536" s="909"/>
      <c r="AQ536" s="522">
        <f t="shared" si="142"/>
        <v>0</v>
      </c>
      <c r="AR536" s="522"/>
      <c r="AS536" s="522">
        <f t="shared" si="143"/>
        <v>0</v>
      </c>
      <c r="AT536" s="522"/>
      <c r="AU536" s="524">
        <f t="shared" si="144"/>
        <v>0</v>
      </c>
      <c r="AV536" s="526"/>
      <c r="AW536" s="522">
        <f t="shared" si="145"/>
        <v>0</v>
      </c>
      <c r="AX536" s="522"/>
      <c r="AY536" s="909"/>
      <c r="AZ536" s="522">
        <f t="shared" si="146"/>
        <v>0</v>
      </c>
      <c r="BA536" s="522"/>
      <c r="BB536" s="522">
        <f t="shared" si="147"/>
        <v>0</v>
      </c>
      <c r="BC536" s="522"/>
      <c r="BD536" s="524">
        <f t="shared" si="148"/>
        <v>0</v>
      </c>
      <c r="BE536" s="526"/>
      <c r="BF536" s="522">
        <f t="shared" si="149"/>
        <v>0</v>
      </c>
      <c r="BG536" s="522"/>
      <c r="BH536" s="909"/>
      <c r="BI536" s="522">
        <f t="shared" si="150"/>
        <v>0</v>
      </c>
      <c r="BJ536" s="522"/>
      <c r="BK536" s="522">
        <f t="shared" si="151"/>
        <v>0</v>
      </c>
      <c r="BL536" s="522"/>
      <c r="BM536" s="524">
        <f t="shared" si="152"/>
        <v>0</v>
      </c>
      <c r="BN536" s="526"/>
      <c r="BO536" s="522">
        <f t="shared" si="153"/>
        <v>0</v>
      </c>
      <c r="BP536" s="522"/>
      <c r="BQ536" s="909"/>
      <c r="BR536" s="114">
        <f t="shared" si="154"/>
        <v>0</v>
      </c>
      <c r="BS536" s="113" t="str">
        <f>IF(BR536=0,"", IF(SUM($BR$526:BR536)=1,BT536, IF($BR$538&gt;SUM($BR$526:BR536),_xlfn.CONCAT(", ",BT536), IF($BR$538=SUM($BR$526:BR536),_xlfn.CONCAT(" y ",BT536,".")))))</f>
        <v/>
      </c>
      <c r="BT536" s="119">
        <f t="shared" si="155"/>
        <v>11</v>
      </c>
    </row>
    <row r="537" spans="1:72" s="144" customFormat="1" ht="15" customHeight="1">
      <c r="A537" s="18"/>
      <c r="B537" s="197"/>
      <c r="C537" s="48" t="s">
        <v>5012</v>
      </c>
      <c r="D537" s="580" t="s">
        <v>385</v>
      </c>
      <c r="E537" s="580"/>
      <c r="F537" s="580"/>
      <c r="G537" s="580"/>
      <c r="H537" s="580"/>
      <c r="I537" s="580"/>
      <c r="J537" s="580"/>
      <c r="K537" s="580"/>
      <c r="L537" s="580"/>
      <c r="M537" s="580"/>
      <c r="N537" s="580"/>
      <c r="O537" s="103"/>
      <c r="P537" s="103"/>
      <c r="Q537" s="103"/>
      <c r="R537" s="103"/>
      <c r="S537" s="103"/>
      <c r="T537" s="103"/>
      <c r="U537" s="103"/>
      <c r="V537" s="103"/>
      <c r="W537" s="103"/>
      <c r="X537" s="103"/>
      <c r="Y537" s="103"/>
      <c r="Z537" s="103"/>
      <c r="AA537" s="103"/>
      <c r="AB537" s="103"/>
      <c r="AC537" s="103"/>
      <c r="AD537" s="103"/>
      <c r="AE537" s="2"/>
      <c r="AF537" s="262"/>
      <c r="AH537" s="522">
        <f t="shared" si="138"/>
        <v>0</v>
      </c>
      <c r="AI537" s="522"/>
      <c r="AJ537" s="522">
        <f t="shared" si="139"/>
        <v>0</v>
      </c>
      <c r="AK537" s="522"/>
      <c r="AL537" s="524">
        <f t="shared" si="140"/>
        <v>0</v>
      </c>
      <c r="AM537" s="526"/>
      <c r="AN537" s="522">
        <f t="shared" si="141"/>
        <v>0</v>
      </c>
      <c r="AO537" s="522"/>
      <c r="AP537" s="909"/>
      <c r="AQ537" s="522">
        <f t="shared" si="142"/>
        <v>0</v>
      </c>
      <c r="AR537" s="522"/>
      <c r="AS537" s="522">
        <f t="shared" si="143"/>
        <v>0</v>
      </c>
      <c r="AT537" s="522"/>
      <c r="AU537" s="524">
        <f t="shared" si="144"/>
        <v>0</v>
      </c>
      <c r="AV537" s="526"/>
      <c r="AW537" s="522">
        <f t="shared" si="145"/>
        <v>0</v>
      </c>
      <c r="AX537" s="522"/>
      <c r="AY537" s="909"/>
      <c r="AZ537" s="522">
        <f t="shared" si="146"/>
        <v>0</v>
      </c>
      <c r="BA537" s="522"/>
      <c r="BB537" s="522">
        <f t="shared" si="147"/>
        <v>0</v>
      </c>
      <c r="BC537" s="522"/>
      <c r="BD537" s="524">
        <f t="shared" si="148"/>
        <v>0</v>
      </c>
      <c r="BE537" s="526"/>
      <c r="BF537" s="522">
        <f t="shared" si="149"/>
        <v>0</v>
      </c>
      <c r="BG537" s="522"/>
      <c r="BH537" s="909"/>
      <c r="BI537" s="522">
        <f t="shared" si="150"/>
        <v>0</v>
      </c>
      <c r="BJ537" s="522"/>
      <c r="BK537" s="522">
        <f t="shared" si="151"/>
        <v>0</v>
      </c>
      <c r="BL537" s="522"/>
      <c r="BM537" s="524">
        <f t="shared" si="152"/>
        <v>0</v>
      </c>
      <c r="BN537" s="526"/>
      <c r="BO537" s="522">
        <f t="shared" si="153"/>
        <v>0</v>
      </c>
      <c r="BP537" s="522"/>
      <c r="BQ537" s="909"/>
      <c r="BR537" s="114">
        <f t="shared" si="154"/>
        <v>0</v>
      </c>
      <c r="BS537" s="113" t="str">
        <f>IF(BR537=0,"", IF(SUM($BR$526:BR537)=1,BT537, IF($BR$538&gt;SUM($BR$526:BR537),_xlfn.CONCAT(", ",BT537), IF($BR$538=SUM($BR$526:BR537),_xlfn.CONCAT(" y ",BT537,".")))))</f>
        <v/>
      </c>
      <c r="BT537" s="119">
        <f t="shared" si="155"/>
        <v>12</v>
      </c>
    </row>
    <row r="538" spans="1:72" s="144" customFormat="1" ht="15" customHeight="1">
      <c r="A538" s="18"/>
      <c r="B538" s="224"/>
      <c r="C538" s="224"/>
      <c r="D538" s="224"/>
      <c r="E538" s="224"/>
      <c r="F538" s="224"/>
      <c r="G538" s="224"/>
      <c r="H538" s="224"/>
      <c r="I538" s="224"/>
      <c r="N538" s="49" t="s">
        <v>5115</v>
      </c>
      <c r="O538" s="135">
        <f>IF(AND(SUM(O526:O537)=0,COUNTIF(O526:O537,"NS")&gt;0),"NS",
IF(AND(SUM(O526:O537)=0,COUNTIF(O526:O537,0)&gt;0),0,
IF(AND(SUM(O526:O537)=0,COUNTIF(O526:O537,"NA")&gt;0),"NA",
SUM(O526:O537))))</f>
        <v>0</v>
      </c>
      <c r="P538" s="135">
        <f t="shared" ref="P538:AD538" si="156">IF(AND(SUM(P526:P537)=0,COUNTIF(P526:P537,"NS")&gt;0),"NS",
IF(AND(SUM(P526:P537)=0,COUNTIF(P526:P537,0)&gt;0),0,
IF(AND(SUM(P526:P537)=0,COUNTIF(P526:P537,"NA")&gt;0),"NA",
SUM(P526:P537))))</f>
        <v>0</v>
      </c>
      <c r="Q538" s="135">
        <f t="shared" si="156"/>
        <v>0</v>
      </c>
      <c r="R538" s="135">
        <f t="shared" si="156"/>
        <v>0</v>
      </c>
      <c r="S538" s="135">
        <f t="shared" si="156"/>
        <v>0</v>
      </c>
      <c r="T538" s="135">
        <f t="shared" si="156"/>
        <v>0</v>
      </c>
      <c r="U538" s="135">
        <f t="shared" si="156"/>
        <v>0</v>
      </c>
      <c r="V538" s="135">
        <f t="shared" si="156"/>
        <v>0</v>
      </c>
      <c r="W538" s="135">
        <f t="shared" si="156"/>
        <v>0</v>
      </c>
      <c r="X538" s="135">
        <f t="shared" si="156"/>
        <v>0</v>
      </c>
      <c r="Y538" s="135">
        <f t="shared" si="156"/>
        <v>0</v>
      </c>
      <c r="Z538" s="135">
        <f t="shared" si="156"/>
        <v>0</v>
      </c>
      <c r="AA538" s="135">
        <f t="shared" si="156"/>
        <v>0</v>
      </c>
      <c r="AB538" s="135">
        <f t="shared" si="156"/>
        <v>0</v>
      </c>
      <c r="AC538" s="135">
        <f t="shared" si="156"/>
        <v>0</v>
      </c>
      <c r="AD538" s="135">
        <f t="shared" si="156"/>
        <v>0</v>
      </c>
      <c r="AE538" s="2"/>
      <c r="AF538" s="262"/>
      <c r="BR538" s="136">
        <f>SUM(BR526:BR537)</f>
        <v>0</v>
      </c>
      <c r="BS538" s="148" t="str">
        <f>IF(BR538=0,"", IF(BR538=1,VLOOKUP(1,BR526:BS537,1,FALSE), IF(BR538&gt;1,_xlfn.CONCAT(BS526:BS537),"")))</f>
        <v/>
      </c>
    </row>
    <row r="539" spans="1:72" s="144" customFormat="1" ht="15" customHeight="1">
      <c r="A539" s="18"/>
      <c r="B539" s="224"/>
      <c r="C539" s="224"/>
      <c r="D539" s="224"/>
      <c r="E539" s="224"/>
      <c r="F539" s="224"/>
      <c r="G539" s="224"/>
      <c r="H539" s="224"/>
      <c r="I539" s="224"/>
      <c r="J539" s="224"/>
      <c r="K539" s="224"/>
      <c r="L539" s="224"/>
      <c r="M539" s="224"/>
      <c r="N539" s="224"/>
      <c r="O539" s="224"/>
      <c r="P539" s="224"/>
      <c r="Q539" s="224"/>
      <c r="R539" s="224"/>
      <c r="S539" s="224"/>
      <c r="T539" s="224"/>
      <c r="U539" s="224"/>
      <c r="V539" s="224"/>
      <c r="W539" s="224"/>
      <c r="X539" s="224"/>
      <c r="Y539" s="224"/>
      <c r="Z539" s="224"/>
      <c r="AA539" s="224"/>
      <c r="AB539" s="224"/>
      <c r="AC539" s="224"/>
      <c r="AD539" s="224"/>
      <c r="AE539" s="2"/>
      <c r="AF539" s="262"/>
    </row>
    <row r="540" spans="1:72" ht="45" customHeight="1">
      <c r="A540" s="18"/>
      <c r="B540" s="51"/>
      <c r="C540" s="539" t="s">
        <v>5298</v>
      </c>
      <c r="D540" s="539"/>
      <c r="E540" s="540"/>
      <c r="F540" s="447"/>
      <c r="G540" s="448"/>
      <c r="H540" s="448"/>
      <c r="I540" s="448"/>
      <c r="J540" s="448"/>
      <c r="K540" s="448"/>
      <c r="L540" s="448"/>
      <c r="M540" s="448"/>
      <c r="N540" s="448"/>
      <c r="O540" s="448"/>
      <c r="P540" s="448"/>
      <c r="Q540" s="448"/>
      <c r="R540" s="448"/>
      <c r="S540" s="448"/>
      <c r="T540" s="448"/>
      <c r="U540" s="448"/>
      <c r="V540" s="448"/>
      <c r="W540" s="448"/>
      <c r="X540" s="448"/>
      <c r="Y540" s="448"/>
      <c r="Z540" s="448"/>
      <c r="AA540" s="448"/>
      <c r="AB540" s="448"/>
      <c r="AC540" s="448"/>
      <c r="AD540" s="449"/>
      <c r="AE540" s="2"/>
      <c r="AH540" s="522" t="s">
        <v>5299</v>
      </c>
      <c r="AI540" s="522"/>
      <c r="AJ540" s="522">
        <f>IF(OR(COUNTBLANK(O536:AD536)=16,SUM(O536:AD536)=0),0,1)</f>
        <v>0</v>
      </c>
      <c r="AK540" s="522"/>
      <c r="AL540" s="570">
        <f>IF(OR(AND(AJ540=0,F540=""),AND(AJ540=1,F540&lt;&gt;"")),0,1)</f>
        <v>0</v>
      </c>
      <c r="AM540" s="570"/>
    </row>
    <row r="541" spans="1:72" ht="15" customHeight="1">
      <c r="A541" s="18"/>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c r="AA541" s="51"/>
      <c r="AB541" s="51"/>
      <c r="AC541" s="51"/>
      <c r="AD541" s="51"/>
      <c r="AE541" s="2"/>
    </row>
    <row r="542" spans="1:72" ht="24" customHeight="1">
      <c r="A542" s="18"/>
      <c r="B542" s="51"/>
      <c r="C542" s="505" t="s">
        <v>5117</v>
      </c>
      <c r="D542" s="505"/>
      <c r="E542" s="505"/>
      <c r="F542" s="505"/>
      <c r="G542" s="505"/>
      <c r="H542" s="505"/>
      <c r="I542" s="505"/>
      <c r="J542" s="505"/>
      <c r="K542" s="505"/>
      <c r="L542" s="505"/>
      <c r="M542" s="505"/>
      <c r="N542" s="505"/>
      <c r="O542" s="505"/>
      <c r="P542" s="505"/>
      <c r="Q542" s="505"/>
      <c r="R542" s="505"/>
      <c r="S542" s="505"/>
      <c r="T542" s="505"/>
      <c r="U542" s="505"/>
      <c r="V542" s="505"/>
      <c r="W542" s="505"/>
      <c r="X542" s="505"/>
      <c r="Y542" s="505"/>
      <c r="Z542" s="505"/>
      <c r="AA542" s="505"/>
      <c r="AB542" s="505"/>
      <c r="AC542" s="505"/>
      <c r="AD542" s="505"/>
      <c r="AE542" s="2"/>
    </row>
    <row r="543" spans="1:72" ht="60" customHeight="1">
      <c r="A543" s="18"/>
      <c r="B543" s="51"/>
      <c r="C543" s="564"/>
      <c r="D543" s="565"/>
      <c r="E543" s="565"/>
      <c r="F543" s="565"/>
      <c r="G543" s="565"/>
      <c r="H543" s="565"/>
      <c r="I543" s="565"/>
      <c r="J543" s="565"/>
      <c r="K543" s="565"/>
      <c r="L543" s="565"/>
      <c r="M543" s="565"/>
      <c r="N543" s="565"/>
      <c r="O543" s="565"/>
      <c r="P543" s="565"/>
      <c r="Q543" s="565"/>
      <c r="R543" s="565"/>
      <c r="S543" s="565"/>
      <c r="T543" s="565"/>
      <c r="U543" s="565"/>
      <c r="V543" s="565"/>
      <c r="W543" s="565"/>
      <c r="X543" s="565"/>
      <c r="Y543" s="565"/>
      <c r="Z543" s="565"/>
      <c r="AA543" s="565"/>
      <c r="AB543" s="565"/>
      <c r="AC543" s="565"/>
      <c r="AD543" s="566"/>
      <c r="AE543" s="2"/>
    </row>
    <row r="544" spans="1:72" ht="15" customHeight="1">
      <c r="A544" s="18"/>
      <c r="B544" s="470" t="str">
        <f>IF(BR538=0,"", IF(BR538=1,_xlfn.CONCAT("Error: Verificar sumas en el numeral ",BS538,"."),_xlfn.CONCAT("Error: Verificar sumas en los numerales ",BS538)))</f>
        <v/>
      </c>
      <c r="C544" s="470"/>
      <c r="D544" s="470"/>
      <c r="E544" s="470"/>
      <c r="F544" s="470"/>
      <c r="G544" s="470"/>
      <c r="H544" s="470"/>
      <c r="I544" s="470"/>
      <c r="J544" s="470"/>
      <c r="K544" s="470"/>
      <c r="L544" s="470"/>
      <c r="M544" s="470"/>
      <c r="N544" s="470"/>
      <c r="O544" s="470"/>
      <c r="P544" s="470"/>
      <c r="Q544" s="470"/>
      <c r="R544" s="470"/>
      <c r="S544" s="470"/>
      <c r="T544" s="470"/>
      <c r="U544" s="470"/>
      <c r="V544" s="470"/>
      <c r="W544" s="470"/>
      <c r="X544" s="470"/>
      <c r="Y544" s="470"/>
      <c r="Z544" s="470"/>
      <c r="AA544" s="470"/>
      <c r="AB544" s="470"/>
      <c r="AC544" s="470"/>
      <c r="AD544" s="470"/>
      <c r="AE544" s="2"/>
    </row>
    <row r="545" spans="1:75" ht="15" customHeight="1">
      <c r="A545" s="18"/>
      <c r="B545" s="470" t="str">
        <f>IF(AL540=0,"","Error: Debe especificar Otro tipo de destino.")</f>
        <v/>
      </c>
      <c r="C545" s="470"/>
      <c r="D545" s="470"/>
      <c r="E545" s="470"/>
      <c r="F545" s="470"/>
      <c r="G545" s="470"/>
      <c r="H545" s="470"/>
      <c r="I545" s="470"/>
      <c r="J545" s="470"/>
      <c r="K545" s="470"/>
      <c r="L545" s="470"/>
      <c r="M545" s="470"/>
      <c r="N545" s="470"/>
      <c r="O545" s="470"/>
      <c r="P545" s="470"/>
      <c r="Q545" s="470"/>
      <c r="R545" s="470"/>
      <c r="S545" s="470"/>
      <c r="T545" s="470"/>
      <c r="U545" s="470"/>
      <c r="V545" s="470"/>
      <c r="W545" s="470"/>
      <c r="X545" s="470"/>
      <c r="Y545" s="470"/>
      <c r="Z545" s="470"/>
      <c r="AA545" s="470"/>
      <c r="AB545" s="470"/>
      <c r="AC545" s="470"/>
      <c r="AD545" s="470"/>
      <c r="AE545" s="2"/>
    </row>
    <row r="546" spans="1:75" ht="15" customHeight="1">
      <c r="A546" s="18"/>
      <c r="B546" s="471" t="str">
        <f>IF(BY526=0,"","Error: Debe completar toda la información requerida.")</f>
        <v/>
      </c>
      <c r="C546" s="471"/>
      <c r="D546" s="471"/>
      <c r="E546" s="471"/>
      <c r="F546" s="471"/>
      <c r="G546" s="471"/>
      <c r="H546" s="471"/>
      <c r="I546" s="471"/>
      <c r="J546" s="471"/>
      <c r="K546" s="471"/>
      <c r="L546" s="471"/>
      <c r="M546" s="471"/>
      <c r="N546" s="471"/>
      <c r="O546" s="471"/>
      <c r="P546" s="471"/>
      <c r="Q546" s="471"/>
      <c r="R546" s="471"/>
      <c r="S546" s="471"/>
      <c r="T546" s="471"/>
      <c r="U546" s="471"/>
      <c r="V546" s="471"/>
      <c r="W546" s="471"/>
      <c r="X546" s="471"/>
      <c r="Y546" s="471"/>
      <c r="Z546" s="471"/>
      <c r="AA546" s="471"/>
      <c r="AB546" s="471"/>
      <c r="AC546" s="471"/>
      <c r="AD546" s="471"/>
      <c r="AE546" s="2"/>
    </row>
    <row r="547" spans="1:75" ht="15" customHeight="1">
      <c r="A547" s="18"/>
      <c r="AE547" s="2"/>
    </row>
    <row r="548" spans="1:75" ht="15" customHeight="1">
      <c r="A548" s="18"/>
      <c r="AE548" s="2"/>
    </row>
    <row r="549" spans="1:75" ht="15" customHeight="1">
      <c r="A549" s="18"/>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51"/>
      <c r="AB549" s="51"/>
      <c r="AC549" s="51"/>
      <c r="AD549" s="51"/>
      <c r="AE549" s="2"/>
    </row>
    <row r="550" spans="1:75" ht="15" customHeight="1">
      <c r="A550" s="18"/>
      <c r="B550" s="51"/>
      <c r="C550" s="15" t="s">
        <v>6573</v>
      </c>
      <c r="D550" s="51"/>
      <c r="E550" s="51"/>
      <c r="F550" s="51"/>
      <c r="G550" s="51"/>
      <c r="H550" s="51"/>
      <c r="I550" s="51"/>
      <c r="J550" s="51"/>
      <c r="K550" s="51"/>
      <c r="L550" s="51"/>
      <c r="M550" s="51"/>
      <c r="N550" s="51"/>
      <c r="O550" s="51"/>
      <c r="P550" s="51"/>
      <c r="Q550" s="51"/>
      <c r="R550" s="51"/>
      <c r="S550" s="51"/>
      <c r="T550" s="51"/>
      <c r="U550" s="51"/>
      <c r="V550" s="51"/>
      <c r="W550" s="51"/>
      <c r="X550" s="51"/>
      <c r="Y550" s="51"/>
      <c r="Z550" s="51"/>
      <c r="AA550" s="51"/>
      <c r="AB550" s="51"/>
      <c r="AC550" s="51"/>
      <c r="AD550" s="51"/>
      <c r="AE550" s="2"/>
      <c r="AH550" s="522" t="s">
        <v>5066</v>
      </c>
      <c r="AI550" s="522"/>
      <c r="AJ550" s="522" t="s">
        <v>5067</v>
      </c>
      <c r="AK550" s="522"/>
      <c r="AL550" s="522" t="s">
        <v>5068</v>
      </c>
      <c r="AM550" s="522"/>
    </row>
    <row r="551" spans="1:75" ht="15" customHeight="1">
      <c r="A551" s="18"/>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c r="AA551" s="51"/>
      <c r="AB551" s="51"/>
      <c r="AC551" s="51"/>
      <c r="AD551" s="51"/>
      <c r="AE551" s="2"/>
      <c r="AH551" s="522">
        <f>COUNTBLANK(O556:AD563)</f>
        <v>128</v>
      </c>
      <c r="AI551" s="522"/>
      <c r="AJ551" s="522">
        <v>128</v>
      </c>
      <c r="AK551" s="522"/>
      <c r="AL551" s="522">
        <v>0</v>
      </c>
      <c r="AM551" s="522"/>
    </row>
    <row r="552" spans="1:75" ht="24" customHeight="1">
      <c r="A552" s="18"/>
      <c r="B552" s="51"/>
      <c r="C552" s="604" t="s">
        <v>6561</v>
      </c>
      <c r="D552" s="605"/>
      <c r="E552" s="605"/>
      <c r="F552" s="605"/>
      <c r="G552" s="605"/>
      <c r="H552" s="605"/>
      <c r="I552" s="605"/>
      <c r="J552" s="605"/>
      <c r="K552" s="605"/>
      <c r="L552" s="605"/>
      <c r="M552" s="605"/>
      <c r="N552" s="606"/>
      <c r="O552" s="445" t="s">
        <v>6574</v>
      </c>
      <c r="P552" s="445"/>
      <c r="Q552" s="445"/>
      <c r="R552" s="445"/>
      <c r="S552" s="445"/>
      <c r="T552" s="445"/>
      <c r="U552" s="445"/>
      <c r="V552" s="445"/>
      <c r="W552" s="445"/>
      <c r="X552" s="445"/>
      <c r="Y552" s="445"/>
      <c r="Z552" s="445"/>
      <c r="AA552" s="445"/>
      <c r="AB552" s="445"/>
      <c r="AC552" s="445"/>
      <c r="AD552" s="445"/>
      <c r="AE552" s="2"/>
    </row>
    <row r="553" spans="1:75" ht="15" customHeight="1">
      <c r="A553" s="18"/>
      <c r="B553" s="51"/>
      <c r="C553" s="816"/>
      <c r="D553" s="817"/>
      <c r="E553" s="817"/>
      <c r="F553" s="817"/>
      <c r="G553" s="817"/>
      <c r="H553" s="817"/>
      <c r="I553" s="817"/>
      <c r="J553" s="817"/>
      <c r="K553" s="817"/>
      <c r="L553" s="817"/>
      <c r="M553" s="817"/>
      <c r="N553" s="818"/>
      <c r="O553" s="883" t="s">
        <v>6370</v>
      </c>
      <c r="P553" s="884"/>
      <c r="Q553" s="884"/>
      <c r="R553" s="885"/>
      <c r="S553" s="460" t="s">
        <v>6371</v>
      </c>
      <c r="T553" s="461"/>
      <c r="U553" s="461"/>
      <c r="V553" s="461"/>
      <c r="W553" s="461"/>
      <c r="X553" s="461"/>
      <c r="Y553" s="461"/>
      <c r="Z553" s="461"/>
      <c r="AA553" s="461"/>
      <c r="AB553" s="461"/>
      <c r="AC553" s="461"/>
      <c r="AD553" s="462"/>
      <c r="AE553" s="2"/>
    </row>
    <row r="554" spans="1:75" ht="36" customHeight="1">
      <c r="A554" s="18"/>
      <c r="B554" s="51"/>
      <c r="C554" s="816"/>
      <c r="D554" s="817"/>
      <c r="E554" s="817"/>
      <c r="F554" s="817"/>
      <c r="G554" s="817"/>
      <c r="H554" s="817"/>
      <c r="I554" s="817"/>
      <c r="J554" s="817"/>
      <c r="K554" s="817"/>
      <c r="L554" s="817"/>
      <c r="M554" s="817"/>
      <c r="N554" s="818"/>
      <c r="O554" s="886"/>
      <c r="P554" s="887"/>
      <c r="Q554" s="887"/>
      <c r="R554" s="888"/>
      <c r="S554" s="460" t="s">
        <v>6374</v>
      </c>
      <c r="T554" s="461"/>
      <c r="U554" s="461"/>
      <c r="V554" s="462"/>
      <c r="W554" s="460" t="s">
        <v>6375</v>
      </c>
      <c r="X554" s="461"/>
      <c r="Y554" s="461"/>
      <c r="Z554" s="462"/>
      <c r="AA554" s="460" t="s">
        <v>6348</v>
      </c>
      <c r="AB554" s="461"/>
      <c r="AC554" s="461"/>
      <c r="AD554" s="462"/>
      <c r="AE554" s="2"/>
      <c r="AH554" s="522" t="s">
        <v>6542</v>
      </c>
      <c r="AI554" s="522"/>
      <c r="AJ554" s="522"/>
      <c r="AK554" s="522"/>
      <c r="AL554" s="522"/>
      <c r="AM554" s="522"/>
      <c r="AN554" s="522"/>
      <c r="AO554" s="522"/>
      <c r="AP554" s="711"/>
      <c r="AQ554" s="522" t="s">
        <v>6543</v>
      </c>
      <c r="AR554" s="522"/>
      <c r="AS554" s="522"/>
      <c r="AT554" s="522"/>
      <c r="AU554" s="522"/>
      <c r="AV554" s="522"/>
      <c r="AW554" s="522"/>
      <c r="AX554" s="522"/>
      <c r="AY554" s="711"/>
      <c r="AZ554" s="522" t="s">
        <v>6549</v>
      </c>
      <c r="BA554" s="522"/>
      <c r="BB554" s="522"/>
      <c r="BC554" s="522"/>
      <c r="BD554" s="522"/>
      <c r="BE554" s="522"/>
      <c r="BF554" s="522"/>
      <c r="BG554" s="522"/>
      <c r="BH554" s="711"/>
      <c r="BI554" s="524" t="s">
        <v>6550</v>
      </c>
      <c r="BJ554" s="525"/>
      <c r="BK554" s="525"/>
      <c r="BL554" s="525"/>
      <c r="BM554" s="525"/>
      <c r="BN554" s="525"/>
      <c r="BO554" s="525"/>
      <c r="BP554" s="526"/>
      <c r="BQ554" s="746"/>
      <c r="BR554" s="522" t="s">
        <v>5088</v>
      </c>
      <c r="BS554" s="522"/>
      <c r="BT554" s="522"/>
    </row>
    <row r="555" spans="1:75" ht="72" customHeight="1">
      <c r="A555" s="18"/>
      <c r="B555" s="51"/>
      <c r="C555" s="607"/>
      <c r="D555" s="608"/>
      <c r="E555" s="608"/>
      <c r="F555" s="608"/>
      <c r="G555" s="608"/>
      <c r="H555" s="608"/>
      <c r="I555" s="608"/>
      <c r="J555" s="608"/>
      <c r="K555" s="608"/>
      <c r="L555" s="608"/>
      <c r="M555" s="608"/>
      <c r="N555" s="609"/>
      <c r="O555" s="285" t="s">
        <v>5090</v>
      </c>
      <c r="P555" s="287" t="s">
        <v>5757</v>
      </c>
      <c r="Q555" s="287" t="s">
        <v>5758</v>
      </c>
      <c r="R555" s="287" t="s">
        <v>6321</v>
      </c>
      <c r="S555" s="285" t="s">
        <v>5090</v>
      </c>
      <c r="T555" s="287" t="s">
        <v>5757</v>
      </c>
      <c r="U555" s="287" t="s">
        <v>5758</v>
      </c>
      <c r="V555" s="287" t="s">
        <v>6321</v>
      </c>
      <c r="W555" s="285" t="s">
        <v>5090</v>
      </c>
      <c r="X555" s="287" t="s">
        <v>5757</v>
      </c>
      <c r="Y555" s="287" t="s">
        <v>5758</v>
      </c>
      <c r="Z555" s="287" t="s">
        <v>6321</v>
      </c>
      <c r="AA555" s="285" t="s">
        <v>5090</v>
      </c>
      <c r="AB555" s="287" t="s">
        <v>5757</v>
      </c>
      <c r="AC555" s="287" t="s">
        <v>5758</v>
      </c>
      <c r="AD555" s="287" t="s">
        <v>6321</v>
      </c>
      <c r="AE555" s="2"/>
      <c r="AH555" s="522" t="s">
        <v>5093</v>
      </c>
      <c r="AI555" s="522"/>
      <c r="AJ555" s="522" t="s">
        <v>5094</v>
      </c>
      <c r="AK555" s="522"/>
      <c r="AL555" s="522" t="s">
        <v>5095</v>
      </c>
      <c r="AM555" s="522"/>
      <c r="AN555" s="522" t="s">
        <v>5096</v>
      </c>
      <c r="AO555" s="522"/>
      <c r="AP555" s="711"/>
      <c r="AQ555" s="522" t="s">
        <v>5093</v>
      </c>
      <c r="AR555" s="522"/>
      <c r="AS555" s="522" t="s">
        <v>5094</v>
      </c>
      <c r="AT555" s="522"/>
      <c r="AU555" s="522" t="s">
        <v>5095</v>
      </c>
      <c r="AV555" s="522"/>
      <c r="AW555" s="522" t="s">
        <v>5096</v>
      </c>
      <c r="AX555" s="522"/>
      <c r="AY555" s="711"/>
      <c r="AZ555" s="522" t="s">
        <v>5093</v>
      </c>
      <c r="BA555" s="522"/>
      <c r="BB555" s="522" t="s">
        <v>5094</v>
      </c>
      <c r="BC555" s="522"/>
      <c r="BD555" s="522" t="s">
        <v>5095</v>
      </c>
      <c r="BE555" s="522"/>
      <c r="BF555" s="522" t="s">
        <v>5096</v>
      </c>
      <c r="BG555" s="522"/>
      <c r="BH555" s="711"/>
      <c r="BI555" s="524" t="s">
        <v>5093</v>
      </c>
      <c r="BJ555" s="526"/>
      <c r="BK555" s="524" t="s">
        <v>5094</v>
      </c>
      <c r="BL555" s="526"/>
      <c r="BM555" s="524" t="s">
        <v>5095</v>
      </c>
      <c r="BN555" s="526"/>
      <c r="BO555" s="524" t="s">
        <v>5096</v>
      </c>
      <c r="BP555" s="526"/>
      <c r="BQ555" s="747"/>
      <c r="BR555" s="128" t="s">
        <v>5096</v>
      </c>
      <c r="BS555" s="128" t="s">
        <v>5097</v>
      </c>
      <c r="BT555" s="128" t="s">
        <v>5098</v>
      </c>
      <c r="BV555" s="860" t="s">
        <v>5104</v>
      </c>
      <c r="BW555" s="860"/>
    </row>
    <row r="556" spans="1:75" ht="24" customHeight="1">
      <c r="A556" s="18"/>
      <c r="B556" s="51"/>
      <c r="C556" s="48" t="s">
        <v>4992</v>
      </c>
      <c r="D556" s="580" t="s">
        <v>6567</v>
      </c>
      <c r="E556" s="580"/>
      <c r="F556" s="580"/>
      <c r="G556" s="580"/>
      <c r="H556" s="580"/>
      <c r="I556" s="580"/>
      <c r="J556" s="580"/>
      <c r="K556" s="580"/>
      <c r="L556" s="580"/>
      <c r="M556" s="580"/>
      <c r="N556" s="580"/>
      <c r="O556" s="103"/>
      <c r="P556" s="103"/>
      <c r="Q556" s="103"/>
      <c r="R556" s="103"/>
      <c r="S556" s="103"/>
      <c r="T556" s="103"/>
      <c r="U556" s="103"/>
      <c r="V556" s="103"/>
      <c r="W556" s="103"/>
      <c r="X556" s="103"/>
      <c r="Y556" s="103"/>
      <c r="Z556" s="103"/>
      <c r="AA556" s="103"/>
      <c r="AB556" s="103"/>
      <c r="AC556" s="103"/>
      <c r="AD556" s="103"/>
      <c r="AE556" s="2"/>
      <c r="AH556" s="522">
        <f>IF(O556="",0,O556)</f>
        <v>0</v>
      </c>
      <c r="AI556" s="522"/>
      <c r="AJ556" s="522">
        <f>COUNTIF(P556:R556,"NS")</f>
        <v>0</v>
      </c>
      <c r="AK556" s="522"/>
      <c r="AL556" s="524">
        <f>IF(COUNTIF(P556:R556,"NA")=COUNTA($P$555:$R$555),"NA",SUM(P556:R556))</f>
        <v>0</v>
      </c>
      <c r="AM556" s="526"/>
      <c r="AN556" s="522">
        <f>IF($AH$551=$AJ$551,0,IF(OR(AND(AH556=0,AJ556&gt;0),AND(AH556="NS",AL556&gt;0),AND(AH556="NS",AJ556=0,AL556=0)),1,IF(OR(AND(AJ556&gt;=2,AL556&lt;AH556),AND(AH556="NS",AL556=0,AJ556&gt;0),AH556=AL556),0,1)))</f>
        <v>0</v>
      </c>
      <c r="AO556" s="522"/>
      <c r="AP556" s="711"/>
      <c r="AQ556" s="522">
        <f>IF(S556="",0,S556)</f>
        <v>0</v>
      </c>
      <c r="AR556" s="522"/>
      <c r="AS556" s="522">
        <f>COUNTIF(T556:V556,"NS")</f>
        <v>0</v>
      </c>
      <c r="AT556" s="522"/>
      <c r="AU556" s="524">
        <f>IF(COUNTIF(T556:V556,"NA")=COUNTA($T$555:$V$555),"NA",SUM(T556:V556))</f>
        <v>0</v>
      </c>
      <c r="AV556" s="526"/>
      <c r="AW556" s="522">
        <f>IF($AH$515=$AJ$515,0,IF(OR(AND(AQ556=0,AS556&gt;0),AND(AQ556="NS",AU556&gt;0),AND(AQ556="NS",AS556=0,AU556=0)),1,IF(OR(AND(AS556&gt;=2,AU556&lt;AQ556),AND(AQ556="NS",AU556=0,AS556&gt;0),AQ556=AU556),0,1)))</f>
        <v>0</v>
      </c>
      <c r="AX556" s="522"/>
      <c r="AY556" s="711"/>
      <c r="AZ556" s="522">
        <f>IF(W556="",0,W556)</f>
        <v>0</v>
      </c>
      <c r="BA556" s="522"/>
      <c r="BB556" s="522">
        <f>COUNTIF(X556:Z556,"NS")</f>
        <v>0</v>
      </c>
      <c r="BC556" s="522"/>
      <c r="BD556" s="524">
        <f>IF(COUNTIF(X556:Z556,"NA")=COUNTA($X$555:$Z$555),"NA",SUM(X556:Z556))</f>
        <v>0</v>
      </c>
      <c r="BE556" s="526"/>
      <c r="BF556" s="522">
        <f>IF($AH$515=$AJ$515,0,IF(OR(AND(AZ556=0,BB556&gt;0),AND(AZ556="NS",BD556&gt;0),AND(AZ556="NS",BB556=0,BD556=0)),1,IF(OR(AND(BB556&gt;=2,BD556&lt;AZ556),AND(AZ556="NS",BD556=0,BB556&gt;0),AZ556=BD556),0,1)))</f>
        <v>0</v>
      </c>
      <c r="BG556" s="522"/>
      <c r="BH556" s="711"/>
      <c r="BI556" s="524">
        <f>IF(AA556="",0,AA556)</f>
        <v>0</v>
      </c>
      <c r="BJ556" s="526"/>
      <c r="BK556" s="524">
        <f>COUNTIF(AB556:AD556,"NS")</f>
        <v>0</v>
      </c>
      <c r="BL556" s="526"/>
      <c r="BM556" s="524">
        <f>IF(COUNTIF(AB556:AD556,"NA")=COUNTA($AB$555:$AD$555),"NA",SUM(AB556:AD556))</f>
        <v>0</v>
      </c>
      <c r="BN556" s="526"/>
      <c r="BO556" s="524">
        <f>IF($AH$515=$AJ$515,0,IF(OR(AND(BI556=0,BK556&gt;0),AND(BI556="NS",BM556&gt;0),AND(BI556="NS",BK556=0,BM556=0)),1,IF(OR(AND(BK556&gt;=2,BM556&lt;BI556),AND(BI556="NS",BM556=0,BK556&gt;0),BI556=BM556),0,1)))</f>
        <v>0</v>
      </c>
      <c r="BP556" s="526"/>
      <c r="BQ556" s="747"/>
      <c r="BR556" s="114">
        <f>IF(SUM(AN556,AW556,BF556,BO556)&gt;0,1,0)</f>
        <v>0</v>
      </c>
      <c r="BS556" s="113" t="str">
        <f>IF(BR556=0,"", IF(SUM($BR$556:BR556)=1,BT556, IF($BR$564&gt;SUM($BR$556:BR556),_xlfn.CONCAT(", ",BT556), IF($BR$564=SUM($BR$556:BR556),_xlfn.CONCAT(" y ",BT556,".")))))</f>
        <v/>
      </c>
      <c r="BT556" s="238">
        <f>_xlfn.NUMBERVALUE(C556)</f>
        <v>1</v>
      </c>
      <c r="BV556" s="529">
        <f>IF(OR($AH$551=$AJ$551,AND($BV$526=0,$AH$551=$AL$551),AND($BV$526=1,$AH$551=16)),0,1)</f>
        <v>0</v>
      </c>
      <c r="BW556" s="529"/>
    </row>
    <row r="557" spans="1:75" ht="24" customHeight="1">
      <c r="A557" s="18"/>
      <c r="B557" s="51"/>
      <c r="C557" s="48" t="s">
        <v>4994</v>
      </c>
      <c r="D557" s="580" t="s">
        <v>6568</v>
      </c>
      <c r="E557" s="580"/>
      <c r="F557" s="580"/>
      <c r="G557" s="580"/>
      <c r="H557" s="580"/>
      <c r="I557" s="580"/>
      <c r="J557" s="580"/>
      <c r="K557" s="580"/>
      <c r="L557" s="580"/>
      <c r="M557" s="580"/>
      <c r="N557" s="580"/>
      <c r="O557" s="103"/>
      <c r="P557" s="103"/>
      <c r="Q557" s="103"/>
      <c r="R557" s="103"/>
      <c r="S557" s="103"/>
      <c r="T557" s="103"/>
      <c r="U557" s="103"/>
      <c r="V557" s="103"/>
      <c r="W557" s="103"/>
      <c r="X557" s="103"/>
      <c r="Y557" s="103"/>
      <c r="Z557" s="103"/>
      <c r="AA557" s="103"/>
      <c r="AB557" s="103"/>
      <c r="AC557" s="103"/>
      <c r="AD557" s="103"/>
      <c r="AE557" s="2"/>
      <c r="AH557" s="522">
        <f t="shared" ref="AH557:AH563" si="157">IF(O557="",0,O557)</f>
        <v>0</v>
      </c>
      <c r="AI557" s="522"/>
      <c r="AJ557" s="522">
        <f t="shared" ref="AJ557:AJ563" si="158">COUNTIF(P557:R557,"NS")</f>
        <v>0</v>
      </c>
      <c r="AK557" s="522"/>
      <c r="AL557" s="524">
        <f t="shared" ref="AL557:AL563" si="159">IF(COUNTIF(P557:R557,"NA")=COUNTA($P$555:$R$555),"NA",SUM(P557:R557))</f>
        <v>0</v>
      </c>
      <c r="AM557" s="526"/>
      <c r="AN557" s="522">
        <f t="shared" ref="AN557:AN563" si="160">IF($AH$551=$AJ$551,0,IF(OR(AND(AH557=0,AJ557&gt;0),AND(AH557="NS",AL557&gt;0),AND(AH557="NS",AJ557=0,AL557=0)),1,IF(OR(AND(AJ557&gt;=2,AL557&lt;AH557),AND(AH557="NS",AL557=0,AJ557&gt;0),AH557=AL557),0,1)))</f>
        <v>0</v>
      </c>
      <c r="AO557" s="522"/>
      <c r="AP557" s="711"/>
      <c r="AQ557" s="522">
        <f t="shared" ref="AQ557:AQ563" si="161">IF(S557="",0,S557)</f>
        <v>0</v>
      </c>
      <c r="AR557" s="522"/>
      <c r="AS557" s="522">
        <f t="shared" ref="AS557:AS563" si="162">COUNTIF(T557:V557,"NS")</f>
        <v>0</v>
      </c>
      <c r="AT557" s="522"/>
      <c r="AU557" s="524">
        <f t="shared" ref="AU557:AU563" si="163">IF(COUNTIF(T557:V557,"NA")=COUNTA($T$555:$V$555),"NA",SUM(T557:V557))</f>
        <v>0</v>
      </c>
      <c r="AV557" s="526"/>
      <c r="AW557" s="522">
        <f t="shared" ref="AW557:AW563" si="164">IF($AH$515=$AJ$515,0,IF(OR(AND(AQ557=0,AS557&gt;0),AND(AQ557="NS",AU557&gt;0),AND(AQ557="NS",AS557=0,AU557=0)),1,IF(OR(AND(AS557&gt;=2,AU557&lt;AQ557),AND(AQ557="NS",AU557=0,AS557&gt;0),AQ557=AU557),0,1)))</f>
        <v>0</v>
      </c>
      <c r="AX557" s="522"/>
      <c r="AY557" s="711"/>
      <c r="AZ557" s="522">
        <f t="shared" ref="AZ557:AZ563" si="165">IF(W557="",0,W557)</f>
        <v>0</v>
      </c>
      <c r="BA557" s="522"/>
      <c r="BB557" s="522">
        <f t="shared" ref="BB557:BB563" si="166">COUNTIF(X557:Z557,"NS")</f>
        <v>0</v>
      </c>
      <c r="BC557" s="522"/>
      <c r="BD557" s="524">
        <f t="shared" ref="BD557:BD563" si="167">IF(COUNTIF(X557:Z557,"NA")=COUNTA($X$555:$Z$555),"NA",SUM(X557:Z557))</f>
        <v>0</v>
      </c>
      <c r="BE557" s="526"/>
      <c r="BF557" s="522">
        <f t="shared" ref="BF557:BF563" si="168">IF($AH$515=$AJ$515,0,IF(OR(AND(AZ557=0,BB557&gt;0),AND(AZ557="NS",BD557&gt;0),AND(AZ557="NS",BB557=0,BD557=0)),1,IF(OR(AND(BB557&gt;=2,BD557&lt;AZ557),AND(AZ557="NS",BD557=0,BB557&gt;0),AZ557=BD557),0,1)))</f>
        <v>0</v>
      </c>
      <c r="BG557" s="522"/>
      <c r="BH557" s="711"/>
      <c r="BI557" s="524">
        <f t="shared" ref="BI557:BI563" si="169">IF(AA557="",0,AA557)</f>
        <v>0</v>
      </c>
      <c r="BJ557" s="526"/>
      <c r="BK557" s="524">
        <f t="shared" ref="BK557:BK563" si="170">COUNTIF(AB557:AD557,"NS")</f>
        <v>0</v>
      </c>
      <c r="BL557" s="526"/>
      <c r="BM557" s="524">
        <f t="shared" ref="BM557:BM562" si="171">IF(COUNTIF(AB557:AD557,"NA")=COUNTA($AB$555:$AD$555),"NA",SUM(AB557:AD557))</f>
        <v>0</v>
      </c>
      <c r="BN557" s="526"/>
      <c r="BO557" s="524">
        <f t="shared" ref="BO557:BO563" si="172">IF($AH$515=$AJ$515,0,IF(OR(AND(BI557=0,BK557&gt;0),AND(BI557="NS",BM557&gt;0),AND(BI557="NS",BK557=0,BM557=0)),1,IF(OR(AND(BK557&gt;=2,BM557&lt;BI557),AND(BI557="NS",BM557=0,BK557&gt;0),BI557=BM557),0,1)))</f>
        <v>0</v>
      </c>
      <c r="BP557" s="526"/>
      <c r="BQ557" s="747"/>
      <c r="BR557" s="114">
        <f t="shared" ref="BR557:BR563" si="173">IF(SUM(AN557,AW557,BF557,BO557)&gt;0,1,0)</f>
        <v>0</v>
      </c>
      <c r="BS557" s="113" t="str">
        <f>IF(BR557=0,"", IF(SUM($BR$556:BR557)=1,BT557, IF($BR$564&gt;SUM($BR$556:BR557),_xlfn.CONCAT(", ",BT557), IF($BR$564=SUM($BR$556:BR557),_xlfn.CONCAT(" y ",BT557,".")))))</f>
        <v/>
      </c>
      <c r="BT557" s="238">
        <f t="shared" ref="BT557:BT563" si="174">_xlfn.NUMBERVALUE(C557)</f>
        <v>2</v>
      </c>
    </row>
    <row r="558" spans="1:75" ht="15" customHeight="1">
      <c r="A558" s="18"/>
      <c r="B558" s="51"/>
      <c r="C558" s="48" t="s">
        <v>4996</v>
      </c>
      <c r="D558" s="580" t="s">
        <v>6569</v>
      </c>
      <c r="E558" s="580"/>
      <c r="F558" s="580"/>
      <c r="G558" s="580"/>
      <c r="H558" s="580"/>
      <c r="I558" s="580"/>
      <c r="J558" s="580"/>
      <c r="K558" s="580"/>
      <c r="L558" s="580"/>
      <c r="M558" s="580"/>
      <c r="N558" s="580"/>
      <c r="O558" s="103"/>
      <c r="P558" s="103"/>
      <c r="Q558" s="103"/>
      <c r="R558" s="103"/>
      <c r="S558" s="103"/>
      <c r="T558" s="103"/>
      <c r="U558" s="103"/>
      <c r="V558" s="103"/>
      <c r="W558" s="103"/>
      <c r="X558" s="103"/>
      <c r="Y558" s="103"/>
      <c r="Z558" s="103"/>
      <c r="AA558" s="103"/>
      <c r="AB558" s="103"/>
      <c r="AC558" s="103"/>
      <c r="AD558" s="103"/>
      <c r="AE558" s="2"/>
      <c r="AH558" s="522">
        <f t="shared" si="157"/>
        <v>0</v>
      </c>
      <c r="AI558" s="522"/>
      <c r="AJ558" s="522">
        <f t="shared" si="158"/>
        <v>0</v>
      </c>
      <c r="AK558" s="522"/>
      <c r="AL558" s="524">
        <f t="shared" si="159"/>
        <v>0</v>
      </c>
      <c r="AM558" s="526"/>
      <c r="AN558" s="522">
        <f t="shared" si="160"/>
        <v>0</v>
      </c>
      <c r="AO558" s="522"/>
      <c r="AP558" s="711"/>
      <c r="AQ558" s="522">
        <f t="shared" si="161"/>
        <v>0</v>
      </c>
      <c r="AR558" s="522"/>
      <c r="AS558" s="522">
        <f t="shared" si="162"/>
        <v>0</v>
      </c>
      <c r="AT558" s="522"/>
      <c r="AU558" s="524">
        <f t="shared" si="163"/>
        <v>0</v>
      </c>
      <c r="AV558" s="526"/>
      <c r="AW558" s="522">
        <f t="shared" si="164"/>
        <v>0</v>
      </c>
      <c r="AX558" s="522"/>
      <c r="AY558" s="711"/>
      <c r="AZ558" s="522">
        <f t="shared" si="165"/>
        <v>0</v>
      </c>
      <c r="BA558" s="522"/>
      <c r="BB558" s="522">
        <f t="shared" si="166"/>
        <v>0</v>
      </c>
      <c r="BC558" s="522"/>
      <c r="BD558" s="524">
        <f t="shared" si="167"/>
        <v>0</v>
      </c>
      <c r="BE558" s="526"/>
      <c r="BF558" s="522">
        <f t="shared" si="168"/>
        <v>0</v>
      </c>
      <c r="BG558" s="522"/>
      <c r="BH558" s="711"/>
      <c r="BI558" s="524">
        <f t="shared" si="169"/>
        <v>0</v>
      </c>
      <c r="BJ558" s="526"/>
      <c r="BK558" s="524">
        <f t="shared" si="170"/>
        <v>0</v>
      </c>
      <c r="BL558" s="526"/>
      <c r="BM558" s="524">
        <f t="shared" si="171"/>
        <v>0</v>
      </c>
      <c r="BN558" s="526"/>
      <c r="BO558" s="524">
        <f t="shared" si="172"/>
        <v>0</v>
      </c>
      <c r="BP558" s="526"/>
      <c r="BQ558" s="747"/>
      <c r="BR558" s="114">
        <f t="shared" si="173"/>
        <v>0</v>
      </c>
      <c r="BS558" s="113" t="str">
        <f>IF(BR558=0,"", IF(SUM($BR$556:BR558)=1,BT558, IF($BR$564&gt;SUM($BR$556:BR558),_xlfn.CONCAT(", ",BT558), IF($BR$564=SUM($BR$556:BR558),_xlfn.CONCAT(" y ",BT558,".")))))</f>
        <v/>
      </c>
      <c r="BT558" s="238">
        <f t="shared" si="174"/>
        <v>3</v>
      </c>
    </row>
    <row r="559" spans="1:75" ht="15" customHeight="1">
      <c r="A559" s="18"/>
      <c r="B559" s="51"/>
      <c r="C559" s="48" t="s">
        <v>4998</v>
      </c>
      <c r="D559" s="580" t="s">
        <v>6570</v>
      </c>
      <c r="E559" s="580"/>
      <c r="F559" s="580"/>
      <c r="G559" s="580"/>
      <c r="H559" s="580"/>
      <c r="I559" s="580"/>
      <c r="J559" s="580"/>
      <c r="K559" s="580"/>
      <c r="L559" s="580"/>
      <c r="M559" s="580"/>
      <c r="N559" s="580"/>
      <c r="O559" s="103"/>
      <c r="P559" s="103"/>
      <c r="Q559" s="103"/>
      <c r="R559" s="103"/>
      <c r="S559" s="103"/>
      <c r="T559" s="103"/>
      <c r="U559" s="103"/>
      <c r="V559" s="103"/>
      <c r="W559" s="103"/>
      <c r="X559" s="103"/>
      <c r="Y559" s="103"/>
      <c r="Z559" s="103"/>
      <c r="AA559" s="103"/>
      <c r="AB559" s="103"/>
      <c r="AC559" s="103"/>
      <c r="AD559" s="103"/>
      <c r="AE559" s="2"/>
      <c r="AH559" s="522">
        <f t="shared" si="157"/>
        <v>0</v>
      </c>
      <c r="AI559" s="522"/>
      <c r="AJ559" s="522">
        <f t="shared" si="158"/>
        <v>0</v>
      </c>
      <c r="AK559" s="522"/>
      <c r="AL559" s="524">
        <f t="shared" si="159"/>
        <v>0</v>
      </c>
      <c r="AM559" s="526"/>
      <c r="AN559" s="522">
        <f t="shared" si="160"/>
        <v>0</v>
      </c>
      <c r="AO559" s="522"/>
      <c r="AP559" s="711"/>
      <c r="AQ559" s="522">
        <f t="shared" si="161"/>
        <v>0</v>
      </c>
      <c r="AR559" s="522"/>
      <c r="AS559" s="522">
        <f t="shared" si="162"/>
        <v>0</v>
      </c>
      <c r="AT559" s="522"/>
      <c r="AU559" s="524">
        <f t="shared" si="163"/>
        <v>0</v>
      </c>
      <c r="AV559" s="526"/>
      <c r="AW559" s="522">
        <f t="shared" si="164"/>
        <v>0</v>
      </c>
      <c r="AX559" s="522"/>
      <c r="AY559" s="711"/>
      <c r="AZ559" s="522">
        <f t="shared" si="165"/>
        <v>0</v>
      </c>
      <c r="BA559" s="522"/>
      <c r="BB559" s="522">
        <f t="shared" si="166"/>
        <v>0</v>
      </c>
      <c r="BC559" s="522"/>
      <c r="BD559" s="524">
        <f t="shared" si="167"/>
        <v>0</v>
      </c>
      <c r="BE559" s="526"/>
      <c r="BF559" s="522">
        <f t="shared" si="168"/>
        <v>0</v>
      </c>
      <c r="BG559" s="522"/>
      <c r="BH559" s="711"/>
      <c r="BI559" s="524">
        <f t="shared" si="169"/>
        <v>0</v>
      </c>
      <c r="BJ559" s="526"/>
      <c r="BK559" s="524">
        <f t="shared" si="170"/>
        <v>0</v>
      </c>
      <c r="BL559" s="526"/>
      <c r="BM559" s="524">
        <f t="shared" si="171"/>
        <v>0</v>
      </c>
      <c r="BN559" s="526"/>
      <c r="BO559" s="524">
        <f t="shared" si="172"/>
        <v>0</v>
      </c>
      <c r="BP559" s="526"/>
      <c r="BQ559" s="747"/>
      <c r="BR559" s="114">
        <f t="shared" si="173"/>
        <v>0</v>
      </c>
      <c r="BS559" s="113" t="str">
        <f>IF(BR559=0,"", IF(SUM($BR$556:BR559)=1,BT559, IF($BR$564&gt;SUM($BR$556:BR559),_xlfn.CONCAT(", ",BT559), IF($BR$564=SUM($BR$556:BR559),_xlfn.CONCAT(" y ",BT559,".")))))</f>
        <v/>
      </c>
      <c r="BT559" s="238">
        <f t="shared" si="174"/>
        <v>4</v>
      </c>
    </row>
    <row r="560" spans="1:75" ht="24" customHeight="1">
      <c r="A560" s="18"/>
      <c r="B560" s="51"/>
      <c r="C560" s="48" t="s">
        <v>5000</v>
      </c>
      <c r="D560" s="580" t="s">
        <v>6571</v>
      </c>
      <c r="E560" s="580"/>
      <c r="F560" s="580"/>
      <c r="G560" s="580"/>
      <c r="H560" s="580"/>
      <c r="I560" s="580"/>
      <c r="J560" s="580"/>
      <c r="K560" s="580"/>
      <c r="L560" s="580"/>
      <c r="M560" s="580"/>
      <c r="N560" s="580"/>
      <c r="O560" s="103"/>
      <c r="P560" s="103"/>
      <c r="Q560" s="103"/>
      <c r="R560" s="103"/>
      <c r="S560" s="103"/>
      <c r="T560" s="103"/>
      <c r="U560" s="103"/>
      <c r="V560" s="103"/>
      <c r="W560" s="103"/>
      <c r="X560" s="103"/>
      <c r="Y560" s="103"/>
      <c r="Z560" s="103"/>
      <c r="AA560" s="103"/>
      <c r="AB560" s="103"/>
      <c r="AC560" s="103"/>
      <c r="AD560" s="103"/>
      <c r="AE560" s="2"/>
      <c r="AH560" s="522">
        <f t="shared" si="157"/>
        <v>0</v>
      </c>
      <c r="AI560" s="522"/>
      <c r="AJ560" s="522">
        <f t="shared" si="158"/>
        <v>0</v>
      </c>
      <c r="AK560" s="522"/>
      <c r="AL560" s="524">
        <f t="shared" si="159"/>
        <v>0</v>
      </c>
      <c r="AM560" s="526"/>
      <c r="AN560" s="522">
        <f t="shared" si="160"/>
        <v>0</v>
      </c>
      <c r="AO560" s="522"/>
      <c r="AP560" s="711"/>
      <c r="AQ560" s="522">
        <f t="shared" si="161"/>
        <v>0</v>
      </c>
      <c r="AR560" s="522"/>
      <c r="AS560" s="522">
        <f t="shared" si="162"/>
        <v>0</v>
      </c>
      <c r="AT560" s="522"/>
      <c r="AU560" s="524">
        <f t="shared" si="163"/>
        <v>0</v>
      </c>
      <c r="AV560" s="526"/>
      <c r="AW560" s="522">
        <f t="shared" si="164"/>
        <v>0</v>
      </c>
      <c r="AX560" s="522"/>
      <c r="AY560" s="711"/>
      <c r="AZ560" s="522">
        <f t="shared" si="165"/>
        <v>0</v>
      </c>
      <c r="BA560" s="522"/>
      <c r="BB560" s="522">
        <f t="shared" si="166"/>
        <v>0</v>
      </c>
      <c r="BC560" s="522"/>
      <c r="BD560" s="524">
        <f t="shared" si="167"/>
        <v>0</v>
      </c>
      <c r="BE560" s="526"/>
      <c r="BF560" s="522">
        <f t="shared" si="168"/>
        <v>0</v>
      </c>
      <c r="BG560" s="522"/>
      <c r="BH560" s="711"/>
      <c r="BI560" s="524">
        <f t="shared" si="169"/>
        <v>0</v>
      </c>
      <c r="BJ560" s="526"/>
      <c r="BK560" s="524">
        <f t="shared" si="170"/>
        <v>0</v>
      </c>
      <c r="BL560" s="526"/>
      <c r="BM560" s="524">
        <f t="shared" si="171"/>
        <v>0</v>
      </c>
      <c r="BN560" s="526"/>
      <c r="BO560" s="524">
        <f t="shared" si="172"/>
        <v>0</v>
      </c>
      <c r="BP560" s="526"/>
      <c r="BQ560" s="747"/>
      <c r="BR560" s="114">
        <f t="shared" si="173"/>
        <v>0</v>
      </c>
      <c r="BS560" s="113" t="str">
        <f>IF(BR560=0,"", IF(SUM($BR$556:BR560)=1,BT560, IF($BR$564&gt;SUM($BR$556:BR560),_xlfn.CONCAT(", ",BT560), IF($BR$564=SUM($BR$556:BR560),_xlfn.CONCAT(" y ",BT560,".")))))</f>
        <v/>
      </c>
      <c r="BT560" s="238">
        <f t="shared" si="174"/>
        <v>5</v>
      </c>
    </row>
    <row r="561" spans="1:72" ht="15" customHeight="1">
      <c r="A561" s="18"/>
      <c r="B561" s="51"/>
      <c r="C561" s="48" t="s">
        <v>5002</v>
      </c>
      <c r="D561" s="580" t="s">
        <v>6572</v>
      </c>
      <c r="E561" s="580"/>
      <c r="F561" s="580"/>
      <c r="G561" s="580"/>
      <c r="H561" s="580"/>
      <c r="I561" s="580"/>
      <c r="J561" s="580"/>
      <c r="K561" s="580"/>
      <c r="L561" s="580"/>
      <c r="M561" s="580"/>
      <c r="N561" s="580"/>
      <c r="O561" s="103"/>
      <c r="P561" s="103"/>
      <c r="Q561" s="103"/>
      <c r="R561" s="103"/>
      <c r="S561" s="103"/>
      <c r="T561" s="103"/>
      <c r="U561" s="103"/>
      <c r="V561" s="103"/>
      <c r="W561" s="103"/>
      <c r="X561" s="103"/>
      <c r="Y561" s="103"/>
      <c r="Z561" s="103"/>
      <c r="AA561" s="103"/>
      <c r="AB561" s="103"/>
      <c r="AC561" s="103"/>
      <c r="AD561" s="103"/>
      <c r="AE561" s="2"/>
      <c r="AH561" s="522">
        <f t="shared" si="157"/>
        <v>0</v>
      </c>
      <c r="AI561" s="522"/>
      <c r="AJ561" s="522">
        <f t="shared" si="158"/>
        <v>0</v>
      </c>
      <c r="AK561" s="522"/>
      <c r="AL561" s="524">
        <f t="shared" si="159"/>
        <v>0</v>
      </c>
      <c r="AM561" s="526"/>
      <c r="AN561" s="522">
        <f t="shared" si="160"/>
        <v>0</v>
      </c>
      <c r="AO561" s="522"/>
      <c r="AP561" s="711"/>
      <c r="AQ561" s="522">
        <f t="shared" si="161"/>
        <v>0</v>
      </c>
      <c r="AR561" s="522"/>
      <c r="AS561" s="522">
        <f t="shared" si="162"/>
        <v>0</v>
      </c>
      <c r="AT561" s="522"/>
      <c r="AU561" s="524">
        <f t="shared" si="163"/>
        <v>0</v>
      </c>
      <c r="AV561" s="526"/>
      <c r="AW561" s="522">
        <f t="shared" si="164"/>
        <v>0</v>
      </c>
      <c r="AX561" s="522"/>
      <c r="AY561" s="711"/>
      <c r="AZ561" s="522">
        <f t="shared" si="165"/>
        <v>0</v>
      </c>
      <c r="BA561" s="522"/>
      <c r="BB561" s="522">
        <f t="shared" si="166"/>
        <v>0</v>
      </c>
      <c r="BC561" s="522"/>
      <c r="BD561" s="524">
        <f t="shared" si="167"/>
        <v>0</v>
      </c>
      <c r="BE561" s="526"/>
      <c r="BF561" s="522">
        <f t="shared" si="168"/>
        <v>0</v>
      </c>
      <c r="BG561" s="522"/>
      <c r="BH561" s="711"/>
      <c r="BI561" s="524">
        <f t="shared" si="169"/>
        <v>0</v>
      </c>
      <c r="BJ561" s="526"/>
      <c r="BK561" s="524">
        <f t="shared" si="170"/>
        <v>0</v>
      </c>
      <c r="BL561" s="526"/>
      <c r="BM561" s="524">
        <f t="shared" si="171"/>
        <v>0</v>
      </c>
      <c r="BN561" s="526"/>
      <c r="BO561" s="524">
        <f t="shared" si="172"/>
        <v>0</v>
      </c>
      <c r="BP561" s="526"/>
      <c r="BQ561" s="747"/>
      <c r="BR561" s="114">
        <f t="shared" si="173"/>
        <v>0</v>
      </c>
      <c r="BS561" s="113" t="str">
        <f>IF(BR561=0,"", IF(SUM($BR$556:BR561)=1,BT561, IF($BR$564&gt;SUM($BR$556:BR561),_xlfn.CONCAT(", ",BT561), IF($BR$564=SUM($BR$556:BR561),_xlfn.CONCAT(" y ",BT561,".")))))</f>
        <v/>
      </c>
      <c r="BT561" s="238">
        <f t="shared" si="174"/>
        <v>6</v>
      </c>
    </row>
    <row r="562" spans="1:72" ht="15" customHeight="1">
      <c r="A562" s="18"/>
      <c r="B562" s="51"/>
      <c r="C562" s="48" t="s">
        <v>5004</v>
      </c>
      <c r="D562" s="580" t="s">
        <v>5318</v>
      </c>
      <c r="E562" s="580"/>
      <c r="F562" s="580"/>
      <c r="G562" s="580"/>
      <c r="H562" s="580"/>
      <c r="I562" s="580"/>
      <c r="J562" s="580"/>
      <c r="K562" s="580"/>
      <c r="L562" s="580"/>
      <c r="M562" s="580"/>
      <c r="N562" s="580"/>
      <c r="O562" s="103"/>
      <c r="P562" s="103"/>
      <c r="Q562" s="103"/>
      <c r="R562" s="103"/>
      <c r="S562" s="103"/>
      <c r="T562" s="103"/>
      <c r="U562" s="103"/>
      <c r="V562" s="103"/>
      <c r="W562" s="103"/>
      <c r="X562" s="103"/>
      <c r="Y562" s="103"/>
      <c r="Z562" s="103"/>
      <c r="AA562" s="103"/>
      <c r="AB562" s="103"/>
      <c r="AC562" s="103"/>
      <c r="AD562" s="103"/>
      <c r="AE562" s="2"/>
      <c r="AH562" s="522">
        <f t="shared" si="157"/>
        <v>0</v>
      </c>
      <c r="AI562" s="522"/>
      <c r="AJ562" s="522">
        <f t="shared" si="158"/>
        <v>0</v>
      </c>
      <c r="AK562" s="522"/>
      <c r="AL562" s="524">
        <f t="shared" si="159"/>
        <v>0</v>
      </c>
      <c r="AM562" s="526"/>
      <c r="AN562" s="522">
        <f t="shared" si="160"/>
        <v>0</v>
      </c>
      <c r="AO562" s="522"/>
      <c r="AP562" s="711"/>
      <c r="AQ562" s="522">
        <f t="shared" si="161"/>
        <v>0</v>
      </c>
      <c r="AR562" s="522"/>
      <c r="AS562" s="522">
        <f t="shared" si="162"/>
        <v>0</v>
      </c>
      <c r="AT562" s="522"/>
      <c r="AU562" s="524">
        <f t="shared" si="163"/>
        <v>0</v>
      </c>
      <c r="AV562" s="526"/>
      <c r="AW562" s="522">
        <f t="shared" si="164"/>
        <v>0</v>
      </c>
      <c r="AX562" s="522"/>
      <c r="AY562" s="711"/>
      <c r="AZ562" s="522">
        <f t="shared" si="165"/>
        <v>0</v>
      </c>
      <c r="BA562" s="522"/>
      <c r="BB562" s="522">
        <f t="shared" si="166"/>
        <v>0</v>
      </c>
      <c r="BC562" s="522"/>
      <c r="BD562" s="524">
        <f t="shared" si="167"/>
        <v>0</v>
      </c>
      <c r="BE562" s="526"/>
      <c r="BF562" s="522">
        <f t="shared" si="168"/>
        <v>0</v>
      </c>
      <c r="BG562" s="522"/>
      <c r="BH562" s="711"/>
      <c r="BI562" s="524">
        <f t="shared" si="169"/>
        <v>0</v>
      </c>
      <c r="BJ562" s="526"/>
      <c r="BK562" s="524">
        <f t="shared" si="170"/>
        <v>0</v>
      </c>
      <c r="BL562" s="526"/>
      <c r="BM562" s="524">
        <f t="shared" si="171"/>
        <v>0</v>
      </c>
      <c r="BN562" s="526"/>
      <c r="BO562" s="524">
        <f t="shared" si="172"/>
        <v>0</v>
      </c>
      <c r="BP562" s="526"/>
      <c r="BQ562" s="747"/>
      <c r="BR562" s="114">
        <f t="shared" si="173"/>
        <v>0</v>
      </c>
      <c r="BS562" s="113" t="str">
        <f>IF(BR562=0,"", IF(SUM($BR$556:BR562)=1,BT562, IF($BR$564&gt;SUM($BR$556:BR562),_xlfn.CONCAT(", ",BT562), IF($BR$564=SUM($BR$556:BR562),_xlfn.CONCAT(" y ",BT562,".")))))</f>
        <v/>
      </c>
      <c r="BT562" s="238">
        <f t="shared" si="174"/>
        <v>7</v>
      </c>
    </row>
    <row r="563" spans="1:72" ht="15" customHeight="1">
      <c r="A563" s="18"/>
      <c r="B563" s="51"/>
      <c r="C563" s="48" t="s">
        <v>5006</v>
      </c>
      <c r="D563" s="580" t="s">
        <v>385</v>
      </c>
      <c r="E563" s="580"/>
      <c r="F563" s="580"/>
      <c r="G563" s="580"/>
      <c r="H563" s="580"/>
      <c r="I563" s="580"/>
      <c r="J563" s="580"/>
      <c r="K563" s="580"/>
      <c r="L563" s="580"/>
      <c r="M563" s="580"/>
      <c r="N563" s="580"/>
      <c r="O563" s="103"/>
      <c r="P563" s="103"/>
      <c r="Q563" s="103"/>
      <c r="R563" s="103"/>
      <c r="S563" s="103"/>
      <c r="T563" s="103"/>
      <c r="U563" s="103"/>
      <c r="V563" s="103"/>
      <c r="W563" s="103"/>
      <c r="X563" s="103"/>
      <c r="Y563" s="103"/>
      <c r="Z563" s="103"/>
      <c r="AA563" s="103"/>
      <c r="AB563" s="103"/>
      <c r="AC563" s="103"/>
      <c r="AD563" s="103"/>
      <c r="AE563" s="2"/>
      <c r="AH563" s="522">
        <f t="shared" si="157"/>
        <v>0</v>
      </c>
      <c r="AI563" s="522"/>
      <c r="AJ563" s="522">
        <f t="shared" si="158"/>
        <v>0</v>
      </c>
      <c r="AK563" s="522"/>
      <c r="AL563" s="524">
        <f t="shared" si="159"/>
        <v>0</v>
      </c>
      <c r="AM563" s="526"/>
      <c r="AN563" s="522">
        <f t="shared" si="160"/>
        <v>0</v>
      </c>
      <c r="AO563" s="522"/>
      <c r="AP563" s="711"/>
      <c r="AQ563" s="522">
        <f t="shared" si="161"/>
        <v>0</v>
      </c>
      <c r="AR563" s="522"/>
      <c r="AS563" s="522">
        <f t="shared" si="162"/>
        <v>0</v>
      </c>
      <c r="AT563" s="522"/>
      <c r="AU563" s="524">
        <f t="shared" si="163"/>
        <v>0</v>
      </c>
      <c r="AV563" s="526"/>
      <c r="AW563" s="522">
        <f t="shared" si="164"/>
        <v>0</v>
      </c>
      <c r="AX563" s="522"/>
      <c r="AY563" s="711"/>
      <c r="AZ563" s="522">
        <f t="shared" si="165"/>
        <v>0</v>
      </c>
      <c r="BA563" s="522"/>
      <c r="BB563" s="522">
        <f t="shared" si="166"/>
        <v>0</v>
      </c>
      <c r="BC563" s="522"/>
      <c r="BD563" s="524">
        <f t="shared" si="167"/>
        <v>0</v>
      </c>
      <c r="BE563" s="526"/>
      <c r="BF563" s="522">
        <f t="shared" si="168"/>
        <v>0</v>
      </c>
      <c r="BG563" s="522"/>
      <c r="BH563" s="711"/>
      <c r="BI563" s="524">
        <f t="shared" si="169"/>
        <v>0</v>
      </c>
      <c r="BJ563" s="526"/>
      <c r="BK563" s="524">
        <f t="shared" si="170"/>
        <v>0</v>
      </c>
      <c r="BL563" s="526"/>
      <c r="BM563" s="524">
        <f>IF(COUNTIF(AB563:AD563,"NA")=COUNTA($AB$555:$AD$555),"NA",SUM(AB563:AD563))</f>
        <v>0</v>
      </c>
      <c r="BN563" s="526"/>
      <c r="BO563" s="524">
        <f t="shared" si="172"/>
        <v>0</v>
      </c>
      <c r="BP563" s="526"/>
      <c r="BQ563" s="748"/>
      <c r="BR563" s="114">
        <f t="shared" si="173"/>
        <v>0</v>
      </c>
      <c r="BS563" s="113" t="str">
        <f>IF(BR563=0,"", IF(SUM($BR$556:BR563)=1,BT563, IF($BR$564&gt;SUM($BR$556:BR563),_xlfn.CONCAT(", ",BT563), IF($BR$564=SUM($BR$556:BR563),_xlfn.CONCAT(" y ",BT563,".")))))</f>
        <v/>
      </c>
      <c r="BT563" s="238">
        <f t="shared" si="174"/>
        <v>8</v>
      </c>
    </row>
    <row r="564" spans="1:72" ht="15" customHeight="1">
      <c r="A564" s="18"/>
      <c r="B564" s="51"/>
      <c r="C564" s="224"/>
      <c r="D564" s="224"/>
      <c r="E564" s="224"/>
      <c r="F564" s="224"/>
      <c r="G564" s="224"/>
      <c r="H564" s="224"/>
      <c r="I564" s="224"/>
      <c r="J564" s="144"/>
      <c r="K564" s="144"/>
      <c r="L564" s="144"/>
      <c r="M564" s="144"/>
      <c r="N564" s="49" t="s">
        <v>5115</v>
      </c>
      <c r="O564" s="135">
        <f>IF(AND(SUM(O556:O563)=0,COUNTIF(O556:O563,"NS")&gt;0),"NS",
IF(AND(SUM(O556:O563)=0,COUNTIF(O556:O563,0)&gt;0),0,
IF(AND(SUM(O556:O563)=0,COUNTIF(O556:O563,"NA")&gt;0),"NA",
SUM(O556:O563))))</f>
        <v>0</v>
      </c>
      <c r="P564" s="135">
        <f t="shared" ref="P564:AC564" si="175">IF(AND(SUM(P556:P563)=0,COUNTIF(P556:P563,"NS")&gt;0),"NS",
IF(AND(SUM(P556:P563)=0,COUNTIF(P556:P563,0)&gt;0),0,
IF(AND(SUM(P556:P563)=0,COUNTIF(P556:P563,"NA")&gt;0),"NA",
SUM(P556:P563))))</f>
        <v>0</v>
      </c>
      <c r="Q564" s="135">
        <f t="shared" si="175"/>
        <v>0</v>
      </c>
      <c r="R564" s="135">
        <f t="shared" si="175"/>
        <v>0</v>
      </c>
      <c r="S564" s="135">
        <f t="shared" si="175"/>
        <v>0</v>
      </c>
      <c r="T564" s="135">
        <f t="shared" si="175"/>
        <v>0</v>
      </c>
      <c r="U564" s="135">
        <f t="shared" si="175"/>
        <v>0</v>
      </c>
      <c r="V564" s="135">
        <f t="shared" si="175"/>
        <v>0</v>
      </c>
      <c r="W564" s="135">
        <f t="shared" si="175"/>
        <v>0</v>
      </c>
      <c r="X564" s="135">
        <f t="shared" si="175"/>
        <v>0</v>
      </c>
      <c r="Y564" s="135">
        <f t="shared" si="175"/>
        <v>0</v>
      </c>
      <c r="Z564" s="135">
        <f t="shared" si="175"/>
        <v>0</v>
      </c>
      <c r="AA564" s="135">
        <f t="shared" si="175"/>
        <v>0</v>
      </c>
      <c r="AB564" s="135">
        <f t="shared" si="175"/>
        <v>0</v>
      </c>
      <c r="AC564" s="135">
        <f t="shared" si="175"/>
        <v>0</v>
      </c>
      <c r="AD564" s="135">
        <f>IF(AND(SUM(AD556:AD563)=0,COUNTIF(AD556:AD563,"NS")&gt;0),"NS",
IF(AND(SUM(AD556:AD563)=0,COUNTIF(AD556:AD563,0)&gt;0),0,
IF(AND(SUM(AD556:AD563)=0,COUNTIF(AD556:AD563,"NA")&gt;0),"NA",
SUM(AD556:AD563))))</f>
        <v>0</v>
      </c>
      <c r="AE564" s="2"/>
      <c r="BR564" s="136">
        <f>SUM(BR556:BR563)</f>
        <v>0</v>
      </c>
      <c r="BS564" s="148" t="str">
        <f>IF(BR564=0,"", IF(BR564=1,VLOOKUP(1,BR556:BS563,1,FALSE), IF(BR564&gt;1,_xlfn.CONCAT(BS556:BS563),"")))</f>
        <v/>
      </c>
    </row>
    <row r="565" spans="1:72" ht="15" customHeight="1">
      <c r="A565" s="18"/>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c r="AA565" s="51"/>
      <c r="AB565" s="51"/>
      <c r="AC565" s="51"/>
      <c r="AD565" s="51"/>
      <c r="AE565" s="2"/>
    </row>
    <row r="566" spans="1:72" ht="45" customHeight="1">
      <c r="A566" s="18"/>
      <c r="B566" s="51"/>
      <c r="C566" s="539" t="s">
        <v>5298</v>
      </c>
      <c r="D566" s="539"/>
      <c r="E566" s="540"/>
      <c r="F566" s="447"/>
      <c r="G566" s="448"/>
      <c r="H566" s="448"/>
      <c r="I566" s="448"/>
      <c r="J566" s="448"/>
      <c r="K566" s="448"/>
      <c r="L566" s="448"/>
      <c r="M566" s="448"/>
      <c r="N566" s="448"/>
      <c r="O566" s="448"/>
      <c r="P566" s="448"/>
      <c r="Q566" s="448"/>
      <c r="R566" s="448"/>
      <c r="S566" s="448"/>
      <c r="T566" s="448"/>
      <c r="U566" s="448"/>
      <c r="V566" s="448"/>
      <c r="W566" s="448"/>
      <c r="X566" s="448"/>
      <c r="Y566" s="448"/>
      <c r="Z566" s="448"/>
      <c r="AA566" s="448"/>
      <c r="AB566" s="448"/>
      <c r="AC566" s="448"/>
      <c r="AD566" s="449"/>
      <c r="AE566" s="2"/>
      <c r="AH566" s="522" t="s">
        <v>5299</v>
      </c>
      <c r="AI566" s="522"/>
      <c r="AJ566" s="522">
        <f>IF(OR(COUNTBLANK(O562:AD562)=16,SUM(O562:AD562)=0),0,1)</f>
        <v>0</v>
      </c>
      <c r="AK566" s="522"/>
      <c r="AL566" s="570">
        <f>IF(OR(AND(AJ566=0,F566=""),AND(AJ566=1,F566&lt;&gt;"")),0,1)</f>
        <v>0</v>
      </c>
      <c r="AM566" s="570"/>
    </row>
    <row r="567" spans="1:72" ht="15" customHeight="1">
      <c r="A567" s="18"/>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c r="AA567" s="51"/>
      <c r="AB567" s="51"/>
      <c r="AC567" s="51"/>
      <c r="AD567" s="51"/>
      <c r="AE567" s="2"/>
    </row>
    <row r="568" spans="1:72" ht="24" customHeight="1">
      <c r="A568" s="18"/>
      <c r="B568" s="12"/>
      <c r="C568" s="505" t="s">
        <v>5117</v>
      </c>
      <c r="D568" s="505"/>
      <c r="E568" s="505"/>
      <c r="F568" s="505"/>
      <c r="G568" s="505"/>
      <c r="H568" s="505"/>
      <c r="I568" s="505"/>
      <c r="J568" s="505"/>
      <c r="K568" s="505"/>
      <c r="L568" s="505"/>
      <c r="M568" s="505"/>
      <c r="N568" s="505"/>
      <c r="O568" s="505"/>
      <c r="P568" s="505"/>
      <c r="Q568" s="505"/>
      <c r="R568" s="505"/>
      <c r="S568" s="505"/>
      <c r="T568" s="505"/>
      <c r="U568" s="505"/>
      <c r="V568" s="505"/>
      <c r="W568" s="505"/>
      <c r="X568" s="505"/>
      <c r="Y568" s="505"/>
      <c r="Z568" s="505"/>
      <c r="AA568" s="505"/>
      <c r="AB568" s="505"/>
      <c r="AC568" s="505"/>
      <c r="AD568" s="505"/>
      <c r="AE568" s="2"/>
    </row>
    <row r="569" spans="1:72" ht="60" customHeight="1">
      <c r="A569" s="18"/>
      <c r="B569" s="51"/>
      <c r="C569" s="564"/>
      <c r="D569" s="565"/>
      <c r="E569" s="565"/>
      <c r="F569" s="565"/>
      <c r="G569" s="565"/>
      <c r="H569" s="565"/>
      <c r="I569" s="565"/>
      <c r="J569" s="565"/>
      <c r="K569" s="565"/>
      <c r="L569" s="565"/>
      <c r="M569" s="565"/>
      <c r="N569" s="565"/>
      <c r="O569" s="565"/>
      <c r="P569" s="565"/>
      <c r="Q569" s="565"/>
      <c r="R569" s="565"/>
      <c r="S569" s="565"/>
      <c r="T569" s="565"/>
      <c r="U569" s="565"/>
      <c r="V569" s="565"/>
      <c r="W569" s="565"/>
      <c r="X569" s="565"/>
      <c r="Y569" s="565"/>
      <c r="Z569" s="565"/>
      <c r="AA569" s="565"/>
      <c r="AB569" s="565"/>
      <c r="AC569" s="565"/>
      <c r="AD569" s="566"/>
      <c r="AE569" s="2"/>
    </row>
    <row r="570" spans="1:72" s="2" customFormat="1" ht="15" customHeight="1">
      <c r="A570" s="18"/>
      <c r="B570" s="470" t="str">
        <f>IF(BR564=0,"", IF(BR564=1,_xlfn.CONCAT("Error: Verificar sumas en el numeral ",BS564,"."),_xlfn.CONCAT("Error: Verificar sumas en los numerales ",BS564)))</f>
        <v/>
      </c>
      <c r="C570" s="470"/>
      <c r="D570" s="470"/>
      <c r="E570" s="470"/>
      <c r="F570" s="470"/>
      <c r="G570" s="470"/>
      <c r="H570" s="470"/>
      <c r="I570" s="470"/>
      <c r="J570" s="470"/>
      <c r="K570" s="470"/>
      <c r="L570" s="470"/>
      <c r="M570" s="470"/>
      <c r="N570" s="470"/>
      <c r="O570" s="470"/>
      <c r="P570" s="470"/>
      <c r="Q570" s="470"/>
      <c r="R570" s="470"/>
      <c r="S570" s="470"/>
      <c r="T570" s="470"/>
      <c r="U570" s="470"/>
      <c r="V570" s="470"/>
      <c r="W570" s="470"/>
      <c r="X570" s="470"/>
      <c r="Y570" s="470"/>
      <c r="Z570" s="470"/>
      <c r="AA570" s="470"/>
      <c r="AB570" s="470"/>
      <c r="AC570" s="470"/>
      <c r="AD570" s="470"/>
      <c r="AF570" s="109"/>
    </row>
    <row r="571" spans="1:72" s="2" customFormat="1" ht="15" customHeight="1">
      <c r="A571" s="18"/>
      <c r="B571" s="470" t="str">
        <f t="shared" ref="B571" si="176">IF(AL566=0,"","Error: Debe especificar Otro tipo.")</f>
        <v/>
      </c>
      <c r="C571" s="470"/>
      <c r="D571" s="470"/>
      <c r="E571" s="470"/>
      <c r="F571" s="470"/>
      <c r="G571" s="470"/>
      <c r="H571" s="470"/>
      <c r="I571" s="470"/>
      <c r="J571" s="470"/>
      <c r="K571" s="470"/>
      <c r="L571" s="470"/>
      <c r="M571" s="470"/>
      <c r="N571" s="470"/>
      <c r="O571" s="470"/>
      <c r="P571" s="470"/>
      <c r="Q571" s="470"/>
      <c r="R571" s="470"/>
      <c r="S571" s="470"/>
      <c r="T571" s="470"/>
      <c r="U571" s="470"/>
      <c r="V571" s="470"/>
      <c r="W571" s="470"/>
      <c r="X571" s="470"/>
      <c r="Y571" s="470"/>
      <c r="Z571" s="470"/>
      <c r="AA571" s="470"/>
      <c r="AB571" s="470"/>
      <c r="AC571" s="470"/>
      <c r="AD571" s="470"/>
      <c r="AF571" s="109"/>
    </row>
    <row r="572" spans="1:72" s="2" customFormat="1" ht="15" customHeight="1">
      <c r="A572" s="18"/>
      <c r="B572" s="471" t="str">
        <f>IF(BV556=0,"","Error: Debe completar toda la información requerida.")</f>
        <v/>
      </c>
      <c r="C572" s="471"/>
      <c r="D572" s="471"/>
      <c r="E572" s="471"/>
      <c r="F572" s="471"/>
      <c r="G572" s="471"/>
      <c r="H572" s="471"/>
      <c r="I572" s="471"/>
      <c r="J572" s="471"/>
      <c r="K572" s="471"/>
      <c r="L572" s="471"/>
      <c r="M572" s="471"/>
      <c r="N572" s="471"/>
      <c r="O572" s="471"/>
      <c r="P572" s="471"/>
      <c r="Q572" s="471"/>
      <c r="R572" s="471"/>
      <c r="S572" s="471"/>
      <c r="T572" s="471"/>
      <c r="U572" s="471"/>
      <c r="V572" s="471"/>
      <c r="W572" s="471"/>
      <c r="X572" s="471"/>
      <c r="Y572" s="471"/>
      <c r="Z572" s="471"/>
      <c r="AA572" s="471"/>
      <c r="AB572" s="471"/>
      <c r="AC572" s="471"/>
      <c r="AD572" s="471"/>
      <c r="AF572" s="109"/>
    </row>
    <row r="573" spans="1:72" s="2" customFormat="1" ht="15" customHeight="1">
      <c r="A573" s="18"/>
      <c r="AF573" s="109"/>
    </row>
    <row r="574" spans="1:72" s="2" customFormat="1" ht="15" customHeight="1">
      <c r="A574" s="18"/>
      <c r="AF574" s="109"/>
    </row>
    <row r="575" spans="1:72" s="2" customFormat="1" ht="15" customHeight="1">
      <c r="A575" s="18"/>
      <c r="AF575" s="109"/>
    </row>
    <row r="576" spans="1:72" ht="24" customHeight="1">
      <c r="A576" s="18" t="s">
        <v>6575</v>
      </c>
      <c r="B576" s="624" t="s">
        <v>6576</v>
      </c>
      <c r="C576" s="624"/>
      <c r="D576" s="624"/>
      <c r="E576" s="624"/>
      <c r="F576" s="624"/>
      <c r="G576" s="624"/>
      <c r="H576" s="624"/>
      <c r="I576" s="624"/>
      <c r="J576" s="624"/>
      <c r="K576" s="624"/>
      <c r="L576" s="624"/>
      <c r="M576" s="624"/>
      <c r="N576" s="624"/>
      <c r="O576" s="624"/>
      <c r="P576" s="624"/>
      <c r="Q576" s="624"/>
      <c r="R576" s="624"/>
      <c r="S576" s="624"/>
      <c r="T576" s="624"/>
      <c r="U576" s="624"/>
      <c r="V576" s="624"/>
      <c r="W576" s="624"/>
      <c r="X576" s="624"/>
      <c r="Y576" s="624"/>
      <c r="Z576" s="624"/>
      <c r="AA576" s="624"/>
      <c r="AB576" s="624"/>
      <c r="AC576" s="624"/>
      <c r="AD576" s="624"/>
      <c r="AE576" s="2"/>
      <c r="AH576" s="522" t="s">
        <v>5066</v>
      </c>
      <c r="AI576" s="522"/>
      <c r="AJ576" s="522" t="s">
        <v>5067</v>
      </c>
      <c r="AK576" s="522"/>
      <c r="AL576" s="522" t="s">
        <v>5068</v>
      </c>
      <c r="AM576" s="522"/>
    </row>
    <row r="577" spans="1:39" ht="27.75" customHeight="1">
      <c r="A577" s="60"/>
      <c r="B577" s="46"/>
      <c r="C577" s="492" t="s">
        <v>6577</v>
      </c>
      <c r="D577" s="492"/>
      <c r="E577" s="492"/>
      <c r="F577" s="492"/>
      <c r="G577" s="492"/>
      <c r="H577" s="492"/>
      <c r="I577" s="492"/>
      <c r="J577" s="492"/>
      <c r="K577" s="492"/>
      <c r="L577" s="492"/>
      <c r="M577" s="492"/>
      <c r="N577" s="492"/>
      <c r="O577" s="492"/>
      <c r="P577" s="492"/>
      <c r="Q577" s="492"/>
      <c r="R577" s="492"/>
      <c r="S577" s="492"/>
      <c r="T577" s="492"/>
      <c r="U577" s="492"/>
      <c r="V577" s="492"/>
      <c r="W577" s="492"/>
      <c r="X577" s="492"/>
      <c r="Y577" s="492"/>
      <c r="Z577" s="492"/>
      <c r="AA577" s="492"/>
      <c r="AB577" s="492"/>
      <c r="AC577" s="492"/>
      <c r="AD577" s="492"/>
      <c r="AE577" s="2"/>
      <c r="AH577" s="522">
        <f>COUNTBLANK(D602:AD632)+COUNTBLANK(D641:AD671)</f>
        <v>1672</v>
      </c>
      <c r="AI577" s="522"/>
      <c r="AJ577" s="522">
        <v>1672</v>
      </c>
      <c r="AK577" s="522"/>
      <c r="AL577" s="522">
        <v>90</v>
      </c>
      <c r="AM577" s="522"/>
    </row>
    <row r="578" spans="1:39" ht="22.5" customHeight="1">
      <c r="A578" s="102"/>
      <c r="B578" s="46"/>
      <c r="C578" s="492" t="s">
        <v>6578</v>
      </c>
      <c r="D578" s="492"/>
      <c r="E578" s="492"/>
      <c r="F578" s="492"/>
      <c r="G578" s="492"/>
      <c r="H578" s="492"/>
      <c r="I578" s="492"/>
      <c r="J578" s="492"/>
      <c r="K578" s="492"/>
      <c r="L578" s="492"/>
      <c r="M578" s="492"/>
      <c r="N578" s="492"/>
      <c r="O578" s="492"/>
      <c r="P578" s="492"/>
      <c r="Q578" s="492"/>
      <c r="R578" s="492"/>
      <c r="S578" s="492"/>
      <c r="T578" s="492"/>
      <c r="U578" s="492"/>
      <c r="V578" s="492"/>
      <c r="W578" s="492"/>
      <c r="X578" s="492"/>
      <c r="Y578" s="492"/>
      <c r="Z578" s="492"/>
      <c r="AA578" s="492"/>
      <c r="AB578" s="492"/>
      <c r="AC578" s="492"/>
      <c r="AD578" s="492"/>
      <c r="AE578" s="2"/>
    </row>
    <row r="579" spans="1:39" ht="24.75" customHeight="1">
      <c r="A579" s="102"/>
      <c r="B579" s="46"/>
      <c r="C579" s="492" t="s">
        <v>6579</v>
      </c>
      <c r="D579" s="492"/>
      <c r="E579" s="492"/>
      <c r="F579" s="492"/>
      <c r="G579" s="492"/>
      <c r="H579" s="492"/>
      <c r="I579" s="492"/>
      <c r="J579" s="492"/>
      <c r="K579" s="492"/>
      <c r="L579" s="492"/>
      <c r="M579" s="492"/>
      <c r="N579" s="492"/>
      <c r="O579" s="492"/>
      <c r="P579" s="492"/>
      <c r="Q579" s="492"/>
      <c r="R579" s="492"/>
      <c r="S579" s="492"/>
      <c r="T579" s="492"/>
      <c r="U579" s="492"/>
      <c r="V579" s="492"/>
      <c r="W579" s="492"/>
      <c r="X579" s="492"/>
      <c r="Y579" s="492"/>
      <c r="Z579" s="492"/>
      <c r="AA579" s="492"/>
      <c r="AB579" s="492"/>
      <c r="AC579" s="492"/>
      <c r="AD579" s="492"/>
      <c r="AE579" s="2"/>
    </row>
    <row r="580" spans="1:39" ht="36" customHeight="1">
      <c r="A580" s="60"/>
      <c r="B580" s="46"/>
      <c r="C580" s="492" t="s">
        <v>6580</v>
      </c>
      <c r="D580" s="492"/>
      <c r="E580" s="492"/>
      <c r="F580" s="492"/>
      <c r="G580" s="492"/>
      <c r="H580" s="492"/>
      <c r="I580" s="492"/>
      <c r="J580" s="492"/>
      <c r="K580" s="492"/>
      <c r="L580" s="492"/>
      <c r="M580" s="492"/>
      <c r="N580" s="492"/>
      <c r="O580" s="492"/>
      <c r="P580" s="492"/>
      <c r="Q580" s="492"/>
      <c r="R580" s="492"/>
      <c r="S580" s="492"/>
      <c r="T580" s="492"/>
      <c r="U580" s="492"/>
      <c r="V580" s="492"/>
      <c r="W580" s="492"/>
      <c r="X580" s="492"/>
      <c r="Y580" s="492"/>
      <c r="Z580" s="492"/>
      <c r="AA580" s="492"/>
      <c r="AB580" s="492"/>
      <c r="AC580" s="492"/>
      <c r="AD580" s="492"/>
      <c r="AE580" s="2"/>
    </row>
    <row r="581" spans="1:39" ht="24" customHeight="1">
      <c r="A581" s="102"/>
      <c r="B581" s="46"/>
      <c r="C581" s="492" t="s">
        <v>6581</v>
      </c>
      <c r="D581" s="492"/>
      <c r="E581" s="492"/>
      <c r="F581" s="492"/>
      <c r="G581" s="492"/>
      <c r="H581" s="492"/>
      <c r="I581" s="492"/>
      <c r="J581" s="492"/>
      <c r="K581" s="492"/>
      <c r="L581" s="492"/>
      <c r="M581" s="492"/>
      <c r="N581" s="492"/>
      <c r="O581" s="492"/>
      <c r="P581" s="492"/>
      <c r="Q581" s="492"/>
      <c r="R581" s="492"/>
      <c r="S581" s="492"/>
      <c r="T581" s="492"/>
      <c r="U581" s="492"/>
      <c r="V581" s="492"/>
      <c r="W581" s="492"/>
      <c r="X581" s="492"/>
      <c r="Y581" s="492"/>
      <c r="Z581" s="492"/>
      <c r="AA581" s="492"/>
      <c r="AB581" s="492"/>
      <c r="AC581" s="492"/>
      <c r="AD581" s="492"/>
      <c r="AE581" s="2"/>
    </row>
    <row r="582" spans="1:39" ht="26.25" customHeight="1">
      <c r="A582" s="102"/>
      <c r="B582" s="46"/>
      <c r="C582" s="492" t="s">
        <v>6582</v>
      </c>
      <c r="D582" s="492"/>
      <c r="E582" s="492"/>
      <c r="F582" s="492"/>
      <c r="G582" s="492"/>
      <c r="H582" s="492"/>
      <c r="I582" s="492"/>
      <c r="J582" s="492"/>
      <c r="K582" s="492"/>
      <c r="L582" s="492"/>
      <c r="M582" s="492"/>
      <c r="N582" s="492"/>
      <c r="O582" s="492"/>
      <c r="P582" s="492"/>
      <c r="Q582" s="492"/>
      <c r="R582" s="492"/>
      <c r="S582" s="492"/>
      <c r="T582" s="492"/>
      <c r="U582" s="492"/>
      <c r="V582" s="492"/>
      <c r="W582" s="492"/>
      <c r="X582" s="492"/>
      <c r="Y582" s="492"/>
      <c r="Z582" s="492"/>
      <c r="AA582" s="492"/>
      <c r="AB582" s="492"/>
      <c r="AC582" s="492"/>
      <c r="AD582" s="492"/>
      <c r="AE582" s="2"/>
    </row>
    <row r="583" spans="1:39" ht="27.75" customHeight="1">
      <c r="A583" s="60"/>
      <c r="B583" s="46"/>
      <c r="C583" s="492" t="s">
        <v>6583</v>
      </c>
      <c r="D583" s="492"/>
      <c r="E583" s="492"/>
      <c r="F583" s="492"/>
      <c r="G583" s="492"/>
      <c r="H583" s="492"/>
      <c r="I583" s="492"/>
      <c r="J583" s="492"/>
      <c r="K583" s="492"/>
      <c r="L583" s="492"/>
      <c r="M583" s="492"/>
      <c r="N583" s="492"/>
      <c r="O583" s="492"/>
      <c r="P583" s="492"/>
      <c r="Q583" s="492"/>
      <c r="R583" s="492"/>
      <c r="S583" s="492"/>
      <c r="T583" s="492"/>
      <c r="U583" s="492"/>
      <c r="V583" s="492"/>
      <c r="W583" s="492"/>
      <c r="X583" s="492"/>
      <c r="Y583" s="492"/>
      <c r="Z583" s="492"/>
      <c r="AA583" s="492"/>
      <c r="AB583" s="492"/>
      <c r="AC583" s="492"/>
      <c r="AD583" s="492"/>
      <c r="AE583" s="2"/>
    </row>
    <row r="584" spans="1:39" ht="36" customHeight="1">
      <c r="A584" s="102"/>
      <c r="B584" s="46"/>
      <c r="C584" s="492" t="s">
        <v>6584</v>
      </c>
      <c r="D584" s="492"/>
      <c r="E584" s="492"/>
      <c r="F584" s="492"/>
      <c r="G584" s="492"/>
      <c r="H584" s="492"/>
      <c r="I584" s="492"/>
      <c r="J584" s="492"/>
      <c r="K584" s="492"/>
      <c r="L584" s="492"/>
      <c r="M584" s="492"/>
      <c r="N584" s="492"/>
      <c r="O584" s="492"/>
      <c r="P584" s="492"/>
      <c r="Q584" s="492"/>
      <c r="R584" s="492"/>
      <c r="S584" s="492"/>
      <c r="T584" s="492"/>
      <c r="U584" s="492"/>
      <c r="V584" s="492"/>
      <c r="W584" s="492"/>
      <c r="X584" s="492"/>
      <c r="Y584" s="492"/>
      <c r="Z584" s="492"/>
      <c r="AA584" s="492"/>
      <c r="AB584" s="492"/>
      <c r="AC584" s="492"/>
      <c r="AD584" s="492"/>
      <c r="AE584" s="2"/>
    </row>
    <row r="585" spans="1:39" ht="24" customHeight="1">
      <c r="A585" s="102"/>
      <c r="B585" s="46"/>
      <c r="C585" s="617" t="s">
        <v>6585</v>
      </c>
      <c r="D585" s="617"/>
      <c r="E585" s="617"/>
      <c r="F585" s="617"/>
      <c r="G585" s="617"/>
      <c r="H585" s="617"/>
      <c r="I585" s="617"/>
      <c r="J585" s="617"/>
      <c r="K585" s="617"/>
      <c r="L585" s="617"/>
      <c r="M585" s="617"/>
      <c r="N585" s="617"/>
      <c r="O585" s="617"/>
      <c r="P585" s="617"/>
      <c r="Q585" s="617"/>
      <c r="R585" s="617"/>
      <c r="S585" s="617"/>
      <c r="T585" s="617"/>
      <c r="U585" s="617"/>
      <c r="V585" s="617"/>
      <c r="W585" s="617"/>
      <c r="X585" s="617"/>
      <c r="Y585" s="617"/>
      <c r="Z585" s="617"/>
      <c r="AA585" s="617"/>
      <c r="AB585" s="617"/>
      <c r="AC585" s="617"/>
      <c r="AD585" s="617"/>
      <c r="AE585" s="2"/>
    </row>
    <row r="586" spans="1:39" ht="23.25" customHeight="1">
      <c r="A586" s="60"/>
      <c r="B586" s="46"/>
      <c r="C586" s="492" t="s">
        <v>6586</v>
      </c>
      <c r="D586" s="492"/>
      <c r="E586" s="492"/>
      <c r="F586" s="492"/>
      <c r="G586" s="492"/>
      <c r="H586" s="492"/>
      <c r="I586" s="492"/>
      <c r="J586" s="492"/>
      <c r="K586" s="492"/>
      <c r="L586" s="492"/>
      <c r="M586" s="492"/>
      <c r="N586" s="492"/>
      <c r="O586" s="492"/>
      <c r="P586" s="492"/>
      <c r="Q586" s="492"/>
      <c r="R586" s="492"/>
      <c r="S586" s="492"/>
      <c r="T586" s="492"/>
      <c r="U586" s="492"/>
      <c r="V586" s="492"/>
      <c r="W586" s="492"/>
      <c r="X586" s="492"/>
      <c r="Y586" s="492"/>
      <c r="Z586" s="492"/>
      <c r="AA586" s="492"/>
      <c r="AB586" s="492"/>
      <c r="AC586" s="492"/>
      <c r="AD586" s="492"/>
      <c r="AE586" s="2"/>
    </row>
    <row r="587" spans="1:39" s="3" customFormat="1" ht="45" customHeight="1">
      <c r="A587" s="102"/>
      <c r="B587" s="295"/>
      <c r="C587" s="492" t="s">
        <v>6587</v>
      </c>
      <c r="D587" s="492"/>
      <c r="E587" s="492"/>
      <c r="F587" s="492"/>
      <c r="G587" s="492"/>
      <c r="H587" s="492"/>
      <c r="I587" s="492"/>
      <c r="J587" s="492"/>
      <c r="K587" s="492"/>
      <c r="L587" s="492"/>
      <c r="M587" s="492"/>
      <c r="N587" s="492"/>
      <c r="O587" s="492"/>
      <c r="P587" s="492"/>
      <c r="Q587" s="492"/>
      <c r="R587" s="492"/>
      <c r="S587" s="492"/>
      <c r="T587" s="492"/>
      <c r="U587" s="492"/>
      <c r="V587" s="492"/>
      <c r="W587" s="492"/>
      <c r="X587" s="492"/>
      <c r="Y587" s="492"/>
      <c r="Z587" s="492"/>
      <c r="AA587" s="492"/>
      <c r="AB587" s="492"/>
      <c r="AC587" s="492"/>
      <c r="AD587" s="492"/>
      <c r="AE587" s="2"/>
      <c r="AF587" s="110"/>
    </row>
    <row r="588" spans="1:39" s="3" customFormat="1" ht="48.75" customHeight="1">
      <c r="A588" s="102"/>
      <c r="B588" s="295"/>
      <c r="C588" s="492" t="s">
        <v>6588</v>
      </c>
      <c r="D588" s="492"/>
      <c r="E588" s="492"/>
      <c r="F588" s="492"/>
      <c r="G588" s="492"/>
      <c r="H588" s="492"/>
      <c r="I588" s="492"/>
      <c r="J588" s="492"/>
      <c r="K588" s="492"/>
      <c r="L588" s="492"/>
      <c r="M588" s="492"/>
      <c r="N588" s="492"/>
      <c r="O588" s="492"/>
      <c r="P588" s="492"/>
      <c r="Q588" s="492"/>
      <c r="R588" s="492"/>
      <c r="S588" s="492"/>
      <c r="T588" s="492"/>
      <c r="U588" s="492"/>
      <c r="V588" s="492"/>
      <c r="W588" s="492"/>
      <c r="X588" s="492"/>
      <c r="Y588" s="492"/>
      <c r="Z588" s="492"/>
      <c r="AA588" s="492"/>
      <c r="AB588" s="492"/>
      <c r="AC588" s="492"/>
      <c r="AD588" s="492"/>
      <c r="AE588" s="2"/>
      <c r="AF588" s="110"/>
    </row>
    <row r="589" spans="1:39" s="3" customFormat="1" ht="42" customHeight="1">
      <c r="A589" s="60"/>
      <c r="B589" s="295"/>
      <c r="C589" s="492" t="s">
        <v>6589</v>
      </c>
      <c r="D589" s="492"/>
      <c r="E589" s="492"/>
      <c r="F589" s="492"/>
      <c r="G589" s="492"/>
      <c r="H589" s="492"/>
      <c r="I589" s="492"/>
      <c r="J589" s="492"/>
      <c r="K589" s="492"/>
      <c r="L589" s="492"/>
      <c r="M589" s="492"/>
      <c r="N589" s="492"/>
      <c r="O589" s="492"/>
      <c r="P589" s="492"/>
      <c r="Q589" s="492"/>
      <c r="R589" s="492"/>
      <c r="S589" s="492"/>
      <c r="T589" s="492"/>
      <c r="U589" s="492"/>
      <c r="V589" s="492"/>
      <c r="W589" s="492"/>
      <c r="X589" s="492"/>
      <c r="Y589" s="492"/>
      <c r="Z589" s="492"/>
      <c r="AA589" s="492"/>
      <c r="AB589" s="492"/>
      <c r="AC589" s="492"/>
      <c r="AD589" s="492"/>
      <c r="AE589" s="2"/>
      <c r="AF589" s="110"/>
    </row>
    <row r="590" spans="1:39" s="3" customFormat="1" ht="49.5" customHeight="1">
      <c r="A590" s="102"/>
      <c r="B590" s="295"/>
      <c r="C590" s="492" t="s">
        <v>6590</v>
      </c>
      <c r="D590" s="492"/>
      <c r="E590" s="492"/>
      <c r="F590" s="492"/>
      <c r="G590" s="492"/>
      <c r="H590" s="492"/>
      <c r="I590" s="492"/>
      <c r="J590" s="492"/>
      <c r="K590" s="492"/>
      <c r="L590" s="492"/>
      <c r="M590" s="492"/>
      <c r="N590" s="492"/>
      <c r="O590" s="492"/>
      <c r="P590" s="492"/>
      <c r="Q590" s="492"/>
      <c r="R590" s="492"/>
      <c r="S590" s="492"/>
      <c r="T590" s="492"/>
      <c r="U590" s="492"/>
      <c r="V590" s="492"/>
      <c r="W590" s="492"/>
      <c r="X590" s="492"/>
      <c r="Y590" s="492"/>
      <c r="Z590" s="492"/>
      <c r="AA590" s="492"/>
      <c r="AB590" s="492"/>
      <c r="AC590" s="492"/>
      <c r="AD590" s="492"/>
      <c r="AE590" s="2"/>
      <c r="AF590" s="110"/>
    </row>
    <row r="591" spans="1:39" s="3" customFormat="1" ht="42.75" customHeight="1">
      <c r="A591" s="102"/>
      <c r="B591" s="295"/>
      <c r="C591" s="492" t="s">
        <v>6591</v>
      </c>
      <c r="D591" s="492"/>
      <c r="E591" s="492"/>
      <c r="F591" s="492"/>
      <c r="G591" s="492"/>
      <c r="H591" s="492"/>
      <c r="I591" s="492"/>
      <c r="J591" s="492"/>
      <c r="K591" s="492"/>
      <c r="L591" s="492"/>
      <c r="M591" s="492"/>
      <c r="N591" s="492"/>
      <c r="O591" s="492"/>
      <c r="P591" s="492"/>
      <c r="Q591" s="492"/>
      <c r="R591" s="492"/>
      <c r="S591" s="492"/>
      <c r="T591" s="492"/>
      <c r="U591" s="492"/>
      <c r="V591" s="492"/>
      <c r="W591" s="492"/>
      <c r="X591" s="492"/>
      <c r="Y591" s="492"/>
      <c r="Z591" s="492"/>
      <c r="AA591" s="492"/>
      <c r="AB591" s="492"/>
      <c r="AC591" s="492"/>
      <c r="AD591" s="492"/>
      <c r="AE591" s="2"/>
      <c r="AF591" s="110"/>
    </row>
    <row r="592" spans="1:39" s="3" customFormat="1" ht="45.75" customHeight="1">
      <c r="A592" s="60"/>
      <c r="B592" s="295"/>
      <c r="C592" s="492" t="s">
        <v>6592</v>
      </c>
      <c r="D592" s="492"/>
      <c r="E592" s="492"/>
      <c r="F592" s="492"/>
      <c r="G592" s="492"/>
      <c r="H592" s="492"/>
      <c r="I592" s="492"/>
      <c r="J592" s="492"/>
      <c r="K592" s="492"/>
      <c r="L592" s="492"/>
      <c r="M592" s="492"/>
      <c r="N592" s="492"/>
      <c r="O592" s="492"/>
      <c r="P592" s="492"/>
      <c r="Q592" s="492"/>
      <c r="R592" s="492"/>
      <c r="S592" s="492"/>
      <c r="T592" s="492"/>
      <c r="U592" s="492"/>
      <c r="V592" s="492"/>
      <c r="W592" s="492"/>
      <c r="X592" s="492"/>
      <c r="Y592" s="492"/>
      <c r="Z592" s="492"/>
      <c r="AA592" s="492"/>
      <c r="AB592" s="492"/>
      <c r="AC592" s="492"/>
      <c r="AD592" s="492"/>
      <c r="AE592" s="2"/>
      <c r="AF592" s="110"/>
    </row>
    <row r="593" spans="1:209" s="3" customFormat="1" ht="43.5" customHeight="1">
      <c r="A593" s="102"/>
      <c r="B593" s="295"/>
      <c r="C593" s="492" t="s">
        <v>6593</v>
      </c>
      <c r="D593" s="492"/>
      <c r="E593" s="492"/>
      <c r="F593" s="492"/>
      <c r="G593" s="492"/>
      <c r="H593" s="492"/>
      <c r="I593" s="492"/>
      <c r="J593" s="492"/>
      <c r="K593" s="492"/>
      <c r="L593" s="492"/>
      <c r="M593" s="492"/>
      <c r="N593" s="492"/>
      <c r="O593" s="492"/>
      <c r="P593" s="492"/>
      <c r="Q593" s="492"/>
      <c r="R593" s="492"/>
      <c r="S593" s="492"/>
      <c r="T593" s="492"/>
      <c r="U593" s="492"/>
      <c r="V593" s="492"/>
      <c r="W593" s="492"/>
      <c r="X593" s="492"/>
      <c r="Y593" s="492"/>
      <c r="Z593" s="492"/>
      <c r="AA593" s="492"/>
      <c r="AB593" s="492"/>
      <c r="AC593" s="492"/>
      <c r="AD593" s="492"/>
      <c r="AE593" s="2"/>
      <c r="AF593" s="110"/>
    </row>
    <row r="594" spans="1:209" s="3" customFormat="1" ht="45" customHeight="1">
      <c r="A594" s="102"/>
      <c r="B594" s="295"/>
      <c r="C594" s="492" t="s">
        <v>6594</v>
      </c>
      <c r="D594" s="492"/>
      <c r="E594" s="492"/>
      <c r="F594" s="492"/>
      <c r="G594" s="492"/>
      <c r="H594" s="492"/>
      <c r="I594" s="492"/>
      <c r="J594" s="492"/>
      <c r="K594" s="492"/>
      <c r="L594" s="492"/>
      <c r="M594" s="492"/>
      <c r="N594" s="492"/>
      <c r="O594" s="492"/>
      <c r="P594" s="492"/>
      <c r="Q594" s="492"/>
      <c r="R594" s="492"/>
      <c r="S594" s="492"/>
      <c r="T594" s="492"/>
      <c r="U594" s="492"/>
      <c r="V594" s="492"/>
      <c r="W594" s="492"/>
      <c r="X594" s="492"/>
      <c r="Y594" s="492"/>
      <c r="Z594" s="492"/>
      <c r="AA594" s="492"/>
      <c r="AB594" s="492"/>
      <c r="AC594" s="492"/>
      <c r="AD594" s="492"/>
      <c r="AE594" s="2"/>
      <c r="AF594" s="110"/>
    </row>
    <row r="595" spans="1:209" s="3" customFormat="1" ht="15" customHeight="1">
      <c r="A595" s="18"/>
      <c r="B595" s="295"/>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c r="AA595" s="31"/>
      <c r="AB595" s="31"/>
      <c r="AC595" s="31"/>
      <c r="AD595" s="31"/>
      <c r="AE595" s="2"/>
      <c r="AF595" s="110"/>
    </row>
    <row r="596" spans="1:209" ht="15" customHeight="1">
      <c r="A596" s="18"/>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c r="AA596" s="904" t="s">
        <v>5580</v>
      </c>
      <c r="AB596" s="904"/>
      <c r="AC596" s="904"/>
      <c r="AD596" s="904"/>
      <c r="AE596" s="2"/>
    </row>
    <row r="597" spans="1:209" ht="24" customHeight="1">
      <c r="A597" s="18"/>
      <c r="B597" s="51"/>
      <c r="C597" s="604" t="s">
        <v>5280</v>
      </c>
      <c r="D597" s="605"/>
      <c r="E597" s="605"/>
      <c r="F597" s="605"/>
      <c r="G597" s="605"/>
      <c r="H597" s="605"/>
      <c r="I597" s="605"/>
      <c r="J597" s="605"/>
      <c r="K597" s="605"/>
      <c r="L597" s="605"/>
      <c r="M597" s="605"/>
      <c r="N597" s="606"/>
      <c r="O597" s="445" t="s">
        <v>6595</v>
      </c>
      <c r="P597" s="445"/>
      <c r="Q597" s="445"/>
      <c r="R597" s="445"/>
      <c r="S597" s="445"/>
      <c r="T597" s="445"/>
      <c r="U597" s="445"/>
      <c r="V597" s="445"/>
      <c r="W597" s="445"/>
      <c r="X597" s="445"/>
      <c r="Y597" s="445"/>
      <c r="Z597" s="445"/>
      <c r="AA597" s="445"/>
      <c r="AB597" s="445"/>
      <c r="AC597" s="445"/>
      <c r="AD597" s="445"/>
      <c r="AE597" s="2"/>
    </row>
    <row r="598" spans="1:209" ht="15" customHeight="1">
      <c r="A598" s="18"/>
      <c r="B598" s="51"/>
      <c r="C598" s="816"/>
      <c r="D598" s="817"/>
      <c r="E598" s="817"/>
      <c r="F598" s="817"/>
      <c r="G598" s="817"/>
      <c r="H598" s="817"/>
      <c r="I598" s="817"/>
      <c r="J598" s="817"/>
      <c r="K598" s="817"/>
      <c r="L598" s="817"/>
      <c r="M598" s="817"/>
      <c r="N598" s="818"/>
      <c r="O598" s="883" t="s">
        <v>6370</v>
      </c>
      <c r="P598" s="884"/>
      <c r="Q598" s="884"/>
      <c r="R598" s="884"/>
      <c r="S598" s="884"/>
      <c r="T598" s="884"/>
      <c r="U598" s="884"/>
      <c r="V598" s="885"/>
      <c r="W598" s="450" t="s">
        <v>6371</v>
      </c>
      <c r="X598" s="450"/>
      <c r="Y598" s="450"/>
      <c r="Z598" s="450"/>
      <c r="AA598" s="450"/>
      <c r="AB598" s="450"/>
      <c r="AC598" s="450"/>
      <c r="AD598" s="450"/>
      <c r="AE598" s="2"/>
    </row>
    <row r="599" spans="1:209" ht="24" customHeight="1">
      <c r="A599" s="18"/>
      <c r="B599" s="51"/>
      <c r="C599" s="816"/>
      <c r="D599" s="817"/>
      <c r="E599" s="817"/>
      <c r="F599" s="817"/>
      <c r="G599" s="817"/>
      <c r="H599" s="817"/>
      <c r="I599" s="817"/>
      <c r="J599" s="817"/>
      <c r="K599" s="817"/>
      <c r="L599" s="817"/>
      <c r="M599" s="817"/>
      <c r="N599" s="818"/>
      <c r="O599" s="886"/>
      <c r="P599" s="887"/>
      <c r="Q599" s="887"/>
      <c r="R599" s="887"/>
      <c r="S599" s="887"/>
      <c r="T599" s="887"/>
      <c r="U599" s="887"/>
      <c r="V599" s="888"/>
      <c r="W599" s="460" t="s">
        <v>6596</v>
      </c>
      <c r="X599" s="461"/>
      <c r="Y599" s="461"/>
      <c r="Z599" s="461"/>
      <c r="AA599" s="461"/>
      <c r="AB599" s="461"/>
      <c r="AC599" s="461"/>
      <c r="AD599" s="462"/>
      <c r="AE599" s="2"/>
    </row>
    <row r="600" spans="1:209" ht="15" customHeight="1">
      <c r="A600" s="18"/>
      <c r="B600" s="51"/>
      <c r="C600" s="816"/>
      <c r="D600" s="817"/>
      <c r="E600" s="817"/>
      <c r="F600" s="817"/>
      <c r="G600" s="817"/>
      <c r="H600" s="817"/>
      <c r="I600" s="817"/>
      <c r="J600" s="817"/>
      <c r="K600" s="817"/>
      <c r="L600" s="817"/>
      <c r="M600" s="817"/>
      <c r="N600" s="818"/>
      <c r="O600" s="450" t="s">
        <v>6403</v>
      </c>
      <c r="P600" s="450"/>
      <c r="Q600" s="450"/>
      <c r="R600" s="450"/>
      <c r="S600" s="450" t="s">
        <v>6404</v>
      </c>
      <c r="T600" s="450"/>
      <c r="U600" s="450"/>
      <c r="V600" s="450"/>
      <c r="W600" s="450" t="s">
        <v>6403</v>
      </c>
      <c r="X600" s="450"/>
      <c r="Y600" s="450"/>
      <c r="Z600" s="450"/>
      <c r="AA600" s="450" t="s">
        <v>6404</v>
      </c>
      <c r="AB600" s="450"/>
      <c r="AC600" s="450"/>
      <c r="AD600" s="450"/>
      <c r="AE600" s="2"/>
      <c r="AH600" s="522" t="s">
        <v>6542</v>
      </c>
      <c r="AI600" s="522"/>
      <c r="AJ600" s="522"/>
      <c r="AK600" s="522"/>
      <c r="AL600" s="522"/>
      <c r="AM600" s="522"/>
      <c r="AN600" s="522"/>
      <c r="AO600" s="522"/>
      <c r="AP600" s="711"/>
      <c r="AQ600" s="522" t="s">
        <v>6543</v>
      </c>
      <c r="AR600" s="522"/>
      <c r="AS600" s="522"/>
      <c r="AT600" s="522"/>
      <c r="AU600" s="522"/>
      <c r="AV600" s="522"/>
      <c r="AW600" s="522"/>
      <c r="AX600" s="522"/>
      <c r="AY600" s="711"/>
      <c r="AZ600" s="522" t="s">
        <v>6549</v>
      </c>
      <c r="BA600" s="522"/>
      <c r="BB600" s="522"/>
      <c r="BC600" s="522"/>
      <c r="BD600" s="522"/>
      <c r="BE600" s="522"/>
      <c r="BF600" s="522"/>
      <c r="BG600" s="522"/>
      <c r="BH600" s="711"/>
      <c r="BI600" s="524" t="s">
        <v>6550</v>
      </c>
      <c r="BJ600" s="525"/>
      <c r="BK600" s="525"/>
      <c r="BL600" s="525"/>
      <c r="BM600" s="525"/>
      <c r="BN600" s="525"/>
      <c r="BO600" s="525"/>
      <c r="BP600" s="526"/>
      <c r="BQ600" s="711"/>
      <c r="BR600" s="522" t="s">
        <v>5088</v>
      </c>
      <c r="BS600" s="522"/>
      <c r="BT600" s="522"/>
      <c r="CT600" s="522" t="s">
        <v>6378</v>
      </c>
      <c r="CU600" s="522"/>
      <c r="CV600" s="522"/>
      <c r="CW600" s="522"/>
      <c r="CX600" s="522"/>
      <c r="CY600" s="522"/>
      <c r="CZ600" s="522"/>
      <c r="DA600" s="522"/>
      <c r="DB600" s="522"/>
      <c r="DC600" s="522"/>
      <c r="DE600" s="522" t="s">
        <v>6389</v>
      </c>
      <c r="DF600" s="522"/>
      <c r="DG600" s="522"/>
      <c r="DH600" s="522"/>
      <c r="DI600" s="522"/>
      <c r="DJ600" s="522"/>
      <c r="DK600" s="522"/>
      <c r="DL600" s="522"/>
      <c r="DM600" s="522"/>
      <c r="DN600" s="522"/>
      <c r="DP600" s="522" t="s">
        <v>6390</v>
      </c>
      <c r="DQ600" s="522"/>
      <c r="DR600" s="522"/>
      <c r="DS600" s="522"/>
      <c r="DT600" s="522"/>
      <c r="DU600" s="522"/>
      <c r="DV600" s="522"/>
      <c r="DW600" s="522"/>
      <c r="DX600" s="522"/>
      <c r="DY600" s="522"/>
      <c r="EA600" s="522" t="s">
        <v>6441</v>
      </c>
      <c r="EB600" s="522"/>
      <c r="EC600" s="522"/>
      <c r="ED600" s="522"/>
      <c r="EE600" s="522"/>
      <c r="EF600" s="522"/>
      <c r="EG600" s="522"/>
      <c r="EH600" s="522"/>
      <c r="EI600" s="522"/>
      <c r="EJ600" s="522"/>
      <c r="EL600" s="522" t="s">
        <v>6442</v>
      </c>
      <c r="EM600" s="522"/>
      <c r="EN600" s="522"/>
      <c r="EO600" s="522"/>
      <c r="EP600" s="522"/>
      <c r="EQ600" s="522"/>
      <c r="ER600" s="522"/>
      <c r="ES600" s="522"/>
      <c r="ET600" s="522"/>
      <c r="EU600" s="522"/>
      <c r="EW600" s="522" t="s">
        <v>6443</v>
      </c>
      <c r="EX600" s="522"/>
      <c r="EY600" s="522"/>
      <c r="EZ600" s="522"/>
      <c r="FA600" s="522"/>
      <c r="FB600" s="522"/>
      <c r="FC600" s="522"/>
      <c r="FD600" s="522"/>
      <c r="FE600" s="522"/>
      <c r="FF600" s="522"/>
      <c r="FH600" s="522" t="s">
        <v>6444</v>
      </c>
      <c r="FI600" s="522"/>
      <c r="FJ600" s="522"/>
      <c r="FK600" s="522"/>
      <c r="FL600" s="522"/>
      <c r="FM600" s="522"/>
      <c r="FN600" s="522"/>
      <c r="FO600" s="522"/>
      <c r="FP600" s="522"/>
      <c r="FQ600" s="522"/>
      <c r="FS600" s="522" t="s">
        <v>6445</v>
      </c>
      <c r="FT600" s="522"/>
      <c r="FU600" s="522"/>
      <c r="FV600" s="522"/>
      <c r="FW600" s="522"/>
      <c r="FX600" s="522"/>
      <c r="FY600" s="522"/>
      <c r="FZ600" s="522"/>
      <c r="GA600" s="522"/>
      <c r="GB600" s="522"/>
      <c r="GD600" s="522" t="s">
        <v>5653</v>
      </c>
      <c r="GE600" s="522"/>
      <c r="GF600" s="522"/>
      <c r="GH600" s="522" t="s">
        <v>5104</v>
      </c>
      <c r="GI600" s="522"/>
      <c r="GJ600" s="522"/>
      <c r="GK600" s="522"/>
      <c r="GL600" s="522"/>
      <c r="GM600" s="522"/>
      <c r="GN600" s="522"/>
      <c r="GO600" s="522"/>
      <c r="GP600" s="522"/>
      <c r="GQ600" s="522"/>
      <c r="GR600" s="522"/>
      <c r="GS600" s="522"/>
      <c r="GT600" s="522"/>
      <c r="GU600" s="522"/>
      <c r="GV600" s="522"/>
      <c r="GW600" s="522"/>
      <c r="GX600" s="522"/>
      <c r="GY600" s="522"/>
      <c r="GZ600" s="522"/>
      <c r="HA600" s="522"/>
    </row>
    <row r="601" spans="1:209" ht="72" customHeight="1">
      <c r="A601" s="18"/>
      <c r="B601" s="51"/>
      <c r="C601" s="607"/>
      <c r="D601" s="608"/>
      <c r="E601" s="608"/>
      <c r="F601" s="608"/>
      <c r="G601" s="608"/>
      <c r="H601" s="608"/>
      <c r="I601" s="608"/>
      <c r="J601" s="608"/>
      <c r="K601" s="608"/>
      <c r="L601" s="608"/>
      <c r="M601" s="608"/>
      <c r="N601" s="609"/>
      <c r="O601" s="285" t="s">
        <v>5090</v>
      </c>
      <c r="P601" s="287" t="s">
        <v>5757</v>
      </c>
      <c r="Q601" s="287" t="s">
        <v>5758</v>
      </c>
      <c r="R601" s="287" t="s">
        <v>6321</v>
      </c>
      <c r="S601" s="285" t="s">
        <v>5090</v>
      </c>
      <c r="T601" s="287" t="s">
        <v>5757</v>
      </c>
      <c r="U601" s="287" t="s">
        <v>5758</v>
      </c>
      <c r="V601" s="287" t="s">
        <v>6321</v>
      </c>
      <c r="W601" s="285" t="s">
        <v>5090</v>
      </c>
      <c r="X601" s="287" t="s">
        <v>5757</v>
      </c>
      <c r="Y601" s="287" t="s">
        <v>5758</v>
      </c>
      <c r="Z601" s="287" t="s">
        <v>6321</v>
      </c>
      <c r="AA601" s="285" t="s">
        <v>5090</v>
      </c>
      <c r="AB601" s="287" t="s">
        <v>5757</v>
      </c>
      <c r="AC601" s="287" t="s">
        <v>5758</v>
      </c>
      <c r="AD601" s="287" t="s">
        <v>6321</v>
      </c>
      <c r="AE601" s="2"/>
      <c r="AH601" s="522" t="s">
        <v>5093</v>
      </c>
      <c r="AI601" s="522"/>
      <c r="AJ601" s="522" t="s">
        <v>5094</v>
      </c>
      <c r="AK601" s="522"/>
      <c r="AL601" s="522" t="s">
        <v>5095</v>
      </c>
      <c r="AM601" s="522"/>
      <c r="AN601" s="522" t="s">
        <v>5096</v>
      </c>
      <c r="AO601" s="522"/>
      <c r="AP601" s="711"/>
      <c r="AQ601" s="522" t="s">
        <v>5093</v>
      </c>
      <c r="AR601" s="522"/>
      <c r="AS601" s="522" t="s">
        <v>5094</v>
      </c>
      <c r="AT601" s="522"/>
      <c r="AU601" s="522" t="s">
        <v>5095</v>
      </c>
      <c r="AV601" s="522"/>
      <c r="AW601" s="522" t="s">
        <v>5096</v>
      </c>
      <c r="AX601" s="522"/>
      <c r="AY601" s="711"/>
      <c r="AZ601" s="522" t="s">
        <v>5093</v>
      </c>
      <c r="BA601" s="522"/>
      <c r="BB601" s="522" t="s">
        <v>5094</v>
      </c>
      <c r="BC601" s="522"/>
      <c r="BD601" s="522" t="s">
        <v>5095</v>
      </c>
      <c r="BE601" s="522"/>
      <c r="BF601" s="522" t="s">
        <v>5096</v>
      </c>
      <c r="BG601" s="522"/>
      <c r="BH601" s="711"/>
      <c r="BI601" s="524" t="s">
        <v>5093</v>
      </c>
      <c r="BJ601" s="526"/>
      <c r="BK601" s="524" t="s">
        <v>5094</v>
      </c>
      <c r="BL601" s="526"/>
      <c r="BM601" s="524" t="s">
        <v>5095</v>
      </c>
      <c r="BN601" s="526"/>
      <c r="BO601" s="524" t="s">
        <v>5096</v>
      </c>
      <c r="BP601" s="526"/>
      <c r="BQ601" s="711"/>
      <c r="BR601" s="128" t="s">
        <v>5096</v>
      </c>
      <c r="BS601" s="128" t="s">
        <v>5097</v>
      </c>
      <c r="BT601" s="128" t="s">
        <v>5098</v>
      </c>
      <c r="BV601" s="522" t="s">
        <v>6382</v>
      </c>
      <c r="BW601" s="522"/>
      <c r="BY601" s="522" t="s">
        <v>6383</v>
      </c>
      <c r="BZ601" s="522"/>
      <c r="CB601" s="522" t="s">
        <v>5952</v>
      </c>
      <c r="CC601" s="522"/>
      <c r="CE601" s="522" t="s">
        <v>6384</v>
      </c>
      <c r="CF601" s="522"/>
      <c r="CH601" s="522" t="s">
        <v>5375</v>
      </c>
      <c r="CI601" s="522"/>
      <c r="CK601" s="522" t="s">
        <v>6385</v>
      </c>
      <c r="CL601" s="522"/>
      <c r="CN601" s="522" t="s">
        <v>6454</v>
      </c>
      <c r="CO601" s="522"/>
      <c r="CQ601" s="522" t="s">
        <v>4990</v>
      </c>
      <c r="CR601" s="522"/>
      <c r="CT601" s="113" t="s">
        <v>5926</v>
      </c>
      <c r="CU601" s="113"/>
      <c r="CV601" s="878" t="s">
        <v>5093</v>
      </c>
      <c r="CW601" s="878"/>
      <c r="CX601" s="878" t="s">
        <v>5781</v>
      </c>
      <c r="CY601" s="878"/>
      <c r="CZ601" s="878" t="s">
        <v>5782</v>
      </c>
      <c r="DA601" s="878"/>
      <c r="DB601" s="878" t="s">
        <v>6386</v>
      </c>
      <c r="DC601" s="878"/>
      <c r="DE601" s="113" t="s">
        <v>5926</v>
      </c>
      <c r="DF601" s="113"/>
      <c r="DG601" s="878" t="s">
        <v>5093</v>
      </c>
      <c r="DH601" s="878"/>
      <c r="DI601" s="878" t="s">
        <v>5781</v>
      </c>
      <c r="DJ601" s="878"/>
      <c r="DK601" s="878" t="s">
        <v>5782</v>
      </c>
      <c r="DL601" s="878"/>
      <c r="DM601" s="878" t="s">
        <v>6386</v>
      </c>
      <c r="DN601" s="878"/>
      <c r="DP601" s="524" t="s">
        <v>5926</v>
      </c>
      <c r="DQ601" s="526"/>
      <c r="DR601" s="878" t="s">
        <v>5093</v>
      </c>
      <c r="DS601" s="878"/>
      <c r="DT601" s="878" t="s">
        <v>5781</v>
      </c>
      <c r="DU601" s="878"/>
      <c r="DV601" s="878" t="s">
        <v>5782</v>
      </c>
      <c r="DW601" s="878"/>
      <c r="DX601" s="878" t="s">
        <v>6386</v>
      </c>
      <c r="DY601" s="878"/>
      <c r="EA601" s="524" t="s">
        <v>5926</v>
      </c>
      <c r="EB601" s="526"/>
      <c r="EC601" s="878" t="s">
        <v>5093</v>
      </c>
      <c r="ED601" s="878"/>
      <c r="EE601" s="878" t="s">
        <v>5781</v>
      </c>
      <c r="EF601" s="878"/>
      <c r="EG601" s="878" t="s">
        <v>5782</v>
      </c>
      <c r="EH601" s="878"/>
      <c r="EI601" s="878" t="s">
        <v>6386</v>
      </c>
      <c r="EJ601" s="878"/>
      <c r="EL601" s="524" t="s">
        <v>5926</v>
      </c>
      <c r="EM601" s="526"/>
      <c r="EN601" s="878" t="s">
        <v>5093</v>
      </c>
      <c r="EO601" s="878"/>
      <c r="EP601" s="878" t="s">
        <v>5781</v>
      </c>
      <c r="EQ601" s="878"/>
      <c r="ER601" s="878" t="s">
        <v>5782</v>
      </c>
      <c r="ES601" s="878"/>
      <c r="ET601" s="878" t="s">
        <v>6386</v>
      </c>
      <c r="EU601" s="878"/>
      <c r="EW601" s="524" t="s">
        <v>5926</v>
      </c>
      <c r="EX601" s="526"/>
      <c r="EY601" s="878" t="s">
        <v>5093</v>
      </c>
      <c r="EZ601" s="878"/>
      <c r="FA601" s="878" t="s">
        <v>5781</v>
      </c>
      <c r="FB601" s="878"/>
      <c r="FC601" s="878" t="s">
        <v>5782</v>
      </c>
      <c r="FD601" s="878"/>
      <c r="FE601" s="878" t="s">
        <v>6386</v>
      </c>
      <c r="FF601" s="878"/>
      <c r="FH601" s="524" t="s">
        <v>5926</v>
      </c>
      <c r="FI601" s="526"/>
      <c r="FJ601" s="878" t="s">
        <v>5093</v>
      </c>
      <c r="FK601" s="878"/>
      <c r="FL601" s="878" t="s">
        <v>5781</v>
      </c>
      <c r="FM601" s="878"/>
      <c r="FN601" s="878" t="s">
        <v>5782</v>
      </c>
      <c r="FO601" s="878"/>
      <c r="FP601" s="878" t="s">
        <v>6386</v>
      </c>
      <c r="FQ601" s="878"/>
      <c r="FS601" s="524" t="s">
        <v>5926</v>
      </c>
      <c r="FT601" s="526"/>
      <c r="FU601" s="878" t="s">
        <v>5093</v>
      </c>
      <c r="FV601" s="878"/>
      <c r="FW601" s="878" t="s">
        <v>5781</v>
      </c>
      <c r="FX601" s="878"/>
      <c r="FY601" s="878" t="s">
        <v>5782</v>
      </c>
      <c r="FZ601" s="878"/>
      <c r="GA601" s="878" t="s">
        <v>6386</v>
      </c>
      <c r="GB601" s="878"/>
      <c r="GD601" s="119" t="s">
        <v>5663</v>
      </c>
      <c r="GE601" s="120" t="s">
        <v>5664</v>
      </c>
      <c r="GF601" s="119" t="s">
        <v>5097</v>
      </c>
      <c r="GH601" s="860" t="s">
        <v>5098</v>
      </c>
      <c r="GI601" s="860"/>
      <c r="GJ601" s="860">
        <v>1</v>
      </c>
      <c r="GK601" s="860"/>
      <c r="GL601" s="860">
        <v>2</v>
      </c>
      <c r="GM601" s="860"/>
      <c r="GN601" s="860">
        <v>3</v>
      </c>
      <c r="GO601" s="860"/>
      <c r="GP601" s="860">
        <v>4</v>
      </c>
      <c r="GQ601" s="860"/>
      <c r="GR601" s="860">
        <v>5</v>
      </c>
      <c r="GS601" s="860"/>
      <c r="GT601" s="522">
        <v>6</v>
      </c>
      <c r="GU601" s="522"/>
      <c r="GV601" s="522">
        <v>7</v>
      </c>
      <c r="GW601" s="522"/>
      <c r="GX601" s="522">
        <v>8</v>
      </c>
      <c r="GY601" s="522"/>
      <c r="GZ601" s="522" t="s">
        <v>5063</v>
      </c>
      <c r="HA601" s="522"/>
    </row>
    <row r="602" spans="1:209" ht="15" customHeight="1">
      <c r="A602" s="18"/>
      <c r="B602" s="51"/>
      <c r="C602" s="48" t="s">
        <v>5846</v>
      </c>
      <c r="D602" s="591" t="s">
        <v>385</v>
      </c>
      <c r="E602" s="592"/>
      <c r="F602" s="592"/>
      <c r="G602" s="592"/>
      <c r="H602" s="592"/>
      <c r="I602" s="592"/>
      <c r="J602" s="592"/>
      <c r="K602" s="592"/>
      <c r="L602" s="592"/>
      <c r="M602" s="592"/>
      <c r="N602" s="593"/>
      <c r="O602" s="103"/>
      <c r="P602" s="103"/>
      <c r="Q602" s="103"/>
      <c r="R602" s="103"/>
      <c r="S602" s="103"/>
      <c r="T602" s="103"/>
      <c r="U602" s="103"/>
      <c r="V602" s="103"/>
      <c r="W602" s="103"/>
      <c r="X602" s="103"/>
      <c r="Y602" s="103"/>
      <c r="Z602" s="103"/>
      <c r="AA602" s="103"/>
      <c r="AB602" s="103"/>
      <c r="AC602" s="103"/>
      <c r="AD602" s="103"/>
      <c r="AE602" s="2"/>
      <c r="AH602" s="522">
        <f>IF(O602="",0,O602)</f>
        <v>0</v>
      </c>
      <c r="AI602" s="522"/>
      <c r="AJ602" s="522">
        <f>COUNTIF(P602:R602,"NS")</f>
        <v>0</v>
      </c>
      <c r="AK602" s="522"/>
      <c r="AL602" s="524">
        <f>IF(COUNTIF(P602:R602,"NA")=COUNTA($P$601:$R$601),"NA",SUM(P602:R602))</f>
        <v>0</v>
      </c>
      <c r="AM602" s="526"/>
      <c r="AN602" s="522">
        <f>IF($AH$577=$AJ$577,0,IF(OR(AND(AH602=0,AJ602&gt;0),AND(AH602="NS",AL602&gt;0),AND(AH602="NS",AJ602=0,AL602=0)),1,IF(OR(AND(AJ602&gt;=2,AL602&lt;AH602),AND(AH602="NS",AL602=0,AJ602&gt;0),AH602=AL602),0,1)))</f>
        <v>0</v>
      </c>
      <c r="AO602" s="522"/>
      <c r="AP602" s="711"/>
      <c r="AQ602" s="522">
        <f>IF(S602="",0,S602)</f>
        <v>0</v>
      </c>
      <c r="AR602" s="522"/>
      <c r="AS602" s="522">
        <f>COUNTIF(T602:V602,"NS")</f>
        <v>0</v>
      </c>
      <c r="AT602" s="522"/>
      <c r="AU602" s="524">
        <f>IF(COUNTIF(T602:V602,"NA")=COUNTA($T$601:$V$601),"NA",SUM(T602:V602))</f>
        <v>0</v>
      </c>
      <c r="AV602" s="526"/>
      <c r="AW602" s="522">
        <f>IF($AH$577=$AJ$577,0,IF(OR(AND(AQ602=0,AS602&gt;0),AND(AQ602="NS",AU602&gt;0),AND(AQ602="NS",AS602=0,AU602=0)),1,IF(OR(AND(AS602&gt;=2,AU602&lt;AQ602),AND(AQ602="NS",AU602=0,AS602&gt;0),AQ602=AU602),0,1)))</f>
        <v>0</v>
      </c>
      <c r="AX602" s="522"/>
      <c r="AY602" s="711"/>
      <c r="AZ602" s="522">
        <f>IF(W602="",0,W602)</f>
        <v>0</v>
      </c>
      <c r="BA602" s="522"/>
      <c r="BB602" s="522">
        <f>COUNTIF(X602:Z602,"NS")</f>
        <v>0</v>
      </c>
      <c r="BC602" s="522"/>
      <c r="BD602" s="524">
        <f>IF(COUNTIF(X602:Z602,"NA")=COUNTA($X$601:$Z$601),"NA",SUM(X602:Z602))</f>
        <v>0</v>
      </c>
      <c r="BE602" s="526"/>
      <c r="BF602" s="522">
        <f>IF($AH$577=$AJ$577,0,IF(OR(AND(AZ602=0,BB602&gt;0),AND(AZ602="NS",BD602&gt;0),AND(AZ602="NS",BB602=0,BD602=0)),1,IF(OR(AND(BB602&gt;=2,BD602&lt;AZ602),AND(AZ602="NS",BD602=0,BB602&gt;0),AZ602=BD602),0,1)))</f>
        <v>0</v>
      </c>
      <c r="BG602" s="522"/>
      <c r="BH602" s="711"/>
      <c r="BI602" s="524">
        <f>IF(AA602="",0,AA602)</f>
        <v>0</v>
      </c>
      <c r="BJ602" s="526"/>
      <c r="BK602" s="524">
        <f>COUNTIF(AB602:AD602,"NS")</f>
        <v>0</v>
      </c>
      <c r="BL602" s="526"/>
      <c r="BM602" s="524">
        <f>IF(COUNTIF(AB602:AD602,"NA")=COUNTA($AB$601:$AD$601),"NA",SUM(AB602:AD602))</f>
        <v>0</v>
      </c>
      <c r="BN602" s="526"/>
      <c r="BO602" s="524">
        <f>IF($AH$577=$AJ$577,0,IF(OR(AND(BI602=0,BK602&gt;0),AND(BI602="NS",BM602&gt;0),AND(BI602="NS",BK602=0,BM602=0)),1,IF(OR(AND(BK602&gt;=2,BM602&lt;BI602),AND(BI602="NS",BM602=0,BK602&gt;0),BI602=BM602),0,1)))</f>
        <v>0</v>
      </c>
      <c r="BP602" s="526"/>
      <c r="BQ602" s="711"/>
      <c r="BR602" s="114">
        <f>IF(SUM(AN602,AW602,BF602,BO602,AN641,AW641,BF641,BO641)&gt;0,1,0)</f>
        <v>0</v>
      </c>
      <c r="BS602" s="113" t="str">
        <f>IF(BR602=0,"", IF(SUM($BR$602:BR602)=1,BT602, IF($BR$633&gt;SUM($BR$602:BR602),_xlfn.CONCAT(", ",BT602), IF($BR$633=SUM($BR$602:BR602),_xlfn.CONCAT(" y ",BT602,".")))))</f>
        <v/>
      </c>
      <c r="BT602" s="119">
        <f>_xlfn.NUMBERVALUE(C602)</f>
        <v>0</v>
      </c>
      <c r="BV602" s="597">
        <f>IF($AH$515=$AJ$515,0,IF(SUM($O$526:$O$537)&gt;0,0,1))</f>
        <v>0</v>
      </c>
      <c r="BW602" s="597"/>
      <c r="BY602" s="597">
        <f>IF($AH$515=$AJ$515,0,IF(SUM($S$526:$S$537)&gt;0,0,1))</f>
        <v>0</v>
      </c>
      <c r="BZ602" s="597"/>
      <c r="CB602" s="597">
        <f>IF($AH$515=$AJ$515,0,IF(SUM($W$526:$W$537)&gt;0,0,1))</f>
        <v>0</v>
      </c>
      <c r="CC602" s="597"/>
      <c r="CE602" s="597">
        <f>IF($AH$515=$AJ$515,0,IF(SUM($AA$526:$AA$537)&gt;0,0,1))</f>
        <v>0</v>
      </c>
      <c r="CF602" s="597"/>
      <c r="CH602" s="597">
        <f>IF($AH$515=$AJ$515,0,IF(SUM($O$556:$O$563)&gt;0,0,1))</f>
        <v>0</v>
      </c>
      <c r="CI602" s="597"/>
      <c r="CK602" s="597">
        <f>IF($AH$515=$AJ$515,0,IF(SUM($S$556:$S$563)&gt;0,0,1))</f>
        <v>0</v>
      </c>
      <c r="CL602" s="597"/>
      <c r="CN602" s="597">
        <f>IF($AH$515=$AJ$515,0,IF(SUM($W$556:$W$563)&gt;0,0,1))</f>
        <v>0</v>
      </c>
      <c r="CO602" s="597"/>
      <c r="CQ602" s="597">
        <f>IF($AH$515=$AJ$515,0,IF(SUM($AA$556:$AA$563)&gt;0,0,1))</f>
        <v>0</v>
      </c>
      <c r="CR602" s="597"/>
      <c r="CT602" s="522" t="s">
        <v>6597</v>
      </c>
      <c r="CU602" s="522"/>
      <c r="CV602" s="522">
        <f>IF($AH$577=$AJ$577,0,$O$538)</f>
        <v>0</v>
      </c>
      <c r="CW602" s="522"/>
      <c r="CX602" s="522">
        <f>IF($AH$577=$AJ$577,0,$P$538)</f>
        <v>0</v>
      </c>
      <c r="CY602" s="522"/>
      <c r="CZ602" s="522">
        <f>IF($AH$577=$AJ$577,0,$Q$538)</f>
        <v>0</v>
      </c>
      <c r="DA602" s="522"/>
      <c r="DB602" s="522">
        <f>IF($AH$577=$AJ$577,0,$R$538)</f>
        <v>0</v>
      </c>
      <c r="DC602" s="522"/>
      <c r="DE602" s="522" t="s">
        <v>6597</v>
      </c>
      <c r="DF602" s="522"/>
      <c r="DG602" s="522">
        <f>IF($AH$577=$AJ$577,0,$S$538)</f>
        <v>0</v>
      </c>
      <c r="DH602" s="522"/>
      <c r="DI602" s="522">
        <f>IF($AH$577=$AJ$577,0,$T$538)</f>
        <v>0</v>
      </c>
      <c r="DJ602" s="522"/>
      <c r="DK602" s="522">
        <f>IF($AH$577=$AJ$577,0,$U$538)</f>
        <v>0</v>
      </c>
      <c r="DL602" s="522"/>
      <c r="DM602" s="522">
        <f>IF($AH$577=$AJ$577,0,$V$538)</f>
        <v>0</v>
      </c>
      <c r="DN602" s="522"/>
      <c r="DP602" s="522" t="s">
        <v>6597</v>
      </c>
      <c r="DQ602" s="522"/>
      <c r="DR602" s="522">
        <f>IF($AH$577=$AJ$577,0,$W$538)</f>
        <v>0</v>
      </c>
      <c r="DS602" s="522"/>
      <c r="DT602" s="522">
        <f>IF($AH$577=$AJ$577,0,$X$538)</f>
        <v>0</v>
      </c>
      <c r="DU602" s="522"/>
      <c r="DV602" s="522">
        <f>IF($AH$577=$AJ$577,0,$Y$538)</f>
        <v>0</v>
      </c>
      <c r="DW602" s="522"/>
      <c r="DX602" s="522">
        <f>IF($AH$577=$AJ$577,0,$Z$538)</f>
        <v>0</v>
      </c>
      <c r="DY602" s="522"/>
      <c r="EA602" s="522" t="s">
        <v>6597</v>
      </c>
      <c r="EB602" s="522"/>
      <c r="EC602" s="522">
        <f>IF($AH$577=$AJ$577,0,$AA$538)</f>
        <v>0</v>
      </c>
      <c r="ED602" s="522"/>
      <c r="EE602" s="522">
        <f>IF($AH$577=$AJ$577,0,$AB$538)</f>
        <v>0</v>
      </c>
      <c r="EF602" s="522"/>
      <c r="EG602" s="522">
        <f>IF($AH$577=$AJ$577,0,$AC$538)</f>
        <v>0</v>
      </c>
      <c r="EH602" s="522"/>
      <c r="EI602" s="522">
        <f>IF($AH$577=$AJ$577,0,$AD$538)</f>
        <v>0</v>
      </c>
      <c r="EJ602" s="522"/>
      <c r="EL602" s="522" t="s">
        <v>6597</v>
      </c>
      <c r="EM602" s="522"/>
      <c r="EN602" s="522">
        <f>IF($AH$577=$AJ$577,0,$O$564)</f>
        <v>0</v>
      </c>
      <c r="EO602" s="522"/>
      <c r="EP602" s="522">
        <f>IF($AH$577=$AJ$577,0,$P$564)</f>
        <v>0</v>
      </c>
      <c r="EQ602" s="522"/>
      <c r="ER602" s="522">
        <f>IF($AH$577=$AJ$577,0,$Q$564)</f>
        <v>0</v>
      </c>
      <c r="ES602" s="522"/>
      <c r="ET602" s="522">
        <f>IF($AH$577=$AJ$577,0,$R$564)</f>
        <v>0</v>
      </c>
      <c r="EU602" s="522"/>
      <c r="EW602" s="522" t="s">
        <v>6597</v>
      </c>
      <c r="EX602" s="522"/>
      <c r="EY602" s="522">
        <f>IF($AH$577=$AJ$577,0,$S$564)</f>
        <v>0</v>
      </c>
      <c r="EZ602" s="522"/>
      <c r="FA602" s="522">
        <f>IF($AH$577=$AJ$577,0,$T$564)</f>
        <v>0</v>
      </c>
      <c r="FB602" s="522"/>
      <c r="FC602" s="522">
        <f>IF($AH$577=$AJ$577,0,$U$564)</f>
        <v>0</v>
      </c>
      <c r="FD602" s="522"/>
      <c r="FE602" s="522">
        <f>IF($AH$577=$AJ$577,0,$V$564)</f>
        <v>0</v>
      </c>
      <c r="FF602" s="522"/>
      <c r="FH602" s="522" t="s">
        <v>6597</v>
      </c>
      <c r="FI602" s="522"/>
      <c r="FJ602" s="522">
        <f>IF($AH$577=$AJ$577,0,$W$564)</f>
        <v>0</v>
      </c>
      <c r="FK602" s="522"/>
      <c r="FL602" s="522">
        <f>IF($AH$577=$AJ$577,0,$X$564)</f>
        <v>0</v>
      </c>
      <c r="FM602" s="522"/>
      <c r="FN602" s="522">
        <f>IF($AH$577=$AJ$577,0,$Y$564)</f>
        <v>0</v>
      </c>
      <c r="FO602" s="522"/>
      <c r="FP602" s="522">
        <f>IF($AH$577=$AJ$577,0,$Z$564)</f>
        <v>0</v>
      </c>
      <c r="FQ602" s="522"/>
      <c r="FS602" s="522" t="s">
        <v>6597</v>
      </c>
      <c r="FT602" s="522"/>
      <c r="FU602" s="522">
        <f>IF($AH$577=$AJ$577,0,$AA$564)</f>
        <v>0</v>
      </c>
      <c r="FV602" s="522"/>
      <c r="FW602" s="522">
        <f>IF($AH$577=$AJ$577,0,$AB$564)</f>
        <v>0</v>
      </c>
      <c r="FX602" s="522"/>
      <c r="FY602" s="522">
        <f>IF($AH$577=$AJ$577,0,$AC$564)</f>
        <v>0</v>
      </c>
      <c r="FZ602" s="522"/>
      <c r="GA602" s="522">
        <f>IF($AH$577=$AJ$577,0,$AD$564)</f>
        <v>0</v>
      </c>
      <c r="GB602" s="522"/>
      <c r="GD602" s="113">
        <v>11</v>
      </c>
      <c r="GE602" s="113">
        <f>IF(DL605=0,0,1)</f>
        <v>0</v>
      </c>
      <c r="GF602" s="125" t="str">
        <f>IF(GE602=0,"", IF(SUM($GE$602:GE602)=1,_xlfn.CONCAT(GD602,), IF($GE$610&gt;SUM($GE$602:GE602),_xlfn.CONCAT(", ",GD602), IF($GE$610=SUM($GE$602:GE602),_xlfn.CONCAT(" y ",GD602,".")))))</f>
        <v/>
      </c>
      <c r="GH602" s="522">
        <v>0</v>
      </c>
      <c r="GI602" s="522"/>
      <c r="GJ602" s="522">
        <f>IF($AH$577=$AJ$577,0,IF(OR(AND(D602="",$BV$602=0,COUNTBLANK(O602:R602)=4),AND(D602&lt;&gt;"",$BV$602=0,COUNTBLANK(O602:R602)=0),AND(D602="",$BV$602=1,COUNTBLANK(O602:R602)=4),AND(D602&lt;&gt;"",$BV$602=1,COUNTBLANK(O602:R602)=4)),0,1))</f>
        <v>0</v>
      </c>
      <c r="GK602" s="522"/>
      <c r="GL602" s="522">
        <f>IF($AH$577=$AJ$577,0,IF(OR(AND(D602="",$BY$602=0,COUNTBLANK(W602:Z602)=4),AND(D602&lt;&gt;"",$BY$602=0,COUNTBLANK(W602:Z602)=0),AND(D602="",$BY$602=1,COUNTBLANK(W602:Z602)=4),AND(D602&lt;&gt;"",$BY$602=1,COUNTBLANK(W602:Z602)=4)),0,1))</f>
        <v>0</v>
      </c>
      <c r="GM602" s="522"/>
      <c r="GN602" s="522">
        <f>IF($AH$577=$AJ$577,0,IF(OR(AND(D602="",$CB$602=0,COUNTBLANK(O641:R641)=4),AND(D602&lt;&gt;"",$CB$602=0,COUNTBLANK(O641:R641)=0),AND(D602="",$CB$602=1,COUNTBLANK(O641:R641)=4),AND(D602&lt;&gt;"",$CB$602=1,COUNTBLANK(O641:R641)=4)),0,1))</f>
        <v>0</v>
      </c>
      <c r="GO602" s="522"/>
      <c r="GP602" s="522">
        <f>IF($AH$577=$AJ$577,0,IF(OR(AND(D602="",$CE$602=0,COUNTBLANK(W641:Z641)=4),AND(D602&lt;&gt;"",$CE$602=0,COUNTBLANK(W641:Z641)=0),AND(D602="",$CE$602=1,COUNTBLANK(W641:Z641)=4),AND(D602&lt;&gt;"",$CE$602=1,COUNTBLANK(W641:Z641)=4)),0,1))</f>
        <v>0</v>
      </c>
      <c r="GQ602" s="522"/>
      <c r="GR602" s="522">
        <f>IF($AH$577=$AJ$577,0,IF(OR(AND(D602="",$CH$602=0,COUNTBLANK(S602:V602)=4),AND(D602&lt;&gt;"",$CH$602=0,COUNTBLANK(S602:V602)=0),AND(D602="",$CH$602=1,COUNTBLANK(S602:V602)=4),AND(D602&lt;&gt;"",$CH$602=1,COUNTBLANK(S602:V602)=4)),0,1))</f>
        <v>0</v>
      </c>
      <c r="GS602" s="522"/>
      <c r="GT602" s="522">
        <f>IF($AH$577=$AJ$577,0,IF(OR(AND(D602="",$CK$602=0,COUNTBLANK(AA602:AD602)=4),AND(D602&lt;&gt;"",$CK$602=0,COUNTBLANK(AA602:AD602)=0),AND(D602="",$CK$602=1,COUNTBLANK(AA602:AD602)=4),AND(D602&lt;&gt;"",$CK$602=1,COUNTBLANK(AA602:AD602)=4)),0,1))</f>
        <v>0</v>
      </c>
      <c r="GU602" s="522"/>
      <c r="GV602" s="522">
        <f>IF($AH$577=$AJ$577,0,IF(OR(AND(D602="",$CN$602=0,COUNTBLANK(S641:V641)=4),AND(D602&lt;&gt;"",$CN$602=0,COUNTBLANK(S641:V641)=0),AND(D602="",$CN$602=1,COUNTBLANK(S641:V641)=4),AND(D602&lt;&gt;"",$CN$602=1,COUNTBLANK(S641:V641)=4)),0,1))</f>
        <v>0</v>
      </c>
      <c r="GW602" s="522"/>
      <c r="GX602" s="522">
        <f>IF($AH$577=$AJ$577,0,IF(OR(AND(D602="",$CQ$602=0,COUNTBLANK(AA641:AD641)=4),AND(D602&lt;&gt;"",$CQ$602=0,COUNTBLANK(AA641:AD641)=0),AND(D602="",$CQ$602=1,COUNTBLANK(AA641:AD641)=4),AND(D602&lt;&gt;"",$CQ$602=1,COUNTBLANK(AA641:AD641)=4)),0,1))</f>
        <v>0</v>
      </c>
      <c r="GY602" s="522"/>
      <c r="GZ602" s="522">
        <f>IF($AH$577=$AJ$577,0,IF(OR(AND(D602="No identificado",SUM(GJ602:GY602)=0),AND(D602="",SUM(GJ602:GY602)=0),AND(D602&lt;&gt;"",SUM(GJ602:GY602)=0)),0,1))</f>
        <v>0</v>
      </c>
      <c r="HA602" s="522"/>
    </row>
    <row r="603" spans="1:209" s="38" customFormat="1" ht="15" customHeight="1">
      <c r="A603" s="18"/>
      <c r="B603" s="51"/>
      <c r="C603" s="48" t="s">
        <v>4992</v>
      </c>
      <c r="D603" s="591" t="str">
        <f>IF(CNGE_2024_M3_Secc1!D351="","",CNGE_2024_M3_Secc1!D351)</f>
        <v/>
      </c>
      <c r="E603" s="592"/>
      <c r="F603" s="592"/>
      <c r="G603" s="592"/>
      <c r="H603" s="592"/>
      <c r="I603" s="592"/>
      <c r="J603" s="592"/>
      <c r="K603" s="592"/>
      <c r="L603" s="592"/>
      <c r="M603" s="592"/>
      <c r="N603" s="593"/>
      <c r="O603" s="103"/>
      <c r="P603" s="103"/>
      <c r="Q603" s="103"/>
      <c r="R603" s="103"/>
      <c r="S603" s="103"/>
      <c r="T603" s="103"/>
      <c r="U603" s="103"/>
      <c r="V603" s="103"/>
      <c r="W603" s="103"/>
      <c r="X603" s="103"/>
      <c r="Y603" s="103"/>
      <c r="Z603" s="103"/>
      <c r="AA603" s="103"/>
      <c r="AB603" s="103"/>
      <c r="AC603" s="103"/>
      <c r="AD603" s="103"/>
      <c r="AE603" s="2"/>
      <c r="AF603" s="169"/>
      <c r="AH603" s="522">
        <f t="shared" ref="AH603:AH632" si="177">IF(O603="",0,O603)</f>
        <v>0</v>
      </c>
      <c r="AI603" s="522"/>
      <c r="AJ603" s="522">
        <f t="shared" ref="AJ603:AJ632" si="178">COUNTIF(P603:R603,"NS")</f>
        <v>0</v>
      </c>
      <c r="AK603" s="522"/>
      <c r="AL603" s="524">
        <f t="shared" ref="AL603:AL632" si="179">IF(COUNTIF(P603:R603,"NA")=COUNTA($P$601:$R$601),"NA",SUM(P603:R603))</f>
        <v>0</v>
      </c>
      <c r="AM603" s="526"/>
      <c r="AN603" s="522">
        <f t="shared" ref="AN603:AN632" si="180">IF($AH$577=$AJ$577,0,IF(OR(AND(AH603=0,AJ603&gt;0),AND(AH603="NS",AL603&gt;0),AND(AH603="NS",AJ603=0,AL603=0)),1,IF(OR(AND(AJ603&gt;=2,AL603&lt;AH603),AND(AH603="NS",AL603=0,AJ603&gt;0),AH603=AL603),0,1)))</f>
        <v>0</v>
      </c>
      <c r="AO603" s="522"/>
      <c r="AP603" s="711"/>
      <c r="AQ603" s="522">
        <f t="shared" ref="AQ603:AQ632" si="181">IF(S603="",0,S603)</f>
        <v>0</v>
      </c>
      <c r="AR603" s="522"/>
      <c r="AS603" s="522">
        <f t="shared" ref="AS603:AS632" si="182">COUNTIF(T603:V603,"NS")</f>
        <v>0</v>
      </c>
      <c r="AT603" s="522"/>
      <c r="AU603" s="524">
        <f t="shared" ref="AU603:AU632" si="183">IF(COUNTIF(T603:V603,"NA")=COUNTA($T$601:$V$601),"NA",SUM(T603:V603))</f>
        <v>0</v>
      </c>
      <c r="AV603" s="526"/>
      <c r="AW603" s="522">
        <f t="shared" ref="AW603:AW632" si="184">IF($AH$577=$AJ$577,0,IF(OR(AND(AQ603=0,AS603&gt;0),AND(AQ603="NS",AU603&gt;0),AND(AQ603="NS",AS603=0,AU603=0)),1,IF(OR(AND(AS603&gt;=2,AU603&lt;AQ603),AND(AQ603="NS",AU603=0,AS603&gt;0),AQ603=AU603),0,1)))</f>
        <v>0</v>
      </c>
      <c r="AX603" s="522"/>
      <c r="AY603" s="711"/>
      <c r="AZ603" s="522">
        <f t="shared" ref="AZ603:AZ632" si="185">IF(W603="",0,W603)</f>
        <v>0</v>
      </c>
      <c r="BA603" s="522"/>
      <c r="BB603" s="522">
        <f t="shared" ref="BB603:BB632" si="186">COUNTIF(X603:Z603,"NS")</f>
        <v>0</v>
      </c>
      <c r="BC603" s="522"/>
      <c r="BD603" s="524">
        <f t="shared" ref="BD603:BD632" si="187">IF(COUNTIF(X603:Z603,"NA")=COUNTA($X$601:$Z$601),"NA",SUM(X603:Z603))</f>
        <v>0</v>
      </c>
      <c r="BE603" s="526"/>
      <c r="BF603" s="522">
        <f t="shared" ref="BF603:BF632" si="188">IF($AH$577=$AJ$577,0,IF(OR(AND(AZ603=0,BB603&gt;0),AND(AZ603="NS",BD603&gt;0),AND(AZ603="NS",BB603=0,BD603=0)),1,IF(OR(AND(BB603&gt;=2,BD603&lt;AZ603),AND(AZ603="NS",BD603=0,BB603&gt;0),AZ603=BD603),0,1)))</f>
        <v>0</v>
      </c>
      <c r="BG603" s="522"/>
      <c r="BH603" s="711"/>
      <c r="BI603" s="524">
        <f t="shared" ref="BI603:BI632" si="189">IF(AA603="",0,AA603)</f>
        <v>0</v>
      </c>
      <c r="BJ603" s="526"/>
      <c r="BK603" s="524">
        <f t="shared" ref="BK603:BK632" si="190">COUNTIF(AB603:AD603,"NS")</f>
        <v>0</v>
      </c>
      <c r="BL603" s="526"/>
      <c r="BM603" s="524">
        <f t="shared" ref="BM603:BM632" si="191">IF(COUNTIF(AB603:AD603,"NA")=COUNTA($AB$601:$AD$601),"NA",SUM(AB603:AD603))</f>
        <v>0</v>
      </c>
      <c r="BN603" s="526"/>
      <c r="BO603" s="524">
        <f t="shared" ref="BO603:BO632" si="192">IF($AH$577=$AJ$577,0,IF(OR(AND(BI603=0,BK603&gt;0),AND(BI603="NS",BM603&gt;0),AND(BI603="NS",BK603=0,BM603=0)),1,IF(OR(AND(BK603&gt;=2,BM603&lt;BI603),AND(BI603="NS",BM603=0,BK603&gt;0),BI603=BM603),0,1)))</f>
        <v>0</v>
      </c>
      <c r="BP603" s="526"/>
      <c r="BQ603" s="711"/>
      <c r="BR603" s="114">
        <f t="shared" ref="BR603:BR632" si="193">IF(SUM(AN603,AW603,BF603,BO603,AN642,AW642,BF642,BO642)&gt;0,1,0)</f>
        <v>0</v>
      </c>
      <c r="BS603" s="113" t="str">
        <f>IF(BR603=0,"", IF(SUM($BR$602:BR603)=1,BT603, IF($BR$633&gt;SUM($BR$602:BR603),_xlfn.CONCAT(", ",BT603), IF($BR$633=SUM($BR$602:BR603),_xlfn.CONCAT(" y ",BT603,".")))))</f>
        <v/>
      </c>
      <c r="BT603" s="119">
        <f t="shared" ref="BT603:BT632" si="194">_xlfn.NUMBERVALUE(C603)</f>
        <v>1</v>
      </c>
      <c r="CT603" s="522" t="s">
        <v>6598</v>
      </c>
      <c r="CU603" s="522"/>
      <c r="CV603" s="522">
        <f>IF($AH$577=$AJ$577,0,O633)</f>
        <v>0</v>
      </c>
      <c r="CW603" s="522"/>
      <c r="CX603" s="522">
        <f>IF($AH$577=$AJ$577,0,P633)</f>
        <v>0</v>
      </c>
      <c r="CY603" s="522"/>
      <c r="CZ603" s="522">
        <f>IF($AH$577=$AJ$577,0,Q633)</f>
        <v>0</v>
      </c>
      <c r="DA603" s="522"/>
      <c r="DB603" s="522">
        <f>IF($AH$577=$AJ$577,0,R633)</f>
        <v>0</v>
      </c>
      <c r="DC603" s="522"/>
      <c r="DE603" s="522" t="s">
        <v>6598</v>
      </c>
      <c r="DF603" s="522"/>
      <c r="DG603" s="522">
        <f>IF($AH$577=$AJ$577,0,W633)</f>
        <v>0</v>
      </c>
      <c r="DH603" s="522"/>
      <c r="DI603" s="522">
        <f>IF($AH$577=$AJ$577,0,X633)</f>
        <v>0</v>
      </c>
      <c r="DJ603" s="522"/>
      <c r="DK603" s="522">
        <f>IF($AH$577=$AJ$577,0,Y633)</f>
        <v>0</v>
      </c>
      <c r="DL603" s="522"/>
      <c r="DM603" s="522">
        <f>IF($AH$577=$AJ$577,0,Z633)</f>
        <v>0</v>
      </c>
      <c r="DN603" s="522"/>
      <c r="DP603" s="522" t="s">
        <v>6598</v>
      </c>
      <c r="DQ603" s="522"/>
      <c r="DR603" s="522">
        <f>IF($AH$577=$AJ$577,0,O672)</f>
        <v>0</v>
      </c>
      <c r="DS603" s="522"/>
      <c r="DT603" s="522">
        <f>IF($AH$577=$AJ$577,0,P672)</f>
        <v>0</v>
      </c>
      <c r="DU603" s="522"/>
      <c r="DV603" s="522">
        <f>IF($AH$577=$AJ$577,0,Q672)</f>
        <v>0</v>
      </c>
      <c r="DW603" s="522"/>
      <c r="DX603" s="522">
        <f>IF($AH$577=$AJ$577,0,R672)</f>
        <v>0</v>
      </c>
      <c r="DY603" s="522"/>
      <c r="EA603" s="522" t="s">
        <v>6598</v>
      </c>
      <c r="EB603" s="522"/>
      <c r="EC603" s="522">
        <f>IF($AH$577=$AJ$577,0,W672)</f>
        <v>0</v>
      </c>
      <c r="ED603" s="522"/>
      <c r="EE603" s="522">
        <f>IF($AH$577=$AJ$577,0,X672)</f>
        <v>0</v>
      </c>
      <c r="EF603" s="522"/>
      <c r="EG603" s="522">
        <f>IF($AH$577=$AJ$577,0,Y672)</f>
        <v>0</v>
      </c>
      <c r="EH603" s="522"/>
      <c r="EI603" s="522">
        <f>IF($AH$577=$AJ$577,0,Z672)</f>
        <v>0</v>
      </c>
      <c r="EJ603" s="522"/>
      <c r="EL603" s="522" t="s">
        <v>6598</v>
      </c>
      <c r="EM603" s="522"/>
      <c r="EN603" s="522">
        <f>IF($AH$577=$AJ$577,0,S633)</f>
        <v>0</v>
      </c>
      <c r="EO603" s="522"/>
      <c r="EP603" s="522">
        <f>IF($AH$577=$AJ$577,0,T633)</f>
        <v>0</v>
      </c>
      <c r="EQ603" s="522"/>
      <c r="ER603" s="522">
        <f>IF($AH$577=$AJ$577,0,U633)</f>
        <v>0</v>
      </c>
      <c r="ES603" s="522"/>
      <c r="ET603" s="522">
        <f>IF($AH$577=$AJ$577,0,V633)</f>
        <v>0</v>
      </c>
      <c r="EU603" s="522"/>
      <c r="EW603" s="522" t="s">
        <v>6598</v>
      </c>
      <c r="EX603" s="522"/>
      <c r="EY603" s="522">
        <f>IF($AH$577=$AJ$577,0,AA633)</f>
        <v>0</v>
      </c>
      <c r="EZ603" s="522"/>
      <c r="FA603" s="522">
        <f>IF($AH$577=$AJ$577,0,AB633)</f>
        <v>0</v>
      </c>
      <c r="FB603" s="522"/>
      <c r="FC603" s="522">
        <f>IF($AH$577=$AJ$577,0,AC633)</f>
        <v>0</v>
      </c>
      <c r="FD603" s="522"/>
      <c r="FE603" s="522">
        <f>IF($AH$577=$AJ$577,0,AD633)</f>
        <v>0</v>
      </c>
      <c r="FF603" s="522"/>
      <c r="FH603" s="522" t="s">
        <v>6598</v>
      </c>
      <c r="FI603" s="522"/>
      <c r="FJ603" s="522">
        <f>IF($AH$577=$AJ$577,0,S672)</f>
        <v>0</v>
      </c>
      <c r="FK603" s="522"/>
      <c r="FL603" s="522">
        <f>IF($AH$577=$AJ$577,0,T672)</f>
        <v>0</v>
      </c>
      <c r="FM603" s="522"/>
      <c r="FN603" s="522">
        <f>IF($AH$577=$AJ$577,0,U672)</f>
        <v>0</v>
      </c>
      <c r="FO603" s="522"/>
      <c r="FP603" s="522">
        <f>IF($AH$577=$AJ$577,0,V672)</f>
        <v>0</v>
      </c>
      <c r="FQ603" s="522"/>
      <c r="FS603" s="522" t="s">
        <v>6598</v>
      </c>
      <c r="FT603" s="522"/>
      <c r="FU603" s="522">
        <f>IF($AH$577=$AJ$577,0,AA672)</f>
        <v>0</v>
      </c>
      <c r="FV603" s="522"/>
      <c r="FW603" s="522">
        <f>IF($AH$577=$AJ$577,0,AB672)</f>
        <v>0</v>
      </c>
      <c r="FX603" s="522"/>
      <c r="FY603" s="522">
        <f>IF($AH$577=$AJ$577,0,AC672)</f>
        <v>0</v>
      </c>
      <c r="FZ603" s="522"/>
      <c r="GA603" s="522">
        <f>IF($AH$577=$AJ$577,0,AD672)</f>
        <v>0</v>
      </c>
      <c r="GB603" s="522"/>
      <c r="GD603" s="113">
        <v>12</v>
      </c>
      <c r="GE603" s="113">
        <f>IF(DM605=0,0,1)</f>
        <v>0</v>
      </c>
      <c r="GF603" s="125" t="str">
        <f>IF(GE603=0,"", IF(SUM($GE$602:GE603)=1,_xlfn.CONCAT(GD603,), IF($GE$610&gt;SUM($GE$602:GE603),_xlfn.CONCAT(", ",GD603), IF($GE$610=SUM($GE$602:GE603),_xlfn.CONCAT(" y ",GD603,".")))))</f>
        <v/>
      </c>
      <c r="GH603" s="522">
        <v>1</v>
      </c>
      <c r="GI603" s="522"/>
      <c r="GJ603" s="522">
        <f t="shared" ref="GJ603:GJ631" si="195">IF($AH$577=$AJ$577,0,IF(OR(AND(D603="",$BV$602=0,COUNTBLANK(O603:R603)=4),AND(D603&lt;&gt;"",$BV$602=0,COUNTBLANK(O603:R603)=0),AND(D603="",$BV$602=1,COUNTBLANK(O603:R603)=4),AND(D603&lt;&gt;"",$BV$602=1,COUNTBLANK(O603:R603)=4)),0,1))</f>
        <v>0</v>
      </c>
      <c r="GK603" s="522"/>
      <c r="GL603" s="522">
        <f t="shared" ref="GL603:GL631" si="196">IF($AH$577=$AJ$577,0,IF(OR(AND(D603="",$BY$602=0,COUNTBLANK(W603:Z603)=4),AND(D603&lt;&gt;"",$BY$602=0,COUNTBLANK(W603:Z603)=0),AND(D603="",$BY$602=1,COUNTBLANK(W603:Z603)=4),AND(D603&lt;&gt;"",$BY$602=1,COUNTBLANK(W603:Z603)=4)),0,1))</f>
        <v>0</v>
      </c>
      <c r="GM603" s="522"/>
      <c r="GN603" s="522">
        <f t="shared" ref="GN603:GN631" si="197">IF($AH$577=$AJ$577,0,IF(OR(AND(D603="",$CB$602=0,COUNTBLANK(O642:R642)=4),AND(D603&lt;&gt;"",$CB$602=0,COUNTBLANK(O642:R642)=0),AND(D603="",$CB$602=1,COUNTBLANK(O642:R642)=4),AND(D603&lt;&gt;"",$CB$602=1,COUNTBLANK(O642:R642)=4)),0,1))</f>
        <v>0</v>
      </c>
      <c r="GO603" s="522"/>
      <c r="GP603" s="522">
        <f t="shared" ref="GP603:GP631" si="198">IF($AH$577=$AJ$577,0,IF(OR(AND(D603="",$CE$602=0,COUNTBLANK(W642:Z642)=4),AND(D603&lt;&gt;"",$CE$602=0,COUNTBLANK(W642:Z642)=0),AND(D603="",$CE$602=1,COUNTBLANK(W642:Z642)=4),AND(D603&lt;&gt;"",$CE$602=1,COUNTBLANK(W642:Z642)=4)),0,1))</f>
        <v>0</v>
      </c>
      <c r="GQ603" s="522"/>
      <c r="GR603" s="522">
        <f t="shared" ref="GR603:GR631" si="199">IF($AH$577=$AJ$577,0,IF(OR(AND(D603="",$CH$602=0,COUNTBLANK(S603:V603)=4),AND(D603&lt;&gt;"",$CH$602=0,COUNTBLANK(S603:V603)=0),AND(D603="",$CH$602=1,COUNTBLANK(S603:V603)=4),AND(D603&lt;&gt;"",$CH$602=1,COUNTBLANK(S603:V603)=4)),0,1))</f>
        <v>0</v>
      </c>
      <c r="GS603" s="522"/>
      <c r="GT603" s="522">
        <f t="shared" ref="GT603:GT631" si="200">IF($AH$577=$AJ$577,0,IF(OR(AND(D603="",$CK$602=0,COUNTBLANK(AA603:AD603)=4),AND(D603&lt;&gt;"",$CK$602=0,COUNTBLANK(AA603:AD603)=0),AND(D603="",$CK$602=1,COUNTBLANK(AA603:AD603)=4),AND(D603&lt;&gt;"",$CK$602=1,COUNTBLANK(AA603:AD603)=4)),0,1))</f>
        <v>0</v>
      </c>
      <c r="GU603" s="522"/>
      <c r="GV603" s="522">
        <f t="shared" ref="GV603:GV631" si="201">IF($AH$577=$AJ$577,0,IF(OR(AND(D603="",$CN$602=0,COUNTBLANK(S642:V642)=4),AND(D603&lt;&gt;"",$CN$602=0,COUNTBLANK(S642:V642)=0),AND(D603="",$CN$602=1,COUNTBLANK(S642:V642)=4),AND(D603&lt;&gt;"",$CN$602=1,COUNTBLANK(S642:V642)=4)),0,1))</f>
        <v>0</v>
      </c>
      <c r="GW603" s="522"/>
      <c r="GX603" s="522">
        <f t="shared" ref="GX603:GX631" si="202">IF($AH$577=$AJ$577,0,IF(OR(AND(D603="",$CQ$602=0,COUNTBLANK(AA642:AD642)=4),AND(D603&lt;&gt;"",$CQ$602=0,COUNTBLANK(AA642:AD642)=0),AND(D603="",$CQ$602=1,COUNTBLANK(AA642:AD642)=4),AND(D603&lt;&gt;"",$CQ$602=1,COUNTBLANK(AA642:AD642)=4)),0,1))</f>
        <v>0</v>
      </c>
      <c r="GY603" s="522"/>
      <c r="GZ603" s="522">
        <f t="shared" ref="GZ603:GZ632" si="203">IF($AH$577=$AJ$577,0,IF(OR(AND(D603="No identificado",SUM(GJ603:GY603)=0),AND(D603="",SUM(GJ603:GY603)=0),AND(D603&lt;&gt;"",SUM(GJ603:GY603)=0)),0,1))</f>
        <v>0</v>
      </c>
      <c r="HA603" s="522"/>
    </row>
    <row r="604" spans="1:209" s="38" customFormat="1" ht="15" customHeight="1">
      <c r="A604" s="18"/>
      <c r="B604" s="51"/>
      <c r="C604" s="48" t="s">
        <v>4994</v>
      </c>
      <c r="D604" s="591" t="str">
        <f>IF(CNGE_2024_M3_Secc1!D352="","",CNGE_2024_M3_Secc1!D352)</f>
        <v/>
      </c>
      <c r="E604" s="592"/>
      <c r="F604" s="592"/>
      <c r="G604" s="592"/>
      <c r="H604" s="592"/>
      <c r="I604" s="592"/>
      <c r="J604" s="592"/>
      <c r="K604" s="592"/>
      <c r="L604" s="592"/>
      <c r="M604" s="592"/>
      <c r="N604" s="593"/>
      <c r="O604" s="103"/>
      <c r="P604" s="103"/>
      <c r="Q604" s="103"/>
      <c r="R604" s="103"/>
      <c r="S604" s="103"/>
      <c r="T604" s="103"/>
      <c r="U604" s="103"/>
      <c r="V604" s="103"/>
      <c r="W604" s="103"/>
      <c r="X604" s="103"/>
      <c r="Y604" s="103"/>
      <c r="Z604" s="103"/>
      <c r="AA604" s="103"/>
      <c r="AB604" s="103"/>
      <c r="AC604" s="103"/>
      <c r="AD604" s="103"/>
      <c r="AE604" s="2"/>
      <c r="AF604" s="169"/>
      <c r="AH604" s="522">
        <f t="shared" si="177"/>
        <v>0</v>
      </c>
      <c r="AI604" s="522"/>
      <c r="AJ604" s="522">
        <f t="shared" si="178"/>
        <v>0</v>
      </c>
      <c r="AK604" s="522"/>
      <c r="AL604" s="524">
        <f t="shared" si="179"/>
        <v>0</v>
      </c>
      <c r="AM604" s="526"/>
      <c r="AN604" s="522">
        <f t="shared" si="180"/>
        <v>0</v>
      </c>
      <c r="AO604" s="522"/>
      <c r="AP604" s="711"/>
      <c r="AQ604" s="522">
        <f t="shared" si="181"/>
        <v>0</v>
      </c>
      <c r="AR604" s="522"/>
      <c r="AS604" s="522">
        <f t="shared" si="182"/>
        <v>0</v>
      </c>
      <c r="AT604" s="522"/>
      <c r="AU604" s="524">
        <f t="shared" si="183"/>
        <v>0</v>
      </c>
      <c r="AV604" s="526"/>
      <c r="AW604" s="522">
        <f t="shared" si="184"/>
        <v>0</v>
      </c>
      <c r="AX604" s="522"/>
      <c r="AY604" s="711"/>
      <c r="AZ604" s="522">
        <f t="shared" si="185"/>
        <v>0</v>
      </c>
      <c r="BA604" s="522"/>
      <c r="BB604" s="522">
        <f t="shared" si="186"/>
        <v>0</v>
      </c>
      <c r="BC604" s="522"/>
      <c r="BD604" s="524">
        <f t="shared" si="187"/>
        <v>0</v>
      </c>
      <c r="BE604" s="526"/>
      <c r="BF604" s="522">
        <f t="shared" si="188"/>
        <v>0</v>
      </c>
      <c r="BG604" s="522"/>
      <c r="BH604" s="711"/>
      <c r="BI604" s="524">
        <f t="shared" si="189"/>
        <v>0</v>
      </c>
      <c r="BJ604" s="526"/>
      <c r="BK604" s="524">
        <f t="shared" si="190"/>
        <v>0</v>
      </c>
      <c r="BL604" s="526"/>
      <c r="BM604" s="524">
        <f t="shared" si="191"/>
        <v>0</v>
      </c>
      <c r="BN604" s="526"/>
      <c r="BO604" s="524">
        <f t="shared" si="192"/>
        <v>0</v>
      </c>
      <c r="BP604" s="526"/>
      <c r="BQ604" s="711"/>
      <c r="BR604" s="114">
        <f t="shared" si="193"/>
        <v>0</v>
      </c>
      <c r="BS604" s="113" t="str">
        <f>IF(BR604=0,"", IF(SUM($BR$602:BR604)=1,BT604, IF($BR$633&gt;SUM($BR$602:BR604),_xlfn.CONCAT(", ",BT604), IF($BR$633=SUM($BR$602:BR604),_xlfn.CONCAT(" y ",BT604,".")))))</f>
        <v/>
      </c>
      <c r="BT604" s="119">
        <f t="shared" si="194"/>
        <v>2</v>
      </c>
      <c r="CT604" s="522" t="s">
        <v>5096</v>
      </c>
      <c r="CU604" s="522"/>
      <c r="CV604" s="522">
        <f>IF($AH$577=$AJ$577,0,IF(OR(CV603=CV602,AND(CV602&gt;0,CV603="NS")),0,1))</f>
        <v>0</v>
      </c>
      <c r="CW604" s="522"/>
      <c r="CX604" s="522">
        <f>IF($AH$577=$AJ$577,0,IF(OR(CX603=CX602,AND(CX602&gt;0,CX603="NS")),0,1))</f>
        <v>0</v>
      </c>
      <c r="CY604" s="522"/>
      <c r="CZ604" s="522">
        <f>IF($AH$577=$AJ$577,0,IF(OR(CZ603=CZ602,AND(CZ602&gt;0,CZ603="NS")),0,1))</f>
        <v>0</v>
      </c>
      <c r="DA604" s="522"/>
      <c r="DB604" s="522">
        <f>IF($AH$577=$AJ$577,0,IF(OR(DB603=DB602,AND(DB602&gt;0,DB603="NS")),0,1))</f>
        <v>0</v>
      </c>
      <c r="DC604" s="522"/>
      <c r="DE604" s="522" t="s">
        <v>5096</v>
      </c>
      <c r="DF604" s="522"/>
      <c r="DG604" s="522">
        <f>IF($AH$577=$AJ$577,0,IF(OR(DG603=DG602,AND(DG602&gt;0,DG603="NS")),0,1))</f>
        <v>0</v>
      </c>
      <c r="DH604" s="522"/>
      <c r="DI604" s="522">
        <f>IF($AH$577=$AJ$577,0,IF(OR(DI603=DI602,AND(DI602&gt;0,DI603="NS")),0,1))</f>
        <v>0</v>
      </c>
      <c r="DJ604" s="522"/>
      <c r="DK604" s="522">
        <f>IF($AH$577=$AJ$577,0,IF(OR(DK603=DK602,AND(DK602&gt;0,DK603="NS")),0,1))</f>
        <v>0</v>
      </c>
      <c r="DL604" s="522"/>
      <c r="DM604" s="522">
        <f>IF($AH$577=$AJ$577,0,IF(OR(DM603=DM602,AND(DM602&gt;0,DM603="NS")),0,1))</f>
        <v>0</v>
      </c>
      <c r="DN604" s="522"/>
      <c r="DP604" s="522" t="s">
        <v>5096</v>
      </c>
      <c r="DQ604" s="522"/>
      <c r="DR604" s="522">
        <f>IF($AH$577=$AJ$577,0,IF(OR(DR603=DR602,AND(DR602&gt;0,DR603="NS")),0,1))</f>
        <v>0</v>
      </c>
      <c r="DS604" s="522"/>
      <c r="DT604" s="522">
        <f>IF($AH$577=$AJ$577,0,IF(OR(DT603=DT602,AND(DT602&gt;0,DT603="NS")),0,1))</f>
        <v>0</v>
      </c>
      <c r="DU604" s="522"/>
      <c r="DV604" s="522">
        <f>IF($AH$577=$AJ$577,0,IF(OR(DV603=DV602,AND(DV602&gt;0,DV603="NS")),0,1))</f>
        <v>0</v>
      </c>
      <c r="DW604" s="522"/>
      <c r="DX604" s="522">
        <f>IF($AH$577=$AJ$577,0,IF(OR(DX603=DX602,AND(DX602&gt;0,DX603="NS")),0,1))</f>
        <v>0</v>
      </c>
      <c r="DY604" s="522"/>
      <c r="EA604" s="522" t="s">
        <v>5096</v>
      </c>
      <c r="EB604" s="522"/>
      <c r="EC604" s="522">
        <f>IF($AH$577=$AJ$577,0,IF(OR(EC603=EC602,AND(EC602&gt;0,EC603="NS")),0,1))</f>
        <v>0</v>
      </c>
      <c r="ED604" s="522"/>
      <c r="EE604" s="522">
        <f>IF($AH$577=$AJ$577,0,IF(OR(EE603=EE602,AND(EE602&gt;0,EE603="NS")),0,1))</f>
        <v>0</v>
      </c>
      <c r="EF604" s="522"/>
      <c r="EG604" s="522">
        <f>IF($AH$577=$AJ$577,0,IF(OR(EG603=EG602,AND(EG602&gt;0,EG603="NS")),0,1))</f>
        <v>0</v>
      </c>
      <c r="EH604" s="522"/>
      <c r="EI604" s="522">
        <f>IF($AH$577=$AJ$577,0,IF(OR(EI603=EI602,AND(EI602&gt;0,EI603="NS")),0,1))</f>
        <v>0</v>
      </c>
      <c r="EJ604" s="522"/>
      <c r="EL604" s="522" t="s">
        <v>5096</v>
      </c>
      <c r="EM604" s="522"/>
      <c r="EN604" s="522">
        <f>IF($AH$577=$AJ$577,0,IF(OR(EN603=EN602,AND(EN602&gt;0,EN603="NS")),0,1))</f>
        <v>0</v>
      </c>
      <c r="EO604" s="522"/>
      <c r="EP604" s="522">
        <f>IF($AH$577=$AJ$577,0,IF(OR(EP603=EP602,AND(EP602&gt;0,EP603="NS")),0,1))</f>
        <v>0</v>
      </c>
      <c r="EQ604" s="522"/>
      <c r="ER604" s="522">
        <f>IF($AH$577=$AJ$577,0,IF(OR(ER603=ER602,AND(ER602&gt;0,ER603="NS")),0,1))</f>
        <v>0</v>
      </c>
      <c r="ES604" s="522"/>
      <c r="ET604" s="522">
        <f>IF($AH$577=$AJ$577,0,IF(OR(ET603=ET602,AND(ET602&gt;0,ET603="NS")),0,1))</f>
        <v>0</v>
      </c>
      <c r="EU604" s="522"/>
      <c r="EW604" s="522" t="s">
        <v>5096</v>
      </c>
      <c r="EX604" s="522"/>
      <c r="EY604" s="522">
        <f>IF($AH$577=$AJ$577,0,IF(OR(EY603=EY602,AND(EY602&gt;0,EY603="NS")),0,1))</f>
        <v>0</v>
      </c>
      <c r="EZ604" s="522"/>
      <c r="FA604" s="522">
        <f>IF($AH$577=$AJ$577,0,IF(OR(FA603=FA602,AND(FA602&gt;0,FA603="NS")),0,1))</f>
        <v>0</v>
      </c>
      <c r="FB604" s="522"/>
      <c r="FC604" s="522">
        <f>IF($AH$577=$AJ$577,0,IF(OR(FC603=FC602,AND(FC602&gt;0,FC603="NS")),0,1))</f>
        <v>0</v>
      </c>
      <c r="FD604" s="522"/>
      <c r="FE604" s="522">
        <f>IF($AH$577=$AJ$577,0,IF(OR(FE603=FE602,AND(FE602&gt;0,FE603="NS")),0,1))</f>
        <v>0</v>
      </c>
      <c r="FF604" s="522"/>
      <c r="FH604" s="522" t="s">
        <v>5096</v>
      </c>
      <c r="FI604" s="522"/>
      <c r="FJ604" s="522">
        <f>IF($AH$577=$AJ$577,0,IF(OR(FJ603=FJ602,AND(FJ602&gt;0,FJ603="NS")),0,1))</f>
        <v>0</v>
      </c>
      <c r="FK604" s="522"/>
      <c r="FL604" s="522">
        <f>IF($AH$577=$AJ$577,0,IF(OR(FL603=FL602,AND(FL602&gt;0,FL603="NS")),0,1))</f>
        <v>0</v>
      </c>
      <c r="FM604" s="522"/>
      <c r="FN604" s="522">
        <f>IF($AH$577=$AJ$577,0,IF(OR(FN603=FN602,AND(FN602&gt;0,FN603="NS")),0,1))</f>
        <v>0</v>
      </c>
      <c r="FO604" s="522"/>
      <c r="FP604" s="522">
        <f>IF($AH$577=$AJ$577,0,IF(OR(FP603=FP602,AND(FP602&gt;0,FP603="NS")),0,1))</f>
        <v>0</v>
      </c>
      <c r="FQ604" s="522"/>
      <c r="FS604" s="522" t="s">
        <v>5096</v>
      </c>
      <c r="FT604" s="522"/>
      <c r="FU604" s="522">
        <f>IF($AH$577=$AJ$577,0,IF(OR(FU603=FU602,AND(FU602&gt;0,FU603="NS")),0,1))</f>
        <v>0</v>
      </c>
      <c r="FV604" s="522"/>
      <c r="FW604" s="522">
        <f>IF($AH$577=$AJ$577,0,IF(OR(FW603=FW602,AND(FW602&gt;0,FW603="NS")),0,1))</f>
        <v>0</v>
      </c>
      <c r="FX604" s="522"/>
      <c r="FY604" s="522">
        <f>IF($AH$577=$AJ$577,0,IF(OR(FY603=FY602,AND(FY602&gt;0,FY603="NS")),0,1))</f>
        <v>0</v>
      </c>
      <c r="FZ604" s="522"/>
      <c r="GA604" s="522">
        <f>IF($AH$577=$AJ$577,0,IF(OR(GA603=GA602,AND(GA602&gt;0,GA603="NS")),0,1))</f>
        <v>0</v>
      </c>
      <c r="GB604" s="522"/>
      <c r="GD604" s="113">
        <v>13</v>
      </c>
      <c r="GE604" s="113">
        <f>IF(DX605=0,0,1)</f>
        <v>0</v>
      </c>
      <c r="GF604" s="125" t="str">
        <f>IF(GE604=0,"", IF(SUM($GE$602:GE604)=1,_xlfn.CONCAT(GD604,), IF($GE$610&gt;SUM($GE$602:GE604),_xlfn.CONCAT(", ",GD604), IF($GE$610=SUM($GE$602:GE604),_xlfn.CONCAT(" y ",GD604,".")))))</f>
        <v/>
      </c>
      <c r="GH604" s="522">
        <v>2</v>
      </c>
      <c r="GI604" s="522"/>
      <c r="GJ604" s="522">
        <f t="shared" si="195"/>
        <v>0</v>
      </c>
      <c r="GK604" s="522"/>
      <c r="GL604" s="522">
        <f t="shared" si="196"/>
        <v>0</v>
      </c>
      <c r="GM604" s="522"/>
      <c r="GN604" s="522">
        <f t="shared" si="197"/>
        <v>0</v>
      </c>
      <c r="GO604" s="522"/>
      <c r="GP604" s="522">
        <f t="shared" si="198"/>
        <v>0</v>
      </c>
      <c r="GQ604" s="522"/>
      <c r="GR604" s="522">
        <f t="shared" si="199"/>
        <v>0</v>
      </c>
      <c r="GS604" s="522"/>
      <c r="GT604" s="522">
        <f t="shared" si="200"/>
        <v>0</v>
      </c>
      <c r="GU604" s="522"/>
      <c r="GV604" s="522">
        <f t="shared" si="201"/>
        <v>0</v>
      </c>
      <c r="GW604" s="522"/>
      <c r="GX604" s="522">
        <f t="shared" si="202"/>
        <v>0</v>
      </c>
      <c r="GY604" s="522"/>
      <c r="GZ604" s="522">
        <f t="shared" si="203"/>
        <v>0</v>
      </c>
      <c r="HA604" s="522"/>
    </row>
    <row r="605" spans="1:209" s="38" customFormat="1" ht="15" customHeight="1">
      <c r="A605" s="18"/>
      <c r="B605" s="51"/>
      <c r="C605" s="48" t="s">
        <v>4996</v>
      </c>
      <c r="D605" s="591" t="str">
        <f>IF(CNGE_2024_M3_Secc1!D353="","",CNGE_2024_M3_Secc1!D353)</f>
        <v/>
      </c>
      <c r="E605" s="592"/>
      <c r="F605" s="592"/>
      <c r="G605" s="592"/>
      <c r="H605" s="592"/>
      <c r="I605" s="592"/>
      <c r="J605" s="592"/>
      <c r="K605" s="592"/>
      <c r="L605" s="592"/>
      <c r="M605" s="592"/>
      <c r="N605" s="593"/>
      <c r="O605" s="103"/>
      <c r="P605" s="103"/>
      <c r="Q605" s="103"/>
      <c r="R605" s="103"/>
      <c r="S605" s="103"/>
      <c r="T605" s="103"/>
      <c r="U605" s="103"/>
      <c r="V605" s="103"/>
      <c r="W605" s="103"/>
      <c r="X605" s="103"/>
      <c r="Y605" s="103"/>
      <c r="Z605" s="103"/>
      <c r="AA605" s="103"/>
      <c r="AB605" s="103"/>
      <c r="AC605" s="103"/>
      <c r="AD605" s="103"/>
      <c r="AE605" s="2"/>
      <c r="AF605" s="169"/>
      <c r="AH605" s="522">
        <f t="shared" si="177"/>
        <v>0</v>
      </c>
      <c r="AI605" s="522"/>
      <c r="AJ605" s="522">
        <f t="shared" si="178"/>
        <v>0</v>
      </c>
      <c r="AK605" s="522"/>
      <c r="AL605" s="524">
        <f t="shared" si="179"/>
        <v>0</v>
      </c>
      <c r="AM605" s="526"/>
      <c r="AN605" s="522">
        <f t="shared" si="180"/>
        <v>0</v>
      </c>
      <c r="AO605" s="522"/>
      <c r="AP605" s="711"/>
      <c r="AQ605" s="522">
        <f t="shared" si="181"/>
        <v>0</v>
      </c>
      <c r="AR605" s="522"/>
      <c r="AS605" s="522">
        <f t="shared" si="182"/>
        <v>0</v>
      </c>
      <c r="AT605" s="522"/>
      <c r="AU605" s="524">
        <f t="shared" si="183"/>
        <v>0</v>
      </c>
      <c r="AV605" s="526"/>
      <c r="AW605" s="522">
        <f t="shared" si="184"/>
        <v>0</v>
      </c>
      <c r="AX605" s="522"/>
      <c r="AY605" s="711"/>
      <c r="AZ605" s="522">
        <f t="shared" si="185"/>
        <v>0</v>
      </c>
      <c r="BA605" s="522"/>
      <c r="BB605" s="522">
        <f t="shared" si="186"/>
        <v>0</v>
      </c>
      <c r="BC605" s="522"/>
      <c r="BD605" s="524">
        <f t="shared" si="187"/>
        <v>0</v>
      </c>
      <c r="BE605" s="526"/>
      <c r="BF605" s="522">
        <f t="shared" si="188"/>
        <v>0</v>
      </c>
      <c r="BG605" s="522"/>
      <c r="BH605" s="711"/>
      <c r="BI605" s="524">
        <f t="shared" si="189"/>
        <v>0</v>
      </c>
      <c r="BJ605" s="526"/>
      <c r="BK605" s="524">
        <f t="shared" si="190"/>
        <v>0</v>
      </c>
      <c r="BL605" s="526"/>
      <c r="BM605" s="524">
        <f t="shared" si="191"/>
        <v>0</v>
      </c>
      <c r="BN605" s="526"/>
      <c r="BO605" s="524">
        <f t="shared" si="192"/>
        <v>0</v>
      </c>
      <c r="BP605" s="526"/>
      <c r="BQ605" s="711"/>
      <c r="BR605" s="114">
        <f t="shared" si="193"/>
        <v>0</v>
      </c>
      <c r="BS605" s="113" t="str">
        <f>IF(BR605=0,"", IF(SUM($BR$602:BR605)=1,BT605, IF($BR$633&gt;SUM($BR$602:BR605),_xlfn.CONCAT(", ",BT605), IF($BR$633=SUM($BR$602:BR605),_xlfn.CONCAT(" y ",BT605,".")))))</f>
        <v/>
      </c>
      <c r="BT605" s="119">
        <f t="shared" si="194"/>
        <v>3</v>
      </c>
      <c r="DB605" s="586">
        <f>SUM(CV604:DC604)</f>
        <v>0</v>
      </c>
      <c r="DC605" s="586"/>
      <c r="DM605" s="586">
        <f>SUM(DG604:DN604)</f>
        <v>0</v>
      </c>
      <c r="DN605" s="586"/>
      <c r="DX605" s="586">
        <f>SUM(DR604:DY604)</f>
        <v>0</v>
      </c>
      <c r="DY605" s="586"/>
      <c r="EI605" s="586">
        <f>SUM(EC604:EJ604)</f>
        <v>0</v>
      </c>
      <c r="EJ605" s="586"/>
      <c r="ET605" s="586">
        <f>SUM(EN604:EU604)</f>
        <v>0</v>
      </c>
      <c r="EU605" s="586"/>
      <c r="FE605" s="586">
        <f>SUM(EY604:FF604)</f>
        <v>0</v>
      </c>
      <c r="FF605" s="586"/>
      <c r="FP605" s="586">
        <f>SUM(FJ604:FQ604)</f>
        <v>0</v>
      </c>
      <c r="FQ605" s="586"/>
      <c r="GA605" s="586">
        <f>SUM(FU604:GB604)</f>
        <v>0</v>
      </c>
      <c r="GB605" s="586"/>
      <c r="GD605" s="113">
        <v>14</v>
      </c>
      <c r="GE605" s="113">
        <f>IF(EI605=0,0,1)</f>
        <v>0</v>
      </c>
      <c r="GF605" s="125" t="str">
        <f>IF(GE605=0,"", IF(SUM($GE$602:GE605)=1,_xlfn.CONCAT(GD605,), IF($GE$610&gt;SUM($GE$602:GE605),_xlfn.CONCAT(", ",GD605), IF($GE$610=SUM($GE$602:GE605),_xlfn.CONCAT(" y ",GD605,".")))))</f>
        <v/>
      </c>
      <c r="GH605" s="522">
        <v>3</v>
      </c>
      <c r="GI605" s="522"/>
      <c r="GJ605" s="522">
        <f t="shared" si="195"/>
        <v>0</v>
      </c>
      <c r="GK605" s="522"/>
      <c r="GL605" s="522">
        <f t="shared" si="196"/>
        <v>0</v>
      </c>
      <c r="GM605" s="522"/>
      <c r="GN605" s="522">
        <f t="shared" si="197"/>
        <v>0</v>
      </c>
      <c r="GO605" s="522"/>
      <c r="GP605" s="522">
        <f t="shared" si="198"/>
        <v>0</v>
      </c>
      <c r="GQ605" s="522"/>
      <c r="GR605" s="522">
        <f t="shared" si="199"/>
        <v>0</v>
      </c>
      <c r="GS605" s="522"/>
      <c r="GT605" s="522">
        <f t="shared" si="200"/>
        <v>0</v>
      </c>
      <c r="GU605" s="522"/>
      <c r="GV605" s="522">
        <f t="shared" si="201"/>
        <v>0</v>
      </c>
      <c r="GW605" s="522"/>
      <c r="GX605" s="522">
        <f t="shared" si="202"/>
        <v>0</v>
      </c>
      <c r="GY605" s="522"/>
      <c r="GZ605" s="522">
        <f t="shared" si="203"/>
        <v>0</v>
      </c>
      <c r="HA605" s="522"/>
    </row>
    <row r="606" spans="1:209" s="38" customFormat="1" ht="15" customHeight="1">
      <c r="A606" s="18"/>
      <c r="B606" s="51"/>
      <c r="C606" s="48" t="s">
        <v>4998</v>
      </c>
      <c r="D606" s="591" t="str">
        <f>IF(CNGE_2024_M3_Secc1!D354="","",CNGE_2024_M3_Secc1!D354)</f>
        <v/>
      </c>
      <c r="E606" s="592"/>
      <c r="F606" s="592"/>
      <c r="G606" s="592"/>
      <c r="H606" s="592"/>
      <c r="I606" s="592"/>
      <c r="J606" s="592"/>
      <c r="K606" s="592"/>
      <c r="L606" s="592"/>
      <c r="M606" s="592"/>
      <c r="N606" s="593"/>
      <c r="O606" s="103"/>
      <c r="P606" s="103"/>
      <c r="Q606" s="103"/>
      <c r="R606" s="103"/>
      <c r="S606" s="103"/>
      <c r="T606" s="103"/>
      <c r="U606" s="103"/>
      <c r="V606" s="103"/>
      <c r="W606" s="103"/>
      <c r="X606" s="103"/>
      <c r="Y606" s="103"/>
      <c r="Z606" s="103"/>
      <c r="AA606" s="103"/>
      <c r="AB606" s="103"/>
      <c r="AC606" s="103"/>
      <c r="AD606" s="103"/>
      <c r="AE606" s="2"/>
      <c r="AF606" s="169"/>
      <c r="AH606" s="522">
        <f t="shared" si="177"/>
        <v>0</v>
      </c>
      <c r="AI606" s="522"/>
      <c r="AJ606" s="522">
        <f t="shared" si="178"/>
        <v>0</v>
      </c>
      <c r="AK606" s="522"/>
      <c r="AL606" s="524">
        <f t="shared" si="179"/>
        <v>0</v>
      </c>
      <c r="AM606" s="526"/>
      <c r="AN606" s="522">
        <f t="shared" si="180"/>
        <v>0</v>
      </c>
      <c r="AO606" s="522"/>
      <c r="AP606" s="711"/>
      <c r="AQ606" s="522">
        <f t="shared" si="181"/>
        <v>0</v>
      </c>
      <c r="AR606" s="522"/>
      <c r="AS606" s="522">
        <f t="shared" si="182"/>
        <v>0</v>
      </c>
      <c r="AT606" s="522"/>
      <c r="AU606" s="524">
        <f t="shared" si="183"/>
        <v>0</v>
      </c>
      <c r="AV606" s="526"/>
      <c r="AW606" s="522">
        <f t="shared" si="184"/>
        <v>0</v>
      </c>
      <c r="AX606" s="522"/>
      <c r="AY606" s="711"/>
      <c r="AZ606" s="522">
        <f t="shared" si="185"/>
        <v>0</v>
      </c>
      <c r="BA606" s="522"/>
      <c r="BB606" s="522">
        <f t="shared" si="186"/>
        <v>0</v>
      </c>
      <c r="BC606" s="522"/>
      <c r="BD606" s="524">
        <f t="shared" si="187"/>
        <v>0</v>
      </c>
      <c r="BE606" s="526"/>
      <c r="BF606" s="522">
        <f t="shared" si="188"/>
        <v>0</v>
      </c>
      <c r="BG606" s="522"/>
      <c r="BH606" s="711"/>
      <c r="BI606" s="524">
        <f t="shared" si="189"/>
        <v>0</v>
      </c>
      <c r="BJ606" s="526"/>
      <c r="BK606" s="524">
        <f t="shared" si="190"/>
        <v>0</v>
      </c>
      <c r="BL606" s="526"/>
      <c r="BM606" s="524">
        <f t="shared" si="191"/>
        <v>0</v>
      </c>
      <c r="BN606" s="526"/>
      <c r="BO606" s="524">
        <f t="shared" si="192"/>
        <v>0</v>
      </c>
      <c r="BP606" s="526"/>
      <c r="BQ606" s="711"/>
      <c r="BR606" s="114">
        <f t="shared" si="193"/>
        <v>0</v>
      </c>
      <c r="BS606" s="113" t="str">
        <f>IF(BR606=0,"", IF(SUM($BR$602:BR606)=1,BT606, IF($BR$633&gt;SUM($BR$602:BR606),_xlfn.CONCAT(", ",BT606), IF($BR$633=SUM($BR$602:BR606),_xlfn.CONCAT(" y ",BT606,".")))))</f>
        <v/>
      </c>
      <c r="BT606" s="119">
        <f t="shared" si="194"/>
        <v>4</v>
      </c>
      <c r="GD606" s="113">
        <v>15</v>
      </c>
      <c r="GE606" s="113">
        <f>IF(ET605=0,0,1)</f>
        <v>0</v>
      </c>
      <c r="GF606" s="125" t="str">
        <f>IF(GE606=0,"", IF(SUM($GE$602:GE606)=1,_xlfn.CONCAT(GD606,), IF($GE$610&gt;SUM($GE$602:GE606),_xlfn.CONCAT(", ",GD606), IF($GE$610=SUM($GE$602:GE606),_xlfn.CONCAT(" y ",GD606,".")))))</f>
        <v/>
      </c>
      <c r="GH606" s="522">
        <v>4</v>
      </c>
      <c r="GI606" s="522"/>
      <c r="GJ606" s="522">
        <f t="shared" si="195"/>
        <v>0</v>
      </c>
      <c r="GK606" s="522"/>
      <c r="GL606" s="522">
        <f t="shared" si="196"/>
        <v>0</v>
      </c>
      <c r="GM606" s="522"/>
      <c r="GN606" s="522">
        <f t="shared" si="197"/>
        <v>0</v>
      </c>
      <c r="GO606" s="522"/>
      <c r="GP606" s="522">
        <f t="shared" si="198"/>
        <v>0</v>
      </c>
      <c r="GQ606" s="522"/>
      <c r="GR606" s="522">
        <f t="shared" si="199"/>
        <v>0</v>
      </c>
      <c r="GS606" s="522"/>
      <c r="GT606" s="522">
        <f t="shared" si="200"/>
        <v>0</v>
      </c>
      <c r="GU606" s="522"/>
      <c r="GV606" s="522">
        <f t="shared" si="201"/>
        <v>0</v>
      </c>
      <c r="GW606" s="522"/>
      <c r="GX606" s="522">
        <f t="shared" si="202"/>
        <v>0</v>
      </c>
      <c r="GY606" s="522"/>
      <c r="GZ606" s="522">
        <f t="shared" si="203"/>
        <v>0</v>
      </c>
      <c r="HA606" s="522"/>
    </row>
    <row r="607" spans="1:209" s="38" customFormat="1" ht="15" customHeight="1">
      <c r="A607" s="18"/>
      <c r="B607" s="51"/>
      <c r="C607" s="48" t="s">
        <v>5000</v>
      </c>
      <c r="D607" s="591" t="str">
        <f>IF(CNGE_2024_M3_Secc1!D355="","",CNGE_2024_M3_Secc1!D355)</f>
        <v/>
      </c>
      <c r="E607" s="592"/>
      <c r="F607" s="592"/>
      <c r="G607" s="592"/>
      <c r="H607" s="592"/>
      <c r="I607" s="592"/>
      <c r="J607" s="592"/>
      <c r="K607" s="592"/>
      <c r="L607" s="592"/>
      <c r="M607" s="592"/>
      <c r="N607" s="593"/>
      <c r="O607" s="103"/>
      <c r="P607" s="103"/>
      <c r="Q607" s="103"/>
      <c r="R607" s="103"/>
      <c r="S607" s="103"/>
      <c r="T607" s="103"/>
      <c r="U607" s="103"/>
      <c r="V607" s="103"/>
      <c r="W607" s="103"/>
      <c r="X607" s="103"/>
      <c r="Y607" s="103"/>
      <c r="Z607" s="103"/>
      <c r="AA607" s="103"/>
      <c r="AB607" s="103"/>
      <c r="AC607" s="103"/>
      <c r="AD607" s="103"/>
      <c r="AE607" s="2"/>
      <c r="AF607" s="169"/>
      <c r="AH607" s="522">
        <f t="shared" si="177"/>
        <v>0</v>
      </c>
      <c r="AI607" s="522"/>
      <c r="AJ607" s="522">
        <f t="shared" si="178"/>
        <v>0</v>
      </c>
      <c r="AK607" s="522"/>
      <c r="AL607" s="524">
        <f t="shared" si="179"/>
        <v>0</v>
      </c>
      <c r="AM607" s="526"/>
      <c r="AN607" s="522">
        <f t="shared" si="180"/>
        <v>0</v>
      </c>
      <c r="AO607" s="522"/>
      <c r="AP607" s="711"/>
      <c r="AQ607" s="522">
        <f t="shared" si="181"/>
        <v>0</v>
      </c>
      <c r="AR607" s="522"/>
      <c r="AS607" s="522">
        <f t="shared" si="182"/>
        <v>0</v>
      </c>
      <c r="AT607" s="522"/>
      <c r="AU607" s="524">
        <f t="shared" si="183"/>
        <v>0</v>
      </c>
      <c r="AV607" s="526"/>
      <c r="AW607" s="522">
        <f t="shared" si="184"/>
        <v>0</v>
      </c>
      <c r="AX607" s="522"/>
      <c r="AY607" s="711"/>
      <c r="AZ607" s="522">
        <f t="shared" si="185"/>
        <v>0</v>
      </c>
      <c r="BA607" s="522"/>
      <c r="BB607" s="522">
        <f t="shared" si="186"/>
        <v>0</v>
      </c>
      <c r="BC607" s="522"/>
      <c r="BD607" s="524">
        <f t="shared" si="187"/>
        <v>0</v>
      </c>
      <c r="BE607" s="526"/>
      <c r="BF607" s="522">
        <f t="shared" si="188"/>
        <v>0</v>
      </c>
      <c r="BG607" s="522"/>
      <c r="BH607" s="711"/>
      <c r="BI607" s="524">
        <f t="shared" si="189"/>
        <v>0</v>
      </c>
      <c r="BJ607" s="526"/>
      <c r="BK607" s="524">
        <f t="shared" si="190"/>
        <v>0</v>
      </c>
      <c r="BL607" s="526"/>
      <c r="BM607" s="524">
        <f t="shared" si="191"/>
        <v>0</v>
      </c>
      <c r="BN607" s="526"/>
      <c r="BO607" s="524">
        <f t="shared" si="192"/>
        <v>0</v>
      </c>
      <c r="BP607" s="526"/>
      <c r="BQ607" s="711"/>
      <c r="BR607" s="114">
        <f t="shared" si="193"/>
        <v>0</v>
      </c>
      <c r="BS607" s="113" t="str">
        <f>IF(BR607=0,"", IF(SUM($BR$602:BR607)=1,BT607, IF($BR$633&gt;SUM($BR$602:BR607),_xlfn.CONCAT(", ",BT607), IF($BR$633=SUM($BR$602:BR607),_xlfn.CONCAT(" y ",BT607,".")))))</f>
        <v/>
      </c>
      <c r="BT607" s="119">
        <f t="shared" si="194"/>
        <v>5</v>
      </c>
      <c r="GD607" s="113">
        <v>16</v>
      </c>
      <c r="GE607" s="113">
        <f>IF(FE605=0,0,1)</f>
        <v>0</v>
      </c>
      <c r="GF607" s="125" t="str">
        <f>IF(GE607=0,"", IF(SUM($GE$602:GE607)=1,_xlfn.CONCAT(GD607,), IF($GE$610&gt;SUM($GE$602:GE607),_xlfn.CONCAT(", ",GD607), IF($GE$610=SUM($GE$602:GE607),_xlfn.CONCAT(" y ",GD607,".")))))</f>
        <v/>
      </c>
      <c r="GH607" s="522">
        <v>5</v>
      </c>
      <c r="GI607" s="522"/>
      <c r="GJ607" s="522">
        <f t="shared" si="195"/>
        <v>0</v>
      </c>
      <c r="GK607" s="522"/>
      <c r="GL607" s="522">
        <f t="shared" si="196"/>
        <v>0</v>
      </c>
      <c r="GM607" s="522"/>
      <c r="GN607" s="522">
        <f t="shared" si="197"/>
        <v>0</v>
      </c>
      <c r="GO607" s="522"/>
      <c r="GP607" s="522">
        <f t="shared" si="198"/>
        <v>0</v>
      </c>
      <c r="GQ607" s="522"/>
      <c r="GR607" s="522">
        <f t="shared" si="199"/>
        <v>0</v>
      </c>
      <c r="GS607" s="522"/>
      <c r="GT607" s="522">
        <f t="shared" si="200"/>
        <v>0</v>
      </c>
      <c r="GU607" s="522"/>
      <c r="GV607" s="522">
        <f t="shared" si="201"/>
        <v>0</v>
      </c>
      <c r="GW607" s="522"/>
      <c r="GX607" s="522">
        <f t="shared" si="202"/>
        <v>0</v>
      </c>
      <c r="GY607" s="522"/>
      <c r="GZ607" s="522">
        <f t="shared" si="203"/>
        <v>0</v>
      </c>
      <c r="HA607" s="522"/>
    </row>
    <row r="608" spans="1:209" s="38" customFormat="1" ht="15" customHeight="1">
      <c r="A608" s="18"/>
      <c r="B608" s="51"/>
      <c r="C608" s="48" t="s">
        <v>5002</v>
      </c>
      <c r="D608" s="591" t="str">
        <f>IF(CNGE_2024_M3_Secc1!D356="","",CNGE_2024_M3_Secc1!D356)</f>
        <v/>
      </c>
      <c r="E608" s="592"/>
      <c r="F608" s="592"/>
      <c r="G608" s="592"/>
      <c r="H608" s="592"/>
      <c r="I608" s="592"/>
      <c r="J608" s="592"/>
      <c r="K608" s="592"/>
      <c r="L608" s="592"/>
      <c r="M608" s="592"/>
      <c r="N608" s="593"/>
      <c r="O608" s="103"/>
      <c r="P608" s="103"/>
      <c r="Q608" s="103"/>
      <c r="R608" s="103"/>
      <c r="S608" s="103"/>
      <c r="T608" s="103"/>
      <c r="U608" s="103"/>
      <c r="V608" s="103"/>
      <c r="W608" s="103"/>
      <c r="X608" s="103"/>
      <c r="Y608" s="103"/>
      <c r="Z608" s="103"/>
      <c r="AA608" s="103"/>
      <c r="AB608" s="103"/>
      <c r="AC608" s="103"/>
      <c r="AD608" s="103"/>
      <c r="AE608" s="2"/>
      <c r="AF608" s="169"/>
      <c r="AH608" s="522">
        <f t="shared" si="177"/>
        <v>0</v>
      </c>
      <c r="AI608" s="522"/>
      <c r="AJ608" s="522">
        <f t="shared" si="178"/>
        <v>0</v>
      </c>
      <c r="AK608" s="522"/>
      <c r="AL608" s="524">
        <f t="shared" si="179"/>
        <v>0</v>
      </c>
      <c r="AM608" s="526"/>
      <c r="AN608" s="522">
        <f t="shared" si="180"/>
        <v>0</v>
      </c>
      <c r="AO608" s="522"/>
      <c r="AP608" s="711"/>
      <c r="AQ608" s="522">
        <f t="shared" si="181"/>
        <v>0</v>
      </c>
      <c r="AR608" s="522"/>
      <c r="AS608" s="522">
        <f t="shared" si="182"/>
        <v>0</v>
      </c>
      <c r="AT608" s="522"/>
      <c r="AU608" s="524">
        <f t="shared" si="183"/>
        <v>0</v>
      </c>
      <c r="AV608" s="526"/>
      <c r="AW608" s="522">
        <f t="shared" si="184"/>
        <v>0</v>
      </c>
      <c r="AX608" s="522"/>
      <c r="AY608" s="711"/>
      <c r="AZ608" s="522">
        <f t="shared" si="185"/>
        <v>0</v>
      </c>
      <c r="BA608" s="522"/>
      <c r="BB608" s="522">
        <f t="shared" si="186"/>
        <v>0</v>
      </c>
      <c r="BC608" s="522"/>
      <c r="BD608" s="524">
        <f t="shared" si="187"/>
        <v>0</v>
      </c>
      <c r="BE608" s="526"/>
      <c r="BF608" s="522">
        <f t="shared" si="188"/>
        <v>0</v>
      </c>
      <c r="BG608" s="522"/>
      <c r="BH608" s="711"/>
      <c r="BI608" s="524">
        <f t="shared" si="189"/>
        <v>0</v>
      </c>
      <c r="BJ608" s="526"/>
      <c r="BK608" s="524">
        <f t="shared" si="190"/>
        <v>0</v>
      </c>
      <c r="BL608" s="526"/>
      <c r="BM608" s="524">
        <f t="shared" si="191"/>
        <v>0</v>
      </c>
      <c r="BN608" s="526"/>
      <c r="BO608" s="524">
        <f t="shared" si="192"/>
        <v>0</v>
      </c>
      <c r="BP608" s="526"/>
      <c r="BQ608" s="711"/>
      <c r="BR608" s="114">
        <f t="shared" si="193"/>
        <v>0</v>
      </c>
      <c r="BS608" s="113" t="str">
        <f>IF(BR608=0,"", IF(SUM($BR$602:BR608)=1,BT608, IF($BR$633&gt;SUM($BR$602:BR608),_xlfn.CONCAT(", ",BT608), IF($BR$633=SUM($BR$602:BR608),_xlfn.CONCAT(" y ",BT608,".")))))</f>
        <v/>
      </c>
      <c r="BT608" s="119">
        <f t="shared" si="194"/>
        <v>6</v>
      </c>
      <c r="GD608" s="113">
        <v>17</v>
      </c>
      <c r="GE608" s="113">
        <f>IF(FP605=0,0,1)</f>
        <v>0</v>
      </c>
      <c r="GF608" s="125" t="str">
        <f>IF(GE608=0,"", IF(SUM($GE$602:GE608)=1,_xlfn.CONCAT(GD608,), IF($GE$610&gt;SUM($GE$602:GE608),_xlfn.CONCAT(", ",GD608), IF($GE$610=SUM($GE$602:GE608),_xlfn.CONCAT(" y ",GD608,".")))))</f>
        <v/>
      </c>
      <c r="GH608" s="522">
        <v>6</v>
      </c>
      <c r="GI608" s="522"/>
      <c r="GJ608" s="522">
        <f t="shared" si="195"/>
        <v>0</v>
      </c>
      <c r="GK608" s="522"/>
      <c r="GL608" s="522">
        <f t="shared" si="196"/>
        <v>0</v>
      </c>
      <c r="GM608" s="522"/>
      <c r="GN608" s="522">
        <f t="shared" si="197"/>
        <v>0</v>
      </c>
      <c r="GO608" s="522"/>
      <c r="GP608" s="522">
        <f t="shared" si="198"/>
        <v>0</v>
      </c>
      <c r="GQ608" s="522"/>
      <c r="GR608" s="522">
        <f t="shared" si="199"/>
        <v>0</v>
      </c>
      <c r="GS608" s="522"/>
      <c r="GT608" s="522">
        <f t="shared" si="200"/>
        <v>0</v>
      </c>
      <c r="GU608" s="522"/>
      <c r="GV608" s="522">
        <f t="shared" si="201"/>
        <v>0</v>
      </c>
      <c r="GW608" s="522"/>
      <c r="GX608" s="522">
        <f t="shared" si="202"/>
        <v>0</v>
      </c>
      <c r="GY608" s="522"/>
      <c r="GZ608" s="522">
        <f t="shared" si="203"/>
        <v>0</v>
      </c>
      <c r="HA608" s="522"/>
    </row>
    <row r="609" spans="1:209" s="38" customFormat="1" ht="15" customHeight="1">
      <c r="A609" s="18"/>
      <c r="B609" s="51"/>
      <c r="C609" s="48" t="s">
        <v>5004</v>
      </c>
      <c r="D609" s="591" t="str">
        <f>IF(CNGE_2024_M3_Secc1!D357="","",CNGE_2024_M3_Secc1!D357)</f>
        <v/>
      </c>
      <c r="E609" s="592"/>
      <c r="F609" s="592"/>
      <c r="G609" s="592"/>
      <c r="H609" s="592"/>
      <c r="I609" s="592"/>
      <c r="J609" s="592"/>
      <c r="K609" s="592"/>
      <c r="L609" s="592"/>
      <c r="M609" s="592"/>
      <c r="N609" s="593"/>
      <c r="O609" s="103"/>
      <c r="P609" s="103"/>
      <c r="Q609" s="103"/>
      <c r="R609" s="103"/>
      <c r="S609" s="103"/>
      <c r="T609" s="103"/>
      <c r="U609" s="103"/>
      <c r="V609" s="103"/>
      <c r="W609" s="103"/>
      <c r="X609" s="103"/>
      <c r="Y609" s="103"/>
      <c r="Z609" s="103"/>
      <c r="AA609" s="103"/>
      <c r="AB609" s="103"/>
      <c r="AC609" s="103"/>
      <c r="AD609" s="103"/>
      <c r="AE609" s="2"/>
      <c r="AF609" s="169"/>
      <c r="AH609" s="522">
        <f t="shared" si="177"/>
        <v>0</v>
      </c>
      <c r="AI609" s="522"/>
      <c r="AJ609" s="522">
        <f t="shared" si="178"/>
        <v>0</v>
      </c>
      <c r="AK609" s="522"/>
      <c r="AL609" s="524">
        <f t="shared" si="179"/>
        <v>0</v>
      </c>
      <c r="AM609" s="526"/>
      <c r="AN609" s="522">
        <f t="shared" si="180"/>
        <v>0</v>
      </c>
      <c r="AO609" s="522"/>
      <c r="AP609" s="711"/>
      <c r="AQ609" s="522">
        <f t="shared" si="181"/>
        <v>0</v>
      </c>
      <c r="AR609" s="522"/>
      <c r="AS609" s="522">
        <f t="shared" si="182"/>
        <v>0</v>
      </c>
      <c r="AT609" s="522"/>
      <c r="AU609" s="524">
        <f t="shared" si="183"/>
        <v>0</v>
      </c>
      <c r="AV609" s="526"/>
      <c r="AW609" s="522">
        <f t="shared" si="184"/>
        <v>0</v>
      </c>
      <c r="AX609" s="522"/>
      <c r="AY609" s="711"/>
      <c r="AZ609" s="522">
        <f t="shared" si="185"/>
        <v>0</v>
      </c>
      <c r="BA609" s="522"/>
      <c r="BB609" s="522">
        <f t="shared" si="186"/>
        <v>0</v>
      </c>
      <c r="BC609" s="522"/>
      <c r="BD609" s="524">
        <f t="shared" si="187"/>
        <v>0</v>
      </c>
      <c r="BE609" s="526"/>
      <c r="BF609" s="522">
        <f t="shared" si="188"/>
        <v>0</v>
      </c>
      <c r="BG609" s="522"/>
      <c r="BH609" s="711"/>
      <c r="BI609" s="524">
        <f t="shared" si="189"/>
        <v>0</v>
      </c>
      <c r="BJ609" s="526"/>
      <c r="BK609" s="524">
        <f t="shared" si="190"/>
        <v>0</v>
      </c>
      <c r="BL609" s="526"/>
      <c r="BM609" s="524">
        <f t="shared" si="191"/>
        <v>0</v>
      </c>
      <c r="BN609" s="526"/>
      <c r="BO609" s="524">
        <f t="shared" si="192"/>
        <v>0</v>
      </c>
      <c r="BP609" s="526"/>
      <c r="BQ609" s="711"/>
      <c r="BR609" s="114">
        <f t="shared" si="193"/>
        <v>0</v>
      </c>
      <c r="BS609" s="113" t="str">
        <f>IF(BR609=0,"", IF(SUM($BR$602:BR609)=1,BT609, IF($BR$633&gt;SUM($BR$602:BR609),_xlfn.CONCAT(", ",BT609), IF($BR$633=SUM($BR$602:BR609),_xlfn.CONCAT(" y ",BT609,".")))))</f>
        <v/>
      </c>
      <c r="BT609" s="119">
        <f t="shared" si="194"/>
        <v>7</v>
      </c>
      <c r="GD609" s="113">
        <v>18</v>
      </c>
      <c r="GE609" s="113">
        <f>IF(GA605=0,0,1)</f>
        <v>0</v>
      </c>
      <c r="GF609" s="125" t="str">
        <f>IF(GE609=0,"", IF(SUM($GE$602:GE609)=1,_xlfn.CONCAT(GD609,), IF($GE$610&gt;SUM($GE$602:GE609),_xlfn.CONCAT(", ",GD609), IF($GE$610=SUM($GE$602:GE609),_xlfn.CONCAT(" y ",GD609,".")))))</f>
        <v/>
      </c>
      <c r="GH609" s="522">
        <v>7</v>
      </c>
      <c r="GI609" s="522"/>
      <c r="GJ609" s="522">
        <f t="shared" si="195"/>
        <v>0</v>
      </c>
      <c r="GK609" s="522"/>
      <c r="GL609" s="522">
        <f t="shared" si="196"/>
        <v>0</v>
      </c>
      <c r="GM609" s="522"/>
      <c r="GN609" s="522">
        <f t="shared" si="197"/>
        <v>0</v>
      </c>
      <c r="GO609" s="522"/>
      <c r="GP609" s="522">
        <f t="shared" si="198"/>
        <v>0</v>
      </c>
      <c r="GQ609" s="522"/>
      <c r="GR609" s="522">
        <f t="shared" si="199"/>
        <v>0</v>
      </c>
      <c r="GS609" s="522"/>
      <c r="GT609" s="522">
        <f t="shared" si="200"/>
        <v>0</v>
      </c>
      <c r="GU609" s="522"/>
      <c r="GV609" s="522">
        <f t="shared" si="201"/>
        <v>0</v>
      </c>
      <c r="GW609" s="522"/>
      <c r="GX609" s="522">
        <f t="shared" si="202"/>
        <v>0</v>
      </c>
      <c r="GY609" s="522"/>
      <c r="GZ609" s="522">
        <f t="shared" si="203"/>
        <v>0</v>
      </c>
      <c r="HA609" s="522"/>
    </row>
    <row r="610" spans="1:209" s="38" customFormat="1" ht="15" customHeight="1">
      <c r="A610" s="18"/>
      <c r="B610" s="51"/>
      <c r="C610" s="48" t="s">
        <v>5006</v>
      </c>
      <c r="D610" s="591" t="str">
        <f>IF(CNGE_2024_M3_Secc1!D358="","",CNGE_2024_M3_Secc1!D358)</f>
        <v/>
      </c>
      <c r="E610" s="592"/>
      <c r="F610" s="592"/>
      <c r="G610" s="592"/>
      <c r="H610" s="592"/>
      <c r="I610" s="592"/>
      <c r="J610" s="592"/>
      <c r="K610" s="592"/>
      <c r="L610" s="592"/>
      <c r="M610" s="592"/>
      <c r="N610" s="593"/>
      <c r="O610" s="103"/>
      <c r="P610" s="103"/>
      <c r="Q610" s="103"/>
      <c r="R610" s="103"/>
      <c r="S610" s="103"/>
      <c r="T610" s="103"/>
      <c r="U610" s="103"/>
      <c r="V610" s="103"/>
      <c r="W610" s="103"/>
      <c r="X610" s="103"/>
      <c r="Y610" s="103"/>
      <c r="Z610" s="103"/>
      <c r="AA610" s="103"/>
      <c r="AB610" s="103"/>
      <c r="AC610" s="103"/>
      <c r="AD610" s="103"/>
      <c r="AE610" s="2"/>
      <c r="AF610" s="169"/>
      <c r="AH610" s="522">
        <f t="shared" si="177"/>
        <v>0</v>
      </c>
      <c r="AI610" s="522"/>
      <c r="AJ610" s="522">
        <f t="shared" si="178"/>
        <v>0</v>
      </c>
      <c r="AK610" s="522"/>
      <c r="AL610" s="524">
        <f t="shared" si="179"/>
        <v>0</v>
      </c>
      <c r="AM610" s="526"/>
      <c r="AN610" s="522">
        <f t="shared" si="180"/>
        <v>0</v>
      </c>
      <c r="AO610" s="522"/>
      <c r="AP610" s="711"/>
      <c r="AQ610" s="522">
        <f t="shared" si="181"/>
        <v>0</v>
      </c>
      <c r="AR610" s="522"/>
      <c r="AS610" s="522">
        <f t="shared" si="182"/>
        <v>0</v>
      </c>
      <c r="AT610" s="522"/>
      <c r="AU610" s="524">
        <f t="shared" si="183"/>
        <v>0</v>
      </c>
      <c r="AV610" s="526"/>
      <c r="AW610" s="522">
        <f t="shared" si="184"/>
        <v>0</v>
      </c>
      <c r="AX610" s="522"/>
      <c r="AY610" s="711"/>
      <c r="AZ610" s="522">
        <f t="shared" si="185"/>
        <v>0</v>
      </c>
      <c r="BA610" s="522"/>
      <c r="BB610" s="522">
        <f t="shared" si="186"/>
        <v>0</v>
      </c>
      <c r="BC610" s="522"/>
      <c r="BD610" s="524">
        <f t="shared" si="187"/>
        <v>0</v>
      </c>
      <c r="BE610" s="526"/>
      <c r="BF610" s="522">
        <f t="shared" si="188"/>
        <v>0</v>
      </c>
      <c r="BG610" s="522"/>
      <c r="BH610" s="711"/>
      <c r="BI610" s="524">
        <f t="shared" si="189"/>
        <v>0</v>
      </c>
      <c r="BJ610" s="526"/>
      <c r="BK610" s="524">
        <f t="shared" si="190"/>
        <v>0</v>
      </c>
      <c r="BL610" s="526"/>
      <c r="BM610" s="524">
        <f t="shared" si="191"/>
        <v>0</v>
      </c>
      <c r="BN610" s="526"/>
      <c r="BO610" s="524">
        <f t="shared" si="192"/>
        <v>0</v>
      </c>
      <c r="BP610" s="526"/>
      <c r="BQ610" s="711"/>
      <c r="BR610" s="114">
        <f t="shared" si="193"/>
        <v>0</v>
      </c>
      <c r="BS610" s="113" t="str">
        <f>IF(BR610=0,"", IF(SUM($BR$602:BR610)=1,BT610, IF($BR$633&gt;SUM($BR$602:BR610),_xlfn.CONCAT(", ",BT610), IF($BR$633=SUM($BR$602:BR610),_xlfn.CONCAT(" y ",BT610,".")))))</f>
        <v/>
      </c>
      <c r="BT610" s="119">
        <f t="shared" si="194"/>
        <v>8</v>
      </c>
      <c r="GE610" s="143">
        <f>SUM(GE602:GE609)</f>
        <v>0</v>
      </c>
      <c r="GF610" s="256" t="str">
        <f>IF(GE610=0,"", IF(GE610=1,VLOOKUP(1,GE602:GF609,2,FALSE), IF(GE610&gt;1,_xlfn.CONCAT(GF602:GF609),"")))</f>
        <v/>
      </c>
      <c r="GH610" s="522">
        <v>8</v>
      </c>
      <c r="GI610" s="522"/>
      <c r="GJ610" s="522">
        <f t="shared" si="195"/>
        <v>0</v>
      </c>
      <c r="GK610" s="522"/>
      <c r="GL610" s="522">
        <f t="shared" si="196"/>
        <v>0</v>
      </c>
      <c r="GM610" s="522"/>
      <c r="GN610" s="522">
        <f t="shared" si="197"/>
        <v>0</v>
      </c>
      <c r="GO610" s="522"/>
      <c r="GP610" s="522">
        <f t="shared" si="198"/>
        <v>0</v>
      </c>
      <c r="GQ610" s="522"/>
      <c r="GR610" s="522">
        <f t="shared" si="199"/>
        <v>0</v>
      </c>
      <c r="GS610" s="522"/>
      <c r="GT610" s="522">
        <f t="shared" si="200"/>
        <v>0</v>
      </c>
      <c r="GU610" s="522"/>
      <c r="GV610" s="522">
        <f t="shared" si="201"/>
        <v>0</v>
      </c>
      <c r="GW610" s="522"/>
      <c r="GX610" s="522">
        <f t="shared" si="202"/>
        <v>0</v>
      </c>
      <c r="GY610" s="522"/>
      <c r="GZ610" s="522">
        <f t="shared" si="203"/>
        <v>0</v>
      </c>
      <c r="HA610" s="522"/>
    </row>
    <row r="611" spans="1:209" s="38" customFormat="1" ht="15" customHeight="1">
      <c r="A611" s="18"/>
      <c r="B611" s="51"/>
      <c r="C611" s="48" t="s">
        <v>5008</v>
      </c>
      <c r="D611" s="591" t="str">
        <f>IF(CNGE_2024_M3_Secc1!D359="","",CNGE_2024_M3_Secc1!D359)</f>
        <v/>
      </c>
      <c r="E611" s="592"/>
      <c r="F611" s="592"/>
      <c r="G611" s="592"/>
      <c r="H611" s="592"/>
      <c r="I611" s="592"/>
      <c r="J611" s="592"/>
      <c r="K611" s="592"/>
      <c r="L611" s="592"/>
      <c r="M611" s="592"/>
      <c r="N611" s="593"/>
      <c r="O611" s="103"/>
      <c r="P611" s="103"/>
      <c r="Q611" s="103"/>
      <c r="R611" s="103"/>
      <c r="S611" s="103"/>
      <c r="T611" s="103"/>
      <c r="U611" s="103"/>
      <c r="V611" s="103"/>
      <c r="W611" s="103"/>
      <c r="X611" s="103"/>
      <c r="Y611" s="103"/>
      <c r="Z611" s="103"/>
      <c r="AA611" s="103"/>
      <c r="AB611" s="103"/>
      <c r="AC611" s="103"/>
      <c r="AD611" s="103"/>
      <c r="AE611" s="2"/>
      <c r="AF611" s="169"/>
      <c r="AH611" s="522">
        <f t="shared" si="177"/>
        <v>0</v>
      </c>
      <c r="AI611" s="522"/>
      <c r="AJ611" s="522">
        <f t="shared" si="178"/>
        <v>0</v>
      </c>
      <c r="AK611" s="522"/>
      <c r="AL611" s="524">
        <f t="shared" si="179"/>
        <v>0</v>
      </c>
      <c r="AM611" s="526"/>
      <c r="AN611" s="522">
        <f t="shared" si="180"/>
        <v>0</v>
      </c>
      <c r="AO611" s="522"/>
      <c r="AP611" s="711"/>
      <c r="AQ611" s="522">
        <f t="shared" si="181"/>
        <v>0</v>
      </c>
      <c r="AR611" s="522"/>
      <c r="AS611" s="522">
        <f t="shared" si="182"/>
        <v>0</v>
      </c>
      <c r="AT611" s="522"/>
      <c r="AU611" s="524">
        <f t="shared" si="183"/>
        <v>0</v>
      </c>
      <c r="AV611" s="526"/>
      <c r="AW611" s="522">
        <f t="shared" si="184"/>
        <v>0</v>
      </c>
      <c r="AX611" s="522"/>
      <c r="AY611" s="711"/>
      <c r="AZ611" s="522">
        <f t="shared" si="185"/>
        <v>0</v>
      </c>
      <c r="BA611" s="522"/>
      <c r="BB611" s="522">
        <f t="shared" si="186"/>
        <v>0</v>
      </c>
      <c r="BC611" s="522"/>
      <c r="BD611" s="524">
        <f t="shared" si="187"/>
        <v>0</v>
      </c>
      <c r="BE611" s="526"/>
      <c r="BF611" s="522">
        <f t="shared" si="188"/>
        <v>0</v>
      </c>
      <c r="BG611" s="522"/>
      <c r="BH611" s="711"/>
      <c r="BI611" s="524">
        <f t="shared" si="189"/>
        <v>0</v>
      </c>
      <c r="BJ611" s="526"/>
      <c r="BK611" s="524">
        <f t="shared" si="190"/>
        <v>0</v>
      </c>
      <c r="BL611" s="526"/>
      <c r="BM611" s="524">
        <f t="shared" si="191"/>
        <v>0</v>
      </c>
      <c r="BN611" s="526"/>
      <c r="BO611" s="524">
        <f t="shared" si="192"/>
        <v>0</v>
      </c>
      <c r="BP611" s="526"/>
      <c r="BQ611" s="711"/>
      <c r="BR611" s="114">
        <f t="shared" si="193"/>
        <v>0</v>
      </c>
      <c r="BS611" s="113" t="str">
        <f>IF(BR611=0,"", IF(SUM($BR$602:BR611)=1,BT611, IF($BR$633&gt;SUM($BR$602:BR611),_xlfn.CONCAT(", ",BT611), IF($BR$633=SUM($BR$602:BR611),_xlfn.CONCAT(" y ",BT611,".")))))</f>
        <v/>
      </c>
      <c r="BT611" s="119">
        <f t="shared" si="194"/>
        <v>9</v>
      </c>
      <c r="GH611" s="522">
        <v>9</v>
      </c>
      <c r="GI611" s="522"/>
      <c r="GJ611" s="522">
        <f t="shared" si="195"/>
        <v>0</v>
      </c>
      <c r="GK611" s="522"/>
      <c r="GL611" s="522">
        <f t="shared" si="196"/>
        <v>0</v>
      </c>
      <c r="GM611" s="522"/>
      <c r="GN611" s="522">
        <f t="shared" si="197"/>
        <v>0</v>
      </c>
      <c r="GO611" s="522"/>
      <c r="GP611" s="522">
        <f t="shared" si="198"/>
        <v>0</v>
      </c>
      <c r="GQ611" s="522"/>
      <c r="GR611" s="522">
        <f t="shared" si="199"/>
        <v>0</v>
      </c>
      <c r="GS611" s="522"/>
      <c r="GT611" s="522">
        <f t="shared" si="200"/>
        <v>0</v>
      </c>
      <c r="GU611" s="522"/>
      <c r="GV611" s="522">
        <f t="shared" si="201"/>
        <v>0</v>
      </c>
      <c r="GW611" s="522"/>
      <c r="GX611" s="522">
        <f t="shared" si="202"/>
        <v>0</v>
      </c>
      <c r="GY611" s="522"/>
      <c r="GZ611" s="522">
        <f t="shared" si="203"/>
        <v>0</v>
      </c>
      <c r="HA611" s="522"/>
    </row>
    <row r="612" spans="1:209" s="38" customFormat="1" ht="15" customHeight="1">
      <c r="A612" s="18"/>
      <c r="B612" s="51"/>
      <c r="C612" s="48" t="s">
        <v>5009</v>
      </c>
      <c r="D612" s="591" t="str">
        <f>IF(CNGE_2024_M3_Secc1!D360="","",CNGE_2024_M3_Secc1!D360)</f>
        <v/>
      </c>
      <c r="E612" s="592"/>
      <c r="F612" s="592"/>
      <c r="G612" s="592"/>
      <c r="H612" s="592"/>
      <c r="I612" s="592"/>
      <c r="J612" s="592"/>
      <c r="K612" s="592"/>
      <c r="L612" s="592"/>
      <c r="M612" s="592"/>
      <c r="N612" s="593"/>
      <c r="O612" s="103"/>
      <c r="P612" s="103"/>
      <c r="Q612" s="103"/>
      <c r="R612" s="103"/>
      <c r="S612" s="103"/>
      <c r="T612" s="103"/>
      <c r="U612" s="103"/>
      <c r="V612" s="103"/>
      <c r="W612" s="103"/>
      <c r="X612" s="103"/>
      <c r="Y612" s="103"/>
      <c r="Z612" s="103"/>
      <c r="AA612" s="103"/>
      <c r="AB612" s="103"/>
      <c r="AC612" s="103"/>
      <c r="AD612" s="103"/>
      <c r="AE612" s="2"/>
      <c r="AF612" s="169"/>
      <c r="AH612" s="522">
        <f t="shared" si="177"/>
        <v>0</v>
      </c>
      <c r="AI612" s="522"/>
      <c r="AJ612" s="522">
        <f t="shared" si="178"/>
        <v>0</v>
      </c>
      <c r="AK612" s="522"/>
      <c r="AL612" s="524">
        <f t="shared" si="179"/>
        <v>0</v>
      </c>
      <c r="AM612" s="526"/>
      <c r="AN612" s="522">
        <f t="shared" si="180"/>
        <v>0</v>
      </c>
      <c r="AO612" s="522"/>
      <c r="AP612" s="711"/>
      <c r="AQ612" s="522">
        <f t="shared" si="181"/>
        <v>0</v>
      </c>
      <c r="AR612" s="522"/>
      <c r="AS612" s="522">
        <f t="shared" si="182"/>
        <v>0</v>
      </c>
      <c r="AT612" s="522"/>
      <c r="AU612" s="524">
        <f t="shared" si="183"/>
        <v>0</v>
      </c>
      <c r="AV612" s="526"/>
      <c r="AW612" s="522">
        <f t="shared" si="184"/>
        <v>0</v>
      </c>
      <c r="AX612" s="522"/>
      <c r="AY612" s="711"/>
      <c r="AZ612" s="522">
        <f t="shared" si="185"/>
        <v>0</v>
      </c>
      <c r="BA612" s="522"/>
      <c r="BB612" s="522">
        <f t="shared" si="186"/>
        <v>0</v>
      </c>
      <c r="BC612" s="522"/>
      <c r="BD612" s="524">
        <f t="shared" si="187"/>
        <v>0</v>
      </c>
      <c r="BE612" s="526"/>
      <c r="BF612" s="522">
        <f t="shared" si="188"/>
        <v>0</v>
      </c>
      <c r="BG612" s="522"/>
      <c r="BH612" s="711"/>
      <c r="BI612" s="524">
        <f t="shared" si="189"/>
        <v>0</v>
      </c>
      <c r="BJ612" s="526"/>
      <c r="BK612" s="524">
        <f t="shared" si="190"/>
        <v>0</v>
      </c>
      <c r="BL612" s="526"/>
      <c r="BM612" s="524">
        <f t="shared" si="191"/>
        <v>0</v>
      </c>
      <c r="BN612" s="526"/>
      <c r="BO612" s="524">
        <f t="shared" si="192"/>
        <v>0</v>
      </c>
      <c r="BP612" s="526"/>
      <c r="BQ612" s="711"/>
      <c r="BR612" s="114">
        <f t="shared" si="193"/>
        <v>0</v>
      </c>
      <c r="BS612" s="113" t="str">
        <f>IF(BR612=0,"", IF(SUM($BR$602:BR612)=1,BT612, IF($BR$633&gt;SUM($BR$602:BR612),_xlfn.CONCAT(", ",BT612), IF($BR$633=SUM($BR$602:BR612),_xlfn.CONCAT(" y ",BT612,".")))))</f>
        <v/>
      </c>
      <c r="BT612" s="119">
        <f t="shared" si="194"/>
        <v>10</v>
      </c>
      <c r="GH612" s="522">
        <v>10</v>
      </c>
      <c r="GI612" s="522"/>
      <c r="GJ612" s="522">
        <f t="shared" si="195"/>
        <v>0</v>
      </c>
      <c r="GK612" s="522"/>
      <c r="GL612" s="522">
        <f t="shared" si="196"/>
        <v>0</v>
      </c>
      <c r="GM612" s="522"/>
      <c r="GN612" s="522">
        <f t="shared" si="197"/>
        <v>0</v>
      </c>
      <c r="GO612" s="522"/>
      <c r="GP612" s="522">
        <f t="shared" si="198"/>
        <v>0</v>
      </c>
      <c r="GQ612" s="522"/>
      <c r="GR612" s="522">
        <f t="shared" si="199"/>
        <v>0</v>
      </c>
      <c r="GS612" s="522"/>
      <c r="GT612" s="522">
        <f t="shared" si="200"/>
        <v>0</v>
      </c>
      <c r="GU612" s="522"/>
      <c r="GV612" s="522">
        <f t="shared" si="201"/>
        <v>0</v>
      </c>
      <c r="GW612" s="522"/>
      <c r="GX612" s="522">
        <f t="shared" si="202"/>
        <v>0</v>
      </c>
      <c r="GY612" s="522"/>
      <c r="GZ612" s="522">
        <f t="shared" si="203"/>
        <v>0</v>
      </c>
      <c r="HA612" s="522"/>
    </row>
    <row r="613" spans="1:209" s="38" customFormat="1" ht="15" customHeight="1">
      <c r="A613" s="18"/>
      <c r="B613" s="51"/>
      <c r="C613" s="48" t="s">
        <v>5011</v>
      </c>
      <c r="D613" s="591" t="str">
        <f>IF(CNGE_2024_M3_Secc1!D361="","",CNGE_2024_M3_Secc1!D361)</f>
        <v/>
      </c>
      <c r="E613" s="592"/>
      <c r="F613" s="592"/>
      <c r="G613" s="592"/>
      <c r="H613" s="592"/>
      <c r="I613" s="592"/>
      <c r="J613" s="592"/>
      <c r="K613" s="592"/>
      <c r="L613" s="592"/>
      <c r="M613" s="592"/>
      <c r="N613" s="593"/>
      <c r="O613" s="103"/>
      <c r="P613" s="103"/>
      <c r="Q613" s="103"/>
      <c r="R613" s="103"/>
      <c r="S613" s="103"/>
      <c r="T613" s="103"/>
      <c r="U613" s="103"/>
      <c r="V613" s="103"/>
      <c r="W613" s="103"/>
      <c r="X613" s="103"/>
      <c r="Y613" s="103"/>
      <c r="Z613" s="103"/>
      <c r="AA613" s="103"/>
      <c r="AB613" s="103"/>
      <c r="AC613" s="103"/>
      <c r="AD613" s="103"/>
      <c r="AE613" s="2"/>
      <c r="AF613" s="169"/>
      <c r="AH613" s="522">
        <f t="shared" si="177"/>
        <v>0</v>
      </c>
      <c r="AI613" s="522"/>
      <c r="AJ613" s="522">
        <f t="shared" si="178"/>
        <v>0</v>
      </c>
      <c r="AK613" s="522"/>
      <c r="AL613" s="524">
        <f t="shared" si="179"/>
        <v>0</v>
      </c>
      <c r="AM613" s="526"/>
      <c r="AN613" s="522">
        <f t="shared" si="180"/>
        <v>0</v>
      </c>
      <c r="AO613" s="522"/>
      <c r="AP613" s="711"/>
      <c r="AQ613" s="522">
        <f t="shared" si="181"/>
        <v>0</v>
      </c>
      <c r="AR613" s="522"/>
      <c r="AS613" s="522">
        <f t="shared" si="182"/>
        <v>0</v>
      </c>
      <c r="AT613" s="522"/>
      <c r="AU613" s="524">
        <f t="shared" si="183"/>
        <v>0</v>
      </c>
      <c r="AV613" s="526"/>
      <c r="AW613" s="522">
        <f t="shared" si="184"/>
        <v>0</v>
      </c>
      <c r="AX613" s="522"/>
      <c r="AY613" s="711"/>
      <c r="AZ613" s="522">
        <f t="shared" si="185"/>
        <v>0</v>
      </c>
      <c r="BA613" s="522"/>
      <c r="BB613" s="522">
        <f t="shared" si="186"/>
        <v>0</v>
      </c>
      <c r="BC613" s="522"/>
      <c r="BD613" s="524">
        <f t="shared" si="187"/>
        <v>0</v>
      </c>
      <c r="BE613" s="526"/>
      <c r="BF613" s="522">
        <f t="shared" si="188"/>
        <v>0</v>
      </c>
      <c r="BG613" s="522"/>
      <c r="BH613" s="711"/>
      <c r="BI613" s="524">
        <f t="shared" si="189"/>
        <v>0</v>
      </c>
      <c r="BJ613" s="526"/>
      <c r="BK613" s="524">
        <f t="shared" si="190"/>
        <v>0</v>
      </c>
      <c r="BL613" s="526"/>
      <c r="BM613" s="524">
        <f t="shared" si="191"/>
        <v>0</v>
      </c>
      <c r="BN613" s="526"/>
      <c r="BO613" s="524">
        <f t="shared" si="192"/>
        <v>0</v>
      </c>
      <c r="BP613" s="526"/>
      <c r="BQ613" s="711"/>
      <c r="BR613" s="114">
        <f t="shared" si="193"/>
        <v>0</v>
      </c>
      <c r="BS613" s="113" t="str">
        <f>IF(BR613=0,"", IF(SUM($BR$602:BR613)=1,BT613, IF($BR$633&gt;SUM($BR$602:BR613),_xlfn.CONCAT(", ",BT613), IF($BR$633=SUM($BR$602:BR613),_xlfn.CONCAT(" y ",BT613,".")))))</f>
        <v/>
      </c>
      <c r="BT613" s="119">
        <f t="shared" si="194"/>
        <v>11</v>
      </c>
      <c r="GH613" s="522">
        <v>11</v>
      </c>
      <c r="GI613" s="522"/>
      <c r="GJ613" s="522">
        <f t="shared" si="195"/>
        <v>0</v>
      </c>
      <c r="GK613" s="522"/>
      <c r="GL613" s="522">
        <f t="shared" si="196"/>
        <v>0</v>
      </c>
      <c r="GM613" s="522"/>
      <c r="GN613" s="522">
        <f t="shared" si="197"/>
        <v>0</v>
      </c>
      <c r="GO613" s="522"/>
      <c r="GP613" s="522">
        <f t="shared" si="198"/>
        <v>0</v>
      </c>
      <c r="GQ613" s="522"/>
      <c r="GR613" s="522">
        <f t="shared" si="199"/>
        <v>0</v>
      </c>
      <c r="GS613" s="522"/>
      <c r="GT613" s="522">
        <f t="shared" si="200"/>
        <v>0</v>
      </c>
      <c r="GU613" s="522"/>
      <c r="GV613" s="522">
        <f t="shared" si="201"/>
        <v>0</v>
      </c>
      <c r="GW613" s="522"/>
      <c r="GX613" s="522">
        <f t="shared" si="202"/>
        <v>0</v>
      </c>
      <c r="GY613" s="522"/>
      <c r="GZ613" s="522">
        <f t="shared" si="203"/>
        <v>0</v>
      </c>
      <c r="HA613" s="522"/>
    </row>
    <row r="614" spans="1:209" s="38" customFormat="1" ht="15" customHeight="1">
      <c r="A614" s="18"/>
      <c r="B614" s="51"/>
      <c r="C614" s="48" t="s">
        <v>5012</v>
      </c>
      <c r="D614" s="591" t="str">
        <f>IF(CNGE_2024_M3_Secc1!D362="","",CNGE_2024_M3_Secc1!D362)</f>
        <v/>
      </c>
      <c r="E614" s="592"/>
      <c r="F614" s="592"/>
      <c r="G614" s="592"/>
      <c r="H614" s="592"/>
      <c r="I614" s="592"/>
      <c r="J614" s="592"/>
      <c r="K614" s="592"/>
      <c r="L614" s="592"/>
      <c r="M614" s="592"/>
      <c r="N614" s="593"/>
      <c r="O614" s="103"/>
      <c r="P614" s="103"/>
      <c r="Q614" s="103"/>
      <c r="R614" s="103"/>
      <c r="S614" s="103"/>
      <c r="T614" s="103"/>
      <c r="U614" s="103"/>
      <c r="V614" s="103"/>
      <c r="W614" s="103"/>
      <c r="X614" s="103"/>
      <c r="Y614" s="103"/>
      <c r="Z614" s="103"/>
      <c r="AA614" s="103"/>
      <c r="AB614" s="103"/>
      <c r="AC614" s="103"/>
      <c r="AD614" s="103"/>
      <c r="AE614" s="2"/>
      <c r="AF614" s="169"/>
      <c r="AH614" s="522">
        <f t="shared" si="177"/>
        <v>0</v>
      </c>
      <c r="AI614" s="522"/>
      <c r="AJ614" s="522">
        <f t="shared" si="178"/>
        <v>0</v>
      </c>
      <c r="AK614" s="522"/>
      <c r="AL614" s="524">
        <f t="shared" si="179"/>
        <v>0</v>
      </c>
      <c r="AM614" s="526"/>
      <c r="AN614" s="522">
        <f t="shared" si="180"/>
        <v>0</v>
      </c>
      <c r="AO614" s="522"/>
      <c r="AP614" s="711"/>
      <c r="AQ614" s="522">
        <f t="shared" si="181"/>
        <v>0</v>
      </c>
      <c r="AR614" s="522"/>
      <c r="AS614" s="522">
        <f t="shared" si="182"/>
        <v>0</v>
      </c>
      <c r="AT614" s="522"/>
      <c r="AU614" s="524">
        <f t="shared" si="183"/>
        <v>0</v>
      </c>
      <c r="AV614" s="526"/>
      <c r="AW614" s="522">
        <f t="shared" si="184"/>
        <v>0</v>
      </c>
      <c r="AX614" s="522"/>
      <c r="AY614" s="711"/>
      <c r="AZ614" s="522">
        <f t="shared" si="185"/>
        <v>0</v>
      </c>
      <c r="BA614" s="522"/>
      <c r="BB614" s="522">
        <f t="shared" si="186"/>
        <v>0</v>
      </c>
      <c r="BC614" s="522"/>
      <c r="BD614" s="524">
        <f t="shared" si="187"/>
        <v>0</v>
      </c>
      <c r="BE614" s="526"/>
      <c r="BF614" s="522">
        <f t="shared" si="188"/>
        <v>0</v>
      </c>
      <c r="BG614" s="522"/>
      <c r="BH614" s="711"/>
      <c r="BI614" s="524">
        <f t="shared" si="189"/>
        <v>0</v>
      </c>
      <c r="BJ614" s="526"/>
      <c r="BK614" s="524">
        <f t="shared" si="190"/>
        <v>0</v>
      </c>
      <c r="BL614" s="526"/>
      <c r="BM614" s="524">
        <f t="shared" si="191"/>
        <v>0</v>
      </c>
      <c r="BN614" s="526"/>
      <c r="BO614" s="524">
        <f t="shared" si="192"/>
        <v>0</v>
      </c>
      <c r="BP614" s="526"/>
      <c r="BQ614" s="711"/>
      <c r="BR614" s="114">
        <f t="shared" si="193"/>
        <v>0</v>
      </c>
      <c r="BS614" s="113" t="str">
        <f>IF(BR614=0,"", IF(SUM($BR$602:BR614)=1,BT614, IF($BR$633&gt;SUM($BR$602:BR614),_xlfn.CONCAT(", ",BT614), IF($BR$633=SUM($BR$602:BR614),_xlfn.CONCAT(" y ",BT614,".")))))</f>
        <v/>
      </c>
      <c r="BT614" s="119">
        <f t="shared" si="194"/>
        <v>12</v>
      </c>
      <c r="GH614" s="522">
        <v>12</v>
      </c>
      <c r="GI614" s="522"/>
      <c r="GJ614" s="522">
        <f t="shared" si="195"/>
        <v>0</v>
      </c>
      <c r="GK614" s="522"/>
      <c r="GL614" s="522">
        <f t="shared" si="196"/>
        <v>0</v>
      </c>
      <c r="GM614" s="522"/>
      <c r="GN614" s="522">
        <f t="shared" si="197"/>
        <v>0</v>
      </c>
      <c r="GO614" s="522"/>
      <c r="GP614" s="522">
        <f t="shared" si="198"/>
        <v>0</v>
      </c>
      <c r="GQ614" s="522"/>
      <c r="GR614" s="522">
        <f t="shared" si="199"/>
        <v>0</v>
      </c>
      <c r="GS614" s="522"/>
      <c r="GT614" s="522">
        <f t="shared" si="200"/>
        <v>0</v>
      </c>
      <c r="GU614" s="522"/>
      <c r="GV614" s="522">
        <f t="shared" si="201"/>
        <v>0</v>
      </c>
      <c r="GW614" s="522"/>
      <c r="GX614" s="522">
        <f t="shared" si="202"/>
        <v>0</v>
      </c>
      <c r="GY614" s="522"/>
      <c r="GZ614" s="522">
        <f t="shared" si="203"/>
        <v>0</v>
      </c>
      <c r="HA614" s="522"/>
    </row>
    <row r="615" spans="1:209" s="38" customFormat="1" ht="15" customHeight="1">
      <c r="A615" s="18"/>
      <c r="B615" s="51"/>
      <c r="C615" s="48" t="s">
        <v>5013</v>
      </c>
      <c r="D615" s="591" t="str">
        <f>IF(CNGE_2024_M3_Secc1!D363="","",CNGE_2024_M3_Secc1!D363)</f>
        <v/>
      </c>
      <c r="E615" s="592"/>
      <c r="F615" s="592"/>
      <c r="G615" s="592"/>
      <c r="H615" s="592"/>
      <c r="I615" s="592"/>
      <c r="J615" s="592"/>
      <c r="K615" s="592"/>
      <c r="L615" s="592"/>
      <c r="M615" s="592"/>
      <c r="N615" s="593"/>
      <c r="O615" s="103"/>
      <c r="P615" s="103"/>
      <c r="Q615" s="103"/>
      <c r="R615" s="103"/>
      <c r="S615" s="103"/>
      <c r="T615" s="103"/>
      <c r="U615" s="103"/>
      <c r="V615" s="103"/>
      <c r="W615" s="103"/>
      <c r="X615" s="103"/>
      <c r="Y615" s="103"/>
      <c r="Z615" s="103"/>
      <c r="AA615" s="103"/>
      <c r="AB615" s="103"/>
      <c r="AC615" s="103"/>
      <c r="AD615" s="103"/>
      <c r="AE615" s="2"/>
      <c r="AF615" s="169"/>
      <c r="AH615" s="522">
        <f t="shared" si="177"/>
        <v>0</v>
      </c>
      <c r="AI615" s="522"/>
      <c r="AJ615" s="522">
        <f t="shared" si="178"/>
        <v>0</v>
      </c>
      <c r="AK615" s="522"/>
      <c r="AL615" s="524">
        <f t="shared" si="179"/>
        <v>0</v>
      </c>
      <c r="AM615" s="526"/>
      <c r="AN615" s="522">
        <f t="shared" si="180"/>
        <v>0</v>
      </c>
      <c r="AO615" s="522"/>
      <c r="AP615" s="711"/>
      <c r="AQ615" s="522">
        <f t="shared" si="181"/>
        <v>0</v>
      </c>
      <c r="AR615" s="522"/>
      <c r="AS615" s="522">
        <f t="shared" si="182"/>
        <v>0</v>
      </c>
      <c r="AT615" s="522"/>
      <c r="AU615" s="524">
        <f t="shared" si="183"/>
        <v>0</v>
      </c>
      <c r="AV615" s="526"/>
      <c r="AW615" s="522">
        <f t="shared" si="184"/>
        <v>0</v>
      </c>
      <c r="AX615" s="522"/>
      <c r="AY615" s="711"/>
      <c r="AZ615" s="522">
        <f t="shared" si="185"/>
        <v>0</v>
      </c>
      <c r="BA615" s="522"/>
      <c r="BB615" s="522">
        <f t="shared" si="186"/>
        <v>0</v>
      </c>
      <c r="BC615" s="522"/>
      <c r="BD615" s="524">
        <f t="shared" si="187"/>
        <v>0</v>
      </c>
      <c r="BE615" s="526"/>
      <c r="BF615" s="522">
        <f t="shared" si="188"/>
        <v>0</v>
      </c>
      <c r="BG615" s="522"/>
      <c r="BH615" s="711"/>
      <c r="BI615" s="524">
        <f t="shared" si="189"/>
        <v>0</v>
      </c>
      <c r="BJ615" s="526"/>
      <c r="BK615" s="524">
        <f t="shared" si="190"/>
        <v>0</v>
      </c>
      <c r="BL615" s="526"/>
      <c r="BM615" s="524">
        <f t="shared" si="191"/>
        <v>0</v>
      </c>
      <c r="BN615" s="526"/>
      <c r="BO615" s="524">
        <f t="shared" si="192"/>
        <v>0</v>
      </c>
      <c r="BP615" s="526"/>
      <c r="BQ615" s="711"/>
      <c r="BR615" s="114">
        <f t="shared" si="193"/>
        <v>0</v>
      </c>
      <c r="BS615" s="113" t="str">
        <f>IF(BR615=0,"", IF(SUM($BR$602:BR615)=1,BT615, IF($BR$633&gt;SUM($BR$602:BR615),_xlfn.CONCAT(", ",BT615), IF($BR$633=SUM($BR$602:BR615),_xlfn.CONCAT(" y ",BT615,".")))))</f>
        <v/>
      </c>
      <c r="BT615" s="119">
        <f t="shared" si="194"/>
        <v>13</v>
      </c>
      <c r="GH615" s="522">
        <v>13</v>
      </c>
      <c r="GI615" s="522"/>
      <c r="GJ615" s="522">
        <f t="shared" si="195"/>
        <v>0</v>
      </c>
      <c r="GK615" s="522"/>
      <c r="GL615" s="522">
        <f t="shared" si="196"/>
        <v>0</v>
      </c>
      <c r="GM615" s="522"/>
      <c r="GN615" s="522">
        <f t="shared" si="197"/>
        <v>0</v>
      </c>
      <c r="GO615" s="522"/>
      <c r="GP615" s="522">
        <f t="shared" si="198"/>
        <v>0</v>
      </c>
      <c r="GQ615" s="522"/>
      <c r="GR615" s="522">
        <f t="shared" si="199"/>
        <v>0</v>
      </c>
      <c r="GS615" s="522"/>
      <c r="GT615" s="522">
        <f t="shared" si="200"/>
        <v>0</v>
      </c>
      <c r="GU615" s="522"/>
      <c r="GV615" s="522">
        <f t="shared" si="201"/>
        <v>0</v>
      </c>
      <c r="GW615" s="522"/>
      <c r="GX615" s="522">
        <f t="shared" si="202"/>
        <v>0</v>
      </c>
      <c r="GY615" s="522"/>
      <c r="GZ615" s="522">
        <f t="shared" si="203"/>
        <v>0</v>
      </c>
      <c r="HA615" s="522"/>
    </row>
    <row r="616" spans="1:209" s="38" customFormat="1" ht="15" customHeight="1">
      <c r="A616" s="18"/>
      <c r="B616" s="51"/>
      <c r="C616" s="48" t="s">
        <v>5014</v>
      </c>
      <c r="D616" s="591" t="str">
        <f>IF(CNGE_2024_M3_Secc1!D364="","",CNGE_2024_M3_Secc1!D364)</f>
        <v/>
      </c>
      <c r="E616" s="592"/>
      <c r="F616" s="592"/>
      <c r="G616" s="592"/>
      <c r="H616" s="592"/>
      <c r="I616" s="592"/>
      <c r="J616" s="592"/>
      <c r="K616" s="592"/>
      <c r="L616" s="592"/>
      <c r="M616" s="592"/>
      <c r="N616" s="593"/>
      <c r="O616" s="103"/>
      <c r="P616" s="103"/>
      <c r="Q616" s="103"/>
      <c r="R616" s="103"/>
      <c r="S616" s="103"/>
      <c r="T616" s="103"/>
      <c r="U616" s="103"/>
      <c r="V616" s="103"/>
      <c r="W616" s="103"/>
      <c r="X616" s="103"/>
      <c r="Y616" s="103"/>
      <c r="Z616" s="103"/>
      <c r="AA616" s="103"/>
      <c r="AB616" s="103"/>
      <c r="AC616" s="103"/>
      <c r="AD616" s="103"/>
      <c r="AE616" s="2"/>
      <c r="AF616" s="169"/>
      <c r="AH616" s="522">
        <f t="shared" si="177"/>
        <v>0</v>
      </c>
      <c r="AI616" s="522"/>
      <c r="AJ616" s="522">
        <f t="shared" si="178"/>
        <v>0</v>
      </c>
      <c r="AK616" s="522"/>
      <c r="AL616" s="524">
        <f t="shared" si="179"/>
        <v>0</v>
      </c>
      <c r="AM616" s="526"/>
      <c r="AN616" s="522">
        <f t="shared" si="180"/>
        <v>0</v>
      </c>
      <c r="AO616" s="522"/>
      <c r="AP616" s="711"/>
      <c r="AQ616" s="522">
        <f t="shared" si="181"/>
        <v>0</v>
      </c>
      <c r="AR616" s="522"/>
      <c r="AS616" s="522">
        <f t="shared" si="182"/>
        <v>0</v>
      </c>
      <c r="AT616" s="522"/>
      <c r="AU616" s="524">
        <f t="shared" si="183"/>
        <v>0</v>
      </c>
      <c r="AV616" s="526"/>
      <c r="AW616" s="522">
        <f t="shared" si="184"/>
        <v>0</v>
      </c>
      <c r="AX616" s="522"/>
      <c r="AY616" s="711"/>
      <c r="AZ616" s="522">
        <f t="shared" si="185"/>
        <v>0</v>
      </c>
      <c r="BA616" s="522"/>
      <c r="BB616" s="522">
        <f t="shared" si="186"/>
        <v>0</v>
      </c>
      <c r="BC616" s="522"/>
      <c r="BD616" s="524">
        <f t="shared" si="187"/>
        <v>0</v>
      </c>
      <c r="BE616" s="526"/>
      <c r="BF616" s="522">
        <f t="shared" si="188"/>
        <v>0</v>
      </c>
      <c r="BG616" s="522"/>
      <c r="BH616" s="711"/>
      <c r="BI616" s="524">
        <f t="shared" si="189"/>
        <v>0</v>
      </c>
      <c r="BJ616" s="526"/>
      <c r="BK616" s="524">
        <f t="shared" si="190"/>
        <v>0</v>
      </c>
      <c r="BL616" s="526"/>
      <c r="BM616" s="524">
        <f t="shared" si="191"/>
        <v>0</v>
      </c>
      <c r="BN616" s="526"/>
      <c r="BO616" s="524">
        <f t="shared" si="192"/>
        <v>0</v>
      </c>
      <c r="BP616" s="526"/>
      <c r="BQ616" s="711"/>
      <c r="BR616" s="114">
        <f t="shared" si="193"/>
        <v>0</v>
      </c>
      <c r="BS616" s="113" t="str">
        <f>IF(BR616=0,"", IF(SUM($BR$602:BR616)=1,BT616, IF($BR$633&gt;SUM($BR$602:BR616),_xlfn.CONCAT(", ",BT616), IF($BR$633=SUM($BR$602:BR616),_xlfn.CONCAT(" y ",BT616,".")))))</f>
        <v/>
      </c>
      <c r="BT616" s="119">
        <f t="shared" si="194"/>
        <v>14</v>
      </c>
      <c r="GH616" s="522">
        <v>14</v>
      </c>
      <c r="GI616" s="522"/>
      <c r="GJ616" s="522">
        <f t="shared" si="195"/>
        <v>0</v>
      </c>
      <c r="GK616" s="522"/>
      <c r="GL616" s="522">
        <f t="shared" si="196"/>
        <v>0</v>
      </c>
      <c r="GM616" s="522"/>
      <c r="GN616" s="522">
        <f t="shared" si="197"/>
        <v>0</v>
      </c>
      <c r="GO616" s="522"/>
      <c r="GP616" s="522">
        <f t="shared" si="198"/>
        <v>0</v>
      </c>
      <c r="GQ616" s="522"/>
      <c r="GR616" s="522">
        <f t="shared" si="199"/>
        <v>0</v>
      </c>
      <c r="GS616" s="522"/>
      <c r="GT616" s="522">
        <f t="shared" si="200"/>
        <v>0</v>
      </c>
      <c r="GU616" s="522"/>
      <c r="GV616" s="522">
        <f t="shared" si="201"/>
        <v>0</v>
      </c>
      <c r="GW616" s="522"/>
      <c r="GX616" s="522">
        <f t="shared" si="202"/>
        <v>0</v>
      </c>
      <c r="GY616" s="522"/>
      <c r="GZ616" s="522">
        <f t="shared" si="203"/>
        <v>0</v>
      </c>
      <c r="HA616" s="522"/>
    </row>
    <row r="617" spans="1:209" s="38" customFormat="1" ht="15" customHeight="1">
      <c r="A617" s="18"/>
      <c r="B617" s="51"/>
      <c r="C617" s="48" t="s">
        <v>5015</v>
      </c>
      <c r="D617" s="591" t="str">
        <f>IF(CNGE_2024_M3_Secc1!D365="","",CNGE_2024_M3_Secc1!D365)</f>
        <v/>
      </c>
      <c r="E617" s="592"/>
      <c r="F617" s="592"/>
      <c r="G617" s="592"/>
      <c r="H617" s="592"/>
      <c r="I617" s="592"/>
      <c r="J617" s="592"/>
      <c r="K617" s="592"/>
      <c r="L617" s="592"/>
      <c r="M617" s="592"/>
      <c r="N617" s="593"/>
      <c r="O617" s="103"/>
      <c r="P617" s="103"/>
      <c r="Q617" s="103"/>
      <c r="R617" s="103"/>
      <c r="S617" s="103"/>
      <c r="T617" s="103"/>
      <c r="U617" s="103"/>
      <c r="V617" s="103"/>
      <c r="W617" s="103"/>
      <c r="X617" s="103"/>
      <c r="Y617" s="103"/>
      <c r="Z617" s="103"/>
      <c r="AA617" s="103"/>
      <c r="AB617" s="103"/>
      <c r="AC617" s="103"/>
      <c r="AD617" s="103"/>
      <c r="AE617" s="2"/>
      <c r="AF617" s="169"/>
      <c r="AH617" s="522">
        <f t="shared" si="177"/>
        <v>0</v>
      </c>
      <c r="AI617" s="522"/>
      <c r="AJ617" s="522">
        <f t="shared" si="178"/>
        <v>0</v>
      </c>
      <c r="AK617" s="522"/>
      <c r="AL617" s="524">
        <f t="shared" si="179"/>
        <v>0</v>
      </c>
      <c r="AM617" s="526"/>
      <c r="AN617" s="522">
        <f t="shared" si="180"/>
        <v>0</v>
      </c>
      <c r="AO617" s="522"/>
      <c r="AP617" s="711"/>
      <c r="AQ617" s="522">
        <f t="shared" si="181"/>
        <v>0</v>
      </c>
      <c r="AR617" s="522"/>
      <c r="AS617" s="522">
        <f t="shared" si="182"/>
        <v>0</v>
      </c>
      <c r="AT617" s="522"/>
      <c r="AU617" s="524">
        <f t="shared" si="183"/>
        <v>0</v>
      </c>
      <c r="AV617" s="526"/>
      <c r="AW617" s="522">
        <f t="shared" si="184"/>
        <v>0</v>
      </c>
      <c r="AX617" s="522"/>
      <c r="AY617" s="711"/>
      <c r="AZ617" s="522">
        <f t="shared" si="185"/>
        <v>0</v>
      </c>
      <c r="BA617" s="522"/>
      <c r="BB617" s="522">
        <f t="shared" si="186"/>
        <v>0</v>
      </c>
      <c r="BC617" s="522"/>
      <c r="BD617" s="524">
        <f t="shared" si="187"/>
        <v>0</v>
      </c>
      <c r="BE617" s="526"/>
      <c r="BF617" s="522">
        <f t="shared" si="188"/>
        <v>0</v>
      </c>
      <c r="BG617" s="522"/>
      <c r="BH617" s="711"/>
      <c r="BI617" s="524">
        <f t="shared" si="189"/>
        <v>0</v>
      </c>
      <c r="BJ617" s="526"/>
      <c r="BK617" s="524">
        <f t="shared" si="190"/>
        <v>0</v>
      </c>
      <c r="BL617" s="526"/>
      <c r="BM617" s="524">
        <f t="shared" si="191"/>
        <v>0</v>
      </c>
      <c r="BN617" s="526"/>
      <c r="BO617" s="524">
        <f t="shared" si="192"/>
        <v>0</v>
      </c>
      <c r="BP617" s="526"/>
      <c r="BQ617" s="711"/>
      <c r="BR617" s="114">
        <f t="shared" si="193"/>
        <v>0</v>
      </c>
      <c r="BS617" s="113" t="str">
        <f>IF(BR617=0,"", IF(SUM($BR$602:BR617)=1,BT617, IF($BR$633&gt;SUM($BR$602:BR617),_xlfn.CONCAT(", ",BT617), IF($BR$633=SUM($BR$602:BR617),_xlfn.CONCAT(" y ",BT617,".")))))</f>
        <v/>
      </c>
      <c r="BT617" s="119">
        <f t="shared" si="194"/>
        <v>15</v>
      </c>
      <c r="GH617" s="522">
        <v>15</v>
      </c>
      <c r="GI617" s="522"/>
      <c r="GJ617" s="522">
        <f t="shared" si="195"/>
        <v>0</v>
      </c>
      <c r="GK617" s="522"/>
      <c r="GL617" s="522">
        <f t="shared" si="196"/>
        <v>0</v>
      </c>
      <c r="GM617" s="522"/>
      <c r="GN617" s="522">
        <f t="shared" si="197"/>
        <v>0</v>
      </c>
      <c r="GO617" s="522"/>
      <c r="GP617" s="522">
        <f t="shared" si="198"/>
        <v>0</v>
      </c>
      <c r="GQ617" s="522"/>
      <c r="GR617" s="522">
        <f t="shared" si="199"/>
        <v>0</v>
      </c>
      <c r="GS617" s="522"/>
      <c r="GT617" s="522">
        <f t="shared" si="200"/>
        <v>0</v>
      </c>
      <c r="GU617" s="522"/>
      <c r="GV617" s="522">
        <f t="shared" si="201"/>
        <v>0</v>
      </c>
      <c r="GW617" s="522"/>
      <c r="GX617" s="522">
        <f t="shared" si="202"/>
        <v>0</v>
      </c>
      <c r="GY617" s="522"/>
      <c r="GZ617" s="522">
        <f t="shared" si="203"/>
        <v>0</v>
      </c>
      <c r="HA617" s="522"/>
    </row>
    <row r="618" spans="1:209" s="38" customFormat="1" ht="15" customHeight="1">
      <c r="A618" s="18"/>
      <c r="B618" s="51"/>
      <c r="C618" s="48" t="s">
        <v>5016</v>
      </c>
      <c r="D618" s="591" t="str">
        <f>IF(CNGE_2024_M3_Secc1!D366="","",CNGE_2024_M3_Secc1!D366)</f>
        <v/>
      </c>
      <c r="E618" s="592"/>
      <c r="F618" s="592"/>
      <c r="G618" s="592"/>
      <c r="H618" s="592"/>
      <c r="I618" s="592"/>
      <c r="J618" s="592"/>
      <c r="K618" s="592"/>
      <c r="L618" s="592"/>
      <c r="M618" s="592"/>
      <c r="N618" s="593"/>
      <c r="O618" s="103"/>
      <c r="P618" s="103"/>
      <c r="Q618" s="103"/>
      <c r="R618" s="103"/>
      <c r="S618" s="103"/>
      <c r="T618" s="103"/>
      <c r="U618" s="103"/>
      <c r="V618" s="103"/>
      <c r="W618" s="103"/>
      <c r="X618" s="103"/>
      <c r="Y618" s="103"/>
      <c r="Z618" s="103"/>
      <c r="AA618" s="103"/>
      <c r="AB618" s="103"/>
      <c r="AC618" s="103"/>
      <c r="AD618" s="103"/>
      <c r="AE618" s="2"/>
      <c r="AF618" s="169"/>
      <c r="AH618" s="522">
        <f t="shared" si="177"/>
        <v>0</v>
      </c>
      <c r="AI618" s="522"/>
      <c r="AJ618" s="522">
        <f t="shared" si="178"/>
        <v>0</v>
      </c>
      <c r="AK618" s="522"/>
      <c r="AL618" s="524">
        <f t="shared" si="179"/>
        <v>0</v>
      </c>
      <c r="AM618" s="526"/>
      <c r="AN618" s="522">
        <f t="shared" si="180"/>
        <v>0</v>
      </c>
      <c r="AO618" s="522"/>
      <c r="AP618" s="711"/>
      <c r="AQ618" s="522">
        <f t="shared" si="181"/>
        <v>0</v>
      </c>
      <c r="AR618" s="522"/>
      <c r="AS618" s="522">
        <f t="shared" si="182"/>
        <v>0</v>
      </c>
      <c r="AT618" s="522"/>
      <c r="AU618" s="524">
        <f t="shared" si="183"/>
        <v>0</v>
      </c>
      <c r="AV618" s="526"/>
      <c r="AW618" s="522">
        <f t="shared" si="184"/>
        <v>0</v>
      </c>
      <c r="AX618" s="522"/>
      <c r="AY618" s="711"/>
      <c r="AZ618" s="522">
        <f t="shared" si="185"/>
        <v>0</v>
      </c>
      <c r="BA618" s="522"/>
      <c r="BB618" s="522">
        <f t="shared" si="186"/>
        <v>0</v>
      </c>
      <c r="BC618" s="522"/>
      <c r="BD618" s="524">
        <f t="shared" si="187"/>
        <v>0</v>
      </c>
      <c r="BE618" s="526"/>
      <c r="BF618" s="522">
        <f t="shared" si="188"/>
        <v>0</v>
      </c>
      <c r="BG618" s="522"/>
      <c r="BH618" s="711"/>
      <c r="BI618" s="524">
        <f t="shared" si="189"/>
        <v>0</v>
      </c>
      <c r="BJ618" s="526"/>
      <c r="BK618" s="524">
        <f t="shared" si="190"/>
        <v>0</v>
      </c>
      <c r="BL618" s="526"/>
      <c r="BM618" s="524">
        <f t="shared" si="191"/>
        <v>0</v>
      </c>
      <c r="BN618" s="526"/>
      <c r="BO618" s="524">
        <f t="shared" si="192"/>
        <v>0</v>
      </c>
      <c r="BP618" s="526"/>
      <c r="BQ618" s="711"/>
      <c r="BR618" s="114">
        <f t="shared" si="193"/>
        <v>0</v>
      </c>
      <c r="BS618" s="113" t="str">
        <f>IF(BR618=0,"", IF(SUM($BR$602:BR618)=1,BT618, IF($BR$633&gt;SUM($BR$602:BR618),_xlfn.CONCAT(", ",BT618), IF($BR$633=SUM($BR$602:BR618),_xlfn.CONCAT(" y ",BT618,".")))))</f>
        <v/>
      </c>
      <c r="BT618" s="119">
        <f t="shared" si="194"/>
        <v>16</v>
      </c>
      <c r="GH618" s="522">
        <v>16</v>
      </c>
      <c r="GI618" s="522"/>
      <c r="GJ618" s="522">
        <f t="shared" si="195"/>
        <v>0</v>
      </c>
      <c r="GK618" s="522"/>
      <c r="GL618" s="522">
        <f t="shared" si="196"/>
        <v>0</v>
      </c>
      <c r="GM618" s="522"/>
      <c r="GN618" s="522">
        <f t="shared" si="197"/>
        <v>0</v>
      </c>
      <c r="GO618" s="522"/>
      <c r="GP618" s="522">
        <f t="shared" si="198"/>
        <v>0</v>
      </c>
      <c r="GQ618" s="522"/>
      <c r="GR618" s="522">
        <f t="shared" si="199"/>
        <v>0</v>
      </c>
      <c r="GS618" s="522"/>
      <c r="GT618" s="522">
        <f t="shared" si="200"/>
        <v>0</v>
      </c>
      <c r="GU618" s="522"/>
      <c r="GV618" s="522">
        <f t="shared" si="201"/>
        <v>0</v>
      </c>
      <c r="GW618" s="522"/>
      <c r="GX618" s="522">
        <f t="shared" si="202"/>
        <v>0</v>
      </c>
      <c r="GY618" s="522"/>
      <c r="GZ618" s="522">
        <f t="shared" si="203"/>
        <v>0</v>
      </c>
      <c r="HA618" s="522"/>
    </row>
    <row r="619" spans="1:209" s="38" customFormat="1" ht="15" customHeight="1">
      <c r="A619" s="18"/>
      <c r="B619" s="51"/>
      <c r="C619" s="48" t="s">
        <v>5017</v>
      </c>
      <c r="D619" s="591" t="str">
        <f>IF(CNGE_2024_M3_Secc1!D367="","",CNGE_2024_M3_Secc1!D367)</f>
        <v/>
      </c>
      <c r="E619" s="592"/>
      <c r="F619" s="592"/>
      <c r="G619" s="592"/>
      <c r="H619" s="592"/>
      <c r="I619" s="592"/>
      <c r="J619" s="592"/>
      <c r="K619" s="592"/>
      <c r="L619" s="592"/>
      <c r="M619" s="592"/>
      <c r="N619" s="593"/>
      <c r="O619" s="103"/>
      <c r="P619" s="103"/>
      <c r="Q619" s="103"/>
      <c r="R619" s="103"/>
      <c r="S619" s="103"/>
      <c r="T619" s="103"/>
      <c r="U619" s="103"/>
      <c r="V619" s="103"/>
      <c r="W619" s="103"/>
      <c r="X619" s="103"/>
      <c r="Y619" s="103"/>
      <c r="Z619" s="103"/>
      <c r="AA619" s="103"/>
      <c r="AB619" s="103"/>
      <c r="AC619" s="103"/>
      <c r="AD619" s="103"/>
      <c r="AE619" s="2"/>
      <c r="AF619" s="169"/>
      <c r="AH619" s="522">
        <f t="shared" si="177"/>
        <v>0</v>
      </c>
      <c r="AI619" s="522"/>
      <c r="AJ619" s="522">
        <f t="shared" si="178"/>
        <v>0</v>
      </c>
      <c r="AK619" s="522"/>
      <c r="AL619" s="524">
        <f t="shared" si="179"/>
        <v>0</v>
      </c>
      <c r="AM619" s="526"/>
      <c r="AN619" s="522">
        <f t="shared" si="180"/>
        <v>0</v>
      </c>
      <c r="AO619" s="522"/>
      <c r="AP619" s="711"/>
      <c r="AQ619" s="522">
        <f t="shared" si="181"/>
        <v>0</v>
      </c>
      <c r="AR619" s="522"/>
      <c r="AS619" s="522">
        <f t="shared" si="182"/>
        <v>0</v>
      </c>
      <c r="AT619" s="522"/>
      <c r="AU619" s="524">
        <f t="shared" si="183"/>
        <v>0</v>
      </c>
      <c r="AV619" s="526"/>
      <c r="AW619" s="522">
        <f t="shared" si="184"/>
        <v>0</v>
      </c>
      <c r="AX619" s="522"/>
      <c r="AY619" s="711"/>
      <c r="AZ619" s="522">
        <f t="shared" si="185"/>
        <v>0</v>
      </c>
      <c r="BA619" s="522"/>
      <c r="BB619" s="522">
        <f t="shared" si="186"/>
        <v>0</v>
      </c>
      <c r="BC619" s="522"/>
      <c r="BD619" s="524">
        <f t="shared" si="187"/>
        <v>0</v>
      </c>
      <c r="BE619" s="526"/>
      <c r="BF619" s="522">
        <f t="shared" si="188"/>
        <v>0</v>
      </c>
      <c r="BG619" s="522"/>
      <c r="BH619" s="711"/>
      <c r="BI619" s="524">
        <f t="shared" si="189"/>
        <v>0</v>
      </c>
      <c r="BJ619" s="526"/>
      <c r="BK619" s="524">
        <f t="shared" si="190"/>
        <v>0</v>
      </c>
      <c r="BL619" s="526"/>
      <c r="BM619" s="524">
        <f t="shared" si="191"/>
        <v>0</v>
      </c>
      <c r="BN619" s="526"/>
      <c r="BO619" s="524">
        <f t="shared" si="192"/>
        <v>0</v>
      </c>
      <c r="BP619" s="526"/>
      <c r="BQ619" s="711"/>
      <c r="BR619" s="114">
        <f t="shared" si="193"/>
        <v>0</v>
      </c>
      <c r="BS619" s="113" t="str">
        <f>IF(BR619=0,"", IF(SUM($BR$602:BR619)=1,BT619, IF($BR$633&gt;SUM($BR$602:BR619),_xlfn.CONCAT(", ",BT619), IF($BR$633=SUM($BR$602:BR619),_xlfn.CONCAT(" y ",BT619,".")))))</f>
        <v/>
      </c>
      <c r="BT619" s="119">
        <f t="shared" si="194"/>
        <v>17</v>
      </c>
      <c r="GH619" s="522">
        <v>17</v>
      </c>
      <c r="GI619" s="522"/>
      <c r="GJ619" s="522">
        <f t="shared" si="195"/>
        <v>0</v>
      </c>
      <c r="GK619" s="522"/>
      <c r="GL619" s="522">
        <f t="shared" si="196"/>
        <v>0</v>
      </c>
      <c r="GM619" s="522"/>
      <c r="GN619" s="522">
        <f t="shared" si="197"/>
        <v>0</v>
      </c>
      <c r="GO619" s="522"/>
      <c r="GP619" s="522">
        <f t="shared" si="198"/>
        <v>0</v>
      </c>
      <c r="GQ619" s="522"/>
      <c r="GR619" s="522">
        <f t="shared" si="199"/>
        <v>0</v>
      </c>
      <c r="GS619" s="522"/>
      <c r="GT619" s="522">
        <f t="shared" si="200"/>
        <v>0</v>
      </c>
      <c r="GU619" s="522"/>
      <c r="GV619" s="522">
        <f t="shared" si="201"/>
        <v>0</v>
      </c>
      <c r="GW619" s="522"/>
      <c r="GX619" s="522">
        <f t="shared" si="202"/>
        <v>0</v>
      </c>
      <c r="GY619" s="522"/>
      <c r="GZ619" s="522">
        <f t="shared" si="203"/>
        <v>0</v>
      </c>
      <c r="HA619" s="522"/>
    </row>
    <row r="620" spans="1:209" s="38" customFormat="1" ht="15" customHeight="1">
      <c r="A620" s="18"/>
      <c r="B620" s="51"/>
      <c r="C620" s="48" t="s">
        <v>5018</v>
      </c>
      <c r="D620" s="591" t="str">
        <f>IF(CNGE_2024_M3_Secc1!D368="","",CNGE_2024_M3_Secc1!D368)</f>
        <v/>
      </c>
      <c r="E620" s="592"/>
      <c r="F620" s="592"/>
      <c r="G620" s="592"/>
      <c r="H620" s="592"/>
      <c r="I620" s="592"/>
      <c r="J620" s="592"/>
      <c r="K620" s="592"/>
      <c r="L620" s="592"/>
      <c r="M620" s="592"/>
      <c r="N620" s="593"/>
      <c r="O620" s="103"/>
      <c r="P620" s="103"/>
      <c r="Q620" s="103"/>
      <c r="R620" s="103"/>
      <c r="S620" s="103"/>
      <c r="T620" s="103"/>
      <c r="U620" s="103"/>
      <c r="V620" s="103"/>
      <c r="W620" s="103"/>
      <c r="X620" s="103"/>
      <c r="Y620" s="103"/>
      <c r="Z620" s="103"/>
      <c r="AA620" s="103"/>
      <c r="AB620" s="103"/>
      <c r="AC620" s="103"/>
      <c r="AD620" s="103"/>
      <c r="AE620" s="2"/>
      <c r="AF620" s="169"/>
      <c r="AH620" s="522">
        <f t="shared" si="177"/>
        <v>0</v>
      </c>
      <c r="AI620" s="522"/>
      <c r="AJ620" s="522">
        <f t="shared" si="178"/>
        <v>0</v>
      </c>
      <c r="AK620" s="522"/>
      <c r="AL620" s="524">
        <f t="shared" si="179"/>
        <v>0</v>
      </c>
      <c r="AM620" s="526"/>
      <c r="AN620" s="522">
        <f t="shared" si="180"/>
        <v>0</v>
      </c>
      <c r="AO620" s="522"/>
      <c r="AP620" s="711"/>
      <c r="AQ620" s="522">
        <f t="shared" si="181"/>
        <v>0</v>
      </c>
      <c r="AR620" s="522"/>
      <c r="AS620" s="522">
        <f t="shared" si="182"/>
        <v>0</v>
      </c>
      <c r="AT620" s="522"/>
      <c r="AU620" s="524">
        <f t="shared" si="183"/>
        <v>0</v>
      </c>
      <c r="AV620" s="526"/>
      <c r="AW620" s="522">
        <f t="shared" si="184"/>
        <v>0</v>
      </c>
      <c r="AX620" s="522"/>
      <c r="AY620" s="711"/>
      <c r="AZ620" s="522">
        <f t="shared" si="185"/>
        <v>0</v>
      </c>
      <c r="BA620" s="522"/>
      <c r="BB620" s="522">
        <f t="shared" si="186"/>
        <v>0</v>
      </c>
      <c r="BC620" s="522"/>
      <c r="BD620" s="524">
        <f t="shared" si="187"/>
        <v>0</v>
      </c>
      <c r="BE620" s="526"/>
      <c r="BF620" s="522">
        <f t="shared" si="188"/>
        <v>0</v>
      </c>
      <c r="BG620" s="522"/>
      <c r="BH620" s="711"/>
      <c r="BI620" s="524">
        <f t="shared" si="189"/>
        <v>0</v>
      </c>
      <c r="BJ620" s="526"/>
      <c r="BK620" s="524">
        <f t="shared" si="190"/>
        <v>0</v>
      </c>
      <c r="BL620" s="526"/>
      <c r="BM620" s="524">
        <f t="shared" si="191"/>
        <v>0</v>
      </c>
      <c r="BN620" s="526"/>
      <c r="BO620" s="524">
        <f t="shared" si="192"/>
        <v>0</v>
      </c>
      <c r="BP620" s="526"/>
      <c r="BQ620" s="711"/>
      <c r="BR620" s="114">
        <f t="shared" si="193"/>
        <v>0</v>
      </c>
      <c r="BS620" s="113" t="str">
        <f>IF(BR620=0,"", IF(SUM($BR$602:BR620)=1,BT620, IF($BR$633&gt;SUM($BR$602:BR620),_xlfn.CONCAT(", ",BT620), IF($BR$633=SUM($BR$602:BR620),_xlfn.CONCAT(" y ",BT620,".")))))</f>
        <v/>
      </c>
      <c r="BT620" s="119">
        <f t="shared" si="194"/>
        <v>18</v>
      </c>
      <c r="GH620" s="522">
        <v>18</v>
      </c>
      <c r="GI620" s="522"/>
      <c r="GJ620" s="522">
        <f t="shared" si="195"/>
        <v>0</v>
      </c>
      <c r="GK620" s="522"/>
      <c r="GL620" s="522">
        <f t="shared" si="196"/>
        <v>0</v>
      </c>
      <c r="GM620" s="522"/>
      <c r="GN620" s="522">
        <f t="shared" si="197"/>
        <v>0</v>
      </c>
      <c r="GO620" s="522"/>
      <c r="GP620" s="522">
        <f t="shared" si="198"/>
        <v>0</v>
      </c>
      <c r="GQ620" s="522"/>
      <c r="GR620" s="522">
        <f t="shared" si="199"/>
        <v>0</v>
      </c>
      <c r="GS620" s="522"/>
      <c r="GT620" s="522">
        <f t="shared" si="200"/>
        <v>0</v>
      </c>
      <c r="GU620" s="522"/>
      <c r="GV620" s="522">
        <f t="shared" si="201"/>
        <v>0</v>
      </c>
      <c r="GW620" s="522"/>
      <c r="GX620" s="522">
        <f t="shared" si="202"/>
        <v>0</v>
      </c>
      <c r="GY620" s="522"/>
      <c r="GZ620" s="522">
        <f t="shared" si="203"/>
        <v>0</v>
      </c>
      <c r="HA620" s="522"/>
    </row>
    <row r="621" spans="1:209" s="38" customFormat="1" ht="15" customHeight="1">
      <c r="A621" s="18"/>
      <c r="B621" s="51"/>
      <c r="C621" s="48" t="s">
        <v>5019</v>
      </c>
      <c r="D621" s="591" t="str">
        <f>IF(CNGE_2024_M3_Secc1!D369="","",CNGE_2024_M3_Secc1!D369)</f>
        <v/>
      </c>
      <c r="E621" s="592"/>
      <c r="F621" s="592"/>
      <c r="G621" s="592"/>
      <c r="H621" s="592"/>
      <c r="I621" s="592"/>
      <c r="J621" s="592"/>
      <c r="K621" s="592"/>
      <c r="L621" s="592"/>
      <c r="M621" s="592"/>
      <c r="N621" s="593"/>
      <c r="O621" s="103"/>
      <c r="P621" s="103"/>
      <c r="Q621" s="103"/>
      <c r="R621" s="103"/>
      <c r="S621" s="103"/>
      <c r="T621" s="103"/>
      <c r="U621" s="103"/>
      <c r="V621" s="103"/>
      <c r="W621" s="103"/>
      <c r="X621" s="103"/>
      <c r="Y621" s="103"/>
      <c r="Z621" s="103"/>
      <c r="AA621" s="103"/>
      <c r="AB621" s="103"/>
      <c r="AC621" s="103"/>
      <c r="AD621" s="103"/>
      <c r="AE621" s="2"/>
      <c r="AF621" s="169"/>
      <c r="AH621" s="522">
        <f t="shared" si="177"/>
        <v>0</v>
      </c>
      <c r="AI621" s="522"/>
      <c r="AJ621" s="522">
        <f t="shared" si="178"/>
        <v>0</v>
      </c>
      <c r="AK621" s="522"/>
      <c r="AL621" s="524">
        <f t="shared" si="179"/>
        <v>0</v>
      </c>
      <c r="AM621" s="526"/>
      <c r="AN621" s="522">
        <f t="shared" si="180"/>
        <v>0</v>
      </c>
      <c r="AO621" s="522"/>
      <c r="AP621" s="711"/>
      <c r="AQ621" s="522">
        <f t="shared" si="181"/>
        <v>0</v>
      </c>
      <c r="AR621" s="522"/>
      <c r="AS621" s="522">
        <f t="shared" si="182"/>
        <v>0</v>
      </c>
      <c r="AT621" s="522"/>
      <c r="AU621" s="524">
        <f t="shared" si="183"/>
        <v>0</v>
      </c>
      <c r="AV621" s="526"/>
      <c r="AW621" s="522">
        <f t="shared" si="184"/>
        <v>0</v>
      </c>
      <c r="AX621" s="522"/>
      <c r="AY621" s="711"/>
      <c r="AZ621" s="522">
        <f t="shared" si="185"/>
        <v>0</v>
      </c>
      <c r="BA621" s="522"/>
      <c r="BB621" s="522">
        <f t="shared" si="186"/>
        <v>0</v>
      </c>
      <c r="BC621" s="522"/>
      <c r="BD621" s="524">
        <f t="shared" si="187"/>
        <v>0</v>
      </c>
      <c r="BE621" s="526"/>
      <c r="BF621" s="522">
        <f t="shared" si="188"/>
        <v>0</v>
      </c>
      <c r="BG621" s="522"/>
      <c r="BH621" s="711"/>
      <c r="BI621" s="524">
        <f t="shared" si="189"/>
        <v>0</v>
      </c>
      <c r="BJ621" s="526"/>
      <c r="BK621" s="524">
        <f t="shared" si="190"/>
        <v>0</v>
      </c>
      <c r="BL621" s="526"/>
      <c r="BM621" s="524">
        <f t="shared" si="191"/>
        <v>0</v>
      </c>
      <c r="BN621" s="526"/>
      <c r="BO621" s="524">
        <f t="shared" si="192"/>
        <v>0</v>
      </c>
      <c r="BP621" s="526"/>
      <c r="BQ621" s="711"/>
      <c r="BR621" s="114">
        <f t="shared" si="193"/>
        <v>0</v>
      </c>
      <c r="BS621" s="113" t="str">
        <f>IF(BR621=0,"", IF(SUM($BR$602:BR621)=1,BT621, IF($BR$633&gt;SUM($BR$602:BR621),_xlfn.CONCAT(", ",BT621), IF($BR$633=SUM($BR$602:BR621),_xlfn.CONCAT(" y ",BT621,".")))))</f>
        <v/>
      </c>
      <c r="BT621" s="119">
        <f t="shared" si="194"/>
        <v>19</v>
      </c>
      <c r="GH621" s="522">
        <v>19</v>
      </c>
      <c r="GI621" s="522"/>
      <c r="GJ621" s="522">
        <f t="shared" si="195"/>
        <v>0</v>
      </c>
      <c r="GK621" s="522"/>
      <c r="GL621" s="522">
        <f t="shared" si="196"/>
        <v>0</v>
      </c>
      <c r="GM621" s="522"/>
      <c r="GN621" s="522">
        <f t="shared" si="197"/>
        <v>0</v>
      </c>
      <c r="GO621" s="522"/>
      <c r="GP621" s="522">
        <f t="shared" si="198"/>
        <v>0</v>
      </c>
      <c r="GQ621" s="522"/>
      <c r="GR621" s="522">
        <f t="shared" si="199"/>
        <v>0</v>
      </c>
      <c r="GS621" s="522"/>
      <c r="GT621" s="522">
        <f t="shared" si="200"/>
        <v>0</v>
      </c>
      <c r="GU621" s="522"/>
      <c r="GV621" s="522">
        <f t="shared" si="201"/>
        <v>0</v>
      </c>
      <c r="GW621" s="522"/>
      <c r="GX621" s="522">
        <f t="shared" si="202"/>
        <v>0</v>
      </c>
      <c r="GY621" s="522"/>
      <c r="GZ621" s="522">
        <f t="shared" si="203"/>
        <v>0</v>
      </c>
      <c r="HA621" s="522"/>
    </row>
    <row r="622" spans="1:209" s="38" customFormat="1" ht="15" customHeight="1">
      <c r="A622" s="18"/>
      <c r="B622" s="51"/>
      <c r="C622" s="48" t="s">
        <v>5020</v>
      </c>
      <c r="D622" s="591" t="str">
        <f>IF(CNGE_2024_M3_Secc1!D370="","",CNGE_2024_M3_Secc1!D370)</f>
        <v/>
      </c>
      <c r="E622" s="592"/>
      <c r="F622" s="592"/>
      <c r="G622" s="592"/>
      <c r="H622" s="592"/>
      <c r="I622" s="592"/>
      <c r="J622" s="592"/>
      <c r="K622" s="592"/>
      <c r="L622" s="592"/>
      <c r="M622" s="592"/>
      <c r="N622" s="593"/>
      <c r="O622" s="103"/>
      <c r="P622" s="103"/>
      <c r="Q622" s="103"/>
      <c r="R622" s="103"/>
      <c r="S622" s="103"/>
      <c r="T622" s="103"/>
      <c r="U622" s="103"/>
      <c r="V622" s="103"/>
      <c r="W622" s="103"/>
      <c r="X622" s="103"/>
      <c r="Y622" s="103"/>
      <c r="Z622" s="103"/>
      <c r="AA622" s="103"/>
      <c r="AB622" s="103"/>
      <c r="AC622" s="103"/>
      <c r="AD622" s="103"/>
      <c r="AE622" s="2"/>
      <c r="AF622" s="169"/>
      <c r="AH622" s="522">
        <f t="shared" si="177"/>
        <v>0</v>
      </c>
      <c r="AI622" s="522"/>
      <c r="AJ622" s="522">
        <f t="shared" si="178"/>
        <v>0</v>
      </c>
      <c r="AK622" s="522"/>
      <c r="AL622" s="524">
        <f t="shared" si="179"/>
        <v>0</v>
      </c>
      <c r="AM622" s="526"/>
      <c r="AN622" s="522">
        <f t="shared" si="180"/>
        <v>0</v>
      </c>
      <c r="AO622" s="522"/>
      <c r="AP622" s="711"/>
      <c r="AQ622" s="522">
        <f t="shared" si="181"/>
        <v>0</v>
      </c>
      <c r="AR622" s="522"/>
      <c r="AS622" s="522">
        <f t="shared" si="182"/>
        <v>0</v>
      </c>
      <c r="AT622" s="522"/>
      <c r="AU622" s="524">
        <f t="shared" si="183"/>
        <v>0</v>
      </c>
      <c r="AV622" s="526"/>
      <c r="AW622" s="522">
        <f t="shared" si="184"/>
        <v>0</v>
      </c>
      <c r="AX622" s="522"/>
      <c r="AY622" s="711"/>
      <c r="AZ622" s="522">
        <f t="shared" si="185"/>
        <v>0</v>
      </c>
      <c r="BA622" s="522"/>
      <c r="BB622" s="522">
        <f t="shared" si="186"/>
        <v>0</v>
      </c>
      <c r="BC622" s="522"/>
      <c r="BD622" s="524">
        <f t="shared" si="187"/>
        <v>0</v>
      </c>
      <c r="BE622" s="526"/>
      <c r="BF622" s="522">
        <f t="shared" si="188"/>
        <v>0</v>
      </c>
      <c r="BG622" s="522"/>
      <c r="BH622" s="711"/>
      <c r="BI622" s="524">
        <f t="shared" si="189"/>
        <v>0</v>
      </c>
      <c r="BJ622" s="526"/>
      <c r="BK622" s="524">
        <f t="shared" si="190"/>
        <v>0</v>
      </c>
      <c r="BL622" s="526"/>
      <c r="BM622" s="524">
        <f t="shared" si="191"/>
        <v>0</v>
      </c>
      <c r="BN622" s="526"/>
      <c r="BO622" s="524">
        <f t="shared" si="192"/>
        <v>0</v>
      </c>
      <c r="BP622" s="526"/>
      <c r="BQ622" s="711"/>
      <c r="BR622" s="114">
        <f t="shared" si="193"/>
        <v>0</v>
      </c>
      <c r="BS622" s="113" t="str">
        <f>IF(BR622=0,"", IF(SUM($BR$602:BR622)=1,BT622, IF($BR$633&gt;SUM($BR$602:BR622),_xlfn.CONCAT(", ",BT622), IF($BR$633=SUM($BR$602:BR622),_xlfn.CONCAT(" y ",BT622,".")))))</f>
        <v/>
      </c>
      <c r="BT622" s="119">
        <f t="shared" si="194"/>
        <v>20</v>
      </c>
      <c r="GH622" s="522">
        <v>20</v>
      </c>
      <c r="GI622" s="522"/>
      <c r="GJ622" s="522">
        <f t="shared" si="195"/>
        <v>0</v>
      </c>
      <c r="GK622" s="522"/>
      <c r="GL622" s="522">
        <f t="shared" si="196"/>
        <v>0</v>
      </c>
      <c r="GM622" s="522"/>
      <c r="GN622" s="522">
        <f t="shared" si="197"/>
        <v>0</v>
      </c>
      <c r="GO622" s="522"/>
      <c r="GP622" s="522">
        <f t="shared" si="198"/>
        <v>0</v>
      </c>
      <c r="GQ622" s="522"/>
      <c r="GR622" s="522">
        <f t="shared" si="199"/>
        <v>0</v>
      </c>
      <c r="GS622" s="522"/>
      <c r="GT622" s="522">
        <f t="shared" si="200"/>
        <v>0</v>
      </c>
      <c r="GU622" s="522"/>
      <c r="GV622" s="522">
        <f t="shared" si="201"/>
        <v>0</v>
      </c>
      <c r="GW622" s="522"/>
      <c r="GX622" s="522">
        <f t="shared" si="202"/>
        <v>0</v>
      </c>
      <c r="GY622" s="522"/>
      <c r="GZ622" s="522">
        <f t="shared" si="203"/>
        <v>0</v>
      </c>
      <c r="HA622" s="522"/>
    </row>
    <row r="623" spans="1:209" s="38" customFormat="1" ht="15" customHeight="1">
      <c r="A623" s="18"/>
      <c r="B623" s="51"/>
      <c r="C623" s="48" t="s">
        <v>5021</v>
      </c>
      <c r="D623" s="591" t="str">
        <f>IF(CNGE_2024_M3_Secc1!D371="","",CNGE_2024_M3_Secc1!D371)</f>
        <v/>
      </c>
      <c r="E623" s="592"/>
      <c r="F623" s="592"/>
      <c r="G623" s="592"/>
      <c r="H623" s="592"/>
      <c r="I623" s="592"/>
      <c r="J623" s="592"/>
      <c r="K623" s="592"/>
      <c r="L623" s="592"/>
      <c r="M623" s="592"/>
      <c r="N623" s="593"/>
      <c r="O623" s="103"/>
      <c r="P623" s="103"/>
      <c r="Q623" s="103"/>
      <c r="R623" s="103"/>
      <c r="S623" s="103"/>
      <c r="T623" s="103"/>
      <c r="U623" s="103"/>
      <c r="V623" s="103"/>
      <c r="W623" s="103"/>
      <c r="X623" s="103"/>
      <c r="Y623" s="103"/>
      <c r="Z623" s="103"/>
      <c r="AA623" s="103"/>
      <c r="AB623" s="103"/>
      <c r="AC623" s="103"/>
      <c r="AD623" s="103"/>
      <c r="AE623" s="2"/>
      <c r="AF623" s="169"/>
      <c r="AH623" s="522">
        <f t="shared" si="177"/>
        <v>0</v>
      </c>
      <c r="AI623" s="522"/>
      <c r="AJ623" s="522">
        <f t="shared" si="178"/>
        <v>0</v>
      </c>
      <c r="AK623" s="522"/>
      <c r="AL623" s="524">
        <f t="shared" si="179"/>
        <v>0</v>
      </c>
      <c r="AM623" s="526"/>
      <c r="AN623" s="522">
        <f t="shared" si="180"/>
        <v>0</v>
      </c>
      <c r="AO623" s="522"/>
      <c r="AP623" s="711"/>
      <c r="AQ623" s="522">
        <f t="shared" si="181"/>
        <v>0</v>
      </c>
      <c r="AR623" s="522"/>
      <c r="AS623" s="522">
        <f t="shared" si="182"/>
        <v>0</v>
      </c>
      <c r="AT623" s="522"/>
      <c r="AU623" s="524">
        <f t="shared" si="183"/>
        <v>0</v>
      </c>
      <c r="AV623" s="526"/>
      <c r="AW623" s="522">
        <f t="shared" si="184"/>
        <v>0</v>
      </c>
      <c r="AX623" s="522"/>
      <c r="AY623" s="711"/>
      <c r="AZ623" s="522">
        <f t="shared" si="185"/>
        <v>0</v>
      </c>
      <c r="BA623" s="522"/>
      <c r="BB623" s="522">
        <f t="shared" si="186"/>
        <v>0</v>
      </c>
      <c r="BC623" s="522"/>
      <c r="BD623" s="524">
        <f t="shared" si="187"/>
        <v>0</v>
      </c>
      <c r="BE623" s="526"/>
      <c r="BF623" s="522">
        <f t="shared" si="188"/>
        <v>0</v>
      </c>
      <c r="BG623" s="522"/>
      <c r="BH623" s="711"/>
      <c r="BI623" s="524">
        <f t="shared" si="189"/>
        <v>0</v>
      </c>
      <c r="BJ623" s="526"/>
      <c r="BK623" s="524">
        <f t="shared" si="190"/>
        <v>0</v>
      </c>
      <c r="BL623" s="526"/>
      <c r="BM623" s="524">
        <f t="shared" si="191"/>
        <v>0</v>
      </c>
      <c r="BN623" s="526"/>
      <c r="BO623" s="524">
        <f t="shared" si="192"/>
        <v>0</v>
      </c>
      <c r="BP623" s="526"/>
      <c r="BQ623" s="711"/>
      <c r="BR623" s="114">
        <f t="shared" si="193"/>
        <v>0</v>
      </c>
      <c r="BS623" s="113" t="str">
        <f>IF(BR623=0,"", IF(SUM($BR$602:BR623)=1,BT623, IF($BR$633&gt;SUM($BR$602:BR623),_xlfn.CONCAT(", ",BT623), IF($BR$633=SUM($BR$602:BR623),_xlfn.CONCAT(" y ",BT623,".")))))</f>
        <v/>
      </c>
      <c r="BT623" s="119">
        <f t="shared" si="194"/>
        <v>21</v>
      </c>
      <c r="GH623" s="522">
        <v>21</v>
      </c>
      <c r="GI623" s="522"/>
      <c r="GJ623" s="522">
        <f t="shared" si="195"/>
        <v>0</v>
      </c>
      <c r="GK623" s="522"/>
      <c r="GL623" s="522">
        <f t="shared" si="196"/>
        <v>0</v>
      </c>
      <c r="GM623" s="522"/>
      <c r="GN623" s="522">
        <f t="shared" si="197"/>
        <v>0</v>
      </c>
      <c r="GO623" s="522"/>
      <c r="GP623" s="522">
        <f t="shared" si="198"/>
        <v>0</v>
      </c>
      <c r="GQ623" s="522"/>
      <c r="GR623" s="522">
        <f t="shared" si="199"/>
        <v>0</v>
      </c>
      <c r="GS623" s="522"/>
      <c r="GT623" s="522">
        <f t="shared" si="200"/>
        <v>0</v>
      </c>
      <c r="GU623" s="522"/>
      <c r="GV623" s="522">
        <f t="shared" si="201"/>
        <v>0</v>
      </c>
      <c r="GW623" s="522"/>
      <c r="GX623" s="522">
        <f t="shared" si="202"/>
        <v>0</v>
      </c>
      <c r="GY623" s="522"/>
      <c r="GZ623" s="522">
        <f t="shared" si="203"/>
        <v>0</v>
      </c>
      <c r="HA623" s="522"/>
    </row>
    <row r="624" spans="1:209" s="38" customFormat="1" ht="15" customHeight="1">
      <c r="A624" s="18"/>
      <c r="B624" s="51"/>
      <c r="C624" s="48" t="s">
        <v>5022</v>
      </c>
      <c r="D624" s="591" t="str">
        <f>IF(CNGE_2024_M3_Secc1!D372="","",CNGE_2024_M3_Secc1!D372)</f>
        <v/>
      </c>
      <c r="E624" s="592"/>
      <c r="F624" s="592"/>
      <c r="G624" s="592"/>
      <c r="H624" s="592"/>
      <c r="I624" s="592"/>
      <c r="J624" s="592"/>
      <c r="K624" s="592"/>
      <c r="L624" s="592"/>
      <c r="M624" s="592"/>
      <c r="N624" s="593"/>
      <c r="O624" s="103"/>
      <c r="P624" s="103"/>
      <c r="Q624" s="103"/>
      <c r="R624" s="103"/>
      <c r="S624" s="103"/>
      <c r="T624" s="103"/>
      <c r="U624" s="103"/>
      <c r="V624" s="103"/>
      <c r="W624" s="103"/>
      <c r="X624" s="103"/>
      <c r="Y624" s="103"/>
      <c r="Z624" s="103"/>
      <c r="AA624" s="103"/>
      <c r="AB624" s="103"/>
      <c r="AC624" s="103"/>
      <c r="AD624" s="103"/>
      <c r="AE624" s="2"/>
      <c r="AF624" s="169"/>
      <c r="AH624" s="522">
        <f t="shared" si="177"/>
        <v>0</v>
      </c>
      <c r="AI624" s="522"/>
      <c r="AJ624" s="522">
        <f t="shared" si="178"/>
        <v>0</v>
      </c>
      <c r="AK624" s="522"/>
      <c r="AL624" s="524">
        <f t="shared" si="179"/>
        <v>0</v>
      </c>
      <c r="AM624" s="526"/>
      <c r="AN624" s="522">
        <f t="shared" si="180"/>
        <v>0</v>
      </c>
      <c r="AO624" s="522"/>
      <c r="AP624" s="711"/>
      <c r="AQ624" s="522">
        <f t="shared" si="181"/>
        <v>0</v>
      </c>
      <c r="AR624" s="522"/>
      <c r="AS624" s="522">
        <f t="shared" si="182"/>
        <v>0</v>
      </c>
      <c r="AT624" s="522"/>
      <c r="AU624" s="524">
        <f t="shared" si="183"/>
        <v>0</v>
      </c>
      <c r="AV624" s="526"/>
      <c r="AW624" s="522">
        <f t="shared" si="184"/>
        <v>0</v>
      </c>
      <c r="AX624" s="522"/>
      <c r="AY624" s="711"/>
      <c r="AZ624" s="522">
        <f t="shared" si="185"/>
        <v>0</v>
      </c>
      <c r="BA624" s="522"/>
      <c r="BB624" s="522">
        <f t="shared" si="186"/>
        <v>0</v>
      </c>
      <c r="BC624" s="522"/>
      <c r="BD624" s="524">
        <f t="shared" si="187"/>
        <v>0</v>
      </c>
      <c r="BE624" s="526"/>
      <c r="BF624" s="522">
        <f t="shared" si="188"/>
        <v>0</v>
      </c>
      <c r="BG624" s="522"/>
      <c r="BH624" s="711"/>
      <c r="BI624" s="524">
        <f t="shared" si="189"/>
        <v>0</v>
      </c>
      <c r="BJ624" s="526"/>
      <c r="BK624" s="524">
        <f t="shared" si="190"/>
        <v>0</v>
      </c>
      <c r="BL624" s="526"/>
      <c r="BM624" s="524">
        <f t="shared" si="191"/>
        <v>0</v>
      </c>
      <c r="BN624" s="526"/>
      <c r="BO624" s="524">
        <f t="shared" si="192"/>
        <v>0</v>
      </c>
      <c r="BP624" s="526"/>
      <c r="BQ624" s="711"/>
      <c r="BR624" s="114">
        <f t="shared" si="193"/>
        <v>0</v>
      </c>
      <c r="BS624" s="113" t="str">
        <f>IF(BR624=0,"", IF(SUM($BR$602:BR624)=1,BT624, IF($BR$633&gt;SUM($BR$602:BR624),_xlfn.CONCAT(", ",BT624), IF($BR$633=SUM($BR$602:BR624),_xlfn.CONCAT(" y ",BT624,".")))))</f>
        <v/>
      </c>
      <c r="BT624" s="119">
        <f t="shared" si="194"/>
        <v>22</v>
      </c>
      <c r="GH624" s="522">
        <v>22</v>
      </c>
      <c r="GI624" s="522"/>
      <c r="GJ624" s="522">
        <f t="shared" si="195"/>
        <v>0</v>
      </c>
      <c r="GK624" s="522"/>
      <c r="GL624" s="522">
        <f t="shared" si="196"/>
        <v>0</v>
      </c>
      <c r="GM624" s="522"/>
      <c r="GN624" s="522">
        <f t="shared" si="197"/>
        <v>0</v>
      </c>
      <c r="GO624" s="522"/>
      <c r="GP624" s="522">
        <f t="shared" si="198"/>
        <v>0</v>
      </c>
      <c r="GQ624" s="522"/>
      <c r="GR624" s="522">
        <f t="shared" si="199"/>
        <v>0</v>
      </c>
      <c r="GS624" s="522"/>
      <c r="GT624" s="522">
        <f t="shared" si="200"/>
        <v>0</v>
      </c>
      <c r="GU624" s="522"/>
      <c r="GV624" s="522">
        <f t="shared" si="201"/>
        <v>0</v>
      </c>
      <c r="GW624" s="522"/>
      <c r="GX624" s="522">
        <f t="shared" si="202"/>
        <v>0</v>
      </c>
      <c r="GY624" s="522"/>
      <c r="GZ624" s="522">
        <f t="shared" si="203"/>
        <v>0</v>
      </c>
      <c r="HA624" s="522"/>
    </row>
    <row r="625" spans="1:209" s="38" customFormat="1" ht="15" customHeight="1">
      <c r="A625" s="18"/>
      <c r="B625" s="51"/>
      <c r="C625" s="48" t="s">
        <v>5023</v>
      </c>
      <c r="D625" s="591" t="str">
        <f>IF(CNGE_2024_M3_Secc1!D373="","",CNGE_2024_M3_Secc1!D373)</f>
        <v/>
      </c>
      <c r="E625" s="592"/>
      <c r="F625" s="592"/>
      <c r="G625" s="592"/>
      <c r="H625" s="592"/>
      <c r="I625" s="592"/>
      <c r="J625" s="592"/>
      <c r="K625" s="592"/>
      <c r="L625" s="592"/>
      <c r="M625" s="592"/>
      <c r="N625" s="593"/>
      <c r="O625" s="103"/>
      <c r="P625" s="103"/>
      <c r="Q625" s="103"/>
      <c r="R625" s="103"/>
      <c r="S625" s="103"/>
      <c r="T625" s="103"/>
      <c r="U625" s="103"/>
      <c r="V625" s="103"/>
      <c r="W625" s="103"/>
      <c r="X625" s="103"/>
      <c r="Y625" s="103"/>
      <c r="Z625" s="103"/>
      <c r="AA625" s="103"/>
      <c r="AB625" s="103"/>
      <c r="AC625" s="103"/>
      <c r="AD625" s="103"/>
      <c r="AE625" s="2"/>
      <c r="AF625" s="169"/>
      <c r="AH625" s="522">
        <f t="shared" si="177"/>
        <v>0</v>
      </c>
      <c r="AI625" s="522"/>
      <c r="AJ625" s="522">
        <f t="shared" si="178"/>
        <v>0</v>
      </c>
      <c r="AK625" s="522"/>
      <c r="AL625" s="524">
        <f t="shared" si="179"/>
        <v>0</v>
      </c>
      <c r="AM625" s="526"/>
      <c r="AN625" s="522">
        <f t="shared" si="180"/>
        <v>0</v>
      </c>
      <c r="AO625" s="522"/>
      <c r="AP625" s="711"/>
      <c r="AQ625" s="522">
        <f t="shared" si="181"/>
        <v>0</v>
      </c>
      <c r="AR625" s="522"/>
      <c r="AS625" s="522">
        <f t="shared" si="182"/>
        <v>0</v>
      </c>
      <c r="AT625" s="522"/>
      <c r="AU625" s="524">
        <f t="shared" si="183"/>
        <v>0</v>
      </c>
      <c r="AV625" s="526"/>
      <c r="AW625" s="522">
        <f t="shared" si="184"/>
        <v>0</v>
      </c>
      <c r="AX625" s="522"/>
      <c r="AY625" s="711"/>
      <c r="AZ625" s="522">
        <f t="shared" si="185"/>
        <v>0</v>
      </c>
      <c r="BA625" s="522"/>
      <c r="BB625" s="522">
        <f t="shared" si="186"/>
        <v>0</v>
      </c>
      <c r="BC625" s="522"/>
      <c r="BD625" s="524">
        <f t="shared" si="187"/>
        <v>0</v>
      </c>
      <c r="BE625" s="526"/>
      <c r="BF625" s="522">
        <f t="shared" si="188"/>
        <v>0</v>
      </c>
      <c r="BG625" s="522"/>
      <c r="BH625" s="711"/>
      <c r="BI625" s="524">
        <f t="shared" si="189"/>
        <v>0</v>
      </c>
      <c r="BJ625" s="526"/>
      <c r="BK625" s="524">
        <f t="shared" si="190"/>
        <v>0</v>
      </c>
      <c r="BL625" s="526"/>
      <c r="BM625" s="524">
        <f t="shared" si="191"/>
        <v>0</v>
      </c>
      <c r="BN625" s="526"/>
      <c r="BO625" s="524">
        <f t="shared" si="192"/>
        <v>0</v>
      </c>
      <c r="BP625" s="526"/>
      <c r="BQ625" s="711"/>
      <c r="BR625" s="114">
        <f t="shared" si="193"/>
        <v>0</v>
      </c>
      <c r="BS625" s="113" t="str">
        <f>IF(BR625=0,"", IF(SUM($BR$602:BR625)=1,BT625, IF($BR$633&gt;SUM($BR$602:BR625),_xlfn.CONCAT(", ",BT625), IF($BR$633=SUM($BR$602:BR625),_xlfn.CONCAT(" y ",BT625,".")))))</f>
        <v/>
      </c>
      <c r="BT625" s="119">
        <f t="shared" si="194"/>
        <v>23</v>
      </c>
      <c r="GH625" s="522">
        <v>23</v>
      </c>
      <c r="GI625" s="522"/>
      <c r="GJ625" s="522">
        <f t="shared" si="195"/>
        <v>0</v>
      </c>
      <c r="GK625" s="522"/>
      <c r="GL625" s="522">
        <f t="shared" si="196"/>
        <v>0</v>
      </c>
      <c r="GM625" s="522"/>
      <c r="GN625" s="522">
        <f t="shared" si="197"/>
        <v>0</v>
      </c>
      <c r="GO625" s="522"/>
      <c r="GP625" s="522">
        <f t="shared" si="198"/>
        <v>0</v>
      </c>
      <c r="GQ625" s="522"/>
      <c r="GR625" s="522">
        <f t="shared" si="199"/>
        <v>0</v>
      </c>
      <c r="GS625" s="522"/>
      <c r="GT625" s="522">
        <f t="shared" si="200"/>
        <v>0</v>
      </c>
      <c r="GU625" s="522"/>
      <c r="GV625" s="522">
        <f t="shared" si="201"/>
        <v>0</v>
      </c>
      <c r="GW625" s="522"/>
      <c r="GX625" s="522">
        <f t="shared" si="202"/>
        <v>0</v>
      </c>
      <c r="GY625" s="522"/>
      <c r="GZ625" s="522">
        <f t="shared" si="203"/>
        <v>0</v>
      </c>
      <c r="HA625" s="522"/>
    </row>
    <row r="626" spans="1:209" s="38" customFormat="1" ht="15" customHeight="1">
      <c r="A626" s="18"/>
      <c r="B626" s="51"/>
      <c r="C626" s="48" t="s">
        <v>5024</v>
      </c>
      <c r="D626" s="591" t="str">
        <f>IF(CNGE_2024_M3_Secc1!D374="","",CNGE_2024_M3_Secc1!D374)</f>
        <v/>
      </c>
      <c r="E626" s="592"/>
      <c r="F626" s="592"/>
      <c r="G626" s="592"/>
      <c r="H626" s="592"/>
      <c r="I626" s="592"/>
      <c r="J626" s="592"/>
      <c r="K626" s="592"/>
      <c r="L626" s="592"/>
      <c r="M626" s="592"/>
      <c r="N626" s="593"/>
      <c r="O626" s="103"/>
      <c r="P626" s="103"/>
      <c r="Q626" s="103"/>
      <c r="R626" s="103"/>
      <c r="S626" s="103"/>
      <c r="T626" s="103"/>
      <c r="U626" s="103"/>
      <c r="V626" s="103"/>
      <c r="W626" s="103"/>
      <c r="X626" s="103"/>
      <c r="Y626" s="103"/>
      <c r="Z626" s="103"/>
      <c r="AA626" s="103"/>
      <c r="AB626" s="103"/>
      <c r="AC626" s="103"/>
      <c r="AD626" s="103"/>
      <c r="AE626" s="2"/>
      <c r="AF626" s="169"/>
      <c r="AH626" s="522">
        <f t="shared" si="177"/>
        <v>0</v>
      </c>
      <c r="AI626" s="522"/>
      <c r="AJ626" s="522">
        <f t="shared" si="178"/>
        <v>0</v>
      </c>
      <c r="AK626" s="522"/>
      <c r="AL626" s="524">
        <f t="shared" si="179"/>
        <v>0</v>
      </c>
      <c r="AM626" s="526"/>
      <c r="AN626" s="522">
        <f t="shared" si="180"/>
        <v>0</v>
      </c>
      <c r="AO626" s="522"/>
      <c r="AP626" s="711"/>
      <c r="AQ626" s="522">
        <f t="shared" si="181"/>
        <v>0</v>
      </c>
      <c r="AR626" s="522"/>
      <c r="AS626" s="522">
        <f t="shared" si="182"/>
        <v>0</v>
      </c>
      <c r="AT626" s="522"/>
      <c r="AU626" s="524">
        <f t="shared" si="183"/>
        <v>0</v>
      </c>
      <c r="AV626" s="526"/>
      <c r="AW626" s="522">
        <f t="shared" si="184"/>
        <v>0</v>
      </c>
      <c r="AX626" s="522"/>
      <c r="AY626" s="711"/>
      <c r="AZ626" s="522">
        <f t="shared" si="185"/>
        <v>0</v>
      </c>
      <c r="BA626" s="522"/>
      <c r="BB626" s="522">
        <f t="shared" si="186"/>
        <v>0</v>
      </c>
      <c r="BC626" s="522"/>
      <c r="BD626" s="524">
        <f t="shared" si="187"/>
        <v>0</v>
      </c>
      <c r="BE626" s="526"/>
      <c r="BF626" s="522">
        <f t="shared" si="188"/>
        <v>0</v>
      </c>
      <c r="BG626" s="522"/>
      <c r="BH626" s="711"/>
      <c r="BI626" s="524">
        <f t="shared" si="189"/>
        <v>0</v>
      </c>
      <c r="BJ626" s="526"/>
      <c r="BK626" s="524">
        <f t="shared" si="190"/>
        <v>0</v>
      </c>
      <c r="BL626" s="526"/>
      <c r="BM626" s="524">
        <f t="shared" si="191"/>
        <v>0</v>
      </c>
      <c r="BN626" s="526"/>
      <c r="BO626" s="524">
        <f t="shared" si="192"/>
        <v>0</v>
      </c>
      <c r="BP626" s="526"/>
      <c r="BQ626" s="711"/>
      <c r="BR626" s="114">
        <f t="shared" si="193"/>
        <v>0</v>
      </c>
      <c r="BS626" s="113" t="str">
        <f>IF(BR626=0,"", IF(SUM($BR$602:BR626)=1,BT626, IF($BR$633&gt;SUM($BR$602:BR626),_xlfn.CONCAT(", ",BT626), IF($BR$633=SUM($BR$602:BR626),_xlfn.CONCAT(" y ",BT626,".")))))</f>
        <v/>
      </c>
      <c r="BT626" s="119">
        <f t="shared" si="194"/>
        <v>24</v>
      </c>
      <c r="GH626" s="522">
        <v>24</v>
      </c>
      <c r="GI626" s="522"/>
      <c r="GJ626" s="522">
        <f t="shared" si="195"/>
        <v>0</v>
      </c>
      <c r="GK626" s="522"/>
      <c r="GL626" s="522">
        <f t="shared" si="196"/>
        <v>0</v>
      </c>
      <c r="GM626" s="522"/>
      <c r="GN626" s="522">
        <f t="shared" si="197"/>
        <v>0</v>
      </c>
      <c r="GO626" s="522"/>
      <c r="GP626" s="522">
        <f t="shared" si="198"/>
        <v>0</v>
      </c>
      <c r="GQ626" s="522"/>
      <c r="GR626" s="522">
        <f t="shared" si="199"/>
        <v>0</v>
      </c>
      <c r="GS626" s="522"/>
      <c r="GT626" s="522">
        <f t="shared" si="200"/>
        <v>0</v>
      </c>
      <c r="GU626" s="522"/>
      <c r="GV626" s="522">
        <f t="shared" si="201"/>
        <v>0</v>
      </c>
      <c r="GW626" s="522"/>
      <c r="GX626" s="522">
        <f t="shared" si="202"/>
        <v>0</v>
      </c>
      <c r="GY626" s="522"/>
      <c r="GZ626" s="522">
        <f t="shared" si="203"/>
        <v>0</v>
      </c>
      <c r="HA626" s="522"/>
    </row>
    <row r="627" spans="1:209" s="38" customFormat="1" ht="15" customHeight="1">
      <c r="A627" s="18"/>
      <c r="B627" s="51"/>
      <c r="C627" s="48" t="s">
        <v>5025</v>
      </c>
      <c r="D627" s="591" t="str">
        <f>IF(CNGE_2024_M3_Secc1!D375="","",CNGE_2024_M3_Secc1!D375)</f>
        <v/>
      </c>
      <c r="E627" s="592"/>
      <c r="F627" s="592"/>
      <c r="G627" s="592"/>
      <c r="H627" s="592"/>
      <c r="I627" s="592"/>
      <c r="J627" s="592"/>
      <c r="K627" s="592"/>
      <c r="L627" s="592"/>
      <c r="M627" s="592"/>
      <c r="N627" s="593"/>
      <c r="O627" s="103"/>
      <c r="P627" s="103"/>
      <c r="Q627" s="103"/>
      <c r="R627" s="103"/>
      <c r="S627" s="103"/>
      <c r="T627" s="103"/>
      <c r="U627" s="103"/>
      <c r="V627" s="103"/>
      <c r="W627" s="103"/>
      <c r="X627" s="103"/>
      <c r="Y627" s="103"/>
      <c r="Z627" s="103"/>
      <c r="AA627" s="103"/>
      <c r="AB627" s="103"/>
      <c r="AC627" s="103"/>
      <c r="AD627" s="103"/>
      <c r="AE627" s="2"/>
      <c r="AF627" s="169"/>
      <c r="AH627" s="522">
        <f t="shared" si="177"/>
        <v>0</v>
      </c>
      <c r="AI627" s="522"/>
      <c r="AJ627" s="522">
        <f t="shared" si="178"/>
        <v>0</v>
      </c>
      <c r="AK627" s="522"/>
      <c r="AL627" s="524">
        <f t="shared" si="179"/>
        <v>0</v>
      </c>
      <c r="AM627" s="526"/>
      <c r="AN627" s="522">
        <f t="shared" si="180"/>
        <v>0</v>
      </c>
      <c r="AO627" s="522"/>
      <c r="AP627" s="711"/>
      <c r="AQ627" s="522">
        <f t="shared" si="181"/>
        <v>0</v>
      </c>
      <c r="AR627" s="522"/>
      <c r="AS627" s="522">
        <f t="shared" si="182"/>
        <v>0</v>
      </c>
      <c r="AT627" s="522"/>
      <c r="AU627" s="524">
        <f t="shared" si="183"/>
        <v>0</v>
      </c>
      <c r="AV627" s="526"/>
      <c r="AW627" s="522">
        <f t="shared" si="184"/>
        <v>0</v>
      </c>
      <c r="AX627" s="522"/>
      <c r="AY627" s="711"/>
      <c r="AZ627" s="522">
        <f t="shared" si="185"/>
        <v>0</v>
      </c>
      <c r="BA627" s="522"/>
      <c r="BB627" s="522">
        <f t="shared" si="186"/>
        <v>0</v>
      </c>
      <c r="BC627" s="522"/>
      <c r="BD627" s="524">
        <f t="shared" si="187"/>
        <v>0</v>
      </c>
      <c r="BE627" s="526"/>
      <c r="BF627" s="522">
        <f t="shared" si="188"/>
        <v>0</v>
      </c>
      <c r="BG627" s="522"/>
      <c r="BH627" s="711"/>
      <c r="BI627" s="524">
        <f t="shared" si="189"/>
        <v>0</v>
      </c>
      <c r="BJ627" s="526"/>
      <c r="BK627" s="524">
        <f t="shared" si="190"/>
        <v>0</v>
      </c>
      <c r="BL627" s="526"/>
      <c r="BM627" s="524">
        <f t="shared" si="191"/>
        <v>0</v>
      </c>
      <c r="BN627" s="526"/>
      <c r="BO627" s="524">
        <f t="shared" si="192"/>
        <v>0</v>
      </c>
      <c r="BP627" s="526"/>
      <c r="BQ627" s="711"/>
      <c r="BR627" s="114">
        <f t="shared" si="193"/>
        <v>0</v>
      </c>
      <c r="BS627" s="113" t="str">
        <f>IF(BR627=0,"", IF(SUM($BR$602:BR627)=1,BT627, IF($BR$633&gt;SUM($BR$602:BR627),_xlfn.CONCAT(", ",BT627), IF($BR$633=SUM($BR$602:BR627),_xlfn.CONCAT(" y ",BT627,".")))))</f>
        <v/>
      </c>
      <c r="BT627" s="119">
        <f t="shared" si="194"/>
        <v>25</v>
      </c>
      <c r="GH627" s="522">
        <v>25</v>
      </c>
      <c r="GI627" s="522"/>
      <c r="GJ627" s="522">
        <f t="shared" si="195"/>
        <v>0</v>
      </c>
      <c r="GK627" s="522"/>
      <c r="GL627" s="522">
        <f t="shared" si="196"/>
        <v>0</v>
      </c>
      <c r="GM627" s="522"/>
      <c r="GN627" s="522">
        <f t="shared" si="197"/>
        <v>0</v>
      </c>
      <c r="GO627" s="522"/>
      <c r="GP627" s="522">
        <f t="shared" si="198"/>
        <v>0</v>
      </c>
      <c r="GQ627" s="522"/>
      <c r="GR627" s="522">
        <f t="shared" si="199"/>
        <v>0</v>
      </c>
      <c r="GS627" s="522"/>
      <c r="GT627" s="522">
        <f t="shared" si="200"/>
        <v>0</v>
      </c>
      <c r="GU627" s="522"/>
      <c r="GV627" s="522">
        <f t="shared" si="201"/>
        <v>0</v>
      </c>
      <c r="GW627" s="522"/>
      <c r="GX627" s="522">
        <f t="shared" si="202"/>
        <v>0</v>
      </c>
      <c r="GY627" s="522"/>
      <c r="GZ627" s="522">
        <f t="shared" si="203"/>
        <v>0</v>
      </c>
      <c r="HA627" s="522"/>
    </row>
    <row r="628" spans="1:209" s="38" customFormat="1" ht="15" customHeight="1">
      <c r="A628" s="18"/>
      <c r="B628" s="51"/>
      <c r="C628" s="48" t="s">
        <v>5026</v>
      </c>
      <c r="D628" s="591" t="str">
        <f>IF(CNGE_2024_M3_Secc1!D376="","",CNGE_2024_M3_Secc1!D376)</f>
        <v/>
      </c>
      <c r="E628" s="592"/>
      <c r="F628" s="592"/>
      <c r="G628" s="592"/>
      <c r="H628" s="592"/>
      <c r="I628" s="592"/>
      <c r="J628" s="592"/>
      <c r="K628" s="592"/>
      <c r="L628" s="592"/>
      <c r="M628" s="592"/>
      <c r="N628" s="593"/>
      <c r="O628" s="103"/>
      <c r="P628" s="103"/>
      <c r="Q628" s="103"/>
      <c r="R628" s="103"/>
      <c r="S628" s="103"/>
      <c r="T628" s="103"/>
      <c r="U628" s="103"/>
      <c r="V628" s="103"/>
      <c r="W628" s="103"/>
      <c r="X628" s="103"/>
      <c r="Y628" s="103"/>
      <c r="Z628" s="103"/>
      <c r="AA628" s="103"/>
      <c r="AB628" s="103"/>
      <c r="AC628" s="103"/>
      <c r="AD628" s="103"/>
      <c r="AE628" s="2"/>
      <c r="AF628" s="169"/>
      <c r="AH628" s="522">
        <f t="shared" si="177"/>
        <v>0</v>
      </c>
      <c r="AI628" s="522"/>
      <c r="AJ628" s="522">
        <f t="shared" si="178"/>
        <v>0</v>
      </c>
      <c r="AK628" s="522"/>
      <c r="AL628" s="524">
        <f t="shared" si="179"/>
        <v>0</v>
      </c>
      <c r="AM628" s="526"/>
      <c r="AN628" s="522">
        <f t="shared" si="180"/>
        <v>0</v>
      </c>
      <c r="AO628" s="522"/>
      <c r="AP628" s="711"/>
      <c r="AQ628" s="522">
        <f t="shared" si="181"/>
        <v>0</v>
      </c>
      <c r="AR628" s="522"/>
      <c r="AS628" s="522">
        <f t="shared" si="182"/>
        <v>0</v>
      </c>
      <c r="AT628" s="522"/>
      <c r="AU628" s="524">
        <f t="shared" si="183"/>
        <v>0</v>
      </c>
      <c r="AV628" s="526"/>
      <c r="AW628" s="522">
        <f t="shared" si="184"/>
        <v>0</v>
      </c>
      <c r="AX628" s="522"/>
      <c r="AY628" s="711"/>
      <c r="AZ628" s="522">
        <f t="shared" si="185"/>
        <v>0</v>
      </c>
      <c r="BA628" s="522"/>
      <c r="BB628" s="522">
        <f t="shared" si="186"/>
        <v>0</v>
      </c>
      <c r="BC628" s="522"/>
      <c r="BD628" s="524">
        <f t="shared" si="187"/>
        <v>0</v>
      </c>
      <c r="BE628" s="526"/>
      <c r="BF628" s="522">
        <f t="shared" si="188"/>
        <v>0</v>
      </c>
      <c r="BG628" s="522"/>
      <c r="BH628" s="711"/>
      <c r="BI628" s="524">
        <f t="shared" si="189"/>
        <v>0</v>
      </c>
      <c r="BJ628" s="526"/>
      <c r="BK628" s="524">
        <f t="shared" si="190"/>
        <v>0</v>
      </c>
      <c r="BL628" s="526"/>
      <c r="BM628" s="524">
        <f t="shared" si="191"/>
        <v>0</v>
      </c>
      <c r="BN628" s="526"/>
      <c r="BO628" s="524">
        <f t="shared" si="192"/>
        <v>0</v>
      </c>
      <c r="BP628" s="526"/>
      <c r="BQ628" s="711"/>
      <c r="BR628" s="114">
        <f t="shared" si="193"/>
        <v>0</v>
      </c>
      <c r="BS628" s="113" t="str">
        <f>IF(BR628=0,"", IF(SUM($BR$602:BR628)=1,BT628, IF($BR$633&gt;SUM($BR$602:BR628),_xlfn.CONCAT(", ",BT628), IF($BR$633=SUM($BR$602:BR628),_xlfn.CONCAT(" y ",BT628,".")))))</f>
        <v/>
      </c>
      <c r="BT628" s="119">
        <f t="shared" si="194"/>
        <v>26</v>
      </c>
      <c r="GH628" s="522">
        <v>26</v>
      </c>
      <c r="GI628" s="522"/>
      <c r="GJ628" s="522">
        <f t="shared" si="195"/>
        <v>0</v>
      </c>
      <c r="GK628" s="522"/>
      <c r="GL628" s="522">
        <f t="shared" si="196"/>
        <v>0</v>
      </c>
      <c r="GM628" s="522"/>
      <c r="GN628" s="522">
        <f t="shared" si="197"/>
        <v>0</v>
      </c>
      <c r="GO628" s="522"/>
      <c r="GP628" s="522">
        <f t="shared" si="198"/>
        <v>0</v>
      </c>
      <c r="GQ628" s="522"/>
      <c r="GR628" s="522">
        <f t="shared" si="199"/>
        <v>0</v>
      </c>
      <c r="GS628" s="522"/>
      <c r="GT628" s="522">
        <f t="shared" si="200"/>
        <v>0</v>
      </c>
      <c r="GU628" s="522"/>
      <c r="GV628" s="522">
        <f t="shared" si="201"/>
        <v>0</v>
      </c>
      <c r="GW628" s="522"/>
      <c r="GX628" s="522">
        <f t="shared" si="202"/>
        <v>0</v>
      </c>
      <c r="GY628" s="522"/>
      <c r="GZ628" s="522">
        <f t="shared" si="203"/>
        <v>0</v>
      </c>
      <c r="HA628" s="522"/>
    </row>
    <row r="629" spans="1:209" s="38" customFormat="1" ht="15" customHeight="1">
      <c r="A629" s="18"/>
      <c r="B629" s="51"/>
      <c r="C629" s="48" t="s">
        <v>5027</v>
      </c>
      <c r="D629" s="591" t="str">
        <f>IF(CNGE_2024_M3_Secc1!D377="","",CNGE_2024_M3_Secc1!D377)</f>
        <v/>
      </c>
      <c r="E629" s="592"/>
      <c r="F629" s="592"/>
      <c r="G629" s="592"/>
      <c r="H629" s="592"/>
      <c r="I629" s="592"/>
      <c r="J629" s="592"/>
      <c r="K629" s="592"/>
      <c r="L629" s="592"/>
      <c r="M629" s="592"/>
      <c r="N629" s="593"/>
      <c r="O629" s="103"/>
      <c r="P629" s="103"/>
      <c r="Q629" s="103"/>
      <c r="R629" s="103"/>
      <c r="S629" s="103"/>
      <c r="T629" s="103"/>
      <c r="U629" s="103"/>
      <c r="V629" s="103"/>
      <c r="W629" s="103"/>
      <c r="X629" s="103"/>
      <c r="Y629" s="103"/>
      <c r="Z629" s="103"/>
      <c r="AA629" s="103"/>
      <c r="AB629" s="103"/>
      <c r="AC629" s="103"/>
      <c r="AD629" s="103"/>
      <c r="AE629" s="2"/>
      <c r="AF629" s="169"/>
      <c r="AH629" s="522">
        <f t="shared" si="177"/>
        <v>0</v>
      </c>
      <c r="AI629" s="522"/>
      <c r="AJ629" s="522">
        <f t="shared" si="178"/>
        <v>0</v>
      </c>
      <c r="AK629" s="522"/>
      <c r="AL629" s="524">
        <f t="shared" si="179"/>
        <v>0</v>
      </c>
      <c r="AM629" s="526"/>
      <c r="AN629" s="522">
        <f t="shared" si="180"/>
        <v>0</v>
      </c>
      <c r="AO629" s="522"/>
      <c r="AP629" s="711"/>
      <c r="AQ629" s="522">
        <f t="shared" si="181"/>
        <v>0</v>
      </c>
      <c r="AR629" s="522"/>
      <c r="AS629" s="522">
        <f t="shared" si="182"/>
        <v>0</v>
      </c>
      <c r="AT629" s="522"/>
      <c r="AU629" s="524">
        <f t="shared" si="183"/>
        <v>0</v>
      </c>
      <c r="AV629" s="526"/>
      <c r="AW629" s="522">
        <f t="shared" si="184"/>
        <v>0</v>
      </c>
      <c r="AX629" s="522"/>
      <c r="AY629" s="711"/>
      <c r="AZ629" s="522">
        <f t="shared" si="185"/>
        <v>0</v>
      </c>
      <c r="BA629" s="522"/>
      <c r="BB629" s="522">
        <f t="shared" si="186"/>
        <v>0</v>
      </c>
      <c r="BC629" s="522"/>
      <c r="BD629" s="524">
        <f t="shared" si="187"/>
        <v>0</v>
      </c>
      <c r="BE629" s="526"/>
      <c r="BF629" s="522">
        <f t="shared" si="188"/>
        <v>0</v>
      </c>
      <c r="BG629" s="522"/>
      <c r="BH629" s="711"/>
      <c r="BI629" s="524">
        <f t="shared" si="189"/>
        <v>0</v>
      </c>
      <c r="BJ629" s="526"/>
      <c r="BK629" s="524">
        <f t="shared" si="190"/>
        <v>0</v>
      </c>
      <c r="BL629" s="526"/>
      <c r="BM629" s="524">
        <f t="shared" si="191"/>
        <v>0</v>
      </c>
      <c r="BN629" s="526"/>
      <c r="BO629" s="524">
        <f t="shared" si="192"/>
        <v>0</v>
      </c>
      <c r="BP629" s="526"/>
      <c r="BQ629" s="711"/>
      <c r="BR629" s="114">
        <f t="shared" si="193"/>
        <v>0</v>
      </c>
      <c r="BS629" s="113" t="str">
        <f>IF(BR629=0,"", IF(SUM($BR$602:BR629)=1,BT629, IF($BR$633&gt;SUM($BR$602:BR629),_xlfn.CONCAT(", ",BT629), IF($BR$633=SUM($BR$602:BR629),_xlfn.CONCAT(" y ",BT629,".")))))</f>
        <v/>
      </c>
      <c r="BT629" s="119">
        <f t="shared" si="194"/>
        <v>27</v>
      </c>
      <c r="GH629" s="522">
        <v>27</v>
      </c>
      <c r="GI629" s="522"/>
      <c r="GJ629" s="522">
        <f t="shared" si="195"/>
        <v>0</v>
      </c>
      <c r="GK629" s="522"/>
      <c r="GL629" s="522">
        <f t="shared" si="196"/>
        <v>0</v>
      </c>
      <c r="GM629" s="522"/>
      <c r="GN629" s="522">
        <f t="shared" si="197"/>
        <v>0</v>
      </c>
      <c r="GO629" s="522"/>
      <c r="GP629" s="522">
        <f t="shared" si="198"/>
        <v>0</v>
      </c>
      <c r="GQ629" s="522"/>
      <c r="GR629" s="522">
        <f t="shared" si="199"/>
        <v>0</v>
      </c>
      <c r="GS629" s="522"/>
      <c r="GT629" s="522">
        <f t="shared" si="200"/>
        <v>0</v>
      </c>
      <c r="GU629" s="522"/>
      <c r="GV629" s="522">
        <f t="shared" si="201"/>
        <v>0</v>
      </c>
      <c r="GW629" s="522"/>
      <c r="GX629" s="522">
        <f t="shared" si="202"/>
        <v>0</v>
      </c>
      <c r="GY629" s="522"/>
      <c r="GZ629" s="522">
        <f t="shared" si="203"/>
        <v>0</v>
      </c>
      <c r="HA629" s="522"/>
    </row>
    <row r="630" spans="1:209" s="38" customFormat="1" ht="15" customHeight="1">
      <c r="A630" s="18"/>
      <c r="B630" s="51"/>
      <c r="C630" s="48" t="s">
        <v>5028</v>
      </c>
      <c r="D630" s="591" t="str">
        <f>IF(CNGE_2024_M3_Secc1!D378="","",CNGE_2024_M3_Secc1!D378)</f>
        <v/>
      </c>
      <c r="E630" s="592"/>
      <c r="F630" s="592"/>
      <c r="G630" s="592"/>
      <c r="H630" s="592"/>
      <c r="I630" s="592"/>
      <c r="J630" s="592"/>
      <c r="K630" s="592"/>
      <c r="L630" s="592"/>
      <c r="M630" s="592"/>
      <c r="N630" s="593"/>
      <c r="O630" s="103"/>
      <c r="P630" s="103"/>
      <c r="Q630" s="103"/>
      <c r="R630" s="103"/>
      <c r="S630" s="103"/>
      <c r="T630" s="103"/>
      <c r="U630" s="103"/>
      <c r="V630" s="103"/>
      <c r="W630" s="103"/>
      <c r="X630" s="103"/>
      <c r="Y630" s="103"/>
      <c r="Z630" s="103"/>
      <c r="AA630" s="103"/>
      <c r="AB630" s="103"/>
      <c r="AC630" s="103"/>
      <c r="AD630" s="103"/>
      <c r="AE630" s="2"/>
      <c r="AF630" s="169"/>
      <c r="AH630" s="522">
        <f t="shared" si="177"/>
        <v>0</v>
      </c>
      <c r="AI630" s="522"/>
      <c r="AJ630" s="522">
        <f t="shared" si="178"/>
        <v>0</v>
      </c>
      <c r="AK630" s="522"/>
      <c r="AL630" s="524">
        <f t="shared" si="179"/>
        <v>0</v>
      </c>
      <c r="AM630" s="526"/>
      <c r="AN630" s="522">
        <f t="shared" si="180"/>
        <v>0</v>
      </c>
      <c r="AO630" s="522"/>
      <c r="AP630" s="711"/>
      <c r="AQ630" s="522">
        <f t="shared" si="181"/>
        <v>0</v>
      </c>
      <c r="AR630" s="522"/>
      <c r="AS630" s="522">
        <f t="shared" si="182"/>
        <v>0</v>
      </c>
      <c r="AT630" s="522"/>
      <c r="AU630" s="524">
        <f t="shared" si="183"/>
        <v>0</v>
      </c>
      <c r="AV630" s="526"/>
      <c r="AW630" s="522">
        <f t="shared" si="184"/>
        <v>0</v>
      </c>
      <c r="AX630" s="522"/>
      <c r="AY630" s="711"/>
      <c r="AZ630" s="522">
        <f t="shared" si="185"/>
        <v>0</v>
      </c>
      <c r="BA630" s="522"/>
      <c r="BB630" s="522">
        <f t="shared" si="186"/>
        <v>0</v>
      </c>
      <c r="BC630" s="522"/>
      <c r="BD630" s="524">
        <f t="shared" si="187"/>
        <v>0</v>
      </c>
      <c r="BE630" s="526"/>
      <c r="BF630" s="522">
        <f t="shared" si="188"/>
        <v>0</v>
      </c>
      <c r="BG630" s="522"/>
      <c r="BH630" s="711"/>
      <c r="BI630" s="524">
        <f t="shared" si="189"/>
        <v>0</v>
      </c>
      <c r="BJ630" s="526"/>
      <c r="BK630" s="524">
        <f t="shared" si="190"/>
        <v>0</v>
      </c>
      <c r="BL630" s="526"/>
      <c r="BM630" s="524">
        <f t="shared" si="191"/>
        <v>0</v>
      </c>
      <c r="BN630" s="526"/>
      <c r="BO630" s="524">
        <f t="shared" si="192"/>
        <v>0</v>
      </c>
      <c r="BP630" s="526"/>
      <c r="BQ630" s="711"/>
      <c r="BR630" s="114">
        <f t="shared" si="193"/>
        <v>0</v>
      </c>
      <c r="BS630" s="113" t="str">
        <f>IF(BR630=0,"", IF(SUM($BR$602:BR630)=1,BT630, IF($BR$633&gt;SUM($BR$602:BR630),_xlfn.CONCAT(", ",BT630), IF($BR$633=SUM($BR$602:BR630),_xlfn.CONCAT(" y ",BT630,".")))))</f>
        <v/>
      </c>
      <c r="BT630" s="119">
        <f t="shared" si="194"/>
        <v>28</v>
      </c>
      <c r="GH630" s="522">
        <v>28</v>
      </c>
      <c r="GI630" s="522"/>
      <c r="GJ630" s="522">
        <f t="shared" si="195"/>
        <v>0</v>
      </c>
      <c r="GK630" s="522"/>
      <c r="GL630" s="522">
        <f t="shared" si="196"/>
        <v>0</v>
      </c>
      <c r="GM630" s="522"/>
      <c r="GN630" s="522">
        <f t="shared" si="197"/>
        <v>0</v>
      </c>
      <c r="GO630" s="522"/>
      <c r="GP630" s="522">
        <f t="shared" si="198"/>
        <v>0</v>
      </c>
      <c r="GQ630" s="522"/>
      <c r="GR630" s="522">
        <f t="shared" si="199"/>
        <v>0</v>
      </c>
      <c r="GS630" s="522"/>
      <c r="GT630" s="522">
        <f t="shared" si="200"/>
        <v>0</v>
      </c>
      <c r="GU630" s="522"/>
      <c r="GV630" s="522">
        <f t="shared" si="201"/>
        <v>0</v>
      </c>
      <c r="GW630" s="522"/>
      <c r="GX630" s="522">
        <f t="shared" si="202"/>
        <v>0</v>
      </c>
      <c r="GY630" s="522"/>
      <c r="GZ630" s="522">
        <f t="shared" si="203"/>
        <v>0</v>
      </c>
      <c r="HA630" s="522"/>
    </row>
    <row r="631" spans="1:209" s="38" customFormat="1" ht="15" customHeight="1">
      <c r="A631" s="18"/>
      <c r="B631" s="51"/>
      <c r="C631" s="48" t="s">
        <v>5029</v>
      </c>
      <c r="D631" s="591" t="str">
        <f>IF(CNGE_2024_M3_Secc1!D379="","",CNGE_2024_M3_Secc1!D379)</f>
        <v/>
      </c>
      <c r="E631" s="592"/>
      <c r="F631" s="592"/>
      <c r="G631" s="592"/>
      <c r="H631" s="592"/>
      <c r="I631" s="592"/>
      <c r="J631" s="592"/>
      <c r="K631" s="592"/>
      <c r="L631" s="592"/>
      <c r="M631" s="592"/>
      <c r="N631" s="593"/>
      <c r="O631" s="103"/>
      <c r="P631" s="103"/>
      <c r="Q631" s="103"/>
      <c r="R631" s="103"/>
      <c r="S631" s="103"/>
      <c r="T631" s="103"/>
      <c r="U631" s="103"/>
      <c r="V631" s="103"/>
      <c r="W631" s="103"/>
      <c r="X631" s="103"/>
      <c r="Y631" s="103"/>
      <c r="Z631" s="103"/>
      <c r="AA631" s="103"/>
      <c r="AB631" s="103"/>
      <c r="AC631" s="103"/>
      <c r="AD631" s="103"/>
      <c r="AE631" s="2"/>
      <c r="AF631" s="169"/>
      <c r="AH631" s="522">
        <f t="shared" si="177"/>
        <v>0</v>
      </c>
      <c r="AI631" s="522"/>
      <c r="AJ631" s="522">
        <f t="shared" si="178"/>
        <v>0</v>
      </c>
      <c r="AK631" s="522"/>
      <c r="AL631" s="524">
        <f t="shared" si="179"/>
        <v>0</v>
      </c>
      <c r="AM631" s="526"/>
      <c r="AN631" s="522">
        <f t="shared" si="180"/>
        <v>0</v>
      </c>
      <c r="AO631" s="522"/>
      <c r="AP631" s="711"/>
      <c r="AQ631" s="522">
        <f t="shared" si="181"/>
        <v>0</v>
      </c>
      <c r="AR631" s="522"/>
      <c r="AS631" s="522">
        <f t="shared" si="182"/>
        <v>0</v>
      </c>
      <c r="AT631" s="522"/>
      <c r="AU631" s="524">
        <f t="shared" si="183"/>
        <v>0</v>
      </c>
      <c r="AV631" s="526"/>
      <c r="AW631" s="522">
        <f t="shared" si="184"/>
        <v>0</v>
      </c>
      <c r="AX631" s="522"/>
      <c r="AY631" s="711"/>
      <c r="AZ631" s="522">
        <f t="shared" si="185"/>
        <v>0</v>
      </c>
      <c r="BA631" s="522"/>
      <c r="BB631" s="522">
        <f t="shared" si="186"/>
        <v>0</v>
      </c>
      <c r="BC631" s="522"/>
      <c r="BD631" s="524">
        <f t="shared" si="187"/>
        <v>0</v>
      </c>
      <c r="BE631" s="526"/>
      <c r="BF631" s="522">
        <f t="shared" si="188"/>
        <v>0</v>
      </c>
      <c r="BG631" s="522"/>
      <c r="BH631" s="711"/>
      <c r="BI631" s="524">
        <f t="shared" si="189"/>
        <v>0</v>
      </c>
      <c r="BJ631" s="526"/>
      <c r="BK631" s="524">
        <f t="shared" si="190"/>
        <v>0</v>
      </c>
      <c r="BL631" s="526"/>
      <c r="BM631" s="524">
        <f t="shared" si="191"/>
        <v>0</v>
      </c>
      <c r="BN631" s="526"/>
      <c r="BO631" s="524">
        <f t="shared" si="192"/>
        <v>0</v>
      </c>
      <c r="BP631" s="526"/>
      <c r="BQ631" s="711"/>
      <c r="BR631" s="114">
        <f t="shared" si="193"/>
        <v>0</v>
      </c>
      <c r="BS631" s="113" t="str">
        <f>IF(BR631=0,"", IF(SUM($BR$602:BR631)=1,BT631, IF($BR$633&gt;SUM($BR$602:BR631),_xlfn.CONCAT(", ",BT631), IF($BR$633=SUM($BR$602:BR631),_xlfn.CONCAT(" y ",BT631,".")))))</f>
        <v/>
      </c>
      <c r="BT631" s="119">
        <f t="shared" si="194"/>
        <v>29</v>
      </c>
      <c r="GH631" s="522">
        <v>29</v>
      </c>
      <c r="GI631" s="522"/>
      <c r="GJ631" s="522">
        <f t="shared" si="195"/>
        <v>0</v>
      </c>
      <c r="GK631" s="522"/>
      <c r="GL631" s="522">
        <f t="shared" si="196"/>
        <v>0</v>
      </c>
      <c r="GM631" s="522"/>
      <c r="GN631" s="522">
        <f t="shared" si="197"/>
        <v>0</v>
      </c>
      <c r="GO631" s="522"/>
      <c r="GP631" s="522">
        <f t="shared" si="198"/>
        <v>0</v>
      </c>
      <c r="GQ631" s="522"/>
      <c r="GR631" s="522">
        <f t="shared" si="199"/>
        <v>0</v>
      </c>
      <c r="GS631" s="522"/>
      <c r="GT631" s="522">
        <f t="shared" si="200"/>
        <v>0</v>
      </c>
      <c r="GU631" s="522"/>
      <c r="GV631" s="522">
        <f t="shared" si="201"/>
        <v>0</v>
      </c>
      <c r="GW631" s="522"/>
      <c r="GX631" s="522">
        <f t="shared" si="202"/>
        <v>0</v>
      </c>
      <c r="GY631" s="522"/>
      <c r="GZ631" s="522">
        <f t="shared" si="203"/>
        <v>0</v>
      </c>
      <c r="HA631" s="522"/>
    </row>
    <row r="632" spans="1:209" s="38" customFormat="1" ht="15" customHeight="1">
      <c r="A632" s="18"/>
      <c r="B632" s="51"/>
      <c r="C632" s="48" t="s">
        <v>5030</v>
      </c>
      <c r="D632" s="591" t="str">
        <f>IF(CNGE_2024_M3_Secc1!D380="","",CNGE_2024_M3_Secc1!D380)</f>
        <v/>
      </c>
      <c r="E632" s="592"/>
      <c r="F632" s="592"/>
      <c r="G632" s="592"/>
      <c r="H632" s="592"/>
      <c r="I632" s="592"/>
      <c r="J632" s="592"/>
      <c r="K632" s="592"/>
      <c r="L632" s="592"/>
      <c r="M632" s="592"/>
      <c r="N632" s="593"/>
      <c r="O632" s="103"/>
      <c r="P632" s="103"/>
      <c r="Q632" s="103"/>
      <c r="R632" s="103"/>
      <c r="S632" s="103"/>
      <c r="T632" s="103"/>
      <c r="U632" s="103"/>
      <c r="V632" s="103"/>
      <c r="W632" s="103"/>
      <c r="X632" s="103"/>
      <c r="Y632" s="103"/>
      <c r="Z632" s="103"/>
      <c r="AA632" s="103"/>
      <c r="AB632" s="103"/>
      <c r="AC632" s="103"/>
      <c r="AD632" s="103"/>
      <c r="AE632" s="2"/>
      <c r="AF632" s="169"/>
      <c r="AH632" s="522">
        <f t="shared" si="177"/>
        <v>0</v>
      </c>
      <c r="AI632" s="522"/>
      <c r="AJ632" s="522">
        <f t="shared" si="178"/>
        <v>0</v>
      </c>
      <c r="AK632" s="522"/>
      <c r="AL632" s="524">
        <f t="shared" si="179"/>
        <v>0</v>
      </c>
      <c r="AM632" s="526"/>
      <c r="AN632" s="522">
        <f t="shared" si="180"/>
        <v>0</v>
      </c>
      <c r="AO632" s="522"/>
      <c r="AP632" s="711"/>
      <c r="AQ632" s="522">
        <f t="shared" si="181"/>
        <v>0</v>
      </c>
      <c r="AR632" s="522"/>
      <c r="AS632" s="522">
        <f t="shared" si="182"/>
        <v>0</v>
      </c>
      <c r="AT632" s="522"/>
      <c r="AU632" s="524">
        <f t="shared" si="183"/>
        <v>0</v>
      </c>
      <c r="AV632" s="526"/>
      <c r="AW632" s="522">
        <f t="shared" si="184"/>
        <v>0</v>
      </c>
      <c r="AX632" s="522"/>
      <c r="AY632" s="711"/>
      <c r="AZ632" s="522">
        <f t="shared" si="185"/>
        <v>0</v>
      </c>
      <c r="BA632" s="522"/>
      <c r="BB632" s="522">
        <f t="shared" si="186"/>
        <v>0</v>
      </c>
      <c r="BC632" s="522"/>
      <c r="BD632" s="524">
        <f t="shared" si="187"/>
        <v>0</v>
      </c>
      <c r="BE632" s="526"/>
      <c r="BF632" s="522">
        <f t="shared" si="188"/>
        <v>0</v>
      </c>
      <c r="BG632" s="522"/>
      <c r="BH632" s="711"/>
      <c r="BI632" s="524">
        <f t="shared" si="189"/>
        <v>0</v>
      </c>
      <c r="BJ632" s="526"/>
      <c r="BK632" s="524">
        <f t="shared" si="190"/>
        <v>0</v>
      </c>
      <c r="BL632" s="526"/>
      <c r="BM632" s="524">
        <f t="shared" si="191"/>
        <v>0</v>
      </c>
      <c r="BN632" s="526"/>
      <c r="BO632" s="524">
        <f t="shared" si="192"/>
        <v>0</v>
      </c>
      <c r="BP632" s="526"/>
      <c r="BQ632" s="711"/>
      <c r="BR632" s="114">
        <f t="shared" si="193"/>
        <v>0</v>
      </c>
      <c r="BS632" s="113" t="str">
        <f>IF(BR632=0,"", IF(SUM($BR$602:BR632)=1,BT632, IF($BR$633&gt;SUM($BR$602:BR632),_xlfn.CONCAT(", ",BT632), IF($BR$633=SUM($BR$602:BR632),_xlfn.CONCAT(" y ",BT632,".")))))</f>
        <v/>
      </c>
      <c r="BT632" s="119">
        <f t="shared" si="194"/>
        <v>30</v>
      </c>
      <c r="GH632" s="522">
        <v>30</v>
      </c>
      <c r="GI632" s="522"/>
      <c r="GJ632" s="522">
        <f t="shared" ref="GJ632" si="204">IF($AH$577=$AJ$577,0,IF(OR(AND(D632="",$BV$602=0,COUNTBLANK(O632:R632)=4),AND(D632&lt;&gt;"",$BV$602=0,COUNTBLANK(O632:R632)=0),AND(D632="",$BV$602=1,COUNTBLANK(O632:R632)=4),AND(D632&lt;&gt;"",$BV$602=1,COUNTBLANK(O632:R632)=4)),0,1))</f>
        <v>0</v>
      </c>
      <c r="GK632" s="522"/>
      <c r="GL632" s="522">
        <f t="shared" ref="GL632" si="205">IF($AH$577=$AJ$577,0,IF(OR(AND(D632="",$BY$602=0,COUNTBLANK(W632:Z632)=4),AND(D632&lt;&gt;"",$BY$602=0,COUNTBLANK(W632:Z632)=0),AND(D632="",$BY$602=1,COUNTBLANK(W632:Z632)=4),AND(D632&lt;&gt;"",$BY$602=1,COUNTBLANK(W632:Z632)=4)),0,1))</f>
        <v>0</v>
      </c>
      <c r="GM632" s="522"/>
      <c r="GN632" s="522">
        <f t="shared" ref="GN632" si="206">IF($AH$577=$AJ$577,0,IF(OR(AND(D632="",$CB$602=0,COUNTBLANK(O671:R671)=4),AND(D632&lt;&gt;"",$CB$602=0,COUNTBLANK(O671:R671)=0),AND(D632="",$CB$602=1,COUNTBLANK(O671:R671)=4),AND(D632&lt;&gt;"",$CB$602=1,COUNTBLANK(O671:R671)=4)),0,1))</f>
        <v>0</v>
      </c>
      <c r="GO632" s="522"/>
      <c r="GP632" s="522">
        <f t="shared" ref="GP632" si="207">IF($AH$577=$AJ$577,0,IF(OR(AND(D632="",$CE$602=0,COUNTBLANK(W671:Z671)=4),AND(D632&lt;&gt;"",$CE$602=0,COUNTBLANK(W671:Z671)=0),AND(D632="",$CE$602=1,COUNTBLANK(W671:Z671)=4),AND(D632&lt;&gt;"",$CE$602=1,COUNTBLANK(W671:Z671)=4)),0,1))</f>
        <v>0</v>
      </c>
      <c r="GQ632" s="522"/>
      <c r="GR632" s="522">
        <f t="shared" ref="GR632" si="208">IF($AH$577=$AJ$577,0,IF(OR(AND(D632="",$CH$602=0,COUNTBLANK(S632:V632)=4),AND(D632&lt;&gt;"",$CH$602=0,COUNTBLANK(S632:V632)=0),AND(D632="",$CH$602=1,COUNTBLANK(S632:V632)=4),AND(D632&lt;&gt;"",$CH$602=1,COUNTBLANK(S632:V632)=4)),0,1))</f>
        <v>0</v>
      </c>
      <c r="GS632" s="522"/>
      <c r="GT632" s="522">
        <f t="shared" ref="GT632" si="209">IF($AH$577=$AJ$577,0,IF(OR(AND(D632="",$CK$602=0,COUNTBLANK(AA632:AD632)=4),AND(D632&lt;&gt;"",$CK$602=0,COUNTBLANK(AA632:AD632)=0),AND(D632="",$CK$602=1,COUNTBLANK(AA632:AD632)=4),AND(D632&lt;&gt;"",$CK$602=1,COUNTBLANK(AA632:AD632)=4)),0,1))</f>
        <v>0</v>
      </c>
      <c r="GU632" s="522"/>
      <c r="GV632" s="522">
        <f t="shared" ref="GV632" si="210">IF($AH$577=$AJ$577,0,IF(OR(AND(D632="",$CN$602=0,COUNTBLANK(S671:V671)=4),AND(D632&lt;&gt;"",$CN$602=0,COUNTBLANK(S671:V671)=0),AND(D632="",$CN$602=1,COUNTBLANK(S671:V671)=4),AND(D632&lt;&gt;"",$CN$602=1,COUNTBLANK(S671:V671)=4)),0,1))</f>
        <v>0</v>
      </c>
      <c r="GW632" s="522"/>
      <c r="GX632" s="522">
        <f t="shared" ref="GX632" si="211">IF($AH$577=$AJ$577,0,IF(OR(AND(D632="",$CQ$602=0,COUNTBLANK(AA671:AD671)=4),AND(D632&lt;&gt;"",$CQ$602=0,COUNTBLANK(AA671:AD671)=0),AND(D632="",$CQ$602=1,COUNTBLANK(AA671:AD671)=4),AND(D632&lt;&gt;"",$CQ$602=1,COUNTBLANK(AA671:AD671)=4)),0,1))</f>
        <v>0</v>
      </c>
      <c r="GY632" s="522"/>
      <c r="GZ632" s="522">
        <f t="shared" si="203"/>
        <v>0</v>
      </c>
      <c r="HA632" s="522"/>
    </row>
    <row r="633" spans="1:209" s="38" customFormat="1" ht="15" customHeight="1">
      <c r="A633" s="17"/>
      <c r="B633" s="17"/>
      <c r="C633" s="17"/>
      <c r="D633" s="17"/>
      <c r="E633" s="17"/>
      <c r="N633" s="49" t="s">
        <v>5115</v>
      </c>
      <c r="O633" s="135">
        <f>IF(AND(SUM(O602:O632)=0,COUNTIF(O602:O632,"NS")&gt;0),"NS",
IF(AND(SUM(O602:O632)=0,COUNTIF(O602:O632,0)&gt;0),0,
IF(AND(SUM(O602:O632)=0,COUNTIF(O602:O632,"NA")&gt;0),"NA",
SUM(O602:O632))))</f>
        <v>0</v>
      </c>
      <c r="P633" s="135">
        <f t="shared" ref="P633:AD633" si="212">IF(AND(SUM(P602:P632)=0,COUNTIF(P602:P632,"NS")&gt;0),"NS",
IF(AND(SUM(P602:P632)=0,COUNTIF(P602:P632,0)&gt;0),0,
IF(AND(SUM(P602:P632)=0,COUNTIF(P602:P632,"NA")&gt;0),"NA",
SUM(P602:P632))))</f>
        <v>0</v>
      </c>
      <c r="Q633" s="135">
        <f t="shared" si="212"/>
        <v>0</v>
      </c>
      <c r="R633" s="135">
        <f t="shared" si="212"/>
        <v>0</v>
      </c>
      <c r="S633" s="135">
        <f t="shared" si="212"/>
        <v>0</v>
      </c>
      <c r="T633" s="135">
        <f t="shared" si="212"/>
        <v>0</v>
      </c>
      <c r="U633" s="135">
        <f t="shared" si="212"/>
        <v>0</v>
      </c>
      <c r="V633" s="135">
        <f t="shared" si="212"/>
        <v>0</v>
      </c>
      <c r="W633" s="135">
        <f t="shared" si="212"/>
        <v>0</v>
      </c>
      <c r="X633" s="135">
        <f t="shared" si="212"/>
        <v>0</v>
      </c>
      <c r="Y633" s="135">
        <f t="shared" si="212"/>
        <v>0</v>
      </c>
      <c r="Z633" s="135">
        <f t="shared" si="212"/>
        <v>0</v>
      </c>
      <c r="AA633" s="135">
        <f t="shared" si="212"/>
        <v>0</v>
      </c>
      <c r="AB633" s="135">
        <f t="shared" si="212"/>
        <v>0</v>
      </c>
      <c r="AC633" s="135">
        <f t="shared" si="212"/>
        <v>0</v>
      </c>
      <c r="AD633" s="135">
        <f t="shared" si="212"/>
        <v>0</v>
      </c>
      <c r="AE633" s="2"/>
      <c r="AF633" s="169"/>
      <c r="BR633" s="136">
        <f>SUM(BR602:BR632)</f>
        <v>0</v>
      </c>
      <c r="BS633" s="148" t="str">
        <f>IF(BR633=0,"", IF(BR633=1,VLOOKUP(1,BR602:BS632,1,FALSE), IF(BR633&gt;1,_xlfn.CONCAT(BS602:BS632),"")))</f>
        <v/>
      </c>
      <c r="GZ633" s="573">
        <f>SUM(GZ602:HA632)</f>
        <v>0</v>
      </c>
      <c r="HA633" s="573"/>
    </row>
    <row r="634" spans="1:209" s="38" customFormat="1" ht="15" customHeight="1">
      <c r="A634" s="17"/>
      <c r="B634" s="17"/>
      <c r="C634" s="17"/>
      <c r="D634" s="17"/>
      <c r="E634" s="17"/>
      <c r="F634" s="17"/>
      <c r="G634" s="17"/>
      <c r="H634" s="17"/>
      <c r="I634" s="17"/>
      <c r="J634" s="17"/>
      <c r="K634" s="17"/>
      <c r="L634" s="17"/>
      <c r="M634" s="17"/>
      <c r="N634" s="17"/>
      <c r="O634" s="17"/>
      <c r="P634" s="17"/>
      <c r="Q634" s="17"/>
      <c r="R634" s="17"/>
      <c r="S634" s="17"/>
      <c r="T634" s="17"/>
      <c r="U634" s="17"/>
      <c r="V634" s="17"/>
      <c r="W634" s="17"/>
      <c r="X634" s="17"/>
      <c r="Y634" s="17"/>
      <c r="Z634" s="17"/>
      <c r="AA634" s="17"/>
      <c r="AB634" s="17"/>
      <c r="AC634" s="17"/>
      <c r="AD634" s="17"/>
      <c r="AE634" s="2"/>
      <c r="AF634" s="169"/>
    </row>
    <row r="635" spans="1:209" s="38" customFormat="1" ht="15" customHeight="1">
      <c r="A635" s="17"/>
      <c r="B635" s="17"/>
      <c r="C635" s="17"/>
      <c r="D635" s="17"/>
      <c r="E635" s="17"/>
      <c r="F635" s="17"/>
      <c r="G635" s="17"/>
      <c r="H635" s="17"/>
      <c r="I635" s="17"/>
      <c r="J635" s="17"/>
      <c r="K635" s="17"/>
      <c r="L635" s="17"/>
      <c r="M635" s="17"/>
      <c r="N635" s="17"/>
      <c r="O635" s="17"/>
      <c r="P635" s="17"/>
      <c r="Q635" s="17"/>
      <c r="R635" s="17"/>
      <c r="S635" s="17"/>
      <c r="T635" s="17"/>
      <c r="U635" s="17"/>
      <c r="V635" s="17"/>
      <c r="W635" s="17"/>
      <c r="X635" s="17"/>
      <c r="Y635" s="17"/>
      <c r="Z635" s="17"/>
      <c r="AA635" s="904" t="s">
        <v>5590</v>
      </c>
      <c r="AB635" s="904"/>
      <c r="AC635" s="904"/>
      <c r="AD635" s="904"/>
      <c r="AE635" s="2"/>
      <c r="AF635" s="169"/>
    </row>
    <row r="636" spans="1:209" s="38" customFormat="1" ht="24" customHeight="1">
      <c r="A636" s="17"/>
      <c r="B636" s="17"/>
      <c r="C636" s="604" t="s">
        <v>5280</v>
      </c>
      <c r="D636" s="605"/>
      <c r="E636" s="605"/>
      <c r="F636" s="605"/>
      <c r="G636" s="605"/>
      <c r="H636" s="605"/>
      <c r="I636" s="605"/>
      <c r="J636" s="605"/>
      <c r="K636" s="605"/>
      <c r="L636" s="605"/>
      <c r="M636" s="605"/>
      <c r="N636" s="606"/>
      <c r="O636" s="445" t="s">
        <v>6595</v>
      </c>
      <c r="P636" s="445"/>
      <c r="Q636" s="445"/>
      <c r="R636" s="445"/>
      <c r="S636" s="445"/>
      <c r="T636" s="445"/>
      <c r="U636" s="445"/>
      <c r="V636" s="445"/>
      <c r="W636" s="445"/>
      <c r="X636" s="445"/>
      <c r="Y636" s="445"/>
      <c r="Z636" s="445"/>
      <c r="AA636" s="445"/>
      <c r="AB636" s="445"/>
      <c r="AC636" s="445"/>
      <c r="AD636" s="445"/>
      <c r="AE636" s="2"/>
      <c r="AF636" s="169"/>
    </row>
    <row r="637" spans="1:209" s="38" customFormat="1" ht="15" customHeight="1">
      <c r="A637" s="17"/>
      <c r="B637" s="17"/>
      <c r="C637" s="816"/>
      <c r="D637" s="817"/>
      <c r="E637" s="817"/>
      <c r="F637" s="817"/>
      <c r="G637" s="817"/>
      <c r="H637" s="817"/>
      <c r="I637" s="817"/>
      <c r="J637" s="817"/>
      <c r="K637" s="817"/>
      <c r="L637" s="817"/>
      <c r="M637" s="817"/>
      <c r="N637" s="818"/>
      <c r="O637" s="460" t="s">
        <v>6371</v>
      </c>
      <c r="P637" s="461"/>
      <c r="Q637" s="461"/>
      <c r="R637" s="461"/>
      <c r="S637" s="461"/>
      <c r="T637" s="461"/>
      <c r="U637" s="461"/>
      <c r="V637" s="461"/>
      <c r="W637" s="461"/>
      <c r="X637" s="461"/>
      <c r="Y637" s="461"/>
      <c r="Z637" s="461"/>
      <c r="AA637" s="461"/>
      <c r="AB637" s="461"/>
      <c r="AC637" s="461"/>
      <c r="AD637" s="462"/>
      <c r="AE637" s="2"/>
      <c r="AF637" s="169"/>
    </row>
    <row r="638" spans="1:209" s="38" customFormat="1" ht="24" customHeight="1">
      <c r="A638" s="17"/>
      <c r="B638" s="17"/>
      <c r="C638" s="816"/>
      <c r="D638" s="817"/>
      <c r="E638" s="817"/>
      <c r="F638" s="817"/>
      <c r="G638" s="817"/>
      <c r="H638" s="817"/>
      <c r="I638" s="817"/>
      <c r="J638" s="817"/>
      <c r="K638" s="817"/>
      <c r="L638" s="817"/>
      <c r="M638" s="817"/>
      <c r="N638" s="818"/>
      <c r="O638" s="460" t="s">
        <v>6375</v>
      </c>
      <c r="P638" s="461"/>
      <c r="Q638" s="461"/>
      <c r="R638" s="461"/>
      <c r="S638" s="461"/>
      <c r="T638" s="461"/>
      <c r="U638" s="461"/>
      <c r="V638" s="462"/>
      <c r="W638" s="460" t="s">
        <v>6348</v>
      </c>
      <c r="X638" s="461"/>
      <c r="Y638" s="461"/>
      <c r="Z638" s="461"/>
      <c r="AA638" s="461"/>
      <c r="AB638" s="461"/>
      <c r="AC638" s="461"/>
      <c r="AD638" s="462"/>
      <c r="AE638" s="2"/>
      <c r="AF638" s="169"/>
    </row>
    <row r="639" spans="1:209" s="38" customFormat="1" ht="15" customHeight="1">
      <c r="A639" s="17"/>
      <c r="B639" s="17"/>
      <c r="C639" s="816"/>
      <c r="D639" s="817"/>
      <c r="E639" s="817"/>
      <c r="F639" s="817"/>
      <c r="G639" s="817"/>
      <c r="H639" s="817"/>
      <c r="I639" s="817"/>
      <c r="J639" s="817"/>
      <c r="K639" s="817"/>
      <c r="L639" s="817"/>
      <c r="M639" s="817"/>
      <c r="N639" s="818"/>
      <c r="O639" s="450" t="s">
        <v>6403</v>
      </c>
      <c r="P639" s="450"/>
      <c r="Q639" s="450"/>
      <c r="R639" s="450"/>
      <c r="S639" s="450" t="s">
        <v>6404</v>
      </c>
      <c r="T639" s="450"/>
      <c r="U639" s="450"/>
      <c r="V639" s="450"/>
      <c r="W639" s="450" t="s">
        <v>6403</v>
      </c>
      <c r="X639" s="450"/>
      <c r="Y639" s="450"/>
      <c r="Z639" s="450"/>
      <c r="AA639" s="450" t="s">
        <v>6404</v>
      </c>
      <c r="AB639" s="450"/>
      <c r="AC639" s="450"/>
      <c r="AD639" s="450"/>
      <c r="AE639" s="2"/>
      <c r="AF639" s="169"/>
      <c r="AH639" s="522" t="s">
        <v>6542</v>
      </c>
      <c r="AI639" s="522"/>
      <c r="AJ639" s="522"/>
      <c r="AK639" s="522"/>
      <c r="AL639" s="522"/>
      <c r="AM639" s="522"/>
      <c r="AN639" s="522"/>
      <c r="AO639" s="522"/>
      <c r="AP639" s="711"/>
      <c r="AQ639" s="522" t="s">
        <v>6543</v>
      </c>
      <c r="AR639" s="522"/>
      <c r="AS639" s="522"/>
      <c r="AT639" s="522"/>
      <c r="AU639" s="522"/>
      <c r="AV639" s="522"/>
      <c r="AW639" s="522"/>
      <c r="AX639" s="522"/>
      <c r="AY639" s="711"/>
      <c r="AZ639" s="522" t="s">
        <v>6549</v>
      </c>
      <c r="BA639" s="522"/>
      <c r="BB639" s="522"/>
      <c r="BC639" s="522"/>
      <c r="BD639" s="522"/>
      <c r="BE639" s="522"/>
      <c r="BF639" s="522"/>
      <c r="BG639" s="522"/>
      <c r="BH639" s="711"/>
      <c r="BI639" s="524" t="s">
        <v>6550</v>
      </c>
      <c r="BJ639" s="525"/>
      <c r="BK639" s="525"/>
      <c r="BL639" s="525"/>
      <c r="BM639" s="525"/>
      <c r="BN639" s="525"/>
      <c r="BO639" s="525"/>
      <c r="BP639" s="526"/>
    </row>
    <row r="640" spans="1:209" s="38" customFormat="1" ht="72" customHeight="1">
      <c r="A640" s="17"/>
      <c r="B640" s="17"/>
      <c r="C640" s="607"/>
      <c r="D640" s="608"/>
      <c r="E640" s="608"/>
      <c r="F640" s="608"/>
      <c r="G640" s="608"/>
      <c r="H640" s="608"/>
      <c r="I640" s="608"/>
      <c r="J640" s="608"/>
      <c r="K640" s="608"/>
      <c r="L640" s="608"/>
      <c r="M640" s="608"/>
      <c r="N640" s="609"/>
      <c r="O640" s="285" t="s">
        <v>5090</v>
      </c>
      <c r="P640" s="287" t="s">
        <v>5757</v>
      </c>
      <c r="Q640" s="287" t="s">
        <v>5758</v>
      </c>
      <c r="R640" s="287" t="s">
        <v>6321</v>
      </c>
      <c r="S640" s="285" t="s">
        <v>5090</v>
      </c>
      <c r="T640" s="287" t="s">
        <v>5757</v>
      </c>
      <c r="U640" s="287" t="s">
        <v>5758</v>
      </c>
      <c r="V640" s="287" t="s">
        <v>6321</v>
      </c>
      <c r="W640" s="285" t="s">
        <v>5090</v>
      </c>
      <c r="X640" s="287" t="s">
        <v>5757</v>
      </c>
      <c r="Y640" s="287" t="s">
        <v>5758</v>
      </c>
      <c r="Z640" s="287" t="s">
        <v>6321</v>
      </c>
      <c r="AA640" s="285" t="s">
        <v>5090</v>
      </c>
      <c r="AB640" s="287" t="s">
        <v>5757</v>
      </c>
      <c r="AC640" s="287" t="s">
        <v>5758</v>
      </c>
      <c r="AD640" s="287" t="s">
        <v>6321</v>
      </c>
      <c r="AE640" s="2"/>
      <c r="AF640" s="169"/>
      <c r="AH640" s="522" t="s">
        <v>5093</v>
      </c>
      <c r="AI640" s="522"/>
      <c r="AJ640" s="522" t="s">
        <v>5094</v>
      </c>
      <c r="AK640" s="522"/>
      <c r="AL640" s="522" t="s">
        <v>5095</v>
      </c>
      <c r="AM640" s="522"/>
      <c r="AN640" s="522" t="s">
        <v>5096</v>
      </c>
      <c r="AO640" s="522"/>
      <c r="AP640" s="711"/>
      <c r="AQ640" s="522" t="s">
        <v>5093</v>
      </c>
      <c r="AR640" s="522"/>
      <c r="AS640" s="522" t="s">
        <v>5094</v>
      </c>
      <c r="AT640" s="522"/>
      <c r="AU640" s="522" t="s">
        <v>5095</v>
      </c>
      <c r="AV640" s="522"/>
      <c r="AW640" s="522" t="s">
        <v>5096</v>
      </c>
      <c r="AX640" s="522"/>
      <c r="AY640" s="711"/>
      <c r="AZ640" s="522" t="s">
        <v>5093</v>
      </c>
      <c r="BA640" s="522"/>
      <c r="BB640" s="522" t="s">
        <v>5094</v>
      </c>
      <c r="BC640" s="522"/>
      <c r="BD640" s="522" t="s">
        <v>5095</v>
      </c>
      <c r="BE640" s="522"/>
      <c r="BF640" s="522" t="s">
        <v>5096</v>
      </c>
      <c r="BG640" s="522"/>
      <c r="BH640" s="711"/>
      <c r="BI640" s="524" t="s">
        <v>5093</v>
      </c>
      <c r="BJ640" s="526"/>
      <c r="BK640" s="524" t="s">
        <v>5094</v>
      </c>
      <c r="BL640" s="526"/>
      <c r="BM640" s="524" t="s">
        <v>5095</v>
      </c>
      <c r="BN640" s="526"/>
      <c r="BO640" s="524" t="s">
        <v>5096</v>
      </c>
      <c r="BP640" s="526"/>
    </row>
    <row r="641" spans="1:68" s="38" customFormat="1" ht="15" customHeight="1">
      <c r="A641" s="17"/>
      <c r="B641" s="17"/>
      <c r="C641" s="48" t="s">
        <v>5846</v>
      </c>
      <c r="D641" s="591" t="s">
        <v>385</v>
      </c>
      <c r="E641" s="592"/>
      <c r="F641" s="592"/>
      <c r="G641" s="592"/>
      <c r="H641" s="592"/>
      <c r="I641" s="592"/>
      <c r="J641" s="592"/>
      <c r="K641" s="592"/>
      <c r="L641" s="592"/>
      <c r="M641" s="592"/>
      <c r="N641" s="593"/>
      <c r="O641" s="103"/>
      <c r="P641" s="103"/>
      <c r="Q641" s="103"/>
      <c r="R641" s="103"/>
      <c r="S641" s="103"/>
      <c r="T641" s="103"/>
      <c r="U641" s="103"/>
      <c r="V641" s="103"/>
      <c r="W641" s="103"/>
      <c r="X641" s="103"/>
      <c r="Y641" s="103"/>
      <c r="Z641" s="103"/>
      <c r="AA641" s="103"/>
      <c r="AB641" s="103"/>
      <c r="AC641" s="103"/>
      <c r="AD641" s="103"/>
      <c r="AE641" s="2"/>
      <c r="AF641" s="169"/>
      <c r="AH641" s="522">
        <f>IF(O641="",0,O641)</f>
        <v>0</v>
      </c>
      <c r="AI641" s="522"/>
      <c r="AJ641" s="522">
        <f>COUNTIF(P641:R641,"NS")</f>
        <v>0</v>
      </c>
      <c r="AK641" s="522"/>
      <c r="AL641" s="524">
        <f>IF(COUNTIF(P641:R641,"NA")=COUNTA($P$601:$R$601),"NA",SUM(P641:R641))</f>
        <v>0</v>
      </c>
      <c r="AM641" s="526"/>
      <c r="AN641" s="522">
        <f>IF($AH$577=$AJ$577,0,IF(OR(AND(AH641=0,AJ641&gt;0),AND(AH641="NS",AL641&gt;0),AND(AH641="NS",AJ641=0,AL641=0)),1,IF(OR(AND(AJ641&gt;=2,AL641&lt;AH641),AND(AH641="NS",AL641=0,AJ641&gt;0),AH641=AL641),0,1)))</f>
        <v>0</v>
      </c>
      <c r="AO641" s="522"/>
      <c r="AP641" s="711"/>
      <c r="AQ641" s="522">
        <f>IF(S641="",0,S641)</f>
        <v>0</v>
      </c>
      <c r="AR641" s="522"/>
      <c r="AS641" s="522">
        <f>COUNTIF(T641:V641,"NS")</f>
        <v>0</v>
      </c>
      <c r="AT641" s="522"/>
      <c r="AU641" s="524">
        <f>IF(COUNTIF(T641:V641,"NA")=COUNTA($T$601:$V$601),"NA",SUM(T641:V641))</f>
        <v>0</v>
      </c>
      <c r="AV641" s="526"/>
      <c r="AW641" s="522">
        <f>IF($AH$577=$AJ$577,0,IF(OR(AND(AQ641=0,AS641&gt;0),AND(AQ641="NS",AU641&gt;0),AND(AQ641="NS",AS641=0,AU641=0)),1,IF(OR(AND(AS641&gt;=2,AU641&lt;AQ641),AND(AQ641="NS",AU641=0,AS641&gt;0),AQ641=AU641),0,1)))</f>
        <v>0</v>
      </c>
      <c r="AX641" s="522"/>
      <c r="AY641" s="711"/>
      <c r="AZ641" s="522">
        <f>IF(W641="",0,W641)</f>
        <v>0</v>
      </c>
      <c r="BA641" s="522"/>
      <c r="BB641" s="522">
        <f>COUNTIF(X641:Z641,"NS")</f>
        <v>0</v>
      </c>
      <c r="BC641" s="522"/>
      <c r="BD641" s="524">
        <f>IF(COUNTIF(X641:Z641,"NA")=COUNTA($X$601:$Z$601),"NA",SUM(X641:Z641))</f>
        <v>0</v>
      </c>
      <c r="BE641" s="526"/>
      <c r="BF641" s="522">
        <f>IF($AH$577=$AJ$577,0,IF(OR(AND(AZ641=0,BB641&gt;0),AND(AZ641="NS",BD641&gt;0),AND(AZ641="NS",BB641=0,BD641=0)),1,IF(OR(AND(BB641&gt;=2,BD641&lt;AZ641),AND(AZ641="NS",BD641=0,BB641&gt;0),AZ641=BD641),0,1)))</f>
        <v>0</v>
      </c>
      <c r="BG641" s="522"/>
      <c r="BH641" s="711"/>
      <c r="BI641" s="524">
        <f>IF(AA641="",0,AA641)</f>
        <v>0</v>
      </c>
      <c r="BJ641" s="526"/>
      <c r="BK641" s="524">
        <f>COUNTIF(AB641:AD641,"NS")</f>
        <v>0</v>
      </c>
      <c r="BL641" s="526"/>
      <c r="BM641" s="524">
        <f>IF(COUNTIF(AB641:AD641,"NA")=COUNTA($AB$601:$AD$601),"NA",SUM(AB641:AD641))</f>
        <v>0</v>
      </c>
      <c r="BN641" s="526"/>
      <c r="BO641" s="524">
        <f>IF($AH$577=$AJ$577,0,IF(OR(AND(BI641=0,BK641&gt;0),AND(BI641="NS",BM641&gt;0),AND(BI641="NS",BK641=0,BM641=0)),1,IF(OR(AND(BK641&gt;=2,BM641&lt;BI641),AND(BI641="NS",BM641=0,BK641&gt;0),BI641=BM641),0,1)))</f>
        <v>0</v>
      </c>
      <c r="BP641" s="526"/>
    </row>
    <row r="642" spans="1:68" s="38" customFormat="1" ht="15" customHeight="1">
      <c r="A642" s="17"/>
      <c r="B642" s="17"/>
      <c r="C642" s="48" t="s">
        <v>4992</v>
      </c>
      <c r="D642" s="591" t="str">
        <f>IF(CNGE_2024_M3_Secc1!D351="","",CNGE_2024_M3_Secc1!D351)</f>
        <v/>
      </c>
      <c r="E642" s="592"/>
      <c r="F642" s="592"/>
      <c r="G642" s="592"/>
      <c r="H642" s="592"/>
      <c r="I642" s="592"/>
      <c r="J642" s="592"/>
      <c r="K642" s="592"/>
      <c r="L642" s="592"/>
      <c r="M642" s="592"/>
      <c r="N642" s="593"/>
      <c r="O642" s="103"/>
      <c r="P642" s="103"/>
      <c r="Q642" s="103"/>
      <c r="R642" s="103"/>
      <c r="S642" s="103"/>
      <c r="T642" s="103"/>
      <c r="U642" s="103"/>
      <c r="V642" s="103"/>
      <c r="W642" s="103"/>
      <c r="X642" s="103"/>
      <c r="Y642" s="103"/>
      <c r="Z642" s="103"/>
      <c r="AA642" s="103"/>
      <c r="AB642" s="103"/>
      <c r="AC642" s="103"/>
      <c r="AD642" s="103"/>
      <c r="AE642" s="2"/>
      <c r="AF642" s="169"/>
      <c r="AH642" s="522">
        <f t="shared" ref="AH642:AH671" si="213">IF(O642="",0,O642)</f>
        <v>0</v>
      </c>
      <c r="AI642" s="522"/>
      <c r="AJ642" s="522">
        <f t="shared" ref="AJ642:AJ671" si="214">COUNTIF(P642:R642,"NS")</f>
        <v>0</v>
      </c>
      <c r="AK642" s="522"/>
      <c r="AL642" s="524">
        <f t="shared" ref="AL642:AL671" si="215">IF(COUNTIF(P642:R642,"NA")=COUNTA($P$601:$R$601),"NA",SUM(P642:R642))</f>
        <v>0</v>
      </c>
      <c r="AM642" s="526"/>
      <c r="AN642" s="522">
        <f t="shared" ref="AN642:AN671" si="216">IF($AH$577=$AJ$577,0,IF(OR(AND(AH642=0,AJ642&gt;0),AND(AH642="NS",AL642&gt;0),AND(AH642="NS",AJ642=0,AL642=0)),1,IF(OR(AND(AJ642&gt;=2,AL642&lt;AH642),AND(AH642="NS",AL642=0,AJ642&gt;0),AH642=AL642),0,1)))</f>
        <v>0</v>
      </c>
      <c r="AO642" s="522"/>
      <c r="AP642" s="711"/>
      <c r="AQ642" s="522">
        <f t="shared" ref="AQ642:AQ671" si="217">IF(S642="",0,S642)</f>
        <v>0</v>
      </c>
      <c r="AR642" s="522"/>
      <c r="AS642" s="522">
        <f t="shared" ref="AS642:AS671" si="218">COUNTIF(T642:V642,"NS")</f>
        <v>0</v>
      </c>
      <c r="AT642" s="522"/>
      <c r="AU642" s="524">
        <f t="shared" ref="AU642:AU671" si="219">IF(COUNTIF(T642:V642,"NA")=COUNTA($T$601:$V$601),"NA",SUM(T642:V642))</f>
        <v>0</v>
      </c>
      <c r="AV642" s="526"/>
      <c r="AW642" s="522">
        <f t="shared" ref="AW642:AW671" si="220">IF($AH$577=$AJ$577,0,IF(OR(AND(AQ642=0,AS642&gt;0),AND(AQ642="NS",AU642&gt;0),AND(AQ642="NS",AS642=0,AU642=0)),1,IF(OR(AND(AS642&gt;=2,AU642&lt;AQ642),AND(AQ642="NS",AU642=0,AS642&gt;0),AQ642=AU642),0,1)))</f>
        <v>0</v>
      </c>
      <c r="AX642" s="522"/>
      <c r="AY642" s="711"/>
      <c r="AZ642" s="522">
        <f t="shared" ref="AZ642:AZ671" si="221">IF(W642="",0,W642)</f>
        <v>0</v>
      </c>
      <c r="BA642" s="522"/>
      <c r="BB642" s="522">
        <f t="shared" ref="BB642:BB671" si="222">COUNTIF(X642:Z642,"NS")</f>
        <v>0</v>
      </c>
      <c r="BC642" s="522"/>
      <c r="BD642" s="524">
        <f t="shared" ref="BD642:BD671" si="223">IF(COUNTIF(X642:Z642,"NA")=COUNTA($X$601:$Z$601),"NA",SUM(X642:Z642))</f>
        <v>0</v>
      </c>
      <c r="BE642" s="526"/>
      <c r="BF642" s="522">
        <f t="shared" ref="BF642:BF671" si="224">IF($AH$577=$AJ$577,0,IF(OR(AND(AZ642=0,BB642&gt;0),AND(AZ642="NS",BD642&gt;0),AND(AZ642="NS",BB642=0,BD642=0)),1,IF(OR(AND(BB642&gt;=2,BD642&lt;AZ642),AND(AZ642="NS",BD642=0,BB642&gt;0),AZ642=BD642),0,1)))</f>
        <v>0</v>
      </c>
      <c r="BG642" s="522"/>
      <c r="BH642" s="711"/>
      <c r="BI642" s="524">
        <f t="shared" ref="BI642:BI671" si="225">IF(AA642="",0,AA642)</f>
        <v>0</v>
      </c>
      <c r="BJ642" s="526"/>
      <c r="BK642" s="524">
        <f t="shared" ref="BK642:BK671" si="226">COUNTIF(AB642:AD642,"NS")</f>
        <v>0</v>
      </c>
      <c r="BL642" s="526"/>
      <c r="BM642" s="524">
        <f t="shared" ref="BM642:BM671" si="227">IF(COUNTIF(AB642:AD642,"NA")=COUNTA($AB$601:$AD$601),"NA",SUM(AB642:AD642))</f>
        <v>0</v>
      </c>
      <c r="BN642" s="526"/>
      <c r="BO642" s="524">
        <f t="shared" ref="BO642:BO671" si="228">IF($AH$577=$AJ$577,0,IF(OR(AND(BI642=0,BK642&gt;0),AND(BI642="NS",BM642&gt;0),AND(BI642="NS",BK642=0,BM642=0)),1,IF(OR(AND(BK642&gt;=2,BM642&lt;BI642),AND(BI642="NS",BM642=0,BK642&gt;0),BI642=BM642),0,1)))</f>
        <v>0</v>
      </c>
      <c r="BP642" s="526"/>
    </row>
    <row r="643" spans="1:68" s="38" customFormat="1" ht="15" customHeight="1">
      <c r="A643" s="17"/>
      <c r="B643" s="17"/>
      <c r="C643" s="48" t="s">
        <v>4994</v>
      </c>
      <c r="D643" s="591" t="str">
        <f>IF(CNGE_2024_M3_Secc1!D352="","",CNGE_2024_M3_Secc1!D352)</f>
        <v/>
      </c>
      <c r="E643" s="592"/>
      <c r="F643" s="592"/>
      <c r="G643" s="592"/>
      <c r="H643" s="592"/>
      <c r="I643" s="592"/>
      <c r="J643" s="592"/>
      <c r="K643" s="592"/>
      <c r="L643" s="592"/>
      <c r="M643" s="592"/>
      <c r="N643" s="593"/>
      <c r="O643" s="103"/>
      <c r="P643" s="103"/>
      <c r="Q643" s="103"/>
      <c r="R643" s="103"/>
      <c r="S643" s="103"/>
      <c r="T643" s="103"/>
      <c r="U643" s="103"/>
      <c r="V643" s="103"/>
      <c r="W643" s="103"/>
      <c r="X643" s="103"/>
      <c r="Y643" s="103"/>
      <c r="Z643" s="103"/>
      <c r="AA643" s="103"/>
      <c r="AB643" s="103"/>
      <c r="AC643" s="103"/>
      <c r="AD643" s="103"/>
      <c r="AE643" s="2"/>
      <c r="AF643" s="169"/>
      <c r="AH643" s="522">
        <f t="shared" si="213"/>
        <v>0</v>
      </c>
      <c r="AI643" s="522"/>
      <c r="AJ643" s="522">
        <f t="shared" si="214"/>
        <v>0</v>
      </c>
      <c r="AK643" s="522"/>
      <c r="AL643" s="524">
        <f t="shared" si="215"/>
        <v>0</v>
      </c>
      <c r="AM643" s="526"/>
      <c r="AN643" s="522">
        <f t="shared" si="216"/>
        <v>0</v>
      </c>
      <c r="AO643" s="522"/>
      <c r="AP643" s="711"/>
      <c r="AQ643" s="522">
        <f t="shared" si="217"/>
        <v>0</v>
      </c>
      <c r="AR643" s="522"/>
      <c r="AS643" s="522">
        <f t="shared" si="218"/>
        <v>0</v>
      </c>
      <c r="AT643" s="522"/>
      <c r="AU643" s="524">
        <f t="shared" si="219"/>
        <v>0</v>
      </c>
      <c r="AV643" s="526"/>
      <c r="AW643" s="522">
        <f t="shared" si="220"/>
        <v>0</v>
      </c>
      <c r="AX643" s="522"/>
      <c r="AY643" s="711"/>
      <c r="AZ643" s="522">
        <f t="shared" si="221"/>
        <v>0</v>
      </c>
      <c r="BA643" s="522"/>
      <c r="BB643" s="522">
        <f t="shared" si="222"/>
        <v>0</v>
      </c>
      <c r="BC643" s="522"/>
      <c r="BD643" s="524">
        <f t="shared" si="223"/>
        <v>0</v>
      </c>
      <c r="BE643" s="526"/>
      <c r="BF643" s="522">
        <f t="shared" si="224"/>
        <v>0</v>
      </c>
      <c r="BG643" s="522"/>
      <c r="BH643" s="711"/>
      <c r="BI643" s="524">
        <f t="shared" si="225"/>
        <v>0</v>
      </c>
      <c r="BJ643" s="526"/>
      <c r="BK643" s="524">
        <f t="shared" si="226"/>
        <v>0</v>
      </c>
      <c r="BL643" s="526"/>
      <c r="BM643" s="524">
        <f t="shared" si="227"/>
        <v>0</v>
      </c>
      <c r="BN643" s="526"/>
      <c r="BO643" s="524">
        <f t="shared" si="228"/>
        <v>0</v>
      </c>
      <c r="BP643" s="526"/>
    </row>
    <row r="644" spans="1:68" s="38" customFormat="1" ht="15" customHeight="1">
      <c r="A644" s="17"/>
      <c r="B644" s="17"/>
      <c r="C644" s="48" t="s">
        <v>4996</v>
      </c>
      <c r="D644" s="591" t="str">
        <f>IF(CNGE_2024_M3_Secc1!D353="","",CNGE_2024_M3_Secc1!D353)</f>
        <v/>
      </c>
      <c r="E644" s="592"/>
      <c r="F644" s="592"/>
      <c r="G644" s="592"/>
      <c r="H644" s="592"/>
      <c r="I644" s="592"/>
      <c r="J644" s="592"/>
      <c r="K644" s="592"/>
      <c r="L644" s="592"/>
      <c r="M644" s="592"/>
      <c r="N644" s="593"/>
      <c r="O644" s="103"/>
      <c r="P644" s="103"/>
      <c r="Q644" s="103"/>
      <c r="R644" s="103"/>
      <c r="S644" s="103"/>
      <c r="T644" s="103"/>
      <c r="U644" s="103"/>
      <c r="V644" s="103"/>
      <c r="W644" s="103"/>
      <c r="X644" s="103"/>
      <c r="Y644" s="103"/>
      <c r="Z644" s="103"/>
      <c r="AA644" s="103"/>
      <c r="AB644" s="103"/>
      <c r="AC644" s="103"/>
      <c r="AD644" s="103"/>
      <c r="AE644" s="2"/>
      <c r="AF644" s="169"/>
      <c r="AH644" s="522">
        <f t="shared" si="213"/>
        <v>0</v>
      </c>
      <c r="AI644" s="522"/>
      <c r="AJ644" s="522">
        <f t="shared" si="214"/>
        <v>0</v>
      </c>
      <c r="AK644" s="522"/>
      <c r="AL644" s="524">
        <f t="shared" si="215"/>
        <v>0</v>
      </c>
      <c r="AM644" s="526"/>
      <c r="AN644" s="522">
        <f t="shared" si="216"/>
        <v>0</v>
      </c>
      <c r="AO644" s="522"/>
      <c r="AP644" s="711"/>
      <c r="AQ644" s="522">
        <f t="shared" si="217"/>
        <v>0</v>
      </c>
      <c r="AR644" s="522"/>
      <c r="AS644" s="522">
        <f t="shared" si="218"/>
        <v>0</v>
      </c>
      <c r="AT644" s="522"/>
      <c r="AU644" s="524">
        <f t="shared" si="219"/>
        <v>0</v>
      </c>
      <c r="AV644" s="526"/>
      <c r="AW644" s="522">
        <f t="shared" si="220"/>
        <v>0</v>
      </c>
      <c r="AX644" s="522"/>
      <c r="AY644" s="711"/>
      <c r="AZ644" s="522">
        <f t="shared" si="221"/>
        <v>0</v>
      </c>
      <c r="BA644" s="522"/>
      <c r="BB644" s="522">
        <f t="shared" si="222"/>
        <v>0</v>
      </c>
      <c r="BC644" s="522"/>
      <c r="BD644" s="524">
        <f t="shared" si="223"/>
        <v>0</v>
      </c>
      <c r="BE644" s="526"/>
      <c r="BF644" s="522">
        <f t="shared" si="224"/>
        <v>0</v>
      </c>
      <c r="BG644" s="522"/>
      <c r="BH644" s="711"/>
      <c r="BI644" s="524">
        <f t="shared" si="225"/>
        <v>0</v>
      </c>
      <c r="BJ644" s="526"/>
      <c r="BK644" s="524">
        <f t="shared" si="226"/>
        <v>0</v>
      </c>
      <c r="BL644" s="526"/>
      <c r="BM644" s="524">
        <f t="shared" si="227"/>
        <v>0</v>
      </c>
      <c r="BN644" s="526"/>
      <c r="BO644" s="524">
        <f t="shared" si="228"/>
        <v>0</v>
      </c>
      <c r="BP644" s="526"/>
    </row>
    <row r="645" spans="1:68" s="38" customFormat="1" ht="15" customHeight="1">
      <c r="A645" s="17"/>
      <c r="B645" s="17"/>
      <c r="C645" s="48" t="s">
        <v>4998</v>
      </c>
      <c r="D645" s="591" t="str">
        <f>IF(CNGE_2024_M3_Secc1!D354="","",CNGE_2024_M3_Secc1!D354)</f>
        <v/>
      </c>
      <c r="E645" s="592"/>
      <c r="F645" s="592"/>
      <c r="G645" s="592"/>
      <c r="H645" s="592"/>
      <c r="I645" s="592"/>
      <c r="J645" s="592"/>
      <c r="K645" s="592"/>
      <c r="L645" s="592"/>
      <c r="M645" s="592"/>
      <c r="N645" s="593"/>
      <c r="O645" s="103"/>
      <c r="P645" s="103"/>
      <c r="Q645" s="103"/>
      <c r="R645" s="103"/>
      <c r="S645" s="103"/>
      <c r="T645" s="103"/>
      <c r="U645" s="103"/>
      <c r="V645" s="103"/>
      <c r="W645" s="103"/>
      <c r="X645" s="103"/>
      <c r="Y645" s="103"/>
      <c r="Z645" s="103"/>
      <c r="AA645" s="103"/>
      <c r="AB645" s="103"/>
      <c r="AC645" s="103"/>
      <c r="AD645" s="103"/>
      <c r="AE645" s="2"/>
      <c r="AF645" s="169"/>
      <c r="AH645" s="522">
        <f t="shared" si="213"/>
        <v>0</v>
      </c>
      <c r="AI645" s="522"/>
      <c r="AJ645" s="522">
        <f t="shared" si="214"/>
        <v>0</v>
      </c>
      <c r="AK645" s="522"/>
      <c r="AL645" s="524">
        <f t="shared" si="215"/>
        <v>0</v>
      </c>
      <c r="AM645" s="526"/>
      <c r="AN645" s="522">
        <f t="shared" si="216"/>
        <v>0</v>
      </c>
      <c r="AO645" s="522"/>
      <c r="AP645" s="711"/>
      <c r="AQ645" s="522">
        <f t="shared" si="217"/>
        <v>0</v>
      </c>
      <c r="AR645" s="522"/>
      <c r="AS645" s="522">
        <f t="shared" si="218"/>
        <v>0</v>
      </c>
      <c r="AT645" s="522"/>
      <c r="AU645" s="524">
        <f t="shared" si="219"/>
        <v>0</v>
      </c>
      <c r="AV645" s="526"/>
      <c r="AW645" s="522">
        <f t="shared" si="220"/>
        <v>0</v>
      </c>
      <c r="AX645" s="522"/>
      <c r="AY645" s="711"/>
      <c r="AZ645" s="522">
        <f t="shared" si="221"/>
        <v>0</v>
      </c>
      <c r="BA645" s="522"/>
      <c r="BB645" s="522">
        <f t="shared" si="222"/>
        <v>0</v>
      </c>
      <c r="BC645" s="522"/>
      <c r="BD645" s="524">
        <f t="shared" si="223"/>
        <v>0</v>
      </c>
      <c r="BE645" s="526"/>
      <c r="BF645" s="522">
        <f t="shared" si="224"/>
        <v>0</v>
      </c>
      <c r="BG645" s="522"/>
      <c r="BH645" s="711"/>
      <c r="BI645" s="524">
        <f t="shared" si="225"/>
        <v>0</v>
      </c>
      <c r="BJ645" s="526"/>
      <c r="BK645" s="524">
        <f t="shared" si="226"/>
        <v>0</v>
      </c>
      <c r="BL645" s="526"/>
      <c r="BM645" s="524">
        <f t="shared" si="227"/>
        <v>0</v>
      </c>
      <c r="BN645" s="526"/>
      <c r="BO645" s="524">
        <f t="shared" si="228"/>
        <v>0</v>
      </c>
      <c r="BP645" s="526"/>
    </row>
    <row r="646" spans="1:68" s="38" customFormat="1" ht="15" customHeight="1">
      <c r="A646" s="17"/>
      <c r="B646" s="17"/>
      <c r="C646" s="48" t="s">
        <v>5000</v>
      </c>
      <c r="D646" s="591" t="str">
        <f>IF(CNGE_2024_M3_Secc1!D355="","",CNGE_2024_M3_Secc1!D355)</f>
        <v/>
      </c>
      <c r="E646" s="592"/>
      <c r="F646" s="592"/>
      <c r="G646" s="592"/>
      <c r="H646" s="592"/>
      <c r="I646" s="592"/>
      <c r="J646" s="592"/>
      <c r="K646" s="592"/>
      <c r="L646" s="592"/>
      <c r="M646" s="592"/>
      <c r="N646" s="593"/>
      <c r="O646" s="103"/>
      <c r="P646" s="103"/>
      <c r="Q646" s="103"/>
      <c r="R646" s="103"/>
      <c r="S646" s="103"/>
      <c r="T646" s="103"/>
      <c r="U646" s="103"/>
      <c r="V646" s="103"/>
      <c r="W646" s="103"/>
      <c r="X646" s="103"/>
      <c r="Y646" s="103"/>
      <c r="Z646" s="103"/>
      <c r="AA646" s="103"/>
      <c r="AB646" s="103"/>
      <c r="AC646" s="103"/>
      <c r="AD646" s="103"/>
      <c r="AE646" s="2"/>
      <c r="AF646" s="169"/>
      <c r="AH646" s="522">
        <f t="shared" si="213"/>
        <v>0</v>
      </c>
      <c r="AI646" s="522"/>
      <c r="AJ646" s="522">
        <f t="shared" si="214"/>
        <v>0</v>
      </c>
      <c r="AK646" s="522"/>
      <c r="AL646" s="524">
        <f t="shared" si="215"/>
        <v>0</v>
      </c>
      <c r="AM646" s="526"/>
      <c r="AN646" s="522">
        <f t="shared" si="216"/>
        <v>0</v>
      </c>
      <c r="AO646" s="522"/>
      <c r="AP646" s="711"/>
      <c r="AQ646" s="522">
        <f t="shared" si="217"/>
        <v>0</v>
      </c>
      <c r="AR646" s="522"/>
      <c r="AS646" s="522">
        <f t="shared" si="218"/>
        <v>0</v>
      </c>
      <c r="AT646" s="522"/>
      <c r="AU646" s="524">
        <f t="shared" si="219"/>
        <v>0</v>
      </c>
      <c r="AV646" s="526"/>
      <c r="AW646" s="522">
        <f t="shared" si="220"/>
        <v>0</v>
      </c>
      <c r="AX646" s="522"/>
      <c r="AY646" s="711"/>
      <c r="AZ646" s="522">
        <f t="shared" si="221"/>
        <v>0</v>
      </c>
      <c r="BA646" s="522"/>
      <c r="BB646" s="522">
        <f t="shared" si="222"/>
        <v>0</v>
      </c>
      <c r="BC646" s="522"/>
      <c r="BD646" s="524">
        <f t="shared" si="223"/>
        <v>0</v>
      </c>
      <c r="BE646" s="526"/>
      <c r="BF646" s="522">
        <f t="shared" si="224"/>
        <v>0</v>
      </c>
      <c r="BG646" s="522"/>
      <c r="BH646" s="711"/>
      <c r="BI646" s="524">
        <f t="shared" si="225"/>
        <v>0</v>
      </c>
      <c r="BJ646" s="526"/>
      <c r="BK646" s="524">
        <f t="shared" si="226"/>
        <v>0</v>
      </c>
      <c r="BL646" s="526"/>
      <c r="BM646" s="524">
        <f t="shared" si="227"/>
        <v>0</v>
      </c>
      <c r="BN646" s="526"/>
      <c r="BO646" s="524">
        <f t="shared" si="228"/>
        <v>0</v>
      </c>
      <c r="BP646" s="526"/>
    </row>
    <row r="647" spans="1:68" s="38" customFormat="1" ht="15" customHeight="1">
      <c r="A647" s="17"/>
      <c r="B647" s="17"/>
      <c r="C647" s="48" t="s">
        <v>5002</v>
      </c>
      <c r="D647" s="591" t="str">
        <f>IF(CNGE_2024_M3_Secc1!D356="","",CNGE_2024_M3_Secc1!D356)</f>
        <v/>
      </c>
      <c r="E647" s="592"/>
      <c r="F647" s="592"/>
      <c r="G647" s="592"/>
      <c r="H647" s="592"/>
      <c r="I647" s="592"/>
      <c r="J647" s="592"/>
      <c r="K647" s="592"/>
      <c r="L647" s="592"/>
      <c r="M647" s="592"/>
      <c r="N647" s="593"/>
      <c r="O647" s="103"/>
      <c r="P647" s="103"/>
      <c r="Q647" s="103"/>
      <c r="R647" s="103"/>
      <c r="S647" s="103"/>
      <c r="T647" s="103"/>
      <c r="U647" s="103"/>
      <c r="V647" s="103"/>
      <c r="W647" s="103"/>
      <c r="X647" s="103"/>
      <c r="Y647" s="103"/>
      <c r="Z647" s="103"/>
      <c r="AA647" s="103"/>
      <c r="AB647" s="103"/>
      <c r="AC647" s="103"/>
      <c r="AD647" s="103"/>
      <c r="AE647" s="2"/>
      <c r="AF647" s="169"/>
      <c r="AH647" s="522">
        <f t="shared" si="213"/>
        <v>0</v>
      </c>
      <c r="AI647" s="522"/>
      <c r="AJ647" s="522">
        <f t="shared" si="214"/>
        <v>0</v>
      </c>
      <c r="AK647" s="522"/>
      <c r="AL647" s="524">
        <f t="shared" si="215"/>
        <v>0</v>
      </c>
      <c r="AM647" s="526"/>
      <c r="AN647" s="522">
        <f t="shared" si="216"/>
        <v>0</v>
      </c>
      <c r="AO647" s="522"/>
      <c r="AP647" s="711"/>
      <c r="AQ647" s="522">
        <f t="shared" si="217"/>
        <v>0</v>
      </c>
      <c r="AR647" s="522"/>
      <c r="AS647" s="522">
        <f t="shared" si="218"/>
        <v>0</v>
      </c>
      <c r="AT647" s="522"/>
      <c r="AU647" s="524">
        <f t="shared" si="219"/>
        <v>0</v>
      </c>
      <c r="AV647" s="526"/>
      <c r="AW647" s="522">
        <f t="shared" si="220"/>
        <v>0</v>
      </c>
      <c r="AX647" s="522"/>
      <c r="AY647" s="711"/>
      <c r="AZ647" s="522">
        <f t="shared" si="221"/>
        <v>0</v>
      </c>
      <c r="BA647" s="522"/>
      <c r="BB647" s="522">
        <f t="shared" si="222"/>
        <v>0</v>
      </c>
      <c r="BC647" s="522"/>
      <c r="BD647" s="524">
        <f t="shared" si="223"/>
        <v>0</v>
      </c>
      <c r="BE647" s="526"/>
      <c r="BF647" s="522">
        <f t="shared" si="224"/>
        <v>0</v>
      </c>
      <c r="BG647" s="522"/>
      <c r="BH647" s="711"/>
      <c r="BI647" s="524">
        <f t="shared" si="225"/>
        <v>0</v>
      </c>
      <c r="BJ647" s="526"/>
      <c r="BK647" s="524">
        <f t="shared" si="226"/>
        <v>0</v>
      </c>
      <c r="BL647" s="526"/>
      <c r="BM647" s="524">
        <f t="shared" si="227"/>
        <v>0</v>
      </c>
      <c r="BN647" s="526"/>
      <c r="BO647" s="524">
        <f t="shared" si="228"/>
        <v>0</v>
      </c>
      <c r="BP647" s="526"/>
    </row>
    <row r="648" spans="1:68" s="38" customFormat="1" ht="15" customHeight="1">
      <c r="A648" s="17"/>
      <c r="B648" s="17"/>
      <c r="C648" s="48" t="s">
        <v>5004</v>
      </c>
      <c r="D648" s="591" t="str">
        <f>IF(CNGE_2024_M3_Secc1!D357="","",CNGE_2024_M3_Secc1!D357)</f>
        <v/>
      </c>
      <c r="E648" s="592"/>
      <c r="F648" s="592"/>
      <c r="G648" s="592"/>
      <c r="H648" s="592"/>
      <c r="I648" s="592"/>
      <c r="J648" s="592"/>
      <c r="K648" s="592"/>
      <c r="L648" s="592"/>
      <c r="M648" s="592"/>
      <c r="N648" s="593"/>
      <c r="O648" s="103"/>
      <c r="P648" s="103"/>
      <c r="Q648" s="103"/>
      <c r="R648" s="103"/>
      <c r="S648" s="103"/>
      <c r="T648" s="103"/>
      <c r="U648" s="103"/>
      <c r="V648" s="103"/>
      <c r="W648" s="103"/>
      <c r="X648" s="103"/>
      <c r="Y648" s="103"/>
      <c r="Z648" s="103"/>
      <c r="AA648" s="103"/>
      <c r="AB648" s="103"/>
      <c r="AC648" s="103"/>
      <c r="AD648" s="103"/>
      <c r="AE648" s="2"/>
      <c r="AF648" s="169"/>
      <c r="AH648" s="522">
        <f t="shared" si="213"/>
        <v>0</v>
      </c>
      <c r="AI648" s="522"/>
      <c r="AJ648" s="522">
        <f t="shared" si="214"/>
        <v>0</v>
      </c>
      <c r="AK648" s="522"/>
      <c r="AL648" s="524">
        <f t="shared" si="215"/>
        <v>0</v>
      </c>
      <c r="AM648" s="526"/>
      <c r="AN648" s="522">
        <f t="shared" si="216"/>
        <v>0</v>
      </c>
      <c r="AO648" s="522"/>
      <c r="AP648" s="711"/>
      <c r="AQ648" s="522">
        <f t="shared" si="217"/>
        <v>0</v>
      </c>
      <c r="AR648" s="522"/>
      <c r="AS648" s="522">
        <f t="shared" si="218"/>
        <v>0</v>
      </c>
      <c r="AT648" s="522"/>
      <c r="AU648" s="524">
        <f t="shared" si="219"/>
        <v>0</v>
      </c>
      <c r="AV648" s="526"/>
      <c r="AW648" s="522">
        <f t="shared" si="220"/>
        <v>0</v>
      </c>
      <c r="AX648" s="522"/>
      <c r="AY648" s="711"/>
      <c r="AZ648" s="522">
        <f t="shared" si="221"/>
        <v>0</v>
      </c>
      <c r="BA648" s="522"/>
      <c r="BB648" s="522">
        <f t="shared" si="222"/>
        <v>0</v>
      </c>
      <c r="BC648" s="522"/>
      <c r="BD648" s="524">
        <f t="shared" si="223"/>
        <v>0</v>
      </c>
      <c r="BE648" s="526"/>
      <c r="BF648" s="522">
        <f t="shared" si="224"/>
        <v>0</v>
      </c>
      <c r="BG648" s="522"/>
      <c r="BH648" s="711"/>
      <c r="BI648" s="524">
        <f t="shared" si="225"/>
        <v>0</v>
      </c>
      <c r="BJ648" s="526"/>
      <c r="BK648" s="524">
        <f t="shared" si="226"/>
        <v>0</v>
      </c>
      <c r="BL648" s="526"/>
      <c r="BM648" s="524">
        <f t="shared" si="227"/>
        <v>0</v>
      </c>
      <c r="BN648" s="526"/>
      <c r="BO648" s="524">
        <f t="shared" si="228"/>
        <v>0</v>
      </c>
      <c r="BP648" s="526"/>
    </row>
    <row r="649" spans="1:68" s="38" customFormat="1" ht="15" customHeight="1">
      <c r="A649" s="17"/>
      <c r="B649" s="17"/>
      <c r="C649" s="48" t="s">
        <v>5006</v>
      </c>
      <c r="D649" s="591" t="str">
        <f>IF(CNGE_2024_M3_Secc1!D358="","",CNGE_2024_M3_Secc1!D358)</f>
        <v/>
      </c>
      <c r="E649" s="592"/>
      <c r="F649" s="592"/>
      <c r="G649" s="592"/>
      <c r="H649" s="592"/>
      <c r="I649" s="592"/>
      <c r="J649" s="592"/>
      <c r="K649" s="592"/>
      <c r="L649" s="592"/>
      <c r="M649" s="592"/>
      <c r="N649" s="593"/>
      <c r="O649" s="103"/>
      <c r="P649" s="103"/>
      <c r="Q649" s="103"/>
      <c r="R649" s="103"/>
      <c r="S649" s="103"/>
      <c r="T649" s="103"/>
      <c r="U649" s="103"/>
      <c r="V649" s="103"/>
      <c r="W649" s="103"/>
      <c r="X649" s="103"/>
      <c r="Y649" s="103"/>
      <c r="Z649" s="103"/>
      <c r="AA649" s="103"/>
      <c r="AB649" s="103"/>
      <c r="AC649" s="103"/>
      <c r="AD649" s="103"/>
      <c r="AE649" s="2"/>
      <c r="AF649" s="169"/>
      <c r="AH649" s="522">
        <f t="shared" si="213"/>
        <v>0</v>
      </c>
      <c r="AI649" s="522"/>
      <c r="AJ649" s="522">
        <f t="shared" si="214"/>
        <v>0</v>
      </c>
      <c r="AK649" s="522"/>
      <c r="AL649" s="524">
        <f t="shared" si="215"/>
        <v>0</v>
      </c>
      <c r="AM649" s="526"/>
      <c r="AN649" s="522">
        <f t="shared" si="216"/>
        <v>0</v>
      </c>
      <c r="AO649" s="522"/>
      <c r="AP649" s="711"/>
      <c r="AQ649" s="522">
        <f t="shared" si="217"/>
        <v>0</v>
      </c>
      <c r="AR649" s="522"/>
      <c r="AS649" s="522">
        <f t="shared" si="218"/>
        <v>0</v>
      </c>
      <c r="AT649" s="522"/>
      <c r="AU649" s="524">
        <f t="shared" si="219"/>
        <v>0</v>
      </c>
      <c r="AV649" s="526"/>
      <c r="AW649" s="522">
        <f t="shared" si="220"/>
        <v>0</v>
      </c>
      <c r="AX649" s="522"/>
      <c r="AY649" s="711"/>
      <c r="AZ649" s="522">
        <f t="shared" si="221"/>
        <v>0</v>
      </c>
      <c r="BA649" s="522"/>
      <c r="BB649" s="522">
        <f t="shared" si="222"/>
        <v>0</v>
      </c>
      <c r="BC649" s="522"/>
      <c r="BD649" s="524">
        <f t="shared" si="223"/>
        <v>0</v>
      </c>
      <c r="BE649" s="526"/>
      <c r="BF649" s="522">
        <f t="shared" si="224"/>
        <v>0</v>
      </c>
      <c r="BG649" s="522"/>
      <c r="BH649" s="711"/>
      <c r="BI649" s="524">
        <f t="shared" si="225"/>
        <v>0</v>
      </c>
      <c r="BJ649" s="526"/>
      <c r="BK649" s="524">
        <f t="shared" si="226"/>
        <v>0</v>
      </c>
      <c r="BL649" s="526"/>
      <c r="BM649" s="524">
        <f t="shared" si="227"/>
        <v>0</v>
      </c>
      <c r="BN649" s="526"/>
      <c r="BO649" s="524">
        <f t="shared" si="228"/>
        <v>0</v>
      </c>
      <c r="BP649" s="526"/>
    </row>
    <row r="650" spans="1:68" s="38" customFormat="1" ht="15" customHeight="1">
      <c r="A650" s="17"/>
      <c r="B650" s="17"/>
      <c r="C650" s="48" t="s">
        <v>5008</v>
      </c>
      <c r="D650" s="591" t="str">
        <f>IF(CNGE_2024_M3_Secc1!D359="","",CNGE_2024_M3_Secc1!D359)</f>
        <v/>
      </c>
      <c r="E650" s="592"/>
      <c r="F650" s="592"/>
      <c r="G650" s="592"/>
      <c r="H650" s="592"/>
      <c r="I650" s="592"/>
      <c r="J650" s="592"/>
      <c r="K650" s="592"/>
      <c r="L650" s="592"/>
      <c r="M650" s="592"/>
      <c r="N650" s="593"/>
      <c r="O650" s="103"/>
      <c r="P650" s="103"/>
      <c r="Q650" s="103"/>
      <c r="R650" s="103"/>
      <c r="S650" s="103"/>
      <c r="T650" s="103"/>
      <c r="U650" s="103"/>
      <c r="V650" s="103"/>
      <c r="W650" s="103"/>
      <c r="X650" s="103"/>
      <c r="Y650" s="103"/>
      <c r="Z650" s="103"/>
      <c r="AA650" s="103"/>
      <c r="AB650" s="103"/>
      <c r="AC650" s="103"/>
      <c r="AD650" s="103"/>
      <c r="AE650" s="2"/>
      <c r="AF650" s="169"/>
      <c r="AH650" s="522">
        <f t="shared" si="213"/>
        <v>0</v>
      </c>
      <c r="AI650" s="522"/>
      <c r="AJ650" s="522">
        <f t="shared" si="214"/>
        <v>0</v>
      </c>
      <c r="AK650" s="522"/>
      <c r="AL650" s="524">
        <f t="shared" si="215"/>
        <v>0</v>
      </c>
      <c r="AM650" s="526"/>
      <c r="AN650" s="522">
        <f t="shared" si="216"/>
        <v>0</v>
      </c>
      <c r="AO650" s="522"/>
      <c r="AP650" s="711"/>
      <c r="AQ650" s="522">
        <f t="shared" si="217"/>
        <v>0</v>
      </c>
      <c r="AR650" s="522"/>
      <c r="AS650" s="522">
        <f t="shared" si="218"/>
        <v>0</v>
      </c>
      <c r="AT650" s="522"/>
      <c r="AU650" s="524">
        <f t="shared" si="219"/>
        <v>0</v>
      </c>
      <c r="AV650" s="526"/>
      <c r="AW650" s="522">
        <f t="shared" si="220"/>
        <v>0</v>
      </c>
      <c r="AX650" s="522"/>
      <c r="AY650" s="711"/>
      <c r="AZ650" s="522">
        <f t="shared" si="221"/>
        <v>0</v>
      </c>
      <c r="BA650" s="522"/>
      <c r="BB650" s="522">
        <f t="shared" si="222"/>
        <v>0</v>
      </c>
      <c r="BC650" s="522"/>
      <c r="BD650" s="524">
        <f t="shared" si="223"/>
        <v>0</v>
      </c>
      <c r="BE650" s="526"/>
      <c r="BF650" s="522">
        <f t="shared" si="224"/>
        <v>0</v>
      </c>
      <c r="BG650" s="522"/>
      <c r="BH650" s="711"/>
      <c r="BI650" s="524">
        <f t="shared" si="225"/>
        <v>0</v>
      </c>
      <c r="BJ650" s="526"/>
      <c r="BK650" s="524">
        <f t="shared" si="226"/>
        <v>0</v>
      </c>
      <c r="BL650" s="526"/>
      <c r="BM650" s="524">
        <f t="shared" si="227"/>
        <v>0</v>
      </c>
      <c r="BN650" s="526"/>
      <c r="BO650" s="524">
        <f t="shared" si="228"/>
        <v>0</v>
      </c>
      <c r="BP650" s="526"/>
    </row>
    <row r="651" spans="1:68" s="38" customFormat="1" ht="15" customHeight="1">
      <c r="A651" s="17"/>
      <c r="B651" s="17"/>
      <c r="C651" s="48" t="s">
        <v>5009</v>
      </c>
      <c r="D651" s="591" t="str">
        <f>IF(CNGE_2024_M3_Secc1!D360="","",CNGE_2024_M3_Secc1!D360)</f>
        <v/>
      </c>
      <c r="E651" s="592"/>
      <c r="F651" s="592"/>
      <c r="G651" s="592"/>
      <c r="H651" s="592"/>
      <c r="I651" s="592"/>
      <c r="J651" s="592"/>
      <c r="K651" s="592"/>
      <c r="L651" s="592"/>
      <c r="M651" s="592"/>
      <c r="N651" s="593"/>
      <c r="O651" s="103"/>
      <c r="P651" s="103"/>
      <c r="Q651" s="103"/>
      <c r="R651" s="103"/>
      <c r="S651" s="103"/>
      <c r="T651" s="103"/>
      <c r="U651" s="103"/>
      <c r="V651" s="103"/>
      <c r="W651" s="103"/>
      <c r="X651" s="103"/>
      <c r="Y651" s="103"/>
      <c r="Z651" s="103"/>
      <c r="AA651" s="103"/>
      <c r="AB651" s="103"/>
      <c r="AC651" s="103"/>
      <c r="AD651" s="103"/>
      <c r="AE651" s="2"/>
      <c r="AF651" s="169"/>
      <c r="AH651" s="522">
        <f t="shared" si="213"/>
        <v>0</v>
      </c>
      <c r="AI651" s="522"/>
      <c r="AJ651" s="522">
        <f t="shared" si="214"/>
        <v>0</v>
      </c>
      <c r="AK651" s="522"/>
      <c r="AL651" s="524">
        <f t="shared" si="215"/>
        <v>0</v>
      </c>
      <c r="AM651" s="526"/>
      <c r="AN651" s="522">
        <f t="shared" si="216"/>
        <v>0</v>
      </c>
      <c r="AO651" s="522"/>
      <c r="AP651" s="711"/>
      <c r="AQ651" s="522">
        <f t="shared" si="217"/>
        <v>0</v>
      </c>
      <c r="AR651" s="522"/>
      <c r="AS651" s="522">
        <f t="shared" si="218"/>
        <v>0</v>
      </c>
      <c r="AT651" s="522"/>
      <c r="AU651" s="524">
        <f t="shared" si="219"/>
        <v>0</v>
      </c>
      <c r="AV651" s="526"/>
      <c r="AW651" s="522">
        <f t="shared" si="220"/>
        <v>0</v>
      </c>
      <c r="AX651" s="522"/>
      <c r="AY651" s="711"/>
      <c r="AZ651" s="522">
        <f t="shared" si="221"/>
        <v>0</v>
      </c>
      <c r="BA651" s="522"/>
      <c r="BB651" s="522">
        <f t="shared" si="222"/>
        <v>0</v>
      </c>
      <c r="BC651" s="522"/>
      <c r="BD651" s="524">
        <f t="shared" si="223"/>
        <v>0</v>
      </c>
      <c r="BE651" s="526"/>
      <c r="BF651" s="522">
        <f t="shared" si="224"/>
        <v>0</v>
      </c>
      <c r="BG651" s="522"/>
      <c r="BH651" s="711"/>
      <c r="BI651" s="524">
        <f t="shared" si="225"/>
        <v>0</v>
      </c>
      <c r="BJ651" s="526"/>
      <c r="BK651" s="524">
        <f t="shared" si="226"/>
        <v>0</v>
      </c>
      <c r="BL651" s="526"/>
      <c r="BM651" s="524">
        <f t="shared" si="227"/>
        <v>0</v>
      </c>
      <c r="BN651" s="526"/>
      <c r="BO651" s="524">
        <f t="shared" si="228"/>
        <v>0</v>
      </c>
      <c r="BP651" s="526"/>
    </row>
    <row r="652" spans="1:68" s="38" customFormat="1" ht="15" customHeight="1">
      <c r="A652" s="17"/>
      <c r="B652" s="17"/>
      <c r="C652" s="48" t="s">
        <v>5011</v>
      </c>
      <c r="D652" s="591" t="str">
        <f>IF(CNGE_2024_M3_Secc1!D361="","",CNGE_2024_M3_Secc1!D361)</f>
        <v/>
      </c>
      <c r="E652" s="592"/>
      <c r="F652" s="592"/>
      <c r="G652" s="592"/>
      <c r="H652" s="592"/>
      <c r="I652" s="592"/>
      <c r="J652" s="592"/>
      <c r="K652" s="592"/>
      <c r="L652" s="592"/>
      <c r="M652" s="592"/>
      <c r="N652" s="593"/>
      <c r="O652" s="103"/>
      <c r="P652" s="103"/>
      <c r="Q652" s="103"/>
      <c r="R652" s="103"/>
      <c r="S652" s="103"/>
      <c r="T652" s="103"/>
      <c r="U652" s="103"/>
      <c r="V652" s="103"/>
      <c r="W652" s="103"/>
      <c r="X652" s="103"/>
      <c r="Y652" s="103"/>
      <c r="Z652" s="103"/>
      <c r="AA652" s="103"/>
      <c r="AB652" s="103"/>
      <c r="AC652" s="103"/>
      <c r="AD652" s="103"/>
      <c r="AE652" s="2"/>
      <c r="AF652" s="169"/>
      <c r="AH652" s="522">
        <f t="shared" si="213"/>
        <v>0</v>
      </c>
      <c r="AI652" s="522"/>
      <c r="AJ652" s="522">
        <f t="shared" si="214"/>
        <v>0</v>
      </c>
      <c r="AK652" s="522"/>
      <c r="AL652" s="524">
        <f t="shared" si="215"/>
        <v>0</v>
      </c>
      <c r="AM652" s="526"/>
      <c r="AN652" s="522">
        <f t="shared" si="216"/>
        <v>0</v>
      </c>
      <c r="AO652" s="522"/>
      <c r="AP652" s="711"/>
      <c r="AQ652" s="522">
        <f t="shared" si="217"/>
        <v>0</v>
      </c>
      <c r="AR652" s="522"/>
      <c r="AS652" s="522">
        <f t="shared" si="218"/>
        <v>0</v>
      </c>
      <c r="AT652" s="522"/>
      <c r="AU652" s="524">
        <f t="shared" si="219"/>
        <v>0</v>
      </c>
      <c r="AV652" s="526"/>
      <c r="AW652" s="522">
        <f t="shared" si="220"/>
        <v>0</v>
      </c>
      <c r="AX652" s="522"/>
      <c r="AY652" s="711"/>
      <c r="AZ652" s="522">
        <f t="shared" si="221"/>
        <v>0</v>
      </c>
      <c r="BA652" s="522"/>
      <c r="BB652" s="522">
        <f t="shared" si="222"/>
        <v>0</v>
      </c>
      <c r="BC652" s="522"/>
      <c r="BD652" s="524">
        <f t="shared" si="223"/>
        <v>0</v>
      </c>
      <c r="BE652" s="526"/>
      <c r="BF652" s="522">
        <f t="shared" si="224"/>
        <v>0</v>
      </c>
      <c r="BG652" s="522"/>
      <c r="BH652" s="711"/>
      <c r="BI652" s="524">
        <f t="shared" si="225"/>
        <v>0</v>
      </c>
      <c r="BJ652" s="526"/>
      <c r="BK652" s="524">
        <f t="shared" si="226"/>
        <v>0</v>
      </c>
      <c r="BL652" s="526"/>
      <c r="BM652" s="524">
        <f t="shared" si="227"/>
        <v>0</v>
      </c>
      <c r="BN652" s="526"/>
      <c r="BO652" s="524">
        <f t="shared" si="228"/>
        <v>0</v>
      </c>
      <c r="BP652" s="526"/>
    </row>
    <row r="653" spans="1:68" s="38" customFormat="1" ht="15" customHeight="1">
      <c r="A653" s="17"/>
      <c r="B653" s="17"/>
      <c r="C653" s="48" t="s">
        <v>5012</v>
      </c>
      <c r="D653" s="591" t="str">
        <f>IF(CNGE_2024_M3_Secc1!D362="","",CNGE_2024_M3_Secc1!D362)</f>
        <v/>
      </c>
      <c r="E653" s="592"/>
      <c r="F653" s="592"/>
      <c r="G653" s="592"/>
      <c r="H653" s="592"/>
      <c r="I653" s="592"/>
      <c r="J653" s="592"/>
      <c r="K653" s="592"/>
      <c r="L653" s="592"/>
      <c r="M653" s="592"/>
      <c r="N653" s="593"/>
      <c r="O653" s="103"/>
      <c r="P653" s="103"/>
      <c r="Q653" s="103"/>
      <c r="R653" s="103"/>
      <c r="S653" s="103"/>
      <c r="T653" s="103"/>
      <c r="U653" s="103"/>
      <c r="V653" s="103"/>
      <c r="W653" s="103"/>
      <c r="X653" s="103"/>
      <c r="Y653" s="103"/>
      <c r="Z653" s="103"/>
      <c r="AA653" s="103"/>
      <c r="AB653" s="103"/>
      <c r="AC653" s="103"/>
      <c r="AD653" s="103"/>
      <c r="AE653" s="2"/>
      <c r="AF653" s="169"/>
      <c r="AH653" s="522">
        <f t="shared" si="213"/>
        <v>0</v>
      </c>
      <c r="AI653" s="522"/>
      <c r="AJ653" s="522">
        <f t="shared" si="214"/>
        <v>0</v>
      </c>
      <c r="AK653" s="522"/>
      <c r="AL653" s="524">
        <f t="shared" si="215"/>
        <v>0</v>
      </c>
      <c r="AM653" s="526"/>
      <c r="AN653" s="522">
        <f t="shared" si="216"/>
        <v>0</v>
      </c>
      <c r="AO653" s="522"/>
      <c r="AP653" s="711"/>
      <c r="AQ653" s="522">
        <f t="shared" si="217"/>
        <v>0</v>
      </c>
      <c r="AR653" s="522"/>
      <c r="AS653" s="522">
        <f t="shared" si="218"/>
        <v>0</v>
      </c>
      <c r="AT653" s="522"/>
      <c r="AU653" s="524">
        <f t="shared" si="219"/>
        <v>0</v>
      </c>
      <c r="AV653" s="526"/>
      <c r="AW653" s="522">
        <f t="shared" si="220"/>
        <v>0</v>
      </c>
      <c r="AX653" s="522"/>
      <c r="AY653" s="711"/>
      <c r="AZ653" s="522">
        <f t="shared" si="221"/>
        <v>0</v>
      </c>
      <c r="BA653" s="522"/>
      <c r="BB653" s="522">
        <f t="shared" si="222"/>
        <v>0</v>
      </c>
      <c r="BC653" s="522"/>
      <c r="BD653" s="524">
        <f t="shared" si="223"/>
        <v>0</v>
      </c>
      <c r="BE653" s="526"/>
      <c r="BF653" s="522">
        <f t="shared" si="224"/>
        <v>0</v>
      </c>
      <c r="BG653" s="522"/>
      <c r="BH653" s="711"/>
      <c r="BI653" s="524">
        <f t="shared" si="225"/>
        <v>0</v>
      </c>
      <c r="BJ653" s="526"/>
      <c r="BK653" s="524">
        <f t="shared" si="226"/>
        <v>0</v>
      </c>
      <c r="BL653" s="526"/>
      <c r="BM653" s="524">
        <f t="shared" si="227"/>
        <v>0</v>
      </c>
      <c r="BN653" s="526"/>
      <c r="BO653" s="524">
        <f t="shared" si="228"/>
        <v>0</v>
      </c>
      <c r="BP653" s="526"/>
    </row>
    <row r="654" spans="1:68" s="38" customFormat="1" ht="15" customHeight="1">
      <c r="A654" s="17"/>
      <c r="B654" s="17"/>
      <c r="C654" s="48" t="s">
        <v>5013</v>
      </c>
      <c r="D654" s="591" t="str">
        <f>IF(CNGE_2024_M3_Secc1!D363="","",CNGE_2024_M3_Secc1!D363)</f>
        <v/>
      </c>
      <c r="E654" s="592"/>
      <c r="F654" s="592"/>
      <c r="G654" s="592"/>
      <c r="H654" s="592"/>
      <c r="I654" s="592"/>
      <c r="J654" s="592"/>
      <c r="K654" s="592"/>
      <c r="L654" s="592"/>
      <c r="M654" s="592"/>
      <c r="N654" s="593"/>
      <c r="O654" s="103"/>
      <c r="P654" s="103"/>
      <c r="Q654" s="103"/>
      <c r="R654" s="103"/>
      <c r="S654" s="103"/>
      <c r="T654" s="103"/>
      <c r="U654" s="103"/>
      <c r="V654" s="103"/>
      <c r="W654" s="103"/>
      <c r="X654" s="103"/>
      <c r="Y654" s="103"/>
      <c r="Z654" s="103"/>
      <c r="AA654" s="103"/>
      <c r="AB654" s="103"/>
      <c r="AC654" s="103"/>
      <c r="AD654" s="103"/>
      <c r="AE654" s="2"/>
      <c r="AF654" s="169"/>
      <c r="AH654" s="522">
        <f t="shared" si="213"/>
        <v>0</v>
      </c>
      <c r="AI654" s="522"/>
      <c r="AJ654" s="522">
        <f t="shared" si="214"/>
        <v>0</v>
      </c>
      <c r="AK654" s="522"/>
      <c r="AL654" s="524">
        <f t="shared" si="215"/>
        <v>0</v>
      </c>
      <c r="AM654" s="526"/>
      <c r="AN654" s="522">
        <f t="shared" si="216"/>
        <v>0</v>
      </c>
      <c r="AO654" s="522"/>
      <c r="AP654" s="711"/>
      <c r="AQ654" s="522">
        <f t="shared" si="217"/>
        <v>0</v>
      </c>
      <c r="AR654" s="522"/>
      <c r="AS654" s="522">
        <f t="shared" si="218"/>
        <v>0</v>
      </c>
      <c r="AT654" s="522"/>
      <c r="AU654" s="524">
        <f t="shared" si="219"/>
        <v>0</v>
      </c>
      <c r="AV654" s="526"/>
      <c r="AW654" s="522">
        <f t="shared" si="220"/>
        <v>0</v>
      </c>
      <c r="AX654" s="522"/>
      <c r="AY654" s="711"/>
      <c r="AZ654" s="522">
        <f t="shared" si="221"/>
        <v>0</v>
      </c>
      <c r="BA654" s="522"/>
      <c r="BB654" s="522">
        <f t="shared" si="222"/>
        <v>0</v>
      </c>
      <c r="BC654" s="522"/>
      <c r="BD654" s="524">
        <f t="shared" si="223"/>
        <v>0</v>
      </c>
      <c r="BE654" s="526"/>
      <c r="BF654" s="522">
        <f t="shared" si="224"/>
        <v>0</v>
      </c>
      <c r="BG654" s="522"/>
      <c r="BH654" s="711"/>
      <c r="BI654" s="524">
        <f t="shared" si="225"/>
        <v>0</v>
      </c>
      <c r="BJ654" s="526"/>
      <c r="BK654" s="524">
        <f t="shared" si="226"/>
        <v>0</v>
      </c>
      <c r="BL654" s="526"/>
      <c r="BM654" s="524">
        <f t="shared" si="227"/>
        <v>0</v>
      </c>
      <c r="BN654" s="526"/>
      <c r="BO654" s="524">
        <f t="shared" si="228"/>
        <v>0</v>
      </c>
      <c r="BP654" s="526"/>
    </row>
    <row r="655" spans="1:68" s="38" customFormat="1" ht="15" customHeight="1">
      <c r="A655" s="17"/>
      <c r="B655" s="17"/>
      <c r="C655" s="48" t="s">
        <v>5014</v>
      </c>
      <c r="D655" s="591" t="str">
        <f>IF(CNGE_2024_M3_Secc1!D364="","",CNGE_2024_M3_Secc1!D364)</f>
        <v/>
      </c>
      <c r="E655" s="592"/>
      <c r="F655" s="592"/>
      <c r="G655" s="592"/>
      <c r="H655" s="592"/>
      <c r="I655" s="592"/>
      <c r="J655" s="592"/>
      <c r="K655" s="592"/>
      <c r="L655" s="592"/>
      <c r="M655" s="592"/>
      <c r="N655" s="593"/>
      <c r="O655" s="103"/>
      <c r="P655" s="103"/>
      <c r="Q655" s="103"/>
      <c r="R655" s="103"/>
      <c r="S655" s="103"/>
      <c r="T655" s="103"/>
      <c r="U655" s="103"/>
      <c r="V655" s="103"/>
      <c r="W655" s="103"/>
      <c r="X655" s="103"/>
      <c r="Y655" s="103"/>
      <c r="Z655" s="103"/>
      <c r="AA655" s="103"/>
      <c r="AB655" s="103"/>
      <c r="AC655" s="103"/>
      <c r="AD655" s="103"/>
      <c r="AE655" s="2"/>
      <c r="AF655" s="169"/>
      <c r="AH655" s="522">
        <f t="shared" si="213"/>
        <v>0</v>
      </c>
      <c r="AI655" s="522"/>
      <c r="AJ655" s="522">
        <f t="shared" si="214"/>
        <v>0</v>
      </c>
      <c r="AK655" s="522"/>
      <c r="AL655" s="524">
        <f t="shared" si="215"/>
        <v>0</v>
      </c>
      <c r="AM655" s="526"/>
      <c r="AN655" s="522">
        <f t="shared" si="216"/>
        <v>0</v>
      </c>
      <c r="AO655" s="522"/>
      <c r="AP655" s="711"/>
      <c r="AQ655" s="522">
        <f t="shared" si="217"/>
        <v>0</v>
      </c>
      <c r="AR655" s="522"/>
      <c r="AS655" s="522">
        <f t="shared" si="218"/>
        <v>0</v>
      </c>
      <c r="AT655" s="522"/>
      <c r="AU655" s="524">
        <f t="shared" si="219"/>
        <v>0</v>
      </c>
      <c r="AV655" s="526"/>
      <c r="AW655" s="522">
        <f t="shared" si="220"/>
        <v>0</v>
      </c>
      <c r="AX655" s="522"/>
      <c r="AY655" s="711"/>
      <c r="AZ655" s="522">
        <f t="shared" si="221"/>
        <v>0</v>
      </c>
      <c r="BA655" s="522"/>
      <c r="BB655" s="522">
        <f t="shared" si="222"/>
        <v>0</v>
      </c>
      <c r="BC655" s="522"/>
      <c r="BD655" s="524">
        <f t="shared" si="223"/>
        <v>0</v>
      </c>
      <c r="BE655" s="526"/>
      <c r="BF655" s="522">
        <f t="shared" si="224"/>
        <v>0</v>
      </c>
      <c r="BG655" s="522"/>
      <c r="BH655" s="711"/>
      <c r="BI655" s="524">
        <f t="shared" si="225"/>
        <v>0</v>
      </c>
      <c r="BJ655" s="526"/>
      <c r="BK655" s="524">
        <f t="shared" si="226"/>
        <v>0</v>
      </c>
      <c r="BL655" s="526"/>
      <c r="BM655" s="524">
        <f t="shared" si="227"/>
        <v>0</v>
      </c>
      <c r="BN655" s="526"/>
      <c r="BO655" s="524">
        <f t="shared" si="228"/>
        <v>0</v>
      </c>
      <c r="BP655" s="526"/>
    </row>
    <row r="656" spans="1:68" s="38" customFormat="1" ht="15" customHeight="1">
      <c r="A656" s="17"/>
      <c r="B656" s="17"/>
      <c r="C656" s="48" t="s">
        <v>5015</v>
      </c>
      <c r="D656" s="591" t="str">
        <f>IF(CNGE_2024_M3_Secc1!D365="","",CNGE_2024_M3_Secc1!D365)</f>
        <v/>
      </c>
      <c r="E656" s="592"/>
      <c r="F656" s="592"/>
      <c r="G656" s="592"/>
      <c r="H656" s="592"/>
      <c r="I656" s="592"/>
      <c r="J656" s="592"/>
      <c r="K656" s="592"/>
      <c r="L656" s="592"/>
      <c r="M656" s="592"/>
      <c r="N656" s="593"/>
      <c r="O656" s="103"/>
      <c r="P656" s="103"/>
      <c r="Q656" s="103"/>
      <c r="R656" s="103"/>
      <c r="S656" s="103"/>
      <c r="T656" s="103"/>
      <c r="U656" s="103"/>
      <c r="V656" s="103"/>
      <c r="W656" s="103"/>
      <c r="X656" s="103"/>
      <c r="Y656" s="103"/>
      <c r="Z656" s="103"/>
      <c r="AA656" s="103"/>
      <c r="AB656" s="103"/>
      <c r="AC656" s="103"/>
      <c r="AD656" s="103"/>
      <c r="AE656" s="2"/>
      <c r="AF656" s="169"/>
      <c r="AH656" s="522">
        <f t="shared" si="213"/>
        <v>0</v>
      </c>
      <c r="AI656" s="522"/>
      <c r="AJ656" s="522">
        <f t="shared" si="214"/>
        <v>0</v>
      </c>
      <c r="AK656" s="522"/>
      <c r="AL656" s="524">
        <f t="shared" si="215"/>
        <v>0</v>
      </c>
      <c r="AM656" s="526"/>
      <c r="AN656" s="522">
        <f t="shared" si="216"/>
        <v>0</v>
      </c>
      <c r="AO656" s="522"/>
      <c r="AP656" s="711"/>
      <c r="AQ656" s="522">
        <f t="shared" si="217"/>
        <v>0</v>
      </c>
      <c r="AR656" s="522"/>
      <c r="AS656" s="522">
        <f t="shared" si="218"/>
        <v>0</v>
      </c>
      <c r="AT656" s="522"/>
      <c r="AU656" s="524">
        <f t="shared" si="219"/>
        <v>0</v>
      </c>
      <c r="AV656" s="526"/>
      <c r="AW656" s="522">
        <f t="shared" si="220"/>
        <v>0</v>
      </c>
      <c r="AX656" s="522"/>
      <c r="AY656" s="711"/>
      <c r="AZ656" s="522">
        <f t="shared" si="221"/>
        <v>0</v>
      </c>
      <c r="BA656" s="522"/>
      <c r="BB656" s="522">
        <f t="shared" si="222"/>
        <v>0</v>
      </c>
      <c r="BC656" s="522"/>
      <c r="BD656" s="524">
        <f t="shared" si="223"/>
        <v>0</v>
      </c>
      <c r="BE656" s="526"/>
      <c r="BF656" s="522">
        <f t="shared" si="224"/>
        <v>0</v>
      </c>
      <c r="BG656" s="522"/>
      <c r="BH656" s="711"/>
      <c r="BI656" s="524">
        <f t="shared" si="225"/>
        <v>0</v>
      </c>
      <c r="BJ656" s="526"/>
      <c r="BK656" s="524">
        <f t="shared" si="226"/>
        <v>0</v>
      </c>
      <c r="BL656" s="526"/>
      <c r="BM656" s="524">
        <f t="shared" si="227"/>
        <v>0</v>
      </c>
      <c r="BN656" s="526"/>
      <c r="BO656" s="524">
        <f t="shared" si="228"/>
        <v>0</v>
      </c>
      <c r="BP656" s="526"/>
    </row>
    <row r="657" spans="1:68" s="38" customFormat="1" ht="15" customHeight="1">
      <c r="A657" s="17"/>
      <c r="B657" s="17"/>
      <c r="C657" s="48" t="s">
        <v>5016</v>
      </c>
      <c r="D657" s="591" t="str">
        <f>IF(CNGE_2024_M3_Secc1!D366="","",CNGE_2024_M3_Secc1!D366)</f>
        <v/>
      </c>
      <c r="E657" s="592"/>
      <c r="F657" s="592"/>
      <c r="G657" s="592"/>
      <c r="H657" s="592"/>
      <c r="I657" s="592"/>
      <c r="J657" s="592"/>
      <c r="K657" s="592"/>
      <c r="L657" s="592"/>
      <c r="M657" s="592"/>
      <c r="N657" s="593"/>
      <c r="O657" s="103"/>
      <c r="P657" s="103"/>
      <c r="Q657" s="103"/>
      <c r="R657" s="103"/>
      <c r="S657" s="103"/>
      <c r="T657" s="103"/>
      <c r="U657" s="103"/>
      <c r="V657" s="103"/>
      <c r="W657" s="103"/>
      <c r="X657" s="103"/>
      <c r="Y657" s="103"/>
      <c r="Z657" s="103"/>
      <c r="AA657" s="103"/>
      <c r="AB657" s="103"/>
      <c r="AC657" s="103"/>
      <c r="AD657" s="103"/>
      <c r="AE657" s="2"/>
      <c r="AF657" s="169"/>
      <c r="AH657" s="522">
        <f t="shared" si="213"/>
        <v>0</v>
      </c>
      <c r="AI657" s="522"/>
      <c r="AJ657" s="522">
        <f t="shared" si="214"/>
        <v>0</v>
      </c>
      <c r="AK657" s="522"/>
      <c r="AL657" s="524">
        <f t="shared" si="215"/>
        <v>0</v>
      </c>
      <c r="AM657" s="526"/>
      <c r="AN657" s="522">
        <f t="shared" si="216"/>
        <v>0</v>
      </c>
      <c r="AO657" s="522"/>
      <c r="AP657" s="711"/>
      <c r="AQ657" s="522">
        <f t="shared" si="217"/>
        <v>0</v>
      </c>
      <c r="AR657" s="522"/>
      <c r="AS657" s="522">
        <f t="shared" si="218"/>
        <v>0</v>
      </c>
      <c r="AT657" s="522"/>
      <c r="AU657" s="524">
        <f t="shared" si="219"/>
        <v>0</v>
      </c>
      <c r="AV657" s="526"/>
      <c r="AW657" s="522">
        <f t="shared" si="220"/>
        <v>0</v>
      </c>
      <c r="AX657" s="522"/>
      <c r="AY657" s="711"/>
      <c r="AZ657" s="522">
        <f t="shared" si="221"/>
        <v>0</v>
      </c>
      <c r="BA657" s="522"/>
      <c r="BB657" s="522">
        <f t="shared" si="222"/>
        <v>0</v>
      </c>
      <c r="BC657" s="522"/>
      <c r="BD657" s="524">
        <f t="shared" si="223"/>
        <v>0</v>
      </c>
      <c r="BE657" s="526"/>
      <c r="BF657" s="522">
        <f t="shared" si="224"/>
        <v>0</v>
      </c>
      <c r="BG657" s="522"/>
      <c r="BH657" s="711"/>
      <c r="BI657" s="524">
        <f t="shared" si="225"/>
        <v>0</v>
      </c>
      <c r="BJ657" s="526"/>
      <c r="BK657" s="524">
        <f t="shared" si="226"/>
        <v>0</v>
      </c>
      <c r="BL657" s="526"/>
      <c r="BM657" s="524">
        <f t="shared" si="227"/>
        <v>0</v>
      </c>
      <c r="BN657" s="526"/>
      <c r="BO657" s="524">
        <f t="shared" si="228"/>
        <v>0</v>
      </c>
      <c r="BP657" s="526"/>
    </row>
    <row r="658" spans="1:68" s="38" customFormat="1" ht="15" customHeight="1">
      <c r="A658" s="17"/>
      <c r="B658" s="17"/>
      <c r="C658" s="48" t="s">
        <v>5017</v>
      </c>
      <c r="D658" s="591" t="str">
        <f>IF(CNGE_2024_M3_Secc1!D367="","",CNGE_2024_M3_Secc1!D367)</f>
        <v/>
      </c>
      <c r="E658" s="592"/>
      <c r="F658" s="592"/>
      <c r="G658" s="592"/>
      <c r="H658" s="592"/>
      <c r="I658" s="592"/>
      <c r="J658" s="592"/>
      <c r="K658" s="592"/>
      <c r="L658" s="592"/>
      <c r="M658" s="592"/>
      <c r="N658" s="593"/>
      <c r="O658" s="103"/>
      <c r="P658" s="103"/>
      <c r="Q658" s="103"/>
      <c r="R658" s="103"/>
      <c r="S658" s="103"/>
      <c r="T658" s="103"/>
      <c r="U658" s="103"/>
      <c r="V658" s="103"/>
      <c r="W658" s="103"/>
      <c r="X658" s="103"/>
      <c r="Y658" s="103"/>
      <c r="Z658" s="103"/>
      <c r="AA658" s="103"/>
      <c r="AB658" s="103"/>
      <c r="AC658" s="103"/>
      <c r="AD658" s="103"/>
      <c r="AE658" s="2"/>
      <c r="AF658" s="169"/>
      <c r="AH658" s="522">
        <f t="shared" si="213"/>
        <v>0</v>
      </c>
      <c r="AI658" s="522"/>
      <c r="AJ658" s="522">
        <f t="shared" si="214"/>
        <v>0</v>
      </c>
      <c r="AK658" s="522"/>
      <c r="AL658" s="524">
        <f t="shared" si="215"/>
        <v>0</v>
      </c>
      <c r="AM658" s="526"/>
      <c r="AN658" s="522">
        <f t="shared" si="216"/>
        <v>0</v>
      </c>
      <c r="AO658" s="522"/>
      <c r="AP658" s="711"/>
      <c r="AQ658" s="522">
        <f t="shared" si="217"/>
        <v>0</v>
      </c>
      <c r="AR658" s="522"/>
      <c r="AS658" s="522">
        <f t="shared" si="218"/>
        <v>0</v>
      </c>
      <c r="AT658" s="522"/>
      <c r="AU658" s="524">
        <f t="shared" si="219"/>
        <v>0</v>
      </c>
      <c r="AV658" s="526"/>
      <c r="AW658" s="522">
        <f t="shared" si="220"/>
        <v>0</v>
      </c>
      <c r="AX658" s="522"/>
      <c r="AY658" s="711"/>
      <c r="AZ658" s="522">
        <f t="shared" si="221"/>
        <v>0</v>
      </c>
      <c r="BA658" s="522"/>
      <c r="BB658" s="522">
        <f t="shared" si="222"/>
        <v>0</v>
      </c>
      <c r="BC658" s="522"/>
      <c r="BD658" s="524">
        <f t="shared" si="223"/>
        <v>0</v>
      </c>
      <c r="BE658" s="526"/>
      <c r="BF658" s="522">
        <f t="shared" si="224"/>
        <v>0</v>
      </c>
      <c r="BG658" s="522"/>
      <c r="BH658" s="711"/>
      <c r="BI658" s="524">
        <f t="shared" si="225"/>
        <v>0</v>
      </c>
      <c r="BJ658" s="526"/>
      <c r="BK658" s="524">
        <f t="shared" si="226"/>
        <v>0</v>
      </c>
      <c r="BL658" s="526"/>
      <c r="BM658" s="524">
        <f t="shared" si="227"/>
        <v>0</v>
      </c>
      <c r="BN658" s="526"/>
      <c r="BO658" s="524">
        <f t="shared" si="228"/>
        <v>0</v>
      </c>
      <c r="BP658" s="526"/>
    </row>
    <row r="659" spans="1:68" s="38" customFormat="1" ht="15" customHeight="1">
      <c r="A659" s="17"/>
      <c r="B659" s="17"/>
      <c r="C659" s="48" t="s">
        <v>5018</v>
      </c>
      <c r="D659" s="591" t="str">
        <f>IF(CNGE_2024_M3_Secc1!D368="","",CNGE_2024_M3_Secc1!D368)</f>
        <v/>
      </c>
      <c r="E659" s="592"/>
      <c r="F659" s="592"/>
      <c r="G659" s="592"/>
      <c r="H659" s="592"/>
      <c r="I659" s="592"/>
      <c r="J659" s="592"/>
      <c r="K659" s="592"/>
      <c r="L659" s="592"/>
      <c r="M659" s="592"/>
      <c r="N659" s="593"/>
      <c r="O659" s="103"/>
      <c r="P659" s="103"/>
      <c r="Q659" s="103"/>
      <c r="R659" s="103"/>
      <c r="S659" s="103"/>
      <c r="T659" s="103"/>
      <c r="U659" s="103"/>
      <c r="V659" s="103"/>
      <c r="W659" s="103"/>
      <c r="X659" s="103"/>
      <c r="Y659" s="103"/>
      <c r="Z659" s="103"/>
      <c r="AA659" s="103"/>
      <c r="AB659" s="103"/>
      <c r="AC659" s="103"/>
      <c r="AD659" s="103"/>
      <c r="AE659" s="2"/>
      <c r="AF659" s="169"/>
      <c r="AH659" s="522">
        <f t="shared" si="213"/>
        <v>0</v>
      </c>
      <c r="AI659" s="522"/>
      <c r="AJ659" s="522">
        <f t="shared" si="214"/>
        <v>0</v>
      </c>
      <c r="AK659" s="522"/>
      <c r="AL659" s="524">
        <f t="shared" si="215"/>
        <v>0</v>
      </c>
      <c r="AM659" s="526"/>
      <c r="AN659" s="522">
        <f t="shared" si="216"/>
        <v>0</v>
      </c>
      <c r="AO659" s="522"/>
      <c r="AP659" s="711"/>
      <c r="AQ659" s="522">
        <f t="shared" si="217"/>
        <v>0</v>
      </c>
      <c r="AR659" s="522"/>
      <c r="AS659" s="522">
        <f t="shared" si="218"/>
        <v>0</v>
      </c>
      <c r="AT659" s="522"/>
      <c r="AU659" s="524">
        <f t="shared" si="219"/>
        <v>0</v>
      </c>
      <c r="AV659" s="526"/>
      <c r="AW659" s="522">
        <f t="shared" si="220"/>
        <v>0</v>
      </c>
      <c r="AX659" s="522"/>
      <c r="AY659" s="711"/>
      <c r="AZ659" s="522">
        <f t="shared" si="221"/>
        <v>0</v>
      </c>
      <c r="BA659" s="522"/>
      <c r="BB659" s="522">
        <f t="shared" si="222"/>
        <v>0</v>
      </c>
      <c r="BC659" s="522"/>
      <c r="BD659" s="524">
        <f t="shared" si="223"/>
        <v>0</v>
      </c>
      <c r="BE659" s="526"/>
      <c r="BF659" s="522">
        <f t="shared" si="224"/>
        <v>0</v>
      </c>
      <c r="BG659" s="522"/>
      <c r="BH659" s="711"/>
      <c r="BI659" s="524">
        <f t="shared" si="225"/>
        <v>0</v>
      </c>
      <c r="BJ659" s="526"/>
      <c r="BK659" s="524">
        <f t="shared" si="226"/>
        <v>0</v>
      </c>
      <c r="BL659" s="526"/>
      <c r="BM659" s="524">
        <f t="shared" si="227"/>
        <v>0</v>
      </c>
      <c r="BN659" s="526"/>
      <c r="BO659" s="524">
        <f t="shared" si="228"/>
        <v>0</v>
      </c>
      <c r="BP659" s="526"/>
    </row>
    <row r="660" spans="1:68" s="38" customFormat="1" ht="15" customHeight="1">
      <c r="A660" s="17"/>
      <c r="B660" s="17"/>
      <c r="C660" s="48" t="s">
        <v>5019</v>
      </c>
      <c r="D660" s="591" t="str">
        <f>IF(CNGE_2024_M3_Secc1!D369="","",CNGE_2024_M3_Secc1!D369)</f>
        <v/>
      </c>
      <c r="E660" s="592"/>
      <c r="F660" s="592"/>
      <c r="G660" s="592"/>
      <c r="H660" s="592"/>
      <c r="I660" s="592"/>
      <c r="J660" s="592"/>
      <c r="K660" s="592"/>
      <c r="L660" s="592"/>
      <c r="M660" s="592"/>
      <c r="N660" s="593"/>
      <c r="O660" s="103"/>
      <c r="P660" s="103"/>
      <c r="Q660" s="103"/>
      <c r="R660" s="103"/>
      <c r="S660" s="103"/>
      <c r="T660" s="103"/>
      <c r="U660" s="103"/>
      <c r="V660" s="103"/>
      <c r="W660" s="103"/>
      <c r="X660" s="103"/>
      <c r="Y660" s="103"/>
      <c r="Z660" s="103"/>
      <c r="AA660" s="103"/>
      <c r="AB660" s="103"/>
      <c r="AC660" s="103"/>
      <c r="AD660" s="103"/>
      <c r="AE660" s="2"/>
      <c r="AF660" s="169"/>
      <c r="AH660" s="522">
        <f t="shared" si="213"/>
        <v>0</v>
      </c>
      <c r="AI660" s="522"/>
      <c r="AJ660" s="522">
        <f t="shared" si="214"/>
        <v>0</v>
      </c>
      <c r="AK660" s="522"/>
      <c r="AL660" s="524">
        <f t="shared" si="215"/>
        <v>0</v>
      </c>
      <c r="AM660" s="526"/>
      <c r="AN660" s="522">
        <f t="shared" si="216"/>
        <v>0</v>
      </c>
      <c r="AO660" s="522"/>
      <c r="AP660" s="711"/>
      <c r="AQ660" s="522">
        <f t="shared" si="217"/>
        <v>0</v>
      </c>
      <c r="AR660" s="522"/>
      <c r="AS660" s="522">
        <f t="shared" si="218"/>
        <v>0</v>
      </c>
      <c r="AT660" s="522"/>
      <c r="AU660" s="524">
        <f t="shared" si="219"/>
        <v>0</v>
      </c>
      <c r="AV660" s="526"/>
      <c r="AW660" s="522">
        <f t="shared" si="220"/>
        <v>0</v>
      </c>
      <c r="AX660" s="522"/>
      <c r="AY660" s="711"/>
      <c r="AZ660" s="522">
        <f t="shared" si="221"/>
        <v>0</v>
      </c>
      <c r="BA660" s="522"/>
      <c r="BB660" s="522">
        <f t="shared" si="222"/>
        <v>0</v>
      </c>
      <c r="BC660" s="522"/>
      <c r="BD660" s="524">
        <f t="shared" si="223"/>
        <v>0</v>
      </c>
      <c r="BE660" s="526"/>
      <c r="BF660" s="522">
        <f t="shared" si="224"/>
        <v>0</v>
      </c>
      <c r="BG660" s="522"/>
      <c r="BH660" s="711"/>
      <c r="BI660" s="524">
        <f t="shared" si="225"/>
        <v>0</v>
      </c>
      <c r="BJ660" s="526"/>
      <c r="BK660" s="524">
        <f t="shared" si="226"/>
        <v>0</v>
      </c>
      <c r="BL660" s="526"/>
      <c r="BM660" s="524">
        <f t="shared" si="227"/>
        <v>0</v>
      </c>
      <c r="BN660" s="526"/>
      <c r="BO660" s="524">
        <f t="shared" si="228"/>
        <v>0</v>
      </c>
      <c r="BP660" s="526"/>
    </row>
    <row r="661" spans="1:68" s="38" customFormat="1" ht="15" customHeight="1">
      <c r="A661" s="17"/>
      <c r="B661" s="17"/>
      <c r="C661" s="48" t="s">
        <v>5020</v>
      </c>
      <c r="D661" s="591" t="str">
        <f>IF(CNGE_2024_M3_Secc1!D370="","",CNGE_2024_M3_Secc1!D370)</f>
        <v/>
      </c>
      <c r="E661" s="592"/>
      <c r="F661" s="592"/>
      <c r="G661" s="592"/>
      <c r="H661" s="592"/>
      <c r="I661" s="592"/>
      <c r="J661" s="592"/>
      <c r="K661" s="592"/>
      <c r="L661" s="592"/>
      <c r="M661" s="592"/>
      <c r="N661" s="593"/>
      <c r="O661" s="103"/>
      <c r="P661" s="103"/>
      <c r="Q661" s="103"/>
      <c r="R661" s="103"/>
      <c r="S661" s="103"/>
      <c r="T661" s="103"/>
      <c r="U661" s="103"/>
      <c r="V661" s="103"/>
      <c r="W661" s="103"/>
      <c r="X661" s="103"/>
      <c r="Y661" s="103"/>
      <c r="Z661" s="103"/>
      <c r="AA661" s="103"/>
      <c r="AB661" s="103"/>
      <c r="AC661" s="103"/>
      <c r="AD661" s="103"/>
      <c r="AE661" s="2"/>
      <c r="AF661" s="169"/>
      <c r="AH661" s="522">
        <f t="shared" si="213"/>
        <v>0</v>
      </c>
      <c r="AI661" s="522"/>
      <c r="AJ661" s="522">
        <f t="shared" si="214"/>
        <v>0</v>
      </c>
      <c r="AK661" s="522"/>
      <c r="AL661" s="524">
        <f t="shared" si="215"/>
        <v>0</v>
      </c>
      <c r="AM661" s="526"/>
      <c r="AN661" s="522">
        <f t="shared" si="216"/>
        <v>0</v>
      </c>
      <c r="AO661" s="522"/>
      <c r="AP661" s="711"/>
      <c r="AQ661" s="522">
        <f t="shared" si="217"/>
        <v>0</v>
      </c>
      <c r="AR661" s="522"/>
      <c r="AS661" s="522">
        <f t="shared" si="218"/>
        <v>0</v>
      </c>
      <c r="AT661" s="522"/>
      <c r="AU661" s="524">
        <f t="shared" si="219"/>
        <v>0</v>
      </c>
      <c r="AV661" s="526"/>
      <c r="AW661" s="522">
        <f t="shared" si="220"/>
        <v>0</v>
      </c>
      <c r="AX661" s="522"/>
      <c r="AY661" s="711"/>
      <c r="AZ661" s="522">
        <f t="shared" si="221"/>
        <v>0</v>
      </c>
      <c r="BA661" s="522"/>
      <c r="BB661" s="522">
        <f t="shared" si="222"/>
        <v>0</v>
      </c>
      <c r="BC661" s="522"/>
      <c r="BD661" s="524">
        <f t="shared" si="223"/>
        <v>0</v>
      </c>
      <c r="BE661" s="526"/>
      <c r="BF661" s="522">
        <f t="shared" si="224"/>
        <v>0</v>
      </c>
      <c r="BG661" s="522"/>
      <c r="BH661" s="711"/>
      <c r="BI661" s="524">
        <f t="shared" si="225"/>
        <v>0</v>
      </c>
      <c r="BJ661" s="526"/>
      <c r="BK661" s="524">
        <f t="shared" si="226"/>
        <v>0</v>
      </c>
      <c r="BL661" s="526"/>
      <c r="BM661" s="524">
        <f t="shared" si="227"/>
        <v>0</v>
      </c>
      <c r="BN661" s="526"/>
      <c r="BO661" s="524">
        <f t="shared" si="228"/>
        <v>0</v>
      </c>
      <c r="BP661" s="526"/>
    </row>
    <row r="662" spans="1:68" s="38" customFormat="1" ht="15" customHeight="1">
      <c r="A662" s="17"/>
      <c r="B662" s="17"/>
      <c r="C662" s="48" t="s">
        <v>5021</v>
      </c>
      <c r="D662" s="591" t="str">
        <f>IF(CNGE_2024_M3_Secc1!D371="","",CNGE_2024_M3_Secc1!D371)</f>
        <v/>
      </c>
      <c r="E662" s="592"/>
      <c r="F662" s="592"/>
      <c r="G662" s="592"/>
      <c r="H662" s="592"/>
      <c r="I662" s="592"/>
      <c r="J662" s="592"/>
      <c r="K662" s="592"/>
      <c r="L662" s="592"/>
      <c r="M662" s="592"/>
      <c r="N662" s="593"/>
      <c r="O662" s="103"/>
      <c r="P662" s="103"/>
      <c r="Q662" s="103"/>
      <c r="R662" s="103"/>
      <c r="S662" s="103"/>
      <c r="T662" s="103"/>
      <c r="U662" s="103"/>
      <c r="V662" s="103"/>
      <c r="W662" s="103"/>
      <c r="X662" s="103"/>
      <c r="Y662" s="103"/>
      <c r="Z662" s="103"/>
      <c r="AA662" s="103"/>
      <c r="AB662" s="103"/>
      <c r="AC662" s="103"/>
      <c r="AD662" s="103"/>
      <c r="AE662" s="2"/>
      <c r="AF662" s="169"/>
      <c r="AH662" s="522">
        <f t="shared" si="213"/>
        <v>0</v>
      </c>
      <c r="AI662" s="522"/>
      <c r="AJ662" s="522">
        <f t="shared" si="214"/>
        <v>0</v>
      </c>
      <c r="AK662" s="522"/>
      <c r="AL662" s="524">
        <f t="shared" si="215"/>
        <v>0</v>
      </c>
      <c r="AM662" s="526"/>
      <c r="AN662" s="522">
        <f t="shared" si="216"/>
        <v>0</v>
      </c>
      <c r="AO662" s="522"/>
      <c r="AP662" s="711"/>
      <c r="AQ662" s="522">
        <f t="shared" si="217"/>
        <v>0</v>
      </c>
      <c r="AR662" s="522"/>
      <c r="AS662" s="522">
        <f t="shared" si="218"/>
        <v>0</v>
      </c>
      <c r="AT662" s="522"/>
      <c r="AU662" s="524">
        <f t="shared" si="219"/>
        <v>0</v>
      </c>
      <c r="AV662" s="526"/>
      <c r="AW662" s="522">
        <f t="shared" si="220"/>
        <v>0</v>
      </c>
      <c r="AX662" s="522"/>
      <c r="AY662" s="711"/>
      <c r="AZ662" s="522">
        <f t="shared" si="221"/>
        <v>0</v>
      </c>
      <c r="BA662" s="522"/>
      <c r="BB662" s="522">
        <f t="shared" si="222"/>
        <v>0</v>
      </c>
      <c r="BC662" s="522"/>
      <c r="BD662" s="524">
        <f t="shared" si="223"/>
        <v>0</v>
      </c>
      <c r="BE662" s="526"/>
      <c r="BF662" s="522">
        <f t="shared" si="224"/>
        <v>0</v>
      </c>
      <c r="BG662" s="522"/>
      <c r="BH662" s="711"/>
      <c r="BI662" s="524">
        <f t="shared" si="225"/>
        <v>0</v>
      </c>
      <c r="BJ662" s="526"/>
      <c r="BK662" s="524">
        <f t="shared" si="226"/>
        <v>0</v>
      </c>
      <c r="BL662" s="526"/>
      <c r="BM662" s="524">
        <f t="shared" si="227"/>
        <v>0</v>
      </c>
      <c r="BN662" s="526"/>
      <c r="BO662" s="524">
        <f t="shared" si="228"/>
        <v>0</v>
      </c>
      <c r="BP662" s="526"/>
    </row>
    <row r="663" spans="1:68" s="38" customFormat="1" ht="15" customHeight="1">
      <c r="A663" s="17"/>
      <c r="B663" s="17"/>
      <c r="C663" s="48" t="s">
        <v>5022</v>
      </c>
      <c r="D663" s="591" t="str">
        <f>IF(CNGE_2024_M3_Secc1!D372="","",CNGE_2024_M3_Secc1!D372)</f>
        <v/>
      </c>
      <c r="E663" s="592"/>
      <c r="F663" s="592"/>
      <c r="G663" s="592"/>
      <c r="H663" s="592"/>
      <c r="I663" s="592"/>
      <c r="J663" s="592"/>
      <c r="K663" s="592"/>
      <c r="L663" s="592"/>
      <c r="M663" s="592"/>
      <c r="N663" s="593"/>
      <c r="O663" s="103"/>
      <c r="P663" s="103"/>
      <c r="Q663" s="103"/>
      <c r="R663" s="103"/>
      <c r="S663" s="103"/>
      <c r="T663" s="103"/>
      <c r="U663" s="103"/>
      <c r="V663" s="103"/>
      <c r="W663" s="103"/>
      <c r="X663" s="103"/>
      <c r="Y663" s="103"/>
      <c r="Z663" s="103"/>
      <c r="AA663" s="103"/>
      <c r="AB663" s="103"/>
      <c r="AC663" s="103"/>
      <c r="AD663" s="103"/>
      <c r="AE663" s="2"/>
      <c r="AF663" s="169"/>
      <c r="AH663" s="522">
        <f t="shared" si="213"/>
        <v>0</v>
      </c>
      <c r="AI663" s="522"/>
      <c r="AJ663" s="522">
        <f t="shared" si="214"/>
        <v>0</v>
      </c>
      <c r="AK663" s="522"/>
      <c r="AL663" s="524">
        <f t="shared" si="215"/>
        <v>0</v>
      </c>
      <c r="AM663" s="526"/>
      <c r="AN663" s="522">
        <f t="shared" si="216"/>
        <v>0</v>
      </c>
      <c r="AO663" s="522"/>
      <c r="AP663" s="711"/>
      <c r="AQ663" s="522">
        <f t="shared" si="217"/>
        <v>0</v>
      </c>
      <c r="AR663" s="522"/>
      <c r="AS663" s="522">
        <f t="shared" si="218"/>
        <v>0</v>
      </c>
      <c r="AT663" s="522"/>
      <c r="AU663" s="524">
        <f t="shared" si="219"/>
        <v>0</v>
      </c>
      <c r="AV663" s="526"/>
      <c r="AW663" s="522">
        <f t="shared" si="220"/>
        <v>0</v>
      </c>
      <c r="AX663" s="522"/>
      <c r="AY663" s="711"/>
      <c r="AZ663" s="522">
        <f t="shared" si="221"/>
        <v>0</v>
      </c>
      <c r="BA663" s="522"/>
      <c r="BB663" s="522">
        <f t="shared" si="222"/>
        <v>0</v>
      </c>
      <c r="BC663" s="522"/>
      <c r="BD663" s="524">
        <f t="shared" si="223"/>
        <v>0</v>
      </c>
      <c r="BE663" s="526"/>
      <c r="BF663" s="522">
        <f t="shared" si="224"/>
        <v>0</v>
      </c>
      <c r="BG663" s="522"/>
      <c r="BH663" s="711"/>
      <c r="BI663" s="524">
        <f t="shared" si="225"/>
        <v>0</v>
      </c>
      <c r="BJ663" s="526"/>
      <c r="BK663" s="524">
        <f t="shared" si="226"/>
        <v>0</v>
      </c>
      <c r="BL663" s="526"/>
      <c r="BM663" s="524">
        <f t="shared" si="227"/>
        <v>0</v>
      </c>
      <c r="BN663" s="526"/>
      <c r="BO663" s="524">
        <f t="shared" si="228"/>
        <v>0</v>
      </c>
      <c r="BP663" s="526"/>
    </row>
    <row r="664" spans="1:68" s="38" customFormat="1" ht="15" customHeight="1">
      <c r="A664" s="17"/>
      <c r="B664" s="17"/>
      <c r="C664" s="48" t="s">
        <v>5023</v>
      </c>
      <c r="D664" s="591" t="str">
        <f>IF(CNGE_2024_M3_Secc1!D373="","",CNGE_2024_M3_Secc1!D373)</f>
        <v/>
      </c>
      <c r="E664" s="592"/>
      <c r="F664" s="592"/>
      <c r="G664" s="592"/>
      <c r="H664" s="592"/>
      <c r="I664" s="592"/>
      <c r="J664" s="592"/>
      <c r="K664" s="592"/>
      <c r="L664" s="592"/>
      <c r="M664" s="592"/>
      <c r="N664" s="593"/>
      <c r="O664" s="103"/>
      <c r="P664" s="103"/>
      <c r="Q664" s="103"/>
      <c r="R664" s="103"/>
      <c r="S664" s="103"/>
      <c r="T664" s="103"/>
      <c r="U664" s="103"/>
      <c r="V664" s="103"/>
      <c r="W664" s="103"/>
      <c r="X664" s="103"/>
      <c r="Y664" s="103"/>
      <c r="Z664" s="103"/>
      <c r="AA664" s="103"/>
      <c r="AB664" s="103"/>
      <c r="AC664" s="103"/>
      <c r="AD664" s="103"/>
      <c r="AE664" s="2"/>
      <c r="AF664" s="169"/>
      <c r="AH664" s="522">
        <f t="shared" si="213"/>
        <v>0</v>
      </c>
      <c r="AI664" s="522"/>
      <c r="AJ664" s="522">
        <f t="shared" si="214"/>
        <v>0</v>
      </c>
      <c r="AK664" s="522"/>
      <c r="AL664" s="524">
        <f t="shared" si="215"/>
        <v>0</v>
      </c>
      <c r="AM664" s="526"/>
      <c r="AN664" s="522">
        <f t="shared" si="216"/>
        <v>0</v>
      </c>
      <c r="AO664" s="522"/>
      <c r="AP664" s="711"/>
      <c r="AQ664" s="522">
        <f t="shared" si="217"/>
        <v>0</v>
      </c>
      <c r="AR664" s="522"/>
      <c r="AS664" s="522">
        <f t="shared" si="218"/>
        <v>0</v>
      </c>
      <c r="AT664" s="522"/>
      <c r="AU664" s="524">
        <f t="shared" si="219"/>
        <v>0</v>
      </c>
      <c r="AV664" s="526"/>
      <c r="AW664" s="522">
        <f t="shared" si="220"/>
        <v>0</v>
      </c>
      <c r="AX664" s="522"/>
      <c r="AY664" s="711"/>
      <c r="AZ664" s="522">
        <f t="shared" si="221"/>
        <v>0</v>
      </c>
      <c r="BA664" s="522"/>
      <c r="BB664" s="522">
        <f t="shared" si="222"/>
        <v>0</v>
      </c>
      <c r="BC664" s="522"/>
      <c r="BD664" s="524">
        <f t="shared" si="223"/>
        <v>0</v>
      </c>
      <c r="BE664" s="526"/>
      <c r="BF664" s="522">
        <f t="shared" si="224"/>
        <v>0</v>
      </c>
      <c r="BG664" s="522"/>
      <c r="BH664" s="711"/>
      <c r="BI664" s="524">
        <f t="shared" si="225"/>
        <v>0</v>
      </c>
      <c r="BJ664" s="526"/>
      <c r="BK664" s="524">
        <f t="shared" si="226"/>
        <v>0</v>
      </c>
      <c r="BL664" s="526"/>
      <c r="BM664" s="524">
        <f t="shared" si="227"/>
        <v>0</v>
      </c>
      <c r="BN664" s="526"/>
      <c r="BO664" s="524">
        <f t="shared" si="228"/>
        <v>0</v>
      </c>
      <c r="BP664" s="526"/>
    </row>
    <row r="665" spans="1:68" s="38" customFormat="1" ht="15" customHeight="1">
      <c r="A665" s="17"/>
      <c r="B665" s="17"/>
      <c r="C665" s="48" t="s">
        <v>5024</v>
      </c>
      <c r="D665" s="591" t="str">
        <f>IF(CNGE_2024_M3_Secc1!D374="","",CNGE_2024_M3_Secc1!D374)</f>
        <v/>
      </c>
      <c r="E665" s="592"/>
      <c r="F665" s="592"/>
      <c r="G665" s="592"/>
      <c r="H665" s="592"/>
      <c r="I665" s="592"/>
      <c r="J665" s="592"/>
      <c r="K665" s="592"/>
      <c r="L665" s="592"/>
      <c r="M665" s="592"/>
      <c r="N665" s="593"/>
      <c r="O665" s="103"/>
      <c r="P665" s="103"/>
      <c r="Q665" s="103"/>
      <c r="R665" s="103"/>
      <c r="S665" s="103"/>
      <c r="T665" s="103"/>
      <c r="U665" s="103"/>
      <c r="V665" s="103"/>
      <c r="W665" s="103"/>
      <c r="X665" s="103"/>
      <c r="Y665" s="103"/>
      <c r="Z665" s="103"/>
      <c r="AA665" s="103"/>
      <c r="AB665" s="103"/>
      <c r="AC665" s="103"/>
      <c r="AD665" s="103"/>
      <c r="AE665" s="2"/>
      <c r="AF665" s="169"/>
      <c r="AH665" s="522">
        <f t="shared" si="213"/>
        <v>0</v>
      </c>
      <c r="AI665" s="522"/>
      <c r="AJ665" s="522">
        <f t="shared" si="214"/>
        <v>0</v>
      </c>
      <c r="AK665" s="522"/>
      <c r="AL665" s="524">
        <f t="shared" si="215"/>
        <v>0</v>
      </c>
      <c r="AM665" s="526"/>
      <c r="AN665" s="522">
        <f t="shared" si="216"/>
        <v>0</v>
      </c>
      <c r="AO665" s="522"/>
      <c r="AP665" s="711"/>
      <c r="AQ665" s="522">
        <f t="shared" si="217"/>
        <v>0</v>
      </c>
      <c r="AR665" s="522"/>
      <c r="AS665" s="522">
        <f t="shared" si="218"/>
        <v>0</v>
      </c>
      <c r="AT665" s="522"/>
      <c r="AU665" s="524">
        <f t="shared" si="219"/>
        <v>0</v>
      </c>
      <c r="AV665" s="526"/>
      <c r="AW665" s="522">
        <f t="shared" si="220"/>
        <v>0</v>
      </c>
      <c r="AX665" s="522"/>
      <c r="AY665" s="711"/>
      <c r="AZ665" s="522">
        <f t="shared" si="221"/>
        <v>0</v>
      </c>
      <c r="BA665" s="522"/>
      <c r="BB665" s="522">
        <f t="shared" si="222"/>
        <v>0</v>
      </c>
      <c r="BC665" s="522"/>
      <c r="BD665" s="524">
        <f t="shared" si="223"/>
        <v>0</v>
      </c>
      <c r="BE665" s="526"/>
      <c r="BF665" s="522">
        <f t="shared" si="224"/>
        <v>0</v>
      </c>
      <c r="BG665" s="522"/>
      <c r="BH665" s="711"/>
      <c r="BI665" s="524">
        <f t="shared" si="225"/>
        <v>0</v>
      </c>
      <c r="BJ665" s="526"/>
      <c r="BK665" s="524">
        <f t="shared" si="226"/>
        <v>0</v>
      </c>
      <c r="BL665" s="526"/>
      <c r="BM665" s="524">
        <f t="shared" si="227"/>
        <v>0</v>
      </c>
      <c r="BN665" s="526"/>
      <c r="BO665" s="524">
        <f t="shared" si="228"/>
        <v>0</v>
      </c>
      <c r="BP665" s="526"/>
    </row>
    <row r="666" spans="1:68" s="38" customFormat="1" ht="15" customHeight="1">
      <c r="A666" s="17"/>
      <c r="B666" s="17"/>
      <c r="C666" s="48" t="s">
        <v>5025</v>
      </c>
      <c r="D666" s="591" t="str">
        <f>IF(CNGE_2024_M3_Secc1!D375="","",CNGE_2024_M3_Secc1!D375)</f>
        <v/>
      </c>
      <c r="E666" s="592"/>
      <c r="F666" s="592"/>
      <c r="G666" s="592"/>
      <c r="H666" s="592"/>
      <c r="I666" s="592"/>
      <c r="J666" s="592"/>
      <c r="K666" s="592"/>
      <c r="L666" s="592"/>
      <c r="M666" s="592"/>
      <c r="N666" s="593"/>
      <c r="O666" s="103"/>
      <c r="P666" s="103"/>
      <c r="Q666" s="103"/>
      <c r="R666" s="103"/>
      <c r="S666" s="103"/>
      <c r="T666" s="103"/>
      <c r="U666" s="103"/>
      <c r="V666" s="103"/>
      <c r="W666" s="103"/>
      <c r="X666" s="103"/>
      <c r="Y666" s="103"/>
      <c r="Z666" s="103"/>
      <c r="AA666" s="103"/>
      <c r="AB666" s="103"/>
      <c r="AC666" s="103"/>
      <c r="AD666" s="103"/>
      <c r="AE666" s="2"/>
      <c r="AF666" s="169"/>
      <c r="AH666" s="522">
        <f t="shared" si="213"/>
        <v>0</v>
      </c>
      <c r="AI666" s="522"/>
      <c r="AJ666" s="522">
        <f t="shared" si="214"/>
        <v>0</v>
      </c>
      <c r="AK666" s="522"/>
      <c r="AL666" s="524">
        <f t="shared" si="215"/>
        <v>0</v>
      </c>
      <c r="AM666" s="526"/>
      <c r="AN666" s="522">
        <f t="shared" si="216"/>
        <v>0</v>
      </c>
      <c r="AO666" s="522"/>
      <c r="AP666" s="711"/>
      <c r="AQ666" s="522">
        <f t="shared" si="217"/>
        <v>0</v>
      </c>
      <c r="AR666" s="522"/>
      <c r="AS666" s="522">
        <f t="shared" si="218"/>
        <v>0</v>
      </c>
      <c r="AT666" s="522"/>
      <c r="AU666" s="524">
        <f t="shared" si="219"/>
        <v>0</v>
      </c>
      <c r="AV666" s="526"/>
      <c r="AW666" s="522">
        <f t="shared" si="220"/>
        <v>0</v>
      </c>
      <c r="AX666" s="522"/>
      <c r="AY666" s="711"/>
      <c r="AZ666" s="522">
        <f t="shared" si="221"/>
        <v>0</v>
      </c>
      <c r="BA666" s="522"/>
      <c r="BB666" s="522">
        <f t="shared" si="222"/>
        <v>0</v>
      </c>
      <c r="BC666" s="522"/>
      <c r="BD666" s="524">
        <f t="shared" si="223"/>
        <v>0</v>
      </c>
      <c r="BE666" s="526"/>
      <c r="BF666" s="522">
        <f t="shared" si="224"/>
        <v>0</v>
      </c>
      <c r="BG666" s="522"/>
      <c r="BH666" s="711"/>
      <c r="BI666" s="524">
        <f t="shared" si="225"/>
        <v>0</v>
      </c>
      <c r="BJ666" s="526"/>
      <c r="BK666" s="524">
        <f t="shared" si="226"/>
        <v>0</v>
      </c>
      <c r="BL666" s="526"/>
      <c r="BM666" s="524">
        <f t="shared" si="227"/>
        <v>0</v>
      </c>
      <c r="BN666" s="526"/>
      <c r="BO666" s="524">
        <f t="shared" si="228"/>
        <v>0</v>
      </c>
      <c r="BP666" s="526"/>
    </row>
    <row r="667" spans="1:68" s="38" customFormat="1" ht="15" customHeight="1">
      <c r="A667" s="17"/>
      <c r="B667" s="17"/>
      <c r="C667" s="48" t="s">
        <v>5026</v>
      </c>
      <c r="D667" s="591" t="str">
        <f>IF(CNGE_2024_M3_Secc1!D376="","",CNGE_2024_M3_Secc1!D376)</f>
        <v/>
      </c>
      <c r="E667" s="592"/>
      <c r="F667" s="592"/>
      <c r="G667" s="592"/>
      <c r="H667" s="592"/>
      <c r="I667" s="592"/>
      <c r="J667" s="592"/>
      <c r="K667" s="592"/>
      <c r="L667" s="592"/>
      <c r="M667" s="592"/>
      <c r="N667" s="593"/>
      <c r="O667" s="103"/>
      <c r="P667" s="103"/>
      <c r="Q667" s="103"/>
      <c r="R667" s="103"/>
      <c r="S667" s="103"/>
      <c r="T667" s="103"/>
      <c r="U667" s="103"/>
      <c r="V667" s="103"/>
      <c r="W667" s="103"/>
      <c r="X667" s="103"/>
      <c r="Y667" s="103"/>
      <c r="Z667" s="103"/>
      <c r="AA667" s="103"/>
      <c r="AB667" s="103"/>
      <c r="AC667" s="103"/>
      <c r="AD667" s="103"/>
      <c r="AE667" s="2"/>
      <c r="AF667" s="169"/>
      <c r="AH667" s="522">
        <f t="shared" si="213"/>
        <v>0</v>
      </c>
      <c r="AI667" s="522"/>
      <c r="AJ667" s="522">
        <f t="shared" si="214"/>
        <v>0</v>
      </c>
      <c r="AK667" s="522"/>
      <c r="AL667" s="524">
        <f t="shared" si="215"/>
        <v>0</v>
      </c>
      <c r="AM667" s="526"/>
      <c r="AN667" s="522">
        <f t="shared" si="216"/>
        <v>0</v>
      </c>
      <c r="AO667" s="522"/>
      <c r="AP667" s="711"/>
      <c r="AQ667" s="522">
        <f t="shared" si="217"/>
        <v>0</v>
      </c>
      <c r="AR667" s="522"/>
      <c r="AS667" s="522">
        <f t="shared" si="218"/>
        <v>0</v>
      </c>
      <c r="AT667" s="522"/>
      <c r="AU667" s="524">
        <f t="shared" si="219"/>
        <v>0</v>
      </c>
      <c r="AV667" s="526"/>
      <c r="AW667" s="522">
        <f t="shared" si="220"/>
        <v>0</v>
      </c>
      <c r="AX667" s="522"/>
      <c r="AY667" s="711"/>
      <c r="AZ667" s="522">
        <f t="shared" si="221"/>
        <v>0</v>
      </c>
      <c r="BA667" s="522"/>
      <c r="BB667" s="522">
        <f t="shared" si="222"/>
        <v>0</v>
      </c>
      <c r="BC667" s="522"/>
      <c r="BD667" s="524">
        <f t="shared" si="223"/>
        <v>0</v>
      </c>
      <c r="BE667" s="526"/>
      <c r="BF667" s="522">
        <f t="shared" si="224"/>
        <v>0</v>
      </c>
      <c r="BG667" s="522"/>
      <c r="BH667" s="711"/>
      <c r="BI667" s="524">
        <f t="shared" si="225"/>
        <v>0</v>
      </c>
      <c r="BJ667" s="526"/>
      <c r="BK667" s="524">
        <f t="shared" si="226"/>
        <v>0</v>
      </c>
      <c r="BL667" s="526"/>
      <c r="BM667" s="524">
        <f t="shared" si="227"/>
        <v>0</v>
      </c>
      <c r="BN667" s="526"/>
      <c r="BO667" s="524">
        <f t="shared" si="228"/>
        <v>0</v>
      </c>
      <c r="BP667" s="526"/>
    </row>
    <row r="668" spans="1:68" s="38" customFormat="1" ht="15" customHeight="1">
      <c r="A668" s="17"/>
      <c r="B668" s="17"/>
      <c r="C668" s="48" t="s">
        <v>5027</v>
      </c>
      <c r="D668" s="591" t="str">
        <f>IF(CNGE_2024_M3_Secc1!D377="","",CNGE_2024_M3_Secc1!D377)</f>
        <v/>
      </c>
      <c r="E668" s="592"/>
      <c r="F668" s="592"/>
      <c r="G668" s="592"/>
      <c r="H668" s="592"/>
      <c r="I668" s="592"/>
      <c r="J668" s="592"/>
      <c r="K668" s="592"/>
      <c r="L668" s="592"/>
      <c r="M668" s="592"/>
      <c r="N668" s="593"/>
      <c r="O668" s="103"/>
      <c r="P668" s="103"/>
      <c r="Q668" s="103"/>
      <c r="R668" s="103"/>
      <c r="S668" s="103"/>
      <c r="T668" s="103"/>
      <c r="U668" s="103"/>
      <c r="V668" s="103"/>
      <c r="W668" s="103"/>
      <c r="X668" s="103"/>
      <c r="Y668" s="103"/>
      <c r="Z668" s="103"/>
      <c r="AA668" s="103"/>
      <c r="AB668" s="103"/>
      <c r="AC668" s="103"/>
      <c r="AD668" s="103"/>
      <c r="AE668" s="2"/>
      <c r="AF668" s="169"/>
      <c r="AH668" s="522">
        <f t="shared" si="213"/>
        <v>0</v>
      </c>
      <c r="AI668" s="522"/>
      <c r="AJ668" s="522">
        <f t="shared" si="214"/>
        <v>0</v>
      </c>
      <c r="AK668" s="522"/>
      <c r="AL668" s="524">
        <f t="shared" si="215"/>
        <v>0</v>
      </c>
      <c r="AM668" s="526"/>
      <c r="AN668" s="522">
        <f t="shared" si="216"/>
        <v>0</v>
      </c>
      <c r="AO668" s="522"/>
      <c r="AP668" s="711"/>
      <c r="AQ668" s="522">
        <f t="shared" si="217"/>
        <v>0</v>
      </c>
      <c r="AR668" s="522"/>
      <c r="AS668" s="522">
        <f t="shared" si="218"/>
        <v>0</v>
      </c>
      <c r="AT668" s="522"/>
      <c r="AU668" s="524">
        <f t="shared" si="219"/>
        <v>0</v>
      </c>
      <c r="AV668" s="526"/>
      <c r="AW668" s="522">
        <f t="shared" si="220"/>
        <v>0</v>
      </c>
      <c r="AX668" s="522"/>
      <c r="AY668" s="711"/>
      <c r="AZ668" s="522">
        <f t="shared" si="221"/>
        <v>0</v>
      </c>
      <c r="BA668" s="522"/>
      <c r="BB668" s="522">
        <f t="shared" si="222"/>
        <v>0</v>
      </c>
      <c r="BC668" s="522"/>
      <c r="BD668" s="524">
        <f t="shared" si="223"/>
        <v>0</v>
      </c>
      <c r="BE668" s="526"/>
      <c r="BF668" s="522">
        <f t="shared" si="224"/>
        <v>0</v>
      </c>
      <c r="BG668" s="522"/>
      <c r="BH668" s="711"/>
      <c r="BI668" s="524">
        <f t="shared" si="225"/>
        <v>0</v>
      </c>
      <c r="BJ668" s="526"/>
      <c r="BK668" s="524">
        <f t="shared" si="226"/>
        <v>0</v>
      </c>
      <c r="BL668" s="526"/>
      <c r="BM668" s="524">
        <f t="shared" si="227"/>
        <v>0</v>
      </c>
      <c r="BN668" s="526"/>
      <c r="BO668" s="524">
        <f t="shared" si="228"/>
        <v>0</v>
      </c>
      <c r="BP668" s="526"/>
    </row>
    <row r="669" spans="1:68" s="38" customFormat="1" ht="15" customHeight="1">
      <c r="A669" s="17"/>
      <c r="B669" s="17"/>
      <c r="C669" s="48" t="s">
        <v>5028</v>
      </c>
      <c r="D669" s="591" t="str">
        <f>IF(CNGE_2024_M3_Secc1!D378="","",CNGE_2024_M3_Secc1!D378)</f>
        <v/>
      </c>
      <c r="E669" s="592"/>
      <c r="F669" s="592"/>
      <c r="G669" s="592"/>
      <c r="H669" s="592"/>
      <c r="I669" s="592"/>
      <c r="J669" s="592"/>
      <c r="K669" s="592"/>
      <c r="L669" s="592"/>
      <c r="M669" s="592"/>
      <c r="N669" s="593"/>
      <c r="O669" s="103"/>
      <c r="P669" s="103"/>
      <c r="Q669" s="103"/>
      <c r="R669" s="103"/>
      <c r="S669" s="103"/>
      <c r="T669" s="103"/>
      <c r="U669" s="103"/>
      <c r="V669" s="103"/>
      <c r="W669" s="103"/>
      <c r="X669" s="103"/>
      <c r="Y669" s="103"/>
      <c r="Z669" s="103"/>
      <c r="AA669" s="103"/>
      <c r="AB669" s="103"/>
      <c r="AC669" s="103"/>
      <c r="AD669" s="103"/>
      <c r="AE669" s="2"/>
      <c r="AF669" s="169"/>
      <c r="AH669" s="522">
        <f t="shared" si="213"/>
        <v>0</v>
      </c>
      <c r="AI669" s="522"/>
      <c r="AJ669" s="522">
        <f t="shared" si="214"/>
        <v>0</v>
      </c>
      <c r="AK669" s="522"/>
      <c r="AL669" s="524">
        <f t="shared" si="215"/>
        <v>0</v>
      </c>
      <c r="AM669" s="526"/>
      <c r="AN669" s="522">
        <f t="shared" si="216"/>
        <v>0</v>
      </c>
      <c r="AO669" s="522"/>
      <c r="AP669" s="711"/>
      <c r="AQ669" s="522">
        <f t="shared" si="217"/>
        <v>0</v>
      </c>
      <c r="AR669" s="522"/>
      <c r="AS669" s="522">
        <f t="shared" si="218"/>
        <v>0</v>
      </c>
      <c r="AT669" s="522"/>
      <c r="AU669" s="524">
        <f t="shared" si="219"/>
        <v>0</v>
      </c>
      <c r="AV669" s="526"/>
      <c r="AW669" s="522">
        <f t="shared" si="220"/>
        <v>0</v>
      </c>
      <c r="AX669" s="522"/>
      <c r="AY669" s="711"/>
      <c r="AZ669" s="522">
        <f t="shared" si="221"/>
        <v>0</v>
      </c>
      <c r="BA669" s="522"/>
      <c r="BB669" s="522">
        <f t="shared" si="222"/>
        <v>0</v>
      </c>
      <c r="BC669" s="522"/>
      <c r="BD669" s="524">
        <f t="shared" si="223"/>
        <v>0</v>
      </c>
      <c r="BE669" s="526"/>
      <c r="BF669" s="522">
        <f t="shared" si="224"/>
        <v>0</v>
      </c>
      <c r="BG669" s="522"/>
      <c r="BH669" s="711"/>
      <c r="BI669" s="524">
        <f t="shared" si="225"/>
        <v>0</v>
      </c>
      <c r="BJ669" s="526"/>
      <c r="BK669" s="524">
        <f t="shared" si="226"/>
        <v>0</v>
      </c>
      <c r="BL669" s="526"/>
      <c r="BM669" s="524">
        <f t="shared" si="227"/>
        <v>0</v>
      </c>
      <c r="BN669" s="526"/>
      <c r="BO669" s="524">
        <f t="shared" si="228"/>
        <v>0</v>
      </c>
      <c r="BP669" s="526"/>
    </row>
    <row r="670" spans="1:68" s="38" customFormat="1" ht="15" customHeight="1">
      <c r="A670" s="17"/>
      <c r="B670" s="17"/>
      <c r="C670" s="48" t="s">
        <v>5029</v>
      </c>
      <c r="D670" s="591" t="str">
        <f>IF(CNGE_2024_M3_Secc1!D379="","",CNGE_2024_M3_Secc1!D379)</f>
        <v/>
      </c>
      <c r="E670" s="592"/>
      <c r="F670" s="592"/>
      <c r="G670" s="592"/>
      <c r="H670" s="592"/>
      <c r="I670" s="592"/>
      <c r="J670" s="592"/>
      <c r="K670" s="592"/>
      <c r="L670" s="592"/>
      <c r="M670" s="592"/>
      <c r="N670" s="593"/>
      <c r="O670" s="103"/>
      <c r="P670" s="103"/>
      <c r="Q670" s="103"/>
      <c r="R670" s="103"/>
      <c r="S670" s="103"/>
      <c r="T670" s="103"/>
      <c r="U670" s="103"/>
      <c r="V670" s="103"/>
      <c r="W670" s="103"/>
      <c r="X670" s="103"/>
      <c r="Y670" s="103"/>
      <c r="Z670" s="103"/>
      <c r="AA670" s="103"/>
      <c r="AB670" s="103"/>
      <c r="AC670" s="103"/>
      <c r="AD670" s="103"/>
      <c r="AE670" s="2"/>
      <c r="AF670" s="169"/>
      <c r="AH670" s="522">
        <f t="shared" si="213"/>
        <v>0</v>
      </c>
      <c r="AI670" s="522"/>
      <c r="AJ670" s="522">
        <f t="shared" si="214"/>
        <v>0</v>
      </c>
      <c r="AK670" s="522"/>
      <c r="AL670" s="524">
        <f t="shared" si="215"/>
        <v>0</v>
      </c>
      <c r="AM670" s="526"/>
      <c r="AN670" s="522">
        <f t="shared" si="216"/>
        <v>0</v>
      </c>
      <c r="AO670" s="522"/>
      <c r="AP670" s="711"/>
      <c r="AQ670" s="522">
        <f t="shared" si="217"/>
        <v>0</v>
      </c>
      <c r="AR670" s="522"/>
      <c r="AS670" s="522">
        <f t="shared" si="218"/>
        <v>0</v>
      </c>
      <c r="AT670" s="522"/>
      <c r="AU670" s="524">
        <f t="shared" si="219"/>
        <v>0</v>
      </c>
      <c r="AV670" s="526"/>
      <c r="AW670" s="522">
        <f t="shared" si="220"/>
        <v>0</v>
      </c>
      <c r="AX670" s="522"/>
      <c r="AY670" s="711"/>
      <c r="AZ670" s="522">
        <f t="shared" si="221"/>
        <v>0</v>
      </c>
      <c r="BA670" s="522"/>
      <c r="BB670" s="522">
        <f t="shared" si="222"/>
        <v>0</v>
      </c>
      <c r="BC670" s="522"/>
      <c r="BD670" s="524">
        <f t="shared" si="223"/>
        <v>0</v>
      </c>
      <c r="BE670" s="526"/>
      <c r="BF670" s="522">
        <f t="shared" si="224"/>
        <v>0</v>
      </c>
      <c r="BG670" s="522"/>
      <c r="BH670" s="711"/>
      <c r="BI670" s="524">
        <f t="shared" si="225"/>
        <v>0</v>
      </c>
      <c r="BJ670" s="526"/>
      <c r="BK670" s="524">
        <f t="shared" si="226"/>
        <v>0</v>
      </c>
      <c r="BL670" s="526"/>
      <c r="BM670" s="524">
        <f t="shared" si="227"/>
        <v>0</v>
      </c>
      <c r="BN670" s="526"/>
      <c r="BO670" s="524">
        <f t="shared" si="228"/>
        <v>0</v>
      </c>
      <c r="BP670" s="526"/>
    </row>
    <row r="671" spans="1:68" s="38" customFormat="1" ht="15" customHeight="1">
      <c r="A671" s="17"/>
      <c r="B671" s="17"/>
      <c r="C671" s="48" t="s">
        <v>5030</v>
      </c>
      <c r="D671" s="591" t="str">
        <f>IF(CNGE_2024_M3_Secc1!D380="","",CNGE_2024_M3_Secc1!D380)</f>
        <v/>
      </c>
      <c r="E671" s="592"/>
      <c r="F671" s="592"/>
      <c r="G671" s="592"/>
      <c r="H671" s="592"/>
      <c r="I671" s="592"/>
      <c r="J671" s="592"/>
      <c r="K671" s="592"/>
      <c r="L671" s="592"/>
      <c r="M671" s="592"/>
      <c r="N671" s="593"/>
      <c r="O671" s="103"/>
      <c r="P671" s="103"/>
      <c r="Q671" s="103"/>
      <c r="R671" s="103"/>
      <c r="S671" s="103"/>
      <c r="T671" s="103"/>
      <c r="U671" s="103"/>
      <c r="V671" s="103"/>
      <c r="W671" s="103"/>
      <c r="X671" s="103"/>
      <c r="Y671" s="103"/>
      <c r="Z671" s="103"/>
      <c r="AA671" s="103"/>
      <c r="AB671" s="103"/>
      <c r="AC671" s="103"/>
      <c r="AD671" s="103"/>
      <c r="AE671" s="2"/>
      <c r="AF671" s="169"/>
      <c r="AH671" s="522">
        <f t="shared" si="213"/>
        <v>0</v>
      </c>
      <c r="AI671" s="522"/>
      <c r="AJ671" s="522">
        <f t="shared" si="214"/>
        <v>0</v>
      </c>
      <c r="AK671" s="522"/>
      <c r="AL671" s="524">
        <f t="shared" si="215"/>
        <v>0</v>
      </c>
      <c r="AM671" s="526"/>
      <c r="AN671" s="522">
        <f t="shared" si="216"/>
        <v>0</v>
      </c>
      <c r="AO671" s="522"/>
      <c r="AP671" s="711"/>
      <c r="AQ671" s="522">
        <f t="shared" si="217"/>
        <v>0</v>
      </c>
      <c r="AR671" s="522"/>
      <c r="AS671" s="522">
        <f t="shared" si="218"/>
        <v>0</v>
      </c>
      <c r="AT671" s="522"/>
      <c r="AU671" s="524">
        <f t="shared" si="219"/>
        <v>0</v>
      </c>
      <c r="AV671" s="526"/>
      <c r="AW671" s="522">
        <f t="shared" si="220"/>
        <v>0</v>
      </c>
      <c r="AX671" s="522"/>
      <c r="AY671" s="711"/>
      <c r="AZ671" s="522">
        <f t="shared" si="221"/>
        <v>0</v>
      </c>
      <c r="BA671" s="522"/>
      <c r="BB671" s="522">
        <f t="shared" si="222"/>
        <v>0</v>
      </c>
      <c r="BC671" s="522"/>
      <c r="BD671" s="524">
        <f t="shared" si="223"/>
        <v>0</v>
      </c>
      <c r="BE671" s="526"/>
      <c r="BF671" s="522">
        <f t="shared" si="224"/>
        <v>0</v>
      </c>
      <c r="BG671" s="522"/>
      <c r="BH671" s="711"/>
      <c r="BI671" s="524">
        <f t="shared" si="225"/>
        <v>0</v>
      </c>
      <c r="BJ671" s="526"/>
      <c r="BK671" s="524">
        <f t="shared" si="226"/>
        <v>0</v>
      </c>
      <c r="BL671" s="526"/>
      <c r="BM671" s="524">
        <f t="shared" si="227"/>
        <v>0</v>
      </c>
      <c r="BN671" s="526"/>
      <c r="BO671" s="524">
        <f t="shared" si="228"/>
        <v>0</v>
      </c>
      <c r="BP671" s="526"/>
    </row>
    <row r="672" spans="1:68" s="38" customFormat="1" ht="15" customHeight="1">
      <c r="A672" s="17"/>
      <c r="B672" s="17"/>
      <c r="C672" s="17"/>
      <c r="D672" s="17"/>
      <c r="E672" s="17"/>
      <c r="N672" s="49"/>
      <c r="O672" s="135">
        <f>IF(AND(SUM(O641:O671)=0,COUNTIF(O641:O671,"NS")&gt;0),"NS",
IF(AND(SUM(O641:O671)=0,COUNTIF(O641:O671,0)&gt;0),0,
IF(AND(SUM(O641:O671)=0,COUNTIF(O641:O671,"NA")&gt;0),"NA",
SUM(O641:O671))))</f>
        <v>0</v>
      </c>
      <c r="P672" s="135">
        <f t="shared" ref="P672:AD672" si="229">IF(AND(SUM(P641:P671)=0,COUNTIF(P641:P671,"NS")&gt;0),"NS",
IF(AND(SUM(P641:P671)=0,COUNTIF(P641:P671,0)&gt;0),0,
IF(AND(SUM(P641:P671)=0,COUNTIF(P641:P671,"NA")&gt;0),"NA",
SUM(P641:P671))))</f>
        <v>0</v>
      </c>
      <c r="Q672" s="135">
        <f t="shared" si="229"/>
        <v>0</v>
      </c>
      <c r="R672" s="135">
        <f t="shared" si="229"/>
        <v>0</v>
      </c>
      <c r="S672" s="135">
        <f t="shared" si="229"/>
        <v>0</v>
      </c>
      <c r="T672" s="135">
        <f t="shared" si="229"/>
        <v>0</v>
      </c>
      <c r="U672" s="135">
        <f t="shared" si="229"/>
        <v>0</v>
      </c>
      <c r="V672" s="135">
        <f t="shared" si="229"/>
        <v>0</v>
      </c>
      <c r="W672" s="135">
        <f t="shared" si="229"/>
        <v>0</v>
      </c>
      <c r="X672" s="135">
        <f t="shared" si="229"/>
        <v>0</v>
      </c>
      <c r="Y672" s="135">
        <f t="shared" si="229"/>
        <v>0</v>
      </c>
      <c r="Z672" s="135">
        <f t="shared" si="229"/>
        <v>0</v>
      </c>
      <c r="AA672" s="135">
        <f t="shared" si="229"/>
        <v>0</v>
      </c>
      <c r="AB672" s="135">
        <f t="shared" si="229"/>
        <v>0</v>
      </c>
      <c r="AC672" s="135">
        <f t="shared" si="229"/>
        <v>0</v>
      </c>
      <c r="AD672" s="135">
        <f t="shared" si="229"/>
        <v>0</v>
      </c>
      <c r="AE672" s="2"/>
      <c r="AF672" s="169"/>
    </row>
    <row r="673" spans="1:44" s="38" customFormat="1" ht="15" customHeight="1">
      <c r="A673" s="17"/>
      <c r="B673" s="17"/>
      <c r="C673" s="17"/>
      <c r="D673" s="17"/>
      <c r="E673" s="17"/>
      <c r="F673" s="17"/>
      <c r="G673" s="17"/>
      <c r="H673" s="17"/>
      <c r="I673" s="17"/>
      <c r="J673" s="17"/>
      <c r="K673" s="17"/>
      <c r="L673" s="17"/>
      <c r="M673" s="17"/>
      <c r="N673" s="17"/>
      <c r="O673" s="17"/>
      <c r="P673" s="17"/>
      <c r="Q673" s="17"/>
      <c r="R673" s="17"/>
      <c r="S673" s="17"/>
      <c r="T673" s="17"/>
      <c r="U673" s="17"/>
      <c r="V673" s="17"/>
      <c r="W673" s="17"/>
      <c r="X673" s="17"/>
      <c r="Y673" s="17"/>
      <c r="Z673" s="17"/>
      <c r="AA673" s="17"/>
      <c r="AB673" s="17"/>
      <c r="AC673" s="17"/>
      <c r="AD673" s="17"/>
      <c r="AE673" s="2"/>
      <c r="AF673" s="169"/>
    </row>
    <row r="674" spans="1:44" ht="24" customHeight="1">
      <c r="A674" s="18"/>
      <c r="B674" s="12"/>
      <c r="C674" s="505" t="s">
        <v>5117</v>
      </c>
      <c r="D674" s="505"/>
      <c r="E674" s="505"/>
      <c r="F674" s="505"/>
      <c r="G674" s="505"/>
      <c r="H674" s="505"/>
      <c r="I674" s="505"/>
      <c r="J674" s="505"/>
      <c r="K674" s="505"/>
      <c r="L674" s="505"/>
      <c r="M674" s="505"/>
      <c r="N674" s="505"/>
      <c r="O674" s="505"/>
      <c r="P674" s="505"/>
      <c r="Q674" s="505"/>
      <c r="R674" s="505"/>
      <c r="S674" s="505"/>
      <c r="T674" s="505"/>
      <c r="U674" s="505"/>
      <c r="V674" s="505"/>
      <c r="W674" s="505"/>
      <c r="X674" s="505"/>
      <c r="Y674" s="505"/>
      <c r="Z674" s="505"/>
      <c r="AA674" s="505"/>
      <c r="AB674" s="505"/>
      <c r="AC674" s="505"/>
      <c r="AD674" s="505"/>
      <c r="AE674" s="2"/>
    </row>
    <row r="675" spans="1:44" ht="60" customHeight="1">
      <c r="A675" s="18"/>
      <c r="B675" s="28"/>
      <c r="C675" s="564"/>
      <c r="D675" s="565"/>
      <c r="E675" s="565"/>
      <c r="F675" s="565"/>
      <c r="G675" s="565"/>
      <c r="H675" s="565"/>
      <c r="I675" s="565"/>
      <c r="J675" s="565"/>
      <c r="K675" s="565"/>
      <c r="L675" s="565"/>
      <c r="M675" s="565"/>
      <c r="N675" s="565"/>
      <c r="O675" s="565"/>
      <c r="P675" s="565"/>
      <c r="Q675" s="565"/>
      <c r="R675" s="565"/>
      <c r="S675" s="565"/>
      <c r="T675" s="565"/>
      <c r="U675" s="565"/>
      <c r="V675" s="565"/>
      <c r="W675" s="565"/>
      <c r="X675" s="565"/>
      <c r="Y675" s="565"/>
      <c r="Z675" s="565"/>
      <c r="AA675" s="565"/>
      <c r="AB675" s="565"/>
      <c r="AC675" s="565"/>
      <c r="AD675" s="566"/>
      <c r="AE675" s="2"/>
    </row>
    <row r="676" spans="1:44" ht="15" customHeight="1">
      <c r="A676" s="18"/>
      <c r="B676" s="470" t="str">
        <f>IF(GE610=0,"", IF(GE610=1,_xlfn.CONCAT("Error: Verificar la información registrada tomando en cuenta la instrucción ",GF610,"."),_xlfn.CONCAT("Error: Verificar la información registrada tomando en cuenta las instrucciones ",GF610)))</f>
        <v/>
      </c>
      <c r="C676" s="470"/>
      <c r="D676" s="470"/>
      <c r="E676" s="470"/>
      <c r="F676" s="470"/>
      <c r="G676" s="470"/>
      <c r="H676" s="470"/>
      <c r="I676" s="470"/>
      <c r="J676" s="470"/>
      <c r="K676" s="470"/>
      <c r="L676" s="470"/>
      <c r="M676" s="470"/>
      <c r="N676" s="470"/>
      <c r="O676" s="470"/>
      <c r="P676" s="470"/>
      <c r="Q676" s="470"/>
      <c r="R676" s="470"/>
      <c r="S676" s="470"/>
      <c r="T676" s="470"/>
      <c r="U676" s="470"/>
      <c r="V676" s="470"/>
      <c r="W676" s="470"/>
      <c r="X676" s="470"/>
      <c r="Y676" s="470"/>
      <c r="Z676" s="470"/>
      <c r="AA676" s="470"/>
      <c r="AB676" s="470"/>
      <c r="AC676" s="470"/>
      <c r="AD676" s="470"/>
      <c r="AE676" s="2"/>
    </row>
    <row r="677" spans="1:44" ht="15" customHeight="1">
      <c r="A677" s="18"/>
      <c r="B677" s="470" t="str">
        <f>IF(BR633=0,"", IF(BR633=1,_xlfn.CONCAT("Error: Verificar sumas en el numeral ",BS633,"."),_xlfn.CONCAT("Error: Verificar sumas en los numerales ",BS633)))</f>
        <v/>
      </c>
      <c r="C677" s="470"/>
      <c r="D677" s="470"/>
      <c r="E677" s="470"/>
      <c r="F677" s="470"/>
      <c r="G677" s="470"/>
      <c r="H677" s="470"/>
      <c r="I677" s="470"/>
      <c r="J677" s="470"/>
      <c r="K677" s="470"/>
      <c r="L677" s="470"/>
      <c r="M677" s="470"/>
      <c r="N677" s="470"/>
      <c r="O677" s="470"/>
      <c r="P677" s="470"/>
      <c r="Q677" s="470"/>
      <c r="R677" s="470"/>
      <c r="S677" s="470"/>
      <c r="T677" s="470"/>
      <c r="U677" s="470"/>
      <c r="V677" s="470"/>
      <c r="W677" s="470"/>
      <c r="X677" s="470"/>
      <c r="Y677" s="470"/>
      <c r="Z677" s="470"/>
      <c r="AA677" s="470"/>
      <c r="AB677" s="470"/>
      <c r="AC677" s="470"/>
      <c r="AD677" s="470"/>
      <c r="AE677" s="2"/>
    </row>
    <row r="678" spans="1:44" ht="15" customHeight="1">
      <c r="A678" s="18"/>
      <c r="B678" s="471" t="str">
        <f>IF(GZ633=0,"","Error: Debe completar toda la información requerida.")</f>
        <v/>
      </c>
      <c r="C678" s="471"/>
      <c r="D678" s="471"/>
      <c r="E678" s="471"/>
      <c r="F678" s="471"/>
      <c r="G678" s="471"/>
      <c r="H678" s="471"/>
      <c r="I678" s="471"/>
      <c r="J678" s="471"/>
      <c r="K678" s="471"/>
      <c r="L678" s="471"/>
      <c r="M678" s="471"/>
      <c r="N678" s="471"/>
      <c r="O678" s="471"/>
      <c r="P678" s="471"/>
      <c r="Q678" s="471"/>
      <c r="R678" s="471"/>
      <c r="S678" s="471"/>
      <c r="T678" s="471"/>
      <c r="U678" s="471"/>
      <c r="V678" s="471"/>
      <c r="W678" s="471"/>
      <c r="X678" s="471"/>
      <c r="Y678" s="471"/>
      <c r="Z678" s="471"/>
      <c r="AA678" s="471"/>
      <c r="AB678" s="471"/>
      <c r="AC678" s="471"/>
      <c r="AD678" s="471"/>
      <c r="AE678" s="2"/>
    </row>
    <row r="679" spans="1:44" ht="15" customHeight="1">
      <c r="A679" s="18"/>
      <c r="AE679" s="2"/>
    </row>
    <row r="680" spans="1:44" s="38" customFormat="1" ht="15" customHeight="1">
      <c r="A680" s="18"/>
      <c r="AF680" s="169"/>
    </row>
    <row r="681" spans="1:44" s="38" customFormat="1" ht="15" customHeight="1" thickBot="1">
      <c r="A681" s="18"/>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2"/>
      <c r="AF681" s="169"/>
    </row>
    <row r="682" spans="1:44" ht="15" customHeight="1" thickBot="1">
      <c r="A682" s="45" t="s">
        <v>5054</v>
      </c>
      <c r="B682" s="614" t="s">
        <v>6599</v>
      </c>
      <c r="C682" s="615"/>
      <c r="D682" s="615"/>
      <c r="E682" s="615"/>
      <c r="F682" s="615"/>
      <c r="G682" s="615"/>
      <c r="H682" s="615"/>
      <c r="I682" s="615"/>
      <c r="J682" s="615"/>
      <c r="K682" s="615"/>
      <c r="L682" s="615"/>
      <c r="M682" s="615"/>
      <c r="N682" s="615"/>
      <c r="O682" s="615"/>
      <c r="P682" s="615"/>
      <c r="Q682" s="615"/>
      <c r="R682" s="615"/>
      <c r="S682" s="615"/>
      <c r="T682" s="615"/>
      <c r="U682" s="615"/>
      <c r="V682" s="615"/>
      <c r="W682" s="615"/>
      <c r="X682" s="615"/>
      <c r="Y682" s="615"/>
      <c r="Z682" s="615"/>
      <c r="AA682" s="615"/>
      <c r="AB682" s="615"/>
      <c r="AC682" s="615"/>
      <c r="AD682" s="616"/>
      <c r="AE682" s="2"/>
      <c r="AH682" s="878" t="s">
        <v>6600</v>
      </c>
      <c r="AI682" s="878"/>
      <c r="AK682" s="878" t="s">
        <v>6601</v>
      </c>
      <c r="AL682" s="878"/>
      <c r="AN682" s="878" t="s">
        <v>6602</v>
      </c>
      <c r="AO682" s="878"/>
      <c r="AQ682" s="878" t="s">
        <v>6603</v>
      </c>
      <c r="AR682" s="878"/>
    </row>
    <row r="683" spans="1:44" ht="15" customHeight="1">
      <c r="A683" s="18"/>
      <c r="B683" s="652" t="s">
        <v>5056</v>
      </c>
      <c r="C683" s="653"/>
      <c r="D683" s="653"/>
      <c r="E683" s="653"/>
      <c r="F683" s="653"/>
      <c r="G683" s="653"/>
      <c r="H683" s="653"/>
      <c r="I683" s="653"/>
      <c r="J683" s="653"/>
      <c r="K683" s="653"/>
      <c r="L683" s="653"/>
      <c r="M683" s="653"/>
      <c r="N683" s="653"/>
      <c r="O683" s="653"/>
      <c r="P683" s="653"/>
      <c r="Q683" s="653"/>
      <c r="R683" s="653"/>
      <c r="S683" s="653"/>
      <c r="T683" s="653"/>
      <c r="U683" s="653"/>
      <c r="V683" s="653"/>
      <c r="W683" s="653"/>
      <c r="X683" s="653"/>
      <c r="Y683" s="653"/>
      <c r="Z683" s="653"/>
      <c r="AA683" s="653"/>
      <c r="AB683" s="653"/>
      <c r="AC683" s="653"/>
      <c r="AD683" s="654"/>
      <c r="AE683" s="2"/>
      <c r="AH683" s="597">
        <f>IF($AH$180=$AJ$180,0,IF($AB$186&gt;0,0,1))</f>
        <v>0</v>
      </c>
      <c r="AI683" s="597"/>
      <c r="AK683" s="597">
        <f>IF($AH$197=$AJ$197,0,IF($AC$201&gt;0,0,1))</f>
        <v>0</v>
      </c>
      <c r="AL683" s="597"/>
      <c r="AN683" s="597">
        <f>IF($AH$197=$AJ$197,0,IF($AC$202&gt;0,0,1))</f>
        <v>0</v>
      </c>
      <c r="AO683" s="597"/>
      <c r="AQ683" s="597">
        <f>IF($AH$197=$AJ$197,0,IF($AC$203&gt;0,0,1))</f>
        <v>0</v>
      </c>
      <c r="AR683" s="597"/>
    </row>
    <row r="684" spans="1:44" ht="45.75" customHeight="1">
      <c r="A684" s="18"/>
      <c r="B684" s="30"/>
      <c r="C684" s="594" t="s">
        <v>6604</v>
      </c>
      <c r="D684" s="594"/>
      <c r="E684" s="594"/>
      <c r="F684" s="594"/>
      <c r="G684" s="594"/>
      <c r="H684" s="594"/>
      <c r="I684" s="594"/>
      <c r="J684" s="594"/>
      <c r="K684" s="594"/>
      <c r="L684" s="594"/>
      <c r="M684" s="594"/>
      <c r="N684" s="594"/>
      <c r="O684" s="594"/>
      <c r="P684" s="594"/>
      <c r="Q684" s="594"/>
      <c r="R684" s="594"/>
      <c r="S684" s="594"/>
      <c r="T684" s="594"/>
      <c r="U684" s="594"/>
      <c r="V684" s="594"/>
      <c r="W684" s="594"/>
      <c r="X684" s="594"/>
      <c r="Y684" s="594"/>
      <c r="Z684" s="594"/>
      <c r="AA684" s="594"/>
      <c r="AB684" s="594"/>
      <c r="AC684" s="594"/>
      <c r="AD684" s="610"/>
      <c r="AE684" s="2"/>
    </row>
    <row r="685" spans="1:44" ht="42.75" customHeight="1">
      <c r="A685" s="18"/>
      <c r="B685" s="170"/>
      <c r="C685" s="492" t="s">
        <v>6553</v>
      </c>
      <c r="D685" s="492"/>
      <c r="E685" s="492"/>
      <c r="F685" s="492"/>
      <c r="G685" s="492"/>
      <c r="H685" s="492"/>
      <c r="I685" s="492"/>
      <c r="J685" s="492"/>
      <c r="K685" s="492"/>
      <c r="L685" s="492"/>
      <c r="M685" s="492"/>
      <c r="N685" s="492"/>
      <c r="O685" s="492"/>
      <c r="P685" s="492"/>
      <c r="Q685" s="492"/>
      <c r="R685" s="492"/>
      <c r="S685" s="492"/>
      <c r="T685" s="492"/>
      <c r="U685" s="492"/>
      <c r="V685" s="492"/>
      <c r="W685" s="492"/>
      <c r="X685" s="492"/>
      <c r="Y685" s="492"/>
      <c r="Z685" s="492"/>
      <c r="AA685" s="492"/>
      <c r="AB685" s="492"/>
      <c r="AC685" s="492"/>
      <c r="AD685" s="493"/>
      <c r="AE685" s="2"/>
    </row>
    <row r="686" spans="1:44" ht="12.75" customHeight="1">
      <c r="A686" s="18"/>
      <c r="B686" s="170"/>
      <c r="C686" s="492" t="s">
        <v>6395</v>
      </c>
      <c r="D686" s="492"/>
      <c r="E686" s="492"/>
      <c r="F686" s="492"/>
      <c r="G686" s="492"/>
      <c r="H686" s="492"/>
      <c r="I686" s="492"/>
      <c r="J686" s="492"/>
      <c r="K686" s="492"/>
      <c r="L686" s="492"/>
      <c r="M686" s="492"/>
      <c r="N686" s="492"/>
      <c r="O686" s="492"/>
      <c r="P686" s="492"/>
      <c r="Q686" s="492"/>
      <c r="R686" s="492"/>
      <c r="S686" s="492"/>
      <c r="T686" s="492"/>
      <c r="U686" s="492"/>
      <c r="V686" s="492"/>
      <c r="W686" s="492"/>
      <c r="X686" s="492"/>
      <c r="Y686" s="492"/>
      <c r="Z686" s="492"/>
      <c r="AA686" s="492"/>
      <c r="AB686" s="492"/>
      <c r="AC686" s="492"/>
      <c r="AD686" s="493"/>
      <c r="AE686" s="2"/>
    </row>
    <row r="687" spans="1:44" ht="45.75" customHeight="1">
      <c r="A687" s="18"/>
      <c r="B687" s="30"/>
      <c r="C687" s="492" t="s">
        <v>6605</v>
      </c>
      <c r="D687" s="492"/>
      <c r="E687" s="492"/>
      <c r="F687" s="492"/>
      <c r="G687" s="492"/>
      <c r="H687" s="492"/>
      <c r="I687" s="492"/>
      <c r="J687" s="492"/>
      <c r="K687" s="492"/>
      <c r="L687" s="492"/>
      <c r="M687" s="492"/>
      <c r="N687" s="492"/>
      <c r="O687" s="492"/>
      <c r="P687" s="492"/>
      <c r="Q687" s="492"/>
      <c r="R687" s="492"/>
      <c r="S687" s="492"/>
      <c r="T687" s="492"/>
      <c r="U687" s="492"/>
      <c r="V687" s="492"/>
      <c r="W687" s="492"/>
      <c r="X687" s="492"/>
      <c r="Y687" s="492"/>
      <c r="Z687" s="492"/>
      <c r="AA687" s="492"/>
      <c r="AB687" s="492"/>
      <c r="AC687" s="492"/>
      <c r="AD687" s="493"/>
      <c r="AE687" s="2"/>
    </row>
    <row r="688" spans="1:44" s="180" customFormat="1" ht="45.75" customHeight="1">
      <c r="A688" s="18"/>
      <c r="B688" s="327"/>
      <c r="C688" s="492" t="s">
        <v>6606</v>
      </c>
      <c r="D688" s="492"/>
      <c r="E688" s="492"/>
      <c r="F688" s="492"/>
      <c r="G688" s="492"/>
      <c r="H688" s="492"/>
      <c r="I688" s="492"/>
      <c r="J688" s="492"/>
      <c r="K688" s="492"/>
      <c r="L688" s="492"/>
      <c r="M688" s="492"/>
      <c r="N688" s="492"/>
      <c r="O688" s="492"/>
      <c r="P688" s="492"/>
      <c r="Q688" s="492"/>
      <c r="R688" s="492"/>
      <c r="S688" s="492"/>
      <c r="T688" s="492"/>
      <c r="U688" s="492"/>
      <c r="V688" s="492"/>
      <c r="W688" s="492"/>
      <c r="X688" s="492"/>
      <c r="Y688" s="492"/>
      <c r="Z688" s="492"/>
      <c r="AA688" s="492"/>
      <c r="AB688" s="492"/>
      <c r="AC688" s="492"/>
      <c r="AD688" s="493"/>
      <c r="AE688" s="2"/>
      <c r="AF688" s="179"/>
    </row>
    <row r="689" spans="1:46" s="180" customFormat="1" ht="45.75" customHeight="1">
      <c r="A689" s="18"/>
      <c r="B689" s="327"/>
      <c r="C689" s="492" t="s">
        <v>6607</v>
      </c>
      <c r="D689" s="492"/>
      <c r="E689" s="492"/>
      <c r="F689" s="492"/>
      <c r="G689" s="492"/>
      <c r="H689" s="492"/>
      <c r="I689" s="492"/>
      <c r="J689" s="492"/>
      <c r="K689" s="492"/>
      <c r="L689" s="492"/>
      <c r="M689" s="492"/>
      <c r="N689" s="492"/>
      <c r="O689" s="492"/>
      <c r="P689" s="492"/>
      <c r="Q689" s="492"/>
      <c r="R689" s="492"/>
      <c r="S689" s="492"/>
      <c r="T689" s="492"/>
      <c r="U689" s="492"/>
      <c r="V689" s="492"/>
      <c r="W689" s="492"/>
      <c r="X689" s="492"/>
      <c r="Y689" s="492"/>
      <c r="Z689" s="492"/>
      <c r="AA689" s="492"/>
      <c r="AB689" s="492"/>
      <c r="AC689" s="492"/>
      <c r="AD689" s="493"/>
      <c r="AE689" s="2"/>
      <c r="AF689" s="179"/>
    </row>
    <row r="690" spans="1:46" ht="46.5" customHeight="1">
      <c r="A690" s="18"/>
      <c r="B690" s="30"/>
      <c r="C690" s="492" t="s">
        <v>6608</v>
      </c>
      <c r="D690" s="492"/>
      <c r="E690" s="492"/>
      <c r="F690" s="492"/>
      <c r="G690" s="492"/>
      <c r="H690" s="492"/>
      <c r="I690" s="492"/>
      <c r="J690" s="492"/>
      <c r="K690" s="492"/>
      <c r="L690" s="492"/>
      <c r="M690" s="492"/>
      <c r="N690" s="492"/>
      <c r="O690" s="492"/>
      <c r="P690" s="492"/>
      <c r="Q690" s="492"/>
      <c r="R690" s="492"/>
      <c r="S690" s="492"/>
      <c r="T690" s="492"/>
      <c r="U690" s="492"/>
      <c r="V690" s="492"/>
      <c r="W690" s="492"/>
      <c r="X690" s="492"/>
      <c r="Y690" s="492"/>
      <c r="Z690" s="492"/>
      <c r="AA690" s="492"/>
      <c r="AB690" s="492"/>
      <c r="AC690" s="492"/>
      <c r="AD690" s="493"/>
      <c r="AE690" s="2"/>
    </row>
    <row r="691" spans="1:46" ht="54.75" customHeight="1">
      <c r="A691" s="18"/>
      <c r="B691" s="190"/>
      <c r="C691" s="505" t="s">
        <v>6609</v>
      </c>
      <c r="D691" s="505"/>
      <c r="E691" s="505"/>
      <c r="F691" s="505"/>
      <c r="G691" s="505"/>
      <c r="H691" s="505"/>
      <c r="I691" s="505"/>
      <c r="J691" s="505"/>
      <c r="K691" s="505"/>
      <c r="L691" s="505"/>
      <c r="M691" s="505"/>
      <c r="N691" s="505"/>
      <c r="O691" s="505"/>
      <c r="P691" s="505"/>
      <c r="Q691" s="505"/>
      <c r="R691" s="505"/>
      <c r="S691" s="505"/>
      <c r="T691" s="505"/>
      <c r="U691" s="505"/>
      <c r="V691" s="505"/>
      <c r="W691" s="505"/>
      <c r="X691" s="505"/>
      <c r="Y691" s="505"/>
      <c r="Z691" s="505"/>
      <c r="AA691" s="505"/>
      <c r="AB691" s="505"/>
      <c r="AC691" s="505"/>
      <c r="AD691" s="506"/>
      <c r="AE691" s="2"/>
    </row>
    <row r="692" spans="1:46" s="2" customFormat="1" ht="15" customHeight="1">
      <c r="A692" s="18"/>
      <c r="AF692" s="109"/>
      <c r="AH692" s="642" t="s">
        <v>5062</v>
      </c>
      <c r="AI692" s="642"/>
      <c r="AJ692" s="642"/>
      <c r="AK692" s="642"/>
      <c r="AL692" s="642"/>
      <c r="AM692" s="642"/>
      <c r="AO692" s="642" t="s">
        <v>5063</v>
      </c>
      <c r="AP692" s="642"/>
      <c r="AQ692" s="642"/>
      <c r="AR692" s="642"/>
      <c r="AS692" s="642"/>
      <c r="AT692" s="642"/>
    </row>
    <row r="693" spans="1:46" ht="24" customHeight="1">
      <c r="A693" s="18" t="s">
        <v>6610</v>
      </c>
      <c r="B693" s="624" t="s">
        <v>6611</v>
      </c>
      <c r="C693" s="624"/>
      <c r="D693" s="624"/>
      <c r="E693" s="624"/>
      <c r="F693" s="624"/>
      <c r="G693" s="624"/>
      <c r="H693" s="624"/>
      <c r="I693" s="624"/>
      <c r="J693" s="624"/>
      <c r="K693" s="624"/>
      <c r="L693" s="624"/>
      <c r="M693" s="624"/>
      <c r="N693" s="624"/>
      <c r="O693" s="624"/>
      <c r="P693" s="624"/>
      <c r="Q693" s="624"/>
      <c r="R693" s="624"/>
      <c r="S693" s="624"/>
      <c r="T693" s="624"/>
      <c r="U693" s="624"/>
      <c r="V693" s="624"/>
      <c r="W693" s="624"/>
      <c r="X693" s="624"/>
      <c r="Y693" s="624"/>
      <c r="Z693" s="624"/>
      <c r="AA693" s="624"/>
      <c r="AB693" s="624"/>
      <c r="AC693" s="624"/>
      <c r="AD693" s="624"/>
      <c r="AE693" s="2"/>
      <c r="AH693" s="522" t="s">
        <v>5066</v>
      </c>
      <c r="AI693" s="522"/>
      <c r="AJ693" s="522" t="s">
        <v>5067</v>
      </c>
      <c r="AK693" s="522"/>
      <c r="AL693" s="522" t="s">
        <v>5068</v>
      </c>
      <c r="AM693" s="522"/>
      <c r="AO693" s="522" t="s">
        <v>5066</v>
      </c>
      <c r="AP693" s="522"/>
      <c r="AQ693" s="522" t="s">
        <v>5067</v>
      </c>
      <c r="AR693" s="522"/>
      <c r="AS693" s="522" t="s">
        <v>5068</v>
      </c>
      <c r="AT693" s="522"/>
    </row>
    <row r="694" spans="1:46" ht="36" customHeight="1">
      <c r="A694" s="60"/>
      <c r="B694" s="46"/>
      <c r="C694" s="492" t="s">
        <v>6612</v>
      </c>
      <c r="D694" s="492"/>
      <c r="E694" s="492"/>
      <c r="F694" s="492"/>
      <c r="G694" s="492"/>
      <c r="H694" s="492"/>
      <c r="I694" s="492"/>
      <c r="J694" s="492"/>
      <c r="K694" s="492"/>
      <c r="L694" s="492"/>
      <c r="M694" s="492"/>
      <c r="N694" s="492"/>
      <c r="O694" s="492"/>
      <c r="P694" s="492"/>
      <c r="Q694" s="492"/>
      <c r="R694" s="492"/>
      <c r="S694" s="492"/>
      <c r="T694" s="492"/>
      <c r="U694" s="492"/>
      <c r="V694" s="492"/>
      <c r="W694" s="492"/>
      <c r="X694" s="492"/>
      <c r="Y694" s="492"/>
      <c r="Z694" s="492"/>
      <c r="AA694" s="492"/>
      <c r="AB694" s="492"/>
      <c r="AC694" s="492"/>
      <c r="AD694" s="492"/>
      <c r="AE694" s="2"/>
      <c r="AH694" s="522">
        <f>COUNTBLANK(D723:AD753)+COUNTBLANK(D762:AD792)</f>
        <v>1672</v>
      </c>
      <c r="AI694" s="522"/>
      <c r="AJ694" s="522">
        <v>1672</v>
      </c>
      <c r="AK694" s="522"/>
      <c r="AL694" s="522"/>
      <c r="AM694" s="522"/>
      <c r="AO694" s="522">
        <f>COUNTBLANK(M723:AD723)+COUNTBLANK(M762:AD762)</f>
        <v>36</v>
      </c>
      <c r="AP694" s="522"/>
      <c r="AQ694" s="522">
        <v>36</v>
      </c>
      <c r="AR694" s="522"/>
      <c r="AS694" s="522">
        <v>0</v>
      </c>
      <c r="AT694" s="522"/>
    </row>
    <row r="695" spans="1:46" ht="36" customHeight="1">
      <c r="A695" s="102"/>
      <c r="B695" s="46"/>
      <c r="C695" s="492" t="s">
        <v>6613</v>
      </c>
      <c r="D695" s="492"/>
      <c r="E695" s="492"/>
      <c r="F695" s="492"/>
      <c r="G695" s="492"/>
      <c r="H695" s="492"/>
      <c r="I695" s="492"/>
      <c r="J695" s="492"/>
      <c r="K695" s="492"/>
      <c r="L695" s="492"/>
      <c r="M695" s="492"/>
      <c r="N695" s="492"/>
      <c r="O695" s="492"/>
      <c r="P695" s="492"/>
      <c r="Q695" s="492"/>
      <c r="R695" s="492"/>
      <c r="S695" s="492"/>
      <c r="T695" s="492"/>
      <c r="U695" s="492"/>
      <c r="V695" s="492"/>
      <c r="W695" s="492"/>
      <c r="X695" s="492"/>
      <c r="Y695" s="492"/>
      <c r="Z695" s="492"/>
      <c r="AA695" s="492"/>
      <c r="AB695" s="492"/>
      <c r="AC695" s="492"/>
      <c r="AD695" s="492"/>
      <c r="AE695" s="2"/>
    </row>
    <row r="696" spans="1:46" ht="36" customHeight="1">
      <c r="A696" s="102"/>
      <c r="B696" s="46"/>
      <c r="C696" s="492" t="s">
        <v>6614</v>
      </c>
      <c r="D696" s="492"/>
      <c r="E696" s="492"/>
      <c r="F696" s="492"/>
      <c r="G696" s="492"/>
      <c r="H696" s="492"/>
      <c r="I696" s="492"/>
      <c r="J696" s="492"/>
      <c r="K696" s="492"/>
      <c r="L696" s="492"/>
      <c r="M696" s="492"/>
      <c r="N696" s="492"/>
      <c r="O696" s="492"/>
      <c r="P696" s="492"/>
      <c r="Q696" s="492"/>
      <c r="R696" s="492"/>
      <c r="S696" s="492"/>
      <c r="T696" s="492"/>
      <c r="U696" s="492"/>
      <c r="V696" s="492"/>
      <c r="W696" s="492"/>
      <c r="X696" s="492"/>
      <c r="Y696" s="492"/>
      <c r="Z696" s="492"/>
      <c r="AA696" s="492"/>
      <c r="AB696" s="492"/>
      <c r="AC696" s="492"/>
      <c r="AD696" s="492"/>
      <c r="AE696" s="2"/>
    </row>
    <row r="697" spans="1:46" ht="40.5" customHeight="1">
      <c r="A697" s="60"/>
      <c r="B697" s="46"/>
      <c r="C697" s="492" t="s">
        <v>6615</v>
      </c>
      <c r="D697" s="492"/>
      <c r="E697" s="492"/>
      <c r="F697" s="492"/>
      <c r="G697" s="492"/>
      <c r="H697" s="492"/>
      <c r="I697" s="492"/>
      <c r="J697" s="492"/>
      <c r="K697" s="492"/>
      <c r="L697" s="492"/>
      <c r="M697" s="492"/>
      <c r="N697" s="492"/>
      <c r="O697" s="492"/>
      <c r="P697" s="492"/>
      <c r="Q697" s="492"/>
      <c r="R697" s="492"/>
      <c r="S697" s="492"/>
      <c r="T697" s="492"/>
      <c r="U697" s="492"/>
      <c r="V697" s="492"/>
      <c r="W697" s="492"/>
      <c r="X697" s="492"/>
      <c r="Y697" s="492"/>
      <c r="Z697" s="492"/>
      <c r="AA697" s="492"/>
      <c r="AB697" s="492"/>
      <c r="AC697" s="492"/>
      <c r="AD697" s="492"/>
      <c r="AE697" s="2"/>
    </row>
    <row r="698" spans="1:46" ht="36" customHeight="1">
      <c r="A698" s="102"/>
      <c r="B698" s="46"/>
      <c r="C698" s="492" t="s">
        <v>6616</v>
      </c>
      <c r="D698" s="492"/>
      <c r="E698" s="492"/>
      <c r="F698" s="492"/>
      <c r="G698" s="492"/>
      <c r="H698" s="492"/>
      <c r="I698" s="492"/>
      <c r="J698" s="492"/>
      <c r="K698" s="492"/>
      <c r="L698" s="492"/>
      <c r="M698" s="492"/>
      <c r="N698" s="492"/>
      <c r="O698" s="492"/>
      <c r="P698" s="492"/>
      <c r="Q698" s="492"/>
      <c r="R698" s="492"/>
      <c r="S698" s="492"/>
      <c r="T698" s="492"/>
      <c r="U698" s="492"/>
      <c r="V698" s="492"/>
      <c r="W698" s="492"/>
      <c r="X698" s="492"/>
      <c r="Y698" s="492"/>
      <c r="Z698" s="492"/>
      <c r="AA698" s="492"/>
      <c r="AB698" s="492"/>
      <c r="AC698" s="492"/>
      <c r="AD698" s="492"/>
      <c r="AE698" s="2"/>
    </row>
    <row r="699" spans="1:46" ht="36" customHeight="1">
      <c r="A699" s="102"/>
      <c r="B699" s="46"/>
      <c r="C699" s="492" t="s">
        <v>6617</v>
      </c>
      <c r="D699" s="492"/>
      <c r="E699" s="492"/>
      <c r="F699" s="492"/>
      <c r="G699" s="492"/>
      <c r="H699" s="492"/>
      <c r="I699" s="492"/>
      <c r="J699" s="492"/>
      <c r="K699" s="492"/>
      <c r="L699" s="492"/>
      <c r="M699" s="492"/>
      <c r="N699" s="492"/>
      <c r="O699" s="492"/>
      <c r="P699" s="492"/>
      <c r="Q699" s="492"/>
      <c r="R699" s="492"/>
      <c r="S699" s="492"/>
      <c r="T699" s="492"/>
      <c r="U699" s="492"/>
      <c r="V699" s="492"/>
      <c r="W699" s="492"/>
      <c r="X699" s="492"/>
      <c r="Y699" s="492"/>
      <c r="Z699" s="492"/>
      <c r="AA699" s="492"/>
      <c r="AB699" s="492"/>
      <c r="AC699" s="492"/>
      <c r="AD699" s="492"/>
      <c r="AE699" s="2"/>
    </row>
    <row r="700" spans="1:46" ht="36" customHeight="1">
      <c r="A700" s="60"/>
      <c r="B700" s="46"/>
      <c r="C700" s="492" t="s">
        <v>6618</v>
      </c>
      <c r="D700" s="492"/>
      <c r="E700" s="492"/>
      <c r="F700" s="492"/>
      <c r="G700" s="492"/>
      <c r="H700" s="492"/>
      <c r="I700" s="492"/>
      <c r="J700" s="492"/>
      <c r="K700" s="492"/>
      <c r="L700" s="492"/>
      <c r="M700" s="492"/>
      <c r="N700" s="492"/>
      <c r="O700" s="492"/>
      <c r="P700" s="492"/>
      <c r="Q700" s="492"/>
      <c r="R700" s="492"/>
      <c r="S700" s="492"/>
      <c r="T700" s="492"/>
      <c r="U700" s="492"/>
      <c r="V700" s="492"/>
      <c r="W700" s="492"/>
      <c r="X700" s="492"/>
      <c r="Y700" s="492"/>
      <c r="Z700" s="492"/>
      <c r="AA700" s="492"/>
      <c r="AB700" s="492"/>
      <c r="AC700" s="492"/>
      <c r="AD700" s="492"/>
      <c r="AE700" s="2"/>
    </row>
    <row r="701" spans="1:46" ht="37.5" customHeight="1">
      <c r="A701" s="102"/>
      <c r="B701" s="46"/>
      <c r="C701" s="492" t="s">
        <v>6619</v>
      </c>
      <c r="D701" s="492"/>
      <c r="E701" s="492"/>
      <c r="F701" s="492"/>
      <c r="G701" s="492"/>
      <c r="H701" s="492"/>
      <c r="I701" s="492"/>
      <c r="J701" s="492"/>
      <c r="K701" s="492"/>
      <c r="L701" s="492"/>
      <c r="M701" s="492"/>
      <c r="N701" s="492"/>
      <c r="O701" s="492"/>
      <c r="P701" s="492"/>
      <c r="Q701" s="492"/>
      <c r="R701" s="492"/>
      <c r="S701" s="492"/>
      <c r="T701" s="492"/>
      <c r="U701" s="492"/>
      <c r="V701" s="492"/>
      <c r="W701" s="492"/>
      <c r="X701" s="492"/>
      <c r="Y701" s="492"/>
      <c r="Z701" s="492"/>
      <c r="AA701" s="492"/>
      <c r="AB701" s="492"/>
      <c r="AC701" s="492"/>
      <c r="AD701" s="492"/>
      <c r="AE701" s="2"/>
    </row>
    <row r="702" spans="1:46" s="180" customFormat="1" ht="24" customHeight="1">
      <c r="A702" s="102"/>
      <c r="B702" s="297"/>
      <c r="C702" s="492" t="s">
        <v>6620</v>
      </c>
      <c r="D702" s="492"/>
      <c r="E702" s="492"/>
      <c r="F702" s="492"/>
      <c r="G702" s="492"/>
      <c r="H702" s="492"/>
      <c r="I702" s="492"/>
      <c r="J702" s="492"/>
      <c r="K702" s="492"/>
      <c r="L702" s="492"/>
      <c r="M702" s="492"/>
      <c r="N702" s="492"/>
      <c r="O702" s="492"/>
      <c r="P702" s="492"/>
      <c r="Q702" s="492"/>
      <c r="R702" s="492"/>
      <c r="S702" s="492"/>
      <c r="T702" s="492"/>
      <c r="U702" s="492"/>
      <c r="V702" s="492"/>
      <c r="W702" s="492"/>
      <c r="X702" s="492"/>
      <c r="Y702" s="492"/>
      <c r="Z702" s="492"/>
      <c r="AA702" s="492"/>
      <c r="AB702" s="492"/>
      <c r="AC702" s="492"/>
      <c r="AD702" s="492"/>
      <c r="AE702" s="2"/>
      <c r="AF702" s="179"/>
    </row>
    <row r="703" spans="1:46" s="180" customFormat="1" ht="36" customHeight="1">
      <c r="A703" s="60"/>
      <c r="B703" s="297"/>
      <c r="C703" s="492" t="s">
        <v>6621</v>
      </c>
      <c r="D703" s="492"/>
      <c r="E703" s="492"/>
      <c r="F703" s="492"/>
      <c r="G703" s="492"/>
      <c r="H703" s="492"/>
      <c r="I703" s="492"/>
      <c r="J703" s="492"/>
      <c r="K703" s="492"/>
      <c r="L703" s="492"/>
      <c r="M703" s="492"/>
      <c r="N703" s="492"/>
      <c r="O703" s="492"/>
      <c r="P703" s="492"/>
      <c r="Q703" s="492"/>
      <c r="R703" s="492"/>
      <c r="S703" s="492"/>
      <c r="T703" s="492"/>
      <c r="U703" s="492"/>
      <c r="V703" s="492"/>
      <c r="W703" s="492"/>
      <c r="X703" s="492"/>
      <c r="Y703" s="492"/>
      <c r="Z703" s="492"/>
      <c r="AA703" s="492"/>
      <c r="AB703" s="492"/>
      <c r="AC703" s="492"/>
      <c r="AD703" s="492"/>
      <c r="AE703" s="2"/>
      <c r="AF703" s="179"/>
    </row>
    <row r="704" spans="1:46" s="180" customFormat="1" ht="36" customHeight="1">
      <c r="A704" s="102"/>
      <c r="B704" s="297"/>
      <c r="C704" s="492" t="s">
        <v>6622</v>
      </c>
      <c r="D704" s="492"/>
      <c r="E704" s="492"/>
      <c r="F704" s="492"/>
      <c r="G704" s="492"/>
      <c r="H704" s="492"/>
      <c r="I704" s="492"/>
      <c r="J704" s="492"/>
      <c r="K704" s="492"/>
      <c r="L704" s="492"/>
      <c r="M704" s="492"/>
      <c r="N704" s="492"/>
      <c r="O704" s="492"/>
      <c r="P704" s="492"/>
      <c r="Q704" s="492"/>
      <c r="R704" s="492"/>
      <c r="S704" s="492"/>
      <c r="T704" s="492"/>
      <c r="U704" s="492"/>
      <c r="V704" s="492"/>
      <c r="W704" s="492"/>
      <c r="X704" s="492"/>
      <c r="Y704" s="492"/>
      <c r="Z704" s="492"/>
      <c r="AA704" s="492"/>
      <c r="AB704" s="492"/>
      <c r="AC704" s="492"/>
      <c r="AD704" s="492"/>
      <c r="AE704" s="2"/>
      <c r="AF704" s="179"/>
    </row>
    <row r="705" spans="1:32" s="180" customFormat="1" ht="36" customHeight="1">
      <c r="A705" s="102"/>
      <c r="B705" s="297"/>
      <c r="C705" s="492" t="s">
        <v>6623</v>
      </c>
      <c r="D705" s="492"/>
      <c r="E705" s="492"/>
      <c r="F705" s="492"/>
      <c r="G705" s="492"/>
      <c r="H705" s="492"/>
      <c r="I705" s="492"/>
      <c r="J705" s="492"/>
      <c r="K705" s="492"/>
      <c r="L705" s="492"/>
      <c r="M705" s="492"/>
      <c r="N705" s="492"/>
      <c r="O705" s="492"/>
      <c r="P705" s="492"/>
      <c r="Q705" s="492"/>
      <c r="R705" s="492"/>
      <c r="S705" s="492"/>
      <c r="T705" s="492"/>
      <c r="U705" s="492"/>
      <c r="V705" s="492"/>
      <c r="W705" s="492"/>
      <c r="X705" s="492"/>
      <c r="Y705" s="492"/>
      <c r="Z705" s="492"/>
      <c r="AA705" s="492"/>
      <c r="AB705" s="492"/>
      <c r="AC705" s="492"/>
      <c r="AD705" s="492"/>
      <c r="AE705" s="2"/>
      <c r="AF705" s="179"/>
    </row>
    <row r="706" spans="1:32" s="180" customFormat="1" ht="36" customHeight="1">
      <c r="A706" s="60"/>
      <c r="B706" s="297"/>
      <c r="C706" s="492" t="s">
        <v>6624</v>
      </c>
      <c r="D706" s="492"/>
      <c r="E706" s="492"/>
      <c r="F706" s="492"/>
      <c r="G706" s="492"/>
      <c r="H706" s="492"/>
      <c r="I706" s="492"/>
      <c r="J706" s="492"/>
      <c r="K706" s="492"/>
      <c r="L706" s="492"/>
      <c r="M706" s="492"/>
      <c r="N706" s="492"/>
      <c r="O706" s="492"/>
      <c r="P706" s="492"/>
      <c r="Q706" s="492"/>
      <c r="R706" s="492"/>
      <c r="S706" s="492"/>
      <c r="T706" s="492"/>
      <c r="U706" s="492"/>
      <c r="V706" s="492"/>
      <c r="W706" s="492"/>
      <c r="X706" s="492"/>
      <c r="Y706" s="492"/>
      <c r="Z706" s="492"/>
      <c r="AA706" s="492"/>
      <c r="AB706" s="492"/>
      <c r="AC706" s="492"/>
      <c r="AD706" s="492"/>
      <c r="AE706" s="2"/>
      <c r="AF706" s="179"/>
    </row>
    <row r="707" spans="1:32" s="180" customFormat="1" ht="36" customHeight="1">
      <c r="A707" s="102"/>
      <c r="B707" s="297"/>
      <c r="C707" s="492" t="s">
        <v>6625</v>
      </c>
      <c r="D707" s="492"/>
      <c r="E707" s="492"/>
      <c r="F707" s="492"/>
      <c r="G707" s="492"/>
      <c r="H707" s="492"/>
      <c r="I707" s="492"/>
      <c r="J707" s="492"/>
      <c r="K707" s="492"/>
      <c r="L707" s="492"/>
      <c r="M707" s="492"/>
      <c r="N707" s="492"/>
      <c r="O707" s="492"/>
      <c r="P707" s="492"/>
      <c r="Q707" s="492"/>
      <c r="R707" s="492"/>
      <c r="S707" s="492"/>
      <c r="T707" s="492"/>
      <c r="U707" s="492"/>
      <c r="V707" s="492"/>
      <c r="W707" s="492"/>
      <c r="X707" s="492"/>
      <c r="Y707" s="492"/>
      <c r="Z707" s="492"/>
      <c r="AA707" s="492"/>
      <c r="AB707" s="492"/>
      <c r="AC707" s="492"/>
      <c r="AD707" s="492"/>
      <c r="AE707" s="2"/>
      <c r="AF707" s="179"/>
    </row>
    <row r="708" spans="1:32" s="180" customFormat="1" ht="36" customHeight="1">
      <c r="A708" s="102"/>
      <c r="B708" s="297"/>
      <c r="C708" s="492" t="s">
        <v>6626</v>
      </c>
      <c r="D708" s="492"/>
      <c r="E708" s="492"/>
      <c r="F708" s="492"/>
      <c r="G708" s="492"/>
      <c r="H708" s="492"/>
      <c r="I708" s="492"/>
      <c r="J708" s="492"/>
      <c r="K708" s="492"/>
      <c r="L708" s="492"/>
      <c r="M708" s="492"/>
      <c r="N708" s="492"/>
      <c r="O708" s="492"/>
      <c r="P708" s="492"/>
      <c r="Q708" s="492"/>
      <c r="R708" s="492"/>
      <c r="S708" s="492"/>
      <c r="T708" s="492"/>
      <c r="U708" s="492"/>
      <c r="V708" s="492"/>
      <c r="W708" s="492"/>
      <c r="X708" s="492"/>
      <c r="Y708" s="492"/>
      <c r="Z708" s="492"/>
      <c r="AA708" s="492"/>
      <c r="AB708" s="492"/>
      <c r="AC708" s="492"/>
      <c r="AD708" s="492"/>
      <c r="AE708" s="2"/>
      <c r="AF708" s="179"/>
    </row>
    <row r="709" spans="1:32" s="180" customFormat="1" ht="36" customHeight="1">
      <c r="A709" s="60"/>
      <c r="B709" s="297"/>
      <c r="C709" s="492" t="s">
        <v>6627</v>
      </c>
      <c r="D709" s="492"/>
      <c r="E709" s="492"/>
      <c r="F709" s="492"/>
      <c r="G709" s="492"/>
      <c r="H709" s="492"/>
      <c r="I709" s="492"/>
      <c r="J709" s="492"/>
      <c r="K709" s="492"/>
      <c r="L709" s="492"/>
      <c r="M709" s="492"/>
      <c r="N709" s="492"/>
      <c r="O709" s="492"/>
      <c r="P709" s="492"/>
      <c r="Q709" s="492"/>
      <c r="R709" s="492"/>
      <c r="S709" s="492"/>
      <c r="T709" s="492"/>
      <c r="U709" s="492"/>
      <c r="V709" s="492"/>
      <c r="W709" s="492"/>
      <c r="X709" s="492"/>
      <c r="Y709" s="492"/>
      <c r="Z709" s="492"/>
      <c r="AA709" s="492"/>
      <c r="AB709" s="492"/>
      <c r="AC709" s="492"/>
      <c r="AD709" s="492"/>
      <c r="AE709" s="2"/>
      <c r="AF709" s="179"/>
    </row>
    <row r="710" spans="1:32" s="180" customFormat="1" ht="36" customHeight="1">
      <c r="A710" s="102"/>
      <c r="B710" s="297"/>
      <c r="C710" s="492" t="s">
        <v>6628</v>
      </c>
      <c r="D710" s="492"/>
      <c r="E710" s="492"/>
      <c r="F710" s="492"/>
      <c r="G710" s="492"/>
      <c r="H710" s="492"/>
      <c r="I710" s="492"/>
      <c r="J710" s="492"/>
      <c r="K710" s="492"/>
      <c r="L710" s="492"/>
      <c r="M710" s="492"/>
      <c r="N710" s="492"/>
      <c r="O710" s="492"/>
      <c r="P710" s="492"/>
      <c r="Q710" s="492"/>
      <c r="R710" s="492"/>
      <c r="S710" s="492"/>
      <c r="T710" s="492"/>
      <c r="U710" s="492"/>
      <c r="V710" s="492"/>
      <c r="W710" s="492"/>
      <c r="X710" s="492"/>
      <c r="Y710" s="492"/>
      <c r="Z710" s="492"/>
      <c r="AA710" s="492"/>
      <c r="AB710" s="492"/>
      <c r="AC710" s="492"/>
      <c r="AD710" s="492"/>
      <c r="AE710" s="2"/>
      <c r="AF710" s="179"/>
    </row>
    <row r="711" spans="1:32" s="180" customFormat="1" ht="48" customHeight="1">
      <c r="A711" s="102"/>
      <c r="B711" s="297"/>
      <c r="C711" s="492" t="s">
        <v>6629</v>
      </c>
      <c r="D711" s="492"/>
      <c r="E711" s="492"/>
      <c r="F711" s="492"/>
      <c r="G711" s="492"/>
      <c r="H711" s="492"/>
      <c r="I711" s="492"/>
      <c r="J711" s="492"/>
      <c r="K711" s="492"/>
      <c r="L711" s="492"/>
      <c r="M711" s="492"/>
      <c r="N711" s="492"/>
      <c r="O711" s="492"/>
      <c r="P711" s="492"/>
      <c r="Q711" s="492"/>
      <c r="R711" s="492"/>
      <c r="S711" s="492"/>
      <c r="T711" s="492"/>
      <c r="U711" s="492"/>
      <c r="V711" s="492"/>
      <c r="W711" s="492"/>
      <c r="X711" s="492"/>
      <c r="Y711" s="492"/>
      <c r="Z711" s="492"/>
      <c r="AA711" s="492"/>
      <c r="AB711" s="492"/>
      <c r="AC711" s="492"/>
      <c r="AD711" s="492"/>
      <c r="AE711" s="2"/>
      <c r="AF711" s="179"/>
    </row>
    <row r="712" spans="1:32" s="180" customFormat="1" ht="45" customHeight="1">
      <c r="A712" s="60"/>
      <c r="B712" s="297"/>
      <c r="C712" s="492" t="s">
        <v>6630</v>
      </c>
      <c r="D712" s="492"/>
      <c r="E712" s="492"/>
      <c r="F712" s="492"/>
      <c r="G712" s="492"/>
      <c r="H712" s="492"/>
      <c r="I712" s="492"/>
      <c r="J712" s="492"/>
      <c r="K712" s="492"/>
      <c r="L712" s="492"/>
      <c r="M712" s="492"/>
      <c r="N712" s="492"/>
      <c r="O712" s="492"/>
      <c r="P712" s="492"/>
      <c r="Q712" s="492"/>
      <c r="R712" s="492"/>
      <c r="S712" s="492"/>
      <c r="T712" s="492"/>
      <c r="U712" s="492"/>
      <c r="V712" s="492"/>
      <c r="W712" s="492"/>
      <c r="X712" s="492"/>
      <c r="Y712" s="492"/>
      <c r="Z712" s="492"/>
      <c r="AA712" s="492"/>
      <c r="AB712" s="492"/>
      <c r="AC712" s="492"/>
      <c r="AD712" s="492"/>
      <c r="AE712" s="2"/>
      <c r="AF712" s="179"/>
    </row>
    <row r="713" spans="1:32" s="180" customFormat="1" ht="48" customHeight="1">
      <c r="A713" s="102"/>
      <c r="B713" s="297"/>
      <c r="C713" s="492" t="s">
        <v>6631</v>
      </c>
      <c r="D713" s="492"/>
      <c r="E713" s="492"/>
      <c r="F713" s="492"/>
      <c r="G713" s="492"/>
      <c r="H713" s="492"/>
      <c r="I713" s="492"/>
      <c r="J713" s="492"/>
      <c r="K713" s="492"/>
      <c r="L713" s="492"/>
      <c r="M713" s="492"/>
      <c r="N713" s="492"/>
      <c r="O713" s="492"/>
      <c r="P713" s="492"/>
      <c r="Q713" s="492"/>
      <c r="R713" s="492"/>
      <c r="S713" s="492"/>
      <c r="T713" s="492"/>
      <c r="U713" s="492"/>
      <c r="V713" s="492"/>
      <c r="W713" s="492"/>
      <c r="X713" s="492"/>
      <c r="Y713" s="492"/>
      <c r="Z713" s="492"/>
      <c r="AA713" s="492"/>
      <c r="AB713" s="492"/>
      <c r="AC713" s="492"/>
      <c r="AD713" s="492"/>
      <c r="AE713" s="2"/>
      <c r="AF713" s="179"/>
    </row>
    <row r="714" spans="1:32" s="180" customFormat="1" ht="48" customHeight="1">
      <c r="A714" s="102"/>
      <c r="B714" s="297"/>
      <c r="C714" s="492" t="s">
        <v>6632</v>
      </c>
      <c r="D714" s="492"/>
      <c r="E714" s="492"/>
      <c r="F714" s="492"/>
      <c r="G714" s="492"/>
      <c r="H714" s="492"/>
      <c r="I714" s="492"/>
      <c r="J714" s="492"/>
      <c r="K714" s="492"/>
      <c r="L714" s="492"/>
      <c r="M714" s="492"/>
      <c r="N714" s="492"/>
      <c r="O714" s="492"/>
      <c r="P714" s="492"/>
      <c r="Q714" s="492"/>
      <c r="R714" s="492"/>
      <c r="S714" s="492"/>
      <c r="T714" s="492"/>
      <c r="U714" s="492"/>
      <c r="V714" s="492"/>
      <c r="W714" s="492"/>
      <c r="X714" s="492"/>
      <c r="Y714" s="492"/>
      <c r="Z714" s="492"/>
      <c r="AA714" s="492"/>
      <c r="AB714" s="492"/>
      <c r="AC714" s="492"/>
      <c r="AD714" s="492"/>
      <c r="AE714" s="2"/>
      <c r="AF714" s="179"/>
    </row>
    <row r="715" spans="1:32" s="38" customFormat="1" ht="24" customHeight="1">
      <c r="A715" s="60"/>
      <c r="B715" s="61"/>
      <c r="C715" s="594" t="s">
        <v>6633</v>
      </c>
      <c r="D715" s="594"/>
      <c r="E715" s="594"/>
      <c r="F715" s="594"/>
      <c r="G715" s="594"/>
      <c r="H715" s="594"/>
      <c r="I715" s="594"/>
      <c r="J715" s="594"/>
      <c r="K715" s="594"/>
      <c r="L715" s="594"/>
      <c r="M715" s="594"/>
      <c r="N715" s="594"/>
      <c r="O715" s="594"/>
      <c r="P715" s="594"/>
      <c r="Q715" s="594"/>
      <c r="R715" s="594"/>
      <c r="S715" s="594"/>
      <c r="T715" s="594"/>
      <c r="U715" s="594"/>
      <c r="V715" s="594"/>
      <c r="W715" s="594"/>
      <c r="X715" s="594"/>
      <c r="Y715" s="594"/>
      <c r="Z715" s="594"/>
      <c r="AA715" s="594"/>
      <c r="AB715" s="594"/>
      <c r="AC715" s="594"/>
      <c r="AD715" s="594"/>
      <c r="AE715" s="2"/>
      <c r="AF715" s="169"/>
    </row>
    <row r="716" spans="1:32" s="2" customFormat="1" ht="15" customHeight="1">
      <c r="A716" s="18"/>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c r="AA716" s="31"/>
      <c r="AB716" s="31"/>
      <c r="AC716" s="31"/>
      <c r="AD716" s="31"/>
      <c r="AF716" s="109"/>
    </row>
    <row r="717" spans="1:32" s="2" customFormat="1" ht="15" customHeight="1">
      <c r="A717" s="18"/>
      <c r="C717" s="263"/>
      <c r="D717" s="263"/>
      <c r="E717" s="263"/>
      <c r="F717" s="263"/>
      <c r="G717" s="263"/>
      <c r="H717" s="263"/>
      <c r="I717" s="263"/>
      <c r="J717" s="263"/>
      <c r="K717" s="263"/>
      <c r="L717" s="263"/>
      <c r="M717" s="263"/>
      <c r="N717" s="263"/>
      <c r="O717" s="263"/>
      <c r="P717" s="263"/>
      <c r="Q717" s="263"/>
      <c r="R717" s="263"/>
      <c r="S717" s="263"/>
      <c r="T717" s="263"/>
      <c r="U717" s="263"/>
      <c r="V717" s="263"/>
      <c r="W717" s="263"/>
      <c r="X717" s="263"/>
      <c r="Y717" s="263"/>
      <c r="Z717" s="263"/>
      <c r="AA717" s="634" t="s">
        <v>5580</v>
      </c>
      <c r="AB717" s="634"/>
      <c r="AC717" s="634"/>
      <c r="AD717" s="634"/>
      <c r="AF717" s="109"/>
    </row>
    <row r="718" spans="1:32" ht="24" customHeight="1">
      <c r="A718" s="18"/>
      <c r="B718" s="51"/>
      <c r="C718" s="445" t="s">
        <v>5280</v>
      </c>
      <c r="D718" s="445"/>
      <c r="E718" s="445"/>
      <c r="F718" s="445"/>
      <c r="G718" s="445"/>
      <c r="H718" s="445"/>
      <c r="I718" s="445"/>
      <c r="J718" s="445"/>
      <c r="K718" s="445"/>
      <c r="L718" s="445"/>
      <c r="M718" s="445" t="s">
        <v>6634</v>
      </c>
      <c r="N718" s="445"/>
      <c r="O718" s="445"/>
      <c r="P718" s="445"/>
      <c r="Q718" s="445"/>
      <c r="R718" s="445"/>
      <c r="S718" s="445"/>
      <c r="T718" s="445"/>
      <c r="U718" s="445"/>
      <c r="V718" s="445"/>
      <c r="W718" s="445"/>
      <c r="X718" s="445"/>
      <c r="Y718" s="445"/>
      <c r="Z718" s="445"/>
      <c r="AA718" s="445"/>
      <c r="AB718" s="445"/>
      <c r="AC718" s="445"/>
      <c r="AD718" s="445"/>
      <c r="AE718" s="2"/>
    </row>
    <row r="719" spans="1:32" ht="15" customHeight="1">
      <c r="A719" s="18"/>
      <c r="B719" s="51"/>
      <c r="C719" s="445"/>
      <c r="D719" s="445"/>
      <c r="E719" s="445"/>
      <c r="F719" s="445"/>
      <c r="G719" s="445"/>
      <c r="H719" s="445"/>
      <c r="I719" s="445"/>
      <c r="J719" s="445"/>
      <c r="K719" s="445"/>
      <c r="L719" s="445"/>
      <c r="M719" s="450" t="s">
        <v>6370</v>
      </c>
      <c r="N719" s="450"/>
      <c r="O719" s="450"/>
      <c r="P719" s="450"/>
      <c r="Q719" s="450"/>
      <c r="R719" s="450"/>
      <c r="S719" s="450"/>
      <c r="T719" s="450"/>
      <c r="U719" s="450"/>
      <c r="V719" s="450" t="s">
        <v>6371</v>
      </c>
      <c r="W719" s="450"/>
      <c r="X719" s="450"/>
      <c r="Y719" s="450"/>
      <c r="Z719" s="450"/>
      <c r="AA719" s="450"/>
      <c r="AB719" s="450"/>
      <c r="AC719" s="450"/>
      <c r="AD719" s="450"/>
      <c r="AE719" s="2"/>
    </row>
    <row r="720" spans="1:32" ht="24" customHeight="1">
      <c r="A720" s="18"/>
      <c r="B720" s="51"/>
      <c r="C720" s="445"/>
      <c r="D720" s="445"/>
      <c r="E720" s="445"/>
      <c r="F720" s="445"/>
      <c r="G720" s="445"/>
      <c r="H720" s="445"/>
      <c r="I720" s="445"/>
      <c r="J720" s="445"/>
      <c r="K720" s="445"/>
      <c r="L720" s="445"/>
      <c r="M720" s="450"/>
      <c r="N720" s="450"/>
      <c r="O720" s="450"/>
      <c r="P720" s="450"/>
      <c r="Q720" s="450"/>
      <c r="R720" s="450"/>
      <c r="S720" s="450"/>
      <c r="T720" s="450"/>
      <c r="U720" s="450"/>
      <c r="V720" s="450" t="s">
        <v>6374</v>
      </c>
      <c r="W720" s="450"/>
      <c r="X720" s="450"/>
      <c r="Y720" s="450"/>
      <c r="Z720" s="450"/>
      <c r="AA720" s="450"/>
      <c r="AB720" s="450"/>
      <c r="AC720" s="450"/>
      <c r="AD720" s="450"/>
      <c r="AE720" s="2"/>
    </row>
    <row r="721" spans="1:171" ht="210" customHeight="1">
      <c r="A721" s="18"/>
      <c r="B721" s="51"/>
      <c r="C721" s="445"/>
      <c r="D721" s="445"/>
      <c r="E721" s="445"/>
      <c r="F721" s="445"/>
      <c r="G721" s="445"/>
      <c r="H721" s="445"/>
      <c r="I721" s="445"/>
      <c r="J721" s="445"/>
      <c r="K721" s="445"/>
      <c r="L721" s="445"/>
      <c r="M721" s="510" t="s">
        <v>5090</v>
      </c>
      <c r="N721" s="723" t="s">
        <v>6635</v>
      </c>
      <c r="O721" s="723" t="s">
        <v>6636</v>
      </c>
      <c r="P721" s="723" t="s">
        <v>6637</v>
      </c>
      <c r="Q721" s="723"/>
      <c r="R721" s="723" t="s">
        <v>6638</v>
      </c>
      <c r="S721" s="723"/>
      <c r="T721" s="723" t="s">
        <v>6639</v>
      </c>
      <c r="U721" s="723"/>
      <c r="V721" s="510" t="s">
        <v>5090</v>
      </c>
      <c r="W721" s="723" t="s">
        <v>6635</v>
      </c>
      <c r="X721" s="723" t="s">
        <v>6636</v>
      </c>
      <c r="Y721" s="723" t="s">
        <v>6637</v>
      </c>
      <c r="Z721" s="723"/>
      <c r="AA721" s="723" t="s">
        <v>6638</v>
      </c>
      <c r="AB721" s="723"/>
      <c r="AC721" s="723" t="s">
        <v>6639</v>
      </c>
      <c r="AD721" s="723"/>
      <c r="AE721" s="2"/>
      <c r="AH721" s="522" t="s">
        <v>6542</v>
      </c>
      <c r="AI721" s="522"/>
      <c r="AJ721" s="522"/>
      <c r="AK721" s="522"/>
      <c r="AL721" s="522"/>
      <c r="AM721" s="522"/>
      <c r="AN721" s="522"/>
      <c r="AO721" s="522"/>
      <c r="AP721" s="711"/>
      <c r="AQ721" s="522" t="s">
        <v>6543</v>
      </c>
      <c r="AR721" s="522"/>
      <c r="AS721" s="522"/>
      <c r="AT721" s="522"/>
      <c r="AU721" s="522"/>
      <c r="AV721" s="522"/>
      <c r="AW721" s="522"/>
      <c r="AX721" s="522"/>
      <c r="AY721" s="711"/>
      <c r="AZ721" s="524" t="s">
        <v>5088</v>
      </c>
      <c r="BA721" s="525"/>
      <c r="BB721" s="526"/>
      <c r="CB721" s="522" t="s">
        <v>6377</v>
      </c>
      <c r="CC721" s="522"/>
      <c r="CD721" s="522"/>
      <c r="CE721" s="522"/>
      <c r="CG721" s="522" t="s">
        <v>6378</v>
      </c>
      <c r="CH721" s="522"/>
      <c r="CI721" s="522"/>
      <c r="CJ721" s="522"/>
      <c r="CL721" s="522" t="s">
        <v>6389</v>
      </c>
      <c r="CM721" s="522"/>
      <c r="CN721" s="522"/>
      <c r="CO721" s="522"/>
      <c r="CQ721" s="522" t="s">
        <v>6390</v>
      </c>
      <c r="CR721" s="522"/>
      <c r="CS721" s="522"/>
      <c r="CT721" s="522"/>
      <c r="CV721" s="522" t="s">
        <v>6441</v>
      </c>
      <c r="CW721" s="522"/>
      <c r="CX721" s="522"/>
      <c r="CY721" s="522"/>
      <c r="DA721" s="522" t="s">
        <v>6442</v>
      </c>
      <c r="DB721" s="522"/>
      <c r="DC721" s="522"/>
      <c r="DD721" s="522"/>
      <c r="DF721" s="522" t="s">
        <v>6443</v>
      </c>
      <c r="DG721" s="522"/>
      <c r="DH721" s="522"/>
      <c r="DI721" s="522"/>
      <c r="DK721" s="522" t="s">
        <v>6444</v>
      </c>
      <c r="DL721" s="522"/>
      <c r="DM721" s="522"/>
      <c r="DN721" s="522"/>
      <c r="DP721" s="522" t="s">
        <v>6445</v>
      </c>
      <c r="DQ721" s="522"/>
      <c r="DR721" s="522"/>
      <c r="DS721" s="522"/>
      <c r="DU721" s="522" t="s">
        <v>6446</v>
      </c>
      <c r="DV721" s="522"/>
      <c r="DW721" s="522"/>
      <c r="DX721" s="522"/>
      <c r="DZ721" s="522" t="s">
        <v>6447</v>
      </c>
      <c r="EA721" s="522"/>
      <c r="EB721" s="522"/>
      <c r="EC721" s="522"/>
      <c r="EE721" s="522" t="s">
        <v>6448</v>
      </c>
      <c r="EF721" s="522"/>
      <c r="EG721" s="522"/>
      <c r="EH721" s="522"/>
      <c r="EJ721" s="522" t="s">
        <v>5653</v>
      </c>
      <c r="EK721" s="522"/>
      <c r="EL721" s="522"/>
      <c r="EN721" s="522" t="s">
        <v>5104</v>
      </c>
      <c r="EO721" s="522"/>
      <c r="EP721" s="522"/>
      <c r="EQ721" s="522"/>
      <c r="ER721" s="522"/>
      <c r="ES721" s="522"/>
      <c r="ET721" s="522"/>
      <c r="EU721" s="522"/>
      <c r="EV721" s="522"/>
      <c r="EW721" s="522"/>
      <c r="EX721" s="522"/>
      <c r="EY721" s="522"/>
      <c r="EZ721" s="522"/>
      <c r="FA721" s="522"/>
      <c r="FB721" s="522"/>
      <c r="FC721" s="522"/>
      <c r="FD721" s="522"/>
      <c r="FE721" s="522"/>
      <c r="FF721" s="522"/>
      <c r="FG721" s="522"/>
      <c r="FH721" s="522"/>
      <c r="FI721" s="522"/>
      <c r="FJ721" s="522"/>
      <c r="FK721" s="522"/>
      <c r="FL721" s="522"/>
      <c r="FM721" s="522"/>
      <c r="FN721" s="522"/>
      <c r="FO721" s="522"/>
    </row>
    <row r="722" spans="1:171" ht="72" customHeight="1">
      <c r="A722" s="18"/>
      <c r="B722" s="51"/>
      <c r="C722" s="445"/>
      <c r="D722" s="445"/>
      <c r="E722" s="445"/>
      <c r="F722" s="445"/>
      <c r="G722" s="445"/>
      <c r="H722" s="445"/>
      <c r="I722" s="445"/>
      <c r="J722" s="445"/>
      <c r="K722" s="445"/>
      <c r="L722" s="445"/>
      <c r="M722" s="510"/>
      <c r="N722" s="723"/>
      <c r="O722" s="723"/>
      <c r="P722" s="287" t="s">
        <v>6403</v>
      </c>
      <c r="Q722" s="289" t="s">
        <v>6404</v>
      </c>
      <c r="R722" s="287" t="s">
        <v>6403</v>
      </c>
      <c r="S722" s="289" t="s">
        <v>6404</v>
      </c>
      <c r="T722" s="287" t="s">
        <v>6403</v>
      </c>
      <c r="U722" s="289" t="s">
        <v>6404</v>
      </c>
      <c r="V722" s="510"/>
      <c r="W722" s="723"/>
      <c r="X722" s="723"/>
      <c r="Y722" s="287" t="s">
        <v>6403</v>
      </c>
      <c r="Z722" s="289" t="s">
        <v>6404</v>
      </c>
      <c r="AA722" s="287" t="s">
        <v>6403</v>
      </c>
      <c r="AB722" s="289" t="s">
        <v>6404</v>
      </c>
      <c r="AC722" s="287" t="s">
        <v>6403</v>
      </c>
      <c r="AD722" s="289" t="s">
        <v>6404</v>
      </c>
      <c r="AE722" s="2"/>
      <c r="AH722" s="522" t="s">
        <v>5093</v>
      </c>
      <c r="AI722" s="522"/>
      <c r="AJ722" s="522" t="s">
        <v>5094</v>
      </c>
      <c r="AK722" s="522"/>
      <c r="AL722" s="522" t="s">
        <v>5095</v>
      </c>
      <c r="AM722" s="522"/>
      <c r="AN722" s="522" t="s">
        <v>5096</v>
      </c>
      <c r="AO722" s="522"/>
      <c r="AP722" s="711"/>
      <c r="AQ722" s="522" t="s">
        <v>5093</v>
      </c>
      <c r="AR722" s="522"/>
      <c r="AS722" s="522" t="s">
        <v>5094</v>
      </c>
      <c r="AT722" s="522"/>
      <c r="AU722" s="522" t="s">
        <v>5095</v>
      </c>
      <c r="AV722" s="522"/>
      <c r="AW722" s="522" t="s">
        <v>5096</v>
      </c>
      <c r="AX722" s="522"/>
      <c r="AY722" s="711"/>
      <c r="AZ722" s="128" t="s">
        <v>5096</v>
      </c>
      <c r="BA722" s="128" t="s">
        <v>5097</v>
      </c>
      <c r="BB722" s="128" t="s">
        <v>5098</v>
      </c>
      <c r="BD722" s="522" t="s">
        <v>6382</v>
      </c>
      <c r="BE722" s="522"/>
      <c r="BG722" s="522" t="s">
        <v>6383</v>
      </c>
      <c r="BH722" s="522"/>
      <c r="BJ722" s="522" t="s">
        <v>5952</v>
      </c>
      <c r="BK722" s="522"/>
      <c r="BM722" s="522" t="s">
        <v>6384</v>
      </c>
      <c r="BN722" s="522"/>
      <c r="BP722" s="522" t="s">
        <v>5375</v>
      </c>
      <c r="BQ722" s="522"/>
      <c r="BS722" s="522" t="s">
        <v>6385</v>
      </c>
      <c r="BT722" s="522"/>
      <c r="BV722" s="522" t="s">
        <v>6454</v>
      </c>
      <c r="BW722" s="522"/>
      <c r="BY722" s="522" t="s">
        <v>4990</v>
      </c>
      <c r="BZ722" s="522"/>
      <c r="CB722" s="524" t="s">
        <v>5926</v>
      </c>
      <c r="CC722" s="526"/>
      <c r="CD722" s="878" t="s">
        <v>5093</v>
      </c>
      <c r="CE722" s="878"/>
      <c r="CF722" s="264"/>
      <c r="CG722" s="524" t="s">
        <v>5926</v>
      </c>
      <c r="CH722" s="526"/>
      <c r="CI722" s="878" t="s">
        <v>5093</v>
      </c>
      <c r="CJ722" s="878"/>
      <c r="CK722" s="264"/>
      <c r="CL722" s="524" t="s">
        <v>5926</v>
      </c>
      <c r="CM722" s="526"/>
      <c r="CN722" s="878" t="s">
        <v>5093</v>
      </c>
      <c r="CO722" s="878"/>
      <c r="CQ722" s="524" t="s">
        <v>5926</v>
      </c>
      <c r="CR722" s="526"/>
      <c r="CS722" s="878" t="s">
        <v>5093</v>
      </c>
      <c r="CT722" s="878"/>
      <c r="CV722" s="524" t="s">
        <v>5926</v>
      </c>
      <c r="CW722" s="526"/>
      <c r="CX722" s="878" t="s">
        <v>5093</v>
      </c>
      <c r="CY722" s="878"/>
      <c r="CZ722" s="264"/>
      <c r="DA722" s="524" t="s">
        <v>5926</v>
      </c>
      <c r="DB722" s="526"/>
      <c r="DC722" s="878" t="s">
        <v>5093</v>
      </c>
      <c r="DD722" s="878"/>
      <c r="DE722" s="264"/>
      <c r="DF722" s="524" t="s">
        <v>5926</v>
      </c>
      <c r="DG722" s="526"/>
      <c r="DH722" s="878" t="s">
        <v>5093</v>
      </c>
      <c r="DI722" s="878"/>
      <c r="DK722" s="524" t="s">
        <v>5926</v>
      </c>
      <c r="DL722" s="526"/>
      <c r="DM722" s="878" t="s">
        <v>5093</v>
      </c>
      <c r="DN722" s="878"/>
      <c r="DP722" s="524" t="s">
        <v>5926</v>
      </c>
      <c r="DQ722" s="526"/>
      <c r="DR722" s="878" t="s">
        <v>5093</v>
      </c>
      <c r="DS722" s="878"/>
      <c r="DU722" s="524" t="s">
        <v>5926</v>
      </c>
      <c r="DV722" s="526"/>
      <c r="DW722" s="878" t="s">
        <v>5093</v>
      </c>
      <c r="DX722" s="878"/>
      <c r="DZ722" s="524" t="s">
        <v>5926</v>
      </c>
      <c r="EA722" s="526"/>
      <c r="EB722" s="878" t="s">
        <v>5093</v>
      </c>
      <c r="EC722" s="878"/>
      <c r="EE722" s="524" t="s">
        <v>5926</v>
      </c>
      <c r="EF722" s="526"/>
      <c r="EG722" s="878" t="s">
        <v>5093</v>
      </c>
      <c r="EH722" s="878"/>
      <c r="EJ722" s="119" t="s">
        <v>5663</v>
      </c>
      <c r="EK722" s="120" t="s">
        <v>5664</v>
      </c>
      <c r="EL722" s="119" t="s">
        <v>5097</v>
      </c>
      <c r="EN722" s="860" t="s">
        <v>5098</v>
      </c>
      <c r="EO722" s="860"/>
      <c r="EP722" s="860">
        <v>1</v>
      </c>
      <c r="EQ722" s="860"/>
      <c r="ER722" s="860">
        <v>2</v>
      </c>
      <c r="ES722" s="860"/>
      <c r="ET722" s="860">
        <v>3</v>
      </c>
      <c r="EU722" s="860"/>
      <c r="EV722" s="860">
        <v>4</v>
      </c>
      <c r="EW722" s="860"/>
      <c r="EX722" s="860">
        <v>5</v>
      </c>
      <c r="EY722" s="860"/>
      <c r="EZ722" s="522">
        <v>6</v>
      </c>
      <c r="FA722" s="522"/>
      <c r="FB722" s="522">
        <v>7</v>
      </c>
      <c r="FC722" s="522"/>
      <c r="FD722" s="522">
        <v>8</v>
      </c>
      <c r="FE722" s="522"/>
      <c r="FF722" s="877" t="s">
        <v>5259</v>
      </c>
      <c r="FG722" s="877"/>
      <c r="FH722" s="877" t="s">
        <v>6208</v>
      </c>
      <c r="FI722" s="877"/>
      <c r="FJ722" s="877" t="s">
        <v>6640</v>
      </c>
      <c r="FK722" s="877"/>
      <c r="FL722" s="877" t="s">
        <v>6299</v>
      </c>
      <c r="FM722" s="877"/>
      <c r="FN722" s="522" t="s">
        <v>5063</v>
      </c>
      <c r="FO722" s="522"/>
    </row>
    <row r="723" spans="1:171" ht="15" customHeight="1">
      <c r="A723" s="18"/>
      <c r="B723" s="51"/>
      <c r="C723" s="48" t="s">
        <v>5846</v>
      </c>
      <c r="D723" s="580" t="s">
        <v>385</v>
      </c>
      <c r="E723" s="580"/>
      <c r="F723" s="580"/>
      <c r="G723" s="580"/>
      <c r="H723" s="580"/>
      <c r="I723" s="580"/>
      <c r="J723" s="580"/>
      <c r="K723" s="580"/>
      <c r="L723" s="580"/>
      <c r="M723" s="103"/>
      <c r="N723" s="103"/>
      <c r="O723" s="103"/>
      <c r="P723" s="103"/>
      <c r="Q723" s="103"/>
      <c r="R723" s="103"/>
      <c r="S723" s="103"/>
      <c r="T723" s="103"/>
      <c r="U723" s="103"/>
      <c r="V723" s="103"/>
      <c r="W723" s="103"/>
      <c r="X723" s="103"/>
      <c r="Y723" s="103"/>
      <c r="Z723" s="103"/>
      <c r="AA723" s="103"/>
      <c r="AB723" s="103"/>
      <c r="AC723" s="103"/>
      <c r="AD723" s="103"/>
      <c r="AE723" s="2"/>
      <c r="AH723" s="522">
        <f>IF(M723="",0,M723)</f>
        <v>0</v>
      </c>
      <c r="AI723" s="522"/>
      <c r="AJ723" s="522">
        <f>COUNTIF(N723:U723,"NS")</f>
        <v>0</v>
      </c>
      <c r="AK723" s="522"/>
      <c r="AL723" s="524">
        <f>IF(COUNTIF(N723:U723,"NA")=COUNTA($N$721:$O$722,$P$722:$U$722),"NA",SUM(N723:U723))</f>
        <v>0</v>
      </c>
      <c r="AM723" s="526"/>
      <c r="AN723" s="522">
        <f>IF($AH$694=$AJ$694,0,IF(OR(AND(AH723=0,AJ723&gt;0),AND(AH723="NS",AL723&gt;0),AND(AH723="NS",AJ723=0,AL723=0)),1,IF(OR(AND(AJ723&gt;=2,AL723&lt;AH723),AND(AH723="NS",AL723=0,AJ723&gt;0),AH723=AL723),0,1)))</f>
        <v>0</v>
      </c>
      <c r="AO723" s="522"/>
      <c r="AP723" s="711"/>
      <c r="AQ723" s="522">
        <f>IF(V723="",0,V723)</f>
        <v>0</v>
      </c>
      <c r="AR723" s="522"/>
      <c r="AS723" s="522">
        <f>COUNTIF(W723:AD723,"NS")</f>
        <v>0</v>
      </c>
      <c r="AT723" s="522"/>
      <c r="AU723" s="524">
        <f>IF(COUNTIF(W723:AD723,"NA")=COUNTA($W$721:$X$722,$Y$722:$AD$722),"NA",SUM(W723:AD723))</f>
        <v>0</v>
      </c>
      <c r="AV723" s="526"/>
      <c r="AW723" s="522">
        <f>IF($AH$694=$AJ$694,0,IF(OR(AND(AQ723=0,AS723&gt;0),AND(AQ723="NS",AU723&gt;0),AND(AQ723="NS",AS723=0,AU723=0)),1,IF(OR(AND(AS723&gt;=2,AU723&lt;AQ723),AND(AQ723="NS",AU723=0,AS723&gt;0),AQ723=AU723),0,1)))</f>
        <v>0</v>
      </c>
      <c r="AX723" s="522"/>
      <c r="AY723" s="711"/>
      <c r="AZ723" s="114">
        <f>IF(SUM(AN723,AW723,AN762,AW762)&gt;0,1,0)</f>
        <v>0</v>
      </c>
      <c r="BA723" s="113" t="str">
        <f>IF(AZ723=0,"", IF(SUM($AZ$723:AZ723)=1,BB723, IF($AZ$754&gt;SUM($AZ$723:AZ723),_xlfn.CONCAT(", ",BB723), IF($AZ$754=SUM($AZ$723:AZ723),_xlfn.CONCAT(" y ",BB723,".")))))</f>
        <v/>
      </c>
      <c r="BB723" s="119">
        <f>_xlfn.NUMBERVALUE(C723)</f>
        <v>0</v>
      </c>
      <c r="BD723" s="597">
        <f>IF($AH$515=$AJ$515,0,IF(SUM($P$532:$R$532)&gt;0,0,1))</f>
        <v>0</v>
      </c>
      <c r="BE723" s="597"/>
      <c r="BG723" s="597">
        <f>IF($AH$515=$AJ$515,0,IF(SUM($T$532:$V$532)&gt;0,0,1))</f>
        <v>0</v>
      </c>
      <c r="BH723" s="597"/>
      <c r="BJ723" s="597">
        <f>IF($AH$515=$AJ$515,0,IF(SUM($X$532:$Z$532)&gt;0,0,1))</f>
        <v>0</v>
      </c>
      <c r="BK723" s="597"/>
      <c r="BM723" s="597">
        <f>IF($AH$515=$AJ$515,0,IF(SUM($AB$532:$AD$532)&gt;0,0,1))</f>
        <v>0</v>
      </c>
      <c r="BN723" s="597"/>
      <c r="BP723" s="597">
        <f>IF($AH$515=$AJ$515,0,IF(SUM($P$558:$R$558)&gt;0,0,1))</f>
        <v>0</v>
      </c>
      <c r="BQ723" s="597"/>
      <c r="BS723" s="597">
        <f>IF($AH$515=$AJ$515,0,IF(SUM($T$558:$V$558)&gt;0,0,1))</f>
        <v>0</v>
      </c>
      <c r="BT723" s="597"/>
      <c r="BV723" s="597">
        <f>IF($AH$515=$AJ$515,0,IF(SUM($X$558:$Z$558)&gt;0,0,1))</f>
        <v>0</v>
      </c>
      <c r="BW723" s="597"/>
      <c r="BY723" s="597">
        <f>IF($AH$515=$AJ$515,0,IF(SUM($AB$558:$AD$558)&gt;0,0,1))</f>
        <v>0</v>
      </c>
      <c r="BZ723" s="597"/>
      <c r="CB723" s="522" t="s">
        <v>6597</v>
      </c>
      <c r="CC723" s="522"/>
      <c r="CD723" s="522">
        <f>IF($AH$577=$AJ$577,0,$O$532)</f>
        <v>0</v>
      </c>
      <c r="CE723" s="522"/>
      <c r="CG723" s="522" t="s">
        <v>6597</v>
      </c>
      <c r="CH723" s="522"/>
      <c r="CI723" s="522">
        <f>IF($AH$577=$AJ$577,0,$S$532)</f>
        <v>0</v>
      </c>
      <c r="CJ723" s="522"/>
      <c r="CL723" s="522" t="s">
        <v>6597</v>
      </c>
      <c r="CM723" s="522"/>
      <c r="CN723" s="522">
        <f>IF($AH$577=$AJ$577,0,$W$532)</f>
        <v>0</v>
      </c>
      <c r="CO723" s="522"/>
      <c r="CQ723" s="522" t="s">
        <v>6597</v>
      </c>
      <c r="CR723" s="522"/>
      <c r="CS723" s="522">
        <f>IF($AH$577=$AJ$577,0,$AA$532)</f>
        <v>0</v>
      </c>
      <c r="CT723" s="522"/>
      <c r="CV723" s="522" t="s">
        <v>6597</v>
      </c>
      <c r="CW723" s="522"/>
      <c r="CX723" s="522">
        <f>IF($AH$577=$AJ$577,0,$O$558)</f>
        <v>0</v>
      </c>
      <c r="CY723" s="522"/>
      <c r="DA723" s="522" t="s">
        <v>6597</v>
      </c>
      <c r="DB723" s="522"/>
      <c r="DC723" s="522">
        <f>IF($AH$577=$AJ$577,0,$S$558)</f>
        <v>0</v>
      </c>
      <c r="DD723" s="522"/>
      <c r="DF723" s="522" t="s">
        <v>6597</v>
      </c>
      <c r="DG723" s="522"/>
      <c r="DH723" s="522">
        <f>IF($AH$577=$AJ$577,0,$W$558)</f>
        <v>0</v>
      </c>
      <c r="DI723" s="522"/>
      <c r="DK723" s="522" t="s">
        <v>6597</v>
      </c>
      <c r="DL723" s="522"/>
      <c r="DM723" s="522">
        <f>IF($AH$577=$AJ$577,0,$AA$558)</f>
        <v>0</v>
      </c>
      <c r="DN723" s="522"/>
      <c r="DP723" s="522" t="s">
        <v>6597</v>
      </c>
      <c r="DQ723" s="522"/>
      <c r="DR723" s="522">
        <f>IF($AH$577=$AJ$577,0,$AB$186)</f>
        <v>0</v>
      </c>
      <c r="DS723" s="522"/>
      <c r="DU723" s="522" t="s">
        <v>6597</v>
      </c>
      <c r="DV723" s="522"/>
      <c r="DW723" s="522">
        <f>IF($AH$577=$AJ$577,0,$AC$201)</f>
        <v>0</v>
      </c>
      <c r="DX723" s="522"/>
      <c r="DZ723" s="522" t="s">
        <v>6597</v>
      </c>
      <c r="EA723" s="522"/>
      <c r="EB723" s="522">
        <f>IF($AH$577=$AJ$577,0,$AC$202)</f>
        <v>0</v>
      </c>
      <c r="EC723" s="522"/>
      <c r="EE723" s="522" t="s">
        <v>6597</v>
      </c>
      <c r="EF723" s="522"/>
      <c r="EG723" s="522">
        <f>IF($AH$577=$AJ$577,0,$AC$203)</f>
        <v>0</v>
      </c>
      <c r="EH723" s="522"/>
      <c r="EJ723" s="113">
        <v>10</v>
      </c>
      <c r="EK723" s="113">
        <f>IF(CD725=0,0,1)</f>
        <v>0</v>
      </c>
      <c r="EL723" s="125" t="str">
        <f>IF(EK723=0,"", IF(SUM($EK$723:EK723)=1,_xlfn.CONCAT(EJ723,), IF($EK$735&gt;SUM($EK$723:EK723),_xlfn.CONCAT(", ",EJ723), IF($EK$735=SUM($EK$723:EK723),_xlfn.CONCAT(" y ",EJ723,".")))))</f>
        <v/>
      </c>
      <c r="EN723" s="522">
        <v>0</v>
      </c>
      <c r="EO723" s="522"/>
      <c r="EP723" s="522">
        <f>IF($AH$694=$AJ$694,0,IF(OR(AND(D723="",$BD$723=0,COUNTBLANK(P723)=1),AND(D723&lt;&gt;"",$BD$723=0,COUNTBLANK(P723)=0),AND(D723="",$BD$723=1,COUNTBLANK(P723)=1),AND(D723&lt;&gt;"",$BD$723=1,COUNTBLANK(P723)=1)),0,1))</f>
        <v>0</v>
      </c>
      <c r="EQ723" s="522"/>
      <c r="ER723" s="522">
        <f>IF($AH$694=$AJ$694,0,IF(OR(AND(D723="",$BG$723=0,COUNTBLANK(Y723)=1),AND(D723&lt;&gt;"",$BG$723=0,COUNTBLANK(Y723)=0),AND(D723="",$BG$723=1,COUNTBLANK(Y723)=1),AND(D723&lt;&gt;"",$BG$723=1,COUNTBLANK(Y723)=1)),0,1))</f>
        <v>0</v>
      </c>
      <c r="ES723" s="522"/>
      <c r="ET723" s="522">
        <f>IF($AH$694=$AJ$694,0,IF(OR(AND(D723="",$BJ$723=0,COUNTBLANK(P762)=1),AND(D723&lt;&gt;"",$BJ$723=0,COUNTBLANK(P762)=0),AND(D723="",$BJ$723=1,COUNTBLANK(P762)=1),AND(D723&lt;&gt;"",$BJ$723=1,COUNTBLANK(P762)=1)),0,1))</f>
        <v>0</v>
      </c>
      <c r="EU723" s="522"/>
      <c r="EV723" s="522">
        <f>IF($AH$694=$AJ$694,0,IF(OR(AND(D723="",$BM$723=0,COUNTBLANK(Y762)=1),AND(D723&lt;&gt;"",$BM$723=0,COUNTBLANK(Y762)=0),AND(D723="",$BM$723=1,COUNTBLANK(Y762)=1),AND(D723&lt;&gt;"",$BM$723=1,COUNTBLANK(Y762)=1)),0,1))</f>
        <v>0</v>
      </c>
      <c r="EW723" s="522"/>
      <c r="EX723" s="522">
        <f>IF($AH$694=$AJ$694,0,IF(OR(AND(D723="",$BP$723=0,COUNTBLANK(Q723)=1),AND(D723&lt;&gt;"",$BP$723=0,COUNTBLANK(Q723)=0),AND(D723="",$BP$723=1,COUNTBLANK(Q723)=1),AND(D723&lt;&gt;"",$BP$723=1,COUNTBLANK(Q723)=1)),0,1))</f>
        <v>0</v>
      </c>
      <c r="EY723" s="522"/>
      <c r="EZ723" s="522">
        <f>IF($AH$694=$AJ$694,0,IF(OR(AND(D723="",$BS$723=0,COUNTBLANK(Z723)=1),AND(D723&lt;&gt;"",$BS$723=0,COUNTBLANK(Z723)=0),AND(D723="",$BS$723=1,COUNTBLANK(Z723)=1),AND(D723&lt;&gt;"",$BS$723=1,COUNTBLANK(Z723)=1)),0,1))</f>
        <v>0</v>
      </c>
      <c r="FA723" s="522"/>
      <c r="FB723" s="522">
        <f>IF($AH$694=$AJ$694,0,IF(OR(AND(D723="",$BV$723=0,COUNTBLANK(Q762)=1),AND(D723&lt;&gt;"",$BV$723=0,COUNTBLANK(Q762)=0),AND(D723="",$BV$723=1,COUNTBLANK(Q762)=1),AND(D723&lt;&gt;"",$BV$723=1,COUNTBLANK(Q762)=1)),0,1))</f>
        <v>0</v>
      </c>
      <c r="FC723" s="522"/>
      <c r="FD723" s="522">
        <f>IF($AH$694=$AJ$694,0,IF(OR(AND(D723="",$BY$723=0,COUNTBLANK(Z762)=1),AND(D723&lt;&gt;"",$BY$723=0,COUNTBLANK(Z762)=0),AND(D723="",$BY$723=1,COUNTBLANK(Z762)=1),AND(D723&lt;&gt;"",$BY$723=1,COUNTBLANK(Z762)=1)),0,1))</f>
        <v>0</v>
      </c>
      <c r="FE723" s="522"/>
      <c r="FF723" s="522">
        <f>IF($AH$694=$AJ$694,0,IF(OR(AND(D723="",$AH$683=0,COUNTBLANK(N723:O723)=2),AND(D723&lt;&gt;"",$AH$683=0,COUNTBLANK(N723:O723)=0),AND(D723="",$AH$683=1,COUNTBLANK(N723:O723)=2),AND(D723&lt;&gt;"",$AH$683=1,COUNTBLANK(N723:O723)=2)),0,1))</f>
        <v>0</v>
      </c>
      <c r="FG723" s="522"/>
      <c r="FH723" s="522">
        <f>IF($AH$694=$AJ$694,0,IF(OR(AND(D723="",$AK$683=0,COUNTBLANK(W723:X723)=2),AND(D723&lt;&gt;"",$AK$683=0,COUNTBLANK(W723:X723)=0),AND(D723="",$AK$683=1,COUNTBLANK(W723:X723)=2),AND(D723&lt;&gt;"",$AK$683=1,COUNTBLANK(W723:X723)=2)),0,1))</f>
        <v>0</v>
      </c>
      <c r="FI723" s="522"/>
      <c r="FJ723" s="522">
        <f>IF($AH$694=$AJ$694,0,IF(OR(AND(D723="",$AN$683=0,COUNTBLANK(N762:O762)=2),AND(D723&lt;&gt;"",$AN$683=0,COUNTBLANK(N762:O762)=0),AND(D723="",$AN$683=1,COUNTBLANK(N762:O762)=2),AND(D723&lt;&gt;"",$AN$683=1,COUNTBLANK(N762:O762)=2)),0,1))</f>
        <v>0</v>
      </c>
      <c r="FK723" s="522"/>
      <c r="FL723" s="522">
        <f>IF($AH$694=$AJ$694,0,IF(OR(AND(D723="",$AQ$683=0,COUNTBLANK(W762:X762)=2),AND(D723&lt;&gt;"",$AQ$683=0,COUNTBLANK(W762:X762)=0),AND(D723="",$AQ$683=1,COUNTBLANK(W762:X762)=2),AND(D723&lt;&gt;"",$AQ$683=1,COUNTBLANK(W762:X762)=2)),0,1))</f>
        <v>0</v>
      </c>
      <c r="FM723" s="522"/>
      <c r="FN723" s="522">
        <f>IF($AH$694=$AJ$694,0,IF(OR(AND(D723="",COUNTA(M723,R723:V723,AA723:AD723,M762,R762:V762,AA762:AD762)=0,SUM(EP723:FM723)=0),AND(D723&lt;&gt;"",COUNTA(M723,R723:V723,AA723:AD723,M762,R762:V762,AA762:AD762)=20,SUM(EP723:FM723)=0)),0,1))</f>
        <v>0</v>
      </c>
      <c r="FO723" s="522"/>
    </row>
    <row r="724" spans="1:171" s="38" customFormat="1" ht="15" customHeight="1">
      <c r="A724" s="18"/>
      <c r="B724" s="51"/>
      <c r="C724" s="48" t="s">
        <v>4992</v>
      </c>
      <c r="D724" s="580" t="str">
        <f>IF(CNGE_2024_M3_Secc1!D351="","",CNGE_2024_M3_Secc1!D351)</f>
        <v/>
      </c>
      <c r="E724" s="580"/>
      <c r="F724" s="580"/>
      <c r="G724" s="580"/>
      <c r="H724" s="580"/>
      <c r="I724" s="580"/>
      <c r="J724" s="580"/>
      <c r="K724" s="580"/>
      <c r="L724" s="580"/>
      <c r="M724" s="103"/>
      <c r="N724" s="103"/>
      <c r="O724" s="103"/>
      <c r="P724" s="103"/>
      <c r="Q724" s="103"/>
      <c r="R724" s="103"/>
      <c r="S724" s="103"/>
      <c r="T724" s="103"/>
      <c r="U724" s="103"/>
      <c r="V724" s="103"/>
      <c r="W724" s="103"/>
      <c r="X724" s="103"/>
      <c r="Y724" s="103"/>
      <c r="Z724" s="103"/>
      <c r="AA724" s="103"/>
      <c r="AB724" s="103"/>
      <c r="AC724" s="103"/>
      <c r="AD724" s="103"/>
      <c r="AE724" s="2"/>
      <c r="AF724" s="169"/>
      <c r="AH724" s="522">
        <f t="shared" ref="AH724:AH753" si="230">IF(M724="",0,M724)</f>
        <v>0</v>
      </c>
      <c r="AI724" s="522"/>
      <c r="AJ724" s="522">
        <f t="shared" ref="AJ724:AJ753" si="231">COUNTIF(N724:U724,"NS")</f>
        <v>0</v>
      </c>
      <c r="AK724" s="522"/>
      <c r="AL724" s="524">
        <f t="shared" ref="AL724:AL753" si="232">IF(COUNTIF(N724:U724,"NA")=COUNTA($N$721:$O$722,$P$722:$U$722),"NA",SUM(N724:U724))</f>
        <v>0</v>
      </c>
      <c r="AM724" s="526"/>
      <c r="AN724" s="522">
        <f t="shared" ref="AN724:AN753" si="233">IF($AH$694=$AJ$694,0,IF(OR(AND(AH724=0,AJ724&gt;0),AND(AH724="NS",AL724&gt;0),AND(AH724="NS",AJ724=0,AL724=0)),1,IF(OR(AND(AJ724&gt;=2,AL724&lt;AH724),AND(AH724="NS",AL724=0,AJ724&gt;0),AH724=AL724),0,1)))</f>
        <v>0</v>
      </c>
      <c r="AO724" s="522"/>
      <c r="AP724" s="711"/>
      <c r="AQ724" s="522">
        <f t="shared" ref="AQ724:AQ753" si="234">IF(V724="",0,V724)</f>
        <v>0</v>
      </c>
      <c r="AR724" s="522"/>
      <c r="AS724" s="522">
        <f t="shared" ref="AS724:AS753" si="235">COUNTIF(W724:AD724,"NS")</f>
        <v>0</v>
      </c>
      <c r="AT724" s="522"/>
      <c r="AU724" s="524">
        <f t="shared" ref="AU724:AU753" si="236">IF(COUNTIF(W724:AD724,"NA")=COUNTA($W$721:$X$722,$Y$722:$AD$722),"NA",SUM(W724:AD724))</f>
        <v>0</v>
      </c>
      <c r="AV724" s="526"/>
      <c r="AW724" s="522">
        <f t="shared" ref="AW724:AW753" si="237">IF($AH$694=$AJ$694,0,IF(OR(AND(AQ724=0,AS724&gt;0),AND(AQ724="NS",AU724&gt;0),AND(AQ724="NS",AS724=0,AU724=0)),1,IF(OR(AND(AS724&gt;=2,AU724&lt;AQ724),AND(AQ724="NS",AU724=0,AS724&gt;0),AQ724=AU724),0,1)))</f>
        <v>0</v>
      </c>
      <c r="AX724" s="522"/>
      <c r="AY724" s="711"/>
      <c r="AZ724" s="114">
        <f t="shared" ref="AZ724:AZ753" si="238">IF(SUM(AN724,AW724,AN763,AW763)&gt;0,1,0)</f>
        <v>0</v>
      </c>
      <c r="BA724" s="113" t="str">
        <f>IF(AZ724=0,"", IF(SUM($AZ$723:AZ724)=1,BB724, IF($AZ$754&gt;SUM($AZ$723:AZ724),_xlfn.CONCAT(", ",BB724), IF($AZ$754=SUM($AZ$723:AZ724),_xlfn.CONCAT(" y ",BB724,".")))))</f>
        <v/>
      </c>
      <c r="BB724" s="119">
        <f t="shared" ref="BB724:BB753" si="239">_xlfn.NUMBERVALUE(C724)</f>
        <v>1</v>
      </c>
      <c r="CB724" s="522" t="s">
        <v>6641</v>
      </c>
      <c r="CC724" s="522"/>
      <c r="CD724" s="522">
        <f>IF($AH$694=$AJ$694,0,P754)</f>
        <v>0</v>
      </c>
      <c r="CE724" s="522"/>
      <c r="CF724"/>
      <c r="CG724" s="522" t="s">
        <v>6641</v>
      </c>
      <c r="CH724" s="522"/>
      <c r="CI724" s="522">
        <f>IF($AH$694=$AJ$694,0,Y754)</f>
        <v>0</v>
      </c>
      <c r="CJ724" s="522"/>
      <c r="CK724"/>
      <c r="CL724" s="522" t="s">
        <v>6641</v>
      </c>
      <c r="CM724" s="522"/>
      <c r="CN724" s="522">
        <f>IF($AH$694=$AJ$694,0,P793)</f>
        <v>0</v>
      </c>
      <c r="CO724" s="522"/>
      <c r="CQ724" s="522" t="s">
        <v>6641</v>
      </c>
      <c r="CR724" s="522"/>
      <c r="CS724" s="522">
        <f>IF($AH$694=$AJ$694,0,Y793)</f>
        <v>0</v>
      </c>
      <c r="CT724" s="522"/>
      <c r="CV724" s="522" t="s">
        <v>6641</v>
      </c>
      <c r="CW724" s="522"/>
      <c r="CX724" s="522">
        <f>IF($AH$694=$AJ$694,0,Q754)</f>
        <v>0</v>
      </c>
      <c r="CY724" s="522"/>
      <c r="CZ724"/>
      <c r="DA724" s="522" t="s">
        <v>6641</v>
      </c>
      <c r="DB724" s="522"/>
      <c r="DC724" s="522">
        <f>IF($AH$694=$AJ$694,0,Z754)</f>
        <v>0</v>
      </c>
      <c r="DD724" s="522"/>
      <c r="DE724"/>
      <c r="DF724" s="522" t="s">
        <v>6641</v>
      </c>
      <c r="DG724" s="522"/>
      <c r="DH724" s="522">
        <f>IF($AH$694=$AJ$694,0,Q793)</f>
        <v>0</v>
      </c>
      <c r="DI724" s="522"/>
      <c r="DK724" s="522" t="s">
        <v>6641</v>
      </c>
      <c r="DL724" s="522"/>
      <c r="DM724" s="522">
        <f>IF($AH$694=$AJ$694,0,Z793)</f>
        <v>0</v>
      </c>
      <c r="DN724" s="522"/>
      <c r="DP724" s="522" t="s">
        <v>6641</v>
      </c>
      <c r="DQ724" s="522"/>
      <c r="DR724" s="522">
        <f>IF($AH$694=$AJ$694,0,SUM(N754:O754))</f>
        <v>0</v>
      </c>
      <c r="DS724" s="522"/>
      <c r="DU724" s="522" t="s">
        <v>6641</v>
      </c>
      <c r="DV724" s="522"/>
      <c r="DW724" s="522">
        <f>IF($AH$694=$AJ$694,0,SUM(W754:X754))</f>
        <v>0</v>
      </c>
      <c r="DX724" s="522"/>
      <c r="DZ724" s="522" t="s">
        <v>6641</v>
      </c>
      <c r="EA724" s="522"/>
      <c r="EB724" s="522">
        <f>IF($AH$694=$AJ$694,0,SUM(N793:O793))</f>
        <v>0</v>
      </c>
      <c r="EC724" s="522"/>
      <c r="EE724" s="522" t="s">
        <v>6641</v>
      </c>
      <c r="EF724" s="522"/>
      <c r="EG724" s="522">
        <f>IF($AH$694=$AJ$694,0,SUM(W793:X793))</f>
        <v>0</v>
      </c>
      <c r="EH724" s="522"/>
      <c r="EJ724" s="113">
        <v>11</v>
      </c>
      <c r="EK724" s="113">
        <f>IF(CI725=0,0,1)</f>
        <v>0</v>
      </c>
      <c r="EL724" s="125" t="str">
        <f>IF(EK724=0,"", IF(SUM($EK$723:EK724)=1,_xlfn.CONCAT(EJ724,), IF($EK$735&gt;SUM($EK$723:EK724),_xlfn.CONCAT(", ",EJ724), IF($EK$735=SUM($EK$723:EK724),_xlfn.CONCAT(" y ",EJ724,".")))))</f>
        <v/>
      </c>
      <c r="EN724" s="522">
        <v>1</v>
      </c>
      <c r="EO724" s="522"/>
      <c r="EP724" s="522">
        <f t="shared" ref="EP724:EP753" si="240">IF($AH$694=$AJ$694,0,IF(OR(AND(D724="",$BD$723=0,COUNTBLANK(P724)=1),AND(D724&lt;&gt;"",$BD$723=0,COUNTBLANK(P724)=0),AND(D724="",$BD$723=1,COUNTBLANK(P724)=1),AND(D724&lt;&gt;"",$BD$723=1,COUNTBLANK(P724)=1)),0,1))</f>
        <v>0</v>
      </c>
      <c r="EQ724" s="522"/>
      <c r="ER724" s="522">
        <f t="shared" ref="ER724:ER753" si="241">IF($AH$694=$AJ$694,0,IF(OR(AND(D724="",$BG$723=0,COUNTBLANK(Y724)=1),AND(D724&lt;&gt;"",$BG$723=0,COUNTBLANK(Y724)=0),AND(D724="",$BG$723=1,COUNTBLANK(Y724)=1),AND(D724&lt;&gt;"",$BG$723=1,COUNTBLANK(Y724)=1)),0,1))</f>
        <v>0</v>
      </c>
      <c r="ES724" s="522"/>
      <c r="ET724" s="522">
        <f t="shared" ref="ET724:ET753" si="242">IF($AH$694=$AJ$694,0,IF(OR(AND(D724="",$BJ$723=0,COUNTBLANK(P763)=1),AND(D724&lt;&gt;"",$BJ$723=0,COUNTBLANK(P763)=0),AND(D724="",$BJ$723=1,COUNTBLANK(P763)=1),AND(D724&lt;&gt;"",$BJ$723=1,COUNTBLANK(P763)=1)),0,1))</f>
        <v>0</v>
      </c>
      <c r="EU724" s="522"/>
      <c r="EV724" s="522">
        <f t="shared" ref="EV724:EV753" si="243">IF($AH$694=$AJ$694,0,IF(OR(AND(D724="",$BM$723=0,COUNTBLANK(Y763)=1),AND(D724&lt;&gt;"",$BM$723=0,COUNTBLANK(Y763)=0),AND(D724="",$BM$723=1,COUNTBLANK(Y763)=1),AND(D724&lt;&gt;"",$BM$723=1,COUNTBLANK(Y763)=1)),0,1))</f>
        <v>0</v>
      </c>
      <c r="EW724" s="522"/>
      <c r="EX724" s="522">
        <f t="shared" ref="EX724:EX753" si="244">IF($AH$694=$AJ$694,0,IF(OR(AND(D724="",$BP$723=0,COUNTBLANK(Q724)=1),AND(D724&lt;&gt;"",$BP$723=0,COUNTBLANK(Q724)=0),AND(D724="",$BP$723=1,COUNTBLANK(Q724)=1),AND(D724&lt;&gt;"",$BP$723=1,COUNTBLANK(Q724)=1)),0,1))</f>
        <v>0</v>
      </c>
      <c r="EY724" s="522"/>
      <c r="EZ724" s="522">
        <f t="shared" ref="EZ724:EZ753" si="245">IF($AH$694=$AJ$694,0,IF(OR(AND(D724="",$BS$723=0,COUNTBLANK(Z724)=1),AND(D724&lt;&gt;"",$BS$723=0,COUNTBLANK(Z724)=0),AND(D724="",$BS$723=1,COUNTBLANK(Z724)=1),AND(D724&lt;&gt;"",$BS$723=1,COUNTBLANK(Z724)=1)),0,1))</f>
        <v>0</v>
      </c>
      <c r="FA724" s="522"/>
      <c r="FB724" s="522">
        <f t="shared" ref="FB724:FB753" si="246">IF($AH$694=$AJ$694,0,IF(OR(AND(D724="",$BV$723=0,COUNTBLANK(Q763)=1),AND(D724&lt;&gt;"",$BV$723=0,COUNTBLANK(Q763)=0),AND(D724="",$BV$723=1,COUNTBLANK(Q763)=1),AND(D724&lt;&gt;"",$BV$723=1,COUNTBLANK(Q763)=1)),0,1))</f>
        <v>0</v>
      </c>
      <c r="FC724" s="522"/>
      <c r="FD724" s="522">
        <f t="shared" ref="FD724:FD753" si="247">IF($AH$694=$AJ$694,0,IF(OR(AND(D724="",$BY$723=0,COUNTBLANK(Z763)=1),AND(D724&lt;&gt;"",$BY$723=0,COUNTBLANK(Z763)=0),AND(D724="",$BY$723=1,COUNTBLANK(Z763)=1),AND(D724&lt;&gt;"",$BY$723=1,COUNTBLANK(Z763)=1)),0,1))</f>
        <v>0</v>
      </c>
      <c r="FE724" s="522"/>
      <c r="FF724" s="522">
        <f t="shared" ref="FF724:FF753" si="248">IF($AH$694=$AJ$694,0,IF(OR(AND(D724="",$AH$683=0,COUNTBLANK(N724:O724)=2),AND(D724&lt;&gt;"",$AH$683=0,COUNTBLANK(N724:O724)=0),AND(D724="",$AH$683=1,COUNTBLANK(N724:O724)=2),AND(D724&lt;&gt;"",$AH$683=1,COUNTBLANK(N724:O724)=2)),0,1))</f>
        <v>0</v>
      </c>
      <c r="FG724" s="522"/>
      <c r="FH724" s="522">
        <f t="shared" ref="FH724:FH753" si="249">IF($AH$694=$AJ$694,0,IF(OR(AND(D724="",$AK$683=0,COUNTBLANK(W724:X724)=2),AND(D724&lt;&gt;"",$AK$683=0,COUNTBLANK(W724:X724)=0),AND(D724="",$AK$683=1,COUNTBLANK(W724:X724)=2),AND(D724&lt;&gt;"",$AK$683=1,COUNTBLANK(W724:X724)=2)),0,1))</f>
        <v>0</v>
      </c>
      <c r="FI724" s="522"/>
      <c r="FJ724" s="522">
        <f t="shared" ref="FJ724:FJ753" si="250">IF($AH$694=$AJ$694,0,IF(OR(AND(D724="",$AN$683=0,COUNTBLANK(N763:O763)=2),AND(D724&lt;&gt;"",$AN$683=0,COUNTBLANK(N763:O763)=0),AND(D724="",$AN$683=1,COUNTBLANK(N763:O763)=2),AND(D724&lt;&gt;"",$AN$683=1,COUNTBLANK(N763:O763)=2)),0,1))</f>
        <v>0</v>
      </c>
      <c r="FK724" s="522"/>
      <c r="FL724" s="522">
        <f t="shared" ref="FL724:FL753" si="251">IF($AH$694=$AJ$694,0,IF(OR(AND(D724="",$AQ$683=0,COUNTBLANK(W763:X763)=2),AND(D724&lt;&gt;"",$AQ$683=0,COUNTBLANK(W763:X763)=0),AND(D724="",$AQ$683=1,COUNTBLANK(W763:X763)=2),AND(D724&lt;&gt;"",$AQ$683=1,COUNTBLANK(W763:X763)=2)),0,1))</f>
        <v>0</v>
      </c>
      <c r="FM724" s="522"/>
      <c r="FN724" s="522">
        <f t="shared" ref="FN724:FN753" si="252">IF($AH$694=$AJ$694,0,IF(OR(AND(D724="",COUNTA(M724,R724:V724,AA724:AD724,M763,R763:V763,AA763:AD763)=0,SUM(EP724:FM724)=0),AND(D724&lt;&gt;"",COUNTA(M724,R724:V724,AA724:AD724,M763,R763:V763,AA763:AD763)=20,SUM(EP724:FM724)=0)),0,1))</f>
        <v>0</v>
      </c>
      <c r="FO724" s="522"/>
    </row>
    <row r="725" spans="1:171" s="38" customFormat="1" ht="15" customHeight="1">
      <c r="A725" s="18"/>
      <c r="B725" s="51"/>
      <c r="C725" s="48" t="s">
        <v>4994</v>
      </c>
      <c r="D725" s="580" t="str">
        <f>IF(CNGE_2024_M3_Secc1!D352="","",CNGE_2024_M3_Secc1!D352)</f>
        <v/>
      </c>
      <c r="E725" s="580"/>
      <c r="F725" s="580"/>
      <c r="G725" s="580"/>
      <c r="H725" s="580"/>
      <c r="I725" s="580"/>
      <c r="J725" s="580"/>
      <c r="K725" s="580"/>
      <c r="L725" s="580"/>
      <c r="M725" s="103"/>
      <c r="N725" s="103"/>
      <c r="O725" s="103"/>
      <c r="P725" s="103"/>
      <c r="Q725" s="103"/>
      <c r="R725" s="103"/>
      <c r="S725" s="103"/>
      <c r="T725" s="103"/>
      <c r="U725" s="103"/>
      <c r="V725" s="103"/>
      <c r="W725" s="103"/>
      <c r="X725" s="103"/>
      <c r="Y725" s="103"/>
      <c r="Z725" s="103"/>
      <c r="AA725" s="103"/>
      <c r="AB725" s="103"/>
      <c r="AC725" s="103"/>
      <c r="AD725" s="103"/>
      <c r="AE725" s="2"/>
      <c r="AF725" s="169"/>
      <c r="AH725" s="522">
        <f t="shared" si="230"/>
        <v>0</v>
      </c>
      <c r="AI725" s="522"/>
      <c r="AJ725" s="522">
        <f t="shared" si="231"/>
        <v>0</v>
      </c>
      <c r="AK725" s="522"/>
      <c r="AL725" s="524">
        <f t="shared" si="232"/>
        <v>0</v>
      </c>
      <c r="AM725" s="526"/>
      <c r="AN725" s="522">
        <f t="shared" si="233"/>
        <v>0</v>
      </c>
      <c r="AO725" s="522"/>
      <c r="AP725" s="711"/>
      <c r="AQ725" s="522">
        <f t="shared" si="234"/>
        <v>0</v>
      </c>
      <c r="AR725" s="522"/>
      <c r="AS725" s="522">
        <f t="shared" si="235"/>
        <v>0</v>
      </c>
      <c r="AT725" s="522"/>
      <c r="AU725" s="524">
        <f t="shared" si="236"/>
        <v>0</v>
      </c>
      <c r="AV725" s="526"/>
      <c r="AW725" s="522">
        <f t="shared" si="237"/>
        <v>0</v>
      </c>
      <c r="AX725" s="522"/>
      <c r="AY725" s="711"/>
      <c r="AZ725" s="114">
        <f t="shared" si="238"/>
        <v>0</v>
      </c>
      <c r="BA725" s="113" t="str">
        <f>IF(AZ725=0,"", IF(SUM($AZ$723:AZ725)=1,BB725, IF($AZ$754&gt;SUM($AZ$723:AZ725),_xlfn.CONCAT(", ",BB725), IF($AZ$754=SUM($AZ$723:AZ725),_xlfn.CONCAT(" y ",BB725,".")))))</f>
        <v/>
      </c>
      <c r="BB725" s="119">
        <f t="shared" si="239"/>
        <v>2</v>
      </c>
      <c r="CB725" s="522" t="s">
        <v>5096</v>
      </c>
      <c r="CC725" s="522"/>
      <c r="CD725" s="535">
        <f>IF($AH$577=$AJ$577,0,IF(OR(CD724=CD723,AND(CD723&gt;0,CD724="NS")),0,1))</f>
        <v>0</v>
      </c>
      <c r="CE725" s="535"/>
      <c r="CF725"/>
      <c r="CG725" s="522" t="s">
        <v>5096</v>
      </c>
      <c r="CH725" s="522"/>
      <c r="CI725" s="535">
        <f>IF($AH$577=$AJ$577,0,IF(OR(CI724=CI723,AND(CI723&gt;0,CI724="NS")),0,1))</f>
        <v>0</v>
      </c>
      <c r="CJ725" s="535"/>
      <c r="CK725"/>
      <c r="CL725" s="522" t="s">
        <v>5096</v>
      </c>
      <c r="CM725" s="522"/>
      <c r="CN725" s="535">
        <f>IF($AH$577=$AJ$577,0,IF(OR(CN724=CN723,AND(CN723&gt;0,CN724="NS")),0,1))</f>
        <v>0</v>
      </c>
      <c r="CO725" s="535"/>
      <c r="CQ725" s="522" t="s">
        <v>5096</v>
      </c>
      <c r="CR725" s="522"/>
      <c r="CS725" s="535">
        <f>IF($AH$577=$AJ$577,0,IF(OR(CS724=CS723,AND(CS723&gt;0,CS724="NS")),0,1))</f>
        <v>0</v>
      </c>
      <c r="CT725" s="535"/>
      <c r="CV725" s="522" t="s">
        <v>5096</v>
      </c>
      <c r="CW725" s="522"/>
      <c r="CX725" s="535">
        <f>IF($AH$577=$AJ$577,0,IF(OR(CX724=CX723,AND(CX723&gt;0,CX724="NS")),0,1))</f>
        <v>0</v>
      </c>
      <c r="CY725" s="535"/>
      <c r="CZ725"/>
      <c r="DA725" s="522" t="s">
        <v>5096</v>
      </c>
      <c r="DB725" s="522"/>
      <c r="DC725" s="535">
        <f>IF($AH$577=$AJ$577,0,IF(OR(DC724=DC723,AND(DC723&gt;0,DC724="NS")),0,1))</f>
        <v>0</v>
      </c>
      <c r="DD725" s="535"/>
      <c r="DE725"/>
      <c r="DF725" s="522" t="s">
        <v>5096</v>
      </c>
      <c r="DG725" s="522"/>
      <c r="DH725" s="535">
        <f>IF($AH$577=$AJ$577,0,IF(OR(DH724=DH723,AND(DH723&gt;0,DH724="NS")),0,1))</f>
        <v>0</v>
      </c>
      <c r="DI725" s="535"/>
      <c r="DK725" s="522" t="s">
        <v>5096</v>
      </c>
      <c r="DL725" s="522"/>
      <c r="DM725" s="535">
        <f>IF($AH$577=$AJ$577,0,IF(OR(DM724=DM723,AND(DM723&gt;0,DM724="NS")),0,1))</f>
        <v>0</v>
      </c>
      <c r="DN725" s="535"/>
      <c r="DP725" s="522" t="s">
        <v>5096</v>
      </c>
      <c r="DQ725" s="522"/>
      <c r="DR725" s="535">
        <f>IF($AH$577=$AJ$577,0,IF(OR(DR724&lt;=DR723,AND(DR723&gt;0,DR724="NS")),0,1))</f>
        <v>0</v>
      </c>
      <c r="DS725" s="535"/>
      <c r="DU725" s="522" t="s">
        <v>5096</v>
      </c>
      <c r="DV725" s="522"/>
      <c r="DW725" s="535">
        <f>IF($AH$577=$AJ$577,0,IF(OR(DW724&lt;=DW723,AND(DW723&gt;0,DW724="NS")),0,1))</f>
        <v>0</v>
      </c>
      <c r="DX725" s="535"/>
      <c r="DZ725" s="522" t="s">
        <v>5096</v>
      </c>
      <c r="EA725" s="522"/>
      <c r="EB725" s="535">
        <f>IF($AH$577=$AJ$577,0,IF(OR(EB724&lt;=EB723,AND(EB723&gt;0,EB724="NS")),0,1))</f>
        <v>0</v>
      </c>
      <c r="EC725" s="535"/>
      <c r="EE725" s="522" t="s">
        <v>5096</v>
      </c>
      <c r="EF725" s="522"/>
      <c r="EG725" s="535">
        <f>IF($AH$577=$AJ$577,0,IF(OR(EG724&lt;=EG723,AND(EG723&gt;0,EG724="NS")),0,1))</f>
        <v>0</v>
      </c>
      <c r="EH725" s="535"/>
      <c r="EJ725" s="113">
        <v>12</v>
      </c>
      <c r="EK725" s="113">
        <f>IF(CN725=0,0,1)</f>
        <v>0</v>
      </c>
      <c r="EL725" s="125" t="str">
        <f>IF(EK725=0,"", IF(SUM($EK$723:EK725)=1,_xlfn.CONCAT(EJ725,), IF($EK$735&gt;SUM($EK$723:EK725),_xlfn.CONCAT(", ",EJ725), IF($EK$735=SUM($EK$723:EK725),_xlfn.CONCAT(" y ",EJ725,".")))))</f>
        <v/>
      </c>
      <c r="EN725" s="522">
        <v>2</v>
      </c>
      <c r="EO725" s="522"/>
      <c r="EP725" s="522">
        <f t="shared" si="240"/>
        <v>0</v>
      </c>
      <c r="EQ725" s="522"/>
      <c r="ER725" s="522">
        <f t="shared" si="241"/>
        <v>0</v>
      </c>
      <c r="ES725" s="522"/>
      <c r="ET725" s="522">
        <f t="shared" si="242"/>
        <v>0</v>
      </c>
      <c r="EU725" s="522"/>
      <c r="EV725" s="522">
        <f t="shared" si="243"/>
        <v>0</v>
      </c>
      <c r="EW725" s="522"/>
      <c r="EX725" s="522">
        <f t="shared" si="244"/>
        <v>0</v>
      </c>
      <c r="EY725" s="522"/>
      <c r="EZ725" s="522">
        <f t="shared" si="245"/>
        <v>0</v>
      </c>
      <c r="FA725" s="522"/>
      <c r="FB725" s="522">
        <f t="shared" si="246"/>
        <v>0</v>
      </c>
      <c r="FC725" s="522"/>
      <c r="FD725" s="522">
        <f t="shared" si="247"/>
        <v>0</v>
      </c>
      <c r="FE725" s="522"/>
      <c r="FF725" s="522">
        <f t="shared" si="248"/>
        <v>0</v>
      </c>
      <c r="FG725" s="522"/>
      <c r="FH725" s="522">
        <f t="shared" si="249"/>
        <v>0</v>
      </c>
      <c r="FI725" s="522"/>
      <c r="FJ725" s="522">
        <f t="shared" si="250"/>
        <v>0</v>
      </c>
      <c r="FK725" s="522"/>
      <c r="FL725" s="522">
        <f t="shared" si="251"/>
        <v>0</v>
      </c>
      <c r="FM725" s="522"/>
      <c r="FN725" s="522">
        <f t="shared" si="252"/>
        <v>0</v>
      </c>
      <c r="FO725" s="522"/>
    </row>
    <row r="726" spans="1:171" s="38" customFormat="1" ht="15" customHeight="1">
      <c r="A726" s="18"/>
      <c r="B726" s="51"/>
      <c r="C726" s="48" t="s">
        <v>4996</v>
      </c>
      <c r="D726" s="580" t="str">
        <f>IF(CNGE_2024_M3_Secc1!D353="","",CNGE_2024_M3_Secc1!D353)</f>
        <v/>
      </c>
      <c r="E726" s="580"/>
      <c r="F726" s="580"/>
      <c r="G726" s="580"/>
      <c r="H726" s="580"/>
      <c r="I726" s="580"/>
      <c r="J726" s="580"/>
      <c r="K726" s="580"/>
      <c r="L726" s="580"/>
      <c r="M726" s="103"/>
      <c r="N726" s="103"/>
      <c r="O726" s="103"/>
      <c r="P726" s="103"/>
      <c r="Q726" s="103"/>
      <c r="R726" s="103"/>
      <c r="S726" s="103"/>
      <c r="T726" s="103"/>
      <c r="U726" s="103"/>
      <c r="V726" s="103"/>
      <c r="W726" s="103"/>
      <c r="X726" s="103"/>
      <c r="Y726" s="103"/>
      <c r="Z726" s="103"/>
      <c r="AA726" s="103"/>
      <c r="AB726" s="103"/>
      <c r="AC726" s="103"/>
      <c r="AD726" s="103"/>
      <c r="AE726" s="2"/>
      <c r="AF726" s="169"/>
      <c r="AH726" s="522">
        <f t="shared" si="230"/>
        <v>0</v>
      </c>
      <c r="AI726" s="522"/>
      <c r="AJ726" s="522">
        <f t="shared" si="231"/>
        <v>0</v>
      </c>
      <c r="AK726" s="522"/>
      <c r="AL726" s="524">
        <f t="shared" si="232"/>
        <v>0</v>
      </c>
      <c r="AM726" s="526"/>
      <c r="AN726" s="522">
        <f t="shared" si="233"/>
        <v>0</v>
      </c>
      <c r="AO726" s="522"/>
      <c r="AP726" s="711"/>
      <c r="AQ726" s="522">
        <f t="shared" si="234"/>
        <v>0</v>
      </c>
      <c r="AR726" s="522"/>
      <c r="AS726" s="522">
        <f t="shared" si="235"/>
        <v>0</v>
      </c>
      <c r="AT726" s="522"/>
      <c r="AU726" s="524">
        <f t="shared" si="236"/>
        <v>0</v>
      </c>
      <c r="AV726" s="526"/>
      <c r="AW726" s="522">
        <f t="shared" si="237"/>
        <v>0</v>
      </c>
      <c r="AX726" s="522"/>
      <c r="AY726" s="711"/>
      <c r="AZ726" s="114">
        <f t="shared" si="238"/>
        <v>0</v>
      </c>
      <c r="BA726" s="113" t="str">
        <f>IF(AZ726=0,"", IF(SUM($AZ$723:AZ726)=1,BB726, IF($AZ$754&gt;SUM($AZ$723:AZ726),_xlfn.CONCAT(", ",BB726), IF($AZ$754=SUM($AZ$723:AZ726),_xlfn.CONCAT(" y ",BB726,".")))))</f>
        <v/>
      </c>
      <c r="BB726" s="119">
        <f t="shared" si="239"/>
        <v>3</v>
      </c>
      <c r="CJ726" s="23"/>
      <c r="CK726" s="23"/>
      <c r="EJ726" s="113">
        <v>13</v>
      </c>
      <c r="EK726" s="113">
        <f>IF(CS725=0,0,1)</f>
        <v>0</v>
      </c>
      <c r="EL726" s="125" t="str">
        <f>IF(EK726=0,"", IF(SUM($EK$723:EK726)=1,_xlfn.CONCAT(EJ726,), IF($EK$735&gt;SUM($EK$723:EK726),_xlfn.CONCAT(", ",EJ726), IF($EK$735=SUM($EK$723:EK726),_xlfn.CONCAT(" y ",EJ726,".")))))</f>
        <v/>
      </c>
      <c r="EN726" s="522">
        <v>3</v>
      </c>
      <c r="EO726" s="522"/>
      <c r="EP726" s="522">
        <f t="shared" si="240"/>
        <v>0</v>
      </c>
      <c r="EQ726" s="522"/>
      <c r="ER726" s="522">
        <f t="shared" si="241"/>
        <v>0</v>
      </c>
      <c r="ES726" s="522"/>
      <c r="ET726" s="522">
        <f t="shared" si="242"/>
        <v>0</v>
      </c>
      <c r="EU726" s="522"/>
      <c r="EV726" s="522">
        <f t="shared" si="243"/>
        <v>0</v>
      </c>
      <c r="EW726" s="522"/>
      <c r="EX726" s="522">
        <f t="shared" si="244"/>
        <v>0</v>
      </c>
      <c r="EY726" s="522"/>
      <c r="EZ726" s="522">
        <f t="shared" si="245"/>
        <v>0</v>
      </c>
      <c r="FA726" s="522"/>
      <c r="FB726" s="522">
        <f t="shared" si="246"/>
        <v>0</v>
      </c>
      <c r="FC726" s="522"/>
      <c r="FD726" s="522">
        <f t="shared" si="247"/>
        <v>0</v>
      </c>
      <c r="FE726" s="522"/>
      <c r="FF726" s="522">
        <f t="shared" si="248"/>
        <v>0</v>
      </c>
      <c r="FG726" s="522"/>
      <c r="FH726" s="522">
        <f t="shared" si="249"/>
        <v>0</v>
      </c>
      <c r="FI726" s="522"/>
      <c r="FJ726" s="522">
        <f t="shared" si="250"/>
        <v>0</v>
      </c>
      <c r="FK726" s="522"/>
      <c r="FL726" s="522">
        <f t="shared" si="251"/>
        <v>0</v>
      </c>
      <c r="FM726" s="522"/>
      <c r="FN726" s="522">
        <f t="shared" si="252"/>
        <v>0</v>
      </c>
      <c r="FO726" s="522"/>
    </row>
    <row r="727" spans="1:171" s="38" customFormat="1" ht="15" customHeight="1">
      <c r="A727" s="18"/>
      <c r="B727" s="51"/>
      <c r="C727" s="48" t="s">
        <v>4998</v>
      </c>
      <c r="D727" s="580" t="str">
        <f>IF(CNGE_2024_M3_Secc1!D354="","",CNGE_2024_M3_Secc1!D354)</f>
        <v/>
      </c>
      <c r="E727" s="580"/>
      <c r="F727" s="580"/>
      <c r="G727" s="580"/>
      <c r="H727" s="580"/>
      <c r="I727" s="580"/>
      <c r="J727" s="580"/>
      <c r="K727" s="580"/>
      <c r="L727" s="580"/>
      <c r="M727" s="103"/>
      <c r="N727" s="103"/>
      <c r="O727" s="103"/>
      <c r="P727" s="103"/>
      <c r="Q727" s="103"/>
      <c r="R727" s="103"/>
      <c r="S727" s="103"/>
      <c r="T727" s="103"/>
      <c r="U727" s="103"/>
      <c r="V727" s="103"/>
      <c r="W727" s="103"/>
      <c r="X727" s="103"/>
      <c r="Y727" s="103"/>
      <c r="Z727" s="103"/>
      <c r="AA727" s="103"/>
      <c r="AB727" s="103"/>
      <c r="AC727" s="103"/>
      <c r="AD727" s="103"/>
      <c r="AE727" s="2"/>
      <c r="AF727" s="169"/>
      <c r="AH727" s="522">
        <f t="shared" si="230"/>
        <v>0</v>
      </c>
      <c r="AI727" s="522"/>
      <c r="AJ727" s="522">
        <f t="shared" si="231"/>
        <v>0</v>
      </c>
      <c r="AK727" s="522"/>
      <c r="AL727" s="524">
        <f t="shared" si="232"/>
        <v>0</v>
      </c>
      <c r="AM727" s="526"/>
      <c r="AN727" s="522">
        <f t="shared" si="233"/>
        <v>0</v>
      </c>
      <c r="AO727" s="522"/>
      <c r="AP727" s="711"/>
      <c r="AQ727" s="522">
        <f t="shared" si="234"/>
        <v>0</v>
      </c>
      <c r="AR727" s="522"/>
      <c r="AS727" s="522">
        <f t="shared" si="235"/>
        <v>0</v>
      </c>
      <c r="AT727" s="522"/>
      <c r="AU727" s="524">
        <f t="shared" si="236"/>
        <v>0</v>
      </c>
      <c r="AV727" s="526"/>
      <c r="AW727" s="522">
        <f t="shared" si="237"/>
        <v>0</v>
      </c>
      <c r="AX727" s="522"/>
      <c r="AY727" s="711"/>
      <c r="AZ727" s="114">
        <f t="shared" si="238"/>
        <v>0</v>
      </c>
      <c r="BA727" s="113" t="str">
        <f>IF(AZ727=0,"", IF(SUM($AZ$723:AZ727)=1,BB727, IF($AZ$754&gt;SUM($AZ$723:AZ727),_xlfn.CONCAT(", ",BB727), IF($AZ$754=SUM($AZ$723:AZ727),_xlfn.CONCAT(" y ",BB727,".")))))</f>
        <v/>
      </c>
      <c r="BB727" s="119">
        <f t="shared" si="239"/>
        <v>4</v>
      </c>
      <c r="EJ727" s="113">
        <v>14</v>
      </c>
      <c r="EK727" s="113">
        <f>IF(CX725=0,0,1)</f>
        <v>0</v>
      </c>
      <c r="EL727" s="125" t="str">
        <f>IF(EK727=0,"", IF(SUM($EK$723:EK727)=1,_xlfn.CONCAT(EJ727,), IF($EK$735&gt;SUM($EK$723:EK727),_xlfn.CONCAT(", ",EJ727), IF($EK$735=SUM($EK$723:EK727),_xlfn.CONCAT(" y ",EJ727,".")))))</f>
        <v/>
      </c>
      <c r="EN727" s="522">
        <v>4</v>
      </c>
      <c r="EO727" s="522"/>
      <c r="EP727" s="522">
        <f t="shared" si="240"/>
        <v>0</v>
      </c>
      <c r="EQ727" s="522"/>
      <c r="ER727" s="522">
        <f t="shared" si="241"/>
        <v>0</v>
      </c>
      <c r="ES727" s="522"/>
      <c r="ET727" s="522">
        <f t="shared" si="242"/>
        <v>0</v>
      </c>
      <c r="EU727" s="522"/>
      <c r="EV727" s="522">
        <f t="shared" si="243"/>
        <v>0</v>
      </c>
      <c r="EW727" s="522"/>
      <c r="EX727" s="522">
        <f t="shared" si="244"/>
        <v>0</v>
      </c>
      <c r="EY727" s="522"/>
      <c r="EZ727" s="522">
        <f t="shared" si="245"/>
        <v>0</v>
      </c>
      <c r="FA727" s="522"/>
      <c r="FB727" s="522">
        <f t="shared" si="246"/>
        <v>0</v>
      </c>
      <c r="FC727" s="522"/>
      <c r="FD727" s="522">
        <f t="shared" si="247"/>
        <v>0</v>
      </c>
      <c r="FE727" s="522"/>
      <c r="FF727" s="522">
        <f t="shared" si="248"/>
        <v>0</v>
      </c>
      <c r="FG727" s="522"/>
      <c r="FH727" s="522">
        <f t="shared" si="249"/>
        <v>0</v>
      </c>
      <c r="FI727" s="522"/>
      <c r="FJ727" s="522">
        <f t="shared" si="250"/>
        <v>0</v>
      </c>
      <c r="FK727" s="522"/>
      <c r="FL727" s="522">
        <f t="shared" si="251"/>
        <v>0</v>
      </c>
      <c r="FM727" s="522"/>
      <c r="FN727" s="522">
        <f t="shared" si="252"/>
        <v>0</v>
      </c>
      <c r="FO727" s="522"/>
    </row>
    <row r="728" spans="1:171" s="38" customFormat="1" ht="15" customHeight="1">
      <c r="A728" s="18"/>
      <c r="B728" s="51"/>
      <c r="C728" s="48" t="s">
        <v>5000</v>
      </c>
      <c r="D728" s="580" t="str">
        <f>IF(CNGE_2024_M3_Secc1!D355="","",CNGE_2024_M3_Secc1!D355)</f>
        <v/>
      </c>
      <c r="E728" s="580"/>
      <c r="F728" s="580"/>
      <c r="G728" s="580"/>
      <c r="H728" s="580"/>
      <c r="I728" s="580"/>
      <c r="J728" s="580"/>
      <c r="K728" s="580"/>
      <c r="L728" s="580"/>
      <c r="M728" s="103"/>
      <c r="N728" s="103"/>
      <c r="O728" s="103"/>
      <c r="P728" s="103"/>
      <c r="Q728" s="103"/>
      <c r="R728" s="103"/>
      <c r="S728" s="103"/>
      <c r="T728" s="103"/>
      <c r="U728" s="103"/>
      <c r="V728" s="103"/>
      <c r="W728" s="103"/>
      <c r="X728" s="103"/>
      <c r="Y728" s="103"/>
      <c r="Z728" s="103"/>
      <c r="AA728" s="103"/>
      <c r="AB728" s="103"/>
      <c r="AC728" s="103"/>
      <c r="AD728" s="103"/>
      <c r="AE728" s="2"/>
      <c r="AF728" s="169"/>
      <c r="AH728" s="522">
        <f t="shared" si="230"/>
        <v>0</v>
      </c>
      <c r="AI728" s="522"/>
      <c r="AJ728" s="522">
        <f t="shared" si="231"/>
        <v>0</v>
      </c>
      <c r="AK728" s="522"/>
      <c r="AL728" s="524">
        <f t="shared" si="232"/>
        <v>0</v>
      </c>
      <c r="AM728" s="526"/>
      <c r="AN728" s="522">
        <f t="shared" si="233"/>
        <v>0</v>
      </c>
      <c r="AO728" s="522"/>
      <c r="AP728" s="711"/>
      <c r="AQ728" s="522">
        <f t="shared" si="234"/>
        <v>0</v>
      </c>
      <c r="AR728" s="522"/>
      <c r="AS728" s="522">
        <f t="shared" si="235"/>
        <v>0</v>
      </c>
      <c r="AT728" s="522"/>
      <c r="AU728" s="524">
        <f t="shared" si="236"/>
        <v>0</v>
      </c>
      <c r="AV728" s="526"/>
      <c r="AW728" s="522">
        <f t="shared" si="237"/>
        <v>0</v>
      </c>
      <c r="AX728" s="522"/>
      <c r="AY728" s="711"/>
      <c r="AZ728" s="114">
        <f t="shared" si="238"/>
        <v>0</v>
      </c>
      <c r="BA728" s="113" t="str">
        <f>IF(AZ728=0,"", IF(SUM($AZ$723:AZ728)=1,BB728, IF($AZ$754&gt;SUM($AZ$723:AZ728),_xlfn.CONCAT(", ",BB728), IF($AZ$754=SUM($AZ$723:AZ728),_xlfn.CONCAT(" y ",BB728,".")))))</f>
        <v/>
      </c>
      <c r="BB728" s="119">
        <f t="shared" si="239"/>
        <v>5</v>
      </c>
      <c r="EJ728" s="113">
        <v>15</v>
      </c>
      <c r="EK728" s="113">
        <f>IF(DC725=0,0,1)</f>
        <v>0</v>
      </c>
      <c r="EL728" s="125" t="str">
        <f>IF(EK728=0,"", IF(SUM($EK$723:EK728)=1,_xlfn.CONCAT(EJ728,), IF($EK$735&gt;SUM($EK$723:EK728),_xlfn.CONCAT(", ",EJ728), IF($EK$735=SUM($EK$723:EK728),_xlfn.CONCAT(" y ",EJ728,".")))))</f>
        <v/>
      </c>
      <c r="EN728" s="522">
        <v>5</v>
      </c>
      <c r="EO728" s="522"/>
      <c r="EP728" s="522">
        <f t="shared" si="240"/>
        <v>0</v>
      </c>
      <c r="EQ728" s="522"/>
      <c r="ER728" s="522">
        <f t="shared" si="241"/>
        <v>0</v>
      </c>
      <c r="ES728" s="522"/>
      <c r="ET728" s="522">
        <f t="shared" si="242"/>
        <v>0</v>
      </c>
      <c r="EU728" s="522"/>
      <c r="EV728" s="522">
        <f t="shared" si="243"/>
        <v>0</v>
      </c>
      <c r="EW728" s="522"/>
      <c r="EX728" s="522">
        <f t="shared" si="244"/>
        <v>0</v>
      </c>
      <c r="EY728" s="522"/>
      <c r="EZ728" s="522">
        <f t="shared" si="245"/>
        <v>0</v>
      </c>
      <c r="FA728" s="522"/>
      <c r="FB728" s="522">
        <f t="shared" si="246"/>
        <v>0</v>
      </c>
      <c r="FC728" s="522"/>
      <c r="FD728" s="522">
        <f t="shared" si="247"/>
        <v>0</v>
      </c>
      <c r="FE728" s="522"/>
      <c r="FF728" s="522">
        <f t="shared" si="248"/>
        <v>0</v>
      </c>
      <c r="FG728" s="522"/>
      <c r="FH728" s="522">
        <f t="shared" si="249"/>
        <v>0</v>
      </c>
      <c r="FI728" s="522"/>
      <c r="FJ728" s="522">
        <f t="shared" si="250"/>
        <v>0</v>
      </c>
      <c r="FK728" s="522"/>
      <c r="FL728" s="522">
        <f t="shared" si="251"/>
        <v>0</v>
      </c>
      <c r="FM728" s="522"/>
      <c r="FN728" s="522">
        <f t="shared" si="252"/>
        <v>0</v>
      </c>
      <c r="FO728" s="522"/>
    </row>
    <row r="729" spans="1:171" s="38" customFormat="1" ht="15" customHeight="1">
      <c r="A729" s="18"/>
      <c r="B729" s="51"/>
      <c r="C729" s="48" t="s">
        <v>5002</v>
      </c>
      <c r="D729" s="580" t="str">
        <f>IF(CNGE_2024_M3_Secc1!D356="","",CNGE_2024_M3_Secc1!D356)</f>
        <v/>
      </c>
      <c r="E729" s="580"/>
      <c r="F729" s="580"/>
      <c r="G729" s="580"/>
      <c r="H729" s="580"/>
      <c r="I729" s="580"/>
      <c r="J729" s="580"/>
      <c r="K729" s="580"/>
      <c r="L729" s="580"/>
      <c r="M729" s="103"/>
      <c r="N729" s="103"/>
      <c r="O729" s="103"/>
      <c r="P729" s="103"/>
      <c r="Q729" s="103"/>
      <c r="R729" s="103"/>
      <c r="S729" s="103"/>
      <c r="T729" s="103"/>
      <c r="U729" s="103"/>
      <c r="V729" s="103"/>
      <c r="W729" s="103"/>
      <c r="X729" s="103"/>
      <c r="Y729" s="103"/>
      <c r="Z729" s="103"/>
      <c r="AA729" s="103"/>
      <c r="AB729" s="103"/>
      <c r="AC729" s="103"/>
      <c r="AD729" s="103"/>
      <c r="AE729" s="2"/>
      <c r="AF729" s="169"/>
      <c r="AH729" s="522">
        <f t="shared" si="230"/>
        <v>0</v>
      </c>
      <c r="AI729" s="522"/>
      <c r="AJ729" s="522">
        <f t="shared" si="231"/>
        <v>0</v>
      </c>
      <c r="AK729" s="522"/>
      <c r="AL729" s="524">
        <f t="shared" si="232"/>
        <v>0</v>
      </c>
      <c r="AM729" s="526"/>
      <c r="AN729" s="522">
        <f t="shared" si="233"/>
        <v>0</v>
      </c>
      <c r="AO729" s="522"/>
      <c r="AP729" s="711"/>
      <c r="AQ729" s="522">
        <f t="shared" si="234"/>
        <v>0</v>
      </c>
      <c r="AR729" s="522"/>
      <c r="AS729" s="522">
        <f t="shared" si="235"/>
        <v>0</v>
      </c>
      <c r="AT729" s="522"/>
      <c r="AU729" s="524">
        <f t="shared" si="236"/>
        <v>0</v>
      </c>
      <c r="AV729" s="526"/>
      <c r="AW729" s="522">
        <f t="shared" si="237"/>
        <v>0</v>
      </c>
      <c r="AX729" s="522"/>
      <c r="AY729" s="711"/>
      <c r="AZ729" s="114">
        <f t="shared" si="238"/>
        <v>0</v>
      </c>
      <c r="BA729" s="113" t="str">
        <f>IF(AZ729=0,"", IF(SUM($AZ$723:AZ729)=1,BB729, IF($AZ$754&gt;SUM($AZ$723:AZ729),_xlfn.CONCAT(", ",BB729), IF($AZ$754=SUM($AZ$723:AZ729),_xlfn.CONCAT(" y ",BB729,".")))))</f>
        <v/>
      </c>
      <c r="BB729" s="119">
        <f t="shared" si="239"/>
        <v>6</v>
      </c>
      <c r="EJ729" s="113">
        <v>16</v>
      </c>
      <c r="EK729" s="113">
        <f>IF(DH725=0,0,1)</f>
        <v>0</v>
      </c>
      <c r="EL729" s="125" t="str">
        <f>IF(EK729=0,"", IF(SUM($EK$723:EK729)=1,_xlfn.CONCAT(EJ729,), IF($EK$735&gt;SUM($EK$723:EK729),_xlfn.CONCAT(", ",EJ729), IF($EK$735=SUM($EK$723:EK729),_xlfn.CONCAT(" y ",EJ729,".")))))</f>
        <v/>
      </c>
      <c r="EN729" s="522">
        <v>6</v>
      </c>
      <c r="EO729" s="522"/>
      <c r="EP729" s="522">
        <f t="shared" si="240"/>
        <v>0</v>
      </c>
      <c r="EQ729" s="522"/>
      <c r="ER729" s="522">
        <f t="shared" si="241"/>
        <v>0</v>
      </c>
      <c r="ES729" s="522"/>
      <c r="ET729" s="522">
        <f t="shared" si="242"/>
        <v>0</v>
      </c>
      <c r="EU729" s="522"/>
      <c r="EV729" s="522">
        <f t="shared" si="243"/>
        <v>0</v>
      </c>
      <c r="EW729" s="522"/>
      <c r="EX729" s="522">
        <f t="shared" si="244"/>
        <v>0</v>
      </c>
      <c r="EY729" s="522"/>
      <c r="EZ729" s="522">
        <f t="shared" si="245"/>
        <v>0</v>
      </c>
      <c r="FA729" s="522"/>
      <c r="FB729" s="522">
        <f t="shared" si="246"/>
        <v>0</v>
      </c>
      <c r="FC729" s="522"/>
      <c r="FD729" s="522">
        <f t="shared" si="247"/>
        <v>0</v>
      </c>
      <c r="FE729" s="522"/>
      <c r="FF729" s="522">
        <f t="shared" si="248"/>
        <v>0</v>
      </c>
      <c r="FG729" s="522"/>
      <c r="FH729" s="522">
        <f t="shared" si="249"/>
        <v>0</v>
      </c>
      <c r="FI729" s="522"/>
      <c r="FJ729" s="522">
        <f t="shared" si="250"/>
        <v>0</v>
      </c>
      <c r="FK729" s="522"/>
      <c r="FL729" s="522">
        <f t="shared" si="251"/>
        <v>0</v>
      </c>
      <c r="FM729" s="522"/>
      <c r="FN729" s="522">
        <f t="shared" si="252"/>
        <v>0</v>
      </c>
      <c r="FO729" s="522"/>
    </row>
    <row r="730" spans="1:171" s="38" customFormat="1" ht="15" customHeight="1">
      <c r="A730" s="18"/>
      <c r="B730" s="51"/>
      <c r="C730" s="48" t="s">
        <v>5004</v>
      </c>
      <c r="D730" s="580" t="str">
        <f>IF(CNGE_2024_M3_Secc1!D357="","",CNGE_2024_M3_Secc1!D357)</f>
        <v/>
      </c>
      <c r="E730" s="580"/>
      <c r="F730" s="580"/>
      <c r="G730" s="580"/>
      <c r="H730" s="580"/>
      <c r="I730" s="580"/>
      <c r="J730" s="580"/>
      <c r="K730" s="580"/>
      <c r="L730" s="580"/>
      <c r="M730" s="103"/>
      <c r="N730" s="103"/>
      <c r="O730" s="103"/>
      <c r="P730" s="103"/>
      <c r="Q730" s="103"/>
      <c r="R730" s="103"/>
      <c r="S730" s="103"/>
      <c r="T730" s="103"/>
      <c r="U730" s="103"/>
      <c r="V730" s="103"/>
      <c r="W730" s="103"/>
      <c r="X730" s="103"/>
      <c r="Y730" s="103"/>
      <c r="Z730" s="103"/>
      <c r="AA730" s="103"/>
      <c r="AB730" s="103"/>
      <c r="AC730" s="103"/>
      <c r="AD730" s="103"/>
      <c r="AE730" s="2"/>
      <c r="AF730" s="169"/>
      <c r="AH730" s="522">
        <f t="shared" si="230"/>
        <v>0</v>
      </c>
      <c r="AI730" s="522"/>
      <c r="AJ730" s="522">
        <f t="shared" si="231"/>
        <v>0</v>
      </c>
      <c r="AK730" s="522"/>
      <c r="AL730" s="524">
        <f t="shared" si="232"/>
        <v>0</v>
      </c>
      <c r="AM730" s="526"/>
      <c r="AN730" s="522">
        <f t="shared" si="233"/>
        <v>0</v>
      </c>
      <c r="AO730" s="522"/>
      <c r="AP730" s="711"/>
      <c r="AQ730" s="522">
        <f t="shared" si="234"/>
        <v>0</v>
      </c>
      <c r="AR730" s="522"/>
      <c r="AS730" s="522">
        <f t="shared" si="235"/>
        <v>0</v>
      </c>
      <c r="AT730" s="522"/>
      <c r="AU730" s="524">
        <f t="shared" si="236"/>
        <v>0</v>
      </c>
      <c r="AV730" s="526"/>
      <c r="AW730" s="522">
        <f t="shared" si="237"/>
        <v>0</v>
      </c>
      <c r="AX730" s="522"/>
      <c r="AY730" s="711"/>
      <c r="AZ730" s="114">
        <f t="shared" si="238"/>
        <v>0</v>
      </c>
      <c r="BA730" s="113" t="str">
        <f>IF(AZ730=0,"", IF(SUM($AZ$723:AZ730)=1,BB730, IF($AZ$754&gt;SUM($AZ$723:AZ730),_xlfn.CONCAT(", ",BB730), IF($AZ$754=SUM($AZ$723:AZ730),_xlfn.CONCAT(" y ",BB730,".")))))</f>
        <v/>
      </c>
      <c r="BB730" s="119">
        <f t="shared" si="239"/>
        <v>7</v>
      </c>
      <c r="EJ730" s="113">
        <v>17</v>
      </c>
      <c r="EK730" s="113">
        <f>IF(DM725=0,0,1)</f>
        <v>0</v>
      </c>
      <c r="EL730" s="125" t="str">
        <f>IF(EK730=0,"", IF(SUM($EK$723:EK730)=1,_xlfn.CONCAT(EJ730,), IF($EK$735&gt;SUM($EK$723:EK730),_xlfn.CONCAT(", ",EJ730), IF($EK$735=SUM($EK$723:EK730),_xlfn.CONCAT(" y ",EJ730,".")))))</f>
        <v/>
      </c>
      <c r="EN730" s="522">
        <v>7</v>
      </c>
      <c r="EO730" s="522"/>
      <c r="EP730" s="522">
        <f t="shared" si="240"/>
        <v>0</v>
      </c>
      <c r="EQ730" s="522"/>
      <c r="ER730" s="522">
        <f t="shared" si="241"/>
        <v>0</v>
      </c>
      <c r="ES730" s="522"/>
      <c r="ET730" s="522">
        <f t="shared" si="242"/>
        <v>0</v>
      </c>
      <c r="EU730" s="522"/>
      <c r="EV730" s="522">
        <f t="shared" si="243"/>
        <v>0</v>
      </c>
      <c r="EW730" s="522"/>
      <c r="EX730" s="522">
        <f t="shared" si="244"/>
        <v>0</v>
      </c>
      <c r="EY730" s="522"/>
      <c r="EZ730" s="522">
        <f t="shared" si="245"/>
        <v>0</v>
      </c>
      <c r="FA730" s="522"/>
      <c r="FB730" s="522">
        <f t="shared" si="246"/>
        <v>0</v>
      </c>
      <c r="FC730" s="522"/>
      <c r="FD730" s="522">
        <f t="shared" si="247"/>
        <v>0</v>
      </c>
      <c r="FE730" s="522"/>
      <c r="FF730" s="522">
        <f t="shared" si="248"/>
        <v>0</v>
      </c>
      <c r="FG730" s="522"/>
      <c r="FH730" s="522">
        <f t="shared" si="249"/>
        <v>0</v>
      </c>
      <c r="FI730" s="522"/>
      <c r="FJ730" s="522">
        <f t="shared" si="250"/>
        <v>0</v>
      </c>
      <c r="FK730" s="522"/>
      <c r="FL730" s="522">
        <f t="shared" si="251"/>
        <v>0</v>
      </c>
      <c r="FM730" s="522"/>
      <c r="FN730" s="522">
        <f t="shared" si="252"/>
        <v>0</v>
      </c>
      <c r="FO730" s="522"/>
    </row>
    <row r="731" spans="1:171" s="38" customFormat="1" ht="15" customHeight="1">
      <c r="A731" s="18"/>
      <c r="B731" s="51"/>
      <c r="C731" s="48" t="s">
        <v>5006</v>
      </c>
      <c r="D731" s="580" t="str">
        <f>IF(CNGE_2024_M3_Secc1!D358="","",CNGE_2024_M3_Secc1!D358)</f>
        <v/>
      </c>
      <c r="E731" s="580"/>
      <c r="F731" s="580"/>
      <c r="G731" s="580"/>
      <c r="H731" s="580"/>
      <c r="I731" s="580"/>
      <c r="J731" s="580"/>
      <c r="K731" s="580"/>
      <c r="L731" s="580"/>
      <c r="M731" s="103"/>
      <c r="N731" s="103"/>
      <c r="O731" s="103"/>
      <c r="P731" s="103"/>
      <c r="Q731" s="103"/>
      <c r="R731" s="103"/>
      <c r="S731" s="103"/>
      <c r="T731" s="103"/>
      <c r="U731" s="103"/>
      <c r="V731" s="103"/>
      <c r="W731" s="103"/>
      <c r="X731" s="103"/>
      <c r="Y731" s="103"/>
      <c r="Z731" s="103"/>
      <c r="AA731" s="103"/>
      <c r="AB731" s="103"/>
      <c r="AC731" s="103"/>
      <c r="AD731" s="103"/>
      <c r="AE731" s="2"/>
      <c r="AF731" s="169"/>
      <c r="AH731" s="522">
        <f t="shared" si="230"/>
        <v>0</v>
      </c>
      <c r="AI731" s="522"/>
      <c r="AJ731" s="522">
        <f t="shared" si="231"/>
        <v>0</v>
      </c>
      <c r="AK731" s="522"/>
      <c r="AL731" s="524">
        <f t="shared" si="232"/>
        <v>0</v>
      </c>
      <c r="AM731" s="526"/>
      <c r="AN731" s="522">
        <f t="shared" si="233"/>
        <v>0</v>
      </c>
      <c r="AO731" s="522"/>
      <c r="AP731" s="711"/>
      <c r="AQ731" s="522">
        <f t="shared" si="234"/>
        <v>0</v>
      </c>
      <c r="AR731" s="522"/>
      <c r="AS731" s="522">
        <f t="shared" si="235"/>
        <v>0</v>
      </c>
      <c r="AT731" s="522"/>
      <c r="AU731" s="524">
        <f t="shared" si="236"/>
        <v>0</v>
      </c>
      <c r="AV731" s="526"/>
      <c r="AW731" s="522">
        <f t="shared" si="237"/>
        <v>0</v>
      </c>
      <c r="AX731" s="522"/>
      <c r="AY731" s="711"/>
      <c r="AZ731" s="114">
        <f t="shared" si="238"/>
        <v>0</v>
      </c>
      <c r="BA731" s="113" t="str">
        <f>IF(AZ731=0,"", IF(SUM($AZ$723:AZ731)=1,BB731, IF($AZ$754&gt;SUM($AZ$723:AZ731),_xlfn.CONCAT(", ",BB731), IF($AZ$754=SUM($AZ$723:AZ731),_xlfn.CONCAT(" y ",BB731,".")))))</f>
        <v/>
      </c>
      <c r="BB731" s="119">
        <f t="shared" si="239"/>
        <v>8</v>
      </c>
      <c r="EJ731" s="113">
        <v>18</v>
      </c>
      <c r="EK731" s="113">
        <f>IF(DR725=0,0,1)</f>
        <v>0</v>
      </c>
      <c r="EL731" s="125" t="str">
        <f>IF(EK731=0,"", IF(SUM($EK$723:EK731)=1,_xlfn.CONCAT(EJ731,), IF($EK$735&gt;SUM($EK$723:EK731),_xlfn.CONCAT(", ",EJ731), IF($EK$735=SUM($EK$723:EK731),_xlfn.CONCAT(" y ",EJ731,".")))))</f>
        <v/>
      </c>
      <c r="EN731" s="522">
        <v>8</v>
      </c>
      <c r="EO731" s="522"/>
      <c r="EP731" s="522">
        <f t="shared" si="240"/>
        <v>0</v>
      </c>
      <c r="EQ731" s="522"/>
      <c r="ER731" s="522">
        <f t="shared" si="241"/>
        <v>0</v>
      </c>
      <c r="ES731" s="522"/>
      <c r="ET731" s="522">
        <f t="shared" si="242"/>
        <v>0</v>
      </c>
      <c r="EU731" s="522"/>
      <c r="EV731" s="522">
        <f t="shared" si="243"/>
        <v>0</v>
      </c>
      <c r="EW731" s="522"/>
      <c r="EX731" s="522">
        <f t="shared" si="244"/>
        <v>0</v>
      </c>
      <c r="EY731" s="522"/>
      <c r="EZ731" s="522">
        <f t="shared" si="245"/>
        <v>0</v>
      </c>
      <c r="FA731" s="522"/>
      <c r="FB731" s="522">
        <f t="shared" si="246"/>
        <v>0</v>
      </c>
      <c r="FC731" s="522"/>
      <c r="FD731" s="522">
        <f t="shared" si="247"/>
        <v>0</v>
      </c>
      <c r="FE731" s="522"/>
      <c r="FF731" s="522">
        <f t="shared" si="248"/>
        <v>0</v>
      </c>
      <c r="FG731" s="522"/>
      <c r="FH731" s="522">
        <f t="shared" si="249"/>
        <v>0</v>
      </c>
      <c r="FI731" s="522"/>
      <c r="FJ731" s="522">
        <f t="shared" si="250"/>
        <v>0</v>
      </c>
      <c r="FK731" s="522"/>
      <c r="FL731" s="522">
        <f t="shared" si="251"/>
        <v>0</v>
      </c>
      <c r="FM731" s="522"/>
      <c r="FN731" s="522">
        <f t="shared" si="252"/>
        <v>0</v>
      </c>
      <c r="FO731" s="522"/>
    </row>
    <row r="732" spans="1:171" s="38" customFormat="1" ht="15" customHeight="1">
      <c r="A732" s="18"/>
      <c r="B732" s="51"/>
      <c r="C732" s="48" t="s">
        <v>5008</v>
      </c>
      <c r="D732" s="580" t="str">
        <f>IF(CNGE_2024_M3_Secc1!D359="","",CNGE_2024_M3_Secc1!D359)</f>
        <v/>
      </c>
      <c r="E732" s="580"/>
      <c r="F732" s="580"/>
      <c r="G732" s="580"/>
      <c r="H732" s="580"/>
      <c r="I732" s="580"/>
      <c r="J732" s="580"/>
      <c r="K732" s="580"/>
      <c r="L732" s="580"/>
      <c r="M732" s="103"/>
      <c r="N732" s="103"/>
      <c r="O732" s="103"/>
      <c r="P732" s="103"/>
      <c r="Q732" s="103"/>
      <c r="R732" s="103"/>
      <c r="S732" s="103"/>
      <c r="T732" s="103"/>
      <c r="U732" s="103"/>
      <c r="V732" s="103"/>
      <c r="W732" s="103"/>
      <c r="X732" s="103"/>
      <c r="Y732" s="103"/>
      <c r="Z732" s="103"/>
      <c r="AA732" s="103"/>
      <c r="AB732" s="103"/>
      <c r="AC732" s="103"/>
      <c r="AD732" s="103"/>
      <c r="AE732" s="2"/>
      <c r="AF732" s="169"/>
      <c r="AH732" s="522">
        <f t="shared" si="230"/>
        <v>0</v>
      </c>
      <c r="AI732" s="522"/>
      <c r="AJ732" s="522">
        <f t="shared" si="231"/>
        <v>0</v>
      </c>
      <c r="AK732" s="522"/>
      <c r="AL732" s="524">
        <f t="shared" si="232"/>
        <v>0</v>
      </c>
      <c r="AM732" s="526"/>
      <c r="AN732" s="522">
        <f t="shared" si="233"/>
        <v>0</v>
      </c>
      <c r="AO732" s="522"/>
      <c r="AP732" s="711"/>
      <c r="AQ732" s="522">
        <f t="shared" si="234"/>
        <v>0</v>
      </c>
      <c r="AR732" s="522"/>
      <c r="AS732" s="522">
        <f t="shared" si="235"/>
        <v>0</v>
      </c>
      <c r="AT732" s="522"/>
      <c r="AU732" s="524">
        <f t="shared" si="236"/>
        <v>0</v>
      </c>
      <c r="AV732" s="526"/>
      <c r="AW732" s="522">
        <f t="shared" si="237"/>
        <v>0</v>
      </c>
      <c r="AX732" s="522"/>
      <c r="AY732" s="711"/>
      <c r="AZ732" s="114">
        <f t="shared" si="238"/>
        <v>0</v>
      </c>
      <c r="BA732" s="113" t="str">
        <f>IF(AZ732=0,"", IF(SUM($AZ$723:AZ732)=1,BB732, IF($AZ$754&gt;SUM($AZ$723:AZ732),_xlfn.CONCAT(", ",BB732), IF($AZ$754=SUM($AZ$723:AZ732),_xlfn.CONCAT(" y ",BB732,".")))))</f>
        <v/>
      </c>
      <c r="BB732" s="119">
        <f t="shared" si="239"/>
        <v>9</v>
      </c>
      <c r="EJ732" s="113">
        <v>19</v>
      </c>
      <c r="EK732" s="113">
        <f>IF(DW725=0,0,1)</f>
        <v>0</v>
      </c>
      <c r="EL732" s="125" t="str">
        <f>IF(EK732=0,"", IF(SUM($EK$723:EK732)=1,_xlfn.CONCAT(EJ732,), IF($EK$735&gt;SUM($EK$723:EK732),_xlfn.CONCAT(", ",EJ732), IF($EK$735=SUM($EK$723:EK732),_xlfn.CONCAT(" y ",EJ732,".")))))</f>
        <v/>
      </c>
      <c r="EN732" s="522">
        <v>9</v>
      </c>
      <c r="EO732" s="522"/>
      <c r="EP732" s="522">
        <f t="shared" si="240"/>
        <v>0</v>
      </c>
      <c r="EQ732" s="522"/>
      <c r="ER732" s="522">
        <f t="shared" si="241"/>
        <v>0</v>
      </c>
      <c r="ES732" s="522"/>
      <c r="ET732" s="522">
        <f t="shared" si="242"/>
        <v>0</v>
      </c>
      <c r="EU732" s="522"/>
      <c r="EV732" s="522">
        <f t="shared" si="243"/>
        <v>0</v>
      </c>
      <c r="EW732" s="522"/>
      <c r="EX732" s="522">
        <f t="shared" si="244"/>
        <v>0</v>
      </c>
      <c r="EY732" s="522"/>
      <c r="EZ732" s="522">
        <f t="shared" si="245"/>
        <v>0</v>
      </c>
      <c r="FA732" s="522"/>
      <c r="FB732" s="522">
        <f t="shared" si="246"/>
        <v>0</v>
      </c>
      <c r="FC732" s="522"/>
      <c r="FD732" s="522">
        <f t="shared" si="247"/>
        <v>0</v>
      </c>
      <c r="FE732" s="522"/>
      <c r="FF732" s="522">
        <f t="shared" si="248"/>
        <v>0</v>
      </c>
      <c r="FG732" s="522"/>
      <c r="FH732" s="522">
        <f t="shared" si="249"/>
        <v>0</v>
      </c>
      <c r="FI732" s="522"/>
      <c r="FJ732" s="522">
        <f t="shared" si="250"/>
        <v>0</v>
      </c>
      <c r="FK732" s="522"/>
      <c r="FL732" s="522">
        <f t="shared" si="251"/>
        <v>0</v>
      </c>
      <c r="FM732" s="522"/>
      <c r="FN732" s="522">
        <f t="shared" si="252"/>
        <v>0</v>
      </c>
      <c r="FO732" s="522"/>
    </row>
    <row r="733" spans="1:171" s="38" customFormat="1" ht="15" customHeight="1">
      <c r="A733" s="18"/>
      <c r="B733" s="51"/>
      <c r="C733" s="48" t="s">
        <v>5009</v>
      </c>
      <c r="D733" s="580" t="str">
        <f>IF(CNGE_2024_M3_Secc1!D360="","",CNGE_2024_M3_Secc1!D360)</f>
        <v/>
      </c>
      <c r="E733" s="580"/>
      <c r="F733" s="580"/>
      <c r="G733" s="580"/>
      <c r="H733" s="580"/>
      <c r="I733" s="580"/>
      <c r="J733" s="580"/>
      <c r="K733" s="580"/>
      <c r="L733" s="580"/>
      <c r="M733" s="103"/>
      <c r="N733" s="103"/>
      <c r="O733" s="103"/>
      <c r="P733" s="103"/>
      <c r="Q733" s="103"/>
      <c r="R733" s="103"/>
      <c r="S733" s="103"/>
      <c r="T733" s="103"/>
      <c r="U733" s="103"/>
      <c r="V733" s="103"/>
      <c r="W733" s="103"/>
      <c r="X733" s="103"/>
      <c r="Y733" s="103"/>
      <c r="Z733" s="103"/>
      <c r="AA733" s="103"/>
      <c r="AB733" s="103"/>
      <c r="AC733" s="103"/>
      <c r="AD733" s="103"/>
      <c r="AE733" s="2"/>
      <c r="AF733" s="169"/>
      <c r="AH733" s="522">
        <f t="shared" si="230"/>
        <v>0</v>
      </c>
      <c r="AI733" s="522"/>
      <c r="AJ733" s="522">
        <f t="shared" si="231"/>
        <v>0</v>
      </c>
      <c r="AK733" s="522"/>
      <c r="AL733" s="524">
        <f t="shared" si="232"/>
        <v>0</v>
      </c>
      <c r="AM733" s="526"/>
      <c r="AN733" s="522">
        <f t="shared" si="233"/>
        <v>0</v>
      </c>
      <c r="AO733" s="522"/>
      <c r="AP733" s="711"/>
      <c r="AQ733" s="522">
        <f t="shared" si="234"/>
        <v>0</v>
      </c>
      <c r="AR733" s="522"/>
      <c r="AS733" s="522">
        <f t="shared" si="235"/>
        <v>0</v>
      </c>
      <c r="AT733" s="522"/>
      <c r="AU733" s="524">
        <f t="shared" si="236"/>
        <v>0</v>
      </c>
      <c r="AV733" s="526"/>
      <c r="AW733" s="522">
        <f t="shared" si="237"/>
        <v>0</v>
      </c>
      <c r="AX733" s="522"/>
      <c r="AY733" s="711"/>
      <c r="AZ733" s="114">
        <f t="shared" si="238"/>
        <v>0</v>
      </c>
      <c r="BA733" s="113" t="str">
        <f>IF(AZ733=0,"", IF(SUM($AZ$723:AZ733)=1,BB733, IF($AZ$754&gt;SUM($AZ$723:AZ733),_xlfn.CONCAT(", ",BB733), IF($AZ$754=SUM($AZ$723:AZ733),_xlfn.CONCAT(" y ",BB733,".")))))</f>
        <v/>
      </c>
      <c r="BB733" s="119">
        <f t="shared" si="239"/>
        <v>10</v>
      </c>
      <c r="EJ733" s="113">
        <v>20</v>
      </c>
      <c r="EK733" s="113">
        <f>IF(EB725=0,0,1)</f>
        <v>0</v>
      </c>
      <c r="EL733" s="125" t="str">
        <f>IF(EK733=0,"", IF(SUM($EK$723:EK733)=1,_xlfn.CONCAT(EJ733,), IF($EK$735&gt;SUM($EK$723:EK733),_xlfn.CONCAT(", ",EJ733), IF($EK$735=SUM($EK$723:EK733),_xlfn.CONCAT(" y ",EJ733,".")))))</f>
        <v/>
      </c>
      <c r="EN733" s="522">
        <v>10</v>
      </c>
      <c r="EO733" s="522"/>
      <c r="EP733" s="522">
        <f t="shared" si="240"/>
        <v>0</v>
      </c>
      <c r="EQ733" s="522"/>
      <c r="ER733" s="522">
        <f t="shared" si="241"/>
        <v>0</v>
      </c>
      <c r="ES733" s="522"/>
      <c r="ET733" s="522">
        <f t="shared" si="242"/>
        <v>0</v>
      </c>
      <c r="EU733" s="522"/>
      <c r="EV733" s="522">
        <f t="shared" si="243"/>
        <v>0</v>
      </c>
      <c r="EW733" s="522"/>
      <c r="EX733" s="522">
        <f t="shared" si="244"/>
        <v>0</v>
      </c>
      <c r="EY733" s="522"/>
      <c r="EZ733" s="522">
        <f t="shared" si="245"/>
        <v>0</v>
      </c>
      <c r="FA733" s="522"/>
      <c r="FB733" s="522">
        <f t="shared" si="246"/>
        <v>0</v>
      </c>
      <c r="FC733" s="522"/>
      <c r="FD733" s="522">
        <f t="shared" si="247"/>
        <v>0</v>
      </c>
      <c r="FE733" s="522"/>
      <c r="FF733" s="522">
        <f t="shared" si="248"/>
        <v>0</v>
      </c>
      <c r="FG733" s="522"/>
      <c r="FH733" s="522">
        <f t="shared" si="249"/>
        <v>0</v>
      </c>
      <c r="FI733" s="522"/>
      <c r="FJ733" s="522">
        <f t="shared" si="250"/>
        <v>0</v>
      </c>
      <c r="FK733" s="522"/>
      <c r="FL733" s="522">
        <f t="shared" si="251"/>
        <v>0</v>
      </c>
      <c r="FM733" s="522"/>
      <c r="FN733" s="522">
        <f t="shared" si="252"/>
        <v>0</v>
      </c>
      <c r="FO733" s="522"/>
    </row>
    <row r="734" spans="1:171" s="38" customFormat="1" ht="15" customHeight="1">
      <c r="A734" s="18"/>
      <c r="B734" s="51"/>
      <c r="C734" s="48" t="s">
        <v>5011</v>
      </c>
      <c r="D734" s="580" t="str">
        <f>IF(CNGE_2024_M3_Secc1!D361="","",CNGE_2024_M3_Secc1!D361)</f>
        <v/>
      </c>
      <c r="E734" s="580"/>
      <c r="F734" s="580"/>
      <c r="G734" s="580"/>
      <c r="H734" s="580"/>
      <c r="I734" s="580"/>
      <c r="J734" s="580"/>
      <c r="K734" s="580"/>
      <c r="L734" s="580"/>
      <c r="M734" s="103"/>
      <c r="N734" s="103"/>
      <c r="O734" s="103"/>
      <c r="P734" s="103"/>
      <c r="Q734" s="103"/>
      <c r="R734" s="103"/>
      <c r="S734" s="103"/>
      <c r="T734" s="103"/>
      <c r="U734" s="103"/>
      <c r="V734" s="103"/>
      <c r="W734" s="103"/>
      <c r="X734" s="103"/>
      <c r="Y734" s="103"/>
      <c r="Z734" s="103"/>
      <c r="AA734" s="103"/>
      <c r="AB734" s="103"/>
      <c r="AC734" s="103"/>
      <c r="AD734" s="103"/>
      <c r="AE734" s="2"/>
      <c r="AF734" s="169"/>
      <c r="AH734" s="522">
        <f t="shared" si="230"/>
        <v>0</v>
      </c>
      <c r="AI734" s="522"/>
      <c r="AJ734" s="522">
        <f t="shared" si="231"/>
        <v>0</v>
      </c>
      <c r="AK734" s="522"/>
      <c r="AL734" s="524">
        <f t="shared" si="232"/>
        <v>0</v>
      </c>
      <c r="AM734" s="526"/>
      <c r="AN734" s="522">
        <f t="shared" si="233"/>
        <v>0</v>
      </c>
      <c r="AO734" s="522"/>
      <c r="AP734" s="711"/>
      <c r="AQ734" s="522">
        <f t="shared" si="234"/>
        <v>0</v>
      </c>
      <c r="AR734" s="522"/>
      <c r="AS734" s="522">
        <f t="shared" si="235"/>
        <v>0</v>
      </c>
      <c r="AT734" s="522"/>
      <c r="AU734" s="524">
        <f t="shared" si="236"/>
        <v>0</v>
      </c>
      <c r="AV734" s="526"/>
      <c r="AW734" s="522">
        <f t="shared" si="237"/>
        <v>0</v>
      </c>
      <c r="AX734" s="522"/>
      <c r="AY734" s="711"/>
      <c r="AZ734" s="114">
        <f t="shared" si="238"/>
        <v>0</v>
      </c>
      <c r="BA734" s="113" t="str">
        <f>IF(AZ734=0,"", IF(SUM($AZ$723:AZ734)=1,BB734, IF($AZ$754&gt;SUM($AZ$723:AZ734),_xlfn.CONCAT(", ",BB734), IF($AZ$754=SUM($AZ$723:AZ734),_xlfn.CONCAT(" y ",BB734,".")))))</f>
        <v/>
      </c>
      <c r="BB734" s="119">
        <f t="shared" si="239"/>
        <v>11</v>
      </c>
      <c r="EJ734" s="113">
        <v>21</v>
      </c>
      <c r="EK734" s="113">
        <f>IF(EG725=0,0,1)</f>
        <v>0</v>
      </c>
      <c r="EL734" s="125" t="str">
        <f>IF(EK734=0,"", IF(SUM($EK$723:EK734)=1,_xlfn.CONCAT(EJ734,), IF($EK$735&gt;SUM($EK$723:EK734),_xlfn.CONCAT(", ",EJ734), IF($EK$735=SUM($EK$723:EK734),_xlfn.CONCAT(" y ",EJ734,".")))))</f>
        <v/>
      </c>
      <c r="EN734" s="522">
        <v>11</v>
      </c>
      <c r="EO734" s="522"/>
      <c r="EP734" s="522">
        <f t="shared" si="240"/>
        <v>0</v>
      </c>
      <c r="EQ734" s="522"/>
      <c r="ER734" s="522">
        <f t="shared" si="241"/>
        <v>0</v>
      </c>
      <c r="ES734" s="522"/>
      <c r="ET734" s="522">
        <f t="shared" si="242"/>
        <v>0</v>
      </c>
      <c r="EU734" s="522"/>
      <c r="EV734" s="522">
        <f t="shared" si="243"/>
        <v>0</v>
      </c>
      <c r="EW734" s="522"/>
      <c r="EX734" s="522">
        <f t="shared" si="244"/>
        <v>0</v>
      </c>
      <c r="EY734" s="522"/>
      <c r="EZ734" s="522">
        <f t="shared" si="245"/>
        <v>0</v>
      </c>
      <c r="FA734" s="522"/>
      <c r="FB734" s="522">
        <f t="shared" si="246"/>
        <v>0</v>
      </c>
      <c r="FC734" s="522"/>
      <c r="FD734" s="522">
        <f t="shared" si="247"/>
        <v>0</v>
      </c>
      <c r="FE734" s="522"/>
      <c r="FF734" s="522">
        <f t="shared" si="248"/>
        <v>0</v>
      </c>
      <c r="FG734" s="522"/>
      <c r="FH734" s="522">
        <f t="shared" si="249"/>
        <v>0</v>
      </c>
      <c r="FI734" s="522"/>
      <c r="FJ734" s="522">
        <f t="shared" si="250"/>
        <v>0</v>
      </c>
      <c r="FK734" s="522"/>
      <c r="FL734" s="522">
        <f t="shared" si="251"/>
        <v>0</v>
      </c>
      <c r="FM734" s="522"/>
      <c r="FN734" s="522">
        <f t="shared" si="252"/>
        <v>0</v>
      </c>
      <c r="FO734" s="522"/>
    </row>
    <row r="735" spans="1:171" s="38" customFormat="1" ht="15" customHeight="1">
      <c r="A735" s="18"/>
      <c r="B735" s="51"/>
      <c r="C735" s="48" t="s">
        <v>5012</v>
      </c>
      <c r="D735" s="580" t="str">
        <f>IF(CNGE_2024_M3_Secc1!D362="","",CNGE_2024_M3_Secc1!D362)</f>
        <v/>
      </c>
      <c r="E735" s="580"/>
      <c r="F735" s="580"/>
      <c r="G735" s="580"/>
      <c r="H735" s="580"/>
      <c r="I735" s="580"/>
      <c r="J735" s="580"/>
      <c r="K735" s="580"/>
      <c r="L735" s="580"/>
      <c r="M735" s="103"/>
      <c r="N735" s="103"/>
      <c r="O735" s="103"/>
      <c r="P735" s="103"/>
      <c r="Q735" s="103"/>
      <c r="R735" s="103"/>
      <c r="S735" s="103"/>
      <c r="T735" s="103"/>
      <c r="U735" s="103"/>
      <c r="V735" s="103"/>
      <c r="W735" s="103"/>
      <c r="X735" s="103"/>
      <c r="Y735" s="103"/>
      <c r="Z735" s="103"/>
      <c r="AA735" s="103"/>
      <c r="AB735" s="103"/>
      <c r="AC735" s="103"/>
      <c r="AD735" s="103"/>
      <c r="AE735" s="2"/>
      <c r="AF735" s="169"/>
      <c r="AH735" s="522">
        <f t="shared" si="230"/>
        <v>0</v>
      </c>
      <c r="AI735" s="522"/>
      <c r="AJ735" s="522">
        <f t="shared" si="231"/>
        <v>0</v>
      </c>
      <c r="AK735" s="522"/>
      <c r="AL735" s="524">
        <f t="shared" si="232"/>
        <v>0</v>
      </c>
      <c r="AM735" s="526"/>
      <c r="AN735" s="522">
        <f t="shared" si="233"/>
        <v>0</v>
      </c>
      <c r="AO735" s="522"/>
      <c r="AP735" s="711"/>
      <c r="AQ735" s="522">
        <f t="shared" si="234"/>
        <v>0</v>
      </c>
      <c r="AR735" s="522"/>
      <c r="AS735" s="522">
        <f t="shared" si="235"/>
        <v>0</v>
      </c>
      <c r="AT735" s="522"/>
      <c r="AU735" s="524">
        <f t="shared" si="236"/>
        <v>0</v>
      </c>
      <c r="AV735" s="526"/>
      <c r="AW735" s="522">
        <f t="shared" si="237"/>
        <v>0</v>
      </c>
      <c r="AX735" s="522"/>
      <c r="AY735" s="711"/>
      <c r="AZ735" s="114">
        <f t="shared" si="238"/>
        <v>0</v>
      </c>
      <c r="BA735" s="113" t="str">
        <f>IF(AZ735=0,"", IF(SUM($AZ$723:AZ735)=1,BB735, IF($AZ$754&gt;SUM($AZ$723:AZ735),_xlfn.CONCAT(", ",BB735), IF($AZ$754=SUM($AZ$723:AZ735),_xlfn.CONCAT(" y ",BB735,".")))))</f>
        <v/>
      </c>
      <c r="BB735" s="119">
        <f t="shared" si="239"/>
        <v>12</v>
      </c>
      <c r="EK735" s="143">
        <f>SUM(EK723:EK734)</f>
        <v>0</v>
      </c>
      <c r="EL735" s="256" t="str">
        <f>IF(EK735=0,"", IF(EK735=1,VLOOKUP(1,EK723:EL734,2,FALSE), IF(EK735&gt;1,_xlfn.CONCAT(EL723:EL734),"")))</f>
        <v/>
      </c>
      <c r="EN735" s="522">
        <v>12</v>
      </c>
      <c r="EO735" s="522"/>
      <c r="EP735" s="522">
        <f t="shared" si="240"/>
        <v>0</v>
      </c>
      <c r="EQ735" s="522"/>
      <c r="ER735" s="522">
        <f t="shared" si="241"/>
        <v>0</v>
      </c>
      <c r="ES735" s="522"/>
      <c r="ET735" s="522">
        <f t="shared" si="242"/>
        <v>0</v>
      </c>
      <c r="EU735" s="522"/>
      <c r="EV735" s="522">
        <f t="shared" si="243"/>
        <v>0</v>
      </c>
      <c r="EW735" s="522"/>
      <c r="EX735" s="522">
        <f t="shared" si="244"/>
        <v>0</v>
      </c>
      <c r="EY735" s="522"/>
      <c r="EZ735" s="522">
        <f t="shared" si="245"/>
        <v>0</v>
      </c>
      <c r="FA735" s="522"/>
      <c r="FB735" s="522">
        <f t="shared" si="246"/>
        <v>0</v>
      </c>
      <c r="FC735" s="522"/>
      <c r="FD735" s="522">
        <f t="shared" si="247"/>
        <v>0</v>
      </c>
      <c r="FE735" s="522"/>
      <c r="FF735" s="522">
        <f t="shared" si="248"/>
        <v>0</v>
      </c>
      <c r="FG735" s="522"/>
      <c r="FH735" s="522">
        <f t="shared" si="249"/>
        <v>0</v>
      </c>
      <c r="FI735" s="522"/>
      <c r="FJ735" s="522">
        <f t="shared" si="250"/>
        <v>0</v>
      </c>
      <c r="FK735" s="522"/>
      <c r="FL735" s="522">
        <f t="shared" si="251"/>
        <v>0</v>
      </c>
      <c r="FM735" s="522"/>
      <c r="FN735" s="522">
        <f t="shared" si="252"/>
        <v>0</v>
      </c>
      <c r="FO735" s="522"/>
    </row>
    <row r="736" spans="1:171" s="38" customFormat="1" ht="15" customHeight="1">
      <c r="A736" s="18"/>
      <c r="B736" s="51"/>
      <c r="C736" s="48" t="s">
        <v>5013</v>
      </c>
      <c r="D736" s="580" t="str">
        <f>IF(CNGE_2024_M3_Secc1!D363="","",CNGE_2024_M3_Secc1!D363)</f>
        <v/>
      </c>
      <c r="E736" s="580"/>
      <c r="F736" s="580"/>
      <c r="G736" s="580"/>
      <c r="H736" s="580"/>
      <c r="I736" s="580"/>
      <c r="J736" s="580"/>
      <c r="K736" s="580"/>
      <c r="L736" s="580"/>
      <c r="M736" s="103"/>
      <c r="N736" s="103"/>
      <c r="O736" s="103"/>
      <c r="P736" s="103"/>
      <c r="Q736" s="103"/>
      <c r="R736" s="103"/>
      <c r="S736" s="103"/>
      <c r="T736" s="103"/>
      <c r="U736" s="103"/>
      <c r="V736" s="103"/>
      <c r="W736" s="103"/>
      <c r="X736" s="103"/>
      <c r="Y736" s="103"/>
      <c r="Z736" s="103"/>
      <c r="AA736" s="103"/>
      <c r="AB736" s="103"/>
      <c r="AC736" s="103"/>
      <c r="AD736" s="103"/>
      <c r="AE736" s="2"/>
      <c r="AF736" s="169"/>
      <c r="AH736" s="522">
        <f t="shared" si="230"/>
        <v>0</v>
      </c>
      <c r="AI736" s="522"/>
      <c r="AJ736" s="522">
        <f t="shared" si="231"/>
        <v>0</v>
      </c>
      <c r="AK736" s="522"/>
      <c r="AL736" s="524">
        <f t="shared" si="232"/>
        <v>0</v>
      </c>
      <c r="AM736" s="526"/>
      <c r="AN736" s="522">
        <f t="shared" si="233"/>
        <v>0</v>
      </c>
      <c r="AO736" s="522"/>
      <c r="AP736" s="711"/>
      <c r="AQ736" s="522">
        <f t="shared" si="234"/>
        <v>0</v>
      </c>
      <c r="AR736" s="522"/>
      <c r="AS736" s="522">
        <f t="shared" si="235"/>
        <v>0</v>
      </c>
      <c r="AT736" s="522"/>
      <c r="AU736" s="524">
        <f t="shared" si="236"/>
        <v>0</v>
      </c>
      <c r="AV736" s="526"/>
      <c r="AW736" s="522">
        <f t="shared" si="237"/>
        <v>0</v>
      </c>
      <c r="AX736" s="522"/>
      <c r="AY736" s="711"/>
      <c r="AZ736" s="114">
        <f t="shared" si="238"/>
        <v>0</v>
      </c>
      <c r="BA736" s="113" t="str">
        <f>IF(AZ736=0,"", IF(SUM($AZ$723:AZ736)=1,BB736, IF($AZ$754&gt;SUM($AZ$723:AZ736),_xlfn.CONCAT(", ",BB736), IF($AZ$754=SUM($AZ$723:AZ736),_xlfn.CONCAT(" y ",BB736,".")))))</f>
        <v/>
      </c>
      <c r="BB736" s="119">
        <f t="shared" si="239"/>
        <v>13</v>
      </c>
      <c r="EN736" s="522">
        <v>13</v>
      </c>
      <c r="EO736" s="522"/>
      <c r="EP736" s="522">
        <f t="shared" si="240"/>
        <v>0</v>
      </c>
      <c r="EQ736" s="522"/>
      <c r="ER736" s="522">
        <f t="shared" si="241"/>
        <v>0</v>
      </c>
      <c r="ES736" s="522"/>
      <c r="ET736" s="522">
        <f t="shared" si="242"/>
        <v>0</v>
      </c>
      <c r="EU736" s="522"/>
      <c r="EV736" s="522">
        <f t="shared" si="243"/>
        <v>0</v>
      </c>
      <c r="EW736" s="522"/>
      <c r="EX736" s="522">
        <f t="shared" si="244"/>
        <v>0</v>
      </c>
      <c r="EY736" s="522"/>
      <c r="EZ736" s="522">
        <f t="shared" si="245"/>
        <v>0</v>
      </c>
      <c r="FA736" s="522"/>
      <c r="FB736" s="522">
        <f t="shared" si="246"/>
        <v>0</v>
      </c>
      <c r="FC736" s="522"/>
      <c r="FD736" s="522">
        <f t="shared" si="247"/>
        <v>0</v>
      </c>
      <c r="FE736" s="522"/>
      <c r="FF736" s="522">
        <f t="shared" si="248"/>
        <v>0</v>
      </c>
      <c r="FG736" s="522"/>
      <c r="FH736" s="522">
        <f t="shared" si="249"/>
        <v>0</v>
      </c>
      <c r="FI736" s="522"/>
      <c r="FJ736" s="522">
        <f t="shared" si="250"/>
        <v>0</v>
      </c>
      <c r="FK736" s="522"/>
      <c r="FL736" s="522">
        <f t="shared" si="251"/>
        <v>0</v>
      </c>
      <c r="FM736" s="522"/>
      <c r="FN736" s="522">
        <f t="shared" si="252"/>
        <v>0</v>
      </c>
      <c r="FO736" s="522"/>
    </row>
    <row r="737" spans="1:171" s="38" customFormat="1" ht="15" customHeight="1">
      <c r="A737" s="18"/>
      <c r="B737" s="51"/>
      <c r="C737" s="48" t="s">
        <v>5014</v>
      </c>
      <c r="D737" s="580" t="str">
        <f>IF(CNGE_2024_M3_Secc1!D364="","",CNGE_2024_M3_Secc1!D364)</f>
        <v/>
      </c>
      <c r="E737" s="580"/>
      <c r="F737" s="580"/>
      <c r="G737" s="580"/>
      <c r="H737" s="580"/>
      <c r="I737" s="580"/>
      <c r="J737" s="580"/>
      <c r="K737" s="580"/>
      <c r="L737" s="580"/>
      <c r="M737" s="103"/>
      <c r="N737" s="103"/>
      <c r="O737" s="103"/>
      <c r="P737" s="103"/>
      <c r="Q737" s="103"/>
      <c r="R737" s="103"/>
      <c r="S737" s="103"/>
      <c r="T737" s="103"/>
      <c r="U737" s="103"/>
      <c r="V737" s="103"/>
      <c r="W737" s="103"/>
      <c r="X737" s="103"/>
      <c r="Y737" s="103"/>
      <c r="Z737" s="103"/>
      <c r="AA737" s="103"/>
      <c r="AB737" s="103"/>
      <c r="AC737" s="103"/>
      <c r="AD737" s="103"/>
      <c r="AE737" s="2"/>
      <c r="AF737" s="169"/>
      <c r="AH737" s="522">
        <f t="shared" si="230"/>
        <v>0</v>
      </c>
      <c r="AI737" s="522"/>
      <c r="AJ737" s="522">
        <f t="shared" si="231"/>
        <v>0</v>
      </c>
      <c r="AK737" s="522"/>
      <c r="AL737" s="524">
        <f t="shared" si="232"/>
        <v>0</v>
      </c>
      <c r="AM737" s="526"/>
      <c r="AN737" s="522">
        <f t="shared" si="233"/>
        <v>0</v>
      </c>
      <c r="AO737" s="522"/>
      <c r="AP737" s="711"/>
      <c r="AQ737" s="522">
        <f t="shared" si="234"/>
        <v>0</v>
      </c>
      <c r="AR737" s="522"/>
      <c r="AS737" s="522">
        <f t="shared" si="235"/>
        <v>0</v>
      </c>
      <c r="AT737" s="522"/>
      <c r="AU737" s="524">
        <f t="shared" si="236"/>
        <v>0</v>
      </c>
      <c r="AV737" s="526"/>
      <c r="AW737" s="522">
        <f t="shared" si="237"/>
        <v>0</v>
      </c>
      <c r="AX737" s="522"/>
      <c r="AY737" s="711"/>
      <c r="AZ737" s="114">
        <f t="shared" si="238"/>
        <v>0</v>
      </c>
      <c r="BA737" s="113" t="str">
        <f>IF(AZ737=0,"", IF(SUM($AZ$723:AZ737)=1,BB737, IF($AZ$754&gt;SUM($AZ$723:AZ737),_xlfn.CONCAT(", ",BB737), IF($AZ$754=SUM($AZ$723:AZ737),_xlfn.CONCAT(" y ",BB737,".")))))</f>
        <v/>
      </c>
      <c r="BB737" s="119">
        <f t="shared" si="239"/>
        <v>14</v>
      </c>
      <c r="EN737" s="522">
        <v>14</v>
      </c>
      <c r="EO737" s="522"/>
      <c r="EP737" s="522">
        <f t="shared" si="240"/>
        <v>0</v>
      </c>
      <c r="EQ737" s="522"/>
      <c r="ER737" s="522">
        <f t="shared" si="241"/>
        <v>0</v>
      </c>
      <c r="ES737" s="522"/>
      <c r="ET737" s="522">
        <f t="shared" si="242"/>
        <v>0</v>
      </c>
      <c r="EU737" s="522"/>
      <c r="EV737" s="522">
        <f t="shared" si="243"/>
        <v>0</v>
      </c>
      <c r="EW737" s="522"/>
      <c r="EX737" s="522">
        <f t="shared" si="244"/>
        <v>0</v>
      </c>
      <c r="EY737" s="522"/>
      <c r="EZ737" s="522">
        <f t="shared" si="245"/>
        <v>0</v>
      </c>
      <c r="FA737" s="522"/>
      <c r="FB737" s="522">
        <f t="shared" si="246"/>
        <v>0</v>
      </c>
      <c r="FC737" s="522"/>
      <c r="FD737" s="522">
        <f t="shared" si="247"/>
        <v>0</v>
      </c>
      <c r="FE737" s="522"/>
      <c r="FF737" s="522">
        <f t="shared" si="248"/>
        <v>0</v>
      </c>
      <c r="FG737" s="522"/>
      <c r="FH737" s="522">
        <f t="shared" si="249"/>
        <v>0</v>
      </c>
      <c r="FI737" s="522"/>
      <c r="FJ737" s="522">
        <f t="shared" si="250"/>
        <v>0</v>
      </c>
      <c r="FK737" s="522"/>
      <c r="FL737" s="522">
        <f t="shared" si="251"/>
        <v>0</v>
      </c>
      <c r="FM737" s="522"/>
      <c r="FN737" s="522">
        <f t="shared" si="252"/>
        <v>0</v>
      </c>
      <c r="FO737" s="522"/>
    </row>
    <row r="738" spans="1:171" s="38" customFormat="1" ht="15" customHeight="1">
      <c r="A738" s="18"/>
      <c r="B738" s="51"/>
      <c r="C738" s="48" t="s">
        <v>5015</v>
      </c>
      <c r="D738" s="580" t="str">
        <f>IF(CNGE_2024_M3_Secc1!D365="","",CNGE_2024_M3_Secc1!D365)</f>
        <v/>
      </c>
      <c r="E738" s="580"/>
      <c r="F738" s="580"/>
      <c r="G738" s="580"/>
      <c r="H738" s="580"/>
      <c r="I738" s="580"/>
      <c r="J738" s="580"/>
      <c r="K738" s="580"/>
      <c r="L738" s="580"/>
      <c r="M738" s="103"/>
      <c r="N738" s="103"/>
      <c r="O738" s="103"/>
      <c r="P738" s="103"/>
      <c r="Q738" s="103"/>
      <c r="R738" s="103"/>
      <c r="S738" s="103"/>
      <c r="T738" s="103"/>
      <c r="U738" s="103"/>
      <c r="V738" s="103"/>
      <c r="W738" s="103"/>
      <c r="X738" s="103"/>
      <c r="Y738" s="103"/>
      <c r="Z738" s="103"/>
      <c r="AA738" s="103"/>
      <c r="AB738" s="103"/>
      <c r="AC738" s="103"/>
      <c r="AD738" s="103"/>
      <c r="AE738" s="2"/>
      <c r="AF738" s="169"/>
      <c r="AH738" s="522">
        <f t="shared" si="230"/>
        <v>0</v>
      </c>
      <c r="AI738" s="522"/>
      <c r="AJ738" s="522">
        <f t="shared" si="231"/>
        <v>0</v>
      </c>
      <c r="AK738" s="522"/>
      <c r="AL738" s="524">
        <f t="shared" si="232"/>
        <v>0</v>
      </c>
      <c r="AM738" s="526"/>
      <c r="AN738" s="522">
        <f t="shared" si="233"/>
        <v>0</v>
      </c>
      <c r="AO738" s="522"/>
      <c r="AP738" s="711"/>
      <c r="AQ738" s="522">
        <f t="shared" si="234"/>
        <v>0</v>
      </c>
      <c r="AR738" s="522"/>
      <c r="AS738" s="522">
        <f t="shared" si="235"/>
        <v>0</v>
      </c>
      <c r="AT738" s="522"/>
      <c r="AU738" s="524">
        <f t="shared" si="236"/>
        <v>0</v>
      </c>
      <c r="AV738" s="526"/>
      <c r="AW738" s="522">
        <f t="shared" si="237"/>
        <v>0</v>
      </c>
      <c r="AX738" s="522"/>
      <c r="AY738" s="711"/>
      <c r="AZ738" s="114">
        <f t="shared" si="238"/>
        <v>0</v>
      </c>
      <c r="BA738" s="113" t="str">
        <f>IF(AZ738=0,"", IF(SUM($AZ$723:AZ738)=1,BB738, IF($AZ$754&gt;SUM($AZ$723:AZ738),_xlfn.CONCAT(", ",BB738), IF($AZ$754=SUM($AZ$723:AZ738),_xlfn.CONCAT(" y ",BB738,".")))))</f>
        <v/>
      </c>
      <c r="BB738" s="119">
        <f t="shared" si="239"/>
        <v>15</v>
      </c>
      <c r="EN738" s="522">
        <v>15</v>
      </c>
      <c r="EO738" s="522"/>
      <c r="EP738" s="522">
        <f t="shared" si="240"/>
        <v>0</v>
      </c>
      <c r="EQ738" s="522"/>
      <c r="ER738" s="522">
        <f t="shared" si="241"/>
        <v>0</v>
      </c>
      <c r="ES738" s="522"/>
      <c r="ET738" s="522">
        <f t="shared" si="242"/>
        <v>0</v>
      </c>
      <c r="EU738" s="522"/>
      <c r="EV738" s="522">
        <f t="shared" si="243"/>
        <v>0</v>
      </c>
      <c r="EW738" s="522"/>
      <c r="EX738" s="522">
        <f t="shared" si="244"/>
        <v>0</v>
      </c>
      <c r="EY738" s="522"/>
      <c r="EZ738" s="522">
        <f t="shared" si="245"/>
        <v>0</v>
      </c>
      <c r="FA738" s="522"/>
      <c r="FB738" s="522">
        <f t="shared" si="246"/>
        <v>0</v>
      </c>
      <c r="FC738" s="522"/>
      <c r="FD738" s="522">
        <f t="shared" si="247"/>
        <v>0</v>
      </c>
      <c r="FE738" s="522"/>
      <c r="FF738" s="522">
        <f t="shared" si="248"/>
        <v>0</v>
      </c>
      <c r="FG738" s="522"/>
      <c r="FH738" s="522">
        <f t="shared" si="249"/>
        <v>0</v>
      </c>
      <c r="FI738" s="522"/>
      <c r="FJ738" s="522">
        <f t="shared" si="250"/>
        <v>0</v>
      </c>
      <c r="FK738" s="522"/>
      <c r="FL738" s="522">
        <f t="shared" si="251"/>
        <v>0</v>
      </c>
      <c r="FM738" s="522"/>
      <c r="FN738" s="522">
        <f t="shared" si="252"/>
        <v>0</v>
      </c>
      <c r="FO738" s="522"/>
    </row>
    <row r="739" spans="1:171" s="38" customFormat="1" ht="15" customHeight="1">
      <c r="A739" s="18"/>
      <c r="B739" s="51"/>
      <c r="C739" s="48" t="s">
        <v>5016</v>
      </c>
      <c r="D739" s="580" t="str">
        <f>IF(CNGE_2024_M3_Secc1!D366="","",CNGE_2024_M3_Secc1!D366)</f>
        <v/>
      </c>
      <c r="E739" s="580"/>
      <c r="F739" s="580"/>
      <c r="G739" s="580"/>
      <c r="H739" s="580"/>
      <c r="I739" s="580"/>
      <c r="J739" s="580"/>
      <c r="K739" s="580"/>
      <c r="L739" s="580"/>
      <c r="M739" s="103"/>
      <c r="N739" s="103"/>
      <c r="O739" s="103"/>
      <c r="P739" s="103"/>
      <c r="Q739" s="103"/>
      <c r="R739" s="103"/>
      <c r="S739" s="103"/>
      <c r="T739" s="103"/>
      <c r="U739" s="103"/>
      <c r="V739" s="103"/>
      <c r="W739" s="103"/>
      <c r="X739" s="103"/>
      <c r="Y739" s="103"/>
      <c r="Z739" s="103"/>
      <c r="AA739" s="103"/>
      <c r="AB739" s="103"/>
      <c r="AC739" s="103"/>
      <c r="AD739" s="103"/>
      <c r="AE739" s="2"/>
      <c r="AF739" s="169"/>
      <c r="AH739" s="522">
        <f t="shared" si="230"/>
        <v>0</v>
      </c>
      <c r="AI739" s="522"/>
      <c r="AJ739" s="522">
        <f t="shared" si="231"/>
        <v>0</v>
      </c>
      <c r="AK739" s="522"/>
      <c r="AL739" s="524">
        <f t="shared" si="232"/>
        <v>0</v>
      </c>
      <c r="AM739" s="526"/>
      <c r="AN739" s="522">
        <f t="shared" si="233"/>
        <v>0</v>
      </c>
      <c r="AO739" s="522"/>
      <c r="AP739" s="711"/>
      <c r="AQ739" s="522">
        <f t="shared" si="234"/>
        <v>0</v>
      </c>
      <c r="AR739" s="522"/>
      <c r="AS739" s="522">
        <f t="shared" si="235"/>
        <v>0</v>
      </c>
      <c r="AT739" s="522"/>
      <c r="AU739" s="524">
        <f t="shared" si="236"/>
        <v>0</v>
      </c>
      <c r="AV739" s="526"/>
      <c r="AW739" s="522">
        <f t="shared" si="237"/>
        <v>0</v>
      </c>
      <c r="AX739" s="522"/>
      <c r="AY739" s="711"/>
      <c r="AZ739" s="114">
        <f t="shared" si="238"/>
        <v>0</v>
      </c>
      <c r="BA739" s="113" t="str">
        <f>IF(AZ739=0,"", IF(SUM($AZ$723:AZ739)=1,BB739, IF($AZ$754&gt;SUM($AZ$723:AZ739),_xlfn.CONCAT(", ",BB739), IF($AZ$754=SUM($AZ$723:AZ739),_xlfn.CONCAT(" y ",BB739,".")))))</f>
        <v/>
      </c>
      <c r="BB739" s="119">
        <f t="shared" si="239"/>
        <v>16</v>
      </c>
      <c r="EN739" s="522">
        <v>16</v>
      </c>
      <c r="EO739" s="522"/>
      <c r="EP739" s="522">
        <f t="shared" si="240"/>
        <v>0</v>
      </c>
      <c r="EQ739" s="522"/>
      <c r="ER739" s="522">
        <f t="shared" si="241"/>
        <v>0</v>
      </c>
      <c r="ES739" s="522"/>
      <c r="ET739" s="522">
        <f t="shared" si="242"/>
        <v>0</v>
      </c>
      <c r="EU739" s="522"/>
      <c r="EV739" s="522">
        <f t="shared" si="243"/>
        <v>0</v>
      </c>
      <c r="EW739" s="522"/>
      <c r="EX739" s="522">
        <f t="shared" si="244"/>
        <v>0</v>
      </c>
      <c r="EY739" s="522"/>
      <c r="EZ739" s="522">
        <f t="shared" si="245"/>
        <v>0</v>
      </c>
      <c r="FA739" s="522"/>
      <c r="FB739" s="522">
        <f t="shared" si="246"/>
        <v>0</v>
      </c>
      <c r="FC739" s="522"/>
      <c r="FD739" s="522">
        <f t="shared" si="247"/>
        <v>0</v>
      </c>
      <c r="FE739" s="522"/>
      <c r="FF739" s="522">
        <f t="shared" si="248"/>
        <v>0</v>
      </c>
      <c r="FG739" s="522"/>
      <c r="FH739" s="522">
        <f t="shared" si="249"/>
        <v>0</v>
      </c>
      <c r="FI739" s="522"/>
      <c r="FJ739" s="522">
        <f t="shared" si="250"/>
        <v>0</v>
      </c>
      <c r="FK739" s="522"/>
      <c r="FL739" s="522">
        <f t="shared" si="251"/>
        <v>0</v>
      </c>
      <c r="FM739" s="522"/>
      <c r="FN739" s="522">
        <f t="shared" si="252"/>
        <v>0</v>
      </c>
      <c r="FO739" s="522"/>
    </row>
    <row r="740" spans="1:171" s="38" customFormat="1" ht="15" customHeight="1">
      <c r="A740" s="18"/>
      <c r="B740" s="51"/>
      <c r="C740" s="48" t="s">
        <v>5017</v>
      </c>
      <c r="D740" s="580" t="str">
        <f>IF(CNGE_2024_M3_Secc1!D367="","",CNGE_2024_M3_Secc1!D367)</f>
        <v/>
      </c>
      <c r="E740" s="580"/>
      <c r="F740" s="580"/>
      <c r="G740" s="580"/>
      <c r="H740" s="580"/>
      <c r="I740" s="580"/>
      <c r="J740" s="580"/>
      <c r="K740" s="580"/>
      <c r="L740" s="580"/>
      <c r="M740" s="103"/>
      <c r="N740" s="103"/>
      <c r="O740" s="103"/>
      <c r="P740" s="103"/>
      <c r="Q740" s="103"/>
      <c r="R740" s="103"/>
      <c r="S740" s="103"/>
      <c r="T740" s="103"/>
      <c r="U740" s="103"/>
      <c r="V740" s="103"/>
      <c r="W740" s="103"/>
      <c r="X740" s="103"/>
      <c r="Y740" s="103"/>
      <c r="Z740" s="103"/>
      <c r="AA740" s="103"/>
      <c r="AB740" s="103"/>
      <c r="AC740" s="103"/>
      <c r="AD740" s="103"/>
      <c r="AE740" s="2"/>
      <c r="AF740" s="169"/>
      <c r="AH740" s="522">
        <f t="shared" si="230"/>
        <v>0</v>
      </c>
      <c r="AI740" s="522"/>
      <c r="AJ740" s="522">
        <f t="shared" si="231"/>
        <v>0</v>
      </c>
      <c r="AK740" s="522"/>
      <c r="AL740" s="524">
        <f t="shared" si="232"/>
        <v>0</v>
      </c>
      <c r="AM740" s="526"/>
      <c r="AN740" s="522">
        <f t="shared" si="233"/>
        <v>0</v>
      </c>
      <c r="AO740" s="522"/>
      <c r="AP740" s="711"/>
      <c r="AQ740" s="522">
        <f t="shared" si="234"/>
        <v>0</v>
      </c>
      <c r="AR740" s="522"/>
      <c r="AS740" s="522">
        <f t="shared" si="235"/>
        <v>0</v>
      </c>
      <c r="AT740" s="522"/>
      <c r="AU740" s="524">
        <f t="shared" si="236"/>
        <v>0</v>
      </c>
      <c r="AV740" s="526"/>
      <c r="AW740" s="522">
        <f t="shared" si="237"/>
        <v>0</v>
      </c>
      <c r="AX740" s="522"/>
      <c r="AY740" s="711"/>
      <c r="AZ740" s="114">
        <f t="shared" si="238"/>
        <v>0</v>
      </c>
      <c r="BA740" s="113" t="str">
        <f>IF(AZ740=0,"", IF(SUM($AZ$723:AZ740)=1,BB740, IF($AZ$754&gt;SUM($AZ$723:AZ740),_xlfn.CONCAT(", ",BB740), IF($AZ$754=SUM($AZ$723:AZ740),_xlfn.CONCAT(" y ",BB740,".")))))</f>
        <v/>
      </c>
      <c r="BB740" s="119">
        <f t="shared" si="239"/>
        <v>17</v>
      </c>
      <c r="EN740" s="522">
        <v>17</v>
      </c>
      <c r="EO740" s="522"/>
      <c r="EP740" s="522">
        <f t="shared" si="240"/>
        <v>0</v>
      </c>
      <c r="EQ740" s="522"/>
      <c r="ER740" s="522">
        <f t="shared" si="241"/>
        <v>0</v>
      </c>
      <c r="ES740" s="522"/>
      <c r="ET740" s="522">
        <f t="shared" si="242"/>
        <v>0</v>
      </c>
      <c r="EU740" s="522"/>
      <c r="EV740" s="522">
        <f t="shared" si="243"/>
        <v>0</v>
      </c>
      <c r="EW740" s="522"/>
      <c r="EX740" s="522">
        <f t="shared" si="244"/>
        <v>0</v>
      </c>
      <c r="EY740" s="522"/>
      <c r="EZ740" s="522">
        <f t="shared" si="245"/>
        <v>0</v>
      </c>
      <c r="FA740" s="522"/>
      <c r="FB740" s="522">
        <f t="shared" si="246"/>
        <v>0</v>
      </c>
      <c r="FC740" s="522"/>
      <c r="FD740" s="522">
        <f t="shared" si="247"/>
        <v>0</v>
      </c>
      <c r="FE740" s="522"/>
      <c r="FF740" s="522">
        <f t="shared" si="248"/>
        <v>0</v>
      </c>
      <c r="FG740" s="522"/>
      <c r="FH740" s="522">
        <f t="shared" si="249"/>
        <v>0</v>
      </c>
      <c r="FI740" s="522"/>
      <c r="FJ740" s="522">
        <f t="shared" si="250"/>
        <v>0</v>
      </c>
      <c r="FK740" s="522"/>
      <c r="FL740" s="522">
        <f t="shared" si="251"/>
        <v>0</v>
      </c>
      <c r="FM740" s="522"/>
      <c r="FN740" s="522">
        <f t="shared" si="252"/>
        <v>0</v>
      </c>
      <c r="FO740" s="522"/>
    </row>
    <row r="741" spans="1:171" s="38" customFormat="1" ht="15" customHeight="1">
      <c r="A741" s="18"/>
      <c r="B741" s="51"/>
      <c r="C741" s="48" t="s">
        <v>5018</v>
      </c>
      <c r="D741" s="580" t="str">
        <f>IF(CNGE_2024_M3_Secc1!D368="","",CNGE_2024_M3_Secc1!D368)</f>
        <v/>
      </c>
      <c r="E741" s="580"/>
      <c r="F741" s="580"/>
      <c r="G741" s="580"/>
      <c r="H741" s="580"/>
      <c r="I741" s="580"/>
      <c r="J741" s="580"/>
      <c r="K741" s="580"/>
      <c r="L741" s="580"/>
      <c r="M741" s="103"/>
      <c r="N741" s="103"/>
      <c r="O741" s="103"/>
      <c r="P741" s="103"/>
      <c r="Q741" s="103"/>
      <c r="R741" s="103"/>
      <c r="S741" s="103"/>
      <c r="T741" s="103"/>
      <c r="U741" s="103"/>
      <c r="V741" s="103"/>
      <c r="W741" s="103"/>
      <c r="X741" s="103"/>
      <c r="Y741" s="103"/>
      <c r="Z741" s="103"/>
      <c r="AA741" s="103"/>
      <c r="AB741" s="103"/>
      <c r="AC741" s="103"/>
      <c r="AD741" s="103"/>
      <c r="AE741" s="2"/>
      <c r="AF741" s="169"/>
      <c r="AH741" s="522">
        <f t="shared" si="230"/>
        <v>0</v>
      </c>
      <c r="AI741" s="522"/>
      <c r="AJ741" s="522">
        <f t="shared" si="231"/>
        <v>0</v>
      </c>
      <c r="AK741" s="522"/>
      <c r="AL741" s="524">
        <f t="shared" si="232"/>
        <v>0</v>
      </c>
      <c r="AM741" s="526"/>
      <c r="AN741" s="522">
        <f t="shared" si="233"/>
        <v>0</v>
      </c>
      <c r="AO741" s="522"/>
      <c r="AP741" s="711"/>
      <c r="AQ741" s="522">
        <f t="shared" si="234"/>
        <v>0</v>
      </c>
      <c r="AR741" s="522"/>
      <c r="AS741" s="522">
        <f t="shared" si="235"/>
        <v>0</v>
      </c>
      <c r="AT741" s="522"/>
      <c r="AU741" s="524">
        <f t="shared" si="236"/>
        <v>0</v>
      </c>
      <c r="AV741" s="526"/>
      <c r="AW741" s="522">
        <f t="shared" si="237"/>
        <v>0</v>
      </c>
      <c r="AX741" s="522"/>
      <c r="AY741" s="711"/>
      <c r="AZ741" s="114">
        <f t="shared" si="238"/>
        <v>0</v>
      </c>
      <c r="BA741" s="113" t="str">
        <f>IF(AZ741=0,"", IF(SUM($AZ$723:AZ741)=1,BB741, IF($AZ$754&gt;SUM($AZ$723:AZ741),_xlfn.CONCAT(", ",BB741), IF($AZ$754=SUM($AZ$723:AZ741),_xlfn.CONCAT(" y ",BB741,".")))))</f>
        <v/>
      </c>
      <c r="BB741" s="119">
        <f t="shared" si="239"/>
        <v>18</v>
      </c>
      <c r="EN741" s="522">
        <v>18</v>
      </c>
      <c r="EO741" s="522"/>
      <c r="EP741" s="522">
        <f t="shared" si="240"/>
        <v>0</v>
      </c>
      <c r="EQ741" s="522"/>
      <c r="ER741" s="522">
        <f t="shared" si="241"/>
        <v>0</v>
      </c>
      <c r="ES741" s="522"/>
      <c r="ET741" s="522">
        <f t="shared" si="242"/>
        <v>0</v>
      </c>
      <c r="EU741" s="522"/>
      <c r="EV741" s="522">
        <f t="shared" si="243"/>
        <v>0</v>
      </c>
      <c r="EW741" s="522"/>
      <c r="EX741" s="522">
        <f t="shared" si="244"/>
        <v>0</v>
      </c>
      <c r="EY741" s="522"/>
      <c r="EZ741" s="522">
        <f t="shared" si="245"/>
        <v>0</v>
      </c>
      <c r="FA741" s="522"/>
      <c r="FB741" s="522">
        <f t="shared" si="246"/>
        <v>0</v>
      </c>
      <c r="FC741" s="522"/>
      <c r="FD741" s="522">
        <f t="shared" si="247"/>
        <v>0</v>
      </c>
      <c r="FE741" s="522"/>
      <c r="FF741" s="522">
        <f t="shared" si="248"/>
        <v>0</v>
      </c>
      <c r="FG741" s="522"/>
      <c r="FH741" s="522">
        <f t="shared" si="249"/>
        <v>0</v>
      </c>
      <c r="FI741" s="522"/>
      <c r="FJ741" s="522">
        <f t="shared" si="250"/>
        <v>0</v>
      </c>
      <c r="FK741" s="522"/>
      <c r="FL741" s="522">
        <f t="shared" si="251"/>
        <v>0</v>
      </c>
      <c r="FM741" s="522"/>
      <c r="FN741" s="522">
        <f t="shared" si="252"/>
        <v>0</v>
      </c>
      <c r="FO741" s="522"/>
    </row>
    <row r="742" spans="1:171" s="38" customFormat="1" ht="15" customHeight="1">
      <c r="A742" s="18"/>
      <c r="B742" s="51"/>
      <c r="C742" s="48" t="s">
        <v>5019</v>
      </c>
      <c r="D742" s="580" t="str">
        <f>IF(CNGE_2024_M3_Secc1!D369="","",CNGE_2024_M3_Secc1!D369)</f>
        <v/>
      </c>
      <c r="E742" s="580"/>
      <c r="F742" s="580"/>
      <c r="G742" s="580"/>
      <c r="H742" s="580"/>
      <c r="I742" s="580"/>
      <c r="J742" s="580"/>
      <c r="K742" s="580"/>
      <c r="L742" s="580"/>
      <c r="M742" s="103"/>
      <c r="N742" s="103"/>
      <c r="O742" s="103"/>
      <c r="P742" s="103"/>
      <c r="Q742" s="103"/>
      <c r="R742" s="103"/>
      <c r="S742" s="103"/>
      <c r="T742" s="103"/>
      <c r="U742" s="103"/>
      <c r="V742" s="103"/>
      <c r="W742" s="103"/>
      <c r="X742" s="103"/>
      <c r="Y742" s="103"/>
      <c r="Z742" s="103"/>
      <c r="AA742" s="103"/>
      <c r="AB742" s="103"/>
      <c r="AC742" s="103"/>
      <c r="AD742" s="103"/>
      <c r="AE742" s="2"/>
      <c r="AF742" s="169"/>
      <c r="AH742" s="522">
        <f t="shared" si="230"/>
        <v>0</v>
      </c>
      <c r="AI742" s="522"/>
      <c r="AJ742" s="522">
        <f t="shared" si="231"/>
        <v>0</v>
      </c>
      <c r="AK742" s="522"/>
      <c r="AL742" s="524">
        <f t="shared" si="232"/>
        <v>0</v>
      </c>
      <c r="AM742" s="526"/>
      <c r="AN742" s="522">
        <f t="shared" si="233"/>
        <v>0</v>
      </c>
      <c r="AO742" s="522"/>
      <c r="AP742" s="711"/>
      <c r="AQ742" s="522">
        <f t="shared" si="234"/>
        <v>0</v>
      </c>
      <c r="AR742" s="522"/>
      <c r="AS742" s="522">
        <f t="shared" si="235"/>
        <v>0</v>
      </c>
      <c r="AT742" s="522"/>
      <c r="AU742" s="524">
        <f t="shared" si="236"/>
        <v>0</v>
      </c>
      <c r="AV742" s="526"/>
      <c r="AW742" s="522">
        <f t="shared" si="237"/>
        <v>0</v>
      </c>
      <c r="AX742" s="522"/>
      <c r="AY742" s="711"/>
      <c r="AZ742" s="114">
        <f t="shared" si="238"/>
        <v>0</v>
      </c>
      <c r="BA742" s="113" t="str">
        <f>IF(AZ742=0,"", IF(SUM($AZ$723:AZ742)=1,BB742, IF($AZ$754&gt;SUM($AZ$723:AZ742),_xlfn.CONCAT(", ",BB742), IF($AZ$754=SUM($AZ$723:AZ742),_xlfn.CONCAT(" y ",BB742,".")))))</f>
        <v/>
      </c>
      <c r="BB742" s="119">
        <f t="shared" si="239"/>
        <v>19</v>
      </c>
      <c r="EN742" s="522">
        <v>19</v>
      </c>
      <c r="EO742" s="522"/>
      <c r="EP742" s="522">
        <f t="shared" si="240"/>
        <v>0</v>
      </c>
      <c r="EQ742" s="522"/>
      <c r="ER742" s="522">
        <f t="shared" si="241"/>
        <v>0</v>
      </c>
      <c r="ES742" s="522"/>
      <c r="ET742" s="522">
        <f t="shared" si="242"/>
        <v>0</v>
      </c>
      <c r="EU742" s="522"/>
      <c r="EV742" s="522">
        <f t="shared" si="243"/>
        <v>0</v>
      </c>
      <c r="EW742" s="522"/>
      <c r="EX742" s="522">
        <f t="shared" si="244"/>
        <v>0</v>
      </c>
      <c r="EY742" s="522"/>
      <c r="EZ742" s="522">
        <f t="shared" si="245"/>
        <v>0</v>
      </c>
      <c r="FA742" s="522"/>
      <c r="FB742" s="522">
        <f t="shared" si="246"/>
        <v>0</v>
      </c>
      <c r="FC742" s="522"/>
      <c r="FD742" s="522">
        <f t="shared" si="247"/>
        <v>0</v>
      </c>
      <c r="FE742" s="522"/>
      <c r="FF742" s="522">
        <f t="shared" si="248"/>
        <v>0</v>
      </c>
      <c r="FG742" s="522"/>
      <c r="FH742" s="522">
        <f t="shared" si="249"/>
        <v>0</v>
      </c>
      <c r="FI742" s="522"/>
      <c r="FJ742" s="522">
        <f t="shared" si="250"/>
        <v>0</v>
      </c>
      <c r="FK742" s="522"/>
      <c r="FL742" s="522">
        <f t="shared" si="251"/>
        <v>0</v>
      </c>
      <c r="FM742" s="522"/>
      <c r="FN742" s="522">
        <f t="shared" si="252"/>
        <v>0</v>
      </c>
      <c r="FO742" s="522"/>
    </row>
    <row r="743" spans="1:171" s="38" customFormat="1" ht="15" customHeight="1">
      <c r="A743" s="18"/>
      <c r="B743" s="51"/>
      <c r="C743" s="48" t="s">
        <v>5020</v>
      </c>
      <c r="D743" s="580" t="str">
        <f>IF(CNGE_2024_M3_Secc1!D370="","",CNGE_2024_M3_Secc1!D370)</f>
        <v/>
      </c>
      <c r="E743" s="580"/>
      <c r="F743" s="580"/>
      <c r="G743" s="580"/>
      <c r="H743" s="580"/>
      <c r="I743" s="580"/>
      <c r="J743" s="580"/>
      <c r="K743" s="580"/>
      <c r="L743" s="580"/>
      <c r="M743" s="103"/>
      <c r="N743" s="103"/>
      <c r="O743" s="103"/>
      <c r="P743" s="103"/>
      <c r="Q743" s="103"/>
      <c r="R743" s="103"/>
      <c r="S743" s="103"/>
      <c r="T743" s="103"/>
      <c r="U743" s="103"/>
      <c r="V743" s="103"/>
      <c r="W743" s="103"/>
      <c r="X743" s="103"/>
      <c r="Y743" s="103"/>
      <c r="Z743" s="103"/>
      <c r="AA743" s="103"/>
      <c r="AB743" s="103"/>
      <c r="AC743" s="103"/>
      <c r="AD743" s="103"/>
      <c r="AE743" s="2"/>
      <c r="AF743" s="169"/>
      <c r="AH743" s="522">
        <f t="shared" si="230"/>
        <v>0</v>
      </c>
      <c r="AI743" s="522"/>
      <c r="AJ743" s="522">
        <f t="shared" si="231"/>
        <v>0</v>
      </c>
      <c r="AK743" s="522"/>
      <c r="AL743" s="524">
        <f t="shared" si="232"/>
        <v>0</v>
      </c>
      <c r="AM743" s="526"/>
      <c r="AN743" s="522">
        <f t="shared" si="233"/>
        <v>0</v>
      </c>
      <c r="AO743" s="522"/>
      <c r="AP743" s="711"/>
      <c r="AQ743" s="522">
        <f t="shared" si="234"/>
        <v>0</v>
      </c>
      <c r="AR743" s="522"/>
      <c r="AS743" s="522">
        <f t="shared" si="235"/>
        <v>0</v>
      </c>
      <c r="AT743" s="522"/>
      <c r="AU743" s="524">
        <f t="shared" si="236"/>
        <v>0</v>
      </c>
      <c r="AV743" s="526"/>
      <c r="AW743" s="522">
        <f t="shared" si="237"/>
        <v>0</v>
      </c>
      <c r="AX743" s="522"/>
      <c r="AY743" s="711"/>
      <c r="AZ743" s="114">
        <f t="shared" si="238"/>
        <v>0</v>
      </c>
      <c r="BA743" s="113" t="str">
        <f>IF(AZ743=0,"", IF(SUM($AZ$723:AZ743)=1,BB743, IF($AZ$754&gt;SUM($AZ$723:AZ743),_xlfn.CONCAT(", ",BB743), IF($AZ$754=SUM($AZ$723:AZ743),_xlfn.CONCAT(" y ",BB743,".")))))</f>
        <v/>
      </c>
      <c r="BB743" s="119">
        <f t="shared" si="239"/>
        <v>20</v>
      </c>
      <c r="EN743" s="522">
        <v>20</v>
      </c>
      <c r="EO743" s="522"/>
      <c r="EP743" s="522">
        <f t="shared" si="240"/>
        <v>0</v>
      </c>
      <c r="EQ743" s="522"/>
      <c r="ER743" s="522">
        <f t="shared" si="241"/>
        <v>0</v>
      </c>
      <c r="ES743" s="522"/>
      <c r="ET743" s="522">
        <f t="shared" si="242"/>
        <v>0</v>
      </c>
      <c r="EU743" s="522"/>
      <c r="EV743" s="522">
        <f t="shared" si="243"/>
        <v>0</v>
      </c>
      <c r="EW743" s="522"/>
      <c r="EX743" s="522">
        <f t="shared" si="244"/>
        <v>0</v>
      </c>
      <c r="EY743" s="522"/>
      <c r="EZ743" s="522">
        <f t="shared" si="245"/>
        <v>0</v>
      </c>
      <c r="FA743" s="522"/>
      <c r="FB743" s="522">
        <f t="shared" si="246"/>
        <v>0</v>
      </c>
      <c r="FC743" s="522"/>
      <c r="FD743" s="522">
        <f t="shared" si="247"/>
        <v>0</v>
      </c>
      <c r="FE743" s="522"/>
      <c r="FF743" s="522">
        <f t="shared" si="248"/>
        <v>0</v>
      </c>
      <c r="FG743" s="522"/>
      <c r="FH743" s="522">
        <f t="shared" si="249"/>
        <v>0</v>
      </c>
      <c r="FI743" s="522"/>
      <c r="FJ743" s="522">
        <f t="shared" si="250"/>
        <v>0</v>
      </c>
      <c r="FK743" s="522"/>
      <c r="FL743" s="522">
        <f t="shared" si="251"/>
        <v>0</v>
      </c>
      <c r="FM743" s="522"/>
      <c r="FN743" s="522">
        <f t="shared" si="252"/>
        <v>0</v>
      </c>
      <c r="FO743" s="522"/>
    </row>
    <row r="744" spans="1:171" s="38" customFormat="1" ht="15" customHeight="1">
      <c r="A744" s="18"/>
      <c r="B744" s="51"/>
      <c r="C744" s="48" t="s">
        <v>5021</v>
      </c>
      <c r="D744" s="580" t="str">
        <f>IF(CNGE_2024_M3_Secc1!D371="","",CNGE_2024_M3_Secc1!D371)</f>
        <v/>
      </c>
      <c r="E744" s="580"/>
      <c r="F744" s="580"/>
      <c r="G744" s="580"/>
      <c r="H744" s="580"/>
      <c r="I744" s="580"/>
      <c r="J744" s="580"/>
      <c r="K744" s="580"/>
      <c r="L744" s="580"/>
      <c r="M744" s="103"/>
      <c r="N744" s="103"/>
      <c r="O744" s="103"/>
      <c r="P744" s="103"/>
      <c r="Q744" s="103"/>
      <c r="R744" s="103"/>
      <c r="S744" s="103"/>
      <c r="T744" s="103"/>
      <c r="U744" s="103"/>
      <c r="V744" s="103"/>
      <c r="W744" s="103"/>
      <c r="X744" s="103"/>
      <c r="Y744" s="103"/>
      <c r="Z744" s="103"/>
      <c r="AA744" s="103"/>
      <c r="AB744" s="103"/>
      <c r="AC744" s="103"/>
      <c r="AD744" s="103"/>
      <c r="AE744" s="2"/>
      <c r="AF744" s="169"/>
      <c r="AH744" s="522">
        <f t="shared" si="230"/>
        <v>0</v>
      </c>
      <c r="AI744" s="522"/>
      <c r="AJ744" s="522">
        <f t="shared" si="231"/>
        <v>0</v>
      </c>
      <c r="AK744" s="522"/>
      <c r="AL744" s="524">
        <f t="shared" si="232"/>
        <v>0</v>
      </c>
      <c r="AM744" s="526"/>
      <c r="AN744" s="522">
        <f t="shared" si="233"/>
        <v>0</v>
      </c>
      <c r="AO744" s="522"/>
      <c r="AP744" s="711"/>
      <c r="AQ744" s="522">
        <f t="shared" si="234"/>
        <v>0</v>
      </c>
      <c r="AR744" s="522"/>
      <c r="AS744" s="522">
        <f t="shared" si="235"/>
        <v>0</v>
      </c>
      <c r="AT744" s="522"/>
      <c r="AU744" s="524">
        <f t="shared" si="236"/>
        <v>0</v>
      </c>
      <c r="AV744" s="526"/>
      <c r="AW744" s="522">
        <f t="shared" si="237"/>
        <v>0</v>
      </c>
      <c r="AX744" s="522"/>
      <c r="AY744" s="711"/>
      <c r="AZ744" s="114">
        <f t="shared" si="238"/>
        <v>0</v>
      </c>
      <c r="BA744" s="113" t="str">
        <f>IF(AZ744=0,"", IF(SUM($AZ$723:AZ744)=1,BB744, IF($AZ$754&gt;SUM($AZ$723:AZ744),_xlfn.CONCAT(", ",BB744), IF($AZ$754=SUM($AZ$723:AZ744),_xlfn.CONCAT(" y ",BB744,".")))))</f>
        <v/>
      </c>
      <c r="BB744" s="119">
        <f t="shared" si="239"/>
        <v>21</v>
      </c>
      <c r="EN744" s="522">
        <v>21</v>
      </c>
      <c r="EO744" s="522"/>
      <c r="EP744" s="522">
        <f t="shared" si="240"/>
        <v>0</v>
      </c>
      <c r="EQ744" s="522"/>
      <c r="ER744" s="522">
        <f t="shared" si="241"/>
        <v>0</v>
      </c>
      <c r="ES744" s="522"/>
      <c r="ET744" s="522">
        <f t="shared" si="242"/>
        <v>0</v>
      </c>
      <c r="EU744" s="522"/>
      <c r="EV744" s="522">
        <f t="shared" si="243"/>
        <v>0</v>
      </c>
      <c r="EW744" s="522"/>
      <c r="EX744" s="522">
        <f t="shared" si="244"/>
        <v>0</v>
      </c>
      <c r="EY744" s="522"/>
      <c r="EZ744" s="522">
        <f t="shared" si="245"/>
        <v>0</v>
      </c>
      <c r="FA744" s="522"/>
      <c r="FB744" s="522">
        <f t="shared" si="246"/>
        <v>0</v>
      </c>
      <c r="FC744" s="522"/>
      <c r="FD744" s="522">
        <f t="shared" si="247"/>
        <v>0</v>
      </c>
      <c r="FE744" s="522"/>
      <c r="FF744" s="522">
        <f t="shared" si="248"/>
        <v>0</v>
      </c>
      <c r="FG744" s="522"/>
      <c r="FH744" s="522">
        <f t="shared" si="249"/>
        <v>0</v>
      </c>
      <c r="FI744" s="522"/>
      <c r="FJ744" s="522">
        <f t="shared" si="250"/>
        <v>0</v>
      </c>
      <c r="FK744" s="522"/>
      <c r="FL744" s="522">
        <f t="shared" si="251"/>
        <v>0</v>
      </c>
      <c r="FM744" s="522"/>
      <c r="FN744" s="522">
        <f t="shared" si="252"/>
        <v>0</v>
      </c>
      <c r="FO744" s="522"/>
    </row>
    <row r="745" spans="1:171" s="38" customFormat="1" ht="15" customHeight="1">
      <c r="A745" s="18"/>
      <c r="B745" s="51"/>
      <c r="C745" s="48" t="s">
        <v>5022</v>
      </c>
      <c r="D745" s="580" t="str">
        <f>IF(CNGE_2024_M3_Secc1!D372="","",CNGE_2024_M3_Secc1!D372)</f>
        <v/>
      </c>
      <c r="E745" s="580"/>
      <c r="F745" s="580"/>
      <c r="G745" s="580"/>
      <c r="H745" s="580"/>
      <c r="I745" s="580"/>
      <c r="J745" s="580"/>
      <c r="K745" s="580"/>
      <c r="L745" s="580"/>
      <c r="M745" s="103"/>
      <c r="N745" s="103"/>
      <c r="O745" s="103"/>
      <c r="P745" s="103"/>
      <c r="Q745" s="103"/>
      <c r="R745" s="103"/>
      <c r="S745" s="103"/>
      <c r="T745" s="103"/>
      <c r="U745" s="103"/>
      <c r="V745" s="103"/>
      <c r="W745" s="103"/>
      <c r="X745" s="103"/>
      <c r="Y745" s="103"/>
      <c r="Z745" s="103"/>
      <c r="AA745" s="103"/>
      <c r="AB745" s="103"/>
      <c r="AC745" s="103"/>
      <c r="AD745" s="103"/>
      <c r="AE745" s="2"/>
      <c r="AF745" s="169"/>
      <c r="AH745" s="522">
        <f t="shared" si="230"/>
        <v>0</v>
      </c>
      <c r="AI745" s="522"/>
      <c r="AJ745" s="522">
        <f t="shared" si="231"/>
        <v>0</v>
      </c>
      <c r="AK745" s="522"/>
      <c r="AL745" s="524">
        <f t="shared" si="232"/>
        <v>0</v>
      </c>
      <c r="AM745" s="526"/>
      <c r="AN745" s="522">
        <f t="shared" si="233"/>
        <v>0</v>
      </c>
      <c r="AO745" s="522"/>
      <c r="AP745" s="711"/>
      <c r="AQ745" s="522">
        <f t="shared" si="234"/>
        <v>0</v>
      </c>
      <c r="AR745" s="522"/>
      <c r="AS745" s="522">
        <f t="shared" si="235"/>
        <v>0</v>
      </c>
      <c r="AT745" s="522"/>
      <c r="AU745" s="524">
        <f t="shared" si="236"/>
        <v>0</v>
      </c>
      <c r="AV745" s="526"/>
      <c r="AW745" s="522">
        <f t="shared" si="237"/>
        <v>0</v>
      </c>
      <c r="AX745" s="522"/>
      <c r="AY745" s="711"/>
      <c r="AZ745" s="114">
        <f t="shared" si="238"/>
        <v>0</v>
      </c>
      <c r="BA745" s="113" t="str">
        <f>IF(AZ745=0,"", IF(SUM($AZ$723:AZ745)=1,BB745, IF($AZ$754&gt;SUM($AZ$723:AZ745),_xlfn.CONCAT(", ",BB745), IF($AZ$754=SUM($AZ$723:AZ745),_xlfn.CONCAT(" y ",BB745,".")))))</f>
        <v/>
      </c>
      <c r="BB745" s="119">
        <f t="shared" si="239"/>
        <v>22</v>
      </c>
      <c r="EN745" s="522">
        <v>22</v>
      </c>
      <c r="EO745" s="522"/>
      <c r="EP745" s="522">
        <f t="shared" si="240"/>
        <v>0</v>
      </c>
      <c r="EQ745" s="522"/>
      <c r="ER745" s="522">
        <f t="shared" si="241"/>
        <v>0</v>
      </c>
      <c r="ES745" s="522"/>
      <c r="ET745" s="522">
        <f t="shared" si="242"/>
        <v>0</v>
      </c>
      <c r="EU745" s="522"/>
      <c r="EV745" s="522">
        <f t="shared" si="243"/>
        <v>0</v>
      </c>
      <c r="EW745" s="522"/>
      <c r="EX745" s="522">
        <f t="shared" si="244"/>
        <v>0</v>
      </c>
      <c r="EY745" s="522"/>
      <c r="EZ745" s="522">
        <f t="shared" si="245"/>
        <v>0</v>
      </c>
      <c r="FA745" s="522"/>
      <c r="FB745" s="522">
        <f t="shared" si="246"/>
        <v>0</v>
      </c>
      <c r="FC745" s="522"/>
      <c r="FD745" s="522">
        <f t="shared" si="247"/>
        <v>0</v>
      </c>
      <c r="FE745" s="522"/>
      <c r="FF745" s="522">
        <f t="shared" si="248"/>
        <v>0</v>
      </c>
      <c r="FG745" s="522"/>
      <c r="FH745" s="522">
        <f t="shared" si="249"/>
        <v>0</v>
      </c>
      <c r="FI745" s="522"/>
      <c r="FJ745" s="522">
        <f t="shared" si="250"/>
        <v>0</v>
      </c>
      <c r="FK745" s="522"/>
      <c r="FL745" s="522">
        <f t="shared" si="251"/>
        <v>0</v>
      </c>
      <c r="FM745" s="522"/>
      <c r="FN745" s="522">
        <f t="shared" si="252"/>
        <v>0</v>
      </c>
      <c r="FO745" s="522"/>
    </row>
    <row r="746" spans="1:171" s="38" customFormat="1" ht="15" customHeight="1">
      <c r="A746" s="18"/>
      <c r="B746" s="51"/>
      <c r="C746" s="48" t="s">
        <v>5023</v>
      </c>
      <c r="D746" s="580" t="str">
        <f>IF(CNGE_2024_M3_Secc1!D373="","",CNGE_2024_M3_Secc1!D373)</f>
        <v/>
      </c>
      <c r="E746" s="580"/>
      <c r="F746" s="580"/>
      <c r="G746" s="580"/>
      <c r="H746" s="580"/>
      <c r="I746" s="580"/>
      <c r="J746" s="580"/>
      <c r="K746" s="580"/>
      <c r="L746" s="580"/>
      <c r="M746" s="103"/>
      <c r="N746" s="103"/>
      <c r="O746" s="103"/>
      <c r="P746" s="103"/>
      <c r="Q746" s="103"/>
      <c r="R746" s="103"/>
      <c r="S746" s="103"/>
      <c r="T746" s="103"/>
      <c r="U746" s="103"/>
      <c r="V746" s="103"/>
      <c r="W746" s="103"/>
      <c r="X746" s="103"/>
      <c r="Y746" s="103"/>
      <c r="Z746" s="103"/>
      <c r="AA746" s="103"/>
      <c r="AB746" s="103"/>
      <c r="AC746" s="103"/>
      <c r="AD746" s="103"/>
      <c r="AE746" s="2"/>
      <c r="AF746" s="169"/>
      <c r="AH746" s="522">
        <f t="shared" si="230"/>
        <v>0</v>
      </c>
      <c r="AI746" s="522"/>
      <c r="AJ746" s="522">
        <f t="shared" si="231"/>
        <v>0</v>
      </c>
      <c r="AK746" s="522"/>
      <c r="AL746" s="524">
        <f t="shared" si="232"/>
        <v>0</v>
      </c>
      <c r="AM746" s="526"/>
      <c r="AN746" s="522">
        <f t="shared" si="233"/>
        <v>0</v>
      </c>
      <c r="AO746" s="522"/>
      <c r="AP746" s="711"/>
      <c r="AQ746" s="522">
        <f t="shared" si="234"/>
        <v>0</v>
      </c>
      <c r="AR746" s="522"/>
      <c r="AS746" s="522">
        <f t="shared" si="235"/>
        <v>0</v>
      </c>
      <c r="AT746" s="522"/>
      <c r="AU746" s="524">
        <f t="shared" si="236"/>
        <v>0</v>
      </c>
      <c r="AV746" s="526"/>
      <c r="AW746" s="522">
        <f t="shared" si="237"/>
        <v>0</v>
      </c>
      <c r="AX746" s="522"/>
      <c r="AY746" s="711"/>
      <c r="AZ746" s="114">
        <f t="shared" si="238"/>
        <v>0</v>
      </c>
      <c r="BA746" s="113" t="str">
        <f>IF(AZ746=0,"", IF(SUM($AZ$723:AZ746)=1,BB746, IF($AZ$754&gt;SUM($AZ$723:AZ746),_xlfn.CONCAT(", ",BB746), IF($AZ$754=SUM($AZ$723:AZ746),_xlfn.CONCAT(" y ",BB746,".")))))</f>
        <v/>
      </c>
      <c r="BB746" s="119">
        <f t="shared" si="239"/>
        <v>23</v>
      </c>
      <c r="EN746" s="522">
        <v>23</v>
      </c>
      <c r="EO746" s="522"/>
      <c r="EP746" s="522">
        <f t="shared" si="240"/>
        <v>0</v>
      </c>
      <c r="EQ746" s="522"/>
      <c r="ER746" s="522">
        <f t="shared" si="241"/>
        <v>0</v>
      </c>
      <c r="ES746" s="522"/>
      <c r="ET746" s="522">
        <f t="shared" si="242"/>
        <v>0</v>
      </c>
      <c r="EU746" s="522"/>
      <c r="EV746" s="522">
        <f t="shared" si="243"/>
        <v>0</v>
      </c>
      <c r="EW746" s="522"/>
      <c r="EX746" s="522">
        <f t="shared" si="244"/>
        <v>0</v>
      </c>
      <c r="EY746" s="522"/>
      <c r="EZ746" s="522">
        <f t="shared" si="245"/>
        <v>0</v>
      </c>
      <c r="FA746" s="522"/>
      <c r="FB746" s="522">
        <f t="shared" si="246"/>
        <v>0</v>
      </c>
      <c r="FC746" s="522"/>
      <c r="FD746" s="522">
        <f t="shared" si="247"/>
        <v>0</v>
      </c>
      <c r="FE746" s="522"/>
      <c r="FF746" s="522">
        <f t="shared" si="248"/>
        <v>0</v>
      </c>
      <c r="FG746" s="522"/>
      <c r="FH746" s="522">
        <f t="shared" si="249"/>
        <v>0</v>
      </c>
      <c r="FI746" s="522"/>
      <c r="FJ746" s="522">
        <f t="shared" si="250"/>
        <v>0</v>
      </c>
      <c r="FK746" s="522"/>
      <c r="FL746" s="522">
        <f t="shared" si="251"/>
        <v>0</v>
      </c>
      <c r="FM746" s="522"/>
      <c r="FN746" s="522">
        <f t="shared" si="252"/>
        <v>0</v>
      </c>
      <c r="FO746" s="522"/>
    </row>
    <row r="747" spans="1:171" s="38" customFormat="1" ht="15" customHeight="1">
      <c r="A747" s="18"/>
      <c r="B747" s="51"/>
      <c r="C747" s="48" t="s">
        <v>5024</v>
      </c>
      <c r="D747" s="580" t="str">
        <f>IF(CNGE_2024_M3_Secc1!D374="","",CNGE_2024_M3_Secc1!D374)</f>
        <v/>
      </c>
      <c r="E747" s="580"/>
      <c r="F747" s="580"/>
      <c r="G747" s="580"/>
      <c r="H747" s="580"/>
      <c r="I747" s="580"/>
      <c r="J747" s="580"/>
      <c r="K747" s="580"/>
      <c r="L747" s="580"/>
      <c r="M747" s="103"/>
      <c r="N747" s="103"/>
      <c r="O747" s="103"/>
      <c r="P747" s="103"/>
      <c r="Q747" s="103"/>
      <c r="R747" s="103"/>
      <c r="S747" s="103"/>
      <c r="T747" s="103"/>
      <c r="U747" s="103"/>
      <c r="V747" s="103"/>
      <c r="W747" s="103"/>
      <c r="X747" s="103"/>
      <c r="Y747" s="103"/>
      <c r="Z747" s="103"/>
      <c r="AA747" s="103"/>
      <c r="AB747" s="103"/>
      <c r="AC747" s="103"/>
      <c r="AD747" s="103"/>
      <c r="AE747" s="2"/>
      <c r="AF747" s="169"/>
      <c r="AH747" s="522">
        <f t="shared" si="230"/>
        <v>0</v>
      </c>
      <c r="AI747" s="522"/>
      <c r="AJ747" s="522">
        <f t="shared" si="231"/>
        <v>0</v>
      </c>
      <c r="AK747" s="522"/>
      <c r="AL747" s="524">
        <f t="shared" si="232"/>
        <v>0</v>
      </c>
      <c r="AM747" s="526"/>
      <c r="AN747" s="522">
        <f t="shared" si="233"/>
        <v>0</v>
      </c>
      <c r="AO747" s="522"/>
      <c r="AP747" s="711"/>
      <c r="AQ747" s="522">
        <f t="shared" si="234"/>
        <v>0</v>
      </c>
      <c r="AR747" s="522"/>
      <c r="AS747" s="522">
        <f t="shared" si="235"/>
        <v>0</v>
      </c>
      <c r="AT747" s="522"/>
      <c r="AU747" s="524">
        <f t="shared" si="236"/>
        <v>0</v>
      </c>
      <c r="AV747" s="526"/>
      <c r="AW747" s="522">
        <f t="shared" si="237"/>
        <v>0</v>
      </c>
      <c r="AX747" s="522"/>
      <c r="AY747" s="711"/>
      <c r="AZ747" s="114">
        <f t="shared" si="238"/>
        <v>0</v>
      </c>
      <c r="BA747" s="113" t="str">
        <f>IF(AZ747=0,"", IF(SUM($AZ$723:AZ747)=1,BB747, IF($AZ$754&gt;SUM($AZ$723:AZ747),_xlfn.CONCAT(", ",BB747), IF($AZ$754=SUM($AZ$723:AZ747),_xlfn.CONCAT(" y ",BB747,".")))))</f>
        <v/>
      </c>
      <c r="BB747" s="119">
        <f t="shared" si="239"/>
        <v>24</v>
      </c>
      <c r="EN747" s="522">
        <v>24</v>
      </c>
      <c r="EO747" s="522"/>
      <c r="EP747" s="522">
        <f t="shared" si="240"/>
        <v>0</v>
      </c>
      <c r="EQ747" s="522"/>
      <c r="ER747" s="522">
        <f t="shared" si="241"/>
        <v>0</v>
      </c>
      <c r="ES747" s="522"/>
      <c r="ET747" s="522">
        <f t="shared" si="242"/>
        <v>0</v>
      </c>
      <c r="EU747" s="522"/>
      <c r="EV747" s="522">
        <f t="shared" si="243"/>
        <v>0</v>
      </c>
      <c r="EW747" s="522"/>
      <c r="EX747" s="522">
        <f t="shared" si="244"/>
        <v>0</v>
      </c>
      <c r="EY747" s="522"/>
      <c r="EZ747" s="522">
        <f t="shared" si="245"/>
        <v>0</v>
      </c>
      <c r="FA747" s="522"/>
      <c r="FB747" s="522">
        <f t="shared" si="246"/>
        <v>0</v>
      </c>
      <c r="FC747" s="522"/>
      <c r="FD747" s="522">
        <f t="shared" si="247"/>
        <v>0</v>
      </c>
      <c r="FE747" s="522"/>
      <c r="FF747" s="522">
        <f t="shared" si="248"/>
        <v>0</v>
      </c>
      <c r="FG747" s="522"/>
      <c r="FH747" s="522">
        <f t="shared" si="249"/>
        <v>0</v>
      </c>
      <c r="FI747" s="522"/>
      <c r="FJ747" s="522">
        <f t="shared" si="250"/>
        <v>0</v>
      </c>
      <c r="FK747" s="522"/>
      <c r="FL747" s="522">
        <f t="shared" si="251"/>
        <v>0</v>
      </c>
      <c r="FM747" s="522"/>
      <c r="FN747" s="522">
        <f t="shared" si="252"/>
        <v>0</v>
      </c>
      <c r="FO747" s="522"/>
    </row>
    <row r="748" spans="1:171" s="38" customFormat="1" ht="15" customHeight="1">
      <c r="A748" s="18"/>
      <c r="B748" s="51"/>
      <c r="C748" s="48" t="s">
        <v>5025</v>
      </c>
      <c r="D748" s="580" t="str">
        <f>IF(CNGE_2024_M3_Secc1!D375="","",CNGE_2024_M3_Secc1!D375)</f>
        <v/>
      </c>
      <c r="E748" s="580"/>
      <c r="F748" s="580"/>
      <c r="G748" s="580"/>
      <c r="H748" s="580"/>
      <c r="I748" s="580"/>
      <c r="J748" s="580"/>
      <c r="K748" s="580"/>
      <c r="L748" s="580"/>
      <c r="M748" s="103"/>
      <c r="N748" s="103"/>
      <c r="O748" s="103"/>
      <c r="P748" s="103"/>
      <c r="Q748" s="103"/>
      <c r="R748" s="103"/>
      <c r="S748" s="103"/>
      <c r="T748" s="103"/>
      <c r="U748" s="103"/>
      <c r="V748" s="103"/>
      <c r="W748" s="103"/>
      <c r="X748" s="103"/>
      <c r="Y748" s="103"/>
      <c r="Z748" s="103"/>
      <c r="AA748" s="103"/>
      <c r="AB748" s="103"/>
      <c r="AC748" s="103"/>
      <c r="AD748" s="103"/>
      <c r="AE748" s="2"/>
      <c r="AF748" s="169"/>
      <c r="AH748" s="522">
        <f t="shared" si="230"/>
        <v>0</v>
      </c>
      <c r="AI748" s="522"/>
      <c r="AJ748" s="522">
        <f t="shared" si="231"/>
        <v>0</v>
      </c>
      <c r="AK748" s="522"/>
      <c r="AL748" s="524">
        <f t="shared" si="232"/>
        <v>0</v>
      </c>
      <c r="AM748" s="526"/>
      <c r="AN748" s="522">
        <f t="shared" si="233"/>
        <v>0</v>
      </c>
      <c r="AO748" s="522"/>
      <c r="AP748" s="711"/>
      <c r="AQ748" s="522">
        <f t="shared" si="234"/>
        <v>0</v>
      </c>
      <c r="AR748" s="522"/>
      <c r="AS748" s="522">
        <f t="shared" si="235"/>
        <v>0</v>
      </c>
      <c r="AT748" s="522"/>
      <c r="AU748" s="524">
        <f t="shared" si="236"/>
        <v>0</v>
      </c>
      <c r="AV748" s="526"/>
      <c r="AW748" s="522">
        <f t="shared" si="237"/>
        <v>0</v>
      </c>
      <c r="AX748" s="522"/>
      <c r="AY748" s="711"/>
      <c r="AZ748" s="114">
        <f t="shared" si="238"/>
        <v>0</v>
      </c>
      <c r="BA748" s="113" t="str">
        <f>IF(AZ748=0,"", IF(SUM($AZ$723:AZ748)=1,BB748, IF($AZ$754&gt;SUM($AZ$723:AZ748),_xlfn.CONCAT(", ",BB748), IF($AZ$754=SUM($AZ$723:AZ748),_xlfn.CONCAT(" y ",BB748,".")))))</f>
        <v/>
      </c>
      <c r="BB748" s="119">
        <f t="shared" si="239"/>
        <v>25</v>
      </c>
      <c r="EN748" s="522">
        <v>25</v>
      </c>
      <c r="EO748" s="522"/>
      <c r="EP748" s="522">
        <f t="shared" si="240"/>
        <v>0</v>
      </c>
      <c r="EQ748" s="522"/>
      <c r="ER748" s="522">
        <f t="shared" si="241"/>
        <v>0</v>
      </c>
      <c r="ES748" s="522"/>
      <c r="ET748" s="522">
        <f t="shared" si="242"/>
        <v>0</v>
      </c>
      <c r="EU748" s="522"/>
      <c r="EV748" s="522">
        <f t="shared" si="243"/>
        <v>0</v>
      </c>
      <c r="EW748" s="522"/>
      <c r="EX748" s="522">
        <f t="shared" si="244"/>
        <v>0</v>
      </c>
      <c r="EY748" s="522"/>
      <c r="EZ748" s="522">
        <f t="shared" si="245"/>
        <v>0</v>
      </c>
      <c r="FA748" s="522"/>
      <c r="FB748" s="522">
        <f t="shared" si="246"/>
        <v>0</v>
      </c>
      <c r="FC748" s="522"/>
      <c r="FD748" s="522">
        <f t="shared" si="247"/>
        <v>0</v>
      </c>
      <c r="FE748" s="522"/>
      <c r="FF748" s="522">
        <f t="shared" si="248"/>
        <v>0</v>
      </c>
      <c r="FG748" s="522"/>
      <c r="FH748" s="522">
        <f t="shared" si="249"/>
        <v>0</v>
      </c>
      <c r="FI748" s="522"/>
      <c r="FJ748" s="522">
        <f t="shared" si="250"/>
        <v>0</v>
      </c>
      <c r="FK748" s="522"/>
      <c r="FL748" s="522">
        <f t="shared" si="251"/>
        <v>0</v>
      </c>
      <c r="FM748" s="522"/>
      <c r="FN748" s="522">
        <f t="shared" si="252"/>
        <v>0</v>
      </c>
      <c r="FO748" s="522"/>
    </row>
    <row r="749" spans="1:171" s="38" customFormat="1" ht="15" customHeight="1">
      <c r="A749" s="18"/>
      <c r="B749" s="51"/>
      <c r="C749" s="48" t="s">
        <v>5026</v>
      </c>
      <c r="D749" s="580" t="str">
        <f>IF(CNGE_2024_M3_Secc1!D376="","",CNGE_2024_M3_Secc1!D376)</f>
        <v/>
      </c>
      <c r="E749" s="580"/>
      <c r="F749" s="580"/>
      <c r="G749" s="580"/>
      <c r="H749" s="580"/>
      <c r="I749" s="580"/>
      <c r="J749" s="580"/>
      <c r="K749" s="580"/>
      <c r="L749" s="580"/>
      <c r="M749" s="103"/>
      <c r="N749" s="103"/>
      <c r="O749" s="103"/>
      <c r="P749" s="103"/>
      <c r="Q749" s="103"/>
      <c r="R749" s="103"/>
      <c r="S749" s="103"/>
      <c r="T749" s="103"/>
      <c r="U749" s="103"/>
      <c r="V749" s="103"/>
      <c r="W749" s="103"/>
      <c r="X749" s="103"/>
      <c r="Y749" s="103"/>
      <c r="Z749" s="103"/>
      <c r="AA749" s="103"/>
      <c r="AB749" s="103"/>
      <c r="AC749" s="103"/>
      <c r="AD749" s="103"/>
      <c r="AE749" s="2"/>
      <c r="AF749" s="169"/>
      <c r="AH749" s="522">
        <f t="shared" si="230"/>
        <v>0</v>
      </c>
      <c r="AI749" s="522"/>
      <c r="AJ749" s="522">
        <f t="shared" si="231"/>
        <v>0</v>
      </c>
      <c r="AK749" s="522"/>
      <c r="AL749" s="524">
        <f t="shared" si="232"/>
        <v>0</v>
      </c>
      <c r="AM749" s="526"/>
      <c r="AN749" s="522">
        <f t="shared" si="233"/>
        <v>0</v>
      </c>
      <c r="AO749" s="522"/>
      <c r="AP749" s="711"/>
      <c r="AQ749" s="522">
        <f t="shared" si="234"/>
        <v>0</v>
      </c>
      <c r="AR749" s="522"/>
      <c r="AS749" s="522">
        <f t="shared" si="235"/>
        <v>0</v>
      </c>
      <c r="AT749" s="522"/>
      <c r="AU749" s="524">
        <f t="shared" si="236"/>
        <v>0</v>
      </c>
      <c r="AV749" s="526"/>
      <c r="AW749" s="522">
        <f t="shared" si="237"/>
        <v>0</v>
      </c>
      <c r="AX749" s="522"/>
      <c r="AY749" s="711"/>
      <c r="AZ749" s="114">
        <f t="shared" si="238"/>
        <v>0</v>
      </c>
      <c r="BA749" s="113" t="str">
        <f>IF(AZ749=0,"", IF(SUM($AZ$723:AZ749)=1,BB749, IF($AZ$754&gt;SUM($AZ$723:AZ749),_xlfn.CONCAT(", ",BB749), IF($AZ$754=SUM($AZ$723:AZ749),_xlfn.CONCAT(" y ",BB749,".")))))</f>
        <v/>
      </c>
      <c r="BB749" s="119">
        <f t="shared" si="239"/>
        <v>26</v>
      </c>
      <c r="EN749" s="522">
        <v>26</v>
      </c>
      <c r="EO749" s="522"/>
      <c r="EP749" s="522">
        <f t="shared" si="240"/>
        <v>0</v>
      </c>
      <c r="EQ749" s="522"/>
      <c r="ER749" s="522">
        <f t="shared" si="241"/>
        <v>0</v>
      </c>
      <c r="ES749" s="522"/>
      <c r="ET749" s="522">
        <f t="shared" si="242"/>
        <v>0</v>
      </c>
      <c r="EU749" s="522"/>
      <c r="EV749" s="522">
        <f t="shared" si="243"/>
        <v>0</v>
      </c>
      <c r="EW749" s="522"/>
      <c r="EX749" s="522">
        <f t="shared" si="244"/>
        <v>0</v>
      </c>
      <c r="EY749" s="522"/>
      <c r="EZ749" s="522">
        <f t="shared" si="245"/>
        <v>0</v>
      </c>
      <c r="FA749" s="522"/>
      <c r="FB749" s="522">
        <f t="shared" si="246"/>
        <v>0</v>
      </c>
      <c r="FC749" s="522"/>
      <c r="FD749" s="522">
        <f t="shared" si="247"/>
        <v>0</v>
      </c>
      <c r="FE749" s="522"/>
      <c r="FF749" s="522">
        <f t="shared" si="248"/>
        <v>0</v>
      </c>
      <c r="FG749" s="522"/>
      <c r="FH749" s="522">
        <f t="shared" si="249"/>
        <v>0</v>
      </c>
      <c r="FI749" s="522"/>
      <c r="FJ749" s="522">
        <f t="shared" si="250"/>
        <v>0</v>
      </c>
      <c r="FK749" s="522"/>
      <c r="FL749" s="522">
        <f t="shared" si="251"/>
        <v>0</v>
      </c>
      <c r="FM749" s="522"/>
      <c r="FN749" s="522">
        <f t="shared" si="252"/>
        <v>0</v>
      </c>
      <c r="FO749" s="522"/>
    </row>
    <row r="750" spans="1:171" s="38" customFormat="1" ht="15" customHeight="1">
      <c r="A750" s="18"/>
      <c r="B750" s="51"/>
      <c r="C750" s="48" t="s">
        <v>5027</v>
      </c>
      <c r="D750" s="580" t="str">
        <f>IF(CNGE_2024_M3_Secc1!D377="","",CNGE_2024_M3_Secc1!D377)</f>
        <v/>
      </c>
      <c r="E750" s="580"/>
      <c r="F750" s="580"/>
      <c r="G750" s="580"/>
      <c r="H750" s="580"/>
      <c r="I750" s="580"/>
      <c r="J750" s="580"/>
      <c r="K750" s="580"/>
      <c r="L750" s="580"/>
      <c r="M750" s="103"/>
      <c r="N750" s="103"/>
      <c r="O750" s="103"/>
      <c r="P750" s="103"/>
      <c r="Q750" s="103"/>
      <c r="R750" s="103"/>
      <c r="S750" s="103"/>
      <c r="T750" s="103"/>
      <c r="U750" s="103"/>
      <c r="V750" s="103"/>
      <c r="W750" s="103"/>
      <c r="X750" s="103"/>
      <c r="Y750" s="103"/>
      <c r="Z750" s="103"/>
      <c r="AA750" s="103"/>
      <c r="AB750" s="103"/>
      <c r="AC750" s="103"/>
      <c r="AD750" s="103"/>
      <c r="AE750" s="2"/>
      <c r="AF750" s="169"/>
      <c r="AH750" s="522">
        <f t="shared" si="230"/>
        <v>0</v>
      </c>
      <c r="AI750" s="522"/>
      <c r="AJ750" s="522">
        <f t="shared" si="231"/>
        <v>0</v>
      </c>
      <c r="AK750" s="522"/>
      <c r="AL750" s="524">
        <f t="shared" si="232"/>
        <v>0</v>
      </c>
      <c r="AM750" s="526"/>
      <c r="AN750" s="522">
        <f t="shared" si="233"/>
        <v>0</v>
      </c>
      <c r="AO750" s="522"/>
      <c r="AP750" s="711"/>
      <c r="AQ750" s="522">
        <f t="shared" si="234"/>
        <v>0</v>
      </c>
      <c r="AR750" s="522"/>
      <c r="AS750" s="522">
        <f t="shared" si="235"/>
        <v>0</v>
      </c>
      <c r="AT750" s="522"/>
      <c r="AU750" s="524">
        <f t="shared" si="236"/>
        <v>0</v>
      </c>
      <c r="AV750" s="526"/>
      <c r="AW750" s="522">
        <f t="shared" si="237"/>
        <v>0</v>
      </c>
      <c r="AX750" s="522"/>
      <c r="AY750" s="711"/>
      <c r="AZ750" s="114">
        <f t="shared" si="238"/>
        <v>0</v>
      </c>
      <c r="BA750" s="113" t="str">
        <f>IF(AZ750=0,"", IF(SUM($AZ$723:AZ750)=1,BB750, IF($AZ$754&gt;SUM($AZ$723:AZ750),_xlfn.CONCAT(", ",BB750), IF($AZ$754=SUM($AZ$723:AZ750),_xlfn.CONCAT(" y ",BB750,".")))))</f>
        <v/>
      </c>
      <c r="BB750" s="119">
        <f t="shared" si="239"/>
        <v>27</v>
      </c>
      <c r="EN750" s="522">
        <v>27</v>
      </c>
      <c r="EO750" s="522"/>
      <c r="EP750" s="522">
        <f t="shared" si="240"/>
        <v>0</v>
      </c>
      <c r="EQ750" s="522"/>
      <c r="ER750" s="522">
        <f t="shared" si="241"/>
        <v>0</v>
      </c>
      <c r="ES750" s="522"/>
      <c r="ET750" s="522">
        <f t="shared" si="242"/>
        <v>0</v>
      </c>
      <c r="EU750" s="522"/>
      <c r="EV750" s="522">
        <f t="shared" si="243"/>
        <v>0</v>
      </c>
      <c r="EW750" s="522"/>
      <c r="EX750" s="522">
        <f t="shared" si="244"/>
        <v>0</v>
      </c>
      <c r="EY750" s="522"/>
      <c r="EZ750" s="522">
        <f t="shared" si="245"/>
        <v>0</v>
      </c>
      <c r="FA750" s="522"/>
      <c r="FB750" s="522">
        <f t="shared" si="246"/>
        <v>0</v>
      </c>
      <c r="FC750" s="522"/>
      <c r="FD750" s="522">
        <f t="shared" si="247"/>
        <v>0</v>
      </c>
      <c r="FE750" s="522"/>
      <c r="FF750" s="522">
        <f t="shared" si="248"/>
        <v>0</v>
      </c>
      <c r="FG750" s="522"/>
      <c r="FH750" s="522">
        <f t="shared" si="249"/>
        <v>0</v>
      </c>
      <c r="FI750" s="522"/>
      <c r="FJ750" s="522">
        <f t="shared" si="250"/>
        <v>0</v>
      </c>
      <c r="FK750" s="522"/>
      <c r="FL750" s="522">
        <f t="shared" si="251"/>
        <v>0</v>
      </c>
      <c r="FM750" s="522"/>
      <c r="FN750" s="522">
        <f t="shared" si="252"/>
        <v>0</v>
      </c>
      <c r="FO750" s="522"/>
    </row>
    <row r="751" spans="1:171" s="38" customFormat="1" ht="15" customHeight="1">
      <c r="A751" s="18"/>
      <c r="B751" s="51"/>
      <c r="C751" s="48" t="s">
        <v>5028</v>
      </c>
      <c r="D751" s="580" t="str">
        <f>IF(CNGE_2024_M3_Secc1!D378="","",CNGE_2024_M3_Secc1!D378)</f>
        <v/>
      </c>
      <c r="E751" s="580"/>
      <c r="F751" s="580"/>
      <c r="G751" s="580"/>
      <c r="H751" s="580"/>
      <c r="I751" s="580"/>
      <c r="J751" s="580"/>
      <c r="K751" s="580"/>
      <c r="L751" s="580"/>
      <c r="M751" s="103"/>
      <c r="N751" s="103"/>
      <c r="O751" s="103"/>
      <c r="P751" s="103"/>
      <c r="Q751" s="103"/>
      <c r="R751" s="103"/>
      <c r="S751" s="103"/>
      <c r="T751" s="103"/>
      <c r="U751" s="103"/>
      <c r="V751" s="103"/>
      <c r="W751" s="103"/>
      <c r="X751" s="103"/>
      <c r="Y751" s="103"/>
      <c r="Z751" s="103"/>
      <c r="AA751" s="103"/>
      <c r="AB751" s="103"/>
      <c r="AC751" s="103"/>
      <c r="AD751" s="103"/>
      <c r="AE751" s="2"/>
      <c r="AF751" s="169"/>
      <c r="AH751" s="522">
        <f t="shared" si="230"/>
        <v>0</v>
      </c>
      <c r="AI751" s="522"/>
      <c r="AJ751" s="522">
        <f t="shared" si="231"/>
        <v>0</v>
      </c>
      <c r="AK751" s="522"/>
      <c r="AL751" s="524">
        <f t="shared" si="232"/>
        <v>0</v>
      </c>
      <c r="AM751" s="526"/>
      <c r="AN751" s="522">
        <f t="shared" si="233"/>
        <v>0</v>
      </c>
      <c r="AO751" s="522"/>
      <c r="AP751" s="711"/>
      <c r="AQ751" s="522">
        <f t="shared" si="234"/>
        <v>0</v>
      </c>
      <c r="AR751" s="522"/>
      <c r="AS751" s="522">
        <f t="shared" si="235"/>
        <v>0</v>
      </c>
      <c r="AT751" s="522"/>
      <c r="AU751" s="524">
        <f t="shared" si="236"/>
        <v>0</v>
      </c>
      <c r="AV751" s="526"/>
      <c r="AW751" s="522">
        <f t="shared" si="237"/>
        <v>0</v>
      </c>
      <c r="AX751" s="522"/>
      <c r="AY751" s="711"/>
      <c r="AZ751" s="114">
        <f t="shared" si="238"/>
        <v>0</v>
      </c>
      <c r="BA751" s="113" t="str">
        <f>IF(AZ751=0,"", IF(SUM($AZ$723:AZ751)=1,BB751, IF($AZ$754&gt;SUM($AZ$723:AZ751),_xlfn.CONCAT(", ",BB751), IF($AZ$754=SUM($AZ$723:AZ751),_xlfn.CONCAT(" y ",BB751,".")))))</f>
        <v/>
      </c>
      <c r="BB751" s="119">
        <f t="shared" si="239"/>
        <v>28</v>
      </c>
      <c r="EN751" s="522">
        <v>28</v>
      </c>
      <c r="EO751" s="522"/>
      <c r="EP751" s="522">
        <f t="shared" si="240"/>
        <v>0</v>
      </c>
      <c r="EQ751" s="522"/>
      <c r="ER751" s="522">
        <f t="shared" si="241"/>
        <v>0</v>
      </c>
      <c r="ES751" s="522"/>
      <c r="ET751" s="522">
        <f t="shared" si="242"/>
        <v>0</v>
      </c>
      <c r="EU751" s="522"/>
      <c r="EV751" s="522">
        <f t="shared" si="243"/>
        <v>0</v>
      </c>
      <c r="EW751" s="522"/>
      <c r="EX751" s="522">
        <f t="shared" si="244"/>
        <v>0</v>
      </c>
      <c r="EY751" s="522"/>
      <c r="EZ751" s="522">
        <f t="shared" si="245"/>
        <v>0</v>
      </c>
      <c r="FA751" s="522"/>
      <c r="FB751" s="522">
        <f t="shared" si="246"/>
        <v>0</v>
      </c>
      <c r="FC751" s="522"/>
      <c r="FD751" s="522">
        <f t="shared" si="247"/>
        <v>0</v>
      </c>
      <c r="FE751" s="522"/>
      <c r="FF751" s="522">
        <f t="shared" si="248"/>
        <v>0</v>
      </c>
      <c r="FG751" s="522"/>
      <c r="FH751" s="522">
        <f t="shared" si="249"/>
        <v>0</v>
      </c>
      <c r="FI751" s="522"/>
      <c r="FJ751" s="522">
        <f t="shared" si="250"/>
        <v>0</v>
      </c>
      <c r="FK751" s="522"/>
      <c r="FL751" s="522">
        <f t="shared" si="251"/>
        <v>0</v>
      </c>
      <c r="FM751" s="522"/>
      <c r="FN751" s="522">
        <f t="shared" si="252"/>
        <v>0</v>
      </c>
      <c r="FO751" s="522"/>
    </row>
    <row r="752" spans="1:171" s="38" customFormat="1" ht="15" customHeight="1">
      <c r="A752" s="18"/>
      <c r="B752" s="51"/>
      <c r="C752" s="48" t="s">
        <v>5029</v>
      </c>
      <c r="D752" s="580" t="str">
        <f>IF(CNGE_2024_M3_Secc1!D379="","",CNGE_2024_M3_Secc1!D379)</f>
        <v/>
      </c>
      <c r="E752" s="580"/>
      <c r="F752" s="580"/>
      <c r="G752" s="580"/>
      <c r="H752" s="580"/>
      <c r="I752" s="580"/>
      <c r="J752" s="580"/>
      <c r="K752" s="580"/>
      <c r="L752" s="580"/>
      <c r="M752" s="103"/>
      <c r="N752" s="103"/>
      <c r="O752" s="103"/>
      <c r="P752" s="103"/>
      <c r="Q752" s="103"/>
      <c r="R752" s="103"/>
      <c r="S752" s="103"/>
      <c r="T752" s="103"/>
      <c r="U752" s="103"/>
      <c r="V752" s="103"/>
      <c r="W752" s="103"/>
      <c r="X752" s="103"/>
      <c r="Y752" s="103"/>
      <c r="Z752" s="103"/>
      <c r="AA752" s="103"/>
      <c r="AB752" s="103"/>
      <c r="AC752" s="103"/>
      <c r="AD752" s="103"/>
      <c r="AE752" s="2"/>
      <c r="AF752" s="169"/>
      <c r="AH752" s="522">
        <f t="shared" si="230"/>
        <v>0</v>
      </c>
      <c r="AI752" s="522"/>
      <c r="AJ752" s="522">
        <f t="shared" si="231"/>
        <v>0</v>
      </c>
      <c r="AK752" s="522"/>
      <c r="AL752" s="524">
        <f t="shared" si="232"/>
        <v>0</v>
      </c>
      <c r="AM752" s="526"/>
      <c r="AN752" s="522">
        <f t="shared" si="233"/>
        <v>0</v>
      </c>
      <c r="AO752" s="522"/>
      <c r="AP752" s="711"/>
      <c r="AQ752" s="522">
        <f t="shared" si="234"/>
        <v>0</v>
      </c>
      <c r="AR752" s="522"/>
      <c r="AS752" s="522">
        <f t="shared" si="235"/>
        <v>0</v>
      </c>
      <c r="AT752" s="522"/>
      <c r="AU752" s="524">
        <f t="shared" si="236"/>
        <v>0</v>
      </c>
      <c r="AV752" s="526"/>
      <c r="AW752" s="522">
        <f t="shared" si="237"/>
        <v>0</v>
      </c>
      <c r="AX752" s="522"/>
      <c r="AY752" s="711"/>
      <c r="AZ752" s="114">
        <f t="shared" si="238"/>
        <v>0</v>
      </c>
      <c r="BA752" s="113" t="str">
        <f>IF(AZ752=0,"", IF(SUM($AZ$723:AZ752)=1,BB752, IF($AZ$754&gt;SUM($AZ$723:AZ752),_xlfn.CONCAT(", ",BB752), IF($AZ$754=SUM($AZ$723:AZ752),_xlfn.CONCAT(" y ",BB752,".")))))</f>
        <v/>
      </c>
      <c r="BB752" s="119">
        <f t="shared" si="239"/>
        <v>29</v>
      </c>
      <c r="EN752" s="522">
        <v>29</v>
      </c>
      <c r="EO752" s="522"/>
      <c r="EP752" s="522">
        <f t="shared" si="240"/>
        <v>0</v>
      </c>
      <c r="EQ752" s="522"/>
      <c r="ER752" s="522">
        <f t="shared" si="241"/>
        <v>0</v>
      </c>
      <c r="ES752" s="522"/>
      <c r="ET752" s="522">
        <f t="shared" si="242"/>
        <v>0</v>
      </c>
      <c r="EU752" s="522"/>
      <c r="EV752" s="522">
        <f t="shared" si="243"/>
        <v>0</v>
      </c>
      <c r="EW752" s="522"/>
      <c r="EX752" s="522">
        <f t="shared" si="244"/>
        <v>0</v>
      </c>
      <c r="EY752" s="522"/>
      <c r="EZ752" s="522">
        <f t="shared" si="245"/>
        <v>0</v>
      </c>
      <c r="FA752" s="522"/>
      <c r="FB752" s="522">
        <f t="shared" si="246"/>
        <v>0</v>
      </c>
      <c r="FC752" s="522"/>
      <c r="FD752" s="522">
        <f t="shared" si="247"/>
        <v>0</v>
      </c>
      <c r="FE752" s="522"/>
      <c r="FF752" s="522">
        <f t="shared" si="248"/>
        <v>0</v>
      </c>
      <c r="FG752" s="522"/>
      <c r="FH752" s="522">
        <f t="shared" si="249"/>
        <v>0</v>
      </c>
      <c r="FI752" s="522"/>
      <c r="FJ752" s="522">
        <f t="shared" si="250"/>
        <v>0</v>
      </c>
      <c r="FK752" s="522"/>
      <c r="FL752" s="522">
        <f t="shared" si="251"/>
        <v>0</v>
      </c>
      <c r="FM752" s="522"/>
      <c r="FN752" s="522">
        <f t="shared" si="252"/>
        <v>0</v>
      </c>
      <c r="FO752" s="522"/>
    </row>
    <row r="753" spans="1:171" s="38" customFormat="1" ht="15" customHeight="1">
      <c r="A753" s="18"/>
      <c r="B753" s="51"/>
      <c r="C753" s="48" t="s">
        <v>5030</v>
      </c>
      <c r="D753" s="580" t="str">
        <f>IF(CNGE_2024_M3_Secc1!D380="","",CNGE_2024_M3_Secc1!D380)</f>
        <v/>
      </c>
      <c r="E753" s="580"/>
      <c r="F753" s="580"/>
      <c r="G753" s="580"/>
      <c r="H753" s="580"/>
      <c r="I753" s="580"/>
      <c r="J753" s="580"/>
      <c r="K753" s="580"/>
      <c r="L753" s="580"/>
      <c r="M753" s="103"/>
      <c r="N753" s="103"/>
      <c r="O753" s="103"/>
      <c r="P753" s="103"/>
      <c r="Q753" s="103"/>
      <c r="R753" s="103"/>
      <c r="S753" s="103"/>
      <c r="T753" s="103"/>
      <c r="U753" s="103"/>
      <c r="V753" s="103"/>
      <c r="W753" s="103"/>
      <c r="X753" s="103"/>
      <c r="Y753" s="103"/>
      <c r="Z753" s="103"/>
      <c r="AA753" s="103"/>
      <c r="AB753" s="103"/>
      <c r="AC753" s="103"/>
      <c r="AD753" s="103"/>
      <c r="AE753" s="2"/>
      <c r="AF753" s="169"/>
      <c r="AH753" s="522">
        <f t="shared" si="230"/>
        <v>0</v>
      </c>
      <c r="AI753" s="522"/>
      <c r="AJ753" s="522">
        <f t="shared" si="231"/>
        <v>0</v>
      </c>
      <c r="AK753" s="522"/>
      <c r="AL753" s="524">
        <f t="shared" si="232"/>
        <v>0</v>
      </c>
      <c r="AM753" s="526"/>
      <c r="AN753" s="522">
        <f t="shared" si="233"/>
        <v>0</v>
      </c>
      <c r="AO753" s="522"/>
      <c r="AP753" s="711"/>
      <c r="AQ753" s="522">
        <f t="shared" si="234"/>
        <v>0</v>
      </c>
      <c r="AR753" s="522"/>
      <c r="AS753" s="522">
        <f t="shared" si="235"/>
        <v>0</v>
      </c>
      <c r="AT753" s="522"/>
      <c r="AU753" s="524">
        <f t="shared" si="236"/>
        <v>0</v>
      </c>
      <c r="AV753" s="526"/>
      <c r="AW753" s="522">
        <f t="shared" si="237"/>
        <v>0</v>
      </c>
      <c r="AX753" s="522"/>
      <c r="AY753" s="711"/>
      <c r="AZ753" s="114">
        <f t="shared" si="238"/>
        <v>0</v>
      </c>
      <c r="BA753" s="113" t="str">
        <f>IF(AZ753=0,"", IF(SUM($AZ$723:AZ753)=1,BB753, IF($AZ$754&gt;SUM($AZ$723:AZ753),_xlfn.CONCAT(", ",BB753), IF($AZ$754=SUM($AZ$723:AZ753),_xlfn.CONCAT(" y ",BB753,".")))))</f>
        <v/>
      </c>
      <c r="BB753" s="119">
        <f t="shared" si="239"/>
        <v>30</v>
      </c>
      <c r="EN753" s="522">
        <v>30</v>
      </c>
      <c r="EO753" s="522"/>
      <c r="EP753" s="522">
        <f t="shared" si="240"/>
        <v>0</v>
      </c>
      <c r="EQ753" s="522"/>
      <c r="ER753" s="522">
        <f t="shared" si="241"/>
        <v>0</v>
      </c>
      <c r="ES753" s="522"/>
      <c r="ET753" s="522">
        <f t="shared" si="242"/>
        <v>0</v>
      </c>
      <c r="EU753" s="522"/>
      <c r="EV753" s="522">
        <f t="shared" si="243"/>
        <v>0</v>
      </c>
      <c r="EW753" s="522"/>
      <c r="EX753" s="522">
        <f t="shared" si="244"/>
        <v>0</v>
      </c>
      <c r="EY753" s="522"/>
      <c r="EZ753" s="522">
        <f t="shared" si="245"/>
        <v>0</v>
      </c>
      <c r="FA753" s="522"/>
      <c r="FB753" s="522">
        <f t="shared" si="246"/>
        <v>0</v>
      </c>
      <c r="FC753" s="522"/>
      <c r="FD753" s="522">
        <f t="shared" si="247"/>
        <v>0</v>
      </c>
      <c r="FE753" s="522"/>
      <c r="FF753" s="522">
        <f t="shared" si="248"/>
        <v>0</v>
      </c>
      <c r="FG753" s="522"/>
      <c r="FH753" s="522">
        <f t="shared" si="249"/>
        <v>0</v>
      </c>
      <c r="FI753" s="522"/>
      <c r="FJ753" s="522">
        <f t="shared" si="250"/>
        <v>0</v>
      </c>
      <c r="FK753" s="522"/>
      <c r="FL753" s="522">
        <f t="shared" si="251"/>
        <v>0</v>
      </c>
      <c r="FM753" s="522"/>
      <c r="FN753" s="522">
        <f t="shared" si="252"/>
        <v>0</v>
      </c>
      <c r="FO753" s="522"/>
    </row>
    <row r="754" spans="1:171" s="38" customFormat="1" ht="15" customHeight="1">
      <c r="A754" s="17"/>
      <c r="B754" s="17"/>
      <c r="C754" s="17"/>
      <c r="D754" s="17"/>
      <c r="E754" s="17"/>
      <c r="L754" s="49" t="s">
        <v>5115</v>
      </c>
      <c r="M754" s="135">
        <f>IF(AND(SUM(M723:M753)=0,COUNTIF(M723:M753,"NS")&gt;0),"NS",
IF(AND(SUM(M723:M753)=0,COUNTIF(M723:M753,0)&gt;0),0,
IF(AND(SUM(M723:M753)=0,COUNTIF(M723:M753,"NA")&gt;0),"NA",
SUM(M723:M753))))</f>
        <v>0</v>
      </c>
      <c r="N754" s="135">
        <f t="shared" ref="N754:AD754" si="253">IF(AND(SUM(N723:N753)=0,COUNTIF(N723:N753,"NS")&gt;0),"NS",
IF(AND(SUM(N723:N753)=0,COUNTIF(N723:N753,0)&gt;0),0,
IF(AND(SUM(N723:N753)=0,COUNTIF(N723:N753,"NA")&gt;0),"NA",
SUM(N723:N753))))</f>
        <v>0</v>
      </c>
      <c r="O754" s="135">
        <f t="shared" si="253"/>
        <v>0</v>
      </c>
      <c r="P754" s="135">
        <f t="shared" si="253"/>
        <v>0</v>
      </c>
      <c r="Q754" s="135">
        <f t="shared" si="253"/>
        <v>0</v>
      </c>
      <c r="R754" s="135">
        <f t="shared" si="253"/>
        <v>0</v>
      </c>
      <c r="S754" s="135">
        <f t="shared" si="253"/>
        <v>0</v>
      </c>
      <c r="T754" s="135">
        <f t="shared" si="253"/>
        <v>0</v>
      </c>
      <c r="U754" s="135">
        <f t="shared" si="253"/>
        <v>0</v>
      </c>
      <c r="V754" s="135">
        <f t="shared" si="253"/>
        <v>0</v>
      </c>
      <c r="W754" s="135">
        <f t="shared" si="253"/>
        <v>0</v>
      </c>
      <c r="X754" s="135">
        <f t="shared" si="253"/>
        <v>0</v>
      </c>
      <c r="Y754" s="135">
        <f t="shared" si="253"/>
        <v>0</v>
      </c>
      <c r="Z754" s="135">
        <f t="shared" si="253"/>
        <v>0</v>
      </c>
      <c r="AA754" s="135">
        <f t="shared" si="253"/>
        <v>0</v>
      </c>
      <c r="AB754" s="135">
        <f t="shared" si="253"/>
        <v>0</v>
      </c>
      <c r="AC754" s="135">
        <f t="shared" si="253"/>
        <v>0</v>
      </c>
      <c r="AD754" s="135">
        <f t="shared" si="253"/>
        <v>0</v>
      </c>
      <c r="AE754" s="2"/>
      <c r="AF754" s="169"/>
      <c r="AZ754" s="136">
        <f>SUM(AZ723:AZ753)</f>
        <v>0</v>
      </c>
      <c r="BA754" s="148" t="str">
        <f>IF(AZ754=0,"", IF(AZ754=1,VLOOKUP(1,AZ723:BA753,2,FALSE), IF(AZ754&gt;1,_xlfn.CONCAT(BA723:BA753),"")))</f>
        <v/>
      </c>
      <c r="FN754" s="912">
        <f>SUM(FN723:FO753)</f>
        <v>0</v>
      </c>
      <c r="FO754" s="912"/>
    </row>
    <row r="755" spans="1:171" s="38" customFormat="1" ht="15" customHeight="1">
      <c r="A755" s="17"/>
      <c r="B755" s="17"/>
      <c r="C755" s="17"/>
      <c r="D755" s="17"/>
      <c r="E755" s="17"/>
      <c r="F755" s="17"/>
      <c r="G755" s="17"/>
      <c r="H755" s="17"/>
      <c r="I755" s="17"/>
      <c r="J755" s="17"/>
      <c r="K755" s="17"/>
      <c r="L755" s="17"/>
      <c r="M755" s="17"/>
      <c r="N755" s="17"/>
      <c r="O755" s="17"/>
      <c r="P755" s="17"/>
      <c r="Q755" s="17"/>
      <c r="R755" s="17"/>
      <c r="S755" s="17"/>
      <c r="T755" s="17"/>
      <c r="U755" s="17"/>
      <c r="V755" s="17"/>
      <c r="W755" s="17"/>
      <c r="X755" s="17"/>
      <c r="Y755" s="17"/>
      <c r="Z755" s="17"/>
      <c r="AA755" s="17"/>
      <c r="AB755" s="17"/>
      <c r="AC755" s="17"/>
      <c r="AD755" s="17"/>
      <c r="AE755" s="2"/>
      <c r="AF755" s="169"/>
    </row>
    <row r="756" spans="1:171" s="38" customFormat="1" ht="15" customHeight="1">
      <c r="A756" s="17"/>
      <c r="B756" s="17"/>
      <c r="C756" s="17"/>
      <c r="D756" s="17"/>
      <c r="E756" s="17"/>
      <c r="F756" s="17"/>
      <c r="G756" s="17"/>
      <c r="H756" s="17"/>
      <c r="I756" s="17"/>
      <c r="J756" s="17"/>
      <c r="K756" s="17"/>
      <c r="L756" s="17"/>
      <c r="M756" s="17"/>
      <c r="N756" s="17"/>
      <c r="O756" s="17"/>
      <c r="P756" s="17"/>
      <c r="Q756" s="17"/>
      <c r="R756" s="17"/>
      <c r="S756" s="17"/>
      <c r="T756" s="17"/>
      <c r="U756" s="17"/>
      <c r="V756" s="17"/>
      <c r="W756" s="17"/>
      <c r="X756" s="17"/>
      <c r="Y756" s="17"/>
      <c r="Z756" s="17"/>
      <c r="AA756" s="634" t="s">
        <v>5590</v>
      </c>
      <c r="AB756" s="634"/>
      <c r="AC756" s="634"/>
      <c r="AD756" s="634"/>
      <c r="AE756" s="2"/>
      <c r="AF756" s="169"/>
    </row>
    <row r="757" spans="1:171" s="38" customFormat="1" ht="24" customHeight="1">
      <c r="A757" s="17"/>
      <c r="B757" s="17"/>
      <c r="C757" s="445" t="s">
        <v>5280</v>
      </c>
      <c r="D757" s="445"/>
      <c r="E757" s="445"/>
      <c r="F757" s="445"/>
      <c r="G757" s="445"/>
      <c r="H757" s="445"/>
      <c r="I757" s="445"/>
      <c r="J757" s="445"/>
      <c r="K757" s="445"/>
      <c r="L757" s="445"/>
      <c r="M757" s="445" t="s">
        <v>6634</v>
      </c>
      <c r="N757" s="445"/>
      <c r="O757" s="445"/>
      <c r="P757" s="445"/>
      <c r="Q757" s="445"/>
      <c r="R757" s="445"/>
      <c r="S757" s="445"/>
      <c r="T757" s="445"/>
      <c r="U757" s="445"/>
      <c r="V757" s="445"/>
      <c r="W757" s="445"/>
      <c r="X757" s="445"/>
      <c r="Y757" s="445"/>
      <c r="Z757" s="445"/>
      <c r="AA757" s="445"/>
      <c r="AB757" s="445"/>
      <c r="AC757" s="445"/>
      <c r="AD757" s="445"/>
      <c r="AE757" s="2"/>
      <c r="AF757" s="169"/>
    </row>
    <row r="758" spans="1:171" s="38" customFormat="1" ht="15" customHeight="1">
      <c r="A758" s="17"/>
      <c r="B758" s="17"/>
      <c r="C758" s="445"/>
      <c r="D758" s="445"/>
      <c r="E758" s="445"/>
      <c r="F758" s="445"/>
      <c r="G758" s="445"/>
      <c r="H758" s="445"/>
      <c r="I758" s="445"/>
      <c r="J758" s="445"/>
      <c r="K758" s="445"/>
      <c r="L758" s="445"/>
      <c r="M758" s="450" t="s">
        <v>6371</v>
      </c>
      <c r="N758" s="450"/>
      <c r="O758" s="450"/>
      <c r="P758" s="450"/>
      <c r="Q758" s="450"/>
      <c r="R758" s="450"/>
      <c r="S758" s="450"/>
      <c r="T758" s="450"/>
      <c r="U758" s="450"/>
      <c r="V758" s="450"/>
      <c r="W758" s="450"/>
      <c r="X758" s="450"/>
      <c r="Y758" s="450"/>
      <c r="Z758" s="450"/>
      <c r="AA758" s="450"/>
      <c r="AB758" s="450"/>
      <c r="AC758" s="450"/>
      <c r="AD758" s="450"/>
      <c r="AE758" s="2"/>
      <c r="AF758" s="169"/>
    </row>
    <row r="759" spans="1:171" s="38" customFormat="1" ht="24" customHeight="1">
      <c r="A759" s="17"/>
      <c r="B759" s="17"/>
      <c r="C759" s="445"/>
      <c r="D759" s="445"/>
      <c r="E759" s="445"/>
      <c r="F759" s="445"/>
      <c r="G759" s="445"/>
      <c r="H759" s="445"/>
      <c r="I759" s="445"/>
      <c r="J759" s="445"/>
      <c r="K759" s="445"/>
      <c r="L759" s="445"/>
      <c r="M759" s="450" t="s">
        <v>6375</v>
      </c>
      <c r="N759" s="450"/>
      <c r="O759" s="450"/>
      <c r="P759" s="450"/>
      <c r="Q759" s="450"/>
      <c r="R759" s="450"/>
      <c r="S759" s="450"/>
      <c r="T759" s="450"/>
      <c r="U759" s="450"/>
      <c r="V759" s="450" t="s">
        <v>6348</v>
      </c>
      <c r="W759" s="450"/>
      <c r="X759" s="450"/>
      <c r="Y759" s="450"/>
      <c r="Z759" s="450"/>
      <c r="AA759" s="450"/>
      <c r="AB759" s="450"/>
      <c r="AC759" s="450"/>
      <c r="AD759" s="450"/>
      <c r="AE759" s="2"/>
      <c r="AF759" s="169"/>
    </row>
    <row r="760" spans="1:171" s="38" customFormat="1" ht="210" customHeight="1">
      <c r="A760" s="17"/>
      <c r="B760" s="17"/>
      <c r="C760" s="445"/>
      <c r="D760" s="445"/>
      <c r="E760" s="445"/>
      <c r="F760" s="445"/>
      <c r="G760" s="445"/>
      <c r="H760" s="445"/>
      <c r="I760" s="445"/>
      <c r="J760" s="445"/>
      <c r="K760" s="445"/>
      <c r="L760" s="445"/>
      <c r="M760" s="510" t="s">
        <v>5090</v>
      </c>
      <c r="N760" s="723" t="s">
        <v>6635</v>
      </c>
      <c r="O760" s="723" t="s">
        <v>6636</v>
      </c>
      <c r="P760" s="723" t="s">
        <v>6637</v>
      </c>
      <c r="Q760" s="723"/>
      <c r="R760" s="723" t="s">
        <v>6638</v>
      </c>
      <c r="S760" s="723"/>
      <c r="T760" s="723" t="s">
        <v>6639</v>
      </c>
      <c r="U760" s="723"/>
      <c r="V760" s="510" t="s">
        <v>5090</v>
      </c>
      <c r="W760" s="723" t="s">
        <v>6635</v>
      </c>
      <c r="X760" s="723" t="s">
        <v>6636</v>
      </c>
      <c r="Y760" s="723" t="s">
        <v>6637</v>
      </c>
      <c r="Z760" s="723"/>
      <c r="AA760" s="723" t="s">
        <v>6638</v>
      </c>
      <c r="AB760" s="723"/>
      <c r="AC760" s="723" t="s">
        <v>6639</v>
      </c>
      <c r="AD760" s="723"/>
      <c r="AE760" s="2"/>
      <c r="AF760" s="169"/>
      <c r="AH760" s="522" t="s">
        <v>6549</v>
      </c>
      <c r="AI760" s="522"/>
      <c r="AJ760" s="522"/>
      <c r="AK760" s="522"/>
      <c r="AL760" s="522"/>
      <c r="AM760" s="522"/>
      <c r="AN760" s="522"/>
      <c r="AO760" s="522"/>
      <c r="AP760" s="711"/>
      <c r="AQ760" s="522" t="s">
        <v>6550</v>
      </c>
      <c r="AR760" s="522"/>
      <c r="AS760" s="522"/>
      <c r="AT760" s="522"/>
      <c r="AU760" s="522"/>
      <c r="AV760" s="522"/>
      <c r="AW760" s="522"/>
      <c r="AX760" s="522"/>
    </row>
    <row r="761" spans="1:171" s="38" customFormat="1" ht="72" customHeight="1">
      <c r="A761" s="17"/>
      <c r="B761" s="17"/>
      <c r="C761" s="445"/>
      <c r="D761" s="445"/>
      <c r="E761" s="445"/>
      <c r="F761" s="445"/>
      <c r="G761" s="445"/>
      <c r="H761" s="445"/>
      <c r="I761" s="445"/>
      <c r="J761" s="445"/>
      <c r="K761" s="445"/>
      <c r="L761" s="445"/>
      <c r="M761" s="510"/>
      <c r="N761" s="723"/>
      <c r="O761" s="723"/>
      <c r="P761" s="287" t="s">
        <v>6403</v>
      </c>
      <c r="Q761" s="289" t="s">
        <v>6404</v>
      </c>
      <c r="R761" s="287" t="s">
        <v>6403</v>
      </c>
      <c r="S761" s="289" t="s">
        <v>6404</v>
      </c>
      <c r="T761" s="287" t="s">
        <v>6403</v>
      </c>
      <c r="U761" s="289" t="s">
        <v>6404</v>
      </c>
      <c r="V761" s="510"/>
      <c r="W761" s="723"/>
      <c r="X761" s="723"/>
      <c r="Y761" s="287" t="s">
        <v>6403</v>
      </c>
      <c r="Z761" s="289" t="s">
        <v>6404</v>
      </c>
      <c r="AA761" s="287" t="s">
        <v>6403</v>
      </c>
      <c r="AB761" s="289" t="s">
        <v>6404</v>
      </c>
      <c r="AC761" s="287" t="s">
        <v>6403</v>
      </c>
      <c r="AD761" s="289" t="s">
        <v>6404</v>
      </c>
      <c r="AE761" s="2"/>
      <c r="AF761" s="169"/>
      <c r="AH761" s="522" t="s">
        <v>5093</v>
      </c>
      <c r="AI761" s="522"/>
      <c r="AJ761" s="522" t="s">
        <v>5094</v>
      </c>
      <c r="AK761" s="522"/>
      <c r="AL761" s="522" t="s">
        <v>5095</v>
      </c>
      <c r="AM761" s="522"/>
      <c r="AN761" s="522" t="s">
        <v>5096</v>
      </c>
      <c r="AO761" s="522"/>
      <c r="AP761" s="711"/>
      <c r="AQ761" s="522" t="s">
        <v>5093</v>
      </c>
      <c r="AR761" s="522"/>
      <c r="AS761" s="522" t="s">
        <v>5094</v>
      </c>
      <c r="AT761" s="522"/>
      <c r="AU761" s="522" t="s">
        <v>5095</v>
      </c>
      <c r="AV761" s="522"/>
      <c r="AW761" s="522" t="s">
        <v>5096</v>
      </c>
      <c r="AX761" s="522"/>
    </row>
    <row r="762" spans="1:171" s="38" customFormat="1" ht="15" customHeight="1">
      <c r="A762" s="17"/>
      <c r="B762" s="17"/>
      <c r="C762" s="48" t="s">
        <v>5846</v>
      </c>
      <c r="D762" s="580" t="s">
        <v>385</v>
      </c>
      <c r="E762" s="580"/>
      <c r="F762" s="580"/>
      <c r="G762" s="580"/>
      <c r="H762" s="580"/>
      <c r="I762" s="580"/>
      <c r="J762" s="580"/>
      <c r="K762" s="580"/>
      <c r="L762" s="580"/>
      <c r="M762" s="103"/>
      <c r="N762" s="103"/>
      <c r="O762" s="103"/>
      <c r="P762" s="103"/>
      <c r="Q762" s="103"/>
      <c r="R762" s="103"/>
      <c r="S762" s="103"/>
      <c r="T762" s="103"/>
      <c r="U762" s="103"/>
      <c r="V762" s="103"/>
      <c r="W762" s="103"/>
      <c r="X762" s="103"/>
      <c r="Y762" s="103"/>
      <c r="Z762" s="103"/>
      <c r="AA762" s="103"/>
      <c r="AB762" s="103"/>
      <c r="AC762" s="103"/>
      <c r="AD762" s="103"/>
      <c r="AE762" s="2"/>
      <c r="AF762" s="169"/>
      <c r="AH762" s="522">
        <f>IF(M762="",0,M762)</f>
        <v>0</v>
      </c>
      <c r="AI762" s="522"/>
      <c r="AJ762" s="522">
        <f>COUNTIF(N762:U762,"NS")</f>
        <v>0</v>
      </c>
      <c r="AK762" s="522"/>
      <c r="AL762" s="524">
        <f>IF(COUNTIF(N762:U762,"NA")=COUNTA($N$760:$O$761,$P$761:$U$761),"NA",SUM(N762:U762))</f>
        <v>0</v>
      </c>
      <c r="AM762" s="526"/>
      <c r="AN762" s="522">
        <f>IF($AH$694=$AJ$694,0,IF(OR(AND(AH762=0,AJ762&gt;0),AND(AH762="NS",AL762&gt;0),AND(AH762="NS",AJ762=0,AL762=0)),1,IF(OR(AND(AJ762&gt;=2,AL762&lt;AH762),AND(AH762="NS",AL762=0,AJ762&gt;0),AH762=AL762),0,1)))</f>
        <v>0</v>
      </c>
      <c r="AO762" s="522"/>
      <c r="AP762" s="711"/>
      <c r="AQ762" s="522">
        <f>IF(V762="",0,V762)</f>
        <v>0</v>
      </c>
      <c r="AR762" s="522"/>
      <c r="AS762" s="522">
        <f>COUNTIF(W762:AD762,"NS")</f>
        <v>0</v>
      </c>
      <c r="AT762" s="522"/>
      <c r="AU762" s="524">
        <f>IF(COUNTIF(W762:AD762,"NA")=COUNTA($W$760:$X$761,$Y$761:$AD$761),"NA",SUM(W762:AD762))</f>
        <v>0</v>
      </c>
      <c r="AV762" s="526"/>
      <c r="AW762" s="522">
        <f>IF($AH$694=$AJ$694,0,IF(OR(AND(AQ762=0,AS762&gt;0),AND(AQ762="NS",AU762&gt;0),AND(AQ762="NS",AS762=0,AU762=0)),1,IF(OR(AND(AS762&gt;=2,AU762&lt;AQ762),AND(AQ762="NS",AU762=0,AS762&gt;0),AQ762=AU762),0,1)))</f>
        <v>0</v>
      </c>
      <c r="AX762" s="522"/>
    </row>
    <row r="763" spans="1:171" s="38" customFormat="1" ht="15" customHeight="1">
      <c r="A763" s="17"/>
      <c r="B763" s="17"/>
      <c r="C763" s="48" t="s">
        <v>4992</v>
      </c>
      <c r="D763" s="580" t="str">
        <f>IF(CNGE_2024_M3_Secc1!D351="","",CNGE_2024_M3_Secc1!D351)</f>
        <v/>
      </c>
      <c r="E763" s="580"/>
      <c r="F763" s="580"/>
      <c r="G763" s="580"/>
      <c r="H763" s="580"/>
      <c r="I763" s="580"/>
      <c r="J763" s="580"/>
      <c r="K763" s="580"/>
      <c r="L763" s="580"/>
      <c r="M763" s="103"/>
      <c r="N763" s="103"/>
      <c r="O763" s="103"/>
      <c r="P763" s="103"/>
      <c r="Q763" s="103"/>
      <c r="R763" s="103"/>
      <c r="S763" s="103"/>
      <c r="T763" s="103"/>
      <c r="U763" s="103"/>
      <c r="V763" s="103"/>
      <c r="W763" s="103"/>
      <c r="X763" s="103"/>
      <c r="Y763" s="103"/>
      <c r="Z763" s="103"/>
      <c r="AA763" s="103"/>
      <c r="AB763" s="103"/>
      <c r="AC763" s="103"/>
      <c r="AD763" s="103"/>
      <c r="AE763" s="2"/>
      <c r="AF763" s="169"/>
      <c r="AH763" s="522">
        <f t="shared" ref="AH763:AH792" si="254">IF(M763="",0,M763)</f>
        <v>0</v>
      </c>
      <c r="AI763" s="522"/>
      <c r="AJ763" s="522">
        <f t="shared" ref="AJ763:AJ792" si="255">COUNTIF(N763:U763,"NS")</f>
        <v>0</v>
      </c>
      <c r="AK763" s="522"/>
      <c r="AL763" s="524">
        <f t="shared" ref="AL763:AL792" si="256">IF(COUNTIF(N763:U763,"NA")=COUNTA($N$760:$O$761,$P$761:$U$761),"NA",SUM(N763:U763))</f>
        <v>0</v>
      </c>
      <c r="AM763" s="526"/>
      <c r="AN763" s="522">
        <f t="shared" ref="AN763:AN792" si="257">IF($AH$694=$AJ$694,0,IF(OR(AND(AH763=0,AJ763&gt;0),AND(AH763="NS",AL763&gt;0),AND(AH763="NS",AJ763=0,AL763=0)),1,IF(OR(AND(AJ763&gt;=2,AL763&lt;AH763),AND(AH763="NS",AL763=0,AJ763&gt;0),AH763=AL763),0,1)))</f>
        <v>0</v>
      </c>
      <c r="AO763" s="522"/>
      <c r="AP763" s="711"/>
      <c r="AQ763" s="522">
        <f t="shared" ref="AQ763:AQ792" si="258">IF(V763="",0,V763)</f>
        <v>0</v>
      </c>
      <c r="AR763" s="522"/>
      <c r="AS763" s="522">
        <f t="shared" ref="AS763:AS792" si="259">COUNTIF(W763:AD763,"NS")</f>
        <v>0</v>
      </c>
      <c r="AT763" s="522"/>
      <c r="AU763" s="524">
        <f t="shared" ref="AU763:AU792" si="260">IF(COUNTIF(W763:AD763,"NA")=COUNTA($W$760:$X$761,$Y$761:$AD$761),"NA",SUM(W763:AD763))</f>
        <v>0</v>
      </c>
      <c r="AV763" s="526"/>
      <c r="AW763" s="522">
        <f t="shared" ref="AW763:AW792" si="261">IF($AH$694=$AJ$694,0,IF(OR(AND(AQ763=0,AS763&gt;0),AND(AQ763="NS",AU763&gt;0),AND(AQ763="NS",AS763=0,AU763=0)),1,IF(OR(AND(AS763&gt;=2,AU763&lt;AQ763),AND(AQ763="NS",AU763=0,AS763&gt;0),AQ763=AU763),0,1)))</f>
        <v>0</v>
      </c>
      <c r="AX763" s="522"/>
    </row>
    <row r="764" spans="1:171" s="38" customFormat="1" ht="15" customHeight="1">
      <c r="A764" s="17"/>
      <c r="B764" s="17"/>
      <c r="C764" s="48" t="s">
        <v>4994</v>
      </c>
      <c r="D764" s="580" t="str">
        <f>IF(CNGE_2024_M3_Secc1!D352="","",CNGE_2024_M3_Secc1!D352)</f>
        <v/>
      </c>
      <c r="E764" s="580"/>
      <c r="F764" s="580"/>
      <c r="G764" s="580"/>
      <c r="H764" s="580"/>
      <c r="I764" s="580"/>
      <c r="J764" s="580"/>
      <c r="K764" s="580"/>
      <c r="L764" s="580"/>
      <c r="M764" s="103"/>
      <c r="N764" s="103"/>
      <c r="O764" s="103"/>
      <c r="P764" s="103"/>
      <c r="Q764" s="103"/>
      <c r="R764" s="103"/>
      <c r="S764" s="103"/>
      <c r="T764" s="103"/>
      <c r="U764" s="103"/>
      <c r="V764" s="103"/>
      <c r="W764" s="103"/>
      <c r="X764" s="103"/>
      <c r="Y764" s="103"/>
      <c r="Z764" s="103"/>
      <c r="AA764" s="103"/>
      <c r="AB764" s="103"/>
      <c r="AC764" s="103"/>
      <c r="AD764" s="103"/>
      <c r="AE764" s="2"/>
      <c r="AF764" s="169"/>
      <c r="AH764" s="522">
        <f t="shared" si="254"/>
        <v>0</v>
      </c>
      <c r="AI764" s="522"/>
      <c r="AJ764" s="522">
        <f t="shared" si="255"/>
        <v>0</v>
      </c>
      <c r="AK764" s="522"/>
      <c r="AL764" s="524">
        <f t="shared" si="256"/>
        <v>0</v>
      </c>
      <c r="AM764" s="526"/>
      <c r="AN764" s="522">
        <f t="shared" si="257"/>
        <v>0</v>
      </c>
      <c r="AO764" s="522"/>
      <c r="AP764" s="711"/>
      <c r="AQ764" s="522">
        <f t="shared" si="258"/>
        <v>0</v>
      </c>
      <c r="AR764" s="522"/>
      <c r="AS764" s="522">
        <f t="shared" si="259"/>
        <v>0</v>
      </c>
      <c r="AT764" s="522"/>
      <c r="AU764" s="524">
        <f t="shared" si="260"/>
        <v>0</v>
      </c>
      <c r="AV764" s="526"/>
      <c r="AW764" s="522">
        <f t="shared" si="261"/>
        <v>0</v>
      </c>
      <c r="AX764" s="522"/>
    </row>
    <row r="765" spans="1:171" s="38" customFormat="1" ht="15" customHeight="1">
      <c r="A765" s="17"/>
      <c r="B765" s="17"/>
      <c r="C765" s="48" t="s">
        <v>4996</v>
      </c>
      <c r="D765" s="580" t="str">
        <f>IF(CNGE_2024_M3_Secc1!D353="","",CNGE_2024_M3_Secc1!D353)</f>
        <v/>
      </c>
      <c r="E765" s="580"/>
      <c r="F765" s="580"/>
      <c r="G765" s="580"/>
      <c r="H765" s="580"/>
      <c r="I765" s="580"/>
      <c r="J765" s="580"/>
      <c r="K765" s="580"/>
      <c r="L765" s="580"/>
      <c r="M765" s="103"/>
      <c r="N765" s="103"/>
      <c r="O765" s="103"/>
      <c r="P765" s="103"/>
      <c r="Q765" s="103"/>
      <c r="R765" s="103"/>
      <c r="S765" s="103"/>
      <c r="T765" s="103"/>
      <c r="U765" s="103"/>
      <c r="V765" s="103"/>
      <c r="W765" s="103"/>
      <c r="X765" s="103"/>
      <c r="Y765" s="103"/>
      <c r="Z765" s="103"/>
      <c r="AA765" s="103"/>
      <c r="AB765" s="103"/>
      <c r="AC765" s="103"/>
      <c r="AD765" s="103"/>
      <c r="AE765" s="2"/>
      <c r="AF765" s="169"/>
      <c r="AH765" s="522">
        <f t="shared" si="254"/>
        <v>0</v>
      </c>
      <c r="AI765" s="522"/>
      <c r="AJ765" s="522">
        <f t="shared" si="255"/>
        <v>0</v>
      </c>
      <c r="AK765" s="522"/>
      <c r="AL765" s="524">
        <f t="shared" si="256"/>
        <v>0</v>
      </c>
      <c r="AM765" s="526"/>
      <c r="AN765" s="522">
        <f t="shared" si="257"/>
        <v>0</v>
      </c>
      <c r="AO765" s="522"/>
      <c r="AP765" s="711"/>
      <c r="AQ765" s="522">
        <f t="shared" si="258"/>
        <v>0</v>
      </c>
      <c r="AR765" s="522"/>
      <c r="AS765" s="522">
        <f t="shared" si="259"/>
        <v>0</v>
      </c>
      <c r="AT765" s="522"/>
      <c r="AU765" s="524">
        <f t="shared" si="260"/>
        <v>0</v>
      </c>
      <c r="AV765" s="526"/>
      <c r="AW765" s="522">
        <f t="shared" si="261"/>
        <v>0</v>
      </c>
      <c r="AX765" s="522"/>
    </row>
    <row r="766" spans="1:171" s="38" customFormat="1" ht="15" customHeight="1">
      <c r="A766" s="17"/>
      <c r="B766" s="17"/>
      <c r="C766" s="48" t="s">
        <v>4998</v>
      </c>
      <c r="D766" s="580" t="str">
        <f>IF(CNGE_2024_M3_Secc1!D354="","",CNGE_2024_M3_Secc1!D354)</f>
        <v/>
      </c>
      <c r="E766" s="580"/>
      <c r="F766" s="580"/>
      <c r="G766" s="580"/>
      <c r="H766" s="580"/>
      <c r="I766" s="580"/>
      <c r="J766" s="580"/>
      <c r="K766" s="580"/>
      <c r="L766" s="580"/>
      <c r="M766" s="103"/>
      <c r="N766" s="103"/>
      <c r="O766" s="103"/>
      <c r="P766" s="103"/>
      <c r="Q766" s="103"/>
      <c r="R766" s="103"/>
      <c r="S766" s="103"/>
      <c r="T766" s="103"/>
      <c r="U766" s="103"/>
      <c r="V766" s="103"/>
      <c r="W766" s="103"/>
      <c r="X766" s="103"/>
      <c r="Y766" s="103"/>
      <c r="Z766" s="103"/>
      <c r="AA766" s="103"/>
      <c r="AB766" s="103"/>
      <c r="AC766" s="103"/>
      <c r="AD766" s="103"/>
      <c r="AE766" s="2"/>
      <c r="AF766" s="169"/>
      <c r="AH766" s="522">
        <f t="shared" si="254"/>
        <v>0</v>
      </c>
      <c r="AI766" s="522"/>
      <c r="AJ766" s="522">
        <f t="shared" si="255"/>
        <v>0</v>
      </c>
      <c r="AK766" s="522"/>
      <c r="AL766" s="524">
        <f t="shared" si="256"/>
        <v>0</v>
      </c>
      <c r="AM766" s="526"/>
      <c r="AN766" s="522">
        <f t="shared" si="257"/>
        <v>0</v>
      </c>
      <c r="AO766" s="522"/>
      <c r="AP766" s="711"/>
      <c r="AQ766" s="522">
        <f t="shared" si="258"/>
        <v>0</v>
      </c>
      <c r="AR766" s="522"/>
      <c r="AS766" s="522">
        <f t="shared" si="259"/>
        <v>0</v>
      </c>
      <c r="AT766" s="522"/>
      <c r="AU766" s="524">
        <f t="shared" si="260"/>
        <v>0</v>
      </c>
      <c r="AV766" s="526"/>
      <c r="AW766" s="522">
        <f t="shared" si="261"/>
        <v>0</v>
      </c>
      <c r="AX766" s="522"/>
    </row>
    <row r="767" spans="1:171" s="38" customFormat="1" ht="15" customHeight="1">
      <c r="A767" s="17"/>
      <c r="B767" s="17"/>
      <c r="C767" s="48" t="s">
        <v>5000</v>
      </c>
      <c r="D767" s="580" t="str">
        <f>IF(CNGE_2024_M3_Secc1!D355="","",CNGE_2024_M3_Secc1!D355)</f>
        <v/>
      </c>
      <c r="E767" s="580"/>
      <c r="F767" s="580"/>
      <c r="G767" s="580"/>
      <c r="H767" s="580"/>
      <c r="I767" s="580"/>
      <c r="J767" s="580"/>
      <c r="K767" s="580"/>
      <c r="L767" s="580"/>
      <c r="M767" s="103"/>
      <c r="N767" s="103"/>
      <c r="O767" s="103"/>
      <c r="P767" s="103"/>
      <c r="Q767" s="103"/>
      <c r="R767" s="103"/>
      <c r="S767" s="103"/>
      <c r="T767" s="103"/>
      <c r="U767" s="103"/>
      <c r="V767" s="103"/>
      <c r="W767" s="103"/>
      <c r="X767" s="103"/>
      <c r="Y767" s="103"/>
      <c r="Z767" s="103"/>
      <c r="AA767" s="103"/>
      <c r="AB767" s="103"/>
      <c r="AC767" s="103"/>
      <c r="AD767" s="103"/>
      <c r="AE767" s="2"/>
      <c r="AF767" s="169"/>
      <c r="AH767" s="522">
        <f t="shared" si="254"/>
        <v>0</v>
      </c>
      <c r="AI767" s="522"/>
      <c r="AJ767" s="522">
        <f t="shared" si="255"/>
        <v>0</v>
      </c>
      <c r="AK767" s="522"/>
      <c r="AL767" s="524">
        <f t="shared" si="256"/>
        <v>0</v>
      </c>
      <c r="AM767" s="526"/>
      <c r="AN767" s="522">
        <f t="shared" si="257"/>
        <v>0</v>
      </c>
      <c r="AO767" s="522"/>
      <c r="AP767" s="711"/>
      <c r="AQ767" s="522">
        <f t="shared" si="258"/>
        <v>0</v>
      </c>
      <c r="AR767" s="522"/>
      <c r="AS767" s="522">
        <f t="shared" si="259"/>
        <v>0</v>
      </c>
      <c r="AT767" s="522"/>
      <c r="AU767" s="524">
        <f t="shared" si="260"/>
        <v>0</v>
      </c>
      <c r="AV767" s="526"/>
      <c r="AW767" s="522">
        <f t="shared" si="261"/>
        <v>0</v>
      </c>
      <c r="AX767" s="522"/>
    </row>
    <row r="768" spans="1:171" s="38" customFormat="1" ht="15" customHeight="1">
      <c r="A768" s="17"/>
      <c r="B768" s="17"/>
      <c r="C768" s="48" t="s">
        <v>5002</v>
      </c>
      <c r="D768" s="580" t="str">
        <f>IF(CNGE_2024_M3_Secc1!D356="","",CNGE_2024_M3_Secc1!D356)</f>
        <v/>
      </c>
      <c r="E768" s="580"/>
      <c r="F768" s="580"/>
      <c r="G768" s="580"/>
      <c r="H768" s="580"/>
      <c r="I768" s="580"/>
      <c r="J768" s="580"/>
      <c r="K768" s="580"/>
      <c r="L768" s="580"/>
      <c r="M768" s="103"/>
      <c r="N768" s="103"/>
      <c r="O768" s="103"/>
      <c r="P768" s="103"/>
      <c r="Q768" s="103"/>
      <c r="R768" s="103"/>
      <c r="S768" s="103"/>
      <c r="T768" s="103"/>
      <c r="U768" s="103"/>
      <c r="V768" s="103"/>
      <c r="W768" s="103"/>
      <c r="X768" s="103"/>
      <c r="Y768" s="103"/>
      <c r="Z768" s="103"/>
      <c r="AA768" s="103"/>
      <c r="AB768" s="103"/>
      <c r="AC768" s="103"/>
      <c r="AD768" s="103"/>
      <c r="AE768" s="2"/>
      <c r="AF768" s="169"/>
      <c r="AH768" s="522">
        <f t="shared" si="254"/>
        <v>0</v>
      </c>
      <c r="AI768" s="522"/>
      <c r="AJ768" s="522">
        <f t="shared" si="255"/>
        <v>0</v>
      </c>
      <c r="AK768" s="522"/>
      <c r="AL768" s="524">
        <f t="shared" si="256"/>
        <v>0</v>
      </c>
      <c r="AM768" s="526"/>
      <c r="AN768" s="522">
        <f t="shared" si="257"/>
        <v>0</v>
      </c>
      <c r="AO768" s="522"/>
      <c r="AP768" s="711"/>
      <c r="AQ768" s="522">
        <f t="shared" si="258"/>
        <v>0</v>
      </c>
      <c r="AR768" s="522"/>
      <c r="AS768" s="522">
        <f t="shared" si="259"/>
        <v>0</v>
      </c>
      <c r="AT768" s="522"/>
      <c r="AU768" s="524">
        <f t="shared" si="260"/>
        <v>0</v>
      </c>
      <c r="AV768" s="526"/>
      <c r="AW768" s="522">
        <f t="shared" si="261"/>
        <v>0</v>
      </c>
      <c r="AX768" s="522"/>
    </row>
    <row r="769" spans="1:50" s="38" customFormat="1" ht="15" customHeight="1">
      <c r="A769" s="17"/>
      <c r="B769" s="17"/>
      <c r="C769" s="48" t="s">
        <v>5004</v>
      </c>
      <c r="D769" s="580" t="str">
        <f>IF(CNGE_2024_M3_Secc1!D357="","",CNGE_2024_M3_Secc1!D357)</f>
        <v/>
      </c>
      <c r="E769" s="580"/>
      <c r="F769" s="580"/>
      <c r="G769" s="580"/>
      <c r="H769" s="580"/>
      <c r="I769" s="580"/>
      <c r="J769" s="580"/>
      <c r="K769" s="580"/>
      <c r="L769" s="580"/>
      <c r="M769" s="103"/>
      <c r="N769" s="103"/>
      <c r="O769" s="103"/>
      <c r="P769" s="103"/>
      <c r="Q769" s="103"/>
      <c r="R769" s="103"/>
      <c r="S769" s="103"/>
      <c r="T769" s="103"/>
      <c r="U769" s="103"/>
      <c r="V769" s="103"/>
      <c r="W769" s="103"/>
      <c r="X769" s="103"/>
      <c r="Y769" s="103"/>
      <c r="Z769" s="103"/>
      <c r="AA769" s="103"/>
      <c r="AB769" s="103"/>
      <c r="AC769" s="103"/>
      <c r="AD769" s="103"/>
      <c r="AE769" s="2"/>
      <c r="AF769" s="169"/>
      <c r="AH769" s="522">
        <f t="shared" si="254"/>
        <v>0</v>
      </c>
      <c r="AI769" s="522"/>
      <c r="AJ769" s="522">
        <f t="shared" si="255"/>
        <v>0</v>
      </c>
      <c r="AK769" s="522"/>
      <c r="AL769" s="524">
        <f t="shared" si="256"/>
        <v>0</v>
      </c>
      <c r="AM769" s="526"/>
      <c r="AN769" s="522">
        <f t="shared" si="257"/>
        <v>0</v>
      </c>
      <c r="AO769" s="522"/>
      <c r="AP769" s="711"/>
      <c r="AQ769" s="522">
        <f t="shared" si="258"/>
        <v>0</v>
      </c>
      <c r="AR769" s="522"/>
      <c r="AS769" s="522">
        <f t="shared" si="259"/>
        <v>0</v>
      </c>
      <c r="AT769" s="522"/>
      <c r="AU769" s="524">
        <f t="shared" si="260"/>
        <v>0</v>
      </c>
      <c r="AV769" s="526"/>
      <c r="AW769" s="522">
        <f t="shared" si="261"/>
        <v>0</v>
      </c>
      <c r="AX769" s="522"/>
    </row>
    <row r="770" spans="1:50" s="38" customFormat="1" ht="15" customHeight="1">
      <c r="A770" s="17"/>
      <c r="B770" s="17"/>
      <c r="C770" s="48" t="s">
        <v>5006</v>
      </c>
      <c r="D770" s="580" t="str">
        <f>IF(CNGE_2024_M3_Secc1!D358="","",CNGE_2024_M3_Secc1!D358)</f>
        <v/>
      </c>
      <c r="E770" s="580"/>
      <c r="F770" s="580"/>
      <c r="G770" s="580"/>
      <c r="H770" s="580"/>
      <c r="I770" s="580"/>
      <c r="J770" s="580"/>
      <c r="K770" s="580"/>
      <c r="L770" s="580"/>
      <c r="M770" s="103"/>
      <c r="N770" s="103"/>
      <c r="O770" s="103"/>
      <c r="P770" s="103"/>
      <c r="Q770" s="103"/>
      <c r="R770" s="103"/>
      <c r="S770" s="103"/>
      <c r="T770" s="103"/>
      <c r="U770" s="103"/>
      <c r="V770" s="103"/>
      <c r="W770" s="103"/>
      <c r="X770" s="103"/>
      <c r="Y770" s="103"/>
      <c r="Z770" s="103"/>
      <c r="AA770" s="103"/>
      <c r="AB770" s="103"/>
      <c r="AC770" s="103"/>
      <c r="AD770" s="103"/>
      <c r="AE770" s="2"/>
      <c r="AF770" s="169"/>
      <c r="AH770" s="522">
        <f t="shared" si="254"/>
        <v>0</v>
      </c>
      <c r="AI770" s="522"/>
      <c r="AJ770" s="522">
        <f t="shared" si="255"/>
        <v>0</v>
      </c>
      <c r="AK770" s="522"/>
      <c r="AL770" s="524">
        <f t="shared" si="256"/>
        <v>0</v>
      </c>
      <c r="AM770" s="526"/>
      <c r="AN770" s="522">
        <f t="shared" si="257"/>
        <v>0</v>
      </c>
      <c r="AO770" s="522"/>
      <c r="AP770" s="711"/>
      <c r="AQ770" s="522">
        <f t="shared" si="258"/>
        <v>0</v>
      </c>
      <c r="AR770" s="522"/>
      <c r="AS770" s="522">
        <f t="shared" si="259"/>
        <v>0</v>
      </c>
      <c r="AT770" s="522"/>
      <c r="AU770" s="524">
        <f t="shared" si="260"/>
        <v>0</v>
      </c>
      <c r="AV770" s="526"/>
      <c r="AW770" s="522">
        <f t="shared" si="261"/>
        <v>0</v>
      </c>
      <c r="AX770" s="522"/>
    </row>
    <row r="771" spans="1:50" s="38" customFormat="1" ht="15" customHeight="1">
      <c r="A771" s="17"/>
      <c r="B771" s="17"/>
      <c r="C771" s="48" t="s">
        <v>5008</v>
      </c>
      <c r="D771" s="580" t="str">
        <f>IF(CNGE_2024_M3_Secc1!D359="","",CNGE_2024_M3_Secc1!D359)</f>
        <v/>
      </c>
      <c r="E771" s="580"/>
      <c r="F771" s="580"/>
      <c r="G771" s="580"/>
      <c r="H771" s="580"/>
      <c r="I771" s="580"/>
      <c r="J771" s="580"/>
      <c r="K771" s="580"/>
      <c r="L771" s="580"/>
      <c r="M771" s="103"/>
      <c r="N771" s="103"/>
      <c r="O771" s="103"/>
      <c r="P771" s="103"/>
      <c r="Q771" s="103"/>
      <c r="R771" s="103"/>
      <c r="S771" s="103"/>
      <c r="T771" s="103"/>
      <c r="U771" s="103"/>
      <c r="V771" s="103"/>
      <c r="W771" s="103"/>
      <c r="X771" s="103"/>
      <c r="Y771" s="103"/>
      <c r="Z771" s="103"/>
      <c r="AA771" s="103"/>
      <c r="AB771" s="103"/>
      <c r="AC771" s="103"/>
      <c r="AD771" s="103"/>
      <c r="AE771" s="2"/>
      <c r="AF771" s="169"/>
      <c r="AH771" s="522">
        <f t="shared" si="254"/>
        <v>0</v>
      </c>
      <c r="AI771" s="522"/>
      <c r="AJ771" s="522">
        <f t="shared" si="255"/>
        <v>0</v>
      </c>
      <c r="AK771" s="522"/>
      <c r="AL771" s="524">
        <f t="shared" si="256"/>
        <v>0</v>
      </c>
      <c r="AM771" s="526"/>
      <c r="AN771" s="522">
        <f t="shared" si="257"/>
        <v>0</v>
      </c>
      <c r="AO771" s="522"/>
      <c r="AP771" s="711"/>
      <c r="AQ771" s="522">
        <f t="shared" si="258"/>
        <v>0</v>
      </c>
      <c r="AR771" s="522"/>
      <c r="AS771" s="522">
        <f t="shared" si="259"/>
        <v>0</v>
      </c>
      <c r="AT771" s="522"/>
      <c r="AU771" s="524">
        <f t="shared" si="260"/>
        <v>0</v>
      </c>
      <c r="AV771" s="526"/>
      <c r="AW771" s="522">
        <f t="shared" si="261"/>
        <v>0</v>
      </c>
      <c r="AX771" s="522"/>
    </row>
    <row r="772" spans="1:50" s="38" customFormat="1" ht="15" customHeight="1">
      <c r="A772" s="17"/>
      <c r="B772" s="17"/>
      <c r="C772" s="48" t="s">
        <v>5009</v>
      </c>
      <c r="D772" s="580" t="str">
        <f>IF(CNGE_2024_M3_Secc1!D360="","",CNGE_2024_M3_Secc1!D360)</f>
        <v/>
      </c>
      <c r="E772" s="580"/>
      <c r="F772" s="580"/>
      <c r="G772" s="580"/>
      <c r="H772" s="580"/>
      <c r="I772" s="580"/>
      <c r="J772" s="580"/>
      <c r="K772" s="580"/>
      <c r="L772" s="580"/>
      <c r="M772" s="103"/>
      <c r="N772" s="103"/>
      <c r="O772" s="103"/>
      <c r="P772" s="103"/>
      <c r="Q772" s="103"/>
      <c r="R772" s="103"/>
      <c r="S772" s="103"/>
      <c r="T772" s="103"/>
      <c r="U772" s="103"/>
      <c r="V772" s="103"/>
      <c r="W772" s="103"/>
      <c r="X772" s="103"/>
      <c r="Y772" s="103"/>
      <c r="Z772" s="103"/>
      <c r="AA772" s="103"/>
      <c r="AB772" s="103"/>
      <c r="AC772" s="103"/>
      <c r="AD772" s="103"/>
      <c r="AE772" s="2"/>
      <c r="AF772" s="169"/>
      <c r="AH772" s="522">
        <f t="shared" si="254"/>
        <v>0</v>
      </c>
      <c r="AI772" s="522"/>
      <c r="AJ772" s="522">
        <f t="shared" si="255"/>
        <v>0</v>
      </c>
      <c r="AK772" s="522"/>
      <c r="AL772" s="524">
        <f t="shared" si="256"/>
        <v>0</v>
      </c>
      <c r="AM772" s="526"/>
      <c r="AN772" s="522">
        <f t="shared" si="257"/>
        <v>0</v>
      </c>
      <c r="AO772" s="522"/>
      <c r="AP772" s="711"/>
      <c r="AQ772" s="522">
        <f t="shared" si="258"/>
        <v>0</v>
      </c>
      <c r="AR772" s="522"/>
      <c r="AS772" s="522">
        <f t="shared" si="259"/>
        <v>0</v>
      </c>
      <c r="AT772" s="522"/>
      <c r="AU772" s="524">
        <f t="shared" si="260"/>
        <v>0</v>
      </c>
      <c r="AV772" s="526"/>
      <c r="AW772" s="522">
        <f t="shared" si="261"/>
        <v>0</v>
      </c>
      <c r="AX772" s="522"/>
    </row>
    <row r="773" spans="1:50" s="38" customFormat="1" ht="15" customHeight="1">
      <c r="A773" s="17"/>
      <c r="B773" s="17"/>
      <c r="C773" s="48" t="s">
        <v>5011</v>
      </c>
      <c r="D773" s="580" t="str">
        <f>IF(CNGE_2024_M3_Secc1!D361="","",CNGE_2024_M3_Secc1!D361)</f>
        <v/>
      </c>
      <c r="E773" s="580"/>
      <c r="F773" s="580"/>
      <c r="G773" s="580"/>
      <c r="H773" s="580"/>
      <c r="I773" s="580"/>
      <c r="J773" s="580"/>
      <c r="K773" s="580"/>
      <c r="L773" s="580"/>
      <c r="M773" s="103"/>
      <c r="N773" s="103"/>
      <c r="O773" s="103"/>
      <c r="P773" s="103"/>
      <c r="Q773" s="103"/>
      <c r="R773" s="103"/>
      <c r="S773" s="103"/>
      <c r="T773" s="103"/>
      <c r="U773" s="103"/>
      <c r="V773" s="103"/>
      <c r="W773" s="103"/>
      <c r="X773" s="103"/>
      <c r="Y773" s="103"/>
      <c r="Z773" s="103"/>
      <c r="AA773" s="103"/>
      <c r="AB773" s="103"/>
      <c r="AC773" s="103"/>
      <c r="AD773" s="103"/>
      <c r="AE773" s="2"/>
      <c r="AF773" s="169"/>
      <c r="AH773" s="522">
        <f t="shared" si="254"/>
        <v>0</v>
      </c>
      <c r="AI773" s="522"/>
      <c r="AJ773" s="522">
        <f t="shared" si="255"/>
        <v>0</v>
      </c>
      <c r="AK773" s="522"/>
      <c r="AL773" s="524">
        <f t="shared" si="256"/>
        <v>0</v>
      </c>
      <c r="AM773" s="526"/>
      <c r="AN773" s="522">
        <f t="shared" si="257"/>
        <v>0</v>
      </c>
      <c r="AO773" s="522"/>
      <c r="AP773" s="711"/>
      <c r="AQ773" s="522">
        <f t="shared" si="258"/>
        <v>0</v>
      </c>
      <c r="AR773" s="522"/>
      <c r="AS773" s="522">
        <f t="shared" si="259"/>
        <v>0</v>
      </c>
      <c r="AT773" s="522"/>
      <c r="AU773" s="524">
        <f t="shared" si="260"/>
        <v>0</v>
      </c>
      <c r="AV773" s="526"/>
      <c r="AW773" s="522">
        <f t="shared" si="261"/>
        <v>0</v>
      </c>
      <c r="AX773" s="522"/>
    </row>
    <row r="774" spans="1:50" s="38" customFormat="1" ht="15" customHeight="1">
      <c r="A774" s="17"/>
      <c r="B774" s="17"/>
      <c r="C774" s="48" t="s">
        <v>5012</v>
      </c>
      <c r="D774" s="580" t="str">
        <f>IF(CNGE_2024_M3_Secc1!D362="","",CNGE_2024_M3_Secc1!D362)</f>
        <v/>
      </c>
      <c r="E774" s="580"/>
      <c r="F774" s="580"/>
      <c r="G774" s="580"/>
      <c r="H774" s="580"/>
      <c r="I774" s="580"/>
      <c r="J774" s="580"/>
      <c r="K774" s="580"/>
      <c r="L774" s="580"/>
      <c r="M774" s="103"/>
      <c r="N774" s="103"/>
      <c r="O774" s="103"/>
      <c r="P774" s="103"/>
      <c r="Q774" s="103"/>
      <c r="R774" s="103"/>
      <c r="S774" s="103"/>
      <c r="T774" s="103"/>
      <c r="U774" s="103"/>
      <c r="V774" s="103"/>
      <c r="W774" s="103"/>
      <c r="X774" s="103"/>
      <c r="Y774" s="103"/>
      <c r="Z774" s="103"/>
      <c r="AA774" s="103"/>
      <c r="AB774" s="103"/>
      <c r="AC774" s="103"/>
      <c r="AD774" s="103"/>
      <c r="AE774" s="2"/>
      <c r="AF774" s="169"/>
      <c r="AH774" s="522">
        <f t="shared" si="254"/>
        <v>0</v>
      </c>
      <c r="AI774" s="522"/>
      <c r="AJ774" s="522">
        <f t="shared" si="255"/>
        <v>0</v>
      </c>
      <c r="AK774" s="522"/>
      <c r="AL774" s="524">
        <f t="shared" si="256"/>
        <v>0</v>
      </c>
      <c r="AM774" s="526"/>
      <c r="AN774" s="522">
        <f t="shared" si="257"/>
        <v>0</v>
      </c>
      <c r="AO774" s="522"/>
      <c r="AP774" s="711"/>
      <c r="AQ774" s="522">
        <f t="shared" si="258"/>
        <v>0</v>
      </c>
      <c r="AR774" s="522"/>
      <c r="AS774" s="522">
        <f t="shared" si="259"/>
        <v>0</v>
      </c>
      <c r="AT774" s="522"/>
      <c r="AU774" s="524">
        <f t="shared" si="260"/>
        <v>0</v>
      </c>
      <c r="AV774" s="526"/>
      <c r="AW774" s="522">
        <f t="shared" si="261"/>
        <v>0</v>
      </c>
      <c r="AX774" s="522"/>
    </row>
    <row r="775" spans="1:50" s="38" customFormat="1" ht="15" customHeight="1">
      <c r="A775" s="17"/>
      <c r="B775" s="17"/>
      <c r="C775" s="48" t="s">
        <v>5013</v>
      </c>
      <c r="D775" s="580" t="str">
        <f>IF(CNGE_2024_M3_Secc1!D363="","",CNGE_2024_M3_Secc1!D363)</f>
        <v/>
      </c>
      <c r="E775" s="580"/>
      <c r="F775" s="580"/>
      <c r="G775" s="580"/>
      <c r="H775" s="580"/>
      <c r="I775" s="580"/>
      <c r="J775" s="580"/>
      <c r="K775" s="580"/>
      <c r="L775" s="580"/>
      <c r="M775" s="103"/>
      <c r="N775" s="103"/>
      <c r="O775" s="103"/>
      <c r="P775" s="103"/>
      <c r="Q775" s="103"/>
      <c r="R775" s="103"/>
      <c r="S775" s="103"/>
      <c r="T775" s="103"/>
      <c r="U775" s="103"/>
      <c r="V775" s="103"/>
      <c r="W775" s="103"/>
      <c r="X775" s="103"/>
      <c r="Y775" s="103"/>
      <c r="Z775" s="103"/>
      <c r="AA775" s="103"/>
      <c r="AB775" s="103"/>
      <c r="AC775" s="103"/>
      <c r="AD775" s="103"/>
      <c r="AE775" s="2"/>
      <c r="AF775" s="169"/>
      <c r="AH775" s="522">
        <f t="shared" si="254"/>
        <v>0</v>
      </c>
      <c r="AI775" s="522"/>
      <c r="AJ775" s="522">
        <f t="shared" si="255"/>
        <v>0</v>
      </c>
      <c r="AK775" s="522"/>
      <c r="AL775" s="524">
        <f t="shared" si="256"/>
        <v>0</v>
      </c>
      <c r="AM775" s="526"/>
      <c r="AN775" s="522">
        <f t="shared" si="257"/>
        <v>0</v>
      </c>
      <c r="AO775" s="522"/>
      <c r="AP775" s="711"/>
      <c r="AQ775" s="522">
        <f t="shared" si="258"/>
        <v>0</v>
      </c>
      <c r="AR775" s="522"/>
      <c r="AS775" s="522">
        <f t="shared" si="259"/>
        <v>0</v>
      </c>
      <c r="AT775" s="522"/>
      <c r="AU775" s="524">
        <f t="shared" si="260"/>
        <v>0</v>
      </c>
      <c r="AV775" s="526"/>
      <c r="AW775" s="522">
        <f t="shared" si="261"/>
        <v>0</v>
      </c>
      <c r="AX775" s="522"/>
    </row>
    <row r="776" spans="1:50" s="38" customFormat="1" ht="15" customHeight="1">
      <c r="A776" s="17"/>
      <c r="B776" s="17"/>
      <c r="C776" s="48" t="s">
        <v>5014</v>
      </c>
      <c r="D776" s="580" t="str">
        <f>IF(CNGE_2024_M3_Secc1!D364="","",CNGE_2024_M3_Secc1!D364)</f>
        <v/>
      </c>
      <c r="E776" s="580"/>
      <c r="F776" s="580"/>
      <c r="G776" s="580"/>
      <c r="H776" s="580"/>
      <c r="I776" s="580"/>
      <c r="J776" s="580"/>
      <c r="K776" s="580"/>
      <c r="L776" s="580"/>
      <c r="M776" s="103"/>
      <c r="N776" s="103"/>
      <c r="O776" s="103"/>
      <c r="P776" s="103"/>
      <c r="Q776" s="103"/>
      <c r="R776" s="103"/>
      <c r="S776" s="103"/>
      <c r="T776" s="103"/>
      <c r="U776" s="103"/>
      <c r="V776" s="103"/>
      <c r="W776" s="103"/>
      <c r="X776" s="103"/>
      <c r="Y776" s="103"/>
      <c r="Z776" s="103"/>
      <c r="AA776" s="103"/>
      <c r="AB776" s="103"/>
      <c r="AC776" s="103"/>
      <c r="AD776" s="103"/>
      <c r="AE776" s="2"/>
      <c r="AF776" s="169"/>
      <c r="AH776" s="522">
        <f t="shared" si="254"/>
        <v>0</v>
      </c>
      <c r="AI776" s="522"/>
      <c r="AJ776" s="522">
        <f t="shared" si="255"/>
        <v>0</v>
      </c>
      <c r="AK776" s="522"/>
      <c r="AL776" s="524">
        <f t="shared" si="256"/>
        <v>0</v>
      </c>
      <c r="AM776" s="526"/>
      <c r="AN776" s="522">
        <f t="shared" si="257"/>
        <v>0</v>
      </c>
      <c r="AO776" s="522"/>
      <c r="AP776" s="711"/>
      <c r="AQ776" s="522">
        <f t="shared" si="258"/>
        <v>0</v>
      </c>
      <c r="AR776" s="522"/>
      <c r="AS776" s="522">
        <f t="shared" si="259"/>
        <v>0</v>
      </c>
      <c r="AT776" s="522"/>
      <c r="AU776" s="524">
        <f t="shared" si="260"/>
        <v>0</v>
      </c>
      <c r="AV776" s="526"/>
      <c r="AW776" s="522">
        <f t="shared" si="261"/>
        <v>0</v>
      </c>
      <c r="AX776" s="522"/>
    </row>
    <row r="777" spans="1:50" s="38" customFormat="1" ht="15" customHeight="1">
      <c r="A777" s="17"/>
      <c r="B777" s="17"/>
      <c r="C777" s="48" t="s">
        <v>5015</v>
      </c>
      <c r="D777" s="580" t="str">
        <f>IF(CNGE_2024_M3_Secc1!D365="","",CNGE_2024_M3_Secc1!D365)</f>
        <v/>
      </c>
      <c r="E777" s="580"/>
      <c r="F777" s="580"/>
      <c r="G777" s="580"/>
      <c r="H777" s="580"/>
      <c r="I777" s="580"/>
      <c r="J777" s="580"/>
      <c r="K777" s="580"/>
      <c r="L777" s="580"/>
      <c r="M777" s="103"/>
      <c r="N777" s="103"/>
      <c r="O777" s="103"/>
      <c r="P777" s="103"/>
      <c r="Q777" s="103"/>
      <c r="R777" s="103"/>
      <c r="S777" s="103"/>
      <c r="T777" s="103"/>
      <c r="U777" s="103"/>
      <c r="V777" s="103"/>
      <c r="W777" s="103"/>
      <c r="X777" s="103"/>
      <c r="Y777" s="103"/>
      <c r="Z777" s="103"/>
      <c r="AA777" s="103"/>
      <c r="AB777" s="103"/>
      <c r="AC777" s="103"/>
      <c r="AD777" s="103"/>
      <c r="AE777" s="2"/>
      <c r="AF777" s="169"/>
      <c r="AH777" s="522">
        <f t="shared" si="254"/>
        <v>0</v>
      </c>
      <c r="AI777" s="522"/>
      <c r="AJ777" s="522">
        <f t="shared" si="255"/>
        <v>0</v>
      </c>
      <c r="AK777" s="522"/>
      <c r="AL777" s="524">
        <f t="shared" si="256"/>
        <v>0</v>
      </c>
      <c r="AM777" s="526"/>
      <c r="AN777" s="522">
        <f t="shared" si="257"/>
        <v>0</v>
      </c>
      <c r="AO777" s="522"/>
      <c r="AP777" s="711"/>
      <c r="AQ777" s="522">
        <f t="shared" si="258"/>
        <v>0</v>
      </c>
      <c r="AR777" s="522"/>
      <c r="AS777" s="522">
        <f t="shared" si="259"/>
        <v>0</v>
      </c>
      <c r="AT777" s="522"/>
      <c r="AU777" s="524">
        <f t="shared" si="260"/>
        <v>0</v>
      </c>
      <c r="AV777" s="526"/>
      <c r="AW777" s="522">
        <f t="shared" si="261"/>
        <v>0</v>
      </c>
      <c r="AX777" s="522"/>
    </row>
    <row r="778" spans="1:50" s="38" customFormat="1" ht="15" customHeight="1">
      <c r="A778" s="17"/>
      <c r="B778" s="17"/>
      <c r="C778" s="48" t="s">
        <v>5016</v>
      </c>
      <c r="D778" s="580" t="str">
        <f>IF(CNGE_2024_M3_Secc1!D366="","",CNGE_2024_M3_Secc1!D366)</f>
        <v/>
      </c>
      <c r="E778" s="580"/>
      <c r="F778" s="580"/>
      <c r="G778" s="580"/>
      <c r="H778" s="580"/>
      <c r="I778" s="580"/>
      <c r="J778" s="580"/>
      <c r="K778" s="580"/>
      <c r="L778" s="580"/>
      <c r="M778" s="103"/>
      <c r="N778" s="103"/>
      <c r="O778" s="103"/>
      <c r="P778" s="103"/>
      <c r="Q778" s="103"/>
      <c r="R778" s="103"/>
      <c r="S778" s="103"/>
      <c r="T778" s="103"/>
      <c r="U778" s="103"/>
      <c r="V778" s="103"/>
      <c r="W778" s="103"/>
      <c r="X778" s="103"/>
      <c r="Y778" s="103"/>
      <c r="Z778" s="103"/>
      <c r="AA778" s="103"/>
      <c r="AB778" s="103"/>
      <c r="AC778" s="103"/>
      <c r="AD778" s="103"/>
      <c r="AE778" s="2"/>
      <c r="AF778" s="169"/>
      <c r="AH778" s="522">
        <f t="shared" si="254"/>
        <v>0</v>
      </c>
      <c r="AI778" s="522"/>
      <c r="AJ778" s="522">
        <f t="shared" si="255"/>
        <v>0</v>
      </c>
      <c r="AK778" s="522"/>
      <c r="AL778" s="524">
        <f t="shared" si="256"/>
        <v>0</v>
      </c>
      <c r="AM778" s="526"/>
      <c r="AN778" s="522">
        <f t="shared" si="257"/>
        <v>0</v>
      </c>
      <c r="AO778" s="522"/>
      <c r="AP778" s="711"/>
      <c r="AQ778" s="522">
        <f t="shared" si="258"/>
        <v>0</v>
      </c>
      <c r="AR778" s="522"/>
      <c r="AS778" s="522">
        <f t="shared" si="259"/>
        <v>0</v>
      </c>
      <c r="AT778" s="522"/>
      <c r="AU778" s="524">
        <f t="shared" si="260"/>
        <v>0</v>
      </c>
      <c r="AV778" s="526"/>
      <c r="AW778" s="522">
        <f t="shared" si="261"/>
        <v>0</v>
      </c>
      <c r="AX778" s="522"/>
    </row>
    <row r="779" spans="1:50" s="38" customFormat="1" ht="15" customHeight="1">
      <c r="A779" s="17"/>
      <c r="B779" s="17"/>
      <c r="C779" s="48" t="s">
        <v>5017</v>
      </c>
      <c r="D779" s="580" t="str">
        <f>IF(CNGE_2024_M3_Secc1!D367="","",CNGE_2024_M3_Secc1!D367)</f>
        <v/>
      </c>
      <c r="E779" s="580"/>
      <c r="F779" s="580"/>
      <c r="G779" s="580"/>
      <c r="H779" s="580"/>
      <c r="I779" s="580"/>
      <c r="J779" s="580"/>
      <c r="K779" s="580"/>
      <c r="L779" s="580"/>
      <c r="M779" s="103"/>
      <c r="N779" s="103"/>
      <c r="O779" s="103"/>
      <c r="P779" s="103"/>
      <c r="Q779" s="103"/>
      <c r="R779" s="103"/>
      <c r="S779" s="103"/>
      <c r="T779" s="103"/>
      <c r="U779" s="103"/>
      <c r="V779" s="103"/>
      <c r="W779" s="103"/>
      <c r="X779" s="103"/>
      <c r="Y779" s="103"/>
      <c r="Z779" s="103"/>
      <c r="AA779" s="103"/>
      <c r="AB779" s="103"/>
      <c r="AC779" s="103"/>
      <c r="AD779" s="103"/>
      <c r="AE779" s="2"/>
      <c r="AF779" s="169"/>
      <c r="AH779" s="522">
        <f t="shared" si="254"/>
        <v>0</v>
      </c>
      <c r="AI779" s="522"/>
      <c r="AJ779" s="522">
        <f t="shared" si="255"/>
        <v>0</v>
      </c>
      <c r="AK779" s="522"/>
      <c r="AL779" s="524">
        <f t="shared" si="256"/>
        <v>0</v>
      </c>
      <c r="AM779" s="526"/>
      <c r="AN779" s="522">
        <f t="shared" si="257"/>
        <v>0</v>
      </c>
      <c r="AO779" s="522"/>
      <c r="AP779" s="711"/>
      <c r="AQ779" s="522">
        <f t="shared" si="258"/>
        <v>0</v>
      </c>
      <c r="AR779" s="522"/>
      <c r="AS779" s="522">
        <f t="shared" si="259"/>
        <v>0</v>
      </c>
      <c r="AT779" s="522"/>
      <c r="AU779" s="524">
        <f t="shared" si="260"/>
        <v>0</v>
      </c>
      <c r="AV779" s="526"/>
      <c r="AW779" s="522">
        <f t="shared" si="261"/>
        <v>0</v>
      </c>
      <c r="AX779" s="522"/>
    </row>
    <row r="780" spans="1:50" s="38" customFormat="1" ht="15" customHeight="1">
      <c r="A780" s="17"/>
      <c r="B780" s="17"/>
      <c r="C780" s="48" t="s">
        <v>5018</v>
      </c>
      <c r="D780" s="580" t="str">
        <f>IF(CNGE_2024_M3_Secc1!D368="","",CNGE_2024_M3_Secc1!D368)</f>
        <v/>
      </c>
      <c r="E780" s="580"/>
      <c r="F780" s="580"/>
      <c r="G780" s="580"/>
      <c r="H780" s="580"/>
      <c r="I780" s="580"/>
      <c r="J780" s="580"/>
      <c r="K780" s="580"/>
      <c r="L780" s="580"/>
      <c r="M780" s="103"/>
      <c r="N780" s="103"/>
      <c r="O780" s="103"/>
      <c r="P780" s="103"/>
      <c r="Q780" s="103"/>
      <c r="R780" s="103"/>
      <c r="S780" s="103"/>
      <c r="T780" s="103"/>
      <c r="U780" s="103"/>
      <c r="V780" s="103"/>
      <c r="W780" s="103"/>
      <c r="X780" s="103"/>
      <c r="Y780" s="103"/>
      <c r="Z780" s="103"/>
      <c r="AA780" s="103"/>
      <c r="AB780" s="103"/>
      <c r="AC780" s="103"/>
      <c r="AD780" s="103"/>
      <c r="AE780" s="2"/>
      <c r="AF780" s="169"/>
      <c r="AH780" s="522">
        <f t="shared" si="254"/>
        <v>0</v>
      </c>
      <c r="AI780" s="522"/>
      <c r="AJ780" s="522">
        <f t="shared" si="255"/>
        <v>0</v>
      </c>
      <c r="AK780" s="522"/>
      <c r="AL780" s="524">
        <f t="shared" si="256"/>
        <v>0</v>
      </c>
      <c r="AM780" s="526"/>
      <c r="AN780" s="522">
        <f t="shared" si="257"/>
        <v>0</v>
      </c>
      <c r="AO780" s="522"/>
      <c r="AP780" s="711"/>
      <c r="AQ780" s="522">
        <f t="shared" si="258"/>
        <v>0</v>
      </c>
      <c r="AR780" s="522"/>
      <c r="AS780" s="522">
        <f t="shared" si="259"/>
        <v>0</v>
      </c>
      <c r="AT780" s="522"/>
      <c r="AU780" s="524">
        <f t="shared" si="260"/>
        <v>0</v>
      </c>
      <c r="AV780" s="526"/>
      <c r="AW780" s="522">
        <f t="shared" si="261"/>
        <v>0</v>
      </c>
      <c r="AX780" s="522"/>
    </row>
    <row r="781" spans="1:50" s="38" customFormat="1" ht="15" customHeight="1">
      <c r="A781" s="17"/>
      <c r="B781" s="17"/>
      <c r="C781" s="48" t="s">
        <v>5019</v>
      </c>
      <c r="D781" s="580" t="str">
        <f>IF(CNGE_2024_M3_Secc1!D369="","",CNGE_2024_M3_Secc1!D369)</f>
        <v/>
      </c>
      <c r="E781" s="580"/>
      <c r="F781" s="580"/>
      <c r="G781" s="580"/>
      <c r="H781" s="580"/>
      <c r="I781" s="580"/>
      <c r="J781" s="580"/>
      <c r="K781" s="580"/>
      <c r="L781" s="580"/>
      <c r="M781" s="103"/>
      <c r="N781" s="103"/>
      <c r="O781" s="103"/>
      <c r="P781" s="103"/>
      <c r="Q781" s="103"/>
      <c r="R781" s="103"/>
      <c r="S781" s="103"/>
      <c r="T781" s="103"/>
      <c r="U781" s="103"/>
      <c r="V781" s="103"/>
      <c r="W781" s="103"/>
      <c r="X781" s="103"/>
      <c r="Y781" s="103"/>
      <c r="Z781" s="103"/>
      <c r="AA781" s="103"/>
      <c r="AB781" s="103"/>
      <c r="AC781" s="103"/>
      <c r="AD781" s="103"/>
      <c r="AE781" s="2"/>
      <c r="AF781" s="169"/>
      <c r="AH781" s="522">
        <f t="shared" si="254"/>
        <v>0</v>
      </c>
      <c r="AI781" s="522"/>
      <c r="AJ781" s="522">
        <f t="shared" si="255"/>
        <v>0</v>
      </c>
      <c r="AK781" s="522"/>
      <c r="AL781" s="524">
        <f t="shared" si="256"/>
        <v>0</v>
      </c>
      <c r="AM781" s="526"/>
      <c r="AN781" s="522">
        <f t="shared" si="257"/>
        <v>0</v>
      </c>
      <c r="AO781" s="522"/>
      <c r="AP781" s="711"/>
      <c r="AQ781" s="522">
        <f t="shared" si="258"/>
        <v>0</v>
      </c>
      <c r="AR781" s="522"/>
      <c r="AS781" s="522">
        <f t="shared" si="259"/>
        <v>0</v>
      </c>
      <c r="AT781" s="522"/>
      <c r="AU781" s="524">
        <f t="shared" si="260"/>
        <v>0</v>
      </c>
      <c r="AV781" s="526"/>
      <c r="AW781" s="522">
        <f t="shared" si="261"/>
        <v>0</v>
      </c>
      <c r="AX781" s="522"/>
    </row>
    <row r="782" spans="1:50" s="38" customFormat="1" ht="15" customHeight="1">
      <c r="A782" s="17"/>
      <c r="B782" s="17"/>
      <c r="C782" s="48" t="s">
        <v>5020</v>
      </c>
      <c r="D782" s="580" t="str">
        <f>IF(CNGE_2024_M3_Secc1!D370="","",CNGE_2024_M3_Secc1!D370)</f>
        <v/>
      </c>
      <c r="E782" s="580"/>
      <c r="F782" s="580"/>
      <c r="G782" s="580"/>
      <c r="H782" s="580"/>
      <c r="I782" s="580"/>
      <c r="J782" s="580"/>
      <c r="K782" s="580"/>
      <c r="L782" s="580"/>
      <c r="M782" s="103"/>
      <c r="N782" s="103"/>
      <c r="O782" s="103"/>
      <c r="P782" s="103"/>
      <c r="Q782" s="103"/>
      <c r="R782" s="103"/>
      <c r="S782" s="103"/>
      <c r="T782" s="103"/>
      <c r="U782" s="103"/>
      <c r="V782" s="103"/>
      <c r="W782" s="103"/>
      <c r="X782" s="103"/>
      <c r="Y782" s="103"/>
      <c r="Z782" s="103"/>
      <c r="AA782" s="103"/>
      <c r="AB782" s="103"/>
      <c r="AC782" s="103"/>
      <c r="AD782" s="103"/>
      <c r="AE782" s="2"/>
      <c r="AF782" s="169"/>
      <c r="AH782" s="522">
        <f t="shared" si="254"/>
        <v>0</v>
      </c>
      <c r="AI782" s="522"/>
      <c r="AJ782" s="522">
        <f t="shared" si="255"/>
        <v>0</v>
      </c>
      <c r="AK782" s="522"/>
      <c r="AL782" s="524">
        <f t="shared" si="256"/>
        <v>0</v>
      </c>
      <c r="AM782" s="526"/>
      <c r="AN782" s="522">
        <f t="shared" si="257"/>
        <v>0</v>
      </c>
      <c r="AO782" s="522"/>
      <c r="AP782" s="711"/>
      <c r="AQ782" s="522">
        <f t="shared" si="258"/>
        <v>0</v>
      </c>
      <c r="AR782" s="522"/>
      <c r="AS782" s="522">
        <f t="shared" si="259"/>
        <v>0</v>
      </c>
      <c r="AT782" s="522"/>
      <c r="AU782" s="524">
        <f t="shared" si="260"/>
        <v>0</v>
      </c>
      <c r="AV782" s="526"/>
      <c r="AW782" s="522">
        <f t="shared" si="261"/>
        <v>0</v>
      </c>
      <c r="AX782" s="522"/>
    </row>
    <row r="783" spans="1:50" s="38" customFormat="1" ht="15" customHeight="1">
      <c r="A783" s="17"/>
      <c r="B783" s="17"/>
      <c r="C783" s="48" t="s">
        <v>5021</v>
      </c>
      <c r="D783" s="580" t="str">
        <f>IF(CNGE_2024_M3_Secc1!D371="","",CNGE_2024_M3_Secc1!D371)</f>
        <v/>
      </c>
      <c r="E783" s="580"/>
      <c r="F783" s="580"/>
      <c r="G783" s="580"/>
      <c r="H783" s="580"/>
      <c r="I783" s="580"/>
      <c r="J783" s="580"/>
      <c r="K783" s="580"/>
      <c r="L783" s="580"/>
      <c r="M783" s="103"/>
      <c r="N783" s="103"/>
      <c r="O783" s="103"/>
      <c r="P783" s="103"/>
      <c r="Q783" s="103"/>
      <c r="R783" s="103"/>
      <c r="S783" s="103"/>
      <c r="T783" s="103"/>
      <c r="U783" s="103"/>
      <c r="V783" s="103"/>
      <c r="W783" s="103"/>
      <c r="X783" s="103"/>
      <c r="Y783" s="103"/>
      <c r="Z783" s="103"/>
      <c r="AA783" s="103"/>
      <c r="AB783" s="103"/>
      <c r="AC783" s="103"/>
      <c r="AD783" s="103"/>
      <c r="AE783" s="2"/>
      <c r="AF783" s="169"/>
      <c r="AH783" s="522">
        <f t="shared" si="254"/>
        <v>0</v>
      </c>
      <c r="AI783" s="522"/>
      <c r="AJ783" s="522">
        <f t="shared" si="255"/>
        <v>0</v>
      </c>
      <c r="AK783" s="522"/>
      <c r="AL783" s="524">
        <f t="shared" si="256"/>
        <v>0</v>
      </c>
      <c r="AM783" s="526"/>
      <c r="AN783" s="522">
        <f t="shared" si="257"/>
        <v>0</v>
      </c>
      <c r="AO783" s="522"/>
      <c r="AP783" s="711"/>
      <c r="AQ783" s="522">
        <f t="shared" si="258"/>
        <v>0</v>
      </c>
      <c r="AR783" s="522"/>
      <c r="AS783" s="522">
        <f t="shared" si="259"/>
        <v>0</v>
      </c>
      <c r="AT783" s="522"/>
      <c r="AU783" s="524">
        <f t="shared" si="260"/>
        <v>0</v>
      </c>
      <c r="AV783" s="526"/>
      <c r="AW783" s="522">
        <f t="shared" si="261"/>
        <v>0</v>
      </c>
      <c r="AX783" s="522"/>
    </row>
    <row r="784" spans="1:50" s="38" customFormat="1" ht="15" customHeight="1">
      <c r="A784" s="17"/>
      <c r="B784" s="17"/>
      <c r="C784" s="48" t="s">
        <v>5022</v>
      </c>
      <c r="D784" s="580" t="str">
        <f>IF(CNGE_2024_M3_Secc1!D372="","",CNGE_2024_M3_Secc1!D372)</f>
        <v/>
      </c>
      <c r="E784" s="580"/>
      <c r="F784" s="580"/>
      <c r="G784" s="580"/>
      <c r="H784" s="580"/>
      <c r="I784" s="580"/>
      <c r="J784" s="580"/>
      <c r="K784" s="580"/>
      <c r="L784" s="580"/>
      <c r="M784" s="103"/>
      <c r="N784" s="103"/>
      <c r="O784" s="103"/>
      <c r="P784" s="103"/>
      <c r="Q784" s="103"/>
      <c r="R784" s="103"/>
      <c r="S784" s="103"/>
      <c r="T784" s="103"/>
      <c r="U784" s="103"/>
      <c r="V784" s="103"/>
      <c r="W784" s="103"/>
      <c r="X784" s="103"/>
      <c r="Y784" s="103"/>
      <c r="Z784" s="103"/>
      <c r="AA784" s="103"/>
      <c r="AB784" s="103"/>
      <c r="AC784" s="103"/>
      <c r="AD784" s="103"/>
      <c r="AE784" s="2"/>
      <c r="AF784" s="169"/>
      <c r="AH784" s="522">
        <f t="shared" si="254"/>
        <v>0</v>
      </c>
      <c r="AI784" s="522"/>
      <c r="AJ784" s="522">
        <f t="shared" si="255"/>
        <v>0</v>
      </c>
      <c r="AK784" s="522"/>
      <c r="AL784" s="524">
        <f t="shared" si="256"/>
        <v>0</v>
      </c>
      <c r="AM784" s="526"/>
      <c r="AN784" s="522">
        <f t="shared" si="257"/>
        <v>0</v>
      </c>
      <c r="AO784" s="522"/>
      <c r="AP784" s="711"/>
      <c r="AQ784" s="522">
        <f t="shared" si="258"/>
        <v>0</v>
      </c>
      <c r="AR784" s="522"/>
      <c r="AS784" s="522">
        <f t="shared" si="259"/>
        <v>0</v>
      </c>
      <c r="AT784" s="522"/>
      <c r="AU784" s="524">
        <f t="shared" si="260"/>
        <v>0</v>
      </c>
      <c r="AV784" s="526"/>
      <c r="AW784" s="522">
        <f t="shared" si="261"/>
        <v>0</v>
      </c>
      <c r="AX784" s="522"/>
    </row>
    <row r="785" spans="1:50" s="38" customFormat="1" ht="15" customHeight="1">
      <c r="A785" s="17"/>
      <c r="B785" s="17"/>
      <c r="C785" s="48" t="s">
        <v>5023</v>
      </c>
      <c r="D785" s="580" t="str">
        <f>IF(CNGE_2024_M3_Secc1!D373="","",CNGE_2024_M3_Secc1!D373)</f>
        <v/>
      </c>
      <c r="E785" s="580"/>
      <c r="F785" s="580"/>
      <c r="G785" s="580"/>
      <c r="H785" s="580"/>
      <c r="I785" s="580"/>
      <c r="J785" s="580"/>
      <c r="K785" s="580"/>
      <c r="L785" s="580"/>
      <c r="M785" s="103"/>
      <c r="N785" s="103"/>
      <c r="O785" s="103"/>
      <c r="P785" s="103"/>
      <c r="Q785" s="103"/>
      <c r="R785" s="103"/>
      <c r="S785" s="103"/>
      <c r="T785" s="103"/>
      <c r="U785" s="103"/>
      <c r="V785" s="103"/>
      <c r="W785" s="103"/>
      <c r="X785" s="103"/>
      <c r="Y785" s="103"/>
      <c r="Z785" s="103"/>
      <c r="AA785" s="103"/>
      <c r="AB785" s="103"/>
      <c r="AC785" s="103"/>
      <c r="AD785" s="103"/>
      <c r="AE785" s="2"/>
      <c r="AF785" s="169"/>
      <c r="AH785" s="522">
        <f t="shared" si="254"/>
        <v>0</v>
      </c>
      <c r="AI785" s="522"/>
      <c r="AJ785" s="522">
        <f t="shared" si="255"/>
        <v>0</v>
      </c>
      <c r="AK785" s="522"/>
      <c r="AL785" s="524">
        <f t="shared" si="256"/>
        <v>0</v>
      </c>
      <c r="AM785" s="526"/>
      <c r="AN785" s="522">
        <f t="shared" si="257"/>
        <v>0</v>
      </c>
      <c r="AO785" s="522"/>
      <c r="AP785" s="711"/>
      <c r="AQ785" s="522">
        <f t="shared" si="258"/>
        <v>0</v>
      </c>
      <c r="AR785" s="522"/>
      <c r="AS785" s="522">
        <f t="shared" si="259"/>
        <v>0</v>
      </c>
      <c r="AT785" s="522"/>
      <c r="AU785" s="524">
        <f t="shared" si="260"/>
        <v>0</v>
      </c>
      <c r="AV785" s="526"/>
      <c r="AW785" s="522">
        <f t="shared" si="261"/>
        <v>0</v>
      </c>
      <c r="AX785" s="522"/>
    </row>
    <row r="786" spans="1:50" s="38" customFormat="1" ht="15" customHeight="1">
      <c r="A786" s="17"/>
      <c r="B786" s="17"/>
      <c r="C786" s="48" t="s">
        <v>5024</v>
      </c>
      <c r="D786" s="580" t="str">
        <f>IF(CNGE_2024_M3_Secc1!D374="","",CNGE_2024_M3_Secc1!D374)</f>
        <v/>
      </c>
      <c r="E786" s="580"/>
      <c r="F786" s="580"/>
      <c r="G786" s="580"/>
      <c r="H786" s="580"/>
      <c r="I786" s="580"/>
      <c r="J786" s="580"/>
      <c r="K786" s="580"/>
      <c r="L786" s="580"/>
      <c r="M786" s="103"/>
      <c r="N786" s="103"/>
      <c r="O786" s="103"/>
      <c r="P786" s="103"/>
      <c r="Q786" s="103"/>
      <c r="R786" s="103"/>
      <c r="S786" s="103"/>
      <c r="T786" s="103"/>
      <c r="U786" s="103"/>
      <c r="V786" s="103"/>
      <c r="W786" s="103"/>
      <c r="X786" s="103"/>
      <c r="Y786" s="103"/>
      <c r="Z786" s="103"/>
      <c r="AA786" s="103"/>
      <c r="AB786" s="103"/>
      <c r="AC786" s="103"/>
      <c r="AD786" s="103"/>
      <c r="AE786" s="2"/>
      <c r="AF786" s="169"/>
      <c r="AH786" s="522">
        <f t="shared" si="254"/>
        <v>0</v>
      </c>
      <c r="AI786" s="522"/>
      <c r="AJ786" s="522">
        <f t="shared" si="255"/>
        <v>0</v>
      </c>
      <c r="AK786" s="522"/>
      <c r="AL786" s="524">
        <f t="shared" si="256"/>
        <v>0</v>
      </c>
      <c r="AM786" s="526"/>
      <c r="AN786" s="522">
        <f t="shared" si="257"/>
        <v>0</v>
      </c>
      <c r="AO786" s="522"/>
      <c r="AP786" s="711"/>
      <c r="AQ786" s="522">
        <f t="shared" si="258"/>
        <v>0</v>
      </c>
      <c r="AR786" s="522"/>
      <c r="AS786" s="522">
        <f t="shared" si="259"/>
        <v>0</v>
      </c>
      <c r="AT786" s="522"/>
      <c r="AU786" s="524">
        <f t="shared" si="260"/>
        <v>0</v>
      </c>
      <c r="AV786" s="526"/>
      <c r="AW786" s="522">
        <f t="shared" si="261"/>
        <v>0</v>
      </c>
      <c r="AX786" s="522"/>
    </row>
    <row r="787" spans="1:50" s="38" customFormat="1" ht="15" customHeight="1">
      <c r="A787" s="17"/>
      <c r="B787" s="17"/>
      <c r="C787" s="48" t="s">
        <v>5025</v>
      </c>
      <c r="D787" s="580" t="str">
        <f>IF(CNGE_2024_M3_Secc1!D375="","",CNGE_2024_M3_Secc1!D375)</f>
        <v/>
      </c>
      <c r="E787" s="580"/>
      <c r="F787" s="580"/>
      <c r="G787" s="580"/>
      <c r="H787" s="580"/>
      <c r="I787" s="580"/>
      <c r="J787" s="580"/>
      <c r="K787" s="580"/>
      <c r="L787" s="580"/>
      <c r="M787" s="103"/>
      <c r="N787" s="103"/>
      <c r="O787" s="103"/>
      <c r="P787" s="103"/>
      <c r="Q787" s="103"/>
      <c r="R787" s="103"/>
      <c r="S787" s="103"/>
      <c r="T787" s="103"/>
      <c r="U787" s="103"/>
      <c r="V787" s="103"/>
      <c r="W787" s="103"/>
      <c r="X787" s="103"/>
      <c r="Y787" s="103"/>
      <c r="Z787" s="103"/>
      <c r="AA787" s="103"/>
      <c r="AB787" s="103"/>
      <c r="AC787" s="103"/>
      <c r="AD787" s="103"/>
      <c r="AE787" s="2"/>
      <c r="AF787" s="169"/>
      <c r="AH787" s="522">
        <f t="shared" si="254"/>
        <v>0</v>
      </c>
      <c r="AI787" s="522"/>
      <c r="AJ787" s="522">
        <f t="shared" si="255"/>
        <v>0</v>
      </c>
      <c r="AK787" s="522"/>
      <c r="AL787" s="524">
        <f t="shared" si="256"/>
        <v>0</v>
      </c>
      <c r="AM787" s="526"/>
      <c r="AN787" s="522">
        <f t="shared" si="257"/>
        <v>0</v>
      </c>
      <c r="AO787" s="522"/>
      <c r="AP787" s="711"/>
      <c r="AQ787" s="522">
        <f t="shared" si="258"/>
        <v>0</v>
      </c>
      <c r="AR787" s="522"/>
      <c r="AS787" s="522">
        <f t="shared" si="259"/>
        <v>0</v>
      </c>
      <c r="AT787" s="522"/>
      <c r="AU787" s="524">
        <f t="shared" si="260"/>
        <v>0</v>
      </c>
      <c r="AV787" s="526"/>
      <c r="AW787" s="522">
        <f t="shared" si="261"/>
        <v>0</v>
      </c>
      <c r="AX787" s="522"/>
    </row>
    <row r="788" spans="1:50" s="38" customFormat="1" ht="15" customHeight="1">
      <c r="A788" s="17"/>
      <c r="B788" s="17"/>
      <c r="C788" s="48" t="s">
        <v>5026</v>
      </c>
      <c r="D788" s="580" t="str">
        <f>IF(CNGE_2024_M3_Secc1!D376="","",CNGE_2024_M3_Secc1!D376)</f>
        <v/>
      </c>
      <c r="E788" s="580"/>
      <c r="F788" s="580"/>
      <c r="G788" s="580"/>
      <c r="H788" s="580"/>
      <c r="I788" s="580"/>
      <c r="J788" s="580"/>
      <c r="K788" s="580"/>
      <c r="L788" s="580"/>
      <c r="M788" s="103"/>
      <c r="N788" s="103"/>
      <c r="O788" s="103"/>
      <c r="P788" s="103"/>
      <c r="Q788" s="103"/>
      <c r="R788" s="103"/>
      <c r="S788" s="103"/>
      <c r="T788" s="103"/>
      <c r="U788" s="103"/>
      <c r="V788" s="103"/>
      <c r="W788" s="103"/>
      <c r="X788" s="103"/>
      <c r="Y788" s="103"/>
      <c r="Z788" s="103"/>
      <c r="AA788" s="103"/>
      <c r="AB788" s="103"/>
      <c r="AC788" s="103"/>
      <c r="AD788" s="103"/>
      <c r="AE788" s="2"/>
      <c r="AF788" s="169"/>
      <c r="AH788" s="522">
        <f t="shared" si="254"/>
        <v>0</v>
      </c>
      <c r="AI788" s="522"/>
      <c r="AJ788" s="522">
        <f t="shared" si="255"/>
        <v>0</v>
      </c>
      <c r="AK788" s="522"/>
      <c r="AL788" s="524">
        <f t="shared" si="256"/>
        <v>0</v>
      </c>
      <c r="AM788" s="526"/>
      <c r="AN788" s="522">
        <f t="shared" si="257"/>
        <v>0</v>
      </c>
      <c r="AO788" s="522"/>
      <c r="AP788" s="711"/>
      <c r="AQ788" s="522">
        <f t="shared" si="258"/>
        <v>0</v>
      </c>
      <c r="AR788" s="522"/>
      <c r="AS788" s="522">
        <f t="shared" si="259"/>
        <v>0</v>
      </c>
      <c r="AT788" s="522"/>
      <c r="AU788" s="524">
        <f t="shared" si="260"/>
        <v>0</v>
      </c>
      <c r="AV788" s="526"/>
      <c r="AW788" s="522">
        <f t="shared" si="261"/>
        <v>0</v>
      </c>
      <c r="AX788" s="522"/>
    </row>
    <row r="789" spans="1:50" s="38" customFormat="1" ht="15" customHeight="1">
      <c r="A789" s="17"/>
      <c r="B789" s="17"/>
      <c r="C789" s="48" t="s">
        <v>5027</v>
      </c>
      <c r="D789" s="580" t="str">
        <f>IF(CNGE_2024_M3_Secc1!D377="","",CNGE_2024_M3_Secc1!D377)</f>
        <v/>
      </c>
      <c r="E789" s="580"/>
      <c r="F789" s="580"/>
      <c r="G789" s="580"/>
      <c r="H789" s="580"/>
      <c r="I789" s="580"/>
      <c r="J789" s="580"/>
      <c r="K789" s="580"/>
      <c r="L789" s="580"/>
      <c r="M789" s="103"/>
      <c r="N789" s="103"/>
      <c r="O789" s="103"/>
      <c r="P789" s="103"/>
      <c r="Q789" s="103"/>
      <c r="R789" s="103"/>
      <c r="S789" s="103"/>
      <c r="T789" s="103"/>
      <c r="U789" s="103"/>
      <c r="V789" s="103"/>
      <c r="W789" s="103"/>
      <c r="X789" s="103"/>
      <c r="Y789" s="103"/>
      <c r="Z789" s="103"/>
      <c r="AA789" s="103"/>
      <c r="AB789" s="103"/>
      <c r="AC789" s="103"/>
      <c r="AD789" s="103"/>
      <c r="AE789" s="2"/>
      <c r="AF789" s="169"/>
      <c r="AH789" s="522">
        <f t="shared" si="254"/>
        <v>0</v>
      </c>
      <c r="AI789" s="522"/>
      <c r="AJ789" s="522">
        <f t="shared" si="255"/>
        <v>0</v>
      </c>
      <c r="AK789" s="522"/>
      <c r="AL789" s="524">
        <f t="shared" si="256"/>
        <v>0</v>
      </c>
      <c r="AM789" s="526"/>
      <c r="AN789" s="522">
        <f t="shared" si="257"/>
        <v>0</v>
      </c>
      <c r="AO789" s="522"/>
      <c r="AP789" s="711"/>
      <c r="AQ789" s="522">
        <f t="shared" si="258"/>
        <v>0</v>
      </c>
      <c r="AR789" s="522"/>
      <c r="AS789" s="522">
        <f t="shared" si="259"/>
        <v>0</v>
      </c>
      <c r="AT789" s="522"/>
      <c r="AU789" s="524">
        <f t="shared" si="260"/>
        <v>0</v>
      </c>
      <c r="AV789" s="526"/>
      <c r="AW789" s="522">
        <f t="shared" si="261"/>
        <v>0</v>
      </c>
      <c r="AX789" s="522"/>
    </row>
    <row r="790" spans="1:50" s="38" customFormat="1" ht="15" customHeight="1">
      <c r="A790" s="17"/>
      <c r="B790" s="17"/>
      <c r="C790" s="48" t="s">
        <v>5028</v>
      </c>
      <c r="D790" s="580" t="str">
        <f>IF(CNGE_2024_M3_Secc1!D378="","",CNGE_2024_M3_Secc1!D378)</f>
        <v/>
      </c>
      <c r="E790" s="580"/>
      <c r="F790" s="580"/>
      <c r="G790" s="580"/>
      <c r="H790" s="580"/>
      <c r="I790" s="580"/>
      <c r="J790" s="580"/>
      <c r="K790" s="580"/>
      <c r="L790" s="580"/>
      <c r="M790" s="103"/>
      <c r="N790" s="103"/>
      <c r="O790" s="103"/>
      <c r="P790" s="103"/>
      <c r="Q790" s="103"/>
      <c r="R790" s="103"/>
      <c r="S790" s="103"/>
      <c r="T790" s="103"/>
      <c r="U790" s="103"/>
      <c r="V790" s="103"/>
      <c r="W790" s="103"/>
      <c r="X790" s="103"/>
      <c r="Y790" s="103"/>
      <c r="Z790" s="103"/>
      <c r="AA790" s="103"/>
      <c r="AB790" s="103"/>
      <c r="AC790" s="103"/>
      <c r="AD790" s="103"/>
      <c r="AE790" s="2"/>
      <c r="AF790" s="169"/>
      <c r="AH790" s="522">
        <f t="shared" si="254"/>
        <v>0</v>
      </c>
      <c r="AI790" s="522"/>
      <c r="AJ790" s="522">
        <f t="shared" si="255"/>
        <v>0</v>
      </c>
      <c r="AK790" s="522"/>
      <c r="AL790" s="524">
        <f t="shared" si="256"/>
        <v>0</v>
      </c>
      <c r="AM790" s="526"/>
      <c r="AN790" s="522">
        <f t="shared" si="257"/>
        <v>0</v>
      </c>
      <c r="AO790" s="522"/>
      <c r="AP790" s="711"/>
      <c r="AQ790" s="522">
        <f t="shared" si="258"/>
        <v>0</v>
      </c>
      <c r="AR790" s="522"/>
      <c r="AS790" s="522">
        <f t="shared" si="259"/>
        <v>0</v>
      </c>
      <c r="AT790" s="522"/>
      <c r="AU790" s="524">
        <f t="shared" si="260"/>
        <v>0</v>
      </c>
      <c r="AV790" s="526"/>
      <c r="AW790" s="522">
        <f t="shared" si="261"/>
        <v>0</v>
      </c>
      <c r="AX790" s="522"/>
    </row>
    <row r="791" spans="1:50" s="38" customFormat="1" ht="15" customHeight="1">
      <c r="A791" s="17"/>
      <c r="B791" s="17"/>
      <c r="C791" s="48" t="s">
        <v>5029</v>
      </c>
      <c r="D791" s="580" t="str">
        <f>IF(CNGE_2024_M3_Secc1!D379="","",CNGE_2024_M3_Secc1!D379)</f>
        <v/>
      </c>
      <c r="E791" s="580"/>
      <c r="F791" s="580"/>
      <c r="G791" s="580"/>
      <c r="H791" s="580"/>
      <c r="I791" s="580"/>
      <c r="J791" s="580"/>
      <c r="K791" s="580"/>
      <c r="L791" s="580"/>
      <c r="M791" s="103"/>
      <c r="N791" s="103"/>
      <c r="O791" s="103"/>
      <c r="P791" s="103"/>
      <c r="Q791" s="103"/>
      <c r="R791" s="103"/>
      <c r="S791" s="103"/>
      <c r="T791" s="103"/>
      <c r="U791" s="103"/>
      <c r="V791" s="103"/>
      <c r="W791" s="103"/>
      <c r="X791" s="103"/>
      <c r="Y791" s="103"/>
      <c r="Z791" s="103"/>
      <c r="AA791" s="103"/>
      <c r="AB791" s="103"/>
      <c r="AC791" s="103"/>
      <c r="AD791" s="103"/>
      <c r="AE791" s="2"/>
      <c r="AF791" s="169"/>
      <c r="AH791" s="522">
        <f t="shared" si="254"/>
        <v>0</v>
      </c>
      <c r="AI791" s="522"/>
      <c r="AJ791" s="522">
        <f t="shared" si="255"/>
        <v>0</v>
      </c>
      <c r="AK791" s="522"/>
      <c r="AL791" s="524">
        <f t="shared" si="256"/>
        <v>0</v>
      </c>
      <c r="AM791" s="526"/>
      <c r="AN791" s="522">
        <f t="shared" si="257"/>
        <v>0</v>
      </c>
      <c r="AO791" s="522"/>
      <c r="AP791" s="711"/>
      <c r="AQ791" s="522">
        <f t="shared" si="258"/>
        <v>0</v>
      </c>
      <c r="AR791" s="522"/>
      <c r="AS791" s="522">
        <f t="shared" si="259"/>
        <v>0</v>
      </c>
      <c r="AT791" s="522"/>
      <c r="AU791" s="524">
        <f t="shared" si="260"/>
        <v>0</v>
      </c>
      <c r="AV791" s="526"/>
      <c r="AW791" s="522">
        <f t="shared" si="261"/>
        <v>0</v>
      </c>
      <c r="AX791" s="522"/>
    </row>
    <row r="792" spans="1:50" s="38" customFormat="1" ht="15" customHeight="1">
      <c r="A792" s="17"/>
      <c r="B792" s="17"/>
      <c r="C792" s="48" t="s">
        <v>5030</v>
      </c>
      <c r="D792" s="580" t="str">
        <f>IF(CNGE_2024_M3_Secc1!D380="","",CNGE_2024_M3_Secc1!D380)</f>
        <v/>
      </c>
      <c r="E792" s="580"/>
      <c r="F792" s="580"/>
      <c r="G792" s="580"/>
      <c r="H792" s="580"/>
      <c r="I792" s="580"/>
      <c r="J792" s="580"/>
      <c r="K792" s="580"/>
      <c r="L792" s="580"/>
      <c r="M792" s="103"/>
      <c r="N792" s="103"/>
      <c r="O792" s="103"/>
      <c r="P792" s="103"/>
      <c r="Q792" s="103"/>
      <c r="R792" s="103"/>
      <c r="S792" s="103"/>
      <c r="T792" s="103"/>
      <c r="U792" s="103"/>
      <c r="V792" s="103"/>
      <c r="W792" s="103"/>
      <c r="X792" s="103"/>
      <c r="Y792" s="103"/>
      <c r="Z792" s="103"/>
      <c r="AA792" s="103"/>
      <c r="AB792" s="103"/>
      <c r="AC792" s="103"/>
      <c r="AD792" s="103"/>
      <c r="AE792" s="2"/>
      <c r="AF792" s="169"/>
      <c r="AH792" s="522">
        <f t="shared" si="254"/>
        <v>0</v>
      </c>
      <c r="AI792" s="522"/>
      <c r="AJ792" s="522">
        <f t="shared" si="255"/>
        <v>0</v>
      </c>
      <c r="AK792" s="522"/>
      <c r="AL792" s="524">
        <f t="shared" si="256"/>
        <v>0</v>
      </c>
      <c r="AM792" s="526"/>
      <c r="AN792" s="522">
        <f t="shared" si="257"/>
        <v>0</v>
      </c>
      <c r="AO792" s="522"/>
      <c r="AP792" s="711"/>
      <c r="AQ792" s="522">
        <f t="shared" si="258"/>
        <v>0</v>
      </c>
      <c r="AR792" s="522"/>
      <c r="AS792" s="522">
        <f t="shared" si="259"/>
        <v>0</v>
      </c>
      <c r="AT792" s="522"/>
      <c r="AU792" s="524">
        <f t="shared" si="260"/>
        <v>0</v>
      </c>
      <c r="AV792" s="526"/>
      <c r="AW792" s="522">
        <f t="shared" si="261"/>
        <v>0</v>
      </c>
      <c r="AX792" s="522"/>
    </row>
    <row r="793" spans="1:50" s="38" customFormat="1" ht="15" customHeight="1">
      <c r="A793" s="17"/>
      <c r="B793" s="17"/>
      <c r="C793" s="17"/>
      <c r="D793" s="17"/>
      <c r="E793" s="17"/>
      <c r="F793" s="211"/>
      <c r="G793" s="211"/>
      <c r="H793" s="211"/>
      <c r="I793" s="211"/>
      <c r="J793" s="211"/>
      <c r="K793" s="211"/>
      <c r="L793" s="49"/>
      <c r="M793" s="135">
        <f>IF(AND(SUM(M762:M792)=0,COUNTIF(M762:M792,"NS")&gt;0),"NS",
IF(AND(SUM(M762:M792)=0,COUNTIF(M762:M792,0)&gt;0),0,
IF(AND(SUM(M762:M792)=0,COUNTIF(M762:M792,"NA")&gt;0),"NA",
SUM(M762:M792))))</f>
        <v>0</v>
      </c>
      <c r="N793" s="135">
        <f t="shared" ref="N793:AD793" si="262">IF(AND(SUM(N762:N792)=0,COUNTIF(N762:N792,"NS")&gt;0),"NS",
IF(AND(SUM(N762:N792)=0,COUNTIF(N762:N792,0)&gt;0),0,
IF(AND(SUM(N762:N792)=0,COUNTIF(N762:N792,"NA")&gt;0),"NA",
SUM(N762:N792))))</f>
        <v>0</v>
      </c>
      <c r="O793" s="135">
        <f t="shared" si="262"/>
        <v>0</v>
      </c>
      <c r="P793" s="135">
        <f t="shared" si="262"/>
        <v>0</v>
      </c>
      <c r="Q793" s="135">
        <f t="shared" si="262"/>
        <v>0</v>
      </c>
      <c r="R793" s="135">
        <f t="shared" si="262"/>
        <v>0</v>
      </c>
      <c r="S793" s="135">
        <f t="shared" si="262"/>
        <v>0</v>
      </c>
      <c r="T793" s="135">
        <f t="shared" si="262"/>
        <v>0</v>
      </c>
      <c r="U793" s="135">
        <f t="shared" si="262"/>
        <v>0</v>
      </c>
      <c r="V793" s="135">
        <f t="shared" si="262"/>
        <v>0</v>
      </c>
      <c r="W793" s="135">
        <f t="shared" si="262"/>
        <v>0</v>
      </c>
      <c r="X793" s="135">
        <f t="shared" si="262"/>
        <v>0</v>
      </c>
      <c r="Y793" s="135">
        <f t="shared" si="262"/>
        <v>0</v>
      </c>
      <c r="Z793" s="135">
        <f t="shared" si="262"/>
        <v>0</v>
      </c>
      <c r="AA793" s="135">
        <f t="shared" si="262"/>
        <v>0</v>
      </c>
      <c r="AB793" s="135">
        <f t="shared" si="262"/>
        <v>0</v>
      </c>
      <c r="AC793" s="135">
        <f t="shared" si="262"/>
        <v>0</v>
      </c>
      <c r="AD793" s="135">
        <f t="shared" si="262"/>
        <v>0</v>
      </c>
      <c r="AE793" s="2"/>
      <c r="AF793" s="169"/>
    </row>
    <row r="794" spans="1:50" s="38" customFormat="1" ht="15" customHeight="1">
      <c r="A794" s="17"/>
      <c r="B794" s="17"/>
      <c r="C794" s="17"/>
      <c r="D794" s="17"/>
      <c r="E794" s="17"/>
      <c r="F794" s="17"/>
      <c r="G794" s="17"/>
      <c r="H794" s="17"/>
      <c r="I794" s="17"/>
      <c r="J794" s="17"/>
      <c r="K794" s="17"/>
      <c r="L794" s="17"/>
      <c r="M794" s="17"/>
      <c r="N794" s="17"/>
      <c r="O794" s="17"/>
      <c r="P794" s="17"/>
      <c r="Q794" s="17"/>
      <c r="R794" s="17"/>
      <c r="S794" s="17"/>
      <c r="T794" s="17"/>
      <c r="U794" s="17"/>
      <c r="V794" s="17"/>
      <c r="W794" s="17"/>
      <c r="X794" s="17"/>
      <c r="Y794" s="17"/>
      <c r="Z794" s="17"/>
      <c r="AA794" s="17"/>
      <c r="AB794" s="17"/>
      <c r="AC794" s="17"/>
      <c r="AD794" s="17"/>
      <c r="AE794" s="2"/>
      <c r="AF794" s="169"/>
    </row>
    <row r="795" spans="1:50" s="38" customFormat="1" ht="45" customHeight="1">
      <c r="A795" s="17"/>
      <c r="B795" s="17"/>
      <c r="C795" s="539" t="s">
        <v>6642</v>
      </c>
      <c r="D795" s="539"/>
      <c r="E795" s="540"/>
      <c r="F795" s="447"/>
      <c r="G795" s="448"/>
      <c r="H795" s="448"/>
      <c r="I795" s="448"/>
      <c r="J795" s="448"/>
      <c r="K795" s="448"/>
      <c r="L795" s="448"/>
      <c r="M795" s="448"/>
      <c r="N795" s="448"/>
      <c r="O795" s="448"/>
      <c r="P795" s="448"/>
      <c r="Q795" s="448"/>
      <c r="R795" s="448"/>
      <c r="S795" s="448"/>
      <c r="T795" s="448"/>
      <c r="U795" s="448"/>
      <c r="V795" s="448"/>
      <c r="W795" s="448"/>
      <c r="X795" s="448"/>
      <c r="Y795" s="448"/>
      <c r="Z795" s="448"/>
      <c r="AA795" s="448"/>
      <c r="AB795" s="448"/>
      <c r="AC795" s="448"/>
      <c r="AD795" s="449"/>
      <c r="AE795" s="2"/>
      <c r="AF795" s="169"/>
      <c r="AH795" s="522" t="s">
        <v>5299</v>
      </c>
      <c r="AI795" s="522"/>
      <c r="AJ795" s="522">
        <f>IF(OR(COUNTBLANK(T723:U753)+COUNTBLANK(AC723:AD753)+COUNTBLANK(T762:U792)+COUNTBLANK(AC762:AD792)=248,SUM(T723:U753,AC723:AD753,T762:U792,AC762:AD792)=0),0,1)</f>
        <v>0</v>
      </c>
      <c r="AK795" s="522"/>
      <c r="AL795" s="570">
        <f>IF(OR(AND(AJ795=0,F795=""),AND(AJ795=1,F795&lt;&gt;"")),0,1)</f>
        <v>0</v>
      </c>
      <c r="AM795" s="570"/>
    </row>
    <row r="796" spans="1:50" s="38" customFormat="1" ht="15" customHeight="1">
      <c r="A796" s="17"/>
      <c r="B796" s="17"/>
      <c r="C796" s="17"/>
      <c r="D796" s="17"/>
      <c r="E796" s="17"/>
      <c r="F796" s="17"/>
      <c r="G796" s="17"/>
      <c r="H796" s="17"/>
      <c r="I796" s="17"/>
      <c r="J796" s="17"/>
      <c r="K796" s="17"/>
      <c r="L796" s="17"/>
      <c r="M796" s="17"/>
      <c r="N796" s="17"/>
      <c r="O796" s="17"/>
      <c r="P796" s="17"/>
      <c r="Q796" s="17"/>
      <c r="R796" s="17"/>
      <c r="S796" s="17"/>
      <c r="T796" s="17"/>
      <c r="U796" s="17"/>
      <c r="V796" s="17"/>
      <c r="W796" s="17"/>
      <c r="X796" s="17"/>
      <c r="Y796" s="17"/>
      <c r="Z796" s="17"/>
      <c r="AA796" s="17"/>
      <c r="AB796" s="17"/>
      <c r="AC796" s="17"/>
      <c r="AD796" s="17"/>
      <c r="AE796" s="2"/>
      <c r="AF796" s="169"/>
    </row>
    <row r="797" spans="1:50" ht="24" customHeight="1">
      <c r="A797" s="18"/>
      <c r="B797" s="12"/>
      <c r="C797" s="505" t="s">
        <v>5117</v>
      </c>
      <c r="D797" s="505"/>
      <c r="E797" s="505"/>
      <c r="F797" s="505"/>
      <c r="G797" s="505"/>
      <c r="H797" s="505"/>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2"/>
    </row>
    <row r="798" spans="1:50" ht="60" customHeight="1">
      <c r="A798" s="18"/>
      <c r="B798" s="28"/>
      <c r="C798" s="564"/>
      <c r="D798" s="565"/>
      <c r="E798" s="565"/>
      <c r="F798" s="565"/>
      <c r="G798" s="565"/>
      <c r="H798" s="565"/>
      <c r="I798" s="565"/>
      <c r="J798" s="565"/>
      <c r="K798" s="565"/>
      <c r="L798" s="565"/>
      <c r="M798" s="565"/>
      <c r="N798" s="565"/>
      <c r="O798" s="565"/>
      <c r="P798" s="565"/>
      <c r="Q798" s="565"/>
      <c r="R798" s="565"/>
      <c r="S798" s="565"/>
      <c r="T798" s="565"/>
      <c r="U798" s="565"/>
      <c r="V798" s="565"/>
      <c r="W798" s="565"/>
      <c r="X798" s="565"/>
      <c r="Y798" s="565"/>
      <c r="Z798" s="565"/>
      <c r="AA798" s="565"/>
      <c r="AB798" s="565"/>
      <c r="AC798" s="565"/>
      <c r="AD798" s="566"/>
      <c r="AE798" s="2"/>
    </row>
    <row r="799" spans="1:50" ht="15" customHeight="1">
      <c r="A799" s="18"/>
      <c r="B799" s="470" t="str">
        <f>IF(AZ754=0,"", IF(AZ754=1,_xlfn.CONCAT("Error: Verificar sumas en el numeral ",BA754,"."),_xlfn.CONCAT("Error: Verificar sumas en los numerales ",BA754)))</f>
        <v/>
      </c>
      <c r="C799" s="470"/>
      <c r="D799" s="470"/>
      <c r="E799" s="470"/>
      <c r="F799" s="470"/>
      <c r="G799" s="470"/>
      <c r="H799" s="470"/>
      <c r="I799" s="470"/>
      <c r="J799" s="470"/>
      <c r="K799" s="470"/>
      <c r="L799" s="470"/>
      <c r="M799" s="470"/>
      <c r="N799" s="470"/>
      <c r="O799" s="470"/>
      <c r="P799" s="470"/>
      <c r="Q799" s="470"/>
      <c r="R799" s="470"/>
      <c r="S799" s="470"/>
      <c r="T799" s="470"/>
      <c r="U799" s="470"/>
      <c r="V799" s="470"/>
      <c r="W799" s="470"/>
      <c r="X799" s="470"/>
      <c r="Y799" s="470"/>
      <c r="Z799" s="470"/>
      <c r="AA799" s="470"/>
      <c r="AB799" s="470"/>
      <c r="AC799" s="470"/>
      <c r="AD799" s="470"/>
      <c r="AE799" s="2"/>
    </row>
    <row r="800" spans="1:50" ht="15" customHeight="1">
      <c r="A800" s="18"/>
      <c r="B800" s="470" t="str">
        <f>IF(EK735=0,"", IF(EK735=1,_xlfn.CONCAT("Error: Verificar la información registrada tomando en cuenta la instrucción ",EL735,"."),_xlfn.CONCAT("Error: Verificar la información registrada tomando en cuenta las instrucciones ",EL735)))</f>
        <v/>
      </c>
      <c r="C800" s="470"/>
      <c r="D800" s="470"/>
      <c r="E800" s="470"/>
      <c r="F800" s="470"/>
      <c r="G800" s="470"/>
      <c r="H800" s="470"/>
      <c r="I800" s="470"/>
      <c r="J800" s="470"/>
      <c r="K800" s="470"/>
      <c r="L800" s="470"/>
      <c r="M800" s="470"/>
      <c r="N800" s="470"/>
      <c r="O800" s="470"/>
      <c r="P800" s="470"/>
      <c r="Q800" s="470"/>
      <c r="R800" s="470"/>
      <c r="S800" s="470"/>
      <c r="T800" s="470"/>
      <c r="U800" s="470"/>
      <c r="V800" s="470"/>
      <c r="W800" s="470"/>
      <c r="X800" s="470"/>
      <c r="Y800" s="470"/>
      <c r="Z800" s="470"/>
      <c r="AA800" s="470"/>
      <c r="AB800" s="470"/>
      <c r="AC800" s="470"/>
      <c r="AD800" s="470"/>
      <c r="AE800" s="2"/>
    </row>
    <row r="801" spans="1:39" ht="15" customHeight="1">
      <c r="A801" s="18"/>
      <c r="B801" s="470" t="str">
        <f>IF(AL795=0,"","Error: Debe especificar Otro motivo.")</f>
        <v/>
      </c>
      <c r="C801" s="470"/>
      <c r="D801" s="470"/>
      <c r="E801" s="470"/>
      <c r="F801" s="470"/>
      <c r="G801" s="470"/>
      <c r="H801" s="470"/>
      <c r="I801" s="470"/>
      <c r="J801" s="470"/>
      <c r="K801" s="470"/>
      <c r="L801" s="470"/>
      <c r="M801" s="470"/>
      <c r="N801" s="470"/>
      <c r="O801" s="470"/>
      <c r="P801" s="470"/>
      <c r="Q801" s="470"/>
      <c r="R801" s="470"/>
      <c r="S801" s="470"/>
      <c r="T801" s="470"/>
      <c r="U801" s="470"/>
      <c r="V801" s="470"/>
      <c r="W801" s="470"/>
      <c r="X801" s="470"/>
      <c r="Y801" s="470"/>
      <c r="Z801" s="470"/>
      <c r="AA801" s="470"/>
      <c r="AB801" s="470"/>
      <c r="AC801" s="470"/>
      <c r="AD801" s="470"/>
      <c r="AE801" s="2"/>
    </row>
    <row r="802" spans="1:39" ht="15" customHeight="1">
      <c r="A802" s="18"/>
      <c r="B802" s="471" t="str">
        <f>IF(FN754=0,"","Error: Debe completar toda la información requerida.")</f>
        <v/>
      </c>
      <c r="C802" s="471"/>
      <c r="D802" s="471"/>
      <c r="E802" s="471"/>
      <c r="F802" s="471"/>
      <c r="G802" s="471"/>
      <c r="H802" s="471"/>
      <c r="I802" s="471"/>
      <c r="J802" s="471"/>
      <c r="K802" s="471"/>
      <c r="L802" s="471"/>
      <c r="M802" s="471"/>
      <c r="N802" s="471"/>
      <c r="O802" s="471"/>
      <c r="P802" s="471"/>
      <c r="Q802" s="471"/>
      <c r="R802" s="471"/>
      <c r="S802" s="471"/>
      <c r="T802" s="471"/>
      <c r="U802" s="471"/>
      <c r="V802" s="471"/>
      <c r="W802" s="471"/>
      <c r="X802" s="471"/>
      <c r="Y802" s="471"/>
      <c r="Z802" s="471"/>
      <c r="AA802" s="471"/>
      <c r="AB802" s="471"/>
      <c r="AC802" s="471"/>
      <c r="AD802" s="471"/>
      <c r="AE802" s="2"/>
    </row>
    <row r="803" spans="1:39" ht="15" customHeight="1">
      <c r="A803" s="18"/>
      <c r="AE803" s="2"/>
    </row>
    <row r="804" spans="1:39" ht="15" customHeight="1">
      <c r="A804" s="18"/>
      <c r="B804" s="51"/>
      <c r="C804" s="51"/>
      <c r="D804" s="51"/>
      <c r="E804" s="51"/>
      <c r="F804" s="51"/>
      <c r="G804" s="51"/>
      <c r="H804" s="51"/>
      <c r="I804" s="51"/>
      <c r="J804" s="51"/>
      <c r="K804" s="51"/>
      <c r="L804" s="51"/>
      <c r="M804" s="51"/>
      <c r="N804" s="51"/>
      <c r="O804" s="51"/>
      <c r="P804" s="51"/>
      <c r="Q804" s="51"/>
      <c r="R804" s="51"/>
      <c r="S804" s="197"/>
      <c r="T804" s="197"/>
      <c r="U804" s="197"/>
      <c r="V804" s="197"/>
      <c r="W804" s="197"/>
      <c r="X804" s="197"/>
      <c r="Y804" s="197"/>
      <c r="Z804" s="197"/>
      <c r="AA804" s="197"/>
      <c r="AB804" s="197"/>
      <c r="AC804" s="197"/>
      <c r="AD804" s="197"/>
      <c r="AE804" s="2"/>
    </row>
    <row r="805" spans="1:39" ht="24" customHeight="1">
      <c r="A805" s="18" t="s">
        <v>6643</v>
      </c>
      <c r="B805" s="624" t="s">
        <v>6644</v>
      </c>
      <c r="C805" s="624"/>
      <c r="D805" s="624"/>
      <c r="E805" s="624"/>
      <c r="F805" s="624"/>
      <c r="G805" s="624"/>
      <c r="H805" s="624"/>
      <c r="I805" s="624"/>
      <c r="J805" s="624"/>
      <c r="K805" s="624"/>
      <c r="L805" s="624"/>
      <c r="M805" s="624"/>
      <c r="N805" s="624"/>
      <c r="O805" s="624"/>
      <c r="P805" s="624"/>
      <c r="Q805" s="624"/>
      <c r="R805" s="624"/>
      <c r="S805" s="624"/>
      <c r="T805" s="624"/>
      <c r="U805" s="624"/>
      <c r="V805" s="624"/>
      <c r="W805" s="624"/>
      <c r="X805" s="624"/>
      <c r="Y805" s="624"/>
      <c r="Z805" s="624"/>
      <c r="AA805" s="624"/>
      <c r="AB805" s="624"/>
      <c r="AC805" s="624"/>
      <c r="AD805" s="624"/>
      <c r="AE805" s="2"/>
      <c r="AH805" s="522" t="s">
        <v>5066</v>
      </c>
      <c r="AI805" s="522"/>
      <c r="AJ805" s="522" t="s">
        <v>5067</v>
      </c>
      <c r="AK805" s="522"/>
      <c r="AL805" s="522" t="s">
        <v>5068</v>
      </c>
      <c r="AM805" s="522"/>
    </row>
    <row r="806" spans="1:39" ht="15" customHeight="1">
      <c r="A806" s="60"/>
      <c r="B806" s="51"/>
      <c r="C806" s="594" t="s">
        <v>5426</v>
      </c>
      <c r="D806" s="594"/>
      <c r="E806" s="594"/>
      <c r="F806" s="594"/>
      <c r="G806" s="594"/>
      <c r="H806" s="594"/>
      <c r="I806" s="594"/>
      <c r="J806" s="594"/>
      <c r="K806" s="594"/>
      <c r="L806" s="594"/>
      <c r="M806" s="594"/>
      <c r="N806" s="594"/>
      <c r="O806" s="594"/>
      <c r="P806" s="594"/>
      <c r="Q806" s="594"/>
      <c r="R806" s="594"/>
      <c r="S806" s="594"/>
      <c r="T806" s="594"/>
      <c r="U806" s="594"/>
      <c r="V806" s="594"/>
      <c r="W806" s="594"/>
      <c r="X806" s="594"/>
      <c r="Y806" s="594"/>
      <c r="Z806" s="594"/>
      <c r="AA806" s="594"/>
      <c r="AB806" s="594"/>
      <c r="AC806" s="594"/>
      <c r="AD806" s="594"/>
      <c r="AE806" s="2"/>
      <c r="AH806" s="522">
        <f>COUNTBLANK(D838:AD918)+COUNTBLANK(D927:AD1007)</f>
        <v>4372</v>
      </c>
      <c r="AI806" s="522"/>
      <c r="AJ806" s="522">
        <v>4372</v>
      </c>
      <c r="AK806" s="522"/>
      <c r="AL806" s="522">
        <v>90</v>
      </c>
      <c r="AM806" s="522"/>
    </row>
    <row r="807" spans="1:39" ht="36" customHeight="1">
      <c r="A807" s="102"/>
      <c r="B807" s="51"/>
      <c r="C807" s="594" t="s">
        <v>6645</v>
      </c>
      <c r="D807" s="594"/>
      <c r="E807" s="594"/>
      <c r="F807" s="594"/>
      <c r="G807" s="594"/>
      <c r="H807" s="594"/>
      <c r="I807" s="594"/>
      <c r="J807" s="594"/>
      <c r="K807" s="594"/>
      <c r="L807" s="594"/>
      <c r="M807" s="594"/>
      <c r="N807" s="594"/>
      <c r="O807" s="594"/>
      <c r="P807" s="594"/>
      <c r="Q807" s="594"/>
      <c r="R807" s="594"/>
      <c r="S807" s="594"/>
      <c r="T807" s="594"/>
      <c r="U807" s="594"/>
      <c r="V807" s="594"/>
      <c r="W807" s="594"/>
      <c r="X807" s="594"/>
      <c r="Y807" s="594"/>
      <c r="Z807" s="594"/>
      <c r="AA807" s="594"/>
      <c r="AB807" s="594"/>
      <c r="AC807" s="594"/>
      <c r="AD807" s="594"/>
      <c r="AE807" s="2"/>
    </row>
    <row r="808" spans="1:39" ht="42" customHeight="1">
      <c r="A808" s="102"/>
      <c r="B808" s="51"/>
      <c r="C808" s="594" t="s">
        <v>6646</v>
      </c>
      <c r="D808" s="594"/>
      <c r="E808" s="594"/>
      <c r="F808" s="594"/>
      <c r="G808" s="594"/>
      <c r="H808" s="594"/>
      <c r="I808" s="594"/>
      <c r="J808" s="594"/>
      <c r="K808" s="594"/>
      <c r="L808" s="594"/>
      <c r="M808" s="594"/>
      <c r="N808" s="594"/>
      <c r="O808" s="594"/>
      <c r="P808" s="594"/>
      <c r="Q808" s="594"/>
      <c r="R808" s="594"/>
      <c r="S808" s="594"/>
      <c r="T808" s="594"/>
      <c r="U808" s="594"/>
      <c r="V808" s="594"/>
      <c r="W808" s="594"/>
      <c r="X808" s="594"/>
      <c r="Y808" s="594"/>
      <c r="Z808" s="594"/>
      <c r="AA808" s="594"/>
      <c r="AB808" s="594"/>
      <c r="AC808" s="594"/>
      <c r="AD808" s="594"/>
      <c r="AE808" s="2"/>
    </row>
    <row r="809" spans="1:39" ht="36" customHeight="1">
      <c r="A809" s="60"/>
      <c r="B809" s="51"/>
      <c r="C809" s="492" t="s">
        <v>6647</v>
      </c>
      <c r="D809" s="492"/>
      <c r="E809" s="492"/>
      <c r="F809" s="492"/>
      <c r="G809" s="492"/>
      <c r="H809" s="492"/>
      <c r="I809" s="492"/>
      <c r="J809" s="492"/>
      <c r="K809" s="492"/>
      <c r="L809" s="492"/>
      <c r="M809" s="492"/>
      <c r="N809" s="492"/>
      <c r="O809" s="492"/>
      <c r="P809" s="492"/>
      <c r="Q809" s="492"/>
      <c r="R809" s="492"/>
      <c r="S809" s="492"/>
      <c r="T809" s="492"/>
      <c r="U809" s="492"/>
      <c r="V809" s="492"/>
      <c r="W809" s="492"/>
      <c r="X809" s="492"/>
      <c r="Y809" s="492"/>
      <c r="Z809" s="492"/>
      <c r="AA809" s="492"/>
      <c r="AB809" s="492"/>
      <c r="AC809" s="492"/>
      <c r="AD809" s="492"/>
      <c r="AE809" s="2"/>
    </row>
    <row r="810" spans="1:39" ht="36" customHeight="1">
      <c r="A810" s="102"/>
      <c r="B810" s="51"/>
      <c r="C810" s="492" t="s">
        <v>6648</v>
      </c>
      <c r="D810" s="492"/>
      <c r="E810" s="492"/>
      <c r="F810" s="492"/>
      <c r="G810" s="492"/>
      <c r="H810" s="492"/>
      <c r="I810" s="492"/>
      <c r="J810" s="492"/>
      <c r="K810" s="492"/>
      <c r="L810" s="492"/>
      <c r="M810" s="492"/>
      <c r="N810" s="492"/>
      <c r="O810" s="492"/>
      <c r="P810" s="492"/>
      <c r="Q810" s="492"/>
      <c r="R810" s="492"/>
      <c r="S810" s="492"/>
      <c r="T810" s="492"/>
      <c r="U810" s="492"/>
      <c r="V810" s="492"/>
      <c r="W810" s="492"/>
      <c r="X810" s="492"/>
      <c r="Y810" s="492"/>
      <c r="Z810" s="492"/>
      <c r="AA810" s="492"/>
      <c r="AB810" s="492"/>
      <c r="AC810" s="492"/>
      <c r="AD810" s="492"/>
      <c r="AE810" s="2"/>
    </row>
    <row r="811" spans="1:39" ht="36" customHeight="1">
      <c r="A811" s="102"/>
      <c r="B811" s="51"/>
      <c r="C811" s="492" t="s">
        <v>6649</v>
      </c>
      <c r="D811" s="492"/>
      <c r="E811" s="492"/>
      <c r="F811" s="492"/>
      <c r="G811" s="492"/>
      <c r="H811" s="492"/>
      <c r="I811" s="492"/>
      <c r="J811" s="492"/>
      <c r="K811" s="492"/>
      <c r="L811" s="492"/>
      <c r="M811" s="492"/>
      <c r="N811" s="492"/>
      <c r="O811" s="492"/>
      <c r="P811" s="492"/>
      <c r="Q811" s="492"/>
      <c r="R811" s="492"/>
      <c r="S811" s="492"/>
      <c r="T811" s="492"/>
      <c r="U811" s="492"/>
      <c r="V811" s="492"/>
      <c r="W811" s="492"/>
      <c r="X811" s="492"/>
      <c r="Y811" s="492"/>
      <c r="Z811" s="492"/>
      <c r="AA811" s="492"/>
      <c r="AB811" s="492"/>
      <c r="AC811" s="492"/>
      <c r="AD811" s="492"/>
      <c r="AE811" s="2"/>
    </row>
    <row r="812" spans="1:39" ht="41.25" customHeight="1">
      <c r="A812" s="60"/>
      <c r="B812" s="51"/>
      <c r="C812" s="492" t="s">
        <v>6650</v>
      </c>
      <c r="D812" s="492"/>
      <c r="E812" s="492"/>
      <c r="F812" s="492"/>
      <c r="G812" s="492"/>
      <c r="H812" s="492"/>
      <c r="I812" s="492"/>
      <c r="J812" s="492"/>
      <c r="K812" s="492"/>
      <c r="L812" s="492"/>
      <c r="M812" s="492"/>
      <c r="N812" s="492"/>
      <c r="O812" s="492"/>
      <c r="P812" s="492"/>
      <c r="Q812" s="492"/>
      <c r="R812" s="492"/>
      <c r="S812" s="492"/>
      <c r="T812" s="492"/>
      <c r="U812" s="492"/>
      <c r="V812" s="492"/>
      <c r="W812" s="492"/>
      <c r="X812" s="492"/>
      <c r="Y812" s="492"/>
      <c r="Z812" s="492"/>
      <c r="AA812" s="492"/>
      <c r="AB812" s="492"/>
      <c r="AC812" s="492"/>
      <c r="AD812" s="492"/>
      <c r="AE812" s="2"/>
    </row>
    <row r="813" spans="1:39" ht="36" customHeight="1">
      <c r="A813" s="102"/>
      <c r="B813" s="51"/>
      <c r="C813" s="492" t="s">
        <v>6651</v>
      </c>
      <c r="D813" s="492"/>
      <c r="E813" s="492"/>
      <c r="F813" s="492"/>
      <c r="G813" s="492"/>
      <c r="H813" s="492"/>
      <c r="I813" s="492"/>
      <c r="J813" s="492"/>
      <c r="K813" s="492"/>
      <c r="L813" s="492"/>
      <c r="M813" s="492"/>
      <c r="N813" s="492"/>
      <c r="O813" s="492"/>
      <c r="P813" s="492"/>
      <c r="Q813" s="492"/>
      <c r="R813" s="492"/>
      <c r="S813" s="492"/>
      <c r="T813" s="492"/>
      <c r="U813" s="492"/>
      <c r="V813" s="492"/>
      <c r="W813" s="492"/>
      <c r="X813" s="492"/>
      <c r="Y813" s="492"/>
      <c r="Z813" s="492"/>
      <c r="AA813" s="492"/>
      <c r="AB813" s="492"/>
      <c r="AC813" s="492"/>
      <c r="AD813" s="492"/>
      <c r="AE813" s="2"/>
    </row>
    <row r="814" spans="1:39" ht="36" customHeight="1">
      <c r="A814" s="102"/>
      <c r="B814" s="51"/>
      <c r="C814" s="492" t="s">
        <v>6652</v>
      </c>
      <c r="D814" s="492"/>
      <c r="E814" s="492"/>
      <c r="F814" s="492"/>
      <c r="G814" s="492"/>
      <c r="H814" s="492"/>
      <c r="I814" s="492"/>
      <c r="J814" s="492"/>
      <c r="K814" s="492"/>
      <c r="L814" s="492"/>
      <c r="M814" s="492"/>
      <c r="N814" s="492"/>
      <c r="O814" s="492"/>
      <c r="P814" s="492"/>
      <c r="Q814" s="492"/>
      <c r="R814" s="492"/>
      <c r="S814" s="492"/>
      <c r="T814" s="492"/>
      <c r="U814" s="492"/>
      <c r="V814" s="492"/>
      <c r="W814" s="492"/>
      <c r="X814" s="492"/>
      <c r="Y814" s="492"/>
      <c r="Z814" s="492"/>
      <c r="AA814" s="492"/>
      <c r="AB814" s="492"/>
      <c r="AC814" s="492"/>
      <c r="AD814" s="492"/>
      <c r="AE814" s="2"/>
    </row>
    <row r="815" spans="1:39" ht="36" customHeight="1">
      <c r="A815" s="60"/>
      <c r="B815" s="51"/>
      <c r="C815" s="492" t="s">
        <v>6653</v>
      </c>
      <c r="D815" s="492"/>
      <c r="E815" s="492"/>
      <c r="F815" s="492"/>
      <c r="G815" s="492"/>
      <c r="H815" s="492"/>
      <c r="I815" s="492"/>
      <c r="J815" s="492"/>
      <c r="K815" s="492"/>
      <c r="L815" s="492"/>
      <c r="M815" s="492"/>
      <c r="N815" s="492"/>
      <c r="O815" s="492"/>
      <c r="P815" s="492"/>
      <c r="Q815" s="492"/>
      <c r="R815" s="492"/>
      <c r="S815" s="492"/>
      <c r="T815" s="492"/>
      <c r="U815" s="492"/>
      <c r="V815" s="492"/>
      <c r="W815" s="492"/>
      <c r="X815" s="492"/>
      <c r="Y815" s="492"/>
      <c r="Z815" s="492"/>
      <c r="AA815" s="492"/>
      <c r="AB815" s="492"/>
      <c r="AC815" s="492"/>
      <c r="AD815" s="492"/>
      <c r="AE815" s="2"/>
    </row>
    <row r="816" spans="1:39" ht="41.25" customHeight="1">
      <c r="A816" s="102"/>
      <c r="B816" s="51"/>
      <c r="C816" s="492" t="s">
        <v>6654</v>
      </c>
      <c r="D816" s="492"/>
      <c r="E816" s="492"/>
      <c r="F816" s="492"/>
      <c r="G816" s="492"/>
      <c r="H816" s="492"/>
      <c r="I816" s="492"/>
      <c r="J816" s="492"/>
      <c r="K816" s="492"/>
      <c r="L816" s="492"/>
      <c r="M816" s="492"/>
      <c r="N816" s="492"/>
      <c r="O816" s="492"/>
      <c r="P816" s="492"/>
      <c r="Q816" s="492"/>
      <c r="R816" s="492"/>
      <c r="S816" s="492"/>
      <c r="T816" s="492"/>
      <c r="U816" s="492"/>
      <c r="V816" s="492"/>
      <c r="W816" s="492"/>
      <c r="X816" s="492"/>
      <c r="Y816" s="492"/>
      <c r="Z816" s="492"/>
      <c r="AA816" s="492"/>
      <c r="AB816" s="492"/>
      <c r="AC816" s="492"/>
      <c r="AD816" s="492"/>
      <c r="AE816" s="2"/>
    </row>
    <row r="817" spans="1:31" ht="24" customHeight="1">
      <c r="A817" s="102"/>
      <c r="B817" s="51"/>
      <c r="C817" s="492" t="s">
        <v>6655</v>
      </c>
      <c r="D817" s="492"/>
      <c r="E817" s="492"/>
      <c r="F817" s="492"/>
      <c r="G817" s="492"/>
      <c r="H817" s="492"/>
      <c r="I817" s="492"/>
      <c r="J817" s="492"/>
      <c r="K817" s="492"/>
      <c r="L817" s="492"/>
      <c r="M817" s="492"/>
      <c r="N817" s="492"/>
      <c r="O817" s="492"/>
      <c r="P817" s="492"/>
      <c r="Q817" s="492"/>
      <c r="R817" s="492"/>
      <c r="S817" s="492"/>
      <c r="T817" s="492"/>
      <c r="U817" s="492"/>
      <c r="V817" s="492"/>
      <c r="W817" s="492"/>
      <c r="X817" s="492"/>
      <c r="Y817" s="492"/>
      <c r="Z817" s="492"/>
      <c r="AA817" s="492"/>
      <c r="AB817" s="492"/>
      <c r="AC817" s="492"/>
      <c r="AD817" s="492"/>
      <c r="AE817" s="2"/>
    </row>
    <row r="818" spans="1:31" ht="36" customHeight="1">
      <c r="A818" s="60"/>
      <c r="B818" s="51"/>
      <c r="C818" s="492" t="s">
        <v>6656</v>
      </c>
      <c r="D818" s="492"/>
      <c r="E818" s="492"/>
      <c r="F818" s="492"/>
      <c r="G818" s="492"/>
      <c r="H818" s="492"/>
      <c r="I818" s="492"/>
      <c r="J818" s="492"/>
      <c r="K818" s="492"/>
      <c r="L818" s="492"/>
      <c r="M818" s="492"/>
      <c r="N818" s="492"/>
      <c r="O818" s="492"/>
      <c r="P818" s="492"/>
      <c r="Q818" s="492"/>
      <c r="R818" s="492"/>
      <c r="S818" s="492"/>
      <c r="T818" s="492"/>
      <c r="U818" s="492"/>
      <c r="V818" s="492"/>
      <c r="W818" s="492"/>
      <c r="X818" s="492"/>
      <c r="Y818" s="492"/>
      <c r="Z818" s="492"/>
      <c r="AA818" s="492"/>
      <c r="AB818" s="492"/>
      <c r="AC818" s="492"/>
      <c r="AD818" s="492"/>
      <c r="AE818" s="2"/>
    </row>
    <row r="819" spans="1:31" ht="36" customHeight="1">
      <c r="A819" s="102"/>
      <c r="B819" s="51"/>
      <c r="C819" s="492" t="s">
        <v>6657</v>
      </c>
      <c r="D819" s="492"/>
      <c r="E819" s="492"/>
      <c r="F819" s="492"/>
      <c r="G819" s="492"/>
      <c r="H819" s="492"/>
      <c r="I819" s="492"/>
      <c r="J819" s="492"/>
      <c r="K819" s="492"/>
      <c r="L819" s="492"/>
      <c r="M819" s="492"/>
      <c r="N819" s="492"/>
      <c r="O819" s="492"/>
      <c r="P819" s="492"/>
      <c r="Q819" s="492"/>
      <c r="R819" s="492"/>
      <c r="S819" s="492"/>
      <c r="T819" s="492"/>
      <c r="U819" s="492"/>
      <c r="V819" s="492"/>
      <c r="W819" s="492"/>
      <c r="X819" s="492"/>
      <c r="Y819" s="492"/>
      <c r="Z819" s="492"/>
      <c r="AA819" s="492"/>
      <c r="AB819" s="492"/>
      <c r="AC819" s="492"/>
      <c r="AD819" s="492"/>
      <c r="AE819" s="2"/>
    </row>
    <row r="820" spans="1:31" ht="36" customHeight="1">
      <c r="A820" s="102"/>
      <c r="B820" s="51"/>
      <c r="C820" s="492" t="s">
        <v>6658</v>
      </c>
      <c r="D820" s="492"/>
      <c r="E820" s="492"/>
      <c r="F820" s="492"/>
      <c r="G820" s="492"/>
      <c r="H820" s="492"/>
      <c r="I820" s="492"/>
      <c r="J820" s="492"/>
      <c r="K820" s="492"/>
      <c r="L820" s="492"/>
      <c r="M820" s="492"/>
      <c r="N820" s="492"/>
      <c r="O820" s="492"/>
      <c r="P820" s="492"/>
      <c r="Q820" s="492"/>
      <c r="R820" s="492"/>
      <c r="S820" s="492"/>
      <c r="T820" s="492"/>
      <c r="U820" s="492"/>
      <c r="V820" s="492"/>
      <c r="W820" s="492"/>
      <c r="X820" s="492"/>
      <c r="Y820" s="492"/>
      <c r="Z820" s="492"/>
      <c r="AA820" s="492"/>
      <c r="AB820" s="492"/>
      <c r="AC820" s="492"/>
      <c r="AD820" s="492"/>
      <c r="AE820" s="2"/>
    </row>
    <row r="821" spans="1:31" ht="36" customHeight="1">
      <c r="A821" s="60"/>
      <c r="B821" s="51"/>
      <c r="C821" s="492" t="s">
        <v>6659</v>
      </c>
      <c r="D821" s="492"/>
      <c r="E821" s="492"/>
      <c r="F821" s="492"/>
      <c r="G821" s="492"/>
      <c r="H821" s="492"/>
      <c r="I821" s="492"/>
      <c r="J821" s="492"/>
      <c r="K821" s="492"/>
      <c r="L821" s="492"/>
      <c r="M821" s="492"/>
      <c r="N821" s="492"/>
      <c r="O821" s="492"/>
      <c r="P821" s="492"/>
      <c r="Q821" s="492"/>
      <c r="R821" s="492"/>
      <c r="S821" s="492"/>
      <c r="T821" s="492"/>
      <c r="U821" s="492"/>
      <c r="V821" s="492"/>
      <c r="W821" s="492"/>
      <c r="X821" s="492"/>
      <c r="Y821" s="492"/>
      <c r="Z821" s="492"/>
      <c r="AA821" s="492"/>
      <c r="AB821" s="492"/>
      <c r="AC821" s="492"/>
      <c r="AD821" s="492"/>
      <c r="AE821" s="2"/>
    </row>
    <row r="822" spans="1:31" ht="36" customHeight="1">
      <c r="A822" s="102"/>
      <c r="B822" s="51"/>
      <c r="C822" s="492" t="s">
        <v>6660</v>
      </c>
      <c r="D822" s="492"/>
      <c r="E822" s="492"/>
      <c r="F822" s="492"/>
      <c r="G822" s="492"/>
      <c r="H822" s="492"/>
      <c r="I822" s="492"/>
      <c r="J822" s="492"/>
      <c r="K822" s="492"/>
      <c r="L822" s="492"/>
      <c r="M822" s="492"/>
      <c r="N822" s="492"/>
      <c r="O822" s="492"/>
      <c r="P822" s="492"/>
      <c r="Q822" s="492"/>
      <c r="R822" s="492"/>
      <c r="S822" s="492"/>
      <c r="T822" s="492"/>
      <c r="U822" s="492"/>
      <c r="V822" s="492"/>
      <c r="W822" s="492"/>
      <c r="X822" s="492"/>
      <c r="Y822" s="492"/>
      <c r="Z822" s="492"/>
      <c r="AA822" s="492"/>
      <c r="AB822" s="492"/>
      <c r="AC822" s="492"/>
      <c r="AD822" s="492"/>
      <c r="AE822" s="2"/>
    </row>
    <row r="823" spans="1:31" ht="36" customHeight="1">
      <c r="A823" s="102"/>
      <c r="B823" s="51"/>
      <c r="C823" s="492" t="s">
        <v>6661</v>
      </c>
      <c r="D823" s="492"/>
      <c r="E823" s="492"/>
      <c r="F823" s="492"/>
      <c r="G823" s="492"/>
      <c r="H823" s="492"/>
      <c r="I823" s="492"/>
      <c r="J823" s="492"/>
      <c r="K823" s="492"/>
      <c r="L823" s="492"/>
      <c r="M823" s="492"/>
      <c r="N823" s="492"/>
      <c r="O823" s="492"/>
      <c r="P823" s="492"/>
      <c r="Q823" s="492"/>
      <c r="R823" s="492"/>
      <c r="S823" s="492"/>
      <c r="T823" s="492"/>
      <c r="U823" s="492"/>
      <c r="V823" s="492"/>
      <c r="W823" s="492"/>
      <c r="X823" s="492"/>
      <c r="Y823" s="492"/>
      <c r="Z823" s="492"/>
      <c r="AA823" s="492"/>
      <c r="AB823" s="492"/>
      <c r="AC823" s="492"/>
      <c r="AD823" s="492"/>
      <c r="AE823" s="2"/>
    </row>
    <row r="824" spans="1:31" ht="36" customHeight="1">
      <c r="A824" s="60"/>
      <c r="B824" s="51"/>
      <c r="C824" s="492" t="s">
        <v>6662</v>
      </c>
      <c r="D824" s="492"/>
      <c r="E824" s="492"/>
      <c r="F824" s="492"/>
      <c r="G824" s="492"/>
      <c r="H824" s="492"/>
      <c r="I824" s="492"/>
      <c r="J824" s="492"/>
      <c r="K824" s="492"/>
      <c r="L824" s="492"/>
      <c r="M824" s="492"/>
      <c r="N824" s="492"/>
      <c r="O824" s="492"/>
      <c r="P824" s="492"/>
      <c r="Q824" s="492"/>
      <c r="R824" s="492"/>
      <c r="S824" s="492"/>
      <c r="T824" s="492"/>
      <c r="U824" s="492"/>
      <c r="V824" s="492"/>
      <c r="W824" s="492"/>
      <c r="X824" s="492"/>
      <c r="Y824" s="492"/>
      <c r="Z824" s="492"/>
      <c r="AA824" s="492"/>
      <c r="AB824" s="492"/>
      <c r="AC824" s="492"/>
      <c r="AD824" s="492"/>
      <c r="AE824" s="2"/>
    </row>
    <row r="825" spans="1:31" ht="36" customHeight="1">
      <c r="A825" s="102"/>
      <c r="B825" s="51"/>
      <c r="C825" s="492" t="s">
        <v>6663</v>
      </c>
      <c r="D825" s="492"/>
      <c r="E825" s="492"/>
      <c r="F825" s="492"/>
      <c r="G825" s="492"/>
      <c r="H825" s="492"/>
      <c r="I825" s="492"/>
      <c r="J825" s="492"/>
      <c r="K825" s="492"/>
      <c r="L825" s="492"/>
      <c r="M825" s="492"/>
      <c r="N825" s="492"/>
      <c r="O825" s="492"/>
      <c r="P825" s="492"/>
      <c r="Q825" s="492"/>
      <c r="R825" s="492"/>
      <c r="S825" s="492"/>
      <c r="T825" s="492"/>
      <c r="U825" s="492"/>
      <c r="V825" s="492"/>
      <c r="W825" s="492"/>
      <c r="X825" s="492"/>
      <c r="Y825" s="492"/>
      <c r="Z825" s="492"/>
      <c r="AA825" s="492"/>
      <c r="AB825" s="492"/>
      <c r="AC825" s="492"/>
      <c r="AD825" s="492"/>
      <c r="AE825" s="2"/>
    </row>
    <row r="826" spans="1:31" ht="48" customHeight="1">
      <c r="A826" s="102"/>
      <c r="B826" s="51"/>
      <c r="C826" s="492" t="s">
        <v>6629</v>
      </c>
      <c r="D826" s="492"/>
      <c r="E826" s="492"/>
      <c r="F826" s="492"/>
      <c r="G826" s="492"/>
      <c r="H826" s="492"/>
      <c r="I826" s="492"/>
      <c r="J826" s="492"/>
      <c r="K826" s="492"/>
      <c r="L826" s="492"/>
      <c r="M826" s="492"/>
      <c r="N826" s="492"/>
      <c r="O826" s="492"/>
      <c r="P826" s="492"/>
      <c r="Q826" s="492"/>
      <c r="R826" s="492"/>
      <c r="S826" s="492"/>
      <c r="T826" s="492"/>
      <c r="U826" s="492"/>
      <c r="V826" s="492"/>
      <c r="W826" s="492"/>
      <c r="X826" s="492"/>
      <c r="Y826" s="492"/>
      <c r="Z826" s="492"/>
      <c r="AA826" s="492"/>
      <c r="AB826" s="492"/>
      <c r="AC826" s="492"/>
      <c r="AD826" s="492"/>
      <c r="AE826" s="2"/>
    </row>
    <row r="827" spans="1:31" ht="48" customHeight="1">
      <c r="A827" s="60"/>
      <c r="B827" s="51"/>
      <c r="C827" s="492" t="s">
        <v>6630</v>
      </c>
      <c r="D827" s="492"/>
      <c r="E827" s="492"/>
      <c r="F827" s="492"/>
      <c r="G827" s="492"/>
      <c r="H827" s="492"/>
      <c r="I827" s="492"/>
      <c r="J827" s="492"/>
      <c r="K827" s="492"/>
      <c r="L827" s="492"/>
      <c r="M827" s="492"/>
      <c r="N827" s="492"/>
      <c r="O827" s="492"/>
      <c r="P827" s="492"/>
      <c r="Q827" s="492"/>
      <c r="R827" s="492"/>
      <c r="S827" s="492"/>
      <c r="T827" s="492"/>
      <c r="U827" s="492"/>
      <c r="V827" s="492"/>
      <c r="W827" s="492"/>
      <c r="X827" s="492"/>
      <c r="Y827" s="492"/>
      <c r="Z827" s="492"/>
      <c r="AA827" s="492"/>
      <c r="AB827" s="492"/>
      <c r="AC827" s="492"/>
      <c r="AD827" s="492"/>
      <c r="AE827" s="2"/>
    </row>
    <row r="828" spans="1:31" ht="48" customHeight="1">
      <c r="A828" s="102"/>
      <c r="B828" s="51"/>
      <c r="C828" s="492" t="s">
        <v>6631</v>
      </c>
      <c r="D828" s="492"/>
      <c r="E828" s="492"/>
      <c r="F828" s="492"/>
      <c r="G828" s="492"/>
      <c r="H828" s="492"/>
      <c r="I828" s="492"/>
      <c r="J828" s="492"/>
      <c r="K828" s="492"/>
      <c r="L828" s="492"/>
      <c r="M828" s="492"/>
      <c r="N828" s="492"/>
      <c r="O828" s="492"/>
      <c r="P828" s="492"/>
      <c r="Q828" s="492"/>
      <c r="R828" s="492"/>
      <c r="S828" s="492"/>
      <c r="T828" s="492"/>
      <c r="U828" s="492"/>
      <c r="V828" s="492"/>
      <c r="W828" s="492"/>
      <c r="X828" s="492"/>
      <c r="Y828" s="492"/>
      <c r="Z828" s="492"/>
      <c r="AA828" s="492"/>
      <c r="AB828" s="492"/>
      <c r="AC828" s="492"/>
      <c r="AD828" s="492"/>
      <c r="AE828" s="2"/>
    </row>
    <row r="829" spans="1:31" ht="48" customHeight="1">
      <c r="A829" s="102"/>
      <c r="B829" s="51"/>
      <c r="C829" s="492" t="s">
        <v>6632</v>
      </c>
      <c r="D829" s="492"/>
      <c r="E829" s="492"/>
      <c r="F829" s="492"/>
      <c r="G829" s="492"/>
      <c r="H829" s="492"/>
      <c r="I829" s="492"/>
      <c r="J829" s="492"/>
      <c r="K829" s="492"/>
      <c r="L829" s="492"/>
      <c r="M829" s="492"/>
      <c r="N829" s="492"/>
      <c r="O829" s="492"/>
      <c r="P829" s="492"/>
      <c r="Q829" s="492"/>
      <c r="R829" s="492"/>
      <c r="S829" s="492"/>
      <c r="T829" s="492"/>
      <c r="U829" s="492"/>
      <c r="V829" s="492"/>
      <c r="W829" s="492"/>
      <c r="X829" s="492"/>
      <c r="Y829" s="492"/>
      <c r="Z829" s="492"/>
      <c r="AA829" s="492"/>
      <c r="AB829" s="492"/>
      <c r="AC829" s="492"/>
      <c r="AD829" s="492"/>
      <c r="AE829" s="2"/>
    </row>
    <row r="830" spans="1:31" ht="24" customHeight="1">
      <c r="A830" s="60"/>
      <c r="B830" s="51"/>
      <c r="C830" s="594" t="s">
        <v>6633</v>
      </c>
      <c r="D830" s="594"/>
      <c r="E830" s="594"/>
      <c r="F830" s="594"/>
      <c r="G830" s="594"/>
      <c r="H830" s="594"/>
      <c r="I830" s="594"/>
      <c r="J830" s="594"/>
      <c r="K830" s="594"/>
      <c r="L830" s="594"/>
      <c r="M830" s="594"/>
      <c r="N830" s="594"/>
      <c r="O830" s="594"/>
      <c r="P830" s="594"/>
      <c r="Q830" s="594"/>
      <c r="R830" s="594"/>
      <c r="S830" s="594"/>
      <c r="T830" s="594"/>
      <c r="U830" s="594"/>
      <c r="V830" s="594"/>
      <c r="W830" s="594"/>
      <c r="X830" s="594"/>
      <c r="Y830" s="594"/>
      <c r="Z830" s="594"/>
      <c r="AA830" s="594"/>
      <c r="AB830" s="594"/>
      <c r="AC830" s="594"/>
      <c r="AD830" s="594"/>
      <c r="AE830" s="2"/>
    </row>
    <row r="831" spans="1:31" ht="15" customHeight="1">
      <c r="A831" s="18"/>
      <c r="B831" s="51"/>
      <c r="C831" s="51"/>
      <c r="D831" s="51"/>
      <c r="E831" s="51"/>
      <c r="F831" s="51"/>
      <c r="G831" s="51"/>
      <c r="H831" s="51"/>
      <c r="I831" s="51"/>
      <c r="J831" s="51"/>
      <c r="K831" s="51"/>
      <c r="L831" s="51"/>
      <c r="M831" s="51"/>
      <c r="N831" s="51"/>
      <c r="O831" s="51"/>
      <c r="P831" s="51"/>
      <c r="Q831" s="51"/>
      <c r="R831" s="51"/>
      <c r="S831" s="197"/>
      <c r="T831" s="197"/>
      <c r="U831" s="197"/>
      <c r="V831" s="197"/>
      <c r="W831" s="197"/>
      <c r="X831" s="197"/>
      <c r="Y831" s="197"/>
      <c r="Z831" s="197"/>
      <c r="AA831" s="197"/>
      <c r="AB831" s="197"/>
      <c r="AC831" s="197"/>
      <c r="AD831" s="197"/>
      <c r="AE831" s="2"/>
    </row>
    <row r="832" spans="1:31" ht="15" customHeight="1">
      <c r="A832" s="18"/>
      <c r="B832" s="51"/>
      <c r="C832" s="51"/>
      <c r="D832" s="51"/>
      <c r="E832" s="51"/>
      <c r="F832" s="51"/>
      <c r="G832" s="51"/>
      <c r="H832" s="51"/>
      <c r="I832" s="51"/>
      <c r="J832" s="51"/>
      <c r="K832" s="51"/>
      <c r="L832" s="51"/>
      <c r="M832" s="51"/>
      <c r="N832" s="51"/>
      <c r="O832" s="51"/>
      <c r="P832" s="51"/>
      <c r="Q832" s="51"/>
      <c r="R832" s="51"/>
      <c r="S832" s="197"/>
      <c r="T832" s="197"/>
      <c r="U832" s="197"/>
      <c r="V832" s="197"/>
      <c r="W832" s="197"/>
      <c r="X832" s="197"/>
      <c r="Y832" s="197"/>
      <c r="Z832" s="197"/>
      <c r="AA832" s="634" t="s">
        <v>5580</v>
      </c>
      <c r="AB832" s="634"/>
      <c r="AC832" s="634"/>
      <c r="AD832" s="634"/>
      <c r="AE832" s="2"/>
    </row>
    <row r="833" spans="1:181" ht="24" customHeight="1">
      <c r="A833" s="18"/>
      <c r="B833" s="51"/>
      <c r="C833" s="445" t="s">
        <v>5364</v>
      </c>
      <c r="D833" s="445"/>
      <c r="E833" s="445"/>
      <c r="F833" s="445"/>
      <c r="G833" s="445"/>
      <c r="H833" s="445"/>
      <c r="I833" s="445"/>
      <c r="J833" s="445"/>
      <c r="K833" s="445"/>
      <c r="L833" s="445"/>
      <c r="M833" s="445" t="s">
        <v>6634</v>
      </c>
      <c r="N833" s="445"/>
      <c r="O833" s="445"/>
      <c r="P833" s="445"/>
      <c r="Q833" s="445"/>
      <c r="R833" s="445"/>
      <c r="S833" s="445"/>
      <c r="T833" s="445"/>
      <c r="U833" s="445"/>
      <c r="V833" s="445"/>
      <c r="W833" s="445"/>
      <c r="X833" s="445"/>
      <c r="Y833" s="445"/>
      <c r="Z833" s="445"/>
      <c r="AA833" s="445"/>
      <c r="AB833" s="445"/>
      <c r="AC833" s="445"/>
      <c r="AD833" s="445"/>
      <c r="AE833" s="2"/>
    </row>
    <row r="834" spans="1:181" ht="15" customHeight="1">
      <c r="A834" s="18"/>
      <c r="B834" s="51"/>
      <c r="C834" s="445"/>
      <c r="D834" s="445"/>
      <c r="E834" s="445"/>
      <c r="F834" s="445"/>
      <c r="G834" s="445"/>
      <c r="H834" s="445"/>
      <c r="I834" s="445"/>
      <c r="J834" s="445"/>
      <c r="K834" s="445"/>
      <c r="L834" s="445"/>
      <c r="M834" s="450" t="s">
        <v>6370</v>
      </c>
      <c r="N834" s="450"/>
      <c r="O834" s="450"/>
      <c r="P834" s="450"/>
      <c r="Q834" s="450"/>
      <c r="R834" s="450"/>
      <c r="S834" s="450"/>
      <c r="T834" s="450"/>
      <c r="U834" s="450"/>
      <c r="V834" s="450" t="s">
        <v>6371</v>
      </c>
      <c r="W834" s="450"/>
      <c r="X834" s="450"/>
      <c r="Y834" s="450"/>
      <c r="Z834" s="450"/>
      <c r="AA834" s="450"/>
      <c r="AB834" s="450"/>
      <c r="AC834" s="450"/>
      <c r="AD834" s="450"/>
      <c r="AE834" s="2"/>
    </row>
    <row r="835" spans="1:181" ht="24" customHeight="1">
      <c r="A835" s="18"/>
      <c r="B835" s="51"/>
      <c r="C835" s="445"/>
      <c r="D835" s="445"/>
      <c r="E835" s="445"/>
      <c r="F835" s="445"/>
      <c r="G835" s="445"/>
      <c r="H835" s="445"/>
      <c r="I835" s="445"/>
      <c r="J835" s="445"/>
      <c r="K835" s="445"/>
      <c r="L835" s="445"/>
      <c r="M835" s="450"/>
      <c r="N835" s="450"/>
      <c r="O835" s="450"/>
      <c r="P835" s="450"/>
      <c r="Q835" s="450"/>
      <c r="R835" s="450"/>
      <c r="S835" s="450"/>
      <c r="T835" s="450"/>
      <c r="U835" s="450"/>
      <c r="V835" s="450" t="s">
        <v>6374</v>
      </c>
      <c r="W835" s="450"/>
      <c r="X835" s="450"/>
      <c r="Y835" s="450"/>
      <c r="Z835" s="450"/>
      <c r="AA835" s="450"/>
      <c r="AB835" s="450"/>
      <c r="AC835" s="450"/>
      <c r="AD835" s="450"/>
      <c r="AE835" s="2"/>
      <c r="BD835" s="911" t="s">
        <v>6664</v>
      </c>
      <c r="BE835" s="911"/>
    </row>
    <row r="836" spans="1:181" ht="210" customHeight="1">
      <c r="A836" s="18"/>
      <c r="B836" s="51"/>
      <c r="C836" s="445"/>
      <c r="D836" s="445"/>
      <c r="E836" s="445"/>
      <c r="F836" s="445"/>
      <c r="G836" s="445"/>
      <c r="H836" s="445"/>
      <c r="I836" s="445"/>
      <c r="J836" s="445"/>
      <c r="K836" s="445"/>
      <c r="L836" s="445"/>
      <c r="M836" s="510" t="s">
        <v>5090</v>
      </c>
      <c r="N836" s="723" t="s">
        <v>6635</v>
      </c>
      <c r="O836" s="723" t="s">
        <v>6636</v>
      </c>
      <c r="P836" s="723" t="s">
        <v>6637</v>
      </c>
      <c r="Q836" s="723"/>
      <c r="R836" s="723" t="s">
        <v>6638</v>
      </c>
      <c r="S836" s="723"/>
      <c r="T836" s="723" t="s">
        <v>6639</v>
      </c>
      <c r="U836" s="723"/>
      <c r="V836" s="510" t="s">
        <v>5090</v>
      </c>
      <c r="W836" s="723" t="s">
        <v>6635</v>
      </c>
      <c r="X836" s="723" t="s">
        <v>6636</v>
      </c>
      <c r="Y836" s="723" t="s">
        <v>6637</v>
      </c>
      <c r="Z836" s="723"/>
      <c r="AA836" s="723" t="s">
        <v>6638</v>
      </c>
      <c r="AB836" s="723"/>
      <c r="AC836" s="723" t="s">
        <v>6639</v>
      </c>
      <c r="AD836" s="723"/>
      <c r="AE836" s="2"/>
      <c r="AH836" s="522" t="s">
        <v>6542</v>
      </c>
      <c r="AI836" s="522"/>
      <c r="AJ836" s="522"/>
      <c r="AK836" s="522"/>
      <c r="AL836" s="522"/>
      <c r="AM836" s="522"/>
      <c r="AN836" s="522"/>
      <c r="AO836" s="522"/>
      <c r="AP836" s="711"/>
      <c r="AQ836" s="522" t="s">
        <v>6543</v>
      </c>
      <c r="AR836" s="522"/>
      <c r="AS836" s="522"/>
      <c r="AT836" s="522"/>
      <c r="AU836" s="522"/>
      <c r="AV836" s="522"/>
      <c r="AW836" s="522"/>
      <c r="AX836" s="522"/>
      <c r="AY836" s="711"/>
      <c r="AZ836" s="524" t="s">
        <v>5088</v>
      </c>
      <c r="BA836" s="525"/>
      <c r="BB836" s="526"/>
      <c r="BD836" s="522">
        <f>CNGE_2024_M3_Secc1!$AH$548</f>
        <v>0</v>
      </c>
      <c r="BE836" s="522"/>
      <c r="CH836" s="522" t="s">
        <v>6390</v>
      </c>
      <c r="CI836" s="522"/>
      <c r="CJ836" s="522"/>
      <c r="CK836" s="522"/>
      <c r="CM836" s="522" t="s">
        <v>6441</v>
      </c>
      <c r="CN836" s="522"/>
      <c r="CO836" s="522"/>
      <c r="CP836" s="522"/>
      <c r="CR836" s="522" t="s">
        <v>6442</v>
      </c>
      <c r="CS836" s="522"/>
      <c r="CT836" s="522"/>
      <c r="CU836" s="522"/>
      <c r="CW836" s="522" t="s">
        <v>6443</v>
      </c>
      <c r="CX836" s="522"/>
      <c r="CY836" s="522"/>
      <c r="CZ836" s="522"/>
      <c r="DB836" s="522" t="s">
        <v>6444</v>
      </c>
      <c r="DC836" s="522"/>
      <c r="DD836" s="522"/>
      <c r="DE836" s="522"/>
      <c r="DG836" s="522" t="s">
        <v>6445</v>
      </c>
      <c r="DH836" s="522"/>
      <c r="DI836" s="522"/>
      <c r="DJ836" s="522"/>
      <c r="DL836" s="522" t="s">
        <v>6446</v>
      </c>
      <c r="DM836" s="522"/>
      <c r="DN836" s="522"/>
      <c r="DO836" s="522"/>
      <c r="DQ836" s="522" t="s">
        <v>6447</v>
      </c>
      <c r="DR836" s="522"/>
      <c r="DS836" s="522"/>
      <c r="DT836" s="522"/>
      <c r="DV836" s="522" t="s">
        <v>6448</v>
      </c>
      <c r="DW836" s="522"/>
      <c r="DX836" s="522"/>
      <c r="DY836" s="522"/>
      <c r="EA836" s="522" t="s">
        <v>6449</v>
      </c>
      <c r="EB836" s="522"/>
      <c r="EC836" s="522"/>
      <c r="ED836" s="522"/>
      <c r="EF836" s="522" t="s">
        <v>6450</v>
      </c>
      <c r="EG836" s="522"/>
      <c r="EH836" s="522"/>
      <c r="EI836" s="522"/>
      <c r="EK836" s="522" t="s">
        <v>6451</v>
      </c>
      <c r="EL836" s="522"/>
      <c r="EM836" s="522"/>
      <c r="EN836" s="522"/>
      <c r="EP836" s="522" t="s">
        <v>5653</v>
      </c>
      <c r="EQ836" s="522"/>
      <c r="ER836" s="522"/>
      <c r="ET836" s="522"/>
      <c r="EU836" s="522"/>
      <c r="EV836" s="522"/>
      <c r="EW836" s="522"/>
      <c r="EX836" s="522"/>
      <c r="EY836" s="522"/>
      <c r="EZ836" s="522"/>
      <c r="FA836" s="522"/>
      <c r="FB836" s="522"/>
      <c r="FC836" s="522"/>
      <c r="FD836" s="522"/>
      <c r="FE836" s="522"/>
      <c r="FF836" s="522"/>
      <c r="FG836" s="522"/>
      <c r="FH836" s="522"/>
      <c r="FI836" s="522"/>
      <c r="FJ836" s="522"/>
      <c r="FK836" s="522"/>
      <c r="FL836" s="522"/>
      <c r="FM836" s="522"/>
      <c r="FN836" s="522"/>
      <c r="FO836" s="522"/>
      <c r="FP836" s="522"/>
      <c r="FQ836" s="522"/>
      <c r="FR836" s="522"/>
      <c r="FS836" s="522"/>
      <c r="FT836" s="522"/>
      <c r="FU836" s="522"/>
      <c r="FV836" s="522"/>
      <c r="FW836" s="522"/>
      <c r="FX836" s="522"/>
      <c r="FY836" s="522"/>
    </row>
    <row r="837" spans="1:181" ht="72" customHeight="1">
      <c r="A837" s="18"/>
      <c r="B837" s="51"/>
      <c r="C837" s="445"/>
      <c r="D837" s="445"/>
      <c r="E837" s="445"/>
      <c r="F837" s="445"/>
      <c r="G837" s="445"/>
      <c r="H837" s="445"/>
      <c r="I837" s="445"/>
      <c r="J837" s="445"/>
      <c r="K837" s="445"/>
      <c r="L837" s="445"/>
      <c r="M837" s="510"/>
      <c r="N837" s="723"/>
      <c r="O837" s="723"/>
      <c r="P837" s="287" t="s">
        <v>6403</v>
      </c>
      <c r="Q837" s="289" t="s">
        <v>6404</v>
      </c>
      <c r="R837" s="287" t="s">
        <v>6403</v>
      </c>
      <c r="S837" s="289" t="s">
        <v>6404</v>
      </c>
      <c r="T837" s="287" t="s">
        <v>6403</v>
      </c>
      <c r="U837" s="289" t="s">
        <v>6404</v>
      </c>
      <c r="V837" s="510"/>
      <c r="W837" s="723"/>
      <c r="X837" s="723"/>
      <c r="Y837" s="287" t="s">
        <v>6403</v>
      </c>
      <c r="Z837" s="289" t="s">
        <v>6404</v>
      </c>
      <c r="AA837" s="287" t="s">
        <v>6403</v>
      </c>
      <c r="AB837" s="289" t="s">
        <v>6404</v>
      </c>
      <c r="AC837" s="287" t="s">
        <v>6403</v>
      </c>
      <c r="AD837" s="289" t="s">
        <v>6404</v>
      </c>
      <c r="AE837" s="2"/>
      <c r="AH837" s="522" t="s">
        <v>5093</v>
      </c>
      <c r="AI837" s="522"/>
      <c r="AJ837" s="522" t="s">
        <v>5094</v>
      </c>
      <c r="AK837" s="522"/>
      <c r="AL837" s="522" t="s">
        <v>5095</v>
      </c>
      <c r="AM837" s="522"/>
      <c r="AN837" s="522" t="s">
        <v>5096</v>
      </c>
      <c r="AO837" s="522"/>
      <c r="AP837" s="711"/>
      <c r="AQ837" s="522" t="s">
        <v>5093</v>
      </c>
      <c r="AR837" s="522"/>
      <c r="AS837" s="522" t="s">
        <v>5094</v>
      </c>
      <c r="AT837" s="522"/>
      <c r="AU837" s="522" t="s">
        <v>5095</v>
      </c>
      <c r="AV837" s="522"/>
      <c r="AW837" s="522" t="s">
        <v>5096</v>
      </c>
      <c r="AX837" s="522"/>
      <c r="AY837" s="711"/>
      <c r="AZ837" s="128" t="s">
        <v>5096</v>
      </c>
      <c r="BA837" s="128" t="s">
        <v>5097</v>
      </c>
      <c r="BB837" s="128" t="s">
        <v>5098</v>
      </c>
      <c r="BD837" s="522" t="s">
        <v>6383</v>
      </c>
      <c r="BE837" s="522"/>
      <c r="BG837" s="522" t="s">
        <v>5952</v>
      </c>
      <c r="BH837" s="522"/>
      <c r="BJ837" s="522" t="s">
        <v>6384</v>
      </c>
      <c r="BK837" s="522"/>
      <c r="BM837" s="522" t="s">
        <v>5375</v>
      </c>
      <c r="BN837" s="522"/>
      <c r="BP837" s="522" t="s">
        <v>6385</v>
      </c>
      <c r="BQ837" s="522"/>
      <c r="BS837" s="522" t="s">
        <v>6454</v>
      </c>
      <c r="BT837" s="522"/>
      <c r="BV837" s="522" t="s">
        <v>4990</v>
      </c>
      <c r="BW837" s="522"/>
      <c r="BY837" s="522" t="s">
        <v>6376</v>
      </c>
      <c r="BZ837" s="522"/>
      <c r="CB837" s="522" t="s">
        <v>6377</v>
      </c>
      <c r="CC837" s="522"/>
      <c r="CE837" s="522" t="s">
        <v>6378</v>
      </c>
      <c r="CF837" s="522"/>
      <c r="CH837" s="524" t="s">
        <v>5926</v>
      </c>
      <c r="CI837" s="526"/>
      <c r="CJ837" s="878" t="s">
        <v>5093</v>
      </c>
      <c r="CK837" s="878"/>
      <c r="CL837" s="264"/>
      <c r="CM837" s="524" t="s">
        <v>5926</v>
      </c>
      <c r="CN837" s="526"/>
      <c r="CO837" s="878" t="s">
        <v>5093</v>
      </c>
      <c r="CP837" s="878"/>
      <c r="CQ837" s="264"/>
      <c r="CR837" s="524" t="s">
        <v>5926</v>
      </c>
      <c r="CS837" s="526"/>
      <c r="CT837" s="878" t="s">
        <v>5093</v>
      </c>
      <c r="CU837" s="878"/>
      <c r="CW837" s="524" t="s">
        <v>5926</v>
      </c>
      <c r="CX837" s="526"/>
      <c r="CY837" s="878" t="s">
        <v>5093</v>
      </c>
      <c r="CZ837" s="878"/>
      <c r="DB837" s="524" t="s">
        <v>5926</v>
      </c>
      <c r="DC837" s="526"/>
      <c r="DD837" s="878" t="s">
        <v>5093</v>
      </c>
      <c r="DE837" s="878"/>
      <c r="DF837" s="264"/>
      <c r="DG837" s="524" t="s">
        <v>5926</v>
      </c>
      <c r="DH837" s="526"/>
      <c r="DI837" s="878" t="s">
        <v>5093</v>
      </c>
      <c r="DJ837" s="878"/>
      <c r="DK837" s="264"/>
      <c r="DL837" s="524" t="s">
        <v>5926</v>
      </c>
      <c r="DM837" s="526"/>
      <c r="DN837" s="878" t="s">
        <v>5093</v>
      </c>
      <c r="DO837" s="878"/>
      <c r="DQ837" s="524" t="s">
        <v>5926</v>
      </c>
      <c r="DR837" s="526"/>
      <c r="DS837" s="878" t="s">
        <v>5093</v>
      </c>
      <c r="DT837" s="878"/>
      <c r="DV837" s="524" t="s">
        <v>5926</v>
      </c>
      <c r="DW837" s="526"/>
      <c r="DX837" s="878" t="s">
        <v>5093</v>
      </c>
      <c r="DY837" s="878"/>
      <c r="EA837" s="524" t="s">
        <v>5926</v>
      </c>
      <c r="EB837" s="526"/>
      <c r="EC837" s="878" t="s">
        <v>5093</v>
      </c>
      <c r="ED837" s="878"/>
      <c r="EF837" s="524" t="s">
        <v>5926</v>
      </c>
      <c r="EG837" s="526"/>
      <c r="EH837" s="878" t="s">
        <v>5093</v>
      </c>
      <c r="EI837" s="878"/>
      <c r="EK837" s="524" t="s">
        <v>5926</v>
      </c>
      <c r="EL837" s="526"/>
      <c r="EM837" s="878" t="s">
        <v>5093</v>
      </c>
      <c r="EN837" s="878"/>
      <c r="EP837" s="119" t="s">
        <v>5663</v>
      </c>
      <c r="EQ837" s="120" t="s">
        <v>5664</v>
      </c>
      <c r="ER837" s="119" t="s">
        <v>5097</v>
      </c>
      <c r="ET837" s="522" t="s">
        <v>5098</v>
      </c>
      <c r="EU837" s="522"/>
      <c r="EV837" s="522">
        <v>2</v>
      </c>
      <c r="EW837" s="522"/>
      <c r="EX837" s="522">
        <v>3</v>
      </c>
      <c r="EY837" s="522"/>
      <c r="EZ837" s="522">
        <v>4</v>
      </c>
      <c r="FA837" s="522"/>
      <c r="FB837" s="522">
        <v>5</v>
      </c>
      <c r="FC837" s="522"/>
      <c r="FD837" s="522">
        <v>6</v>
      </c>
      <c r="FE837" s="522"/>
      <c r="FF837" s="522">
        <v>7</v>
      </c>
      <c r="FG837" s="522"/>
      <c r="FH837" s="522">
        <v>8</v>
      </c>
      <c r="FI837" s="522"/>
      <c r="FJ837" s="522">
        <v>9</v>
      </c>
      <c r="FK837" s="522"/>
      <c r="FL837" s="522">
        <v>10</v>
      </c>
      <c r="FM837" s="522"/>
      <c r="FN837" s="522">
        <v>11</v>
      </c>
      <c r="FO837" s="522"/>
      <c r="FP837" s="877" t="s">
        <v>5259</v>
      </c>
      <c r="FQ837" s="877"/>
      <c r="FR837" s="877" t="s">
        <v>6208</v>
      </c>
      <c r="FS837" s="877"/>
      <c r="FT837" s="877" t="s">
        <v>6640</v>
      </c>
      <c r="FU837" s="877"/>
      <c r="FV837" s="877" t="s">
        <v>6299</v>
      </c>
      <c r="FW837" s="877"/>
      <c r="FX837" s="522" t="s">
        <v>5063</v>
      </c>
      <c r="FY837" s="522"/>
    </row>
    <row r="838" spans="1:181" ht="15" customHeight="1">
      <c r="A838" s="18"/>
      <c r="B838" s="51"/>
      <c r="C838" s="48" t="s">
        <v>5846</v>
      </c>
      <c r="D838" s="580" t="s">
        <v>385</v>
      </c>
      <c r="E838" s="580"/>
      <c r="F838" s="580"/>
      <c r="G838" s="580"/>
      <c r="H838" s="580"/>
      <c r="I838" s="580"/>
      <c r="J838" s="580"/>
      <c r="K838" s="580"/>
      <c r="L838" s="580"/>
      <c r="M838" s="103"/>
      <c r="N838" s="103"/>
      <c r="O838" s="103"/>
      <c r="P838" s="103"/>
      <c r="Q838" s="103"/>
      <c r="R838" s="103"/>
      <c r="S838" s="103"/>
      <c r="T838" s="103"/>
      <c r="U838" s="103"/>
      <c r="V838" s="103"/>
      <c r="W838" s="103"/>
      <c r="X838" s="103"/>
      <c r="Y838" s="103"/>
      <c r="Z838" s="103"/>
      <c r="AA838" s="103"/>
      <c r="AB838" s="103"/>
      <c r="AC838" s="103"/>
      <c r="AD838" s="103"/>
      <c r="AE838" s="2"/>
      <c r="AH838" s="522">
        <f>IF(M838="",0,M838)</f>
        <v>0</v>
      </c>
      <c r="AI838" s="522"/>
      <c r="AJ838" s="522">
        <f>COUNTIF(N838:U838,"NS")</f>
        <v>0</v>
      </c>
      <c r="AK838" s="522"/>
      <c r="AL838" s="524">
        <f>IF(COUNTIF(N838:U838,"NA")=COUNTA($N$836:$O$837,$P$837:$U$837),"NA",SUM(N838:U838))</f>
        <v>0</v>
      </c>
      <c r="AM838" s="526"/>
      <c r="AN838" s="522">
        <f>IF($AH$806=$AJ$806,0,IF(OR(AND(AH838=0,AJ838&gt;0),AND(AH838="NS",AL838&gt;0),AND(AH838="NS",AJ838=0,AL838=0)),1,IF(OR(AND(AJ838&gt;=2,AL838&lt;AH838),AND(AH838="NS",AL838=0,AJ838&gt;0),AH838=AL838),0,1)))</f>
        <v>0</v>
      </c>
      <c r="AO838" s="522"/>
      <c r="AP838" s="711"/>
      <c r="AQ838" s="522">
        <f>IF(W838="",0,W838)</f>
        <v>0</v>
      </c>
      <c r="AR838" s="522"/>
      <c r="AS838" s="522">
        <f>COUNTIF(W838:AD838,"NS")</f>
        <v>0</v>
      </c>
      <c r="AT838" s="522"/>
      <c r="AU838" s="524">
        <f>IF(COUNTIF(W838:AD838,"NA")=COUNTA($W$836:$X$837,$Y$837:$AD$837),"NA",SUM(W838:AD838))</f>
        <v>0</v>
      </c>
      <c r="AV838" s="526"/>
      <c r="AW838" s="522">
        <f>IF($AH$577=$AJ$577,0,IF(OR(AND(AQ838=0,AS838&gt;0),AND(AQ838="NS",AU838&gt;0),AND(AQ838="NS",AS838=0,AU838=0)),1,IF(OR(AND(AS838&gt;=2,AU838&lt;AQ838),AND(AQ838="NS",AU838=0,AS838&gt;0),AQ838=AU838),0,1)))</f>
        <v>0</v>
      </c>
      <c r="AX838" s="522"/>
      <c r="AY838" s="711"/>
      <c r="AZ838" s="114">
        <f>IF(SUM(AN838,AW838,AN927,AW927)&gt;0,1,0)</f>
        <v>0</v>
      </c>
      <c r="BA838" s="113" t="str">
        <f>IF(AZ838=0,"", IF(SUM($AZ$838:AZ838)=1,BB838, IF($AZ$919&gt;SUM($AZ$838:AZ838),_xlfn.CONCAT(", ",BB838), IF($AZ$919=SUM($AZ$838:AZ838),_xlfn.CONCAT(" y ",BB838,".")))))</f>
        <v/>
      </c>
      <c r="BB838" s="119">
        <f>_xlfn.NUMBERVALUE(C838)</f>
        <v>0</v>
      </c>
      <c r="BD838" s="522">
        <v>0</v>
      </c>
      <c r="BE838" s="522"/>
      <c r="BG838" s="522">
        <v>0</v>
      </c>
      <c r="BH838" s="522"/>
      <c r="BJ838" s="597">
        <f>IF($AH$515=$AJ$515,0,IF(SUM($P$533:$R$533)&gt;0,0,1))</f>
        <v>0</v>
      </c>
      <c r="BK838" s="597"/>
      <c r="BM838" s="597">
        <f>IF($AH$515=$AJ$515,0,IF(SUM($T$533:$V$533)&gt;0,0,1))</f>
        <v>0</v>
      </c>
      <c r="BN838" s="597"/>
      <c r="BP838" s="597">
        <f>IF($AH$515=$AJ$515,0,IF(SUM($X$533:$Z$533)&gt;0,0,1))</f>
        <v>0</v>
      </c>
      <c r="BQ838" s="597"/>
      <c r="BS838" s="597">
        <f>IF($AH$515=$AJ$515,0,IF(SUM($AB$533:$AD$533)&gt;0,0,1))</f>
        <v>0</v>
      </c>
      <c r="BT838" s="597"/>
      <c r="BV838" s="597">
        <f>IF($AH$515=$AJ$515,0,IF(SUM($P$559:$R$559)&gt;0,0,1))</f>
        <v>0</v>
      </c>
      <c r="BW838" s="597"/>
      <c r="BY838" s="597">
        <f>IF($AH$515=$AJ$515,0,IF(SUM($T$559:$V$559)&gt;0,0,1))</f>
        <v>0</v>
      </c>
      <c r="BZ838" s="597"/>
      <c r="CB838" s="597">
        <f>IF($AH$515=$AJ$515,0,IF(SUM($X$559:$Z$559)&gt;0,0,1))</f>
        <v>0</v>
      </c>
      <c r="CC838" s="597"/>
      <c r="CE838" s="597">
        <f>IF($AH$515=$AJ$515,0,IF(SUM($AB$559:$AD$559)&gt;0,0,1))</f>
        <v>0</v>
      </c>
      <c r="CF838" s="597"/>
      <c r="CH838" s="522" t="s">
        <v>6597</v>
      </c>
      <c r="CI838" s="522"/>
      <c r="CJ838" s="522">
        <f>IF($AH$577=$AJ$577,0,$O$533)</f>
        <v>0</v>
      </c>
      <c r="CK838" s="522"/>
      <c r="CM838" s="522" t="s">
        <v>6597</v>
      </c>
      <c r="CN838" s="522"/>
      <c r="CO838" s="522">
        <f>IF($AH$577=$AJ$577,0,$S$533)</f>
        <v>0</v>
      </c>
      <c r="CP838" s="522"/>
      <c r="CR838" s="522" t="s">
        <v>6597</v>
      </c>
      <c r="CS838" s="522"/>
      <c r="CT838" s="522">
        <f>IF($AH$577=$AJ$577,0,$W$533)</f>
        <v>0</v>
      </c>
      <c r="CU838" s="522"/>
      <c r="CW838" s="522" t="s">
        <v>6597</v>
      </c>
      <c r="CX838" s="522"/>
      <c r="CY838" s="522">
        <f>IF($AH$577=$AJ$577,0,$AA$533)</f>
        <v>0</v>
      </c>
      <c r="CZ838" s="522"/>
      <c r="DB838" s="522" t="s">
        <v>6597</v>
      </c>
      <c r="DC838" s="522"/>
      <c r="DD838" s="522">
        <f>IF($AH$577=$AJ$577,0,$O$559)</f>
        <v>0</v>
      </c>
      <c r="DE838" s="522"/>
      <c r="DG838" s="522" t="s">
        <v>6597</v>
      </c>
      <c r="DH838" s="522"/>
      <c r="DI838" s="522">
        <f>IF($AH$577=$AJ$577,0,$S$559)</f>
        <v>0</v>
      </c>
      <c r="DJ838" s="522"/>
      <c r="DL838" s="522" t="s">
        <v>6597</v>
      </c>
      <c r="DM838" s="522"/>
      <c r="DN838" s="522">
        <f>IF($AH$577=$AJ$577,0,$W$559)</f>
        <v>0</v>
      </c>
      <c r="DO838" s="522"/>
      <c r="DQ838" s="522" t="s">
        <v>6597</v>
      </c>
      <c r="DR838" s="522"/>
      <c r="DS838" s="522">
        <f>IF($AH$577=$AJ$577,0,$AA$559)</f>
        <v>0</v>
      </c>
      <c r="DT838" s="522"/>
      <c r="DV838" s="522" t="s">
        <v>6456</v>
      </c>
      <c r="DW838" s="522"/>
      <c r="DX838" s="522">
        <f>IF($AH$180=$AJ$180,0,$AB$186)</f>
        <v>0</v>
      </c>
      <c r="DY838" s="522"/>
      <c r="EA838" s="522" t="s">
        <v>6456</v>
      </c>
      <c r="EB838" s="522"/>
      <c r="EC838" s="522">
        <f>IF($AH$197=$AJ$197,0,$AC$201)</f>
        <v>0</v>
      </c>
      <c r="ED838" s="522"/>
      <c r="EF838" s="522" t="s">
        <v>6456</v>
      </c>
      <c r="EG838" s="522"/>
      <c r="EH838" s="522">
        <f>IF($AH$197=$AJ$197,0,$AC$202)</f>
        <v>0</v>
      </c>
      <c r="EI838" s="522"/>
      <c r="EK838" s="522" t="s">
        <v>6456</v>
      </c>
      <c r="EL838" s="522"/>
      <c r="EM838" s="522">
        <f>IF($AH$197=$AJ$197,0,$AC$203)</f>
        <v>0</v>
      </c>
      <c r="EN838" s="522"/>
      <c r="EP838" s="113">
        <v>13</v>
      </c>
      <c r="EQ838" s="113">
        <f>IF(CJ840=0,0,1)</f>
        <v>0</v>
      </c>
      <c r="ER838" s="125" t="str">
        <f>IF(EQ838=0,"", IF(SUM($EQ$838:EQ838)=1,_xlfn.CONCAT(EP838,), IF($EQ$850&gt;SUM($EQ$838:EQ838),_xlfn.CONCAT(", ",EP838), IF($EQ$850=SUM($EQ$838:EQ838),_xlfn.CONCAT(" y ",EP838,".")))))</f>
        <v/>
      </c>
      <c r="ET838" s="522">
        <v>0</v>
      </c>
      <c r="EU838" s="522"/>
      <c r="EV838" s="522">
        <f>IF($AH$806=$AJ$806,0,IF(OR(AND(D838="",BD838=0,COUNTA(N838:O838,W838:X838,N927:O927,W927:X927)=0),AND(D838&lt;&gt;"",BD838=0,SUM($AH$683,$AK$683,$AN$683,$AQ$683)&gt;0,COUNTA(N838:O838,W838:X838,N927:O927,W927:X927)=0),AND(D838&lt;&gt;"",BD838=0,COUNTA(N838:O838,W838:X838,N927:O927,W927:X927)&lt;=8),AND(D838="",BD838=1,COUNTA(N838:O838,W838:X838,N927:O927,W927:X927)=0),AND(D838&lt;&gt;"",BD838=1,COUNTA(N838:O838,W838:X838,N927:O927,W927:X927)=0)),0,1))</f>
        <v>0</v>
      </c>
      <c r="EW838" s="522"/>
      <c r="EX838" s="522">
        <f>IF($AH$806=$AJ$806,0,IF(OR(AND(D838="",BG838=0,COUNTA(P838:S838,Y838:AB838,P927:S927,Y927:AB927)=0),AND(D838&lt;&gt;"",BG838=0,COUNTA(P838:S838,Y838:AB838,P927:S927,Y927:AB927)&lt;=16),AND(D838="",BG838=1,COUNTA(P838:S838,Y838:AB838,P927:S927,Y927:AB927)=0),AND(D838&lt;&gt;"",BG838=1,COUNTA(P838:S838,Y838:AB838,P927:S927,Y927:AB927)=0)),0,1))</f>
        <v>0</v>
      </c>
      <c r="EY838" s="522"/>
      <c r="EZ838" s="522">
        <f>IF($AH$806=$AJ$806,0,IF(OR(AND(D838="",$BJ$838=0,COUNTBLANK(P838)=1),AND(D838&lt;&gt;"",$BJ$838=0,COUNTBLANK(P838)=0),AND(D838="",$BJ$838=1,COUNTBLANK(P838)=1),AND(D838&lt;&gt;"",$BJ$838=1,COUNTBLANK(P838)=1)),0,1))</f>
        <v>0</v>
      </c>
      <c r="FA838" s="522"/>
      <c r="FB838" s="522">
        <f>IF($AH$806=$AJ$806,0,IF(OR(AND(D838="",$BM$838=0,COUNTBLANK(Y838)=1),AND(D838&lt;&gt;"",$BM$838=0,COUNTBLANK(Y838)=0),AND(D838="",$BM$838=1,COUNTBLANK(Y838)=1),AND(D838&lt;&gt;"",$BM$838=1,COUNTBLANK(Y838)=1)),0,1))</f>
        <v>0</v>
      </c>
      <c r="FC838" s="522"/>
      <c r="FD838" s="522">
        <f>IF($AH$806=$AJ$806,0,IF(OR(AND(D838="",$BP$838=0,COUNTBLANK(P927)=1),AND(D838&lt;&gt;"",$BP$838=0,COUNTBLANK(P927)=0),AND(D838="",$BP$838=1,COUNTBLANK(P927)=1),AND(D838&lt;&gt;"",$BP$838=1,COUNTBLANK(P927)=1)),0,1))</f>
        <v>0</v>
      </c>
      <c r="FE838" s="522"/>
      <c r="FF838" s="522">
        <f>IF($AH$806=$AJ$806,0,IF(OR(AND(D838="",$BS$838=0,COUNTBLANK(Y927)=1),AND(D838&lt;&gt;"",$BS$838=0,COUNTBLANK(Y927)=0),AND(D838="",$BS$838=1,COUNTBLANK(Y927)=1),AND(D838&lt;&gt;"",$BS$838=1,COUNTBLANK(Y927)=1)),0,1))</f>
        <v>0</v>
      </c>
      <c r="FG838" s="522"/>
      <c r="FH838" s="522">
        <f>IF($AH$806=$AJ$806,0,IF(OR(AND(D838="",$BV$838=0,COUNTBLANK(Q838)=1),AND(D838&lt;&gt;"",$BV$838=0,COUNTBLANK(Q838)=0),AND(D838="",$BV$838=1,COUNTBLANK(Q838)=1),AND(D838&lt;&gt;"",$BV$838=1,COUNTBLANK(Q838)=1)),0,1))</f>
        <v>0</v>
      </c>
      <c r="FI838" s="522"/>
      <c r="FJ838" s="522">
        <f>IF($AH$806=$AJ$806,0,IF(OR(AND(D838="",$BY$838=0,COUNTBLANK(Z838)=1),AND(D838&lt;&gt;"",$BY$838=0,COUNTBLANK(Z838)=0),AND(D838="",$BY$838=1,COUNTBLANK(Z838)=1),AND(D838&lt;&gt;"",$BY$838=1,COUNTBLANK(Z838)=1)),0,1))</f>
        <v>0</v>
      </c>
      <c r="FK838" s="522"/>
      <c r="FL838" s="522">
        <f>IF($AH$806=$AJ$806,0,IF(OR(AND(D838="",$CB$838=0,COUNTBLANK(Q927)=1),AND(D838&lt;&gt;"",$CB$838=0,COUNTBLANK(Q927)=0),AND(D838="",$CB$838=1,COUNTBLANK(Q927)=1),AND(D838&lt;&gt;"",$CB$838=1,COUNTBLANK(Q927)=1)),0,1))</f>
        <v>0</v>
      </c>
      <c r="FM838" s="522"/>
      <c r="FN838" s="522">
        <f>IF($AH$806=$AJ$806,0,IF(OR(AND(D838="",$CE$838=0,COUNTBLANK(Z927)=1),AND(D838&lt;&gt;"",$CE$838=0,COUNTBLANK(Z927)=0),AND(D838="",$CE$838=1,COUNTBLANK(Z927)=1),AND(D838&lt;&gt;"",$CE$838=1,COUNTBLANK(Z927)=1)),0,1))</f>
        <v>0</v>
      </c>
      <c r="FO838" s="522"/>
      <c r="FP838" s="522">
        <f>IF($AH$806=$AJ$806,0,IF(OR(AND(D838="",$AH$683=0,COUNTBLANK(N838:O838)=2),AND(D838&lt;&gt;"",$AH$683=0,COUNTBLANK(N838:O838)&lt;=2),AND(D838="",$AH$683=1,COUNTBLANK(N838:O838)=2),AND(D838&lt;&gt;"",$AH$683=1,COUNTBLANK(N838:O838)=2)),0,1))</f>
        <v>0</v>
      </c>
      <c r="FQ838" s="522"/>
      <c r="FR838" s="522">
        <f>IF($AH$806=$AJ$806,0,IF(OR(AND(D838="",$AK$683=0,COUNTBLANK(W838:X838)=2),AND(D838&lt;&gt;"",$AK$683=0,COUNTBLANK(W838:X838)&lt;=2),AND(D838="",$AK$683=1,COUNTBLANK(W838:X838)=2),AND(D838&lt;&gt;"",$AK$683=1,COUNTBLANK(W838:X838)=2)),0,1))</f>
        <v>0</v>
      </c>
      <c r="FS838" s="522"/>
      <c r="FT838" s="522">
        <f t="shared" ref="FT838:FT839" si="263">IF($AH$806=$AJ$806,0,IF(OR(AND(D838="",$AN$683=0,COUNTBLANK(N927:O927)=2),AND(D838&lt;&gt;"",$AN$683=0,COUNTBLANK(N927:O927)&lt;=2),AND(D838="",$AN$683=1,COUNTBLANK(N927:O927)=2),AND(D838&lt;&gt;"",$AN$683=1,COUNTBLANK(N927:O927)=2)),0,1))</f>
        <v>0</v>
      </c>
      <c r="FU838" s="522"/>
      <c r="FV838" s="522">
        <f t="shared" ref="FV838:FV839" si="264">IF($AH$806=$AJ$806,0,IF(OR(AND(D838="",$AQ$683=0,COUNTBLANK(W927:X927)=2),AND(D838&lt;&gt;"",$AQ$683=0,COUNTBLANK(W927:X927)&lt;=2),AND(D838="",$AQ$683=1,COUNTBLANK(W927:X927)=2),AND(D838&lt;&gt;"",$AQ$683=1,COUNTBLANK(W927:X927)=2)),0,1))</f>
        <v>0</v>
      </c>
      <c r="FW838" s="522"/>
      <c r="FX838" s="522">
        <f>IF($AH$806=$AJ$806,0,IF(OR(AND(D838="",COUNTA(M838,T838:V838,AC838:AD838,M927,T927:V927,AC927:AD927)=0,SUM(EV838:FW838)=0),AND(D838&lt;&gt;"",COUNTA(M838,T838:V838,AC838:AD838,M927,T927:V927,AC927:AD927)=12,SUM(EV838:FW838)=0)),0,1))</f>
        <v>0</v>
      </c>
      <c r="FY838" s="522"/>
    </row>
    <row r="839" spans="1:181" ht="15" customHeight="1">
      <c r="A839" s="18"/>
      <c r="B839" s="51"/>
      <c r="C839" s="48" t="s">
        <v>4992</v>
      </c>
      <c r="D839" s="590" t="str">
        <f>IF($BD$836=1,"",IF(CNGE_2024_M3_Secc1!D578="","",CNGE_2024_M3_Secc1!D578))</f>
        <v/>
      </c>
      <c r="E839" s="590"/>
      <c r="F839" s="590"/>
      <c r="G839" s="590"/>
      <c r="H839" s="590"/>
      <c r="I839" s="590"/>
      <c r="J839" s="590"/>
      <c r="K839" s="590"/>
      <c r="L839" s="590"/>
      <c r="M839" s="103"/>
      <c r="N839" s="103"/>
      <c r="O839" s="103"/>
      <c r="P839" s="103"/>
      <c r="Q839" s="103"/>
      <c r="R839" s="103"/>
      <c r="S839" s="103"/>
      <c r="T839" s="103"/>
      <c r="U839" s="103"/>
      <c r="V839" s="103"/>
      <c r="W839" s="103"/>
      <c r="X839" s="103"/>
      <c r="Y839" s="103"/>
      <c r="Z839" s="103"/>
      <c r="AA839" s="103"/>
      <c r="AB839" s="103"/>
      <c r="AC839" s="103"/>
      <c r="AD839" s="103"/>
      <c r="AE839" s="2"/>
      <c r="AH839" s="522">
        <f t="shared" ref="AH839:AH902" si="265">IF(M839="",0,M839)</f>
        <v>0</v>
      </c>
      <c r="AI839" s="522"/>
      <c r="AJ839" s="522">
        <f t="shared" ref="AJ839:AJ902" si="266">COUNTIF(N839:U839,"NS")</f>
        <v>0</v>
      </c>
      <c r="AK839" s="522"/>
      <c r="AL839" s="524">
        <f t="shared" ref="AL839:AL902" si="267">IF(COUNTIF(N839:U839,"NA")=COUNTA($N$836:$O$837,$P$837:$U$837),"NA",SUM(N839:U839))</f>
        <v>0</v>
      </c>
      <c r="AM839" s="526"/>
      <c r="AN839" s="522">
        <f t="shared" ref="AN839:AN902" si="268">IF($AH$806=$AJ$806,0,IF(OR(AND(AH839=0,AJ839&gt;0),AND(AH839="NS",AL839&gt;0),AND(AH839="NS",AJ839=0,AL839=0)),1,IF(OR(AND(AJ839&gt;=2,AL839&lt;AH839),AND(AH839="NS",AL839=0,AJ839&gt;0),AH839=AL839),0,1)))</f>
        <v>0</v>
      </c>
      <c r="AO839" s="522"/>
      <c r="AP839" s="711"/>
      <c r="AQ839" s="522">
        <f t="shared" ref="AQ839:AQ902" si="269">IF(W839="",0,W839)</f>
        <v>0</v>
      </c>
      <c r="AR839" s="522"/>
      <c r="AS839" s="522">
        <f t="shared" ref="AS839:AS902" si="270">COUNTIF(W839:AD839,"NS")</f>
        <v>0</v>
      </c>
      <c r="AT839" s="522"/>
      <c r="AU839" s="524">
        <f t="shared" ref="AU839:AU902" si="271">IF(COUNTIF(W839:AD839,"NA")=COUNTA($W$836:$X$837,$Y$837:$AD$837),"NA",SUM(W839:AD839))</f>
        <v>0</v>
      </c>
      <c r="AV839" s="526"/>
      <c r="AW839" s="522">
        <f t="shared" ref="AW839:AW869" si="272">IF($AH$577=$AJ$577,0,IF(OR(AND(AQ839=0,AS839&gt;0),AND(AQ839="NS",AU839&gt;0),AND(AQ839="NS",AS839=0,AU839=0)),1,IF(OR(AND(AS839&gt;=2,AU839&lt;AQ839),AND(AQ839="NS",AU839=0,AS839&gt;0),AQ839=AU839),0,1)))</f>
        <v>0</v>
      </c>
      <c r="AX839" s="522"/>
      <c r="AY839" s="711"/>
      <c r="AZ839" s="114">
        <f t="shared" ref="AZ839:AZ902" si="273">IF(SUM(AN839,AW839,AN928,AW928)&gt;0,1,0)</f>
        <v>0</v>
      </c>
      <c r="BA839" s="113" t="str">
        <f>IF(AZ839=0,"", IF(SUM($AZ$838:AZ839)=1,BB839, IF($AZ$919&gt;SUM($AZ$838:AZ839),_xlfn.CONCAT(", ",BB839), IF($AZ$919=SUM($AZ$838:AZ839),_xlfn.CONCAT(" y ",BB839,".")))))</f>
        <v/>
      </c>
      <c r="BB839" s="119">
        <f t="shared" ref="BB839:BB902" si="274">_xlfn.NUMBERVALUE(C839)</f>
        <v>1</v>
      </c>
      <c r="BD839" s="522">
        <f>IF($AH$806=$AJ$806,0,CNGE_2024_M3_Secc1!BE578)</f>
        <v>0</v>
      </c>
      <c r="BE839" s="522"/>
      <c r="BG839" s="522">
        <f>IF($AH$806=$AJ$806,0,CNGE_2024_M3_Secc1!BH578)</f>
        <v>0</v>
      </c>
      <c r="BH839" s="522"/>
      <c r="CH839" s="522" t="s">
        <v>6665</v>
      </c>
      <c r="CI839" s="522"/>
      <c r="CJ839" s="522">
        <f>IF($AH$806=$AJ$806,0,P919)</f>
        <v>0</v>
      </c>
      <c r="CK839" s="522"/>
      <c r="CM839" s="522" t="s">
        <v>6665</v>
      </c>
      <c r="CN839" s="522"/>
      <c r="CO839" s="522">
        <f>IF($AH$806=$AJ$806,0,Y919)</f>
        <v>0</v>
      </c>
      <c r="CP839" s="522"/>
      <c r="CR839" s="522" t="s">
        <v>6665</v>
      </c>
      <c r="CS839" s="522"/>
      <c r="CT839" s="522">
        <f>IF($AH$806=$AJ$806,0,P1008)</f>
        <v>0</v>
      </c>
      <c r="CU839" s="522"/>
      <c r="CV839" s="38"/>
      <c r="CW839" s="522" t="s">
        <v>6665</v>
      </c>
      <c r="CX839" s="522"/>
      <c r="CY839" s="522">
        <f>IF($AH$806=$AJ$806,0,Y1008)</f>
        <v>0</v>
      </c>
      <c r="CZ839" s="522"/>
      <c r="DA839" s="38"/>
      <c r="DB839" s="522" t="s">
        <v>6665</v>
      </c>
      <c r="DC839" s="522"/>
      <c r="DD839" s="522">
        <f>IF($AH$806=$AJ$806,0,Q919)</f>
        <v>0</v>
      </c>
      <c r="DE839" s="522"/>
      <c r="DG839" s="522" t="s">
        <v>6665</v>
      </c>
      <c r="DH839" s="522"/>
      <c r="DI839" s="522">
        <f>IF($AH$806=$AJ$806,0,Z919)</f>
        <v>0</v>
      </c>
      <c r="DJ839" s="522"/>
      <c r="DL839" s="522" t="s">
        <v>6665</v>
      </c>
      <c r="DM839" s="522"/>
      <c r="DN839" s="522">
        <f>IF($AH$806=$AJ$806,0,Q1008)</f>
        <v>0</v>
      </c>
      <c r="DO839" s="522"/>
      <c r="DP839" s="38"/>
      <c r="DQ839" s="522" t="s">
        <v>6665</v>
      </c>
      <c r="DR839" s="522"/>
      <c r="DS839" s="522">
        <f>IF($AH$806=$AJ$806,0,Z1008)</f>
        <v>0</v>
      </c>
      <c r="DT839" s="522"/>
      <c r="DU839" s="38"/>
      <c r="DV839" s="522" t="s">
        <v>6665</v>
      </c>
      <c r="DW839" s="522"/>
      <c r="DX839" s="522">
        <f>IF($AH$806=$AJ$806,0,SUM(N919:O919))</f>
        <v>0</v>
      </c>
      <c r="DY839" s="522"/>
      <c r="DZ839" s="38"/>
      <c r="EA839" s="522" t="s">
        <v>6665</v>
      </c>
      <c r="EB839" s="522"/>
      <c r="EC839" s="522">
        <f>IF($AH$806=$AJ$806,0,SUM(W919:X919))</f>
        <v>0</v>
      </c>
      <c r="ED839" s="522"/>
      <c r="EE839" s="38"/>
      <c r="EF839" s="522" t="s">
        <v>6665</v>
      </c>
      <c r="EG839" s="522"/>
      <c r="EH839" s="522">
        <f>IF($AH$806=$AJ$806,0,SUM(N1008:O1008))</f>
        <v>0</v>
      </c>
      <c r="EI839" s="522"/>
      <c r="EJ839" s="38"/>
      <c r="EK839" s="522" t="s">
        <v>6665</v>
      </c>
      <c r="EL839" s="522"/>
      <c r="EM839" s="522">
        <f>IF($AH$806=$AJ$806,0,SUM(W1008:X1008))</f>
        <v>0</v>
      </c>
      <c r="EN839" s="522"/>
      <c r="EP839" s="113">
        <v>14</v>
      </c>
      <c r="EQ839" s="113">
        <f>IF(CO840=0,0,1)</f>
        <v>0</v>
      </c>
      <c r="ER839" s="125" t="str">
        <f>IF(EQ839=0,"", IF(SUM($EQ$838:EQ839)=1,_xlfn.CONCAT(EP839,), IF($EQ$850&gt;SUM($EQ$838:EQ839),_xlfn.CONCAT(", ",EP839), IF($EQ$850=SUM($EQ$838:EQ839),_xlfn.CONCAT(" y ",EP839,".")))))</f>
        <v/>
      </c>
      <c r="ET839" s="522">
        <v>1</v>
      </c>
      <c r="EU839" s="522"/>
      <c r="EV839" s="522">
        <f t="shared" ref="EV839:EV842" si="275">IF($AH$806=$AJ$806,0,IF(OR(AND(D839="",BD839=0,COUNTA(N839:O839,W839:X839,N928:O928,W928:X928)=0),AND(D839&lt;&gt;"",BD839=0,SUM($AH$683,$AK$683,$AN$683,$AQ$683)&gt;0,COUNTA(N839:O839,W839:X839,N928:O928,W928:X928)=0),AND(D839&lt;&gt;"",BD839=0,COUNTA(N839:O839,W839:X839,N928:O928,W928:X928)&lt;=8),AND(D839="",BD839=1,COUNTA(N839:O839,W839:X839,N928:O928,W928:X928)=0),AND(D839&lt;&gt;"",BD839=1,COUNTA(N839:O839,W839:X839,N928:O928,W928:X928)=0)),0,1))</f>
        <v>0</v>
      </c>
      <c r="EW839" s="522"/>
      <c r="EX839" s="522">
        <f t="shared" ref="EX839:EX902" si="276">IF($AH$806=$AJ$806,0,IF(OR(AND(D839="",BG839=0,COUNTA(P839:S839,Y839:AB839,P928:S928,Y928:AB928)=0),AND(D839&lt;&gt;"",BG839=0,COUNTA(P839:S839,Y839:AB839,P928:S928,Y928:AB928)&lt;=16),AND(D839="",BG839=1,COUNTA(P839:S839,Y839:AB839,P928:S928,Y928:AB928)=0),AND(D839&lt;&gt;"",BG839=1,COUNTA(P839:S839,Y839:AB839,P928:S928,Y928:AB928)=0)),0,1))</f>
        <v>0</v>
      </c>
      <c r="EY839" s="522"/>
      <c r="EZ839" s="522">
        <f t="shared" ref="EZ839:EZ902" si="277">IF($AH$806=$AJ$806,0,IF(OR(AND(D839="",$BJ$838=0,COUNTBLANK(P839)=1),AND(D839&lt;&gt;"",$BJ$838=0,COUNTBLANK(P839)=0),AND(D839="",$BJ$838=1,COUNTBLANK(P839)=1),AND(D839&lt;&gt;"",$BJ$838=1,COUNTBLANK(P839)=1)),0,1))</f>
        <v>0</v>
      </c>
      <c r="FA839" s="522"/>
      <c r="FB839" s="522">
        <f t="shared" ref="FB839:FB902" si="278">IF($AH$806=$AJ$806,0,IF(OR(AND(D839="",$BM$838=0,COUNTBLANK(Y839)=1),AND(D839&lt;&gt;"",$BM$838=0,COUNTBLANK(Y839)=0),AND(D839="",$BM$838=1,COUNTBLANK(Y839)=1),AND(D839&lt;&gt;"",$BM$838=1,COUNTBLANK(Y839)=1)),0,1))</f>
        <v>0</v>
      </c>
      <c r="FC839" s="522"/>
      <c r="FD839" s="522">
        <f t="shared" ref="FD839:FD902" si="279">IF($AH$806=$AJ$806,0,IF(OR(AND(D839="",$BP$838=0,COUNTBLANK(P928)=1),AND(D839&lt;&gt;"",$BP$838=0,COUNTBLANK(P928)=0),AND(D839="",$BP$838=1,COUNTBLANK(P928)=1),AND(D839&lt;&gt;"",$BP$838=1,COUNTBLANK(P928)=1)),0,1))</f>
        <v>0</v>
      </c>
      <c r="FE839" s="522"/>
      <c r="FF839" s="522">
        <f t="shared" ref="FF839:FF902" si="280">IF($AH$806=$AJ$806,0,IF(OR(AND(D839="",$BS$838=0,COUNTBLANK(Y928)=1),AND(D839&lt;&gt;"",$BS$838=0,COUNTBLANK(Y928)=0),AND(D839="",$BS$838=1,COUNTBLANK(Y928)=1),AND(D839&lt;&gt;"",$BS$838=1,COUNTBLANK(Y928)=1)),0,1))</f>
        <v>0</v>
      </c>
      <c r="FG839" s="522"/>
      <c r="FH839" s="522">
        <f t="shared" ref="FH839:FH902" si="281">IF($AH$806=$AJ$806,0,IF(OR(AND(D839="",$BV$838=0,COUNTBLANK(Q839)=1),AND(D839&lt;&gt;"",$BV$838=0,COUNTBLANK(Q839)=0),AND(D839="",$BV$838=1,COUNTBLANK(Q839)=1),AND(D839&lt;&gt;"",$BV$838=1,COUNTBLANK(Q839)=1)),0,1))</f>
        <v>0</v>
      </c>
      <c r="FI839" s="522"/>
      <c r="FJ839" s="522">
        <f t="shared" ref="FJ839:FJ902" si="282">IF($AH$806=$AJ$806,0,IF(OR(AND(D839="",$BY$838=0,COUNTBLANK(Z839)=1),AND(D839&lt;&gt;"",$BY$838=0,COUNTBLANK(Z839)=0),AND(D839="",$BY$838=1,COUNTBLANK(Z839)=1),AND(D839&lt;&gt;"",$BY$838=1,COUNTBLANK(Z839)=1)),0,1))</f>
        <v>0</v>
      </c>
      <c r="FK839" s="522"/>
      <c r="FL839" s="522">
        <f t="shared" ref="FL839:FL902" si="283">IF($AH$806=$AJ$806,0,IF(OR(AND(D839="",$CB$838=0,COUNTBLANK(Q928)=1),AND(D839&lt;&gt;"",$CB$838=0,COUNTBLANK(Q928)=0),AND(D839="",$CB$838=1,COUNTBLANK(Q928)=1),AND(D839&lt;&gt;"",$CB$838=1,COUNTBLANK(Q928)=1)),0,1))</f>
        <v>0</v>
      </c>
      <c r="FM839" s="522"/>
      <c r="FN839" s="522">
        <f t="shared" ref="FN839:FN902" si="284">IF($AH$806=$AJ$806,0,IF(OR(AND(D839="",$CE$838=0,COUNTBLANK(Z928)=1),AND(D839&lt;&gt;"",$CE$838=0,COUNTBLANK(Z928)=0),AND(D839="",$CE$838=1,COUNTBLANK(Z928)=1),AND(D839&lt;&gt;"",$CE$838=1,COUNTBLANK(Z928)=1)),0,1))</f>
        <v>0</v>
      </c>
      <c r="FO839" s="522"/>
      <c r="FP839" s="522">
        <f t="shared" ref="FP839:FP842" si="285">IF($AH$806=$AJ$806,0,IF(OR(AND(D839="",$AH$683=0,COUNTBLANK(N839:O839)=2),AND(D839&lt;&gt;"",$AH$683=0,COUNTBLANK(N839:O839)&lt;=2),AND(D839="",$AH$683=1,COUNTBLANK(N839:O839)=2),AND(D839&lt;&gt;"",$AH$683=1,COUNTBLANK(N839:O839)=2)),0,1))</f>
        <v>0</v>
      </c>
      <c r="FQ839" s="522"/>
      <c r="FR839" s="522">
        <f t="shared" ref="FR839:FR842" si="286">IF($AH$806=$AJ$806,0,IF(OR(AND(D839="",$AK$683=0,COUNTBLANK(W839:X839)=2),AND(D839&lt;&gt;"",$AK$683=0,COUNTBLANK(W839:X839)&lt;=2),AND(D839="",$AK$683=1,COUNTBLANK(W839:X839)=2),AND(D839&lt;&gt;"",$AK$683=1,COUNTBLANK(W839:X839)=2)),0,1))</f>
        <v>0</v>
      </c>
      <c r="FS839" s="522"/>
      <c r="FT839" s="522">
        <f t="shared" si="263"/>
        <v>0</v>
      </c>
      <c r="FU839" s="522"/>
      <c r="FV839" s="522">
        <f t="shared" si="264"/>
        <v>0</v>
      </c>
      <c r="FW839" s="522"/>
      <c r="FX839" s="522">
        <f t="shared" ref="FX839:FX902" si="287">IF($AH$806=$AJ$806,0,IF(OR(AND(D839="",COUNTA(M839,T839:V839,AC839:AD839,M928,T928:V928,AC928:AD928)=0,SUM(EV839:FW839)=0),AND(D839&lt;&gt;"",COUNTA(M839,T839:V839,AC839:AD839,M928,T928:V928,AC928:AD928)=12,SUM(EV839:FW839)=0)),0,1))</f>
        <v>0</v>
      </c>
      <c r="FY839" s="522"/>
    </row>
    <row r="840" spans="1:181" ht="15" customHeight="1">
      <c r="A840" s="18"/>
      <c r="B840" s="51"/>
      <c r="C840" s="48" t="s">
        <v>4994</v>
      </c>
      <c r="D840" s="590" t="str">
        <f>IF($BD$836=1,"",IF(CNGE_2024_M3_Secc1!D579="","",CNGE_2024_M3_Secc1!D579))</f>
        <v/>
      </c>
      <c r="E840" s="590"/>
      <c r="F840" s="590"/>
      <c r="G840" s="590"/>
      <c r="H840" s="590"/>
      <c r="I840" s="590"/>
      <c r="J840" s="590"/>
      <c r="K840" s="590"/>
      <c r="L840" s="590"/>
      <c r="M840" s="103"/>
      <c r="N840" s="103"/>
      <c r="O840" s="103"/>
      <c r="P840" s="103"/>
      <c r="Q840" s="103"/>
      <c r="R840" s="103"/>
      <c r="S840" s="103"/>
      <c r="T840" s="103"/>
      <c r="U840" s="103"/>
      <c r="V840" s="103"/>
      <c r="W840" s="103"/>
      <c r="X840" s="103"/>
      <c r="Y840" s="103"/>
      <c r="Z840" s="103"/>
      <c r="AA840" s="103"/>
      <c r="AB840" s="103"/>
      <c r="AC840" s="103"/>
      <c r="AD840" s="103"/>
      <c r="AE840" s="2"/>
      <c r="AH840" s="522">
        <f t="shared" si="265"/>
        <v>0</v>
      </c>
      <c r="AI840" s="522"/>
      <c r="AJ840" s="522">
        <f t="shared" si="266"/>
        <v>0</v>
      </c>
      <c r="AK840" s="522"/>
      <c r="AL840" s="524">
        <f t="shared" si="267"/>
        <v>0</v>
      </c>
      <c r="AM840" s="526"/>
      <c r="AN840" s="522">
        <f t="shared" si="268"/>
        <v>0</v>
      </c>
      <c r="AO840" s="522"/>
      <c r="AP840" s="711"/>
      <c r="AQ840" s="522">
        <f t="shared" si="269"/>
        <v>0</v>
      </c>
      <c r="AR840" s="522"/>
      <c r="AS840" s="522">
        <f t="shared" si="270"/>
        <v>0</v>
      </c>
      <c r="AT840" s="522"/>
      <c r="AU840" s="524">
        <f t="shared" si="271"/>
        <v>0</v>
      </c>
      <c r="AV840" s="526"/>
      <c r="AW840" s="522">
        <f t="shared" si="272"/>
        <v>0</v>
      </c>
      <c r="AX840" s="522"/>
      <c r="AY840" s="711"/>
      <c r="AZ840" s="114">
        <f t="shared" si="273"/>
        <v>0</v>
      </c>
      <c r="BA840" s="113" t="str">
        <f>IF(AZ840=0,"", IF(SUM($AZ$838:AZ840)=1,BB840, IF($AZ$919&gt;SUM($AZ$838:AZ840),_xlfn.CONCAT(", ",BB840), IF($AZ$919=SUM($AZ$838:AZ840),_xlfn.CONCAT(" y ",BB840,".")))))</f>
        <v/>
      </c>
      <c r="BB840" s="119">
        <f t="shared" si="274"/>
        <v>2</v>
      </c>
      <c r="BD840" s="522">
        <f>IF($AH$806=$AJ$806,0,CNGE_2024_M3_Secc1!BE579)</f>
        <v>0</v>
      </c>
      <c r="BE840" s="522"/>
      <c r="BG840" s="522">
        <f>IF($AH$806=$AJ$806,0,CNGE_2024_M3_Secc1!BH579)</f>
        <v>0</v>
      </c>
      <c r="BH840" s="522"/>
      <c r="CH840" s="522" t="s">
        <v>5096</v>
      </c>
      <c r="CI840" s="522"/>
      <c r="CJ840" s="535">
        <f>IF($AH$577=$AJ$577,0,IF(OR(CJ839=CJ838,AND(CJ838&gt;0,CJ839="NS")),0,1))</f>
        <v>0</v>
      </c>
      <c r="CK840" s="535"/>
      <c r="CM840" s="522" t="s">
        <v>5096</v>
      </c>
      <c r="CN840" s="522"/>
      <c r="CO840" s="535">
        <f>IF($AH$577=$AJ$577,0,IF(OR(CO839=CO838,AND(CO838&gt;0,CO839="NS")),0,1))</f>
        <v>0</v>
      </c>
      <c r="CP840" s="535"/>
      <c r="CR840" s="522" t="s">
        <v>5096</v>
      </c>
      <c r="CS840" s="522"/>
      <c r="CT840" s="535">
        <f>IF($AH$577=$AJ$577,0,IF(OR(CT839=CT838,AND(CT838&gt;0,CT839="NS")),0,1))</f>
        <v>0</v>
      </c>
      <c r="CU840" s="535"/>
      <c r="CV840" s="38"/>
      <c r="CW840" s="522" t="s">
        <v>5096</v>
      </c>
      <c r="CX840" s="522"/>
      <c r="CY840" s="535">
        <f>IF($AH$577=$AJ$577,0,IF(OR(CY839=CY838,AND(CY838&gt;0,CY839="NS")),0,1))</f>
        <v>0</v>
      </c>
      <c r="CZ840" s="535"/>
      <c r="DA840" s="38"/>
      <c r="DB840" s="522" t="s">
        <v>5096</v>
      </c>
      <c r="DC840" s="522"/>
      <c r="DD840" s="535">
        <f>IF($AH$577=$AJ$577,0,IF(OR(DD839=DD838,AND(DD838&gt;0,DD839="NS")),0,1))</f>
        <v>0</v>
      </c>
      <c r="DE840" s="535"/>
      <c r="DG840" s="522" t="s">
        <v>5096</v>
      </c>
      <c r="DH840" s="522"/>
      <c r="DI840" s="535">
        <f>IF($AH$577=$AJ$577,0,IF(OR(DI839=DI838,AND(DI838&gt;0,DI839="NS")),0,1))</f>
        <v>0</v>
      </c>
      <c r="DJ840" s="535"/>
      <c r="DL840" s="522" t="s">
        <v>5096</v>
      </c>
      <c r="DM840" s="522"/>
      <c r="DN840" s="535">
        <f>IF($AH$577=$AJ$577,0,IF(OR(DN839=DN838,AND(DN838&gt;0,DN839="NS")),0,1))</f>
        <v>0</v>
      </c>
      <c r="DO840" s="535"/>
      <c r="DP840" s="38"/>
      <c r="DQ840" s="522" t="s">
        <v>5096</v>
      </c>
      <c r="DR840" s="522"/>
      <c r="DS840" s="535">
        <f>IF($AH$577=$AJ$577,0,IF(OR(DS839=DS838,AND(DS838&gt;0,DS839="NS")),0,1))</f>
        <v>0</v>
      </c>
      <c r="DT840" s="535"/>
      <c r="DU840" s="38"/>
      <c r="DV840" s="522" t="s">
        <v>5096</v>
      </c>
      <c r="DW840" s="522"/>
      <c r="DX840" s="535">
        <f>IF($AH$577=$AJ$577,0,IF(OR(DX839&lt;=DX838,AND(DX838&gt;0,DX839="NS")),0,1))</f>
        <v>0</v>
      </c>
      <c r="DY840" s="535"/>
      <c r="DZ840" s="38"/>
      <c r="EA840" s="522" t="s">
        <v>5096</v>
      </c>
      <c r="EB840" s="522"/>
      <c r="EC840" s="535">
        <f>IF($AH$577=$AJ$577,0,IF(OR(EC839&lt;=EC838,AND(EC838&gt;0,EC839="NS")),0,1))</f>
        <v>0</v>
      </c>
      <c r="ED840" s="535"/>
      <c r="EE840" s="38"/>
      <c r="EF840" s="522" t="s">
        <v>5096</v>
      </c>
      <c r="EG840" s="522"/>
      <c r="EH840" s="535">
        <f>IF($AH$577=$AJ$577,0,IF(OR(EH839&lt;=EH838,AND(EH838&gt;0,EH839="NS")),0,1))</f>
        <v>0</v>
      </c>
      <c r="EI840" s="535"/>
      <c r="EJ840" s="38"/>
      <c r="EK840" s="522" t="s">
        <v>5096</v>
      </c>
      <c r="EL840" s="522"/>
      <c r="EM840" s="535">
        <f>IF($AH$577=$AJ$577,0,IF(OR(EM839&lt;=EM838,AND(EM838&gt;0,EM839="NS")),0,1))</f>
        <v>0</v>
      </c>
      <c r="EN840" s="535"/>
      <c r="EP840" s="113">
        <v>15</v>
      </c>
      <c r="EQ840" s="113">
        <f>IF(CT840=0,0,1)</f>
        <v>0</v>
      </c>
      <c r="ER840" s="125" t="str">
        <f>IF(EQ840=0,"", IF(SUM($EQ$838:EQ840)=1,_xlfn.CONCAT(EP840,), IF($EQ$850&gt;SUM($EQ$838:EQ840),_xlfn.CONCAT(", ",EP840), IF($EQ$850=SUM($EQ$838:EQ840),_xlfn.CONCAT(" y ",EP840,".")))))</f>
        <v/>
      </c>
      <c r="ET840" s="522">
        <v>2</v>
      </c>
      <c r="EU840" s="522"/>
      <c r="EV840" s="522">
        <f t="shared" si="275"/>
        <v>0</v>
      </c>
      <c r="EW840" s="522"/>
      <c r="EX840" s="522">
        <f t="shared" si="276"/>
        <v>0</v>
      </c>
      <c r="EY840" s="522"/>
      <c r="EZ840" s="522">
        <f t="shared" si="277"/>
        <v>0</v>
      </c>
      <c r="FA840" s="522"/>
      <c r="FB840" s="522">
        <f t="shared" si="278"/>
        <v>0</v>
      </c>
      <c r="FC840" s="522"/>
      <c r="FD840" s="522">
        <f t="shared" si="279"/>
        <v>0</v>
      </c>
      <c r="FE840" s="522"/>
      <c r="FF840" s="522">
        <f t="shared" si="280"/>
        <v>0</v>
      </c>
      <c r="FG840" s="522"/>
      <c r="FH840" s="522">
        <f t="shared" si="281"/>
        <v>0</v>
      </c>
      <c r="FI840" s="522"/>
      <c r="FJ840" s="522">
        <f t="shared" si="282"/>
        <v>0</v>
      </c>
      <c r="FK840" s="522"/>
      <c r="FL840" s="522">
        <f t="shared" si="283"/>
        <v>0</v>
      </c>
      <c r="FM840" s="522"/>
      <c r="FN840" s="522">
        <f t="shared" si="284"/>
        <v>0</v>
      </c>
      <c r="FO840" s="522"/>
      <c r="FP840" s="522">
        <f t="shared" si="285"/>
        <v>0</v>
      </c>
      <c r="FQ840" s="522"/>
      <c r="FR840" s="522">
        <f t="shared" si="286"/>
        <v>0</v>
      </c>
      <c r="FS840" s="522"/>
      <c r="FT840" s="522">
        <f>IF($AH$806=$AJ$806,0,IF(OR(AND(D840="",$AN$683=0,COUNTBLANK(N929:O929)=2),AND(D840&lt;&gt;"",$AN$683=0,COUNTBLANK(N929:O929)&lt;=2),AND(D840="",$AN$683=1,COUNTBLANK(N929:O929)=2),AND(D840&lt;&gt;"",$AN$683=1,COUNTBLANK(N929:O929)=2)),0,1))</f>
        <v>0</v>
      </c>
      <c r="FU840" s="522"/>
      <c r="FV840" s="522">
        <f>IF($AH$806=$AJ$806,0,IF(OR(AND(D840="",$AQ$683=0,COUNTBLANK(W929:X929)=2),AND(D840&lt;&gt;"",$AQ$683=0,COUNTBLANK(W929:X929)&lt;=2),AND(D840="",$AQ$683=1,COUNTBLANK(W929:X929)=2),AND(D840&lt;&gt;"",$AQ$683=1,COUNTBLANK(W929:X929)=2)),0,1))</f>
        <v>0</v>
      </c>
      <c r="FW840" s="522"/>
      <c r="FX840" s="522">
        <f t="shared" si="287"/>
        <v>0</v>
      </c>
      <c r="FY840" s="522"/>
    </row>
    <row r="841" spans="1:181" ht="15" customHeight="1">
      <c r="A841" s="18"/>
      <c r="B841" s="51"/>
      <c r="C841" s="48" t="s">
        <v>4996</v>
      </c>
      <c r="D841" s="590" t="str">
        <f>IF($BD$836=1,"",IF(CNGE_2024_M3_Secc1!D580="","",CNGE_2024_M3_Secc1!D580))</f>
        <v/>
      </c>
      <c r="E841" s="590"/>
      <c r="F841" s="590"/>
      <c r="G841" s="590"/>
      <c r="H841" s="590"/>
      <c r="I841" s="590"/>
      <c r="J841" s="590"/>
      <c r="K841" s="590"/>
      <c r="L841" s="590"/>
      <c r="M841" s="103"/>
      <c r="N841" s="103"/>
      <c r="O841" s="103"/>
      <c r="P841" s="103"/>
      <c r="Q841" s="103"/>
      <c r="R841" s="103"/>
      <c r="S841" s="103"/>
      <c r="T841" s="103"/>
      <c r="U841" s="103"/>
      <c r="V841" s="103"/>
      <c r="W841" s="103"/>
      <c r="X841" s="103"/>
      <c r="Y841" s="103"/>
      <c r="Z841" s="103"/>
      <c r="AA841" s="103"/>
      <c r="AB841" s="103"/>
      <c r="AC841" s="103"/>
      <c r="AD841" s="103"/>
      <c r="AE841" s="2"/>
      <c r="AH841" s="522">
        <f t="shared" si="265"/>
        <v>0</v>
      </c>
      <c r="AI841" s="522"/>
      <c r="AJ841" s="522">
        <f t="shared" si="266"/>
        <v>0</v>
      </c>
      <c r="AK841" s="522"/>
      <c r="AL841" s="524">
        <f t="shared" si="267"/>
        <v>0</v>
      </c>
      <c r="AM841" s="526"/>
      <c r="AN841" s="522">
        <f t="shared" si="268"/>
        <v>0</v>
      </c>
      <c r="AO841" s="522"/>
      <c r="AP841" s="711"/>
      <c r="AQ841" s="522">
        <f t="shared" si="269"/>
        <v>0</v>
      </c>
      <c r="AR841" s="522"/>
      <c r="AS841" s="522">
        <f t="shared" si="270"/>
        <v>0</v>
      </c>
      <c r="AT841" s="522"/>
      <c r="AU841" s="524">
        <f t="shared" si="271"/>
        <v>0</v>
      </c>
      <c r="AV841" s="526"/>
      <c r="AW841" s="522">
        <f t="shared" si="272"/>
        <v>0</v>
      </c>
      <c r="AX841" s="522"/>
      <c r="AY841" s="711"/>
      <c r="AZ841" s="114">
        <f t="shared" si="273"/>
        <v>0</v>
      </c>
      <c r="BA841" s="113" t="str">
        <f>IF(AZ841=0,"", IF(SUM($AZ$838:AZ841)=1,BB841, IF($AZ$919&gt;SUM($AZ$838:AZ841),_xlfn.CONCAT(", ",BB841), IF($AZ$919=SUM($AZ$838:AZ841),_xlfn.CONCAT(" y ",BB841,".")))))</f>
        <v/>
      </c>
      <c r="BB841" s="119">
        <f t="shared" si="274"/>
        <v>3</v>
      </c>
      <c r="BD841" s="522">
        <f>IF($AH$806=$AJ$806,0,CNGE_2024_M3_Secc1!BE580)</f>
        <v>0</v>
      </c>
      <c r="BE841" s="522"/>
      <c r="BG841" s="522">
        <f>IF($AH$806=$AJ$806,0,CNGE_2024_M3_Secc1!BH580)</f>
        <v>0</v>
      </c>
      <c r="BH841" s="522"/>
      <c r="EP841" s="113">
        <v>16</v>
      </c>
      <c r="EQ841" s="113">
        <f>IF(CY840=0,0,1)</f>
        <v>0</v>
      </c>
      <c r="ER841" s="125" t="str">
        <f>IF(EQ841=0,"", IF(SUM($EQ$838:EQ841)=1,_xlfn.CONCAT(EP841,), IF($EQ$850&gt;SUM($EQ$838:EQ841),_xlfn.CONCAT(", ",EP841), IF($EQ$850=SUM($EQ$838:EQ841),_xlfn.CONCAT(" y ",EP841,".")))))</f>
        <v/>
      </c>
      <c r="ET841" s="522">
        <v>3</v>
      </c>
      <c r="EU841" s="522"/>
      <c r="EV841" s="522">
        <f t="shared" si="275"/>
        <v>0</v>
      </c>
      <c r="EW841" s="522"/>
      <c r="EX841" s="522">
        <f t="shared" si="276"/>
        <v>0</v>
      </c>
      <c r="EY841" s="522"/>
      <c r="EZ841" s="522">
        <f t="shared" si="277"/>
        <v>0</v>
      </c>
      <c r="FA841" s="522"/>
      <c r="FB841" s="522">
        <f t="shared" si="278"/>
        <v>0</v>
      </c>
      <c r="FC841" s="522"/>
      <c r="FD841" s="522">
        <f t="shared" si="279"/>
        <v>0</v>
      </c>
      <c r="FE841" s="522"/>
      <c r="FF841" s="522">
        <f t="shared" si="280"/>
        <v>0</v>
      </c>
      <c r="FG841" s="522"/>
      <c r="FH841" s="522">
        <f t="shared" si="281"/>
        <v>0</v>
      </c>
      <c r="FI841" s="522"/>
      <c r="FJ841" s="522">
        <f t="shared" si="282"/>
        <v>0</v>
      </c>
      <c r="FK841" s="522"/>
      <c r="FL841" s="522">
        <f t="shared" si="283"/>
        <v>0</v>
      </c>
      <c r="FM841" s="522"/>
      <c r="FN841" s="522">
        <f t="shared" si="284"/>
        <v>0</v>
      </c>
      <c r="FO841" s="522"/>
      <c r="FP841" s="522">
        <f t="shared" si="285"/>
        <v>0</v>
      </c>
      <c r="FQ841" s="522"/>
      <c r="FR841" s="522">
        <f t="shared" si="286"/>
        <v>0</v>
      </c>
      <c r="FS841" s="522"/>
      <c r="FT841" s="522">
        <f t="shared" ref="FT841:FT842" si="288">IF($AH$806=$AJ$806,0,IF(OR(AND(D841="",$AN$683=0,COUNTBLANK(N930:O930)=2),AND(D841&lt;&gt;"",$AN$683=0,COUNTBLANK(N930:O930)&lt;=2),AND(D841="",$AN$683=1,COUNTBLANK(N930:O930)=2),AND(D841&lt;&gt;"",$AN$683=1,COUNTBLANK(N930:O930)=2)),0,1))</f>
        <v>0</v>
      </c>
      <c r="FU841" s="522"/>
      <c r="FV841" s="522">
        <f t="shared" ref="FV841:FV842" si="289">IF($AH$806=$AJ$806,0,IF(OR(AND(D841="",$AQ$683=0,COUNTBLANK(W930:X930)=2),AND(D841&lt;&gt;"",$AQ$683=0,COUNTBLANK(W930:X930)&lt;=2),AND(D841="",$AQ$683=1,COUNTBLANK(W930:X930)=2),AND(D841&lt;&gt;"",$AQ$683=1,COUNTBLANK(W930:X930)=2)),0,1))</f>
        <v>0</v>
      </c>
      <c r="FW841" s="522"/>
      <c r="FX841" s="522">
        <f t="shared" si="287"/>
        <v>0</v>
      </c>
      <c r="FY841" s="522"/>
    </row>
    <row r="842" spans="1:181" ht="15" customHeight="1">
      <c r="A842" s="18"/>
      <c r="B842" s="51"/>
      <c r="C842" s="48" t="s">
        <v>4998</v>
      </c>
      <c r="D842" s="590" t="str">
        <f>IF($BD$836=1,"",IF(CNGE_2024_M3_Secc1!D581="","",CNGE_2024_M3_Secc1!D581))</f>
        <v/>
      </c>
      <c r="E842" s="590"/>
      <c r="F842" s="590"/>
      <c r="G842" s="590"/>
      <c r="H842" s="590"/>
      <c r="I842" s="590"/>
      <c r="J842" s="590"/>
      <c r="K842" s="590"/>
      <c r="L842" s="590"/>
      <c r="M842" s="103"/>
      <c r="N842" s="103"/>
      <c r="O842" s="103"/>
      <c r="P842" s="103"/>
      <c r="Q842" s="103"/>
      <c r="R842" s="103"/>
      <c r="S842" s="103"/>
      <c r="T842" s="103"/>
      <c r="U842" s="103"/>
      <c r="V842" s="103"/>
      <c r="W842" s="103"/>
      <c r="X842" s="103"/>
      <c r="Y842" s="103"/>
      <c r="Z842" s="103"/>
      <c r="AA842" s="103"/>
      <c r="AB842" s="103"/>
      <c r="AC842" s="103"/>
      <c r="AD842" s="103"/>
      <c r="AE842" s="2"/>
      <c r="AH842" s="522">
        <f t="shared" si="265"/>
        <v>0</v>
      </c>
      <c r="AI842" s="522"/>
      <c r="AJ842" s="522">
        <f t="shared" si="266"/>
        <v>0</v>
      </c>
      <c r="AK842" s="522"/>
      <c r="AL842" s="524">
        <f t="shared" si="267"/>
        <v>0</v>
      </c>
      <c r="AM842" s="526"/>
      <c r="AN842" s="522">
        <f t="shared" si="268"/>
        <v>0</v>
      </c>
      <c r="AO842" s="522"/>
      <c r="AP842" s="711"/>
      <c r="AQ842" s="522">
        <f t="shared" si="269"/>
        <v>0</v>
      </c>
      <c r="AR842" s="522"/>
      <c r="AS842" s="522">
        <f t="shared" si="270"/>
        <v>0</v>
      </c>
      <c r="AT842" s="522"/>
      <c r="AU842" s="524">
        <f t="shared" si="271"/>
        <v>0</v>
      </c>
      <c r="AV842" s="526"/>
      <c r="AW842" s="522">
        <f t="shared" si="272"/>
        <v>0</v>
      </c>
      <c r="AX842" s="522"/>
      <c r="AY842" s="711"/>
      <c r="AZ842" s="114">
        <f t="shared" si="273"/>
        <v>0</v>
      </c>
      <c r="BA842" s="113" t="str">
        <f>IF(AZ842=0,"", IF(SUM($AZ$838:AZ842)=1,BB842, IF($AZ$919&gt;SUM($AZ$838:AZ842),_xlfn.CONCAT(", ",BB842), IF($AZ$919=SUM($AZ$838:AZ842),_xlfn.CONCAT(" y ",BB842,".")))))</f>
        <v/>
      </c>
      <c r="BB842" s="119">
        <f t="shared" si="274"/>
        <v>4</v>
      </c>
      <c r="BD842" s="522">
        <f>IF($AH$806=$AJ$806,0,CNGE_2024_M3_Secc1!BE581)</f>
        <v>0</v>
      </c>
      <c r="BE842" s="522"/>
      <c r="BG842" s="522">
        <f>IF($AH$806=$AJ$806,0,CNGE_2024_M3_Secc1!BH581)</f>
        <v>0</v>
      </c>
      <c r="BH842" s="522"/>
      <c r="EP842" s="113">
        <v>17</v>
      </c>
      <c r="EQ842" s="113">
        <f>IF(DD840=0,0,1)</f>
        <v>0</v>
      </c>
      <c r="ER842" s="125" t="str">
        <f>IF(EQ842=0,"", IF(SUM($EQ$838:EQ842)=1,_xlfn.CONCAT(EP842,), IF($EQ$850&gt;SUM($EQ$838:EQ842),_xlfn.CONCAT(", ",EP842), IF($EQ$850=SUM($EQ$838:EQ842),_xlfn.CONCAT(" y ",EP842,".")))))</f>
        <v/>
      </c>
      <c r="ET842" s="522">
        <v>4</v>
      </c>
      <c r="EU842" s="522"/>
      <c r="EV842" s="522">
        <f t="shared" si="275"/>
        <v>0</v>
      </c>
      <c r="EW842" s="522"/>
      <c r="EX842" s="522">
        <f t="shared" si="276"/>
        <v>0</v>
      </c>
      <c r="EY842" s="522"/>
      <c r="EZ842" s="522">
        <f t="shared" si="277"/>
        <v>0</v>
      </c>
      <c r="FA842" s="522"/>
      <c r="FB842" s="522">
        <f t="shared" si="278"/>
        <v>0</v>
      </c>
      <c r="FC842" s="522"/>
      <c r="FD842" s="522">
        <f t="shared" si="279"/>
        <v>0</v>
      </c>
      <c r="FE842" s="522"/>
      <c r="FF842" s="522">
        <f t="shared" si="280"/>
        <v>0</v>
      </c>
      <c r="FG842" s="522"/>
      <c r="FH842" s="522">
        <f t="shared" si="281"/>
        <v>0</v>
      </c>
      <c r="FI842" s="522"/>
      <c r="FJ842" s="522">
        <f t="shared" si="282"/>
        <v>0</v>
      </c>
      <c r="FK842" s="522"/>
      <c r="FL842" s="522">
        <f t="shared" si="283"/>
        <v>0</v>
      </c>
      <c r="FM842" s="522"/>
      <c r="FN842" s="522">
        <f t="shared" si="284"/>
        <v>0</v>
      </c>
      <c r="FO842" s="522"/>
      <c r="FP842" s="522">
        <f t="shared" si="285"/>
        <v>0</v>
      </c>
      <c r="FQ842" s="522"/>
      <c r="FR842" s="522">
        <f t="shared" si="286"/>
        <v>0</v>
      </c>
      <c r="FS842" s="522"/>
      <c r="FT842" s="522">
        <f t="shared" si="288"/>
        <v>0</v>
      </c>
      <c r="FU842" s="522"/>
      <c r="FV842" s="522">
        <f t="shared" si="289"/>
        <v>0</v>
      </c>
      <c r="FW842" s="522"/>
      <c r="FX842" s="522">
        <f t="shared" si="287"/>
        <v>0</v>
      </c>
      <c r="FY842" s="522"/>
    </row>
    <row r="843" spans="1:181" ht="15" customHeight="1">
      <c r="A843" s="18"/>
      <c r="B843" s="51"/>
      <c r="C843" s="48" t="s">
        <v>5000</v>
      </c>
      <c r="D843" s="590" t="str">
        <f>IF($BD$836=1,"",IF(CNGE_2024_M3_Secc1!D582="","",CNGE_2024_M3_Secc1!D582))</f>
        <v/>
      </c>
      <c r="E843" s="590"/>
      <c r="F843" s="590"/>
      <c r="G843" s="590"/>
      <c r="H843" s="590"/>
      <c r="I843" s="590"/>
      <c r="J843" s="590"/>
      <c r="K843" s="590"/>
      <c r="L843" s="590"/>
      <c r="M843" s="103"/>
      <c r="N843" s="103"/>
      <c r="O843" s="103"/>
      <c r="P843" s="103"/>
      <c r="Q843" s="103"/>
      <c r="R843" s="103"/>
      <c r="S843" s="103"/>
      <c r="T843" s="103"/>
      <c r="U843" s="103"/>
      <c r="V843" s="103"/>
      <c r="W843" s="103"/>
      <c r="X843" s="103"/>
      <c r="Y843" s="103"/>
      <c r="Z843" s="103"/>
      <c r="AA843" s="103"/>
      <c r="AB843" s="103"/>
      <c r="AC843" s="103"/>
      <c r="AD843" s="103"/>
      <c r="AE843" s="2"/>
      <c r="AH843" s="522">
        <f t="shared" si="265"/>
        <v>0</v>
      </c>
      <c r="AI843" s="522"/>
      <c r="AJ843" s="522">
        <f t="shared" si="266"/>
        <v>0</v>
      </c>
      <c r="AK843" s="522"/>
      <c r="AL843" s="524">
        <f t="shared" si="267"/>
        <v>0</v>
      </c>
      <c r="AM843" s="526"/>
      <c r="AN843" s="522">
        <f t="shared" si="268"/>
        <v>0</v>
      </c>
      <c r="AO843" s="522"/>
      <c r="AP843" s="711"/>
      <c r="AQ843" s="522">
        <f t="shared" si="269"/>
        <v>0</v>
      </c>
      <c r="AR843" s="522"/>
      <c r="AS843" s="522">
        <f t="shared" si="270"/>
        <v>0</v>
      </c>
      <c r="AT843" s="522"/>
      <c r="AU843" s="524">
        <f t="shared" si="271"/>
        <v>0</v>
      </c>
      <c r="AV843" s="526"/>
      <c r="AW843" s="522">
        <f t="shared" si="272"/>
        <v>0</v>
      </c>
      <c r="AX843" s="522"/>
      <c r="AY843" s="711"/>
      <c r="AZ843" s="114">
        <f t="shared" si="273"/>
        <v>0</v>
      </c>
      <c r="BA843" s="113" t="str">
        <f>IF(AZ843=0,"", IF(SUM($AZ$838:AZ843)=1,BB843, IF($AZ$919&gt;SUM($AZ$838:AZ843),_xlfn.CONCAT(", ",BB843), IF($AZ$919=SUM($AZ$838:AZ843),_xlfn.CONCAT(" y ",BB843,".")))))</f>
        <v/>
      </c>
      <c r="BB843" s="119">
        <f t="shared" si="274"/>
        <v>5</v>
      </c>
      <c r="BD843" s="522">
        <f>IF($AH$806=$AJ$806,0,CNGE_2024_M3_Secc1!BE582)</f>
        <v>0</v>
      </c>
      <c r="BE843" s="522"/>
      <c r="BG843" s="522">
        <f>IF($AH$806=$AJ$806,0,CNGE_2024_M3_Secc1!BH582)</f>
        <v>0</v>
      </c>
      <c r="BH843" s="522"/>
      <c r="EP843" s="113">
        <v>18</v>
      </c>
      <c r="EQ843" s="113">
        <f>IF(DI840=0,0,1)</f>
        <v>0</v>
      </c>
      <c r="ER843" s="125" t="str">
        <f>IF(EQ843=0,"", IF(SUM($EQ$838:EQ843)=1,_xlfn.CONCAT(EP843,), IF($EQ$850&gt;SUM($EQ$838:EQ843),_xlfn.CONCAT(", ",EP843), IF($EQ$850=SUM($EQ$838:EQ843),_xlfn.CONCAT(" y ",EP843,".")))))</f>
        <v/>
      </c>
      <c r="ET843" s="522">
        <v>5</v>
      </c>
      <c r="EU843" s="522"/>
      <c r="EV843" s="522">
        <f t="shared" ref="EV843:EV902" si="290">IF($AH$806=$AJ$806,0,IF(OR(AND(D843="",BD843=0,COUNTA(N843:O843,W843:X843,N932:O932,W932:X932)=0),AND(D843&lt;&gt;"",BD843=0,SUM($AH$683,$AK$683,$AN$683,$AQ$683)&gt;0,COUNTA(N843:O843,W843:X843,N932:O932,W932:X932)=0),AND(D843&lt;&gt;"",BD843=0,COUNTA(N843:O843,W843:X843,N932:O932,W932:X932)=8),AND(D843="",BD843=1,COUNTA(N843:O843,W843:X843,N932:O932,W932:X932)=0),AND(D843&lt;&gt;"",BD843=1,COUNTA(N843:O843,W843:X843,N932:O932,W932:X932)=0)),0,1))</f>
        <v>0</v>
      </c>
      <c r="EW843" s="522"/>
      <c r="EX843" s="522">
        <f t="shared" si="276"/>
        <v>0</v>
      </c>
      <c r="EY843" s="522"/>
      <c r="EZ843" s="522">
        <f t="shared" si="277"/>
        <v>0</v>
      </c>
      <c r="FA843" s="522"/>
      <c r="FB843" s="522">
        <f t="shared" si="278"/>
        <v>0</v>
      </c>
      <c r="FC843" s="522"/>
      <c r="FD843" s="522">
        <f t="shared" si="279"/>
        <v>0</v>
      </c>
      <c r="FE843" s="522"/>
      <c r="FF843" s="522">
        <f t="shared" si="280"/>
        <v>0</v>
      </c>
      <c r="FG843" s="522"/>
      <c r="FH843" s="522">
        <f t="shared" si="281"/>
        <v>0</v>
      </c>
      <c r="FI843" s="522"/>
      <c r="FJ843" s="522">
        <f t="shared" si="282"/>
        <v>0</v>
      </c>
      <c r="FK843" s="522"/>
      <c r="FL843" s="522">
        <f t="shared" si="283"/>
        <v>0</v>
      </c>
      <c r="FM843" s="522"/>
      <c r="FN843" s="522">
        <f t="shared" si="284"/>
        <v>0</v>
      </c>
      <c r="FO843" s="522"/>
      <c r="FP843" s="522">
        <f t="shared" ref="FP843:FP902" si="291">IF($AH$806=$AJ$806,0,IF(OR(AND(D843="",$AH$683=0,COUNTBLANK(N843:O843)=2),AND(D843&lt;&gt;"",$AH$683=0,COUNTBLANK(N843:O843)=0),AND(D843="",$AH$683=1,COUNTBLANK(N843:O843)=2),AND(D843&lt;&gt;"",$AH$683=1,COUNTBLANK(N843:O843)=2)),0,1))</f>
        <v>0</v>
      </c>
      <c r="FQ843" s="522"/>
      <c r="FR843" s="522">
        <f t="shared" ref="FR843:FR902" si="292">IF($AH$806=$AJ$806,0,IF(OR(AND(D843="",$AK$683=0,COUNTBLANK(W843:X843)=2),AND(D843&lt;&gt;"",$AK$683=0,COUNTBLANK(W843:X843)=0),AND(D843="",$AK$683=1,COUNTBLANK(W843:X843)=2),AND(D843&lt;&gt;"",$AK$683=1,COUNTBLANK(W843:X843)=2)),0,1))</f>
        <v>0</v>
      </c>
      <c r="FS843" s="522"/>
      <c r="FT843" s="522">
        <f t="shared" ref="FT843:FT902" si="293">IF($AH$806=$AJ$806,0,IF(OR(AND(D843="",$AN$683=0,COUNTBLANK(N932:O932)=2),AND(D843&lt;&gt;"",$AN$683=0,COUNTBLANK(N932:O932)=0),AND(D843="",$AN$683=1,COUNTBLANK(N932:O932)=2),AND(D843&lt;&gt;"",$AN$683=1,COUNTBLANK(N932:O932)=2)),0,1))</f>
        <v>0</v>
      </c>
      <c r="FU843" s="522"/>
      <c r="FV843" s="522">
        <f t="shared" ref="FV843:FV902" si="294">IF($AH$806=$AJ$806,0,IF(OR(AND(D843="",$AQ$683=0,COUNTBLANK(W932:X932)=2),AND(D843&lt;&gt;"",$AQ$683=0,COUNTBLANK(W932:X932)=0),AND(D843="",$AQ$683=1,COUNTBLANK(W932:X932)=2),AND(D843&lt;&gt;"",$AQ$683=1,COUNTBLANK(W932:X932)=2)),0,1))</f>
        <v>0</v>
      </c>
      <c r="FW843" s="522"/>
      <c r="FX843" s="522">
        <f t="shared" si="287"/>
        <v>0</v>
      </c>
      <c r="FY843" s="522"/>
    </row>
    <row r="844" spans="1:181" ht="15" customHeight="1">
      <c r="A844" s="18"/>
      <c r="B844" s="51"/>
      <c r="C844" s="48" t="s">
        <v>5002</v>
      </c>
      <c r="D844" s="590" t="str">
        <f>IF($BD$836=1,"",IF(CNGE_2024_M3_Secc1!D583="","",CNGE_2024_M3_Secc1!D583))</f>
        <v/>
      </c>
      <c r="E844" s="590"/>
      <c r="F844" s="590"/>
      <c r="G844" s="590"/>
      <c r="H844" s="590"/>
      <c r="I844" s="590"/>
      <c r="J844" s="590"/>
      <c r="K844" s="590"/>
      <c r="L844" s="590"/>
      <c r="M844" s="103"/>
      <c r="N844" s="103"/>
      <c r="O844" s="103"/>
      <c r="P844" s="103"/>
      <c r="Q844" s="103"/>
      <c r="R844" s="103"/>
      <c r="S844" s="103"/>
      <c r="T844" s="103"/>
      <c r="U844" s="103"/>
      <c r="V844" s="103"/>
      <c r="W844" s="103"/>
      <c r="X844" s="103"/>
      <c r="Y844" s="103"/>
      <c r="Z844" s="103"/>
      <c r="AA844" s="103"/>
      <c r="AB844" s="103"/>
      <c r="AC844" s="103"/>
      <c r="AD844" s="103"/>
      <c r="AE844" s="2"/>
      <c r="AH844" s="522">
        <f t="shared" si="265"/>
        <v>0</v>
      </c>
      <c r="AI844" s="522"/>
      <c r="AJ844" s="522">
        <f t="shared" si="266"/>
        <v>0</v>
      </c>
      <c r="AK844" s="522"/>
      <c r="AL844" s="524">
        <f t="shared" si="267"/>
        <v>0</v>
      </c>
      <c r="AM844" s="526"/>
      <c r="AN844" s="522">
        <f t="shared" si="268"/>
        <v>0</v>
      </c>
      <c r="AO844" s="522"/>
      <c r="AP844" s="711"/>
      <c r="AQ844" s="522">
        <f t="shared" si="269"/>
        <v>0</v>
      </c>
      <c r="AR844" s="522"/>
      <c r="AS844" s="522">
        <f t="shared" si="270"/>
        <v>0</v>
      </c>
      <c r="AT844" s="522"/>
      <c r="AU844" s="524">
        <f t="shared" si="271"/>
        <v>0</v>
      </c>
      <c r="AV844" s="526"/>
      <c r="AW844" s="522">
        <f t="shared" si="272"/>
        <v>0</v>
      </c>
      <c r="AX844" s="522"/>
      <c r="AY844" s="711"/>
      <c r="AZ844" s="114">
        <f t="shared" si="273"/>
        <v>0</v>
      </c>
      <c r="BA844" s="113" t="str">
        <f>IF(AZ844=0,"", IF(SUM($AZ$838:AZ844)=1,BB844, IF($AZ$919&gt;SUM($AZ$838:AZ844),_xlfn.CONCAT(", ",BB844), IF($AZ$919=SUM($AZ$838:AZ844),_xlfn.CONCAT(" y ",BB844,".")))))</f>
        <v/>
      </c>
      <c r="BB844" s="119">
        <f t="shared" si="274"/>
        <v>6</v>
      </c>
      <c r="BD844" s="522">
        <f>IF($AH$806=$AJ$806,0,CNGE_2024_M3_Secc1!BE583)</f>
        <v>0</v>
      </c>
      <c r="BE844" s="522"/>
      <c r="BG844" s="522">
        <f>IF($AH$806=$AJ$806,0,CNGE_2024_M3_Secc1!BH583)</f>
        <v>0</v>
      </c>
      <c r="BH844" s="522"/>
      <c r="EP844" s="113">
        <v>19</v>
      </c>
      <c r="EQ844" s="113">
        <f>IF(DN840=0,0,1)</f>
        <v>0</v>
      </c>
      <c r="ER844" s="125" t="str">
        <f>IF(EQ844=0,"", IF(SUM($EQ$838:EQ844)=1,_xlfn.CONCAT(EP844,), IF($EQ$850&gt;SUM($EQ$838:EQ844),_xlfn.CONCAT(", ",EP844), IF($EQ$850=SUM($EQ$838:EQ844),_xlfn.CONCAT(" y ",EP844,".")))))</f>
        <v/>
      </c>
      <c r="ET844" s="522">
        <v>6</v>
      </c>
      <c r="EU844" s="522"/>
      <c r="EV844" s="522">
        <f t="shared" si="290"/>
        <v>0</v>
      </c>
      <c r="EW844" s="522"/>
      <c r="EX844" s="522">
        <f t="shared" si="276"/>
        <v>0</v>
      </c>
      <c r="EY844" s="522"/>
      <c r="EZ844" s="522">
        <f t="shared" si="277"/>
        <v>0</v>
      </c>
      <c r="FA844" s="522"/>
      <c r="FB844" s="522">
        <f t="shared" si="278"/>
        <v>0</v>
      </c>
      <c r="FC844" s="522"/>
      <c r="FD844" s="522">
        <f t="shared" si="279"/>
        <v>0</v>
      </c>
      <c r="FE844" s="522"/>
      <c r="FF844" s="522">
        <f t="shared" si="280"/>
        <v>0</v>
      </c>
      <c r="FG844" s="522"/>
      <c r="FH844" s="522">
        <f t="shared" si="281"/>
        <v>0</v>
      </c>
      <c r="FI844" s="522"/>
      <c r="FJ844" s="522">
        <f t="shared" si="282"/>
        <v>0</v>
      </c>
      <c r="FK844" s="522"/>
      <c r="FL844" s="522">
        <f t="shared" si="283"/>
        <v>0</v>
      </c>
      <c r="FM844" s="522"/>
      <c r="FN844" s="522">
        <f t="shared" si="284"/>
        <v>0</v>
      </c>
      <c r="FO844" s="522"/>
      <c r="FP844" s="522">
        <f t="shared" si="291"/>
        <v>0</v>
      </c>
      <c r="FQ844" s="522"/>
      <c r="FR844" s="522">
        <f t="shared" si="292"/>
        <v>0</v>
      </c>
      <c r="FS844" s="522"/>
      <c r="FT844" s="522">
        <f t="shared" si="293"/>
        <v>0</v>
      </c>
      <c r="FU844" s="522"/>
      <c r="FV844" s="522">
        <f t="shared" si="294"/>
        <v>0</v>
      </c>
      <c r="FW844" s="522"/>
      <c r="FX844" s="522">
        <f t="shared" si="287"/>
        <v>0</v>
      </c>
      <c r="FY844" s="522"/>
    </row>
    <row r="845" spans="1:181" ht="15" customHeight="1">
      <c r="A845" s="18"/>
      <c r="B845" s="51"/>
      <c r="C845" s="48" t="s">
        <v>5004</v>
      </c>
      <c r="D845" s="590" t="str">
        <f>IF($BD$836=1,"",IF(CNGE_2024_M3_Secc1!D584="","",CNGE_2024_M3_Secc1!D584))</f>
        <v/>
      </c>
      <c r="E845" s="590"/>
      <c r="F845" s="590"/>
      <c r="G845" s="590"/>
      <c r="H845" s="590"/>
      <c r="I845" s="590"/>
      <c r="J845" s="590"/>
      <c r="K845" s="590"/>
      <c r="L845" s="590"/>
      <c r="M845" s="103"/>
      <c r="N845" s="103"/>
      <c r="O845" s="103"/>
      <c r="P845" s="103"/>
      <c r="Q845" s="103"/>
      <c r="R845" s="103"/>
      <c r="S845" s="103"/>
      <c r="T845" s="103"/>
      <c r="U845" s="103"/>
      <c r="V845" s="103"/>
      <c r="W845" s="103"/>
      <c r="X845" s="103"/>
      <c r="Y845" s="103"/>
      <c r="Z845" s="103"/>
      <c r="AA845" s="103"/>
      <c r="AB845" s="103"/>
      <c r="AC845" s="103"/>
      <c r="AD845" s="103"/>
      <c r="AE845" s="2"/>
      <c r="AH845" s="522">
        <f t="shared" si="265"/>
        <v>0</v>
      </c>
      <c r="AI845" s="522"/>
      <c r="AJ845" s="522">
        <f t="shared" si="266"/>
        <v>0</v>
      </c>
      <c r="AK845" s="522"/>
      <c r="AL845" s="524">
        <f t="shared" si="267"/>
        <v>0</v>
      </c>
      <c r="AM845" s="526"/>
      <c r="AN845" s="522">
        <f t="shared" si="268"/>
        <v>0</v>
      </c>
      <c r="AO845" s="522"/>
      <c r="AP845" s="711"/>
      <c r="AQ845" s="522">
        <f t="shared" si="269"/>
        <v>0</v>
      </c>
      <c r="AR845" s="522"/>
      <c r="AS845" s="522">
        <f t="shared" si="270"/>
        <v>0</v>
      </c>
      <c r="AT845" s="522"/>
      <c r="AU845" s="524">
        <f t="shared" si="271"/>
        <v>0</v>
      </c>
      <c r="AV845" s="526"/>
      <c r="AW845" s="522">
        <f t="shared" si="272"/>
        <v>0</v>
      </c>
      <c r="AX845" s="522"/>
      <c r="AY845" s="711"/>
      <c r="AZ845" s="114">
        <f t="shared" si="273"/>
        <v>0</v>
      </c>
      <c r="BA845" s="113" t="str">
        <f>IF(AZ845=0,"", IF(SUM($AZ$838:AZ845)=1,BB845, IF($AZ$919&gt;SUM($AZ$838:AZ845),_xlfn.CONCAT(", ",BB845), IF($AZ$919=SUM($AZ$838:AZ845),_xlfn.CONCAT(" y ",BB845,".")))))</f>
        <v/>
      </c>
      <c r="BB845" s="119">
        <f t="shared" si="274"/>
        <v>7</v>
      </c>
      <c r="BD845" s="522">
        <f>IF($AH$806=$AJ$806,0,CNGE_2024_M3_Secc1!BE584)</f>
        <v>0</v>
      </c>
      <c r="BE845" s="522"/>
      <c r="BG845" s="522">
        <f>IF($AH$806=$AJ$806,0,CNGE_2024_M3_Secc1!BH584)</f>
        <v>0</v>
      </c>
      <c r="BH845" s="522"/>
      <c r="EP845" s="113">
        <v>20</v>
      </c>
      <c r="EQ845" s="113">
        <f>IF(DS840=0,0,1)</f>
        <v>0</v>
      </c>
      <c r="ER845" s="125" t="str">
        <f>IF(EQ845=0,"", IF(SUM($EQ$838:EQ845)=1,_xlfn.CONCAT(EP845,), IF($EQ$850&gt;SUM($EQ$838:EQ845),_xlfn.CONCAT(", ",EP845), IF($EQ$850=SUM($EQ$838:EQ845),_xlfn.CONCAT(" y ",EP845,".")))))</f>
        <v/>
      </c>
      <c r="ET845" s="522">
        <v>7</v>
      </c>
      <c r="EU845" s="522"/>
      <c r="EV845" s="522">
        <f t="shared" si="290"/>
        <v>0</v>
      </c>
      <c r="EW845" s="522"/>
      <c r="EX845" s="522">
        <f t="shared" si="276"/>
        <v>0</v>
      </c>
      <c r="EY845" s="522"/>
      <c r="EZ845" s="522">
        <f t="shared" si="277"/>
        <v>0</v>
      </c>
      <c r="FA845" s="522"/>
      <c r="FB845" s="522">
        <f t="shared" si="278"/>
        <v>0</v>
      </c>
      <c r="FC845" s="522"/>
      <c r="FD845" s="522">
        <f t="shared" si="279"/>
        <v>0</v>
      </c>
      <c r="FE845" s="522"/>
      <c r="FF845" s="522">
        <f t="shared" si="280"/>
        <v>0</v>
      </c>
      <c r="FG845" s="522"/>
      <c r="FH845" s="522">
        <f t="shared" si="281"/>
        <v>0</v>
      </c>
      <c r="FI845" s="522"/>
      <c r="FJ845" s="522">
        <f t="shared" si="282"/>
        <v>0</v>
      </c>
      <c r="FK845" s="522"/>
      <c r="FL845" s="522">
        <f t="shared" si="283"/>
        <v>0</v>
      </c>
      <c r="FM845" s="522"/>
      <c r="FN845" s="522">
        <f t="shared" si="284"/>
        <v>0</v>
      </c>
      <c r="FO845" s="522"/>
      <c r="FP845" s="522">
        <f t="shared" si="291"/>
        <v>0</v>
      </c>
      <c r="FQ845" s="522"/>
      <c r="FR845" s="522">
        <f t="shared" si="292"/>
        <v>0</v>
      </c>
      <c r="FS845" s="522"/>
      <c r="FT845" s="522">
        <f t="shared" si="293"/>
        <v>0</v>
      </c>
      <c r="FU845" s="522"/>
      <c r="FV845" s="522">
        <f t="shared" si="294"/>
        <v>0</v>
      </c>
      <c r="FW845" s="522"/>
      <c r="FX845" s="522">
        <f t="shared" si="287"/>
        <v>0</v>
      </c>
      <c r="FY845" s="522"/>
    </row>
    <row r="846" spans="1:181" ht="15" customHeight="1">
      <c r="A846" s="18"/>
      <c r="B846" s="51"/>
      <c r="C846" s="48" t="s">
        <v>5006</v>
      </c>
      <c r="D846" s="590" t="str">
        <f>IF($BD$836=1,"",IF(CNGE_2024_M3_Secc1!D585="","",CNGE_2024_M3_Secc1!D585))</f>
        <v/>
      </c>
      <c r="E846" s="590"/>
      <c r="F846" s="590"/>
      <c r="G846" s="590"/>
      <c r="H846" s="590"/>
      <c r="I846" s="590"/>
      <c r="J846" s="590"/>
      <c r="K846" s="590"/>
      <c r="L846" s="590"/>
      <c r="M846" s="103"/>
      <c r="N846" s="103"/>
      <c r="O846" s="103"/>
      <c r="P846" s="103"/>
      <c r="Q846" s="103"/>
      <c r="R846" s="103"/>
      <c r="S846" s="103"/>
      <c r="T846" s="103"/>
      <c r="U846" s="103"/>
      <c r="V846" s="103"/>
      <c r="W846" s="103"/>
      <c r="X846" s="103"/>
      <c r="Y846" s="103"/>
      <c r="Z846" s="103"/>
      <c r="AA846" s="103"/>
      <c r="AB846" s="103"/>
      <c r="AC846" s="103"/>
      <c r="AD846" s="103"/>
      <c r="AE846" s="2"/>
      <c r="AH846" s="522">
        <f t="shared" si="265"/>
        <v>0</v>
      </c>
      <c r="AI846" s="522"/>
      <c r="AJ846" s="522">
        <f t="shared" si="266"/>
        <v>0</v>
      </c>
      <c r="AK846" s="522"/>
      <c r="AL846" s="524">
        <f t="shared" si="267"/>
        <v>0</v>
      </c>
      <c r="AM846" s="526"/>
      <c r="AN846" s="522">
        <f t="shared" si="268"/>
        <v>0</v>
      </c>
      <c r="AO846" s="522"/>
      <c r="AP846" s="711"/>
      <c r="AQ846" s="522">
        <f t="shared" si="269"/>
        <v>0</v>
      </c>
      <c r="AR846" s="522"/>
      <c r="AS846" s="522">
        <f t="shared" si="270"/>
        <v>0</v>
      </c>
      <c r="AT846" s="522"/>
      <c r="AU846" s="524">
        <f t="shared" si="271"/>
        <v>0</v>
      </c>
      <c r="AV846" s="526"/>
      <c r="AW846" s="522">
        <f t="shared" si="272"/>
        <v>0</v>
      </c>
      <c r="AX846" s="522"/>
      <c r="AY846" s="711"/>
      <c r="AZ846" s="114">
        <f t="shared" si="273"/>
        <v>0</v>
      </c>
      <c r="BA846" s="113" t="str">
        <f>IF(AZ846=0,"", IF(SUM($AZ$838:AZ846)=1,BB846, IF($AZ$919&gt;SUM($AZ$838:AZ846),_xlfn.CONCAT(", ",BB846), IF($AZ$919=SUM($AZ$838:AZ846),_xlfn.CONCAT(" y ",BB846,".")))))</f>
        <v/>
      </c>
      <c r="BB846" s="119">
        <f t="shared" si="274"/>
        <v>8</v>
      </c>
      <c r="BD846" s="522">
        <f>IF($AH$806=$AJ$806,0,CNGE_2024_M3_Secc1!BE585)</f>
        <v>0</v>
      </c>
      <c r="BE846" s="522"/>
      <c r="BG846" s="522">
        <f>IF($AH$806=$AJ$806,0,CNGE_2024_M3_Secc1!BH585)</f>
        <v>0</v>
      </c>
      <c r="BH846" s="522"/>
      <c r="EP846" s="113">
        <v>21</v>
      </c>
      <c r="EQ846" s="113">
        <f>IF(DX840=0,0,1)</f>
        <v>0</v>
      </c>
      <c r="ER846" s="125" t="str">
        <f>IF(EQ846=0,"", IF(SUM($EQ$838:EQ846)=1,_xlfn.CONCAT(EP846,), IF($EQ$850&gt;SUM($EQ$838:EQ846),_xlfn.CONCAT(", ",EP846), IF($EQ$850=SUM($EQ$838:EQ846),_xlfn.CONCAT(" y ",EP846,".")))))</f>
        <v/>
      </c>
      <c r="ET846" s="522">
        <v>8</v>
      </c>
      <c r="EU846" s="522"/>
      <c r="EV846" s="522">
        <f t="shared" si="290"/>
        <v>0</v>
      </c>
      <c r="EW846" s="522"/>
      <c r="EX846" s="522">
        <f t="shared" si="276"/>
        <v>0</v>
      </c>
      <c r="EY846" s="522"/>
      <c r="EZ846" s="522">
        <f t="shared" si="277"/>
        <v>0</v>
      </c>
      <c r="FA846" s="522"/>
      <c r="FB846" s="522">
        <f t="shared" si="278"/>
        <v>0</v>
      </c>
      <c r="FC846" s="522"/>
      <c r="FD846" s="522">
        <f t="shared" si="279"/>
        <v>0</v>
      </c>
      <c r="FE846" s="522"/>
      <c r="FF846" s="522">
        <f t="shared" si="280"/>
        <v>0</v>
      </c>
      <c r="FG846" s="522"/>
      <c r="FH846" s="522">
        <f t="shared" si="281"/>
        <v>0</v>
      </c>
      <c r="FI846" s="522"/>
      <c r="FJ846" s="522">
        <f t="shared" si="282"/>
        <v>0</v>
      </c>
      <c r="FK846" s="522"/>
      <c r="FL846" s="522">
        <f t="shared" si="283"/>
        <v>0</v>
      </c>
      <c r="FM846" s="522"/>
      <c r="FN846" s="522">
        <f t="shared" si="284"/>
        <v>0</v>
      </c>
      <c r="FO846" s="522"/>
      <c r="FP846" s="522">
        <f t="shared" si="291"/>
        <v>0</v>
      </c>
      <c r="FQ846" s="522"/>
      <c r="FR846" s="522">
        <f t="shared" si="292"/>
        <v>0</v>
      </c>
      <c r="FS846" s="522"/>
      <c r="FT846" s="522">
        <f t="shared" si="293"/>
        <v>0</v>
      </c>
      <c r="FU846" s="522"/>
      <c r="FV846" s="522">
        <f t="shared" si="294"/>
        <v>0</v>
      </c>
      <c r="FW846" s="522"/>
      <c r="FX846" s="522">
        <f t="shared" si="287"/>
        <v>0</v>
      </c>
      <c r="FY846" s="522"/>
    </row>
    <row r="847" spans="1:181" ht="15" customHeight="1">
      <c r="A847" s="18"/>
      <c r="B847" s="51"/>
      <c r="C847" s="48" t="s">
        <v>5008</v>
      </c>
      <c r="D847" s="590" t="str">
        <f>IF($BD$836=1,"",IF(CNGE_2024_M3_Secc1!D586="","",CNGE_2024_M3_Secc1!D586))</f>
        <v/>
      </c>
      <c r="E847" s="590"/>
      <c r="F847" s="590"/>
      <c r="G847" s="590"/>
      <c r="H847" s="590"/>
      <c r="I847" s="590"/>
      <c r="J847" s="590"/>
      <c r="K847" s="590"/>
      <c r="L847" s="590"/>
      <c r="M847" s="103"/>
      <c r="N847" s="103"/>
      <c r="O847" s="103"/>
      <c r="P847" s="103"/>
      <c r="Q847" s="103"/>
      <c r="R847" s="103"/>
      <c r="S847" s="103"/>
      <c r="T847" s="103"/>
      <c r="U847" s="103"/>
      <c r="V847" s="103"/>
      <c r="W847" s="103"/>
      <c r="X847" s="103"/>
      <c r="Y847" s="103"/>
      <c r="Z847" s="103"/>
      <c r="AA847" s="103"/>
      <c r="AB847" s="103"/>
      <c r="AC847" s="103"/>
      <c r="AD847" s="103"/>
      <c r="AE847" s="2"/>
      <c r="AH847" s="522">
        <f t="shared" si="265"/>
        <v>0</v>
      </c>
      <c r="AI847" s="522"/>
      <c r="AJ847" s="522">
        <f t="shared" si="266"/>
        <v>0</v>
      </c>
      <c r="AK847" s="522"/>
      <c r="AL847" s="524">
        <f t="shared" si="267"/>
        <v>0</v>
      </c>
      <c r="AM847" s="526"/>
      <c r="AN847" s="522">
        <f t="shared" si="268"/>
        <v>0</v>
      </c>
      <c r="AO847" s="522"/>
      <c r="AP847" s="711"/>
      <c r="AQ847" s="522">
        <f t="shared" si="269"/>
        <v>0</v>
      </c>
      <c r="AR847" s="522"/>
      <c r="AS847" s="522">
        <f t="shared" si="270"/>
        <v>0</v>
      </c>
      <c r="AT847" s="522"/>
      <c r="AU847" s="524">
        <f t="shared" si="271"/>
        <v>0</v>
      </c>
      <c r="AV847" s="526"/>
      <c r="AW847" s="522">
        <f t="shared" si="272"/>
        <v>0</v>
      </c>
      <c r="AX847" s="522"/>
      <c r="AY847" s="711"/>
      <c r="AZ847" s="114">
        <f t="shared" si="273"/>
        <v>0</v>
      </c>
      <c r="BA847" s="113" t="str">
        <f>IF(AZ847=0,"", IF(SUM($AZ$838:AZ847)=1,BB847, IF($AZ$919&gt;SUM($AZ$838:AZ847),_xlfn.CONCAT(", ",BB847), IF($AZ$919=SUM($AZ$838:AZ847),_xlfn.CONCAT(" y ",BB847,".")))))</f>
        <v/>
      </c>
      <c r="BB847" s="119">
        <f t="shared" si="274"/>
        <v>9</v>
      </c>
      <c r="BD847" s="522">
        <f>IF($AH$806=$AJ$806,0,CNGE_2024_M3_Secc1!BE586)</f>
        <v>0</v>
      </c>
      <c r="BE847" s="522"/>
      <c r="BG847" s="522">
        <f>IF($AH$806=$AJ$806,0,CNGE_2024_M3_Secc1!BH586)</f>
        <v>0</v>
      </c>
      <c r="BH847" s="522"/>
      <c r="EP847" s="113">
        <v>22</v>
      </c>
      <c r="EQ847" s="113">
        <f>IF(EC840=0,0,1)</f>
        <v>0</v>
      </c>
      <c r="ER847" s="125" t="str">
        <f>IF(EQ847=0,"", IF(SUM($EQ$838:EQ847)=1,_xlfn.CONCAT(EP847,), IF($EQ$850&gt;SUM($EQ$838:EQ847),_xlfn.CONCAT(", ",EP847), IF($EQ$850=SUM($EQ$838:EQ847),_xlfn.CONCAT(" y ",EP847,".")))))</f>
        <v/>
      </c>
      <c r="ET847" s="522">
        <v>9</v>
      </c>
      <c r="EU847" s="522"/>
      <c r="EV847" s="522">
        <f t="shared" si="290"/>
        <v>0</v>
      </c>
      <c r="EW847" s="522"/>
      <c r="EX847" s="522">
        <f t="shared" si="276"/>
        <v>0</v>
      </c>
      <c r="EY847" s="522"/>
      <c r="EZ847" s="522">
        <f t="shared" si="277"/>
        <v>0</v>
      </c>
      <c r="FA847" s="522"/>
      <c r="FB847" s="522">
        <f t="shared" si="278"/>
        <v>0</v>
      </c>
      <c r="FC847" s="522"/>
      <c r="FD847" s="522">
        <f t="shared" si="279"/>
        <v>0</v>
      </c>
      <c r="FE847" s="522"/>
      <c r="FF847" s="522">
        <f t="shared" si="280"/>
        <v>0</v>
      </c>
      <c r="FG847" s="522"/>
      <c r="FH847" s="522">
        <f t="shared" si="281"/>
        <v>0</v>
      </c>
      <c r="FI847" s="522"/>
      <c r="FJ847" s="522">
        <f t="shared" si="282"/>
        <v>0</v>
      </c>
      <c r="FK847" s="522"/>
      <c r="FL847" s="522">
        <f t="shared" si="283"/>
        <v>0</v>
      </c>
      <c r="FM847" s="522"/>
      <c r="FN847" s="522">
        <f t="shared" si="284"/>
        <v>0</v>
      </c>
      <c r="FO847" s="522"/>
      <c r="FP847" s="522">
        <f t="shared" si="291"/>
        <v>0</v>
      </c>
      <c r="FQ847" s="522"/>
      <c r="FR847" s="522">
        <f t="shared" si="292"/>
        <v>0</v>
      </c>
      <c r="FS847" s="522"/>
      <c r="FT847" s="522">
        <f t="shared" si="293"/>
        <v>0</v>
      </c>
      <c r="FU847" s="522"/>
      <c r="FV847" s="522">
        <f t="shared" si="294"/>
        <v>0</v>
      </c>
      <c r="FW847" s="522"/>
      <c r="FX847" s="522">
        <f t="shared" si="287"/>
        <v>0</v>
      </c>
      <c r="FY847" s="522"/>
    </row>
    <row r="848" spans="1:181" ht="15" customHeight="1">
      <c r="A848" s="18"/>
      <c r="B848" s="51"/>
      <c r="C848" s="48" t="s">
        <v>5009</v>
      </c>
      <c r="D848" s="590" t="str">
        <f>IF($BD$836=1,"",IF(CNGE_2024_M3_Secc1!D587="","",CNGE_2024_M3_Secc1!D587))</f>
        <v/>
      </c>
      <c r="E848" s="590"/>
      <c r="F848" s="590"/>
      <c r="G848" s="590"/>
      <c r="H848" s="590"/>
      <c r="I848" s="590"/>
      <c r="J848" s="590"/>
      <c r="K848" s="590"/>
      <c r="L848" s="590"/>
      <c r="M848" s="103"/>
      <c r="N848" s="103"/>
      <c r="O848" s="103"/>
      <c r="P848" s="103"/>
      <c r="Q848" s="103"/>
      <c r="R848" s="103"/>
      <c r="S848" s="103"/>
      <c r="T848" s="103"/>
      <c r="U848" s="103"/>
      <c r="V848" s="103"/>
      <c r="W848" s="103"/>
      <c r="X848" s="103"/>
      <c r="Y848" s="103"/>
      <c r="Z848" s="103"/>
      <c r="AA848" s="103"/>
      <c r="AB848" s="103"/>
      <c r="AC848" s="103"/>
      <c r="AD848" s="103"/>
      <c r="AE848" s="2"/>
      <c r="AH848" s="522">
        <f t="shared" si="265"/>
        <v>0</v>
      </c>
      <c r="AI848" s="522"/>
      <c r="AJ848" s="522">
        <f t="shared" si="266"/>
        <v>0</v>
      </c>
      <c r="AK848" s="522"/>
      <c r="AL848" s="524">
        <f t="shared" si="267"/>
        <v>0</v>
      </c>
      <c r="AM848" s="526"/>
      <c r="AN848" s="522">
        <f t="shared" si="268"/>
        <v>0</v>
      </c>
      <c r="AO848" s="522"/>
      <c r="AP848" s="711"/>
      <c r="AQ848" s="522">
        <f t="shared" si="269"/>
        <v>0</v>
      </c>
      <c r="AR848" s="522"/>
      <c r="AS848" s="522">
        <f t="shared" si="270"/>
        <v>0</v>
      </c>
      <c r="AT848" s="522"/>
      <c r="AU848" s="524">
        <f t="shared" si="271"/>
        <v>0</v>
      </c>
      <c r="AV848" s="526"/>
      <c r="AW848" s="522">
        <f t="shared" si="272"/>
        <v>0</v>
      </c>
      <c r="AX848" s="522"/>
      <c r="AY848" s="711"/>
      <c r="AZ848" s="114">
        <f t="shared" si="273"/>
        <v>0</v>
      </c>
      <c r="BA848" s="113" t="str">
        <f>IF(AZ848=0,"", IF(SUM($AZ$838:AZ848)=1,BB848, IF($AZ$919&gt;SUM($AZ$838:AZ848),_xlfn.CONCAT(", ",BB848), IF($AZ$919=SUM($AZ$838:AZ848),_xlfn.CONCAT(" y ",BB848,".")))))</f>
        <v/>
      </c>
      <c r="BB848" s="119">
        <f t="shared" si="274"/>
        <v>10</v>
      </c>
      <c r="BD848" s="522">
        <f>IF($AH$806=$AJ$806,0,CNGE_2024_M3_Secc1!BE587)</f>
        <v>0</v>
      </c>
      <c r="BE848" s="522"/>
      <c r="BG848" s="522">
        <f>IF($AH$806=$AJ$806,0,CNGE_2024_M3_Secc1!BH587)</f>
        <v>0</v>
      </c>
      <c r="BH848" s="522"/>
      <c r="EP848" s="113">
        <v>23</v>
      </c>
      <c r="EQ848" s="113">
        <f>IF(EH840=0,0,1)</f>
        <v>0</v>
      </c>
      <c r="ER848" s="125" t="str">
        <f>IF(EQ848=0,"", IF(SUM($EQ$838:EQ848)=1,_xlfn.CONCAT(EP848,), IF($EQ$850&gt;SUM($EQ$838:EQ848),_xlfn.CONCAT(", ",EP848), IF($EQ$850=SUM($EQ$838:EQ848),_xlfn.CONCAT(" y ",EP848,".")))))</f>
        <v/>
      </c>
      <c r="ET848" s="522">
        <v>10</v>
      </c>
      <c r="EU848" s="522"/>
      <c r="EV848" s="522">
        <f t="shared" si="290"/>
        <v>0</v>
      </c>
      <c r="EW848" s="522"/>
      <c r="EX848" s="522">
        <f t="shared" si="276"/>
        <v>0</v>
      </c>
      <c r="EY848" s="522"/>
      <c r="EZ848" s="522">
        <f t="shared" si="277"/>
        <v>0</v>
      </c>
      <c r="FA848" s="522"/>
      <c r="FB848" s="522">
        <f t="shared" si="278"/>
        <v>0</v>
      </c>
      <c r="FC848" s="522"/>
      <c r="FD848" s="522">
        <f t="shared" si="279"/>
        <v>0</v>
      </c>
      <c r="FE848" s="522"/>
      <c r="FF848" s="522">
        <f t="shared" si="280"/>
        <v>0</v>
      </c>
      <c r="FG848" s="522"/>
      <c r="FH848" s="522">
        <f t="shared" si="281"/>
        <v>0</v>
      </c>
      <c r="FI848" s="522"/>
      <c r="FJ848" s="522">
        <f t="shared" si="282"/>
        <v>0</v>
      </c>
      <c r="FK848" s="522"/>
      <c r="FL848" s="522">
        <f t="shared" si="283"/>
        <v>0</v>
      </c>
      <c r="FM848" s="522"/>
      <c r="FN848" s="522">
        <f t="shared" si="284"/>
        <v>0</v>
      </c>
      <c r="FO848" s="522"/>
      <c r="FP848" s="522">
        <f t="shared" si="291"/>
        <v>0</v>
      </c>
      <c r="FQ848" s="522"/>
      <c r="FR848" s="522">
        <f t="shared" si="292"/>
        <v>0</v>
      </c>
      <c r="FS848" s="522"/>
      <c r="FT848" s="522">
        <f t="shared" si="293"/>
        <v>0</v>
      </c>
      <c r="FU848" s="522"/>
      <c r="FV848" s="522">
        <f t="shared" si="294"/>
        <v>0</v>
      </c>
      <c r="FW848" s="522"/>
      <c r="FX848" s="522">
        <f t="shared" si="287"/>
        <v>0</v>
      </c>
      <c r="FY848" s="522"/>
    </row>
    <row r="849" spans="1:181" ht="15" customHeight="1">
      <c r="A849" s="18"/>
      <c r="B849" s="51"/>
      <c r="C849" s="48" t="s">
        <v>5011</v>
      </c>
      <c r="D849" s="590" t="str">
        <f>IF($BD$836=1,"",IF(CNGE_2024_M3_Secc1!D588="","",CNGE_2024_M3_Secc1!D588))</f>
        <v/>
      </c>
      <c r="E849" s="590"/>
      <c r="F849" s="590"/>
      <c r="G849" s="590"/>
      <c r="H849" s="590"/>
      <c r="I849" s="590"/>
      <c r="J849" s="590"/>
      <c r="K849" s="590"/>
      <c r="L849" s="590"/>
      <c r="M849" s="103"/>
      <c r="N849" s="103"/>
      <c r="O849" s="103"/>
      <c r="P849" s="103"/>
      <c r="Q849" s="103"/>
      <c r="R849" s="103"/>
      <c r="S849" s="103"/>
      <c r="T849" s="103"/>
      <c r="U849" s="103"/>
      <c r="V849" s="103"/>
      <c r="W849" s="103"/>
      <c r="X849" s="103"/>
      <c r="Y849" s="103"/>
      <c r="Z849" s="103"/>
      <c r="AA849" s="103"/>
      <c r="AB849" s="103"/>
      <c r="AC849" s="103"/>
      <c r="AD849" s="103"/>
      <c r="AE849" s="2"/>
      <c r="AH849" s="522">
        <f t="shared" si="265"/>
        <v>0</v>
      </c>
      <c r="AI849" s="522"/>
      <c r="AJ849" s="522">
        <f t="shared" si="266"/>
        <v>0</v>
      </c>
      <c r="AK849" s="522"/>
      <c r="AL849" s="524">
        <f t="shared" si="267"/>
        <v>0</v>
      </c>
      <c r="AM849" s="526"/>
      <c r="AN849" s="522">
        <f t="shared" si="268"/>
        <v>0</v>
      </c>
      <c r="AO849" s="522"/>
      <c r="AP849" s="711"/>
      <c r="AQ849" s="522">
        <f t="shared" si="269"/>
        <v>0</v>
      </c>
      <c r="AR849" s="522"/>
      <c r="AS849" s="522">
        <f t="shared" si="270"/>
        <v>0</v>
      </c>
      <c r="AT849" s="522"/>
      <c r="AU849" s="524">
        <f t="shared" si="271"/>
        <v>0</v>
      </c>
      <c r="AV849" s="526"/>
      <c r="AW849" s="522">
        <f t="shared" si="272"/>
        <v>0</v>
      </c>
      <c r="AX849" s="522"/>
      <c r="AY849" s="711"/>
      <c r="AZ849" s="114">
        <f t="shared" si="273"/>
        <v>0</v>
      </c>
      <c r="BA849" s="113" t="str">
        <f>IF(AZ849=0,"", IF(SUM($AZ$838:AZ849)=1,BB849, IF($AZ$919&gt;SUM($AZ$838:AZ849),_xlfn.CONCAT(", ",BB849), IF($AZ$919=SUM($AZ$838:AZ849),_xlfn.CONCAT(" y ",BB849,".")))))</f>
        <v/>
      </c>
      <c r="BB849" s="119">
        <f t="shared" si="274"/>
        <v>11</v>
      </c>
      <c r="BD849" s="522">
        <f>IF($AH$806=$AJ$806,0,CNGE_2024_M3_Secc1!BE588)</f>
        <v>0</v>
      </c>
      <c r="BE849" s="522"/>
      <c r="BG849" s="522">
        <f>IF($AH$806=$AJ$806,0,CNGE_2024_M3_Secc1!BH588)</f>
        <v>0</v>
      </c>
      <c r="BH849" s="522"/>
      <c r="EP849" s="113">
        <v>24</v>
      </c>
      <c r="EQ849" s="113">
        <f>IF(EM840=0,0,1)</f>
        <v>0</v>
      </c>
      <c r="ER849" s="125" t="str">
        <f>IF(EQ849=0,"", IF(SUM($EQ$838:EQ849)=1,_xlfn.CONCAT(EP849,), IF($EQ$850&gt;SUM($EQ$838:EQ849),_xlfn.CONCAT(", ",EP849), IF($EQ$850=SUM($EQ$838:EQ849),_xlfn.CONCAT(" y ",EP849,".")))))</f>
        <v/>
      </c>
      <c r="ET849" s="522">
        <v>11</v>
      </c>
      <c r="EU849" s="522"/>
      <c r="EV849" s="522">
        <f t="shared" si="290"/>
        <v>0</v>
      </c>
      <c r="EW849" s="522"/>
      <c r="EX849" s="522">
        <f t="shared" si="276"/>
        <v>0</v>
      </c>
      <c r="EY849" s="522"/>
      <c r="EZ849" s="522">
        <f t="shared" si="277"/>
        <v>0</v>
      </c>
      <c r="FA849" s="522"/>
      <c r="FB849" s="522">
        <f t="shared" si="278"/>
        <v>0</v>
      </c>
      <c r="FC849" s="522"/>
      <c r="FD849" s="522">
        <f t="shared" si="279"/>
        <v>0</v>
      </c>
      <c r="FE849" s="522"/>
      <c r="FF849" s="522">
        <f t="shared" si="280"/>
        <v>0</v>
      </c>
      <c r="FG849" s="522"/>
      <c r="FH849" s="522">
        <f t="shared" si="281"/>
        <v>0</v>
      </c>
      <c r="FI849" s="522"/>
      <c r="FJ849" s="522">
        <f t="shared" si="282"/>
        <v>0</v>
      </c>
      <c r="FK849" s="522"/>
      <c r="FL849" s="522">
        <f t="shared" si="283"/>
        <v>0</v>
      </c>
      <c r="FM849" s="522"/>
      <c r="FN849" s="522">
        <f t="shared" si="284"/>
        <v>0</v>
      </c>
      <c r="FO849" s="522"/>
      <c r="FP849" s="522">
        <f t="shared" si="291"/>
        <v>0</v>
      </c>
      <c r="FQ849" s="522"/>
      <c r="FR849" s="522">
        <f t="shared" si="292"/>
        <v>0</v>
      </c>
      <c r="FS849" s="522"/>
      <c r="FT849" s="522">
        <f t="shared" si="293"/>
        <v>0</v>
      </c>
      <c r="FU849" s="522"/>
      <c r="FV849" s="522">
        <f t="shared" si="294"/>
        <v>0</v>
      </c>
      <c r="FW849" s="522"/>
      <c r="FX849" s="522">
        <f t="shared" si="287"/>
        <v>0</v>
      </c>
      <c r="FY849" s="522"/>
    </row>
    <row r="850" spans="1:181" ht="15" customHeight="1">
      <c r="A850" s="18"/>
      <c r="B850" s="51"/>
      <c r="C850" s="48" t="s">
        <v>5012</v>
      </c>
      <c r="D850" s="590" t="str">
        <f>IF($BD$836=1,"",IF(CNGE_2024_M3_Secc1!D589="","",CNGE_2024_M3_Secc1!D589))</f>
        <v/>
      </c>
      <c r="E850" s="590"/>
      <c r="F850" s="590"/>
      <c r="G850" s="590"/>
      <c r="H850" s="590"/>
      <c r="I850" s="590"/>
      <c r="J850" s="590"/>
      <c r="K850" s="590"/>
      <c r="L850" s="590"/>
      <c r="M850" s="103"/>
      <c r="N850" s="103"/>
      <c r="O850" s="103"/>
      <c r="P850" s="103"/>
      <c r="Q850" s="103"/>
      <c r="R850" s="103"/>
      <c r="S850" s="103"/>
      <c r="T850" s="103"/>
      <c r="U850" s="103"/>
      <c r="V850" s="103"/>
      <c r="W850" s="103"/>
      <c r="X850" s="103"/>
      <c r="Y850" s="103"/>
      <c r="Z850" s="103"/>
      <c r="AA850" s="103"/>
      <c r="AB850" s="103"/>
      <c r="AC850" s="103"/>
      <c r="AD850" s="103"/>
      <c r="AE850" s="2"/>
      <c r="AH850" s="522">
        <f t="shared" si="265"/>
        <v>0</v>
      </c>
      <c r="AI850" s="522"/>
      <c r="AJ850" s="522">
        <f t="shared" si="266"/>
        <v>0</v>
      </c>
      <c r="AK850" s="522"/>
      <c r="AL850" s="524">
        <f t="shared" si="267"/>
        <v>0</v>
      </c>
      <c r="AM850" s="526"/>
      <c r="AN850" s="522">
        <f t="shared" si="268"/>
        <v>0</v>
      </c>
      <c r="AO850" s="522"/>
      <c r="AP850" s="711"/>
      <c r="AQ850" s="522">
        <f t="shared" si="269"/>
        <v>0</v>
      </c>
      <c r="AR850" s="522"/>
      <c r="AS850" s="522">
        <f t="shared" si="270"/>
        <v>0</v>
      </c>
      <c r="AT850" s="522"/>
      <c r="AU850" s="524">
        <f t="shared" si="271"/>
        <v>0</v>
      </c>
      <c r="AV850" s="526"/>
      <c r="AW850" s="522">
        <f t="shared" si="272"/>
        <v>0</v>
      </c>
      <c r="AX850" s="522"/>
      <c r="AY850" s="711"/>
      <c r="AZ850" s="114">
        <f t="shared" si="273"/>
        <v>0</v>
      </c>
      <c r="BA850" s="113" t="str">
        <f>IF(AZ850=0,"", IF(SUM($AZ$838:AZ850)=1,BB850, IF($AZ$919&gt;SUM($AZ$838:AZ850),_xlfn.CONCAT(", ",BB850), IF($AZ$919=SUM($AZ$838:AZ850),_xlfn.CONCAT(" y ",BB850,".")))))</f>
        <v/>
      </c>
      <c r="BB850" s="119">
        <f t="shared" si="274"/>
        <v>12</v>
      </c>
      <c r="BD850" s="522">
        <f>IF($AH$806=$AJ$806,0,CNGE_2024_M3_Secc1!BE589)</f>
        <v>0</v>
      </c>
      <c r="BE850" s="522"/>
      <c r="BG850" s="522">
        <f>IF($AH$806=$AJ$806,0,CNGE_2024_M3_Secc1!BH589)</f>
        <v>0</v>
      </c>
      <c r="BH850" s="522"/>
      <c r="EQ850" s="143">
        <f>SUM(EQ838:EQ849)</f>
        <v>0</v>
      </c>
      <c r="ER850" s="256" t="str">
        <f>IF(EQ850=0,"", IF(EQ850=1,VLOOKUP(1,EQ838:ER849,2,FALSE), IF(EQ850&gt;1,_xlfn.CONCAT(ER838:ER849),"")))</f>
        <v/>
      </c>
      <c r="ET850" s="522">
        <v>12</v>
      </c>
      <c r="EU850" s="522"/>
      <c r="EV850" s="522">
        <f t="shared" si="290"/>
        <v>0</v>
      </c>
      <c r="EW850" s="522"/>
      <c r="EX850" s="522">
        <f t="shared" si="276"/>
        <v>0</v>
      </c>
      <c r="EY850" s="522"/>
      <c r="EZ850" s="522">
        <f t="shared" si="277"/>
        <v>0</v>
      </c>
      <c r="FA850" s="522"/>
      <c r="FB850" s="522">
        <f t="shared" si="278"/>
        <v>0</v>
      </c>
      <c r="FC850" s="522"/>
      <c r="FD850" s="522">
        <f t="shared" si="279"/>
        <v>0</v>
      </c>
      <c r="FE850" s="522"/>
      <c r="FF850" s="522">
        <f t="shared" si="280"/>
        <v>0</v>
      </c>
      <c r="FG850" s="522"/>
      <c r="FH850" s="522">
        <f t="shared" si="281"/>
        <v>0</v>
      </c>
      <c r="FI850" s="522"/>
      <c r="FJ850" s="522">
        <f t="shared" si="282"/>
        <v>0</v>
      </c>
      <c r="FK850" s="522"/>
      <c r="FL850" s="522">
        <f t="shared" si="283"/>
        <v>0</v>
      </c>
      <c r="FM850" s="522"/>
      <c r="FN850" s="522">
        <f t="shared" si="284"/>
        <v>0</v>
      </c>
      <c r="FO850" s="522"/>
      <c r="FP850" s="522">
        <f t="shared" si="291"/>
        <v>0</v>
      </c>
      <c r="FQ850" s="522"/>
      <c r="FR850" s="522">
        <f t="shared" si="292"/>
        <v>0</v>
      </c>
      <c r="FS850" s="522"/>
      <c r="FT850" s="522">
        <f t="shared" si="293"/>
        <v>0</v>
      </c>
      <c r="FU850" s="522"/>
      <c r="FV850" s="522">
        <f t="shared" si="294"/>
        <v>0</v>
      </c>
      <c r="FW850" s="522"/>
      <c r="FX850" s="522">
        <f t="shared" si="287"/>
        <v>0</v>
      </c>
      <c r="FY850" s="522"/>
    </row>
    <row r="851" spans="1:181" ht="15" customHeight="1">
      <c r="A851" s="18"/>
      <c r="B851" s="51"/>
      <c r="C851" s="48" t="s">
        <v>5013</v>
      </c>
      <c r="D851" s="590" t="str">
        <f>IF($BD$836=1,"",IF(CNGE_2024_M3_Secc1!D590="","",CNGE_2024_M3_Secc1!D590))</f>
        <v/>
      </c>
      <c r="E851" s="590"/>
      <c r="F851" s="590"/>
      <c r="G851" s="590"/>
      <c r="H851" s="590"/>
      <c r="I851" s="590"/>
      <c r="J851" s="590"/>
      <c r="K851" s="590"/>
      <c r="L851" s="590"/>
      <c r="M851" s="103"/>
      <c r="N851" s="103"/>
      <c r="O851" s="103"/>
      <c r="P851" s="103"/>
      <c r="Q851" s="103"/>
      <c r="R851" s="103"/>
      <c r="S851" s="103"/>
      <c r="T851" s="103"/>
      <c r="U851" s="103"/>
      <c r="V851" s="103"/>
      <c r="W851" s="103"/>
      <c r="X851" s="103"/>
      <c r="Y851" s="103"/>
      <c r="Z851" s="103"/>
      <c r="AA851" s="103"/>
      <c r="AB851" s="103"/>
      <c r="AC851" s="103"/>
      <c r="AD851" s="103"/>
      <c r="AE851" s="2"/>
      <c r="AH851" s="522">
        <f t="shared" si="265"/>
        <v>0</v>
      </c>
      <c r="AI851" s="522"/>
      <c r="AJ851" s="522">
        <f t="shared" si="266"/>
        <v>0</v>
      </c>
      <c r="AK851" s="522"/>
      <c r="AL851" s="524">
        <f t="shared" si="267"/>
        <v>0</v>
      </c>
      <c r="AM851" s="526"/>
      <c r="AN851" s="522">
        <f t="shared" si="268"/>
        <v>0</v>
      </c>
      <c r="AO851" s="522"/>
      <c r="AP851" s="711"/>
      <c r="AQ851" s="522">
        <f t="shared" si="269"/>
        <v>0</v>
      </c>
      <c r="AR851" s="522"/>
      <c r="AS851" s="522">
        <f t="shared" si="270"/>
        <v>0</v>
      </c>
      <c r="AT851" s="522"/>
      <c r="AU851" s="524">
        <f t="shared" si="271"/>
        <v>0</v>
      </c>
      <c r="AV851" s="526"/>
      <c r="AW851" s="522">
        <f t="shared" si="272"/>
        <v>0</v>
      </c>
      <c r="AX851" s="522"/>
      <c r="AY851" s="711"/>
      <c r="AZ851" s="114">
        <f t="shared" si="273"/>
        <v>0</v>
      </c>
      <c r="BA851" s="113" t="str">
        <f>IF(AZ851=0,"", IF(SUM($AZ$838:AZ851)=1,BB851, IF($AZ$919&gt;SUM($AZ$838:AZ851),_xlfn.CONCAT(", ",BB851), IF($AZ$919=SUM($AZ$838:AZ851),_xlfn.CONCAT(" y ",BB851,".")))))</f>
        <v/>
      </c>
      <c r="BB851" s="119">
        <f t="shared" si="274"/>
        <v>13</v>
      </c>
      <c r="BD851" s="522">
        <f>IF($AH$806=$AJ$806,0,CNGE_2024_M3_Secc1!BE590)</f>
        <v>0</v>
      </c>
      <c r="BE851" s="522"/>
      <c r="BG851" s="522">
        <f>IF($AH$806=$AJ$806,0,CNGE_2024_M3_Secc1!BH590)</f>
        <v>0</v>
      </c>
      <c r="BH851" s="522"/>
      <c r="ET851" s="522">
        <v>13</v>
      </c>
      <c r="EU851" s="522"/>
      <c r="EV851" s="522">
        <f t="shared" si="290"/>
        <v>0</v>
      </c>
      <c r="EW851" s="522"/>
      <c r="EX851" s="522">
        <f t="shared" si="276"/>
        <v>0</v>
      </c>
      <c r="EY851" s="522"/>
      <c r="EZ851" s="522">
        <f t="shared" si="277"/>
        <v>0</v>
      </c>
      <c r="FA851" s="522"/>
      <c r="FB851" s="522">
        <f t="shared" si="278"/>
        <v>0</v>
      </c>
      <c r="FC851" s="522"/>
      <c r="FD851" s="522">
        <f t="shared" si="279"/>
        <v>0</v>
      </c>
      <c r="FE851" s="522"/>
      <c r="FF851" s="522">
        <f t="shared" si="280"/>
        <v>0</v>
      </c>
      <c r="FG851" s="522"/>
      <c r="FH851" s="522">
        <f t="shared" si="281"/>
        <v>0</v>
      </c>
      <c r="FI851" s="522"/>
      <c r="FJ851" s="522">
        <f t="shared" si="282"/>
        <v>0</v>
      </c>
      <c r="FK851" s="522"/>
      <c r="FL851" s="522">
        <f t="shared" si="283"/>
        <v>0</v>
      </c>
      <c r="FM851" s="522"/>
      <c r="FN851" s="522">
        <f t="shared" si="284"/>
        <v>0</v>
      </c>
      <c r="FO851" s="522"/>
      <c r="FP851" s="522">
        <f t="shared" si="291"/>
        <v>0</v>
      </c>
      <c r="FQ851" s="522"/>
      <c r="FR851" s="522">
        <f t="shared" si="292"/>
        <v>0</v>
      </c>
      <c r="FS851" s="522"/>
      <c r="FT851" s="522">
        <f t="shared" si="293"/>
        <v>0</v>
      </c>
      <c r="FU851" s="522"/>
      <c r="FV851" s="522">
        <f t="shared" si="294"/>
        <v>0</v>
      </c>
      <c r="FW851" s="522"/>
      <c r="FX851" s="522">
        <f t="shared" si="287"/>
        <v>0</v>
      </c>
      <c r="FY851" s="522"/>
    </row>
    <row r="852" spans="1:181" ht="15" customHeight="1">
      <c r="A852" s="18"/>
      <c r="B852" s="51"/>
      <c r="C852" s="48" t="s">
        <v>5014</v>
      </c>
      <c r="D852" s="590" t="str">
        <f>IF($BD$836=1,"",IF(CNGE_2024_M3_Secc1!D591="","",CNGE_2024_M3_Secc1!D591))</f>
        <v/>
      </c>
      <c r="E852" s="590"/>
      <c r="F852" s="590"/>
      <c r="G852" s="590"/>
      <c r="H852" s="590"/>
      <c r="I852" s="590"/>
      <c r="J852" s="590"/>
      <c r="K852" s="590"/>
      <c r="L852" s="590"/>
      <c r="M852" s="103"/>
      <c r="N852" s="103"/>
      <c r="O852" s="103"/>
      <c r="P852" s="103"/>
      <c r="Q852" s="103"/>
      <c r="R852" s="103"/>
      <c r="S852" s="103"/>
      <c r="T852" s="103"/>
      <c r="U852" s="103"/>
      <c r="V852" s="103"/>
      <c r="W852" s="103"/>
      <c r="X852" s="103"/>
      <c r="Y852" s="103"/>
      <c r="Z852" s="103"/>
      <c r="AA852" s="103"/>
      <c r="AB852" s="103"/>
      <c r="AC852" s="103"/>
      <c r="AD852" s="103"/>
      <c r="AE852" s="2"/>
      <c r="AH852" s="522">
        <f t="shared" si="265"/>
        <v>0</v>
      </c>
      <c r="AI852" s="522"/>
      <c r="AJ852" s="522">
        <f t="shared" si="266"/>
        <v>0</v>
      </c>
      <c r="AK852" s="522"/>
      <c r="AL852" s="524">
        <f t="shared" si="267"/>
        <v>0</v>
      </c>
      <c r="AM852" s="526"/>
      <c r="AN852" s="522">
        <f t="shared" si="268"/>
        <v>0</v>
      </c>
      <c r="AO852" s="522"/>
      <c r="AP852" s="711"/>
      <c r="AQ852" s="522">
        <f t="shared" si="269"/>
        <v>0</v>
      </c>
      <c r="AR852" s="522"/>
      <c r="AS852" s="522">
        <f t="shared" si="270"/>
        <v>0</v>
      </c>
      <c r="AT852" s="522"/>
      <c r="AU852" s="524">
        <f t="shared" si="271"/>
        <v>0</v>
      </c>
      <c r="AV852" s="526"/>
      <c r="AW852" s="522">
        <f t="shared" si="272"/>
        <v>0</v>
      </c>
      <c r="AX852" s="522"/>
      <c r="AY852" s="711"/>
      <c r="AZ852" s="114">
        <f t="shared" si="273"/>
        <v>0</v>
      </c>
      <c r="BA852" s="113" t="str">
        <f>IF(AZ852=0,"", IF(SUM($AZ$838:AZ852)=1,BB852, IF($AZ$919&gt;SUM($AZ$838:AZ852),_xlfn.CONCAT(", ",BB852), IF($AZ$919=SUM($AZ$838:AZ852),_xlfn.CONCAT(" y ",BB852,".")))))</f>
        <v/>
      </c>
      <c r="BB852" s="119">
        <f t="shared" si="274"/>
        <v>14</v>
      </c>
      <c r="BD852" s="522">
        <f>IF($AH$806=$AJ$806,0,CNGE_2024_M3_Secc1!BE591)</f>
        <v>0</v>
      </c>
      <c r="BE852" s="522"/>
      <c r="BG852" s="522">
        <f>IF($AH$806=$AJ$806,0,CNGE_2024_M3_Secc1!BH591)</f>
        <v>0</v>
      </c>
      <c r="BH852" s="522"/>
      <c r="ET852" s="522">
        <v>14</v>
      </c>
      <c r="EU852" s="522"/>
      <c r="EV852" s="522">
        <f t="shared" si="290"/>
        <v>0</v>
      </c>
      <c r="EW852" s="522"/>
      <c r="EX852" s="522">
        <f t="shared" si="276"/>
        <v>0</v>
      </c>
      <c r="EY852" s="522"/>
      <c r="EZ852" s="522">
        <f t="shared" si="277"/>
        <v>0</v>
      </c>
      <c r="FA852" s="522"/>
      <c r="FB852" s="522">
        <f t="shared" si="278"/>
        <v>0</v>
      </c>
      <c r="FC852" s="522"/>
      <c r="FD852" s="522">
        <f t="shared" si="279"/>
        <v>0</v>
      </c>
      <c r="FE852" s="522"/>
      <c r="FF852" s="522">
        <f t="shared" si="280"/>
        <v>0</v>
      </c>
      <c r="FG852" s="522"/>
      <c r="FH852" s="522">
        <f t="shared" si="281"/>
        <v>0</v>
      </c>
      <c r="FI852" s="522"/>
      <c r="FJ852" s="522">
        <f t="shared" si="282"/>
        <v>0</v>
      </c>
      <c r="FK852" s="522"/>
      <c r="FL852" s="522">
        <f t="shared" si="283"/>
        <v>0</v>
      </c>
      <c r="FM852" s="522"/>
      <c r="FN852" s="522">
        <f t="shared" si="284"/>
        <v>0</v>
      </c>
      <c r="FO852" s="522"/>
      <c r="FP852" s="522">
        <f t="shared" si="291"/>
        <v>0</v>
      </c>
      <c r="FQ852" s="522"/>
      <c r="FR852" s="522">
        <f t="shared" si="292"/>
        <v>0</v>
      </c>
      <c r="FS852" s="522"/>
      <c r="FT852" s="522">
        <f t="shared" si="293"/>
        <v>0</v>
      </c>
      <c r="FU852" s="522"/>
      <c r="FV852" s="522">
        <f t="shared" si="294"/>
        <v>0</v>
      </c>
      <c r="FW852" s="522"/>
      <c r="FX852" s="522">
        <f t="shared" si="287"/>
        <v>0</v>
      </c>
      <c r="FY852" s="522"/>
    </row>
    <row r="853" spans="1:181" ht="15" customHeight="1">
      <c r="A853" s="18"/>
      <c r="B853" s="51"/>
      <c r="C853" s="48" t="s">
        <v>5015</v>
      </c>
      <c r="D853" s="590" t="str">
        <f>IF($BD$836=1,"",IF(CNGE_2024_M3_Secc1!D592="","",CNGE_2024_M3_Secc1!D592))</f>
        <v/>
      </c>
      <c r="E853" s="590"/>
      <c r="F853" s="590"/>
      <c r="G853" s="590"/>
      <c r="H853" s="590"/>
      <c r="I853" s="590"/>
      <c r="J853" s="590"/>
      <c r="K853" s="590"/>
      <c r="L853" s="590"/>
      <c r="M853" s="103"/>
      <c r="N853" s="103"/>
      <c r="O853" s="103"/>
      <c r="P853" s="103"/>
      <c r="Q853" s="103"/>
      <c r="R853" s="103"/>
      <c r="S853" s="103"/>
      <c r="T853" s="103"/>
      <c r="U853" s="103"/>
      <c r="V853" s="103"/>
      <c r="W853" s="103"/>
      <c r="X853" s="103"/>
      <c r="Y853" s="103"/>
      <c r="Z853" s="103"/>
      <c r="AA853" s="103"/>
      <c r="AB853" s="103"/>
      <c r="AC853" s="103"/>
      <c r="AD853" s="103"/>
      <c r="AE853" s="2"/>
      <c r="AH853" s="522">
        <f t="shared" si="265"/>
        <v>0</v>
      </c>
      <c r="AI853" s="522"/>
      <c r="AJ853" s="522">
        <f t="shared" si="266"/>
        <v>0</v>
      </c>
      <c r="AK853" s="522"/>
      <c r="AL853" s="524">
        <f t="shared" si="267"/>
        <v>0</v>
      </c>
      <c r="AM853" s="526"/>
      <c r="AN853" s="522">
        <f t="shared" si="268"/>
        <v>0</v>
      </c>
      <c r="AO853" s="522"/>
      <c r="AP853" s="711"/>
      <c r="AQ853" s="522">
        <f t="shared" si="269"/>
        <v>0</v>
      </c>
      <c r="AR853" s="522"/>
      <c r="AS853" s="522">
        <f t="shared" si="270"/>
        <v>0</v>
      </c>
      <c r="AT853" s="522"/>
      <c r="AU853" s="524">
        <f t="shared" si="271"/>
        <v>0</v>
      </c>
      <c r="AV853" s="526"/>
      <c r="AW853" s="522">
        <f t="shared" si="272"/>
        <v>0</v>
      </c>
      <c r="AX853" s="522"/>
      <c r="AY853" s="711"/>
      <c r="AZ853" s="114">
        <f t="shared" si="273"/>
        <v>0</v>
      </c>
      <c r="BA853" s="113" t="str">
        <f>IF(AZ853=0,"", IF(SUM($AZ$838:AZ853)=1,BB853, IF($AZ$919&gt;SUM($AZ$838:AZ853),_xlfn.CONCAT(", ",BB853), IF($AZ$919=SUM($AZ$838:AZ853),_xlfn.CONCAT(" y ",BB853,".")))))</f>
        <v/>
      </c>
      <c r="BB853" s="119">
        <f t="shared" si="274"/>
        <v>15</v>
      </c>
      <c r="BD853" s="522">
        <f>IF($AH$806=$AJ$806,0,CNGE_2024_M3_Secc1!BE592)</f>
        <v>0</v>
      </c>
      <c r="BE853" s="522"/>
      <c r="BG853" s="522">
        <f>IF($AH$806=$AJ$806,0,CNGE_2024_M3_Secc1!BH592)</f>
        <v>0</v>
      </c>
      <c r="BH853" s="522"/>
      <c r="ET853" s="522">
        <v>15</v>
      </c>
      <c r="EU853" s="522"/>
      <c r="EV853" s="522">
        <f t="shared" si="290"/>
        <v>0</v>
      </c>
      <c r="EW853" s="522"/>
      <c r="EX853" s="522">
        <f t="shared" si="276"/>
        <v>0</v>
      </c>
      <c r="EY853" s="522"/>
      <c r="EZ853" s="522">
        <f t="shared" si="277"/>
        <v>0</v>
      </c>
      <c r="FA853" s="522"/>
      <c r="FB853" s="522">
        <f t="shared" si="278"/>
        <v>0</v>
      </c>
      <c r="FC853" s="522"/>
      <c r="FD853" s="522">
        <f t="shared" si="279"/>
        <v>0</v>
      </c>
      <c r="FE853" s="522"/>
      <c r="FF853" s="522">
        <f t="shared" si="280"/>
        <v>0</v>
      </c>
      <c r="FG853" s="522"/>
      <c r="FH853" s="522">
        <f t="shared" si="281"/>
        <v>0</v>
      </c>
      <c r="FI853" s="522"/>
      <c r="FJ853" s="522">
        <f t="shared" si="282"/>
        <v>0</v>
      </c>
      <c r="FK853" s="522"/>
      <c r="FL853" s="522">
        <f t="shared" si="283"/>
        <v>0</v>
      </c>
      <c r="FM853" s="522"/>
      <c r="FN853" s="522">
        <f t="shared" si="284"/>
        <v>0</v>
      </c>
      <c r="FO853" s="522"/>
      <c r="FP853" s="522">
        <f t="shared" si="291"/>
        <v>0</v>
      </c>
      <c r="FQ853" s="522"/>
      <c r="FR853" s="522">
        <f t="shared" si="292"/>
        <v>0</v>
      </c>
      <c r="FS853" s="522"/>
      <c r="FT853" s="522">
        <f t="shared" si="293"/>
        <v>0</v>
      </c>
      <c r="FU853" s="522"/>
      <c r="FV853" s="522">
        <f t="shared" si="294"/>
        <v>0</v>
      </c>
      <c r="FW853" s="522"/>
      <c r="FX853" s="522">
        <f t="shared" si="287"/>
        <v>0</v>
      </c>
      <c r="FY853" s="522"/>
    </row>
    <row r="854" spans="1:181" ht="15" customHeight="1">
      <c r="A854" s="18"/>
      <c r="B854" s="51"/>
      <c r="C854" s="48" t="s">
        <v>5016</v>
      </c>
      <c r="D854" s="590" t="str">
        <f>IF($BD$836=1,"",IF(CNGE_2024_M3_Secc1!D593="","",CNGE_2024_M3_Secc1!D593))</f>
        <v/>
      </c>
      <c r="E854" s="590"/>
      <c r="F854" s="590"/>
      <c r="G854" s="590"/>
      <c r="H854" s="590"/>
      <c r="I854" s="590"/>
      <c r="J854" s="590"/>
      <c r="K854" s="590"/>
      <c r="L854" s="590"/>
      <c r="M854" s="103"/>
      <c r="N854" s="103"/>
      <c r="O854" s="103"/>
      <c r="P854" s="103"/>
      <c r="Q854" s="103"/>
      <c r="R854" s="103"/>
      <c r="S854" s="103"/>
      <c r="T854" s="103"/>
      <c r="U854" s="103"/>
      <c r="V854" s="103"/>
      <c r="W854" s="103"/>
      <c r="X854" s="103"/>
      <c r="Y854" s="103"/>
      <c r="Z854" s="103"/>
      <c r="AA854" s="103"/>
      <c r="AB854" s="103"/>
      <c r="AC854" s="103"/>
      <c r="AD854" s="103"/>
      <c r="AE854" s="2"/>
      <c r="AH854" s="522">
        <f t="shared" si="265"/>
        <v>0</v>
      </c>
      <c r="AI854" s="522"/>
      <c r="AJ854" s="522">
        <f t="shared" si="266"/>
        <v>0</v>
      </c>
      <c r="AK854" s="522"/>
      <c r="AL854" s="524">
        <f t="shared" si="267"/>
        <v>0</v>
      </c>
      <c r="AM854" s="526"/>
      <c r="AN854" s="522">
        <f t="shared" si="268"/>
        <v>0</v>
      </c>
      <c r="AO854" s="522"/>
      <c r="AP854" s="711"/>
      <c r="AQ854" s="522">
        <f t="shared" si="269"/>
        <v>0</v>
      </c>
      <c r="AR854" s="522"/>
      <c r="AS854" s="522">
        <f t="shared" si="270"/>
        <v>0</v>
      </c>
      <c r="AT854" s="522"/>
      <c r="AU854" s="524">
        <f t="shared" si="271"/>
        <v>0</v>
      </c>
      <c r="AV854" s="526"/>
      <c r="AW854" s="522">
        <f t="shared" si="272"/>
        <v>0</v>
      </c>
      <c r="AX854" s="522"/>
      <c r="AY854" s="711"/>
      <c r="AZ854" s="114">
        <f t="shared" si="273"/>
        <v>0</v>
      </c>
      <c r="BA854" s="113" t="str">
        <f>IF(AZ854=0,"", IF(SUM($AZ$838:AZ854)=1,BB854, IF($AZ$919&gt;SUM($AZ$838:AZ854),_xlfn.CONCAT(", ",BB854), IF($AZ$919=SUM($AZ$838:AZ854),_xlfn.CONCAT(" y ",BB854,".")))))</f>
        <v/>
      </c>
      <c r="BB854" s="119">
        <f t="shared" si="274"/>
        <v>16</v>
      </c>
      <c r="BD854" s="522">
        <f>IF($AH$806=$AJ$806,0,CNGE_2024_M3_Secc1!BE593)</f>
        <v>0</v>
      </c>
      <c r="BE854" s="522"/>
      <c r="BG854" s="522">
        <f>IF($AH$806=$AJ$806,0,CNGE_2024_M3_Secc1!BH593)</f>
        <v>0</v>
      </c>
      <c r="BH854" s="522"/>
      <c r="ET854" s="522">
        <v>16</v>
      </c>
      <c r="EU854" s="522"/>
      <c r="EV854" s="522">
        <f t="shared" si="290"/>
        <v>0</v>
      </c>
      <c r="EW854" s="522"/>
      <c r="EX854" s="522">
        <f t="shared" si="276"/>
        <v>0</v>
      </c>
      <c r="EY854" s="522"/>
      <c r="EZ854" s="522">
        <f t="shared" si="277"/>
        <v>0</v>
      </c>
      <c r="FA854" s="522"/>
      <c r="FB854" s="522">
        <f t="shared" si="278"/>
        <v>0</v>
      </c>
      <c r="FC854" s="522"/>
      <c r="FD854" s="522">
        <f t="shared" si="279"/>
        <v>0</v>
      </c>
      <c r="FE854" s="522"/>
      <c r="FF854" s="522">
        <f t="shared" si="280"/>
        <v>0</v>
      </c>
      <c r="FG854" s="522"/>
      <c r="FH854" s="522">
        <f t="shared" si="281"/>
        <v>0</v>
      </c>
      <c r="FI854" s="522"/>
      <c r="FJ854" s="522">
        <f t="shared" si="282"/>
        <v>0</v>
      </c>
      <c r="FK854" s="522"/>
      <c r="FL854" s="522">
        <f t="shared" si="283"/>
        <v>0</v>
      </c>
      <c r="FM854" s="522"/>
      <c r="FN854" s="522">
        <f t="shared" si="284"/>
        <v>0</v>
      </c>
      <c r="FO854" s="522"/>
      <c r="FP854" s="522">
        <f t="shared" si="291"/>
        <v>0</v>
      </c>
      <c r="FQ854" s="522"/>
      <c r="FR854" s="522">
        <f t="shared" si="292"/>
        <v>0</v>
      </c>
      <c r="FS854" s="522"/>
      <c r="FT854" s="522">
        <f t="shared" si="293"/>
        <v>0</v>
      </c>
      <c r="FU854" s="522"/>
      <c r="FV854" s="522">
        <f t="shared" si="294"/>
        <v>0</v>
      </c>
      <c r="FW854" s="522"/>
      <c r="FX854" s="522">
        <f t="shared" si="287"/>
        <v>0</v>
      </c>
      <c r="FY854" s="522"/>
    </row>
    <row r="855" spans="1:181" ht="15" customHeight="1">
      <c r="A855" s="18"/>
      <c r="B855" s="51"/>
      <c r="C855" s="48" t="s">
        <v>5017</v>
      </c>
      <c r="D855" s="590" t="str">
        <f>IF($BD$836=1,"",IF(CNGE_2024_M3_Secc1!D594="","",CNGE_2024_M3_Secc1!D594))</f>
        <v/>
      </c>
      <c r="E855" s="590"/>
      <c r="F855" s="590"/>
      <c r="G855" s="590"/>
      <c r="H855" s="590"/>
      <c r="I855" s="590"/>
      <c r="J855" s="590"/>
      <c r="K855" s="590"/>
      <c r="L855" s="590"/>
      <c r="M855" s="103"/>
      <c r="N855" s="103"/>
      <c r="O855" s="103"/>
      <c r="P855" s="103"/>
      <c r="Q855" s="103"/>
      <c r="R855" s="103"/>
      <c r="S855" s="103"/>
      <c r="T855" s="103"/>
      <c r="U855" s="103"/>
      <c r="V855" s="103"/>
      <c r="W855" s="103"/>
      <c r="X855" s="103"/>
      <c r="Y855" s="103"/>
      <c r="Z855" s="103"/>
      <c r="AA855" s="103"/>
      <c r="AB855" s="103"/>
      <c r="AC855" s="103"/>
      <c r="AD855" s="103"/>
      <c r="AE855" s="2"/>
      <c r="AH855" s="522">
        <f t="shared" si="265"/>
        <v>0</v>
      </c>
      <c r="AI855" s="522"/>
      <c r="AJ855" s="522">
        <f t="shared" si="266"/>
        <v>0</v>
      </c>
      <c r="AK855" s="522"/>
      <c r="AL855" s="524">
        <f t="shared" si="267"/>
        <v>0</v>
      </c>
      <c r="AM855" s="526"/>
      <c r="AN855" s="522">
        <f t="shared" si="268"/>
        <v>0</v>
      </c>
      <c r="AO855" s="522"/>
      <c r="AP855" s="711"/>
      <c r="AQ855" s="522">
        <f t="shared" si="269"/>
        <v>0</v>
      </c>
      <c r="AR855" s="522"/>
      <c r="AS855" s="522">
        <f t="shared" si="270"/>
        <v>0</v>
      </c>
      <c r="AT855" s="522"/>
      <c r="AU855" s="524">
        <f t="shared" si="271"/>
        <v>0</v>
      </c>
      <c r="AV855" s="526"/>
      <c r="AW855" s="522">
        <f t="shared" si="272"/>
        <v>0</v>
      </c>
      <c r="AX855" s="522"/>
      <c r="AY855" s="711"/>
      <c r="AZ855" s="114">
        <f t="shared" si="273"/>
        <v>0</v>
      </c>
      <c r="BA855" s="113" t="str">
        <f>IF(AZ855=0,"", IF(SUM($AZ$838:AZ855)=1,BB855, IF($AZ$919&gt;SUM($AZ$838:AZ855),_xlfn.CONCAT(", ",BB855), IF($AZ$919=SUM($AZ$838:AZ855),_xlfn.CONCAT(" y ",BB855,".")))))</f>
        <v/>
      </c>
      <c r="BB855" s="119">
        <f t="shared" si="274"/>
        <v>17</v>
      </c>
      <c r="BD855" s="522">
        <f>IF($AH$806=$AJ$806,0,CNGE_2024_M3_Secc1!BE594)</f>
        <v>0</v>
      </c>
      <c r="BE855" s="522"/>
      <c r="BG855" s="522">
        <f>IF($AH$806=$AJ$806,0,CNGE_2024_M3_Secc1!BH594)</f>
        <v>0</v>
      </c>
      <c r="BH855" s="522"/>
      <c r="ET855" s="522">
        <v>17</v>
      </c>
      <c r="EU855" s="522"/>
      <c r="EV855" s="522">
        <f t="shared" si="290"/>
        <v>0</v>
      </c>
      <c r="EW855" s="522"/>
      <c r="EX855" s="522">
        <f t="shared" si="276"/>
        <v>0</v>
      </c>
      <c r="EY855" s="522"/>
      <c r="EZ855" s="522">
        <f t="shared" si="277"/>
        <v>0</v>
      </c>
      <c r="FA855" s="522"/>
      <c r="FB855" s="522">
        <f t="shared" si="278"/>
        <v>0</v>
      </c>
      <c r="FC855" s="522"/>
      <c r="FD855" s="522">
        <f t="shared" si="279"/>
        <v>0</v>
      </c>
      <c r="FE855" s="522"/>
      <c r="FF855" s="522">
        <f t="shared" si="280"/>
        <v>0</v>
      </c>
      <c r="FG855" s="522"/>
      <c r="FH855" s="522">
        <f t="shared" si="281"/>
        <v>0</v>
      </c>
      <c r="FI855" s="522"/>
      <c r="FJ855" s="522">
        <f t="shared" si="282"/>
        <v>0</v>
      </c>
      <c r="FK855" s="522"/>
      <c r="FL855" s="522">
        <f t="shared" si="283"/>
        <v>0</v>
      </c>
      <c r="FM855" s="522"/>
      <c r="FN855" s="522">
        <f t="shared" si="284"/>
        <v>0</v>
      </c>
      <c r="FO855" s="522"/>
      <c r="FP855" s="522">
        <f t="shared" si="291"/>
        <v>0</v>
      </c>
      <c r="FQ855" s="522"/>
      <c r="FR855" s="522">
        <f t="shared" si="292"/>
        <v>0</v>
      </c>
      <c r="FS855" s="522"/>
      <c r="FT855" s="522">
        <f t="shared" si="293"/>
        <v>0</v>
      </c>
      <c r="FU855" s="522"/>
      <c r="FV855" s="522">
        <f t="shared" si="294"/>
        <v>0</v>
      </c>
      <c r="FW855" s="522"/>
      <c r="FX855" s="522">
        <f t="shared" si="287"/>
        <v>0</v>
      </c>
      <c r="FY855" s="522"/>
    </row>
    <row r="856" spans="1:181" ht="15" customHeight="1">
      <c r="A856" s="18"/>
      <c r="B856" s="51"/>
      <c r="C856" s="48" t="s">
        <v>5018</v>
      </c>
      <c r="D856" s="590" t="str">
        <f>IF($BD$836=1,"",IF(CNGE_2024_M3_Secc1!D595="","",CNGE_2024_M3_Secc1!D595))</f>
        <v/>
      </c>
      <c r="E856" s="590"/>
      <c r="F856" s="590"/>
      <c r="G856" s="590"/>
      <c r="H856" s="590"/>
      <c r="I856" s="590"/>
      <c r="J856" s="590"/>
      <c r="K856" s="590"/>
      <c r="L856" s="590"/>
      <c r="M856" s="103"/>
      <c r="N856" s="103"/>
      <c r="O856" s="103"/>
      <c r="P856" s="103"/>
      <c r="Q856" s="103"/>
      <c r="R856" s="103"/>
      <c r="S856" s="103"/>
      <c r="T856" s="103"/>
      <c r="U856" s="103"/>
      <c r="V856" s="103"/>
      <c r="W856" s="103"/>
      <c r="X856" s="103"/>
      <c r="Y856" s="103"/>
      <c r="Z856" s="103"/>
      <c r="AA856" s="103"/>
      <c r="AB856" s="103"/>
      <c r="AC856" s="103"/>
      <c r="AD856" s="103"/>
      <c r="AE856" s="2"/>
      <c r="AH856" s="522">
        <f t="shared" si="265"/>
        <v>0</v>
      </c>
      <c r="AI856" s="522"/>
      <c r="AJ856" s="522">
        <f t="shared" si="266"/>
        <v>0</v>
      </c>
      <c r="AK856" s="522"/>
      <c r="AL856" s="524">
        <f t="shared" si="267"/>
        <v>0</v>
      </c>
      <c r="AM856" s="526"/>
      <c r="AN856" s="522">
        <f t="shared" si="268"/>
        <v>0</v>
      </c>
      <c r="AO856" s="522"/>
      <c r="AP856" s="711"/>
      <c r="AQ856" s="522">
        <f t="shared" si="269"/>
        <v>0</v>
      </c>
      <c r="AR856" s="522"/>
      <c r="AS856" s="522">
        <f t="shared" si="270"/>
        <v>0</v>
      </c>
      <c r="AT856" s="522"/>
      <c r="AU856" s="524">
        <f t="shared" si="271"/>
        <v>0</v>
      </c>
      <c r="AV856" s="526"/>
      <c r="AW856" s="522">
        <f t="shared" si="272"/>
        <v>0</v>
      </c>
      <c r="AX856" s="522"/>
      <c r="AY856" s="711"/>
      <c r="AZ856" s="114">
        <f t="shared" si="273"/>
        <v>0</v>
      </c>
      <c r="BA856" s="113" t="str">
        <f>IF(AZ856=0,"", IF(SUM($AZ$838:AZ856)=1,BB856, IF($AZ$919&gt;SUM($AZ$838:AZ856),_xlfn.CONCAT(", ",BB856), IF($AZ$919=SUM($AZ$838:AZ856),_xlfn.CONCAT(" y ",BB856,".")))))</f>
        <v/>
      </c>
      <c r="BB856" s="119">
        <f t="shared" si="274"/>
        <v>18</v>
      </c>
      <c r="BD856" s="522">
        <f>IF($AH$806=$AJ$806,0,CNGE_2024_M3_Secc1!BE595)</f>
        <v>0</v>
      </c>
      <c r="BE856" s="522"/>
      <c r="BG856" s="522">
        <f>IF($AH$806=$AJ$806,0,CNGE_2024_M3_Secc1!BH595)</f>
        <v>0</v>
      </c>
      <c r="BH856" s="522"/>
      <c r="ET856" s="522">
        <v>18</v>
      </c>
      <c r="EU856" s="522"/>
      <c r="EV856" s="522">
        <f t="shared" si="290"/>
        <v>0</v>
      </c>
      <c r="EW856" s="522"/>
      <c r="EX856" s="522">
        <f t="shared" si="276"/>
        <v>0</v>
      </c>
      <c r="EY856" s="522"/>
      <c r="EZ856" s="522">
        <f t="shared" si="277"/>
        <v>0</v>
      </c>
      <c r="FA856" s="522"/>
      <c r="FB856" s="522">
        <f t="shared" si="278"/>
        <v>0</v>
      </c>
      <c r="FC856" s="522"/>
      <c r="FD856" s="522">
        <f t="shared" si="279"/>
        <v>0</v>
      </c>
      <c r="FE856" s="522"/>
      <c r="FF856" s="522">
        <f t="shared" si="280"/>
        <v>0</v>
      </c>
      <c r="FG856" s="522"/>
      <c r="FH856" s="522">
        <f t="shared" si="281"/>
        <v>0</v>
      </c>
      <c r="FI856" s="522"/>
      <c r="FJ856" s="522">
        <f t="shared" si="282"/>
        <v>0</v>
      </c>
      <c r="FK856" s="522"/>
      <c r="FL856" s="522">
        <f t="shared" si="283"/>
        <v>0</v>
      </c>
      <c r="FM856" s="522"/>
      <c r="FN856" s="522">
        <f t="shared" si="284"/>
        <v>0</v>
      </c>
      <c r="FO856" s="522"/>
      <c r="FP856" s="522">
        <f t="shared" si="291"/>
        <v>0</v>
      </c>
      <c r="FQ856" s="522"/>
      <c r="FR856" s="522">
        <f t="shared" si="292"/>
        <v>0</v>
      </c>
      <c r="FS856" s="522"/>
      <c r="FT856" s="522">
        <f t="shared" si="293"/>
        <v>0</v>
      </c>
      <c r="FU856" s="522"/>
      <c r="FV856" s="522">
        <f t="shared" si="294"/>
        <v>0</v>
      </c>
      <c r="FW856" s="522"/>
      <c r="FX856" s="522">
        <f t="shared" si="287"/>
        <v>0</v>
      </c>
      <c r="FY856" s="522"/>
    </row>
    <row r="857" spans="1:181" ht="15" customHeight="1">
      <c r="A857" s="18"/>
      <c r="B857" s="51"/>
      <c r="C857" s="48" t="s">
        <v>5019</v>
      </c>
      <c r="D857" s="590" t="str">
        <f>IF($BD$836=1,"",IF(CNGE_2024_M3_Secc1!D596="","",CNGE_2024_M3_Secc1!D596))</f>
        <v/>
      </c>
      <c r="E857" s="590"/>
      <c r="F857" s="590"/>
      <c r="G857" s="590"/>
      <c r="H857" s="590"/>
      <c r="I857" s="590"/>
      <c r="J857" s="590"/>
      <c r="K857" s="590"/>
      <c r="L857" s="590"/>
      <c r="M857" s="103"/>
      <c r="N857" s="103"/>
      <c r="O857" s="103"/>
      <c r="P857" s="103"/>
      <c r="Q857" s="103"/>
      <c r="R857" s="103"/>
      <c r="S857" s="103"/>
      <c r="T857" s="103"/>
      <c r="U857" s="103"/>
      <c r="V857" s="103"/>
      <c r="W857" s="103"/>
      <c r="X857" s="103"/>
      <c r="Y857" s="103"/>
      <c r="Z857" s="103"/>
      <c r="AA857" s="103"/>
      <c r="AB857" s="103"/>
      <c r="AC857" s="103"/>
      <c r="AD857" s="103"/>
      <c r="AE857" s="2"/>
      <c r="AH857" s="522">
        <f t="shared" si="265"/>
        <v>0</v>
      </c>
      <c r="AI857" s="522"/>
      <c r="AJ857" s="522">
        <f t="shared" si="266"/>
        <v>0</v>
      </c>
      <c r="AK857" s="522"/>
      <c r="AL857" s="524">
        <f t="shared" si="267"/>
        <v>0</v>
      </c>
      <c r="AM857" s="526"/>
      <c r="AN857" s="522">
        <f t="shared" si="268"/>
        <v>0</v>
      </c>
      <c r="AO857" s="522"/>
      <c r="AP857" s="711"/>
      <c r="AQ857" s="522">
        <f t="shared" si="269"/>
        <v>0</v>
      </c>
      <c r="AR857" s="522"/>
      <c r="AS857" s="522">
        <f t="shared" si="270"/>
        <v>0</v>
      </c>
      <c r="AT857" s="522"/>
      <c r="AU857" s="524">
        <f t="shared" si="271"/>
        <v>0</v>
      </c>
      <c r="AV857" s="526"/>
      <c r="AW857" s="522">
        <f t="shared" si="272"/>
        <v>0</v>
      </c>
      <c r="AX857" s="522"/>
      <c r="AY857" s="711"/>
      <c r="AZ857" s="114">
        <f t="shared" si="273"/>
        <v>0</v>
      </c>
      <c r="BA857" s="113" t="str">
        <f>IF(AZ857=0,"", IF(SUM($AZ$838:AZ857)=1,BB857, IF($AZ$919&gt;SUM($AZ$838:AZ857),_xlfn.CONCAT(", ",BB857), IF($AZ$919=SUM($AZ$838:AZ857),_xlfn.CONCAT(" y ",BB857,".")))))</f>
        <v/>
      </c>
      <c r="BB857" s="119">
        <f t="shared" si="274"/>
        <v>19</v>
      </c>
      <c r="BD857" s="522">
        <f>IF($AH$806=$AJ$806,0,CNGE_2024_M3_Secc1!BE596)</f>
        <v>0</v>
      </c>
      <c r="BE857" s="522"/>
      <c r="BG857" s="522">
        <f>IF($AH$806=$AJ$806,0,CNGE_2024_M3_Secc1!BH596)</f>
        <v>0</v>
      </c>
      <c r="BH857" s="522"/>
      <c r="ET857" s="522">
        <v>19</v>
      </c>
      <c r="EU857" s="522"/>
      <c r="EV857" s="522">
        <f t="shared" si="290"/>
        <v>0</v>
      </c>
      <c r="EW857" s="522"/>
      <c r="EX857" s="522">
        <f t="shared" si="276"/>
        <v>0</v>
      </c>
      <c r="EY857" s="522"/>
      <c r="EZ857" s="522">
        <f t="shared" si="277"/>
        <v>0</v>
      </c>
      <c r="FA857" s="522"/>
      <c r="FB857" s="522">
        <f t="shared" si="278"/>
        <v>0</v>
      </c>
      <c r="FC857" s="522"/>
      <c r="FD857" s="522">
        <f t="shared" si="279"/>
        <v>0</v>
      </c>
      <c r="FE857" s="522"/>
      <c r="FF857" s="522">
        <f t="shared" si="280"/>
        <v>0</v>
      </c>
      <c r="FG857" s="522"/>
      <c r="FH857" s="522">
        <f t="shared" si="281"/>
        <v>0</v>
      </c>
      <c r="FI857" s="522"/>
      <c r="FJ857" s="522">
        <f t="shared" si="282"/>
        <v>0</v>
      </c>
      <c r="FK857" s="522"/>
      <c r="FL857" s="522">
        <f t="shared" si="283"/>
        <v>0</v>
      </c>
      <c r="FM857" s="522"/>
      <c r="FN857" s="522">
        <f t="shared" si="284"/>
        <v>0</v>
      </c>
      <c r="FO857" s="522"/>
      <c r="FP857" s="522">
        <f t="shared" si="291"/>
        <v>0</v>
      </c>
      <c r="FQ857" s="522"/>
      <c r="FR857" s="522">
        <f t="shared" si="292"/>
        <v>0</v>
      </c>
      <c r="FS857" s="522"/>
      <c r="FT857" s="522">
        <f t="shared" si="293"/>
        <v>0</v>
      </c>
      <c r="FU857" s="522"/>
      <c r="FV857" s="522">
        <f t="shared" si="294"/>
        <v>0</v>
      </c>
      <c r="FW857" s="522"/>
      <c r="FX857" s="522">
        <f t="shared" si="287"/>
        <v>0</v>
      </c>
      <c r="FY857" s="522"/>
    </row>
    <row r="858" spans="1:181" ht="15" customHeight="1">
      <c r="A858" s="18"/>
      <c r="B858" s="51"/>
      <c r="C858" s="48" t="s">
        <v>5020</v>
      </c>
      <c r="D858" s="590" t="str">
        <f>IF($BD$836=1,"",IF(CNGE_2024_M3_Secc1!D597="","",CNGE_2024_M3_Secc1!D597))</f>
        <v/>
      </c>
      <c r="E858" s="590"/>
      <c r="F858" s="590"/>
      <c r="G858" s="590"/>
      <c r="H858" s="590"/>
      <c r="I858" s="590"/>
      <c r="J858" s="590"/>
      <c r="K858" s="590"/>
      <c r="L858" s="590"/>
      <c r="M858" s="103"/>
      <c r="N858" s="103"/>
      <c r="O858" s="103"/>
      <c r="P858" s="103"/>
      <c r="Q858" s="103"/>
      <c r="R858" s="103"/>
      <c r="S858" s="103"/>
      <c r="T858" s="103"/>
      <c r="U858" s="103"/>
      <c r="V858" s="103"/>
      <c r="W858" s="103"/>
      <c r="X858" s="103"/>
      <c r="Y858" s="103"/>
      <c r="Z858" s="103"/>
      <c r="AA858" s="103"/>
      <c r="AB858" s="103"/>
      <c r="AC858" s="103"/>
      <c r="AD858" s="103"/>
      <c r="AE858" s="2"/>
      <c r="AH858" s="522">
        <f t="shared" si="265"/>
        <v>0</v>
      </c>
      <c r="AI858" s="522"/>
      <c r="AJ858" s="522">
        <f t="shared" si="266"/>
        <v>0</v>
      </c>
      <c r="AK858" s="522"/>
      <c r="AL858" s="524">
        <f t="shared" si="267"/>
        <v>0</v>
      </c>
      <c r="AM858" s="526"/>
      <c r="AN858" s="522">
        <f t="shared" si="268"/>
        <v>0</v>
      </c>
      <c r="AO858" s="522"/>
      <c r="AP858" s="711"/>
      <c r="AQ858" s="522">
        <f t="shared" si="269"/>
        <v>0</v>
      </c>
      <c r="AR858" s="522"/>
      <c r="AS858" s="522">
        <f t="shared" si="270"/>
        <v>0</v>
      </c>
      <c r="AT858" s="522"/>
      <c r="AU858" s="524">
        <f t="shared" si="271"/>
        <v>0</v>
      </c>
      <c r="AV858" s="526"/>
      <c r="AW858" s="522">
        <f t="shared" si="272"/>
        <v>0</v>
      </c>
      <c r="AX858" s="522"/>
      <c r="AY858" s="711"/>
      <c r="AZ858" s="114">
        <f t="shared" si="273"/>
        <v>0</v>
      </c>
      <c r="BA858" s="113" t="str">
        <f>IF(AZ858=0,"", IF(SUM($AZ$838:AZ858)=1,BB858, IF($AZ$919&gt;SUM($AZ$838:AZ858),_xlfn.CONCAT(", ",BB858), IF($AZ$919=SUM($AZ$838:AZ858),_xlfn.CONCAT(" y ",BB858,".")))))</f>
        <v/>
      </c>
      <c r="BB858" s="119">
        <f t="shared" si="274"/>
        <v>20</v>
      </c>
      <c r="BD858" s="522">
        <f>IF($AH$806=$AJ$806,0,CNGE_2024_M3_Secc1!BE597)</f>
        <v>0</v>
      </c>
      <c r="BE858" s="522"/>
      <c r="BG858" s="522">
        <f>IF($AH$806=$AJ$806,0,CNGE_2024_M3_Secc1!BH597)</f>
        <v>0</v>
      </c>
      <c r="BH858" s="522"/>
      <c r="ET858" s="522">
        <v>20</v>
      </c>
      <c r="EU858" s="522"/>
      <c r="EV858" s="522">
        <f t="shared" si="290"/>
        <v>0</v>
      </c>
      <c r="EW858" s="522"/>
      <c r="EX858" s="522">
        <f t="shared" si="276"/>
        <v>0</v>
      </c>
      <c r="EY858" s="522"/>
      <c r="EZ858" s="522">
        <f t="shared" si="277"/>
        <v>0</v>
      </c>
      <c r="FA858" s="522"/>
      <c r="FB858" s="522">
        <f t="shared" si="278"/>
        <v>0</v>
      </c>
      <c r="FC858" s="522"/>
      <c r="FD858" s="522">
        <f t="shared" si="279"/>
        <v>0</v>
      </c>
      <c r="FE858" s="522"/>
      <c r="FF858" s="522">
        <f t="shared" si="280"/>
        <v>0</v>
      </c>
      <c r="FG858" s="522"/>
      <c r="FH858" s="522">
        <f t="shared" si="281"/>
        <v>0</v>
      </c>
      <c r="FI858" s="522"/>
      <c r="FJ858" s="522">
        <f t="shared" si="282"/>
        <v>0</v>
      </c>
      <c r="FK858" s="522"/>
      <c r="FL858" s="522">
        <f t="shared" si="283"/>
        <v>0</v>
      </c>
      <c r="FM858" s="522"/>
      <c r="FN858" s="522">
        <f t="shared" si="284"/>
        <v>0</v>
      </c>
      <c r="FO858" s="522"/>
      <c r="FP858" s="522">
        <f t="shared" si="291"/>
        <v>0</v>
      </c>
      <c r="FQ858" s="522"/>
      <c r="FR858" s="522">
        <f t="shared" si="292"/>
        <v>0</v>
      </c>
      <c r="FS858" s="522"/>
      <c r="FT858" s="522">
        <f t="shared" si="293"/>
        <v>0</v>
      </c>
      <c r="FU858" s="522"/>
      <c r="FV858" s="522">
        <f t="shared" si="294"/>
        <v>0</v>
      </c>
      <c r="FW858" s="522"/>
      <c r="FX858" s="522">
        <f t="shared" si="287"/>
        <v>0</v>
      </c>
      <c r="FY858" s="522"/>
    </row>
    <row r="859" spans="1:181" ht="15" customHeight="1">
      <c r="A859" s="18"/>
      <c r="B859" s="51"/>
      <c r="C859" s="48" t="s">
        <v>5021</v>
      </c>
      <c r="D859" s="590" t="str">
        <f>IF($BD$836=1,"",IF(CNGE_2024_M3_Secc1!D598="","",CNGE_2024_M3_Secc1!D598))</f>
        <v/>
      </c>
      <c r="E859" s="590"/>
      <c r="F859" s="590"/>
      <c r="G859" s="590"/>
      <c r="H859" s="590"/>
      <c r="I859" s="590"/>
      <c r="J859" s="590"/>
      <c r="K859" s="590"/>
      <c r="L859" s="590"/>
      <c r="M859" s="103"/>
      <c r="N859" s="103"/>
      <c r="O859" s="103"/>
      <c r="P859" s="103"/>
      <c r="Q859" s="103"/>
      <c r="R859" s="103"/>
      <c r="S859" s="103"/>
      <c r="T859" s="103"/>
      <c r="U859" s="103"/>
      <c r="V859" s="103"/>
      <c r="W859" s="103"/>
      <c r="X859" s="103"/>
      <c r="Y859" s="103"/>
      <c r="Z859" s="103"/>
      <c r="AA859" s="103"/>
      <c r="AB859" s="103"/>
      <c r="AC859" s="103"/>
      <c r="AD859" s="103"/>
      <c r="AE859" s="2"/>
      <c r="AH859" s="522">
        <f t="shared" si="265"/>
        <v>0</v>
      </c>
      <c r="AI859" s="522"/>
      <c r="AJ859" s="522">
        <f t="shared" si="266"/>
        <v>0</v>
      </c>
      <c r="AK859" s="522"/>
      <c r="AL859" s="524">
        <f t="shared" si="267"/>
        <v>0</v>
      </c>
      <c r="AM859" s="526"/>
      <c r="AN859" s="522">
        <f t="shared" si="268"/>
        <v>0</v>
      </c>
      <c r="AO859" s="522"/>
      <c r="AP859" s="711"/>
      <c r="AQ859" s="522">
        <f t="shared" si="269"/>
        <v>0</v>
      </c>
      <c r="AR859" s="522"/>
      <c r="AS859" s="522">
        <f t="shared" si="270"/>
        <v>0</v>
      </c>
      <c r="AT859" s="522"/>
      <c r="AU859" s="524">
        <f t="shared" si="271"/>
        <v>0</v>
      </c>
      <c r="AV859" s="526"/>
      <c r="AW859" s="522">
        <f t="shared" si="272"/>
        <v>0</v>
      </c>
      <c r="AX859" s="522"/>
      <c r="AY859" s="711"/>
      <c r="AZ859" s="114">
        <f t="shared" si="273"/>
        <v>0</v>
      </c>
      <c r="BA859" s="113" t="str">
        <f>IF(AZ859=0,"", IF(SUM($AZ$838:AZ859)=1,BB859, IF($AZ$919&gt;SUM($AZ$838:AZ859),_xlfn.CONCAT(", ",BB859), IF($AZ$919=SUM($AZ$838:AZ859),_xlfn.CONCAT(" y ",BB859,".")))))</f>
        <v/>
      </c>
      <c r="BB859" s="119">
        <f t="shared" si="274"/>
        <v>21</v>
      </c>
      <c r="BD859" s="522">
        <f>IF($AH$806=$AJ$806,0,CNGE_2024_M3_Secc1!BE598)</f>
        <v>0</v>
      </c>
      <c r="BE859" s="522"/>
      <c r="BG859" s="522">
        <f>IF($AH$806=$AJ$806,0,CNGE_2024_M3_Secc1!BH598)</f>
        <v>0</v>
      </c>
      <c r="BH859" s="522"/>
      <c r="ET859" s="522">
        <v>21</v>
      </c>
      <c r="EU859" s="522"/>
      <c r="EV859" s="522">
        <f t="shared" si="290"/>
        <v>0</v>
      </c>
      <c r="EW859" s="522"/>
      <c r="EX859" s="522">
        <f t="shared" si="276"/>
        <v>0</v>
      </c>
      <c r="EY859" s="522"/>
      <c r="EZ859" s="522">
        <f t="shared" si="277"/>
        <v>0</v>
      </c>
      <c r="FA859" s="522"/>
      <c r="FB859" s="522">
        <f t="shared" si="278"/>
        <v>0</v>
      </c>
      <c r="FC859" s="522"/>
      <c r="FD859" s="522">
        <f t="shared" si="279"/>
        <v>0</v>
      </c>
      <c r="FE859" s="522"/>
      <c r="FF859" s="522">
        <f t="shared" si="280"/>
        <v>0</v>
      </c>
      <c r="FG859" s="522"/>
      <c r="FH859" s="522">
        <f t="shared" si="281"/>
        <v>0</v>
      </c>
      <c r="FI859" s="522"/>
      <c r="FJ859" s="522">
        <f t="shared" si="282"/>
        <v>0</v>
      </c>
      <c r="FK859" s="522"/>
      <c r="FL859" s="522">
        <f t="shared" si="283"/>
        <v>0</v>
      </c>
      <c r="FM859" s="522"/>
      <c r="FN859" s="522">
        <f t="shared" si="284"/>
        <v>0</v>
      </c>
      <c r="FO859" s="522"/>
      <c r="FP859" s="522">
        <f t="shared" si="291"/>
        <v>0</v>
      </c>
      <c r="FQ859" s="522"/>
      <c r="FR859" s="522">
        <f t="shared" si="292"/>
        <v>0</v>
      </c>
      <c r="FS859" s="522"/>
      <c r="FT859" s="522">
        <f t="shared" si="293"/>
        <v>0</v>
      </c>
      <c r="FU859" s="522"/>
      <c r="FV859" s="522">
        <f t="shared" si="294"/>
        <v>0</v>
      </c>
      <c r="FW859" s="522"/>
      <c r="FX859" s="522">
        <f t="shared" si="287"/>
        <v>0</v>
      </c>
      <c r="FY859" s="522"/>
    </row>
    <row r="860" spans="1:181" ht="15" customHeight="1">
      <c r="A860" s="18"/>
      <c r="B860" s="51"/>
      <c r="C860" s="48" t="s">
        <v>5022</v>
      </c>
      <c r="D860" s="590" t="str">
        <f>IF($BD$836=1,"",IF(CNGE_2024_M3_Secc1!D599="","",CNGE_2024_M3_Secc1!D599))</f>
        <v/>
      </c>
      <c r="E860" s="590"/>
      <c r="F860" s="590"/>
      <c r="G860" s="590"/>
      <c r="H860" s="590"/>
      <c r="I860" s="590"/>
      <c r="J860" s="590"/>
      <c r="K860" s="590"/>
      <c r="L860" s="590"/>
      <c r="M860" s="103"/>
      <c r="N860" s="103"/>
      <c r="O860" s="103"/>
      <c r="P860" s="103"/>
      <c r="Q860" s="103"/>
      <c r="R860" s="103"/>
      <c r="S860" s="103"/>
      <c r="T860" s="103"/>
      <c r="U860" s="103"/>
      <c r="V860" s="103"/>
      <c r="W860" s="103"/>
      <c r="X860" s="103"/>
      <c r="Y860" s="103"/>
      <c r="Z860" s="103"/>
      <c r="AA860" s="103"/>
      <c r="AB860" s="103"/>
      <c r="AC860" s="103"/>
      <c r="AD860" s="103"/>
      <c r="AE860" s="2"/>
      <c r="AH860" s="522">
        <f t="shared" si="265"/>
        <v>0</v>
      </c>
      <c r="AI860" s="522"/>
      <c r="AJ860" s="522">
        <f t="shared" si="266"/>
        <v>0</v>
      </c>
      <c r="AK860" s="522"/>
      <c r="AL860" s="524">
        <f t="shared" si="267"/>
        <v>0</v>
      </c>
      <c r="AM860" s="526"/>
      <c r="AN860" s="522">
        <f t="shared" si="268"/>
        <v>0</v>
      </c>
      <c r="AO860" s="522"/>
      <c r="AP860" s="711"/>
      <c r="AQ860" s="522">
        <f t="shared" si="269"/>
        <v>0</v>
      </c>
      <c r="AR860" s="522"/>
      <c r="AS860" s="522">
        <f t="shared" si="270"/>
        <v>0</v>
      </c>
      <c r="AT860" s="522"/>
      <c r="AU860" s="524">
        <f t="shared" si="271"/>
        <v>0</v>
      </c>
      <c r="AV860" s="526"/>
      <c r="AW860" s="522">
        <f t="shared" si="272"/>
        <v>0</v>
      </c>
      <c r="AX860" s="522"/>
      <c r="AY860" s="711"/>
      <c r="AZ860" s="114">
        <f t="shared" si="273"/>
        <v>0</v>
      </c>
      <c r="BA860" s="113" t="str">
        <f>IF(AZ860=0,"", IF(SUM($AZ$838:AZ860)=1,BB860, IF($AZ$919&gt;SUM($AZ$838:AZ860),_xlfn.CONCAT(", ",BB860), IF($AZ$919=SUM($AZ$838:AZ860),_xlfn.CONCAT(" y ",BB860,".")))))</f>
        <v/>
      </c>
      <c r="BB860" s="119">
        <f t="shared" si="274"/>
        <v>22</v>
      </c>
      <c r="BD860" s="522">
        <f>IF($AH$806=$AJ$806,0,CNGE_2024_M3_Secc1!BE599)</f>
        <v>0</v>
      </c>
      <c r="BE860" s="522"/>
      <c r="BG860" s="522">
        <f>IF($AH$806=$AJ$806,0,CNGE_2024_M3_Secc1!BH599)</f>
        <v>0</v>
      </c>
      <c r="BH860" s="522"/>
      <c r="ET860" s="522">
        <v>22</v>
      </c>
      <c r="EU860" s="522"/>
      <c r="EV860" s="522">
        <f t="shared" si="290"/>
        <v>0</v>
      </c>
      <c r="EW860" s="522"/>
      <c r="EX860" s="522">
        <f t="shared" si="276"/>
        <v>0</v>
      </c>
      <c r="EY860" s="522"/>
      <c r="EZ860" s="522">
        <f t="shared" si="277"/>
        <v>0</v>
      </c>
      <c r="FA860" s="522"/>
      <c r="FB860" s="522">
        <f t="shared" si="278"/>
        <v>0</v>
      </c>
      <c r="FC860" s="522"/>
      <c r="FD860" s="522">
        <f t="shared" si="279"/>
        <v>0</v>
      </c>
      <c r="FE860" s="522"/>
      <c r="FF860" s="522">
        <f t="shared" si="280"/>
        <v>0</v>
      </c>
      <c r="FG860" s="522"/>
      <c r="FH860" s="522">
        <f t="shared" si="281"/>
        <v>0</v>
      </c>
      <c r="FI860" s="522"/>
      <c r="FJ860" s="522">
        <f t="shared" si="282"/>
        <v>0</v>
      </c>
      <c r="FK860" s="522"/>
      <c r="FL860" s="522">
        <f t="shared" si="283"/>
        <v>0</v>
      </c>
      <c r="FM860" s="522"/>
      <c r="FN860" s="522">
        <f t="shared" si="284"/>
        <v>0</v>
      </c>
      <c r="FO860" s="522"/>
      <c r="FP860" s="522">
        <f t="shared" si="291"/>
        <v>0</v>
      </c>
      <c r="FQ860" s="522"/>
      <c r="FR860" s="522">
        <f t="shared" si="292"/>
        <v>0</v>
      </c>
      <c r="FS860" s="522"/>
      <c r="FT860" s="522">
        <f t="shared" si="293"/>
        <v>0</v>
      </c>
      <c r="FU860" s="522"/>
      <c r="FV860" s="522">
        <f t="shared" si="294"/>
        <v>0</v>
      </c>
      <c r="FW860" s="522"/>
      <c r="FX860" s="522">
        <f t="shared" si="287"/>
        <v>0</v>
      </c>
      <c r="FY860" s="522"/>
    </row>
    <row r="861" spans="1:181" ht="15" customHeight="1">
      <c r="A861" s="18"/>
      <c r="B861" s="51"/>
      <c r="C861" s="48" t="s">
        <v>5023</v>
      </c>
      <c r="D861" s="590" t="str">
        <f>IF($BD$836=1,"",IF(CNGE_2024_M3_Secc1!D600="","",CNGE_2024_M3_Secc1!D600))</f>
        <v/>
      </c>
      <c r="E861" s="590"/>
      <c r="F861" s="590"/>
      <c r="G861" s="590"/>
      <c r="H861" s="590"/>
      <c r="I861" s="590"/>
      <c r="J861" s="590"/>
      <c r="K861" s="590"/>
      <c r="L861" s="590"/>
      <c r="M861" s="103"/>
      <c r="N861" s="103"/>
      <c r="O861" s="103"/>
      <c r="P861" s="103"/>
      <c r="Q861" s="103"/>
      <c r="R861" s="103"/>
      <c r="S861" s="103"/>
      <c r="T861" s="103"/>
      <c r="U861" s="103"/>
      <c r="V861" s="103"/>
      <c r="W861" s="103"/>
      <c r="X861" s="103"/>
      <c r="Y861" s="103"/>
      <c r="Z861" s="103"/>
      <c r="AA861" s="103"/>
      <c r="AB861" s="103"/>
      <c r="AC861" s="103"/>
      <c r="AD861" s="103"/>
      <c r="AE861" s="2"/>
      <c r="AH861" s="522">
        <f t="shared" si="265"/>
        <v>0</v>
      </c>
      <c r="AI861" s="522"/>
      <c r="AJ861" s="522">
        <f t="shared" si="266"/>
        <v>0</v>
      </c>
      <c r="AK861" s="522"/>
      <c r="AL861" s="524">
        <f t="shared" si="267"/>
        <v>0</v>
      </c>
      <c r="AM861" s="526"/>
      <c r="AN861" s="522">
        <f t="shared" si="268"/>
        <v>0</v>
      </c>
      <c r="AO861" s="522"/>
      <c r="AP861" s="711"/>
      <c r="AQ861" s="522">
        <f t="shared" si="269"/>
        <v>0</v>
      </c>
      <c r="AR861" s="522"/>
      <c r="AS861" s="522">
        <f t="shared" si="270"/>
        <v>0</v>
      </c>
      <c r="AT861" s="522"/>
      <c r="AU861" s="524">
        <f t="shared" si="271"/>
        <v>0</v>
      </c>
      <c r="AV861" s="526"/>
      <c r="AW861" s="522">
        <f t="shared" si="272"/>
        <v>0</v>
      </c>
      <c r="AX861" s="522"/>
      <c r="AY861" s="711"/>
      <c r="AZ861" s="114">
        <f t="shared" si="273"/>
        <v>0</v>
      </c>
      <c r="BA861" s="113" t="str">
        <f>IF(AZ861=0,"", IF(SUM($AZ$838:AZ861)=1,BB861, IF($AZ$919&gt;SUM($AZ$838:AZ861),_xlfn.CONCAT(", ",BB861), IF($AZ$919=SUM($AZ$838:AZ861),_xlfn.CONCAT(" y ",BB861,".")))))</f>
        <v/>
      </c>
      <c r="BB861" s="119">
        <f t="shared" si="274"/>
        <v>23</v>
      </c>
      <c r="BD861" s="522">
        <f>IF($AH$806=$AJ$806,0,CNGE_2024_M3_Secc1!BE600)</f>
        <v>0</v>
      </c>
      <c r="BE861" s="522"/>
      <c r="BG861" s="522">
        <f>IF($AH$806=$AJ$806,0,CNGE_2024_M3_Secc1!BH600)</f>
        <v>0</v>
      </c>
      <c r="BH861" s="522"/>
      <c r="ET861" s="522">
        <v>23</v>
      </c>
      <c r="EU861" s="522"/>
      <c r="EV861" s="522">
        <f t="shared" si="290"/>
        <v>0</v>
      </c>
      <c r="EW861" s="522"/>
      <c r="EX861" s="522">
        <f t="shared" si="276"/>
        <v>0</v>
      </c>
      <c r="EY861" s="522"/>
      <c r="EZ861" s="522">
        <f t="shared" si="277"/>
        <v>0</v>
      </c>
      <c r="FA861" s="522"/>
      <c r="FB861" s="522">
        <f t="shared" si="278"/>
        <v>0</v>
      </c>
      <c r="FC861" s="522"/>
      <c r="FD861" s="522">
        <f t="shared" si="279"/>
        <v>0</v>
      </c>
      <c r="FE861" s="522"/>
      <c r="FF861" s="522">
        <f t="shared" si="280"/>
        <v>0</v>
      </c>
      <c r="FG861" s="522"/>
      <c r="FH861" s="522">
        <f t="shared" si="281"/>
        <v>0</v>
      </c>
      <c r="FI861" s="522"/>
      <c r="FJ861" s="522">
        <f t="shared" si="282"/>
        <v>0</v>
      </c>
      <c r="FK861" s="522"/>
      <c r="FL861" s="522">
        <f t="shared" si="283"/>
        <v>0</v>
      </c>
      <c r="FM861" s="522"/>
      <c r="FN861" s="522">
        <f t="shared" si="284"/>
        <v>0</v>
      </c>
      <c r="FO861" s="522"/>
      <c r="FP861" s="522">
        <f t="shared" si="291"/>
        <v>0</v>
      </c>
      <c r="FQ861" s="522"/>
      <c r="FR861" s="522">
        <f t="shared" si="292"/>
        <v>0</v>
      </c>
      <c r="FS861" s="522"/>
      <c r="FT861" s="522">
        <f t="shared" si="293"/>
        <v>0</v>
      </c>
      <c r="FU861" s="522"/>
      <c r="FV861" s="522">
        <f t="shared" si="294"/>
        <v>0</v>
      </c>
      <c r="FW861" s="522"/>
      <c r="FX861" s="522">
        <f t="shared" si="287"/>
        <v>0</v>
      </c>
      <c r="FY861" s="522"/>
    </row>
    <row r="862" spans="1:181" ht="15" customHeight="1">
      <c r="A862" s="18"/>
      <c r="B862" s="51"/>
      <c r="C862" s="48" t="s">
        <v>5024</v>
      </c>
      <c r="D862" s="590" t="str">
        <f>IF($BD$836=1,"",IF(CNGE_2024_M3_Secc1!D601="","",CNGE_2024_M3_Secc1!D601))</f>
        <v/>
      </c>
      <c r="E862" s="590"/>
      <c r="F862" s="590"/>
      <c r="G862" s="590"/>
      <c r="H862" s="590"/>
      <c r="I862" s="590"/>
      <c r="J862" s="590"/>
      <c r="K862" s="590"/>
      <c r="L862" s="590"/>
      <c r="M862" s="103"/>
      <c r="N862" s="103"/>
      <c r="O862" s="103"/>
      <c r="P862" s="103"/>
      <c r="Q862" s="103"/>
      <c r="R862" s="103"/>
      <c r="S862" s="103"/>
      <c r="T862" s="103"/>
      <c r="U862" s="103"/>
      <c r="V862" s="103"/>
      <c r="W862" s="103"/>
      <c r="X862" s="103"/>
      <c r="Y862" s="103"/>
      <c r="Z862" s="103"/>
      <c r="AA862" s="103"/>
      <c r="AB862" s="103"/>
      <c r="AC862" s="103"/>
      <c r="AD862" s="103"/>
      <c r="AE862" s="2"/>
      <c r="AH862" s="522">
        <f t="shared" si="265"/>
        <v>0</v>
      </c>
      <c r="AI862" s="522"/>
      <c r="AJ862" s="522">
        <f t="shared" si="266"/>
        <v>0</v>
      </c>
      <c r="AK862" s="522"/>
      <c r="AL862" s="524">
        <f t="shared" si="267"/>
        <v>0</v>
      </c>
      <c r="AM862" s="526"/>
      <c r="AN862" s="522">
        <f t="shared" si="268"/>
        <v>0</v>
      </c>
      <c r="AO862" s="522"/>
      <c r="AP862" s="711"/>
      <c r="AQ862" s="522">
        <f t="shared" si="269"/>
        <v>0</v>
      </c>
      <c r="AR862" s="522"/>
      <c r="AS862" s="522">
        <f t="shared" si="270"/>
        <v>0</v>
      </c>
      <c r="AT862" s="522"/>
      <c r="AU862" s="524">
        <f t="shared" si="271"/>
        <v>0</v>
      </c>
      <c r="AV862" s="526"/>
      <c r="AW862" s="522">
        <f t="shared" si="272"/>
        <v>0</v>
      </c>
      <c r="AX862" s="522"/>
      <c r="AY862" s="711"/>
      <c r="AZ862" s="114">
        <f t="shared" si="273"/>
        <v>0</v>
      </c>
      <c r="BA862" s="113" t="str">
        <f>IF(AZ862=0,"", IF(SUM($AZ$838:AZ862)=1,BB862, IF($AZ$919&gt;SUM($AZ$838:AZ862),_xlfn.CONCAT(", ",BB862), IF($AZ$919=SUM($AZ$838:AZ862),_xlfn.CONCAT(" y ",BB862,".")))))</f>
        <v/>
      </c>
      <c r="BB862" s="119">
        <f t="shared" si="274"/>
        <v>24</v>
      </c>
      <c r="BD862" s="522">
        <f>IF($AH$806=$AJ$806,0,CNGE_2024_M3_Secc1!BE601)</f>
        <v>0</v>
      </c>
      <c r="BE862" s="522"/>
      <c r="BG862" s="522">
        <f>IF($AH$806=$AJ$806,0,CNGE_2024_M3_Secc1!BH601)</f>
        <v>0</v>
      </c>
      <c r="BH862" s="522"/>
      <c r="ET862" s="522">
        <v>24</v>
      </c>
      <c r="EU862" s="522"/>
      <c r="EV862" s="522">
        <f t="shared" si="290"/>
        <v>0</v>
      </c>
      <c r="EW862" s="522"/>
      <c r="EX862" s="522">
        <f t="shared" si="276"/>
        <v>0</v>
      </c>
      <c r="EY862" s="522"/>
      <c r="EZ862" s="522">
        <f t="shared" si="277"/>
        <v>0</v>
      </c>
      <c r="FA862" s="522"/>
      <c r="FB862" s="522">
        <f t="shared" si="278"/>
        <v>0</v>
      </c>
      <c r="FC862" s="522"/>
      <c r="FD862" s="522">
        <f t="shared" si="279"/>
        <v>0</v>
      </c>
      <c r="FE862" s="522"/>
      <c r="FF862" s="522">
        <f t="shared" si="280"/>
        <v>0</v>
      </c>
      <c r="FG862" s="522"/>
      <c r="FH862" s="522">
        <f t="shared" si="281"/>
        <v>0</v>
      </c>
      <c r="FI862" s="522"/>
      <c r="FJ862" s="522">
        <f t="shared" si="282"/>
        <v>0</v>
      </c>
      <c r="FK862" s="522"/>
      <c r="FL862" s="522">
        <f t="shared" si="283"/>
        <v>0</v>
      </c>
      <c r="FM862" s="522"/>
      <c r="FN862" s="522">
        <f t="shared" si="284"/>
        <v>0</v>
      </c>
      <c r="FO862" s="522"/>
      <c r="FP862" s="522">
        <f t="shared" si="291"/>
        <v>0</v>
      </c>
      <c r="FQ862" s="522"/>
      <c r="FR862" s="522">
        <f t="shared" si="292"/>
        <v>0</v>
      </c>
      <c r="FS862" s="522"/>
      <c r="FT862" s="522">
        <f t="shared" si="293"/>
        <v>0</v>
      </c>
      <c r="FU862" s="522"/>
      <c r="FV862" s="522">
        <f t="shared" si="294"/>
        <v>0</v>
      </c>
      <c r="FW862" s="522"/>
      <c r="FX862" s="522">
        <f t="shared" si="287"/>
        <v>0</v>
      </c>
      <c r="FY862" s="522"/>
    </row>
    <row r="863" spans="1:181" ht="15" customHeight="1">
      <c r="A863" s="18"/>
      <c r="B863" s="51"/>
      <c r="C863" s="48" t="s">
        <v>5025</v>
      </c>
      <c r="D863" s="590" t="str">
        <f>IF($BD$836=1,"",IF(CNGE_2024_M3_Secc1!D602="","",CNGE_2024_M3_Secc1!D602))</f>
        <v/>
      </c>
      <c r="E863" s="590"/>
      <c r="F863" s="590"/>
      <c r="G863" s="590"/>
      <c r="H863" s="590"/>
      <c r="I863" s="590"/>
      <c r="J863" s="590"/>
      <c r="K863" s="590"/>
      <c r="L863" s="590"/>
      <c r="M863" s="103"/>
      <c r="N863" s="103"/>
      <c r="O863" s="103"/>
      <c r="P863" s="103"/>
      <c r="Q863" s="103"/>
      <c r="R863" s="103"/>
      <c r="S863" s="103"/>
      <c r="T863" s="103"/>
      <c r="U863" s="103"/>
      <c r="V863" s="103"/>
      <c r="W863" s="103"/>
      <c r="X863" s="103"/>
      <c r="Y863" s="103"/>
      <c r="Z863" s="103"/>
      <c r="AA863" s="103"/>
      <c r="AB863" s="103"/>
      <c r="AC863" s="103"/>
      <c r="AD863" s="103"/>
      <c r="AE863" s="2"/>
      <c r="AH863" s="522">
        <f t="shared" si="265"/>
        <v>0</v>
      </c>
      <c r="AI863" s="522"/>
      <c r="AJ863" s="522">
        <f t="shared" si="266"/>
        <v>0</v>
      </c>
      <c r="AK863" s="522"/>
      <c r="AL863" s="524">
        <f t="shared" si="267"/>
        <v>0</v>
      </c>
      <c r="AM863" s="526"/>
      <c r="AN863" s="522">
        <f t="shared" si="268"/>
        <v>0</v>
      </c>
      <c r="AO863" s="522"/>
      <c r="AP863" s="711"/>
      <c r="AQ863" s="522">
        <f t="shared" si="269"/>
        <v>0</v>
      </c>
      <c r="AR863" s="522"/>
      <c r="AS863" s="522">
        <f t="shared" si="270"/>
        <v>0</v>
      </c>
      <c r="AT863" s="522"/>
      <c r="AU863" s="524">
        <f t="shared" si="271"/>
        <v>0</v>
      </c>
      <c r="AV863" s="526"/>
      <c r="AW863" s="522">
        <f t="shared" si="272"/>
        <v>0</v>
      </c>
      <c r="AX863" s="522"/>
      <c r="AY863" s="711"/>
      <c r="AZ863" s="114">
        <f t="shared" si="273"/>
        <v>0</v>
      </c>
      <c r="BA863" s="113" t="str">
        <f>IF(AZ863=0,"", IF(SUM($AZ$838:AZ863)=1,BB863, IF($AZ$919&gt;SUM($AZ$838:AZ863),_xlfn.CONCAT(", ",BB863), IF($AZ$919=SUM($AZ$838:AZ863),_xlfn.CONCAT(" y ",BB863,".")))))</f>
        <v/>
      </c>
      <c r="BB863" s="119">
        <f t="shared" si="274"/>
        <v>25</v>
      </c>
      <c r="BD863" s="522">
        <f>IF($AH$806=$AJ$806,0,CNGE_2024_M3_Secc1!BE602)</f>
        <v>0</v>
      </c>
      <c r="BE863" s="522"/>
      <c r="BG863" s="522">
        <f>IF($AH$806=$AJ$806,0,CNGE_2024_M3_Secc1!BH602)</f>
        <v>0</v>
      </c>
      <c r="BH863" s="522"/>
      <c r="ET863" s="522">
        <v>25</v>
      </c>
      <c r="EU863" s="522"/>
      <c r="EV863" s="522">
        <f t="shared" si="290"/>
        <v>0</v>
      </c>
      <c r="EW863" s="522"/>
      <c r="EX863" s="522">
        <f t="shared" si="276"/>
        <v>0</v>
      </c>
      <c r="EY863" s="522"/>
      <c r="EZ863" s="522">
        <f t="shared" si="277"/>
        <v>0</v>
      </c>
      <c r="FA863" s="522"/>
      <c r="FB863" s="522">
        <f t="shared" si="278"/>
        <v>0</v>
      </c>
      <c r="FC863" s="522"/>
      <c r="FD863" s="522">
        <f t="shared" si="279"/>
        <v>0</v>
      </c>
      <c r="FE863" s="522"/>
      <c r="FF863" s="522">
        <f t="shared" si="280"/>
        <v>0</v>
      </c>
      <c r="FG863" s="522"/>
      <c r="FH863" s="522">
        <f t="shared" si="281"/>
        <v>0</v>
      </c>
      <c r="FI863" s="522"/>
      <c r="FJ863" s="522">
        <f t="shared" si="282"/>
        <v>0</v>
      </c>
      <c r="FK863" s="522"/>
      <c r="FL863" s="522">
        <f t="shared" si="283"/>
        <v>0</v>
      </c>
      <c r="FM863" s="522"/>
      <c r="FN863" s="522">
        <f t="shared" si="284"/>
        <v>0</v>
      </c>
      <c r="FO863" s="522"/>
      <c r="FP863" s="522">
        <f t="shared" si="291"/>
        <v>0</v>
      </c>
      <c r="FQ863" s="522"/>
      <c r="FR863" s="522">
        <f t="shared" si="292"/>
        <v>0</v>
      </c>
      <c r="FS863" s="522"/>
      <c r="FT863" s="522">
        <f t="shared" si="293"/>
        <v>0</v>
      </c>
      <c r="FU863" s="522"/>
      <c r="FV863" s="522">
        <f t="shared" si="294"/>
        <v>0</v>
      </c>
      <c r="FW863" s="522"/>
      <c r="FX863" s="522">
        <f t="shared" si="287"/>
        <v>0</v>
      </c>
      <c r="FY863" s="522"/>
    </row>
    <row r="864" spans="1:181" ht="15" customHeight="1">
      <c r="A864" s="18"/>
      <c r="B864" s="51"/>
      <c r="C864" s="48" t="s">
        <v>5026</v>
      </c>
      <c r="D864" s="590" t="str">
        <f>IF($BD$836=1,"",IF(CNGE_2024_M3_Secc1!D603="","",CNGE_2024_M3_Secc1!D603))</f>
        <v/>
      </c>
      <c r="E864" s="590"/>
      <c r="F864" s="590"/>
      <c r="G864" s="590"/>
      <c r="H864" s="590"/>
      <c r="I864" s="590"/>
      <c r="J864" s="590"/>
      <c r="K864" s="590"/>
      <c r="L864" s="590"/>
      <c r="M864" s="103"/>
      <c r="N864" s="103"/>
      <c r="O864" s="103"/>
      <c r="P864" s="103"/>
      <c r="Q864" s="103"/>
      <c r="R864" s="103"/>
      <c r="S864" s="103"/>
      <c r="T864" s="103"/>
      <c r="U864" s="103"/>
      <c r="V864" s="103"/>
      <c r="W864" s="103"/>
      <c r="X864" s="103"/>
      <c r="Y864" s="103"/>
      <c r="Z864" s="103"/>
      <c r="AA864" s="103"/>
      <c r="AB864" s="103"/>
      <c r="AC864" s="103"/>
      <c r="AD864" s="103"/>
      <c r="AE864" s="2"/>
      <c r="AH864" s="522">
        <f t="shared" si="265"/>
        <v>0</v>
      </c>
      <c r="AI864" s="522"/>
      <c r="AJ864" s="522">
        <f t="shared" si="266"/>
        <v>0</v>
      </c>
      <c r="AK864" s="522"/>
      <c r="AL864" s="524">
        <f t="shared" si="267"/>
        <v>0</v>
      </c>
      <c r="AM864" s="526"/>
      <c r="AN864" s="522">
        <f t="shared" si="268"/>
        <v>0</v>
      </c>
      <c r="AO864" s="522"/>
      <c r="AP864" s="711"/>
      <c r="AQ864" s="522">
        <f t="shared" si="269"/>
        <v>0</v>
      </c>
      <c r="AR864" s="522"/>
      <c r="AS864" s="522">
        <f t="shared" si="270"/>
        <v>0</v>
      </c>
      <c r="AT864" s="522"/>
      <c r="AU864" s="524">
        <f t="shared" si="271"/>
        <v>0</v>
      </c>
      <c r="AV864" s="526"/>
      <c r="AW864" s="522">
        <f t="shared" si="272"/>
        <v>0</v>
      </c>
      <c r="AX864" s="522"/>
      <c r="AY864" s="711"/>
      <c r="AZ864" s="114">
        <f t="shared" si="273"/>
        <v>0</v>
      </c>
      <c r="BA864" s="113" t="str">
        <f>IF(AZ864=0,"", IF(SUM($AZ$838:AZ864)=1,BB864, IF($AZ$919&gt;SUM($AZ$838:AZ864),_xlfn.CONCAT(", ",BB864), IF($AZ$919=SUM($AZ$838:AZ864),_xlfn.CONCAT(" y ",BB864,".")))))</f>
        <v/>
      </c>
      <c r="BB864" s="119">
        <f t="shared" si="274"/>
        <v>26</v>
      </c>
      <c r="BD864" s="522">
        <f>IF($AH$806=$AJ$806,0,CNGE_2024_M3_Secc1!BE603)</f>
        <v>0</v>
      </c>
      <c r="BE864" s="522"/>
      <c r="BG864" s="522">
        <f>IF($AH$806=$AJ$806,0,CNGE_2024_M3_Secc1!BH603)</f>
        <v>0</v>
      </c>
      <c r="BH864" s="522"/>
      <c r="ET864" s="522">
        <v>26</v>
      </c>
      <c r="EU864" s="522"/>
      <c r="EV864" s="522">
        <f t="shared" si="290"/>
        <v>0</v>
      </c>
      <c r="EW864" s="522"/>
      <c r="EX864" s="522">
        <f t="shared" si="276"/>
        <v>0</v>
      </c>
      <c r="EY864" s="522"/>
      <c r="EZ864" s="522">
        <f t="shared" si="277"/>
        <v>0</v>
      </c>
      <c r="FA864" s="522"/>
      <c r="FB864" s="522">
        <f t="shared" si="278"/>
        <v>0</v>
      </c>
      <c r="FC864" s="522"/>
      <c r="FD864" s="522">
        <f t="shared" si="279"/>
        <v>0</v>
      </c>
      <c r="FE864" s="522"/>
      <c r="FF864" s="522">
        <f t="shared" si="280"/>
        <v>0</v>
      </c>
      <c r="FG864" s="522"/>
      <c r="FH864" s="522">
        <f t="shared" si="281"/>
        <v>0</v>
      </c>
      <c r="FI864" s="522"/>
      <c r="FJ864" s="522">
        <f t="shared" si="282"/>
        <v>0</v>
      </c>
      <c r="FK864" s="522"/>
      <c r="FL864" s="522">
        <f t="shared" si="283"/>
        <v>0</v>
      </c>
      <c r="FM864" s="522"/>
      <c r="FN864" s="522">
        <f t="shared" si="284"/>
        <v>0</v>
      </c>
      <c r="FO864" s="522"/>
      <c r="FP864" s="522">
        <f t="shared" si="291"/>
        <v>0</v>
      </c>
      <c r="FQ864" s="522"/>
      <c r="FR864" s="522">
        <f t="shared" si="292"/>
        <v>0</v>
      </c>
      <c r="FS864" s="522"/>
      <c r="FT864" s="522">
        <f t="shared" si="293"/>
        <v>0</v>
      </c>
      <c r="FU864" s="522"/>
      <c r="FV864" s="522">
        <f t="shared" si="294"/>
        <v>0</v>
      </c>
      <c r="FW864" s="522"/>
      <c r="FX864" s="522">
        <f t="shared" si="287"/>
        <v>0</v>
      </c>
      <c r="FY864" s="522"/>
    </row>
    <row r="865" spans="1:181" ht="15" customHeight="1">
      <c r="A865" s="18"/>
      <c r="B865" s="51"/>
      <c r="C865" s="48" t="s">
        <v>5027</v>
      </c>
      <c r="D865" s="590" t="str">
        <f>IF($BD$836=1,"",IF(CNGE_2024_M3_Secc1!D604="","",CNGE_2024_M3_Secc1!D604))</f>
        <v/>
      </c>
      <c r="E865" s="590"/>
      <c r="F865" s="590"/>
      <c r="G865" s="590"/>
      <c r="H865" s="590"/>
      <c r="I865" s="590"/>
      <c r="J865" s="590"/>
      <c r="K865" s="590"/>
      <c r="L865" s="590"/>
      <c r="M865" s="103"/>
      <c r="N865" s="103"/>
      <c r="O865" s="103"/>
      <c r="P865" s="103"/>
      <c r="Q865" s="103"/>
      <c r="R865" s="103"/>
      <c r="S865" s="103"/>
      <c r="T865" s="103"/>
      <c r="U865" s="103"/>
      <c r="V865" s="103"/>
      <c r="W865" s="103"/>
      <c r="X865" s="103"/>
      <c r="Y865" s="103"/>
      <c r="Z865" s="103"/>
      <c r="AA865" s="103"/>
      <c r="AB865" s="103"/>
      <c r="AC865" s="103"/>
      <c r="AD865" s="103"/>
      <c r="AE865" s="2"/>
      <c r="AH865" s="522">
        <f t="shared" si="265"/>
        <v>0</v>
      </c>
      <c r="AI865" s="522"/>
      <c r="AJ865" s="522">
        <f t="shared" si="266"/>
        <v>0</v>
      </c>
      <c r="AK865" s="522"/>
      <c r="AL865" s="524">
        <f t="shared" si="267"/>
        <v>0</v>
      </c>
      <c r="AM865" s="526"/>
      <c r="AN865" s="522">
        <f t="shared" si="268"/>
        <v>0</v>
      </c>
      <c r="AO865" s="522"/>
      <c r="AP865" s="711"/>
      <c r="AQ865" s="522">
        <f t="shared" si="269"/>
        <v>0</v>
      </c>
      <c r="AR865" s="522"/>
      <c r="AS865" s="522">
        <f t="shared" si="270"/>
        <v>0</v>
      </c>
      <c r="AT865" s="522"/>
      <c r="AU865" s="524">
        <f t="shared" si="271"/>
        <v>0</v>
      </c>
      <c r="AV865" s="526"/>
      <c r="AW865" s="522">
        <f t="shared" si="272"/>
        <v>0</v>
      </c>
      <c r="AX865" s="522"/>
      <c r="AY865" s="711"/>
      <c r="AZ865" s="114">
        <f t="shared" si="273"/>
        <v>0</v>
      </c>
      <c r="BA865" s="113" t="str">
        <f>IF(AZ865=0,"", IF(SUM($AZ$838:AZ865)=1,BB865, IF($AZ$919&gt;SUM($AZ$838:AZ865),_xlfn.CONCAT(", ",BB865), IF($AZ$919=SUM($AZ$838:AZ865),_xlfn.CONCAT(" y ",BB865,".")))))</f>
        <v/>
      </c>
      <c r="BB865" s="119">
        <f t="shared" si="274"/>
        <v>27</v>
      </c>
      <c r="BD865" s="522">
        <f>IF($AH$806=$AJ$806,0,CNGE_2024_M3_Secc1!BE604)</f>
        <v>0</v>
      </c>
      <c r="BE865" s="522"/>
      <c r="BG865" s="522">
        <f>IF($AH$806=$AJ$806,0,CNGE_2024_M3_Secc1!BH604)</f>
        <v>0</v>
      </c>
      <c r="BH865" s="522"/>
      <c r="ET865" s="522">
        <v>27</v>
      </c>
      <c r="EU865" s="522"/>
      <c r="EV865" s="522">
        <f t="shared" si="290"/>
        <v>0</v>
      </c>
      <c r="EW865" s="522"/>
      <c r="EX865" s="522">
        <f t="shared" si="276"/>
        <v>0</v>
      </c>
      <c r="EY865" s="522"/>
      <c r="EZ865" s="522">
        <f t="shared" si="277"/>
        <v>0</v>
      </c>
      <c r="FA865" s="522"/>
      <c r="FB865" s="522">
        <f t="shared" si="278"/>
        <v>0</v>
      </c>
      <c r="FC865" s="522"/>
      <c r="FD865" s="522">
        <f t="shared" si="279"/>
        <v>0</v>
      </c>
      <c r="FE865" s="522"/>
      <c r="FF865" s="522">
        <f t="shared" si="280"/>
        <v>0</v>
      </c>
      <c r="FG865" s="522"/>
      <c r="FH865" s="522">
        <f t="shared" si="281"/>
        <v>0</v>
      </c>
      <c r="FI865" s="522"/>
      <c r="FJ865" s="522">
        <f t="shared" si="282"/>
        <v>0</v>
      </c>
      <c r="FK865" s="522"/>
      <c r="FL865" s="522">
        <f t="shared" si="283"/>
        <v>0</v>
      </c>
      <c r="FM865" s="522"/>
      <c r="FN865" s="522">
        <f t="shared" si="284"/>
        <v>0</v>
      </c>
      <c r="FO865" s="522"/>
      <c r="FP865" s="522">
        <f t="shared" si="291"/>
        <v>0</v>
      </c>
      <c r="FQ865" s="522"/>
      <c r="FR865" s="522">
        <f t="shared" si="292"/>
        <v>0</v>
      </c>
      <c r="FS865" s="522"/>
      <c r="FT865" s="522">
        <f t="shared" si="293"/>
        <v>0</v>
      </c>
      <c r="FU865" s="522"/>
      <c r="FV865" s="522">
        <f t="shared" si="294"/>
        <v>0</v>
      </c>
      <c r="FW865" s="522"/>
      <c r="FX865" s="522">
        <f t="shared" si="287"/>
        <v>0</v>
      </c>
      <c r="FY865" s="522"/>
    </row>
    <row r="866" spans="1:181" ht="15" customHeight="1">
      <c r="A866" s="18"/>
      <c r="B866" s="51"/>
      <c r="C866" s="48" t="s">
        <v>5028</v>
      </c>
      <c r="D866" s="590" t="str">
        <f>IF($BD$836=1,"",IF(CNGE_2024_M3_Secc1!D605="","",CNGE_2024_M3_Secc1!D605))</f>
        <v/>
      </c>
      <c r="E866" s="590"/>
      <c r="F866" s="590"/>
      <c r="G866" s="590"/>
      <c r="H866" s="590"/>
      <c r="I866" s="590"/>
      <c r="J866" s="590"/>
      <c r="K866" s="590"/>
      <c r="L866" s="590"/>
      <c r="M866" s="103"/>
      <c r="N866" s="103"/>
      <c r="O866" s="103"/>
      <c r="P866" s="103"/>
      <c r="Q866" s="103"/>
      <c r="R866" s="103"/>
      <c r="S866" s="103"/>
      <c r="T866" s="103"/>
      <c r="U866" s="103"/>
      <c r="V866" s="103"/>
      <c r="W866" s="103"/>
      <c r="X866" s="103"/>
      <c r="Y866" s="103"/>
      <c r="Z866" s="103"/>
      <c r="AA866" s="103"/>
      <c r="AB866" s="103"/>
      <c r="AC866" s="103"/>
      <c r="AD866" s="103"/>
      <c r="AE866" s="2"/>
      <c r="AH866" s="522">
        <f t="shared" si="265"/>
        <v>0</v>
      </c>
      <c r="AI866" s="522"/>
      <c r="AJ866" s="522">
        <f t="shared" si="266"/>
        <v>0</v>
      </c>
      <c r="AK866" s="522"/>
      <c r="AL866" s="524">
        <f t="shared" si="267"/>
        <v>0</v>
      </c>
      <c r="AM866" s="526"/>
      <c r="AN866" s="522">
        <f t="shared" si="268"/>
        <v>0</v>
      </c>
      <c r="AO866" s="522"/>
      <c r="AP866" s="711"/>
      <c r="AQ866" s="522">
        <f t="shared" si="269"/>
        <v>0</v>
      </c>
      <c r="AR866" s="522"/>
      <c r="AS866" s="522">
        <f t="shared" si="270"/>
        <v>0</v>
      </c>
      <c r="AT866" s="522"/>
      <c r="AU866" s="524">
        <f t="shared" si="271"/>
        <v>0</v>
      </c>
      <c r="AV866" s="526"/>
      <c r="AW866" s="522">
        <f t="shared" si="272"/>
        <v>0</v>
      </c>
      <c r="AX866" s="522"/>
      <c r="AY866" s="711"/>
      <c r="AZ866" s="114">
        <f t="shared" si="273"/>
        <v>0</v>
      </c>
      <c r="BA866" s="113" t="str">
        <f>IF(AZ866=0,"", IF(SUM($AZ$838:AZ866)=1,BB866, IF($AZ$919&gt;SUM($AZ$838:AZ866),_xlfn.CONCAT(", ",BB866), IF($AZ$919=SUM($AZ$838:AZ866),_xlfn.CONCAT(" y ",BB866,".")))))</f>
        <v/>
      </c>
      <c r="BB866" s="119">
        <f t="shared" si="274"/>
        <v>28</v>
      </c>
      <c r="BD866" s="522">
        <f>IF($AH$806=$AJ$806,0,CNGE_2024_M3_Secc1!BE605)</f>
        <v>0</v>
      </c>
      <c r="BE866" s="522"/>
      <c r="BG866" s="522">
        <f>IF($AH$806=$AJ$806,0,CNGE_2024_M3_Secc1!BH605)</f>
        <v>0</v>
      </c>
      <c r="BH866" s="522"/>
      <c r="ET866" s="522">
        <v>28</v>
      </c>
      <c r="EU866" s="522"/>
      <c r="EV866" s="522">
        <f t="shared" si="290"/>
        <v>0</v>
      </c>
      <c r="EW866" s="522"/>
      <c r="EX866" s="522">
        <f t="shared" si="276"/>
        <v>0</v>
      </c>
      <c r="EY866" s="522"/>
      <c r="EZ866" s="522">
        <f t="shared" si="277"/>
        <v>0</v>
      </c>
      <c r="FA866" s="522"/>
      <c r="FB866" s="522">
        <f t="shared" si="278"/>
        <v>0</v>
      </c>
      <c r="FC866" s="522"/>
      <c r="FD866" s="522">
        <f t="shared" si="279"/>
        <v>0</v>
      </c>
      <c r="FE866" s="522"/>
      <c r="FF866" s="522">
        <f t="shared" si="280"/>
        <v>0</v>
      </c>
      <c r="FG866" s="522"/>
      <c r="FH866" s="522">
        <f t="shared" si="281"/>
        <v>0</v>
      </c>
      <c r="FI866" s="522"/>
      <c r="FJ866" s="522">
        <f t="shared" si="282"/>
        <v>0</v>
      </c>
      <c r="FK866" s="522"/>
      <c r="FL866" s="522">
        <f t="shared" si="283"/>
        <v>0</v>
      </c>
      <c r="FM866" s="522"/>
      <c r="FN866" s="522">
        <f t="shared" si="284"/>
        <v>0</v>
      </c>
      <c r="FO866" s="522"/>
      <c r="FP866" s="522">
        <f t="shared" si="291"/>
        <v>0</v>
      </c>
      <c r="FQ866" s="522"/>
      <c r="FR866" s="522">
        <f t="shared" si="292"/>
        <v>0</v>
      </c>
      <c r="FS866" s="522"/>
      <c r="FT866" s="522">
        <f t="shared" si="293"/>
        <v>0</v>
      </c>
      <c r="FU866" s="522"/>
      <c r="FV866" s="522">
        <f t="shared" si="294"/>
        <v>0</v>
      </c>
      <c r="FW866" s="522"/>
      <c r="FX866" s="522">
        <f t="shared" si="287"/>
        <v>0</v>
      </c>
      <c r="FY866" s="522"/>
    </row>
    <row r="867" spans="1:181" ht="15" customHeight="1">
      <c r="A867" s="18"/>
      <c r="B867" s="51"/>
      <c r="C867" s="48" t="s">
        <v>5029</v>
      </c>
      <c r="D867" s="590" t="str">
        <f>IF($BD$836=1,"",IF(CNGE_2024_M3_Secc1!D606="","",CNGE_2024_M3_Secc1!D606))</f>
        <v/>
      </c>
      <c r="E867" s="590"/>
      <c r="F867" s="590"/>
      <c r="G867" s="590"/>
      <c r="H867" s="590"/>
      <c r="I867" s="590"/>
      <c r="J867" s="590"/>
      <c r="K867" s="590"/>
      <c r="L867" s="590"/>
      <c r="M867" s="103"/>
      <c r="N867" s="103"/>
      <c r="O867" s="103"/>
      <c r="P867" s="103"/>
      <c r="Q867" s="103"/>
      <c r="R867" s="103"/>
      <c r="S867" s="103"/>
      <c r="T867" s="103"/>
      <c r="U867" s="103"/>
      <c r="V867" s="103"/>
      <c r="W867" s="103"/>
      <c r="X867" s="103"/>
      <c r="Y867" s="103"/>
      <c r="Z867" s="103"/>
      <c r="AA867" s="103"/>
      <c r="AB867" s="103"/>
      <c r="AC867" s="103"/>
      <c r="AD867" s="103"/>
      <c r="AE867" s="2"/>
      <c r="AH867" s="522">
        <f t="shared" si="265"/>
        <v>0</v>
      </c>
      <c r="AI867" s="522"/>
      <c r="AJ867" s="522">
        <f t="shared" si="266"/>
        <v>0</v>
      </c>
      <c r="AK867" s="522"/>
      <c r="AL867" s="524">
        <f t="shared" si="267"/>
        <v>0</v>
      </c>
      <c r="AM867" s="526"/>
      <c r="AN867" s="522">
        <f t="shared" si="268"/>
        <v>0</v>
      </c>
      <c r="AO867" s="522"/>
      <c r="AP867" s="711"/>
      <c r="AQ867" s="522">
        <f t="shared" si="269"/>
        <v>0</v>
      </c>
      <c r="AR867" s="522"/>
      <c r="AS867" s="522">
        <f t="shared" si="270"/>
        <v>0</v>
      </c>
      <c r="AT867" s="522"/>
      <c r="AU867" s="524">
        <f t="shared" si="271"/>
        <v>0</v>
      </c>
      <c r="AV867" s="526"/>
      <c r="AW867" s="522">
        <f t="shared" si="272"/>
        <v>0</v>
      </c>
      <c r="AX867" s="522"/>
      <c r="AY867" s="711"/>
      <c r="AZ867" s="114">
        <f t="shared" si="273"/>
        <v>0</v>
      </c>
      <c r="BA867" s="113" t="str">
        <f>IF(AZ867=0,"", IF(SUM($AZ$838:AZ867)=1,BB867, IF($AZ$919&gt;SUM($AZ$838:AZ867),_xlfn.CONCAT(", ",BB867), IF($AZ$919=SUM($AZ$838:AZ867),_xlfn.CONCAT(" y ",BB867,".")))))</f>
        <v/>
      </c>
      <c r="BB867" s="119">
        <f t="shared" si="274"/>
        <v>29</v>
      </c>
      <c r="BD867" s="522">
        <f>IF($AH$806=$AJ$806,0,CNGE_2024_M3_Secc1!BE606)</f>
        <v>0</v>
      </c>
      <c r="BE867" s="522"/>
      <c r="BG867" s="522">
        <f>IF($AH$806=$AJ$806,0,CNGE_2024_M3_Secc1!BH606)</f>
        <v>0</v>
      </c>
      <c r="BH867" s="522"/>
      <c r="ET867" s="522">
        <v>29</v>
      </c>
      <c r="EU867" s="522"/>
      <c r="EV867" s="522">
        <f t="shared" si="290"/>
        <v>0</v>
      </c>
      <c r="EW867" s="522"/>
      <c r="EX867" s="522">
        <f t="shared" si="276"/>
        <v>0</v>
      </c>
      <c r="EY867" s="522"/>
      <c r="EZ867" s="522">
        <f t="shared" si="277"/>
        <v>0</v>
      </c>
      <c r="FA867" s="522"/>
      <c r="FB867" s="522">
        <f t="shared" si="278"/>
        <v>0</v>
      </c>
      <c r="FC867" s="522"/>
      <c r="FD867" s="522">
        <f t="shared" si="279"/>
        <v>0</v>
      </c>
      <c r="FE867" s="522"/>
      <c r="FF867" s="522">
        <f t="shared" si="280"/>
        <v>0</v>
      </c>
      <c r="FG867" s="522"/>
      <c r="FH867" s="522">
        <f t="shared" si="281"/>
        <v>0</v>
      </c>
      <c r="FI867" s="522"/>
      <c r="FJ867" s="522">
        <f t="shared" si="282"/>
        <v>0</v>
      </c>
      <c r="FK867" s="522"/>
      <c r="FL867" s="522">
        <f t="shared" si="283"/>
        <v>0</v>
      </c>
      <c r="FM867" s="522"/>
      <c r="FN867" s="522">
        <f t="shared" si="284"/>
        <v>0</v>
      </c>
      <c r="FO867" s="522"/>
      <c r="FP867" s="522">
        <f t="shared" si="291"/>
        <v>0</v>
      </c>
      <c r="FQ867" s="522"/>
      <c r="FR867" s="522">
        <f t="shared" si="292"/>
        <v>0</v>
      </c>
      <c r="FS867" s="522"/>
      <c r="FT867" s="522">
        <f t="shared" si="293"/>
        <v>0</v>
      </c>
      <c r="FU867" s="522"/>
      <c r="FV867" s="522">
        <f t="shared" si="294"/>
        <v>0</v>
      </c>
      <c r="FW867" s="522"/>
      <c r="FX867" s="522">
        <f t="shared" si="287"/>
        <v>0</v>
      </c>
      <c r="FY867" s="522"/>
    </row>
    <row r="868" spans="1:181" ht="15" customHeight="1">
      <c r="A868" s="18"/>
      <c r="B868" s="51"/>
      <c r="C868" s="48" t="s">
        <v>5030</v>
      </c>
      <c r="D868" s="590" t="str">
        <f>IF($BD$836=1,"",IF(CNGE_2024_M3_Secc1!D607="","",CNGE_2024_M3_Secc1!D607))</f>
        <v/>
      </c>
      <c r="E868" s="590"/>
      <c r="F868" s="590"/>
      <c r="G868" s="590"/>
      <c r="H868" s="590"/>
      <c r="I868" s="590"/>
      <c r="J868" s="590"/>
      <c r="K868" s="590"/>
      <c r="L868" s="590"/>
      <c r="M868" s="103"/>
      <c r="N868" s="103"/>
      <c r="O868" s="103"/>
      <c r="P868" s="103"/>
      <c r="Q868" s="103"/>
      <c r="R868" s="103"/>
      <c r="S868" s="103"/>
      <c r="T868" s="103"/>
      <c r="U868" s="103"/>
      <c r="V868" s="103"/>
      <c r="W868" s="103"/>
      <c r="X868" s="103"/>
      <c r="Y868" s="103"/>
      <c r="Z868" s="103"/>
      <c r="AA868" s="103"/>
      <c r="AB868" s="103"/>
      <c r="AC868" s="103"/>
      <c r="AD868" s="103"/>
      <c r="AE868" s="2"/>
      <c r="AH868" s="522">
        <f t="shared" si="265"/>
        <v>0</v>
      </c>
      <c r="AI868" s="522"/>
      <c r="AJ868" s="522">
        <f t="shared" si="266"/>
        <v>0</v>
      </c>
      <c r="AK868" s="522"/>
      <c r="AL868" s="524">
        <f t="shared" si="267"/>
        <v>0</v>
      </c>
      <c r="AM868" s="526"/>
      <c r="AN868" s="522">
        <f t="shared" si="268"/>
        <v>0</v>
      </c>
      <c r="AO868" s="522"/>
      <c r="AP868" s="711"/>
      <c r="AQ868" s="522">
        <f t="shared" si="269"/>
        <v>0</v>
      </c>
      <c r="AR868" s="522"/>
      <c r="AS868" s="522">
        <f t="shared" si="270"/>
        <v>0</v>
      </c>
      <c r="AT868" s="522"/>
      <c r="AU868" s="524">
        <f t="shared" si="271"/>
        <v>0</v>
      </c>
      <c r="AV868" s="526"/>
      <c r="AW868" s="522">
        <f t="shared" si="272"/>
        <v>0</v>
      </c>
      <c r="AX868" s="522"/>
      <c r="AY868" s="711"/>
      <c r="AZ868" s="114">
        <f t="shared" si="273"/>
        <v>0</v>
      </c>
      <c r="BA868" s="113" t="str">
        <f>IF(AZ868=0,"", IF(SUM($AZ$838:AZ868)=1,BB868, IF($AZ$919&gt;SUM($AZ$838:AZ868),_xlfn.CONCAT(", ",BB868), IF($AZ$919=SUM($AZ$838:AZ868),_xlfn.CONCAT(" y ",BB868,".")))))</f>
        <v/>
      </c>
      <c r="BB868" s="119">
        <f t="shared" si="274"/>
        <v>30</v>
      </c>
      <c r="BD868" s="522">
        <f>IF($AH$806=$AJ$806,0,CNGE_2024_M3_Secc1!BE607)</f>
        <v>0</v>
      </c>
      <c r="BE868" s="522"/>
      <c r="BG868" s="522">
        <f>IF($AH$806=$AJ$806,0,CNGE_2024_M3_Secc1!BH607)</f>
        <v>0</v>
      </c>
      <c r="BH868" s="522"/>
      <c r="ET868" s="522">
        <v>30</v>
      </c>
      <c r="EU868" s="522"/>
      <c r="EV868" s="522">
        <f t="shared" si="290"/>
        <v>0</v>
      </c>
      <c r="EW868" s="522"/>
      <c r="EX868" s="522">
        <f t="shared" si="276"/>
        <v>0</v>
      </c>
      <c r="EY868" s="522"/>
      <c r="EZ868" s="522">
        <f t="shared" si="277"/>
        <v>0</v>
      </c>
      <c r="FA868" s="522"/>
      <c r="FB868" s="522">
        <f t="shared" si="278"/>
        <v>0</v>
      </c>
      <c r="FC868" s="522"/>
      <c r="FD868" s="522">
        <f t="shared" si="279"/>
        <v>0</v>
      </c>
      <c r="FE868" s="522"/>
      <c r="FF868" s="522">
        <f t="shared" si="280"/>
        <v>0</v>
      </c>
      <c r="FG868" s="522"/>
      <c r="FH868" s="522">
        <f t="shared" si="281"/>
        <v>0</v>
      </c>
      <c r="FI868" s="522"/>
      <c r="FJ868" s="522">
        <f t="shared" si="282"/>
        <v>0</v>
      </c>
      <c r="FK868" s="522"/>
      <c r="FL868" s="522">
        <f t="shared" si="283"/>
        <v>0</v>
      </c>
      <c r="FM868" s="522"/>
      <c r="FN868" s="522">
        <f t="shared" si="284"/>
        <v>0</v>
      </c>
      <c r="FO868" s="522"/>
      <c r="FP868" s="522">
        <f t="shared" si="291"/>
        <v>0</v>
      </c>
      <c r="FQ868" s="522"/>
      <c r="FR868" s="522">
        <f t="shared" si="292"/>
        <v>0</v>
      </c>
      <c r="FS868" s="522"/>
      <c r="FT868" s="522">
        <f t="shared" si="293"/>
        <v>0</v>
      </c>
      <c r="FU868" s="522"/>
      <c r="FV868" s="522">
        <f t="shared" si="294"/>
        <v>0</v>
      </c>
      <c r="FW868" s="522"/>
      <c r="FX868" s="522">
        <f t="shared" si="287"/>
        <v>0</v>
      </c>
      <c r="FY868" s="522"/>
    </row>
    <row r="869" spans="1:181" ht="15" customHeight="1">
      <c r="A869" s="18"/>
      <c r="B869" s="51"/>
      <c r="C869" s="48" t="s">
        <v>5031</v>
      </c>
      <c r="D869" s="590" t="str">
        <f>IF($BD$836=1,"",IF(CNGE_2024_M3_Secc1!D608="","",CNGE_2024_M3_Secc1!D608))</f>
        <v/>
      </c>
      <c r="E869" s="590"/>
      <c r="F869" s="590"/>
      <c r="G869" s="590"/>
      <c r="H869" s="590"/>
      <c r="I869" s="590"/>
      <c r="J869" s="590"/>
      <c r="K869" s="590"/>
      <c r="L869" s="590"/>
      <c r="M869" s="103"/>
      <c r="N869" s="103"/>
      <c r="O869" s="103"/>
      <c r="P869" s="103"/>
      <c r="Q869" s="103"/>
      <c r="R869" s="103"/>
      <c r="S869" s="103"/>
      <c r="T869" s="103"/>
      <c r="U869" s="103"/>
      <c r="V869" s="103"/>
      <c r="W869" s="103"/>
      <c r="X869" s="103"/>
      <c r="Y869" s="103"/>
      <c r="Z869" s="103"/>
      <c r="AA869" s="103"/>
      <c r="AB869" s="103"/>
      <c r="AC869" s="103"/>
      <c r="AD869" s="103"/>
      <c r="AE869" s="2"/>
      <c r="AH869" s="522">
        <f t="shared" si="265"/>
        <v>0</v>
      </c>
      <c r="AI869" s="522"/>
      <c r="AJ869" s="522">
        <f t="shared" si="266"/>
        <v>0</v>
      </c>
      <c r="AK869" s="522"/>
      <c r="AL869" s="524">
        <f t="shared" si="267"/>
        <v>0</v>
      </c>
      <c r="AM869" s="526"/>
      <c r="AN869" s="522">
        <f t="shared" si="268"/>
        <v>0</v>
      </c>
      <c r="AO869" s="522"/>
      <c r="AP869" s="711"/>
      <c r="AQ869" s="522">
        <f t="shared" si="269"/>
        <v>0</v>
      </c>
      <c r="AR869" s="522"/>
      <c r="AS869" s="522">
        <f t="shared" si="270"/>
        <v>0</v>
      </c>
      <c r="AT869" s="522"/>
      <c r="AU869" s="524">
        <f t="shared" si="271"/>
        <v>0</v>
      </c>
      <c r="AV869" s="526"/>
      <c r="AW869" s="522">
        <f t="shared" si="272"/>
        <v>0</v>
      </c>
      <c r="AX869" s="522"/>
      <c r="AY869" s="711"/>
      <c r="AZ869" s="114">
        <f t="shared" si="273"/>
        <v>0</v>
      </c>
      <c r="BA869" s="113" t="str">
        <f>IF(AZ869=0,"", IF(SUM($AZ$838:AZ869)=1,BB869, IF($AZ$919&gt;SUM($AZ$838:AZ869),_xlfn.CONCAT(", ",BB869), IF($AZ$919=SUM($AZ$838:AZ869),_xlfn.CONCAT(" y ",BB869,".")))))</f>
        <v/>
      </c>
      <c r="BB869" s="119">
        <f t="shared" si="274"/>
        <v>31</v>
      </c>
      <c r="BD869" s="522">
        <f>IF($AH$806=$AJ$806,0,CNGE_2024_M3_Secc1!BE608)</f>
        <v>0</v>
      </c>
      <c r="BE869" s="522"/>
      <c r="BG869" s="522">
        <f>IF($AH$806=$AJ$806,0,CNGE_2024_M3_Secc1!BH608)</f>
        <v>0</v>
      </c>
      <c r="BH869" s="522"/>
      <c r="ET869" s="522">
        <v>31</v>
      </c>
      <c r="EU869" s="522"/>
      <c r="EV869" s="522">
        <f t="shared" si="290"/>
        <v>0</v>
      </c>
      <c r="EW869" s="522"/>
      <c r="EX869" s="522">
        <f t="shared" si="276"/>
        <v>0</v>
      </c>
      <c r="EY869" s="522"/>
      <c r="EZ869" s="522">
        <f t="shared" si="277"/>
        <v>0</v>
      </c>
      <c r="FA869" s="522"/>
      <c r="FB869" s="522">
        <f t="shared" si="278"/>
        <v>0</v>
      </c>
      <c r="FC869" s="522"/>
      <c r="FD869" s="522">
        <f t="shared" si="279"/>
        <v>0</v>
      </c>
      <c r="FE869" s="522"/>
      <c r="FF869" s="522">
        <f t="shared" si="280"/>
        <v>0</v>
      </c>
      <c r="FG869" s="522"/>
      <c r="FH869" s="522">
        <f t="shared" si="281"/>
        <v>0</v>
      </c>
      <c r="FI869" s="522"/>
      <c r="FJ869" s="522">
        <f t="shared" si="282"/>
        <v>0</v>
      </c>
      <c r="FK869" s="522"/>
      <c r="FL869" s="522">
        <f t="shared" si="283"/>
        <v>0</v>
      </c>
      <c r="FM869" s="522"/>
      <c r="FN869" s="522">
        <f t="shared" si="284"/>
        <v>0</v>
      </c>
      <c r="FO869" s="522"/>
      <c r="FP869" s="522">
        <f t="shared" si="291"/>
        <v>0</v>
      </c>
      <c r="FQ869" s="522"/>
      <c r="FR869" s="522">
        <f t="shared" si="292"/>
        <v>0</v>
      </c>
      <c r="FS869" s="522"/>
      <c r="FT869" s="522">
        <f t="shared" si="293"/>
        <v>0</v>
      </c>
      <c r="FU869" s="522"/>
      <c r="FV869" s="522">
        <f t="shared" si="294"/>
        <v>0</v>
      </c>
      <c r="FW869" s="522"/>
      <c r="FX869" s="522">
        <f t="shared" si="287"/>
        <v>0</v>
      </c>
      <c r="FY869" s="522"/>
    </row>
    <row r="870" spans="1:181" ht="15" customHeight="1">
      <c r="A870" s="18"/>
      <c r="B870" s="51"/>
      <c r="C870" s="48" t="s">
        <v>5032</v>
      </c>
      <c r="D870" s="590" t="str">
        <f>IF($BD$836=1,"",IF(CNGE_2024_M3_Secc1!D609="","",CNGE_2024_M3_Secc1!D609))</f>
        <v/>
      </c>
      <c r="E870" s="590"/>
      <c r="F870" s="590"/>
      <c r="G870" s="590"/>
      <c r="H870" s="590"/>
      <c r="I870" s="590"/>
      <c r="J870" s="590"/>
      <c r="K870" s="590"/>
      <c r="L870" s="590"/>
      <c r="M870" s="103"/>
      <c r="N870" s="103"/>
      <c r="O870" s="103"/>
      <c r="P870" s="103"/>
      <c r="Q870" s="103"/>
      <c r="R870" s="103"/>
      <c r="S870" s="103"/>
      <c r="T870" s="103"/>
      <c r="U870" s="103"/>
      <c r="V870" s="103"/>
      <c r="W870" s="103"/>
      <c r="X870" s="103"/>
      <c r="Y870" s="103"/>
      <c r="Z870" s="103"/>
      <c r="AA870" s="103"/>
      <c r="AB870" s="103"/>
      <c r="AC870" s="103"/>
      <c r="AD870" s="103"/>
      <c r="AE870" s="2"/>
      <c r="AH870" s="522">
        <f t="shared" si="265"/>
        <v>0</v>
      </c>
      <c r="AI870" s="522"/>
      <c r="AJ870" s="522">
        <f t="shared" si="266"/>
        <v>0</v>
      </c>
      <c r="AK870" s="522"/>
      <c r="AL870" s="524">
        <f t="shared" si="267"/>
        <v>0</v>
      </c>
      <c r="AM870" s="526"/>
      <c r="AN870" s="522">
        <f t="shared" si="268"/>
        <v>0</v>
      </c>
      <c r="AO870" s="522"/>
      <c r="AP870" s="711"/>
      <c r="AQ870" s="522">
        <f t="shared" si="269"/>
        <v>0</v>
      </c>
      <c r="AR870" s="522"/>
      <c r="AS870" s="522">
        <f t="shared" si="270"/>
        <v>0</v>
      </c>
      <c r="AT870" s="522"/>
      <c r="AU870" s="524">
        <f t="shared" si="271"/>
        <v>0</v>
      </c>
      <c r="AV870" s="526"/>
      <c r="AW870" s="522">
        <f t="shared" ref="AW870:AW901" si="295">IF($AH$577=$AJ$577,0,IF(OR(AND(AQ870=0,AS870&gt;0),AND(AQ870="NS",AU870&gt;0),AND(AQ870="NS",AS870=0,AU870=0)),1,IF(OR(AND(AS870&gt;=2,AU870&lt;AQ870),AND(AQ870="NS",AU870=0,AS870&gt;0),AQ870=AU870),0,1)))</f>
        <v>0</v>
      </c>
      <c r="AX870" s="522"/>
      <c r="AY870" s="711"/>
      <c r="AZ870" s="114">
        <f t="shared" si="273"/>
        <v>0</v>
      </c>
      <c r="BA870" s="113" t="str">
        <f>IF(AZ870=0,"", IF(SUM($AZ$838:AZ870)=1,BB870, IF($AZ$919&gt;SUM($AZ$838:AZ870),_xlfn.CONCAT(", ",BB870), IF($AZ$919=SUM($AZ$838:AZ870),_xlfn.CONCAT(" y ",BB870,".")))))</f>
        <v/>
      </c>
      <c r="BB870" s="119">
        <f t="shared" si="274"/>
        <v>32</v>
      </c>
      <c r="BD870" s="522">
        <f>IF($AH$806=$AJ$806,0,CNGE_2024_M3_Secc1!BE609)</f>
        <v>0</v>
      </c>
      <c r="BE870" s="522"/>
      <c r="BG870" s="522">
        <f>IF($AH$806=$AJ$806,0,CNGE_2024_M3_Secc1!BH609)</f>
        <v>0</v>
      </c>
      <c r="BH870" s="522"/>
      <c r="ET870" s="522">
        <v>32</v>
      </c>
      <c r="EU870" s="522"/>
      <c r="EV870" s="522">
        <f t="shared" si="290"/>
        <v>0</v>
      </c>
      <c r="EW870" s="522"/>
      <c r="EX870" s="522">
        <f t="shared" si="276"/>
        <v>0</v>
      </c>
      <c r="EY870" s="522"/>
      <c r="EZ870" s="522">
        <f t="shared" si="277"/>
        <v>0</v>
      </c>
      <c r="FA870" s="522"/>
      <c r="FB870" s="522">
        <f t="shared" si="278"/>
        <v>0</v>
      </c>
      <c r="FC870" s="522"/>
      <c r="FD870" s="522">
        <f t="shared" si="279"/>
        <v>0</v>
      </c>
      <c r="FE870" s="522"/>
      <c r="FF870" s="522">
        <f t="shared" si="280"/>
        <v>0</v>
      </c>
      <c r="FG870" s="522"/>
      <c r="FH870" s="522">
        <f t="shared" si="281"/>
        <v>0</v>
      </c>
      <c r="FI870" s="522"/>
      <c r="FJ870" s="522">
        <f t="shared" si="282"/>
        <v>0</v>
      </c>
      <c r="FK870" s="522"/>
      <c r="FL870" s="522">
        <f t="shared" si="283"/>
        <v>0</v>
      </c>
      <c r="FM870" s="522"/>
      <c r="FN870" s="522">
        <f t="shared" si="284"/>
        <v>0</v>
      </c>
      <c r="FO870" s="522"/>
      <c r="FP870" s="522">
        <f t="shared" si="291"/>
        <v>0</v>
      </c>
      <c r="FQ870" s="522"/>
      <c r="FR870" s="522">
        <f t="shared" si="292"/>
        <v>0</v>
      </c>
      <c r="FS870" s="522"/>
      <c r="FT870" s="522">
        <f t="shared" si="293"/>
        <v>0</v>
      </c>
      <c r="FU870" s="522"/>
      <c r="FV870" s="522">
        <f t="shared" si="294"/>
        <v>0</v>
      </c>
      <c r="FW870" s="522"/>
      <c r="FX870" s="522">
        <f t="shared" si="287"/>
        <v>0</v>
      </c>
      <c r="FY870" s="522"/>
    </row>
    <row r="871" spans="1:181" ht="15" customHeight="1">
      <c r="A871" s="18"/>
      <c r="B871" s="51"/>
      <c r="C871" s="48" t="s">
        <v>5033</v>
      </c>
      <c r="D871" s="590" t="str">
        <f>IF($BD$836=1,"",IF(CNGE_2024_M3_Secc1!D610="","",CNGE_2024_M3_Secc1!D610))</f>
        <v/>
      </c>
      <c r="E871" s="590"/>
      <c r="F871" s="590"/>
      <c r="G871" s="590"/>
      <c r="H871" s="590"/>
      <c r="I871" s="590"/>
      <c r="J871" s="590"/>
      <c r="K871" s="590"/>
      <c r="L871" s="590"/>
      <c r="M871" s="103"/>
      <c r="N871" s="103"/>
      <c r="O871" s="103"/>
      <c r="P871" s="103"/>
      <c r="Q871" s="103"/>
      <c r="R871" s="103"/>
      <c r="S871" s="103"/>
      <c r="T871" s="103"/>
      <c r="U871" s="103"/>
      <c r="V871" s="103"/>
      <c r="W871" s="103"/>
      <c r="X871" s="103"/>
      <c r="Y871" s="103"/>
      <c r="Z871" s="103"/>
      <c r="AA871" s="103"/>
      <c r="AB871" s="103"/>
      <c r="AC871" s="103"/>
      <c r="AD871" s="103"/>
      <c r="AE871" s="2"/>
      <c r="AH871" s="522">
        <f t="shared" si="265"/>
        <v>0</v>
      </c>
      <c r="AI871" s="522"/>
      <c r="AJ871" s="522">
        <f t="shared" si="266"/>
        <v>0</v>
      </c>
      <c r="AK871" s="522"/>
      <c r="AL871" s="524">
        <f t="shared" si="267"/>
        <v>0</v>
      </c>
      <c r="AM871" s="526"/>
      <c r="AN871" s="522">
        <f t="shared" si="268"/>
        <v>0</v>
      </c>
      <c r="AO871" s="522"/>
      <c r="AP871" s="711"/>
      <c r="AQ871" s="522">
        <f t="shared" si="269"/>
        <v>0</v>
      </c>
      <c r="AR871" s="522"/>
      <c r="AS871" s="522">
        <f t="shared" si="270"/>
        <v>0</v>
      </c>
      <c r="AT871" s="522"/>
      <c r="AU871" s="524">
        <f t="shared" si="271"/>
        <v>0</v>
      </c>
      <c r="AV871" s="526"/>
      <c r="AW871" s="522">
        <f t="shared" si="295"/>
        <v>0</v>
      </c>
      <c r="AX871" s="522"/>
      <c r="AY871" s="711"/>
      <c r="AZ871" s="114">
        <f t="shared" si="273"/>
        <v>0</v>
      </c>
      <c r="BA871" s="113" t="str">
        <f>IF(AZ871=0,"", IF(SUM($AZ$838:AZ871)=1,BB871, IF($AZ$919&gt;SUM($AZ$838:AZ871),_xlfn.CONCAT(", ",BB871), IF($AZ$919=SUM($AZ$838:AZ871),_xlfn.CONCAT(" y ",BB871,".")))))</f>
        <v/>
      </c>
      <c r="BB871" s="119">
        <f t="shared" si="274"/>
        <v>33</v>
      </c>
      <c r="BD871" s="522">
        <f>IF($AH$806=$AJ$806,0,CNGE_2024_M3_Secc1!BE610)</f>
        <v>0</v>
      </c>
      <c r="BE871" s="522"/>
      <c r="BG871" s="522">
        <f>IF($AH$806=$AJ$806,0,CNGE_2024_M3_Secc1!BH610)</f>
        <v>0</v>
      </c>
      <c r="BH871" s="522"/>
      <c r="ET871" s="522">
        <v>33</v>
      </c>
      <c r="EU871" s="522"/>
      <c r="EV871" s="522">
        <f t="shared" si="290"/>
        <v>0</v>
      </c>
      <c r="EW871" s="522"/>
      <c r="EX871" s="522">
        <f t="shared" si="276"/>
        <v>0</v>
      </c>
      <c r="EY871" s="522"/>
      <c r="EZ871" s="522">
        <f t="shared" si="277"/>
        <v>0</v>
      </c>
      <c r="FA871" s="522"/>
      <c r="FB871" s="522">
        <f t="shared" si="278"/>
        <v>0</v>
      </c>
      <c r="FC871" s="522"/>
      <c r="FD871" s="522">
        <f t="shared" si="279"/>
        <v>0</v>
      </c>
      <c r="FE871" s="522"/>
      <c r="FF871" s="522">
        <f t="shared" si="280"/>
        <v>0</v>
      </c>
      <c r="FG871" s="522"/>
      <c r="FH871" s="522">
        <f t="shared" si="281"/>
        <v>0</v>
      </c>
      <c r="FI871" s="522"/>
      <c r="FJ871" s="522">
        <f t="shared" si="282"/>
        <v>0</v>
      </c>
      <c r="FK871" s="522"/>
      <c r="FL871" s="522">
        <f t="shared" si="283"/>
        <v>0</v>
      </c>
      <c r="FM871" s="522"/>
      <c r="FN871" s="522">
        <f t="shared" si="284"/>
        <v>0</v>
      </c>
      <c r="FO871" s="522"/>
      <c r="FP871" s="522">
        <f t="shared" si="291"/>
        <v>0</v>
      </c>
      <c r="FQ871" s="522"/>
      <c r="FR871" s="522">
        <f t="shared" si="292"/>
        <v>0</v>
      </c>
      <c r="FS871" s="522"/>
      <c r="FT871" s="522">
        <f t="shared" si="293"/>
        <v>0</v>
      </c>
      <c r="FU871" s="522"/>
      <c r="FV871" s="522">
        <f t="shared" si="294"/>
        <v>0</v>
      </c>
      <c r="FW871" s="522"/>
      <c r="FX871" s="522">
        <f t="shared" si="287"/>
        <v>0</v>
      </c>
      <c r="FY871" s="522"/>
    </row>
    <row r="872" spans="1:181" ht="15" customHeight="1">
      <c r="A872" s="18"/>
      <c r="B872" s="51"/>
      <c r="C872" s="48" t="s">
        <v>5034</v>
      </c>
      <c r="D872" s="590" t="str">
        <f>IF($BD$836=1,"",IF(CNGE_2024_M3_Secc1!D611="","",CNGE_2024_M3_Secc1!D611))</f>
        <v/>
      </c>
      <c r="E872" s="590"/>
      <c r="F872" s="590"/>
      <c r="G872" s="590"/>
      <c r="H872" s="590"/>
      <c r="I872" s="590"/>
      <c r="J872" s="590"/>
      <c r="K872" s="590"/>
      <c r="L872" s="590"/>
      <c r="M872" s="103"/>
      <c r="N872" s="103"/>
      <c r="O872" s="103"/>
      <c r="P872" s="103"/>
      <c r="Q872" s="103"/>
      <c r="R872" s="103"/>
      <c r="S872" s="103"/>
      <c r="T872" s="103"/>
      <c r="U872" s="103"/>
      <c r="V872" s="103"/>
      <c r="W872" s="103"/>
      <c r="X872" s="103"/>
      <c r="Y872" s="103"/>
      <c r="Z872" s="103"/>
      <c r="AA872" s="103"/>
      <c r="AB872" s="103"/>
      <c r="AC872" s="103"/>
      <c r="AD872" s="103"/>
      <c r="AE872" s="2"/>
      <c r="AH872" s="522">
        <f t="shared" si="265"/>
        <v>0</v>
      </c>
      <c r="AI872" s="522"/>
      <c r="AJ872" s="522">
        <f t="shared" si="266"/>
        <v>0</v>
      </c>
      <c r="AK872" s="522"/>
      <c r="AL872" s="524">
        <f t="shared" si="267"/>
        <v>0</v>
      </c>
      <c r="AM872" s="526"/>
      <c r="AN872" s="522">
        <f t="shared" si="268"/>
        <v>0</v>
      </c>
      <c r="AO872" s="522"/>
      <c r="AP872" s="711"/>
      <c r="AQ872" s="522">
        <f t="shared" si="269"/>
        <v>0</v>
      </c>
      <c r="AR872" s="522"/>
      <c r="AS872" s="522">
        <f t="shared" si="270"/>
        <v>0</v>
      </c>
      <c r="AT872" s="522"/>
      <c r="AU872" s="524">
        <f t="shared" si="271"/>
        <v>0</v>
      </c>
      <c r="AV872" s="526"/>
      <c r="AW872" s="522">
        <f t="shared" si="295"/>
        <v>0</v>
      </c>
      <c r="AX872" s="522"/>
      <c r="AY872" s="711"/>
      <c r="AZ872" s="114">
        <f t="shared" si="273"/>
        <v>0</v>
      </c>
      <c r="BA872" s="113" t="str">
        <f>IF(AZ872=0,"", IF(SUM($AZ$838:AZ872)=1,BB872, IF($AZ$919&gt;SUM($AZ$838:AZ872),_xlfn.CONCAT(", ",BB872), IF($AZ$919=SUM($AZ$838:AZ872),_xlfn.CONCAT(" y ",BB872,".")))))</f>
        <v/>
      </c>
      <c r="BB872" s="119">
        <f t="shared" si="274"/>
        <v>34</v>
      </c>
      <c r="BD872" s="522">
        <f>IF($AH$806=$AJ$806,0,CNGE_2024_M3_Secc1!BE611)</f>
        <v>0</v>
      </c>
      <c r="BE872" s="522"/>
      <c r="BG872" s="522">
        <f>IF($AH$806=$AJ$806,0,CNGE_2024_M3_Secc1!BH611)</f>
        <v>0</v>
      </c>
      <c r="BH872" s="522"/>
      <c r="ET872" s="522">
        <v>34</v>
      </c>
      <c r="EU872" s="522"/>
      <c r="EV872" s="522">
        <f t="shared" si="290"/>
        <v>0</v>
      </c>
      <c r="EW872" s="522"/>
      <c r="EX872" s="522">
        <f t="shared" si="276"/>
        <v>0</v>
      </c>
      <c r="EY872" s="522"/>
      <c r="EZ872" s="522">
        <f t="shared" si="277"/>
        <v>0</v>
      </c>
      <c r="FA872" s="522"/>
      <c r="FB872" s="522">
        <f t="shared" si="278"/>
        <v>0</v>
      </c>
      <c r="FC872" s="522"/>
      <c r="FD872" s="522">
        <f t="shared" si="279"/>
        <v>0</v>
      </c>
      <c r="FE872" s="522"/>
      <c r="FF872" s="522">
        <f t="shared" si="280"/>
        <v>0</v>
      </c>
      <c r="FG872" s="522"/>
      <c r="FH872" s="522">
        <f t="shared" si="281"/>
        <v>0</v>
      </c>
      <c r="FI872" s="522"/>
      <c r="FJ872" s="522">
        <f t="shared" si="282"/>
        <v>0</v>
      </c>
      <c r="FK872" s="522"/>
      <c r="FL872" s="522">
        <f t="shared" si="283"/>
        <v>0</v>
      </c>
      <c r="FM872" s="522"/>
      <c r="FN872" s="522">
        <f t="shared" si="284"/>
        <v>0</v>
      </c>
      <c r="FO872" s="522"/>
      <c r="FP872" s="522">
        <f t="shared" si="291"/>
        <v>0</v>
      </c>
      <c r="FQ872" s="522"/>
      <c r="FR872" s="522">
        <f t="shared" si="292"/>
        <v>0</v>
      </c>
      <c r="FS872" s="522"/>
      <c r="FT872" s="522">
        <f t="shared" si="293"/>
        <v>0</v>
      </c>
      <c r="FU872" s="522"/>
      <c r="FV872" s="522">
        <f t="shared" si="294"/>
        <v>0</v>
      </c>
      <c r="FW872" s="522"/>
      <c r="FX872" s="522">
        <f t="shared" si="287"/>
        <v>0</v>
      </c>
      <c r="FY872" s="522"/>
    </row>
    <row r="873" spans="1:181" ht="15" customHeight="1">
      <c r="A873" s="18"/>
      <c r="B873" s="51"/>
      <c r="C873" s="48" t="s">
        <v>5035</v>
      </c>
      <c r="D873" s="590" t="str">
        <f>IF($BD$836=1,"",IF(CNGE_2024_M3_Secc1!D612="","",CNGE_2024_M3_Secc1!D612))</f>
        <v/>
      </c>
      <c r="E873" s="590"/>
      <c r="F873" s="590"/>
      <c r="G873" s="590"/>
      <c r="H873" s="590"/>
      <c r="I873" s="590"/>
      <c r="J873" s="590"/>
      <c r="K873" s="590"/>
      <c r="L873" s="590"/>
      <c r="M873" s="103"/>
      <c r="N873" s="103"/>
      <c r="O873" s="103"/>
      <c r="P873" s="103"/>
      <c r="Q873" s="103"/>
      <c r="R873" s="103"/>
      <c r="S873" s="103"/>
      <c r="T873" s="103"/>
      <c r="U873" s="103"/>
      <c r="V873" s="103"/>
      <c r="W873" s="103"/>
      <c r="X873" s="103"/>
      <c r="Y873" s="103"/>
      <c r="Z873" s="103"/>
      <c r="AA873" s="103"/>
      <c r="AB873" s="103"/>
      <c r="AC873" s="103"/>
      <c r="AD873" s="103"/>
      <c r="AE873" s="2"/>
      <c r="AH873" s="522">
        <f t="shared" si="265"/>
        <v>0</v>
      </c>
      <c r="AI873" s="522"/>
      <c r="AJ873" s="522">
        <f t="shared" si="266"/>
        <v>0</v>
      </c>
      <c r="AK873" s="522"/>
      <c r="AL873" s="524">
        <f t="shared" si="267"/>
        <v>0</v>
      </c>
      <c r="AM873" s="526"/>
      <c r="AN873" s="522">
        <f t="shared" si="268"/>
        <v>0</v>
      </c>
      <c r="AO873" s="522"/>
      <c r="AP873" s="711"/>
      <c r="AQ873" s="522">
        <f t="shared" si="269"/>
        <v>0</v>
      </c>
      <c r="AR873" s="522"/>
      <c r="AS873" s="522">
        <f t="shared" si="270"/>
        <v>0</v>
      </c>
      <c r="AT873" s="522"/>
      <c r="AU873" s="524">
        <f t="shared" si="271"/>
        <v>0</v>
      </c>
      <c r="AV873" s="526"/>
      <c r="AW873" s="522">
        <f t="shared" si="295"/>
        <v>0</v>
      </c>
      <c r="AX873" s="522"/>
      <c r="AY873" s="711"/>
      <c r="AZ873" s="114">
        <f t="shared" si="273"/>
        <v>0</v>
      </c>
      <c r="BA873" s="113" t="str">
        <f>IF(AZ873=0,"", IF(SUM($AZ$838:AZ873)=1,BB873, IF($AZ$919&gt;SUM($AZ$838:AZ873),_xlfn.CONCAT(", ",BB873), IF($AZ$919=SUM($AZ$838:AZ873),_xlfn.CONCAT(" y ",BB873,".")))))</f>
        <v/>
      </c>
      <c r="BB873" s="119">
        <f t="shared" si="274"/>
        <v>35</v>
      </c>
      <c r="BD873" s="522">
        <f>IF($AH$806=$AJ$806,0,CNGE_2024_M3_Secc1!BE612)</f>
        <v>0</v>
      </c>
      <c r="BE873" s="522"/>
      <c r="BG873" s="522">
        <f>IF($AH$806=$AJ$806,0,CNGE_2024_M3_Secc1!BH612)</f>
        <v>0</v>
      </c>
      <c r="BH873" s="522"/>
      <c r="ET873" s="522">
        <v>35</v>
      </c>
      <c r="EU873" s="522"/>
      <c r="EV873" s="522">
        <f t="shared" si="290"/>
        <v>0</v>
      </c>
      <c r="EW873" s="522"/>
      <c r="EX873" s="522">
        <f t="shared" si="276"/>
        <v>0</v>
      </c>
      <c r="EY873" s="522"/>
      <c r="EZ873" s="522">
        <f t="shared" si="277"/>
        <v>0</v>
      </c>
      <c r="FA873" s="522"/>
      <c r="FB873" s="522">
        <f t="shared" si="278"/>
        <v>0</v>
      </c>
      <c r="FC873" s="522"/>
      <c r="FD873" s="522">
        <f t="shared" si="279"/>
        <v>0</v>
      </c>
      <c r="FE873" s="522"/>
      <c r="FF873" s="522">
        <f t="shared" si="280"/>
        <v>0</v>
      </c>
      <c r="FG873" s="522"/>
      <c r="FH873" s="522">
        <f t="shared" si="281"/>
        <v>0</v>
      </c>
      <c r="FI873" s="522"/>
      <c r="FJ873" s="522">
        <f t="shared" si="282"/>
        <v>0</v>
      </c>
      <c r="FK873" s="522"/>
      <c r="FL873" s="522">
        <f t="shared" si="283"/>
        <v>0</v>
      </c>
      <c r="FM873" s="522"/>
      <c r="FN873" s="522">
        <f t="shared" si="284"/>
        <v>0</v>
      </c>
      <c r="FO873" s="522"/>
      <c r="FP873" s="522">
        <f t="shared" si="291"/>
        <v>0</v>
      </c>
      <c r="FQ873" s="522"/>
      <c r="FR873" s="522">
        <f t="shared" si="292"/>
        <v>0</v>
      </c>
      <c r="FS873" s="522"/>
      <c r="FT873" s="522">
        <f t="shared" si="293"/>
        <v>0</v>
      </c>
      <c r="FU873" s="522"/>
      <c r="FV873" s="522">
        <f t="shared" si="294"/>
        <v>0</v>
      </c>
      <c r="FW873" s="522"/>
      <c r="FX873" s="522">
        <f t="shared" si="287"/>
        <v>0</v>
      </c>
      <c r="FY873" s="522"/>
    </row>
    <row r="874" spans="1:181" ht="15" customHeight="1">
      <c r="A874" s="18"/>
      <c r="B874" s="51"/>
      <c r="C874" s="48" t="s">
        <v>5105</v>
      </c>
      <c r="D874" s="590" t="str">
        <f>IF($BD$836=1,"",IF(CNGE_2024_M3_Secc1!D613="","",CNGE_2024_M3_Secc1!D613))</f>
        <v/>
      </c>
      <c r="E874" s="590"/>
      <c r="F874" s="590"/>
      <c r="G874" s="590"/>
      <c r="H874" s="590"/>
      <c r="I874" s="590"/>
      <c r="J874" s="590"/>
      <c r="K874" s="590"/>
      <c r="L874" s="590"/>
      <c r="M874" s="103"/>
      <c r="N874" s="103"/>
      <c r="O874" s="103"/>
      <c r="P874" s="103"/>
      <c r="Q874" s="103"/>
      <c r="R874" s="103"/>
      <c r="S874" s="103"/>
      <c r="T874" s="103"/>
      <c r="U874" s="103"/>
      <c r="V874" s="103"/>
      <c r="W874" s="103"/>
      <c r="X874" s="103"/>
      <c r="Y874" s="103"/>
      <c r="Z874" s="103"/>
      <c r="AA874" s="103"/>
      <c r="AB874" s="103"/>
      <c r="AC874" s="103"/>
      <c r="AD874" s="103"/>
      <c r="AE874" s="2"/>
      <c r="AH874" s="522">
        <f t="shared" si="265"/>
        <v>0</v>
      </c>
      <c r="AI874" s="522"/>
      <c r="AJ874" s="522">
        <f t="shared" si="266"/>
        <v>0</v>
      </c>
      <c r="AK874" s="522"/>
      <c r="AL874" s="524">
        <f t="shared" si="267"/>
        <v>0</v>
      </c>
      <c r="AM874" s="526"/>
      <c r="AN874" s="522">
        <f t="shared" si="268"/>
        <v>0</v>
      </c>
      <c r="AO874" s="522"/>
      <c r="AP874" s="711"/>
      <c r="AQ874" s="522">
        <f t="shared" si="269"/>
        <v>0</v>
      </c>
      <c r="AR874" s="522"/>
      <c r="AS874" s="522">
        <f t="shared" si="270"/>
        <v>0</v>
      </c>
      <c r="AT874" s="522"/>
      <c r="AU874" s="524">
        <f t="shared" si="271"/>
        <v>0</v>
      </c>
      <c r="AV874" s="526"/>
      <c r="AW874" s="522">
        <f t="shared" si="295"/>
        <v>0</v>
      </c>
      <c r="AX874" s="522"/>
      <c r="AY874" s="711"/>
      <c r="AZ874" s="114">
        <f t="shared" si="273"/>
        <v>0</v>
      </c>
      <c r="BA874" s="113" t="str">
        <f>IF(AZ874=0,"", IF(SUM($AZ$838:AZ874)=1,BB874, IF($AZ$919&gt;SUM($AZ$838:AZ874),_xlfn.CONCAT(", ",BB874), IF($AZ$919=SUM($AZ$838:AZ874),_xlfn.CONCAT(" y ",BB874,".")))))</f>
        <v/>
      </c>
      <c r="BB874" s="119">
        <f t="shared" si="274"/>
        <v>36</v>
      </c>
      <c r="BD874" s="522">
        <f>IF($AH$806=$AJ$806,0,CNGE_2024_M3_Secc1!BE613)</f>
        <v>0</v>
      </c>
      <c r="BE874" s="522"/>
      <c r="BG874" s="522">
        <f>IF($AH$806=$AJ$806,0,CNGE_2024_M3_Secc1!BH613)</f>
        <v>0</v>
      </c>
      <c r="BH874" s="522"/>
      <c r="ET874" s="522">
        <v>36</v>
      </c>
      <c r="EU874" s="522"/>
      <c r="EV874" s="522">
        <f t="shared" si="290"/>
        <v>0</v>
      </c>
      <c r="EW874" s="522"/>
      <c r="EX874" s="522">
        <f t="shared" si="276"/>
        <v>0</v>
      </c>
      <c r="EY874" s="522"/>
      <c r="EZ874" s="522">
        <f t="shared" si="277"/>
        <v>0</v>
      </c>
      <c r="FA874" s="522"/>
      <c r="FB874" s="522">
        <f t="shared" si="278"/>
        <v>0</v>
      </c>
      <c r="FC874" s="522"/>
      <c r="FD874" s="522">
        <f t="shared" si="279"/>
        <v>0</v>
      </c>
      <c r="FE874" s="522"/>
      <c r="FF874" s="522">
        <f t="shared" si="280"/>
        <v>0</v>
      </c>
      <c r="FG874" s="522"/>
      <c r="FH874" s="522">
        <f t="shared" si="281"/>
        <v>0</v>
      </c>
      <c r="FI874" s="522"/>
      <c r="FJ874" s="522">
        <f t="shared" si="282"/>
        <v>0</v>
      </c>
      <c r="FK874" s="522"/>
      <c r="FL874" s="522">
        <f t="shared" si="283"/>
        <v>0</v>
      </c>
      <c r="FM874" s="522"/>
      <c r="FN874" s="522">
        <f t="shared" si="284"/>
        <v>0</v>
      </c>
      <c r="FO874" s="522"/>
      <c r="FP874" s="522">
        <f t="shared" si="291"/>
        <v>0</v>
      </c>
      <c r="FQ874" s="522"/>
      <c r="FR874" s="522">
        <f t="shared" si="292"/>
        <v>0</v>
      </c>
      <c r="FS874" s="522"/>
      <c r="FT874" s="522">
        <f t="shared" si="293"/>
        <v>0</v>
      </c>
      <c r="FU874" s="522"/>
      <c r="FV874" s="522">
        <f t="shared" si="294"/>
        <v>0</v>
      </c>
      <c r="FW874" s="522"/>
      <c r="FX874" s="522">
        <f t="shared" si="287"/>
        <v>0</v>
      </c>
      <c r="FY874" s="522"/>
    </row>
    <row r="875" spans="1:181" ht="15" customHeight="1">
      <c r="A875" s="18"/>
      <c r="B875" s="51"/>
      <c r="C875" s="48" t="s">
        <v>5106</v>
      </c>
      <c r="D875" s="590" t="str">
        <f>IF($BD$836=1,"",IF(CNGE_2024_M3_Secc1!D614="","",CNGE_2024_M3_Secc1!D614))</f>
        <v/>
      </c>
      <c r="E875" s="590"/>
      <c r="F875" s="590"/>
      <c r="G875" s="590"/>
      <c r="H875" s="590"/>
      <c r="I875" s="590"/>
      <c r="J875" s="590"/>
      <c r="K875" s="590"/>
      <c r="L875" s="590"/>
      <c r="M875" s="103"/>
      <c r="N875" s="103"/>
      <c r="O875" s="103"/>
      <c r="P875" s="103"/>
      <c r="Q875" s="103"/>
      <c r="R875" s="103"/>
      <c r="S875" s="103"/>
      <c r="T875" s="103"/>
      <c r="U875" s="103"/>
      <c r="V875" s="103"/>
      <c r="W875" s="103"/>
      <c r="X875" s="103"/>
      <c r="Y875" s="103"/>
      <c r="Z875" s="103"/>
      <c r="AA875" s="103"/>
      <c r="AB875" s="103"/>
      <c r="AC875" s="103"/>
      <c r="AD875" s="103"/>
      <c r="AE875" s="2"/>
      <c r="AH875" s="522">
        <f t="shared" si="265"/>
        <v>0</v>
      </c>
      <c r="AI875" s="522"/>
      <c r="AJ875" s="522">
        <f t="shared" si="266"/>
        <v>0</v>
      </c>
      <c r="AK875" s="522"/>
      <c r="AL875" s="524">
        <f t="shared" si="267"/>
        <v>0</v>
      </c>
      <c r="AM875" s="526"/>
      <c r="AN875" s="522">
        <f t="shared" si="268"/>
        <v>0</v>
      </c>
      <c r="AO875" s="522"/>
      <c r="AP875" s="711"/>
      <c r="AQ875" s="522">
        <f t="shared" si="269"/>
        <v>0</v>
      </c>
      <c r="AR875" s="522"/>
      <c r="AS875" s="522">
        <f t="shared" si="270"/>
        <v>0</v>
      </c>
      <c r="AT875" s="522"/>
      <c r="AU875" s="524">
        <f t="shared" si="271"/>
        <v>0</v>
      </c>
      <c r="AV875" s="526"/>
      <c r="AW875" s="522">
        <f t="shared" si="295"/>
        <v>0</v>
      </c>
      <c r="AX875" s="522"/>
      <c r="AY875" s="711"/>
      <c r="AZ875" s="114">
        <f t="shared" si="273"/>
        <v>0</v>
      </c>
      <c r="BA875" s="113" t="str">
        <f>IF(AZ875=0,"", IF(SUM($AZ$838:AZ875)=1,BB875, IF($AZ$919&gt;SUM($AZ$838:AZ875),_xlfn.CONCAT(", ",BB875), IF($AZ$919=SUM($AZ$838:AZ875),_xlfn.CONCAT(" y ",BB875,".")))))</f>
        <v/>
      </c>
      <c r="BB875" s="119">
        <f t="shared" si="274"/>
        <v>37</v>
      </c>
      <c r="BD875" s="522">
        <f>IF($AH$806=$AJ$806,0,CNGE_2024_M3_Secc1!BE614)</f>
        <v>0</v>
      </c>
      <c r="BE875" s="522"/>
      <c r="BG875" s="522">
        <f>IF($AH$806=$AJ$806,0,CNGE_2024_M3_Secc1!BH614)</f>
        <v>0</v>
      </c>
      <c r="BH875" s="522"/>
      <c r="ET875" s="522">
        <v>37</v>
      </c>
      <c r="EU875" s="522"/>
      <c r="EV875" s="522">
        <f t="shared" si="290"/>
        <v>0</v>
      </c>
      <c r="EW875" s="522"/>
      <c r="EX875" s="522">
        <f t="shared" si="276"/>
        <v>0</v>
      </c>
      <c r="EY875" s="522"/>
      <c r="EZ875" s="522">
        <f t="shared" si="277"/>
        <v>0</v>
      </c>
      <c r="FA875" s="522"/>
      <c r="FB875" s="522">
        <f t="shared" si="278"/>
        <v>0</v>
      </c>
      <c r="FC875" s="522"/>
      <c r="FD875" s="522">
        <f t="shared" si="279"/>
        <v>0</v>
      </c>
      <c r="FE875" s="522"/>
      <c r="FF875" s="522">
        <f t="shared" si="280"/>
        <v>0</v>
      </c>
      <c r="FG875" s="522"/>
      <c r="FH875" s="522">
        <f t="shared" si="281"/>
        <v>0</v>
      </c>
      <c r="FI875" s="522"/>
      <c r="FJ875" s="522">
        <f t="shared" si="282"/>
        <v>0</v>
      </c>
      <c r="FK875" s="522"/>
      <c r="FL875" s="522">
        <f t="shared" si="283"/>
        <v>0</v>
      </c>
      <c r="FM875" s="522"/>
      <c r="FN875" s="522">
        <f t="shared" si="284"/>
        <v>0</v>
      </c>
      <c r="FO875" s="522"/>
      <c r="FP875" s="522">
        <f t="shared" si="291"/>
        <v>0</v>
      </c>
      <c r="FQ875" s="522"/>
      <c r="FR875" s="522">
        <f t="shared" si="292"/>
        <v>0</v>
      </c>
      <c r="FS875" s="522"/>
      <c r="FT875" s="522">
        <f t="shared" si="293"/>
        <v>0</v>
      </c>
      <c r="FU875" s="522"/>
      <c r="FV875" s="522">
        <f t="shared" si="294"/>
        <v>0</v>
      </c>
      <c r="FW875" s="522"/>
      <c r="FX875" s="522">
        <f t="shared" si="287"/>
        <v>0</v>
      </c>
      <c r="FY875" s="522"/>
    </row>
    <row r="876" spans="1:181" ht="15" customHeight="1">
      <c r="A876" s="18"/>
      <c r="B876" s="51"/>
      <c r="C876" s="48" t="s">
        <v>5107</v>
      </c>
      <c r="D876" s="590" t="str">
        <f>IF($BD$836=1,"",IF(CNGE_2024_M3_Secc1!D615="","",CNGE_2024_M3_Secc1!D615))</f>
        <v/>
      </c>
      <c r="E876" s="590"/>
      <c r="F876" s="590"/>
      <c r="G876" s="590"/>
      <c r="H876" s="590"/>
      <c r="I876" s="590"/>
      <c r="J876" s="590"/>
      <c r="K876" s="590"/>
      <c r="L876" s="590"/>
      <c r="M876" s="103"/>
      <c r="N876" s="103"/>
      <c r="O876" s="103"/>
      <c r="P876" s="103"/>
      <c r="Q876" s="103"/>
      <c r="R876" s="103"/>
      <c r="S876" s="103"/>
      <c r="T876" s="103"/>
      <c r="U876" s="103"/>
      <c r="V876" s="103"/>
      <c r="W876" s="103"/>
      <c r="X876" s="103"/>
      <c r="Y876" s="103"/>
      <c r="Z876" s="103"/>
      <c r="AA876" s="103"/>
      <c r="AB876" s="103"/>
      <c r="AC876" s="103"/>
      <c r="AD876" s="103"/>
      <c r="AE876" s="2"/>
      <c r="AH876" s="522">
        <f t="shared" si="265"/>
        <v>0</v>
      </c>
      <c r="AI876" s="522"/>
      <c r="AJ876" s="522">
        <f t="shared" si="266"/>
        <v>0</v>
      </c>
      <c r="AK876" s="522"/>
      <c r="AL876" s="524">
        <f t="shared" si="267"/>
        <v>0</v>
      </c>
      <c r="AM876" s="526"/>
      <c r="AN876" s="522">
        <f t="shared" si="268"/>
        <v>0</v>
      </c>
      <c r="AO876" s="522"/>
      <c r="AP876" s="711"/>
      <c r="AQ876" s="522">
        <f t="shared" si="269"/>
        <v>0</v>
      </c>
      <c r="AR876" s="522"/>
      <c r="AS876" s="522">
        <f t="shared" si="270"/>
        <v>0</v>
      </c>
      <c r="AT876" s="522"/>
      <c r="AU876" s="524">
        <f t="shared" si="271"/>
        <v>0</v>
      </c>
      <c r="AV876" s="526"/>
      <c r="AW876" s="522">
        <f t="shared" si="295"/>
        <v>0</v>
      </c>
      <c r="AX876" s="522"/>
      <c r="AY876" s="711"/>
      <c r="AZ876" s="114">
        <f t="shared" si="273"/>
        <v>0</v>
      </c>
      <c r="BA876" s="113" t="str">
        <f>IF(AZ876=0,"", IF(SUM($AZ$838:AZ876)=1,BB876, IF($AZ$919&gt;SUM($AZ$838:AZ876),_xlfn.CONCAT(", ",BB876), IF($AZ$919=SUM($AZ$838:AZ876),_xlfn.CONCAT(" y ",BB876,".")))))</f>
        <v/>
      </c>
      <c r="BB876" s="119">
        <f t="shared" si="274"/>
        <v>38</v>
      </c>
      <c r="BD876" s="522">
        <f>IF($AH$806=$AJ$806,0,CNGE_2024_M3_Secc1!BE615)</f>
        <v>0</v>
      </c>
      <c r="BE876" s="522"/>
      <c r="BG876" s="522">
        <f>IF($AH$806=$AJ$806,0,CNGE_2024_M3_Secc1!BH615)</f>
        <v>0</v>
      </c>
      <c r="BH876" s="522"/>
      <c r="ET876" s="522">
        <v>38</v>
      </c>
      <c r="EU876" s="522"/>
      <c r="EV876" s="522">
        <f t="shared" si="290"/>
        <v>0</v>
      </c>
      <c r="EW876" s="522"/>
      <c r="EX876" s="522">
        <f t="shared" si="276"/>
        <v>0</v>
      </c>
      <c r="EY876" s="522"/>
      <c r="EZ876" s="522">
        <f t="shared" si="277"/>
        <v>0</v>
      </c>
      <c r="FA876" s="522"/>
      <c r="FB876" s="522">
        <f t="shared" si="278"/>
        <v>0</v>
      </c>
      <c r="FC876" s="522"/>
      <c r="FD876" s="522">
        <f t="shared" si="279"/>
        <v>0</v>
      </c>
      <c r="FE876" s="522"/>
      <c r="FF876" s="522">
        <f t="shared" si="280"/>
        <v>0</v>
      </c>
      <c r="FG876" s="522"/>
      <c r="FH876" s="522">
        <f t="shared" si="281"/>
        <v>0</v>
      </c>
      <c r="FI876" s="522"/>
      <c r="FJ876" s="522">
        <f t="shared" si="282"/>
        <v>0</v>
      </c>
      <c r="FK876" s="522"/>
      <c r="FL876" s="522">
        <f t="shared" si="283"/>
        <v>0</v>
      </c>
      <c r="FM876" s="522"/>
      <c r="FN876" s="522">
        <f t="shared" si="284"/>
        <v>0</v>
      </c>
      <c r="FO876" s="522"/>
      <c r="FP876" s="522">
        <f t="shared" si="291"/>
        <v>0</v>
      </c>
      <c r="FQ876" s="522"/>
      <c r="FR876" s="522">
        <f t="shared" si="292"/>
        <v>0</v>
      </c>
      <c r="FS876" s="522"/>
      <c r="FT876" s="522">
        <f t="shared" si="293"/>
        <v>0</v>
      </c>
      <c r="FU876" s="522"/>
      <c r="FV876" s="522">
        <f t="shared" si="294"/>
        <v>0</v>
      </c>
      <c r="FW876" s="522"/>
      <c r="FX876" s="522">
        <f t="shared" si="287"/>
        <v>0</v>
      </c>
      <c r="FY876" s="522"/>
    </row>
    <row r="877" spans="1:181" ht="15" customHeight="1">
      <c r="A877" s="18"/>
      <c r="B877" s="51"/>
      <c r="C877" s="48" t="s">
        <v>5108</v>
      </c>
      <c r="D877" s="590" t="str">
        <f>IF($BD$836=1,"",IF(CNGE_2024_M3_Secc1!D616="","",CNGE_2024_M3_Secc1!D616))</f>
        <v/>
      </c>
      <c r="E877" s="590"/>
      <c r="F877" s="590"/>
      <c r="G877" s="590"/>
      <c r="H877" s="590"/>
      <c r="I877" s="590"/>
      <c r="J877" s="590"/>
      <c r="K877" s="590"/>
      <c r="L877" s="590"/>
      <c r="M877" s="103"/>
      <c r="N877" s="103"/>
      <c r="O877" s="103"/>
      <c r="P877" s="103"/>
      <c r="Q877" s="103"/>
      <c r="R877" s="103"/>
      <c r="S877" s="103"/>
      <c r="T877" s="103"/>
      <c r="U877" s="103"/>
      <c r="V877" s="103"/>
      <c r="W877" s="103"/>
      <c r="X877" s="103"/>
      <c r="Y877" s="103"/>
      <c r="Z877" s="103"/>
      <c r="AA877" s="103"/>
      <c r="AB877" s="103"/>
      <c r="AC877" s="103"/>
      <c r="AD877" s="103"/>
      <c r="AE877" s="2"/>
      <c r="AH877" s="522">
        <f t="shared" si="265"/>
        <v>0</v>
      </c>
      <c r="AI877" s="522"/>
      <c r="AJ877" s="522">
        <f t="shared" si="266"/>
        <v>0</v>
      </c>
      <c r="AK877" s="522"/>
      <c r="AL877" s="524">
        <f t="shared" si="267"/>
        <v>0</v>
      </c>
      <c r="AM877" s="526"/>
      <c r="AN877" s="522">
        <f t="shared" si="268"/>
        <v>0</v>
      </c>
      <c r="AO877" s="522"/>
      <c r="AP877" s="711"/>
      <c r="AQ877" s="522">
        <f t="shared" si="269"/>
        <v>0</v>
      </c>
      <c r="AR877" s="522"/>
      <c r="AS877" s="522">
        <f t="shared" si="270"/>
        <v>0</v>
      </c>
      <c r="AT877" s="522"/>
      <c r="AU877" s="524">
        <f t="shared" si="271"/>
        <v>0</v>
      </c>
      <c r="AV877" s="526"/>
      <c r="AW877" s="522">
        <f t="shared" si="295"/>
        <v>0</v>
      </c>
      <c r="AX877" s="522"/>
      <c r="AY877" s="711"/>
      <c r="AZ877" s="114">
        <f t="shared" si="273"/>
        <v>0</v>
      </c>
      <c r="BA877" s="113" t="str">
        <f>IF(AZ877=0,"", IF(SUM($AZ$838:AZ877)=1,BB877, IF($AZ$919&gt;SUM($AZ$838:AZ877),_xlfn.CONCAT(", ",BB877), IF($AZ$919=SUM($AZ$838:AZ877),_xlfn.CONCAT(" y ",BB877,".")))))</f>
        <v/>
      </c>
      <c r="BB877" s="119">
        <f t="shared" si="274"/>
        <v>39</v>
      </c>
      <c r="BD877" s="522">
        <f>IF($AH$806=$AJ$806,0,CNGE_2024_M3_Secc1!BE616)</f>
        <v>0</v>
      </c>
      <c r="BE877" s="522"/>
      <c r="BG877" s="522">
        <f>IF($AH$806=$AJ$806,0,CNGE_2024_M3_Secc1!BH616)</f>
        <v>0</v>
      </c>
      <c r="BH877" s="522"/>
      <c r="ET877" s="522">
        <v>39</v>
      </c>
      <c r="EU877" s="522"/>
      <c r="EV877" s="522">
        <f t="shared" si="290"/>
        <v>0</v>
      </c>
      <c r="EW877" s="522"/>
      <c r="EX877" s="522">
        <f t="shared" si="276"/>
        <v>0</v>
      </c>
      <c r="EY877" s="522"/>
      <c r="EZ877" s="522">
        <f t="shared" si="277"/>
        <v>0</v>
      </c>
      <c r="FA877" s="522"/>
      <c r="FB877" s="522">
        <f t="shared" si="278"/>
        <v>0</v>
      </c>
      <c r="FC877" s="522"/>
      <c r="FD877" s="522">
        <f t="shared" si="279"/>
        <v>0</v>
      </c>
      <c r="FE877" s="522"/>
      <c r="FF877" s="522">
        <f t="shared" si="280"/>
        <v>0</v>
      </c>
      <c r="FG877" s="522"/>
      <c r="FH877" s="522">
        <f t="shared" si="281"/>
        <v>0</v>
      </c>
      <c r="FI877" s="522"/>
      <c r="FJ877" s="522">
        <f t="shared" si="282"/>
        <v>0</v>
      </c>
      <c r="FK877" s="522"/>
      <c r="FL877" s="522">
        <f t="shared" si="283"/>
        <v>0</v>
      </c>
      <c r="FM877" s="522"/>
      <c r="FN877" s="522">
        <f t="shared" si="284"/>
        <v>0</v>
      </c>
      <c r="FO877" s="522"/>
      <c r="FP877" s="522">
        <f t="shared" si="291"/>
        <v>0</v>
      </c>
      <c r="FQ877" s="522"/>
      <c r="FR877" s="522">
        <f t="shared" si="292"/>
        <v>0</v>
      </c>
      <c r="FS877" s="522"/>
      <c r="FT877" s="522">
        <f t="shared" si="293"/>
        <v>0</v>
      </c>
      <c r="FU877" s="522"/>
      <c r="FV877" s="522">
        <f t="shared" si="294"/>
        <v>0</v>
      </c>
      <c r="FW877" s="522"/>
      <c r="FX877" s="522">
        <f t="shared" si="287"/>
        <v>0</v>
      </c>
      <c r="FY877" s="522"/>
    </row>
    <row r="878" spans="1:181" ht="15" customHeight="1">
      <c r="A878" s="18"/>
      <c r="B878" s="51"/>
      <c r="C878" s="48" t="s">
        <v>5109</v>
      </c>
      <c r="D878" s="590" t="str">
        <f>IF($BD$836=1,"",IF(CNGE_2024_M3_Secc1!D617="","",CNGE_2024_M3_Secc1!D617))</f>
        <v/>
      </c>
      <c r="E878" s="590"/>
      <c r="F878" s="590"/>
      <c r="G878" s="590"/>
      <c r="H878" s="590"/>
      <c r="I878" s="590"/>
      <c r="J878" s="590"/>
      <c r="K878" s="590"/>
      <c r="L878" s="590"/>
      <c r="M878" s="103"/>
      <c r="N878" s="103"/>
      <c r="O878" s="103"/>
      <c r="P878" s="103"/>
      <c r="Q878" s="103"/>
      <c r="R878" s="103"/>
      <c r="S878" s="103"/>
      <c r="T878" s="103"/>
      <c r="U878" s="103"/>
      <c r="V878" s="103"/>
      <c r="W878" s="103"/>
      <c r="X878" s="103"/>
      <c r="Y878" s="103"/>
      <c r="Z878" s="103"/>
      <c r="AA878" s="103"/>
      <c r="AB878" s="103"/>
      <c r="AC878" s="103"/>
      <c r="AD878" s="103"/>
      <c r="AE878" s="2"/>
      <c r="AH878" s="522">
        <f t="shared" si="265"/>
        <v>0</v>
      </c>
      <c r="AI878" s="522"/>
      <c r="AJ878" s="522">
        <f t="shared" si="266"/>
        <v>0</v>
      </c>
      <c r="AK878" s="522"/>
      <c r="AL878" s="524">
        <f t="shared" si="267"/>
        <v>0</v>
      </c>
      <c r="AM878" s="526"/>
      <c r="AN878" s="522">
        <f t="shared" si="268"/>
        <v>0</v>
      </c>
      <c r="AO878" s="522"/>
      <c r="AP878" s="711"/>
      <c r="AQ878" s="522">
        <f t="shared" si="269"/>
        <v>0</v>
      </c>
      <c r="AR878" s="522"/>
      <c r="AS878" s="522">
        <f t="shared" si="270"/>
        <v>0</v>
      </c>
      <c r="AT878" s="522"/>
      <c r="AU878" s="524">
        <f t="shared" si="271"/>
        <v>0</v>
      </c>
      <c r="AV878" s="526"/>
      <c r="AW878" s="522">
        <f t="shared" si="295"/>
        <v>0</v>
      </c>
      <c r="AX878" s="522"/>
      <c r="AY878" s="711"/>
      <c r="AZ878" s="114">
        <f t="shared" si="273"/>
        <v>0</v>
      </c>
      <c r="BA878" s="113" t="str">
        <f>IF(AZ878=0,"", IF(SUM($AZ$838:AZ878)=1,BB878, IF($AZ$919&gt;SUM($AZ$838:AZ878),_xlfn.CONCAT(", ",BB878), IF($AZ$919=SUM($AZ$838:AZ878),_xlfn.CONCAT(" y ",BB878,".")))))</f>
        <v/>
      </c>
      <c r="BB878" s="119">
        <f t="shared" si="274"/>
        <v>40</v>
      </c>
      <c r="BD878" s="522">
        <f>IF($AH$806=$AJ$806,0,CNGE_2024_M3_Secc1!BE617)</f>
        <v>0</v>
      </c>
      <c r="BE878" s="522"/>
      <c r="BG878" s="522">
        <f>IF($AH$806=$AJ$806,0,CNGE_2024_M3_Secc1!BH617)</f>
        <v>0</v>
      </c>
      <c r="BH878" s="522"/>
      <c r="ET878" s="522">
        <v>40</v>
      </c>
      <c r="EU878" s="522"/>
      <c r="EV878" s="522">
        <f t="shared" si="290"/>
        <v>0</v>
      </c>
      <c r="EW878" s="522"/>
      <c r="EX878" s="522">
        <f t="shared" si="276"/>
        <v>0</v>
      </c>
      <c r="EY878" s="522"/>
      <c r="EZ878" s="522">
        <f t="shared" si="277"/>
        <v>0</v>
      </c>
      <c r="FA878" s="522"/>
      <c r="FB878" s="522">
        <f t="shared" si="278"/>
        <v>0</v>
      </c>
      <c r="FC878" s="522"/>
      <c r="FD878" s="522">
        <f t="shared" si="279"/>
        <v>0</v>
      </c>
      <c r="FE878" s="522"/>
      <c r="FF878" s="522">
        <f t="shared" si="280"/>
        <v>0</v>
      </c>
      <c r="FG878" s="522"/>
      <c r="FH878" s="522">
        <f t="shared" si="281"/>
        <v>0</v>
      </c>
      <c r="FI878" s="522"/>
      <c r="FJ878" s="522">
        <f t="shared" si="282"/>
        <v>0</v>
      </c>
      <c r="FK878" s="522"/>
      <c r="FL878" s="522">
        <f t="shared" si="283"/>
        <v>0</v>
      </c>
      <c r="FM878" s="522"/>
      <c r="FN878" s="522">
        <f t="shared" si="284"/>
        <v>0</v>
      </c>
      <c r="FO878" s="522"/>
      <c r="FP878" s="522">
        <f t="shared" si="291"/>
        <v>0</v>
      </c>
      <c r="FQ878" s="522"/>
      <c r="FR878" s="522">
        <f t="shared" si="292"/>
        <v>0</v>
      </c>
      <c r="FS878" s="522"/>
      <c r="FT878" s="522">
        <f t="shared" si="293"/>
        <v>0</v>
      </c>
      <c r="FU878" s="522"/>
      <c r="FV878" s="522">
        <f t="shared" si="294"/>
        <v>0</v>
      </c>
      <c r="FW878" s="522"/>
      <c r="FX878" s="522">
        <f t="shared" si="287"/>
        <v>0</v>
      </c>
      <c r="FY878" s="522"/>
    </row>
    <row r="879" spans="1:181" ht="15" customHeight="1">
      <c r="A879" s="18"/>
      <c r="B879" s="51"/>
      <c r="C879" s="48" t="s">
        <v>5110</v>
      </c>
      <c r="D879" s="590" t="str">
        <f>IF($BD$836=1,"",IF(CNGE_2024_M3_Secc1!D618="","",CNGE_2024_M3_Secc1!D618))</f>
        <v/>
      </c>
      <c r="E879" s="590"/>
      <c r="F879" s="590"/>
      <c r="G879" s="590"/>
      <c r="H879" s="590"/>
      <c r="I879" s="590"/>
      <c r="J879" s="590"/>
      <c r="K879" s="590"/>
      <c r="L879" s="590"/>
      <c r="M879" s="103"/>
      <c r="N879" s="103"/>
      <c r="O879" s="103"/>
      <c r="P879" s="103"/>
      <c r="Q879" s="103"/>
      <c r="R879" s="103"/>
      <c r="S879" s="103"/>
      <c r="T879" s="103"/>
      <c r="U879" s="103"/>
      <c r="V879" s="103"/>
      <c r="W879" s="103"/>
      <c r="X879" s="103"/>
      <c r="Y879" s="103"/>
      <c r="Z879" s="103"/>
      <c r="AA879" s="103"/>
      <c r="AB879" s="103"/>
      <c r="AC879" s="103"/>
      <c r="AD879" s="103"/>
      <c r="AE879" s="2"/>
      <c r="AH879" s="522">
        <f t="shared" si="265"/>
        <v>0</v>
      </c>
      <c r="AI879" s="522"/>
      <c r="AJ879" s="522">
        <f t="shared" si="266"/>
        <v>0</v>
      </c>
      <c r="AK879" s="522"/>
      <c r="AL879" s="524">
        <f t="shared" si="267"/>
        <v>0</v>
      </c>
      <c r="AM879" s="526"/>
      <c r="AN879" s="522">
        <f t="shared" si="268"/>
        <v>0</v>
      </c>
      <c r="AO879" s="522"/>
      <c r="AP879" s="711"/>
      <c r="AQ879" s="522">
        <f t="shared" si="269"/>
        <v>0</v>
      </c>
      <c r="AR879" s="522"/>
      <c r="AS879" s="522">
        <f t="shared" si="270"/>
        <v>0</v>
      </c>
      <c r="AT879" s="522"/>
      <c r="AU879" s="524">
        <f t="shared" si="271"/>
        <v>0</v>
      </c>
      <c r="AV879" s="526"/>
      <c r="AW879" s="522">
        <f t="shared" si="295"/>
        <v>0</v>
      </c>
      <c r="AX879" s="522"/>
      <c r="AY879" s="711"/>
      <c r="AZ879" s="114">
        <f t="shared" si="273"/>
        <v>0</v>
      </c>
      <c r="BA879" s="113" t="str">
        <f>IF(AZ879=0,"", IF(SUM($AZ$838:AZ879)=1,BB879, IF($AZ$919&gt;SUM($AZ$838:AZ879),_xlfn.CONCAT(", ",BB879), IF($AZ$919=SUM($AZ$838:AZ879),_xlfn.CONCAT(" y ",BB879,".")))))</f>
        <v/>
      </c>
      <c r="BB879" s="119">
        <f t="shared" si="274"/>
        <v>41</v>
      </c>
      <c r="BD879" s="522">
        <f>IF($AH$806=$AJ$806,0,CNGE_2024_M3_Secc1!BE618)</f>
        <v>0</v>
      </c>
      <c r="BE879" s="522"/>
      <c r="BG879" s="522">
        <f>IF($AH$806=$AJ$806,0,CNGE_2024_M3_Secc1!BH618)</f>
        <v>0</v>
      </c>
      <c r="BH879" s="522"/>
      <c r="ET879" s="522">
        <v>41</v>
      </c>
      <c r="EU879" s="522"/>
      <c r="EV879" s="522">
        <f t="shared" si="290"/>
        <v>0</v>
      </c>
      <c r="EW879" s="522"/>
      <c r="EX879" s="522">
        <f t="shared" si="276"/>
        <v>0</v>
      </c>
      <c r="EY879" s="522"/>
      <c r="EZ879" s="522">
        <f t="shared" si="277"/>
        <v>0</v>
      </c>
      <c r="FA879" s="522"/>
      <c r="FB879" s="522">
        <f t="shared" si="278"/>
        <v>0</v>
      </c>
      <c r="FC879" s="522"/>
      <c r="FD879" s="522">
        <f t="shared" si="279"/>
        <v>0</v>
      </c>
      <c r="FE879" s="522"/>
      <c r="FF879" s="522">
        <f t="shared" si="280"/>
        <v>0</v>
      </c>
      <c r="FG879" s="522"/>
      <c r="FH879" s="522">
        <f t="shared" si="281"/>
        <v>0</v>
      </c>
      <c r="FI879" s="522"/>
      <c r="FJ879" s="522">
        <f t="shared" si="282"/>
        <v>0</v>
      </c>
      <c r="FK879" s="522"/>
      <c r="FL879" s="522">
        <f t="shared" si="283"/>
        <v>0</v>
      </c>
      <c r="FM879" s="522"/>
      <c r="FN879" s="522">
        <f t="shared" si="284"/>
        <v>0</v>
      </c>
      <c r="FO879" s="522"/>
      <c r="FP879" s="522">
        <f t="shared" si="291"/>
        <v>0</v>
      </c>
      <c r="FQ879" s="522"/>
      <c r="FR879" s="522">
        <f t="shared" si="292"/>
        <v>0</v>
      </c>
      <c r="FS879" s="522"/>
      <c r="FT879" s="522">
        <f t="shared" si="293"/>
        <v>0</v>
      </c>
      <c r="FU879" s="522"/>
      <c r="FV879" s="522">
        <f t="shared" si="294"/>
        <v>0</v>
      </c>
      <c r="FW879" s="522"/>
      <c r="FX879" s="522">
        <f t="shared" si="287"/>
        <v>0</v>
      </c>
      <c r="FY879" s="522"/>
    </row>
    <row r="880" spans="1:181" ht="15" customHeight="1">
      <c r="A880" s="18"/>
      <c r="B880" s="51"/>
      <c r="C880" s="48" t="s">
        <v>5111</v>
      </c>
      <c r="D880" s="590" t="str">
        <f>IF($BD$836=1,"",IF(CNGE_2024_M3_Secc1!D619="","",CNGE_2024_M3_Secc1!D619))</f>
        <v/>
      </c>
      <c r="E880" s="590"/>
      <c r="F880" s="590"/>
      <c r="G880" s="590"/>
      <c r="H880" s="590"/>
      <c r="I880" s="590"/>
      <c r="J880" s="590"/>
      <c r="K880" s="590"/>
      <c r="L880" s="590"/>
      <c r="M880" s="103"/>
      <c r="N880" s="103"/>
      <c r="O880" s="103"/>
      <c r="P880" s="103"/>
      <c r="Q880" s="103"/>
      <c r="R880" s="103"/>
      <c r="S880" s="103"/>
      <c r="T880" s="103"/>
      <c r="U880" s="103"/>
      <c r="V880" s="103"/>
      <c r="W880" s="103"/>
      <c r="X880" s="103"/>
      <c r="Y880" s="103"/>
      <c r="Z880" s="103"/>
      <c r="AA880" s="103"/>
      <c r="AB880" s="103"/>
      <c r="AC880" s="103"/>
      <c r="AD880" s="103"/>
      <c r="AE880" s="2"/>
      <c r="AH880" s="522">
        <f t="shared" si="265"/>
        <v>0</v>
      </c>
      <c r="AI880" s="522"/>
      <c r="AJ880" s="522">
        <f t="shared" si="266"/>
        <v>0</v>
      </c>
      <c r="AK880" s="522"/>
      <c r="AL880" s="524">
        <f t="shared" si="267"/>
        <v>0</v>
      </c>
      <c r="AM880" s="526"/>
      <c r="AN880" s="522">
        <f t="shared" si="268"/>
        <v>0</v>
      </c>
      <c r="AO880" s="522"/>
      <c r="AP880" s="711"/>
      <c r="AQ880" s="522">
        <f t="shared" si="269"/>
        <v>0</v>
      </c>
      <c r="AR880" s="522"/>
      <c r="AS880" s="522">
        <f t="shared" si="270"/>
        <v>0</v>
      </c>
      <c r="AT880" s="522"/>
      <c r="AU880" s="524">
        <f t="shared" si="271"/>
        <v>0</v>
      </c>
      <c r="AV880" s="526"/>
      <c r="AW880" s="522">
        <f t="shared" si="295"/>
        <v>0</v>
      </c>
      <c r="AX880" s="522"/>
      <c r="AY880" s="711"/>
      <c r="AZ880" s="114">
        <f t="shared" si="273"/>
        <v>0</v>
      </c>
      <c r="BA880" s="113" t="str">
        <f>IF(AZ880=0,"", IF(SUM($AZ$838:AZ880)=1,BB880, IF($AZ$919&gt;SUM($AZ$838:AZ880),_xlfn.CONCAT(", ",BB880), IF($AZ$919=SUM($AZ$838:AZ880),_xlfn.CONCAT(" y ",BB880,".")))))</f>
        <v/>
      </c>
      <c r="BB880" s="119">
        <f t="shared" si="274"/>
        <v>42</v>
      </c>
      <c r="BD880" s="522">
        <f>IF($AH$806=$AJ$806,0,CNGE_2024_M3_Secc1!BE619)</f>
        <v>0</v>
      </c>
      <c r="BE880" s="522"/>
      <c r="BG880" s="522">
        <f>IF($AH$806=$AJ$806,0,CNGE_2024_M3_Secc1!BH619)</f>
        <v>0</v>
      </c>
      <c r="BH880" s="522"/>
      <c r="ET880" s="522">
        <v>42</v>
      </c>
      <c r="EU880" s="522"/>
      <c r="EV880" s="522">
        <f t="shared" si="290"/>
        <v>0</v>
      </c>
      <c r="EW880" s="522"/>
      <c r="EX880" s="522">
        <f t="shared" si="276"/>
        <v>0</v>
      </c>
      <c r="EY880" s="522"/>
      <c r="EZ880" s="522">
        <f t="shared" si="277"/>
        <v>0</v>
      </c>
      <c r="FA880" s="522"/>
      <c r="FB880" s="522">
        <f t="shared" si="278"/>
        <v>0</v>
      </c>
      <c r="FC880" s="522"/>
      <c r="FD880" s="522">
        <f t="shared" si="279"/>
        <v>0</v>
      </c>
      <c r="FE880" s="522"/>
      <c r="FF880" s="522">
        <f t="shared" si="280"/>
        <v>0</v>
      </c>
      <c r="FG880" s="522"/>
      <c r="FH880" s="522">
        <f t="shared" si="281"/>
        <v>0</v>
      </c>
      <c r="FI880" s="522"/>
      <c r="FJ880" s="522">
        <f t="shared" si="282"/>
        <v>0</v>
      </c>
      <c r="FK880" s="522"/>
      <c r="FL880" s="522">
        <f t="shared" si="283"/>
        <v>0</v>
      </c>
      <c r="FM880" s="522"/>
      <c r="FN880" s="522">
        <f t="shared" si="284"/>
        <v>0</v>
      </c>
      <c r="FO880" s="522"/>
      <c r="FP880" s="522">
        <f t="shared" si="291"/>
        <v>0</v>
      </c>
      <c r="FQ880" s="522"/>
      <c r="FR880" s="522">
        <f t="shared" si="292"/>
        <v>0</v>
      </c>
      <c r="FS880" s="522"/>
      <c r="FT880" s="522">
        <f t="shared" si="293"/>
        <v>0</v>
      </c>
      <c r="FU880" s="522"/>
      <c r="FV880" s="522">
        <f t="shared" si="294"/>
        <v>0</v>
      </c>
      <c r="FW880" s="522"/>
      <c r="FX880" s="522">
        <f t="shared" si="287"/>
        <v>0</v>
      </c>
      <c r="FY880" s="522"/>
    </row>
    <row r="881" spans="1:181" ht="15" customHeight="1">
      <c r="A881" s="18"/>
      <c r="B881" s="51"/>
      <c r="C881" s="48" t="s">
        <v>5112</v>
      </c>
      <c r="D881" s="590" t="str">
        <f>IF($BD$836=1,"",IF(CNGE_2024_M3_Secc1!D620="","",CNGE_2024_M3_Secc1!D620))</f>
        <v/>
      </c>
      <c r="E881" s="590"/>
      <c r="F881" s="590"/>
      <c r="G881" s="590"/>
      <c r="H881" s="590"/>
      <c r="I881" s="590"/>
      <c r="J881" s="590"/>
      <c r="K881" s="590"/>
      <c r="L881" s="590"/>
      <c r="M881" s="103"/>
      <c r="N881" s="103"/>
      <c r="O881" s="103"/>
      <c r="P881" s="103"/>
      <c r="Q881" s="103"/>
      <c r="R881" s="103"/>
      <c r="S881" s="103"/>
      <c r="T881" s="103"/>
      <c r="U881" s="103"/>
      <c r="V881" s="103"/>
      <c r="W881" s="103"/>
      <c r="X881" s="103"/>
      <c r="Y881" s="103"/>
      <c r="Z881" s="103"/>
      <c r="AA881" s="103"/>
      <c r="AB881" s="103"/>
      <c r="AC881" s="103"/>
      <c r="AD881" s="103"/>
      <c r="AE881" s="2"/>
      <c r="AH881" s="522">
        <f t="shared" si="265"/>
        <v>0</v>
      </c>
      <c r="AI881" s="522"/>
      <c r="AJ881" s="522">
        <f t="shared" si="266"/>
        <v>0</v>
      </c>
      <c r="AK881" s="522"/>
      <c r="AL881" s="524">
        <f t="shared" si="267"/>
        <v>0</v>
      </c>
      <c r="AM881" s="526"/>
      <c r="AN881" s="522">
        <f t="shared" si="268"/>
        <v>0</v>
      </c>
      <c r="AO881" s="522"/>
      <c r="AP881" s="711"/>
      <c r="AQ881" s="522">
        <f t="shared" si="269"/>
        <v>0</v>
      </c>
      <c r="AR881" s="522"/>
      <c r="AS881" s="522">
        <f t="shared" si="270"/>
        <v>0</v>
      </c>
      <c r="AT881" s="522"/>
      <c r="AU881" s="524">
        <f t="shared" si="271"/>
        <v>0</v>
      </c>
      <c r="AV881" s="526"/>
      <c r="AW881" s="522">
        <f t="shared" si="295"/>
        <v>0</v>
      </c>
      <c r="AX881" s="522"/>
      <c r="AY881" s="711"/>
      <c r="AZ881" s="114">
        <f t="shared" si="273"/>
        <v>0</v>
      </c>
      <c r="BA881" s="113" t="str">
        <f>IF(AZ881=0,"", IF(SUM($AZ$838:AZ881)=1,BB881, IF($AZ$919&gt;SUM($AZ$838:AZ881),_xlfn.CONCAT(", ",BB881), IF($AZ$919=SUM($AZ$838:AZ881),_xlfn.CONCAT(" y ",BB881,".")))))</f>
        <v/>
      </c>
      <c r="BB881" s="119">
        <f t="shared" si="274"/>
        <v>43</v>
      </c>
      <c r="BD881" s="522">
        <f>IF($AH$806=$AJ$806,0,CNGE_2024_M3_Secc1!BE620)</f>
        <v>0</v>
      </c>
      <c r="BE881" s="522"/>
      <c r="BG881" s="522">
        <f>IF($AH$806=$AJ$806,0,CNGE_2024_M3_Secc1!BH620)</f>
        <v>0</v>
      </c>
      <c r="BH881" s="522"/>
      <c r="ET881" s="522">
        <v>43</v>
      </c>
      <c r="EU881" s="522"/>
      <c r="EV881" s="522">
        <f t="shared" si="290"/>
        <v>0</v>
      </c>
      <c r="EW881" s="522"/>
      <c r="EX881" s="522">
        <f t="shared" si="276"/>
        <v>0</v>
      </c>
      <c r="EY881" s="522"/>
      <c r="EZ881" s="522">
        <f t="shared" si="277"/>
        <v>0</v>
      </c>
      <c r="FA881" s="522"/>
      <c r="FB881" s="522">
        <f t="shared" si="278"/>
        <v>0</v>
      </c>
      <c r="FC881" s="522"/>
      <c r="FD881" s="522">
        <f t="shared" si="279"/>
        <v>0</v>
      </c>
      <c r="FE881" s="522"/>
      <c r="FF881" s="522">
        <f t="shared" si="280"/>
        <v>0</v>
      </c>
      <c r="FG881" s="522"/>
      <c r="FH881" s="522">
        <f t="shared" si="281"/>
        <v>0</v>
      </c>
      <c r="FI881" s="522"/>
      <c r="FJ881" s="522">
        <f t="shared" si="282"/>
        <v>0</v>
      </c>
      <c r="FK881" s="522"/>
      <c r="FL881" s="522">
        <f t="shared" si="283"/>
        <v>0</v>
      </c>
      <c r="FM881" s="522"/>
      <c r="FN881" s="522">
        <f t="shared" si="284"/>
        <v>0</v>
      </c>
      <c r="FO881" s="522"/>
      <c r="FP881" s="522">
        <f t="shared" si="291"/>
        <v>0</v>
      </c>
      <c r="FQ881" s="522"/>
      <c r="FR881" s="522">
        <f t="shared" si="292"/>
        <v>0</v>
      </c>
      <c r="FS881" s="522"/>
      <c r="FT881" s="522">
        <f t="shared" si="293"/>
        <v>0</v>
      </c>
      <c r="FU881" s="522"/>
      <c r="FV881" s="522">
        <f t="shared" si="294"/>
        <v>0</v>
      </c>
      <c r="FW881" s="522"/>
      <c r="FX881" s="522">
        <f t="shared" si="287"/>
        <v>0</v>
      </c>
      <c r="FY881" s="522"/>
    </row>
    <row r="882" spans="1:181" ht="15" customHeight="1">
      <c r="A882" s="18"/>
      <c r="B882" s="51"/>
      <c r="C882" s="48" t="s">
        <v>5113</v>
      </c>
      <c r="D882" s="590" t="str">
        <f>IF($BD$836=1,"",IF(CNGE_2024_M3_Secc1!D621="","",CNGE_2024_M3_Secc1!D621))</f>
        <v/>
      </c>
      <c r="E882" s="590"/>
      <c r="F882" s="590"/>
      <c r="G882" s="590"/>
      <c r="H882" s="590"/>
      <c r="I882" s="590"/>
      <c r="J882" s="590"/>
      <c r="K882" s="590"/>
      <c r="L882" s="590"/>
      <c r="M882" s="103"/>
      <c r="N882" s="103"/>
      <c r="O882" s="103"/>
      <c r="P882" s="103"/>
      <c r="Q882" s="103"/>
      <c r="R882" s="103"/>
      <c r="S882" s="103"/>
      <c r="T882" s="103"/>
      <c r="U882" s="103"/>
      <c r="V882" s="103"/>
      <c r="W882" s="103"/>
      <c r="X882" s="103"/>
      <c r="Y882" s="103"/>
      <c r="Z882" s="103"/>
      <c r="AA882" s="103"/>
      <c r="AB882" s="103"/>
      <c r="AC882" s="103"/>
      <c r="AD882" s="103"/>
      <c r="AE882" s="2"/>
      <c r="AH882" s="522">
        <f t="shared" si="265"/>
        <v>0</v>
      </c>
      <c r="AI882" s="522"/>
      <c r="AJ882" s="522">
        <f t="shared" si="266"/>
        <v>0</v>
      </c>
      <c r="AK882" s="522"/>
      <c r="AL882" s="524">
        <f t="shared" si="267"/>
        <v>0</v>
      </c>
      <c r="AM882" s="526"/>
      <c r="AN882" s="522">
        <f t="shared" si="268"/>
        <v>0</v>
      </c>
      <c r="AO882" s="522"/>
      <c r="AP882" s="711"/>
      <c r="AQ882" s="522">
        <f t="shared" si="269"/>
        <v>0</v>
      </c>
      <c r="AR882" s="522"/>
      <c r="AS882" s="522">
        <f t="shared" si="270"/>
        <v>0</v>
      </c>
      <c r="AT882" s="522"/>
      <c r="AU882" s="524">
        <f t="shared" si="271"/>
        <v>0</v>
      </c>
      <c r="AV882" s="526"/>
      <c r="AW882" s="522">
        <f t="shared" si="295"/>
        <v>0</v>
      </c>
      <c r="AX882" s="522"/>
      <c r="AY882" s="711"/>
      <c r="AZ882" s="114">
        <f t="shared" si="273"/>
        <v>0</v>
      </c>
      <c r="BA882" s="113" t="str">
        <f>IF(AZ882=0,"", IF(SUM($AZ$838:AZ882)=1,BB882, IF($AZ$919&gt;SUM($AZ$838:AZ882),_xlfn.CONCAT(", ",BB882), IF($AZ$919=SUM($AZ$838:AZ882),_xlfn.CONCAT(" y ",BB882,".")))))</f>
        <v/>
      </c>
      <c r="BB882" s="119">
        <f t="shared" si="274"/>
        <v>44</v>
      </c>
      <c r="BD882" s="522">
        <f>IF($AH$806=$AJ$806,0,CNGE_2024_M3_Secc1!BE621)</f>
        <v>0</v>
      </c>
      <c r="BE882" s="522"/>
      <c r="BG882" s="522">
        <f>IF($AH$806=$AJ$806,0,CNGE_2024_M3_Secc1!BH621)</f>
        <v>0</v>
      </c>
      <c r="BH882" s="522"/>
      <c r="ET882" s="522">
        <v>44</v>
      </c>
      <c r="EU882" s="522"/>
      <c r="EV882" s="522">
        <f t="shared" si="290"/>
        <v>0</v>
      </c>
      <c r="EW882" s="522"/>
      <c r="EX882" s="522">
        <f t="shared" si="276"/>
        <v>0</v>
      </c>
      <c r="EY882" s="522"/>
      <c r="EZ882" s="522">
        <f t="shared" si="277"/>
        <v>0</v>
      </c>
      <c r="FA882" s="522"/>
      <c r="FB882" s="522">
        <f t="shared" si="278"/>
        <v>0</v>
      </c>
      <c r="FC882" s="522"/>
      <c r="FD882" s="522">
        <f t="shared" si="279"/>
        <v>0</v>
      </c>
      <c r="FE882" s="522"/>
      <c r="FF882" s="522">
        <f t="shared" si="280"/>
        <v>0</v>
      </c>
      <c r="FG882" s="522"/>
      <c r="FH882" s="522">
        <f t="shared" si="281"/>
        <v>0</v>
      </c>
      <c r="FI882" s="522"/>
      <c r="FJ882" s="522">
        <f t="shared" si="282"/>
        <v>0</v>
      </c>
      <c r="FK882" s="522"/>
      <c r="FL882" s="522">
        <f t="shared" si="283"/>
        <v>0</v>
      </c>
      <c r="FM882" s="522"/>
      <c r="FN882" s="522">
        <f t="shared" si="284"/>
        <v>0</v>
      </c>
      <c r="FO882" s="522"/>
      <c r="FP882" s="522">
        <f t="shared" si="291"/>
        <v>0</v>
      </c>
      <c r="FQ882" s="522"/>
      <c r="FR882" s="522">
        <f t="shared" si="292"/>
        <v>0</v>
      </c>
      <c r="FS882" s="522"/>
      <c r="FT882" s="522">
        <f t="shared" si="293"/>
        <v>0</v>
      </c>
      <c r="FU882" s="522"/>
      <c r="FV882" s="522">
        <f t="shared" si="294"/>
        <v>0</v>
      </c>
      <c r="FW882" s="522"/>
      <c r="FX882" s="522">
        <f t="shared" si="287"/>
        <v>0</v>
      </c>
      <c r="FY882" s="522"/>
    </row>
    <row r="883" spans="1:181" ht="15" customHeight="1">
      <c r="A883" s="18"/>
      <c r="B883" s="51"/>
      <c r="C883" s="48" t="s">
        <v>5114</v>
      </c>
      <c r="D883" s="590" t="str">
        <f>IF($BD$836=1,"",IF(CNGE_2024_M3_Secc1!D622="","",CNGE_2024_M3_Secc1!D622))</f>
        <v/>
      </c>
      <c r="E883" s="590"/>
      <c r="F883" s="590"/>
      <c r="G883" s="590"/>
      <c r="H883" s="590"/>
      <c r="I883" s="590"/>
      <c r="J883" s="590"/>
      <c r="K883" s="590"/>
      <c r="L883" s="590"/>
      <c r="M883" s="103"/>
      <c r="N883" s="103"/>
      <c r="O883" s="103"/>
      <c r="P883" s="103"/>
      <c r="Q883" s="103"/>
      <c r="R883" s="103"/>
      <c r="S883" s="103"/>
      <c r="T883" s="103"/>
      <c r="U883" s="103"/>
      <c r="V883" s="103"/>
      <c r="W883" s="103"/>
      <c r="X883" s="103"/>
      <c r="Y883" s="103"/>
      <c r="Z883" s="103"/>
      <c r="AA883" s="103"/>
      <c r="AB883" s="103"/>
      <c r="AC883" s="103"/>
      <c r="AD883" s="103"/>
      <c r="AE883" s="2"/>
      <c r="AH883" s="522">
        <f t="shared" si="265"/>
        <v>0</v>
      </c>
      <c r="AI883" s="522"/>
      <c r="AJ883" s="522">
        <f t="shared" si="266"/>
        <v>0</v>
      </c>
      <c r="AK883" s="522"/>
      <c r="AL883" s="524">
        <f t="shared" si="267"/>
        <v>0</v>
      </c>
      <c r="AM883" s="526"/>
      <c r="AN883" s="522">
        <f t="shared" si="268"/>
        <v>0</v>
      </c>
      <c r="AO883" s="522"/>
      <c r="AP883" s="711"/>
      <c r="AQ883" s="522">
        <f t="shared" si="269"/>
        <v>0</v>
      </c>
      <c r="AR883" s="522"/>
      <c r="AS883" s="522">
        <f t="shared" si="270"/>
        <v>0</v>
      </c>
      <c r="AT883" s="522"/>
      <c r="AU883" s="524">
        <f t="shared" si="271"/>
        <v>0</v>
      </c>
      <c r="AV883" s="526"/>
      <c r="AW883" s="522">
        <f t="shared" si="295"/>
        <v>0</v>
      </c>
      <c r="AX883" s="522"/>
      <c r="AY883" s="711"/>
      <c r="AZ883" s="114">
        <f t="shared" si="273"/>
        <v>0</v>
      </c>
      <c r="BA883" s="113" t="str">
        <f>IF(AZ883=0,"", IF(SUM($AZ$838:AZ883)=1,BB883, IF($AZ$919&gt;SUM($AZ$838:AZ883),_xlfn.CONCAT(", ",BB883), IF($AZ$919=SUM($AZ$838:AZ883),_xlfn.CONCAT(" y ",BB883,".")))))</f>
        <v/>
      </c>
      <c r="BB883" s="119">
        <f t="shared" si="274"/>
        <v>45</v>
      </c>
      <c r="BD883" s="522">
        <f>IF($AH$806=$AJ$806,0,CNGE_2024_M3_Secc1!BE622)</f>
        <v>0</v>
      </c>
      <c r="BE883" s="522"/>
      <c r="BG883" s="522">
        <f>IF($AH$806=$AJ$806,0,CNGE_2024_M3_Secc1!BH622)</f>
        <v>0</v>
      </c>
      <c r="BH883" s="522"/>
      <c r="ET883" s="522">
        <v>45</v>
      </c>
      <c r="EU883" s="522"/>
      <c r="EV883" s="522">
        <f t="shared" si="290"/>
        <v>0</v>
      </c>
      <c r="EW883" s="522"/>
      <c r="EX883" s="522">
        <f t="shared" si="276"/>
        <v>0</v>
      </c>
      <c r="EY883" s="522"/>
      <c r="EZ883" s="522">
        <f t="shared" si="277"/>
        <v>0</v>
      </c>
      <c r="FA883" s="522"/>
      <c r="FB883" s="522">
        <f t="shared" si="278"/>
        <v>0</v>
      </c>
      <c r="FC883" s="522"/>
      <c r="FD883" s="522">
        <f t="shared" si="279"/>
        <v>0</v>
      </c>
      <c r="FE883" s="522"/>
      <c r="FF883" s="522">
        <f t="shared" si="280"/>
        <v>0</v>
      </c>
      <c r="FG883" s="522"/>
      <c r="FH883" s="522">
        <f t="shared" si="281"/>
        <v>0</v>
      </c>
      <c r="FI883" s="522"/>
      <c r="FJ883" s="522">
        <f t="shared" si="282"/>
        <v>0</v>
      </c>
      <c r="FK883" s="522"/>
      <c r="FL883" s="522">
        <f t="shared" si="283"/>
        <v>0</v>
      </c>
      <c r="FM883" s="522"/>
      <c r="FN883" s="522">
        <f t="shared" si="284"/>
        <v>0</v>
      </c>
      <c r="FO883" s="522"/>
      <c r="FP883" s="522">
        <f t="shared" si="291"/>
        <v>0</v>
      </c>
      <c r="FQ883" s="522"/>
      <c r="FR883" s="522">
        <f t="shared" si="292"/>
        <v>0</v>
      </c>
      <c r="FS883" s="522"/>
      <c r="FT883" s="522">
        <f t="shared" si="293"/>
        <v>0</v>
      </c>
      <c r="FU883" s="522"/>
      <c r="FV883" s="522">
        <f t="shared" si="294"/>
        <v>0</v>
      </c>
      <c r="FW883" s="522"/>
      <c r="FX883" s="522">
        <f t="shared" si="287"/>
        <v>0</v>
      </c>
      <c r="FY883" s="522"/>
    </row>
    <row r="884" spans="1:181" ht="15" customHeight="1">
      <c r="A884" s="18"/>
      <c r="B884" s="51"/>
      <c r="C884" s="48" t="s">
        <v>5378</v>
      </c>
      <c r="D884" s="590" t="str">
        <f>IF($BD$836=1,"",IF(CNGE_2024_M3_Secc1!D623="","",CNGE_2024_M3_Secc1!D623))</f>
        <v/>
      </c>
      <c r="E884" s="590"/>
      <c r="F884" s="590"/>
      <c r="G884" s="590"/>
      <c r="H884" s="590"/>
      <c r="I884" s="590"/>
      <c r="J884" s="590"/>
      <c r="K884" s="590"/>
      <c r="L884" s="590"/>
      <c r="M884" s="103"/>
      <c r="N884" s="103"/>
      <c r="O884" s="103"/>
      <c r="P884" s="103"/>
      <c r="Q884" s="103"/>
      <c r="R884" s="103"/>
      <c r="S884" s="103"/>
      <c r="T884" s="103"/>
      <c r="U884" s="103"/>
      <c r="V884" s="103"/>
      <c r="W884" s="103"/>
      <c r="X884" s="103"/>
      <c r="Y884" s="103"/>
      <c r="Z884" s="103"/>
      <c r="AA884" s="103"/>
      <c r="AB884" s="103"/>
      <c r="AC884" s="103"/>
      <c r="AD884" s="103"/>
      <c r="AE884" s="2"/>
      <c r="AH884" s="522">
        <f t="shared" si="265"/>
        <v>0</v>
      </c>
      <c r="AI884" s="522"/>
      <c r="AJ884" s="522">
        <f t="shared" si="266"/>
        <v>0</v>
      </c>
      <c r="AK884" s="522"/>
      <c r="AL884" s="524">
        <f t="shared" si="267"/>
        <v>0</v>
      </c>
      <c r="AM884" s="526"/>
      <c r="AN884" s="522">
        <f t="shared" si="268"/>
        <v>0</v>
      </c>
      <c r="AO884" s="522"/>
      <c r="AP884" s="711"/>
      <c r="AQ884" s="522">
        <f t="shared" si="269"/>
        <v>0</v>
      </c>
      <c r="AR884" s="522"/>
      <c r="AS884" s="522">
        <f t="shared" si="270"/>
        <v>0</v>
      </c>
      <c r="AT884" s="522"/>
      <c r="AU884" s="524">
        <f t="shared" si="271"/>
        <v>0</v>
      </c>
      <c r="AV884" s="526"/>
      <c r="AW884" s="522">
        <f t="shared" si="295"/>
        <v>0</v>
      </c>
      <c r="AX884" s="522"/>
      <c r="AY884" s="711"/>
      <c r="AZ884" s="114">
        <f t="shared" si="273"/>
        <v>0</v>
      </c>
      <c r="BA884" s="113" t="str">
        <f>IF(AZ884=0,"", IF(SUM($AZ$838:AZ884)=1,BB884, IF($AZ$919&gt;SUM($AZ$838:AZ884),_xlfn.CONCAT(", ",BB884), IF($AZ$919=SUM($AZ$838:AZ884),_xlfn.CONCAT(" y ",BB884,".")))))</f>
        <v/>
      </c>
      <c r="BB884" s="119">
        <f t="shared" si="274"/>
        <v>46</v>
      </c>
      <c r="BD884" s="522">
        <f>IF($AH$806=$AJ$806,0,CNGE_2024_M3_Secc1!BE623)</f>
        <v>0</v>
      </c>
      <c r="BE884" s="522"/>
      <c r="BG884" s="522">
        <f>IF($AH$806=$AJ$806,0,CNGE_2024_M3_Secc1!BH623)</f>
        <v>0</v>
      </c>
      <c r="BH884" s="522"/>
      <c r="ET884" s="522">
        <v>46</v>
      </c>
      <c r="EU884" s="522"/>
      <c r="EV884" s="522">
        <f t="shared" si="290"/>
        <v>0</v>
      </c>
      <c r="EW884" s="522"/>
      <c r="EX884" s="522">
        <f t="shared" si="276"/>
        <v>0</v>
      </c>
      <c r="EY884" s="522"/>
      <c r="EZ884" s="522">
        <f t="shared" si="277"/>
        <v>0</v>
      </c>
      <c r="FA884" s="522"/>
      <c r="FB884" s="522">
        <f t="shared" si="278"/>
        <v>0</v>
      </c>
      <c r="FC884" s="522"/>
      <c r="FD884" s="522">
        <f t="shared" si="279"/>
        <v>0</v>
      </c>
      <c r="FE884" s="522"/>
      <c r="FF884" s="522">
        <f t="shared" si="280"/>
        <v>0</v>
      </c>
      <c r="FG884" s="522"/>
      <c r="FH884" s="522">
        <f t="shared" si="281"/>
        <v>0</v>
      </c>
      <c r="FI884" s="522"/>
      <c r="FJ884" s="522">
        <f t="shared" si="282"/>
        <v>0</v>
      </c>
      <c r="FK884" s="522"/>
      <c r="FL884" s="522">
        <f t="shared" si="283"/>
        <v>0</v>
      </c>
      <c r="FM884" s="522"/>
      <c r="FN884" s="522">
        <f t="shared" si="284"/>
        <v>0</v>
      </c>
      <c r="FO884" s="522"/>
      <c r="FP884" s="522">
        <f t="shared" si="291"/>
        <v>0</v>
      </c>
      <c r="FQ884" s="522"/>
      <c r="FR884" s="522">
        <f t="shared" si="292"/>
        <v>0</v>
      </c>
      <c r="FS884" s="522"/>
      <c r="FT884" s="522">
        <f t="shared" si="293"/>
        <v>0</v>
      </c>
      <c r="FU884" s="522"/>
      <c r="FV884" s="522">
        <f t="shared" si="294"/>
        <v>0</v>
      </c>
      <c r="FW884" s="522"/>
      <c r="FX884" s="522">
        <f t="shared" si="287"/>
        <v>0</v>
      </c>
      <c r="FY884" s="522"/>
    </row>
    <row r="885" spans="1:181" ht="15" customHeight="1">
      <c r="A885" s="18"/>
      <c r="B885" s="51"/>
      <c r="C885" s="48" t="s">
        <v>5379</v>
      </c>
      <c r="D885" s="590" t="str">
        <f>IF($BD$836=1,"",IF(CNGE_2024_M3_Secc1!D624="","",CNGE_2024_M3_Secc1!D624))</f>
        <v/>
      </c>
      <c r="E885" s="590"/>
      <c r="F885" s="590"/>
      <c r="G885" s="590"/>
      <c r="H885" s="590"/>
      <c r="I885" s="590"/>
      <c r="J885" s="590"/>
      <c r="K885" s="590"/>
      <c r="L885" s="590"/>
      <c r="M885" s="103"/>
      <c r="N885" s="103"/>
      <c r="O885" s="103"/>
      <c r="P885" s="103"/>
      <c r="Q885" s="103"/>
      <c r="R885" s="103"/>
      <c r="S885" s="103"/>
      <c r="T885" s="103"/>
      <c r="U885" s="103"/>
      <c r="V885" s="103"/>
      <c r="W885" s="103"/>
      <c r="X885" s="103"/>
      <c r="Y885" s="103"/>
      <c r="Z885" s="103"/>
      <c r="AA885" s="103"/>
      <c r="AB885" s="103"/>
      <c r="AC885" s="103"/>
      <c r="AD885" s="103"/>
      <c r="AE885" s="2"/>
      <c r="AH885" s="522">
        <f t="shared" si="265"/>
        <v>0</v>
      </c>
      <c r="AI885" s="522"/>
      <c r="AJ885" s="522">
        <f t="shared" si="266"/>
        <v>0</v>
      </c>
      <c r="AK885" s="522"/>
      <c r="AL885" s="524">
        <f t="shared" si="267"/>
        <v>0</v>
      </c>
      <c r="AM885" s="526"/>
      <c r="AN885" s="522">
        <f t="shared" si="268"/>
        <v>0</v>
      </c>
      <c r="AO885" s="522"/>
      <c r="AP885" s="711"/>
      <c r="AQ885" s="522">
        <f t="shared" si="269"/>
        <v>0</v>
      </c>
      <c r="AR885" s="522"/>
      <c r="AS885" s="522">
        <f t="shared" si="270"/>
        <v>0</v>
      </c>
      <c r="AT885" s="522"/>
      <c r="AU885" s="524">
        <f t="shared" si="271"/>
        <v>0</v>
      </c>
      <c r="AV885" s="526"/>
      <c r="AW885" s="522">
        <f t="shared" si="295"/>
        <v>0</v>
      </c>
      <c r="AX885" s="522"/>
      <c r="AY885" s="711"/>
      <c r="AZ885" s="114">
        <f t="shared" si="273"/>
        <v>0</v>
      </c>
      <c r="BA885" s="113" t="str">
        <f>IF(AZ885=0,"", IF(SUM($AZ$838:AZ885)=1,BB885, IF($AZ$919&gt;SUM($AZ$838:AZ885),_xlfn.CONCAT(", ",BB885), IF($AZ$919=SUM($AZ$838:AZ885),_xlfn.CONCAT(" y ",BB885,".")))))</f>
        <v/>
      </c>
      <c r="BB885" s="119">
        <f t="shared" si="274"/>
        <v>47</v>
      </c>
      <c r="BD885" s="522">
        <f>IF($AH$806=$AJ$806,0,CNGE_2024_M3_Secc1!BE624)</f>
        <v>0</v>
      </c>
      <c r="BE885" s="522"/>
      <c r="BG885" s="522">
        <f>IF($AH$806=$AJ$806,0,CNGE_2024_M3_Secc1!BH624)</f>
        <v>0</v>
      </c>
      <c r="BH885" s="522"/>
      <c r="ET885" s="522">
        <v>47</v>
      </c>
      <c r="EU885" s="522"/>
      <c r="EV885" s="522">
        <f t="shared" si="290"/>
        <v>0</v>
      </c>
      <c r="EW885" s="522"/>
      <c r="EX885" s="522">
        <f t="shared" si="276"/>
        <v>0</v>
      </c>
      <c r="EY885" s="522"/>
      <c r="EZ885" s="522">
        <f t="shared" si="277"/>
        <v>0</v>
      </c>
      <c r="FA885" s="522"/>
      <c r="FB885" s="522">
        <f t="shared" si="278"/>
        <v>0</v>
      </c>
      <c r="FC885" s="522"/>
      <c r="FD885" s="522">
        <f t="shared" si="279"/>
        <v>0</v>
      </c>
      <c r="FE885" s="522"/>
      <c r="FF885" s="522">
        <f t="shared" si="280"/>
        <v>0</v>
      </c>
      <c r="FG885" s="522"/>
      <c r="FH885" s="522">
        <f t="shared" si="281"/>
        <v>0</v>
      </c>
      <c r="FI885" s="522"/>
      <c r="FJ885" s="522">
        <f t="shared" si="282"/>
        <v>0</v>
      </c>
      <c r="FK885" s="522"/>
      <c r="FL885" s="522">
        <f t="shared" si="283"/>
        <v>0</v>
      </c>
      <c r="FM885" s="522"/>
      <c r="FN885" s="522">
        <f t="shared" si="284"/>
        <v>0</v>
      </c>
      <c r="FO885" s="522"/>
      <c r="FP885" s="522">
        <f t="shared" si="291"/>
        <v>0</v>
      </c>
      <c r="FQ885" s="522"/>
      <c r="FR885" s="522">
        <f t="shared" si="292"/>
        <v>0</v>
      </c>
      <c r="FS885" s="522"/>
      <c r="FT885" s="522">
        <f t="shared" si="293"/>
        <v>0</v>
      </c>
      <c r="FU885" s="522"/>
      <c r="FV885" s="522">
        <f t="shared" si="294"/>
        <v>0</v>
      </c>
      <c r="FW885" s="522"/>
      <c r="FX885" s="522">
        <f t="shared" si="287"/>
        <v>0</v>
      </c>
      <c r="FY885" s="522"/>
    </row>
    <row r="886" spans="1:181" ht="15" customHeight="1">
      <c r="A886" s="18"/>
      <c r="B886" s="51"/>
      <c r="C886" s="48" t="s">
        <v>5380</v>
      </c>
      <c r="D886" s="590" t="str">
        <f>IF($BD$836=1,"",IF(CNGE_2024_M3_Secc1!D625="","",CNGE_2024_M3_Secc1!D625))</f>
        <v/>
      </c>
      <c r="E886" s="590"/>
      <c r="F886" s="590"/>
      <c r="G886" s="590"/>
      <c r="H886" s="590"/>
      <c r="I886" s="590"/>
      <c r="J886" s="590"/>
      <c r="K886" s="590"/>
      <c r="L886" s="590"/>
      <c r="M886" s="103"/>
      <c r="N886" s="103"/>
      <c r="O886" s="103"/>
      <c r="P886" s="103"/>
      <c r="Q886" s="103"/>
      <c r="R886" s="103"/>
      <c r="S886" s="103"/>
      <c r="T886" s="103"/>
      <c r="U886" s="103"/>
      <c r="V886" s="103"/>
      <c r="W886" s="103"/>
      <c r="X886" s="103"/>
      <c r="Y886" s="103"/>
      <c r="Z886" s="103"/>
      <c r="AA886" s="103"/>
      <c r="AB886" s="103"/>
      <c r="AC886" s="103"/>
      <c r="AD886" s="103"/>
      <c r="AE886" s="2"/>
      <c r="AH886" s="522">
        <f t="shared" si="265"/>
        <v>0</v>
      </c>
      <c r="AI886" s="522"/>
      <c r="AJ886" s="522">
        <f t="shared" si="266"/>
        <v>0</v>
      </c>
      <c r="AK886" s="522"/>
      <c r="AL886" s="524">
        <f t="shared" si="267"/>
        <v>0</v>
      </c>
      <c r="AM886" s="526"/>
      <c r="AN886" s="522">
        <f t="shared" si="268"/>
        <v>0</v>
      </c>
      <c r="AO886" s="522"/>
      <c r="AP886" s="711"/>
      <c r="AQ886" s="522">
        <f t="shared" si="269"/>
        <v>0</v>
      </c>
      <c r="AR886" s="522"/>
      <c r="AS886" s="522">
        <f t="shared" si="270"/>
        <v>0</v>
      </c>
      <c r="AT886" s="522"/>
      <c r="AU886" s="524">
        <f t="shared" si="271"/>
        <v>0</v>
      </c>
      <c r="AV886" s="526"/>
      <c r="AW886" s="522">
        <f t="shared" si="295"/>
        <v>0</v>
      </c>
      <c r="AX886" s="522"/>
      <c r="AY886" s="711"/>
      <c r="AZ886" s="114">
        <f t="shared" si="273"/>
        <v>0</v>
      </c>
      <c r="BA886" s="113" t="str">
        <f>IF(AZ886=0,"", IF(SUM($AZ$838:AZ886)=1,BB886, IF($AZ$919&gt;SUM($AZ$838:AZ886),_xlfn.CONCAT(", ",BB886), IF($AZ$919=SUM($AZ$838:AZ886),_xlfn.CONCAT(" y ",BB886,".")))))</f>
        <v/>
      </c>
      <c r="BB886" s="119">
        <f t="shared" si="274"/>
        <v>48</v>
      </c>
      <c r="BD886" s="522">
        <f>IF($AH$806=$AJ$806,0,CNGE_2024_M3_Secc1!BE625)</f>
        <v>0</v>
      </c>
      <c r="BE886" s="522"/>
      <c r="BG886" s="522">
        <f>IF($AH$806=$AJ$806,0,CNGE_2024_M3_Secc1!BH625)</f>
        <v>0</v>
      </c>
      <c r="BH886" s="522"/>
      <c r="ET886" s="522">
        <v>48</v>
      </c>
      <c r="EU886" s="522"/>
      <c r="EV886" s="522">
        <f t="shared" si="290"/>
        <v>0</v>
      </c>
      <c r="EW886" s="522"/>
      <c r="EX886" s="522">
        <f t="shared" si="276"/>
        <v>0</v>
      </c>
      <c r="EY886" s="522"/>
      <c r="EZ886" s="522">
        <f t="shared" si="277"/>
        <v>0</v>
      </c>
      <c r="FA886" s="522"/>
      <c r="FB886" s="522">
        <f t="shared" si="278"/>
        <v>0</v>
      </c>
      <c r="FC886" s="522"/>
      <c r="FD886" s="522">
        <f t="shared" si="279"/>
        <v>0</v>
      </c>
      <c r="FE886" s="522"/>
      <c r="FF886" s="522">
        <f t="shared" si="280"/>
        <v>0</v>
      </c>
      <c r="FG886" s="522"/>
      <c r="FH886" s="522">
        <f t="shared" si="281"/>
        <v>0</v>
      </c>
      <c r="FI886" s="522"/>
      <c r="FJ886" s="522">
        <f t="shared" si="282"/>
        <v>0</v>
      </c>
      <c r="FK886" s="522"/>
      <c r="FL886" s="522">
        <f t="shared" si="283"/>
        <v>0</v>
      </c>
      <c r="FM886" s="522"/>
      <c r="FN886" s="522">
        <f t="shared" si="284"/>
        <v>0</v>
      </c>
      <c r="FO886" s="522"/>
      <c r="FP886" s="522">
        <f t="shared" si="291"/>
        <v>0</v>
      </c>
      <c r="FQ886" s="522"/>
      <c r="FR886" s="522">
        <f t="shared" si="292"/>
        <v>0</v>
      </c>
      <c r="FS886" s="522"/>
      <c r="FT886" s="522">
        <f t="shared" si="293"/>
        <v>0</v>
      </c>
      <c r="FU886" s="522"/>
      <c r="FV886" s="522">
        <f t="shared" si="294"/>
        <v>0</v>
      </c>
      <c r="FW886" s="522"/>
      <c r="FX886" s="522">
        <f t="shared" si="287"/>
        <v>0</v>
      </c>
      <c r="FY886" s="522"/>
    </row>
    <row r="887" spans="1:181" ht="15" customHeight="1">
      <c r="A887" s="18"/>
      <c r="B887" s="51"/>
      <c r="C887" s="48" t="s">
        <v>5381</v>
      </c>
      <c r="D887" s="590" t="str">
        <f>IF($BD$836=1,"",IF(CNGE_2024_M3_Secc1!D626="","",CNGE_2024_M3_Secc1!D626))</f>
        <v/>
      </c>
      <c r="E887" s="590"/>
      <c r="F887" s="590"/>
      <c r="G887" s="590"/>
      <c r="H887" s="590"/>
      <c r="I887" s="590"/>
      <c r="J887" s="590"/>
      <c r="K887" s="590"/>
      <c r="L887" s="590"/>
      <c r="M887" s="103"/>
      <c r="N887" s="103"/>
      <c r="O887" s="103"/>
      <c r="P887" s="103"/>
      <c r="Q887" s="103"/>
      <c r="R887" s="103"/>
      <c r="S887" s="103"/>
      <c r="T887" s="103"/>
      <c r="U887" s="103"/>
      <c r="V887" s="103"/>
      <c r="W887" s="103"/>
      <c r="X887" s="103"/>
      <c r="Y887" s="103"/>
      <c r="Z887" s="103"/>
      <c r="AA887" s="103"/>
      <c r="AB887" s="103"/>
      <c r="AC887" s="103"/>
      <c r="AD887" s="103"/>
      <c r="AE887" s="2"/>
      <c r="AH887" s="522">
        <f t="shared" si="265"/>
        <v>0</v>
      </c>
      <c r="AI887" s="522"/>
      <c r="AJ887" s="522">
        <f t="shared" si="266"/>
        <v>0</v>
      </c>
      <c r="AK887" s="522"/>
      <c r="AL887" s="524">
        <f t="shared" si="267"/>
        <v>0</v>
      </c>
      <c r="AM887" s="526"/>
      <c r="AN887" s="522">
        <f t="shared" si="268"/>
        <v>0</v>
      </c>
      <c r="AO887" s="522"/>
      <c r="AP887" s="711"/>
      <c r="AQ887" s="522">
        <f t="shared" si="269"/>
        <v>0</v>
      </c>
      <c r="AR887" s="522"/>
      <c r="AS887" s="522">
        <f t="shared" si="270"/>
        <v>0</v>
      </c>
      <c r="AT887" s="522"/>
      <c r="AU887" s="524">
        <f t="shared" si="271"/>
        <v>0</v>
      </c>
      <c r="AV887" s="526"/>
      <c r="AW887" s="522">
        <f t="shared" si="295"/>
        <v>0</v>
      </c>
      <c r="AX887" s="522"/>
      <c r="AY887" s="711"/>
      <c r="AZ887" s="114">
        <f t="shared" si="273"/>
        <v>0</v>
      </c>
      <c r="BA887" s="113" t="str">
        <f>IF(AZ887=0,"", IF(SUM($AZ$838:AZ887)=1,BB887, IF($AZ$919&gt;SUM($AZ$838:AZ887),_xlfn.CONCAT(", ",BB887), IF($AZ$919=SUM($AZ$838:AZ887),_xlfn.CONCAT(" y ",BB887,".")))))</f>
        <v/>
      </c>
      <c r="BB887" s="119">
        <f t="shared" si="274"/>
        <v>49</v>
      </c>
      <c r="BD887" s="522">
        <f>IF($AH$806=$AJ$806,0,CNGE_2024_M3_Secc1!BE626)</f>
        <v>0</v>
      </c>
      <c r="BE887" s="522"/>
      <c r="BG887" s="522">
        <f>IF($AH$806=$AJ$806,0,CNGE_2024_M3_Secc1!BH626)</f>
        <v>0</v>
      </c>
      <c r="BH887" s="522"/>
      <c r="ET887" s="522">
        <v>49</v>
      </c>
      <c r="EU887" s="522"/>
      <c r="EV887" s="522">
        <f t="shared" si="290"/>
        <v>0</v>
      </c>
      <c r="EW887" s="522"/>
      <c r="EX887" s="522">
        <f t="shared" si="276"/>
        <v>0</v>
      </c>
      <c r="EY887" s="522"/>
      <c r="EZ887" s="522">
        <f t="shared" si="277"/>
        <v>0</v>
      </c>
      <c r="FA887" s="522"/>
      <c r="FB887" s="522">
        <f t="shared" si="278"/>
        <v>0</v>
      </c>
      <c r="FC887" s="522"/>
      <c r="FD887" s="522">
        <f t="shared" si="279"/>
        <v>0</v>
      </c>
      <c r="FE887" s="522"/>
      <c r="FF887" s="522">
        <f t="shared" si="280"/>
        <v>0</v>
      </c>
      <c r="FG887" s="522"/>
      <c r="FH887" s="522">
        <f t="shared" si="281"/>
        <v>0</v>
      </c>
      <c r="FI887" s="522"/>
      <c r="FJ887" s="522">
        <f t="shared" si="282"/>
        <v>0</v>
      </c>
      <c r="FK887" s="522"/>
      <c r="FL887" s="522">
        <f t="shared" si="283"/>
        <v>0</v>
      </c>
      <c r="FM887" s="522"/>
      <c r="FN887" s="522">
        <f t="shared" si="284"/>
        <v>0</v>
      </c>
      <c r="FO887" s="522"/>
      <c r="FP887" s="522">
        <f t="shared" si="291"/>
        <v>0</v>
      </c>
      <c r="FQ887" s="522"/>
      <c r="FR887" s="522">
        <f t="shared" si="292"/>
        <v>0</v>
      </c>
      <c r="FS887" s="522"/>
      <c r="FT887" s="522">
        <f t="shared" si="293"/>
        <v>0</v>
      </c>
      <c r="FU887" s="522"/>
      <c r="FV887" s="522">
        <f t="shared" si="294"/>
        <v>0</v>
      </c>
      <c r="FW887" s="522"/>
      <c r="FX887" s="522">
        <f t="shared" si="287"/>
        <v>0</v>
      </c>
      <c r="FY887" s="522"/>
    </row>
    <row r="888" spans="1:181" ht="15" customHeight="1">
      <c r="A888" s="18"/>
      <c r="B888" s="51"/>
      <c r="C888" s="48" t="s">
        <v>5382</v>
      </c>
      <c r="D888" s="590" t="str">
        <f>IF($BD$836=1,"",IF(CNGE_2024_M3_Secc1!D627="","",CNGE_2024_M3_Secc1!D627))</f>
        <v/>
      </c>
      <c r="E888" s="590"/>
      <c r="F888" s="590"/>
      <c r="G888" s="590"/>
      <c r="H888" s="590"/>
      <c r="I888" s="590"/>
      <c r="J888" s="590"/>
      <c r="K888" s="590"/>
      <c r="L888" s="590"/>
      <c r="M888" s="103"/>
      <c r="N888" s="103"/>
      <c r="O888" s="103"/>
      <c r="P888" s="103"/>
      <c r="Q888" s="103"/>
      <c r="R888" s="103"/>
      <c r="S888" s="103"/>
      <c r="T888" s="103"/>
      <c r="U888" s="103"/>
      <c r="V888" s="103"/>
      <c r="W888" s="103"/>
      <c r="X888" s="103"/>
      <c r="Y888" s="103"/>
      <c r="Z888" s="103"/>
      <c r="AA888" s="103"/>
      <c r="AB888" s="103"/>
      <c r="AC888" s="103"/>
      <c r="AD888" s="103"/>
      <c r="AE888" s="2"/>
      <c r="AH888" s="522">
        <f t="shared" si="265"/>
        <v>0</v>
      </c>
      <c r="AI888" s="522"/>
      <c r="AJ888" s="522">
        <f t="shared" si="266"/>
        <v>0</v>
      </c>
      <c r="AK888" s="522"/>
      <c r="AL888" s="524">
        <f t="shared" si="267"/>
        <v>0</v>
      </c>
      <c r="AM888" s="526"/>
      <c r="AN888" s="522">
        <f t="shared" si="268"/>
        <v>0</v>
      </c>
      <c r="AO888" s="522"/>
      <c r="AP888" s="711"/>
      <c r="AQ888" s="522">
        <f t="shared" si="269"/>
        <v>0</v>
      </c>
      <c r="AR888" s="522"/>
      <c r="AS888" s="522">
        <f t="shared" si="270"/>
        <v>0</v>
      </c>
      <c r="AT888" s="522"/>
      <c r="AU888" s="524">
        <f t="shared" si="271"/>
        <v>0</v>
      </c>
      <c r="AV888" s="526"/>
      <c r="AW888" s="522">
        <f t="shared" si="295"/>
        <v>0</v>
      </c>
      <c r="AX888" s="522"/>
      <c r="AY888" s="711"/>
      <c r="AZ888" s="114">
        <f t="shared" si="273"/>
        <v>0</v>
      </c>
      <c r="BA888" s="113" t="str">
        <f>IF(AZ888=0,"", IF(SUM($AZ$838:AZ888)=1,BB888, IF($AZ$919&gt;SUM($AZ$838:AZ888),_xlfn.CONCAT(", ",BB888), IF($AZ$919=SUM($AZ$838:AZ888),_xlfn.CONCAT(" y ",BB888,".")))))</f>
        <v/>
      </c>
      <c r="BB888" s="119">
        <f t="shared" si="274"/>
        <v>50</v>
      </c>
      <c r="BD888" s="522">
        <f>IF($AH$806=$AJ$806,0,CNGE_2024_M3_Secc1!BE627)</f>
        <v>0</v>
      </c>
      <c r="BE888" s="522"/>
      <c r="BG888" s="522">
        <f>IF($AH$806=$AJ$806,0,CNGE_2024_M3_Secc1!BH627)</f>
        <v>0</v>
      </c>
      <c r="BH888" s="522"/>
      <c r="ET888" s="522">
        <v>50</v>
      </c>
      <c r="EU888" s="522"/>
      <c r="EV888" s="522">
        <f t="shared" si="290"/>
        <v>0</v>
      </c>
      <c r="EW888" s="522"/>
      <c r="EX888" s="522">
        <f t="shared" si="276"/>
        <v>0</v>
      </c>
      <c r="EY888" s="522"/>
      <c r="EZ888" s="522">
        <f t="shared" si="277"/>
        <v>0</v>
      </c>
      <c r="FA888" s="522"/>
      <c r="FB888" s="522">
        <f t="shared" si="278"/>
        <v>0</v>
      </c>
      <c r="FC888" s="522"/>
      <c r="FD888" s="522">
        <f t="shared" si="279"/>
        <v>0</v>
      </c>
      <c r="FE888" s="522"/>
      <c r="FF888" s="522">
        <f t="shared" si="280"/>
        <v>0</v>
      </c>
      <c r="FG888" s="522"/>
      <c r="FH888" s="522">
        <f t="shared" si="281"/>
        <v>0</v>
      </c>
      <c r="FI888" s="522"/>
      <c r="FJ888" s="522">
        <f t="shared" si="282"/>
        <v>0</v>
      </c>
      <c r="FK888" s="522"/>
      <c r="FL888" s="522">
        <f t="shared" si="283"/>
        <v>0</v>
      </c>
      <c r="FM888" s="522"/>
      <c r="FN888" s="522">
        <f t="shared" si="284"/>
        <v>0</v>
      </c>
      <c r="FO888" s="522"/>
      <c r="FP888" s="522">
        <f t="shared" si="291"/>
        <v>0</v>
      </c>
      <c r="FQ888" s="522"/>
      <c r="FR888" s="522">
        <f t="shared" si="292"/>
        <v>0</v>
      </c>
      <c r="FS888" s="522"/>
      <c r="FT888" s="522">
        <f t="shared" si="293"/>
        <v>0</v>
      </c>
      <c r="FU888" s="522"/>
      <c r="FV888" s="522">
        <f t="shared" si="294"/>
        <v>0</v>
      </c>
      <c r="FW888" s="522"/>
      <c r="FX888" s="522">
        <f t="shared" si="287"/>
        <v>0</v>
      </c>
      <c r="FY888" s="522"/>
    </row>
    <row r="889" spans="1:181" ht="15" customHeight="1">
      <c r="A889" s="18"/>
      <c r="B889" s="51"/>
      <c r="C889" s="48" t="s">
        <v>5383</v>
      </c>
      <c r="D889" s="590" t="str">
        <f>IF($BD$836=1,"",IF(CNGE_2024_M3_Secc1!D628="","",CNGE_2024_M3_Secc1!D628))</f>
        <v/>
      </c>
      <c r="E889" s="590"/>
      <c r="F889" s="590"/>
      <c r="G889" s="590"/>
      <c r="H889" s="590"/>
      <c r="I889" s="590"/>
      <c r="J889" s="590"/>
      <c r="K889" s="590"/>
      <c r="L889" s="590"/>
      <c r="M889" s="103"/>
      <c r="N889" s="103"/>
      <c r="O889" s="103"/>
      <c r="P889" s="103"/>
      <c r="Q889" s="103"/>
      <c r="R889" s="103"/>
      <c r="S889" s="103"/>
      <c r="T889" s="103"/>
      <c r="U889" s="103"/>
      <c r="V889" s="103"/>
      <c r="W889" s="103"/>
      <c r="X889" s="103"/>
      <c r="Y889" s="103"/>
      <c r="Z889" s="103"/>
      <c r="AA889" s="103"/>
      <c r="AB889" s="103"/>
      <c r="AC889" s="103"/>
      <c r="AD889" s="103"/>
      <c r="AE889" s="2"/>
      <c r="AH889" s="522">
        <f t="shared" si="265"/>
        <v>0</v>
      </c>
      <c r="AI889" s="522"/>
      <c r="AJ889" s="522">
        <f t="shared" si="266"/>
        <v>0</v>
      </c>
      <c r="AK889" s="522"/>
      <c r="AL889" s="524">
        <f t="shared" si="267"/>
        <v>0</v>
      </c>
      <c r="AM889" s="526"/>
      <c r="AN889" s="522">
        <f t="shared" si="268"/>
        <v>0</v>
      </c>
      <c r="AO889" s="522"/>
      <c r="AP889" s="711"/>
      <c r="AQ889" s="522">
        <f t="shared" si="269"/>
        <v>0</v>
      </c>
      <c r="AR889" s="522"/>
      <c r="AS889" s="522">
        <f t="shared" si="270"/>
        <v>0</v>
      </c>
      <c r="AT889" s="522"/>
      <c r="AU889" s="524">
        <f t="shared" si="271"/>
        <v>0</v>
      </c>
      <c r="AV889" s="526"/>
      <c r="AW889" s="522">
        <f t="shared" si="295"/>
        <v>0</v>
      </c>
      <c r="AX889" s="522"/>
      <c r="AY889" s="711"/>
      <c r="AZ889" s="114">
        <f t="shared" si="273"/>
        <v>0</v>
      </c>
      <c r="BA889" s="113" t="str">
        <f>IF(AZ889=0,"", IF(SUM($AZ$838:AZ889)=1,BB889, IF($AZ$919&gt;SUM($AZ$838:AZ889),_xlfn.CONCAT(", ",BB889), IF($AZ$919=SUM($AZ$838:AZ889),_xlfn.CONCAT(" y ",BB889,".")))))</f>
        <v/>
      </c>
      <c r="BB889" s="119">
        <f t="shared" si="274"/>
        <v>51</v>
      </c>
      <c r="BD889" s="522">
        <f>IF($AH$806=$AJ$806,0,CNGE_2024_M3_Secc1!BE628)</f>
        <v>0</v>
      </c>
      <c r="BE889" s="522"/>
      <c r="BG889" s="522">
        <f>IF($AH$806=$AJ$806,0,CNGE_2024_M3_Secc1!BH628)</f>
        <v>0</v>
      </c>
      <c r="BH889" s="522"/>
      <c r="ET889" s="522">
        <v>51</v>
      </c>
      <c r="EU889" s="522"/>
      <c r="EV889" s="522">
        <f t="shared" si="290"/>
        <v>0</v>
      </c>
      <c r="EW889" s="522"/>
      <c r="EX889" s="522">
        <f t="shared" si="276"/>
        <v>0</v>
      </c>
      <c r="EY889" s="522"/>
      <c r="EZ889" s="522">
        <f t="shared" si="277"/>
        <v>0</v>
      </c>
      <c r="FA889" s="522"/>
      <c r="FB889" s="522">
        <f t="shared" si="278"/>
        <v>0</v>
      </c>
      <c r="FC889" s="522"/>
      <c r="FD889" s="522">
        <f t="shared" si="279"/>
        <v>0</v>
      </c>
      <c r="FE889" s="522"/>
      <c r="FF889" s="522">
        <f t="shared" si="280"/>
        <v>0</v>
      </c>
      <c r="FG889" s="522"/>
      <c r="FH889" s="522">
        <f t="shared" si="281"/>
        <v>0</v>
      </c>
      <c r="FI889" s="522"/>
      <c r="FJ889" s="522">
        <f t="shared" si="282"/>
        <v>0</v>
      </c>
      <c r="FK889" s="522"/>
      <c r="FL889" s="522">
        <f t="shared" si="283"/>
        <v>0</v>
      </c>
      <c r="FM889" s="522"/>
      <c r="FN889" s="522">
        <f t="shared" si="284"/>
        <v>0</v>
      </c>
      <c r="FO889" s="522"/>
      <c r="FP889" s="522">
        <f t="shared" si="291"/>
        <v>0</v>
      </c>
      <c r="FQ889" s="522"/>
      <c r="FR889" s="522">
        <f t="shared" si="292"/>
        <v>0</v>
      </c>
      <c r="FS889" s="522"/>
      <c r="FT889" s="522">
        <f t="shared" si="293"/>
        <v>0</v>
      </c>
      <c r="FU889" s="522"/>
      <c r="FV889" s="522">
        <f t="shared" si="294"/>
        <v>0</v>
      </c>
      <c r="FW889" s="522"/>
      <c r="FX889" s="522">
        <f t="shared" si="287"/>
        <v>0</v>
      </c>
      <c r="FY889" s="522"/>
    </row>
    <row r="890" spans="1:181" ht="15" customHeight="1">
      <c r="A890" s="18"/>
      <c r="B890" s="51"/>
      <c r="C890" s="48" t="s">
        <v>5384</v>
      </c>
      <c r="D890" s="590" t="str">
        <f>IF($BD$836=1,"",IF(CNGE_2024_M3_Secc1!D629="","",CNGE_2024_M3_Secc1!D629))</f>
        <v/>
      </c>
      <c r="E890" s="590"/>
      <c r="F890" s="590"/>
      <c r="G890" s="590"/>
      <c r="H890" s="590"/>
      <c r="I890" s="590"/>
      <c r="J890" s="590"/>
      <c r="K890" s="590"/>
      <c r="L890" s="590"/>
      <c r="M890" s="103"/>
      <c r="N890" s="103"/>
      <c r="O890" s="103"/>
      <c r="P890" s="103"/>
      <c r="Q890" s="103"/>
      <c r="R890" s="103"/>
      <c r="S890" s="103"/>
      <c r="T890" s="103"/>
      <c r="U890" s="103"/>
      <c r="V890" s="103"/>
      <c r="W890" s="103"/>
      <c r="X890" s="103"/>
      <c r="Y890" s="103"/>
      <c r="Z890" s="103"/>
      <c r="AA890" s="103"/>
      <c r="AB890" s="103"/>
      <c r="AC890" s="103"/>
      <c r="AD890" s="103"/>
      <c r="AE890" s="2"/>
      <c r="AH890" s="522">
        <f t="shared" si="265"/>
        <v>0</v>
      </c>
      <c r="AI890" s="522"/>
      <c r="AJ890" s="522">
        <f t="shared" si="266"/>
        <v>0</v>
      </c>
      <c r="AK890" s="522"/>
      <c r="AL890" s="524">
        <f t="shared" si="267"/>
        <v>0</v>
      </c>
      <c r="AM890" s="526"/>
      <c r="AN890" s="522">
        <f t="shared" si="268"/>
        <v>0</v>
      </c>
      <c r="AO890" s="522"/>
      <c r="AP890" s="711"/>
      <c r="AQ890" s="522">
        <f t="shared" si="269"/>
        <v>0</v>
      </c>
      <c r="AR890" s="522"/>
      <c r="AS890" s="522">
        <f t="shared" si="270"/>
        <v>0</v>
      </c>
      <c r="AT890" s="522"/>
      <c r="AU890" s="524">
        <f t="shared" si="271"/>
        <v>0</v>
      </c>
      <c r="AV890" s="526"/>
      <c r="AW890" s="522">
        <f t="shared" si="295"/>
        <v>0</v>
      </c>
      <c r="AX890" s="522"/>
      <c r="AY890" s="711"/>
      <c r="AZ890" s="114">
        <f t="shared" si="273"/>
        <v>0</v>
      </c>
      <c r="BA890" s="113" t="str">
        <f>IF(AZ890=0,"", IF(SUM($AZ$838:AZ890)=1,BB890, IF($AZ$919&gt;SUM($AZ$838:AZ890),_xlfn.CONCAT(", ",BB890), IF($AZ$919=SUM($AZ$838:AZ890),_xlfn.CONCAT(" y ",BB890,".")))))</f>
        <v/>
      </c>
      <c r="BB890" s="119">
        <f t="shared" si="274"/>
        <v>52</v>
      </c>
      <c r="BD890" s="522">
        <f>IF($AH$806=$AJ$806,0,CNGE_2024_M3_Secc1!BE629)</f>
        <v>0</v>
      </c>
      <c r="BE890" s="522"/>
      <c r="BG890" s="522">
        <f>IF($AH$806=$AJ$806,0,CNGE_2024_M3_Secc1!BH629)</f>
        <v>0</v>
      </c>
      <c r="BH890" s="522"/>
      <c r="ET890" s="522">
        <v>52</v>
      </c>
      <c r="EU890" s="522"/>
      <c r="EV890" s="522">
        <f t="shared" si="290"/>
        <v>0</v>
      </c>
      <c r="EW890" s="522"/>
      <c r="EX890" s="522">
        <f t="shared" si="276"/>
        <v>0</v>
      </c>
      <c r="EY890" s="522"/>
      <c r="EZ890" s="522">
        <f t="shared" si="277"/>
        <v>0</v>
      </c>
      <c r="FA890" s="522"/>
      <c r="FB890" s="522">
        <f t="shared" si="278"/>
        <v>0</v>
      </c>
      <c r="FC890" s="522"/>
      <c r="FD890" s="522">
        <f t="shared" si="279"/>
        <v>0</v>
      </c>
      <c r="FE890" s="522"/>
      <c r="FF890" s="522">
        <f t="shared" si="280"/>
        <v>0</v>
      </c>
      <c r="FG890" s="522"/>
      <c r="FH890" s="522">
        <f t="shared" si="281"/>
        <v>0</v>
      </c>
      <c r="FI890" s="522"/>
      <c r="FJ890" s="522">
        <f t="shared" si="282"/>
        <v>0</v>
      </c>
      <c r="FK890" s="522"/>
      <c r="FL890" s="522">
        <f t="shared" si="283"/>
        <v>0</v>
      </c>
      <c r="FM890" s="522"/>
      <c r="FN890" s="522">
        <f t="shared" si="284"/>
        <v>0</v>
      </c>
      <c r="FO890" s="522"/>
      <c r="FP890" s="522">
        <f t="shared" si="291"/>
        <v>0</v>
      </c>
      <c r="FQ890" s="522"/>
      <c r="FR890" s="522">
        <f t="shared" si="292"/>
        <v>0</v>
      </c>
      <c r="FS890" s="522"/>
      <c r="FT890" s="522">
        <f t="shared" si="293"/>
        <v>0</v>
      </c>
      <c r="FU890" s="522"/>
      <c r="FV890" s="522">
        <f t="shared" si="294"/>
        <v>0</v>
      </c>
      <c r="FW890" s="522"/>
      <c r="FX890" s="522">
        <f t="shared" si="287"/>
        <v>0</v>
      </c>
      <c r="FY890" s="522"/>
    </row>
    <row r="891" spans="1:181" ht="15" customHeight="1">
      <c r="A891" s="18"/>
      <c r="B891" s="51"/>
      <c r="C891" s="48" t="s">
        <v>5385</v>
      </c>
      <c r="D891" s="590" t="str">
        <f>IF($BD$836=1,"",IF(CNGE_2024_M3_Secc1!D630="","",CNGE_2024_M3_Secc1!D630))</f>
        <v/>
      </c>
      <c r="E891" s="590"/>
      <c r="F891" s="590"/>
      <c r="G891" s="590"/>
      <c r="H891" s="590"/>
      <c r="I891" s="590"/>
      <c r="J891" s="590"/>
      <c r="K891" s="590"/>
      <c r="L891" s="590"/>
      <c r="M891" s="103"/>
      <c r="N891" s="103"/>
      <c r="O891" s="103"/>
      <c r="P891" s="103"/>
      <c r="Q891" s="103"/>
      <c r="R891" s="103"/>
      <c r="S891" s="103"/>
      <c r="T891" s="103"/>
      <c r="U891" s="103"/>
      <c r="V891" s="103"/>
      <c r="W891" s="103"/>
      <c r="X891" s="103"/>
      <c r="Y891" s="103"/>
      <c r="Z891" s="103"/>
      <c r="AA891" s="103"/>
      <c r="AB891" s="103"/>
      <c r="AC891" s="103"/>
      <c r="AD891" s="103"/>
      <c r="AE891" s="2"/>
      <c r="AH891" s="522">
        <f t="shared" si="265"/>
        <v>0</v>
      </c>
      <c r="AI891" s="522"/>
      <c r="AJ891" s="522">
        <f t="shared" si="266"/>
        <v>0</v>
      </c>
      <c r="AK891" s="522"/>
      <c r="AL891" s="524">
        <f t="shared" si="267"/>
        <v>0</v>
      </c>
      <c r="AM891" s="526"/>
      <c r="AN891" s="522">
        <f t="shared" si="268"/>
        <v>0</v>
      </c>
      <c r="AO891" s="522"/>
      <c r="AP891" s="711"/>
      <c r="AQ891" s="522">
        <f t="shared" si="269"/>
        <v>0</v>
      </c>
      <c r="AR891" s="522"/>
      <c r="AS891" s="522">
        <f t="shared" si="270"/>
        <v>0</v>
      </c>
      <c r="AT891" s="522"/>
      <c r="AU891" s="524">
        <f t="shared" si="271"/>
        <v>0</v>
      </c>
      <c r="AV891" s="526"/>
      <c r="AW891" s="522">
        <f t="shared" si="295"/>
        <v>0</v>
      </c>
      <c r="AX891" s="522"/>
      <c r="AY891" s="711"/>
      <c r="AZ891" s="114">
        <f t="shared" si="273"/>
        <v>0</v>
      </c>
      <c r="BA891" s="113" t="str">
        <f>IF(AZ891=0,"", IF(SUM($AZ$838:AZ891)=1,BB891, IF($AZ$919&gt;SUM($AZ$838:AZ891),_xlfn.CONCAT(", ",BB891), IF($AZ$919=SUM($AZ$838:AZ891),_xlfn.CONCAT(" y ",BB891,".")))))</f>
        <v/>
      </c>
      <c r="BB891" s="119">
        <f t="shared" si="274"/>
        <v>53</v>
      </c>
      <c r="BD891" s="522">
        <f>IF($AH$806=$AJ$806,0,CNGE_2024_M3_Secc1!BE630)</f>
        <v>0</v>
      </c>
      <c r="BE891" s="522"/>
      <c r="BG891" s="522">
        <f>IF($AH$806=$AJ$806,0,CNGE_2024_M3_Secc1!BH630)</f>
        <v>0</v>
      </c>
      <c r="BH891" s="522"/>
      <c r="ET891" s="522">
        <v>53</v>
      </c>
      <c r="EU891" s="522"/>
      <c r="EV891" s="522">
        <f t="shared" si="290"/>
        <v>0</v>
      </c>
      <c r="EW891" s="522"/>
      <c r="EX891" s="522">
        <f t="shared" si="276"/>
        <v>0</v>
      </c>
      <c r="EY891" s="522"/>
      <c r="EZ891" s="522">
        <f t="shared" si="277"/>
        <v>0</v>
      </c>
      <c r="FA891" s="522"/>
      <c r="FB891" s="522">
        <f t="shared" si="278"/>
        <v>0</v>
      </c>
      <c r="FC891" s="522"/>
      <c r="FD891" s="522">
        <f t="shared" si="279"/>
        <v>0</v>
      </c>
      <c r="FE891" s="522"/>
      <c r="FF891" s="522">
        <f t="shared" si="280"/>
        <v>0</v>
      </c>
      <c r="FG891" s="522"/>
      <c r="FH891" s="522">
        <f t="shared" si="281"/>
        <v>0</v>
      </c>
      <c r="FI891" s="522"/>
      <c r="FJ891" s="522">
        <f t="shared" si="282"/>
        <v>0</v>
      </c>
      <c r="FK891" s="522"/>
      <c r="FL891" s="522">
        <f t="shared" si="283"/>
        <v>0</v>
      </c>
      <c r="FM891" s="522"/>
      <c r="FN891" s="522">
        <f t="shared" si="284"/>
        <v>0</v>
      </c>
      <c r="FO891" s="522"/>
      <c r="FP891" s="522">
        <f t="shared" si="291"/>
        <v>0</v>
      </c>
      <c r="FQ891" s="522"/>
      <c r="FR891" s="522">
        <f t="shared" si="292"/>
        <v>0</v>
      </c>
      <c r="FS891" s="522"/>
      <c r="FT891" s="522">
        <f t="shared" si="293"/>
        <v>0</v>
      </c>
      <c r="FU891" s="522"/>
      <c r="FV891" s="522">
        <f t="shared" si="294"/>
        <v>0</v>
      </c>
      <c r="FW891" s="522"/>
      <c r="FX891" s="522">
        <f t="shared" si="287"/>
        <v>0</v>
      </c>
      <c r="FY891" s="522"/>
    </row>
    <row r="892" spans="1:181" ht="15" customHeight="1">
      <c r="A892" s="18"/>
      <c r="B892" s="51"/>
      <c r="C892" s="48" t="s">
        <v>5386</v>
      </c>
      <c r="D892" s="590" t="str">
        <f>IF($BD$836=1,"",IF(CNGE_2024_M3_Secc1!D631="","",CNGE_2024_M3_Secc1!D631))</f>
        <v/>
      </c>
      <c r="E892" s="590"/>
      <c r="F892" s="590"/>
      <c r="G892" s="590"/>
      <c r="H892" s="590"/>
      <c r="I892" s="590"/>
      <c r="J892" s="590"/>
      <c r="K892" s="590"/>
      <c r="L892" s="590"/>
      <c r="M892" s="103"/>
      <c r="N892" s="103"/>
      <c r="O892" s="103"/>
      <c r="P892" s="103"/>
      <c r="Q892" s="103"/>
      <c r="R892" s="103"/>
      <c r="S892" s="103"/>
      <c r="T892" s="103"/>
      <c r="U892" s="103"/>
      <c r="V892" s="103"/>
      <c r="W892" s="103"/>
      <c r="X892" s="103"/>
      <c r="Y892" s="103"/>
      <c r="Z892" s="103"/>
      <c r="AA892" s="103"/>
      <c r="AB892" s="103"/>
      <c r="AC892" s="103"/>
      <c r="AD892" s="103"/>
      <c r="AE892" s="2"/>
      <c r="AH892" s="522">
        <f t="shared" si="265"/>
        <v>0</v>
      </c>
      <c r="AI892" s="522"/>
      <c r="AJ892" s="522">
        <f t="shared" si="266"/>
        <v>0</v>
      </c>
      <c r="AK892" s="522"/>
      <c r="AL892" s="524">
        <f t="shared" si="267"/>
        <v>0</v>
      </c>
      <c r="AM892" s="526"/>
      <c r="AN892" s="522">
        <f t="shared" si="268"/>
        <v>0</v>
      </c>
      <c r="AO892" s="522"/>
      <c r="AP892" s="711"/>
      <c r="AQ892" s="522">
        <f t="shared" si="269"/>
        <v>0</v>
      </c>
      <c r="AR892" s="522"/>
      <c r="AS892" s="522">
        <f t="shared" si="270"/>
        <v>0</v>
      </c>
      <c r="AT892" s="522"/>
      <c r="AU892" s="524">
        <f t="shared" si="271"/>
        <v>0</v>
      </c>
      <c r="AV892" s="526"/>
      <c r="AW892" s="522">
        <f t="shared" si="295"/>
        <v>0</v>
      </c>
      <c r="AX892" s="522"/>
      <c r="AY892" s="711"/>
      <c r="AZ892" s="114">
        <f t="shared" si="273"/>
        <v>0</v>
      </c>
      <c r="BA892" s="113" t="str">
        <f>IF(AZ892=0,"", IF(SUM($AZ$838:AZ892)=1,BB892, IF($AZ$919&gt;SUM($AZ$838:AZ892),_xlfn.CONCAT(", ",BB892), IF($AZ$919=SUM($AZ$838:AZ892),_xlfn.CONCAT(" y ",BB892,".")))))</f>
        <v/>
      </c>
      <c r="BB892" s="119">
        <f t="shared" si="274"/>
        <v>54</v>
      </c>
      <c r="BD892" s="522">
        <f>IF($AH$806=$AJ$806,0,CNGE_2024_M3_Secc1!BE631)</f>
        <v>0</v>
      </c>
      <c r="BE892" s="522"/>
      <c r="BG892" s="522">
        <f>IF($AH$806=$AJ$806,0,CNGE_2024_M3_Secc1!BH631)</f>
        <v>0</v>
      </c>
      <c r="BH892" s="522"/>
      <c r="ET892" s="522">
        <v>54</v>
      </c>
      <c r="EU892" s="522"/>
      <c r="EV892" s="522">
        <f t="shared" si="290"/>
        <v>0</v>
      </c>
      <c r="EW892" s="522"/>
      <c r="EX892" s="522">
        <f t="shared" si="276"/>
        <v>0</v>
      </c>
      <c r="EY892" s="522"/>
      <c r="EZ892" s="522">
        <f t="shared" si="277"/>
        <v>0</v>
      </c>
      <c r="FA892" s="522"/>
      <c r="FB892" s="522">
        <f t="shared" si="278"/>
        <v>0</v>
      </c>
      <c r="FC892" s="522"/>
      <c r="FD892" s="522">
        <f t="shared" si="279"/>
        <v>0</v>
      </c>
      <c r="FE892" s="522"/>
      <c r="FF892" s="522">
        <f t="shared" si="280"/>
        <v>0</v>
      </c>
      <c r="FG892" s="522"/>
      <c r="FH892" s="522">
        <f t="shared" si="281"/>
        <v>0</v>
      </c>
      <c r="FI892" s="522"/>
      <c r="FJ892" s="522">
        <f t="shared" si="282"/>
        <v>0</v>
      </c>
      <c r="FK892" s="522"/>
      <c r="FL892" s="522">
        <f t="shared" si="283"/>
        <v>0</v>
      </c>
      <c r="FM892" s="522"/>
      <c r="FN892" s="522">
        <f t="shared" si="284"/>
        <v>0</v>
      </c>
      <c r="FO892" s="522"/>
      <c r="FP892" s="522">
        <f t="shared" si="291"/>
        <v>0</v>
      </c>
      <c r="FQ892" s="522"/>
      <c r="FR892" s="522">
        <f t="shared" si="292"/>
        <v>0</v>
      </c>
      <c r="FS892" s="522"/>
      <c r="FT892" s="522">
        <f t="shared" si="293"/>
        <v>0</v>
      </c>
      <c r="FU892" s="522"/>
      <c r="FV892" s="522">
        <f t="shared" si="294"/>
        <v>0</v>
      </c>
      <c r="FW892" s="522"/>
      <c r="FX892" s="522">
        <f t="shared" si="287"/>
        <v>0</v>
      </c>
      <c r="FY892" s="522"/>
    </row>
    <row r="893" spans="1:181" ht="15" customHeight="1">
      <c r="A893" s="18"/>
      <c r="B893" s="51"/>
      <c r="C893" s="48" t="s">
        <v>5387</v>
      </c>
      <c r="D893" s="590" t="str">
        <f>IF($BD$836=1,"",IF(CNGE_2024_M3_Secc1!D632="","",CNGE_2024_M3_Secc1!D632))</f>
        <v/>
      </c>
      <c r="E893" s="590"/>
      <c r="F893" s="590"/>
      <c r="G893" s="590"/>
      <c r="H893" s="590"/>
      <c r="I893" s="590"/>
      <c r="J893" s="590"/>
      <c r="K893" s="590"/>
      <c r="L893" s="590"/>
      <c r="M893" s="103"/>
      <c r="N893" s="103"/>
      <c r="O893" s="103"/>
      <c r="P893" s="103"/>
      <c r="Q893" s="103"/>
      <c r="R893" s="103"/>
      <c r="S893" s="103"/>
      <c r="T893" s="103"/>
      <c r="U893" s="103"/>
      <c r="V893" s="103"/>
      <c r="W893" s="103"/>
      <c r="X893" s="103"/>
      <c r="Y893" s="103"/>
      <c r="Z893" s="103"/>
      <c r="AA893" s="103"/>
      <c r="AB893" s="103"/>
      <c r="AC893" s="103"/>
      <c r="AD893" s="103"/>
      <c r="AE893" s="2"/>
      <c r="AH893" s="522">
        <f t="shared" si="265"/>
        <v>0</v>
      </c>
      <c r="AI893" s="522"/>
      <c r="AJ893" s="522">
        <f t="shared" si="266"/>
        <v>0</v>
      </c>
      <c r="AK893" s="522"/>
      <c r="AL893" s="524">
        <f t="shared" si="267"/>
        <v>0</v>
      </c>
      <c r="AM893" s="526"/>
      <c r="AN893" s="522">
        <f t="shared" si="268"/>
        <v>0</v>
      </c>
      <c r="AO893" s="522"/>
      <c r="AP893" s="711"/>
      <c r="AQ893" s="522">
        <f t="shared" si="269"/>
        <v>0</v>
      </c>
      <c r="AR893" s="522"/>
      <c r="AS893" s="522">
        <f t="shared" si="270"/>
        <v>0</v>
      </c>
      <c r="AT893" s="522"/>
      <c r="AU893" s="524">
        <f t="shared" si="271"/>
        <v>0</v>
      </c>
      <c r="AV893" s="526"/>
      <c r="AW893" s="522">
        <f t="shared" si="295"/>
        <v>0</v>
      </c>
      <c r="AX893" s="522"/>
      <c r="AY893" s="711"/>
      <c r="AZ893" s="114">
        <f t="shared" si="273"/>
        <v>0</v>
      </c>
      <c r="BA893" s="113" t="str">
        <f>IF(AZ893=0,"", IF(SUM($AZ$838:AZ893)=1,BB893, IF($AZ$919&gt;SUM($AZ$838:AZ893),_xlfn.CONCAT(", ",BB893), IF($AZ$919=SUM($AZ$838:AZ893),_xlfn.CONCAT(" y ",BB893,".")))))</f>
        <v/>
      </c>
      <c r="BB893" s="119">
        <f t="shared" si="274"/>
        <v>55</v>
      </c>
      <c r="BD893" s="522">
        <f>IF($AH$806=$AJ$806,0,CNGE_2024_M3_Secc1!BE632)</f>
        <v>0</v>
      </c>
      <c r="BE893" s="522"/>
      <c r="BG893" s="522">
        <f>IF($AH$806=$AJ$806,0,CNGE_2024_M3_Secc1!BH632)</f>
        <v>0</v>
      </c>
      <c r="BH893" s="522"/>
      <c r="ET893" s="522">
        <v>55</v>
      </c>
      <c r="EU893" s="522"/>
      <c r="EV893" s="522">
        <f t="shared" si="290"/>
        <v>0</v>
      </c>
      <c r="EW893" s="522"/>
      <c r="EX893" s="522">
        <f t="shared" si="276"/>
        <v>0</v>
      </c>
      <c r="EY893" s="522"/>
      <c r="EZ893" s="522">
        <f t="shared" si="277"/>
        <v>0</v>
      </c>
      <c r="FA893" s="522"/>
      <c r="FB893" s="522">
        <f t="shared" si="278"/>
        <v>0</v>
      </c>
      <c r="FC893" s="522"/>
      <c r="FD893" s="522">
        <f t="shared" si="279"/>
        <v>0</v>
      </c>
      <c r="FE893" s="522"/>
      <c r="FF893" s="522">
        <f t="shared" si="280"/>
        <v>0</v>
      </c>
      <c r="FG893" s="522"/>
      <c r="FH893" s="522">
        <f t="shared" si="281"/>
        <v>0</v>
      </c>
      <c r="FI893" s="522"/>
      <c r="FJ893" s="522">
        <f t="shared" si="282"/>
        <v>0</v>
      </c>
      <c r="FK893" s="522"/>
      <c r="FL893" s="522">
        <f t="shared" si="283"/>
        <v>0</v>
      </c>
      <c r="FM893" s="522"/>
      <c r="FN893" s="522">
        <f t="shared" si="284"/>
        <v>0</v>
      </c>
      <c r="FO893" s="522"/>
      <c r="FP893" s="522">
        <f t="shared" si="291"/>
        <v>0</v>
      </c>
      <c r="FQ893" s="522"/>
      <c r="FR893" s="522">
        <f t="shared" si="292"/>
        <v>0</v>
      </c>
      <c r="FS893" s="522"/>
      <c r="FT893" s="522">
        <f t="shared" si="293"/>
        <v>0</v>
      </c>
      <c r="FU893" s="522"/>
      <c r="FV893" s="522">
        <f t="shared" si="294"/>
        <v>0</v>
      </c>
      <c r="FW893" s="522"/>
      <c r="FX893" s="522">
        <f t="shared" si="287"/>
        <v>0</v>
      </c>
      <c r="FY893" s="522"/>
    </row>
    <row r="894" spans="1:181" ht="15" customHeight="1">
      <c r="A894" s="18"/>
      <c r="B894" s="51"/>
      <c r="C894" s="48" t="s">
        <v>5388</v>
      </c>
      <c r="D894" s="590" t="str">
        <f>IF($BD$836=1,"",IF(CNGE_2024_M3_Secc1!D633="","",CNGE_2024_M3_Secc1!D633))</f>
        <v/>
      </c>
      <c r="E894" s="590"/>
      <c r="F894" s="590"/>
      <c r="G894" s="590"/>
      <c r="H894" s="590"/>
      <c r="I894" s="590"/>
      <c r="J894" s="590"/>
      <c r="K894" s="590"/>
      <c r="L894" s="590"/>
      <c r="M894" s="103"/>
      <c r="N894" s="103"/>
      <c r="O894" s="103"/>
      <c r="P894" s="103"/>
      <c r="Q894" s="103"/>
      <c r="R894" s="103"/>
      <c r="S894" s="103"/>
      <c r="T894" s="103"/>
      <c r="U894" s="103"/>
      <c r="V894" s="103"/>
      <c r="W894" s="103"/>
      <c r="X894" s="103"/>
      <c r="Y894" s="103"/>
      <c r="Z894" s="103"/>
      <c r="AA894" s="103"/>
      <c r="AB894" s="103"/>
      <c r="AC894" s="103"/>
      <c r="AD894" s="103"/>
      <c r="AE894" s="2"/>
      <c r="AH894" s="522">
        <f t="shared" si="265"/>
        <v>0</v>
      </c>
      <c r="AI894" s="522"/>
      <c r="AJ894" s="522">
        <f t="shared" si="266"/>
        <v>0</v>
      </c>
      <c r="AK894" s="522"/>
      <c r="AL894" s="524">
        <f t="shared" si="267"/>
        <v>0</v>
      </c>
      <c r="AM894" s="526"/>
      <c r="AN894" s="522">
        <f t="shared" si="268"/>
        <v>0</v>
      </c>
      <c r="AO894" s="522"/>
      <c r="AP894" s="711"/>
      <c r="AQ894" s="522">
        <f t="shared" si="269"/>
        <v>0</v>
      </c>
      <c r="AR894" s="522"/>
      <c r="AS894" s="522">
        <f t="shared" si="270"/>
        <v>0</v>
      </c>
      <c r="AT894" s="522"/>
      <c r="AU894" s="524">
        <f t="shared" si="271"/>
        <v>0</v>
      </c>
      <c r="AV894" s="526"/>
      <c r="AW894" s="522">
        <f t="shared" si="295"/>
        <v>0</v>
      </c>
      <c r="AX894" s="522"/>
      <c r="AY894" s="711"/>
      <c r="AZ894" s="114">
        <f t="shared" si="273"/>
        <v>0</v>
      </c>
      <c r="BA894" s="113" t="str">
        <f>IF(AZ894=0,"", IF(SUM($AZ$838:AZ894)=1,BB894, IF($AZ$919&gt;SUM($AZ$838:AZ894),_xlfn.CONCAT(", ",BB894), IF($AZ$919=SUM($AZ$838:AZ894),_xlfn.CONCAT(" y ",BB894,".")))))</f>
        <v/>
      </c>
      <c r="BB894" s="119">
        <f t="shared" si="274"/>
        <v>56</v>
      </c>
      <c r="BD894" s="522">
        <f>IF($AH$806=$AJ$806,0,CNGE_2024_M3_Secc1!BE633)</f>
        <v>0</v>
      </c>
      <c r="BE894" s="522"/>
      <c r="BG894" s="522">
        <f>IF($AH$806=$AJ$806,0,CNGE_2024_M3_Secc1!BH633)</f>
        <v>0</v>
      </c>
      <c r="BH894" s="522"/>
      <c r="ET894" s="522">
        <v>56</v>
      </c>
      <c r="EU894" s="522"/>
      <c r="EV894" s="522">
        <f t="shared" si="290"/>
        <v>0</v>
      </c>
      <c r="EW894" s="522"/>
      <c r="EX894" s="522">
        <f t="shared" si="276"/>
        <v>0</v>
      </c>
      <c r="EY894" s="522"/>
      <c r="EZ894" s="522">
        <f t="shared" si="277"/>
        <v>0</v>
      </c>
      <c r="FA894" s="522"/>
      <c r="FB894" s="522">
        <f t="shared" si="278"/>
        <v>0</v>
      </c>
      <c r="FC894" s="522"/>
      <c r="FD894" s="522">
        <f t="shared" si="279"/>
        <v>0</v>
      </c>
      <c r="FE894" s="522"/>
      <c r="FF894" s="522">
        <f t="shared" si="280"/>
        <v>0</v>
      </c>
      <c r="FG894" s="522"/>
      <c r="FH894" s="522">
        <f t="shared" si="281"/>
        <v>0</v>
      </c>
      <c r="FI894" s="522"/>
      <c r="FJ894" s="522">
        <f t="shared" si="282"/>
        <v>0</v>
      </c>
      <c r="FK894" s="522"/>
      <c r="FL894" s="522">
        <f t="shared" si="283"/>
        <v>0</v>
      </c>
      <c r="FM894" s="522"/>
      <c r="FN894" s="522">
        <f t="shared" si="284"/>
        <v>0</v>
      </c>
      <c r="FO894" s="522"/>
      <c r="FP894" s="522">
        <f t="shared" si="291"/>
        <v>0</v>
      </c>
      <c r="FQ894" s="522"/>
      <c r="FR894" s="522">
        <f t="shared" si="292"/>
        <v>0</v>
      </c>
      <c r="FS894" s="522"/>
      <c r="FT894" s="522">
        <f t="shared" si="293"/>
        <v>0</v>
      </c>
      <c r="FU894" s="522"/>
      <c r="FV894" s="522">
        <f t="shared" si="294"/>
        <v>0</v>
      </c>
      <c r="FW894" s="522"/>
      <c r="FX894" s="522">
        <f t="shared" si="287"/>
        <v>0</v>
      </c>
      <c r="FY894" s="522"/>
    </row>
    <row r="895" spans="1:181" ht="15" customHeight="1">
      <c r="A895" s="18"/>
      <c r="B895" s="51"/>
      <c r="C895" s="48" t="s">
        <v>5389</v>
      </c>
      <c r="D895" s="590" t="str">
        <f>IF($BD$836=1,"",IF(CNGE_2024_M3_Secc1!D634="","",CNGE_2024_M3_Secc1!D634))</f>
        <v/>
      </c>
      <c r="E895" s="590"/>
      <c r="F895" s="590"/>
      <c r="G895" s="590"/>
      <c r="H895" s="590"/>
      <c r="I895" s="590"/>
      <c r="J895" s="590"/>
      <c r="K895" s="590"/>
      <c r="L895" s="590"/>
      <c r="M895" s="103"/>
      <c r="N895" s="103"/>
      <c r="O895" s="103"/>
      <c r="P895" s="103"/>
      <c r="Q895" s="103"/>
      <c r="R895" s="103"/>
      <c r="S895" s="103"/>
      <c r="T895" s="103"/>
      <c r="U895" s="103"/>
      <c r="V895" s="103"/>
      <c r="W895" s="103"/>
      <c r="X895" s="103"/>
      <c r="Y895" s="103"/>
      <c r="Z895" s="103"/>
      <c r="AA895" s="103"/>
      <c r="AB895" s="103"/>
      <c r="AC895" s="103"/>
      <c r="AD895" s="103"/>
      <c r="AE895" s="2"/>
      <c r="AH895" s="522">
        <f t="shared" si="265"/>
        <v>0</v>
      </c>
      <c r="AI895" s="522"/>
      <c r="AJ895" s="522">
        <f t="shared" si="266"/>
        <v>0</v>
      </c>
      <c r="AK895" s="522"/>
      <c r="AL895" s="524">
        <f t="shared" si="267"/>
        <v>0</v>
      </c>
      <c r="AM895" s="526"/>
      <c r="AN895" s="522">
        <f t="shared" si="268"/>
        <v>0</v>
      </c>
      <c r="AO895" s="522"/>
      <c r="AP895" s="711"/>
      <c r="AQ895" s="522">
        <f t="shared" si="269"/>
        <v>0</v>
      </c>
      <c r="AR895" s="522"/>
      <c r="AS895" s="522">
        <f t="shared" si="270"/>
        <v>0</v>
      </c>
      <c r="AT895" s="522"/>
      <c r="AU895" s="524">
        <f t="shared" si="271"/>
        <v>0</v>
      </c>
      <c r="AV895" s="526"/>
      <c r="AW895" s="522">
        <f t="shared" si="295"/>
        <v>0</v>
      </c>
      <c r="AX895" s="522"/>
      <c r="AY895" s="711"/>
      <c r="AZ895" s="114">
        <f t="shared" si="273"/>
        <v>0</v>
      </c>
      <c r="BA895" s="113" t="str">
        <f>IF(AZ895=0,"", IF(SUM($AZ$838:AZ895)=1,BB895, IF($AZ$919&gt;SUM($AZ$838:AZ895),_xlfn.CONCAT(", ",BB895), IF($AZ$919=SUM($AZ$838:AZ895),_xlfn.CONCAT(" y ",BB895,".")))))</f>
        <v/>
      </c>
      <c r="BB895" s="119">
        <f t="shared" si="274"/>
        <v>57</v>
      </c>
      <c r="BD895" s="522">
        <f>IF($AH$806=$AJ$806,0,CNGE_2024_M3_Secc1!BE634)</f>
        <v>0</v>
      </c>
      <c r="BE895" s="522"/>
      <c r="BG895" s="522">
        <f>IF($AH$806=$AJ$806,0,CNGE_2024_M3_Secc1!BH634)</f>
        <v>0</v>
      </c>
      <c r="BH895" s="522"/>
      <c r="ET895" s="522">
        <v>57</v>
      </c>
      <c r="EU895" s="522"/>
      <c r="EV895" s="522">
        <f t="shared" si="290"/>
        <v>0</v>
      </c>
      <c r="EW895" s="522"/>
      <c r="EX895" s="522">
        <f t="shared" si="276"/>
        <v>0</v>
      </c>
      <c r="EY895" s="522"/>
      <c r="EZ895" s="522">
        <f t="shared" si="277"/>
        <v>0</v>
      </c>
      <c r="FA895" s="522"/>
      <c r="FB895" s="522">
        <f t="shared" si="278"/>
        <v>0</v>
      </c>
      <c r="FC895" s="522"/>
      <c r="FD895" s="522">
        <f t="shared" si="279"/>
        <v>0</v>
      </c>
      <c r="FE895" s="522"/>
      <c r="FF895" s="522">
        <f t="shared" si="280"/>
        <v>0</v>
      </c>
      <c r="FG895" s="522"/>
      <c r="FH895" s="522">
        <f t="shared" si="281"/>
        <v>0</v>
      </c>
      <c r="FI895" s="522"/>
      <c r="FJ895" s="522">
        <f t="shared" si="282"/>
        <v>0</v>
      </c>
      <c r="FK895" s="522"/>
      <c r="FL895" s="522">
        <f t="shared" si="283"/>
        <v>0</v>
      </c>
      <c r="FM895" s="522"/>
      <c r="FN895" s="522">
        <f t="shared" si="284"/>
        <v>0</v>
      </c>
      <c r="FO895" s="522"/>
      <c r="FP895" s="522">
        <f t="shared" si="291"/>
        <v>0</v>
      </c>
      <c r="FQ895" s="522"/>
      <c r="FR895" s="522">
        <f t="shared" si="292"/>
        <v>0</v>
      </c>
      <c r="FS895" s="522"/>
      <c r="FT895" s="522">
        <f t="shared" si="293"/>
        <v>0</v>
      </c>
      <c r="FU895" s="522"/>
      <c r="FV895" s="522">
        <f t="shared" si="294"/>
        <v>0</v>
      </c>
      <c r="FW895" s="522"/>
      <c r="FX895" s="522">
        <f t="shared" si="287"/>
        <v>0</v>
      </c>
      <c r="FY895" s="522"/>
    </row>
    <row r="896" spans="1:181" ht="15" customHeight="1">
      <c r="A896" s="18"/>
      <c r="B896" s="51"/>
      <c r="C896" s="48" t="s">
        <v>5390</v>
      </c>
      <c r="D896" s="590" t="str">
        <f>IF($BD$836=1,"",IF(CNGE_2024_M3_Secc1!D635="","",CNGE_2024_M3_Secc1!D635))</f>
        <v/>
      </c>
      <c r="E896" s="590"/>
      <c r="F896" s="590"/>
      <c r="G896" s="590"/>
      <c r="H896" s="590"/>
      <c r="I896" s="590"/>
      <c r="J896" s="590"/>
      <c r="K896" s="590"/>
      <c r="L896" s="590"/>
      <c r="M896" s="103"/>
      <c r="N896" s="103"/>
      <c r="O896" s="103"/>
      <c r="P896" s="103"/>
      <c r="Q896" s="103"/>
      <c r="R896" s="103"/>
      <c r="S896" s="103"/>
      <c r="T896" s="103"/>
      <c r="U896" s="103"/>
      <c r="V896" s="103"/>
      <c r="W896" s="103"/>
      <c r="X896" s="103"/>
      <c r="Y896" s="103"/>
      <c r="Z896" s="103"/>
      <c r="AA896" s="103"/>
      <c r="AB896" s="103"/>
      <c r="AC896" s="103"/>
      <c r="AD896" s="103"/>
      <c r="AE896" s="2"/>
      <c r="AH896" s="522">
        <f t="shared" si="265"/>
        <v>0</v>
      </c>
      <c r="AI896" s="522"/>
      <c r="AJ896" s="522">
        <f t="shared" si="266"/>
        <v>0</v>
      </c>
      <c r="AK896" s="522"/>
      <c r="AL896" s="524">
        <f t="shared" si="267"/>
        <v>0</v>
      </c>
      <c r="AM896" s="526"/>
      <c r="AN896" s="522">
        <f t="shared" si="268"/>
        <v>0</v>
      </c>
      <c r="AO896" s="522"/>
      <c r="AP896" s="711"/>
      <c r="AQ896" s="522">
        <f t="shared" si="269"/>
        <v>0</v>
      </c>
      <c r="AR896" s="522"/>
      <c r="AS896" s="522">
        <f t="shared" si="270"/>
        <v>0</v>
      </c>
      <c r="AT896" s="522"/>
      <c r="AU896" s="524">
        <f t="shared" si="271"/>
        <v>0</v>
      </c>
      <c r="AV896" s="526"/>
      <c r="AW896" s="522">
        <f t="shared" si="295"/>
        <v>0</v>
      </c>
      <c r="AX896" s="522"/>
      <c r="AY896" s="711"/>
      <c r="AZ896" s="114">
        <f t="shared" si="273"/>
        <v>0</v>
      </c>
      <c r="BA896" s="113" t="str">
        <f>IF(AZ896=0,"", IF(SUM($AZ$838:AZ896)=1,BB896, IF($AZ$919&gt;SUM($AZ$838:AZ896),_xlfn.CONCAT(", ",BB896), IF($AZ$919=SUM($AZ$838:AZ896),_xlfn.CONCAT(" y ",BB896,".")))))</f>
        <v/>
      </c>
      <c r="BB896" s="119">
        <f t="shared" si="274"/>
        <v>58</v>
      </c>
      <c r="BD896" s="522">
        <f>IF($AH$806=$AJ$806,0,CNGE_2024_M3_Secc1!BE635)</f>
        <v>0</v>
      </c>
      <c r="BE896" s="522"/>
      <c r="BG896" s="522">
        <f>IF($AH$806=$AJ$806,0,CNGE_2024_M3_Secc1!BH635)</f>
        <v>0</v>
      </c>
      <c r="BH896" s="522"/>
      <c r="ET896" s="522">
        <v>58</v>
      </c>
      <c r="EU896" s="522"/>
      <c r="EV896" s="522">
        <f t="shared" si="290"/>
        <v>0</v>
      </c>
      <c r="EW896" s="522"/>
      <c r="EX896" s="522">
        <f t="shared" si="276"/>
        <v>0</v>
      </c>
      <c r="EY896" s="522"/>
      <c r="EZ896" s="522">
        <f t="shared" si="277"/>
        <v>0</v>
      </c>
      <c r="FA896" s="522"/>
      <c r="FB896" s="522">
        <f t="shared" si="278"/>
        <v>0</v>
      </c>
      <c r="FC896" s="522"/>
      <c r="FD896" s="522">
        <f t="shared" si="279"/>
        <v>0</v>
      </c>
      <c r="FE896" s="522"/>
      <c r="FF896" s="522">
        <f t="shared" si="280"/>
        <v>0</v>
      </c>
      <c r="FG896" s="522"/>
      <c r="FH896" s="522">
        <f t="shared" si="281"/>
        <v>0</v>
      </c>
      <c r="FI896" s="522"/>
      <c r="FJ896" s="522">
        <f t="shared" si="282"/>
        <v>0</v>
      </c>
      <c r="FK896" s="522"/>
      <c r="FL896" s="522">
        <f t="shared" si="283"/>
        <v>0</v>
      </c>
      <c r="FM896" s="522"/>
      <c r="FN896" s="522">
        <f t="shared" si="284"/>
        <v>0</v>
      </c>
      <c r="FO896" s="522"/>
      <c r="FP896" s="522">
        <f t="shared" si="291"/>
        <v>0</v>
      </c>
      <c r="FQ896" s="522"/>
      <c r="FR896" s="522">
        <f t="shared" si="292"/>
        <v>0</v>
      </c>
      <c r="FS896" s="522"/>
      <c r="FT896" s="522">
        <f t="shared" si="293"/>
        <v>0</v>
      </c>
      <c r="FU896" s="522"/>
      <c r="FV896" s="522">
        <f t="shared" si="294"/>
        <v>0</v>
      </c>
      <c r="FW896" s="522"/>
      <c r="FX896" s="522">
        <f t="shared" si="287"/>
        <v>0</v>
      </c>
      <c r="FY896" s="522"/>
    </row>
    <row r="897" spans="1:181" ht="15" customHeight="1">
      <c r="A897" s="18"/>
      <c r="B897" s="51"/>
      <c r="C897" s="48" t="s">
        <v>5391</v>
      </c>
      <c r="D897" s="590" t="str">
        <f>IF($BD$836=1,"",IF(CNGE_2024_M3_Secc1!D636="","",CNGE_2024_M3_Secc1!D636))</f>
        <v/>
      </c>
      <c r="E897" s="590"/>
      <c r="F897" s="590"/>
      <c r="G897" s="590"/>
      <c r="H897" s="590"/>
      <c r="I897" s="590"/>
      <c r="J897" s="590"/>
      <c r="K897" s="590"/>
      <c r="L897" s="590"/>
      <c r="M897" s="103"/>
      <c r="N897" s="103"/>
      <c r="O897" s="103"/>
      <c r="P897" s="103"/>
      <c r="Q897" s="103"/>
      <c r="R897" s="103"/>
      <c r="S897" s="103"/>
      <c r="T897" s="103"/>
      <c r="U897" s="103"/>
      <c r="V897" s="103"/>
      <c r="W897" s="103"/>
      <c r="X897" s="103"/>
      <c r="Y897" s="103"/>
      <c r="Z897" s="103"/>
      <c r="AA897" s="103"/>
      <c r="AB897" s="103"/>
      <c r="AC897" s="103"/>
      <c r="AD897" s="103"/>
      <c r="AE897" s="2"/>
      <c r="AH897" s="522">
        <f t="shared" si="265"/>
        <v>0</v>
      </c>
      <c r="AI897" s="522"/>
      <c r="AJ897" s="522">
        <f t="shared" si="266"/>
        <v>0</v>
      </c>
      <c r="AK897" s="522"/>
      <c r="AL897" s="524">
        <f t="shared" si="267"/>
        <v>0</v>
      </c>
      <c r="AM897" s="526"/>
      <c r="AN897" s="522">
        <f t="shared" si="268"/>
        <v>0</v>
      </c>
      <c r="AO897" s="522"/>
      <c r="AP897" s="711"/>
      <c r="AQ897" s="522">
        <f t="shared" si="269"/>
        <v>0</v>
      </c>
      <c r="AR897" s="522"/>
      <c r="AS897" s="522">
        <f t="shared" si="270"/>
        <v>0</v>
      </c>
      <c r="AT897" s="522"/>
      <c r="AU897" s="524">
        <f t="shared" si="271"/>
        <v>0</v>
      </c>
      <c r="AV897" s="526"/>
      <c r="AW897" s="522">
        <f t="shared" si="295"/>
        <v>0</v>
      </c>
      <c r="AX897" s="522"/>
      <c r="AY897" s="711"/>
      <c r="AZ897" s="114">
        <f t="shared" si="273"/>
        <v>0</v>
      </c>
      <c r="BA897" s="113" t="str">
        <f>IF(AZ897=0,"", IF(SUM($AZ$838:AZ897)=1,BB897, IF($AZ$919&gt;SUM($AZ$838:AZ897),_xlfn.CONCAT(", ",BB897), IF($AZ$919=SUM($AZ$838:AZ897),_xlfn.CONCAT(" y ",BB897,".")))))</f>
        <v/>
      </c>
      <c r="BB897" s="119">
        <f t="shared" si="274"/>
        <v>59</v>
      </c>
      <c r="BD897" s="522">
        <f>IF($AH$806=$AJ$806,0,CNGE_2024_M3_Secc1!BE636)</f>
        <v>0</v>
      </c>
      <c r="BE897" s="522"/>
      <c r="BG897" s="522">
        <f>IF($AH$806=$AJ$806,0,CNGE_2024_M3_Secc1!BH636)</f>
        <v>0</v>
      </c>
      <c r="BH897" s="522"/>
      <c r="ET897" s="522">
        <v>59</v>
      </c>
      <c r="EU897" s="522"/>
      <c r="EV897" s="522">
        <f t="shared" si="290"/>
        <v>0</v>
      </c>
      <c r="EW897" s="522"/>
      <c r="EX897" s="522">
        <f t="shared" si="276"/>
        <v>0</v>
      </c>
      <c r="EY897" s="522"/>
      <c r="EZ897" s="522">
        <f t="shared" si="277"/>
        <v>0</v>
      </c>
      <c r="FA897" s="522"/>
      <c r="FB897" s="522">
        <f t="shared" si="278"/>
        <v>0</v>
      </c>
      <c r="FC897" s="522"/>
      <c r="FD897" s="522">
        <f t="shared" si="279"/>
        <v>0</v>
      </c>
      <c r="FE897" s="522"/>
      <c r="FF897" s="522">
        <f t="shared" si="280"/>
        <v>0</v>
      </c>
      <c r="FG897" s="522"/>
      <c r="FH897" s="522">
        <f t="shared" si="281"/>
        <v>0</v>
      </c>
      <c r="FI897" s="522"/>
      <c r="FJ897" s="522">
        <f t="shared" si="282"/>
        <v>0</v>
      </c>
      <c r="FK897" s="522"/>
      <c r="FL897" s="522">
        <f t="shared" si="283"/>
        <v>0</v>
      </c>
      <c r="FM897" s="522"/>
      <c r="FN897" s="522">
        <f t="shared" si="284"/>
        <v>0</v>
      </c>
      <c r="FO897" s="522"/>
      <c r="FP897" s="522">
        <f t="shared" si="291"/>
        <v>0</v>
      </c>
      <c r="FQ897" s="522"/>
      <c r="FR897" s="522">
        <f t="shared" si="292"/>
        <v>0</v>
      </c>
      <c r="FS897" s="522"/>
      <c r="FT897" s="522">
        <f t="shared" si="293"/>
        <v>0</v>
      </c>
      <c r="FU897" s="522"/>
      <c r="FV897" s="522">
        <f t="shared" si="294"/>
        <v>0</v>
      </c>
      <c r="FW897" s="522"/>
      <c r="FX897" s="522">
        <f t="shared" si="287"/>
        <v>0</v>
      </c>
      <c r="FY897" s="522"/>
    </row>
    <row r="898" spans="1:181" ht="15" customHeight="1">
      <c r="A898" s="18"/>
      <c r="B898" s="51"/>
      <c r="C898" s="48" t="s">
        <v>5392</v>
      </c>
      <c r="D898" s="590" t="str">
        <f>IF($BD$836=1,"",IF(CNGE_2024_M3_Secc1!D637="","",CNGE_2024_M3_Secc1!D637))</f>
        <v/>
      </c>
      <c r="E898" s="590"/>
      <c r="F898" s="590"/>
      <c r="G898" s="590"/>
      <c r="H898" s="590"/>
      <c r="I898" s="590"/>
      <c r="J898" s="590"/>
      <c r="K898" s="590"/>
      <c r="L898" s="590"/>
      <c r="M898" s="103"/>
      <c r="N898" s="103"/>
      <c r="O898" s="103"/>
      <c r="P898" s="103"/>
      <c r="Q898" s="103"/>
      <c r="R898" s="103"/>
      <c r="S898" s="103"/>
      <c r="T898" s="103"/>
      <c r="U898" s="103"/>
      <c r="V898" s="103"/>
      <c r="W898" s="103"/>
      <c r="X898" s="103"/>
      <c r="Y898" s="103"/>
      <c r="Z898" s="103"/>
      <c r="AA898" s="103"/>
      <c r="AB898" s="103"/>
      <c r="AC898" s="103"/>
      <c r="AD898" s="103"/>
      <c r="AE898" s="2"/>
      <c r="AH898" s="522">
        <f t="shared" si="265"/>
        <v>0</v>
      </c>
      <c r="AI898" s="522"/>
      <c r="AJ898" s="522">
        <f t="shared" si="266"/>
        <v>0</v>
      </c>
      <c r="AK898" s="522"/>
      <c r="AL898" s="524">
        <f t="shared" si="267"/>
        <v>0</v>
      </c>
      <c r="AM898" s="526"/>
      <c r="AN898" s="522">
        <f t="shared" si="268"/>
        <v>0</v>
      </c>
      <c r="AO898" s="522"/>
      <c r="AP898" s="711"/>
      <c r="AQ898" s="522">
        <f t="shared" si="269"/>
        <v>0</v>
      </c>
      <c r="AR898" s="522"/>
      <c r="AS898" s="522">
        <f t="shared" si="270"/>
        <v>0</v>
      </c>
      <c r="AT898" s="522"/>
      <c r="AU898" s="524">
        <f t="shared" si="271"/>
        <v>0</v>
      </c>
      <c r="AV898" s="526"/>
      <c r="AW898" s="522">
        <f t="shared" si="295"/>
        <v>0</v>
      </c>
      <c r="AX898" s="522"/>
      <c r="AY898" s="711"/>
      <c r="AZ898" s="114">
        <f t="shared" si="273"/>
        <v>0</v>
      </c>
      <c r="BA898" s="113" t="str">
        <f>IF(AZ898=0,"", IF(SUM($AZ$838:AZ898)=1,BB898, IF($AZ$919&gt;SUM($AZ$838:AZ898),_xlfn.CONCAT(", ",BB898), IF($AZ$919=SUM($AZ$838:AZ898),_xlfn.CONCAT(" y ",BB898,".")))))</f>
        <v/>
      </c>
      <c r="BB898" s="119">
        <f t="shared" si="274"/>
        <v>60</v>
      </c>
      <c r="BD898" s="522">
        <f>IF($AH$806=$AJ$806,0,CNGE_2024_M3_Secc1!BE637)</f>
        <v>0</v>
      </c>
      <c r="BE898" s="522"/>
      <c r="BG898" s="522">
        <f>IF($AH$806=$AJ$806,0,CNGE_2024_M3_Secc1!BH637)</f>
        <v>0</v>
      </c>
      <c r="BH898" s="522"/>
      <c r="ET898" s="522">
        <v>60</v>
      </c>
      <c r="EU898" s="522"/>
      <c r="EV898" s="522">
        <f t="shared" si="290"/>
        <v>0</v>
      </c>
      <c r="EW898" s="522"/>
      <c r="EX898" s="522">
        <f t="shared" si="276"/>
        <v>0</v>
      </c>
      <c r="EY898" s="522"/>
      <c r="EZ898" s="522">
        <f t="shared" si="277"/>
        <v>0</v>
      </c>
      <c r="FA898" s="522"/>
      <c r="FB898" s="522">
        <f t="shared" si="278"/>
        <v>0</v>
      </c>
      <c r="FC898" s="522"/>
      <c r="FD898" s="522">
        <f t="shared" si="279"/>
        <v>0</v>
      </c>
      <c r="FE898" s="522"/>
      <c r="FF898" s="522">
        <f t="shared" si="280"/>
        <v>0</v>
      </c>
      <c r="FG898" s="522"/>
      <c r="FH898" s="522">
        <f t="shared" si="281"/>
        <v>0</v>
      </c>
      <c r="FI898" s="522"/>
      <c r="FJ898" s="522">
        <f t="shared" si="282"/>
        <v>0</v>
      </c>
      <c r="FK898" s="522"/>
      <c r="FL898" s="522">
        <f t="shared" si="283"/>
        <v>0</v>
      </c>
      <c r="FM898" s="522"/>
      <c r="FN898" s="522">
        <f t="shared" si="284"/>
        <v>0</v>
      </c>
      <c r="FO898" s="522"/>
      <c r="FP898" s="522">
        <f t="shared" si="291"/>
        <v>0</v>
      </c>
      <c r="FQ898" s="522"/>
      <c r="FR898" s="522">
        <f t="shared" si="292"/>
        <v>0</v>
      </c>
      <c r="FS898" s="522"/>
      <c r="FT898" s="522">
        <f t="shared" si="293"/>
        <v>0</v>
      </c>
      <c r="FU898" s="522"/>
      <c r="FV898" s="522">
        <f t="shared" si="294"/>
        <v>0</v>
      </c>
      <c r="FW898" s="522"/>
      <c r="FX898" s="522">
        <f t="shared" si="287"/>
        <v>0</v>
      </c>
      <c r="FY898" s="522"/>
    </row>
    <row r="899" spans="1:181" s="38" customFormat="1" ht="15" customHeight="1">
      <c r="A899" s="18"/>
      <c r="B899" s="51"/>
      <c r="C899" s="48" t="s">
        <v>5393</v>
      </c>
      <c r="D899" s="590" t="str">
        <f>IF($BD$836=1,"",IF(CNGE_2024_M3_Secc1!D638="","",CNGE_2024_M3_Secc1!D638))</f>
        <v/>
      </c>
      <c r="E899" s="590"/>
      <c r="F899" s="590"/>
      <c r="G899" s="590"/>
      <c r="H899" s="590"/>
      <c r="I899" s="590"/>
      <c r="J899" s="590"/>
      <c r="K899" s="590"/>
      <c r="L899" s="590"/>
      <c r="M899" s="103"/>
      <c r="N899" s="103"/>
      <c r="O899" s="103"/>
      <c r="P899" s="103"/>
      <c r="Q899" s="103"/>
      <c r="R899" s="103"/>
      <c r="S899" s="103"/>
      <c r="T899" s="103"/>
      <c r="U899" s="103"/>
      <c r="V899" s="103"/>
      <c r="W899" s="103"/>
      <c r="X899" s="103"/>
      <c r="Y899" s="103"/>
      <c r="Z899" s="103"/>
      <c r="AA899" s="103"/>
      <c r="AB899" s="103"/>
      <c r="AC899" s="103"/>
      <c r="AD899" s="103"/>
      <c r="AE899" s="2"/>
      <c r="AF899" s="169"/>
      <c r="AH899" s="522">
        <f t="shared" si="265"/>
        <v>0</v>
      </c>
      <c r="AI899" s="522"/>
      <c r="AJ899" s="522">
        <f t="shared" si="266"/>
        <v>0</v>
      </c>
      <c r="AK899" s="522"/>
      <c r="AL899" s="524">
        <f t="shared" si="267"/>
        <v>0</v>
      </c>
      <c r="AM899" s="526"/>
      <c r="AN899" s="522">
        <f t="shared" si="268"/>
        <v>0</v>
      </c>
      <c r="AO899" s="522"/>
      <c r="AP899" s="711"/>
      <c r="AQ899" s="522">
        <f t="shared" si="269"/>
        <v>0</v>
      </c>
      <c r="AR899" s="522"/>
      <c r="AS899" s="522">
        <f t="shared" si="270"/>
        <v>0</v>
      </c>
      <c r="AT899" s="522"/>
      <c r="AU899" s="524">
        <f t="shared" si="271"/>
        <v>0</v>
      </c>
      <c r="AV899" s="526"/>
      <c r="AW899" s="522">
        <f t="shared" si="295"/>
        <v>0</v>
      </c>
      <c r="AX899" s="522"/>
      <c r="AY899" s="711"/>
      <c r="AZ899" s="114">
        <f t="shared" si="273"/>
        <v>0</v>
      </c>
      <c r="BA899" s="113" t="str">
        <f>IF(AZ899=0,"", IF(SUM($AZ$838:AZ899)=1,BB899, IF($AZ$919&gt;SUM($AZ$838:AZ899),_xlfn.CONCAT(", ",BB899), IF($AZ$919=SUM($AZ$838:AZ899),_xlfn.CONCAT(" y ",BB899,".")))))</f>
        <v/>
      </c>
      <c r="BB899" s="119">
        <f t="shared" si="274"/>
        <v>61</v>
      </c>
      <c r="BD899" s="522">
        <f>IF($AH$806=$AJ$806,0,CNGE_2024_M3_Secc1!BE638)</f>
        <v>0</v>
      </c>
      <c r="BE899" s="522"/>
      <c r="BG899" s="522">
        <f>IF($AH$806=$AJ$806,0,CNGE_2024_M3_Secc1!BH638)</f>
        <v>0</v>
      </c>
      <c r="BH899" s="522"/>
      <c r="ET899" s="522">
        <v>61</v>
      </c>
      <c r="EU899" s="522"/>
      <c r="EV899" s="522">
        <f t="shared" si="290"/>
        <v>0</v>
      </c>
      <c r="EW899" s="522"/>
      <c r="EX899" s="522">
        <f t="shared" si="276"/>
        <v>0</v>
      </c>
      <c r="EY899" s="522"/>
      <c r="EZ899" s="522">
        <f t="shared" si="277"/>
        <v>0</v>
      </c>
      <c r="FA899" s="522"/>
      <c r="FB899" s="522">
        <f t="shared" si="278"/>
        <v>0</v>
      </c>
      <c r="FC899" s="522"/>
      <c r="FD899" s="522">
        <f t="shared" si="279"/>
        <v>0</v>
      </c>
      <c r="FE899" s="522"/>
      <c r="FF899" s="522">
        <f t="shared" si="280"/>
        <v>0</v>
      </c>
      <c r="FG899" s="522"/>
      <c r="FH899" s="522">
        <f t="shared" si="281"/>
        <v>0</v>
      </c>
      <c r="FI899" s="522"/>
      <c r="FJ899" s="522">
        <f t="shared" si="282"/>
        <v>0</v>
      </c>
      <c r="FK899" s="522"/>
      <c r="FL899" s="522">
        <f t="shared" si="283"/>
        <v>0</v>
      </c>
      <c r="FM899" s="522"/>
      <c r="FN899" s="522">
        <f t="shared" si="284"/>
        <v>0</v>
      </c>
      <c r="FO899" s="522"/>
      <c r="FP899" s="522">
        <f t="shared" si="291"/>
        <v>0</v>
      </c>
      <c r="FQ899" s="522"/>
      <c r="FR899" s="522">
        <f t="shared" si="292"/>
        <v>0</v>
      </c>
      <c r="FS899" s="522"/>
      <c r="FT899" s="522">
        <f t="shared" si="293"/>
        <v>0</v>
      </c>
      <c r="FU899" s="522"/>
      <c r="FV899" s="522">
        <f t="shared" si="294"/>
        <v>0</v>
      </c>
      <c r="FW899" s="522"/>
      <c r="FX899" s="522">
        <f t="shared" si="287"/>
        <v>0</v>
      </c>
      <c r="FY899" s="522"/>
    </row>
    <row r="900" spans="1:181" s="38" customFormat="1" ht="15" customHeight="1">
      <c r="A900" s="18"/>
      <c r="B900" s="51"/>
      <c r="C900" s="48" t="s">
        <v>5394</v>
      </c>
      <c r="D900" s="590" t="str">
        <f>IF($BD$836=1,"",IF(CNGE_2024_M3_Secc1!D639="","",CNGE_2024_M3_Secc1!D639))</f>
        <v/>
      </c>
      <c r="E900" s="590"/>
      <c r="F900" s="590"/>
      <c r="G900" s="590"/>
      <c r="H900" s="590"/>
      <c r="I900" s="590"/>
      <c r="J900" s="590"/>
      <c r="K900" s="590"/>
      <c r="L900" s="590"/>
      <c r="M900" s="103"/>
      <c r="N900" s="103"/>
      <c r="O900" s="103"/>
      <c r="P900" s="103"/>
      <c r="Q900" s="103"/>
      <c r="R900" s="103"/>
      <c r="S900" s="103"/>
      <c r="T900" s="103"/>
      <c r="U900" s="103"/>
      <c r="V900" s="103"/>
      <c r="W900" s="103"/>
      <c r="X900" s="103"/>
      <c r="Y900" s="103"/>
      <c r="Z900" s="103"/>
      <c r="AA900" s="103"/>
      <c r="AB900" s="103"/>
      <c r="AC900" s="103"/>
      <c r="AD900" s="103"/>
      <c r="AE900" s="2"/>
      <c r="AF900" s="169"/>
      <c r="AH900" s="522">
        <f t="shared" si="265"/>
        <v>0</v>
      </c>
      <c r="AI900" s="522"/>
      <c r="AJ900" s="522">
        <f t="shared" si="266"/>
        <v>0</v>
      </c>
      <c r="AK900" s="522"/>
      <c r="AL900" s="524">
        <f t="shared" si="267"/>
        <v>0</v>
      </c>
      <c r="AM900" s="526"/>
      <c r="AN900" s="522">
        <f t="shared" si="268"/>
        <v>0</v>
      </c>
      <c r="AO900" s="522"/>
      <c r="AP900" s="711"/>
      <c r="AQ900" s="522">
        <f t="shared" si="269"/>
        <v>0</v>
      </c>
      <c r="AR900" s="522"/>
      <c r="AS900" s="522">
        <f t="shared" si="270"/>
        <v>0</v>
      </c>
      <c r="AT900" s="522"/>
      <c r="AU900" s="524">
        <f t="shared" si="271"/>
        <v>0</v>
      </c>
      <c r="AV900" s="526"/>
      <c r="AW900" s="522">
        <f t="shared" si="295"/>
        <v>0</v>
      </c>
      <c r="AX900" s="522"/>
      <c r="AY900" s="711"/>
      <c r="AZ900" s="114">
        <f t="shared" si="273"/>
        <v>0</v>
      </c>
      <c r="BA900" s="113" t="str">
        <f>IF(AZ900=0,"", IF(SUM($AZ$838:AZ900)=1,BB900, IF($AZ$919&gt;SUM($AZ$838:AZ900),_xlfn.CONCAT(", ",BB900), IF($AZ$919=SUM($AZ$838:AZ900),_xlfn.CONCAT(" y ",BB900,".")))))</f>
        <v/>
      </c>
      <c r="BB900" s="119">
        <f t="shared" si="274"/>
        <v>62</v>
      </c>
      <c r="BD900" s="522">
        <f>IF($AH$806=$AJ$806,0,CNGE_2024_M3_Secc1!BE639)</f>
        <v>0</v>
      </c>
      <c r="BE900" s="522"/>
      <c r="BG900" s="522">
        <f>IF($AH$806=$AJ$806,0,CNGE_2024_M3_Secc1!BH639)</f>
        <v>0</v>
      </c>
      <c r="BH900" s="522"/>
      <c r="ET900" s="522">
        <v>62</v>
      </c>
      <c r="EU900" s="522"/>
      <c r="EV900" s="522">
        <f t="shared" si="290"/>
        <v>0</v>
      </c>
      <c r="EW900" s="522"/>
      <c r="EX900" s="522">
        <f t="shared" si="276"/>
        <v>0</v>
      </c>
      <c r="EY900" s="522"/>
      <c r="EZ900" s="522">
        <f t="shared" si="277"/>
        <v>0</v>
      </c>
      <c r="FA900" s="522"/>
      <c r="FB900" s="522">
        <f t="shared" si="278"/>
        <v>0</v>
      </c>
      <c r="FC900" s="522"/>
      <c r="FD900" s="522">
        <f t="shared" si="279"/>
        <v>0</v>
      </c>
      <c r="FE900" s="522"/>
      <c r="FF900" s="522">
        <f t="shared" si="280"/>
        <v>0</v>
      </c>
      <c r="FG900" s="522"/>
      <c r="FH900" s="522">
        <f t="shared" si="281"/>
        <v>0</v>
      </c>
      <c r="FI900" s="522"/>
      <c r="FJ900" s="522">
        <f t="shared" si="282"/>
        <v>0</v>
      </c>
      <c r="FK900" s="522"/>
      <c r="FL900" s="522">
        <f t="shared" si="283"/>
        <v>0</v>
      </c>
      <c r="FM900" s="522"/>
      <c r="FN900" s="522">
        <f t="shared" si="284"/>
        <v>0</v>
      </c>
      <c r="FO900" s="522"/>
      <c r="FP900" s="522">
        <f t="shared" si="291"/>
        <v>0</v>
      </c>
      <c r="FQ900" s="522"/>
      <c r="FR900" s="522">
        <f t="shared" si="292"/>
        <v>0</v>
      </c>
      <c r="FS900" s="522"/>
      <c r="FT900" s="522">
        <f t="shared" si="293"/>
        <v>0</v>
      </c>
      <c r="FU900" s="522"/>
      <c r="FV900" s="522">
        <f t="shared" si="294"/>
        <v>0</v>
      </c>
      <c r="FW900" s="522"/>
      <c r="FX900" s="522">
        <f t="shared" si="287"/>
        <v>0</v>
      </c>
      <c r="FY900" s="522"/>
    </row>
    <row r="901" spans="1:181" s="38" customFormat="1" ht="15" customHeight="1">
      <c r="A901" s="18"/>
      <c r="B901" s="51"/>
      <c r="C901" s="48" t="s">
        <v>5395</v>
      </c>
      <c r="D901" s="590" t="str">
        <f>IF($BD$836=1,"",IF(CNGE_2024_M3_Secc1!D640="","",CNGE_2024_M3_Secc1!D640))</f>
        <v/>
      </c>
      <c r="E901" s="590"/>
      <c r="F901" s="590"/>
      <c r="G901" s="590"/>
      <c r="H901" s="590"/>
      <c r="I901" s="590"/>
      <c r="J901" s="590"/>
      <c r="K901" s="590"/>
      <c r="L901" s="590"/>
      <c r="M901" s="103"/>
      <c r="N901" s="103"/>
      <c r="O901" s="103"/>
      <c r="P901" s="103"/>
      <c r="Q901" s="103"/>
      <c r="R901" s="103"/>
      <c r="S901" s="103"/>
      <c r="T901" s="103"/>
      <c r="U901" s="103"/>
      <c r="V901" s="103"/>
      <c r="W901" s="103"/>
      <c r="X901" s="103"/>
      <c r="Y901" s="103"/>
      <c r="Z901" s="103"/>
      <c r="AA901" s="103"/>
      <c r="AB901" s="103"/>
      <c r="AC901" s="103"/>
      <c r="AD901" s="103"/>
      <c r="AE901" s="2"/>
      <c r="AF901" s="169"/>
      <c r="AH901" s="522">
        <f t="shared" si="265"/>
        <v>0</v>
      </c>
      <c r="AI901" s="522"/>
      <c r="AJ901" s="522">
        <f t="shared" si="266"/>
        <v>0</v>
      </c>
      <c r="AK901" s="522"/>
      <c r="AL901" s="524">
        <f t="shared" si="267"/>
        <v>0</v>
      </c>
      <c r="AM901" s="526"/>
      <c r="AN901" s="522">
        <f t="shared" si="268"/>
        <v>0</v>
      </c>
      <c r="AO901" s="522"/>
      <c r="AP901" s="711"/>
      <c r="AQ901" s="522">
        <f t="shared" si="269"/>
        <v>0</v>
      </c>
      <c r="AR901" s="522"/>
      <c r="AS901" s="522">
        <f t="shared" si="270"/>
        <v>0</v>
      </c>
      <c r="AT901" s="522"/>
      <c r="AU901" s="524">
        <f t="shared" si="271"/>
        <v>0</v>
      </c>
      <c r="AV901" s="526"/>
      <c r="AW901" s="522">
        <f t="shared" si="295"/>
        <v>0</v>
      </c>
      <c r="AX901" s="522"/>
      <c r="AY901" s="711"/>
      <c r="AZ901" s="114">
        <f t="shared" si="273"/>
        <v>0</v>
      </c>
      <c r="BA901" s="113" t="str">
        <f>IF(AZ901=0,"", IF(SUM($AZ$838:AZ901)=1,BB901, IF($AZ$919&gt;SUM($AZ$838:AZ901),_xlfn.CONCAT(", ",BB901), IF($AZ$919=SUM($AZ$838:AZ901),_xlfn.CONCAT(" y ",BB901,".")))))</f>
        <v/>
      </c>
      <c r="BB901" s="119">
        <f t="shared" si="274"/>
        <v>63</v>
      </c>
      <c r="BD901" s="522">
        <f>IF($AH$806=$AJ$806,0,CNGE_2024_M3_Secc1!BE640)</f>
        <v>0</v>
      </c>
      <c r="BE901" s="522"/>
      <c r="BG901" s="522">
        <f>IF($AH$806=$AJ$806,0,CNGE_2024_M3_Secc1!BH640)</f>
        <v>0</v>
      </c>
      <c r="BH901" s="522"/>
      <c r="ET901" s="522">
        <v>63</v>
      </c>
      <c r="EU901" s="522"/>
      <c r="EV901" s="522">
        <f t="shared" si="290"/>
        <v>0</v>
      </c>
      <c r="EW901" s="522"/>
      <c r="EX901" s="522">
        <f t="shared" si="276"/>
        <v>0</v>
      </c>
      <c r="EY901" s="522"/>
      <c r="EZ901" s="522">
        <f t="shared" si="277"/>
        <v>0</v>
      </c>
      <c r="FA901" s="522"/>
      <c r="FB901" s="522">
        <f t="shared" si="278"/>
        <v>0</v>
      </c>
      <c r="FC901" s="522"/>
      <c r="FD901" s="522">
        <f t="shared" si="279"/>
        <v>0</v>
      </c>
      <c r="FE901" s="522"/>
      <c r="FF901" s="522">
        <f t="shared" si="280"/>
        <v>0</v>
      </c>
      <c r="FG901" s="522"/>
      <c r="FH901" s="522">
        <f t="shared" si="281"/>
        <v>0</v>
      </c>
      <c r="FI901" s="522"/>
      <c r="FJ901" s="522">
        <f t="shared" si="282"/>
        <v>0</v>
      </c>
      <c r="FK901" s="522"/>
      <c r="FL901" s="522">
        <f t="shared" si="283"/>
        <v>0</v>
      </c>
      <c r="FM901" s="522"/>
      <c r="FN901" s="522">
        <f t="shared" si="284"/>
        <v>0</v>
      </c>
      <c r="FO901" s="522"/>
      <c r="FP901" s="522">
        <f t="shared" si="291"/>
        <v>0</v>
      </c>
      <c r="FQ901" s="522"/>
      <c r="FR901" s="522">
        <f t="shared" si="292"/>
        <v>0</v>
      </c>
      <c r="FS901" s="522"/>
      <c r="FT901" s="522">
        <f t="shared" si="293"/>
        <v>0</v>
      </c>
      <c r="FU901" s="522"/>
      <c r="FV901" s="522">
        <f t="shared" si="294"/>
        <v>0</v>
      </c>
      <c r="FW901" s="522"/>
      <c r="FX901" s="522">
        <f t="shared" si="287"/>
        <v>0</v>
      </c>
      <c r="FY901" s="522"/>
    </row>
    <row r="902" spans="1:181" s="38" customFormat="1" ht="15" customHeight="1">
      <c r="A902" s="18"/>
      <c r="B902" s="51"/>
      <c r="C902" s="48" t="s">
        <v>5396</v>
      </c>
      <c r="D902" s="590" t="str">
        <f>IF($BD$836=1,"",IF(CNGE_2024_M3_Secc1!D641="","",CNGE_2024_M3_Secc1!D641))</f>
        <v/>
      </c>
      <c r="E902" s="590"/>
      <c r="F902" s="590"/>
      <c r="G902" s="590"/>
      <c r="H902" s="590"/>
      <c r="I902" s="590"/>
      <c r="J902" s="590"/>
      <c r="K902" s="590"/>
      <c r="L902" s="590"/>
      <c r="M902" s="103"/>
      <c r="N902" s="103"/>
      <c r="O902" s="103"/>
      <c r="P902" s="103"/>
      <c r="Q902" s="103"/>
      <c r="R902" s="103"/>
      <c r="S902" s="103"/>
      <c r="T902" s="103"/>
      <c r="U902" s="103"/>
      <c r="V902" s="103"/>
      <c r="W902" s="103"/>
      <c r="X902" s="103"/>
      <c r="Y902" s="103"/>
      <c r="Z902" s="103"/>
      <c r="AA902" s="103"/>
      <c r="AB902" s="103"/>
      <c r="AC902" s="103"/>
      <c r="AD902" s="103"/>
      <c r="AE902" s="2"/>
      <c r="AF902" s="169"/>
      <c r="AH902" s="522">
        <f t="shared" si="265"/>
        <v>0</v>
      </c>
      <c r="AI902" s="522"/>
      <c r="AJ902" s="522">
        <f t="shared" si="266"/>
        <v>0</v>
      </c>
      <c r="AK902" s="522"/>
      <c r="AL902" s="524">
        <f t="shared" si="267"/>
        <v>0</v>
      </c>
      <c r="AM902" s="526"/>
      <c r="AN902" s="522">
        <f t="shared" si="268"/>
        <v>0</v>
      </c>
      <c r="AO902" s="522"/>
      <c r="AP902" s="711"/>
      <c r="AQ902" s="522">
        <f t="shared" si="269"/>
        <v>0</v>
      </c>
      <c r="AR902" s="522"/>
      <c r="AS902" s="522">
        <f t="shared" si="270"/>
        <v>0</v>
      </c>
      <c r="AT902" s="522"/>
      <c r="AU902" s="524">
        <f t="shared" si="271"/>
        <v>0</v>
      </c>
      <c r="AV902" s="526"/>
      <c r="AW902" s="522">
        <f t="shared" ref="AW902:AW918" si="296">IF($AH$577=$AJ$577,0,IF(OR(AND(AQ902=0,AS902&gt;0),AND(AQ902="NS",AU902&gt;0),AND(AQ902="NS",AS902=0,AU902=0)),1,IF(OR(AND(AS902&gt;=2,AU902&lt;AQ902),AND(AQ902="NS",AU902=0,AS902&gt;0),AQ902=AU902),0,1)))</f>
        <v>0</v>
      </c>
      <c r="AX902" s="522"/>
      <c r="AY902" s="711"/>
      <c r="AZ902" s="114">
        <f t="shared" si="273"/>
        <v>0</v>
      </c>
      <c r="BA902" s="113" t="str">
        <f>IF(AZ902=0,"", IF(SUM($AZ$838:AZ902)=1,BB902, IF($AZ$919&gt;SUM($AZ$838:AZ902),_xlfn.CONCAT(", ",BB902), IF($AZ$919=SUM($AZ$838:AZ902),_xlfn.CONCAT(" y ",BB902,".")))))</f>
        <v/>
      </c>
      <c r="BB902" s="119">
        <f t="shared" si="274"/>
        <v>64</v>
      </c>
      <c r="BD902" s="522">
        <f>IF($AH$806=$AJ$806,0,CNGE_2024_M3_Secc1!BE641)</f>
        <v>0</v>
      </c>
      <c r="BE902" s="522"/>
      <c r="BG902" s="522">
        <f>IF($AH$806=$AJ$806,0,CNGE_2024_M3_Secc1!BH641)</f>
        <v>0</v>
      </c>
      <c r="BH902" s="522"/>
      <c r="ET902" s="522">
        <v>64</v>
      </c>
      <c r="EU902" s="522"/>
      <c r="EV902" s="522">
        <f t="shared" si="290"/>
        <v>0</v>
      </c>
      <c r="EW902" s="522"/>
      <c r="EX902" s="522">
        <f t="shared" si="276"/>
        <v>0</v>
      </c>
      <c r="EY902" s="522"/>
      <c r="EZ902" s="522">
        <f t="shared" si="277"/>
        <v>0</v>
      </c>
      <c r="FA902" s="522"/>
      <c r="FB902" s="522">
        <f t="shared" si="278"/>
        <v>0</v>
      </c>
      <c r="FC902" s="522"/>
      <c r="FD902" s="522">
        <f t="shared" si="279"/>
        <v>0</v>
      </c>
      <c r="FE902" s="522"/>
      <c r="FF902" s="522">
        <f t="shared" si="280"/>
        <v>0</v>
      </c>
      <c r="FG902" s="522"/>
      <c r="FH902" s="522">
        <f t="shared" si="281"/>
        <v>0</v>
      </c>
      <c r="FI902" s="522"/>
      <c r="FJ902" s="522">
        <f t="shared" si="282"/>
        <v>0</v>
      </c>
      <c r="FK902" s="522"/>
      <c r="FL902" s="522">
        <f t="shared" si="283"/>
        <v>0</v>
      </c>
      <c r="FM902" s="522"/>
      <c r="FN902" s="522">
        <f t="shared" si="284"/>
        <v>0</v>
      </c>
      <c r="FO902" s="522"/>
      <c r="FP902" s="522">
        <f t="shared" si="291"/>
        <v>0</v>
      </c>
      <c r="FQ902" s="522"/>
      <c r="FR902" s="522">
        <f t="shared" si="292"/>
        <v>0</v>
      </c>
      <c r="FS902" s="522"/>
      <c r="FT902" s="522">
        <f t="shared" si="293"/>
        <v>0</v>
      </c>
      <c r="FU902" s="522"/>
      <c r="FV902" s="522">
        <f t="shared" si="294"/>
        <v>0</v>
      </c>
      <c r="FW902" s="522"/>
      <c r="FX902" s="522">
        <f t="shared" si="287"/>
        <v>0</v>
      </c>
      <c r="FY902" s="522"/>
    </row>
    <row r="903" spans="1:181" s="38" customFormat="1" ht="15" customHeight="1">
      <c r="A903" s="18"/>
      <c r="B903" s="51"/>
      <c r="C903" s="48" t="s">
        <v>5397</v>
      </c>
      <c r="D903" s="590" t="str">
        <f>IF($BD$836=1,"",IF(CNGE_2024_M3_Secc1!D642="","",CNGE_2024_M3_Secc1!D642))</f>
        <v/>
      </c>
      <c r="E903" s="590"/>
      <c r="F903" s="590"/>
      <c r="G903" s="590"/>
      <c r="H903" s="590"/>
      <c r="I903" s="590"/>
      <c r="J903" s="590"/>
      <c r="K903" s="590"/>
      <c r="L903" s="590"/>
      <c r="M903" s="103"/>
      <c r="N903" s="103"/>
      <c r="O903" s="103"/>
      <c r="P903" s="103"/>
      <c r="Q903" s="103"/>
      <c r="R903" s="103"/>
      <c r="S903" s="103"/>
      <c r="T903" s="103"/>
      <c r="U903" s="103"/>
      <c r="V903" s="103"/>
      <c r="W903" s="103"/>
      <c r="X903" s="103"/>
      <c r="Y903" s="103"/>
      <c r="Z903" s="103"/>
      <c r="AA903" s="103"/>
      <c r="AB903" s="103"/>
      <c r="AC903" s="103"/>
      <c r="AD903" s="103"/>
      <c r="AE903" s="2"/>
      <c r="AF903" s="169"/>
      <c r="AH903" s="522">
        <f t="shared" ref="AH903:AH918" si="297">IF(M903="",0,M903)</f>
        <v>0</v>
      </c>
      <c r="AI903" s="522"/>
      <c r="AJ903" s="522">
        <f t="shared" ref="AJ903:AJ918" si="298">COUNTIF(N903:U903,"NS")</f>
        <v>0</v>
      </c>
      <c r="AK903" s="522"/>
      <c r="AL903" s="524">
        <f t="shared" ref="AL903:AL918" si="299">IF(COUNTIF(N903:U903,"NA")=COUNTA($N$836:$O$837,$P$837:$U$837),"NA",SUM(N903:U903))</f>
        <v>0</v>
      </c>
      <c r="AM903" s="526"/>
      <c r="AN903" s="522">
        <f t="shared" ref="AN903:AN918" si="300">IF($AH$806=$AJ$806,0,IF(OR(AND(AH903=0,AJ903&gt;0),AND(AH903="NS",AL903&gt;0),AND(AH903="NS",AJ903=0,AL903=0)),1,IF(OR(AND(AJ903&gt;=2,AL903&lt;AH903),AND(AH903="NS",AL903=0,AJ903&gt;0),AH903=AL903),0,1)))</f>
        <v>0</v>
      </c>
      <c r="AO903" s="522"/>
      <c r="AP903" s="711"/>
      <c r="AQ903" s="522">
        <f t="shared" ref="AQ903:AQ918" si="301">IF(W903="",0,W903)</f>
        <v>0</v>
      </c>
      <c r="AR903" s="522"/>
      <c r="AS903" s="522">
        <f t="shared" ref="AS903:AS918" si="302">COUNTIF(W903:AD903,"NS")</f>
        <v>0</v>
      </c>
      <c r="AT903" s="522"/>
      <c r="AU903" s="524">
        <f t="shared" ref="AU903:AU918" si="303">IF(COUNTIF(W903:AD903,"NA")=COUNTA($W$836:$X$837,$Y$837:$AD$837),"NA",SUM(W903:AD903))</f>
        <v>0</v>
      </c>
      <c r="AV903" s="526"/>
      <c r="AW903" s="522">
        <f t="shared" si="296"/>
        <v>0</v>
      </c>
      <c r="AX903" s="522"/>
      <c r="AY903" s="711"/>
      <c r="AZ903" s="114">
        <f t="shared" ref="AZ903:AZ918" si="304">IF(SUM(AN903,AW903,AN992,AW992)&gt;0,1,0)</f>
        <v>0</v>
      </c>
      <c r="BA903" s="113" t="str">
        <f>IF(AZ903=0,"", IF(SUM($AZ$838:AZ903)=1,BB903, IF($AZ$919&gt;SUM($AZ$838:AZ903),_xlfn.CONCAT(", ",BB903), IF($AZ$919=SUM($AZ$838:AZ903),_xlfn.CONCAT(" y ",BB903,".")))))</f>
        <v/>
      </c>
      <c r="BB903" s="119">
        <f t="shared" ref="BB903:BB918" si="305">_xlfn.NUMBERVALUE(C903)</f>
        <v>65</v>
      </c>
      <c r="BD903" s="522">
        <f>IF($AH$806=$AJ$806,0,CNGE_2024_M3_Secc1!BE642)</f>
        <v>0</v>
      </c>
      <c r="BE903" s="522"/>
      <c r="BG903" s="522">
        <f>IF($AH$806=$AJ$806,0,CNGE_2024_M3_Secc1!BH642)</f>
        <v>0</v>
      </c>
      <c r="BH903" s="522"/>
      <c r="ET903" s="522">
        <v>65</v>
      </c>
      <c r="EU903" s="522"/>
      <c r="EV903" s="522">
        <f t="shared" ref="EV903:EV918" si="306">IF($AH$806=$AJ$806,0,IF(OR(AND(D903="",BD903=0,COUNTA(N903:O903,W903:X903,N992:O992,W992:X992)=0),AND(D903&lt;&gt;"",BD903=0,SUM($AH$683,$AK$683,$AN$683,$AQ$683)&gt;0,COUNTA(N903:O903,W903:X903,N992:O992,W992:X992)=0),AND(D903&lt;&gt;"",BD903=0,COUNTA(N903:O903,W903:X903,N992:O992,W992:X992)=8),AND(D903="",BD903=1,COUNTA(N903:O903,W903:X903,N992:O992,W992:X992)=0),AND(D903&lt;&gt;"",BD903=1,COUNTA(N903:O903,W903:X903,N992:O992,W992:X992)=0)),0,1))</f>
        <v>0</v>
      </c>
      <c r="EW903" s="522"/>
      <c r="EX903" s="522">
        <f t="shared" ref="EX903:EX918" si="307">IF($AH$806=$AJ$806,0,IF(OR(AND(D903="",BG903=0,COUNTA(P903:S903,Y903:AB903,P992:S992,Y992:AB992)=0),AND(D903&lt;&gt;"",BG903=0,COUNTA(P903:S903,Y903:AB903,P992:S992,Y992:AB992)&lt;=16),AND(D903="",BG903=1,COUNTA(P903:S903,Y903:AB903,P992:S992,Y992:AB992)=0),AND(D903&lt;&gt;"",BG903=1,COUNTA(P903:S903,Y903:AB903,P992:S992,Y992:AB992)=0)),0,1))</f>
        <v>0</v>
      </c>
      <c r="EY903" s="522"/>
      <c r="EZ903" s="522">
        <f t="shared" ref="EZ903:EZ918" si="308">IF($AH$806=$AJ$806,0,IF(OR(AND(D903="",$BJ$838=0,COUNTBLANK(P903)=1),AND(D903&lt;&gt;"",$BJ$838=0,COUNTBLANK(P903)=0),AND(D903="",$BJ$838=1,COUNTBLANK(P903)=1),AND(D903&lt;&gt;"",$BJ$838=1,COUNTBLANK(P903)=1)),0,1))</f>
        <v>0</v>
      </c>
      <c r="FA903" s="522"/>
      <c r="FB903" s="522">
        <f t="shared" ref="FB903:FB918" si="309">IF($AH$806=$AJ$806,0,IF(OR(AND(D903="",$BM$838=0,COUNTBLANK(Y903)=1),AND(D903&lt;&gt;"",$BM$838=0,COUNTBLANK(Y903)=0),AND(D903="",$BM$838=1,COUNTBLANK(Y903)=1),AND(D903&lt;&gt;"",$BM$838=1,COUNTBLANK(Y903)=1)),0,1))</f>
        <v>0</v>
      </c>
      <c r="FC903" s="522"/>
      <c r="FD903" s="522">
        <f t="shared" ref="FD903:FD918" si="310">IF($AH$806=$AJ$806,0,IF(OR(AND(D903="",$BP$838=0,COUNTBLANK(P992)=1),AND(D903&lt;&gt;"",$BP$838=0,COUNTBLANK(P992)=0),AND(D903="",$BP$838=1,COUNTBLANK(P992)=1),AND(D903&lt;&gt;"",$BP$838=1,COUNTBLANK(P992)=1)),0,1))</f>
        <v>0</v>
      </c>
      <c r="FE903" s="522"/>
      <c r="FF903" s="522">
        <f t="shared" ref="FF903:FF918" si="311">IF($AH$806=$AJ$806,0,IF(OR(AND(D903="",$BS$838=0,COUNTBLANK(Y992)=1),AND(D903&lt;&gt;"",$BS$838=0,COUNTBLANK(Y992)=0),AND(D903="",$BS$838=1,COUNTBLANK(Y992)=1),AND(D903&lt;&gt;"",$BS$838=1,COUNTBLANK(Y992)=1)),0,1))</f>
        <v>0</v>
      </c>
      <c r="FG903" s="522"/>
      <c r="FH903" s="522">
        <f t="shared" ref="FH903:FH918" si="312">IF($AH$806=$AJ$806,0,IF(OR(AND(D903="",$BV$838=0,COUNTBLANK(Q903)=1),AND(D903&lt;&gt;"",$BV$838=0,COUNTBLANK(Q903)=0),AND(D903="",$BV$838=1,COUNTBLANK(Q903)=1),AND(D903&lt;&gt;"",$BV$838=1,COUNTBLANK(Q903)=1)),0,1))</f>
        <v>0</v>
      </c>
      <c r="FI903" s="522"/>
      <c r="FJ903" s="522">
        <f t="shared" ref="FJ903:FJ918" si="313">IF($AH$806=$AJ$806,0,IF(OR(AND(D903="",$BY$838=0,COUNTBLANK(Z903)=1),AND(D903&lt;&gt;"",$BY$838=0,COUNTBLANK(Z903)=0),AND(D903="",$BY$838=1,COUNTBLANK(Z903)=1),AND(D903&lt;&gt;"",$BY$838=1,COUNTBLANK(Z903)=1)),0,1))</f>
        <v>0</v>
      </c>
      <c r="FK903" s="522"/>
      <c r="FL903" s="522">
        <f t="shared" ref="FL903:FL918" si="314">IF($AH$806=$AJ$806,0,IF(OR(AND(D903="",$CB$838=0,COUNTBLANK(Q992)=1),AND(D903&lt;&gt;"",$CB$838=0,COUNTBLANK(Q992)=0),AND(D903="",$CB$838=1,COUNTBLANK(Q992)=1),AND(D903&lt;&gt;"",$CB$838=1,COUNTBLANK(Q992)=1)),0,1))</f>
        <v>0</v>
      </c>
      <c r="FM903" s="522"/>
      <c r="FN903" s="522">
        <f t="shared" ref="FN903:FN918" si="315">IF($AH$806=$AJ$806,0,IF(OR(AND(D903="",$CE$838=0,COUNTBLANK(Z992)=1),AND(D903&lt;&gt;"",$CE$838=0,COUNTBLANK(Z992)=0),AND(D903="",$CE$838=1,COUNTBLANK(Z992)=1),AND(D903&lt;&gt;"",$CE$838=1,COUNTBLANK(Z992)=1)),0,1))</f>
        <v>0</v>
      </c>
      <c r="FO903" s="522"/>
      <c r="FP903" s="522">
        <f t="shared" ref="FP903:FP918" si="316">IF($AH$806=$AJ$806,0,IF(OR(AND(D903="",$AH$683=0,COUNTBLANK(N903:O903)=2),AND(D903&lt;&gt;"",$AH$683=0,COUNTBLANK(N903:O903)=0),AND(D903="",$AH$683=1,COUNTBLANK(N903:O903)=2),AND(D903&lt;&gt;"",$AH$683=1,COUNTBLANK(N903:O903)=2)),0,1))</f>
        <v>0</v>
      </c>
      <c r="FQ903" s="522"/>
      <c r="FR903" s="522">
        <f t="shared" ref="FR903:FR918" si="317">IF($AH$806=$AJ$806,0,IF(OR(AND(D903="",$AK$683=0,COUNTBLANK(W903:X903)=2),AND(D903&lt;&gt;"",$AK$683=0,COUNTBLANK(W903:X903)=0),AND(D903="",$AK$683=1,COUNTBLANK(W903:X903)=2),AND(D903&lt;&gt;"",$AK$683=1,COUNTBLANK(W903:X903)=2)),0,1))</f>
        <v>0</v>
      </c>
      <c r="FS903" s="522"/>
      <c r="FT903" s="522">
        <f t="shared" ref="FT903:FT918" si="318">IF($AH$806=$AJ$806,0,IF(OR(AND(D903="",$AN$683=0,COUNTBLANK(N992:O992)=2),AND(D903&lt;&gt;"",$AN$683=0,COUNTBLANK(N992:O992)=0),AND(D903="",$AN$683=1,COUNTBLANK(N992:O992)=2),AND(D903&lt;&gt;"",$AN$683=1,COUNTBLANK(N992:O992)=2)),0,1))</f>
        <v>0</v>
      </c>
      <c r="FU903" s="522"/>
      <c r="FV903" s="522">
        <f t="shared" ref="FV903:FV918" si="319">IF($AH$806=$AJ$806,0,IF(OR(AND(D903="",$AQ$683=0,COUNTBLANK(W992:X992)=2),AND(D903&lt;&gt;"",$AQ$683=0,COUNTBLANK(W992:X992)=0),AND(D903="",$AQ$683=1,COUNTBLANK(W992:X992)=2),AND(D903&lt;&gt;"",$AQ$683=1,COUNTBLANK(W992:X992)=2)),0,1))</f>
        <v>0</v>
      </c>
      <c r="FW903" s="522"/>
      <c r="FX903" s="522">
        <f t="shared" ref="FX903:FX918" si="320">IF($AH$806=$AJ$806,0,IF(OR(AND(D903="",COUNTA(M903,T903:V903,AC903:AD903,M992,T992:V992,AC992:AD992)=0,SUM(EV903:FW903)=0),AND(D903&lt;&gt;"",COUNTA(M903,T903:V903,AC903:AD903,M992,T992:V992,AC992:AD992)=12,SUM(EV903:FW903)=0)),0,1))</f>
        <v>0</v>
      </c>
      <c r="FY903" s="522"/>
    </row>
    <row r="904" spans="1:181" s="38" customFormat="1" ht="15" customHeight="1">
      <c r="A904" s="18"/>
      <c r="B904" s="51"/>
      <c r="C904" s="48" t="s">
        <v>5398</v>
      </c>
      <c r="D904" s="590" t="str">
        <f>IF($BD$836=1,"",IF(CNGE_2024_M3_Secc1!D643="","",CNGE_2024_M3_Secc1!D643))</f>
        <v/>
      </c>
      <c r="E904" s="590"/>
      <c r="F904" s="590"/>
      <c r="G904" s="590"/>
      <c r="H904" s="590"/>
      <c r="I904" s="590"/>
      <c r="J904" s="590"/>
      <c r="K904" s="590"/>
      <c r="L904" s="590"/>
      <c r="M904" s="103"/>
      <c r="N904" s="103"/>
      <c r="O904" s="103"/>
      <c r="P904" s="103"/>
      <c r="Q904" s="103"/>
      <c r="R904" s="103"/>
      <c r="S904" s="103"/>
      <c r="T904" s="103"/>
      <c r="U904" s="103"/>
      <c r="V904" s="103"/>
      <c r="W904" s="103"/>
      <c r="X904" s="103"/>
      <c r="Y904" s="103"/>
      <c r="Z904" s="103"/>
      <c r="AA904" s="103"/>
      <c r="AB904" s="103"/>
      <c r="AC904" s="103"/>
      <c r="AD904" s="103"/>
      <c r="AE904" s="2"/>
      <c r="AF904" s="169"/>
      <c r="AH904" s="522">
        <f t="shared" si="297"/>
        <v>0</v>
      </c>
      <c r="AI904" s="522"/>
      <c r="AJ904" s="522">
        <f t="shared" si="298"/>
        <v>0</v>
      </c>
      <c r="AK904" s="522"/>
      <c r="AL904" s="524">
        <f t="shared" si="299"/>
        <v>0</v>
      </c>
      <c r="AM904" s="526"/>
      <c r="AN904" s="522">
        <f t="shared" si="300"/>
        <v>0</v>
      </c>
      <c r="AO904" s="522"/>
      <c r="AP904" s="711"/>
      <c r="AQ904" s="522">
        <f t="shared" si="301"/>
        <v>0</v>
      </c>
      <c r="AR904" s="522"/>
      <c r="AS904" s="522">
        <f t="shared" si="302"/>
        <v>0</v>
      </c>
      <c r="AT904" s="522"/>
      <c r="AU904" s="524">
        <f t="shared" si="303"/>
        <v>0</v>
      </c>
      <c r="AV904" s="526"/>
      <c r="AW904" s="522">
        <f t="shared" si="296"/>
        <v>0</v>
      </c>
      <c r="AX904" s="522"/>
      <c r="AY904" s="711"/>
      <c r="AZ904" s="114">
        <f t="shared" si="304"/>
        <v>0</v>
      </c>
      <c r="BA904" s="113" t="str">
        <f>IF(AZ904=0,"", IF(SUM($AZ$838:AZ904)=1,BB904, IF($AZ$919&gt;SUM($AZ$838:AZ904),_xlfn.CONCAT(", ",BB904), IF($AZ$919=SUM($AZ$838:AZ904),_xlfn.CONCAT(" y ",BB904,".")))))</f>
        <v/>
      </c>
      <c r="BB904" s="119">
        <f t="shared" si="305"/>
        <v>66</v>
      </c>
      <c r="BD904" s="522">
        <f>IF($AH$806=$AJ$806,0,CNGE_2024_M3_Secc1!BE643)</f>
        <v>0</v>
      </c>
      <c r="BE904" s="522"/>
      <c r="BG904" s="522">
        <f>IF($AH$806=$AJ$806,0,CNGE_2024_M3_Secc1!BH643)</f>
        <v>0</v>
      </c>
      <c r="BH904" s="522"/>
      <c r="ET904" s="522">
        <v>66</v>
      </c>
      <c r="EU904" s="522"/>
      <c r="EV904" s="522">
        <f t="shared" si="306"/>
        <v>0</v>
      </c>
      <c r="EW904" s="522"/>
      <c r="EX904" s="522">
        <f t="shared" si="307"/>
        <v>0</v>
      </c>
      <c r="EY904" s="522"/>
      <c r="EZ904" s="522">
        <f t="shared" si="308"/>
        <v>0</v>
      </c>
      <c r="FA904" s="522"/>
      <c r="FB904" s="522">
        <f t="shared" si="309"/>
        <v>0</v>
      </c>
      <c r="FC904" s="522"/>
      <c r="FD904" s="522">
        <f t="shared" si="310"/>
        <v>0</v>
      </c>
      <c r="FE904" s="522"/>
      <c r="FF904" s="522">
        <f t="shared" si="311"/>
        <v>0</v>
      </c>
      <c r="FG904" s="522"/>
      <c r="FH904" s="522">
        <f t="shared" si="312"/>
        <v>0</v>
      </c>
      <c r="FI904" s="522"/>
      <c r="FJ904" s="522">
        <f t="shared" si="313"/>
        <v>0</v>
      </c>
      <c r="FK904" s="522"/>
      <c r="FL904" s="522">
        <f t="shared" si="314"/>
        <v>0</v>
      </c>
      <c r="FM904" s="522"/>
      <c r="FN904" s="522">
        <f t="shared" si="315"/>
        <v>0</v>
      </c>
      <c r="FO904" s="522"/>
      <c r="FP904" s="522">
        <f t="shared" si="316"/>
        <v>0</v>
      </c>
      <c r="FQ904" s="522"/>
      <c r="FR904" s="522">
        <f t="shared" si="317"/>
        <v>0</v>
      </c>
      <c r="FS904" s="522"/>
      <c r="FT904" s="522">
        <f t="shared" si="318"/>
        <v>0</v>
      </c>
      <c r="FU904" s="522"/>
      <c r="FV904" s="522">
        <f t="shared" si="319"/>
        <v>0</v>
      </c>
      <c r="FW904" s="522"/>
      <c r="FX904" s="522">
        <f t="shared" si="320"/>
        <v>0</v>
      </c>
      <c r="FY904" s="522"/>
    </row>
    <row r="905" spans="1:181" s="38" customFormat="1" ht="15" customHeight="1">
      <c r="A905" s="18"/>
      <c r="B905" s="51"/>
      <c r="C905" s="48" t="s">
        <v>5399</v>
      </c>
      <c r="D905" s="590" t="str">
        <f>IF($BD$836=1,"",IF(CNGE_2024_M3_Secc1!D644="","",CNGE_2024_M3_Secc1!D644))</f>
        <v/>
      </c>
      <c r="E905" s="590"/>
      <c r="F905" s="590"/>
      <c r="G905" s="590"/>
      <c r="H905" s="590"/>
      <c r="I905" s="590"/>
      <c r="J905" s="590"/>
      <c r="K905" s="590"/>
      <c r="L905" s="590"/>
      <c r="M905" s="103"/>
      <c r="N905" s="103"/>
      <c r="O905" s="103"/>
      <c r="P905" s="103"/>
      <c r="Q905" s="103"/>
      <c r="R905" s="103"/>
      <c r="S905" s="103"/>
      <c r="T905" s="103"/>
      <c r="U905" s="103"/>
      <c r="V905" s="103"/>
      <c r="W905" s="103"/>
      <c r="X905" s="103"/>
      <c r="Y905" s="103"/>
      <c r="Z905" s="103"/>
      <c r="AA905" s="103"/>
      <c r="AB905" s="103"/>
      <c r="AC905" s="103"/>
      <c r="AD905" s="103"/>
      <c r="AE905" s="2"/>
      <c r="AF905" s="169"/>
      <c r="AH905" s="522">
        <f t="shared" si="297"/>
        <v>0</v>
      </c>
      <c r="AI905" s="522"/>
      <c r="AJ905" s="522">
        <f t="shared" si="298"/>
        <v>0</v>
      </c>
      <c r="AK905" s="522"/>
      <c r="AL905" s="524">
        <f t="shared" si="299"/>
        <v>0</v>
      </c>
      <c r="AM905" s="526"/>
      <c r="AN905" s="522">
        <f t="shared" si="300"/>
        <v>0</v>
      </c>
      <c r="AO905" s="522"/>
      <c r="AP905" s="711"/>
      <c r="AQ905" s="522">
        <f t="shared" si="301"/>
        <v>0</v>
      </c>
      <c r="AR905" s="522"/>
      <c r="AS905" s="522">
        <f t="shared" si="302"/>
        <v>0</v>
      </c>
      <c r="AT905" s="522"/>
      <c r="AU905" s="524">
        <f t="shared" si="303"/>
        <v>0</v>
      </c>
      <c r="AV905" s="526"/>
      <c r="AW905" s="522">
        <f t="shared" si="296"/>
        <v>0</v>
      </c>
      <c r="AX905" s="522"/>
      <c r="AY905" s="711"/>
      <c r="AZ905" s="114">
        <f t="shared" si="304"/>
        <v>0</v>
      </c>
      <c r="BA905" s="113" t="str">
        <f>IF(AZ905=0,"", IF(SUM($AZ$838:AZ905)=1,BB905, IF($AZ$919&gt;SUM($AZ$838:AZ905),_xlfn.CONCAT(", ",BB905), IF($AZ$919=SUM($AZ$838:AZ905),_xlfn.CONCAT(" y ",BB905,".")))))</f>
        <v/>
      </c>
      <c r="BB905" s="119">
        <f t="shared" si="305"/>
        <v>67</v>
      </c>
      <c r="BD905" s="522">
        <f>IF($AH$806=$AJ$806,0,CNGE_2024_M3_Secc1!BE644)</f>
        <v>0</v>
      </c>
      <c r="BE905" s="522"/>
      <c r="BG905" s="522">
        <f>IF($AH$806=$AJ$806,0,CNGE_2024_M3_Secc1!BH644)</f>
        <v>0</v>
      </c>
      <c r="BH905" s="522"/>
      <c r="ET905" s="522">
        <v>67</v>
      </c>
      <c r="EU905" s="522"/>
      <c r="EV905" s="522">
        <f t="shared" si="306"/>
        <v>0</v>
      </c>
      <c r="EW905" s="522"/>
      <c r="EX905" s="522">
        <f t="shared" si="307"/>
        <v>0</v>
      </c>
      <c r="EY905" s="522"/>
      <c r="EZ905" s="522">
        <f t="shared" si="308"/>
        <v>0</v>
      </c>
      <c r="FA905" s="522"/>
      <c r="FB905" s="522">
        <f t="shared" si="309"/>
        <v>0</v>
      </c>
      <c r="FC905" s="522"/>
      <c r="FD905" s="522">
        <f t="shared" si="310"/>
        <v>0</v>
      </c>
      <c r="FE905" s="522"/>
      <c r="FF905" s="522">
        <f t="shared" si="311"/>
        <v>0</v>
      </c>
      <c r="FG905" s="522"/>
      <c r="FH905" s="522">
        <f t="shared" si="312"/>
        <v>0</v>
      </c>
      <c r="FI905" s="522"/>
      <c r="FJ905" s="522">
        <f t="shared" si="313"/>
        <v>0</v>
      </c>
      <c r="FK905" s="522"/>
      <c r="FL905" s="522">
        <f t="shared" si="314"/>
        <v>0</v>
      </c>
      <c r="FM905" s="522"/>
      <c r="FN905" s="522">
        <f t="shared" si="315"/>
        <v>0</v>
      </c>
      <c r="FO905" s="522"/>
      <c r="FP905" s="522">
        <f t="shared" si="316"/>
        <v>0</v>
      </c>
      <c r="FQ905" s="522"/>
      <c r="FR905" s="522">
        <f t="shared" si="317"/>
        <v>0</v>
      </c>
      <c r="FS905" s="522"/>
      <c r="FT905" s="522">
        <f t="shared" si="318"/>
        <v>0</v>
      </c>
      <c r="FU905" s="522"/>
      <c r="FV905" s="522">
        <f t="shared" si="319"/>
        <v>0</v>
      </c>
      <c r="FW905" s="522"/>
      <c r="FX905" s="522">
        <f t="shared" si="320"/>
        <v>0</v>
      </c>
      <c r="FY905" s="522"/>
    </row>
    <row r="906" spans="1:181" s="38" customFormat="1" ht="15" customHeight="1">
      <c r="A906" s="18"/>
      <c r="B906" s="51"/>
      <c r="C906" s="48" t="s">
        <v>5400</v>
      </c>
      <c r="D906" s="590" t="str">
        <f>IF($BD$836=1,"",IF(CNGE_2024_M3_Secc1!D645="","",CNGE_2024_M3_Secc1!D645))</f>
        <v/>
      </c>
      <c r="E906" s="590"/>
      <c r="F906" s="590"/>
      <c r="G906" s="590"/>
      <c r="H906" s="590"/>
      <c r="I906" s="590"/>
      <c r="J906" s="590"/>
      <c r="K906" s="590"/>
      <c r="L906" s="590"/>
      <c r="M906" s="103"/>
      <c r="N906" s="103"/>
      <c r="O906" s="103"/>
      <c r="P906" s="103"/>
      <c r="Q906" s="103"/>
      <c r="R906" s="103"/>
      <c r="S906" s="103"/>
      <c r="T906" s="103"/>
      <c r="U906" s="103"/>
      <c r="V906" s="103"/>
      <c r="W906" s="103"/>
      <c r="X906" s="103"/>
      <c r="Y906" s="103"/>
      <c r="Z906" s="103"/>
      <c r="AA906" s="103"/>
      <c r="AB906" s="103"/>
      <c r="AC906" s="103"/>
      <c r="AD906" s="103"/>
      <c r="AE906" s="2"/>
      <c r="AF906" s="169"/>
      <c r="AH906" s="522">
        <f t="shared" si="297"/>
        <v>0</v>
      </c>
      <c r="AI906" s="522"/>
      <c r="AJ906" s="522">
        <f t="shared" si="298"/>
        <v>0</v>
      </c>
      <c r="AK906" s="522"/>
      <c r="AL906" s="524">
        <f t="shared" si="299"/>
        <v>0</v>
      </c>
      <c r="AM906" s="526"/>
      <c r="AN906" s="522">
        <f t="shared" si="300"/>
        <v>0</v>
      </c>
      <c r="AO906" s="522"/>
      <c r="AP906" s="711"/>
      <c r="AQ906" s="522">
        <f t="shared" si="301"/>
        <v>0</v>
      </c>
      <c r="AR906" s="522"/>
      <c r="AS906" s="522">
        <f t="shared" si="302"/>
        <v>0</v>
      </c>
      <c r="AT906" s="522"/>
      <c r="AU906" s="524">
        <f t="shared" si="303"/>
        <v>0</v>
      </c>
      <c r="AV906" s="526"/>
      <c r="AW906" s="522">
        <f t="shared" si="296"/>
        <v>0</v>
      </c>
      <c r="AX906" s="522"/>
      <c r="AY906" s="711"/>
      <c r="AZ906" s="114">
        <f t="shared" si="304"/>
        <v>0</v>
      </c>
      <c r="BA906" s="113" t="str">
        <f>IF(AZ906=0,"", IF(SUM($AZ$838:AZ906)=1,BB906, IF($AZ$919&gt;SUM($AZ$838:AZ906),_xlfn.CONCAT(", ",BB906), IF($AZ$919=SUM($AZ$838:AZ906),_xlfn.CONCAT(" y ",BB906,".")))))</f>
        <v/>
      </c>
      <c r="BB906" s="119">
        <f t="shared" si="305"/>
        <v>68</v>
      </c>
      <c r="BD906" s="522">
        <f>IF($AH$806=$AJ$806,0,CNGE_2024_M3_Secc1!BE645)</f>
        <v>0</v>
      </c>
      <c r="BE906" s="522"/>
      <c r="BG906" s="522">
        <f>IF($AH$806=$AJ$806,0,CNGE_2024_M3_Secc1!BH645)</f>
        <v>0</v>
      </c>
      <c r="BH906" s="522"/>
      <c r="ET906" s="522">
        <v>68</v>
      </c>
      <c r="EU906" s="522"/>
      <c r="EV906" s="522">
        <f t="shared" si="306"/>
        <v>0</v>
      </c>
      <c r="EW906" s="522"/>
      <c r="EX906" s="522">
        <f t="shared" si="307"/>
        <v>0</v>
      </c>
      <c r="EY906" s="522"/>
      <c r="EZ906" s="522">
        <f t="shared" si="308"/>
        <v>0</v>
      </c>
      <c r="FA906" s="522"/>
      <c r="FB906" s="522">
        <f t="shared" si="309"/>
        <v>0</v>
      </c>
      <c r="FC906" s="522"/>
      <c r="FD906" s="522">
        <f t="shared" si="310"/>
        <v>0</v>
      </c>
      <c r="FE906" s="522"/>
      <c r="FF906" s="522">
        <f t="shared" si="311"/>
        <v>0</v>
      </c>
      <c r="FG906" s="522"/>
      <c r="FH906" s="522">
        <f t="shared" si="312"/>
        <v>0</v>
      </c>
      <c r="FI906" s="522"/>
      <c r="FJ906" s="522">
        <f t="shared" si="313"/>
        <v>0</v>
      </c>
      <c r="FK906" s="522"/>
      <c r="FL906" s="522">
        <f t="shared" si="314"/>
        <v>0</v>
      </c>
      <c r="FM906" s="522"/>
      <c r="FN906" s="522">
        <f t="shared" si="315"/>
        <v>0</v>
      </c>
      <c r="FO906" s="522"/>
      <c r="FP906" s="522">
        <f t="shared" si="316"/>
        <v>0</v>
      </c>
      <c r="FQ906" s="522"/>
      <c r="FR906" s="522">
        <f t="shared" si="317"/>
        <v>0</v>
      </c>
      <c r="FS906" s="522"/>
      <c r="FT906" s="522">
        <f t="shared" si="318"/>
        <v>0</v>
      </c>
      <c r="FU906" s="522"/>
      <c r="FV906" s="522">
        <f t="shared" si="319"/>
        <v>0</v>
      </c>
      <c r="FW906" s="522"/>
      <c r="FX906" s="522">
        <f t="shared" si="320"/>
        <v>0</v>
      </c>
      <c r="FY906" s="522"/>
    </row>
    <row r="907" spans="1:181" s="38" customFormat="1" ht="15" customHeight="1">
      <c r="A907" s="18"/>
      <c r="B907" s="51"/>
      <c r="C907" s="48" t="s">
        <v>5401</v>
      </c>
      <c r="D907" s="590" t="str">
        <f>IF($BD$836=1,"",IF(CNGE_2024_M3_Secc1!D646="","",CNGE_2024_M3_Secc1!D646))</f>
        <v/>
      </c>
      <c r="E907" s="590"/>
      <c r="F907" s="590"/>
      <c r="G907" s="590"/>
      <c r="H907" s="590"/>
      <c r="I907" s="590"/>
      <c r="J907" s="590"/>
      <c r="K907" s="590"/>
      <c r="L907" s="590"/>
      <c r="M907" s="103"/>
      <c r="N907" s="103"/>
      <c r="O907" s="103"/>
      <c r="P907" s="103"/>
      <c r="Q907" s="103"/>
      <c r="R907" s="103"/>
      <c r="S907" s="103"/>
      <c r="T907" s="103"/>
      <c r="U907" s="103"/>
      <c r="V907" s="103"/>
      <c r="W907" s="103"/>
      <c r="X907" s="103"/>
      <c r="Y907" s="103"/>
      <c r="Z907" s="103"/>
      <c r="AA907" s="103"/>
      <c r="AB907" s="103"/>
      <c r="AC907" s="103"/>
      <c r="AD907" s="103"/>
      <c r="AE907" s="2"/>
      <c r="AF907" s="169"/>
      <c r="AH907" s="522">
        <f t="shared" si="297"/>
        <v>0</v>
      </c>
      <c r="AI907" s="522"/>
      <c r="AJ907" s="522">
        <f t="shared" si="298"/>
        <v>0</v>
      </c>
      <c r="AK907" s="522"/>
      <c r="AL907" s="524">
        <f t="shared" si="299"/>
        <v>0</v>
      </c>
      <c r="AM907" s="526"/>
      <c r="AN907" s="522">
        <f t="shared" si="300"/>
        <v>0</v>
      </c>
      <c r="AO907" s="522"/>
      <c r="AP907" s="711"/>
      <c r="AQ907" s="522">
        <f t="shared" si="301"/>
        <v>0</v>
      </c>
      <c r="AR907" s="522"/>
      <c r="AS907" s="522">
        <f t="shared" si="302"/>
        <v>0</v>
      </c>
      <c r="AT907" s="522"/>
      <c r="AU907" s="524">
        <f t="shared" si="303"/>
        <v>0</v>
      </c>
      <c r="AV907" s="526"/>
      <c r="AW907" s="522">
        <f t="shared" si="296"/>
        <v>0</v>
      </c>
      <c r="AX907" s="522"/>
      <c r="AY907" s="711"/>
      <c r="AZ907" s="114">
        <f t="shared" si="304"/>
        <v>0</v>
      </c>
      <c r="BA907" s="113" t="str">
        <f>IF(AZ907=0,"", IF(SUM($AZ$838:AZ907)=1,BB907, IF($AZ$919&gt;SUM($AZ$838:AZ907),_xlfn.CONCAT(", ",BB907), IF($AZ$919=SUM($AZ$838:AZ907),_xlfn.CONCAT(" y ",BB907,".")))))</f>
        <v/>
      </c>
      <c r="BB907" s="119">
        <f t="shared" si="305"/>
        <v>69</v>
      </c>
      <c r="BD907" s="522">
        <f>IF($AH$806=$AJ$806,0,CNGE_2024_M3_Secc1!BE646)</f>
        <v>0</v>
      </c>
      <c r="BE907" s="522"/>
      <c r="BG907" s="522">
        <f>IF($AH$806=$AJ$806,0,CNGE_2024_M3_Secc1!BH646)</f>
        <v>0</v>
      </c>
      <c r="BH907" s="522"/>
      <c r="ET907" s="522">
        <v>69</v>
      </c>
      <c r="EU907" s="522"/>
      <c r="EV907" s="522">
        <f t="shared" si="306"/>
        <v>0</v>
      </c>
      <c r="EW907" s="522"/>
      <c r="EX907" s="522">
        <f t="shared" si="307"/>
        <v>0</v>
      </c>
      <c r="EY907" s="522"/>
      <c r="EZ907" s="522">
        <f t="shared" si="308"/>
        <v>0</v>
      </c>
      <c r="FA907" s="522"/>
      <c r="FB907" s="522">
        <f t="shared" si="309"/>
        <v>0</v>
      </c>
      <c r="FC907" s="522"/>
      <c r="FD907" s="522">
        <f t="shared" si="310"/>
        <v>0</v>
      </c>
      <c r="FE907" s="522"/>
      <c r="FF907" s="522">
        <f t="shared" si="311"/>
        <v>0</v>
      </c>
      <c r="FG907" s="522"/>
      <c r="FH907" s="522">
        <f t="shared" si="312"/>
        <v>0</v>
      </c>
      <c r="FI907" s="522"/>
      <c r="FJ907" s="522">
        <f t="shared" si="313"/>
        <v>0</v>
      </c>
      <c r="FK907" s="522"/>
      <c r="FL907" s="522">
        <f t="shared" si="314"/>
        <v>0</v>
      </c>
      <c r="FM907" s="522"/>
      <c r="FN907" s="522">
        <f t="shared" si="315"/>
        <v>0</v>
      </c>
      <c r="FO907" s="522"/>
      <c r="FP907" s="522">
        <f t="shared" si="316"/>
        <v>0</v>
      </c>
      <c r="FQ907" s="522"/>
      <c r="FR907" s="522">
        <f t="shared" si="317"/>
        <v>0</v>
      </c>
      <c r="FS907" s="522"/>
      <c r="FT907" s="522">
        <f t="shared" si="318"/>
        <v>0</v>
      </c>
      <c r="FU907" s="522"/>
      <c r="FV907" s="522">
        <f t="shared" si="319"/>
        <v>0</v>
      </c>
      <c r="FW907" s="522"/>
      <c r="FX907" s="522">
        <f t="shared" si="320"/>
        <v>0</v>
      </c>
      <c r="FY907" s="522"/>
    </row>
    <row r="908" spans="1:181" s="38" customFormat="1" ht="15" customHeight="1">
      <c r="A908" s="18"/>
      <c r="B908" s="51"/>
      <c r="C908" s="48" t="s">
        <v>5402</v>
      </c>
      <c r="D908" s="590" t="str">
        <f>IF($BD$836=1,"",IF(CNGE_2024_M3_Secc1!D647="","",CNGE_2024_M3_Secc1!D647))</f>
        <v/>
      </c>
      <c r="E908" s="590"/>
      <c r="F908" s="590"/>
      <c r="G908" s="590"/>
      <c r="H908" s="590"/>
      <c r="I908" s="590"/>
      <c r="J908" s="590"/>
      <c r="K908" s="590"/>
      <c r="L908" s="590"/>
      <c r="M908" s="103"/>
      <c r="N908" s="103"/>
      <c r="O908" s="103"/>
      <c r="P908" s="103"/>
      <c r="Q908" s="103"/>
      <c r="R908" s="103"/>
      <c r="S908" s="103"/>
      <c r="T908" s="103"/>
      <c r="U908" s="103"/>
      <c r="V908" s="103"/>
      <c r="W908" s="103"/>
      <c r="X908" s="103"/>
      <c r="Y908" s="103"/>
      <c r="Z908" s="103"/>
      <c r="AA908" s="103"/>
      <c r="AB908" s="103"/>
      <c r="AC908" s="103"/>
      <c r="AD908" s="103"/>
      <c r="AE908" s="2"/>
      <c r="AF908" s="169"/>
      <c r="AH908" s="522">
        <f t="shared" si="297"/>
        <v>0</v>
      </c>
      <c r="AI908" s="522"/>
      <c r="AJ908" s="522">
        <f t="shared" si="298"/>
        <v>0</v>
      </c>
      <c r="AK908" s="522"/>
      <c r="AL908" s="524">
        <f t="shared" si="299"/>
        <v>0</v>
      </c>
      <c r="AM908" s="526"/>
      <c r="AN908" s="522">
        <f t="shared" si="300"/>
        <v>0</v>
      </c>
      <c r="AO908" s="522"/>
      <c r="AP908" s="711"/>
      <c r="AQ908" s="522">
        <f t="shared" si="301"/>
        <v>0</v>
      </c>
      <c r="AR908" s="522"/>
      <c r="AS908" s="522">
        <f t="shared" si="302"/>
        <v>0</v>
      </c>
      <c r="AT908" s="522"/>
      <c r="AU908" s="524">
        <f t="shared" si="303"/>
        <v>0</v>
      </c>
      <c r="AV908" s="526"/>
      <c r="AW908" s="522">
        <f t="shared" si="296"/>
        <v>0</v>
      </c>
      <c r="AX908" s="522"/>
      <c r="AY908" s="711"/>
      <c r="AZ908" s="114">
        <f t="shared" si="304"/>
        <v>0</v>
      </c>
      <c r="BA908" s="113" t="str">
        <f>IF(AZ908=0,"", IF(SUM($AZ$838:AZ908)=1,BB908, IF($AZ$919&gt;SUM($AZ$838:AZ908),_xlfn.CONCAT(", ",BB908), IF($AZ$919=SUM($AZ$838:AZ908),_xlfn.CONCAT(" y ",BB908,".")))))</f>
        <v/>
      </c>
      <c r="BB908" s="119">
        <f t="shared" si="305"/>
        <v>70</v>
      </c>
      <c r="BD908" s="522">
        <f>IF($AH$806=$AJ$806,0,CNGE_2024_M3_Secc1!BE647)</f>
        <v>0</v>
      </c>
      <c r="BE908" s="522"/>
      <c r="BG908" s="522">
        <f>IF($AH$806=$AJ$806,0,CNGE_2024_M3_Secc1!BH647)</f>
        <v>0</v>
      </c>
      <c r="BH908" s="522"/>
      <c r="ET908" s="522">
        <v>70</v>
      </c>
      <c r="EU908" s="522"/>
      <c r="EV908" s="522">
        <f t="shared" si="306"/>
        <v>0</v>
      </c>
      <c r="EW908" s="522"/>
      <c r="EX908" s="522">
        <f t="shared" si="307"/>
        <v>0</v>
      </c>
      <c r="EY908" s="522"/>
      <c r="EZ908" s="522">
        <f t="shared" si="308"/>
        <v>0</v>
      </c>
      <c r="FA908" s="522"/>
      <c r="FB908" s="522">
        <f t="shared" si="309"/>
        <v>0</v>
      </c>
      <c r="FC908" s="522"/>
      <c r="FD908" s="522">
        <f t="shared" si="310"/>
        <v>0</v>
      </c>
      <c r="FE908" s="522"/>
      <c r="FF908" s="522">
        <f t="shared" si="311"/>
        <v>0</v>
      </c>
      <c r="FG908" s="522"/>
      <c r="FH908" s="522">
        <f t="shared" si="312"/>
        <v>0</v>
      </c>
      <c r="FI908" s="522"/>
      <c r="FJ908" s="522">
        <f t="shared" si="313"/>
        <v>0</v>
      </c>
      <c r="FK908" s="522"/>
      <c r="FL908" s="522">
        <f t="shared" si="314"/>
        <v>0</v>
      </c>
      <c r="FM908" s="522"/>
      <c r="FN908" s="522">
        <f t="shared" si="315"/>
        <v>0</v>
      </c>
      <c r="FO908" s="522"/>
      <c r="FP908" s="522">
        <f t="shared" si="316"/>
        <v>0</v>
      </c>
      <c r="FQ908" s="522"/>
      <c r="FR908" s="522">
        <f t="shared" si="317"/>
        <v>0</v>
      </c>
      <c r="FS908" s="522"/>
      <c r="FT908" s="522">
        <f t="shared" si="318"/>
        <v>0</v>
      </c>
      <c r="FU908" s="522"/>
      <c r="FV908" s="522">
        <f t="shared" si="319"/>
        <v>0</v>
      </c>
      <c r="FW908" s="522"/>
      <c r="FX908" s="522">
        <f t="shared" si="320"/>
        <v>0</v>
      </c>
      <c r="FY908" s="522"/>
    </row>
    <row r="909" spans="1:181" s="38" customFormat="1" ht="15" customHeight="1">
      <c r="A909" s="18"/>
      <c r="B909" s="51"/>
      <c r="C909" s="48" t="s">
        <v>5403</v>
      </c>
      <c r="D909" s="590" t="str">
        <f>IF($BD$836=1,"",IF(CNGE_2024_M3_Secc1!D648="","",CNGE_2024_M3_Secc1!D648))</f>
        <v/>
      </c>
      <c r="E909" s="590"/>
      <c r="F909" s="590"/>
      <c r="G909" s="590"/>
      <c r="H909" s="590"/>
      <c r="I909" s="590"/>
      <c r="J909" s="590"/>
      <c r="K909" s="590"/>
      <c r="L909" s="590"/>
      <c r="M909" s="103"/>
      <c r="N909" s="103"/>
      <c r="O909" s="103"/>
      <c r="P909" s="103"/>
      <c r="Q909" s="103"/>
      <c r="R909" s="103"/>
      <c r="S909" s="103"/>
      <c r="T909" s="103"/>
      <c r="U909" s="103"/>
      <c r="V909" s="103"/>
      <c r="W909" s="103"/>
      <c r="X909" s="103"/>
      <c r="Y909" s="103"/>
      <c r="Z909" s="103"/>
      <c r="AA909" s="103"/>
      <c r="AB909" s="103"/>
      <c r="AC909" s="103"/>
      <c r="AD909" s="103"/>
      <c r="AE909" s="2"/>
      <c r="AF909" s="169"/>
      <c r="AH909" s="522">
        <f t="shared" si="297"/>
        <v>0</v>
      </c>
      <c r="AI909" s="522"/>
      <c r="AJ909" s="522">
        <f t="shared" si="298"/>
        <v>0</v>
      </c>
      <c r="AK909" s="522"/>
      <c r="AL909" s="524">
        <f t="shared" si="299"/>
        <v>0</v>
      </c>
      <c r="AM909" s="526"/>
      <c r="AN909" s="522">
        <f t="shared" si="300"/>
        <v>0</v>
      </c>
      <c r="AO909" s="522"/>
      <c r="AP909" s="711"/>
      <c r="AQ909" s="522">
        <f t="shared" si="301"/>
        <v>0</v>
      </c>
      <c r="AR909" s="522"/>
      <c r="AS909" s="522">
        <f t="shared" si="302"/>
        <v>0</v>
      </c>
      <c r="AT909" s="522"/>
      <c r="AU909" s="524">
        <f t="shared" si="303"/>
        <v>0</v>
      </c>
      <c r="AV909" s="526"/>
      <c r="AW909" s="522">
        <f t="shared" si="296"/>
        <v>0</v>
      </c>
      <c r="AX909" s="522"/>
      <c r="AY909" s="711"/>
      <c r="AZ909" s="114">
        <f t="shared" si="304"/>
        <v>0</v>
      </c>
      <c r="BA909" s="113" t="str">
        <f>IF(AZ909=0,"", IF(SUM($AZ$838:AZ909)=1,BB909, IF($AZ$919&gt;SUM($AZ$838:AZ909),_xlfn.CONCAT(", ",BB909), IF($AZ$919=SUM($AZ$838:AZ909),_xlfn.CONCAT(" y ",BB909,".")))))</f>
        <v/>
      </c>
      <c r="BB909" s="119">
        <f t="shared" si="305"/>
        <v>71</v>
      </c>
      <c r="BD909" s="522">
        <f>IF($AH$806=$AJ$806,0,CNGE_2024_M3_Secc1!BE648)</f>
        <v>0</v>
      </c>
      <c r="BE909" s="522"/>
      <c r="BG909" s="522">
        <f>IF($AH$806=$AJ$806,0,CNGE_2024_M3_Secc1!BH648)</f>
        <v>0</v>
      </c>
      <c r="BH909" s="522"/>
      <c r="ET909" s="522">
        <v>71</v>
      </c>
      <c r="EU909" s="522"/>
      <c r="EV909" s="522">
        <f t="shared" si="306"/>
        <v>0</v>
      </c>
      <c r="EW909" s="522"/>
      <c r="EX909" s="522">
        <f t="shared" si="307"/>
        <v>0</v>
      </c>
      <c r="EY909" s="522"/>
      <c r="EZ909" s="522">
        <f t="shared" si="308"/>
        <v>0</v>
      </c>
      <c r="FA909" s="522"/>
      <c r="FB909" s="522">
        <f t="shared" si="309"/>
        <v>0</v>
      </c>
      <c r="FC909" s="522"/>
      <c r="FD909" s="522">
        <f t="shared" si="310"/>
        <v>0</v>
      </c>
      <c r="FE909" s="522"/>
      <c r="FF909" s="522">
        <f t="shared" si="311"/>
        <v>0</v>
      </c>
      <c r="FG909" s="522"/>
      <c r="FH909" s="522">
        <f t="shared" si="312"/>
        <v>0</v>
      </c>
      <c r="FI909" s="522"/>
      <c r="FJ909" s="522">
        <f t="shared" si="313"/>
        <v>0</v>
      </c>
      <c r="FK909" s="522"/>
      <c r="FL909" s="522">
        <f t="shared" si="314"/>
        <v>0</v>
      </c>
      <c r="FM909" s="522"/>
      <c r="FN909" s="522">
        <f t="shared" si="315"/>
        <v>0</v>
      </c>
      <c r="FO909" s="522"/>
      <c r="FP909" s="522">
        <f t="shared" si="316"/>
        <v>0</v>
      </c>
      <c r="FQ909" s="522"/>
      <c r="FR909" s="522">
        <f t="shared" si="317"/>
        <v>0</v>
      </c>
      <c r="FS909" s="522"/>
      <c r="FT909" s="522">
        <f t="shared" si="318"/>
        <v>0</v>
      </c>
      <c r="FU909" s="522"/>
      <c r="FV909" s="522">
        <f t="shared" si="319"/>
        <v>0</v>
      </c>
      <c r="FW909" s="522"/>
      <c r="FX909" s="522">
        <f t="shared" si="320"/>
        <v>0</v>
      </c>
      <c r="FY909" s="522"/>
    </row>
    <row r="910" spans="1:181" s="38" customFormat="1" ht="15" customHeight="1">
      <c r="A910" s="18"/>
      <c r="B910" s="51"/>
      <c r="C910" s="48" t="s">
        <v>5404</v>
      </c>
      <c r="D910" s="590" t="str">
        <f>IF($BD$836=1,"",IF(CNGE_2024_M3_Secc1!D649="","",CNGE_2024_M3_Secc1!D649))</f>
        <v/>
      </c>
      <c r="E910" s="590"/>
      <c r="F910" s="590"/>
      <c r="G910" s="590"/>
      <c r="H910" s="590"/>
      <c r="I910" s="590"/>
      <c r="J910" s="590"/>
      <c r="K910" s="590"/>
      <c r="L910" s="590"/>
      <c r="M910" s="103"/>
      <c r="N910" s="103"/>
      <c r="O910" s="103"/>
      <c r="P910" s="103"/>
      <c r="Q910" s="103"/>
      <c r="R910" s="103"/>
      <c r="S910" s="103"/>
      <c r="T910" s="103"/>
      <c r="U910" s="103"/>
      <c r="V910" s="103"/>
      <c r="W910" s="103"/>
      <c r="X910" s="103"/>
      <c r="Y910" s="103"/>
      <c r="Z910" s="103"/>
      <c r="AA910" s="103"/>
      <c r="AB910" s="103"/>
      <c r="AC910" s="103"/>
      <c r="AD910" s="103"/>
      <c r="AE910" s="2"/>
      <c r="AF910" s="169"/>
      <c r="AH910" s="522">
        <f t="shared" si="297"/>
        <v>0</v>
      </c>
      <c r="AI910" s="522"/>
      <c r="AJ910" s="522">
        <f t="shared" si="298"/>
        <v>0</v>
      </c>
      <c r="AK910" s="522"/>
      <c r="AL910" s="524">
        <f t="shared" si="299"/>
        <v>0</v>
      </c>
      <c r="AM910" s="526"/>
      <c r="AN910" s="522">
        <f t="shared" si="300"/>
        <v>0</v>
      </c>
      <c r="AO910" s="522"/>
      <c r="AP910" s="711"/>
      <c r="AQ910" s="522">
        <f t="shared" si="301"/>
        <v>0</v>
      </c>
      <c r="AR910" s="522"/>
      <c r="AS910" s="522">
        <f t="shared" si="302"/>
        <v>0</v>
      </c>
      <c r="AT910" s="522"/>
      <c r="AU910" s="524">
        <f t="shared" si="303"/>
        <v>0</v>
      </c>
      <c r="AV910" s="526"/>
      <c r="AW910" s="522">
        <f t="shared" si="296"/>
        <v>0</v>
      </c>
      <c r="AX910" s="522"/>
      <c r="AY910" s="711"/>
      <c r="AZ910" s="114">
        <f t="shared" si="304"/>
        <v>0</v>
      </c>
      <c r="BA910" s="113" t="str">
        <f>IF(AZ910=0,"", IF(SUM($AZ$838:AZ910)=1,BB910, IF($AZ$919&gt;SUM($AZ$838:AZ910),_xlfn.CONCAT(", ",BB910), IF($AZ$919=SUM($AZ$838:AZ910),_xlfn.CONCAT(" y ",BB910,".")))))</f>
        <v/>
      </c>
      <c r="BB910" s="119">
        <f t="shared" si="305"/>
        <v>72</v>
      </c>
      <c r="BD910" s="522">
        <f>IF($AH$806=$AJ$806,0,CNGE_2024_M3_Secc1!BE649)</f>
        <v>0</v>
      </c>
      <c r="BE910" s="522"/>
      <c r="BG910" s="522">
        <f>IF($AH$806=$AJ$806,0,CNGE_2024_M3_Secc1!BH649)</f>
        <v>0</v>
      </c>
      <c r="BH910" s="522"/>
      <c r="ET910" s="522">
        <v>72</v>
      </c>
      <c r="EU910" s="522"/>
      <c r="EV910" s="522">
        <f t="shared" si="306"/>
        <v>0</v>
      </c>
      <c r="EW910" s="522"/>
      <c r="EX910" s="522">
        <f t="shared" si="307"/>
        <v>0</v>
      </c>
      <c r="EY910" s="522"/>
      <c r="EZ910" s="522">
        <f t="shared" si="308"/>
        <v>0</v>
      </c>
      <c r="FA910" s="522"/>
      <c r="FB910" s="522">
        <f t="shared" si="309"/>
        <v>0</v>
      </c>
      <c r="FC910" s="522"/>
      <c r="FD910" s="522">
        <f t="shared" si="310"/>
        <v>0</v>
      </c>
      <c r="FE910" s="522"/>
      <c r="FF910" s="522">
        <f t="shared" si="311"/>
        <v>0</v>
      </c>
      <c r="FG910" s="522"/>
      <c r="FH910" s="522">
        <f t="shared" si="312"/>
        <v>0</v>
      </c>
      <c r="FI910" s="522"/>
      <c r="FJ910" s="522">
        <f t="shared" si="313"/>
        <v>0</v>
      </c>
      <c r="FK910" s="522"/>
      <c r="FL910" s="522">
        <f t="shared" si="314"/>
        <v>0</v>
      </c>
      <c r="FM910" s="522"/>
      <c r="FN910" s="522">
        <f t="shared" si="315"/>
        <v>0</v>
      </c>
      <c r="FO910" s="522"/>
      <c r="FP910" s="522">
        <f t="shared" si="316"/>
        <v>0</v>
      </c>
      <c r="FQ910" s="522"/>
      <c r="FR910" s="522">
        <f t="shared" si="317"/>
        <v>0</v>
      </c>
      <c r="FS910" s="522"/>
      <c r="FT910" s="522">
        <f t="shared" si="318"/>
        <v>0</v>
      </c>
      <c r="FU910" s="522"/>
      <c r="FV910" s="522">
        <f t="shared" si="319"/>
        <v>0</v>
      </c>
      <c r="FW910" s="522"/>
      <c r="FX910" s="522">
        <f t="shared" si="320"/>
        <v>0</v>
      </c>
      <c r="FY910" s="522"/>
    </row>
    <row r="911" spans="1:181" s="38" customFormat="1" ht="15" customHeight="1">
      <c r="A911" s="18"/>
      <c r="B911" s="51"/>
      <c r="C911" s="48" t="s">
        <v>5405</v>
      </c>
      <c r="D911" s="590" t="str">
        <f>IF($BD$836=1,"",IF(CNGE_2024_M3_Secc1!D650="","",CNGE_2024_M3_Secc1!D650))</f>
        <v/>
      </c>
      <c r="E911" s="590"/>
      <c r="F911" s="590"/>
      <c r="G911" s="590"/>
      <c r="H911" s="590"/>
      <c r="I911" s="590"/>
      <c r="J911" s="590"/>
      <c r="K911" s="590"/>
      <c r="L911" s="590"/>
      <c r="M911" s="103"/>
      <c r="N911" s="103"/>
      <c r="O911" s="103"/>
      <c r="P911" s="103"/>
      <c r="Q911" s="103"/>
      <c r="R911" s="103"/>
      <c r="S911" s="103"/>
      <c r="T911" s="103"/>
      <c r="U911" s="103"/>
      <c r="V911" s="103"/>
      <c r="W911" s="103"/>
      <c r="X911" s="103"/>
      <c r="Y911" s="103"/>
      <c r="Z911" s="103"/>
      <c r="AA911" s="103"/>
      <c r="AB911" s="103"/>
      <c r="AC911" s="103"/>
      <c r="AD911" s="103"/>
      <c r="AE911" s="2"/>
      <c r="AF911" s="169"/>
      <c r="AH911" s="522">
        <f t="shared" si="297"/>
        <v>0</v>
      </c>
      <c r="AI911" s="522"/>
      <c r="AJ911" s="522">
        <f t="shared" si="298"/>
        <v>0</v>
      </c>
      <c r="AK911" s="522"/>
      <c r="AL911" s="524">
        <f t="shared" si="299"/>
        <v>0</v>
      </c>
      <c r="AM911" s="526"/>
      <c r="AN911" s="522">
        <f t="shared" si="300"/>
        <v>0</v>
      </c>
      <c r="AO911" s="522"/>
      <c r="AP911" s="711"/>
      <c r="AQ911" s="522">
        <f t="shared" si="301"/>
        <v>0</v>
      </c>
      <c r="AR911" s="522"/>
      <c r="AS911" s="522">
        <f t="shared" si="302"/>
        <v>0</v>
      </c>
      <c r="AT911" s="522"/>
      <c r="AU911" s="524">
        <f t="shared" si="303"/>
        <v>0</v>
      </c>
      <c r="AV911" s="526"/>
      <c r="AW911" s="522">
        <f t="shared" si="296"/>
        <v>0</v>
      </c>
      <c r="AX911" s="522"/>
      <c r="AY911" s="711"/>
      <c r="AZ911" s="114">
        <f t="shared" si="304"/>
        <v>0</v>
      </c>
      <c r="BA911" s="113" t="str">
        <f>IF(AZ911=0,"", IF(SUM($AZ$838:AZ911)=1,BB911, IF($AZ$919&gt;SUM($AZ$838:AZ911),_xlfn.CONCAT(", ",BB911), IF($AZ$919=SUM($AZ$838:AZ911),_xlfn.CONCAT(" y ",BB911,".")))))</f>
        <v/>
      </c>
      <c r="BB911" s="119">
        <f t="shared" si="305"/>
        <v>73</v>
      </c>
      <c r="BD911" s="522">
        <f>IF($AH$806=$AJ$806,0,CNGE_2024_M3_Secc1!BE650)</f>
        <v>0</v>
      </c>
      <c r="BE911" s="522"/>
      <c r="BG911" s="522">
        <f>IF($AH$806=$AJ$806,0,CNGE_2024_M3_Secc1!BH650)</f>
        <v>0</v>
      </c>
      <c r="BH911" s="522"/>
      <c r="ET911" s="522">
        <v>73</v>
      </c>
      <c r="EU911" s="522"/>
      <c r="EV911" s="522">
        <f t="shared" si="306"/>
        <v>0</v>
      </c>
      <c r="EW911" s="522"/>
      <c r="EX911" s="522">
        <f t="shared" si="307"/>
        <v>0</v>
      </c>
      <c r="EY911" s="522"/>
      <c r="EZ911" s="522">
        <f t="shared" si="308"/>
        <v>0</v>
      </c>
      <c r="FA911" s="522"/>
      <c r="FB911" s="522">
        <f t="shared" si="309"/>
        <v>0</v>
      </c>
      <c r="FC911" s="522"/>
      <c r="FD911" s="522">
        <f t="shared" si="310"/>
        <v>0</v>
      </c>
      <c r="FE911" s="522"/>
      <c r="FF911" s="522">
        <f t="shared" si="311"/>
        <v>0</v>
      </c>
      <c r="FG911" s="522"/>
      <c r="FH911" s="522">
        <f t="shared" si="312"/>
        <v>0</v>
      </c>
      <c r="FI911" s="522"/>
      <c r="FJ911" s="522">
        <f t="shared" si="313"/>
        <v>0</v>
      </c>
      <c r="FK911" s="522"/>
      <c r="FL911" s="522">
        <f t="shared" si="314"/>
        <v>0</v>
      </c>
      <c r="FM911" s="522"/>
      <c r="FN911" s="522">
        <f t="shared" si="315"/>
        <v>0</v>
      </c>
      <c r="FO911" s="522"/>
      <c r="FP911" s="522">
        <f t="shared" si="316"/>
        <v>0</v>
      </c>
      <c r="FQ911" s="522"/>
      <c r="FR911" s="522">
        <f t="shared" si="317"/>
        <v>0</v>
      </c>
      <c r="FS911" s="522"/>
      <c r="FT911" s="522">
        <f t="shared" si="318"/>
        <v>0</v>
      </c>
      <c r="FU911" s="522"/>
      <c r="FV911" s="522">
        <f t="shared" si="319"/>
        <v>0</v>
      </c>
      <c r="FW911" s="522"/>
      <c r="FX911" s="522">
        <f t="shared" si="320"/>
        <v>0</v>
      </c>
      <c r="FY911" s="522"/>
    </row>
    <row r="912" spans="1:181" s="38" customFormat="1" ht="15" customHeight="1">
      <c r="A912" s="18"/>
      <c r="B912" s="51"/>
      <c r="C912" s="48" t="s">
        <v>5406</v>
      </c>
      <c r="D912" s="590" t="str">
        <f>IF($BD$836=1,"",IF(CNGE_2024_M3_Secc1!D651="","",CNGE_2024_M3_Secc1!D651))</f>
        <v/>
      </c>
      <c r="E912" s="590"/>
      <c r="F912" s="590"/>
      <c r="G912" s="590"/>
      <c r="H912" s="590"/>
      <c r="I912" s="590"/>
      <c r="J912" s="590"/>
      <c r="K912" s="590"/>
      <c r="L912" s="590"/>
      <c r="M912" s="103"/>
      <c r="N912" s="103"/>
      <c r="O912" s="103"/>
      <c r="P912" s="103"/>
      <c r="Q912" s="103"/>
      <c r="R912" s="103"/>
      <c r="S912" s="103"/>
      <c r="T912" s="103"/>
      <c r="U912" s="103"/>
      <c r="V912" s="103"/>
      <c r="W912" s="103"/>
      <c r="X912" s="103"/>
      <c r="Y912" s="103"/>
      <c r="Z912" s="103"/>
      <c r="AA912" s="103"/>
      <c r="AB912" s="103"/>
      <c r="AC912" s="103"/>
      <c r="AD912" s="103"/>
      <c r="AE912" s="2"/>
      <c r="AF912" s="169"/>
      <c r="AH912" s="522">
        <f t="shared" si="297"/>
        <v>0</v>
      </c>
      <c r="AI912" s="522"/>
      <c r="AJ912" s="522">
        <f t="shared" si="298"/>
        <v>0</v>
      </c>
      <c r="AK912" s="522"/>
      <c r="AL912" s="524">
        <f t="shared" si="299"/>
        <v>0</v>
      </c>
      <c r="AM912" s="526"/>
      <c r="AN912" s="522">
        <f t="shared" si="300"/>
        <v>0</v>
      </c>
      <c r="AO912" s="522"/>
      <c r="AP912" s="711"/>
      <c r="AQ912" s="522">
        <f t="shared" si="301"/>
        <v>0</v>
      </c>
      <c r="AR912" s="522"/>
      <c r="AS912" s="522">
        <f t="shared" si="302"/>
        <v>0</v>
      </c>
      <c r="AT912" s="522"/>
      <c r="AU912" s="524">
        <f t="shared" si="303"/>
        <v>0</v>
      </c>
      <c r="AV912" s="526"/>
      <c r="AW912" s="522">
        <f t="shared" si="296"/>
        <v>0</v>
      </c>
      <c r="AX912" s="522"/>
      <c r="AY912" s="711"/>
      <c r="AZ912" s="114">
        <f t="shared" si="304"/>
        <v>0</v>
      </c>
      <c r="BA912" s="113" t="str">
        <f>IF(AZ912=0,"", IF(SUM($AZ$838:AZ912)=1,BB912, IF($AZ$919&gt;SUM($AZ$838:AZ912),_xlfn.CONCAT(", ",BB912), IF($AZ$919=SUM($AZ$838:AZ912),_xlfn.CONCAT(" y ",BB912,".")))))</f>
        <v/>
      </c>
      <c r="BB912" s="119">
        <f t="shared" si="305"/>
        <v>74</v>
      </c>
      <c r="BD912" s="522">
        <f>IF($AH$806=$AJ$806,0,CNGE_2024_M3_Secc1!BE651)</f>
        <v>0</v>
      </c>
      <c r="BE912" s="522"/>
      <c r="BG912" s="522">
        <f>IF($AH$806=$AJ$806,0,CNGE_2024_M3_Secc1!BH651)</f>
        <v>0</v>
      </c>
      <c r="BH912" s="522"/>
      <c r="ET912" s="522">
        <v>74</v>
      </c>
      <c r="EU912" s="522"/>
      <c r="EV912" s="522">
        <f t="shared" si="306"/>
        <v>0</v>
      </c>
      <c r="EW912" s="522"/>
      <c r="EX912" s="522">
        <f t="shared" si="307"/>
        <v>0</v>
      </c>
      <c r="EY912" s="522"/>
      <c r="EZ912" s="522">
        <f t="shared" si="308"/>
        <v>0</v>
      </c>
      <c r="FA912" s="522"/>
      <c r="FB912" s="522">
        <f t="shared" si="309"/>
        <v>0</v>
      </c>
      <c r="FC912" s="522"/>
      <c r="FD912" s="522">
        <f t="shared" si="310"/>
        <v>0</v>
      </c>
      <c r="FE912" s="522"/>
      <c r="FF912" s="522">
        <f t="shared" si="311"/>
        <v>0</v>
      </c>
      <c r="FG912" s="522"/>
      <c r="FH912" s="522">
        <f t="shared" si="312"/>
        <v>0</v>
      </c>
      <c r="FI912" s="522"/>
      <c r="FJ912" s="522">
        <f t="shared" si="313"/>
        <v>0</v>
      </c>
      <c r="FK912" s="522"/>
      <c r="FL912" s="522">
        <f t="shared" si="314"/>
        <v>0</v>
      </c>
      <c r="FM912" s="522"/>
      <c r="FN912" s="522">
        <f t="shared" si="315"/>
        <v>0</v>
      </c>
      <c r="FO912" s="522"/>
      <c r="FP912" s="522">
        <f t="shared" si="316"/>
        <v>0</v>
      </c>
      <c r="FQ912" s="522"/>
      <c r="FR912" s="522">
        <f t="shared" si="317"/>
        <v>0</v>
      </c>
      <c r="FS912" s="522"/>
      <c r="FT912" s="522">
        <f t="shared" si="318"/>
        <v>0</v>
      </c>
      <c r="FU912" s="522"/>
      <c r="FV912" s="522">
        <f t="shared" si="319"/>
        <v>0</v>
      </c>
      <c r="FW912" s="522"/>
      <c r="FX912" s="522">
        <f t="shared" si="320"/>
        <v>0</v>
      </c>
      <c r="FY912" s="522"/>
    </row>
    <row r="913" spans="1:181" s="38" customFormat="1" ht="15" customHeight="1">
      <c r="A913" s="18"/>
      <c r="B913" s="51"/>
      <c r="C913" s="48" t="s">
        <v>5407</v>
      </c>
      <c r="D913" s="590" t="str">
        <f>IF($BD$836=1,"",IF(CNGE_2024_M3_Secc1!D652="","",CNGE_2024_M3_Secc1!D652))</f>
        <v/>
      </c>
      <c r="E913" s="590"/>
      <c r="F913" s="590"/>
      <c r="G913" s="590"/>
      <c r="H913" s="590"/>
      <c r="I913" s="590"/>
      <c r="J913" s="590"/>
      <c r="K913" s="590"/>
      <c r="L913" s="590"/>
      <c r="M913" s="103"/>
      <c r="N913" s="103"/>
      <c r="O913" s="103"/>
      <c r="P913" s="103"/>
      <c r="Q913" s="103"/>
      <c r="R913" s="103"/>
      <c r="S913" s="103"/>
      <c r="T913" s="103"/>
      <c r="U913" s="103"/>
      <c r="V913" s="103"/>
      <c r="W913" s="103"/>
      <c r="X913" s="103"/>
      <c r="Y913" s="103"/>
      <c r="Z913" s="103"/>
      <c r="AA913" s="103"/>
      <c r="AB913" s="103"/>
      <c r="AC913" s="103"/>
      <c r="AD913" s="103"/>
      <c r="AE913" s="2"/>
      <c r="AF913" s="169"/>
      <c r="AH913" s="522">
        <f t="shared" si="297"/>
        <v>0</v>
      </c>
      <c r="AI913" s="522"/>
      <c r="AJ913" s="522">
        <f t="shared" si="298"/>
        <v>0</v>
      </c>
      <c r="AK913" s="522"/>
      <c r="AL913" s="524">
        <f t="shared" si="299"/>
        <v>0</v>
      </c>
      <c r="AM913" s="526"/>
      <c r="AN913" s="522">
        <f t="shared" si="300"/>
        <v>0</v>
      </c>
      <c r="AO913" s="522"/>
      <c r="AP913" s="711"/>
      <c r="AQ913" s="522">
        <f t="shared" si="301"/>
        <v>0</v>
      </c>
      <c r="AR913" s="522"/>
      <c r="AS913" s="522">
        <f t="shared" si="302"/>
        <v>0</v>
      </c>
      <c r="AT913" s="522"/>
      <c r="AU913" s="524">
        <f t="shared" si="303"/>
        <v>0</v>
      </c>
      <c r="AV913" s="526"/>
      <c r="AW913" s="522">
        <f t="shared" si="296"/>
        <v>0</v>
      </c>
      <c r="AX913" s="522"/>
      <c r="AY913" s="711"/>
      <c r="AZ913" s="114">
        <f t="shared" si="304"/>
        <v>0</v>
      </c>
      <c r="BA913" s="113" t="str">
        <f>IF(AZ913=0,"", IF(SUM($AZ$838:AZ913)=1,BB913, IF($AZ$919&gt;SUM($AZ$838:AZ913),_xlfn.CONCAT(", ",BB913), IF($AZ$919=SUM($AZ$838:AZ913),_xlfn.CONCAT(" y ",BB913,".")))))</f>
        <v/>
      </c>
      <c r="BB913" s="119">
        <f t="shared" si="305"/>
        <v>75</v>
      </c>
      <c r="BD913" s="522">
        <f>IF($AH$806=$AJ$806,0,CNGE_2024_M3_Secc1!BE652)</f>
        <v>0</v>
      </c>
      <c r="BE913" s="522"/>
      <c r="BG913" s="522">
        <f>IF($AH$806=$AJ$806,0,CNGE_2024_M3_Secc1!BH652)</f>
        <v>0</v>
      </c>
      <c r="BH913" s="522"/>
      <c r="ET913" s="522">
        <v>75</v>
      </c>
      <c r="EU913" s="522"/>
      <c r="EV913" s="522">
        <f t="shared" si="306"/>
        <v>0</v>
      </c>
      <c r="EW913" s="522"/>
      <c r="EX913" s="522">
        <f t="shared" si="307"/>
        <v>0</v>
      </c>
      <c r="EY913" s="522"/>
      <c r="EZ913" s="522">
        <f t="shared" si="308"/>
        <v>0</v>
      </c>
      <c r="FA913" s="522"/>
      <c r="FB913" s="522">
        <f t="shared" si="309"/>
        <v>0</v>
      </c>
      <c r="FC913" s="522"/>
      <c r="FD913" s="522">
        <f t="shared" si="310"/>
        <v>0</v>
      </c>
      <c r="FE913" s="522"/>
      <c r="FF913" s="522">
        <f t="shared" si="311"/>
        <v>0</v>
      </c>
      <c r="FG913" s="522"/>
      <c r="FH913" s="522">
        <f t="shared" si="312"/>
        <v>0</v>
      </c>
      <c r="FI913" s="522"/>
      <c r="FJ913" s="522">
        <f t="shared" si="313"/>
        <v>0</v>
      </c>
      <c r="FK913" s="522"/>
      <c r="FL913" s="522">
        <f t="shared" si="314"/>
        <v>0</v>
      </c>
      <c r="FM913" s="522"/>
      <c r="FN913" s="522">
        <f t="shared" si="315"/>
        <v>0</v>
      </c>
      <c r="FO913" s="522"/>
      <c r="FP913" s="522">
        <f t="shared" si="316"/>
        <v>0</v>
      </c>
      <c r="FQ913" s="522"/>
      <c r="FR913" s="522">
        <f t="shared" si="317"/>
        <v>0</v>
      </c>
      <c r="FS913" s="522"/>
      <c r="FT913" s="522">
        <f t="shared" si="318"/>
        <v>0</v>
      </c>
      <c r="FU913" s="522"/>
      <c r="FV913" s="522">
        <f t="shared" si="319"/>
        <v>0</v>
      </c>
      <c r="FW913" s="522"/>
      <c r="FX913" s="522">
        <f t="shared" si="320"/>
        <v>0</v>
      </c>
      <c r="FY913" s="522"/>
    </row>
    <row r="914" spans="1:181" s="38" customFormat="1" ht="15" customHeight="1">
      <c r="A914" s="18"/>
      <c r="B914" s="51"/>
      <c r="C914" s="48" t="s">
        <v>5408</v>
      </c>
      <c r="D914" s="590" t="str">
        <f>IF($BD$836=1,"",IF(CNGE_2024_M3_Secc1!D653="","",CNGE_2024_M3_Secc1!D653))</f>
        <v/>
      </c>
      <c r="E914" s="590"/>
      <c r="F914" s="590"/>
      <c r="G914" s="590"/>
      <c r="H914" s="590"/>
      <c r="I914" s="590"/>
      <c r="J914" s="590"/>
      <c r="K914" s="590"/>
      <c r="L914" s="590"/>
      <c r="M914" s="103"/>
      <c r="N914" s="103"/>
      <c r="O914" s="103"/>
      <c r="P914" s="103"/>
      <c r="Q914" s="103"/>
      <c r="R914" s="103"/>
      <c r="S914" s="103"/>
      <c r="T914" s="103"/>
      <c r="U914" s="103"/>
      <c r="V914" s="103"/>
      <c r="W914" s="103"/>
      <c r="X914" s="103"/>
      <c r="Y914" s="103"/>
      <c r="Z914" s="103"/>
      <c r="AA914" s="103"/>
      <c r="AB914" s="103"/>
      <c r="AC914" s="103"/>
      <c r="AD914" s="103"/>
      <c r="AE914" s="2"/>
      <c r="AF914" s="169"/>
      <c r="AH914" s="522">
        <f t="shared" si="297"/>
        <v>0</v>
      </c>
      <c r="AI914" s="522"/>
      <c r="AJ914" s="522">
        <f t="shared" si="298"/>
        <v>0</v>
      </c>
      <c r="AK914" s="522"/>
      <c r="AL914" s="524">
        <f t="shared" si="299"/>
        <v>0</v>
      </c>
      <c r="AM914" s="526"/>
      <c r="AN914" s="522">
        <f t="shared" si="300"/>
        <v>0</v>
      </c>
      <c r="AO914" s="522"/>
      <c r="AP914" s="711"/>
      <c r="AQ914" s="522">
        <f t="shared" si="301"/>
        <v>0</v>
      </c>
      <c r="AR914" s="522"/>
      <c r="AS914" s="522">
        <f t="shared" si="302"/>
        <v>0</v>
      </c>
      <c r="AT914" s="522"/>
      <c r="AU914" s="524">
        <f t="shared" si="303"/>
        <v>0</v>
      </c>
      <c r="AV914" s="526"/>
      <c r="AW914" s="522">
        <f t="shared" si="296"/>
        <v>0</v>
      </c>
      <c r="AX914" s="522"/>
      <c r="AY914" s="711"/>
      <c r="AZ914" s="114">
        <f t="shared" si="304"/>
        <v>0</v>
      </c>
      <c r="BA914" s="113" t="str">
        <f>IF(AZ914=0,"", IF(SUM($AZ$838:AZ914)=1,BB914, IF($AZ$919&gt;SUM($AZ$838:AZ914),_xlfn.CONCAT(", ",BB914), IF($AZ$919=SUM($AZ$838:AZ914),_xlfn.CONCAT(" y ",BB914,".")))))</f>
        <v/>
      </c>
      <c r="BB914" s="119">
        <f t="shared" si="305"/>
        <v>76</v>
      </c>
      <c r="BD914" s="522">
        <f>IF($AH$806=$AJ$806,0,CNGE_2024_M3_Secc1!BE653)</f>
        <v>0</v>
      </c>
      <c r="BE914" s="522"/>
      <c r="BG914" s="522">
        <f>IF($AH$806=$AJ$806,0,CNGE_2024_M3_Secc1!BH653)</f>
        <v>0</v>
      </c>
      <c r="BH914" s="522"/>
      <c r="ET914" s="522">
        <v>76</v>
      </c>
      <c r="EU914" s="522"/>
      <c r="EV914" s="522">
        <f t="shared" si="306"/>
        <v>0</v>
      </c>
      <c r="EW914" s="522"/>
      <c r="EX914" s="522">
        <f t="shared" si="307"/>
        <v>0</v>
      </c>
      <c r="EY914" s="522"/>
      <c r="EZ914" s="522">
        <f t="shared" si="308"/>
        <v>0</v>
      </c>
      <c r="FA914" s="522"/>
      <c r="FB914" s="522">
        <f t="shared" si="309"/>
        <v>0</v>
      </c>
      <c r="FC914" s="522"/>
      <c r="FD914" s="522">
        <f t="shared" si="310"/>
        <v>0</v>
      </c>
      <c r="FE914" s="522"/>
      <c r="FF914" s="522">
        <f t="shared" si="311"/>
        <v>0</v>
      </c>
      <c r="FG914" s="522"/>
      <c r="FH914" s="522">
        <f t="shared" si="312"/>
        <v>0</v>
      </c>
      <c r="FI914" s="522"/>
      <c r="FJ914" s="522">
        <f t="shared" si="313"/>
        <v>0</v>
      </c>
      <c r="FK914" s="522"/>
      <c r="FL914" s="522">
        <f t="shared" si="314"/>
        <v>0</v>
      </c>
      <c r="FM914" s="522"/>
      <c r="FN914" s="522">
        <f t="shared" si="315"/>
        <v>0</v>
      </c>
      <c r="FO914" s="522"/>
      <c r="FP914" s="522">
        <f t="shared" si="316"/>
        <v>0</v>
      </c>
      <c r="FQ914" s="522"/>
      <c r="FR914" s="522">
        <f t="shared" si="317"/>
        <v>0</v>
      </c>
      <c r="FS914" s="522"/>
      <c r="FT914" s="522">
        <f t="shared" si="318"/>
        <v>0</v>
      </c>
      <c r="FU914" s="522"/>
      <c r="FV914" s="522">
        <f t="shared" si="319"/>
        <v>0</v>
      </c>
      <c r="FW914" s="522"/>
      <c r="FX914" s="522">
        <f t="shared" si="320"/>
        <v>0</v>
      </c>
      <c r="FY914" s="522"/>
    </row>
    <row r="915" spans="1:181" s="38" customFormat="1" ht="15" customHeight="1">
      <c r="A915" s="18"/>
      <c r="B915" s="51"/>
      <c r="C915" s="48" t="s">
        <v>5409</v>
      </c>
      <c r="D915" s="590" t="str">
        <f>IF($BD$836=1,"",IF(CNGE_2024_M3_Secc1!D654="","",CNGE_2024_M3_Secc1!D654))</f>
        <v/>
      </c>
      <c r="E915" s="590"/>
      <c r="F915" s="590"/>
      <c r="G915" s="590"/>
      <c r="H915" s="590"/>
      <c r="I915" s="590"/>
      <c r="J915" s="590"/>
      <c r="K915" s="590"/>
      <c r="L915" s="590"/>
      <c r="M915" s="103"/>
      <c r="N915" s="103"/>
      <c r="O915" s="103"/>
      <c r="P915" s="103"/>
      <c r="Q915" s="103"/>
      <c r="R915" s="103"/>
      <c r="S915" s="103"/>
      <c r="T915" s="103"/>
      <c r="U915" s="103"/>
      <c r="V915" s="103"/>
      <c r="W915" s="103"/>
      <c r="X915" s="103"/>
      <c r="Y915" s="103"/>
      <c r="Z915" s="103"/>
      <c r="AA915" s="103"/>
      <c r="AB915" s="103"/>
      <c r="AC915" s="103"/>
      <c r="AD915" s="103"/>
      <c r="AE915" s="2"/>
      <c r="AF915" s="169"/>
      <c r="AH915" s="522">
        <f t="shared" si="297"/>
        <v>0</v>
      </c>
      <c r="AI915" s="522"/>
      <c r="AJ915" s="522">
        <f t="shared" si="298"/>
        <v>0</v>
      </c>
      <c r="AK915" s="522"/>
      <c r="AL915" s="524">
        <f t="shared" si="299"/>
        <v>0</v>
      </c>
      <c r="AM915" s="526"/>
      <c r="AN915" s="522">
        <f t="shared" si="300"/>
        <v>0</v>
      </c>
      <c r="AO915" s="522"/>
      <c r="AP915" s="711"/>
      <c r="AQ915" s="522">
        <f t="shared" si="301"/>
        <v>0</v>
      </c>
      <c r="AR915" s="522"/>
      <c r="AS915" s="522">
        <f t="shared" si="302"/>
        <v>0</v>
      </c>
      <c r="AT915" s="522"/>
      <c r="AU915" s="524">
        <f t="shared" si="303"/>
        <v>0</v>
      </c>
      <c r="AV915" s="526"/>
      <c r="AW915" s="522">
        <f t="shared" si="296"/>
        <v>0</v>
      </c>
      <c r="AX915" s="522"/>
      <c r="AY915" s="711"/>
      <c r="AZ915" s="114">
        <f t="shared" si="304"/>
        <v>0</v>
      </c>
      <c r="BA915" s="113" t="str">
        <f>IF(AZ915=0,"", IF(SUM($AZ$838:AZ915)=1,BB915, IF($AZ$919&gt;SUM($AZ$838:AZ915),_xlfn.CONCAT(", ",BB915), IF($AZ$919=SUM($AZ$838:AZ915),_xlfn.CONCAT(" y ",BB915,".")))))</f>
        <v/>
      </c>
      <c r="BB915" s="119">
        <f t="shared" si="305"/>
        <v>77</v>
      </c>
      <c r="BD915" s="522">
        <f>IF($AH$806=$AJ$806,0,CNGE_2024_M3_Secc1!BE654)</f>
        <v>0</v>
      </c>
      <c r="BE915" s="522"/>
      <c r="BG915" s="522">
        <f>IF($AH$806=$AJ$806,0,CNGE_2024_M3_Secc1!BH654)</f>
        <v>0</v>
      </c>
      <c r="BH915" s="522"/>
      <c r="ET915" s="522">
        <v>77</v>
      </c>
      <c r="EU915" s="522"/>
      <c r="EV915" s="522">
        <f t="shared" si="306"/>
        <v>0</v>
      </c>
      <c r="EW915" s="522"/>
      <c r="EX915" s="522">
        <f t="shared" si="307"/>
        <v>0</v>
      </c>
      <c r="EY915" s="522"/>
      <c r="EZ915" s="522">
        <f t="shared" si="308"/>
        <v>0</v>
      </c>
      <c r="FA915" s="522"/>
      <c r="FB915" s="522">
        <f t="shared" si="309"/>
        <v>0</v>
      </c>
      <c r="FC915" s="522"/>
      <c r="FD915" s="522">
        <f t="shared" si="310"/>
        <v>0</v>
      </c>
      <c r="FE915" s="522"/>
      <c r="FF915" s="522">
        <f t="shared" si="311"/>
        <v>0</v>
      </c>
      <c r="FG915" s="522"/>
      <c r="FH915" s="522">
        <f t="shared" si="312"/>
        <v>0</v>
      </c>
      <c r="FI915" s="522"/>
      <c r="FJ915" s="522">
        <f t="shared" si="313"/>
        <v>0</v>
      </c>
      <c r="FK915" s="522"/>
      <c r="FL915" s="522">
        <f t="shared" si="314"/>
        <v>0</v>
      </c>
      <c r="FM915" s="522"/>
      <c r="FN915" s="522">
        <f t="shared" si="315"/>
        <v>0</v>
      </c>
      <c r="FO915" s="522"/>
      <c r="FP915" s="522">
        <f t="shared" si="316"/>
        <v>0</v>
      </c>
      <c r="FQ915" s="522"/>
      <c r="FR915" s="522">
        <f t="shared" si="317"/>
        <v>0</v>
      </c>
      <c r="FS915" s="522"/>
      <c r="FT915" s="522">
        <f t="shared" si="318"/>
        <v>0</v>
      </c>
      <c r="FU915" s="522"/>
      <c r="FV915" s="522">
        <f t="shared" si="319"/>
        <v>0</v>
      </c>
      <c r="FW915" s="522"/>
      <c r="FX915" s="522">
        <f t="shared" si="320"/>
        <v>0</v>
      </c>
      <c r="FY915" s="522"/>
    </row>
    <row r="916" spans="1:181" s="38" customFormat="1" ht="15" customHeight="1">
      <c r="A916" s="18"/>
      <c r="B916" s="51"/>
      <c r="C916" s="48" t="s">
        <v>5410</v>
      </c>
      <c r="D916" s="590" t="str">
        <f>IF($BD$836=1,"",IF(CNGE_2024_M3_Secc1!D655="","",CNGE_2024_M3_Secc1!D655))</f>
        <v/>
      </c>
      <c r="E916" s="590"/>
      <c r="F916" s="590"/>
      <c r="G916" s="590"/>
      <c r="H916" s="590"/>
      <c r="I916" s="590"/>
      <c r="J916" s="590"/>
      <c r="K916" s="590"/>
      <c r="L916" s="590"/>
      <c r="M916" s="103"/>
      <c r="N916" s="103"/>
      <c r="O916" s="103"/>
      <c r="P916" s="103"/>
      <c r="Q916" s="103"/>
      <c r="R916" s="103"/>
      <c r="S916" s="103"/>
      <c r="T916" s="103"/>
      <c r="U916" s="103"/>
      <c r="V916" s="103"/>
      <c r="W916" s="103"/>
      <c r="X916" s="103"/>
      <c r="Y916" s="103"/>
      <c r="Z916" s="103"/>
      <c r="AA916" s="103"/>
      <c r="AB916" s="103"/>
      <c r="AC916" s="103"/>
      <c r="AD916" s="103"/>
      <c r="AE916" s="2"/>
      <c r="AF916" s="169"/>
      <c r="AH916" s="522">
        <f t="shared" si="297"/>
        <v>0</v>
      </c>
      <c r="AI916" s="522"/>
      <c r="AJ916" s="522">
        <f t="shared" si="298"/>
        <v>0</v>
      </c>
      <c r="AK916" s="522"/>
      <c r="AL916" s="524">
        <f t="shared" si="299"/>
        <v>0</v>
      </c>
      <c r="AM916" s="526"/>
      <c r="AN916" s="522">
        <f t="shared" si="300"/>
        <v>0</v>
      </c>
      <c r="AO916" s="522"/>
      <c r="AP916" s="711"/>
      <c r="AQ916" s="522">
        <f t="shared" si="301"/>
        <v>0</v>
      </c>
      <c r="AR916" s="522"/>
      <c r="AS916" s="522">
        <f t="shared" si="302"/>
        <v>0</v>
      </c>
      <c r="AT916" s="522"/>
      <c r="AU916" s="524">
        <f t="shared" si="303"/>
        <v>0</v>
      </c>
      <c r="AV916" s="526"/>
      <c r="AW916" s="522">
        <f t="shared" si="296"/>
        <v>0</v>
      </c>
      <c r="AX916" s="522"/>
      <c r="AY916" s="711"/>
      <c r="AZ916" s="114">
        <f t="shared" si="304"/>
        <v>0</v>
      </c>
      <c r="BA916" s="113" t="str">
        <f>IF(AZ916=0,"", IF(SUM($AZ$838:AZ916)=1,BB916, IF($AZ$919&gt;SUM($AZ$838:AZ916),_xlfn.CONCAT(", ",BB916), IF($AZ$919=SUM($AZ$838:AZ916),_xlfn.CONCAT(" y ",BB916,".")))))</f>
        <v/>
      </c>
      <c r="BB916" s="119">
        <f t="shared" si="305"/>
        <v>78</v>
      </c>
      <c r="BD916" s="522">
        <f>IF($AH$806=$AJ$806,0,CNGE_2024_M3_Secc1!BE655)</f>
        <v>0</v>
      </c>
      <c r="BE916" s="522"/>
      <c r="BG916" s="522">
        <f>IF($AH$806=$AJ$806,0,CNGE_2024_M3_Secc1!BH655)</f>
        <v>0</v>
      </c>
      <c r="BH916" s="522"/>
      <c r="ET916" s="522">
        <v>78</v>
      </c>
      <c r="EU916" s="522"/>
      <c r="EV916" s="522">
        <f t="shared" si="306"/>
        <v>0</v>
      </c>
      <c r="EW916" s="522"/>
      <c r="EX916" s="522">
        <f t="shared" si="307"/>
        <v>0</v>
      </c>
      <c r="EY916" s="522"/>
      <c r="EZ916" s="522">
        <f t="shared" si="308"/>
        <v>0</v>
      </c>
      <c r="FA916" s="522"/>
      <c r="FB916" s="522">
        <f t="shared" si="309"/>
        <v>0</v>
      </c>
      <c r="FC916" s="522"/>
      <c r="FD916" s="522">
        <f t="shared" si="310"/>
        <v>0</v>
      </c>
      <c r="FE916" s="522"/>
      <c r="FF916" s="522">
        <f t="shared" si="311"/>
        <v>0</v>
      </c>
      <c r="FG916" s="522"/>
      <c r="FH916" s="522">
        <f t="shared" si="312"/>
        <v>0</v>
      </c>
      <c r="FI916" s="522"/>
      <c r="FJ916" s="522">
        <f t="shared" si="313"/>
        <v>0</v>
      </c>
      <c r="FK916" s="522"/>
      <c r="FL916" s="522">
        <f t="shared" si="314"/>
        <v>0</v>
      </c>
      <c r="FM916" s="522"/>
      <c r="FN916" s="522">
        <f t="shared" si="315"/>
        <v>0</v>
      </c>
      <c r="FO916" s="522"/>
      <c r="FP916" s="522">
        <f t="shared" si="316"/>
        <v>0</v>
      </c>
      <c r="FQ916" s="522"/>
      <c r="FR916" s="522">
        <f t="shared" si="317"/>
        <v>0</v>
      </c>
      <c r="FS916" s="522"/>
      <c r="FT916" s="522">
        <f t="shared" si="318"/>
        <v>0</v>
      </c>
      <c r="FU916" s="522"/>
      <c r="FV916" s="522">
        <f t="shared" si="319"/>
        <v>0</v>
      </c>
      <c r="FW916" s="522"/>
      <c r="FX916" s="522">
        <f t="shared" si="320"/>
        <v>0</v>
      </c>
      <c r="FY916" s="522"/>
    </row>
    <row r="917" spans="1:181" s="38" customFormat="1" ht="15" customHeight="1">
      <c r="A917" s="18"/>
      <c r="B917" s="51"/>
      <c r="C917" s="48" t="s">
        <v>5411</v>
      </c>
      <c r="D917" s="590" t="str">
        <f>IF($BD$836=1,"",IF(CNGE_2024_M3_Secc1!D656="","",CNGE_2024_M3_Secc1!D656))</f>
        <v/>
      </c>
      <c r="E917" s="590"/>
      <c r="F917" s="590"/>
      <c r="G917" s="590"/>
      <c r="H917" s="590"/>
      <c r="I917" s="590"/>
      <c r="J917" s="590"/>
      <c r="K917" s="590"/>
      <c r="L917" s="590"/>
      <c r="M917" s="103"/>
      <c r="N917" s="103"/>
      <c r="O917" s="103"/>
      <c r="P917" s="103"/>
      <c r="Q917" s="103"/>
      <c r="R917" s="103"/>
      <c r="S917" s="103"/>
      <c r="T917" s="103"/>
      <c r="U917" s="103"/>
      <c r="V917" s="103"/>
      <c r="W917" s="103"/>
      <c r="X917" s="103"/>
      <c r="Y917" s="103"/>
      <c r="Z917" s="103"/>
      <c r="AA917" s="103"/>
      <c r="AB917" s="103"/>
      <c r="AC917" s="103"/>
      <c r="AD917" s="103"/>
      <c r="AE917" s="2"/>
      <c r="AF917" s="169"/>
      <c r="AH917" s="522">
        <f t="shared" si="297"/>
        <v>0</v>
      </c>
      <c r="AI917" s="522"/>
      <c r="AJ917" s="522">
        <f t="shared" si="298"/>
        <v>0</v>
      </c>
      <c r="AK917" s="522"/>
      <c r="AL917" s="524">
        <f t="shared" si="299"/>
        <v>0</v>
      </c>
      <c r="AM917" s="526"/>
      <c r="AN917" s="522">
        <f t="shared" si="300"/>
        <v>0</v>
      </c>
      <c r="AO917" s="522"/>
      <c r="AP917" s="711"/>
      <c r="AQ917" s="522">
        <f t="shared" si="301"/>
        <v>0</v>
      </c>
      <c r="AR917" s="522"/>
      <c r="AS917" s="522">
        <f t="shared" si="302"/>
        <v>0</v>
      </c>
      <c r="AT917" s="522"/>
      <c r="AU917" s="524">
        <f t="shared" si="303"/>
        <v>0</v>
      </c>
      <c r="AV917" s="526"/>
      <c r="AW917" s="522">
        <f t="shared" si="296"/>
        <v>0</v>
      </c>
      <c r="AX917" s="522"/>
      <c r="AY917" s="711"/>
      <c r="AZ917" s="114">
        <f t="shared" si="304"/>
        <v>0</v>
      </c>
      <c r="BA917" s="113" t="str">
        <f>IF(AZ917=0,"", IF(SUM($AZ$838:AZ917)=1,BB917, IF($AZ$919&gt;SUM($AZ$838:AZ917),_xlfn.CONCAT(", ",BB917), IF($AZ$919=SUM($AZ$838:AZ917),_xlfn.CONCAT(" y ",BB917,".")))))</f>
        <v/>
      </c>
      <c r="BB917" s="119">
        <f t="shared" si="305"/>
        <v>79</v>
      </c>
      <c r="BD917" s="522">
        <f>IF($AH$806=$AJ$806,0,CNGE_2024_M3_Secc1!BE656)</f>
        <v>0</v>
      </c>
      <c r="BE917" s="522"/>
      <c r="BG917" s="522">
        <f>IF($AH$806=$AJ$806,0,CNGE_2024_M3_Secc1!BH656)</f>
        <v>0</v>
      </c>
      <c r="BH917" s="522"/>
      <c r="ET917" s="522">
        <v>79</v>
      </c>
      <c r="EU917" s="522"/>
      <c r="EV917" s="522">
        <f t="shared" si="306"/>
        <v>0</v>
      </c>
      <c r="EW917" s="522"/>
      <c r="EX917" s="522">
        <f t="shared" si="307"/>
        <v>0</v>
      </c>
      <c r="EY917" s="522"/>
      <c r="EZ917" s="522">
        <f t="shared" si="308"/>
        <v>0</v>
      </c>
      <c r="FA917" s="522"/>
      <c r="FB917" s="522">
        <f t="shared" si="309"/>
        <v>0</v>
      </c>
      <c r="FC917" s="522"/>
      <c r="FD917" s="522">
        <f t="shared" si="310"/>
        <v>0</v>
      </c>
      <c r="FE917" s="522"/>
      <c r="FF917" s="522">
        <f t="shared" si="311"/>
        <v>0</v>
      </c>
      <c r="FG917" s="522"/>
      <c r="FH917" s="522">
        <f t="shared" si="312"/>
        <v>0</v>
      </c>
      <c r="FI917" s="522"/>
      <c r="FJ917" s="522">
        <f t="shared" si="313"/>
        <v>0</v>
      </c>
      <c r="FK917" s="522"/>
      <c r="FL917" s="522">
        <f t="shared" si="314"/>
        <v>0</v>
      </c>
      <c r="FM917" s="522"/>
      <c r="FN917" s="522">
        <f t="shared" si="315"/>
        <v>0</v>
      </c>
      <c r="FO917" s="522"/>
      <c r="FP917" s="522">
        <f t="shared" si="316"/>
        <v>0</v>
      </c>
      <c r="FQ917" s="522"/>
      <c r="FR917" s="522">
        <f t="shared" si="317"/>
        <v>0</v>
      </c>
      <c r="FS917" s="522"/>
      <c r="FT917" s="522">
        <f t="shared" si="318"/>
        <v>0</v>
      </c>
      <c r="FU917" s="522"/>
      <c r="FV917" s="522">
        <f t="shared" si="319"/>
        <v>0</v>
      </c>
      <c r="FW917" s="522"/>
      <c r="FX917" s="522">
        <f t="shared" si="320"/>
        <v>0</v>
      </c>
      <c r="FY917" s="522"/>
    </row>
    <row r="918" spans="1:181" s="38" customFormat="1" ht="15" customHeight="1">
      <c r="A918" s="18"/>
      <c r="B918" s="51"/>
      <c r="C918" s="48" t="s">
        <v>5412</v>
      </c>
      <c r="D918" s="590" t="str">
        <f>IF($BD$836=1,"",IF(CNGE_2024_M3_Secc1!D657="","",CNGE_2024_M3_Secc1!D657))</f>
        <v/>
      </c>
      <c r="E918" s="590"/>
      <c r="F918" s="590"/>
      <c r="G918" s="590"/>
      <c r="H918" s="590"/>
      <c r="I918" s="590"/>
      <c r="J918" s="590"/>
      <c r="K918" s="590"/>
      <c r="L918" s="590"/>
      <c r="M918" s="103"/>
      <c r="N918" s="103"/>
      <c r="O918" s="103"/>
      <c r="P918" s="103"/>
      <c r="Q918" s="103"/>
      <c r="R918" s="103"/>
      <c r="S918" s="103"/>
      <c r="T918" s="103"/>
      <c r="U918" s="103"/>
      <c r="V918" s="103"/>
      <c r="W918" s="103"/>
      <c r="X918" s="103"/>
      <c r="Y918" s="103"/>
      <c r="Z918" s="103"/>
      <c r="AA918" s="103"/>
      <c r="AB918" s="103"/>
      <c r="AC918" s="103"/>
      <c r="AD918" s="103"/>
      <c r="AE918" s="2"/>
      <c r="AF918" s="169"/>
      <c r="AH918" s="522">
        <f t="shared" si="297"/>
        <v>0</v>
      </c>
      <c r="AI918" s="522"/>
      <c r="AJ918" s="522">
        <f t="shared" si="298"/>
        <v>0</v>
      </c>
      <c r="AK918" s="522"/>
      <c r="AL918" s="524">
        <f t="shared" si="299"/>
        <v>0</v>
      </c>
      <c r="AM918" s="526"/>
      <c r="AN918" s="522">
        <f t="shared" si="300"/>
        <v>0</v>
      </c>
      <c r="AO918" s="522"/>
      <c r="AP918" s="711"/>
      <c r="AQ918" s="522">
        <f t="shared" si="301"/>
        <v>0</v>
      </c>
      <c r="AR918" s="522"/>
      <c r="AS918" s="522">
        <f t="shared" si="302"/>
        <v>0</v>
      </c>
      <c r="AT918" s="522"/>
      <c r="AU918" s="524">
        <f t="shared" si="303"/>
        <v>0</v>
      </c>
      <c r="AV918" s="526"/>
      <c r="AW918" s="522">
        <f t="shared" si="296"/>
        <v>0</v>
      </c>
      <c r="AX918" s="522"/>
      <c r="AY918" s="711"/>
      <c r="AZ918" s="114">
        <f t="shared" si="304"/>
        <v>0</v>
      </c>
      <c r="BA918" s="113" t="str">
        <f>IF(AZ918=0,"", IF(SUM($AZ$838:AZ918)=1,BB918, IF($AZ$919&gt;SUM($AZ$838:AZ918),_xlfn.CONCAT(", ",BB918), IF($AZ$919=SUM($AZ$838:AZ918),_xlfn.CONCAT(" y ",BB918,".")))))</f>
        <v/>
      </c>
      <c r="BB918" s="119">
        <f t="shared" si="305"/>
        <v>80</v>
      </c>
      <c r="BD918" s="522">
        <f>IF($AH$806=$AJ$806,0,CNGE_2024_M3_Secc1!BE657)</f>
        <v>0</v>
      </c>
      <c r="BE918" s="522"/>
      <c r="BG918" s="522">
        <f>IF($AH$806=$AJ$806,0,CNGE_2024_M3_Secc1!BH657)</f>
        <v>0</v>
      </c>
      <c r="BH918" s="522"/>
      <c r="ET918" s="522">
        <v>80</v>
      </c>
      <c r="EU918" s="522"/>
      <c r="EV918" s="522">
        <f t="shared" si="306"/>
        <v>0</v>
      </c>
      <c r="EW918" s="522"/>
      <c r="EX918" s="522">
        <f t="shared" si="307"/>
        <v>0</v>
      </c>
      <c r="EY918" s="522"/>
      <c r="EZ918" s="522">
        <f t="shared" si="308"/>
        <v>0</v>
      </c>
      <c r="FA918" s="522"/>
      <c r="FB918" s="522">
        <f t="shared" si="309"/>
        <v>0</v>
      </c>
      <c r="FC918" s="522"/>
      <c r="FD918" s="522">
        <f t="shared" si="310"/>
        <v>0</v>
      </c>
      <c r="FE918" s="522"/>
      <c r="FF918" s="522">
        <f t="shared" si="311"/>
        <v>0</v>
      </c>
      <c r="FG918" s="522"/>
      <c r="FH918" s="522">
        <f t="shared" si="312"/>
        <v>0</v>
      </c>
      <c r="FI918" s="522"/>
      <c r="FJ918" s="522">
        <f t="shared" si="313"/>
        <v>0</v>
      </c>
      <c r="FK918" s="522"/>
      <c r="FL918" s="522">
        <f t="shared" si="314"/>
        <v>0</v>
      </c>
      <c r="FM918" s="522"/>
      <c r="FN918" s="522">
        <f t="shared" si="315"/>
        <v>0</v>
      </c>
      <c r="FO918" s="522"/>
      <c r="FP918" s="522">
        <f t="shared" si="316"/>
        <v>0</v>
      </c>
      <c r="FQ918" s="522"/>
      <c r="FR918" s="522">
        <f t="shared" si="317"/>
        <v>0</v>
      </c>
      <c r="FS918" s="522"/>
      <c r="FT918" s="522">
        <f t="shared" si="318"/>
        <v>0</v>
      </c>
      <c r="FU918" s="522"/>
      <c r="FV918" s="522">
        <f t="shared" si="319"/>
        <v>0</v>
      </c>
      <c r="FW918" s="522"/>
      <c r="FX918" s="522">
        <f t="shared" si="320"/>
        <v>0</v>
      </c>
      <c r="FY918" s="522"/>
    </row>
    <row r="919" spans="1:181" ht="15" customHeight="1">
      <c r="A919" s="18"/>
      <c r="B919" s="51"/>
      <c r="C919" s="51"/>
      <c r="D919" s="51"/>
      <c r="E919" s="51"/>
      <c r="F919" s="51"/>
      <c r="G919" s="51"/>
      <c r="L919" s="49" t="s">
        <v>5115</v>
      </c>
      <c r="M919" s="135">
        <f>IF(AND(SUM(M838:M918)=0,COUNTIF(M838:M918,"NS")&gt;0),"NS",
IF(AND(SUM(M838:M918)=0,COUNTIF(M838:M918,0)&gt;0),0,
IF(AND(SUM(M838:M918)=0,COUNTIF(M838:M918,"NA")&gt;0),"NA",
SUM(M838:M918))))</f>
        <v>0</v>
      </c>
      <c r="N919" s="135">
        <f t="shared" ref="N919:AD919" si="321">IF(AND(SUM(N838:N918)=0,COUNTIF(N838:N918,"NS")&gt;0),"NS",
IF(AND(SUM(N838:N918)=0,COUNTIF(N838:N918,0)&gt;0),0,
IF(AND(SUM(N838:N918)=0,COUNTIF(N838:N918,"NA")&gt;0),"NA",
SUM(N838:N918))))</f>
        <v>0</v>
      </c>
      <c r="O919" s="135">
        <f t="shared" si="321"/>
        <v>0</v>
      </c>
      <c r="P919" s="135">
        <f t="shared" si="321"/>
        <v>0</v>
      </c>
      <c r="Q919" s="135">
        <f t="shared" si="321"/>
        <v>0</v>
      </c>
      <c r="R919" s="135">
        <f t="shared" si="321"/>
        <v>0</v>
      </c>
      <c r="S919" s="135">
        <f t="shared" si="321"/>
        <v>0</v>
      </c>
      <c r="T919" s="135">
        <f t="shared" si="321"/>
        <v>0</v>
      </c>
      <c r="U919" s="135">
        <f t="shared" si="321"/>
        <v>0</v>
      </c>
      <c r="V919" s="135">
        <f t="shared" si="321"/>
        <v>0</v>
      </c>
      <c r="W919" s="135">
        <f t="shared" si="321"/>
        <v>0</v>
      </c>
      <c r="X919" s="135">
        <f t="shared" si="321"/>
        <v>0</v>
      </c>
      <c r="Y919" s="135">
        <f t="shared" si="321"/>
        <v>0</v>
      </c>
      <c r="Z919" s="135">
        <f t="shared" si="321"/>
        <v>0</v>
      </c>
      <c r="AA919" s="135">
        <f t="shared" si="321"/>
        <v>0</v>
      </c>
      <c r="AB919" s="135">
        <f t="shared" si="321"/>
        <v>0</v>
      </c>
      <c r="AC919" s="135">
        <f t="shared" si="321"/>
        <v>0</v>
      </c>
      <c r="AD919" s="135">
        <f t="shared" si="321"/>
        <v>0</v>
      </c>
      <c r="AE919" s="2"/>
      <c r="AZ919" s="143">
        <f>SUM(AZ838:AZ918)</f>
        <v>0</v>
      </c>
      <c r="BA919" s="148" t="str">
        <f>IF(AZ919=0,"", IF(AZ919=1,VLOOKUP(1,AZ838:BA918,2,FALSE), IF(AZ919&gt;1,_xlfn.CONCAT(BA838:BA918),"")))</f>
        <v/>
      </c>
      <c r="FX919" s="529">
        <f>SUM(FX838:FY918)</f>
        <v>0</v>
      </c>
      <c r="FY919" s="529"/>
    </row>
    <row r="920" spans="1:181" ht="15" customHeight="1">
      <c r="A920" s="18"/>
      <c r="B920" s="51"/>
      <c r="C920" s="51"/>
      <c r="D920" s="51"/>
      <c r="E920" s="51"/>
      <c r="F920" s="51"/>
      <c r="G920" s="51"/>
      <c r="H920" s="51"/>
      <c r="I920" s="51"/>
      <c r="J920" s="51"/>
      <c r="K920" s="51"/>
      <c r="L920" s="51"/>
      <c r="M920" s="51"/>
      <c r="N920" s="51"/>
      <c r="O920" s="51"/>
      <c r="P920" s="51"/>
      <c r="Q920" s="51"/>
      <c r="R920" s="51"/>
      <c r="S920" s="197"/>
      <c r="T920" s="197"/>
      <c r="U920" s="197"/>
      <c r="V920" s="197"/>
      <c r="W920" s="197"/>
      <c r="X920" s="197"/>
      <c r="Y920" s="197"/>
      <c r="Z920" s="197"/>
      <c r="AA920" s="197"/>
      <c r="AB920" s="197"/>
      <c r="AC920" s="197"/>
      <c r="AD920" s="197"/>
      <c r="AE920" s="2"/>
    </row>
    <row r="921" spans="1:181" ht="15" customHeight="1">
      <c r="A921" s="18"/>
      <c r="B921" s="51"/>
      <c r="C921" s="51"/>
      <c r="D921" s="51"/>
      <c r="E921" s="51"/>
      <c r="F921" s="51"/>
      <c r="G921" s="51"/>
      <c r="H921" s="51"/>
      <c r="I921" s="51"/>
      <c r="J921" s="51"/>
      <c r="K921" s="51"/>
      <c r="L921" s="51"/>
      <c r="M921" s="51"/>
      <c r="N921" s="51"/>
      <c r="O921" s="51"/>
      <c r="P921" s="51"/>
      <c r="Q921" s="51"/>
      <c r="R921" s="51"/>
      <c r="S921" s="197"/>
      <c r="T921" s="197"/>
      <c r="U921" s="197"/>
      <c r="V921" s="197"/>
      <c r="W921" s="197"/>
      <c r="X921" s="197"/>
      <c r="Y921" s="197"/>
      <c r="Z921" s="197"/>
      <c r="AA921" s="634" t="s">
        <v>5590</v>
      </c>
      <c r="AB921" s="634"/>
      <c r="AC921" s="634"/>
      <c r="AD921" s="634"/>
      <c r="AE921" s="2"/>
    </row>
    <row r="922" spans="1:181" ht="24" customHeight="1">
      <c r="A922" s="18"/>
      <c r="B922" s="51"/>
      <c r="C922" s="445" t="s">
        <v>5364</v>
      </c>
      <c r="D922" s="445"/>
      <c r="E922" s="445"/>
      <c r="F922" s="445"/>
      <c r="G922" s="445"/>
      <c r="H922" s="445"/>
      <c r="I922" s="445"/>
      <c r="J922" s="445"/>
      <c r="K922" s="445"/>
      <c r="L922" s="445"/>
      <c r="M922" s="445" t="s">
        <v>6634</v>
      </c>
      <c r="N922" s="445"/>
      <c r="O922" s="445"/>
      <c r="P922" s="445"/>
      <c r="Q922" s="445"/>
      <c r="R922" s="445"/>
      <c r="S922" s="445"/>
      <c r="T922" s="445"/>
      <c r="U922" s="445"/>
      <c r="V922" s="445"/>
      <c r="W922" s="445"/>
      <c r="X922" s="445"/>
      <c r="Y922" s="445"/>
      <c r="Z922" s="445"/>
      <c r="AA922" s="445"/>
      <c r="AB922" s="445"/>
      <c r="AC922" s="445"/>
      <c r="AD922" s="445"/>
      <c r="AE922" s="2"/>
    </row>
    <row r="923" spans="1:181" ht="15" customHeight="1">
      <c r="A923" s="18"/>
      <c r="B923" s="51"/>
      <c r="C923" s="445"/>
      <c r="D923" s="445"/>
      <c r="E923" s="445"/>
      <c r="F923" s="445"/>
      <c r="G923" s="445"/>
      <c r="H923" s="445"/>
      <c r="I923" s="445"/>
      <c r="J923" s="445"/>
      <c r="K923" s="445"/>
      <c r="L923" s="445"/>
      <c r="M923" s="450" t="s">
        <v>6371</v>
      </c>
      <c r="N923" s="450"/>
      <c r="O923" s="450"/>
      <c r="P923" s="450"/>
      <c r="Q923" s="450"/>
      <c r="R923" s="450"/>
      <c r="S923" s="450"/>
      <c r="T923" s="450"/>
      <c r="U923" s="450"/>
      <c r="V923" s="450"/>
      <c r="W923" s="450"/>
      <c r="X923" s="450"/>
      <c r="Y923" s="450"/>
      <c r="Z923" s="450"/>
      <c r="AA923" s="450"/>
      <c r="AB923" s="450"/>
      <c r="AC923" s="450"/>
      <c r="AD923" s="450"/>
      <c r="AE923" s="2"/>
    </row>
    <row r="924" spans="1:181" ht="24" customHeight="1">
      <c r="A924" s="18"/>
      <c r="B924" s="51"/>
      <c r="C924" s="445"/>
      <c r="D924" s="445"/>
      <c r="E924" s="445"/>
      <c r="F924" s="445"/>
      <c r="G924" s="445"/>
      <c r="H924" s="445"/>
      <c r="I924" s="445"/>
      <c r="J924" s="445"/>
      <c r="K924" s="445"/>
      <c r="L924" s="445"/>
      <c r="M924" s="450" t="s">
        <v>6375</v>
      </c>
      <c r="N924" s="450"/>
      <c r="O924" s="450"/>
      <c r="P924" s="450"/>
      <c r="Q924" s="450"/>
      <c r="R924" s="450"/>
      <c r="S924" s="450"/>
      <c r="T924" s="450"/>
      <c r="U924" s="450"/>
      <c r="V924" s="450" t="s">
        <v>6348</v>
      </c>
      <c r="W924" s="450"/>
      <c r="X924" s="450"/>
      <c r="Y924" s="450"/>
      <c r="Z924" s="450"/>
      <c r="AA924" s="450"/>
      <c r="AB924" s="450"/>
      <c r="AC924" s="450"/>
      <c r="AD924" s="450"/>
      <c r="AE924" s="2"/>
    </row>
    <row r="925" spans="1:181" ht="210" customHeight="1">
      <c r="A925" s="18"/>
      <c r="B925" s="51"/>
      <c r="C925" s="445"/>
      <c r="D925" s="445"/>
      <c r="E925" s="445"/>
      <c r="F925" s="445"/>
      <c r="G925" s="445"/>
      <c r="H925" s="445"/>
      <c r="I925" s="445"/>
      <c r="J925" s="445"/>
      <c r="K925" s="445"/>
      <c r="L925" s="445"/>
      <c r="M925" s="510" t="s">
        <v>5090</v>
      </c>
      <c r="N925" s="723" t="s">
        <v>6635</v>
      </c>
      <c r="O925" s="723" t="s">
        <v>6636</v>
      </c>
      <c r="P925" s="723" t="s">
        <v>6637</v>
      </c>
      <c r="Q925" s="723"/>
      <c r="R925" s="723" t="s">
        <v>6638</v>
      </c>
      <c r="S925" s="723"/>
      <c r="T925" s="723" t="s">
        <v>6639</v>
      </c>
      <c r="U925" s="723"/>
      <c r="V925" s="510" t="s">
        <v>5090</v>
      </c>
      <c r="W925" s="723" t="s">
        <v>6635</v>
      </c>
      <c r="X925" s="723" t="s">
        <v>6636</v>
      </c>
      <c r="Y925" s="723" t="s">
        <v>6637</v>
      </c>
      <c r="Z925" s="723"/>
      <c r="AA925" s="723" t="s">
        <v>6638</v>
      </c>
      <c r="AB925" s="723"/>
      <c r="AC925" s="723" t="s">
        <v>6639</v>
      </c>
      <c r="AD925" s="723"/>
      <c r="AE925" s="2"/>
      <c r="AH925" s="522" t="s">
        <v>6549</v>
      </c>
      <c r="AI925" s="522"/>
      <c r="AJ925" s="522"/>
      <c r="AK925" s="522"/>
      <c r="AL925" s="522"/>
      <c r="AM925" s="522"/>
      <c r="AN925" s="522"/>
      <c r="AO925" s="522"/>
      <c r="AP925" s="711"/>
      <c r="AQ925" s="522" t="s">
        <v>6550</v>
      </c>
      <c r="AR925" s="522"/>
      <c r="AS925" s="522"/>
      <c r="AT925" s="522"/>
      <c r="AU925" s="522"/>
      <c r="AV925" s="522"/>
      <c r="AW925" s="522"/>
      <c r="AX925" s="522"/>
    </row>
    <row r="926" spans="1:181" ht="72" customHeight="1">
      <c r="A926" s="18"/>
      <c r="B926" s="51"/>
      <c r="C926" s="445"/>
      <c r="D926" s="445"/>
      <c r="E926" s="445"/>
      <c r="F926" s="445"/>
      <c r="G926" s="445"/>
      <c r="H926" s="445"/>
      <c r="I926" s="445"/>
      <c r="J926" s="445"/>
      <c r="K926" s="445"/>
      <c r="L926" s="445"/>
      <c r="M926" s="510"/>
      <c r="N926" s="723"/>
      <c r="O926" s="723"/>
      <c r="P926" s="287" t="s">
        <v>6403</v>
      </c>
      <c r="Q926" s="289" t="s">
        <v>6404</v>
      </c>
      <c r="R926" s="287" t="s">
        <v>6403</v>
      </c>
      <c r="S926" s="289" t="s">
        <v>6404</v>
      </c>
      <c r="T926" s="287" t="s">
        <v>6403</v>
      </c>
      <c r="U926" s="289" t="s">
        <v>6404</v>
      </c>
      <c r="V926" s="510"/>
      <c r="W926" s="723"/>
      <c r="X926" s="723"/>
      <c r="Y926" s="287" t="s">
        <v>6403</v>
      </c>
      <c r="Z926" s="289" t="s">
        <v>6404</v>
      </c>
      <c r="AA926" s="287" t="s">
        <v>6403</v>
      </c>
      <c r="AB926" s="289" t="s">
        <v>6404</v>
      </c>
      <c r="AC926" s="287" t="s">
        <v>6403</v>
      </c>
      <c r="AD926" s="289" t="s">
        <v>6404</v>
      </c>
      <c r="AE926" s="2"/>
      <c r="AH926" s="522" t="s">
        <v>5093</v>
      </c>
      <c r="AI926" s="522"/>
      <c r="AJ926" s="522" t="s">
        <v>5094</v>
      </c>
      <c r="AK926" s="522"/>
      <c r="AL926" s="522" t="s">
        <v>5095</v>
      </c>
      <c r="AM926" s="522"/>
      <c r="AN926" s="522" t="s">
        <v>5096</v>
      </c>
      <c r="AO926" s="522"/>
      <c r="AP926" s="711"/>
      <c r="AQ926" s="522" t="s">
        <v>5093</v>
      </c>
      <c r="AR926" s="522"/>
      <c r="AS926" s="522" t="s">
        <v>5094</v>
      </c>
      <c r="AT926" s="522"/>
      <c r="AU926" s="522" t="s">
        <v>5095</v>
      </c>
      <c r="AV926" s="522"/>
      <c r="AW926" s="522" t="s">
        <v>5096</v>
      </c>
      <c r="AX926" s="522"/>
    </row>
    <row r="927" spans="1:181" ht="15" customHeight="1">
      <c r="A927" s="18"/>
      <c r="B927" s="51"/>
      <c r="C927" s="48" t="s">
        <v>5846</v>
      </c>
      <c r="D927" s="580" t="s">
        <v>385</v>
      </c>
      <c r="E927" s="580"/>
      <c r="F927" s="580"/>
      <c r="G927" s="580"/>
      <c r="H927" s="580"/>
      <c r="I927" s="580"/>
      <c r="J927" s="580"/>
      <c r="K927" s="580"/>
      <c r="L927" s="580"/>
      <c r="M927" s="103"/>
      <c r="N927" s="103"/>
      <c r="O927" s="103"/>
      <c r="P927" s="103"/>
      <c r="Q927" s="103"/>
      <c r="R927" s="103"/>
      <c r="S927" s="103"/>
      <c r="T927" s="103"/>
      <c r="U927" s="103"/>
      <c r="V927" s="103"/>
      <c r="W927" s="103"/>
      <c r="X927" s="103"/>
      <c r="Y927" s="103"/>
      <c r="Z927" s="103"/>
      <c r="AA927" s="103"/>
      <c r="AB927" s="103"/>
      <c r="AC927" s="103"/>
      <c r="AD927" s="103"/>
      <c r="AE927" s="2"/>
      <c r="AH927" s="522">
        <f>IF(M927="",0,M927)</f>
        <v>0</v>
      </c>
      <c r="AI927" s="522"/>
      <c r="AJ927" s="522">
        <f>COUNTIF(N927:U927,"NS")</f>
        <v>0</v>
      </c>
      <c r="AK927" s="522"/>
      <c r="AL927" s="524">
        <f>IF(COUNTIF(N927:U927,"NA")=COUNTA($N$925:$O$926,$P$926:$U$926),"NA",SUM(N927:U927))</f>
        <v>0</v>
      </c>
      <c r="AM927" s="526"/>
      <c r="AN927" s="522">
        <f>IF($AH$806=$AJ$806,0,IF(OR(AND(AH927=0,AJ927&gt;0),AND(AH927="NS",AL927&gt;0),AND(AH927="NS",AJ927=0,AL927=0)),1,IF(OR(AND(AJ927&gt;=2,AL927&lt;AH927),AND(AH927="NS",AL927=0,AJ927&gt;0),AH927=AL927),0,1)))</f>
        <v>0</v>
      </c>
      <c r="AO927" s="522"/>
      <c r="AP927" s="711"/>
      <c r="AQ927" s="522">
        <f>IF(V927="",0,V927)</f>
        <v>0</v>
      </c>
      <c r="AR927" s="522"/>
      <c r="AS927" s="522">
        <f>COUNTIF(W927:AD927,"NS")</f>
        <v>0</v>
      </c>
      <c r="AT927" s="522"/>
      <c r="AU927" s="524">
        <f>IF(COUNTIF(W927:AD927,"NA")=COUNTA($W$925:$X$926,$Y$926:$AD$926),"NA",SUM(W927:AD927))</f>
        <v>0</v>
      </c>
      <c r="AV927" s="526"/>
      <c r="AW927" s="522">
        <f>IF($AH$806=$AJ$806,0,IF(OR(AND(AQ927=0,AS927&gt;0),AND(AQ927="NS",AU927&gt;0),AND(AQ927="NS",AS927=0,AU927=0)),1,IF(OR(AND(AS927&gt;=2,AU927&lt;AQ927),AND(AQ927="NS",AU927=0,AS927&gt;0),AQ927=AU927),0,1)))</f>
        <v>0</v>
      </c>
      <c r="AX927" s="522"/>
    </row>
    <row r="928" spans="1:181" ht="15" customHeight="1">
      <c r="A928" s="18"/>
      <c r="B928" s="51"/>
      <c r="C928" s="48" t="s">
        <v>4992</v>
      </c>
      <c r="D928" s="580" t="str">
        <f>IF($BD$836=1,"",IF(CNGE_2024_M3_Secc1!D578="","",CNGE_2024_M3_Secc1!D578))</f>
        <v/>
      </c>
      <c r="E928" s="580"/>
      <c r="F928" s="580"/>
      <c r="G928" s="580"/>
      <c r="H928" s="580"/>
      <c r="I928" s="580"/>
      <c r="J928" s="580"/>
      <c r="K928" s="580"/>
      <c r="L928" s="580"/>
      <c r="M928" s="103"/>
      <c r="N928" s="103"/>
      <c r="O928" s="103"/>
      <c r="P928" s="103"/>
      <c r="Q928" s="103"/>
      <c r="R928" s="103"/>
      <c r="S928" s="103"/>
      <c r="T928" s="103"/>
      <c r="U928" s="103"/>
      <c r="V928" s="103"/>
      <c r="W928" s="103"/>
      <c r="X928" s="103"/>
      <c r="Y928" s="103"/>
      <c r="Z928" s="103"/>
      <c r="AA928" s="103"/>
      <c r="AB928" s="103"/>
      <c r="AC928" s="103"/>
      <c r="AD928" s="103"/>
      <c r="AE928" s="2"/>
      <c r="AH928" s="522">
        <f t="shared" ref="AH928:AH991" si="322">IF(M928="",0,M928)</f>
        <v>0</v>
      </c>
      <c r="AI928" s="522"/>
      <c r="AJ928" s="522">
        <f t="shared" ref="AJ928:AJ991" si="323">COUNTIF(N928:U928,"NS")</f>
        <v>0</v>
      </c>
      <c r="AK928" s="522"/>
      <c r="AL928" s="524">
        <f t="shared" ref="AL928:AL991" si="324">IF(COUNTIF(N928:U928,"NA")=COUNTA($N$925:$O$926,$P$926:$U$926),"NA",SUM(N928:U928))</f>
        <v>0</v>
      </c>
      <c r="AM928" s="526"/>
      <c r="AN928" s="522">
        <f t="shared" ref="AN928:AN991" si="325">IF($AH$806=$AJ$806,0,IF(OR(AND(AH928=0,AJ928&gt;0),AND(AH928="NS",AL928&gt;0),AND(AH928="NS",AJ928=0,AL928=0)),1,IF(OR(AND(AJ928&gt;=2,AL928&lt;AH928),AND(AH928="NS",AL928=0,AJ928&gt;0),AH928=AL928),0,1)))</f>
        <v>0</v>
      </c>
      <c r="AO928" s="522"/>
      <c r="AP928" s="711"/>
      <c r="AQ928" s="522">
        <f t="shared" ref="AQ928:AQ991" si="326">IF(V928="",0,V928)</f>
        <v>0</v>
      </c>
      <c r="AR928" s="522"/>
      <c r="AS928" s="522">
        <f t="shared" ref="AS928:AS991" si="327">COUNTIF(W928:AD928,"NS")</f>
        <v>0</v>
      </c>
      <c r="AT928" s="522"/>
      <c r="AU928" s="524">
        <f t="shared" ref="AU928:AU991" si="328">IF(COUNTIF(W928:AD928,"NA")=COUNTA($W$925:$X$926,$Y$926:$AD$926),"NA",SUM(W928:AD928))</f>
        <v>0</v>
      </c>
      <c r="AV928" s="526"/>
      <c r="AW928" s="522">
        <f t="shared" ref="AW928:AW991" si="329">IF($AH$806=$AJ$806,0,IF(OR(AND(AQ928=0,AS928&gt;0),AND(AQ928="NS",AU928&gt;0),AND(AQ928="NS",AS928=0,AU928=0)),1,IF(OR(AND(AS928&gt;=2,AU928&lt;AQ928),AND(AQ928="NS",AU928=0,AS928&gt;0),AQ928=AU928),0,1)))</f>
        <v>0</v>
      </c>
      <c r="AX928" s="522"/>
    </row>
    <row r="929" spans="1:50" ht="15" customHeight="1">
      <c r="A929" s="18"/>
      <c r="B929" s="51"/>
      <c r="C929" s="48" t="s">
        <v>4994</v>
      </c>
      <c r="D929" s="580" t="str">
        <f>IF($BD$836=1,"",IF(CNGE_2024_M3_Secc1!D579="","",CNGE_2024_M3_Secc1!D579))</f>
        <v/>
      </c>
      <c r="E929" s="580"/>
      <c r="F929" s="580"/>
      <c r="G929" s="580"/>
      <c r="H929" s="580"/>
      <c r="I929" s="580"/>
      <c r="J929" s="580"/>
      <c r="K929" s="580"/>
      <c r="L929" s="580"/>
      <c r="M929" s="103"/>
      <c r="N929" s="103"/>
      <c r="O929" s="103"/>
      <c r="P929" s="103"/>
      <c r="Q929" s="103"/>
      <c r="R929" s="103"/>
      <c r="S929" s="103"/>
      <c r="T929" s="103"/>
      <c r="U929" s="103"/>
      <c r="V929" s="103"/>
      <c r="W929" s="103"/>
      <c r="X929" s="103"/>
      <c r="Y929" s="103"/>
      <c r="Z929" s="103"/>
      <c r="AA929" s="103"/>
      <c r="AB929" s="103"/>
      <c r="AC929" s="103"/>
      <c r="AD929" s="103"/>
      <c r="AE929" s="2"/>
      <c r="AH929" s="522">
        <f t="shared" si="322"/>
        <v>0</v>
      </c>
      <c r="AI929" s="522"/>
      <c r="AJ929" s="522">
        <f t="shared" si="323"/>
        <v>0</v>
      </c>
      <c r="AK929" s="522"/>
      <c r="AL929" s="524">
        <f t="shared" si="324"/>
        <v>0</v>
      </c>
      <c r="AM929" s="526"/>
      <c r="AN929" s="522">
        <f t="shared" si="325"/>
        <v>0</v>
      </c>
      <c r="AO929" s="522"/>
      <c r="AP929" s="711"/>
      <c r="AQ929" s="522">
        <f t="shared" si="326"/>
        <v>0</v>
      </c>
      <c r="AR929" s="522"/>
      <c r="AS929" s="522">
        <f t="shared" si="327"/>
        <v>0</v>
      </c>
      <c r="AT929" s="522"/>
      <c r="AU929" s="524">
        <f t="shared" si="328"/>
        <v>0</v>
      </c>
      <c r="AV929" s="526"/>
      <c r="AW929" s="522">
        <f t="shared" si="329"/>
        <v>0</v>
      </c>
      <c r="AX929" s="522"/>
    </row>
    <row r="930" spans="1:50" ht="15" customHeight="1">
      <c r="A930" s="18"/>
      <c r="B930" s="51"/>
      <c r="C930" s="48" t="s">
        <v>4996</v>
      </c>
      <c r="D930" s="580" t="str">
        <f>IF($BD$836=1,"",IF(CNGE_2024_M3_Secc1!D580="","",CNGE_2024_M3_Secc1!D580))</f>
        <v/>
      </c>
      <c r="E930" s="580"/>
      <c r="F930" s="580"/>
      <c r="G930" s="580"/>
      <c r="H930" s="580"/>
      <c r="I930" s="580"/>
      <c r="J930" s="580"/>
      <c r="K930" s="580"/>
      <c r="L930" s="580"/>
      <c r="M930" s="103"/>
      <c r="N930" s="103"/>
      <c r="O930" s="103"/>
      <c r="P930" s="103"/>
      <c r="Q930" s="103"/>
      <c r="R930" s="103"/>
      <c r="S930" s="103"/>
      <c r="T930" s="103"/>
      <c r="U930" s="103"/>
      <c r="V930" s="103"/>
      <c r="W930" s="103"/>
      <c r="X930" s="103"/>
      <c r="Y930" s="103"/>
      <c r="Z930" s="103"/>
      <c r="AA930" s="103"/>
      <c r="AB930" s="103"/>
      <c r="AC930" s="103"/>
      <c r="AD930" s="103"/>
      <c r="AE930" s="2"/>
      <c r="AH930" s="522">
        <f t="shared" si="322"/>
        <v>0</v>
      </c>
      <c r="AI930" s="522"/>
      <c r="AJ930" s="522">
        <f t="shared" si="323"/>
        <v>0</v>
      </c>
      <c r="AK930" s="522"/>
      <c r="AL930" s="524">
        <f t="shared" si="324"/>
        <v>0</v>
      </c>
      <c r="AM930" s="526"/>
      <c r="AN930" s="522">
        <f t="shared" si="325"/>
        <v>0</v>
      </c>
      <c r="AO930" s="522"/>
      <c r="AP930" s="711"/>
      <c r="AQ930" s="522">
        <f t="shared" si="326"/>
        <v>0</v>
      </c>
      <c r="AR930" s="522"/>
      <c r="AS930" s="522">
        <f t="shared" si="327"/>
        <v>0</v>
      </c>
      <c r="AT930" s="522"/>
      <c r="AU930" s="524">
        <f t="shared" si="328"/>
        <v>0</v>
      </c>
      <c r="AV930" s="526"/>
      <c r="AW930" s="522">
        <f t="shared" si="329"/>
        <v>0</v>
      </c>
      <c r="AX930" s="522"/>
    </row>
    <row r="931" spans="1:50" ht="15" customHeight="1">
      <c r="A931" s="18"/>
      <c r="B931" s="51"/>
      <c r="C931" s="48" t="s">
        <v>4998</v>
      </c>
      <c r="D931" s="580" t="str">
        <f>IF($BD$836=1,"",IF(CNGE_2024_M3_Secc1!D581="","",CNGE_2024_M3_Secc1!D581))</f>
        <v/>
      </c>
      <c r="E931" s="580"/>
      <c r="F931" s="580"/>
      <c r="G931" s="580"/>
      <c r="H931" s="580"/>
      <c r="I931" s="580"/>
      <c r="J931" s="580"/>
      <c r="K931" s="580"/>
      <c r="L931" s="580"/>
      <c r="M931" s="103"/>
      <c r="N931" s="103"/>
      <c r="O931" s="103"/>
      <c r="P931" s="103"/>
      <c r="Q931" s="103"/>
      <c r="R931" s="103"/>
      <c r="S931" s="103"/>
      <c r="T931" s="103"/>
      <c r="U931" s="103"/>
      <c r="V931" s="103"/>
      <c r="W931" s="103"/>
      <c r="X931" s="103"/>
      <c r="Y931" s="103"/>
      <c r="Z931" s="103"/>
      <c r="AA931" s="103"/>
      <c r="AB931" s="103"/>
      <c r="AC931" s="103"/>
      <c r="AD931" s="103"/>
      <c r="AE931" s="2"/>
      <c r="AH931" s="522">
        <f t="shared" si="322"/>
        <v>0</v>
      </c>
      <c r="AI931" s="522"/>
      <c r="AJ931" s="522">
        <f t="shared" si="323"/>
        <v>0</v>
      </c>
      <c r="AK931" s="522"/>
      <c r="AL931" s="524">
        <f t="shared" si="324"/>
        <v>0</v>
      </c>
      <c r="AM931" s="526"/>
      <c r="AN931" s="522">
        <f t="shared" si="325"/>
        <v>0</v>
      </c>
      <c r="AO931" s="522"/>
      <c r="AP931" s="711"/>
      <c r="AQ931" s="522">
        <f t="shared" si="326"/>
        <v>0</v>
      </c>
      <c r="AR931" s="522"/>
      <c r="AS931" s="522">
        <f t="shared" si="327"/>
        <v>0</v>
      </c>
      <c r="AT931" s="522"/>
      <c r="AU931" s="524">
        <f t="shared" si="328"/>
        <v>0</v>
      </c>
      <c r="AV931" s="526"/>
      <c r="AW931" s="522">
        <f t="shared" si="329"/>
        <v>0</v>
      </c>
      <c r="AX931" s="522"/>
    </row>
    <row r="932" spans="1:50" ht="15" customHeight="1">
      <c r="A932" s="18"/>
      <c r="B932" s="51"/>
      <c r="C932" s="48" t="s">
        <v>5000</v>
      </c>
      <c r="D932" s="580" t="str">
        <f>IF($BD$836=1,"",IF(CNGE_2024_M3_Secc1!D582="","",CNGE_2024_M3_Secc1!D582))</f>
        <v/>
      </c>
      <c r="E932" s="580"/>
      <c r="F932" s="580"/>
      <c r="G932" s="580"/>
      <c r="H932" s="580"/>
      <c r="I932" s="580"/>
      <c r="J932" s="580"/>
      <c r="K932" s="580"/>
      <c r="L932" s="580"/>
      <c r="M932" s="103"/>
      <c r="N932" s="103"/>
      <c r="O932" s="103"/>
      <c r="P932" s="103"/>
      <c r="Q932" s="103"/>
      <c r="R932" s="103"/>
      <c r="S932" s="103"/>
      <c r="T932" s="103"/>
      <c r="U932" s="103"/>
      <c r="V932" s="103"/>
      <c r="W932" s="103"/>
      <c r="X932" s="103"/>
      <c r="Y932" s="103"/>
      <c r="Z932" s="103"/>
      <c r="AA932" s="103"/>
      <c r="AB932" s="103"/>
      <c r="AC932" s="103"/>
      <c r="AD932" s="103"/>
      <c r="AE932" s="2"/>
      <c r="AH932" s="522">
        <f t="shared" si="322"/>
        <v>0</v>
      </c>
      <c r="AI932" s="522"/>
      <c r="AJ932" s="522">
        <f t="shared" si="323"/>
        <v>0</v>
      </c>
      <c r="AK932" s="522"/>
      <c r="AL932" s="524">
        <f t="shared" si="324"/>
        <v>0</v>
      </c>
      <c r="AM932" s="526"/>
      <c r="AN932" s="522">
        <f t="shared" si="325"/>
        <v>0</v>
      </c>
      <c r="AO932" s="522"/>
      <c r="AP932" s="711"/>
      <c r="AQ932" s="522">
        <f t="shared" si="326"/>
        <v>0</v>
      </c>
      <c r="AR932" s="522"/>
      <c r="AS932" s="522">
        <f t="shared" si="327"/>
        <v>0</v>
      </c>
      <c r="AT932" s="522"/>
      <c r="AU932" s="524">
        <f t="shared" si="328"/>
        <v>0</v>
      </c>
      <c r="AV932" s="526"/>
      <c r="AW932" s="522">
        <f t="shared" si="329"/>
        <v>0</v>
      </c>
      <c r="AX932" s="522"/>
    </row>
    <row r="933" spans="1:50" ht="15" customHeight="1">
      <c r="A933" s="18"/>
      <c r="B933" s="51"/>
      <c r="C933" s="48" t="s">
        <v>5002</v>
      </c>
      <c r="D933" s="580" t="str">
        <f>IF($BD$836=1,"",IF(CNGE_2024_M3_Secc1!D583="","",CNGE_2024_M3_Secc1!D583))</f>
        <v/>
      </c>
      <c r="E933" s="580"/>
      <c r="F933" s="580"/>
      <c r="G933" s="580"/>
      <c r="H933" s="580"/>
      <c r="I933" s="580"/>
      <c r="J933" s="580"/>
      <c r="K933" s="580"/>
      <c r="L933" s="580"/>
      <c r="M933" s="103"/>
      <c r="N933" s="103"/>
      <c r="O933" s="103"/>
      <c r="P933" s="103"/>
      <c r="Q933" s="103"/>
      <c r="R933" s="103"/>
      <c r="S933" s="103"/>
      <c r="T933" s="103"/>
      <c r="U933" s="103"/>
      <c r="V933" s="103"/>
      <c r="W933" s="103"/>
      <c r="X933" s="103"/>
      <c r="Y933" s="103"/>
      <c r="Z933" s="103"/>
      <c r="AA933" s="103"/>
      <c r="AB933" s="103"/>
      <c r="AC933" s="103"/>
      <c r="AD933" s="103"/>
      <c r="AE933" s="2"/>
      <c r="AH933" s="522">
        <f t="shared" si="322"/>
        <v>0</v>
      </c>
      <c r="AI933" s="522"/>
      <c r="AJ933" s="522">
        <f t="shared" si="323"/>
        <v>0</v>
      </c>
      <c r="AK933" s="522"/>
      <c r="AL933" s="524">
        <f t="shared" si="324"/>
        <v>0</v>
      </c>
      <c r="AM933" s="526"/>
      <c r="AN933" s="522">
        <f t="shared" si="325"/>
        <v>0</v>
      </c>
      <c r="AO933" s="522"/>
      <c r="AP933" s="711"/>
      <c r="AQ933" s="522">
        <f t="shared" si="326"/>
        <v>0</v>
      </c>
      <c r="AR933" s="522"/>
      <c r="AS933" s="522">
        <f t="shared" si="327"/>
        <v>0</v>
      </c>
      <c r="AT933" s="522"/>
      <c r="AU933" s="524">
        <f t="shared" si="328"/>
        <v>0</v>
      </c>
      <c r="AV933" s="526"/>
      <c r="AW933" s="522">
        <f t="shared" si="329"/>
        <v>0</v>
      </c>
      <c r="AX933" s="522"/>
    </row>
    <row r="934" spans="1:50" ht="15" customHeight="1">
      <c r="A934" s="18"/>
      <c r="B934" s="51"/>
      <c r="C934" s="48" t="s">
        <v>5004</v>
      </c>
      <c r="D934" s="580" t="str">
        <f>IF($BD$836=1,"",IF(CNGE_2024_M3_Secc1!D584="","",CNGE_2024_M3_Secc1!D584))</f>
        <v/>
      </c>
      <c r="E934" s="580"/>
      <c r="F934" s="580"/>
      <c r="G934" s="580"/>
      <c r="H934" s="580"/>
      <c r="I934" s="580"/>
      <c r="J934" s="580"/>
      <c r="K934" s="580"/>
      <c r="L934" s="580"/>
      <c r="M934" s="103"/>
      <c r="N934" s="103"/>
      <c r="O934" s="103"/>
      <c r="P934" s="103"/>
      <c r="Q934" s="103"/>
      <c r="R934" s="103"/>
      <c r="S934" s="103"/>
      <c r="T934" s="103"/>
      <c r="U934" s="103"/>
      <c r="V934" s="103"/>
      <c r="W934" s="103"/>
      <c r="X934" s="103"/>
      <c r="Y934" s="103"/>
      <c r="Z934" s="103"/>
      <c r="AA934" s="103"/>
      <c r="AB934" s="103"/>
      <c r="AC934" s="103"/>
      <c r="AD934" s="103"/>
      <c r="AE934" s="2"/>
      <c r="AH934" s="522">
        <f t="shared" si="322"/>
        <v>0</v>
      </c>
      <c r="AI934" s="522"/>
      <c r="AJ934" s="522">
        <f t="shared" si="323"/>
        <v>0</v>
      </c>
      <c r="AK934" s="522"/>
      <c r="AL934" s="524">
        <f t="shared" si="324"/>
        <v>0</v>
      </c>
      <c r="AM934" s="526"/>
      <c r="AN934" s="522">
        <f t="shared" si="325"/>
        <v>0</v>
      </c>
      <c r="AO934" s="522"/>
      <c r="AP934" s="711"/>
      <c r="AQ934" s="522">
        <f t="shared" si="326"/>
        <v>0</v>
      </c>
      <c r="AR934" s="522"/>
      <c r="AS934" s="522">
        <f t="shared" si="327"/>
        <v>0</v>
      </c>
      <c r="AT934" s="522"/>
      <c r="AU934" s="524">
        <f t="shared" si="328"/>
        <v>0</v>
      </c>
      <c r="AV934" s="526"/>
      <c r="AW934" s="522">
        <f t="shared" si="329"/>
        <v>0</v>
      </c>
      <c r="AX934" s="522"/>
    </row>
    <row r="935" spans="1:50" ht="15" customHeight="1">
      <c r="A935" s="18"/>
      <c r="B935" s="51"/>
      <c r="C935" s="48" t="s">
        <v>5006</v>
      </c>
      <c r="D935" s="580" t="str">
        <f>IF($BD$836=1,"",IF(CNGE_2024_M3_Secc1!D585="","",CNGE_2024_M3_Secc1!D585))</f>
        <v/>
      </c>
      <c r="E935" s="580"/>
      <c r="F935" s="580"/>
      <c r="G935" s="580"/>
      <c r="H935" s="580"/>
      <c r="I935" s="580"/>
      <c r="J935" s="580"/>
      <c r="K935" s="580"/>
      <c r="L935" s="580"/>
      <c r="M935" s="103"/>
      <c r="N935" s="103"/>
      <c r="O935" s="103"/>
      <c r="P935" s="103"/>
      <c r="Q935" s="103"/>
      <c r="R935" s="103"/>
      <c r="S935" s="103"/>
      <c r="T935" s="103"/>
      <c r="U935" s="103"/>
      <c r="V935" s="103"/>
      <c r="W935" s="103"/>
      <c r="X935" s="103"/>
      <c r="Y935" s="103"/>
      <c r="Z935" s="103"/>
      <c r="AA935" s="103"/>
      <c r="AB935" s="103"/>
      <c r="AC935" s="103"/>
      <c r="AD935" s="103"/>
      <c r="AE935" s="2"/>
      <c r="AH935" s="522">
        <f t="shared" si="322"/>
        <v>0</v>
      </c>
      <c r="AI935" s="522"/>
      <c r="AJ935" s="522">
        <f t="shared" si="323"/>
        <v>0</v>
      </c>
      <c r="AK935" s="522"/>
      <c r="AL935" s="524">
        <f t="shared" si="324"/>
        <v>0</v>
      </c>
      <c r="AM935" s="526"/>
      <c r="AN935" s="522">
        <f t="shared" si="325"/>
        <v>0</v>
      </c>
      <c r="AO935" s="522"/>
      <c r="AP935" s="711"/>
      <c r="AQ935" s="522">
        <f t="shared" si="326"/>
        <v>0</v>
      </c>
      <c r="AR935" s="522"/>
      <c r="AS935" s="522">
        <f t="shared" si="327"/>
        <v>0</v>
      </c>
      <c r="AT935" s="522"/>
      <c r="AU935" s="524">
        <f t="shared" si="328"/>
        <v>0</v>
      </c>
      <c r="AV935" s="526"/>
      <c r="AW935" s="522">
        <f t="shared" si="329"/>
        <v>0</v>
      </c>
      <c r="AX935" s="522"/>
    </row>
    <row r="936" spans="1:50" ht="15" customHeight="1">
      <c r="A936" s="18"/>
      <c r="B936" s="51"/>
      <c r="C936" s="48" t="s">
        <v>5008</v>
      </c>
      <c r="D936" s="580" t="str">
        <f>IF($BD$836=1,"",IF(CNGE_2024_M3_Secc1!D586="","",CNGE_2024_M3_Secc1!D586))</f>
        <v/>
      </c>
      <c r="E936" s="580"/>
      <c r="F936" s="580"/>
      <c r="G936" s="580"/>
      <c r="H936" s="580"/>
      <c r="I936" s="580"/>
      <c r="J936" s="580"/>
      <c r="K936" s="580"/>
      <c r="L936" s="580"/>
      <c r="M936" s="103"/>
      <c r="N936" s="103"/>
      <c r="O936" s="103"/>
      <c r="P936" s="103"/>
      <c r="Q936" s="103"/>
      <c r="R936" s="103"/>
      <c r="S936" s="103"/>
      <c r="T936" s="103"/>
      <c r="U936" s="103"/>
      <c r="V936" s="103"/>
      <c r="W936" s="103"/>
      <c r="X936" s="103"/>
      <c r="Y936" s="103"/>
      <c r="Z936" s="103"/>
      <c r="AA936" s="103"/>
      <c r="AB936" s="103"/>
      <c r="AC936" s="103"/>
      <c r="AD936" s="103"/>
      <c r="AE936" s="2"/>
      <c r="AH936" s="522">
        <f t="shared" si="322"/>
        <v>0</v>
      </c>
      <c r="AI936" s="522"/>
      <c r="AJ936" s="522">
        <f t="shared" si="323"/>
        <v>0</v>
      </c>
      <c r="AK936" s="522"/>
      <c r="AL936" s="524">
        <f t="shared" si="324"/>
        <v>0</v>
      </c>
      <c r="AM936" s="526"/>
      <c r="AN936" s="522">
        <f t="shared" si="325"/>
        <v>0</v>
      </c>
      <c r="AO936" s="522"/>
      <c r="AP936" s="711"/>
      <c r="AQ936" s="522">
        <f t="shared" si="326"/>
        <v>0</v>
      </c>
      <c r="AR936" s="522"/>
      <c r="AS936" s="522">
        <f t="shared" si="327"/>
        <v>0</v>
      </c>
      <c r="AT936" s="522"/>
      <c r="AU936" s="524">
        <f t="shared" si="328"/>
        <v>0</v>
      </c>
      <c r="AV936" s="526"/>
      <c r="AW936" s="522">
        <f t="shared" si="329"/>
        <v>0</v>
      </c>
      <c r="AX936" s="522"/>
    </row>
    <row r="937" spans="1:50" ht="15" customHeight="1">
      <c r="A937" s="18"/>
      <c r="B937" s="51"/>
      <c r="C937" s="48" t="s">
        <v>5009</v>
      </c>
      <c r="D937" s="580" t="str">
        <f>IF($BD$836=1,"",IF(CNGE_2024_M3_Secc1!D587="","",CNGE_2024_M3_Secc1!D587))</f>
        <v/>
      </c>
      <c r="E937" s="580"/>
      <c r="F937" s="580"/>
      <c r="G937" s="580"/>
      <c r="H937" s="580"/>
      <c r="I937" s="580"/>
      <c r="J937" s="580"/>
      <c r="K937" s="580"/>
      <c r="L937" s="580"/>
      <c r="M937" s="103"/>
      <c r="N937" s="103"/>
      <c r="O937" s="103"/>
      <c r="P937" s="103"/>
      <c r="Q937" s="103"/>
      <c r="R937" s="103"/>
      <c r="S937" s="103"/>
      <c r="T937" s="103"/>
      <c r="U937" s="103"/>
      <c r="V937" s="103"/>
      <c r="W937" s="103"/>
      <c r="X937" s="103"/>
      <c r="Y937" s="103"/>
      <c r="Z937" s="103"/>
      <c r="AA937" s="103"/>
      <c r="AB937" s="103"/>
      <c r="AC937" s="103"/>
      <c r="AD937" s="103"/>
      <c r="AE937" s="2"/>
      <c r="AH937" s="522">
        <f t="shared" si="322"/>
        <v>0</v>
      </c>
      <c r="AI937" s="522"/>
      <c r="AJ937" s="522">
        <f t="shared" si="323"/>
        <v>0</v>
      </c>
      <c r="AK937" s="522"/>
      <c r="AL937" s="524">
        <f t="shared" si="324"/>
        <v>0</v>
      </c>
      <c r="AM937" s="526"/>
      <c r="AN937" s="522">
        <f t="shared" si="325"/>
        <v>0</v>
      </c>
      <c r="AO937" s="522"/>
      <c r="AP937" s="711"/>
      <c r="AQ937" s="522">
        <f t="shared" si="326"/>
        <v>0</v>
      </c>
      <c r="AR937" s="522"/>
      <c r="AS937" s="522">
        <f t="shared" si="327"/>
        <v>0</v>
      </c>
      <c r="AT937" s="522"/>
      <c r="AU937" s="524">
        <f t="shared" si="328"/>
        <v>0</v>
      </c>
      <c r="AV937" s="526"/>
      <c r="AW937" s="522">
        <f t="shared" si="329"/>
        <v>0</v>
      </c>
      <c r="AX937" s="522"/>
    </row>
    <row r="938" spans="1:50" ht="15" customHeight="1">
      <c r="A938" s="18"/>
      <c r="B938" s="51"/>
      <c r="C938" s="48" t="s">
        <v>5011</v>
      </c>
      <c r="D938" s="580" t="str">
        <f>IF($BD$836=1,"",IF(CNGE_2024_M3_Secc1!D588="","",CNGE_2024_M3_Secc1!D588))</f>
        <v/>
      </c>
      <c r="E938" s="580"/>
      <c r="F938" s="580"/>
      <c r="G938" s="580"/>
      <c r="H938" s="580"/>
      <c r="I938" s="580"/>
      <c r="J938" s="580"/>
      <c r="K938" s="580"/>
      <c r="L938" s="580"/>
      <c r="M938" s="103"/>
      <c r="N938" s="103"/>
      <c r="O938" s="103"/>
      <c r="P938" s="103"/>
      <c r="Q938" s="103"/>
      <c r="R938" s="103"/>
      <c r="S938" s="103"/>
      <c r="T938" s="103"/>
      <c r="U938" s="103"/>
      <c r="V938" s="103"/>
      <c r="W938" s="103"/>
      <c r="X938" s="103"/>
      <c r="Y938" s="103"/>
      <c r="Z938" s="103"/>
      <c r="AA938" s="103"/>
      <c r="AB938" s="103"/>
      <c r="AC938" s="103"/>
      <c r="AD938" s="103"/>
      <c r="AE938" s="2"/>
      <c r="AH938" s="522">
        <f t="shared" si="322"/>
        <v>0</v>
      </c>
      <c r="AI938" s="522"/>
      <c r="AJ938" s="522">
        <f t="shared" si="323"/>
        <v>0</v>
      </c>
      <c r="AK938" s="522"/>
      <c r="AL938" s="524">
        <f t="shared" si="324"/>
        <v>0</v>
      </c>
      <c r="AM938" s="526"/>
      <c r="AN938" s="522">
        <f t="shared" si="325"/>
        <v>0</v>
      </c>
      <c r="AO938" s="522"/>
      <c r="AP938" s="711"/>
      <c r="AQ938" s="522">
        <f t="shared" si="326"/>
        <v>0</v>
      </c>
      <c r="AR938" s="522"/>
      <c r="AS938" s="522">
        <f t="shared" si="327"/>
        <v>0</v>
      </c>
      <c r="AT938" s="522"/>
      <c r="AU938" s="524">
        <f t="shared" si="328"/>
        <v>0</v>
      </c>
      <c r="AV938" s="526"/>
      <c r="AW938" s="522">
        <f t="shared" si="329"/>
        <v>0</v>
      </c>
      <c r="AX938" s="522"/>
    </row>
    <row r="939" spans="1:50" ht="15" customHeight="1">
      <c r="A939" s="18"/>
      <c r="B939" s="51"/>
      <c r="C939" s="48" t="s">
        <v>5012</v>
      </c>
      <c r="D939" s="580" t="str">
        <f>IF($BD$836=1,"",IF(CNGE_2024_M3_Secc1!D589="","",CNGE_2024_M3_Secc1!D589))</f>
        <v/>
      </c>
      <c r="E939" s="580"/>
      <c r="F939" s="580"/>
      <c r="G939" s="580"/>
      <c r="H939" s="580"/>
      <c r="I939" s="580"/>
      <c r="J939" s="580"/>
      <c r="K939" s="580"/>
      <c r="L939" s="580"/>
      <c r="M939" s="103"/>
      <c r="N939" s="103"/>
      <c r="O939" s="103"/>
      <c r="P939" s="103"/>
      <c r="Q939" s="103"/>
      <c r="R939" s="103"/>
      <c r="S939" s="103"/>
      <c r="T939" s="103"/>
      <c r="U939" s="103"/>
      <c r="V939" s="103"/>
      <c r="W939" s="103"/>
      <c r="X939" s="103"/>
      <c r="Y939" s="103"/>
      <c r="Z939" s="103"/>
      <c r="AA939" s="103"/>
      <c r="AB939" s="103"/>
      <c r="AC939" s="103"/>
      <c r="AD939" s="103"/>
      <c r="AE939" s="2"/>
      <c r="AH939" s="522">
        <f t="shared" si="322"/>
        <v>0</v>
      </c>
      <c r="AI939" s="522"/>
      <c r="AJ939" s="522">
        <f t="shared" si="323"/>
        <v>0</v>
      </c>
      <c r="AK939" s="522"/>
      <c r="AL939" s="524">
        <f t="shared" si="324"/>
        <v>0</v>
      </c>
      <c r="AM939" s="526"/>
      <c r="AN939" s="522">
        <f t="shared" si="325"/>
        <v>0</v>
      </c>
      <c r="AO939" s="522"/>
      <c r="AP939" s="711"/>
      <c r="AQ939" s="522">
        <f t="shared" si="326"/>
        <v>0</v>
      </c>
      <c r="AR939" s="522"/>
      <c r="AS939" s="522">
        <f t="shared" si="327"/>
        <v>0</v>
      </c>
      <c r="AT939" s="522"/>
      <c r="AU939" s="524">
        <f t="shared" si="328"/>
        <v>0</v>
      </c>
      <c r="AV939" s="526"/>
      <c r="AW939" s="522">
        <f t="shared" si="329"/>
        <v>0</v>
      </c>
      <c r="AX939" s="522"/>
    </row>
    <row r="940" spans="1:50" ht="15" customHeight="1">
      <c r="A940" s="18"/>
      <c r="B940" s="51"/>
      <c r="C940" s="48" t="s">
        <v>5013</v>
      </c>
      <c r="D940" s="580" t="str">
        <f>IF($BD$836=1,"",IF(CNGE_2024_M3_Secc1!D590="","",CNGE_2024_M3_Secc1!D590))</f>
        <v/>
      </c>
      <c r="E940" s="580"/>
      <c r="F940" s="580"/>
      <c r="G940" s="580"/>
      <c r="H940" s="580"/>
      <c r="I940" s="580"/>
      <c r="J940" s="580"/>
      <c r="K940" s="580"/>
      <c r="L940" s="580"/>
      <c r="M940" s="103"/>
      <c r="N940" s="103"/>
      <c r="O940" s="103"/>
      <c r="P940" s="103"/>
      <c r="Q940" s="103"/>
      <c r="R940" s="103"/>
      <c r="S940" s="103"/>
      <c r="T940" s="103"/>
      <c r="U940" s="103"/>
      <c r="V940" s="103"/>
      <c r="W940" s="103"/>
      <c r="X940" s="103"/>
      <c r="Y940" s="103"/>
      <c r="Z940" s="103"/>
      <c r="AA940" s="103"/>
      <c r="AB940" s="103"/>
      <c r="AC940" s="103"/>
      <c r="AD940" s="103"/>
      <c r="AE940" s="2"/>
      <c r="AH940" s="522">
        <f t="shared" si="322"/>
        <v>0</v>
      </c>
      <c r="AI940" s="522"/>
      <c r="AJ940" s="522">
        <f t="shared" si="323"/>
        <v>0</v>
      </c>
      <c r="AK940" s="522"/>
      <c r="AL940" s="524">
        <f t="shared" si="324"/>
        <v>0</v>
      </c>
      <c r="AM940" s="526"/>
      <c r="AN940" s="522">
        <f t="shared" si="325"/>
        <v>0</v>
      </c>
      <c r="AO940" s="522"/>
      <c r="AP940" s="711"/>
      <c r="AQ940" s="522">
        <f t="shared" si="326"/>
        <v>0</v>
      </c>
      <c r="AR940" s="522"/>
      <c r="AS940" s="522">
        <f t="shared" si="327"/>
        <v>0</v>
      </c>
      <c r="AT940" s="522"/>
      <c r="AU940" s="524">
        <f t="shared" si="328"/>
        <v>0</v>
      </c>
      <c r="AV940" s="526"/>
      <c r="AW940" s="522">
        <f t="shared" si="329"/>
        <v>0</v>
      </c>
      <c r="AX940" s="522"/>
    </row>
    <row r="941" spans="1:50" ht="15" customHeight="1">
      <c r="A941" s="18"/>
      <c r="B941" s="51"/>
      <c r="C941" s="48" t="s">
        <v>5014</v>
      </c>
      <c r="D941" s="580" t="str">
        <f>IF($BD$836=1,"",IF(CNGE_2024_M3_Secc1!D591="","",CNGE_2024_M3_Secc1!D591))</f>
        <v/>
      </c>
      <c r="E941" s="580"/>
      <c r="F941" s="580"/>
      <c r="G941" s="580"/>
      <c r="H941" s="580"/>
      <c r="I941" s="580"/>
      <c r="J941" s="580"/>
      <c r="K941" s="580"/>
      <c r="L941" s="580"/>
      <c r="M941" s="103"/>
      <c r="N941" s="103"/>
      <c r="O941" s="103"/>
      <c r="P941" s="103"/>
      <c r="Q941" s="103"/>
      <c r="R941" s="103"/>
      <c r="S941" s="103"/>
      <c r="T941" s="103"/>
      <c r="U941" s="103"/>
      <c r="V941" s="103"/>
      <c r="W941" s="103"/>
      <c r="X941" s="103"/>
      <c r="Y941" s="103"/>
      <c r="Z941" s="103"/>
      <c r="AA941" s="103"/>
      <c r="AB941" s="103"/>
      <c r="AC941" s="103"/>
      <c r="AD941" s="103"/>
      <c r="AE941" s="2"/>
      <c r="AH941" s="522">
        <f t="shared" si="322"/>
        <v>0</v>
      </c>
      <c r="AI941" s="522"/>
      <c r="AJ941" s="522">
        <f t="shared" si="323"/>
        <v>0</v>
      </c>
      <c r="AK941" s="522"/>
      <c r="AL941" s="524">
        <f t="shared" si="324"/>
        <v>0</v>
      </c>
      <c r="AM941" s="526"/>
      <c r="AN941" s="522">
        <f t="shared" si="325"/>
        <v>0</v>
      </c>
      <c r="AO941" s="522"/>
      <c r="AP941" s="711"/>
      <c r="AQ941" s="522">
        <f t="shared" si="326"/>
        <v>0</v>
      </c>
      <c r="AR941" s="522"/>
      <c r="AS941" s="522">
        <f t="shared" si="327"/>
        <v>0</v>
      </c>
      <c r="AT941" s="522"/>
      <c r="AU941" s="524">
        <f t="shared" si="328"/>
        <v>0</v>
      </c>
      <c r="AV941" s="526"/>
      <c r="AW941" s="522">
        <f t="shared" si="329"/>
        <v>0</v>
      </c>
      <c r="AX941" s="522"/>
    </row>
    <row r="942" spans="1:50" ht="15" customHeight="1">
      <c r="A942" s="18"/>
      <c r="B942" s="51"/>
      <c r="C942" s="48" t="s">
        <v>5015</v>
      </c>
      <c r="D942" s="580" t="str">
        <f>IF($BD$836=1,"",IF(CNGE_2024_M3_Secc1!D592="","",CNGE_2024_M3_Secc1!D592))</f>
        <v/>
      </c>
      <c r="E942" s="580"/>
      <c r="F942" s="580"/>
      <c r="G942" s="580"/>
      <c r="H942" s="580"/>
      <c r="I942" s="580"/>
      <c r="J942" s="580"/>
      <c r="K942" s="580"/>
      <c r="L942" s="580"/>
      <c r="M942" s="103"/>
      <c r="N942" s="103"/>
      <c r="O942" s="103"/>
      <c r="P942" s="103"/>
      <c r="Q942" s="103"/>
      <c r="R942" s="103"/>
      <c r="S942" s="103"/>
      <c r="T942" s="103"/>
      <c r="U942" s="103"/>
      <c r="V942" s="103"/>
      <c r="W942" s="103"/>
      <c r="X942" s="103"/>
      <c r="Y942" s="103"/>
      <c r="Z942" s="103"/>
      <c r="AA942" s="103"/>
      <c r="AB942" s="103"/>
      <c r="AC942" s="103"/>
      <c r="AD942" s="103"/>
      <c r="AE942" s="2"/>
      <c r="AH942" s="522">
        <f t="shared" si="322"/>
        <v>0</v>
      </c>
      <c r="AI942" s="522"/>
      <c r="AJ942" s="522">
        <f t="shared" si="323"/>
        <v>0</v>
      </c>
      <c r="AK942" s="522"/>
      <c r="AL942" s="524">
        <f t="shared" si="324"/>
        <v>0</v>
      </c>
      <c r="AM942" s="526"/>
      <c r="AN942" s="522">
        <f t="shared" si="325"/>
        <v>0</v>
      </c>
      <c r="AO942" s="522"/>
      <c r="AP942" s="711"/>
      <c r="AQ942" s="522">
        <f t="shared" si="326"/>
        <v>0</v>
      </c>
      <c r="AR942" s="522"/>
      <c r="AS942" s="522">
        <f t="shared" si="327"/>
        <v>0</v>
      </c>
      <c r="AT942" s="522"/>
      <c r="AU942" s="524">
        <f t="shared" si="328"/>
        <v>0</v>
      </c>
      <c r="AV942" s="526"/>
      <c r="AW942" s="522">
        <f t="shared" si="329"/>
        <v>0</v>
      </c>
      <c r="AX942" s="522"/>
    </row>
    <row r="943" spans="1:50" ht="15" customHeight="1">
      <c r="A943" s="18"/>
      <c r="B943" s="51"/>
      <c r="C943" s="48" t="s">
        <v>5016</v>
      </c>
      <c r="D943" s="580" t="str">
        <f>IF($BD$836=1,"",IF(CNGE_2024_M3_Secc1!D593="","",CNGE_2024_M3_Secc1!D593))</f>
        <v/>
      </c>
      <c r="E943" s="580"/>
      <c r="F943" s="580"/>
      <c r="G943" s="580"/>
      <c r="H943" s="580"/>
      <c r="I943" s="580"/>
      <c r="J943" s="580"/>
      <c r="K943" s="580"/>
      <c r="L943" s="580"/>
      <c r="M943" s="103"/>
      <c r="N943" s="103"/>
      <c r="O943" s="103"/>
      <c r="P943" s="103"/>
      <c r="Q943" s="103"/>
      <c r="R943" s="103"/>
      <c r="S943" s="103"/>
      <c r="T943" s="103"/>
      <c r="U943" s="103"/>
      <c r="V943" s="103"/>
      <c r="W943" s="103"/>
      <c r="X943" s="103"/>
      <c r="Y943" s="103"/>
      <c r="Z943" s="103"/>
      <c r="AA943" s="103"/>
      <c r="AB943" s="103"/>
      <c r="AC943" s="103"/>
      <c r="AD943" s="103"/>
      <c r="AE943" s="2"/>
      <c r="AH943" s="522">
        <f t="shared" si="322"/>
        <v>0</v>
      </c>
      <c r="AI943" s="522"/>
      <c r="AJ943" s="522">
        <f t="shared" si="323"/>
        <v>0</v>
      </c>
      <c r="AK943" s="522"/>
      <c r="AL943" s="524">
        <f t="shared" si="324"/>
        <v>0</v>
      </c>
      <c r="AM943" s="526"/>
      <c r="AN943" s="522">
        <f t="shared" si="325"/>
        <v>0</v>
      </c>
      <c r="AO943" s="522"/>
      <c r="AP943" s="711"/>
      <c r="AQ943" s="522">
        <f t="shared" si="326"/>
        <v>0</v>
      </c>
      <c r="AR943" s="522"/>
      <c r="AS943" s="522">
        <f t="shared" si="327"/>
        <v>0</v>
      </c>
      <c r="AT943" s="522"/>
      <c r="AU943" s="524">
        <f t="shared" si="328"/>
        <v>0</v>
      </c>
      <c r="AV943" s="526"/>
      <c r="AW943" s="522">
        <f t="shared" si="329"/>
        <v>0</v>
      </c>
      <c r="AX943" s="522"/>
    </row>
    <row r="944" spans="1:50" ht="15" customHeight="1">
      <c r="A944" s="18"/>
      <c r="B944" s="51"/>
      <c r="C944" s="48" t="s">
        <v>5017</v>
      </c>
      <c r="D944" s="580" t="str">
        <f>IF($BD$836=1,"",IF(CNGE_2024_M3_Secc1!D594="","",CNGE_2024_M3_Secc1!D594))</f>
        <v/>
      </c>
      <c r="E944" s="580"/>
      <c r="F944" s="580"/>
      <c r="G944" s="580"/>
      <c r="H944" s="580"/>
      <c r="I944" s="580"/>
      <c r="J944" s="580"/>
      <c r="K944" s="580"/>
      <c r="L944" s="580"/>
      <c r="M944" s="103"/>
      <c r="N944" s="103"/>
      <c r="O944" s="103"/>
      <c r="P944" s="103"/>
      <c r="Q944" s="103"/>
      <c r="R944" s="103"/>
      <c r="S944" s="103"/>
      <c r="T944" s="103"/>
      <c r="U944" s="103"/>
      <c r="V944" s="103"/>
      <c r="W944" s="103"/>
      <c r="X944" s="103"/>
      <c r="Y944" s="103"/>
      <c r="Z944" s="103"/>
      <c r="AA944" s="103"/>
      <c r="AB944" s="103"/>
      <c r="AC944" s="103"/>
      <c r="AD944" s="103"/>
      <c r="AE944" s="2"/>
      <c r="AH944" s="522">
        <f t="shared" si="322"/>
        <v>0</v>
      </c>
      <c r="AI944" s="522"/>
      <c r="AJ944" s="522">
        <f t="shared" si="323"/>
        <v>0</v>
      </c>
      <c r="AK944" s="522"/>
      <c r="AL944" s="524">
        <f t="shared" si="324"/>
        <v>0</v>
      </c>
      <c r="AM944" s="526"/>
      <c r="AN944" s="522">
        <f t="shared" si="325"/>
        <v>0</v>
      </c>
      <c r="AO944" s="522"/>
      <c r="AP944" s="711"/>
      <c r="AQ944" s="522">
        <f t="shared" si="326"/>
        <v>0</v>
      </c>
      <c r="AR944" s="522"/>
      <c r="AS944" s="522">
        <f t="shared" si="327"/>
        <v>0</v>
      </c>
      <c r="AT944" s="522"/>
      <c r="AU944" s="524">
        <f t="shared" si="328"/>
        <v>0</v>
      </c>
      <c r="AV944" s="526"/>
      <c r="AW944" s="522">
        <f t="shared" si="329"/>
        <v>0</v>
      </c>
      <c r="AX944" s="522"/>
    </row>
    <row r="945" spans="1:50" ht="15" customHeight="1">
      <c r="A945" s="18"/>
      <c r="B945" s="51"/>
      <c r="C945" s="48" t="s">
        <v>5018</v>
      </c>
      <c r="D945" s="580" t="str">
        <f>IF($BD$836=1,"",IF(CNGE_2024_M3_Secc1!D595="","",CNGE_2024_M3_Secc1!D595))</f>
        <v/>
      </c>
      <c r="E945" s="580"/>
      <c r="F945" s="580"/>
      <c r="G945" s="580"/>
      <c r="H945" s="580"/>
      <c r="I945" s="580"/>
      <c r="J945" s="580"/>
      <c r="K945" s="580"/>
      <c r="L945" s="580"/>
      <c r="M945" s="103"/>
      <c r="N945" s="103"/>
      <c r="O945" s="103"/>
      <c r="P945" s="103"/>
      <c r="Q945" s="103"/>
      <c r="R945" s="103"/>
      <c r="S945" s="103"/>
      <c r="T945" s="103"/>
      <c r="U945" s="103"/>
      <c r="V945" s="103"/>
      <c r="W945" s="103"/>
      <c r="X945" s="103"/>
      <c r="Y945" s="103"/>
      <c r="Z945" s="103"/>
      <c r="AA945" s="103"/>
      <c r="AB945" s="103"/>
      <c r="AC945" s="103"/>
      <c r="AD945" s="103"/>
      <c r="AE945" s="2"/>
      <c r="AH945" s="522">
        <f t="shared" si="322"/>
        <v>0</v>
      </c>
      <c r="AI945" s="522"/>
      <c r="AJ945" s="522">
        <f t="shared" si="323"/>
        <v>0</v>
      </c>
      <c r="AK945" s="522"/>
      <c r="AL945" s="524">
        <f t="shared" si="324"/>
        <v>0</v>
      </c>
      <c r="AM945" s="526"/>
      <c r="AN945" s="522">
        <f t="shared" si="325"/>
        <v>0</v>
      </c>
      <c r="AO945" s="522"/>
      <c r="AP945" s="711"/>
      <c r="AQ945" s="522">
        <f t="shared" si="326"/>
        <v>0</v>
      </c>
      <c r="AR945" s="522"/>
      <c r="AS945" s="522">
        <f t="shared" si="327"/>
        <v>0</v>
      </c>
      <c r="AT945" s="522"/>
      <c r="AU945" s="524">
        <f t="shared" si="328"/>
        <v>0</v>
      </c>
      <c r="AV945" s="526"/>
      <c r="AW945" s="522">
        <f t="shared" si="329"/>
        <v>0</v>
      </c>
      <c r="AX945" s="522"/>
    </row>
    <row r="946" spans="1:50" ht="15" customHeight="1">
      <c r="A946" s="18"/>
      <c r="B946" s="51"/>
      <c r="C946" s="48" t="s">
        <v>5019</v>
      </c>
      <c r="D946" s="580" t="str">
        <f>IF($BD$836=1,"",IF(CNGE_2024_M3_Secc1!D596="","",CNGE_2024_M3_Secc1!D596))</f>
        <v/>
      </c>
      <c r="E946" s="580"/>
      <c r="F946" s="580"/>
      <c r="G946" s="580"/>
      <c r="H946" s="580"/>
      <c r="I946" s="580"/>
      <c r="J946" s="580"/>
      <c r="K946" s="580"/>
      <c r="L946" s="580"/>
      <c r="M946" s="103"/>
      <c r="N946" s="103"/>
      <c r="O946" s="103"/>
      <c r="P946" s="103"/>
      <c r="Q946" s="103"/>
      <c r="R946" s="103"/>
      <c r="S946" s="103"/>
      <c r="T946" s="103"/>
      <c r="U946" s="103"/>
      <c r="V946" s="103"/>
      <c r="W946" s="103"/>
      <c r="X946" s="103"/>
      <c r="Y946" s="103"/>
      <c r="Z946" s="103"/>
      <c r="AA946" s="103"/>
      <c r="AB946" s="103"/>
      <c r="AC946" s="103"/>
      <c r="AD946" s="103"/>
      <c r="AE946" s="2"/>
      <c r="AH946" s="522">
        <f t="shared" si="322"/>
        <v>0</v>
      </c>
      <c r="AI946" s="522"/>
      <c r="AJ946" s="522">
        <f t="shared" si="323"/>
        <v>0</v>
      </c>
      <c r="AK946" s="522"/>
      <c r="AL946" s="524">
        <f t="shared" si="324"/>
        <v>0</v>
      </c>
      <c r="AM946" s="526"/>
      <c r="AN946" s="522">
        <f t="shared" si="325"/>
        <v>0</v>
      </c>
      <c r="AO946" s="522"/>
      <c r="AP946" s="711"/>
      <c r="AQ946" s="522">
        <f t="shared" si="326"/>
        <v>0</v>
      </c>
      <c r="AR946" s="522"/>
      <c r="AS946" s="522">
        <f t="shared" si="327"/>
        <v>0</v>
      </c>
      <c r="AT946" s="522"/>
      <c r="AU946" s="524">
        <f t="shared" si="328"/>
        <v>0</v>
      </c>
      <c r="AV946" s="526"/>
      <c r="AW946" s="522">
        <f t="shared" si="329"/>
        <v>0</v>
      </c>
      <c r="AX946" s="522"/>
    </row>
    <row r="947" spans="1:50" ht="15" customHeight="1">
      <c r="A947" s="18"/>
      <c r="B947" s="51"/>
      <c r="C947" s="48" t="s">
        <v>5020</v>
      </c>
      <c r="D947" s="580" t="str">
        <f>IF($BD$836=1,"",IF(CNGE_2024_M3_Secc1!D597="","",CNGE_2024_M3_Secc1!D597))</f>
        <v/>
      </c>
      <c r="E947" s="580"/>
      <c r="F947" s="580"/>
      <c r="G947" s="580"/>
      <c r="H947" s="580"/>
      <c r="I947" s="580"/>
      <c r="J947" s="580"/>
      <c r="K947" s="580"/>
      <c r="L947" s="580"/>
      <c r="M947" s="103"/>
      <c r="N947" s="103"/>
      <c r="O947" s="103"/>
      <c r="P947" s="103"/>
      <c r="Q947" s="103"/>
      <c r="R947" s="103"/>
      <c r="S947" s="103"/>
      <c r="T947" s="103"/>
      <c r="U947" s="103"/>
      <c r="V947" s="103"/>
      <c r="W947" s="103"/>
      <c r="X947" s="103"/>
      <c r="Y947" s="103"/>
      <c r="Z947" s="103"/>
      <c r="AA947" s="103"/>
      <c r="AB947" s="103"/>
      <c r="AC947" s="103"/>
      <c r="AD947" s="103"/>
      <c r="AE947" s="2"/>
      <c r="AH947" s="522">
        <f t="shared" si="322"/>
        <v>0</v>
      </c>
      <c r="AI947" s="522"/>
      <c r="AJ947" s="522">
        <f t="shared" si="323"/>
        <v>0</v>
      </c>
      <c r="AK947" s="522"/>
      <c r="AL947" s="524">
        <f t="shared" si="324"/>
        <v>0</v>
      </c>
      <c r="AM947" s="526"/>
      <c r="AN947" s="522">
        <f t="shared" si="325"/>
        <v>0</v>
      </c>
      <c r="AO947" s="522"/>
      <c r="AP947" s="711"/>
      <c r="AQ947" s="522">
        <f t="shared" si="326"/>
        <v>0</v>
      </c>
      <c r="AR947" s="522"/>
      <c r="AS947" s="522">
        <f t="shared" si="327"/>
        <v>0</v>
      </c>
      <c r="AT947" s="522"/>
      <c r="AU947" s="524">
        <f t="shared" si="328"/>
        <v>0</v>
      </c>
      <c r="AV947" s="526"/>
      <c r="AW947" s="522">
        <f t="shared" si="329"/>
        <v>0</v>
      </c>
      <c r="AX947" s="522"/>
    </row>
    <row r="948" spans="1:50" ht="15" customHeight="1">
      <c r="A948" s="18"/>
      <c r="B948" s="51"/>
      <c r="C948" s="48" t="s">
        <v>5021</v>
      </c>
      <c r="D948" s="580" t="str">
        <f>IF($BD$836=1,"",IF(CNGE_2024_M3_Secc1!D598="","",CNGE_2024_M3_Secc1!D598))</f>
        <v/>
      </c>
      <c r="E948" s="580"/>
      <c r="F948" s="580"/>
      <c r="G948" s="580"/>
      <c r="H948" s="580"/>
      <c r="I948" s="580"/>
      <c r="J948" s="580"/>
      <c r="K948" s="580"/>
      <c r="L948" s="580"/>
      <c r="M948" s="103"/>
      <c r="N948" s="103"/>
      <c r="O948" s="103"/>
      <c r="P948" s="103"/>
      <c r="Q948" s="103"/>
      <c r="R948" s="103"/>
      <c r="S948" s="103"/>
      <c r="T948" s="103"/>
      <c r="U948" s="103"/>
      <c r="V948" s="103"/>
      <c r="W948" s="103"/>
      <c r="X948" s="103"/>
      <c r="Y948" s="103"/>
      <c r="Z948" s="103"/>
      <c r="AA948" s="103"/>
      <c r="AB948" s="103"/>
      <c r="AC948" s="103"/>
      <c r="AD948" s="103"/>
      <c r="AE948" s="2"/>
      <c r="AH948" s="522">
        <f t="shared" si="322"/>
        <v>0</v>
      </c>
      <c r="AI948" s="522"/>
      <c r="AJ948" s="522">
        <f t="shared" si="323"/>
        <v>0</v>
      </c>
      <c r="AK948" s="522"/>
      <c r="AL948" s="524">
        <f t="shared" si="324"/>
        <v>0</v>
      </c>
      <c r="AM948" s="526"/>
      <c r="AN948" s="522">
        <f t="shared" si="325"/>
        <v>0</v>
      </c>
      <c r="AO948" s="522"/>
      <c r="AP948" s="711"/>
      <c r="AQ948" s="522">
        <f t="shared" si="326"/>
        <v>0</v>
      </c>
      <c r="AR948" s="522"/>
      <c r="AS948" s="522">
        <f t="shared" si="327"/>
        <v>0</v>
      </c>
      <c r="AT948" s="522"/>
      <c r="AU948" s="524">
        <f t="shared" si="328"/>
        <v>0</v>
      </c>
      <c r="AV948" s="526"/>
      <c r="AW948" s="522">
        <f t="shared" si="329"/>
        <v>0</v>
      </c>
      <c r="AX948" s="522"/>
    </row>
    <row r="949" spans="1:50" ht="15" customHeight="1">
      <c r="A949" s="18"/>
      <c r="B949" s="51"/>
      <c r="C949" s="48" t="s">
        <v>5022</v>
      </c>
      <c r="D949" s="580" t="str">
        <f>IF($BD$836=1,"",IF(CNGE_2024_M3_Secc1!D599="","",CNGE_2024_M3_Secc1!D599))</f>
        <v/>
      </c>
      <c r="E949" s="580"/>
      <c r="F949" s="580"/>
      <c r="G949" s="580"/>
      <c r="H949" s="580"/>
      <c r="I949" s="580"/>
      <c r="J949" s="580"/>
      <c r="K949" s="580"/>
      <c r="L949" s="580"/>
      <c r="M949" s="103"/>
      <c r="N949" s="103"/>
      <c r="O949" s="103"/>
      <c r="P949" s="103"/>
      <c r="Q949" s="103"/>
      <c r="R949" s="103"/>
      <c r="S949" s="103"/>
      <c r="T949" s="103"/>
      <c r="U949" s="103"/>
      <c r="V949" s="103"/>
      <c r="W949" s="103"/>
      <c r="X949" s="103"/>
      <c r="Y949" s="103"/>
      <c r="Z949" s="103"/>
      <c r="AA949" s="103"/>
      <c r="AB949" s="103"/>
      <c r="AC949" s="103"/>
      <c r="AD949" s="103"/>
      <c r="AE949" s="2"/>
      <c r="AH949" s="522">
        <f t="shared" si="322"/>
        <v>0</v>
      </c>
      <c r="AI949" s="522"/>
      <c r="AJ949" s="522">
        <f t="shared" si="323"/>
        <v>0</v>
      </c>
      <c r="AK949" s="522"/>
      <c r="AL949" s="524">
        <f t="shared" si="324"/>
        <v>0</v>
      </c>
      <c r="AM949" s="526"/>
      <c r="AN949" s="522">
        <f t="shared" si="325"/>
        <v>0</v>
      </c>
      <c r="AO949" s="522"/>
      <c r="AP949" s="711"/>
      <c r="AQ949" s="522">
        <f t="shared" si="326"/>
        <v>0</v>
      </c>
      <c r="AR949" s="522"/>
      <c r="AS949" s="522">
        <f t="shared" si="327"/>
        <v>0</v>
      </c>
      <c r="AT949" s="522"/>
      <c r="AU949" s="524">
        <f t="shared" si="328"/>
        <v>0</v>
      </c>
      <c r="AV949" s="526"/>
      <c r="AW949" s="522">
        <f t="shared" si="329"/>
        <v>0</v>
      </c>
      <c r="AX949" s="522"/>
    </row>
    <row r="950" spans="1:50" ht="15" customHeight="1">
      <c r="A950" s="18"/>
      <c r="B950" s="51"/>
      <c r="C950" s="48" t="s">
        <v>5023</v>
      </c>
      <c r="D950" s="580" t="str">
        <f>IF($BD$836=1,"",IF(CNGE_2024_M3_Secc1!D600="","",CNGE_2024_M3_Secc1!D600))</f>
        <v/>
      </c>
      <c r="E950" s="580"/>
      <c r="F950" s="580"/>
      <c r="G950" s="580"/>
      <c r="H950" s="580"/>
      <c r="I950" s="580"/>
      <c r="J950" s="580"/>
      <c r="K950" s="580"/>
      <c r="L950" s="580"/>
      <c r="M950" s="103"/>
      <c r="N950" s="103"/>
      <c r="O950" s="103"/>
      <c r="P950" s="103"/>
      <c r="Q950" s="103"/>
      <c r="R950" s="103"/>
      <c r="S950" s="103"/>
      <c r="T950" s="103"/>
      <c r="U950" s="103"/>
      <c r="V950" s="103"/>
      <c r="W950" s="103"/>
      <c r="X950" s="103"/>
      <c r="Y950" s="103"/>
      <c r="Z950" s="103"/>
      <c r="AA950" s="103"/>
      <c r="AB950" s="103"/>
      <c r="AC950" s="103"/>
      <c r="AD950" s="103"/>
      <c r="AE950" s="2"/>
      <c r="AH950" s="522">
        <f t="shared" si="322"/>
        <v>0</v>
      </c>
      <c r="AI950" s="522"/>
      <c r="AJ950" s="522">
        <f t="shared" si="323"/>
        <v>0</v>
      </c>
      <c r="AK950" s="522"/>
      <c r="AL950" s="524">
        <f t="shared" si="324"/>
        <v>0</v>
      </c>
      <c r="AM950" s="526"/>
      <c r="AN950" s="522">
        <f t="shared" si="325"/>
        <v>0</v>
      </c>
      <c r="AO950" s="522"/>
      <c r="AP950" s="711"/>
      <c r="AQ950" s="522">
        <f t="shared" si="326"/>
        <v>0</v>
      </c>
      <c r="AR950" s="522"/>
      <c r="AS950" s="522">
        <f t="shared" si="327"/>
        <v>0</v>
      </c>
      <c r="AT950" s="522"/>
      <c r="AU950" s="524">
        <f t="shared" si="328"/>
        <v>0</v>
      </c>
      <c r="AV950" s="526"/>
      <c r="AW950" s="522">
        <f t="shared" si="329"/>
        <v>0</v>
      </c>
      <c r="AX950" s="522"/>
    </row>
    <row r="951" spans="1:50" ht="15" customHeight="1">
      <c r="A951" s="18"/>
      <c r="B951" s="51"/>
      <c r="C951" s="48" t="s">
        <v>5024</v>
      </c>
      <c r="D951" s="580" t="str">
        <f>IF($BD$836=1,"",IF(CNGE_2024_M3_Secc1!D601="","",CNGE_2024_M3_Secc1!D601))</f>
        <v/>
      </c>
      <c r="E951" s="580"/>
      <c r="F951" s="580"/>
      <c r="G951" s="580"/>
      <c r="H951" s="580"/>
      <c r="I951" s="580"/>
      <c r="J951" s="580"/>
      <c r="K951" s="580"/>
      <c r="L951" s="580"/>
      <c r="M951" s="103"/>
      <c r="N951" s="103"/>
      <c r="O951" s="103"/>
      <c r="P951" s="103"/>
      <c r="Q951" s="103"/>
      <c r="R951" s="103"/>
      <c r="S951" s="103"/>
      <c r="T951" s="103"/>
      <c r="U951" s="103"/>
      <c r="V951" s="103"/>
      <c r="W951" s="103"/>
      <c r="X951" s="103"/>
      <c r="Y951" s="103"/>
      <c r="Z951" s="103"/>
      <c r="AA951" s="103"/>
      <c r="AB951" s="103"/>
      <c r="AC951" s="103"/>
      <c r="AD951" s="103"/>
      <c r="AE951" s="2"/>
      <c r="AH951" s="522">
        <f t="shared" si="322"/>
        <v>0</v>
      </c>
      <c r="AI951" s="522"/>
      <c r="AJ951" s="522">
        <f t="shared" si="323"/>
        <v>0</v>
      </c>
      <c r="AK951" s="522"/>
      <c r="AL951" s="524">
        <f t="shared" si="324"/>
        <v>0</v>
      </c>
      <c r="AM951" s="526"/>
      <c r="AN951" s="522">
        <f t="shared" si="325"/>
        <v>0</v>
      </c>
      <c r="AO951" s="522"/>
      <c r="AP951" s="711"/>
      <c r="AQ951" s="522">
        <f t="shared" si="326"/>
        <v>0</v>
      </c>
      <c r="AR951" s="522"/>
      <c r="AS951" s="522">
        <f t="shared" si="327"/>
        <v>0</v>
      </c>
      <c r="AT951" s="522"/>
      <c r="AU951" s="524">
        <f t="shared" si="328"/>
        <v>0</v>
      </c>
      <c r="AV951" s="526"/>
      <c r="AW951" s="522">
        <f t="shared" si="329"/>
        <v>0</v>
      </c>
      <c r="AX951" s="522"/>
    </row>
    <row r="952" spans="1:50" ht="15" customHeight="1">
      <c r="A952" s="18"/>
      <c r="B952" s="51"/>
      <c r="C952" s="48" t="s">
        <v>5025</v>
      </c>
      <c r="D952" s="580" t="str">
        <f>IF($BD$836=1,"",IF(CNGE_2024_M3_Secc1!D602="","",CNGE_2024_M3_Secc1!D602))</f>
        <v/>
      </c>
      <c r="E952" s="580"/>
      <c r="F952" s="580"/>
      <c r="G952" s="580"/>
      <c r="H952" s="580"/>
      <c r="I952" s="580"/>
      <c r="J952" s="580"/>
      <c r="K952" s="580"/>
      <c r="L952" s="580"/>
      <c r="M952" s="103"/>
      <c r="N952" s="103"/>
      <c r="O952" s="103"/>
      <c r="P952" s="103"/>
      <c r="Q952" s="103"/>
      <c r="R952" s="103"/>
      <c r="S952" s="103"/>
      <c r="T952" s="103"/>
      <c r="U952" s="103"/>
      <c r="V952" s="103"/>
      <c r="W952" s="103"/>
      <c r="X952" s="103"/>
      <c r="Y952" s="103"/>
      <c r="Z952" s="103"/>
      <c r="AA952" s="103"/>
      <c r="AB952" s="103"/>
      <c r="AC952" s="103"/>
      <c r="AD952" s="103"/>
      <c r="AE952" s="2"/>
      <c r="AH952" s="522">
        <f t="shared" si="322"/>
        <v>0</v>
      </c>
      <c r="AI952" s="522"/>
      <c r="AJ952" s="522">
        <f t="shared" si="323"/>
        <v>0</v>
      </c>
      <c r="AK952" s="522"/>
      <c r="AL952" s="524">
        <f t="shared" si="324"/>
        <v>0</v>
      </c>
      <c r="AM952" s="526"/>
      <c r="AN952" s="522">
        <f t="shared" si="325"/>
        <v>0</v>
      </c>
      <c r="AO952" s="522"/>
      <c r="AP952" s="711"/>
      <c r="AQ952" s="522">
        <f t="shared" si="326"/>
        <v>0</v>
      </c>
      <c r="AR952" s="522"/>
      <c r="AS952" s="522">
        <f t="shared" si="327"/>
        <v>0</v>
      </c>
      <c r="AT952" s="522"/>
      <c r="AU952" s="524">
        <f t="shared" si="328"/>
        <v>0</v>
      </c>
      <c r="AV952" s="526"/>
      <c r="AW952" s="522">
        <f t="shared" si="329"/>
        <v>0</v>
      </c>
      <c r="AX952" s="522"/>
    </row>
    <row r="953" spans="1:50" ht="15" customHeight="1">
      <c r="A953" s="18"/>
      <c r="B953" s="51"/>
      <c r="C953" s="48" t="s">
        <v>5026</v>
      </c>
      <c r="D953" s="580" t="str">
        <f>IF($BD$836=1,"",IF(CNGE_2024_M3_Secc1!D603="","",CNGE_2024_M3_Secc1!D603))</f>
        <v/>
      </c>
      <c r="E953" s="580"/>
      <c r="F953" s="580"/>
      <c r="G953" s="580"/>
      <c r="H953" s="580"/>
      <c r="I953" s="580"/>
      <c r="J953" s="580"/>
      <c r="K953" s="580"/>
      <c r="L953" s="580"/>
      <c r="M953" s="103"/>
      <c r="N953" s="103"/>
      <c r="O953" s="103"/>
      <c r="P953" s="103"/>
      <c r="Q953" s="103"/>
      <c r="R953" s="103"/>
      <c r="S953" s="103"/>
      <c r="T953" s="103"/>
      <c r="U953" s="103"/>
      <c r="V953" s="103"/>
      <c r="W953" s="103"/>
      <c r="X953" s="103"/>
      <c r="Y953" s="103"/>
      <c r="Z953" s="103"/>
      <c r="AA953" s="103"/>
      <c r="AB953" s="103"/>
      <c r="AC953" s="103"/>
      <c r="AD953" s="103"/>
      <c r="AE953" s="2"/>
      <c r="AH953" s="522">
        <f t="shared" si="322"/>
        <v>0</v>
      </c>
      <c r="AI953" s="522"/>
      <c r="AJ953" s="522">
        <f t="shared" si="323"/>
        <v>0</v>
      </c>
      <c r="AK953" s="522"/>
      <c r="AL953" s="524">
        <f t="shared" si="324"/>
        <v>0</v>
      </c>
      <c r="AM953" s="526"/>
      <c r="AN953" s="522">
        <f t="shared" si="325"/>
        <v>0</v>
      </c>
      <c r="AO953" s="522"/>
      <c r="AP953" s="711"/>
      <c r="AQ953" s="522">
        <f t="shared" si="326"/>
        <v>0</v>
      </c>
      <c r="AR953" s="522"/>
      <c r="AS953" s="522">
        <f t="shared" si="327"/>
        <v>0</v>
      </c>
      <c r="AT953" s="522"/>
      <c r="AU953" s="524">
        <f t="shared" si="328"/>
        <v>0</v>
      </c>
      <c r="AV953" s="526"/>
      <c r="AW953" s="522">
        <f t="shared" si="329"/>
        <v>0</v>
      </c>
      <c r="AX953" s="522"/>
    </row>
    <row r="954" spans="1:50" ht="15" customHeight="1">
      <c r="A954" s="18"/>
      <c r="B954" s="51"/>
      <c r="C954" s="48" t="s">
        <v>5027</v>
      </c>
      <c r="D954" s="580" t="str">
        <f>IF($BD$836=1,"",IF(CNGE_2024_M3_Secc1!D604="","",CNGE_2024_M3_Secc1!D604))</f>
        <v/>
      </c>
      <c r="E954" s="580"/>
      <c r="F954" s="580"/>
      <c r="G954" s="580"/>
      <c r="H954" s="580"/>
      <c r="I954" s="580"/>
      <c r="J954" s="580"/>
      <c r="K954" s="580"/>
      <c r="L954" s="580"/>
      <c r="M954" s="103"/>
      <c r="N954" s="103"/>
      <c r="O954" s="103"/>
      <c r="P954" s="103"/>
      <c r="Q954" s="103"/>
      <c r="R954" s="103"/>
      <c r="S954" s="103"/>
      <c r="T954" s="103"/>
      <c r="U954" s="103"/>
      <c r="V954" s="103"/>
      <c r="W954" s="103"/>
      <c r="X954" s="103"/>
      <c r="Y954" s="103"/>
      <c r="Z954" s="103"/>
      <c r="AA954" s="103"/>
      <c r="AB954" s="103"/>
      <c r="AC954" s="103"/>
      <c r="AD954" s="103"/>
      <c r="AE954" s="2"/>
      <c r="AH954" s="522">
        <f t="shared" si="322"/>
        <v>0</v>
      </c>
      <c r="AI954" s="522"/>
      <c r="AJ954" s="522">
        <f t="shared" si="323"/>
        <v>0</v>
      </c>
      <c r="AK954" s="522"/>
      <c r="AL954" s="524">
        <f t="shared" si="324"/>
        <v>0</v>
      </c>
      <c r="AM954" s="526"/>
      <c r="AN954" s="522">
        <f t="shared" si="325"/>
        <v>0</v>
      </c>
      <c r="AO954" s="522"/>
      <c r="AP954" s="711"/>
      <c r="AQ954" s="522">
        <f t="shared" si="326"/>
        <v>0</v>
      </c>
      <c r="AR954" s="522"/>
      <c r="AS954" s="522">
        <f t="shared" si="327"/>
        <v>0</v>
      </c>
      <c r="AT954" s="522"/>
      <c r="AU954" s="524">
        <f t="shared" si="328"/>
        <v>0</v>
      </c>
      <c r="AV954" s="526"/>
      <c r="AW954" s="522">
        <f t="shared" si="329"/>
        <v>0</v>
      </c>
      <c r="AX954" s="522"/>
    </row>
    <row r="955" spans="1:50" ht="15" customHeight="1">
      <c r="A955" s="18"/>
      <c r="B955" s="51"/>
      <c r="C955" s="48" t="s">
        <v>5028</v>
      </c>
      <c r="D955" s="580" t="str">
        <f>IF($BD$836=1,"",IF(CNGE_2024_M3_Secc1!D605="","",CNGE_2024_M3_Secc1!D605))</f>
        <v/>
      </c>
      <c r="E955" s="580"/>
      <c r="F955" s="580"/>
      <c r="G955" s="580"/>
      <c r="H955" s="580"/>
      <c r="I955" s="580"/>
      <c r="J955" s="580"/>
      <c r="K955" s="580"/>
      <c r="L955" s="580"/>
      <c r="M955" s="103"/>
      <c r="N955" s="103"/>
      <c r="O955" s="103"/>
      <c r="P955" s="103"/>
      <c r="Q955" s="103"/>
      <c r="R955" s="103"/>
      <c r="S955" s="103"/>
      <c r="T955" s="103"/>
      <c r="U955" s="103"/>
      <c r="V955" s="103"/>
      <c r="W955" s="103"/>
      <c r="X955" s="103"/>
      <c r="Y955" s="103"/>
      <c r="Z955" s="103"/>
      <c r="AA955" s="103"/>
      <c r="AB955" s="103"/>
      <c r="AC955" s="103"/>
      <c r="AD955" s="103"/>
      <c r="AE955" s="2"/>
      <c r="AH955" s="522">
        <f t="shared" si="322"/>
        <v>0</v>
      </c>
      <c r="AI955" s="522"/>
      <c r="AJ955" s="522">
        <f t="shared" si="323"/>
        <v>0</v>
      </c>
      <c r="AK955" s="522"/>
      <c r="AL955" s="524">
        <f t="shared" si="324"/>
        <v>0</v>
      </c>
      <c r="AM955" s="526"/>
      <c r="AN955" s="522">
        <f t="shared" si="325"/>
        <v>0</v>
      </c>
      <c r="AO955" s="522"/>
      <c r="AP955" s="711"/>
      <c r="AQ955" s="522">
        <f t="shared" si="326"/>
        <v>0</v>
      </c>
      <c r="AR955" s="522"/>
      <c r="AS955" s="522">
        <f t="shared" si="327"/>
        <v>0</v>
      </c>
      <c r="AT955" s="522"/>
      <c r="AU955" s="524">
        <f t="shared" si="328"/>
        <v>0</v>
      </c>
      <c r="AV955" s="526"/>
      <c r="AW955" s="522">
        <f t="shared" si="329"/>
        <v>0</v>
      </c>
      <c r="AX955" s="522"/>
    </row>
    <row r="956" spans="1:50" ht="15" customHeight="1">
      <c r="A956" s="18"/>
      <c r="B956" s="51"/>
      <c r="C956" s="48" t="s">
        <v>5029</v>
      </c>
      <c r="D956" s="580" t="str">
        <f>IF($BD$836=1,"",IF(CNGE_2024_M3_Secc1!D606="","",CNGE_2024_M3_Secc1!D606))</f>
        <v/>
      </c>
      <c r="E956" s="580"/>
      <c r="F956" s="580"/>
      <c r="G956" s="580"/>
      <c r="H956" s="580"/>
      <c r="I956" s="580"/>
      <c r="J956" s="580"/>
      <c r="K956" s="580"/>
      <c r="L956" s="580"/>
      <c r="M956" s="103"/>
      <c r="N956" s="103"/>
      <c r="O956" s="103"/>
      <c r="P956" s="103"/>
      <c r="Q956" s="103"/>
      <c r="R956" s="103"/>
      <c r="S956" s="103"/>
      <c r="T956" s="103"/>
      <c r="U956" s="103"/>
      <c r="V956" s="103"/>
      <c r="W956" s="103"/>
      <c r="X956" s="103"/>
      <c r="Y956" s="103"/>
      <c r="Z956" s="103"/>
      <c r="AA956" s="103"/>
      <c r="AB956" s="103"/>
      <c r="AC956" s="103"/>
      <c r="AD956" s="103"/>
      <c r="AE956" s="2"/>
      <c r="AH956" s="522">
        <f t="shared" si="322"/>
        <v>0</v>
      </c>
      <c r="AI956" s="522"/>
      <c r="AJ956" s="522">
        <f t="shared" si="323"/>
        <v>0</v>
      </c>
      <c r="AK956" s="522"/>
      <c r="AL956" s="524">
        <f t="shared" si="324"/>
        <v>0</v>
      </c>
      <c r="AM956" s="526"/>
      <c r="AN956" s="522">
        <f t="shared" si="325"/>
        <v>0</v>
      </c>
      <c r="AO956" s="522"/>
      <c r="AP956" s="711"/>
      <c r="AQ956" s="522">
        <f t="shared" si="326"/>
        <v>0</v>
      </c>
      <c r="AR956" s="522"/>
      <c r="AS956" s="522">
        <f t="shared" si="327"/>
        <v>0</v>
      </c>
      <c r="AT956" s="522"/>
      <c r="AU956" s="524">
        <f t="shared" si="328"/>
        <v>0</v>
      </c>
      <c r="AV956" s="526"/>
      <c r="AW956" s="522">
        <f t="shared" si="329"/>
        <v>0</v>
      </c>
      <c r="AX956" s="522"/>
    </row>
    <row r="957" spans="1:50" ht="15" customHeight="1">
      <c r="A957" s="18"/>
      <c r="B957" s="51"/>
      <c r="C957" s="48" t="s">
        <v>5030</v>
      </c>
      <c r="D957" s="580" t="str">
        <f>IF($BD$836=1,"",IF(CNGE_2024_M3_Secc1!D607="","",CNGE_2024_M3_Secc1!D607))</f>
        <v/>
      </c>
      <c r="E957" s="580"/>
      <c r="F957" s="580"/>
      <c r="G957" s="580"/>
      <c r="H957" s="580"/>
      <c r="I957" s="580"/>
      <c r="J957" s="580"/>
      <c r="K957" s="580"/>
      <c r="L957" s="580"/>
      <c r="M957" s="103"/>
      <c r="N957" s="103"/>
      <c r="O957" s="103"/>
      <c r="P957" s="103"/>
      <c r="Q957" s="103"/>
      <c r="R957" s="103"/>
      <c r="S957" s="103"/>
      <c r="T957" s="103"/>
      <c r="U957" s="103"/>
      <c r="V957" s="103"/>
      <c r="W957" s="103"/>
      <c r="X957" s="103"/>
      <c r="Y957" s="103"/>
      <c r="Z957" s="103"/>
      <c r="AA957" s="103"/>
      <c r="AB957" s="103"/>
      <c r="AC957" s="103"/>
      <c r="AD957" s="103"/>
      <c r="AE957" s="2"/>
      <c r="AH957" s="522">
        <f t="shared" si="322"/>
        <v>0</v>
      </c>
      <c r="AI957" s="522"/>
      <c r="AJ957" s="522">
        <f t="shared" si="323"/>
        <v>0</v>
      </c>
      <c r="AK957" s="522"/>
      <c r="AL957" s="524">
        <f t="shared" si="324"/>
        <v>0</v>
      </c>
      <c r="AM957" s="526"/>
      <c r="AN957" s="522">
        <f t="shared" si="325"/>
        <v>0</v>
      </c>
      <c r="AO957" s="522"/>
      <c r="AP957" s="711"/>
      <c r="AQ957" s="522">
        <f t="shared" si="326"/>
        <v>0</v>
      </c>
      <c r="AR957" s="522"/>
      <c r="AS957" s="522">
        <f t="shared" si="327"/>
        <v>0</v>
      </c>
      <c r="AT957" s="522"/>
      <c r="AU957" s="524">
        <f t="shared" si="328"/>
        <v>0</v>
      </c>
      <c r="AV957" s="526"/>
      <c r="AW957" s="522">
        <f t="shared" si="329"/>
        <v>0</v>
      </c>
      <c r="AX957" s="522"/>
    </row>
    <row r="958" spans="1:50" ht="15" customHeight="1">
      <c r="A958" s="18"/>
      <c r="B958" s="51"/>
      <c r="C958" s="48" t="s">
        <v>5031</v>
      </c>
      <c r="D958" s="580" t="str">
        <f>IF($BD$836=1,"",IF(CNGE_2024_M3_Secc1!D608="","",CNGE_2024_M3_Secc1!D608))</f>
        <v/>
      </c>
      <c r="E958" s="580"/>
      <c r="F958" s="580"/>
      <c r="G958" s="580"/>
      <c r="H958" s="580"/>
      <c r="I958" s="580"/>
      <c r="J958" s="580"/>
      <c r="K958" s="580"/>
      <c r="L958" s="580"/>
      <c r="M958" s="103"/>
      <c r="N958" s="103"/>
      <c r="O958" s="103"/>
      <c r="P958" s="103"/>
      <c r="Q958" s="103"/>
      <c r="R958" s="103"/>
      <c r="S958" s="103"/>
      <c r="T958" s="103"/>
      <c r="U958" s="103"/>
      <c r="V958" s="103"/>
      <c r="W958" s="103"/>
      <c r="X958" s="103"/>
      <c r="Y958" s="103"/>
      <c r="Z958" s="103"/>
      <c r="AA958" s="103"/>
      <c r="AB958" s="103"/>
      <c r="AC958" s="103"/>
      <c r="AD958" s="103"/>
      <c r="AE958" s="2"/>
      <c r="AH958" s="522">
        <f t="shared" si="322"/>
        <v>0</v>
      </c>
      <c r="AI958" s="522"/>
      <c r="AJ958" s="522">
        <f t="shared" si="323"/>
        <v>0</v>
      </c>
      <c r="AK958" s="522"/>
      <c r="AL958" s="524">
        <f t="shared" si="324"/>
        <v>0</v>
      </c>
      <c r="AM958" s="526"/>
      <c r="AN958" s="522">
        <f t="shared" si="325"/>
        <v>0</v>
      </c>
      <c r="AO958" s="522"/>
      <c r="AP958" s="711"/>
      <c r="AQ958" s="522">
        <f t="shared" si="326"/>
        <v>0</v>
      </c>
      <c r="AR958" s="522"/>
      <c r="AS958" s="522">
        <f t="shared" si="327"/>
        <v>0</v>
      </c>
      <c r="AT958" s="522"/>
      <c r="AU958" s="524">
        <f t="shared" si="328"/>
        <v>0</v>
      </c>
      <c r="AV958" s="526"/>
      <c r="AW958" s="522">
        <f t="shared" si="329"/>
        <v>0</v>
      </c>
      <c r="AX958" s="522"/>
    </row>
    <row r="959" spans="1:50" ht="15" customHeight="1">
      <c r="A959" s="18"/>
      <c r="B959" s="51"/>
      <c r="C959" s="48" t="s">
        <v>5032</v>
      </c>
      <c r="D959" s="580" t="str">
        <f>IF($BD$836=1,"",IF(CNGE_2024_M3_Secc1!D609="","",CNGE_2024_M3_Secc1!D609))</f>
        <v/>
      </c>
      <c r="E959" s="580"/>
      <c r="F959" s="580"/>
      <c r="G959" s="580"/>
      <c r="H959" s="580"/>
      <c r="I959" s="580"/>
      <c r="J959" s="580"/>
      <c r="K959" s="580"/>
      <c r="L959" s="580"/>
      <c r="M959" s="103"/>
      <c r="N959" s="103"/>
      <c r="O959" s="103"/>
      <c r="P959" s="103"/>
      <c r="Q959" s="103"/>
      <c r="R959" s="103"/>
      <c r="S959" s="103"/>
      <c r="T959" s="103"/>
      <c r="U959" s="103"/>
      <c r="V959" s="103"/>
      <c r="W959" s="103"/>
      <c r="X959" s="103"/>
      <c r="Y959" s="103"/>
      <c r="Z959" s="103"/>
      <c r="AA959" s="103"/>
      <c r="AB959" s="103"/>
      <c r="AC959" s="103"/>
      <c r="AD959" s="103"/>
      <c r="AE959" s="2"/>
      <c r="AH959" s="522">
        <f t="shared" si="322"/>
        <v>0</v>
      </c>
      <c r="AI959" s="522"/>
      <c r="AJ959" s="522">
        <f t="shared" si="323"/>
        <v>0</v>
      </c>
      <c r="AK959" s="522"/>
      <c r="AL959" s="524">
        <f t="shared" si="324"/>
        <v>0</v>
      </c>
      <c r="AM959" s="526"/>
      <c r="AN959" s="522">
        <f t="shared" si="325"/>
        <v>0</v>
      </c>
      <c r="AO959" s="522"/>
      <c r="AP959" s="711"/>
      <c r="AQ959" s="522">
        <f t="shared" si="326"/>
        <v>0</v>
      </c>
      <c r="AR959" s="522"/>
      <c r="AS959" s="522">
        <f t="shared" si="327"/>
        <v>0</v>
      </c>
      <c r="AT959" s="522"/>
      <c r="AU959" s="524">
        <f t="shared" si="328"/>
        <v>0</v>
      </c>
      <c r="AV959" s="526"/>
      <c r="AW959" s="522">
        <f t="shared" si="329"/>
        <v>0</v>
      </c>
      <c r="AX959" s="522"/>
    </row>
    <row r="960" spans="1:50" ht="15" customHeight="1">
      <c r="A960" s="18"/>
      <c r="B960" s="51"/>
      <c r="C960" s="48" t="s">
        <v>5033</v>
      </c>
      <c r="D960" s="580" t="str">
        <f>IF($BD$836=1,"",IF(CNGE_2024_M3_Secc1!D610="","",CNGE_2024_M3_Secc1!D610))</f>
        <v/>
      </c>
      <c r="E960" s="580"/>
      <c r="F960" s="580"/>
      <c r="G960" s="580"/>
      <c r="H960" s="580"/>
      <c r="I960" s="580"/>
      <c r="J960" s="580"/>
      <c r="K960" s="580"/>
      <c r="L960" s="580"/>
      <c r="M960" s="103"/>
      <c r="N960" s="103"/>
      <c r="O960" s="103"/>
      <c r="P960" s="103"/>
      <c r="Q960" s="103"/>
      <c r="R960" s="103"/>
      <c r="S960" s="103"/>
      <c r="T960" s="103"/>
      <c r="U960" s="103"/>
      <c r="V960" s="103"/>
      <c r="W960" s="103"/>
      <c r="X960" s="103"/>
      <c r="Y960" s="103"/>
      <c r="Z960" s="103"/>
      <c r="AA960" s="103"/>
      <c r="AB960" s="103"/>
      <c r="AC960" s="103"/>
      <c r="AD960" s="103"/>
      <c r="AE960" s="2"/>
      <c r="AH960" s="522">
        <f t="shared" si="322"/>
        <v>0</v>
      </c>
      <c r="AI960" s="522"/>
      <c r="AJ960" s="522">
        <f t="shared" si="323"/>
        <v>0</v>
      </c>
      <c r="AK960" s="522"/>
      <c r="AL960" s="524">
        <f t="shared" si="324"/>
        <v>0</v>
      </c>
      <c r="AM960" s="526"/>
      <c r="AN960" s="522">
        <f t="shared" si="325"/>
        <v>0</v>
      </c>
      <c r="AO960" s="522"/>
      <c r="AP960" s="711"/>
      <c r="AQ960" s="522">
        <f t="shared" si="326"/>
        <v>0</v>
      </c>
      <c r="AR960" s="522"/>
      <c r="AS960" s="522">
        <f t="shared" si="327"/>
        <v>0</v>
      </c>
      <c r="AT960" s="522"/>
      <c r="AU960" s="524">
        <f t="shared" si="328"/>
        <v>0</v>
      </c>
      <c r="AV960" s="526"/>
      <c r="AW960" s="522">
        <f t="shared" si="329"/>
        <v>0</v>
      </c>
      <c r="AX960" s="522"/>
    </row>
    <row r="961" spans="1:50" ht="15" customHeight="1">
      <c r="A961" s="18"/>
      <c r="B961" s="51"/>
      <c r="C961" s="48" t="s">
        <v>5034</v>
      </c>
      <c r="D961" s="580" t="str">
        <f>IF($BD$836=1,"",IF(CNGE_2024_M3_Secc1!D611="","",CNGE_2024_M3_Secc1!D611))</f>
        <v/>
      </c>
      <c r="E961" s="580"/>
      <c r="F961" s="580"/>
      <c r="G961" s="580"/>
      <c r="H961" s="580"/>
      <c r="I961" s="580"/>
      <c r="J961" s="580"/>
      <c r="K961" s="580"/>
      <c r="L961" s="580"/>
      <c r="M961" s="103"/>
      <c r="N961" s="103"/>
      <c r="O961" s="103"/>
      <c r="P961" s="103"/>
      <c r="Q961" s="103"/>
      <c r="R961" s="103"/>
      <c r="S961" s="103"/>
      <c r="T961" s="103"/>
      <c r="U961" s="103"/>
      <c r="V961" s="103"/>
      <c r="W961" s="103"/>
      <c r="X961" s="103"/>
      <c r="Y961" s="103"/>
      <c r="Z961" s="103"/>
      <c r="AA961" s="103"/>
      <c r="AB961" s="103"/>
      <c r="AC961" s="103"/>
      <c r="AD961" s="103"/>
      <c r="AE961" s="2"/>
      <c r="AH961" s="522">
        <f t="shared" si="322"/>
        <v>0</v>
      </c>
      <c r="AI961" s="522"/>
      <c r="AJ961" s="522">
        <f t="shared" si="323"/>
        <v>0</v>
      </c>
      <c r="AK961" s="522"/>
      <c r="AL961" s="524">
        <f t="shared" si="324"/>
        <v>0</v>
      </c>
      <c r="AM961" s="526"/>
      <c r="AN961" s="522">
        <f t="shared" si="325"/>
        <v>0</v>
      </c>
      <c r="AO961" s="522"/>
      <c r="AP961" s="711"/>
      <c r="AQ961" s="522">
        <f t="shared" si="326"/>
        <v>0</v>
      </c>
      <c r="AR961" s="522"/>
      <c r="AS961" s="522">
        <f t="shared" si="327"/>
        <v>0</v>
      </c>
      <c r="AT961" s="522"/>
      <c r="AU961" s="524">
        <f t="shared" si="328"/>
        <v>0</v>
      </c>
      <c r="AV961" s="526"/>
      <c r="AW961" s="522">
        <f t="shared" si="329"/>
        <v>0</v>
      </c>
      <c r="AX961" s="522"/>
    </row>
    <row r="962" spans="1:50" ht="15" customHeight="1">
      <c r="A962" s="18"/>
      <c r="B962" s="51"/>
      <c r="C962" s="48" t="s">
        <v>5035</v>
      </c>
      <c r="D962" s="580" t="str">
        <f>IF($BD$836=1,"",IF(CNGE_2024_M3_Secc1!D612="","",CNGE_2024_M3_Secc1!D612))</f>
        <v/>
      </c>
      <c r="E962" s="580"/>
      <c r="F962" s="580"/>
      <c r="G962" s="580"/>
      <c r="H962" s="580"/>
      <c r="I962" s="580"/>
      <c r="J962" s="580"/>
      <c r="K962" s="580"/>
      <c r="L962" s="580"/>
      <c r="M962" s="103"/>
      <c r="N962" s="103"/>
      <c r="O962" s="103"/>
      <c r="P962" s="103"/>
      <c r="Q962" s="103"/>
      <c r="R962" s="103"/>
      <c r="S962" s="103"/>
      <c r="T962" s="103"/>
      <c r="U962" s="103"/>
      <c r="V962" s="103"/>
      <c r="W962" s="103"/>
      <c r="X962" s="103"/>
      <c r="Y962" s="103"/>
      <c r="Z962" s="103"/>
      <c r="AA962" s="103"/>
      <c r="AB962" s="103"/>
      <c r="AC962" s="103"/>
      <c r="AD962" s="103"/>
      <c r="AE962" s="2"/>
      <c r="AH962" s="522">
        <f t="shared" si="322"/>
        <v>0</v>
      </c>
      <c r="AI962" s="522"/>
      <c r="AJ962" s="522">
        <f t="shared" si="323"/>
        <v>0</v>
      </c>
      <c r="AK962" s="522"/>
      <c r="AL962" s="524">
        <f t="shared" si="324"/>
        <v>0</v>
      </c>
      <c r="AM962" s="526"/>
      <c r="AN962" s="522">
        <f t="shared" si="325"/>
        <v>0</v>
      </c>
      <c r="AO962" s="522"/>
      <c r="AP962" s="711"/>
      <c r="AQ962" s="522">
        <f t="shared" si="326"/>
        <v>0</v>
      </c>
      <c r="AR962" s="522"/>
      <c r="AS962" s="522">
        <f t="shared" si="327"/>
        <v>0</v>
      </c>
      <c r="AT962" s="522"/>
      <c r="AU962" s="524">
        <f t="shared" si="328"/>
        <v>0</v>
      </c>
      <c r="AV962" s="526"/>
      <c r="AW962" s="522">
        <f t="shared" si="329"/>
        <v>0</v>
      </c>
      <c r="AX962" s="522"/>
    </row>
    <row r="963" spans="1:50" ht="15" customHeight="1">
      <c r="A963" s="18"/>
      <c r="B963" s="51"/>
      <c r="C963" s="48" t="s">
        <v>5105</v>
      </c>
      <c r="D963" s="580" t="str">
        <f>IF($BD$836=1,"",IF(CNGE_2024_M3_Secc1!D613="","",CNGE_2024_M3_Secc1!D613))</f>
        <v/>
      </c>
      <c r="E963" s="580"/>
      <c r="F963" s="580"/>
      <c r="G963" s="580"/>
      <c r="H963" s="580"/>
      <c r="I963" s="580"/>
      <c r="J963" s="580"/>
      <c r="K963" s="580"/>
      <c r="L963" s="580"/>
      <c r="M963" s="103"/>
      <c r="N963" s="103"/>
      <c r="O963" s="103"/>
      <c r="P963" s="103"/>
      <c r="Q963" s="103"/>
      <c r="R963" s="103"/>
      <c r="S963" s="103"/>
      <c r="T963" s="103"/>
      <c r="U963" s="103"/>
      <c r="V963" s="103"/>
      <c r="W963" s="103"/>
      <c r="X963" s="103"/>
      <c r="Y963" s="103"/>
      <c r="Z963" s="103"/>
      <c r="AA963" s="103"/>
      <c r="AB963" s="103"/>
      <c r="AC963" s="103"/>
      <c r="AD963" s="103"/>
      <c r="AE963" s="2"/>
      <c r="AH963" s="522">
        <f t="shared" si="322"/>
        <v>0</v>
      </c>
      <c r="AI963" s="522"/>
      <c r="AJ963" s="522">
        <f t="shared" si="323"/>
        <v>0</v>
      </c>
      <c r="AK963" s="522"/>
      <c r="AL963" s="524">
        <f t="shared" si="324"/>
        <v>0</v>
      </c>
      <c r="AM963" s="526"/>
      <c r="AN963" s="522">
        <f t="shared" si="325"/>
        <v>0</v>
      </c>
      <c r="AO963" s="522"/>
      <c r="AP963" s="711"/>
      <c r="AQ963" s="522">
        <f t="shared" si="326"/>
        <v>0</v>
      </c>
      <c r="AR963" s="522"/>
      <c r="AS963" s="522">
        <f t="shared" si="327"/>
        <v>0</v>
      </c>
      <c r="AT963" s="522"/>
      <c r="AU963" s="524">
        <f t="shared" si="328"/>
        <v>0</v>
      </c>
      <c r="AV963" s="526"/>
      <c r="AW963" s="522">
        <f t="shared" si="329"/>
        <v>0</v>
      </c>
      <c r="AX963" s="522"/>
    </row>
    <row r="964" spans="1:50" ht="15" customHeight="1">
      <c r="A964" s="18"/>
      <c r="B964" s="51"/>
      <c r="C964" s="48" t="s">
        <v>5106</v>
      </c>
      <c r="D964" s="580" t="str">
        <f>IF($BD$836=1,"",IF(CNGE_2024_M3_Secc1!D614="","",CNGE_2024_M3_Secc1!D614))</f>
        <v/>
      </c>
      <c r="E964" s="580"/>
      <c r="F964" s="580"/>
      <c r="G964" s="580"/>
      <c r="H964" s="580"/>
      <c r="I964" s="580"/>
      <c r="J964" s="580"/>
      <c r="K964" s="580"/>
      <c r="L964" s="580"/>
      <c r="M964" s="103"/>
      <c r="N964" s="103"/>
      <c r="O964" s="103"/>
      <c r="P964" s="103"/>
      <c r="Q964" s="103"/>
      <c r="R964" s="103"/>
      <c r="S964" s="103"/>
      <c r="T964" s="103"/>
      <c r="U964" s="103"/>
      <c r="V964" s="103"/>
      <c r="W964" s="103"/>
      <c r="X964" s="103"/>
      <c r="Y964" s="103"/>
      <c r="Z964" s="103"/>
      <c r="AA964" s="103"/>
      <c r="AB964" s="103"/>
      <c r="AC964" s="103"/>
      <c r="AD964" s="103"/>
      <c r="AE964" s="2"/>
      <c r="AH964" s="522">
        <f t="shared" si="322"/>
        <v>0</v>
      </c>
      <c r="AI964" s="522"/>
      <c r="AJ964" s="522">
        <f t="shared" si="323"/>
        <v>0</v>
      </c>
      <c r="AK964" s="522"/>
      <c r="AL964" s="524">
        <f t="shared" si="324"/>
        <v>0</v>
      </c>
      <c r="AM964" s="526"/>
      <c r="AN964" s="522">
        <f t="shared" si="325"/>
        <v>0</v>
      </c>
      <c r="AO964" s="522"/>
      <c r="AP964" s="711"/>
      <c r="AQ964" s="522">
        <f t="shared" si="326"/>
        <v>0</v>
      </c>
      <c r="AR964" s="522"/>
      <c r="AS964" s="522">
        <f t="shared" si="327"/>
        <v>0</v>
      </c>
      <c r="AT964" s="522"/>
      <c r="AU964" s="524">
        <f t="shared" si="328"/>
        <v>0</v>
      </c>
      <c r="AV964" s="526"/>
      <c r="AW964" s="522">
        <f t="shared" si="329"/>
        <v>0</v>
      </c>
      <c r="AX964" s="522"/>
    </row>
    <row r="965" spans="1:50" ht="15" customHeight="1">
      <c r="A965" s="18"/>
      <c r="B965" s="51"/>
      <c r="C965" s="48" t="s">
        <v>5107</v>
      </c>
      <c r="D965" s="580" t="str">
        <f>IF($BD$836=1,"",IF(CNGE_2024_M3_Secc1!D615="","",CNGE_2024_M3_Secc1!D615))</f>
        <v/>
      </c>
      <c r="E965" s="580"/>
      <c r="F965" s="580"/>
      <c r="G965" s="580"/>
      <c r="H965" s="580"/>
      <c r="I965" s="580"/>
      <c r="J965" s="580"/>
      <c r="K965" s="580"/>
      <c r="L965" s="580"/>
      <c r="M965" s="103"/>
      <c r="N965" s="103"/>
      <c r="O965" s="103"/>
      <c r="P965" s="103"/>
      <c r="Q965" s="103"/>
      <c r="R965" s="103"/>
      <c r="S965" s="103"/>
      <c r="T965" s="103"/>
      <c r="U965" s="103"/>
      <c r="V965" s="103"/>
      <c r="W965" s="103"/>
      <c r="X965" s="103"/>
      <c r="Y965" s="103"/>
      <c r="Z965" s="103"/>
      <c r="AA965" s="103"/>
      <c r="AB965" s="103"/>
      <c r="AC965" s="103"/>
      <c r="AD965" s="103"/>
      <c r="AE965" s="2"/>
      <c r="AH965" s="522">
        <f t="shared" si="322"/>
        <v>0</v>
      </c>
      <c r="AI965" s="522"/>
      <c r="AJ965" s="522">
        <f t="shared" si="323"/>
        <v>0</v>
      </c>
      <c r="AK965" s="522"/>
      <c r="AL965" s="524">
        <f t="shared" si="324"/>
        <v>0</v>
      </c>
      <c r="AM965" s="526"/>
      <c r="AN965" s="522">
        <f t="shared" si="325"/>
        <v>0</v>
      </c>
      <c r="AO965" s="522"/>
      <c r="AP965" s="711"/>
      <c r="AQ965" s="522">
        <f t="shared" si="326"/>
        <v>0</v>
      </c>
      <c r="AR965" s="522"/>
      <c r="AS965" s="522">
        <f t="shared" si="327"/>
        <v>0</v>
      </c>
      <c r="AT965" s="522"/>
      <c r="AU965" s="524">
        <f t="shared" si="328"/>
        <v>0</v>
      </c>
      <c r="AV965" s="526"/>
      <c r="AW965" s="522">
        <f t="shared" si="329"/>
        <v>0</v>
      </c>
      <c r="AX965" s="522"/>
    </row>
    <row r="966" spans="1:50" ht="15" customHeight="1">
      <c r="A966" s="18"/>
      <c r="B966" s="51"/>
      <c r="C966" s="48" t="s">
        <v>5108</v>
      </c>
      <c r="D966" s="580" t="str">
        <f>IF($BD$836=1,"",IF(CNGE_2024_M3_Secc1!D616="","",CNGE_2024_M3_Secc1!D616))</f>
        <v/>
      </c>
      <c r="E966" s="580"/>
      <c r="F966" s="580"/>
      <c r="G966" s="580"/>
      <c r="H966" s="580"/>
      <c r="I966" s="580"/>
      <c r="J966" s="580"/>
      <c r="K966" s="580"/>
      <c r="L966" s="580"/>
      <c r="M966" s="103"/>
      <c r="N966" s="103"/>
      <c r="O966" s="103"/>
      <c r="P966" s="103"/>
      <c r="Q966" s="103"/>
      <c r="R966" s="103"/>
      <c r="S966" s="103"/>
      <c r="T966" s="103"/>
      <c r="U966" s="103"/>
      <c r="V966" s="103"/>
      <c r="W966" s="103"/>
      <c r="X966" s="103"/>
      <c r="Y966" s="103"/>
      <c r="Z966" s="103"/>
      <c r="AA966" s="103"/>
      <c r="AB966" s="103"/>
      <c r="AC966" s="103"/>
      <c r="AD966" s="103"/>
      <c r="AE966" s="2"/>
      <c r="AH966" s="522">
        <f t="shared" si="322"/>
        <v>0</v>
      </c>
      <c r="AI966" s="522"/>
      <c r="AJ966" s="522">
        <f t="shared" si="323"/>
        <v>0</v>
      </c>
      <c r="AK966" s="522"/>
      <c r="AL966" s="524">
        <f t="shared" si="324"/>
        <v>0</v>
      </c>
      <c r="AM966" s="526"/>
      <c r="AN966" s="522">
        <f t="shared" si="325"/>
        <v>0</v>
      </c>
      <c r="AO966" s="522"/>
      <c r="AP966" s="711"/>
      <c r="AQ966" s="522">
        <f t="shared" si="326"/>
        <v>0</v>
      </c>
      <c r="AR966" s="522"/>
      <c r="AS966" s="522">
        <f t="shared" si="327"/>
        <v>0</v>
      </c>
      <c r="AT966" s="522"/>
      <c r="AU966" s="524">
        <f t="shared" si="328"/>
        <v>0</v>
      </c>
      <c r="AV966" s="526"/>
      <c r="AW966" s="522">
        <f t="shared" si="329"/>
        <v>0</v>
      </c>
      <c r="AX966" s="522"/>
    </row>
    <row r="967" spans="1:50" ht="15" customHeight="1">
      <c r="A967" s="18"/>
      <c r="B967" s="51"/>
      <c r="C967" s="48" t="s">
        <v>5109</v>
      </c>
      <c r="D967" s="580" t="str">
        <f>IF($BD$836=1,"",IF(CNGE_2024_M3_Secc1!D617="","",CNGE_2024_M3_Secc1!D617))</f>
        <v/>
      </c>
      <c r="E967" s="580"/>
      <c r="F967" s="580"/>
      <c r="G967" s="580"/>
      <c r="H967" s="580"/>
      <c r="I967" s="580"/>
      <c r="J967" s="580"/>
      <c r="K967" s="580"/>
      <c r="L967" s="580"/>
      <c r="M967" s="103"/>
      <c r="N967" s="103"/>
      <c r="O967" s="103"/>
      <c r="P967" s="103"/>
      <c r="Q967" s="103"/>
      <c r="R967" s="103"/>
      <c r="S967" s="103"/>
      <c r="T967" s="103"/>
      <c r="U967" s="103"/>
      <c r="V967" s="103"/>
      <c r="W967" s="103"/>
      <c r="X967" s="103"/>
      <c r="Y967" s="103"/>
      <c r="Z967" s="103"/>
      <c r="AA967" s="103"/>
      <c r="AB967" s="103"/>
      <c r="AC967" s="103"/>
      <c r="AD967" s="103"/>
      <c r="AE967" s="2"/>
      <c r="AH967" s="522">
        <f t="shared" si="322"/>
        <v>0</v>
      </c>
      <c r="AI967" s="522"/>
      <c r="AJ967" s="522">
        <f t="shared" si="323"/>
        <v>0</v>
      </c>
      <c r="AK967" s="522"/>
      <c r="AL967" s="524">
        <f t="shared" si="324"/>
        <v>0</v>
      </c>
      <c r="AM967" s="526"/>
      <c r="AN967" s="522">
        <f t="shared" si="325"/>
        <v>0</v>
      </c>
      <c r="AO967" s="522"/>
      <c r="AP967" s="711"/>
      <c r="AQ967" s="522">
        <f t="shared" si="326"/>
        <v>0</v>
      </c>
      <c r="AR967" s="522"/>
      <c r="AS967" s="522">
        <f t="shared" si="327"/>
        <v>0</v>
      </c>
      <c r="AT967" s="522"/>
      <c r="AU967" s="524">
        <f t="shared" si="328"/>
        <v>0</v>
      </c>
      <c r="AV967" s="526"/>
      <c r="AW967" s="522">
        <f t="shared" si="329"/>
        <v>0</v>
      </c>
      <c r="AX967" s="522"/>
    </row>
    <row r="968" spans="1:50" ht="15" customHeight="1">
      <c r="A968" s="18"/>
      <c r="B968" s="51"/>
      <c r="C968" s="48" t="s">
        <v>5110</v>
      </c>
      <c r="D968" s="580" t="str">
        <f>IF($BD$836=1,"",IF(CNGE_2024_M3_Secc1!D618="","",CNGE_2024_M3_Secc1!D618))</f>
        <v/>
      </c>
      <c r="E968" s="580"/>
      <c r="F968" s="580"/>
      <c r="G968" s="580"/>
      <c r="H968" s="580"/>
      <c r="I968" s="580"/>
      <c r="J968" s="580"/>
      <c r="K968" s="580"/>
      <c r="L968" s="580"/>
      <c r="M968" s="103"/>
      <c r="N968" s="103"/>
      <c r="O968" s="103"/>
      <c r="P968" s="103"/>
      <c r="Q968" s="103"/>
      <c r="R968" s="103"/>
      <c r="S968" s="103"/>
      <c r="T968" s="103"/>
      <c r="U968" s="103"/>
      <c r="V968" s="103"/>
      <c r="W968" s="103"/>
      <c r="X968" s="103"/>
      <c r="Y968" s="103"/>
      <c r="Z968" s="103"/>
      <c r="AA968" s="103"/>
      <c r="AB968" s="103"/>
      <c r="AC968" s="103"/>
      <c r="AD968" s="103"/>
      <c r="AE968" s="2"/>
      <c r="AH968" s="522">
        <f t="shared" si="322"/>
        <v>0</v>
      </c>
      <c r="AI968" s="522"/>
      <c r="AJ968" s="522">
        <f t="shared" si="323"/>
        <v>0</v>
      </c>
      <c r="AK968" s="522"/>
      <c r="AL968" s="524">
        <f t="shared" si="324"/>
        <v>0</v>
      </c>
      <c r="AM968" s="526"/>
      <c r="AN968" s="522">
        <f t="shared" si="325"/>
        <v>0</v>
      </c>
      <c r="AO968" s="522"/>
      <c r="AP968" s="711"/>
      <c r="AQ968" s="522">
        <f t="shared" si="326"/>
        <v>0</v>
      </c>
      <c r="AR968" s="522"/>
      <c r="AS968" s="522">
        <f t="shared" si="327"/>
        <v>0</v>
      </c>
      <c r="AT968" s="522"/>
      <c r="AU968" s="524">
        <f t="shared" si="328"/>
        <v>0</v>
      </c>
      <c r="AV968" s="526"/>
      <c r="AW968" s="522">
        <f t="shared" si="329"/>
        <v>0</v>
      </c>
      <c r="AX968" s="522"/>
    </row>
    <row r="969" spans="1:50" ht="15" customHeight="1">
      <c r="A969" s="18"/>
      <c r="B969" s="51"/>
      <c r="C969" s="48" t="s">
        <v>5111</v>
      </c>
      <c r="D969" s="580" t="str">
        <f>IF($BD$836=1,"",IF(CNGE_2024_M3_Secc1!D619="","",CNGE_2024_M3_Secc1!D619))</f>
        <v/>
      </c>
      <c r="E969" s="580"/>
      <c r="F969" s="580"/>
      <c r="G969" s="580"/>
      <c r="H969" s="580"/>
      <c r="I969" s="580"/>
      <c r="J969" s="580"/>
      <c r="K969" s="580"/>
      <c r="L969" s="580"/>
      <c r="M969" s="103"/>
      <c r="N969" s="103"/>
      <c r="O969" s="103"/>
      <c r="P969" s="103"/>
      <c r="Q969" s="103"/>
      <c r="R969" s="103"/>
      <c r="S969" s="103"/>
      <c r="T969" s="103"/>
      <c r="U969" s="103"/>
      <c r="V969" s="103"/>
      <c r="W969" s="103"/>
      <c r="X969" s="103"/>
      <c r="Y969" s="103"/>
      <c r="Z969" s="103"/>
      <c r="AA969" s="103"/>
      <c r="AB969" s="103"/>
      <c r="AC969" s="103"/>
      <c r="AD969" s="103"/>
      <c r="AE969" s="2"/>
      <c r="AH969" s="522">
        <f t="shared" si="322"/>
        <v>0</v>
      </c>
      <c r="AI969" s="522"/>
      <c r="AJ969" s="522">
        <f t="shared" si="323"/>
        <v>0</v>
      </c>
      <c r="AK969" s="522"/>
      <c r="AL969" s="524">
        <f t="shared" si="324"/>
        <v>0</v>
      </c>
      <c r="AM969" s="526"/>
      <c r="AN969" s="522">
        <f t="shared" si="325"/>
        <v>0</v>
      </c>
      <c r="AO969" s="522"/>
      <c r="AP969" s="711"/>
      <c r="AQ969" s="522">
        <f t="shared" si="326"/>
        <v>0</v>
      </c>
      <c r="AR969" s="522"/>
      <c r="AS969" s="522">
        <f t="shared" si="327"/>
        <v>0</v>
      </c>
      <c r="AT969" s="522"/>
      <c r="AU969" s="524">
        <f t="shared" si="328"/>
        <v>0</v>
      </c>
      <c r="AV969" s="526"/>
      <c r="AW969" s="522">
        <f t="shared" si="329"/>
        <v>0</v>
      </c>
      <c r="AX969" s="522"/>
    </row>
    <row r="970" spans="1:50" ht="15" customHeight="1">
      <c r="A970" s="18"/>
      <c r="B970" s="51"/>
      <c r="C970" s="48" t="s">
        <v>5112</v>
      </c>
      <c r="D970" s="580" t="str">
        <f>IF($BD$836=1,"",IF(CNGE_2024_M3_Secc1!D620="","",CNGE_2024_M3_Secc1!D620))</f>
        <v/>
      </c>
      <c r="E970" s="580"/>
      <c r="F970" s="580"/>
      <c r="G970" s="580"/>
      <c r="H970" s="580"/>
      <c r="I970" s="580"/>
      <c r="J970" s="580"/>
      <c r="K970" s="580"/>
      <c r="L970" s="580"/>
      <c r="M970" s="103"/>
      <c r="N970" s="103"/>
      <c r="O970" s="103"/>
      <c r="P970" s="103"/>
      <c r="Q970" s="103"/>
      <c r="R970" s="103"/>
      <c r="S970" s="103"/>
      <c r="T970" s="103"/>
      <c r="U970" s="103"/>
      <c r="V970" s="103"/>
      <c r="W970" s="103"/>
      <c r="X970" s="103"/>
      <c r="Y970" s="103"/>
      <c r="Z970" s="103"/>
      <c r="AA970" s="103"/>
      <c r="AB970" s="103"/>
      <c r="AC970" s="103"/>
      <c r="AD970" s="103"/>
      <c r="AE970" s="2"/>
      <c r="AH970" s="522">
        <f t="shared" si="322"/>
        <v>0</v>
      </c>
      <c r="AI970" s="522"/>
      <c r="AJ970" s="522">
        <f t="shared" si="323"/>
        <v>0</v>
      </c>
      <c r="AK970" s="522"/>
      <c r="AL970" s="524">
        <f t="shared" si="324"/>
        <v>0</v>
      </c>
      <c r="AM970" s="526"/>
      <c r="AN970" s="522">
        <f t="shared" si="325"/>
        <v>0</v>
      </c>
      <c r="AO970" s="522"/>
      <c r="AP970" s="711"/>
      <c r="AQ970" s="522">
        <f t="shared" si="326"/>
        <v>0</v>
      </c>
      <c r="AR970" s="522"/>
      <c r="AS970" s="522">
        <f t="shared" si="327"/>
        <v>0</v>
      </c>
      <c r="AT970" s="522"/>
      <c r="AU970" s="524">
        <f t="shared" si="328"/>
        <v>0</v>
      </c>
      <c r="AV970" s="526"/>
      <c r="AW970" s="522">
        <f t="shared" si="329"/>
        <v>0</v>
      </c>
      <c r="AX970" s="522"/>
    </row>
    <row r="971" spans="1:50" ht="15" customHeight="1">
      <c r="A971" s="18"/>
      <c r="B971" s="51"/>
      <c r="C971" s="48" t="s">
        <v>5113</v>
      </c>
      <c r="D971" s="580" t="str">
        <f>IF($BD$836=1,"",IF(CNGE_2024_M3_Secc1!D621="","",CNGE_2024_M3_Secc1!D621))</f>
        <v/>
      </c>
      <c r="E971" s="580"/>
      <c r="F971" s="580"/>
      <c r="G971" s="580"/>
      <c r="H971" s="580"/>
      <c r="I971" s="580"/>
      <c r="J971" s="580"/>
      <c r="K971" s="580"/>
      <c r="L971" s="580"/>
      <c r="M971" s="103"/>
      <c r="N971" s="103"/>
      <c r="O971" s="103"/>
      <c r="P971" s="103"/>
      <c r="Q971" s="103"/>
      <c r="R971" s="103"/>
      <c r="S971" s="103"/>
      <c r="T971" s="103"/>
      <c r="U971" s="103"/>
      <c r="V971" s="103"/>
      <c r="W971" s="103"/>
      <c r="X971" s="103"/>
      <c r="Y971" s="103"/>
      <c r="Z971" s="103"/>
      <c r="AA971" s="103"/>
      <c r="AB971" s="103"/>
      <c r="AC971" s="103"/>
      <c r="AD971" s="103"/>
      <c r="AE971" s="2"/>
      <c r="AH971" s="522">
        <f t="shared" si="322"/>
        <v>0</v>
      </c>
      <c r="AI971" s="522"/>
      <c r="AJ971" s="522">
        <f t="shared" si="323"/>
        <v>0</v>
      </c>
      <c r="AK971" s="522"/>
      <c r="AL971" s="524">
        <f t="shared" si="324"/>
        <v>0</v>
      </c>
      <c r="AM971" s="526"/>
      <c r="AN971" s="522">
        <f t="shared" si="325"/>
        <v>0</v>
      </c>
      <c r="AO971" s="522"/>
      <c r="AP971" s="711"/>
      <c r="AQ971" s="522">
        <f t="shared" si="326"/>
        <v>0</v>
      </c>
      <c r="AR971" s="522"/>
      <c r="AS971" s="522">
        <f t="shared" si="327"/>
        <v>0</v>
      </c>
      <c r="AT971" s="522"/>
      <c r="AU971" s="524">
        <f t="shared" si="328"/>
        <v>0</v>
      </c>
      <c r="AV971" s="526"/>
      <c r="AW971" s="522">
        <f t="shared" si="329"/>
        <v>0</v>
      </c>
      <c r="AX971" s="522"/>
    </row>
    <row r="972" spans="1:50" ht="15" customHeight="1">
      <c r="A972" s="18"/>
      <c r="B972" s="51"/>
      <c r="C972" s="48" t="s">
        <v>5114</v>
      </c>
      <c r="D972" s="580" t="str">
        <f>IF($BD$836=1,"",IF(CNGE_2024_M3_Secc1!D622="","",CNGE_2024_M3_Secc1!D622))</f>
        <v/>
      </c>
      <c r="E972" s="580"/>
      <c r="F972" s="580"/>
      <c r="G972" s="580"/>
      <c r="H972" s="580"/>
      <c r="I972" s="580"/>
      <c r="J972" s="580"/>
      <c r="K972" s="580"/>
      <c r="L972" s="580"/>
      <c r="M972" s="103"/>
      <c r="N972" s="103"/>
      <c r="O972" s="103"/>
      <c r="P972" s="103"/>
      <c r="Q972" s="103"/>
      <c r="R972" s="103"/>
      <c r="S972" s="103"/>
      <c r="T972" s="103"/>
      <c r="U972" s="103"/>
      <c r="V972" s="103"/>
      <c r="W972" s="103"/>
      <c r="X972" s="103"/>
      <c r="Y972" s="103"/>
      <c r="Z972" s="103"/>
      <c r="AA972" s="103"/>
      <c r="AB972" s="103"/>
      <c r="AC972" s="103"/>
      <c r="AD972" s="103"/>
      <c r="AE972" s="2"/>
      <c r="AH972" s="522">
        <f t="shared" si="322"/>
        <v>0</v>
      </c>
      <c r="AI972" s="522"/>
      <c r="AJ972" s="522">
        <f t="shared" si="323"/>
        <v>0</v>
      </c>
      <c r="AK972" s="522"/>
      <c r="AL972" s="524">
        <f t="shared" si="324"/>
        <v>0</v>
      </c>
      <c r="AM972" s="526"/>
      <c r="AN972" s="522">
        <f t="shared" si="325"/>
        <v>0</v>
      </c>
      <c r="AO972" s="522"/>
      <c r="AP972" s="711"/>
      <c r="AQ972" s="522">
        <f t="shared" si="326"/>
        <v>0</v>
      </c>
      <c r="AR972" s="522"/>
      <c r="AS972" s="522">
        <f t="shared" si="327"/>
        <v>0</v>
      </c>
      <c r="AT972" s="522"/>
      <c r="AU972" s="524">
        <f t="shared" si="328"/>
        <v>0</v>
      </c>
      <c r="AV972" s="526"/>
      <c r="AW972" s="522">
        <f t="shared" si="329"/>
        <v>0</v>
      </c>
      <c r="AX972" s="522"/>
    </row>
    <row r="973" spans="1:50" ht="15" customHeight="1">
      <c r="A973" s="18"/>
      <c r="B973" s="51"/>
      <c r="C973" s="48" t="s">
        <v>5378</v>
      </c>
      <c r="D973" s="580" t="str">
        <f>IF($BD$836=1,"",IF(CNGE_2024_M3_Secc1!D623="","",CNGE_2024_M3_Secc1!D623))</f>
        <v/>
      </c>
      <c r="E973" s="580"/>
      <c r="F973" s="580"/>
      <c r="G973" s="580"/>
      <c r="H973" s="580"/>
      <c r="I973" s="580"/>
      <c r="J973" s="580"/>
      <c r="K973" s="580"/>
      <c r="L973" s="580"/>
      <c r="M973" s="103"/>
      <c r="N973" s="103"/>
      <c r="O973" s="103"/>
      <c r="P973" s="103"/>
      <c r="Q973" s="103"/>
      <c r="R973" s="103"/>
      <c r="S973" s="103"/>
      <c r="T973" s="103"/>
      <c r="U973" s="103"/>
      <c r="V973" s="103"/>
      <c r="W973" s="103"/>
      <c r="X973" s="103"/>
      <c r="Y973" s="103"/>
      <c r="Z973" s="103"/>
      <c r="AA973" s="103"/>
      <c r="AB973" s="103"/>
      <c r="AC973" s="103"/>
      <c r="AD973" s="103"/>
      <c r="AE973" s="2"/>
      <c r="AH973" s="522">
        <f t="shared" si="322"/>
        <v>0</v>
      </c>
      <c r="AI973" s="522"/>
      <c r="AJ973" s="522">
        <f t="shared" si="323"/>
        <v>0</v>
      </c>
      <c r="AK973" s="522"/>
      <c r="AL973" s="524">
        <f t="shared" si="324"/>
        <v>0</v>
      </c>
      <c r="AM973" s="526"/>
      <c r="AN973" s="522">
        <f t="shared" si="325"/>
        <v>0</v>
      </c>
      <c r="AO973" s="522"/>
      <c r="AP973" s="711"/>
      <c r="AQ973" s="522">
        <f t="shared" si="326"/>
        <v>0</v>
      </c>
      <c r="AR973" s="522"/>
      <c r="AS973" s="522">
        <f t="shared" si="327"/>
        <v>0</v>
      </c>
      <c r="AT973" s="522"/>
      <c r="AU973" s="524">
        <f t="shared" si="328"/>
        <v>0</v>
      </c>
      <c r="AV973" s="526"/>
      <c r="AW973" s="522">
        <f t="shared" si="329"/>
        <v>0</v>
      </c>
      <c r="AX973" s="522"/>
    </row>
    <row r="974" spans="1:50" ht="15" customHeight="1">
      <c r="A974" s="18"/>
      <c r="B974" s="51"/>
      <c r="C974" s="48" t="s">
        <v>5379</v>
      </c>
      <c r="D974" s="580" t="str">
        <f>IF($BD$836=1,"",IF(CNGE_2024_M3_Secc1!D624="","",CNGE_2024_M3_Secc1!D624))</f>
        <v/>
      </c>
      <c r="E974" s="580"/>
      <c r="F974" s="580"/>
      <c r="G974" s="580"/>
      <c r="H974" s="580"/>
      <c r="I974" s="580"/>
      <c r="J974" s="580"/>
      <c r="K974" s="580"/>
      <c r="L974" s="580"/>
      <c r="M974" s="103"/>
      <c r="N974" s="103"/>
      <c r="O974" s="103"/>
      <c r="P974" s="103"/>
      <c r="Q974" s="103"/>
      <c r="R974" s="103"/>
      <c r="S974" s="103"/>
      <c r="T974" s="103"/>
      <c r="U974" s="103"/>
      <c r="V974" s="103"/>
      <c r="W974" s="103"/>
      <c r="X974" s="103"/>
      <c r="Y974" s="103"/>
      <c r="Z974" s="103"/>
      <c r="AA974" s="103"/>
      <c r="AB974" s="103"/>
      <c r="AC974" s="103"/>
      <c r="AD974" s="103"/>
      <c r="AE974" s="2"/>
      <c r="AH974" s="522">
        <f t="shared" si="322"/>
        <v>0</v>
      </c>
      <c r="AI974" s="522"/>
      <c r="AJ974" s="522">
        <f t="shared" si="323"/>
        <v>0</v>
      </c>
      <c r="AK974" s="522"/>
      <c r="AL974" s="524">
        <f t="shared" si="324"/>
        <v>0</v>
      </c>
      <c r="AM974" s="526"/>
      <c r="AN974" s="522">
        <f t="shared" si="325"/>
        <v>0</v>
      </c>
      <c r="AO974" s="522"/>
      <c r="AP974" s="711"/>
      <c r="AQ974" s="522">
        <f t="shared" si="326"/>
        <v>0</v>
      </c>
      <c r="AR974" s="522"/>
      <c r="AS974" s="522">
        <f t="shared" si="327"/>
        <v>0</v>
      </c>
      <c r="AT974" s="522"/>
      <c r="AU974" s="524">
        <f t="shared" si="328"/>
        <v>0</v>
      </c>
      <c r="AV974" s="526"/>
      <c r="AW974" s="522">
        <f t="shared" si="329"/>
        <v>0</v>
      </c>
      <c r="AX974" s="522"/>
    </row>
    <row r="975" spans="1:50" ht="15" customHeight="1">
      <c r="A975" s="18"/>
      <c r="B975" s="51"/>
      <c r="C975" s="48" t="s">
        <v>5380</v>
      </c>
      <c r="D975" s="580" t="str">
        <f>IF($BD$836=1,"",IF(CNGE_2024_M3_Secc1!D625="","",CNGE_2024_M3_Secc1!D625))</f>
        <v/>
      </c>
      <c r="E975" s="580"/>
      <c r="F975" s="580"/>
      <c r="G975" s="580"/>
      <c r="H975" s="580"/>
      <c r="I975" s="580"/>
      <c r="J975" s="580"/>
      <c r="K975" s="580"/>
      <c r="L975" s="580"/>
      <c r="M975" s="103"/>
      <c r="N975" s="103"/>
      <c r="O975" s="103"/>
      <c r="P975" s="103"/>
      <c r="Q975" s="103"/>
      <c r="R975" s="103"/>
      <c r="S975" s="103"/>
      <c r="T975" s="103"/>
      <c r="U975" s="103"/>
      <c r="V975" s="103"/>
      <c r="W975" s="103"/>
      <c r="X975" s="103"/>
      <c r="Y975" s="103"/>
      <c r="Z975" s="103"/>
      <c r="AA975" s="103"/>
      <c r="AB975" s="103"/>
      <c r="AC975" s="103"/>
      <c r="AD975" s="103"/>
      <c r="AE975" s="2"/>
      <c r="AH975" s="522">
        <f t="shared" si="322"/>
        <v>0</v>
      </c>
      <c r="AI975" s="522"/>
      <c r="AJ975" s="522">
        <f t="shared" si="323"/>
        <v>0</v>
      </c>
      <c r="AK975" s="522"/>
      <c r="AL975" s="524">
        <f t="shared" si="324"/>
        <v>0</v>
      </c>
      <c r="AM975" s="526"/>
      <c r="AN975" s="522">
        <f t="shared" si="325"/>
        <v>0</v>
      </c>
      <c r="AO975" s="522"/>
      <c r="AP975" s="711"/>
      <c r="AQ975" s="522">
        <f t="shared" si="326"/>
        <v>0</v>
      </c>
      <c r="AR975" s="522"/>
      <c r="AS975" s="522">
        <f t="shared" si="327"/>
        <v>0</v>
      </c>
      <c r="AT975" s="522"/>
      <c r="AU975" s="524">
        <f t="shared" si="328"/>
        <v>0</v>
      </c>
      <c r="AV975" s="526"/>
      <c r="AW975" s="522">
        <f t="shared" si="329"/>
        <v>0</v>
      </c>
      <c r="AX975" s="522"/>
    </row>
    <row r="976" spans="1:50" ht="15" customHeight="1">
      <c r="A976" s="18"/>
      <c r="B976" s="51"/>
      <c r="C976" s="48" t="s">
        <v>5381</v>
      </c>
      <c r="D976" s="580" t="str">
        <f>IF($BD$836=1,"",IF(CNGE_2024_M3_Secc1!D626="","",CNGE_2024_M3_Secc1!D626))</f>
        <v/>
      </c>
      <c r="E976" s="580"/>
      <c r="F976" s="580"/>
      <c r="G976" s="580"/>
      <c r="H976" s="580"/>
      <c r="I976" s="580"/>
      <c r="J976" s="580"/>
      <c r="K976" s="580"/>
      <c r="L976" s="580"/>
      <c r="M976" s="103"/>
      <c r="N976" s="103"/>
      <c r="O976" s="103"/>
      <c r="P976" s="103"/>
      <c r="Q976" s="103"/>
      <c r="R976" s="103"/>
      <c r="S976" s="103"/>
      <c r="T976" s="103"/>
      <c r="U976" s="103"/>
      <c r="V976" s="103"/>
      <c r="W976" s="103"/>
      <c r="X976" s="103"/>
      <c r="Y976" s="103"/>
      <c r="Z976" s="103"/>
      <c r="AA976" s="103"/>
      <c r="AB976" s="103"/>
      <c r="AC976" s="103"/>
      <c r="AD976" s="103"/>
      <c r="AE976" s="2"/>
      <c r="AH976" s="522">
        <f t="shared" si="322"/>
        <v>0</v>
      </c>
      <c r="AI976" s="522"/>
      <c r="AJ976" s="522">
        <f t="shared" si="323"/>
        <v>0</v>
      </c>
      <c r="AK976" s="522"/>
      <c r="AL976" s="524">
        <f t="shared" si="324"/>
        <v>0</v>
      </c>
      <c r="AM976" s="526"/>
      <c r="AN976" s="522">
        <f t="shared" si="325"/>
        <v>0</v>
      </c>
      <c r="AO976" s="522"/>
      <c r="AP976" s="711"/>
      <c r="AQ976" s="522">
        <f t="shared" si="326"/>
        <v>0</v>
      </c>
      <c r="AR976" s="522"/>
      <c r="AS976" s="522">
        <f t="shared" si="327"/>
        <v>0</v>
      </c>
      <c r="AT976" s="522"/>
      <c r="AU976" s="524">
        <f t="shared" si="328"/>
        <v>0</v>
      </c>
      <c r="AV976" s="526"/>
      <c r="AW976" s="522">
        <f t="shared" si="329"/>
        <v>0</v>
      </c>
      <c r="AX976" s="522"/>
    </row>
    <row r="977" spans="1:50" ht="15" customHeight="1">
      <c r="A977" s="18"/>
      <c r="B977" s="51"/>
      <c r="C977" s="48" t="s">
        <v>5382</v>
      </c>
      <c r="D977" s="580" t="str">
        <f>IF($BD$836=1,"",IF(CNGE_2024_M3_Secc1!D627="","",CNGE_2024_M3_Secc1!D627))</f>
        <v/>
      </c>
      <c r="E977" s="580"/>
      <c r="F977" s="580"/>
      <c r="G977" s="580"/>
      <c r="H977" s="580"/>
      <c r="I977" s="580"/>
      <c r="J977" s="580"/>
      <c r="K977" s="580"/>
      <c r="L977" s="580"/>
      <c r="M977" s="103"/>
      <c r="N977" s="103"/>
      <c r="O977" s="103"/>
      <c r="P977" s="103"/>
      <c r="Q977" s="103"/>
      <c r="R977" s="103"/>
      <c r="S977" s="103"/>
      <c r="T977" s="103"/>
      <c r="U977" s="103"/>
      <c r="V977" s="103"/>
      <c r="W977" s="103"/>
      <c r="X977" s="103"/>
      <c r="Y977" s="103"/>
      <c r="Z977" s="103"/>
      <c r="AA977" s="103"/>
      <c r="AB977" s="103"/>
      <c r="AC977" s="103"/>
      <c r="AD977" s="103"/>
      <c r="AE977" s="2"/>
      <c r="AH977" s="522">
        <f t="shared" si="322"/>
        <v>0</v>
      </c>
      <c r="AI977" s="522"/>
      <c r="AJ977" s="522">
        <f t="shared" si="323"/>
        <v>0</v>
      </c>
      <c r="AK977" s="522"/>
      <c r="AL977" s="524">
        <f t="shared" si="324"/>
        <v>0</v>
      </c>
      <c r="AM977" s="526"/>
      <c r="AN977" s="522">
        <f t="shared" si="325"/>
        <v>0</v>
      </c>
      <c r="AO977" s="522"/>
      <c r="AP977" s="711"/>
      <c r="AQ977" s="522">
        <f t="shared" si="326"/>
        <v>0</v>
      </c>
      <c r="AR977" s="522"/>
      <c r="AS977" s="522">
        <f t="shared" si="327"/>
        <v>0</v>
      </c>
      <c r="AT977" s="522"/>
      <c r="AU977" s="524">
        <f t="shared" si="328"/>
        <v>0</v>
      </c>
      <c r="AV977" s="526"/>
      <c r="AW977" s="522">
        <f t="shared" si="329"/>
        <v>0</v>
      </c>
      <c r="AX977" s="522"/>
    </row>
    <row r="978" spans="1:50" ht="15" customHeight="1">
      <c r="A978" s="18"/>
      <c r="B978" s="51"/>
      <c r="C978" s="48" t="s">
        <v>5383</v>
      </c>
      <c r="D978" s="580" t="str">
        <f>IF($BD$836=1,"",IF(CNGE_2024_M3_Secc1!D628="","",CNGE_2024_M3_Secc1!D628))</f>
        <v/>
      </c>
      <c r="E978" s="580"/>
      <c r="F978" s="580"/>
      <c r="G978" s="580"/>
      <c r="H978" s="580"/>
      <c r="I978" s="580"/>
      <c r="J978" s="580"/>
      <c r="K978" s="580"/>
      <c r="L978" s="580"/>
      <c r="M978" s="103"/>
      <c r="N978" s="103"/>
      <c r="O978" s="103"/>
      <c r="P978" s="103"/>
      <c r="Q978" s="103"/>
      <c r="R978" s="103"/>
      <c r="S978" s="103"/>
      <c r="T978" s="103"/>
      <c r="U978" s="103"/>
      <c r="V978" s="103"/>
      <c r="W978" s="103"/>
      <c r="X978" s="103"/>
      <c r="Y978" s="103"/>
      <c r="Z978" s="103"/>
      <c r="AA978" s="103"/>
      <c r="AB978" s="103"/>
      <c r="AC978" s="103"/>
      <c r="AD978" s="103"/>
      <c r="AE978" s="2"/>
      <c r="AH978" s="522">
        <f t="shared" si="322"/>
        <v>0</v>
      </c>
      <c r="AI978" s="522"/>
      <c r="AJ978" s="522">
        <f t="shared" si="323"/>
        <v>0</v>
      </c>
      <c r="AK978" s="522"/>
      <c r="AL978" s="524">
        <f t="shared" si="324"/>
        <v>0</v>
      </c>
      <c r="AM978" s="526"/>
      <c r="AN978" s="522">
        <f t="shared" si="325"/>
        <v>0</v>
      </c>
      <c r="AO978" s="522"/>
      <c r="AP978" s="711"/>
      <c r="AQ978" s="522">
        <f t="shared" si="326"/>
        <v>0</v>
      </c>
      <c r="AR978" s="522"/>
      <c r="AS978" s="522">
        <f t="shared" si="327"/>
        <v>0</v>
      </c>
      <c r="AT978" s="522"/>
      <c r="AU978" s="524">
        <f t="shared" si="328"/>
        <v>0</v>
      </c>
      <c r="AV978" s="526"/>
      <c r="AW978" s="522">
        <f t="shared" si="329"/>
        <v>0</v>
      </c>
      <c r="AX978" s="522"/>
    </row>
    <row r="979" spans="1:50" ht="15" customHeight="1">
      <c r="A979" s="18"/>
      <c r="B979" s="51"/>
      <c r="C979" s="48" t="s">
        <v>5384</v>
      </c>
      <c r="D979" s="580" t="str">
        <f>IF($BD$836=1,"",IF(CNGE_2024_M3_Secc1!D629="","",CNGE_2024_M3_Secc1!D629))</f>
        <v/>
      </c>
      <c r="E979" s="580"/>
      <c r="F979" s="580"/>
      <c r="G979" s="580"/>
      <c r="H979" s="580"/>
      <c r="I979" s="580"/>
      <c r="J979" s="580"/>
      <c r="K979" s="580"/>
      <c r="L979" s="580"/>
      <c r="M979" s="103"/>
      <c r="N979" s="103"/>
      <c r="O979" s="103"/>
      <c r="P979" s="103"/>
      <c r="Q979" s="103"/>
      <c r="R979" s="103"/>
      <c r="S979" s="103"/>
      <c r="T979" s="103"/>
      <c r="U979" s="103"/>
      <c r="V979" s="103"/>
      <c r="W979" s="103"/>
      <c r="X979" s="103"/>
      <c r="Y979" s="103"/>
      <c r="Z979" s="103"/>
      <c r="AA979" s="103"/>
      <c r="AB979" s="103"/>
      <c r="AC979" s="103"/>
      <c r="AD979" s="103"/>
      <c r="AE979" s="2"/>
      <c r="AH979" s="522">
        <f t="shared" si="322"/>
        <v>0</v>
      </c>
      <c r="AI979" s="522"/>
      <c r="AJ979" s="522">
        <f t="shared" si="323"/>
        <v>0</v>
      </c>
      <c r="AK979" s="522"/>
      <c r="AL979" s="524">
        <f t="shared" si="324"/>
        <v>0</v>
      </c>
      <c r="AM979" s="526"/>
      <c r="AN979" s="522">
        <f t="shared" si="325"/>
        <v>0</v>
      </c>
      <c r="AO979" s="522"/>
      <c r="AP979" s="711"/>
      <c r="AQ979" s="522">
        <f t="shared" si="326"/>
        <v>0</v>
      </c>
      <c r="AR979" s="522"/>
      <c r="AS979" s="522">
        <f t="shared" si="327"/>
        <v>0</v>
      </c>
      <c r="AT979" s="522"/>
      <c r="AU979" s="524">
        <f t="shared" si="328"/>
        <v>0</v>
      </c>
      <c r="AV979" s="526"/>
      <c r="AW979" s="522">
        <f t="shared" si="329"/>
        <v>0</v>
      </c>
      <c r="AX979" s="522"/>
    </row>
    <row r="980" spans="1:50" ht="15" customHeight="1">
      <c r="A980" s="18"/>
      <c r="B980" s="51"/>
      <c r="C980" s="48" t="s">
        <v>5385</v>
      </c>
      <c r="D980" s="580" t="str">
        <f>IF($BD$836=1,"",IF(CNGE_2024_M3_Secc1!D630="","",CNGE_2024_M3_Secc1!D630))</f>
        <v/>
      </c>
      <c r="E980" s="580"/>
      <c r="F980" s="580"/>
      <c r="G980" s="580"/>
      <c r="H980" s="580"/>
      <c r="I980" s="580"/>
      <c r="J980" s="580"/>
      <c r="K980" s="580"/>
      <c r="L980" s="580"/>
      <c r="M980" s="103"/>
      <c r="N980" s="103"/>
      <c r="O980" s="103"/>
      <c r="P980" s="103"/>
      <c r="Q980" s="103"/>
      <c r="R980" s="103"/>
      <c r="S980" s="103"/>
      <c r="T980" s="103"/>
      <c r="U980" s="103"/>
      <c r="V980" s="103"/>
      <c r="W980" s="103"/>
      <c r="X980" s="103"/>
      <c r="Y980" s="103"/>
      <c r="Z980" s="103"/>
      <c r="AA980" s="103"/>
      <c r="AB980" s="103"/>
      <c r="AC980" s="103"/>
      <c r="AD980" s="103"/>
      <c r="AE980" s="2"/>
      <c r="AH980" s="522">
        <f t="shared" si="322"/>
        <v>0</v>
      </c>
      <c r="AI980" s="522"/>
      <c r="AJ980" s="522">
        <f t="shared" si="323"/>
        <v>0</v>
      </c>
      <c r="AK980" s="522"/>
      <c r="AL980" s="524">
        <f t="shared" si="324"/>
        <v>0</v>
      </c>
      <c r="AM980" s="526"/>
      <c r="AN980" s="522">
        <f t="shared" si="325"/>
        <v>0</v>
      </c>
      <c r="AO980" s="522"/>
      <c r="AP980" s="711"/>
      <c r="AQ980" s="522">
        <f t="shared" si="326"/>
        <v>0</v>
      </c>
      <c r="AR980" s="522"/>
      <c r="AS980" s="522">
        <f t="shared" si="327"/>
        <v>0</v>
      </c>
      <c r="AT980" s="522"/>
      <c r="AU980" s="524">
        <f t="shared" si="328"/>
        <v>0</v>
      </c>
      <c r="AV980" s="526"/>
      <c r="AW980" s="522">
        <f t="shared" si="329"/>
        <v>0</v>
      </c>
      <c r="AX980" s="522"/>
    </row>
    <row r="981" spans="1:50" ht="15" customHeight="1">
      <c r="A981" s="18"/>
      <c r="B981" s="51"/>
      <c r="C981" s="48" t="s">
        <v>5386</v>
      </c>
      <c r="D981" s="580" t="str">
        <f>IF($BD$836=1,"",IF(CNGE_2024_M3_Secc1!D631="","",CNGE_2024_M3_Secc1!D631))</f>
        <v/>
      </c>
      <c r="E981" s="580"/>
      <c r="F981" s="580"/>
      <c r="G981" s="580"/>
      <c r="H981" s="580"/>
      <c r="I981" s="580"/>
      <c r="J981" s="580"/>
      <c r="K981" s="580"/>
      <c r="L981" s="580"/>
      <c r="M981" s="103"/>
      <c r="N981" s="103"/>
      <c r="O981" s="103"/>
      <c r="P981" s="103"/>
      <c r="Q981" s="103"/>
      <c r="R981" s="103"/>
      <c r="S981" s="103"/>
      <c r="T981" s="103"/>
      <c r="U981" s="103"/>
      <c r="V981" s="103"/>
      <c r="W981" s="103"/>
      <c r="X981" s="103"/>
      <c r="Y981" s="103"/>
      <c r="Z981" s="103"/>
      <c r="AA981" s="103"/>
      <c r="AB981" s="103"/>
      <c r="AC981" s="103"/>
      <c r="AD981" s="103"/>
      <c r="AE981" s="2"/>
      <c r="AH981" s="522">
        <f t="shared" si="322"/>
        <v>0</v>
      </c>
      <c r="AI981" s="522"/>
      <c r="AJ981" s="522">
        <f t="shared" si="323"/>
        <v>0</v>
      </c>
      <c r="AK981" s="522"/>
      <c r="AL981" s="524">
        <f t="shared" si="324"/>
        <v>0</v>
      </c>
      <c r="AM981" s="526"/>
      <c r="AN981" s="522">
        <f t="shared" si="325"/>
        <v>0</v>
      </c>
      <c r="AO981" s="522"/>
      <c r="AP981" s="711"/>
      <c r="AQ981" s="522">
        <f t="shared" si="326"/>
        <v>0</v>
      </c>
      <c r="AR981" s="522"/>
      <c r="AS981" s="522">
        <f t="shared" si="327"/>
        <v>0</v>
      </c>
      <c r="AT981" s="522"/>
      <c r="AU981" s="524">
        <f t="shared" si="328"/>
        <v>0</v>
      </c>
      <c r="AV981" s="526"/>
      <c r="AW981" s="522">
        <f t="shared" si="329"/>
        <v>0</v>
      </c>
      <c r="AX981" s="522"/>
    </row>
    <row r="982" spans="1:50" ht="15" customHeight="1">
      <c r="A982" s="18"/>
      <c r="B982" s="51"/>
      <c r="C982" s="48" t="s">
        <v>5387</v>
      </c>
      <c r="D982" s="580" t="str">
        <f>IF($BD$836=1,"",IF(CNGE_2024_M3_Secc1!D632="","",CNGE_2024_M3_Secc1!D632))</f>
        <v/>
      </c>
      <c r="E982" s="580"/>
      <c r="F982" s="580"/>
      <c r="G982" s="580"/>
      <c r="H982" s="580"/>
      <c r="I982" s="580"/>
      <c r="J982" s="580"/>
      <c r="K982" s="580"/>
      <c r="L982" s="580"/>
      <c r="M982" s="103"/>
      <c r="N982" s="103"/>
      <c r="O982" s="103"/>
      <c r="P982" s="103"/>
      <c r="Q982" s="103"/>
      <c r="R982" s="103"/>
      <c r="S982" s="103"/>
      <c r="T982" s="103"/>
      <c r="U982" s="103"/>
      <c r="V982" s="103"/>
      <c r="W982" s="103"/>
      <c r="X982" s="103"/>
      <c r="Y982" s="103"/>
      <c r="Z982" s="103"/>
      <c r="AA982" s="103"/>
      <c r="AB982" s="103"/>
      <c r="AC982" s="103"/>
      <c r="AD982" s="103"/>
      <c r="AE982" s="2"/>
      <c r="AH982" s="522">
        <f t="shared" si="322"/>
        <v>0</v>
      </c>
      <c r="AI982" s="522"/>
      <c r="AJ982" s="522">
        <f t="shared" si="323"/>
        <v>0</v>
      </c>
      <c r="AK982" s="522"/>
      <c r="AL982" s="524">
        <f t="shared" si="324"/>
        <v>0</v>
      </c>
      <c r="AM982" s="526"/>
      <c r="AN982" s="522">
        <f t="shared" si="325"/>
        <v>0</v>
      </c>
      <c r="AO982" s="522"/>
      <c r="AP982" s="711"/>
      <c r="AQ982" s="522">
        <f t="shared" si="326"/>
        <v>0</v>
      </c>
      <c r="AR982" s="522"/>
      <c r="AS982" s="522">
        <f t="shared" si="327"/>
        <v>0</v>
      </c>
      <c r="AT982" s="522"/>
      <c r="AU982" s="524">
        <f t="shared" si="328"/>
        <v>0</v>
      </c>
      <c r="AV982" s="526"/>
      <c r="AW982" s="522">
        <f t="shared" si="329"/>
        <v>0</v>
      </c>
      <c r="AX982" s="522"/>
    </row>
    <row r="983" spans="1:50" ht="15" customHeight="1">
      <c r="A983" s="18"/>
      <c r="B983" s="51"/>
      <c r="C983" s="48" t="s">
        <v>5388</v>
      </c>
      <c r="D983" s="580" t="str">
        <f>IF($BD$836=1,"",IF(CNGE_2024_M3_Secc1!D633="","",CNGE_2024_M3_Secc1!D633))</f>
        <v/>
      </c>
      <c r="E983" s="580"/>
      <c r="F983" s="580"/>
      <c r="G983" s="580"/>
      <c r="H983" s="580"/>
      <c r="I983" s="580"/>
      <c r="J983" s="580"/>
      <c r="K983" s="580"/>
      <c r="L983" s="580"/>
      <c r="M983" s="103"/>
      <c r="N983" s="103"/>
      <c r="O983" s="103"/>
      <c r="P983" s="103"/>
      <c r="Q983" s="103"/>
      <c r="R983" s="103"/>
      <c r="S983" s="103"/>
      <c r="T983" s="103"/>
      <c r="U983" s="103"/>
      <c r="V983" s="103"/>
      <c r="W983" s="103"/>
      <c r="X983" s="103"/>
      <c r="Y983" s="103"/>
      <c r="Z983" s="103"/>
      <c r="AA983" s="103"/>
      <c r="AB983" s="103"/>
      <c r="AC983" s="103"/>
      <c r="AD983" s="103"/>
      <c r="AE983" s="2"/>
      <c r="AH983" s="522">
        <f t="shared" si="322"/>
        <v>0</v>
      </c>
      <c r="AI983" s="522"/>
      <c r="AJ983" s="522">
        <f t="shared" si="323"/>
        <v>0</v>
      </c>
      <c r="AK983" s="522"/>
      <c r="AL983" s="524">
        <f t="shared" si="324"/>
        <v>0</v>
      </c>
      <c r="AM983" s="526"/>
      <c r="AN983" s="522">
        <f t="shared" si="325"/>
        <v>0</v>
      </c>
      <c r="AO983" s="522"/>
      <c r="AP983" s="711"/>
      <c r="AQ983" s="522">
        <f t="shared" si="326"/>
        <v>0</v>
      </c>
      <c r="AR983" s="522"/>
      <c r="AS983" s="522">
        <f t="shared" si="327"/>
        <v>0</v>
      </c>
      <c r="AT983" s="522"/>
      <c r="AU983" s="524">
        <f t="shared" si="328"/>
        <v>0</v>
      </c>
      <c r="AV983" s="526"/>
      <c r="AW983" s="522">
        <f t="shared" si="329"/>
        <v>0</v>
      </c>
      <c r="AX983" s="522"/>
    </row>
    <row r="984" spans="1:50" ht="15" customHeight="1">
      <c r="A984" s="18"/>
      <c r="B984" s="51"/>
      <c r="C984" s="48" t="s">
        <v>5389</v>
      </c>
      <c r="D984" s="580" t="str">
        <f>IF($BD$836=1,"",IF(CNGE_2024_M3_Secc1!D634="","",CNGE_2024_M3_Secc1!D634))</f>
        <v/>
      </c>
      <c r="E984" s="580"/>
      <c r="F984" s="580"/>
      <c r="G984" s="580"/>
      <c r="H984" s="580"/>
      <c r="I984" s="580"/>
      <c r="J984" s="580"/>
      <c r="K984" s="580"/>
      <c r="L984" s="580"/>
      <c r="M984" s="103"/>
      <c r="N984" s="103"/>
      <c r="O984" s="103"/>
      <c r="P984" s="103"/>
      <c r="Q984" s="103"/>
      <c r="R984" s="103"/>
      <c r="S984" s="103"/>
      <c r="T984" s="103"/>
      <c r="U984" s="103"/>
      <c r="V984" s="103"/>
      <c r="W984" s="103"/>
      <c r="X984" s="103"/>
      <c r="Y984" s="103"/>
      <c r="Z984" s="103"/>
      <c r="AA984" s="103"/>
      <c r="AB984" s="103"/>
      <c r="AC984" s="103"/>
      <c r="AD984" s="103"/>
      <c r="AE984" s="2"/>
      <c r="AH984" s="522">
        <f t="shared" si="322"/>
        <v>0</v>
      </c>
      <c r="AI984" s="522"/>
      <c r="AJ984" s="522">
        <f t="shared" si="323"/>
        <v>0</v>
      </c>
      <c r="AK984" s="522"/>
      <c r="AL984" s="524">
        <f t="shared" si="324"/>
        <v>0</v>
      </c>
      <c r="AM984" s="526"/>
      <c r="AN984" s="522">
        <f t="shared" si="325"/>
        <v>0</v>
      </c>
      <c r="AO984" s="522"/>
      <c r="AP984" s="711"/>
      <c r="AQ984" s="522">
        <f t="shared" si="326"/>
        <v>0</v>
      </c>
      <c r="AR984" s="522"/>
      <c r="AS984" s="522">
        <f t="shared" si="327"/>
        <v>0</v>
      </c>
      <c r="AT984" s="522"/>
      <c r="AU984" s="524">
        <f t="shared" si="328"/>
        <v>0</v>
      </c>
      <c r="AV984" s="526"/>
      <c r="AW984" s="522">
        <f t="shared" si="329"/>
        <v>0</v>
      </c>
      <c r="AX984" s="522"/>
    </row>
    <row r="985" spans="1:50" ht="15" customHeight="1">
      <c r="A985" s="18"/>
      <c r="B985" s="51"/>
      <c r="C985" s="48" t="s">
        <v>5390</v>
      </c>
      <c r="D985" s="580" t="str">
        <f>IF($BD$836=1,"",IF(CNGE_2024_M3_Secc1!D635="","",CNGE_2024_M3_Secc1!D635))</f>
        <v/>
      </c>
      <c r="E985" s="580"/>
      <c r="F985" s="580"/>
      <c r="G985" s="580"/>
      <c r="H985" s="580"/>
      <c r="I985" s="580"/>
      <c r="J985" s="580"/>
      <c r="K985" s="580"/>
      <c r="L985" s="580"/>
      <c r="M985" s="103"/>
      <c r="N985" s="103"/>
      <c r="O985" s="103"/>
      <c r="P985" s="103"/>
      <c r="Q985" s="103"/>
      <c r="R985" s="103"/>
      <c r="S985" s="103"/>
      <c r="T985" s="103"/>
      <c r="U985" s="103"/>
      <c r="V985" s="103"/>
      <c r="W985" s="103"/>
      <c r="X985" s="103"/>
      <c r="Y985" s="103"/>
      <c r="Z985" s="103"/>
      <c r="AA985" s="103"/>
      <c r="AB985" s="103"/>
      <c r="AC985" s="103"/>
      <c r="AD985" s="103"/>
      <c r="AE985" s="2"/>
      <c r="AH985" s="522">
        <f t="shared" si="322"/>
        <v>0</v>
      </c>
      <c r="AI985" s="522"/>
      <c r="AJ985" s="522">
        <f t="shared" si="323"/>
        <v>0</v>
      </c>
      <c r="AK985" s="522"/>
      <c r="AL985" s="524">
        <f t="shared" si="324"/>
        <v>0</v>
      </c>
      <c r="AM985" s="526"/>
      <c r="AN985" s="522">
        <f t="shared" si="325"/>
        <v>0</v>
      </c>
      <c r="AO985" s="522"/>
      <c r="AP985" s="711"/>
      <c r="AQ985" s="522">
        <f t="shared" si="326"/>
        <v>0</v>
      </c>
      <c r="AR985" s="522"/>
      <c r="AS985" s="522">
        <f t="shared" si="327"/>
        <v>0</v>
      </c>
      <c r="AT985" s="522"/>
      <c r="AU985" s="524">
        <f t="shared" si="328"/>
        <v>0</v>
      </c>
      <c r="AV985" s="526"/>
      <c r="AW985" s="522">
        <f t="shared" si="329"/>
        <v>0</v>
      </c>
      <c r="AX985" s="522"/>
    </row>
    <row r="986" spans="1:50" ht="15" customHeight="1">
      <c r="A986" s="18"/>
      <c r="B986" s="51"/>
      <c r="C986" s="48" t="s">
        <v>5391</v>
      </c>
      <c r="D986" s="580" t="str">
        <f>IF($BD$836=1,"",IF(CNGE_2024_M3_Secc1!D636="","",CNGE_2024_M3_Secc1!D636))</f>
        <v/>
      </c>
      <c r="E986" s="580"/>
      <c r="F986" s="580"/>
      <c r="G986" s="580"/>
      <c r="H986" s="580"/>
      <c r="I986" s="580"/>
      <c r="J986" s="580"/>
      <c r="K986" s="580"/>
      <c r="L986" s="580"/>
      <c r="M986" s="103"/>
      <c r="N986" s="103"/>
      <c r="O986" s="103"/>
      <c r="P986" s="103"/>
      <c r="Q986" s="103"/>
      <c r="R986" s="103"/>
      <c r="S986" s="103"/>
      <c r="T986" s="103"/>
      <c r="U986" s="103"/>
      <c r="V986" s="103"/>
      <c r="W986" s="103"/>
      <c r="X986" s="103"/>
      <c r="Y986" s="103"/>
      <c r="Z986" s="103"/>
      <c r="AA986" s="103"/>
      <c r="AB986" s="103"/>
      <c r="AC986" s="103"/>
      <c r="AD986" s="103"/>
      <c r="AE986" s="2"/>
      <c r="AH986" s="522">
        <f t="shared" si="322"/>
        <v>0</v>
      </c>
      <c r="AI986" s="522"/>
      <c r="AJ986" s="522">
        <f t="shared" si="323"/>
        <v>0</v>
      </c>
      <c r="AK986" s="522"/>
      <c r="AL986" s="524">
        <f t="shared" si="324"/>
        <v>0</v>
      </c>
      <c r="AM986" s="526"/>
      <c r="AN986" s="522">
        <f t="shared" si="325"/>
        <v>0</v>
      </c>
      <c r="AO986" s="522"/>
      <c r="AP986" s="711"/>
      <c r="AQ986" s="522">
        <f t="shared" si="326"/>
        <v>0</v>
      </c>
      <c r="AR986" s="522"/>
      <c r="AS986" s="522">
        <f t="shared" si="327"/>
        <v>0</v>
      </c>
      <c r="AT986" s="522"/>
      <c r="AU986" s="524">
        <f t="shared" si="328"/>
        <v>0</v>
      </c>
      <c r="AV986" s="526"/>
      <c r="AW986" s="522">
        <f t="shared" si="329"/>
        <v>0</v>
      </c>
      <c r="AX986" s="522"/>
    </row>
    <row r="987" spans="1:50" ht="15" customHeight="1">
      <c r="A987" s="18"/>
      <c r="B987" s="51"/>
      <c r="C987" s="48" t="s">
        <v>5392</v>
      </c>
      <c r="D987" s="580" t="str">
        <f>IF($BD$836=1,"",IF(CNGE_2024_M3_Secc1!D637="","",CNGE_2024_M3_Secc1!D637))</f>
        <v/>
      </c>
      <c r="E987" s="580"/>
      <c r="F987" s="580"/>
      <c r="G987" s="580"/>
      <c r="H987" s="580"/>
      <c r="I987" s="580"/>
      <c r="J987" s="580"/>
      <c r="K987" s="580"/>
      <c r="L987" s="580"/>
      <c r="M987" s="103"/>
      <c r="N987" s="103"/>
      <c r="O987" s="103"/>
      <c r="P987" s="103"/>
      <c r="Q987" s="103"/>
      <c r="R987" s="103"/>
      <c r="S987" s="103"/>
      <c r="T987" s="103"/>
      <c r="U987" s="103"/>
      <c r="V987" s="103"/>
      <c r="W987" s="103"/>
      <c r="X987" s="103"/>
      <c r="Y987" s="103"/>
      <c r="Z987" s="103"/>
      <c r="AA987" s="103"/>
      <c r="AB987" s="103"/>
      <c r="AC987" s="103"/>
      <c r="AD987" s="103"/>
      <c r="AE987" s="2"/>
      <c r="AH987" s="522">
        <f t="shared" si="322"/>
        <v>0</v>
      </c>
      <c r="AI987" s="522"/>
      <c r="AJ987" s="522">
        <f t="shared" si="323"/>
        <v>0</v>
      </c>
      <c r="AK987" s="522"/>
      <c r="AL987" s="524">
        <f t="shared" si="324"/>
        <v>0</v>
      </c>
      <c r="AM987" s="526"/>
      <c r="AN987" s="522">
        <f t="shared" si="325"/>
        <v>0</v>
      </c>
      <c r="AO987" s="522"/>
      <c r="AP987" s="711"/>
      <c r="AQ987" s="522">
        <f t="shared" si="326"/>
        <v>0</v>
      </c>
      <c r="AR987" s="522"/>
      <c r="AS987" s="522">
        <f t="shared" si="327"/>
        <v>0</v>
      </c>
      <c r="AT987" s="522"/>
      <c r="AU987" s="524">
        <f t="shared" si="328"/>
        <v>0</v>
      </c>
      <c r="AV987" s="526"/>
      <c r="AW987" s="522">
        <f t="shared" si="329"/>
        <v>0</v>
      </c>
      <c r="AX987" s="522"/>
    </row>
    <row r="988" spans="1:50" ht="15" customHeight="1">
      <c r="A988" s="18"/>
      <c r="B988" s="51"/>
      <c r="C988" s="48" t="s">
        <v>5393</v>
      </c>
      <c r="D988" s="580" t="str">
        <f>IF($BD$836=1,"",IF(CNGE_2024_M3_Secc1!D638="","",CNGE_2024_M3_Secc1!D638))</f>
        <v/>
      </c>
      <c r="E988" s="580"/>
      <c r="F988" s="580"/>
      <c r="G988" s="580"/>
      <c r="H988" s="580"/>
      <c r="I988" s="580"/>
      <c r="J988" s="580"/>
      <c r="K988" s="580"/>
      <c r="L988" s="580"/>
      <c r="M988" s="103"/>
      <c r="N988" s="103"/>
      <c r="O988" s="103"/>
      <c r="P988" s="103"/>
      <c r="Q988" s="103"/>
      <c r="R988" s="103"/>
      <c r="S988" s="103"/>
      <c r="T988" s="103"/>
      <c r="U988" s="103"/>
      <c r="V988" s="103"/>
      <c r="W988" s="103"/>
      <c r="X988" s="103"/>
      <c r="Y988" s="103"/>
      <c r="Z988" s="103"/>
      <c r="AA988" s="103"/>
      <c r="AB988" s="103"/>
      <c r="AC988" s="103"/>
      <c r="AD988" s="103"/>
      <c r="AE988" s="2"/>
      <c r="AH988" s="522">
        <f t="shared" si="322"/>
        <v>0</v>
      </c>
      <c r="AI988" s="522"/>
      <c r="AJ988" s="522">
        <f t="shared" si="323"/>
        <v>0</v>
      </c>
      <c r="AK988" s="522"/>
      <c r="AL988" s="524">
        <f t="shared" si="324"/>
        <v>0</v>
      </c>
      <c r="AM988" s="526"/>
      <c r="AN988" s="522">
        <f t="shared" si="325"/>
        <v>0</v>
      </c>
      <c r="AO988" s="522"/>
      <c r="AP988" s="711"/>
      <c r="AQ988" s="522">
        <f t="shared" si="326"/>
        <v>0</v>
      </c>
      <c r="AR988" s="522"/>
      <c r="AS988" s="522">
        <f t="shared" si="327"/>
        <v>0</v>
      </c>
      <c r="AT988" s="522"/>
      <c r="AU988" s="524">
        <f t="shared" si="328"/>
        <v>0</v>
      </c>
      <c r="AV988" s="526"/>
      <c r="AW988" s="522">
        <f t="shared" si="329"/>
        <v>0</v>
      </c>
      <c r="AX988" s="522"/>
    </row>
    <row r="989" spans="1:50" ht="15" customHeight="1">
      <c r="A989" s="18"/>
      <c r="B989" s="51"/>
      <c r="C989" s="48" t="s">
        <v>5394</v>
      </c>
      <c r="D989" s="580" t="str">
        <f>IF($BD$836=1,"",IF(CNGE_2024_M3_Secc1!D639="","",CNGE_2024_M3_Secc1!D639))</f>
        <v/>
      </c>
      <c r="E989" s="580"/>
      <c r="F989" s="580"/>
      <c r="G989" s="580"/>
      <c r="H989" s="580"/>
      <c r="I989" s="580"/>
      <c r="J989" s="580"/>
      <c r="K989" s="580"/>
      <c r="L989" s="580"/>
      <c r="M989" s="103"/>
      <c r="N989" s="103"/>
      <c r="O989" s="103"/>
      <c r="P989" s="103"/>
      <c r="Q989" s="103"/>
      <c r="R989" s="103"/>
      <c r="S989" s="103"/>
      <c r="T989" s="103"/>
      <c r="U989" s="103"/>
      <c r="V989" s="103"/>
      <c r="W989" s="103"/>
      <c r="X989" s="103"/>
      <c r="Y989" s="103"/>
      <c r="Z989" s="103"/>
      <c r="AA989" s="103"/>
      <c r="AB989" s="103"/>
      <c r="AC989" s="103"/>
      <c r="AD989" s="103"/>
      <c r="AE989" s="2"/>
      <c r="AH989" s="522">
        <f t="shared" si="322"/>
        <v>0</v>
      </c>
      <c r="AI989" s="522"/>
      <c r="AJ989" s="522">
        <f t="shared" si="323"/>
        <v>0</v>
      </c>
      <c r="AK989" s="522"/>
      <c r="AL989" s="524">
        <f t="shared" si="324"/>
        <v>0</v>
      </c>
      <c r="AM989" s="526"/>
      <c r="AN989" s="522">
        <f t="shared" si="325"/>
        <v>0</v>
      </c>
      <c r="AO989" s="522"/>
      <c r="AP989" s="711"/>
      <c r="AQ989" s="522">
        <f t="shared" si="326"/>
        <v>0</v>
      </c>
      <c r="AR989" s="522"/>
      <c r="AS989" s="522">
        <f t="shared" si="327"/>
        <v>0</v>
      </c>
      <c r="AT989" s="522"/>
      <c r="AU989" s="524">
        <f t="shared" si="328"/>
        <v>0</v>
      </c>
      <c r="AV989" s="526"/>
      <c r="AW989" s="522">
        <f t="shared" si="329"/>
        <v>0</v>
      </c>
      <c r="AX989" s="522"/>
    </row>
    <row r="990" spans="1:50" ht="15" customHeight="1">
      <c r="A990" s="18"/>
      <c r="B990" s="51"/>
      <c r="C990" s="48" t="s">
        <v>5395</v>
      </c>
      <c r="D990" s="580" t="str">
        <f>IF($BD$836=1,"",IF(CNGE_2024_M3_Secc1!D640="","",CNGE_2024_M3_Secc1!D640))</f>
        <v/>
      </c>
      <c r="E990" s="580"/>
      <c r="F990" s="580"/>
      <c r="G990" s="580"/>
      <c r="H990" s="580"/>
      <c r="I990" s="580"/>
      <c r="J990" s="580"/>
      <c r="K990" s="580"/>
      <c r="L990" s="580"/>
      <c r="M990" s="103"/>
      <c r="N990" s="103"/>
      <c r="O990" s="103"/>
      <c r="P990" s="103"/>
      <c r="Q990" s="103"/>
      <c r="R990" s="103"/>
      <c r="S990" s="103"/>
      <c r="T990" s="103"/>
      <c r="U990" s="103"/>
      <c r="V990" s="103"/>
      <c r="W990" s="103"/>
      <c r="X990" s="103"/>
      <c r="Y990" s="103"/>
      <c r="Z990" s="103"/>
      <c r="AA990" s="103"/>
      <c r="AB990" s="103"/>
      <c r="AC990" s="103"/>
      <c r="AD990" s="103"/>
      <c r="AE990" s="2"/>
      <c r="AH990" s="522">
        <f t="shared" si="322"/>
        <v>0</v>
      </c>
      <c r="AI990" s="522"/>
      <c r="AJ990" s="522">
        <f t="shared" si="323"/>
        <v>0</v>
      </c>
      <c r="AK990" s="522"/>
      <c r="AL990" s="524">
        <f t="shared" si="324"/>
        <v>0</v>
      </c>
      <c r="AM990" s="526"/>
      <c r="AN990" s="522">
        <f t="shared" si="325"/>
        <v>0</v>
      </c>
      <c r="AO990" s="522"/>
      <c r="AP990" s="711"/>
      <c r="AQ990" s="522">
        <f t="shared" si="326"/>
        <v>0</v>
      </c>
      <c r="AR990" s="522"/>
      <c r="AS990" s="522">
        <f t="shared" si="327"/>
        <v>0</v>
      </c>
      <c r="AT990" s="522"/>
      <c r="AU990" s="524">
        <f t="shared" si="328"/>
        <v>0</v>
      </c>
      <c r="AV990" s="526"/>
      <c r="AW990" s="522">
        <f t="shared" si="329"/>
        <v>0</v>
      </c>
      <c r="AX990" s="522"/>
    </row>
    <row r="991" spans="1:50" ht="15" customHeight="1">
      <c r="A991" s="18"/>
      <c r="B991" s="51"/>
      <c r="C991" s="48" t="s">
        <v>5396</v>
      </c>
      <c r="D991" s="580" t="str">
        <f>IF($BD$836=1,"",IF(CNGE_2024_M3_Secc1!D641="","",CNGE_2024_M3_Secc1!D641))</f>
        <v/>
      </c>
      <c r="E991" s="580"/>
      <c r="F991" s="580"/>
      <c r="G991" s="580"/>
      <c r="H991" s="580"/>
      <c r="I991" s="580"/>
      <c r="J991" s="580"/>
      <c r="K991" s="580"/>
      <c r="L991" s="580"/>
      <c r="M991" s="103"/>
      <c r="N991" s="103"/>
      <c r="O991" s="103"/>
      <c r="P991" s="103"/>
      <c r="Q991" s="103"/>
      <c r="R991" s="103"/>
      <c r="S991" s="103"/>
      <c r="T991" s="103"/>
      <c r="U991" s="103"/>
      <c r="V991" s="103"/>
      <c r="W991" s="103"/>
      <c r="X991" s="103"/>
      <c r="Y991" s="103"/>
      <c r="Z991" s="103"/>
      <c r="AA991" s="103"/>
      <c r="AB991" s="103"/>
      <c r="AC991" s="103"/>
      <c r="AD991" s="103"/>
      <c r="AE991" s="2"/>
      <c r="AH991" s="522">
        <f t="shared" si="322"/>
        <v>0</v>
      </c>
      <c r="AI991" s="522"/>
      <c r="AJ991" s="522">
        <f t="shared" si="323"/>
        <v>0</v>
      </c>
      <c r="AK991" s="522"/>
      <c r="AL991" s="524">
        <f t="shared" si="324"/>
        <v>0</v>
      </c>
      <c r="AM991" s="526"/>
      <c r="AN991" s="522">
        <f t="shared" si="325"/>
        <v>0</v>
      </c>
      <c r="AO991" s="522"/>
      <c r="AP991" s="711"/>
      <c r="AQ991" s="522">
        <f t="shared" si="326"/>
        <v>0</v>
      </c>
      <c r="AR991" s="522"/>
      <c r="AS991" s="522">
        <f t="shared" si="327"/>
        <v>0</v>
      </c>
      <c r="AT991" s="522"/>
      <c r="AU991" s="524">
        <f t="shared" si="328"/>
        <v>0</v>
      </c>
      <c r="AV991" s="526"/>
      <c r="AW991" s="522">
        <f t="shared" si="329"/>
        <v>0</v>
      </c>
      <c r="AX991" s="522"/>
    </row>
    <row r="992" spans="1:50" ht="15" customHeight="1">
      <c r="A992" s="18"/>
      <c r="B992" s="51"/>
      <c r="C992" s="48" t="s">
        <v>5397</v>
      </c>
      <c r="D992" s="580" t="str">
        <f>IF($BD$836=1,"",IF(CNGE_2024_M3_Secc1!D642="","",CNGE_2024_M3_Secc1!D642))</f>
        <v/>
      </c>
      <c r="E992" s="580"/>
      <c r="F992" s="580"/>
      <c r="G992" s="580"/>
      <c r="H992" s="580"/>
      <c r="I992" s="580"/>
      <c r="J992" s="580"/>
      <c r="K992" s="580"/>
      <c r="L992" s="580"/>
      <c r="M992" s="103"/>
      <c r="N992" s="103"/>
      <c r="O992" s="103"/>
      <c r="P992" s="103"/>
      <c r="Q992" s="103"/>
      <c r="R992" s="103"/>
      <c r="S992" s="103"/>
      <c r="T992" s="103"/>
      <c r="U992" s="103"/>
      <c r="V992" s="103"/>
      <c r="W992" s="103"/>
      <c r="X992" s="103"/>
      <c r="Y992" s="103"/>
      <c r="Z992" s="103"/>
      <c r="AA992" s="103"/>
      <c r="AB992" s="103"/>
      <c r="AC992" s="103"/>
      <c r="AD992" s="103"/>
      <c r="AE992" s="2"/>
      <c r="AH992" s="522">
        <f t="shared" ref="AH992:AH1007" si="330">IF(M992="",0,M992)</f>
        <v>0</v>
      </c>
      <c r="AI992" s="522"/>
      <c r="AJ992" s="522">
        <f t="shared" ref="AJ992:AJ1007" si="331">COUNTIF(N992:U992,"NS")</f>
        <v>0</v>
      </c>
      <c r="AK992" s="522"/>
      <c r="AL992" s="524">
        <f t="shared" ref="AL992:AL1007" si="332">IF(COUNTIF(N992:U992,"NA")=COUNTA($N$925:$O$926,$P$926:$U$926),"NA",SUM(N992:U992))</f>
        <v>0</v>
      </c>
      <c r="AM992" s="526"/>
      <c r="AN992" s="522">
        <f t="shared" ref="AN992:AN1007" si="333">IF($AH$806=$AJ$806,0,IF(OR(AND(AH992=0,AJ992&gt;0),AND(AH992="NS",AL992&gt;0),AND(AH992="NS",AJ992=0,AL992=0)),1,IF(OR(AND(AJ992&gt;=2,AL992&lt;AH992),AND(AH992="NS",AL992=0,AJ992&gt;0),AH992=AL992),0,1)))</f>
        <v>0</v>
      </c>
      <c r="AO992" s="522"/>
      <c r="AP992" s="711"/>
      <c r="AQ992" s="522">
        <f t="shared" ref="AQ992:AQ1007" si="334">IF(V992="",0,V992)</f>
        <v>0</v>
      </c>
      <c r="AR992" s="522"/>
      <c r="AS992" s="522">
        <f t="shared" ref="AS992:AS1007" si="335">COUNTIF(W992:AD992,"NS")</f>
        <v>0</v>
      </c>
      <c r="AT992" s="522"/>
      <c r="AU992" s="524">
        <f t="shared" ref="AU992:AU1007" si="336">IF(COUNTIF(W992:AD992,"NA")=COUNTA($W$925:$X$926,$Y$926:$AD$926),"NA",SUM(W992:AD992))</f>
        <v>0</v>
      </c>
      <c r="AV992" s="526"/>
      <c r="AW992" s="522">
        <f t="shared" ref="AW992:AW1007" si="337">IF($AH$806=$AJ$806,0,IF(OR(AND(AQ992=0,AS992&gt;0),AND(AQ992="NS",AU992&gt;0),AND(AQ992="NS",AS992=0,AU992=0)),1,IF(OR(AND(AS992&gt;=2,AU992&lt;AQ992),AND(AQ992="NS",AU992=0,AS992&gt;0),AQ992=AU992),0,1)))</f>
        <v>0</v>
      </c>
      <c r="AX992" s="522"/>
    </row>
    <row r="993" spans="1:50" ht="15" customHeight="1">
      <c r="A993" s="18"/>
      <c r="B993" s="51"/>
      <c r="C993" s="48" t="s">
        <v>5398</v>
      </c>
      <c r="D993" s="580" t="str">
        <f>IF($BD$836=1,"",IF(CNGE_2024_M3_Secc1!D643="","",CNGE_2024_M3_Secc1!D643))</f>
        <v/>
      </c>
      <c r="E993" s="580"/>
      <c r="F993" s="580"/>
      <c r="G993" s="580"/>
      <c r="H993" s="580"/>
      <c r="I993" s="580"/>
      <c r="J993" s="580"/>
      <c r="K993" s="580"/>
      <c r="L993" s="580"/>
      <c r="M993" s="103"/>
      <c r="N993" s="103"/>
      <c r="O993" s="103"/>
      <c r="P993" s="103"/>
      <c r="Q993" s="103"/>
      <c r="R993" s="103"/>
      <c r="S993" s="103"/>
      <c r="T993" s="103"/>
      <c r="U993" s="103"/>
      <c r="V993" s="103"/>
      <c r="W993" s="103"/>
      <c r="X993" s="103"/>
      <c r="Y993" s="103"/>
      <c r="Z993" s="103"/>
      <c r="AA993" s="103"/>
      <c r="AB993" s="103"/>
      <c r="AC993" s="103"/>
      <c r="AD993" s="103"/>
      <c r="AE993" s="2"/>
      <c r="AH993" s="522">
        <f t="shared" si="330"/>
        <v>0</v>
      </c>
      <c r="AI993" s="522"/>
      <c r="AJ993" s="522">
        <f t="shared" si="331"/>
        <v>0</v>
      </c>
      <c r="AK993" s="522"/>
      <c r="AL993" s="524">
        <f t="shared" si="332"/>
        <v>0</v>
      </c>
      <c r="AM993" s="526"/>
      <c r="AN993" s="522">
        <f t="shared" si="333"/>
        <v>0</v>
      </c>
      <c r="AO993" s="522"/>
      <c r="AP993" s="711"/>
      <c r="AQ993" s="522">
        <f t="shared" si="334"/>
        <v>0</v>
      </c>
      <c r="AR993" s="522"/>
      <c r="AS993" s="522">
        <f t="shared" si="335"/>
        <v>0</v>
      </c>
      <c r="AT993" s="522"/>
      <c r="AU993" s="524">
        <f t="shared" si="336"/>
        <v>0</v>
      </c>
      <c r="AV993" s="526"/>
      <c r="AW993" s="522">
        <f t="shared" si="337"/>
        <v>0</v>
      </c>
      <c r="AX993" s="522"/>
    </row>
    <row r="994" spans="1:50" ht="15" customHeight="1">
      <c r="A994" s="18"/>
      <c r="B994" s="51"/>
      <c r="C994" s="48" t="s">
        <v>5399</v>
      </c>
      <c r="D994" s="580" t="str">
        <f>IF($BD$836=1,"",IF(CNGE_2024_M3_Secc1!D644="","",CNGE_2024_M3_Secc1!D644))</f>
        <v/>
      </c>
      <c r="E994" s="580"/>
      <c r="F994" s="580"/>
      <c r="G994" s="580"/>
      <c r="H994" s="580"/>
      <c r="I994" s="580"/>
      <c r="J994" s="580"/>
      <c r="K994" s="580"/>
      <c r="L994" s="580"/>
      <c r="M994" s="103"/>
      <c r="N994" s="103"/>
      <c r="O994" s="103"/>
      <c r="P994" s="103"/>
      <c r="Q994" s="103"/>
      <c r="R994" s="103"/>
      <c r="S994" s="103"/>
      <c r="T994" s="103"/>
      <c r="U994" s="103"/>
      <c r="V994" s="103"/>
      <c r="W994" s="103"/>
      <c r="X994" s="103"/>
      <c r="Y994" s="103"/>
      <c r="Z994" s="103"/>
      <c r="AA994" s="103"/>
      <c r="AB994" s="103"/>
      <c r="AC994" s="103"/>
      <c r="AD994" s="103"/>
      <c r="AE994" s="2"/>
      <c r="AH994" s="522">
        <f t="shared" si="330"/>
        <v>0</v>
      </c>
      <c r="AI994" s="522"/>
      <c r="AJ994" s="522">
        <f t="shared" si="331"/>
        <v>0</v>
      </c>
      <c r="AK994" s="522"/>
      <c r="AL994" s="524">
        <f t="shared" si="332"/>
        <v>0</v>
      </c>
      <c r="AM994" s="526"/>
      <c r="AN994" s="522">
        <f t="shared" si="333"/>
        <v>0</v>
      </c>
      <c r="AO994" s="522"/>
      <c r="AP994" s="711"/>
      <c r="AQ994" s="522">
        <f t="shared" si="334"/>
        <v>0</v>
      </c>
      <c r="AR994" s="522"/>
      <c r="AS994" s="522">
        <f t="shared" si="335"/>
        <v>0</v>
      </c>
      <c r="AT994" s="522"/>
      <c r="AU994" s="524">
        <f t="shared" si="336"/>
        <v>0</v>
      </c>
      <c r="AV994" s="526"/>
      <c r="AW994" s="522">
        <f t="shared" si="337"/>
        <v>0</v>
      </c>
      <c r="AX994" s="522"/>
    </row>
    <row r="995" spans="1:50" ht="15" customHeight="1">
      <c r="A995" s="18"/>
      <c r="B995" s="51"/>
      <c r="C995" s="48" t="s">
        <v>5400</v>
      </c>
      <c r="D995" s="580" t="str">
        <f>IF($BD$836=1,"",IF(CNGE_2024_M3_Secc1!D645="","",CNGE_2024_M3_Secc1!D645))</f>
        <v/>
      </c>
      <c r="E995" s="580"/>
      <c r="F995" s="580"/>
      <c r="G995" s="580"/>
      <c r="H995" s="580"/>
      <c r="I995" s="580"/>
      <c r="J995" s="580"/>
      <c r="K995" s="580"/>
      <c r="L995" s="580"/>
      <c r="M995" s="103"/>
      <c r="N995" s="103"/>
      <c r="O995" s="103"/>
      <c r="P995" s="103"/>
      <c r="Q995" s="103"/>
      <c r="R995" s="103"/>
      <c r="S995" s="103"/>
      <c r="T995" s="103"/>
      <c r="U995" s="103"/>
      <c r="V995" s="103"/>
      <c r="W995" s="103"/>
      <c r="X995" s="103"/>
      <c r="Y995" s="103"/>
      <c r="Z995" s="103"/>
      <c r="AA995" s="103"/>
      <c r="AB995" s="103"/>
      <c r="AC995" s="103"/>
      <c r="AD995" s="103"/>
      <c r="AE995" s="2"/>
      <c r="AH995" s="522">
        <f t="shared" si="330"/>
        <v>0</v>
      </c>
      <c r="AI995" s="522"/>
      <c r="AJ995" s="522">
        <f t="shared" si="331"/>
        <v>0</v>
      </c>
      <c r="AK995" s="522"/>
      <c r="AL995" s="524">
        <f t="shared" si="332"/>
        <v>0</v>
      </c>
      <c r="AM995" s="526"/>
      <c r="AN995" s="522">
        <f t="shared" si="333"/>
        <v>0</v>
      </c>
      <c r="AO995" s="522"/>
      <c r="AP995" s="711"/>
      <c r="AQ995" s="522">
        <f t="shared" si="334"/>
        <v>0</v>
      </c>
      <c r="AR995" s="522"/>
      <c r="AS995" s="522">
        <f t="shared" si="335"/>
        <v>0</v>
      </c>
      <c r="AT995" s="522"/>
      <c r="AU995" s="524">
        <f t="shared" si="336"/>
        <v>0</v>
      </c>
      <c r="AV995" s="526"/>
      <c r="AW995" s="522">
        <f t="shared" si="337"/>
        <v>0</v>
      </c>
      <c r="AX995" s="522"/>
    </row>
    <row r="996" spans="1:50" ht="15" customHeight="1">
      <c r="A996" s="18"/>
      <c r="B996" s="51"/>
      <c r="C996" s="48" t="s">
        <v>5401</v>
      </c>
      <c r="D996" s="580" t="str">
        <f>IF($BD$836=1,"",IF(CNGE_2024_M3_Secc1!D646="","",CNGE_2024_M3_Secc1!D646))</f>
        <v/>
      </c>
      <c r="E996" s="580"/>
      <c r="F996" s="580"/>
      <c r="G996" s="580"/>
      <c r="H996" s="580"/>
      <c r="I996" s="580"/>
      <c r="J996" s="580"/>
      <c r="K996" s="580"/>
      <c r="L996" s="580"/>
      <c r="M996" s="103"/>
      <c r="N996" s="103"/>
      <c r="O996" s="103"/>
      <c r="P996" s="103"/>
      <c r="Q996" s="103"/>
      <c r="R996" s="103"/>
      <c r="S996" s="103"/>
      <c r="T996" s="103"/>
      <c r="U996" s="103"/>
      <c r="V996" s="103"/>
      <c r="W996" s="103"/>
      <c r="X996" s="103"/>
      <c r="Y996" s="103"/>
      <c r="Z996" s="103"/>
      <c r="AA996" s="103"/>
      <c r="AB996" s="103"/>
      <c r="AC996" s="103"/>
      <c r="AD996" s="103"/>
      <c r="AE996" s="2"/>
      <c r="AH996" s="522">
        <f t="shared" si="330"/>
        <v>0</v>
      </c>
      <c r="AI996" s="522"/>
      <c r="AJ996" s="522">
        <f t="shared" si="331"/>
        <v>0</v>
      </c>
      <c r="AK996" s="522"/>
      <c r="AL996" s="524">
        <f t="shared" si="332"/>
        <v>0</v>
      </c>
      <c r="AM996" s="526"/>
      <c r="AN996" s="522">
        <f t="shared" si="333"/>
        <v>0</v>
      </c>
      <c r="AO996" s="522"/>
      <c r="AP996" s="711"/>
      <c r="AQ996" s="522">
        <f t="shared" si="334"/>
        <v>0</v>
      </c>
      <c r="AR996" s="522"/>
      <c r="AS996" s="522">
        <f t="shared" si="335"/>
        <v>0</v>
      </c>
      <c r="AT996" s="522"/>
      <c r="AU996" s="524">
        <f t="shared" si="336"/>
        <v>0</v>
      </c>
      <c r="AV996" s="526"/>
      <c r="AW996" s="522">
        <f t="shared" si="337"/>
        <v>0</v>
      </c>
      <c r="AX996" s="522"/>
    </row>
    <row r="997" spans="1:50" ht="15" customHeight="1">
      <c r="A997" s="18"/>
      <c r="B997" s="51"/>
      <c r="C997" s="48" t="s">
        <v>5402</v>
      </c>
      <c r="D997" s="580" t="str">
        <f>IF($BD$836=1,"",IF(CNGE_2024_M3_Secc1!D647="","",CNGE_2024_M3_Secc1!D647))</f>
        <v/>
      </c>
      <c r="E997" s="580"/>
      <c r="F997" s="580"/>
      <c r="G997" s="580"/>
      <c r="H997" s="580"/>
      <c r="I997" s="580"/>
      <c r="J997" s="580"/>
      <c r="K997" s="580"/>
      <c r="L997" s="580"/>
      <c r="M997" s="103"/>
      <c r="N997" s="103"/>
      <c r="O997" s="103"/>
      <c r="P997" s="103"/>
      <c r="Q997" s="103"/>
      <c r="R997" s="103"/>
      <c r="S997" s="103"/>
      <c r="T997" s="103"/>
      <c r="U997" s="103"/>
      <c r="V997" s="103"/>
      <c r="W997" s="103"/>
      <c r="X997" s="103"/>
      <c r="Y997" s="103"/>
      <c r="Z997" s="103"/>
      <c r="AA997" s="103"/>
      <c r="AB997" s="103"/>
      <c r="AC997" s="103"/>
      <c r="AD997" s="103"/>
      <c r="AE997" s="2"/>
      <c r="AH997" s="522">
        <f t="shared" si="330"/>
        <v>0</v>
      </c>
      <c r="AI997" s="522"/>
      <c r="AJ997" s="522">
        <f t="shared" si="331"/>
        <v>0</v>
      </c>
      <c r="AK997" s="522"/>
      <c r="AL997" s="524">
        <f t="shared" si="332"/>
        <v>0</v>
      </c>
      <c r="AM997" s="526"/>
      <c r="AN997" s="522">
        <f t="shared" si="333"/>
        <v>0</v>
      </c>
      <c r="AO997" s="522"/>
      <c r="AP997" s="711"/>
      <c r="AQ997" s="522">
        <f t="shared" si="334"/>
        <v>0</v>
      </c>
      <c r="AR997" s="522"/>
      <c r="AS997" s="522">
        <f t="shared" si="335"/>
        <v>0</v>
      </c>
      <c r="AT997" s="522"/>
      <c r="AU997" s="524">
        <f t="shared" si="336"/>
        <v>0</v>
      </c>
      <c r="AV997" s="526"/>
      <c r="AW997" s="522">
        <f t="shared" si="337"/>
        <v>0</v>
      </c>
      <c r="AX997" s="522"/>
    </row>
    <row r="998" spans="1:50" ht="15" customHeight="1">
      <c r="A998" s="18"/>
      <c r="B998" s="51"/>
      <c r="C998" s="48" t="s">
        <v>5403</v>
      </c>
      <c r="D998" s="580" t="str">
        <f>IF($BD$836=1,"",IF(CNGE_2024_M3_Secc1!D648="","",CNGE_2024_M3_Secc1!D648))</f>
        <v/>
      </c>
      <c r="E998" s="580"/>
      <c r="F998" s="580"/>
      <c r="G998" s="580"/>
      <c r="H998" s="580"/>
      <c r="I998" s="580"/>
      <c r="J998" s="580"/>
      <c r="K998" s="580"/>
      <c r="L998" s="580"/>
      <c r="M998" s="103"/>
      <c r="N998" s="103"/>
      <c r="O998" s="103"/>
      <c r="P998" s="103"/>
      <c r="Q998" s="103"/>
      <c r="R998" s="103"/>
      <c r="S998" s="103"/>
      <c r="T998" s="103"/>
      <c r="U998" s="103"/>
      <c r="V998" s="103"/>
      <c r="W998" s="103"/>
      <c r="X998" s="103"/>
      <c r="Y998" s="103"/>
      <c r="Z998" s="103"/>
      <c r="AA998" s="103"/>
      <c r="AB998" s="103"/>
      <c r="AC998" s="103"/>
      <c r="AD998" s="103"/>
      <c r="AE998" s="2"/>
      <c r="AH998" s="522">
        <f t="shared" si="330"/>
        <v>0</v>
      </c>
      <c r="AI998" s="522"/>
      <c r="AJ998" s="522">
        <f t="shared" si="331"/>
        <v>0</v>
      </c>
      <c r="AK998" s="522"/>
      <c r="AL998" s="524">
        <f t="shared" si="332"/>
        <v>0</v>
      </c>
      <c r="AM998" s="526"/>
      <c r="AN998" s="522">
        <f t="shared" si="333"/>
        <v>0</v>
      </c>
      <c r="AO998" s="522"/>
      <c r="AP998" s="711"/>
      <c r="AQ998" s="522">
        <f t="shared" si="334"/>
        <v>0</v>
      </c>
      <c r="AR998" s="522"/>
      <c r="AS998" s="522">
        <f t="shared" si="335"/>
        <v>0</v>
      </c>
      <c r="AT998" s="522"/>
      <c r="AU998" s="524">
        <f t="shared" si="336"/>
        <v>0</v>
      </c>
      <c r="AV998" s="526"/>
      <c r="AW998" s="522">
        <f t="shared" si="337"/>
        <v>0</v>
      </c>
      <c r="AX998" s="522"/>
    </row>
    <row r="999" spans="1:50" ht="15" customHeight="1">
      <c r="A999" s="18"/>
      <c r="B999" s="51"/>
      <c r="C999" s="48" t="s">
        <v>5404</v>
      </c>
      <c r="D999" s="580" t="str">
        <f>IF($BD$836=1,"",IF(CNGE_2024_M3_Secc1!D649="","",CNGE_2024_M3_Secc1!D649))</f>
        <v/>
      </c>
      <c r="E999" s="580"/>
      <c r="F999" s="580"/>
      <c r="G999" s="580"/>
      <c r="H999" s="580"/>
      <c r="I999" s="580"/>
      <c r="J999" s="580"/>
      <c r="K999" s="580"/>
      <c r="L999" s="580"/>
      <c r="M999" s="103"/>
      <c r="N999" s="103"/>
      <c r="O999" s="103"/>
      <c r="P999" s="103"/>
      <c r="Q999" s="103"/>
      <c r="R999" s="103"/>
      <c r="S999" s="103"/>
      <c r="T999" s="103"/>
      <c r="U999" s="103"/>
      <c r="V999" s="103"/>
      <c r="W999" s="103"/>
      <c r="X999" s="103"/>
      <c r="Y999" s="103"/>
      <c r="Z999" s="103"/>
      <c r="AA999" s="103"/>
      <c r="AB999" s="103"/>
      <c r="AC999" s="103"/>
      <c r="AD999" s="103"/>
      <c r="AE999" s="2"/>
      <c r="AH999" s="522">
        <f t="shared" si="330"/>
        <v>0</v>
      </c>
      <c r="AI999" s="522"/>
      <c r="AJ999" s="522">
        <f t="shared" si="331"/>
        <v>0</v>
      </c>
      <c r="AK999" s="522"/>
      <c r="AL999" s="524">
        <f t="shared" si="332"/>
        <v>0</v>
      </c>
      <c r="AM999" s="526"/>
      <c r="AN999" s="522">
        <f t="shared" si="333"/>
        <v>0</v>
      </c>
      <c r="AO999" s="522"/>
      <c r="AP999" s="711"/>
      <c r="AQ999" s="522">
        <f t="shared" si="334"/>
        <v>0</v>
      </c>
      <c r="AR999" s="522"/>
      <c r="AS999" s="522">
        <f t="shared" si="335"/>
        <v>0</v>
      </c>
      <c r="AT999" s="522"/>
      <c r="AU999" s="524">
        <f t="shared" si="336"/>
        <v>0</v>
      </c>
      <c r="AV999" s="526"/>
      <c r="AW999" s="522">
        <f t="shared" si="337"/>
        <v>0</v>
      </c>
      <c r="AX999" s="522"/>
    </row>
    <row r="1000" spans="1:50" ht="15" customHeight="1">
      <c r="A1000" s="18"/>
      <c r="B1000" s="51"/>
      <c r="C1000" s="48" t="s">
        <v>5405</v>
      </c>
      <c r="D1000" s="580" t="str">
        <f>IF($BD$836=1,"",IF(CNGE_2024_M3_Secc1!D650="","",CNGE_2024_M3_Secc1!D650))</f>
        <v/>
      </c>
      <c r="E1000" s="580"/>
      <c r="F1000" s="580"/>
      <c r="G1000" s="580"/>
      <c r="H1000" s="580"/>
      <c r="I1000" s="580"/>
      <c r="J1000" s="580"/>
      <c r="K1000" s="580"/>
      <c r="L1000" s="580"/>
      <c r="M1000" s="103"/>
      <c r="N1000" s="103"/>
      <c r="O1000" s="103"/>
      <c r="P1000" s="103"/>
      <c r="Q1000" s="103"/>
      <c r="R1000" s="103"/>
      <c r="S1000" s="103"/>
      <c r="T1000" s="103"/>
      <c r="U1000" s="103"/>
      <c r="V1000" s="103"/>
      <c r="W1000" s="103"/>
      <c r="X1000" s="103"/>
      <c r="Y1000" s="103"/>
      <c r="Z1000" s="103"/>
      <c r="AA1000" s="103"/>
      <c r="AB1000" s="103"/>
      <c r="AC1000" s="103"/>
      <c r="AD1000" s="103"/>
      <c r="AE1000" s="2"/>
      <c r="AH1000" s="522">
        <f t="shared" si="330"/>
        <v>0</v>
      </c>
      <c r="AI1000" s="522"/>
      <c r="AJ1000" s="522">
        <f t="shared" si="331"/>
        <v>0</v>
      </c>
      <c r="AK1000" s="522"/>
      <c r="AL1000" s="524">
        <f t="shared" si="332"/>
        <v>0</v>
      </c>
      <c r="AM1000" s="526"/>
      <c r="AN1000" s="522">
        <f t="shared" si="333"/>
        <v>0</v>
      </c>
      <c r="AO1000" s="522"/>
      <c r="AP1000" s="711"/>
      <c r="AQ1000" s="522">
        <f t="shared" si="334"/>
        <v>0</v>
      </c>
      <c r="AR1000" s="522"/>
      <c r="AS1000" s="522">
        <f t="shared" si="335"/>
        <v>0</v>
      </c>
      <c r="AT1000" s="522"/>
      <c r="AU1000" s="524">
        <f t="shared" si="336"/>
        <v>0</v>
      </c>
      <c r="AV1000" s="526"/>
      <c r="AW1000" s="522">
        <f t="shared" si="337"/>
        <v>0</v>
      </c>
      <c r="AX1000" s="522"/>
    </row>
    <row r="1001" spans="1:50" ht="15" customHeight="1">
      <c r="A1001" s="18"/>
      <c r="B1001" s="51"/>
      <c r="C1001" s="48" t="s">
        <v>5406</v>
      </c>
      <c r="D1001" s="580" t="str">
        <f>IF($BD$836=1,"",IF(CNGE_2024_M3_Secc1!D651="","",CNGE_2024_M3_Secc1!D651))</f>
        <v/>
      </c>
      <c r="E1001" s="580"/>
      <c r="F1001" s="580"/>
      <c r="G1001" s="580"/>
      <c r="H1001" s="580"/>
      <c r="I1001" s="580"/>
      <c r="J1001" s="580"/>
      <c r="K1001" s="580"/>
      <c r="L1001" s="580"/>
      <c r="M1001" s="103"/>
      <c r="N1001" s="103"/>
      <c r="O1001" s="103"/>
      <c r="P1001" s="103"/>
      <c r="Q1001" s="103"/>
      <c r="R1001" s="103"/>
      <c r="S1001" s="103"/>
      <c r="T1001" s="103"/>
      <c r="U1001" s="103"/>
      <c r="V1001" s="103"/>
      <c r="W1001" s="103"/>
      <c r="X1001" s="103"/>
      <c r="Y1001" s="103"/>
      <c r="Z1001" s="103"/>
      <c r="AA1001" s="103"/>
      <c r="AB1001" s="103"/>
      <c r="AC1001" s="103"/>
      <c r="AD1001" s="103"/>
      <c r="AE1001" s="2"/>
      <c r="AH1001" s="522">
        <f t="shared" si="330"/>
        <v>0</v>
      </c>
      <c r="AI1001" s="522"/>
      <c r="AJ1001" s="522">
        <f t="shared" si="331"/>
        <v>0</v>
      </c>
      <c r="AK1001" s="522"/>
      <c r="AL1001" s="524">
        <f t="shared" si="332"/>
        <v>0</v>
      </c>
      <c r="AM1001" s="526"/>
      <c r="AN1001" s="522">
        <f t="shared" si="333"/>
        <v>0</v>
      </c>
      <c r="AO1001" s="522"/>
      <c r="AP1001" s="711"/>
      <c r="AQ1001" s="522">
        <f t="shared" si="334"/>
        <v>0</v>
      </c>
      <c r="AR1001" s="522"/>
      <c r="AS1001" s="522">
        <f t="shared" si="335"/>
        <v>0</v>
      </c>
      <c r="AT1001" s="522"/>
      <c r="AU1001" s="524">
        <f t="shared" si="336"/>
        <v>0</v>
      </c>
      <c r="AV1001" s="526"/>
      <c r="AW1001" s="522">
        <f t="shared" si="337"/>
        <v>0</v>
      </c>
      <c r="AX1001" s="522"/>
    </row>
    <row r="1002" spans="1:50" ht="15" customHeight="1">
      <c r="A1002" s="18"/>
      <c r="B1002" s="51"/>
      <c r="C1002" s="48" t="s">
        <v>5407</v>
      </c>
      <c r="D1002" s="580" t="str">
        <f>IF($BD$836=1,"",IF(CNGE_2024_M3_Secc1!D652="","",CNGE_2024_M3_Secc1!D652))</f>
        <v/>
      </c>
      <c r="E1002" s="580"/>
      <c r="F1002" s="580"/>
      <c r="G1002" s="580"/>
      <c r="H1002" s="580"/>
      <c r="I1002" s="580"/>
      <c r="J1002" s="580"/>
      <c r="K1002" s="580"/>
      <c r="L1002" s="580"/>
      <c r="M1002" s="103"/>
      <c r="N1002" s="103"/>
      <c r="O1002" s="103"/>
      <c r="P1002" s="103"/>
      <c r="Q1002" s="103"/>
      <c r="R1002" s="103"/>
      <c r="S1002" s="103"/>
      <c r="T1002" s="103"/>
      <c r="U1002" s="103"/>
      <c r="V1002" s="103"/>
      <c r="W1002" s="103"/>
      <c r="X1002" s="103"/>
      <c r="Y1002" s="103"/>
      <c r="Z1002" s="103"/>
      <c r="AA1002" s="103"/>
      <c r="AB1002" s="103"/>
      <c r="AC1002" s="103"/>
      <c r="AD1002" s="103"/>
      <c r="AE1002" s="2"/>
      <c r="AH1002" s="522">
        <f t="shared" si="330"/>
        <v>0</v>
      </c>
      <c r="AI1002" s="522"/>
      <c r="AJ1002" s="522">
        <f t="shared" si="331"/>
        <v>0</v>
      </c>
      <c r="AK1002" s="522"/>
      <c r="AL1002" s="524">
        <f t="shared" si="332"/>
        <v>0</v>
      </c>
      <c r="AM1002" s="526"/>
      <c r="AN1002" s="522">
        <f t="shared" si="333"/>
        <v>0</v>
      </c>
      <c r="AO1002" s="522"/>
      <c r="AP1002" s="711"/>
      <c r="AQ1002" s="522">
        <f t="shared" si="334"/>
        <v>0</v>
      </c>
      <c r="AR1002" s="522"/>
      <c r="AS1002" s="522">
        <f t="shared" si="335"/>
        <v>0</v>
      </c>
      <c r="AT1002" s="522"/>
      <c r="AU1002" s="524">
        <f t="shared" si="336"/>
        <v>0</v>
      </c>
      <c r="AV1002" s="526"/>
      <c r="AW1002" s="522">
        <f t="shared" si="337"/>
        <v>0</v>
      </c>
      <c r="AX1002" s="522"/>
    </row>
    <row r="1003" spans="1:50" ht="15" customHeight="1">
      <c r="A1003" s="18"/>
      <c r="B1003" s="51"/>
      <c r="C1003" s="48" t="s">
        <v>5408</v>
      </c>
      <c r="D1003" s="580" t="str">
        <f>IF($BD$836=1,"",IF(CNGE_2024_M3_Secc1!D653="","",CNGE_2024_M3_Secc1!D653))</f>
        <v/>
      </c>
      <c r="E1003" s="580"/>
      <c r="F1003" s="580"/>
      <c r="G1003" s="580"/>
      <c r="H1003" s="580"/>
      <c r="I1003" s="580"/>
      <c r="J1003" s="580"/>
      <c r="K1003" s="580"/>
      <c r="L1003" s="580"/>
      <c r="M1003" s="103"/>
      <c r="N1003" s="103"/>
      <c r="O1003" s="103"/>
      <c r="P1003" s="103"/>
      <c r="Q1003" s="103"/>
      <c r="R1003" s="103"/>
      <c r="S1003" s="103"/>
      <c r="T1003" s="103"/>
      <c r="U1003" s="103"/>
      <c r="V1003" s="103"/>
      <c r="W1003" s="103"/>
      <c r="X1003" s="103"/>
      <c r="Y1003" s="103"/>
      <c r="Z1003" s="103"/>
      <c r="AA1003" s="103"/>
      <c r="AB1003" s="103"/>
      <c r="AC1003" s="103"/>
      <c r="AD1003" s="103"/>
      <c r="AE1003" s="2"/>
      <c r="AH1003" s="522">
        <f t="shared" si="330"/>
        <v>0</v>
      </c>
      <c r="AI1003" s="522"/>
      <c r="AJ1003" s="522">
        <f t="shared" si="331"/>
        <v>0</v>
      </c>
      <c r="AK1003" s="522"/>
      <c r="AL1003" s="524">
        <f t="shared" si="332"/>
        <v>0</v>
      </c>
      <c r="AM1003" s="526"/>
      <c r="AN1003" s="522">
        <f t="shared" si="333"/>
        <v>0</v>
      </c>
      <c r="AO1003" s="522"/>
      <c r="AP1003" s="711"/>
      <c r="AQ1003" s="522">
        <f t="shared" si="334"/>
        <v>0</v>
      </c>
      <c r="AR1003" s="522"/>
      <c r="AS1003" s="522">
        <f t="shared" si="335"/>
        <v>0</v>
      </c>
      <c r="AT1003" s="522"/>
      <c r="AU1003" s="524">
        <f t="shared" si="336"/>
        <v>0</v>
      </c>
      <c r="AV1003" s="526"/>
      <c r="AW1003" s="522">
        <f t="shared" si="337"/>
        <v>0</v>
      </c>
      <c r="AX1003" s="522"/>
    </row>
    <row r="1004" spans="1:50" ht="15" customHeight="1">
      <c r="A1004" s="18"/>
      <c r="B1004" s="51"/>
      <c r="C1004" s="48" t="s">
        <v>5409</v>
      </c>
      <c r="D1004" s="580" t="str">
        <f>IF($BD$836=1,"",IF(CNGE_2024_M3_Secc1!D654="","",CNGE_2024_M3_Secc1!D654))</f>
        <v/>
      </c>
      <c r="E1004" s="580"/>
      <c r="F1004" s="580"/>
      <c r="G1004" s="580"/>
      <c r="H1004" s="580"/>
      <c r="I1004" s="580"/>
      <c r="J1004" s="580"/>
      <c r="K1004" s="580"/>
      <c r="L1004" s="580"/>
      <c r="M1004" s="103"/>
      <c r="N1004" s="103"/>
      <c r="O1004" s="103"/>
      <c r="P1004" s="103"/>
      <c r="Q1004" s="103"/>
      <c r="R1004" s="103"/>
      <c r="S1004" s="103"/>
      <c r="T1004" s="103"/>
      <c r="U1004" s="103"/>
      <c r="V1004" s="103"/>
      <c r="W1004" s="103"/>
      <c r="X1004" s="103"/>
      <c r="Y1004" s="103"/>
      <c r="Z1004" s="103"/>
      <c r="AA1004" s="103"/>
      <c r="AB1004" s="103"/>
      <c r="AC1004" s="103"/>
      <c r="AD1004" s="103"/>
      <c r="AE1004" s="2"/>
      <c r="AH1004" s="522">
        <f t="shared" si="330"/>
        <v>0</v>
      </c>
      <c r="AI1004" s="522"/>
      <c r="AJ1004" s="522">
        <f t="shared" si="331"/>
        <v>0</v>
      </c>
      <c r="AK1004" s="522"/>
      <c r="AL1004" s="524">
        <f t="shared" si="332"/>
        <v>0</v>
      </c>
      <c r="AM1004" s="526"/>
      <c r="AN1004" s="522">
        <f t="shared" si="333"/>
        <v>0</v>
      </c>
      <c r="AO1004" s="522"/>
      <c r="AP1004" s="711"/>
      <c r="AQ1004" s="522">
        <f t="shared" si="334"/>
        <v>0</v>
      </c>
      <c r="AR1004" s="522"/>
      <c r="AS1004" s="522">
        <f t="shared" si="335"/>
        <v>0</v>
      </c>
      <c r="AT1004" s="522"/>
      <c r="AU1004" s="524">
        <f t="shared" si="336"/>
        <v>0</v>
      </c>
      <c r="AV1004" s="526"/>
      <c r="AW1004" s="522">
        <f t="shared" si="337"/>
        <v>0</v>
      </c>
      <c r="AX1004" s="522"/>
    </row>
    <row r="1005" spans="1:50" ht="15" customHeight="1">
      <c r="A1005" s="18"/>
      <c r="B1005" s="51"/>
      <c r="C1005" s="48" t="s">
        <v>5410</v>
      </c>
      <c r="D1005" s="580" t="str">
        <f>IF($BD$836=1,"",IF(CNGE_2024_M3_Secc1!D655="","",CNGE_2024_M3_Secc1!D655))</f>
        <v/>
      </c>
      <c r="E1005" s="580"/>
      <c r="F1005" s="580"/>
      <c r="G1005" s="580"/>
      <c r="H1005" s="580"/>
      <c r="I1005" s="580"/>
      <c r="J1005" s="580"/>
      <c r="K1005" s="580"/>
      <c r="L1005" s="580"/>
      <c r="M1005" s="103"/>
      <c r="N1005" s="103"/>
      <c r="O1005" s="103"/>
      <c r="P1005" s="103"/>
      <c r="Q1005" s="103"/>
      <c r="R1005" s="103"/>
      <c r="S1005" s="103"/>
      <c r="T1005" s="103"/>
      <c r="U1005" s="103"/>
      <c r="V1005" s="103"/>
      <c r="W1005" s="103"/>
      <c r="X1005" s="103"/>
      <c r="Y1005" s="103"/>
      <c r="Z1005" s="103"/>
      <c r="AA1005" s="103"/>
      <c r="AB1005" s="103"/>
      <c r="AC1005" s="103"/>
      <c r="AD1005" s="103"/>
      <c r="AE1005" s="2"/>
      <c r="AH1005" s="522">
        <f t="shared" si="330"/>
        <v>0</v>
      </c>
      <c r="AI1005" s="522"/>
      <c r="AJ1005" s="522">
        <f t="shared" si="331"/>
        <v>0</v>
      </c>
      <c r="AK1005" s="522"/>
      <c r="AL1005" s="524">
        <f t="shared" si="332"/>
        <v>0</v>
      </c>
      <c r="AM1005" s="526"/>
      <c r="AN1005" s="522">
        <f t="shared" si="333"/>
        <v>0</v>
      </c>
      <c r="AO1005" s="522"/>
      <c r="AP1005" s="711"/>
      <c r="AQ1005" s="522">
        <f t="shared" si="334"/>
        <v>0</v>
      </c>
      <c r="AR1005" s="522"/>
      <c r="AS1005" s="522">
        <f t="shared" si="335"/>
        <v>0</v>
      </c>
      <c r="AT1005" s="522"/>
      <c r="AU1005" s="524">
        <f t="shared" si="336"/>
        <v>0</v>
      </c>
      <c r="AV1005" s="526"/>
      <c r="AW1005" s="522">
        <f t="shared" si="337"/>
        <v>0</v>
      </c>
      <c r="AX1005" s="522"/>
    </row>
    <row r="1006" spans="1:50" ht="15" customHeight="1">
      <c r="A1006" s="18"/>
      <c r="B1006" s="51"/>
      <c r="C1006" s="48" t="s">
        <v>5411</v>
      </c>
      <c r="D1006" s="580" t="str">
        <f>IF($BD$836=1,"",IF(CNGE_2024_M3_Secc1!D656="","",CNGE_2024_M3_Secc1!D656))</f>
        <v/>
      </c>
      <c r="E1006" s="580"/>
      <c r="F1006" s="580"/>
      <c r="G1006" s="580"/>
      <c r="H1006" s="580"/>
      <c r="I1006" s="580"/>
      <c r="J1006" s="580"/>
      <c r="K1006" s="580"/>
      <c r="L1006" s="580"/>
      <c r="M1006" s="103"/>
      <c r="N1006" s="103"/>
      <c r="O1006" s="103"/>
      <c r="P1006" s="103"/>
      <c r="Q1006" s="103"/>
      <c r="R1006" s="103"/>
      <c r="S1006" s="103"/>
      <c r="T1006" s="103"/>
      <c r="U1006" s="103"/>
      <c r="V1006" s="103"/>
      <c r="W1006" s="103"/>
      <c r="X1006" s="103"/>
      <c r="Y1006" s="103"/>
      <c r="Z1006" s="103"/>
      <c r="AA1006" s="103"/>
      <c r="AB1006" s="103"/>
      <c r="AC1006" s="103"/>
      <c r="AD1006" s="103"/>
      <c r="AE1006" s="2"/>
      <c r="AH1006" s="522">
        <f t="shared" si="330"/>
        <v>0</v>
      </c>
      <c r="AI1006" s="522"/>
      <c r="AJ1006" s="522">
        <f t="shared" si="331"/>
        <v>0</v>
      </c>
      <c r="AK1006" s="522"/>
      <c r="AL1006" s="524">
        <f t="shared" si="332"/>
        <v>0</v>
      </c>
      <c r="AM1006" s="526"/>
      <c r="AN1006" s="522">
        <f t="shared" si="333"/>
        <v>0</v>
      </c>
      <c r="AO1006" s="522"/>
      <c r="AP1006" s="711"/>
      <c r="AQ1006" s="522">
        <f t="shared" si="334"/>
        <v>0</v>
      </c>
      <c r="AR1006" s="522"/>
      <c r="AS1006" s="522">
        <f t="shared" si="335"/>
        <v>0</v>
      </c>
      <c r="AT1006" s="522"/>
      <c r="AU1006" s="524">
        <f t="shared" si="336"/>
        <v>0</v>
      </c>
      <c r="AV1006" s="526"/>
      <c r="AW1006" s="522">
        <f t="shared" si="337"/>
        <v>0</v>
      </c>
      <c r="AX1006" s="522"/>
    </row>
    <row r="1007" spans="1:50" ht="15" customHeight="1">
      <c r="A1007" s="18"/>
      <c r="B1007" s="51"/>
      <c r="C1007" s="48" t="s">
        <v>5412</v>
      </c>
      <c r="D1007" s="580" t="str">
        <f>IF($BD$836=1,"",IF(CNGE_2024_M3_Secc1!D657="","",CNGE_2024_M3_Secc1!D657))</f>
        <v/>
      </c>
      <c r="E1007" s="580"/>
      <c r="F1007" s="580"/>
      <c r="G1007" s="580"/>
      <c r="H1007" s="580"/>
      <c r="I1007" s="580"/>
      <c r="J1007" s="580"/>
      <c r="K1007" s="580"/>
      <c r="L1007" s="580"/>
      <c r="M1007" s="103"/>
      <c r="N1007" s="103"/>
      <c r="O1007" s="103"/>
      <c r="P1007" s="103"/>
      <c r="Q1007" s="103"/>
      <c r="R1007" s="103"/>
      <c r="S1007" s="103"/>
      <c r="T1007" s="103"/>
      <c r="U1007" s="103"/>
      <c r="V1007" s="103"/>
      <c r="W1007" s="103"/>
      <c r="X1007" s="103"/>
      <c r="Y1007" s="103"/>
      <c r="Z1007" s="103"/>
      <c r="AA1007" s="103"/>
      <c r="AB1007" s="103"/>
      <c r="AC1007" s="103"/>
      <c r="AD1007" s="103"/>
      <c r="AE1007" s="2"/>
      <c r="AH1007" s="522">
        <f t="shared" si="330"/>
        <v>0</v>
      </c>
      <c r="AI1007" s="522"/>
      <c r="AJ1007" s="522">
        <f t="shared" si="331"/>
        <v>0</v>
      </c>
      <c r="AK1007" s="522"/>
      <c r="AL1007" s="524">
        <f t="shared" si="332"/>
        <v>0</v>
      </c>
      <c r="AM1007" s="526"/>
      <c r="AN1007" s="522">
        <f t="shared" si="333"/>
        <v>0</v>
      </c>
      <c r="AO1007" s="522"/>
      <c r="AP1007" s="711"/>
      <c r="AQ1007" s="522">
        <f t="shared" si="334"/>
        <v>0</v>
      </c>
      <c r="AR1007" s="522"/>
      <c r="AS1007" s="522">
        <f t="shared" si="335"/>
        <v>0</v>
      </c>
      <c r="AT1007" s="522"/>
      <c r="AU1007" s="524">
        <f t="shared" si="336"/>
        <v>0</v>
      </c>
      <c r="AV1007" s="526"/>
      <c r="AW1007" s="522">
        <f t="shared" si="337"/>
        <v>0</v>
      </c>
      <c r="AX1007" s="522"/>
    </row>
    <row r="1008" spans="1:50" ht="15" customHeight="1">
      <c r="A1008" s="18"/>
      <c r="B1008" s="51"/>
      <c r="C1008" s="51"/>
      <c r="D1008" s="51"/>
      <c r="E1008" s="51"/>
      <c r="F1008" s="51"/>
      <c r="G1008" s="51"/>
      <c r="L1008" s="49"/>
      <c r="M1008" s="135">
        <f>IF(AND(SUM(M927:M1007)=0,COUNTIF(M927:M1007,"NS")&gt;0),"NS",
IF(AND(SUM(M927:M1007)=0,COUNTIF(M927:M1007,0)&gt;0),0,
IF(AND(SUM(M927:M1007)=0,COUNTIF(M927:M1007,"NA")&gt;0),"NA",
SUM(M927:M1007))))</f>
        <v>0</v>
      </c>
      <c r="N1008" s="135">
        <f t="shared" ref="N1008:AD1008" si="338">IF(AND(SUM(N927:N1007)=0,COUNTIF(N927:N1007,"NS")&gt;0),"NS",
IF(AND(SUM(N927:N1007)=0,COUNTIF(N927:N1007,0)&gt;0),0,
IF(AND(SUM(N927:N1007)=0,COUNTIF(N927:N1007,"NA")&gt;0),"NA",
SUM(N927:N1007))))</f>
        <v>0</v>
      </c>
      <c r="O1008" s="135">
        <f t="shared" si="338"/>
        <v>0</v>
      </c>
      <c r="P1008" s="135">
        <f t="shared" si="338"/>
        <v>0</v>
      </c>
      <c r="Q1008" s="135">
        <f t="shared" si="338"/>
        <v>0</v>
      </c>
      <c r="R1008" s="135">
        <f t="shared" si="338"/>
        <v>0</v>
      </c>
      <c r="S1008" s="135">
        <f t="shared" si="338"/>
        <v>0</v>
      </c>
      <c r="T1008" s="135">
        <f t="shared" si="338"/>
        <v>0</v>
      </c>
      <c r="U1008" s="135">
        <f t="shared" si="338"/>
        <v>0</v>
      </c>
      <c r="V1008" s="135">
        <f t="shared" si="338"/>
        <v>0</v>
      </c>
      <c r="W1008" s="135">
        <f t="shared" si="338"/>
        <v>0</v>
      </c>
      <c r="X1008" s="135">
        <f t="shared" si="338"/>
        <v>0</v>
      </c>
      <c r="Y1008" s="135">
        <f t="shared" si="338"/>
        <v>0</v>
      </c>
      <c r="Z1008" s="135">
        <f t="shared" si="338"/>
        <v>0</v>
      </c>
      <c r="AA1008" s="135">
        <f t="shared" si="338"/>
        <v>0</v>
      </c>
      <c r="AB1008" s="135">
        <f t="shared" si="338"/>
        <v>0</v>
      </c>
      <c r="AC1008" s="135">
        <f t="shared" si="338"/>
        <v>0</v>
      </c>
      <c r="AD1008" s="135">
        <f t="shared" si="338"/>
        <v>0</v>
      </c>
      <c r="AE1008" s="2"/>
    </row>
    <row r="1009" spans="1:46" ht="15" customHeight="1">
      <c r="A1009" s="18"/>
      <c r="B1009" s="51"/>
      <c r="C1009" s="51"/>
      <c r="D1009" s="51"/>
      <c r="E1009" s="51"/>
      <c r="F1009" s="51"/>
      <c r="G1009" s="51"/>
      <c r="H1009" s="51"/>
      <c r="I1009" s="51"/>
      <c r="J1009" s="51"/>
      <c r="K1009" s="51"/>
      <c r="L1009" s="51"/>
      <c r="M1009" s="51"/>
      <c r="N1009" s="51"/>
      <c r="O1009" s="51"/>
      <c r="P1009" s="51"/>
      <c r="Q1009" s="51"/>
      <c r="R1009" s="51"/>
      <c r="S1009" s="197"/>
      <c r="T1009" s="197"/>
      <c r="U1009" s="197"/>
      <c r="V1009" s="197"/>
      <c r="W1009" s="197"/>
      <c r="X1009" s="197"/>
      <c r="Y1009" s="197"/>
      <c r="Z1009" s="197"/>
      <c r="AA1009" s="197"/>
      <c r="AB1009" s="197"/>
      <c r="AC1009" s="197"/>
      <c r="AD1009" s="197"/>
      <c r="AE1009" s="2"/>
    </row>
    <row r="1010" spans="1:46" ht="45" customHeight="1">
      <c r="A1010" s="18"/>
      <c r="B1010" s="51"/>
      <c r="C1010" s="539" t="s">
        <v>6642</v>
      </c>
      <c r="D1010" s="539"/>
      <c r="E1010" s="540"/>
      <c r="F1010" s="447"/>
      <c r="G1010" s="448"/>
      <c r="H1010" s="448"/>
      <c r="I1010" s="448"/>
      <c r="J1010" s="448"/>
      <c r="K1010" s="448"/>
      <c r="L1010" s="448"/>
      <c r="M1010" s="448"/>
      <c r="N1010" s="448"/>
      <c r="O1010" s="448"/>
      <c r="P1010" s="448"/>
      <c r="Q1010" s="448"/>
      <c r="R1010" s="448"/>
      <c r="S1010" s="448"/>
      <c r="T1010" s="448"/>
      <c r="U1010" s="448"/>
      <c r="V1010" s="448"/>
      <c r="W1010" s="448"/>
      <c r="X1010" s="448"/>
      <c r="Y1010" s="448"/>
      <c r="Z1010" s="448"/>
      <c r="AA1010" s="448"/>
      <c r="AB1010" s="448"/>
      <c r="AC1010" s="448"/>
      <c r="AD1010" s="449"/>
      <c r="AE1010" s="2"/>
      <c r="AH1010" s="522" t="s">
        <v>5299</v>
      </c>
      <c r="AI1010" s="522"/>
      <c r="AJ1010" s="522">
        <f>IF(OR(COUNTBLANK(T938:U968)+COUNTBLANK(AC938:AD968)+COUNTBLANK(T977:U1007)+COUNTBLANK(AC977:AD1007)=248,SUM(T938:U968,AC938:AD968,T977:U1007,AC977:AD1007)=0),0,1)</f>
        <v>0</v>
      </c>
      <c r="AK1010" s="522"/>
      <c r="AL1010" s="570">
        <f>IF(OR(AND(AJ1010=0,F1010=""),AND(AJ1010=1,F1010&lt;&gt;"")),0,1)</f>
        <v>0</v>
      </c>
      <c r="AM1010" s="570"/>
    </row>
    <row r="1011" spans="1:46" ht="15" customHeight="1">
      <c r="A1011" s="18"/>
      <c r="B1011" s="51"/>
      <c r="C1011" s="17"/>
      <c r="D1011" s="17"/>
      <c r="E1011" s="17"/>
      <c r="F1011" s="17"/>
      <c r="G1011" s="17"/>
      <c r="H1011" s="17"/>
      <c r="I1011" s="17"/>
      <c r="J1011" s="17"/>
      <c r="K1011" s="17"/>
      <c r="L1011" s="17"/>
      <c r="M1011" s="17"/>
      <c r="N1011" s="17"/>
      <c r="O1011" s="17"/>
      <c r="P1011" s="17"/>
      <c r="Q1011" s="17"/>
      <c r="R1011" s="17"/>
      <c r="S1011" s="17"/>
      <c r="T1011" s="17"/>
      <c r="U1011" s="17"/>
      <c r="V1011" s="17"/>
      <c r="W1011" s="17"/>
      <c r="X1011" s="17"/>
      <c r="Y1011" s="17"/>
      <c r="Z1011" s="17"/>
      <c r="AA1011" s="17"/>
      <c r="AB1011" s="17"/>
      <c r="AC1011" s="17"/>
      <c r="AD1011" s="17"/>
      <c r="AE1011" s="2"/>
    </row>
    <row r="1012" spans="1:46" ht="24" customHeight="1">
      <c r="A1012" s="18"/>
      <c r="B1012" s="51"/>
      <c r="C1012" s="505" t="s">
        <v>5117</v>
      </c>
      <c r="D1012" s="505"/>
      <c r="E1012" s="505"/>
      <c r="F1012" s="505"/>
      <c r="G1012" s="505"/>
      <c r="H1012" s="505"/>
      <c r="I1012" s="505"/>
      <c r="J1012" s="505"/>
      <c r="K1012" s="505"/>
      <c r="L1012" s="505"/>
      <c r="M1012" s="505"/>
      <c r="N1012" s="505"/>
      <c r="O1012" s="505"/>
      <c r="P1012" s="505"/>
      <c r="Q1012" s="505"/>
      <c r="R1012" s="505"/>
      <c r="S1012" s="505"/>
      <c r="T1012" s="505"/>
      <c r="U1012" s="505"/>
      <c r="V1012" s="505"/>
      <c r="W1012" s="505"/>
      <c r="X1012" s="505"/>
      <c r="Y1012" s="505"/>
      <c r="Z1012" s="505"/>
      <c r="AA1012" s="505"/>
      <c r="AB1012" s="505"/>
      <c r="AC1012" s="505"/>
      <c r="AD1012" s="505"/>
      <c r="AE1012" s="2"/>
    </row>
    <row r="1013" spans="1:46" ht="60" customHeight="1">
      <c r="A1013" s="18"/>
      <c r="B1013" s="51"/>
      <c r="C1013" s="564"/>
      <c r="D1013" s="565"/>
      <c r="E1013" s="565"/>
      <c r="F1013" s="565"/>
      <c r="G1013" s="565"/>
      <c r="H1013" s="565"/>
      <c r="I1013" s="565"/>
      <c r="J1013" s="565"/>
      <c r="K1013" s="565"/>
      <c r="L1013" s="565"/>
      <c r="M1013" s="565"/>
      <c r="N1013" s="565"/>
      <c r="O1013" s="565"/>
      <c r="P1013" s="565"/>
      <c r="Q1013" s="565"/>
      <c r="R1013" s="565"/>
      <c r="S1013" s="565"/>
      <c r="T1013" s="565"/>
      <c r="U1013" s="565"/>
      <c r="V1013" s="565"/>
      <c r="W1013" s="565"/>
      <c r="X1013" s="565"/>
      <c r="Y1013" s="565"/>
      <c r="Z1013" s="565"/>
      <c r="AA1013" s="565"/>
      <c r="AB1013" s="565"/>
      <c r="AC1013" s="565"/>
      <c r="AD1013" s="566"/>
      <c r="AE1013" s="2"/>
    </row>
    <row r="1014" spans="1:46" ht="15" customHeight="1">
      <c r="A1014" s="18"/>
      <c r="B1014" s="470" t="str">
        <f>IF(AZ919=0,"", IF(AZ919=1,_xlfn.CONCAT("Error: Verificar sumas en el numeral ",BA919,"."),_xlfn.CONCAT("Error: Verificar sumas en los numerales ",BA919)))</f>
        <v/>
      </c>
      <c r="C1014" s="470"/>
      <c r="D1014" s="470"/>
      <c r="E1014" s="470"/>
      <c r="F1014" s="470"/>
      <c r="G1014" s="470"/>
      <c r="H1014" s="470"/>
      <c r="I1014" s="470"/>
      <c r="J1014" s="470"/>
      <c r="K1014" s="470"/>
      <c r="L1014" s="470"/>
      <c r="M1014" s="470"/>
      <c r="N1014" s="470"/>
      <c r="O1014" s="470"/>
      <c r="P1014" s="470"/>
      <c r="Q1014" s="470"/>
      <c r="R1014" s="470"/>
      <c r="S1014" s="470"/>
      <c r="T1014" s="470"/>
      <c r="U1014" s="470"/>
      <c r="V1014" s="470"/>
      <c r="W1014" s="470"/>
      <c r="X1014" s="470"/>
      <c r="Y1014" s="470"/>
      <c r="Z1014" s="470"/>
      <c r="AA1014" s="470"/>
      <c r="AB1014" s="470"/>
      <c r="AC1014" s="470"/>
      <c r="AD1014" s="470"/>
      <c r="AE1014" s="2"/>
    </row>
    <row r="1015" spans="1:46" ht="15" customHeight="1">
      <c r="A1015" s="18"/>
      <c r="B1015" s="470" t="str">
        <f>IF(EQ850=0,"", IF(EQ850=1,_xlfn.CONCAT("Error: Verificar la información registrada tomando en cuenta la instrucción ",ER850,"."),_xlfn.CONCAT("Error: Verificar la información registrada tomando en cuenta las instrucciones ",ER850)))</f>
        <v/>
      </c>
      <c r="C1015" s="470"/>
      <c r="D1015" s="470"/>
      <c r="E1015" s="470"/>
      <c r="F1015" s="470"/>
      <c r="G1015" s="470"/>
      <c r="H1015" s="470"/>
      <c r="I1015" s="470"/>
      <c r="J1015" s="470"/>
      <c r="K1015" s="470"/>
      <c r="L1015" s="470"/>
      <c r="M1015" s="470"/>
      <c r="N1015" s="470"/>
      <c r="O1015" s="470"/>
      <c r="P1015" s="470"/>
      <c r="Q1015" s="470"/>
      <c r="R1015" s="470"/>
      <c r="S1015" s="470"/>
      <c r="T1015" s="470"/>
      <c r="U1015" s="470"/>
      <c r="V1015" s="470"/>
      <c r="W1015" s="470"/>
      <c r="X1015" s="470"/>
      <c r="Y1015" s="470"/>
      <c r="Z1015" s="470"/>
      <c r="AA1015" s="470"/>
      <c r="AB1015" s="470"/>
      <c r="AC1015" s="470"/>
      <c r="AD1015" s="470"/>
      <c r="AE1015" s="2"/>
    </row>
    <row r="1016" spans="1:46" ht="15" customHeight="1">
      <c r="A1016" s="18"/>
      <c r="B1016" s="470" t="str">
        <f>IF(AL1010=0,"","Error: Debe especificar Otro motivo.")</f>
        <v/>
      </c>
      <c r="C1016" s="470"/>
      <c r="D1016" s="470"/>
      <c r="E1016" s="470"/>
      <c r="F1016" s="470"/>
      <c r="G1016" s="470"/>
      <c r="H1016" s="470"/>
      <c r="I1016" s="470"/>
      <c r="J1016" s="470"/>
      <c r="K1016" s="470"/>
      <c r="L1016" s="470"/>
      <c r="M1016" s="470"/>
      <c r="N1016" s="470"/>
      <c r="O1016" s="470"/>
      <c r="P1016" s="470"/>
      <c r="Q1016" s="470"/>
      <c r="R1016" s="470"/>
      <c r="S1016" s="470"/>
      <c r="T1016" s="470"/>
      <c r="U1016" s="470"/>
      <c r="V1016" s="470"/>
      <c r="W1016" s="470"/>
      <c r="X1016" s="470"/>
      <c r="Y1016" s="470"/>
      <c r="Z1016" s="470"/>
      <c r="AA1016" s="470"/>
      <c r="AB1016" s="470"/>
      <c r="AC1016" s="470"/>
      <c r="AD1016" s="470"/>
      <c r="AE1016" s="2"/>
    </row>
    <row r="1017" spans="1:46" ht="15" customHeight="1">
      <c r="A1017" s="18"/>
      <c r="B1017" s="471" t="str">
        <f>IF(FX919=0,"","Error: Debe completar toda la información requerida.")</f>
        <v/>
      </c>
      <c r="C1017" s="471"/>
      <c r="D1017" s="471"/>
      <c r="E1017" s="471"/>
      <c r="F1017" s="471"/>
      <c r="G1017" s="471"/>
      <c r="H1017" s="471"/>
      <c r="I1017" s="471"/>
      <c r="J1017" s="471"/>
      <c r="K1017" s="471"/>
      <c r="L1017" s="471"/>
      <c r="M1017" s="471"/>
      <c r="N1017" s="471"/>
      <c r="O1017" s="471"/>
      <c r="P1017" s="471"/>
      <c r="Q1017" s="471"/>
      <c r="R1017" s="471"/>
      <c r="S1017" s="471"/>
      <c r="T1017" s="471"/>
      <c r="U1017" s="471"/>
      <c r="V1017" s="471"/>
      <c r="W1017" s="471"/>
      <c r="X1017" s="471"/>
      <c r="Y1017" s="471"/>
      <c r="Z1017" s="471"/>
      <c r="AA1017" s="471"/>
      <c r="AB1017" s="471"/>
      <c r="AC1017" s="471"/>
      <c r="AD1017" s="471"/>
      <c r="AE1017" s="2"/>
    </row>
    <row r="1018" spans="1:46" ht="15" customHeight="1">
      <c r="A1018" s="18"/>
      <c r="AE1018" s="2"/>
    </row>
    <row r="1019" spans="1:46" ht="15" customHeight="1">
      <c r="A1019" s="18"/>
      <c r="B1019" s="51"/>
      <c r="C1019" s="51"/>
      <c r="D1019" s="51"/>
      <c r="E1019" s="51"/>
      <c r="F1019" s="51"/>
      <c r="G1019" s="51"/>
      <c r="H1019" s="51"/>
      <c r="I1019" s="51"/>
      <c r="J1019" s="51"/>
      <c r="K1019" s="51"/>
      <c r="L1019" s="51"/>
      <c r="M1019" s="51"/>
      <c r="N1019" s="51"/>
      <c r="O1019" s="51"/>
      <c r="P1019" s="51"/>
      <c r="Q1019" s="51"/>
      <c r="R1019" s="51"/>
      <c r="S1019" s="197"/>
      <c r="T1019" s="197"/>
      <c r="U1019" s="197"/>
      <c r="V1019" s="197"/>
      <c r="W1019" s="197"/>
      <c r="X1019" s="197"/>
      <c r="Y1019" s="197"/>
      <c r="Z1019" s="197"/>
      <c r="AA1019" s="197"/>
      <c r="AB1019" s="197"/>
      <c r="AC1019" s="197"/>
      <c r="AD1019" s="197"/>
      <c r="AE1019" s="2"/>
      <c r="AH1019" s="724" t="s">
        <v>5062</v>
      </c>
      <c r="AI1019" s="724"/>
      <c r="AJ1019" s="724"/>
      <c r="AK1019" s="724"/>
      <c r="AL1019" s="724"/>
      <c r="AM1019" s="724"/>
      <c r="AN1019" s="265"/>
      <c r="AO1019" s="724" t="s">
        <v>5063</v>
      </c>
      <c r="AP1019" s="724"/>
      <c r="AQ1019" s="724"/>
      <c r="AR1019" s="724"/>
      <c r="AS1019" s="724"/>
      <c r="AT1019" s="724"/>
    </row>
    <row r="1020" spans="1:46" ht="24" customHeight="1">
      <c r="A1020" s="18" t="s">
        <v>6666</v>
      </c>
      <c r="B1020" s="538" t="s">
        <v>6667</v>
      </c>
      <c r="C1020" s="538"/>
      <c r="D1020" s="538"/>
      <c r="E1020" s="538"/>
      <c r="F1020" s="538"/>
      <c r="G1020" s="538"/>
      <c r="H1020" s="538"/>
      <c r="I1020" s="538"/>
      <c r="J1020" s="538"/>
      <c r="K1020" s="538"/>
      <c r="L1020" s="538"/>
      <c r="M1020" s="538"/>
      <c r="N1020" s="538"/>
      <c r="O1020" s="538"/>
      <c r="P1020" s="538"/>
      <c r="Q1020" s="538"/>
      <c r="R1020" s="538"/>
      <c r="S1020" s="538"/>
      <c r="T1020" s="538"/>
      <c r="U1020" s="538"/>
      <c r="V1020" s="538"/>
      <c r="W1020" s="538"/>
      <c r="X1020" s="538"/>
      <c r="Y1020" s="538"/>
      <c r="Z1020" s="538"/>
      <c r="AA1020" s="538"/>
      <c r="AB1020" s="538"/>
      <c r="AC1020" s="538"/>
      <c r="AD1020" s="538"/>
      <c r="AE1020" s="2"/>
      <c r="AH1020" s="860" t="s">
        <v>5066</v>
      </c>
      <c r="AI1020" s="860"/>
      <c r="AJ1020" s="860" t="s">
        <v>5067</v>
      </c>
      <c r="AK1020" s="860"/>
      <c r="AL1020" s="860" t="s">
        <v>5068</v>
      </c>
      <c r="AM1020" s="860"/>
      <c r="AN1020" s="266"/>
      <c r="AO1020" s="860" t="s">
        <v>5066</v>
      </c>
      <c r="AP1020" s="860"/>
      <c r="AQ1020" s="860" t="s">
        <v>5067</v>
      </c>
      <c r="AR1020" s="860"/>
      <c r="AS1020" s="860" t="s">
        <v>5068</v>
      </c>
      <c r="AT1020" s="860"/>
    </row>
    <row r="1021" spans="1:46" ht="24" customHeight="1">
      <c r="A1021" s="60"/>
      <c r="B1021" s="46"/>
      <c r="C1021" s="594" t="s">
        <v>6668</v>
      </c>
      <c r="D1021" s="594"/>
      <c r="E1021" s="594"/>
      <c r="F1021" s="594"/>
      <c r="G1021" s="594"/>
      <c r="H1021" s="594"/>
      <c r="I1021" s="594"/>
      <c r="J1021" s="594"/>
      <c r="K1021" s="594"/>
      <c r="L1021" s="594"/>
      <c r="M1021" s="594"/>
      <c r="N1021" s="594"/>
      <c r="O1021" s="594"/>
      <c r="P1021" s="594"/>
      <c r="Q1021" s="594"/>
      <c r="R1021" s="594"/>
      <c r="S1021" s="594"/>
      <c r="T1021" s="594"/>
      <c r="U1021" s="594"/>
      <c r="V1021" s="594"/>
      <c r="W1021" s="594"/>
      <c r="X1021" s="594"/>
      <c r="Y1021" s="594"/>
      <c r="Z1021" s="594"/>
      <c r="AA1021" s="594"/>
      <c r="AB1021" s="594"/>
      <c r="AC1021" s="594"/>
      <c r="AD1021" s="594"/>
      <c r="AE1021" s="2"/>
      <c r="AH1021" s="522">
        <f>COUNTBLANK(D1052:AD1062)+COUNTBLANK(D1071:AD1081)</f>
        <v>592</v>
      </c>
      <c r="AI1021" s="522"/>
      <c r="AJ1021" s="522">
        <v>592</v>
      </c>
      <c r="AK1021" s="522"/>
      <c r="AL1021" s="522"/>
      <c r="AM1021" s="522"/>
      <c r="AO1021" s="522">
        <f>COUNTBLANK(M1052:AD1052)+COUNTBLANK(M1071:AD1071)</f>
        <v>36</v>
      </c>
      <c r="AP1021" s="522"/>
      <c r="AQ1021" s="522">
        <v>36</v>
      </c>
      <c r="AR1021" s="522"/>
      <c r="AS1021" s="522">
        <v>0</v>
      </c>
      <c r="AT1021" s="522"/>
    </row>
    <row r="1022" spans="1:46" ht="15" customHeight="1">
      <c r="A1022" s="102"/>
      <c r="B1022" s="46"/>
      <c r="C1022" s="594" t="s">
        <v>6669</v>
      </c>
      <c r="D1022" s="594"/>
      <c r="E1022" s="594"/>
      <c r="F1022" s="594"/>
      <c r="G1022" s="594"/>
      <c r="H1022" s="594"/>
      <c r="I1022" s="594"/>
      <c r="J1022" s="594"/>
      <c r="K1022" s="594"/>
      <c r="L1022" s="594"/>
      <c r="M1022" s="594"/>
      <c r="N1022" s="594"/>
      <c r="O1022" s="594"/>
      <c r="P1022" s="594"/>
      <c r="Q1022" s="594"/>
      <c r="R1022" s="594"/>
      <c r="S1022" s="594"/>
      <c r="T1022" s="594"/>
      <c r="U1022" s="594"/>
      <c r="V1022" s="594"/>
      <c r="W1022" s="594"/>
      <c r="X1022" s="594"/>
      <c r="Y1022" s="594"/>
      <c r="Z1022" s="594"/>
      <c r="AA1022" s="594"/>
      <c r="AB1022" s="594"/>
      <c r="AC1022" s="594"/>
      <c r="AD1022" s="594"/>
      <c r="AE1022" s="2"/>
    </row>
    <row r="1023" spans="1:46" ht="36" customHeight="1">
      <c r="A1023" s="102"/>
      <c r="B1023" s="46"/>
      <c r="C1023" s="492" t="s">
        <v>6670</v>
      </c>
      <c r="D1023" s="492"/>
      <c r="E1023" s="492"/>
      <c r="F1023" s="492"/>
      <c r="G1023" s="492"/>
      <c r="H1023" s="492"/>
      <c r="I1023" s="492"/>
      <c r="J1023" s="492"/>
      <c r="K1023" s="492"/>
      <c r="L1023" s="492"/>
      <c r="M1023" s="492"/>
      <c r="N1023" s="492"/>
      <c r="O1023" s="492"/>
      <c r="P1023" s="492"/>
      <c r="Q1023" s="492"/>
      <c r="R1023" s="492"/>
      <c r="S1023" s="492"/>
      <c r="T1023" s="492"/>
      <c r="U1023" s="492"/>
      <c r="V1023" s="492"/>
      <c r="W1023" s="492"/>
      <c r="X1023" s="492"/>
      <c r="Y1023" s="492"/>
      <c r="Z1023" s="492"/>
      <c r="AA1023" s="492"/>
      <c r="AB1023" s="492"/>
      <c r="AC1023" s="492"/>
      <c r="AD1023" s="492"/>
      <c r="AE1023" s="2"/>
    </row>
    <row r="1024" spans="1:46" ht="36" customHeight="1">
      <c r="A1024" s="60"/>
      <c r="B1024" s="46"/>
      <c r="C1024" s="492" t="s">
        <v>6671</v>
      </c>
      <c r="D1024" s="492"/>
      <c r="E1024" s="492"/>
      <c r="F1024" s="492"/>
      <c r="G1024" s="492"/>
      <c r="H1024" s="492"/>
      <c r="I1024" s="492"/>
      <c r="J1024" s="492"/>
      <c r="K1024" s="492"/>
      <c r="L1024" s="492"/>
      <c r="M1024" s="492"/>
      <c r="N1024" s="492"/>
      <c r="O1024" s="492"/>
      <c r="P1024" s="492"/>
      <c r="Q1024" s="492"/>
      <c r="R1024" s="492"/>
      <c r="S1024" s="492"/>
      <c r="T1024" s="492"/>
      <c r="U1024" s="492"/>
      <c r="V1024" s="492"/>
      <c r="W1024" s="492"/>
      <c r="X1024" s="492"/>
      <c r="Y1024" s="492"/>
      <c r="Z1024" s="492"/>
      <c r="AA1024" s="492"/>
      <c r="AB1024" s="492"/>
      <c r="AC1024" s="492"/>
      <c r="AD1024" s="492"/>
      <c r="AE1024" s="2"/>
    </row>
    <row r="1025" spans="1:32" ht="36" customHeight="1">
      <c r="A1025" s="102"/>
      <c r="B1025" s="46"/>
      <c r="C1025" s="492" t="s">
        <v>6672</v>
      </c>
      <c r="D1025" s="492"/>
      <c r="E1025" s="492"/>
      <c r="F1025" s="492"/>
      <c r="G1025" s="492"/>
      <c r="H1025" s="492"/>
      <c r="I1025" s="492"/>
      <c r="J1025" s="492"/>
      <c r="K1025" s="492"/>
      <c r="L1025" s="492"/>
      <c r="M1025" s="492"/>
      <c r="N1025" s="492"/>
      <c r="O1025" s="492"/>
      <c r="P1025" s="492"/>
      <c r="Q1025" s="492"/>
      <c r="R1025" s="492"/>
      <c r="S1025" s="492"/>
      <c r="T1025" s="492"/>
      <c r="U1025" s="492"/>
      <c r="V1025" s="492"/>
      <c r="W1025" s="492"/>
      <c r="X1025" s="492"/>
      <c r="Y1025" s="492"/>
      <c r="Z1025" s="492"/>
      <c r="AA1025" s="492"/>
      <c r="AB1025" s="492"/>
      <c r="AC1025" s="492"/>
      <c r="AD1025" s="492"/>
      <c r="AE1025" s="2"/>
    </row>
    <row r="1026" spans="1:32" ht="36" customHeight="1">
      <c r="A1026" s="102"/>
      <c r="B1026" s="46"/>
      <c r="C1026" s="492" t="s">
        <v>6673</v>
      </c>
      <c r="D1026" s="492"/>
      <c r="E1026" s="492"/>
      <c r="F1026" s="492"/>
      <c r="G1026" s="492"/>
      <c r="H1026" s="492"/>
      <c r="I1026" s="492"/>
      <c r="J1026" s="492"/>
      <c r="K1026" s="492"/>
      <c r="L1026" s="492"/>
      <c r="M1026" s="492"/>
      <c r="N1026" s="492"/>
      <c r="O1026" s="492"/>
      <c r="P1026" s="492"/>
      <c r="Q1026" s="492"/>
      <c r="R1026" s="492"/>
      <c r="S1026" s="492"/>
      <c r="T1026" s="492"/>
      <c r="U1026" s="492"/>
      <c r="V1026" s="492"/>
      <c r="W1026" s="492"/>
      <c r="X1026" s="492"/>
      <c r="Y1026" s="492"/>
      <c r="Z1026" s="492"/>
      <c r="AA1026" s="492"/>
      <c r="AB1026" s="492"/>
      <c r="AC1026" s="492"/>
      <c r="AD1026" s="492"/>
      <c r="AE1026" s="2"/>
    </row>
    <row r="1027" spans="1:32" ht="36" customHeight="1">
      <c r="A1027" s="60"/>
      <c r="B1027" s="46"/>
      <c r="C1027" s="492" t="s">
        <v>6674</v>
      </c>
      <c r="D1027" s="492"/>
      <c r="E1027" s="492"/>
      <c r="F1027" s="492"/>
      <c r="G1027" s="492"/>
      <c r="H1027" s="492"/>
      <c r="I1027" s="492"/>
      <c r="J1027" s="492"/>
      <c r="K1027" s="492"/>
      <c r="L1027" s="492"/>
      <c r="M1027" s="492"/>
      <c r="N1027" s="492"/>
      <c r="O1027" s="492"/>
      <c r="P1027" s="492"/>
      <c r="Q1027" s="492"/>
      <c r="R1027" s="492"/>
      <c r="S1027" s="492"/>
      <c r="T1027" s="492"/>
      <c r="U1027" s="492"/>
      <c r="V1027" s="492"/>
      <c r="W1027" s="492"/>
      <c r="X1027" s="492"/>
      <c r="Y1027" s="492"/>
      <c r="Z1027" s="492"/>
      <c r="AA1027" s="492"/>
      <c r="AB1027" s="492"/>
      <c r="AC1027" s="492"/>
      <c r="AD1027" s="492"/>
      <c r="AE1027" s="2"/>
    </row>
    <row r="1028" spans="1:32" ht="36" customHeight="1">
      <c r="A1028" s="102"/>
      <c r="B1028" s="46"/>
      <c r="C1028" s="492" t="s">
        <v>6675</v>
      </c>
      <c r="D1028" s="492"/>
      <c r="E1028" s="492"/>
      <c r="F1028" s="492"/>
      <c r="G1028" s="492"/>
      <c r="H1028" s="492"/>
      <c r="I1028" s="492"/>
      <c r="J1028" s="492"/>
      <c r="K1028" s="492"/>
      <c r="L1028" s="492"/>
      <c r="M1028" s="492"/>
      <c r="N1028" s="492"/>
      <c r="O1028" s="492"/>
      <c r="P1028" s="492"/>
      <c r="Q1028" s="492"/>
      <c r="R1028" s="492"/>
      <c r="S1028" s="492"/>
      <c r="T1028" s="492"/>
      <c r="U1028" s="492"/>
      <c r="V1028" s="492"/>
      <c r="W1028" s="492"/>
      <c r="X1028" s="492"/>
      <c r="Y1028" s="492"/>
      <c r="Z1028" s="492"/>
      <c r="AA1028" s="492"/>
      <c r="AB1028" s="492"/>
      <c r="AC1028" s="492"/>
      <c r="AD1028" s="492"/>
      <c r="AE1028" s="2"/>
    </row>
    <row r="1029" spans="1:32" ht="36" customHeight="1">
      <c r="A1029" s="102"/>
      <c r="B1029" s="46"/>
      <c r="C1029" s="492" t="s">
        <v>6676</v>
      </c>
      <c r="D1029" s="492"/>
      <c r="E1029" s="492"/>
      <c r="F1029" s="492"/>
      <c r="G1029" s="492"/>
      <c r="H1029" s="492"/>
      <c r="I1029" s="492"/>
      <c r="J1029" s="492"/>
      <c r="K1029" s="492"/>
      <c r="L1029" s="492"/>
      <c r="M1029" s="492"/>
      <c r="N1029" s="492"/>
      <c r="O1029" s="492"/>
      <c r="P1029" s="492"/>
      <c r="Q1029" s="492"/>
      <c r="R1029" s="492"/>
      <c r="S1029" s="492"/>
      <c r="T1029" s="492"/>
      <c r="U1029" s="492"/>
      <c r="V1029" s="492"/>
      <c r="W1029" s="492"/>
      <c r="X1029" s="492"/>
      <c r="Y1029" s="492"/>
      <c r="Z1029" s="492"/>
      <c r="AA1029" s="492"/>
      <c r="AB1029" s="492"/>
      <c r="AC1029" s="492"/>
      <c r="AD1029" s="492"/>
      <c r="AE1029" s="2"/>
    </row>
    <row r="1030" spans="1:32" ht="36" customHeight="1">
      <c r="A1030" s="60"/>
      <c r="B1030" s="46"/>
      <c r="C1030" s="492" t="s">
        <v>6677</v>
      </c>
      <c r="D1030" s="492"/>
      <c r="E1030" s="492"/>
      <c r="F1030" s="492"/>
      <c r="G1030" s="492"/>
      <c r="H1030" s="492"/>
      <c r="I1030" s="492"/>
      <c r="J1030" s="492"/>
      <c r="K1030" s="492"/>
      <c r="L1030" s="492"/>
      <c r="M1030" s="492"/>
      <c r="N1030" s="492"/>
      <c r="O1030" s="492"/>
      <c r="P1030" s="492"/>
      <c r="Q1030" s="492"/>
      <c r="R1030" s="492"/>
      <c r="S1030" s="492"/>
      <c r="T1030" s="492"/>
      <c r="U1030" s="492"/>
      <c r="V1030" s="492"/>
      <c r="W1030" s="492"/>
      <c r="X1030" s="492"/>
      <c r="Y1030" s="492"/>
      <c r="Z1030" s="492"/>
      <c r="AA1030" s="492"/>
      <c r="AB1030" s="492"/>
      <c r="AC1030" s="492"/>
      <c r="AD1030" s="492"/>
      <c r="AE1030" s="2"/>
    </row>
    <row r="1031" spans="1:32" s="180" customFormat="1" ht="24" customHeight="1">
      <c r="A1031" s="102"/>
      <c r="B1031" s="297"/>
      <c r="C1031" s="594" t="s">
        <v>6678</v>
      </c>
      <c r="D1031" s="594"/>
      <c r="E1031" s="594"/>
      <c r="F1031" s="594"/>
      <c r="G1031" s="594"/>
      <c r="H1031" s="594"/>
      <c r="I1031" s="594"/>
      <c r="J1031" s="594"/>
      <c r="K1031" s="594"/>
      <c r="L1031" s="594"/>
      <c r="M1031" s="594"/>
      <c r="N1031" s="594"/>
      <c r="O1031" s="594"/>
      <c r="P1031" s="594"/>
      <c r="Q1031" s="594"/>
      <c r="R1031" s="594"/>
      <c r="S1031" s="594"/>
      <c r="T1031" s="594"/>
      <c r="U1031" s="594"/>
      <c r="V1031" s="594"/>
      <c r="W1031" s="594"/>
      <c r="X1031" s="594"/>
      <c r="Y1031" s="594"/>
      <c r="Z1031" s="594"/>
      <c r="AA1031" s="594"/>
      <c r="AB1031" s="594"/>
      <c r="AC1031" s="594"/>
      <c r="AD1031" s="594"/>
      <c r="AE1031" s="2"/>
      <c r="AF1031" s="179"/>
    </row>
    <row r="1032" spans="1:32" s="180" customFormat="1" ht="54" customHeight="1">
      <c r="A1032" s="102"/>
      <c r="B1032" s="297"/>
      <c r="C1032" s="492" t="s">
        <v>6679</v>
      </c>
      <c r="D1032" s="492"/>
      <c r="E1032" s="492"/>
      <c r="F1032" s="492"/>
      <c r="G1032" s="492"/>
      <c r="H1032" s="492"/>
      <c r="I1032" s="492"/>
      <c r="J1032" s="492"/>
      <c r="K1032" s="492"/>
      <c r="L1032" s="492"/>
      <c r="M1032" s="492"/>
      <c r="N1032" s="492"/>
      <c r="O1032" s="492"/>
      <c r="P1032" s="492"/>
      <c r="Q1032" s="492"/>
      <c r="R1032" s="492"/>
      <c r="S1032" s="492"/>
      <c r="T1032" s="492"/>
      <c r="U1032" s="492"/>
      <c r="V1032" s="492"/>
      <c r="W1032" s="492"/>
      <c r="X1032" s="492"/>
      <c r="Y1032" s="492"/>
      <c r="Z1032" s="492"/>
      <c r="AA1032" s="492"/>
      <c r="AB1032" s="492"/>
      <c r="AC1032" s="492"/>
      <c r="AD1032" s="492"/>
      <c r="AE1032" s="2"/>
      <c r="AF1032" s="179"/>
    </row>
    <row r="1033" spans="1:32" s="180" customFormat="1" ht="48" customHeight="1">
      <c r="A1033" s="60"/>
      <c r="B1033" s="297"/>
      <c r="C1033" s="492" t="s">
        <v>6680</v>
      </c>
      <c r="D1033" s="492"/>
      <c r="E1033" s="492"/>
      <c r="F1033" s="492"/>
      <c r="G1033" s="492"/>
      <c r="H1033" s="492"/>
      <c r="I1033" s="492"/>
      <c r="J1033" s="492"/>
      <c r="K1033" s="492"/>
      <c r="L1033" s="492"/>
      <c r="M1033" s="492"/>
      <c r="N1033" s="492"/>
      <c r="O1033" s="492"/>
      <c r="P1033" s="492"/>
      <c r="Q1033" s="492"/>
      <c r="R1033" s="492"/>
      <c r="S1033" s="492"/>
      <c r="T1033" s="492"/>
      <c r="U1033" s="492"/>
      <c r="V1033" s="492"/>
      <c r="W1033" s="492"/>
      <c r="X1033" s="492"/>
      <c r="Y1033" s="492"/>
      <c r="Z1033" s="492"/>
      <c r="AA1033" s="492"/>
      <c r="AB1033" s="492"/>
      <c r="AC1033" s="492"/>
      <c r="AD1033" s="492"/>
      <c r="AE1033" s="2"/>
      <c r="AF1033" s="179"/>
    </row>
    <row r="1034" spans="1:32" s="180" customFormat="1" ht="48" customHeight="1">
      <c r="A1034" s="102"/>
      <c r="B1034" s="297"/>
      <c r="C1034" s="492" t="s">
        <v>6681</v>
      </c>
      <c r="D1034" s="492"/>
      <c r="E1034" s="492"/>
      <c r="F1034" s="492"/>
      <c r="G1034" s="492"/>
      <c r="H1034" s="492"/>
      <c r="I1034" s="492"/>
      <c r="J1034" s="492"/>
      <c r="K1034" s="492"/>
      <c r="L1034" s="492"/>
      <c r="M1034" s="492"/>
      <c r="N1034" s="492"/>
      <c r="O1034" s="492"/>
      <c r="P1034" s="492"/>
      <c r="Q1034" s="492"/>
      <c r="R1034" s="492"/>
      <c r="S1034" s="492"/>
      <c r="T1034" s="492"/>
      <c r="U1034" s="492"/>
      <c r="V1034" s="492"/>
      <c r="W1034" s="492"/>
      <c r="X1034" s="492"/>
      <c r="Y1034" s="492"/>
      <c r="Z1034" s="492"/>
      <c r="AA1034" s="492"/>
      <c r="AB1034" s="492"/>
      <c r="AC1034" s="492"/>
      <c r="AD1034" s="492"/>
      <c r="AE1034" s="2"/>
      <c r="AF1034" s="179"/>
    </row>
    <row r="1035" spans="1:32" s="180" customFormat="1" ht="54.75" customHeight="1">
      <c r="A1035" s="102"/>
      <c r="B1035" s="297"/>
      <c r="C1035" s="492" t="s">
        <v>6682</v>
      </c>
      <c r="D1035" s="492"/>
      <c r="E1035" s="492"/>
      <c r="F1035" s="492"/>
      <c r="G1035" s="492"/>
      <c r="H1035" s="492"/>
      <c r="I1035" s="492"/>
      <c r="J1035" s="492"/>
      <c r="K1035" s="492"/>
      <c r="L1035" s="492"/>
      <c r="M1035" s="492"/>
      <c r="N1035" s="492"/>
      <c r="O1035" s="492"/>
      <c r="P1035" s="492"/>
      <c r="Q1035" s="492"/>
      <c r="R1035" s="492"/>
      <c r="S1035" s="492"/>
      <c r="T1035" s="492"/>
      <c r="U1035" s="492"/>
      <c r="V1035" s="492"/>
      <c r="W1035" s="492"/>
      <c r="X1035" s="492"/>
      <c r="Y1035" s="492"/>
      <c r="Z1035" s="492"/>
      <c r="AA1035" s="492"/>
      <c r="AB1035" s="492"/>
      <c r="AC1035" s="492"/>
      <c r="AD1035" s="492"/>
      <c r="AE1035" s="2"/>
      <c r="AF1035" s="179"/>
    </row>
    <row r="1036" spans="1:32" s="180" customFormat="1" ht="49.5" customHeight="1">
      <c r="A1036" s="60"/>
      <c r="B1036" s="297"/>
      <c r="C1036" s="492" t="s">
        <v>6683</v>
      </c>
      <c r="D1036" s="492"/>
      <c r="E1036" s="492"/>
      <c r="F1036" s="492"/>
      <c r="G1036" s="492"/>
      <c r="H1036" s="492"/>
      <c r="I1036" s="492"/>
      <c r="J1036" s="492"/>
      <c r="K1036" s="492"/>
      <c r="L1036" s="492"/>
      <c r="M1036" s="492"/>
      <c r="N1036" s="492"/>
      <c r="O1036" s="492"/>
      <c r="P1036" s="492"/>
      <c r="Q1036" s="492"/>
      <c r="R1036" s="492"/>
      <c r="S1036" s="492"/>
      <c r="T1036" s="492"/>
      <c r="U1036" s="492"/>
      <c r="V1036" s="492"/>
      <c r="W1036" s="492"/>
      <c r="X1036" s="492"/>
      <c r="Y1036" s="492"/>
      <c r="Z1036" s="492"/>
      <c r="AA1036" s="492"/>
      <c r="AB1036" s="492"/>
      <c r="AC1036" s="492"/>
      <c r="AD1036" s="492"/>
      <c r="AE1036" s="2"/>
      <c r="AF1036" s="179"/>
    </row>
    <row r="1037" spans="1:32" s="180" customFormat="1" ht="48" customHeight="1">
      <c r="A1037" s="102"/>
      <c r="B1037" s="297"/>
      <c r="C1037" s="492" t="s">
        <v>6684</v>
      </c>
      <c r="D1037" s="492"/>
      <c r="E1037" s="492"/>
      <c r="F1037" s="492"/>
      <c r="G1037" s="492"/>
      <c r="H1037" s="492"/>
      <c r="I1037" s="492"/>
      <c r="J1037" s="492"/>
      <c r="K1037" s="492"/>
      <c r="L1037" s="492"/>
      <c r="M1037" s="492"/>
      <c r="N1037" s="492"/>
      <c r="O1037" s="492"/>
      <c r="P1037" s="492"/>
      <c r="Q1037" s="492"/>
      <c r="R1037" s="492"/>
      <c r="S1037" s="492"/>
      <c r="T1037" s="492"/>
      <c r="U1037" s="492"/>
      <c r="V1037" s="492"/>
      <c r="W1037" s="492"/>
      <c r="X1037" s="492"/>
      <c r="Y1037" s="492"/>
      <c r="Z1037" s="492"/>
      <c r="AA1037" s="492"/>
      <c r="AB1037" s="492"/>
      <c r="AC1037" s="492"/>
      <c r="AD1037" s="492"/>
      <c r="AE1037" s="2"/>
      <c r="AF1037" s="179"/>
    </row>
    <row r="1038" spans="1:32" s="180" customFormat="1" ht="48.75" customHeight="1">
      <c r="A1038" s="102"/>
      <c r="B1038" s="297"/>
      <c r="C1038" s="492" t="s">
        <v>6685</v>
      </c>
      <c r="D1038" s="492"/>
      <c r="E1038" s="492"/>
      <c r="F1038" s="492"/>
      <c r="G1038" s="492"/>
      <c r="H1038" s="492"/>
      <c r="I1038" s="492"/>
      <c r="J1038" s="492"/>
      <c r="K1038" s="492"/>
      <c r="L1038" s="492"/>
      <c r="M1038" s="492"/>
      <c r="N1038" s="492"/>
      <c r="O1038" s="492"/>
      <c r="P1038" s="492"/>
      <c r="Q1038" s="492"/>
      <c r="R1038" s="492"/>
      <c r="S1038" s="492"/>
      <c r="T1038" s="492"/>
      <c r="U1038" s="492"/>
      <c r="V1038" s="492"/>
      <c r="W1038" s="492"/>
      <c r="X1038" s="492"/>
      <c r="Y1038" s="492"/>
      <c r="Z1038" s="492"/>
      <c r="AA1038" s="492"/>
      <c r="AB1038" s="492"/>
      <c r="AC1038" s="492"/>
      <c r="AD1038" s="492"/>
      <c r="AE1038" s="2"/>
      <c r="AF1038" s="179"/>
    </row>
    <row r="1039" spans="1:32" s="180" customFormat="1" ht="50.25" customHeight="1">
      <c r="A1039" s="60"/>
      <c r="B1039" s="297"/>
      <c r="C1039" s="492" t="s">
        <v>6686</v>
      </c>
      <c r="D1039" s="492"/>
      <c r="E1039" s="492"/>
      <c r="F1039" s="492"/>
      <c r="G1039" s="492"/>
      <c r="H1039" s="492"/>
      <c r="I1039" s="492"/>
      <c r="J1039" s="492"/>
      <c r="K1039" s="492"/>
      <c r="L1039" s="492"/>
      <c r="M1039" s="492"/>
      <c r="N1039" s="492"/>
      <c r="O1039" s="492"/>
      <c r="P1039" s="492"/>
      <c r="Q1039" s="492"/>
      <c r="R1039" s="492"/>
      <c r="S1039" s="492"/>
      <c r="T1039" s="492"/>
      <c r="U1039" s="492"/>
      <c r="V1039" s="492"/>
      <c r="W1039" s="492"/>
      <c r="X1039" s="492"/>
      <c r="Y1039" s="492"/>
      <c r="Z1039" s="492"/>
      <c r="AA1039" s="492"/>
      <c r="AB1039" s="492"/>
      <c r="AC1039" s="492"/>
      <c r="AD1039" s="492"/>
      <c r="AE1039" s="2"/>
      <c r="AF1039" s="179"/>
    </row>
    <row r="1040" spans="1:32" s="180" customFormat="1" ht="48" customHeight="1">
      <c r="A1040" s="102"/>
      <c r="B1040" s="297"/>
      <c r="C1040" s="492" t="s">
        <v>6629</v>
      </c>
      <c r="D1040" s="492"/>
      <c r="E1040" s="492"/>
      <c r="F1040" s="492"/>
      <c r="G1040" s="492"/>
      <c r="H1040" s="492"/>
      <c r="I1040" s="492"/>
      <c r="J1040" s="492"/>
      <c r="K1040" s="492"/>
      <c r="L1040" s="492"/>
      <c r="M1040" s="492"/>
      <c r="N1040" s="492"/>
      <c r="O1040" s="492"/>
      <c r="P1040" s="492"/>
      <c r="Q1040" s="492"/>
      <c r="R1040" s="492"/>
      <c r="S1040" s="492"/>
      <c r="T1040" s="492"/>
      <c r="U1040" s="492"/>
      <c r="V1040" s="492"/>
      <c r="W1040" s="492"/>
      <c r="X1040" s="492"/>
      <c r="Y1040" s="492"/>
      <c r="Z1040" s="492"/>
      <c r="AA1040" s="492"/>
      <c r="AB1040" s="492"/>
      <c r="AC1040" s="492"/>
      <c r="AD1040" s="492"/>
      <c r="AE1040" s="2"/>
      <c r="AF1040" s="179"/>
    </row>
    <row r="1041" spans="1:174" s="180" customFormat="1" ht="48" customHeight="1">
      <c r="A1041" s="102"/>
      <c r="B1041" s="297"/>
      <c r="C1041" s="492" t="s">
        <v>6630</v>
      </c>
      <c r="D1041" s="492"/>
      <c r="E1041" s="492"/>
      <c r="F1041" s="492"/>
      <c r="G1041" s="492"/>
      <c r="H1041" s="492"/>
      <c r="I1041" s="492"/>
      <c r="J1041" s="492"/>
      <c r="K1041" s="492"/>
      <c r="L1041" s="492"/>
      <c r="M1041" s="492"/>
      <c r="N1041" s="492"/>
      <c r="O1041" s="492"/>
      <c r="P1041" s="492"/>
      <c r="Q1041" s="492"/>
      <c r="R1041" s="492"/>
      <c r="S1041" s="492"/>
      <c r="T1041" s="492"/>
      <c r="U1041" s="492"/>
      <c r="V1041" s="492"/>
      <c r="W1041" s="492"/>
      <c r="X1041" s="492"/>
      <c r="Y1041" s="492"/>
      <c r="Z1041" s="492"/>
      <c r="AA1041" s="492"/>
      <c r="AB1041" s="492"/>
      <c r="AC1041" s="492"/>
      <c r="AD1041" s="492"/>
      <c r="AE1041" s="2"/>
      <c r="AF1041" s="179"/>
    </row>
    <row r="1042" spans="1:174" s="180" customFormat="1" ht="48" customHeight="1">
      <c r="A1042" s="60"/>
      <c r="B1042" s="297"/>
      <c r="C1042" s="492" t="s">
        <v>6631</v>
      </c>
      <c r="D1042" s="492"/>
      <c r="E1042" s="492"/>
      <c r="F1042" s="492"/>
      <c r="G1042" s="492"/>
      <c r="H1042" s="492"/>
      <c r="I1042" s="492"/>
      <c r="J1042" s="492"/>
      <c r="K1042" s="492"/>
      <c r="L1042" s="492"/>
      <c r="M1042" s="492"/>
      <c r="N1042" s="492"/>
      <c r="O1042" s="492"/>
      <c r="P1042" s="492"/>
      <c r="Q1042" s="492"/>
      <c r="R1042" s="492"/>
      <c r="S1042" s="492"/>
      <c r="T1042" s="492"/>
      <c r="U1042" s="492"/>
      <c r="V1042" s="492"/>
      <c r="W1042" s="492"/>
      <c r="X1042" s="492"/>
      <c r="Y1042" s="492"/>
      <c r="Z1042" s="492"/>
      <c r="AA1042" s="492"/>
      <c r="AB1042" s="492"/>
      <c r="AC1042" s="492"/>
      <c r="AD1042" s="492"/>
      <c r="AE1042" s="2"/>
      <c r="AF1042" s="179"/>
    </row>
    <row r="1043" spans="1:174" s="180" customFormat="1" ht="48" customHeight="1">
      <c r="A1043" s="102"/>
      <c r="B1043" s="297"/>
      <c r="C1043" s="492" t="s">
        <v>6632</v>
      </c>
      <c r="D1043" s="492"/>
      <c r="E1043" s="492"/>
      <c r="F1043" s="492"/>
      <c r="G1043" s="492"/>
      <c r="H1043" s="492"/>
      <c r="I1043" s="492"/>
      <c r="J1043" s="492"/>
      <c r="K1043" s="492"/>
      <c r="L1043" s="492"/>
      <c r="M1043" s="492"/>
      <c r="N1043" s="492"/>
      <c r="O1043" s="492"/>
      <c r="P1043" s="492"/>
      <c r="Q1043" s="492"/>
      <c r="R1043" s="492"/>
      <c r="S1043" s="492"/>
      <c r="T1043" s="492"/>
      <c r="U1043" s="492"/>
      <c r="V1043" s="492"/>
      <c r="W1043" s="492"/>
      <c r="X1043" s="492"/>
      <c r="Y1043" s="492"/>
      <c r="Z1043" s="492"/>
      <c r="AA1043" s="492"/>
      <c r="AB1043" s="492"/>
      <c r="AC1043" s="492"/>
      <c r="AD1043" s="492"/>
      <c r="AE1043" s="2"/>
      <c r="AF1043" s="179"/>
    </row>
    <row r="1044" spans="1:174" s="38" customFormat="1" ht="24" customHeight="1">
      <c r="A1044" s="102"/>
      <c r="B1044" s="61"/>
      <c r="C1044" s="594" t="s">
        <v>6633</v>
      </c>
      <c r="D1044" s="594"/>
      <c r="E1044" s="594"/>
      <c r="F1044" s="594"/>
      <c r="G1044" s="594"/>
      <c r="H1044" s="594"/>
      <c r="I1044" s="594"/>
      <c r="J1044" s="594"/>
      <c r="K1044" s="594"/>
      <c r="L1044" s="594"/>
      <c r="M1044" s="594"/>
      <c r="N1044" s="594"/>
      <c r="O1044" s="594"/>
      <c r="P1044" s="594"/>
      <c r="Q1044" s="594"/>
      <c r="R1044" s="594"/>
      <c r="S1044" s="594"/>
      <c r="T1044" s="594"/>
      <c r="U1044" s="594"/>
      <c r="V1044" s="594"/>
      <c r="W1044" s="594"/>
      <c r="X1044" s="594"/>
      <c r="Y1044" s="594"/>
      <c r="Z1044" s="594"/>
      <c r="AA1044" s="594"/>
      <c r="AB1044" s="594"/>
      <c r="AC1044" s="594"/>
      <c r="AD1044" s="594"/>
      <c r="AE1044" s="2"/>
      <c r="AF1044" s="169"/>
    </row>
    <row r="1045" spans="1:174" s="38" customFormat="1" ht="15" customHeight="1">
      <c r="A1045" s="18"/>
      <c r="B1045" s="61"/>
      <c r="C1045" s="40"/>
      <c r="D1045" s="40"/>
      <c r="E1045" s="40"/>
      <c r="F1045" s="40"/>
      <c r="G1045" s="40"/>
      <c r="H1045" s="40"/>
      <c r="I1045" s="40"/>
      <c r="J1045" s="40"/>
      <c r="K1045" s="40"/>
      <c r="L1045" s="40"/>
      <c r="M1045" s="40"/>
      <c r="N1045" s="40"/>
      <c r="O1045" s="40"/>
      <c r="P1045" s="40"/>
      <c r="Q1045" s="40"/>
      <c r="R1045" s="40"/>
      <c r="S1045" s="40"/>
      <c r="T1045" s="40"/>
      <c r="U1045" s="40"/>
      <c r="V1045" s="40"/>
      <c r="W1045" s="40"/>
      <c r="X1045" s="40"/>
      <c r="Y1045" s="40"/>
      <c r="Z1045" s="40"/>
      <c r="AA1045" s="40"/>
      <c r="AB1045" s="40"/>
      <c r="AC1045" s="40"/>
      <c r="AD1045" s="40"/>
      <c r="AE1045" s="2"/>
      <c r="AF1045" s="169"/>
    </row>
    <row r="1046" spans="1:174" s="2" customFormat="1" ht="15" customHeight="1">
      <c r="A1046" s="18"/>
      <c r="C1046" s="51"/>
      <c r="D1046" s="51"/>
      <c r="E1046" s="51"/>
      <c r="F1046" s="51"/>
      <c r="G1046" s="51"/>
      <c r="H1046" s="51"/>
      <c r="I1046" s="51"/>
      <c r="J1046" s="51"/>
      <c r="K1046" s="51"/>
      <c r="L1046" s="51"/>
      <c r="M1046" s="51"/>
      <c r="N1046" s="51"/>
      <c r="O1046" s="51"/>
      <c r="P1046" s="51"/>
      <c r="Q1046" s="51"/>
      <c r="R1046" s="51"/>
      <c r="S1046" s="197"/>
      <c r="T1046" s="197"/>
      <c r="U1046" s="197"/>
      <c r="V1046" s="197"/>
      <c r="W1046" s="197"/>
      <c r="X1046" s="197"/>
      <c r="Y1046" s="197"/>
      <c r="Z1046" s="197"/>
      <c r="AA1046" s="634" t="s">
        <v>5580</v>
      </c>
      <c r="AB1046" s="634"/>
      <c r="AC1046" s="634"/>
      <c r="AD1046" s="634"/>
      <c r="AF1046" s="109"/>
    </row>
    <row r="1047" spans="1:174" ht="24" customHeight="1">
      <c r="A1047" s="18"/>
      <c r="B1047" s="51"/>
      <c r="C1047" s="445" t="s">
        <v>5582</v>
      </c>
      <c r="D1047" s="445"/>
      <c r="E1047" s="445"/>
      <c r="F1047" s="445"/>
      <c r="G1047" s="445"/>
      <c r="H1047" s="445"/>
      <c r="I1047" s="445"/>
      <c r="J1047" s="445"/>
      <c r="K1047" s="445"/>
      <c r="L1047" s="445"/>
      <c r="M1047" s="445" t="s">
        <v>6634</v>
      </c>
      <c r="N1047" s="445"/>
      <c r="O1047" s="445"/>
      <c r="P1047" s="445"/>
      <c r="Q1047" s="445"/>
      <c r="R1047" s="445"/>
      <c r="S1047" s="445"/>
      <c r="T1047" s="445"/>
      <c r="U1047" s="445"/>
      <c r="V1047" s="445"/>
      <c r="W1047" s="445"/>
      <c r="X1047" s="445"/>
      <c r="Y1047" s="445"/>
      <c r="Z1047" s="445"/>
      <c r="AA1047" s="445"/>
      <c r="AB1047" s="445"/>
      <c r="AC1047" s="445"/>
      <c r="AD1047" s="445"/>
      <c r="AE1047" s="2"/>
    </row>
    <row r="1048" spans="1:174" ht="15" customHeight="1">
      <c r="A1048" s="18"/>
      <c r="B1048" s="51"/>
      <c r="C1048" s="445"/>
      <c r="D1048" s="445"/>
      <c r="E1048" s="445"/>
      <c r="F1048" s="445"/>
      <c r="G1048" s="445"/>
      <c r="H1048" s="445"/>
      <c r="I1048" s="445"/>
      <c r="J1048" s="445"/>
      <c r="K1048" s="445"/>
      <c r="L1048" s="445"/>
      <c r="M1048" s="450" t="s">
        <v>6370</v>
      </c>
      <c r="N1048" s="450"/>
      <c r="O1048" s="450"/>
      <c r="P1048" s="450"/>
      <c r="Q1048" s="450"/>
      <c r="R1048" s="450"/>
      <c r="S1048" s="450"/>
      <c r="T1048" s="450"/>
      <c r="U1048" s="450"/>
      <c r="V1048" s="450" t="s">
        <v>6371</v>
      </c>
      <c r="W1048" s="450"/>
      <c r="X1048" s="450"/>
      <c r="Y1048" s="450"/>
      <c r="Z1048" s="450"/>
      <c r="AA1048" s="450"/>
      <c r="AB1048" s="450"/>
      <c r="AC1048" s="450"/>
      <c r="AD1048" s="450"/>
      <c r="AE1048" s="2"/>
    </row>
    <row r="1049" spans="1:174" ht="24" customHeight="1">
      <c r="A1049" s="18"/>
      <c r="B1049" s="51"/>
      <c r="C1049" s="445"/>
      <c r="D1049" s="445"/>
      <c r="E1049" s="445"/>
      <c r="F1049" s="445"/>
      <c r="G1049" s="445"/>
      <c r="H1049" s="445"/>
      <c r="I1049" s="445"/>
      <c r="J1049" s="445"/>
      <c r="K1049" s="445"/>
      <c r="L1049" s="445"/>
      <c r="M1049" s="450"/>
      <c r="N1049" s="450"/>
      <c r="O1049" s="450"/>
      <c r="P1049" s="450"/>
      <c r="Q1049" s="450"/>
      <c r="R1049" s="450"/>
      <c r="S1049" s="450"/>
      <c r="T1049" s="450"/>
      <c r="U1049" s="450"/>
      <c r="V1049" s="450" t="s">
        <v>6374</v>
      </c>
      <c r="W1049" s="450"/>
      <c r="X1049" s="450"/>
      <c r="Y1049" s="450"/>
      <c r="Z1049" s="450"/>
      <c r="AA1049" s="450"/>
      <c r="AB1049" s="450"/>
      <c r="AC1049" s="450"/>
      <c r="AD1049" s="450"/>
      <c r="AE1049" s="2"/>
    </row>
    <row r="1050" spans="1:174" ht="210" customHeight="1">
      <c r="A1050" s="18"/>
      <c r="B1050" s="51"/>
      <c r="C1050" s="445"/>
      <c r="D1050" s="445"/>
      <c r="E1050" s="445"/>
      <c r="F1050" s="445"/>
      <c r="G1050" s="445"/>
      <c r="H1050" s="445"/>
      <c r="I1050" s="445"/>
      <c r="J1050" s="445"/>
      <c r="K1050" s="445"/>
      <c r="L1050" s="445"/>
      <c r="M1050" s="510" t="s">
        <v>5090</v>
      </c>
      <c r="N1050" s="723" t="s">
        <v>6635</v>
      </c>
      <c r="O1050" s="723" t="s">
        <v>6636</v>
      </c>
      <c r="P1050" s="723" t="s">
        <v>6637</v>
      </c>
      <c r="Q1050" s="723"/>
      <c r="R1050" s="723" t="s">
        <v>6638</v>
      </c>
      <c r="S1050" s="723"/>
      <c r="T1050" s="723" t="s">
        <v>6639</v>
      </c>
      <c r="U1050" s="723"/>
      <c r="V1050" s="510" t="s">
        <v>5090</v>
      </c>
      <c r="W1050" s="723" t="s">
        <v>6635</v>
      </c>
      <c r="X1050" s="723" t="s">
        <v>6636</v>
      </c>
      <c r="Y1050" s="723" t="s">
        <v>6637</v>
      </c>
      <c r="Z1050" s="723"/>
      <c r="AA1050" s="723" t="s">
        <v>6638</v>
      </c>
      <c r="AB1050" s="723"/>
      <c r="AC1050" s="723" t="s">
        <v>6639</v>
      </c>
      <c r="AD1050" s="723"/>
      <c r="AE1050" s="2"/>
      <c r="AH1050" s="522" t="s">
        <v>6542</v>
      </c>
      <c r="AI1050" s="522"/>
      <c r="AJ1050" s="522"/>
      <c r="AK1050" s="522"/>
      <c r="AL1050" s="522"/>
      <c r="AM1050" s="522"/>
      <c r="AN1050" s="522"/>
      <c r="AO1050" s="522"/>
      <c r="AP1050" s="711"/>
      <c r="AQ1050" s="522" t="s">
        <v>6543</v>
      </c>
      <c r="AR1050" s="522"/>
      <c r="AS1050" s="522"/>
      <c r="AT1050" s="522"/>
      <c r="AU1050" s="522"/>
      <c r="AV1050" s="522"/>
      <c r="AW1050" s="522"/>
      <c r="AX1050" s="522"/>
      <c r="AY1050" s="711"/>
      <c r="AZ1050" s="524" t="s">
        <v>5088</v>
      </c>
      <c r="BA1050" s="525"/>
      <c r="BB1050" s="526"/>
      <c r="CE1050" s="522" t="s">
        <v>6389</v>
      </c>
      <c r="CF1050" s="522"/>
      <c r="CG1050" s="522"/>
      <c r="CH1050" s="522"/>
      <c r="CJ1050" s="522" t="s">
        <v>6390</v>
      </c>
      <c r="CK1050" s="522"/>
      <c r="CL1050" s="522"/>
      <c r="CM1050" s="522"/>
      <c r="CO1050" s="522" t="s">
        <v>6441</v>
      </c>
      <c r="CP1050" s="522"/>
      <c r="CQ1050" s="522"/>
      <c r="CR1050" s="522"/>
      <c r="CT1050" s="522" t="s">
        <v>6442</v>
      </c>
      <c r="CU1050" s="522"/>
      <c r="CV1050" s="522"/>
      <c r="CW1050" s="522"/>
      <c r="CY1050" s="522" t="s">
        <v>6443</v>
      </c>
      <c r="CZ1050" s="522"/>
      <c r="DA1050" s="522"/>
      <c r="DB1050" s="522"/>
      <c r="DD1050" s="522" t="s">
        <v>6444</v>
      </c>
      <c r="DE1050" s="522"/>
      <c r="DF1050" s="522"/>
      <c r="DG1050" s="522"/>
      <c r="DI1050" s="522" t="s">
        <v>6445</v>
      </c>
      <c r="DJ1050" s="522"/>
      <c r="DK1050" s="522"/>
      <c r="DL1050" s="522"/>
      <c r="DN1050" s="522" t="s">
        <v>6446</v>
      </c>
      <c r="DO1050" s="522"/>
      <c r="DP1050" s="522"/>
      <c r="DQ1050" s="522"/>
      <c r="DS1050" s="522" t="s">
        <v>6447</v>
      </c>
      <c r="DT1050" s="522"/>
      <c r="DU1050" s="522"/>
      <c r="DV1050" s="522"/>
      <c r="DX1050" s="522" t="s">
        <v>6448</v>
      </c>
      <c r="DY1050" s="522"/>
      <c r="DZ1050" s="522"/>
      <c r="EA1050" s="522"/>
      <c r="EC1050" s="522" t="s">
        <v>6449</v>
      </c>
      <c r="ED1050" s="522"/>
      <c r="EE1050" s="522"/>
      <c r="EF1050" s="522"/>
      <c r="EH1050" s="522" t="s">
        <v>6450</v>
      </c>
      <c r="EI1050" s="522"/>
      <c r="EJ1050" s="522"/>
      <c r="EK1050" s="522"/>
      <c r="EM1050" s="522" t="s">
        <v>5653</v>
      </c>
      <c r="EN1050" s="522"/>
      <c r="EO1050" s="522"/>
      <c r="EQ1050" s="522" t="s">
        <v>5104</v>
      </c>
      <c r="ER1050" s="522"/>
      <c r="ES1050" s="522"/>
      <c r="ET1050" s="522"/>
      <c r="EU1050" s="522"/>
      <c r="EV1050" s="522"/>
      <c r="EW1050" s="522"/>
      <c r="EX1050" s="522"/>
      <c r="EY1050" s="522"/>
      <c r="EZ1050" s="522"/>
      <c r="FA1050" s="522"/>
      <c r="FB1050" s="522"/>
      <c r="FC1050" s="522"/>
      <c r="FD1050" s="522"/>
      <c r="FE1050" s="522"/>
      <c r="FF1050" s="522"/>
      <c r="FG1050" s="522"/>
      <c r="FH1050" s="522"/>
      <c r="FI1050" s="522"/>
      <c r="FJ1050" s="522"/>
      <c r="FK1050" s="522"/>
      <c r="FL1050" s="522"/>
      <c r="FM1050" s="522"/>
      <c r="FN1050" s="522"/>
      <c r="FO1050" s="522"/>
      <c r="FP1050" s="522"/>
      <c r="FQ1050" s="522"/>
      <c r="FR1050" s="522"/>
    </row>
    <row r="1051" spans="1:174" ht="72" customHeight="1">
      <c r="A1051" s="18"/>
      <c r="B1051" s="51"/>
      <c r="C1051" s="445"/>
      <c r="D1051" s="445"/>
      <c r="E1051" s="445"/>
      <c r="F1051" s="445"/>
      <c r="G1051" s="445"/>
      <c r="H1051" s="445"/>
      <c r="I1051" s="445"/>
      <c r="J1051" s="445"/>
      <c r="K1051" s="445"/>
      <c r="L1051" s="445"/>
      <c r="M1051" s="510"/>
      <c r="N1051" s="723"/>
      <c r="O1051" s="723"/>
      <c r="P1051" s="287" t="s">
        <v>6403</v>
      </c>
      <c r="Q1051" s="289" t="s">
        <v>6404</v>
      </c>
      <c r="R1051" s="287" t="s">
        <v>6403</v>
      </c>
      <c r="S1051" s="289" t="s">
        <v>6404</v>
      </c>
      <c r="T1051" s="287" t="s">
        <v>6403</v>
      </c>
      <c r="U1051" s="289" t="s">
        <v>6404</v>
      </c>
      <c r="V1051" s="510"/>
      <c r="W1051" s="723"/>
      <c r="X1051" s="723"/>
      <c r="Y1051" s="287" t="s">
        <v>6403</v>
      </c>
      <c r="Z1051" s="289" t="s">
        <v>6404</v>
      </c>
      <c r="AA1051" s="287" t="s">
        <v>6403</v>
      </c>
      <c r="AB1051" s="289" t="s">
        <v>6404</v>
      </c>
      <c r="AC1051" s="287" t="s">
        <v>6403</v>
      </c>
      <c r="AD1051" s="289" t="s">
        <v>6404</v>
      </c>
      <c r="AE1051" s="2"/>
      <c r="AH1051" s="522" t="s">
        <v>5093</v>
      </c>
      <c r="AI1051" s="522"/>
      <c r="AJ1051" s="522" t="s">
        <v>5094</v>
      </c>
      <c r="AK1051" s="522"/>
      <c r="AL1051" s="522" t="s">
        <v>5095</v>
      </c>
      <c r="AM1051" s="522"/>
      <c r="AN1051" s="522" t="s">
        <v>5096</v>
      </c>
      <c r="AO1051" s="522"/>
      <c r="AP1051" s="711"/>
      <c r="AQ1051" s="522" t="s">
        <v>5093</v>
      </c>
      <c r="AR1051" s="522"/>
      <c r="AS1051" s="522" t="s">
        <v>5094</v>
      </c>
      <c r="AT1051" s="522"/>
      <c r="AU1051" s="522" t="s">
        <v>5095</v>
      </c>
      <c r="AV1051" s="522"/>
      <c r="AW1051" s="522" t="s">
        <v>5096</v>
      </c>
      <c r="AX1051" s="522"/>
      <c r="AY1051" s="711"/>
      <c r="AZ1051" s="128" t="s">
        <v>5096</v>
      </c>
      <c r="BA1051" s="128" t="s">
        <v>5097</v>
      </c>
      <c r="BB1051" s="128" t="s">
        <v>5098</v>
      </c>
      <c r="BD1051" s="522" t="s">
        <v>6382</v>
      </c>
      <c r="BE1051" s="522"/>
      <c r="BG1051" s="522" t="s">
        <v>5952</v>
      </c>
      <c r="BH1051" s="522"/>
      <c r="BJ1051" s="522" t="s">
        <v>6384</v>
      </c>
      <c r="BK1051" s="522"/>
      <c r="BM1051" s="522" t="s">
        <v>5375</v>
      </c>
      <c r="BN1051" s="522"/>
      <c r="BP1051" s="522" t="s">
        <v>6385</v>
      </c>
      <c r="BQ1051" s="522"/>
      <c r="BS1051" s="522" t="s">
        <v>6454</v>
      </c>
      <c r="BT1051" s="522"/>
      <c r="BV1051" s="522" t="s">
        <v>4990</v>
      </c>
      <c r="BW1051" s="522"/>
      <c r="BY1051" s="522" t="s">
        <v>6376</v>
      </c>
      <c r="BZ1051" s="522"/>
      <c r="CB1051" s="522" t="s">
        <v>6377</v>
      </c>
      <c r="CC1051" s="522"/>
      <c r="CE1051" s="524" t="s">
        <v>5926</v>
      </c>
      <c r="CF1051" s="526"/>
      <c r="CG1051" s="878" t="s">
        <v>5093</v>
      </c>
      <c r="CH1051" s="878"/>
      <c r="CI1051" s="264"/>
      <c r="CJ1051" s="524" t="s">
        <v>5926</v>
      </c>
      <c r="CK1051" s="526"/>
      <c r="CL1051" s="878" t="s">
        <v>5093</v>
      </c>
      <c r="CM1051" s="878"/>
      <c r="CN1051" s="264"/>
      <c r="CO1051" s="524" t="s">
        <v>5926</v>
      </c>
      <c r="CP1051" s="526"/>
      <c r="CQ1051" s="878" t="s">
        <v>5093</v>
      </c>
      <c r="CR1051" s="878"/>
      <c r="CT1051" s="524" t="s">
        <v>5926</v>
      </c>
      <c r="CU1051" s="526"/>
      <c r="CV1051" s="878" t="s">
        <v>5093</v>
      </c>
      <c r="CW1051" s="878"/>
      <c r="CY1051" s="524" t="s">
        <v>5926</v>
      </c>
      <c r="CZ1051" s="526"/>
      <c r="DA1051" s="878" t="s">
        <v>5093</v>
      </c>
      <c r="DB1051" s="878"/>
      <c r="DC1051" s="264"/>
      <c r="DD1051" s="524" t="s">
        <v>5926</v>
      </c>
      <c r="DE1051" s="526"/>
      <c r="DF1051" s="878" t="s">
        <v>5093</v>
      </c>
      <c r="DG1051" s="878"/>
      <c r="DH1051" s="264"/>
      <c r="DI1051" s="524" t="s">
        <v>5926</v>
      </c>
      <c r="DJ1051" s="526"/>
      <c r="DK1051" s="878" t="s">
        <v>5093</v>
      </c>
      <c r="DL1051" s="878"/>
      <c r="DN1051" s="524" t="s">
        <v>5926</v>
      </c>
      <c r="DO1051" s="526"/>
      <c r="DP1051" s="878" t="s">
        <v>5093</v>
      </c>
      <c r="DQ1051" s="878"/>
      <c r="DS1051" s="524" t="s">
        <v>5926</v>
      </c>
      <c r="DT1051" s="526"/>
      <c r="DU1051" s="878" t="s">
        <v>5093</v>
      </c>
      <c r="DV1051" s="878"/>
      <c r="DX1051" s="524" t="s">
        <v>5926</v>
      </c>
      <c r="DY1051" s="526"/>
      <c r="DZ1051" s="878" t="s">
        <v>5093</v>
      </c>
      <c r="EA1051" s="878"/>
      <c r="EC1051" s="524" t="s">
        <v>5926</v>
      </c>
      <c r="ED1051" s="526"/>
      <c r="EE1051" s="878" t="s">
        <v>5093</v>
      </c>
      <c r="EF1051" s="878"/>
      <c r="EH1051" s="524" t="s">
        <v>5926</v>
      </c>
      <c r="EI1051" s="526"/>
      <c r="EJ1051" s="878" t="s">
        <v>5093</v>
      </c>
      <c r="EK1051" s="878"/>
      <c r="EM1051" s="119" t="s">
        <v>5663</v>
      </c>
      <c r="EN1051" s="120" t="s">
        <v>5664</v>
      </c>
      <c r="EO1051" s="119" t="s">
        <v>5097</v>
      </c>
      <c r="EQ1051" s="860" t="s">
        <v>5098</v>
      </c>
      <c r="ER1051" s="860"/>
      <c r="ES1051" s="860">
        <v>3</v>
      </c>
      <c r="ET1051" s="860"/>
      <c r="EU1051" s="860">
        <v>4</v>
      </c>
      <c r="EV1051" s="860"/>
      <c r="EW1051" s="860">
        <v>5</v>
      </c>
      <c r="EX1051" s="860"/>
      <c r="EY1051" s="860">
        <v>6</v>
      </c>
      <c r="EZ1051" s="860"/>
      <c r="FA1051" s="860">
        <v>7</v>
      </c>
      <c r="FB1051" s="860"/>
      <c r="FC1051" s="522">
        <v>8</v>
      </c>
      <c r="FD1051" s="522"/>
      <c r="FE1051" s="522">
        <v>9</v>
      </c>
      <c r="FF1051" s="522"/>
      <c r="FG1051" s="522">
        <v>10</v>
      </c>
      <c r="FH1051" s="522"/>
      <c r="FI1051" s="877" t="s">
        <v>5259</v>
      </c>
      <c r="FJ1051" s="877"/>
      <c r="FK1051" s="877" t="s">
        <v>6208</v>
      </c>
      <c r="FL1051" s="877"/>
      <c r="FM1051" s="877" t="s">
        <v>6640</v>
      </c>
      <c r="FN1051" s="877"/>
      <c r="FO1051" s="877" t="s">
        <v>6299</v>
      </c>
      <c r="FP1051" s="877"/>
      <c r="FQ1051" s="522" t="s">
        <v>5063</v>
      </c>
      <c r="FR1051" s="522"/>
    </row>
    <row r="1052" spans="1:174" ht="15" customHeight="1">
      <c r="A1052" s="18"/>
      <c r="B1052" s="51"/>
      <c r="C1052" s="48" t="s">
        <v>5846</v>
      </c>
      <c r="D1052" s="580" t="s">
        <v>385</v>
      </c>
      <c r="E1052" s="580"/>
      <c r="F1052" s="580"/>
      <c r="G1052" s="580"/>
      <c r="H1052" s="580"/>
      <c r="I1052" s="580"/>
      <c r="J1052" s="580"/>
      <c r="K1052" s="580"/>
      <c r="L1052" s="580"/>
      <c r="M1052" s="103"/>
      <c r="N1052" s="103"/>
      <c r="O1052" s="103"/>
      <c r="P1052" s="103"/>
      <c r="Q1052" s="103"/>
      <c r="R1052" s="103"/>
      <c r="S1052" s="103"/>
      <c r="T1052" s="103"/>
      <c r="U1052" s="103"/>
      <c r="V1052" s="103"/>
      <c r="W1052" s="103"/>
      <c r="X1052" s="103"/>
      <c r="Y1052" s="103"/>
      <c r="Z1052" s="103"/>
      <c r="AA1052" s="103"/>
      <c r="AB1052" s="103"/>
      <c r="AC1052" s="103"/>
      <c r="AD1052" s="103"/>
      <c r="AE1052" s="2"/>
      <c r="AH1052" s="522">
        <f>IF(M1052="",0,M1052)</f>
        <v>0</v>
      </c>
      <c r="AI1052" s="522"/>
      <c r="AJ1052" s="522">
        <f>COUNTIF(N1052:U1052,"NS")</f>
        <v>0</v>
      </c>
      <c r="AK1052" s="522"/>
      <c r="AL1052" s="524">
        <f>IF(COUNTIF(N1052:U1052,"NA")=COUNTA($N$1050:$O$1051,$P$1051:$U$1051),"NA",SUM(N1052:U1052))</f>
        <v>0</v>
      </c>
      <c r="AM1052" s="526"/>
      <c r="AN1052" s="522">
        <f>IF($AH$1021=$AJ$1021,0,IF(OR(AND(AH1052=0,AJ1052&gt;0),AND(AH1052="NS",AL1052&gt;0),AND(AH1052="NS",AJ1052=0,AL1052=0)),1,IF(OR(AND(AJ1052&gt;=2,AL1052&lt;AH1052),AND(AH1052="NS",AL1052=0,AJ1052&gt;0),AH1052=AL1052),0,1)))</f>
        <v>0</v>
      </c>
      <c r="AO1052" s="522"/>
      <c r="AP1052" s="711"/>
      <c r="AQ1052" s="522">
        <f>IF(V1052="",0,V1052)</f>
        <v>0</v>
      </c>
      <c r="AR1052" s="522"/>
      <c r="AS1052" s="522">
        <f>COUNTIF(W1052:AD1052,"NS")</f>
        <v>0</v>
      </c>
      <c r="AT1052" s="522"/>
      <c r="AU1052" s="524">
        <f>IF(COUNTIF(W1052:AD1052,"NA")=COUNTA($W$1050:$X$1051,$Y$1051:$AD$1051),"NA",SUM(W1052:AD1052))</f>
        <v>0</v>
      </c>
      <c r="AV1052" s="526"/>
      <c r="AW1052" s="522">
        <f>IF($AH$1021=$AJ$1021,0,IF(OR(AND(AQ1052=0,AS1052&gt;0),AND(AQ1052="NS",AU1052&gt;0),AND(AQ1052="NS",AS1052=0,AU1052=0)),1,IF(OR(AND(AS1052&gt;=2,AU1052&lt;AQ1052),AND(AQ1052="NS",AU1052=0,AS1052&gt;0),AQ1052=AU1052),0,1)))</f>
        <v>0</v>
      </c>
      <c r="AX1052" s="522"/>
      <c r="AY1052" s="711"/>
      <c r="AZ1052" s="114">
        <f>IF(SUM(AN1052,AW1052,AN1071,AW1071)&gt;0,1,0)</f>
        <v>0</v>
      </c>
      <c r="BA1052" s="113" t="str">
        <f>IF(AZ1052=0,"", IF(SUM($AZ$1052:AZ1052)=1,BB1052, IF($AZ$1063&gt;SUM($AZ$1052:AZ1052),_xlfn.CONCAT(", ",BB1052), IF($AZ$1063=SUM($AZ$1052:AZ1052),_xlfn.CONCAT(" y ",BB1052,".")))))</f>
        <v/>
      </c>
      <c r="BB1052" s="119">
        <f>_xlfn.NUMBERVALUE(C1052)</f>
        <v>0</v>
      </c>
      <c r="BD1052" s="597">
        <f>CNGE_2024_M3_Secc1!AK1315</f>
        <v>0</v>
      </c>
      <c r="BE1052" s="597"/>
      <c r="BG1052" s="597">
        <f>IF($AH$515=$AJ$515,0,IF(SUM($P$534:$R$534)&gt;0,0,1))</f>
        <v>0</v>
      </c>
      <c r="BH1052" s="597"/>
      <c r="BJ1052" s="597">
        <f>IF($AH$515=$AJ$515,0,IF(SUM($T$534:$V$534)&gt;0,0,1))</f>
        <v>0</v>
      </c>
      <c r="BK1052" s="597"/>
      <c r="BM1052" s="597">
        <f>IF($AH$515=$AJ$515,0,IF(SUM($X$534:$Z$534)&gt;0,0,1))</f>
        <v>0</v>
      </c>
      <c r="BN1052" s="597"/>
      <c r="BP1052" s="597">
        <f>IF($AH$515=$AJ$515,0,IF(SUM($AB$534:$AD$534)&gt;0,0,1))</f>
        <v>0</v>
      </c>
      <c r="BQ1052" s="597"/>
      <c r="BS1052" s="597">
        <f>IF($AH$515=$AJ$515,0,IF(SUM($P$560:$R$560)&gt;0,0,1))</f>
        <v>0</v>
      </c>
      <c r="BT1052" s="597"/>
      <c r="BV1052" s="597">
        <f>IF($AH$515=$AJ$515,0,IF(SUM($T$560:$V$560)&gt;0,0,1))</f>
        <v>0</v>
      </c>
      <c r="BW1052" s="597"/>
      <c r="BY1052" s="597">
        <f>IF($AH$515=$AJ$515,0,IF(SUM($X$560:$Z$560)&gt;0,0,1))</f>
        <v>0</v>
      </c>
      <c r="BZ1052" s="597"/>
      <c r="CB1052" s="597">
        <f>IF($AH$515=$AJ$515,0,IF(SUM($AB$560:$AD$560)&gt;0,0,1))</f>
        <v>0</v>
      </c>
      <c r="CC1052" s="597"/>
      <c r="CE1052" s="522" t="s">
        <v>6597</v>
      </c>
      <c r="CF1052" s="522"/>
      <c r="CG1052" s="522">
        <f>IF($AH$515=$AJ$515,0,$O$534)</f>
        <v>0</v>
      </c>
      <c r="CH1052" s="522"/>
      <c r="CJ1052" s="522" t="s">
        <v>6597</v>
      </c>
      <c r="CK1052" s="522"/>
      <c r="CL1052" s="522">
        <f>IF($AH$515=$AJ$515,0,$S$534)</f>
        <v>0</v>
      </c>
      <c r="CM1052" s="522"/>
      <c r="CO1052" s="522" t="s">
        <v>6597</v>
      </c>
      <c r="CP1052" s="522"/>
      <c r="CQ1052" s="522">
        <f>IF($AH$515=$AJ$515,0,$W$534)</f>
        <v>0</v>
      </c>
      <c r="CR1052" s="522"/>
      <c r="CT1052" s="522" t="s">
        <v>6597</v>
      </c>
      <c r="CU1052" s="522"/>
      <c r="CV1052" s="522">
        <f>IF($AH$515=$AJ$515,0,$AA$534)</f>
        <v>0</v>
      </c>
      <c r="CW1052" s="522"/>
      <c r="CY1052" s="522" t="s">
        <v>6597</v>
      </c>
      <c r="CZ1052" s="522"/>
      <c r="DA1052" s="522">
        <f>IF($AH$550=$AJ$550,0,$O$560)</f>
        <v>0</v>
      </c>
      <c r="DB1052" s="522"/>
      <c r="DD1052" s="522" t="s">
        <v>6597</v>
      </c>
      <c r="DE1052" s="522"/>
      <c r="DF1052" s="522">
        <f>IF($AH$550=$AJ$550,0,$S$560)</f>
        <v>0</v>
      </c>
      <c r="DG1052" s="522"/>
      <c r="DI1052" s="522" t="s">
        <v>6597</v>
      </c>
      <c r="DJ1052" s="522"/>
      <c r="DK1052" s="522">
        <f>IF($AH$550=$AJ$550,0,$W$560)</f>
        <v>0</v>
      </c>
      <c r="DL1052" s="522"/>
      <c r="DN1052" s="522" t="s">
        <v>6597</v>
      </c>
      <c r="DO1052" s="522"/>
      <c r="DP1052" s="522">
        <f>IF($AH$550=$AJ$550,0,$AA$560)</f>
        <v>0</v>
      </c>
      <c r="DQ1052" s="522"/>
      <c r="DS1052" s="522" t="s">
        <v>6456</v>
      </c>
      <c r="DT1052" s="522"/>
      <c r="DU1052" s="522">
        <f>IF($AH$180=$AJ$180,0,$AB$186)</f>
        <v>0</v>
      </c>
      <c r="DV1052" s="522"/>
      <c r="DX1052" s="522" t="s">
        <v>6456</v>
      </c>
      <c r="DY1052" s="522"/>
      <c r="DZ1052" s="522">
        <f>IF($AH$197=$AJ$197,0,$AC$201)</f>
        <v>0</v>
      </c>
      <c r="EA1052" s="522"/>
      <c r="EC1052" s="522" t="s">
        <v>6456</v>
      </c>
      <c r="ED1052" s="522"/>
      <c r="EE1052" s="522">
        <f>IF($AH$197=$AJ$197,0,$AC$202)</f>
        <v>0</v>
      </c>
      <c r="EF1052" s="522"/>
      <c r="EH1052" s="522" t="s">
        <v>6456</v>
      </c>
      <c r="EI1052" s="522"/>
      <c r="EJ1052" s="522">
        <f>IF($AH$197=$AJ$197,0,$AC$203)</f>
        <v>0</v>
      </c>
      <c r="EK1052" s="522"/>
      <c r="EM1052" s="113">
        <v>12</v>
      </c>
      <c r="EN1052" s="113">
        <f>IF(CG1054=0,0,1)</f>
        <v>0</v>
      </c>
      <c r="EO1052" s="125" t="str">
        <f>IF(EN1052=0,"", IF(SUM($EN$1052:EN1052)=1,_xlfn.CONCAT(EM1052,), IF($EN$1064&gt;SUM($EN$1052:EN1052),_xlfn.CONCAT(", ",EM1052), IF($EN$1064=SUM($EN$1052:EN1052),_xlfn.CONCAT(" y ",EM1052,".")))))</f>
        <v/>
      </c>
      <c r="EQ1052" s="522">
        <v>0</v>
      </c>
      <c r="ER1052" s="522"/>
      <c r="ES1052" s="522">
        <f t="shared" ref="ES1052:ES1062" si="339">IF($AH$1021=$AJ$1021,0,IF(OR(AND(D1052="",$BG$1052=0,COUNTBLANK(P1052)=1),AND(D1052&lt;&gt;"",$BG$1052=0,COUNTBLANK(P1052)=0),AND(D1052="",$BG$1052=1,COUNTBLANK(P1052)=1),AND(D1052&lt;&gt;"",$BG$1052=1,COUNTBLANK(P1052)=1)),0,1))</f>
        <v>0</v>
      </c>
      <c r="ET1052" s="522"/>
      <c r="EU1052" s="522">
        <f t="shared" ref="EU1052:EU1062" si="340">IF($AH$1021=$AJ$1021,0,IF(OR(AND(D1052="",$BJ$1052=0,COUNTBLANK(Y1052)=1),AND(D1052&lt;&gt;"",$BJ$1052=0,COUNTBLANK(Y1052)=0),AND(D1052="",$BJ$1052=1,COUNTBLANK(Y1052)=1),AND(D1052&lt;&gt;"",$BJ$1052=1,COUNTBLANK(Y1052)=1)),0,1))</f>
        <v>0</v>
      </c>
      <c r="EV1052" s="522"/>
      <c r="EW1052" s="522">
        <f t="shared" ref="EW1052:EW1062" si="341">IF($AH$1021=$AJ$1021,0,IF(OR(AND(D1052="",$BM$1052=0,COUNTBLANK(P1071)=1),AND(D1052&lt;&gt;"",$BM$1052=0,COUNTBLANK(P1071)=0),AND(D1052="",$BM$1052=1,COUNTBLANK(P1071)=1),AND(D1052&lt;&gt;"",$BM$1052=1,COUNTBLANK(P1071)=1)),0,1))</f>
        <v>0</v>
      </c>
      <c r="EX1052" s="522"/>
      <c r="EY1052" s="522">
        <f t="shared" ref="EY1052:EY1062" si="342">IF($AH$1021=$AJ$1021,0,IF(OR(AND(D1052="",$BP$1052=0,COUNTBLANK(Y1071)=1),AND(D1052&lt;&gt;"",$BP$1052=0,COUNTBLANK(Y1071)=0),AND(D1052="",$BP$1052=1,COUNTBLANK(Y1071)=1),AND(D1052&lt;&gt;"",$BP$1052=1,COUNTBLANK(Y1071)=1)),0,1))</f>
        <v>0</v>
      </c>
      <c r="EZ1052" s="522"/>
      <c r="FA1052" s="522">
        <f t="shared" ref="FA1052:FA1062" si="343">IF($AH$1021=$AJ$1021,0,IF(OR(AND(D1052="",$BS$1052=0,COUNTBLANK(Q1052)=1),AND(D1052&lt;&gt;"",$BS$1052=0,COUNTBLANK(Q1052)=0),AND(D1052="",$BS$1052=1,COUNTBLANK(Q1052)=1),AND(D1052&lt;&gt;"",$BS$1052=1,COUNTBLANK(Q1052)=1)),0,1))</f>
        <v>0</v>
      </c>
      <c r="FB1052" s="522"/>
      <c r="FC1052" s="522">
        <f t="shared" ref="FC1052:FC1062" si="344">IF($AH$1021=$AJ$1021,0,IF(OR(AND(D1052="",$BV$1052=0,COUNTBLANK(Z1052)=1),AND(D1052&lt;&gt;"",$BV$1052=0,COUNTBLANK(Z1052)=0),AND(D1052="",$BV$1052=1,COUNTBLANK(Z1052)=1),AND(D1052&lt;&gt;"",$BV$1052=1,COUNTBLANK(Z1052)=1)),0,1))</f>
        <v>0</v>
      </c>
      <c r="FD1052" s="522"/>
      <c r="FE1052" s="522">
        <f t="shared" ref="FE1052:FE1062" si="345">IF($AH$1021=$AJ$1021,0,IF(OR(AND(D1052="",$BY$1052=0,COUNTBLANK(Q1071)=1),AND(D1052&lt;&gt;"",$BY$1052=0,COUNTBLANK(Q1071)=0),AND(D1052="",$BY$1052=1,COUNTBLANK(Q1071)=1),AND(D1052&lt;&gt;"",$BY$1052=1,COUNTBLANK(Q1071)=1)),0,1))</f>
        <v>0</v>
      </c>
      <c r="FF1052" s="522"/>
      <c r="FG1052" s="522">
        <f t="shared" ref="FG1052:FG1062" si="346">IF($AH$1021=$AJ$1021,0,IF(OR(AND(D1052="",$CB$1052=0,COUNTBLANK(Z1071)=1),AND(D1052&lt;&gt;"",$CB$1052=0,COUNTBLANK(Z1071)=0),AND(D1052="",$CB$1052=1,COUNTBLANK(Z1071)=1),AND(D1052&lt;&gt;"",$CB$1052=1,COUNTBLANK(Z1071)=1)),0,1))</f>
        <v>0</v>
      </c>
      <c r="FH1052" s="522"/>
      <c r="FI1052" s="522">
        <f t="shared" ref="FI1052:FI1062" si="347">IF($AH$1021=$AJ$1021,0,IF(OR(AND(D1052="",$AH$683=0,COUNTBLANK(N1052:O1052)=2),AND(D1052&lt;&gt;"",$AH$683=0,COUNTBLANK(N1052:O1052)=0),AND(D1052="",$AH$683=1,COUNTBLANK(N1052:O1052)=2),AND(D1052&lt;&gt;"",$AH$683=1,COUNTBLANK(N1052:O1052)=2)),0,1))</f>
        <v>0</v>
      </c>
      <c r="FJ1052" s="522"/>
      <c r="FK1052" s="522">
        <f t="shared" ref="FK1052:FK1062" si="348">IF($AH$1021=$AJ$1021,0,IF(OR(AND(D1052="",$AK$683=0,COUNTBLANK(W1052:X1052)=2),AND(D1052&lt;&gt;"",$AK$683=0,COUNTBLANK(W1052:X1052)=0),AND(D1052="",$AK$683=1,COUNTBLANK(W1052:X1052)=2),AND(D1052&lt;&gt;"",$AK$683=1,COUNTBLANK(W1052:X1052)=2)),0,1))</f>
        <v>0</v>
      </c>
      <c r="FL1052" s="522"/>
      <c r="FM1052" s="522">
        <f t="shared" ref="FM1052:FM1062" si="349">IF($AH$1021=$AJ$1021,0,IF(OR(AND(D1052="",$AN$683=0,COUNTBLANK(N1071:O1071)=2),AND(D1052&lt;&gt;"",$AN$683=0,COUNTBLANK(N1071:O1071)=0),AND(D1052="",$AN$683=1,COUNTBLANK(N1071:O1071)=2),AND(D1052&lt;&gt;"",$AN$683=1,COUNTBLANK(N1071:O1071)=2)),0,1))</f>
        <v>0</v>
      </c>
      <c r="FN1052" s="522"/>
      <c r="FO1052" s="522">
        <f t="shared" ref="FO1052:FO1062" si="350">IF($AH$1021=$AJ$1021,0,IF(OR(AND(D1052="",$AQ$683=0,COUNTBLANK(W1071:X1071)=2),AND(D1052&lt;&gt;"",$AQ$683=0,COUNTBLANK(W1071:X1071)=0),AND(D1052="",$AQ$683=1,COUNTBLANK(W1071:X1071)=2),AND(D1052&lt;&gt;"",$AQ$683=1,COUNTBLANK(W1071:X1071)=2)),0,1))</f>
        <v>0</v>
      </c>
      <c r="FP1052" s="522"/>
      <c r="FQ1052" s="522">
        <f t="shared" ref="FQ1052:FQ1062" si="351">IF($AH$1021=$AJ$1021,0,IF(OR(AND(D1052="",SUM(ES1052:FP1052)=0,COUNTA(M1052,R1052:V1052,AA1052:AD1052,M1071,R1071:V1071,AA1071:AD1071)=0),AND(D1052&lt;&gt;"",SUM(ES1052:FP1052)=0),COUNTA(M1052,R1052:V1052,AA1052:AD1052,M1071,R1071:V1071,AA1071:AD1071)=20),0,1))</f>
        <v>0</v>
      </c>
      <c r="FR1052" s="522"/>
    </row>
    <row r="1053" spans="1:174" s="38" customFormat="1" ht="15" customHeight="1">
      <c r="A1053" s="18"/>
      <c r="B1053" s="51"/>
      <c r="C1053" s="48" t="s">
        <v>4992</v>
      </c>
      <c r="D1053" s="580" t="str">
        <f>IF($BD$1052=1,"",IF(CNGE_2024_M3_Secc1!D1342="","",CNGE_2024_M3_Secc1!D1342))</f>
        <v/>
      </c>
      <c r="E1053" s="580"/>
      <c r="F1053" s="580"/>
      <c r="G1053" s="580"/>
      <c r="H1053" s="580"/>
      <c r="I1053" s="580"/>
      <c r="J1053" s="580"/>
      <c r="K1053" s="580"/>
      <c r="L1053" s="580"/>
      <c r="M1053" s="103"/>
      <c r="N1053" s="103"/>
      <c r="O1053" s="103"/>
      <c r="P1053" s="103"/>
      <c r="Q1053" s="103"/>
      <c r="R1053" s="103"/>
      <c r="S1053" s="103"/>
      <c r="T1053" s="103"/>
      <c r="U1053" s="103"/>
      <c r="V1053" s="103"/>
      <c r="W1053" s="103"/>
      <c r="X1053" s="103"/>
      <c r="Y1053" s="103"/>
      <c r="Z1053" s="103"/>
      <c r="AA1053" s="103"/>
      <c r="AB1053" s="103"/>
      <c r="AC1053" s="103"/>
      <c r="AD1053" s="103"/>
      <c r="AE1053" s="2"/>
      <c r="AF1053" s="169"/>
      <c r="AH1053" s="522">
        <f t="shared" ref="AH1053:AH1061" si="352">IF(M1053="",0,M1053)</f>
        <v>0</v>
      </c>
      <c r="AI1053" s="522"/>
      <c r="AJ1053" s="522">
        <f t="shared" ref="AJ1053:AJ1061" si="353">COUNTIF(N1053:U1053,"NS")</f>
        <v>0</v>
      </c>
      <c r="AK1053" s="522"/>
      <c r="AL1053" s="524">
        <f t="shared" ref="AL1053:AL1061" si="354">IF(COUNTIF(N1053:U1053,"NA")=COUNTA($N$1050:$O$1051,$P$1051:$U$1051),"NA",SUM(N1053:U1053))</f>
        <v>0</v>
      </c>
      <c r="AM1053" s="526"/>
      <c r="AN1053" s="522">
        <f t="shared" ref="AN1053:AN1061" si="355">IF($AH$1021=$AJ$1021,0,IF(OR(AND(AH1053=0,AJ1053&gt;0),AND(AH1053="NS",AL1053&gt;0),AND(AH1053="NS",AJ1053=0,AL1053=0)),1,IF(OR(AND(AJ1053&gt;=2,AL1053&lt;AH1053),AND(AH1053="NS",AL1053=0,AJ1053&gt;0),AH1053=AL1053),0,1)))</f>
        <v>0</v>
      </c>
      <c r="AO1053" s="522"/>
      <c r="AP1053" s="711"/>
      <c r="AQ1053" s="522">
        <f t="shared" ref="AQ1053:AQ1061" si="356">IF(V1053="",0,V1053)</f>
        <v>0</v>
      </c>
      <c r="AR1053" s="522"/>
      <c r="AS1053" s="522">
        <f t="shared" ref="AS1053:AS1061" si="357">COUNTIF(W1053:AD1053,"NS")</f>
        <v>0</v>
      </c>
      <c r="AT1053" s="522"/>
      <c r="AU1053" s="524">
        <f t="shared" ref="AU1053:AU1061" si="358">IF(COUNTIF(W1053:AD1053,"NA")=COUNTA($W$1050:$X$1051,$Y$1051:$AD$1051),"NA",SUM(W1053:AD1053))</f>
        <v>0</v>
      </c>
      <c r="AV1053" s="526"/>
      <c r="AW1053" s="522">
        <f t="shared" ref="AW1053:AW1062" si="359">IF($AH$1021=$AJ$1021,0,IF(OR(AND(AQ1053=0,AS1053&gt;0),AND(AQ1053="NS",AU1053&gt;0),AND(AQ1053="NS",AS1053=0,AU1053=0)),1,IF(OR(AND(AS1053&gt;=2,AU1053&lt;AQ1053),AND(AQ1053="NS",AU1053=0,AS1053&gt;0),AQ1053=AU1053),0,1)))</f>
        <v>0</v>
      </c>
      <c r="AX1053" s="522"/>
      <c r="AY1053" s="711"/>
      <c r="AZ1053" s="114">
        <f t="shared" ref="AZ1053:AZ1062" si="360">IF(SUM(AN1053,AW1053,AN1072,AW1072)&gt;0,1,0)</f>
        <v>0</v>
      </c>
      <c r="BA1053" s="113" t="str">
        <f>IF(AZ1053=0,"", IF(SUM($AZ$1052:AZ1053)=1,BB1053, IF($AZ$1063&gt;SUM($AZ$1052:AZ1053),_xlfn.CONCAT(", ",BB1053), IF($AZ$1063=SUM($AZ$1052:AZ1053),_xlfn.CONCAT(" y ",BB1053,".")))))</f>
        <v/>
      </c>
      <c r="BB1053" s="119">
        <f t="shared" ref="BB1053:BB1062" si="361">_xlfn.NUMBERVALUE(C1053)</f>
        <v>1</v>
      </c>
      <c r="CE1053" s="522" t="s">
        <v>6687</v>
      </c>
      <c r="CF1053" s="522"/>
      <c r="CG1053" s="522">
        <f>IF($AH$1021=$AJ$1021,0,P1063)</f>
        <v>0</v>
      </c>
      <c r="CH1053" s="522"/>
      <c r="CI1053"/>
      <c r="CJ1053" s="522" t="s">
        <v>6687</v>
      </c>
      <c r="CK1053" s="522"/>
      <c r="CL1053" s="522">
        <f>IF($AH$1021=$AJ$1021,0,Y1063)</f>
        <v>0</v>
      </c>
      <c r="CM1053" s="522"/>
      <c r="CN1053"/>
      <c r="CO1053" s="522" t="s">
        <v>6687</v>
      </c>
      <c r="CP1053" s="522"/>
      <c r="CQ1053" s="522">
        <f>IF($AH$1021=$AJ$1021,0,P1082)</f>
        <v>0</v>
      </c>
      <c r="CR1053" s="522"/>
      <c r="CT1053" s="522" t="s">
        <v>6687</v>
      </c>
      <c r="CU1053" s="522"/>
      <c r="CV1053" s="522">
        <f>IF($AH$1021=$AJ$1021,0,Y1082)</f>
        <v>0</v>
      </c>
      <c r="CW1053" s="522"/>
      <c r="CY1053" s="522" t="s">
        <v>6687</v>
      </c>
      <c r="CZ1053" s="522"/>
      <c r="DA1053" s="522">
        <f>IF($AH$1021=$AJ$1021,0,Q1063)</f>
        <v>0</v>
      </c>
      <c r="DB1053" s="522"/>
      <c r="DC1053"/>
      <c r="DD1053" s="522" t="s">
        <v>6687</v>
      </c>
      <c r="DE1053" s="522"/>
      <c r="DF1053" s="522">
        <f>IF($AH$1021=$AJ$1021,0,Z1063)</f>
        <v>0</v>
      </c>
      <c r="DG1053" s="522"/>
      <c r="DH1053"/>
      <c r="DI1053" s="522" t="s">
        <v>6687</v>
      </c>
      <c r="DJ1053" s="522"/>
      <c r="DK1053" s="522">
        <f>IF($AH$1021=$AJ$1021,0,Q1082)</f>
        <v>0</v>
      </c>
      <c r="DL1053" s="522"/>
      <c r="DN1053" s="522" t="s">
        <v>6687</v>
      </c>
      <c r="DO1053" s="522"/>
      <c r="DP1053" s="522">
        <f>IF($AH$1021=$AJ$1021,0,Z1082)</f>
        <v>0</v>
      </c>
      <c r="DQ1053" s="522"/>
      <c r="DS1053" s="522" t="s">
        <v>6687</v>
      </c>
      <c r="DT1053" s="522"/>
      <c r="DU1053" s="522">
        <f>IF($AH$1021=$AJ$1021,0,SUM(N1063:O1063))</f>
        <v>0</v>
      </c>
      <c r="DV1053" s="522"/>
      <c r="DX1053" s="522" t="s">
        <v>6687</v>
      </c>
      <c r="DY1053" s="522"/>
      <c r="DZ1053" s="522">
        <f>IF($AH$1021=$AJ$1021,0,SUM(W1063:X1063))</f>
        <v>0</v>
      </c>
      <c r="EA1053" s="522"/>
      <c r="EC1053" s="522" t="s">
        <v>6687</v>
      </c>
      <c r="ED1053" s="522"/>
      <c r="EE1053" s="522">
        <f>IF($AH$1021=$AJ$1021,0,SUM(N1082:O1082))</f>
        <v>0</v>
      </c>
      <c r="EF1053" s="522"/>
      <c r="EH1053" s="522" t="s">
        <v>6687</v>
      </c>
      <c r="EI1053" s="522"/>
      <c r="EJ1053" s="522">
        <f>IF($AH$1021=$AJ$1021,0,SUM(W1082:X1082))</f>
        <v>0</v>
      </c>
      <c r="EK1053" s="522"/>
      <c r="EM1053" s="113">
        <v>13</v>
      </c>
      <c r="EN1053" s="113">
        <f>IF(CL1054=0,0,1)</f>
        <v>0</v>
      </c>
      <c r="EO1053" s="125" t="str">
        <f>IF(EN1053=0,"", IF(SUM($EN$1052:EN1053)=1,_xlfn.CONCAT(EM1053,), IF($EN$1064&gt;SUM($EN$1052:EN1053),_xlfn.CONCAT(", ",EM1053), IF($EN$1064=SUM($EN$1052:EN1053),_xlfn.CONCAT(" y ",EM1053,".")))))</f>
        <v/>
      </c>
      <c r="EQ1053" s="522">
        <v>1</v>
      </c>
      <c r="ER1053" s="522"/>
      <c r="ES1053" s="522">
        <f t="shared" si="339"/>
        <v>0</v>
      </c>
      <c r="ET1053" s="522"/>
      <c r="EU1053" s="522">
        <f t="shared" si="340"/>
        <v>0</v>
      </c>
      <c r="EV1053" s="522"/>
      <c r="EW1053" s="522">
        <f t="shared" si="341"/>
        <v>0</v>
      </c>
      <c r="EX1053" s="522"/>
      <c r="EY1053" s="522">
        <f t="shared" si="342"/>
        <v>0</v>
      </c>
      <c r="EZ1053" s="522"/>
      <c r="FA1053" s="522">
        <f t="shared" si="343"/>
        <v>0</v>
      </c>
      <c r="FB1053" s="522"/>
      <c r="FC1053" s="522">
        <f t="shared" si="344"/>
        <v>0</v>
      </c>
      <c r="FD1053" s="522"/>
      <c r="FE1053" s="522">
        <f t="shared" si="345"/>
        <v>0</v>
      </c>
      <c r="FF1053" s="522"/>
      <c r="FG1053" s="522">
        <f t="shared" si="346"/>
        <v>0</v>
      </c>
      <c r="FH1053" s="522"/>
      <c r="FI1053" s="522">
        <f t="shared" si="347"/>
        <v>0</v>
      </c>
      <c r="FJ1053" s="522"/>
      <c r="FK1053" s="522">
        <f t="shared" si="348"/>
        <v>0</v>
      </c>
      <c r="FL1053" s="522"/>
      <c r="FM1053" s="522">
        <f t="shared" si="349"/>
        <v>0</v>
      </c>
      <c r="FN1053" s="522"/>
      <c r="FO1053" s="522">
        <f t="shared" si="350"/>
        <v>0</v>
      </c>
      <c r="FP1053" s="522"/>
      <c r="FQ1053" s="522">
        <f t="shared" si="351"/>
        <v>0</v>
      </c>
      <c r="FR1053" s="522"/>
    </row>
    <row r="1054" spans="1:174" s="38" customFormat="1" ht="15" customHeight="1">
      <c r="A1054" s="18"/>
      <c r="B1054" s="51"/>
      <c r="C1054" s="48" t="s">
        <v>4994</v>
      </c>
      <c r="D1054" s="580" t="str">
        <f>IF($BD$1052=1,"",IF(CNGE_2024_M3_Secc1!D1343="","",CNGE_2024_M3_Secc1!D1343))</f>
        <v/>
      </c>
      <c r="E1054" s="580"/>
      <c r="F1054" s="580"/>
      <c r="G1054" s="580"/>
      <c r="H1054" s="580"/>
      <c r="I1054" s="580"/>
      <c r="J1054" s="580"/>
      <c r="K1054" s="580"/>
      <c r="L1054" s="580"/>
      <c r="M1054" s="103"/>
      <c r="N1054" s="103"/>
      <c r="O1054" s="103"/>
      <c r="P1054" s="103"/>
      <c r="Q1054" s="103"/>
      <c r="R1054" s="103"/>
      <c r="S1054" s="103"/>
      <c r="T1054" s="103"/>
      <c r="U1054" s="103"/>
      <c r="V1054" s="103"/>
      <c r="W1054" s="103"/>
      <c r="X1054" s="103"/>
      <c r="Y1054" s="103"/>
      <c r="Z1054" s="103"/>
      <c r="AA1054" s="103"/>
      <c r="AB1054" s="103"/>
      <c r="AC1054" s="103"/>
      <c r="AD1054" s="103"/>
      <c r="AE1054" s="2"/>
      <c r="AF1054" s="169"/>
      <c r="AH1054" s="522">
        <f t="shared" si="352"/>
        <v>0</v>
      </c>
      <c r="AI1054" s="522"/>
      <c r="AJ1054" s="522">
        <f t="shared" si="353"/>
        <v>0</v>
      </c>
      <c r="AK1054" s="522"/>
      <c r="AL1054" s="524">
        <f t="shared" si="354"/>
        <v>0</v>
      </c>
      <c r="AM1054" s="526"/>
      <c r="AN1054" s="522">
        <f t="shared" si="355"/>
        <v>0</v>
      </c>
      <c r="AO1054" s="522"/>
      <c r="AP1054" s="711"/>
      <c r="AQ1054" s="522">
        <f t="shared" si="356"/>
        <v>0</v>
      </c>
      <c r="AR1054" s="522"/>
      <c r="AS1054" s="522">
        <f t="shared" si="357"/>
        <v>0</v>
      </c>
      <c r="AT1054" s="522"/>
      <c r="AU1054" s="524">
        <f t="shared" si="358"/>
        <v>0</v>
      </c>
      <c r="AV1054" s="526"/>
      <c r="AW1054" s="522">
        <f t="shared" si="359"/>
        <v>0</v>
      </c>
      <c r="AX1054" s="522"/>
      <c r="AY1054" s="711"/>
      <c r="AZ1054" s="114">
        <f t="shared" si="360"/>
        <v>0</v>
      </c>
      <c r="BA1054" s="113" t="str">
        <f>IF(AZ1054=0,"", IF(SUM($AZ$1052:AZ1054)=1,BB1054, IF($AZ$1063&gt;SUM($AZ$1052:AZ1054),_xlfn.CONCAT(", ",BB1054), IF($AZ$1063=SUM($AZ$1052:AZ1054),_xlfn.CONCAT(" y ",BB1054,".")))))</f>
        <v/>
      </c>
      <c r="BB1054" s="119">
        <f t="shared" si="361"/>
        <v>2</v>
      </c>
      <c r="CE1054" s="522" t="s">
        <v>5096</v>
      </c>
      <c r="CF1054" s="522"/>
      <c r="CG1054" s="535">
        <f>IF($AH$577=$AJ$577,0,IF(OR(CG1053=CG1052,AND(CG1052&gt;0,CG1053="NS")),0,1))</f>
        <v>0</v>
      </c>
      <c r="CH1054" s="535"/>
      <c r="CI1054"/>
      <c r="CJ1054" s="522" t="s">
        <v>5096</v>
      </c>
      <c r="CK1054" s="522"/>
      <c r="CL1054" s="535">
        <f>IF($AH$577=$AJ$577,0,IF(OR(CL1053=CL1052,AND(CL1052&gt;0,CL1053="NS")),0,1))</f>
        <v>0</v>
      </c>
      <c r="CM1054" s="535"/>
      <c r="CN1054"/>
      <c r="CO1054" s="522" t="s">
        <v>5096</v>
      </c>
      <c r="CP1054" s="522"/>
      <c r="CQ1054" s="535">
        <f>IF($AH$577=$AJ$577,0,IF(OR(CQ1053=CQ1052,AND(CQ1052&gt;0,CQ1053="NS")),0,1))</f>
        <v>0</v>
      </c>
      <c r="CR1054" s="535"/>
      <c r="CT1054" s="522" t="s">
        <v>5096</v>
      </c>
      <c r="CU1054" s="522"/>
      <c r="CV1054" s="535">
        <f>IF($AH$577=$AJ$577,0,IF(OR(CV1053=CV1052,AND(CV1052&gt;0,CV1053="NS")),0,1))</f>
        <v>0</v>
      </c>
      <c r="CW1054" s="535"/>
      <c r="CY1054" s="522" t="s">
        <v>5096</v>
      </c>
      <c r="CZ1054" s="522"/>
      <c r="DA1054" s="535">
        <f>IF($AH$577=$AJ$577,0,IF(OR(DA1053=DA1052,AND(DA1052&gt;0,DA1053="NS")),0,1))</f>
        <v>0</v>
      </c>
      <c r="DB1054" s="535"/>
      <c r="DC1054"/>
      <c r="DD1054" s="522" t="s">
        <v>5096</v>
      </c>
      <c r="DE1054" s="522"/>
      <c r="DF1054" s="535">
        <f>IF($AH$577=$AJ$577,0,IF(OR(DF1053=DF1052,AND(DF1052&gt;0,DF1053="NS")),0,1))</f>
        <v>0</v>
      </c>
      <c r="DG1054" s="535"/>
      <c r="DH1054"/>
      <c r="DI1054" s="522" t="s">
        <v>5096</v>
      </c>
      <c r="DJ1054" s="522"/>
      <c r="DK1054" s="535">
        <f>IF($AH$577=$AJ$577,0,IF(OR(DK1053=DK1052,AND(DK1052&gt;0,DK1053="NS")),0,1))</f>
        <v>0</v>
      </c>
      <c r="DL1054" s="535"/>
      <c r="DN1054" s="522" t="s">
        <v>5096</v>
      </c>
      <c r="DO1054" s="522"/>
      <c r="DP1054" s="535">
        <f>IF($AH$577=$AJ$577,0,IF(OR(DP1053=DP1052,AND(DP1052&gt;0,DP1053="NS")),0,1))</f>
        <v>0</v>
      </c>
      <c r="DQ1054" s="535"/>
      <c r="DS1054" s="522" t="s">
        <v>5096</v>
      </c>
      <c r="DT1054" s="522"/>
      <c r="DU1054" s="535">
        <f>IF($AH$577=$AJ$577,0,IF(OR(DU1053&lt;=DU1052,AND(DU1052&gt;0,DU1053="NS")),0,1))</f>
        <v>0</v>
      </c>
      <c r="DV1054" s="535"/>
      <c r="DX1054" s="522" t="s">
        <v>5096</v>
      </c>
      <c r="DY1054" s="522"/>
      <c r="DZ1054" s="535">
        <f>IF($AH$577=$AJ$577,0,IF(OR(DZ1053&lt;=DZ1052,AND(DZ1052&gt;0,DZ1053="NS")),0,1))</f>
        <v>0</v>
      </c>
      <c r="EA1054" s="535"/>
      <c r="EC1054" s="522" t="s">
        <v>5096</v>
      </c>
      <c r="ED1054" s="522"/>
      <c r="EE1054" s="535">
        <f>IF($AH$577=$AJ$577,0,IF(OR(EE1053&lt;=EE1052,AND(EE1052&gt;0,EE1053="NS")),0,1))</f>
        <v>0</v>
      </c>
      <c r="EF1054" s="535"/>
      <c r="EH1054" s="522" t="s">
        <v>5096</v>
      </c>
      <c r="EI1054" s="522"/>
      <c r="EJ1054" s="535">
        <f>IF($AH$577=$AJ$577,0,IF(OR(EJ1053&lt;=EJ1052,AND(EJ1052&gt;0,EJ1053="NS")),0,1))</f>
        <v>0</v>
      </c>
      <c r="EK1054" s="535"/>
      <c r="EM1054" s="113">
        <v>14</v>
      </c>
      <c r="EN1054" s="113">
        <f>IF(CQ1054=0,0,1)</f>
        <v>0</v>
      </c>
      <c r="EO1054" s="125" t="str">
        <f>IF(EN1054=0,"", IF(SUM($EN$1052:EN1054)=1,_xlfn.CONCAT(EM1054,), IF($EN$1064&gt;SUM($EN$1052:EN1054),_xlfn.CONCAT(", ",EM1054), IF($EN$1064=SUM($EN$1052:EN1054),_xlfn.CONCAT(" y ",EM1054,".")))))</f>
        <v/>
      </c>
      <c r="EQ1054" s="522">
        <v>2</v>
      </c>
      <c r="ER1054" s="522"/>
      <c r="ES1054" s="522">
        <f t="shared" si="339"/>
        <v>0</v>
      </c>
      <c r="ET1054" s="522"/>
      <c r="EU1054" s="522">
        <f t="shared" si="340"/>
        <v>0</v>
      </c>
      <c r="EV1054" s="522"/>
      <c r="EW1054" s="522">
        <f t="shared" si="341"/>
        <v>0</v>
      </c>
      <c r="EX1054" s="522"/>
      <c r="EY1054" s="522">
        <f t="shared" si="342"/>
        <v>0</v>
      </c>
      <c r="EZ1054" s="522"/>
      <c r="FA1054" s="522">
        <f t="shared" si="343"/>
        <v>0</v>
      </c>
      <c r="FB1054" s="522"/>
      <c r="FC1054" s="522">
        <f t="shared" si="344"/>
        <v>0</v>
      </c>
      <c r="FD1054" s="522"/>
      <c r="FE1054" s="522">
        <f t="shared" si="345"/>
        <v>0</v>
      </c>
      <c r="FF1054" s="522"/>
      <c r="FG1054" s="522">
        <f t="shared" si="346"/>
        <v>0</v>
      </c>
      <c r="FH1054" s="522"/>
      <c r="FI1054" s="522">
        <f t="shared" si="347"/>
        <v>0</v>
      </c>
      <c r="FJ1054" s="522"/>
      <c r="FK1054" s="522">
        <f t="shared" si="348"/>
        <v>0</v>
      </c>
      <c r="FL1054" s="522"/>
      <c r="FM1054" s="522">
        <f t="shared" si="349"/>
        <v>0</v>
      </c>
      <c r="FN1054" s="522"/>
      <c r="FO1054" s="522">
        <f t="shared" si="350"/>
        <v>0</v>
      </c>
      <c r="FP1054" s="522"/>
      <c r="FQ1054" s="522">
        <f t="shared" si="351"/>
        <v>0</v>
      </c>
      <c r="FR1054" s="522"/>
    </row>
    <row r="1055" spans="1:174" s="38" customFormat="1" ht="15" customHeight="1">
      <c r="A1055" s="18"/>
      <c r="B1055" s="51"/>
      <c r="C1055" s="48" t="s">
        <v>4996</v>
      </c>
      <c r="D1055" s="580" t="str">
        <f>IF($BD$1052=1,"",IF(CNGE_2024_M3_Secc1!D1344="","",CNGE_2024_M3_Secc1!D1344))</f>
        <v/>
      </c>
      <c r="E1055" s="580"/>
      <c r="F1055" s="580"/>
      <c r="G1055" s="580"/>
      <c r="H1055" s="580"/>
      <c r="I1055" s="580"/>
      <c r="J1055" s="580"/>
      <c r="K1055" s="580"/>
      <c r="L1055" s="580"/>
      <c r="M1055" s="103"/>
      <c r="N1055" s="103"/>
      <c r="O1055" s="103"/>
      <c r="P1055" s="103"/>
      <c r="Q1055" s="103"/>
      <c r="R1055" s="103"/>
      <c r="S1055" s="103"/>
      <c r="T1055" s="103"/>
      <c r="U1055" s="103"/>
      <c r="V1055" s="103"/>
      <c r="W1055" s="103"/>
      <c r="X1055" s="103"/>
      <c r="Y1055" s="103"/>
      <c r="Z1055" s="103"/>
      <c r="AA1055" s="103"/>
      <c r="AB1055" s="103"/>
      <c r="AC1055" s="103"/>
      <c r="AD1055" s="103"/>
      <c r="AE1055" s="2"/>
      <c r="AF1055" s="169"/>
      <c r="AH1055" s="522">
        <f t="shared" si="352"/>
        <v>0</v>
      </c>
      <c r="AI1055" s="522"/>
      <c r="AJ1055" s="522">
        <f t="shared" si="353"/>
        <v>0</v>
      </c>
      <c r="AK1055" s="522"/>
      <c r="AL1055" s="524">
        <f t="shared" si="354"/>
        <v>0</v>
      </c>
      <c r="AM1055" s="526"/>
      <c r="AN1055" s="522">
        <f t="shared" si="355"/>
        <v>0</v>
      </c>
      <c r="AO1055" s="522"/>
      <c r="AP1055" s="711"/>
      <c r="AQ1055" s="522">
        <f t="shared" si="356"/>
        <v>0</v>
      </c>
      <c r="AR1055" s="522"/>
      <c r="AS1055" s="522">
        <f t="shared" si="357"/>
        <v>0</v>
      </c>
      <c r="AT1055" s="522"/>
      <c r="AU1055" s="524">
        <f t="shared" si="358"/>
        <v>0</v>
      </c>
      <c r="AV1055" s="526"/>
      <c r="AW1055" s="522">
        <f t="shared" si="359"/>
        <v>0</v>
      </c>
      <c r="AX1055" s="522"/>
      <c r="AY1055" s="711"/>
      <c r="AZ1055" s="114">
        <f t="shared" si="360"/>
        <v>0</v>
      </c>
      <c r="BA1055" s="113" t="str">
        <f>IF(AZ1055=0,"", IF(SUM($AZ$1052:AZ1055)=1,BB1055, IF($AZ$1063&gt;SUM($AZ$1052:AZ1055),_xlfn.CONCAT(", ",BB1055), IF($AZ$1063=SUM($AZ$1052:AZ1055),_xlfn.CONCAT(" y ",BB1055,".")))))</f>
        <v/>
      </c>
      <c r="BB1055" s="119">
        <f t="shared" si="361"/>
        <v>3</v>
      </c>
      <c r="EM1055" s="113">
        <v>15</v>
      </c>
      <c r="EN1055" s="113">
        <f>IF(CV1054=0,0,1)</f>
        <v>0</v>
      </c>
      <c r="EO1055" s="125" t="str">
        <f>IF(EN1055=0,"", IF(SUM($EN$1052:EN1055)=1,_xlfn.CONCAT(EM1055,), IF($EN$1064&gt;SUM($EN$1052:EN1055),_xlfn.CONCAT(", ",EM1055), IF($EN$1064=SUM($EN$1052:EN1055),_xlfn.CONCAT(" y ",EM1055,".")))))</f>
        <v/>
      </c>
      <c r="EQ1055" s="522">
        <v>3</v>
      </c>
      <c r="ER1055" s="522"/>
      <c r="ES1055" s="522">
        <f t="shared" si="339"/>
        <v>0</v>
      </c>
      <c r="ET1055" s="522"/>
      <c r="EU1055" s="522">
        <f t="shared" si="340"/>
        <v>0</v>
      </c>
      <c r="EV1055" s="522"/>
      <c r="EW1055" s="522">
        <f t="shared" si="341"/>
        <v>0</v>
      </c>
      <c r="EX1055" s="522"/>
      <c r="EY1055" s="522">
        <f t="shared" si="342"/>
        <v>0</v>
      </c>
      <c r="EZ1055" s="522"/>
      <c r="FA1055" s="522">
        <f t="shared" si="343"/>
        <v>0</v>
      </c>
      <c r="FB1055" s="522"/>
      <c r="FC1055" s="522">
        <f t="shared" si="344"/>
        <v>0</v>
      </c>
      <c r="FD1055" s="522"/>
      <c r="FE1055" s="522">
        <f t="shared" si="345"/>
        <v>0</v>
      </c>
      <c r="FF1055" s="522"/>
      <c r="FG1055" s="522">
        <f t="shared" si="346"/>
        <v>0</v>
      </c>
      <c r="FH1055" s="522"/>
      <c r="FI1055" s="522">
        <f t="shared" si="347"/>
        <v>0</v>
      </c>
      <c r="FJ1055" s="522"/>
      <c r="FK1055" s="522">
        <f t="shared" si="348"/>
        <v>0</v>
      </c>
      <c r="FL1055" s="522"/>
      <c r="FM1055" s="522">
        <f t="shared" si="349"/>
        <v>0</v>
      </c>
      <c r="FN1055" s="522"/>
      <c r="FO1055" s="522">
        <f t="shared" si="350"/>
        <v>0</v>
      </c>
      <c r="FP1055" s="522"/>
      <c r="FQ1055" s="522">
        <f t="shared" si="351"/>
        <v>0</v>
      </c>
      <c r="FR1055" s="522"/>
    </row>
    <row r="1056" spans="1:174" s="38" customFormat="1" ht="15" customHeight="1">
      <c r="A1056" s="18"/>
      <c r="B1056" s="51"/>
      <c r="C1056" s="48" t="s">
        <v>4998</v>
      </c>
      <c r="D1056" s="580" t="str">
        <f>IF($BD$1052=1,"",IF(CNGE_2024_M3_Secc1!D1345="","",CNGE_2024_M3_Secc1!D1345))</f>
        <v/>
      </c>
      <c r="E1056" s="580"/>
      <c r="F1056" s="580"/>
      <c r="G1056" s="580"/>
      <c r="H1056" s="580"/>
      <c r="I1056" s="580"/>
      <c r="J1056" s="580"/>
      <c r="K1056" s="580"/>
      <c r="L1056" s="580"/>
      <c r="M1056" s="103"/>
      <c r="N1056" s="103"/>
      <c r="O1056" s="103"/>
      <c r="P1056" s="103"/>
      <c r="Q1056" s="103"/>
      <c r="R1056" s="103"/>
      <c r="S1056" s="103"/>
      <c r="T1056" s="103"/>
      <c r="U1056" s="103"/>
      <c r="V1056" s="103"/>
      <c r="W1056" s="103"/>
      <c r="X1056" s="103"/>
      <c r="Y1056" s="103"/>
      <c r="Z1056" s="103"/>
      <c r="AA1056" s="103"/>
      <c r="AB1056" s="103"/>
      <c r="AC1056" s="103"/>
      <c r="AD1056" s="103"/>
      <c r="AE1056" s="2"/>
      <c r="AF1056" s="169"/>
      <c r="AH1056" s="522">
        <f t="shared" si="352"/>
        <v>0</v>
      </c>
      <c r="AI1056" s="522"/>
      <c r="AJ1056" s="522">
        <f t="shared" si="353"/>
        <v>0</v>
      </c>
      <c r="AK1056" s="522"/>
      <c r="AL1056" s="524">
        <f t="shared" si="354"/>
        <v>0</v>
      </c>
      <c r="AM1056" s="526"/>
      <c r="AN1056" s="522">
        <f t="shared" si="355"/>
        <v>0</v>
      </c>
      <c r="AO1056" s="522"/>
      <c r="AP1056" s="711"/>
      <c r="AQ1056" s="522">
        <f t="shared" si="356"/>
        <v>0</v>
      </c>
      <c r="AR1056" s="522"/>
      <c r="AS1056" s="522">
        <f t="shared" si="357"/>
        <v>0</v>
      </c>
      <c r="AT1056" s="522"/>
      <c r="AU1056" s="524">
        <f t="shared" si="358"/>
        <v>0</v>
      </c>
      <c r="AV1056" s="526"/>
      <c r="AW1056" s="522">
        <f t="shared" si="359"/>
        <v>0</v>
      </c>
      <c r="AX1056" s="522"/>
      <c r="AY1056" s="711"/>
      <c r="AZ1056" s="114">
        <f t="shared" si="360"/>
        <v>0</v>
      </c>
      <c r="BA1056" s="113" t="str">
        <f>IF(AZ1056=0,"", IF(SUM($AZ$1052:AZ1056)=1,BB1056, IF($AZ$1063&gt;SUM($AZ$1052:AZ1056),_xlfn.CONCAT(", ",BB1056), IF($AZ$1063=SUM($AZ$1052:AZ1056),_xlfn.CONCAT(" y ",BB1056,".")))))</f>
        <v/>
      </c>
      <c r="BB1056" s="119">
        <f t="shared" si="361"/>
        <v>4</v>
      </c>
      <c r="EM1056" s="113">
        <v>16</v>
      </c>
      <c r="EN1056" s="113">
        <f>IF(DA1054=0,0,1)</f>
        <v>0</v>
      </c>
      <c r="EO1056" s="125" t="str">
        <f>IF(EN1056=0,"", IF(SUM($EN$1052:EN1056)=1,_xlfn.CONCAT(EM1056,), IF($EN$1064&gt;SUM($EN$1052:EN1056),_xlfn.CONCAT(", ",EM1056), IF($EN$1064=SUM($EN$1052:EN1056),_xlfn.CONCAT(" y ",EM1056,".")))))</f>
        <v/>
      </c>
      <c r="EQ1056" s="522">
        <v>4</v>
      </c>
      <c r="ER1056" s="522"/>
      <c r="ES1056" s="522">
        <f t="shared" si="339"/>
        <v>0</v>
      </c>
      <c r="ET1056" s="522"/>
      <c r="EU1056" s="522">
        <f t="shared" si="340"/>
        <v>0</v>
      </c>
      <c r="EV1056" s="522"/>
      <c r="EW1056" s="522">
        <f t="shared" si="341"/>
        <v>0</v>
      </c>
      <c r="EX1056" s="522"/>
      <c r="EY1056" s="522">
        <f t="shared" si="342"/>
        <v>0</v>
      </c>
      <c r="EZ1056" s="522"/>
      <c r="FA1056" s="522">
        <f t="shared" si="343"/>
        <v>0</v>
      </c>
      <c r="FB1056" s="522"/>
      <c r="FC1056" s="522">
        <f t="shared" si="344"/>
        <v>0</v>
      </c>
      <c r="FD1056" s="522"/>
      <c r="FE1056" s="522">
        <f t="shared" si="345"/>
        <v>0</v>
      </c>
      <c r="FF1056" s="522"/>
      <c r="FG1056" s="522">
        <f t="shared" si="346"/>
        <v>0</v>
      </c>
      <c r="FH1056" s="522"/>
      <c r="FI1056" s="522">
        <f t="shared" si="347"/>
        <v>0</v>
      </c>
      <c r="FJ1056" s="522"/>
      <c r="FK1056" s="522">
        <f t="shared" si="348"/>
        <v>0</v>
      </c>
      <c r="FL1056" s="522"/>
      <c r="FM1056" s="522">
        <f t="shared" si="349"/>
        <v>0</v>
      </c>
      <c r="FN1056" s="522"/>
      <c r="FO1056" s="522">
        <f t="shared" si="350"/>
        <v>0</v>
      </c>
      <c r="FP1056" s="522"/>
      <c r="FQ1056" s="522">
        <f t="shared" si="351"/>
        <v>0</v>
      </c>
      <c r="FR1056" s="522"/>
    </row>
    <row r="1057" spans="1:174" s="38" customFormat="1" ht="15" customHeight="1">
      <c r="A1057" s="18"/>
      <c r="B1057" s="51"/>
      <c r="C1057" s="48" t="s">
        <v>5000</v>
      </c>
      <c r="D1057" s="580" t="str">
        <f>IF($BD$1052=1,"",IF(CNGE_2024_M3_Secc1!D1346="","",CNGE_2024_M3_Secc1!D1346))</f>
        <v/>
      </c>
      <c r="E1057" s="580"/>
      <c r="F1057" s="580"/>
      <c r="G1057" s="580"/>
      <c r="H1057" s="580"/>
      <c r="I1057" s="580"/>
      <c r="J1057" s="580"/>
      <c r="K1057" s="580"/>
      <c r="L1057" s="580"/>
      <c r="M1057" s="103"/>
      <c r="N1057" s="103"/>
      <c r="O1057" s="103"/>
      <c r="P1057" s="103"/>
      <c r="Q1057" s="103"/>
      <c r="R1057" s="103"/>
      <c r="S1057" s="103"/>
      <c r="T1057" s="103"/>
      <c r="U1057" s="103"/>
      <c r="V1057" s="103"/>
      <c r="W1057" s="103"/>
      <c r="X1057" s="103"/>
      <c r="Y1057" s="103"/>
      <c r="Z1057" s="103"/>
      <c r="AA1057" s="103"/>
      <c r="AB1057" s="103"/>
      <c r="AC1057" s="103"/>
      <c r="AD1057" s="103"/>
      <c r="AE1057" s="2"/>
      <c r="AF1057" s="169"/>
      <c r="AH1057" s="522">
        <f t="shared" si="352"/>
        <v>0</v>
      </c>
      <c r="AI1057" s="522"/>
      <c r="AJ1057" s="522">
        <f t="shared" si="353"/>
        <v>0</v>
      </c>
      <c r="AK1057" s="522"/>
      <c r="AL1057" s="524">
        <f t="shared" si="354"/>
        <v>0</v>
      </c>
      <c r="AM1057" s="526"/>
      <c r="AN1057" s="522">
        <f t="shared" si="355"/>
        <v>0</v>
      </c>
      <c r="AO1057" s="522"/>
      <c r="AP1057" s="711"/>
      <c r="AQ1057" s="522">
        <f t="shared" si="356"/>
        <v>0</v>
      </c>
      <c r="AR1057" s="522"/>
      <c r="AS1057" s="522">
        <f t="shared" si="357"/>
        <v>0</v>
      </c>
      <c r="AT1057" s="522"/>
      <c r="AU1057" s="524">
        <f t="shared" si="358"/>
        <v>0</v>
      </c>
      <c r="AV1057" s="526"/>
      <c r="AW1057" s="522">
        <f t="shared" si="359"/>
        <v>0</v>
      </c>
      <c r="AX1057" s="522"/>
      <c r="AY1057" s="711"/>
      <c r="AZ1057" s="114">
        <f t="shared" si="360"/>
        <v>0</v>
      </c>
      <c r="BA1057" s="113" t="str">
        <f>IF(AZ1057=0,"", IF(SUM($AZ$1052:AZ1057)=1,BB1057, IF($AZ$1063&gt;SUM($AZ$1052:AZ1057),_xlfn.CONCAT(", ",BB1057), IF($AZ$1063=SUM($AZ$1052:AZ1057),_xlfn.CONCAT(" y ",BB1057,".")))))</f>
        <v/>
      </c>
      <c r="BB1057" s="119">
        <f t="shared" si="361"/>
        <v>5</v>
      </c>
      <c r="EM1057" s="113">
        <v>17</v>
      </c>
      <c r="EN1057" s="113">
        <f>IF(DF1054=0,0,1)</f>
        <v>0</v>
      </c>
      <c r="EO1057" s="125" t="str">
        <f>IF(EN1057=0,"", IF(SUM($EN$1052:EN1057)=1,_xlfn.CONCAT(EM1057,), IF($EN$1064&gt;SUM($EN$1052:EN1057),_xlfn.CONCAT(", ",EM1057), IF($EN$1064=SUM($EN$1052:EN1057),_xlfn.CONCAT(" y ",EM1057,".")))))</f>
        <v/>
      </c>
      <c r="EQ1057" s="522">
        <v>5</v>
      </c>
      <c r="ER1057" s="522"/>
      <c r="ES1057" s="522">
        <f t="shared" si="339"/>
        <v>0</v>
      </c>
      <c r="ET1057" s="522"/>
      <c r="EU1057" s="522">
        <f t="shared" si="340"/>
        <v>0</v>
      </c>
      <c r="EV1057" s="522"/>
      <c r="EW1057" s="522">
        <f t="shared" si="341"/>
        <v>0</v>
      </c>
      <c r="EX1057" s="522"/>
      <c r="EY1057" s="522">
        <f t="shared" si="342"/>
        <v>0</v>
      </c>
      <c r="EZ1057" s="522"/>
      <c r="FA1057" s="522">
        <f t="shared" si="343"/>
        <v>0</v>
      </c>
      <c r="FB1057" s="522"/>
      <c r="FC1057" s="522">
        <f t="shared" si="344"/>
        <v>0</v>
      </c>
      <c r="FD1057" s="522"/>
      <c r="FE1057" s="522">
        <f t="shared" si="345"/>
        <v>0</v>
      </c>
      <c r="FF1057" s="522"/>
      <c r="FG1057" s="522">
        <f t="shared" si="346"/>
        <v>0</v>
      </c>
      <c r="FH1057" s="522"/>
      <c r="FI1057" s="522">
        <f t="shared" si="347"/>
        <v>0</v>
      </c>
      <c r="FJ1057" s="522"/>
      <c r="FK1057" s="522">
        <f t="shared" si="348"/>
        <v>0</v>
      </c>
      <c r="FL1057" s="522"/>
      <c r="FM1057" s="522">
        <f t="shared" si="349"/>
        <v>0</v>
      </c>
      <c r="FN1057" s="522"/>
      <c r="FO1057" s="522">
        <f t="shared" si="350"/>
        <v>0</v>
      </c>
      <c r="FP1057" s="522"/>
      <c r="FQ1057" s="522">
        <f t="shared" si="351"/>
        <v>0</v>
      </c>
      <c r="FR1057" s="522"/>
    </row>
    <row r="1058" spans="1:174" s="38" customFormat="1" ht="15" customHeight="1">
      <c r="A1058" s="18"/>
      <c r="B1058" s="51"/>
      <c r="C1058" s="48" t="s">
        <v>5002</v>
      </c>
      <c r="D1058" s="580" t="str">
        <f>IF($BD$1052=1,"",IF(CNGE_2024_M3_Secc1!D1347="","",CNGE_2024_M3_Secc1!D1347))</f>
        <v/>
      </c>
      <c r="E1058" s="580"/>
      <c r="F1058" s="580"/>
      <c r="G1058" s="580"/>
      <c r="H1058" s="580"/>
      <c r="I1058" s="580"/>
      <c r="J1058" s="580"/>
      <c r="K1058" s="580"/>
      <c r="L1058" s="580"/>
      <c r="M1058" s="103"/>
      <c r="N1058" s="103"/>
      <c r="O1058" s="103"/>
      <c r="P1058" s="103"/>
      <c r="Q1058" s="103"/>
      <c r="R1058" s="103"/>
      <c r="S1058" s="103"/>
      <c r="T1058" s="103"/>
      <c r="U1058" s="103"/>
      <c r="V1058" s="103"/>
      <c r="W1058" s="103"/>
      <c r="X1058" s="103"/>
      <c r="Y1058" s="103"/>
      <c r="Z1058" s="103"/>
      <c r="AA1058" s="103"/>
      <c r="AB1058" s="103"/>
      <c r="AC1058" s="103"/>
      <c r="AD1058" s="103"/>
      <c r="AE1058" s="2"/>
      <c r="AF1058" s="169"/>
      <c r="AH1058" s="522">
        <f t="shared" si="352"/>
        <v>0</v>
      </c>
      <c r="AI1058" s="522"/>
      <c r="AJ1058" s="522">
        <f t="shared" si="353"/>
        <v>0</v>
      </c>
      <c r="AK1058" s="522"/>
      <c r="AL1058" s="524">
        <f t="shared" si="354"/>
        <v>0</v>
      </c>
      <c r="AM1058" s="526"/>
      <c r="AN1058" s="522">
        <f t="shared" si="355"/>
        <v>0</v>
      </c>
      <c r="AO1058" s="522"/>
      <c r="AP1058" s="711"/>
      <c r="AQ1058" s="522">
        <f t="shared" si="356"/>
        <v>0</v>
      </c>
      <c r="AR1058" s="522"/>
      <c r="AS1058" s="522">
        <f t="shared" si="357"/>
        <v>0</v>
      </c>
      <c r="AT1058" s="522"/>
      <c r="AU1058" s="524">
        <f t="shared" si="358"/>
        <v>0</v>
      </c>
      <c r="AV1058" s="526"/>
      <c r="AW1058" s="522">
        <f t="shared" si="359"/>
        <v>0</v>
      </c>
      <c r="AX1058" s="522"/>
      <c r="AY1058" s="711"/>
      <c r="AZ1058" s="114">
        <f t="shared" si="360"/>
        <v>0</v>
      </c>
      <c r="BA1058" s="113" t="str">
        <f>IF(AZ1058=0,"", IF(SUM($AZ$1052:AZ1058)=1,BB1058, IF($AZ$1063&gt;SUM($AZ$1052:AZ1058),_xlfn.CONCAT(", ",BB1058), IF($AZ$1063=SUM($AZ$1052:AZ1058),_xlfn.CONCAT(" y ",BB1058,".")))))</f>
        <v/>
      </c>
      <c r="BB1058" s="119">
        <f t="shared" si="361"/>
        <v>6</v>
      </c>
      <c r="EM1058" s="113">
        <v>18</v>
      </c>
      <c r="EN1058" s="113">
        <f>IF(DK1054=0,0,1)</f>
        <v>0</v>
      </c>
      <c r="EO1058" s="125" t="str">
        <f>IF(EN1058=0,"", IF(SUM($EN$1052:EN1058)=1,_xlfn.CONCAT(EM1058,), IF($EN$1064&gt;SUM($EN$1052:EN1058),_xlfn.CONCAT(", ",EM1058), IF($EN$1064=SUM($EN$1052:EN1058),_xlfn.CONCAT(" y ",EM1058,".")))))</f>
        <v/>
      </c>
      <c r="EQ1058" s="522">
        <v>6</v>
      </c>
      <c r="ER1058" s="522"/>
      <c r="ES1058" s="522">
        <f t="shared" si="339"/>
        <v>0</v>
      </c>
      <c r="ET1058" s="522"/>
      <c r="EU1058" s="522">
        <f t="shared" si="340"/>
        <v>0</v>
      </c>
      <c r="EV1058" s="522"/>
      <c r="EW1058" s="522">
        <f t="shared" si="341"/>
        <v>0</v>
      </c>
      <c r="EX1058" s="522"/>
      <c r="EY1058" s="522">
        <f t="shared" si="342"/>
        <v>0</v>
      </c>
      <c r="EZ1058" s="522"/>
      <c r="FA1058" s="522">
        <f t="shared" si="343"/>
        <v>0</v>
      </c>
      <c r="FB1058" s="522"/>
      <c r="FC1058" s="522">
        <f t="shared" si="344"/>
        <v>0</v>
      </c>
      <c r="FD1058" s="522"/>
      <c r="FE1058" s="522">
        <f t="shared" si="345"/>
        <v>0</v>
      </c>
      <c r="FF1058" s="522"/>
      <c r="FG1058" s="522">
        <f t="shared" si="346"/>
        <v>0</v>
      </c>
      <c r="FH1058" s="522"/>
      <c r="FI1058" s="522">
        <f t="shared" si="347"/>
        <v>0</v>
      </c>
      <c r="FJ1058" s="522"/>
      <c r="FK1058" s="522">
        <f t="shared" si="348"/>
        <v>0</v>
      </c>
      <c r="FL1058" s="522"/>
      <c r="FM1058" s="522">
        <f t="shared" si="349"/>
        <v>0</v>
      </c>
      <c r="FN1058" s="522"/>
      <c r="FO1058" s="522">
        <f t="shared" si="350"/>
        <v>0</v>
      </c>
      <c r="FP1058" s="522"/>
      <c r="FQ1058" s="522">
        <f t="shared" si="351"/>
        <v>0</v>
      </c>
      <c r="FR1058" s="522"/>
    </row>
    <row r="1059" spans="1:174" s="38" customFormat="1" ht="15" customHeight="1">
      <c r="A1059" s="18"/>
      <c r="B1059" s="51"/>
      <c r="C1059" s="48" t="s">
        <v>5004</v>
      </c>
      <c r="D1059" s="580" t="str">
        <f>IF($BD$1052=1,"",IF(CNGE_2024_M3_Secc1!D1348="","",CNGE_2024_M3_Secc1!D1348))</f>
        <v/>
      </c>
      <c r="E1059" s="580"/>
      <c r="F1059" s="580"/>
      <c r="G1059" s="580"/>
      <c r="H1059" s="580"/>
      <c r="I1059" s="580"/>
      <c r="J1059" s="580"/>
      <c r="K1059" s="580"/>
      <c r="L1059" s="580"/>
      <c r="M1059" s="103"/>
      <c r="N1059" s="103"/>
      <c r="O1059" s="103"/>
      <c r="P1059" s="103"/>
      <c r="Q1059" s="103"/>
      <c r="R1059" s="103"/>
      <c r="S1059" s="103"/>
      <c r="T1059" s="103"/>
      <c r="U1059" s="103"/>
      <c r="V1059" s="103"/>
      <c r="W1059" s="103"/>
      <c r="X1059" s="103"/>
      <c r="Y1059" s="103"/>
      <c r="Z1059" s="103"/>
      <c r="AA1059" s="103"/>
      <c r="AB1059" s="103"/>
      <c r="AC1059" s="103"/>
      <c r="AD1059" s="103"/>
      <c r="AE1059" s="2"/>
      <c r="AF1059" s="169"/>
      <c r="AH1059" s="522">
        <f t="shared" si="352"/>
        <v>0</v>
      </c>
      <c r="AI1059" s="522"/>
      <c r="AJ1059" s="522">
        <f t="shared" si="353"/>
        <v>0</v>
      </c>
      <c r="AK1059" s="522"/>
      <c r="AL1059" s="524">
        <f t="shared" si="354"/>
        <v>0</v>
      </c>
      <c r="AM1059" s="526"/>
      <c r="AN1059" s="522">
        <f t="shared" si="355"/>
        <v>0</v>
      </c>
      <c r="AO1059" s="522"/>
      <c r="AP1059" s="711"/>
      <c r="AQ1059" s="522">
        <f t="shared" si="356"/>
        <v>0</v>
      </c>
      <c r="AR1059" s="522"/>
      <c r="AS1059" s="522">
        <f t="shared" si="357"/>
        <v>0</v>
      </c>
      <c r="AT1059" s="522"/>
      <c r="AU1059" s="524">
        <f t="shared" si="358"/>
        <v>0</v>
      </c>
      <c r="AV1059" s="526"/>
      <c r="AW1059" s="522">
        <f t="shared" si="359"/>
        <v>0</v>
      </c>
      <c r="AX1059" s="522"/>
      <c r="AY1059" s="711"/>
      <c r="AZ1059" s="114">
        <f t="shared" si="360"/>
        <v>0</v>
      </c>
      <c r="BA1059" s="113" t="str">
        <f>IF(AZ1059=0,"", IF(SUM($AZ$1052:AZ1059)=1,BB1059, IF($AZ$1063&gt;SUM($AZ$1052:AZ1059),_xlfn.CONCAT(", ",BB1059), IF($AZ$1063=SUM($AZ$1052:AZ1059),_xlfn.CONCAT(" y ",BB1059,".")))))</f>
        <v/>
      </c>
      <c r="BB1059" s="119">
        <f t="shared" si="361"/>
        <v>7</v>
      </c>
      <c r="EM1059" s="113">
        <v>19</v>
      </c>
      <c r="EN1059" s="113">
        <f>IF(DP1054=0,0,1)</f>
        <v>0</v>
      </c>
      <c r="EO1059" s="125" t="str">
        <f>IF(EN1059=0,"", IF(SUM($EN$1052:EN1059)=1,_xlfn.CONCAT(EM1059,), IF($EN$1064&gt;SUM($EN$1052:EN1059),_xlfn.CONCAT(", ",EM1059), IF($EN$1064=SUM($EN$1052:EN1059),_xlfn.CONCAT(" y ",EM1059,".")))))</f>
        <v/>
      </c>
      <c r="EQ1059" s="522">
        <v>7</v>
      </c>
      <c r="ER1059" s="522"/>
      <c r="ES1059" s="522">
        <f t="shared" si="339"/>
        <v>0</v>
      </c>
      <c r="ET1059" s="522"/>
      <c r="EU1059" s="522">
        <f t="shared" si="340"/>
        <v>0</v>
      </c>
      <c r="EV1059" s="522"/>
      <c r="EW1059" s="522">
        <f t="shared" si="341"/>
        <v>0</v>
      </c>
      <c r="EX1059" s="522"/>
      <c r="EY1059" s="522">
        <f t="shared" si="342"/>
        <v>0</v>
      </c>
      <c r="EZ1059" s="522"/>
      <c r="FA1059" s="522">
        <f t="shared" si="343"/>
        <v>0</v>
      </c>
      <c r="FB1059" s="522"/>
      <c r="FC1059" s="522">
        <f t="shared" si="344"/>
        <v>0</v>
      </c>
      <c r="FD1059" s="522"/>
      <c r="FE1059" s="522">
        <f t="shared" si="345"/>
        <v>0</v>
      </c>
      <c r="FF1059" s="522"/>
      <c r="FG1059" s="522">
        <f t="shared" si="346"/>
        <v>0</v>
      </c>
      <c r="FH1059" s="522"/>
      <c r="FI1059" s="522">
        <f t="shared" si="347"/>
        <v>0</v>
      </c>
      <c r="FJ1059" s="522"/>
      <c r="FK1059" s="522">
        <f t="shared" si="348"/>
        <v>0</v>
      </c>
      <c r="FL1059" s="522"/>
      <c r="FM1059" s="522">
        <f t="shared" si="349"/>
        <v>0</v>
      </c>
      <c r="FN1059" s="522"/>
      <c r="FO1059" s="522">
        <f t="shared" si="350"/>
        <v>0</v>
      </c>
      <c r="FP1059" s="522"/>
      <c r="FQ1059" s="522">
        <f t="shared" si="351"/>
        <v>0</v>
      </c>
      <c r="FR1059" s="522"/>
    </row>
    <row r="1060" spans="1:174" s="38" customFormat="1" ht="15" customHeight="1">
      <c r="A1060" s="18"/>
      <c r="B1060" s="51"/>
      <c r="C1060" s="48" t="s">
        <v>5006</v>
      </c>
      <c r="D1060" s="580" t="str">
        <f>IF($BD$1052=1,"",IF(CNGE_2024_M3_Secc1!D1349="","",CNGE_2024_M3_Secc1!D1349))</f>
        <v/>
      </c>
      <c r="E1060" s="580"/>
      <c r="F1060" s="580"/>
      <c r="G1060" s="580"/>
      <c r="H1060" s="580"/>
      <c r="I1060" s="580"/>
      <c r="J1060" s="580"/>
      <c r="K1060" s="580"/>
      <c r="L1060" s="580"/>
      <c r="M1060" s="103"/>
      <c r="N1060" s="103"/>
      <c r="O1060" s="103"/>
      <c r="P1060" s="103"/>
      <c r="Q1060" s="103"/>
      <c r="R1060" s="103"/>
      <c r="S1060" s="103"/>
      <c r="T1060" s="103"/>
      <c r="U1060" s="103"/>
      <c r="V1060" s="103"/>
      <c r="W1060" s="103"/>
      <c r="X1060" s="103"/>
      <c r="Y1060" s="103"/>
      <c r="Z1060" s="103"/>
      <c r="AA1060" s="103"/>
      <c r="AB1060" s="103"/>
      <c r="AC1060" s="103"/>
      <c r="AD1060" s="103"/>
      <c r="AE1060" s="2"/>
      <c r="AF1060" s="169"/>
      <c r="AH1060" s="522">
        <f t="shared" si="352"/>
        <v>0</v>
      </c>
      <c r="AI1060" s="522"/>
      <c r="AJ1060" s="522">
        <f t="shared" si="353"/>
        <v>0</v>
      </c>
      <c r="AK1060" s="522"/>
      <c r="AL1060" s="524">
        <f t="shared" si="354"/>
        <v>0</v>
      </c>
      <c r="AM1060" s="526"/>
      <c r="AN1060" s="522">
        <f t="shared" si="355"/>
        <v>0</v>
      </c>
      <c r="AO1060" s="522"/>
      <c r="AP1060" s="711"/>
      <c r="AQ1060" s="522">
        <f t="shared" si="356"/>
        <v>0</v>
      </c>
      <c r="AR1060" s="522"/>
      <c r="AS1060" s="522">
        <f t="shared" si="357"/>
        <v>0</v>
      </c>
      <c r="AT1060" s="522"/>
      <c r="AU1060" s="524">
        <f t="shared" si="358"/>
        <v>0</v>
      </c>
      <c r="AV1060" s="526"/>
      <c r="AW1060" s="522">
        <f t="shared" si="359"/>
        <v>0</v>
      </c>
      <c r="AX1060" s="522"/>
      <c r="AY1060" s="711"/>
      <c r="AZ1060" s="114">
        <f t="shared" si="360"/>
        <v>0</v>
      </c>
      <c r="BA1060" s="113" t="str">
        <f>IF(AZ1060=0,"", IF(SUM($AZ$1052:AZ1060)=1,BB1060, IF($AZ$1063&gt;SUM($AZ$1052:AZ1060),_xlfn.CONCAT(", ",BB1060), IF($AZ$1063=SUM($AZ$1052:AZ1060),_xlfn.CONCAT(" y ",BB1060,".")))))</f>
        <v/>
      </c>
      <c r="BB1060" s="119">
        <f t="shared" si="361"/>
        <v>8</v>
      </c>
      <c r="EM1060" s="113">
        <v>20</v>
      </c>
      <c r="EN1060" s="113">
        <f>IF(DU1054=0,0,1)</f>
        <v>0</v>
      </c>
      <c r="EO1060" s="125" t="str">
        <f>IF(EN1060=0,"", IF(SUM($EN$1052:EN1060)=1,_xlfn.CONCAT(EM1060,), IF($EN$1064&gt;SUM($EN$1052:EN1060),_xlfn.CONCAT(", ",EM1060), IF($EN$1064=SUM($EN$1052:EN1060),_xlfn.CONCAT(" y ",EM1060,".")))))</f>
        <v/>
      </c>
      <c r="EQ1060" s="522">
        <v>8</v>
      </c>
      <c r="ER1060" s="522"/>
      <c r="ES1060" s="522">
        <f t="shared" si="339"/>
        <v>0</v>
      </c>
      <c r="ET1060" s="522"/>
      <c r="EU1060" s="522">
        <f t="shared" si="340"/>
        <v>0</v>
      </c>
      <c r="EV1060" s="522"/>
      <c r="EW1060" s="522">
        <f t="shared" si="341"/>
        <v>0</v>
      </c>
      <c r="EX1060" s="522"/>
      <c r="EY1060" s="522">
        <f t="shared" si="342"/>
        <v>0</v>
      </c>
      <c r="EZ1060" s="522"/>
      <c r="FA1060" s="522">
        <f t="shared" si="343"/>
        <v>0</v>
      </c>
      <c r="FB1060" s="522"/>
      <c r="FC1060" s="522">
        <f t="shared" si="344"/>
        <v>0</v>
      </c>
      <c r="FD1060" s="522"/>
      <c r="FE1060" s="522">
        <f t="shared" si="345"/>
        <v>0</v>
      </c>
      <c r="FF1060" s="522"/>
      <c r="FG1060" s="522">
        <f t="shared" si="346"/>
        <v>0</v>
      </c>
      <c r="FH1060" s="522"/>
      <c r="FI1060" s="522">
        <f t="shared" si="347"/>
        <v>0</v>
      </c>
      <c r="FJ1060" s="522"/>
      <c r="FK1060" s="522">
        <f t="shared" si="348"/>
        <v>0</v>
      </c>
      <c r="FL1060" s="522"/>
      <c r="FM1060" s="522">
        <f t="shared" si="349"/>
        <v>0</v>
      </c>
      <c r="FN1060" s="522"/>
      <c r="FO1060" s="522">
        <f t="shared" si="350"/>
        <v>0</v>
      </c>
      <c r="FP1060" s="522"/>
      <c r="FQ1060" s="522">
        <f t="shared" si="351"/>
        <v>0</v>
      </c>
      <c r="FR1060" s="522"/>
    </row>
    <row r="1061" spans="1:174" s="38" customFormat="1" ht="15" customHeight="1">
      <c r="A1061" s="18"/>
      <c r="B1061" s="51"/>
      <c r="C1061" s="48" t="s">
        <v>5008</v>
      </c>
      <c r="D1061" s="580" t="str">
        <f>IF($BD$1052=1,"",IF(CNGE_2024_M3_Secc1!D1350="","",CNGE_2024_M3_Secc1!D1350))</f>
        <v/>
      </c>
      <c r="E1061" s="580"/>
      <c r="F1061" s="580"/>
      <c r="G1061" s="580"/>
      <c r="H1061" s="580"/>
      <c r="I1061" s="580"/>
      <c r="J1061" s="580"/>
      <c r="K1061" s="580"/>
      <c r="L1061" s="580"/>
      <c r="M1061" s="103"/>
      <c r="N1061" s="103"/>
      <c r="O1061" s="103"/>
      <c r="P1061" s="103"/>
      <c r="Q1061" s="103"/>
      <c r="R1061" s="103"/>
      <c r="S1061" s="103"/>
      <c r="T1061" s="103"/>
      <c r="U1061" s="103"/>
      <c r="V1061" s="103"/>
      <c r="W1061" s="103"/>
      <c r="X1061" s="103"/>
      <c r="Y1061" s="103"/>
      <c r="Z1061" s="103"/>
      <c r="AA1061" s="103"/>
      <c r="AB1061" s="103"/>
      <c r="AC1061" s="103"/>
      <c r="AD1061" s="103"/>
      <c r="AE1061" s="2"/>
      <c r="AF1061" s="169"/>
      <c r="AH1061" s="522">
        <f t="shared" si="352"/>
        <v>0</v>
      </c>
      <c r="AI1061" s="522"/>
      <c r="AJ1061" s="522">
        <f t="shared" si="353"/>
        <v>0</v>
      </c>
      <c r="AK1061" s="522"/>
      <c r="AL1061" s="524">
        <f t="shared" si="354"/>
        <v>0</v>
      </c>
      <c r="AM1061" s="526"/>
      <c r="AN1061" s="522">
        <f t="shared" si="355"/>
        <v>0</v>
      </c>
      <c r="AO1061" s="522"/>
      <c r="AP1061" s="711"/>
      <c r="AQ1061" s="522">
        <f t="shared" si="356"/>
        <v>0</v>
      </c>
      <c r="AR1061" s="522"/>
      <c r="AS1061" s="522">
        <f t="shared" si="357"/>
        <v>0</v>
      </c>
      <c r="AT1061" s="522"/>
      <c r="AU1061" s="524">
        <f t="shared" si="358"/>
        <v>0</v>
      </c>
      <c r="AV1061" s="526"/>
      <c r="AW1061" s="522">
        <f t="shared" si="359"/>
        <v>0</v>
      </c>
      <c r="AX1061" s="522"/>
      <c r="AY1061" s="711"/>
      <c r="AZ1061" s="114">
        <f t="shared" si="360"/>
        <v>0</v>
      </c>
      <c r="BA1061" s="113" t="str">
        <f>IF(AZ1061=0,"", IF(SUM($AZ$1052:AZ1061)=1,BB1061, IF($AZ$1063&gt;SUM($AZ$1052:AZ1061),_xlfn.CONCAT(", ",BB1061), IF($AZ$1063=SUM($AZ$1052:AZ1061),_xlfn.CONCAT(" y ",BB1061,".")))))</f>
        <v/>
      </c>
      <c r="BB1061" s="119">
        <f t="shared" si="361"/>
        <v>9</v>
      </c>
      <c r="EM1061" s="113">
        <v>21</v>
      </c>
      <c r="EN1061" s="113">
        <f>IF(DZ1054=0,0,1)</f>
        <v>0</v>
      </c>
      <c r="EO1061" s="125" t="str">
        <f>IF(EN1061=0,"", IF(SUM($EN$1052:EN1061)=1,_xlfn.CONCAT(EM1061,), IF($EN$1064&gt;SUM($EN$1052:EN1061),_xlfn.CONCAT(", ",EM1061), IF($EN$1064=SUM($EN$1052:EN1061),_xlfn.CONCAT(" y ",EM1061,".")))))</f>
        <v/>
      </c>
      <c r="EQ1061" s="522">
        <v>9</v>
      </c>
      <c r="ER1061" s="522"/>
      <c r="ES1061" s="522">
        <f t="shared" si="339"/>
        <v>0</v>
      </c>
      <c r="ET1061" s="522"/>
      <c r="EU1061" s="522">
        <f t="shared" si="340"/>
        <v>0</v>
      </c>
      <c r="EV1061" s="522"/>
      <c r="EW1061" s="522">
        <f t="shared" si="341"/>
        <v>0</v>
      </c>
      <c r="EX1061" s="522"/>
      <c r="EY1061" s="522">
        <f t="shared" si="342"/>
        <v>0</v>
      </c>
      <c r="EZ1061" s="522"/>
      <c r="FA1061" s="522">
        <f t="shared" si="343"/>
        <v>0</v>
      </c>
      <c r="FB1061" s="522"/>
      <c r="FC1061" s="522">
        <f t="shared" si="344"/>
        <v>0</v>
      </c>
      <c r="FD1061" s="522"/>
      <c r="FE1061" s="522">
        <f t="shared" si="345"/>
        <v>0</v>
      </c>
      <c r="FF1061" s="522"/>
      <c r="FG1061" s="522">
        <f t="shared" si="346"/>
        <v>0</v>
      </c>
      <c r="FH1061" s="522"/>
      <c r="FI1061" s="522">
        <f t="shared" si="347"/>
        <v>0</v>
      </c>
      <c r="FJ1061" s="522"/>
      <c r="FK1061" s="522">
        <f t="shared" si="348"/>
        <v>0</v>
      </c>
      <c r="FL1061" s="522"/>
      <c r="FM1061" s="522">
        <f t="shared" si="349"/>
        <v>0</v>
      </c>
      <c r="FN1061" s="522"/>
      <c r="FO1061" s="522">
        <f t="shared" si="350"/>
        <v>0</v>
      </c>
      <c r="FP1061" s="522"/>
      <c r="FQ1061" s="522">
        <f t="shared" si="351"/>
        <v>0</v>
      </c>
      <c r="FR1061" s="522"/>
    </row>
    <row r="1062" spans="1:174" s="38" customFormat="1" ht="15" customHeight="1">
      <c r="A1062" s="18"/>
      <c r="B1062" s="51"/>
      <c r="C1062" s="48" t="s">
        <v>5009</v>
      </c>
      <c r="D1062" s="580" t="str">
        <f>IF($BD$1052=1,"",IF(CNGE_2024_M3_Secc1!D1351="","",CNGE_2024_M3_Secc1!D1351))</f>
        <v/>
      </c>
      <c r="E1062" s="580"/>
      <c r="F1062" s="580"/>
      <c r="G1062" s="580"/>
      <c r="H1062" s="580"/>
      <c r="I1062" s="580"/>
      <c r="J1062" s="580"/>
      <c r="K1062" s="580"/>
      <c r="L1062" s="580"/>
      <c r="M1062" s="103"/>
      <c r="N1062" s="103"/>
      <c r="O1062" s="103"/>
      <c r="P1062" s="103"/>
      <c r="Q1062" s="103"/>
      <c r="R1062" s="103"/>
      <c r="S1062" s="103"/>
      <c r="T1062" s="103"/>
      <c r="U1062" s="103"/>
      <c r="V1062" s="103"/>
      <c r="W1062" s="103"/>
      <c r="X1062" s="103"/>
      <c r="Y1062" s="103"/>
      <c r="Z1062" s="103"/>
      <c r="AA1062" s="103"/>
      <c r="AB1062" s="103"/>
      <c r="AC1062" s="103"/>
      <c r="AD1062" s="103"/>
      <c r="AE1062" s="2"/>
      <c r="AF1062" s="169"/>
      <c r="AH1062" s="522">
        <f>IF(M1062="",0,M1062)</f>
        <v>0</v>
      </c>
      <c r="AI1062" s="522"/>
      <c r="AJ1062" s="522">
        <f>COUNTIF(N1062:U1062,"NS")</f>
        <v>0</v>
      </c>
      <c r="AK1062" s="522"/>
      <c r="AL1062" s="524">
        <f>IF(COUNTIF(N1062:U1062,"NA")=COUNTA($N$1050:$O$1051,$P$1051:$U$1051),"NA",SUM(N1062:U1062))</f>
        <v>0</v>
      </c>
      <c r="AM1062" s="526"/>
      <c r="AN1062" s="522">
        <f>IF($AH$1021=$AJ$1021,0,IF(OR(AND(AH1062=0,AJ1062&gt;0),AND(AH1062="NS",AL1062&gt;0),AND(AH1062="NS",AJ1062=0,AL1062=0)),1,IF(OR(AND(AJ1062&gt;=2,AL1062&lt;AH1062),AND(AH1062="NS",AL1062=0,AJ1062&gt;0),AH1062=AL1062),0,1)))</f>
        <v>0</v>
      </c>
      <c r="AO1062" s="522"/>
      <c r="AP1062" s="711"/>
      <c r="AQ1062" s="522">
        <f>IF(V1062="",0,V1062)</f>
        <v>0</v>
      </c>
      <c r="AR1062" s="522"/>
      <c r="AS1062" s="522">
        <f>COUNTIF(W1062:AD1062,"NS")</f>
        <v>0</v>
      </c>
      <c r="AT1062" s="522"/>
      <c r="AU1062" s="524">
        <f>IF(COUNTIF(W1062:AD1062,"NA")=COUNTA($W$1050:$X$1051,$Y$1051:$AD$1051),"NA",SUM(W1062:AD1062))</f>
        <v>0</v>
      </c>
      <c r="AV1062" s="526"/>
      <c r="AW1062" s="522">
        <f t="shared" si="359"/>
        <v>0</v>
      </c>
      <c r="AX1062" s="522"/>
      <c r="AY1062" s="711"/>
      <c r="AZ1062" s="114">
        <f t="shared" si="360"/>
        <v>0</v>
      </c>
      <c r="BA1062" s="113" t="str">
        <f>IF(AZ1062=0,"", IF(SUM($AZ$1052:AZ1062)=1,BB1062, IF($AZ$1063&gt;SUM($AZ$1052:AZ1062),_xlfn.CONCAT(", ",BB1062), IF($AZ$1063=SUM($AZ$1052:AZ1062),_xlfn.CONCAT(" y ",BB1062,".")))))</f>
        <v/>
      </c>
      <c r="BB1062" s="119">
        <f t="shared" si="361"/>
        <v>10</v>
      </c>
      <c r="EM1062" s="113">
        <v>22</v>
      </c>
      <c r="EN1062" s="113">
        <f>IF(EE1054=0,0,1)</f>
        <v>0</v>
      </c>
      <c r="EO1062" s="125" t="str">
        <f>IF(EN1062=0,"", IF(SUM($EN$1052:EN1062)=1,_xlfn.CONCAT(EM1062,), IF($EN$1064&gt;SUM($EN$1052:EN1062),_xlfn.CONCAT(", ",EM1062), IF($EN$1064=SUM($EN$1052:EN1062),_xlfn.CONCAT(" y ",EM1062,".")))))</f>
        <v/>
      </c>
      <c r="EQ1062" s="522">
        <v>10</v>
      </c>
      <c r="ER1062" s="522"/>
      <c r="ES1062" s="522">
        <f t="shared" si="339"/>
        <v>0</v>
      </c>
      <c r="ET1062" s="522"/>
      <c r="EU1062" s="522">
        <f t="shared" si="340"/>
        <v>0</v>
      </c>
      <c r="EV1062" s="522"/>
      <c r="EW1062" s="522">
        <f t="shared" si="341"/>
        <v>0</v>
      </c>
      <c r="EX1062" s="522"/>
      <c r="EY1062" s="522">
        <f t="shared" si="342"/>
        <v>0</v>
      </c>
      <c r="EZ1062" s="522"/>
      <c r="FA1062" s="522">
        <f t="shared" si="343"/>
        <v>0</v>
      </c>
      <c r="FB1062" s="522"/>
      <c r="FC1062" s="522">
        <f t="shared" si="344"/>
        <v>0</v>
      </c>
      <c r="FD1062" s="522"/>
      <c r="FE1062" s="522">
        <f t="shared" si="345"/>
        <v>0</v>
      </c>
      <c r="FF1062" s="522"/>
      <c r="FG1062" s="522">
        <f t="shared" si="346"/>
        <v>0</v>
      </c>
      <c r="FH1062" s="522"/>
      <c r="FI1062" s="522">
        <f t="shared" si="347"/>
        <v>0</v>
      </c>
      <c r="FJ1062" s="522"/>
      <c r="FK1062" s="522">
        <f t="shared" si="348"/>
        <v>0</v>
      </c>
      <c r="FL1062" s="522"/>
      <c r="FM1062" s="522">
        <f t="shared" si="349"/>
        <v>0</v>
      </c>
      <c r="FN1062" s="522"/>
      <c r="FO1062" s="522">
        <f t="shared" si="350"/>
        <v>0</v>
      </c>
      <c r="FP1062" s="522"/>
      <c r="FQ1062" s="522">
        <f t="shared" si="351"/>
        <v>0</v>
      </c>
      <c r="FR1062" s="522"/>
    </row>
    <row r="1063" spans="1:174" s="38" customFormat="1" ht="15" customHeight="1">
      <c r="A1063" s="17"/>
      <c r="B1063" s="17"/>
      <c r="C1063" s="17"/>
      <c r="D1063" s="17"/>
      <c r="E1063" s="17"/>
      <c r="F1063" s="17"/>
      <c r="G1063" s="17"/>
      <c r="H1063" s="17"/>
      <c r="I1063" s="17"/>
      <c r="J1063" s="17"/>
      <c r="K1063" s="17"/>
      <c r="L1063" s="49" t="s">
        <v>5115</v>
      </c>
      <c r="M1063" s="135">
        <f>IF(AND(SUM(M1052:M1062)=0,COUNTIF(M1052:M1062,"NS")&gt;0),"NS",
IF(AND(SUM(M1052:M1062)=0,COUNTIF(M1052:M1062,0)&gt;0),0,
IF(AND(SUM(M1052:M1062)=0,COUNTIF(M1052:M1062,"NA")&gt;0),"NA",
SUM(M1052:M1062))))</f>
        <v>0</v>
      </c>
      <c r="N1063" s="135">
        <f t="shared" ref="N1063:AD1063" si="362">IF(AND(SUM(N1052:N1062)=0,COUNTIF(N1052:N1062,"NS")&gt;0),"NS",
IF(AND(SUM(N1052:N1062)=0,COUNTIF(N1052:N1062,0)&gt;0),0,
IF(AND(SUM(N1052:N1062)=0,COUNTIF(N1052:N1062,"NA")&gt;0),"NA",
SUM(N1052:N1062))))</f>
        <v>0</v>
      </c>
      <c r="O1063" s="135">
        <f t="shared" si="362"/>
        <v>0</v>
      </c>
      <c r="P1063" s="135">
        <f t="shared" si="362"/>
        <v>0</v>
      </c>
      <c r="Q1063" s="135">
        <f t="shared" si="362"/>
        <v>0</v>
      </c>
      <c r="R1063" s="135">
        <f t="shared" si="362"/>
        <v>0</v>
      </c>
      <c r="S1063" s="135">
        <f t="shared" si="362"/>
        <v>0</v>
      </c>
      <c r="T1063" s="135">
        <f t="shared" si="362"/>
        <v>0</v>
      </c>
      <c r="U1063" s="135">
        <f t="shared" si="362"/>
        <v>0</v>
      </c>
      <c r="V1063" s="135">
        <f t="shared" si="362"/>
        <v>0</v>
      </c>
      <c r="W1063" s="135">
        <f t="shared" si="362"/>
        <v>0</v>
      </c>
      <c r="X1063" s="135">
        <f t="shared" si="362"/>
        <v>0</v>
      </c>
      <c r="Y1063" s="135">
        <f>IF(AND(SUM(Y1052:Y1062)=0,COUNTIF(Y1052:Y1062,"NS")&gt;0),"NS",
IF(AND(SUM(Y1052:Y1062)=0,COUNTIF(Y1052:Y1062,0)&gt;0),0,
IF(AND(SUM(Y1052:Y1062)=0,COUNTIF(Y1052:Y1062,"NA")&gt;0),"NA",
SUM(Y1052:Y1062))))</f>
        <v>0</v>
      </c>
      <c r="Z1063" s="135">
        <f>IF(AND(SUM(Z1052:Z1062)=0,COUNTIF(Z1052:Z1062,"NS")&gt;0),"NS",
IF(AND(SUM(Z1052:Z1062)=0,COUNTIF(Z1052:Z1062,0)&gt;0),0,
IF(AND(SUM(Z1052:Z1062)=0,COUNTIF(Z1052:Z1062,"NA")&gt;0),"NA",
SUM(Z1052:Z1062))))</f>
        <v>0</v>
      </c>
      <c r="AA1063" s="135">
        <f t="shared" si="362"/>
        <v>0</v>
      </c>
      <c r="AB1063" s="135">
        <f t="shared" si="362"/>
        <v>0</v>
      </c>
      <c r="AC1063" s="135">
        <f t="shared" si="362"/>
        <v>0</v>
      </c>
      <c r="AD1063" s="135">
        <f t="shared" si="362"/>
        <v>0</v>
      </c>
      <c r="AE1063" s="2"/>
      <c r="AF1063" s="169"/>
      <c r="AZ1063" s="136">
        <f>SUM(AZ1052:AZ1062)</f>
        <v>0</v>
      </c>
      <c r="BA1063" s="148" t="str">
        <f>IF(AZ1063=0,"", IF(AZ1063=1,VLOOKUP(1,AZ1052:BA1062,2,FALSE), IF(AZ1063&gt;1,_xlfn.CONCAT(BA1052:BA1062),"")))</f>
        <v/>
      </c>
      <c r="EM1063" s="113">
        <v>23</v>
      </c>
      <c r="EN1063" s="113">
        <f>IF(EJ1054=0,0,1)</f>
        <v>0</v>
      </c>
      <c r="EO1063" s="125" t="str">
        <f>IF(EN1063=0,"", IF(SUM($EN$1052:EN1063)=1,_xlfn.CONCAT(EM1063,), IF($EN$1064&gt;SUM($EN$1052:EN1063),_xlfn.CONCAT(", ",EM1063), IF($EN$1064=SUM($EN$1052:EN1063),_xlfn.CONCAT(" y ",EM1063,".")))))</f>
        <v/>
      </c>
      <c r="FQ1063" s="573">
        <f>SUM(FQ1052:FR1062)</f>
        <v>0</v>
      </c>
      <c r="FR1063" s="573"/>
    </row>
    <row r="1064" spans="1:174" s="38" customFormat="1" ht="15" customHeight="1">
      <c r="A1064" s="17"/>
      <c r="B1064" s="17"/>
      <c r="C1064" s="17"/>
      <c r="D1064" s="17"/>
      <c r="E1064" s="17"/>
      <c r="F1064" s="17"/>
      <c r="G1064" s="17"/>
      <c r="H1064" s="17"/>
      <c r="I1064" s="17"/>
      <c r="J1064" s="17"/>
      <c r="K1064" s="17"/>
      <c r="L1064" s="17"/>
      <c r="M1064" s="17"/>
      <c r="N1064" s="17"/>
      <c r="O1064" s="17"/>
      <c r="P1064" s="17"/>
      <c r="Q1064" s="17"/>
      <c r="R1064" s="17"/>
      <c r="S1064" s="17"/>
      <c r="T1064" s="17"/>
      <c r="U1064" s="17"/>
      <c r="V1064" s="17"/>
      <c r="W1064" s="17"/>
      <c r="X1064" s="17"/>
      <c r="Y1064" s="17"/>
      <c r="Z1064" s="17"/>
      <c r="AA1064" s="17"/>
      <c r="AB1064" s="17"/>
      <c r="AC1064" s="17"/>
      <c r="AD1064" s="17"/>
      <c r="AE1064" s="2"/>
      <c r="AF1064" s="169"/>
      <c r="EN1064" s="143">
        <f>SUM(EN1052:EN1063)</f>
        <v>0</v>
      </c>
      <c r="EO1064" s="256" t="str">
        <f>IF(EN1064=0,"", IF(EN1064=1,VLOOKUP(1,EN1052:EO1063,2,FALSE), IF(EN1064&gt;1,_xlfn.CONCAT(EO1052:EO1063),"")))</f>
        <v/>
      </c>
    </row>
    <row r="1065" spans="1:174" s="38" customFormat="1" ht="15" customHeight="1">
      <c r="A1065" s="17"/>
      <c r="B1065" s="17"/>
      <c r="C1065" s="51"/>
      <c r="D1065" s="51"/>
      <c r="E1065" s="51"/>
      <c r="F1065" s="51"/>
      <c r="G1065" s="51"/>
      <c r="H1065" s="51"/>
      <c r="I1065" s="51"/>
      <c r="J1065" s="51"/>
      <c r="K1065" s="51"/>
      <c r="L1065" s="51"/>
      <c r="M1065" s="51"/>
      <c r="N1065" s="51"/>
      <c r="O1065" s="51"/>
      <c r="P1065" s="51"/>
      <c r="Q1065" s="51"/>
      <c r="R1065" s="51"/>
      <c r="S1065" s="197"/>
      <c r="T1065" s="197"/>
      <c r="U1065" s="197"/>
      <c r="V1065" s="197"/>
      <c r="W1065" s="197"/>
      <c r="X1065" s="197"/>
      <c r="Y1065" s="197"/>
      <c r="Z1065" s="197"/>
      <c r="AA1065" s="634" t="s">
        <v>5590</v>
      </c>
      <c r="AB1065" s="634"/>
      <c r="AC1065" s="634"/>
      <c r="AD1065" s="634"/>
      <c r="AE1065" s="2"/>
      <c r="AF1065" s="169"/>
    </row>
    <row r="1066" spans="1:174" s="38" customFormat="1" ht="24" customHeight="1">
      <c r="A1066" s="17"/>
      <c r="B1066" s="17"/>
      <c r="C1066" s="445" t="s">
        <v>5582</v>
      </c>
      <c r="D1066" s="445"/>
      <c r="E1066" s="445"/>
      <c r="F1066" s="445"/>
      <c r="G1066" s="445"/>
      <c r="H1066" s="445"/>
      <c r="I1066" s="445"/>
      <c r="J1066" s="445"/>
      <c r="K1066" s="445"/>
      <c r="L1066" s="445"/>
      <c r="M1066" s="445" t="s">
        <v>6634</v>
      </c>
      <c r="N1066" s="445"/>
      <c r="O1066" s="445"/>
      <c r="P1066" s="445"/>
      <c r="Q1066" s="445"/>
      <c r="R1066" s="445"/>
      <c r="S1066" s="445"/>
      <c r="T1066" s="445"/>
      <c r="U1066" s="445"/>
      <c r="V1066" s="445"/>
      <c r="W1066" s="445"/>
      <c r="X1066" s="445"/>
      <c r="Y1066" s="445"/>
      <c r="Z1066" s="445"/>
      <c r="AA1066" s="445"/>
      <c r="AB1066" s="445"/>
      <c r="AC1066" s="445"/>
      <c r="AD1066" s="445"/>
      <c r="AE1066" s="2"/>
      <c r="AF1066" s="169"/>
    </row>
    <row r="1067" spans="1:174" s="38" customFormat="1" ht="15" customHeight="1">
      <c r="A1067" s="17"/>
      <c r="B1067" s="17"/>
      <c r="C1067" s="445"/>
      <c r="D1067" s="445"/>
      <c r="E1067" s="445"/>
      <c r="F1067" s="445"/>
      <c r="G1067" s="445"/>
      <c r="H1067" s="445"/>
      <c r="I1067" s="445"/>
      <c r="J1067" s="445"/>
      <c r="K1067" s="445"/>
      <c r="L1067" s="445"/>
      <c r="M1067" s="450" t="s">
        <v>6371</v>
      </c>
      <c r="N1067" s="450"/>
      <c r="O1067" s="450"/>
      <c r="P1067" s="450"/>
      <c r="Q1067" s="450"/>
      <c r="R1067" s="450"/>
      <c r="S1067" s="450"/>
      <c r="T1067" s="450"/>
      <c r="U1067" s="450"/>
      <c r="V1067" s="450"/>
      <c r="W1067" s="450"/>
      <c r="X1067" s="450"/>
      <c r="Y1067" s="450"/>
      <c r="Z1067" s="450"/>
      <c r="AA1067" s="450"/>
      <c r="AB1067" s="450"/>
      <c r="AC1067" s="450"/>
      <c r="AD1067" s="450"/>
      <c r="AE1067" s="2"/>
      <c r="AF1067" s="169"/>
    </row>
    <row r="1068" spans="1:174" s="38" customFormat="1" ht="24" customHeight="1">
      <c r="A1068" s="17"/>
      <c r="B1068" s="17"/>
      <c r="C1068" s="445"/>
      <c r="D1068" s="445"/>
      <c r="E1068" s="445"/>
      <c r="F1068" s="445"/>
      <c r="G1068" s="445"/>
      <c r="H1068" s="445"/>
      <c r="I1068" s="445"/>
      <c r="J1068" s="445"/>
      <c r="K1068" s="445"/>
      <c r="L1068" s="445"/>
      <c r="M1068" s="450" t="s">
        <v>6375</v>
      </c>
      <c r="N1068" s="450"/>
      <c r="O1068" s="450"/>
      <c r="P1068" s="450"/>
      <c r="Q1068" s="450"/>
      <c r="R1068" s="450"/>
      <c r="S1068" s="450"/>
      <c r="T1068" s="450"/>
      <c r="U1068" s="450"/>
      <c r="V1068" s="450" t="s">
        <v>6348</v>
      </c>
      <c r="W1068" s="450"/>
      <c r="X1068" s="450"/>
      <c r="Y1068" s="450"/>
      <c r="Z1068" s="450"/>
      <c r="AA1068" s="450"/>
      <c r="AB1068" s="450"/>
      <c r="AC1068" s="450"/>
      <c r="AD1068" s="450"/>
      <c r="AE1068" s="2"/>
      <c r="AF1068" s="169"/>
    </row>
    <row r="1069" spans="1:174" s="38" customFormat="1" ht="210" customHeight="1">
      <c r="A1069" s="17"/>
      <c r="B1069" s="17"/>
      <c r="C1069" s="445"/>
      <c r="D1069" s="445"/>
      <c r="E1069" s="445"/>
      <c r="F1069" s="445"/>
      <c r="G1069" s="445"/>
      <c r="H1069" s="445"/>
      <c r="I1069" s="445"/>
      <c r="J1069" s="445"/>
      <c r="K1069" s="445"/>
      <c r="L1069" s="445"/>
      <c r="M1069" s="510" t="s">
        <v>5090</v>
      </c>
      <c r="N1069" s="723" t="s">
        <v>6635</v>
      </c>
      <c r="O1069" s="723" t="s">
        <v>6636</v>
      </c>
      <c r="P1069" s="723" t="s">
        <v>6637</v>
      </c>
      <c r="Q1069" s="723"/>
      <c r="R1069" s="723" t="s">
        <v>6638</v>
      </c>
      <c r="S1069" s="723"/>
      <c r="T1069" s="723" t="s">
        <v>6639</v>
      </c>
      <c r="U1069" s="723"/>
      <c r="V1069" s="510" t="s">
        <v>5090</v>
      </c>
      <c r="W1069" s="723" t="s">
        <v>6635</v>
      </c>
      <c r="X1069" s="723" t="s">
        <v>6636</v>
      </c>
      <c r="Y1069" s="723" t="s">
        <v>6637</v>
      </c>
      <c r="Z1069" s="723"/>
      <c r="AA1069" s="723" t="s">
        <v>6638</v>
      </c>
      <c r="AB1069" s="723"/>
      <c r="AC1069" s="723" t="s">
        <v>6639</v>
      </c>
      <c r="AD1069" s="723"/>
      <c r="AE1069" s="2"/>
      <c r="AF1069" s="169"/>
      <c r="AH1069" s="522" t="s">
        <v>6549</v>
      </c>
      <c r="AI1069" s="522"/>
      <c r="AJ1069" s="522"/>
      <c r="AK1069" s="522"/>
      <c r="AL1069" s="522"/>
      <c r="AM1069" s="522"/>
      <c r="AN1069" s="522"/>
      <c r="AO1069" s="522"/>
      <c r="AP1069" s="711"/>
      <c r="AQ1069" s="522" t="s">
        <v>6550</v>
      </c>
      <c r="AR1069" s="522"/>
      <c r="AS1069" s="522"/>
      <c r="AT1069" s="522"/>
      <c r="AU1069" s="522"/>
      <c r="AV1069" s="522"/>
      <c r="AW1069" s="522"/>
      <c r="AX1069" s="522"/>
    </row>
    <row r="1070" spans="1:174" s="38" customFormat="1" ht="72" customHeight="1">
      <c r="A1070" s="17"/>
      <c r="B1070" s="17"/>
      <c r="C1070" s="445"/>
      <c r="D1070" s="445"/>
      <c r="E1070" s="445"/>
      <c r="F1070" s="445"/>
      <c r="G1070" s="445"/>
      <c r="H1070" s="445"/>
      <c r="I1070" s="445"/>
      <c r="J1070" s="445"/>
      <c r="K1070" s="445"/>
      <c r="L1070" s="445"/>
      <c r="M1070" s="510"/>
      <c r="N1070" s="723"/>
      <c r="O1070" s="723"/>
      <c r="P1070" s="287" t="s">
        <v>6403</v>
      </c>
      <c r="Q1070" s="289" t="s">
        <v>6404</v>
      </c>
      <c r="R1070" s="287" t="s">
        <v>6403</v>
      </c>
      <c r="S1070" s="289" t="s">
        <v>6404</v>
      </c>
      <c r="T1070" s="287" t="s">
        <v>6403</v>
      </c>
      <c r="U1070" s="289" t="s">
        <v>6404</v>
      </c>
      <c r="V1070" s="510"/>
      <c r="W1070" s="723"/>
      <c r="X1070" s="723"/>
      <c r="Y1070" s="287" t="s">
        <v>6403</v>
      </c>
      <c r="Z1070" s="289" t="s">
        <v>6404</v>
      </c>
      <c r="AA1070" s="287" t="s">
        <v>6403</v>
      </c>
      <c r="AB1070" s="289" t="s">
        <v>6404</v>
      </c>
      <c r="AC1070" s="287" t="s">
        <v>6403</v>
      </c>
      <c r="AD1070" s="289" t="s">
        <v>6404</v>
      </c>
      <c r="AE1070" s="2"/>
      <c r="AF1070" s="169"/>
      <c r="AH1070" s="522" t="s">
        <v>5093</v>
      </c>
      <c r="AI1070" s="522"/>
      <c r="AJ1070" s="522" t="s">
        <v>5094</v>
      </c>
      <c r="AK1070" s="522"/>
      <c r="AL1070" s="522" t="s">
        <v>5095</v>
      </c>
      <c r="AM1070" s="522"/>
      <c r="AN1070" s="522" t="s">
        <v>5096</v>
      </c>
      <c r="AO1070" s="522"/>
      <c r="AP1070" s="711"/>
      <c r="AQ1070" s="522" t="s">
        <v>5093</v>
      </c>
      <c r="AR1070" s="522"/>
      <c r="AS1070" s="522" t="s">
        <v>5094</v>
      </c>
      <c r="AT1070" s="522"/>
      <c r="AU1070" s="522" t="s">
        <v>5095</v>
      </c>
      <c r="AV1070" s="522"/>
      <c r="AW1070" s="522" t="s">
        <v>5096</v>
      </c>
      <c r="AX1070" s="522"/>
    </row>
    <row r="1071" spans="1:174" s="38" customFormat="1" ht="15" customHeight="1">
      <c r="A1071" s="17"/>
      <c r="B1071" s="17"/>
      <c r="C1071" s="48" t="s">
        <v>5846</v>
      </c>
      <c r="D1071" s="580" t="s">
        <v>385</v>
      </c>
      <c r="E1071" s="580"/>
      <c r="F1071" s="580"/>
      <c r="G1071" s="580"/>
      <c r="H1071" s="580"/>
      <c r="I1071" s="580"/>
      <c r="J1071" s="580"/>
      <c r="K1071" s="580"/>
      <c r="L1071" s="580"/>
      <c r="M1071" s="103"/>
      <c r="N1071" s="103"/>
      <c r="O1071" s="103"/>
      <c r="P1071" s="103"/>
      <c r="Q1071" s="103"/>
      <c r="R1071" s="103"/>
      <c r="S1071" s="103"/>
      <c r="T1071" s="103"/>
      <c r="U1071" s="103"/>
      <c r="V1071" s="103"/>
      <c r="W1071" s="103"/>
      <c r="X1071" s="103"/>
      <c r="Y1071" s="103"/>
      <c r="Z1071" s="103"/>
      <c r="AA1071" s="103"/>
      <c r="AB1071" s="103"/>
      <c r="AC1071" s="103"/>
      <c r="AD1071" s="103"/>
      <c r="AE1071" s="2"/>
      <c r="AF1071" s="169"/>
      <c r="AH1071" s="522">
        <f>IF(M1071="",0,M1071)</f>
        <v>0</v>
      </c>
      <c r="AI1071" s="522"/>
      <c r="AJ1071" s="522">
        <f>COUNTIF(N1071:U1071,"NS")</f>
        <v>0</v>
      </c>
      <c r="AK1071" s="522"/>
      <c r="AL1071" s="524">
        <f>IF(COUNTIF(N1071:U1071,"NA")=COUNTA($N$1069:$O$1070,$P$1070:$U$1070),"NA",SUM(N1071:U1071))</f>
        <v>0</v>
      </c>
      <c r="AM1071" s="526"/>
      <c r="AN1071" s="522">
        <f>IF($AH$1021=$AJ$1021,0,IF(OR(AND(AH1071=0,AJ1071&gt;0),AND(AH1071="NS",AL1071&gt;0),AND(AH1071="NS",AJ1071=0,AL1071=0)),1,IF(OR(AND(AJ1071&gt;=2,AL1071&lt;AH1071),AND(AH1071="NS",AL1071=0,AJ1071&gt;0),AH1071=AL1071),0,1)))</f>
        <v>0</v>
      </c>
      <c r="AO1071" s="522"/>
      <c r="AP1071" s="711"/>
      <c r="AQ1071" s="522">
        <f>IF(V1071="",0,V1071)</f>
        <v>0</v>
      </c>
      <c r="AR1071" s="522"/>
      <c r="AS1071" s="522">
        <f>COUNTIF(W1071:AD1071,"NS")</f>
        <v>0</v>
      </c>
      <c r="AT1071" s="522"/>
      <c r="AU1071" s="524">
        <f>IF(COUNTIF(W1071:AD1071,"NA")=COUNTA($W$1069:$X$1070,$Y$1070:$AD$1070),"NA",SUM(W1071:AD1071))</f>
        <v>0</v>
      </c>
      <c r="AV1071" s="526"/>
      <c r="AW1071" s="522">
        <f>IF($AH$1021=$AJ$1021,0,IF(OR(AND(AQ1071=0,AS1071&gt;0),AND(AQ1071="NS",AU1071&gt;0),AND(AQ1071="NS",AS1071=0,AU1071=0)),1,IF(OR(AND(AS1071&gt;=2,AU1071&lt;AQ1071),AND(AQ1071="NS",AU1071=0,AS1071&gt;0),AQ1071=AU1071),0,1)))</f>
        <v>0</v>
      </c>
      <c r="AX1071" s="522"/>
    </row>
    <row r="1072" spans="1:174" s="38" customFormat="1" ht="15" customHeight="1">
      <c r="A1072" s="17"/>
      <c r="B1072" s="17"/>
      <c r="C1072" s="48" t="s">
        <v>4992</v>
      </c>
      <c r="D1072" s="580" t="str">
        <f>IF($BD$1052=1,"",IF(CNGE_2024_M3_Secc1!D1342="","",CNGE_2024_M3_Secc1!D1342))</f>
        <v/>
      </c>
      <c r="E1072" s="580"/>
      <c r="F1072" s="580"/>
      <c r="G1072" s="580"/>
      <c r="H1072" s="580"/>
      <c r="I1072" s="580"/>
      <c r="J1072" s="580"/>
      <c r="K1072" s="580"/>
      <c r="L1072" s="580"/>
      <c r="M1072" s="103"/>
      <c r="N1072" s="103"/>
      <c r="O1072" s="103"/>
      <c r="P1072" s="103"/>
      <c r="Q1072" s="103"/>
      <c r="R1072" s="103"/>
      <c r="S1072" s="103"/>
      <c r="T1072" s="103"/>
      <c r="U1072" s="103"/>
      <c r="V1072" s="103"/>
      <c r="W1072" s="103"/>
      <c r="X1072" s="103"/>
      <c r="Y1072" s="103"/>
      <c r="Z1072" s="103"/>
      <c r="AA1072" s="103"/>
      <c r="AB1072" s="103"/>
      <c r="AC1072" s="103"/>
      <c r="AD1072" s="103"/>
      <c r="AE1072" s="2"/>
      <c r="AF1072" s="169"/>
      <c r="AH1072" s="522">
        <f t="shared" ref="AH1072:AH1081" si="363">IF(M1072="",0,M1072)</f>
        <v>0</v>
      </c>
      <c r="AI1072" s="522"/>
      <c r="AJ1072" s="522">
        <f t="shared" ref="AJ1072:AJ1081" si="364">COUNTIF(N1072:U1072,"NS")</f>
        <v>0</v>
      </c>
      <c r="AK1072" s="522"/>
      <c r="AL1072" s="524">
        <f t="shared" ref="AL1072:AL1081" si="365">IF(COUNTIF(N1072:U1072,"NA")=COUNTA($N$1069:$O$1070,$P$1070:$U$1070),"NA",SUM(N1072:U1072))</f>
        <v>0</v>
      </c>
      <c r="AM1072" s="526"/>
      <c r="AN1072" s="522">
        <f t="shared" ref="AN1072:AN1081" si="366">IF($AH$1021=$AJ$1021,0,IF(OR(AND(AH1072=0,AJ1072&gt;0),AND(AH1072="NS",AL1072&gt;0),AND(AH1072="NS",AJ1072=0,AL1072=0)),1,IF(OR(AND(AJ1072&gt;=2,AL1072&lt;AH1072),AND(AH1072="NS",AL1072=0,AJ1072&gt;0),AH1072=AL1072),0,1)))</f>
        <v>0</v>
      </c>
      <c r="AO1072" s="522"/>
      <c r="AP1072" s="711"/>
      <c r="AQ1072" s="522">
        <f t="shared" ref="AQ1072:AQ1081" si="367">IF(V1072="",0,V1072)</f>
        <v>0</v>
      </c>
      <c r="AR1072" s="522"/>
      <c r="AS1072" s="522">
        <f t="shared" ref="AS1072:AS1081" si="368">COUNTIF(W1072:AD1072,"NS")</f>
        <v>0</v>
      </c>
      <c r="AT1072" s="522"/>
      <c r="AU1072" s="524">
        <f t="shared" ref="AU1072:AU1081" si="369">IF(COUNTIF(W1072:AD1072,"NA")=COUNTA($W$1069:$X$1070,$Y$1070:$AD$1070),"NA",SUM(W1072:AD1072))</f>
        <v>0</v>
      </c>
      <c r="AV1072" s="526"/>
      <c r="AW1072" s="522">
        <f t="shared" ref="AW1072:AW1081" si="370">IF($AH$1021=$AJ$1021,0,IF(OR(AND(AQ1072=0,AS1072&gt;0),AND(AQ1072="NS",AU1072&gt;0),AND(AQ1072="NS",AS1072=0,AU1072=0)),1,IF(OR(AND(AS1072&gt;=2,AU1072&lt;AQ1072),AND(AQ1072="NS",AU1072=0,AS1072&gt;0),AQ1072=AU1072),0,1)))</f>
        <v>0</v>
      </c>
      <c r="AX1072" s="522"/>
    </row>
    <row r="1073" spans="1:50" s="38" customFormat="1" ht="15" customHeight="1">
      <c r="A1073" s="17"/>
      <c r="B1073" s="17"/>
      <c r="C1073" s="48" t="s">
        <v>4994</v>
      </c>
      <c r="D1073" s="580" t="str">
        <f>IF($BD$1052=1,"",IF(CNGE_2024_M3_Secc1!D1343="","",CNGE_2024_M3_Secc1!D1343))</f>
        <v/>
      </c>
      <c r="E1073" s="580"/>
      <c r="F1073" s="580"/>
      <c r="G1073" s="580"/>
      <c r="H1073" s="580"/>
      <c r="I1073" s="580"/>
      <c r="J1073" s="580"/>
      <c r="K1073" s="580"/>
      <c r="L1073" s="580"/>
      <c r="M1073" s="103"/>
      <c r="N1073" s="103"/>
      <c r="O1073" s="103"/>
      <c r="P1073" s="103"/>
      <c r="Q1073" s="103"/>
      <c r="R1073" s="103"/>
      <c r="S1073" s="103"/>
      <c r="T1073" s="103"/>
      <c r="U1073" s="103"/>
      <c r="V1073" s="103"/>
      <c r="W1073" s="103"/>
      <c r="X1073" s="103"/>
      <c r="Y1073" s="103"/>
      <c r="Z1073" s="103"/>
      <c r="AA1073" s="103"/>
      <c r="AB1073" s="103"/>
      <c r="AC1073" s="103"/>
      <c r="AD1073" s="103"/>
      <c r="AE1073" s="2"/>
      <c r="AF1073" s="169"/>
      <c r="AH1073" s="522">
        <f t="shared" si="363"/>
        <v>0</v>
      </c>
      <c r="AI1073" s="522"/>
      <c r="AJ1073" s="522">
        <f t="shared" si="364"/>
        <v>0</v>
      </c>
      <c r="AK1073" s="522"/>
      <c r="AL1073" s="524">
        <f t="shared" si="365"/>
        <v>0</v>
      </c>
      <c r="AM1073" s="526"/>
      <c r="AN1073" s="522">
        <f t="shared" si="366"/>
        <v>0</v>
      </c>
      <c r="AO1073" s="522"/>
      <c r="AP1073" s="711"/>
      <c r="AQ1073" s="522">
        <f t="shared" si="367"/>
        <v>0</v>
      </c>
      <c r="AR1073" s="522"/>
      <c r="AS1073" s="522">
        <f t="shared" si="368"/>
        <v>0</v>
      </c>
      <c r="AT1073" s="522"/>
      <c r="AU1073" s="524">
        <f t="shared" si="369"/>
        <v>0</v>
      </c>
      <c r="AV1073" s="526"/>
      <c r="AW1073" s="522">
        <f t="shared" si="370"/>
        <v>0</v>
      </c>
      <c r="AX1073" s="522"/>
    </row>
    <row r="1074" spans="1:50" s="38" customFormat="1" ht="15" customHeight="1">
      <c r="A1074" s="17"/>
      <c r="B1074" s="17"/>
      <c r="C1074" s="48" t="s">
        <v>4996</v>
      </c>
      <c r="D1074" s="580" t="str">
        <f>IF($BD$1052=1,"",IF(CNGE_2024_M3_Secc1!D1344="","",CNGE_2024_M3_Secc1!D1344))</f>
        <v/>
      </c>
      <c r="E1074" s="580"/>
      <c r="F1074" s="580"/>
      <c r="G1074" s="580"/>
      <c r="H1074" s="580"/>
      <c r="I1074" s="580"/>
      <c r="J1074" s="580"/>
      <c r="K1074" s="580"/>
      <c r="L1074" s="580"/>
      <c r="M1074" s="103"/>
      <c r="N1074" s="103"/>
      <c r="O1074" s="103"/>
      <c r="P1074" s="103"/>
      <c r="Q1074" s="103"/>
      <c r="R1074" s="103"/>
      <c r="S1074" s="103"/>
      <c r="T1074" s="103"/>
      <c r="U1074" s="103"/>
      <c r="V1074" s="103"/>
      <c r="W1074" s="103"/>
      <c r="X1074" s="103"/>
      <c r="Y1074" s="103"/>
      <c r="Z1074" s="103"/>
      <c r="AA1074" s="103"/>
      <c r="AB1074" s="103"/>
      <c r="AC1074" s="103"/>
      <c r="AD1074" s="103"/>
      <c r="AE1074" s="2"/>
      <c r="AF1074" s="169"/>
      <c r="AH1074" s="522">
        <f t="shared" si="363"/>
        <v>0</v>
      </c>
      <c r="AI1074" s="522"/>
      <c r="AJ1074" s="522">
        <f t="shared" si="364"/>
        <v>0</v>
      </c>
      <c r="AK1074" s="522"/>
      <c r="AL1074" s="524">
        <f t="shared" si="365"/>
        <v>0</v>
      </c>
      <c r="AM1074" s="526"/>
      <c r="AN1074" s="522">
        <f t="shared" si="366"/>
        <v>0</v>
      </c>
      <c r="AO1074" s="522"/>
      <c r="AP1074" s="711"/>
      <c r="AQ1074" s="522">
        <f t="shared" si="367"/>
        <v>0</v>
      </c>
      <c r="AR1074" s="522"/>
      <c r="AS1074" s="522">
        <f t="shared" si="368"/>
        <v>0</v>
      </c>
      <c r="AT1074" s="522"/>
      <c r="AU1074" s="524">
        <f t="shared" si="369"/>
        <v>0</v>
      </c>
      <c r="AV1074" s="526"/>
      <c r="AW1074" s="522">
        <f t="shared" si="370"/>
        <v>0</v>
      </c>
      <c r="AX1074" s="522"/>
    </row>
    <row r="1075" spans="1:50" s="38" customFormat="1" ht="15" customHeight="1">
      <c r="A1075" s="17"/>
      <c r="B1075" s="17"/>
      <c r="C1075" s="48" t="s">
        <v>4998</v>
      </c>
      <c r="D1075" s="580" t="str">
        <f>IF($BD$1052=1,"",IF(CNGE_2024_M3_Secc1!D1345="","",CNGE_2024_M3_Secc1!D1345))</f>
        <v/>
      </c>
      <c r="E1075" s="580"/>
      <c r="F1075" s="580"/>
      <c r="G1075" s="580"/>
      <c r="H1075" s="580"/>
      <c r="I1075" s="580"/>
      <c r="J1075" s="580"/>
      <c r="K1075" s="580"/>
      <c r="L1075" s="580"/>
      <c r="M1075" s="103"/>
      <c r="N1075" s="103"/>
      <c r="O1075" s="103"/>
      <c r="P1075" s="103"/>
      <c r="Q1075" s="103"/>
      <c r="R1075" s="103"/>
      <c r="S1075" s="103"/>
      <c r="T1075" s="103"/>
      <c r="U1075" s="103"/>
      <c r="V1075" s="103"/>
      <c r="W1075" s="103"/>
      <c r="X1075" s="103"/>
      <c r="Y1075" s="103"/>
      <c r="Z1075" s="103"/>
      <c r="AA1075" s="103"/>
      <c r="AB1075" s="103"/>
      <c r="AC1075" s="103"/>
      <c r="AD1075" s="103"/>
      <c r="AE1075" s="2"/>
      <c r="AF1075" s="169"/>
      <c r="AH1075" s="522">
        <f t="shared" si="363"/>
        <v>0</v>
      </c>
      <c r="AI1075" s="522"/>
      <c r="AJ1075" s="522">
        <f t="shared" si="364"/>
        <v>0</v>
      </c>
      <c r="AK1075" s="522"/>
      <c r="AL1075" s="524">
        <f t="shared" si="365"/>
        <v>0</v>
      </c>
      <c r="AM1075" s="526"/>
      <c r="AN1075" s="522">
        <f t="shared" si="366"/>
        <v>0</v>
      </c>
      <c r="AO1075" s="522"/>
      <c r="AP1075" s="711"/>
      <c r="AQ1075" s="522">
        <f t="shared" si="367"/>
        <v>0</v>
      </c>
      <c r="AR1075" s="522"/>
      <c r="AS1075" s="522">
        <f t="shared" si="368"/>
        <v>0</v>
      </c>
      <c r="AT1075" s="522"/>
      <c r="AU1075" s="524">
        <f t="shared" si="369"/>
        <v>0</v>
      </c>
      <c r="AV1075" s="526"/>
      <c r="AW1075" s="522">
        <f t="shared" si="370"/>
        <v>0</v>
      </c>
      <c r="AX1075" s="522"/>
    </row>
    <row r="1076" spans="1:50" s="38" customFormat="1" ht="15" customHeight="1">
      <c r="A1076" s="17"/>
      <c r="B1076" s="17"/>
      <c r="C1076" s="48" t="s">
        <v>5000</v>
      </c>
      <c r="D1076" s="580" t="str">
        <f>IF($BD$1052=1,"",IF(CNGE_2024_M3_Secc1!D1346="","",CNGE_2024_M3_Secc1!D1346))</f>
        <v/>
      </c>
      <c r="E1076" s="580"/>
      <c r="F1076" s="580"/>
      <c r="G1076" s="580"/>
      <c r="H1076" s="580"/>
      <c r="I1076" s="580"/>
      <c r="J1076" s="580"/>
      <c r="K1076" s="580"/>
      <c r="L1076" s="580"/>
      <c r="M1076" s="103"/>
      <c r="N1076" s="103"/>
      <c r="O1076" s="103"/>
      <c r="P1076" s="103"/>
      <c r="Q1076" s="103"/>
      <c r="R1076" s="103"/>
      <c r="S1076" s="103"/>
      <c r="T1076" s="103"/>
      <c r="U1076" s="103"/>
      <c r="V1076" s="103"/>
      <c r="W1076" s="103"/>
      <c r="X1076" s="103"/>
      <c r="Y1076" s="103"/>
      <c r="Z1076" s="103"/>
      <c r="AA1076" s="103"/>
      <c r="AB1076" s="103"/>
      <c r="AC1076" s="103"/>
      <c r="AD1076" s="103"/>
      <c r="AE1076" s="2"/>
      <c r="AF1076" s="169"/>
      <c r="AH1076" s="522">
        <f t="shared" si="363"/>
        <v>0</v>
      </c>
      <c r="AI1076" s="522"/>
      <c r="AJ1076" s="522">
        <f t="shared" si="364"/>
        <v>0</v>
      </c>
      <c r="AK1076" s="522"/>
      <c r="AL1076" s="524">
        <f t="shared" si="365"/>
        <v>0</v>
      </c>
      <c r="AM1076" s="526"/>
      <c r="AN1076" s="522">
        <f t="shared" si="366"/>
        <v>0</v>
      </c>
      <c r="AO1076" s="522"/>
      <c r="AP1076" s="711"/>
      <c r="AQ1076" s="522">
        <f t="shared" si="367"/>
        <v>0</v>
      </c>
      <c r="AR1076" s="522"/>
      <c r="AS1076" s="522">
        <f t="shared" si="368"/>
        <v>0</v>
      </c>
      <c r="AT1076" s="522"/>
      <c r="AU1076" s="524">
        <f t="shared" si="369"/>
        <v>0</v>
      </c>
      <c r="AV1076" s="526"/>
      <c r="AW1076" s="522">
        <f t="shared" si="370"/>
        <v>0</v>
      </c>
      <c r="AX1076" s="522"/>
    </row>
    <row r="1077" spans="1:50" s="38" customFormat="1" ht="15" customHeight="1">
      <c r="A1077" s="17"/>
      <c r="B1077" s="17"/>
      <c r="C1077" s="48" t="s">
        <v>5002</v>
      </c>
      <c r="D1077" s="580" t="str">
        <f>IF($BD$1052=1,"",IF(CNGE_2024_M3_Secc1!D1347="","",CNGE_2024_M3_Secc1!D1347))</f>
        <v/>
      </c>
      <c r="E1077" s="580"/>
      <c r="F1077" s="580"/>
      <c r="G1077" s="580"/>
      <c r="H1077" s="580"/>
      <c r="I1077" s="580"/>
      <c r="J1077" s="580"/>
      <c r="K1077" s="580"/>
      <c r="L1077" s="580"/>
      <c r="M1077" s="103"/>
      <c r="N1077" s="103"/>
      <c r="O1077" s="103"/>
      <c r="P1077" s="103"/>
      <c r="Q1077" s="103"/>
      <c r="R1077" s="103"/>
      <c r="S1077" s="103"/>
      <c r="T1077" s="103"/>
      <c r="U1077" s="103"/>
      <c r="V1077" s="103"/>
      <c r="W1077" s="103"/>
      <c r="X1077" s="103"/>
      <c r="Y1077" s="103"/>
      <c r="Z1077" s="103"/>
      <c r="AA1077" s="103"/>
      <c r="AB1077" s="103"/>
      <c r="AC1077" s="103"/>
      <c r="AD1077" s="103"/>
      <c r="AE1077" s="2"/>
      <c r="AF1077" s="169"/>
      <c r="AH1077" s="522">
        <f t="shared" si="363"/>
        <v>0</v>
      </c>
      <c r="AI1077" s="522"/>
      <c r="AJ1077" s="522">
        <f t="shared" si="364"/>
        <v>0</v>
      </c>
      <c r="AK1077" s="522"/>
      <c r="AL1077" s="524">
        <f t="shared" si="365"/>
        <v>0</v>
      </c>
      <c r="AM1077" s="526"/>
      <c r="AN1077" s="522">
        <f t="shared" si="366"/>
        <v>0</v>
      </c>
      <c r="AO1077" s="522"/>
      <c r="AP1077" s="711"/>
      <c r="AQ1077" s="522">
        <f t="shared" si="367"/>
        <v>0</v>
      </c>
      <c r="AR1077" s="522"/>
      <c r="AS1077" s="522">
        <f t="shared" si="368"/>
        <v>0</v>
      </c>
      <c r="AT1077" s="522"/>
      <c r="AU1077" s="524">
        <f t="shared" si="369"/>
        <v>0</v>
      </c>
      <c r="AV1077" s="526"/>
      <c r="AW1077" s="522">
        <f t="shared" si="370"/>
        <v>0</v>
      </c>
      <c r="AX1077" s="522"/>
    </row>
    <row r="1078" spans="1:50" s="38" customFormat="1" ht="15" customHeight="1">
      <c r="A1078" s="17"/>
      <c r="B1078" s="17"/>
      <c r="C1078" s="48" t="s">
        <v>5004</v>
      </c>
      <c r="D1078" s="580" t="str">
        <f>IF($BD$1052=1,"",IF(CNGE_2024_M3_Secc1!D1348="","",CNGE_2024_M3_Secc1!D1348))</f>
        <v/>
      </c>
      <c r="E1078" s="580"/>
      <c r="F1078" s="580"/>
      <c r="G1078" s="580"/>
      <c r="H1078" s="580"/>
      <c r="I1078" s="580"/>
      <c r="J1078" s="580"/>
      <c r="K1078" s="580"/>
      <c r="L1078" s="580"/>
      <c r="M1078" s="103"/>
      <c r="N1078" s="103"/>
      <c r="O1078" s="103"/>
      <c r="P1078" s="103"/>
      <c r="Q1078" s="103"/>
      <c r="R1078" s="103"/>
      <c r="S1078" s="103"/>
      <c r="T1078" s="103"/>
      <c r="U1078" s="103"/>
      <c r="V1078" s="103"/>
      <c r="W1078" s="103"/>
      <c r="X1078" s="103"/>
      <c r="Y1078" s="103"/>
      <c r="Z1078" s="103"/>
      <c r="AA1078" s="103"/>
      <c r="AB1078" s="103"/>
      <c r="AC1078" s="103"/>
      <c r="AD1078" s="103"/>
      <c r="AE1078" s="2"/>
      <c r="AF1078" s="169"/>
      <c r="AH1078" s="522">
        <f t="shared" si="363"/>
        <v>0</v>
      </c>
      <c r="AI1078" s="522"/>
      <c r="AJ1078" s="522">
        <f t="shared" si="364"/>
        <v>0</v>
      </c>
      <c r="AK1078" s="522"/>
      <c r="AL1078" s="524">
        <f t="shared" si="365"/>
        <v>0</v>
      </c>
      <c r="AM1078" s="526"/>
      <c r="AN1078" s="522">
        <f t="shared" si="366"/>
        <v>0</v>
      </c>
      <c r="AO1078" s="522"/>
      <c r="AP1078" s="711"/>
      <c r="AQ1078" s="522">
        <f t="shared" si="367"/>
        <v>0</v>
      </c>
      <c r="AR1078" s="522"/>
      <c r="AS1078" s="522">
        <f t="shared" si="368"/>
        <v>0</v>
      </c>
      <c r="AT1078" s="522"/>
      <c r="AU1078" s="524">
        <f t="shared" si="369"/>
        <v>0</v>
      </c>
      <c r="AV1078" s="526"/>
      <c r="AW1078" s="522">
        <f t="shared" si="370"/>
        <v>0</v>
      </c>
      <c r="AX1078" s="522"/>
    </row>
    <row r="1079" spans="1:50" s="38" customFormat="1" ht="15" customHeight="1">
      <c r="A1079" s="17"/>
      <c r="B1079" s="17"/>
      <c r="C1079" s="48" t="s">
        <v>5006</v>
      </c>
      <c r="D1079" s="580" t="str">
        <f>IF($BD$1052=1,"",IF(CNGE_2024_M3_Secc1!D1349="","",CNGE_2024_M3_Secc1!D1349))</f>
        <v/>
      </c>
      <c r="E1079" s="580"/>
      <c r="F1079" s="580"/>
      <c r="G1079" s="580"/>
      <c r="H1079" s="580"/>
      <c r="I1079" s="580"/>
      <c r="J1079" s="580"/>
      <c r="K1079" s="580"/>
      <c r="L1079" s="580"/>
      <c r="M1079" s="103"/>
      <c r="N1079" s="103"/>
      <c r="O1079" s="103"/>
      <c r="P1079" s="103"/>
      <c r="Q1079" s="103"/>
      <c r="R1079" s="103"/>
      <c r="S1079" s="103"/>
      <c r="T1079" s="103"/>
      <c r="U1079" s="103"/>
      <c r="V1079" s="103"/>
      <c r="W1079" s="103"/>
      <c r="X1079" s="103"/>
      <c r="Y1079" s="103"/>
      <c r="Z1079" s="103"/>
      <c r="AA1079" s="103"/>
      <c r="AB1079" s="103"/>
      <c r="AC1079" s="103"/>
      <c r="AD1079" s="103"/>
      <c r="AE1079" s="2"/>
      <c r="AF1079" s="169"/>
      <c r="AH1079" s="522">
        <f t="shared" si="363"/>
        <v>0</v>
      </c>
      <c r="AI1079" s="522"/>
      <c r="AJ1079" s="522">
        <f t="shared" si="364"/>
        <v>0</v>
      </c>
      <c r="AK1079" s="522"/>
      <c r="AL1079" s="524">
        <f t="shared" si="365"/>
        <v>0</v>
      </c>
      <c r="AM1079" s="526"/>
      <c r="AN1079" s="522">
        <f t="shared" si="366"/>
        <v>0</v>
      </c>
      <c r="AO1079" s="522"/>
      <c r="AP1079" s="711"/>
      <c r="AQ1079" s="522">
        <f t="shared" si="367"/>
        <v>0</v>
      </c>
      <c r="AR1079" s="522"/>
      <c r="AS1079" s="522">
        <f t="shared" si="368"/>
        <v>0</v>
      </c>
      <c r="AT1079" s="522"/>
      <c r="AU1079" s="524">
        <f t="shared" si="369"/>
        <v>0</v>
      </c>
      <c r="AV1079" s="526"/>
      <c r="AW1079" s="522">
        <f t="shared" si="370"/>
        <v>0</v>
      </c>
      <c r="AX1079" s="522"/>
    </row>
    <row r="1080" spans="1:50" s="38" customFormat="1" ht="15" customHeight="1">
      <c r="A1080" s="17"/>
      <c r="B1080" s="17"/>
      <c r="C1080" s="48" t="s">
        <v>5008</v>
      </c>
      <c r="D1080" s="580" t="str">
        <f>IF($BD$1052=1,"",IF(CNGE_2024_M3_Secc1!D1350="","",CNGE_2024_M3_Secc1!D1350))</f>
        <v/>
      </c>
      <c r="E1080" s="580"/>
      <c r="F1080" s="580"/>
      <c r="G1080" s="580"/>
      <c r="H1080" s="580"/>
      <c r="I1080" s="580"/>
      <c r="J1080" s="580"/>
      <c r="K1080" s="580"/>
      <c r="L1080" s="580"/>
      <c r="M1080" s="103"/>
      <c r="N1080" s="103"/>
      <c r="O1080" s="103"/>
      <c r="P1080" s="103"/>
      <c r="Q1080" s="103"/>
      <c r="R1080" s="103"/>
      <c r="S1080" s="103"/>
      <c r="T1080" s="103"/>
      <c r="U1080" s="103"/>
      <c r="V1080" s="103"/>
      <c r="W1080" s="103"/>
      <c r="X1080" s="103"/>
      <c r="Y1080" s="103"/>
      <c r="Z1080" s="103"/>
      <c r="AA1080" s="103"/>
      <c r="AB1080" s="103"/>
      <c r="AC1080" s="103"/>
      <c r="AD1080" s="103"/>
      <c r="AE1080" s="2"/>
      <c r="AF1080" s="169"/>
      <c r="AH1080" s="522">
        <f t="shared" si="363"/>
        <v>0</v>
      </c>
      <c r="AI1080" s="522"/>
      <c r="AJ1080" s="522">
        <f t="shared" si="364"/>
        <v>0</v>
      </c>
      <c r="AK1080" s="522"/>
      <c r="AL1080" s="524">
        <f t="shared" si="365"/>
        <v>0</v>
      </c>
      <c r="AM1080" s="526"/>
      <c r="AN1080" s="522">
        <f t="shared" si="366"/>
        <v>0</v>
      </c>
      <c r="AO1080" s="522"/>
      <c r="AP1080" s="711"/>
      <c r="AQ1080" s="522">
        <f t="shared" si="367"/>
        <v>0</v>
      </c>
      <c r="AR1080" s="522"/>
      <c r="AS1080" s="522">
        <f t="shared" si="368"/>
        <v>0</v>
      </c>
      <c r="AT1080" s="522"/>
      <c r="AU1080" s="524">
        <f t="shared" si="369"/>
        <v>0</v>
      </c>
      <c r="AV1080" s="526"/>
      <c r="AW1080" s="522">
        <f t="shared" si="370"/>
        <v>0</v>
      </c>
      <c r="AX1080" s="522"/>
    </row>
    <row r="1081" spans="1:50" s="38" customFormat="1" ht="15" customHeight="1">
      <c r="A1081" s="17"/>
      <c r="B1081" s="17"/>
      <c r="C1081" s="48" t="s">
        <v>5009</v>
      </c>
      <c r="D1081" s="580" t="str">
        <f>IF($BD$1052=1,"",IF(CNGE_2024_M3_Secc1!D1351="","",CNGE_2024_M3_Secc1!D1351))</f>
        <v/>
      </c>
      <c r="E1081" s="580"/>
      <c r="F1081" s="580"/>
      <c r="G1081" s="580"/>
      <c r="H1081" s="580"/>
      <c r="I1081" s="580"/>
      <c r="J1081" s="580"/>
      <c r="K1081" s="580"/>
      <c r="L1081" s="580"/>
      <c r="M1081" s="103"/>
      <c r="N1081" s="103"/>
      <c r="O1081" s="103"/>
      <c r="P1081" s="103"/>
      <c r="Q1081" s="103"/>
      <c r="R1081" s="103"/>
      <c r="S1081" s="103"/>
      <c r="T1081" s="103"/>
      <c r="U1081" s="103"/>
      <c r="V1081" s="103"/>
      <c r="W1081" s="103"/>
      <c r="X1081" s="103"/>
      <c r="Y1081" s="103"/>
      <c r="Z1081" s="103"/>
      <c r="AA1081" s="103"/>
      <c r="AB1081" s="103"/>
      <c r="AC1081" s="103"/>
      <c r="AD1081" s="103"/>
      <c r="AE1081" s="2"/>
      <c r="AF1081" s="169"/>
      <c r="AH1081" s="522">
        <f t="shared" si="363"/>
        <v>0</v>
      </c>
      <c r="AI1081" s="522"/>
      <c r="AJ1081" s="522">
        <f t="shared" si="364"/>
        <v>0</v>
      </c>
      <c r="AK1081" s="522"/>
      <c r="AL1081" s="524">
        <f t="shared" si="365"/>
        <v>0</v>
      </c>
      <c r="AM1081" s="526"/>
      <c r="AN1081" s="522">
        <f t="shared" si="366"/>
        <v>0</v>
      </c>
      <c r="AO1081" s="522"/>
      <c r="AP1081" s="711"/>
      <c r="AQ1081" s="522">
        <f t="shared" si="367"/>
        <v>0</v>
      </c>
      <c r="AR1081" s="522"/>
      <c r="AS1081" s="522">
        <f t="shared" si="368"/>
        <v>0</v>
      </c>
      <c r="AT1081" s="522"/>
      <c r="AU1081" s="524">
        <f t="shared" si="369"/>
        <v>0</v>
      </c>
      <c r="AV1081" s="526"/>
      <c r="AW1081" s="522">
        <f t="shared" si="370"/>
        <v>0</v>
      </c>
      <c r="AX1081" s="522"/>
    </row>
    <row r="1082" spans="1:50" s="38" customFormat="1" ht="15" customHeight="1">
      <c r="A1082" s="17"/>
      <c r="B1082" s="17"/>
      <c r="C1082" s="17"/>
      <c r="D1082" s="17"/>
      <c r="E1082" s="17"/>
      <c r="F1082" s="17"/>
      <c r="G1082" s="17"/>
      <c r="H1082" s="17"/>
      <c r="I1082" s="17"/>
      <c r="J1082" s="17"/>
      <c r="K1082" s="17"/>
      <c r="L1082" s="49"/>
      <c r="M1082" s="135">
        <f>IF(AND(SUM(M1071:M1081)=0,COUNTIF(M1071:M1081,"NS")&gt;0),"NS",
IF(AND(SUM(M1071:M1081)=0,COUNTIF(M1071:M1081,0)&gt;0),0,
IF(AND(SUM(M1071:M1081)=0,COUNTIF(M1071:M1081,"NA")&gt;0),"NA",
SUM(M1071:M1081))))</f>
        <v>0</v>
      </c>
      <c r="N1082" s="135">
        <f t="shared" ref="N1082:AD1082" si="371">IF(AND(SUM(N1071:N1081)=0,COUNTIF(N1071:N1081,"NS")&gt;0),"NS",
IF(AND(SUM(N1071:N1081)=0,COUNTIF(N1071:N1081,0)&gt;0),0,
IF(AND(SUM(N1071:N1081)=0,COUNTIF(N1071:N1081,"NA")&gt;0),"NA",
SUM(N1071:N1081))))</f>
        <v>0</v>
      </c>
      <c r="O1082" s="135">
        <f t="shared" si="371"/>
        <v>0</v>
      </c>
      <c r="P1082" s="135">
        <f t="shared" si="371"/>
        <v>0</v>
      </c>
      <c r="Q1082" s="135">
        <f t="shared" si="371"/>
        <v>0</v>
      </c>
      <c r="R1082" s="135">
        <f t="shared" si="371"/>
        <v>0</v>
      </c>
      <c r="S1082" s="135">
        <f t="shared" si="371"/>
        <v>0</v>
      </c>
      <c r="T1082" s="135">
        <f t="shared" si="371"/>
        <v>0</v>
      </c>
      <c r="U1082" s="135">
        <f t="shared" si="371"/>
        <v>0</v>
      </c>
      <c r="V1082" s="135">
        <f t="shared" si="371"/>
        <v>0</v>
      </c>
      <c r="W1082" s="135">
        <f t="shared" si="371"/>
        <v>0</v>
      </c>
      <c r="X1082" s="135">
        <f t="shared" si="371"/>
        <v>0</v>
      </c>
      <c r="Y1082" s="135">
        <f t="shared" si="371"/>
        <v>0</v>
      </c>
      <c r="Z1082" s="135">
        <f t="shared" si="371"/>
        <v>0</v>
      </c>
      <c r="AA1082" s="135">
        <f t="shared" si="371"/>
        <v>0</v>
      </c>
      <c r="AB1082" s="135">
        <f t="shared" si="371"/>
        <v>0</v>
      </c>
      <c r="AC1082" s="135">
        <f t="shared" si="371"/>
        <v>0</v>
      </c>
      <c r="AD1082" s="135">
        <f t="shared" si="371"/>
        <v>0</v>
      </c>
      <c r="AE1082" s="2"/>
      <c r="AF1082" s="169"/>
    </row>
    <row r="1083" spans="1:50" s="38" customFormat="1" ht="15" customHeight="1">
      <c r="A1083" s="17"/>
      <c r="B1083" s="17"/>
      <c r="C1083" s="17"/>
      <c r="D1083" s="17"/>
      <c r="E1083" s="17"/>
      <c r="F1083" s="17"/>
      <c r="G1083" s="17"/>
      <c r="H1083" s="17"/>
      <c r="I1083" s="17"/>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2"/>
      <c r="AF1083" s="169"/>
    </row>
    <row r="1084" spans="1:50" s="38" customFormat="1" ht="45" customHeight="1">
      <c r="A1084" s="17"/>
      <c r="B1084" s="17"/>
      <c r="C1084" s="539" t="s">
        <v>6642</v>
      </c>
      <c r="D1084" s="539"/>
      <c r="E1084" s="540"/>
      <c r="F1084" s="447"/>
      <c r="G1084" s="448"/>
      <c r="H1084" s="448"/>
      <c r="I1084" s="448"/>
      <c r="J1084" s="448"/>
      <c r="K1084" s="448"/>
      <c r="L1084" s="448"/>
      <c r="M1084" s="448"/>
      <c r="N1084" s="448"/>
      <c r="O1084" s="448"/>
      <c r="P1084" s="448"/>
      <c r="Q1084" s="448"/>
      <c r="R1084" s="448"/>
      <c r="S1084" s="448"/>
      <c r="T1084" s="448"/>
      <c r="U1084" s="448"/>
      <c r="V1084" s="448"/>
      <c r="W1084" s="448"/>
      <c r="X1084" s="448"/>
      <c r="Y1084" s="448"/>
      <c r="Z1084" s="448"/>
      <c r="AA1084" s="448"/>
      <c r="AB1084" s="448"/>
      <c r="AC1084" s="448"/>
      <c r="AD1084" s="449"/>
      <c r="AE1084" s="2"/>
      <c r="AF1084" s="169"/>
      <c r="AH1084" s="522" t="s">
        <v>5299</v>
      </c>
      <c r="AI1084" s="522"/>
      <c r="AJ1084" s="522">
        <f>IF(OR(COUNTBLANK(T1052:U1062)+COUNTBLANK(AC1052:AD1062)+COUNTBLANK(T1071:U1081)+COUNTBLANK(AC1071:AD1081)=248,SUM(T1052:U1062,AC1052:AD1062,T1071:U1081,AC1071:AD1081)=0),0,1)</f>
        <v>0</v>
      </c>
      <c r="AK1084" s="522"/>
      <c r="AL1084" s="570">
        <f>IF(OR(AND(AJ1084=0,F1084=""),AND(AJ1084=1,F1084&lt;&gt;"")),0,1)</f>
        <v>0</v>
      </c>
      <c r="AM1084" s="570"/>
    </row>
    <row r="1085" spans="1:50" s="38" customFormat="1" ht="15" customHeight="1">
      <c r="A1085" s="17"/>
      <c r="B1085" s="17"/>
      <c r="C1085" s="17"/>
      <c r="D1085" s="17"/>
      <c r="E1085" s="17"/>
      <c r="F1085" s="17"/>
      <c r="G1085" s="17"/>
      <c r="H1085" s="17"/>
      <c r="I1085" s="17"/>
      <c r="J1085" s="17"/>
      <c r="K1085" s="17"/>
      <c r="L1085" s="17"/>
      <c r="M1085" s="17"/>
      <c r="N1085" s="17"/>
      <c r="O1085" s="17"/>
      <c r="P1085" s="17"/>
      <c r="Q1085" s="17"/>
      <c r="R1085" s="17"/>
      <c r="S1085" s="17"/>
      <c r="T1085" s="17"/>
      <c r="U1085" s="17"/>
      <c r="V1085" s="17"/>
      <c r="W1085" s="17"/>
      <c r="X1085" s="17"/>
      <c r="Y1085" s="17"/>
      <c r="Z1085" s="17"/>
      <c r="AA1085" s="17"/>
      <c r="AB1085" s="17"/>
      <c r="AC1085" s="17"/>
      <c r="AD1085" s="17"/>
      <c r="AE1085" s="2"/>
      <c r="AF1085" s="169"/>
    </row>
    <row r="1086" spans="1:50" ht="24" customHeight="1">
      <c r="A1086" s="18"/>
      <c r="B1086" s="12"/>
      <c r="C1086" s="505" t="s">
        <v>5117</v>
      </c>
      <c r="D1086" s="505"/>
      <c r="E1086" s="505"/>
      <c r="F1086" s="505"/>
      <c r="G1086" s="505"/>
      <c r="H1086" s="505"/>
      <c r="I1086" s="505"/>
      <c r="J1086" s="505"/>
      <c r="K1086" s="505"/>
      <c r="L1086" s="505"/>
      <c r="M1086" s="505"/>
      <c r="N1086" s="505"/>
      <c r="O1086" s="505"/>
      <c r="P1086" s="505"/>
      <c r="Q1086" s="505"/>
      <c r="R1086" s="505"/>
      <c r="S1086" s="505"/>
      <c r="T1086" s="505"/>
      <c r="U1086" s="505"/>
      <c r="V1086" s="505"/>
      <c r="W1086" s="505"/>
      <c r="X1086" s="505"/>
      <c r="Y1086" s="505"/>
      <c r="Z1086" s="505"/>
      <c r="AA1086" s="505"/>
      <c r="AB1086" s="505"/>
      <c r="AC1086" s="505"/>
      <c r="AD1086" s="505"/>
      <c r="AE1086" s="2"/>
    </row>
    <row r="1087" spans="1:50" ht="60" customHeight="1">
      <c r="A1087" s="18"/>
      <c r="B1087" s="28"/>
      <c r="C1087" s="564"/>
      <c r="D1087" s="565"/>
      <c r="E1087" s="565"/>
      <c r="F1087" s="565"/>
      <c r="G1087" s="565"/>
      <c r="H1087" s="565"/>
      <c r="I1087" s="565"/>
      <c r="J1087" s="565"/>
      <c r="K1087" s="565"/>
      <c r="L1087" s="565"/>
      <c r="M1087" s="565"/>
      <c r="N1087" s="565"/>
      <c r="O1087" s="565"/>
      <c r="P1087" s="565"/>
      <c r="Q1087" s="565"/>
      <c r="R1087" s="565"/>
      <c r="S1087" s="565"/>
      <c r="T1087" s="565"/>
      <c r="U1087" s="565"/>
      <c r="V1087" s="565"/>
      <c r="W1087" s="565"/>
      <c r="X1087" s="565"/>
      <c r="Y1087" s="565"/>
      <c r="Z1087" s="565"/>
      <c r="AA1087" s="565"/>
      <c r="AB1087" s="565"/>
      <c r="AC1087" s="565"/>
      <c r="AD1087" s="566"/>
      <c r="AE1087" s="2"/>
    </row>
    <row r="1088" spans="1:50" s="2" customFormat="1" ht="15" customHeight="1">
      <c r="A1088" s="18"/>
      <c r="B1088" s="470" t="str">
        <f>IF(AZ1063=0,"", IF(AZ1063=1,_xlfn.CONCAT("Error: Verificar sumas en el numeral ",BA1063,"."),_xlfn.CONCAT("Error: Verificar sumas en los numerales ",BA1063)))</f>
        <v/>
      </c>
      <c r="C1088" s="470"/>
      <c r="D1088" s="470"/>
      <c r="E1088" s="470"/>
      <c r="F1088" s="470"/>
      <c r="G1088" s="470"/>
      <c r="H1088" s="470"/>
      <c r="I1088" s="470"/>
      <c r="J1088" s="470"/>
      <c r="K1088" s="470"/>
      <c r="L1088" s="470"/>
      <c r="M1088" s="470"/>
      <c r="N1088" s="470"/>
      <c r="O1088" s="470"/>
      <c r="P1088" s="470"/>
      <c r="Q1088" s="470"/>
      <c r="R1088" s="470"/>
      <c r="S1088" s="470"/>
      <c r="T1088" s="470"/>
      <c r="U1088" s="470"/>
      <c r="V1088" s="470"/>
      <c r="W1088" s="470"/>
      <c r="X1088" s="470"/>
      <c r="Y1088" s="470"/>
      <c r="Z1088" s="470"/>
      <c r="AA1088" s="470"/>
      <c r="AB1088" s="470"/>
      <c r="AC1088" s="470"/>
      <c r="AD1088" s="470"/>
      <c r="AF1088" s="109"/>
    </row>
    <row r="1089" spans="1:39" ht="15" customHeight="1">
      <c r="B1089" s="470" t="str">
        <f>IF(EN1064=0,"", IF(EN1064=1,_xlfn.CONCAT("Error: Verificar la información registrada tomando en cuenta la instrucción ",EO1064,"."),_xlfn.CONCAT("Error: Verificar la información registrada tomando en cuenta las instrucciones ",EO1064)))</f>
        <v/>
      </c>
      <c r="C1089" s="470"/>
      <c r="D1089" s="470"/>
      <c r="E1089" s="470"/>
      <c r="F1089" s="470"/>
      <c r="G1089" s="470"/>
      <c r="H1089" s="470"/>
      <c r="I1089" s="470"/>
      <c r="J1089" s="470"/>
      <c r="K1089" s="470"/>
      <c r="L1089" s="470"/>
      <c r="M1089" s="470"/>
      <c r="N1089" s="470"/>
      <c r="O1089" s="470"/>
      <c r="P1089" s="470"/>
      <c r="Q1089" s="470"/>
      <c r="R1089" s="470"/>
      <c r="S1089" s="470"/>
      <c r="T1089" s="470"/>
      <c r="U1089" s="470"/>
      <c r="V1089" s="470"/>
      <c r="W1089" s="470"/>
      <c r="X1089" s="470"/>
      <c r="Y1089" s="470"/>
      <c r="Z1089" s="470"/>
      <c r="AA1089" s="470"/>
      <c r="AB1089" s="470"/>
      <c r="AC1089" s="470"/>
      <c r="AD1089" s="470"/>
    </row>
    <row r="1090" spans="1:39" ht="15" customHeight="1">
      <c r="B1090" s="470" t="str">
        <f t="shared" ref="B1090" si="372">IF(AL1084=0,"","Error: Debe especificar Otro motivo.")</f>
        <v/>
      </c>
      <c r="C1090" s="470"/>
      <c r="D1090" s="470"/>
      <c r="E1090" s="470"/>
      <c r="F1090" s="470"/>
      <c r="G1090" s="470"/>
      <c r="H1090" s="470"/>
      <c r="I1090" s="470"/>
      <c r="J1090" s="470"/>
      <c r="K1090" s="470"/>
      <c r="L1090" s="470"/>
      <c r="M1090" s="470"/>
      <c r="N1090" s="470"/>
      <c r="O1090" s="470"/>
      <c r="P1090" s="470"/>
      <c r="Q1090" s="470"/>
      <c r="R1090" s="470"/>
      <c r="S1090" s="470"/>
      <c r="T1090" s="470"/>
      <c r="U1090" s="470"/>
      <c r="V1090" s="470"/>
      <c r="W1090" s="470"/>
      <c r="X1090" s="470"/>
      <c r="Y1090" s="470"/>
      <c r="Z1090" s="470"/>
      <c r="AA1090" s="470"/>
      <c r="AB1090" s="470"/>
      <c r="AC1090" s="470"/>
      <c r="AD1090" s="470"/>
    </row>
    <row r="1091" spans="1:39" ht="15" customHeight="1">
      <c r="B1091" s="471" t="str">
        <f>IF(FQ1063=0,"","Error: Debe completar toda la información requerida.")</f>
        <v/>
      </c>
      <c r="C1091" s="471"/>
      <c r="D1091" s="471"/>
      <c r="E1091" s="471"/>
      <c r="F1091" s="471"/>
      <c r="G1091" s="471"/>
      <c r="H1091" s="471"/>
      <c r="I1091" s="471"/>
      <c r="J1091" s="471"/>
      <c r="K1091" s="471"/>
      <c r="L1091" s="471"/>
      <c r="M1091" s="471"/>
      <c r="N1091" s="471"/>
      <c r="O1091" s="471"/>
      <c r="P1091" s="471"/>
      <c r="Q1091" s="471"/>
      <c r="R1091" s="471"/>
      <c r="S1091" s="471"/>
      <c r="T1091" s="471"/>
      <c r="U1091" s="471"/>
      <c r="V1091" s="471"/>
      <c r="W1091" s="471"/>
      <c r="X1091" s="471"/>
      <c r="Y1091" s="471"/>
      <c r="Z1091" s="471"/>
      <c r="AA1091" s="471"/>
      <c r="AB1091" s="471"/>
      <c r="AC1091" s="471"/>
      <c r="AD1091" s="471"/>
    </row>
    <row r="1092" spans="1:39" ht="15" customHeight="1"/>
    <row r="1093" spans="1:39" ht="15" customHeight="1"/>
    <row r="1094" spans="1:39" ht="24" customHeight="1">
      <c r="A1094" s="18" t="s">
        <v>6688</v>
      </c>
      <c r="B1094" s="538" t="s">
        <v>6689</v>
      </c>
      <c r="C1094" s="538"/>
      <c r="D1094" s="538"/>
      <c r="E1094" s="538"/>
      <c r="F1094" s="538"/>
      <c r="G1094" s="538"/>
      <c r="H1094" s="538"/>
      <c r="I1094" s="538"/>
      <c r="J1094" s="538"/>
      <c r="K1094" s="538"/>
      <c r="L1094" s="538"/>
      <c r="M1094" s="538"/>
      <c r="N1094" s="538"/>
      <c r="O1094" s="538"/>
      <c r="P1094" s="538"/>
      <c r="Q1094" s="538"/>
      <c r="R1094" s="538"/>
      <c r="S1094" s="538"/>
      <c r="T1094" s="538"/>
      <c r="U1094" s="538"/>
      <c r="V1094" s="538"/>
      <c r="W1094" s="538"/>
      <c r="X1094" s="538"/>
      <c r="Y1094" s="538"/>
      <c r="Z1094" s="538"/>
      <c r="AA1094" s="538"/>
      <c r="AB1094" s="538"/>
      <c r="AC1094" s="538"/>
      <c r="AD1094" s="538"/>
      <c r="AE1094" s="2"/>
      <c r="AH1094" s="522" t="s">
        <v>5066</v>
      </c>
      <c r="AI1094" s="522"/>
      <c r="AJ1094" s="522" t="s">
        <v>5067</v>
      </c>
      <c r="AK1094" s="522"/>
      <c r="AL1094" s="522" t="s">
        <v>5068</v>
      </c>
      <c r="AM1094" s="522"/>
    </row>
    <row r="1095" spans="1:39" ht="39.75" customHeight="1">
      <c r="A1095" s="60"/>
      <c r="B1095" s="46"/>
      <c r="C1095" s="594" t="s">
        <v>6690</v>
      </c>
      <c r="D1095" s="594"/>
      <c r="E1095" s="594"/>
      <c r="F1095" s="594"/>
      <c r="G1095" s="594"/>
      <c r="H1095" s="594"/>
      <c r="I1095" s="594"/>
      <c r="J1095" s="594"/>
      <c r="K1095" s="594"/>
      <c r="L1095" s="594"/>
      <c r="M1095" s="594"/>
      <c r="N1095" s="594"/>
      <c r="O1095" s="594"/>
      <c r="P1095" s="594"/>
      <c r="Q1095" s="594"/>
      <c r="R1095" s="594"/>
      <c r="S1095" s="594"/>
      <c r="T1095" s="594"/>
      <c r="U1095" s="594"/>
      <c r="V1095" s="594"/>
      <c r="W1095" s="594"/>
      <c r="X1095" s="594"/>
      <c r="Y1095" s="594"/>
      <c r="Z1095" s="594"/>
      <c r="AA1095" s="594"/>
      <c r="AB1095" s="594"/>
      <c r="AC1095" s="594"/>
      <c r="AD1095" s="594"/>
      <c r="AE1095" s="2"/>
      <c r="AH1095" s="522">
        <f>COUNTBLANK(C1125:AD1125)+COUNTBLANK(C1133:AD1133)</f>
        <v>56</v>
      </c>
      <c r="AI1095" s="522"/>
      <c r="AJ1095" s="522">
        <v>56</v>
      </c>
      <c r="AK1095" s="522"/>
      <c r="AL1095" s="522">
        <v>20</v>
      </c>
      <c r="AM1095" s="522"/>
    </row>
    <row r="1096" spans="1:39" ht="39.75" customHeight="1">
      <c r="A1096" s="102"/>
      <c r="B1096" s="46"/>
      <c r="C1096" s="594" t="s">
        <v>6691</v>
      </c>
      <c r="D1096" s="594"/>
      <c r="E1096" s="594"/>
      <c r="F1096" s="594"/>
      <c r="G1096" s="594"/>
      <c r="H1096" s="594"/>
      <c r="I1096" s="594"/>
      <c r="J1096" s="594"/>
      <c r="K1096" s="594"/>
      <c r="L1096" s="594"/>
      <c r="M1096" s="594"/>
      <c r="N1096" s="594"/>
      <c r="O1096" s="594"/>
      <c r="P1096" s="594"/>
      <c r="Q1096" s="594"/>
      <c r="R1096" s="594"/>
      <c r="S1096" s="594"/>
      <c r="T1096" s="594"/>
      <c r="U1096" s="594"/>
      <c r="V1096" s="594"/>
      <c r="W1096" s="594"/>
      <c r="X1096" s="594"/>
      <c r="Y1096" s="594"/>
      <c r="Z1096" s="594"/>
      <c r="AA1096" s="594"/>
      <c r="AB1096" s="594"/>
      <c r="AC1096" s="594"/>
      <c r="AD1096" s="594"/>
      <c r="AE1096" s="2"/>
    </row>
    <row r="1097" spans="1:39" ht="36" customHeight="1">
      <c r="A1097" s="102"/>
      <c r="B1097" s="46"/>
      <c r="C1097" s="492" t="s">
        <v>6692</v>
      </c>
      <c r="D1097" s="492"/>
      <c r="E1097" s="492"/>
      <c r="F1097" s="492"/>
      <c r="G1097" s="492"/>
      <c r="H1097" s="492"/>
      <c r="I1097" s="492"/>
      <c r="J1097" s="492"/>
      <c r="K1097" s="492"/>
      <c r="L1097" s="492"/>
      <c r="M1097" s="492"/>
      <c r="N1097" s="492"/>
      <c r="O1097" s="492"/>
      <c r="P1097" s="492"/>
      <c r="Q1097" s="492"/>
      <c r="R1097" s="492"/>
      <c r="S1097" s="492"/>
      <c r="T1097" s="492"/>
      <c r="U1097" s="492"/>
      <c r="V1097" s="492"/>
      <c r="W1097" s="492"/>
      <c r="X1097" s="492"/>
      <c r="Y1097" s="492"/>
      <c r="Z1097" s="492"/>
      <c r="AA1097" s="492"/>
      <c r="AB1097" s="492"/>
      <c r="AC1097" s="492"/>
      <c r="AD1097" s="492"/>
      <c r="AE1097" s="2"/>
    </row>
    <row r="1098" spans="1:39" ht="36" customHeight="1">
      <c r="A1098" s="60"/>
      <c r="B1098" s="46"/>
      <c r="C1098" s="492" t="s">
        <v>6693</v>
      </c>
      <c r="D1098" s="492"/>
      <c r="E1098" s="492"/>
      <c r="F1098" s="492"/>
      <c r="G1098" s="492"/>
      <c r="H1098" s="492"/>
      <c r="I1098" s="492"/>
      <c r="J1098" s="492"/>
      <c r="K1098" s="492"/>
      <c r="L1098" s="492"/>
      <c r="M1098" s="492"/>
      <c r="N1098" s="492"/>
      <c r="O1098" s="492"/>
      <c r="P1098" s="492"/>
      <c r="Q1098" s="492"/>
      <c r="R1098" s="492"/>
      <c r="S1098" s="492"/>
      <c r="T1098" s="492"/>
      <c r="U1098" s="492"/>
      <c r="V1098" s="492"/>
      <c r="W1098" s="492"/>
      <c r="X1098" s="492"/>
      <c r="Y1098" s="492"/>
      <c r="Z1098" s="492"/>
      <c r="AA1098" s="492"/>
      <c r="AB1098" s="492"/>
      <c r="AC1098" s="492"/>
      <c r="AD1098" s="492"/>
      <c r="AE1098" s="2"/>
    </row>
    <row r="1099" spans="1:39" ht="36" customHeight="1">
      <c r="A1099" s="102"/>
      <c r="B1099" s="46"/>
      <c r="C1099" s="492" t="s">
        <v>6694</v>
      </c>
      <c r="D1099" s="492"/>
      <c r="E1099" s="492"/>
      <c r="F1099" s="492"/>
      <c r="G1099" s="492"/>
      <c r="H1099" s="492"/>
      <c r="I1099" s="492"/>
      <c r="J1099" s="492"/>
      <c r="K1099" s="492"/>
      <c r="L1099" s="492"/>
      <c r="M1099" s="492"/>
      <c r="N1099" s="492"/>
      <c r="O1099" s="492"/>
      <c r="P1099" s="492"/>
      <c r="Q1099" s="492"/>
      <c r="R1099" s="492"/>
      <c r="S1099" s="492"/>
      <c r="T1099" s="492"/>
      <c r="U1099" s="492"/>
      <c r="V1099" s="492"/>
      <c r="W1099" s="492"/>
      <c r="X1099" s="492"/>
      <c r="Y1099" s="492"/>
      <c r="Z1099" s="492"/>
      <c r="AA1099" s="492"/>
      <c r="AB1099" s="492"/>
      <c r="AC1099" s="492"/>
      <c r="AD1099" s="492"/>
      <c r="AE1099" s="2"/>
    </row>
    <row r="1100" spans="1:39" ht="36" customHeight="1">
      <c r="A1100" s="102"/>
      <c r="B1100" s="46"/>
      <c r="C1100" s="492" t="s">
        <v>6695</v>
      </c>
      <c r="D1100" s="492"/>
      <c r="E1100" s="492"/>
      <c r="F1100" s="492"/>
      <c r="G1100" s="492"/>
      <c r="H1100" s="492"/>
      <c r="I1100" s="492"/>
      <c r="J1100" s="492"/>
      <c r="K1100" s="492"/>
      <c r="L1100" s="492"/>
      <c r="M1100" s="492"/>
      <c r="N1100" s="492"/>
      <c r="O1100" s="492"/>
      <c r="P1100" s="492"/>
      <c r="Q1100" s="492"/>
      <c r="R1100" s="492"/>
      <c r="S1100" s="492"/>
      <c r="T1100" s="492"/>
      <c r="U1100" s="492"/>
      <c r="V1100" s="492"/>
      <c r="W1100" s="492"/>
      <c r="X1100" s="492"/>
      <c r="Y1100" s="492"/>
      <c r="Z1100" s="492"/>
      <c r="AA1100" s="492"/>
      <c r="AB1100" s="492"/>
      <c r="AC1100" s="492"/>
      <c r="AD1100" s="492"/>
      <c r="AE1100" s="2"/>
    </row>
    <row r="1101" spans="1:39" ht="36" customHeight="1">
      <c r="A1101" s="60"/>
      <c r="B1101" s="46"/>
      <c r="C1101" s="492" t="s">
        <v>6696</v>
      </c>
      <c r="D1101" s="492"/>
      <c r="E1101" s="492"/>
      <c r="F1101" s="492"/>
      <c r="G1101" s="492"/>
      <c r="H1101" s="492"/>
      <c r="I1101" s="492"/>
      <c r="J1101" s="492"/>
      <c r="K1101" s="492"/>
      <c r="L1101" s="492"/>
      <c r="M1101" s="492"/>
      <c r="N1101" s="492"/>
      <c r="O1101" s="492"/>
      <c r="P1101" s="492"/>
      <c r="Q1101" s="492"/>
      <c r="R1101" s="492"/>
      <c r="S1101" s="492"/>
      <c r="T1101" s="492"/>
      <c r="U1101" s="492"/>
      <c r="V1101" s="492"/>
      <c r="W1101" s="492"/>
      <c r="X1101" s="492"/>
      <c r="Y1101" s="492"/>
      <c r="Z1101" s="492"/>
      <c r="AA1101" s="492"/>
      <c r="AB1101" s="492"/>
      <c r="AC1101" s="492"/>
      <c r="AD1101" s="492"/>
      <c r="AE1101" s="2"/>
    </row>
    <row r="1102" spans="1:39" ht="36" customHeight="1">
      <c r="A1102" s="102"/>
      <c r="B1102" s="46"/>
      <c r="C1102" s="492" t="s">
        <v>6697</v>
      </c>
      <c r="D1102" s="492"/>
      <c r="E1102" s="492"/>
      <c r="F1102" s="492"/>
      <c r="G1102" s="492"/>
      <c r="H1102" s="492"/>
      <c r="I1102" s="492"/>
      <c r="J1102" s="492"/>
      <c r="K1102" s="492"/>
      <c r="L1102" s="492"/>
      <c r="M1102" s="492"/>
      <c r="N1102" s="492"/>
      <c r="O1102" s="492"/>
      <c r="P1102" s="492"/>
      <c r="Q1102" s="492"/>
      <c r="R1102" s="492"/>
      <c r="S1102" s="492"/>
      <c r="T1102" s="492"/>
      <c r="U1102" s="492"/>
      <c r="V1102" s="492"/>
      <c r="W1102" s="492"/>
      <c r="X1102" s="492"/>
      <c r="Y1102" s="492"/>
      <c r="Z1102" s="492"/>
      <c r="AA1102" s="492"/>
      <c r="AB1102" s="492"/>
      <c r="AC1102" s="492"/>
      <c r="AD1102" s="492"/>
      <c r="AE1102" s="2"/>
    </row>
    <row r="1103" spans="1:39" ht="36" customHeight="1">
      <c r="A1103" s="102"/>
      <c r="B1103" s="46"/>
      <c r="C1103" s="492" t="s">
        <v>6698</v>
      </c>
      <c r="D1103" s="492"/>
      <c r="E1103" s="492"/>
      <c r="F1103" s="492"/>
      <c r="G1103" s="492"/>
      <c r="H1103" s="492"/>
      <c r="I1103" s="492"/>
      <c r="J1103" s="492"/>
      <c r="K1103" s="492"/>
      <c r="L1103" s="492"/>
      <c r="M1103" s="492"/>
      <c r="N1103" s="492"/>
      <c r="O1103" s="492"/>
      <c r="P1103" s="492"/>
      <c r="Q1103" s="492"/>
      <c r="R1103" s="492"/>
      <c r="S1103" s="492"/>
      <c r="T1103" s="492"/>
      <c r="U1103" s="492"/>
      <c r="V1103" s="492"/>
      <c r="W1103" s="492"/>
      <c r="X1103" s="492"/>
      <c r="Y1103" s="492"/>
      <c r="Z1103" s="492"/>
      <c r="AA1103" s="492"/>
      <c r="AB1103" s="492"/>
      <c r="AC1103" s="492"/>
      <c r="AD1103" s="492"/>
      <c r="AE1103" s="2"/>
    </row>
    <row r="1104" spans="1:39" ht="36" customHeight="1">
      <c r="A1104" s="60"/>
      <c r="B1104" s="46"/>
      <c r="C1104" s="492" t="s">
        <v>6699</v>
      </c>
      <c r="D1104" s="492"/>
      <c r="E1104" s="492"/>
      <c r="F1104" s="492"/>
      <c r="G1104" s="492"/>
      <c r="H1104" s="492"/>
      <c r="I1104" s="492"/>
      <c r="J1104" s="492"/>
      <c r="K1104" s="492"/>
      <c r="L1104" s="492"/>
      <c r="M1104" s="492"/>
      <c r="N1104" s="492"/>
      <c r="O1104" s="492"/>
      <c r="P1104" s="492"/>
      <c r="Q1104" s="492"/>
      <c r="R1104" s="492"/>
      <c r="S1104" s="492"/>
      <c r="T1104" s="492"/>
      <c r="U1104" s="492"/>
      <c r="V1104" s="492"/>
      <c r="W1104" s="492"/>
      <c r="X1104" s="492"/>
      <c r="Y1104" s="492"/>
      <c r="Z1104" s="492"/>
      <c r="AA1104" s="492"/>
      <c r="AB1104" s="492"/>
      <c r="AC1104" s="492"/>
      <c r="AD1104" s="492"/>
      <c r="AE1104" s="2"/>
    </row>
    <row r="1105" spans="1:32" s="180" customFormat="1" ht="31.5" customHeight="1">
      <c r="A1105" s="102"/>
      <c r="B1105" s="297"/>
      <c r="C1105" s="492" t="s">
        <v>6700</v>
      </c>
      <c r="D1105" s="492"/>
      <c r="E1105" s="492"/>
      <c r="F1105" s="492"/>
      <c r="G1105" s="492"/>
      <c r="H1105" s="492"/>
      <c r="I1105" s="492"/>
      <c r="J1105" s="492"/>
      <c r="K1105" s="492"/>
      <c r="L1105" s="492"/>
      <c r="M1105" s="492"/>
      <c r="N1105" s="492"/>
      <c r="O1105" s="492"/>
      <c r="P1105" s="492"/>
      <c r="Q1105" s="492"/>
      <c r="R1105" s="492"/>
      <c r="S1105" s="492"/>
      <c r="T1105" s="492"/>
      <c r="U1105" s="492"/>
      <c r="V1105" s="492"/>
      <c r="W1105" s="492"/>
      <c r="X1105" s="492"/>
      <c r="Y1105" s="492"/>
      <c r="Z1105" s="492"/>
      <c r="AA1105" s="492"/>
      <c r="AB1105" s="492"/>
      <c r="AC1105" s="492"/>
      <c r="AD1105" s="492"/>
      <c r="AE1105" s="2"/>
      <c r="AF1105" s="179"/>
    </row>
    <row r="1106" spans="1:32" s="180" customFormat="1" ht="33.75" customHeight="1">
      <c r="A1106" s="102"/>
      <c r="B1106" s="297"/>
      <c r="C1106" s="492" t="s">
        <v>6701</v>
      </c>
      <c r="D1106" s="492"/>
      <c r="E1106" s="492"/>
      <c r="F1106" s="492"/>
      <c r="G1106" s="492"/>
      <c r="H1106" s="492"/>
      <c r="I1106" s="492"/>
      <c r="J1106" s="492"/>
      <c r="K1106" s="492"/>
      <c r="L1106" s="492"/>
      <c r="M1106" s="492"/>
      <c r="N1106" s="492"/>
      <c r="O1106" s="492"/>
      <c r="P1106" s="492"/>
      <c r="Q1106" s="492"/>
      <c r="R1106" s="492"/>
      <c r="S1106" s="492"/>
      <c r="T1106" s="492"/>
      <c r="U1106" s="492"/>
      <c r="V1106" s="492"/>
      <c r="W1106" s="492"/>
      <c r="X1106" s="492"/>
      <c r="Y1106" s="492"/>
      <c r="Z1106" s="492"/>
      <c r="AA1106" s="492"/>
      <c r="AB1106" s="492"/>
      <c r="AC1106" s="492"/>
      <c r="AD1106" s="492"/>
      <c r="AE1106" s="2"/>
      <c r="AF1106" s="179"/>
    </row>
    <row r="1107" spans="1:32" s="180" customFormat="1" ht="37.5" customHeight="1">
      <c r="A1107" s="60"/>
      <c r="B1107" s="297"/>
      <c r="C1107" s="492" t="s">
        <v>6702</v>
      </c>
      <c r="D1107" s="492"/>
      <c r="E1107" s="492"/>
      <c r="F1107" s="492"/>
      <c r="G1107" s="492"/>
      <c r="H1107" s="492"/>
      <c r="I1107" s="492"/>
      <c r="J1107" s="492"/>
      <c r="K1107" s="492"/>
      <c r="L1107" s="492"/>
      <c r="M1107" s="492"/>
      <c r="N1107" s="492"/>
      <c r="O1107" s="492"/>
      <c r="P1107" s="492"/>
      <c r="Q1107" s="492"/>
      <c r="R1107" s="492"/>
      <c r="S1107" s="492"/>
      <c r="T1107" s="492"/>
      <c r="U1107" s="492"/>
      <c r="V1107" s="492"/>
      <c r="W1107" s="492"/>
      <c r="X1107" s="492"/>
      <c r="Y1107" s="492"/>
      <c r="Z1107" s="492"/>
      <c r="AA1107" s="492"/>
      <c r="AB1107" s="492"/>
      <c r="AC1107" s="492"/>
      <c r="AD1107" s="492"/>
      <c r="AE1107" s="2"/>
      <c r="AF1107" s="179"/>
    </row>
    <row r="1108" spans="1:32" s="180" customFormat="1" ht="33.75" customHeight="1">
      <c r="A1108" s="102"/>
      <c r="B1108" s="297"/>
      <c r="C1108" s="492" t="s">
        <v>6703</v>
      </c>
      <c r="D1108" s="492"/>
      <c r="E1108" s="492"/>
      <c r="F1108" s="492"/>
      <c r="G1108" s="492"/>
      <c r="H1108" s="492"/>
      <c r="I1108" s="492"/>
      <c r="J1108" s="492"/>
      <c r="K1108" s="492"/>
      <c r="L1108" s="492"/>
      <c r="M1108" s="492"/>
      <c r="N1108" s="492"/>
      <c r="O1108" s="492"/>
      <c r="P1108" s="492"/>
      <c r="Q1108" s="492"/>
      <c r="R1108" s="492"/>
      <c r="S1108" s="492"/>
      <c r="T1108" s="492"/>
      <c r="U1108" s="492"/>
      <c r="V1108" s="492"/>
      <c r="W1108" s="492"/>
      <c r="X1108" s="492"/>
      <c r="Y1108" s="492"/>
      <c r="Z1108" s="492"/>
      <c r="AA1108" s="492"/>
      <c r="AB1108" s="492"/>
      <c r="AC1108" s="492"/>
      <c r="AD1108" s="492"/>
      <c r="AE1108" s="2"/>
      <c r="AF1108" s="179"/>
    </row>
    <row r="1109" spans="1:32" s="180" customFormat="1" ht="33.75" customHeight="1">
      <c r="A1109" s="102"/>
      <c r="B1109" s="297"/>
      <c r="C1109" s="492" t="s">
        <v>6704</v>
      </c>
      <c r="D1109" s="492"/>
      <c r="E1109" s="492"/>
      <c r="F1109" s="492"/>
      <c r="G1109" s="492"/>
      <c r="H1109" s="492"/>
      <c r="I1109" s="492"/>
      <c r="J1109" s="492"/>
      <c r="K1109" s="492"/>
      <c r="L1109" s="492"/>
      <c r="M1109" s="492"/>
      <c r="N1109" s="492"/>
      <c r="O1109" s="492"/>
      <c r="P1109" s="492"/>
      <c r="Q1109" s="492"/>
      <c r="R1109" s="492"/>
      <c r="S1109" s="492"/>
      <c r="T1109" s="492"/>
      <c r="U1109" s="492"/>
      <c r="V1109" s="492"/>
      <c r="W1109" s="492"/>
      <c r="X1109" s="492"/>
      <c r="Y1109" s="492"/>
      <c r="Z1109" s="492"/>
      <c r="AA1109" s="492"/>
      <c r="AB1109" s="492"/>
      <c r="AC1109" s="492"/>
      <c r="AD1109" s="492"/>
      <c r="AE1109" s="2"/>
      <c r="AF1109" s="179"/>
    </row>
    <row r="1110" spans="1:32" s="180" customFormat="1" ht="38.25" customHeight="1">
      <c r="A1110" s="60"/>
      <c r="B1110" s="297"/>
      <c r="C1110" s="492" t="s">
        <v>6705</v>
      </c>
      <c r="D1110" s="492"/>
      <c r="E1110" s="492"/>
      <c r="F1110" s="492"/>
      <c r="G1110" s="492"/>
      <c r="H1110" s="492"/>
      <c r="I1110" s="492"/>
      <c r="J1110" s="492"/>
      <c r="K1110" s="492"/>
      <c r="L1110" s="492"/>
      <c r="M1110" s="492"/>
      <c r="N1110" s="492"/>
      <c r="O1110" s="492"/>
      <c r="P1110" s="492"/>
      <c r="Q1110" s="492"/>
      <c r="R1110" s="492"/>
      <c r="S1110" s="492"/>
      <c r="T1110" s="492"/>
      <c r="U1110" s="492"/>
      <c r="V1110" s="492"/>
      <c r="W1110" s="492"/>
      <c r="X1110" s="492"/>
      <c r="Y1110" s="492"/>
      <c r="Z1110" s="492"/>
      <c r="AA1110" s="492"/>
      <c r="AB1110" s="492"/>
      <c r="AC1110" s="492"/>
      <c r="AD1110" s="492"/>
      <c r="AE1110" s="2"/>
      <c r="AF1110" s="179"/>
    </row>
    <row r="1111" spans="1:32" s="180" customFormat="1" ht="37.5" customHeight="1">
      <c r="A1111" s="102"/>
      <c r="B1111" s="297"/>
      <c r="C1111" s="492" t="s">
        <v>6706</v>
      </c>
      <c r="D1111" s="492"/>
      <c r="E1111" s="492"/>
      <c r="F1111" s="492"/>
      <c r="G1111" s="492"/>
      <c r="H1111" s="492"/>
      <c r="I1111" s="492"/>
      <c r="J1111" s="492"/>
      <c r="K1111" s="492"/>
      <c r="L1111" s="492"/>
      <c r="M1111" s="492"/>
      <c r="N1111" s="492"/>
      <c r="O1111" s="492"/>
      <c r="P1111" s="492"/>
      <c r="Q1111" s="492"/>
      <c r="R1111" s="492"/>
      <c r="S1111" s="492"/>
      <c r="T1111" s="492"/>
      <c r="U1111" s="492"/>
      <c r="V1111" s="492"/>
      <c r="W1111" s="492"/>
      <c r="X1111" s="492"/>
      <c r="Y1111" s="492"/>
      <c r="Z1111" s="492"/>
      <c r="AA1111" s="492"/>
      <c r="AB1111" s="492"/>
      <c r="AC1111" s="492"/>
      <c r="AD1111" s="492"/>
      <c r="AE1111" s="2"/>
      <c r="AF1111" s="179"/>
    </row>
    <row r="1112" spans="1:32" s="180" customFormat="1" ht="45" customHeight="1">
      <c r="A1112" s="102"/>
      <c r="B1112" s="297"/>
      <c r="C1112" s="492" t="s">
        <v>6707</v>
      </c>
      <c r="D1112" s="492"/>
      <c r="E1112" s="492"/>
      <c r="F1112" s="492"/>
      <c r="G1112" s="492"/>
      <c r="H1112" s="492"/>
      <c r="I1112" s="492"/>
      <c r="J1112" s="492"/>
      <c r="K1112" s="492"/>
      <c r="L1112" s="492"/>
      <c r="M1112" s="492"/>
      <c r="N1112" s="492"/>
      <c r="O1112" s="492"/>
      <c r="P1112" s="492"/>
      <c r="Q1112" s="492"/>
      <c r="R1112" s="492"/>
      <c r="S1112" s="492"/>
      <c r="T1112" s="492"/>
      <c r="U1112" s="492"/>
      <c r="V1112" s="492"/>
      <c r="W1112" s="492"/>
      <c r="X1112" s="492"/>
      <c r="Y1112" s="492"/>
      <c r="Z1112" s="492"/>
      <c r="AA1112" s="492"/>
      <c r="AB1112" s="492"/>
      <c r="AC1112" s="492"/>
      <c r="AD1112" s="492"/>
      <c r="AE1112" s="2"/>
      <c r="AF1112" s="179"/>
    </row>
    <row r="1113" spans="1:32" s="180" customFormat="1" ht="45" customHeight="1">
      <c r="A1113" s="60"/>
      <c r="B1113" s="297"/>
      <c r="C1113" s="492" t="s">
        <v>6629</v>
      </c>
      <c r="D1113" s="492"/>
      <c r="E1113" s="492"/>
      <c r="F1113" s="492"/>
      <c r="G1113" s="492"/>
      <c r="H1113" s="492"/>
      <c r="I1113" s="492"/>
      <c r="J1113" s="492"/>
      <c r="K1113" s="492"/>
      <c r="L1113" s="492"/>
      <c r="M1113" s="492"/>
      <c r="N1113" s="492"/>
      <c r="O1113" s="492"/>
      <c r="P1113" s="492"/>
      <c r="Q1113" s="492"/>
      <c r="R1113" s="492"/>
      <c r="S1113" s="492"/>
      <c r="T1113" s="492"/>
      <c r="U1113" s="492"/>
      <c r="V1113" s="492"/>
      <c r="W1113" s="492"/>
      <c r="X1113" s="492"/>
      <c r="Y1113" s="492"/>
      <c r="Z1113" s="492"/>
      <c r="AA1113" s="492"/>
      <c r="AB1113" s="492"/>
      <c r="AC1113" s="492"/>
      <c r="AD1113" s="492"/>
      <c r="AE1113" s="2"/>
      <c r="AF1113" s="179"/>
    </row>
    <row r="1114" spans="1:32" s="180" customFormat="1" ht="48" customHeight="1">
      <c r="A1114" s="102"/>
      <c r="B1114" s="297"/>
      <c r="C1114" s="492" t="s">
        <v>6630</v>
      </c>
      <c r="D1114" s="492"/>
      <c r="E1114" s="492"/>
      <c r="F1114" s="492"/>
      <c r="G1114" s="492"/>
      <c r="H1114" s="492"/>
      <c r="I1114" s="492"/>
      <c r="J1114" s="492"/>
      <c r="K1114" s="492"/>
      <c r="L1114" s="492"/>
      <c r="M1114" s="492"/>
      <c r="N1114" s="492"/>
      <c r="O1114" s="492"/>
      <c r="P1114" s="492"/>
      <c r="Q1114" s="492"/>
      <c r="R1114" s="492"/>
      <c r="S1114" s="492"/>
      <c r="T1114" s="492"/>
      <c r="U1114" s="492"/>
      <c r="V1114" s="492"/>
      <c r="W1114" s="492"/>
      <c r="X1114" s="492"/>
      <c r="Y1114" s="492"/>
      <c r="Z1114" s="492"/>
      <c r="AA1114" s="492"/>
      <c r="AB1114" s="492"/>
      <c r="AC1114" s="492"/>
      <c r="AD1114" s="492"/>
      <c r="AE1114" s="2"/>
      <c r="AF1114" s="179"/>
    </row>
    <row r="1115" spans="1:32" s="180" customFormat="1" ht="48" customHeight="1">
      <c r="A1115" s="102"/>
      <c r="B1115" s="297"/>
      <c r="C1115" s="492" t="s">
        <v>6631</v>
      </c>
      <c r="D1115" s="492"/>
      <c r="E1115" s="492"/>
      <c r="F1115" s="492"/>
      <c r="G1115" s="492"/>
      <c r="H1115" s="492"/>
      <c r="I1115" s="492"/>
      <c r="J1115" s="492"/>
      <c r="K1115" s="492"/>
      <c r="L1115" s="492"/>
      <c r="M1115" s="492"/>
      <c r="N1115" s="492"/>
      <c r="O1115" s="492"/>
      <c r="P1115" s="492"/>
      <c r="Q1115" s="492"/>
      <c r="R1115" s="492"/>
      <c r="S1115" s="492"/>
      <c r="T1115" s="492"/>
      <c r="U1115" s="492"/>
      <c r="V1115" s="492"/>
      <c r="W1115" s="492"/>
      <c r="X1115" s="492"/>
      <c r="Y1115" s="492"/>
      <c r="Z1115" s="492"/>
      <c r="AA1115" s="492"/>
      <c r="AB1115" s="492"/>
      <c r="AC1115" s="492"/>
      <c r="AD1115" s="492"/>
      <c r="AE1115" s="2"/>
      <c r="AF1115" s="179"/>
    </row>
    <row r="1116" spans="1:32" s="180" customFormat="1" ht="48" customHeight="1">
      <c r="A1116" s="60"/>
      <c r="B1116" s="297"/>
      <c r="C1116" s="492" t="s">
        <v>6632</v>
      </c>
      <c r="D1116" s="492"/>
      <c r="E1116" s="492"/>
      <c r="F1116" s="492"/>
      <c r="G1116" s="492"/>
      <c r="H1116" s="492"/>
      <c r="I1116" s="492"/>
      <c r="J1116" s="492"/>
      <c r="K1116" s="492"/>
      <c r="L1116" s="492"/>
      <c r="M1116" s="492"/>
      <c r="N1116" s="492"/>
      <c r="O1116" s="492"/>
      <c r="P1116" s="492"/>
      <c r="Q1116" s="492"/>
      <c r="R1116" s="492"/>
      <c r="S1116" s="492"/>
      <c r="T1116" s="492"/>
      <c r="U1116" s="492"/>
      <c r="V1116" s="492"/>
      <c r="W1116" s="492"/>
      <c r="X1116" s="492"/>
      <c r="Y1116" s="492"/>
      <c r="Z1116" s="492"/>
      <c r="AA1116" s="492"/>
      <c r="AB1116" s="492"/>
      <c r="AC1116" s="492"/>
      <c r="AD1116" s="492"/>
      <c r="AE1116" s="2"/>
      <c r="AF1116" s="179"/>
    </row>
    <row r="1117" spans="1:32" s="38" customFormat="1" ht="24" customHeight="1">
      <c r="A1117" s="102"/>
      <c r="B1117" s="61"/>
      <c r="C1117" s="594" t="s">
        <v>6633</v>
      </c>
      <c r="D1117" s="594"/>
      <c r="E1117" s="594"/>
      <c r="F1117" s="594"/>
      <c r="G1117" s="594"/>
      <c r="H1117" s="594"/>
      <c r="I1117" s="594"/>
      <c r="J1117" s="594"/>
      <c r="K1117" s="594"/>
      <c r="L1117" s="594"/>
      <c r="M1117" s="594"/>
      <c r="N1117" s="594"/>
      <c r="O1117" s="594"/>
      <c r="P1117" s="594"/>
      <c r="Q1117" s="594"/>
      <c r="R1117" s="594"/>
      <c r="S1117" s="594"/>
      <c r="T1117" s="594"/>
      <c r="U1117" s="594"/>
      <c r="V1117" s="594"/>
      <c r="W1117" s="594"/>
      <c r="X1117" s="594"/>
      <c r="Y1117" s="594"/>
      <c r="Z1117" s="594"/>
      <c r="AA1117" s="594"/>
      <c r="AB1117" s="594"/>
      <c r="AC1117" s="594"/>
      <c r="AD1117" s="594"/>
      <c r="AE1117" s="2"/>
      <c r="AF1117" s="169"/>
    </row>
    <row r="1118" spans="1:32" ht="15" customHeight="1"/>
    <row r="1119" spans="1:32" ht="15" customHeight="1">
      <c r="AA1119" s="908" t="s">
        <v>5580</v>
      </c>
      <c r="AB1119" s="908"/>
      <c r="AC1119" s="908"/>
      <c r="AD1119" s="908"/>
    </row>
    <row r="1120" spans="1:32" ht="24" customHeight="1">
      <c r="A1120" s="18"/>
      <c r="B1120" s="51"/>
      <c r="C1120" s="445" t="s">
        <v>6634</v>
      </c>
      <c r="D1120" s="445"/>
      <c r="E1120" s="445"/>
      <c r="F1120" s="445"/>
      <c r="G1120" s="445"/>
      <c r="H1120" s="445"/>
      <c r="I1120" s="445"/>
      <c r="J1120" s="445"/>
      <c r="K1120" s="445"/>
      <c r="L1120" s="445"/>
      <c r="M1120" s="445"/>
      <c r="N1120" s="445"/>
      <c r="O1120" s="445"/>
      <c r="P1120" s="445"/>
      <c r="Q1120" s="445"/>
      <c r="R1120" s="445"/>
      <c r="S1120" s="445"/>
      <c r="T1120" s="445"/>
      <c r="U1120" s="445"/>
      <c r="V1120" s="445"/>
      <c r="W1120" s="445"/>
      <c r="X1120" s="445"/>
      <c r="Y1120" s="445"/>
      <c r="Z1120" s="445"/>
      <c r="AA1120" s="445"/>
      <c r="AB1120" s="445"/>
      <c r="AC1120" s="445"/>
      <c r="AD1120" s="445"/>
      <c r="AE1120" s="2"/>
    </row>
    <row r="1121" spans="1:177" ht="15" customHeight="1">
      <c r="A1121" s="18"/>
      <c r="B1121" s="51"/>
      <c r="C1121" s="450" t="s">
        <v>6370</v>
      </c>
      <c r="D1121" s="450"/>
      <c r="E1121" s="450"/>
      <c r="F1121" s="450"/>
      <c r="G1121" s="450"/>
      <c r="H1121" s="450"/>
      <c r="I1121" s="450"/>
      <c r="J1121" s="450"/>
      <c r="K1121" s="450"/>
      <c r="L1121" s="450"/>
      <c r="M1121" s="450"/>
      <c r="N1121" s="450"/>
      <c r="O1121" s="450"/>
      <c r="P1121" s="450"/>
      <c r="Q1121" s="450" t="s">
        <v>6371</v>
      </c>
      <c r="R1121" s="450"/>
      <c r="S1121" s="450"/>
      <c r="T1121" s="450"/>
      <c r="U1121" s="450"/>
      <c r="V1121" s="450"/>
      <c r="W1121" s="450"/>
      <c r="X1121" s="450"/>
      <c r="Y1121" s="450"/>
      <c r="Z1121" s="450"/>
      <c r="AA1121" s="450"/>
      <c r="AB1121" s="450"/>
      <c r="AC1121" s="450"/>
      <c r="AD1121" s="450"/>
      <c r="AE1121" s="2"/>
    </row>
    <row r="1122" spans="1:177" ht="15" customHeight="1">
      <c r="A1122" s="18"/>
      <c r="B1122" s="51"/>
      <c r="C1122" s="450"/>
      <c r="D1122" s="450"/>
      <c r="E1122" s="450"/>
      <c r="F1122" s="450"/>
      <c r="G1122" s="450"/>
      <c r="H1122" s="450"/>
      <c r="I1122" s="450"/>
      <c r="J1122" s="450"/>
      <c r="K1122" s="450"/>
      <c r="L1122" s="450"/>
      <c r="M1122" s="450"/>
      <c r="N1122" s="450"/>
      <c r="O1122" s="450"/>
      <c r="P1122" s="450"/>
      <c r="Q1122" s="450" t="s">
        <v>6374</v>
      </c>
      <c r="R1122" s="450"/>
      <c r="S1122" s="450"/>
      <c r="T1122" s="450"/>
      <c r="U1122" s="450"/>
      <c r="V1122" s="450"/>
      <c r="W1122" s="450"/>
      <c r="X1122" s="450"/>
      <c r="Y1122" s="450"/>
      <c r="Z1122" s="450"/>
      <c r="AA1122" s="450"/>
      <c r="AB1122" s="450"/>
      <c r="AC1122" s="450"/>
      <c r="AD1122" s="450"/>
      <c r="AE1122" s="2"/>
    </row>
    <row r="1123" spans="1:177" ht="210" customHeight="1">
      <c r="A1123" s="18"/>
      <c r="B1123" s="51"/>
      <c r="C1123" s="445" t="s">
        <v>5090</v>
      </c>
      <c r="D1123" s="445"/>
      <c r="E1123" s="445"/>
      <c r="F1123" s="445"/>
      <c r="G1123" s="445"/>
      <c r="H1123" s="445"/>
      <c r="I1123" s="723" t="s">
        <v>6635</v>
      </c>
      <c r="J1123" s="723" t="s">
        <v>6636</v>
      </c>
      <c r="K1123" s="723" t="s">
        <v>6637</v>
      </c>
      <c r="L1123" s="723"/>
      <c r="M1123" s="723" t="s">
        <v>6638</v>
      </c>
      <c r="N1123" s="723"/>
      <c r="O1123" s="723" t="s">
        <v>6639</v>
      </c>
      <c r="P1123" s="723"/>
      <c r="Q1123" s="445" t="s">
        <v>5090</v>
      </c>
      <c r="R1123" s="445"/>
      <c r="S1123" s="445"/>
      <c r="T1123" s="445"/>
      <c r="U1123" s="445"/>
      <c r="V1123" s="445"/>
      <c r="W1123" s="723" t="s">
        <v>6635</v>
      </c>
      <c r="X1123" s="723" t="s">
        <v>6636</v>
      </c>
      <c r="Y1123" s="723" t="s">
        <v>6637</v>
      </c>
      <c r="Z1123" s="723"/>
      <c r="AA1123" s="723" t="s">
        <v>6638</v>
      </c>
      <c r="AB1123" s="723"/>
      <c r="AC1123" s="723" t="s">
        <v>6639</v>
      </c>
      <c r="AD1123" s="723"/>
      <c r="AE1123" s="2"/>
      <c r="AH1123" s="522" t="s">
        <v>6542</v>
      </c>
      <c r="AI1123" s="522"/>
      <c r="AJ1123" s="522"/>
      <c r="AK1123" s="522"/>
      <c r="AL1123" s="522"/>
      <c r="AM1123" s="522"/>
      <c r="AN1123" s="522"/>
      <c r="AO1123" s="522"/>
      <c r="AP1123" s="711"/>
      <c r="AQ1123" s="522" t="s">
        <v>6543</v>
      </c>
      <c r="AR1123" s="522"/>
      <c r="AS1123" s="522"/>
      <c r="AT1123" s="522"/>
      <c r="AU1123" s="522"/>
      <c r="AV1123" s="522"/>
      <c r="AW1123" s="522"/>
      <c r="AX1123" s="522"/>
      <c r="CD1123" s="522" t="s">
        <v>6378</v>
      </c>
      <c r="CE1123" s="522"/>
      <c r="CF1123" s="522"/>
      <c r="CG1123" s="522"/>
      <c r="CI1123" s="522" t="s">
        <v>6389</v>
      </c>
      <c r="CJ1123" s="522"/>
      <c r="CK1123" s="522"/>
      <c r="CL1123" s="522"/>
      <c r="CN1123" s="522" t="s">
        <v>6390</v>
      </c>
      <c r="CO1123" s="522"/>
      <c r="CP1123" s="522"/>
      <c r="CQ1123" s="522"/>
      <c r="CS1123" s="522" t="s">
        <v>6441</v>
      </c>
      <c r="CT1123" s="522"/>
      <c r="CU1123" s="522"/>
      <c r="CV1123" s="522"/>
      <c r="CX1123" s="522" t="s">
        <v>6442</v>
      </c>
      <c r="CY1123" s="522"/>
      <c r="CZ1123" s="522"/>
      <c r="DA1123" s="522"/>
      <c r="DC1123" s="522" t="s">
        <v>6443</v>
      </c>
      <c r="DD1123" s="522"/>
      <c r="DE1123" s="522"/>
      <c r="DF1123" s="522"/>
      <c r="DH1123" s="522" t="s">
        <v>6444</v>
      </c>
      <c r="DI1123" s="522"/>
      <c r="DJ1123" s="522"/>
      <c r="DK1123" s="522"/>
      <c r="DM1123" s="522" t="s">
        <v>6445</v>
      </c>
      <c r="DN1123" s="522"/>
      <c r="DO1123" s="522"/>
      <c r="DP1123" s="522"/>
      <c r="DR1123" s="522" t="s">
        <v>6446</v>
      </c>
      <c r="DS1123" s="522"/>
      <c r="DT1123" s="522"/>
      <c r="DU1123" s="522"/>
      <c r="DW1123" s="522" t="s">
        <v>6447</v>
      </c>
      <c r="DX1123" s="522"/>
      <c r="DY1123" s="522"/>
      <c r="DZ1123" s="522"/>
      <c r="EB1123" s="522" t="s">
        <v>6448</v>
      </c>
      <c r="EC1123" s="522"/>
      <c r="ED1123" s="522"/>
      <c r="EE1123" s="522"/>
      <c r="EG1123" s="522" t="s">
        <v>6449</v>
      </c>
      <c r="EH1123" s="522"/>
      <c r="EI1123" s="522"/>
      <c r="EJ1123" s="522"/>
      <c r="EL1123" s="522" t="s">
        <v>5653</v>
      </c>
      <c r="EM1123" s="522"/>
      <c r="EN1123" s="522"/>
      <c r="EP1123" s="522" t="s">
        <v>5104</v>
      </c>
      <c r="EQ1123" s="522"/>
      <c r="ER1123" s="522"/>
      <c r="ES1123" s="522"/>
      <c r="ET1123" s="522"/>
      <c r="EU1123" s="522"/>
      <c r="EV1123" s="522"/>
      <c r="EW1123" s="522"/>
      <c r="EX1123" s="522"/>
      <c r="EY1123" s="522"/>
      <c r="EZ1123" s="522"/>
      <c r="FA1123" s="522"/>
      <c r="FB1123" s="522"/>
      <c r="FC1123" s="522"/>
      <c r="FD1123" s="522"/>
      <c r="FE1123" s="522"/>
      <c r="FF1123" s="522"/>
      <c r="FG1123" s="522"/>
      <c r="FH1123" s="522"/>
      <c r="FI1123" s="522"/>
      <c r="FJ1123" s="522"/>
      <c r="FK1123" s="522"/>
      <c r="FL1123" s="522"/>
      <c r="FM1123" s="522"/>
      <c r="FN1123" s="522"/>
      <c r="FO1123" s="522"/>
      <c r="FP1123" s="522"/>
      <c r="FQ1123" s="522"/>
      <c r="FR1123" s="522"/>
      <c r="FS1123" s="522"/>
      <c r="FT1123" s="522"/>
      <c r="FU1123" s="522"/>
    </row>
    <row r="1124" spans="1:177" ht="72" customHeight="1">
      <c r="A1124" s="18"/>
      <c r="B1124" s="51"/>
      <c r="C1124" s="445"/>
      <c r="D1124" s="445"/>
      <c r="E1124" s="445"/>
      <c r="F1124" s="445"/>
      <c r="G1124" s="445"/>
      <c r="H1124" s="445"/>
      <c r="I1124" s="723"/>
      <c r="J1124" s="723"/>
      <c r="K1124" s="287" t="s">
        <v>6403</v>
      </c>
      <c r="L1124" s="287" t="s">
        <v>6404</v>
      </c>
      <c r="M1124" s="287" t="s">
        <v>6403</v>
      </c>
      <c r="N1124" s="287" t="s">
        <v>6404</v>
      </c>
      <c r="O1124" s="287" t="s">
        <v>6403</v>
      </c>
      <c r="P1124" s="287" t="s">
        <v>6404</v>
      </c>
      <c r="Q1124" s="445"/>
      <c r="R1124" s="445"/>
      <c r="S1124" s="445"/>
      <c r="T1124" s="445"/>
      <c r="U1124" s="445"/>
      <c r="V1124" s="445"/>
      <c r="W1124" s="723"/>
      <c r="X1124" s="723"/>
      <c r="Y1124" s="287" t="s">
        <v>6403</v>
      </c>
      <c r="Z1124" s="289" t="s">
        <v>6404</v>
      </c>
      <c r="AA1124" s="287" t="s">
        <v>6403</v>
      </c>
      <c r="AB1124" s="289" t="s">
        <v>6404</v>
      </c>
      <c r="AC1124" s="287" t="s">
        <v>6403</v>
      </c>
      <c r="AD1124" s="289" t="s">
        <v>6404</v>
      </c>
      <c r="AE1124" s="2"/>
      <c r="AH1124" s="522" t="s">
        <v>5093</v>
      </c>
      <c r="AI1124" s="522"/>
      <c r="AJ1124" s="522" t="s">
        <v>5094</v>
      </c>
      <c r="AK1124" s="522"/>
      <c r="AL1124" s="522" t="s">
        <v>5095</v>
      </c>
      <c r="AM1124" s="522"/>
      <c r="AN1124" s="522" t="s">
        <v>5096</v>
      </c>
      <c r="AO1124" s="522"/>
      <c r="AP1124" s="711"/>
      <c r="AQ1124" s="522" t="s">
        <v>5093</v>
      </c>
      <c r="AR1124" s="522"/>
      <c r="AS1124" s="522" t="s">
        <v>5094</v>
      </c>
      <c r="AT1124" s="522"/>
      <c r="AU1124" s="522" t="s">
        <v>5095</v>
      </c>
      <c r="AV1124" s="522"/>
      <c r="AW1124" s="522" t="s">
        <v>5096</v>
      </c>
      <c r="AX1124" s="522"/>
      <c r="AZ1124" s="522" t="s">
        <v>6382</v>
      </c>
      <c r="BA1124" s="522"/>
      <c r="BC1124" s="522" t="s">
        <v>6383</v>
      </c>
      <c r="BD1124" s="522"/>
      <c r="BF1124" s="522" t="s">
        <v>5952</v>
      </c>
      <c r="BG1124" s="522"/>
      <c r="BI1124" s="522" t="s">
        <v>6384</v>
      </c>
      <c r="BJ1124" s="522"/>
      <c r="BL1124" s="522" t="s">
        <v>5375</v>
      </c>
      <c r="BM1124" s="522"/>
      <c r="BO1124" s="522" t="s">
        <v>6385</v>
      </c>
      <c r="BP1124" s="522"/>
      <c r="BR1124" s="522" t="s">
        <v>6454</v>
      </c>
      <c r="BS1124" s="522"/>
      <c r="BU1124" s="522" t="s">
        <v>4990</v>
      </c>
      <c r="BV1124" s="522"/>
      <c r="BX1124" s="522" t="s">
        <v>6376</v>
      </c>
      <c r="BY1124" s="522"/>
      <c r="CA1124" s="522" t="s">
        <v>6377</v>
      </c>
      <c r="CB1124" s="522"/>
      <c r="CD1124" s="524" t="s">
        <v>5926</v>
      </c>
      <c r="CE1124" s="526"/>
      <c r="CF1124" s="878" t="s">
        <v>5093</v>
      </c>
      <c r="CG1124" s="878"/>
      <c r="CH1124" s="264"/>
      <c r="CI1124" s="524" t="s">
        <v>5926</v>
      </c>
      <c r="CJ1124" s="526"/>
      <c r="CK1124" s="878" t="s">
        <v>5093</v>
      </c>
      <c r="CL1124" s="878"/>
      <c r="CM1124" s="264"/>
      <c r="CN1124" s="524" t="s">
        <v>5926</v>
      </c>
      <c r="CO1124" s="526"/>
      <c r="CP1124" s="878" t="s">
        <v>5093</v>
      </c>
      <c r="CQ1124" s="878"/>
      <c r="CS1124" s="524" t="s">
        <v>5926</v>
      </c>
      <c r="CT1124" s="526"/>
      <c r="CU1124" s="878" t="s">
        <v>5093</v>
      </c>
      <c r="CV1124" s="878"/>
      <c r="CX1124" s="524" t="s">
        <v>5926</v>
      </c>
      <c r="CY1124" s="526"/>
      <c r="CZ1124" s="878" t="s">
        <v>5093</v>
      </c>
      <c r="DA1124" s="878"/>
      <c r="DB1124" s="264"/>
      <c r="DC1124" s="524" t="s">
        <v>5926</v>
      </c>
      <c r="DD1124" s="526"/>
      <c r="DE1124" s="878" t="s">
        <v>5093</v>
      </c>
      <c r="DF1124" s="878"/>
      <c r="DG1124" s="264"/>
      <c r="DH1124" s="524" t="s">
        <v>5926</v>
      </c>
      <c r="DI1124" s="526"/>
      <c r="DJ1124" s="878" t="s">
        <v>5093</v>
      </c>
      <c r="DK1124" s="878"/>
      <c r="DM1124" s="524" t="s">
        <v>5926</v>
      </c>
      <c r="DN1124" s="526"/>
      <c r="DO1124" s="878" t="s">
        <v>5093</v>
      </c>
      <c r="DP1124" s="878"/>
      <c r="DR1124" s="524" t="s">
        <v>5926</v>
      </c>
      <c r="DS1124" s="526"/>
      <c r="DT1124" s="878" t="s">
        <v>5093</v>
      </c>
      <c r="DU1124" s="878"/>
      <c r="DW1124" s="524" t="s">
        <v>5926</v>
      </c>
      <c r="DX1124" s="526"/>
      <c r="DY1124" s="878" t="s">
        <v>5093</v>
      </c>
      <c r="DZ1124" s="878"/>
      <c r="EB1124" s="524" t="s">
        <v>5926</v>
      </c>
      <c r="EC1124" s="526"/>
      <c r="ED1124" s="878" t="s">
        <v>5093</v>
      </c>
      <c r="EE1124" s="878"/>
      <c r="EG1124" s="524" t="s">
        <v>5926</v>
      </c>
      <c r="EH1124" s="526"/>
      <c r="EI1124" s="878" t="s">
        <v>5093</v>
      </c>
      <c r="EJ1124" s="878"/>
      <c r="EL1124" s="119" t="s">
        <v>5663</v>
      </c>
      <c r="EM1124" s="120" t="s">
        <v>5664</v>
      </c>
      <c r="EN1124" s="119" t="s">
        <v>5097</v>
      </c>
      <c r="EP1124" s="522" t="s">
        <v>5098</v>
      </c>
      <c r="EQ1124" s="522"/>
      <c r="ER1124" s="522">
        <v>1</v>
      </c>
      <c r="ES1124" s="522"/>
      <c r="ET1124" s="522">
        <v>2</v>
      </c>
      <c r="EU1124" s="522"/>
      <c r="EV1124" s="522">
        <v>3</v>
      </c>
      <c r="EW1124" s="522"/>
      <c r="EX1124" s="522">
        <v>4</v>
      </c>
      <c r="EY1124" s="522"/>
      <c r="EZ1124" s="522">
        <v>5</v>
      </c>
      <c r="FA1124" s="522"/>
      <c r="FB1124" s="522">
        <v>6</v>
      </c>
      <c r="FC1124" s="522"/>
      <c r="FD1124" s="522">
        <v>7</v>
      </c>
      <c r="FE1124" s="522"/>
      <c r="FF1124" s="522">
        <v>8</v>
      </c>
      <c r="FG1124" s="522"/>
      <c r="FH1124" s="522">
        <v>9</v>
      </c>
      <c r="FI1124" s="522"/>
      <c r="FJ1124" s="522">
        <v>10</v>
      </c>
      <c r="FK1124" s="522"/>
      <c r="FL1124" s="877" t="s">
        <v>5259</v>
      </c>
      <c r="FM1124" s="877"/>
      <c r="FN1124" s="877" t="s">
        <v>6208</v>
      </c>
      <c r="FO1124" s="877"/>
      <c r="FP1124" s="877" t="s">
        <v>6640</v>
      </c>
      <c r="FQ1124" s="877"/>
      <c r="FR1124" s="877" t="s">
        <v>6299</v>
      </c>
      <c r="FS1124" s="877"/>
      <c r="FT1124" s="522" t="s">
        <v>5063</v>
      </c>
      <c r="FU1124" s="522"/>
    </row>
    <row r="1125" spans="1:177">
      <c r="A1125" s="18"/>
      <c r="B1125" s="51"/>
      <c r="C1125" s="452"/>
      <c r="D1125" s="452"/>
      <c r="E1125" s="452"/>
      <c r="F1125" s="452"/>
      <c r="G1125" s="452"/>
      <c r="H1125" s="452"/>
      <c r="I1125" s="103"/>
      <c r="J1125" s="103"/>
      <c r="K1125" s="103"/>
      <c r="L1125" s="103"/>
      <c r="M1125" s="103"/>
      <c r="N1125" s="103"/>
      <c r="O1125" s="103"/>
      <c r="P1125" s="103"/>
      <c r="Q1125" s="452"/>
      <c r="R1125" s="452"/>
      <c r="S1125" s="452"/>
      <c r="T1125" s="452"/>
      <c r="U1125" s="452"/>
      <c r="V1125" s="452"/>
      <c r="W1125" s="103"/>
      <c r="X1125" s="103"/>
      <c r="Y1125" s="103"/>
      <c r="Z1125" s="103"/>
      <c r="AA1125" s="103"/>
      <c r="AB1125" s="103"/>
      <c r="AC1125" s="103"/>
      <c r="AD1125" s="103"/>
      <c r="AE1125" s="2"/>
      <c r="AH1125" s="522">
        <f>IF(C1125="",0,C1125)</f>
        <v>0</v>
      </c>
      <c r="AI1125" s="522"/>
      <c r="AJ1125" s="522">
        <f>COUNTIF(I1125:P1125,"NS")</f>
        <v>0</v>
      </c>
      <c r="AK1125" s="522"/>
      <c r="AL1125" s="524">
        <f>IF(COUNTIF(I1125:P1125,"NA")=COUNTA($I$1123:$J$1124,$K$1124:$P$1124),"NA",SUM(I1125:P1125))</f>
        <v>0</v>
      </c>
      <c r="AM1125" s="526"/>
      <c r="AN1125" s="522">
        <f>IF($AH$1095=$AJ$1095,0,IF(OR(AND(AH1125=0,AJ1125&gt;0),AND(AH1125="NS",AL1125&gt;0),AND(AH1125="NS",AJ1125=0,AL1125=0)),1,IF(OR(AND(AJ1125&gt;=2,AL1125&lt;AH1125),AND(AH1125="NS",AL1125=0,AJ1125&gt;0),AH1125=AL1125),0,1)))</f>
        <v>0</v>
      </c>
      <c r="AO1125" s="522"/>
      <c r="AP1125" s="711"/>
      <c r="AQ1125" s="522">
        <f>IF(Q1125="",0,Q1125)</f>
        <v>0</v>
      </c>
      <c r="AR1125" s="522"/>
      <c r="AS1125" s="522">
        <f>COUNTIF(W1125:AD1125,"NS")</f>
        <v>0</v>
      </c>
      <c r="AT1125" s="522"/>
      <c r="AU1125" s="524">
        <f>IF(COUNTIF(W1125:AD1125,"NA")=COUNTA($W$1050:$X$1051,$Y$1051:$AD$1051),"NA",SUM(W1125:AD1125))</f>
        <v>0</v>
      </c>
      <c r="AV1125" s="526"/>
      <c r="AW1125" s="522">
        <f>IF($AH$1095=$AJ$1095,0,IF(OR(AND(AQ1125=0,AS1125&gt;0),AND(AQ1125="NS",AU1125&gt;0),AND(AQ1125="NS",AS1125=0,AU1125=0)),1,IF(OR(AND(AS1125&gt;=2,AU1125&lt;AQ1125),AND(AQ1125="NS",AU1125=0,AS1125&gt;0),AQ1125=AU1125),0,1)))</f>
        <v>0</v>
      </c>
      <c r="AX1125" s="522"/>
      <c r="AZ1125" s="597">
        <f>IF(CNGE_2024_M3_Secc1!$AH$1397=CNGE_2024_M3_Secc1!$AJ$1397,0,IF(CNGE_2024_M3_Secc1!$Y$1404&gt;0,0,1))</f>
        <v>0</v>
      </c>
      <c r="BA1125" s="597"/>
      <c r="BC1125" s="597">
        <f>IF(CNGE_2024_M3_Secc1!$AH$1397=CNGE_2024_M3_Secc1!$AJ$1397,0,IF(CNGE_2024_M3_Secc1!$Y$1405&gt;0,0,1))</f>
        <v>0</v>
      </c>
      <c r="BD1125" s="597"/>
      <c r="BF1125" s="597">
        <f>IF($AH$515=$AJ$515,0,IF(SUM($P$535:$R$535)&gt;0,0,1))</f>
        <v>0</v>
      </c>
      <c r="BG1125" s="597"/>
      <c r="BI1125" s="597">
        <f>IF($AH$515=$AJ$515,0,IF(SUM($T$535:$V$535)&gt;0,0,1))</f>
        <v>0</v>
      </c>
      <c r="BJ1125" s="597"/>
      <c r="BL1125" s="597">
        <f>IF($AH$515=$AJ$515,0,IF(SUM($X$535:$Z$535)&gt;0,0,1))</f>
        <v>0</v>
      </c>
      <c r="BM1125" s="597"/>
      <c r="BO1125" s="597">
        <f>IF($AH$515=$AJ$515,0,IF(SUM($AB$535:$AD$535)&gt;0,0,1))</f>
        <v>0</v>
      </c>
      <c r="BP1125" s="597"/>
      <c r="BR1125" s="597">
        <f>IF($AH$515=$AJ$515,0,IF(SUM($P$561:$R$561)&gt;0,0,1))</f>
        <v>0</v>
      </c>
      <c r="BS1125" s="597"/>
      <c r="BU1125" s="597">
        <f>IF($AH$515=$AJ$515,0,IF(SUM($T$561:$V$561)&gt;0,0,1))</f>
        <v>0</v>
      </c>
      <c r="BV1125" s="597"/>
      <c r="BX1125" s="597">
        <f>IF($AH$515=$AJ$515,0,IF(SUM($X$561:$Z$561)&gt;0,0,1))</f>
        <v>0</v>
      </c>
      <c r="BY1125" s="597"/>
      <c r="CA1125" s="597">
        <f>IF($AH$515=$AJ$515,0,IF(SUM($AB$561:$AD$561)&gt;0,0,1))</f>
        <v>0</v>
      </c>
      <c r="CB1125" s="597"/>
      <c r="CD1125" s="522" t="s">
        <v>6597</v>
      </c>
      <c r="CE1125" s="522"/>
      <c r="CF1125" s="522">
        <f>IF($AH$515=$AJ$515,0,$O$535)</f>
        <v>0</v>
      </c>
      <c r="CG1125" s="522"/>
      <c r="CI1125" s="522" t="s">
        <v>6597</v>
      </c>
      <c r="CJ1125" s="522"/>
      <c r="CK1125" s="522">
        <f>IF($AH$515=$AJ$515,0,$S$535)</f>
        <v>0</v>
      </c>
      <c r="CL1125" s="522"/>
      <c r="CN1125" s="522" t="s">
        <v>6597</v>
      </c>
      <c r="CO1125" s="522"/>
      <c r="CP1125" s="522">
        <f>IF($AH$515=$AJ$515,0,$W$535)</f>
        <v>0</v>
      </c>
      <c r="CQ1125" s="522"/>
      <c r="CS1125" s="522" t="s">
        <v>6597</v>
      </c>
      <c r="CT1125" s="522"/>
      <c r="CU1125" s="522">
        <f>IF($AH$515=$AJ$515,0,$AA$535)</f>
        <v>0</v>
      </c>
      <c r="CV1125" s="522"/>
      <c r="CX1125" s="522" t="s">
        <v>6597</v>
      </c>
      <c r="CY1125" s="522"/>
      <c r="CZ1125" s="522">
        <f>IF($AH$550=$AJ$550,0,$O$561)</f>
        <v>0</v>
      </c>
      <c r="DA1125" s="522"/>
      <c r="DC1125" s="522" t="s">
        <v>6597</v>
      </c>
      <c r="DD1125" s="522"/>
      <c r="DE1125" s="522">
        <f>IF($AH$550=$AJ$550,0,$S$561)</f>
        <v>0</v>
      </c>
      <c r="DF1125" s="522"/>
      <c r="DH1125" s="522" t="s">
        <v>6597</v>
      </c>
      <c r="DI1125" s="522"/>
      <c r="DJ1125" s="522">
        <f>IF($AH$550=$AJ$550,0,$W$561)</f>
        <v>0</v>
      </c>
      <c r="DK1125" s="522"/>
      <c r="DM1125" s="522" t="s">
        <v>6597</v>
      </c>
      <c r="DN1125" s="522"/>
      <c r="DO1125" s="522">
        <f>IF($AH$550=$AJ$550,0,$AA$561)</f>
        <v>0</v>
      </c>
      <c r="DP1125" s="522"/>
      <c r="DR1125" s="522" t="s">
        <v>6456</v>
      </c>
      <c r="DS1125" s="522"/>
      <c r="DT1125" s="522">
        <f>IF($AH$180=$AJ$180,0,$AB$186)</f>
        <v>0</v>
      </c>
      <c r="DU1125" s="522"/>
      <c r="DW1125" s="522" t="s">
        <v>6456</v>
      </c>
      <c r="DX1125" s="522"/>
      <c r="DY1125" s="522">
        <f>IF($AH$197=$AJ$197,0,$AC$201)</f>
        <v>0</v>
      </c>
      <c r="DZ1125" s="522"/>
      <c r="EB1125" s="522" t="s">
        <v>6456</v>
      </c>
      <c r="EC1125" s="522"/>
      <c r="ED1125" s="522">
        <f>IF($AH$197=$AJ$197,0,$AC$202)</f>
        <v>0</v>
      </c>
      <c r="EE1125" s="522"/>
      <c r="EG1125" s="522" t="s">
        <v>6456</v>
      </c>
      <c r="EH1125" s="522"/>
      <c r="EI1125" s="522">
        <f>IF($AH$197=$AJ$197,0,$AC$203)</f>
        <v>0</v>
      </c>
      <c r="EJ1125" s="522"/>
      <c r="EL1125" s="113">
        <v>11</v>
      </c>
      <c r="EM1125" s="113">
        <f>IF(CF1127=0,0,1)</f>
        <v>0</v>
      </c>
      <c r="EN1125" s="125" t="str">
        <f>IF(EM1125=0,"", IF(SUM($EM$1125:EM1125)=1,_xlfn.CONCAT(EL1125,), IF($EQ$850&gt;SUM($EM$1125:EM1125),_xlfn.CONCAT(", ",EL1125), IF($EQ$850=SUM($EM$1125:EM1125),_xlfn.CONCAT(" y ",EL1125,".")))))</f>
        <v/>
      </c>
      <c r="EP1125" s="522">
        <v>0</v>
      </c>
      <c r="EQ1125" s="522"/>
      <c r="ER1125" s="522"/>
      <c r="ES1125" s="522"/>
      <c r="ET1125" s="522"/>
      <c r="EU1125" s="522"/>
      <c r="EV1125" s="522">
        <f>IF($AH$1095=$AJ$1095,0,IF(OR(AND($AH$1095&lt;$AJ$1095,$BF$1125=0,COUNTBLANK(K1125)=0),AND($AH$1095&lt;$AJ$1095,$BF$1125=1,COUNTBLANK(K1125)=1)),0,1))</f>
        <v>0</v>
      </c>
      <c r="EW1125" s="522"/>
      <c r="EX1125" s="522">
        <f>IF($AH$1095=$AJ$1095,0,IF(OR(AND($BI$1125=0,COUNTBLANK(Y1125)=0),AND($BI$1125=1,COUNTBLANK(Y1125)=1)),0,1))</f>
        <v>0</v>
      </c>
      <c r="EY1125" s="522"/>
      <c r="EZ1125" s="522">
        <f>IF($AH$1095=$AJ$1095,0,IF(OR(AND($BL$1125=0,COUNTBLANK(K1133)=0),AND($BL$1125=1,COUNTBLANK(K1133)=1)),0,1))</f>
        <v>0</v>
      </c>
      <c r="FA1125" s="522"/>
      <c r="FB1125" s="522">
        <f>IF($AH$1095=$AJ$1095,0,IF(OR(AND($BO$1125=0,COUNTBLANK(Y1133)=0),AND($BO$1125=1,COUNTBLANK(Y1133)=1)),0,1))</f>
        <v>0</v>
      </c>
      <c r="FC1125" s="522"/>
      <c r="FD1125" s="522">
        <f>IF($AH$1095=$AJ$1095,0,IF(OR(AND($BR$1125=0,COUNTBLANK(L1125)=0),AND($BR$1125=1,COUNTBLANK(L1125)=1)),0,1))</f>
        <v>0</v>
      </c>
      <c r="FE1125" s="522"/>
      <c r="FF1125" s="522">
        <f>IF($AH$1095=$AJ$1095,0,IF(OR(AND($BU$1125=0,COUNTBLANK(Z1125)=0),AND($BU$1125=1,COUNTBLANK(Z1125)=1)),0,1))</f>
        <v>0</v>
      </c>
      <c r="FG1125" s="522"/>
      <c r="FH1125" s="522">
        <f>IF($AH$1095=$AJ$1095,0,IF(OR(AND($BX$1125=0,COUNTBLANK(L1133)=0),AND($BX$1125=1,COUNTBLANK(L1133)=1)),0,1))</f>
        <v>0</v>
      </c>
      <c r="FI1125" s="522"/>
      <c r="FJ1125" s="522">
        <f>IF($AH$1095=$AJ$1095,0,IF(OR(AND($CA$1125=0,COUNTBLANK(Z1133)=0),AND($CA$1125=1,COUNTBLANK(Z1133)=1)),0,1))</f>
        <v>0</v>
      </c>
      <c r="FK1125" s="522"/>
      <c r="FL1125" s="522">
        <f>IF($AH$1095=$AJ$1095,0,IF(OR(AND(OR($AH$683=0,$BC$1125=0),COUNTA(I1125:J1125)=2),AND(OR($AH$683=1,$BC$1125=1),COUNTA(I1125:J1125)=0)),0,1))</f>
        <v>0</v>
      </c>
      <c r="FM1125" s="522"/>
      <c r="FN1125" s="522">
        <f>IF($AH$1095=$AJ$1095,0,IF(OR(AND(OR($AK$683=0,$BC$1125=0),COUNTA(W1125:X1125)=2),AND(OR($AK$683=1,$BC$1125=1),COUNTA(W1125:X1125)=0)),0,1))</f>
        <v>0</v>
      </c>
      <c r="FO1125" s="522"/>
      <c r="FP1125" s="524">
        <f>IF($AH$1095=$AJ$1095,0,IF(OR(AND(OR($AN$683=0,$BC$1125=0),COUNTA(I1133:J1133)=2),AND(OR($AN$683=1,$BC$1125=1),COUNTA(I1133:J1133)=0)),0,1))</f>
        <v>0</v>
      </c>
      <c r="FQ1125" s="526"/>
      <c r="FR1125" s="522">
        <f>IF($AH$1095=$AJ$1095,0,IF(OR(AND(OR($AQ$683=0,$BC$1125=0),COUNTBLANK(W1133:X1133)=0),AND(OR($AQ$683=1,$BC$1125=1),COUNTBLANK(W1133:X1133)=2)),0,1))</f>
        <v>0</v>
      </c>
      <c r="FS1125" s="522"/>
      <c r="FT1125" s="529">
        <f>IF($AH$1095=$AJ$1095,0,IF(OR(AND(COUNTA(C1125,M1125:V1125,AA1125:AD1125,C1133,M1133:V1133,AA1133:AD1133)=0,SUM(EV1125:FS1125)=0),AND(COUNTA(C1125,M1125:V1125,AA1125:AD1125,C1133,M1133:V1133,AA1133:AD1133)&lt;=20,SUM(EV1125:FS1125)=0)),0,1))</f>
        <v>0</v>
      </c>
      <c r="FU1125" s="529"/>
    </row>
    <row r="1126" spans="1:177" s="38" customFormat="1" ht="15" customHeight="1">
      <c r="A1126" s="17"/>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2"/>
      <c r="AF1126" s="169"/>
      <c r="CD1126" s="522" t="s">
        <v>6708</v>
      </c>
      <c r="CE1126" s="522"/>
      <c r="CF1126" s="522">
        <f>IF($AH$1095=$AJ$1095,0,K1125)</f>
        <v>0</v>
      </c>
      <c r="CG1126" s="522"/>
      <c r="CH1126"/>
      <c r="CI1126" s="522" t="s">
        <v>6708</v>
      </c>
      <c r="CJ1126" s="522"/>
      <c r="CK1126" s="522">
        <f>IF($AH$1095=$AJ$1095,0,Y1125)</f>
        <v>0</v>
      </c>
      <c r="CL1126" s="522"/>
      <c r="CM1126"/>
      <c r="CN1126" s="522" t="s">
        <v>6708</v>
      </c>
      <c r="CO1126" s="522"/>
      <c r="CP1126" s="522">
        <f>IF($AH$1095=$AJ$1095,0,K1133)</f>
        <v>0</v>
      </c>
      <c r="CQ1126" s="522"/>
      <c r="CS1126" s="522" t="s">
        <v>6708</v>
      </c>
      <c r="CT1126" s="522"/>
      <c r="CU1126" s="522">
        <f>IF($AH$1095=$AJ$1095,0,Y1133)</f>
        <v>0</v>
      </c>
      <c r="CV1126" s="522"/>
      <c r="CX1126" s="522" t="s">
        <v>6708</v>
      </c>
      <c r="CY1126" s="522"/>
      <c r="CZ1126" s="522">
        <f>IF($AH$1095=$AJ$1095,0,L1133)</f>
        <v>0</v>
      </c>
      <c r="DA1126" s="522"/>
      <c r="DB1126"/>
      <c r="DC1126" s="522" t="s">
        <v>6708</v>
      </c>
      <c r="DD1126" s="522"/>
      <c r="DE1126" s="522">
        <f>IF($AH$1095=$AJ$1095,0,Z1125)</f>
        <v>0</v>
      </c>
      <c r="DF1126" s="522"/>
      <c r="DG1126"/>
      <c r="DH1126" s="522" t="s">
        <v>6708</v>
      </c>
      <c r="DI1126" s="522"/>
      <c r="DJ1126" s="522">
        <f>IF($AH$1095=$AJ$1095,0,L1133)</f>
        <v>0</v>
      </c>
      <c r="DK1126" s="522"/>
      <c r="DM1126" s="522" t="s">
        <v>6708</v>
      </c>
      <c r="DN1126" s="522"/>
      <c r="DO1126" s="522">
        <f>IF($AH$1095=$AJ$1095,0,Z1133)</f>
        <v>0</v>
      </c>
      <c r="DP1126" s="522"/>
      <c r="DR1126" s="522" t="s">
        <v>6708</v>
      </c>
      <c r="DS1126" s="522"/>
      <c r="DT1126" s="522">
        <f>IF($AH$1095=$AJ$1095,0,SUM(I1125:J1125))</f>
        <v>0</v>
      </c>
      <c r="DU1126" s="522"/>
      <c r="DW1126" s="522" t="s">
        <v>6708</v>
      </c>
      <c r="DX1126" s="522"/>
      <c r="DY1126" s="522">
        <f>IF($AH$1095=$AJ$1095,0,SUM(W1125:X1125))</f>
        <v>0</v>
      </c>
      <c r="DZ1126" s="522"/>
      <c r="EB1126" s="522" t="s">
        <v>6708</v>
      </c>
      <c r="EC1126" s="522"/>
      <c r="ED1126" s="522">
        <f>IF($AH$1095=$AJ$1095,0,SUM(I1133:J1133))</f>
        <v>0</v>
      </c>
      <c r="EE1126" s="522"/>
      <c r="EG1126" s="522" t="s">
        <v>6708</v>
      </c>
      <c r="EH1126" s="522"/>
      <c r="EI1126" s="522">
        <f>IF($AH$1095=$AJ$1095,0,SUM(W1133:X1133))</f>
        <v>0</v>
      </c>
      <c r="EJ1126" s="522"/>
      <c r="EL1126" s="113">
        <v>12</v>
      </c>
      <c r="EM1126" s="113">
        <f>IF(CK1127=0,0,1)</f>
        <v>0</v>
      </c>
      <c r="EN1126" s="125" t="str">
        <f>IF(EM1126=0,"", IF(SUM($EM$1125:EM1126)=1,_xlfn.CONCAT(EL1126,), IF($EQ$850&gt;SUM($EM$1125:EM1126),_xlfn.CONCAT(", ",EL1126), IF($EQ$850=SUM($EM$1125:EM1126),_xlfn.CONCAT(" y ",EL1126,".")))))</f>
        <v/>
      </c>
    </row>
    <row r="1127" spans="1:177" s="38" customFormat="1" ht="15" customHeight="1">
      <c r="A1127" s="17"/>
      <c r="B1127" s="17"/>
      <c r="C1127"/>
      <c r="D1127"/>
      <c r="E1127"/>
      <c r="F1127"/>
      <c r="G1127"/>
      <c r="H1127"/>
      <c r="I1127"/>
      <c r="J1127"/>
      <c r="K1127"/>
      <c r="L1127"/>
      <c r="M1127"/>
      <c r="N1127"/>
      <c r="O1127"/>
      <c r="P1127"/>
      <c r="Q1127"/>
      <c r="R1127"/>
      <c r="S1127"/>
      <c r="T1127"/>
      <c r="U1127"/>
      <c r="V1127"/>
      <c r="W1127"/>
      <c r="X1127"/>
      <c r="Y1127"/>
      <c r="Z1127"/>
      <c r="AA1127" s="908" t="s">
        <v>5590</v>
      </c>
      <c r="AB1127" s="908"/>
      <c r="AC1127" s="908"/>
      <c r="AD1127" s="908"/>
      <c r="AE1127" s="2"/>
      <c r="AF1127" s="169"/>
      <c r="CD1127" s="522" t="s">
        <v>5096</v>
      </c>
      <c r="CE1127" s="522"/>
      <c r="CF1127" s="535">
        <f>IF($AH$577=$AJ$577,0,IF(OR(CF1126=CF1125,AND(CF1125&gt;0,CF1126="NS")),0,1))</f>
        <v>0</v>
      </c>
      <c r="CG1127" s="535"/>
      <c r="CH1127"/>
      <c r="CI1127" s="522" t="s">
        <v>5096</v>
      </c>
      <c r="CJ1127" s="522"/>
      <c r="CK1127" s="535">
        <f>IF($AH$577=$AJ$577,0,IF(OR(CK1126=CK1125,AND(CK1125&gt;0,CK1126="NS")),0,1))</f>
        <v>0</v>
      </c>
      <c r="CL1127" s="535"/>
      <c r="CM1127"/>
      <c r="CN1127" s="522" t="s">
        <v>5096</v>
      </c>
      <c r="CO1127" s="522"/>
      <c r="CP1127" s="535">
        <f>IF($AH$577=$AJ$577,0,IF(OR(CP1126=CP1125,AND(CP1125&gt;0,CP1126="NS")),0,1))</f>
        <v>0</v>
      </c>
      <c r="CQ1127" s="535"/>
      <c r="CS1127" s="522" t="s">
        <v>5096</v>
      </c>
      <c r="CT1127" s="522"/>
      <c r="CU1127" s="535">
        <f>IF($AH$577=$AJ$577,0,IF(OR(CU1126=CU1125,AND(CU1125&gt;0,CU1126="NS")),0,1))</f>
        <v>0</v>
      </c>
      <c r="CV1127" s="535"/>
      <c r="CX1127" s="522" t="s">
        <v>5096</v>
      </c>
      <c r="CY1127" s="522"/>
      <c r="CZ1127" s="535">
        <f>IF($AH$577=$AJ$577,0,IF(OR(CZ1126=CZ1125,AND(CZ1125&gt;0,CZ1126="NS")),0,1))</f>
        <v>0</v>
      </c>
      <c r="DA1127" s="535"/>
      <c r="DB1127"/>
      <c r="DC1127" s="522" t="s">
        <v>5096</v>
      </c>
      <c r="DD1127" s="522"/>
      <c r="DE1127" s="535">
        <f>IF($AH$577=$AJ$577,0,IF(OR(DE1126=DE1125,AND(DE1125&gt;0,DE1126="NS")),0,1))</f>
        <v>0</v>
      </c>
      <c r="DF1127" s="535"/>
      <c r="DG1127"/>
      <c r="DH1127" s="522" t="s">
        <v>5096</v>
      </c>
      <c r="DI1127" s="522"/>
      <c r="DJ1127" s="535">
        <f>IF($AH$577=$AJ$577,0,IF(OR(DJ1126=DJ1125,AND(DJ1125&gt;0,DJ1126="NS")),0,1))</f>
        <v>0</v>
      </c>
      <c r="DK1127" s="535"/>
      <c r="DM1127" s="522" t="s">
        <v>5096</v>
      </c>
      <c r="DN1127" s="522"/>
      <c r="DO1127" s="535">
        <f>IF($AH$577=$AJ$577,0,IF(OR(DO1126=DO1125,AND(DO1125&gt;0,DO1126="NS")),0,1))</f>
        <v>0</v>
      </c>
      <c r="DP1127" s="535"/>
      <c r="DR1127" s="522" t="s">
        <v>5096</v>
      </c>
      <c r="DS1127" s="522"/>
      <c r="DT1127" s="535">
        <f>IF($AH$577=$AJ$577,0,IF(OR(DT1126&lt;=DT1125,AND(DT1125&gt;0,DT1126="NS")),0,1))</f>
        <v>0</v>
      </c>
      <c r="DU1127" s="535"/>
      <c r="DW1127" s="522" t="s">
        <v>5096</v>
      </c>
      <c r="DX1127" s="522"/>
      <c r="DY1127" s="535">
        <f>IF($AH$577=$AJ$577,0,IF(OR(DY1126&lt;=DY1125,AND(DY1125&gt;0,DY1126="NS")),0,1))</f>
        <v>0</v>
      </c>
      <c r="DZ1127" s="535"/>
      <c r="EB1127" s="522" t="s">
        <v>5096</v>
      </c>
      <c r="EC1127" s="522"/>
      <c r="ED1127" s="535">
        <f>IF($AH$577=$AJ$577,0,IF(OR(ED1126&lt;=ED1125,AND(ED1125&gt;0,ED1126="NS")),0,1))</f>
        <v>0</v>
      </c>
      <c r="EE1127" s="535"/>
      <c r="EG1127" s="522" t="s">
        <v>5096</v>
      </c>
      <c r="EH1127" s="522"/>
      <c r="EI1127" s="535">
        <f>IF($AH$577=$AJ$577,0,IF(OR(EI1126&lt;=EI1125,AND(EI1125&gt;0,EI1126="NS")),0,1))</f>
        <v>0</v>
      </c>
      <c r="EJ1127" s="535"/>
      <c r="EL1127" s="113">
        <v>13</v>
      </c>
      <c r="EM1127" s="113">
        <f>IF(CP1127=0,0,1)</f>
        <v>0</v>
      </c>
      <c r="EN1127" s="125" t="str">
        <f>IF(EM1127=0,"", IF(SUM($EM$1125:EM1127)=1,_xlfn.CONCAT(EL1127,), IF($EQ$850&gt;SUM($EM$1125:EM1127),_xlfn.CONCAT(", ",EL1127), IF($EQ$850=SUM($EM$1125:EM1127),_xlfn.CONCAT(" y ",EL1127,".")))))</f>
        <v/>
      </c>
    </row>
    <row r="1128" spans="1:177" s="38" customFormat="1" ht="24" customHeight="1">
      <c r="A1128" s="17"/>
      <c r="B1128" s="17"/>
      <c r="C1128" s="445" t="s">
        <v>6634</v>
      </c>
      <c r="D1128" s="445"/>
      <c r="E1128" s="445"/>
      <c r="F1128" s="445"/>
      <c r="G1128" s="445"/>
      <c r="H1128" s="445"/>
      <c r="I1128" s="445"/>
      <c r="J1128" s="445"/>
      <c r="K1128" s="445"/>
      <c r="L1128" s="445"/>
      <c r="M1128" s="445"/>
      <c r="N1128" s="445"/>
      <c r="O1128" s="445"/>
      <c r="P1128" s="445"/>
      <c r="Q1128" s="445"/>
      <c r="R1128" s="445"/>
      <c r="S1128" s="445"/>
      <c r="T1128" s="445"/>
      <c r="U1128" s="445"/>
      <c r="V1128" s="445"/>
      <c r="W1128" s="445"/>
      <c r="X1128" s="445"/>
      <c r="Y1128" s="445"/>
      <c r="Z1128" s="445"/>
      <c r="AA1128" s="445"/>
      <c r="AB1128" s="445"/>
      <c r="AC1128" s="445"/>
      <c r="AD1128" s="445"/>
      <c r="AE1128" s="2"/>
      <c r="AF1128" s="169"/>
      <c r="EL1128" s="113">
        <v>14</v>
      </c>
      <c r="EM1128" s="113">
        <f>IF(CU1127=0,0,1)</f>
        <v>0</v>
      </c>
      <c r="EN1128" s="125" t="str">
        <f>IF(EM1128=0,"", IF(SUM($EM$1125:EM1128)=1,_xlfn.CONCAT(EL1128,), IF($EQ$850&gt;SUM($EM$1125:EM1128),_xlfn.CONCAT(", ",EL1128), IF($EQ$850=SUM($EM$1125:EM1128),_xlfn.CONCAT(" y ",EL1128,".")))))</f>
        <v/>
      </c>
    </row>
    <row r="1129" spans="1:177" s="38" customFormat="1" ht="15" customHeight="1">
      <c r="A1129" s="17"/>
      <c r="B1129" s="17"/>
      <c r="C1129" s="460" t="s">
        <v>6371</v>
      </c>
      <c r="D1129" s="461"/>
      <c r="E1129" s="461"/>
      <c r="F1129" s="461"/>
      <c r="G1129" s="461"/>
      <c r="H1129" s="461"/>
      <c r="I1129" s="461"/>
      <c r="J1129" s="461"/>
      <c r="K1129" s="461"/>
      <c r="L1129" s="461"/>
      <c r="M1129" s="461"/>
      <c r="N1129" s="461"/>
      <c r="O1129" s="461"/>
      <c r="P1129" s="461"/>
      <c r="Q1129" s="461"/>
      <c r="R1129" s="461"/>
      <c r="S1129" s="461"/>
      <c r="T1129" s="461"/>
      <c r="U1129" s="461"/>
      <c r="V1129" s="461"/>
      <c r="W1129" s="461"/>
      <c r="X1129" s="461"/>
      <c r="Y1129" s="461"/>
      <c r="Z1129" s="461"/>
      <c r="AA1129" s="461"/>
      <c r="AB1129" s="461"/>
      <c r="AC1129" s="461"/>
      <c r="AD1129" s="462"/>
      <c r="AE1129" s="2"/>
      <c r="AF1129" s="169"/>
      <c r="EL1129" s="113">
        <v>15</v>
      </c>
      <c r="EM1129" s="113">
        <f>IF(CZ1127=0,0,1)</f>
        <v>0</v>
      </c>
      <c r="EN1129" s="125" t="str">
        <f>IF(EM1129=0,"", IF(SUM($EM$1125:EM1129)=1,_xlfn.CONCAT(EL1129,), IF($EQ$850&gt;SUM($EM$1125:EM1129),_xlfn.CONCAT(", ",EL1129), IF($EQ$850=SUM($EM$1125:EM1129),_xlfn.CONCAT(" y ",EL1129,".")))))</f>
        <v/>
      </c>
    </row>
    <row r="1130" spans="1:177" s="38" customFormat="1" ht="15" customHeight="1">
      <c r="A1130" s="17"/>
      <c r="B1130" s="17"/>
      <c r="C1130" s="450" t="s">
        <v>6375</v>
      </c>
      <c r="D1130" s="450"/>
      <c r="E1130" s="450"/>
      <c r="F1130" s="450"/>
      <c r="G1130" s="450"/>
      <c r="H1130" s="450"/>
      <c r="I1130" s="450"/>
      <c r="J1130" s="450"/>
      <c r="K1130" s="450"/>
      <c r="L1130" s="450"/>
      <c r="M1130" s="450"/>
      <c r="N1130" s="450"/>
      <c r="O1130" s="450"/>
      <c r="P1130" s="450"/>
      <c r="Q1130" s="450" t="s">
        <v>6348</v>
      </c>
      <c r="R1130" s="450"/>
      <c r="S1130" s="450"/>
      <c r="T1130" s="450"/>
      <c r="U1130" s="450"/>
      <c r="V1130" s="450"/>
      <c r="W1130" s="450"/>
      <c r="X1130" s="450"/>
      <c r="Y1130" s="450"/>
      <c r="Z1130" s="450"/>
      <c r="AA1130" s="450"/>
      <c r="AB1130" s="450"/>
      <c r="AC1130" s="450"/>
      <c r="AD1130" s="450"/>
      <c r="AE1130" s="2"/>
      <c r="AF1130" s="169"/>
      <c r="EL1130" s="113">
        <v>16</v>
      </c>
      <c r="EM1130" s="113">
        <f>IF(DE1127=0,0,1)</f>
        <v>0</v>
      </c>
      <c r="EN1130" s="125" t="str">
        <f>IF(EM1130=0,"", IF(SUM($EM$1125:EM1130)=1,_xlfn.CONCAT(EL1130,), IF($EQ$850&gt;SUM($EM$1125:EM1130),_xlfn.CONCAT(", ",EL1130), IF($EQ$850=SUM($EM$1125:EM1130),_xlfn.CONCAT(" y ",EL1130,".")))))</f>
        <v/>
      </c>
    </row>
    <row r="1131" spans="1:177" s="38" customFormat="1" ht="210" customHeight="1">
      <c r="A1131" s="17"/>
      <c r="B1131" s="17"/>
      <c r="C1131" s="445" t="s">
        <v>5090</v>
      </c>
      <c r="D1131" s="445"/>
      <c r="E1131" s="445"/>
      <c r="F1131" s="445"/>
      <c r="G1131" s="445"/>
      <c r="H1131" s="445"/>
      <c r="I1131" s="723" t="s">
        <v>6635</v>
      </c>
      <c r="J1131" s="723" t="s">
        <v>6636</v>
      </c>
      <c r="K1131" s="723" t="s">
        <v>6637</v>
      </c>
      <c r="L1131" s="723"/>
      <c r="M1131" s="723" t="s">
        <v>6638</v>
      </c>
      <c r="N1131" s="723"/>
      <c r="O1131" s="723" t="s">
        <v>6639</v>
      </c>
      <c r="P1131" s="723"/>
      <c r="Q1131" s="445" t="s">
        <v>5090</v>
      </c>
      <c r="R1131" s="445"/>
      <c r="S1131" s="445"/>
      <c r="T1131" s="445"/>
      <c r="U1131" s="445"/>
      <c r="V1131" s="445"/>
      <c r="W1131" s="723" t="s">
        <v>6635</v>
      </c>
      <c r="X1131" s="723" t="s">
        <v>6636</v>
      </c>
      <c r="Y1131" s="723" t="s">
        <v>6637</v>
      </c>
      <c r="Z1131" s="723"/>
      <c r="AA1131" s="723" t="s">
        <v>6638</v>
      </c>
      <c r="AB1131" s="723"/>
      <c r="AC1131" s="723" t="s">
        <v>6639</v>
      </c>
      <c r="AD1131" s="723"/>
      <c r="AE1131" s="2"/>
      <c r="AF1131" s="169"/>
      <c r="AH1131" s="522" t="s">
        <v>6549</v>
      </c>
      <c r="AI1131" s="522"/>
      <c r="AJ1131" s="522"/>
      <c r="AK1131" s="522"/>
      <c r="AL1131" s="522"/>
      <c r="AM1131" s="522"/>
      <c r="AN1131" s="522"/>
      <c r="AO1131" s="522"/>
      <c r="AP1131" s="780"/>
      <c r="AQ1131" s="522" t="s">
        <v>6550</v>
      </c>
      <c r="AR1131" s="522"/>
      <c r="AS1131" s="522"/>
      <c r="AT1131" s="522"/>
      <c r="AU1131" s="522"/>
      <c r="AV1131" s="522"/>
      <c r="AW1131" s="522"/>
      <c r="AX1131" s="522"/>
      <c r="EL1131" s="113">
        <v>17</v>
      </c>
      <c r="EM1131" s="113">
        <f>IF(DJ1127=0,0,1)</f>
        <v>0</v>
      </c>
      <c r="EN1131" s="125" t="str">
        <f>IF(EM1131=0,"", IF(SUM($EM$1125:EM1131)=1,_xlfn.CONCAT(EL1131,), IF($EQ$850&gt;SUM($EM$1125:EM1131),_xlfn.CONCAT(", ",EL1131), IF($EQ$850=SUM($EM$1125:EM1131),_xlfn.CONCAT(" y ",EL1131,".")))))</f>
        <v/>
      </c>
    </row>
    <row r="1132" spans="1:177" s="38" customFormat="1" ht="72" customHeight="1">
      <c r="A1132" s="17"/>
      <c r="B1132" s="17"/>
      <c r="C1132" s="445"/>
      <c r="D1132" s="445"/>
      <c r="E1132" s="445"/>
      <c r="F1132" s="445"/>
      <c r="G1132" s="445"/>
      <c r="H1132" s="445"/>
      <c r="I1132" s="723"/>
      <c r="J1132" s="723"/>
      <c r="K1132" s="287" t="s">
        <v>6403</v>
      </c>
      <c r="L1132" s="287" t="s">
        <v>6404</v>
      </c>
      <c r="M1132" s="287" t="s">
        <v>6403</v>
      </c>
      <c r="N1132" s="287" t="s">
        <v>6404</v>
      </c>
      <c r="O1132" s="287" t="s">
        <v>6403</v>
      </c>
      <c r="P1132" s="287" t="s">
        <v>6404</v>
      </c>
      <c r="Q1132" s="445"/>
      <c r="R1132" s="445"/>
      <c r="S1132" s="445"/>
      <c r="T1132" s="445"/>
      <c r="U1132" s="445"/>
      <c r="V1132" s="445"/>
      <c r="W1132" s="723"/>
      <c r="X1132" s="723"/>
      <c r="Y1132" s="287" t="s">
        <v>6403</v>
      </c>
      <c r="Z1132" s="289" t="s">
        <v>6404</v>
      </c>
      <c r="AA1132" s="287" t="s">
        <v>6403</v>
      </c>
      <c r="AB1132" s="289" t="s">
        <v>6404</v>
      </c>
      <c r="AC1132" s="287" t="s">
        <v>6403</v>
      </c>
      <c r="AD1132" s="289" t="s">
        <v>6404</v>
      </c>
      <c r="AE1132" s="2"/>
      <c r="AF1132" s="169"/>
      <c r="AH1132" s="522" t="s">
        <v>5093</v>
      </c>
      <c r="AI1132" s="522"/>
      <c r="AJ1132" s="522" t="s">
        <v>5094</v>
      </c>
      <c r="AK1132" s="522"/>
      <c r="AL1132" s="522" t="s">
        <v>5095</v>
      </c>
      <c r="AM1132" s="522"/>
      <c r="AN1132" s="522" t="s">
        <v>5096</v>
      </c>
      <c r="AO1132" s="522"/>
      <c r="AP1132" s="780"/>
      <c r="AQ1132" s="522" t="s">
        <v>5093</v>
      </c>
      <c r="AR1132" s="522"/>
      <c r="AS1132" s="522" t="s">
        <v>5094</v>
      </c>
      <c r="AT1132" s="522"/>
      <c r="AU1132" s="522" t="s">
        <v>5095</v>
      </c>
      <c r="AV1132" s="522"/>
      <c r="AW1132" s="522" t="s">
        <v>5096</v>
      </c>
      <c r="AX1132" s="522"/>
      <c r="EL1132" s="113">
        <v>18</v>
      </c>
      <c r="EM1132" s="113">
        <f>IF(DO1127=0,0,1)</f>
        <v>0</v>
      </c>
      <c r="EN1132" s="125" t="str">
        <f>IF(EM1132=0,"", IF(SUM($EM$1125:EM1132)=1,_xlfn.CONCAT(EL1132,), IF($EQ$850&gt;SUM($EM$1125:EM1132),_xlfn.CONCAT(", ",EL1132), IF($EQ$850=SUM($EM$1125:EM1132),_xlfn.CONCAT(" y ",EL1132,".")))))</f>
        <v/>
      </c>
    </row>
    <row r="1133" spans="1:177" s="38" customFormat="1" ht="15" customHeight="1">
      <c r="A1133" s="17"/>
      <c r="B1133" s="17"/>
      <c r="C1133" s="452"/>
      <c r="D1133" s="452"/>
      <c r="E1133" s="452"/>
      <c r="F1133" s="452"/>
      <c r="G1133" s="452"/>
      <c r="H1133" s="452"/>
      <c r="I1133" s="103"/>
      <c r="J1133" s="103"/>
      <c r="K1133" s="103"/>
      <c r="L1133" s="103"/>
      <c r="M1133" s="103"/>
      <c r="N1133" s="103"/>
      <c r="O1133" s="103"/>
      <c r="P1133" s="103"/>
      <c r="Q1133" s="452"/>
      <c r="R1133" s="452"/>
      <c r="S1133" s="452"/>
      <c r="T1133" s="452"/>
      <c r="U1133" s="452"/>
      <c r="V1133" s="452"/>
      <c r="W1133" s="103"/>
      <c r="X1133" s="103"/>
      <c r="Y1133" s="103"/>
      <c r="Z1133" s="103"/>
      <c r="AA1133" s="103"/>
      <c r="AB1133" s="103"/>
      <c r="AC1133" s="103"/>
      <c r="AD1133" s="103"/>
      <c r="AE1133" s="2"/>
      <c r="AF1133" s="169"/>
      <c r="AH1133" s="522">
        <f>IF(C1133="",0,C1133)</f>
        <v>0</v>
      </c>
      <c r="AI1133" s="522"/>
      <c r="AJ1133" s="522">
        <f>COUNTIF(I1133:P1133,"NS")</f>
        <v>0</v>
      </c>
      <c r="AK1133" s="522"/>
      <c r="AL1133" s="524">
        <f>IF(COUNTIF(I1133:P1133,"NA")=COUNTA($N$1069:$O$1070,$P$1070:$U$1070),"NA",SUM(I1133:P1133))</f>
        <v>0</v>
      </c>
      <c r="AM1133" s="526"/>
      <c r="AN1133" s="522">
        <f>IF($AH$1095=$AJ$1095,0,IF(OR(AND(AH1133=0,AJ1133&gt;0),AND(AH1133="NS",AL1133&gt;0),AND(AH1133="NS",AJ1133=0,AL1133=0)),1,IF(OR(AND(AJ1133&gt;=2,AL1133&lt;AH1133),AND(AH1133="NS",AL1133=0,AJ1133&gt;0),AH1133=AL1133),0,1)))</f>
        <v>0</v>
      </c>
      <c r="AO1133" s="522"/>
      <c r="AP1133" s="780"/>
      <c r="AQ1133" s="522">
        <f>IF(Q1133="",0,Q1133)</f>
        <v>0</v>
      </c>
      <c r="AR1133" s="522"/>
      <c r="AS1133" s="522">
        <f>COUNTIF(W1133:AD1133,"NS")</f>
        <v>0</v>
      </c>
      <c r="AT1133" s="522"/>
      <c r="AU1133" s="524">
        <f>IF(COUNTIF(W1133:AD1133,"NA")=COUNTA($W$1069:$X$1070,$Y$1070:$AD$1070),"NA",SUM(W1133:AD1133))</f>
        <v>0</v>
      </c>
      <c r="AV1133" s="526"/>
      <c r="AW1133" s="522">
        <f>IF($AH$1095=$AJ$1095,0,IF(OR(AND(AQ1133=0,AS1133&gt;0),AND(AQ1133="NS",AU1133&gt;0),AND(AQ1133="NS",AS1133=0,AU1133=0)),1,IF(OR(AND(AS1133&gt;=2,AU1133&lt;AQ1133),AND(AQ1133="NS",AU1133=0,AS1133&gt;0),AQ1133=AU1133),0,1)))</f>
        <v>0</v>
      </c>
      <c r="AX1133" s="522"/>
      <c r="EL1133" s="113">
        <v>19</v>
      </c>
      <c r="EM1133" s="113">
        <f>IF(DT1127=0,0,1)</f>
        <v>0</v>
      </c>
      <c r="EN1133" s="125" t="str">
        <f>IF(EM1133=0,"", IF(SUM($EM$1125:EM1133)=1,_xlfn.CONCAT(EL1133,), IF($EQ$850&gt;SUM($EM$1125:EM1133),_xlfn.CONCAT(", ",EL1133), IF($EQ$850=SUM($EM$1125:EM1133),_xlfn.CONCAT(" y ",EL1133,".")))))</f>
        <v/>
      </c>
    </row>
    <row r="1134" spans="1:177" s="38" customFormat="1" ht="15" customHeight="1">
      <c r="A1134" s="17"/>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2"/>
      <c r="AF1134" s="169"/>
      <c r="AW1134" s="586">
        <f>SUM(AN1125,AW1125,AN1133,AW1133)</f>
        <v>0</v>
      </c>
      <c r="AX1134" s="586"/>
      <c r="EL1134" s="113">
        <v>20</v>
      </c>
      <c r="EM1134" s="113">
        <f t="shared" ref="EM1134" si="373">IF(CF1136=0,0,1)</f>
        <v>0</v>
      </c>
      <c r="EN1134" s="125" t="str">
        <f>IF(EM1134=0,"", IF(SUM($EM$1125:EM1134)=1,_xlfn.CONCAT(EL1134,), IF($EQ$850&gt;SUM($EM$1125:EM1134),_xlfn.CONCAT(", ",EL1134), IF($EQ$850=SUM($EM$1125:EM1134),_xlfn.CONCAT(" y ",EL1134,".")))))</f>
        <v/>
      </c>
    </row>
    <row r="1135" spans="1:177" s="38" customFormat="1" ht="45" customHeight="1">
      <c r="A1135" s="17"/>
      <c r="B1135" s="17"/>
      <c r="C1135" s="539" t="s">
        <v>6642</v>
      </c>
      <c r="D1135" s="539"/>
      <c r="E1135" s="540"/>
      <c r="F1135" s="452"/>
      <c r="G1135" s="452"/>
      <c r="H1135" s="452"/>
      <c r="I1135" s="452"/>
      <c r="J1135" s="452"/>
      <c r="K1135" s="452"/>
      <c r="L1135" s="452"/>
      <c r="M1135" s="452"/>
      <c r="N1135" s="452"/>
      <c r="O1135" s="452"/>
      <c r="P1135" s="452"/>
      <c r="Q1135" s="452"/>
      <c r="R1135" s="452"/>
      <c r="S1135" s="452"/>
      <c r="T1135" s="452"/>
      <c r="U1135" s="452"/>
      <c r="V1135" s="452"/>
      <c r="W1135" s="452"/>
      <c r="X1135" s="452"/>
      <c r="Y1135" s="452"/>
      <c r="Z1135" s="452"/>
      <c r="AA1135" s="452"/>
      <c r="AB1135" s="452"/>
      <c r="AC1135" s="452"/>
      <c r="AD1135" s="452"/>
      <c r="AE1135" s="2"/>
      <c r="AF1135" s="169"/>
      <c r="AH1135" s="522" t="s">
        <v>5299</v>
      </c>
      <c r="AI1135" s="522"/>
      <c r="AJ1135" s="522">
        <f>IF(SUM(O1125:P1125,AC1125:AD1125,O1133:P1133,AC1133:AD1133)=0,0,1)</f>
        <v>0</v>
      </c>
      <c r="AK1135" s="522"/>
      <c r="AL1135" s="570">
        <f>IF(OR(AND(AJ1135=0,F1135=""),AND(AJ1135=1,F1135&lt;&gt;"")),0,1)</f>
        <v>0</v>
      </c>
      <c r="AM1135" s="570"/>
      <c r="EL1135" s="113">
        <v>21</v>
      </c>
      <c r="EM1135" s="113">
        <f>IF(ED1127=0,0,1)</f>
        <v>0</v>
      </c>
      <c r="EN1135" s="125" t="str">
        <f>IF(EM1135=0,"", IF(SUM($EM$1125:EM1135)=1,_xlfn.CONCAT(EL1135,), IF($EQ$850&gt;SUM($EM$1125:EM1135),_xlfn.CONCAT(", ",EL1135), IF($EQ$850=SUM($EM$1125:EM1135),_xlfn.CONCAT(" y ",EL1135,".")))))</f>
        <v/>
      </c>
    </row>
    <row r="1136" spans="1:177" ht="15" customHeight="1">
      <c r="EL1136" s="113">
        <v>22</v>
      </c>
      <c r="EM1136" s="113">
        <f>IF(EI1127=0,0,1)</f>
        <v>0</v>
      </c>
      <c r="EN1136" s="113" t="str">
        <f>IF(EM1136=0,"", IF(SUM($EM$1125:EM1136)=1,_xlfn.CONCAT(EL1136,), IF($EQ$850&gt;SUM($EM$1125:EM1136),_xlfn.CONCAT(", ",EL1136), IF($EQ$850=SUM($EM$1125:EM1136),_xlfn.CONCAT(" y ",EL1136,".")))))</f>
        <v/>
      </c>
    </row>
    <row r="1137" spans="1:144" ht="24" customHeight="1">
      <c r="C1137" s="505" t="s">
        <v>5117</v>
      </c>
      <c r="D1137" s="505"/>
      <c r="E1137" s="505"/>
      <c r="F1137" s="505"/>
      <c r="G1137" s="505"/>
      <c r="H1137" s="505"/>
      <c r="I1137" s="505"/>
      <c r="J1137" s="505"/>
      <c r="K1137" s="505"/>
      <c r="L1137" s="505"/>
      <c r="M1137" s="505"/>
      <c r="N1137" s="505"/>
      <c r="O1137" s="505"/>
      <c r="P1137" s="505"/>
      <c r="Q1137" s="505"/>
      <c r="R1137" s="505"/>
      <c r="S1137" s="505"/>
      <c r="T1137" s="505"/>
      <c r="U1137" s="505"/>
      <c r="V1137" s="505"/>
      <c r="W1137" s="505"/>
      <c r="X1137" s="505"/>
      <c r="Y1137" s="505"/>
      <c r="Z1137" s="505"/>
      <c r="AA1137" s="505"/>
      <c r="AB1137" s="505"/>
      <c r="AC1137" s="505"/>
      <c r="AD1137" s="505"/>
      <c r="EM1137" s="143">
        <f>SUM(EM1125:EM1136)</f>
        <v>0</v>
      </c>
      <c r="EN1137" s="256" t="str">
        <f>IF(EM1137=0,"", IF(EM1137=1,VLOOKUP(1,EM1125:EN1136,2,FALSE), IF(EM1137&gt;1,_xlfn.CONCAT(EN1125:EN1136),"")))</f>
        <v/>
      </c>
    </row>
    <row r="1138" spans="1:144" ht="60" customHeight="1">
      <c r="A1138" s="18"/>
      <c r="B1138" s="28"/>
      <c r="C1138" s="564"/>
      <c r="D1138" s="565"/>
      <c r="E1138" s="565"/>
      <c r="F1138" s="565"/>
      <c r="G1138" s="565"/>
      <c r="H1138" s="565"/>
      <c r="I1138" s="565"/>
      <c r="J1138" s="565"/>
      <c r="K1138" s="565"/>
      <c r="L1138" s="565"/>
      <c r="M1138" s="565"/>
      <c r="N1138" s="565"/>
      <c r="O1138" s="565"/>
      <c r="P1138" s="565"/>
      <c r="Q1138" s="565"/>
      <c r="R1138" s="565"/>
      <c r="S1138" s="565"/>
      <c r="T1138" s="565"/>
      <c r="U1138" s="565"/>
      <c r="V1138" s="565"/>
      <c r="W1138" s="565"/>
      <c r="X1138" s="565"/>
      <c r="Y1138" s="565"/>
      <c r="Z1138" s="565"/>
      <c r="AA1138" s="565"/>
      <c r="AB1138" s="565"/>
      <c r="AC1138" s="565"/>
      <c r="AD1138" s="566"/>
      <c r="AE1138" s="2"/>
      <c r="EN1138" t="str">
        <f>IF(EM1138=0,"", IF(SUM($EM$1125:EM1138)=1,_xlfn.CONCAT(EL1138,), IF($EQ$850&gt;SUM($EM$1125:EM1138),_xlfn.CONCAT(", ",EL1138), IF($EQ$850=SUM($EM$1125:EM1138),_xlfn.CONCAT(" y ",EL1138,".")))))</f>
        <v/>
      </c>
    </row>
    <row r="1139" spans="1:144" ht="15" customHeight="1">
      <c r="B1139" s="470" t="str">
        <f>IF(AW1134=0,"", "Error: Verificar sumas.")</f>
        <v/>
      </c>
      <c r="C1139" s="470"/>
      <c r="D1139" s="470"/>
      <c r="E1139" s="470"/>
      <c r="F1139" s="470"/>
      <c r="G1139" s="470"/>
      <c r="H1139" s="470"/>
      <c r="I1139" s="470"/>
      <c r="J1139" s="470"/>
      <c r="K1139" s="470"/>
      <c r="L1139" s="470"/>
      <c r="M1139" s="470"/>
      <c r="N1139" s="470"/>
      <c r="O1139" s="470"/>
      <c r="P1139" s="470"/>
      <c r="Q1139" s="470"/>
      <c r="R1139" s="470"/>
      <c r="S1139" s="470"/>
      <c r="T1139" s="470"/>
      <c r="U1139" s="470"/>
      <c r="V1139" s="470"/>
      <c r="W1139" s="470"/>
      <c r="X1139" s="470"/>
      <c r="Y1139" s="470"/>
      <c r="Z1139" s="470"/>
      <c r="AA1139" s="470"/>
      <c r="AB1139" s="470"/>
      <c r="AC1139" s="470"/>
      <c r="AD1139" s="470"/>
    </row>
    <row r="1140" spans="1:144" ht="15" customHeight="1">
      <c r="B1140" s="470" t="str">
        <f>IF(EM1137=0,"", IF(EM1137=1,_xlfn.CONCAT("Error: Verificar la información registrada tomando en cuenta la instrucción ",EN1137,"."),_xlfn.CONCAT("Error: Verificar la información registrada tomando en cuenta las instrucciones ",EN1137)))</f>
        <v/>
      </c>
      <c r="C1140" s="470"/>
      <c r="D1140" s="470"/>
      <c r="E1140" s="470"/>
      <c r="F1140" s="470"/>
      <c r="G1140" s="470"/>
      <c r="H1140" s="470"/>
      <c r="I1140" s="470"/>
      <c r="J1140" s="470"/>
      <c r="K1140" s="470"/>
      <c r="L1140" s="470"/>
      <c r="M1140" s="470"/>
      <c r="N1140" s="470"/>
      <c r="O1140" s="470"/>
      <c r="P1140" s="470"/>
      <c r="Q1140" s="470"/>
      <c r="R1140" s="470"/>
      <c r="S1140" s="470"/>
      <c r="T1140" s="470"/>
      <c r="U1140" s="470"/>
      <c r="V1140" s="470"/>
      <c r="W1140" s="470"/>
      <c r="X1140" s="470"/>
      <c r="Y1140" s="470"/>
      <c r="Z1140" s="470"/>
      <c r="AA1140" s="470"/>
      <c r="AB1140" s="470"/>
      <c r="AC1140" s="470"/>
      <c r="AD1140" s="470"/>
    </row>
    <row r="1141" spans="1:144" ht="15" customHeight="1">
      <c r="B1141" s="470" t="str">
        <f>IF(AL1135=0,"","Error: Debe especificar Otro motivo.")</f>
        <v/>
      </c>
      <c r="C1141" s="470"/>
      <c r="D1141" s="470"/>
      <c r="E1141" s="470"/>
      <c r="F1141" s="470"/>
      <c r="G1141" s="470"/>
      <c r="H1141" s="470"/>
      <c r="I1141" s="470"/>
      <c r="J1141" s="470"/>
      <c r="K1141" s="470"/>
      <c r="L1141" s="470"/>
      <c r="M1141" s="470"/>
      <c r="N1141" s="470"/>
      <c r="O1141" s="470"/>
      <c r="P1141" s="470"/>
      <c r="Q1141" s="470"/>
      <c r="R1141" s="470"/>
      <c r="S1141" s="470"/>
      <c r="T1141" s="470"/>
      <c r="U1141" s="470"/>
      <c r="V1141" s="470"/>
      <c r="W1141" s="470"/>
      <c r="X1141" s="470"/>
      <c r="Y1141" s="470"/>
      <c r="Z1141" s="470"/>
      <c r="AA1141" s="470"/>
      <c r="AB1141" s="470"/>
      <c r="AC1141" s="470"/>
      <c r="AD1141" s="470"/>
    </row>
    <row r="1142" spans="1:144" ht="15" customHeight="1">
      <c r="B1142" s="471" t="str">
        <f>IF(FT1125=0,"","Error: Debe completar toda la información requerida.")</f>
        <v/>
      </c>
      <c r="C1142" s="471"/>
      <c r="D1142" s="471"/>
      <c r="E1142" s="471"/>
      <c r="F1142" s="471"/>
      <c r="G1142" s="471"/>
      <c r="H1142" s="471"/>
      <c r="I1142" s="471"/>
      <c r="J1142" s="471"/>
      <c r="K1142" s="471"/>
      <c r="L1142" s="471"/>
      <c r="M1142" s="471"/>
      <c r="N1142" s="471"/>
      <c r="O1142" s="471"/>
      <c r="P1142" s="471"/>
      <c r="Q1142" s="471"/>
      <c r="R1142" s="471"/>
      <c r="S1142" s="471"/>
      <c r="T1142" s="471"/>
      <c r="U1142" s="471"/>
      <c r="V1142" s="471"/>
      <c r="W1142" s="471"/>
      <c r="X1142" s="471"/>
      <c r="Y1142" s="471"/>
      <c r="Z1142" s="471"/>
      <c r="AA1142" s="471"/>
      <c r="AB1142" s="471"/>
      <c r="AC1142" s="471"/>
      <c r="AD1142" s="471"/>
    </row>
    <row r="1143" spans="1:144" ht="15" customHeight="1"/>
    <row r="1144" spans="1:144" ht="15" customHeight="1"/>
  </sheetData>
  <sheetProtection algorithmName="SHA-512" hashValue="gef9/nv8mUInMWfv/fMZfM48npGHB8GNlRJ1TeaFMZN/mB5qqjUYFtoYbcj2rqkHqYOycnimMqesRICY7yi0uA==" saltValue="kAXgm8LIiFsKB3gQV1zwHw==" spinCount="100000" sheet="1" objects="1" scenarios="1"/>
  <mergeCells count="10747">
    <mergeCell ref="EQ1051:ER1051"/>
    <mergeCell ref="ES1051:ET1051"/>
    <mergeCell ref="EU1051:EV1051"/>
    <mergeCell ref="EW1051:EX1051"/>
    <mergeCell ref="EY1051:EZ1051"/>
    <mergeCell ref="FA1051:FB1051"/>
    <mergeCell ref="FC1051:FD1051"/>
    <mergeCell ref="FE1051:FF1051"/>
    <mergeCell ref="FG1051:FH1051"/>
    <mergeCell ref="FQ1051:FR1051"/>
    <mergeCell ref="EQ1052:ER1052"/>
    <mergeCell ref="ES1052:ET1052"/>
    <mergeCell ref="EU1052:EV1052"/>
    <mergeCell ref="EW1052:EX1052"/>
    <mergeCell ref="EY1052:EZ1052"/>
    <mergeCell ref="FA1052:FB1052"/>
    <mergeCell ref="FC1052:FD1052"/>
    <mergeCell ref="FE1052:FF1052"/>
    <mergeCell ref="FG1052:FH1052"/>
    <mergeCell ref="FQ1052:FR1052"/>
    <mergeCell ref="ET918:EU918"/>
    <mergeCell ref="EV918:EW918"/>
    <mergeCell ref="EX918:EY918"/>
    <mergeCell ref="EZ918:FA918"/>
    <mergeCell ref="FB918:FC918"/>
    <mergeCell ref="FD918:FE918"/>
    <mergeCell ref="FF918:FG918"/>
    <mergeCell ref="FH918:FI918"/>
    <mergeCell ref="FJ918:FK918"/>
    <mergeCell ref="FL918:FM918"/>
    <mergeCell ref="FN918:FO918"/>
    <mergeCell ref="FP918:FQ918"/>
    <mergeCell ref="FI1052:FJ1052"/>
    <mergeCell ref="FK1052:FL1052"/>
    <mergeCell ref="FM1052:FN1052"/>
    <mergeCell ref="FO1052:FP1052"/>
    <mergeCell ref="FR918:FS918"/>
    <mergeCell ref="FT918:FU918"/>
    <mergeCell ref="FV918:FW918"/>
    <mergeCell ref="FX918:FY918"/>
    <mergeCell ref="FX919:FY919"/>
    <mergeCell ref="ET916:EU916"/>
    <mergeCell ref="EV916:EW916"/>
    <mergeCell ref="EX916:EY916"/>
    <mergeCell ref="EZ916:FA916"/>
    <mergeCell ref="FB916:FC916"/>
    <mergeCell ref="FD916:FE916"/>
    <mergeCell ref="FF916:FG916"/>
    <mergeCell ref="FH916:FI916"/>
    <mergeCell ref="FJ916:FK916"/>
    <mergeCell ref="FL916:FM916"/>
    <mergeCell ref="FN916:FO916"/>
    <mergeCell ref="FP916:FQ916"/>
    <mergeCell ref="FR916:FS916"/>
    <mergeCell ref="FT916:FU916"/>
    <mergeCell ref="FV916:FW916"/>
    <mergeCell ref="FX916:FY916"/>
    <mergeCell ref="ET917:EU917"/>
    <mergeCell ref="EV917:EW917"/>
    <mergeCell ref="EX917:EY917"/>
    <mergeCell ref="EZ917:FA917"/>
    <mergeCell ref="FB917:FC917"/>
    <mergeCell ref="FD917:FE917"/>
    <mergeCell ref="FF917:FG917"/>
    <mergeCell ref="FH917:FI917"/>
    <mergeCell ref="FJ917:FK917"/>
    <mergeCell ref="FL917:FM917"/>
    <mergeCell ref="FN917:FO917"/>
    <mergeCell ref="FP917:FQ917"/>
    <mergeCell ref="FR917:FS917"/>
    <mergeCell ref="FT917:FU917"/>
    <mergeCell ref="FV917:FW917"/>
    <mergeCell ref="FX917:FY917"/>
    <mergeCell ref="ET914:EU914"/>
    <mergeCell ref="EV914:EW914"/>
    <mergeCell ref="EX914:EY914"/>
    <mergeCell ref="EZ914:FA914"/>
    <mergeCell ref="FB914:FC914"/>
    <mergeCell ref="FD914:FE914"/>
    <mergeCell ref="FF914:FG914"/>
    <mergeCell ref="FH914:FI914"/>
    <mergeCell ref="FJ914:FK914"/>
    <mergeCell ref="FL914:FM914"/>
    <mergeCell ref="FN914:FO914"/>
    <mergeCell ref="FP914:FQ914"/>
    <mergeCell ref="FR914:FS914"/>
    <mergeCell ref="FT914:FU914"/>
    <mergeCell ref="FV914:FW914"/>
    <mergeCell ref="FX914:FY914"/>
    <mergeCell ref="ET915:EU915"/>
    <mergeCell ref="EV915:EW915"/>
    <mergeCell ref="EX915:EY915"/>
    <mergeCell ref="EZ915:FA915"/>
    <mergeCell ref="FB915:FC915"/>
    <mergeCell ref="FD915:FE915"/>
    <mergeCell ref="FF915:FG915"/>
    <mergeCell ref="FH915:FI915"/>
    <mergeCell ref="FJ915:FK915"/>
    <mergeCell ref="FL915:FM915"/>
    <mergeCell ref="FN915:FO915"/>
    <mergeCell ref="FP915:FQ915"/>
    <mergeCell ref="FR915:FS915"/>
    <mergeCell ref="FT915:FU915"/>
    <mergeCell ref="FV915:FW915"/>
    <mergeCell ref="FX915:FY915"/>
    <mergeCell ref="ET912:EU912"/>
    <mergeCell ref="EV912:EW912"/>
    <mergeCell ref="EX912:EY912"/>
    <mergeCell ref="EZ912:FA912"/>
    <mergeCell ref="FB912:FC912"/>
    <mergeCell ref="FD912:FE912"/>
    <mergeCell ref="FF912:FG912"/>
    <mergeCell ref="FH912:FI912"/>
    <mergeCell ref="FJ912:FK912"/>
    <mergeCell ref="FL912:FM912"/>
    <mergeCell ref="FN912:FO912"/>
    <mergeCell ref="FP912:FQ912"/>
    <mergeCell ref="FR912:FS912"/>
    <mergeCell ref="FT912:FU912"/>
    <mergeCell ref="FV912:FW912"/>
    <mergeCell ref="FX912:FY912"/>
    <mergeCell ref="ET913:EU913"/>
    <mergeCell ref="EV913:EW913"/>
    <mergeCell ref="EX913:EY913"/>
    <mergeCell ref="EZ913:FA913"/>
    <mergeCell ref="FB913:FC913"/>
    <mergeCell ref="FD913:FE913"/>
    <mergeCell ref="FF913:FG913"/>
    <mergeCell ref="FH913:FI913"/>
    <mergeCell ref="FJ913:FK913"/>
    <mergeCell ref="FL913:FM913"/>
    <mergeCell ref="FN913:FO913"/>
    <mergeCell ref="FP913:FQ913"/>
    <mergeCell ref="FR913:FS913"/>
    <mergeCell ref="FT913:FU913"/>
    <mergeCell ref="FV913:FW913"/>
    <mergeCell ref="FX913:FY913"/>
    <mergeCell ref="ET910:EU910"/>
    <mergeCell ref="EV910:EW910"/>
    <mergeCell ref="EX910:EY910"/>
    <mergeCell ref="EZ910:FA910"/>
    <mergeCell ref="FB910:FC910"/>
    <mergeCell ref="FD910:FE910"/>
    <mergeCell ref="FF910:FG910"/>
    <mergeCell ref="FH910:FI910"/>
    <mergeCell ref="FJ910:FK910"/>
    <mergeCell ref="FL910:FM910"/>
    <mergeCell ref="FN910:FO910"/>
    <mergeCell ref="FP910:FQ910"/>
    <mergeCell ref="FR910:FS910"/>
    <mergeCell ref="FT910:FU910"/>
    <mergeCell ref="FV910:FW910"/>
    <mergeCell ref="FX910:FY910"/>
    <mergeCell ref="ET911:EU911"/>
    <mergeCell ref="EV911:EW911"/>
    <mergeCell ref="EX911:EY911"/>
    <mergeCell ref="EZ911:FA911"/>
    <mergeCell ref="FB911:FC911"/>
    <mergeCell ref="FD911:FE911"/>
    <mergeCell ref="FF911:FG911"/>
    <mergeCell ref="FH911:FI911"/>
    <mergeCell ref="FJ911:FK911"/>
    <mergeCell ref="FL911:FM911"/>
    <mergeCell ref="FN911:FO911"/>
    <mergeCell ref="FP911:FQ911"/>
    <mergeCell ref="FR911:FS911"/>
    <mergeCell ref="FT911:FU911"/>
    <mergeCell ref="FV911:FW911"/>
    <mergeCell ref="FX911:FY911"/>
    <mergeCell ref="ET908:EU908"/>
    <mergeCell ref="EV908:EW908"/>
    <mergeCell ref="EX908:EY908"/>
    <mergeCell ref="EZ908:FA908"/>
    <mergeCell ref="FB908:FC908"/>
    <mergeCell ref="FD908:FE908"/>
    <mergeCell ref="FF908:FG908"/>
    <mergeCell ref="FH908:FI908"/>
    <mergeCell ref="FJ908:FK908"/>
    <mergeCell ref="FL908:FM908"/>
    <mergeCell ref="FN908:FO908"/>
    <mergeCell ref="FP908:FQ908"/>
    <mergeCell ref="FR908:FS908"/>
    <mergeCell ref="FT908:FU908"/>
    <mergeCell ref="FV908:FW908"/>
    <mergeCell ref="FX908:FY908"/>
    <mergeCell ref="ET909:EU909"/>
    <mergeCell ref="EV909:EW909"/>
    <mergeCell ref="EX909:EY909"/>
    <mergeCell ref="EZ909:FA909"/>
    <mergeCell ref="FB909:FC909"/>
    <mergeCell ref="FD909:FE909"/>
    <mergeCell ref="FF909:FG909"/>
    <mergeCell ref="FH909:FI909"/>
    <mergeCell ref="FJ909:FK909"/>
    <mergeCell ref="FL909:FM909"/>
    <mergeCell ref="FN909:FO909"/>
    <mergeCell ref="FP909:FQ909"/>
    <mergeCell ref="FR909:FS909"/>
    <mergeCell ref="FT909:FU909"/>
    <mergeCell ref="FV909:FW909"/>
    <mergeCell ref="FX909:FY909"/>
    <mergeCell ref="ET906:EU906"/>
    <mergeCell ref="EV906:EW906"/>
    <mergeCell ref="EX906:EY906"/>
    <mergeCell ref="EZ906:FA906"/>
    <mergeCell ref="FB906:FC906"/>
    <mergeCell ref="FD906:FE906"/>
    <mergeCell ref="FF906:FG906"/>
    <mergeCell ref="FH906:FI906"/>
    <mergeCell ref="FJ906:FK906"/>
    <mergeCell ref="FL906:FM906"/>
    <mergeCell ref="FN906:FO906"/>
    <mergeCell ref="FP906:FQ906"/>
    <mergeCell ref="FR906:FS906"/>
    <mergeCell ref="FT906:FU906"/>
    <mergeCell ref="FV906:FW906"/>
    <mergeCell ref="FX906:FY906"/>
    <mergeCell ref="ET907:EU907"/>
    <mergeCell ref="EV907:EW907"/>
    <mergeCell ref="EX907:EY907"/>
    <mergeCell ref="EZ907:FA907"/>
    <mergeCell ref="FB907:FC907"/>
    <mergeCell ref="FD907:FE907"/>
    <mergeCell ref="FF907:FG907"/>
    <mergeCell ref="FH907:FI907"/>
    <mergeCell ref="FJ907:FK907"/>
    <mergeCell ref="FL907:FM907"/>
    <mergeCell ref="FN907:FO907"/>
    <mergeCell ref="FP907:FQ907"/>
    <mergeCell ref="FR907:FS907"/>
    <mergeCell ref="FT907:FU907"/>
    <mergeCell ref="FV907:FW907"/>
    <mergeCell ref="FX907:FY907"/>
    <mergeCell ref="ET904:EU904"/>
    <mergeCell ref="EV904:EW904"/>
    <mergeCell ref="EX904:EY904"/>
    <mergeCell ref="EZ904:FA904"/>
    <mergeCell ref="FB904:FC904"/>
    <mergeCell ref="FD904:FE904"/>
    <mergeCell ref="FF904:FG904"/>
    <mergeCell ref="FH904:FI904"/>
    <mergeCell ref="FJ904:FK904"/>
    <mergeCell ref="FL904:FM904"/>
    <mergeCell ref="FN904:FO904"/>
    <mergeCell ref="FP904:FQ904"/>
    <mergeCell ref="FR904:FS904"/>
    <mergeCell ref="FT904:FU904"/>
    <mergeCell ref="FV904:FW904"/>
    <mergeCell ref="FX904:FY904"/>
    <mergeCell ref="ET905:EU905"/>
    <mergeCell ref="EV905:EW905"/>
    <mergeCell ref="EX905:EY905"/>
    <mergeCell ref="EZ905:FA905"/>
    <mergeCell ref="FB905:FC905"/>
    <mergeCell ref="FD905:FE905"/>
    <mergeCell ref="FF905:FG905"/>
    <mergeCell ref="FH905:FI905"/>
    <mergeCell ref="FJ905:FK905"/>
    <mergeCell ref="FL905:FM905"/>
    <mergeCell ref="FN905:FO905"/>
    <mergeCell ref="FP905:FQ905"/>
    <mergeCell ref="FR905:FS905"/>
    <mergeCell ref="FT905:FU905"/>
    <mergeCell ref="FV905:FW905"/>
    <mergeCell ref="FX905:FY905"/>
    <mergeCell ref="ET902:EU902"/>
    <mergeCell ref="EV902:EW902"/>
    <mergeCell ref="EX902:EY902"/>
    <mergeCell ref="EZ902:FA902"/>
    <mergeCell ref="FB902:FC902"/>
    <mergeCell ref="FD902:FE902"/>
    <mergeCell ref="FF902:FG902"/>
    <mergeCell ref="FH902:FI902"/>
    <mergeCell ref="FJ902:FK902"/>
    <mergeCell ref="FL902:FM902"/>
    <mergeCell ref="FN902:FO902"/>
    <mergeCell ref="FP902:FQ902"/>
    <mergeCell ref="FR902:FS902"/>
    <mergeCell ref="FT902:FU902"/>
    <mergeCell ref="FV902:FW902"/>
    <mergeCell ref="FX902:FY902"/>
    <mergeCell ref="ET903:EU903"/>
    <mergeCell ref="EV903:EW903"/>
    <mergeCell ref="EX903:EY903"/>
    <mergeCell ref="EZ903:FA903"/>
    <mergeCell ref="FB903:FC903"/>
    <mergeCell ref="FD903:FE903"/>
    <mergeCell ref="FF903:FG903"/>
    <mergeCell ref="FH903:FI903"/>
    <mergeCell ref="FJ903:FK903"/>
    <mergeCell ref="FL903:FM903"/>
    <mergeCell ref="FN903:FO903"/>
    <mergeCell ref="FP903:FQ903"/>
    <mergeCell ref="FR903:FS903"/>
    <mergeCell ref="FT903:FU903"/>
    <mergeCell ref="FV903:FW903"/>
    <mergeCell ref="FX903:FY903"/>
    <mergeCell ref="ET900:EU900"/>
    <mergeCell ref="EV900:EW900"/>
    <mergeCell ref="EX900:EY900"/>
    <mergeCell ref="EZ900:FA900"/>
    <mergeCell ref="FB900:FC900"/>
    <mergeCell ref="FD900:FE900"/>
    <mergeCell ref="FF900:FG900"/>
    <mergeCell ref="FH900:FI900"/>
    <mergeCell ref="FJ900:FK900"/>
    <mergeCell ref="FL900:FM900"/>
    <mergeCell ref="FN900:FO900"/>
    <mergeCell ref="FP900:FQ900"/>
    <mergeCell ref="FR900:FS900"/>
    <mergeCell ref="FT900:FU900"/>
    <mergeCell ref="FV900:FW900"/>
    <mergeCell ref="FX900:FY900"/>
    <mergeCell ref="ET901:EU901"/>
    <mergeCell ref="EV901:EW901"/>
    <mergeCell ref="EX901:EY901"/>
    <mergeCell ref="EZ901:FA901"/>
    <mergeCell ref="FB901:FC901"/>
    <mergeCell ref="FD901:FE901"/>
    <mergeCell ref="FF901:FG901"/>
    <mergeCell ref="FH901:FI901"/>
    <mergeCell ref="FJ901:FK901"/>
    <mergeCell ref="FL901:FM901"/>
    <mergeCell ref="FN901:FO901"/>
    <mergeCell ref="FP901:FQ901"/>
    <mergeCell ref="FR901:FS901"/>
    <mergeCell ref="FT901:FU901"/>
    <mergeCell ref="FV901:FW901"/>
    <mergeCell ref="FX901:FY901"/>
    <mergeCell ref="ET898:EU898"/>
    <mergeCell ref="EV898:EW898"/>
    <mergeCell ref="EX898:EY898"/>
    <mergeCell ref="EZ898:FA898"/>
    <mergeCell ref="FB898:FC898"/>
    <mergeCell ref="FD898:FE898"/>
    <mergeCell ref="FF898:FG898"/>
    <mergeCell ref="FH898:FI898"/>
    <mergeCell ref="FJ898:FK898"/>
    <mergeCell ref="FL898:FM898"/>
    <mergeCell ref="FN898:FO898"/>
    <mergeCell ref="FP898:FQ898"/>
    <mergeCell ref="FR898:FS898"/>
    <mergeCell ref="FT898:FU898"/>
    <mergeCell ref="FV898:FW898"/>
    <mergeCell ref="FX898:FY898"/>
    <mergeCell ref="ET899:EU899"/>
    <mergeCell ref="EV899:EW899"/>
    <mergeCell ref="EX899:EY899"/>
    <mergeCell ref="EZ899:FA899"/>
    <mergeCell ref="FB899:FC899"/>
    <mergeCell ref="FD899:FE899"/>
    <mergeCell ref="FF899:FG899"/>
    <mergeCell ref="FH899:FI899"/>
    <mergeCell ref="FJ899:FK899"/>
    <mergeCell ref="FL899:FM899"/>
    <mergeCell ref="FN899:FO899"/>
    <mergeCell ref="FP899:FQ899"/>
    <mergeCell ref="FR899:FS899"/>
    <mergeCell ref="FT899:FU899"/>
    <mergeCell ref="FV899:FW899"/>
    <mergeCell ref="FX899:FY899"/>
    <mergeCell ref="ET896:EU896"/>
    <mergeCell ref="EV896:EW896"/>
    <mergeCell ref="EX896:EY896"/>
    <mergeCell ref="EZ896:FA896"/>
    <mergeCell ref="FB896:FC896"/>
    <mergeCell ref="FD896:FE896"/>
    <mergeCell ref="FF896:FG896"/>
    <mergeCell ref="FH896:FI896"/>
    <mergeCell ref="FJ896:FK896"/>
    <mergeCell ref="FL896:FM896"/>
    <mergeCell ref="FN896:FO896"/>
    <mergeCell ref="FP896:FQ896"/>
    <mergeCell ref="FR896:FS896"/>
    <mergeCell ref="FT896:FU896"/>
    <mergeCell ref="FV896:FW896"/>
    <mergeCell ref="FX896:FY896"/>
    <mergeCell ref="ET897:EU897"/>
    <mergeCell ref="EV897:EW897"/>
    <mergeCell ref="EX897:EY897"/>
    <mergeCell ref="EZ897:FA897"/>
    <mergeCell ref="FB897:FC897"/>
    <mergeCell ref="FD897:FE897"/>
    <mergeCell ref="FF897:FG897"/>
    <mergeCell ref="FH897:FI897"/>
    <mergeCell ref="FJ897:FK897"/>
    <mergeCell ref="FL897:FM897"/>
    <mergeCell ref="FN897:FO897"/>
    <mergeCell ref="FP897:FQ897"/>
    <mergeCell ref="FR897:FS897"/>
    <mergeCell ref="FT897:FU897"/>
    <mergeCell ref="FV897:FW897"/>
    <mergeCell ref="FX897:FY897"/>
    <mergeCell ref="ET894:EU894"/>
    <mergeCell ref="EV894:EW894"/>
    <mergeCell ref="EX894:EY894"/>
    <mergeCell ref="EZ894:FA894"/>
    <mergeCell ref="FB894:FC894"/>
    <mergeCell ref="FD894:FE894"/>
    <mergeCell ref="FF894:FG894"/>
    <mergeCell ref="FH894:FI894"/>
    <mergeCell ref="FJ894:FK894"/>
    <mergeCell ref="FL894:FM894"/>
    <mergeCell ref="FN894:FO894"/>
    <mergeCell ref="FP894:FQ894"/>
    <mergeCell ref="FR894:FS894"/>
    <mergeCell ref="FT894:FU894"/>
    <mergeCell ref="FV894:FW894"/>
    <mergeCell ref="FX894:FY894"/>
    <mergeCell ref="ET895:EU895"/>
    <mergeCell ref="EV895:EW895"/>
    <mergeCell ref="EX895:EY895"/>
    <mergeCell ref="EZ895:FA895"/>
    <mergeCell ref="FB895:FC895"/>
    <mergeCell ref="FD895:FE895"/>
    <mergeCell ref="FF895:FG895"/>
    <mergeCell ref="FH895:FI895"/>
    <mergeCell ref="FJ895:FK895"/>
    <mergeCell ref="FL895:FM895"/>
    <mergeCell ref="FN895:FO895"/>
    <mergeCell ref="FP895:FQ895"/>
    <mergeCell ref="FR895:FS895"/>
    <mergeCell ref="FT895:FU895"/>
    <mergeCell ref="FV895:FW895"/>
    <mergeCell ref="FX895:FY895"/>
    <mergeCell ref="ET892:EU892"/>
    <mergeCell ref="EV892:EW892"/>
    <mergeCell ref="EX892:EY892"/>
    <mergeCell ref="EZ892:FA892"/>
    <mergeCell ref="FB892:FC892"/>
    <mergeCell ref="FD892:FE892"/>
    <mergeCell ref="FF892:FG892"/>
    <mergeCell ref="FH892:FI892"/>
    <mergeCell ref="FJ892:FK892"/>
    <mergeCell ref="FL892:FM892"/>
    <mergeCell ref="FN892:FO892"/>
    <mergeCell ref="FP892:FQ892"/>
    <mergeCell ref="FR892:FS892"/>
    <mergeCell ref="FT892:FU892"/>
    <mergeCell ref="FV892:FW892"/>
    <mergeCell ref="FX892:FY892"/>
    <mergeCell ref="ET893:EU893"/>
    <mergeCell ref="EV893:EW893"/>
    <mergeCell ref="EX893:EY893"/>
    <mergeCell ref="EZ893:FA893"/>
    <mergeCell ref="FB893:FC893"/>
    <mergeCell ref="FD893:FE893"/>
    <mergeCell ref="FF893:FG893"/>
    <mergeCell ref="FH893:FI893"/>
    <mergeCell ref="FJ893:FK893"/>
    <mergeCell ref="FL893:FM893"/>
    <mergeCell ref="FN893:FO893"/>
    <mergeCell ref="FP893:FQ893"/>
    <mergeCell ref="FR893:FS893"/>
    <mergeCell ref="FT893:FU893"/>
    <mergeCell ref="FV893:FW893"/>
    <mergeCell ref="FX893:FY893"/>
    <mergeCell ref="ET890:EU890"/>
    <mergeCell ref="EV890:EW890"/>
    <mergeCell ref="EX890:EY890"/>
    <mergeCell ref="EZ890:FA890"/>
    <mergeCell ref="FB890:FC890"/>
    <mergeCell ref="FD890:FE890"/>
    <mergeCell ref="FF890:FG890"/>
    <mergeCell ref="FH890:FI890"/>
    <mergeCell ref="FJ890:FK890"/>
    <mergeCell ref="FL890:FM890"/>
    <mergeCell ref="FN890:FO890"/>
    <mergeCell ref="FP890:FQ890"/>
    <mergeCell ref="FR890:FS890"/>
    <mergeCell ref="FT890:FU890"/>
    <mergeCell ref="FV890:FW890"/>
    <mergeCell ref="FX890:FY890"/>
    <mergeCell ref="ET891:EU891"/>
    <mergeCell ref="EV891:EW891"/>
    <mergeCell ref="EX891:EY891"/>
    <mergeCell ref="EZ891:FA891"/>
    <mergeCell ref="FB891:FC891"/>
    <mergeCell ref="FD891:FE891"/>
    <mergeCell ref="FF891:FG891"/>
    <mergeCell ref="FH891:FI891"/>
    <mergeCell ref="FJ891:FK891"/>
    <mergeCell ref="FL891:FM891"/>
    <mergeCell ref="FN891:FO891"/>
    <mergeCell ref="FP891:FQ891"/>
    <mergeCell ref="FR891:FS891"/>
    <mergeCell ref="FT891:FU891"/>
    <mergeCell ref="FV891:FW891"/>
    <mergeCell ref="FX891:FY891"/>
    <mergeCell ref="ET888:EU888"/>
    <mergeCell ref="EV888:EW888"/>
    <mergeCell ref="EX888:EY888"/>
    <mergeCell ref="EZ888:FA888"/>
    <mergeCell ref="FB888:FC888"/>
    <mergeCell ref="FD888:FE888"/>
    <mergeCell ref="FF888:FG888"/>
    <mergeCell ref="FH888:FI888"/>
    <mergeCell ref="FJ888:FK888"/>
    <mergeCell ref="FL888:FM888"/>
    <mergeCell ref="FN888:FO888"/>
    <mergeCell ref="FP888:FQ888"/>
    <mergeCell ref="FR888:FS888"/>
    <mergeCell ref="FT888:FU888"/>
    <mergeCell ref="FV888:FW888"/>
    <mergeCell ref="FX888:FY888"/>
    <mergeCell ref="ET889:EU889"/>
    <mergeCell ref="EV889:EW889"/>
    <mergeCell ref="EX889:EY889"/>
    <mergeCell ref="EZ889:FA889"/>
    <mergeCell ref="FB889:FC889"/>
    <mergeCell ref="FD889:FE889"/>
    <mergeCell ref="FF889:FG889"/>
    <mergeCell ref="FH889:FI889"/>
    <mergeCell ref="FJ889:FK889"/>
    <mergeCell ref="FL889:FM889"/>
    <mergeCell ref="FN889:FO889"/>
    <mergeCell ref="FP889:FQ889"/>
    <mergeCell ref="FR889:FS889"/>
    <mergeCell ref="FT889:FU889"/>
    <mergeCell ref="FV889:FW889"/>
    <mergeCell ref="FX889:FY889"/>
    <mergeCell ref="ET886:EU886"/>
    <mergeCell ref="EV886:EW886"/>
    <mergeCell ref="EX886:EY886"/>
    <mergeCell ref="EZ886:FA886"/>
    <mergeCell ref="FB886:FC886"/>
    <mergeCell ref="FD886:FE886"/>
    <mergeCell ref="FF886:FG886"/>
    <mergeCell ref="FH886:FI886"/>
    <mergeCell ref="FJ886:FK886"/>
    <mergeCell ref="FL886:FM886"/>
    <mergeCell ref="FN886:FO886"/>
    <mergeCell ref="FP886:FQ886"/>
    <mergeCell ref="FR886:FS886"/>
    <mergeCell ref="FT886:FU886"/>
    <mergeCell ref="FV886:FW886"/>
    <mergeCell ref="FX886:FY886"/>
    <mergeCell ref="ET887:EU887"/>
    <mergeCell ref="EV887:EW887"/>
    <mergeCell ref="EX887:EY887"/>
    <mergeCell ref="EZ887:FA887"/>
    <mergeCell ref="FB887:FC887"/>
    <mergeCell ref="FD887:FE887"/>
    <mergeCell ref="FF887:FG887"/>
    <mergeCell ref="FH887:FI887"/>
    <mergeCell ref="FJ887:FK887"/>
    <mergeCell ref="FL887:FM887"/>
    <mergeCell ref="FN887:FO887"/>
    <mergeCell ref="FP887:FQ887"/>
    <mergeCell ref="FR887:FS887"/>
    <mergeCell ref="FT887:FU887"/>
    <mergeCell ref="FV887:FW887"/>
    <mergeCell ref="FX887:FY887"/>
    <mergeCell ref="ET884:EU884"/>
    <mergeCell ref="EV884:EW884"/>
    <mergeCell ref="EX884:EY884"/>
    <mergeCell ref="EZ884:FA884"/>
    <mergeCell ref="FB884:FC884"/>
    <mergeCell ref="FD884:FE884"/>
    <mergeCell ref="FF884:FG884"/>
    <mergeCell ref="FH884:FI884"/>
    <mergeCell ref="FJ884:FK884"/>
    <mergeCell ref="FL884:FM884"/>
    <mergeCell ref="FN884:FO884"/>
    <mergeCell ref="FP884:FQ884"/>
    <mergeCell ref="FR884:FS884"/>
    <mergeCell ref="FT884:FU884"/>
    <mergeCell ref="FV884:FW884"/>
    <mergeCell ref="FX884:FY884"/>
    <mergeCell ref="ET885:EU885"/>
    <mergeCell ref="EV885:EW885"/>
    <mergeCell ref="EX885:EY885"/>
    <mergeCell ref="EZ885:FA885"/>
    <mergeCell ref="FB885:FC885"/>
    <mergeCell ref="FD885:FE885"/>
    <mergeCell ref="FF885:FG885"/>
    <mergeCell ref="FH885:FI885"/>
    <mergeCell ref="FJ885:FK885"/>
    <mergeCell ref="FL885:FM885"/>
    <mergeCell ref="FN885:FO885"/>
    <mergeCell ref="FP885:FQ885"/>
    <mergeCell ref="FR885:FS885"/>
    <mergeCell ref="FT885:FU885"/>
    <mergeCell ref="FV885:FW885"/>
    <mergeCell ref="FX885:FY885"/>
    <mergeCell ref="ET882:EU882"/>
    <mergeCell ref="EV882:EW882"/>
    <mergeCell ref="EX882:EY882"/>
    <mergeCell ref="EZ882:FA882"/>
    <mergeCell ref="FB882:FC882"/>
    <mergeCell ref="FD882:FE882"/>
    <mergeCell ref="FF882:FG882"/>
    <mergeCell ref="FH882:FI882"/>
    <mergeCell ref="FJ882:FK882"/>
    <mergeCell ref="FL882:FM882"/>
    <mergeCell ref="FN882:FO882"/>
    <mergeCell ref="FP882:FQ882"/>
    <mergeCell ref="FR882:FS882"/>
    <mergeCell ref="FT882:FU882"/>
    <mergeCell ref="FV882:FW882"/>
    <mergeCell ref="FX882:FY882"/>
    <mergeCell ref="ET883:EU883"/>
    <mergeCell ref="EV883:EW883"/>
    <mergeCell ref="EX883:EY883"/>
    <mergeCell ref="EZ883:FA883"/>
    <mergeCell ref="FB883:FC883"/>
    <mergeCell ref="FD883:FE883"/>
    <mergeCell ref="FF883:FG883"/>
    <mergeCell ref="FH883:FI883"/>
    <mergeCell ref="FJ883:FK883"/>
    <mergeCell ref="FL883:FM883"/>
    <mergeCell ref="FN883:FO883"/>
    <mergeCell ref="FP883:FQ883"/>
    <mergeCell ref="FR883:FS883"/>
    <mergeCell ref="FT883:FU883"/>
    <mergeCell ref="FV883:FW883"/>
    <mergeCell ref="FX883:FY883"/>
    <mergeCell ref="ET880:EU880"/>
    <mergeCell ref="EV880:EW880"/>
    <mergeCell ref="EX880:EY880"/>
    <mergeCell ref="EZ880:FA880"/>
    <mergeCell ref="FB880:FC880"/>
    <mergeCell ref="FD880:FE880"/>
    <mergeCell ref="FF880:FG880"/>
    <mergeCell ref="FH880:FI880"/>
    <mergeCell ref="FJ880:FK880"/>
    <mergeCell ref="FL880:FM880"/>
    <mergeCell ref="FN880:FO880"/>
    <mergeCell ref="FP880:FQ880"/>
    <mergeCell ref="FR880:FS880"/>
    <mergeCell ref="FT880:FU880"/>
    <mergeCell ref="FV880:FW880"/>
    <mergeCell ref="FX880:FY880"/>
    <mergeCell ref="ET881:EU881"/>
    <mergeCell ref="EV881:EW881"/>
    <mergeCell ref="EX881:EY881"/>
    <mergeCell ref="EZ881:FA881"/>
    <mergeCell ref="FB881:FC881"/>
    <mergeCell ref="FD881:FE881"/>
    <mergeCell ref="FF881:FG881"/>
    <mergeCell ref="FH881:FI881"/>
    <mergeCell ref="FJ881:FK881"/>
    <mergeCell ref="FL881:FM881"/>
    <mergeCell ref="FN881:FO881"/>
    <mergeCell ref="FP881:FQ881"/>
    <mergeCell ref="FR881:FS881"/>
    <mergeCell ref="FT881:FU881"/>
    <mergeCell ref="FV881:FW881"/>
    <mergeCell ref="FX881:FY881"/>
    <mergeCell ref="ET878:EU878"/>
    <mergeCell ref="EV878:EW878"/>
    <mergeCell ref="EX878:EY878"/>
    <mergeCell ref="EZ878:FA878"/>
    <mergeCell ref="FB878:FC878"/>
    <mergeCell ref="FD878:FE878"/>
    <mergeCell ref="FF878:FG878"/>
    <mergeCell ref="FH878:FI878"/>
    <mergeCell ref="FJ878:FK878"/>
    <mergeCell ref="FL878:FM878"/>
    <mergeCell ref="FN878:FO878"/>
    <mergeCell ref="FP878:FQ878"/>
    <mergeCell ref="FR878:FS878"/>
    <mergeCell ref="FT878:FU878"/>
    <mergeCell ref="FV878:FW878"/>
    <mergeCell ref="FX878:FY878"/>
    <mergeCell ref="ET879:EU879"/>
    <mergeCell ref="EV879:EW879"/>
    <mergeCell ref="EX879:EY879"/>
    <mergeCell ref="EZ879:FA879"/>
    <mergeCell ref="FB879:FC879"/>
    <mergeCell ref="FD879:FE879"/>
    <mergeCell ref="FF879:FG879"/>
    <mergeCell ref="FH879:FI879"/>
    <mergeCell ref="FJ879:FK879"/>
    <mergeCell ref="FL879:FM879"/>
    <mergeCell ref="FN879:FO879"/>
    <mergeCell ref="FP879:FQ879"/>
    <mergeCell ref="FR879:FS879"/>
    <mergeCell ref="FT879:FU879"/>
    <mergeCell ref="FV879:FW879"/>
    <mergeCell ref="FX879:FY879"/>
    <mergeCell ref="ET876:EU876"/>
    <mergeCell ref="EV876:EW876"/>
    <mergeCell ref="EX876:EY876"/>
    <mergeCell ref="EZ876:FA876"/>
    <mergeCell ref="FB876:FC876"/>
    <mergeCell ref="FD876:FE876"/>
    <mergeCell ref="FF876:FG876"/>
    <mergeCell ref="FH876:FI876"/>
    <mergeCell ref="FJ876:FK876"/>
    <mergeCell ref="FL876:FM876"/>
    <mergeCell ref="FN876:FO876"/>
    <mergeCell ref="FP876:FQ876"/>
    <mergeCell ref="FR876:FS876"/>
    <mergeCell ref="FT876:FU876"/>
    <mergeCell ref="FV876:FW876"/>
    <mergeCell ref="FX876:FY876"/>
    <mergeCell ref="ET877:EU877"/>
    <mergeCell ref="EV877:EW877"/>
    <mergeCell ref="EX877:EY877"/>
    <mergeCell ref="EZ877:FA877"/>
    <mergeCell ref="FB877:FC877"/>
    <mergeCell ref="FD877:FE877"/>
    <mergeCell ref="FF877:FG877"/>
    <mergeCell ref="FH877:FI877"/>
    <mergeCell ref="FJ877:FK877"/>
    <mergeCell ref="FL877:FM877"/>
    <mergeCell ref="FN877:FO877"/>
    <mergeCell ref="FP877:FQ877"/>
    <mergeCell ref="FR877:FS877"/>
    <mergeCell ref="FT877:FU877"/>
    <mergeCell ref="FV877:FW877"/>
    <mergeCell ref="FX877:FY877"/>
    <mergeCell ref="ET874:EU874"/>
    <mergeCell ref="EV874:EW874"/>
    <mergeCell ref="EX874:EY874"/>
    <mergeCell ref="EZ874:FA874"/>
    <mergeCell ref="FB874:FC874"/>
    <mergeCell ref="FD874:FE874"/>
    <mergeCell ref="FF874:FG874"/>
    <mergeCell ref="FH874:FI874"/>
    <mergeCell ref="FJ874:FK874"/>
    <mergeCell ref="FL874:FM874"/>
    <mergeCell ref="FN874:FO874"/>
    <mergeCell ref="FP874:FQ874"/>
    <mergeCell ref="FR874:FS874"/>
    <mergeCell ref="FT874:FU874"/>
    <mergeCell ref="FV874:FW874"/>
    <mergeCell ref="FX874:FY874"/>
    <mergeCell ref="ET875:EU875"/>
    <mergeCell ref="EV875:EW875"/>
    <mergeCell ref="EX875:EY875"/>
    <mergeCell ref="EZ875:FA875"/>
    <mergeCell ref="FB875:FC875"/>
    <mergeCell ref="FD875:FE875"/>
    <mergeCell ref="FF875:FG875"/>
    <mergeCell ref="FH875:FI875"/>
    <mergeCell ref="FJ875:FK875"/>
    <mergeCell ref="FL875:FM875"/>
    <mergeCell ref="FN875:FO875"/>
    <mergeCell ref="FP875:FQ875"/>
    <mergeCell ref="FR875:FS875"/>
    <mergeCell ref="FT875:FU875"/>
    <mergeCell ref="FV875:FW875"/>
    <mergeCell ref="FX875:FY875"/>
    <mergeCell ref="ET872:EU872"/>
    <mergeCell ref="EV872:EW872"/>
    <mergeCell ref="EX872:EY872"/>
    <mergeCell ref="EZ872:FA872"/>
    <mergeCell ref="FB872:FC872"/>
    <mergeCell ref="FD872:FE872"/>
    <mergeCell ref="FF872:FG872"/>
    <mergeCell ref="FH872:FI872"/>
    <mergeCell ref="FJ872:FK872"/>
    <mergeCell ref="FL872:FM872"/>
    <mergeCell ref="FN872:FO872"/>
    <mergeCell ref="FP872:FQ872"/>
    <mergeCell ref="FR872:FS872"/>
    <mergeCell ref="FT872:FU872"/>
    <mergeCell ref="FV872:FW872"/>
    <mergeCell ref="FX872:FY872"/>
    <mergeCell ref="ET873:EU873"/>
    <mergeCell ref="EV873:EW873"/>
    <mergeCell ref="EX873:EY873"/>
    <mergeCell ref="EZ873:FA873"/>
    <mergeCell ref="FB873:FC873"/>
    <mergeCell ref="FD873:FE873"/>
    <mergeCell ref="FF873:FG873"/>
    <mergeCell ref="FH873:FI873"/>
    <mergeCell ref="FJ873:FK873"/>
    <mergeCell ref="FL873:FM873"/>
    <mergeCell ref="FN873:FO873"/>
    <mergeCell ref="FP873:FQ873"/>
    <mergeCell ref="FR873:FS873"/>
    <mergeCell ref="FT873:FU873"/>
    <mergeCell ref="FV873:FW873"/>
    <mergeCell ref="FX873:FY873"/>
    <mergeCell ref="ET870:EU870"/>
    <mergeCell ref="EV870:EW870"/>
    <mergeCell ref="EX870:EY870"/>
    <mergeCell ref="EZ870:FA870"/>
    <mergeCell ref="FB870:FC870"/>
    <mergeCell ref="FD870:FE870"/>
    <mergeCell ref="FF870:FG870"/>
    <mergeCell ref="FH870:FI870"/>
    <mergeCell ref="FJ870:FK870"/>
    <mergeCell ref="FL870:FM870"/>
    <mergeCell ref="FN870:FO870"/>
    <mergeCell ref="FP870:FQ870"/>
    <mergeCell ref="FR870:FS870"/>
    <mergeCell ref="FT870:FU870"/>
    <mergeCell ref="FV870:FW870"/>
    <mergeCell ref="FX870:FY870"/>
    <mergeCell ref="ET871:EU871"/>
    <mergeCell ref="EV871:EW871"/>
    <mergeCell ref="EX871:EY871"/>
    <mergeCell ref="EZ871:FA871"/>
    <mergeCell ref="FB871:FC871"/>
    <mergeCell ref="FD871:FE871"/>
    <mergeCell ref="FF871:FG871"/>
    <mergeCell ref="FH871:FI871"/>
    <mergeCell ref="FJ871:FK871"/>
    <mergeCell ref="FL871:FM871"/>
    <mergeCell ref="FN871:FO871"/>
    <mergeCell ref="FP871:FQ871"/>
    <mergeCell ref="FR871:FS871"/>
    <mergeCell ref="FT871:FU871"/>
    <mergeCell ref="FV871:FW871"/>
    <mergeCell ref="FX871:FY871"/>
    <mergeCell ref="ET868:EU868"/>
    <mergeCell ref="EV868:EW868"/>
    <mergeCell ref="EX868:EY868"/>
    <mergeCell ref="EZ868:FA868"/>
    <mergeCell ref="FB868:FC868"/>
    <mergeCell ref="FD868:FE868"/>
    <mergeCell ref="FF868:FG868"/>
    <mergeCell ref="FH868:FI868"/>
    <mergeCell ref="FJ868:FK868"/>
    <mergeCell ref="FL868:FM868"/>
    <mergeCell ref="FN868:FO868"/>
    <mergeCell ref="FP868:FQ868"/>
    <mergeCell ref="FR868:FS868"/>
    <mergeCell ref="FT868:FU868"/>
    <mergeCell ref="FV868:FW868"/>
    <mergeCell ref="FX868:FY868"/>
    <mergeCell ref="ET869:EU869"/>
    <mergeCell ref="EV869:EW869"/>
    <mergeCell ref="EX869:EY869"/>
    <mergeCell ref="EZ869:FA869"/>
    <mergeCell ref="FB869:FC869"/>
    <mergeCell ref="FD869:FE869"/>
    <mergeCell ref="FF869:FG869"/>
    <mergeCell ref="FH869:FI869"/>
    <mergeCell ref="FJ869:FK869"/>
    <mergeCell ref="FL869:FM869"/>
    <mergeCell ref="FN869:FO869"/>
    <mergeCell ref="FP869:FQ869"/>
    <mergeCell ref="FR869:FS869"/>
    <mergeCell ref="FT869:FU869"/>
    <mergeCell ref="FV869:FW869"/>
    <mergeCell ref="FX869:FY869"/>
    <mergeCell ref="ET866:EU866"/>
    <mergeCell ref="EV866:EW866"/>
    <mergeCell ref="EX866:EY866"/>
    <mergeCell ref="EZ866:FA866"/>
    <mergeCell ref="FB866:FC866"/>
    <mergeCell ref="FD866:FE866"/>
    <mergeCell ref="FF866:FG866"/>
    <mergeCell ref="FH866:FI866"/>
    <mergeCell ref="FJ866:FK866"/>
    <mergeCell ref="FL866:FM866"/>
    <mergeCell ref="FN866:FO866"/>
    <mergeCell ref="FP866:FQ866"/>
    <mergeCell ref="FR866:FS866"/>
    <mergeCell ref="FT866:FU866"/>
    <mergeCell ref="FV866:FW866"/>
    <mergeCell ref="FX866:FY866"/>
    <mergeCell ref="ET867:EU867"/>
    <mergeCell ref="EV867:EW867"/>
    <mergeCell ref="EX867:EY867"/>
    <mergeCell ref="EZ867:FA867"/>
    <mergeCell ref="FB867:FC867"/>
    <mergeCell ref="FD867:FE867"/>
    <mergeCell ref="FF867:FG867"/>
    <mergeCell ref="FH867:FI867"/>
    <mergeCell ref="FJ867:FK867"/>
    <mergeCell ref="FL867:FM867"/>
    <mergeCell ref="FN867:FO867"/>
    <mergeCell ref="FP867:FQ867"/>
    <mergeCell ref="FR867:FS867"/>
    <mergeCell ref="FT867:FU867"/>
    <mergeCell ref="FV867:FW867"/>
    <mergeCell ref="FX867:FY867"/>
    <mergeCell ref="ET864:EU864"/>
    <mergeCell ref="EV864:EW864"/>
    <mergeCell ref="EX864:EY864"/>
    <mergeCell ref="EZ864:FA864"/>
    <mergeCell ref="FB864:FC864"/>
    <mergeCell ref="FD864:FE864"/>
    <mergeCell ref="FF864:FG864"/>
    <mergeCell ref="FH864:FI864"/>
    <mergeCell ref="FJ864:FK864"/>
    <mergeCell ref="FL864:FM864"/>
    <mergeCell ref="FN864:FO864"/>
    <mergeCell ref="FP864:FQ864"/>
    <mergeCell ref="FR864:FS864"/>
    <mergeCell ref="FT864:FU864"/>
    <mergeCell ref="FV864:FW864"/>
    <mergeCell ref="FX864:FY864"/>
    <mergeCell ref="ET865:EU865"/>
    <mergeCell ref="EV865:EW865"/>
    <mergeCell ref="EX865:EY865"/>
    <mergeCell ref="EZ865:FA865"/>
    <mergeCell ref="FB865:FC865"/>
    <mergeCell ref="FD865:FE865"/>
    <mergeCell ref="FF865:FG865"/>
    <mergeCell ref="FH865:FI865"/>
    <mergeCell ref="FJ865:FK865"/>
    <mergeCell ref="FL865:FM865"/>
    <mergeCell ref="FN865:FO865"/>
    <mergeCell ref="FP865:FQ865"/>
    <mergeCell ref="FR865:FS865"/>
    <mergeCell ref="FT865:FU865"/>
    <mergeCell ref="FV865:FW865"/>
    <mergeCell ref="FX865:FY865"/>
    <mergeCell ref="ET862:EU862"/>
    <mergeCell ref="EV862:EW862"/>
    <mergeCell ref="EX862:EY862"/>
    <mergeCell ref="EZ862:FA862"/>
    <mergeCell ref="FB862:FC862"/>
    <mergeCell ref="FD862:FE862"/>
    <mergeCell ref="FF862:FG862"/>
    <mergeCell ref="FH862:FI862"/>
    <mergeCell ref="FJ862:FK862"/>
    <mergeCell ref="FL862:FM862"/>
    <mergeCell ref="FN862:FO862"/>
    <mergeCell ref="FP862:FQ862"/>
    <mergeCell ref="FR862:FS862"/>
    <mergeCell ref="FT862:FU862"/>
    <mergeCell ref="FV862:FW862"/>
    <mergeCell ref="FX862:FY862"/>
    <mergeCell ref="ET863:EU863"/>
    <mergeCell ref="EV863:EW863"/>
    <mergeCell ref="EX863:EY863"/>
    <mergeCell ref="EZ863:FA863"/>
    <mergeCell ref="FB863:FC863"/>
    <mergeCell ref="FD863:FE863"/>
    <mergeCell ref="FF863:FG863"/>
    <mergeCell ref="FH863:FI863"/>
    <mergeCell ref="FJ863:FK863"/>
    <mergeCell ref="FL863:FM863"/>
    <mergeCell ref="FN863:FO863"/>
    <mergeCell ref="FP863:FQ863"/>
    <mergeCell ref="FR863:FS863"/>
    <mergeCell ref="FT863:FU863"/>
    <mergeCell ref="FV863:FW863"/>
    <mergeCell ref="FX863:FY863"/>
    <mergeCell ref="ET860:EU860"/>
    <mergeCell ref="EV860:EW860"/>
    <mergeCell ref="EX860:EY860"/>
    <mergeCell ref="EZ860:FA860"/>
    <mergeCell ref="FB860:FC860"/>
    <mergeCell ref="FD860:FE860"/>
    <mergeCell ref="FF860:FG860"/>
    <mergeCell ref="FH860:FI860"/>
    <mergeCell ref="FJ860:FK860"/>
    <mergeCell ref="FL860:FM860"/>
    <mergeCell ref="FN860:FO860"/>
    <mergeCell ref="FP860:FQ860"/>
    <mergeCell ref="FR860:FS860"/>
    <mergeCell ref="FT860:FU860"/>
    <mergeCell ref="FV860:FW860"/>
    <mergeCell ref="FX860:FY860"/>
    <mergeCell ref="ET861:EU861"/>
    <mergeCell ref="EV861:EW861"/>
    <mergeCell ref="EX861:EY861"/>
    <mergeCell ref="EZ861:FA861"/>
    <mergeCell ref="FB861:FC861"/>
    <mergeCell ref="FD861:FE861"/>
    <mergeCell ref="FF861:FG861"/>
    <mergeCell ref="FH861:FI861"/>
    <mergeCell ref="FJ861:FK861"/>
    <mergeCell ref="FL861:FM861"/>
    <mergeCell ref="FN861:FO861"/>
    <mergeCell ref="FP861:FQ861"/>
    <mergeCell ref="FR861:FS861"/>
    <mergeCell ref="FT861:FU861"/>
    <mergeCell ref="FV861:FW861"/>
    <mergeCell ref="FX861:FY861"/>
    <mergeCell ref="ET858:EU858"/>
    <mergeCell ref="EV858:EW858"/>
    <mergeCell ref="EX858:EY858"/>
    <mergeCell ref="EZ858:FA858"/>
    <mergeCell ref="FB858:FC858"/>
    <mergeCell ref="FD858:FE858"/>
    <mergeCell ref="FF858:FG858"/>
    <mergeCell ref="FH858:FI858"/>
    <mergeCell ref="FJ858:FK858"/>
    <mergeCell ref="FL858:FM858"/>
    <mergeCell ref="FN858:FO858"/>
    <mergeCell ref="FP858:FQ858"/>
    <mergeCell ref="FR858:FS858"/>
    <mergeCell ref="FT858:FU858"/>
    <mergeCell ref="FV858:FW858"/>
    <mergeCell ref="FX858:FY858"/>
    <mergeCell ref="ET859:EU859"/>
    <mergeCell ref="EV859:EW859"/>
    <mergeCell ref="EX859:EY859"/>
    <mergeCell ref="EZ859:FA859"/>
    <mergeCell ref="FB859:FC859"/>
    <mergeCell ref="FD859:FE859"/>
    <mergeCell ref="FF859:FG859"/>
    <mergeCell ref="FH859:FI859"/>
    <mergeCell ref="FJ859:FK859"/>
    <mergeCell ref="FL859:FM859"/>
    <mergeCell ref="FN859:FO859"/>
    <mergeCell ref="FP859:FQ859"/>
    <mergeCell ref="FR859:FS859"/>
    <mergeCell ref="FT859:FU859"/>
    <mergeCell ref="FV859:FW859"/>
    <mergeCell ref="FX859:FY859"/>
    <mergeCell ref="ET856:EU856"/>
    <mergeCell ref="EV856:EW856"/>
    <mergeCell ref="EX856:EY856"/>
    <mergeCell ref="EZ856:FA856"/>
    <mergeCell ref="FB856:FC856"/>
    <mergeCell ref="FD856:FE856"/>
    <mergeCell ref="FF856:FG856"/>
    <mergeCell ref="FH856:FI856"/>
    <mergeCell ref="FJ856:FK856"/>
    <mergeCell ref="FL856:FM856"/>
    <mergeCell ref="FN856:FO856"/>
    <mergeCell ref="FP856:FQ856"/>
    <mergeCell ref="FR856:FS856"/>
    <mergeCell ref="FT856:FU856"/>
    <mergeCell ref="FV856:FW856"/>
    <mergeCell ref="FX856:FY856"/>
    <mergeCell ref="ET857:EU857"/>
    <mergeCell ref="EV857:EW857"/>
    <mergeCell ref="EX857:EY857"/>
    <mergeCell ref="EZ857:FA857"/>
    <mergeCell ref="FB857:FC857"/>
    <mergeCell ref="FD857:FE857"/>
    <mergeCell ref="FF857:FG857"/>
    <mergeCell ref="FH857:FI857"/>
    <mergeCell ref="FJ857:FK857"/>
    <mergeCell ref="FL857:FM857"/>
    <mergeCell ref="FN857:FO857"/>
    <mergeCell ref="FP857:FQ857"/>
    <mergeCell ref="FR857:FS857"/>
    <mergeCell ref="FT857:FU857"/>
    <mergeCell ref="FV857:FW857"/>
    <mergeCell ref="FX857:FY857"/>
    <mergeCell ref="ET854:EU854"/>
    <mergeCell ref="EV854:EW854"/>
    <mergeCell ref="EX854:EY854"/>
    <mergeCell ref="EZ854:FA854"/>
    <mergeCell ref="FB854:FC854"/>
    <mergeCell ref="FD854:FE854"/>
    <mergeCell ref="FF854:FG854"/>
    <mergeCell ref="FH854:FI854"/>
    <mergeCell ref="FJ854:FK854"/>
    <mergeCell ref="FL854:FM854"/>
    <mergeCell ref="FN854:FO854"/>
    <mergeCell ref="FP854:FQ854"/>
    <mergeCell ref="FR854:FS854"/>
    <mergeCell ref="FT854:FU854"/>
    <mergeCell ref="FV854:FW854"/>
    <mergeCell ref="FX854:FY854"/>
    <mergeCell ref="ET855:EU855"/>
    <mergeCell ref="EV855:EW855"/>
    <mergeCell ref="EX855:EY855"/>
    <mergeCell ref="EZ855:FA855"/>
    <mergeCell ref="FB855:FC855"/>
    <mergeCell ref="FD855:FE855"/>
    <mergeCell ref="FF855:FG855"/>
    <mergeCell ref="FH855:FI855"/>
    <mergeCell ref="FJ855:FK855"/>
    <mergeCell ref="FL855:FM855"/>
    <mergeCell ref="FN855:FO855"/>
    <mergeCell ref="FP855:FQ855"/>
    <mergeCell ref="FR855:FS855"/>
    <mergeCell ref="FT855:FU855"/>
    <mergeCell ref="FV855:FW855"/>
    <mergeCell ref="FX855:FY855"/>
    <mergeCell ref="ET852:EU852"/>
    <mergeCell ref="EV852:EW852"/>
    <mergeCell ref="EX852:EY852"/>
    <mergeCell ref="EZ852:FA852"/>
    <mergeCell ref="FB852:FC852"/>
    <mergeCell ref="FD852:FE852"/>
    <mergeCell ref="FF852:FG852"/>
    <mergeCell ref="FH852:FI852"/>
    <mergeCell ref="FJ852:FK852"/>
    <mergeCell ref="FL852:FM852"/>
    <mergeCell ref="FN852:FO852"/>
    <mergeCell ref="FP852:FQ852"/>
    <mergeCell ref="FR852:FS852"/>
    <mergeCell ref="FT852:FU852"/>
    <mergeCell ref="FV852:FW852"/>
    <mergeCell ref="FX852:FY852"/>
    <mergeCell ref="ET853:EU853"/>
    <mergeCell ref="EV853:EW853"/>
    <mergeCell ref="EX853:EY853"/>
    <mergeCell ref="EZ853:FA853"/>
    <mergeCell ref="FB853:FC853"/>
    <mergeCell ref="FD853:FE853"/>
    <mergeCell ref="FF853:FG853"/>
    <mergeCell ref="FH853:FI853"/>
    <mergeCell ref="FJ853:FK853"/>
    <mergeCell ref="FL853:FM853"/>
    <mergeCell ref="FN853:FO853"/>
    <mergeCell ref="FP853:FQ853"/>
    <mergeCell ref="FR853:FS853"/>
    <mergeCell ref="FT853:FU853"/>
    <mergeCell ref="FV853:FW853"/>
    <mergeCell ref="FX853:FY853"/>
    <mergeCell ref="ET850:EU850"/>
    <mergeCell ref="EV850:EW850"/>
    <mergeCell ref="EX850:EY850"/>
    <mergeCell ref="EZ850:FA850"/>
    <mergeCell ref="FB850:FC850"/>
    <mergeCell ref="FD850:FE850"/>
    <mergeCell ref="FF850:FG850"/>
    <mergeCell ref="FH850:FI850"/>
    <mergeCell ref="FJ850:FK850"/>
    <mergeCell ref="FL850:FM850"/>
    <mergeCell ref="FN850:FO850"/>
    <mergeCell ref="FP850:FQ850"/>
    <mergeCell ref="FR850:FS850"/>
    <mergeCell ref="FT850:FU850"/>
    <mergeCell ref="FV850:FW850"/>
    <mergeCell ref="FX850:FY850"/>
    <mergeCell ref="ET851:EU851"/>
    <mergeCell ref="EV851:EW851"/>
    <mergeCell ref="EX851:EY851"/>
    <mergeCell ref="EZ851:FA851"/>
    <mergeCell ref="FB851:FC851"/>
    <mergeCell ref="FD851:FE851"/>
    <mergeCell ref="FF851:FG851"/>
    <mergeCell ref="FH851:FI851"/>
    <mergeCell ref="FJ851:FK851"/>
    <mergeCell ref="FL851:FM851"/>
    <mergeCell ref="FN851:FO851"/>
    <mergeCell ref="FP851:FQ851"/>
    <mergeCell ref="FR851:FS851"/>
    <mergeCell ref="FT851:FU851"/>
    <mergeCell ref="FV851:FW851"/>
    <mergeCell ref="FX851:FY851"/>
    <mergeCell ref="ET848:EU848"/>
    <mergeCell ref="EV848:EW848"/>
    <mergeCell ref="EX848:EY848"/>
    <mergeCell ref="EZ848:FA848"/>
    <mergeCell ref="FB848:FC848"/>
    <mergeCell ref="FD848:FE848"/>
    <mergeCell ref="FF848:FG848"/>
    <mergeCell ref="FH848:FI848"/>
    <mergeCell ref="FJ848:FK848"/>
    <mergeCell ref="FL848:FM848"/>
    <mergeCell ref="FN848:FO848"/>
    <mergeCell ref="FP848:FQ848"/>
    <mergeCell ref="FR848:FS848"/>
    <mergeCell ref="FT848:FU848"/>
    <mergeCell ref="FV848:FW848"/>
    <mergeCell ref="FX848:FY848"/>
    <mergeCell ref="ET849:EU849"/>
    <mergeCell ref="EV849:EW849"/>
    <mergeCell ref="EX849:EY849"/>
    <mergeCell ref="EZ849:FA849"/>
    <mergeCell ref="FB849:FC849"/>
    <mergeCell ref="FD849:FE849"/>
    <mergeCell ref="FF849:FG849"/>
    <mergeCell ref="FH849:FI849"/>
    <mergeCell ref="FJ849:FK849"/>
    <mergeCell ref="FL849:FM849"/>
    <mergeCell ref="FN849:FO849"/>
    <mergeCell ref="FP849:FQ849"/>
    <mergeCell ref="FR849:FS849"/>
    <mergeCell ref="FT849:FU849"/>
    <mergeCell ref="FV849:FW849"/>
    <mergeCell ref="FX849:FY849"/>
    <mergeCell ref="ET846:EU846"/>
    <mergeCell ref="EV846:EW846"/>
    <mergeCell ref="EX846:EY846"/>
    <mergeCell ref="EZ846:FA846"/>
    <mergeCell ref="FB846:FC846"/>
    <mergeCell ref="FD846:FE846"/>
    <mergeCell ref="FF846:FG846"/>
    <mergeCell ref="FH846:FI846"/>
    <mergeCell ref="FJ846:FK846"/>
    <mergeCell ref="FL846:FM846"/>
    <mergeCell ref="FN846:FO846"/>
    <mergeCell ref="FP846:FQ846"/>
    <mergeCell ref="FR846:FS846"/>
    <mergeCell ref="FT846:FU846"/>
    <mergeCell ref="FV846:FW846"/>
    <mergeCell ref="FX846:FY846"/>
    <mergeCell ref="ET847:EU847"/>
    <mergeCell ref="EV847:EW847"/>
    <mergeCell ref="EX847:EY847"/>
    <mergeCell ref="EZ847:FA847"/>
    <mergeCell ref="FB847:FC847"/>
    <mergeCell ref="FD847:FE847"/>
    <mergeCell ref="FF847:FG847"/>
    <mergeCell ref="FH847:FI847"/>
    <mergeCell ref="FJ847:FK847"/>
    <mergeCell ref="FL847:FM847"/>
    <mergeCell ref="FN847:FO847"/>
    <mergeCell ref="FP847:FQ847"/>
    <mergeCell ref="FR847:FS847"/>
    <mergeCell ref="FT847:FU847"/>
    <mergeCell ref="FV847:FW847"/>
    <mergeCell ref="FX847:FY847"/>
    <mergeCell ref="ET844:EU844"/>
    <mergeCell ref="EV844:EW844"/>
    <mergeCell ref="EX844:EY844"/>
    <mergeCell ref="EZ844:FA844"/>
    <mergeCell ref="FB844:FC844"/>
    <mergeCell ref="FD844:FE844"/>
    <mergeCell ref="FF844:FG844"/>
    <mergeCell ref="FH844:FI844"/>
    <mergeCell ref="FJ844:FK844"/>
    <mergeCell ref="FL844:FM844"/>
    <mergeCell ref="FN844:FO844"/>
    <mergeCell ref="FP844:FQ844"/>
    <mergeCell ref="FR844:FS844"/>
    <mergeCell ref="FT844:FU844"/>
    <mergeCell ref="FV844:FW844"/>
    <mergeCell ref="FX844:FY844"/>
    <mergeCell ref="ET845:EU845"/>
    <mergeCell ref="EV845:EW845"/>
    <mergeCell ref="EX845:EY845"/>
    <mergeCell ref="EZ845:FA845"/>
    <mergeCell ref="FB845:FC845"/>
    <mergeCell ref="FD845:FE845"/>
    <mergeCell ref="FF845:FG845"/>
    <mergeCell ref="FH845:FI845"/>
    <mergeCell ref="FJ845:FK845"/>
    <mergeCell ref="FL845:FM845"/>
    <mergeCell ref="FN845:FO845"/>
    <mergeCell ref="FP845:FQ845"/>
    <mergeCell ref="FR845:FS845"/>
    <mergeCell ref="FT845:FU845"/>
    <mergeCell ref="FV845:FW845"/>
    <mergeCell ref="FX845:FY845"/>
    <mergeCell ref="ET842:EU842"/>
    <mergeCell ref="EV842:EW842"/>
    <mergeCell ref="EX842:EY842"/>
    <mergeCell ref="EZ842:FA842"/>
    <mergeCell ref="FB842:FC842"/>
    <mergeCell ref="FD842:FE842"/>
    <mergeCell ref="FF842:FG842"/>
    <mergeCell ref="FH842:FI842"/>
    <mergeCell ref="FJ842:FK842"/>
    <mergeCell ref="FL842:FM842"/>
    <mergeCell ref="FN842:FO842"/>
    <mergeCell ref="FP842:FQ842"/>
    <mergeCell ref="FR842:FS842"/>
    <mergeCell ref="FT842:FU842"/>
    <mergeCell ref="FV842:FW842"/>
    <mergeCell ref="FX842:FY842"/>
    <mergeCell ref="ET843:EU843"/>
    <mergeCell ref="EV843:EW843"/>
    <mergeCell ref="EX843:EY843"/>
    <mergeCell ref="EZ843:FA843"/>
    <mergeCell ref="FB843:FC843"/>
    <mergeCell ref="FD843:FE843"/>
    <mergeCell ref="FF843:FG843"/>
    <mergeCell ref="FH843:FI843"/>
    <mergeCell ref="FJ843:FK843"/>
    <mergeCell ref="FL843:FM843"/>
    <mergeCell ref="FN843:FO843"/>
    <mergeCell ref="FP843:FQ843"/>
    <mergeCell ref="FR843:FS843"/>
    <mergeCell ref="FT843:FU843"/>
    <mergeCell ref="FV843:FW843"/>
    <mergeCell ref="FX843:FY843"/>
    <mergeCell ref="ET840:EU840"/>
    <mergeCell ref="EV840:EW840"/>
    <mergeCell ref="EX840:EY840"/>
    <mergeCell ref="EZ840:FA840"/>
    <mergeCell ref="FB840:FC840"/>
    <mergeCell ref="FD840:FE840"/>
    <mergeCell ref="FF840:FG840"/>
    <mergeCell ref="FH840:FI840"/>
    <mergeCell ref="FJ840:FK840"/>
    <mergeCell ref="FL840:FM840"/>
    <mergeCell ref="FN840:FO840"/>
    <mergeCell ref="FP840:FQ840"/>
    <mergeCell ref="FR840:FS840"/>
    <mergeCell ref="FT840:FU840"/>
    <mergeCell ref="FV840:FW840"/>
    <mergeCell ref="FX840:FY840"/>
    <mergeCell ref="ET841:EU841"/>
    <mergeCell ref="EV841:EW841"/>
    <mergeCell ref="EX841:EY841"/>
    <mergeCell ref="EZ841:FA841"/>
    <mergeCell ref="FB841:FC841"/>
    <mergeCell ref="FD841:FE841"/>
    <mergeCell ref="FF841:FG841"/>
    <mergeCell ref="FH841:FI841"/>
    <mergeCell ref="FJ841:FK841"/>
    <mergeCell ref="FL841:FM841"/>
    <mergeCell ref="FN841:FO841"/>
    <mergeCell ref="FP841:FQ841"/>
    <mergeCell ref="FR841:FS841"/>
    <mergeCell ref="FT841:FU841"/>
    <mergeCell ref="FV841:FW841"/>
    <mergeCell ref="FX841:FY841"/>
    <mergeCell ref="ET838:EU838"/>
    <mergeCell ref="EV838:EW838"/>
    <mergeCell ref="EX838:EY838"/>
    <mergeCell ref="ET836:FY836"/>
    <mergeCell ref="ET839:EU839"/>
    <mergeCell ref="EV839:EW839"/>
    <mergeCell ref="EX839:EY839"/>
    <mergeCell ref="EZ839:FA839"/>
    <mergeCell ref="FB839:FC839"/>
    <mergeCell ref="FD839:FE839"/>
    <mergeCell ref="FF839:FG839"/>
    <mergeCell ref="FH839:FI839"/>
    <mergeCell ref="FJ839:FK839"/>
    <mergeCell ref="FL839:FM839"/>
    <mergeCell ref="FN839:FO839"/>
    <mergeCell ref="FP839:FQ839"/>
    <mergeCell ref="FR839:FS839"/>
    <mergeCell ref="FT839:FU839"/>
    <mergeCell ref="FV839:FW839"/>
    <mergeCell ref="FX839:FY839"/>
    <mergeCell ref="FP837:FQ837"/>
    <mergeCell ref="FR837:FS837"/>
    <mergeCell ref="FT837:FU837"/>
    <mergeCell ref="FV837:FW837"/>
    <mergeCell ref="FX837:FY837"/>
    <mergeCell ref="EZ838:FA838"/>
    <mergeCell ref="FB838:FC838"/>
    <mergeCell ref="FD838:FE838"/>
    <mergeCell ref="FF838:FG838"/>
    <mergeCell ref="FH838:FI838"/>
    <mergeCell ref="FJ838:FK838"/>
    <mergeCell ref="FL838:FM838"/>
    <mergeCell ref="FN838:FO838"/>
    <mergeCell ref="FP838:FQ838"/>
    <mergeCell ref="FR838:FS838"/>
    <mergeCell ref="FT838:FU838"/>
    <mergeCell ref="FV838:FW838"/>
    <mergeCell ref="FX838:FY838"/>
    <mergeCell ref="EN753:EO753"/>
    <mergeCell ref="EP753:EQ753"/>
    <mergeCell ref="ER753:ES753"/>
    <mergeCell ref="ET753:EU753"/>
    <mergeCell ref="EV753:EW753"/>
    <mergeCell ref="EX753:EY753"/>
    <mergeCell ref="EZ753:FA753"/>
    <mergeCell ref="FB753:FC753"/>
    <mergeCell ref="FD753:FE753"/>
    <mergeCell ref="FF753:FG753"/>
    <mergeCell ref="FH753:FI753"/>
    <mergeCell ref="FJ753:FK753"/>
    <mergeCell ref="FL753:FM753"/>
    <mergeCell ref="FN753:FO753"/>
    <mergeCell ref="FN754:FO754"/>
    <mergeCell ref="EZ837:FA837"/>
    <mergeCell ref="FB837:FC837"/>
    <mergeCell ref="FD837:FE837"/>
    <mergeCell ref="FF837:FG837"/>
    <mergeCell ref="FH837:FI837"/>
    <mergeCell ref="FJ837:FK837"/>
    <mergeCell ref="FL837:FM837"/>
    <mergeCell ref="FN837:FO837"/>
    <mergeCell ref="ET837:EU837"/>
    <mergeCell ref="EV837:EW837"/>
    <mergeCell ref="EX837:EY837"/>
    <mergeCell ref="EN751:EO751"/>
    <mergeCell ref="EP751:EQ751"/>
    <mergeCell ref="ER751:ES751"/>
    <mergeCell ref="ET751:EU751"/>
    <mergeCell ref="EV751:EW751"/>
    <mergeCell ref="EX751:EY751"/>
    <mergeCell ref="EZ751:FA751"/>
    <mergeCell ref="FB751:FC751"/>
    <mergeCell ref="FD751:FE751"/>
    <mergeCell ref="FF751:FG751"/>
    <mergeCell ref="FH751:FI751"/>
    <mergeCell ref="FJ751:FK751"/>
    <mergeCell ref="FL751:FM751"/>
    <mergeCell ref="FN751:FO751"/>
    <mergeCell ref="EN752:EO752"/>
    <mergeCell ref="EP752:EQ752"/>
    <mergeCell ref="ER752:ES752"/>
    <mergeCell ref="ET752:EU752"/>
    <mergeCell ref="EV752:EW752"/>
    <mergeCell ref="EX752:EY752"/>
    <mergeCell ref="EZ752:FA752"/>
    <mergeCell ref="FB752:FC752"/>
    <mergeCell ref="FD752:FE752"/>
    <mergeCell ref="FF752:FG752"/>
    <mergeCell ref="FH752:FI752"/>
    <mergeCell ref="FJ752:FK752"/>
    <mergeCell ref="FL752:FM752"/>
    <mergeCell ref="FN752:FO752"/>
    <mergeCell ref="EP836:ER836"/>
    <mergeCell ref="EN749:EO749"/>
    <mergeCell ref="EP749:EQ749"/>
    <mergeCell ref="ER749:ES749"/>
    <mergeCell ref="ET749:EU749"/>
    <mergeCell ref="EV749:EW749"/>
    <mergeCell ref="EX749:EY749"/>
    <mergeCell ref="EZ749:FA749"/>
    <mergeCell ref="FB749:FC749"/>
    <mergeCell ref="FD749:FE749"/>
    <mergeCell ref="FF749:FG749"/>
    <mergeCell ref="FH749:FI749"/>
    <mergeCell ref="FJ749:FK749"/>
    <mergeCell ref="FL749:FM749"/>
    <mergeCell ref="FN749:FO749"/>
    <mergeCell ref="EN750:EO750"/>
    <mergeCell ref="EP750:EQ750"/>
    <mergeCell ref="ER750:ES750"/>
    <mergeCell ref="ET750:EU750"/>
    <mergeCell ref="EV750:EW750"/>
    <mergeCell ref="EX750:EY750"/>
    <mergeCell ref="EZ750:FA750"/>
    <mergeCell ref="FB750:FC750"/>
    <mergeCell ref="FD750:FE750"/>
    <mergeCell ref="FF750:FG750"/>
    <mergeCell ref="FH750:FI750"/>
    <mergeCell ref="FJ750:FK750"/>
    <mergeCell ref="FL750:FM750"/>
    <mergeCell ref="FN750:FO750"/>
    <mergeCell ref="EN747:EO747"/>
    <mergeCell ref="EP747:EQ747"/>
    <mergeCell ref="ER747:ES747"/>
    <mergeCell ref="ET747:EU747"/>
    <mergeCell ref="EV747:EW747"/>
    <mergeCell ref="EX747:EY747"/>
    <mergeCell ref="EZ747:FA747"/>
    <mergeCell ref="FB747:FC747"/>
    <mergeCell ref="FD747:FE747"/>
    <mergeCell ref="FF747:FG747"/>
    <mergeCell ref="FH747:FI747"/>
    <mergeCell ref="FJ747:FK747"/>
    <mergeCell ref="FL747:FM747"/>
    <mergeCell ref="FN747:FO747"/>
    <mergeCell ref="EN748:EO748"/>
    <mergeCell ref="EP748:EQ748"/>
    <mergeCell ref="ER748:ES748"/>
    <mergeCell ref="ET748:EU748"/>
    <mergeCell ref="EV748:EW748"/>
    <mergeCell ref="EX748:EY748"/>
    <mergeCell ref="EZ748:FA748"/>
    <mergeCell ref="FB748:FC748"/>
    <mergeCell ref="FD748:FE748"/>
    <mergeCell ref="FF748:FG748"/>
    <mergeCell ref="FH748:FI748"/>
    <mergeCell ref="FJ748:FK748"/>
    <mergeCell ref="FL748:FM748"/>
    <mergeCell ref="FN748:FO748"/>
    <mergeCell ref="EN745:EO745"/>
    <mergeCell ref="EP745:EQ745"/>
    <mergeCell ref="ER745:ES745"/>
    <mergeCell ref="ET745:EU745"/>
    <mergeCell ref="EV745:EW745"/>
    <mergeCell ref="EX745:EY745"/>
    <mergeCell ref="EZ745:FA745"/>
    <mergeCell ref="FB745:FC745"/>
    <mergeCell ref="FD745:FE745"/>
    <mergeCell ref="FF745:FG745"/>
    <mergeCell ref="FH745:FI745"/>
    <mergeCell ref="FJ745:FK745"/>
    <mergeCell ref="FL745:FM745"/>
    <mergeCell ref="FN745:FO745"/>
    <mergeCell ref="EN746:EO746"/>
    <mergeCell ref="EP746:EQ746"/>
    <mergeCell ref="ER746:ES746"/>
    <mergeCell ref="ET746:EU746"/>
    <mergeCell ref="EV746:EW746"/>
    <mergeCell ref="EX746:EY746"/>
    <mergeCell ref="EZ746:FA746"/>
    <mergeCell ref="FB746:FC746"/>
    <mergeCell ref="FD746:FE746"/>
    <mergeCell ref="FF746:FG746"/>
    <mergeCell ref="FH746:FI746"/>
    <mergeCell ref="FJ746:FK746"/>
    <mergeCell ref="FL746:FM746"/>
    <mergeCell ref="FN746:FO746"/>
    <mergeCell ref="EN743:EO743"/>
    <mergeCell ref="EP743:EQ743"/>
    <mergeCell ref="ER743:ES743"/>
    <mergeCell ref="ET743:EU743"/>
    <mergeCell ref="EV743:EW743"/>
    <mergeCell ref="EX743:EY743"/>
    <mergeCell ref="EZ743:FA743"/>
    <mergeCell ref="FB743:FC743"/>
    <mergeCell ref="FD743:FE743"/>
    <mergeCell ref="FF743:FG743"/>
    <mergeCell ref="FH743:FI743"/>
    <mergeCell ref="FJ743:FK743"/>
    <mergeCell ref="FL743:FM743"/>
    <mergeCell ref="FN743:FO743"/>
    <mergeCell ref="EN744:EO744"/>
    <mergeCell ref="EP744:EQ744"/>
    <mergeCell ref="ER744:ES744"/>
    <mergeCell ref="ET744:EU744"/>
    <mergeCell ref="EV744:EW744"/>
    <mergeCell ref="EX744:EY744"/>
    <mergeCell ref="EZ744:FA744"/>
    <mergeCell ref="FB744:FC744"/>
    <mergeCell ref="FD744:FE744"/>
    <mergeCell ref="FF744:FG744"/>
    <mergeCell ref="FH744:FI744"/>
    <mergeCell ref="FJ744:FK744"/>
    <mergeCell ref="FL744:FM744"/>
    <mergeCell ref="FN744:FO744"/>
    <mergeCell ref="EN741:EO741"/>
    <mergeCell ref="EP741:EQ741"/>
    <mergeCell ref="ER741:ES741"/>
    <mergeCell ref="ET741:EU741"/>
    <mergeCell ref="EV741:EW741"/>
    <mergeCell ref="EX741:EY741"/>
    <mergeCell ref="EZ741:FA741"/>
    <mergeCell ref="FB741:FC741"/>
    <mergeCell ref="FD741:FE741"/>
    <mergeCell ref="FF741:FG741"/>
    <mergeCell ref="FH741:FI741"/>
    <mergeCell ref="FJ741:FK741"/>
    <mergeCell ref="FL741:FM741"/>
    <mergeCell ref="FN741:FO741"/>
    <mergeCell ref="EN742:EO742"/>
    <mergeCell ref="EP742:EQ742"/>
    <mergeCell ref="ER742:ES742"/>
    <mergeCell ref="ET742:EU742"/>
    <mergeCell ref="EV742:EW742"/>
    <mergeCell ref="EX742:EY742"/>
    <mergeCell ref="EZ742:FA742"/>
    <mergeCell ref="FB742:FC742"/>
    <mergeCell ref="FD742:FE742"/>
    <mergeCell ref="FF742:FG742"/>
    <mergeCell ref="FH742:FI742"/>
    <mergeCell ref="FJ742:FK742"/>
    <mergeCell ref="FL742:FM742"/>
    <mergeCell ref="FN742:FO742"/>
    <mergeCell ref="EN739:EO739"/>
    <mergeCell ref="EP739:EQ739"/>
    <mergeCell ref="ER739:ES739"/>
    <mergeCell ref="ET739:EU739"/>
    <mergeCell ref="EV739:EW739"/>
    <mergeCell ref="EX739:EY739"/>
    <mergeCell ref="EZ739:FA739"/>
    <mergeCell ref="FB739:FC739"/>
    <mergeCell ref="FD739:FE739"/>
    <mergeCell ref="FF739:FG739"/>
    <mergeCell ref="FH739:FI739"/>
    <mergeCell ref="FJ739:FK739"/>
    <mergeCell ref="FL739:FM739"/>
    <mergeCell ref="FN739:FO739"/>
    <mergeCell ref="EN740:EO740"/>
    <mergeCell ref="EP740:EQ740"/>
    <mergeCell ref="ER740:ES740"/>
    <mergeCell ref="ET740:EU740"/>
    <mergeCell ref="EV740:EW740"/>
    <mergeCell ref="EX740:EY740"/>
    <mergeCell ref="EZ740:FA740"/>
    <mergeCell ref="FB740:FC740"/>
    <mergeCell ref="FD740:FE740"/>
    <mergeCell ref="FF740:FG740"/>
    <mergeCell ref="FH740:FI740"/>
    <mergeCell ref="FJ740:FK740"/>
    <mergeCell ref="FL740:FM740"/>
    <mergeCell ref="FN740:FO740"/>
    <mergeCell ref="EN737:EO737"/>
    <mergeCell ref="EP737:EQ737"/>
    <mergeCell ref="ER737:ES737"/>
    <mergeCell ref="ET737:EU737"/>
    <mergeCell ref="EV737:EW737"/>
    <mergeCell ref="EX737:EY737"/>
    <mergeCell ref="EZ737:FA737"/>
    <mergeCell ref="FB737:FC737"/>
    <mergeCell ref="FD737:FE737"/>
    <mergeCell ref="FF737:FG737"/>
    <mergeCell ref="FH737:FI737"/>
    <mergeCell ref="FJ737:FK737"/>
    <mergeCell ref="FL737:FM737"/>
    <mergeCell ref="FN737:FO737"/>
    <mergeCell ref="EN738:EO738"/>
    <mergeCell ref="EP738:EQ738"/>
    <mergeCell ref="ER738:ES738"/>
    <mergeCell ref="ET738:EU738"/>
    <mergeCell ref="EV738:EW738"/>
    <mergeCell ref="EX738:EY738"/>
    <mergeCell ref="EZ738:FA738"/>
    <mergeCell ref="FB738:FC738"/>
    <mergeCell ref="FD738:FE738"/>
    <mergeCell ref="FF738:FG738"/>
    <mergeCell ref="FH738:FI738"/>
    <mergeCell ref="FJ738:FK738"/>
    <mergeCell ref="FL738:FM738"/>
    <mergeCell ref="FN738:FO738"/>
    <mergeCell ref="EN735:EO735"/>
    <mergeCell ref="EP735:EQ735"/>
    <mergeCell ref="ER735:ES735"/>
    <mergeCell ref="ET735:EU735"/>
    <mergeCell ref="EV735:EW735"/>
    <mergeCell ref="EX735:EY735"/>
    <mergeCell ref="EZ735:FA735"/>
    <mergeCell ref="FB735:FC735"/>
    <mergeCell ref="FD735:FE735"/>
    <mergeCell ref="FF735:FG735"/>
    <mergeCell ref="FH735:FI735"/>
    <mergeCell ref="FJ735:FK735"/>
    <mergeCell ref="FL735:FM735"/>
    <mergeCell ref="FN735:FO735"/>
    <mergeCell ref="EN736:EO736"/>
    <mergeCell ref="EP736:EQ736"/>
    <mergeCell ref="ER736:ES736"/>
    <mergeCell ref="ET736:EU736"/>
    <mergeCell ref="EV736:EW736"/>
    <mergeCell ref="EX736:EY736"/>
    <mergeCell ref="EZ736:FA736"/>
    <mergeCell ref="FB736:FC736"/>
    <mergeCell ref="FD736:FE736"/>
    <mergeCell ref="FF736:FG736"/>
    <mergeCell ref="FH736:FI736"/>
    <mergeCell ref="FJ736:FK736"/>
    <mergeCell ref="FL736:FM736"/>
    <mergeCell ref="FN736:FO736"/>
    <mergeCell ref="EN733:EO733"/>
    <mergeCell ref="EP733:EQ733"/>
    <mergeCell ref="ER733:ES733"/>
    <mergeCell ref="ET733:EU733"/>
    <mergeCell ref="EV733:EW733"/>
    <mergeCell ref="EX733:EY733"/>
    <mergeCell ref="EZ733:FA733"/>
    <mergeCell ref="FB733:FC733"/>
    <mergeCell ref="FD733:FE733"/>
    <mergeCell ref="FF733:FG733"/>
    <mergeCell ref="FH733:FI733"/>
    <mergeCell ref="FJ733:FK733"/>
    <mergeCell ref="FL733:FM733"/>
    <mergeCell ref="FN733:FO733"/>
    <mergeCell ref="EN734:EO734"/>
    <mergeCell ref="EP734:EQ734"/>
    <mergeCell ref="ER734:ES734"/>
    <mergeCell ref="ET734:EU734"/>
    <mergeCell ref="EV734:EW734"/>
    <mergeCell ref="EX734:EY734"/>
    <mergeCell ref="EZ734:FA734"/>
    <mergeCell ref="FB734:FC734"/>
    <mergeCell ref="FD734:FE734"/>
    <mergeCell ref="FF734:FG734"/>
    <mergeCell ref="FH734:FI734"/>
    <mergeCell ref="FJ734:FK734"/>
    <mergeCell ref="FL734:FM734"/>
    <mergeCell ref="FN734:FO734"/>
    <mergeCell ref="EN731:EO731"/>
    <mergeCell ref="EP731:EQ731"/>
    <mergeCell ref="ER731:ES731"/>
    <mergeCell ref="ET731:EU731"/>
    <mergeCell ref="EV731:EW731"/>
    <mergeCell ref="EX731:EY731"/>
    <mergeCell ref="EZ731:FA731"/>
    <mergeCell ref="FB731:FC731"/>
    <mergeCell ref="FD731:FE731"/>
    <mergeCell ref="FF731:FG731"/>
    <mergeCell ref="FH731:FI731"/>
    <mergeCell ref="FJ731:FK731"/>
    <mergeCell ref="FL731:FM731"/>
    <mergeCell ref="FN731:FO731"/>
    <mergeCell ref="EN732:EO732"/>
    <mergeCell ref="EP732:EQ732"/>
    <mergeCell ref="ER732:ES732"/>
    <mergeCell ref="ET732:EU732"/>
    <mergeCell ref="EV732:EW732"/>
    <mergeCell ref="EX732:EY732"/>
    <mergeCell ref="EZ732:FA732"/>
    <mergeCell ref="FB732:FC732"/>
    <mergeCell ref="FD732:FE732"/>
    <mergeCell ref="FF732:FG732"/>
    <mergeCell ref="FH732:FI732"/>
    <mergeCell ref="FJ732:FK732"/>
    <mergeCell ref="FL732:FM732"/>
    <mergeCell ref="FN732:FO732"/>
    <mergeCell ref="EN729:EO729"/>
    <mergeCell ref="EP729:EQ729"/>
    <mergeCell ref="ER729:ES729"/>
    <mergeCell ref="ET729:EU729"/>
    <mergeCell ref="EV729:EW729"/>
    <mergeCell ref="EX729:EY729"/>
    <mergeCell ref="EZ729:FA729"/>
    <mergeCell ref="FB729:FC729"/>
    <mergeCell ref="FD729:FE729"/>
    <mergeCell ref="FF729:FG729"/>
    <mergeCell ref="FH729:FI729"/>
    <mergeCell ref="FJ729:FK729"/>
    <mergeCell ref="FL729:FM729"/>
    <mergeCell ref="FN729:FO729"/>
    <mergeCell ref="EN730:EO730"/>
    <mergeCell ref="EP730:EQ730"/>
    <mergeCell ref="ER730:ES730"/>
    <mergeCell ref="ET730:EU730"/>
    <mergeCell ref="EV730:EW730"/>
    <mergeCell ref="EX730:EY730"/>
    <mergeCell ref="EZ730:FA730"/>
    <mergeCell ref="FB730:FC730"/>
    <mergeCell ref="FD730:FE730"/>
    <mergeCell ref="FF730:FG730"/>
    <mergeCell ref="FH730:FI730"/>
    <mergeCell ref="FJ730:FK730"/>
    <mergeCell ref="FL730:FM730"/>
    <mergeCell ref="FN730:FO730"/>
    <mergeCell ref="EN727:EO727"/>
    <mergeCell ref="EP727:EQ727"/>
    <mergeCell ref="ER727:ES727"/>
    <mergeCell ref="ET727:EU727"/>
    <mergeCell ref="EV727:EW727"/>
    <mergeCell ref="EX727:EY727"/>
    <mergeCell ref="EZ727:FA727"/>
    <mergeCell ref="FB727:FC727"/>
    <mergeCell ref="FD727:FE727"/>
    <mergeCell ref="FF727:FG727"/>
    <mergeCell ref="FH727:FI727"/>
    <mergeCell ref="FJ727:FK727"/>
    <mergeCell ref="FL727:FM727"/>
    <mergeCell ref="FN727:FO727"/>
    <mergeCell ref="EN728:EO728"/>
    <mergeCell ref="EP728:EQ728"/>
    <mergeCell ref="ER728:ES728"/>
    <mergeCell ref="ET728:EU728"/>
    <mergeCell ref="EV728:EW728"/>
    <mergeCell ref="EX728:EY728"/>
    <mergeCell ref="EZ728:FA728"/>
    <mergeCell ref="FB728:FC728"/>
    <mergeCell ref="FD728:FE728"/>
    <mergeCell ref="FF728:FG728"/>
    <mergeCell ref="FH728:FI728"/>
    <mergeCell ref="FJ728:FK728"/>
    <mergeCell ref="FL728:FM728"/>
    <mergeCell ref="FN728:FO728"/>
    <mergeCell ref="EN725:EO725"/>
    <mergeCell ref="EP725:EQ725"/>
    <mergeCell ref="ER725:ES725"/>
    <mergeCell ref="ET725:EU725"/>
    <mergeCell ref="EV725:EW725"/>
    <mergeCell ref="EX725:EY725"/>
    <mergeCell ref="EZ725:FA725"/>
    <mergeCell ref="FB725:FC725"/>
    <mergeCell ref="FD725:FE725"/>
    <mergeCell ref="FF725:FG725"/>
    <mergeCell ref="FH725:FI725"/>
    <mergeCell ref="FJ725:FK725"/>
    <mergeCell ref="FL725:FM725"/>
    <mergeCell ref="FN725:FO725"/>
    <mergeCell ref="EN726:EO726"/>
    <mergeCell ref="EP726:EQ726"/>
    <mergeCell ref="ER726:ES726"/>
    <mergeCell ref="ET726:EU726"/>
    <mergeCell ref="EV726:EW726"/>
    <mergeCell ref="EX726:EY726"/>
    <mergeCell ref="EZ726:FA726"/>
    <mergeCell ref="FB726:FC726"/>
    <mergeCell ref="FD726:FE726"/>
    <mergeCell ref="FF726:FG726"/>
    <mergeCell ref="FH726:FI726"/>
    <mergeCell ref="FJ726:FK726"/>
    <mergeCell ref="FL726:FM726"/>
    <mergeCell ref="FN726:FO726"/>
    <mergeCell ref="GZ633:HA633"/>
    <mergeCell ref="FF722:FG722"/>
    <mergeCell ref="FH722:FI722"/>
    <mergeCell ref="FF723:FG723"/>
    <mergeCell ref="FH723:FI723"/>
    <mergeCell ref="FJ722:FK722"/>
    <mergeCell ref="FL722:FM722"/>
    <mergeCell ref="FJ723:FK723"/>
    <mergeCell ref="EN721:FO721"/>
    <mergeCell ref="FL723:FM723"/>
    <mergeCell ref="EN724:EO724"/>
    <mergeCell ref="EP724:EQ724"/>
    <mergeCell ref="ER724:ES724"/>
    <mergeCell ref="ET724:EU724"/>
    <mergeCell ref="EV724:EW724"/>
    <mergeCell ref="EX724:EY724"/>
    <mergeCell ref="EZ724:FA724"/>
    <mergeCell ref="FB724:FC724"/>
    <mergeCell ref="FD724:FE724"/>
    <mergeCell ref="FF724:FG724"/>
    <mergeCell ref="FH724:FI724"/>
    <mergeCell ref="FJ724:FK724"/>
    <mergeCell ref="FL724:FM724"/>
    <mergeCell ref="FN724:FO724"/>
    <mergeCell ref="EN722:EO722"/>
    <mergeCell ref="EP722:EQ722"/>
    <mergeCell ref="ER722:ES722"/>
    <mergeCell ref="ET722:EU722"/>
    <mergeCell ref="EV722:EW722"/>
    <mergeCell ref="EX722:EY722"/>
    <mergeCell ref="EZ722:FA722"/>
    <mergeCell ref="FB722:FC722"/>
    <mergeCell ref="FD722:FE722"/>
    <mergeCell ref="FN722:FO722"/>
    <mergeCell ref="EN723:EO723"/>
    <mergeCell ref="EP723:EQ723"/>
    <mergeCell ref="ER723:ES723"/>
    <mergeCell ref="ET723:EU723"/>
    <mergeCell ref="EV723:EW723"/>
    <mergeCell ref="EX723:EY723"/>
    <mergeCell ref="EZ723:FA723"/>
    <mergeCell ref="FB723:FC723"/>
    <mergeCell ref="FD723:FE723"/>
    <mergeCell ref="FN723:FO723"/>
    <mergeCell ref="GH631:GI631"/>
    <mergeCell ref="GJ631:GK631"/>
    <mergeCell ref="GL631:GM631"/>
    <mergeCell ref="GN631:GO631"/>
    <mergeCell ref="GP631:GQ631"/>
    <mergeCell ref="GR631:GS631"/>
    <mergeCell ref="GT631:GU631"/>
    <mergeCell ref="GV631:GW631"/>
    <mergeCell ref="GX631:GY631"/>
    <mergeCell ref="GZ631:HA631"/>
    <mergeCell ref="GH632:GI632"/>
    <mergeCell ref="GJ632:GK632"/>
    <mergeCell ref="GL632:GM632"/>
    <mergeCell ref="GN632:GO632"/>
    <mergeCell ref="GP632:GQ632"/>
    <mergeCell ref="GR632:GS632"/>
    <mergeCell ref="GT632:GU632"/>
    <mergeCell ref="GV632:GW632"/>
    <mergeCell ref="GX632:GY632"/>
    <mergeCell ref="GZ632:HA632"/>
    <mergeCell ref="GH629:GI629"/>
    <mergeCell ref="GJ629:GK629"/>
    <mergeCell ref="GL629:GM629"/>
    <mergeCell ref="GN629:GO629"/>
    <mergeCell ref="GP629:GQ629"/>
    <mergeCell ref="GR629:GS629"/>
    <mergeCell ref="GT629:GU629"/>
    <mergeCell ref="GV629:GW629"/>
    <mergeCell ref="GX629:GY629"/>
    <mergeCell ref="GZ629:HA629"/>
    <mergeCell ref="GH630:GI630"/>
    <mergeCell ref="GJ630:GK630"/>
    <mergeCell ref="GL630:GM630"/>
    <mergeCell ref="GN630:GO630"/>
    <mergeCell ref="GP630:GQ630"/>
    <mergeCell ref="GR630:GS630"/>
    <mergeCell ref="GT630:GU630"/>
    <mergeCell ref="GV630:GW630"/>
    <mergeCell ref="GX630:GY630"/>
    <mergeCell ref="GZ630:HA630"/>
    <mergeCell ref="GH627:GI627"/>
    <mergeCell ref="GJ627:GK627"/>
    <mergeCell ref="GL627:GM627"/>
    <mergeCell ref="GN627:GO627"/>
    <mergeCell ref="GP627:GQ627"/>
    <mergeCell ref="GR627:GS627"/>
    <mergeCell ref="GT627:GU627"/>
    <mergeCell ref="GV627:GW627"/>
    <mergeCell ref="GX627:GY627"/>
    <mergeCell ref="GZ627:HA627"/>
    <mergeCell ref="GH628:GI628"/>
    <mergeCell ref="GJ628:GK628"/>
    <mergeCell ref="GL628:GM628"/>
    <mergeCell ref="GN628:GO628"/>
    <mergeCell ref="GP628:GQ628"/>
    <mergeCell ref="GR628:GS628"/>
    <mergeCell ref="GT628:GU628"/>
    <mergeCell ref="GV628:GW628"/>
    <mergeCell ref="GX628:GY628"/>
    <mergeCell ref="GZ628:HA628"/>
    <mergeCell ref="GH625:GI625"/>
    <mergeCell ref="GJ625:GK625"/>
    <mergeCell ref="GL625:GM625"/>
    <mergeCell ref="GN625:GO625"/>
    <mergeCell ref="GP625:GQ625"/>
    <mergeCell ref="GR625:GS625"/>
    <mergeCell ref="GT625:GU625"/>
    <mergeCell ref="GV625:GW625"/>
    <mergeCell ref="GX625:GY625"/>
    <mergeCell ref="GZ625:HA625"/>
    <mergeCell ref="GH626:GI626"/>
    <mergeCell ref="GJ626:GK626"/>
    <mergeCell ref="GL626:GM626"/>
    <mergeCell ref="GN626:GO626"/>
    <mergeCell ref="GP626:GQ626"/>
    <mergeCell ref="GR626:GS626"/>
    <mergeCell ref="GT626:GU626"/>
    <mergeCell ref="GV626:GW626"/>
    <mergeCell ref="GX626:GY626"/>
    <mergeCell ref="GZ626:HA626"/>
    <mergeCell ref="GH623:GI623"/>
    <mergeCell ref="GJ623:GK623"/>
    <mergeCell ref="GL623:GM623"/>
    <mergeCell ref="GN623:GO623"/>
    <mergeCell ref="GP623:GQ623"/>
    <mergeCell ref="GR623:GS623"/>
    <mergeCell ref="GT623:GU623"/>
    <mergeCell ref="GV623:GW623"/>
    <mergeCell ref="GX623:GY623"/>
    <mergeCell ref="GZ623:HA623"/>
    <mergeCell ref="GH624:GI624"/>
    <mergeCell ref="GJ624:GK624"/>
    <mergeCell ref="GL624:GM624"/>
    <mergeCell ref="GN624:GO624"/>
    <mergeCell ref="GP624:GQ624"/>
    <mergeCell ref="GR624:GS624"/>
    <mergeCell ref="GT624:GU624"/>
    <mergeCell ref="GV624:GW624"/>
    <mergeCell ref="GX624:GY624"/>
    <mergeCell ref="GZ624:HA624"/>
    <mergeCell ref="GH621:GI621"/>
    <mergeCell ref="GJ621:GK621"/>
    <mergeCell ref="GL621:GM621"/>
    <mergeCell ref="GN621:GO621"/>
    <mergeCell ref="GP621:GQ621"/>
    <mergeCell ref="GR621:GS621"/>
    <mergeCell ref="GT621:GU621"/>
    <mergeCell ref="GV621:GW621"/>
    <mergeCell ref="GX621:GY621"/>
    <mergeCell ref="GZ621:HA621"/>
    <mergeCell ref="GH622:GI622"/>
    <mergeCell ref="GJ622:GK622"/>
    <mergeCell ref="GL622:GM622"/>
    <mergeCell ref="GN622:GO622"/>
    <mergeCell ref="GP622:GQ622"/>
    <mergeCell ref="GR622:GS622"/>
    <mergeCell ref="GT622:GU622"/>
    <mergeCell ref="GV622:GW622"/>
    <mergeCell ref="GX622:GY622"/>
    <mergeCell ref="GZ622:HA622"/>
    <mergeCell ref="GH619:GI619"/>
    <mergeCell ref="GJ619:GK619"/>
    <mergeCell ref="GL619:GM619"/>
    <mergeCell ref="GN619:GO619"/>
    <mergeCell ref="GP619:GQ619"/>
    <mergeCell ref="GR619:GS619"/>
    <mergeCell ref="GT619:GU619"/>
    <mergeCell ref="GV619:GW619"/>
    <mergeCell ref="GX619:GY619"/>
    <mergeCell ref="GZ619:HA619"/>
    <mergeCell ref="GH620:GI620"/>
    <mergeCell ref="GJ620:GK620"/>
    <mergeCell ref="GL620:GM620"/>
    <mergeCell ref="GN620:GO620"/>
    <mergeCell ref="GP620:GQ620"/>
    <mergeCell ref="GR620:GS620"/>
    <mergeCell ref="GT620:GU620"/>
    <mergeCell ref="GV620:GW620"/>
    <mergeCell ref="GX620:GY620"/>
    <mergeCell ref="GZ620:HA620"/>
    <mergeCell ref="GH617:GI617"/>
    <mergeCell ref="GJ617:GK617"/>
    <mergeCell ref="GL617:GM617"/>
    <mergeCell ref="GN617:GO617"/>
    <mergeCell ref="GP617:GQ617"/>
    <mergeCell ref="GR617:GS617"/>
    <mergeCell ref="GT617:GU617"/>
    <mergeCell ref="GV617:GW617"/>
    <mergeCell ref="GX617:GY617"/>
    <mergeCell ref="GZ617:HA617"/>
    <mergeCell ref="GH618:GI618"/>
    <mergeCell ref="GJ618:GK618"/>
    <mergeCell ref="GL618:GM618"/>
    <mergeCell ref="GN618:GO618"/>
    <mergeCell ref="GP618:GQ618"/>
    <mergeCell ref="GR618:GS618"/>
    <mergeCell ref="GT618:GU618"/>
    <mergeCell ref="GV618:GW618"/>
    <mergeCell ref="GX618:GY618"/>
    <mergeCell ref="GZ618:HA618"/>
    <mergeCell ref="GH615:GI615"/>
    <mergeCell ref="GJ615:GK615"/>
    <mergeCell ref="GL615:GM615"/>
    <mergeCell ref="GN615:GO615"/>
    <mergeCell ref="GP615:GQ615"/>
    <mergeCell ref="GR615:GS615"/>
    <mergeCell ref="GT615:GU615"/>
    <mergeCell ref="GV615:GW615"/>
    <mergeCell ref="GX615:GY615"/>
    <mergeCell ref="GZ615:HA615"/>
    <mergeCell ref="GH616:GI616"/>
    <mergeCell ref="GJ616:GK616"/>
    <mergeCell ref="GL616:GM616"/>
    <mergeCell ref="GN616:GO616"/>
    <mergeCell ref="GP616:GQ616"/>
    <mergeCell ref="GR616:GS616"/>
    <mergeCell ref="GT616:GU616"/>
    <mergeCell ref="GV616:GW616"/>
    <mergeCell ref="GX616:GY616"/>
    <mergeCell ref="GZ616:HA616"/>
    <mergeCell ref="GH613:GI613"/>
    <mergeCell ref="GJ613:GK613"/>
    <mergeCell ref="GL613:GM613"/>
    <mergeCell ref="GN613:GO613"/>
    <mergeCell ref="GP613:GQ613"/>
    <mergeCell ref="GR613:GS613"/>
    <mergeCell ref="GT613:GU613"/>
    <mergeCell ref="GV613:GW613"/>
    <mergeCell ref="GX613:GY613"/>
    <mergeCell ref="GZ613:HA613"/>
    <mergeCell ref="GH614:GI614"/>
    <mergeCell ref="GJ614:GK614"/>
    <mergeCell ref="GL614:GM614"/>
    <mergeCell ref="GN614:GO614"/>
    <mergeCell ref="GP614:GQ614"/>
    <mergeCell ref="GR614:GS614"/>
    <mergeCell ref="GT614:GU614"/>
    <mergeCell ref="GV614:GW614"/>
    <mergeCell ref="GX614:GY614"/>
    <mergeCell ref="GZ614:HA614"/>
    <mergeCell ref="GH611:GI611"/>
    <mergeCell ref="GJ611:GK611"/>
    <mergeCell ref="GL611:GM611"/>
    <mergeCell ref="GN611:GO611"/>
    <mergeCell ref="GP611:GQ611"/>
    <mergeCell ref="GR611:GS611"/>
    <mergeCell ref="GT611:GU611"/>
    <mergeCell ref="GV611:GW611"/>
    <mergeCell ref="GX611:GY611"/>
    <mergeCell ref="GZ611:HA611"/>
    <mergeCell ref="GH612:GI612"/>
    <mergeCell ref="GJ612:GK612"/>
    <mergeCell ref="GL612:GM612"/>
    <mergeCell ref="GN612:GO612"/>
    <mergeCell ref="GP612:GQ612"/>
    <mergeCell ref="GR612:GS612"/>
    <mergeCell ref="GT612:GU612"/>
    <mergeCell ref="GV612:GW612"/>
    <mergeCell ref="GX612:GY612"/>
    <mergeCell ref="GZ612:HA612"/>
    <mergeCell ref="GH609:GI609"/>
    <mergeCell ref="GJ609:GK609"/>
    <mergeCell ref="GL609:GM609"/>
    <mergeCell ref="GN609:GO609"/>
    <mergeCell ref="GP609:GQ609"/>
    <mergeCell ref="GR609:GS609"/>
    <mergeCell ref="GT609:GU609"/>
    <mergeCell ref="GV609:GW609"/>
    <mergeCell ref="GX609:GY609"/>
    <mergeCell ref="GZ609:HA609"/>
    <mergeCell ref="GH610:GI610"/>
    <mergeCell ref="GJ610:GK610"/>
    <mergeCell ref="GL610:GM610"/>
    <mergeCell ref="GN610:GO610"/>
    <mergeCell ref="GP610:GQ610"/>
    <mergeCell ref="GR610:GS610"/>
    <mergeCell ref="GT610:GU610"/>
    <mergeCell ref="GV610:GW610"/>
    <mergeCell ref="GX610:GY610"/>
    <mergeCell ref="GZ610:HA610"/>
    <mergeCell ref="GH607:GI607"/>
    <mergeCell ref="GJ607:GK607"/>
    <mergeCell ref="GL607:GM607"/>
    <mergeCell ref="GN607:GO607"/>
    <mergeCell ref="GP607:GQ607"/>
    <mergeCell ref="GR607:GS607"/>
    <mergeCell ref="GT607:GU607"/>
    <mergeCell ref="GV607:GW607"/>
    <mergeCell ref="GX607:GY607"/>
    <mergeCell ref="GZ607:HA607"/>
    <mergeCell ref="GH608:GI608"/>
    <mergeCell ref="GJ608:GK608"/>
    <mergeCell ref="GL608:GM608"/>
    <mergeCell ref="GN608:GO608"/>
    <mergeCell ref="GP608:GQ608"/>
    <mergeCell ref="GR608:GS608"/>
    <mergeCell ref="GT608:GU608"/>
    <mergeCell ref="GV608:GW608"/>
    <mergeCell ref="GX608:GY608"/>
    <mergeCell ref="GZ608:HA608"/>
    <mergeCell ref="GH605:GI605"/>
    <mergeCell ref="GJ605:GK605"/>
    <mergeCell ref="GL605:GM605"/>
    <mergeCell ref="GN605:GO605"/>
    <mergeCell ref="GP605:GQ605"/>
    <mergeCell ref="GR605:GS605"/>
    <mergeCell ref="GT605:GU605"/>
    <mergeCell ref="GV605:GW605"/>
    <mergeCell ref="GX605:GY605"/>
    <mergeCell ref="GZ605:HA605"/>
    <mergeCell ref="GH606:GI606"/>
    <mergeCell ref="GJ606:GK606"/>
    <mergeCell ref="GL606:GM606"/>
    <mergeCell ref="GN606:GO606"/>
    <mergeCell ref="GP606:GQ606"/>
    <mergeCell ref="GR606:GS606"/>
    <mergeCell ref="GT606:GU606"/>
    <mergeCell ref="GV606:GW606"/>
    <mergeCell ref="GX606:GY606"/>
    <mergeCell ref="GZ606:HA606"/>
    <mergeCell ref="GH603:GI603"/>
    <mergeCell ref="GJ603:GK603"/>
    <mergeCell ref="GL603:GM603"/>
    <mergeCell ref="GN603:GO603"/>
    <mergeCell ref="GP603:GQ603"/>
    <mergeCell ref="GR603:GS603"/>
    <mergeCell ref="GT603:GU603"/>
    <mergeCell ref="GV603:GW603"/>
    <mergeCell ref="GX603:GY603"/>
    <mergeCell ref="GZ603:HA603"/>
    <mergeCell ref="GH604:GI604"/>
    <mergeCell ref="GJ604:GK604"/>
    <mergeCell ref="GL604:GM604"/>
    <mergeCell ref="GN604:GO604"/>
    <mergeCell ref="GP604:GQ604"/>
    <mergeCell ref="GR604:GS604"/>
    <mergeCell ref="GT604:GU604"/>
    <mergeCell ref="GV604:GW604"/>
    <mergeCell ref="GX604:GY604"/>
    <mergeCell ref="GZ604:HA604"/>
    <mergeCell ref="GH600:HA600"/>
    <mergeCell ref="GH601:GI601"/>
    <mergeCell ref="GJ601:GK601"/>
    <mergeCell ref="GL601:GM601"/>
    <mergeCell ref="GN601:GO601"/>
    <mergeCell ref="GP601:GQ601"/>
    <mergeCell ref="GR601:GS601"/>
    <mergeCell ref="GT601:GU601"/>
    <mergeCell ref="GV601:GW601"/>
    <mergeCell ref="GX601:GY601"/>
    <mergeCell ref="GZ601:HA601"/>
    <mergeCell ref="GH602:GI602"/>
    <mergeCell ref="GJ602:GK602"/>
    <mergeCell ref="GL602:GM602"/>
    <mergeCell ref="GN602:GO602"/>
    <mergeCell ref="GP602:GQ602"/>
    <mergeCell ref="GR602:GS602"/>
    <mergeCell ref="GT602:GU602"/>
    <mergeCell ref="GV602:GW602"/>
    <mergeCell ref="GX602:GY602"/>
    <mergeCell ref="GZ602:HA602"/>
    <mergeCell ref="FV457:FW457"/>
    <mergeCell ref="FH458:FI458"/>
    <mergeCell ref="FJ458:FK458"/>
    <mergeCell ref="FL458:FM458"/>
    <mergeCell ref="FN458:FO458"/>
    <mergeCell ref="FP458:FQ458"/>
    <mergeCell ref="FR458:FS458"/>
    <mergeCell ref="FT458:FU458"/>
    <mergeCell ref="FV458:FW458"/>
    <mergeCell ref="BY525:BZ525"/>
    <mergeCell ref="BY526:BZ526"/>
    <mergeCell ref="BV555:BW555"/>
    <mergeCell ref="BV556:BW556"/>
    <mergeCell ref="FH454:FI454"/>
    <mergeCell ref="FJ454:FK454"/>
    <mergeCell ref="FL454:FM454"/>
    <mergeCell ref="FN454:FO454"/>
    <mergeCell ref="FP454:FQ454"/>
    <mergeCell ref="FR454:FS454"/>
    <mergeCell ref="FT454:FU454"/>
    <mergeCell ref="FV454:FW454"/>
    <mergeCell ref="FH455:FI455"/>
    <mergeCell ref="FJ455:FK455"/>
    <mergeCell ref="FL455:FM455"/>
    <mergeCell ref="FN455:FO455"/>
    <mergeCell ref="FP455:FQ455"/>
    <mergeCell ref="FR455:FS455"/>
    <mergeCell ref="FT455:FU455"/>
    <mergeCell ref="FV455:FW455"/>
    <mergeCell ref="FV459:FW459"/>
    <mergeCell ref="FH456:FI456"/>
    <mergeCell ref="FJ456:FK456"/>
    <mergeCell ref="FL456:FM456"/>
    <mergeCell ref="FN456:FO456"/>
    <mergeCell ref="FP456:FQ456"/>
    <mergeCell ref="FR456:FS456"/>
    <mergeCell ref="FT456:FU456"/>
    <mergeCell ref="FV456:FW456"/>
    <mergeCell ref="FH457:FI457"/>
    <mergeCell ref="FJ457:FK457"/>
    <mergeCell ref="FL457:FM457"/>
    <mergeCell ref="FN457:FO457"/>
    <mergeCell ref="FP457:FQ457"/>
    <mergeCell ref="FR457:FS457"/>
    <mergeCell ref="FT457:FU457"/>
    <mergeCell ref="BV526:BW526"/>
    <mergeCell ref="BV525:BW525"/>
    <mergeCell ref="FH451:FI451"/>
    <mergeCell ref="FJ451:FK451"/>
    <mergeCell ref="FL451:FM451"/>
    <mergeCell ref="FN451:FO451"/>
    <mergeCell ref="FP451:FQ451"/>
    <mergeCell ref="FR451:FS451"/>
    <mergeCell ref="FT451:FU451"/>
    <mergeCell ref="FV451:FW451"/>
    <mergeCell ref="FH452:FI452"/>
    <mergeCell ref="FJ452:FK452"/>
    <mergeCell ref="FL452:FM452"/>
    <mergeCell ref="FN452:FO452"/>
    <mergeCell ref="FP452:FQ452"/>
    <mergeCell ref="FR452:FS452"/>
    <mergeCell ref="FT452:FU452"/>
    <mergeCell ref="FV452:FW452"/>
    <mergeCell ref="FH453:FI453"/>
    <mergeCell ref="FJ453:FK453"/>
    <mergeCell ref="FL453:FM453"/>
    <mergeCell ref="FN453:FO453"/>
    <mergeCell ref="FP453:FQ453"/>
    <mergeCell ref="FR453:FS453"/>
    <mergeCell ref="FT453:FU453"/>
    <mergeCell ref="FV453:FW453"/>
    <mergeCell ref="FH448:FI448"/>
    <mergeCell ref="FJ448:FK448"/>
    <mergeCell ref="FL448:FM448"/>
    <mergeCell ref="FN448:FO448"/>
    <mergeCell ref="FP448:FQ448"/>
    <mergeCell ref="FR448:FS448"/>
    <mergeCell ref="FT448:FU448"/>
    <mergeCell ref="FV448:FW448"/>
    <mergeCell ref="FH449:FI449"/>
    <mergeCell ref="FJ449:FK449"/>
    <mergeCell ref="FL449:FM449"/>
    <mergeCell ref="FN449:FO449"/>
    <mergeCell ref="FP449:FQ449"/>
    <mergeCell ref="FR449:FS449"/>
    <mergeCell ref="FT449:FU449"/>
    <mergeCell ref="FV449:FW449"/>
    <mergeCell ref="FH450:FI450"/>
    <mergeCell ref="FJ450:FK450"/>
    <mergeCell ref="FL450:FM450"/>
    <mergeCell ref="FN450:FO450"/>
    <mergeCell ref="FP450:FQ450"/>
    <mergeCell ref="FR450:FS450"/>
    <mergeCell ref="FT450:FU450"/>
    <mergeCell ref="FV450:FW450"/>
    <mergeCell ref="FH445:FI445"/>
    <mergeCell ref="FJ445:FK445"/>
    <mergeCell ref="FL445:FM445"/>
    <mergeCell ref="FN445:FO445"/>
    <mergeCell ref="FP445:FQ445"/>
    <mergeCell ref="FR445:FS445"/>
    <mergeCell ref="FT445:FU445"/>
    <mergeCell ref="FV445:FW445"/>
    <mergeCell ref="FH446:FI446"/>
    <mergeCell ref="FJ446:FK446"/>
    <mergeCell ref="FL446:FM446"/>
    <mergeCell ref="FN446:FO446"/>
    <mergeCell ref="FP446:FQ446"/>
    <mergeCell ref="FR446:FS446"/>
    <mergeCell ref="FT446:FU446"/>
    <mergeCell ref="FV446:FW446"/>
    <mergeCell ref="FH447:FI447"/>
    <mergeCell ref="FJ447:FK447"/>
    <mergeCell ref="FL447:FM447"/>
    <mergeCell ref="FN447:FO447"/>
    <mergeCell ref="FP447:FQ447"/>
    <mergeCell ref="FR447:FS447"/>
    <mergeCell ref="FT447:FU447"/>
    <mergeCell ref="FV447:FW447"/>
    <mergeCell ref="FH442:FI442"/>
    <mergeCell ref="FJ442:FK442"/>
    <mergeCell ref="FL442:FM442"/>
    <mergeCell ref="FN442:FO442"/>
    <mergeCell ref="FP442:FQ442"/>
    <mergeCell ref="FR442:FS442"/>
    <mergeCell ref="FT442:FU442"/>
    <mergeCell ref="FV442:FW442"/>
    <mergeCell ref="FH443:FI443"/>
    <mergeCell ref="FJ443:FK443"/>
    <mergeCell ref="FL443:FM443"/>
    <mergeCell ref="FN443:FO443"/>
    <mergeCell ref="FP443:FQ443"/>
    <mergeCell ref="FR443:FS443"/>
    <mergeCell ref="FT443:FU443"/>
    <mergeCell ref="FV443:FW443"/>
    <mergeCell ref="FH444:FI444"/>
    <mergeCell ref="FJ444:FK444"/>
    <mergeCell ref="FL444:FM444"/>
    <mergeCell ref="FN444:FO444"/>
    <mergeCell ref="FP444:FQ444"/>
    <mergeCell ref="FR444:FS444"/>
    <mergeCell ref="FT444:FU444"/>
    <mergeCell ref="FV444:FW444"/>
    <mergeCell ref="FH439:FI439"/>
    <mergeCell ref="FJ439:FK439"/>
    <mergeCell ref="FL439:FM439"/>
    <mergeCell ref="FN439:FO439"/>
    <mergeCell ref="FP439:FQ439"/>
    <mergeCell ref="FR439:FS439"/>
    <mergeCell ref="FT439:FU439"/>
    <mergeCell ref="FV439:FW439"/>
    <mergeCell ref="FH440:FI440"/>
    <mergeCell ref="FJ440:FK440"/>
    <mergeCell ref="FL440:FM440"/>
    <mergeCell ref="FN440:FO440"/>
    <mergeCell ref="FP440:FQ440"/>
    <mergeCell ref="FR440:FS440"/>
    <mergeCell ref="FT440:FU440"/>
    <mergeCell ref="FV440:FW440"/>
    <mergeCell ref="FH441:FI441"/>
    <mergeCell ref="FJ441:FK441"/>
    <mergeCell ref="FL441:FM441"/>
    <mergeCell ref="FN441:FO441"/>
    <mergeCell ref="FP441:FQ441"/>
    <mergeCell ref="FR441:FS441"/>
    <mergeCell ref="FT441:FU441"/>
    <mergeCell ref="FV441:FW441"/>
    <mergeCell ref="FH436:FI436"/>
    <mergeCell ref="FJ436:FK436"/>
    <mergeCell ref="FL436:FM436"/>
    <mergeCell ref="FN436:FO436"/>
    <mergeCell ref="FP436:FQ436"/>
    <mergeCell ref="FR436:FS436"/>
    <mergeCell ref="FT436:FU436"/>
    <mergeCell ref="FV436:FW436"/>
    <mergeCell ref="FH437:FI437"/>
    <mergeCell ref="FJ437:FK437"/>
    <mergeCell ref="FL437:FM437"/>
    <mergeCell ref="FN437:FO437"/>
    <mergeCell ref="FP437:FQ437"/>
    <mergeCell ref="FR437:FS437"/>
    <mergeCell ref="FT437:FU437"/>
    <mergeCell ref="FV437:FW437"/>
    <mergeCell ref="FH438:FI438"/>
    <mergeCell ref="FJ438:FK438"/>
    <mergeCell ref="FL438:FM438"/>
    <mergeCell ref="FN438:FO438"/>
    <mergeCell ref="FP438:FQ438"/>
    <mergeCell ref="FR438:FS438"/>
    <mergeCell ref="FT438:FU438"/>
    <mergeCell ref="FV438:FW438"/>
    <mergeCell ref="FH433:FI433"/>
    <mergeCell ref="FJ433:FK433"/>
    <mergeCell ref="FL433:FM433"/>
    <mergeCell ref="FN433:FO433"/>
    <mergeCell ref="FP433:FQ433"/>
    <mergeCell ref="FR433:FS433"/>
    <mergeCell ref="FT433:FU433"/>
    <mergeCell ref="FV433:FW433"/>
    <mergeCell ref="FH434:FI434"/>
    <mergeCell ref="FJ434:FK434"/>
    <mergeCell ref="FL434:FM434"/>
    <mergeCell ref="FN434:FO434"/>
    <mergeCell ref="FP434:FQ434"/>
    <mergeCell ref="FR434:FS434"/>
    <mergeCell ref="FT434:FU434"/>
    <mergeCell ref="FV434:FW434"/>
    <mergeCell ref="FH435:FI435"/>
    <mergeCell ref="FJ435:FK435"/>
    <mergeCell ref="FL435:FM435"/>
    <mergeCell ref="FN435:FO435"/>
    <mergeCell ref="FP435:FQ435"/>
    <mergeCell ref="FR435:FS435"/>
    <mergeCell ref="FT435:FU435"/>
    <mergeCell ref="FV435:FW435"/>
    <mergeCell ref="FH430:FI430"/>
    <mergeCell ref="FJ430:FK430"/>
    <mergeCell ref="FL430:FM430"/>
    <mergeCell ref="FN430:FO430"/>
    <mergeCell ref="FP430:FQ430"/>
    <mergeCell ref="FR430:FS430"/>
    <mergeCell ref="FT430:FU430"/>
    <mergeCell ref="FV430:FW430"/>
    <mergeCell ref="FH431:FI431"/>
    <mergeCell ref="FJ431:FK431"/>
    <mergeCell ref="FL431:FM431"/>
    <mergeCell ref="FN431:FO431"/>
    <mergeCell ref="FP431:FQ431"/>
    <mergeCell ref="FR431:FS431"/>
    <mergeCell ref="FT431:FU431"/>
    <mergeCell ref="FV431:FW431"/>
    <mergeCell ref="FH432:FI432"/>
    <mergeCell ref="FJ432:FK432"/>
    <mergeCell ref="FL432:FM432"/>
    <mergeCell ref="FN432:FO432"/>
    <mergeCell ref="FP432:FQ432"/>
    <mergeCell ref="FR432:FS432"/>
    <mergeCell ref="FT432:FU432"/>
    <mergeCell ref="FV432:FW432"/>
    <mergeCell ref="FH428:FI428"/>
    <mergeCell ref="FJ428:FK428"/>
    <mergeCell ref="FL428:FM428"/>
    <mergeCell ref="FN428:FO428"/>
    <mergeCell ref="FP428:FQ428"/>
    <mergeCell ref="FR428:FS428"/>
    <mergeCell ref="FT428:FU428"/>
    <mergeCell ref="FH426:FW426"/>
    <mergeCell ref="FV427:FW427"/>
    <mergeCell ref="FV428:FW428"/>
    <mergeCell ref="FH429:FI429"/>
    <mergeCell ref="FJ429:FK429"/>
    <mergeCell ref="FL429:FM429"/>
    <mergeCell ref="FN429:FO429"/>
    <mergeCell ref="FP429:FQ429"/>
    <mergeCell ref="FR429:FS429"/>
    <mergeCell ref="FT429:FU429"/>
    <mergeCell ref="FV429:FW429"/>
    <mergeCell ref="BJ393:BK393"/>
    <mergeCell ref="BJ394:BK394"/>
    <mergeCell ref="BJ395:BK395"/>
    <mergeCell ref="BJ396:BK396"/>
    <mergeCell ref="BJ392:BQ392"/>
    <mergeCell ref="FH427:FI427"/>
    <mergeCell ref="FJ427:FK427"/>
    <mergeCell ref="FL427:FM427"/>
    <mergeCell ref="FN427:FO427"/>
    <mergeCell ref="FP427:FQ427"/>
    <mergeCell ref="FR427:FS427"/>
    <mergeCell ref="FT427:FU427"/>
    <mergeCell ref="ET358:EU358"/>
    <mergeCell ref="EV358:EW358"/>
    <mergeCell ref="EX358:EY358"/>
    <mergeCell ref="EZ358:FA358"/>
    <mergeCell ref="FB358:FC358"/>
    <mergeCell ref="FD358:FE358"/>
    <mergeCell ref="FF358:FG358"/>
    <mergeCell ref="FH358:FI358"/>
    <mergeCell ref="FJ358:FK358"/>
    <mergeCell ref="FL358:FM358"/>
    <mergeCell ref="FL359:FM359"/>
    <mergeCell ref="BP393:BQ393"/>
    <mergeCell ref="BP394:BQ394"/>
    <mergeCell ref="BP395:BQ395"/>
    <mergeCell ref="BP396:BQ396"/>
    <mergeCell ref="BP397:BQ397"/>
    <mergeCell ref="BL393:BM393"/>
    <mergeCell ref="BN393:BO393"/>
    <mergeCell ref="BL394:BM394"/>
    <mergeCell ref="BN394:BO394"/>
    <mergeCell ref="BL395:BM395"/>
    <mergeCell ref="BN395:BO395"/>
    <mergeCell ref="BL396:BM396"/>
    <mergeCell ref="BN396:BO396"/>
    <mergeCell ref="CY429:CZ429"/>
    <mergeCell ref="DA429:DB429"/>
    <mergeCell ref="DC429:DD429"/>
    <mergeCell ref="ET356:EU356"/>
    <mergeCell ref="EV356:EW356"/>
    <mergeCell ref="EX356:EY356"/>
    <mergeCell ref="EZ356:FA356"/>
    <mergeCell ref="FB356:FC356"/>
    <mergeCell ref="FD356:FE356"/>
    <mergeCell ref="FF356:FG356"/>
    <mergeCell ref="FH356:FI356"/>
    <mergeCell ref="FJ356:FK356"/>
    <mergeCell ref="FL356:FM356"/>
    <mergeCell ref="ET357:EU357"/>
    <mergeCell ref="EV357:EW357"/>
    <mergeCell ref="EX357:EY357"/>
    <mergeCell ref="EZ357:FA357"/>
    <mergeCell ref="FB357:FC357"/>
    <mergeCell ref="FD357:FE357"/>
    <mergeCell ref="FF357:FG357"/>
    <mergeCell ref="FH357:FI357"/>
    <mergeCell ref="FJ357:FK357"/>
    <mergeCell ref="FL357:FM357"/>
    <mergeCell ref="ET354:EU354"/>
    <mergeCell ref="EV354:EW354"/>
    <mergeCell ref="EX354:EY354"/>
    <mergeCell ref="EZ354:FA354"/>
    <mergeCell ref="FB354:FC354"/>
    <mergeCell ref="FD354:FE354"/>
    <mergeCell ref="FF354:FG354"/>
    <mergeCell ref="FH354:FI354"/>
    <mergeCell ref="FJ354:FK354"/>
    <mergeCell ref="FL354:FM354"/>
    <mergeCell ref="ET355:EU355"/>
    <mergeCell ref="EV355:EW355"/>
    <mergeCell ref="EX355:EY355"/>
    <mergeCell ref="EZ355:FA355"/>
    <mergeCell ref="FB355:FC355"/>
    <mergeCell ref="FD355:FE355"/>
    <mergeCell ref="FF355:FG355"/>
    <mergeCell ref="FH355:FI355"/>
    <mergeCell ref="FJ355:FK355"/>
    <mergeCell ref="FL355:FM355"/>
    <mergeCell ref="ET352:EU352"/>
    <mergeCell ref="EV352:EW352"/>
    <mergeCell ref="EX352:EY352"/>
    <mergeCell ref="EZ352:FA352"/>
    <mergeCell ref="FB352:FC352"/>
    <mergeCell ref="FD352:FE352"/>
    <mergeCell ref="FF352:FG352"/>
    <mergeCell ref="FH352:FI352"/>
    <mergeCell ref="FJ352:FK352"/>
    <mergeCell ref="FL352:FM352"/>
    <mergeCell ref="EP350:ER350"/>
    <mergeCell ref="ET353:EU353"/>
    <mergeCell ref="EV353:EW353"/>
    <mergeCell ref="EX353:EY353"/>
    <mergeCell ref="EZ353:FA353"/>
    <mergeCell ref="FB353:FC353"/>
    <mergeCell ref="FD353:FE353"/>
    <mergeCell ref="FF353:FG353"/>
    <mergeCell ref="FH353:FI353"/>
    <mergeCell ref="FJ353:FK353"/>
    <mergeCell ref="FL353:FM353"/>
    <mergeCell ref="ID280:IE280"/>
    <mergeCell ref="IF280:IG280"/>
    <mergeCell ref="IH280:II280"/>
    <mergeCell ref="IJ280:IK280"/>
    <mergeCell ref="IL280:IM280"/>
    <mergeCell ref="IN280:IO280"/>
    <mergeCell ref="IP280:IQ280"/>
    <mergeCell ref="IR280:IS280"/>
    <mergeCell ref="IT280:IU280"/>
    <mergeCell ref="IV280:IW280"/>
    <mergeCell ref="IV281:IW281"/>
    <mergeCell ref="ET350:FM350"/>
    <mergeCell ref="ET351:EU351"/>
    <mergeCell ref="EV351:EW351"/>
    <mergeCell ref="EX351:EY351"/>
    <mergeCell ref="EZ351:FA351"/>
    <mergeCell ref="FB351:FC351"/>
    <mergeCell ref="FD351:FE351"/>
    <mergeCell ref="FF351:FG351"/>
    <mergeCell ref="FH351:FI351"/>
    <mergeCell ref="FJ351:FK351"/>
    <mergeCell ref="FL351:FM351"/>
    <mergeCell ref="ID278:IE278"/>
    <mergeCell ref="IF278:IG278"/>
    <mergeCell ref="IH278:II278"/>
    <mergeCell ref="IJ278:IK278"/>
    <mergeCell ref="IL278:IM278"/>
    <mergeCell ref="IN278:IO278"/>
    <mergeCell ref="IP278:IQ278"/>
    <mergeCell ref="IR278:IS278"/>
    <mergeCell ref="IT278:IU278"/>
    <mergeCell ref="IV278:IW278"/>
    <mergeCell ref="ID279:IE279"/>
    <mergeCell ref="IF279:IG279"/>
    <mergeCell ref="IH279:II279"/>
    <mergeCell ref="IJ279:IK279"/>
    <mergeCell ref="IL279:IM279"/>
    <mergeCell ref="IN279:IO279"/>
    <mergeCell ref="IP279:IQ279"/>
    <mergeCell ref="IR279:IS279"/>
    <mergeCell ref="IT279:IU279"/>
    <mergeCell ref="IV279:IW279"/>
    <mergeCell ref="ID276:IE276"/>
    <mergeCell ref="IF276:IG276"/>
    <mergeCell ref="IH276:II276"/>
    <mergeCell ref="IJ276:IK276"/>
    <mergeCell ref="IL276:IM276"/>
    <mergeCell ref="IN276:IO276"/>
    <mergeCell ref="IP276:IQ276"/>
    <mergeCell ref="IR276:IS276"/>
    <mergeCell ref="IT276:IU276"/>
    <mergeCell ref="IV276:IW276"/>
    <mergeCell ref="ID277:IE277"/>
    <mergeCell ref="IF277:IG277"/>
    <mergeCell ref="IH277:II277"/>
    <mergeCell ref="IJ277:IK277"/>
    <mergeCell ref="IL277:IM277"/>
    <mergeCell ref="IN277:IO277"/>
    <mergeCell ref="IP277:IQ277"/>
    <mergeCell ref="IR277:IS277"/>
    <mergeCell ref="IT277:IU277"/>
    <mergeCell ref="IV277:IW277"/>
    <mergeCell ref="ID274:IE274"/>
    <mergeCell ref="IF274:IG274"/>
    <mergeCell ref="IH274:II274"/>
    <mergeCell ref="IJ274:IK274"/>
    <mergeCell ref="IL274:IM274"/>
    <mergeCell ref="IN274:IO274"/>
    <mergeCell ref="IP274:IQ274"/>
    <mergeCell ref="IR274:IS274"/>
    <mergeCell ref="IT274:IU274"/>
    <mergeCell ref="IV274:IW274"/>
    <mergeCell ref="ID275:IE275"/>
    <mergeCell ref="IF275:IG275"/>
    <mergeCell ref="IH275:II275"/>
    <mergeCell ref="IJ275:IK275"/>
    <mergeCell ref="IL275:IM275"/>
    <mergeCell ref="IN275:IO275"/>
    <mergeCell ref="IP275:IQ275"/>
    <mergeCell ref="IR275:IS275"/>
    <mergeCell ref="IT275:IU275"/>
    <mergeCell ref="IV275:IW275"/>
    <mergeCell ref="IT270:IU270"/>
    <mergeCell ref="IV270:IW270"/>
    <mergeCell ref="IT271:IU271"/>
    <mergeCell ref="IV271:IW271"/>
    <mergeCell ref="ID269:IW269"/>
    <mergeCell ref="ID272:IE272"/>
    <mergeCell ref="IF272:IG272"/>
    <mergeCell ref="IH272:II272"/>
    <mergeCell ref="IJ272:IK272"/>
    <mergeCell ref="IL272:IM272"/>
    <mergeCell ref="IN272:IO272"/>
    <mergeCell ref="IP272:IQ272"/>
    <mergeCell ref="IR272:IS272"/>
    <mergeCell ref="IT272:IU272"/>
    <mergeCell ref="IV272:IW272"/>
    <mergeCell ref="ID273:IE273"/>
    <mergeCell ref="IF273:IG273"/>
    <mergeCell ref="IH273:II273"/>
    <mergeCell ref="IJ273:IK273"/>
    <mergeCell ref="IL273:IM273"/>
    <mergeCell ref="IN273:IO273"/>
    <mergeCell ref="IP273:IQ273"/>
    <mergeCell ref="IR273:IS273"/>
    <mergeCell ref="IT273:IU273"/>
    <mergeCell ref="IV273:IW273"/>
    <mergeCell ref="DF125:DU125"/>
    <mergeCell ref="ID270:IE270"/>
    <mergeCell ref="IF270:IG270"/>
    <mergeCell ref="IH270:II270"/>
    <mergeCell ref="IJ270:IK270"/>
    <mergeCell ref="IL270:IM270"/>
    <mergeCell ref="IN270:IO270"/>
    <mergeCell ref="IP270:IQ270"/>
    <mergeCell ref="IR270:IS270"/>
    <mergeCell ref="ID271:IE271"/>
    <mergeCell ref="IF271:IG271"/>
    <mergeCell ref="IH271:II271"/>
    <mergeCell ref="IJ271:IK271"/>
    <mergeCell ref="IL271:IM271"/>
    <mergeCell ref="IN271:IO271"/>
    <mergeCell ref="IP271:IQ271"/>
    <mergeCell ref="IR271:IS271"/>
    <mergeCell ref="DF156:DG156"/>
    <mergeCell ref="DH156:DI156"/>
    <mergeCell ref="DJ156:DK156"/>
    <mergeCell ref="DL156:DM156"/>
    <mergeCell ref="DN156:DO156"/>
    <mergeCell ref="DP156:DQ156"/>
    <mergeCell ref="DR156:DS156"/>
    <mergeCell ref="DT156:DU156"/>
    <mergeCell ref="DF157:DG157"/>
    <mergeCell ref="DH157:DI157"/>
    <mergeCell ref="DJ157:DK157"/>
    <mergeCell ref="DL157:DM157"/>
    <mergeCell ref="DN157:DO157"/>
    <mergeCell ref="DP157:DQ157"/>
    <mergeCell ref="DR157:DS157"/>
    <mergeCell ref="DT157:DU157"/>
    <mergeCell ref="DT158:DU158"/>
    <mergeCell ref="DF153:DG153"/>
    <mergeCell ref="DH153:DI153"/>
    <mergeCell ref="DJ153:DK153"/>
    <mergeCell ref="DL153:DM153"/>
    <mergeCell ref="DN153:DO153"/>
    <mergeCell ref="DP153:DQ153"/>
    <mergeCell ref="DR153:DS153"/>
    <mergeCell ref="DT153:DU153"/>
    <mergeCell ref="DF154:DG154"/>
    <mergeCell ref="DH154:DI154"/>
    <mergeCell ref="DJ154:DK154"/>
    <mergeCell ref="DL154:DM154"/>
    <mergeCell ref="DN154:DO154"/>
    <mergeCell ref="DP154:DQ154"/>
    <mergeCell ref="DR154:DS154"/>
    <mergeCell ref="DT154:DU154"/>
    <mergeCell ref="DF155:DG155"/>
    <mergeCell ref="DH155:DI155"/>
    <mergeCell ref="DJ155:DK155"/>
    <mergeCell ref="DL155:DM155"/>
    <mergeCell ref="DN155:DO155"/>
    <mergeCell ref="DP155:DQ155"/>
    <mergeCell ref="DR155:DS155"/>
    <mergeCell ref="DT155:DU155"/>
    <mergeCell ref="DF150:DG150"/>
    <mergeCell ref="DH150:DI150"/>
    <mergeCell ref="DJ150:DK150"/>
    <mergeCell ref="DL150:DM150"/>
    <mergeCell ref="DN150:DO150"/>
    <mergeCell ref="DP150:DQ150"/>
    <mergeCell ref="DR150:DS150"/>
    <mergeCell ref="DT150:DU150"/>
    <mergeCell ref="DF151:DG151"/>
    <mergeCell ref="DH151:DI151"/>
    <mergeCell ref="DJ151:DK151"/>
    <mergeCell ref="DL151:DM151"/>
    <mergeCell ref="DN151:DO151"/>
    <mergeCell ref="DP151:DQ151"/>
    <mergeCell ref="DR151:DS151"/>
    <mergeCell ref="DT151:DU151"/>
    <mergeCell ref="DF152:DG152"/>
    <mergeCell ref="DH152:DI152"/>
    <mergeCell ref="DJ152:DK152"/>
    <mergeCell ref="DL152:DM152"/>
    <mergeCell ref="DN152:DO152"/>
    <mergeCell ref="DP152:DQ152"/>
    <mergeCell ref="DR152:DS152"/>
    <mergeCell ref="DT152:DU152"/>
    <mergeCell ref="DF147:DG147"/>
    <mergeCell ref="DH147:DI147"/>
    <mergeCell ref="DJ147:DK147"/>
    <mergeCell ref="DL147:DM147"/>
    <mergeCell ref="DN147:DO147"/>
    <mergeCell ref="DP147:DQ147"/>
    <mergeCell ref="DR147:DS147"/>
    <mergeCell ref="DT147:DU147"/>
    <mergeCell ref="DF148:DG148"/>
    <mergeCell ref="DH148:DI148"/>
    <mergeCell ref="DJ148:DK148"/>
    <mergeCell ref="DL148:DM148"/>
    <mergeCell ref="DN148:DO148"/>
    <mergeCell ref="DP148:DQ148"/>
    <mergeCell ref="DR148:DS148"/>
    <mergeCell ref="DT148:DU148"/>
    <mergeCell ref="DF149:DG149"/>
    <mergeCell ref="DH149:DI149"/>
    <mergeCell ref="DJ149:DK149"/>
    <mergeCell ref="DL149:DM149"/>
    <mergeCell ref="DN149:DO149"/>
    <mergeCell ref="DP149:DQ149"/>
    <mergeCell ref="DR149:DS149"/>
    <mergeCell ref="DT149:DU149"/>
    <mergeCell ref="DF144:DG144"/>
    <mergeCell ref="DH144:DI144"/>
    <mergeCell ref="DJ144:DK144"/>
    <mergeCell ref="DL144:DM144"/>
    <mergeCell ref="DN144:DO144"/>
    <mergeCell ref="DP144:DQ144"/>
    <mergeCell ref="DR144:DS144"/>
    <mergeCell ref="DT144:DU144"/>
    <mergeCell ref="DF145:DG145"/>
    <mergeCell ref="DH145:DI145"/>
    <mergeCell ref="DJ145:DK145"/>
    <mergeCell ref="DL145:DM145"/>
    <mergeCell ref="DN145:DO145"/>
    <mergeCell ref="DP145:DQ145"/>
    <mergeCell ref="DR145:DS145"/>
    <mergeCell ref="DT145:DU145"/>
    <mergeCell ref="DF146:DG146"/>
    <mergeCell ref="DH146:DI146"/>
    <mergeCell ref="DJ146:DK146"/>
    <mergeCell ref="DL146:DM146"/>
    <mergeCell ref="DN146:DO146"/>
    <mergeCell ref="DP146:DQ146"/>
    <mergeCell ref="DR146:DS146"/>
    <mergeCell ref="DT146:DU146"/>
    <mergeCell ref="DF141:DG141"/>
    <mergeCell ref="DH141:DI141"/>
    <mergeCell ref="DJ141:DK141"/>
    <mergeCell ref="DL141:DM141"/>
    <mergeCell ref="DN141:DO141"/>
    <mergeCell ref="DP141:DQ141"/>
    <mergeCell ref="DR141:DS141"/>
    <mergeCell ref="DT141:DU141"/>
    <mergeCell ref="DF142:DG142"/>
    <mergeCell ref="DH142:DI142"/>
    <mergeCell ref="DJ142:DK142"/>
    <mergeCell ref="DL142:DM142"/>
    <mergeCell ref="DN142:DO142"/>
    <mergeCell ref="DP142:DQ142"/>
    <mergeCell ref="DR142:DS142"/>
    <mergeCell ref="DT142:DU142"/>
    <mergeCell ref="DF143:DG143"/>
    <mergeCell ref="DH143:DI143"/>
    <mergeCell ref="DJ143:DK143"/>
    <mergeCell ref="DL143:DM143"/>
    <mergeCell ref="DN143:DO143"/>
    <mergeCell ref="DP143:DQ143"/>
    <mergeCell ref="DR143:DS143"/>
    <mergeCell ref="DT143:DU143"/>
    <mergeCell ref="DF138:DG138"/>
    <mergeCell ref="DH138:DI138"/>
    <mergeCell ref="DJ138:DK138"/>
    <mergeCell ref="DL138:DM138"/>
    <mergeCell ref="DN138:DO138"/>
    <mergeCell ref="DP138:DQ138"/>
    <mergeCell ref="DR138:DS138"/>
    <mergeCell ref="DT138:DU138"/>
    <mergeCell ref="DF139:DG139"/>
    <mergeCell ref="DH139:DI139"/>
    <mergeCell ref="DJ139:DK139"/>
    <mergeCell ref="DL139:DM139"/>
    <mergeCell ref="DN139:DO139"/>
    <mergeCell ref="DP139:DQ139"/>
    <mergeCell ref="DR139:DS139"/>
    <mergeCell ref="DT139:DU139"/>
    <mergeCell ref="DF140:DG140"/>
    <mergeCell ref="DH140:DI140"/>
    <mergeCell ref="DJ140:DK140"/>
    <mergeCell ref="DL140:DM140"/>
    <mergeCell ref="DN140:DO140"/>
    <mergeCell ref="DP140:DQ140"/>
    <mergeCell ref="DR140:DS140"/>
    <mergeCell ref="DT140:DU140"/>
    <mergeCell ref="DF135:DG135"/>
    <mergeCell ref="DH135:DI135"/>
    <mergeCell ref="DJ135:DK135"/>
    <mergeCell ref="DL135:DM135"/>
    <mergeCell ref="DN135:DO135"/>
    <mergeCell ref="DP135:DQ135"/>
    <mergeCell ref="DR135:DS135"/>
    <mergeCell ref="DT135:DU135"/>
    <mergeCell ref="DF136:DG136"/>
    <mergeCell ref="DH136:DI136"/>
    <mergeCell ref="DJ136:DK136"/>
    <mergeCell ref="DL136:DM136"/>
    <mergeCell ref="DN136:DO136"/>
    <mergeCell ref="DP136:DQ136"/>
    <mergeCell ref="DR136:DS136"/>
    <mergeCell ref="DT136:DU136"/>
    <mergeCell ref="DF137:DG137"/>
    <mergeCell ref="DH137:DI137"/>
    <mergeCell ref="DJ137:DK137"/>
    <mergeCell ref="DL137:DM137"/>
    <mergeCell ref="DN137:DO137"/>
    <mergeCell ref="DP137:DQ137"/>
    <mergeCell ref="DR137:DS137"/>
    <mergeCell ref="DT137:DU137"/>
    <mergeCell ref="DF132:DG132"/>
    <mergeCell ref="DH132:DI132"/>
    <mergeCell ref="DJ132:DK132"/>
    <mergeCell ref="DL132:DM132"/>
    <mergeCell ref="DN132:DO132"/>
    <mergeCell ref="DP132:DQ132"/>
    <mergeCell ref="DR132:DS132"/>
    <mergeCell ref="DT132:DU132"/>
    <mergeCell ref="DF133:DG133"/>
    <mergeCell ref="DH133:DI133"/>
    <mergeCell ref="DJ133:DK133"/>
    <mergeCell ref="DL133:DM133"/>
    <mergeCell ref="DN133:DO133"/>
    <mergeCell ref="DP133:DQ133"/>
    <mergeCell ref="DR133:DS133"/>
    <mergeCell ref="DT133:DU133"/>
    <mergeCell ref="DF134:DG134"/>
    <mergeCell ref="DH134:DI134"/>
    <mergeCell ref="DJ134:DK134"/>
    <mergeCell ref="DL134:DM134"/>
    <mergeCell ref="DN134:DO134"/>
    <mergeCell ref="DP134:DQ134"/>
    <mergeCell ref="DR134:DS134"/>
    <mergeCell ref="DT134:DU134"/>
    <mergeCell ref="DT127:DU127"/>
    <mergeCell ref="DT128:DU128"/>
    <mergeCell ref="DT129:DU129"/>
    <mergeCell ref="DF130:DG130"/>
    <mergeCell ref="DH130:DI130"/>
    <mergeCell ref="DJ130:DK130"/>
    <mergeCell ref="DL130:DM130"/>
    <mergeCell ref="DN130:DO130"/>
    <mergeCell ref="DP130:DQ130"/>
    <mergeCell ref="DR130:DS130"/>
    <mergeCell ref="DT130:DU130"/>
    <mergeCell ref="DF131:DG131"/>
    <mergeCell ref="DH131:DI131"/>
    <mergeCell ref="DJ131:DK131"/>
    <mergeCell ref="DL131:DM131"/>
    <mergeCell ref="DN131:DO131"/>
    <mergeCell ref="DP131:DQ131"/>
    <mergeCell ref="DR131:DS131"/>
    <mergeCell ref="DT131:DU131"/>
    <mergeCell ref="EL1123:EN1123"/>
    <mergeCell ref="AW73:AX73"/>
    <mergeCell ref="DF126:DG126"/>
    <mergeCell ref="DF127:DG127"/>
    <mergeCell ref="DF128:DG128"/>
    <mergeCell ref="DF129:DG129"/>
    <mergeCell ref="DH126:DI126"/>
    <mergeCell ref="DJ126:DK126"/>
    <mergeCell ref="DL126:DM126"/>
    <mergeCell ref="DN126:DO126"/>
    <mergeCell ref="DP126:DQ126"/>
    <mergeCell ref="DH127:DI127"/>
    <mergeCell ref="DH128:DI128"/>
    <mergeCell ref="DH129:DI129"/>
    <mergeCell ref="DJ127:DK127"/>
    <mergeCell ref="DL127:DM127"/>
    <mergeCell ref="DN127:DO127"/>
    <mergeCell ref="DP127:DQ127"/>
    <mergeCell ref="DJ128:DK128"/>
    <mergeCell ref="DL128:DM128"/>
    <mergeCell ref="DN128:DO128"/>
    <mergeCell ref="DP128:DQ128"/>
    <mergeCell ref="DJ129:DK129"/>
    <mergeCell ref="DL129:DM129"/>
    <mergeCell ref="DN129:DO129"/>
    <mergeCell ref="DP129:DQ129"/>
    <mergeCell ref="DR126:DS126"/>
    <mergeCell ref="DR127:DS127"/>
    <mergeCell ref="DR128:DS128"/>
    <mergeCell ref="DR129:DS129"/>
    <mergeCell ref="DT126:DU126"/>
    <mergeCell ref="ED1126:EE1126"/>
    <mergeCell ref="EG1126:EH1126"/>
    <mergeCell ref="EI1126:EJ1126"/>
    <mergeCell ref="EB1124:EC1124"/>
    <mergeCell ref="ED1124:EE1124"/>
    <mergeCell ref="EG1124:EH1124"/>
    <mergeCell ref="EI1124:EJ1124"/>
    <mergeCell ref="CD1125:CE1125"/>
    <mergeCell ref="CF1125:CG1125"/>
    <mergeCell ref="CI1125:CJ1125"/>
    <mergeCell ref="CK1125:CL1125"/>
    <mergeCell ref="CN1125:CO1125"/>
    <mergeCell ref="CP1125:CQ1125"/>
    <mergeCell ref="CS1125:CT1125"/>
    <mergeCell ref="CU1125:CV1125"/>
    <mergeCell ref="CX1125:CY1125"/>
    <mergeCell ref="CZ1125:DA1125"/>
    <mergeCell ref="DC1125:DD1125"/>
    <mergeCell ref="DE1125:DF1125"/>
    <mergeCell ref="DH1125:DI1125"/>
    <mergeCell ref="DJ1125:DK1125"/>
    <mergeCell ref="DM1125:DN1125"/>
    <mergeCell ref="DO1125:DP1125"/>
    <mergeCell ref="DR1125:DS1125"/>
    <mergeCell ref="DT1125:DU1125"/>
    <mergeCell ref="DW1125:DX1125"/>
    <mergeCell ref="DY1125:DZ1125"/>
    <mergeCell ref="EB1125:EC1125"/>
    <mergeCell ref="ED1125:EE1125"/>
    <mergeCell ref="EG1125:EH1125"/>
    <mergeCell ref="EI1125:EJ1125"/>
    <mergeCell ref="CD1123:CG1123"/>
    <mergeCell ref="CI1123:CL1123"/>
    <mergeCell ref="CD1127:CE1127"/>
    <mergeCell ref="CF1127:CG1127"/>
    <mergeCell ref="CI1127:CJ1127"/>
    <mergeCell ref="CK1127:CL1127"/>
    <mergeCell ref="CN1127:CO1127"/>
    <mergeCell ref="CP1127:CQ1127"/>
    <mergeCell ref="CS1127:CT1127"/>
    <mergeCell ref="CU1127:CV1127"/>
    <mergeCell ref="CX1127:CY1127"/>
    <mergeCell ref="CZ1127:DA1127"/>
    <mergeCell ref="DC1127:DD1127"/>
    <mergeCell ref="DE1127:DF1127"/>
    <mergeCell ref="DH1127:DI1127"/>
    <mergeCell ref="DJ1127:DK1127"/>
    <mergeCell ref="DM1127:DN1127"/>
    <mergeCell ref="DO1127:DP1127"/>
    <mergeCell ref="DR1127:DS1127"/>
    <mergeCell ref="DT1127:DU1127"/>
    <mergeCell ref="DW1127:DX1127"/>
    <mergeCell ref="DY1127:DZ1127"/>
    <mergeCell ref="EB1127:EC1127"/>
    <mergeCell ref="ED1127:EE1127"/>
    <mergeCell ref="EG1127:EH1127"/>
    <mergeCell ref="EI1127:EJ1127"/>
    <mergeCell ref="CD1126:CE1126"/>
    <mergeCell ref="CF1126:CG1126"/>
    <mergeCell ref="CI1126:CJ1126"/>
    <mergeCell ref="CK1126:CL1126"/>
    <mergeCell ref="CN1126:CO1126"/>
    <mergeCell ref="CP1126:CQ1126"/>
    <mergeCell ref="CS1126:CT1126"/>
    <mergeCell ref="CU1126:CV1126"/>
    <mergeCell ref="CX1126:CY1126"/>
    <mergeCell ref="CZ1126:DA1126"/>
    <mergeCell ref="DC1126:DD1126"/>
    <mergeCell ref="DE1126:DF1126"/>
    <mergeCell ref="DH1126:DI1126"/>
    <mergeCell ref="DJ1126:DK1126"/>
    <mergeCell ref="DM1126:DN1126"/>
    <mergeCell ref="DO1126:DP1126"/>
    <mergeCell ref="DR1126:DS1126"/>
    <mergeCell ref="DT1126:DU1126"/>
    <mergeCell ref="DW1126:DX1126"/>
    <mergeCell ref="DY1126:DZ1126"/>
    <mergeCell ref="EB1126:EC1126"/>
    <mergeCell ref="CN1123:CQ1123"/>
    <mergeCell ref="CS1123:CV1123"/>
    <mergeCell ref="CX1123:DA1123"/>
    <mergeCell ref="DC1123:DF1123"/>
    <mergeCell ref="DH1123:DK1123"/>
    <mergeCell ref="DM1123:DP1123"/>
    <mergeCell ref="DR1123:DU1123"/>
    <mergeCell ref="DW1123:DZ1123"/>
    <mergeCell ref="EB1123:EE1123"/>
    <mergeCell ref="EG1123:EJ1123"/>
    <mergeCell ref="CD1124:CE1124"/>
    <mergeCell ref="CF1124:CG1124"/>
    <mergeCell ref="CI1124:CJ1124"/>
    <mergeCell ref="CK1124:CL1124"/>
    <mergeCell ref="CN1124:CO1124"/>
    <mergeCell ref="CP1124:CQ1124"/>
    <mergeCell ref="CS1124:CT1124"/>
    <mergeCell ref="CU1124:CV1124"/>
    <mergeCell ref="CX1124:CY1124"/>
    <mergeCell ref="CZ1124:DA1124"/>
    <mergeCell ref="DC1124:DD1124"/>
    <mergeCell ref="DE1124:DF1124"/>
    <mergeCell ref="DH1124:DI1124"/>
    <mergeCell ref="DJ1124:DK1124"/>
    <mergeCell ref="DM1124:DN1124"/>
    <mergeCell ref="DO1124:DP1124"/>
    <mergeCell ref="DR1124:DS1124"/>
    <mergeCell ref="DT1124:DU1124"/>
    <mergeCell ref="DW1124:DX1124"/>
    <mergeCell ref="DY1124:DZ1124"/>
    <mergeCell ref="DX1050:EA1050"/>
    <mergeCell ref="EC1050:EF1050"/>
    <mergeCell ref="EH1050:EK1050"/>
    <mergeCell ref="CE1054:CF1054"/>
    <mergeCell ref="CG1054:CH1054"/>
    <mergeCell ref="CJ1054:CK1054"/>
    <mergeCell ref="CL1054:CM1054"/>
    <mergeCell ref="CO1054:CP1054"/>
    <mergeCell ref="CQ1054:CR1054"/>
    <mergeCell ref="CT1054:CU1054"/>
    <mergeCell ref="CV1054:CW1054"/>
    <mergeCell ref="CY1054:CZ1054"/>
    <mergeCell ref="DA1054:DB1054"/>
    <mergeCell ref="DD1054:DE1054"/>
    <mergeCell ref="DF1054:DG1054"/>
    <mergeCell ref="DI1054:DJ1054"/>
    <mergeCell ref="DK1054:DL1054"/>
    <mergeCell ref="DN1054:DO1054"/>
    <mergeCell ref="DP1054:DQ1054"/>
    <mergeCell ref="DS1054:DT1054"/>
    <mergeCell ref="DU1054:DV1054"/>
    <mergeCell ref="DX1054:DY1054"/>
    <mergeCell ref="DZ1054:EA1054"/>
    <mergeCell ref="EC1054:ED1054"/>
    <mergeCell ref="EE1054:EF1054"/>
    <mergeCell ref="EH1054:EI1054"/>
    <mergeCell ref="EJ1054:EK1054"/>
    <mergeCell ref="DU1052:DV1052"/>
    <mergeCell ref="DX1052:DY1052"/>
    <mergeCell ref="DZ1052:EA1052"/>
    <mergeCell ref="EC1052:ED1052"/>
    <mergeCell ref="EE1052:EF1052"/>
    <mergeCell ref="EH1052:EI1052"/>
    <mergeCell ref="EJ1052:EK1052"/>
    <mergeCell ref="CE1053:CF1053"/>
    <mergeCell ref="CG1053:CH1053"/>
    <mergeCell ref="CJ1053:CK1053"/>
    <mergeCell ref="CL1053:CM1053"/>
    <mergeCell ref="CO1053:CP1053"/>
    <mergeCell ref="CQ1053:CR1053"/>
    <mergeCell ref="CT1053:CU1053"/>
    <mergeCell ref="CV1053:CW1053"/>
    <mergeCell ref="CY1053:CZ1053"/>
    <mergeCell ref="DA1053:DB1053"/>
    <mergeCell ref="DD1053:DE1053"/>
    <mergeCell ref="DF1053:DG1053"/>
    <mergeCell ref="DI1053:DJ1053"/>
    <mergeCell ref="DK1053:DL1053"/>
    <mergeCell ref="DN1053:DO1053"/>
    <mergeCell ref="DP1053:DQ1053"/>
    <mergeCell ref="DS1053:DT1053"/>
    <mergeCell ref="DU1053:DV1053"/>
    <mergeCell ref="DX1053:DY1053"/>
    <mergeCell ref="DZ1053:EA1053"/>
    <mergeCell ref="EC1053:ED1053"/>
    <mergeCell ref="EE1053:EF1053"/>
    <mergeCell ref="EH1053:EI1053"/>
    <mergeCell ref="EJ1053:EK1053"/>
    <mergeCell ref="CE1052:CF1052"/>
    <mergeCell ref="CG1052:CH1052"/>
    <mergeCell ref="CJ1052:CK1052"/>
    <mergeCell ref="CL1052:CM1052"/>
    <mergeCell ref="CO1052:CP1052"/>
    <mergeCell ref="CQ1052:CR1052"/>
    <mergeCell ref="CT1052:CU1052"/>
    <mergeCell ref="CV1052:CW1052"/>
    <mergeCell ref="CY1052:CZ1052"/>
    <mergeCell ref="DA1052:DB1052"/>
    <mergeCell ref="DD1052:DE1052"/>
    <mergeCell ref="DF1052:DG1052"/>
    <mergeCell ref="DI1052:DJ1052"/>
    <mergeCell ref="DK1052:DL1052"/>
    <mergeCell ref="DN1052:DO1052"/>
    <mergeCell ref="DP1052:DQ1052"/>
    <mergeCell ref="DS1052:DT1052"/>
    <mergeCell ref="CE1051:CF1051"/>
    <mergeCell ref="CG1051:CH1051"/>
    <mergeCell ref="CJ1051:CK1051"/>
    <mergeCell ref="CL1051:CM1051"/>
    <mergeCell ref="CO1051:CP1051"/>
    <mergeCell ref="CQ1051:CR1051"/>
    <mergeCell ref="CT1051:CU1051"/>
    <mergeCell ref="CV1051:CW1051"/>
    <mergeCell ref="CY1051:CZ1051"/>
    <mergeCell ref="DA1051:DB1051"/>
    <mergeCell ref="DD1051:DE1051"/>
    <mergeCell ref="DF1051:DG1051"/>
    <mergeCell ref="DI1051:DJ1051"/>
    <mergeCell ref="DK1051:DL1051"/>
    <mergeCell ref="DN1051:DO1051"/>
    <mergeCell ref="DP1051:DQ1051"/>
    <mergeCell ref="DS1051:DT1051"/>
    <mergeCell ref="DU1051:DV1051"/>
    <mergeCell ref="DX1051:DY1051"/>
    <mergeCell ref="DZ1051:EA1051"/>
    <mergeCell ref="EC1051:ED1051"/>
    <mergeCell ref="EE1051:EF1051"/>
    <mergeCell ref="EH1051:EI1051"/>
    <mergeCell ref="EJ1051:EK1051"/>
    <mergeCell ref="CE1050:CH1050"/>
    <mergeCell ref="CJ1050:CM1050"/>
    <mergeCell ref="CO1050:CR1050"/>
    <mergeCell ref="CT1050:CW1050"/>
    <mergeCell ref="CY1050:DB1050"/>
    <mergeCell ref="DD1050:DG1050"/>
    <mergeCell ref="DI1050:DL1050"/>
    <mergeCell ref="DN1050:DQ1050"/>
    <mergeCell ref="DS1050:DV1050"/>
    <mergeCell ref="DX839:DY839"/>
    <mergeCell ref="EA839:EB839"/>
    <mergeCell ref="EC839:ED839"/>
    <mergeCell ref="EF839:EG839"/>
    <mergeCell ref="EH839:EI839"/>
    <mergeCell ref="EK839:EL839"/>
    <mergeCell ref="CY839:CZ839"/>
    <mergeCell ref="DB839:DC839"/>
    <mergeCell ref="DD839:DE839"/>
    <mergeCell ref="DG839:DH839"/>
    <mergeCell ref="DI839:DJ839"/>
    <mergeCell ref="DL839:DM839"/>
    <mergeCell ref="DN839:DO839"/>
    <mergeCell ref="DQ839:DR839"/>
    <mergeCell ref="DS839:DT839"/>
    <mergeCell ref="DV839:DW839"/>
    <mergeCell ref="EM839:EN839"/>
    <mergeCell ref="CH840:CI840"/>
    <mergeCell ref="CJ840:CK840"/>
    <mergeCell ref="CM840:CN840"/>
    <mergeCell ref="CO840:CP840"/>
    <mergeCell ref="CR840:CS840"/>
    <mergeCell ref="CT840:CU840"/>
    <mergeCell ref="CW840:CX840"/>
    <mergeCell ref="CY840:CZ840"/>
    <mergeCell ref="DB840:DC840"/>
    <mergeCell ref="DD840:DE840"/>
    <mergeCell ref="DG840:DH840"/>
    <mergeCell ref="DI840:DJ840"/>
    <mergeCell ref="DL840:DM840"/>
    <mergeCell ref="DN840:DO840"/>
    <mergeCell ref="DQ840:DR840"/>
    <mergeCell ref="DS840:DT840"/>
    <mergeCell ref="DV840:DW840"/>
    <mergeCell ref="DX840:DY840"/>
    <mergeCell ref="EA840:EB840"/>
    <mergeCell ref="EC840:ED840"/>
    <mergeCell ref="EF840:EG840"/>
    <mergeCell ref="EH840:EI840"/>
    <mergeCell ref="EK840:EL840"/>
    <mergeCell ref="EM840:EN840"/>
    <mergeCell ref="CH839:CI839"/>
    <mergeCell ref="CJ839:CK839"/>
    <mergeCell ref="CM839:CN839"/>
    <mergeCell ref="CO839:CP839"/>
    <mergeCell ref="CR839:CS839"/>
    <mergeCell ref="CT839:CU839"/>
    <mergeCell ref="CW839:CX839"/>
    <mergeCell ref="EF837:EG837"/>
    <mergeCell ref="EH837:EI837"/>
    <mergeCell ref="EK837:EL837"/>
    <mergeCell ref="EM837:EN837"/>
    <mergeCell ref="CH838:CI838"/>
    <mergeCell ref="CJ838:CK838"/>
    <mergeCell ref="CM838:CN838"/>
    <mergeCell ref="CO838:CP838"/>
    <mergeCell ref="CR838:CS838"/>
    <mergeCell ref="CT838:CU838"/>
    <mergeCell ref="CW838:CX838"/>
    <mergeCell ref="CY838:CZ838"/>
    <mergeCell ref="DB838:DC838"/>
    <mergeCell ref="DD838:DE838"/>
    <mergeCell ref="DG838:DH838"/>
    <mergeCell ref="DI838:DJ838"/>
    <mergeCell ref="DL838:DM838"/>
    <mergeCell ref="DN838:DO838"/>
    <mergeCell ref="DQ838:DR838"/>
    <mergeCell ref="DS838:DT838"/>
    <mergeCell ref="DV838:DW838"/>
    <mergeCell ref="DX838:DY838"/>
    <mergeCell ref="EA838:EB838"/>
    <mergeCell ref="EC838:ED838"/>
    <mergeCell ref="EF838:EG838"/>
    <mergeCell ref="EH838:EI838"/>
    <mergeCell ref="EK838:EL838"/>
    <mergeCell ref="EM838:EN838"/>
    <mergeCell ref="CH836:CK836"/>
    <mergeCell ref="CM836:CP836"/>
    <mergeCell ref="CR836:CU836"/>
    <mergeCell ref="CW836:CZ836"/>
    <mergeCell ref="DB836:DE836"/>
    <mergeCell ref="DG836:DJ836"/>
    <mergeCell ref="DL836:DO836"/>
    <mergeCell ref="DQ836:DT836"/>
    <mergeCell ref="DV836:DY836"/>
    <mergeCell ref="EA836:ED836"/>
    <mergeCell ref="EF836:EI836"/>
    <mergeCell ref="EK836:EN836"/>
    <mergeCell ref="CH837:CI837"/>
    <mergeCell ref="CJ837:CK837"/>
    <mergeCell ref="CM837:CN837"/>
    <mergeCell ref="CO837:CP837"/>
    <mergeCell ref="CR837:CS837"/>
    <mergeCell ref="CT837:CU837"/>
    <mergeCell ref="CW837:CX837"/>
    <mergeCell ref="CY837:CZ837"/>
    <mergeCell ref="DB837:DC837"/>
    <mergeCell ref="DD837:DE837"/>
    <mergeCell ref="DG837:DH837"/>
    <mergeCell ref="DI837:DJ837"/>
    <mergeCell ref="DL837:DM837"/>
    <mergeCell ref="DN837:DO837"/>
    <mergeCell ref="DQ837:DR837"/>
    <mergeCell ref="DS837:DT837"/>
    <mergeCell ref="DV837:DW837"/>
    <mergeCell ref="DX837:DY837"/>
    <mergeCell ref="EA837:EB837"/>
    <mergeCell ref="EC837:ED837"/>
    <mergeCell ref="DU724:DV724"/>
    <mergeCell ref="DW724:DX724"/>
    <mergeCell ref="DU725:DV725"/>
    <mergeCell ref="DW725:DX725"/>
    <mergeCell ref="DZ721:EC721"/>
    <mergeCell ref="DZ722:EA722"/>
    <mergeCell ref="EB722:EC722"/>
    <mergeCell ref="DZ723:EA723"/>
    <mergeCell ref="EB723:EC723"/>
    <mergeCell ref="DZ724:EA724"/>
    <mergeCell ref="EB724:EC724"/>
    <mergeCell ref="DZ725:EA725"/>
    <mergeCell ref="EB725:EC725"/>
    <mergeCell ref="EE721:EH721"/>
    <mergeCell ref="EE722:EF722"/>
    <mergeCell ref="EG722:EH722"/>
    <mergeCell ref="EE723:EF723"/>
    <mergeCell ref="EG723:EH723"/>
    <mergeCell ref="EE724:EF724"/>
    <mergeCell ref="EG724:EH724"/>
    <mergeCell ref="EE725:EF725"/>
    <mergeCell ref="EG725:EH725"/>
    <mergeCell ref="DH724:DI724"/>
    <mergeCell ref="DK724:DL724"/>
    <mergeCell ref="DM724:DN724"/>
    <mergeCell ref="CV725:CW725"/>
    <mergeCell ref="CX725:CY725"/>
    <mergeCell ref="DA725:DB725"/>
    <mergeCell ref="DC725:DD725"/>
    <mergeCell ref="DF725:DG725"/>
    <mergeCell ref="DH725:DI725"/>
    <mergeCell ref="DK725:DL725"/>
    <mergeCell ref="DM725:DN725"/>
    <mergeCell ref="DP721:DS721"/>
    <mergeCell ref="DR722:DS722"/>
    <mergeCell ref="DP723:DQ723"/>
    <mergeCell ref="DR723:DS723"/>
    <mergeCell ref="DP724:DQ724"/>
    <mergeCell ref="DR724:DS724"/>
    <mergeCell ref="DP725:DQ725"/>
    <mergeCell ref="DR725:DS725"/>
    <mergeCell ref="DP722:DQ722"/>
    <mergeCell ref="DK722:DL722"/>
    <mergeCell ref="DF722:DG722"/>
    <mergeCell ref="DA722:DB722"/>
    <mergeCell ref="CV722:CW722"/>
    <mergeCell ref="CN724:CO724"/>
    <mergeCell ref="CL725:CM725"/>
    <mergeCell ref="CN725:CO725"/>
    <mergeCell ref="CQ721:CT721"/>
    <mergeCell ref="CS722:CT722"/>
    <mergeCell ref="CQ723:CR723"/>
    <mergeCell ref="CS723:CT723"/>
    <mergeCell ref="CQ724:CR724"/>
    <mergeCell ref="CS724:CT724"/>
    <mergeCell ref="CQ725:CR725"/>
    <mergeCell ref="CS725:CT725"/>
    <mergeCell ref="CV721:CY721"/>
    <mergeCell ref="DA721:DD721"/>
    <mergeCell ref="DF721:DI721"/>
    <mergeCell ref="DK721:DN721"/>
    <mergeCell ref="CX722:CY722"/>
    <mergeCell ref="DC722:DD722"/>
    <mergeCell ref="DH722:DI722"/>
    <mergeCell ref="DM722:DN722"/>
    <mergeCell ref="CV723:CW723"/>
    <mergeCell ref="CX723:CY723"/>
    <mergeCell ref="DA723:DB723"/>
    <mergeCell ref="DC723:DD723"/>
    <mergeCell ref="DF723:DG723"/>
    <mergeCell ref="DH723:DI723"/>
    <mergeCell ref="DK723:DL723"/>
    <mergeCell ref="DM723:DN723"/>
    <mergeCell ref="CV724:CW724"/>
    <mergeCell ref="CX724:CY724"/>
    <mergeCell ref="DA724:DB724"/>
    <mergeCell ref="DC724:DD724"/>
    <mergeCell ref="DF724:DG724"/>
    <mergeCell ref="CB724:CC724"/>
    <mergeCell ref="CD724:CE724"/>
    <mergeCell ref="CB725:CC725"/>
    <mergeCell ref="CD725:CE725"/>
    <mergeCell ref="CB721:CE721"/>
    <mergeCell ref="CG721:CJ721"/>
    <mergeCell ref="CI722:CJ722"/>
    <mergeCell ref="CG723:CH723"/>
    <mergeCell ref="CI723:CJ723"/>
    <mergeCell ref="CG724:CH724"/>
    <mergeCell ref="CI724:CJ724"/>
    <mergeCell ref="CG725:CH725"/>
    <mergeCell ref="CI725:CJ725"/>
    <mergeCell ref="CG722:CH722"/>
    <mergeCell ref="CB722:CC722"/>
    <mergeCell ref="FW604:FX604"/>
    <mergeCell ref="FH604:FI604"/>
    <mergeCell ref="FJ604:FK604"/>
    <mergeCell ref="FL604:FM604"/>
    <mergeCell ref="FN604:FO604"/>
    <mergeCell ref="FP604:FQ604"/>
    <mergeCell ref="FS604:FT604"/>
    <mergeCell ref="FU604:FV604"/>
    <mergeCell ref="DX605:DY605"/>
    <mergeCell ref="EA604:EB604"/>
    <mergeCell ref="EC604:ED604"/>
    <mergeCell ref="EE604:EF604"/>
    <mergeCell ref="EG604:EH604"/>
    <mergeCell ref="EI604:EJ604"/>
    <mergeCell ref="EI605:EJ605"/>
    <mergeCell ref="DP604:DQ604"/>
    <mergeCell ref="CL724:CM724"/>
    <mergeCell ref="FY604:FZ604"/>
    <mergeCell ref="GA604:GB604"/>
    <mergeCell ref="ET605:EU605"/>
    <mergeCell ref="FE605:FF605"/>
    <mergeCell ref="FP605:FQ605"/>
    <mergeCell ref="GA605:GB605"/>
    <mergeCell ref="EW601:EX601"/>
    <mergeCell ref="EL601:EM601"/>
    <mergeCell ref="CD722:CE722"/>
    <mergeCell ref="CB723:CC723"/>
    <mergeCell ref="CD723:CE723"/>
    <mergeCell ref="CL721:CO721"/>
    <mergeCell ref="CN722:CO722"/>
    <mergeCell ref="CL723:CM723"/>
    <mergeCell ref="CN723:CO723"/>
    <mergeCell ref="CQ722:CR722"/>
    <mergeCell ref="CL722:CM722"/>
    <mergeCell ref="DU721:DX721"/>
    <mergeCell ref="DU722:DV722"/>
    <mergeCell ref="DW722:DX722"/>
    <mergeCell ref="DU723:DV723"/>
    <mergeCell ref="DW723:DX723"/>
    <mergeCell ref="EL604:EM604"/>
    <mergeCell ref="EN604:EO604"/>
    <mergeCell ref="EP604:EQ604"/>
    <mergeCell ref="ER604:ES604"/>
    <mergeCell ref="ET604:EU604"/>
    <mergeCell ref="EW604:EX604"/>
    <mergeCell ref="EY604:EZ604"/>
    <mergeCell ref="FA604:FB604"/>
    <mergeCell ref="FC604:FD604"/>
    <mergeCell ref="FE604:FF604"/>
    <mergeCell ref="GA602:GB602"/>
    <mergeCell ref="EL603:EM603"/>
    <mergeCell ref="EN603:EO603"/>
    <mergeCell ref="EP603:EQ603"/>
    <mergeCell ref="ER603:ES603"/>
    <mergeCell ref="ET603:EU603"/>
    <mergeCell ref="EW603:EX603"/>
    <mergeCell ref="EY603:EZ603"/>
    <mergeCell ref="FA603:FB603"/>
    <mergeCell ref="FC603:FD603"/>
    <mergeCell ref="FE603:FF603"/>
    <mergeCell ref="FH603:FI603"/>
    <mergeCell ref="FJ603:FK603"/>
    <mergeCell ref="FL603:FM603"/>
    <mergeCell ref="FN603:FO603"/>
    <mergeCell ref="FP603:FQ603"/>
    <mergeCell ref="FS603:FT603"/>
    <mergeCell ref="FU603:FV603"/>
    <mergeCell ref="FW603:FX603"/>
    <mergeCell ref="FY603:FZ603"/>
    <mergeCell ref="GA603:GB603"/>
    <mergeCell ref="EL602:EM602"/>
    <mergeCell ref="EN602:EO602"/>
    <mergeCell ref="EP602:EQ602"/>
    <mergeCell ref="ER602:ES602"/>
    <mergeCell ref="ET602:EU602"/>
    <mergeCell ref="EW602:EX602"/>
    <mergeCell ref="EY602:EZ602"/>
    <mergeCell ref="FA602:FB602"/>
    <mergeCell ref="FC602:FD602"/>
    <mergeCell ref="FE602:FF602"/>
    <mergeCell ref="FH602:FI602"/>
    <mergeCell ref="FJ602:FK602"/>
    <mergeCell ref="FL602:FM602"/>
    <mergeCell ref="FN602:FO602"/>
    <mergeCell ref="FP602:FQ602"/>
    <mergeCell ref="FS602:FT602"/>
    <mergeCell ref="FU602:FV602"/>
    <mergeCell ref="EL600:EU600"/>
    <mergeCell ref="EW600:FF600"/>
    <mergeCell ref="FH600:FQ600"/>
    <mergeCell ref="FS600:GB600"/>
    <mergeCell ref="EN601:EO601"/>
    <mergeCell ref="EP601:EQ601"/>
    <mergeCell ref="ER601:ES601"/>
    <mergeCell ref="ET601:EU601"/>
    <mergeCell ref="EY601:EZ601"/>
    <mergeCell ref="FA601:FB601"/>
    <mergeCell ref="FC601:FD601"/>
    <mergeCell ref="FE601:FF601"/>
    <mergeCell ref="FH601:FI601"/>
    <mergeCell ref="FJ601:FK601"/>
    <mergeCell ref="FL601:FM601"/>
    <mergeCell ref="FN601:FO601"/>
    <mergeCell ref="FP601:FQ601"/>
    <mergeCell ref="FS601:FT601"/>
    <mergeCell ref="FU601:FV601"/>
    <mergeCell ref="FW601:FX601"/>
    <mergeCell ref="FY601:FZ601"/>
    <mergeCell ref="GA601:GB601"/>
    <mergeCell ref="FW602:FX602"/>
    <mergeCell ref="FY602:FZ602"/>
    <mergeCell ref="DP601:DQ601"/>
    <mergeCell ref="EA600:EJ600"/>
    <mergeCell ref="EA601:EB601"/>
    <mergeCell ref="EC601:ED601"/>
    <mergeCell ref="EE601:EF601"/>
    <mergeCell ref="EG601:EH601"/>
    <mergeCell ref="EI601:EJ601"/>
    <mergeCell ref="EA602:EB602"/>
    <mergeCell ref="EC602:ED602"/>
    <mergeCell ref="EE602:EF602"/>
    <mergeCell ref="EG602:EH602"/>
    <mergeCell ref="EI602:EJ602"/>
    <mergeCell ref="EA603:EB603"/>
    <mergeCell ref="EC603:ED603"/>
    <mergeCell ref="EE603:EF603"/>
    <mergeCell ref="EG603:EH603"/>
    <mergeCell ref="EI603:EJ603"/>
    <mergeCell ref="DP600:DY600"/>
    <mergeCell ref="DR601:DS601"/>
    <mergeCell ref="DT601:DU601"/>
    <mergeCell ref="DV601:DW601"/>
    <mergeCell ref="DX601:DY601"/>
    <mergeCell ref="DP602:DQ602"/>
    <mergeCell ref="DR602:DS602"/>
    <mergeCell ref="DT602:DU602"/>
    <mergeCell ref="DV602:DW602"/>
    <mergeCell ref="DX602:DY602"/>
    <mergeCell ref="DP603:DQ603"/>
    <mergeCell ref="DR603:DS603"/>
    <mergeCell ref="DT603:DU603"/>
    <mergeCell ref="DV603:DW603"/>
    <mergeCell ref="DX603:DY603"/>
    <mergeCell ref="DR604:DS604"/>
    <mergeCell ref="DT604:DU604"/>
    <mergeCell ref="DV604:DW604"/>
    <mergeCell ref="DX604:DY604"/>
    <mergeCell ref="CT604:CU604"/>
    <mergeCell ref="CV604:CW604"/>
    <mergeCell ref="CX604:CY604"/>
    <mergeCell ref="CZ604:DA604"/>
    <mergeCell ref="DB604:DC604"/>
    <mergeCell ref="CT600:DC600"/>
    <mergeCell ref="DB605:DC605"/>
    <mergeCell ref="DE600:DN600"/>
    <mergeCell ref="DG601:DH601"/>
    <mergeCell ref="DI601:DJ601"/>
    <mergeCell ref="DK601:DL601"/>
    <mergeCell ref="DM601:DN601"/>
    <mergeCell ref="DE602:DF602"/>
    <mergeCell ref="DG602:DH602"/>
    <mergeCell ref="DI602:DJ602"/>
    <mergeCell ref="DK602:DL602"/>
    <mergeCell ref="DM602:DN602"/>
    <mergeCell ref="DE603:DF603"/>
    <mergeCell ref="DG603:DH603"/>
    <mergeCell ref="DI603:DJ603"/>
    <mergeCell ref="DK603:DL603"/>
    <mergeCell ref="DM603:DN603"/>
    <mergeCell ref="DE604:DF604"/>
    <mergeCell ref="DG604:DH604"/>
    <mergeCell ref="DI604:DJ604"/>
    <mergeCell ref="DK604:DL604"/>
    <mergeCell ref="DM604:DN604"/>
    <mergeCell ref="DM605:DN605"/>
    <mergeCell ref="CV601:CW601"/>
    <mergeCell ref="CX601:CY601"/>
    <mergeCell ref="CZ601:DA601"/>
    <mergeCell ref="DB601:DC601"/>
    <mergeCell ref="CT602:CU602"/>
    <mergeCell ref="CV602:CW602"/>
    <mergeCell ref="CX602:CY602"/>
    <mergeCell ref="CZ602:DA602"/>
    <mergeCell ref="DB602:DC602"/>
    <mergeCell ref="CT603:CU603"/>
    <mergeCell ref="CV603:CW603"/>
    <mergeCell ref="CX603:CY603"/>
    <mergeCell ref="CZ603:DA603"/>
    <mergeCell ref="DB603:DC603"/>
    <mergeCell ref="EQ431:ER431"/>
    <mergeCell ref="ET428:EU428"/>
    <mergeCell ref="ET429:EU429"/>
    <mergeCell ref="ET430:EU430"/>
    <mergeCell ref="EA429:EB429"/>
    <mergeCell ref="EC429:ED429"/>
    <mergeCell ref="EE429:EF429"/>
    <mergeCell ref="EG429:EH429"/>
    <mergeCell ref="EI429:EJ429"/>
    <mergeCell ref="EA430:EB430"/>
    <mergeCell ref="EC430:ED430"/>
    <mergeCell ref="EE430:EF430"/>
    <mergeCell ref="EG430:EH430"/>
    <mergeCell ref="EI430:EJ430"/>
    <mergeCell ref="DP429:DQ429"/>
    <mergeCell ref="DR429:DS429"/>
    <mergeCell ref="DT429:DU429"/>
    <mergeCell ref="DV429:DW429"/>
    <mergeCell ref="ET427:EU427"/>
    <mergeCell ref="EV427:EW427"/>
    <mergeCell ref="EV428:EW428"/>
    <mergeCell ref="EV429:EW429"/>
    <mergeCell ref="EV430:EW430"/>
    <mergeCell ref="ET426:EW426"/>
    <mergeCell ref="EY426:FB426"/>
    <mergeCell ref="EY427:EZ427"/>
    <mergeCell ref="FA427:FB427"/>
    <mergeCell ref="EY428:EZ428"/>
    <mergeCell ref="FA428:FB428"/>
    <mergeCell ref="EY429:EZ429"/>
    <mergeCell ref="FA429:FB429"/>
    <mergeCell ref="EY430:EZ430"/>
    <mergeCell ref="FA430:FB430"/>
    <mergeCell ref="EK428:EL428"/>
    <mergeCell ref="EM428:EN428"/>
    <mergeCell ref="EO428:EP428"/>
    <mergeCell ref="EQ428:ER428"/>
    <mergeCell ref="EK429:EL429"/>
    <mergeCell ref="EM429:EN429"/>
    <mergeCell ref="EO429:EP429"/>
    <mergeCell ref="EQ429:ER429"/>
    <mergeCell ref="EK430:EL430"/>
    <mergeCell ref="EM430:EN430"/>
    <mergeCell ref="EO430:EP430"/>
    <mergeCell ref="EQ430:ER430"/>
    <mergeCell ref="DX429:DY429"/>
    <mergeCell ref="DH430:DI430"/>
    <mergeCell ref="DJ430:DK430"/>
    <mergeCell ref="DL430:DM430"/>
    <mergeCell ref="DN430:DO430"/>
    <mergeCell ref="DP430:DQ430"/>
    <mergeCell ref="DR430:DS430"/>
    <mergeCell ref="DT430:DU430"/>
    <mergeCell ref="DV430:DW430"/>
    <mergeCell ref="DX430:DY430"/>
    <mergeCell ref="DX431:DY431"/>
    <mergeCell ref="EA425:ER425"/>
    <mergeCell ref="EA426:EB427"/>
    <mergeCell ref="EC426:EJ426"/>
    <mergeCell ref="EK426:EP426"/>
    <mergeCell ref="EQ426:ER427"/>
    <mergeCell ref="EC427:ED427"/>
    <mergeCell ref="EE427:EF427"/>
    <mergeCell ref="EG427:EH427"/>
    <mergeCell ref="EI427:EJ427"/>
    <mergeCell ref="EK427:EL427"/>
    <mergeCell ref="EM427:EN427"/>
    <mergeCell ref="EO427:EP427"/>
    <mergeCell ref="EA428:EB428"/>
    <mergeCell ref="EC428:ED428"/>
    <mergeCell ref="EE428:EF428"/>
    <mergeCell ref="EG428:EH428"/>
    <mergeCell ref="EI428:EJ428"/>
    <mergeCell ref="CL429:CM429"/>
    <mergeCell ref="CL430:CM430"/>
    <mergeCell ref="DE428:DF428"/>
    <mergeCell ref="DE429:DF429"/>
    <mergeCell ref="DE430:DF430"/>
    <mergeCell ref="CO425:DF425"/>
    <mergeCell ref="DE426:DF427"/>
    <mergeCell ref="DH425:DY425"/>
    <mergeCell ref="DH426:DI427"/>
    <mergeCell ref="DJ426:DQ426"/>
    <mergeCell ref="DR426:DW426"/>
    <mergeCell ref="DX426:DY427"/>
    <mergeCell ref="DJ427:DK427"/>
    <mergeCell ref="DL427:DM427"/>
    <mergeCell ref="DN427:DO427"/>
    <mergeCell ref="DP427:DQ427"/>
    <mergeCell ref="DR427:DS427"/>
    <mergeCell ref="DT427:DU427"/>
    <mergeCell ref="DV427:DW427"/>
    <mergeCell ref="DH428:DI428"/>
    <mergeCell ref="DJ428:DK428"/>
    <mergeCell ref="DL428:DM428"/>
    <mergeCell ref="DN428:DO428"/>
    <mergeCell ref="DP428:DQ428"/>
    <mergeCell ref="DR428:DS428"/>
    <mergeCell ref="DT428:DU428"/>
    <mergeCell ref="DV428:DW428"/>
    <mergeCell ref="DX428:DY428"/>
    <mergeCell ref="DH429:DI429"/>
    <mergeCell ref="DJ429:DK429"/>
    <mergeCell ref="DL429:DM429"/>
    <mergeCell ref="DN429:DO429"/>
    <mergeCell ref="CO429:CP429"/>
    <mergeCell ref="CQ429:CR429"/>
    <mergeCell ref="CS429:CT429"/>
    <mergeCell ref="CU429:CV429"/>
    <mergeCell ref="CW429:CX429"/>
    <mergeCell ref="CO430:CP430"/>
    <mergeCell ref="CQ430:CR430"/>
    <mergeCell ref="CS430:CT430"/>
    <mergeCell ref="CU430:CV430"/>
    <mergeCell ref="CW430:CX430"/>
    <mergeCell ref="CY430:CZ430"/>
    <mergeCell ref="DA430:DB430"/>
    <mergeCell ref="DC430:DD430"/>
    <mergeCell ref="DE431:DF431"/>
    <mergeCell ref="BV425:CM425"/>
    <mergeCell ref="CF426:CK426"/>
    <mergeCell ref="CO426:CP427"/>
    <mergeCell ref="CQ426:CX426"/>
    <mergeCell ref="CY426:DD426"/>
    <mergeCell ref="CQ427:CR427"/>
    <mergeCell ref="CS427:CT427"/>
    <mergeCell ref="CU427:CV427"/>
    <mergeCell ref="CW427:CX427"/>
    <mergeCell ref="CY427:CZ427"/>
    <mergeCell ref="DA427:DB427"/>
    <mergeCell ref="DC427:DD427"/>
    <mergeCell ref="CO428:CP428"/>
    <mergeCell ref="CQ428:CR428"/>
    <mergeCell ref="CS428:CT428"/>
    <mergeCell ref="CU428:CV428"/>
    <mergeCell ref="CW428:CX428"/>
    <mergeCell ref="CY428:CZ428"/>
    <mergeCell ref="DA428:DB428"/>
    <mergeCell ref="DC428:DD428"/>
    <mergeCell ref="CL426:CM427"/>
    <mergeCell ref="CL428:CM428"/>
    <mergeCell ref="BX426:CE426"/>
    <mergeCell ref="BV426:BW427"/>
    <mergeCell ref="CD428:CE428"/>
    <mergeCell ref="BV429:BW429"/>
    <mergeCell ref="BX429:BY429"/>
    <mergeCell ref="BZ429:CA429"/>
    <mergeCell ref="CB429:CC429"/>
    <mergeCell ref="CD429:CE429"/>
    <mergeCell ref="DI278:DJ278"/>
    <mergeCell ref="DK278:DL278"/>
    <mergeCell ref="DM278:DN278"/>
    <mergeCell ref="DO278:DP278"/>
    <mergeCell ref="DQ278:DR278"/>
    <mergeCell ref="DI279:DJ279"/>
    <mergeCell ref="DK279:DL279"/>
    <mergeCell ref="DM279:DN279"/>
    <mergeCell ref="DO279:DP279"/>
    <mergeCell ref="DQ279:DR279"/>
    <mergeCell ref="DI280:DJ280"/>
    <mergeCell ref="DK280:DL280"/>
    <mergeCell ref="DM280:DN280"/>
    <mergeCell ref="DO280:DP280"/>
    <mergeCell ref="DQ280:DR280"/>
    <mergeCell ref="DI274:DJ274"/>
    <mergeCell ref="DK274:DL274"/>
    <mergeCell ref="DM274:DN274"/>
    <mergeCell ref="DO274:DP274"/>
    <mergeCell ref="DI275:DJ275"/>
    <mergeCell ref="DK275:DL275"/>
    <mergeCell ref="DM275:DN275"/>
    <mergeCell ref="DO275:DP275"/>
    <mergeCell ref="DI276:DJ276"/>
    <mergeCell ref="DK276:DL276"/>
    <mergeCell ref="DM276:DN276"/>
    <mergeCell ref="DO276:DP276"/>
    <mergeCell ref="DI277:DJ277"/>
    <mergeCell ref="DK277:DL277"/>
    <mergeCell ref="DM277:DN277"/>
    <mergeCell ref="DO277:DP277"/>
    <mergeCell ref="CU281:CV281"/>
    <mergeCell ref="DF274:DG274"/>
    <mergeCell ref="DQ281:DR281"/>
    <mergeCell ref="CU278:CV278"/>
    <mergeCell ref="DT269:EC269"/>
    <mergeCell ref="DT270:DU270"/>
    <mergeCell ref="DV270:DW270"/>
    <mergeCell ref="DX270:DY270"/>
    <mergeCell ref="DZ270:EA270"/>
    <mergeCell ref="EB270:EC270"/>
    <mergeCell ref="DT271:DU271"/>
    <mergeCell ref="DV271:DW271"/>
    <mergeCell ref="DX271:DY271"/>
    <mergeCell ref="DZ271:EA271"/>
    <mergeCell ref="EB271:EC271"/>
    <mergeCell ref="DT272:DU272"/>
    <mergeCell ref="DV272:DW272"/>
    <mergeCell ref="DX272:DY272"/>
    <mergeCell ref="DZ272:EA272"/>
    <mergeCell ref="EB272:EC272"/>
    <mergeCell ref="DQ274:DR274"/>
    <mergeCell ref="DQ275:DR275"/>
    <mergeCell ref="DT273:DU273"/>
    <mergeCell ref="DV273:DW273"/>
    <mergeCell ref="DX273:DY273"/>
    <mergeCell ref="DZ273:EA273"/>
    <mergeCell ref="EB273:EC273"/>
    <mergeCell ref="EB274:EC274"/>
    <mergeCell ref="DQ276:DR276"/>
    <mergeCell ref="DQ277:DR277"/>
    <mergeCell ref="DI269:DR269"/>
    <mergeCell ref="DI270:DJ270"/>
    <mergeCell ref="DK270:DL270"/>
    <mergeCell ref="CZ273:DA273"/>
    <mergeCell ref="DB273:DC273"/>
    <mergeCell ref="DD273:DE273"/>
    <mergeCell ref="DF273:DG273"/>
    <mergeCell ref="DQ270:DR270"/>
    <mergeCell ref="DI271:DJ271"/>
    <mergeCell ref="DK271:DL271"/>
    <mergeCell ref="DM271:DN271"/>
    <mergeCell ref="DO271:DP271"/>
    <mergeCell ref="DQ271:DR271"/>
    <mergeCell ref="DI272:DJ272"/>
    <mergeCell ref="DK272:DL272"/>
    <mergeCell ref="DM272:DN272"/>
    <mergeCell ref="DO272:DP272"/>
    <mergeCell ref="DQ272:DR272"/>
    <mergeCell ref="DI273:DJ273"/>
    <mergeCell ref="DK273:DL273"/>
    <mergeCell ref="DM273:DN273"/>
    <mergeCell ref="DO273:DP273"/>
    <mergeCell ref="DQ273:DR273"/>
    <mergeCell ref="DM270:DN270"/>
    <mergeCell ref="DO270:DP270"/>
    <mergeCell ref="CM279:CN279"/>
    <mergeCell ref="CO279:CP279"/>
    <mergeCell ref="CQ279:CR279"/>
    <mergeCell ref="CS279:CT279"/>
    <mergeCell ref="CU279:CV279"/>
    <mergeCell ref="CM280:CN280"/>
    <mergeCell ref="CO280:CP280"/>
    <mergeCell ref="CQ280:CR280"/>
    <mergeCell ref="CS280:CT280"/>
    <mergeCell ref="CU280:CV280"/>
    <mergeCell ref="CX269:DG269"/>
    <mergeCell ref="CX270:CY270"/>
    <mergeCell ref="CZ270:DA270"/>
    <mergeCell ref="DB270:DC270"/>
    <mergeCell ref="DD270:DE270"/>
    <mergeCell ref="DF270:DG270"/>
    <mergeCell ref="CX271:CY271"/>
    <mergeCell ref="CZ271:DA271"/>
    <mergeCell ref="DB271:DC271"/>
    <mergeCell ref="DD271:DE271"/>
    <mergeCell ref="DF271:DG271"/>
    <mergeCell ref="CX272:CY272"/>
    <mergeCell ref="CZ272:DA272"/>
    <mergeCell ref="DB272:DC272"/>
    <mergeCell ref="DD272:DE272"/>
    <mergeCell ref="DF272:DG272"/>
    <mergeCell ref="CX273:CY273"/>
    <mergeCell ref="CQ274:CR274"/>
    <mergeCell ref="CS274:CT274"/>
    <mergeCell ref="CU274:CV274"/>
    <mergeCell ref="CM275:CN275"/>
    <mergeCell ref="CO275:CP275"/>
    <mergeCell ref="CQ275:CR275"/>
    <mergeCell ref="CS275:CT275"/>
    <mergeCell ref="CU275:CV275"/>
    <mergeCell ref="CM276:CN276"/>
    <mergeCell ref="CO276:CP276"/>
    <mergeCell ref="CQ276:CR276"/>
    <mergeCell ref="CS276:CT276"/>
    <mergeCell ref="CU276:CV276"/>
    <mergeCell ref="CM277:CN277"/>
    <mergeCell ref="CO277:CP277"/>
    <mergeCell ref="CQ277:CR277"/>
    <mergeCell ref="CS277:CT277"/>
    <mergeCell ref="CU277:CV277"/>
    <mergeCell ref="BW280:BX280"/>
    <mergeCell ref="BY280:BZ280"/>
    <mergeCell ref="BQ269:BZ269"/>
    <mergeCell ref="CM269:CV269"/>
    <mergeCell ref="CM270:CN270"/>
    <mergeCell ref="CO270:CP270"/>
    <mergeCell ref="CQ270:CR270"/>
    <mergeCell ref="CS270:CT270"/>
    <mergeCell ref="CU270:CV270"/>
    <mergeCell ref="CM271:CN271"/>
    <mergeCell ref="CO271:CP271"/>
    <mergeCell ref="CQ271:CR271"/>
    <mergeCell ref="CS271:CT271"/>
    <mergeCell ref="CU271:CV271"/>
    <mergeCell ref="CM272:CN272"/>
    <mergeCell ref="CO272:CP272"/>
    <mergeCell ref="CQ272:CR272"/>
    <mergeCell ref="CS272:CT272"/>
    <mergeCell ref="CU272:CV272"/>
    <mergeCell ref="CM273:CN273"/>
    <mergeCell ref="CO273:CP273"/>
    <mergeCell ref="CQ273:CR273"/>
    <mergeCell ref="BQ279:BR279"/>
    <mergeCell ref="BS271:BT271"/>
    <mergeCell ref="CS273:CT273"/>
    <mergeCell ref="CU273:CV273"/>
    <mergeCell ref="CM274:CN274"/>
    <mergeCell ref="CO274:CP274"/>
    <mergeCell ref="BY272:BZ272"/>
    <mergeCell ref="BS273:BT273"/>
    <mergeCell ref="BU273:BV273"/>
    <mergeCell ref="BW273:BX273"/>
    <mergeCell ref="BY273:BZ273"/>
    <mergeCell ref="BS274:BT274"/>
    <mergeCell ref="BU274:BV274"/>
    <mergeCell ref="BW274:BX274"/>
    <mergeCell ref="BY274:BZ274"/>
    <mergeCell ref="BS275:BT275"/>
    <mergeCell ref="BU275:BV275"/>
    <mergeCell ref="BW275:BX275"/>
    <mergeCell ref="BY275:BZ275"/>
    <mergeCell ref="BS279:BT279"/>
    <mergeCell ref="BU279:BV279"/>
    <mergeCell ref="BW279:BX279"/>
    <mergeCell ref="BY279:BZ279"/>
    <mergeCell ref="BW276:BX276"/>
    <mergeCell ref="BY276:BZ276"/>
    <mergeCell ref="BS277:BT277"/>
    <mergeCell ref="CJ274:CK274"/>
    <mergeCell ref="CB272:CC272"/>
    <mergeCell ref="CD272:CE272"/>
    <mergeCell ref="CF272:CG272"/>
    <mergeCell ref="CH272:CI272"/>
    <mergeCell ref="CJ272:CK272"/>
    <mergeCell ref="CB273:CC273"/>
    <mergeCell ref="CD273:CE273"/>
    <mergeCell ref="CF273:CG273"/>
    <mergeCell ref="CH273:CI273"/>
    <mergeCell ref="CJ273:CK273"/>
    <mergeCell ref="BQ270:BR270"/>
    <mergeCell ref="CM278:CN278"/>
    <mergeCell ref="CO278:CP278"/>
    <mergeCell ref="CQ278:CR278"/>
    <mergeCell ref="CS278:CT278"/>
    <mergeCell ref="BS270:BT270"/>
    <mergeCell ref="BU270:BV270"/>
    <mergeCell ref="BW270:BX270"/>
    <mergeCell ref="BY270:BZ270"/>
    <mergeCell ref="BQ271:BR271"/>
    <mergeCell ref="BQ272:BR272"/>
    <mergeCell ref="BQ273:BR273"/>
    <mergeCell ref="BQ274:BR274"/>
    <mergeCell ref="BQ275:BR275"/>
    <mergeCell ref="BQ276:BR276"/>
    <mergeCell ref="BQ277:BR277"/>
    <mergeCell ref="BU271:BV271"/>
    <mergeCell ref="BW271:BX271"/>
    <mergeCell ref="BY271:BZ271"/>
    <mergeCell ref="BS272:BT272"/>
    <mergeCell ref="BU272:BV272"/>
    <mergeCell ref="BW272:BX272"/>
    <mergeCell ref="BQ278:BR278"/>
    <mergeCell ref="BU277:BV277"/>
    <mergeCell ref="BW277:BX277"/>
    <mergeCell ref="BY277:BZ277"/>
    <mergeCell ref="BS278:BT278"/>
    <mergeCell ref="BU278:BV278"/>
    <mergeCell ref="BW278:BX278"/>
    <mergeCell ref="BY278:BZ278"/>
    <mergeCell ref="BF269:BO269"/>
    <mergeCell ref="BF270:BG270"/>
    <mergeCell ref="BH270:BI270"/>
    <mergeCell ref="BJ270:BK270"/>
    <mergeCell ref="BL270:BM270"/>
    <mergeCell ref="BN270:BO270"/>
    <mergeCell ref="BF271:BG271"/>
    <mergeCell ref="BH271:BI271"/>
    <mergeCell ref="BJ271:BK271"/>
    <mergeCell ref="BL271:BM271"/>
    <mergeCell ref="BN271:BO271"/>
    <mergeCell ref="BF272:BG272"/>
    <mergeCell ref="BH272:BI272"/>
    <mergeCell ref="BJ272:BK272"/>
    <mergeCell ref="BL272:BM272"/>
    <mergeCell ref="BN272:BO272"/>
    <mergeCell ref="BF273:BG273"/>
    <mergeCell ref="BH273:BI273"/>
    <mergeCell ref="BJ273:BK273"/>
    <mergeCell ref="BL273:BM273"/>
    <mergeCell ref="BN273:BO273"/>
    <mergeCell ref="BN274:BO274"/>
    <mergeCell ref="BS276:BT276"/>
    <mergeCell ref="BU276:BV276"/>
    <mergeCell ref="CR127:CS127"/>
    <mergeCell ref="CR128:CS128"/>
    <mergeCell ref="CR129:CS129"/>
    <mergeCell ref="CT127:CU127"/>
    <mergeCell ref="CT128:CU128"/>
    <mergeCell ref="CT129:CU129"/>
    <mergeCell ref="BV129:BW129"/>
    <mergeCell ref="BX129:BY129"/>
    <mergeCell ref="BZ129:CA129"/>
    <mergeCell ref="CB129:CC129"/>
    <mergeCell ref="CB269:CK269"/>
    <mergeCell ref="CB270:CC270"/>
    <mergeCell ref="CD270:CE270"/>
    <mergeCell ref="CF270:CG270"/>
    <mergeCell ref="CH270:CI270"/>
    <mergeCell ref="CJ270:CK270"/>
    <mergeCell ref="CB271:CC271"/>
    <mergeCell ref="CD271:CE271"/>
    <mergeCell ref="CF271:CG271"/>
    <mergeCell ref="CH271:CI271"/>
    <mergeCell ref="CJ271:CK271"/>
    <mergeCell ref="CR126:CU126"/>
    <mergeCell ref="CW126:CZ126"/>
    <mergeCell ref="CW127:CX127"/>
    <mergeCell ref="CY127:CZ127"/>
    <mergeCell ref="CW128:CX128"/>
    <mergeCell ref="CY128:CZ128"/>
    <mergeCell ref="CW129:CX129"/>
    <mergeCell ref="CY129:CZ129"/>
    <mergeCell ref="CD130:CE130"/>
    <mergeCell ref="CG125:CP125"/>
    <mergeCell ref="CG126:CH126"/>
    <mergeCell ref="CI126:CJ126"/>
    <mergeCell ref="CK126:CL126"/>
    <mergeCell ref="CM126:CN126"/>
    <mergeCell ref="CO126:CP126"/>
    <mergeCell ref="CG127:CH127"/>
    <mergeCell ref="CI127:CJ127"/>
    <mergeCell ref="CK127:CL127"/>
    <mergeCell ref="CM127:CN127"/>
    <mergeCell ref="CO127:CP127"/>
    <mergeCell ref="CG128:CH128"/>
    <mergeCell ref="CI128:CJ128"/>
    <mergeCell ref="CK128:CL128"/>
    <mergeCell ref="CM128:CN128"/>
    <mergeCell ref="CO128:CP128"/>
    <mergeCell ref="CG129:CH129"/>
    <mergeCell ref="CI129:CJ129"/>
    <mergeCell ref="CK129:CL129"/>
    <mergeCell ref="CM129:CN129"/>
    <mergeCell ref="CO129:CP129"/>
    <mergeCell ref="CO130:CP130"/>
    <mergeCell ref="CD129:CE129"/>
    <mergeCell ref="BS126:BT126"/>
    <mergeCell ref="BV125:CE125"/>
    <mergeCell ref="BV126:BW126"/>
    <mergeCell ref="BX126:BY126"/>
    <mergeCell ref="BZ126:CA126"/>
    <mergeCell ref="CB126:CC126"/>
    <mergeCell ref="CD126:CE126"/>
    <mergeCell ref="BV127:BW127"/>
    <mergeCell ref="BX127:BY127"/>
    <mergeCell ref="BZ127:CA127"/>
    <mergeCell ref="CB127:CC127"/>
    <mergeCell ref="CD127:CE127"/>
    <mergeCell ref="BV128:BW128"/>
    <mergeCell ref="BX128:BY128"/>
    <mergeCell ref="BZ128:CA128"/>
    <mergeCell ref="CB128:CC128"/>
    <mergeCell ref="CD128:CE128"/>
    <mergeCell ref="AZ129:BA129"/>
    <mergeCell ref="BB129:BC129"/>
    <mergeCell ref="BD129:BE129"/>
    <mergeCell ref="BF129:BG129"/>
    <mergeCell ref="BH129:BI129"/>
    <mergeCell ref="AZ125:BI125"/>
    <mergeCell ref="BH130:BI130"/>
    <mergeCell ref="BK125:BT125"/>
    <mergeCell ref="BK126:BL126"/>
    <mergeCell ref="BM126:BN126"/>
    <mergeCell ref="BO126:BP126"/>
    <mergeCell ref="BQ126:BR126"/>
    <mergeCell ref="BK127:BL127"/>
    <mergeCell ref="BM127:BN127"/>
    <mergeCell ref="BO127:BP127"/>
    <mergeCell ref="BQ127:BR127"/>
    <mergeCell ref="BS127:BT127"/>
    <mergeCell ref="BK128:BL128"/>
    <mergeCell ref="BM128:BN128"/>
    <mergeCell ref="BO128:BP128"/>
    <mergeCell ref="BQ128:BR128"/>
    <mergeCell ref="BS128:BT128"/>
    <mergeCell ref="BK129:BL129"/>
    <mergeCell ref="BM129:BN129"/>
    <mergeCell ref="BO129:BP129"/>
    <mergeCell ref="BQ129:BR129"/>
    <mergeCell ref="BS129:BT129"/>
    <mergeCell ref="BS130:BT130"/>
    <mergeCell ref="AZ126:BA126"/>
    <mergeCell ref="BB126:BC126"/>
    <mergeCell ref="AZ127:BA127"/>
    <mergeCell ref="BB127:BC127"/>
    <mergeCell ref="AZ128:BA128"/>
    <mergeCell ref="BB128:BC128"/>
    <mergeCell ref="BD126:BE126"/>
    <mergeCell ref="BF126:BG126"/>
    <mergeCell ref="BD127:BE127"/>
    <mergeCell ref="BF127:BG127"/>
    <mergeCell ref="BD128:BE128"/>
    <mergeCell ref="BF128:BG128"/>
    <mergeCell ref="BH126:BI126"/>
    <mergeCell ref="BH127:BI127"/>
    <mergeCell ref="BH128:BI128"/>
    <mergeCell ref="BM1051:BN1051"/>
    <mergeCell ref="BP1051:BQ1051"/>
    <mergeCell ref="BS1051:BT1051"/>
    <mergeCell ref="BV1051:BW1051"/>
    <mergeCell ref="BY1051:BZ1051"/>
    <mergeCell ref="CB1051:CC1051"/>
    <mergeCell ref="BG906:BH906"/>
    <mergeCell ref="BG907:BH907"/>
    <mergeCell ref="BG908:BH908"/>
    <mergeCell ref="BG909:BH909"/>
    <mergeCell ref="BG910:BH910"/>
    <mergeCell ref="BG911:BH911"/>
    <mergeCell ref="BG912:BH912"/>
    <mergeCell ref="BG913:BH913"/>
    <mergeCell ref="BG914:BH914"/>
    <mergeCell ref="BG915:BH915"/>
    <mergeCell ref="BG916:BH916"/>
    <mergeCell ref="BG917:BH917"/>
    <mergeCell ref="BG918:BH918"/>
    <mergeCell ref="BD1051:BE1051"/>
    <mergeCell ref="BG1051:BH1051"/>
    <mergeCell ref="BG1052:BH1052"/>
    <mergeCell ref="BJ1052:BK1052"/>
    <mergeCell ref="BM1052:BN1052"/>
    <mergeCell ref="BP1052:BQ1052"/>
    <mergeCell ref="BS1052:BT1052"/>
    <mergeCell ref="BV1052:BW1052"/>
    <mergeCell ref="BY1052:BZ1052"/>
    <mergeCell ref="CB1052:CC1052"/>
    <mergeCell ref="AZ1124:BA1124"/>
    <mergeCell ref="AZ1125:BA1125"/>
    <mergeCell ref="BC1124:BD1124"/>
    <mergeCell ref="BC1125:BD1125"/>
    <mergeCell ref="BF1124:BG1124"/>
    <mergeCell ref="BI1124:BJ1124"/>
    <mergeCell ref="BL1124:BM1124"/>
    <mergeCell ref="BO1124:BP1124"/>
    <mergeCell ref="BR1124:BS1124"/>
    <mergeCell ref="BU1124:BV1124"/>
    <mergeCell ref="BX1124:BY1124"/>
    <mergeCell ref="CA1124:CB1124"/>
    <mergeCell ref="BF1125:BG1125"/>
    <mergeCell ref="BI1125:BJ1125"/>
    <mergeCell ref="BL1125:BM1125"/>
    <mergeCell ref="BO1125:BP1125"/>
    <mergeCell ref="BR1125:BS1125"/>
    <mergeCell ref="BU1125:BV1125"/>
    <mergeCell ref="BD1052:BE1052"/>
    <mergeCell ref="BX1125:BY1125"/>
    <mergeCell ref="CA1125:CB1125"/>
    <mergeCell ref="BJ1051:BK1051"/>
    <mergeCell ref="AZ1050:BB1050"/>
    <mergeCell ref="BG868:BH868"/>
    <mergeCell ref="BG869:BH869"/>
    <mergeCell ref="BG870:BH870"/>
    <mergeCell ref="BG871:BH871"/>
    <mergeCell ref="BD903:BE903"/>
    <mergeCell ref="BD904:BE904"/>
    <mergeCell ref="BD905:BE905"/>
    <mergeCell ref="BD906:BE906"/>
    <mergeCell ref="BD907:BE907"/>
    <mergeCell ref="BD908:BE908"/>
    <mergeCell ref="BD909:BE909"/>
    <mergeCell ref="BD910:BE910"/>
    <mergeCell ref="BD911:BE911"/>
    <mergeCell ref="BD912:BE912"/>
    <mergeCell ref="BD913:BE913"/>
    <mergeCell ref="BD914:BE914"/>
    <mergeCell ref="BD915:BE915"/>
    <mergeCell ref="BD916:BE916"/>
    <mergeCell ref="BD917:BE917"/>
    <mergeCell ref="BD918:BE918"/>
    <mergeCell ref="BD866:BE866"/>
    <mergeCell ref="BD867:BE867"/>
    <mergeCell ref="BD868:BE868"/>
    <mergeCell ref="BG889:BH889"/>
    <mergeCell ref="BG890:BH890"/>
    <mergeCell ref="BG891:BH891"/>
    <mergeCell ref="BG892:BH892"/>
    <mergeCell ref="BG893:BH893"/>
    <mergeCell ref="BG894:BH894"/>
    <mergeCell ref="BG895:BH895"/>
    <mergeCell ref="BG896:BH896"/>
    <mergeCell ref="BG897:BH897"/>
    <mergeCell ref="BG898:BH898"/>
    <mergeCell ref="BG899:BH899"/>
    <mergeCell ref="BG900:BH900"/>
    <mergeCell ref="BG901:BH901"/>
    <mergeCell ref="BG902:BH902"/>
    <mergeCell ref="BG903:BH903"/>
    <mergeCell ref="BG904:BH904"/>
    <mergeCell ref="BG905:BH905"/>
    <mergeCell ref="BG872:BH872"/>
    <mergeCell ref="BG873:BH873"/>
    <mergeCell ref="BG874:BH874"/>
    <mergeCell ref="BG875:BH875"/>
    <mergeCell ref="BG876:BH876"/>
    <mergeCell ref="BG877:BH877"/>
    <mergeCell ref="BG878:BH878"/>
    <mergeCell ref="BG879:BH879"/>
    <mergeCell ref="BG880:BH880"/>
    <mergeCell ref="BG881:BH881"/>
    <mergeCell ref="BG882:BH882"/>
    <mergeCell ref="BG883:BH883"/>
    <mergeCell ref="BG884:BH884"/>
    <mergeCell ref="BG885:BH885"/>
    <mergeCell ref="BG886:BH886"/>
    <mergeCell ref="BG887:BH887"/>
    <mergeCell ref="BG888:BH888"/>
    <mergeCell ref="BG852:BH852"/>
    <mergeCell ref="BG853:BH853"/>
    <mergeCell ref="BG854:BH854"/>
    <mergeCell ref="BD886:BE886"/>
    <mergeCell ref="BD887:BE887"/>
    <mergeCell ref="BD888:BE888"/>
    <mergeCell ref="BD889:BE889"/>
    <mergeCell ref="BD890:BE890"/>
    <mergeCell ref="BD891:BE891"/>
    <mergeCell ref="BD892:BE892"/>
    <mergeCell ref="BD893:BE893"/>
    <mergeCell ref="BD894:BE894"/>
    <mergeCell ref="BD895:BE895"/>
    <mergeCell ref="BD896:BE896"/>
    <mergeCell ref="BD897:BE897"/>
    <mergeCell ref="BD898:BE898"/>
    <mergeCell ref="BD899:BE899"/>
    <mergeCell ref="BD900:BE900"/>
    <mergeCell ref="BD901:BE901"/>
    <mergeCell ref="BD902:BE902"/>
    <mergeCell ref="BD869:BE869"/>
    <mergeCell ref="BD870:BE870"/>
    <mergeCell ref="BD871:BE871"/>
    <mergeCell ref="BD872:BE872"/>
    <mergeCell ref="BD873:BE873"/>
    <mergeCell ref="BD874:BE874"/>
    <mergeCell ref="BD875:BE875"/>
    <mergeCell ref="BD876:BE876"/>
    <mergeCell ref="BD877:BE877"/>
    <mergeCell ref="BD878:BE878"/>
    <mergeCell ref="BD879:BE879"/>
    <mergeCell ref="BD880:BE880"/>
    <mergeCell ref="BD881:BE881"/>
    <mergeCell ref="BD882:BE882"/>
    <mergeCell ref="BD883:BE883"/>
    <mergeCell ref="BD884:BE884"/>
    <mergeCell ref="BD885:BE885"/>
    <mergeCell ref="BD852:BE852"/>
    <mergeCell ref="BD853:BE853"/>
    <mergeCell ref="BD854:BE854"/>
    <mergeCell ref="BD855:BE855"/>
    <mergeCell ref="BD856:BE856"/>
    <mergeCell ref="BD857:BE857"/>
    <mergeCell ref="BD858:BE858"/>
    <mergeCell ref="BD859:BE859"/>
    <mergeCell ref="BD860:BE860"/>
    <mergeCell ref="BD861:BE861"/>
    <mergeCell ref="BD862:BE862"/>
    <mergeCell ref="BD863:BE863"/>
    <mergeCell ref="BD864:BE864"/>
    <mergeCell ref="BD865:BE865"/>
    <mergeCell ref="BG855:BH855"/>
    <mergeCell ref="BG856:BH856"/>
    <mergeCell ref="BG857:BH857"/>
    <mergeCell ref="BG858:BH858"/>
    <mergeCell ref="BG859:BH859"/>
    <mergeCell ref="BG860:BH860"/>
    <mergeCell ref="BG861:BH861"/>
    <mergeCell ref="BG862:BH862"/>
    <mergeCell ref="BG863:BH863"/>
    <mergeCell ref="BG864:BH864"/>
    <mergeCell ref="BG865:BH865"/>
    <mergeCell ref="BG866:BH866"/>
    <mergeCell ref="BG867:BH867"/>
    <mergeCell ref="CB838:CC838"/>
    <mergeCell ref="CE838:CF838"/>
    <mergeCell ref="BD839:BE839"/>
    <mergeCell ref="BD840:BE840"/>
    <mergeCell ref="BD841:BE841"/>
    <mergeCell ref="BD842:BE842"/>
    <mergeCell ref="BD843:BE843"/>
    <mergeCell ref="BD844:BE844"/>
    <mergeCell ref="BD845:BE845"/>
    <mergeCell ref="BD846:BE846"/>
    <mergeCell ref="BD847:BE847"/>
    <mergeCell ref="BD848:BE848"/>
    <mergeCell ref="BD849:BE849"/>
    <mergeCell ref="BD850:BE850"/>
    <mergeCell ref="BD851:BE851"/>
    <mergeCell ref="BD722:BE722"/>
    <mergeCell ref="BD723:BE723"/>
    <mergeCell ref="BD837:BE837"/>
    <mergeCell ref="BD838:BE838"/>
    <mergeCell ref="BG837:BH837"/>
    <mergeCell ref="BG838:BH838"/>
    <mergeCell ref="BJ837:BK837"/>
    <mergeCell ref="BM837:BN837"/>
    <mergeCell ref="BP837:BQ837"/>
    <mergeCell ref="BS837:BT837"/>
    <mergeCell ref="BV837:BW837"/>
    <mergeCell ref="BY837:BZ837"/>
    <mergeCell ref="CB837:CC837"/>
    <mergeCell ref="CE837:CF837"/>
    <mergeCell ref="BJ838:BK838"/>
    <mergeCell ref="BM838:BN838"/>
    <mergeCell ref="BP838:BQ838"/>
    <mergeCell ref="BS838:BT838"/>
    <mergeCell ref="BV838:BW838"/>
    <mergeCell ref="BY838:BZ838"/>
    <mergeCell ref="BG722:BH722"/>
    <mergeCell ref="BJ722:BK722"/>
    <mergeCell ref="BM722:BN722"/>
    <mergeCell ref="BP722:BQ722"/>
    <mergeCell ref="BS722:BT722"/>
    <mergeCell ref="BV722:BW722"/>
    <mergeCell ref="BY722:BZ722"/>
    <mergeCell ref="BG723:BH723"/>
    <mergeCell ref="BJ723:BK723"/>
    <mergeCell ref="BM723:BN723"/>
    <mergeCell ref="BP723:BQ723"/>
    <mergeCell ref="BS723:BT723"/>
    <mergeCell ref="BV723:BW723"/>
    <mergeCell ref="BY723:BZ723"/>
    <mergeCell ref="BG839:BH839"/>
    <mergeCell ref="BG840:BH840"/>
    <mergeCell ref="BG841:BH841"/>
    <mergeCell ref="BG842:BH842"/>
    <mergeCell ref="BG843:BH843"/>
    <mergeCell ref="BG844:BH844"/>
    <mergeCell ref="BG845:BH845"/>
    <mergeCell ref="BG846:BH846"/>
    <mergeCell ref="BG847:BH847"/>
    <mergeCell ref="BG848:BH848"/>
    <mergeCell ref="BG849:BH849"/>
    <mergeCell ref="BG850:BH850"/>
    <mergeCell ref="BG851:BH851"/>
    <mergeCell ref="BD835:BE835"/>
    <mergeCell ref="BD836:BE836"/>
    <mergeCell ref="AZ352:BA352"/>
    <mergeCell ref="BC352:BD352"/>
    <mergeCell ref="AH270:AI270"/>
    <mergeCell ref="AK270:AL270"/>
    <mergeCell ref="AN270:AO270"/>
    <mergeCell ref="AQ270:AR270"/>
    <mergeCell ref="AT270:AU270"/>
    <mergeCell ref="AW270:AX270"/>
    <mergeCell ref="AH271:AI271"/>
    <mergeCell ref="AK271:AL271"/>
    <mergeCell ref="AN271:AO271"/>
    <mergeCell ref="AQ271:AR271"/>
    <mergeCell ref="AT271:AU271"/>
    <mergeCell ref="AW271:AX271"/>
    <mergeCell ref="AZ270:BA270"/>
    <mergeCell ref="AZ271:BA271"/>
    <mergeCell ref="BC270:BD270"/>
    <mergeCell ref="BC271:BD271"/>
    <mergeCell ref="AH351:AI351"/>
    <mergeCell ref="AK351:AL351"/>
    <mergeCell ref="AN351:AO351"/>
    <mergeCell ref="AQ351:AR351"/>
    <mergeCell ref="AT351:AU351"/>
    <mergeCell ref="AW351:AX351"/>
    <mergeCell ref="AZ351:BA351"/>
    <mergeCell ref="BC351:BD351"/>
    <mergeCell ref="AQ298:AR298"/>
    <mergeCell ref="AQ299:AR299"/>
    <mergeCell ref="AT298:AU298"/>
    <mergeCell ref="AV298:AW298"/>
    <mergeCell ref="AX298:AY298"/>
    <mergeCell ref="AX299:AY299"/>
    <mergeCell ref="AT299:AU299"/>
    <mergeCell ref="AV299:AW299"/>
    <mergeCell ref="AT297:AY297"/>
    <mergeCell ref="AQ316:AR316"/>
    <mergeCell ref="AS316:AT316"/>
    <mergeCell ref="AU316:AV316"/>
    <mergeCell ref="AQ314:AV314"/>
    <mergeCell ref="AQ315:AR315"/>
    <mergeCell ref="AS315:AT315"/>
    <mergeCell ref="AU315:AV315"/>
    <mergeCell ref="AH352:AI352"/>
    <mergeCell ref="AK352:AL352"/>
    <mergeCell ref="AN352:AO352"/>
    <mergeCell ref="AQ352:AR352"/>
    <mergeCell ref="AT352:AU352"/>
    <mergeCell ref="AW352:AX352"/>
    <mergeCell ref="AN315:AO315"/>
    <mergeCell ref="AH316:AI316"/>
    <mergeCell ref="AK316:AL316"/>
    <mergeCell ref="AN316:AO316"/>
    <mergeCell ref="AH298:AI298"/>
    <mergeCell ref="AK298:AL298"/>
    <mergeCell ref="AN298:AO298"/>
    <mergeCell ref="AH299:AI299"/>
    <mergeCell ref="AW61:AX61"/>
    <mergeCell ref="AW62:AX62"/>
    <mergeCell ref="AW63:AX63"/>
    <mergeCell ref="AW64:AX64"/>
    <mergeCell ref="AW65:AX65"/>
    <mergeCell ref="AW66:AX66"/>
    <mergeCell ref="AW67:AX67"/>
    <mergeCell ref="AW68:AX68"/>
    <mergeCell ref="AW69:AX69"/>
    <mergeCell ref="AW70:AX70"/>
    <mergeCell ref="AW71:AX71"/>
    <mergeCell ref="AW72:AX72"/>
    <mergeCell ref="AH86:AI86"/>
    <mergeCell ref="AH85:AI85"/>
    <mergeCell ref="AH97:AI97"/>
    <mergeCell ref="AH98:AI98"/>
    <mergeCell ref="AM69:AN69"/>
    <mergeCell ref="AO69:AP69"/>
    <mergeCell ref="AR69:AS69"/>
    <mergeCell ref="AT69:AU69"/>
    <mergeCell ref="AH70:AI70"/>
    <mergeCell ref="AJ70:AK70"/>
    <mergeCell ref="AM70:AN70"/>
    <mergeCell ref="AO70:AP70"/>
    <mergeCell ref="AR70:AS70"/>
    <mergeCell ref="AT70:AU70"/>
    <mergeCell ref="AH71:AI71"/>
    <mergeCell ref="AJ71:AK71"/>
    <mergeCell ref="AM71:AN71"/>
    <mergeCell ref="AO71:AP71"/>
    <mergeCell ref="AR71:AS71"/>
    <mergeCell ref="AT71:AU71"/>
    <mergeCell ref="AO72:AP72"/>
    <mergeCell ref="AR72:AS72"/>
    <mergeCell ref="AT72:AU72"/>
    <mergeCell ref="AM65:AN65"/>
    <mergeCell ref="AO65:AP65"/>
    <mergeCell ref="AR65:AS65"/>
    <mergeCell ref="AT65:AU65"/>
    <mergeCell ref="AH66:AI66"/>
    <mergeCell ref="AJ66:AK66"/>
    <mergeCell ref="AM66:AN66"/>
    <mergeCell ref="AO66:AP66"/>
    <mergeCell ref="AR66:AS66"/>
    <mergeCell ref="AT66:AU66"/>
    <mergeCell ref="AH67:AI67"/>
    <mergeCell ref="AJ67:AK67"/>
    <mergeCell ref="AM67:AN67"/>
    <mergeCell ref="AO67:AP67"/>
    <mergeCell ref="AR67:AS67"/>
    <mergeCell ref="AT67:AU67"/>
    <mergeCell ref="AM68:AN68"/>
    <mergeCell ref="AO68:AP68"/>
    <mergeCell ref="AR68:AS68"/>
    <mergeCell ref="AT68:AU68"/>
    <mergeCell ref="AJ62:AK62"/>
    <mergeCell ref="AH60:AK60"/>
    <mergeCell ref="AH65:AI65"/>
    <mergeCell ref="AJ65:AK65"/>
    <mergeCell ref="AH69:AI69"/>
    <mergeCell ref="AJ69:AK69"/>
    <mergeCell ref="AH72:AI72"/>
    <mergeCell ref="AJ72:AK72"/>
    <mergeCell ref="AM60:AP60"/>
    <mergeCell ref="AM61:AN61"/>
    <mergeCell ref="AO61:AP61"/>
    <mergeCell ref="AM62:AN62"/>
    <mergeCell ref="AO62:AP62"/>
    <mergeCell ref="AR60:AU60"/>
    <mergeCell ref="AR61:AS61"/>
    <mergeCell ref="AT61:AU61"/>
    <mergeCell ref="AR62:AS62"/>
    <mergeCell ref="AT62:AU62"/>
    <mergeCell ref="AH63:AI63"/>
    <mergeCell ref="AJ63:AK63"/>
    <mergeCell ref="AM63:AN63"/>
    <mergeCell ref="AO63:AP63"/>
    <mergeCell ref="AR63:AS63"/>
    <mergeCell ref="AT63:AU63"/>
    <mergeCell ref="AH64:AI64"/>
    <mergeCell ref="AJ64:AK64"/>
    <mergeCell ref="AM64:AN64"/>
    <mergeCell ref="AO64:AP64"/>
    <mergeCell ref="AR64:AS64"/>
    <mergeCell ref="AT64:AU64"/>
    <mergeCell ref="AM72:AN72"/>
    <mergeCell ref="AW1134:AX1134"/>
    <mergeCell ref="BM557:BN557"/>
    <mergeCell ref="BM558:BN558"/>
    <mergeCell ref="BM559:BN559"/>
    <mergeCell ref="BM560:BN560"/>
    <mergeCell ref="BM561:BN561"/>
    <mergeCell ref="BM562:BN562"/>
    <mergeCell ref="BM563:BN563"/>
    <mergeCell ref="AH1131:AO1131"/>
    <mergeCell ref="AH1132:AI1132"/>
    <mergeCell ref="AJ1132:AK1132"/>
    <mergeCell ref="AL1132:AM1132"/>
    <mergeCell ref="AN1132:AO1132"/>
    <mergeCell ref="AH1133:AI1133"/>
    <mergeCell ref="AJ1133:AK1133"/>
    <mergeCell ref="AL1133:AM1133"/>
    <mergeCell ref="AN1133:AO1133"/>
    <mergeCell ref="AQ1131:AX1131"/>
    <mergeCell ref="AQ1132:AR1132"/>
    <mergeCell ref="AS1132:AT1132"/>
    <mergeCell ref="AU1132:AV1132"/>
    <mergeCell ref="AW1132:AX1132"/>
    <mergeCell ref="AQ1133:AR1133"/>
    <mergeCell ref="AS1133:AT1133"/>
    <mergeCell ref="AU1133:AV1133"/>
    <mergeCell ref="AW1133:AX1133"/>
    <mergeCell ref="AP1131:AP1133"/>
    <mergeCell ref="AH1081:AI1081"/>
    <mergeCell ref="AJ1081:AK1081"/>
    <mergeCell ref="AL1081:AM1081"/>
    <mergeCell ref="AN1081:AO1081"/>
    <mergeCell ref="AQ1081:AR1081"/>
    <mergeCell ref="AS1081:AT1081"/>
    <mergeCell ref="AU1081:AV1081"/>
    <mergeCell ref="AW1081:AX1081"/>
    <mergeCell ref="AP1050:AP1062"/>
    <mergeCell ref="AY1050:AY1062"/>
    <mergeCell ref="AP1069:AP1081"/>
    <mergeCell ref="AH1123:AO1123"/>
    <mergeCell ref="AH1124:AI1124"/>
    <mergeCell ref="AJ1124:AK1124"/>
    <mergeCell ref="AL1124:AM1124"/>
    <mergeCell ref="AN1124:AO1124"/>
    <mergeCell ref="AH1125:AI1125"/>
    <mergeCell ref="AJ1125:AK1125"/>
    <mergeCell ref="AL1125:AM1125"/>
    <mergeCell ref="AN1125:AO1125"/>
    <mergeCell ref="AQ1123:AX1123"/>
    <mergeCell ref="AQ1124:AR1124"/>
    <mergeCell ref="AS1124:AT1124"/>
    <mergeCell ref="AU1124:AV1124"/>
    <mergeCell ref="AW1124:AX1124"/>
    <mergeCell ref="AQ1125:AR1125"/>
    <mergeCell ref="AS1125:AT1125"/>
    <mergeCell ref="AU1125:AV1125"/>
    <mergeCell ref="AW1125:AX1125"/>
    <mergeCell ref="AP1123:AP1125"/>
    <mergeCell ref="AH1078:AI1078"/>
    <mergeCell ref="AJ1078:AK1078"/>
    <mergeCell ref="AL1078:AM1078"/>
    <mergeCell ref="AN1078:AO1078"/>
    <mergeCell ref="AQ1078:AR1078"/>
    <mergeCell ref="AS1078:AT1078"/>
    <mergeCell ref="AU1078:AV1078"/>
    <mergeCell ref="AW1078:AX1078"/>
    <mergeCell ref="AH1079:AI1079"/>
    <mergeCell ref="AJ1079:AK1079"/>
    <mergeCell ref="AL1079:AM1079"/>
    <mergeCell ref="AN1079:AO1079"/>
    <mergeCell ref="AQ1079:AR1079"/>
    <mergeCell ref="AS1079:AT1079"/>
    <mergeCell ref="AU1079:AV1079"/>
    <mergeCell ref="AW1079:AX1079"/>
    <mergeCell ref="AH1080:AI1080"/>
    <mergeCell ref="AJ1080:AK1080"/>
    <mergeCell ref="AL1080:AM1080"/>
    <mergeCell ref="AN1080:AO1080"/>
    <mergeCell ref="AQ1080:AR1080"/>
    <mergeCell ref="AS1080:AT1080"/>
    <mergeCell ref="AU1080:AV1080"/>
    <mergeCell ref="AW1080:AX1080"/>
    <mergeCell ref="AH1075:AI1075"/>
    <mergeCell ref="AJ1075:AK1075"/>
    <mergeCell ref="AL1075:AM1075"/>
    <mergeCell ref="AN1075:AO1075"/>
    <mergeCell ref="AQ1075:AR1075"/>
    <mergeCell ref="AS1075:AT1075"/>
    <mergeCell ref="AU1075:AV1075"/>
    <mergeCell ref="AW1075:AX1075"/>
    <mergeCell ref="AH1076:AI1076"/>
    <mergeCell ref="AJ1076:AK1076"/>
    <mergeCell ref="AL1076:AM1076"/>
    <mergeCell ref="AN1076:AO1076"/>
    <mergeCell ref="AQ1076:AR1076"/>
    <mergeCell ref="AS1076:AT1076"/>
    <mergeCell ref="AU1076:AV1076"/>
    <mergeCell ref="AW1076:AX1076"/>
    <mergeCell ref="AH1077:AI1077"/>
    <mergeCell ref="AJ1077:AK1077"/>
    <mergeCell ref="AL1077:AM1077"/>
    <mergeCell ref="AN1077:AO1077"/>
    <mergeCell ref="AQ1077:AR1077"/>
    <mergeCell ref="AS1077:AT1077"/>
    <mergeCell ref="AU1077:AV1077"/>
    <mergeCell ref="AW1077:AX1077"/>
    <mergeCell ref="AH1072:AI1072"/>
    <mergeCell ref="AJ1072:AK1072"/>
    <mergeCell ref="AL1072:AM1072"/>
    <mergeCell ref="AN1072:AO1072"/>
    <mergeCell ref="AQ1072:AR1072"/>
    <mergeCell ref="AS1072:AT1072"/>
    <mergeCell ref="AU1072:AV1072"/>
    <mergeCell ref="AW1072:AX1072"/>
    <mergeCell ref="AH1073:AI1073"/>
    <mergeCell ref="AJ1073:AK1073"/>
    <mergeCell ref="AL1073:AM1073"/>
    <mergeCell ref="AN1073:AO1073"/>
    <mergeCell ref="AQ1073:AR1073"/>
    <mergeCell ref="AS1073:AT1073"/>
    <mergeCell ref="AU1073:AV1073"/>
    <mergeCell ref="AW1073:AX1073"/>
    <mergeCell ref="AH1074:AI1074"/>
    <mergeCell ref="AJ1074:AK1074"/>
    <mergeCell ref="AL1074:AM1074"/>
    <mergeCell ref="AN1074:AO1074"/>
    <mergeCell ref="AQ1074:AR1074"/>
    <mergeCell ref="AS1074:AT1074"/>
    <mergeCell ref="AU1074:AV1074"/>
    <mergeCell ref="AW1074:AX1074"/>
    <mergeCell ref="AH1060:AI1060"/>
    <mergeCell ref="AJ1060:AK1060"/>
    <mergeCell ref="AL1060:AM1060"/>
    <mergeCell ref="AN1060:AO1060"/>
    <mergeCell ref="AQ1060:AR1060"/>
    <mergeCell ref="AS1060:AT1060"/>
    <mergeCell ref="AU1060:AV1060"/>
    <mergeCell ref="AW1060:AX1060"/>
    <mergeCell ref="AH1061:AI1061"/>
    <mergeCell ref="AJ1061:AK1061"/>
    <mergeCell ref="AL1061:AM1061"/>
    <mergeCell ref="AN1061:AO1061"/>
    <mergeCell ref="AQ1061:AR1061"/>
    <mergeCell ref="AS1061:AT1061"/>
    <mergeCell ref="AU1061:AV1061"/>
    <mergeCell ref="AW1061:AX1061"/>
    <mergeCell ref="AH1062:AI1062"/>
    <mergeCell ref="AJ1062:AK1062"/>
    <mergeCell ref="AL1062:AM1062"/>
    <mergeCell ref="AN1062:AO1062"/>
    <mergeCell ref="AQ1062:AR1062"/>
    <mergeCell ref="AS1062:AT1062"/>
    <mergeCell ref="AU1062:AV1062"/>
    <mergeCell ref="AW1062:AX1062"/>
    <mergeCell ref="AH1069:AO1069"/>
    <mergeCell ref="AH1070:AI1070"/>
    <mergeCell ref="AJ1070:AK1070"/>
    <mergeCell ref="AL1070:AM1070"/>
    <mergeCell ref="AN1070:AO1070"/>
    <mergeCell ref="AH1071:AI1071"/>
    <mergeCell ref="AJ1071:AK1071"/>
    <mergeCell ref="AL1071:AM1071"/>
    <mergeCell ref="AN1071:AO1071"/>
    <mergeCell ref="AQ1069:AX1069"/>
    <mergeCell ref="AQ1070:AR1070"/>
    <mergeCell ref="AS1070:AT1070"/>
    <mergeCell ref="AU1070:AV1070"/>
    <mergeCell ref="AW1070:AX1070"/>
    <mergeCell ref="AQ1071:AR1071"/>
    <mergeCell ref="AS1071:AT1071"/>
    <mergeCell ref="AH1057:AI1057"/>
    <mergeCell ref="AJ1057:AK1057"/>
    <mergeCell ref="AL1057:AM1057"/>
    <mergeCell ref="AN1057:AO1057"/>
    <mergeCell ref="AQ1057:AR1057"/>
    <mergeCell ref="AS1057:AT1057"/>
    <mergeCell ref="AU1057:AV1057"/>
    <mergeCell ref="AW1057:AX1057"/>
    <mergeCell ref="AH1058:AI1058"/>
    <mergeCell ref="AJ1058:AK1058"/>
    <mergeCell ref="AL1058:AM1058"/>
    <mergeCell ref="AN1058:AO1058"/>
    <mergeCell ref="AQ1058:AR1058"/>
    <mergeCell ref="AS1058:AT1058"/>
    <mergeCell ref="AU1058:AV1058"/>
    <mergeCell ref="AW1058:AX1058"/>
    <mergeCell ref="AH1059:AI1059"/>
    <mergeCell ref="AJ1059:AK1059"/>
    <mergeCell ref="AL1059:AM1059"/>
    <mergeCell ref="AN1059:AO1059"/>
    <mergeCell ref="AQ1059:AR1059"/>
    <mergeCell ref="AS1059:AT1059"/>
    <mergeCell ref="AU1059:AV1059"/>
    <mergeCell ref="AW1059:AX1059"/>
    <mergeCell ref="AS1054:AT1054"/>
    <mergeCell ref="AU1054:AV1054"/>
    <mergeCell ref="AW1054:AX1054"/>
    <mergeCell ref="AH1055:AI1055"/>
    <mergeCell ref="AJ1055:AK1055"/>
    <mergeCell ref="AL1055:AM1055"/>
    <mergeCell ref="AN1055:AO1055"/>
    <mergeCell ref="AQ1055:AR1055"/>
    <mergeCell ref="AS1055:AT1055"/>
    <mergeCell ref="AU1055:AV1055"/>
    <mergeCell ref="AW1055:AX1055"/>
    <mergeCell ref="AH1056:AI1056"/>
    <mergeCell ref="AJ1056:AK1056"/>
    <mergeCell ref="AL1056:AM1056"/>
    <mergeCell ref="AN1056:AO1056"/>
    <mergeCell ref="AQ1056:AR1056"/>
    <mergeCell ref="AS1056:AT1056"/>
    <mergeCell ref="AU1056:AV1056"/>
    <mergeCell ref="AW1056:AX1056"/>
    <mergeCell ref="AU1071:AV1071"/>
    <mergeCell ref="AW1071:AX1071"/>
    <mergeCell ref="AH1053:AI1053"/>
    <mergeCell ref="AJ1053:AK1053"/>
    <mergeCell ref="AL1053:AM1053"/>
    <mergeCell ref="AN1053:AO1053"/>
    <mergeCell ref="AQ1053:AR1053"/>
    <mergeCell ref="AS1053:AT1053"/>
    <mergeCell ref="AU1053:AV1053"/>
    <mergeCell ref="AW1053:AX1053"/>
    <mergeCell ref="AH1054:AI1054"/>
    <mergeCell ref="AJ1054:AK1054"/>
    <mergeCell ref="AL1054:AM1054"/>
    <mergeCell ref="AN1054:AO1054"/>
    <mergeCell ref="AQ1054:AR1054"/>
    <mergeCell ref="AY836:AY918"/>
    <mergeCell ref="AH1050:AO1050"/>
    <mergeCell ref="AH1051:AI1051"/>
    <mergeCell ref="AJ1051:AK1051"/>
    <mergeCell ref="AL1051:AM1051"/>
    <mergeCell ref="AN1051:AO1051"/>
    <mergeCell ref="AH1052:AI1052"/>
    <mergeCell ref="AJ1052:AK1052"/>
    <mergeCell ref="AL1052:AM1052"/>
    <mergeCell ref="AN1052:AO1052"/>
    <mergeCell ref="AQ1050:AX1050"/>
    <mergeCell ref="AQ1051:AR1051"/>
    <mergeCell ref="AS1051:AT1051"/>
    <mergeCell ref="AU1051:AV1051"/>
    <mergeCell ref="AW1051:AX1051"/>
    <mergeCell ref="AQ1052:AR1052"/>
    <mergeCell ref="AS1052:AT1052"/>
    <mergeCell ref="AU1052:AV1052"/>
    <mergeCell ref="AW1052:AX1052"/>
    <mergeCell ref="AH1005:AI1005"/>
    <mergeCell ref="AJ1005:AK1005"/>
    <mergeCell ref="AL1005:AM1005"/>
    <mergeCell ref="AN1005:AO1005"/>
    <mergeCell ref="AQ1005:AR1005"/>
    <mergeCell ref="AS1005:AT1005"/>
    <mergeCell ref="AU1005:AV1005"/>
    <mergeCell ref="AW1005:AX1005"/>
    <mergeCell ref="AH1006:AI1006"/>
    <mergeCell ref="AJ1006:AK1006"/>
    <mergeCell ref="AL1006:AM1006"/>
    <mergeCell ref="AN1006:AO1006"/>
    <mergeCell ref="AQ1006:AR1006"/>
    <mergeCell ref="AS1006:AT1006"/>
    <mergeCell ref="AU1006:AV1006"/>
    <mergeCell ref="AW1006:AX1006"/>
    <mergeCell ref="AH1007:AI1007"/>
    <mergeCell ref="AJ1007:AK1007"/>
    <mergeCell ref="AL1007:AM1007"/>
    <mergeCell ref="AN1007:AO1007"/>
    <mergeCell ref="AQ1007:AR1007"/>
    <mergeCell ref="AS1007:AT1007"/>
    <mergeCell ref="AU1007:AV1007"/>
    <mergeCell ref="AW1007:AX1007"/>
    <mergeCell ref="AP925:AP1007"/>
    <mergeCell ref="AH1002:AI1002"/>
    <mergeCell ref="AJ1002:AK1002"/>
    <mergeCell ref="AL1002:AM1002"/>
    <mergeCell ref="AN1002:AO1002"/>
    <mergeCell ref="AQ1002:AR1002"/>
    <mergeCell ref="AS1002:AT1002"/>
    <mergeCell ref="AU1002:AV1002"/>
    <mergeCell ref="AW1002:AX1002"/>
    <mergeCell ref="AH1003:AI1003"/>
    <mergeCell ref="AJ1003:AK1003"/>
    <mergeCell ref="AL1003:AM1003"/>
    <mergeCell ref="AN1003:AO1003"/>
    <mergeCell ref="AQ1003:AR1003"/>
    <mergeCell ref="AS1003:AT1003"/>
    <mergeCell ref="AU1003:AV1003"/>
    <mergeCell ref="AW1003:AX1003"/>
    <mergeCell ref="AH1004:AI1004"/>
    <mergeCell ref="AJ1004:AK1004"/>
    <mergeCell ref="AL1004:AM1004"/>
    <mergeCell ref="AN1004:AO1004"/>
    <mergeCell ref="AQ1004:AR1004"/>
    <mergeCell ref="AS1004:AT1004"/>
    <mergeCell ref="AU1004:AV1004"/>
    <mergeCell ref="AW1004:AX1004"/>
    <mergeCell ref="AH999:AI999"/>
    <mergeCell ref="AJ999:AK999"/>
    <mergeCell ref="AL999:AM999"/>
    <mergeCell ref="AN999:AO999"/>
    <mergeCell ref="AQ999:AR999"/>
    <mergeCell ref="AS999:AT999"/>
    <mergeCell ref="AU999:AV999"/>
    <mergeCell ref="AW999:AX999"/>
    <mergeCell ref="AH1000:AI1000"/>
    <mergeCell ref="AJ1000:AK1000"/>
    <mergeCell ref="AL1000:AM1000"/>
    <mergeCell ref="AN1000:AO1000"/>
    <mergeCell ref="AQ1000:AR1000"/>
    <mergeCell ref="AS1000:AT1000"/>
    <mergeCell ref="AU1000:AV1000"/>
    <mergeCell ref="AW1000:AX1000"/>
    <mergeCell ref="AH1001:AI1001"/>
    <mergeCell ref="AJ1001:AK1001"/>
    <mergeCell ref="AL1001:AM1001"/>
    <mergeCell ref="AN1001:AO1001"/>
    <mergeCell ref="AQ1001:AR1001"/>
    <mergeCell ref="AS1001:AT1001"/>
    <mergeCell ref="AU1001:AV1001"/>
    <mergeCell ref="AW1001:AX1001"/>
    <mergeCell ref="AH996:AI996"/>
    <mergeCell ref="AJ996:AK996"/>
    <mergeCell ref="AL996:AM996"/>
    <mergeCell ref="AN996:AO996"/>
    <mergeCell ref="AQ996:AR996"/>
    <mergeCell ref="AS996:AT996"/>
    <mergeCell ref="AU996:AV996"/>
    <mergeCell ref="AW996:AX996"/>
    <mergeCell ref="AH997:AI997"/>
    <mergeCell ref="AJ997:AK997"/>
    <mergeCell ref="AL997:AM997"/>
    <mergeCell ref="AN997:AO997"/>
    <mergeCell ref="AQ997:AR997"/>
    <mergeCell ref="AS997:AT997"/>
    <mergeCell ref="AU997:AV997"/>
    <mergeCell ref="AW997:AX997"/>
    <mergeCell ref="AH998:AI998"/>
    <mergeCell ref="AJ998:AK998"/>
    <mergeCell ref="AL998:AM998"/>
    <mergeCell ref="AN998:AO998"/>
    <mergeCell ref="AQ998:AR998"/>
    <mergeCell ref="AS998:AT998"/>
    <mergeCell ref="AU998:AV998"/>
    <mergeCell ref="AW998:AX998"/>
    <mergeCell ref="AH993:AI993"/>
    <mergeCell ref="AJ993:AK993"/>
    <mergeCell ref="AL993:AM993"/>
    <mergeCell ref="AN993:AO993"/>
    <mergeCell ref="AQ993:AR993"/>
    <mergeCell ref="AS993:AT993"/>
    <mergeCell ref="AU993:AV993"/>
    <mergeCell ref="AW993:AX993"/>
    <mergeCell ref="AH994:AI994"/>
    <mergeCell ref="AJ994:AK994"/>
    <mergeCell ref="AL994:AM994"/>
    <mergeCell ref="AN994:AO994"/>
    <mergeCell ref="AQ994:AR994"/>
    <mergeCell ref="AS994:AT994"/>
    <mergeCell ref="AU994:AV994"/>
    <mergeCell ref="AW994:AX994"/>
    <mergeCell ref="AH995:AI995"/>
    <mergeCell ref="AJ995:AK995"/>
    <mergeCell ref="AL995:AM995"/>
    <mergeCell ref="AN995:AO995"/>
    <mergeCell ref="AQ995:AR995"/>
    <mergeCell ref="AS995:AT995"/>
    <mergeCell ref="AU995:AV995"/>
    <mergeCell ref="AW995:AX995"/>
    <mergeCell ref="AH990:AI990"/>
    <mergeCell ref="AJ990:AK990"/>
    <mergeCell ref="AL990:AM990"/>
    <mergeCell ref="AN990:AO990"/>
    <mergeCell ref="AQ990:AR990"/>
    <mergeCell ref="AS990:AT990"/>
    <mergeCell ref="AU990:AV990"/>
    <mergeCell ref="AW990:AX990"/>
    <mergeCell ref="AH991:AI991"/>
    <mergeCell ref="AJ991:AK991"/>
    <mergeCell ref="AL991:AM991"/>
    <mergeCell ref="AN991:AO991"/>
    <mergeCell ref="AQ991:AR991"/>
    <mergeCell ref="AS991:AT991"/>
    <mergeCell ref="AU991:AV991"/>
    <mergeCell ref="AW991:AX991"/>
    <mergeCell ref="AH992:AI992"/>
    <mergeCell ref="AJ992:AK992"/>
    <mergeCell ref="AL992:AM992"/>
    <mergeCell ref="AN992:AO992"/>
    <mergeCell ref="AQ992:AR992"/>
    <mergeCell ref="AS992:AT992"/>
    <mergeCell ref="AU992:AV992"/>
    <mergeCell ref="AW992:AX992"/>
    <mergeCell ref="AH987:AI987"/>
    <mergeCell ref="AJ987:AK987"/>
    <mergeCell ref="AL987:AM987"/>
    <mergeCell ref="AN987:AO987"/>
    <mergeCell ref="AQ987:AR987"/>
    <mergeCell ref="AS987:AT987"/>
    <mergeCell ref="AU987:AV987"/>
    <mergeCell ref="AW987:AX987"/>
    <mergeCell ref="AH988:AI988"/>
    <mergeCell ref="AJ988:AK988"/>
    <mergeCell ref="AL988:AM988"/>
    <mergeCell ref="AN988:AO988"/>
    <mergeCell ref="AQ988:AR988"/>
    <mergeCell ref="AS988:AT988"/>
    <mergeCell ref="AU988:AV988"/>
    <mergeCell ref="AW988:AX988"/>
    <mergeCell ref="AH989:AI989"/>
    <mergeCell ref="AJ989:AK989"/>
    <mergeCell ref="AL989:AM989"/>
    <mergeCell ref="AN989:AO989"/>
    <mergeCell ref="AQ989:AR989"/>
    <mergeCell ref="AS989:AT989"/>
    <mergeCell ref="AU989:AV989"/>
    <mergeCell ref="AW989:AX989"/>
    <mergeCell ref="AH984:AI984"/>
    <mergeCell ref="AJ984:AK984"/>
    <mergeCell ref="AL984:AM984"/>
    <mergeCell ref="AN984:AO984"/>
    <mergeCell ref="AQ984:AR984"/>
    <mergeCell ref="AS984:AT984"/>
    <mergeCell ref="AU984:AV984"/>
    <mergeCell ref="AW984:AX984"/>
    <mergeCell ref="AH985:AI985"/>
    <mergeCell ref="AJ985:AK985"/>
    <mergeCell ref="AL985:AM985"/>
    <mergeCell ref="AN985:AO985"/>
    <mergeCell ref="AQ985:AR985"/>
    <mergeCell ref="AS985:AT985"/>
    <mergeCell ref="AU985:AV985"/>
    <mergeCell ref="AW985:AX985"/>
    <mergeCell ref="AH986:AI986"/>
    <mergeCell ref="AJ986:AK986"/>
    <mergeCell ref="AL986:AM986"/>
    <mergeCell ref="AN986:AO986"/>
    <mergeCell ref="AQ986:AR986"/>
    <mergeCell ref="AS986:AT986"/>
    <mergeCell ref="AU986:AV986"/>
    <mergeCell ref="AW986:AX986"/>
    <mergeCell ref="AH981:AI981"/>
    <mergeCell ref="AJ981:AK981"/>
    <mergeCell ref="AL981:AM981"/>
    <mergeCell ref="AN981:AO981"/>
    <mergeCell ref="AQ981:AR981"/>
    <mergeCell ref="AS981:AT981"/>
    <mergeCell ref="AU981:AV981"/>
    <mergeCell ref="AW981:AX981"/>
    <mergeCell ref="AH982:AI982"/>
    <mergeCell ref="AJ982:AK982"/>
    <mergeCell ref="AL982:AM982"/>
    <mergeCell ref="AN982:AO982"/>
    <mergeCell ref="AQ982:AR982"/>
    <mergeCell ref="AS982:AT982"/>
    <mergeCell ref="AU982:AV982"/>
    <mergeCell ref="AW982:AX982"/>
    <mergeCell ref="AH983:AI983"/>
    <mergeCell ref="AJ983:AK983"/>
    <mergeCell ref="AL983:AM983"/>
    <mergeCell ref="AN983:AO983"/>
    <mergeCell ref="AQ983:AR983"/>
    <mergeCell ref="AS983:AT983"/>
    <mergeCell ref="AU983:AV983"/>
    <mergeCell ref="AW983:AX983"/>
    <mergeCell ref="AH978:AI978"/>
    <mergeCell ref="AJ978:AK978"/>
    <mergeCell ref="AL978:AM978"/>
    <mergeCell ref="AN978:AO978"/>
    <mergeCell ref="AQ978:AR978"/>
    <mergeCell ref="AS978:AT978"/>
    <mergeCell ref="AU978:AV978"/>
    <mergeCell ref="AW978:AX978"/>
    <mergeCell ref="AH979:AI979"/>
    <mergeCell ref="AJ979:AK979"/>
    <mergeCell ref="AL979:AM979"/>
    <mergeCell ref="AN979:AO979"/>
    <mergeCell ref="AQ979:AR979"/>
    <mergeCell ref="AS979:AT979"/>
    <mergeCell ref="AU979:AV979"/>
    <mergeCell ref="AW979:AX979"/>
    <mergeCell ref="AH980:AI980"/>
    <mergeCell ref="AJ980:AK980"/>
    <mergeCell ref="AL980:AM980"/>
    <mergeCell ref="AN980:AO980"/>
    <mergeCell ref="AQ980:AR980"/>
    <mergeCell ref="AS980:AT980"/>
    <mergeCell ref="AU980:AV980"/>
    <mergeCell ref="AW980:AX980"/>
    <mergeCell ref="AH975:AI975"/>
    <mergeCell ref="AJ975:AK975"/>
    <mergeCell ref="AL975:AM975"/>
    <mergeCell ref="AN975:AO975"/>
    <mergeCell ref="AQ975:AR975"/>
    <mergeCell ref="AS975:AT975"/>
    <mergeCell ref="AU975:AV975"/>
    <mergeCell ref="AW975:AX975"/>
    <mergeCell ref="AH976:AI976"/>
    <mergeCell ref="AJ976:AK976"/>
    <mergeCell ref="AL976:AM976"/>
    <mergeCell ref="AN976:AO976"/>
    <mergeCell ref="AQ976:AR976"/>
    <mergeCell ref="AS976:AT976"/>
    <mergeCell ref="AU976:AV976"/>
    <mergeCell ref="AW976:AX976"/>
    <mergeCell ref="AH977:AI977"/>
    <mergeCell ref="AJ977:AK977"/>
    <mergeCell ref="AL977:AM977"/>
    <mergeCell ref="AN977:AO977"/>
    <mergeCell ref="AQ977:AR977"/>
    <mergeCell ref="AS977:AT977"/>
    <mergeCell ref="AU977:AV977"/>
    <mergeCell ref="AW977:AX977"/>
    <mergeCell ref="AH972:AI972"/>
    <mergeCell ref="AJ972:AK972"/>
    <mergeCell ref="AL972:AM972"/>
    <mergeCell ref="AN972:AO972"/>
    <mergeCell ref="AQ972:AR972"/>
    <mergeCell ref="AS972:AT972"/>
    <mergeCell ref="AU972:AV972"/>
    <mergeCell ref="AW972:AX972"/>
    <mergeCell ref="AH973:AI973"/>
    <mergeCell ref="AJ973:AK973"/>
    <mergeCell ref="AL973:AM973"/>
    <mergeCell ref="AN973:AO973"/>
    <mergeCell ref="AQ973:AR973"/>
    <mergeCell ref="AS973:AT973"/>
    <mergeCell ref="AU973:AV973"/>
    <mergeCell ref="AW973:AX973"/>
    <mergeCell ref="AH974:AI974"/>
    <mergeCell ref="AJ974:AK974"/>
    <mergeCell ref="AL974:AM974"/>
    <mergeCell ref="AN974:AO974"/>
    <mergeCell ref="AQ974:AR974"/>
    <mergeCell ref="AS974:AT974"/>
    <mergeCell ref="AU974:AV974"/>
    <mergeCell ref="AW974:AX974"/>
    <mergeCell ref="AH969:AI969"/>
    <mergeCell ref="AJ969:AK969"/>
    <mergeCell ref="AL969:AM969"/>
    <mergeCell ref="AN969:AO969"/>
    <mergeCell ref="AQ969:AR969"/>
    <mergeCell ref="AS969:AT969"/>
    <mergeCell ref="AU969:AV969"/>
    <mergeCell ref="AW969:AX969"/>
    <mergeCell ref="AH970:AI970"/>
    <mergeCell ref="AJ970:AK970"/>
    <mergeCell ref="AL970:AM970"/>
    <mergeCell ref="AN970:AO970"/>
    <mergeCell ref="AQ970:AR970"/>
    <mergeCell ref="AS970:AT970"/>
    <mergeCell ref="AU970:AV970"/>
    <mergeCell ref="AW970:AX970"/>
    <mergeCell ref="AH971:AI971"/>
    <mergeCell ref="AJ971:AK971"/>
    <mergeCell ref="AL971:AM971"/>
    <mergeCell ref="AN971:AO971"/>
    <mergeCell ref="AQ971:AR971"/>
    <mergeCell ref="AS971:AT971"/>
    <mergeCell ref="AU971:AV971"/>
    <mergeCell ref="AW971:AX971"/>
    <mergeCell ref="AH966:AI966"/>
    <mergeCell ref="AJ966:AK966"/>
    <mergeCell ref="AL966:AM966"/>
    <mergeCell ref="AN966:AO966"/>
    <mergeCell ref="AQ966:AR966"/>
    <mergeCell ref="AS966:AT966"/>
    <mergeCell ref="AU966:AV966"/>
    <mergeCell ref="AW966:AX966"/>
    <mergeCell ref="AH967:AI967"/>
    <mergeCell ref="AJ967:AK967"/>
    <mergeCell ref="AL967:AM967"/>
    <mergeCell ref="AN967:AO967"/>
    <mergeCell ref="AQ967:AR967"/>
    <mergeCell ref="AS967:AT967"/>
    <mergeCell ref="AU967:AV967"/>
    <mergeCell ref="AW967:AX967"/>
    <mergeCell ref="AH968:AI968"/>
    <mergeCell ref="AJ968:AK968"/>
    <mergeCell ref="AL968:AM968"/>
    <mergeCell ref="AN968:AO968"/>
    <mergeCell ref="AQ968:AR968"/>
    <mergeCell ref="AS968:AT968"/>
    <mergeCell ref="AU968:AV968"/>
    <mergeCell ref="AW968:AX968"/>
    <mergeCell ref="AH963:AI963"/>
    <mergeCell ref="AJ963:AK963"/>
    <mergeCell ref="AL963:AM963"/>
    <mergeCell ref="AN963:AO963"/>
    <mergeCell ref="AQ963:AR963"/>
    <mergeCell ref="AS963:AT963"/>
    <mergeCell ref="AU963:AV963"/>
    <mergeCell ref="AW963:AX963"/>
    <mergeCell ref="AH964:AI964"/>
    <mergeCell ref="AJ964:AK964"/>
    <mergeCell ref="AL964:AM964"/>
    <mergeCell ref="AN964:AO964"/>
    <mergeCell ref="AQ964:AR964"/>
    <mergeCell ref="AS964:AT964"/>
    <mergeCell ref="AU964:AV964"/>
    <mergeCell ref="AW964:AX964"/>
    <mergeCell ref="AH965:AI965"/>
    <mergeCell ref="AJ965:AK965"/>
    <mergeCell ref="AL965:AM965"/>
    <mergeCell ref="AN965:AO965"/>
    <mergeCell ref="AQ965:AR965"/>
    <mergeCell ref="AS965:AT965"/>
    <mergeCell ref="AU965:AV965"/>
    <mergeCell ref="AW965:AX965"/>
    <mergeCell ref="AH960:AI960"/>
    <mergeCell ref="AJ960:AK960"/>
    <mergeCell ref="AL960:AM960"/>
    <mergeCell ref="AN960:AO960"/>
    <mergeCell ref="AQ960:AR960"/>
    <mergeCell ref="AS960:AT960"/>
    <mergeCell ref="AU960:AV960"/>
    <mergeCell ref="AW960:AX960"/>
    <mergeCell ref="AH961:AI961"/>
    <mergeCell ref="AJ961:AK961"/>
    <mergeCell ref="AL961:AM961"/>
    <mergeCell ref="AN961:AO961"/>
    <mergeCell ref="AQ961:AR961"/>
    <mergeCell ref="AS961:AT961"/>
    <mergeCell ref="AU961:AV961"/>
    <mergeCell ref="AW961:AX961"/>
    <mergeCell ref="AH962:AI962"/>
    <mergeCell ref="AJ962:AK962"/>
    <mergeCell ref="AL962:AM962"/>
    <mergeCell ref="AN962:AO962"/>
    <mergeCell ref="AQ962:AR962"/>
    <mergeCell ref="AS962:AT962"/>
    <mergeCell ref="AU962:AV962"/>
    <mergeCell ref="AW962:AX962"/>
    <mergeCell ref="AH957:AI957"/>
    <mergeCell ref="AJ957:AK957"/>
    <mergeCell ref="AL957:AM957"/>
    <mergeCell ref="AN957:AO957"/>
    <mergeCell ref="AQ957:AR957"/>
    <mergeCell ref="AS957:AT957"/>
    <mergeCell ref="AU957:AV957"/>
    <mergeCell ref="AW957:AX957"/>
    <mergeCell ref="AH958:AI958"/>
    <mergeCell ref="AJ958:AK958"/>
    <mergeCell ref="AL958:AM958"/>
    <mergeCell ref="AN958:AO958"/>
    <mergeCell ref="AQ958:AR958"/>
    <mergeCell ref="AS958:AT958"/>
    <mergeCell ref="AU958:AV958"/>
    <mergeCell ref="AW958:AX958"/>
    <mergeCell ref="AH959:AI959"/>
    <mergeCell ref="AJ959:AK959"/>
    <mergeCell ref="AL959:AM959"/>
    <mergeCell ref="AN959:AO959"/>
    <mergeCell ref="AQ959:AR959"/>
    <mergeCell ref="AS959:AT959"/>
    <mergeCell ref="AU959:AV959"/>
    <mergeCell ref="AW959:AX959"/>
    <mergeCell ref="AH954:AI954"/>
    <mergeCell ref="AJ954:AK954"/>
    <mergeCell ref="AL954:AM954"/>
    <mergeCell ref="AN954:AO954"/>
    <mergeCell ref="AQ954:AR954"/>
    <mergeCell ref="AS954:AT954"/>
    <mergeCell ref="AU954:AV954"/>
    <mergeCell ref="AW954:AX954"/>
    <mergeCell ref="AH955:AI955"/>
    <mergeCell ref="AJ955:AK955"/>
    <mergeCell ref="AL955:AM955"/>
    <mergeCell ref="AN955:AO955"/>
    <mergeCell ref="AQ955:AR955"/>
    <mergeCell ref="AS955:AT955"/>
    <mergeCell ref="AU955:AV955"/>
    <mergeCell ref="AW955:AX955"/>
    <mergeCell ref="AH956:AI956"/>
    <mergeCell ref="AJ956:AK956"/>
    <mergeCell ref="AL956:AM956"/>
    <mergeCell ref="AN956:AO956"/>
    <mergeCell ref="AQ956:AR956"/>
    <mergeCell ref="AS956:AT956"/>
    <mergeCell ref="AU956:AV956"/>
    <mergeCell ref="AW956:AX956"/>
    <mergeCell ref="AH951:AI951"/>
    <mergeCell ref="AJ951:AK951"/>
    <mergeCell ref="AL951:AM951"/>
    <mergeCell ref="AN951:AO951"/>
    <mergeCell ref="AQ951:AR951"/>
    <mergeCell ref="AS951:AT951"/>
    <mergeCell ref="AU951:AV951"/>
    <mergeCell ref="AW951:AX951"/>
    <mergeCell ref="AH952:AI952"/>
    <mergeCell ref="AJ952:AK952"/>
    <mergeCell ref="AL952:AM952"/>
    <mergeCell ref="AN952:AO952"/>
    <mergeCell ref="AQ952:AR952"/>
    <mergeCell ref="AS952:AT952"/>
    <mergeCell ref="AU952:AV952"/>
    <mergeCell ref="AW952:AX952"/>
    <mergeCell ref="AH953:AI953"/>
    <mergeCell ref="AJ953:AK953"/>
    <mergeCell ref="AL953:AM953"/>
    <mergeCell ref="AN953:AO953"/>
    <mergeCell ref="AQ953:AR953"/>
    <mergeCell ref="AS953:AT953"/>
    <mergeCell ref="AU953:AV953"/>
    <mergeCell ref="AW953:AX953"/>
    <mergeCell ref="AH948:AI948"/>
    <mergeCell ref="AJ948:AK948"/>
    <mergeCell ref="AL948:AM948"/>
    <mergeCell ref="AN948:AO948"/>
    <mergeCell ref="AQ948:AR948"/>
    <mergeCell ref="AS948:AT948"/>
    <mergeCell ref="AU948:AV948"/>
    <mergeCell ref="AW948:AX948"/>
    <mergeCell ref="AH949:AI949"/>
    <mergeCell ref="AJ949:AK949"/>
    <mergeCell ref="AL949:AM949"/>
    <mergeCell ref="AN949:AO949"/>
    <mergeCell ref="AQ949:AR949"/>
    <mergeCell ref="AS949:AT949"/>
    <mergeCell ref="AU949:AV949"/>
    <mergeCell ref="AW949:AX949"/>
    <mergeCell ref="AH950:AI950"/>
    <mergeCell ref="AJ950:AK950"/>
    <mergeCell ref="AL950:AM950"/>
    <mergeCell ref="AN950:AO950"/>
    <mergeCell ref="AQ950:AR950"/>
    <mergeCell ref="AS950:AT950"/>
    <mergeCell ref="AU950:AV950"/>
    <mergeCell ref="AW950:AX950"/>
    <mergeCell ref="AH945:AI945"/>
    <mergeCell ref="AJ945:AK945"/>
    <mergeCell ref="AL945:AM945"/>
    <mergeCell ref="AN945:AO945"/>
    <mergeCell ref="AQ945:AR945"/>
    <mergeCell ref="AS945:AT945"/>
    <mergeCell ref="AU945:AV945"/>
    <mergeCell ref="AW945:AX945"/>
    <mergeCell ref="AH946:AI946"/>
    <mergeCell ref="AJ946:AK946"/>
    <mergeCell ref="AL946:AM946"/>
    <mergeCell ref="AN946:AO946"/>
    <mergeCell ref="AQ946:AR946"/>
    <mergeCell ref="AS946:AT946"/>
    <mergeCell ref="AU946:AV946"/>
    <mergeCell ref="AW946:AX946"/>
    <mergeCell ref="AH947:AI947"/>
    <mergeCell ref="AJ947:AK947"/>
    <mergeCell ref="AL947:AM947"/>
    <mergeCell ref="AN947:AO947"/>
    <mergeCell ref="AQ947:AR947"/>
    <mergeCell ref="AS947:AT947"/>
    <mergeCell ref="AU947:AV947"/>
    <mergeCell ref="AW947:AX947"/>
    <mergeCell ref="AH942:AI942"/>
    <mergeCell ref="AJ942:AK942"/>
    <mergeCell ref="AL942:AM942"/>
    <mergeCell ref="AN942:AO942"/>
    <mergeCell ref="AQ942:AR942"/>
    <mergeCell ref="AS942:AT942"/>
    <mergeCell ref="AU942:AV942"/>
    <mergeCell ref="AW942:AX942"/>
    <mergeCell ref="AH943:AI943"/>
    <mergeCell ref="AJ943:AK943"/>
    <mergeCell ref="AL943:AM943"/>
    <mergeCell ref="AN943:AO943"/>
    <mergeCell ref="AQ943:AR943"/>
    <mergeCell ref="AS943:AT943"/>
    <mergeCell ref="AU943:AV943"/>
    <mergeCell ref="AW943:AX943"/>
    <mergeCell ref="AH944:AI944"/>
    <mergeCell ref="AJ944:AK944"/>
    <mergeCell ref="AL944:AM944"/>
    <mergeCell ref="AN944:AO944"/>
    <mergeCell ref="AQ944:AR944"/>
    <mergeCell ref="AS944:AT944"/>
    <mergeCell ref="AU944:AV944"/>
    <mergeCell ref="AW944:AX944"/>
    <mergeCell ref="AH939:AI939"/>
    <mergeCell ref="AJ939:AK939"/>
    <mergeCell ref="AL939:AM939"/>
    <mergeCell ref="AN939:AO939"/>
    <mergeCell ref="AQ939:AR939"/>
    <mergeCell ref="AS939:AT939"/>
    <mergeCell ref="AU939:AV939"/>
    <mergeCell ref="AW939:AX939"/>
    <mergeCell ref="AH940:AI940"/>
    <mergeCell ref="AJ940:AK940"/>
    <mergeCell ref="AL940:AM940"/>
    <mergeCell ref="AN940:AO940"/>
    <mergeCell ref="AQ940:AR940"/>
    <mergeCell ref="AS940:AT940"/>
    <mergeCell ref="AU940:AV940"/>
    <mergeCell ref="AW940:AX940"/>
    <mergeCell ref="AH941:AI941"/>
    <mergeCell ref="AJ941:AK941"/>
    <mergeCell ref="AL941:AM941"/>
    <mergeCell ref="AN941:AO941"/>
    <mergeCell ref="AQ941:AR941"/>
    <mergeCell ref="AS941:AT941"/>
    <mergeCell ref="AU941:AV941"/>
    <mergeCell ref="AW941:AX941"/>
    <mergeCell ref="AH936:AI936"/>
    <mergeCell ref="AJ936:AK936"/>
    <mergeCell ref="AL936:AM936"/>
    <mergeCell ref="AN936:AO936"/>
    <mergeCell ref="AQ936:AR936"/>
    <mergeCell ref="AS936:AT936"/>
    <mergeCell ref="AU936:AV936"/>
    <mergeCell ref="AW936:AX936"/>
    <mergeCell ref="AH937:AI937"/>
    <mergeCell ref="AJ937:AK937"/>
    <mergeCell ref="AL937:AM937"/>
    <mergeCell ref="AN937:AO937"/>
    <mergeCell ref="AQ937:AR937"/>
    <mergeCell ref="AS937:AT937"/>
    <mergeCell ref="AU937:AV937"/>
    <mergeCell ref="AW937:AX937"/>
    <mergeCell ref="AH938:AI938"/>
    <mergeCell ref="AJ938:AK938"/>
    <mergeCell ref="AL938:AM938"/>
    <mergeCell ref="AN938:AO938"/>
    <mergeCell ref="AQ938:AR938"/>
    <mergeCell ref="AS938:AT938"/>
    <mergeCell ref="AU938:AV938"/>
    <mergeCell ref="AW938:AX938"/>
    <mergeCell ref="AH933:AI933"/>
    <mergeCell ref="AJ933:AK933"/>
    <mergeCell ref="AL933:AM933"/>
    <mergeCell ref="AN933:AO933"/>
    <mergeCell ref="AQ933:AR933"/>
    <mergeCell ref="AS933:AT933"/>
    <mergeCell ref="AU933:AV933"/>
    <mergeCell ref="AW933:AX933"/>
    <mergeCell ref="AH934:AI934"/>
    <mergeCell ref="AJ934:AK934"/>
    <mergeCell ref="AL934:AM934"/>
    <mergeCell ref="AN934:AO934"/>
    <mergeCell ref="AQ934:AR934"/>
    <mergeCell ref="AS934:AT934"/>
    <mergeCell ref="AU934:AV934"/>
    <mergeCell ref="AW934:AX934"/>
    <mergeCell ref="AH935:AI935"/>
    <mergeCell ref="AJ935:AK935"/>
    <mergeCell ref="AL935:AM935"/>
    <mergeCell ref="AN935:AO935"/>
    <mergeCell ref="AQ935:AR935"/>
    <mergeCell ref="AS935:AT935"/>
    <mergeCell ref="AU935:AV935"/>
    <mergeCell ref="AW935:AX935"/>
    <mergeCell ref="AH930:AI930"/>
    <mergeCell ref="AJ930:AK930"/>
    <mergeCell ref="AL930:AM930"/>
    <mergeCell ref="AN930:AO930"/>
    <mergeCell ref="AQ930:AR930"/>
    <mergeCell ref="AS930:AT930"/>
    <mergeCell ref="AU930:AV930"/>
    <mergeCell ref="AW930:AX930"/>
    <mergeCell ref="AH931:AI931"/>
    <mergeCell ref="AJ931:AK931"/>
    <mergeCell ref="AL931:AM931"/>
    <mergeCell ref="AN931:AO931"/>
    <mergeCell ref="AQ931:AR931"/>
    <mergeCell ref="AS931:AT931"/>
    <mergeCell ref="AU931:AV931"/>
    <mergeCell ref="AW931:AX931"/>
    <mergeCell ref="AH932:AI932"/>
    <mergeCell ref="AJ932:AK932"/>
    <mergeCell ref="AL932:AM932"/>
    <mergeCell ref="AN932:AO932"/>
    <mergeCell ref="AQ932:AR932"/>
    <mergeCell ref="AS932:AT932"/>
    <mergeCell ref="AU932:AV932"/>
    <mergeCell ref="AW932:AX932"/>
    <mergeCell ref="AH918:AI918"/>
    <mergeCell ref="AJ918:AK918"/>
    <mergeCell ref="AL918:AM918"/>
    <mergeCell ref="AN918:AO918"/>
    <mergeCell ref="AQ918:AR918"/>
    <mergeCell ref="AS918:AT918"/>
    <mergeCell ref="AU918:AV918"/>
    <mergeCell ref="AW918:AX918"/>
    <mergeCell ref="AH928:AI928"/>
    <mergeCell ref="AJ928:AK928"/>
    <mergeCell ref="AL928:AM928"/>
    <mergeCell ref="AN928:AO928"/>
    <mergeCell ref="AQ928:AR928"/>
    <mergeCell ref="AS928:AT928"/>
    <mergeCell ref="AU928:AV928"/>
    <mergeCell ref="AW928:AX928"/>
    <mergeCell ref="AH929:AI929"/>
    <mergeCell ref="AJ929:AK929"/>
    <mergeCell ref="AL929:AM929"/>
    <mergeCell ref="AN929:AO929"/>
    <mergeCell ref="AQ929:AR929"/>
    <mergeCell ref="AS929:AT929"/>
    <mergeCell ref="AU929:AV929"/>
    <mergeCell ref="AW929:AX929"/>
    <mergeCell ref="AP836:AP918"/>
    <mergeCell ref="AH915:AI915"/>
    <mergeCell ref="AJ915:AK915"/>
    <mergeCell ref="AL915:AM915"/>
    <mergeCell ref="AN915:AO915"/>
    <mergeCell ref="AQ915:AR915"/>
    <mergeCell ref="AS915:AT915"/>
    <mergeCell ref="AU915:AV915"/>
    <mergeCell ref="AW915:AX915"/>
    <mergeCell ref="AH916:AI916"/>
    <mergeCell ref="AJ916:AK916"/>
    <mergeCell ref="AL916:AM916"/>
    <mergeCell ref="AN916:AO916"/>
    <mergeCell ref="AQ916:AR916"/>
    <mergeCell ref="AS916:AT916"/>
    <mergeCell ref="AU916:AV916"/>
    <mergeCell ref="AW916:AX916"/>
    <mergeCell ref="AH917:AI917"/>
    <mergeCell ref="AJ917:AK917"/>
    <mergeCell ref="AL917:AM917"/>
    <mergeCell ref="AN917:AO917"/>
    <mergeCell ref="AQ917:AR917"/>
    <mergeCell ref="AS917:AT917"/>
    <mergeCell ref="AU917:AV917"/>
    <mergeCell ref="AW917:AX917"/>
    <mergeCell ref="AH912:AI912"/>
    <mergeCell ref="AJ912:AK912"/>
    <mergeCell ref="AL912:AM912"/>
    <mergeCell ref="AN912:AO912"/>
    <mergeCell ref="AQ912:AR912"/>
    <mergeCell ref="AS912:AT912"/>
    <mergeCell ref="AU912:AV912"/>
    <mergeCell ref="AW912:AX912"/>
    <mergeCell ref="AH913:AI913"/>
    <mergeCell ref="AJ913:AK913"/>
    <mergeCell ref="AL913:AM913"/>
    <mergeCell ref="AN913:AO913"/>
    <mergeCell ref="AQ913:AR913"/>
    <mergeCell ref="AS913:AT913"/>
    <mergeCell ref="AU913:AV913"/>
    <mergeCell ref="AW913:AX913"/>
    <mergeCell ref="AH914:AI914"/>
    <mergeCell ref="AJ914:AK914"/>
    <mergeCell ref="AL914:AM914"/>
    <mergeCell ref="AN914:AO914"/>
    <mergeCell ref="AQ914:AR914"/>
    <mergeCell ref="AS914:AT914"/>
    <mergeCell ref="AU914:AV914"/>
    <mergeCell ref="AW914:AX914"/>
    <mergeCell ref="AH909:AI909"/>
    <mergeCell ref="AJ909:AK909"/>
    <mergeCell ref="AL909:AM909"/>
    <mergeCell ref="AN909:AO909"/>
    <mergeCell ref="AQ909:AR909"/>
    <mergeCell ref="AS909:AT909"/>
    <mergeCell ref="AU909:AV909"/>
    <mergeCell ref="AW909:AX909"/>
    <mergeCell ref="AH910:AI910"/>
    <mergeCell ref="AJ910:AK910"/>
    <mergeCell ref="AL910:AM910"/>
    <mergeCell ref="AN910:AO910"/>
    <mergeCell ref="AQ910:AR910"/>
    <mergeCell ref="AS910:AT910"/>
    <mergeCell ref="AU910:AV910"/>
    <mergeCell ref="AW910:AX910"/>
    <mergeCell ref="AH911:AI911"/>
    <mergeCell ref="AJ911:AK911"/>
    <mergeCell ref="AL911:AM911"/>
    <mergeCell ref="AN911:AO911"/>
    <mergeCell ref="AQ911:AR911"/>
    <mergeCell ref="AS911:AT911"/>
    <mergeCell ref="AU911:AV911"/>
    <mergeCell ref="AW911:AX911"/>
    <mergeCell ref="AH906:AI906"/>
    <mergeCell ref="AJ906:AK906"/>
    <mergeCell ref="AL906:AM906"/>
    <mergeCell ref="AN906:AO906"/>
    <mergeCell ref="AQ906:AR906"/>
    <mergeCell ref="AS906:AT906"/>
    <mergeCell ref="AU906:AV906"/>
    <mergeCell ref="AW906:AX906"/>
    <mergeCell ref="AH907:AI907"/>
    <mergeCell ref="AJ907:AK907"/>
    <mergeCell ref="AL907:AM907"/>
    <mergeCell ref="AN907:AO907"/>
    <mergeCell ref="AQ907:AR907"/>
    <mergeCell ref="AS907:AT907"/>
    <mergeCell ref="AU907:AV907"/>
    <mergeCell ref="AW907:AX907"/>
    <mergeCell ref="AH908:AI908"/>
    <mergeCell ref="AJ908:AK908"/>
    <mergeCell ref="AL908:AM908"/>
    <mergeCell ref="AN908:AO908"/>
    <mergeCell ref="AQ908:AR908"/>
    <mergeCell ref="AS908:AT908"/>
    <mergeCell ref="AU908:AV908"/>
    <mergeCell ref="AW908:AX908"/>
    <mergeCell ref="AH903:AI903"/>
    <mergeCell ref="AJ903:AK903"/>
    <mergeCell ref="AL903:AM903"/>
    <mergeCell ref="AN903:AO903"/>
    <mergeCell ref="AQ903:AR903"/>
    <mergeCell ref="AS903:AT903"/>
    <mergeCell ref="AU903:AV903"/>
    <mergeCell ref="AW903:AX903"/>
    <mergeCell ref="AH904:AI904"/>
    <mergeCell ref="AJ904:AK904"/>
    <mergeCell ref="AL904:AM904"/>
    <mergeCell ref="AN904:AO904"/>
    <mergeCell ref="AQ904:AR904"/>
    <mergeCell ref="AS904:AT904"/>
    <mergeCell ref="AU904:AV904"/>
    <mergeCell ref="AW904:AX904"/>
    <mergeCell ref="AH905:AI905"/>
    <mergeCell ref="AJ905:AK905"/>
    <mergeCell ref="AL905:AM905"/>
    <mergeCell ref="AN905:AO905"/>
    <mergeCell ref="AQ905:AR905"/>
    <mergeCell ref="AS905:AT905"/>
    <mergeCell ref="AU905:AV905"/>
    <mergeCell ref="AW905:AX905"/>
    <mergeCell ref="AH900:AI900"/>
    <mergeCell ref="AJ900:AK900"/>
    <mergeCell ref="AL900:AM900"/>
    <mergeCell ref="AN900:AO900"/>
    <mergeCell ref="AQ900:AR900"/>
    <mergeCell ref="AS900:AT900"/>
    <mergeCell ref="AU900:AV900"/>
    <mergeCell ref="AW900:AX900"/>
    <mergeCell ref="AH901:AI901"/>
    <mergeCell ref="AJ901:AK901"/>
    <mergeCell ref="AL901:AM901"/>
    <mergeCell ref="AN901:AO901"/>
    <mergeCell ref="AQ901:AR901"/>
    <mergeCell ref="AS901:AT901"/>
    <mergeCell ref="AU901:AV901"/>
    <mergeCell ref="AW901:AX901"/>
    <mergeCell ref="AH902:AI902"/>
    <mergeCell ref="AJ902:AK902"/>
    <mergeCell ref="AL902:AM902"/>
    <mergeCell ref="AN902:AO902"/>
    <mergeCell ref="AQ902:AR902"/>
    <mergeCell ref="AS902:AT902"/>
    <mergeCell ref="AU902:AV902"/>
    <mergeCell ref="AW902:AX902"/>
    <mergeCell ref="AH897:AI897"/>
    <mergeCell ref="AJ897:AK897"/>
    <mergeCell ref="AL897:AM897"/>
    <mergeCell ref="AN897:AO897"/>
    <mergeCell ref="AQ897:AR897"/>
    <mergeCell ref="AS897:AT897"/>
    <mergeCell ref="AU897:AV897"/>
    <mergeCell ref="AW897:AX897"/>
    <mergeCell ref="AH898:AI898"/>
    <mergeCell ref="AJ898:AK898"/>
    <mergeCell ref="AL898:AM898"/>
    <mergeCell ref="AN898:AO898"/>
    <mergeCell ref="AQ898:AR898"/>
    <mergeCell ref="AS898:AT898"/>
    <mergeCell ref="AU898:AV898"/>
    <mergeCell ref="AW898:AX898"/>
    <mergeCell ref="AH899:AI899"/>
    <mergeCell ref="AJ899:AK899"/>
    <mergeCell ref="AL899:AM899"/>
    <mergeCell ref="AN899:AO899"/>
    <mergeCell ref="AQ899:AR899"/>
    <mergeCell ref="AS899:AT899"/>
    <mergeCell ref="AU899:AV899"/>
    <mergeCell ref="AW899:AX899"/>
    <mergeCell ref="AH894:AI894"/>
    <mergeCell ref="AJ894:AK894"/>
    <mergeCell ref="AL894:AM894"/>
    <mergeCell ref="AN894:AO894"/>
    <mergeCell ref="AQ894:AR894"/>
    <mergeCell ref="AS894:AT894"/>
    <mergeCell ref="AU894:AV894"/>
    <mergeCell ref="AW894:AX894"/>
    <mergeCell ref="AH895:AI895"/>
    <mergeCell ref="AJ895:AK895"/>
    <mergeCell ref="AL895:AM895"/>
    <mergeCell ref="AN895:AO895"/>
    <mergeCell ref="AQ895:AR895"/>
    <mergeCell ref="AS895:AT895"/>
    <mergeCell ref="AU895:AV895"/>
    <mergeCell ref="AW895:AX895"/>
    <mergeCell ref="AH896:AI896"/>
    <mergeCell ref="AJ896:AK896"/>
    <mergeCell ref="AL896:AM896"/>
    <mergeCell ref="AN896:AO896"/>
    <mergeCell ref="AQ896:AR896"/>
    <mergeCell ref="AS896:AT896"/>
    <mergeCell ref="AU896:AV896"/>
    <mergeCell ref="AW896:AX896"/>
    <mergeCell ref="AH891:AI891"/>
    <mergeCell ref="AJ891:AK891"/>
    <mergeCell ref="AL891:AM891"/>
    <mergeCell ref="AN891:AO891"/>
    <mergeCell ref="AQ891:AR891"/>
    <mergeCell ref="AS891:AT891"/>
    <mergeCell ref="AU891:AV891"/>
    <mergeCell ref="AW891:AX891"/>
    <mergeCell ref="AH892:AI892"/>
    <mergeCell ref="AJ892:AK892"/>
    <mergeCell ref="AL892:AM892"/>
    <mergeCell ref="AN892:AO892"/>
    <mergeCell ref="AQ892:AR892"/>
    <mergeCell ref="AS892:AT892"/>
    <mergeCell ref="AU892:AV892"/>
    <mergeCell ref="AW892:AX892"/>
    <mergeCell ref="AH893:AI893"/>
    <mergeCell ref="AJ893:AK893"/>
    <mergeCell ref="AL893:AM893"/>
    <mergeCell ref="AN893:AO893"/>
    <mergeCell ref="AQ893:AR893"/>
    <mergeCell ref="AS893:AT893"/>
    <mergeCell ref="AU893:AV893"/>
    <mergeCell ref="AW893:AX893"/>
    <mergeCell ref="AH888:AI888"/>
    <mergeCell ref="AJ888:AK888"/>
    <mergeCell ref="AL888:AM888"/>
    <mergeCell ref="AN888:AO888"/>
    <mergeCell ref="AQ888:AR888"/>
    <mergeCell ref="AS888:AT888"/>
    <mergeCell ref="AU888:AV888"/>
    <mergeCell ref="AW888:AX888"/>
    <mergeCell ref="AH889:AI889"/>
    <mergeCell ref="AJ889:AK889"/>
    <mergeCell ref="AL889:AM889"/>
    <mergeCell ref="AN889:AO889"/>
    <mergeCell ref="AQ889:AR889"/>
    <mergeCell ref="AS889:AT889"/>
    <mergeCell ref="AU889:AV889"/>
    <mergeCell ref="AW889:AX889"/>
    <mergeCell ref="AH890:AI890"/>
    <mergeCell ref="AJ890:AK890"/>
    <mergeCell ref="AL890:AM890"/>
    <mergeCell ref="AN890:AO890"/>
    <mergeCell ref="AQ890:AR890"/>
    <mergeCell ref="AS890:AT890"/>
    <mergeCell ref="AU890:AV890"/>
    <mergeCell ref="AW890:AX890"/>
    <mergeCell ref="AH885:AI885"/>
    <mergeCell ref="AJ885:AK885"/>
    <mergeCell ref="AL885:AM885"/>
    <mergeCell ref="AN885:AO885"/>
    <mergeCell ref="AQ885:AR885"/>
    <mergeCell ref="AS885:AT885"/>
    <mergeCell ref="AU885:AV885"/>
    <mergeCell ref="AW885:AX885"/>
    <mergeCell ref="AH886:AI886"/>
    <mergeCell ref="AJ886:AK886"/>
    <mergeCell ref="AL886:AM886"/>
    <mergeCell ref="AN886:AO886"/>
    <mergeCell ref="AQ886:AR886"/>
    <mergeCell ref="AS886:AT886"/>
    <mergeCell ref="AU886:AV886"/>
    <mergeCell ref="AW886:AX886"/>
    <mergeCell ref="AH887:AI887"/>
    <mergeCell ref="AJ887:AK887"/>
    <mergeCell ref="AL887:AM887"/>
    <mergeCell ref="AN887:AO887"/>
    <mergeCell ref="AQ887:AR887"/>
    <mergeCell ref="AS887:AT887"/>
    <mergeCell ref="AU887:AV887"/>
    <mergeCell ref="AW887:AX887"/>
    <mergeCell ref="AH882:AI882"/>
    <mergeCell ref="AJ882:AK882"/>
    <mergeCell ref="AL882:AM882"/>
    <mergeCell ref="AN882:AO882"/>
    <mergeCell ref="AQ882:AR882"/>
    <mergeCell ref="AS882:AT882"/>
    <mergeCell ref="AU882:AV882"/>
    <mergeCell ref="AW882:AX882"/>
    <mergeCell ref="AH883:AI883"/>
    <mergeCell ref="AJ883:AK883"/>
    <mergeCell ref="AL883:AM883"/>
    <mergeCell ref="AN883:AO883"/>
    <mergeCell ref="AQ883:AR883"/>
    <mergeCell ref="AS883:AT883"/>
    <mergeCell ref="AU883:AV883"/>
    <mergeCell ref="AW883:AX883"/>
    <mergeCell ref="AH884:AI884"/>
    <mergeCell ref="AJ884:AK884"/>
    <mergeCell ref="AL884:AM884"/>
    <mergeCell ref="AN884:AO884"/>
    <mergeCell ref="AQ884:AR884"/>
    <mergeCell ref="AS884:AT884"/>
    <mergeCell ref="AU884:AV884"/>
    <mergeCell ref="AW884:AX884"/>
    <mergeCell ref="AH879:AI879"/>
    <mergeCell ref="AJ879:AK879"/>
    <mergeCell ref="AL879:AM879"/>
    <mergeCell ref="AN879:AO879"/>
    <mergeCell ref="AQ879:AR879"/>
    <mergeCell ref="AS879:AT879"/>
    <mergeCell ref="AU879:AV879"/>
    <mergeCell ref="AW879:AX879"/>
    <mergeCell ref="AH880:AI880"/>
    <mergeCell ref="AJ880:AK880"/>
    <mergeCell ref="AL880:AM880"/>
    <mergeCell ref="AN880:AO880"/>
    <mergeCell ref="AQ880:AR880"/>
    <mergeCell ref="AS880:AT880"/>
    <mergeCell ref="AU880:AV880"/>
    <mergeCell ref="AW880:AX880"/>
    <mergeCell ref="AH881:AI881"/>
    <mergeCell ref="AJ881:AK881"/>
    <mergeCell ref="AL881:AM881"/>
    <mergeCell ref="AN881:AO881"/>
    <mergeCell ref="AQ881:AR881"/>
    <mergeCell ref="AS881:AT881"/>
    <mergeCell ref="AU881:AV881"/>
    <mergeCell ref="AW881:AX881"/>
    <mergeCell ref="AH876:AI876"/>
    <mergeCell ref="AJ876:AK876"/>
    <mergeCell ref="AL876:AM876"/>
    <mergeCell ref="AN876:AO876"/>
    <mergeCell ref="AQ876:AR876"/>
    <mergeCell ref="AS876:AT876"/>
    <mergeCell ref="AU876:AV876"/>
    <mergeCell ref="AW876:AX876"/>
    <mergeCell ref="AH877:AI877"/>
    <mergeCell ref="AJ877:AK877"/>
    <mergeCell ref="AL877:AM877"/>
    <mergeCell ref="AN877:AO877"/>
    <mergeCell ref="AQ877:AR877"/>
    <mergeCell ref="AS877:AT877"/>
    <mergeCell ref="AU877:AV877"/>
    <mergeCell ref="AW877:AX877"/>
    <mergeCell ref="AH878:AI878"/>
    <mergeCell ref="AJ878:AK878"/>
    <mergeCell ref="AL878:AM878"/>
    <mergeCell ref="AN878:AO878"/>
    <mergeCell ref="AQ878:AR878"/>
    <mergeCell ref="AS878:AT878"/>
    <mergeCell ref="AU878:AV878"/>
    <mergeCell ref="AW878:AX878"/>
    <mergeCell ref="AH873:AI873"/>
    <mergeCell ref="AJ873:AK873"/>
    <mergeCell ref="AL873:AM873"/>
    <mergeCell ref="AN873:AO873"/>
    <mergeCell ref="AQ873:AR873"/>
    <mergeCell ref="AS873:AT873"/>
    <mergeCell ref="AU873:AV873"/>
    <mergeCell ref="AW873:AX873"/>
    <mergeCell ref="AH874:AI874"/>
    <mergeCell ref="AJ874:AK874"/>
    <mergeCell ref="AL874:AM874"/>
    <mergeCell ref="AN874:AO874"/>
    <mergeCell ref="AQ874:AR874"/>
    <mergeCell ref="AS874:AT874"/>
    <mergeCell ref="AU874:AV874"/>
    <mergeCell ref="AW874:AX874"/>
    <mergeCell ref="AH875:AI875"/>
    <mergeCell ref="AJ875:AK875"/>
    <mergeCell ref="AL875:AM875"/>
    <mergeCell ref="AN875:AO875"/>
    <mergeCell ref="AQ875:AR875"/>
    <mergeCell ref="AS875:AT875"/>
    <mergeCell ref="AU875:AV875"/>
    <mergeCell ref="AW875:AX875"/>
    <mergeCell ref="AH870:AI870"/>
    <mergeCell ref="AJ870:AK870"/>
    <mergeCell ref="AL870:AM870"/>
    <mergeCell ref="AN870:AO870"/>
    <mergeCell ref="AQ870:AR870"/>
    <mergeCell ref="AS870:AT870"/>
    <mergeCell ref="AU870:AV870"/>
    <mergeCell ref="AW870:AX870"/>
    <mergeCell ref="AH871:AI871"/>
    <mergeCell ref="AJ871:AK871"/>
    <mergeCell ref="AL871:AM871"/>
    <mergeCell ref="AN871:AO871"/>
    <mergeCell ref="AQ871:AR871"/>
    <mergeCell ref="AS871:AT871"/>
    <mergeCell ref="AU871:AV871"/>
    <mergeCell ref="AW871:AX871"/>
    <mergeCell ref="AH872:AI872"/>
    <mergeCell ref="AJ872:AK872"/>
    <mergeCell ref="AL872:AM872"/>
    <mergeCell ref="AN872:AO872"/>
    <mergeCell ref="AQ872:AR872"/>
    <mergeCell ref="AS872:AT872"/>
    <mergeCell ref="AU872:AV872"/>
    <mergeCell ref="AW872:AX872"/>
    <mergeCell ref="AH867:AI867"/>
    <mergeCell ref="AJ867:AK867"/>
    <mergeCell ref="AL867:AM867"/>
    <mergeCell ref="AN867:AO867"/>
    <mergeCell ref="AQ867:AR867"/>
    <mergeCell ref="AS867:AT867"/>
    <mergeCell ref="AU867:AV867"/>
    <mergeCell ref="AW867:AX867"/>
    <mergeCell ref="AH868:AI868"/>
    <mergeCell ref="AJ868:AK868"/>
    <mergeCell ref="AL868:AM868"/>
    <mergeCell ref="AN868:AO868"/>
    <mergeCell ref="AQ868:AR868"/>
    <mergeCell ref="AS868:AT868"/>
    <mergeCell ref="AU868:AV868"/>
    <mergeCell ref="AW868:AX868"/>
    <mergeCell ref="AH869:AI869"/>
    <mergeCell ref="AJ869:AK869"/>
    <mergeCell ref="AL869:AM869"/>
    <mergeCell ref="AN869:AO869"/>
    <mergeCell ref="AQ869:AR869"/>
    <mergeCell ref="AS869:AT869"/>
    <mergeCell ref="AU869:AV869"/>
    <mergeCell ref="AW869:AX869"/>
    <mergeCell ref="AH864:AI864"/>
    <mergeCell ref="AJ864:AK864"/>
    <mergeCell ref="AL864:AM864"/>
    <mergeCell ref="AN864:AO864"/>
    <mergeCell ref="AQ864:AR864"/>
    <mergeCell ref="AS864:AT864"/>
    <mergeCell ref="AU864:AV864"/>
    <mergeCell ref="AW864:AX864"/>
    <mergeCell ref="AH865:AI865"/>
    <mergeCell ref="AJ865:AK865"/>
    <mergeCell ref="AL865:AM865"/>
    <mergeCell ref="AN865:AO865"/>
    <mergeCell ref="AQ865:AR865"/>
    <mergeCell ref="AS865:AT865"/>
    <mergeCell ref="AU865:AV865"/>
    <mergeCell ref="AW865:AX865"/>
    <mergeCell ref="AH866:AI866"/>
    <mergeCell ref="AJ866:AK866"/>
    <mergeCell ref="AL866:AM866"/>
    <mergeCell ref="AN866:AO866"/>
    <mergeCell ref="AQ866:AR866"/>
    <mergeCell ref="AS866:AT866"/>
    <mergeCell ref="AU866:AV866"/>
    <mergeCell ref="AW866:AX866"/>
    <mergeCell ref="AH861:AI861"/>
    <mergeCell ref="AJ861:AK861"/>
    <mergeCell ref="AL861:AM861"/>
    <mergeCell ref="AN861:AO861"/>
    <mergeCell ref="AQ861:AR861"/>
    <mergeCell ref="AS861:AT861"/>
    <mergeCell ref="AU861:AV861"/>
    <mergeCell ref="AW861:AX861"/>
    <mergeCell ref="AH862:AI862"/>
    <mergeCell ref="AJ862:AK862"/>
    <mergeCell ref="AL862:AM862"/>
    <mergeCell ref="AN862:AO862"/>
    <mergeCell ref="AQ862:AR862"/>
    <mergeCell ref="AS862:AT862"/>
    <mergeCell ref="AU862:AV862"/>
    <mergeCell ref="AW862:AX862"/>
    <mergeCell ref="AH863:AI863"/>
    <mergeCell ref="AJ863:AK863"/>
    <mergeCell ref="AL863:AM863"/>
    <mergeCell ref="AN863:AO863"/>
    <mergeCell ref="AQ863:AR863"/>
    <mergeCell ref="AS863:AT863"/>
    <mergeCell ref="AU863:AV863"/>
    <mergeCell ref="AW863:AX863"/>
    <mergeCell ref="AH858:AI858"/>
    <mergeCell ref="AJ858:AK858"/>
    <mergeCell ref="AL858:AM858"/>
    <mergeCell ref="AN858:AO858"/>
    <mergeCell ref="AQ858:AR858"/>
    <mergeCell ref="AS858:AT858"/>
    <mergeCell ref="AU858:AV858"/>
    <mergeCell ref="AW858:AX858"/>
    <mergeCell ref="AH859:AI859"/>
    <mergeCell ref="AJ859:AK859"/>
    <mergeCell ref="AL859:AM859"/>
    <mergeCell ref="AN859:AO859"/>
    <mergeCell ref="AQ859:AR859"/>
    <mergeCell ref="AS859:AT859"/>
    <mergeCell ref="AU859:AV859"/>
    <mergeCell ref="AW859:AX859"/>
    <mergeCell ref="AH860:AI860"/>
    <mergeCell ref="AJ860:AK860"/>
    <mergeCell ref="AL860:AM860"/>
    <mergeCell ref="AN860:AO860"/>
    <mergeCell ref="AQ860:AR860"/>
    <mergeCell ref="AS860:AT860"/>
    <mergeCell ref="AU860:AV860"/>
    <mergeCell ref="AW860:AX860"/>
    <mergeCell ref="AH855:AI855"/>
    <mergeCell ref="AJ855:AK855"/>
    <mergeCell ref="AL855:AM855"/>
    <mergeCell ref="AN855:AO855"/>
    <mergeCell ref="AQ855:AR855"/>
    <mergeCell ref="AS855:AT855"/>
    <mergeCell ref="AU855:AV855"/>
    <mergeCell ref="AW855:AX855"/>
    <mergeCell ref="AH856:AI856"/>
    <mergeCell ref="AJ856:AK856"/>
    <mergeCell ref="AL856:AM856"/>
    <mergeCell ref="AN856:AO856"/>
    <mergeCell ref="AQ856:AR856"/>
    <mergeCell ref="AS856:AT856"/>
    <mergeCell ref="AU856:AV856"/>
    <mergeCell ref="AW856:AX856"/>
    <mergeCell ref="AH857:AI857"/>
    <mergeCell ref="AJ857:AK857"/>
    <mergeCell ref="AL857:AM857"/>
    <mergeCell ref="AN857:AO857"/>
    <mergeCell ref="AQ857:AR857"/>
    <mergeCell ref="AS857:AT857"/>
    <mergeCell ref="AU857:AV857"/>
    <mergeCell ref="AW857:AX857"/>
    <mergeCell ref="AH852:AI852"/>
    <mergeCell ref="AJ852:AK852"/>
    <mergeCell ref="AL852:AM852"/>
    <mergeCell ref="AN852:AO852"/>
    <mergeCell ref="AQ852:AR852"/>
    <mergeCell ref="AS852:AT852"/>
    <mergeCell ref="AU852:AV852"/>
    <mergeCell ref="AW852:AX852"/>
    <mergeCell ref="AH853:AI853"/>
    <mergeCell ref="AJ853:AK853"/>
    <mergeCell ref="AL853:AM853"/>
    <mergeCell ref="AN853:AO853"/>
    <mergeCell ref="AQ853:AR853"/>
    <mergeCell ref="AS853:AT853"/>
    <mergeCell ref="AU853:AV853"/>
    <mergeCell ref="AW853:AX853"/>
    <mergeCell ref="AH854:AI854"/>
    <mergeCell ref="AJ854:AK854"/>
    <mergeCell ref="AL854:AM854"/>
    <mergeCell ref="AN854:AO854"/>
    <mergeCell ref="AQ854:AR854"/>
    <mergeCell ref="AS854:AT854"/>
    <mergeCell ref="AU854:AV854"/>
    <mergeCell ref="AW854:AX854"/>
    <mergeCell ref="AH850:AI850"/>
    <mergeCell ref="AJ850:AK850"/>
    <mergeCell ref="AL850:AM850"/>
    <mergeCell ref="AN850:AO850"/>
    <mergeCell ref="AQ850:AR850"/>
    <mergeCell ref="AS850:AT850"/>
    <mergeCell ref="AU850:AV850"/>
    <mergeCell ref="AW850:AX850"/>
    <mergeCell ref="AH851:AI851"/>
    <mergeCell ref="AJ851:AK851"/>
    <mergeCell ref="AL851:AM851"/>
    <mergeCell ref="AN851:AO851"/>
    <mergeCell ref="AQ851:AR851"/>
    <mergeCell ref="AS851:AT851"/>
    <mergeCell ref="AU851:AV851"/>
    <mergeCell ref="AW851:AX851"/>
    <mergeCell ref="AH846:AI846"/>
    <mergeCell ref="AJ846:AK846"/>
    <mergeCell ref="AL846:AM846"/>
    <mergeCell ref="AN846:AO846"/>
    <mergeCell ref="AQ846:AR846"/>
    <mergeCell ref="AS846:AT846"/>
    <mergeCell ref="AU846:AV846"/>
    <mergeCell ref="AW846:AX846"/>
    <mergeCell ref="AH847:AI847"/>
    <mergeCell ref="AJ847:AK847"/>
    <mergeCell ref="AL847:AM847"/>
    <mergeCell ref="AN847:AO847"/>
    <mergeCell ref="AQ847:AR847"/>
    <mergeCell ref="AS847:AT847"/>
    <mergeCell ref="AU847:AV847"/>
    <mergeCell ref="AW847:AX847"/>
    <mergeCell ref="AH848:AI848"/>
    <mergeCell ref="AJ848:AK848"/>
    <mergeCell ref="AL848:AM848"/>
    <mergeCell ref="AN848:AO848"/>
    <mergeCell ref="AQ848:AR848"/>
    <mergeCell ref="AS848:AT848"/>
    <mergeCell ref="AU848:AV848"/>
    <mergeCell ref="AW848:AX848"/>
    <mergeCell ref="AU844:AV844"/>
    <mergeCell ref="AW844:AX844"/>
    <mergeCell ref="AH845:AI845"/>
    <mergeCell ref="AJ845:AK845"/>
    <mergeCell ref="AL845:AM845"/>
    <mergeCell ref="AN845:AO845"/>
    <mergeCell ref="AQ845:AR845"/>
    <mergeCell ref="AS845:AT845"/>
    <mergeCell ref="AU845:AV845"/>
    <mergeCell ref="AW845:AX845"/>
    <mergeCell ref="AS840:AT840"/>
    <mergeCell ref="AU840:AV840"/>
    <mergeCell ref="AW840:AX840"/>
    <mergeCell ref="AH841:AI841"/>
    <mergeCell ref="AJ841:AK841"/>
    <mergeCell ref="AL841:AM841"/>
    <mergeCell ref="AN841:AO841"/>
    <mergeCell ref="AQ841:AR841"/>
    <mergeCell ref="AS841:AT841"/>
    <mergeCell ref="AU841:AV841"/>
    <mergeCell ref="AW841:AX841"/>
    <mergeCell ref="AH842:AI842"/>
    <mergeCell ref="AJ842:AK842"/>
    <mergeCell ref="AL842:AM842"/>
    <mergeCell ref="AN842:AO842"/>
    <mergeCell ref="AQ842:AR842"/>
    <mergeCell ref="AS842:AT842"/>
    <mergeCell ref="AU842:AV842"/>
    <mergeCell ref="AW842:AX842"/>
    <mergeCell ref="AH849:AI849"/>
    <mergeCell ref="AJ849:AK849"/>
    <mergeCell ref="AL849:AM849"/>
    <mergeCell ref="AN849:AO849"/>
    <mergeCell ref="AQ849:AR849"/>
    <mergeCell ref="AS849:AT849"/>
    <mergeCell ref="AU849:AV849"/>
    <mergeCell ref="AW849:AX849"/>
    <mergeCell ref="AZ836:BB836"/>
    <mergeCell ref="AH925:AO925"/>
    <mergeCell ref="AH926:AI926"/>
    <mergeCell ref="AJ926:AK926"/>
    <mergeCell ref="AL926:AM926"/>
    <mergeCell ref="AN926:AO926"/>
    <mergeCell ref="AH927:AI927"/>
    <mergeCell ref="AJ927:AK927"/>
    <mergeCell ref="AL927:AM927"/>
    <mergeCell ref="AN927:AO927"/>
    <mergeCell ref="AQ925:AX925"/>
    <mergeCell ref="AQ926:AR926"/>
    <mergeCell ref="AS926:AT926"/>
    <mergeCell ref="AU926:AV926"/>
    <mergeCell ref="AW926:AX926"/>
    <mergeCell ref="AQ927:AR927"/>
    <mergeCell ref="AS927:AT927"/>
    <mergeCell ref="AU927:AV927"/>
    <mergeCell ref="AW927:AX927"/>
    <mergeCell ref="AH839:AI839"/>
    <mergeCell ref="AJ839:AK839"/>
    <mergeCell ref="AL839:AM839"/>
    <mergeCell ref="AN839:AO839"/>
    <mergeCell ref="AQ839:AR839"/>
    <mergeCell ref="AS839:AT839"/>
    <mergeCell ref="AU839:AV839"/>
    <mergeCell ref="AW839:AX839"/>
    <mergeCell ref="AH840:AI840"/>
    <mergeCell ref="AJ840:AK840"/>
    <mergeCell ref="AL840:AM840"/>
    <mergeCell ref="AN840:AO840"/>
    <mergeCell ref="AQ840:AR840"/>
    <mergeCell ref="AH836:AO836"/>
    <mergeCell ref="AH837:AI837"/>
    <mergeCell ref="AJ837:AK837"/>
    <mergeCell ref="AL837:AM837"/>
    <mergeCell ref="AN837:AO837"/>
    <mergeCell ref="AH838:AI838"/>
    <mergeCell ref="AJ838:AK838"/>
    <mergeCell ref="AL838:AM838"/>
    <mergeCell ref="AN838:AO838"/>
    <mergeCell ref="AQ836:AX836"/>
    <mergeCell ref="AQ837:AR837"/>
    <mergeCell ref="AS837:AT837"/>
    <mergeCell ref="AU837:AV837"/>
    <mergeCell ref="AW837:AX837"/>
    <mergeCell ref="AQ838:AR838"/>
    <mergeCell ref="AS838:AT838"/>
    <mergeCell ref="AU838:AV838"/>
    <mergeCell ref="AW838:AX838"/>
    <mergeCell ref="AH843:AI843"/>
    <mergeCell ref="AJ843:AK843"/>
    <mergeCell ref="AL843:AM843"/>
    <mergeCell ref="AN843:AO843"/>
    <mergeCell ref="AQ843:AR843"/>
    <mergeCell ref="AS843:AT843"/>
    <mergeCell ref="AU843:AV843"/>
    <mergeCell ref="AW843:AX843"/>
    <mergeCell ref="AH844:AI844"/>
    <mergeCell ref="AJ844:AK844"/>
    <mergeCell ref="AL844:AM844"/>
    <mergeCell ref="AN844:AO844"/>
    <mergeCell ref="AQ844:AR844"/>
    <mergeCell ref="AS844:AT844"/>
    <mergeCell ref="AH790:AI790"/>
    <mergeCell ref="AJ790:AK790"/>
    <mergeCell ref="AL790:AM790"/>
    <mergeCell ref="AN790:AO790"/>
    <mergeCell ref="AQ790:AR790"/>
    <mergeCell ref="AS790:AT790"/>
    <mergeCell ref="AU790:AV790"/>
    <mergeCell ref="AW790:AX790"/>
    <mergeCell ref="AH791:AI791"/>
    <mergeCell ref="AJ791:AK791"/>
    <mergeCell ref="AL791:AM791"/>
    <mergeCell ref="AN791:AO791"/>
    <mergeCell ref="AQ791:AR791"/>
    <mergeCell ref="AS791:AT791"/>
    <mergeCell ref="AU791:AV791"/>
    <mergeCell ref="AW791:AX791"/>
    <mergeCell ref="AH792:AI792"/>
    <mergeCell ref="AJ792:AK792"/>
    <mergeCell ref="AL792:AM792"/>
    <mergeCell ref="AN792:AO792"/>
    <mergeCell ref="AQ792:AR792"/>
    <mergeCell ref="AS792:AT792"/>
    <mergeCell ref="AU792:AV792"/>
    <mergeCell ref="AW792:AX792"/>
    <mergeCell ref="AP760:AP792"/>
    <mergeCell ref="AH787:AI787"/>
    <mergeCell ref="AJ787:AK787"/>
    <mergeCell ref="AL787:AM787"/>
    <mergeCell ref="AN787:AO787"/>
    <mergeCell ref="AQ787:AR787"/>
    <mergeCell ref="AS787:AT787"/>
    <mergeCell ref="AU787:AV787"/>
    <mergeCell ref="AW787:AX787"/>
    <mergeCell ref="AH788:AI788"/>
    <mergeCell ref="AJ788:AK788"/>
    <mergeCell ref="AL788:AM788"/>
    <mergeCell ref="AN788:AO788"/>
    <mergeCell ref="AQ788:AR788"/>
    <mergeCell ref="AS788:AT788"/>
    <mergeCell ref="AU788:AV788"/>
    <mergeCell ref="AW788:AX788"/>
    <mergeCell ref="AH789:AI789"/>
    <mergeCell ref="AJ789:AK789"/>
    <mergeCell ref="AL789:AM789"/>
    <mergeCell ref="AN789:AO789"/>
    <mergeCell ref="AQ789:AR789"/>
    <mergeCell ref="AS789:AT789"/>
    <mergeCell ref="AU789:AV789"/>
    <mergeCell ref="AW789:AX789"/>
    <mergeCell ref="AH784:AI784"/>
    <mergeCell ref="AJ784:AK784"/>
    <mergeCell ref="AL784:AM784"/>
    <mergeCell ref="AN784:AO784"/>
    <mergeCell ref="AQ784:AR784"/>
    <mergeCell ref="AS784:AT784"/>
    <mergeCell ref="AU784:AV784"/>
    <mergeCell ref="AW784:AX784"/>
    <mergeCell ref="AH785:AI785"/>
    <mergeCell ref="AJ785:AK785"/>
    <mergeCell ref="AL785:AM785"/>
    <mergeCell ref="AN785:AO785"/>
    <mergeCell ref="AQ785:AR785"/>
    <mergeCell ref="AS785:AT785"/>
    <mergeCell ref="AU785:AV785"/>
    <mergeCell ref="AW785:AX785"/>
    <mergeCell ref="AH786:AI786"/>
    <mergeCell ref="AJ786:AK786"/>
    <mergeCell ref="AL786:AM786"/>
    <mergeCell ref="AN786:AO786"/>
    <mergeCell ref="AQ786:AR786"/>
    <mergeCell ref="AS786:AT786"/>
    <mergeCell ref="AU786:AV786"/>
    <mergeCell ref="AW786:AX786"/>
    <mergeCell ref="AH781:AI781"/>
    <mergeCell ref="AJ781:AK781"/>
    <mergeCell ref="AL781:AM781"/>
    <mergeCell ref="AN781:AO781"/>
    <mergeCell ref="AQ781:AR781"/>
    <mergeCell ref="AS781:AT781"/>
    <mergeCell ref="AU781:AV781"/>
    <mergeCell ref="AW781:AX781"/>
    <mergeCell ref="AH782:AI782"/>
    <mergeCell ref="AJ782:AK782"/>
    <mergeCell ref="AL782:AM782"/>
    <mergeCell ref="AN782:AO782"/>
    <mergeCell ref="AQ782:AR782"/>
    <mergeCell ref="AS782:AT782"/>
    <mergeCell ref="AU782:AV782"/>
    <mergeCell ref="AW782:AX782"/>
    <mergeCell ref="AH783:AI783"/>
    <mergeCell ref="AJ783:AK783"/>
    <mergeCell ref="AL783:AM783"/>
    <mergeCell ref="AN783:AO783"/>
    <mergeCell ref="AQ783:AR783"/>
    <mergeCell ref="AS783:AT783"/>
    <mergeCell ref="AU783:AV783"/>
    <mergeCell ref="AW783:AX783"/>
    <mergeCell ref="AH778:AI778"/>
    <mergeCell ref="AJ778:AK778"/>
    <mergeCell ref="AL778:AM778"/>
    <mergeCell ref="AN778:AO778"/>
    <mergeCell ref="AQ778:AR778"/>
    <mergeCell ref="AS778:AT778"/>
    <mergeCell ref="AU778:AV778"/>
    <mergeCell ref="AW778:AX778"/>
    <mergeCell ref="AH779:AI779"/>
    <mergeCell ref="AJ779:AK779"/>
    <mergeCell ref="AL779:AM779"/>
    <mergeCell ref="AN779:AO779"/>
    <mergeCell ref="AQ779:AR779"/>
    <mergeCell ref="AS779:AT779"/>
    <mergeCell ref="AU779:AV779"/>
    <mergeCell ref="AW779:AX779"/>
    <mergeCell ref="AH780:AI780"/>
    <mergeCell ref="AJ780:AK780"/>
    <mergeCell ref="AL780:AM780"/>
    <mergeCell ref="AN780:AO780"/>
    <mergeCell ref="AQ780:AR780"/>
    <mergeCell ref="AS780:AT780"/>
    <mergeCell ref="AU780:AV780"/>
    <mergeCell ref="AW780:AX780"/>
    <mergeCell ref="AH775:AI775"/>
    <mergeCell ref="AJ775:AK775"/>
    <mergeCell ref="AL775:AM775"/>
    <mergeCell ref="AN775:AO775"/>
    <mergeCell ref="AQ775:AR775"/>
    <mergeCell ref="AS775:AT775"/>
    <mergeCell ref="AU775:AV775"/>
    <mergeCell ref="AW775:AX775"/>
    <mergeCell ref="AH776:AI776"/>
    <mergeCell ref="AJ776:AK776"/>
    <mergeCell ref="AL776:AM776"/>
    <mergeCell ref="AN776:AO776"/>
    <mergeCell ref="AQ776:AR776"/>
    <mergeCell ref="AS776:AT776"/>
    <mergeCell ref="AU776:AV776"/>
    <mergeCell ref="AW776:AX776"/>
    <mergeCell ref="AH777:AI777"/>
    <mergeCell ref="AJ777:AK777"/>
    <mergeCell ref="AL777:AM777"/>
    <mergeCell ref="AN777:AO777"/>
    <mergeCell ref="AQ777:AR777"/>
    <mergeCell ref="AS777:AT777"/>
    <mergeCell ref="AU777:AV777"/>
    <mergeCell ref="AW777:AX777"/>
    <mergeCell ref="AH772:AI772"/>
    <mergeCell ref="AJ772:AK772"/>
    <mergeCell ref="AL772:AM772"/>
    <mergeCell ref="AN772:AO772"/>
    <mergeCell ref="AQ772:AR772"/>
    <mergeCell ref="AS772:AT772"/>
    <mergeCell ref="AU772:AV772"/>
    <mergeCell ref="AW772:AX772"/>
    <mergeCell ref="AH773:AI773"/>
    <mergeCell ref="AJ773:AK773"/>
    <mergeCell ref="AL773:AM773"/>
    <mergeCell ref="AN773:AO773"/>
    <mergeCell ref="AQ773:AR773"/>
    <mergeCell ref="AS773:AT773"/>
    <mergeCell ref="AU773:AV773"/>
    <mergeCell ref="AW773:AX773"/>
    <mergeCell ref="AH774:AI774"/>
    <mergeCell ref="AJ774:AK774"/>
    <mergeCell ref="AL774:AM774"/>
    <mergeCell ref="AN774:AO774"/>
    <mergeCell ref="AQ774:AR774"/>
    <mergeCell ref="AS774:AT774"/>
    <mergeCell ref="AU774:AV774"/>
    <mergeCell ref="AW774:AX774"/>
    <mergeCell ref="AH769:AI769"/>
    <mergeCell ref="AJ769:AK769"/>
    <mergeCell ref="AL769:AM769"/>
    <mergeCell ref="AN769:AO769"/>
    <mergeCell ref="AQ769:AR769"/>
    <mergeCell ref="AS769:AT769"/>
    <mergeCell ref="AU769:AV769"/>
    <mergeCell ref="AW769:AX769"/>
    <mergeCell ref="AH770:AI770"/>
    <mergeCell ref="AJ770:AK770"/>
    <mergeCell ref="AL770:AM770"/>
    <mergeCell ref="AN770:AO770"/>
    <mergeCell ref="AQ770:AR770"/>
    <mergeCell ref="AS770:AT770"/>
    <mergeCell ref="AU770:AV770"/>
    <mergeCell ref="AW770:AX770"/>
    <mergeCell ref="AH771:AI771"/>
    <mergeCell ref="AJ771:AK771"/>
    <mergeCell ref="AL771:AM771"/>
    <mergeCell ref="AN771:AO771"/>
    <mergeCell ref="AQ771:AR771"/>
    <mergeCell ref="AS771:AT771"/>
    <mergeCell ref="AU771:AV771"/>
    <mergeCell ref="AW771:AX771"/>
    <mergeCell ref="AU766:AV766"/>
    <mergeCell ref="AW766:AX766"/>
    <mergeCell ref="AH767:AI767"/>
    <mergeCell ref="AJ767:AK767"/>
    <mergeCell ref="AL767:AM767"/>
    <mergeCell ref="AN767:AO767"/>
    <mergeCell ref="AQ767:AR767"/>
    <mergeCell ref="AS767:AT767"/>
    <mergeCell ref="AU767:AV767"/>
    <mergeCell ref="AW767:AX767"/>
    <mergeCell ref="AH768:AI768"/>
    <mergeCell ref="AJ768:AK768"/>
    <mergeCell ref="AL768:AM768"/>
    <mergeCell ref="AN768:AO768"/>
    <mergeCell ref="AQ768:AR768"/>
    <mergeCell ref="AS768:AT768"/>
    <mergeCell ref="AU768:AV768"/>
    <mergeCell ref="AW768:AX768"/>
    <mergeCell ref="AH763:AI763"/>
    <mergeCell ref="AJ763:AK763"/>
    <mergeCell ref="AL763:AM763"/>
    <mergeCell ref="AN763:AO763"/>
    <mergeCell ref="AQ763:AR763"/>
    <mergeCell ref="AS763:AT763"/>
    <mergeCell ref="AU763:AV763"/>
    <mergeCell ref="AW763:AX763"/>
    <mergeCell ref="AH764:AI764"/>
    <mergeCell ref="AJ764:AK764"/>
    <mergeCell ref="AL764:AM764"/>
    <mergeCell ref="AN764:AO764"/>
    <mergeCell ref="AQ764:AR764"/>
    <mergeCell ref="AS764:AT764"/>
    <mergeCell ref="AU764:AV764"/>
    <mergeCell ref="AW764:AX764"/>
    <mergeCell ref="AH765:AI765"/>
    <mergeCell ref="AJ765:AK765"/>
    <mergeCell ref="AL765:AM765"/>
    <mergeCell ref="AN765:AO765"/>
    <mergeCell ref="AQ765:AR765"/>
    <mergeCell ref="AS765:AT765"/>
    <mergeCell ref="AU765:AV765"/>
    <mergeCell ref="AW765:AX765"/>
    <mergeCell ref="AU753:AV753"/>
    <mergeCell ref="AW753:AX753"/>
    <mergeCell ref="AH760:AO760"/>
    <mergeCell ref="AH761:AI761"/>
    <mergeCell ref="AJ761:AK761"/>
    <mergeCell ref="AL761:AM761"/>
    <mergeCell ref="AN761:AO761"/>
    <mergeCell ref="AH762:AI762"/>
    <mergeCell ref="AJ762:AK762"/>
    <mergeCell ref="AL762:AM762"/>
    <mergeCell ref="AN762:AO762"/>
    <mergeCell ref="AQ760:AX760"/>
    <mergeCell ref="AQ761:AR761"/>
    <mergeCell ref="AS761:AT761"/>
    <mergeCell ref="AU761:AV761"/>
    <mergeCell ref="AW761:AX761"/>
    <mergeCell ref="AQ762:AR762"/>
    <mergeCell ref="AS762:AT762"/>
    <mergeCell ref="AU762:AV762"/>
    <mergeCell ref="AW762:AX762"/>
    <mergeCell ref="AP721:AP753"/>
    <mergeCell ref="AH750:AI750"/>
    <mergeCell ref="AJ750:AK750"/>
    <mergeCell ref="AL750:AM750"/>
    <mergeCell ref="AN750:AO750"/>
    <mergeCell ref="AQ750:AR750"/>
    <mergeCell ref="AS750:AT750"/>
    <mergeCell ref="AU750:AV750"/>
    <mergeCell ref="AW750:AX750"/>
    <mergeCell ref="AH751:AI751"/>
    <mergeCell ref="AJ751:AK751"/>
    <mergeCell ref="AL751:AM751"/>
    <mergeCell ref="AN751:AO751"/>
    <mergeCell ref="AQ751:AR751"/>
    <mergeCell ref="AS751:AT751"/>
    <mergeCell ref="AU751:AV751"/>
    <mergeCell ref="AW751:AX751"/>
    <mergeCell ref="AH752:AI752"/>
    <mergeCell ref="AJ752:AK752"/>
    <mergeCell ref="AL752:AM752"/>
    <mergeCell ref="AN752:AO752"/>
    <mergeCell ref="AQ752:AR752"/>
    <mergeCell ref="AS752:AT752"/>
    <mergeCell ref="AU752:AV752"/>
    <mergeCell ref="AW752:AX752"/>
    <mergeCell ref="AH747:AI747"/>
    <mergeCell ref="AJ747:AK747"/>
    <mergeCell ref="AL747:AM747"/>
    <mergeCell ref="AN747:AO747"/>
    <mergeCell ref="AQ747:AR747"/>
    <mergeCell ref="AS747:AT747"/>
    <mergeCell ref="AU747:AV747"/>
    <mergeCell ref="AW747:AX747"/>
    <mergeCell ref="AH748:AI748"/>
    <mergeCell ref="AJ748:AK748"/>
    <mergeCell ref="AL748:AM748"/>
    <mergeCell ref="AN748:AO748"/>
    <mergeCell ref="AQ748:AR748"/>
    <mergeCell ref="AS748:AT748"/>
    <mergeCell ref="AU748:AV748"/>
    <mergeCell ref="AW748:AX748"/>
    <mergeCell ref="AU749:AV749"/>
    <mergeCell ref="AW749:AX749"/>
    <mergeCell ref="AH744:AI744"/>
    <mergeCell ref="AJ744:AK744"/>
    <mergeCell ref="AL744:AM744"/>
    <mergeCell ref="AN744:AO744"/>
    <mergeCell ref="AQ744:AR744"/>
    <mergeCell ref="AS744:AT744"/>
    <mergeCell ref="AU744:AV744"/>
    <mergeCell ref="AW744:AX744"/>
    <mergeCell ref="AH745:AI745"/>
    <mergeCell ref="AJ745:AK745"/>
    <mergeCell ref="AL745:AM745"/>
    <mergeCell ref="AN745:AO745"/>
    <mergeCell ref="AQ745:AR745"/>
    <mergeCell ref="AS745:AT745"/>
    <mergeCell ref="AU745:AV745"/>
    <mergeCell ref="AW745:AX745"/>
    <mergeCell ref="AH746:AI746"/>
    <mergeCell ref="AJ746:AK746"/>
    <mergeCell ref="AL746:AM746"/>
    <mergeCell ref="AN746:AO746"/>
    <mergeCell ref="AQ746:AR746"/>
    <mergeCell ref="AS746:AT746"/>
    <mergeCell ref="AU746:AV746"/>
    <mergeCell ref="AW746:AX746"/>
    <mergeCell ref="AQ741:AR741"/>
    <mergeCell ref="AS741:AT741"/>
    <mergeCell ref="AU741:AV741"/>
    <mergeCell ref="AW741:AX741"/>
    <mergeCell ref="AH742:AI742"/>
    <mergeCell ref="AJ742:AK742"/>
    <mergeCell ref="AL742:AM742"/>
    <mergeCell ref="AN742:AO742"/>
    <mergeCell ref="AQ742:AR742"/>
    <mergeCell ref="AS742:AT742"/>
    <mergeCell ref="AU742:AV742"/>
    <mergeCell ref="AW742:AX742"/>
    <mergeCell ref="AH743:AI743"/>
    <mergeCell ref="AJ743:AK743"/>
    <mergeCell ref="AL743:AM743"/>
    <mergeCell ref="AN743:AO743"/>
    <mergeCell ref="AQ743:AR743"/>
    <mergeCell ref="AS743:AT743"/>
    <mergeCell ref="AU743:AV743"/>
    <mergeCell ref="AW743:AX743"/>
    <mergeCell ref="AU727:AV727"/>
    <mergeCell ref="AW727:AX727"/>
    <mergeCell ref="AH728:AI728"/>
    <mergeCell ref="AJ728:AK728"/>
    <mergeCell ref="AL728:AM728"/>
    <mergeCell ref="AN728:AO728"/>
    <mergeCell ref="AQ728:AR728"/>
    <mergeCell ref="AS728:AT728"/>
    <mergeCell ref="AU728:AV728"/>
    <mergeCell ref="AW728:AX728"/>
    <mergeCell ref="AH735:AI735"/>
    <mergeCell ref="AJ735:AK735"/>
    <mergeCell ref="AL735:AM735"/>
    <mergeCell ref="AN735:AO735"/>
    <mergeCell ref="AQ735:AR735"/>
    <mergeCell ref="AS735:AT735"/>
    <mergeCell ref="AU735:AV735"/>
    <mergeCell ref="AW735:AX735"/>
    <mergeCell ref="AH736:AI736"/>
    <mergeCell ref="AJ736:AK736"/>
    <mergeCell ref="AL736:AM736"/>
    <mergeCell ref="AN736:AO736"/>
    <mergeCell ref="AQ736:AR736"/>
    <mergeCell ref="AS736:AT736"/>
    <mergeCell ref="AU736:AV736"/>
    <mergeCell ref="AW736:AX736"/>
    <mergeCell ref="AH737:AI737"/>
    <mergeCell ref="AJ737:AK737"/>
    <mergeCell ref="AL737:AM737"/>
    <mergeCell ref="AN737:AO737"/>
    <mergeCell ref="AQ737:AR737"/>
    <mergeCell ref="AS737:AT737"/>
    <mergeCell ref="AU737:AV737"/>
    <mergeCell ref="AW737:AX737"/>
    <mergeCell ref="AH732:AI732"/>
    <mergeCell ref="AJ732:AK732"/>
    <mergeCell ref="AL732:AM732"/>
    <mergeCell ref="AN732:AO732"/>
    <mergeCell ref="AQ732:AR732"/>
    <mergeCell ref="AS732:AT732"/>
    <mergeCell ref="AU732:AV732"/>
    <mergeCell ref="AW732:AX732"/>
    <mergeCell ref="AH733:AI733"/>
    <mergeCell ref="AJ733:AK733"/>
    <mergeCell ref="AL733:AM733"/>
    <mergeCell ref="AN733:AO733"/>
    <mergeCell ref="AQ733:AR733"/>
    <mergeCell ref="AS733:AT733"/>
    <mergeCell ref="AU733:AV733"/>
    <mergeCell ref="AW733:AX733"/>
    <mergeCell ref="AH734:AI734"/>
    <mergeCell ref="AJ734:AK734"/>
    <mergeCell ref="AL734:AM734"/>
    <mergeCell ref="AN734:AO734"/>
    <mergeCell ref="AQ734:AR734"/>
    <mergeCell ref="AS734:AT734"/>
    <mergeCell ref="AU734:AV734"/>
    <mergeCell ref="AW734:AX734"/>
    <mergeCell ref="AU724:AV724"/>
    <mergeCell ref="AW724:AX724"/>
    <mergeCell ref="AH725:AI725"/>
    <mergeCell ref="AJ725:AK725"/>
    <mergeCell ref="AL725:AM725"/>
    <mergeCell ref="AN725:AO725"/>
    <mergeCell ref="AQ725:AR725"/>
    <mergeCell ref="AS725:AT725"/>
    <mergeCell ref="AU725:AV725"/>
    <mergeCell ref="AW725:AX725"/>
    <mergeCell ref="AY721:AY753"/>
    <mergeCell ref="AH721:AO721"/>
    <mergeCell ref="AH722:AI722"/>
    <mergeCell ref="AJ722:AK722"/>
    <mergeCell ref="AL722:AM722"/>
    <mergeCell ref="AN722:AO722"/>
    <mergeCell ref="AH723:AI723"/>
    <mergeCell ref="AJ723:AK723"/>
    <mergeCell ref="AL723:AM723"/>
    <mergeCell ref="AN723:AO723"/>
    <mergeCell ref="AQ721:AX721"/>
    <mergeCell ref="AQ722:AR722"/>
    <mergeCell ref="AS722:AT722"/>
    <mergeCell ref="AU722:AV722"/>
    <mergeCell ref="AW722:AX722"/>
    <mergeCell ref="AH726:AI726"/>
    <mergeCell ref="AJ726:AK726"/>
    <mergeCell ref="AL726:AM726"/>
    <mergeCell ref="AN726:AO726"/>
    <mergeCell ref="AQ723:AR723"/>
    <mergeCell ref="AS723:AT723"/>
    <mergeCell ref="AU723:AV723"/>
    <mergeCell ref="AW723:AX723"/>
    <mergeCell ref="AH729:AI729"/>
    <mergeCell ref="AJ729:AK729"/>
    <mergeCell ref="AL729:AM729"/>
    <mergeCell ref="AN729:AO729"/>
    <mergeCell ref="AQ729:AR729"/>
    <mergeCell ref="AS729:AT729"/>
    <mergeCell ref="AU729:AV729"/>
    <mergeCell ref="AW729:AX729"/>
    <mergeCell ref="AH730:AI730"/>
    <mergeCell ref="AJ730:AK730"/>
    <mergeCell ref="AL730:AM730"/>
    <mergeCell ref="AN730:AO730"/>
    <mergeCell ref="AQ730:AR730"/>
    <mergeCell ref="AU738:AV738"/>
    <mergeCell ref="AW738:AX738"/>
    <mergeCell ref="AH739:AI739"/>
    <mergeCell ref="AJ739:AK739"/>
    <mergeCell ref="AL739:AM739"/>
    <mergeCell ref="AN739:AO739"/>
    <mergeCell ref="AQ739:AR739"/>
    <mergeCell ref="AS739:AT739"/>
    <mergeCell ref="AU739:AV739"/>
    <mergeCell ref="AW739:AX739"/>
    <mergeCell ref="AH740:AI740"/>
    <mergeCell ref="AJ740:AK740"/>
    <mergeCell ref="AL740:AM740"/>
    <mergeCell ref="AN740:AO740"/>
    <mergeCell ref="AQ740:AR740"/>
    <mergeCell ref="AS740:AT740"/>
    <mergeCell ref="AU740:AV740"/>
    <mergeCell ref="AW740:AX740"/>
    <mergeCell ref="BO559:BP559"/>
    <mergeCell ref="AL562:AM562"/>
    <mergeCell ref="AS730:AT730"/>
    <mergeCell ref="AU730:AV730"/>
    <mergeCell ref="AW730:AX730"/>
    <mergeCell ref="AH731:AI731"/>
    <mergeCell ref="AJ731:AK731"/>
    <mergeCell ref="AL731:AM731"/>
    <mergeCell ref="AN731:AO731"/>
    <mergeCell ref="AQ731:AR731"/>
    <mergeCell ref="AS731:AT731"/>
    <mergeCell ref="AU731:AV731"/>
    <mergeCell ref="AW731:AX731"/>
    <mergeCell ref="AQ726:AR726"/>
    <mergeCell ref="AS726:AT726"/>
    <mergeCell ref="AU726:AV726"/>
    <mergeCell ref="AW726:AX726"/>
    <mergeCell ref="AH727:AI727"/>
    <mergeCell ref="AJ727:AK727"/>
    <mergeCell ref="AL727:AM727"/>
    <mergeCell ref="BB562:BC562"/>
    <mergeCell ref="BD562:BE562"/>
    <mergeCell ref="BF562:BG562"/>
    <mergeCell ref="BI562:BJ562"/>
    <mergeCell ref="AZ721:BB721"/>
    <mergeCell ref="AH563:AI563"/>
    <mergeCell ref="AJ563:AK563"/>
    <mergeCell ref="AL563:AM563"/>
    <mergeCell ref="AN563:AO563"/>
    <mergeCell ref="AQ563:AR563"/>
    <mergeCell ref="AS563:AT563"/>
    <mergeCell ref="AU563:AV563"/>
    <mergeCell ref="AW563:AX563"/>
    <mergeCell ref="AZ563:BA563"/>
    <mergeCell ref="BB563:BC563"/>
    <mergeCell ref="BD563:BE563"/>
    <mergeCell ref="BF563:BG563"/>
    <mergeCell ref="BI563:BJ563"/>
    <mergeCell ref="AY554:AY563"/>
    <mergeCell ref="AS694:AT694"/>
    <mergeCell ref="AL576:AM576"/>
    <mergeCell ref="AH577:AI577"/>
    <mergeCell ref="AJ577:AK577"/>
    <mergeCell ref="AL577:AM577"/>
    <mergeCell ref="AJ694:AK694"/>
    <mergeCell ref="AL694:AM694"/>
    <mergeCell ref="AQ607:AR607"/>
    <mergeCell ref="AS607:AT607"/>
    <mergeCell ref="AU607:AV607"/>
    <mergeCell ref="AW607:AX607"/>
    <mergeCell ref="AZ607:BA607"/>
    <mergeCell ref="BB607:BC607"/>
    <mergeCell ref="BD607:BE607"/>
    <mergeCell ref="BF607:BG607"/>
    <mergeCell ref="BI607:BJ607"/>
    <mergeCell ref="BI611:BJ611"/>
    <mergeCell ref="AQ617:AR617"/>
    <mergeCell ref="AS617:AT617"/>
    <mergeCell ref="AU617:AV617"/>
    <mergeCell ref="AW617:AX617"/>
    <mergeCell ref="AZ617:BA617"/>
    <mergeCell ref="BB617:BC617"/>
    <mergeCell ref="BD617:BE617"/>
    <mergeCell ref="BF617:BG617"/>
    <mergeCell ref="AQ554:AX554"/>
    <mergeCell ref="AQ555:AR555"/>
    <mergeCell ref="AN562:AO562"/>
    <mergeCell ref="AQ562:AR562"/>
    <mergeCell ref="AS562:AT562"/>
    <mergeCell ref="AU562:AV562"/>
    <mergeCell ref="AW562:AX562"/>
    <mergeCell ref="AZ562:BA562"/>
    <mergeCell ref="AU556:AV556"/>
    <mergeCell ref="AW556:AX556"/>
    <mergeCell ref="AH558:AI558"/>
    <mergeCell ref="AJ558:AK558"/>
    <mergeCell ref="AL558:AM558"/>
    <mergeCell ref="AN558:AO558"/>
    <mergeCell ref="AS559:AT559"/>
    <mergeCell ref="AL556:AM556"/>
    <mergeCell ref="AJ562:AK562"/>
    <mergeCell ref="BK563:BL563"/>
    <mergeCell ref="BO563:BP563"/>
    <mergeCell ref="BH554:BH563"/>
    <mergeCell ref="AP554:AP563"/>
    <mergeCell ref="AH560:AI560"/>
    <mergeCell ref="AJ560:AK560"/>
    <mergeCell ref="AL560:AM560"/>
    <mergeCell ref="AN560:AO560"/>
    <mergeCell ref="AQ560:AR560"/>
    <mergeCell ref="AS560:AT560"/>
    <mergeCell ref="AU560:AV560"/>
    <mergeCell ref="AW560:AX560"/>
    <mergeCell ref="AZ560:BA560"/>
    <mergeCell ref="BB560:BC560"/>
    <mergeCell ref="BD560:BE560"/>
    <mergeCell ref="BF560:BG560"/>
    <mergeCell ref="BI560:BJ560"/>
    <mergeCell ref="AH561:AI561"/>
    <mergeCell ref="AJ561:AK561"/>
    <mergeCell ref="AL561:AM561"/>
    <mergeCell ref="AN561:AO561"/>
    <mergeCell ref="AQ561:AR561"/>
    <mergeCell ref="AS561:AT561"/>
    <mergeCell ref="AU561:AV561"/>
    <mergeCell ref="AW561:AX561"/>
    <mergeCell ref="AZ561:BA561"/>
    <mergeCell ref="BB561:BC561"/>
    <mergeCell ref="BD561:BE561"/>
    <mergeCell ref="BF561:BG561"/>
    <mergeCell ref="BI561:BJ561"/>
    <mergeCell ref="BK561:BL561"/>
    <mergeCell ref="BO561:BP561"/>
    <mergeCell ref="AZ558:BA558"/>
    <mergeCell ref="BB558:BC558"/>
    <mergeCell ref="BD558:BE558"/>
    <mergeCell ref="BF558:BG558"/>
    <mergeCell ref="BK558:BL558"/>
    <mergeCell ref="BK562:BL562"/>
    <mergeCell ref="BO562:BP562"/>
    <mergeCell ref="AU559:AV559"/>
    <mergeCell ref="AW559:AX559"/>
    <mergeCell ref="AZ559:BA559"/>
    <mergeCell ref="BB559:BC559"/>
    <mergeCell ref="BD559:BE559"/>
    <mergeCell ref="BF559:BG559"/>
    <mergeCell ref="BI559:BJ559"/>
    <mergeCell ref="BK559:BL559"/>
    <mergeCell ref="BD533:BE533"/>
    <mergeCell ref="BF533:BG533"/>
    <mergeCell ref="BI533:BJ533"/>
    <mergeCell ref="BK533:BL533"/>
    <mergeCell ref="BM533:BN533"/>
    <mergeCell ref="BO533:BP533"/>
    <mergeCell ref="AQ534:AR534"/>
    <mergeCell ref="AS534:AT534"/>
    <mergeCell ref="AU534:AV534"/>
    <mergeCell ref="AW534:AX534"/>
    <mergeCell ref="AZ534:BA534"/>
    <mergeCell ref="BB534:BC534"/>
    <mergeCell ref="BD534:BE534"/>
    <mergeCell ref="BF534:BG534"/>
    <mergeCell ref="BI534:BJ534"/>
    <mergeCell ref="BK534:BL534"/>
    <mergeCell ref="BM534:BN534"/>
    <mergeCell ref="BO534:BP534"/>
    <mergeCell ref="AQ531:AR531"/>
    <mergeCell ref="AS531:AT531"/>
    <mergeCell ref="BR554:BT554"/>
    <mergeCell ref="BM556:BN556"/>
    <mergeCell ref="AH557:AI557"/>
    <mergeCell ref="AJ557:AK557"/>
    <mergeCell ref="AL557:AM557"/>
    <mergeCell ref="AN557:AO557"/>
    <mergeCell ref="AQ557:AR557"/>
    <mergeCell ref="AS557:AT557"/>
    <mergeCell ref="AU557:AV557"/>
    <mergeCell ref="AW557:AX557"/>
    <mergeCell ref="AZ557:BA557"/>
    <mergeCell ref="BB557:BC557"/>
    <mergeCell ref="BD557:BE557"/>
    <mergeCell ref="BF557:BG557"/>
    <mergeCell ref="BI557:BJ557"/>
    <mergeCell ref="BK557:BL557"/>
    <mergeCell ref="BO557:BP557"/>
    <mergeCell ref="BQ554:BQ563"/>
    <mergeCell ref="AZ554:BG554"/>
    <mergeCell ref="AZ555:BA555"/>
    <mergeCell ref="BB555:BC555"/>
    <mergeCell ref="BD555:BE555"/>
    <mergeCell ref="BF555:BG555"/>
    <mergeCell ref="AZ556:BA556"/>
    <mergeCell ref="BB556:BC556"/>
    <mergeCell ref="BD556:BE556"/>
    <mergeCell ref="BF556:BG556"/>
    <mergeCell ref="BI554:BP554"/>
    <mergeCell ref="BI555:BJ555"/>
    <mergeCell ref="BK555:BL555"/>
    <mergeCell ref="BM555:BN555"/>
    <mergeCell ref="BO555:BP555"/>
    <mergeCell ref="BI556:BJ556"/>
    <mergeCell ref="BK556:BL556"/>
    <mergeCell ref="BO556:BP556"/>
    <mergeCell ref="BO558:BP558"/>
    <mergeCell ref="BK560:BL560"/>
    <mergeCell ref="BO560:BP560"/>
    <mergeCell ref="AH554:AO554"/>
    <mergeCell ref="AH555:AI555"/>
    <mergeCell ref="AJ555:AK555"/>
    <mergeCell ref="AL555:AM555"/>
    <mergeCell ref="AN555:AO555"/>
    <mergeCell ref="AH556:AI556"/>
    <mergeCell ref="BB532:BC532"/>
    <mergeCell ref="BD532:BE532"/>
    <mergeCell ref="BF532:BG532"/>
    <mergeCell ref="BI532:BJ532"/>
    <mergeCell ref="BK532:BL532"/>
    <mergeCell ref="BM532:BN532"/>
    <mergeCell ref="BO532:BP532"/>
    <mergeCell ref="AW529:AX529"/>
    <mergeCell ref="AZ529:BA529"/>
    <mergeCell ref="BB529:BC529"/>
    <mergeCell ref="BD529:BE529"/>
    <mergeCell ref="BF529:BG529"/>
    <mergeCell ref="BI529:BJ529"/>
    <mergeCell ref="BK529:BL529"/>
    <mergeCell ref="BM529:BN529"/>
    <mergeCell ref="BO529:BP529"/>
    <mergeCell ref="AQ530:AR530"/>
    <mergeCell ref="AS530:AT530"/>
    <mergeCell ref="AU530:AV530"/>
    <mergeCell ref="AW530:AX530"/>
    <mergeCell ref="AZ530:BA530"/>
    <mergeCell ref="BB530:BC530"/>
    <mergeCell ref="BD530:BE530"/>
    <mergeCell ref="BF530:BG530"/>
    <mergeCell ref="BI530:BJ530"/>
    <mergeCell ref="BK530:BL530"/>
    <mergeCell ref="BM530:BN530"/>
    <mergeCell ref="BO530:BP530"/>
    <mergeCell ref="BB526:BC526"/>
    <mergeCell ref="BD526:BE526"/>
    <mergeCell ref="BF526:BG526"/>
    <mergeCell ref="BI526:BJ526"/>
    <mergeCell ref="AQ527:AR527"/>
    <mergeCell ref="AS527:AT527"/>
    <mergeCell ref="AU527:AV527"/>
    <mergeCell ref="AW527:AX527"/>
    <mergeCell ref="AZ527:BA527"/>
    <mergeCell ref="BB527:BC527"/>
    <mergeCell ref="BR524:BT524"/>
    <mergeCell ref="BQ524:BQ537"/>
    <mergeCell ref="AQ535:AR535"/>
    <mergeCell ref="AS535:AT535"/>
    <mergeCell ref="AU535:AV535"/>
    <mergeCell ref="AW535:AX535"/>
    <mergeCell ref="AZ535:BA535"/>
    <mergeCell ref="BB535:BC535"/>
    <mergeCell ref="BD535:BE535"/>
    <mergeCell ref="BF535:BG535"/>
    <mergeCell ref="BI535:BJ535"/>
    <mergeCell ref="BK535:BL535"/>
    <mergeCell ref="BM535:BN535"/>
    <mergeCell ref="BO535:BP535"/>
    <mergeCell ref="AQ536:AR536"/>
    <mergeCell ref="AS536:AT536"/>
    <mergeCell ref="AU536:AV536"/>
    <mergeCell ref="AW536:AX536"/>
    <mergeCell ref="AZ536:BA536"/>
    <mergeCell ref="BB536:BC536"/>
    <mergeCell ref="BD536:BE536"/>
    <mergeCell ref="BF536:BG536"/>
    <mergeCell ref="BI536:BJ536"/>
    <mergeCell ref="BK536:BL536"/>
    <mergeCell ref="BM536:BN536"/>
    <mergeCell ref="BO536:BP536"/>
    <mergeCell ref="AQ533:AR533"/>
    <mergeCell ref="AS533:AT533"/>
    <mergeCell ref="AU533:AV533"/>
    <mergeCell ref="AW533:AX533"/>
    <mergeCell ref="AZ533:BA533"/>
    <mergeCell ref="BB533:BC533"/>
    <mergeCell ref="BK526:BL526"/>
    <mergeCell ref="BM526:BN526"/>
    <mergeCell ref="BO526:BP526"/>
    <mergeCell ref="BK527:BL527"/>
    <mergeCell ref="BM527:BN527"/>
    <mergeCell ref="BO527:BP527"/>
    <mergeCell ref="BD528:BE528"/>
    <mergeCell ref="BF528:BG528"/>
    <mergeCell ref="BI528:BJ528"/>
    <mergeCell ref="BK528:BL528"/>
    <mergeCell ref="BM528:BN528"/>
    <mergeCell ref="BO528:BP528"/>
    <mergeCell ref="AU531:AV531"/>
    <mergeCell ref="AW531:AX531"/>
    <mergeCell ref="AZ531:BA531"/>
    <mergeCell ref="BB531:BC531"/>
    <mergeCell ref="BD531:BE531"/>
    <mergeCell ref="BF531:BG531"/>
    <mergeCell ref="BI531:BJ531"/>
    <mergeCell ref="BK531:BL531"/>
    <mergeCell ref="BM531:BN531"/>
    <mergeCell ref="BO531:BP531"/>
    <mergeCell ref="AQ532:AR532"/>
    <mergeCell ref="AS532:AT532"/>
    <mergeCell ref="AQ537:AR537"/>
    <mergeCell ref="AS537:AT537"/>
    <mergeCell ref="AU537:AV537"/>
    <mergeCell ref="AW537:AX537"/>
    <mergeCell ref="AZ537:BA537"/>
    <mergeCell ref="BB537:BC537"/>
    <mergeCell ref="BD537:BE537"/>
    <mergeCell ref="BF537:BG537"/>
    <mergeCell ref="Q1133:V1133"/>
    <mergeCell ref="C1129:AD1129"/>
    <mergeCell ref="C1130:P1130"/>
    <mergeCell ref="C1125:H1125"/>
    <mergeCell ref="Q1125:V1125"/>
    <mergeCell ref="AA1119:AD1119"/>
    <mergeCell ref="AA1127:AD1127"/>
    <mergeCell ref="C1128:AD1128"/>
    <mergeCell ref="Q1130:AD1130"/>
    <mergeCell ref="C1131:H1132"/>
    <mergeCell ref="I1131:I1132"/>
    <mergeCell ref="J1131:J1132"/>
    <mergeCell ref="K1131:L1131"/>
    <mergeCell ref="M1131:N1131"/>
    <mergeCell ref="O1131:P1131"/>
    <mergeCell ref="Q1131:V1132"/>
    <mergeCell ref="W1131:W1132"/>
    <mergeCell ref="X1131:X1132"/>
    <mergeCell ref="Y1131:Z1131"/>
    <mergeCell ref="AA1131:AB1131"/>
    <mergeCell ref="AC1131:AD1131"/>
    <mergeCell ref="C1121:P1122"/>
    <mergeCell ref="Q1121:AD1121"/>
    <mergeCell ref="AZ524:BG524"/>
    <mergeCell ref="AZ525:BA525"/>
    <mergeCell ref="BB525:BC525"/>
    <mergeCell ref="BD525:BE525"/>
    <mergeCell ref="BF525:BG525"/>
    <mergeCell ref="BI524:BP524"/>
    <mergeCell ref="BI525:BJ525"/>
    <mergeCell ref="BK525:BL525"/>
    <mergeCell ref="BM525:BN525"/>
    <mergeCell ref="BO525:BP525"/>
    <mergeCell ref="AQ558:AR558"/>
    <mergeCell ref="AS558:AT558"/>
    <mergeCell ref="AU558:AV558"/>
    <mergeCell ref="AW558:AX558"/>
    <mergeCell ref="BI537:BJ537"/>
    <mergeCell ref="BK537:BL537"/>
    <mergeCell ref="BM537:BN537"/>
    <mergeCell ref="BO537:BP537"/>
    <mergeCell ref="BI558:BJ558"/>
    <mergeCell ref="AS555:AT555"/>
    <mergeCell ref="AU555:AV555"/>
    <mergeCell ref="AW555:AX555"/>
    <mergeCell ref="BD527:BE527"/>
    <mergeCell ref="BF527:BG527"/>
    <mergeCell ref="BI527:BJ527"/>
    <mergeCell ref="AQ528:AR528"/>
    <mergeCell ref="AS528:AT528"/>
    <mergeCell ref="AU528:AV528"/>
    <mergeCell ref="AW528:AX528"/>
    <mergeCell ref="AZ528:BA528"/>
    <mergeCell ref="BB528:BC528"/>
    <mergeCell ref="AQ529:AR529"/>
    <mergeCell ref="AS529:AT529"/>
    <mergeCell ref="AU529:AV529"/>
    <mergeCell ref="AS556:AT556"/>
    <mergeCell ref="AP524:AP537"/>
    <mergeCell ref="AY524:AY537"/>
    <mergeCell ref="BH524:BH537"/>
    <mergeCell ref="AU532:AV532"/>
    <mergeCell ref="AW532:AX532"/>
    <mergeCell ref="AZ532:BA532"/>
    <mergeCell ref="AS1020:AT1020"/>
    <mergeCell ref="AO1021:AP1021"/>
    <mergeCell ref="AQ1021:AR1021"/>
    <mergeCell ref="AS1021:AT1021"/>
    <mergeCell ref="AQ694:AR694"/>
    <mergeCell ref="AO1020:AP1020"/>
    <mergeCell ref="AO694:AP694"/>
    <mergeCell ref="AH1019:AM1019"/>
    <mergeCell ref="AO1019:AT1019"/>
    <mergeCell ref="AH795:AI795"/>
    <mergeCell ref="AJ795:AK795"/>
    <mergeCell ref="AL795:AM795"/>
    <mergeCell ref="AH1010:AI1010"/>
    <mergeCell ref="AJ1010:AK1010"/>
    <mergeCell ref="AL1010:AM1010"/>
    <mergeCell ref="C820:AD820"/>
    <mergeCell ref="C821:AD821"/>
    <mergeCell ref="C822:AD822"/>
    <mergeCell ref="C823:AD823"/>
    <mergeCell ref="C824:AD824"/>
    <mergeCell ref="C826:AD826"/>
    <mergeCell ref="C827:AD827"/>
    <mergeCell ref="C828:AD828"/>
    <mergeCell ref="C829:AD829"/>
    <mergeCell ref="D789:L789"/>
    <mergeCell ref="D790:L790"/>
    <mergeCell ref="D791:L791"/>
    <mergeCell ref="D792:L792"/>
    <mergeCell ref="D771:L771"/>
    <mergeCell ref="D772:L772"/>
    <mergeCell ref="AH766:AI766"/>
    <mergeCell ref="AN724:AO724"/>
    <mergeCell ref="AQ724:AR724"/>
    <mergeCell ref="AS724:AT724"/>
    <mergeCell ref="AN727:AO727"/>
    <mergeCell ref="AQ727:AR727"/>
    <mergeCell ref="AS727:AT727"/>
    <mergeCell ref="AH741:AI741"/>
    <mergeCell ref="C694:AD694"/>
    <mergeCell ref="D775:L775"/>
    <mergeCell ref="D776:L776"/>
    <mergeCell ref="AH1021:AI1021"/>
    <mergeCell ref="AJ1021:AK1021"/>
    <mergeCell ref="AL1021:AM1021"/>
    <mergeCell ref="AH738:AI738"/>
    <mergeCell ref="AJ738:AK738"/>
    <mergeCell ref="AL738:AM738"/>
    <mergeCell ref="AN738:AO738"/>
    <mergeCell ref="AQ738:AR738"/>
    <mergeCell ref="AS738:AT738"/>
    <mergeCell ref="AH749:AI749"/>
    <mergeCell ref="AJ749:AK749"/>
    <mergeCell ref="AL749:AM749"/>
    <mergeCell ref="AN749:AO749"/>
    <mergeCell ref="AQ749:AR749"/>
    <mergeCell ref="AS749:AT749"/>
    <mergeCell ref="AN753:AO753"/>
    <mergeCell ref="AQ753:AR753"/>
    <mergeCell ref="AS753:AT753"/>
    <mergeCell ref="AJ766:AK766"/>
    <mergeCell ref="AL766:AM766"/>
    <mergeCell ref="AN766:AO766"/>
    <mergeCell ref="AQ766:AR766"/>
    <mergeCell ref="AS766:AT766"/>
    <mergeCell ref="B1139:AD1139"/>
    <mergeCell ref="B1140:AD1140"/>
    <mergeCell ref="B1141:AD1141"/>
    <mergeCell ref="AQ1020:AR1020"/>
    <mergeCell ref="AN528:AO528"/>
    <mergeCell ref="D872:L872"/>
    <mergeCell ref="D905:L905"/>
    <mergeCell ref="D906:L906"/>
    <mergeCell ref="D907:L907"/>
    <mergeCell ref="AQ556:AR556"/>
    <mergeCell ref="AH559:AI559"/>
    <mergeCell ref="AJ559:AK559"/>
    <mergeCell ref="AL559:AM559"/>
    <mergeCell ref="AN559:AO559"/>
    <mergeCell ref="AQ559:AR559"/>
    <mergeCell ref="M923:AD923"/>
    <mergeCell ref="M924:U924"/>
    <mergeCell ref="C819:AD819"/>
    <mergeCell ref="AA756:AD756"/>
    <mergeCell ref="C757:L761"/>
    <mergeCell ref="M757:AD757"/>
    <mergeCell ref="M758:AD758"/>
    <mergeCell ref="M759:U759"/>
    <mergeCell ref="V759:AD759"/>
    <mergeCell ref="M760:M761"/>
    <mergeCell ref="N760:N761"/>
    <mergeCell ref="O760:O761"/>
    <mergeCell ref="P760:Q760"/>
    <mergeCell ref="R760:S760"/>
    <mergeCell ref="T760:U760"/>
    <mergeCell ref="V760:V761"/>
    <mergeCell ref="W760:W761"/>
    <mergeCell ref="X760:X761"/>
    <mergeCell ref="Y760:Z760"/>
    <mergeCell ref="X1069:X1070"/>
    <mergeCell ref="AA1046:AD1046"/>
    <mergeCell ref="D773:L773"/>
    <mergeCell ref="D774:L774"/>
    <mergeCell ref="AJ741:AK741"/>
    <mergeCell ref="AL741:AM741"/>
    <mergeCell ref="AN741:AO741"/>
    <mergeCell ref="AH1084:AI1084"/>
    <mergeCell ref="AJ1084:AK1084"/>
    <mergeCell ref="AL1084:AM1084"/>
    <mergeCell ref="AH1135:AI1135"/>
    <mergeCell ref="AJ1135:AK1135"/>
    <mergeCell ref="AL1135:AM1135"/>
    <mergeCell ref="AH1094:AI1094"/>
    <mergeCell ref="AJ1094:AK1094"/>
    <mergeCell ref="AL1094:AM1094"/>
    <mergeCell ref="AH1095:AI1095"/>
    <mergeCell ref="AJ1095:AK1095"/>
    <mergeCell ref="AL1095:AM1095"/>
    <mergeCell ref="C1102:AD1102"/>
    <mergeCell ref="C1103:AD1103"/>
    <mergeCell ref="C1107:AD1107"/>
    <mergeCell ref="C1108:AD1108"/>
    <mergeCell ref="C1109:AD1109"/>
    <mergeCell ref="C1110:AD1110"/>
    <mergeCell ref="C1111:AD1111"/>
    <mergeCell ref="C1112:AD1112"/>
    <mergeCell ref="C1113:AD1113"/>
    <mergeCell ref="C1114:AD1114"/>
    <mergeCell ref="C1133:H1133"/>
    <mergeCell ref="D441:N441"/>
    <mergeCell ref="D442:N442"/>
    <mergeCell ref="D443:N443"/>
    <mergeCell ref="D444:N444"/>
    <mergeCell ref="D478:L478"/>
    <mergeCell ref="AN527:AO527"/>
    <mergeCell ref="D494:L494"/>
    <mergeCell ref="AH481:AI481"/>
    <mergeCell ref="AJ481:AK481"/>
    <mergeCell ref="AL481:AM481"/>
    <mergeCell ref="AN481:AO481"/>
    <mergeCell ref="AH486:AI486"/>
    <mergeCell ref="AJ486:AK486"/>
    <mergeCell ref="AL486:AM486"/>
    <mergeCell ref="AN486:AO486"/>
    <mergeCell ref="AJ496:AK496"/>
    <mergeCell ref="AL496:AM496"/>
    <mergeCell ref="AN496:AO496"/>
    <mergeCell ref="AQ526:AR526"/>
    <mergeCell ref="AS526:AT526"/>
    <mergeCell ref="AU526:AV526"/>
    <mergeCell ref="AW526:AX526"/>
    <mergeCell ref="AZ526:BA526"/>
    <mergeCell ref="B1142:AD1142"/>
    <mergeCell ref="AH525:AI525"/>
    <mergeCell ref="AJ525:AK525"/>
    <mergeCell ref="AL525:AM525"/>
    <mergeCell ref="AN525:AO525"/>
    <mergeCell ref="AH526:AI526"/>
    <mergeCell ref="AJ526:AK526"/>
    <mergeCell ref="AL526:AM526"/>
    <mergeCell ref="AN526:AO526"/>
    <mergeCell ref="AH524:AO524"/>
    <mergeCell ref="AQ524:AX524"/>
    <mergeCell ref="AQ525:AR525"/>
    <mergeCell ref="AS525:AT525"/>
    <mergeCell ref="AU525:AV525"/>
    <mergeCell ref="AW525:AX525"/>
    <mergeCell ref="AH529:AI529"/>
    <mergeCell ref="AJ529:AK529"/>
    <mergeCell ref="AL529:AM529"/>
    <mergeCell ref="AN529:AO529"/>
    <mergeCell ref="AH530:AI530"/>
    <mergeCell ref="AJ530:AK530"/>
    <mergeCell ref="AL530:AM530"/>
    <mergeCell ref="AN530:AO530"/>
    <mergeCell ref="AH531:AI531"/>
    <mergeCell ref="AJ531:AK531"/>
    <mergeCell ref="AL531:AM531"/>
    <mergeCell ref="AN531:AO531"/>
    <mergeCell ref="AH532:AI532"/>
    <mergeCell ref="B676:AD676"/>
    <mergeCell ref="B678:AD678"/>
    <mergeCell ref="B799:AD799"/>
    <mergeCell ref="B800:AD800"/>
    <mergeCell ref="B801:AD801"/>
    <mergeCell ref="D763:L763"/>
    <mergeCell ref="D764:L764"/>
    <mergeCell ref="D765:L765"/>
    <mergeCell ref="D766:L766"/>
    <mergeCell ref="D767:L767"/>
    <mergeCell ref="D768:L768"/>
    <mergeCell ref="D769:L769"/>
    <mergeCell ref="D770:L770"/>
    <mergeCell ref="AH1020:AI1020"/>
    <mergeCell ref="AJ1020:AK1020"/>
    <mergeCell ref="AL1020:AM1020"/>
    <mergeCell ref="AH724:AI724"/>
    <mergeCell ref="AJ724:AK724"/>
    <mergeCell ref="AL724:AM724"/>
    <mergeCell ref="C808:AD808"/>
    <mergeCell ref="D988:L988"/>
    <mergeCell ref="D997:L997"/>
    <mergeCell ref="D998:L998"/>
    <mergeCell ref="D989:L989"/>
    <mergeCell ref="D990:L990"/>
    <mergeCell ref="D991:L991"/>
    <mergeCell ref="D992:L992"/>
    <mergeCell ref="D993:L993"/>
    <mergeCell ref="D994:L994"/>
    <mergeCell ref="D995:L995"/>
    <mergeCell ref="D949:L949"/>
    <mergeCell ref="D950:L950"/>
    <mergeCell ref="D933:L933"/>
    <mergeCell ref="D934:L934"/>
    <mergeCell ref="D935:L935"/>
    <mergeCell ref="B502:AD502"/>
    <mergeCell ref="B503:AD503"/>
    <mergeCell ref="B544:AD544"/>
    <mergeCell ref="B288:AD288"/>
    <mergeCell ref="B289:AD289"/>
    <mergeCell ref="B303:AD303"/>
    <mergeCell ref="AH527:AI527"/>
    <mergeCell ref="AJ527:AK527"/>
    <mergeCell ref="AL527:AM527"/>
    <mergeCell ref="AH528:AI528"/>
    <mergeCell ref="AJ528:AK528"/>
    <mergeCell ref="AL528:AM528"/>
    <mergeCell ref="AH540:AI540"/>
    <mergeCell ref="AH536:AI536"/>
    <mergeCell ref="AJ536:AK536"/>
    <mergeCell ref="AL536:AM536"/>
    <mergeCell ref="AH566:AI566"/>
    <mergeCell ref="AJ566:AK566"/>
    <mergeCell ref="AL566:AM566"/>
    <mergeCell ref="AH576:AI576"/>
    <mergeCell ref="AJ576:AK576"/>
    <mergeCell ref="C685:AD685"/>
    <mergeCell ref="D445:N445"/>
    <mergeCell ref="D446:N446"/>
    <mergeCell ref="D447:N447"/>
    <mergeCell ref="B1020:AD1020"/>
    <mergeCell ref="D936:L936"/>
    <mergeCell ref="D937:L937"/>
    <mergeCell ref="D938:L938"/>
    <mergeCell ref="D939:L939"/>
    <mergeCell ref="D940:L940"/>
    <mergeCell ref="D941:L941"/>
    <mergeCell ref="D868:L868"/>
    <mergeCell ref="D869:L869"/>
    <mergeCell ref="D870:L870"/>
    <mergeCell ref="D871:L871"/>
    <mergeCell ref="D668:N668"/>
    <mergeCell ref="AL537:AM537"/>
    <mergeCell ref="AH753:AI753"/>
    <mergeCell ref="AJ753:AK753"/>
    <mergeCell ref="AL753:AM753"/>
    <mergeCell ref="U464:AB464"/>
    <mergeCell ref="B52:AD52"/>
    <mergeCell ref="B53:AD53"/>
    <mergeCell ref="B78:AD78"/>
    <mergeCell ref="B80:AD80"/>
    <mergeCell ref="B90:AD90"/>
    <mergeCell ref="B102:AD102"/>
    <mergeCell ref="B106:AD106"/>
    <mergeCell ref="B162:AD162"/>
    <mergeCell ref="B163:AD163"/>
    <mergeCell ref="B164:AD164"/>
    <mergeCell ref="B190:AD190"/>
    <mergeCell ref="AS109:AT109"/>
    <mergeCell ref="C229:AD229"/>
    <mergeCell ref="C230:AD230"/>
    <mergeCell ref="C227:F227"/>
    <mergeCell ref="Q200:R200"/>
    <mergeCell ref="S200:T200"/>
    <mergeCell ref="U200:V200"/>
    <mergeCell ref="O201:P201"/>
    <mergeCell ref="Q201:R201"/>
    <mergeCell ref="S201:T201"/>
    <mergeCell ref="C217:AD217"/>
    <mergeCell ref="AA203:AB203"/>
    <mergeCell ref="AC203:AD203"/>
    <mergeCell ref="U202:V202"/>
    <mergeCell ref="AH551:AI551"/>
    <mergeCell ref="AJ551:AK551"/>
    <mergeCell ref="AL551:AM551"/>
    <mergeCell ref="AH692:AM692"/>
    <mergeCell ref="AO692:AT692"/>
    <mergeCell ref="AO693:AP693"/>
    <mergeCell ref="AQ693:AR693"/>
    <mergeCell ref="AS693:AT693"/>
    <mergeCell ref="AJ532:AK532"/>
    <mergeCell ref="AL532:AM532"/>
    <mergeCell ref="AN532:AO532"/>
    <mergeCell ref="AH533:AI533"/>
    <mergeCell ref="AJ533:AK533"/>
    <mergeCell ref="AL533:AM533"/>
    <mergeCell ref="AN533:AO533"/>
    <mergeCell ref="AH534:AI534"/>
    <mergeCell ref="AJ534:AK534"/>
    <mergeCell ref="AL534:AM534"/>
    <mergeCell ref="AN534:AO534"/>
    <mergeCell ref="AH535:AI535"/>
    <mergeCell ref="AJ535:AK535"/>
    <mergeCell ref="AL535:AM535"/>
    <mergeCell ref="AN535:AO535"/>
    <mergeCell ref="E63:N63"/>
    <mergeCell ref="O63:R63"/>
    <mergeCell ref="C689:AD689"/>
    <mergeCell ref="D626:N626"/>
    <mergeCell ref="D627:N627"/>
    <mergeCell ref="D648:N648"/>
    <mergeCell ref="D663:N663"/>
    <mergeCell ref="Y349:AD349"/>
    <mergeCell ref="AA346:AD346"/>
    <mergeCell ref="AA361:AD361"/>
    <mergeCell ref="F368:R368"/>
    <mergeCell ref="D656:N656"/>
    <mergeCell ref="D657:N657"/>
    <mergeCell ref="B571:AD571"/>
    <mergeCell ref="D430:N430"/>
    <mergeCell ref="D646:N646"/>
    <mergeCell ref="D777:L777"/>
    <mergeCell ref="D778:L778"/>
    <mergeCell ref="D779:L779"/>
    <mergeCell ref="D762:L762"/>
    <mergeCell ref="S69:V69"/>
    <mergeCell ref="B191:AD191"/>
    <mergeCell ref="B208:AD208"/>
    <mergeCell ref="W202:X202"/>
    <mergeCell ref="Y202:Z202"/>
    <mergeCell ref="C248:AD248"/>
    <mergeCell ref="D1058:L1058"/>
    <mergeCell ref="D1059:L1059"/>
    <mergeCell ref="D1060:L1060"/>
    <mergeCell ref="D1052:L1052"/>
    <mergeCell ref="D1053:L1053"/>
    <mergeCell ref="C1037:AD1037"/>
    <mergeCell ref="C1038:AD1038"/>
    <mergeCell ref="C1039:AD1039"/>
    <mergeCell ref="C1040:AD1040"/>
    <mergeCell ref="C1041:AD1041"/>
    <mergeCell ref="C1042:AD1042"/>
    <mergeCell ref="C1043:AD1043"/>
    <mergeCell ref="Y1050:Z1050"/>
    <mergeCell ref="AA1050:AB1050"/>
    <mergeCell ref="AC1050:AD1050"/>
    <mergeCell ref="C1044:AD1044"/>
    <mergeCell ref="D987:L987"/>
    <mergeCell ref="C250:AD250"/>
    <mergeCell ref="C1033:AD1033"/>
    <mergeCell ref="C1021:AD1021"/>
    <mergeCell ref="C1022:AD1022"/>
    <mergeCell ref="C1023:AD1023"/>
    <mergeCell ref="D1005:L1005"/>
    <mergeCell ref="D1006:L1006"/>
    <mergeCell ref="D1007:L1007"/>
    <mergeCell ref="C1012:AD1012"/>
    <mergeCell ref="C1013:AD1013"/>
    <mergeCell ref="C1030:AD1030"/>
    <mergeCell ref="C1031:AD1031"/>
    <mergeCell ref="C1032:AD1032"/>
    <mergeCell ref="C1010:E1010"/>
    <mergeCell ref="F1010:AD1010"/>
    <mergeCell ref="D996:L996"/>
    <mergeCell ref="D999:L999"/>
    <mergeCell ref="D1000:L1000"/>
    <mergeCell ref="D1001:L1001"/>
    <mergeCell ref="D1002:L1002"/>
    <mergeCell ref="D1003:L1003"/>
    <mergeCell ref="D965:L965"/>
    <mergeCell ref="D966:L966"/>
    <mergeCell ref="D967:L967"/>
    <mergeCell ref="D968:L968"/>
    <mergeCell ref="D985:L985"/>
    <mergeCell ref="D986:L986"/>
    <mergeCell ref="D951:L951"/>
    <mergeCell ref="D952:L952"/>
    <mergeCell ref="D953:L953"/>
    <mergeCell ref="D954:L954"/>
    <mergeCell ref="D955:L955"/>
    <mergeCell ref="D956:L956"/>
    <mergeCell ref="D957:L957"/>
    <mergeCell ref="D958:L958"/>
    <mergeCell ref="D1004:L1004"/>
    <mergeCell ref="C1047:L1051"/>
    <mergeCell ref="Q1122:AD1122"/>
    <mergeCell ref="C1123:H1124"/>
    <mergeCell ref="I1123:I1124"/>
    <mergeCell ref="J1123:J1124"/>
    <mergeCell ref="K1123:L1123"/>
    <mergeCell ref="M1123:N1123"/>
    <mergeCell ref="O1123:P1123"/>
    <mergeCell ref="Q1123:V1124"/>
    <mergeCell ref="W1123:W1124"/>
    <mergeCell ref="X1123:X1124"/>
    <mergeCell ref="Y1123:Z1123"/>
    <mergeCell ref="AA1123:AB1123"/>
    <mergeCell ref="AC1123:AD1123"/>
    <mergeCell ref="D1071:L1071"/>
    <mergeCell ref="D1072:L1072"/>
    <mergeCell ref="D1073:L1073"/>
    <mergeCell ref="D1074:L1074"/>
    <mergeCell ref="D1075:L1075"/>
    <mergeCell ref="D1076:L1076"/>
    <mergeCell ref="D1077:L1077"/>
    <mergeCell ref="D1078:L1078"/>
    <mergeCell ref="D1079:L1079"/>
    <mergeCell ref="B1094:AD1094"/>
    <mergeCell ref="C1095:AD1095"/>
    <mergeCell ref="C1098:AD1098"/>
    <mergeCell ref="C1099:AD1099"/>
    <mergeCell ref="D1080:L1080"/>
    <mergeCell ref="D1081:L1081"/>
    <mergeCell ref="C1100:AD1100"/>
    <mergeCell ref="C1101:AD1101"/>
    <mergeCell ref="C1096:AD1096"/>
    <mergeCell ref="B1088:AD1088"/>
    <mergeCell ref="B1089:AD1089"/>
    <mergeCell ref="B1090:AD1090"/>
    <mergeCell ref="B1091:AD1091"/>
    <mergeCell ref="C1087:AD1087"/>
    <mergeCell ref="C1084:E1084"/>
    <mergeCell ref="F1084:AD1084"/>
    <mergeCell ref="C1086:AD1086"/>
    <mergeCell ref="C1115:AD1115"/>
    <mergeCell ref="C1116:AD1116"/>
    <mergeCell ref="M1047:AD1047"/>
    <mergeCell ref="M1048:U1049"/>
    <mergeCell ref="V1048:AD1048"/>
    <mergeCell ref="V1049:AD1049"/>
    <mergeCell ref="M1050:M1051"/>
    <mergeCell ref="N1050:N1051"/>
    <mergeCell ref="O1050:O1051"/>
    <mergeCell ref="P1050:Q1050"/>
    <mergeCell ref="R1050:S1050"/>
    <mergeCell ref="T1050:U1050"/>
    <mergeCell ref="V1050:V1051"/>
    <mergeCell ref="W1050:W1051"/>
    <mergeCell ref="X1050:X1051"/>
    <mergeCell ref="B1014:AD1014"/>
    <mergeCell ref="B1015:AD1015"/>
    <mergeCell ref="B1016:AD1016"/>
    <mergeCell ref="B1017:AD1017"/>
    <mergeCell ref="C1024:AD1024"/>
    <mergeCell ref="C1025:AD1025"/>
    <mergeCell ref="C1026:AD1026"/>
    <mergeCell ref="C1027:AD1027"/>
    <mergeCell ref="C1028:AD1028"/>
    <mergeCell ref="C1029:AD1029"/>
    <mergeCell ref="C1034:AD1034"/>
    <mergeCell ref="C1035:AD1035"/>
    <mergeCell ref="C1036:AD1036"/>
    <mergeCell ref="Y1069:Z1069"/>
    <mergeCell ref="AA1069:AB1069"/>
    <mergeCell ref="AC1069:AD1069"/>
    <mergeCell ref="M1068:U1068"/>
    <mergeCell ref="M1067:AD1067"/>
    <mergeCell ref="D1054:L1054"/>
    <mergeCell ref="D1055:L1055"/>
    <mergeCell ref="D1056:L1056"/>
    <mergeCell ref="D1057:L1057"/>
    <mergeCell ref="C1066:L1070"/>
    <mergeCell ref="D1061:L1061"/>
    <mergeCell ref="D1062:L1062"/>
    <mergeCell ref="AA1065:AD1065"/>
    <mergeCell ref="M1066:AD1066"/>
    <mergeCell ref="V1068:AD1068"/>
    <mergeCell ref="M1069:M1070"/>
    <mergeCell ref="N1069:N1070"/>
    <mergeCell ref="O1069:O1070"/>
    <mergeCell ref="P1069:Q1069"/>
    <mergeCell ref="R1069:S1069"/>
    <mergeCell ref="T1069:U1069"/>
    <mergeCell ref="V1069:V1070"/>
    <mergeCell ref="W1069:W1070"/>
    <mergeCell ref="D959:L959"/>
    <mergeCell ref="D978:L978"/>
    <mergeCell ref="D979:L979"/>
    <mergeCell ref="D980:L980"/>
    <mergeCell ref="D981:L981"/>
    <mergeCell ref="D982:L982"/>
    <mergeCell ref="D983:L983"/>
    <mergeCell ref="D984:L984"/>
    <mergeCell ref="D964:L964"/>
    <mergeCell ref="D969:L969"/>
    <mergeCell ref="D970:L970"/>
    <mergeCell ref="D971:L971"/>
    <mergeCell ref="D972:L972"/>
    <mergeCell ref="D973:L973"/>
    <mergeCell ref="D974:L974"/>
    <mergeCell ref="D975:L975"/>
    <mergeCell ref="D976:L976"/>
    <mergeCell ref="D977:L977"/>
    <mergeCell ref="D908:L908"/>
    <mergeCell ref="D909:L909"/>
    <mergeCell ref="D910:L910"/>
    <mergeCell ref="D911:L911"/>
    <mergeCell ref="D912:L912"/>
    <mergeCell ref="D913:L913"/>
    <mergeCell ref="D896:L896"/>
    <mergeCell ref="D897:L897"/>
    <mergeCell ref="D898:L898"/>
    <mergeCell ref="D899:L899"/>
    <mergeCell ref="D900:L900"/>
    <mergeCell ref="D901:L901"/>
    <mergeCell ref="D902:L902"/>
    <mergeCell ref="D903:L903"/>
    <mergeCell ref="D904:L904"/>
    <mergeCell ref="D945:L945"/>
    <mergeCell ref="D946:L946"/>
    <mergeCell ref="D947:L947"/>
    <mergeCell ref="D948:L948"/>
    <mergeCell ref="D932:L932"/>
    <mergeCell ref="D960:L960"/>
    <mergeCell ref="D961:L961"/>
    <mergeCell ref="D962:L962"/>
    <mergeCell ref="D963:L963"/>
    <mergeCell ref="D873:L873"/>
    <mergeCell ref="D874:L874"/>
    <mergeCell ref="D875:L875"/>
    <mergeCell ref="D876:L876"/>
    <mergeCell ref="D877:L877"/>
    <mergeCell ref="D878:L878"/>
    <mergeCell ref="C833:L837"/>
    <mergeCell ref="M833:AD833"/>
    <mergeCell ref="M834:U835"/>
    <mergeCell ref="V834:AD834"/>
    <mergeCell ref="V835:AD835"/>
    <mergeCell ref="M836:M837"/>
    <mergeCell ref="N836:N837"/>
    <mergeCell ref="O836:O837"/>
    <mergeCell ref="P836:Q836"/>
    <mergeCell ref="R836:S836"/>
    <mergeCell ref="T836:U836"/>
    <mergeCell ref="V836:V837"/>
    <mergeCell ref="W836:W837"/>
    <mergeCell ref="X836:X837"/>
    <mergeCell ref="Y836:Z836"/>
    <mergeCell ref="AA836:AB836"/>
    <mergeCell ref="AC836:AD836"/>
    <mergeCell ref="D845:L845"/>
    <mergeCell ref="D846:L846"/>
    <mergeCell ref="D847:L847"/>
    <mergeCell ref="D848:L848"/>
    <mergeCell ref="D849:L849"/>
    <mergeCell ref="D850:L850"/>
    <mergeCell ref="D851:L851"/>
    <mergeCell ref="D852:L852"/>
    <mergeCell ref="D853:L853"/>
    <mergeCell ref="D854:L854"/>
    <mergeCell ref="D865:L865"/>
    <mergeCell ref="D866:L866"/>
    <mergeCell ref="D867:L867"/>
    <mergeCell ref="C795:E795"/>
    <mergeCell ref="F795:AD795"/>
    <mergeCell ref="C797:AD797"/>
    <mergeCell ref="C798:AD798"/>
    <mergeCell ref="C810:AD810"/>
    <mergeCell ref="C811:AD811"/>
    <mergeCell ref="C812:AD812"/>
    <mergeCell ref="C813:AD813"/>
    <mergeCell ref="C814:AD814"/>
    <mergeCell ref="C815:AD815"/>
    <mergeCell ref="D858:L858"/>
    <mergeCell ref="D859:L859"/>
    <mergeCell ref="D860:L860"/>
    <mergeCell ref="D861:L861"/>
    <mergeCell ref="D862:L862"/>
    <mergeCell ref="D863:L863"/>
    <mergeCell ref="C817:AD817"/>
    <mergeCell ref="C818:AD818"/>
    <mergeCell ref="C825:AD825"/>
    <mergeCell ref="C830:AD830"/>
    <mergeCell ref="B805:AD805"/>
    <mergeCell ref="C806:AD806"/>
    <mergeCell ref="C807:AD807"/>
    <mergeCell ref="C809:AD809"/>
    <mergeCell ref="C816:AD816"/>
    <mergeCell ref="D838:L838"/>
    <mergeCell ref="D843:L843"/>
    <mergeCell ref="D844:L844"/>
    <mergeCell ref="AA832:AD832"/>
    <mergeCell ref="D785:L785"/>
    <mergeCell ref="D786:L786"/>
    <mergeCell ref="D787:L787"/>
    <mergeCell ref="D788:L788"/>
    <mergeCell ref="B802:AD802"/>
    <mergeCell ref="D840:L840"/>
    <mergeCell ref="D841:L841"/>
    <mergeCell ref="D842:L842"/>
    <mergeCell ref="D745:L745"/>
    <mergeCell ref="D746:L746"/>
    <mergeCell ref="D747:L747"/>
    <mergeCell ref="D748:L748"/>
    <mergeCell ref="D749:L749"/>
    <mergeCell ref="D750:L750"/>
    <mergeCell ref="D751:L751"/>
    <mergeCell ref="D752:L752"/>
    <mergeCell ref="D753:L753"/>
    <mergeCell ref="D740:L740"/>
    <mergeCell ref="D741:L741"/>
    <mergeCell ref="R721:S721"/>
    <mergeCell ref="T721:U721"/>
    <mergeCell ref="V721:V722"/>
    <mergeCell ref="W721:W722"/>
    <mergeCell ref="X721:X722"/>
    <mergeCell ref="Y721:Z721"/>
    <mergeCell ref="AA721:AB721"/>
    <mergeCell ref="AC721:AD721"/>
    <mergeCell ref="D731:L731"/>
    <mergeCell ref="D671:N671"/>
    <mergeCell ref="D665:N665"/>
    <mergeCell ref="D666:N666"/>
    <mergeCell ref="D667:N667"/>
    <mergeCell ref="C709:AD709"/>
    <mergeCell ref="C710:AD710"/>
    <mergeCell ref="N721:N722"/>
    <mergeCell ref="O721:O722"/>
    <mergeCell ref="P721:Q721"/>
    <mergeCell ref="B677:AD677"/>
    <mergeCell ref="C674:AD674"/>
    <mergeCell ref="B693:AD693"/>
    <mergeCell ref="C705:AD705"/>
    <mergeCell ref="C702:AD702"/>
    <mergeCell ref="C704:AD704"/>
    <mergeCell ref="C675:AD675"/>
    <mergeCell ref="B682:AD682"/>
    <mergeCell ref="B683:AD683"/>
    <mergeCell ref="C684:AD684"/>
    <mergeCell ref="M719:U720"/>
    <mergeCell ref="V719:AD719"/>
    <mergeCell ref="V720:AD720"/>
    <mergeCell ref="M721:M722"/>
    <mergeCell ref="D604:N604"/>
    <mergeCell ref="D605:N605"/>
    <mergeCell ref="D603:N603"/>
    <mergeCell ref="F566:AD566"/>
    <mergeCell ref="AA635:AD635"/>
    <mergeCell ref="AA596:AD596"/>
    <mergeCell ref="O598:V599"/>
    <mergeCell ref="W599:AD599"/>
    <mergeCell ref="O637:AD637"/>
    <mergeCell ref="O638:V638"/>
    <mergeCell ref="D658:N658"/>
    <mergeCell ref="D659:N659"/>
    <mergeCell ref="D660:N660"/>
    <mergeCell ref="D661:N661"/>
    <mergeCell ref="D662:N662"/>
    <mergeCell ref="C389:AD389"/>
    <mergeCell ref="C568:AD568"/>
    <mergeCell ref="C569:AD569"/>
    <mergeCell ref="B576:AD576"/>
    <mergeCell ref="W598:AD598"/>
    <mergeCell ref="C577:AD577"/>
    <mergeCell ref="C579:AD579"/>
    <mergeCell ref="C580:AD580"/>
    <mergeCell ref="C583:AD583"/>
    <mergeCell ref="C584:AD584"/>
    <mergeCell ref="C589:AD589"/>
    <mergeCell ref="W393:X393"/>
    <mergeCell ref="C367:D370"/>
    <mergeCell ref="C377:AD377"/>
    <mergeCell ref="C373:E373"/>
    <mergeCell ref="F373:R373"/>
    <mergeCell ref="S391:AD391"/>
    <mergeCell ref="B384:AD384"/>
    <mergeCell ref="C387:AD387"/>
    <mergeCell ref="D530:N530"/>
    <mergeCell ref="X426:Z426"/>
    <mergeCell ref="AA426:AC426"/>
    <mergeCell ref="D649:N649"/>
    <mergeCell ref="D650:N650"/>
    <mergeCell ref="C636:N640"/>
    <mergeCell ref="O636:AD636"/>
    <mergeCell ref="O639:R639"/>
    <mergeCell ref="S639:V639"/>
    <mergeCell ref="W639:Z639"/>
    <mergeCell ref="D428:N428"/>
    <mergeCell ref="AA422:AD422"/>
    <mergeCell ref="D429:N429"/>
    <mergeCell ref="W425:AD425"/>
    <mergeCell ref="C419:AD419"/>
    <mergeCell ref="D645:N645"/>
    <mergeCell ref="D495:L495"/>
    <mergeCell ref="D496:L496"/>
    <mergeCell ref="D497:L497"/>
    <mergeCell ref="W395:X395"/>
    <mergeCell ref="D450:N450"/>
    <mergeCell ref="D451:N451"/>
    <mergeCell ref="D488:L488"/>
    <mergeCell ref="D489:L489"/>
    <mergeCell ref="D490:L490"/>
    <mergeCell ref="D491:L491"/>
    <mergeCell ref="D492:L492"/>
    <mergeCell ref="D493:L493"/>
    <mergeCell ref="D534:N534"/>
    <mergeCell ref="D440:N440"/>
    <mergeCell ref="AA461:AD461"/>
    <mergeCell ref="D533:N533"/>
    <mergeCell ref="AA524:AD524"/>
    <mergeCell ref="W524:Z524"/>
    <mergeCell ref="W638:AD638"/>
    <mergeCell ref="D487:L487"/>
    <mergeCell ref="D431:N431"/>
    <mergeCell ref="D432:N432"/>
    <mergeCell ref="D433:N433"/>
    <mergeCell ref="C462:L466"/>
    <mergeCell ref="M462:AD462"/>
    <mergeCell ref="AA395:AB395"/>
    <mergeCell ref="C336:AD336"/>
    <mergeCell ref="C337:AD337"/>
    <mergeCell ref="Y364:AD364"/>
    <mergeCell ref="S365:U365"/>
    <mergeCell ref="V365:X365"/>
    <mergeCell ref="D562:N562"/>
    <mergeCell ref="C501:AD501"/>
    <mergeCell ref="AB350:AD350"/>
    <mergeCell ref="C347:R351"/>
    <mergeCell ref="F356:R356"/>
    <mergeCell ref="F357:R357"/>
    <mergeCell ref="F358:R358"/>
    <mergeCell ref="AA600:AD600"/>
    <mergeCell ref="W600:Z600"/>
    <mergeCell ref="O600:R600"/>
    <mergeCell ref="D557:N557"/>
    <mergeCell ref="D563:N563"/>
    <mergeCell ref="D526:N526"/>
    <mergeCell ref="D527:N527"/>
    <mergeCell ref="C414:AD414"/>
    <mergeCell ref="D531:N531"/>
    <mergeCell ref="D532:N532"/>
    <mergeCell ref="D528:N528"/>
    <mergeCell ref="D529:N529"/>
    <mergeCell ref="C338:AD338"/>
    <mergeCell ref="U465:U466"/>
    <mergeCell ref="V465:X465"/>
    <mergeCell ref="Y465:AA465"/>
    <mergeCell ref="AB465:AB466"/>
    <mergeCell ref="D480:L480"/>
    <mergeCell ref="D481:L481"/>
    <mergeCell ref="D482:L482"/>
    <mergeCell ref="D483:L483"/>
    <mergeCell ref="D484:L484"/>
    <mergeCell ref="D485:L485"/>
    <mergeCell ref="D458:N458"/>
    <mergeCell ref="D456:N456"/>
    <mergeCell ref="M463:AB463"/>
    <mergeCell ref="D467:L467"/>
    <mergeCell ref="B378:AD378"/>
    <mergeCell ref="B379:AD379"/>
    <mergeCell ref="AC463:AC466"/>
    <mergeCell ref="AD463:AD466"/>
    <mergeCell ref="O423:AD423"/>
    <mergeCell ref="W396:X396"/>
    <mergeCell ref="F369:R369"/>
    <mergeCell ref="F370:R370"/>
    <mergeCell ref="C371:E371"/>
    <mergeCell ref="AB365:AD365"/>
    <mergeCell ref="C344:AD344"/>
    <mergeCell ref="Y365:AA365"/>
    <mergeCell ref="S600:V600"/>
    <mergeCell ref="C327:AD327"/>
    <mergeCell ref="G267:L268"/>
    <mergeCell ref="Q203:R203"/>
    <mergeCell ref="C331:AD331"/>
    <mergeCell ref="W397:X397"/>
    <mergeCell ref="S397:T397"/>
    <mergeCell ref="U397:V397"/>
    <mergeCell ref="S396:T396"/>
    <mergeCell ref="U396:V396"/>
    <mergeCell ref="AA394:AB394"/>
    <mergeCell ref="C388:AD388"/>
    <mergeCell ref="S392:X392"/>
    <mergeCell ref="D395:R395"/>
    <mergeCell ref="C376:AD376"/>
    <mergeCell ref="S394:T394"/>
    <mergeCell ref="P269:R269"/>
    <mergeCell ref="C249:AD249"/>
    <mergeCell ref="C251:AD251"/>
    <mergeCell ref="D271:F271"/>
    <mergeCell ref="D272:F272"/>
    <mergeCell ref="D273:F273"/>
    <mergeCell ref="D274:F274"/>
    <mergeCell ref="C708:AD708"/>
    <mergeCell ref="C690:AD690"/>
    <mergeCell ref="C516:AD516"/>
    <mergeCell ref="O426:O427"/>
    <mergeCell ref="P426:R426"/>
    <mergeCell ref="AC395:AD395"/>
    <mergeCell ref="B407:AD407"/>
    <mergeCell ref="D479:L479"/>
    <mergeCell ref="D468:L468"/>
    <mergeCell ref="D469:L469"/>
    <mergeCell ref="D470:L470"/>
    <mergeCell ref="D471:L471"/>
    <mergeCell ref="D473:L473"/>
    <mergeCell ref="D474:L474"/>
    <mergeCell ref="D475:L475"/>
    <mergeCell ref="D476:L476"/>
    <mergeCell ref="D477:L477"/>
    <mergeCell ref="Y394:Z394"/>
    <mergeCell ref="C542:AD542"/>
    <mergeCell ref="C543:AD543"/>
    <mergeCell ref="D647:N647"/>
    <mergeCell ref="D644:N644"/>
    <mergeCell ref="U394:V394"/>
    <mergeCell ref="D486:L486"/>
    <mergeCell ref="B572:AD572"/>
    <mergeCell ref="D642:N642"/>
    <mergeCell ref="D643:N643"/>
    <mergeCell ref="AA639:AD639"/>
    <mergeCell ref="D641:N641"/>
    <mergeCell ref="C593:AD593"/>
    <mergeCell ref="C585:AD585"/>
    <mergeCell ref="C586:AD586"/>
    <mergeCell ref="D602:N602"/>
    <mergeCell ref="D628:N628"/>
    <mergeCell ref="D629:N629"/>
    <mergeCell ref="W394:X394"/>
    <mergeCell ref="AC397:AD397"/>
    <mergeCell ref="C699:AD699"/>
    <mergeCell ref="C691:AD691"/>
    <mergeCell ref="D664:N664"/>
    <mergeCell ref="AA397:AB397"/>
    <mergeCell ref="D561:N561"/>
    <mergeCell ref="C247:AD247"/>
    <mergeCell ref="C186:I186"/>
    <mergeCell ref="J186:L186"/>
    <mergeCell ref="U201:V201"/>
    <mergeCell ref="C188:AD188"/>
    <mergeCell ref="C238:AD238"/>
    <mergeCell ref="C239:AD239"/>
    <mergeCell ref="C242:AD242"/>
    <mergeCell ref="C243:AD243"/>
    <mergeCell ref="W200:X200"/>
    <mergeCell ref="D201:N201"/>
    <mergeCell ref="C295:AD295"/>
    <mergeCell ref="C298:P298"/>
    <mergeCell ref="C285:AD285"/>
    <mergeCell ref="C254:AD254"/>
    <mergeCell ref="C255:AD255"/>
    <mergeCell ref="G269:I269"/>
    <mergeCell ref="J269:L269"/>
    <mergeCell ref="C261:AD261"/>
    <mergeCell ref="C262:AD262"/>
    <mergeCell ref="C263:AD263"/>
    <mergeCell ref="AA202:AB202"/>
    <mergeCell ref="D203:N203"/>
    <mergeCell ref="O203:P203"/>
    <mergeCell ref="B287:AD287"/>
    <mergeCell ref="Y269:AA269"/>
    <mergeCell ref="S269:U269"/>
    <mergeCell ref="V269:X269"/>
    <mergeCell ref="D279:F279"/>
    <mergeCell ref="D280:F280"/>
    <mergeCell ref="C215:F215"/>
    <mergeCell ref="C286:AD286"/>
    <mergeCell ref="C296:AD296"/>
    <mergeCell ref="D157:M157"/>
    <mergeCell ref="C183:AD183"/>
    <mergeCell ref="C184:I185"/>
    <mergeCell ref="J184:R184"/>
    <mergeCell ref="S184:AA184"/>
    <mergeCell ref="AB184:AD185"/>
    <mergeCell ref="J185:L185"/>
    <mergeCell ref="M185:O185"/>
    <mergeCell ref="P185:R185"/>
    <mergeCell ref="S185:U185"/>
    <mergeCell ref="V185:X185"/>
    <mergeCell ref="Y185:AA185"/>
    <mergeCell ref="D148:M148"/>
    <mergeCell ref="D149:M149"/>
    <mergeCell ref="C171:AD171"/>
    <mergeCell ref="C109:AD109"/>
    <mergeCell ref="C74:E74"/>
    <mergeCell ref="F74:AD74"/>
    <mergeCell ref="D139:M139"/>
    <mergeCell ref="D140:M140"/>
    <mergeCell ref="D141:M141"/>
    <mergeCell ref="D142:M142"/>
    <mergeCell ref="D137:M137"/>
    <mergeCell ref="D152:M152"/>
    <mergeCell ref="D153:M153"/>
    <mergeCell ref="B176:AD176"/>
    <mergeCell ref="C177:AD177"/>
    <mergeCell ref="Y200:Z200"/>
    <mergeCell ref="D654:N654"/>
    <mergeCell ref="W201:X201"/>
    <mergeCell ref="B207:AD207"/>
    <mergeCell ref="S203:T203"/>
    <mergeCell ref="U203:V203"/>
    <mergeCell ref="W203:X203"/>
    <mergeCell ref="Y203:Z203"/>
    <mergeCell ref="B219:AD219"/>
    <mergeCell ref="B231:AD231"/>
    <mergeCell ref="C218:AD218"/>
    <mergeCell ref="AA201:AB201"/>
    <mergeCell ref="AC201:AD201"/>
    <mergeCell ref="O198:AD198"/>
    <mergeCell ref="O199:P200"/>
    <mergeCell ref="D202:N202"/>
    <mergeCell ref="Y201:Z201"/>
    <mergeCell ref="P186:R186"/>
    <mergeCell ref="S186:U186"/>
    <mergeCell ref="V186:X186"/>
    <mergeCell ref="Y186:AA186"/>
    <mergeCell ref="C283:E283"/>
    <mergeCell ref="F283:AD283"/>
    <mergeCell ref="Q298:AD298"/>
    <mergeCell ref="C299:P299"/>
    <mergeCell ref="C114:AD114"/>
    <mergeCell ref="M186:O186"/>
    <mergeCell ref="AC202:AD202"/>
    <mergeCell ref="C205:AD205"/>
    <mergeCell ref="C206:AD206"/>
    <mergeCell ref="O202:P202"/>
    <mergeCell ref="Q202:R202"/>
    <mergeCell ref="S202:T202"/>
    <mergeCell ref="C240:AD240"/>
    <mergeCell ref="C241:AD241"/>
    <mergeCell ref="C253:AD253"/>
    <mergeCell ref="C264:AD264"/>
    <mergeCell ref="AA61:AD61"/>
    <mergeCell ref="W61:Z61"/>
    <mergeCell ref="S61:V61"/>
    <mergeCell ref="S63:V63"/>
    <mergeCell ref="O47:R47"/>
    <mergeCell ref="S47:V47"/>
    <mergeCell ref="W63:Z63"/>
    <mergeCell ref="AA63:AD63"/>
    <mergeCell ref="W47:Z47"/>
    <mergeCell ref="C50:AD50"/>
    <mergeCell ref="C51:AD51"/>
    <mergeCell ref="C62:C66"/>
    <mergeCell ref="C1135:E1135"/>
    <mergeCell ref="F1135:AD1135"/>
    <mergeCell ref="C111:AD111"/>
    <mergeCell ref="C112:AD112"/>
    <mergeCell ref="C118:AD118"/>
    <mergeCell ref="C119:AD119"/>
    <mergeCell ref="C246:AD246"/>
    <mergeCell ref="C310:AD310"/>
    <mergeCell ref="C313:AD313"/>
    <mergeCell ref="C1097:AD1097"/>
    <mergeCell ref="C1104:AD1104"/>
    <mergeCell ref="C1105:AD1105"/>
    <mergeCell ref="C1106:AD1106"/>
    <mergeCell ref="C1117:AD1117"/>
    <mergeCell ref="C1120:AD1120"/>
    <mergeCell ref="D143:M143"/>
    <mergeCell ref="C391:R393"/>
    <mergeCell ref="D394:R394"/>
    <mergeCell ref="C328:AD328"/>
    <mergeCell ref="C408:AD408"/>
    <mergeCell ref="C409:AD409"/>
    <mergeCell ref="C412:AD412"/>
    <mergeCell ref="C413:AD413"/>
    <mergeCell ref="C416:AD416"/>
    <mergeCell ref="D890:L890"/>
    <mergeCell ref="D891:L891"/>
    <mergeCell ref="D892:L892"/>
    <mergeCell ref="D893:L893"/>
    <mergeCell ref="D894:L894"/>
    <mergeCell ref="D895:L895"/>
    <mergeCell ref="D855:L855"/>
    <mergeCell ref="D864:L864"/>
    <mergeCell ref="Y925:Z925"/>
    <mergeCell ref="AA925:AB925"/>
    <mergeCell ref="AC925:AD925"/>
    <mergeCell ref="D927:L927"/>
    <mergeCell ref="D928:L928"/>
    <mergeCell ref="D929:L929"/>
    <mergeCell ref="D930:L930"/>
    <mergeCell ref="D931:L931"/>
    <mergeCell ref="M718:AD718"/>
    <mergeCell ref="X925:X926"/>
    <mergeCell ref="D942:L942"/>
    <mergeCell ref="D943:L943"/>
    <mergeCell ref="D944:L944"/>
    <mergeCell ref="C244:AD244"/>
    <mergeCell ref="C245:AD245"/>
    <mergeCell ref="D129:M129"/>
    <mergeCell ref="D130:M130"/>
    <mergeCell ref="D131:M131"/>
    <mergeCell ref="D155:M155"/>
    <mergeCell ref="D156:M156"/>
    <mergeCell ref="C115:AD115"/>
    <mergeCell ref="B108:AD108"/>
    <mergeCell ref="C76:AD76"/>
    <mergeCell ref="C77:AD77"/>
    <mergeCell ref="C88:AD88"/>
    <mergeCell ref="AC199:AD200"/>
    <mergeCell ref="AA200:AB200"/>
    <mergeCell ref="C36:AD36"/>
    <mergeCell ref="C37:AD37"/>
    <mergeCell ref="AD124:AD126"/>
    <mergeCell ref="AC124:AC126"/>
    <mergeCell ref="Y125:AB125"/>
    <mergeCell ref="U125:X125"/>
    <mergeCell ref="AA42:AD42"/>
    <mergeCell ref="C100:AD100"/>
    <mergeCell ref="AA71:AD71"/>
    <mergeCell ref="W64:Z64"/>
    <mergeCell ref="AA64:AD64"/>
    <mergeCell ref="E68:N68"/>
    <mergeCell ref="E69:N69"/>
    <mergeCell ref="O68:R68"/>
    <mergeCell ref="S68:V68"/>
    <mergeCell ref="W68:Z68"/>
    <mergeCell ref="AA68:AD68"/>
    <mergeCell ref="O46:R46"/>
    <mergeCell ref="S46:V46"/>
    <mergeCell ref="W46:Z46"/>
    <mergeCell ref="AA46:AD46"/>
    <mergeCell ref="B179:AD179"/>
    <mergeCell ref="S48:V48"/>
    <mergeCell ref="W48:Z48"/>
    <mergeCell ref="AA48:AD48"/>
    <mergeCell ref="O61:R61"/>
    <mergeCell ref="O60:AD60"/>
    <mergeCell ref="W69:Z69"/>
    <mergeCell ref="AA69:AD69"/>
    <mergeCell ref="B79:AD79"/>
    <mergeCell ref="C189:AD189"/>
    <mergeCell ref="Q199:V199"/>
    <mergeCell ref="W199:AB199"/>
    <mergeCell ref="C198:N200"/>
    <mergeCell ref="AB186:AD186"/>
    <mergeCell ref="C172:AD172"/>
    <mergeCell ref="C98:F98"/>
    <mergeCell ref="E72:N72"/>
    <mergeCell ref="AA45:AD45"/>
    <mergeCell ref="D46:N46"/>
    <mergeCell ref="C113:AD113"/>
    <mergeCell ref="D151:M151"/>
    <mergeCell ref="C110:AD110"/>
    <mergeCell ref="AA66:AD66"/>
    <mergeCell ref="O66:R66"/>
    <mergeCell ref="S66:V66"/>
    <mergeCell ref="C116:AD116"/>
    <mergeCell ref="Q125:T125"/>
    <mergeCell ref="Q124:AB124"/>
    <mergeCell ref="C121:AD121"/>
    <mergeCell ref="C120:AD120"/>
    <mergeCell ref="C175:AD175"/>
    <mergeCell ref="C174:AD174"/>
    <mergeCell ref="O42:R42"/>
    <mergeCell ref="O41:AD41"/>
    <mergeCell ref="D45:N45"/>
    <mergeCell ref="D47:N47"/>
    <mergeCell ref="W925:W926"/>
    <mergeCell ref="M925:M926"/>
    <mergeCell ref="N925:N926"/>
    <mergeCell ref="O925:O926"/>
    <mergeCell ref="P925:Q925"/>
    <mergeCell ref="D743:L743"/>
    <mergeCell ref="D651:N651"/>
    <mergeCell ref="D652:N652"/>
    <mergeCell ref="D653:N653"/>
    <mergeCell ref="D914:L914"/>
    <mergeCell ref="D915:L915"/>
    <mergeCell ref="D916:L916"/>
    <mergeCell ref="D917:L917"/>
    <mergeCell ref="D918:L918"/>
    <mergeCell ref="AA921:AD921"/>
    <mergeCell ref="C922:L926"/>
    <mergeCell ref="M922:AD922"/>
    <mergeCell ref="V924:AD924"/>
    <mergeCell ref="D887:L887"/>
    <mergeCell ref="D888:L888"/>
    <mergeCell ref="D889:L889"/>
    <mergeCell ref="D879:L879"/>
    <mergeCell ref="D880:L880"/>
    <mergeCell ref="D881:L881"/>
    <mergeCell ref="D882:L882"/>
    <mergeCell ref="D883:L883"/>
    <mergeCell ref="D884:L884"/>
    <mergeCell ref="D885:L885"/>
    <mergeCell ref="D886:L886"/>
    <mergeCell ref="D669:N669"/>
    <mergeCell ref="D670:N670"/>
    <mergeCell ref="D856:L856"/>
    <mergeCell ref="D857:L857"/>
    <mergeCell ref="D839:L839"/>
    <mergeCell ref="D655:N655"/>
    <mergeCell ref="D780:L780"/>
    <mergeCell ref="D781:L781"/>
    <mergeCell ref="D782:L782"/>
    <mergeCell ref="D783:L783"/>
    <mergeCell ref="D784:L784"/>
    <mergeCell ref="D742:L742"/>
    <mergeCell ref="D723:L723"/>
    <mergeCell ref="D724:L724"/>
    <mergeCell ref="D725:L725"/>
    <mergeCell ref="D726:L726"/>
    <mergeCell ref="D727:L727"/>
    <mergeCell ref="D728:L728"/>
    <mergeCell ref="D729:L729"/>
    <mergeCell ref="D730:L730"/>
    <mergeCell ref="C687:AD687"/>
    <mergeCell ref="AA717:AD717"/>
    <mergeCell ref="C718:L722"/>
    <mergeCell ref="C688:AD688"/>
    <mergeCell ref="AA760:AB760"/>
    <mergeCell ref="AC760:AD760"/>
    <mergeCell ref="D732:L732"/>
    <mergeCell ref="D733:L733"/>
    <mergeCell ref="D734:L734"/>
    <mergeCell ref="D735:L735"/>
    <mergeCell ref="D736:L736"/>
    <mergeCell ref="D737:L737"/>
    <mergeCell ref="D738:L738"/>
    <mergeCell ref="D739:L739"/>
    <mergeCell ref="D744:L744"/>
    <mergeCell ref="B1:AD1"/>
    <mergeCell ref="B3:AD3"/>
    <mergeCell ref="B5:AD5"/>
    <mergeCell ref="AA7:AD7"/>
    <mergeCell ref="B8:L8"/>
    <mergeCell ref="N8:O8"/>
    <mergeCell ref="B31:AD31"/>
    <mergeCell ref="B34:AD34"/>
    <mergeCell ref="C16:AD16"/>
    <mergeCell ref="C17:AD17"/>
    <mergeCell ref="C18:AD18"/>
    <mergeCell ref="B27:AD27"/>
    <mergeCell ref="B28:AD28"/>
    <mergeCell ref="C29:AD29"/>
    <mergeCell ref="B10:AD10"/>
    <mergeCell ref="C11:AD11"/>
    <mergeCell ref="C12:AD12"/>
    <mergeCell ref="C13:AD13"/>
    <mergeCell ref="C14:AD14"/>
    <mergeCell ref="C15:AD15"/>
    <mergeCell ref="B19:AD19"/>
    <mergeCell ref="C21:AD21"/>
    <mergeCell ref="C22:AD22"/>
    <mergeCell ref="C30:AD30"/>
    <mergeCell ref="C32:AD32"/>
    <mergeCell ref="C20:AD20"/>
    <mergeCell ref="C23:AD23"/>
    <mergeCell ref="D24:AD24"/>
    <mergeCell ref="D25:AD25"/>
    <mergeCell ref="C41:N42"/>
    <mergeCell ref="O43:R43"/>
    <mergeCell ref="S43:V43"/>
    <mergeCell ref="W43:Z43"/>
    <mergeCell ref="AA43:AD43"/>
    <mergeCell ref="W42:Z42"/>
    <mergeCell ref="S42:V42"/>
    <mergeCell ref="B304:AD304"/>
    <mergeCell ref="B305:AD305"/>
    <mergeCell ref="B320:AD320"/>
    <mergeCell ref="B321:AD321"/>
    <mergeCell ref="B322:AD322"/>
    <mergeCell ref="C343:AD343"/>
    <mergeCell ref="B168:AD168"/>
    <mergeCell ref="B169:AD169"/>
    <mergeCell ref="D150:M150"/>
    <mergeCell ref="E67:N67"/>
    <mergeCell ref="O71:R71"/>
    <mergeCell ref="O67:R67"/>
    <mergeCell ref="C358:E358"/>
    <mergeCell ref="F371:R371"/>
    <mergeCell ref="C372:E372"/>
    <mergeCell ref="S347:AD347"/>
    <mergeCell ref="Y348:AD348"/>
    <mergeCell ref="S350:U350"/>
    <mergeCell ref="V350:X350"/>
    <mergeCell ref="O62:R62"/>
    <mergeCell ref="O48:R48"/>
    <mergeCell ref="S44:V44"/>
    <mergeCell ref="W44:Z44"/>
    <mergeCell ref="W70:Z70"/>
    <mergeCell ref="W71:Z71"/>
    <mergeCell ref="W67:Z67"/>
    <mergeCell ref="AA70:AD70"/>
    <mergeCell ref="E71:N71"/>
    <mergeCell ref="O45:R45"/>
    <mergeCell ref="S45:V45"/>
    <mergeCell ref="W72:Z72"/>
    <mergeCell ref="AA44:AD44"/>
    <mergeCell ref="AA62:AD62"/>
    <mergeCell ref="F355:R355"/>
    <mergeCell ref="C311:AD311"/>
    <mergeCell ref="D146:M146"/>
    <mergeCell ref="D147:M147"/>
    <mergeCell ref="O69:R69"/>
    <mergeCell ref="D154:M154"/>
    <mergeCell ref="D138:M138"/>
    <mergeCell ref="C160:AD160"/>
    <mergeCell ref="C161:AD161"/>
    <mergeCell ref="C357:E357"/>
    <mergeCell ref="B293:AD293"/>
    <mergeCell ref="C301:AD301"/>
    <mergeCell ref="C302:AD302"/>
    <mergeCell ref="C340:AD340"/>
    <mergeCell ref="Y350:AA350"/>
    <mergeCell ref="S70:V70"/>
    <mergeCell ref="N124:P125"/>
    <mergeCell ref="N123:AD123"/>
    <mergeCell ref="C123:M126"/>
    <mergeCell ref="D127:M127"/>
    <mergeCell ref="S71:V71"/>
    <mergeCell ref="F372:R372"/>
    <mergeCell ref="O72:R72"/>
    <mergeCell ref="S72:V72"/>
    <mergeCell ref="W45:Z45"/>
    <mergeCell ref="D144:M144"/>
    <mergeCell ref="D145:M145"/>
    <mergeCell ref="O70:R70"/>
    <mergeCell ref="S67:V67"/>
    <mergeCell ref="D128:M128"/>
    <mergeCell ref="AA72:AD72"/>
    <mergeCell ref="C330:AD330"/>
    <mergeCell ref="W426:W427"/>
    <mergeCell ref="O522:AD522"/>
    <mergeCell ref="S395:T395"/>
    <mergeCell ref="U395:V395"/>
    <mergeCell ref="Y395:Z395"/>
    <mergeCell ref="C522:N525"/>
    <mergeCell ref="D448:N448"/>
    <mergeCell ref="D449:N449"/>
    <mergeCell ref="B514:AD514"/>
    <mergeCell ref="C517:AD517"/>
    <mergeCell ref="C415:AD415"/>
    <mergeCell ref="D396:R396"/>
    <mergeCell ref="Y396:Z396"/>
    <mergeCell ref="AA396:AB396"/>
    <mergeCell ref="C511:AD511"/>
    <mergeCell ref="C515:AD515"/>
    <mergeCell ref="C566:E566"/>
    <mergeCell ref="AA554:AD554"/>
    <mergeCell ref="AD426:AD427"/>
    <mergeCell ref="W424:AD424"/>
    <mergeCell ref="O424:V425"/>
    <mergeCell ref="C410:AD410"/>
    <mergeCell ref="C512:AD512"/>
    <mergeCell ref="D457:N457"/>
    <mergeCell ref="C420:AD420"/>
    <mergeCell ref="C500:AD500"/>
    <mergeCell ref="C510:AD510"/>
    <mergeCell ref="S426:U426"/>
    <mergeCell ref="V426:V427"/>
    <mergeCell ref="C423:N427"/>
    <mergeCell ref="S393:T393"/>
    <mergeCell ref="B403:AD403"/>
    <mergeCell ref="D472:L472"/>
    <mergeCell ref="D434:N434"/>
    <mergeCell ref="D435:N435"/>
    <mergeCell ref="C411:AD411"/>
    <mergeCell ref="C417:AD417"/>
    <mergeCell ref="D558:N558"/>
    <mergeCell ref="D559:N559"/>
    <mergeCell ref="D556:N556"/>
    <mergeCell ref="S363:AD363"/>
    <mergeCell ref="S364:X364"/>
    <mergeCell ref="C418:AD418"/>
    <mergeCell ref="D535:N535"/>
    <mergeCell ref="B545:AD545"/>
    <mergeCell ref="C518:AD518"/>
    <mergeCell ref="B508:AD508"/>
    <mergeCell ref="Q465:S465"/>
    <mergeCell ref="T465:T466"/>
    <mergeCell ref="B402:AD402"/>
    <mergeCell ref="B401:AD401"/>
    <mergeCell ref="M464:T464"/>
    <mergeCell ref="M465:M466"/>
    <mergeCell ref="N465:P465"/>
    <mergeCell ref="D452:N452"/>
    <mergeCell ref="D453:N453"/>
    <mergeCell ref="D454:N454"/>
    <mergeCell ref="D455:N455"/>
    <mergeCell ref="D436:N436"/>
    <mergeCell ref="D437:N437"/>
    <mergeCell ref="D438:N438"/>
    <mergeCell ref="C335:AD335"/>
    <mergeCell ref="D536:N536"/>
    <mergeCell ref="C1138:AD1138"/>
    <mergeCell ref="D606:N606"/>
    <mergeCell ref="D607:N607"/>
    <mergeCell ref="D608:N608"/>
    <mergeCell ref="D609:N609"/>
    <mergeCell ref="D610:N610"/>
    <mergeCell ref="D611:N611"/>
    <mergeCell ref="D612:N612"/>
    <mergeCell ref="D613:N613"/>
    <mergeCell ref="D614:N614"/>
    <mergeCell ref="D615:N615"/>
    <mergeCell ref="D616:N616"/>
    <mergeCell ref="D617:N617"/>
    <mergeCell ref="D618:N618"/>
    <mergeCell ref="D619:N619"/>
    <mergeCell ref="D620:N620"/>
    <mergeCell ref="D621:N621"/>
    <mergeCell ref="D622:N622"/>
    <mergeCell ref="D623:N623"/>
    <mergeCell ref="D624:N624"/>
    <mergeCell ref="D625:N625"/>
    <mergeCell ref="C711:AD711"/>
    <mergeCell ref="C712:AD712"/>
    <mergeCell ref="C713:AD713"/>
    <mergeCell ref="C714:AD714"/>
    <mergeCell ref="D630:N630"/>
    <mergeCell ref="D631:N631"/>
    <mergeCell ref="D632:N632"/>
    <mergeCell ref="C715:AD715"/>
    <mergeCell ref="D537:N537"/>
    <mergeCell ref="C552:N555"/>
    <mergeCell ref="O552:AD552"/>
    <mergeCell ref="O553:R554"/>
    <mergeCell ref="S553:AD553"/>
    <mergeCell ref="S554:V554"/>
    <mergeCell ref="W554:Z554"/>
    <mergeCell ref="C1137:AD1137"/>
    <mergeCell ref="C686:AD686"/>
    <mergeCell ref="C695:AD695"/>
    <mergeCell ref="C696:AD696"/>
    <mergeCell ref="C697:AD697"/>
    <mergeCell ref="C698:AD698"/>
    <mergeCell ref="C700:AD700"/>
    <mergeCell ref="C701:AD701"/>
    <mergeCell ref="C703:AD703"/>
    <mergeCell ref="C706:AD706"/>
    <mergeCell ref="C707:AD707"/>
    <mergeCell ref="D560:N560"/>
    <mergeCell ref="C597:N601"/>
    <mergeCell ref="O597:AD597"/>
    <mergeCell ref="C578:AD578"/>
    <mergeCell ref="C581:AD581"/>
    <mergeCell ref="C582:AD582"/>
    <mergeCell ref="C591:AD591"/>
    <mergeCell ref="C594:AD594"/>
    <mergeCell ref="C540:E540"/>
    <mergeCell ref="F540:AD540"/>
    <mergeCell ref="C590:AD590"/>
    <mergeCell ref="C592:AD592"/>
    <mergeCell ref="C587:AD587"/>
    <mergeCell ref="C588:AD588"/>
    <mergeCell ref="R925:S925"/>
    <mergeCell ref="T925:U925"/>
    <mergeCell ref="V925:V926"/>
    <mergeCell ref="C315:P315"/>
    <mergeCell ref="C294:AD294"/>
    <mergeCell ref="Q315:AD315"/>
    <mergeCell ref="C316:P316"/>
    <mergeCell ref="Q316:AD316"/>
    <mergeCell ref="C339:AD339"/>
    <mergeCell ref="F353:R353"/>
    <mergeCell ref="F354:R354"/>
    <mergeCell ref="S524:V524"/>
    <mergeCell ref="S523:AD523"/>
    <mergeCell ref="O523:R524"/>
    <mergeCell ref="B509:AD509"/>
    <mergeCell ref="Y397:Z397"/>
    <mergeCell ref="U393:V393"/>
    <mergeCell ref="AC393:AD393"/>
    <mergeCell ref="AC396:AD396"/>
    <mergeCell ref="C362:R366"/>
    <mergeCell ref="S362:AD362"/>
    <mergeCell ref="F367:R367"/>
    <mergeCell ref="B546:AD546"/>
    <mergeCell ref="B237:AD237"/>
    <mergeCell ref="M268:R268"/>
    <mergeCell ref="M269:O269"/>
    <mergeCell ref="D275:F275"/>
    <mergeCell ref="D276:F276"/>
    <mergeCell ref="D277:F277"/>
    <mergeCell ref="D278:F278"/>
    <mergeCell ref="C266:F270"/>
    <mergeCell ref="G266:AD266"/>
    <mergeCell ref="M267:AD267"/>
    <mergeCell ref="Y268:AD268"/>
    <mergeCell ref="S268:X268"/>
    <mergeCell ref="C256:AD256"/>
    <mergeCell ref="C257:AD257"/>
    <mergeCell ref="C258:AD258"/>
    <mergeCell ref="C259:AD259"/>
    <mergeCell ref="C260:AD260"/>
    <mergeCell ref="C252:AD252"/>
    <mergeCell ref="AB269:AD269"/>
    <mergeCell ref="Q299:AD299"/>
    <mergeCell ref="B309:AD309"/>
    <mergeCell ref="C312:AD312"/>
    <mergeCell ref="C400:AD400"/>
    <mergeCell ref="C399:AD399"/>
    <mergeCell ref="C318:AD318"/>
    <mergeCell ref="C319:AD319"/>
    <mergeCell ref="F352:R352"/>
    <mergeCell ref="B326:AD326"/>
    <mergeCell ref="C329:AD329"/>
    <mergeCell ref="C334:AD334"/>
    <mergeCell ref="S348:X349"/>
    <mergeCell ref="C332:AD332"/>
    <mergeCell ref="C333:AD333"/>
    <mergeCell ref="C341:AD341"/>
    <mergeCell ref="C342:AD342"/>
    <mergeCell ref="C356:E356"/>
    <mergeCell ref="C352:D355"/>
    <mergeCell ref="C385:AD385"/>
    <mergeCell ref="C386:AD386"/>
    <mergeCell ref="Y393:Z393"/>
    <mergeCell ref="AA393:AB393"/>
    <mergeCell ref="AC394:AD394"/>
    <mergeCell ref="Y392:AD392"/>
    <mergeCell ref="D439:N439"/>
    <mergeCell ref="AH34:AI34"/>
    <mergeCell ref="AJ34:AK34"/>
    <mergeCell ref="AL34:AM34"/>
    <mergeCell ref="AH35:AI35"/>
    <mergeCell ref="AJ35:AK35"/>
    <mergeCell ref="AL35:AM35"/>
    <mergeCell ref="AH108:AI108"/>
    <mergeCell ref="AJ108:AK108"/>
    <mergeCell ref="AL108:AM108"/>
    <mergeCell ref="AH109:AI109"/>
    <mergeCell ref="AJ109:AK109"/>
    <mergeCell ref="AL109:AM109"/>
    <mergeCell ref="AH179:AI179"/>
    <mergeCell ref="AJ179:AK179"/>
    <mergeCell ref="AL179:AM179"/>
    <mergeCell ref="AH180:AI180"/>
    <mergeCell ref="AJ180:AK180"/>
    <mergeCell ref="AL180:AM180"/>
    <mergeCell ref="AH74:AI74"/>
    <mergeCell ref="AJ74:AK74"/>
    <mergeCell ref="AL74:AM74"/>
    <mergeCell ref="AH42:AI42"/>
    <mergeCell ref="AJ42:AK42"/>
    <mergeCell ref="AL42:AM42"/>
    <mergeCell ref="AH47:AI47"/>
    <mergeCell ref="AJ47:AK47"/>
    <mergeCell ref="AL47:AM47"/>
    <mergeCell ref="AH57:AI57"/>
    <mergeCell ref="AJ57:AK57"/>
    <mergeCell ref="AL57:AM57"/>
    <mergeCell ref="D132:M132"/>
    <mergeCell ref="D133:M133"/>
    <mergeCell ref="D134:M134"/>
    <mergeCell ref="D135:M135"/>
    <mergeCell ref="E70:N70"/>
    <mergeCell ref="O65:R65"/>
    <mergeCell ref="C86:F86"/>
    <mergeCell ref="C170:AD170"/>
    <mergeCell ref="C101:AD101"/>
    <mergeCell ref="C89:AD89"/>
    <mergeCell ref="C67:C71"/>
    <mergeCell ref="C72:D72"/>
    <mergeCell ref="S65:V65"/>
    <mergeCell ref="AA65:AD65"/>
    <mergeCell ref="D136:M136"/>
    <mergeCell ref="C117:AD117"/>
    <mergeCell ref="C173:AD173"/>
    <mergeCell ref="C35:AD35"/>
    <mergeCell ref="S62:V62"/>
    <mergeCell ref="W62:Z62"/>
    <mergeCell ref="AA67:AD67"/>
    <mergeCell ref="W66:Z66"/>
    <mergeCell ref="AA47:AD47"/>
    <mergeCell ref="D43:N43"/>
    <mergeCell ref="E66:N66"/>
    <mergeCell ref="E65:N65"/>
    <mergeCell ref="E62:N62"/>
    <mergeCell ref="C60:N61"/>
    <mergeCell ref="O64:R64"/>
    <mergeCell ref="W65:Z65"/>
    <mergeCell ref="D44:N44"/>
    <mergeCell ref="O44:R44"/>
    <mergeCell ref="S64:V64"/>
    <mergeCell ref="E64:N64"/>
    <mergeCell ref="AH215:AI215"/>
    <mergeCell ref="AH226:AI226"/>
    <mergeCell ref="AH227:AI227"/>
    <mergeCell ref="AH309:AI309"/>
    <mergeCell ref="AJ309:AK309"/>
    <mergeCell ref="AL309:AM309"/>
    <mergeCell ref="AH310:AI310"/>
    <mergeCell ref="AJ310:AK310"/>
    <mergeCell ref="AL310:AM310"/>
    <mergeCell ref="AH315:AI315"/>
    <mergeCell ref="AK315:AL315"/>
    <mergeCell ref="AH68:AI68"/>
    <mergeCell ref="AJ68:AK68"/>
    <mergeCell ref="AH237:AI237"/>
    <mergeCell ref="AJ237:AK237"/>
    <mergeCell ref="AL237:AM237"/>
    <mergeCell ref="AH238:AI238"/>
    <mergeCell ref="AJ238:AK238"/>
    <mergeCell ref="AL238:AM238"/>
    <mergeCell ref="AH293:AI293"/>
    <mergeCell ref="AJ293:AK293"/>
    <mergeCell ref="AL293:AM293"/>
    <mergeCell ref="AH294:AI294"/>
    <mergeCell ref="AJ294:AK294"/>
    <mergeCell ref="AL294:AM294"/>
    <mergeCell ref="AN299:AO299"/>
    <mergeCell ref="AN394:AO394"/>
    <mergeCell ref="AN433:AO433"/>
    <mergeCell ref="AN438:AO438"/>
    <mergeCell ref="AN443:AO443"/>
    <mergeCell ref="AN449:AO449"/>
    <mergeCell ref="AN470:AO470"/>
    <mergeCell ref="AN475:AO475"/>
    <mergeCell ref="AN536:AO536"/>
    <mergeCell ref="AH537:AI537"/>
    <mergeCell ref="AH492:AI492"/>
    <mergeCell ref="AJ492:AK492"/>
    <mergeCell ref="AL492:AM492"/>
    <mergeCell ref="AN492:AO492"/>
    <mergeCell ref="AN537:AO537"/>
    <mergeCell ref="AH693:AI693"/>
    <mergeCell ref="AJ693:AK693"/>
    <mergeCell ref="AL693:AM693"/>
    <mergeCell ref="AJ385:AK385"/>
    <mergeCell ref="AL385:AM385"/>
    <mergeCell ref="AH407:AI407"/>
    <mergeCell ref="AJ407:AK407"/>
    <mergeCell ref="AL407:AM407"/>
    <mergeCell ref="AH408:AI408"/>
    <mergeCell ref="AJ408:AK408"/>
    <mergeCell ref="AL408:AM408"/>
    <mergeCell ref="AH473:AI473"/>
    <mergeCell ref="AJ473:AK473"/>
    <mergeCell ref="AL473:AM473"/>
    <mergeCell ref="AH476:AI476"/>
    <mergeCell ref="AJ476:AK476"/>
    <mergeCell ref="AL476:AM476"/>
    <mergeCell ref="AH479:AI479"/>
    <mergeCell ref="AJ429:AK429"/>
    <mergeCell ref="AL429:AM429"/>
    <mergeCell ref="AH435:AI435"/>
    <mergeCell ref="AJ435:AK435"/>
    <mergeCell ref="AL435:AM435"/>
    <mergeCell ref="AH438:AI438"/>
    <mergeCell ref="AJ540:AK540"/>
    <mergeCell ref="AL540:AM540"/>
    <mergeCell ref="AJ550:AK550"/>
    <mergeCell ref="AL550:AM550"/>
    <mergeCell ref="AL643:AM643"/>
    <mergeCell ref="AN643:AO643"/>
    <mergeCell ref="AH651:AI651"/>
    <mergeCell ref="AJ651:AK651"/>
    <mergeCell ref="AL651:AM651"/>
    <mergeCell ref="AN651:AO651"/>
    <mergeCell ref="AH657:AI657"/>
    <mergeCell ref="AJ657:AK657"/>
    <mergeCell ref="AL657:AM657"/>
    <mergeCell ref="AN657:AO657"/>
    <mergeCell ref="AH670:AI670"/>
    <mergeCell ref="AJ670:AK670"/>
    <mergeCell ref="AL670:AM670"/>
    <mergeCell ref="AN670:AO670"/>
    <mergeCell ref="AH664:AI664"/>
    <mergeCell ref="AJ664:AK664"/>
    <mergeCell ref="AL664:AM664"/>
    <mergeCell ref="AN664:AO664"/>
    <mergeCell ref="AH658:AI658"/>
    <mergeCell ref="AJ658:AK658"/>
    <mergeCell ref="AL658:AM658"/>
    <mergeCell ref="AN658:AO658"/>
    <mergeCell ref="AJ537:AK537"/>
    <mergeCell ref="AJ556:AK556"/>
    <mergeCell ref="AH562:AI562"/>
    <mergeCell ref="AN556:AO556"/>
    <mergeCell ref="AH656:AI656"/>
    <mergeCell ref="AJ656:AK656"/>
    <mergeCell ref="AL656:AM656"/>
    <mergeCell ref="AH805:AI805"/>
    <mergeCell ref="AJ805:AK805"/>
    <mergeCell ref="AL805:AM805"/>
    <mergeCell ref="AH433:AI433"/>
    <mergeCell ref="AJ433:AK433"/>
    <mergeCell ref="AL433:AM433"/>
    <mergeCell ref="AH443:AI443"/>
    <mergeCell ref="AJ443:AK443"/>
    <mergeCell ref="AL443:AM443"/>
    <mergeCell ref="AH449:AI449"/>
    <mergeCell ref="AJ449:AK449"/>
    <mergeCell ref="AL449:AM449"/>
    <mergeCell ref="AH475:AI475"/>
    <mergeCell ref="AJ475:AK475"/>
    <mergeCell ref="AL475:AM475"/>
    <mergeCell ref="AH480:AI480"/>
    <mergeCell ref="AJ480:AK480"/>
    <mergeCell ref="AL480:AM480"/>
    <mergeCell ref="AH485:AI485"/>
    <mergeCell ref="AJ485:AK485"/>
    <mergeCell ref="AL485:AM485"/>
    <mergeCell ref="AH490:AI490"/>
    <mergeCell ref="AJ490:AK490"/>
    <mergeCell ref="AL490:AM490"/>
    <mergeCell ref="AH600:AO600"/>
    <mergeCell ref="AH601:AI601"/>
    <mergeCell ref="AJ601:AK601"/>
    <mergeCell ref="AL601:AM601"/>
    <mergeCell ref="AN601:AO601"/>
    <mergeCell ref="AH602:AI602"/>
    <mergeCell ref="AJ602:AK602"/>
    <mergeCell ref="AL602:AM602"/>
    <mergeCell ref="AN602:AO602"/>
    <mergeCell ref="AJ605:AK605"/>
    <mergeCell ref="AN482:AO482"/>
    <mergeCell ref="AJ607:AK607"/>
    <mergeCell ref="AL607:AM607"/>
    <mergeCell ref="AN607:AO607"/>
    <mergeCell ref="AH617:AI617"/>
    <mergeCell ref="AJ617:AK617"/>
    <mergeCell ref="AL617:AM617"/>
    <mergeCell ref="AN617:AO617"/>
    <mergeCell ref="AH620:AI620"/>
    <mergeCell ref="AJ620:AK620"/>
    <mergeCell ref="AL620:AM620"/>
    <mergeCell ref="AN620:AO620"/>
    <mergeCell ref="AH623:AI623"/>
    <mergeCell ref="AJ623:AK623"/>
    <mergeCell ref="AL623:AM623"/>
    <mergeCell ref="AN623:AO623"/>
    <mergeCell ref="AH626:AI626"/>
    <mergeCell ref="AJ626:AK626"/>
    <mergeCell ref="AL626:AM626"/>
    <mergeCell ref="AN626:AO626"/>
    <mergeCell ref="AH629:AI629"/>
    <mergeCell ref="AJ629:AK629"/>
    <mergeCell ref="AL629:AM629"/>
    <mergeCell ref="AN629:AO629"/>
    <mergeCell ref="AH632:AI632"/>
    <mergeCell ref="AJ632:AK632"/>
    <mergeCell ref="AL632:AM632"/>
    <mergeCell ref="AN632:AO632"/>
    <mergeCell ref="AH643:AI643"/>
    <mergeCell ref="AJ643:AK643"/>
    <mergeCell ref="AH806:AI806"/>
    <mergeCell ref="AJ806:AK806"/>
    <mergeCell ref="AL806:AM806"/>
    <mergeCell ref="AH441:AI441"/>
    <mergeCell ref="AJ441:AK441"/>
    <mergeCell ref="AL441:AM441"/>
    <mergeCell ref="AH444:AI444"/>
    <mergeCell ref="AJ444:AK444"/>
    <mergeCell ref="AL444:AM444"/>
    <mergeCell ref="AH447:AI447"/>
    <mergeCell ref="AJ447:AK447"/>
    <mergeCell ref="AL447:AM447"/>
    <mergeCell ref="AH450:AI450"/>
    <mergeCell ref="AJ450:AK450"/>
    <mergeCell ref="AL450:AM450"/>
    <mergeCell ref="AH453:AI453"/>
    <mergeCell ref="AJ453:AK453"/>
    <mergeCell ref="AJ515:AK515"/>
    <mergeCell ref="AL515:AM515"/>
    <mergeCell ref="AH514:AI514"/>
    <mergeCell ref="AJ514:AK514"/>
    <mergeCell ref="AL514:AM514"/>
    <mergeCell ref="AH515:AI515"/>
    <mergeCell ref="AH465:AO465"/>
    <mergeCell ref="AH470:AI470"/>
    <mergeCell ref="AH694:AI694"/>
    <mergeCell ref="AH550:AI550"/>
    <mergeCell ref="AN42:AO42"/>
    <mergeCell ref="AH43:AI43"/>
    <mergeCell ref="AJ43:AK43"/>
    <mergeCell ref="AL43:AM43"/>
    <mergeCell ref="AN43:AO43"/>
    <mergeCell ref="AH44:AI44"/>
    <mergeCell ref="AJ44:AK44"/>
    <mergeCell ref="AL44:AM44"/>
    <mergeCell ref="AN44:AO44"/>
    <mergeCell ref="AH45:AI45"/>
    <mergeCell ref="AJ45:AK45"/>
    <mergeCell ref="AL45:AM45"/>
    <mergeCell ref="AN45:AO45"/>
    <mergeCell ref="AH46:AI46"/>
    <mergeCell ref="AJ46:AK46"/>
    <mergeCell ref="AL46:AM46"/>
    <mergeCell ref="AJ438:AK438"/>
    <mergeCell ref="AL438:AM438"/>
    <mergeCell ref="AH58:AI58"/>
    <mergeCell ref="AJ58:AK58"/>
    <mergeCell ref="AN46:AO46"/>
    <mergeCell ref="AN47:AO47"/>
    <mergeCell ref="AN48:AO48"/>
    <mergeCell ref="AH185:AI185"/>
    <mergeCell ref="AJ185:AK185"/>
    <mergeCell ref="AL185:AM185"/>
    <mergeCell ref="AN185:AO185"/>
    <mergeCell ref="AH186:AI186"/>
    <mergeCell ref="AJ186:AK186"/>
    <mergeCell ref="AL186:AM186"/>
    <mergeCell ref="AN186:AO186"/>
    <mergeCell ref="AH429:AI429"/>
    <mergeCell ref="AL58:AM58"/>
    <mergeCell ref="AH107:AM107"/>
    <mergeCell ref="AO107:AT107"/>
    <mergeCell ref="AO108:AP108"/>
    <mergeCell ref="AQ108:AR108"/>
    <mergeCell ref="AS108:AT108"/>
    <mergeCell ref="AO109:AP109"/>
    <mergeCell ref="AQ109:AR109"/>
    <mergeCell ref="AH126:AI126"/>
    <mergeCell ref="AH127:AI127"/>
    <mergeCell ref="AK126:AL126"/>
    <mergeCell ref="AK127:AL127"/>
    <mergeCell ref="AN126:AO126"/>
    <mergeCell ref="AN127:AO127"/>
    <mergeCell ref="AQ126:AR126"/>
    <mergeCell ref="AQ127:AR127"/>
    <mergeCell ref="AT126:AU126"/>
    <mergeCell ref="AT127:AU127"/>
    <mergeCell ref="AH61:AI61"/>
    <mergeCell ref="AJ61:AK61"/>
    <mergeCell ref="AH62:AI62"/>
    <mergeCell ref="AV397:AW397"/>
    <mergeCell ref="AN392:AW392"/>
    <mergeCell ref="AN393:AO393"/>
    <mergeCell ref="AP393:AQ393"/>
    <mergeCell ref="AR393:AS393"/>
    <mergeCell ref="AT393:AU393"/>
    <mergeCell ref="AV393:AW393"/>
    <mergeCell ref="AH200:AI200"/>
    <mergeCell ref="AJ200:AK200"/>
    <mergeCell ref="AL200:AM200"/>
    <mergeCell ref="AN200:AO200"/>
    <mergeCell ref="AH201:AI201"/>
    <mergeCell ref="AJ201:AK201"/>
    <mergeCell ref="AL201:AM201"/>
    <mergeCell ref="AN201:AO201"/>
    <mergeCell ref="AH196:AI196"/>
    <mergeCell ref="AJ196:AK196"/>
    <mergeCell ref="AL196:AM196"/>
    <mergeCell ref="AH197:AI197"/>
    <mergeCell ref="AJ197:AK197"/>
    <mergeCell ref="AL197:AM197"/>
    <mergeCell ref="AJ326:AK326"/>
    <mergeCell ref="AL326:AM326"/>
    <mergeCell ref="AH327:AI327"/>
    <mergeCell ref="AJ327:AK327"/>
    <mergeCell ref="AL327:AM327"/>
    <mergeCell ref="AH283:AI283"/>
    <mergeCell ref="AJ283:AK283"/>
    <mergeCell ref="AL283:AM283"/>
    <mergeCell ref="AK299:AL299"/>
    <mergeCell ref="AH326:AI326"/>
    <mergeCell ref="AH214:AI214"/>
    <mergeCell ref="AH385:AI385"/>
    <mergeCell ref="AH393:AI393"/>
    <mergeCell ref="AH394:AI394"/>
    <mergeCell ref="AK393:AL393"/>
    <mergeCell ref="AK394:AL394"/>
    <mergeCell ref="AP394:AQ394"/>
    <mergeCell ref="AR394:AS394"/>
    <mergeCell ref="AT394:AU394"/>
    <mergeCell ref="AV394:AW394"/>
    <mergeCell ref="AN395:AO395"/>
    <mergeCell ref="AP395:AQ395"/>
    <mergeCell ref="AR395:AS395"/>
    <mergeCell ref="AT395:AU395"/>
    <mergeCell ref="AV395:AW395"/>
    <mergeCell ref="AN396:AO396"/>
    <mergeCell ref="AP396:AQ396"/>
    <mergeCell ref="AR396:AS396"/>
    <mergeCell ref="AT396:AU396"/>
    <mergeCell ref="AV396:AW396"/>
    <mergeCell ref="AN429:AO429"/>
    <mergeCell ref="AH430:AI430"/>
    <mergeCell ref="AJ430:AK430"/>
    <mergeCell ref="AL430:AM430"/>
    <mergeCell ref="AN430:AO430"/>
    <mergeCell ref="AH431:AI431"/>
    <mergeCell ref="AJ431:AK431"/>
    <mergeCell ref="AL431:AM431"/>
    <mergeCell ref="AN431:AO431"/>
    <mergeCell ref="AH432:AI432"/>
    <mergeCell ref="AJ432:AK432"/>
    <mergeCell ref="AL432:AM432"/>
    <mergeCell ref="AN432:AO432"/>
    <mergeCell ref="AQ427:AR427"/>
    <mergeCell ref="AS427:AT427"/>
    <mergeCell ref="AU427:AV427"/>
    <mergeCell ref="AW427:AX427"/>
    <mergeCell ref="AQ428:AR428"/>
    <mergeCell ref="AS428:AT428"/>
    <mergeCell ref="AU428:AV428"/>
    <mergeCell ref="AW428:AX428"/>
    <mergeCell ref="AQ429:AR429"/>
    <mergeCell ref="AS429:AT429"/>
    <mergeCell ref="AU429:AV429"/>
    <mergeCell ref="AW429:AX429"/>
    <mergeCell ref="AQ430:AR430"/>
    <mergeCell ref="AS430:AT430"/>
    <mergeCell ref="AU430:AV430"/>
    <mergeCell ref="AW430:AX430"/>
    <mergeCell ref="AQ431:AR431"/>
    <mergeCell ref="AS431:AT431"/>
    <mergeCell ref="AU431:AV431"/>
    <mergeCell ref="AW431:AX431"/>
    <mergeCell ref="AQ432:AR432"/>
    <mergeCell ref="AS432:AT432"/>
    <mergeCell ref="AU432:AV432"/>
    <mergeCell ref="AW432:AX432"/>
    <mergeCell ref="AQ433:AR433"/>
    <mergeCell ref="AS433:AT433"/>
    <mergeCell ref="AU433:AV433"/>
    <mergeCell ref="AW433:AX433"/>
    <mergeCell ref="AH434:AI434"/>
    <mergeCell ref="AJ434:AK434"/>
    <mergeCell ref="AL434:AM434"/>
    <mergeCell ref="AN434:AO434"/>
    <mergeCell ref="AQ434:AR434"/>
    <mergeCell ref="AS434:AT434"/>
    <mergeCell ref="AU434:AV434"/>
    <mergeCell ref="AW434:AX434"/>
    <mergeCell ref="AN435:AO435"/>
    <mergeCell ref="AQ435:AR435"/>
    <mergeCell ref="AS435:AT435"/>
    <mergeCell ref="AU435:AV435"/>
    <mergeCell ref="AW435:AX435"/>
    <mergeCell ref="AH436:AI436"/>
    <mergeCell ref="AJ436:AK436"/>
    <mergeCell ref="AL436:AM436"/>
    <mergeCell ref="AN436:AO436"/>
    <mergeCell ref="AQ436:AR436"/>
    <mergeCell ref="AS436:AT436"/>
    <mergeCell ref="AU436:AV436"/>
    <mergeCell ref="AW436:AX436"/>
    <mergeCell ref="AH437:AI437"/>
    <mergeCell ref="AJ437:AK437"/>
    <mergeCell ref="AL437:AM437"/>
    <mergeCell ref="AN437:AO437"/>
    <mergeCell ref="AQ437:AR437"/>
    <mergeCell ref="AS437:AT437"/>
    <mergeCell ref="AU437:AV437"/>
    <mergeCell ref="AW437:AX437"/>
    <mergeCell ref="AQ438:AR438"/>
    <mergeCell ref="AS438:AT438"/>
    <mergeCell ref="AU438:AV438"/>
    <mergeCell ref="AW438:AX438"/>
    <mergeCell ref="AH439:AI439"/>
    <mergeCell ref="AJ439:AK439"/>
    <mergeCell ref="AL439:AM439"/>
    <mergeCell ref="AN439:AO439"/>
    <mergeCell ref="AQ439:AR439"/>
    <mergeCell ref="AS439:AT439"/>
    <mergeCell ref="AU439:AV439"/>
    <mergeCell ref="AW439:AX439"/>
    <mergeCell ref="AH440:AI440"/>
    <mergeCell ref="AJ440:AK440"/>
    <mergeCell ref="AL440:AM440"/>
    <mergeCell ref="AN440:AO440"/>
    <mergeCell ref="AQ440:AR440"/>
    <mergeCell ref="AS440:AT440"/>
    <mergeCell ref="AU440:AV440"/>
    <mergeCell ref="AW440:AX440"/>
    <mergeCell ref="AN441:AO441"/>
    <mergeCell ref="AQ441:AR441"/>
    <mergeCell ref="AS441:AT441"/>
    <mergeCell ref="AU441:AV441"/>
    <mergeCell ref="AW441:AX441"/>
    <mergeCell ref="AH442:AI442"/>
    <mergeCell ref="AJ442:AK442"/>
    <mergeCell ref="AL442:AM442"/>
    <mergeCell ref="AN442:AO442"/>
    <mergeCell ref="AQ442:AR442"/>
    <mergeCell ref="AS442:AT442"/>
    <mergeCell ref="AU442:AV442"/>
    <mergeCell ref="AW442:AX442"/>
    <mergeCell ref="AQ443:AR443"/>
    <mergeCell ref="AS443:AT443"/>
    <mergeCell ref="AU443:AV443"/>
    <mergeCell ref="AW443:AX443"/>
    <mergeCell ref="AN444:AO444"/>
    <mergeCell ref="AQ444:AR444"/>
    <mergeCell ref="AS444:AT444"/>
    <mergeCell ref="AU444:AV444"/>
    <mergeCell ref="AW444:AX444"/>
    <mergeCell ref="AH445:AI445"/>
    <mergeCell ref="AJ445:AK445"/>
    <mergeCell ref="AL445:AM445"/>
    <mergeCell ref="AN445:AO445"/>
    <mergeCell ref="AQ445:AR445"/>
    <mergeCell ref="AS445:AT445"/>
    <mergeCell ref="AU445:AV445"/>
    <mergeCell ref="AW445:AX445"/>
    <mergeCell ref="AH446:AI446"/>
    <mergeCell ref="AJ446:AK446"/>
    <mergeCell ref="AL446:AM446"/>
    <mergeCell ref="AN446:AO446"/>
    <mergeCell ref="AQ446:AR446"/>
    <mergeCell ref="AS446:AT446"/>
    <mergeCell ref="AU446:AV446"/>
    <mergeCell ref="AW446:AX446"/>
    <mergeCell ref="AN447:AO447"/>
    <mergeCell ref="AQ447:AR447"/>
    <mergeCell ref="AS447:AT447"/>
    <mergeCell ref="AU447:AV447"/>
    <mergeCell ref="AW447:AX447"/>
    <mergeCell ref="AH448:AI448"/>
    <mergeCell ref="AJ448:AK448"/>
    <mergeCell ref="AL448:AM448"/>
    <mergeCell ref="AN448:AO448"/>
    <mergeCell ref="AQ448:AR448"/>
    <mergeCell ref="AS448:AT448"/>
    <mergeCell ref="AU448:AV448"/>
    <mergeCell ref="AW448:AX448"/>
    <mergeCell ref="AQ449:AR449"/>
    <mergeCell ref="AS449:AT449"/>
    <mergeCell ref="AU449:AV449"/>
    <mergeCell ref="AW449:AX449"/>
    <mergeCell ref="AN450:AO450"/>
    <mergeCell ref="AQ450:AR450"/>
    <mergeCell ref="AS450:AT450"/>
    <mergeCell ref="AU450:AV450"/>
    <mergeCell ref="AW450:AX450"/>
    <mergeCell ref="AH451:AI451"/>
    <mergeCell ref="AJ451:AK451"/>
    <mergeCell ref="AL451:AM451"/>
    <mergeCell ref="AN451:AO451"/>
    <mergeCell ref="AQ451:AR451"/>
    <mergeCell ref="AS451:AT451"/>
    <mergeCell ref="AU451:AV451"/>
    <mergeCell ref="AW451:AX451"/>
    <mergeCell ref="AH452:AI452"/>
    <mergeCell ref="AJ452:AK452"/>
    <mergeCell ref="AL452:AM452"/>
    <mergeCell ref="AN452:AO452"/>
    <mergeCell ref="AQ452:AR452"/>
    <mergeCell ref="AS452:AT452"/>
    <mergeCell ref="AU452:AV452"/>
    <mergeCell ref="AW452:AX452"/>
    <mergeCell ref="AQ465:AX465"/>
    <mergeCell ref="AH466:AI466"/>
    <mergeCell ref="AJ466:AK466"/>
    <mergeCell ref="AL466:AM466"/>
    <mergeCell ref="AN466:AO466"/>
    <mergeCell ref="AL453:AM453"/>
    <mergeCell ref="AN453:AO453"/>
    <mergeCell ref="AQ453:AR453"/>
    <mergeCell ref="AS453:AT453"/>
    <mergeCell ref="AU453:AV453"/>
    <mergeCell ref="AW453:AX453"/>
    <mergeCell ref="AH454:AI454"/>
    <mergeCell ref="AJ454:AK454"/>
    <mergeCell ref="AL454:AM454"/>
    <mergeCell ref="AN454:AO454"/>
    <mergeCell ref="AQ454:AR454"/>
    <mergeCell ref="AS454:AT454"/>
    <mergeCell ref="AU454:AV454"/>
    <mergeCell ref="AW454:AX454"/>
    <mergeCell ref="AH455:AI455"/>
    <mergeCell ref="AJ455:AK455"/>
    <mergeCell ref="AL455:AM455"/>
    <mergeCell ref="AN455:AO455"/>
    <mergeCell ref="AQ455:AR455"/>
    <mergeCell ref="AS455:AT455"/>
    <mergeCell ref="AU455:AV455"/>
    <mergeCell ref="AW455:AX455"/>
    <mergeCell ref="AH456:AI456"/>
    <mergeCell ref="AJ456:AK456"/>
    <mergeCell ref="AL456:AM456"/>
    <mergeCell ref="AN456:AO456"/>
    <mergeCell ref="AQ456:AR456"/>
    <mergeCell ref="AS456:AT456"/>
    <mergeCell ref="AU456:AV456"/>
    <mergeCell ref="AW456:AX456"/>
    <mergeCell ref="AH457:AI457"/>
    <mergeCell ref="AJ457:AK457"/>
    <mergeCell ref="AL457:AM457"/>
    <mergeCell ref="AN457:AO457"/>
    <mergeCell ref="AQ457:AR457"/>
    <mergeCell ref="AS457:AT457"/>
    <mergeCell ref="AU457:AV457"/>
    <mergeCell ref="AW457:AX457"/>
    <mergeCell ref="AH458:AI458"/>
    <mergeCell ref="AJ458:AK458"/>
    <mergeCell ref="AL458:AM458"/>
    <mergeCell ref="AN458:AO458"/>
    <mergeCell ref="AQ458:AR458"/>
    <mergeCell ref="AS458:AT458"/>
    <mergeCell ref="AU458:AV458"/>
    <mergeCell ref="AW458:AX458"/>
    <mergeCell ref="AQ466:AR466"/>
    <mergeCell ref="AS466:AT466"/>
    <mergeCell ref="AU466:AV466"/>
    <mergeCell ref="AW466:AX466"/>
    <mergeCell ref="AH469:AI469"/>
    <mergeCell ref="AJ469:AK469"/>
    <mergeCell ref="AL469:AM469"/>
    <mergeCell ref="AN469:AO469"/>
    <mergeCell ref="AQ469:AR469"/>
    <mergeCell ref="AS469:AT469"/>
    <mergeCell ref="AU469:AV469"/>
    <mergeCell ref="AW469:AX469"/>
    <mergeCell ref="AH467:AI467"/>
    <mergeCell ref="AJ467:AK467"/>
    <mergeCell ref="AL467:AM467"/>
    <mergeCell ref="AN467:AO467"/>
    <mergeCell ref="AQ467:AR467"/>
    <mergeCell ref="AS467:AT467"/>
    <mergeCell ref="AU467:AV467"/>
    <mergeCell ref="AW467:AX467"/>
    <mergeCell ref="AH468:AI468"/>
    <mergeCell ref="AJ468:AK468"/>
    <mergeCell ref="AL468:AM468"/>
    <mergeCell ref="AN468:AO468"/>
    <mergeCell ref="AQ468:AR468"/>
    <mergeCell ref="AS468:AT468"/>
    <mergeCell ref="AU468:AV468"/>
    <mergeCell ref="AW468:AX468"/>
    <mergeCell ref="AQ470:AR470"/>
    <mergeCell ref="AS470:AT470"/>
    <mergeCell ref="AU470:AV470"/>
    <mergeCell ref="AW470:AX470"/>
    <mergeCell ref="AH471:AI471"/>
    <mergeCell ref="AJ471:AK471"/>
    <mergeCell ref="AL471:AM471"/>
    <mergeCell ref="AN471:AO471"/>
    <mergeCell ref="AQ471:AR471"/>
    <mergeCell ref="AS471:AT471"/>
    <mergeCell ref="AU471:AV471"/>
    <mergeCell ref="AW471:AX471"/>
    <mergeCell ref="AH472:AI472"/>
    <mergeCell ref="AJ472:AK472"/>
    <mergeCell ref="AL472:AM472"/>
    <mergeCell ref="AN472:AO472"/>
    <mergeCell ref="AQ472:AR472"/>
    <mergeCell ref="AS472:AT472"/>
    <mergeCell ref="AU472:AV472"/>
    <mergeCell ref="AW472:AX472"/>
    <mergeCell ref="AJ470:AK470"/>
    <mergeCell ref="AL470:AM470"/>
    <mergeCell ref="AN473:AO473"/>
    <mergeCell ref="AQ473:AR473"/>
    <mergeCell ref="AS473:AT473"/>
    <mergeCell ref="AU473:AV473"/>
    <mergeCell ref="AW473:AX473"/>
    <mergeCell ref="AH474:AI474"/>
    <mergeCell ref="AJ474:AK474"/>
    <mergeCell ref="AL474:AM474"/>
    <mergeCell ref="AN474:AO474"/>
    <mergeCell ref="AQ474:AR474"/>
    <mergeCell ref="AS474:AT474"/>
    <mergeCell ref="AU474:AV474"/>
    <mergeCell ref="AW474:AX474"/>
    <mergeCell ref="AQ482:AR482"/>
    <mergeCell ref="AS482:AT482"/>
    <mergeCell ref="AU482:AV482"/>
    <mergeCell ref="AW482:AX482"/>
    <mergeCell ref="AH483:AI483"/>
    <mergeCell ref="AJ483:AK483"/>
    <mergeCell ref="AL483:AM483"/>
    <mergeCell ref="AN483:AO483"/>
    <mergeCell ref="AQ483:AR483"/>
    <mergeCell ref="AS483:AT483"/>
    <mergeCell ref="AU483:AV483"/>
    <mergeCell ref="AW483:AX483"/>
    <mergeCell ref="AH484:AI484"/>
    <mergeCell ref="AJ484:AK484"/>
    <mergeCell ref="AL484:AM484"/>
    <mergeCell ref="AN484:AO484"/>
    <mergeCell ref="AQ484:AR484"/>
    <mergeCell ref="AS484:AT484"/>
    <mergeCell ref="AU484:AV484"/>
    <mergeCell ref="AW484:AX484"/>
    <mergeCell ref="AN485:AO485"/>
    <mergeCell ref="AQ485:AR485"/>
    <mergeCell ref="AS485:AT485"/>
    <mergeCell ref="AU485:AV485"/>
    <mergeCell ref="AW485:AX485"/>
    <mergeCell ref="AQ475:AR475"/>
    <mergeCell ref="AS475:AT475"/>
    <mergeCell ref="AU475:AV475"/>
    <mergeCell ref="AW475:AX475"/>
    <mergeCell ref="AN476:AO476"/>
    <mergeCell ref="AQ476:AR476"/>
    <mergeCell ref="AS476:AT476"/>
    <mergeCell ref="AU476:AV476"/>
    <mergeCell ref="AW476:AX476"/>
    <mergeCell ref="AH477:AI477"/>
    <mergeCell ref="AJ477:AK477"/>
    <mergeCell ref="AL477:AM477"/>
    <mergeCell ref="AN477:AO477"/>
    <mergeCell ref="AQ477:AR477"/>
    <mergeCell ref="AS477:AT477"/>
    <mergeCell ref="AU477:AV477"/>
    <mergeCell ref="AW477:AX477"/>
    <mergeCell ref="AH478:AI478"/>
    <mergeCell ref="AJ478:AK478"/>
    <mergeCell ref="AL478:AM478"/>
    <mergeCell ref="AN478:AO478"/>
    <mergeCell ref="AQ478:AR478"/>
    <mergeCell ref="AS478:AT478"/>
    <mergeCell ref="AU478:AV478"/>
    <mergeCell ref="AW478:AX478"/>
    <mergeCell ref="AJ479:AK479"/>
    <mergeCell ref="AL479:AM479"/>
    <mergeCell ref="AN479:AO479"/>
    <mergeCell ref="AQ479:AR479"/>
    <mergeCell ref="AS479:AT479"/>
    <mergeCell ref="AU479:AV479"/>
    <mergeCell ref="AW479:AX479"/>
    <mergeCell ref="AN480:AO480"/>
    <mergeCell ref="AQ480:AR480"/>
    <mergeCell ref="AS480:AT480"/>
    <mergeCell ref="AU480:AV480"/>
    <mergeCell ref="AW480:AX480"/>
    <mergeCell ref="AQ492:AR492"/>
    <mergeCell ref="AS492:AT492"/>
    <mergeCell ref="AU492:AV492"/>
    <mergeCell ref="AW492:AX492"/>
    <mergeCell ref="AH493:AI493"/>
    <mergeCell ref="AJ493:AK493"/>
    <mergeCell ref="AL493:AM493"/>
    <mergeCell ref="AN493:AO493"/>
    <mergeCell ref="AQ493:AR493"/>
    <mergeCell ref="AS493:AT493"/>
    <mergeCell ref="AU493:AV493"/>
    <mergeCell ref="AW493:AX493"/>
    <mergeCell ref="AH10:AI10"/>
    <mergeCell ref="AH11:AI11"/>
    <mergeCell ref="AH497:AI497"/>
    <mergeCell ref="AJ497:AK497"/>
    <mergeCell ref="AL497:AM497"/>
    <mergeCell ref="AN497:AO497"/>
    <mergeCell ref="AQ497:AR497"/>
    <mergeCell ref="AS497:AT497"/>
    <mergeCell ref="AU497:AV497"/>
    <mergeCell ref="AW497:AX497"/>
    <mergeCell ref="AP426:AP458"/>
    <mergeCell ref="AP465:AP497"/>
    <mergeCell ref="AQ486:AR486"/>
    <mergeCell ref="AS486:AT486"/>
    <mergeCell ref="AU486:AV486"/>
    <mergeCell ref="AW486:AX486"/>
    <mergeCell ref="AH487:AI487"/>
    <mergeCell ref="AJ487:AK487"/>
    <mergeCell ref="AL487:AM487"/>
    <mergeCell ref="AN487:AO487"/>
    <mergeCell ref="AQ487:AR487"/>
    <mergeCell ref="AS487:AT487"/>
    <mergeCell ref="AU487:AV487"/>
    <mergeCell ref="AW487:AX487"/>
    <mergeCell ref="AH488:AI488"/>
    <mergeCell ref="AJ488:AK488"/>
    <mergeCell ref="AL488:AM488"/>
    <mergeCell ref="AN488:AO488"/>
    <mergeCell ref="AQ488:AR488"/>
    <mergeCell ref="AS488:AT488"/>
    <mergeCell ref="AU488:AV488"/>
    <mergeCell ref="AW488:AX488"/>
    <mergeCell ref="AH489:AI489"/>
    <mergeCell ref="AJ489:AK489"/>
    <mergeCell ref="AL489:AM489"/>
    <mergeCell ref="AN489:AO489"/>
    <mergeCell ref="AQ489:AR489"/>
    <mergeCell ref="AS489:AT489"/>
    <mergeCell ref="AU489:AV489"/>
    <mergeCell ref="AW489:AX489"/>
    <mergeCell ref="AN490:AO490"/>
    <mergeCell ref="AQ490:AR490"/>
    <mergeCell ref="AS490:AT490"/>
    <mergeCell ref="AU490:AV490"/>
    <mergeCell ref="AW490:AX490"/>
    <mergeCell ref="AQ481:AR481"/>
    <mergeCell ref="AS481:AT481"/>
    <mergeCell ref="AU481:AV481"/>
    <mergeCell ref="AW481:AX481"/>
    <mergeCell ref="AH482:AI482"/>
    <mergeCell ref="AJ482:AK482"/>
    <mergeCell ref="AL482:AM482"/>
    <mergeCell ref="AY426:AY458"/>
    <mergeCell ref="AY465:AY497"/>
    <mergeCell ref="AZ426:BB426"/>
    <mergeCell ref="AH494:AI494"/>
    <mergeCell ref="AJ494:AK494"/>
    <mergeCell ref="AL494:AM494"/>
    <mergeCell ref="AN494:AO494"/>
    <mergeCell ref="AQ494:AR494"/>
    <mergeCell ref="AS494:AT494"/>
    <mergeCell ref="AU494:AV494"/>
    <mergeCell ref="AW494:AX494"/>
    <mergeCell ref="AH495:AI495"/>
    <mergeCell ref="AJ495:AK495"/>
    <mergeCell ref="AL495:AM495"/>
    <mergeCell ref="AN495:AO495"/>
    <mergeCell ref="AQ495:AR495"/>
    <mergeCell ref="AS495:AT495"/>
    <mergeCell ref="AU495:AV495"/>
    <mergeCell ref="AW495:AX495"/>
    <mergeCell ref="AH496:AI496"/>
    <mergeCell ref="AW126:AX126"/>
    <mergeCell ref="AW127:AX127"/>
    <mergeCell ref="AH202:AI202"/>
    <mergeCell ref="AJ202:AK202"/>
    <mergeCell ref="AL202:AM202"/>
    <mergeCell ref="AN202:AO202"/>
    <mergeCell ref="AH203:AI203"/>
    <mergeCell ref="AJ203:AK203"/>
    <mergeCell ref="AL203:AM203"/>
    <mergeCell ref="AN203:AO203"/>
    <mergeCell ref="AN204:AO204"/>
    <mergeCell ref="AH427:AI427"/>
    <mergeCell ref="AJ427:AK427"/>
    <mergeCell ref="AL427:AM427"/>
    <mergeCell ref="AN427:AO427"/>
    <mergeCell ref="AH428:AI428"/>
    <mergeCell ref="AJ428:AK428"/>
    <mergeCell ref="AL428:AM428"/>
    <mergeCell ref="AN428:AO428"/>
    <mergeCell ref="AH406:AM406"/>
    <mergeCell ref="AO406:AT406"/>
    <mergeCell ref="AO407:AP407"/>
    <mergeCell ref="AQ407:AR407"/>
    <mergeCell ref="AS407:AT407"/>
    <mergeCell ref="AO408:AP408"/>
    <mergeCell ref="AQ408:AR408"/>
    <mergeCell ref="AS408:AT408"/>
    <mergeCell ref="AH426:AO426"/>
    <mergeCell ref="AQ426:AX426"/>
    <mergeCell ref="AH384:AI384"/>
    <mergeCell ref="AJ384:AK384"/>
    <mergeCell ref="AL384:AM384"/>
    <mergeCell ref="AQ496:AR496"/>
    <mergeCell ref="AS496:AT496"/>
    <mergeCell ref="AU496:AV496"/>
    <mergeCell ref="AW496:AX496"/>
    <mergeCell ref="AH491:AI491"/>
    <mergeCell ref="AJ491:AK491"/>
    <mergeCell ref="AL491:AM491"/>
    <mergeCell ref="AN491:AO491"/>
    <mergeCell ref="AQ491:AR491"/>
    <mergeCell ref="AS491:AT491"/>
    <mergeCell ref="AU491:AV491"/>
    <mergeCell ref="AW491:AX491"/>
    <mergeCell ref="BR600:BT600"/>
    <mergeCell ref="AH639:AO639"/>
    <mergeCell ref="AQ639:AX639"/>
    <mergeCell ref="AZ639:BG639"/>
    <mergeCell ref="BI639:BP639"/>
    <mergeCell ref="AH640:AI640"/>
    <mergeCell ref="AJ640:AK640"/>
    <mergeCell ref="AL640:AM640"/>
    <mergeCell ref="AN640:AO640"/>
    <mergeCell ref="AQ640:AR640"/>
    <mergeCell ref="AS640:AT640"/>
    <mergeCell ref="AU640:AV640"/>
    <mergeCell ref="AW640:AX640"/>
    <mergeCell ref="AZ640:BA640"/>
    <mergeCell ref="BB640:BC640"/>
    <mergeCell ref="BD640:BE640"/>
    <mergeCell ref="BF640:BG640"/>
    <mergeCell ref="BI640:BJ640"/>
    <mergeCell ref="BK640:BL640"/>
    <mergeCell ref="BM640:BN640"/>
    <mergeCell ref="BO640:BP640"/>
    <mergeCell ref="AH604:AI604"/>
    <mergeCell ref="AJ604:AK604"/>
    <mergeCell ref="AL604:AM604"/>
    <mergeCell ref="AN604:AO604"/>
    <mergeCell ref="AQ604:AR604"/>
    <mergeCell ref="AH603:AI603"/>
    <mergeCell ref="AJ603:AK603"/>
    <mergeCell ref="AL603:AM603"/>
    <mergeCell ref="AN603:AO603"/>
    <mergeCell ref="AQ603:AR603"/>
    <mergeCell ref="AS603:AT603"/>
    <mergeCell ref="BI603:BJ603"/>
    <mergeCell ref="BK603:BL603"/>
    <mergeCell ref="BM603:BN603"/>
    <mergeCell ref="BO603:BP603"/>
    <mergeCell ref="BM601:BN601"/>
    <mergeCell ref="BO601:BP601"/>
    <mergeCell ref="BI602:BJ602"/>
    <mergeCell ref="BK602:BL602"/>
    <mergeCell ref="BM602:BN602"/>
    <mergeCell ref="BO602:BP602"/>
    <mergeCell ref="AH605:AI605"/>
    <mergeCell ref="AL605:AM605"/>
    <mergeCell ref="AN605:AO605"/>
    <mergeCell ref="AQ605:AR605"/>
    <mergeCell ref="AS605:AT605"/>
    <mergeCell ref="AU605:AV605"/>
    <mergeCell ref="AW605:AX605"/>
    <mergeCell ref="AZ605:BA605"/>
    <mergeCell ref="BB605:BC605"/>
    <mergeCell ref="BD605:BE605"/>
    <mergeCell ref="BF605:BG605"/>
    <mergeCell ref="BI605:BJ605"/>
    <mergeCell ref="BK605:BL605"/>
    <mergeCell ref="BM605:BN605"/>
    <mergeCell ref="BO605:BP605"/>
    <mergeCell ref="BO608:BP608"/>
    <mergeCell ref="AH609:AI609"/>
    <mergeCell ref="AJ609:AK609"/>
    <mergeCell ref="AL609:AM609"/>
    <mergeCell ref="AN609:AO609"/>
    <mergeCell ref="AQ609:AR609"/>
    <mergeCell ref="AS609:AT609"/>
    <mergeCell ref="BK607:BL607"/>
    <mergeCell ref="BM607:BN607"/>
    <mergeCell ref="BO607:BP607"/>
    <mergeCell ref="AJ611:AK611"/>
    <mergeCell ref="AH606:AI606"/>
    <mergeCell ref="AJ606:AK606"/>
    <mergeCell ref="AL606:AM606"/>
    <mergeCell ref="AN606:AO606"/>
    <mergeCell ref="AQ606:AR606"/>
    <mergeCell ref="AS606:AT606"/>
    <mergeCell ref="AU606:AV606"/>
    <mergeCell ref="AW606:AX606"/>
    <mergeCell ref="AZ606:BA606"/>
    <mergeCell ref="BB606:BC606"/>
    <mergeCell ref="BD606:BE606"/>
    <mergeCell ref="BF606:BG606"/>
    <mergeCell ref="BI606:BJ606"/>
    <mergeCell ref="BK606:BL606"/>
    <mergeCell ref="BM606:BN606"/>
    <mergeCell ref="BO606:BP606"/>
    <mergeCell ref="AH607:AI607"/>
    <mergeCell ref="AH608:AI608"/>
    <mergeCell ref="AJ608:AK608"/>
    <mergeCell ref="AL608:AM608"/>
    <mergeCell ref="AN608:AO608"/>
    <mergeCell ref="AQ608:AR608"/>
    <mergeCell ref="AS608:AT608"/>
    <mergeCell ref="AU608:AV608"/>
    <mergeCell ref="AW608:AX608"/>
    <mergeCell ref="AZ608:BA608"/>
    <mergeCell ref="BB608:BC608"/>
    <mergeCell ref="BD608:BE608"/>
    <mergeCell ref="BF608:BG608"/>
    <mergeCell ref="BI608:BJ608"/>
    <mergeCell ref="BK608:BL608"/>
    <mergeCell ref="BM608:BN608"/>
    <mergeCell ref="BO609:BP609"/>
    <mergeCell ref="AH610:AI610"/>
    <mergeCell ref="AJ610:AK610"/>
    <mergeCell ref="AL610:AM610"/>
    <mergeCell ref="AN610:AO610"/>
    <mergeCell ref="AQ610:AR610"/>
    <mergeCell ref="AS610:AT610"/>
    <mergeCell ref="AU610:AV610"/>
    <mergeCell ref="AW610:AX610"/>
    <mergeCell ref="AZ610:BA610"/>
    <mergeCell ref="BB610:BC610"/>
    <mergeCell ref="BD610:BE610"/>
    <mergeCell ref="BF610:BG610"/>
    <mergeCell ref="BI610:BJ610"/>
    <mergeCell ref="BK610:BL610"/>
    <mergeCell ref="BM610:BN610"/>
    <mergeCell ref="BO610:BP610"/>
    <mergeCell ref="AH611:AI611"/>
    <mergeCell ref="AL611:AM611"/>
    <mergeCell ref="AN611:AO611"/>
    <mergeCell ref="AQ611:AR611"/>
    <mergeCell ref="AS611:AT611"/>
    <mergeCell ref="AU611:AV611"/>
    <mergeCell ref="AW611:AX611"/>
    <mergeCell ref="AZ611:BA611"/>
    <mergeCell ref="BB611:BC611"/>
    <mergeCell ref="BD611:BE611"/>
    <mergeCell ref="BF611:BG611"/>
    <mergeCell ref="BK611:BL611"/>
    <mergeCell ref="BM611:BN611"/>
    <mergeCell ref="BO611:BP611"/>
    <mergeCell ref="AH641:AI641"/>
    <mergeCell ref="AJ641:AK641"/>
    <mergeCell ref="AL641:AM641"/>
    <mergeCell ref="AN641:AO641"/>
    <mergeCell ref="AQ641:AR641"/>
    <mergeCell ref="AS641:AT641"/>
    <mergeCell ref="AU641:AV641"/>
    <mergeCell ref="AW641:AX641"/>
    <mergeCell ref="AZ641:BA641"/>
    <mergeCell ref="BB641:BC641"/>
    <mergeCell ref="BD641:BE641"/>
    <mergeCell ref="BF641:BG641"/>
    <mergeCell ref="BI641:BJ641"/>
    <mergeCell ref="BK641:BL641"/>
    <mergeCell ref="BM641:BN641"/>
    <mergeCell ref="BO641:BP641"/>
    <mergeCell ref="AH612:AI612"/>
    <mergeCell ref="AJ612:AK612"/>
    <mergeCell ref="AL612:AM612"/>
    <mergeCell ref="AN612:AO612"/>
    <mergeCell ref="AQ612:AR612"/>
    <mergeCell ref="AS612:AT612"/>
    <mergeCell ref="AU612:AV612"/>
    <mergeCell ref="AW612:AX612"/>
    <mergeCell ref="AZ612:BA612"/>
    <mergeCell ref="BB612:BC612"/>
    <mergeCell ref="BD612:BE612"/>
    <mergeCell ref="BF612:BG612"/>
    <mergeCell ref="BI612:BJ612"/>
    <mergeCell ref="BK612:BL612"/>
    <mergeCell ref="BM612:BN612"/>
    <mergeCell ref="BO612:BP612"/>
    <mergeCell ref="AH613:AI613"/>
    <mergeCell ref="AJ613:AK613"/>
    <mergeCell ref="AL613:AM613"/>
    <mergeCell ref="AN613:AO613"/>
    <mergeCell ref="AQ613:AR613"/>
    <mergeCell ref="AS613:AT613"/>
    <mergeCell ref="AU613:AV613"/>
    <mergeCell ref="AW613:AX613"/>
    <mergeCell ref="AZ613:BA613"/>
    <mergeCell ref="BB613:BC613"/>
    <mergeCell ref="BD613:BE613"/>
    <mergeCell ref="BF613:BG613"/>
    <mergeCell ref="BI613:BJ613"/>
    <mergeCell ref="BK613:BL613"/>
    <mergeCell ref="BM613:BN613"/>
    <mergeCell ref="BO613:BP613"/>
    <mergeCell ref="AH614:AI614"/>
    <mergeCell ref="AJ614:AK614"/>
    <mergeCell ref="AL614:AM614"/>
    <mergeCell ref="AN614:AO614"/>
    <mergeCell ref="AQ614:AR614"/>
    <mergeCell ref="AS614:AT614"/>
    <mergeCell ref="AU614:AV614"/>
    <mergeCell ref="AW614:AX614"/>
    <mergeCell ref="AZ614:BA614"/>
    <mergeCell ref="BB614:BC614"/>
    <mergeCell ref="BD614:BE614"/>
    <mergeCell ref="BF614:BG614"/>
    <mergeCell ref="BI614:BJ614"/>
    <mergeCell ref="BK614:BL614"/>
    <mergeCell ref="BM614:BN614"/>
    <mergeCell ref="BO614:BP614"/>
    <mergeCell ref="AH615:AI615"/>
    <mergeCell ref="AJ615:AK615"/>
    <mergeCell ref="AL615:AM615"/>
    <mergeCell ref="AN615:AO615"/>
    <mergeCell ref="AQ615:AR615"/>
    <mergeCell ref="AS615:AT615"/>
    <mergeCell ref="AU615:AV615"/>
    <mergeCell ref="AW615:AX615"/>
    <mergeCell ref="AZ615:BA615"/>
    <mergeCell ref="BB615:BC615"/>
    <mergeCell ref="BD615:BE615"/>
    <mergeCell ref="BF615:BG615"/>
    <mergeCell ref="BI615:BJ615"/>
    <mergeCell ref="BK615:BL615"/>
    <mergeCell ref="BM615:BN615"/>
    <mergeCell ref="BO615:BP615"/>
    <mergeCell ref="AH616:AI616"/>
    <mergeCell ref="AJ616:AK616"/>
    <mergeCell ref="AL616:AM616"/>
    <mergeCell ref="AN616:AO616"/>
    <mergeCell ref="AQ616:AR616"/>
    <mergeCell ref="AS616:AT616"/>
    <mergeCell ref="AU616:AV616"/>
    <mergeCell ref="AW616:AX616"/>
    <mergeCell ref="AZ616:BA616"/>
    <mergeCell ref="BB616:BC616"/>
    <mergeCell ref="BD616:BE616"/>
    <mergeCell ref="BF616:BG616"/>
    <mergeCell ref="BI616:BJ616"/>
    <mergeCell ref="BK616:BL616"/>
    <mergeCell ref="BM616:BN616"/>
    <mergeCell ref="BO616:BP616"/>
    <mergeCell ref="BK617:BL617"/>
    <mergeCell ref="BM617:BN617"/>
    <mergeCell ref="BO617:BP617"/>
    <mergeCell ref="AH618:AI618"/>
    <mergeCell ref="AJ618:AK618"/>
    <mergeCell ref="AL618:AM618"/>
    <mergeCell ref="AN618:AO618"/>
    <mergeCell ref="AQ618:AR618"/>
    <mergeCell ref="AS618:AT618"/>
    <mergeCell ref="AU618:AV618"/>
    <mergeCell ref="AW618:AX618"/>
    <mergeCell ref="AZ618:BA618"/>
    <mergeCell ref="BB618:BC618"/>
    <mergeCell ref="BD618:BE618"/>
    <mergeCell ref="BF618:BG618"/>
    <mergeCell ref="BI618:BJ618"/>
    <mergeCell ref="BK618:BL618"/>
    <mergeCell ref="BM618:BN618"/>
    <mergeCell ref="BO618:BP618"/>
    <mergeCell ref="AH619:AI619"/>
    <mergeCell ref="AJ619:AK619"/>
    <mergeCell ref="AL619:AM619"/>
    <mergeCell ref="AN619:AO619"/>
    <mergeCell ref="AQ619:AR619"/>
    <mergeCell ref="AS619:AT619"/>
    <mergeCell ref="AU619:AV619"/>
    <mergeCell ref="AW619:AX619"/>
    <mergeCell ref="AZ619:BA619"/>
    <mergeCell ref="BB619:BC619"/>
    <mergeCell ref="BD619:BE619"/>
    <mergeCell ref="BF619:BG619"/>
    <mergeCell ref="BI619:BJ619"/>
    <mergeCell ref="BK619:BL619"/>
    <mergeCell ref="BM619:BN619"/>
    <mergeCell ref="BO619:BP619"/>
    <mergeCell ref="BI617:BJ617"/>
    <mergeCell ref="AS620:AT620"/>
    <mergeCell ref="AU620:AV620"/>
    <mergeCell ref="AW620:AX620"/>
    <mergeCell ref="AZ620:BA620"/>
    <mergeCell ref="BB620:BC620"/>
    <mergeCell ref="BD620:BE620"/>
    <mergeCell ref="BF620:BG620"/>
    <mergeCell ref="BI620:BJ620"/>
    <mergeCell ref="BK620:BL620"/>
    <mergeCell ref="BM620:BN620"/>
    <mergeCell ref="BO620:BP620"/>
    <mergeCell ref="AH621:AI621"/>
    <mergeCell ref="AJ621:AK621"/>
    <mergeCell ref="AL621:AM621"/>
    <mergeCell ref="AN621:AO621"/>
    <mergeCell ref="AQ621:AR621"/>
    <mergeCell ref="AS621:AT621"/>
    <mergeCell ref="AU621:AV621"/>
    <mergeCell ref="AW621:AX621"/>
    <mergeCell ref="AZ621:BA621"/>
    <mergeCell ref="BB621:BC621"/>
    <mergeCell ref="BD621:BE621"/>
    <mergeCell ref="BF621:BG621"/>
    <mergeCell ref="BI621:BJ621"/>
    <mergeCell ref="BK621:BL621"/>
    <mergeCell ref="BM621:BN621"/>
    <mergeCell ref="BO621:BP621"/>
    <mergeCell ref="AH622:AI622"/>
    <mergeCell ref="AJ622:AK622"/>
    <mergeCell ref="AL622:AM622"/>
    <mergeCell ref="AN622:AO622"/>
    <mergeCell ref="AQ622:AR622"/>
    <mergeCell ref="AS622:AT622"/>
    <mergeCell ref="AU622:AV622"/>
    <mergeCell ref="AW622:AX622"/>
    <mergeCell ref="AZ622:BA622"/>
    <mergeCell ref="BB622:BC622"/>
    <mergeCell ref="BD622:BE622"/>
    <mergeCell ref="BF622:BG622"/>
    <mergeCell ref="BI622:BJ622"/>
    <mergeCell ref="BK622:BL622"/>
    <mergeCell ref="BM622:BN622"/>
    <mergeCell ref="BO622:BP622"/>
    <mergeCell ref="AQ620:AR620"/>
    <mergeCell ref="AQ623:AR623"/>
    <mergeCell ref="AS623:AT623"/>
    <mergeCell ref="AU623:AV623"/>
    <mergeCell ref="AW623:AX623"/>
    <mergeCell ref="AZ623:BA623"/>
    <mergeCell ref="BB623:BC623"/>
    <mergeCell ref="BD623:BE623"/>
    <mergeCell ref="BF623:BG623"/>
    <mergeCell ref="BI623:BJ623"/>
    <mergeCell ref="BK623:BL623"/>
    <mergeCell ref="BM623:BN623"/>
    <mergeCell ref="BO623:BP623"/>
    <mergeCell ref="AH624:AI624"/>
    <mergeCell ref="AJ624:AK624"/>
    <mergeCell ref="AL624:AM624"/>
    <mergeCell ref="AN624:AO624"/>
    <mergeCell ref="AQ624:AR624"/>
    <mergeCell ref="AS624:AT624"/>
    <mergeCell ref="AU624:AV624"/>
    <mergeCell ref="AW624:AX624"/>
    <mergeCell ref="AZ624:BA624"/>
    <mergeCell ref="BB624:BC624"/>
    <mergeCell ref="BD624:BE624"/>
    <mergeCell ref="BF624:BG624"/>
    <mergeCell ref="BI624:BJ624"/>
    <mergeCell ref="BK624:BL624"/>
    <mergeCell ref="BM624:BN624"/>
    <mergeCell ref="BO624:BP624"/>
    <mergeCell ref="AH625:AI625"/>
    <mergeCell ref="AJ625:AK625"/>
    <mergeCell ref="AL625:AM625"/>
    <mergeCell ref="AN625:AO625"/>
    <mergeCell ref="AQ625:AR625"/>
    <mergeCell ref="AS625:AT625"/>
    <mergeCell ref="AU625:AV625"/>
    <mergeCell ref="AW625:AX625"/>
    <mergeCell ref="AZ625:BA625"/>
    <mergeCell ref="BB625:BC625"/>
    <mergeCell ref="BD625:BE625"/>
    <mergeCell ref="BF625:BG625"/>
    <mergeCell ref="BI625:BJ625"/>
    <mergeCell ref="BK625:BL625"/>
    <mergeCell ref="BM625:BN625"/>
    <mergeCell ref="BO625:BP625"/>
    <mergeCell ref="AQ626:AR626"/>
    <mergeCell ref="AS626:AT626"/>
    <mergeCell ref="AU626:AV626"/>
    <mergeCell ref="AW626:AX626"/>
    <mergeCell ref="AZ626:BA626"/>
    <mergeCell ref="BB626:BC626"/>
    <mergeCell ref="BD626:BE626"/>
    <mergeCell ref="BF626:BG626"/>
    <mergeCell ref="BI626:BJ626"/>
    <mergeCell ref="BK626:BL626"/>
    <mergeCell ref="BM626:BN626"/>
    <mergeCell ref="BO626:BP626"/>
    <mergeCell ref="AH627:AI627"/>
    <mergeCell ref="AJ627:AK627"/>
    <mergeCell ref="AL627:AM627"/>
    <mergeCell ref="AN627:AO627"/>
    <mergeCell ref="AQ627:AR627"/>
    <mergeCell ref="AS627:AT627"/>
    <mergeCell ref="AU627:AV627"/>
    <mergeCell ref="AW627:AX627"/>
    <mergeCell ref="AZ627:BA627"/>
    <mergeCell ref="BB627:BC627"/>
    <mergeCell ref="BD627:BE627"/>
    <mergeCell ref="BF627:BG627"/>
    <mergeCell ref="BI627:BJ627"/>
    <mergeCell ref="BK627:BL627"/>
    <mergeCell ref="BM627:BN627"/>
    <mergeCell ref="BO627:BP627"/>
    <mergeCell ref="AH628:AI628"/>
    <mergeCell ref="AJ628:AK628"/>
    <mergeCell ref="AL628:AM628"/>
    <mergeCell ref="AN628:AO628"/>
    <mergeCell ref="AQ628:AR628"/>
    <mergeCell ref="AS628:AT628"/>
    <mergeCell ref="AU628:AV628"/>
    <mergeCell ref="AW628:AX628"/>
    <mergeCell ref="AZ628:BA628"/>
    <mergeCell ref="BB628:BC628"/>
    <mergeCell ref="BD628:BE628"/>
    <mergeCell ref="BF628:BG628"/>
    <mergeCell ref="BI628:BJ628"/>
    <mergeCell ref="BK628:BL628"/>
    <mergeCell ref="BM628:BN628"/>
    <mergeCell ref="BO628:BP628"/>
    <mergeCell ref="AQ629:AR629"/>
    <mergeCell ref="AS629:AT629"/>
    <mergeCell ref="AU629:AV629"/>
    <mergeCell ref="AW629:AX629"/>
    <mergeCell ref="AZ629:BA629"/>
    <mergeCell ref="BB629:BC629"/>
    <mergeCell ref="BD629:BE629"/>
    <mergeCell ref="BF629:BG629"/>
    <mergeCell ref="BI629:BJ629"/>
    <mergeCell ref="BK629:BL629"/>
    <mergeCell ref="BM629:BN629"/>
    <mergeCell ref="BO629:BP629"/>
    <mergeCell ref="AH630:AI630"/>
    <mergeCell ref="AJ630:AK630"/>
    <mergeCell ref="AL630:AM630"/>
    <mergeCell ref="AN630:AO630"/>
    <mergeCell ref="AQ630:AR630"/>
    <mergeCell ref="AS630:AT630"/>
    <mergeCell ref="AU630:AV630"/>
    <mergeCell ref="AW630:AX630"/>
    <mergeCell ref="AZ630:BA630"/>
    <mergeCell ref="BB630:BC630"/>
    <mergeCell ref="BD630:BE630"/>
    <mergeCell ref="BF630:BG630"/>
    <mergeCell ref="BI630:BJ630"/>
    <mergeCell ref="BK630:BL630"/>
    <mergeCell ref="BM630:BN630"/>
    <mergeCell ref="BO630:BP630"/>
    <mergeCell ref="AH631:AI631"/>
    <mergeCell ref="AJ631:AK631"/>
    <mergeCell ref="AL631:AM631"/>
    <mergeCell ref="AN631:AO631"/>
    <mergeCell ref="AQ631:AR631"/>
    <mergeCell ref="AS631:AT631"/>
    <mergeCell ref="AU631:AV631"/>
    <mergeCell ref="AW631:AX631"/>
    <mergeCell ref="AZ631:BA631"/>
    <mergeCell ref="BB631:BC631"/>
    <mergeCell ref="BD631:BE631"/>
    <mergeCell ref="BF631:BG631"/>
    <mergeCell ref="BI631:BJ631"/>
    <mergeCell ref="BK631:BL631"/>
    <mergeCell ref="BM631:BN631"/>
    <mergeCell ref="BO631:BP631"/>
    <mergeCell ref="AQ632:AR632"/>
    <mergeCell ref="AS632:AT632"/>
    <mergeCell ref="AU632:AV632"/>
    <mergeCell ref="AW632:AX632"/>
    <mergeCell ref="AZ632:BA632"/>
    <mergeCell ref="BB632:BC632"/>
    <mergeCell ref="BD632:BE632"/>
    <mergeCell ref="BF632:BG632"/>
    <mergeCell ref="BI632:BJ632"/>
    <mergeCell ref="BK632:BL632"/>
    <mergeCell ref="BM632:BN632"/>
    <mergeCell ref="BO632:BP632"/>
    <mergeCell ref="AP600:AP632"/>
    <mergeCell ref="AY600:AY632"/>
    <mergeCell ref="BH600:BH632"/>
    <mergeCell ref="AS604:AT604"/>
    <mergeCell ref="AU604:AV604"/>
    <mergeCell ref="AW604:AX604"/>
    <mergeCell ref="AZ604:BA604"/>
    <mergeCell ref="BB604:BC604"/>
    <mergeCell ref="BD604:BE604"/>
    <mergeCell ref="BF604:BG604"/>
    <mergeCell ref="BI604:BJ604"/>
    <mergeCell ref="BK604:BL604"/>
    <mergeCell ref="BM604:BN604"/>
    <mergeCell ref="BO604:BP604"/>
    <mergeCell ref="AU603:AV603"/>
    <mergeCell ref="AW603:AX603"/>
    <mergeCell ref="AH642:AI642"/>
    <mergeCell ref="AJ642:AK642"/>
    <mergeCell ref="AL642:AM642"/>
    <mergeCell ref="AN642:AO642"/>
    <mergeCell ref="AQ642:AR642"/>
    <mergeCell ref="AS642:AT642"/>
    <mergeCell ref="AU642:AV642"/>
    <mergeCell ref="AW642:AX642"/>
    <mergeCell ref="AZ642:BA642"/>
    <mergeCell ref="BB642:BC642"/>
    <mergeCell ref="BD642:BE642"/>
    <mergeCell ref="BF642:BG642"/>
    <mergeCell ref="BI642:BJ642"/>
    <mergeCell ref="BK642:BL642"/>
    <mergeCell ref="BM642:BN642"/>
    <mergeCell ref="BO642:BP642"/>
    <mergeCell ref="AQ600:AX600"/>
    <mergeCell ref="AQ601:AR601"/>
    <mergeCell ref="AS601:AT601"/>
    <mergeCell ref="AU601:AV601"/>
    <mergeCell ref="AW601:AX601"/>
    <mergeCell ref="AQ602:AR602"/>
    <mergeCell ref="AS602:AT602"/>
    <mergeCell ref="AU602:AV602"/>
    <mergeCell ref="AW602:AX602"/>
    <mergeCell ref="AZ600:BG600"/>
    <mergeCell ref="AZ601:BA601"/>
    <mergeCell ref="BB601:BC601"/>
    <mergeCell ref="BD601:BE601"/>
    <mergeCell ref="BF601:BG601"/>
    <mergeCell ref="AZ602:BA602"/>
    <mergeCell ref="BB602:BC602"/>
    <mergeCell ref="BD602:BE602"/>
    <mergeCell ref="BF602:BG602"/>
    <mergeCell ref="AZ603:BA603"/>
    <mergeCell ref="BB603:BC603"/>
    <mergeCell ref="BI648:BJ648"/>
    <mergeCell ref="BK648:BL648"/>
    <mergeCell ref="BM648:BN648"/>
    <mergeCell ref="BO648:BP648"/>
    <mergeCell ref="AQ643:AR643"/>
    <mergeCell ref="AS643:AT643"/>
    <mergeCell ref="AU643:AV643"/>
    <mergeCell ref="AW643:AX643"/>
    <mergeCell ref="AZ643:BA643"/>
    <mergeCell ref="BB643:BC643"/>
    <mergeCell ref="BD643:BE643"/>
    <mergeCell ref="BF643:BG643"/>
    <mergeCell ref="BI643:BJ643"/>
    <mergeCell ref="BK643:BL643"/>
    <mergeCell ref="BM643:BN643"/>
    <mergeCell ref="BO643:BP643"/>
    <mergeCell ref="AH644:AI644"/>
    <mergeCell ref="AJ644:AK644"/>
    <mergeCell ref="AL644:AM644"/>
    <mergeCell ref="AN644:AO644"/>
    <mergeCell ref="AQ644:AR644"/>
    <mergeCell ref="AS644:AT644"/>
    <mergeCell ref="AU644:AV644"/>
    <mergeCell ref="AW644:AX644"/>
    <mergeCell ref="AZ644:BA644"/>
    <mergeCell ref="BB644:BC644"/>
    <mergeCell ref="BD644:BE644"/>
    <mergeCell ref="BF644:BG644"/>
    <mergeCell ref="BI644:BJ644"/>
    <mergeCell ref="BK644:BL644"/>
    <mergeCell ref="BM644:BN644"/>
    <mergeCell ref="BO644:BP644"/>
    <mergeCell ref="AH645:AI645"/>
    <mergeCell ref="AJ645:AK645"/>
    <mergeCell ref="AL645:AM645"/>
    <mergeCell ref="AN645:AO645"/>
    <mergeCell ref="AQ645:AR645"/>
    <mergeCell ref="AS645:AT645"/>
    <mergeCell ref="AU645:AV645"/>
    <mergeCell ref="AW645:AX645"/>
    <mergeCell ref="AZ645:BA645"/>
    <mergeCell ref="BB645:BC645"/>
    <mergeCell ref="BD645:BE645"/>
    <mergeCell ref="BF645:BG645"/>
    <mergeCell ref="BI645:BJ645"/>
    <mergeCell ref="BK645:BL645"/>
    <mergeCell ref="BM645:BN645"/>
    <mergeCell ref="BO645:BP645"/>
    <mergeCell ref="AN656:AO656"/>
    <mergeCell ref="AQ656:AR656"/>
    <mergeCell ref="AS656:AT656"/>
    <mergeCell ref="AU656:AV656"/>
    <mergeCell ref="AW656:AX656"/>
    <mergeCell ref="AQ651:AR651"/>
    <mergeCell ref="AS651:AT651"/>
    <mergeCell ref="AU651:AV651"/>
    <mergeCell ref="AW651:AX651"/>
    <mergeCell ref="AZ651:BA651"/>
    <mergeCell ref="BB651:BC651"/>
    <mergeCell ref="BD651:BE651"/>
    <mergeCell ref="BF651:BG651"/>
    <mergeCell ref="BI651:BJ651"/>
    <mergeCell ref="BK651:BL651"/>
    <mergeCell ref="BM651:BN651"/>
    <mergeCell ref="BO651:BP651"/>
    <mergeCell ref="AH646:AI646"/>
    <mergeCell ref="AJ646:AK646"/>
    <mergeCell ref="AL646:AM646"/>
    <mergeCell ref="AN646:AO646"/>
    <mergeCell ref="AQ646:AR646"/>
    <mergeCell ref="AS646:AT646"/>
    <mergeCell ref="AU646:AV646"/>
    <mergeCell ref="AW646:AX646"/>
    <mergeCell ref="AZ646:BA646"/>
    <mergeCell ref="BB646:BC646"/>
    <mergeCell ref="BD646:BE646"/>
    <mergeCell ref="BF646:BG646"/>
    <mergeCell ref="BI646:BJ646"/>
    <mergeCell ref="BK646:BL646"/>
    <mergeCell ref="BM646:BN646"/>
    <mergeCell ref="BO646:BP646"/>
    <mergeCell ref="AH647:AI647"/>
    <mergeCell ref="AJ647:AK647"/>
    <mergeCell ref="AL647:AM647"/>
    <mergeCell ref="AN647:AO647"/>
    <mergeCell ref="AQ647:AR647"/>
    <mergeCell ref="AS647:AT647"/>
    <mergeCell ref="AU647:AV647"/>
    <mergeCell ref="AW647:AX647"/>
    <mergeCell ref="AZ647:BA647"/>
    <mergeCell ref="BB647:BC647"/>
    <mergeCell ref="BD647:BE647"/>
    <mergeCell ref="BF647:BG647"/>
    <mergeCell ref="BI647:BJ647"/>
    <mergeCell ref="BK647:BL647"/>
    <mergeCell ref="BM647:BN647"/>
    <mergeCell ref="BO647:BP647"/>
    <mergeCell ref="AH648:AI648"/>
    <mergeCell ref="AJ648:AK648"/>
    <mergeCell ref="AL648:AM648"/>
    <mergeCell ref="AN648:AO648"/>
    <mergeCell ref="AQ648:AR648"/>
    <mergeCell ref="AS648:AT648"/>
    <mergeCell ref="AU648:AV648"/>
    <mergeCell ref="AW648:AX648"/>
    <mergeCell ref="AZ648:BA648"/>
    <mergeCell ref="BB648:BC648"/>
    <mergeCell ref="BD648:BE648"/>
    <mergeCell ref="BF648:BG648"/>
    <mergeCell ref="BI654:BJ654"/>
    <mergeCell ref="BK654:BL654"/>
    <mergeCell ref="BM654:BN654"/>
    <mergeCell ref="BO654:BP654"/>
    <mergeCell ref="AH649:AI649"/>
    <mergeCell ref="AJ649:AK649"/>
    <mergeCell ref="AL649:AM649"/>
    <mergeCell ref="AN649:AO649"/>
    <mergeCell ref="AQ649:AR649"/>
    <mergeCell ref="AS649:AT649"/>
    <mergeCell ref="AU649:AV649"/>
    <mergeCell ref="AW649:AX649"/>
    <mergeCell ref="AZ649:BA649"/>
    <mergeCell ref="BB649:BC649"/>
    <mergeCell ref="BD649:BE649"/>
    <mergeCell ref="BF649:BG649"/>
    <mergeCell ref="BI649:BJ649"/>
    <mergeCell ref="BK649:BL649"/>
    <mergeCell ref="BM649:BN649"/>
    <mergeCell ref="BO649:BP649"/>
    <mergeCell ref="AH650:AI650"/>
    <mergeCell ref="AJ650:AK650"/>
    <mergeCell ref="AL650:AM650"/>
    <mergeCell ref="AN650:AO650"/>
    <mergeCell ref="AQ650:AR650"/>
    <mergeCell ref="AS650:AT650"/>
    <mergeCell ref="AU650:AV650"/>
    <mergeCell ref="AW650:AX650"/>
    <mergeCell ref="AZ650:BA650"/>
    <mergeCell ref="BB650:BC650"/>
    <mergeCell ref="BD650:BE650"/>
    <mergeCell ref="BF650:BG650"/>
    <mergeCell ref="BI650:BJ650"/>
    <mergeCell ref="BK650:BL650"/>
    <mergeCell ref="BM650:BN650"/>
    <mergeCell ref="BO650:BP650"/>
    <mergeCell ref="AQ657:AR657"/>
    <mergeCell ref="AS657:AT657"/>
    <mergeCell ref="AU657:AV657"/>
    <mergeCell ref="AW657:AX657"/>
    <mergeCell ref="AZ657:BA657"/>
    <mergeCell ref="BB657:BC657"/>
    <mergeCell ref="BD657:BE657"/>
    <mergeCell ref="BF657:BG657"/>
    <mergeCell ref="BI657:BJ657"/>
    <mergeCell ref="BK657:BL657"/>
    <mergeCell ref="BM657:BN657"/>
    <mergeCell ref="BO657:BP657"/>
    <mergeCell ref="AH652:AI652"/>
    <mergeCell ref="AJ652:AK652"/>
    <mergeCell ref="AL652:AM652"/>
    <mergeCell ref="AN652:AO652"/>
    <mergeCell ref="AQ652:AR652"/>
    <mergeCell ref="AS652:AT652"/>
    <mergeCell ref="AU652:AV652"/>
    <mergeCell ref="AW652:AX652"/>
    <mergeCell ref="AZ652:BA652"/>
    <mergeCell ref="BB652:BC652"/>
    <mergeCell ref="BD652:BE652"/>
    <mergeCell ref="BF652:BG652"/>
    <mergeCell ref="BI652:BJ652"/>
    <mergeCell ref="BK652:BL652"/>
    <mergeCell ref="BM652:BN652"/>
    <mergeCell ref="BO652:BP652"/>
    <mergeCell ref="AH653:AI653"/>
    <mergeCell ref="AJ653:AK653"/>
    <mergeCell ref="AL653:AM653"/>
    <mergeCell ref="AN653:AO653"/>
    <mergeCell ref="AQ653:AR653"/>
    <mergeCell ref="AS653:AT653"/>
    <mergeCell ref="AU653:AV653"/>
    <mergeCell ref="AW653:AX653"/>
    <mergeCell ref="AZ653:BA653"/>
    <mergeCell ref="BB653:BC653"/>
    <mergeCell ref="BD653:BE653"/>
    <mergeCell ref="BF653:BG653"/>
    <mergeCell ref="BI653:BJ653"/>
    <mergeCell ref="BK653:BL653"/>
    <mergeCell ref="BM653:BN653"/>
    <mergeCell ref="BO653:BP653"/>
    <mergeCell ref="AZ656:BA656"/>
    <mergeCell ref="BB656:BC656"/>
    <mergeCell ref="BD656:BE656"/>
    <mergeCell ref="BF656:BG656"/>
    <mergeCell ref="BI656:BJ656"/>
    <mergeCell ref="BK656:BL656"/>
    <mergeCell ref="BM656:BN656"/>
    <mergeCell ref="BO656:BP656"/>
    <mergeCell ref="AH654:AI654"/>
    <mergeCell ref="AJ654:AK654"/>
    <mergeCell ref="AL654:AM654"/>
    <mergeCell ref="AN654:AO654"/>
    <mergeCell ref="AQ654:AR654"/>
    <mergeCell ref="AS654:AT654"/>
    <mergeCell ref="AU654:AV654"/>
    <mergeCell ref="AW654:AX654"/>
    <mergeCell ref="AZ654:BA654"/>
    <mergeCell ref="BB654:BC654"/>
    <mergeCell ref="BD654:BE654"/>
    <mergeCell ref="BF654:BG654"/>
    <mergeCell ref="AQ670:AR670"/>
    <mergeCell ref="AS670:AT670"/>
    <mergeCell ref="AU670:AV670"/>
    <mergeCell ref="AW670:AX670"/>
    <mergeCell ref="AZ670:BA670"/>
    <mergeCell ref="BB670:BC670"/>
    <mergeCell ref="BD670:BE670"/>
    <mergeCell ref="BF670:BG670"/>
    <mergeCell ref="BI670:BJ670"/>
    <mergeCell ref="BK670:BL670"/>
    <mergeCell ref="BM670:BN670"/>
    <mergeCell ref="BO670:BP670"/>
    <mergeCell ref="AH665:AI665"/>
    <mergeCell ref="AJ665:AK665"/>
    <mergeCell ref="AL665:AM665"/>
    <mergeCell ref="AN665:AO665"/>
    <mergeCell ref="AQ665:AR665"/>
    <mergeCell ref="AS665:AT665"/>
    <mergeCell ref="AU665:AV665"/>
    <mergeCell ref="AW665:AX665"/>
    <mergeCell ref="AZ665:BA665"/>
    <mergeCell ref="BB665:BC665"/>
    <mergeCell ref="BD665:BE665"/>
    <mergeCell ref="BF665:BG665"/>
    <mergeCell ref="BI665:BJ665"/>
    <mergeCell ref="BK665:BL665"/>
    <mergeCell ref="BM665:BN665"/>
    <mergeCell ref="BO665:BP665"/>
    <mergeCell ref="AH655:AI655"/>
    <mergeCell ref="AJ655:AK655"/>
    <mergeCell ref="AL655:AM655"/>
    <mergeCell ref="AN655:AO655"/>
    <mergeCell ref="AQ655:AR655"/>
    <mergeCell ref="AS655:AT655"/>
    <mergeCell ref="AU655:AV655"/>
    <mergeCell ref="AW655:AX655"/>
    <mergeCell ref="AZ655:BA655"/>
    <mergeCell ref="BB655:BC655"/>
    <mergeCell ref="BD655:BE655"/>
    <mergeCell ref="BF655:BG655"/>
    <mergeCell ref="BI655:BJ655"/>
    <mergeCell ref="BK655:BL655"/>
    <mergeCell ref="BM655:BN655"/>
    <mergeCell ref="BO655:BP655"/>
    <mergeCell ref="AH661:AI661"/>
    <mergeCell ref="AJ661:AK661"/>
    <mergeCell ref="AL661:AM661"/>
    <mergeCell ref="AN661:AO661"/>
    <mergeCell ref="AQ661:AR661"/>
    <mergeCell ref="AS661:AT661"/>
    <mergeCell ref="AU661:AV661"/>
    <mergeCell ref="AW661:AX661"/>
    <mergeCell ref="AZ661:BA661"/>
    <mergeCell ref="BB661:BC661"/>
    <mergeCell ref="BD661:BE661"/>
    <mergeCell ref="BF661:BG661"/>
    <mergeCell ref="BI661:BJ661"/>
    <mergeCell ref="BK661:BL661"/>
    <mergeCell ref="BM661:BN661"/>
    <mergeCell ref="BO661:BP661"/>
    <mergeCell ref="AU662:AV662"/>
    <mergeCell ref="AW662:AX662"/>
    <mergeCell ref="AZ662:BA662"/>
    <mergeCell ref="BB662:BC662"/>
    <mergeCell ref="AQ669:AR669"/>
    <mergeCell ref="AS669:AT669"/>
    <mergeCell ref="AU669:AV669"/>
    <mergeCell ref="AW669:AX669"/>
    <mergeCell ref="AZ669:BA669"/>
    <mergeCell ref="BB669:BC669"/>
    <mergeCell ref="BD669:BE669"/>
    <mergeCell ref="BF669:BG669"/>
    <mergeCell ref="BI669:BJ669"/>
    <mergeCell ref="BK669:BL669"/>
    <mergeCell ref="BM669:BN669"/>
    <mergeCell ref="BO669:BP669"/>
    <mergeCell ref="AH660:AI660"/>
    <mergeCell ref="AJ660:AK660"/>
    <mergeCell ref="AL660:AM660"/>
    <mergeCell ref="AN660:AO660"/>
    <mergeCell ref="AQ660:AR660"/>
    <mergeCell ref="AS660:AT660"/>
    <mergeCell ref="AU660:AV660"/>
    <mergeCell ref="AW660:AX660"/>
    <mergeCell ref="AZ660:BA660"/>
    <mergeCell ref="BB660:BC660"/>
    <mergeCell ref="BD660:BE660"/>
    <mergeCell ref="BF660:BG660"/>
    <mergeCell ref="BI660:BJ660"/>
    <mergeCell ref="BK660:BL660"/>
    <mergeCell ref="BM660:BN660"/>
    <mergeCell ref="BO660:BP660"/>
    <mergeCell ref="AH663:AI663"/>
    <mergeCell ref="AJ663:AK663"/>
    <mergeCell ref="AL663:AM663"/>
    <mergeCell ref="AN663:AO663"/>
    <mergeCell ref="AQ663:AR663"/>
    <mergeCell ref="AS663:AT663"/>
    <mergeCell ref="AU663:AV663"/>
    <mergeCell ref="AW663:AX663"/>
    <mergeCell ref="AZ663:BA663"/>
    <mergeCell ref="BB663:BC663"/>
    <mergeCell ref="BD663:BE663"/>
    <mergeCell ref="BF663:BG663"/>
    <mergeCell ref="BI663:BJ663"/>
    <mergeCell ref="BK663:BL663"/>
    <mergeCell ref="BM663:BN663"/>
    <mergeCell ref="BO663:BP663"/>
    <mergeCell ref="BI662:BJ662"/>
    <mergeCell ref="BK662:BL662"/>
    <mergeCell ref="BM662:BN662"/>
    <mergeCell ref="BO662:BP662"/>
    <mergeCell ref="AH666:AI666"/>
    <mergeCell ref="AJ666:AK666"/>
    <mergeCell ref="AL666:AM666"/>
    <mergeCell ref="AN666:AO666"/>
    <mergeCell ref="BI666:BJ666"/>
    <mergeCell ref="BK666:BL666"/>
    <mergeCell ref="BM666:BN666"/>
    <mergeCell ref="BO666:BP666"/>
    <mergeCell ref="CQ601:CR601"/>
    <mergeCell ref="CQ602:CR602"/>
    <mergeCell ref="AH668:AI668"/>
    <mergeCell ref="AJ668:AK668"/>
    <mergeCell ref="AL668:AM668"/>
    <mergeCell ref="AN668:AO668"/>
    <mergeCell ref="AQ668:AR668"/>
    <mergeCell ref="AS668:AT668"/>
    <mergeCell ref="AU668:AV668"/>
    <mergeCell ref="AW668:AX668"/>
    <mergeCell ref="AZ668:BA668"/>
    <mergeCell ref="BB668:BC668"/>
    <mergeCell ref="BD668:BE668"/>
    <mergeCell ref="BF668:BG668"/>
    <mergeCell ref="BI668:BJ668"/>
    <mergeCell ref="BK668:BL668"/>
    <mergeCell ref="BM668:BN668"/>
    <mergeCell ref="BO668:BP668"/>
    <mergeCell ref="AH667:AI667"/>
    <mergeCell ref="AJ667:AK667"/>
    <mergeCell ref="AL667:AM667"/>
    <mergeCell ref="AN667:AO667"/>
    <mergeCell ref="AQ667:AR667"/>
    <mergeCell ref="AS667:AT667"/>
    <mergeCell ref="AU667:AV667"/>
    <mergeCell ref="AW667:AX667"/>
    <mergeCell ref="AZ667:BA667"/>
    <mergeCell ref="BB667:BC667"/>
    <mergeCell ref="BD667:BE667"/>
    <mergeCell ref="BF667:BG667"/>
    <mergeCell ref="BI667:BJ667"/>
    <mergeCell ref="BK667:BL667"/>
    <mergeCell ref="BM667:BN667"/>
    <mergeCell ref="BO667:BP667"/>
    <mergeCell ref="AH662:AI662"/>
    <mergeCell ref="AJ662:AK662"/>
    <mergeCell ref="AL662:AM662"/>
    <mergeCell ref="AN662:AO662"/>
    <mergeCell ref="AQ662:AR662"/>
    <mergeCell ref="AS662:AT662"/>
    <mergeCell ref="AQ658:AR658"/>
    <mergeCell ref="AS658:AT658"/>
    <mergeCell ref="AU658:AV658"/>
    <mergeCell ref="AW658:AX658"/>
    <mergeCell ref="BD603:BE603"/>
    <mergeCell ref="BF603:BG603"/>
    <mergeCell ref="AQ659:AR659"/>
    <mergeCell ref="AS659:AT659"/>
    <mergeCell ref="AU659:AV659"/>
    <mergeCell ref="AW659:AX659"/>
    <mergeCell ref="AZ659:BA659"/>
    <mergeCell ref="BB659:BC659"/>
    <mergeCell ref="AZ658:BA658"/>
    <mergeCell ref="BB658:BC658"/>
    <mergeCell ref="BD658:BE658"/>
    <mergeCell ref="BF658:BG658"/>
    <mergeCell ref="BI658:BJ658"/>
    <mergeCell ref="BK658:BL658"/>
    <mergeCell ref="BM658:BN658"/>
    <mergeCell ref="BO658:BP658"/>
    <mergeCell ref="BD659:BE659"/>
    <mergeCell ref="BF659:BG659"/>
    <mergeCell ref="BI659:BJ659"/>
    <mergeCell ref="BK659:BL659"/>
    <mergeCell ref="BM659:BN659"/>
    <mergeCell ref="BO659:BP659"/>
    <mergeCell ref="BI600:BP600"/>
    <mergeCell ref="BI601:BJ601"/>
    <mergeCell ref="BK601:BL601"/>
    <mergeCell ref="AU609:AV609"/>
    <mergeCell ref="AW609:AX609"/>
    <mergeCell ref="AZ609:BA609"/>
    <mergeCell ref="BB609:BC609"/>
    <mergeCell ref="BD609:BE609"/>
    <mergeCell ref="BF609:BG609"/>
    <mergeCell ref="BI609:BJ609"/>
    <mergeCell ref="BK609:BL609"/>
    <mergeCell ref="BM609:BN609"/>
    <mergeCell ref="AH682:AI682"/>
    <mergeCell ref="AH683:AI683"/>
    <mergeCell ref="AK682:AL682"/>
    <mergeCell ref="AK683:AL683"/>
    <mergeCell ref="AN682:AO682"/>
    <mergeCell ref="AN683:AO683"/>
    <mergeCell ref="AQ682:AR682"/>
    <mergeCell ref="AQ683:AR683"/>
    <mergeCell ref="AQ664:AR664"/>
    <mergeCell ref="AS664:AT664"/>
    <mergeCell ref="AU664:AV664"/>
    <mergeCell ref="AW664:AX664"/>
    <mergeCell ref="AZ664:BA664"/>
    <mergeCell ref="BB664:BC664"/>
    <mergeCell ref="BD664:BE664"/>
    <mergeCell ref="BF664:BG664"/>
    <mergeCell ref="BI664:BJ664"/>
    <mergeCell ref="BK664:BL664"/>
    <mergeCell ref="BM664:BN664"/>
    <mergeCell ref="BO664:BP664"/>
    <mergeCell ref="AH659:AI659"/>
    <mergeCell ref="AJ659:AK659"/>
    <mergeCell ref="AL659:AM659"/>
    <mergeCell ref="AN659:AO659"/>
    <mergeCell ref="AQ671:AR671"/>
    <mergeCell ref="AS671:AT671"/>
    <mergeCell ref="AU671:AV671"/>
    <mergeCell ref="AW671:AX671"/>
    <mergeCell ref="AZ671:BA671"/>
    <mergeCell ref="BB671:BC671"/>
    <mergeCell ref="BD671:BE671"/>
    <mergeCell ref="BF671:BG671"/>
    <mergeCell ref="BI671:BJ671"/>
    <mergeCell ref="BK671:BL671"/>
    <mergeCell ref="BM671:BN671"/>
    <mergeCell ref="BO671:BP671"/>
    <mergeCell ref="BD662:BE662"/>
    <mergeCell ref="BF662:BG662"/>
    <mergeCell ref="AQ666:AR666"/>
    <mergeCell ref="AS666:AT666"/>
    <mergeCell ref="AU666:AV666"/>
    <mergeCell ref="AW666:AX666"/>
    <mergeCell ref="AZ666:BA666"/>
    <mergeCell ref="BB666:BC666"/>
    <mergeCell ref="BD666:BE666"/>
    <mergeCell ref="BF666:BG666"/>
    <mergeCell ref="AH669:AI669"/>
    <mergeCell ref="AJ669:AK669"/>
    <mergeCell ref="AL669:AM669"/>
    <mergeCell ref="AN669:AO669"/>
    <mergeCell ref="BQ600:BQ632"/>
    <mergeCell ref="AP639:AP671"/>
    <mergeCell ref="AY639:AY671"/>
    <mergeCell ref="BH639:BH671"/>
    <mergeCell ref="BV601:BW601"/>
    <mergeCell ref="BV602:BW602"/>
    <mergeCell ref="BY601:BZ601"/>
    <mergeCell ref="BY602:BZ602"/>
    <mergeCell ref="CB601:CC601"/>
    <mergeCell ref="CB602:CC602"/>
    <mergeCell ref="CE601:CF601"/>
    <mergeCell ref="CE602:CF602"/>
    <mergeCell ref="CH601:CI601"/>
    <mergeCell ref="CH602:CI602"/>
    <mergeCell ref="CK601:CL601"/>
    <mergeCell ref="CK602:CL602"/>
    <mergeCell ref="CN601:CO601"/>
    <mergeCell ref="CN602:CO602"/>
    <mergeCell ref="AH671:AI671"/>
    <mergeCell ref="AJ671:AK671"/>
    <mergeCell ref="AL671:AM671"/>
    <mergeCell ref="AN671:AO671"/>
    <mergeCell ref="EE269:EN269"/>
    <mergeCell ref="EE270:EF270"/>
    <mergeCell ref="EG270:EH270"/>
    <mergeCell ref="EI270:EJ270"/>
    <mergeCell ref="EK270:EL270"/>
    <mergeCell ref="EM270:EN270"/>
    <mergeCell ref="EE271:EF271"/>
    <mergeCell ref="EG271:EH271"/>
    <mergeCell ref="EI271:EJ271"/>
    <mergeCell ref="EK271:EL271"/>
    <mergeCell ref="EM271:EN271"/>
    <mergeCell ref="EE272:EF272"/>
    <mergeCell ref="EG272:EH272"/>
    <mergeCell ref="EI272:EJ272"/>
    <mergeCell ref="EK272:EL272"/>
    <mergeCell ref="EM272:EN272"/>
    <mergeCell ref="EE273:EF273"/>
    <mergeCell ref="EG273:EH273"/>
    <mergeCell ref="EI273:EJ273"/>
    <mergeCell ref="EK273:EL273"/>
    <mergeCell ref="EM273:EN273"/>
    <mergeCell ref="EE274:EF274"/>
    <mergeCell ref="EG274:EH274"/>
    <mergeCell ref="EI274:EJ274"/>
    <mergeCell ref="EK274:EL274"/>
    <mergeCell ref="EM274:EN274"/>
    <mergeCell ref="EE275:EF275"/>
    <mergeCell ref="EG275:EH275"/>
    <mergeCell ref="EI275:EJ275"/>
    <mergeCell ref="EK275:EL275"/>
    <mergeCell ref="EM275:EN275"/>
    <mergeCell ref="EE276:EF276"/>
    <mergeCell ref="EG276:EH276"/>
    <mergeCell ref="EI276:EJ276"/>
    <mergeCell ref="EK276:EL276"/>
    <mergeCell ref="EM276:EN276"/>
    <mergeCell ref="EE277:EF277"/>
    <mergeCell ref="EG277:EH277"/>
    <mergeCell ref="EI277:EJ277"/>
    <mergeCell ref="EK277:EL277"/>
    <mergeCell ref="EM277:EN277"/>
    <mergeCell ref="EE278:EF278"/>
    <mergeCell ref="EG278:EH278"/>
    <mergeCell ref="EI278:EJ278"/>
    <mergeCell ref="EK278:EL278"/>
    <mergeCell ref="EM278:EN278"/>
    <mergeCell ref="EE279:EF279"/>
    <mergeCell ref="EG279:EH279"/>
    <mergeCell ref="EI279:EJ279"/>
    <mergeCell ref="EK279:EL279"/>
    <mergeCell ref="EM279:EN279"/>
    <mergeCell ref="EE280:EF280"/>
    <mergeCell ref="EG280:EH280"/>
    <mergeCell ref="EI280:EJ280"/>
    <mergeCell ref="EK280:EL280"/>
    <mergeCell ref="EM280:EN280"/>
    <mergeCell ref="EM281:EN281"/>
    <mergeCell ref="EP269:EY269"/>
    <mergeCell ref="EP270:EQ270"/>
    <mergeCell ref="ER270:ES270"/>
    <mergeCell ref="ET270:EU270"/>
    <mergeCell ref="EV270:EW270"/>
    <mergeCell ref="EX270:EY270"/>
    <mergeCell ref="EP271:EQ271"/>
    <mergeCell ref="ER271:ES271"/>
    <mergeCell ref="ET271:EU271"/>
    <mergeCell ref="EV271:EW271"/>
    <mergeCell ref="EX271:EY271"/>
    <mergeCell ref="EP272:EQ272"/>
    <mergeCell ref="ER272:ES272"/>
    <mergeCell ref="ET272:EU272"/>
    <mergeCell ref="EV272:EW272"/>
    <mergeCell ref="EX272:EY272"/>
    <mergeCell ref="EP273:EQ273"/>
    <mergeCell ref="ER273:ES273"/>
    <mergeCell ref="ET273:EU273"/>
    <mergeCell ref="EV273:EW273"/>
    <mergeCell ref="EX273:EY273"/>
    <mergeCell ref="EX274:EY274"/>
    <mergeCell ref="FL269:FU269"/>
    <mergeCell ref="FL270:FM270"/>
    <mergeCell ref="FN270:FO270"/>
    <mergeCell ref="FP270:FQ270"/>
    <mergeCell ref="FR270:FS270"/>
    <mergeCell ref="FT270:FU270"/>
    <mergeCell ref="FL271:FM271"/>
    <mergeCell ref="FN271:FO271"/>
    <mergeCell ref="FP271:FQ271"/>
    <mergeCell ref="FR271:FS271"/>
    <mergeCell ref="FT271:FU271"/>
    <mergeCell ref="FL272:FM272"/>
    <mergeCell ref="FN272:FO272"/>
    <mergeCell ref="FP272:FQ272"/>
    <mergeCell ref="FR272:FS272"/>
    <mergeCell ref="FT272:FU272"/>
    <mergeCell ref="FL273:FM273"/>
    <mergeCell ref="FN273:FO273"/>
    <mergeCell ref="FP273:FQ273"/>
    <mergeCell ref="FR273:FS273"/>
    <mergeCell ref="FT273:FU273"/>
    <mergeCell ref="FT274:FU274"/>
    <mergeCell ref="FA269:FJ269"/>
    <mergeCell ref="FA270:FB270"/>
    <mergeCell ref="FC270:FD270"/>
    <mergeCell ref="FE270:FF270"/>
    <mergeCell ref="FG270:FH270"/>
    <mergeCell ref="FI270:FJ270"/>
    <mergeCell ref="FA271:FB271"/>
    <mergeCell ref="FC271:FD271"/>
    <mergeCell ref="FE271:FF271"/>
    <mergeCell ref="FG271:FH271"/>
    <mergeCell ref="FI271:FJ271"/>
    <mergeCell ref="FA272:FB272"/>
    <mergeCell ref="FC272:FD272"/>
    <mergeCell ref="FE272:FF272"/>
    <mergeCell ref="FG272:FH272"/>
    <mergeCell ref="FI272:FJ272"/>
    <mergeCell ref="FA273:FB273"/>
    <mergeCell ref="FC273:FD273"/>
    <mergeCell ref="FE273:FF273"/>
    <mergeCell ref="FG273:FH273"/>
    <mergeCell ref="FI273:FJ273"/>
    <mergeCell ref="FA274:FB274"/>
    <mergeCell ref="FC274:FD274"/>
    <mergeCell ref="FE274:FF274"/>
    <mergeCell ref="FG274:FH274"/>
    <mergeCell ref="FI274:FJ274"/>
    <mergeCell ref="GA273:GB273"/>
    <mergeCell ref="GC273:GD273"/>
    <mergeCell ref="GE273:GF273"/>
    <mergeCell ref="FW274:FX274"/>
    <mergeCell ref="FY274:FZ274"/>
    <mergeCell ref="GA274:GB274"/>
    <mergeCell ref="GC274:GD274"/>
    <mergeCell ref="GE274:GF274"/>
    <mergeCell ref="FY275:FZ275"/>
    <mergeCell ref="GA275:GB275"/>
    <mergeCell ref="GC275:GD275"/>
    <mergeCell ref="GE275:GF275"/>
    <mergeCell ref="FW276:FX276"/>
    <mergeCell ref="FY276:FZ276"/>
    <mergeCell ref="GA276:GB276"/>
    <mergeCell ref="GC276:GD276"/>
    <mergeCell ref="GE276:GF276"/>
    <mergeCell ref="FA277:FB277"/>
    <mergeCell ref="FC277:FD277"/>
    <mergeCell ref="FE277:FF277"/>
    <mergeCell ref="FG277:FH277"/>
    <mergeCell ref="FI277:FJ277"/>
    <mergeCell ref="FA278:FB278"/>
    <mergeCell ref="FC278:FD278"/>
    <mergeCell ref="FE278:FF278"/>
    <mergeCell ref="FG278:FH278"/>
    <mergeCell ref="FI278:FJ278"/>
    <mergeCell ref="FA279:FB279"/>
    <mergeCell ref="FC279:FD279"/>
    <mergeCell ref="FE279:FF279"/>
    <mergeCell ref="FG279:FH279"/>
    <mergeCell ref="FI279:FJ279"/>
    <mergeCell ref="FA280:FB280"/>
    <mergeCell ref="FC280:FD280"/>
    <mergeCell ref="FE280:FF280"/>
    <mergeCell ref="FG280:FH280"/>
    <mergeCell ref="FI280:FJ280"/>
    <mergeCell ref="FA275:FB275"/>
    <mergeCell ref="FC275:FD275"/>
    <mergeCell ref="FE275:FF275"/>
    <mergeCell ref="FG275:FH275"/>
    <mergeCell ref="FI275:FJ275"/>
    <mergeCell ref="FA276:FB276"/>
    <mergeCell ref="FC276:FD276"/>
    <mergeCell ref="FE276:FF276"/>
    <mergeCell ref="FG276:FH276"/>
    <mergeCell ref="FI276:FJ276"/>
    <mergeCell ref="HD269:HM269"/>
    <mergeCell ref="HO269:HX269"/>
    <mergeCell ref="HD270:HE270"/>
    <mergeCell ref="HF270:HG270"/>
    <mergeCell ref="HH270:HI270"/>
    <mergeCell ref="HJ270:HK270"/>
    <mergeCell ref="HL270:HM270"/>
    <mergeCell ref="HO270:HP270"/>
    <mergeCell ref="HQ270:HR270"/>
    <mergeCell ref="HS270:HT270"/>
    <mergeCell ref="HU270:HV270"/>
    <mergeCell ref="HW270:HX270"/>
    <mergeCell ref="HD271:HE271"/>
    <mergeCell ref="HF271:HG271"/>
    <mergeCell ref="HH271:HI271"/>
    <mergeCell ref="HJ271:HK271"/>
    <mergeCell ref="GE279:GF279"/>
    <mergeCell ref="FW280:FX280"/>
    <mergeCell ref="FY280:FZ280"/>
    <mergeCell ref="GA280:GB280"/>
    <mergeCell ref="GC280:GD280"/>
    <mergeCell ref="GE280:GF280"/>
    <mergeCell ref="GE281:GF281"/>
    <mergeCell ref="GH269:GQ269"/>
    <mergeCell ref="GH270:GI270"/>
    <mergeCell ref="GJ270:GK270"/>
    <mergeCell ref="GL270:GM270"/>
    <mergeCell ref="GN270:GO270"/>
    <mergeCell ref="GP270:GQ270"/>
    <mergeCell ref="GH271:GI271"/>
    <mergeCell ref="GJ271:GK271"/>
    <mergeCell ref="GL271:GM271"/>
    <mergeCell ref="GN271:GO271"/>
    <mergeCell ref="GP271:GQ271"/>
    <mergeCell ref="GH272:GI272"/>
    <mergeCell ref="GJ272:GK272"/>
    <mergeCell ref="GL272:GM272"/>
    <mergeCell ref="GN272:GO272"/>
    <mergeCell ref="GP272:GQ272"/>
    <mergeCell ref="GH273:GI273"/>
    <mergeCell ref="GJ273:GK273"/>
    <mergeCell ref="GL273:GM273"/>
    <mergeCell ref="GN273:GO273"/>
    <mergeCell ref="GP273:GQ273"/>
    <mergeCell ref="FW275:FX275"/>
    <mergeCell ref="GP274:GQ274"/>
    <mergeCell ref="FW269:GF269"/>
    <mergeCell ref="FW270:FX270"/>
    <mergeCell ref="FY270:FZ270"/>
    <mergeCell ref="GA270:GB270"/>
    <mergeCell ref="GC270:GD270"/>
    <mergeCell ref="GE270:GF270"/>
    <mergeCell ref="FW271:FX271"/>
    <mergeCell ref="FY271:FZ271"/>
    <mergeCell ref="GA271:GB271"/>
    <mergeCell ref="GC271:GD271"/>
    <mergeCell ref="GE271:GF271"/>
    <mergeCell ref="FW272:FX272"/>
    <mergeCell ref="FY272:FZ272"/>
    <mergeCell ref="GA272:GB272"/>
    <mergeCell ref="GC272:GD272"/>
    <mergeCell ref="GE272:GF272"/>
    <mergeCell ref="FW273:FX273"/>
    <mergeCell ref="FY273:FZ273"/>
    <mergeCell ref="GS269:HB269"/>
    <mergeCell ref="GS270:GT270"/>
    <mergeCell ref="GU270:GV270"/>
    <mergeCell ref="GW270:GX270"/>
    <mergeCell ref="GY270:GZ270"/>
    <mergeCell ref="HA270:HB270"/>
    <mergeCell ref="GS271:GT271"/>
    <mergeCell ref="GU271:GV271"/>
    <mergeCell ref="GW271:GX271"/>
    <mergeCell ref="GY271:GZ271"/>
    <mergeCell ref="HA271:HB271"/>
    <mergeCell ref="GS272:GT272"/>
    <mergeCell ref="GU272:GV272"/>
    <mergeCell ref="GW272:GX272"/>
    <mergeCell ref="GY272:GZ272"/>
    <mergeCell ref="HA272:HB272"/>
    <mergeCell ref="GS273:GT273"/>
    <mergeCell ref="GU273:GV273"/>
    <mergeCell ref="GW273:GX273"/>
    <mergeCell ref="GY273:GZ273"/>
    <mergeCell ref="HA273:HB273"/>
    <mergeCell ref="GS274:GT274"/>
    <mergeCell ref="GU274:GV274"/>
    <mergeCell ref="GW274:GX274"/>
    <mergeCell ref="GY274:GZ274"/>
    <mergeCell ref="HA274:HB274"/>
    <mergeCell ref="GS275:GT275"/>
    <mergeCell ref="GU275:GV275"/>
    <mergeCell ref="GW275:GX275"/>
    <mergeCell ref="GY275:GZ275"/>
    <mergeCell ref="HA275:HB275"/>
    <mergeCell ref="GS276:GT276"/>
    <mergeCell ref="GU276:GV276"/>
    <mergeCell ref="GW276:GX276"/>
    <mergeCell ref="GY276:GZ276"/>
    <mergeCell ref="HA276:HB276"/>
    <mergeCell ref="HL271:HM271"/>
    <mergeCell ref="HO271:HP271"/>
    <mergeCell ref="HQ271:HR271"/>
    <mergeCell ref="HS271:HT271"/>
    <mergeCell ref="HU271:HV271"/>
    <mergeCell ref="HW271:HX271"/>
    <mergeCell ref="HD272:HE272"/>
    <mergeCell ref="HF272:HG272"/>
    <mergeCell ref="HH272:HI272"/>
    <mergeCell ref="HJ272:HK272"/>
    <mergeCell ref="HL272:HM272"/>
    <mergeCell ref="HO272:HP272"/>
    <mergeCell ref="HQ272:HR272"/>
    <mergeCell ref="HS272:HT272"/>
    <mergeCell ref="HU272:HV272"/>
    <mergeCell ref="HW272:HX272"/>
    <mergeCell ref="HD273:HE273"/>
    <mergeCell ref="HF273:HG273"/>
    <mergeCell ref="HH273:HI273"/>
    <mergeCell ref="HJ273:HK273"/>
    <mergeCell ref="HL273:HM273"/>
    <mergeCell ref="HO273:HP273"/>
    <mergeCell ref="HQ273:HR273"/>
    <mergeCell ref="HS273:HT273"/>
    <mergeCell ref="HU273:HV273"/>
    <mergeCell ref="HW273:HX273"/>
    <mergeCell ref="HQ276:HR276"/>
    <mergeCell ref="HS276:HT276"/>
    <mergeCell ref="HU276:HV276"/>
    <mergeCell ref="HW276:HX276"/>
    <mergeCell ref="HO277:HP277"/>
    <mergeCell ref="HQ277:HR277"/>
    <mergeCell ref="HS277:HT277"/>
    <mergeCell ref="HU277:HV277"/>
    <mergeCell ref="HW277:HX277"/>
    <mergeCell ref="HL274:HM274"/>
    <mergeCell ref="HO274:HP274"/>
    <mergeCell ref="HQ274:HR274"/>
    <mergeCell ref="HS274:HT274"/>
    <mergeCell ref="HU274:HV274"/>
    <mergeCell ref="HW274:HX274"/>
    <mergeCell ref="HO275:HP275"/>
    <mergeCell ref="HQ275:HR275"/>
    <mergeCell ref="HS275:HT275"/>
    <mergeCell ref="HU275:HV275"/>
    <mergeCell ref="HW275:HX275"/>
    <mergeCell ref="HO276:HP276"/>
    <mergeCell ref="HO278:HP278"/>
    <mergeCell ref="HQ278:HR278"/>
    <mergeCell ref="HS278:HT278"/>
    <mergeCell ref="HU278:HV278"/>
    <mergeCell ref="HW278:HX278"/>
    <mergeCell ref="HO279:HP279"/>
    <mergeCell ref="HQ279:HR279"/>
    <mergeCell ref="HS279:HT279"/>
    <mergeCell ref="HU279:HV279"/>
    <mergeCell ref="HW279:HX279"/>
    <mergeCell ref="HO280:HP280"/>
    <mergeCell ref="HQ280:HR280"/>
    <mergeCell ref="HS280:HT280"/>
    <mergeCell ref="HU280:HV280"/>
    <mergeCell ref="HW280:HX280"/>
    <mergeCell ref="HW281:HX281"/>
    <mergeCell ref="BF350:BO350"/>
    <mergeCell ref="CB350:CK350"/>
    <mergeCell ref="CX350:DG350"/>
    <mergeCell ref="DT350:EC350"/>
    <mergeCell ref="GS279:GT279"/>
    <mergeCell ref="GU279:GV279"/>
    <mergeCell ref="GW279:GX279"/>
    <mergeCell ref="GY279:GZ279"/>
    <mergeCell ref="HA279:HB279"/>
    <mergeCell ref="GS280:GT280"/>
    <mergeCell ref="GU280:GV280"/>
    <mergeCell ref="GW280:GX280"/>
    <mergeCell ref="GY280:GZ280"/>
    <mergeCell ref="HA280:HB280"/>
    <mergeCell ref="HA281:HB281"/>
    <mergeCell ref="FW279:FX279"/>
    <mergeCell ref="GS277:GT277"/>
    <mergeCell ref="GU277:GV277"/>
    <mergeCell ref="GW277:GX277"/>
    <mergeCell ref="GY277:GZ277"/>
    <mergeCell ref="HA277:HB277"/>
    <mergeCell ref="GS278:GT278"/>
    <mergeCell ref="GU278:GV278"/>
    <mergeCell ref="GW278:GX278"/>
    <mergeCell ref="GY278:GZ278"/>
    <mergeCell ref="HA278:HB278"/>
    <mergeCell ref="FW277:FX277"/>
    <mergeCell ref="FY277:FZ277"/>
    <mergeCell ref="GA277:GB277"/>
    <mergeCell ref="GC277:GD277"/>
    <mergeCell ref="GE277:GF277"/>
    <mergeCell ref="FW278:FX278"/>
    <mergeCell ref="FY278:FZ278"/>
    <mergeCell ref="GA278:GB278"/>
    <mergeCell ref="GC278:GD278"/>
    <mergeCell ref="GE278:GF278"/>
    <mergeCell ref="FY279:FZ279"/>
    <mergeCell ref="GA279:GB279"/>
    <mergeCell ref="GC279:GD279"/>
    <mergeCell ref="CM350:CV350"/>
    <mergeCell ref="BQ350:BZ350"/>
    <mergeCell ref="EE350:EN350"/>
    <mergeCell ref="DI350:DR350"/>
    <mergeCell ref="FI281:FJ281"/>
    <mergeCell ref="BY281:BZ281"/>
    <mergeCell ref="BQ280:BR280"/>
    <mergeCell ref="BS280:BT280"/>
    <mergeCell ref="BU280:BV280"/>
    <mergeCell ref="CS352:CT352"/>
    <mergeCell ref="CU352:CV352"/>
    <mergeCell ref="CM353:CN353"/>
    <mergeCell ref="CO353:CP353"/>
    <mergeCell ref="CQ353:CR353"/>
    <mergeCell ref="CS353:CT353"/>
    <mergeCell ref="CU353:CV353"/>
    <mergeCell ref="CM354:CN354"/>
    <mergeCell ref="CO354:CP354"/>
    <mergeCell ref="CQ354:CR354"/>
    <mergeCell ref="CS354:CT354"/>
    <mergeCell ref="CU354:CV354"/>
    <mergeCell ref="CU355:CV355"/>
    <mergeCell ref="BF351:BG351"/>
    <mergeCell ref="BH351:BI351"/>
    <mergeCell ref="BJ351:BK351"/>
    <mergeCell ref="BL351:BM351"/>
    <mergeCell ref="BN351:BO351"/>
    <mergeCell ref="BF352:BG352"/>
    <mergeCell ref="BH352:BI352"/>
    <mergeCell ref="BJ352:BK352"/>
    <mergeCell ref="BL352:BM352"/>
    <mergeCell ref="BN352:BO352"/>
    <mergeCell ref="BF353:BG353"/>
    <mergeCell ref="BH353:BI353"/>
    <mergeCell ref="BJ353:BK353"/>
    <mergeCell ref="BL353:BM353"/>
    <mergeCell ref="BN353:BO353"/>
    <mergeCell ref="BF354:BG354"/>
    <mergeCell ref="BH354:BI354"/>
    <mergeCell ref="BJ354:BK354"/>
    <mergeCell ref="BL354:BM354"/>
    <mergeCell ref="BN354:BO354"/>
    <mergeCell ref="BN355:BO355"/>
    <mergeCell ref="BQ351:BR351"/>
    <mergeCell ref="BS351:BT351"/>
    <mergeCell ref="BU351:BV351"/>
    <mergeCell ref="BW351:BX351"/>
    <mergeCell ref="BY351:BZ351"/>
    <mergeCell ref="BQ352:BR352"/>
    <mergeCell ref="BS352:BT352"/>
    <mergeCell ref="BU352:BV352"/>
    <mergeCell ref="BW352:BX352"/>
    <mergeCell ref="BY352:BZ352"/>
    <mergeCell ref="BQ353:BR353"/>
    <mergeCell ref="BS353:BT353"/>
    <mergeCell ref="BU353:BV353"/>
    <mergeCell ref="BW353:BX353"/>
    <mergeCell ref="BY353:BZ353"/>
    <mergeCell ref="BQ354:BR354"/>
    <mergeCell ref="BS354:BT354"/>
    <mergeCell ref="BU354:BV354"/>
    <mergeCell ref="BW354:BX354"/>
    <mergeCell ref="BY354:BZ354"/>
    <mergeCell ref="EE351:EF351"/>
    <mergeCell ref="EG351:EH351"/>
    <mergeCell ref="EI351:EJ351"/>
    <mergeCell ref="EK351:EL351"/>
    <mergeCell ref="EM351:EN351"/>
    <mergeCell ref="EE352:EF352"/>
    <mergeCell ref="EG352:EH352"/>
    <mergeCell ref="EI352:EJ352"/>
    <mergeCell ref="EK352:EL352"/>
    <mergeCell ref="EM352:EN352"/>
    <mergeCell ref="EE353:EF353"/>
    <mergeCell ref="EG353:EH353"/>
    <mergeCell ref="EI353:EJ353"/>
    <mergeCell ref="EK353:EL353"/>
    <mergeCell ref="EM353:EN353"/>
    <mergeCell ref="EE354:EF354"/>
    <mergeCell ref="EG354:EH354"/>
    <mergeCell ref="EI354:EJ354"/>
    <mergeCell ref="EK354:EL354"/>
    <mergeCell ref="EM354:EN354"/>
    <mergeCell ref="EM355:EN355"/>
    <mergeCell ref="CX351:CY351"/>
    <mergeCell ref="CZ351:DA351"/>
    <mergeCell ref="DB351:DC351"/>
    <mergeCell ref="DD351:DE351"/>
    <mergeCell ref="DF351:DG351"/>
    <mergeCell ref="CX352:CY352"/>
    <mergeCell ref="CZ352:DA352"/>
    <mergeCell ref="DB352:DC352"/>
    <mergeCell ref="DD352:DE352"/>
    <mergeCell ref="DF352:DG352"/>
    <mergeCell ref="CX353:CY353"/>
    <mergeCell ref="CZ353:DA353"/>
    <mergeCell ref="DB353:DC353"/>
    <mergeCell ref="DD353:DE353"/>
    <mergeCell ref="DF353:DG353"/>
    <mergeCell ref="CX354:CY354"/>
    <mergeCell ref="CZ354:DA354"/>
    <mergeCell ref="DB354:DC354"/>
    <mergeCell ref="DD354:DE354"/>
    <mergeCell ref="DF354:DG354"/>
    <mergeCell ref="DF355:DG355"/>
    <mergeCell ref="DI351:DJ351"/>
    <mergeCell ref="DK351:DL351"/>
    <mergeCell ref="DM351:DN351"/>
    <mergeCell ref="DO351:DP351"/>
    <mergeCell ref="DQ351:DR351"/>
    <mergeCell ref="DI352:DJ352"/>
    <mergeCell ref="DK352:DL352"/>
    <mergeCell ref="DM352:DN352"/>
    <mergeCell ref="DO352:DP352"/>
    <mergeCell ref="DQ352:DR352"/>
    <mergeCell ref="DI353:DJ353"/>
    <mergeCell ref="DK353:DL353"/>
    <mergeCell ref="DM353:DN353"/>
    <mergeCell ref="DO353:DP353"/>
    <mergeCell ref="DQ353:DR353"/>
    <mergeCell ref="DI354:DJ354"/>
    <mergeCell ref="DK354:DL354"/>
    <mergeCell ref="DM354:DN354"/>
    <mergeCell ref="DO354:DP354"/>
    <mergeCell ref="DQ354:DR354"/>
    <mergeCell ref="BD427:BE427"/>
    <mergeCell ref="BD428:BE428"/>
    <mergeCell ref="BG427:BH427"/>
    <mergeCell ref="BG428:BH428"/>
    <mergeCell ref="BJ427:BK427"/>
    <mergeCell ref="BJ428:BK428"/>
    <mergeCell ref="BM427:BN427"/>
    <mergeCell ref="BM428:BN428"/>
    <mergeCell ref="BP427:BQ427"/>
    <mergeCell ref="BP428:BQ428"/>
    <mergeCell ref="BS427:BT427"/>
    <mergeCell ref="BS428:BT428"/>
    <mergeCell ref="DT351:DU351"/>
    <mergeCell ref="DV351:DW351"/>
    <mergeCell ref="DX351:DY351"/>
    <mergeCell ref="DZ351:EA351"/>
    <mergeCell ref="EB351:EC351"/>
    <mergeCell ref="DT352:DU352"/>
    <mergeCell ref="DV352:DW352"/>
    <mergeCell ref="DX352:DY352"/>
    <mergeCell ref="DZ352:EA352"/>
    <mergeCell ref="EB352:EC352"/>
    <mergeCell ref="DT353:DU353"/>
    <mergeCell ref="DV353:DW353"/>
    <mergeCell ref="DX353:DY353"/>
    <mergeCell ref="DZ353:EA353"/>
    <mergeCell ref="EB353:EC353"/>
    <mergeCell ref="DT354:DU354"/>
    <mergeCell ref="DV354:DW354"/>
    <mergeCell ref="DX354:DY354"/>
    <mergeCell ref="DZ354:EA354"/>
    <mergeCell ref="EB354:EC354"/>
    <mergeCell ref="EB355:EC355"/>
    <mergeCell ref="DQ355:DR355"/>
    <mergeCell ref="CB351:CC351"/>
    <mergeCell ref="CD351:CE351"/>
    <mergeCell ref="CF351:CG351"/>
    <mergeCell ref="CH351:CI351"/>
    <mergeCell ref="CJ351:CK351"/>
    <mergeCell ref="CB352:CC352"/>
    <mergeCell ref="CD352:CE352"/>
    <mergeCell ref="CF352:CG352"/>
    <mergeCell ref="CH352:CI352"/>
    <mergeCell ref="CJ352:CK352"/>
    <mergeCell ref="CB353:CC353"/>
    <mergeCell ref="CD353:CE353"/>
    <mergeCell ref="CF353:CG353"/>
    <mergeCell ref="CH353:CI353"/>
    <mergeCell ref="CJ353:CK353"/>
    <mergeCell ref="CB354:CC354"/>
    <mergeCell ref="CD354:CE354"/>
    <mergeCell ref="CF354:CG354"/>
    <mergeCell ref="CH354:CI354"/>
    <mergeCell ref="CJ354:CK354"/>
    <mergeCell ref="CJ355:CK355"/>
    <mergeCell ref="BY355:BZ355"/>
    <mergeCell ref="CM351:CN351"/>
    <mergeCell ref="CO351:CP351"/>
    <mergeCell ref="CQ351:CR351"/>
    <mergeCell ref="CS351:CT351"/>
    <mergeCell ref="CU351:CV351"/>
    <mergeCell ref="CM352:CN352"/>
    <mergeCell ref="CO352:CP352"/>
    <mergeCell ref="CQ352:CR352"/>
    <mergeCell ref="DB125:DD125"/>
    <mergeCell ref="AS42:AT42"/>
    <mergeCell ref="AS43:AT43"/>
    <mergeCell ref="AS44:AT44"/>
    <mergeCell ref="AS45:AT45"/>
    <mergeCell ref="AS46:AT46"/>
    <mergeCell ref="AS47:AT47"/>
    <mergeCell ref="HZ269:IB269"/>
    <mergeCell ref="FD426:FF426"/>
    <mergeCell ref="GD600:GF600"/>
    <mergeCell ref="B570:AD570"/>
    <mergeCell ref="EJ721:EL721"/>
    <mergeCell ref="BV430:BW430"/>
    <mergeCell ref="BX430:BY430"/>
    <mergeCell ref="BZ430:CA430"/>
    <mergeCell ref="CB430:CC430"/>
    <mergeCell ref="CD430:CE430"/>
    <mergeCell ref="CL431:CM431"/>
    <mergeCell ref="CF427:CG427"/>
    <mergeCell ref="CH427:CI427"/>
    <mergeCell ref="CJ427:CK427"/>
    <mergeCell ref="CF428:CG428"/>
    <mergeCell ref="CF429:CG429"/>
    <mergeCell ref="CF430:CG430"/>
    <mergeCell ref="CH428:CI428"/>
    <mergeCell ref="CJ428:CK428"/>
    <mergeCell ref="CH429:CI429"/>
    <mergeCell ref="CJ429:CK429"/>
    <mergeCell ref="CH430:CI430"/>
    <mergeCell ref="CJ430:CK430"/>
    <mergeCell ref="BG397:BH397"/>
    <mergeCell ref="BX427:BY427"/>
    <mergeCell ref="FI1051:FJ1051"/>
    <mergeCell ref="FK1051:FL1051"/>
    <mergeCell ref="FM1051:FN1051"/>
    <mergeCell ref="FO1051:FP1051"/>
    <mergeCell ref="AY392:BH392"/>
    <mergeCell ref="AY393:AZ393"/>
    <mergeCell ref="BA393:BB393"/>
    <mergeCell ref="BC393:BD393"/>
    <mergeCell ref="BE393:BF393"/>
    <mergeCell ref="BG393:BH393"/>
    <mergeCell ref="AY394:AZ394"/>
    <mergeCell ref="BA394:BB394"/>
    <mergeCell ref="BC394:BD394"/>
    <mergeCell ref="BE394:BF394"/>
    <mergeCell ref="BG394:BH394"/>
    <mergeCell ref="AY395:AZ395"/>
    <mergeCell ref="BA395:BB395"/>
    <mergeCell ref="BC395:BD395"/>
    <mergeCell ref="BE395:BF395"/>
    <mergeCell ref="BG395:BH395"/>
    <mergeCell ref="AY396:AZ396"/>
    <mergeCell ref="BA396:BB396"/>
    <mergeCell ref="BC396:BD396"/>
    <mergeCell ref="BE396:BF396"/>
    <mergeCell ref="BG396:BH396"/>
    <mergeCell ref="BZ427:CA427"/>
    <mergeCell ref="CB427:CC427"/>
    <mergeCell ref="CD427:CE427"/>
    <mergeCell ref="BV428:BW428"/>
    <mergeCell ref="BX428:BY428"/>
    <mergeCell ref="BZ428:CA428"/>
    <mergeCell ref="CB428:CC428"/>
    <mergeCell ref="FG1058:FH1058"/>
    <mergeCell ref="FI1058:FJ1058"/>
    <mergeCell ref="FK1058:FL1058"/>
    <mergeCell ref="FM1058:FN1058"/>
    <mergeCell ref="FO1058:FP1058"/>
    <mergeCell ref="FQ1058:FR1058"/>
    <mergeCell ref="EQ1053:ER1053"/>
    <mergeCell ref="ES1053:ET1053"/>
    <mergeCell ref="EU1053:EV1053"/>
    <mergeCell ref="EW1053:EX1053"/>
    <mergeCell ref="EY1053:EZ1053"/>
    <mergeCell ref="FA1053:FB1053"/>
    <mergeCell ref="FC1053:FD1053"/>
    <mergeCell ref="FE1053:FF1053"/>
    <mergeCell ref="FG1053:FH1053"/>
    <mergeCell ref="FI1053:FJ1053"/>
    <mergeCell ref="FK1053:FL1053"/>
    <mergeCell ref="FM1053:FN1053"/>
    <mergeCell ref="FO1053:FP1053"/>
    <mergeCell ref="FQ1053:FR1053"/>
    <mergeCell ref="EQ1054:ER1054"/>
    <mergeCell ref="ES1054:ET1054"/>
    <mergeCell ref="EU1054:EV1054"/>
    <mergeCell ref="EW1054:EX1054"/>
    <mergeCell ref="EY1054:EZ1054"/>
    <mergeCell ref="FA1054:FB1054"/>
    <mergeCell ref="FC1054:FD1054"/>
    <mergeCell ref="FE1054:FF1054"/>
    <mergeCell ref="FG1054:FH1054"/>
    <mergeCell ref="FI1054:FJ1054"/>
    <mergeCell ref="FK1054:FL1054"/>
    <mergeCell ref="FM1054:FN1054"/>
    <mergeCell ref="FO1054:FP1054"/>
    <mergeCell ref="FQ1054:FR1054"/>
    <mergeCell ref="EQ1055:ER1055"/>
    <mergeCell ref="ES1055:ET1055"/>
    <mergeCell ref="EU1055:EV1055"/>
    <mergeCell ref="EW1055:EX1055"/>
    <mergeCell ref="EY1055:EZ1055"/>
    <mergeCell ref="FA1055:FB1055"/>
    <mergeCell ref="FC1055:FD1055"/>
    <mergeCell ref="FE1055:FF1055"/>
    <mergeCell ref="FG1055:FH1055"/>
    <mergeCell ref="FI1055:FJ1055"/>
    <mergeCell ref="FK1055:FL1055"/>
    <mergeCell ref="FM1055:FN1055"/>
    <mergeCell ref="FO1055:FP1055"/>
    <mergeCell ref="FQ1055:FR1055"/>
    <mergeCell ref="EQ1060:ER1060"/>
    <mergeCell ref="ES1060:ET1060"/>
    <mergeCell ref="EU1060:EV1060"/>
    <mergeCell ref="EW1060:EX1060"/>
    <mergeCell ref="EY1060:EZ1060"/>
    <mergeCell ref="FA1060:FB1060"/>
    <mergeCell ref="FC1060:FD1060"/>
    <mergeCell ref="FE1060:FF1060"/>
    <mergeCell ref="FG1060:FH1060"/>
    <mergeCell ref="FI1060:FJ1060"/>
    <mergeCell ref="FK1060:FL1060"/>
    <mergeCell ref="FM1060:FN1060"/>
    <mergeCell ref="FO1060:FP1060"/>
    <mergeCell ref="FQ1060:FR1060"/>
    <mergeCell ref="EQ1061:ER1061"/>
    <mergeCell ref="ES1061:ET1061"/>
    <mergeCell ref="EU1061:EV1061"/>
    <mergeCell ref="EW1061:EX1061"/>
    <mergeCell ref="EY1061:EZ1061"/>
    <mergeCell ref="FA1061:FB1061"/>
    <mergeCell ref="FC1061:FD1061"/>
    <mergeCell ref="FE1061:FF1061"/>
    <mergeCell ref="FG1061:FH1061"/>
    <mergeCell ref="FI1061:FJ1061"/>
    <mergeCell ref="FK1061:FL1061"/>
    <mergeCell ref="FM1061:FN1061"/>
    <mergeCell ref="FO1061:FP1061"/>
    <mergeCell ref="FQ1061:FR1061"/>
    <mergeCell ref="EQ1056:ER1056"/>
    <mergeCell ref="ES1056:ET1056"/>
    <mergeCell ref="EU1056:EV1056"/>
    <mergeCell ref="EW1056:EX1056"/>
    <mergeCell ref="EY1056:EZ1056"/>
    <mergeCell ref="FA1056:FB1056"/>
    <mergeCell ref="FC1056:FD1056"/>
    <mergeCell ref="FE1056:FF1056"/>
    <mergeCell ref="FG1056:FH1056"/>
    <mergeCell ref="FI1056:FJ1056"/>
    <mergeCell ref="FK1056:FL1056"/>
    <mergeCell ref="FM1056:FN1056"/>
    <mergeCell ref="FO1056:FP1056"/>
    <mergeCell ref="FQ1056:FR1056"/>
    <mergeCell ref="EQ1057:ER1057"/>
    <mergeCell ref="ES1057:ET1057"/>
    <mergeCell ref="EU1057:EV1057"/>
    <mergeCell ref="EW1057:EX1057"/>
    <mergeCell ref="EY1057:EZ1057"/>
    <mergeCell ref="FA1057:FB1057"/>
    <mergeCell ref="FC1057:FD1057"/>
    <mergeCell ref="FE1057:FF1057"/>
    <mergeCell ref="FG1057:FH1057"/>
    <mergeCell ref="FI1057:FJ1057"/>
    <mergeCell ref="FK1057:FL1057"/>
    <mergeCell ref="FM1057:FN1057"/>
    <mergeCell ref="FO1057:FP1057"/>
    <mergeCell ref="FQ1057:FR1057"/>
    <mergeCell ref="EQ1058:ER1058"/>
    <mergeCell ref="ES1058:ET1058"/>
    <mergeCell ref="EU1058:EV1058"/>
    <mergeCell ref="EW1058:EX1058"/>
    <mergeCell ref="EY1058:EZ1058"/>
    <mergeCell ref="FA1058:FB1058"/>
    <mergeCell ref="FC1058:FD1058"/>
    <mergeCell ref="FE1058:FF1058"/>
    <mergeCell ref="EP1125:EQ1125"/>
    <mergeCell ref="ER1125:ES1125"/>
    <mergeCell ref="ET1125:EU1125"/>
    <mergeCell ref="EV1125:EW1125"/>
    <mergeCell ref="EX1125:EY1125"/>
    <mergeCell ref="EZ1125:FA1125"/>
    <mergeCell ref="FB1125:FC1125"/>
    <mergeCell ref="FD1125:FE1125"/>
    <mergeCell ref="FF1125:FG1125"/>
    <mergeCell ref="FH1125:FI1125"/>
    <mergeCell ref="FJ1125:FK1125"/>
    <mergeCell ref="FL1125:FM1125"/>
    <mergeCell ref="FN1125:FO1125"/>
    <mergeCell ref="FP1125:FQ1125"/>
    <mergeCell ref="FR1125:FS1125"/>
    <mergeCell ref="FT1125:FU1125"/>
    <mergeCell ref="EQ1062:ER1062"/>
    <mergeCell ref="ES1062:ET1062"/>
    <mergeCell ref="EU1062:EV1062"/>
    <mergeCell ref="EW1062:EX1062"/>
    <mergeCell ref="EY1062:EZ1062"/>
    <mergeCell ref="FA1062:FB1062"/>
    <mergeCell ref="FC1062:FD1062"/>
    <mergeCell ref="FE1062:FF1062"/>
    <mergeCell ref="FG1062:FH1062"/>
    <mergeCell ref="FI1062:FJ1062"/>
    <mergeCell ref="FK1062:FL1062"/>
    <mergeCell ref="FM1062:FN1062"/>
    <mergeCell ref="FO1062:FP1062"/>
    <mergeCell ref="FQ1062:FR1062"/>
    <mergeCell ref="FQ1063:FR1063"/>
    <mergeCell ref="EQ1050:FR1050"/>
    <mergeCell ref="EM1050:EO1050"/>
    <mergeCell ref="EP1123:FU1123"/>
    <mergeCell ref="EP1124:EQ1124"/>
    <mergeCell ref="ER1124:ES1124"/>
    <mergeCell ref="ET1124:EU1124"/>
    <mergeCell ref="EV1124:EW1124"/>
    <mergeCell ref="EX1124:EY1124"/>
    <mergeCell ref="EZ1124:FA1124"/>
    <mergeCell ref="FB1124:FC1124"/>
    <mergeCell ref="FD1124:FE1124"/>
    <mergeCell ref="FF1124:FG1124"/>
    <mergeCell ref="FH1124:FI1124"/>
    <mergeCell ref="FJ1124:FK1124"/>
    <mergeCell ref="FL1124:FM1124"/>
    <mergeCell ref="FN1124:FO1124"/>
    <mergeCell ref="FP1124:FQ1124"/>
    <mergeCell ref="FR1124:FS1124"/>
    <mergeCell ref="FT1124:FU1124"/>
    <mergeCell ref="EQ1059:ER1059"/>
    <mergeCell ref="ES1059:ET1059"/>
    <mergeCell ref="EU1059:EV1059"/>
    <mergeCell ref="EW1059:EX1059"/>
    <mergeCell ref="EY1059:EZ1059"/>
    <mergeCell ref="FA1059:FB1059"/>
    <mergeCell ref="FC1059:FD1059"/>
    <mergeCell ref="FE1059:FF1059"/>
    <mergeCell ref="FG1059:FH1059"/>
    <mergeCell ref="FI1059:FJ1059"/>
    <mergeCell ref="FK1059:FL1059"/>
    <mergeCell ref="FM1059:FN1059"/>
    <mergeCell ref="FO1059:FP1059"/>
    <mergeCell ref="FQ1059:FR1059"/>
  </mergeCells>
  <phoneticPr fontId="52" type="noConversion"/>
  <conditionalFormatting sqref="F74:AD74">
    <cfRule type="expression" dxfId="129" priority="98">
      <formula>$AJ$74=0</formula>
    </cfRule>
  </conditionalFormatting>
  <conditionalFormatting sqref="F283:AD283">
    <cfRule type="expression" dxfId="128" priority="97">
      <formula>$AJ$283=0</formula>
    </cfRule>
  </conditionalFormatting>
  <conditionalFormatting sqref="F540:AD540">
    <cfRule type="expression" dxfId="127" priority="96">
      <formula>$AJ$540=0</formula>
    </cfRule>
  </conditionalFormatting>
  <conditionalFormatting sqref="F566:AD566">
    <cfRule type="expression" dxfId="126" priority="95">
      <formula>$AJ$566=0</formula>
    </cfRule>
  </conditionalFormatting>
  <conditionalFormatting sqref="F795:AD795">
    <cfRule type="expression" dxfId="125" priority="94">
      <formula>$AJ$795=0</formula>
    </cfRule>
  </conditionalFormatting>
  <conditionalFormatting sqref="F1010:AD1010">
    <cfRule type="expression" dxfId="124" priority="93">
      <formula>$AJ$1010=0</formula>
    </cfRule>
  </conditionalFormatting>
  <conditionalFormatting sqref="F1084:AD1084">
    <cfRule type="expression" dxfId="123" priority="92">
      <formula>$AJ$1084=0</formula>
    </cfRule>
  </conditionalFormatting>
  <conditionalFormatting sqref="F1135:AD1135">
    <cfRule type="expression" dxfId="122" priority="91">
      <formula>$AJ$1135=0</formula>
    </cfRule>
  </conditionalFormatting>
  <conditionalFormatting sqref="G271:I280">
    <cfRule type="expression" dxfId="121" priority="111">
      <formula>$AH$271=1</formula>
    </cfRule>
  </conditionalFormatting>
  <conditionalFormatting sqref="I1125:J1125 W1125:X1125 I1133:J1133 W1133:X1133">
    <cfRule type="expression" dxfId="120" priority="11">
      <formula>$BC$1125=1</formula>
    </cfRule>
  </conditionalFormatting>
  <conditionalFormatting sqref="J271:L280">
    <cfRule type="expression" dxfId="119" priority="112">
      <formula>$AK$271=1</formula>
    </cfRule>
  </conditionalFormatting>
  <conditionalFormatting sqref="K1125">
    <cfRule type="expression" dxfId="118" priority="10">
      <formula>$BF$1125=1</formula>
    </cfRule>
  </conditionalFormatting>
  <conditionalFormatting sqref="K1133">
    <cfRule type="expression" dxfId="117" priority="8">
      <formula>$BL$1125=1</formula>
    </cfRule>
  </conditionalFormatting>
  <conditionalFormatting sqref="K1125:N1125 Y1125:AB1125 K1133:N1133 Y1133:AB1133">
    <cfRule type="expression" dxfId="116" priority="12">
      <formula>$AZ$1125=1</formula>
    </cfRule>
  </conditionalFormatting>
  <conditionalFormatting sqref="L1125">
    <cfRule type="expression" dxfId="115" priority="6">
      <formula>$BR$1125=1</formula>
    </cfRule>
  </conditionalFormatting>
  <conditionalFormatting sqref="L1133">
    <cfRule type="expression" dxfId="114" priority="4">
      <formula>$BX$1125=1</formula>
    </cfRule>
  </conditionalFormatting>
  <conditionalFormatting sqref="M271:O280">
    <cfRule type="expression" dxfId="113" priority="113">
      <formula>$AN$271=1</formula>
    </cfRule>
  </conditionalFormatting>
  <conditionalFormatting sqref="M467:T497">
    <cfRule type="expression" dxfId="112" priority="60">
      <formula>$BJ$428=1</formula>
    </cfRule>
  </conditionalFormatting>
  <conditionalFormatting sqref="M838:AD838 D839:AD918 M927:AD927 D928:AD1007">
    <cfRule type="expression" dxfId="111" priority="1">
      <formula>$BD$836=1</formula>
    </cfRule>
  </conditionalFormatting>
  <conditionalFormatting sqref="M1052:AD1052 D1053:AD1062 M1071:AD1071 D1072:AD1081">
    <cfRule type="expression" dxfId="110" priority="21">
      <formula>$BD$1052=1</formula>
    </cfRule>
  </conditionalFormatting>
  <conditionalFormatting sqref="N723:O753 N838:O918 N1052:O1062 I1125:J1125">
    <cfRule type="expression" dxfId="109" priority="46">
      <formula>$AH$683=1</formula>
    </cfRule>
  </conditionalFormatting>
  <conditionalFormatting sqref="N762:O792 N927:O1007 N1071:O1081 I1133:J1133">
    <cfRule type="expression" dxfId="108" priority="44">
      <formula>$AN$683=1</formula>
    </cfRule>
  </conditionalFormatting>
  <conditionalFormatting sqref="N838:O918 W838:X918">
    <cfRule type="expression" dxfId="107" priority="33">
      <formula>$BD838=1</formula>
    </cfRule>
  </conditionalFormatting>
  <conditionalFormatting sqref="N927:O1007 W927:X1007">
    <cfRule type="expression" dxfId="106" priority="32">
      <formula>$BD838=1</formula>
    </cfRule>
  </conditionalFormatting>
  <conditionalFormatting sqref="N127:P157">
    <cfRule type="expression" dxfId="105" priority="105">
      <formula>$AH$127=1</formula>
    </cfRule>
  </conditionalFormatting>
  <conditionalFormatting sqref="O602:R632">
    <cfRule type="expression" dxfId="104" priority="54">
      <formula>$BV$602=1</formula>
    </cfRule>
  </conditionalFormatting>
  <conditionalFormatting sqref="O641:R671">
    <cfRule type="expression" dxfId="103" priority="50">
      <formula>$CB$602=1</formula>
    </cfRule>
  </conditionalFormatting>
  <conditionalFormatting sqref="O428:V458">
    <cfRule type="expression" dxfId="102" priority="62">
      <formula>$BD$428=1</formula>
    </cfRule>
  </conditionalFormatting>
  <conditionalFormatting sqref="O43:AD47 O62:AD72 C86:F86 C98:F98 N127:AD127 D128:AD157 C186:AD186 O201:AD203 C215:F215 C227:F227 G271:AD280 C299:AD299 C316:AD316 S352:AD358 S367:AD373 S394:AD396 O428:AD428 D429:AD458 M467:AD467 D468:AD497 O526:AD537 O556:AD563 O602:AD602 D603:AD632 O641:AD641 D642:AD671 M723:AD723 D724:AD753 M762:AD762 D763:AD792 M838:AD838 D839:AD918 M927:AD927 D928:AD1007 M1052:AD1052 D1053:AD1062 M1071:AD1071 D1072:AD1081 C1125:AD1125 C1133:AD1133">
    <cfRule type="expression" dxfId="101" priority="90">
      <formula>$AH$11=1</formula>
    </cfRule>
  </conditionalFormatting>
  <conditionalFormatting sqref="O535:AD535">
    <cfRule type="expression" dxfId="100" priority="56">
      <formula>$BV$526=1</formula>
    </cfRule>
  </conditionalFormatting>
  <conditionalFormatting sqref="O561:AD561">
    <cfRule type="expression" dxfId="99" priority="55">
      <formula>$BV$526=1</formula>
    </cfRule>
  </conditionalFormatting>
  <conditionalFormatting sqref="P723:P753">
    <cfRule type="expression" dxfId="98" priority="41">
      <formula>$BD$723=1</formula>
    </cfRule>
  </conditionalFormatting>
  <conditionalFormatting sqref="P762:P792">
    <cfRule type="expression" dxfId="97" priority="39">
      <formula>$BJ$723=1</formula>
    </cfRule>
  </conditionalFormatting>
  <conditionalFormatting sqref="P838:P918">
    <cfRule type="expression" dxfId="96" priority="29">
      <formula>$BJ$838=1</formula>
    </cfRule>
  </conditionalFormatting>
  <conditionalFormatting sqref="P927:P1007">
    <cfRule type="expression" dxfId="95" priority="27">
      <formula>$BP$838=1</formula>
    </cfRule>
  </conditionalFormatting>
  <conditionalFormatting sqref="P1052:P1062">
    <cfRule type="expression" dxfId="94" priority="20">
      <formula>$BG$1052=1</formula>
    </cfRule>
  </conditionalFormatting>
  <conditionalFormatting sqref="P1071:P1081">
    <cfRule type="expression" dxfId="93" priority="18">
      <formula>$BM$1052=1</formula>
    </cfRule>
  </conditionalFormatting>
  <conditionalFormatting sqref="P271:R280">
    <cfRule type="expression" dxfId="92" priority="114">
      <formula>$AQ$271=1</formula>
    </cfRule>
  </conditionalFormatting>
  <conditionalFormatting sqref="P839:S918 Y839:AB918">
    <cfRule type="expression" dxfId="91" priority="31">
      <formula>$BG839=1</formula>
    </cfRule>
  </conditionalFormatting>
  <conditionalFormatting sqref="P928:S1007 Y928:AB1007">
    <cfRule type="expression" dxfId="90" priority="30">
      <formula>$BG839=1</formula>
    </cfRule>
  </conditionalFormatting>
  <conditionalFormatting sqref="Q723:Q753">
    <cfRule type="expression" dxfId="89" priority="37">
      <formula>$BP$723=1</formula>
    </cfRule>
  </conditionalFormatting>
  <conditionalFormatting sqref="Q762:Q792">
    <cfRule type="expression" dxfId="88" priority="35">
      <formula>$BV$723=1</formula>
    </cfRule>
  </conditionalFormatting>
  <conditionalFormatting sqref="Q838:Q918">
    <cfRule type="expression" dxfId="87" priority="25">
      <formula>$BV$838=1</formula>
    </cfRule>
  </conditionalFormatting>
  <conditionalFormatting sqref="Q927:Q1007">
    <cfRule type="expression" dxfId="86" priority="23">
      <formula>$CB$838=1</formula>
    </cfRule>
  </conditionalFormatting>
  <conditionalFormatting sqref="Q1052:Q1062">
    <cfRule type="expression" dxfId="85" priority="16">
      <formula>$BS$1052=1</formula>
    </cfRule>
  </conditionalFormatting>
  <conditionalFormatting sqref="Q1071:Q1081">
    <cfRule type="expression" dxfId="84" priority="14">
      <formula>$BY$1052=1</formula>
    </cfRule>
  </conditionalFormatting>
  <conditionalFormatting sqref="Q127:T157">
    <cfRule type="expression" dxfId="83" priority="106">
      <formula>$AK$127=1</formula>
    </cfRule>
  </conditionalFormatting>
  <conditionalFormatting sqref="Q299:AD299">
    <cfRule type="expression" dxfId="82" priority="89">
      <formula>$AK$299=1</formula>
    </cfRule>
  </conditionalFormatting>
  <conditionalFormatting sqref="Q316:AD316">
    <cfRule type="expression" dxfId="81" priority="88">
      <formula>$AK$316=1</formula>
    </cfRule>
  </conditionalFormatting>
  <conditionalFormatting sqref="S271:U280">
    <cfRule type="expression" dxfId="80" priority="115">
      <formula>$AT$271=1</formula>
    </cfRule>
  </conditionalFormatting>
  <conditionalFormatting sqref="S352:U358">
    <cfRule type="expression" dxfId="79" priority="119">
      <formula>$AH$352=1</formula>
    </cfRule>
  </conditionalFormatting>
  <conditionalFormatting sqref="S367:U373">
    <cfRule type="expression" dxfId="78" priority="120">
      <formula>$AT$352=1</formula>
    </cfRule>
  </conditionalFormatting>
  <conditionalFormatting sqref="S602:V632">
    <cfRule type="expression" dxfId="77" priority="53">
      <formula>$CH$602=1</formula>
    </cfRule>
  </conditionalFormatting>
  <conditionalFormatting sqref="S641:V671">
    <cfRule type="expression" dxfId="76" priority="49">
      <formula>$CN$602=1</formula>
    </cfRule>
  </conditionalFormatting>
  <conditionalFormatting sqref="S394:X396">
    <cfRule type="expression" dxfId="75" priority="64">
      <formula>$AH$394=1</formula>
    </cfRule>
  </conditionalFormatting>
  <conditionalFormatting sqref="U127:X157">
    <cfRule type="expression" dxfId="74" priority="107">
      <formula>$AN$127=1</formula>
    </cfRule>
  </conditionalFormatting>
  <conditionalFormatting sqref="U467:AB497">
    <cfRule type="expression" dxfId="73" priority="59">
      <formula>$BM$428=1</formula>
    </cfRule>
  </conditionalFormatting>
  <conditionalFormatting sqref="V271:X280">
    <cfRule type="expression" dxfId="72" priority="116">
      <formula>$AW$271=1</formula>
    </cfRule>
  </conditionalFormatting>
  <conditionalFormatting sqref="V352:X358">
    <cfRule type="expression" dxfId="71" priority="121">
      <formula>$AK$352=1</formula>
    </cfRule>
  </conditionalFormatting>
  <conditionalFormatting sqref="V367:X373">
    <cfRule type="expression" dxfId="70" priority="122">
      <formula>$AW$352=1</formula>
    </cfRule>
  </conditionalFormatting>
  <conditionalFormatting sqref="W723:X753 W838:X918 W1052:X1062 W1071:X1081">
    <cfRule type="expression" dxfId="69" priority="45">
      <formula>$AK$683=1</formula>
    </cfRule>
  </conditionalFormatting>
  <conditionalFormatting sqref="W762:X792 W927:X1007 W1071:X1081 W1133:X1133">
    <cfRule type="expression" dxfId="68" priority="43">
      <formula>$AQ$683=1</formula>
    </cfRule>
  </conditionalFormatting>
  <conditionalFormatting sqref="W1125:X1125">
    <cfRule type="expression" dxfId="67" priority="42">
      <formula>$AK$683=1</formula>
    </cfRule>
  </conditionalFormatting>
  <conditionalFormatting sqref="W602:Z632">
    <cfRule type="expression" dxfId="66" priority="52">
      <formula>$BY$602=1</formula>
    </cfRule>
  </conditionalFormatting>
  <conditionalFormatting sqref="W641:Z671">
    <cfRule type="expression" dxfId="65" priority="48">
      <formula>$CE$602=1</formula>
    </cfRule>
  </conditionalFormatting>
  <conditionalFormatting sqref="W428:AD458">
    <cfRule type="expression" dxfId="64" priority="61">
      <formula>$BG$428=1</formula>
    </cfRule>
  </conditionalFormatting>
  <conditionalFormatting sqref="Y723:Y753">
    <cfRule type="expression" dxfId="63" priority="40">
      <formula>$BG$723=1</formula>
    </cfRule>
  </conditionalFormatting>
  <conditionalFormatting sqref="Y762:Y792">
    <cfRule type="expression" dxfId="62" priority="38">
      <formula>$BM$723=1</formula>
    </cfRule>
  </conditionalFormatting>
  <conditionalFormatting sqref="Y838:Y918">
    <cfRule type="expression" dxfId="61" priority="28">
      <formula>$BM$838</formula>
    </cfRule>
  </conditionalFormatting>
  <conditionalFormatting sqref="Y927:Y1007">
    <cfRule type="expression" dxfId="60" priority="26">
      <formula>$BS$838</formula>
    </cfRule>
  </conditionalFormatting>
  <conditionalFormatting sqref="Y1052:Y1062">
    <cfRule type="expression" dxfId="59" priority="19">
      <formula>$BJ$1052=1</formula>
    </cfRule>
  </conditionalFormatting>
  <conditionalFormatting sqref="Y1071:Y1081">
    <cfRule type="expression" dxfId="58" priority="17">
      <formula>$BP$1052</formula>
    </cfRule>
  </conditionalFormatting>
  <conditionalFormatting sqref="Y1125">
    <cfRule type="expression" dxfId="57" priority="9">
      <formula>$BI$1125=1</formula>
    </cfRule>
  </conditionalFormatting>
  <conditionalFormatting sqref="Y1133">
    <cfRule type="expression" dxfId="56" priority="7">
      <formula>$BO$1125=1</formula>
    </cfRule>
  </conditionalFormatting>
  <conditionalFormatting sqref="Y271:AA280">
    <cfRule type="expression" dxfId="55" priority="117">
      <formula>$AZ$271=1</formula>
    </cfRule>
  </conditionalFormatting>
  <conditionalFormatting sqref="Y352:AA358">
    <cfRule type="expression" dxfId="54" priority="123">
      <formula>$AN$352=1</formula>
    </cfRule>
  </conditionalFormatting>
  <conditionalFormatting sqref="Y367:AA373">
    <cfRule type="expression" dxfId="53" priority="124">
      <formula>$AZ$352=1</formula>
    </cfRule>
  </conditionalFormatting>
  <conditionalFormatting sqref="Y127:AB157">
    <cfRule type="expression" dxfId="52" priority="108">
      <formula>$AQ$127=1</formula>
    </cfRule>
  </conditionalFormatting>
  <conditionalFormatting sqref="Y394:AD396">
    <cfRule type="expression" dxfId="51" priority="63">
      <formula>$AK$394=1</formula>
    </cfRule>
  </conditionalFormatting>
  <conditionalFormatting sqref="Z723:Z753">
    <cfRule type="expression" dxfId="50" priority="36">
      <formula>$BS$723=1</formula>
    </cfRule>
  </conditionalFormatting>
  <conditionalFormatting sqref="Z762:Z792">
    <cfRule type="expression" dxfId="49" priority="34">
      <formula>$BY$723=1</formula>
    </cfRule>
  </conditionalFormatting>
  <conditionalFormatting sqref="Z838:Z918">
    <cfRule type="expression" dxfId="48" priority="24">
      <formula>$BY$838=1</formula>
    </cfRule>
  </conditionalFormatting>
  <conditionalFormatting sqref="Z927:Z1007">
    <cfRule type="expression" dxfId="47" priority="22">
      <formula>$CE$838=1</formula>
    </cfRule>
  </conditionalFormatting>
  <conditionalFormatting sqref="Z1052:Z1062">
    <cfRule type="expression" dxfId="46" priority="15">
      <formula>$BV$1052=1</formula>
    </cfRule>
  </conditionalFormatting>
  <conditionalFormatting sqref="Z1071:Z1081">
    <cfRule type="expression" dxfId="45" priority="13">
      <formula>$CB$1052=1</formula>
    </cfRule>
  </conditionalFormatting>
  <conditionalFormatting sqref="Z1125">
    <cfRule type="expression" dxfId="44" priority="5">
      <formula>$BU$1125=1</formula>
    </cfRule>
  </conditionalFormatting>
  <conditionalFormatting sqref="Z1133">
    <cfRule type="expression" dxfId="43" priority="3">
      <formula>$CA$1125=1</formula>
    </cfRule>
  </conditionalFormatting>
  <conditionalFormatting sqref="AA602:AD632">
    <cfRule type="expression" dxfId="42" priority="51">
      <formula>$CK$602=1</formula>
    </cfRule>
  </conditionalFormatting>
  <conditionalFormatting sqref="AA641:AD671">
    <cfRule type="expression" dxfId="41" priority="47">
      <formula>$CQ$602=1</formula>
    </cfRule>
  </conditionalFormatting>
  <conditionalFormatting sqref="AB271:AD280">
    <cfRule type="expression" dxfId="40" priority="118">
      <formula>$BC$271=1</formula>
    </cfRule>
  </conditionalFormatting>
  <conditionalFormatting sqref="AB352:AD358">
    <cfRule type="expression" dxfId="39" priority="125">
      <formula>$AQ$352=1</formula>
    </cfRule>
  </conditionalFormatting>
  <conditionalFormatting sqref="AB367:AD373">
    <cfRule type="expression" dxfId="38" priority="126">
      <formula>$BC$352=1</formula>
    </cfRule>
  </conditionalFormatting>
  <conditionalFormatting sqref="AC127:AC157">
    <cfRule type="expression" dxfId="37" priority="109">
      <formula>$AT$127=1</formula>
    </cfRule>
  </conditionalFormatting>
  <conditionalFormatting sqref="AC467:AC497">
    <cfRule type="expression" dxfId="36" priority="58">
      <formula>$BP$428=1</formula>
    </cfRule>
  </conditionalFormatting>
  <conditionalFormatting sqref="AD127:AD157">
    <cfRule type="expression" dxfId="35" priority="110">
      <formula>$AW$127=1</formula>
    </cfRule>
  </conditionalFormatting>
  <conditionalFormatting sqref="AD467:AD497">
    <cfRule type="expression" dxfId="34" priority="57">
      <formula>$BS$428=1</formula>
    </cfRule>
  </conditionalFormatting>
  <dataValidations count="2">
    <dataValidation showDropDown="1" showInputMessage="1" showErrorMessage="1" sqref="C817:AD817 C602:C627 C641:C666 C586:AD586 C35:AD37 C1031:AD1031 C109:AD115 C408:AD414 C702:AD702 C711:AD714 C826:AD829 C1040:AD1043 C1113:AD1116" xr:uid="{7F53D64C-E159-4ED6-AB6E-9966D9917BAD}"/>
    <dataValidation type="list" allowBlank="1" showInputMessage="1" showErrorMessage="1" sqref="C299:P299 C316:P316" xr:uid="{102CAECF-D966-46C6-B648-395ADC2BA5F2}">
      <formula1>"1,2,9"</formula1>
    </dataValidation>
  </dataValidations>
  <hyperlinks>
    <hyperlink ref="AA7:AD7" location="Índice!B25" display="Índice" xr:uid="{7FA8834C-C54E-4035-B1CE-BCFE791153CB}"/>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VI
Cuestionario</oddHeader>
    <oddFooter>&amp;LCenso Nacional de Gobiernos Estatales 2024&amp;R&amp;P de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F79C2-4357-4FAA-A35C-690F959A1EC1}">
  <sheetPr codeName="Hoja11"/>
  <dimension ref="A1:CF782"/>
  <sheetViews>
    <sheetView showGridLines="0" zoomScaleNormal="100" workbookViewId="0">
      <selection activeCell="C40" sqref="C40:AD40"/>
    </sheetView>
  </sheetViews>
  <sheetFormatPr baseColWidth="10" defaultColWidth="0" defaultRowHeight="15" customHeight="1" zeroHeight="1"/>
  <cols>
    <col min="1" max="1" width="5.7109375" customWidth="1"/>
    <col min="2" max="30" width="3.7109375" customWidth="1"/>
    <col min="31" max="31" width="5.7109375" customWidth="1"/>
    <col min="32" max="32" width="3.85546875" style="112" hidden="1" customWidth="1"/>
    <col min="33" max="42" width="3.7109375" hidden="1" customWidth="1"/>
    <col min="43" max="84" width="0" hidden="1" customWidth="1"/>
    <col min="85" max="16384" width="3.7109375" hidden="1"/>
  </cols>
  <sheetData>
    <row r="1" spans="1:35"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5" s="2" customFormat="1" ht="15" customHeight="1">
      <c r="A2" s="18"/>
      <c r="AF2" s="109"/>
    </row>
    <row r="3" spans="1:35" s="3" customFormat="1" ht="45" customHeight="1">
      <c r="A3" s="18"/>
      <c r="B3" s="426" t="s">
        <v>1</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F3" s="110"/>
    </row>
    <row r="4" spans="1:35" s="2" customFormat="1" ht="15" customHeight="1">
      <c r="A4" s="18"/>
      <c r="AF4" s="109"/>
    </row>
    <row r="5" spans="1:35" s="3" customFormat="1" ht="45" customHeight="1">
      <c r="A5" s="18"/>
      <c r="B5" s="426" t="s">
        <v>20</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69" t="s">
        <v>2</v>
      </c>
      <c r="AB7" s="669"/>
      <c r="AC7" s="669"/>
      <c r="AD7" s="669"/>
      <c r="AF7" s="110"/>
    </row>
    <row r="8" spans="1:35"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5" s="3" customFormat="1" ht="15" customHeight="1" thickBot="1">
      <c r="A9" s="18"/>
      <c r="AF9" s="110"/>
    </row>
    <row r="10" spans="1:35" ht="15" customHeight="1" thickBot="1">
      <c r="A10" s="45" t="s">
        <v>5054</v>
      </c>
      <c r="B10" s="927" t="s">
        <v>6709</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9"/>
      <c r="AE10" s="2"/>
    </row>
    <row r="11" spans="1:35" s="3" customFormat="1" ht="15" customHeight="1">
      <c r="A11" s="18"/>
      <c r="B11" s="601" t="s">
        <v>6710</v>
      </c>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3"/>
      <c r="AF11" s="110"/>
    </row>
    <row r="12" spans="1:35" s="3" customFormat="1" ht="24" customHeight="1">
      <c r="A12" s="18"/>
      <c r="B12" s="267"/>
      <c r="C12" s="505" t="s">
        <v>6711</v>
      </c>
      <c r="D12" s="505"/>
      <c r="E12" s="505"/>
      <c r="F12" s="505"/>
      <c r="G12" s="505"/>
      <c r="H12" s="505"/>
      <c r="I12" s="505"/>
      <c r="J12" s="505"/>
      <c r="K12" s="505"/>
      <c r="L12" s="505"/>
      <c r="M12" s="505"/>
      <c r="N12" s="505"/>
      <c r="O12" s="505"/>
      <c r="P12" s="505"/>
      <c r="Q12" s="505"/>
      <c r="R12" s="505"/>
      <c r="S12" s="505"/>
      <c r="T12" s="505"/>
      <c r="U12" s="505"/>
      <c r="V12" s="505"/>
      <c r="W12" s="505"/>
      <c r="X12" s="505"/>
      <c r="Y12" s="505"/>
      <c r="Z12" s="505"/>
      <c r="AA12" s="505"/>
      <c r="AB12" s="505"/>
      <c r="AC12" s="505"/>
      <c r="AD12" s="506"/>
      <c r="AF12" s="110"/>
    </row>
    <row r="13" spans="1:35" s="38" customFormat="1" ht="15" customHeight="1">
      <c r="A13" s="18"/>
      <c r="B13" s="601" t="s">
        <v>6712</v>
      </c>
      <c r="C13" s="602"/>
      <c r="D13" s="602"/>
      <c r="E13" s="602"/>
      <c r="F13" s="602"/>
      <c r="G13" s="602"/>
      <c r="H13" s="602"/>
      <c r="I13" s="602"/>
      <c r="J13" s="602"/>
      <c r="K13" s="602"/>
      <c r="L13" s="602"/>
      <c r="M13" s="602"/>
      <c r="N13" s="602"/>
      <c r="O13" s="602"/>
      <c r="P13" s="602"/>
      <c r="Q13" s="602"/>
      <c r="R13" s="602"/>
      <c r="S13" s="602"/>
      <c r="T13" s="602"/>
      <c r="U13" s="602"/>
      <c r="V13" s="602"/>
      <c r="W13" s="602"/>
      <c r="X13" s="602"/>
      <c r="Y13" s="602"/>
      <c r="Z13" s="602"/>
      <c r="AA13" s="602"/>
      <c r="AB13" s="602"/>
      <c r="AC13" s="602"/>
      <c r="AD13" s="603"/>
      <c r="AE13" s="2"/>
      <c r="AF13" s="169"/>
      <c r="AH13" s="516" t="s">
        <v>6713</v>
      </c>
      <c r="AI13" s="516"/>
    </row>
    <row r="14" spans="1:35" s="38" customFormat="1" ht="24" customHeight="1">
      <c r="A14" s="18"/>
      <c r="B14" s="39"/>
      <c r="C14" s="492" t="s">
        <v>6714</v>
      </c>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755"/>
      <c r="AE14" s="7"/>
      <c r="AF14" s="169"/>
      <c r="AH14" s="561">
        <f>IF(OR(COUNTBLANK(CNGE_2024_M3_Secc1!M53:P97)=180,COUNTIF(CNGE_2024_M3_Secc1!M53:P97,2)&gt;=1,COUNTIF(CNGE_2024_M3_Secc1!M53:P97,3)&gt;=1),0,1)</f>
        <v>0</v>
      </c>
      <c r="AI14" s="561"/>
    </row>
    <row r="15" spans="1:35" s="38" customFormat="1" ht="24" customHeight="1">
      <c r="A15" s="18"/>
      <c r="B15" s="39"/>
      <c r="C15" s="594" t="s">
        <v>5038</v>
      </c>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670"/>
      <c r="AE15" s="2"/>
      <c r="AF15" s="169"/>
    </row>
    <row r="16" spans="1:35" s="38" customFormat="1" ht="36" customHeight="1">
      <c r="A16" s="18"/>
      <c r="B16" s="39"/>
      <c r="C16" s="594" t="s">
        <v>5039</v>
      </c>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670"/>
      <c r="AE16" s="2"/>
      <c r="AF16" s="169"/>
    </row>
    <row r="17" spans="1:41" s="38" customFormat="1" ht="24" customHeight="1">
      <c r="A17" s="18"/>
      <c r="B17" s="39"/>
      <c r="C17" s="637" t="s">
        <v>6715</v>
      </c>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789"/>
      <c r="AE17" s="2"/>
      <c r="AF17" s="169"/>
    </row>
    <row r="18" spans="1:41" s="38" customFormat="1" ht="22.5" customHeight="1">
      <c r="A18" s="18"/>
      <c r="B18" s="39"/>
      <c r="C18" s="594" t="s">
        <v>6716</v>
      </c>
      <c r="D18" s="595"/>
      <c r="E18" s="595"/>
      <c r="F18" s="595"/>
      <c r="G18" s="595"/>
      <c r="H18" s="595"/>
      <c r="I18" s="595"/>
      <c r="J18" s="595"/>
      <c r="K18" s="595"/>
      <c r="L18" s="595"/>
      <c r="M18" s="595"/>
      <c r="N18" s="595"/>
      <c r="O18" s="595"/>
      <c r="P18" s="595"/>
      <c r="Q18" s="595"/>
      <c r="R18" s="595"/>
      <c r="S18" s="595"/>
      <c r="T18" s="595"/>
      <c r="U18" s="595"/>
      <c r="V18" s="595"/>
      <c r="W18" s="595"/>
      <c r="X18" s="595"/>
      <c r="Y18" s="595"/>
      <c r="Z18" s="595"/>
      <c r="AA18" s="595"/>
      <c r="AB18" s="595"/>
      <c r="AC18" s="595"/>
      <c r="AD18" s="671"/>
      <c r="AE18" s="2"/>
      <c r="AF18" s="169"/>
    </row>
    <row r="19" spans="1:41" ht="36" customHeight="1">
      <c r="B19" s="116"/>
      <c r="C19" s="492" t="s">
        <v>5042</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3"/>
    </row>
    <row r="20" spans="1:41" ht="48" customHeight="1">
      <c r="B20" s="41"/>
      <c r="C20" s="492" t="s">
        <v>5043</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3"/>
    </row>
    <row r="21" spans="1:41" ht="15" customHeight="1">
      <c r="B21" s="42"/>
      <c r="C21" s="536" t="s">
        <v>5044</v>
      </c>
      <c r="D21" s="536"/>
      <c r="E21" s="536"/>
      <c r="F21" s="536"/>
      <c r="G21" s="536"/>
      <c r="H21" s="536"/>
      <c r="I21" s="536"/>
      <c r="J21" s="536"/>
      <c r="K21" s="536"/>
      <c r="L21" s="536"/>
      <c r="M21" s="536"/>
      <c r="N21" s="536"/>
      <c r="O21" s="536"/>
      <c r="P21" s="536"/>
      <c r="Q21" s="536"/>
      <c r="R21" s="536"/>
      <c r="S21" s="536"/>
      <c r="T21" s="536"/>
      <c r="U21" s="536"/>
      <c r="V21" s="536"/>
      <c r="W21" s="536"/>
      <c r="X21" s="536"/>
      <c r="Y21" s="536"/>
      <c r="Z21" s="536"/>
      <c r="AA21" s="536"/>
      <c r="AB21" s="536"/>
      <c r="AC21" s="536"/>
      <c r="AD21" s="673"/>
    </row>
    <row r="22" spans="1:41" s="3" customFormat="1" ht="15" customHeight="1">
      <c r="A22" s="18"/>
      <c r="B22" s="625" t="s">
        <v>6717</v>
      </c>
      <c r="C22" s="626"/>
      <c r="D22" s="626"/>
      <c r="E22" s="626"/>
      <c r="F22" s="626"/>
      <c r="G22" s="626"/>
      <c r="H22" s="626"/>
      <c r="I22" s="626"/>
      <c r="J22" s="626"/>
      <c r="K22" s="626"/>
      <c r="L22" s="626"/>
      <c r="M22" s="626"/>
      <c r="N22" s="626"/>
      <c r="O22" s="626"/>
      <c r="P22" s="626"/>
      <c r="Q22" s="626"/>
      <c r="R22" s="626"/>
      <c r="S22" s="626"/>
      <c r="T22" s="626"/>
      <c r="U22" s="626"/>
      <c r="V22" s="626"/>
      <c r="W22" s="626"/>
      <c r="X22" s="626"/>
      <c r="Y22" s="626"/>
      <c r="Z22" s="626"/>
      <c r="AA22" s="626"/>
      <c r="AB22" s="626"/>
      <c r="AC22" s="626"/>
      <c r="AD22" s="627"/>
      <c r="AE22" s="2"/>
      <c r="AF22" s="110"/>
    </row>
    <row r="23" spans="1:41" s="3" customFormat="1" ht="36" customHeight="1">
      <c r="A23" s="295"/>
      <c r="B23" s="190"/>
      <c r="C23" s="505" t="s">
        <v>6718</v>
      </c>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6"/>
      <c r="AE23" s="2"/>
      <c r="AF23" s="110"/>
    </row>
    <row r="24" spans="1:41" ht="15" customHeight="1">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row>
    <row r="25" spans="1:41" s="38" customFormat="1" ht="36" customHeight="1">
      <c r="A25" s="18" t="s">
        <v>6719</v>
      </c>
      <c r="B25" s="538" t="s">
        <v>6720</v>
      </c>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2"/>
      <c r="AF25" s="169"/>
      <c r="AH25" s="522" t="s">
        <v>5066</v>
      </c>
      <c r="AI25" s="522"/>
      <c r="AJ25" s="522" t="s">
        <v>5067</v>
      </c>
      <c r="AK25" s="522"/>
      <c r="AL25" s="522" t="s">
        <v>5068</v>
      </c>
      <c r="AM25" s="522"/>
    </row>
    <row r="26" spans="1:41" s="38" customFormat="1" ht="36" customHeight="1">
      <c r="A26" s="60"/>
      <c r="B26" s="196"/>
      <c r="C26" s="492" t="s">
        <v>6721</v>
      </c>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2"/>
      <c r="AF26" s="169"/>
      <c r="AH26" s="529">
        <f>COUNTBLANK(M30:AD35)</f>
        <v>108</v>
      </c>
      <c r="AI26" s="529"/>
      <c r="AJ26" s="522">
        <v>108</v>
      </c>
      <c r="AK26" s="522"/>
      <c r="AL26" s="522">
        <v>90</v>
      </c>
      <c r="AM26" s="522"/>
    </row>
    <row r="27" spans="1:41" s="38" customFormat="1" ht="15" customHeight="1">
      <c r="A27" s="102"/>
      <c r="B27" s="3"/>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94"/>
      <c r="AB27" s="194"/>
      <c r="AC27" s="194"/>
      <c r="AD27" s="194"/>
      <c r="AE27" s="2"/>
      <c r="AF27" s="169"/>
    </row>
    <row r="28" spans="1:41" s="38" customFormat="1" ht="84" customHeight="1">
      <c r="A28" s="102"/>
      <c r="B28" s="51"/>
      <c r="C28" s="916" t="s">
        <v>6722</v>
      </c>
      <c r="D28" s="926"/>
      <c r="E28" s="926"/>
      <c r="F28" s="926"/>
      <c r="G28" s="926"/>
      <c r="H28" s="926"/>
      <c r="I28" s="926"/>
      <c r="J28" s="926"/>
      <c r="K28" s="926"/>
      <c r="L28" s="926"/>
      <c r="M28" s="926"/>
      <c r="N28" s="926"/>
      <c r="O28" s="926"/>
      <c r="P28" s="926"/>
      <c r="Q28" s="926"/>
      <c r="R28" s="917"/>
      <c r="S28" s="442" t="s">
        <v>6723</v>
      </c>
      <c r="T28" s="443"/>
      <c r="U28" s="443"/>
      <c r="V28" s="443"/>
      <c r="W28" s="443"/>
      <c r="X28" s="444"/>
      <c r="Y28" s="442" t="s">
        <v>6724</v>
      </c>
      <c r="Z28" s="443"/>
      <c r="AA28" s="443"/>
      <c r="AB28" s="443"/>
      <c r="AC28" s="443"/>
      <c r="AD28" s="444"/>
      <c r="AE28" s="2"/>
      <c r="AF28" s="169"/>
      <c r="AH28" s="516" t="s">
        <v>5102</v>
      </c>
      <c r="AI28" s="516"/>
      <c r="AK28" s="516" t="s">
        <v>5104</v>
      </c>
      <c r="AL28" s="516"/>
      <c r="AN28" s="516" t="s">
        <v>5423</v>
      </c>
      <c r="AO28" s="516"/>
    </row>
    <row r="29" spans="1:41" s="38" customFormat="1" ht="15" customHeight="1">
      <c r="A29" s="18"/>
      <c r="B29" s="51"/>
      <c r="C29" s="268" t="s">
        <v>4992</v>
      </c>
      <c r="D29" s="547">
        <v>2016</v>
      </c>
      <c r="E29" s="548"/>
      <c r="F29" s="548"/>
      <c r="G29" s="548"/>
      <c r="H29" s="548"/>
      <c r="I29" s="548"/>
      <c r="J29" s="548"/>
      <c r="K29" s="548"/>
      <c r="L29" s="548"/>
      <c r="M29" s="548"/>
      <c r="N29" s="548"/>
      <c r="O29" s="548"/>
      <c r="P29" s="548"/>
      <c r="Q29" s="548"/>
      <c r="R29" s="549"/>
      <c r="S29" s="553"/>
      <c r="T29" s="554"/>
      <c r="U29" s="554"/>
      <c r="V29" s="554"/>
      <c r="W29" s="554"/>
      <c r="X29" s="555"/>
      <c r="Y29" s="553"/>
      <c r="Z29" s="554"/>
      <c r="AA29" s="554"/>
      <c r="AB29" s="554"/>
      <c r="AC29" s="554"/>
      <c r="AD29" s="555"/>
      <c r="AE29" s="2"/>
      <c r="AF29" s="169"/>
      <c r="AH29" s="518">
        <f>IF(OR(S29="",S29=1),0,1)</f>
        <v>0</v>
      </c>
      <c r="AI29" s="518"/>
      <c r="AK29" s="518">
        <f>IF(OR(AND(S29="",Y29=""),AND(S29=1,Y29&lt;&gt;""), AND(S29=2,Y29=""),AND(S29=9,Y29="")),0,1)</f>
        <v>0</v>
      </c>
      <c r="AL29" s="518"/>
      <c r="AN29" s="518">
        <f>IF(OR(AND(S29="",Y29=""),AND(S29=1,Y29&gt;0),AND(S29&gt;1,Y29="")),0,1)</f>
        <v>0</v>
      </c>
      <c r="AO29" s="518"/>
    </row>
    <row r="30" spans="1:41" s="38" customFormat="1" ht="15" customHeight="1">
      <c r="A30" s="18"/>
      <c r="B30" s="51"/>
      <c r="C30" s="56" t="s">
        <v>4994</v>
      </c>
      <c r="D30" s="547">
        <v>2017</v>
      </c>
      <c r="E30" s="548"/>
      <c r="F30" s="548"/>
      <c r="G30" s="548"/>
      <c r="H30" s="548"/>
      <c r="I30" s="548"/>
      <c r="J30" s="548"/>
      <c r="K30" s="548"/>
      <c r="L30" s="548"/>
      <c r="M30" s="548"/>
      <c r="N30" s="548"/>
      <c r="O30" s="548"/>
      <c r="P30" s="548"/>
      <c r="Q30" s="548"/>
      <c r="R30" s="549"/>
      <c r="S30" s="553"/>
      <c r="T30" s="554"/>
      <c r="U30" s="554"/>
      <c r="V30" s="554"/>
      <c r="W30" s="554"/>
      <c r="X30" s="555"/>
      <c r="Y30" s="553"/>
      <c r="Z30" s="554"/>
      <c r="AA30" s="554"/>
      <c r="AB30" s="554"/>
      <c r="AC30" s="554"/>
      <c r="AD30" s="555"/>
      <c r="AE30" s="2"/>
      <c r="AF30" s="169"/>
      <c r="AH30" s="518">
        <f t="shared" ref="AH30:AH36" si="0">IF(OR(S30="",S30=1),0,1)</f>
        <v>0</v>
      </c>
      <c r="AI30" s="518"/>
      <c r="AK30" s="518">
        <f t="shared" ref="AK30:AK36" si="1">IF(OR(AND(S30="",Y30=""),AND(S30=1,Y30&lt;&gt;""), AND(S30=2,Y30=""),AND(S30=9,Y30="")),0,1)</f>
        <v>0</v>
      </c>
      <c r="AL30" s="518"/>
      <c r="AN30" s="518">
        <f t="shared" ref="AN30:AN36" si="2">IF(OR(AND(S30="",Y30=""),AND(S30=1,Y30&gt;0),AND(S30&gt;1,Y30="")),0,1)</f>
        <v>0</v>
      </c>
      <c r="AO30" s="518"/>
    </row>
    <row r="31" spans="1:41" s="38" customFormat="1" ht="15" customHeight="1">
      <c r="A31" s="18"/>
      <c r="B31" s="51"/>
      <c r="C31" s="56" t="s">
        <v>4996</v>
      </c>
      <c r="D31" s="547">
        <v>2018</v>
      </c>
      <c r="E31" s="548"/>
      <c r="F31" s="548"/>
      <c r="G31" s="548"/>
      <c r="H31" s="548"/>
      <c r="I31" s="548"/>
      <c r="J31" s="548"/>
      <c r="K31" s="548"/>
      <c r="L31" s="548"/>
      <c r="M31" s="548"/>
      <c r="N31" s="548"/>
      <c r="O31" s="548"/>
      <c r="P31" s="548"/>
      <c r="Q31" s="548"/>
      <c r="R31" s="549"/>
      <c r="S31" s="553"/>
      <c r="T31" s="554"/>
      <c r="U31" s="554"/>
      <c r="V31" s="554"/>
      <c r="W31" s="554"/>
      <c r="X31" s="555"/>
      <c r="Y31" s="553"/>
      <c r="Z31" s="554"/>
      <c r="AA31" s="554"/>
      <c r="AB31" s="554"/>
      <c r="AC31" s="554"/>
      <c r="AD31" s="555"/>
      <c r="AE31" s="2"/>
      <c r="AF31" s="169"/>
      <c r="AH31" s="518">
        <f t="shared" si="0"/>
        <v>0</v>
      </c>
      <c r="AI31" s="518"/>
      <c r="AK31" s="518">
        <f t="shared" si="1"/>
        <v>0</v>
      </c>
      <c r="AL31" s="518"/>
      <c r="AN31" s="518">
        <f t="shared" si="2"/>
        <v>0</v>
      </c>
      <c r="AO31" s="518"/>
    </row>
    <row r="32" spans="1:41" s="38" customFormat="1" ht="15" customHeight="1">
      <c r="A32" s="18"/>
      <c r="B32" s="51"/>
      <c r="C32" s="56" t="s">
        <v>4998</v>
      </c>
      <c r="D32" s="547">
        <v>2019</v>
      </c>
      <c r="E32" s="548"/>
      <c r="F32" s="548"/>
      <c r="G32" s="548"/>
      <c r="H32" s="548"/>
      <c r="I32" s="548"/>
      <c r="J32" s="548"/>
      <c r="K32" s="548"/>
      <c r="L32" s="548"/>
      <c r="M32" s="548"/>
      <c r="N32" s="548"/>
      <c r="O32" s="548"/>
      <c r="P32" s="548"/>
      <c r="Q32" s="548"/>
      <c r="R32" s="549"/>
      <c r="S32" s="553"/>
      <c r="T32" s="554"/>
      <c r="U32" s="554"/>
      <c r="V32" s="554"/>
      <c r="W32" s="554"/>
      <c r="X32" s="555"/>
      <c r="Y32" s="553"/>
      <c r="Z32" s="554"/>
      <c r="AA32" s="554"/>
      <c r="AB32" s="554"/>
      <c r="AC32" s="554"/>
      <c r="AD32" s="555"/>
      <c r="AE32" s="2"/>
      <c r="AF32" s="169"/>
      <c r="AH32" s="518">
        <f t="shared" si="0"/>
        <v>0</v>
      </c>
      <c r="AI32" s="518"/>
      <c r="AK32" s="518">
        <f t="shared" si="1"/>
        <v>0</v>
      </c>
      <c r="AL32" s="518"/>
      <c r="AN32" s="518">
        <f t="shared" si="2"/>
        <v>0</v>
      </c>
      <c r="AO32" s="518"/>
    </row>
    <row r="33" spans="1:41" s="38" customFormat="1" ht="15" customHeight="1">
      <c r="A33" s="18"/>
      <c r="B33" s="51"/>
      <c r="C33" s="56" t="s">
        <v>5000</v>
      </c>
      <c r="D33" s="547">
        <v>2020</v>
      </c>
      <c r="E33" s="548"/>
      <c r="F33" s="548"/>
      <c r="G33" s="548"/>
      <c r="H33" s="548"/>
      <c r="I33" s="548"/>
      <c r="J33" s="548"/>
      <c r="K33" s="548"/>
      <c r="L33" s="548"/>
      <c r="M33" s="548"/>
      <c r="N33" s="548"/>
      <c r="O33" s="548"/>
      <c r="P33" s="548"/>
      <c r="Q33" s="548"/>
      <c r="R33" s="549"/>
      <c r="S33" s="553"/>
      <c r="T33" s="554"/>
      <c r="U33" s="554"/>
      <c r="V33" s="554"/>
      <c r="W33" s="554"/>
      <c r="X33" s="555"/>
      <c r="Y33" s="553"/>
      <c r="Z33" s="554"/>
      <c r="AA33" s="554"/>
      <c r="AB33" s="554"/>
      <c r="AC33" s="554"/>
      <c r="AD33" s="555"/>
      <c r="AE33" s="2"/>
      <c r="AF33" s="169"/>
      <c r="AH33" s="518">
        <f t="shared" si="0"/>
        <v>0</v>
      </c>
      <c r="AI33" s="518"/>
      <c r="AK33" s="518">
        <f t="shared" si="1"/>
        <v>0</v>
      </c>
      <c r="AL33" s="518"/>
      <c r="AN33" s="518">
        <f t="shared" si="2"/>
        <v>0</v>
      </c>
      <c r="AO33" s="518"/>
    </row>
    <row r="34" spans="1:41" s="38" customFormat="1" ht="15" customHeight="1">
      <c r="A34" s="18"/>
      <c r="B34" s="51"/>
      <c r="C34" s="56" t="s">
        <v>5002</v>
      </c>
      <c r="D34" s="547">
        <v>2021</v>
      </c>
      <c r="E34" s="548"/>
      <c r="F34" s="548"/>
      <c r="G34" s="548"/>
      <c r="H34" s="548"/>
      <c r="I34" s="548"/>
      <c r="J34" s="548"/>
      <c r="K34" s="548"/>
      <c r="L34" s="548"/>
      <c r="M34" s="548"/>
      <c r="N34" s="548"/>
      <c r="O34" s="548"/>
      <c r="P34" s="548"/>
      <c r="Q34" s="548"/>
      <c r="R34" s="549"/>
      <c r="S34" s="553"/>
      <c r="T34" s="554"/>
      <c r="U34" s="554"/>
      <c r="V34" s="554"/>
      <c r="W34" s="554"/>
      <c r="X34" s="555"/>
      <c r="Y34" s="553"/>
      <c r="Z34" s="554"/>
      <c r="AA34" s="554"/>
      <c r="AB34" s="554"/>
      <c r="AC34" s="554"/>
      <c r="AD34" s="555"/>
      <c r="AE34" s="2"/>
      <c r="AF34" s="169"/>
      <c r="AH34" s="518">
        <f t="shared" si="0"/>
        <v>0</v>
      </c>
      <c r="AI34" s="518"/>
      <c r="AK34" s="518">
        <f t="shared" si="1"/>
        <v>0</v>
      </c>
      <c r="AL34" s="518"/>
      <c r="AN34" s="518">
        <f t="shared" si="2"/>
        <v>0</v>
      </c>
      <c r="AO34" s="518"/>
    </row>
    <row r="35" spans="1:41" s="38" customFormat="1" ht="15" customHeight="1">
      <c r="A35" s="18"/>
      <c r="B35" s="51"/>
      <c r="C35" s="56" t="s">
        <v>5004</v>
      </c>
      <c r="D35" s="547">
        <v>2022</v>
      </c>
      <c r="E35" s="548"/>
      <c r="F35" s="548"/>
      <c r="G35" s="548"/>
      <c r="H35" s="548"/>
      <c r="I35" s="548"/>
      <c r="J35" s="548"/>
      <c r="K35" s="548"/>
      <c r="L35" s="548"/>
      <c r="M35" s="548"/>
      <c r="N35" s="548"/>
      <c r="O35" s="548"/>
      <c r="P35" s="548"/>
      <c r="Q35" s="548"/>
      <c r="R35" s="549"/>
      <c r="S35" s="553"/>
      <c r="T35" s="554"/>
      <c r="U35" s="554"/>
      <c r="V35" s="554"/>
      <c r="W35" s="554"/>
      <c r="X35" s="555"/>
      <c r="Y35" s="553"/>
      <c r="Z35" s="554"/>
      <c r="AA35" s="554"/>
      <c r="AB35" s="554"/>
      <c r="AC35" s="554"/>
      <c r="AD35" s="555"/>
      <c r="AE35" s="2"/>
      <c r="AF35" s="169"/>
      <c r="AH35" s="518">
        <f t="shared" si="0"/>
        <v>0</v>
      </c>
      <c r="AI35" s="518"/>
      <c r="AK35" s="518">
        <f t="shared" si="1"/>
        <v>0</v>
      </c>
      <c r="AL35" s="518"/>
      <c r="AN35" s="518">
        <f t="shared" si="2"/>
        <v>0</v>
      </c>
      <c r="AO35" s="518"/>
    </row>
    <row r="36" spans="1:41" s="38" customFormat="1" ht="15" customHeight="1">
      <c r="A36" s="18"/>
      <c r="B36" s="51"/>
      <c r="C36" s="56" t="s">
        <v>5006</v>
      </c>
      <c r="D36" s="547">
        <v>2023</v>
      </c>
      <c r="E36" s="548"/>
      <c r="F36" s="548"/>
      <c r="G36" s="548"/>
      <c r="H36" s="548"/>
      <c r="I36" s="548"/>
      <c r="J36" s="548"/>
      <c r="K36" s="548"/>
      <c r="L36" s="548"/>
      <c r="M36" s="548"/>
      <c r="N36" s="548"/>
      <c r="O36" s="548"/>
      <c r="P36" s="548"/>
      <c r="Q36" s="548"/>
      <c r="R36" s="549"/>
      <c r="S36" s="553"/>
      <c r="T36" s="554"/>
      <c r="U36" s="554"/>
      <c r="V36" s="554"/>
      <c r="W36" s="554"/>
      <c r="X36" s="555"/>
      <c r="Y36" s="553"/>
      <c r="Z36" s="554"/>
      <c r="AA36" s="554"/>
      <c r="AB36" s="554"/>
      <c r="AC36" s="554"/>
      <c r="AD36" s="555"/>
      <c r="AE36" s="2"/>
      <c r="AF36" s="169"/>
      <c r="AH36" s="518">
        <f t="shared" si="0"/>
        <v>0</v>
      </c>
      <c r="AI36" s="518"/>
      <c r="AK36" s="518">
        <f t="shared" si="1"/>
        <v>0</v>
      </c>
      <c r="AL36" s="518"/>
      <c r="AN36" s="518">
        <f t="shared" si="2"/>
        <v>0</v>
      </c>
      <c r="AO36" s="518"/>
    </row>
    <row r="37" spans="1:41" s="38" customFormat="1" ht="15" customHeight="1">
      <c r="A37" s="18"/>
      <c r="B37" s="51"/>
      <c r="C37" s="57"/>
      <c r="D37" s="11"/>
      <c r="E37" s="11"/>
      <c r="F37" s="11"/>
      <c r="G37" s="11"/>
      <c r="H37" s="11"/>
      <c r="I37" s="11"/>
      <c r="J37" s="11"/>
      <c r="K37" s="55"/>
      <c r="L37" s="55"/>
      <c r="M37" s="55"/>
      <c r="N37" s="55"/>
      <c r="O37" s="55"/>
      <c r="P37" s="55"/>
      <c r="Q37" s="55"/>
      <c r="R37" s="55"/>
      <c r="S37" s="55"/>
      <c r="T37" s="55"/>
      <c r="U37" s="55"/>
      <c r="V37" s="55"/>
      <c r="W37" s="55"/>
      <c r="X37" s="49" t="s">
        <v>5115</v>
      </c>
      <c r="Y37" s="541">
        <f>IF(AND(SUM(Y29:AD36)=0,COUNTIF(Y29:AD36,"NS")&gt;0),"NS",
IF(AND(SUM(Y29:AD36)=0,COUNTIF(Y29:AD36,0)&gt;0),0,
IF(AND(SUM(Y29:AD36)=0,COUNTIF(Y29:AD36,"NA")&gt;0),"NA",
SUM(Y29:AD36))))</f>
        <v>0</v>
      </c>
      <c r="Z37" s="542"/>
      <c r="AA37" s="542"/>
      <c r="AB37" s="542"/>
      <c r="AC37" s="542"/>
      <c r="AD37" s="543"/>
      <c r="AE37" s="2"/>
      <c r="AF37" s="169"/>
      <c r="AK37" s="573">
        <f>SUM(AK29:AL36)</f>
        <v>0</v>
      </c>
      <c r="AL37" s="573"/>
      <c r="AN37" s="579">
        <f>SUM(AN29:AO36)</f>
        <v>0</v>
      </c>
      <c r="AO37" s="579"/>
    </row>
    <row r="38" spans="1:41" s="38" customFormat="1" ht="15" customHeight="1">
      <c r="A38" s="18"/>
      <c r="B38" s="51"/>
      <c r="C38" s="57"/>
      <c r="D38" s="11"/>
      <c r="E38" s="11"/>
      <c r="F38" s="11"/>
      <c r="G38" s="11"/>
      <c r="H38" s="11"/>
      <c r="I38" s="11"/>
      <c r="J38" s="11"/>
      <c r="K38" s="55"/>
      <c r="L38" s="55"/>
      <c r="M38" s="55"/>
      <c r="N38" s="55"/>
      <c r="O38" s="55"/>
      <c r="P38" s="55"/>
      <c r="Q38" s="55"/>
      <c r="R38" s="55"/>
      <c r="S38" s="55"/>
      <c r="T38" s="55"/>
      <c r="U38" s="55"/>
      <c r="V38" s="55"/>
      <c r="W38" s="55"/>
      <c r="X38" s="55"/>
      <c r="Y38" s="55"/>
      <c r="Z38" s="55"/>
      <c r="AA38" s="55"/>
      <c r="AB38" s="55"/>
      <c r="AC38" s="55"/>
      <c r="AD38" s="55"/>
      <c r="AE38" s="2"/>
      <c r="AF38" s="169"/>
    </row>
    <row r="39" spans="1:41" s="38" customFormat="1" ht="24" customHeight="1">
      <c r="A39" s="18"/>
      <c r="B39" s="12"/>
      <c r="C39" s="536" t="s">
        <v>5117</v>
      </c>
      <c r="D39" s="536"/>
      <c r="E39" s="536"/>
      <c r="F39" s="536"/>
      <c r="G39" s="536"/>
      <c r="H39" s="536"/>
      <c r="I39" s="536"/>
      <c r="J39" s="536"/>
      <c r="K39" s="536"/>
      <c r="L39" s="536"/>
      <c r="M39" s="536"/>
      <c r="N39" s="536"/>
      <c r="O39" s="536"/>
      <c r="P39" s="536"/>
      <c r="Q39" s="536"/>
      <c r="R39" s="536"/>
      <c r="S39" s="536"/>
      <c r="T39" s="536"/>
      <c r="U39" s="536"/>
      <c r="V39" s="536"/>
      <c r="W39" s="536"/>
      <c r="X39" s="536"/>
      <c r="Y39" s="536"/>
      <c r="Z39" s="536"/>
      <c r="AA39" s="536"/>
      <c r="AB39" s="536"/>
      <c r="AC39" s="536"/>
      <c r="AD39" s="536"/>
      <c r="AE39" s="2"/>
      <c r="AF39" s="169"/>
    </row>
    <row r="40" spans="1:41" s="38" customFormat="1" ht="60" customHeight="1">
      <c r="A40" s="18"/>
      <c r="B40" s="12"/>
      <c r="C40" s="537"/>
      <c r="D40" s="537"/>
      <c r="E40" s="537"/>
      <c r="F40" s="537"/>
      <c r="G40" s="537"/>
      <c r="H40" s="537"/>
      <c r="I40" s="537"/>
      <c r="J40" s="537"/>
      <c r="K40" s="537"/>
      <c r="L40" s="537"/>
      <c r="M40" s="537"/>
      <c r="N40" s="537"/>
      <c r="O40" s="537"/>
      <c r="P40" s="537"/>
      <c r="Q40" s="537"/>
      <c r="R40" s="537"/>
      <c r="S40" s="537"/>
      <c r="T40" s="537"/>
      <c r="U40" s="537"/>
      <c r="V40" s="537"/>
      <c r="W40" s="537"/>
      <c r="X40" s="537"/>
      <c r="Y40" s="537"/>
      <c r="Z40" s="537"/>
      <c r="AA40" s="537"/>
      <c r="AB40" s="537"/>
      <c r="AC40" s="537"/>
      <c r="AD40" s="537"/>
      <c r="AE40" s="2"/>
      <c r="AF40" s="169"/>
    </row>
    <row r="41" spans="1:41" ht="15" customHeight="1">
      <c r="B41" s="470" t="str">
        <f>IF(AN37=0,"","Error: Si realizó intervenciones periciales debe haber al menos un sitio de depósito ilegal intervenido.")</f>
        <v/>
      </c>
      <c r="C41" s="470"/>
      <c r="D41" s="470"/>
      <c r="E41" s="470"/>
      <c r="F41" s="470"/>
      <c r="G41" s="470"/>
      <c r="H41" s="470"/>
      <c r="I41" s="470"/>
      <c r="J41" s="470"/>
      <c r="K41" s="470"/>
      <c r="L41" s="470"/>
      <c r="M41" s="470"/>
      <c r="N41" s="470"/>
      <c r="O41" s="470"/>
      <c r="P41" s="470"/>
      <c r="Q41" s="470"/>
      <c r="R41" s="470"/>
      <c r="S41" s="470"/>
      <c r="T41" s="470"/>
      <c r="U41" s="470"/>
      <c r="V41" s="470"/>
      <c r="W41" s="470"/>
      <c r="X41" s="470"/>
      <c r="Y41" s="470"/>
      <c r="Z41" s="470"/>
      <c r="AA41" s="470"/>
      <c r="AB41" s="470"/>
      <c r="AC41" s="470"/>
      <c r="AD41" s="470"/>
    </row>
    <row r="42" spans="1:41" ht="15" customHeight="1">
      <c r="B42" s="471" t="str">
        <f>IF(AK37=0,"","Error: Debe completar toda la información requerida.")</f>
        <v/>
      </c>
      <c r="C42" s="471"/>
      <c r="D42" s="471"/>
      <c r="E42" s="471"/>
      <c r="F42" s="471"/>
      <c r="G42" s="471"/>
      <c r="H42" s="471"/>
      <c r="I42" s="471"/>
      <c r="J42" s="471"/>
      <c r="K42" s="471"/>
      <c r="L42" s="471"/>
      <c r="M42" s="471"/>
      <c r="N42" s="471"/>
      <c r="O42" s="471"/>
      <c r="P42" s="471"/>
      <c r="Q42" s="471"/>
      <c r="R42" s="471"/>
      <c r="S42" s="471"/>
      <c r="T42" s="471"/>
      <c r="U42" s="471"/>
      <c r="V42" s="471"/>
      <c r="W42" s="471"/>
      <c r="X42" s="471"/>
      <c r="Y42" s="471"/>
      <c r="Z42" s="471"/>
      <c r="AA42" s="471"/>
      <c r="AB42" s="471"/>
      <c r="AC42" s="471"/>
      <c r="AD42" s="471"/>
    </row>
    <row r="43" spans="1:41" ht="15" customHeight="1">
      <c r="B43" s="470"/>
      <c r="C43" s="470"/>
      <c r="D43" s="470"/>
      <c r="E43" s="470"/>
      <c r="F43" s="470"/>
      <c r="G43" s="470"/>
      <c r="H43" s="470"/>
      <c r="I43" s="470"/>
      <c r="J43" s="470"/>
      <c r="K43" s="470"/>
      <c r="L43" s="470"/>
      <c r="M43" s="470"/>
      <c r="N43" s="470"/>
      <c r="O43" s="470"/>
      <c r="P43" s="470"/>
      <c r="Q43" s="470"/>
      <c r="R43" s="470"/>
      <c r="S43" s="470"/>
      <c r="T43" s="470"/>
      <c r="U43" s="470"/>
      <c r="V43" s="470"/>
      <c r="W43" s="470"/>
      <c r="X43" s="470"/>
      <c r="Y43" s="470"/>
      <c r="Z43" s="470"/>
      <c r="AA43" s="470"/>
      <c r="AB43" s="470"/>
      <c r="AC43" s="470"/>
      <c r="AD43" s="470"/>
    </row>
    <row r="44" spans="1:41" ht="15" customHeight="1">
      <c r="B44" s="470"/>
      <c r="C44" s="470"/>
      <c r="D44" s="470"/>
      <c r="E44" s="470"/>
      <c r="F44" s="470"/>
      <c r="G44" s="470"/>
      <c r="H44" s="470"/>
      <c r="I44" s="470"/>
      <c r="J44" s="470"/>
      <c r="K44" s="470"/>
      <c r="L44" s="470"/>
      <c r="M44" s="470"/>
      <c r="N44" s="470"/>
      <c r="O44" s="470"/>
      <c r="P44" s="470"/>
      <c r="Q44" s="470"/>
      <c r="R44" s="470"/>
      <c r="S44" s="470"/>
      <c r="T44" s="470"/>
      <c r="U44" s="470"/>
      <c r="V44" s="470"/>
      <c r="W44" s="470"/>
      <c r="X44" s="470"/>
      <c r="Y44" s="470"/>
      <c r="Z44" s="470"/>
      <c r="AA44" s="470"/>
      <c r="AB44" s="470"/>
      <c r="AC44" s="470"/>
      <c r="AD44" s="470"/>
    </row>
    <row r="45" spans="1:41" ht="15" customHeight="1">
      <c r="B45" s="471"/>
      <c r="C45" s="471"/>
      <c r="D45" s="471"/>
      <c r="E45" s="471"/>
      <c r="F45" s="471"/>
      <c r="G45" s="471"/>
      <c r="H45" s="471"/>
      <c r="I45" s="471"/>
      <c r="J45" s="471"/>
      <c r="K45" s="471"/>
      <c r="L45" s="471"/>
      <c r="M45" s="471"/>
      <c r="N45" s="471"/>
      <c r="O45" s="471"/>
      <c r="P45" s="471"/>
      <c r="Q45" s="471"/>
      <c r="R45" s="471"/>
      <c r="S45" s="471"/>
      <c r="T45" s="471"/>
      <c r="U45" s="471"/>
      <c r="V45" s="471"/>
      <c r="W45" s="471"/>
      <c r="X45" s="471"/>
      <c r="Y45" s="471"/>
      <c r="Z45" s="471"/>
      <c r="AA45" s="471"/>
      <c r="AB45" s="471"/>
      <c r="AC45" s="471"/>
      <c r="AD45" s="471"/>
    </row>
    <row r="46" spans="1:41" ht="15" customHeight="1"/>
    <row r="47" spans="1:41" s="6" customFormat="1" ht="24" customHeight="1">
      <c r="A47" s="18" t="s">
        <v>6725</v>
      </c>
      <c r="B47" s="624" t="s">
        <v>6726</v>
      </c>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F47" s="261"/>
      <c r="AH47" s="522" t="s">
        <v>5066</v>
      </c>
      <c r="AI47" s="522"/>
      <c r="AJ47" s="522" t="s">
        <v>5067</v>
      </c>
      <c r="AK47" s="522"/>
      <c r="AL47" s="522" t="s">
        <v>5068</v>
      </c>
      <c r="AM47" s="522"/>
    </row>
    <row r="48" spans="1:41" s="38" customFormat="1" ht="32.25" customHeight="1">
      <c r="A48" s="60"/>
      <c r="B48" s="284"/>
      <c r="C48" s="637" t="s">
        <v>6727</v>
      </c>
      <c r="D48" s="637"/>
      <c r="E48" s="637"/>
      <c r="F48" s="637"/>
      <c r="G48" s="637"/>
      <c r="H48" s="637"/>
      <c r="I48" s="637"/>
      <c r="J48" s="637"/>
      <c r="K48" s="637"/>
      <c r="L48" s="637"/>
      <c r="M48" s="637"/>
      <c r="N48" s="637"/>
      <c r="O48" s="637"/>
      <c r="P48" s="637"/>
      <c r="Q48" s="637"/>
      <c r="R48" s="637"/>
      <c r="S48" s="637"/>
      <c r="T48" s="637"/>
      <c r="U48" s="637"/>
      <c r="V48" s="637"/>
      <c r="W48" s="637"/>
      <c r="X48" s="637"/>
      <c r="Y48" s="637"/>
      <c r="Z48" s="637"/>
      <c r="AA48" s="637"/>
      <c r="AB48" s="637"/>
      <c r="AC48" s="637"/>
      <c r="AD48" s="637"/>
      <c r="AE48" s="2"/>
      <c r="AF48" s="169"/>
      <c r="AH48" s="522">
        <f>COUNTBLANK(I55:AD55)</f>
        <v>22</v>
      </c>
      <c r="AI48" s="522"/>
      <c r="AJ48" s="522">
        <v>22</v>
      </c>
      <c r="AK48" s="522"/>
      <c r="AL48" s="522">
        <v>11</v>
      </c>
      <c r="AM48" s="522"/>
    </row>
    <row r="49" spans="1:78" s="6" customFormat="1" ht="36" customHeight="1">
      <c r="A49" s="102"/>
      <c r="B49" s="61"/>
      <c r="C49" s="492" t="s">
        <v>6728</v>
      </c>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492"/>
      <c r="AD49" s="492"/>
      <c r="AF49" s="261"/>
    </row>
    <row r="50" spans="1:78" s="6" customFormat="1" ht="36" customHeight="1">
      <c r="A50" s="102"/>
      <c r="B50" s="61"/>
      <c r="C50" s="492" t="s">
        <v>6729</v>
      </c>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492"/>
      <c r="AD50" s="492"/>
      <c r="AF50" s="261"/>
    </row>
    <row r="51" spans="1:78" s="6" customFormat="1" ht="24" customHeight="1">
      <c r="A51" s="60"/>
      <c r="B51" s="61"/>
      <c r="C51" s="594" t="s">
        <v>6730</v>
      </c>
      <c r="D51" s="594"/>
      <c r="E51" s="594"/>
      <c r="F51" s="594"/>
      <c r="G51" s="594"/>
      <c r="H51" s="594"/>
      <c r="I51" s="594"/>
      <c r="J51" s="594"/>
      <c r="K51" s="594"/>
      <c r="L51" s="594"/>
      <c r="M51" s="594"/>
      <c r="N51" s="594"/>
      <c r="O51" s="594"/>
      <c r="P51" s="594"/>
      <c r="Q51" s="594"/>
      <c r="R51" s="594"/>
      <c r="S51" s="594"/>
      <c r="T51" s="594"/>
      <c r="U51" s="594"/>
      <c r="V51" s="594"/>
      <c r="W51" s="594"/>
      <c r="X51" s="594"/>
      <c r="Y51" s="594"/>
      <c r="Z51" s="594"/>
      <c r="AA51" s="594"/>
      <c r="AB51" s="594"/>
      <c r="AC51" s="594"/>
      <c r="AD51" s="594"/>
      <c r="AF51" s="261"/>
    </row>
    <row r="52" spans="1:78" s="6" customFormat="1" ht="15" customHeight="1">
      <c r="A52" s="18"/>
      <c r="AF52" s="261"/>
    </row>
    <row r="53" spans="1:78" s="38" customFormat="1" ht="25.5" customHeight="1">
      <c r="A53" s="18"/>
      <c r="B53" s="51"/>
      <c r="C53" s="918" t="s">
        <v>6722</v>
      </c>
      <c r="D53" s="919"/>
      <c r="E53" s="919"/>
      <c r="F53" s="919"/>
      <c r="G53" s="919"/>
      <c r="H53" s="920"/>
      <c r="I53" s="442" t="s">
        <v>6731</v>
      </c>
      <c r="J53" s="443"/>
      <c r="K53" s="443"/>
      <c r="L53" s="443"/>
      <c r="M53" s="443"/>
      <c r="N53" s="443"/>
      <c r="O53" s="443"/>
      <c r="P53" s="443"/>
      <c r="Q53" s="443"/>
      <c r="R53" s="443"/>
      <c r="S53" s="443"/>
      <c r="T53" s="443"/>
      <c r="U53" s="443"/>
      <c r="V53" s="443"/>
      <c r="W53" s="443"/>
      <c r="X53" s="443"/>
      <c r="Y53" s="443"/>
      <c r="Z53" s="443"/>
      <c r="AA53" s="443"/>
      <c r="AB53" s="443"/>
      <c r="AC53" s="443"/>
      <c r="AD53" s="444"/>
      <c r="AE53" s="2"/>
      <c r="AF53" s="169"/>
      <c r="AH53" s="518" t="s">
        <v>5089</v>
      </c>
      <c r="AI53" s="518"/>
      <c r="AJ53" s="518"/>
      <c r="AK53" s="518"/>
      <c r="AL53" s="518"/>
      <c r="AM53" s="518"/>
      <c r="AN53" s="518"/>
      <c r="AO53" s="518"/>
      <c r="AQ53" s="518" t="s">
        <v>5512</v>
      </c>
      <c r="AR53" s="518"/>
      <c r="AS53" s="518"/>
      <c r="AT53" s="518"/>
      <c r="AU53" s="518"/>
      <c r="AV53" s="518"/>
      <c r="AW53" s="518"/>
      <c r="AX53" s="518"/>
      <c r="AY53" s="518"/>
      <c r="AZ53" s="518"/>
      <c r="BA53" s="518"/>
      <c r="BB53" s="518"/>
      <c r="BC53" s="518"/>
      <c r="BD53" s="518"/>
      <c r="BE53" s="518"/>
      <c r="BF53" s="518"/>
      <c r="BG53" s="518"/>
      <c r="BH53" s="518"/>
      <c r="BI53" s="518"/>
      <c r="BJ53" s="518"/>
      <c r="BK53" s="518"/>
      <c r="BL53" s="518"/>
      <c r="BQ53"/>
      <c r="BR53"/>
      <c r="BS53"/>
      <c r="BT53"/>
      <c r="BU53"/>
      <c r="BV53"/>
      <c r="BW53"/>
      <c r="BX53"/>
    </row>
    <row r="54" spans="1:78" s="38" customFormat="1" ht="96" customHeight="1">
      <c r="A54" s="18"/>
      <c r="B54" s="51"/>
      <c r="C54" s="921"/>
      <c r="D54" s="922"/>
      <c r="E54" s="922"/>
      <c r="F54" s="922"/>
      <c r="G54" s="922"/>
      <c r="H54" s="923"/>
      <c r="I54" s="916" t="s">
        <v>5090</v>
      </c>
      <c r="J54" s="917"/>
      <c r="K54" s="924" t="s">
        <v>6732</v>
      </c>
      <c r="L54" s="925"/>
      <c r="M54" s="924" t="s">
        <v>6733</v>
      </c>
      <c r="N54" s="925"/>
      <c r="O54" s="924" t="s">
        <v>6734</v>
      </c>
      <c r="P54" s="925"/>
      <c r="Q54" s="924" t="s">
        <v>6735</v>
      </c>
      <c r="R54" s="925"/>
      <c r="S54" s="924" t="s">
        <v>6736</v>
      </c>
      <c r="T54" s="925"/>
      <c r="U54" s="924" t="s">
        <v>6737</v>
      </c>
      <c r="V54" s="925"/>
      <c r="W54" s="924" t="s">
        <v>6738</v>
      </c>
      <c r="X54" s="925"/>
      <c r="Y54" s="924" t="s">
        <v>6739</v>
      </c>
      <c r="Z54" s="925"/>
      <c r="AA54" s="924" t="s">
        <v>6740</v>
      </c>
      <c r="AB54" s="925"/>
      <c r="AC54" s="924" t="s">
        <v>385</v>
      </c>
      <c r="AD54" s="925"/>
      <c r="AE54" s="2"/>
      <c r="AF54" s="169"/>
      <c r="AH54" s="518" t="s">
        <v>5998</v>
      </c>
      <c r="AI54" s="518"/>
      <c r="AJ54" s="518" t="s">
        <v>6741</v>
      </c>
      <c r="AK54" s="518"/>
      <c r="AL54" s="518" t="s">
        <v>6742</v>
      </c>
      <c r="AM54" s="518"/>
      <c r="AN54" s="518" t="s">
        <v>5096</v>
      </c>
      <c r="AO54" s="518"/>
      <c r="AQ54" s="518" t="s">
        <v>5998</v>
      </c>
      <c r="AR54" s="518"/>
      <c r="AS54" s="924" t="s">
        <v>6732</v>
      </c>
      <c r="AT54" s="925"/>
      <c r="AU54" s="924" t="s">
        <v>6733</v>
      </c>
      <c r="AV54" s="925"/>
      <c r="AW54" s="924" t="s">
        <v>6734</v>
      </c>
      <c r="AX54" s="925"/>
      <c r="AY54" s="924" t="s">
        <v>6735</v>
      </c>
      <c r="AZ54" s="925"/>
      <c r="BA54" s="924" t="s">
        <v>6736</v>
      </c>
      <c r="BB54" s="925"/>
      <c r="BC54" s="924" t="s">
        <v>6737</v>
      </c>
      <c r="BD54" s="925"/>
      <c r="BE54" s="924" t="s">
        <v>6738</v>
      </c>
      <c r="BF54" s="925"/>
      <c r="BG54" s="924" t="s">
        <v>6739</v>
      </c>
      <c r="BH54" s="925"/>
      <c r="BI54" s="924" t="s">
        <v>6740</v>
      </c>
      <c r="BJ54" s="925"/>
      <c r="BK54" s="924" t="s">
        <v>385</v>
      </c>
      <c r="BL54" s="925"/>
      <c r="BN54" s="516" t="s">
        <v>5104</v>
      </c>
      <c r="BO54" s="516"/>
      <c r="BQ54" s="522" t="s">
        <v>5093</v>
      </c>
      <c r="BR54" s="522"/>
      <c r="BS54" s="522" t="s">
        <v>5094</v>
      </c>
      <c r="BT54" s="522"/>
      <c r="BU54" s="522" t="s">
        <v>5095</v>
      </c>
      <c r="BV54" s="522"/>
      <c r="BW54" s="522" t="s">
        <v>5096</v>
      </c>
      <c r="BX54" s="522"/>
      <c r="BY54" s="127" t="s">
        <v>5097</v>
      </c>
      <c r="BZ54" s="128" t="s">
        <v>5098</v>
      </c>
    </row>
    <row r="55" spans="1:78" s="38" customFormat="1" ht="15" customHeight="1">
      <c r="A55" s="18"/>
      <c r="B55" s="51"/>
      <c r="C55" s="268" t="s">
        <v>4992</v>
      </c>
      <c r="D55" s="547">
        <v>2016</v>
      </c>
      <c r="E55" s="548"/>
      <c r="F55" s="548"/>
      <c r="G55" s="548"/>
      <c r="H55" s="549"/>
      <c r="I55" s="447"/>
      <c r="J55" s="449"/>
      <c r="K55" s="447"/>
      <c r="L55" s="449"/>
      <c r="M55" s="447"/>
      <c r="N55" s="449"/>
      <c r="O55" s="447"/>
      <c r="P55" s="449"/>
      <c r="Q55" s="447"/>
      <c r="R55" s="449"/>
      <c r="S55" s="447"/>
      <c r="T55" s="449"/>
      <c r="U55" s="447"/>
      <c r="V55" s="449"/>
      <c r="W55" s="447"/>
      <c r="X55" s="449"/>
      <c r="Y55" s="447"/>
      <c r="Z55" s="449"/>
      <c r="AA55" s="447"/>
      <c r="AB55" s="449"/>
      <c r="AC55" s="447"/>
      <c r="AD55" s="449"/>
      <c r="AE55" s="2"/>
      <c r="AF55" s="169"/>
      <c r="AH55" s="518">
        <v>2016</v>
      </c>
      <c r="AI55" s="518"/>
      <c r="AJ55" s="518">
        <f>IF(Y29="",0,Y29)</f>
        <v>0</v>
      </c>
      <c r="AK55" s="518"/>
      <c r="AL55" s="518">
        <f>IF(I55="",0,I55)</f>
        <v>0</v>
      </c>
      <c r="AM55" s="518"/>
      <c r="AN55" s="518">
        <f>IF(AL55&gt;=AJ55,0,1)</f>
        <v>0</v>
      </c>
      <c r="AO55" s="518"/>
      <c r="AQ55" s="518">
        <v>2016</v>
      </c>
      <c r="AR55" s="518"/>
      <c r="AS55" s="514">
        <f>IF(K55&lt;=$AJ$55,0,1)</f>
        <v>0</v>
      </c>
      <c r="AT55" s="515"/>
      <c r="AU55" s="514">
        <f t="shared" ref="AU55" si="3">IF(M55&lt;=$AJ$55,0,1)</f>
        <v>0</v>
      </c>
      <c r="AV55" s="515"/>
      <c r="AW55" s="514">
        <f t="shared" ref="AW55" si="4">IF(O55&lt;=$AJ$55,0,1)</f>
        <v>0</v>
      </c>
      <c r="AX55" s="515"/>
      <c r="AY55" s="514">
        <f t="shared" ref="AY55" si="5">IF(Q55&lt;=$AJ$55,0,1)</f>
        <v>0</v>
      </c>
      <c r="AZ55" s="515"/>
      <c r="BA55" s="514">
        <f t="shared" ref="BA55" si="6">IF(S55&lt;=$AJ$55,0,1)</f>
        <v>0</v>
      </c>
      <c r="BB55" s="515"/>
      <c r="BC55" s="514">
        <f t="shared" ref="BC55" si="7">IF(U55&lt;=$AJ$55,0,1)</f>
        <v>0</v>
      </c>
      <c r="BD55" s="515"/>
      <c r="BE55" s="514">
        <f t="shared" ref="BE55" si="8">IF(W55&lt;=$AJ$55,0,1)</f>
        <v>0</v>
      </c>
      <c r="BF55" s="515"/>
      <c r="BG55" s="514">
        <f t="shared" ref="BG55" si="9">IF(Y55&lt;=$AJ$55,0,1)</f>
        <v>0</v>
      </c>
      <c r="BH55" s="515"/>
      <c r="BI55" s="514">
        <f t="shared" ref="BI55" si="10">IF(AA55&lt;=$AJ$55,0,1)</f>
        <v>0</v>
      </c>
      <c r="BJ55" s="515"/>
      <c r="BK55" s="514">
        <f>IF(AC55&lt;=$AJ$55,0,1)</f>
        <v>0</v>
      </c>
      <c r="BL55" s="515"/>
      <c r="BN55" s="518">
        <f>IF(OR(AND(AH29=0,COUNTBLANK(I55:AD55)=22),AND(AH29=1,COUNTBLANK(I55:AD55)=22),AND(AH29=0,COUNTBLANK(I55:AD55)=11)),0,1)</f>
        <v>0</v>
      </c>
      <c r="BO55" s="518"/>
      <c r="BQ55" s="522">
        <f>I55</f>
        <v>0</v>
      </c>
      <c r="BR55" s="522"/>
      <c r="BS55" s="522">
        <f>COUNTIF(K55:AD55,"NS")</f>
        <v>0</v>
      </c>
      <c r="BT55" s="522"/>
      <c r="BU55" s="522">
        <f>IF(COUNTIF(K55:AD55,"NA")=COUNTA($K$54:$AD$54),"NA",SUM(K55:AD55))</f>
        <v>0</v>
      </c>
      <c r="BV55" s="522"/>
      <c r="BW55" s="522">
        <f>IF(OR(AND(AH29=0,COUNTBLANK(I55:AD55)=22),AND(AH29=1,COUNTBLANK(I55:AD55)=22)),0,IF(OR(AND(BQ55=0,BS55&gt;0),AND(BQ55="NS",BU55&gt;0),AND(BQ55="NS",BS55=0,BU55=0)),1,IF(OR(AND(BS55&gt;=2,BU55&lt;BQ55),AND(BQ55="NS",BU55=0,BS55&gt;0),BQ55=BU55),0,1)))</f>
        <v>0</v>
      </c>
      <c r="BX55" s="522"/>
      <c r="BY55" s="125" t="str">
        <f>IF(BW55=0,"", IF(SUM($BW$55:BX55)=1,_xlfn.CONCAT(BZ55), IF($BW$63&gt;SUM($BW$55:BX55),_xlfn.CONCAT(", ",BZ55), IF($BW$63=SUM($BW$55:BX55),_xlfn.CONCAT(" y ",BZ55,".")))))</f>
        <v/>
      </c>
      <c r="BZ55" s="113">
        <v>1</v>
      </c>
    </row>
    <row r="56" spans="1:78" s="38" customFormat="1" ht="15" customHeight="1">
      <c r="A56" s="18"/>
      <c r="B56" s="51"/>
      <c r="C56" s="56" t="s">
        <v>4994</v>
      </c>
      <c r="D56" s="547">
        <v>2017</v>
      </c>
      <c r="E56" s="548"/>
      <c r="F56" s="548"/>
      <c r="G56" s="548"/>
      <c r="H56" s="549"/>
      <c r="I56" s="447"/>
      <c r="J56" s="449"/>
      <c r="K56" s="447"/>
      <c r="L56" s="449"/>
      <c r="M56" s="447"/>
      <c r="N56" s="449"/>
      <c r="O56" s="447"/>
      <c r="P56" s="449"/>
      <c r="Q56" s="447"/>
      <c r="R56" s="449"/>
      <c r="S56" s="447"/>
      <c r="T56" s="449"/>
      <c r="U56" s="447"/>
      <c r="V56" s="449"/>
      <c r="W56" s="447"/>
      <c r="X56" s="449"/>
      <c r="Y56" s="447"/>
      <c r="Z56" s="449"/>
      <c r="AA56" s="447"/>
      <c r="AB56" s="449"/>
      <c r="AC56" s="447"/>
      <c r="AD56" s="449"/>
      <c r="AE56" s="2"/>
      <c r="AF56" s="169"/>
      <c r="AH56" s="518">
        <v>2017</v>
      </c>
      <c r="AI56" s="518"/>
      <c r="AJ56" s="518">
        <f t="shared" ref="AJ56:AJ62" si="11">IF(Y30="",0,Y30)</f>
        <v>0</v>
      </c>
      <c r="AK56" s="518"/>
      <c r="AL56" s="518">
        <f t="shared" ref="AL56:AL62" si="12">IF(I56="",0,I56)</f>
        <v>0</v>
      </c>
      <c r="AM56" s="518"/>
      <c r="AN56" s="518">
        <f t="shared" ref="AN56:AN62" si="13">IF(AL56&gt;=AJ56,0,1)</f>
        <v>0</v>
      </c>
      <c r="AO56" s="518"/>
      <c r="AQ56" s="518">
        <v>2017</v>
      </c>
      <c r="AR56" s="518"/>
      <c r="AS56" s="514">
        <f>IF(K56&lt;=$AJ$56,0,1)</f>
        <v>0</v>
      </c>
      <c r="AT56" s="515"/>
      <c r="AU56" s="514">
        <f t="shared" ref="AU56" si="14">IF(M56&lt;=$AJ$56,0,1)</f>
        <v>0</v>
      </c>
      <c r="AV56" s="515"/>
      <c r="AW56" s="514">
        <f t="shared" ref="AW56" si="15">IF(O56&lt;=$AJ$56,0,1)</f>
        <v>0</v>
      </c>
      <c r="AX56" s="515"/>
      <c r="AY56" s="514">
        <f t="shared" ref="AY56" si="16">IF(Q56&lt;=$AJ$56,0,1)</f>
        <v>0</v>
      </c>
      <c r="AZ56" s="515"/>
      <c r="BA56" s="514">
        <f t="shared" ref="BA56" si="17">IF(S56&lt;=$AJ$56,0,1)</f>
        <v>0</v>
      </c>
      <c r="BB56" s="515"/>
      <c r="BC56" s="514">
        <f t="shared" ref="BC56" si="18">IF(U56&lt;=$AJ$56,0,1)</f>
        <v>0</v>
      </c>
      <c r="BD56" s="515"/>
      <c r="BE56" s="514">
        <f t="shared" ref="BE56" si="19">IF(W56&lt;=$AJ$56,0,1)</f>
        <v>0</v>
      </c>
      <c r="BF56" s="515"/>
      <c r="BG56" s="514">
        <f t="shared" ref="BG56" si="20">IF(Y56&lt;=$AJ$56,0,1)</f>
        <v>0</v>
      </c>
      <c r="BH56" s="515"/>
      <c r="BI56" s="514">
        <f t="shared" ref="BI56" si="21">IF(AA56&lt;=$AJ$56,0,1)</f>
        <v>0</v>
      </c>
      <c r="BJ56" s="515"/>
      <c r="BK56" s="514">
        <f t="shared" ref="BK56" si="22">IF(AC56&lt;=$AJ$56,0,1)</f>
        <v>0</v>
      </c>
      <c r="BL56" s="515"/>
      <c r="BN56" s="518">
        <f t="shared" ref="BN56:BN62" si="23">IF(OR(AND(AH30=0,COUNTBLANK(I56:AD56)=22),AND(AH30=1,COUNTBLANK(I56:AD56)=22),AND(AH30=0,COUNTBLANK(I56:AD56)=11)),0,1)</f>
        <v>0</v>
      </c>
      <c r="BO56" s="518"/>
      <c r="BQ56" s="522">
        <f t="shared" ref="BQ56:BQ62" si="24">I56</f>
        <v>0</v>
      </c>
      <c r="BR56" s="522"/>
      <c r="BS56" s="522">
        <f t="shared" ref="BS56:BS62" si="25">COUNTIF(K56:AD56,"NS")</f>
        <v>0</v>
      </c>
      <c r="BT56" s="522"/>
      <c r="BU56" s="522">
        <f t="shared" ref="BU56:BU62" si="26">IF(COUNTIF(K56:AD56,"NA")=COUNTA($K$54:$AD$54),"NA",SUM(K56:AD56))</f>
        <v>0</v>
      </c>
      <c r="BV56" s="522"/>
      <c r="BW56" s="522">
        <f t="shared" ref="BW56:BW62" si="27">IF(OR(AND(AH30=0,COUNTBLANK(I56:AD56)=22),AND(AH30=1,COUNTBLANK(I56:AD56)=22)),0,IF(OR(AND(BQ56=0,BS56&gt;0),AND(BQ56="NS",BU56&gt;0),AND(BQ56="NS",BS56=0,BU56=0)),1,IF(OR(AND(BS56&gt;=2,BU56&lt;BQ56),AND(BQ56="NS",BU56=0,BS56&gt;0),BQ56=BU56),0,1)))</f>
        <v>0</v>
      </c>
      <c r="BX56" s="522"/>
      <c r="BY56" s="125" t="str">
        <f>IF(BW56=0,"", IF(SUM($BW$55:BX56)=1,_xlfn.CONCAT(BZ56), IF($BW$63&gt;SUM($BW$55:BX56),_xlfn.CONCAT(", ",BZ56), IF($BW$63=SUM($BW$55:BX56),_xlfn.CONCAT(" y ",BZ56,".")))))</f>
        <v/>
      </c>
      <c r="BZ56" s="113">
        <v>2</v>
      </c>
    </row>
    <row r="57" spans="1:78" s="38" customFormat="1" ht="15" customHeight="1">
      <c r="A57" s="18"/>
      <c r="B57" s="51"/>
      <c r="C57" s="56" t="s">
        <v>4996</v>
      </c>
      <c r="D57" s="547">
        <v>2018</v>
      </c>
      <c r="E57" s="548"/>
      <c r="F57" s="548"/>
      <c r="G57" s="548"/>
      <c r="H57" s="549"/>
      <c r="I57" s="447"/>
      <c r="J57" s="449"/>
      <c r="K57" s="447"/>
      <c r="L57" s="449"/>
      <c r="M57" s="447"/>
      <c r="N57" s="449"/>
      <c r="O57" s="447"/>
      <c r="P57" s="449"/>
      <c r="Q57" s="447"/>
      <c r="R57" s="449"/>
      <c r="S57" s="447"/>
      <c r="T57" s="449"/>
      <c r="U57" s="447"/>
      <c r="V57" s="449"/>
      <c r="W57" s="447"/>
      <c r="X57" s="449"/>
      <c r="Y57" s="447"/>
      <c r="Z57" s="449"/>
      <c r="AA57" s="447"/>
      <c r="AB57" s="449"/>
      <c r="AC57" s="447"/>
      <c r="AD57" s="449"/>
      <c r="AE57" s="2"/>
      <c r="AF57" s="169"/>
      <c r="AH57" s="518">
        <v>2018</v>
      </c>
      <c r="AI57" s="518"/>
      <c r="AJ57" s="518">
        <f t="shared" si="11"/>
        <v>0</v>
      </c>
      <c r="AK57" s="518"/>
      <c r="AL57" s="518">
        <f t="shared" si="12"/>
        <v>0</v>
      </c>
      <c r="AM57" s="518"/>
      <c r="AN57" s="518">
        <f t="shared" si="13"/>
        <v>0</v>
      </c>
      <c r="AO57" s="518"/>
      <c r="AQ57" s="518">
        <v>2018</v>
      </c>
      <c r="AR57" s="518"/>
      <c r="AS57" s="514">
        <f>IF(K57&lt;=$AJ$57,0,1)</f>
        <v>0</v>
      </c>
      <c r="AT57" s="515"/>
      <c r="AU57" s="514">
        <f t="shared" ref="AU57" si="28">IF(M57&lt;=$AJ$57,0,1)</f>
        <v>0</v>
      </c>
      <c r="AV57" s="515"/>
      <c r="AW57" s="514">
        <f t="shared" ref="AW57" si="29">IF(O57&lt;=$AJ$57,0,1)</f>
        <v>0</v>
      </c>
      <c r="AX57" s="515"/>
      <c r="AY57" s="514">
        <f t="shared" ref="AY57" si="30">IF(Q57&lt;=$AJ$57,0,1)</f>
        <v>0</v>
      </c>
      <c r="AZ57" s="515"/>
      <c r="BA57" s="514">
        <f t="shared" ref="BA57" si="31">IF(S57&lt;=$AJ$57,0,1)</f>
        <v>0</v>
      </c>
      <c r="BB57" s="515"/>
      <c r="BC57" s="514">
        <f t="shared" ref="BC57" si="32">IF(U57&lt;=$AJ$57,0,1)</f>
        <v>0</v>
      </c>
      <c r="BD57" s="515"/>
      <c r="BE57" s="514">
        <f t="shared" ref="BE57" si="33">IF(W57&lt;=$AJ$57,0,1)</f>
        <v>0</v>
      </c>
      <c r="BF57" s="515"/>
      <c r="BG57" s="514">
        <f t="shared" ref="BG57" si="34">IF(Y57&lt;=$AJ$57,0,1)</f>
        <v>0</v>
      </c>
      <c r="BH57" s="515"/>
      <c r="BI57" s="514">
        <f t="shared" ref="BI57" si="35">IF(AA57&lt;=$AJ$57,0,1)</f>
        <v>0</v>
      </c>
      <c r="BJ57" s="515"/>
      <c r="BK57" s="514">
        <f t="shared" ref="BK57" si="36">IF(AC57&lt;=$AJ$57,0,1)</f>
        <v>0</v>
      </c>
      <c r="BL57" s="515"/>
      <c r="BN57" s="518">
        <f t="shared" si="23"/>
        <v>0</v>
      </c>
      <c r="BO57" s="518"/>
      <c r="BQ57" s="522">
        <f t="shared" si="24"/>
        <v>0</v>
      </c>
      <c r="BR57" s="522"/>
      <c r="BS57" s="522">
        <f t="shared" si="25"/>
        <v>0</v>
      </c>
      <c r="BT57" s="522"/>
      <c r="BU57" s="522">
        <f t="shared" si="26"/>
        <v>0</v>
      </c>
      <c r="BV57" s="522"/>
      <c r="BW57" s="522">
        <f t="shared" si="27"/>
        <v>0</v>
      </c>
      <c r="BX57" s="522"/>
      <c r="BY57" s="125" t="str">
        <f>IF(BW57=0,"", IF(SUM($BW$55:BX57)=1,_xlfn.CONCAT(BZ57), IF($BW$63&gt;SUM($BW$55:BX57),_xlfn.CONCAT(", ",BZ57), IF($BW$63=SUM($BW$55:BX57),_xlfn.CONCAT(" y ",BZ57,".")))))</f>
        <v/>
      </c>
      <c r="BZ57" s="113">
        <v>3</v>
      </c>
    </row>
    <row r="58" spans="1:78" s="38" customFormat="1" ht="15" customHeight="1">
      <c r="A58" s="18"/>
      <c r="B58" s="51"/>
      <c r="C58" s="56" t="s">
        <v>4998</v>
      </c>
      <c r="D58" s="547">
        <v>2019</v>
      </c>
      <c r="E58" s="548"/>
      <c r="F58" s="548"/>
      <c r="G58" s="548"/>
      <c r="H58" s="549"/>
      <c r="I58" s="447"/>
      <c r="J58" s="449"/>
      <c r="K58" s="447"/>
      <c r="L58" s="449"/>
      <c r="M58" s="447"/>
      <c r="N58" s="449"/>
      <c r="O58" s="447"/>
      <c r="P58" s="449"/>
      <c r="Q58" s="447"/>
      <c r="R58" s="449"/>
      <c r="S58" s="447"/>
      <c r="T58" s="449"/>
      <c r="U58" s="447"/>
      <c r="V58" s="449"/>
      <c r="W58" s="447"/>
      <c r="X58" s="449"/>
      <c r="Y58" s="447"/>
      <c r="Z58" s="449"/>
      <c r="AA58" s="447"/>
      <c r="AB58" s="449"/>
      <c r="AC58" s="447"/>
      <c r="AD58" s="449"/>
      <c r="AE58" s="2"/>
      <c r="AF58" s="169"/>
      <c r="AH58" s="518">
        <v>2019</v>
      </c>
      <c r="AI58" s="518"/>
      <c r="AJ58" s="518">
        <f t="shared" si="11"/>
        <v>0</v>
      </c>
      <c r="AK58" s="518"/>
      <c r="AL58" s="518">
        <f t="shared" si="12"/>
        <v>0</v>
      </c>
      <c r="AM58" s="518"/>
      <c r="AN58" s="518">
        <f t="shared" si="13"/>
        <v>0</v>
      </c>
      <c r="AO58" s="518"/>
      <c r="AQ58" s="518">
        <v>2019</v>
      </c>
      <c r="AR58" s="518"/>
      <c r="AS58" s="514">
        <f>IF(K58&lt;=$AJ$58,0,1)</f>
        <v>0</v>
      </c>
      <c r="AT58" s="515"/>
      <c r="AU58" s="514">
        <f t="shared" ref="AU58" si="37">IF(M58&lt;=$AJ$58,0,1)</f>
        <v>0</v>
      </c>
      <c r="AV58" s="515"/>
      <c r="AW58" s="514">
        <f t="shared" ref="AW58" si="38">IF(O58&lt;=$AJ$58,0,1)</f>
        <v>0</v>
      </c>
      <c r="AX58" s="515"/>
      <c r="AY58" s="514">
        <f t="shared" ref="AY58" si="39">IF(Q58&lt;=$AJ$58,0,1)</f>
        <v>0</v>
      </c>
      <c r="AZ58" s="515"/>
      <c r="BA58" s="514">
        <f t="shared" ref="BA58" si="40">IF(S58&lt;=$AJ$58,0,1)</f>
        <v>0</v>
      </c>
      <c r="BB58" s="515"/>
      <c r="BC58" s="514">
        <f t="shared" ref="BC58" si="41">IF(U58&lt;=$AJ$58,0,1)</f>
        <v>0</v>
      </c>
      <c r="BD58" s="515"/>
      <c r="BE58" s="514">
        <f t="shared" ref="BE58" si="42">IF(W58&lt;=$AJ$58,0,1)</f>
        <v>0</v>
      </c>
      <c r="BF58" s="515"/>
      <c r="BG58" s="514">
        <f t="shared" ref="BG58" si="43">IF(Y58&lt;=$AJ$58,0,1)</f>
        <v>0</v>
      </c>
      <c r="BH58" s="515"/>
      <c r="BI58" s="514">
        <f t="shared" ref="BI58" si="44">IF(AA58&lt;=$AJ$58,0,1)</f>
        <v>0</v>
      </c>
      <c r="BJ58" s="515"/>
      <c r="BK58" s="514">
        <f t="shared" ref="BK58" si="45">IF(AC58&lt;=$AJ$58,0,1)</f>
        <v>0</v>
      </c>
      <c r="BL58" s="515"/>
      <c r="BN58" s="518">
        <f t="shared" si="23"/>
        <v>0</v>
      </c>
      <c r="BO58" s="518"/>
      <c r="BQ58" s="522">
        <f t="shared" si="24"/>
        <v>0</v>
      </c>
      <c r="BR58" s="522"/>
      <c r="BS58" s="522">
        <f t="shared" si="25"/>
        <v>0</v>
      </c>
      <c r="BT58" s="522"/>
      <c r="BU58" s="522">
        <f t="shared" si="26"/>
        <v>0</v>
      </c>
      <c r="BV58" s="522"/>
      <c r="BW58" s="522">
        <f t="shared" si="27"/>
        <v>0</v>
      </c>
      <c r="BX58" s="522"/>
      <c r="BY58" s="125" t="str">
        <f>IF(BW58=0,"", IF(SUM($BW$55:BX58)=1,_xlfn.CONCAT(BZ58), IF($BW$63&gt;SUM($BW$55:BX58),_xlfn.CONCAT(", ",BZ58), IF($BW$63=SUM($BW$55:BX58),_xlfn.CONCAT(" y ",BZ58,".")))))</f>
        <v/>
      </c>
      <c r="BZ58" s="113">
        <v>4</v>
      </c>
    </row>
    <row r="59" spans="1:78" s="38" customFormat="1" ht="15" customHeight="1">
      <c r="A59" s="18"/>
      <c r="B59" s="51"/>
      <c r="C59" s="56" t="s">
        <v>5000</v>
      </c>
      <c r="D59" s="547">
        <v>2020</v>
      </c>
      <c r="E59" s="548"/>
      <c r="F59" s="548"/>
      <c r="G59" s="548"/>
      <c r="H59" s="549"/>
      <c r="I59" s="447"/>
      <c r="J59" s="449"/>
      <c r="K59" s="447"/>
      <c r="L59" s="449"/>
      <c r="M59" s="447"/>
      <c r="N59" s="449"/>
      <c r="O59" s="447"/>
      <c r="P59" s="449"/>
      <c r="Q59" s="447"/>
      <c r="R59" s="449"/>
      <c r="S59" s="447"/>
      <c r="T59" s="449"/>
      <c r="U59" s="447"/>
      <c r="V59" s="449"/>
      <c r="W59" s="447"/>
      <c r="X59" s="449"/>
      <c r="Y59" s="447"/>
      <c r="Z59" s="449"/>
      <c r="AA59" s="447"/>
      <c r="AB59" s="449"/>
      <c r="AC59" s="447"/>
      <c r="AD59" s="449"/>
      <c r="AE59" s="2"/>
      <c r="AF59" s="169"/>
      <c r="AH59" s="518">
        <v>2020</v>
      </c>
      <c r="AI59" s="518"/>
      <c r="AJ59" s="518">
        <f t="shared" si="11"/>
        <v>0</v>
      </c>
      <c r="AK59" s="518"/>
      <c r="AL59" s="518">
        <f t="shared" si="12"/>
        <v>0</v>
      </c>
      <c r="AM59" s="518"/>
      <c r="AN59" s="518">
        <f t="shared" si="13"/>
        <v>0</v>
      </c>
      <c r="AO59" s="518"/>
      <c r="AQ59" s="518">
        <v>2020</v>
      </c>
      <c r="AR59" s="518"/>
      <c r="AS59" s="514">
        <f>IF(K59&lt;=$AJ$59,0,1)</f>
        <v>0</v>
      </c>
      <c r="AT59" s="515"/>
      <c r="AU59" s="514">
        <f t="shared" ref="AU59" si="46">IF(M59&lt;=$AJ$59,0,1)</f>
        <v>0</v>
      </c>
      <c r="AV59" s="515"/>
      <c r="AW59" s="514">
        <f t="shared" ref="AW59" si="47">IF(O59&lt;=$AJ$59,0,1)</f>
        <v>0</v>
      </c>
      <c r="AX59" s="515"/>
      <c r="AY59" s="514">
        <f t="shared" ref="AY59" si="48">IF(Q59&lt;=$AJ$59,0,1)</f>
        <v>0</v>
      </c>
      <c r="AZ59" s="515"/>
      <c r="BA59" s="514">
        <f t="shared" ref="BA59" si="49">IF(S59&lt;=$AJ$59,0,1)</f>
        <v>0</v>
      </c>
      <c r="BB59" s="515"/>
      <c r="BC59" s="514">
        <f t="shared" ref="BC59" si="50">IF(U59&lt;=$AJ$59,0,1)</f>
        <v>0</v>
      </c>
      <c r="BD59" s="515"/>
      <c r="BE59" s="514">
        <f t="shared" ref="BE59" si="51">IF(W59&lt;=$AJ$59,0,1)</f>
        <v>0</v>
      </c>
      <c r="BF59" s="515"/>
      <c r="BG59" s="514">
        <f t="shared" ref="BG59" si="52">IF(Y59&lt;=$AJ$59,0,1)</f>
        <v>0</v>
      </c>
      <c r="BH59" s="515"/>
      <c r="BI59" s="514">
        <f t="shared" ref="BI59" si="53">IF(AA59&lt;=$AJ$59,0,1)</f>
        <v>0</v>
      </c>
      <c r="BJ59" s="515"/>
      <c r="BK59" s="514">
        <f t="shared" ref="BK59" si="54">IF(AC59&lt;=$AJ$59,0,1)</f>
        <v>0</v>
      </c>
      <c r="BL59" s="515"/>
      <c r="BN59" s="518">
        <f t="shared" si="23"/>
        <v>0</v>
      </c>
      <c r="BO59" s="518"/>
      <c r="BQ59" s="522">
        <f t="shared" si="24"/>
        <v>0</v>
      </c>
      <c r="BR59" s="522"/>
      <c r="BS59" s="522">
        <f t="shared" si="25"/>
        <v>0</v>
      </c>
      <c r="BT59" s="522"/>
      <c r="BU59" s="522">
        <f t="shared" si="26"/>
        <v>0</v>
      </c>
      <c r="BV59" s="522"/>
      <c r="BW59" s="522">
        <f t="shared" si="27"/>
        <v>0</v>
      </c>
      <c r="BX59" s="522"/>
      <c r="BY59" s="125" t="str">
        <f>IF(BW59=0,"", IF(SUM($BW$55:BX59)=1,_xlfn.CONCAT(BZ59), IF($BW$63&gt;SUM($BW$55:BX59),_xlfn.CONCAT(", ",BZ59), IF($BW$63=SUM($BW$55:BX59),_xlfn.CONCAT(" y ",BZ59,".")))))</f>
        <v/>
      </c>
      <c r="BZ59" s="113">
        <v>5</v>
      </c>
    </row>
    <row r="60" spans="1:78" s="38" customFormat="1" ht="15" customHeight="1">
      <c r="A60" s="18"/>
      <c r="B60" s="51"/>
      <c r="C60" s="56" t="s">
        <v>5002</v>
      </c>
      <c r="D60" s="547">
        <v>2021</v>
      </c>
      <c r="E60" s="548"/>
      <c r="F60" s="548"/>
      <c r="G60" s="548"/>
      <c r="H60" s="549"/>
      <c r="I60" s="447"/>
      <c r="J60" s="449"/>
      <c r="K60" s="447"/>
      <c r="L60" s="449"/>
      <c r="M60" s="447"/>
      <c r="N60" s="449"/>
      <c r="O60" s="447"/>
      <c r="P60" s="449"/>
      <c r="Q60" s="447"/>
      <c r="R60" s="449"/>
      <c r="S60" s="447"/>
      <c r="T60" s="449"/>
      <c r="U60" s="447"/>
      <c r="V60" s="449"/>
      <c r="W60" s="447"/>
      <c r="X60" s="449"/>
      <c r="Y60" s="447"/>
      <c r="Z60" s="449"/>
      <c r="AA60" s="447"/>
      <c r="AB60" s="449"/>
      <c r="AC60" s="447"/>
      <c r="AD60" s="449"/>
      <c r="AE60" s="2"/>
      <c r="AF60" s="169"/>
      <c r="AH60" s="518">
        <v>2021</v>
      </c>
      <c r="AI60" s="518"/>
      <c r="AJ60" s="518">
        <f t="shared" si="11"/>
        <v>0</v>
      </c>
      <c r="AK60" s="518"/>
      <c r="AL60" s="518">
        <f t="shared" si="12"/>
        <v>0</v>
      </c>
      <c r="AM60" s="518"/>
      <c r="AN60" s="518">
        <f t="shared" si="13"/>
        <v>0</v>
      </c>
      <c r="AO60" s="518"/>
      <c r="AQ60" s="518">
        <v>2021</v>
      </c>
      <c r="AR60" s="518"/>
      <c r="AS60" s="514">
        <f>IF(K60&lt;=$AJ$60,0,1)</f>
        <v>0</v>
      </c>
      <c r="AT60" s="515"/>
      <c r="AU60" s="514">
        <f t="shared" ref="AU60" si="55">IF(M60&lt;=$AJ$60,0,1)</f>
        <v>0</v>
      </c>
      <c r="AV60" s="515"/>
      <c r="AW60" s="514">
        <f t="shared" ref="AW60" si="56">IF(O60&lt;=$AJ$60,0,1)</f>
        <v>0</v>
      </c>
      <c r="AX60" s="515"/>
      <c r="AY60" s="514">
        <f t="shared" ref="AY60" si="57">IF(Q60&lt;=$AJ$60,0,1)</f>
        <v>0</v>
      </c>
      <c r="AZ60" s="515"/>
      <c r="BA60" s="514">
        <f t="shared" ref="BA60" si="58">IF(S60&lt;=$AJ$60,0,1)</f>
        <v>0</v>
      </c>
      <c r="BB60" s="515"/>
      <c r="BC60" s="514">
        <f t="shared" ref="BC60" si="59">IF(U60&lt;=$AJ$60,0,1)</f>
        <v>0</v>
      </c>
      <c r="BD60" s="515"/>
      <c r="BE60" s="514">
        <f t="shared" ref="BE60" si="60">IF(W60&lt;=$AJ$60,0,1)</f>
        <v>0</v>
      </c>
      <c r="BF60" s="515"/>
      <c r="BG60" s="514">
        <f t="shared" ref="BG60" si="61">IF(Y60&lt;=$AJ$60,0,1)</f>
        <v>0</v>
      </c>
      <c r="BH60" s="515"/>
      <c r="BI60" s="514">
        <f t="shared" ref="BI60" si="62">IF(AA60&lt;=$AJ$60,0,1)</f>
        <v>0</v>
      </c>
      <c r="BJ60" s="515"/>
      <c r="BK60" s="514">
        <f t="shared" ref="BK60" si="63">IF(AC60&lt;=$AJ$60,0,1)</f>
        <v>0</v>
      </c>
      <c r="BL60" s="515"/>
      <c r="BN60" s="518">
        <f t="shared" si="23"/>
        <v>0</v>
      </c>
      <c r="BO60" s="518"/>
      <c r="BQ60" s="522">
        <f t="shared" si="24"/>
        <v>0</v>
      </c>
      <c r="BR60" s="522"/>
      <c r="BS60" s="522">
        <f t="shared" si="25"/>
        <v>0</v>
      </c>
      <c r="BT60" s="522"/>
      <c r="BU60" s="522">
        <f t="shared" si="26"/>
        <v>0</v>
      </c>
      <c r="BV60" s="522"/>
      <c r="BW60" s="522">
        <f t="shared" si="27"/>
        <v>0</v>
      </c>
      <c r="BX60" s="522"/>
      <c r="BY60" s="125" t="str">
        <f>IF(BW60=0,"", IF(SUM($BW$55:BX60)=1,_xlfn.CONCAT(BZ60), IF($BW$63&gt;SUM($BW$55:BX60),_xlfn.CONCAT(", ",BZ60), IF($BW$63=SUM($BW$55:BX60),_xlfn.CONCAT(" y ",BZ60,".")))))</f>
        <v/>
      </c>
      <c r="BZ60" s="113">
        <v>6</v>
      </c>
    </row>
    <row r="61" spans="1:78" s="38" customFormat="1" ht="15" customHeight="1">
      <c r="A61" s="18"/>
      <c r="B61" s="51"/>
      <c r="C61" s="56" t="s">
        <v>5004</v>
      </c>
      <c r="D61" s="547">
        <v>2022</v>
      </c>
      <c r="E61" s="548"/>
      <c r="F61" s="548"/>
      <c r="G61" s="548"/>
      <c r="H61" s="549"/>
      <c r="I61" s="447"/>
      <c r="J61" s="449"/>
      <c r="K61" s="447"/>
      <c r="L61" s="449"/>
      <c r="M61" s="447"/>
      <c r="N61" s="449"/>
      <c r="O61" s="447"/>
      <c r="P61" s="449"/>
      <c r="Q61" s="447"/>
      <c r="R61" s="449"/>
      <c r="S61" s="447"/>
      <c r="T61" s="449"/>
      <c r="U61" s="447"/>
      <c r="V61" s="449"/>
      <c r="W61" s="447"/>
      <c r="X61" s="449"/>
      <c r="Y61" s="447"/>
      <c r="Z61" s="449"/>
      <c r="AA61" s="447"/>
      <c r="AB61" s="449"/>
      <c r="AC61" s="447"/>
      <c r="AD61" s="449"/>
      <c r="AE61" s="2"/>
      <c r="AF61" s="169"/>
      <c r="AH61" s="518">
        <v>2022</v>
      </c>
      <c r="AI61" s="518"/>
      <c r="AJ61" s="518">
        <f t="shared" si="11"/>
        <v>0</v>
      </c>
      <c r="AK61" s="518"/>
      <c r="AL61" s="518">
        <f t="shared" si="12"/>
        <v>0</v>
      </c>
      <c r="AM61" s="518"/>
      <c r="AN61" s="518">
        <f t="shared" si="13"/>
        <v>0</v>
      </c>
      <c r="AO61" s="518"/>
      <c r="AQ61" s="518">
        <v>2022</v>
      </c>
      <c r="AR61" s="518"/>
      <c r="AS61" s="514">
        <f>IF(K61&lt;=$AJ$61,0,1)</f>
        <v>0</v>
      </c>
      <c r="AT61" s="515"/>
      <c r="AU61" s="514">
        <f t="shared" ref="AU61" si="64">IF(M61&lt;=$AJ$61,0,1)</f>
        <v>0</v>
      </c>
      <c r="AV61" s="515"/>
      <c r="AW61" s="514">
        <f t="shared" ref="AW61" si="65">IF(O61&lt;=$AJ$61,0,1)</f>
        <v>0</v>
      </c>
      <c r="AX61" s="515"/>
      <c r="AY61" s="514">
        <f t="shared" ref="AY61" si="66">IF(Q61&lt;=$AJ$61,0,1)</f>
        <v>0</v>
      </c>
      <c r="AZ61" s="515"/>
      <c r="BA61" s="514">
        <f t="shared" ref="BA61" si="67">IF(S61&lt;=$AJ$61,0,1)</f>
        <v>0</v>
      </c>
      <c r="BB61" s="515"/>
      <c r="BC61" s="514">
        <f t="shared" ref="BC61" si="68">IF(U61&lt;=$AJ$61,0,1)</f>
        <v>0</v>
      </c>
      <c r="BD61" s="515"/>
      <c r="BE61" s="514">
        <f t="shared" ref="BE61" si="69">IF(W61&lt;=$AJ$61,0,1)</f>
        <v>0</v>
      </c>
      <c r="BF61" s="515"/>
      <c r="BG61" s="514">
        <f t="shared" ref="BG61" si="70">IF(Y61&lt;=$AJ$61,0,1)</f>
        <v>0</v>
      </c>
      <c r="BH61" s="515"/>
      <c r="BI61" s="514">
        <f t="shared" ref="BI61" si="71">IF(AA61&lt;=$AJ$61,0,1)</f>
        <v>0</v>
      </c>
      <c r="BJ61" s="515"/>
      <c r="BK61" s="514">
        <f t="shared" ref="BK61" si="72">IF(AC61&lt;=$AJ$61,0,1)</f>
        <v>0</v>
      </c>
      <c r="BL61" s="515"/>
      <c r="BN61" s="518">
        <f t="shared" si="23"/>
        <v>0</v>
      </c>
      <c r="BO61" s="518"/>
      <c r="BQ61" s="522">
        <f t="shared" si="24"/>
        <v>0</v>
      </c>
      <c r="BR61" s="522"/>
      <c r="BS61" s="522">
        <f t="shared" si="25"/>
        <v>0</v>
      </c>
      <c r="BT61" s="522"/>
      <c r="BU61" s="522">
        <f t="shared" si="26"/>
        <v>0</v>
      </c>
      <c r="BV61" s="522"/>
      <c r="BW61" s="522">
        <f t="shared" si="27"/>
        <v>0</v>
      </c>
      <c r="BX61" s="522"/>
      <c r="BY61" s="125" t="str">
        <f>IF(BW61=0,"", IF(SUM($BW$55:BX61)=1,_xlfn.CONCAT(BZ61), IF($BW$63&gt;SUM($BW$55:BX61),_xlfn.CONCAT(", ",BZ61), IF($BW$63=SUM($BW$55:BX61),_xlfn.CONCAT(" y ",BZ61,".")))))</f>
        <v/>
      </c>
      <c r="BZ61" s="113">
        <v>7</v>
      </c>
    </row>
    <row r="62" spans="1:78" s="38" customFormat="1" ht="15" customHeight="1">
      <c r="A62" s="18"/>
      <c r="B62" s="51"/>
      <c r="C62" s="56" t="s">
        <v>5006</v>
      </c>
      <c r="D62" s="547">
        <v>2023</v>
      </c>
      <c r="E62" s="548"/>
      <c r="F62" s="548"/>
      <c r="G62" s="548"/>
      <c r="H62" s="549"/>
      <c r="I62" s="447"/>
      <c r="J62" s="449"/>
      <c r="K62" s="447"/>
      <c r="L62" s="449"/>
      <c r="M62" s="447"/>
      <c r="N62" s="449"/>
      <c r="O62" s="447"/>
      <c r="P62" s="449"/>
      <c r="Q62" s="447"/>
      <c r="R62" s="449"/>
      <c r="S62" s="447"/>
      <c r="T62" s="449"/>
      <c r="U62" s="447"/>
      <c r="V62" s="449"/>
      <c r="W62" s="447"/>
      <c r="X62" s="449"/>
      <c r="Y62" s="447"/>
      <c r="Z62" s="449"/>
      <c r="AA62" s="447"/>
      <c r="AB62" s="449"/>
      <c r="AC62" s="447"/>
      <c r="AD62" s="449"/>
      <c r="AE62" s="2"/>
      <c r="AF62" s="169"/>
      <c r="AH62" s="518">
        <v>2023</v>
      </c>
      <c r="AI62" s="518"/>
      <c r="AJ62" s="518">
        <f t="shared" si="11"/>
        <v>0</v>
      </c>
      <c r="AK62" s="518"/>
      <c r="AL62" s="518">
        <f t="shared" si="12"/>
        <v>0</v>
      </c>
      <c r="AM62" s="518"/>
      <c r="AN62" s="518">
        <f t="shared" si="13"/>
        <v>0</v>
      </c>
      <c r="AO62" s="518"/>
      <c r="AQ62" s="518">
        <v>2023</v>
      </c>
      <c r="AR62" s="518"/>
      <c r="AS62" s="514">
        <f>IF(K62&lt;=$AJ$62,0,1)</f>
        <v>0</v>
      </c>
      <c r="AT62" s="515"/>
      <c r="AU62" s="514">
        <f t="shared" ref="AU62" si="73">IF(M62&lt;=$AJ$62,0,1)</f>
        <v>0</v>
      </c>
      <c r="AV62" s="515"/>
      <c r="AW62" s="514">
        <f t="shared" ref="AW62" si="74">IF(O62&lt;=$AJ$62,0,1)</f>
        <v>0</v>
      </c>
      <c r="AX62" s="515"/>
      <c r="AY62" s="514">
        <f t="shared" ref="AY62" si="75">IF(Q62&lt;=$AJ$62,0,1)</f>
        <v>0</v>
      </c>
      <c r="AZ62" s="515"/>
      <c r="BA62" s="514">
        <f t="shared" ref="BA62" si="76">IF(S62&lt;=$AJ$62,0,1)</f>
        <v>0</v>
      </c>
      <c r="BB62" s="515"/>
      <c r="BC62" s="514">
        <f t="shared" ref="BC62" si="77">IF(U62&lt;=$AJ$62,0,1)</f>
        <v>0</v>
      </c>
      <c r="BD62" s="515"/>
      <c r="BE62" s="514">
        <f t="shared" ref="BE62" si="78">IF(W62&lt;=$AJ$62,0,1)</f>
        <v>0</v>
      </c>
      <c r="BF62" s="515"/>
      <c r="BG62" s="514">
        <f t="shared" ref="BG62" si="79">IF(Y62&lt;=$AJ$62,0,1)</f>
        <v>0</v>
      </c>
      <c r="BH62" s="515"/>
      <c r="BI62" s="514">
        <f t="shared" ref="BI62" si="80">IF(AA62&lt;=$AJ$62,0,1)</f>
        <v>0</v>
      </c>
      <c r="BJ62" s="515"/>
      <c r="BK62" s="514">
        <f t="shared" ref="BK62" si="81">IF(AC62&lt;=$AJ$62,0,1)</f>
        <v>0</v>
      </c>
      <c r="BL62" s="515"/>
      <c r="BN62" s="518">
        <f t="shared" si="23"/>
        <v>0</v>
      </c>
      <c r="BO62" s="518"/>
      <c r="BQ62" s="522">
        <f t="shared" si="24"/>
        <v>0</v>
      </c>
      <c r="BR62" s="522"/>
      <c r="BS62" s="522">
        <f t="shared" si="25"/>
        <v>0</v>
      </c>
      <c r="BT62" s="522"/>
      <c r="BU62" s="522">
        <f t="shared" si="26"/>
        <v>0</v>
      </c>
      <c r="BV62" s="522"/>
      <c r="BW62" s="522">
        <f t="shared" si="27"/>
        <v>0</v>
      </c>
      <c r="BX62" s="522"/>
      <c r="BY62" s="125" t="str">
        <f>IF(BW62=0,"", IF(SUM($BW$55:BX62)=1,_xlfn.CONCAT(BZ62), IF($BW$63&gt;SUM($BW$55:BX62),_xlfn.CONCAT(", ",BZ62), IF($BW$63=SUM($BW$55:BX62),_xlfn.CONCAT(" y ",BZ62,".")))))</f>
        <v/>
      </c>
      <c r="BZ62" s="113">
        <v>8</v>
      </c>
    </row>
    <row r="63" spans="1:78" s="38" customFormat="1" ht="15" customHeight="1">
      <c r="A63" s="18"/>
      <c r="B63" s="51"/>
      <c r="C63" s="57"/>
      <c r="D63" s="11"/>
      <c r="E63" s="11"/>
      <c r="F63" s="11"/>
      <c r="G63" s="11"/>
      <c r="H63" s="49" t="s">
        <v>5115</v>
      </c>
      <c r="I63" s="442">
        <f>IF(AND(SUM(I55:J62)=0,COUNTIF(I55:J62,"NS")&gt;0),"NS",
IF(AND(SUM(I55:J62)=0,COUNTIF(I55:J62,0)&gt;0),0,
IF(AND(SUM(I55:J62)=0,COUNTIF(I55:J62,"NA")&gt;0),"NA",
SUM(I55:J62))))</f>
        <v>0</v>
      </c>
      <c r="J63" s="444"/>
      <c r="K63" s="442">
        <f t="shared" ref="K63" si="82">IF(AND(SUM(K55:L62)=0,COUNTIF(K55:L62,"NS")&gt;0),"NS",
IF(AND(SUM(K55:L62)=0,COUNTIF(K55:L62,0)&gt;0),0,
IF(AND(SUM(K55:L62)=0,COUNTIF(K55:L62,"NA")&gt;0),"NA",
SUM(K55:L62))))</f>
        <v>0</v>
      </c>
      <c r="L63" s="444"/>
      <c r="M63" s="442">
        <f t="shared" ref="M63" si="83">IF(AND(SUM(M55:N62)=0,COUNTIF(M55:N62,"NS")&gt;0),"NS",
IF(AND(SUM(M55:N62)=0,COUNTIF(M55:N62,0)&gt;0),0,
IF(AND(SUM(M55:N62)=0,COUNTIF(M55:N62,"NA")&gt;0),"NA",
SUM(M55:N62))))</f>
        <v>0</v>
      </c>
      <c r="N63" s="444"/>
      <c r="O63" s="442">
        <f t="shared" ref="O63" si="84">IF(AND(SUM(O55:P62)=0,COUNTIF(O55:P62,"NS")&gt;0),"NS",
IF(AND(SUM(O55:P62)=0,COUNTIF(O55:P62,0)&gt;0),0,
IF(AND(SUM(O55:P62)=0,COUNTIF(O55:P62,"NA")&gt;0),"NA",
SUM(O55:P62))))</f>
        <v>0</v>
      </c>
      <c r="P63" s="444"/>
      <c r="Q63" s="442">
        <f t="shared" ref="Q63" si="85">IF(AND(SUM(Q55:R62)=0,COUNTIF(Q55:R62,"NS")&gt;0),"NS",
IF(AND(SUM(Q55:R62)=0,COUNTIF(Q55:R62,0)&gt;0),0,
IF(AND(SUM(Q55:R62)=0,COUNTIF(Q55:R62,"NA")&gt;0),"NA",
SUM(Q55:R62))))</f>
        <v>0</v>
      </c>
      <c r="R63" s="444"/>
      <c r="S63" s="442">
        <f t="shared" ref="S63" si="86">IF(AND(SUM(S55:T62)=0,COUNTIF(S55:T62,"NS")&gt;0),"NS",
IF(AND(SUM(S55:T62)=0,COUNTIF(S55:T62,0)&gt;0),0,
IF(AND(SUM(S55:T62)=0,COUNTIF(S55:T62,"NA")&gt;0),"NA",
SUM(S55:T62))))</f>
        <v>0</v>
      </c>
      <c r="T63" s="444"/>
      <c r="U63" s="442">
        <f t="shared" ref="U63" si="87">IF(AND(SUM(U55:V62)=0,COUNTIF(U55:V62,"NS")&gt;0),"NS",
IF(AND(SUM(U55:V62)=0,COUNTIF(U55:V62,0)&gt;0),0,
IF(AND(SUM(U55:V62)=0,COUNTIF(U55:V62,"NA")&gt;0),"NA",
SUM(U55:V62))))</f>
        <v>0</v>
      </c>
      <c r="V63" s="444"/>
      <c r="W63" s="442">
        <f t="shared" ref="W63" si="88">IF(AND(SUM(W55:X62)=0,COUNTIF(W55:X62,"NS")&gt;0),"NS",
IF(AND(SUM(W55:X62)=0,COUNTIF(W55:X62,0)&gt;0),0,
IF(AND(SUM(W55:X62)=0,COUNTIF(W55:X62,"NA")&gt;0),"NA",
SUM(W55:X62))))</f>
        <v>0</v>
      </c>
      <c r="X63" s="444"/>
      <c r="Y63" s="442">
        <f t="shared" ref="Y63" si="89">IF(AND(SUM(Y55:Z62)=0,COUNTIF(Y55:Z62,"NS")&gt;0),"NS",
IF(AND(SUM(Y55:Z62)=0,COUNTIF(Y55:Z62,0)&gt;0),0,
IF(AND(SUM(Y55:Z62)=0,COUNTIF(Y55:Z62,"NA")&gt;0),"NA",
SUM(Y55:Z62))))</f>
        <v>0</v>
      </c>
      <c r="Z63" s="444"/>
      <c r="AA63" s="442">
        <f t="shared" ref="AA63" si="90">IF(AND(SUM(AA55:AB62)=0,COUNTIF(AA55:AB62,"NS")&gt;0),"NS",
IF(AND(SUM(AA55:AB62)=0,COUNTIF(AA55:AB62,0)&gt;0),0,
IF(AND(SUM(AA55:AB62)=0,COUNTIF(AA55:AB62,"NA")&gt;0),"NA",
SUM(AA55:AB62))))</f>
        <v>0</v>
      </c>
      <c r="AB63" s="444"/>
      <c r="AC63" s="442">
        <f t="shared" ref="AC63" si="91">IF(AND(SUM(AC55:AD62)=0,COUNTIF(AC55:AD62,"NS")&gt;0),"NS",
IF(AND(SUM(AC55:AD62)=0,COUNTIF(AC55:AD62,0)&gt;0),0,
IF(AND(SUM(AC55:AD62)=0,COUNTIF(AC55:AD62,"NA")&gt;0),"NA",
SUM(AC55:AD62))))</f>
        <v>0</v>
      </c>
      <c r="AD63" s="444"/>
      <c r="AE63" s="2"/>
      <c r="AF63" s="169"/>
      <c r="AH63" s="23"/>
      <c r="AI63" s="23"/>
      <c r="AN63" s="586">
        <f>SUM(AN55:AO62)</f>
        <v>0</v>
      </c>
      <c r="AO63" s="586"/>
      <c r="BK63" s="586">
        <f>SUM(AS55:BL62)</f>
        <v>0</v>
      </c>
      <c r="BL63" s="586"/>
      <c r="BN63" s="573">
        <f>SUM(BN55:BO62)</f>
        <v>0</v>
      </c>
      <c r="BO63" s="573"/>
      <c r="BW63" s="535">
        <f>SUM(BW55:BX62)</f>
        <v>0</v>
      </c>
      <c r="BX63" s="535"/>
      <c r="BY63" s="126" t="str">
        <f>IF(BW63=0,"", IF(BW63=1,VLOOKUP(1,BW55:BY62,3,FALSE), IF(BW63&gt;1,_xlfn.CONCAT(BY55:BY62),"")))</f>
        <v/>
      </c>
    </row>
    <row r="64" spans="1:78" s="38" customFormat="1" ht="15" customHeight="1">
      <c r="A64" s="18"/>
      <c r="B64" s="51"/>
      <c r="C64" s="57"/>
      <c r="D64" s="11"/>
      <c r="E64" s="11"/>
      <c r="F64" s="11"/>
      <c r="G64" s="11"/>
      <c r="H64" s="49"/>
      <c r="I64" s="59"/>
      <c r="J64" s="59"/>
      <c r="K64" s="59"/>
      <c r="L64" s="59"/>
      <c r="M64" s="59"/>
      <c r="N64" s="59"/>
      <c r="O64" s="59"/>
      <c r="P64" s="59"/>
      <c r="Q64" s="59"/>
      <c r="R64" s="59"/>
      <c r="S64" s="59"/>
      <c r="T64" s="59"/>
      <c r="U64" s="59"/>
      <c r="V64" s="59"/>
      <c r="W64" s="59"/>
      <c r="X64" s="59"/>
      <c r="Y64" s="59"/>
      <c r="Z64" s="59"/>
      <c r="AA64" s="59"/>
      <c r="AB64" s="59"/>
      <c r="AC64" s="59"/>
      <c r="AD64" s="59"/>
      <c r="AE64" s="2"/>
      <c r="AF64" s="169"/>
    </row>
    <row r="65" spans="1:39" s="38" customFormat="1" ht="45" customHeight="1">
      <c r="A65" s="18"/>
      <c r="B65" s="3"/>
      <c r="C65" s="869" t="s">
        <v>6227</v>
      </c>
      <c r="D65" s="869"/>
      <c r="E65" s="869"/>
      <c r="F65" s="933"/>
      <c r="G65" s="934"/>
      <c r="H65" s="934"/>
      <c r="I65" s="934"/>
      <c r="J65" s="934"/>
      <c r="K65" s="934"/>
      <c r="L65" s="934"/>
      <c r="M65" s="934"/>
      <c r="N65" s="934"/>
      <c r="O65" s="934"/>
      <c r="P65" s="934"/>
      <c r="Q65" s="934"/>
      <c r="R65" s="934"/>
      <c r="S65" s="934"/>
      <c r="T65" s="934"/>
      <c r="U65" s="934"/>
      <c r="V65" s="934"/>
      <c r="W65" s="934"/>
      <c r="X65" s="934"/>
      <c r="Y65" s="934"/>
      <c r="Z65" s="934"/>
      <c r="AA65" s="934"/>
      <c r="AB65" s="934"/>
      <c r="AC65" s="934"/>
      <c r="AD65" s="935"/>
      <c r="AE65" s="2"/>
      <c r="AF65" s="169"/>
      <c r="AH65" s="522" t="s">
        <v>5666</v>
      </c>
      <c r="AI65" s="522"/>
      <c r="AJ65" s="522">
        <f>IF(OR(AA63="",AA63="NA",AA63=0,AA63="NS"),0,1)</f>
        <v>0</v>
      </c>
      <c r="AK65" s="522"/>
      <c r="AL65" s="570">
        <f>IF(OR(AND(AJ65=0,F65=""),AND(AJ65=1,F65&lt;&gt;"")),0,1)</f>
        <v>0</v>
      </c>
      <c r="AM65" s="570"/>
    </row>
    <row r="66" spans="1:39" s="38" customFormat="1" ht="15" customHeight="1">
      <c r="A66" s="18"/>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2"/>
      <c r="AF66" s="169"/>
    </row>
    <row r="67" spans="1:39" s="38" customFormat="1" ht="24" customHeight="1">
      <c r="A67" s="18"/>
      <c r="B67" s="12"/>
      <c r="C67" s="536" t="s">
        <v>5117</v>
      </c>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6"/>
      <c r="AC67" s="536"/>
      <c r="AD67" s="536"/>
      <c r="AE67" s="2"/>
      <c r="AF67" s="169"/>
    </row>
    <row r="68" spans="1:39" s="38" customFormat="1" ht="60" customHeight="1">
      <c r="A68" s="18"/>
      <c r="B68" s="12"/>
      <c r="C68" s="537"/>
      <c r="D68" s="537"/>
      <c r="E68" s="537"/>
      <c r="F68" s="537"/>
      <c r="G68" s="537"/>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2"/>
      <c r="AF68" s="169"/>
    </row>
    <row r="69" spans="1:39" ht="15" customHeight="1">
      <c r="B69" s="470" t="str">
        <f>IF(AN63=0,"","Error: Verificar la información registrada tomando en cuenta la instrucción 2.")</f>
        <v/>
      </c>
      <c r="C69" s="470"/>
      <c r="D69" s="470"/>
      <c r="E69" s="470"/>
      <c r="F69" s="470"/>
      <c r="G69" s="470"/>
      <c r="H69" s="470"/>
      <c r="I69" s="470"/>
      <c r="J69" s="470"/>
      <c r="K69" s="470"/>
      <c r="L69" s="470"/>
      <c r="M69" s="470"/>
      <c r="N69" s="470"/>
      <c r="O69" s="470"/>
      <c r="P69" s="470"/>
      <c r="Q69" s="470"/>
      <c r="R69" s="470"/>
      <c r="S69" s="470"/>
      <c r="T69" s="470"/>
      <c r="U69" s="470"/>
      <c r="V69" s="470"/>
      <c r="W69" s="470"/>
      <c r="X69" s="470"/>
      <c r="Y69" s="470"/>
      <c r="Z69" s="470"/>
      <c r="AA69" s="470"/>
      <c r="AB69" s="470"/>
      <c r="AC69" s="470"/>
      <c r="AD69" s="470"/>
    </row>
    <row r="70" spans="1:39" ht="15" customHeight="1">
      <c r="B70" s="470" t="str">
        <f>IF(BK63=0,"","Error: Verificar la información registrada tomando en cuenta la instrucción 3.")</f>
        <v/>
      </c>
      <c r="C70" s="470"/>
      <c r="D70" s="470"/>
      <c r="E70" s="470"/>
      <c r="F70" s="470"/>
      <c r="G70" s="470"/>
      <c r="H70" s="470"/>
      <c r="I70" s="470"/>
      <c r="J70" s="470"/>
      <c r="K70" s="470"/>
      <c r="L70" s="470"/>
      <c r="M70" s="470"/>
      <c r="N70" s="470"/>
      <c r="O70" s="470"/>
      <c r="P70" s="470"/>
      <c r="Q70" s="470"/>
      <c r="R70" s="470"/>
      <c r="S70" s="470"/>
      <c r="T70" s="470"/>
      <c r="U70" s="470"/>
      <c r="V70" s="470"/>
      <c r="W70" s="470"/>
      <c r="X70" s="470"/>
      <c r="Y70" s="470"/>
      <c r="Z70" s="470"/>
      <c r="AA70" s="470"/>
      <c r="AB70" s="470"/>
      <c r="AC70" s="470"/>
      <c r="AD70" s="470"/>
    </row>
    <row r="71" spans="1:39" ht="15" customHeight="1">
      <c r="B71" s="470" t="str">
        <f>IF(AL65=0,"","Error: Especificar Otro tipo.")</f>
        <v/>
      </c>
      <c r="C71" s="470"/>
      <c r="D71" s="470"/>
      <c r="E71" s="470"/>
      <c r="F71" s="470"/>
      <c r="G71" s="470"/>
      <c r="H71" s="470"/>
      <c r="I71" s="470"/>
      <c r="J71" s="470"/>
      <c r="K71" s="470"/>
      <c r="L71" s="470"/>
      <c r="M71" s="470"/>
      <c r="N71" s="470"/>
      <c r="O71" s="470"/>
      <c r="P71" s="470"/>
      <c r="Q71" s="470"/>
      <c r="R71" s="470"/>
      <c r="S71" s="470"/>
      <c r="T71" s="470"/>
      <c r="U71" s="470"/>
      <c r="V71" s="470"/>
      <c r="W71" s="470"/>
      <c r="X71" s="470"/>
      <c r="Y71" s="470"/>
      <c r="Z71" s="470"/>
      <c r="AA71" s="470"/>
      <c r="AB71" s="470"/>
      <c r="AC71" s="470"/>
      <c r="AD71" s="470"/>
    </row>
    <row r="72" spans="1:39" ht="15" customHeight="1">
      <c r="B72" s="470" t="str">
        <f>IF(BW63=0,"", IF(BW63=1,_xlfn.CONCAT("Error: Verificar sumas en el numeral ",BY63,"."),_xlfn.CONCAT("Error: Verificar sumas en los numerales ",BY63)))</f>
        <v/>
      </c>
      <c r="C72" s="470"/>
      <c r="D72" s="470"/>
      <c r="E72" s="470"/>
      <c r="F72" s="470"/>
      <c r="G72" s="470"/>
      <c r="H72" s="470"/>
      <c r="I72" s="470"/>
      <c r="J72" s="470"/>
      <c r="K72" s="470"/>
      <c r="L72" s="470"/>
      <c r="M72" s="470"/>
      <c r="N72" s="470"/>
      <c r="O72" s="470"/>
      <c r="P72" s="470"/>
      <c r="Q72" s="470"/>
      <c r="R72" s="470"/>
      <c r="S72" s="470"/>
      <c r="T72" s="470"/>
      <c r="U72" s="470"/>
      <c r="V72" s="470"/>
      <c r="W72" s="470"/>
      <c r="X72" s="470"/>
      <c r="Y72" s="470"/>
      <c r="Z72" s="470"/>
      <c r="AA72" s="470"/>
      <c r="AB72" s="470"/>
      <c r="AC72" s="470"/>
      <c r="AD72" s="470"/>
    </row>
    <row r="73" spans="1:39" ht="15" customHeight="1">
      <c r="B73" s="471" t="str">
        <f>IF(BN63=0,"","Error: Debe completar toda la información requerida.")</f>
        <v/>
      </c>
      <c r="C73" s="471"/>
      <c r="D73" s="471"/>
      <c r="E73" s="471"/>
      <c r="F73" s="471"/>
      <c r="G73" s="471"/>
      <c r="H73" s="471"/>
      <c r="I73" s="471"/>
      <c r="J73" s="471"/>
      <c r="K73" s="471"/>
      <c r="L73" s="471"/>
      <c r="M73" s="471"/>
      <c r="N73" s="471"/>
      <c r="O73" s="471"/>
      <c r="P73" s="471"/>
      <c r="Q73" s="471"/>
      <c r="R73" s="471"/>
      <c r="S73" s="471"/>
      <c r="T73" s="471"/>
      <c r="U73" s="471"/>
      <c r="V73" s="471"/>
      <c r="W73" s="471"/>
      <c r="X73" s="471"/>
      <c r="Y73" s="471"/>
      <c r="Z73" s="471"/>
      <c r="AA73" s="471"/>
      <c r="AB73" s="471"/>
      <c r="AC73" s="471"/>
      <c r="AD73" s="471"/>
    </row>
    <row r="74" spans="1:39" ht="15" customHeight="1"/>
    <row r="75" spans="1:39" ht="36" customHeight="1">
      <c r="A75" s="18" t="s">
        <v>6743</v>
      </c>
      <c r="B75" s="624" t="s">
        <v>6744</v>
      </c>
      <c r="C75" s="624"/>
      <c r="D75" s="624"/>
      <c r="E75" s="624"/>
      <c r="F75" s="624"/>
      <c r="G75" s="624"/>
      <c r="H75" s="624"/>
      <c r="I75" s="624"/>
      <c r="J75" s="624"/>
      <c r="K75" s="624"/>
      <c r="L75" s="624"/>
      <c r="M75" s="624"/>
      <c r="N75" s="624"/>
      <c r="O75" s="624"/>
      <c r="P75" s="624"/>
      <c r="Q75" s="624"/>
      <c r="R75" s="624"/>
      <c r="S75" s="624"/>
      <c r="T75" s="624"/>
      <c r="U75" s="624"/>
      <c r="V75" s="624"/>
      <c r="W75" s="624"/>
      <c r="X75" s="624"/>
      <c r="Y75" s="624"/>
      <c r="Z75" s="624"/>
      <c r="AA75" s="624"/>
      <c r="AB75" s="624"/>
      <c r="AC75" s="624"/>
      <c r="AD75" s="624"/>
      <c r="AH75" s="522" t="s">
        <v>5066</v>
      </c>
      <c r="AI75" s="522"/>
      <c r="AJ75" s="522" t="s">
        <v>5067</v>
      </c>
      <c r="AK75" s="522"/>
      <c r="AL75" s="522" t="s">
        <v>5068</v>
      </c>
      <c r="AM75" s="522"/>
    </row>
    <row r="76" spans="1:39" ht="36" customHeight="1">
      <c r="A76" s="60"/>
      <c r="C76" s="637" t="s">
        <v>6745</v>
      </c>
      <c r="D76" s="637"/>
      <c r="E76" s="637"/>
      <c r="F76" s="637"/>
      <c r="G76" s="637"/>
      <c r="H76" s="637"/>
      <c r="I76" s="637"/>
      <c r="J76" s="637"/>
      <c r="K76" s="637"/>
      <c r="L76" s="637"/>
      <c r="M76" s="637"/>
      <c r="N76" s="637"/>
      <c r="O76" s="637"/>
      <c r="P76" s="637"/>
      <c r="Q76" s="637"/>
      <c r="R76" s="637"/>
      <c r="S76" s="637"/>
      <c r="T76" s="637"/>
      <c r="U76" s="637"/>
      <c r="V76" s="637"/>
      <c r="W76" s="637"/>
      <c r="X76" s="637"/>
      <c r="Y76" s="637"/>
      <c r="Z76" s="637"/>
      <c r="AA76" s="637"/>
      <c r="AB76" s="637"/>
      <c r="AC76" s="637"/>
      <c r="AD76" s="637"/>
      <c r="AH76" s="529">
        <f>COUNTBLANK(M80:AD85)</f>
        <v>98</v>
      </c>
      <c r="AI76" s="529"/>
      <c r="AJ76" s="522">
        <v>108</v>
      </c>
      <c r="AK76" s="522"/>
      <c r="AL76" s="522">
        <v>90</v>
      </c>
      <c r="AM76" s="522"/>
    </row>
    <row r="77" spans="1:39" ht="24" customHeight="1">
      <c r="A77" s="102"/>
      <c r="C77" s="492" t="s">
        <v>6746</v>
      </c>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row>
    <row r="78" spans="1:39" ht="24" customHeight="1">
      <c r="A78" s="102"/>
      <c r="C78" s="492" t="s">
        <v>6747</v>
      </c>
      <c r="D78" s="492"/>
      <c r="E78" s="492"/>
      <c r="F78" s="492"/>
      <c r="G78" s="492"/>
      <c r="H78" s="492"/>
      <c r="I78" s="492"/>
      <c r="J78" s="492"/>
      <c r="K78" s="492"/>
      <c r="L78" s="492"/>
      <c r="M78" s="492"/>
      <c r="N78" s="492"/>
      <c r="O78" s="492"/>
      <c r="P78" s="492"/>
      <c r="Q78" s="492"/>
      <c r="R78" s="492"/>
      <c r="S78" s="492"/>
      <c r="T78" s="492"/>
      <c r="U78" s="492"/>
      <c r="V78" s="492"/>
      <c r="W78" s="492"/>
      <c r="X78" s="492"/>
      <c r="Y78" s="492"/>
      <c r="Z78" s="492"/>
      <c r="AA78" s="492"/>
      <c r="AB78" s="492"/>
      <c r="AC78" s="492"/>
      <c r="AD78" s="492"/>
    </row>
    <row r="79" spans="1:39" ht="24" customHeight="1">
      <c r="A79" s="60"/>
      <c r="C79" s="492" t="s">
        <v>6748</v>
      </c>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row>
    <row r="80" spans="1:39" ht="24" customHeight="1">
      <c r="A80" s="102"/>
      <c r="C80" s="492" t="s">
        <v>6749</v>
      </c>
      <c r="D80" s="492"/>
      <c r="E80" s="492"/>
      <c r="F80" s="492"/>
      <c r="G80" s="492"/>
      <c r="H80" s="492"/>
      <c r="I80" s="492"/>
      <c r="J80" s="492"/>
      <c r="K80" s="492"/>
      <c r="L80" s="492"/>
      <c r="M80" s="492"/>
      <c r="N80" s="492"/>
      <c r="O80" s="492"/>
      <c r="P80" s="492"/>
      <c r="Q80" s="492"/>
      <c r="R80" s="492"/>
      <c r="S80" s="492"/>
      <c r="T80" s="492"/>
      <c r="U80" s="492"/>
      <c r="V80" s="492"/>
      <c r="W80" s="492"/>
      <c r="X80" s="492"/>
      <c r="Y80" s="492"/>
      <c r="Z80" s="492"/>
      <c r="AA80" s="492"/>
      <c r="AB80" s="492"/>
      <c r="AC80" s="492"/>
      <c r="AD80" s="492"/>
    </row>
    <row r="81" spans="3:84" ht="15" customHeight="1" thickBot="1"/>
    <row r="82" spans="3:84" ht="15" customHeight="1" thickBot="1">
      <c r="C82" s="15" t="s">
        <v>6750</v>
      </c>
      <c r="D82" s="12"/>
      <c r="E82" s="12"/>
      <c r="F82" s="12"/>
      <c r="G82" s="12"/>
      <c r="H82" s="12"/>
      <c r="I82" s="12"/>
      <c r="J82" s="12"/>
      <c r="K82" s="12"/>
      <c r="L82" s="12"/>
      <c r="M82" s="913" t="str">
        <f>IF(AH14=0,IF(Presentación!B8="","",Presentación!B8),"")</f>
        <v/>
      </c>
      <c r="N82" s="914"/>
      <c r="O82" s="914"/>
      <c r="P82" s="914"/>
      <c r="Q82" s="914"/>
      <c r="R82" s="914"/>
      <c r="S82" s="914"/>
      <c r="T82" s="914"/>
      <c r="U82" s="914"/>
      <c r="V82" s="914"/>
      <c r="W82" s="914"/>
      <c r="X82" s="914"/>
      <c r="Y82" s="914"/>
      <c r="Z82" s="914"/>
      <c r="AA82" s="915"/>
      <c r="AB82" s="12"/>
      <c r="AC82" s="913" t="str">
        <f>IF(AH14=0,IF(Presentación!N8="","",Presentación!N8),"")</f>
        <v/>
      </c>
      <c r="AD82" s="915"/>
    </row>
    <row r="83" spans="3:84" ht="15" customHeight="1"/>
    <row r="84" spans="3:84" ht="24" customHeight="1">
      <c r="C84" s="442" t="s">
        <v>6751</v>
      </c>
      <c r="D84" s="443"/>
      <c r="E84" s="443"/>
      <c r="F84" s="443"/>
      <c r="G84" s="443"/>
      <c r="H84" s="443"/>
      <c r="I84" s="443"/>
      <c r="J84" s="443"/>
      <c r="K84" s="443"/>
      <c r="L84" s="444"/>
      <c r="M84" s="442" t="s">
        <v>6752</v>
      </c>
      <c r="N84" s="443"/>
      <c r="O84" s="443"/>
      <c r="P84" s="443"/>
      <c r="Q84" s="443"/>
      <c r="R84" s="443"/>
      <c r="S84" s="443"/>
      <c r="T84" s="443"/>
      <c r="U84" s="443"/>
      <c r="V84" s="443"/>
      <c r="W84" s="443"/>
      <c r="X84" s="443"/>
      <c r="Y84" s="443"/>
      <c r="Z84" s="443"/>
      <c r="AA84" s="443"/>
      <c r="AB84" s="443"/>
      <c r="AC84" s="443"/>
      <c r="AD84" s="444"/>
      <c r="AH84" s="522" t="s">
        <v>5336</v>
      </c>
      <c r="AI84" s="522"/>
      <c r="AJ84" s="522"/>
      <c r="AK84" s="522"/>
      <c r="AL84" s="522"/>
      <c r="AM84" s="522"/>
      <c r="AN84" s="522"/>
      <c r="AO84" s="522"/>
      <c r="AP84" s="522"/>
      <c r="AQ84" s="522"/>
      <c r="AR84" s="522"/>
      <c r="AS84" s="522"/>
      <c r="AT84" s="522"/>
      <c r="AU84" s="522"/>
      <c r="AV84" s="522"/>
      <c r="AW84" s="522"/>
      <c r="AX84" s="522"/>
      <c r="AY84" s="522"/>
      <c r="BA84" s="522" t="s">
        <v>5279</v>
      </c>
      <c r="BB84" s="522"/>
      <c r="BC84" s="522"/>
      <c r="BD84" s="522"/>
      <c r="BE84" s="522"/>
      <c r="BF84" s="522"/>
      <c r="BG84" s="522"/>
      <c r="BH84" s="522"/>
      <c r="BI84" s="522"/>
      <c r="BJ84" s="522"/>
      <c r="BK84" s="522"/>
      <c r="BL84" s="522"/>
      <c r="BM84" s="522"/>
      <c r="BN84" s="522"/>
      <c r="BO84" s="522"/>
      <c r="BP84" s="522"/>
      <c r="BQ84" s="522"/>
      <c r="BR84" s="522"/>
      <c r="CE84" s="808" t="s">
        <v>6115</v>
      </c>
      <c r="CF84" s="808"/>
    </row>
    <row r="85" spans="3:84" ht="15" customHeight="1">
      <c r="C85" s="567" t="s">
        <v>31</v>
      </c>
      <c r="D85" s="568"/>
      <c r="E85" s="568"/>
      <c r="F85" s="569"/>
      <c r="G85" s="460" t="s">
        <v>6753</v>
      </c>
      <c r="H85" s="461"/>
      <c r="I85" s="461"/>
      <c r="J85" s="461"/>
      <c r="K85" s="461"/>
      <c r="L85" s="462"/>
      <c r="M85" s="442" t="s">
        <v>5090</v>
      </c>
      <c r="N85" s="444"/>
      <c r="O85" s="460">
        <v>2016</v>
      </c>
      <c r="P85" s="462"/>
      <c r="Q85" s="460">
        <v>2017</v>
      </c>
      <c r="R85" s="462"/>
      <c r="S85" s="460">
        <v>2018</v>
      </c>
      <c r="T85" s="462"/>
      <c r="U85" s="460">
        <v>2019</v>
      </c>
      <c r="V85" s="462"/>
      <c r="W85" s="460">
        <v>2020</v>
      </c>
      <c r="X85" s="462"/>
      <c r="Y85" s="460">
        <v>2021</v>
      </c>
      <c r="Z85" s="462"/>
      <c r="AA85" s="460">
        <v>2022</v>
      </c>
      <c r="AB85" s="462"/>
      <c r="AC85" s="460">
        <v>2023</v>
      </c>
      <c r="AD85" s="462"/>
      <c r="AH85" s="709" t="s">
        <v>5093</v>
      </c>
      <c r="AI85" s="710"/>
      <c r="AJ85" s="936">
        <v>2016</v>
      </c>
      <c r="AK85" s="808"/>
      <c r="AL85" s="808">
        <v>2017</v>
      </c>
      <c r="AM85" s="808"/>
      <c r="AN85" s="808">
        <v>2018</v>
      </c>
      <c r="AO85" s="808"/>
      <c r="AP85" s="808">
        <v>2019</v>
      </c>
      <c r="AQ85" s="808"/>
      <c r="AR85" s="808">
        <v>2020</v>
      </c>
      <c r="AS85" s="808"/>
      <c r="AT85" s="808">
        <v>2021</v>
      </c>
      <c r="AU85" s="808"/>
      <c r="AV85" s="808">
        <v>2022</v>
      </c>
      <c r="AW85" s="808"/>
      <c r="AX85" s="808">
        <v>2023</v>
      </c>
      <c r="AY85" s="808"/>
      <c r="BA85" s="709" t="s">
        <v>5998</v>
      </c>
      <c r="BB85" s="710"/>
      <c r="BC85" s="936">
        <v>2016</v>
      </c>
      <c r="BD85" s="808"/>
      <c r="BE85" s="808">
        <v>2017</v>
      </c>
      <c r="BF85" s="808"/>
      <c r="BG85" s="808">
        <v>2018</v>
      </c>
      <c r="BH85" s="808"/>
      <c r="BI85" s="808">
        <v>2019</v>
      </c>
      <c r="BJ85" s="808"/>
      <c r="BK85" s="808">
        <v>2020</v>
      </c>
      <c r="BL85" s="808"/>
      <c r="BM85" s="808">
        <v>2021</v>
      </c>
      <c r="BN85" s="808"/>
      <c r="BO85" s="808">
        <v>2022</v>
      </c>
      <c r="BP85" s="808"/>
      <c r="BQ85" s="808">
        <v>2023</v>
      </c>
      <c r="BR85" s="808"/>
      <c r="CE85" s="808">
        <f>COUNTIF(AH86:AY86,0)</f>
        <v>9</v>
      </c>
      <c r="CF85" s="808"/>
    </row>
    <row r="86" spans="3:84" ht="15" customHeight="1">
      <c r="C86" s="930" t="s">
        <v>5090</v>
      </c>
      <c r="D86" s="931"/>
      <c r="E86" s="931"/>
      <c r="F86" s="931"/>
      <c r="G86" s="931"/>
      <c r="H86" s="931"/>
      <c r="I86" s="931"/>
      <c r="J86" s="931"/>
      <c r="K86" s="931"/>
      <c r="L86" s="932"/>
      <c r="M86" s="442">
        <f>IF(AND(SUM(M87:N661)=0,COUNTIF(M87:N661,"NS")&gt;0),"NS",
IF(AND(SUM(M87:N661)=0,COUNTIF(M87:N661,0)&gt;0),0,
IF(AND(SUM(M87:N661)=0,COUNTIF(M87:N661,"NA")&gt;0),"NA",
SUM(M87:N661))))</f>
        <v>0</v>
      </c>
      <c r="N86" s="444"/>
      <c r="O86" s="442">
        <f t="shared" ref="O86" si="92">IF(AND(SUM(O87:P661)=0,COUNTIF(O87:P661,"NS")&gt;0),"NS",
IF(AND(SUM(O87:P661)=0,COUNTIF(O87:P661,0)&gt;0),0,
IF(AND(SUM(O87:P661)=0,COUNTIF(O87:P661,"NA")&gt;0),"NA",
SUM(O87:P661))))</f>
        <v>0</v>
      </c>
      <c r="P86" s="444"/>
      <c r="Q86" s="442">
        <f t="shared" ref="Q86" si="93">IF(AND(SUM(Q87:R661)=0,COUNTIF(Q87:R661,"NS")&gt;0),"NS",
IF(AND(SUM(Q87:R661)=0,COUNTIF(Q87:R661,0)&gt;0),0,
IF(AND(SUM(Q87:R661)=0,COUNTIF(Q87:R661,"NA")&gt;0),"NA",
SUM(Q87:R661))))</f>
        <v>0</v>
      </c>
      <c r="R86" s="444"/>
      <c r="S86" s="442">
        <f t="shared" ref="S86" si="94">IF(AND(SUM(S87:T661)=0,COUNTIF(S87:T661,"NS")&gt;0),"NS",
IF(AND(SUM(S87:T661)=0,COUNTIF(S87:T661,0)&gt;0),0,
IF(AND(SUM(S87:T661)=0,COUNTIF(S87:T661,"NA")&gt;0),"NA",
SUM(S87:T661))))</f>
        <v>0</v>
      </c>
      <c r="T86" s="444"/>
      <c r="U86" s="442">
        <f t="shared" ref="U86" si="95">IF(AND(SUM(U87:V661)=0,COUNTIF(U87:V661,"NS")&gt;0),"NS",
IF(AND(SUM(U87:V661)=0,COUNTIF(U87:V661,0)&gt;0),0,
IF(AND(SUM(U87:V661)=0,COUNTIF(U87:V661,"NA")&gt;0),"NA",
SUM(U87:V661))))</f>
        <v>0</v>
      </c>
      <c r="V86" s="444"/>
      <c r="W86" s="442">
        <f t="shared" ref="W86" si="96">IF(AND(SUM(W87:X661)=0,COUNTIF(W87:X661,"NS")&gt;0),"NS",
IF(AND(SUM(W87:X661)=0,COUNTIF(W87:X661,0)&gt;0),0,
IF(AND(SUM(W87:X661)=0,COUNTIF(W87:X661,"NA")&gt;0),"NA",
SUM(W87:X661))))</f>
        <v>0</v>
      </c>
      <c r="X86" s="444"/>
      <c r="Y86" s="442">
        <f t="shared" ref="Y86" si="97">IF(AND(SUM(Y87:Z661)=0,COUNTIF(Y87:Z661,"NS")&gt;0),"NS",
IF(AND(SUM(Y87:Z661)=0,COUNTIF(Y87:Z661,0)&gt;0),0,
IF(AND(SUM(Y87:Z661)=0,COUNTIF(Y87:Z661,"NA")&gt;0),"NA",
SUM(Y87:Z661))))</f>
        <v>0</v>
      </c>
      <c r="Z86" s="444"/>
      <c r="AA86" s="442">
        <f t="shared" ref="AA86" si="98">IF(AND(SUM(AA87:AB661)=0,COUNTIF(AA87:AB661,"NS")&gt;0),"NS",
IF(AND(SUM(AA87:AB661)=0,COUNTIF(AA87:AB661,0)&gt;0),0,
IF(AND(SUM(AA87:AB661)=0,COUNTIF(AA87:AB661,"NA")&gt;0),"NA",
SUM(AA87:AB661))))</f>
        <v>0</v>
      </c>
      <c r="AB86" s="444"/>
      <c r="AC86" s="442">
        <f t="shared" ref="AC86" si="99">IF(AND(SUM(AC87:AD661)=0,COUNTIF(AC87:AD661,"NS")&gt;0),"NS",
IF(AND(SUM(AC87:AD661)=0,COUNTIF(AC87:AD661,0)&gt;0),0,
IF(AND(SUM(AC87:AD661)=0,COUNTIF(AC87:AD661,"NA")&gt;0),"NA",
SUM(AC87:AD661))))</f>
        <v>0</v>
      </c>
      <c r="AD86" s="444"/>
      <c r="AH86" s="709">
        <f>IF(SUM(AJ86:AY86)&lt;8,0,1)</f>
        <v>0</v>
      </c>
      <c r="AI86" s="710"/>
      <c r="AJ86" s="522">
        <f>AH29</f>
        <v>0</v>
      </c>
      <c r="AK86" s="522"/>
      <c r="AL86" s="522">
        <f>AH30</f>
        <v>0</v>
      </c>
      <c r="AM86" s="522"/>
      <c r="AN86" s="522">
        <f>AH31</f>
        <v>0</v>
      </c>
      <c r="AO86" s="522"/>
      <c r="AP86" s="522">
        <f>AH32</f>
        <v>0</v>
      </c>
      <c r="AQ86" s="522"/>
      <c r="AR86" s="522">
        <f>AH33</f>
        <v>0</v>
      </c>
      <c r="AS86" s="522"/>
      <c r="AT86" s="522">
        <f>AH34</f>
        <v>0</v>
      </c>
      <c r="AU86" s="522"/>
      <c r="AV86" s="522">
        <f>AH35</f>
        <v>0</v>
      </c>
      <c r="AW86" s="522"/>
      <c r="AX86" s="522">
        <f>AH36</f>
        <v>0</v>
      </c>
      <c r="AY86" s="522"/>
      <c r="BA86" s="709" t="s">
        <v>6741</v>
      </c>
      <c r="BB86" s="710"/>
      <c r="BC86" s="522">
        <f>Y29</f>
        <v>0</v>
      </c>
      <c r="BD86" s="522"/>
      <c r="BE86" s="522">
        <f>Y30</f>
        <v>0</v>
      </c>
      <c r="BF86" s="522"/>
      <c r="BG86" s="522">
        <f>Y31</f>
        <v>0</v>
      </c>
      <c r="BH86" s="522"/>
      <c r="BI86" s="522">
        <f>Y32</f>
        <v>0</v>
      </c>
      <c r="BJ86" s="522"/>
      <c r="BK86" s="522">
        <f>Y33</f>
        <v>0</v>
      </c>
      <c r="BL86" s="522"/>
      <c r="BM86" s="522">
        <f>Y34</f>
        <v>0</v>
      </c>
      <c r="BN86" s="522"/>
      <c r="BO86" s="522">
        <f>Y35</f>
        <v>0</v>
      </c>
      <c r="BP86" s="522"/>
      <c r="BQ86" s="522">
        <f>Y36</f>
        <v>0</v>
      </c>
      <c r="BR86" s="522"/>
      <c r="BT86" s="522" t="s">
        <v>5093</v>
      </c>
      <c r="BU86" s="522"/>
      <c r="BV86" s="522" t="s">
        <v>5094</v>
      </c>
      <c r="BW86" s="522"/>
      <c r="BX86" s="522" t="s">
        <v>5095</v>
      </c>
      <c r="BY86" s="522"/>
      <c r="BZ86" s="522" t="s">
        <v>5096</v>
      </c>
      <c r="CA86" s="522"/>
      <c r="CB86" s="127" t="s">
        <v>5097</v>
      </c>
      <c r="CC86" s="128" t="s">
        <v>5098</v>
      </c>
      <c r="CE86" s="808" t="s">
        <v>5104</v>
      </c>
      <c r="CF86" s="808"/>
    </row>
    <row r="87" spans="3:84" ht="15" customHeight="1">
      <c r="C87" s="48" t="s">
        <v>4992</v>
      </c>
      <c r="D87" s="460" t="str">
        <f>IF($AH$14=0,IF(Presentación!AL10="","",Presentación!AM10),"")</f>
        <v/>
      </c>
      <c r="E87" s="461"/>
      <c r="F87" s="462"/>
      <c r="G87" s="547" t="str">
        <f>IF($AH$14=0,IF(Presentación!AK10="","",Presentación!AK10),"")</f>
        <v/>
      </c>
      <c r="H87" s="548"/>
      <c r="I87" s="548"/>
      <c r="J87" s="548"/>
      <c r="K87" s="548"/>
      <c r="L87" s="549"/>
      <c r="M87" s="447"/>
      <c r="N87" s="449"/>
      <c r="O87" s="447"/>
      <c r="P87" s="449"/>
      <c r="Q87" s="447"/>
      <c r="R87" s="449"/>
      <c r="S87" s="447"/>
      <c r="T87" s="449"/>
      <c r="U87" s="447"/>
      <c r="V87" s="449"/>
      <c r="W87" s="447"/>
      <c r="X87" s="449"/>
      <c r="Y87" s="447"/>
      <c r="Z87" s="449"/>
      <c r="AA87" s="447"/>
      <c r="AB87" s="449"/>
      <c r="AC87" s="447"/>
      <c r="AD87" s="449"/>
      <c r="BA87" s="709" t="s">
        <v>6754</v>
      </c>
      <c r="BB87" s="710"/>
      <c r="BC87" s="522">
        <f>O86</f>
        <v>0</v>
      </c>
      <c r="BD87" s="522"/>
      <c r="BE87" s="522">
        <f t="shared" ref="BE87" si="100">Q86</f>
        <v>0</v>
      </c>
      <c r="BF87" s="522"/>
      <c r="BG87" s="522">
        <f t="shared" ref="BG87" si="101">S86</f>
        <v>0</v>
      </c>
      <c r="BH87" s="522"/>
      <c r="BI87" s="522">
        <f t="shared" ref="BI87" si="102">U86</f>
        <v>0</v>
      </c>
      <c r="BJ87" s="522"/>
      <c r="BK87" s="522">
        <f t="shared" ref="BK87" si="103">W86</f>
        <v>0</v>
      </c>
      <c r="BL87" s="522"/>
      <c r="BM87" s="522">
        <f t="shared" ref="BM87" si="104">Y86</f>
        <v>0</v>
      </c>
      <c r="BN87" s="522"/>
      <c r="BO87" s="522">
        <f t="shared" ref="BO87" si="105">AA86</f>
        <v>0</v>
      </c>
      <c r="BP87" s="522"/>
      <c r="BQ87" s="522">
        <f t="shared" ref="BQ87" si="106">AC86</f>
        <v>0</v>
      </c>
      <c r="BR87" s="522"/>
      <c r="BT87" s="522">
        <f t="shared" ref="BT87:BT150" si="107">M87</f>
        <v>0</v>
      </c>
      <c r="BU87" s="522"/>
      <c r="BV87" s="522">
        <f t="shared" ref="BV87:BV150" si="108">COUNTIF(O87:AD87,"NS")</f>
        <v>0</v>
      </c>
      <c r="BW87" s="522"/>
      <c r="BX87" s="522">
        <f t="shared" ref="BX87:BX150" si="109">IF(COUNTIF(O87:AD87,"NA")=COUNTA($O$85:$AD$85),"NA",SUM(O87:AD87))</f>
        <v>0</v>
      </c>
      <c r="BY87" s="522"/>
      <c r="BZ87" s="522">
        <f>IF(AND(D87="",G87="",COUNTBLANK(M87:AD87)=18),0,IF(OR(AND(BT87=0,BV87&gt;0),AND(BT87="NS",BX87&gt;0),AND(BT87="NS",BV87=0,BX87=0)),1,IF(OR(AND(BV87&gt;=2,BX87&lt;BT87),AND(BT87="NS",BX87=0,BV87&gt;0),BT87=BX87),0,1)))</f>
        <v>0</v>
      </c>
      <c r="CA87" s="522"/>
      <c r="CB87" s="125" t="str">
        <f>IF(BZ87=0,"",IF(SUM($BZ$87:BZ87)=1,_xlfn.CONCAT(CC87),IF($BZ$662&gt;SUM($BZ$87:BZ87),_xlfn.CONCAT(", ",CC87),IF($BZ$662=SUM($BZ$87:BZ87),_xlfn.CONCAT(" y ",CC87,".")))))</f>
        <v/>
      </c>
      <c r="CC87" s="113">
        <v>1</v>
      </c>
      <c r="CE87" s="524">
        <f>IF(OR(AND(D87="",G87="",COUNTBLANK(M87:AD87)=18),AND(D87&lt;&gt;"",G87&lt;&gt;"",COUNTA(M87:AD87)=$CE$85)),0,1)</f>
        <v>0</v>
      </c>
      <c r="CF87" s="526"/>
    </row>
    <row r="88" spans="3:84" ht="15" customHeight="1">
      <c r="C88" s="48" t="s">
        <v>4994</v>
      </c>
      <c r="D88" s="460" t="str">
        <f>IF($AH$14=0,IF(Presentación!AL11="","",Presentación!AM11),"")</f>
        <v/>
      </c>
      <c r="E88" s="461"/>
      <c r="F88" s="462"/>
      <c r="G88" s="547" t="str">
        <f>IF($AH$14=0,IF(Presentación!AK11="","",Presentación!AK11),"")</f>
        <v/>
      </c>
      <c r="H88" s="548"/>
      <c r="I88" s="548"/>
      <c r="J88" s="548"/>
      <c r="K88" s="548"/>
      <c r="L88" s="549"/>
      <c r="M88" s="447"/>
      <c r="N88" s="449"/>
      <c r="O88" s="447"/>
      <c r="P88" s="449"/>
      <c r="Q88" s="447"/>
      <c r="R88" s="449"/>
      <c r="S88" s="447"/>
      <c r="T88" s="449"/>
      <c r="U88" s="447"/>
      <c r="V88" s="449"/>
      <c r="W88" s="447"/>
      <c r="X88" s="449"/>
      <c r="Y88" s="447"/>
      <c r="Z88" s="449"/>
      <c r="AA88" s="447"/>
      <c r="AB88" s="449"/>
      <c r="AC88" s="447"/>
      <c r="AD88" s="449"/>
      <c r="BA88" s="522" t="s">
        <v>5096</v>
      </c>
      <c r="BB88" s="522"/>
      <c r="BC88" s="522">
        <f>IF(BC86=BC87,0,1)</f>
        <v>0</v>
      </c>
      <c r="BD88" s="522"/>
      <c r="BE88" s="522">
        <f t="shared" ref="BE88" si="110">IF(BE86=BE87,0,1)</f>
        <v>0</v>
      </c>
      <c r="BF88" s="522"/>
      <c r="BG88" s="522">
        <f t="shared" ref="BG88" si="111">IF(BG86=BG87,0,1)</f>
        <v>0</v>
      </c>
      <c r="BH88" s="522"/>
      <c r="BI88" s="522">
        <f t="shared" ref="BI88" si="112">IF(BI86=BI87,0,1)</f>
        <v>0</v>
      </c>
      <c r="BJ88" s="522"/>
      <c r="BK88" s="522">
        <f t="shared" ref="BK88" si="113">IF(BK86=BK87,0,1)</f>
        <v>0</v>
      </c>
      <c r="BL88" s="522"/>
      <c r="BM88" s="522">
        <f t="shared" ref="BM88" si="114">IF(BM86=BM87,0,1)</f>
        <v>0</v>
      </c>
      <c r="BN88" s="522"/>
      <c r="BO88" s="522">
        <f t="shared" ref="BO88" si="115">IF(BO86=BO87,0,1)</f>
        <v>0</v>
      </c>
      <c r="BP88" s="522"/>
      <c r="BQ88" s="522">
        <f t="shared" ref="BQ88" si="116">IF(BQ86=BQ87,0,1)</f>
        <v>0</v>
      </c>
      <c r="BR88" s="522"/>
      <c r="BT88" s="522">
        <f t="shared" si="107"/>
        <v>0</v>
      </c>
      <c r="BU88" s="522"/>
      <c r="BV88" s="522">
        <f t="shared" si="108"/>
        <v>0</v>
      </c>
      <c r="BW88" s="522"/>
      <c r="BX88" s="522">
        <f t="shared" si="109"/>
        <v>0</v>
      </c>
      <c r="BY88" s="522"/>
      <c r="BZ88" s="522">
        <f t="shared" ref="BZ88:BZ150" si="117">IF(OR(AND(AK62=0,COUNTBLANK(L88:AG88)=22),AND(AK62=1,COUNTBLANK(L88:AG88)=22)),0,IF(OR(AND(BT88=0,BV88&gt;0),AND(BT88="NS",BX88&gt;0),AND(BT88="NS",BV88=0,BX88=0)),1,IF(OR(AND(BV88&gt;=2,BX88&lt;BT88),AND(BT88="NS",BX88=0,BV88&gt;0),BT88=BX88),0,1)))</f>
        <v>0</v>
      </c>
      <c r="CA88" s="522"/>
      <c r="CB88" s="125" t="str">
        <f>IF(BZ88=0,"",IF(SUM($BZ$87:BZ88)=1,_xlfn.CONCAT(CC88),IF($BZ$662&gt;SUM($BZ$87:BZ88),_xlfn.CONCAT(", ",CC88),IF($BZ$662=SUM($BZ$87:BZ88),_xlfn.CONCAT(" y ",CC88,".")))))</f>
        <v/>
      </c>
      <c r="CC88" s="113">
        <v>2</v>
      </c>
      <c r="CE88" s="524">
        <f t="shared" ref="CE88:CE114" si="118">IF(OR(AND(D88="",G88="",COUNTBLANK(M88:AD88)=18),AND(D88&lt;&gt;"",G88&lt;&gt;"",COUNTA(M88:AD88)=$CE$85)),0,1)</f>
        <v>0</v>
      </c>
      <c r="CF88" s="526"/>
    </row>
    <row r="89" spans="3:84" ht="15" customHeight="1">
      <c r="C89" s="48" t="s">
        <v>4996</v>
      </c>
      <c r="D89" s="460" t="str">
        <f>IF($AH$14=0,IF(Presentación!AL12="","",Presentación!AM12),"")</f>
        <v/>
      </c>
      <c r="E89" s="461"/>
      <c r="F89" s="462"/>
      <c r="G89" s="547" t="str">
        <f>IF($AH$14=0,IF(Presentación!AK12="","",Presentación!AK12),"")</f>
        <v/>
      </c>
      <c r="H89" s="548"/>
      <c r="I89" s="548"/>
      <c r="J89" s="548"/>
      <c r="K89" s="548"/>
      <c r="L89" s="549"/>
      <c r="M89" s="447"/>
      <c r="N89" s="449"/>
      <c r="O89" s="447"/>
      <c r="P89" s="449"/>
      <c r="Q89" s="447"/>
      <c r="R89" s="449"/>
      <c r="S89" s="447"/>
      <c r="T89" s="449"/>
      <c r="U89" s="447"/>
      <c r="V89" s="449"/>
      <c r="W89" s="447"/>
      <c r="X89" s="449"/>
      <c r="Y89" s="447"/>
      <c r="Z89" s="449"/>
      <c r="AA89" s="447"/>
      <c r="AB89" s="449"/>
      <c r="AC89" s="447"/>
      <c r="AD89" s="449"/>
      <c r="BQ89" s="535">
        <f>SUM(BC88:BR88)</f>
        <v>0</v>
      </c>
      <c r="BR89" s="535"/>
      <c r="BT89" s="522">
        <f t="shared" si="107"/>
        <v>0</v>
      </c>
      <c r="BU89" s="522"/>
      <c r="BV89" s="522">
        <f t="shared" si="108"/>
        <v>0</v>
      </c>
      <c r="BW89" s="522"/>
      <c r="BX89" s="522">
        <f t="shared" si="109"/>
        <v>0</v>
      </c>
      <c r="BY89" s="522"/>
      <c r="BZ89" s="522">
        <f t="shared" si="117"/>
        <v>0</v>
      </c>
      <c r="CA89" s="522"/>
      <c r="CB89" s="125" t="str">
        <f>IF(BZ89=0,"",IF(SUM($BZ$87:BZ89)=1,_xlfn.CONCAT(CC89),IF($BZ$662&gt;SUM($BZ$87:BZ89),_xlfn.CONCAT(", ",CC89),IF($BZ$662=SUM($BZ$87:BZ89),_xlfn.CONCAT(" y ",CC89,".")))))</f>
        <v/>
      </c>
      <c r="CC89" s="113">
        <v>3</v>
      </c>
      <c r="CE89" s="524">
        <f t="shared" si="118"/>
        <v>0</v>
      </c>
      <c r="CF89" s="526"/>
    </row>
    <row r="90" spans="3:84" ht="15" customHeight="1">
      <c r="C90" s="48" t="s">
        <v>4998</v>
      </c>
      <c r="D90" s="460" t="str">
        <f>IF($AH$14=0,IF(Presentación!AL13="","",Presentación!AM13),"")</f>
        <v/>
      </c>
      <c r="E90" s="461"/>
      <c r="F90" s="462"/>
      <c r="G90" s="547" t="str">
        <f>IF($AH$14=0,IF(Presentación!AK13="","",Presentación!AK13),"")</f>
        <v/>
      </c>
      <c r="H90" s="548"/>
      <c r="I90" s="548"/>
      <c r="J90" s="548"/>
      <c r="K90" s="548"/>
      <c r="L90" s="549"/>
      <c r="M90" s="447"/>
      <c r="N90" s="449"/>
      <c r="O90" s="447"/>
      <c r="P90" s="449"/>
      <c r="Q90" s="447"/>
      <c r="R90" s="449"/>
      <c r="S90" s="447"/>
      <c r="T90" s="449"/>
      <c r="U90" s="447"/>
      <c r="V90" s="449"/>
      <c r="W90" s="447"/>
      <c r="X90" s="449"/>
      <c r="Y90" s="447"/>
      <c r="Z90" s="449"/>
      <c r="AA90" s="447"/>
      <c r="AB90" s="449"/>
      <c r="AC90" s="447"/>
      <c r="AD90" s="449"/>
      <c r="BT90" s="522">
        <f t="shared" si="107"/>
        <v>0</v>
      </c>
      <c r="BU90" s="522"/>
      <c r="BV90" s="522">
        <f t="shared" si="108"/>
        <v>0</v>
      </c>
      <c r="BW90" s="522"/>
      <c r="BX90" s="522">
        <f t="shared" si="109"/>
        <v>0</v>
      </c>
      <c r="BY90" s="522"/>
      <c r="BZ90" s="522">
        <f t="shared" si="117"/>
        <v>0</v>
      </c>
      <c r="CA90" s="522"/>
      <c r="CB90" s="125" t="str">
        <f>IF(BZ90=0,"",IF(SUM($BZ$87:BZ90)=1,_xlfn.CONCAT(CC90),IF($BZ$662&gt;SUM($BZ$87:BZ90),_xlfn.CONCAT(", ",CC90),IF($BZ$662=SUM($BZ$87:BZ90),_xlfn.CONCAT(" y ",CC90,".")))))</f>
        <v/>
      </c>
      <c r="CC90" s="113">
        <v>4</v>
      </c>
      <c r="CE90" s="524">
        <f t="shared" si="118"/>
        <v>0</v>
      </c>
      <c r="CF90" s="526"/>
    </row>
    <row r="91" spans="3:84" ht="15" customHeight="1">
      <c r="C91" s="48" t="s">
        <v>5000</v>
      </c>
      <c r="D91" s="460" t="str">
        <f>IF($AH$14=0,IF(Presentación!AL14="","",Presentación!AM14),"")</f>
        <v/>
      </c>
      <c r="E91" s="461"/>
      <c r="F91" s="462"/>
      <c r="G91" s="547" t="str">
        <f>IF($AH$14=0,IF(Presentación!AK14="","",Presentación!AK14),"")</f>
        <v/>
      </c>
      <c r="H91" s="548"/>
      <c r="I91" s="548"/>
      <c r="J91" s="548"/>
      <c r="K91" s="548"/>
      <c r="L91" s="549"/>
      <c r="M91" s="447"/>
      <c r="N91" s="449"/>
      <c r="O91" s="447"/>
      <c r="P91" s="449"/>
      <c r="Q91" s="447"/>
      <c r="R91" s="449"/>
      <c r="S91" s="447"/>
      <c r="T91" s="449"/>
      <c r="U91" s="447"/>
      <c r="V91" s="449"/>
      <c r="W91" s="447"/>
      <c r="X91" s="449"/>
      <c r="Y91" s="447"/>
      <c r="Z91" s="449"/>
      <c r="AA91" s="447"/>
      <c r="AB91" s="449"/>
      <c r="AC91" s="447"/>
      <c r="AD91" s="449"/>
      <c r="BT91" s="522">
        <f t="shared" si="107"/>
        <v>0</v>
      </c>
      <c r="BU91" s="522"/>
      <c r="BV91" s="522">
        <f t="shared" si="108"/>
        <v>0</v>
      </c>
      <c r="BW91" s="522"/>
      <c r="BX91" s="522">
        <f t="shared" si="109"/>
        <v>0</v>
      </c>
      <c r="BY91" s="522"/>
      <c r="BZ91" s="522">
        <f t="shared" si="117"/>
        <v>0</v>
      </c>
      <c r="CA91" s="522"/>
      <c r="CB91" s="125" t="str">
        <f>IF(BZ91=0,"",IF(SUM($BZ$87:BZ91)=1,_xlfn.CONCAT(CC91),IF($BZ$662&gt;SUM($BZ$87:BZ91),_xlfn.CONCAT(", ",CC91),IF($BZ$662=SUM($BZ$87:BZ91),_xlfn.CONCAT(" y ",CC91,".")))))</f>
        <v/>
      </c>
      <c r="CC91" s="113">
        <v>5</v>
      </c>
      <c r="CE91" s="524">
        <f t="shared" si="118"/>
        <v>0</v>
      </c>
      <c r="CF91" s="526"/>
    </row>
    <row r="92" spans="3:84" ht="15" customHeight="1">
      <c r="C92" s="48" t="s">
        <v>5002</v>
      </c>
      <c r="D92" s="460" t="str">
        <f>IF($AH$14=0,IF(Presentación!AL15="","",Presentación!AM15),"")</f>
        <v/>
      </c>
      <c r="E92" s="461"/>
      <c r="F92" s="462"/>
      <c r="G92" s="547" t="str">
        <f>IF($AH$14=0,IF(Presentación!AK15="","",Presentación!AK15),"")</f>
        <v/>
      </c>
      <c r="H92" s="548"/>
      <c r="I92" s="548"/>
      <c r="J92" s="548"/>
      <c r="K92" s="548"/>
      <c r="L92" s="549"/>
      <c r="M92" s="447"/>
      <c r="N92" s="449"/>
      <c r="O92" s="447"/>
      <c r="P92" s="449"/>
      <c r="Q92" s="447"/>
      <c r="R92" s="449"/>
      <c r="S92" s="447"/>
      <c r="T92" s="449"/>
      <c r="U92" s="447"/>
      <c r="V92" s="449"/>
      <c r="W92" s="447"/>
      <c r="X92" s="449"/>
      <c r="Y92" s="447"/>
      <c r="Z92" s="449"/>
      <c r="AA92" s="447"/>
      <c r="AB92" s="449"/>
      <c r="AC92" s="447"/>
      <c r="AD92" s="449"/>
      <c r="BT92" s="522">
        <f t="shared" si="107"/>
        <v>0</v>
      </c>
      <c r="BU92" s="522"/>
      <c r="BV92" s="522">
        <f t="shared" si="108"/>
        <v>0</v>
      </c>
      <c r="BW92" s="522"/>
      <c r="BX92" s="522">
        <f t="shared" si="109"/>
        <v>0</v>
      </c>
      <c r="BY92" s="522"/>
      <c r="BZ92" s="522">
        <f t="shared" si="117"/>
        <v>0</v>
      </c>
      <c r="CA92" s="522"/>
      <c r="CB92" s="125" t="str">
        <f>IF(BZ92=0,"",IF(SUM($BZ$87:BZ92)=1,_xlfn.CONCAT(CC92),IF($BZ$662&gt;SUM($BZ$87:BZ92),_xlfn.CONCAT(", ",CC92),IF($BZ$662=SUM($BZ$87:BZ92),_xlfn.CONCAT(" y ",CC92,".")))))</f>
        <v/>
      </c>
      <c r="CC92" s="113">
        <v>6</v>
      </c>
      <c r="CE92" s="524">
        <f t="shared" si="118"/>
        <v>0</v>
      </c>
      <c r="CF92" s="526"/>
    </row>
    <row r="93" spans="3:84" ht="15" customHeight="1">
      <c r="C93" s="48" t="s">
        <v>5004</v>
      </c>
      <c r="D93" s="460" t="str">
        <f>IF($AH$14=0,IF(Presentación!AL16="","",Presentación!AM16),"")</f>
        <v/>
      </c>
      <c r="E93" s="461"/>
      <c r="F93" s="462"/>
      <c r="G93" s="547" t="str">
        <f>IF($AH$14=0,IF(Presentación!AK16="","",Presentación!AK16),"")</f>
        <v/>
      </c>
      <c r="H93" s="548"/>
      <c r="I93" s="548"/>
      <c r="J93" s="548"/>
      <c r="K93" s="548"/>
      <c r="L93" s="549"/>
      <c r="M93" s="447"/>
      <c r="N93" s="449"/>
      <c r="O93" s="447"/>
      <c r="P93" s="449"/>
      <c r="Q93" s="447"/>
      <c r="R93" s="449"/>
      <c r="S93" s="447"/>
      <c r="T93" s="449"/>
      <c r="U93" s="447"/>
      <c r="V93" s="449"/>
      <c r="W93" s="447"/>
      <c r="X93" s="449"/>
      <c r="Y93" s="447"/>
      <c r="Z93" s="449"/>
      <c r="AA93" s="447"/>
      <c r="AB93" s="449"/>
      <c r="AC93" s="447"/>
      <c r="AD93" s="449"/>
      <c r="BT93" s="522">
        <f t="shared" si="107"/>
        <v>0</v>
      </c>
      <c r="BU93" s="522"/>
      <c r="BV93" s="522">
        <f t="shared" si="108"/>
        <v>0</v>
      </c>
      <c r="BW93" s="522"/>
      <c r="BX93" s="522">
        <f t="shared" si="109"/>
        <v>0</v>
      </c>
      <c r="BY93" s="522"/>
      <c r="BZ93" s="522">
        <f t="shared" si="117"/>
        <v>0</v>
      </c>
      <c r="CA93" s="522"/>
      <c r="CB93" s="125" t="str">
        <f>IF(BZ93=0,"",IF(SUM($BZ$87:BZ93)=1,_xlfn.CONCAT(CC93),IF($BZ$662&gt;SUM($BZ$87:BZ93),_xlfn.CONCAT(", ",CC93),IF($BZ$662=SUM($BZ$87:BZ93),_xlfn.CONCAT(" y ",CC93,".")))))</f>
        <v/>
      </c>
      <c r="CC93" s="113">
        <v>7</v>
      </c>
      <c r="CE93" s="524">
        <f t="shared" si="118"/>
        <v>0</v>
      </c>
      <c r="CF93" s="526"/>
    </row>
    <row r="94" spans="3:84" ht="15" customHeight="1">
      <c r="C94" s="48" t="s">
        <v>5006</v>
      </c>
      <c r="D94" s="460" t="str">
        <f>IF($AH$14=0,IF(Presentación!AL17="","",Presentación!AM17),"")</f>
        <v/>
      </c>
      <c r="E94" s="461"/>
      <c r="F94" s="462"/>
      <c r="G94" s="547" t="str">
        <f>IF($AH$14=0,IF(Presentación!AK17="","",Presentación!AK17),"")</f>
        <v/>
      </c>
      <c r="H94" s="548"/>
      <c r="I94" s="548"/>
      <c r="J94" s="548"/>
      <c r="K94" s="548"/>
      <c r="L94" s="549"/>
      <c r="M94" s="447"/>
      <c r="N94" s="449"/>
      <c r="O94" s="447"/>
      <c r="P94" s="449"/>
      <c r="Q94" s="447"/>
      <c r="R94" s="449"/>
      <c r="S94" s="447"/>
      <c r="T94" s="449"/>
      <c r="U94" s="447"/>
      <c r="V94" s="449"/>
      <c r="W94" s="447"/>
      <c r="X94" s="449"/>
      <c r="Y94" s="447"/>
      <c r="Z94" s="449"/>
      <c r="AA94" s="447"/>
      <c r="AB94" s="449"/>
      <c r="AC94" s="447"/>
      <c r="AD94" s="449"/>
      <c r="BT94" s="522">
        <f t="shared" si="107"/>
        <v>0</v>
      </c>
      <c r="BU94" s="522"/>
      <c r="BV94" s="522">
        <f t="shared" si="108"/>
        <v>0</v>
      </c>
      <c r="BW94" s="522"/>
      <c r="BX94" s="522">
        <f t="shared" si="109"/>
        <v>0</v>
      </c>
      <c r="BY94" s="522"/>
      <c r="BZ94" s="522">
        <f t="shared" si="117"/>
        <v>0</v>
      </c>
      <c r="CA94" s="522"/>
      <c r="CB94" s="125" t="str">
        <f>IF(BZ94=0,"",IF(SUM($BZ$87:BZ94)=1,_xlfn.CONCAT(CC94),IF($BZ$662&gt;SUM($BZ$87:BZ94),_xlfn.CONCAT(", ",CC94),IF($BZ$662=SUM($BZ$87:BZ94),_xlfn.CONCAT(" y ",CC94,".")))))</f>
        <v/>
      </c>
      <c r="CC94" s="113">
        <v>8</v>
      </c>
      <c r="CE94" s="524">
        <f t="shared" si="118"/>
        <v>0</v>
      </c>
      <c r="CF94" s="526"/>
    </row>
    <row r="95" spans="3:84" ht="15" customHeight="1">
      <c r="C95" s="48" t="s">
        <v>5008</v>
      </c>
      <c r="D95" s="460" t="str">
        <f>IF($AH$14=0,IF(Presentación!AL18="","",Presentación!AM18),"")</f>
        <v/>
      </c>
      <c r="E95" s="461"/>
      <c r="F95" s="462"/>
      <c r="G95" s="547" t="str">
        <f>IF($AH$14=0,IF(Presentación!AK18="","",Presentación!AK18),"")</f>
        <v/>
      </c>
      <c r="H95" s="548"/>
      <c r="I95" s="548"/>
      <c r="J95" s="548"/>
      <c r="K95" s="548"/>
      <c r="L95" s="549"/>
      <c r="M95" s="447"/>
      <c r="N95" s="449"/>
      <c r="O95" s="447"/>
      <c r="P95" s="449"/>
      <c r="Q95" s="447"/>
      <c r="R95" s="449"/>
      <c r="S95" s="447"/>
      <c r="T95" s="449"/>
      <c r="U95" s="447"/>
      <c r="V95" s="449"/>
      <c r="W95" s="447"/>
      <c r="X95" s="449"/>
      <c r="Y95" s="447"/>
      <c r="Z95" s="449"/>
      <c r="AA95" s="447"/>
      <c r="AB95" s="449"/>
      <c r="AC95" s="447"/>
      <c r="AD95" s="449"/>
      <c r="BT95" s="522">
        <f t="shared" si="107"/>
        <v>0</v>
      </c>
      <c r="BU95" s="522"/>
      <c r="BV95" s="522">
        <f t="shared" si="108"/>
        <v>0</v>
      </c>
      <c r="BW95" s="522"/>
      <c r="BX95" s="522">
        <f t="shared" si="109"/>
        <v>0</v>
      </c>
      <c r="BY95" s="522"/>
      <c r="BZ95" s="522">
        <f t="shared" si="117"/>
        <v>0</v>
      </c>
      <c r="CA95" s="522"/>
      <c r="CB95" s="125" t="str">
        <f>IF(BZ95=0,"",IF(SUM($BZ$87:BZ95)=1,_xlfn.CONCAT(CC95),IF($BZ$662&gt;SUM($BZ$87:BZ95),_xlfn.CONCAT(", ",CC95),IF($BZ$662=SUM($BZ$87:BZ95),_xlfn.CONCAT(" y ",CC95,".")))))</f>
        <v/>
      </c>
      <c r="CC95" s="113">
        <v>9</v>
      </c>
      <c r="CE95" s="524">
        <f t="shared" si="118"/>
        <v>0</v>
      </c>
      <c r="CF95" s="526"/>
    </row>
    <row r="96" spans="3:84" ht="15" customHeight="1">
      <c r="C96" s="48" t="s">
        <v>5009</v>
      </c>
      <c r="D96" s="460" t="str">
        <f>IF($AH$14=0,IF(Presentación!AL19="","",Presentación!AM19),"")</f>
        <v/>
      </c>
      <c r="E96" s="461"/>
      <c r="F96" s="462"/>
      <c r="G96" s="547" t="str">
        <f>IF($AH$14=0,IF(Presentación!AK19="","",Presentación!AK19),"")</f>
        <v/>
      </c>
      <c r="H96" s="548"/>
      <c r="I96" s="548"/>
      <c r="J96" s="548"/>
      <c r="K96" s="548"/>
      <c r="L96" s="549"/>
      <c r="M96" s="447"/>
      <c r="N96" s="449"/>
      <c r="O96" s="447"/>
      <c r="P96" s="449"/>
      <c r="Q96" s="447"/>
      <c r="R96" s="449"/>
      <c r="S96" s="447"/>
      <c r="T96" s="449"/>
      <c r="U96" s="447"/>
      <c r="V96" s="449"/>
      <c r="W96" s="447"/>
      <c r="X96" s="449"/>
      <c r="Y96" s="447"/>
      <c r="Z96" s="449"/>
      <c r="AA96" s="447"/>
      <c r="AB96" s="449"/>
      <c r="AC96" s="447"/>
      <c r="AD96" s="449"/>
      <c r="BT96" s="522">
        <f t="shared" si="107"/>
        <v>0</v>
      </c>
      <c r="BU96" s="522"/>
      <c r="BV96" s="522">
        <f t="shared" si="108"/>
        <v>0</v>
      </c>
      <c r="BW96" s="522"/>
      <c r="BX96" s="522">
        <f t="shared" si="109"/>
        <v>0</v>
      </c>
      <c r="BY96" s="522"/>
      <c r="BZ96" s="522">
        <f t="shared" si="117"/>
        <v>0</v>
      </c>
      <c r="CA96" s="522"/>
      <c r="CB96" s="125" t="str">
        <f>IF(BZ96=0,"",IF(SUM($BZ$87:BZ96)=1,_xlfn.CONCAT(CC96),IF($BZ$662&gt;SUM($BZ$87:BZ96),_xlfn.CONCAT(", ",CC96),IF($BZ$662=SUM($BZ$87:BZ96),_xlfn.CONCAT(" y ",CC96,".")))))</f>
        <v/>
      </c>
      <c r="CC96" s="113">
        <v>10</v>
      </c>
      <c r="CE96" s="524">
        <f t="shared" si="118"/>
        <v>0</v>
      </c>
      <c r="CF96" s="526"/>
    </row>
    <row r="97" spans="3:84" ht="15" customHeight="1">
      <c r="C97" s="48" t="s">
        <v>5011</v>
      </c>
      <c r="D97" s="460" t="str">
        <f>IF($AH$14=0,IF(Presentación!AL20="","",Presentación!AM20),"")</f>
        <v/>
      </c>
      <c r="E97" s="461"/>
      <c r="F97" s="462"/>
      <c r="G97" s="547" t="str">
        <f>IF($AH$14=0,IF(Presentación!AK20="","",Presentación!AK20),"")</f>
        <v/>
      </c>
      <c r="H97" s="548"/>
      <c r="I97" s="548"/>
      <c r="J97" s="548"/>
      <c r="K97" s="548"/>
      <c r="L97" s="549"/>
      <c r="M97" s="447"/>
      <c r="N97" s="449"/>
      <c r="O97" s="447"/>
      <c r="P97" s="449"/>
      <c r="Q97" s="447"/>
      <c r="R97" s="449"/>
      <c r="S97" s="447"/>
      <c r="T97" s="449"/>
      <c r="U97" s="447"/>
      <c r="V97" s="449"/>
      <c r="W97" s="447"/>
      <c r="X97" s="449"/>
      <c r="Y97" s="447"/>
      <c r="Z97" s="449"/>
      <c r="AA97" s="447"/>
      <c r="AB97" s="449"/>
      <c r="AC97" s="447"/>
      <c r="AD97" s="449"/>
      <c r="BT97" s="522">
        <f t="shared" si="107"/>
        <v>0</v>
      </c>
      <c r="BU97" s="522"/>
      <c r="BV97" s="522">
        <f t="shared" si="108"/>
        <v>0</v>
      </c>
      <c r="BW97" s="522"/>
      <c r="BX97" s="522">
        <f t="shared" si="109"/>
        <v>0</v>
      </c>
      <c r="BY97" s="522"/>
      <c r="BZ97" s="522">
        <f t="shared" si="117"/>
        <v>0</v>
      </c>
      <c r="CA97" s="522"/>
      <c r="CB97" s="125" t="str">
        <f>IF(BZ97=0,"",IF(SUM($BZ$87:BZ97)=1,_xlfn.CONCAT(CC97),IF($BZ$662&gt;SUM($BZ$87:BZ97),_xlfn.CONCAT(", ",CC97),IF($BZ$662=SUM($BZ$87:BZ97),_xlfn.CONCAT(" y ",CC97,".")))))</f>
        <v/>
      </c>
      <c r="CC97" s="113">
        <v>11</v>
      </c>
      <c r="CE97" s="524">
        <f t="shared" si="118"/>
        <v>0</v>
      </c>
      <c r="CF97" s="526"/>
    </row>
    <row r="98" spans="3:84" ht="15" customHeight="1">
      <c r="C98" s="48" t="s">
        <v>5012</v>
      </c>
      <c r="D98" s="460" t="str">
        <f>IF($AH$14=0,IF(Presentación!AL21="","",Presentación!AM21),"")</f>
        <v/>
      </c>
      <c r="E98" s="461"/>
      <c r="F98" s="462"/>
      <c r="G98" s="547" t="str">
        <f>IF($AH$14=0,IF(Presentación!AK21="","",Presentación!AK21),"")</f>
        <v/>
      </c>
      <c r="H98" s="548"/>
      <c r="I98" s="548"/>
      <c r="J98" s="548"/>
      <c r="K98" s="548"/>
      <c r="L98" s="549"/>
      <c r="M98" s="447"/>
      <c r="N98" s="449"/>
      <c r="O98" s="447"/>
      <c r="P98" s="449"/>
      <c r="Q98" s="447"/>
      <c r="R98" s="449"/>
      <c r="S98" s="447"/>
      <c r="T98" s="449"/>
      <c r="U98" s="447"/>
      <c r="V98" s="449"/>
      <c r="W98" s="447"/>
      <c r="X98" s="449"/>
      <c r="Y98" s="447"/>
      <c r="Z98" s="449"/>
      <c r="AA98" s="447"/>
      <c r="AB98" s="449"/>
      <c r="AC98" s="447"/>
      <c r="AD98" s="449"/>
      <c r="BT98" s="522">
        <f t="shared" si="107"/>
        <v>0</v>
      </c>
      <c r="BU98" s="522"/>
      <c r="BV98" s="522">
        <f t="shared" si="108"/>
        <v>0</v>
      </c>
      <c r="BW98" s="522"/>
      <c r="BX98" s="522">
        <f t="shared" si="109"/>
        <v>0</v>
      </c>
      <c r="BY98" s="522"/>
      <c r="BZ98" s="522">
        <f t="shared" si="117"/>
        <v>0</v>
      </c>
      <c r="CA98" s="522"/>
      <c r="CB98" s="125" t="str">
        <f>IF(BZ98=0,"",IF(SUM($BZ$87:BZ98)=1,_xlfn.CONCAT(CC98),IF($BZ$662&gt;SUM($BZ$87:BZ98),_xlfn.CONCAT(", ",CC98),IF($BZ$662=SUM($BZ$87:BZ98),_xlfn.CONCAT(" y ",CC98,".")))))</f>
        <v/>
      </c>
      <c r="CC98" s="113">
        <v>12</v>
      </c>
      <c r="CE98" s="524">
        <f t="shared" si="118"/>
        <v>0</v>
      </c>
      <c r="CF98" s="526"/>
    </row>
    <row r="99" spans="3:84" ht="15" customHeight="1">
      <c r="C99" s="48" t="s">
        <v>5013</v>
      </c>
      <c r="D99" s="460" t="str">
        <f>IF($AH$14=0,IF(Presentación!AL22="","",Presentación!AM22),"")</f>
        <v/>
      </c>
      <c r="E99" s="461"/>
      <c r="F99" s="462"/>
      <c r="G99" s="547" t="str">
        <f>IF($AH$14=0,IF(Presentación!AK22="","",Presentación!AK22),"")</f>
        <v/>
      </c>
      <c r="H99" s="548"/>
      <c r="I99" s="548"/>
      <c r="J99" s="548"/>
      <c r="K99" s="548"/>
      <c r="L99" s="549"/>
      <c r="M99" s="447"/>
      <c r="N99" s="449"/>
      <c r="O99" s="447"/>
      <c r="P99" s="449"/>
      <c r="Q99" s="447"/>
      <c r="R99" s="449"/>
      <c r="S99" s="447"/>
      <c r="T99" s="449"/>
      <c r="U99" s="447"/>
      <c r="V99" s="449"/>
      <c r="W99" s="447"/>
      <c r="X99" s="449"/>
      <c r="Y99" s="447"/>
      <c r="Z99" s="449"/>
      <c r="AA99" s="447"/>
      <c r="AB99" s="449"/>
      <c r="AC99" s="447"/>
      <c r="AD99" s="449"/>
      <c r="BT99" s="522">
        <f t="shared" si="107"/>
        <v>0</v>
      </c>
      <c r="BU99" s="522"/>
      <c r="BV99" s="522">
        <f t="shared" si="108"/>
        <v>0</v>
      </c>
      <c r="BW99" s="522"/>
      <c r="BX99" s="522">
        <f t="shared" si="109"/>
        <v>0</v>
      </c>
      <c r="BY99" s="522"/>
      <c r="BZ99" s="522">
        <f t="shared" si="117"/>
        <v>0</v>
      </c>
      <c r="CA99" s="522"/>
      <c r="CB99" s="125" t="str">
        <f>IF(BZ99=0,"",IF(SUM($BZ$87:BZ99)=1,_xlfn.CONCAT(CC99),IF($BZ$662&gt;SUM($BZ$87:BZ99),_xlfn.CONCAT(", ",CC99),IF($BZ$662=SUM($BZ$87:BZ99),_xlfn.CONCAT(" y ",CC99,".")))))</f>
        <v/>
      </c>
      <c r="CC99" s="113">
        <v>13</v>
      </c>
      <c r="CE99" s="524">
        <f t="shared" si="118"/>
        <v>0</v>
      </c>
      <c r="CF99" s="526"/>
    </row>
    <row r="100" spans="3:84" ht="15" customHeight="1">
      <c r="C100" s="48" t="s">
        <v>5014</v>
      </c>
      <c r="D100" s="460" t="str">
        <f>IF($AH$14=0,IF(Presentación!AL23="","",Presentación!AM23),"")</f>
        <v/>
      </c>
      <c r="E100" s="461"/>
      <c r="F100" s="462"/>
      <c r="G100" s="547" t="str">
        <f>IF($AH$14=0,IF(Presentación!AK23="","",Presentación!AK23),"")</f>
        <v/>
      </c>
      <c r="H100" s="548"/>
      <c r="I100" s="548"/>
      <c r="J100" s="548"/>
      <c r="K100" s="548"/>
      <c r="L100" s="549"/>
      <c r="M100" s="447"/>
      <c r="N100" s="449"/>
      <c r="O100" s="447"/>
      <c r="P100" s="449"/>
      <c r="Q100" s="447"/>
      <c r="R100" s="449"/>
      <c r="S100" s="447"/>
      <c r="T100" s="449"/>
      <c r="U100" s="447"/>
      <c r="V100" s="449"/>
      <c r="W100" s="447"/>
      <c r="X100" s="449"/>
      <c r="Y100" s="447"/>
      <c r="Z100" s="449"/>
      <c r="AA100" s="447"/>
      <c r="AB100" s="449"/>
      <c r="AC100" s="447"/>
      <c r="AD100" s="449"/>
      <c r="BT100" s="522">
        <f t="shared" si="107"/>
        <v>0</v>
      </c>
      <c r="BU100" s="522"/>
      <c r="BV100" s="522">
        <f t="shared" si="108"/>
        <v>0</v>
      </c>
      <c r="BW100" s="522"/>
      <c r="BX100" s="522">
        <f t="shared" si="109"/>
        <v>0</v>
      </c>
      <c r="BY100" s="522"/>
      <c r="BZ100" s="522">
        <f t="shared" si="117"/>
        <v>0</v>
      </c>
      <c r="CA100" s="522"/>
      <c r="CB100" s="125" t="str">
        <f>IF(BZ100=0,"",IF(SUM($BZ$87:BZ100)=1,_xlfn.CONCAT(CC100),IF($BZ$662&gt;SUM($BZ$87:BZ100),_xlfn.CONCAT(", ",CC100),IF($BZ$662=SUM($BZ$87:BZ100),_xlfn.CONCAT(" y ",CC100,".")))))</f>
        <v/>
      </c>
      <c r="CC100" s="113">
        <v>14</v>
      </c>
      <c r="CE100" s="524">
        <f t="shared" si="118"/>
        <v>0</v>
      </c>
      <c r="CF100" s="526"/>
    </row>
    <row r="101" spans="3:84" ht="15" customHeight="1">
      <c r="C101" s="48" t="s">
        <v>5015</v>
      </c>
      <c r="D101" s="460" t="str">
        <f>IF($AH$14=0,IF(Presentación!AL24="","",Presentación!AM24),"")</f>
        <v/>
      </c>
      <c r="E101" s="461"/>
      <c r="F101" s="462"/>
      <c r="G101" s="547" t="str">
        <f>IF($AH$14=0,IF(Presentación!AK24="","",Presentación!AK24),"")</f>
        <v/>
      </c>
      <c r="H101" s="548"/>
      <c r="I101" s="548"/>
      <c r="J101" s="548"/>
      <c r="K101" s="548"/>
      <c r="L101" s="549"/>
      <c r="M101" s="447"/>
      <c r="N101" s="449"/>
      <c r="O101" s="447"/>
      <c r="P101" s="449"/>
      <c r="Q101" s="447"/>
      <c r="R101" s="449"/>
      <c r="S101" s="447"/>
      <c r="T101" s="449"/>
      <c r="U101" s="447"/>
      <c r="V101" s="449"/>
      <c r="W101" s="447"/>
      <c r="X101" s="449"/>
      <c r="Y101" s="447"/>
      <c r="Z101" s="449"/>
      <c r="AA101" s="447"/>
      <c r="AB101" s="449"/>
      <c r="AC101" s="447"/>
      <c r="AD101" s="449"/>
      <c r="BT101" s="522">
        <f t="shared" si="107"/>
        <v>0</v>
      </c>
      <c r="BU101" s="522"/>
      <c r="BV101" s="522">
        <f t="shared" si="108"/>
        <v>0</v>
      </c>
      <c r="BW101" s="522"/>
      <c r="BX101" s="522">
        <f t="shared" si="109"/>
        <v>0</v>
      </c>
      <c r="BY101" s="522"/>
      <c r="BZ101" s="522">
        <f t="shared" si="117"/>
        <v>0</v>
      </c>
      <c r="CA101" s="522"/>
      <c r="CB101" s="125" t="str">
        <f>IF(BZ101=0,"",IF(SUM($BZ$87:BZ101)=1,_xlfn.CONCAT(CC101),IF($BZ$662&gt;SUM($BZ$87:BZ101),_xlfn.CONCAT(", ",CC101),IF($BZ$662=SUM($BZ$87:BZ101),_xlfn.CONCAT(" y ",CC101,".")))))</f>
        <v/>
      </c>
      <c r="CC101" s="113">
        <v>15</v>
      </c>
      <c r="CE101" s="524">
        <f t="shared" si="118"/>
        <v>0</v>
      </c>
      <c r="CF101" s="526"/>
    </row>
    <row r="102" spans="3:84" ht="15" customHeight="1">
      <c r="C102" s="48" t="s">
        <v>5016</v>
      </c>
      <c r="D102" s="460" t="str">
        <f>IF($AH$14=0,IF(Presentación!AL25="","",Presentación!AM25),"")</f>
        <v/>
      </c>
      <c r="E102" s="461"/>
      <c r="F102" s="462"/>
      <c r="G102" s="547" t="str">
        <f>IF($AH$14=0,IF(Presentación!AK25="","",Presentación!AK25),"")</f>
        <v/>
      </c>
      <c r="H102" s="548"/>
      <c r="I102" s="548"/>
      <c r="J102" s="548"/>
      <c r="K102" s="548"/>
      <c r="L102" s="549"/>
      <c r="M102" s="447"/>
      <c r="N102" s="449"/>
      <c r="O102" s="447"/>
      <c r="P102" s="449"/>
      <c r="Q102" s="447"/>
      <c r="R102" s="449"/>
      <c r="S102" s="447"/>
      <c r="T102" s="449"/>
      <c r="U102" s="447"/>
      <c r="V102" s="449"/>
      <c r="W102" s="447"/>
      <c r="X102" s="449"/>
      <c r="Y102" s="447"/>
      <c r="Z102" s="449"/>
      <c r="AA102" s="447"/>
      <c r="AB102" s="449"/>
      <c r="AC102" s="447"/>
      <c r="AD102" s="449"/>
      <c r="BT102" s="522">
        <f t="shared" si="107"/>
        <v>0</v>
      </c>
      <c r="BU102" s="522"/>
      <c r="BV102" s="522">
        <f t="shared" si="108"/>
        <v>0</v>
      </c>
      <c r="BW102" s="522"/>
      <c r="BX102" s="522">
        <f t="shared" si="109"/>
        <v>0</v>
      </c>
      <c r="BY102" s="522"/>
      <c r="BZ102" s="522">
        <f t="shared" si="117"/>
        <v>0</v>
      </c>
      <c r="CA102" s="522"/>
      <c r="CB102" s="125" t="str">
        <f>IF(BZ102=0,"",IF(SUM($BZ$87:BZ102)=1,_xlfn.CONCAT(CC102),IF($BZ$662&gt;SUM($BZ$87:BZ102),_xlfn.CONCAT(", ",CC102),IF($BZ$662=SUM($BZ$87:BZ102),_xlfn.CONCAT(" y ",CC102,".")))))</f>
        <v/>
      </c>
      <c r="CC102" s="113">
        <v>16</v>
      </c>
      <c r="CE102" s="524">
        <f t="shared" si="118"/>
        <v>0</v>
      </c>
      <c r="CF102" s="526"/>
    </row>
    <row r="103" spans="3:84" ht="15" customHeight="1">
      <c r="C103" s="48" t="s">
        <v>5017</v>
      </c>
      <c r="D103" s="460" t="str">
        <f>IF($AH$14=0,IF(Presentación!AL26="","",Presentación!AM26),"")</f>
        <v/>
      </c>
      <c r="E103" s="461"/>
      <c r="F103" s="462"/>
      <c r="G103" s="547" t="str">
        <f>IF($AH$14=0,IF(Presentación!AK26="","",Presentación!AK26),"")</f>
        <v/>
      </c>
      <c r="H103" s="548"/>
      <c r="I103" s="548"/>
      <c r="J103" s="548"/>
      <c r="K103" s="548"/>
      <c r="L103" s="549"/>
      <c r="M103" s="447"/>
      <c r="N103" s="449"/>
      <c r="O103" s="447"/>
      <c r="P103" s="449"/>
      <c r="Q103" s="447"/>
      <c r="R103" s="449"/>
      <c r="S103" s="447"/>
      <c r="T103" s="449"/>
      <c r="U103" s="447"/>
      <c r="V103" s="449"/>
      <c r="W103" s="447"/>
      <c r="X103" s="449"/>
      <c r="Y103" s="447"/>
      <c r="Z103" s="449"/>
      <c r="AA103" s="447"/>
      <c r="AB103" s="449"/>
      <c r="AC103" s="447"/>
      <c r="AD103" s="449"/>
      <c r="BT103" s="522">
        <f t="shared" si="107"/>
        <v>0</v>
      </c>
      <c r="BU103" s="522"/>
      <c r="BV103" s="522">
        <f t="shared" si="108"/>
        <v>0</v>
      </c>
      <c r="BW103" s="522"/>
      <c r="BX103" s="522">
        <f t="shared" si="109"/>
        <v>0</v>
      </c>
      <c r="BY103" s="522"/>
      <c r="BZ103" s="522">
        <f t="shared" si="117"/>
        <v>0</v>
      </c>
      <c r="CA103" s="522"/>
      <c r="CB103" s="125" t="str">
        <f>IF(BZ103=0,"",IF(SUM($BZ$87:BZ103)=1,_xlfn.CONCAT(CC103),IF($BZ$662&gt;SUM($BZ$87:BZ103),_xlfn.CONCAT(", ",CC103),IF($BZ$662=SUM($BZ$87:BZ103),_xlfn.CONCAT(" y ",CC103,".")))))</f>
        <v/>
      </c>
      <c r="CC103" s="113">
        <v>17</v>
      </c>
      <c r="CE103" s="524">
        <f t="shared" si="118"/>
        <v>0</v>
      </c>
      <c r="CF103" s="526"/>
    </row>
    <row r="104" spans="3:84" ht="15" customHeight="1">
      <c r="C104" s="48" t="s">
        <v>5018</v>
      </c>
      <c r="D104" s="460" t="str">
        <f>IF($AH$14=0,IF(Presentación!AL27="","",Presentación!AM27),"")</f>
        <v/>
      </c>
      <c r="E104" s="461"/>
      <c r="F104" s="462"/>
      <c r="G104" s="547" t="str">
        <f>IF($AH$14=0,IF(Presentación!AK27="","",Presentación!AK27),"")</f>
        <v/>
      </c>
      <c r="H104" s="548"/>
      <c r="I104" s="548"/>
      <c r="J104" s="548"/>
      <c r="K104" s="548"/>
      <c r="L104" s="549"/>
      <c r="M104" s="447"/>
      <c r="N104" s="449"/>
      <c r="O104" s="447"/>
      <c r="P104" s="449"/>
      <c r="Q104" s="447"/>
      <c r="R104" s="449"/>
      <c r="S104" s="447"/>
      <c r="T104" s="449"/>
      <c r="U104" s="447"/>
      <c r="V104" s="449"/>
      <c r="W104" s="447"/>
      <c r="X104" s="449"/>
      <c r="Y104" s="447"/>
      <c r="Z104" s="449"/>
      <c r="AA104" s="447"/>
      <c r="AB104" s="449"/>
      <c r="AC104" s="447"/>
      <c r="AD104" s="449"/>
      <c r="BT104" s="522">
        <f t="shared" si="107"/>
        <v>0</v>
      </c>
      <c r="BU104" s="522"/>
      <c r="BV104" s="522">
        <f t="shared" si="108"/>
        <v>0</v>
      </c>
      <c r="BW104" s="522"/>
      <c r="BX104" s="522">
        <f t="shared" si="109"/>
        <v>0</v>
      </c>
      <c r="BY104" s="522"/>
      <c r="BZ104" s="522">
        <f t="shared" si="117"/>
        <v>0</v>
      </c>
      <c r="CA104" s="522"/>
      <c r="CB104" s="125" t="str">
        <f>IF(BZ104=0,"",IF(SUM($BZ$87:BZ104)=1,_xlfn.CONCAT(CC104),IF($BZ$662&gt;SUM($BZ$87:BZ104),_xlfn.CONCAT(", ",CC104),IF($BZ$662=SUM($BZ$87:BZ104),_xlfn.CONCAT(" y ",CC104,".")))))</f>
        <v/>
      </c>
      <c r="CC104" s="113">
        <v>18</v>
      </c>
      <c r="CE104" s="524">
        <f t="shared" si="118"/>
        <v>0</v>
      </c>
      <c r="CF104" s="526"/>
    </row>
    <row r="105" spans="3:84" ht="15" customHeight="1">
      <c r="C105" s="48" t="s">
        <v>5019</v>
      </c>
      <c r="D105" s="460" t="str">
        <f>IF($AH$14=0,IF(Presentación!AL28="","",Presentación!AM28),"")</f>
        <v/>
      </c>
      <c r="E105" s="461"/>
      <c r="F105" s="462"/>
      <c r="G105" s="547" t="str">
        <f>IF($AH$14=0,IF(Presentación!AK28="","",Presentación!AK28),"")</f>
        <v/>
      </c>
      <c r="H105" s="548"/>
      <c r="I105" s="548"/>
      <c r="J105" s="548"/>
      <c r="K105" s="548"/>
      <c r="L105" s="549"/>
      <c r="M105" s="447"/>
      <c r="N105" s="449"/>
      <c r="O105" s="447"/>
      <c r="P105" s="449"/>
      <c r="Q105" s="447"/>
      <c r="R105" s="449"/>
      <c r="S105" s="447"/>
      <c r="T105" s="449"/>
      <c r="U105" s="447"/>
      <c r="V105" s="449"/>
      <c r="W105" s="447"/>
      <c r="X105" s="449"/>
      <c r="Y105" s="447"/>
      <c r="Z105" s="449"/>
      <c r="AA105" s="447"/>
      <c r="AB105" s="449"/>
      <c r="AC105" s="447"/>
      <c r="AD105" s="449"/>
      <c r="BT105" s="522">
        <f t="shared" si="107"/>
        <v>0</v>
      </c>
      <c r="BU105" s="522"/>
      <c r="BV105" s="522">
        <f t="shared" si="108"/>
        <v>0</v>
      </c>
      <c r="BW105" s="522"/>
      <c r="BX105" s="522">
        <f t="shared" si="109"/>
        <v>0</v>
      </c>
      <c r="BY105" s="522"/>
      <c r="BZ105" s="522">
        <f t="shared" si="117"/>
        <v>0</v>
      </c>
      <c r="CA105" s="522"/>
      <c r="CB105" s="125" t="str">
        <f>IF(BZ105=0,"",IF(SUM($BZ$87:BZ105)=1,_xlfn.CONCAT(CC105),IF($BZ$662&gt;SUM($BZ$87:BZ105),_xlfn.CONCAT(", ",CC105),IF($BZ$662=SUM($BZ$87:BZ105),_xlfn.CONCAT(" y ",CC105,".")))))</f>
        <v/>
      </c>
      <c r="CC105" s="113">
        <v>19</v>
      </c>
      <c r="CE105" s="524">
        <f t="shared" si="118"/>
        <v>0</v>
      </c>
      <c r="CF105" s="526"/>
    </row>
    <row r="106" spans="3:84" ht="15" customHeight="1">
      <c r="C106" s="48" t="s">
        <v>5020</v>
      </c>
      <c r="D106" s="460" t="str">
        <f>IF($AH$14=0,IF(Presentación!AL29="","",Presentación!AM29),"")</f>
        <v/>
      </c>
      <c r="E106" s="461"/>
      <c r="F106" s="462"/>
      <c r="G106" s="547" t="str">
        <f>IF($AH$14=0,IF(Presentación!AK29="","",Presentación!AK29),"")</f>
        <v/>
      </c>
      <c r="H106" s="548"/>
      <c r="I106" s="548"/>
      <c r="J106" s="548"/>
      <c r="K106" s="548"/>
      <c r="L106" s="549"/>
      <c r="M106" s="447"/>
      <c r="N106" s="449"/>
      <c r="O106" s="447"/>
      <c r="P106" s="449"/>
      <c r="Q106" s="447"/>
      <c r="R106" s="449"/>
      <c r="S106" s="447"/>
      <c r="T106" s="449"/>
      <c r="U106" s="447"/>
      <c r="V106" s="449"/>
      <c r="W106" s="447"/>
      <c r="X106" s="449"/>
      <c r="Y106" s="447"/>
      <c r="Z106" s="449"/>
      <c r="AA106" s="447"/>
      <c r="AB106" s="449"/>
      <c r="AC106" s="447"/>
      <c r="AD106" s="449"/>
      <c r="BT106" s="522">
        <f t="shared" si="107"/>
        <v>0</v>
      </c>
      <c r="BU106" s="522"/>
      <c r="BV106" s="522">
        <f t="shared" si="108"/>
        <v>0</v>
      </c>
      <c r="BW106" s="522"/>
      <c r="BX106" s="522">
        <f t="shared" si="109"/>
        <v>0</v>
      </c>
      <c r="BY106" s="522"/>
      <c r="BZ106" s="522">
        <f t="shared" si="117"/>
        <v>0</v>
      </c>
      <c r="CA106" s="522"/>
      <c r="CB106" s="125" t="str">
        <f>IF(BZ106=0,"",IF(SUM($BZ$87:BZ106)=1,_xlfn.CONCAT(CC106),IF($BZ$662&gt;SUM($BZ$87:BZ106),_xlfn.CONCAT(", ",CC106),IF($BZ$662=SUM($BZ$87:BZ106),_xlfn.CONCAT(" y ",CC106,".")))))</f>
        <v/>
      </c>
      <c r="CC106" s="113">
        <v>20</v>
      </c>
      <c r="CE106" s="524">
        <f t="shared" si="118"/>
        <v>0</v>
      </c>
      <c r="CF106" s="526"/>
    </row>
    <row r="107" spans="3:84" ht="15" customHeight="1">
      <c r="C107" s="48" t="s">
        <v>5021</v>
      </c>
      <c r="D107" s="460" t="str">
        <f>IF($AH$14=0,IF(Presentación!AL30="","",Presentación!AM30),"")</f>
        <v/>
      </c>
      <c r="E107" s="461"/>
      <c r="F107" s="462"/>
      <c r="G107" s="547" t="str">
        <f>IF($AH$14=0,IF(Presentación!AK30="","",Presentación!AK30),"")</f>
        <v/>
      </c>
      <c r="H107" s="548"/>
      <c r="I107" s="548"/>
      <c r="J107" s="548"/>
      <c r="K107" s="548"/>
      <c r="L107" s="549"/>
      <c r="M107" s="447"/>
      <c r="N107" s="449"/>
      <c r="O107" s="447"/>
      <c r="P107" s="449"/>
      <c r="Q107" s="447"/>
      <c r="R107" s="449"/>
      <c r="S107" s="447"/>
      <c r="T107" s="449"/>
      <c r="U107" s="447"/>
      <c r="V107" s="449"/>
      <c r="W107" s="447"/>
      <c r="X107" s="449"/>
      <c r="Y107" s="447"/>
      <c r="Z107" s="449"/>
      <c r="AA107" s="447"/>
      <c r="AB107" s="449"/>
      <c r="AC107" s="447"/>
      <c r="AD107" s="449"/>
      <c r="BT107" s="522">
        <f t="shared" si="107"/>
        <v>0</v>
      </c>
      <c r="BU107" s="522"/>
      <c r="BV107" s="522">
        <f t="shared" si="108"/>
        <v>0</v>
      </c>
      <c r="BW107" s="522"/>
      <c r="BX107" s="522">
        <f t="shared" si="109"/>
        <v>0</v>
      </c>
      <c r="BY107" s="522"/>
      <c r="BZ107" s="522">
        <f t="shared" si="117"/>
        <v>0</v>
      </c>
      <c r="CA107" s="522"/>
      <c r="CB107" s="125" t="str">
        <f>IF(BZ107=0,"",IF(SUM($BZ$87:BZ107)=1,_xlfn.CONCAT(CC107),IF($BZ$662&gt;SUM($BZ$87:BZ107),_xlfn.CONCAT(", ",CC107),IF($BZ$662=SUM($BZ$87:BZ107),_xlfn.CONCAT(" y ",CC107,".")))))</f>
        <v/>
      </c>
      <c r="CC107" s="113">
        <v>21</v>
      </c>
      <c r="CE107" s="524">
        <f t="shared" si="118"/>
        <v>0</v>
      </c>
      <c r="CF107" s="526"/>
    </row>
    <row r="108" spans="3:84" ht="15" customHeight="1">
      <c r="C108" s="48" t="s">
        <v>5022</v>
      </c>
      <c r="D108" s="460" t="str">
        <f>IF($AH$14=0,IF(Presentación!AL31="","",Presentación!AM31),"")</f>
        <v/>
      </c>
      <c r="E108" s="461"/>
      <c r="F108" s="462"/>
      <c r="G108" s="547" t="str">
        <f>IF($AH$14=0,IF(Presentación!AK31="","",Presentación!AK31),"")</f>
        <v/>
      </c>
      <c r="H108" s="548"/>
      <c r="I108" s="548"/>
      <c r="J108" s="548"/>
      <c r="K108" s="548"/>
      <c r="L108" s="549"/>
      <c r="M108" s="447"/>
      <c r="N108" s="449"/>
      <c r="O108" s="447"/>
      <c r="P108" s="449"/>
      <c r="Q108" s="447"/>
      <c r="R108" s="449"/>
      <c r="S108" s="447"/>
      <c r="T108" s="449"/>
      <c r="U108" s="447"/>
      <c r="V108" s="449"/>
      <c r="W108" s="447"/>
      <c r="X108" s="449"/>
      <c r="Y108" s="447"/>
      <c r="Z108" s="449"/>
      <c r="AA108" s="447"/>
      <c r="AB108" s="449"/>
      <c r="AC108" s="447"/>
      <c r="AD108" s="449"/>
      <c r="BT108" s="522">
        <f t="shared" si="107"/>
        <v>0</v>
      </c>
      <c r="BU108" s="522"/>
      <c r="BV108" s="522">
        <f t="shared" si="108"/>
        <v>0</v>
      </c>
      <c r="BW108" s="522"/>
      <c r="BX108" s="522">
        <f t="shared" si="109"/>
        <v>0</v>
      </c>
      <c r="BY108" s="522"/>
      <c r="BZ108" s="522">
        <f t="shared" si="117"/>
        <v>0</v>
      </c>
      <c r="CA108" s="522"/>
      <c r="CB108" s="125" t="str">
        <f>IF(BZ108=0,"",IF(SUM($BZ$87:BZ108)=1,_xlfn.CONCAT(CC108),IF($BZ$662&gt;SUM($BZ$87:BZ108),_xlfn.CONCAT(", ",CC108),IF($BZ$662=SUM($BZ$87:BZ108),_xlfn.CONCAT(" y ",CC108,".")))))</f>
        <v/>
      </c>
      <c r="CC108" s="113">
        <v>22</v>
      </c>
      <c r="CE108" s="524">
        <f t="shared" si="118"/>
        <v>0</v>
      </c>
      <c r="CF108" s="526"/>
    </row>
    <row r="109" spans="3:84" ht="15" customHeight="1">
      <c r="C109" s="48" t="s">
        <v>5023</v>
      </c>
      <c r="D109" s="460" t="str">
        <f>IF($AH$14=0,IF(Presentación!AL32="","",Presentación!AM32),"")</f>
        <v/>
      </c>
      <c r="E109" s="461"/>
      <c r="F109" s="462"/>
      <c r="G109" s="547" t="str">
        <f>IF($AH$14=0,IF(Presentación!AK32="","",Presentación!AK32),"")</f>
        <v/>
      </c>
      <c r="H109" s="548"/>
      <c r="I109" s="548"/>
      <c r="J109" s="548"/>
      <c r="K109" s="548"/>
      <c r="L109" s="549"/>
      <c r="M109" s="447"/>
      <c r="N109" s="449"/>
      <c r="O109" s="447"/>
      <c r="P109" s="449"/>
      <c r="Q109" s="447"/>
      <c r="R109" s="449"/>
      <c r="S109" s="447"/>
      <c r="T109" s="449"/>
      <c r="U109" s="447"/>
      <c r="V109" s="449"/>
      <c r="W109" s="447"/>
      <c r="X109" s="449"/>
      <c r="Y109" s="447"/>
      <c r="Z109" s="449"/>
      <c r="AA109" s="447"/>
      <c r="AB109" s="449"/>
      <c r="AC109" s="447"/>
      <c r="AD109" s="449"/>
      <c r="BT109" s="522">
        <f t="shared" si="107"/>
        <v>0</v>
      </c>
      <c r="BU109" s="522"/>
      <c r="BV109" s="522">
        <f t="shared" si="108"/>
        <v>0</v>
      </c>
      <c r="BW109" s="522"/>
      <c r="BX109" s="522">
        <f t="shared" si="109"/>
        <v>0</v>
      </c>
      <c r="BY109" s="522"/>
      <c r="BZ109" s="522">
        <f t="shared" si="117"/>
        <v>0</v>
      </c>
      <c r="CA109" s="522"/>
      <c r="CB109" s="125" t="str">
        <f>IF(BZ109=0,"",IF(SUM($BZ$87:BZ109)=1,_xlfn.CONCAT(CC109),IF($BZ$662&gt;SUM($BZ$87:BZ109),_xlfn.CONCAT(", ",CC109),IF($BZ$662=SUM($BZ$87:BZ109),_xlfn.CONCAT(" y ",CC109,".")))))</f>
        <v/>
      </c>
      <c r="CC109" s="113">
        <v>23</v>
      </c>
      <c r="CE109" s="524">
        <f t="shared" si="118"/>
        <v>0</v>
      </c>
      <c r="CF109" s="526"/>
    </row>
    <row r="110" spans="3:84" ht="15" customHeight="1">
      <c r="C110" s="48" t="s">
        <v>5024</v>
      </c>
      <c r="D110" s="460" t="str">
        <f>IF($AH$14=0,IF(Presentación!AL33="","",Presentación!AM33),"")</f>
        <v/>
      </c>
      <c r="E110" s="461"/>
      <c r="F110" s="462"/>
      <c r="G110" s="547" t="str">
        <f>IF($AH$14=0,IF(Presentación!AK33="","",Presentación!AK33),"")</f>
        <v/>
      </c>
      <c r="H110" s="548"/>
      <c r="I110" s="548"/>
      <c r="J110" s="548"/>
      <c r="K110" s="548"/>
      <c r="L110" s="549"/>
      <c r="M110" s="447"/>
      <c r="N110" s="449"/>
      <c r="O110" s="447"/>
      <c r="P110" s="449"/>
      <c r="Q110" s="447"/>
      <c r="R110" s="449"/>
      <c r="S110" s="447"/>
      <c r="T110" s="449"/>
      <c r="U110" s="447"/>
      <c r="V110" s="449"/>
      <c r="W110" s="447"/>
      <c r="X110" s="449"/>
      <c r="Y110" s="447"/>
      <c r="Z110" s="449"/>
      <c r="AA110" s="447"/>
      <c r="AB110" s="449"/>
      <c r="AC110" s="447"/>
      <c r="AD110" s="449"/>
      <c r="BT110" s="522">
        <f t="shared" si="107"/>
        <v>0</v>
      </c>
      <c r="BU110" s="522"/>
      <c r="BV110" s="522">
        <f t="shared" si="108"/>
        <v>0</v>
      </c>
      <c r="BW110" s="522"/>
      <c r="BX110" s="522">
        <f t="shared" si="109"/>
        <v>0</v>
      </c>
      <c r="BY110" s="522"/>
      <c r="BZ110" s="522">
        <f t="shared" si="117"/>
        <v>0</v>
      </c>
      <c r="CA110" s="522"/>
      <c r="CB110" s="125" t="str">
        <f>IF(BZ110=0,"",IF(SUM($BZ$87:BZ110)=1,_xlfn.CONCAT(CC110),IF($BZ$662&gt;SUM($BZ$87:BZ110),_xlfn.CONCAT(", ",CC110),IF($BZ$662=SUM($BZ$87:BZ110),_xlfn.CONCAT(" y ",CC110,".")))))</f>
        <v/>
      </c>
      <c r="CC110" s="113">
        <v>24</v>
      </c>
      <c r="CE110" s="524">
        <f t="shared" si="118"/>
        <v>0</v>
      </c>
      <c r="CF110" s="526"/>
    </row>
    <row r="111" spans="3:84" ht="15" customHeight="1">
      <c r="C111" s="48" t="s">
        <v>5025</v>
      </c>
      <c r="D111" s="460" t="str">
        <f>IF($AH$14=0,IF(Presentación!AL34="","",Presentación!AM34),"")</f>
        <v/>
      </c>
      <c r="E111" s="461"/>
      <c r="F111" s="462"/>
      <c r="G111" s="547" t="str">
        <f>IF($AH$14=0,IF(Presentación!AK34="","",Presentación!AK34),"")</f>
        <v/>
      </c>
      <c r="H111" s="548"/>
      <c r="I111" s="548"/>
      <c r="J111" s="548"/>
      <c r="K111" s="548"/>
      <c r="L111" s="549"/>
      <c r="M111" s="447"/>
      <c r="N111" s="449"/>
      <c r="O111" s="447"/>
      <c r="P111" s="449"/>
      <c r="Q111" s="447"/>
      <c r="R111" s="449"/>
      <c r="S111" s="447"/>
      <c r="T111" s="449"/>
      <c r="U111" s="447"/>
      <c r="V111" s="449"/>
      <c r="W111" s="447"/>
      <c r="X111" s="449"/>
      <c r="Y111" s="447"/>
      <c r="Z111" s="449"/>
      <c r="AA111" s="447"/>
      <c r="AB111" s="449"/>
      <c r="AC111" s="447"/>
      <c r="AD111" s="449"/>
      <c r="BT111" s="522">
        <f t="shared" si="107"/>
        <v>0</v>
      </c>
      <c r="BU111" s="522"/>
      <c r="BV111" s="522">
        <f t="shared" si="108"/>
        <v>0</v>
      </c>
      <c r="BW111" s="522"/>
      <c r="BX111" s="522">
        <f t="shared" si="109"/>
        <v>0</v>
      </c>
      <c r="BY111" s="522"/>
      <c r="BZ111" s="522">
        <f t="shared" si="117"/>
        <v>0</v>
      </c>
      <c r="CA111" s="522"/>
      <c r="CB111" s="125" t="str">
        <f>IF(BZ111=0,"",IF(SUM($BZ$87:BZ111)=1,_xlfn.CONCAT(CC111),IF($BZ$662&gt;SUM($BZ$87:BZ111),_xlfn.CONCAT(", ",CC111),IF($BZ$662=SUM($BZ$87:BZ111),_xlfn.CONCAT(" y ",CC111,".")))))</f>
        <v/>
      </c>
      <c r="CC111" s="113">
        <v>25</v>
      </c>
      <c r="CE111" s="524">
        <f t="shared" si="118"/>
        <v>0</v>
      </c>
      <c r="CF111" s="526"/>
    </row>
    <row r="112" spans="3:84" ht="15" customHeight="1">
      <c r="C112" s="48" t="s">
        <v>5026</v>
      </c>
      <c r="D112" s="460" t="str">
        <f>IF($AH$14=0,IF(Presentación!AL35="","",Presentación!AM35),"")</f>
        <v/>
      </c>
      <c r="E112" s="461"/>
      <c r="F112" s="462"/>
      <c r="G112" s="547" t="str">
        <f>IF($AH$14=0,IF(Presentación!AK35="","",Presentación!AK35),"")</f>
        <v/>
      </c>
      <c r="H112" s="548"/>
      <c r="I112" s="548"/>
      <c r="J112" s="548"/>
      <c r="K112" s="548"/>
      <c r="L112" s="549"/>
      <c r="M112" s="447"/>
      <c r="N112" s="449"/>
      <c r="O112" s="447"/>
      <c r="P112" s="449"/>
      <c r="Q112" s="447"/>
      <c r="R112" s="449"/>
      <c r="S112" s="447"/>
      <c r="T112" s="449"/>
      <c r="U112" s="447"/>
      <c r="V112" s="449"/>
      <c r="W112" s="447"/>
      <c r="X112" s="449"/>
      <c r="Y112" s="447"/>
      <c r="Z112" s="449"/>
      <c r="AA112" s="447"/>
      <c r="AB112" s="449"/>
      <c r="AC112" s="447"/>
      <c r="AD112" s="449"/>
      <c r="BT112" s="522">
        <f t="shared" si="107"/>
        <v>0</v>
      </c>
      <c r="BU112" s="522"/>
      <c r="BV112" s="522">
        <f t="shared" si="108"/>
        <v>0</v>
      </c>
      <c r="BW112" s="522"/>
      <c r="BX112" s="522">
        <f t="shared" si="109"/>
        <v>0</v>
      </c>
      <c r="BY112" s="522"/>
      <c r="BZ112" s="522">
        <f t="shared" si="117"/>
        <v>0</v>
      </c>
      <c r="CA112" s="522"/>
      <c r="CB112" s="125" t="str">
        <f>IF(BZ112=0,"",IF(SUM($BZ$87:BZ112)=1,_xlfn.CONCAT(CC112),IF($BZ$662&gt;SUM($BZ$87:BZ112),_xlfn.CONCAT(", ",CC112),IF($BZ$662=SUM($BZ$87:BZ112),_xlfn.CONCAT(" y ",CC112,".")))))</f>
        <v/>
      </c>
      <c r="CC112" s="113">
        <v>26</v>
      </c>
      <c r="CE112" s="524">
        <f t="shared" si="118"/>
        <v>0</v>
      </c>
      <c r="CF112" s="526"/>
    </row>
    <row r="113" spans="3:84" ht="15" customHeight="1">
      <c r="C113" s="48" t="s">
        <v>5027</v>
      </c>
      <c r="D113" s="460" t="str">
        <f>IF($AH$14=0,IF(Presentación!AL36="","",Presentación!AM36),"")</f>
        <v/>
      </c>
      <c r="E113" s="461"/>
      <c r="F113" s="462"/>
      <c r="G113" s="547" t="str">
        <f>IF($AH$14=0,IF(Presentación!AK36="","",Presentación!AK36),"")</f>
        <v/>
      </c>
      <c r="H113" s="548"/>
      <c r="I113" s="548"/>
      <c r="J113" s="548"/>
      <c r="K113" s="548"/>
      <c r="L113" s="549"/>
      <c r="M113" s="447"/>
      <c r="N113" s="449"/>
      <c r="O113" s="447"/>
      <c r="P113" s="449"/>
      <c r="Q113" s="447"/>
      <c r="R113" s="449"/>
      <c r="S113" s="447"/>
      <c r="T113" s="449"/>
      <c r="U113" s="447"/>
      <c r="V113" s="449"/>
      <c r="W113" s="447"/>
      <c r="X113" s="449"/>
      <c r="Y113" s="447"/>
      <c r="Z113" s="449"/>
      <c r="AA113" s="447"/>
      <c r="AB113" s="449"/>
      <c r="AC113" s="447"/>
      <c r="AD113" s="449"/>
      <c r="BT113" s="522">
        <f t="shared" si="107"/>
        <v>0</v>
      </c>
      <c r="BU113" s="522"/>
      <c r="BV113" s="522">
        <f t="shared" si="108"/>
        <v>0</v>
      </c>
      <c r="BW113" s="522"/>
      <c r="BX113" s="522">
        <f t="shared" si="109"/>
        <v>0</v>
      </c>
      <c r="BY113" s="522"/>
      <c r="BZ113" s="522">
        <f t="shared" si="117"/>
        <v>0</v>
      </c>
      <c r="CA113" s="522"/>
      <c r="CB113" s="125" t="str">
        <f>IF(BZ113=0,"",IF(SUM($BZ$87:BZ113)=1,_xlfn.CONCAT(CC113),IF($BZ$662&gt;SUM($BZ$87:BZ113),_xlfn.CONCAT(", ",CC113),IF($BZ$662=SUM($BZ$87:BZ113),_xlfn.CONCAT(" y ",CC113,".")))))</f>
        <v/>
      </c>
      <c r="CC113" s="113">
        <v>27</v>
      </c>
      <c r="CE113" s="524">
        <f t="shared" si="118"/>
        <v>0</v>
      </c>
      <c r="CF113" s="526"/>
    </row>
    <row r="114" spans="3:84" ht="15" customHeight="1">
      <c r="C114" s="48" t="s">
        <v>5028</v>
      </c>
      <c r="D114" s="460" t="str">
        <f>IF($AH$14=0,IF(Presentación!AL37="","",Presentación!AM37),"")</f>
        <v/>
      </c>
      <c r="E114" s="461"/>
      <c r="F114" s="462"/>
      <c r="G114" s="547" t="str">
        <f>IF($AH$14=0,IF(Presentación!AK37="","",Presentación!AK37),"")</f>
        <v/>
      </c>
      <c r="H114" s="548"/>
      <c r="I114" s="548"/>
      <c r="J114" s="548"/>
      <c r="K114" s="548"/>
      <c r="L114" s="549"/>
      <c r="M114" s="447"/>
      <c r="N114" s="449"/>
      <c r="O114" s="447"/>
      <c r="P114" s="449"/>
      <c r="Q114" s="447"/>
      <c r="R114" s="449"/>
      <c r="S114" s="447"/>
      <c r="T114" s="449"/>
      <c r="U114" s="447"/>
      <c r="V114" s="449"/>
      <c r="W114" s="447"/>
      <c r="X114" s="449"/>
      <c r="Y114" s="447"/>
      <c r="Z114" s="449"/>
      <c r="AA114" s="447"/>
      <c r="AB114" s="449"/>
      <c r="AC114" s="447"/>
      <c r="AD114" s="449"/>
      <c r="BT114" s="522">
        <f t="shared" si="107"/>
        <v>0</v>
      </c>
      <c r="BU114" s="522"/>
      <c r="BV114" s="522">
        <f t="shared" si="108"/>
        <v>0</v>
      </c>
      <c r="BW114" s="522"/>
      <c r="BX114" s="522">
        <f t="shared" si="109"/>
        <v>0</v>
      </c>
      <c r="BY114" s="522"/>
      <c r="BZ114" s="522">
        <f t="shared" si="117"/>
        <v>0</v>
      </c>
      <c r="CA114" s="522"/>
      <c r="CB114" s="125" t="str">
        <f>IF(BZ114=0,"",IF(SUM($BZ$87:BZ114)=1,_xlfn.CONCAT(CC114),IF($BZ$662&gt;SUM($BZ$87:BZ114),_xlfn.CONCAT(", ",CC114),IF($BZ$662=SUM($BZ$87:BZ114),_xlfn.CONCAT(" y ",CC114,".")))))</f>
        <v/>
      </c>
      <c r="CC114" s="113">
        <v>28</v>
      </c>
      <c r="CE114" s="524">
        <f t="shared" si="118"/>
        <v>0</v>
      </c>
      <c r="CF114" s="526"/>
    </row>
    <row r="115" spans="3:84" ht="15" customHeight="1">
      <c r="C115" s="48" t="s">
        <v>5029</v>
      </c>
      <c r="D115" s="460" t="str">
        <f>IF($AH$14=0,IF(Presentación!AL38="","",Presentación!AM38),"")</f>
        <v/>
      </c>
      <c r="E115" s="461"/>
      <c r="F115" s="462"/>
      <c r="G115" s="547" t="str">
        <f>IF($AH$14=0,IF(Presentación!AK38="","",Presentación!AK38),"")</f>
        <v/>
      </c>
      <c r="H115" s="548"/>
      <c r="I115" s="548"/>
      <c r="J115" s="548"/>
      <c r="K115" s="548"/>
      <c r="L115" s="549"/>
      <c r="M115" s="447"/>
      <c r="N115" s="449"/>
      <c r="O115" s="447"/>
      <c r="P115" s="449"/>
      <c r="Q115" s="447"/>
      <c r="R115" s="449"/>
      <c r="S115" s="447"/>
      <c r="T115" s="449"/>
      <c r="U115" s="447"/>
      <c r="V115" s="449"/>
      <c r="W115" s="447"/>
      <c r="X115" s="449"/>
      <c r="Y115" s="447"/>
      <c r="Z115" s="449"/>
      <c r="AA115" s="447"/>
      <c r="AB115" s="449"/>
      <c r="AC115" s="447"/>
      <c r="AD115" s="449"/>
      <c r="BT115" s="522">
        <f t="shared" si="107"/>
        <v>0</v>
      </c>
      <c r="BU115" s="522"/>
      <c r="BV115" s="522">
        <f t="shared" si="108"/>
        <v>0</v>
      </c>
      <c r="BW115" s="522"/>
      <c r="BX115" s="522">
        <f t="shared" si="109"/>
        <v>0</v>
      </c>
      <c r="BY115" s="522"/>
      <c r="BZ115" s="522">
        <f t="shared" si="117"/>
        <v>0</v>
      </c>
      <c r="CA115" s="522"/>
      <c r="CB115" s="125" t="str">
        <f>IF(BZ115=0,"",IF(SUM($BZ$87:BZ115)=1,_xlfn.CONCAT(CC115),IF($BZ$662&gt;SUM($BZ$87:BZ115),_xlfn.CONCAT(", ",CC115),IF($BZ$662=SUM($BZ$87:BZ115),_xlfn.CONCAT(" y ",CC115,".")))))</f>
        <v/>
      </c>
      <c r="CC115" s="113">
        <v>29</v>
      </c>
      <c r="CE115" s="524">
        <f t="shared" ref="CE115:CE178" si="119">IF(OR(AND(D115="",G115="",COUNTBLANK(M115:AD115)=18),AND(D115&lt;&gt;"",G115&lt;&gt;"",COUNTA(M115:AD115)=$CE$85)),0,1)</f>
        <v>0</v>
      </c>
      <c r="CF115" s="526"/>
    </row>
    <row r="116" spans="3:84" ht="15" customHeight="1">
      <c r="C116" s="48" t="s">
        <v>5030</v>
      </c>
      <c r="D116" s="460" t="str">
        <f>IF($AH$14=0,IF(Presentación!AL39="","",Presentación!AM39),"")</f>
        <v/>
      </c>
      <c r="E116" s="461"/>
      <c r="F116" s="462"/>
      <c r="G116" s="547" t="str">
        <f>IF($AH$14=0,IF(Presentación!AK39="","",Presentación!AK39),"")</f>
        <v/>
      </c>
      <c r="H116" s="548"/>
      <c r="I116" s="548"/>
      <c r="J116" s="548"/>
      <c r="K116" s="548"/>
      <c r="L116" s="549"/>
      <c r="M116" s="447"/>
      <c r="N116" s="449"/>
      <c r="O116" s="447"/>
      <c r="P116" s="449"/>
      <c r="Q116" s="447"/>
      <c r="R116" s="449"/>
      <c r="S116" s="447"/>
      <c r="T116" s="449"/>
      <c r="U116" s="447"/>
      <c r="V116" s="449"/>
      <c r="W116" s="447"/>
      <c r="X116" s="449"/>
      <c r="Y116" s="447"/>
      <c r="Z116" s="449"/>
      <c r="AA116" s="447"/>
      <c r="AB116" s="449"/>
      <c r="AC116" s="447"/>
      <c r="AD116" s="449"/>
      <c r="BT116" s="522">
        <f t="shared" si="107"/>
        <v>0</v>
      </c>
      <c r="BU116" s="522"/>
      <c r="BV116" s="522">
        <f t="shared" si="108"/>
        <v>0</v>
      </c>
      <c r="BW116" s="522"/>
      <c r="BX116" s="522">
        <f t="shared" si="109"/>
        <v>0</v>
      </c>
      <c r="BY116" s="522"/>
      <c r="BZ116" s="522">
        <f t="shared" si="117"/>
        <v>0</v>
      </c>
      <c r="CA116" s="522"/>
      <c r="CB116" s="125" t="str">
        <f>IF(BZ116=0,"",IF(SUM($BZ$87:BZ116)=1,_xlfn.CONCAT(CC116),IF($BZ$662&gt;SUM($BZ$87:BZ116),_xlfn.CONCAT(", ",CC116),IF($BZ$662=SUM($BZ$87:BZ116),_xlfn.CONCAT(" y ",CC116,".")))))</f>
        <v/>
      </c>
      <c r="CC116" s="113">
        <v>30</v>
      </c>
      <c r="CE116" s="524">
        <f t="shared" si="119"/>
        <v>0</v>
      </c>
      <c r="CF116" s="526"/>
    </row>
    <row r="117" spans="3:84" ht="15" customHeight="1">
      <c r="C117" s="48" t="s">
        <v>5031</v>
      </c>
      <c r="D117" s="460" t="str">
        <f>IF($AH$14=0,IF(Presentación!AL40="","",Presentación!AM40),"")</f>
        <v/>
      </c>
      <c r="E117" s="461"/>
      <c r="F117" s="462"/>
      <c r="G117" s="547" t="str">
        <f>IF($AH$14=0,IF(Presentación!AK40="","",Presentación!AK40),"")</f>
        <v/>
      </c>
      <c r="H117" s="548"/>
      <c r="I117" s="548"/>
      <c r="J117" s="548"/>
      <c r="K117" s="548"/>
      <c r="L117" s="549"/>
      <c r="M117" s="447"/>
      <c r="N117" s="449"/>
      <c r="O117" s="447"/>
      <c r="P117" s="449"/>
      <c r="Q117" s="447"/>
      <c r="R117" s="449"/>
      <c r="S117" s="447"/>
      <c r="T117" s="449"/>
      <c r="U117" s="447"/>
      <c r="V117" s="449"/>
      <c r="W117" s="447"/>
      <c r="X117" s="449"/>
      <c r="Y117" s="447"/>
      <c r="Z117" s="449"/>
      <c r="AA117" s="447"/>
      <c r="AB117" s="449"/>
      <c r="AC117" s="447"/>
      <c r="AD117" s="449"/>
      <c r="BT117" s="522">
        <f t="shared" si="107"/>
        <v>0</v>
      </c>
      <c r="BU117" s="522"/>
      <c r="BV117" s="522">
        <f t="shared" si="108"/>
        <v>0</v>
      </c>
      <c r="BW117" s="522"/>
      <c r="BX117" s="522">
        <f t="shared" si="109"/>
        <v>0</v>
      </c>
      <c r="BY117" s="522"/>
      <c r="BZ117" s="522">
        <f t="shared" si="117"/>
        <v>0</v>
      </c>
      <c r="CA117" s="522"/>
      <c r="CB117" s="125" t="str">
        <f>IF(BZ117=0,"",IF(SUM($BZ$87:BZ117)=1,_xlfn.CONCAT(CC117),IF($BZ$662&gt;SUM($BZ$87:BZ117),_xlfn.CONCAT(", ",CC117),IF($BZ$662=SUM($BZ$87:BZ117),_xlfn.CONCAT(" y ",CC117,".")))))</f>
        <v/>
      </c>
      <c r="CC117" s="113">
        <v>31</v>
      </c>
      <c r="CE117" s="524">
        <f t="shared" si="119"/>
        <v>0</v>
      </c>
      <c r="CF117" s="526"/>
    </row>
    <row r="118" spans="3:84" ht="15" customHeight="1">
      <c r="C118" s="48" t="s">
        <v>5032</v>
      </c>
      <c r="D118" s="460" t="str">
        <f>IF($AH$14=0,IF(Presentación!AL41="","",Presentación!AM41),"")</f>
        <v/>
      </c>
      <c r="E118" s="461"/>
      <c r="F118" s="462"/>
      <c r="G118" s="547" t="str">
        <f>IF($AH$14=0,IF(Presentación!AK41="","",Presentación!AK41),"")</f>
        <v/>
      </c>
      <c r="H118" s="548"/>
      <c r="I118" s="548"/>
      <c r="J118" s="548"/>
      <c r="K118" s="548"/>
      <c r="L118" s="549"/>
      <c r="M118" s="447"/>
      <c r="N118" s="449"/>
      <c r="O118" s="447"/>
      <c r="P118" s="449"/>
      <c r="Q118" s="447"/>
      <c r="R118" s="449"/>
      <c r="S118" s="447"/>
      <c r="T118" s="449"/>
      <c r="U118" s="447"/>
      <c r="V118" s="449"/>
      <c r="W118" s="447"/>
      <c r="X118" s="449"/>
      <c r="Y118" s="447"/>
      <c r="Z118" s="449"/>
      <c r="AA118" s="447"/>
      <c r="AB118" s="449"/>
      <c r="AC118" s="447"/>
      <c r="AD118" s="449"/>
      <c r="BT118" s="522">
        <f t="shared" si="107"/>
        <v>0</v>
      </c>
      <c r="BU118" s="522"/>
      <c r="BV118" s="522">
        <f t="shared" si="108"/>
        <v>0</v>
      </c>
      <c r="BW118" s="522"/>
      <c r="BX118" s="522">
        <f t="shared" si="109"/>
        <v>0</v>
      </c>
      <c r="BY118" s="522"/>
      <c r="BZ118" s="522">
        <f t="shared" si="117"/>
        <v>0</v>
      </c>
      <c r="CA118" s="522"/>
      <c r="CB118" s="125" t="str">
        <f>IF(BZ118=0,"",IF(SUM($BZ$87:BZ118)=1,_xlfn.CONCAT(CC118),IF($BZ$662&gt;SUM($BZ$87:BZ118),_xlfn.CONCAT(", ",CC118),IF($BZ$662=SUM($BZ$87:BZ118),_xlfn.CONCAT(" y ",CC118,".")))))</f>
        <v/>
      </c>
      <c r="CC118" s="113">
        <v>32</v>
      </c>
      <c r="CE118" s="524">
        <f t="shared" si="119"/>
        <v>0</v>
      </c>
      <c r="CF118" s="526"/>
    </row>
    <row r="119" spans="3:84" ht="15" customHeight="1">
      <c r="C119" s="48" t="s">
        <v>5033</v>
      </c>
      <c r="D119" s="460" t="str">
        <f>IF($AH$14=0,IF(Presentación!AL42="","",Presentación!AM42),"")</f>
        <v/>
      </c>
      <c r="E119" s="461"/>
      <c r="F119" s="462"/>
      <c r="G119" s="547" t="str">
        <f>IF($AH$14=0,IF(Presentación!AK42="","",Presentación!AK42),"")</f>
        <v/>
      </c>
      <c r="H119" s="548"/>
      <c r="I119" s="548"/>
      <c r="J119" s="548"/>
      <c r="K119" s="548"/>
      <c r="L119" s="549"/>
      <c r="M119" s="447"/>
      <c r="N119" s="449"/>
      <c r="O119" s="447"/>
      <c r="P119" s="449"/>
      <c r="Q119" s="447"/>
      <c r="R119" s="449"/>
      <c r="S119" s="447"/>
      <c r="T119" s="449"/>
      <c r="U119" s="447"/>
      <c r="V119" s="449"/>
      <c r="W119" s="447"/>
      <c r="X119" s="449"/>
      <c r="Y119" s="447"/>
      <c r="Z119" s="449"/>
      <c r="AA119" s="447"/>
      <c r="AB119" s="449"/>
      <c r="AC119" s="447"/>
      <c r="AD119" s="449"/>
      <c r="BT119" s="522">
        <f t="shared" si="107"/>
        <v>0</v>
      </c>
      <c r="BU119" s="522"/>
      <c r="BV119" s="522">
        <f t="shared" si="108"/>
        <v>0</v>
      </c>
      <c r="BW119" s="522"/>
      <c r="BX119" s="522">
        <f t="shared" si="109"/>
        <v>0</v>
      </c>
      <c r="BY119" s="522"/>
      <c r="BZ119" s="522">
        <f t="shared" si="117"/>
        <v>0</v>
      </c>
      <c r="CA119" s="522"/>
      <c r="CB119" s="125" t="str">
        <f>IF(BZ119=0,"",IF(SUM($BZ$87:BZ119)=1,_xlfn.CONCAT(CC119),IF($BZ$662&gt;SUM($BZ$87:BZ119),_xlfn.CONCAT(", ",CC119),IF($BZ$662=SUM($BZ$87:BZ119),_xlfn.CONCAT(" y ",CC119,".")))))</f>
        <v/>
      </c>
      <c r="CC119" s="113">
        <v>33</v>
      </c>
      <c r="CE119" s="524">
        <f t="shared" si="119"/>
        <v>0</v>
      </c>
      <c r="CF119" s="526"/>
    </row>
    <row r="120" spans="3:84" ht="15" customHeight="1">
      <c r="C120" s="48" t="s">
        <v>5034</v>
      </c>
      <c r="D120" s="460" t="str">
        <f>IF($AH$14=0,IF(Presentación!AL43="","",Presentación!AM43),"")</f>
        <v/>
      </c>
      <c r="E120" s="461"/>
      <c r="F120" s="462"/>
      <c r="G120" s="547" t="str">
        <f>IF($AH$14=0,IF(Presentación!AK43="","",Presentación!AK43),"")</f>
        <v/>
      </c>
      <c r="H120" s="548"/>
      <c r="I120" s="548"/>
      <c r="J120" s="548"/>
      <c r="K120" s="548"/>
      <c r="L120" s="549"/>
      <c r="M120" s="447"/>
      <c r="N120" s="449"/>
      <c r="O120" s="447"/>
      <c r="P120" s="449"/>
      <c r="Q120" s="447"/>
      <c r="R120" s="449"/>
      <c r="S120" s="447"/>
      <c r="T120" s="449"/>
      <c r="U120" s="447"/>
      <c r="V120" s="449"/>
      <c r="W120" s="447"/>
      <c r="X120" s="449"/>
      <c r="Y120" s="447"/>
      <c r="Z120" s="449"/>
      <c r="AA120" s="447"/>
      <c r="AB120" s="449"/>
      <c r="AC120" s="447"/>
      <c r="AD120" s="449"/>
      <c r="BT120" s="522">
        <f t="shared" si="107"/>
        <v>0</v>
      </c>
      <c r="BU120" s="522"/>
      <c r="BV120" s="522">
        <f t="shared" si="108"/>
        <v>0</v>
      </c>
      <c r="BW120" s="522"/>
      <c r="BX120" s="522">
        <f t="shared" si="109"/>
        <v>0</v>
      </c>
      <c r="BY120" s="522"/>
      <c r="BZ120" s="522">
        <f t="shared" si="117"/>
        <v>0</v>
      </c>
      <c r="CA120" s="522"/>
      <c r="CB120" s="125" t="str">
        <f>IF(BZ120=0,"",IF(SUM($BZ$87:BZ120)=1,_xlfn.CONCAT(CC120),IF($BZ$662&gt;SUM($BZ$87:BZ120),_xlfn.CONCAT(", ",CC120),IF($BZ$662=SUM($BZ$87:BZ120),_xlfn.CONCAT(" y ",CC120,".")))))</f>
        <v/>
      </c>
      <c r="CC120" s="113">
        <v>34</v>
      </c>
      <c r="CE120" s="524">
        <f t="shared" si="119"/>
        <v>0</v>
      </c>
      <c r="CF120" s="526"/>
    </row>
    <row r="121" spans="3:84" ht="15" customHeight="1">
      <c r="C121" s="48" t="s">
        <v>5035</v>
      </c>
      <c r="D121" s="460" t="str">
        <f>IF($AH$14=0,IF(Presentación!AL44="","",Presentación!AM44),"")</f>
        <v/>
      </c>
      <c r="E121" s="461"/>
      <c r="F121" s="462"/>
      <c r="G121" s="547" t="str">
        <f>IF($AH$14=0,IF(Presentación!AK44="","",Presentación!AK44),"")</f>
        <v/>
      </c>
      <c r="H121" s="548"/>
      <c r="I121" s="548"/>
      <c r="J121" s="548"/>
      <c r="K121" s="548"/>
      <c r="L121" s="549"/>
      <c r="M121" s="447"/>
      <c r="N121" s="449"/>
      <c r="O121" s="447"/>
      <c r="P121" s="449"/>
      <c r="Q121" s="447"/>
      <c r="R121" s="449"/>
      <c r="S121" s="447"/>
      <c r="T121" s="449"/>
      <c r="U121" s="447"/>
      <c r="V121" s="449"/>
      <c r="W121" s="447"/>
      <c r="X121" s="449"/>
      <c r="Y121" s="447"/>
      <c r="Z121" s="449"/>
      <c r="AA121" s="447"/>
      <c r="AB121" s="449"/>
      <c r="AC121" s="447"/>
      <c r="AD121" s="449"/>
      <c r="BT121" s="522">
        <f t="shared" si="107"/>
        <v>0</v>
      </c>
      <c r="BU121" s="522"/>
      <c r="BV121" s="522">
        <f t="shared" si="108"/>
        <v>0</v>
      </c>
      <c r="BW121" s="522"/>
      <c r="BX121" s="522">
        <f t="shared" si="109"/>
        <v>0</v>
      </c>
      <c r="BY121" s="522"/>
      <c r="BZ121" s="522">
        <f t="shared" si="117"/>
        <v>0</v>
      </c>
      <c r="CA121" s="522"/>
      <c r="CB121" s="125" t="str">
        <f>IF(BZ121=0,"",IF(SUM($BZ$87:BZ121)=1,_xlfn.CONCAT(CC121),IF($BZ$662&gt;SUM($BZ$87:BZ121),_xlfn.CONCAT(", ",CC121),IF($BZ$662=SUM($BZ$87:BZ121),_xlfn.CONCAT(" y ",CC121,".")))))</f>
        <v/>
      </c>
      <c r="CC121" s="113">
        <v>35</v>
      </c>
      <c r="CE121" s="524">
        <f t="shared" si="119"/>
        <v>0</v>
      </c>
      <c r="CF121" s="526"/>
    </row>
    <row r="122" spans="3:84" ht="15" customHeight="1">
      <c r="C122" s="48" t="s">
        <v>5105</v>
      </c>
      <c r="D122" s="460" t="str">
        <f>IF($AH$14=0,IF(Presentación!AL45="","",Presentación!AM45),"")</f>
        <v/>
      </c>
      <c r="E122" s="461"/>
      <c r="F122" s="462"/>
      <c r="G122" s="547" t="str">
        <f>IF($AH$14=0,IF(Presentación!AK45="","",Presentación!AK45),"")</f>
        <v/>
      </c>
      <c r="H122" s="548"/>
      <c r="I122" s="548"/>
      <c r="J122" s="548"/>
      <c r="K122" s="548"/>
      <c r="L122" s="549"/>
      <c r="M122" s="447"/>
      <c r="N122" s="449"/>
      <c r="O122" s="447"/>
      <c r="P122" s="449"/>
      <c r="Q122" s="447"/>
      <c r="R122" s="449"/>
      <c r="S122" s="447"/>
      <c r="T122" s="449"/>
      <c r="U122" s="447"/>
      <c r="V122" s="449"/>
      <c r="W122" s="447"/>
      <c r="X122" s="449"/>
      <c r="Y122" s="447"/>
      <c r="Z122" s="449"/>
      <c r="AA122" s="447"/>
      <c r="AB122" s="449"/>
      <c r="AC122" s="447"/>
      <c r="AD122" s="449"/>
      <c r="BT122" s="522">
        <f t="shared" si="107"/>
        <v>0</v>
      </c>
      <c r="BU122" s="522"/>
      <c r="BV122" s="522">
        <f t="shared" si="108"/>
        <v>0</v>
      </c>
      <c r="BW122" s="522"/>
      <c r="BX122" s="522">
        <f t="shared" si="109"/>
        <v>0</v>
      </c>
      <c r="BY122" s="522"/>
      <c r="BZ122" s="522">
        <f t="shared" si="117"/>
        <v>0</v>
      </c>
      <c r="CA122" s="522"/>
      <c r="CB122" s="125" t="str">
        <f>IF(BZ122=0,"",IF(SUM($BZ$87:BZ122)=1,_xlfn.CONCAT(CC122),IF($BZ$662&gt;SUM($BZ$87:BZ122),_xlfn.CONCAT(", ",CC122),IF($BZ$662=SUM($BZ$87:BZ122),_xlfn.CONCAT(" y ",CC122,".")))))</f>
        <v/>
      </c>
      <c r="CC122" s="113">
        <v>36</v>
      </c>
      <c r="CE122" s="524">
        <f t="shared" si="119"/>
        <v>0</v>
      </c>
      <c r="CF122" s="526"/>
    </row>
    <row r="123" spans="3:84" ht="15" customHeight="1">
      <c r="C123" s="48" t="s">
        <v>5106</v>
      </c>
      <c r="D123" s="460" t="str">
        <f>IF($AH$14=0,IF(Presentación!AL46="","",Presentación!AM46),"")</f>
        <v/>
      </c>
      <c r="E123" s="461"/>
      <c r="F123" s="462"/>
      <c r="G123" s="547" t="str">
        <f>IF($AH$14=0,IF(Presentación!AK46="","",Presentación!AK46),"")</f>
        <v/>
      </c>
      <c r="H123" s="548"/>
      <c r="I123" s="548"/>
      <c r="J123" s="548"/>
      <c r="K123" s="548"/>
      <c r="L123" s="549"/>
      <c r="M123" s="447"/>
      <c r="N123" s="449"/>
      <c r="O123" s="447"/>
      <c r="P123" s="449"/>
      <c r="Q123" s="447"/>
      <c r="R123" s="449"/>
      <c r="S123" s="447"/>
      <c r="T123" s="449"/>
      <c r="U123" s="447"/>
      <c r="V123" s="449"/>
      <c r="W123" s="447"/>
      <c r="X123" s="449"/>
      <c r="Y123" s="447"/>
      <c r="Z123" s="449"/>
      <c r="AA123" s="447"/>
      <c r="AB123" s="449"/>
      <c r="AC123" s="447"/>
      <c r="AD123" s="449"/>
      <c r="BT123" s="522">
        <f t="shared" si="107"/>
        <v>0</v>
      </c>
      <c r="BU123" s="522"/>
      <c r="BV123" s="522">
        <f t="shared" si="108"/>
        <v>0</v>
      </c>
      <c r="BW123" s="522"/>
      <c r="BX123" s="522">
        <f t="shared" si="109"/>
        <v>0</v>
      </c>
      <c r="BY123" s="522"/>
      <c r="BZ123" s="522">
        <f t="shared" si="117"/>
        <v>0</v>
      </c>
      <c r="CA123" s="522"/>
      <c r="CB123" s="125" t="str">
        <f>IF(BZ123=0,"",IF(SUM($BZ$87:BZ123)=1,_xlfn.CONCAT(CC123),IF($BZ$662&gt;SUM($BZ$87:BZ123),_xlfn.CONCAT(", ",CC123),IF($BZ$662=SUM($BZ$87:BZ123),_xlfn.CONCAT(" y ",CC123,".")))))</f>
        <v/>
      </c>
      <c r="CC123" s="113">
        <v>37</v>
      </c>
      <c r="CE123" s="524">
        <f t="shared" si="119"/>
        <v>0</v>
      </c>
      <c r="CF123" s="526"/>
    </row>
    <row r="124" spans="3:84" ht="15" customHeight="1">
      <c r="C124" s="48" t="s">
        <v>5107</v>
      </c>
      <c r="D124" s="460" t="str">
        <f>IF($AH$14=0,IF(Presentación!AL47="","",Presentación!AM47),"")</f>
        <v/>
      </c>
      <c r="E124" s="461"/>
      <c r="F124" s="462"/>
      <c r="G124" s="547" t="str">
        <f>IF($AH$14=0,IF(Presentación!AK47="","",Presentación!AK47),"")</f>
        <v/>
      </c>
      <c r="H124" s="548"/>
      <c r="I124" s="548"/>
      <c r="J124" s="548"/>
      <c r="K124" s="548"/>
      <c r="L124" s="549"/>
      <c r="M124" s="447"/>
      <c r="N124" s="449"/>
      <c r="O124" s="447"/>
      <c r="P124" s="449"/>
      <c r="Q124" s="447"/>
      <c r="R124" s="449"/>
      <c r="S124" s="447"/>
      <c r="T124" s="449"/>
      <c r="U124" s="447"/>
      <c r="V124" s="449"/>
      <c r="W124" s="447"/>
      <c r="X124" s="449"/>
      <c r="Y124" s="447"/>
      <c r="Z124" s="449"/>
      <c r="AA124" s="447"/>
      <c r="AB124" s="449"/>
      <c r="AC124" s="447"/>
      <c r="AD124" s="449"/>
      <c r="BT124" s="522">
        <f t="shared" si="107"/>
        <v>0</v>
      </c>
      <c r="BU124" s="522"/>
      <c r="BV124" s="522">
        <f t="shared" si="108"/>
        <v>0</v>
      </c>
      <c r="BW124" s="522"/>
      <c r="BX124" s="522">
        <f t="shared" si="109"/>
        <v>0</v>
      </c>
      <c r="BY124" s="522"/>
      <c r="BZ124" s="522">
        <f t="shared" si="117"/>
        <v>0</v>
      </c>
      <c r="CA124" s="522"/>
      <c r="CB124" s="125" t="str">
        <f>IF(BZ124=0,"",IF(SUM($BZ$87:BZ124)=1,_xlfn.CONCAT(CC124),IF($BZ$662&gt;SUM($BZ$87:BZ124),_xlfn.CONCAT(", ",CC124),IF($BZ$662=SUM($BZ$87:BZ124),_xlfn.CONCAT(" y ",CC124,".")))))</f>
        <v/>
      </c>
      <c r="CC124" s="113">
        <v>38</v>
      </c>
      <c r="CE124" s="524">
        <f t="shared" si="119"/>
        <v>0</v>
      </c>
      <c r="CF124" s="526"/>
    </row>
    <row r="125" spans="3:84" ht="15" customHeight="1">
      <c r="C125" s="48" t="s">
        <v>5108</v>
      </c>
      <c r="D125" s="460" t="str">
        <f>IF($AH$14=0,IF(Presentación!AL48="","",Presentación!AM48),"")</f>
        <v/>
      </c>
      <c r="E125" s="461"/>
      <c r="F125" s="462"/>
      <c r="G125" s="547" t="str">
        <f>IF($AH$14=0,IF(Presentación!AK48="","",Presentación!AK48),"")</f>
        <v/>
      </c>
      <c r="H125" s="548"/>
      <c r="I125" s="548"/>
      <c r="J125" s="548"/>
      <c r="K125" s="548"/>
      <c r="L125" s="549"/>
      <c r="M125" s="447"/>
      <c r="N125" s="449"/>
      <c r="O125" s="447"/>
      <c r="P125" s="449"/>
      <c r="Q125" s="447"/>
      <c r="R125" s="449"/>
      <c r="S125" s="447"/>
      <c r="T125" s="449"/>
      <c r="U125" s="447"/>
      <c r="V125" s="449"/>
      <c r="W125" s="447"/>
      <c r="X125" s="449"/>
      <c r="Y125" s="447"/>
      <c r="Z125" s="449"/>
      <c r="AA125" s="447"/>
      <c r="AB125" s="449"/>
      <c r="AC125" s="447"/>
      <c r="AD125" s="449"/>
      <c r="BT125" s="522">
        <f t="shared" si="107"/>
        <v>0</v>
      </c>
      <c r="BU125" s="522"/>
      <c r="BV125" s="522">
        <f t="shared" si="108"/>
        <v>0</v>
      </c>
      <c r="BW125" s="522"/>
      <c r="BX125" s="522">
        <f t="shared" si="109"/>
        <v>0</v>
      </c>
      <c r="BY125" s="522"/>
      <c r="BZ125" s="522">
        <f t="shared" si="117"/>
        <v>0</v>
      </c>
      <c r="CA125" s="522"/>
      <c r="CB125" s="125" t="str">
        <f>IF(BZ125=0,"",IF(SUM($BZ$87:BZ125)=1,_xlfn.CONCAT(CC125),IF($BZ$662&gt;SUM($BZ$87:BZ125),_xlfn.CONCAT(", ",CC125),IF($BZ$662=SUM($BZ$87:BZ125),_xlfn.CONCAT(" y ",CC125,".")))))</f>
        <v/>
      </c>
      <c r="CC125" s="113">
        <v>39</v>
      </c>
      <c r="CE125" s="524">
        <f t="shared" si="119"/>
        <v>0</v>
      </c>
      <c r="CF125" s="526"/>
    </row>
    <row r="126" spans="3:84" ht="15" customHeight="1">
      <c r="C126" s="48" t="s">
        <v>5109</v>
      </c>
      <c r="D126" s="460" t="str">
        <f>IF($AH$14=0,IF(Presentación!AL49="","",Presentación!AM49),"")</f>
        <v/>
      </c>
      <c r="E126" s="461"/>
      <c r="F126" s="462"/>
      <c r="G126" s="547" t="str">
        <f>IF($AH$14=0,IF(Presentación!AK49="","",Presentación!AK49),"")</f>
        <v/>
      </c>
      <c r="H126" s="548"/>
      <c r="I126" s="548"/>
      <c r="J126" s="548"/>
      <c r="K126" s="548"/>
      <c r="L126" s="549"/>
      <c r="M126" s="447"/>
      <c r="N126" s="449"/>
      <c r="O126" s="447"/>
      <c r="P126" s="449"/>
      <c r="Q126" s="447"/>
      <c r="R126" s="449"/>
      <c r="S126" s="447"/>
      <c r="T126" s="449"/>
      <c r="U126" s="447"/>
      <c r="V126" s="449"/>
      <c r="W126" s="447"/>
      <c r="X126" s="449"/>
      <c r="Y126" s="447"/>
      <c r="Z126" s="449"/>
      <c r="AA126" s="447"/>
      <c r="AB126" s="449"/>
      <c r="AC126" s="447"/>
      <c r="AD126" s="449"/>
      <c r="BT126" s="522">
        <f t="shared" si="107"/>
        <v>0</v>
      </c>
      <c r="BU126" s="522"/>
      <c r="BV126" s="522">
        <f t="shared" si="108"/>
        <v>0</v>
      </c>
      <c r="BW126" s="522"/>
      <c r="BX126" s="522">
        <f t="shared" si="109"/>
        <v>0</v>
      </c>
      <c r="BY126" s="522"/>
      <c r="BZ126" s="522">
        <f t="shared" si="117"/>
        <v>0</v>
      </c>
      <c r="CA126" s="522"/>
      <c r="CB126" s="125" t="str">
        <f>IF(BZ126=0,"",IF(SUM($BZ$87:BZ126)=1,_xlfn.CONCAT(CC126),IF($BZ$662&gt;SUM($BZ$87:BZ126),_xlfn.CONCAT(", ",CC126),IF($BZ$662=SUM($BZ$87:BZ126),_xlfn.CONCAT(" y ",CC126,".")))))</f>
        <v/>
      </c>
      <c r="CC126" s="113">
        <v>40</v>
      </c>
      <c r="CE126" s="524">
        <f t="shared" si="119"/>
        <v>0</v>
      </c>
      <c r="CF126" s="526"/>
    </row>
    <row r="127" spans="3:84" ht="15" customHeight="1">
      <c r="C127" s="48" t="s">
        <v>5110</v>
      </c>
      <c r="D127" s="460" t="str">
        <f>IF($AH$14=0,IF(Presentación!AL50="","",Presentación!AM50),"")</f>
        <v/>
      </c>
      <c r="E127" s="461"/>
      <c r="F127" s="462"/>
      <c r="G127" s="547" t="str">
        <f>IF($AH$14=0,IF(Presentación!AK50="","",Presentación!AK50),"")</f>
        <v/>
      </c>
      <c r="H127" s="548"/>
      <c r="I127" s="548"/>
      <c r="J127" s="548"/>
      <c r="K127" s="548"/>
      <c r="L127" s="549"/>
      <c r="M127" s="447"/>
      <c r="N127" s="449"/>
      <c r="O127" s="447"/>
      <c r="P127" s="449"/>
      <c r="Q127" s="447"/>
      <c r="R127" s="449"/>
      <c r="S127" s="447"/>
      <c r="T127" s="449"/>
      <c r="U127" s="447"/>
      <c r="V127" s="449"/>
      <c r="W127" s="447"/>
      <c r="X127" s="449"/>
      <c r="Y127" s="447"/>
      <c r="Z127" s="449"/>
      <c r="AA127" s="447"/>
      <c r="AB127" s="449"/>
      <c r="AC127" s="447"/>
      <c r="AD127" s="449"/>
      <c r="BT127" s="522">
        <f t="shared" si="107"/>
        <v>0</v>
      </c>
      <c r="BU127" s="522"/>
      <c r="BV127" s="522">
        <f t="shared" si="108"/>
        <v>0</v>
      </c>
      <c r="BW127" s="522"/>
      <c r="BX127" s="522">
        <f t="shared" si="109"/>
        <v>0</v>
      </c>
      <c r="BY127" s="522"/>
      <c r="BZ127" s="522">
        <f t="shared" si="117"/>
        <v>0</v>
      </c>
      <c r="CA127" s="522"/>
      <c r="CB127" s="125" t="str">
        <f>IF(BZ127=0,"",IF(SUM($BZ$87:BZ127)=1,_xlfn.CONCAT(CC127),IF($BZ$662&gt;SUM($BZ$87:BZ127),_xlfn.CONCAT(", ",CC127),IF($BZ$662=SUM($BZ$87:BZ127),_xlfn.CONCAT(" y ",CC127,".")))))</f>
        <v/>
      </c>
      <c r="CC127" s="113">
        <v>41</v>
      </c>
      <c r="CE127" s="524">
        <f t="shared" si="119"/>
        <v>0</v>
      </c>
      <c r="CF127" s="526"/>
    </row>
    <row r="128" spans="3:84" ht="15" customHeight="1">
      <c r="C128" s="48" t="s">
        <v>5111</v>
      </c>
      <c r="D128" s="460" t="str">
        <f>IF($AH$14=0,IF(Presentación!AL51="","",Presentación!AM51),"")</f>
        <v/>
      </c>
      <c r="E128" s="461"/>
      <c r="F128" s="462"/>
      <c r="G128" s="547" t="str">
        <f>IF($AH$14=0,IF(Presentación!AK51="","",Presentación!AK51),"")</f>
        <v/>
      </c>
      <c r="H128" s="548"/>
      <c r="I128" s="548"/>
      <c r="J128" s="548"/>
      <c r="K128" s="548"/>
      <c r="L128" s="549"/>
      <c r="M128" s="447"/>
      <c r="N128" s="449"/>
      <c r="O128" s="447"/>
      <c r="P128" s="449"/>
      <c r="Q128" s="447"/>
      <c r="R128" s="449"/>
      <c r="S128" s="447"/>
      <c r="T128" s="449"/>
      <c r="U128" s="447"/>
      <c r="V128" s="449"/>
      <c r="W128" s="447"/>
      <c r="X128" s="449"/>
      <c r="Y128" s="447"/>
      <c r="Z128" s="449"/>
      <c r="AA128" s="447"/>
      <c r="AB128" s="449"/>
      <c r="AC128" s="447"/>
      <c r="AD128" s="449"/>
      <c r="BT128" s="522">
        <f t="shared" si="107"/>
        <v>0</v>
      </c>
      <c r="BU128" s="522"/>
      <c r="BV128" s="522">
        <f t="shared" si="108"/>
        <v>0</v>
      </c>
      <c r="BW128" s="522"/>
      <c r="BX128" s="522">
        <f t="shared" si="109"/>
        <v>0</v>
      </c>
      <c r="BY128" s="522"/>
      <c r="BZ128" s="522">
        <f t="shared" si="117"/>
        <v>0</v>
      </c>
      <c r="CA128" s="522"/>
      <c r="CB128" s="125" t="str">
        <f>IF(BZ128=0,"",IF(SUM($BZ$87:BZ128)=1,_xlfn.CONCAT(CC128),IF($BZ$662&gt;SUM($BZ$87:BZ128),_xlfn.CONCAT(", ",CC128),IF($BZ$662=SUM($BZ$87:BZ128),_xlfn.CONCAT(" y ",CC128,".")))))</f>
        <v/>
      </c>
      <c r="CC128" s="113">
        <v>42</v>
      </c>
      <c r="CE128" s="524">
        <f t="shared" si="119"/>
        <v>0</v>
      </c>
      <c r="CF128" s="526"/>
    </row>
    <row r="129" spans="3:84" ht="15" customHeight="1">
      <c r="C129" s="48" t="s">
        <v>5112</v>
      </c>
      <c r="D129" s="460" t="str">
        <f>IF($AH$14=0,IF(Presentación!AL52="","",Presentación!AM52),"")</f>
        <v/>
      </c>
      <c r="E129" s="461"/>
      <c r="F129" s="462"/>
      <c r="G129" s="547" t="str">
        <f>IF($AH$14=0,IF(Presentación!AK52="","",Presentación!AK52),"")</f>
        <v/>
      </c>
      <c r="H129" s="548"/>
      <c r="I129" s="548"/>
      <c r="J129" s="548"/>
      <c r="K129" s="548"/>
      <c r="L129" s="549"/>
      <c r="M129" s="447"/>
      <c r="N129" s="449"/>
      <c r="O129" s="447"/>
      <c r="P129" s="449"/>
      <c r="Q129" s="447"/>
      <c r="R129" s="449"/>
      <c r="S129" s="447"/>
      <c r="T129" s="449"/>
      <c r="U129" s="447"/>
      <c r="V129" s="449"/>
      <c r="W129" s="447"/>
      <c r="X129" s="449"/>
      <c r="Y129" s="447"/>
      <c r="Z129" s="449"/>
      <c r="AA129" s="447"/>
      <c r="AB129" s="449"/>
      <c r="AC129" s="447"/>
      <c r="AD129" s="449"/>
      <c r="BT129" s="522">
        <f t="shared" si="107"/>
        <v>0</v>
      </c>
      <c r="BU129" s="522"/>
      <c r="BV129" s="522">
        <f t="shared" si="108"/>
        <v>0</v>
      </c>
      <c r="BW129" s="522"/>
      <c r="BX129" s="522">
        <f t="shared" si="109"/>
        <v>0</v>
      </c>
      <c r="BY129" s="522"/>
      <c r="BZ129" s="522">
        <f t="shared" si="117"/>
        <v>0</v>
      </c>
      <c r="CA129" s="522"/>
      <c r="CB129" s="125" t="str">
        <f>IF(BZ129=0,"",IF(SUM($BZ$87:BZ129)=1,_xlfn.CONCAT(CC129),IF($BZ$662&gt;SUM($BZ$87:BZ129),_xlfn.CONCAT(", ",CC129),IF($BZ$662=SUM($BZ$87:BZ129),_xlfn.CONCAT(" y ",CC129,".")))))</f>
        <v/>
      </c>
      <c r="CC129" s="113">
        <v>43</v>
      </c>
      <c r="CE129" s="524">
        <f t="shared" si="119"/>
        <v>0</v>
      </c>
      <c r="CF129" s="526"/>
    </row>
    <row r="130" spans="3:84" ht="15" customHeight="1">
      <c r="C130" s="48" t="s">
        <v>5113</v>
      </c>
      <c r="D130" s="460" t="str">
        <f>IF($AH$14=0,IF(Presentación!AL53="","",Presentación!AM53),"")</f>
        <v/>
      </c>
      <c r="E130" s="461"/>
      <c r="F130" s="462"/>
      <c r="G130" s="547" t="str">
        <f>IF($AH$14=0,IF(Presentación!AK53="","",Presentación!AK53),"")</f>
        <v/>
      </c>
      <c r="H130" s="548"/>
      <c r="I130" s="548"/>
      <c r="J130" s="548"/>
      <c r="K130" s="548"/>
      <c r="L130" s="549"/>
      <c r="M130" s="447"/>
      <c r="N130" s="449"/>
      <c r="O130" s="447"/>
      <c r="P130" s="449"/>
      <c r="Q130" s="447"/>
      <c r="R130" s="449"/>
      <c r="S130" s="447"/>
      <c r="T130" s="449"/>
      <c r="U130" s="447"/>
      <c r="V130" s="449"/>
      <c r="W130" s="447"/>
      <c r="X130" s="449"/>
      <c r="Y130" s="447"/>
      <c r="Z130" s="449"/>
      <c r="AA130" s="447"/>
      <c r="AB130" s="449"/>
      <c r="AC130" s="447"/>
      <c r="AD130" s="449"/>
      <c r="BT130" s="522">
        <f t="shared" si="107"/>
        <v>0</v>
      </c>
      <c r="BU130" s="522"/>
      <c r="BV130" s="522">
        <f t="shared" si="108"/>
        <v>0</v>
      </c>
      <c r="BW130" s="522"/>
      <c r="BX130" s="522">
        <f t="shared" si="109"/>
        <v>0</v>
      </c>
      <c r="BY130" s="522"/>
      <c r="BZ130" s="522">
        <f t="shared" si="117"/>
        <v>0</v>
      </c>
      <c r="CA130" s="522"/>
      <c r="CB130" s="125" t="str">
        <f>IF(BZ130=0,"",IF(SUM($BZ$87:BZ130)=1,_xlfn.CONCAT(CC130),IF($BZ$662&gt;SUM($BZ$87:BZ130),_xlfn.CONCAT(", ",CC130),IF($BZ$662=SUM($BZ$87:BZ130),_xlfn.CONCAT(" y ",CC130,".")))))</f>
        <v/>
      </c>
      <c r="CC130" s="113">
        <v>44</v>
      </c>
      <c r="CE130" s="524">
        <f t="shared" si="119"/>
        <v>0</v>
      </c>
      <c r="CF130" s="526"/>
    </row>
    <row r="131" spans="3:84" ht="15" customHeight="1">
      <c r="C131" s="48" t="s">
        <v>5114</v>
      </c>
      <c r="D131" s="460" t="str">
        <f>IF($AH$14=0,IF(Presentación!AL54="","",Presentación!AM54),"")</f>
        <v/>
      </c>
      <c r="E131" s="461"/>
      <c r="F131" s="462"/>
      <c r="G131" s="547" t="str">
        <f>IF($AH$14=0,IF(Presentación!AK54="","",Presentación!AK54),"")</f>
        <v/>
      </c>
      <c r="H131" s="548"/>
      <c r="I131" s="548"/>
      <c r="J131" s="548"/>
      <c r="K131" s="548"/>
      <c r="L131" s="549"/>
      <c r="M131" s="447"/>
      <c r="N131" s="449"/>
      <c r="O131" s="447"/>
      <c r="P131" s="449"/>
      <c r="Q131" s="447"/>
      <c r="R131" s="449"/>
      <c r="S131" s="447"/>
      <c r="T131" s="449"/>
      <c r="U131" s="447"/>
      <c r="V131" s="449"/>
      <c r="W131" s="447"/>
      <c r="X131" s="449"/>
      <c r="Y131" s="447"/>
      <c r="Z131" s="449"/>
      <c r="AA131" s="447"/>
      <c r="AB131" s="449"/>
      <c r="AC131" s="447"/>
      <c r="AD131" s="449"/>
      <c r="BT131" s="522">
        <f t="shared" si="107"/>
        <v>0</v>
      </c>
      <c r="BU131" s="522"/>
      <c r="BV131" s="522">
        <f t="shared" si="108"/>
        <v>0</v>
      </c>
      <c r="BW131" s="522"/>
      <c r="BX131" s="522">
        <f t="shared" si="109"/>
        <v>0</v>
      </c>
      <c r="BY131" s="522"/>
      <c r="BZ131" s="522">
        <f t="shared" si="117"/>
        <v>0</v>
      </c>
      <c r="CA131" s="522"/>
      <c r="CB131" s="125" t="str">
        <f>IF(BZ131=0,"",IF(SUM($BZ$87:BZ131)=1,_xlfn.CONCAT(CC131),IF($BZ$662&gt;SUM($BZ$87:BZ131),_xlfn.CONCAT(", ",CC131),IF($BZ$662=SUM($BZ$87:BZ131),_xlfn.CONCAT(" y ",CC131,".")))))</f>
        <v/>
      </c>
      <c r="CC131" s="113">
        <v>45</v>
      </c>
      <c r="CE131" s="524">
        <f t="shared" si="119"/>
        <v>0</v>
      </c>
      <c r="CF131" s="526"/>
    </row>
    <row r="132" spans="3:84" ht="15" customHeight="1">
      <c r="C132" s="48" t="s">
        <v>5378</v>
      </c>
      <c r="D132" s="460" t="str">
        <f>IF($AH$14=0,IF(Presentación!AL55="","",Presentación!AM55),"")</f>
        <v/>
      </c>
      <c r="E132" s="461"/>
      <c r="F132" s="462"/>
      <c r="G132" s="547" t="str">
        <f>IF($AH$14=0,IF(Presentación!AK55="","",Presentación!AK55),"")</f>
        <v/>
      </c>
      <c r="H132" s="548"/>
      <c r="I132" s="548"/>
      <c r="J132" s="548"/>
      <c r="K132" s="548"/>
      <c r="L132" s="549"/>
      <c r="M132" s="447"/>
      <c r="N132" s="449"/>
      <c r="O132" s="447"/>
      <c r="P132" s="449"/>
      <c r="Q132" s="447"/>
      <c r="R132" s="449"/>
      <c r="S132" s="447"/>
      <c r="T132" s="449"/>
      <c r="U132" s="447"/>
      <c r="V132" s="449"/>
      <c r="W132" s="447"/>
      <c r="X132" s="449"/>
      <c r="Y132" s="447"/>
      <c r="Z132" s="449"/>
      <c r="AA132" s="447"/>
      <c r="AB132" s="449"/>
      <c r="AC132" s="447"/>
      <c r="AD132" s="449"/>
      <c r="BT132" s="522">
        <f t="shared" si="107"/>
        <v>0</v>
      </c>
      <c r="BU132" s="522"/>
      <c r="BV132" s="522">
        <f t="shared" si="108"/>
        <v>0</v>
      </c>
      <c r="BW132" s="522"/>
      <c r="BX132" s="522">
        <f t="shared" si="109"/>
        <v>0</v>
      </c>
      <c r="BY132" s="522"/>
      <c r="BZ132" s="522">
        <f t="shared" si="117"/>
        <v>0</v>
      </c>
      <c r="CA132" s="522"/>
      <c r="CB132" s="125" t="str">
        <f>IF(BZ132=0,"",IF(SUM($BZ$87:BZ132)=1,_xlfn.CONCAT(CC132),IF($BZ$662&gt;SUM($BZ$87:BZ132),_xlfn.CONCAT(", ",CC132),IF($BZ$662=SUM($BZ$87:BZ132),_xlfn.CONCAT(" y ",CC132,".")))))</f>
        <v/>
      </c>
      <c r="CC132" s="113">
        <v>46</v>
      </c>
      <c r="CE132" s="524">
        <f t="shared" si="119"/>
        <v>0</v>
      </c>
      <c r="CF132" s="526"/>
    </row>
    <row r="133" spans="3:84" ht="15" customHeight="1">
      <c r="C133" s="48" t="s">
        <v>5379</v>
      </c>
      <c r="D133" s="460" t="str">
        <f>IF($AH$14=0,IF(Presentación!AL56="","",Presentación!AM56),"")</f>
        <v/>
      </c>
      <c r="E133" s="461"/>
      <c r="F133" s="462"/>
      <c r="G133" s="547" t="str">
        <f>IF($AH$14=0,IF(Presentación!AK56="","",Presentación!AK56),"")</f>
        <v/>
      </c>
      <c r="H133" s="548"/>
      <c r="I133" s="548"/>
      <c r="J133" s="548"/>
      <c r="K133" s="548"/>
      <c r="L133" s="549"/>
      <c r="M133" s="447"/>
      <c r="N133" s="449"/>
      <c r="O133" s="447"/>
      <c r="P133" s="449"/>
      <c r="Q133" s="447"/>
      <c r="R133" s="449"/>
      <c r="S133" s="447"/>
      <c r="T133" s="449"/>
      <c r="U133" s="447"/>
      <c r="V133" s="449"/>
      <c r="W133" s="447"/>
      <c r="X133" s="449"/>
      <c r="Y133" s="447"/>
      <c r="Z133" s="449"/>
      <c r="AA133" s="447"/>
      <c r="AB133" s="449"/>
      <c r="AC133" s="447"/>
      <c r="AD133" s="449"/>
      <c r="BT133" s="522">
        <f t="shared" si="107"/>
        <v>0</v>
      </c>
      <c r="BU133" s="522"/>
      <c r="BV133" s="522">
        <f t="shared" si="108"/>
        <v>0</v>
      </c>
      <c r="BW133" s="522"/>
      <c r="BX133" s="522">
        <f t="shared" si="109"/>
        <v>0</v>
      </c>
      <c r="BY133" s="522"/>
      <c r="BZ133" s="522">
        <f t="shared" si="117"/>
        <v>0</v>
      </c>
      <c r="CA133" s="522"/>
      <c r="CB133" s="125" t="str">
        <f>IF(BZ133=0,"",IF(SUM($BZ$87:BZ133)=1,_xlfn.CONCAT(CC133),IF($BZ$662&gt;SUM($BZ$87:BZ133),_xlfn.CONCAT(", ",CC133),IF($BZ$662=SUM($BZ$87:BZ133),_xlfn.CONCAT(" y ",CC133,".")))))</f>
        <v/>
      </c>
      <c r="CC133" s="113">
        <v>47</v>
      </c>
      <c r="CE133" s="524">
        <f t="shared" si="119"/>
        <v>0</v>
      </c>
      <c r="CF133" s="526"/>
    </row>
    <row r="134" spans="3:84" ht="15" customHeight="1">
      <c r="C134" s="48" t="s">
        <v>5380</v>
      </c>
      <c r="D134" s="460" t="str">
        <f>IF($AH$14=0,IF(Presentación!AL57="","",Presentación!AM57),"")</f>
        <v/>
      </c>
      <c r="E134" s="461"/>
      <c r="F134" s="462"/>
      <c r="G134" s="547" t="str">
        <f>IF($AH$14=0,IF(Presentación!AK57="","",Presentación!AK57),"")</f>
        <v/>
      </c>
      <c r="H134" s="548"/>
      <c r="I134" s="548"/>
      <c r="J134" s="548"/>
      <c r="K134" s="548"/>
      <c r="L134" s="549"/>
      <c r="M134" s="447"/>
      <c r="N134" s="449"/>
      <c r="O134" s="447"/>
      <c r="P134" s="449"/>
      <c r="Q134" s="447"/>
      <c r="R134" s="449"/>
      <c r="S134" s="447"/>
      <c r="T134" s="449"/>
      <c r="U134" s="447"/>
      <c r="V134" s="449"/>
      <c r="W134" s="447"/>
      <c r="X134" s="449"/>
      <c r="Y134" s="447"/>
      <c r="Z134" s="449"/>
      <c r="AA134" s="447"/>
      <c r="AB134" s="449"/>
      <c r="AC134" s="447"/>
      <c r="AD134" s="449"/>
      <c r="BT134" s="522">
        <f t="shared" si="107"/>
        <v>0</v>
      </c>
      <c r="BU134" s="522"/>
      <c r="BV134" s="522">
        <f t="shared" si="108"/>
        <v>0</v>
      </c>
      <c r="BW134" s="522"/>
      <c r="BX134" s="522">
        <f t="shared" si="109"/>
        <v>0</v>
      </c>
      <c r="BY134" s="522"/>
      <c r="BZ134" s="522">
        <f t="shared" si="117"/>
        <v>0</v>
      </c>
      <c r="CA134" s="522"/>
      <c r="CB134" s="125" t="str">
        <f>IF(BZ134=0,"",IF(SUM($BZ$87:BZ134)=1,_xlfn.CONCAT(CC134),IF($BZ$662&gt;SUM($BZ$87:BZ134),_xlfn.CONCAT(", ",CC134),IF($BZ$662=SUM($BZ$87:BZ134),_xlfn.CONCAT(" y ",CC134,".")))))</f>
        <v/>
      </c>
      <c r="CC134" s="113">
        <v>48</v>
      </c>
      <c r="CE134" s="524">
        <f t="shared" si="119"/>
        <v>0</v>
      </c>
      <c r="CF134" s="526"/>
    </row>
    <row r="135" spans="3:84" ht="15" customHeight="1">
      <c r="C135" s="48" t="s">
        <v>5381</v>
      </c>
      <c r="D135" s="460" t="str">
        <f>IF($AH$14=0,IF(Presentación!AL58="","",Presentación!AM58),"")</f>
        <v/>
      </c>
      <c r="E135" s="461"/>
      <c r="F135" s="462"/>
      <c r="G135" s="547" t="str">
        <f>IF($AH$14=0,IF(Presentación!AK58="","",Presentación!AK58),"")</f>
        <v/>
      </c>
      <c r="H135" s="548"/>
      <c r="I135" s="548"/>
      <c r="J135" s="548"/>
      <c r="K135" s="548"/>
      <c r="L135" s="549"/>
      <c r="M135" s="447"/>
      <c r="N135" s="449"/>
      <c r="O135" s="447"/>
      <c r="P135" s="449"/>
      <c r="Q135" s="447"/>
      <c r="R135" s="449"/>
      <c r="S135" s="447"/>
      <c r="T135" s="449"/>
      <c r="U135" s="447"/>
      <c r="V135" s="449"/>
      <c r="W135" s="447"/>
      <c r="X135" s="449"/>
      <c r="Y135" s="447"/>
      <c r="Z135" s="449"/>
      <c r="AA135" s="447"/>
      <c r="AB135" s="449"/>
      <c r="AC135" s="447"/>
      <c r="AD135" s="449"/>
      <c r="BT135" s="522">
        <f t="shared" si="107"/>
        <v>0</v>
      </c>
      <c r="BU135" s="522"/>
      <c r="BV135" s="522">
        <f t="shared" si="108"/>
        <v>0</v>
      </c>
      <c r="BW135" s="522"/>
      <c r="BX135" s="522">
        <f t="shared" si="109"/>
        <v>0</v>
      </c>
      <c r="BY135" s="522"/>
      <c r="BZ135" s="522">
        <f t="shared" si="117"/>
        <v>0</v>
      </c>
      <c r="CA135" s="522"/>
      <c r="CB135" s="125" t="str">
        <f>IF(BZ135=0,"",IF(SUM($BZ$87:BZ135)=1,_xlfn.CONCAT(CC135),IF($BZ$662&gt;SUM($BZ$87:BZ135),_xlfn.CONCAT(", ",CC135),IF($BZ$662=SUM($BZ$87:BZ135),_xlfn.CONCAT(" y ",CC135,".")))))</f>
        <v/>
      </c>
      <c r="CC135" s="113">
        <v>49</v>
      </c>
      <c r="CE135" s="524">
        <f t="shared" si="119"/>
        <v>0</v>
      </c>
      <c r="CF135" s="526"/>
    </row>
    <row r="136" spans="3:84" ht="15" customHeight="1">
      <c r="C136" s="48" t="s">
        <v>5382</v>
      </c>
      <c r="D136" s="460" t="str">
        <f>IF($AH$14=0,IF(Presentación!AL59="","",Presentación!AM59),"")</f>
        <v/>
      </c>
      <c r="E136" s="461"/>
      <c r="F136" s="462"/>
      <c r="G136" s="547" t="str">
        <f>IF($AH$14=0,IF(Presentación!AK59="","",Presentación!AK59),"")</f>
        <v/>
      </c>
      <c r="H136" s="548"/>
      <c r="I136" s="548"/>
      <c r="J136" s="548"/>
      <c r="K136" s="548"/>
      <c r="L136" s="549"/>
      <c r="M136" s="447"/>
      <c r="N136" s="449"/>
      <c r="O136" s="447"/>
      <c r="P136" s="449"/>
      <c r="Q136" s="447"/>
      <c r="R136" s="449"/>
      <c r="S136" s="447"/>
      <c r="T136" s="449"/>
      <c r="U136" s="447"/>
      <c r="V136" s="449"/>
      <c r="W136" s="447"/>
      <c r="X136" s="449"/>
      <c r="Y136" s="447"/>
      <c r="Z136" s="449"/>
      <c r="AA136" s="447"/>
      <c r="AB136" s="449"/>
      <c r="AC136" s="447"/>
      <c r="AD136" s="449"/>
      <c r="BT136" s="522">
        <f t="shared" si="107"/>
        <v>0</v>
      </c>
      <c r="BU136" s="522"/>
      <c r="BV136" s="522">
        <f t="shared" si="108"/>
        <v>0</v>
      </c>
      <c r="BW136" s="522"/>
      <c r="BX136" s="522">
        <f t="shared" si="109"/>
        <v>0</v>
      </c>
      <c r="BY136" s="522"/>
      <c r="BZ136" s="522">
        <f t="shared" si="117"/>
        <v>0</v>
      </c>
      <c r="CA136" s="522"/>
      <c r="CB136" s="125" t="str">
        <f>IF(BZ136=0,"",IF(SUM($BZ$87:BZ136)=1,_xlfn.CONCAT(CC136),IF($BZ$662&gt;SUM($BZ$87:BZ136),_xlfn.CONCAT(", ",CC136),IF($BZ$662=SUM($BZ$87:BZ136),_xlfn.CONCAT(" y ",CC136,".")))))</f>
        <v/>
      </c>
      <c r="CC136" s="113">
        <v>50</v>
      </c>
      <c r="CE136" s="524">
        <f t="shared" si="119"/>
        <v>0</v>
      </c>
      <c r="CF136" s="526"/>
    </row>
    <row r="137" spans="3:84" ht="15" customHeight="1">
      <c r="C137" s="48" t="s">
        <v>5383</v>
      </c>
      <c r="D137" s="460" t="str">
        <f>IF($AH$14=0,IF(Presentación!AL60="","",Presentación!AM60),"")</f>
        <v/>
      </c>
      <c r="E137" s="461"/>
      <c r="F137" s="462"/>
      <c r="G137" s="547" t="str">
        <f>IF($AH$14=0,IF(Presentación!AK60="","",Presentación!AK60),"")</f>
        <v/>
      </c>
      <c r="H137" s="548"/>
      <c r="I137" s="548"/>
      <c r="J137" s="548"/>
      <c r="K137" s="548"/>
      <c r="L137" s="549"/>
      <c r="M137" s="447"/>
      <c r="N137" s="449"/>
      <c r="O137" s="447"/>
      <c r="P137" s="449"/>
      <c r="Q137" s="447"/>
      <c r="R137" s="449"/>
      <c r="S137" s="447"/>
      <c r="T137" s="449"/>
      <c r="U137" s="447"/>
      <c r="V137" s="449"/>
      <c r="W137" s="447"/>
      <c r="X137" s="449"/>
      <c r="Y137" s="447"/>
      <c r="Z137" s="449"/>
      <c r="AA137" s="447"/>
      <c r="AB137" s="449"/>
      <c r="AC137" s="447"/>
      <c r="AD137" s="449"/>
      <c r="BT137" s="522">
        <f t="shared" si="107"/>
        <v>0</v>
      </c>
      <c r="BU137" s="522"/>
      <c r="BV137" s="522">
        <f t="shared" si="108"/>
        <v>0</v>
      </c>
      <c r="BW137" s="522"/>
      <c r="BX137" s="522">
        <f t="shared" si="109"/>
        <v>0</v>
      </c>
      <c r="BY137" s="522"/>
      <c r="BZ137" s="522">
        <f t="shared" si="117"/>
        <v>0</v>
      </c>
      <c r="CA137" s="522"/>
      <c r="CB137" s="125" t="str">
        <f>IF(BZ137=0,"",IF(SUM($BZ$87:BZ137)=1,_xlfn.CONCAT(CC137),IF($BZ$662&gt;SUM($BZ$87:BZ137),_xlfn.CONCAT(", ",CC137),IF($BZ$662=SUM($BZ$87:BZ137),_xlfn.CONCAT(" y ",CC137,".")))))</f>
        <v/>
      </c>
      <c r="CC137" s="113">
        <v>51</v>
      </c>
      <c r="CE137" s="524">
        <f t="shared" si="119"/>
        <v>0</v>
      </c>
      <c r="CF137" s="526"/>
    </row>
    <row r="138" spans="3:84" ht="15" customHeight="1">
      <c r="C138" s="48" t="s">
        <v>5384</v>
      </c>
      <c r="D138" s="460" t="str">
        <f>IF($AH$14=0,IF(Presentación!AL61="","",Presentación!AM61),"")</f>
        <v/>
      </c>
      <c r="E138" s="461"/>
      <c r="F138" s="462"/>
      <c r="G138" s="547" t="str">
        <f>IF($AH$14=0,IF(Presentación!AK61="","",Presentación!AK61),"")</f>
        <v/>
      </c>
      <c r="H138" s="548"/>
      <c r="I138" s="548"/>
      <c r="J138" s="548"/>
      <c r="K138" s="548"/>
      <c r="L138" s="549"/>
      <c r="M138" s="447"/>
      <c r="N138" s="449"/>
      <c r="O138" s="447"/>
      <c r="P138" s="449"/>
      <c r="Q138" s="447"/>
      <c r="R138" s="449"/>
      <c r="S138" s="447"/>
      <c r="T138" s="449"/>
      <c r="U138" s="447"/>
      <c r="V138" s="449"/>
      <c r="W138" s="447"/>
      <c r="X138" s="449"/>
      <c r="Y138" s="447"/>
      <c r="Z138" s="449"/>
      <c r="AA138" s="447"/>
      <c r="AB138" s="449"/>
      <c r="AC138" s="447"/>
      <c r="AD138" s="449"/>
      <c r="BT138" s="522">
        <f t="shared" si="107"/>
        <v>0</v>
      </c>
      <c r="BU138" s="522"/>
      <c r="BV138" s="522">
        <f t="shared" si="108"/>
        <v>0</v>
      </c>
      <c r="BW138" s="522"/>
      <c r="BX138" s="522">
        <f t="shared" si="109"/>
        <v>0</v>
      </c>
      <c r="BY138" s="522"/>
      <c r="BZ138" s="522">
        <f t="shared" si="117"/>
        <v>0</v>
      </c>
      <c r="CA138" s="522"/>
      <c r="CB138" s="125" t="str">
        <f>IF(BZ138=0,"",IF(SUM($BZ$87:BZ138)=1,_xlfn.CONCAT(CC138),IF($BZ$662&gt;SUM($BZ$87:BZ138),_xlfn.CONCAT(", ",CC138),IF($BZ$662=SUM($BZ$87:BZ138),_xlfn.CONCAT(" y ",CC138,".")))))</f>
        <v/>
      </c>
      <c r="CC138" s="113">
        <v>52</v>
      </c>
      <c r="CE138" s="524">
        <f t="shared" si="119"/>
        <v>0</v>
      </c>
      <c r="CF138" s="526"/>
    </row>
    <row r="139" spans="3:84" ht="15" customHeight="1">
      <c r="C139" s="48" t="s">
        <v>5385</v>
      </c>
      <c r="D139" s="460" t="str">
        <f>IF($AH$14=0,IF(Presentación!AL62="","",Presentación!AM62),"")</f>
        <v/>
      </c>
      <c r="E139" s="461"/>
      <c r="F139" s="462"/>
      <c r="G139" s="547" t="str">
        <f>IF($AH$14=0,IF(Presentación!AK62="","",Presentación!AK62),"")</f>
        <v/>
      </c>
      <c r="H139" s="548"/>
      <c r="I139" s="548"/>
      <c r="J139" s="548"/>
      <c r="K139" s="548"/>
      <c r="L139" s="549"/>
      <c r="M139" s="447"/>
      <c r="N139" s="449"/>
      <c r="O139" s="447"/>
      <c r="P139" s="449"/>
      <c r="Q139" s="447"/>
      <c r="R139" s="449"/>
      <c r="S139" s="447"/>
      <c r="T139" s="449"/>
      <c r="U139" s="447"/>
      <c r="V139" s="449"/>
      <c r="W139" s="447"/>
      <c r="X139" s="449"/>
      <c r="Y139" s="447"/>
      <c r="Z139" s="449"/>
      <c r="AA139" s="447"/>
      <c r="AB139" s="449"/>
      <c r="AC139" s="447"/>
      <c r="AD139" s="449"/>
      <c r="BT139" s="522">
        <f t="shared" si="107"/>
        <v>0</v>
      </c>
      <c r="BU139" s="522"/>
      <c r="BV139" s="522">
        <f t="shared" si="108"/>
        <v>0</v>
      </c>
      <c r="BW139" s="522"/>
      <c r="BX139" s="522">
        <f t="shared" si="109"/>
        <v>0</v>
      </c>
      <c r="BY139" s="522"/>
      <c r="BZ139" s="522">
        <f t="shared" si="117"/>
        <v>0</v>
      </c>
      <c r="CA139" s="522"/>
      <c r="CB139" s="125" t="str">
        <f>IF(BZ139=0,"",IF(SUM($BZ$87:BZ139)=1,_xlfn.CONCAT(CC139),IF($BZ$662&gt;SUM($BZ$87:BZ139),_xlfn.CONCAT(", ",CC139),IF($BZ$662=SUM($BZ$87:BZ139),_xlfn.CONCAT(" y ",CC139,".")))))</f>
        <v/>
      </c>
      <c r="CC139" s="113">
        <v>53</v>
      </c>
      <c r="CE139" s="524">
        <f t="shared" si="119"/>
        <v>0</v>
      </c>
      <c r="CF139" s="526"/>
    </row>
    <row r="140" spans="3:84" ht="15" customHeight="1">
      <c r="C140" s="48" t="s">
        <v>5386</v>
      </c>
      <c r="D140" s="460" t="str">
        <f>IF($AH$14=0,IF(Presentación!AL63="","",Presentación!AM63),"")</f>
        <v/>
      </c>
      <c r="E140" s="461"/>
      <c r="F140" s="462"/>
      <c r="G140" s="547" t="str">
        <f>IF($AH$14=0,IF(Presentación!AK63="","",Presentación!AK63),"")</f>
        <v/>
      </c>
      <c r="H140" s="548"/>
      <c r="I140" s="548"/>
      <c r="J140" s="548"/>
      <c r="K140" s="548"/>
      <c r="L140" s="549"/>
      <c r="M140" s="447"/>
      <c r="N140" s="449"/>
      <c r="O140" s="447"/>
      <c r="P140" s="449"/>
      <c r="Q140" s="447"/>
      <c r="R140" s="449"/>
      <c r="S140" s="447"/>
      <c r="T140" s="449"/>
      <c r="U140" s="447"/>
      <c r="V140" s="449"/>
      <c r="W140" s="447"/>
      <c r="X140" s="449"/>
      <c r="Y140" s="447"/>
      <c r="Z140" s="449"/>
      <c r="AA140" s="447"/>
      <c r="AB140" s="449"/>
      <c r="AC140" s="447"/>
      <c r="AD140" s="449"/>
      <c r="BT140" s="522">
        <f t="shared" si="107"/>
        <v>0</v>
      </c>
      <c r="BU140" s="522"/>
      <c r="BV140" s="522">
        <f t="shared" si="108"/>
        <v>0</v>
      </c>
      <c r="BW140" s="522"/>
      <c r="BX140" s="522">
        <f t="shared" si="109"/>
        <v>0</v>
      </c>
      <c r="BY140" s="522"/>
      <c r="BZ140" s="522">
        <f t="shared" si="117"/>
        <v>0</v>
      </c>
      <c r="CA140" s="522"/>
      <c r="CB140" s="125" t="str">
        <f>IF(BZ140=0,"",IF(SUM($BZ$87:BZ140)=1,_xlfn.CONCAT(CC140),IF($BZ$662&gt;SUM($BZ$87:BZ140),_xlfn.CONCAT(", ",CC140),IF($BZ$662=SUM($BZ$87:BZ140),_xlfn.CONCAT(" y ",CC140,".")))))</f>
        <v/>
      </c>
      <c r="CC140" s="113">
        <v>54</v>
      </c>
      <c r="CE140" s="524">
        <f t="shared" si="119"/>
        <v>0</v>
      </c>
      <c r="CF140" s="526"/>
    </row>
    <row r="141" spans="3:84" ht="15" customHeight="1">
      <c r="C141" s="48" t="s">
        <v>5387</v>
      </c>
      <c r="D141" s="460" t="str">
        <f>IF($AH$14=0,IF(Presentación!AL64="","",Presentación!AM64),"")</f>
        <v/>
      </c>
      <c r="E141" s="461"/>
      <c r="F141" s="462"/>
      <c r="G141" s="547" t="str">
        <f>IF($AH$14=0,IF(Presentación!AK64="","",Presentación!AK64),"")</f>
        <v/>
      </c>
      <c r="H141" s="548"/>
      <c r="I141" s="548"/>
      <c r="J141" s="548"/>
      <c r="K141" s="548"/>
      <c r="L141" s="549"/>
      <c r="M141" s="447"/>
      <c r="N141" s="449"/>
      <c r="O141" s="447"/>
      <c r="P141" s="449"/>
      <c r="Q141" s="447"/>
      <c r="R141" s="449"/>
      <c r="S141" s="447"/>
      <c r="T141" s="449"/>
      <c r="U141" s="447"/>
      <c r="V141" s="449"/>
      <c r="W141" s="447"/>
      <c r="X141" s="449"/>
      <c r="Y141" s="447"/>
      <c r="Z141" s="449"/>
      <c r="AA141" s="447"/>
      <c r="AB141" s="449"/>
      <c r="AC141" s="447"/>
      <c r="AD141" s="449"/>
      <c r="BT141" s="522">
        <f t="shared" si="107"/>
        <v>0</v>
      </c>
      <c r="BU141" s="522"/>
      <c r="BV141" s="522">
        <f t="shared" si="108"/>
        <v>0</v>
      </c>
      <c r="BW141" s="522"/>
      <c r="BX141" s="522">
        <f t="shared" si="109"/>
        <v>0</v>
      </c>
      <c r="BY141" s="522"/>
      <c r="BZ141" s="522">
        <f t="shared" si="117"/>
        <v>0</v>
      </c>
      <c r="CA141" s="522"/>
      <c r="CB141" s="125" t="str">
        <f>IF(BZ141=0,"",IF(SUM($BZ$87:BZ141)=1,_xlfn.CONCAT(CC141),IF($BZ$662&gt;SUM($BZ$87:BZ141),_xlfn.CONCAT(", ",CC141),IF($BZ$662=SUM($BZ$87:BZ141),_xlfn.CONCAT(" y ",CC141,".")))))</f>
        <v/>
      </c>
      <c r="CC141" s="113">
        <v>55</v>
      </c>
      <c r="CE141" s="524">
        <f t="shared" si="119"/>
        <v>0</v>
      </c>
      <c r="CF141" s="526"/>
    </row>
    <row r="142" spans="3:84" ht="15" customHeight="1">
      <c r="C142" s="48" t="s">
        <v>5388</v>
      </c>
      <c r="D142" s="460" t="str">
        <f>IF($AH$14=0,IF(Presentación!AL65="","",Presentación!AM65),"")</f>
        <v/>
      </c>
      <c r="E142" s="461"/>
      <c r="F142" s="462"/>
      <c r="G142" s="547" t="str">
        <f>IF($AH$14=0,IF(Presentación!AK65="","",Presentación!AK65),"")</f>
        <v/>
      </c>
      <c r="H142" s="548"/>
      <c r="I142" s="548"/>
      <c r="J142" s="548"/>
      <c r="K142" s="548"/>
      <c r="L142" s="549"/>
      <c r="M142" s="447"/>
      <c r="N142" s="449"/>
      <c r="O142" s="447"/>
      <c r="P142" s="449"/>
      <c r="Q142" s="447"/>
      <c r="R142" s="449"/>
      <c r="S142" s="447"/>
      <c r="T142" s="449"/>
      <c r="U142" s="447"/>
      <c r="V142" s="449"/>
      <c r="W142" s="447"/>
      <c r="X142" s="449"/>
      <c r="Y142" s="447"/>
      <c r="Z142" s="449"/>
      <c r="AA142" s="447"/>
      <c r="AB142" s="449"/>
      <c r="AC142" s="447"/>
      <c r="AD142" s="449"/>
      <c r="BT142" s="522">
        <f t="shared" si="107"/>
        <v>0</v>
      </c>
      <c r="BU142" s="522"/>
      <c r="BV142" s="522">
        <f t="shared" si="108"/>
        <v>0</v>
      </c>
      <c r="BW142" s="522"/>
      <c r="BX142" s="522">
        <f t="shared" si="109"/>
        <v>0</v>
      </c>
      <c r="BY142" s="522"/>
      <c r="BZ142" s="522">
        <f t="shared" si="117"/>
        <v>0</v>
      </c>
      <c r="CA142" s="522"/>
      <c r="CB142" s="125" t="str">
        <f>IF(BZ142=0,"",IF(SUM($BZ$87:BZ142)=1,_xlfn.CONCAT(CC142),IF($BZ$662&gt;SUM($BZ$87:BZ142),_xlfn.CONCAT(", ",CC142),IF($BZ$662=SUM($BZ$87:BZ142),_xlfn.CONCAT(" y ",CC142,".")))))</f>
        <v/>
      </c>
      <c r="CC142" s="113">
        <v>56</v>
      </c>
      <c r="CE142" s="524">
        <f t="shared" si="119"/>
        <v>0</v>
      </c>
      <c r="CF142" s="526"/>
    </row>
    <row r="143" spans="3:84" ht="15" customHeight="1">
      <c r="C143" s="48" t="s">
        <v>5389</v>
      </c>
      <c r="D143" s="460" t="str">
        <f>IF($AH$14=0,IF(Presentación!AL66="","",Presentación!AM66),"")</f>
        <v/>
      </c>
      <c r="E143" s="461"/>
      <c r="F143" s="462"/>
      <c r="G143" s="547" t="str">
        <f>IF($AH$14=0,IF(Presentación!AK66="","",Presentación!AK66),"")</f>
        <v/>
      </c>
      <c r="H143" s="548"/>
      <c r="I143" s="548"/>
      <c r="J143" s="548"/>
      <c r="K143" s="548"/>
      <c r="L143" s="549"/>
      <c r="M143" s="447"/>
      <c r="N143" s="449"/>
      <c r="O143" s="447"/>
      <c r="P143" s="449"/>
      <c r="Q143" s="447"/>
      <c r="R143" s="449"/>
      <c r="S143" s="447"/>
      <c r="T143" s="449"/>
      <c r="U143" s="447"/>
      <c r="V143" s="449"/>
      <c r="W143" s="447"/>
      <c r="X143" s="449"/>
      <c r="Y143" s="447"/>
      <c r="Z143" s="449"/>
      <c r="AA143" s="447"/>
      <c r="AB143" s="449"/>
      <c r="AC143" s="447"/>
      <c r="AD143" s="449"/>
      <c r="BT143" s="522">
        <f t="shared" si="107"/>
        <v>0</v>
      </c>
      <c r="BU143" s="522"/>
      <c r="BV143" s="522">
        <f t="shared" si="108"/>
        <v>0</v>
      </c>
      <c r="BW143" s="522"/>
      <c r="BX143" s="522">
        <f t="shared" si="109"/>
        <v>0</v>
      </c>
      <c r="BY143" s="522"/>
      <c r="BZ143" s="522">
        <f t="shared" si="117"/>
        <v>0</v>
      </c>
      <c r="CA143" s="522"/>
      <c r="CB143" s="125" t="str">
        <f>IF(BZ143=0,"",IF(SUM($BZ$87:BZ143)=1,_xlfn.CONCAT(CC143),IF($BZ$662&gt;SUM($BZ$87:BZ143),_xlfn.CONCAT(", ",CC143),IF($BZ$662=SUM($BZ$87:BZ143),_xlfn.CONCAT(" y ",CC143,".")))))</f>
        <v/>
      </c>
      <c r="CC143" s="113">
        <v>57</v>
      </c>
      <c r="CE143" s="524">
        <f t="shared" si="119"/>
        <v>0</v>
      </c>
      <c r="CF143" s="526"/>
    </row>
    <row r="144" spans="3:84" ht="15" customHeight="1">
      <c r="C144" s="48" t="s">
        <v>5390</v>
      </c>
      <c r="D144" s="460" t="str">
        <f>IF($AH$14=0,IF(Presentación!AL67="","",Presentación!AM67),"")</f>
        <v/>
      </c>
      <c r="E144" s="461"/>
      <c r="F144" s="462"/>
      <c r="G144" s="547" t="str">
        <f>IF($AH$14=0,IF(Presentación!AK67="","",Presentación!AK67),"")</f>
        <v/>
      </c>
      <c r="H144" s="548"/>
      <c r="I144" s="548"/>
      <c r="J144" s="548"/>
      <c r="K144" s="548"/>
      <c r="L144" s="549"/>
      <c r="M144" s="447"/>
      <c r="N144" s="449"/>
      <c r="O144" s="447"/>
      <c r="P144" s="449"/>
      <c r="Q144" s="447"/>
      <c r="R144" s="449"/>
      <c r="S144" s="447"/>
      <c r="T144" s="449"/>
      <c r="U144" s="447"/>
      <c r="V144" s="449"/>
      <c r="W144" s="447"/>
      <c r="X144" s="449"/>
      <c r="Y144" s="447"/>
      <c r="Z144" s="449"/>
      <c r="AA144" s="447"/>
      <c r="AB144" s="449"/>
      <c r="AC144" s="447"/>
      <c r="AD144" s="449"/>
      <c r="BT144" s="522">
        <f t="shared" si="107"/>
        <v>0</v>
      </c>
      <c r="BU144" s="522"/>
      <c r="BV144" s="522">
        <f t="shared" si="108"/>
        <v>0</v>
      </c>
      <c r="BW144" s="522"/>
      <c r="BX144" s="522">
        <f t="shared" si="109"/>
        <v>0</v>
      </c>
      <c r="BY144" s="522"/>
      <c r="BZ144" s="522">
        <f t="shared" si="117"/>
        <v>0</v>
      </c>
      <c r="CA144" s="522"/>
      <c r="CB144" s="125" t="str">
        <f>IF(BZ144=0,"",IF(SUM($BZ$87:BZ144)=1,_xlfn.CONCAT(CC144),IF($BZ$662&gt;SUM($BZ$87:BZ144),_xlfn.CONCAT(", ",CC144),IF($BZ$662=SUM($BZ$87:BZ144),_xlfn.CONCAT(" y ",CC144,".")))))</f>
        <v/>
      </c>
      <c r="CC144" s="113">
        <v>58</v>
      </c>
      <c r="CE144" s="524">
        <f t="shared" si="119"/>
        <v>0</v>
      </c>
      <c r="CF144" s="526"/>
    </row>
    <row r="145" spans="3:84" ht="15" customHeight="1">
      <c r="C145" s="48" t="s">
        <v>5391</v>
      </c>
      <c r="D145" s="460" t="str">
        <f>IF($AH$14=0,IF(Presentación!AL68="","",Presentación!AM68),"")</f>
        <v/>
      </c>
      <c r="E145" s="461"/>
      <c r="F145" s="462"/>
      <c r="G145" s="547" t="str">
        <f>IF($AH$14=0,IF(Presentación!AK68="","",Presentación!AK68),"")</f>
        <v/>
      </c>
      <c r="H145" s="548"/>
      <c r="I145" s="548"/>
      <c r="J145" s="548"/>
      <c r="K145" s="548"/>
      <c r="L145" s="549"/>
      <c r="M145" s="447"/>
      <c r="N145" s="449"/>
      <c r="O145" s="447"/>
      <c r="P145" s="449"/>
      <c r="Q145" s="447"/>
      <c r="R145" s="449"/>
      <c r="S145" s="447"/>
      <c r="T145" s="449"/>
      <c r="U145" s="447"/>
      <c r="V145" s="449"/>
      <c r="W145" s="447"/>
      <c r="X145" s="449"/>
      <c r="Y145" s="447"/>
      <c r="Z145" s="449"/>
      <c r="AA145" s="447"/>
      <c r="AB145" s="449"/>
      <c r="AC145" s="447"/>
      <c r="AD145" s="449"/>
      <c r="BT145" s="522">
        <f t="shared" si="107"/>
        <v>0</v>
      </c>
      <c r="BU145" s="522"/>
      <c r="BV145" s="522">
        <f t="shared" si="108"/>
        <v>0</v>
      </c>
      <c r="BW145" s="522"/>
      <c r="BX145" s="522">
        <f t="shared" si="109"/>
        <v>0</v>
      </c>
      <c r="BY145" s="522"/>
      <c r="BZ145" s="522">
        <f t="shared" si="117"/>
        <v>0</v>
      </c>
      <c r="CA145" s="522"/>
      <c r="CB145" s="125" t="str">
        <f>IF(BZ145=0,"",IF(SUM($BZ$87:BZ145)=1,_xlfn.CONCAT(CC145),IF($BZ$662&gt;SUM($BZ$87:BZ145),_xlfn.CONCAT(", ",CC145),IF($BZ$662=SUM($BZ$87:BZ145),_xlfn.CONCAT(" y ",CC145,".")))))</f>
        <v/>
      </c>
      <c r="CC145" s="113">
        <v>59</v>
      </c>
      <c r="CE145" s="524">
        <f t="shared" si="119"/>
        <v>0</v>
      </c>
      <c r="CF145" s="526"/>
    </row>
    <row r="146" spans="3:84" ht="15" customHeight="1">
      <c r="C146" s="48" t="s">
        <v>5392</v>
      </c>
      <c r="D146" s="460" t="str">
        <f>IF($AH$14=0,IF(Presentación!AL69="","",Presentación!AM69),"")</f>
        <v/>
      </c>
      <c r="E146" s="461"/>
      <c r="F146" s="462"/>
      <c r="G146" s="547" t="str">
        <f>IF($AH$14=0,IF(Presentación!AK69="","",Presentación!AK69),"")</f>
        <v/>
      </c>
      <c r="H146" s="548"/>
      <c r="I146" s="548"/>
      <c r="J146" s="548"/>
      <c r="K146" s="548"/>
      <c r="L146" s="549"/>
      <c r="M146" s="447"/>
      <c r="N146" s="449"/>
      <c r="O146" s="447"/>
      <c r="P146" s="449"/>
      <c r="Q146" s="447"/>
      <c r="R146" s="449"/>
      <c r="S146" s="447"/>
      <c r="T146" s="449"/>
      <c r="U146" s="447"/>
      <c r="V146" s="449"/>
      <c r="W146" s="447"/>
      <c r="X146" s="449"/>
      <c r="Y146" s="447"/>
      <c r="Z146" s="449"/>
      <c r="AA146" s="447"/>
      <c r="AB146" s="449"/>
      <c r="AC146" s="447"/>
      <c r="AD146" s="449"/>
      <c r="BT146" s="522">
        <f t="shared" si="107"/>
        <v>0</v>
      </c>
      <c r="BU146" s="522"/>
      <c r="BV146" s="522">
        <f t="shared" si="108"/>
        <v>0</v>
      </c>
      <c r="BW146" s="522"/>
      <c r="BX146" s="522">
        <f t="shared" si="109"/>
        <v>0</v>
      </c>
      <c r="BY146" s="522"/>
      <c r="BZ146" s="522">
        <f t="shared" si="117"/>
        <v>0</v>
      </c>
      <c r="CA146" s="522"/>
      <c r="CB146" s="125" t="str">
        <f>IF(BZ146=0,"",IF(SUM($BZ$87:BZ146)=1,_xlfn.CONCAT(CC146),IF($BZ$662&gt;SUM($BZ$87:BZ146),_xlfn.CONCAT(", ",CC146),IF($BZ$662=SUM($BZ$87:BZ146),_xlfn.CONCAT(" y ",CC146,".")))))</f>
        <v/>
      </c>
      <c r="CC146" s="113">
        <v>60</v>
      </c>
      <c r="CE146" s="524">
        <f t="shared" si="119"/>
        <v>0</v>
      </c>
      <c r="CF146" s="526"/>
    </row>
    <row r="147" spans="3:84" ht="15" customHeight="1">
      <c r="C147" s="48" t="s">
        <v>5393</v>
      </c>
      <c r="D147" s="460" t="str">
        <f>IF($AH$14=0,IF(Presentación!AL70="","",Presentación!AM70),"")</f>
        <v/>
      </c>
      <c r="E147" s="461"/>
      <c r="F147" s="462"/>
      <c r="G147" s="547" t="str">
        <f>IF($AH$14=0,IF(Presentación!AK70="","",Presentación!AK70),"")</f>
        <v/>
      </c>
      <c r="H147" s="548"/>
      <c r="I147" s="548"/>
      <c r="J147" s="548"/>
      <c r="K147" s="548"/>
      <c r="L147" s="549"/>
      <c r="M147" s="447"/>
      <c r="N147" s="449"/>
      <c r="O147" s="447"/>
      <c r="P147" s="449"/>
      <c r="Q147" s="447"/>
      <c r="R147" s="449"/>
      <c r="S147" s="447"/>
      <c r="T147" s="449"/>
      <c r="U147" s="447"/>
      <c r="V147" s="449"/>
      <c r="W147" s="447"/>
      <c r="X147" s="449"/>
      <c r="Y147" s="447"/>
      <c r="Z147" s="449"/>
      <c r="AA147" s="447"/>
      <c r="AB147" s="449"/>
      <c r="AC147" s="447"/>
      <c r="AD147" s="449"/>
      <c r="BT147" s="522">
        <f t="shared" si="107"/>
        <v>0</v>
      </c>
      <c r="BU147" s="522"/>
      <c r="BV147" s="522">
        <f t="shared" si="108"/>
        <v>0</v>
      </c>
      <c r="BW147" s="522"/>
      <c r="BX147" s="522">
        <f t="shared" si="109"/>
        <v>0</v>
      </c>
      <c r="BY147" s="522"/>
      <c r="BZ147" s="522">
        <f t="shared" si="117"/>
        <v>0</v>
      </c>
      <c r="CA147" s="522"/>
      <c r="CB147" s="125" t="str">
        <f>IF(BZ147=0,"",IF(SUM($BZ$87:BZ147)=1,_xlfn.CONCAT(CC147),IF($BZ$662&gt;SUM($BZ$87:BZ147),_xlfn.CONCAT(", ",CC147),IF($BZ$662=SUM($BZ$87:BZ147),_xlfn.CONCAT(" y ",CC147,".")))))</f>
        <v/>
      </c>
      <c r="CC147" s="113">
        <v>61</v>
      </c>
      <c r="CE147" s="524">
        <f t="shared" si="119"/>
        <v>0</v>
      </c>
      <c r="CF147" s="526"/>
    </row>
    <row r="148" spans="3:84" ht="15" customHeight="1">
      <c r="C148" s="48" t="s">
        <v>5394</v>
      </c>
      <c r="D148" s="460" t="str">
        <f>IF($AH$14=0,IF(Presentación!AL71="","",Presentación!AM71),"")</f>
        <v/>
      </c>
      <c r="E148" s="461"/>
      <c r="F148" s="462"/>
      <c r="G148" s="547" t="str">
        <f>IF($AH$14=0,IF(Presentación!AK71="","",Presentación!AK71),"")</f>
        <v/>
      </c>
      <c r="H148" s="548"/>
      <c r="I148" s="548"/>
      <c r="J148" s="548"/>
      <c r="K148" s="548"/>
      <c r="L148" s="549"/>
      <c r="M148" s="447"/>
      <c r="N148" s="449"/>
      <c r="O148" s="447"/>
      <c r="P148" s="449"/>
      <c r="Q148" s="447"/>
      <c r="R148" s="449"/>
      <c r="S148" s="447"/>
      <c r="T148" s="449"/>
      <c r="U148" s="447"/>
      <c r="V148" s="449"/>
      <c r="W148" s="447"/>
      <c r="X148" s="449"/>
      <c r="Y148" s="447"/>
      <c r="Z148" s="449"/>
      <c r="AA148" s="447"/>
      <c r="AB148" s="449"/>
      <c r="AC148" s="447"/>
      <c r="AD148" s="449"/>
      <c r="BT148" s="522">
        <f t="shared" si="107"/>
        <v>0</v>
      </c>
      <c r="BU148" s="522"/>
      <c r="BV148" s="522">
        <f t="shared" si="108"/>
        <v>0</v>
      </c>
      <c r="BW148" s="522"/>
      <c r="BX148" s="522">
        <f t="shared" si="109"/>
        <v>0</v>
      </c>
      <c r="BY148" s="522"/>
      <c r="BZ148" s="522">
        <f t="shared" si="117"/>
        <v>0</v>
      </c>
      <c r="CA148" s="522"/>
      <c r="CB148" s="125" t="str">
        <f>IF(BZ148=0,"",IF(SUM($BZ$87:BZ148)=1,_xlfn.CONCAT(CC148),IF($BZ$662&gt;SUM($BZ$87:BZ148),_xlfn.CONCAT(", ",CC148),IF($BZ$662=SUM($BZ$87:BZ148),_xlfn.CONCAT(" y ",CC148,".")))))</f>
        <v/>
      </c>
      <c r="CC148" s="113">
        <v>62</v>
      </c>
      <c r="CE148" s="524">
        <f t="shared" si="119"/>
        <v>0</v>
      </c>
      <c r="CF148" s="526"/>
    </row>
    <row r="149" spans="3:84" ht="15" customHeight="1">
      <c r="C149" s="48" t="s">
        <v>5395</v>
      </c>
      <c r="D149" s="460" t="str">
        <f>IF($AH$14=0,IF(Presentación!AL72="","",Presentación!AM72),"")</f>
        <v/>
      </c>
      <c r="E149" s="461"/>
      <c r="F149" s="462"/>
      <c r="G149" s="547" t="str">
        <f>IF($AH$14=0,IF(Presentación!AK72="","",Presentación!AK72),"")</f>
        <v/>
      </c>
      <c r="H149" s="548"/>
      <c r="I149" s="548"/>
      <c r="J149" s="548"/>
      <c r="K149" s="548"/>
      <c r="L149" s="549"/>
      <c r="M149" s="447"/>
      <c r="N149" s="449"/>
      <c r="O149" s="447"/>
      <c r="P149" s="449"/>
      <c r="Q149" s="447"/>
      <c r="R149" s="449"/>
      <c r="S149" s="447"/>
      <c r="T149" s="449"/>
      <c r="U149" s="447"/>
      <c r="V149" s="449"/>
      <c r="W149" s="447"/>
      <c r="X149" s="449"/>
      <c r="Y149" s="447"/>
      <c r="Z149" s="449"/>
      <c r="AA149" s="447"/>
      <c r="AB149" s="449"/>
      <c r="AC149" s="447"/>
      <c r="AD149" s="449"/>
      <c r="BT149" s="522">
        <f t="shared" si="107"/>
        <v>0</v>
      </c>
      <c r="BU149" s="522"/>
      <c r="BV149" s="522">
        <f t="shared" si="108"/>
        <v>0</v>
      </c>
      <c r="BW149" s="522"/>
      <c r="BX149" s="522">
        <f t="shared" si="109"/>
        <v>0</v>
      </c>
      <c r="BY149" s="522"/>
      <c r="BZ149" s="522">
        <f t="shared" si="117"/>
        <v>0</v>
      </c>
      <c r="CA149" s="522"/>
      <c r="CB149" s="125" t="str">
        <f>IF(BZ149=0,"",IF(SUM($BZ$87:BZ149)=1,_xlfn.CONCAT(CC149),IF($BZ$662&gt;SUM($BZ$87:BZ149),_xlfn.CONCAT(", ",CC149),IF($BZ$662=SUM($BZ$87:BZ149),_xlfn.CONCAT(" y ",CC149,".")))))</f>
        <v/>
      </c>
      <c r="CC149" s="113">
        <v>63</v>
      </c>
      <c r="CE149" s="524">
        <f t="shared" si="119"/>
        <v>0</v>
      </c>
      <c r="CF149" s="526"/>
    </row>
    <row r="150" spans="3:84" ht="15" customHeight="1">
      <c r="C150" s="48" t="s">
        <v>5396</v>
      </c>
      <c r="D150" s="460" t="str">
        <f>IF($AH$14=0,IF(Presentación!AL73="","",Presentación!AM73),"")</f>
        <v/>
      </c>
      <c r="E150" s="461"/>
      <c r="F150" s="462"/>
      <c r="G150" s="547" t="str">
        <f>IF($AH$14=0,IF(Presentación!AK73="","",Presentación!AK73),"")</f>
        <v/>
      </c>
      <c r="H150" s="548"/>
      <c r="I150" s="548"/>
      <c r="J150" s="548"/>
      <c r="K150" s="548"/>
      <c r="L150" s="549"/>
      <c r="M150" s="447"/>
      <c r="N150" s="449"/>
      <c r="O150" s="447"/>
      <c r="P150" s="449"/>
      <c r="Q150" s="447"/>
      <c r="R150" s="449"/>
      <c r="S150" s="447"/>
      <c r="T150" s="449"/>
      <c r="U150" s="447"/>
      <c r="V150" s="449"/>
      <c r="W150" s="447"/>
      <c r="X150" s="449"/>
      <c r="Y150" s="447"/>
      <c r="Z150" s="449"/>
      <c r="AA150" s="447"/>
      <c r="AB150" s="449"/>
      <c r="AC150" s="447"/>
      <c r="AD150" s="449"/>
      <c r="BT150" s="522">
        <f t="shared" si="107"/>
        <v>0</v>
      </c>
      <c r="BU150" s="522"/>
      <c r="BV150" s="522">
        <f t="shared" si="108"/>
        <v>0</v>
      </c>
      <c r="BW150" s="522"/>
      <c r="BX150" s="522">
        <f t="shared" si="109"/>
        <v>0</v>
      </c>
      <c r="BY150" s="522"/>
      <c r="BZ150" s="522">
        <f t="shared" si="117"/>
        <v>0</v>
      </c>
      <c r="CA150" s="522"/>
      <c r="CB150" s="125" t="str">
        <f>IF(BZ150=0,"",IF(SUM($BZ$87:BZ150)=1,_xlfn.CONCAT(CC150),IF($BZ$662&gt;SUM($BZ$87:BZ150),_xlfn.CONCAT(", ",CC150),IF($BZ$662=SUM($BZ$87:BZ150),_xlfn.CONCAT(" y ",CC150,".")))))</f>
        <v/>
      </c>
      <c r="CC150" s="113">
        <v>64</v>
      </c>
      <c r="CE150" s="524">
        <f t="shared" si="119"/>
        <v>0</v>
      </c>
      <c r="CF150" s="526"/>
    </row>
    <row r="151" spans="3:84" ht="15" customHeight="1">
      <c r="C151" s="48" t="s">
        <v>5397</v>
      </c>
      <c r="D151" s="460" t="str">
        <f>IF($AH$14=0,IF(Presentación!AL74="","",Presentación!AM74),"")</f>
        <v/>
      </c>
      <c r="E151" s="461"/>
      <c r="F151" s="462"/>
      <c r="G151" s="547" t="str">
        <f>IF($AH$14=0,IF(Presentación!AK74="","",Presentación!AK74),"")</f>
        <v/>
      </c>
      <c r="H151" s="548"/>
      <c r="I151" s="548"/>
      <c r="J151" s="548"/>
      <c r="K151" s="548"/>
      <c r="L151" s="549"/>
      <c r="M151" s="447"/>
      <c r="N151" s="449"/>
      <c r="O151" s="447"/>
      <c r="P151" s="449"/>
      <c r="Q151" s="447"/>
      <c r="R151" s="449"/>
      <c r="S151" s="447"/>
      <c r="T151" s="449"/>
      <c r="U151" s="447"/>
      <c r="V151" s="449"/>
      <c r="W151" s="447"/>
      <c r="X151" s="449"/>
      <c r="Y151" s="447"/>
      <c r="Z151" s="449"/>
      <c r="AA151" s="447"/>
      <c r="AB151" s="449"/>
      <c r="AC151" s="447"/>
      <c r="AD151" s="449"/>
      <c r="BT151" s="522">
        <f t="shared" ref="BT151:BT214" si="120">M151</f>
        <v>0</v>
      </c>
      <c r="BU151" s="522"/>
      <c r="BV151" s="522">
        <f t="shared" ref="BV151:BV214" si="121">COUNTIF(O151:AD151,"NS")</f>
        <v>0</v>
      </c>
      <c r="BW151" s="522"/>
      <c r="BX151" s="522">
        <f t="shared" ref="BX151:BX214" si="122">IF(COUNTIF(O151:AD151,"NA")=COUNTA($O$85:$AD$85),"NA",SUM(O151:AD151))</f>
        <v>0</v>
      </c>
      <c r="BY151" s="522"/>
      <c r="BZ151" s="522">
        <f t="shared" ref="BZ151:BZ214" si="123">IF(OR(AND(AK125=0,COUNTBLANK(L151:AG151)=22),AND(AK125=1,COUNTBLANK(L151:AG151)=22)),0,IF(OR(AND(BT151=0,BV151&gt;0),AND(BT151="NS",BX151&gt;0),AND(BT151="NS",BV151=0,BX151=0)),1,IF(OR(AND(BV151&gt;=2,BX151&lt;BT151),AND(BT151="NS",BX151=0,BV151&gt;0),BT151=BX151),0,1)))</f>
        <v>0</v>
      </c>
      <c r="CA151" s="522"/>
      <c r="CB151" s="125" t="str">
        <f>IF(BZ151=0,"",IF(SUM($BZ$87:BZ151)=1,_xlfn.CONCAT(CC151),IF($BZ$662&gt;SUM($BZ$87:BZ151),_xlfn.CONCAT(", ",CC151),IF($BZ$662=SUM($BZ$87:BZ151),_xlfn.CONCAT(" y ",CC151,".")))))</f>
        <v/>
      </c>
      <c r="CC151" s="113">
        <v>65</v>
      </c>
      <c r="CE151" s="524">
        <f t="shared" si="119"/>
        <v>0</v>
      </c>
      <c r="CF151" s="526"/>
    </row>
    <row r="152" spans="3:84" ht="15" customHeight="1">
      <c r="C152" s="48" t="s">
        <v>5398</v>
      </c>
      <c r="D152" s="460" t="str">
        <f>IF($AH$14=0,IF(Presentación!AL75="","",Presentación!AM75),"")</f>
        <v/>
      </c>
      <c r="E152" s="461"/>
      <c r="F152" s="462"/>
      <c r="G152" s="547" t="str">
        <f>IF($AH$14=0,IF(Presentación!AK75="","",Presentación!AK75),"")</f>
        <v/>
      </c>
      <c r="H152" s="548"/>
      <c r="I152" s="548"/>
      <c r="J152" s="548"/>
      <c r="K152" s="548"/>
      <c r="L152" s="549"/>
      <c r="M152" s="447"/>
      <c r="N152" s="449"/>
      <c r="O152" s="447"/>
      <c r="P152" s="449"/>
      <c r="Q152" s="447"/>
      <c r="R152" s="449"/>
      <c r="S152" s="447"/>
      <c r="T152" s="449"/>
      <c r="U152" s="447"/>
      <c r="V152" s="449"/>
      <c r="W152" s="447"/>
      <c r="X152" s="449"/>
      <c r="Y152" s="447"/>
      <c r="Z152" s="449"/>
      <c r="AA152" s="447"/>
      <c r="AB152" s="449"/>
      <c r="AC152" s="447"/>
      <c r="AD152" s="449"/>
      <c r="BT152" s="522">
        <f t="shared" si="120"/>
        <v>0</v>
      </c>
      <c r="BU152" s="522"/>
      <c r="BV152" s="522">
        <f t="shared" si="121"/>
        <v>0</v>
      </c>
      <c r="BW152" s="522"/>
      <c r="BX152" s="522">
        <f t="shared" si="122"/>
        <v>0</v>
      </c>
      <c r="BY152" s="522"/>
      <c r="BZ152" s="522">
        <f t="shared" si="123"/>
        <v>0</v>
      </c>
      <c r="CA152" s="522"/>
      <c r="CB152" s="125" t="str">
        <f>IF(BZ152=0,"",IF(SUM($BZ$87:BZ152)=1,_xlfn.CONCAT(CC152),IF($BZ$662&gt;SUM($BZ$87:BZ152),_xlfn.CONCAT(", ",CC152),IF($BZ$662=SUM($BZ$87:BZ152),_xlfn.CONCAT(" y ",CC152,".")))))</f>
        <v/>
      </c>
      <c r="CC152" s="113">
        <v>66</v>
      </c>
      <c r="CE152" s="524">
        <f t="shared" si="119"/>
        <v>0</v>
      </c>
      <c r="CF152" s="526"/>
    </row>
    <row r="153" spans="3:84" ht="15" customHeight="1">
      <c r="C153" s="48" t="s">
        <v>5399</v>
      </c>
      <c r="D153" s="460" t="str">
        <f>IF($AH$14=0,IF(Presentación!AL76="","",Presentación!AM76),"")</f>
        <v/>
      </c>
      <c r="E153" s="461"/>
      <c r="F153" s="462"/>
      <c r="G153" s="547" t="str">
        <f>IF($AH$14=0,IF(Presentación!AK76="","",Presentación!AK76),"")</f>
        <v/>
      </c>
      <c r="H153" s="548"/>
      <c r="I153" s="548"/>
      <c r="J153" s="548"/>
      <c r="K153" s="548"/>
      <c r="L153" s="549"/>
      <c r="M153" s="447"/>
      <c r="N153" s="449"/>
      <c r="O153" s="447"/>
      <c r="P153" s="449"/>
      <c r="Q153" s="447"/>
      <c r="R153" s="449"/>
      <c r="S153" s="447"/>
      <c r="T153" s="449"/>
      <c r="U153" s="447"/>
      <c r="V153" s="449"/>
      <c r="W153" s="447"/>
      <c r="X153" s="449"/>
      <c r="Y153" s="447"/>
      <c r="Z153" s="449"/>
      <c r="AA153" s="447"/>
      <c r="AB153" s="449"/>
      <c r="AC153" s="447"/>
      <c r="AD153" s="449"/>
      <c r="BT153" s="522">
        <f t="shared" si="120"/>
        <v>0</v>
      </c>
      <c r="BU153" s="522"/>
      <c r="BV153" s="522">
        <f t="shared" si="121"/>
        <v>0</v>
      </c>
      <c r="BW153" s="522"/>
      <c r="BX153" s="522">
        <f t="shared" si="122"/>
        <v>0</v>
      </c>
      <c r="BY153" s="522"/>
      <c r="BZ153" s="522">
        <f t="shared" si="123"/>
        <v>0</v>
      </c>
      <c r="CA153" s="522"/>
      <c r="CB153" s="125" t="str">
        <f>IF(BZ153=0,"",IF(SUM($BZ$87:BZ153)=1,_xlfn.CONCAT(CC153),IF($BZ$662&gt;SUM($BZ$87:BZ153),_xlfn.CONCAT(", ",CC153),IF($BZ$662=SUM($BZ$87:BZ153),_xlfn.CONCAT(" y ",CC153,".")))))</f>
        <v/>
      </c>
      <c r="CC153" s="113">
        <v>67</v>
      </c>
      <c r="CE153" s="524">
        <f t="shared" si="119"/>
        <v>0</v>
      </c>
      <c r="CF153" s="526"/>
    </row>
    <row r="154" spans="3:84" ht="15" customHeight="1">
      <c r="C154" s="48" t="s">
        <v>5400</v>
      </c>
      <c r="D154" s="460" t="str">
        <f>IF($AH$14=0,IF(Presentación!AL77="","",Presentación!AM77),"")</f>
        <v/>
      </c>
      <c r="E154" s="461"/>
      <c r="F154" s="462"/>
      <c r="G154" s="547" t="str">
        <f>IF($AH$14=0,IF(Presentación!AK77="","",Presentación!AK77),"")</f>
        <v/>
      </c>
      <c r="H154" s="548"/>
      <c r="I154" s="548"/>
      <c r="J154" s="548"/>
      <c r="K154" s="548"/>
      <c r="L154" s="549"/>
      <c r="M154" s="447"/>
      <c r="N154" s="449"/>
      <c r="O154" s="447"/>
      <c r="P154" s="449"/>
      <c r="Q154" s="447"/>
      <c r="R154" s="449"/>
      <c r="S154" s="447"/>
      <c r="T154" s="449"/>
      <c r="U154" s="447"/>
      <c r="V154" s="449"/>
      <c r="W154" s="447"/>
      <c r="X154" s="449"/>
      <c r="Y154" s="447"/>
      <c r="Z154" s="449"/>
      <c r="AA154" s="447"/>
      <c r="AB154" s="449"/>
      <c r="AC154" s="447"/>
      <c r="AD154" s="449"/>
      <c r="BT154" s="522">
        <f t="shared" si="120"/>
        <v>0</v>
      </c>
      <c r="BU154" s="522"/>
      <c r="BV154" s="522">
        <f t="shared" si="121"/>
        <v>0</v>
      </c>
      <c r="BW154" s="522"/>
      <c r="BX154" s="522">
        <f t="shared" si="122"/>
        <v>0</v>
      </c>
      <c r="BY154" s="522"/>
      <c r="BZ154" s="522">
        <f t="shared" si="123"/>
        <v>0</v>
      </c>
      <c r="CA154" s="522"/>
      <c r="CB154" s="125" t="str">
        <f>IF(BZ154=0,"",IF(SUM($BZ$87:BZ154)=1,_xlfn.CONCAT(CC154),IF($BZ$662&gt;SUM($BZ$87:BZ154),_xlfn.CONCAT(", ",CC154),IF($BZ$662=SUM($BZ$87:BZ154),_xlfn.CONCAT(" y ",CC154,".")))))</f>
        <v/>
      </c>
      <c r="CC154" s="113">
        <v>68</v>
      </c>
      <c r="CE154" s="524">
        <f t="shared" si="119"/>
        <v>0</v>
      </c>
      <c r="CF154" s="526"/>
    </row>
    <row r="155" spans="3:84">
      <c r="C155" s="48" t="s">
        <v>5401</v>
      </c>
      <c r="D155" s="460" t="str">
        <f>IF($AH$14=0,IF(Presentación!AL78="","",Presentación!AM78),"")</f>
        <v/>
      </c>
      <c r="E155" s="461"/>
      <c r="F155" s="462"/>
      <c r="G155" s="547" t="str">
        <f>IF($AH$14=0,IF(Presentación!AK78="","",Presentación!AK78),"")</f>
        <v/>
      </c>
      <c r="H155" s="548"/>
      <c r="I155" s="548"/>
      <c r="J155" s="548"/>
      <c r="K155" s="548"/>
      <c r="L155" s="549"/>
      <c r="M155" s="447"/>
      <c r="N155" s="449"/>
      <c r="O155" s="447"/>
      <c r="P155" s="449"/>
      <c r="Q155" s="447"/>
      <c r="R155" s="449"/>
      <c r="S155" s="447"/>
      <c r="T155" s="449"/>
      <c r="U155" s="447"/>
      <c r="V155" s="449"/>
      <c r="W155" s="447"/>
      <c r="X155" s="449"/>
      <c r="Y155" s="447"/>
      <c r="Z155" s="449"/>
      <c r="AA155" s="447"/>
      <c r="AB155" s="449"/>
      <c r="AC155" s="447"/>
      <c r="AD155" s="449"/>
      <c r="BT155" s="522">
        <f t="shared" si="120"/>
        <v>0</v>
      </c>
      <c r="BU155" s="522"/>
      <c r="BV155" s="522">
        <f t="shared" si="121"/>
        <v>0</v>
      </c>
      <c r="BW155" s="522"/>
      <c r="BX155" s="522">
        <f t="shared" si="122"/>
        <v>0</v>
      </c>
      <c r="BY155" s="522"/>
      <c r="BZ155" s="522">
        <f t="shared" si="123"/>
        <v>0</v>
      </c>
      <c r="CA155" s="522"/>
      <c r="CB155" s="125" t="str">
        <f>IF(BZ155=0,"",IF(SUM($BZ$87:BZ155)=1,_xlfn.CONCAT(CC155),IF($BZ$662&gt;SUM($BZ$87:BZ155),_xlfn.CONCAT(", ",CC155),IF($BZ$662=SUM($BZ$87:BZ155),_xlfn.CONCAT(" y ",CC155,".")))))</f>
        <v/>
      </c>
      <c r="CC155" s="113">
        <v>69</v>
      </c>
      <c r="CE155" s="524">
        <f t="shared" si="119"/>
        <v>0</v>
      </c>
      <c r="CF155" s="526"/>
    </row>
    <row r="156" spans="3:84">
      <c r="C156" s="48" t="s">
        <v>5402</v>
      </c>
      <c r="D156" s="460" t="str">
        <f>IF($AH$14=0,IF(Presentación!AL79="","",Presentación!AM79),"")</f>
        <v/>
      </c>
      <c r="E156" s="461"/>
      <c r="F156" s="462"/>
      <c r="G156" s="547" t="str">
        <f>IF($AH$14=0,IF(Presentación!AK79="","",Presentación!AK79),"")</f>
        <v/>
      </c>
      <c r="H156" s="548"/>
      <c r="I156" s="548"/>
      <c r="J156" s="548"/>
      <c r="K156" s="548"/>
      <c r="L156" s="549"/>
      <c r="M156" s="447"/>
      <c r="N156" s="449"/>
      <c r="O156" s="447"/>
      <c r="P156" s="449"/>
      <c r="Q156" s="447"/>
      <c r="R156" s="449"/>
      <c r="S156" s="447"/>
      <c r="T156" s="449"/>
      <c r="U156" s="447"/>
      <c r="V156" s="449"/>
      <c r="W156" s="447"/>
      <c r="X156" s="449"/>
      <c r="Y156" s="447"/>
      <c r="Z156" s="449"/>
      <c r="AA156" s="447"/>
      <c r="AB156" s="449"/>
      <c r="AC156" s="447"/>
      <c r="AD156" s="449"/>
      <c r="BT156" s="522">
        <f t="shared" si="120"/>
        <v>0</v>
      </c>
      <c r="BU156" s="522"/>
      <c r="BV156" s="522">
        <f t="shared" si="121"/>
        <v>0</v>
      </c>
      <c r="BW156" s="522"/>
      <c r="BX156" s="522">
        <f t="shared" si="122"/>
        <v>0</v>
      </c>
      <c r="BY156" s="522"/>
      <c r="BZ156" s="522">
        <f t="shared" si="123"/>
        <v>0</v>
      </c>
      <c r="CA156" s="522"/>
      <c r="CB156" s="125" t="str">
        <f>IF(BZ156=0,"",IF(SUM($BZ$87:BZ156)=1,_xlfn.CONCAT(CC156),IF($BZ$662&gt;SUM($BZ$87:BZ156),_xlfn.CONCAT(", ",CC156),IF($BZ$662=SUM($BZ$87:BZ156),_xlfn.CONCAT(" y ",CC156,".")))))</f>
        <v/>
      </c>
      <c r="CC156" s="113">
        <v>70</v>
      </c>
      <c r="CE156" s="524">
        <f t="shared" si="119"/>
        <v>0</v>
      </c>
      <c r="CF156" s="526"/>
    </row>
    <row r="157" spans="3:84">
      <c r="C157" s="48" t="s">
        <v>5403</v>
      </c>
      <c r="D157" s="460" t="str">
        <f>IF($AH$14=0,IF(Presentación!AL80="","",Presentación!AM80),"")</f>
        <v/>
      </c>
      <c r="E157" s="461"/>
      <c r="F157" s="462"/>
      <c r="G157" s="547" t="str">
        <f>IF($AH$14=0,IF(Presentación!AK80="","",Presentación!AK80),"")</f>
        <v/>
      </c>
      <c r="H157" s="548"/>
      <c r="I157" s="548"/>
      <c r="J157" s="548"/>
      <c r="K157" s="548"/>
      <c r="L157" s="549"/>
      <c r="M157" s="447"/>
      <c r="N157" s="449"/>
      <c r="O157" s="447"/>
      <c r="P157" s="449"/>
      <c r="Q157" s="447"/>
      <c r="R157" s="449"/>
      <c r="S157" s="447"/>
      <c r="T157" s="449"/>
      <c r="U157" s="447"/>
      <c r="V157" s="449"/>
      <c r="W157" s="447"/>
      <c r="X157" s="449"/>
      <c r="Y157" s="447"/>
      <c r="Z157" s="449"/>
      <c r="AA157" s="447"/>
      <c r="AB157" s="449"/>
      <c r="AC157" s="447"/>
      <c r="AD157" s="449"/>
      <c r="BT157" s="522">
        <f t="shared" si="120"/>
        <v>0</v>
      </c>
      <c r="BU157" s="522"/>
      <c r="BV157" s="522">
        <f t="shared" si="121"/>
        <v>0</v>
      </c>
      <c r="BW157" s="522"/>
      <c r="BX157" s="522">
        <f t="shared" si="122"/>
        <v>0</v>
      </c>
      <c r="BY157" s="522"/>
      <c r="BZ157" s="522">
        <f t="shared" si="123"/>
        <v>0</v>
      </c>
      <c r="CA157" s="522"/>
      <c r="CB157" s="125" t="str">
        <f>IF(BZ157=0,"",IF(SUM($BZ$87:BZ157)=1,_xlfn.CONCAT(CC157),IF($BZ$662&gt;SUM($BZ$87:BZ157),_xlfn.CONCAT(", ",CC157),IF($BZ$662=SUM($BZ$87:BZ157),_xlfn.CONCAT(" y ",CC157,".")))))</f>
        <v/>
      </c>
      <c r="CC157" s="113">
        <v>71</v>
      </c>
      <c r="CE157" s="524">
        <f t="shared" si="119"/>
        <v>0</v>
      </c>
      <c r="CF157" s="526"/>
    </row>
    <row r="158" spans="3:84">
      <c r="C158" s="48" t="s">
        <v>5404</v>
      </c>
      <c r="D158" s="460" t="str">
        <f>IF($AH$14=0,IF(Presentación!AL81="","",Presentación!AM81),"")</f>
        <v/>
      </c>
      <c r="E158" s="461"/>
      <c r="F158" s="462"/>
      <c r="G158" s="547" t="str">
        <f>IF($AH$14=0,IF(Presentación!AK81="","",Presentación!AK81),"")</f>
        <v/>
      </c>
      <c r="H158" s="548"/>
      <c r="I158" s="548"/>
      <c r="J158" s="548"/>
      <c r="K158" s="548"/>
      <c r="L158" s="549"/>
      <c r="M158" s="447"/>
      <c r="N158" s="449"/>
      <c r="O158" s="447"/>
      <c r="P158" s="449"/>
      <c r="Q158" s="447"/>
      <c r="R158" s="449"/>
      <c r="S158" s="447"/>
      <c r="T158" s="449"/>
      <c r="U158" s="447"/>
      <c r="V158" s="449"/>
      <c r="W158" s="447"/>
      <c r="X158" s="449"/>
      <c r="Y158" s="447"/>
      <c r="Z158" s="449"/>
      <c r="AA158" s="447"/>
      <c r="AB158" s="449"/>
      <c r="AC158" s="447"/>
      <c r="AD158" s="449"/>
      <c r="BT158" s="522">
        <f t="shared" si="120"/>
        <v>0</v>
      </c>
      <c r="BU158" s="522"/>
      <c r="BV158" s="522">
        <f t="shared" si="121"/>
        <v>0</v>
      </c>
      <c r="BW158" s="522"/>
      <c r="BX158" s="522">
        <f t="shared" si="122"/>
        <v>0</v>
      </c>
      <c r="BY158" s="522"/>
      <c r="BZ158" s="522">
        <f t="shared" si="123"/>
        <v>0</v>
      </c>
      <c r="CA158" s="522"/>
      <c r="CB158" s="125" t="str">
        <f>IF(BZ158=0,"",IF(SUM($BZ$87:BZ158)=1,_xlfn.CONCAT(CC158),IF($BZ$662&gt;SUM($BZ$87:BZ158),_xlfn.CONCAT(", ",CC158),IF($BZ$662=SUM($BZ$87:BZ158),_xlfn.CONCAT(" y ",CC158,".")))))</f>
        <v/>
      </c>
      <c r="CC158" s="113">
        <v>72</v>
      </c>
      <c r="CE158" s="524">
        <f t="shared" si="119"/>
        <v>0</v>
      </c>
      <c r="CF158" s="526"/>
    </row>
    <row r="159" spans="3:84">
      <c r="C159" s="48" t="s">
        <v>5405</v>
      </c>
      <c r="D159" s="460" t="str">
        <f>IF($AH$14=0,IF(Presentación!AL82="","",Presentación!AM82),"")</f>
        <v/>
      </c>
      <c r="E159" s="461"/>
      <c r="F159" s="462"/>
      <c r="G159" s="547" t="str">
        <f>IF($AH$14=0,IF(Presentación!AK82="","",Presentación!AK82),"")</f>
        <v/>
      </c>
      <c r="H159" s="548"/>
      <c r="I159" s="548"/>
      <c r="J159" s="548"/>
      <c r="K159" s="548"/>
      <c r="L159" s="549"/>
      <c r="M159" s="447"/>
      <c r="N159" s="449"/>
      <c r="O159" s="447"/>
      <c r="P159" s="449"/>
      <c r="Q159" s="447"/>
      <c r="R159" s="449"/>
      <c r="S159" s="447"/>
      <c r="T159" s="449"/>
      <c r="U159" s="447"/>
      <c r="V159" s="449"/>
      <c r="W159" s="447"/>
      <c r="X159" s="449"/>
      <c r="Y159" s="447"/>
      <c r="Z159" s="449"/>
      <c r="AA159" s="447"/>
      <c r="AB159" s="449"/>
      <c r="AC159" s="447"/>
      <c r="AD159" s="449"/>
      <c r="BT159" s="522">
        <f t="shared" si="120"/>
        <v>0</v>
      </c>
      <c r="BU159" s="522"/>
      <c r="BV159" s="522">
        <f t="shared" si="121"/>
        <v>0</v>
      </c>
      <c r="BW159" s="522"/>
      <c r="BX159" s="522">
        <f t="shared" si="122"/>
        <v>0</v>
      </c>
      <c r="BY159" s="522"/>
      <c r="BZ159" s="522">
        <f t="shared" si="123"/>
        <v>0</v>
      </c>
      <c r="CA159" s="522"/>
      <c r="CB159" s="125" t="str">
        <f>IF(BZ159=0,"",IF(SUM($BZ$87:BZ159)=1,_xlfn.CONCAT(CC159),IF($BZ$662&gt;SUM($BZ$87:BZ159),_xlfn.CONCAT(", ",CC159),IF($BZ$662=SUM($BZ$87:BZ159),_xlfn.CONCAT(" y ",CC159,".")))))</f>
        <v/>
      </c>
      <c r="CC159" s="113">
        <v>73</v>
      </c>
      <c r="CE159" s="524">
        <f t="shared" si="119"/>
        <v>0</v>
      </c>
      <c r="CF159" s="526"/>
    </row>
    <row r="160" spans="3:84">
      <c r="C160" s="48" t="s">
        <v>5406</v>
      </c>
      <c r="D160" s="460" t="str">
        <f>IF($AH$14=0,IF(Presentación!AL83="","",Presentación!AM83),"")</f>
        <v/>
      </c>
      <c r="E160" s="461"/>
      <c r="F160" s="462"/>
      <c r="G160" s="547" t="str">
        <f>IF($AH$14=0,IF(Presentación!AK83="","",Presentación!AK83),"")</f>
        <v/>
      </c>
      <c r="H160" s="548"/>
      <c r="I160" s="548"/>
      <c r="J160" s="548"/>
      <c r="K160" s="548"/>
      <c r="L160" s="549"/>
      <c r="M160" s="447"/>
      <c r="N160" s="449"/>
      <c r="O160" s="447"/>
      <c r="P160" s="449"/>
      <c r="Q160" s="447"/>
      <c r="R160" s="449"/>
      <c r="S160" s="447"/>
      <c r="T160" s="449"/>
      <c r="U160" s="447"/>
      <c r="V160" s="449"/>
      <c r="W160" s="447"/>
      <c r="X160" s="449"/>
      <c r="Y160" s="447"/>
      <c r="Z160" s="449"/>
      <c r="AA160" s="447"/>
      <c r="AB160" s="449"/>
      <c r="AC160" s="447"/>
      <c r="AD160" s="449"/>
      <c r="BT160" s="522">
        <f t="shared" si="120"/>
        <v>0</v>
      </c>
      <c r="BU160" s="522"/>
      <c r="BV160" s="522">
        <f t="shared" si="121"/>
        <v>0</v>
      </c>
      <c r="BW160" s="522"/>
      <c r="BX160" s="522">
        <f t="shared" si="122"/>
        <v>0</v>
      </c>
      <c r="BY160" s="522"/>
      <c r="BZ160" s="522">
        <f t="shared" si="123"/>
        <v>0</v>
      </c>
      <c r="CA160" s="522"/>
      <c r="CB160" s="125" t="str">
        <f>IF(BZ160=0,"",IF(SUM($BZ$87:BZ160)=1,_xlfn.CONCAT(CC160),IF($BZ$662&gt;SUM($BZ$87:BZ160),_xlfn.CONCAT(", ",CC160),IF($BZ$662=SUM($BZ$87:BZ160),_xlfn.CONCAT(" y ",CC160,".")))))</f>
        <v/>
      </c>
      <c r="CC160" s="113">
        <v>74</v>
      </c>
      <c r="CE160" s="524">
        <f t="shared" si="119"/>
        <v>0</v>
      </c>
      <c r="CF160" s="526"/>
    </row>
    <row r="161" spans="3:84">
      <c r="C161" s="48" t="s">
        <v>5407</v>
      </c>
      <c r="D161" s="460" t="str">
        <f>IF($AH$14=0,IF(Presentación!AL84="","",Presentación!AM84),"")</f>
        <v/>
      </c>
      <c r="E161" s="461"/>
      <c r="F161" s="462"/>
      <c r="G161" s="547" t="str">
        <f>IF($AH$14=0,IF(Presentación!AK84="","",Presentación!AK84),"")</f>
        <v/>
      </c>
      <c r="H161" s="548"/>
      <c r="I161" s="548"/>
      <c r="J161" s="548"/>
      <c r="K161" s="548"/>
      <c r="L161" s="549"/>
      <c r="M161" s="447"/>
      <c r="N161" s="449"/>
      <c r="O161" s="447"/>
      <c r="P161" s="449"/>
      <c r="Q161" s="447"/>
      <c r="R161" s="449"/>
      <c r="S161" s="447"/>
      <c r="T161" s="449"/>
      <c r="U161" s="447"/>
      <c r="V161" s="449"/>
      <c r="W161" s="447"/>
      <c r="X161" s="449"/>
      <c r="Y161" s="447"/>
      <c r="Z161" s="449"/>
      <c r="AA161" s="447"/>
      <c r="AB161" s="449"/>
      <c r="AC161" s="447"/>
      <c r="AD161" s="449"/>
      <c r="BT161" s="522">
        <f t="shared" si="120"/>
        <v>0</v>
      </c>
      <c r="BU161" s="522"/>
      <c r="BV161" s="522">
        <f t="shared" si="121"/>
        <v>0</v>
      </c>
      <c r="BW161" s="522"/>
      <c r="BX161" s="522">
        <f t="shared" si="122"/>
        <v>0</v>
      </c>
      <c r="BY161" s="522"/>
      <c r="BZ161" s="522">
        <f t="shared" si="123"/>
        <v>0</v>
      </c>
      <c r="CA161" s="522"/>
      <c r="CB161" s="125" t="str">
        <f>IF(BZ161=0,"",IF(SUM($BZ$87:BZ161)=1,_xlfn.CONCAT(CC161),IF($BZ$662&gt;SUM($BZ$87:BZ161),_xlfn.CONCAT(", ",CC161),IF($BZ$662=SUM($BZ$87:BZ161),_xlfn.CONCAT(" y ",CC161,".")))))</f>
        <v/>
      </c>
      <c r="CC161" s="113">
        <v>75</v>
      </c>
      <c r="CE161" s="524">
        <f t="shared" si="119"/>
        <v>0</v>
      </c>
      <c r="CF161" s="526"/>
    </row>
    <row r="162" spans="3:84">
      <c r="C162" s="48" t="s">
        <v>5408</v>
      </c>
      <c r="D162" s="460" t="str">
        <f>IF($AH$14=0,IF(Presentación!AL85="","",Presentación!AM85),"")</f>
        <v/>
      </c>
      <c r="E162" s="461"/>
      <c r="F162" s="462"/>
      <c r="G162" s="547" t="str">
        <f>IF($AH$14=0,IF(Presentación!AK85="","",Presentación!AK85),"")</f>
        <v/>
      </c>
      <c r="H162" s="548"/>
      <c r="I162" s="548"/>
      <c r="J162" s="548"/>
      <c r="K162" s="548"/>
      <c r="L162" s="549"/>
      <c r="M162" s="447"/>
      <c r="N162" s="449"/>
      <c r="O162" s="447"/>
      <c r="P162" s="449"/>
      <c r="Q162" s="447"/>
      <c r="R162" s="449"/>
      <c r="S162" s="447"/>
      <c r="T162" s="449"/>
      <c r="U162" s="447"/>
      <c r="V162" s="449"/>
      <c r="W162" s="447"/>
      <c r="X162" s="449"/>
      <c r="Y162" s="447"/>
      <c r="Z162" s="449"/>
      <c r="AA162" s="447"/>
      <c r="AB162" s="449"/>
      <c r="AC162" s="447"/>
      <c r="AD162" s="449"/>
      <c r="BT162" s="522">
        <f t="shared" si="120"/>
        <v>0</v>
      </c>
      <c r="BU162" s="522"/>
      <c r="BV162" s="522">
        <f t="shared" si="121"/>
        <v>0</v>
      </c>
      <c r="BW162" s="522"/>
      <c r="BX162" s="522">
        <f t="shared" si="122"/>
        <v>0</v>
      </c>
      <c r="BY162" s="522"/>
      <c r="BZ162" s="522">
        <f t="shared" si="123"/>
        <v>0</v>
      </c>
      <c r="CA162" s="522"/>
      <c r="CB162" s="125" t="str">
        <f>IF(BZ162=0,"",IF(SUM($BZ$87:BZ162)=1,_xlfn.CONCAT(CC162),IF($BZ$662&gt;SUM($BZ$87:BZ162),_xlfn.CONCAT(", ",CC162),IF($BZ$662=SUM($BZ$87:BZ162),_xlfn.CONCAT(" y ",CC162,".")))))</f>
        <v/>
      </c>
      <c r="CC162" s="113">
        <v>76</v>
      </c>
      <c r="CE162" s="524">
        <f t="shared" si="119"/>
        <v>0</v>
      </c>
      <c r="CF162" s="526"/>
    </row>
    <row r="163" spans="3:84">
      <c r="C163" s="48" t="s">
        <v>5409</v>
      </c>
      <c r="D163" s="460" t="str">
        <f>IF($AH$14=0,IF(Presentación!AL86="","",Presentación!AM86),"")</f>
        <v/>
      </c>
      <c r="E163" s="461"/>
      <c r="F163" s="462"/>
      <c r="G163" s="547" t="str">
        <f>IF($AH$14=0,IF(Presentación!AK86="","",Presentación!AK86),"")</f>
        <v/>
      </c>
      <c r="H163" s="548"/>
      <c r="I163" s="548"/>
      <c r="J163" s="548"/>
      <c r="K163" s="548"/>
      <c r="L163" s="549"/>
      <c r="M163" s="447"/>
      <c r="N163" s="449"/>
      <c r="O163" s="447"/>
      <c r="P163" s="449"/>
      <c r="Q163" s="447"/>
      <c r="R163" s="449"/>
      <c r="S163" s="447"/>
      <c r="T163" s="449"/>
      <c r="U163" s="447"/>
      <c r="V163" s="449"/>
      <c r="W163" s="447"/>
      <c r="X163" s="449"/>
      <c r="Y163" s="447"/>
      <c r="Z163" s="449"/>
      <c r="AA163" s="447"/>
      <c r="AB163" s="449"/>
      <c r="AC163" s="447"/>
      <c r="AD163" s="449"/>
      <c r="BT163" s="522">
        <f t="shared" si="120"/>
        <v>0</v>
      </c>
      <c r="BU163" s="522"/>
      <c r="BV163" s="522">
        <f t="shared" si="121"/>
        <v>0</v>
      </c>
      <c r="BW163" s="522"/>
      <c r="BX163" s="522">
        <f t="shared" si="122"/>
        <v>0</v>
      </c>
      <c r="BY163" s="522"/>
      <c r="BZ163" s="522">
        <f t="shared" si="123"/>
        <v>0</v>
      </c>
      <c r="CA163" s="522"/>
      <c r="CB163" s="125" t="str">
        <f>IF(BZ163=0,"",IF(SUM($BZ$87:BZ163)=1,_xlfn.CONCAT(CC163),IF($BZ$662&gt;SUM($BZ$87:BZ163),_xlfn.CONCAT(", ",CC163),IF($BZ$662=SUM($BZ$87:BZ163),_xlfn.CONCAT(" y ",CC163,".")))))</f>
        <v/>
      </c>
      <c r="CC163" s="113">
        <v>77</v>
      </c>
      <c r="CE163" s="524">
        <f t="shared" si="119"/>
        <v>0</v>
      </c>
      <c r="CF163" s="526"/>
    </row>
    <row r="164" spans="3:84">
      <c r="C164" s="48" t="s">
        <v>5410</v>
      </c>
      <c r="D164" s="460" t="str">
        <f>IF($AH$14=0,IF(Presentación!AL87="","",Presentación!AM87),"")</f>
        <v/>
      </c>
      <c r="E164" s="461"/>
      <c r="F164" s="462"/>
      <c r="G164" s="547" t="str">
        <f>IF($AH$14=0,IF(Presentación!AK87="","",Presentación!AK87),"")</f>
        <v/>
      </c>
      <c r="H164" s="548"/>
      <c r="I164" s="548"/>
      <c r="J164" s="548"/>
      <c r="K164" s="548"/>
      <c r="L164" s="549"/>
      <c r="M164" s="447"/>
      <c r="N164" s="449"/>
      <c r="O164" s="447"/>
      <c r="P164" s="449"/>
      <c r="Q164" s="447"/>
      <c r="R164" s="449"/>
      <c r="S164" s="447"/>
      <c r="T164" s="449"/>
      <c r="U164" s="447"/>
      <c r="V164" s="449"/>
      <c r="W164" s="447"/>
      <c r="X164" s="449"/>
      <c r="Y164" s="447"/>
      <c r="Z164" s="449"/>
      <c r="AA164" s="447"/>
      <c r="AB164" s="449"/>
      <c r="AC164" s="447"/>
      <c r="AD164" s="449"/>
      <c r="BT164" s="522">
        <f t="shared" si="120"/>
        <v>0</v>
      </c>
      <c r="BU164" s="522"/>
      <c r="BV164" s="522">
        <f t="shared" si="121"/>
        <v>0</v>
      </c>
      <c r="BW164" s="522"/>
      <c r="BX164" s="522">
        <f t="shared" si="122"/>
        <v>0</v>
      </c>
      <c r="BY164" s="522"/>
      <c r="BZ164" s="522">
        <f t="shared" si="123"/>
        <v>0</v>
      </c>
      <c r="CA164" s="522"/>
      <c r="CB164" s="125" t="str">
        <f>IF(BZ164=0,"",IF(SUM($BZ$87:BZ164)=1,_xlfn.CONCAT(CC164),IF($BZ$662&gt;SUM($BZ$87:BZ164),_xlfn.CONCAT(", ",CC164),IF($BZ$662=SUM($BZ$87:BZ164),_xlfn.CONCAT(" y ",CC164,".")))))</f>
        <v/>
      </c>
      <c r="CC164" s="113">
        <v>78</v>
      </c>
      <c r="CE164" s="524">
        <f t="shared" si="119"/>
        <v>0</v>
      </c>
      <c r="CF164" s="526"/>
    </row>
    <row r="165" spans="3:84">
      <c r="C165" s="48" t="s">
        <v>5411</v>
      </c>
      <c r="D165" s="460" t="str">
        <f>IF($AH$14=0,IF(Presentación!AL88="","",Presentación!AM88),"")</f>
        <v/>
      </c>
      <c r="E165" s="461"/>
      <c r="F165" s="462"/>
      <c r="G165" s="547" t="str">
        <f>IF($AH$14=0,IF(Presentación!AK88="","",Presentación!AK88),"")</f>
        <v/>
      </c>
      <c r="H165" s="548"/>
      <c r="I165" s="548"/>
      <c r="J165" s="548"/>
      <c r="K165" s="548"/>
      <c r="L165" s="549"/>
      <c r="M165" s="447"/>
      <c r="N165" s="449"/>
      <c r="O165" s="447"/>
      <c r="P165" s="449"/>
      <c r="Q165" s="447"/>
      <c r="R165" s="449"/>
      <c r="S165" s="447"/>
      <c r="T165" s="449"/>
      <c r="U165" s="447"/>
      <c r="V165" s="449"/>
      <c r="W165" s="447"/>
      <c r="X165" s="449"/>
      <c r="Y165" s="447"/>
      <c r="Z165" s="449"/>
      <c r="AA165" s="447"/>
      <c r="AB165" s="449"/>
      <c r="AC165" s="447"/>
      <c r="AD165" s="449"/>
      <c r="BT165" s="522">
        <f t="shared" si="120"/>
        <v>0</v>
      </c>
      <c r="BU165" s="522"/>
      <c r="BV165" s="522">
        <f t="shared" si="121"/>
        <v>0</v>
      </c>
      <c r="BW165" s="522"/>
      <c r="BX165" s="522">
        <f t="shared" si="122"/>
        <v>0</v>
      </c>
      <c r="BY165" s="522"/>
      <c r="BZ165" s="522">
        <f t="shared" si="123"/>
        <v>0</v>
      </c>
      <c r="CA165" s="522"/>
      <c r="CB165" s="125" t="str">
        <f>IF(BZ165=0,"",IF(SUM($BZ$87:BZ165)=1,_xlfn.CONCAT(CC165),IF($BZ$662&gt;SUM($BZ$87:BZ165),_xlfn.CONCAT(", ",CC165),IF($BZ$662=SUM($BZ$87:BZ165),_xlfn.CONCAT(" y ",CC165,".")))))</f>
        <v/>
      </c>
      <c r="CC165" s="113">
        <v>79</v>
      </c>
      <c r="CE165" s="524">
        <f t="shared" si="119"/>
        <v>0</v>
      </c>
      <c r="CF165" s="526"/>
    </row>
    <row r="166" spans="3:84">
      <c r="C166" s="48" t="s">
        <v>5412</v>
      </c>
      <c r="D166" s="460" t="str">
        <f>IF($AH$14=0,IF(Presentación!AL89="","",Presentación!AM89),"")</f>
        <v/>
      </c>
      <c r="E166" s="461"/>
      <c r="F166" s="462"/>
      <c r="G166" s="547" t="str">
        <f>IF($AH$14=0,IF(Presentación!AK89="","",Presentación!AK89),"")</f>
        <v/>
      </c>
      <c r="H166" s="548"/>
      <c r="I166" s="548"/>
      <c r="J166" s="548"/>
      <c r="K166" s="548"/>
      <c r="L166" s="549"/>
      <c r="M166" s="447"/>
      <c r="N166" s="449"/>
      <c r="O166" s="447"/>
      <c r="P166" s="449"/>
      <c r="Q166" s="447"/>
      <c r="R166" s="449"/>
      <c r="S166" s="447"/>
      <c r="T166" s="449"/>
      <c r="U166" s="447"/>
      <c r="V166" s="449"/>
      <c r="W166" s="447"/>
      <c r="X166" s="449"/>
      <c r="Y166" s="447"/>
      <c r="Z166" s="449"/>
      <c r="AA166" s="447"/>
      <c r="AB166" s="449"/>
      <c r="AC166" s="447"/>
      <c r="AD166" s="449"/>
      <c r="BT166" s="522">
        <f t="shared" si="120"/>
        <v>0</v>
      </c>
      <c r="BU166" s="522"/>
      <c r="BV166" s="522">
        <f t="shared" si="121"/>
        <v>0</v>
      </c>
      <c r="BW166" s="522"/>
      <c r="BX166" s="522">
        <f t="shared" si="122"/>
        <v>0</v>
      </c>
      <c r="BY166" s="522"/>
      <c r="BZ166" s="522">
        <f t="shared" si="123"/>
        <v>0</v>
      </c>
      <c r="CA166" s="522"/>
      <c r="CB166" s="125" t="str">
        <f>IF(BZ166=0,"",IF(SUM($BZ$87:BZ166)=1,_xlfn.CONCAT(CC166),IF($BZ$662&gt;SUM($BZ$87:BZ166),_xlfn.CONCAT(", ",CC166),IF($BZ$662=SUM($BZ$87:BZ166),_xlfn.CONCAT(" y ",CC166,".")))))</f>
        <v/>
      </c>
      <c r="CC166" s="113">
        <v>80</v>
      </c>
      <c r="CE166" s="524">
        <f t="shared" si="119"/>
        <v>0</v>
      </c>
      <c r="CF166" s="526"/>
    </row>
    <row r="167" spans="3:84">
      <c r="C167" s="48" t="s">
        <v>6755</v>
      </c>
      <c r="D167" s="460" t="str">
        <f>IF($AH$14=0,IF(Presentación!AL90="","",Presentación!AM90),"")</f>
        <v/>
      </c>
      <c r="E167" s="461"/>
      <c r="F167" s="462"/>
      <c r="G167" s="547" t="str">
        <f>IF($AH$14=0,IF(Presentación!AK90="","",Presentación!AK90),"")</f>
        <v/>
      </c>
      <c r="H167" s="548"/>
      <c r="I167" s="548"/>
      <c r="J167" s="548"/>
      <c r="K167" s="548"/>
      <c r="L167" s="549"/>
      <c r="M167" s="447"/>
      <c r="N167" s="449"/>
      <c r="O167" s="447"/>
      <c r="P167" s="449"/>
      <c r="Q167" s="447"/>
      <c r="R167" s="449"/>
      <c r="S167" s="447"/>
      <c r="T167" s="449"/>
      <c r="U167" s="447"/>
      <c r="V167" s="449"/>
      <c r="W167" s="447"/>
      <c r="X167" s="449"/>
      <c r="Y167" s="447"/>
      <c r="Z167" s="449"/>
      <c r="AA167" s="447"/>
      <c r="AB167" s="449"/>
      <c r="AC167" s="447"/>
      <c r="AD167" s="449"/>
      <c r="BT167" s="522">
        <f t="shared" si="120"/>
        <v>0</v>
      </c>
      <c r="BU167" s="522"/>
      <c r="BV167" s="522">
        <f t="shared" si="121"/>
        <v>0</v>
      </c>
      <c r="BW167" s="522"/>
      <c r="BX167" s="522">
        <f t="shared" si="122"/>
        <v>0</v>
      </c>
      <c r="BY167" s="522"/>
      <c r="BZ167" s="522">
        <f t="shared" si="123"/>
        <v>0</v>
      </c>
      <c r="CA167" s="522"/>
      <c r="CB167" s="125" t="str">
        <f>IF(BZ167=0,"",IF(SUM($BZ$87:BZ167)=1,_xlfn.CONCAT(CC167),IF($BZ$662&gt;SUM($BZ$87:BZ167),_xlfn.CONCAT(", ",CC167),IF($BZ$662=SUM($BZ$87:BZ167),_xlfn.CONCAT(" y ",CC167,".")))))</f>
        <v/>
      </c>
      <c r="CC167" s="113">
        <v>81</v>
      </c>
      <c r="CE167" s="524">
        <f t="shared" si="119"/>
        <v>0</v>
      </c>
      <c r="CF167" s="526"/>
    </row>
    <row r="168" spans="3:84">
      <c r="C168" s="48" t="s">
        <v>6756</v>
      </c>
      <c r="D168" s="460" t="str">
        <f>IF($AH$14=0,IF(Presentación!AL91="","",Presentación!AM91),"")</f>
        <v/>
      </c>
      <c r="E168" s="461"/>
      <c r="F168" s="462"/>
      <c r="G168" s="547" t="str">
        <f>IF($AH$14=0,IF(Presentación!AK91="","",Presentación!AK91),"")</f>
        <v/>
      </c>
      <c r="H168" s="548"/>
      <c r="I168" s="548"/>
      <c r="J168" s="548"/>
      <c r="K168" s="548"/>
      <c r="L168" s="549"/>
      <c r="M168" s="447"/>
      <c r="N168" s="449"/>
      <c r="O168" s="447"/>
      <c r="P168" s="449"/>
      <c r="Q168" s="447"/>
      <c r="R168" s="449"/>
      <c r="S168" s="447"/>
      <c r="T168" s="449"/>
      <c r="U168" s="447"/>
      <c r="V168" s="449"/>
      <c r="W168" s="447"/>
      <c r="X168" s="449"/>
      <c r="Y168" s="447"/>
      <c r="Z168" s="449"/>
      <c r="AA168" s="447"/>
      <c r="AB168" s="449"/>
      <c r="AC168" s="447"/>
      <c r="AD168" s="449"/>
      <c r="BT168" s="522">
        <f t="shared" si="120"/>
        <v>0</v>
      </c>
      <c r="BU168" s="522"/>
      <c r="BV168" s="522">
        <f t="shared" si="121"/>
        <v>0</v>
      </c>
      <c r="BW168" s="522"/>
      <c r="BX168" s="522">
        <f t="shared" si="122"/>
        <v>0</v>
      </c>
      <c r="BY168" s="522"/>
      <c r="BZ168" s="522">
        <f t="shared" si="123"/>
        <v>0</v>
      </c>
      <c r="CA168" s="522"/>
      <c r="CB168" s="125" t="str">
        <f>IF(BZ168=0,"",IF(SUM($BZ$87:BZ168)=1,_xlfn.CONCAT(CC168),IF($BZ$662&gt;SUM($BZ$87:BZ168),_xlfn.CONCAT(", ",CC168),IF($BZ$662=SUM($BZ$87:BZ168),_xlfn.CONCAT(" y ",CC168,".")))))</f>
        <v/>
      </c>
      <c r="CC168" s="113">
        <v>82</v>
      </c>
      <c r="CE168" s="524">
        <f t="shared" si="119"/>
        <v>0</v>
      </c>
      <c r="CF168" s="526"/>
    </row>
    <row r="169" spans="3:84">
      <c r="C169" s="48" t="s">
        <v>6757</v>
      </c>
      <c r="D169" s="460" t="str">
        <f>IF($AH$14=0,IF(Presentación!AL92="","",Presentación!AM92),"")</f>
        <v/>
      </c>
      <c r="E169" s="461"/>
      <c r="F169" s="462"/>
      <c r="G169" s="547" t="str">
        <f>IF($AH$14=0,IF(Presentación!AK92="","",Presentación!AK92),"")</f>
        <v/>
      </c>
      <c r="H169" s="548"/>
      <c r="I169" s="548"/>
      <c r="J169" s="548"/>
      <c r="K169" s="548"/>
      <c r="L169" s="549"/>
      <c r="M169" s="447"/>
      <c r="N169" s="449"/>
      <c r="O169" s="447"/>
      <c r="P169" s="449"/>
      <c r="Q169" s="447"/>
      <c r="R169" s="449"/>
      <c r="S169" s="447"/>
      <c r="T169" s="449"/>
      <c r="U169" s="447"/>
      <c r="V169" s="449"/>
      <c r="W169" s="447"/>
      <c r="X169" s="449"/>
      <c r="Y169" s="447"/>
      <c r="Z169" s="449"/>
      <c r="AA169" s="447"/>
      <c r="AB169" s="449"/>
      <c r="AC169" s="447"/>
      <c r="AD169" s="449"/>
      <c r="BT169" s="522">
        <f t="shared" si="120"/>
        <v>0</v>
      </c>
      <c r="BU169" s="522"/>
      <c r="BV169" s="522">
        <f t="shared" si="121"/>
        <v>0</v>
      </c>
      <c r="BW169" s="522"/>
      <c r="BX169" s="522">
        <f t="shared" si="122"/>
        <v>0</v>
      </c>
      <c r="BY169" s="522"/>
      <c r="BZ169" s="522">
        <f t="shared" si="123"/>
        <v>0</v>
      </c>
      <c r="CA169" s="522"/>
      <c r="CB169" s="125" t="str">
        <f>IF(BZ169=0,"",IF(SUM($BZ$87:BZ169)=1,_xlfn.CONCAT(CC169),IF($BZ$662&gt;SUM($BZ$87:BZ169),_xlfn.CONCAT(", ",CC169),IF($BZ$662=SUM($BZ$87:BZ169),_xlfn.CONCAT(" y ",CC169,".")))))</f>
        <v/>
      </c>
      <c r="CC169" s="113">
        <v>83</v>
      </c>
      <c r="CE169" s="524">
        <f t="shared" si="119"/>
        <v>0</v>
      </c>
      <c r="CF169" s="526"/>
    </row>
    <row r="170" spans="3:84">
      <c r="C170" s="48" t="s">
        <v>6758</v>
      </c>
      <c r="D170" s="460" t="str">
        <f>IF($AH$14=0,IF(Presentación!AL93="","",Presentación!AM93),"")</f>
        <v/>
      </c>
      <c r="E170" s="461"/>
      <c r="F170" s="462"/>
      <c r="G170" s="547" t="str">
        <f>IF($AH$14=0,IF(Presentación!AK93="","",Presentación!AK93),"")</f>
        <v/>
      </c>
      <c r="H170" s="548"/>
      <c r="I170" s="548"/>
      <c r="J170" s="548"/>
      <c r="K170" s="548"/>
      <c r="L170" s="549"/>
      <c r="M170" s="447"/>
      <c r="N170" s="449"/>
      <c r="O170" s="447"/>
      <c r="P170" s="449"/>
      <c r="Q170" s="447"/>
      <c r="R170" s="449"/>
      <c r="S170" s="447"/>
      <c r="T170" s="449"/>
      <c r="U170" s="447"/>
      <c r="V170" s="449"/>
      <c r="W170" s="447"/>
      <c r="X170" s="449"/>
      <c r="Y170" s="447"/>
      <c r="Z170" s="449"/>
      <c r="AA170" s="447"/>
      <c r="AB170" s="449"/>
      <c r="AC170" s="447"/>
      <c r="AD170" s="449"/>
      <c r="BT170" s="522">
        <f t="shared" si="120"/>
        <v>0</v>
      </c>
      <c r="BU170" s="522"/>
      <c r="BV170" s="522">
        <f t="shared" si="121"/>
        <v>0</v>
      </c>
      <c r="BW170" s="522"/>
      <c r="BX170" s="522">
        <f t="shared" si="122"/>
        <v>0</v>
      </c>
      <c r="BY170" s="522"/>
      <c r="BZ170" s="522">
        <f t="shared" si="123"/>
        <v>0</v>
      </c>
      <c r="CA170" s="522"/>
      <c r="CB170" s="125" t="str">
        <f>IF(BZ170=0,"",IF(SUM($BZ$87:BZ170)=1,_xlfn.CONCAT(CC170),IF($BZ$662&gt;SUM($BZ$87:BZ170),_xlfn.CONCAT(", ",CC170),IF($BZ$662=SUM($BZ$87:BZ170),_xlfn.CONCAT(" y ",CC170,".")))))</f>
        <v/>
      </c>
      <c r="CC170" s="113">
        <v>84</v>
      </c>
      <c r="CE170" s="524">
        <f t="shared" si="119"/>
        <v>0</v>
      </c>
      <c r="CF170" s="526"/>
    </row>
    <row r="171" spans="3:84">
      <c r="C171" s="48" t="s">
        <v>6759</v>
      </c>
      <c r="D171" s="460" t="str">
        <f>IF($AH$14=0,IF(Presentación!AL94="","",Presentación!AM94),"")</f>
        <v/>
      </c>
      <c r="E171" s="461"/>
      <c r="F171" s="462"/>
      <c r="G171" s="547" t="str">
        <f>IF($AH$14=0,IF(Presentación!AK94="","",Presentación!AK94),"")</f>
        <v/>
      </c>
      <c r="H171" s="548"/>
      <c r="I171" s="548"/>
      <c r="J171" s="548"/>
      <c r="K171" s="548"/>
      <c r="L171" s="549"/>
      <c r="M171" s="447"/>
      <c r="N171" s="449"/>
      <c r="O171" s="447"/>
      <c r="P171" s="449"/>
      <c r="Q171" s="447"/>
      <c r="R171" s="449"/>
      <c r="S171" s="447"/>
      <c r="T171" s="449"/>
      <c r="U171" s="447"/>
      <c r="V171" s="449"/>
      <c r="W171" s="447"/>
      <c r="X171" s="449"/>
      <c r="Y171" s="447"/>
      <c r="Z171" s="449"/>
      <c r="AA171" s="447"/>
      <c r="AB171" s="449"/>
      <c r="AC171" s="447"/>
      <c r="AD171" s="449"/>
      <c r="BT171" s="522">
        <f t="shared" si="120"/>
        <v>0</v>
      </c>
      <c r="BU171" s="522"/>
      <c r="BV171" s="522">
        <f t="shared" si="121"/>
        <v>0</v>
      </c>
      <c r="BW171" s="522"/>
      <c r="BX171" s="522">
        <f t="shared" si="122"/>
        <v>0</v>
      </c>
      <c r="BY171" s="522"/>
      <c r="BZ171" s="522">
        <f t="shared" si="123"/>
        <v>0</v>
      </c>
      <c r="CA171" s="522"/>
      <c r="CB171" s="125" t="str">
        <f>IF(BZ171=0,"",IF(SUM($BZ$87:BZ171)=1,_xlfn.CONCAT(CC171),IF($BZ$662&gt;SUM($BZ$87:BZ171),_xlfn.CONCAT(", ",CC171),IF($BZ$662=SUM($BZ$87:BZ171),_xlfn.CONCAT(" y ",CC171,".")))))</f>
        <v/>
      </c>
      <c r="CC171" s="113">
        <v>85</v>
      </c>
      <c r="CE171" s="524">
        <f t="shared" si="119"/>
        <v>0</v>
      </c>
      <c r="CF171" s="526"/>
    </row>
    <row r="172" spans="3:84">
      <c r="C172" s="48" t="s">
        <v>6760</v>
      </c>
      <c r="D172" s="460" t="str">
        <f>IF($AH$14=0,IF(Presentación!AL95="","",Presentación!AM95),"")</f>
        <v/>
      </c>
      <c r="E172" s="461"/>
      <c r="F172" s="462"/>
      <c r="G172" s="547" t="str">
        <f>IF($AH$14=0,IF(Presentación!AK95="","",Presentación!AK95),"")</f>
        <v/>
      </c>
      <c r="H172" s="548"/>
      <c r="I172" s="548"/>
      <c r="J172" s="548"/>
      <c r="K172" s="548"/>
      <c r="L172" s="549"/>
      <c r="M172" s="447"/>
      <c r="N172" s="449"/>
      <c r="O172" s="447"/>
      <c r="P172" s="449"/>
      <c r="Q172" s="447"/>
      <c r="R172" s="449"/>
      <c r="S172" s="447"/>
      <c r="T172" s="449"/>
      <c r="U172" s="447"/>
      <c r="V172" s="449"/>
      <c r="W172" s="447"/>
      <c r="X172" s="449"/>
      <c r="Y172" s="447"/>
      <c r="Z172" s="449"/>
      <c r="AA172" s="447"/>
      <c r="AB172" s="449"/>
      <c r="AC172" s="447"/>
      <c r="AD172" s="449"/>
      <c r="BT172" s="522">
        <f t="shared" si="120"/>
        <v>0</v>
      </c>
      <c r="BU172" s="522"/>
      <c r="BV172" s="522">
        <f t="shared" si="121"/>
        <v>0</v>
      </c>
      <c r="BW172" s="522"/>
      <c r="BX172" s="522">
        <f t="shared" si="122"/>
        <v>0</v>
      </c>
      <c r="BY172" s="522"/>
      <c r="BZ172" s="522">
        <f t="shared" si="123"/>
        <v>0</v>
      </c>
      <c r="CA172" s="522"/>
      <c r="CB172" s="125" t="str">
        <f>IF(BZ172=0,"",IF(SUM($BZ$87:BZ172)=1,_xlfn.CONCAT(CC172),IF($BZ$662&gt;SUM($BZ$87:BZ172),_xlfn.CONCAT(", ",CC172),IF($BZ$662=SUM($BZ$87:BZ172),_xlfn.CONCAT(" y ",CC172,".")))))</f>
        <v/>
      </c>
      <c r="CC172" s="113">
        <v>86</v>
      </c>
      <c r="CE172" s="524">
        <f t="shared" si="119"/>
        <v>0</v>
      </c>
      <c r="CF172" s="526"/>
    </row>
    <row r="173" spans="3:84">
      <c r="C173" s="48" t="s">
        <v>6761</v>
      </c>
      <c r="D173" s="460" t="str">
        <f>IF($AH$14=0,IF(Presentación!AL96="","",Presentación!AM96),"")</f>
        <v/>
      </c>
      <c r="E173" s="461"/>
      <c r="F173" s="462"/>
      <c r="G173" s="547" t="str">
        <f>IF($AH$14=0,IF(Presentación!AK96="","",Presentación!AK96),"")</f>
        <v/>
      </c>
      <c r="H173" s="548"/>
      <c r="I173" s="548"/>
      <c r="J173" s="548"/>
      <c r="K173" s="548"/>
      <c r="L173" s="549"/>
      <c r="M173" s="447"/>
      <c r="N173" s="449"/>
      <c r="O173" s="447"/>
      <c r="P173" s="449"/>
      <c r="Q173" s="447"/>
      <c r="R173" s="449"/>
      <c r="S173" s="447"/>
      <c r="T173" s="449"/>
      <c r="U173" s="447"/>
      <c r="V173" s="449"/>
      <c r="W173" s="447"/>
      <c r="X173" s="449"/>
      <c r="Y173" s="447"/>
      <c r="Z173" s="449"/>
      <c r="AA173" s="447"/>
      <c r="AB173" s="449"/>
      <c r="AC173" s="447"/>
      <c r="AD173" s="449"/>
      <c r="BT173" s="522">
        <f t="shared" si="120"/>
        <v>0</v>
      </c>
      <c r="BU173" s="522"/>
      <c r="BV173" s="522">
        <f t="shared" si="121"/>
        <v>0</v>
      </c>
      <c r="BW173" s="522"/>
      <c r="BX173" s="522">
        <f t="shared" si="122"/>
        <v>0</v>
      </c>
      <c r="BY173" s="522"/>
      <c r="BZ173" s="522">
        <f t="shared" si="123"/>
        <v>0</v>
      </c>
      <c r="CA173" s="522"/>
      <c r="CB173" s="125" t="str">
        <f>IF(BZ173=0,"",IF(SUM($BZ$87:BZ173)=1,_xlfn.CONCAT(CC173),IF($BZ$662&gt;SUM($BZ$87:BZ173),_xlfn.CONCAT(", ",CC173),IF($BZ$662=SUM($BZ$87:BZ173),_xlfn.CONCAT(" y ",CC173,".")))))</f>
        <v/>
      </c>
      <c r="CC173" s="113">
        <v>87</v>
      </c>
      <c r="CE173" s="524">
        <f t="shared" si="119"/>
        <v>0</v>
      </c>
      <c r="CF173" s="526"/>
    </row>
    <row r="174" spans="3:84">
      <c r="C174" s="48" t="s">
        <v>6762</v>
      </c>
      <c r="D174" s="460" t="str">
        <f>IF($AH$14=0,IF(Presentación!AL97="","",Presentación!AM97),"")</f>
        <v/>
      </c>
      <c r="E174" s="461"/>
      <c r="F174" s="462"/>
      <c r="G174" s="547" t="str">
        <f>IF($AH$14=0,IF(Presentación!AK97="","",Presentación!AK97),"")</f>
        <v/>
      </c>
      <c r="H174" s="548"/>
      <c r="I174" s="548"/>
      <c r="J174" s="548"/>
      <c r="K174" s="548"/>
      <c r="L174" s="549"/>
      <c r="M174" s="447"/>
      <c r="N174" s="449"/>
      <c r="O174" s="447"/>
      <c r="P174" s="449"/>
      <c r="Q174" s="447"/>
      <c r="R174" s="449"/>
      <c r="S174" s="447"/>
      <c r="T174" s="449"/>
      <c r="U174" s="447"/>
      <c r="V174" s="449"/>
      <c r="W174" s="447"/>
      <c r="X174" s="449"/>
      <c r="Y174" s="447"/>
      <c r="Z174" s="449"/>
      <c r="AA174" s="447"/>
      <c r="AB174" s="449"/>
      <c r="AC174" s="447"/>
      <c r="AD174" s="449"/>
      <c r="BT174" s="522">
        <f t="shared" si="120"/>
        <v>0</v>
      </c>
      <c r="BU174" s="522"/>
      <c r="BV174" s="522">
        <f t="shared" si="121"/>
        <v>0</v>
      </c>
      <c r="BW174" s="522"/>
      <c r="BX174" s="522">
        <f t="shared" si="122"/>
        <v>0</v>
      </c>
      <c r="BY174" s="522"/>
      <c r="BZ174" s="522">
        <f t="shared" si="123"/>
        <v>0</v>
      </c>
      <c r="CA174" s="522"/>
      <c r="CB174" s="125" t="str">
        <f>IF(BZ174=0,"",IF(SUM($BZ$87:BZ174)=1,_xlfn.CONCAT(CC174),IF($BZ$662&gt;SUM($BZ$87:BZ174),_xlfn.CONCAT(", ",CC174),IF($BZ$662=SUM($BZ$87:BZ174),_xlfn.CONCAT(" y ",CC174,".")))))</f>
        <v/>
      </c>
      <c r="CC174" s="113">
        <v>88</v>
      </c>
      <c r="CE174" s="524">
        <f t="shared" si="119"/>
        <v>0</v>
      </c>
      <c r="CF174" s="526"/>
    </row>
    <row r="175" spans="3:84">
      <c r="C175" s="48" t="s">
        <v>6763</v>
      </c>
      <c r="D175" s="460" t="str">
        <f>IF($AH$14=0,IF(Presentación!AL98="","",Presentación!AM98),"")</f>
        <v/>
      </c>
      <c r="E175" s="461"/>
      <c r="F175" s="462"/>
      <c r="G175" s="547" t="str">
        <f>IF($AH$14=0,IF(Presentación!AK98="","",Presentación!AK98),"")</f>
        <v/>
      </c>
      <c r="H175" s="548"/>
      <c r="I175" s="548"/>
      <c r="J175" s="548"/>
      <c r="K175" s="548"/>
      <c r="L175" s="549"/>
      <c r="M175" s="447"/>
      <c r="N175" s="449"/>
      <c r="O175" s="447"/>
      <c r="P175" s="449"/>
      <c r="Q175" s="447"/>
      <c r="R175" s="449"/>
      <c r="S175" s="447"/>
      <c r="T175" s="449"/>
      <c r="U175" s="447"/>
      <c r="V175" s="449"/>
      <c r="W175" s="447"/>
      <c r="X175" s="449"/>
      <c r="Y175" s="447"/>
      <c r="Z175" s="449"/>
      <c r="AA175" s="447"/>
      <c r="AB175" s="449"/>
      <c r="AC175" s="447"/>
      <c r="AD175" s="449"/>
      <c r="BT175" s="522">
        <f t="shared" si="120"/>
        <v>0</v>
      </c>
      <c r="BU175" s="522"/>
      <c r="BV175" s="522">
        <f t="shared" si="121"/>
        <v>0</v>
      </c>
      <c r="BW175" s="522"/>
      <c r="BX175" s="522">
        <f t="shared" si="122"/>
        <v>0</v>
      </c>
      <c r="BY175" s="522"/>
      <c r="BZ175" s="522">
        <f t="shared" si="123"/>
        <v>0</v>
      </c>
      <c r="CA175" s="522"/>
      <c r="CB175" s="125" t="str">
        <f>IF(BZ175=0,"",IF(SUM($BZ$87:BZ175)=1,_xlfn.CONCAT(CC175),IF($BZ$662&gt;SUM($BZ$87:BZ175),_xlfn.CONCAT(", ",CC175),IF($BZ$662=SUM($BZ$87:BZ175),_xlfn.CONCAT(" y ",CC175,".")))))</f>
        <v/>
      </c>
      <c r="CC175" s="113">
        <v>89</v>
      </c>
      <c r="CE175" s="524">
        <f t="shared" si="119"/>
        <v>0</v>
      </c>
      <c r="CF175" s="526"/>
    </row>
    <row r="176" spans="3:84">
      <c r="C176" s="48" t="s">
        <v>6764</v>
      </c>
      <c r="D176" s="460" t="str">
        <f>IF($AH$14=0,IF(Presentación!AL99="","",Presentación!AM99),"")</f>
        <v/>
      </c>
      <c r="E176" s="461"/>
      <c r="F176" s="462"/>
      <c r="G176" s="547" t="str">
        <f>IF($AH$14=0,IF(Presentación!AK99="","",Presentación!AK99),"")</f>
        <v/>
      </c>
      <c r="H176" s="548"/>
      <c r="I176" s="548"/>
      <c r="J176" s="548"/>
      <c r="K176" s="548"/>
      <c r="L176" s="549"/>
      <c r="M176" s="447"/>
      <c r="N176" s="449"/>
      <c r="O176" s="447"/>
      <c r="P176" s="449"/>
      <c r="Q176" s="447"/>
      <c r="R176" s="449"/>
      <c r="S176" s="447"/>
      <c r="T176" s="449"/>
      <c r="U176" s="447"/>
      <c r="V176" s="449"/>
      <c r="W176" s="447"/>
      <c r="X176" s="449"/>
      <c r="Y176" s="447"/>
      <c r="Z176" s="449"/>
      <c r="AA176" s="447"/>
      <c r="AB176" s="449"/>
      <c r="AC176" s="447"/>
      <c r="AD176" s="449"/>
      <c r="BT176" s="522">
        <f t="shared" si="120"/>
        <v>0</v>
      </c>
      <c r="BU176" s="522"/>
      <c r="BV176" s="522">
        <f t="shared" si="121"/>
        <v>0</v>
      </c>
      <c r="BW176" s="522"/>
      <c r="BX176" s="522">
        <f t="shared" si="122"/>
        <v>0</v>
      </c>
      <c r="BY176" s="522"/>
      <c r="BZ176" s="522">
        <f t="shared" si="123"/>
        <v>0</v>
      </c>
      <c r="CA176" s="522"/>
      <c r="CB176" s="125" t="str">
        <f>IF(BZ176=0,"",IF(SUM($BZ$87:BZ176)=1,_xlfn.CONCAT(CC176),IF($BZ$662&gt;SUM($BZ$87:BZ176),_xlfn.CONCAT(", ",CC176),IF($BZ$662=SUM($BZ$87:BZ176),_xlfn.CONCAT(" y ",CC176,".")))))</f>
        <v/>
      </c>
      <c r="CC176" s="113">
        <v>90</v>
      </c>
      <c r="CE176" s="524">
        <f t="shared" si="119"/>
        <v>0</v>
      </c>
      <c r="CF176" s="526"/>
    </row>
    <row r="177" spans="3:84">
      <c r="C177" s="48" t="s">
        <v>6765</v>
      </c>
      <c r="D177" s="460" t="str">
        <f>IF($AH$14=0,IF(Presentación!AL100="","",Presentación!AM100),"")</f>
        <v/>
      </c>
      <c r="E177" s="461"/>
      <c r="F177" s="462"/>
      <c r="G177" s="547" t="str">
        <f>IF($AH$14=0,IF(Presentación!AK100="","",Presentación!AK100),"")</f>
        <v/>
      </c>
      <c r="H177" s="548"/>
      <c r="I177" s="548"/>
      <c r="J177" s="548"/>
      <c r="K177" s="548"/>
      <c r="L177" s="549"/>
      <c r="M177" s="447"/>
      <c r="N177" s="449"/>
      <c r="O177" s="447"/>
      <c r="P177" s="449"/>
      <c r="Q177" s="447"/>
      <c r="R177" s="449"/>
      <c r="S177" s="447"/>
      <c r="T177" s="449"/>
      <c r="U177" s="447"/>
      <c r="V177" s="449"/>
      <c r="W177" s="447"/>
      <c r="X177" s="449"/>
      <c r="Y177" s="447"/>
      <c r="Z177" s="449"/>
      <c r="AA177" s="447"/>
      <c r="AB177" s="449"/>
      <c r="AC177" s="447"/>
      <c r="AD177" s="449"/>
      <c r="BT177" s="522">
        <f t="shared" si="120"/>
        <v>0</v>
      </c>
      <c r="BU177" s="522"/>
      <c r="BV177" s="522">
        <f t="shared" si="121"/>
        <v>0</v>
      </c>
      <c r="BW177" s="522"/>
      <c r="BX177" s="522">
        <f t="shared" si="122"/>
        <v>0</v>
      </c>
      <c r="BY177" s="522"/>
      <c r="BZ177" s="522">
        <f t="shared" si="123"/>
        <v>0</v>
      </c>
      <c r="CA177" s="522"/>
      <c r="CB177" s="125" t="str">
        <f>IF(BZ177=0,"",IF(SUM($BZ$87:BZ177)=1,_xlfn.CONCAT(CC177),IF($BZ$662&gt;SUM($BZ$87:BZ177),_xlfn.CONCAT(", ",CC177),IF($BZ$662=SUM($BZ$87:BZ177),_xlfn.CONCAT(" y ",CC177,".")))))</f>
        <v/>
      </c>
      <c r="CC177" s="113">
        <v>91</v>
      </c>
      <c r="CE177" s="524">
        <f t="shared" si="119"/>
        <v>0</v>
      </c>
      <c r="CF177" s="526"/>
    </row>
    <row r="178" spans="3:84">
      <c r="C178" s="48" t="s">
        <v>6766</v>
      </c>
      <c r="D178" s="460" t="str">
        <f>IF($AH$14=0,IF(Presentación!AL101="","",Presentación!AM101),"")</f>
        <v/>
      </c>
      <c r="E178" s="461"/>
      <c r="F178" s="462"/>
      <c r="G178" s="547" t="str">
        <f>IF($AH$14=0,IF(Presentación!AK101="","",Presentación!AK101),"")</f>
        <v/>
      </c>
      <c r="H178" s="548"/>
      <c r="I178" s="548"/>
      <c r="J178" s="548"/>
      <c r="K178" s="548"/>
      <c r="L178" s="549"/>
      <c r="M178" s="447"/>
      <c r="N178" s="449"/>
      <c r="O178" s="447"/>
      <c r="P178" s="449"/>
      <c r="Q178" s="447"/>
      <c r="R178" s="449"/>
      <c r="S178" s="447"/>
      <c r="T178" s="449"/>
      <c r="U178" s="447"/>
      <c r="V178" s="449"/>
      <c r="W178" s="447"/>
      <c r="X178" s="449"/>
      <c r="Y178" s="447"/>
      <c r="Z178" s="449"/>
      <c r="AA178" s="447"/>
      <c r="AB178" s="449"/>
      <c r="AC178" s="447"/>
      <c r="AD178" s="449"/>
      <c r="BT178" s="522">
        <f t="shared" si="120"/>
        <v>0</v>
      </c>
      <c r="BU178" s="522"/>
      <c r="BV178" s="522">
        <f t="shared" si="121"/>
        <v>0</v>
      </c>
      <c r="BW178" s="522"/>
      <c r="BX178" s="522">
        <f t="shared" si="122"/>
        <v>0</v>
      </c>
      <c r="BY178" s="522"/>
      <c r="BZ178" s="522">
        <f t="shared" si="123"/>
        <v>0</v>
      </c>
      <c r="CA178" s="522"/>
      <c r="CB178" s="125" t="str">
        <f>IF(BZ178=0,"",IF(SUM($BZ$87:BZ178)=1,_xlfn.CONCAT(CC178),IF($BZ$662&gt;SUM($BZ$87:BZ178),_xlfn.CONCAT(", ",CC178),IF($BZ$662=SUM($BZ$87:BZ178),_xlfn.CONCAT(" y ",CC178,".")))))</f>
        <v/>
      </c>
      <c r="CC178" s="113">
        <v>92</v>
      </c>
      <c r="CE178" s="524">
        <f t="shared" si="119"/>
        <v>0</v>
      </c>
      <c r="CF178" s="526"/>
    </row>
    <row r="179" spans="3:84">
      <c r="C179" s="48" t="s">
        <v>6767</v>
      </c>
      <c r="D179" s="460" t="str">
        <f>IF($AH$14=0,IF(Presentación!AL102="","",Presentación!AM102),"")</f>
        <v/>
      </c>
      <c r="E179" s="461"/>
      <c r="F179" s="462"/>
      <c r="G179" s="547" t="str">
        <f>IF($AH$14=0,IF(Presentación!AK102="","",Presentación!AK102),"")</f>
        <v/>
      </c>
      <c r="H179" s="548"/>
      <c r="I179" s="548"/>
      <c r="J179" s="548"/>
      <c r="K179" s="548"/>
      <c r="L179" s="549"/>
      <c r="M179" s="447"/>
      <c r="N179" s="449"/>
      <c r="O179" s="447"/>
      <c r="P179" s="449"/>
      <c r="Q179" s="447"/>
      <c r="R179" s="449"/>
      <c r="S179" s="447"/>
      <c r="T179" s="449"/>
      <c r="U179" s="447"/>
      <c r="V179" s="449"/>
      <c r="W179" s="447"/>
      <c r="X179" s="449"/>
      <c r="Y179" s="447"/>
      <c r="Z179" s="449"/>
      <c r="AA179" s="447"/>
      <c r="AB179" s="449"/>
      <c r="AC179" s="447"/>
      <c r="AD179" s="449"/>
      <c r="BT179" s="522">
        <f t="shared" si="120"/>
        <v>0</v>
      </c>
      <c r="BU179" s="522"/>
      <c r="BV179" s="522">
        <f t="shared" si="121"/>
        <v>0</v>
      </c>
      <c r="BW179" s="522"/>
      <c r="BX179" s="522">
        <f t="shared" si="122"/>
        <v>0</v>
      </c>
      <c r="BY179" s="522"/>
      <c r="BZ179" s="522">
        <f t="shared" si="123"/>
        <v>0</v>
      </c>
      <c r="CA179" s="522"/>
      <c r="CB179" s="125" t="str">
        <f>IF(BZ179=0,"",IF(SUM($BZ$87:BZ179)=1,_xlfn.CONCAT(CC179),IF($BZ$662&gt;SUM($BZ$87:BZ179),_xlfn.CONCAT(", ",CC179),IF($BZ$662=SUM($BZ$87:BZ179),_xlfn.CONCAT(" y ",CC179,".")))))</f>
        <v/>
      </c>
      <c r="CC179" s="113">
        <v>93</v>
      </c>
      <c r="CE179" s="524">
        <f t="shared" ref="CE179:CE242" si="124">IF(OR(AND(D179="",G179="",COUNTBLANK(M179:AD179)=18),AND(D179&lt;&gt;"",G179&lt;&gt;"",COUNTA(M179:AD179)=$CE$85)),0,1)</f>
        <v>0</v>
      </c>
      <c r="CF179" s="526"/>
    </row>
    <row r="180" spans="3:84">
      <c r="C180" s="48" t="s">
        <v>6768</v>
      </c>
      <c r="D180" s="460" t="str">
        <f>IF($AH$14=0,IF(Presentación!AL103="","",Presentación!AM103),"")</f>
        <v/>
      </c>
      <c r="E180" s="461"/>
      <c r="F180" s="462"/>
      <c r="G180" s="547" t="str">
        <f>IF($AH$14=0,IF(Presentación!AK103="","",Presentación!AK103),"")</f>
        <v/>
      </c>
      <c r="H180" s="548"/>
      <c r="I180" s="548"/>
      <c r="J180" s="548"/>
      <c r="K180" s="548"/>
      <c r="L180" s="549"/>
      <c r="M180" s="447"/>
      <c r="N180" s="449"/>
      <c r="O180" s="447"/>
      <c r="P180" s="449"/>
      <c r="Q180" s="447"/>
      <c r="R180" s="449"/>
      <c r="S180" s="447"/>
      <c r="T180" s="449"/>
      <c r="U180" s="447"/>
      <c r="V180" s="449"/>
      <c r="W180" s="447"/>
      <c r="X180" s="449"/>
      <c r="Y180" s="447"/>
      <c r="Z180" s="449"/>
      <c r="AA180" s="447"/>
      <c r="AB180" s="449"/>
      <c r="AC180" s="447"/>
      <c r="AD180" s="449"/>
      <c r="BT180" s="522">
        <f t="shared" si="120"/>
        <v>0</v>
      </c>
      <c r="BU180" s="522"/>
      <c r="BV180" s="522">
        <f t="shared" si="121"/>
        <v>0</v>
      </c>
      <c r="BW180" s="522"/>
      <c r="BX180" s="522">
        <f t="shared" si="122"/>
        <v>0</v>
      </c>
      <c r="BY180" s="522"/>
      <c r="BZ180" s="522">
        <f t="shared" si="123"/>
        <v>0</v>
      </c>
      <c r="CA180" s="522"/>
      <c r="CB180" s="125" t="str">
        <f>IF(BZ180=0,"",IF(SUM($BZ$87:BZ180)=1,_xlfn.CONCAT(CC180),IF($BZ$662&gt;SUM($BZ$87:BZ180),_xlfn.CONCAT(", ",CC180),IF($BZ$662=SUM($BZ$87:BZ180),_xlfn.CONCAT(" y ",CC180,".")))))</f>
        <v/>
      </c>
      <c r="CC180" s="113">
        <v>94</v>
      </c>
      <c r="CE180" s="524">
        <f t="shared" si="124"/>
        <v>0</v>
      </c>
      <c r="CF180" s="526"/>
    </row>
    <row r="181" spans="3:84">
      <c r="C181" s="48" t="s">
        <v>6769</v>
      </c>
      <c r="D181" s="460" t="str">
        <f>IF($AH$14=0,IF(Presentación!AL104="","",Presentación!AM104),"")</f>
        <v/>
      </c>
      <c r="E181" s="461"/>
      <c r="F181" s="462"/>
      <c r="G181" s="547" t="str">
        <f>IF($AH$14=0,IF(Presentación!AK104="","",Presentación!AK104),"")</f>
        <v/>
      </c>
      <c r="H181" s="548"/>
      <c r="I181" s="548"/>
      <c r="J181" s="548"/>
      <c r="K181" s="548"/>
      <c r="L181" s="549"/>
      <c r="M181" s="447"/>
      <c r="N181" s="449"/>
      <c r="O181" s="447"/>
      <c r="P181" s="449"/>
      <c r="Q181" s="447"/>
      <c r="R181" s="449"/>
      <c r="S181" s="447"/>
      <c r="T181" s="449"/>
      <c r="U181" s="447"/>
      <c r="V181" s="449"/>
      <c r="W181" s="447"/>
      <c r="X181" s="449"/>
      <c r="Y181" s="447"/>
      <c r="Z181" s="449"/>
      <c r="AA181" s="447"/>
      <c r="AB181" s="449"/>
      <c r="AC181" s="447"/>
      <c r="AD181" s="449"/>
      <c r="BT181" s="522">
        <f t="shared" si="120"/>
        <v>0</v>
      </c>
      <c r="BU181" s="522"/>
      <c r="BV181" s="522">
        <f t="shared" si="121"/>
        <v>0</v>
      </c>
      <c r="BW181" s="522"/>
      <c r="BX181" s="522">
        <f t="shared" si="122"/>
        <v>0</v>
      </c>
      <c r="BY181" s="522"/>
      <c r="BZ181" s="522">
        <f t="shared" si="123"/>
        <v>0</v>
      </c>
      <c r="CA181" s="522"/>
      <c r="CB181" s="125" t="str">
        <f>IF(BZ181=0,"",IF(SUM($BZ$87:BZ181)=1,_xlfn.CONCAT(CC181),IF($BZ$662&gt;SUM($BZ$87:BZ181),_xlfn.CONCAT(", ",CC181),IF($BZ$662=SUM($BZ$87:BZ181),_xlfn.CONCAT(" y ",CC181,".")))))</f>
        <v/>
      </c>
      <c r="CC181" s="113">
        <v>95</v>
      </c>
      <c r="CE181" s="524">
        <f t="shared" si="124"/>
        <v>0</v>
      </c>
      <c r="CF181" s="526"/>
    </row>
    <row r="182" spans="3:84">
      <c r="C182" s="48" t="s">
        <v>6770</v>
      </c>
      <c r="D182" s="460" t="str">
        <f>IF($AH$14=0,IF(Presentación!AL105="","",Presentación!AM105),"")</f>
        <v/>
      </c>
      <c r="E182" s="461"/>
      <c r="F182" s="462"/>
      <c r="G182" s="547" t="str">
        <f>IF($AH$14=0,IF(Presentación!AK105="","",Presentación!AK105),"")</f>
        <v/>
      </c>
      <c r="H182" s="548"/>
      <c r="I182" s="548"/>
      <c r="J182" s="548"/>
      <c r="K182" s="548"/>
      <c r="L182" s="549"/>
      <c r="M182" s="447"/>
      <c r="N182" s="449"/>
      <c r="O182" s="447"/>
      <c r="P182" s="449"/>
      <c r="Q182" s="447"/>
      <c r="R182" s="449"/>
      <c r="S182" s="447"/>
      <c r="T182" s="449"/>
      <c r="U182" s="447"/>
      <c r="V182" s="449"/>
      <c r="W182" s="447"/>
      <c r="X182" s="449"/>
      <c r="Y182" s="447"/>
      <c r="Z182" s="449"/>
      <c r="AA182" s="447"/>
      <c r="AB182" s="449"/>
      <c r="AC182" s="447"/>
      <c r="AD182" s="449"/>
      <c r="BT182" s="522">
        <f t="shared" si="120"/>
        <v>0</v>
      </c>
      <c r="BU182" s="522"/>
      <c r="BV182" s="522">
        <f t="shared" si="121"/>
        <v>0</v>
      </c>
      <c r="BW182" s="522"/>
      <c r="BX182" s="522">
        <f t="shared" si="122"/>
        <v>0</v>
      </c>
      <c r="BY182" s="522"/>
      <c r="BZ182" s="522">
        <f t="shared" si="123"/>
        <v>0</v>
      </c>
      <c r="CA182" s="522"/>
      <c r="CB182" s="125" t="str">
        <f>IF(BZ182=0,"",IF(SUM($BZ$87:BZ182)=1,_xlfn.CONCAT(CC182),IF($BZ$662&gt;SUM($BZ$87:BZ182),_xlfn.CONCAT(", ",CC182),IF($BZ$662=SUM($BZ$87:BZ182),_xlfn.CONCAT(" y ",CC182,".")))))</f>
        <v/>
      </c>
      <c r="CC182" s="113">
        <v>96</v>
      </c>
      <c r="CE182" s="524">
        <f t="shared" si="124"/>
        <v>0</v>
      </c>
      <c r="CF182" s="526"/>
    </row>
    <row r="183" spans="3:84">
      <c r="C183" s="48" t="s">
        <v>6771</v>
      </c>
      <c r="D183" s="460" t="str">
        <f>IF($AH$14=0,IF(Presentación!AL106="","",Presentación!AM106),"")</f>
        <v/>
      </c>
      <c r="E183" s="461"/>
      <c r="F183" s="462"/>
      <c r="G183" s="547" t="str">
        <f>IF($AH$14=0,IF(Presentación!AK106="","",Presentación!AK106),"")</f>
        <v/>
      </c>
      <c r="H183" s="548"/>
      <c r="I183" s="548"/>
      <c r="J183" s="548"/>
      <c r="K183" s="548"/>
      <c r="L183" s="549"/>
      <c r="M183" s="447"/>
      <c r="N183" s="449"/>
      <c r="O183" s="447"/>
      <c r="P183" s="449"/>
      <c r="Q183" s="447"/>
      <c r="R183" s="449"/>
      <c r="S183" s="447"/>
      <c r="T183" s="449"/>
      <c r="U183" s="447"/>
      <c r="V183" s="449"/>
      <c r="W183" s="447"/>
      <c r="X183" s="449"/>
      <c r="Y183" s="447"/>
      <c r="Z183" s="449"/>
      <c r="AA183" s="447"/>
      <c r="AB183" s="449"/>
      <c r="AC183" s="447"/>
      <c r="AD183" s="449"/>
      <c r="BT183" s="522">
        <f t="shared" si="120"/>
        <v>0</v>
      </c>
      <c r="BU183" s="522"/>
      <c r="BV183" s="522">
        <f t="shared" si="121"/>
        <v>0</v>
      </c>
      <c r="BW183" s="522"/>
      <c r="BX183" s="522">
        <f t="shared" si="122"/>
        <v>0</v>
      </c>
      <c r="BY183" s="522"/>
      <c r="BZ183" s="522">
        <f t="shared" si="123"/>
        <v>0</v>
      </c>
      <c r="CA183" s="522"/>
      <c r="CB183" s="125" t="str">
        <f>IF(BZ183=0,"",IF(SUM($BZ$87:BZ183)=1,_xlfn.CONCAT(CC183),IF($BZ$662&gt;SUM($BZ$87:BZ183),_xlfn.CONCAT(", ",CC183),IF($BZ$662=SUM($BZ$87:BZ183),_xlfn.CONCAT(" y ",CC183,".")))))</f>
        <v/>
      </c>
      <c r="CC183" s="113">
        <v>97</v>
      </c>
      <c r="CE183" s="524">
        <f t="shared" si="124"/>
        <v>0</v>
      </c>
      <c r="CF183" s="526"/>
    </row>
    <row r="184" spans="3:84">
      <c r="C184" s="48" t="s">
        <v>6772</v>
      </c>
      <c r="D184" s="460" t="str">
        <f>IF($AH$14=0,IF(Presentación!AL107="","",Presentación!AM107),"")</f>
        <v/>
      </c>
      <c r="E184" s="461"/>
      <c r="F184" s="462"/>
      <c r="G184" s="547" t="str">
        <f>IF($AH$14=0,IF(Presentación!AK107="","",Presentación!AK107),"")</f>
        <v/>
      </c>
      <c r="H184" s="548"/>
      <c r="I184" s="548"/>
      <c r="J184" s="548"/>
      <c r="K184" s="548"/>
      <c r="L184" s="549"/>
      <c r="M184" s="447"/>
      <c r="N184" s="449"/>
      <c r="O184" s="447"/>
      <c r="P184" s="449"/>
      <c r="Q184" s="447"/>
      <c r="R184" s="449"/>
      <c r="S184" s="447"/>
      <c r="T184" s="449"/>
      <c r="U184" s="447"/>
      <c r="V184" s="449"/>
      <c r="W184" s="447"/>
      <c r="X184" s="449"/>
      <c r="Y184" s="447"/>
      <c r="Z184" s="449"/>
      <c r="AA184" s="447"/>
      <c r="AB184" s="449"/>
      <c r="AC184" s="447"/>
      <c r="AD184" s="449"/>
      <c r="BT184" s="522">
        <f t="shared" si="120"/>
        <v>0</v>
      </c>
      <c r="BU184" s="522"/>
      <c r="BV184" s="522">
        <f t="shared" si="121"/>
        <v>0</v>
      </c>
      <c r="BW184" s="522"/>
      <c r="BX184" s="522">
        <f t="shared" si="122"/>
        <v>0</v>
      </c>
      <c r="BY184" s="522"/>
      <c r="BZ184" s="522">
        <f t="shared" si="123"/>
        <v>0</v>
      </c>
      <c r="CA184" s="522"/>
      <c r="CB184" s="125" t="str">
        <f>IF(BZ184=0,"",IF(SUM($BZ$87:BZ184)=1,_xlfn.CONCAT(CC184),IF($BZ$662&gt;SUM($BZ$87:BZ184),_xlfn.CONCAT(", ",CC184),IF($BZ$662=SUM($BZ$87:BZ184),_xlfn.CONCAT(" y ",CC184,".")))))</f>
        <v/>
      </c>
      <c r="CC184" s="113">
        <v>98</v>
      </c>
      <c r="CE184" s="524">
        <f t="shared" si="124"/>
        <v>0</v>
      </c>
      <c r="CF184" s="526"/>
    </row>
    <row r="185" spans="3:84">
      <c r="C185" s="48" t="s">
        <v>5731</v>
      </c>
      <c r="D185" s="460" t="str">
        <f>IF($AH$14=0,IF(Presentación!AL108="","",Presentación!AM108),"")</f>
        <v/>
      </c>
      <c r="E185" s="461"/>
      <c r="F185" s="462"/>
      <c r="G185" s="547" t="str">
        <f>IF($AH$14=0,IF(Presentación!AK108="","",Presentación!AK108),"")</f>
        <v/>
      </c>
      <c r="H185" s="548"/>
      <c r="I185" s="548"/>
      <c r="J185" s="548"/>
      <c r="K185" s="548"/>
      <c r="L185" s="549"/>
      <c r="M185" s="447"/>
      <c r="N185" s="449"/>
      <c r="O185" s="447"/>
      <c r="P185" s="449"/>
      <c r="Q185" s="447"/>
      <c r="R185" s="449"/>
      <c r="S185" s="447"/>
      <c r="T185" s="449"/>
      <c r="U185" s="447"/>
      <c r="V185" s="449"/>
      <c r="W185" s="447"/>
      <c r="X185" s="449"/>
      <c r="Y185" s="447"/>
      <c r="Z185" s="449"/>
      <c r="AA185" s="447"/>
      <c r="AB185" s="449"/>
      <c r="AC185" s="447"/>
      <c r="AD185" s="449"/>
      <c r="BT185" s="522">
        <f t="shared" si="120"/>
        <v>0</v>
      </c>
      <c r="BU185" s="522"/>
      <c r="BV185" s="522">
        <f t="shared" si="121"/>
        <v>0</v>
      </c>
      <c r="BW185" s="522"/>
      <c r="BX185" s="522">
        <f t="shared" si="122"/>
        <v>0</v>
      </c>
      <c r="BY185" s="522"/>
      <c r="BZ185" s="522">
        <f t="shared" si="123"/>
        <v>0</v>
      </c>
      <c r="CA185" s="522"/>
      <c r="CB185" s="125" t="str">
        <f>IF(BZ185=0,"",IF(SUM($BZ$87:BZ185)=1,_xlfn.CONCAT(CC185),IF($BZ$662&gt;SUM($BZ$87:BZ185),_xlfn.CONCAT(", ",CC185),IF($BZ$662=SUM($BZ$87:BZ185),_xlfn.CONCAT(" y ",CC185,".")))))</f>
        <v/>
      </c>
      <c r="CC185" s="113">
        <v>99</v>
      </c>
      <c r="CE185" s="524">
        <f t="shared" si="124"/>
        <v>0</v>
      </c>
      <c r="CF185" s="526"/>
    </row>
    <row r="186" spans="3:84">
      <c r="C186" s="56" t="s">
        <v>6773</v>
      </c>
      <c r="D186" s="460" t="str">
        <f>IF($AH$14=0,IF(Presentación!AL109="","",Presentación!AM109),"")</f>
        <v/>
      </c>
      <c r="E186" s="461"/>
      <c r="F186" s="462"/>
      <c r="G186" s="547" t="str">
        <f>IF($AH$14=0,IF(Presentación!AK109="","",Presentación!AK109),"")</f>
        <v/>
      </c>
      <c r="H186" s="548"/>
      <c r="I186" s="548"/>
      <c r="J186" s="548"/>
      <c r="K186" s="548"/>
      <c r="L186" s="549"/>
      <c r="M186" s="447"/>
      <c r="N186" s="449"/>
      <c r="O186" s="447"/>
      <c r="P186" s="449"/>
      <c r="Q186" s="447"/>
      <c r="R186" s="449"/>
      <c r="S186" s="447"/>
      <c r="T186" s="449"/>
      <c r="U186" s="447"/>
      <c r="V186" s="449"/>
      <c r="W186" s="447"/>
      <c r="X186" s="449"/>
      <c r="Y186" s="447"/>
      <c r="Z186" s="449"/>
      <c r="AA186" s="447"/>
      <c r="AB186" s="449"/>
      <c r="AC186" s="447"/>
      <c r="AD186" s="449"/>
      <c r="BT186" s="522">
        <f t="shared" si="120"/>
        <v>0</v>
      </c>
      <c r="BU186" s="522"/>
      <c r="BV186" s="522">
        <f t="shared" si="121"/>
        <v>0</v>
      </c>
      <c r="BW186" s="522"/>
      <c r="BX186" s="522">
        <f t="shared" si="122"/>
        <v>0</v>
      </c>
      <c r="BY186" s="522"/>
      <c r="BZ186" s="522">
        <f t="shared" si="123"/>
        <v>0</v>
      </c>
      <c r="CA186" s="522"/>
      <c r="CB186" s="125" t="str">
        <f>IF(BZ186=0,"",IF(SUM($BZ$87:BZ186)=1,_xlfn.CONCAT(CC186),IF($BZ$662&gt;SUM($BZ$87:BZ186),_xlfn.CONCAT(", ",CC186),IF($BZ$662=SUM($BZ$87:BZ186),_xlfn.CONCAT(" y ",CC186,".")))))</f>
        <v/>
      </c>
      <c r="CC186" s="113">
        <v>100</v>
      </c>
      <c r="CE186" s="524">
        <f t="shared" si="124"/>
        <v>0</v>
      </c>
      <c r="CF186" s="526"/>
    </row>
    <row r="187" spans="3:84">
      <c r="C187" s="56" t="s">
        <v>6774</v>
      </c>
      <c r="D187" s="460" t="str">
        <f>IF($AH$14=0,IF(Presentación!AL110="","",Presentación!AM110),"")</f>
        <v/>
      </c>
      <c r="E187" s="461"/>
      <c r="F187" s="462"/>
      <c r="G187" s="547" t="str">
        <f>IF($AH$14=0,IF(Presentación!AK110="","",Presentación!AK110),"")</f>
        <v/>
      </c>
      <c r="H187" s="548"/>
      <c r="I187" s="548"/>
      <c r="J187" s="548"/>
      <c r="K187" s="548"/>
      <c r="L187" s="549"/>
      <c r="M187" s="447"/>
      <c r="N187" s="449"/>
      <c r="O187" s="447"/>
      <c r="P187" s="449"/>
      <c r="Q187" s="447"/>
      <c r="R187" s="449"/>
      <c r="S187" s="447"/>
      <c r="T187" s="449"/>
      <c r="U187" s="447"/>
      <c r="V187" s="449"/>
      <c r="W187" s="447"/>
      <c r="X187" s="449"/>
      <c r="Y187" s="447"/>
      <c r="Z187" s="449"/>
      <c r="AA187" s="447"/>
      <c r="AB187" s="449"/>
      <c r="AC187" s="447"/>
      <c r="AD187" s="449"/>
      <c r="BT187" s="522">
        <f t="shared" si="120"/>
        <v>0</v>
      </c>
      <c r="BU187" s="522"/>
      <c r="BV187" s="522">
        <f t="shared" si="121"/>
        <v>0</v>
      </c>
      <c r="BW187" s="522"/>
      <c r="BX187" s="522">
        <f t="shared" si="122"/>
        <v>0</v>
      </c>
      <c r="BY187" s="522"/>
      <c r="BZ187" s="522">
        <f t="shared" si="123"/>
        <v>0</v>
      </c>
      <c r="CA187" s="522"/>
      <c r="CB187" s="125" t="str">
        <f>IF(BZ187=0,"",IF(SUM($BZ$87:BZ187)=1,_xlfn.CONCAT(CC187),IF($BZ$662&gt;SUM($BZ$87:BZ187),_xlfn.CONCAT(", ",CC187),IF($BZ$662=SUM($BZ$87:BZ187),_xlfn.CONCAT(" y ",CC187,".")))))</f>
        <v/>
      </c>
      <c r="CC187" s="113">
        <v>101</v>
      </c>
      <c r="CE187" s="524">
        <f t="shared" si="124"/>
        <v>0</v>
      </c>
      <c r="CF187" s="526"/>
    </row>
    <row r="188" spans="3:84">
      <c r="C188" s="56" t="s">
        <v>6775</v>
      </c>
      <c r="D188" s="460" t="str">
        <f>IF($AH$14=0,IF(Presentación!AL111="","",Presentación!AM111),"")</f>
        <v/>
      </c>
      <c r="E188" s="461"/>
      <c r="F188" s="462"/>
      <c r="G188" s="547" t="str">
        <f>IF($AH$14=0,IF(Presentación!AK111="","",Presentación!AK111),"")</f>
        <v/>
      </c>
      <c r="H188" s="548"/>
      <c r="I188" s="548"/>
      <c r="J188" s="548"/>
      <c r="K188" s="548"/>
      <c r="L188" s="549"/>
      <c r="M188" s="447"/>
      <c r="N188" s="449"/>
      <c r="O188" s="447"/>
      <c r="P188" s="449"/>
      <c r="Q188" s="447"/>
      <c r="R188" s="449"/>
      <c r="S188" s="447"/>
      <c r="T188" s="449"/>
      <c r="U188" s="447"/>
      <c r="V188" s="449"/>
      <c r="W188" s="447"/>
      <c r="X188" s="449"/>
      <c r="Y188" s="447"/>
      <c r="Z188" s="449"/>
      <c r="AA188" s="447"/>
      <c r="AB188" s="449"/>
      <c r="AC188" s="447"/>
      <c r="AD188" s="449"/>
      <c r="BT188" s="522">
        <f t="shared" si="120"/>
        <v>0</v>
      </c>
      <c r="BU188" s="522"/>
      <c r="BV188" s="522">
        <f t="shared" si="121"/>
        <v>0</v>
      </c>
      <c r="BW188" s="522"/>
      <c r="BX188" s="522">
        <f t="shared" si="122"/>
        <v>0</v>
      </c>
      <c r="BY188" s="522"/>
      <c r="BZ188" s="522">
        <f t="shared" si="123"/>
        <v>0</v>
      </c>
      <c r="CA188" s="522"/>
      <c r="CB188" s="125" t="str">
        <f>IF(BZ188=0,"",IF(SUM($BZ$87:BZ188)=1,_xlfn.CONCAT(CC188),IF($BZ$662&gt;SUM($BZ$87:BZ188),_xlfn.CONCAT(", ",CC188),IF($BZ$662=SUM($BZ$87:BZ188),_xlfn.CONCAT(" y ",CC188,".")))))</f>
        <v/>
      </c>
      <c r="CC188" s="113">
        <v>102</v>
      </c>
      <c r="CE188" s="524">
        <f t="shared" si="124"/>
        <v>0</v>
      </c>
      <c r="CF188" s="526"/>
    </row>
    <row r="189" spans="3:84">
      <c r="C189" s="56" t="s">
        <v>6776</v>
      </c>
      <c r="D189" s="460" t="str">
        <f>IF($AH$14=0,IF(Presentación!AL112="","",Presentación!AM112),"")</f>
        <v/>
      </c>
      <c r="E189" s="461"/>
      <c r="F189" s="462"/>
      <c r="G189" s="547" t="str">
        <f>IF($AH$14=0,IF(Presentación!AK112="","",Presentación!AK112),"")</f>
        <v/>
      </c>
      <c r="H189" s="548"/>
      <c r="I189" s="548"/>
      <c r="J189" s="548"/>
      <c r="K189" s="548"/>
      <c r="L189" s="549"/>
      <c r="M189" s="447"/>
      <c r="N189" s="449"/>
      <c r="O189" s="447"/>
      <c r="P189" s="449"/>
      <c r="Q189" s="447"/>
      <c r="R189" s="449"/>
      <c r="S189" s="447"/>
      <c r="T189" s="449"/>
      <c r="U189" s="447"/>
      <c r="V189" s="449"/>
      <c r="W189" s="447"/>
      <c r="X189" s="449"/>
      <c r="Y189" s="447"/>
      <c r="Z189" s="449"/>
      <c r="AA189" s="447"/>
      <c r="AB189" s="449"/>
      <c r="AC189" s="447"/>
      <c r="AD189" s="449"/>
      <c r="BT189" s="522">
        <f t="shared" si="120"/>
        <v>0</v>
      </c>
      <c r="BU189" s="522"/>
      <c r="BV189" s="522">
        <f t="shared" si="121"/>
        <v>0</v>
      </c>
      <c r="BW189" s="522"/>
      <c r="BX189" s="522">
        <f t="shared" si="122"/>
        <v>0</v>
      </c>
      <c r="BY189" s="522"/>
      <c r="BZ189" s="522">
        <f t="shared" si="123"/>
        <v>0</v>
      </c>
      <c r="CA189" s="522"/>
      <c r="CB189" s="125" t="str">
        <f>IF(BZ189=0,"",IF(SUM($BZ$87:BZ189)=1,_xlfn.CONCAT(CC189),IF($BZ$662&gt;SUM($BZ$87:BZ189),_xlfn.CONCAT(", ",CC189),IF($BZ$662=SUM($BZ$87:BZ189),_xlfn.CONCAT(" y ",CC189,".")))))</f>
        <v/>
      </c>
      <c r="CC189" s="113">
        <v>103</v>
      </c>
      <c r="CE189" s="524">
        <f t="shared" si="124"/>
        <v>0</v>
      </c>
      <c r="CF189" s="526"/>
    </row>
    <row r="190" spans="3:84">
      <c r="C190" s="56" t="s">
        <v>6777</v>
      </c>
      <c r="D190" s="460" t="str">
        <f>IF($AH$14=0,IF(Presentación!AL113="","",Presentación!AM113),"")</f>
        <v/>
      </c>
      <c r="E190" s="461"/>
      <c r="F190" s="462"/>
      <c r="G190" s="547" t="str">
        <f>IF($AH$14=0,IF(Presentación!AK113="","",Presentación!AK113),"")</f>
        <v/>
      </c>
      <c r="H190" s="548"/>
      <c r="I190" s="548"/>
      <c r="J190" s="548"/>
      <c r="K190" s="548"/>
      <c r="L190" s="549"/>
      <c r="M190" s="447"/>
      <c r="N190" s="449"/>
      <c r="O190" s="447"/>
      <c r="P190" s="449"/>
      <c r="Q190" s="447"/>
      <c r="R190" s="449"/>
      <c r="S190" s="447"/>
      <c r="T190" s="449"/>
      <c r="U190" s="447"/>
      <c r="V190" s="449"/>
      <c r="W190" s="447"/>
      <c r="X190" s="449"/>
      <c r="Y190" s="447"/>
      <c r="Z190" s="449"/>
      <c r="AA190" s="447"/>
      <c r="AB190" s="449"/>
      <c r="AC190" s="447"/>
      <c r="AD190" s="449"/>
      <c r="BT190" s="522">
        <f t="shared" si="120"/>
        <v>0</v>
      </c>
      <c r="BU190" s="522"/>
      <c r="BV190" s="522">
        <f t="shared" si="121"/>
        <v>0</v>
      </c>
      <c r="BW190" s="522"/>
      <c r="BX190" s="522">
        <f t="shared" si="122"/>
        <v>0</v>
      </c>
      <c r="BY190" s="522"/>
      <c r="BZ190" s="522">
        <f t="shared" si="123"/>
        <v>0</v>
      </c>
      <c r="CA190" s="522"/>
      <c r="CB190" s="125" t="str">
        <f>IF(BZ190=0,"",IF(SUM($BZ$87:BZ190)=1,_xlfn.CONCAT(CC190),IF($BZ$662&gt;SUM($BZ$87:BZ190),_xlfn.CONCAT(", ",CC190),IF($BZ$662=SUM($BZ$87:BZ190),_xlfn.CONCAT(" y ",CC190,".")))))</f>
        <v/>
      </c>
      <c r="CC190" s="113">
        <v>104</v>
      </c>
      <c r="CE190" s="524">
        <f t="shared" si="124"/>
        <v>0</v>
      </c>
      <c r="CF190" s="526"/>
    </row>
    <row r="191" spans="3:84">
      <c r="C191" s="56" t="s">
        <v>6778</v>
      </c>
      <c r="D191" s="460" t="str">
        <f>IF($AH$14=0,IF(Presentación!AL114="","",Presentación!AM114),"")</f>
        <v/>
      </c>
      <c r="E191" s="461"/>
      <c r="F191" s="462"/>
      <c r="G191" s="547" t="str">
        <f>IF($AH$14=0,IF(Presentación!AK114="","",Presentación!AK114),"")</f>
        <v/>
      </c>
      <c r="H191" s="548"/>
      <c r="I191" s="548"/>
      <c r="J191" s="548"/>
      <c r="K191" s="548"/>
      <c r="L191" s="549"/>
      <c r="M191" s="447"/>
      <c r="N191" s="449"/>
      <c r="O191" s="447"/>
      <c r="P191" s="449"/>
      <c r="Q191" s="447"/>
      <c r="R191" s="449"/>
      <c r="S191" s="447"/>
      <c r="T191" s="449"/>
      <c r="U191" s="447"/>
      <c r="V191" s="449"/>
      <c r="W191" s="447"/>
      <c r="X191" s="449"/>
      <c r="Y191" s="447"/>
      <c r="Z191" s="449"/>
      <c r="AA191" s="447"/>
      <c r="AB191" s="449"/>
      <c r="AC191" s="447"/>
      <c r="AD191" s="449"/>
      <c r="BT191" s="522">
        <f t="shared" si="120"/>
        <v>0</v>
      </c>
      <c r="BU191" s="522"/>
      <c r="BV191" s="522">
        <f t="shared" si="121"/>
        <v>0</v>
      </c>
      <c r="BW191" s="522"/>
      <c r="BX191" s="522">
        <f t="shared" si="122"/>
        <v>0</v>
      </c>
      <c r="BY191" s="522"/>
      <c r="BZ191" s="522">
        <f t="shared" si="123"/>
        <v>0</v>
      </c>
      <c r="CA191" s="522"/>
      <c r="CB191" s="125" t="str">
        <f>IF(BZ191=0,"",IF(SUM($BZ$87:BZ191)=1,_xlfn.CONCAT(CC191),IF($BZ$662&gt;SUM($BZ$87:BZ191),_xlfn.CONCAT(", ",CC191),IF($BZ$662=SUM($BZ$87:BZ191),_xlfn.CONCAT(" y ",CC191,".")))))</f>
        <v/>
      </c>
      <c r="CC191" s="113">
        <v>105</v>
      </c>
      <c r="CE191" s="524">
        <f t="shared" si="124"/>
        <v>0</v>
      </c>
      <c r="CF191" s="526"/>
    </row>
    <row r="192" spans="3:84">
      <c r="C192" s="56" t="s">
        <v>6779</v>
      </c>
      <c r="D192" s="460" t="str">
        <f>IF($AH$14=0,IF(Presentación!AL115="","",Presentación!AM115),"")</f>
        <v/>
      </c>
      <c r="E192" s="461"/>
      <c r="F192" s="462"/>
      <c r="G192" s="547" t="str">
        <f>IF($AH$14=0,IF(Presentación!AK115="","",Presentación!AK115),"")</f>
        <v/>
      </c>
      <c r="H192" s="548"/>
      <c r="I192" s="548"/>
      <c r="J192" s="548"/>
      <c r="K192" s="548"/>
      <c r="L192" s="549"/>
      <c r="M192" s="447"/>
      <c r="N192" s="449"/>
      <c r="O192" s="447"/>
      <c r="P192" s="449"/>
      <c r="Q192" s="447"/>
      <c r="R192" s="449"/>
      <c r="S192" s="447"/>
      <c r="T192" s="449"/>
      <c r="U192" s="447"/>
      <c r="V192" s="449"/>
      <c r="W192" s="447"/>
      <c r="X192" s="449"/>
      <c r="Y192" s="447"/>
      <c r="Z192" s="449"/>
      <c r="AA192" s="447"/>
      <c r="AB192" s="449"/>
      <c r="AC192" s="447"/>
      <c r="AD192" s="449"/>
      <c r="BT192" s="522">
        <f t="shared" si="120"/>
        <v>0</v>
      </c>
      <c r="BU192" s="522"/>
      <c r="BV192" s="522">
        <f t="shared" si="121"/>
        <v>0</v>
      </c>
      <c r="BW192" s="522"/>
      <c r="BX192" s="522">
        <f t="shared" si="122"/>
        <v>0</v>
      </c>
      <c r="BY192" s="522"/>
      <c r="BZ192" s="522">
        <f t="shared" si="123"/>
        <v>0</v>
      </c>
      <c r="CA192" s="522"/>
      <c r="CB192" s="125" t="str">
        <f>IF(BZ192=0,"",IF(SUM($BZ$87:BZ192)=1,_xlfn.CONCAT(CC192),IF($BZ$662&gt;SUM($BZ$87:BZ192),_xlfn.CONCAT(", ",CC192),IF($BZ$662=SUM($BZ$87:BZ192),_xlfn.CONCAT(" y ",CC192,".")))))</f>
        <v/>
      </c>
      <c r="CC192" s="113">
        <v>106</v>
      </c>
      <c r="CE192" s="524">
        <f t="shared" si="124"/>
        <v>0</v>
      </c>
      <c r="CF192" s="526"/>
    </row>
    <row r="193" spans="3:84">
      <c r="C193" s="56" t="s">
        <v>6780</v>
      </c>
      <c r="D193" s="460" t="str">
        <f>IF($AH$14=0,IF(Presentación!AL116="","",Presentación!AM116),"")</f>
        <v/>
      </c>
      <c r="E193" s="461"/>
      <c r="F193" s="462"/>
      <c r="G193" s="547" t="str">
        <f>IF($AH$14=0,IF(Presentación!AK116="","",Presentación!AK116),"")</f>
        <v/>
      </c>
      <c r="H193" s="548"/>
      <c r="I193" s="548"/>
      <c r="J193" s="548"/>
      <c r="K193" s="548"/>
      <c r="L193" s="549"/>
      <c r="M193" s="447"/>
      <c r="N193" s="449"/>
      <c r="O193" s="447"/>
      <c r="P193" s="449"/>
      <c r="Q193" s="447"/>
      <c r="R193" s="449"/>
      <c r="S193" s="447"/>
      <c r="T193" s="449"/>
      <c r="U193" s="447"/>
      <c r="V193" s="449"/>
      <c r="W193" s="447"/>
      <c r="X193" s="449"/>
      <c r="Y193" s="447"/>
      <c r="Z193" s="449"/>
      <c r="AA193" s="447"/>
      <c r="AB193" s="449"/>
      <c r="AC193" s="447"/>
      <c r="AD193" s="449"/>
      <c r="BT193" s="522">
        <f t="shared" si="120"/>
        <v>0</v>
      </c>
      <c r="BU193" s="522"/>
      <c r="BV193" s="522">
        <f t="shared" si="121"/>
        <v>0</v>
      </c>
      <c r="BW193" s="522"/>
      <c r="BX193" s="522">
        <f t="shared" si="122"/>
        <v>0</v>
      </c>
      <c r="BY193" s="522"/>
      <c r="BZ193" s="522">
        <f t="shared" si="123"/>
        <v>0</v>
      </c>
      <c r="CA193" s="522"/>
      <c r="CB193" s="125" t="str">
        <f>IF(BZ193=0,"",IF(SUM($BZ$87:BZ193)=1,_xlfn.CONCAT(CC193),IF($BZ$662&gt;SUM($BZ$87:BZ193),_xlfn.CONCAT(", ",CC193),IF($BZ$662=SUM($BZ$87:BZ193),_xlfn.CONCAT(" y ",CC193,".")))))</f>
        <v/>
      </c>
      <c r="CC193" s="113">
        <v>107</v>
      </c>
      <c r="CE193" s="524">
        <f t="shared" si="124"/>
        <v>0</v>
      </c>
      <c r="CF193" s="526"/>
    </row>
    <row r="194" spans="3:84">
      <c r="C194" s="56" t="s">
        <v>6781</v>
      </c>
      <c r="D194" s="460" t="str">
        <f>IF($AH$14=0,IF(Presentación!AL117="","",Presentación!AM117),"")</f>
        <v/>
      </c>
      <c r="E194" s="461"/>
      <c r="F194" s="462"/>
      <c r="G194" s="547" t="str">
        <f>IF($AH$14=0,IF(Presentación!AK117="","",Presentación!AK117),"")</f>
        <v/>
      </c>
      <c r="H194" s="548"/>
      <c r="I194" s="548"/>
      <c r="J194" s="548"/>
      <c r="K194" s="548"/>
      <c r="L194" s="549"/>
      <c r="M194" s="447"/>
      <c r="N194" s="449"/>
      <c r="O194" s="447"/>
      <c r="P194" s="449"/>
      <c r="Q194" s="447"/>
      <c r="R194" s="449"/>
      <c r="S194" s="447"/>
      <c r="T194" s="449"/>
      <c r="U194" s="447"/>
      <c r="V194" s="449"/>
      <c r="W194" s="447"/>
      <c r="X194" s="449"/>
      <c r="Y194" s="447"/>
      <c r="Z194" s="449"/>
      <c r="AA194" s="447"/>
      <c r="AB194" s="449"/>
      <c r="AC194" s="447"/>
      <c r="AD194" s="449"/>
      <c r="BT194" s="522">
        <f t="shared" si="120"/>
        <v>0</v>
      </c>
      <c r="BU194" s="522"/>
      <c r="BV194" s="522">
        <f t="shared" si="121"/>
        <v>0</v>
      </c>
      <c r="BW194" s="522"/>
      <c r="BX194" s="522">
        <f t="shared" si="122"/>
        <v>0</v>
      </c>
      <c r="BY194" s="522"/>
      <c r="BZ194" s="522">
        <f t="shared" si="123"/>
        <v>0</v>
      </c>
      <c r="CA194" s="522"/>
      <c r="CB194" s="125" t="str">
        <f>IF(BZ194=0,"",IF(SUM($BZ$87:BZ194)=1,_xlfn.CONCAT(CC194),IF($BZ$662&gt;SUM($BZ$87:BZ194),_xlfn.CONCAT(", ",CC194),IF($BZ$662=SUM($BZ$87:BZ194),_xlfn.CONCAT(" y ",CC194,".")))))</f>
        <v/>
      </c>
      <c r="CC194" s="113">
        <v>108</v>
      </c>
      <c r="CE194" s="524">
        <f t="shared" si="124"/>
        <v>0</v>
      </c>
      <c r="CF194" s="526"/>
    </row>
    <row r="195" spans="3:84">
      <c r="C195" s="56" t="s">
        <v>6782</v>
      </c>
      <c r="D195" s="460" t="str">
        <f>IF($AH$14=0,IF(Presentación!AL118="","",Presentación!AM118),"")</f>
        <v/>
      </c>
      <c r="E195" s="461"/>
      <c r="F195" s="462"/>
      <c r="G195" s="547" t="str">
        <f>IF($AH$14=0,IF(Presentación!AK118="","",Presentación!AK118),"")</f>
        <v/>
      </c>
      <c r="H195" s="548"/>
      <c r="I195" s="548"/>
      <c r="J195" s="548"/>
      <c r="K195" s="548"/>
      <c r="L195" s="549"/>
      <c r="M195" s="447"/>
      <c r="N195" s="449"/>
      <c r="O195" s="447"/>
      <c r="P195" s="449"/>
      <c r="Q195" s="447"/>
      <c r="R195" s="449"/>
      <c r="S195" s="447"/>
      <c r="T195" s="449"/>
      <c r="U195" s="447"/>
      <c r="V195" s="449"/>
      <c r="W195" s="447"/>
      <c r="X195" s="449"/>
      <c r="Y195" s="447"/>
      <c r="Z195" s="449"/>
      <c r="AA195" s="447"/>
      <c r="AB195" s="449"/>
      <c r="AC195" s="447"/>
      <c r="AD195" s="449"/>
      <c r="BT195" s="522">
        <f t="shared" si="120"/>
        <v>0</v>
      </c>
      <c r="BU195" s="522"/>
      <c r="BV195" s="522">
        <f t="shared" si="121"/>
        <v>0</v>
      </c>
      <c r="BW195" s="522"/>
      <c r="BX195" s="522">
        <f t="shared" si="122"/>
        <v>0</v>
      </c>
      <c r="BY195" s="522"/>
      <c r="BZ195" s="522">
        <f t="shared" si="123"/>
        <v>0</v>
      </c>
      <c r="CA195" s="522"/>
      <c r="CB195" s="125" t="str">
        <f>IF(BZ195=0,"",IF(SUM($BZ$87:BZ195)=1,_xlfn.CONCAT(CC195),IF($BZ$662&gt;SUM($BZ$87:BZ195),_xlfn.CONCAT(", ",CC195),IF($BZ$662=SUM($BZ$87:BZ195),_xlfn.CONCAT(" y ",CC195,".")))))</f>
        <v/>
      </c>
      <c r="CC195" s="113">
        <v>109</v>
      </c>
      <c r="CE195" s="524">
        <f t="shared" si="124"/>
        <v>0</v>
      </c>
      <c r="CF195" s="526"/>
    </row>
    <row r="196" spans="3:84">
      <c r="C196" s="56" t="s">
        <v>6783</v>
      </c>
      <c r="D196" s="460" t="str">
        <f>IF($AH$14=0,IF(Presentación!AL119="","",Presentación!AM119),"")</f>
        <v/>
      </c>
      <c r="E196" s="461"/>
      <c r="F196" s="462"/>
      <c r="G196" s="547" t="str">
        <f>IF($AH$14=0,IF(Presentación!AK119="","",Presentación!AK119),"")</f>
        <v/>
      </c>
      <c r="H196" s="548"/>
      <c r="I196" s="548"/>
      <c r="J196" s="548"/>
      <c r="K196" s="548"/>
      <c r="L196" s="549"/>
      <c r="M196" s="447"/>
      <c r="N196" s="449"/>
      <c r="O196" s="447"/>
      <c r="P196" s="449"/>
      <c r="Q196" s="447"/>
      <c r="R196" s="449"/>
      <c r="S196" s="447"/>
      <c r="T196" s="449"/>
      <c r="U196" s="447"/>
      <c r="V196" s="449"/>
      <c r="W196" s="447"/>
      <c r="X196" s="449"/>
      <c r="Y196" s="447"/>
      <c r="Z196" s="449"/>
      <c r="AA196" s="447"/>
      <c r="AB196" s="449"/>
      <c r="AC196" s="447"/>
      <c r="AD196" s="449"/>
      <c r="BT196" s="522">
        <f t="shared" si="120"/>
        <v>0</v>
      </c>
      <c r="BU196" s="522"/>
      <c r="BV196" s="522">
        <f t="shared" si="121"/>
        <v>0</v>
      </c>
      <c r="BW196" s="522"/>
      <c r="BX196" s="522">
        <f t="shared" si="122"/>
        <v>0</v>
      </c>
      <c r="BY196" s="522"/>
      <c r="BZ196" s="522">
        <f t="shared" si="123"/>
        <v>0</v>
      </c>
      <c r="CA196" s="522"/>
      <c r="CB196" s="125" t="str">
        <f>IF(BZ196=0,"",IF(SUM($BZ$87:BZ196)=1,_xlfn.CONCAT(CC196),IF($BZ$662&gt;SUM($BZ$87:BZ196),_xlfn.CONCAT(", ",CC196),IF($BZ$662=SUM($BZ$87:BZ196),_xlfn.CONCAT(" y ",CC196,".")))))</f>
        <v/>
      </c>
      <c r="CC196" s="113">
        <v>110</v>
      </c>
      <c r="CE196" s="524">
        <f t="shared" si="124"/>
        <v>0</v>
      </c>
      <c r="CF196" s="526"/>
    </row>
    <row r="197" spans="3:84">
      <c r="C197" s="56" t="s">
        <v>6784</v>
      </c>
      <c r="D197" s="460" t="str">
        <f>IF($AH$14=0,IF(Presentación!AL120="","",Presentación!AM120),"")</f>
        <v/>
      </c>
      <c r="E197" s="461"/>
      <c r="F197" s="462"/>
      <c r="G197" s="547" t="str">
        <f>IF($AH$14=0,IF(Presentación!AK120="","",Presentación!AK120),"")</f>
        <v/>
      </c>
      <c r="H197" s="548"/>
      <c r="I197" s="548"/>
      <c r="J197" s="548"/>
      <c r="K197" s="548"/>
      <c r="L197" s="549"/>
      <c r="M197" s="447"/>
      <c r="N197" s="449"/>
      <c r="O197" s="447"/>
      <c r="P197" s="449"/>
      <c r="Q197" s="447"/>
      <c r="R197" s="449"/>
      <c r="S197" s="447"/>
      <c r="T197" s="449"/>
      <c r="U197" s="447"/>
      <c r="V197" s="449"/>
      <c r="W197" s="447"/>
      <c r="X197" s="449"/>
      <c r="Y197" s="447"/>
      <c r="Z197" s="449"/>
      <c r="AA197" s="447"/>
      <c r="AB197" s="449"/>
      <c r="AC197" s="447"/>
      <c r="AD197" s="449"/>
      <c r="BT197" s="522">
        <f t="shared" si="120"/>
        <v>0</v>
      </c>
      <c r="BU197" s="522"/>
      <c r="BV197" s="522">
        <f t="shared" si="121"/>
        <v>0</v>
      </c>
      <c r="BW197" s="522"/>
      <c r="BX197" s="522">
        <f t="shared" si="122"/>
        <v>0</v>
      </c>
      <c r="BY197" s="522"/>
      <c r="BZ197" s="522">
        <f t="shared" si="123"/>
        <v>0</v>
      </c>
      <c r="CA197" s="522"/>
      <c r="CB197" s="125" t="str">
        <f>IF(BZ197=0,"",IF(SUM($BZ$87:BZ197)=1,_xlfn.CONCAT(CC197),IF($BZ$662&gt;SUM($BZ$87:BZ197),_xlfn.CONCAT(", ",CC197),IF($BZ$662=SUM($BZ$87:BZ197),_xlfn.CONCAT(" y ",CC197,".")))))</f>
        <v/>
      </c>
      <c r="CC197" s="113">
        <v>111</v>
      </c>
      <c r="CE197" s="524">
        <f t="shared" si="124"/>
        <v>0</v>
      </c>
      <c r="CF197" s="526"/>
    </row>
    <row r="198" spans="3:84">
      <c r="C198" s="56" t="s">
        <v>6785</v>
      </c>
      <c r="D198" s="460" t="str">
        <f>IF($AH$14=0,IF(Presentación!AL121="","",Presentación!AM121),"")</f>
        <v/>
      </c>
      <c r="E198" s="461"/>
      <c r="F198" s="462"/>
      <c r="G198" s="547" t="str">
        <f>IF($AH$14=0,IF(Presentación!AK121="","",Presentación!AK121),"")</f>
        <v/>
      </c>
      <c r="H198" s="548"/>
      <c r="I198" s="548"/>
      <c r="J198" s="548"/>
      <c r="K198" s="548"/>
      <c r="L198" s="549"/>
      <c r="M198" s="447"/>
      <c r="N198" s="449"/>
      <c r="O198" s="447"/>
      <c r="P198" s="449"/>
      <c r="Q198" s="447"/>
      <c r="R198" s="449"/>
      <c r="S198" s="447"/>
      <c r="T198" s="449"/>
      <c r="U198" s="447"/>
      <c r="V198" s="449"/>
      <c r="W198" s="447"/>
      <c r="X198" s="449"/>
      <c r="Y198" s="447"/>
      <c r="Z198" s="449"/>
      <c r="AA198" s="447"/>
      <c r="AB198" s="449"/>
      <c r="AC198" s="447"/>
      <c r="AD198" s="449"/>
      <c r="BT198" s="522">
        <f t="shared" si="120"/>
        <v>0</v>
      </c>
      <c r="BU198" s="522"/>
      <c r="BV198" s="522">
        <f t="shared" si="121"/>
        <v>0</v>
      </c>
      <c r="BW198" s="522"/>
      <c r="BX198" s="522">
        <f t="shared" si="122"/>
        <v>0</v>
      </c>
      <c r="BY198" s="522"/>
      <c r="BZ198" s="522">
        <f t="shared" si="123"/>
        <v>0</v>
      </c>
      <c r="CA198" s="522"/>
      <c r="CB198" s="125" t="str">
        <f>IF(BZ198=0,"",IF(SUM($BZ$87:BZ198)=1,_xlfn.CONCAT(CC198),IF($BZ$662&gt;SUM($BZ$87:BZ198),_xlfn.CONCAT(", ",CC198),IF($BZ$662=SUM($BZ$87:BZ198),_xlfn.CONCAT(" y ",CC198,".")))))</f>
        <v/>
      </c>
      <c r="CC198" s="113">
        <v>112</v>
      </c>
      <c r="CE198" s="524">
        <f t="shared" si="124"/>
        <v>0</v>
      </c>
      <c r="CF198" s="526"/>
    </row>
    <row r="199" spans="3:84">
      <c r="C199" s="56" t="s">
        <v>6786</v>
      </c>
      <c r="D199" s="460" t="str">
        <f>IF($AH$14=0,IF(Presentación!AL122="","",Presentación!AM122),"")</f>
        <v/>
      </c>
      <c r="E199" s="461"/>
      <c r="F199" s="462"/>
      <c r="G199" s="547" t="str">
        <f>IF($AH$14=0,IF(Presentación!AK122="","",Presentación!AK122),"")</f>
        <v/>
      </c>
      <c r="H199" s="548"/>
      <c r="I199" s="548"/>
      <c r="J199" s="548"/>
      <c r="K199" s="548"/>
      <c r="L199" s="549"/>
      <c r="M199" s="447"/>
      <c r="N199" s="449"/>
      <c r="O199" s="447"/>
      <c r="P199" s="449"/>
      <c r="Q199" s="447"/>
      <c r="R199" s="449"/>
      <c r="S199" s="447"/>
      <c r="T199" s="449"/>
      <c r="U199" s="447"/>
      <c r="V199" s="449"/>
      <c r="W199" s="447"/>
      <c r="X199" s="449"/>
      <c r="Y199" s="447"/>
      <c r="Z199" s="449"/>
      <c r="AA199" s="447"/>
      <c r="AB199" s="449"/>
      <c r="AC199" s="447"/>
      <c r="AD199" s="449"/>
      <c r="BT199" s="522">
        <f t="shared" si="120"/>
        <v>0</v>
      </c>
      <c r="BU199" s="522"/>
      <c r="BV199" s="522">
        <f t="shared" si="121"/>
        <v>0</v>
      </c>
      <c r="BW199" s="522"/>
      <c r="BX199" s="522">
        <f t="shared" si="122"/>
        <v>0</v>
      </c>
      <c r="BY199" s="522"/>
      <c r="BZ199" s="522">
        <f t="shared" si="123"/>
        <v>0</v>
      </c>
      <c r="CA199" s="522"/>
      <c r="CB199" s="125" t="str">
        <f>IF(BZ199=0,"",IF(SUM($BZ$87:BZ199)=1,_xlfn.CONCAT(CC199),IF($BZ$662&gt;SUM($BZ$87:BZ199),_xlfn.CONCAT(", ",CC199),IF($BZ$662=SUM($BZ$87:BZ199),_xlfn.CONCAT(" y ",CC199,".")))))</f>
        <v/>
      </c>
      <c r="CC199" s="113">
        <v>113</v>
      </c>
      <c r="CE199" s="524">
        <f t="shared" si="124"/>
        <v>0</v>
      </c>
      <c r="CF199" s="526"/>
    </row>
    <row r="200" spans="3:84">
      <c r="C200" s="56" t="s">
        <v>6787</v>
      </c>
      <c r="D200" s="460" t="str">
        <f>IF($AH$14=0,IF(Presentación!AL123="","",Presentación!AM123),"")</f>
        <v/>
      </c>
      <c r="E200" s="461"/>
      <c r="F200" s="462"/>
      <c r="G200" s="547" t="str">
        <f>IF($AH$14=0,IF(Presentación!AK123="","",Presentación!AK123),"")</f>
        <v/>
      </c>
      <c r="H200" s="548"/>
      <c r="I200" s="548"/>
      <c r="J200" s="548"/>
      <c r="K200" s="548"/>
      <c r="L200" s="549"/>
      <c r="M200" s="447"/>
      <c r="N200" s="449"/>
      <c r="O200" s="447"/>
      <c r="P200" s="449"/>
      <c r="Q200" s="447"/>
      <c r="R200" s="449"/>
      <c r="S200" s="447"/>
      <c r="T200" s="449"/>
      <c r="U200" s="447"/>
      <c r="V200" s="449"/>
      <c r="W200" s="447"/>
      <c r="X200" s="449"/>
      <c r="Y200" s="447"/>
      <c r="Z200" s="449"/>
      <c r="AA200" s="447"/>
      <c r="AB200" s="449"/>
      <c r="AC200" s="447"/>
      <c r="AD200" s="449"/>
      <c r="BT200" s="522">
        <f t="shared" si="120"/>
        <v>0</v>
      </c>
      <c r="BU200" s="522"/>
      <c r="BV200" s="522">
        <f t="shared" si="121"/>
        <v>0</v>
      </c>
      <c r="BW200" s="522"/>
      <c r="BX200" s="522">
        <f t="shared" si="122"/>
        <v>0</v>
      </c>
      <c r="BY200" s="522"/>
      <c r="BZ200" s="522">
        <f t="shared" si="123"/>
        <v>0</v>
      </c>
      <c r="CA200" s="522"/>
      <c r="CB200" s="125" t="str">
        <f>IF(BZ200=0,"",IF(SUM($BZ$87:BZ200)=1,_xlfn.CONCAT(CC200),IF($BZ$662&gt;SUM($BZ$87:BZ200),_xlfn.CONCAT(", ",CC200),IF($BZ$662=SUM($BZ$87:BZ200),_xlfn.CONCAT(" y ",CC200,".")))))</f>
        <v/>
      </c>
      <c r="CC200" s="113">
        <v>114</v>
      </c>
      <c r="CE200" s="524">
        <f t="shared" si="124"/>
        <v>0</v>
      </c>
      <c r="CF200" s="526"/>
    </row>
    <row r="201" spans="3:84">
      <c r="C201" s="56" t="s">
        <v>6788</v>
      </c>
      <c r="D201" s="460" t="str">
        <f>IF($AH$14=0,IF(Presentación!AL124="","",Presentación!AM124),"")</f>
        <v/>
      </c>
      <c r="E201" s="461"/>
      <c r="F201" s="462"/>
      <c r="G201" s="547" t="str">
        <f>IF($AH$14=0,IF(Presentación!AK124="","",Presentación!AK124),"")</f>
        <v/>
      </c>
      <c r="H201" s="548"/>
      <c r="I201" s="548"/>
      <c r="J201" s="548"/>
      <c r="K201" s="548"/>
      <c r="L201" s="549"/>
      <c r="M201" s="447"/>
      <c r="N201" s="449"/>
      <c r="O201" s="447"/>
      <c r="P201" s="449"/>
      <c r="Q201" s="447"/>
      <c r="R201" s="449"/>
      <c r="S201" s="447"/>
      <c r="T201" s="449"/>
      <c r="U201" s="447"/>
      <c r="V201" s="449"/>
      <c r="W201" s="447"/>
      <c r="X201" s="449"/>
      <c r="Y201" s="447"/>
      <c r="Z201" s="449"/>
      <c r="AA201" s="447"/>
      <c r="AB201" s="449"/>
      <c r="AC201" s="447"/>
      <c r="AD201" s="449"/>
      <c r="BT201" s="522">
        <f t="shared" si="120"/>
        <v>0</v>
      </c>
      <c r="BU201" s="522"/>
      <c r="BV201" s="522">
        <f t="shared" si="121"/>
        <v>0</v>
      </c>
      <c r="BW201" s="522"/>
      <c r="BX201" s="522">
        <f t="shared" si="122"/>
        <v>0</v>
      </c>
      <c r="BY201" s="522"/>
      <c r="BZ201" s="522">
        <f t="shared" si="123"/>
        <v>0</v>
      </c>
      <c r="CA201" s="522"/>
      <c r="CB201" s="125" t="str">
        <f>IF(BZ201=0,"",IF(SUM($BZ$87:BZ201)=1,_xlfn.CONCAT(CC201),IF($BZ$662&gt;SUM($BZ$87:BZ201),_xlfn.CONCAT(", ",CC201),IF($BZ$662=SUM($BZ$87:BZ201),_xlfn.CONCAT(" y ",CC201,".")))))</f>
        <v/>
      </c>
      <c r="CC201" s="113">
        <v>115</v>
      </c>
      <c r="CE201" s="524">
        <f t="shared" si="124"/>
        <v>0</v>
      </c>
      <c r="CF201" s="526"/>
    </row>
    <row r="202" spans="3:84">
      <c r="C202" s="56" t="s">
        <v>6789</v>
      </c>
      <c r="D202" s="460" t="str">
        <f>IF($AH$14=0,IF(Presentación!AL125="","",Presentación!AM125),"")</f>
        <v/>
      </c>
      <c r="E202" s="461"/>
      <c r="F202" s="462"/>
      <c r="G202" s="547" t="str">
        <f>IF($AH$14=0,IF(Presentación!AK125="","",Presentación!AK125),"")</f>
        <v/>
      </c>
      <c r="H202" s="548"/>
      <c r="I202" s="548"/>
      <c r="J202" s="548"/>
      <c r="K202" s="548"/>
      <c r="L202" s="549"/>
      <c r="M202" s="447"/>
      <c r="N202" s="449"/>
      <c r="O202" s="447"/>
      <c r="P202" s="449"/>
      <c r="Q202" s="447"/>
      <c r="R202" s="449"/>
      <c r="S202" s="447"/>
      <c r="T202" s="449"/>
      <c r="U202" s="447"/>
      <c r="V202" s="449"/>
      <c r="W202" s="447"/>
      <c r="X202" s="449"/>
      <c r="Y202" s="447"/>
      <c r="Z202" s="449"/>
      <c r="AA202" s="447"/>
      <c r="AB202" s="449"/>
      <c r="AC202" s="447"/>
      <c r="AD202" s="449"/>
      <c r="BT202" s="522">
        <f t="shared" si="120"/>
        <v>0</v>
      </c>
      <c r="BU202" s="522"/>
      <c r="BV202" s="522">
        <f t="shared" si="121"/>
        <v>0</v>
      </c>
      <c r="BW202" s="522"/>
      <c r="BX202" s="522">
        <f t="shared" si="122"/>
        <v>0</v>
      </c>
      <c r="BY202" s="522"/>
      <c r="BZ202" s="522">
        <f t="shared" si="123"/>
        <v>0</v>
      </c>
      <c r="CA202" s="522"/>
      <c r="CB202" s="125" t="str">
        <f>IF(BZ202=0,"",IF(SUM($BZ$87:BZ202)=1,_xlfn.CONCAT(CC202),IF($BZ$662&gt;SUM($BZ$87:BZ202),_xlfn.CONCAT(", ",CC202),IF($BZ$662=SUM($BZ$87:BZ202),_xlfn.CONCAT(" y ",CC202,".")))))</f>
        <v/>
      </c>
      <c r="CC202" s="113">
        <v>116</v>
      </c>
      <c r="CE202" s="524">
        <f t="shared" si="124"/>
        <v>0</v>
      </c>
      <c r="CF202" s="526"/>
    </row>
    <row r="203" spans="3:84">
      <c r="C203" s="56" t="s">
        <v>6790</v>
      </c>
      <c r="D203" s="460" t="str">
        <f>IF($AH$14=0,IF(Presentación!AL126="","",Presentación!AM126),"")</f>
        <v/>
      </c>
      <c r="E203" s="461"/>
      <c r="F203" s="462"/>
      <c r="G203" s="547" t="str">
        <f>IF($AH$14=0,IF(Presentación!AK126="","",Presentación!AK126),"")</f>
        <v/>
      </c>
      <c r="H203" s="548"/>
      <c r="I203" s="548"/>
      <c r="J203" s="548"/>
      <c r="K203" s="548"/>
      <c r="L203" s="549"/>
      <c r="M203" s="447"/>
      <c r="N203" s="449"/>
      <c r="O203" s="447"/>
      <c r="P203" s="449"/>
      <c r="Q203" s="447"/>
      <c r="R203" s="449"/>
      <c r="S203" s="447"/>
      <c r="T203" s="449"/>
      <c r="U203" s="447"/>
      <c r="V203" s="449"/>
      <c r="W203" s="447"/>
      <c r="X203" s="449"/>
      <c r="Y203" s="447"/>
      <c r="Z203" s="449"/>
      <c r="AA203" s="447"/>
      <c r="AB203" s="449"/>
      <c r="AC203" s="447"/>
      <c r="AD203" s="449"/>
      <c r="BT203" s="522">
        <f t="shared" si="120"/>
        <v>0</v>
      </c>
      <c r="BU203" s="522"/>
      <c r="BV203" s="522">
        <f t="shared" si="121"/>
        <v>0</v>
      </c>
      <c r="BW203" s="522"/>
      <c r="BX203" s="522">
        <f t="shared" si="122"/>
        <v>0</v>
      </c>
      <c r="BY203" s="522"/>
      <c r="BZ203" s="522">
        <f t="shared" si="123"/>
        <v>0</v>
      </c>
      <c r="CA203" s="522"/>
      <c r="CB203" s="125" t="str">
        <f>IF(BZ203=0,"",IF(SUM($BZ$87:BZ203)=1,_xlfn.CONCAT(CC203),IF($BZ$662&gt;SUM($BZ$87:BZ203),_xlfn.CONCAT(", ",CC203),IF($BZ$662=SUM($BZ$87:BZ203),_xlfn.CONCAT(" y ",CC203,".")))))</f>
        <v/>
      </c>
      <c r="CC203" s="113">
        <v>117</v>
      </c>
      <c r="CE203" s="524">
        <f t="shared" si="124"/>
        <v>0</v>
      </c>
      <c r="CF203" s="526"/>
    </row>
    <row r="204" spans="3:84">
      <c r="C204" s="56" t="s">
        <v>6791</v>
      </c>
      <c r="D204" s="460" t="str">
        <f>IF($AH$14=0,IF(Presentación!AL127="","",Presentación!AM127),"")</f>
        <v/>
      </c>
      <c r="E204" s="461"/>
      <c r="F204" s="462"/>
      <c r="G204" s="547" t="str">
        <f>IF($AH$14=0,IF(Presentación!AK127="","",Presentación!AK127),"")</f>
        <v/>
      </c>
      <c r="H204" s="548"/>
      <c r="I204" s="548"/>
      <c r="J204" s="548"/>
      <c r="K204" s="548"/>
      <c r="L204" s="549"/>
      <c r="M204" s="447"/>
      <c r="N204" s="449"/>
      <c r="O204" s="447"/>
      <c r="P204" s="449"/>
      <c r="Q204" s="447"/>
      <c r="R204" s="449"/>
      <c r="S204" s="447"/>
      <c r="T204" s="449"/>
      <c r="U204" s="447"/>
      <c r="V204" s="449"/>
      <c r="W204" s="447"/>
      <c r="X204" s="449"/>
      <c r="Y204" s="447"/>
      <c r="Z204" s="449"/>
      <c r="AA204" s="447"/>
      <c r="AB204" s="449"/>
      <c r="AC204" s="447"/>
      <c r="AD204" s="449"/>
      <c r="BT204" s="522">
        <f t="shared" si="120"/>
        <v>0</v>
      </c>
      <c r="BU204" s="522"/>
      <c r="BV204" s="522">
        <f t="shared" si="121"/>
        <v>0</v>
      </c>
      <c r="BW204" s="522"/>
      <c r="BX204" s="522">
        <f t="shared" si="122"/>
        <v>0</v>
      </c>
      <c r="BY204" s="522"/>
      <c r="BZ204" s="522">
        <f t="shared" si="123"/>
        <v>0</v>
      </c>
      <c r="CA204" s="522"/>
      <c r="CB204" s="125" t="str">
        <f>IF(BZ204=0,"",IF(SUM($BZ$87:BZ204)=1,_xlfn.CONCAT(CC204),IF($BZ$662&gt;SUM($BZ$87:BZ204),_xlfn.CONCAT(", ",CC204),IF($BZ$662=SUM($BZ$87:BZ204),_xlfn.CONCAT(" y ",CC204,".")))))</f>
        <v/>
      </c>
      <c r="CC204" s="113">
        <v>118</v>
      </c>
      <c r="CE204" s="524">
        <f t="shared" si="124"/>
        <v>0</v>
      </c>
      <c r="CF204" s="526"/>
    </row>
    <row r="205" spans="3:84">
      <c r="C205" s="56" t="s">
        <v>6792</v>
      </c>
      <c r="D205" s="460" t="str">
        <f>IF($AH$14=0,IF(Presentación!AL128="","",Presentación!AM128),"")</f>
        <v/>
      </c>
      <c r="E205" s="461"/>
      <c r="F205" s="462"/>
      <c r="G205" s="547" t="str">
        <f>IF($AH$14=0,IF(Presentación!AK128="","",Presentación!AK128),"")</f>
        <v/>
      </c>
      <c r="H205" s="548"/>
      <c r="I205" s="548"/>
      <c r="J205" s="548"/>
      <c r="K205" s="548"/>
      <c r="L205" s="549"/>
      <c r="M205" s="447"/>
      <c r="N205" s="449"/>
      <c r="O205" s="447"/>
      <c r="P205" s="449"/>
      <c r="Q205" s="447"/>
      <c r="R205" s="449"/>
      <c r="S205" s="447"/>
      <c r="T205" s="449"/>
      <c r="U205" s="447"/>
      <c r="V205" s="449"/>
      <c r="W205" s="447"/>
      <c r="X205" s="449"/>
      <c r="Y205" s="447"/>
      <c r="Z205" s="449"/>
      <c r="AA205" s="447"/>
      <c r="AB205" s="449"/>
      <c r="AC205" s="447"/>
      <c r="AD205" s="449"/>
      <c r="BT205" s="522">
        <f t="shared" si="120"/>
        <v>0</v>
      </c>
      <c r="BU205" s="522"/>
      <c r="BV205" s="522">
        <f t="shared" si="121"/>
        <v>0</v>
      </c>
      <c r="BW205" s="522"/>
      <c r="BX205" s="522">
        <f t="shared" si="122"/>
        <v>0</v>
      </c>
      <c r="BY205" s="522"/>
      <c r="BZ205" s="522">
        <f t="shared" si="123"/>
        <v>0</v>
      </c>
      <c r="CA205" s="522"/>
      <c r="CB205" s="125" t="str">
        <f>IF(BZ205=0,"",IF(SUM($BZ$87:BZ205)=1,_xlfn.CONCAT(CC205),IF($BZ$662&gt;SUM($BZ$87:BZ205),_xlfn.CONCAT(", ",CC205),IF($BZ$662=SUM($BZ$87:BZ205),_xlfn.CONCAT(" y ",CC205,".")))))</f>
        <v/>
      </c>
      <c r="CC205" s="113">
        <v>119</v>
      </c>
      <c r="CE205" s="524">
        <f t="shared" si="124"/>
        <v>0</v>
      </c>
      <c r="CF205" s="526"/>
    </row>
    <row r="206" spans="3:84">
      <c r="C206" s="56" t="s">
        <v>6793</v>
      </c>
      <c r="D206" s="460" t="str">
        <f>IF($AH$14=0,IF(Presentación!AL129="","",Presentación!AM129),"")</f>
        <v/>
      </c>
      <c r="E206" s="461"/>
      <c r="F206" s="462"/>
      <c r="G206" s="547" t="str">
        <f>IF($AH$14=0,IF(Presentación!AK129="","",Presentación!AK129),"")</f>
        <v/>
      </c>
      <c r="H206" s="548"/>
      <c r="I206" s="548"/>
      <c r="J206" s="548"/>
      <c r="K206" s="548"/>
      <c r="L206" s="549"/>
      <c r="M206" s="447"/>
      <c r="N206" s="449"/>
      <c r="O206" s="447"/>
      <c r="P206" s="449"/>
      <c r="Q206" s="447"/>
      <c r="R206" s="449"/>
      <c r="S206" s="447"/>
      <c r="T206" s="449"/>
      <c r="U206" s="447"/>
      <c r="V206" s="449"/>
      <c r="W206" s="447"/>
      <c r="X206" s="449"/>
      <c r="Y206" s="447"/>
      <c r="Z206" s="449"/>
      <c r="AA206" s="447"/>
      <c r="AB206" s="449"/>
      <c r="AC206" s="447"/>
      <c r="AD206" s="449"/>
      <c r="BT206" s="522">
        <f t="shared" si="120"/>
        <v>0</v>
      </c>
      <c r="BU206" s="522"/>
      <c r="BV206" s="522">
        <f t="shared" si="121"/>
        <v>0</v>
      </c>
      <c r="BW206" s="522"/>
      <c r="BX206" s="522">
        <f t="shared" si="122"/>
        <v>0</v>
      </c>
      <c r="BY206" s="522"/>
      <c r="BZ206" s="522">
        <f t="shared" si="123"/>
        <v>0</v>
      </c>
      <c r="CA206" s="522"/>
      <c r="CB206" s="125" t="str">
        <f>IF(BZ206=0,"",IF(SUM($BZ$87:BZ206)=1,_xlfn.CONCAT(CC206),IF($BZ$662&gt;SUM($BZ$87:BZ206),_xlfn.CONCAT(", ",CC206),IF($BZ$662=SUM($BZ$87:BZ206),_xlfn.CONCAT(" y ",CC206,".")))))</f>
        <v/>
      </c>
      <c r="CC206" s="113">
        <v>120</v>
      </c>
      <c r="CE206" s="524">
        <f t="shared" si="124"/>
        <v>0</v>
      </c>
      <c r="CF206" s="526"/>
    </row>
    <row r="207" spans="3:84">
      <c r="C207" s="56" t="s">
        <v>6794</v>
      </c>
      <c r="D207" s="460" t="str">
        <f>IF($AH$14=0,IF(Presentación!AL130="","",Presentación!AM130),"")</f>
        <v/>
      </c>
      <c r="E207" s="461"/>
      <c r="F207" s="462"/>
      <c r="G207" s="547" t="str">
        <f>IF($AH$14=0,IF(Presentación!AK130="","",Presentación!AK130),"")</f>
        <v/>
      </c>
      <c r="H207" s="548"/>
      <c r="I207" s="548"/>
      <c r="J207" s="548"/>
      <c r="K207" s="548"/>
      <c r="L207" s="549"/>
      <c r="M207" s="447"/>
      <c r="N207" s="449"/>
      <c r="O207" s="447"/>
      <c r="P207" s="449"/>
      <c r="Q207" s="447"/>
      <c r="R207" s="449"/>
      <c r="S207" s="447"/>
      <c r="T207" s="449"/>
      <c r="U207" s="447"/>
      <c r="V207" s="449"/>
      <c r="W207" s="447"/>
      <c r="X207" s="449"/>
      <c r="Y207" s="447"/>
      <c r="Z207" s="449"/>
      <c r="AA207" s="447"/>
      <c r="AB207" s="449"/>
      <c r="AC207" s="447"/>
      <c r="AD207" s="449"/>
      <c r="BT207" s="522">
        <f t="shared" si="120"/>
        <v>0</v>
      </c>
      <c r="BU207" s="522"/>
      <c r="BV207" s="522">
        <f t="shared" si="121"/>
        <v>0</v>
      </c>
      <c r="BW207" s="522"/>
      <c r="BX207" s="522">
        <f t="shared" si="122"/>
        <v>0</v>
      </c>
      <c r="BY207" s="522"/>
      <c r="BZ207" s="522">
        <f t="shared" si="123"/>
        <v>0</v>
      </c>
      <c r="CA207" s="522"/>
      <c r="CB207" s="125" t="str">
        <f>IF(BZ207=0,"",IF(SUM($BZ$87:BZ207)=1,_xlfn.CONCAT(CC207),IF($BZ$662&gt;SUM($BZ$87:BZ207),_xlfn.CONCAT(", ",CC207),IF($BZ$662=SUM($BZ$87:BZ207),_xlfn.CONCAT(" y ",CC207,".")))))</f>
        <v/>
      </c>
      <c r="CC207" s="113">
        <v>121</v>
      </c>
      <c r="CE207" s="524">
        <f t="shared" si="124"/>
        <v>0</v>
      </c>
      <c r="CF207" s="526"/>
    </row>
    <row r="208" spans="3:84">
      <c r="C208" s="56" t="s">
        <v>6795</v>
      </c>
      <c r="D208" s="460" t="str">
        <f>IF($AH$14=0,IF(Presentación!AL131="","",Presentación!AM131),"")</f>
        <v/>
      </c>
      <c r="E208" s="461"/>
      <c r="F208" s="462"/>
      <c r="G208" s="547" t="str">
        <f>IF($AH$14=0,IF(Presentación!AK131="","",Presentación!AK131),"")</f>
        <v/>
      </c>
      <c r="H208" s="548"/>
      <c r="I208" s="548"/>
      <c r="J208" s="548"/>
      <c r="K208" s="548"/>
      <c r="L208" s="549"/>
      <c r="M208" s="447"/>
      <c r="N208" s="449"/>
      <c r="O208" s="447"/>
      <c r="P208" s="449"/>
      <c r="Q208" s="447"/>
      <c r="R208" s="449"/>
      <c r="S208" s="447"/>
      <c r="T208" s="449"/>
      <c r="U208" s="447"/>
      <c r="V208" s="449"/>
      <c r="W208" s="447"/>
      <c r="X208" s="449"/>
      <c r="Y208" s="447"/>
      <c r="Z208" s="449"/>
      <c r="AA208" s="447"/>
      <c r="AB208" s="449"/>
      <c r="AC208" s="447"/>
      <c r="AD208" s="449"/>
      <c r="BT208" s="522">
        <f t="shared" si="120"/>
        <v>0</v>
      </c>
      <c r="BU208" s="522"/>
      <c r="BV208" s="522">
        <f t="shared" si="121"/>
        <v>0</v>
      </c>
      <c r="BW208" s="522"/>
      <c r="BX208" s="522">
        <f t="shared" si="122"/>
        <v>0</v>
      </c>
      <c r="BY208" s="522"/>
      <c r="BZ208" s="522">
        <f t="shared" si="123"/>
        <v>0</v>
      </c>
      <c r="CA208" s="522"/>
      <c r="CB208" s="125" t="str">
        <f>IF(BZ208=0,"",IF(SUM($BZ$87:BZ208)=1,_xlfn.CONCAT(CC208),IF($BZ$662&gt;SUM($BZ$87:BZ208),_xlfn.CONCAT(", ",CC208),IF($BZ$662=SUM($BZ$87:BZ208),_xlfn.CONCAT(" y ",CC208,".")))))</f>
        <v/>
      </c>
      <c r="CC208" s="113">
        <v>122</v>
      </c>
      <c r="CE208" s="524">
        <f t="shared" si="124"/>
        <v>0</v>
      </c>
      <c r="CF208" s="526"/>
    </row>
    <row r="209" spans="3:84">
      <c r="C209" s="56" t="s">
        <v>6796</v>
      </c>
      <c r="D209" s="460" t="str">
        <f>IF($AH$14=0,IF(Presentación!AL132="","",Presentación!AM132),"")</f>
        <v/>
      </c>
      <c r="E209" s="461"/>
      <c r="F209" s="462"/>
      <c r="G209" s="547" t="str">
        <f>IF($AH$14=0,IF(Presentación!AK132="","",Presentación!AK132),"")</f>
        <v/>
      </c>
      <c r="H209" s="548"/>
      <c r="I209" s="548"/>
      <c r="J209" s="548"/>
      <c r="K209" s="548"/>
      <c r="L209" s="549"/>
      <c r="M209" s="447"/>
      <c r="N209" s="449"/>
      <c r="O209" s="447"/>
      <c r="P209" s="449"/>
      <c r="Q209" s="447"/>
      <c r="R209" s="449"/>
      <c r="S209" s="447"/>
      <c r="T209" s="449"/>
      <c r="U209" s="447"/>
      <c r="V209" s="449"/>
      <c r="W209" s="447"/>
      <c r="X209" s="449"/>
      <c r="Y209" s="447"/>
      <c r="Z209" s="449"/>
      <c r="AA209" s="447"/>
      <c r="AB209" s="449"/>
      <c r="AC209" s="447"/>
      <c r="AD209" s="449"/>
      <c r="BT209" s="522">
        <f t="shared" si="120"/>
        <v>0</v>
      </c>
      <c r="BU209" s="522"/>
      <c r="BV209" s="522">
        <f t="shared" si="121"/>
        <v>0</v>
      </c>
      <c r="BW209" s="522"/>
      <c r="BX209" s="522">
        <f t="shared" si="122"/>
        <v>0</v>
      </c>
      <c r="BY209" s="522"/>
      <c r="BZ209" s="522">
        <f t="shared" si="123"/>
        <v>0</v>
      </c>
      <c r="CA209" s="522"/>
      <c r="CB209" s="125" t="str">
        <f>IF(BZ209=0,"",IF(SUM($BZ$87:BZ209)=1,_xlfn.CONCAT(CC209),IF($BZ$662&gt;SUM($BZ$87:BZ209),_xlfn.CONCAT(", ",CC209),IF($BZ$662=SUM($BZ$87:BZ209),_xlfn.CONCAT(" y ",CC209,".")))))</f>
        <v/>
      </c>
      <c r="CC209" s="113">
        <v>123</v>
      </c>
      <c r="CE209" s="524">
        <f t="shared" si="124"/>
        <v>0</v>
      </c>
      <c r="CF209" s="526"/>
    </row>
    <row r="210" spans="3:84">
      <c r="C210" s="56" t="s">
        <v>6797</v>
      </c>
      <c r="D210" s="460" t="str">
        <f>IF($AH$14=0,IF(Presentación!AL133="","",Presentación!AM133),"")</f>
        <v/>
      </c>
      <c r="E210" s="461"/>
      <c r="F210" s="462"/>
      <c r="G210" s="547" t="str">
        <f>IF($AH$14=0,IF(Presentación!AK133="","",Presentación!AK133),"")</f>
        <v/>
      </c>
      <c r="H210" s="548"/>
      <c r="I210" s="548"/>
      <c r="J210" s="548"/>
      <c r="K210" s="548"/>
      <c r="L210" s="549"/>
      <c r="M210" s="447"/>
      <c r="N210" s="449"/>
      <c r="O210" s="447"/>
      <c r="P210" s="449"/>
      <c r="Q210" s="447"/>
      <c r="R210" s="449"/>
      <c r="S210" s="447"/>
      <c r="T210" s="449"/>
      <c r="U210" s="447"/>
      <c r="V210" s="449"/>
      <c r="W210" s="447"/>
      <c r="X210" s="449"/>
      <c r="Y210" s="447"/>
      <c r="Z210" s="449"/>
      <c r="AA210" s="447"/>
      <c r="AB210" s="449"/>
      <c r="AC210" s="447"/>
      <c r="AD210" s="449"/>
      <c r="BT210" s="522">
        <f t="shared" si="120"/>
        <v>0</v>
      </c>
      <c r="BU210" s="522"/>
      <c r="BV210" s="522">
        <f t="shared" si="121"/>
        <v>0</v>
      </c>
      <c r="BW210" s="522"/>
      <c r="BX210" s="522">
        <f t="shared" si="122"/>
        <v>0</v>
      </c>
      <c r="BY210" s="522"/>
      <c r="BZ210" s="522">
        <f t="shared" si="123"/>
        <v>0</v>
      </c>
      <c r="CA210" s="522"/>
      <c r="CB210" s="125" t="str">
        <f>IF(BZ210=0,"",IF(SUM($BZ$87:BZ210)=1,_xlfn.CONCAT(CC210),IF($BZ$662&gt;SUM($BZ$87:BZ210),_xlfn.CONCAT(", ",CC210),IF($BZ$662=SUM($BZ$87:BZ210),_xlfn.CONCAT(" y ",CC210,".")))))</f>
        <v/>
      </c>
      <c r="CC210" s="113">
        <v>124</v>
      </c>
      <c r="CE210" s="524">
        <f t="shared" si="124"/>
        <v>0</v>
      </c>
      <c r="CF210" s="526"/>
    </row>
    <row r="211" spans="3:84">
      <c r="C211" s="56" t="s">
        <v>6798</v>
      </c>
      <c r="D211" s="460" t="str">
        <f>IF($AH$14=0,IF(Presentación!AL134="","",Presentación!AM134),"")</f>
        <v/>
      </c>
      <c r="E211" s="461"/>
      <c r="F211" s="462"/>
      <c r="G211" s="547" t="str">
        <f>IF($AH$14=0,IF(Presentación!AK134="","",Presentación!AK134),"")</f>
        <v/>
      </c>
      <c r="H211" s="548"/>
      <c r="I211" s="548"/>
      <c r="J211" s="548"/>
      <c r="K211" s="548"/>
      <c r="L211" s="549"/>
      <c r="M211" s="447"/>
      <c r="N211" s="449"/>
      <c r="O211" s="447"/>
      <c r="P211" s="449"/>
      <c r="Q211" s="447"/>
      <c r="R211" s="449"/>
      <c r="S211" s="447"/>
      <c r="T211" s="449"/>
      <c r="U211" s="447"/>
      <c r="V211" s="449"/>
      <c r="W211" s="447"/>
      <c r="X211" s="449"/>
      <c r="Y211" s="447"/>
      <c r="Z211" s="449"/>
      <c r="AA211" s="447"/>
      <c r="AB211" s="449"/>
      <c r="AC211" s="447"/>
      <c r="AD211" s="449"/>
      <c r="BT211" s="522">
        <f t="shared" si="120"/>
        <v>0</v>
      </c>
      <c r="BU211" s="522"/>
      <c r="BV211" s="522">
        <f t="shared" si="121"/>
        <v>0</v>
      </c>
      <c r="BW211" s="522"/>
      <c r="BX211" s="522">
        <f t="shared" si="122"/>
        <v>0</v>
      </c>
      <c r="BY211" s="522"/>
      <c r="BZ211" s="522">
        <f t="shared" si="123"/>
        <v>0</v>
      </c>
      <c r="CA211" s="522"/>
      <c r="CB211" s="125" t="str">
        <f>IF(BZ211=0,"",IF(SUM($BZ$87:BZ211)=1,_xlfn.CONCAT(CC211),IF($BZ$662&gt;SUM($BZ$87:BZ211),_xlfn.CONCAT(", ",CC211),IF($BZ$662=SUM($BZ$87:BZ211),_xlfn.CONCAT(" y ",CC211,".")))))</f>
        <v/>
      </c>
      <c r="CC211" s="113">
        <v>125</v>
      </c>
      <c r="CE211" s="524">
        <f t="shared" si="124"/>
        <v>0</v>
      </c>
      <c r="CF211" s="526"/>
    </row>
    <row r="212" spans="3:84">
      <c r="C212" s="56" t="s">
        <v>6799</v>
      </c>
      <c r="D212" s="460" t="str">
        <f>IF($AH$14=0,IF(Presentación!AL135="","",Presentación!AM135),"")</f>
        <v/>
      </c>
      <c r="E212" s="461"/>
      <c r="F212" s="462"/>
      <c r="G212" s="547" t="str">
        <f>IF($AH$14=0,IF(Presentación!AK135="","",Presentación!AK135),"")</f>
        <v/>
      </c>
      <c r="H212" s="548"/>
      <c r="I212" s="548"/>
      <c r="J212" s="548"/>
      <c r="K212" s="548"/>
      <c r="L212" s="549"/>
      <c r="M212" s="447"/>
      <c r="N212" s="449"/>
      <c r="O212" s="447"/>
      <c r="P212" s="449"/>
      <c r="Q212" s="447"/>
      <c r="R212" s="449"/>
      <c r="S212" s="447"/>
      <c r="T212" s="449"/>
      <c r="U212" s="447"/>
      <c r="V212" s="449"/>
      <c r="W212" s="447"/>
      <c r="X212" s="449"/>
      <c r="Y212" s="447"/>
      <c r="Z212" s="449"/>
      <c r="AA212" s="447"/>
      <c r="AB212" s="449"/>
      <c r="AC212" s="447"/>
      <c r="AD212" s="449"/>
      <c r="BT212" s="522">
        <f t="shared" si="120"/>
        <v>0</v>
      </c>
      <c r="BU212" s="522"/>
      <c r="BV212" s="522">
        <f t="shared" si="121"/>
        <v>0</v>
      </c>
      <c r="BW212" s="522"/>
      <c r="BX212" s="522">
        <f t="shared" si="122"/>
        <v>0</v>
      </c>
      <c r="BY212" s="522"/>
      <c r="BZ212" s="522">
        <f t="shared" si="123"/>
        <v>0</v>
      </c>
      <c r="CA212" s="522"/>
      <c r="CB212" s="125" t="str">
        <f>IF(BZ212=0,"",IF(SUM($BZ$87:BZ212)=1,_xlfn.CONCAT(CC212),IF($BZ$662&gt;SUM($BZ$87:BZ212),_xlfn.CONCAT(", ",CC212),IF($BZ$662=SUM($BZ$87:BZ212),_xlfn.CONCAT(" y ",CC212,".")))))</f>
        <v/>
      </c>
      <c r="CC212" s="113">
        <v>126</v>
      </c>
      <c r="CE212" s="524">
        <f t="shared" si="124"/>
        <v>0</v>
      </c>
      <c r="CF212" s="526"/>
    </row>
    <row r="213" spans="3:84">
      <c r="C213" s="56" t="s">
        <v>6800</v>
      </c>
      <c r="D213" s="460" t="str">
        <f>IF($AH$14=0,IF(Presentación!AL136="","",Presentación!AM136),"")</f>
        <v/>
      </c>
      <c r="E213" s="461"/>
      <c r="F213" s="462"/>
      <c r="G213" s="547" t="str">
        <f>IF($AH$14=0,IF(Presentación!AK136="","",Presentación!AK136),"")</f>
        <v/>
      </c>
      <c r="H213" s="548"/>
      <c r="I213" s="548"/>
      <c r="J213" s="548"/>
      <c r="K213" s="548"/>
      <c r="L213" s="549"/>
      <c r="M213" s="447"/>
      <c r="N213" s="449"/>
      <c r="O213" s="447"/>
      <c r="P213" s="449"/>
      <c r="Q213" s="447"/>
      <c r="R213" s="449"/>
      <c r="S213" s="447"/>
      <c r="T213" s="449"/>
      <c r="U213" s="447"/>
      <c r="V213" s="449"/>
      <c r="W213" s="447"/>
      <c r="X213" s="449"/>
      <c r="Y213" s="447"/>
      <c r="Z213" s="449"/>
      <c r="AA213" s="447"/>
      <c r="AB213" s="449"/>
      <c r="AC213" s="447"/>
      <c r="AD213" s="449"/>
      <c r="BT213" s="522">
        <f t="shared" si="120"/>
        <v>0</v>
      </c>
      <c r="BU213" s="522"/>
      <c r="BV213" s="522">
        <f t="shared" si="121"/>
        <v>0</v>
      </c>
      <c r="BW213" s="522"/>
      <c r="BX213" s="522">
        <f t="shared" si="122"/>
        <v>0</v>
      </c>
      <c r="BY213" s="522"/>
      <c r="BZ213" s="522">
        <f t="shared" si="123"/>
        <v>0</v>
      </c>
      <c r="CA213" s="522"/>
      <c r="CB213" s="125" t="str">
        <f>IF(BZ213=0,"",IF(SUM($BZ$87:BZ213)=1,_xlfn.CONCAT(CC213),IF($BZ$662&gt;SUM($BZ$87:BZ213),_xlfn.CONCAT(", ",CC213),IF($BZ$662=SUM($BZ$87:BZ213),_xlfn.CONCAT(" y ",CC213,".")))))</f>
        <v/>
      </c>
      <c r="CC213" s="113">
        <v>127</v>
      </c>
      <c r="CE213" s="524">
        <f t="shared" si="124"/>
        <v>0</v>
      </c>
      <c r="CF213" s="526"/>
    </row>
    <row r="214" spans="3:84">
      <c r="C214" s="56" t="s">
        <v>6801</v>
      </c>
      <c r="D214" s="460" t="str">
        <f>IF($AH$14=0,IF(Presentación!AL137="","",Presentación!AM137),"")</f>
        <v/>
      </c>
      <c r="E214" s="461"/>
      <c r="F214" s="462"/>
      <c r="G214" s="547" t="str">
        <f>IF($AH$14=0,IF(Presentación!AK137="","",Presentación!AK137),"")</f>
        <v/>
      </c>
      <c r="H214" s="548"/>
      <c r="I214" s="548"/>
      <c r="J214" s="548"/>
      <c r="K214" s="548"/>
      <c r="L214" s="549"/>
      <c r="M214" s="447"/>
      <c r="N214" s="449"/>
      <c r="O214" s="447"/>
      <c r="P214" s="449"/>
      <c r="Q214" s="447"/>
      <c r="R214" s="449"/>
      <c r="S214" s="447"/>
      <c r="T214" s="449"/>
      <c r="U214" s="447"/>
      <c r="V214" s="449"/>
      <c r="W214" s="447"/>
      <c r="X214" s="449"/>
      <c r="Y214" s="447"/>
      <c r="Z214" s="449"/>
      <c r="AA214" s="447"/>
      <c r="AB214" s="449"/>
      <c r="AC214" s="447"/>
      <c r="AD214" s="449"/>
      <c r="BT214" s="522">
        <f t="shared" si="120"/>
        <v>0</v>
      </c>
      <c r="BU214" s="522"/>
      <c r="BV214" s="522">
        <f t="shared" si="121"/>
        <v>0</v>
      </c>
      <c r="BW214" s="522"/>
      <c r="BX214" s="522">
        <f t="shared" si="122"/>
        <v>0</v>
      </c>
      <c r="BY214" s="522"/>
      <c r="BZ214" s="522">
        <f t="shared" si="123"/>
        <v>0</v>
      </c>
      <c r="CA214" s="522"/>
      <c r="CB214" s="125" t="str">
        <f>IF(BZ214=0,"",IF(SUM($BZ$87:BZ214)=1,_xlfn.CONCAT(CC214),IF($BZ$662&gt;SUM($BZ$87:BZ214),_xlfn.CONCAT(", ",CC214),IF($BZ$662=SUM($BZ$87:BZ214),_xlfn.CONCAT(" y ",CC214,".")))))</f>
        <v/>
      </c>
      <c r="CC214" s="113">
        <v>128</v>
      </c>
      <c r="CE214" s="524">
        <f t="shared" si="124"/>
        <v>0</v>
      </c>
      <c r="CF214" s="526"/>
    </row>
    <row r="215" spans="3:84">
      <c r="C215" s="56" t="s">
        <v>6802</v>
      </c>
      <c r="D215" s="460" t="str">
        <f>IF($AH$14=0,IF(Presentación!AL138="","",Presentación!AM138),"")</f>
        <v/>
      </c>
      <c r="E215" s="461"/>
      <c r="F215" s="462"/>
      <c r="G215" s="358" t="str">
        <f>IF($AH$14=0,IF(Presentación!AK138="","",Presentación!AK138),"")</f>
        <v/>
      </c>
      <c r="H215" s="359"/>
      <c r="I215" s="359"/>
      <c r="J215" s="359"/>
      <c r="K215" s="357"/>
      <c r="L215" s="360"/>
      <c r="M215" s="447"/>
      <c r="N215" s="449"/>
      <c r="O215" s="447"/>
      <c r="P215" s="449"/>
      <c r="Q215" s="447"/>
      <c r="R215" s="449"/>
      <c r="S215" s="447"/>
      <c r="T215" s="449"/>
      <c r="U215" s="447"/>
      <c r="V215" s="449"/>
      <c r="W215" s="447"/>
      <c r="X215" s="449"/>
      <c r="Y215" s="447"/>
      <c r="Z215" s="449"/>
      <c r="AA215" s="447"/>
      <c r="AB215" s="449"/>
      <c r="AC215" s="447"/>
      <c r="AD215" s="449"/>
      <c r="BT215" s="522">
        <f t="shared" ref="BT215:BT278" si="125">M215</f>
        <v>0</v>
      </c>
      <c r="BU215" s="522"/>
      <c r="BV215" s="522">
        <f t="shared" ref="BV215:BV278" si="126">COUNTIF(O215:AD215,"NS")</f>
        <v>0</v>
      </c>
      <c r="BW215" s="522"/>
      <c r="BX215" s="522">
        <f t="shared" ref="BX215:BX278" si="127">IF(COUNTIF(O215:AD215,"NA")=COUNTA($O$85:$AD$85),"NA",SUM(O215:AD215))</f>
        <v>0</v>
      </c>
      <c r="BY215" s="522"/>
      <c r="BZ215" s="522">
        <f t="shared" ref="BZ215:BZ278" si="128">IF(OR(AND(AK189=0,COUNTBLANK(L215:AG215)=22),AND(AK189=1,COUNTBLANK(L215:AG215)=22)),0,IF(OR(AND(BT215=0,BV215&gt;0),AND(BT215="NS",BX215&gt;0),AND(BT215="NS",BV215=0,BX215=0)),1,IF(OR(AND(BV215&gt;=2,BX215&lt;BT215),AND(BT215="NS",BX215=0,BV215&gt;0),BT215=BX215),0,1)))</f>
        <v>0</v>
      </c>
      <c r="CA215" s="522"/>
      <c r="CB215" s="125" t="str">
        <f>IF(BZ215=0,"",IF(SUM($BZ$87:BZ215)=1,_xlfn.CONCAT(CC215),IF($BZ$662&gt;SUM($BZ$87:BZ215),_xlfn.CONCAT(", ",CC215),IF($BZ$662=SUM($BZ$87:BZ215),_xlfn.CONCAT(" y ",CC215,".")))))</f>
        <v/>
      </c>
      <c r="CC215" s="113">
        <v>129</v>
      </c>
      <c r="CE215" s="524">
        <f t="shared" si="124"/>
        <v>0</v>
      </c>
      <c r="CF215" s="526"/>
    </row>
    <row r="216" spans="3:84">
      <c r="C216" s="56" t="s">
        <v>6803</v>
      </c>
      <c r="D216" s="460" t="str">
        <f>IF($AH$14=0,IF(Presentación!AL139="","",Presentación!AM139),"")</f>
        <v/>
      </c>
      <c r="E216" s="461"/>
      <c r="F216" s="462"/>
      <c r="G216" s="547" t="str">
        <f>IF($AH$14=0,IF(Presentación!AK139="","",Presentación!AK139),"")</f>
        <v/>
      </c>
      <c r="H216" s="548"/>
      <c r="I216" s="548"/>
      <c r="J216" s="548"/>
      <c r="K216" s="548"/>
      <c r="L216" s="549"/>
      <c r="M216" s="447"/>
      <c r="N216" s="449"/>
      <c r="O216" s="447"/>
      <c r="P216" s="449"/>
      <c r="Q216" s="447"/>
      <c r="R216" s="449"/>
      <c r="S216" s="447"/>
      <c r="T216" s="449"/>
      <c r="U216" s="447"/>
      <c r="V216" s="449"/>
      <c r="W216" s="447"/>
      <c r="X216" s="449"/>
      <c r="Y216" s="447"/>
      <c r="Z216" s="449"/>
      <c r="AA216" s="447"/>
      <c r="AB216" s="449"/>
      <c r="AC216" s="447"/>
      <c r="AD216" s="449"/>
      <c r="BT216" s="522">
        <f t="shared" si="125"/>
        <v>0</v>
      </c>
      <c r="BU216" s="522"/>
      <c r="BV216" s="522">
        <f t="shared" si="126"/>
        <v>0</v>
      </c>
      <c r="BW216" s="522"/>
      <c r="BX216" s="522">
        <f t="shared" si="127"/>
        <v>0</v>
      </c>
      <c r="BY216" s="522"/>
      <c r="BZ216" s="522">
        <f t="shared" si="128"/>
        <v>0</v>
      </c>
      <c r="CA216" s="522"/>
      <c r="CB216" s="125" t="str">
        <f>IF(BZ216=0,"",IF(SUM($BZ$87:BZ216)=1,_xlfn.CONCAT(CC216),IF($BZ$662&gt;SUM($BZ$87:BZ216),_xlfn.CONCAT(", ",CC216),IF($BZ$662=SUM($BZ$87:BZ216),_xlfn.CONCAT(" y ",CC216,".")))))</f>
        <v/>
      </c>
      <c r="CC216" s="113">
        <v>130</v>
      </c>
      <c r="CE216" s="524">
        <f t="shared" si="124"/>
        <v>0</v>
      </c>
      <c r="CF216" s="526"/>
    </row>
    <row r="217" spans="3:84">
      <c r="C217" s="56" t="s">
        <v>6804</v>
      </c>
      <c r="D217" s="460" t="str">
        <f>IF($AH$14=0,IF(Presentación!AL140="","",Presentación!AM140),"")</f>
        <v/>
      </c>
      <c r="E217" s="461"/>
      <c r="F217" s="462"/>
      <c r="G217" s="547" t="str">
        <f>IF($AH$14=0,IF(Presentación!AK140="","",Presentación!AK140),"")</f>
        <v/>
      </c>
      <c r="H217" s="548"/>
      <c r="I217" s="548"/>
      <c r="J217" s="548"/>
      <c r="K217" s="548"/>
      <c r="L217" s="549"/>
      <c r="M217" s="447"/>
      <c r="N217" s="449"/>
      <c r="O217" s="447"/>
      <c r="P217" s="449"/>
      <c r="Q217" s="447"/>
      <c r="R217" s="449"/>
      <c r="S217" s="447"/>
      <c r="T217" s="449"/>
      <c r="U217" s="447"/>
      <c r="V217" s="449"/>
      <c r="W217" s="447"/>
      <c r="X217" s="449"/>
      <c r="Y217" s="447"/>
      <c r="Z217" s="449"/>
      <c r="AA217" s="447"/>
      <c r="AB217" s="449"/>
      <c r="AC217" s="447"/>
      <c r="AD217" s="449"/>
      <c r="BT217" s="522">
        <f t="shared" si="125"/>
        <v>0</v>
      </c>
      <c r="BU217" s="522"/>
      <c r="BV217" s="522">
        <f t="shared" si="126"/>
        <v>0</v>
      </c>
      <c r="BW217" s="522"/>
      <c r="BX217" s="522">
        <f t="shared" si="127"/>
        <v>0</v>
      </c>
      <c r="BY217" s="522"/>
      <c r="BZ217" s="522">
        <f t="shared" si="128"/>
        <v>0</v>
      </c>
      <c r="CA217" s="522"/>
      <c r="CB217" s="125" t="str">
        <f>IF(BZ217=0,"",IF(SUM($BZ$87:BZ217)=1,_xlfn.CONCAT(CC217),IF($BZ$662&gt;SUM($BZ$87:BZ217),_xlfn.CONCAT(", ",CC217),IF($BZ$662=SUM($BZ$87:BZ217),_xlfn.CONCAT(" y ",CC217,".")))))</f>
        <v/>
      </c>
      <c r="CC217" s="113">
        <v>131</v>
      </c>
      <c r="CE217" s="524">
        <f t="shared" si="124"/>
        <v>0</v>
      </c>
      <c r="CF217" s="526"/>
    </row>
    <row r="218" spans="3:84">
      <c r="C218" s="56" t="s">
        <v>6805</v>
      </c>
      <c r="D218" s="460" t="str">
        <f>IF($AH$14=0,IF(Presentación!AL141="","",Presentación!AM141),"")</f>
        <v/>
      </c>
      <c r="E218" s="461"/>
      <c r="F218" s="462"/>
      <c r="G218" s="547" t="str">
        <f>IF($AH$14=0,IF(Presentación!AK141="","",Presentación!AK141),"")</f>
        <v/>
      </c>
      <c r="H218" s="548"/>
      <c r="I218" s="548"/>
      <c r="J218" s="548"/>
      <c r="K218" s="548"/>
      <c r="L218" s="549"/>
      <c r="M218" s="447"/>
      <c r="N218" s="449"/>
      <c r="O218" s="447"/>
      <c r="P218" s="449"/>
      <c r="Q218" s="447"/>
      <c r="R218" s="449"/>
      <c r="S218" s="447"/>
      <c r="T218" s="449"/>
      <c r="U218" s="447"/>
      <c r="V218" s="449"/>
      <c r="W218" s="447"/>
      <c r="X218" s="449"/>
      <c r="Y218" s="447"/>
      <c r="Z218" s="449"/>
      <c r="AA218" s="447"/>
      <c r="AB218" s="449"/>
      <c r="AC218" s="447"/>
      <c r="AD218" s="449"/>
      <c r="BT218" s="522">
        <f t="shared" si="125"/>
        <v>0</v>
      </c>
      <c r="BU218" s="522"/>
      <c r="BV218" s="522">
        <f t="shared" si="126"/>
        <v>0</v>
      </c>
      <c r="BW218" s="522"/>
      <c r="BX218" s="522">
        <f t="shared" si="127"/>
        <v>0</v>
      </c>
      <c r="BY218" s="522"/>
      <c r="BZ218" s="522">
        <f t="shared" si="128"/>
        <v>0</v>
      </c>
      <c r="CA218" s="522"/>
      <c r="CB218" s="125" t="str">
        <f>IF(BZ218=0,"",IF(SUM($BZ$87:BZ218)=1,_xlfn.CONCAT(CC218),IF($BZ$662&gt;SUM($BZ$87:BZ218),_xlfn.CONCAT(", ",CC218),IF($BZ$662=SUM($BZ$87:BZ218),_xlfn.CONCAT(" y ",CC218,".")))))</f>
        <v/>
      </c>
      <c r="CC218" s="113">
        <v>132</v>
      </c>
      <c r="CE218" s="524">
        <f t="shared" si="124"/>
        <v>0</v>
      </c>
      <c r="CF218" s="526"/>
    </row>
    <row r="219" spans="3:84">
      <c r="C219" s="56" t="s">
        <v>6806</v>
      </c>
      <c r="D219" s="460" t="str">
        <f>IF($AH$14=0,IF(Presentación!AL142="","",Presentación!AM142),"")</f>
        <v/>
      </c>
      <c r="E219" s="461"/>
      <c r="F219" s="462"/>
      <c r="G219" s="547" t="str">
        <f>IF($AH$14=0,IF(Presentación!AK142="","",Presentación!AK142),"")</f>
        <v/>
      </c>
      <c r="H219" s="548"/>
      <c r="I219" s="548"/>
      <c r="J219" s="548"/>
      <c r="K219" s="548"/>
      <c r="L219" s="549"/>
      <c r="M219" s="447"/>
      <c r="N219" s="449"/>
      <c r="O219" s="447"/>
      <c r="P219" s="449"/>
      <c r="Q219" s="447"/>
      <c r="R219" s="449"/>
      <c r="S219" s="447"/>
      <c r="T219" s="449"/>
      <c r="U219" s="447"/>
      <c r="V219" s="449"/>
      <c r="W219" s="447"/>
      <c r="X219" s="449"/>
      <c r="Y219" s="447"/>
      <c r="Z219" s="449"/>
      <c r="AA219" s="447"/>
      <c r="AB219" s="449"/>
      <c r="AC219" s="447"/>
      <c r="AD219" s="449"/>
      <c r="BT219" s="522">
        <f t="shared" si="125"/>
        <v>0</v>
      </c>
      <c r="BU219" s="522"/>
      <c r="BV219" s="522">
        <f t="shared" si="126"/>
        <v>0</v>
      </c>
      <c r="BW219" s="522"/>
      <c r="BX219" s="522">
        <f t="shared" si="127"/>
        <v>0</v>
      </c>
      <c r="BY219" s="522"/>
      <c r="BZ219" s="522">
        <f t="shared" si="128"/>
        <v>0</v>
      </c>
      <c r="CA219" s="522"/>
      <c r="CB219" s="125" t="str">
        <f>IF(BZ219=0,"",IF(SUM($BZ$87:BZ219)=1,_xlfn.CONCAT(CC219),IF($BZ$662&gt;SUM($BZ$87:BZ219),_xlfn.CONCAT(", ",CC219),IF($BZ$662=SUM($BZ$87:BZ219),_xlfn.CONCAT(" y ",CC219,".")))))</f>
        <v/>
      </c>
      <c r="CC219" s="113">
        <v>133</v>
      </c>
      <c r="CE219" s="524">
        <f t="shared" si="124"/>
        <v>0</v>
      </c>
      <c r="CF219" s="526"/>
    </row>
    <row r="220" spans="3:84">
      <c r="C220" s="56" t="s">
        <v>6807</v>
      </c>
      <c r="D220" s="460" t="str">
        <f>IF($AH$14=0,IF(Presentación!AL143="","",Presentación!AM143),"")</f>
        <v/>
      </c>
      <c r="E220" s="461"/>
      <c r="F220" s="462"/>
      <c r="G220" s="547" t="str">
        <f>IF($AH$14=0,IF(Presentación!AK143="","",Presentación!AK143),"")</f>
        <v/>
      </c>
      <c r="H220" s="548"/>
      <c r="I220" s="548"/>
      <c r="J220" s="548"/>
      <c r="K220" s="548"/>
      <c r="L220" s="549"/>
      <c r="M220" s="447"/>
      <c r="N220" s="449"/>
      <c r="O220" s="447"/>
      <c r="P220" s="449"/>
      <c r="Q220" s="447"/>
      <c r="R220" s="449"/>
      <c r="S220" s="447"/>
      <c r="T220" s="449"/>
      <c r="U220" s="447"/>
      <c r="V220" s="449"/>
      <c r="W220" s="447"/>
      <c r="X220" s="449"/>
      <c r="Y220" s="447"/>
      <c r="Z220" s="449"/>
      <c r="AA220" s="447"/>
      <c r="AB220" s="449"/>
      <c r="AC220" s="447"/>
      <c r="AD220" s="449"/>
      <c r="BT220" s="522">
        <f t="shared" si="125"/>
        <v>0</v>
      </c>
      <c r="BU220" s="522"/>
      <c r="BV220" s="522">
        <f t="shared" si="126"/>
        <v>0</v>
      </c>
      <c r="BW220" s="522"/>
      <c r="BX220" s="522">
        <f t="shared" si="127"/>
        <v>0</v>
      </c>
      <c r="BY220" s="522"/>
      <c r="BZ220" s="522">
        <f t="shared" si="128"/>
        <v>0</v>
      </c>
      <c r="CA220" s="522"/>
      <c r="CB220" s="125" t="str">
        <f>IF(BZ220=0,"",IF(SUM($BZ$87:BZ220)=1,_xlfn.CONCAT(CC220),IF($BZ$662&gt;SUM($BZ$87:BZ220),_xlfn.CONCAT(", ",CC220),IF($BZ$662=SUM($BZ$87:BZ220),_xlfn.CONCAT(" y ",CC220,".")))))</f>
        <v/>
      </c>
      <c r="CC220" s="113">
        <v>134</v>
      </c>
      <c r="CE220" s="524">
        <f t="shared" si="124"/>
        <v>0</v>
      </c>
      <c r="CF220" s="526"/>
    </row>
    <row r="221" spans="3:84">
      <c r="C221" s="56" t="s">
        <v>6808</v>
      </c>
      <c r="D221" s="460" t="str">
        <f>IF($AH$14=0,IF(Presentación!AL144="","",Presentación!AM144),"")</f>
        <v/>
      </c>
      <c r="E221" s="461"/>
      <c r="F221" s="462"/>
      <c r="G221" s="547" t="str">
        <f>IF($AH$14=0,IF(Presentación!AK144="","",Presentación!AK144),"")</f>
        <v/>
      </c>
      <c r="H221" s="548"/>
      <c r="I221" s="548"/>
      <c r="J221" s="548"/>
      <c r="K221" s="548"/>
      <c r="L221" s="549"/>
      <c r="M221" s="447"/>
      <c r="N221" s="449"/>
      <c r="O221" s="447"/>
      <c r="P221" s="449"/>
      <c r="Q221" s="447"/>
      <c r="R221" s="449"/>
      <c r="S221" s="447"/>
      <c r="T221" s="449"/>
      <c r="U221" s="447"/>
      <c r="V221" s="449"/>
      <c r="W221" s="447"/>
      <c r="X221" s="449"/>
      <c r="Y221" s="447"/>
      <c r="Z221" s="449"/>
      <c r="AA221" s="447"/>
      <c r="AB221" s="449"/>
      <c r="AC221" s="447"/>
      <c r="AD221" s="449"/>
      <c r="BT221" s="522">
        <f t="shared" si="125"/>
        <v>0</v>
      </c>
      <c r="BU221" s="522"/>
      <c r="BV221" s="522">
        <f t="shared" si="126"/>
        <v>0</v>
      </c>
      <c r="BW221" s="522"/>
      <c r="BX221" s="522">
        <f t="shared" si="127"/>
        <v>0</v>
      </c>
      <c r="BY221" s="522"/>
      <c r="BZ221" s="522">
        <f t="shared" si="128"/>
        <v>0</v>
      </c>
      <c r="CA221" s="522"/>
      <c r="CB221" s="125" t="str">
        <f>IF(BZ221=0,"",IF(SUM($BZ$87:BZ221)=1,_xlfn.CONCAT(CC221),IF($BZ$662&gt;SUM($BZ$87:BZ221),_xlfn.CONCAT(", ",CC221),IF($BZ$662=SUM($BZ$87:BZ221),_xlfn.CONCAT(" y ",CC221,".")))))</f>
        <v/>
      </c>
      <c r="CC221" s="113">
        <v>135</v>
      </c>
      <c r="CE221" s="524">
        <f t="shared" si="124"/>
        <v>0</v>
      </c>
      <c r="CF221" s="526"/>
    </row>
    <row r="222" spans="3:84">
      <c r="C222" s="56" t="s">
        <v>6809</v>
      </c>
      <c r="D222" s="460" t="str">
        <f>IF($AH$14=0,IF(Presentación!AL145="","",Presentación!AM145),"")</f>
        <v/>
      </c>
      <c r="E222" s="461"/>
      <c r="F222" s="462"/>
      <c r="G222" s="547" t="str">
        <f>IF($AH$14=0,IF(Presentación!AK145="","",Presentación!AK145),"")</f>
        <v/>
      </c>
      <c r="H222" s="548"/>
      <c r="I222" s="548"/>
      <c r="J222" s="548"/>
      <c r="K222" s="548"/>
      <c r="L222" s="549"/>
      <c r="M222" s="447"/>
      <c r="N222" s="449"/>
      <c r="O222" s="447"/>
      <c r="P222" s="449"/>
      <c r="Q222" s="447"/>
      <c r="R222" s="449"/>
      <c r="S222" s="447"/>
      <c r="T222" s="449"/>
      <c r="U222" s="447"/>
      <c r="V222" s="449"/>
      <c r="W222" s="447"/>
      <c r="X222" s="449"/>
      <c r="Y222" s="447"/>
      <c r="Z222" s="449"/>
      <c r="AA222" s="447"/>
      <c r="AB222" s="449"/>
      <c r="AC222" s="447"/>
      <c r="AD222" s="449"/>
      <c r="BT222" s="522">
        <f t="shared" si="125"/>
        <v>0</v>
      </c>
      <c r="BU222" s="522"/>
      <c r="BV222" s="522">
        <f t="shared" si="126"/>
        <v>0</v>
      </c>
      <c r="BW222" s="522"/>
      <c r="BX222" s="522">
        <f t="shared" si="127"/>
        <v>0</v>
      </c>
      <c r="BY222" s="522"/>
      <c r="BZ222" s="522">
        <f t="shared" si="128"/>
        <v>0</v>
      </c>
      <c r="CA222" s="522"/>
      <c r="CB222" s="125" t="str">
        <f>IF(BZ222=0,"",IF(SUM($BZ$87:BZ222)=1,_xlfn.CONCAT(CC222),IF($BZ$662&gt;SUM($BZ$87:BZ222),_xlfn.CONCAT(", ",CC222),IF($BZ$662=SUM($BZ$87:BZ222),_xlfn.CONCAT(" y ",CC222,".")))))</f>
        <v/>
      </c>
      <c r="CC222" s="113">
        <v>136</v>
      </c>
      <c r="CE222" s="524">
        <f t="shared" si="124"/>
        <v>0</v>
      </c>
      <c r="CF222" s="526"/>
    </row>
    <row r="223" spans="3:84">
      <c r="C223" s="56" t="s">
        <v>6810</v>
      </c>
      <c r="D223" s="460" t="str">
        <f>IF($AH$14=0,IF(Presentación!AL146="","",Presentación!AM146),"")</f>
        <v/>
      </c>
      <c r="E223" s="461"/>
      <c r="F223" s="462"/>
      <c r="G223" s="547" t="str">
        <f>IF($AH$14=0,IF(Presentación!AK146="","",Presentación!AK146),"")</f>
        <v/>
      </c>
      <c r="H223" s="548"/>
      <c r="I223" s="548"/>
      <c r="J223" s="548"/>
      <c r="K223" s="548"/>
      <c r="L223" s="549"/>
      <c r="M223" s="447"/>
      <c r="N223" s="449"/>
      <c r="O223" s="447"/>
      <c r="P223" s="449"/>
      <c r="Q223" s="447"/>
      <c r="R223" s="449"/>
      <c r="S223" s="447"/>
      <c r="T223" s="449"/>
      <c r="U223" s="447"/>
      <c r="V223" s="449"/>
      <c r="W223" s="447"/>
      <c r="X223" s="449"/>
      <c r="Y223" s="447"/>
      <c r="Z223" s="449"/>
      <c r="AA223" s="447"/>
      <c r="AB223" s="449"/>
      <c r="AC223" s="447"/>
      <c r="AD223" s="449"/>
      <c r="BT223" s="522">
        <f t="shared" si="125"/>
        <v>0</v>
      </c>
      <c r="BU223" s="522"/>
      <c r="BV223" s="522">
        <f t="shared" si="126"/>
        <v>0</v>
      </c>
      <c r="BW223" s="522"/>
      <c r="BX223" s="522">
        <f t="shared" si="127"/>
        <v>0</v>
      </c>
      <c r="BY223" s="522"/>
      <c r="BZ223" s="522">
        <f t="shared" si="128"/>
        <v>0</v>
      </c>
      <c r="CA223" s="522"/>
      <c r="CB223" s="125" t="str">
        <f>IF(BZ223=0,"",IF(SUM($BZ$87:BZ223)=1,_xlfn.CONCAT(CC223),IF($BZ$662&gt;SUM($BZ$87:BZ223),_xlfn.CONCAT(", ",CC223),IF($BZ$662=SUM($BZ$87:BZ223),_xlfn.CONCAT(" y ",CC223,".")))))</f>
        <v/>
      </c>
      <c r="CC223" s="113">
        <v>137</v>
      </c>
      <c r="CE223" s="524">
        <f t="shared" si="124"/>
        <v>0</v>
      </c>
      <c r="CF223" s="526"/>
    </row>
    <row r="224" spans="3:84">
      <c r="C224" s="56" t="s">
        <v>6811</v>
      </c>
      <c r="D224" s="460" t="str">
        <f>IF($AH$14=0,IF(Presentación!AL147="","",Presentación!AM147),"")</f>
        <v/>
      </c>
      <c r="E224" s="461"/>
      <c r="F224" s="462"/>
      <c r="G224" s="547" t="str">
        <f>IF($AH$14=0,IF(Presentación!AK147="","",Presentación!AK147),"")</f>
        <v/>
      </c>
      <c r="H224" s="548"/>
      <c r="I224" s="548"/>
      <c r="J224" s="548"/>
      <c r="K224" s="548"/>
      <c r="L224" s="549"/>
      <c r="M224" s="447"/>
      <c r="N224" s="449"/>
      <c r="O224" s="447"/>
      <c r="P224" s="449"/>
      <c r="Q224" s="447"/>
      <c r="R224" s="449"/>
      <c r="S224" s="447"/>
      <c r="T224" s="449"/>
      <c r="U224" s="447"/>
      <c r="V224" s="449"/>
      <c r="W224" s="447"/>
      <c r="X224" s="449"/>
      <c r="Y224" s="447"/>
      <c r="Z224" s="449"/>
      <c r="AA224" s="447"/>
      <c r="AB224" s="449"/>
      <c r="AC224" s="447"/>
      <c r="AD224" s="449"/>
      <c r="BT224" s="522">
        <f t="shared" si="125"/>
        <v>0</v>
      </c>
      <c r="BU224" s="522"/>
      <c r="BV224" s="522">
        <f t="shared" si="126"/>
        <v>0</v>
      </c>
      <c r="BW224" s="522"/>
      <c r="BX224" s="522">
        <f t="shared" si="127"/>
        <v>0</v>
      </c>
      <c r="BY224" s="522"/>
      <c r="BZ224" s="522">
        <f t="shared" si="128"/>
        <v>0</v>
      </c>
      <c r="CA224" s="522"/>
      <c r="CB224" s="125" t="str">
        <f>IF(BZ224=0,"",IF(SUM($BZ$87:BZ224)=1,_xlfn.CONCAT(CC224),IF($BZ$662&gt;SUM($BZ$87:BZ224),_xlfn.CONCAT(", ",CC224),IF($BZ$662=SUM($BZ$87:BZ224),_xlfn.CONCAT(" y ",CC224,".")))))</f>
        <v/>
      </c>
      <c r="CC224" s="113">
        <v>138</v>
      </c>
      <c r="CE224" s="524">
        <f t="shared" si="124"/>
        <v>0</v>
      </c>
      <c r="CF224" s="526"/>
    </row>
    <row r="225" spans="3:84">
      <c r="C225" s="56" t="s">
        <v>6812</v>
      </c>
      <c r="D225" s="460" t="str">
        <f>IF($AH$14=0,IF(Presentación!AL148="","",Presentación!AM148),"")</f>
        <v/>
      </c>
      <c r="E225" s="461"/>
      <c r="F225" s="462"/>
      <c r="G225" s="547" t="str">
        <f>IF($AH$14=0,IF(Presentación!AK148="","",Presentación!AK148),"")</f>
        <v/>
      </c>
      <c r="H225" s="548"/>
      <c r="I225" s="548"/>
      <c r="J225" s="548"/>
      <c r="K225" s="548"/>
      <c r="L225" s="549"/>
      <c r="M225" s="447"/>
      <c r="N225" s="449"/>
      <c r="O225" s="447"/>
      <c r="P225" s="449"/>
      <c r="Q225" s="447"/>
      <c r="R225" s="449"/>
      <c r="S225" s="447"/>
      <c r="T225" s="449"/>
      <c r="U225" s="447"/>
      <c r="V225" s="449"/>
      <c r="W225" s="447"/>
      <c r="X225" s="449"/>
      <c r="Y225" s="447"/>
      <c r="Z225" s="449"/>
      <c r="AA225" s="447"/>
      <c r="AB225" s="449"/>
      <c r="AC225" s="447"/>
      <c r="AD225" s="449"/>
      <c r="BT225" s="522">
        <f t="shared" si="125"/>
        <v>0</v>
      </c>
      <c r="BU225" s="522"/>
      <c r="BV225" s="522">
        <f t="shared" si="126"/>
        <v>0</v>
      </c>
      <c r="BW225" s="522"/>
      <c r="BX225" s="522">
        <f t="shared" si="127"/>
        <v>0</v>
      </c>
      <c r="BY225" s="522"/>
      <c r="BZ225" s="522">
        <f t="shared" si="128"/>
        <v>0</v>
      </c>
      <c r="CA225" s="522"/>
      <c r="CB225" s="125" t="str">
        <f>IF(BZ225=0,"",IF(SUM($BZ$87:BZ225)=1,_xlfn.CONCAT(CC225),IF($BZ$662&gt;SUM($BZ$87:BZ225),_xlfn.CONCAT(", ",CC225),IF($BZ$662=SUM($BZ$87:BZ225),_xlfn.CONCAT(" y ",CC225,".")))))</f>
        <v/>
      </c>
      <c r="CC225" s="113">
        <v>139</v>
      </c>
      <c r="CE225" s="524">
        <f t="shared" si="124"/>
        <v>0</v>
      </c>
      <c r="CF225" s="526"/>
    </row>
    <row r="226" spans="3:84">
      <c r="C226" s="56" t="s">
        <v>6813</v>
      </c>
      <c r="D226" s="460" t="str">
        <f>IF($AH$14=0,IF(Presentación!AL149="","",Presentación!AM149),"")</f>
        <v/>
      </c>
      <c r="E226" s="461"/>
      <c r="F226" s="462"/>
      <c r="G226" s="547" t="str">
        <f>IF($AH$14=0,IF(Presentación!AK149="","",Presentación!AK149),"")</f>
        <v/>
      </c>
      <c r="H226" s="548"/>
      <c r="I226" s="548"/>
      <c r="J226" s="548"/>
      <c r="K226" s="548"/>
      <c r="L226" s="549"/>
      <c r="M226" s="447"/>
      <c r="N226" s="449"/>
      <c r="O226" s="447"/>
      <c r="P226" s="449"/>
      <c r="Q226" s="447"/>
      <c r="R226" s="449"/>
      <c r="S226" s="447"/>
      <c r="T226" s="449"/>
      <c r="U226" s="447"/>
      <c r="V226" s="449"/>
      <c r="W226" s="447"/>
      <c r="X226" s="449"/>
      <c r="Y226" s="447"/>
      <c r="Z226" s="449"/>
      <c r="AA226" s="447"/>
      <c r="AB226" s="449"/>
      <c r="AC226" s="447"/>
      <c r="AD226" s="449"/>
      <c r="BT226" s="522">
        <f t="shared" si="125"/>
        <v>0</v>
      </c>
      <c r="BU226" s="522"/>
      <c r="BV226" s="522">
        <f t="shared" si="126"/>
        <v>0</v>
      </c>
      <c r="BW226" s="522"/>
      <c r="BX226" s="522">
        <f t="shared" si="127"/>
        <v>0</v>
      </c>
      <c r="BY226" s="522"/>
      <c r="BZ226" s="522">
        <f t="shared" si="128"/>
        <v>0</v>
      </c>
      <c r="CA226" s="522"/>
      <c r="CB226" s="125" t="str">
        <f>IF(BZ226=0,"",IF(SUM($BZ$87:BZ226)=1,_xlfn.CONCAT(CC226),IF($BZ$662&gt;SUM($BZ$87:BZ226),_xlfn.CONCAT(", ",CC226),IF($BZ$662=SUM($BZ$87:BZ226),_xlfn.CONCAT(" y ",CC226,".")))))</f>
        <v/>
      </c>
      <c r="CC226" s="113">
        <v>140</v>
      </c>
      <c r="CE226" s="524">
        <f t="shared" si="124"/>
        <v>0</v>
      </c>
      <c r="CF226" s="526"/>
    </row>
    <row r="227" spans="3:84">
      <c r="C227" s="56" t="s">
        <v>6814</v>
      </c>
      <c r="D227" s="460" t="str">
        <f>IF($AH$14=0,IF(Presentación!AL150="","",Presentación!AM150),"")</f>
        <v/>
      </c>
      <c r="E227" s="461"/>
      <c r="F227" s="462"/>
      <c r="G227" s="547" t="str">
        <f>IF($AH$14=0,IF(Presentación!AK150="","",Presentación!AK150),"")</f>
        <v/>
      </c>
      <c r="H227" s="548"/>
      <c r="I227" s="548"/>
      <c r="J227" s="548"/>
      <c r="K227" s="548"/>
      <c r="L227" s="549"/>
      <c r="M227" s="447"/>
      <c r="N227" s="449"/>
      <c r="O227" s="447"/>
      <c r="P227" s="449"/>
      <c r="Q227" s="447"/>
      <c r="R227" s="449"/>
      <c r="S227" s="447"/>
      <c r="T227" s="449"/>
      <c r="U227" s="447"/>
      <c r="V227" s="449"/>
      <c r="W227" s="447"/>
      <c r="X227" s="449"/>
      <c r="Y227" s="447"/>
      <c r="Z227" s="449"/>
      <c r="AA227" s="447"/>
      <c r="AB227" s="449"/>
      <c r="AC227" s="447"/>
      <c r="AD227" s="449"/>
      <c r="BT227" s="522">
        <f t="shared" si="125"/>
        <v>0</v>
      </c>
      <c r="BU227" s="522"/>
      <c r="BV227" s="522">
        <f t="shared" si="126"/>
        <v>0</v>
      </c>
      <c r="BW227" s="522"/>
      <c r="BX227" s="522">
        <f t="shared" si="127"/>
        <v>0</v>
      </c>
      <c r="BY227" s="522"/>
      <c r="BZ227" s="522">
        <f t="shared" si="128"/>
        <v>0</v>
      </c>
      <c r="CA227" s="522"/>
      <c r="CB227" s="125" t="str">
        <f>IF(BZ227=0,"",IF(SUM($BZ$87:BZ227)=1,_xlfn.CONCAT(CC227),IF($BZ$662&gt;SUM($BZ$87:BZ227),_xlfn.CONCAT(", ",CC227),IF($BZ$662=SUM($BZ$87:BZ227),_xlfn.CONCAT(" y ",CC227,".")))))</f>
        <v/>
      </c>
      <c r="CC227" s="113">
        <v>141</v>
      </c>
      <c r="CE227" s="524">
        <f t="shared" si="124"/>
        <v>0</v>
      </c>
      <c r="CF227" s="526"/>
    </row>
    <row r="228" spans="3:84">
      <c r="C228" s="56" t="s">
        <v>6815</v>
      </c>
      <c r="D228" s="460" t="str">
        <f>IF($AH$14=0,IF(Presentación!AL151="","",Presentación!AM151),"")</f>
        <v/>
      </c>
      <c r="E228" s="461"/>
      <c r="F228" s="462"/>
      <c r="G228" s="547" t="str">
        <f>IF($AH$14=0,IF(Presentación!AK151="","",Presentación!AK151),"")</f>
        <v/>
      </c>
      <c r="H228" s="548"/>
      <c r="I228" s="548"/>
      <c r="J228" s="548"/>
      <c r="K228" s="548"/>
      <c r="L228" s="549"/>
      <c r="M228" s="447"/>
      <c r="N228" s="449"/>
      <c r="O228" s="447"/>
      <c r="P228" s="449"/>
      <c r="Q228" s="447"/>
      <c r="R228" s="449"/>
      <c r="S228" s="447"/>
      <c r="T228" s="449"/>
      <c r="U228" s="447"/>
      <c r="V228" s="449"/>
      <c r="W228" s="447"/>
      <c r="X228" s="449"/>
      <c r="Y228" s="447"/>
      <c r="Z228" s="449"/>
      <c r="AA228" s="447"/>
      <c r="AB228" s="449"/>
      <c r="AC228" s="447"/>
      <c r="AD228" s="449"/>
      <c r="BT228" s="522">
        <f t="shared" si="125"/>
        <v>0</v>
      </c>
      <c r="BU228" s="522"/>
      <c r="BV228" s="522">
        <f t="shared" si="126"/>
        <v>0</v>
      </c>
      <c r="BW228" s="522"/>
      <c r="BX228" s="522">
        <f t="shared" si="127"/>
        <v>0</v>
      </c>
      <c r="BY228" s="522"/>
      <c r="BZ228" s="522">
        <f t="shared" si="128"/>
        <v>0</v>
      </c>
      <c r="CA228" s="522"/>
      <c r="CB228" s="125" t="str">
        <f>IF(BZ228=0,"",IF(SUM($BZ$87:BZ228)=1,_xlfn.CONCAT(CC228),IF($BZ$662&gt;SUM($BZ$87:BZ228),_xlfn.CONCAT(", ",CC228),IF($BZ$662=SUM($BZ$87:BZ228),_xlfn.CONCAT(" y ",CC228,".")))))</f>
        <v/>
      </c>
      <c r="CC228" s="113">
        <v>142</v>
      </c>
      <c r="CE228" s="524">
        <f t="shared" si="124"/>
        <v>0</v>
      </c>
      <c r="CF228" s="526"/>
    </row>
    <row r="229" spans="3:84">
      <c r="C229" s="56" t="s">
        <v>6816</v>
      </c>
      <c r="D229" s="460" t="str">
        <f>IF($AH$14=0,IF(Presentación!AL152="","",Presentación!AM152),"")</f>
        <v/>
      </c>
      <c r="E229" s="461"/>
      <c r="F229" s="462"/>
      <c r="G229" s="547" t="str">
        <f>IF($AH$14=0,IF(Presentación!AK152="","",Presentación!AK152),"")</f>
        <v/>
      </c>
      <c r="H229" s="548"/>
      <c r="I229" s="548"/>
      <c r="J229" s="548"/>
      <c r="K229" s="548"/>
      <c r="L229" s="549"/>
      <c r="M229" s="447"/>
      <c r="N229" s="449"/>
      <c r="O229" s="447"/>
      <c r="P229" s="449"/>
      <c r="Q229" s="447"/>
      <c r="R229" s="449"/>
      <c r="S229" s="447"/>
      <c r="T229" s="449"/>
      <c r="U229" s="447"/>
      <c r="V229" s="449"/>
      <c r="W229" s="447"/>
      <c r="X229" s="449"/>
      <c r="Y229" s="447"/>
      <c r="Z229" s="449"/>
      <c r="AA229" s="447"/>
      <c r="AB229" s="449"/>
      <c r="AC229" s="447"/>
      <c r="AD229" s="449"/>
      <c r="BT229" s="522">
        <f t="shared" si="125"/>
        <v>0</v>
      </c>
      <c r="BU229" s="522"/>
      <c r="BV229" s="522">
        <f t="shared" si="126"/>
        <v>0</v>
      </c>
      <c r="BW229" s="522"/>
      <c r="BX229" s="522">
        <f t="shared" si="127"/>
        <v>0</v>
      </c>
      <c r="BY229" s="522"/>
      <c r="BZ229" s="522">
        <f t="shared" si="128"/>
        <v>0</v>
      </c>
      <c r="CA229" s="522"/>
      <c r="CB229" s="125" t="str">
        <f>IF(BZ229=0,"",IF(SUM($BZ$87:BZ229)=1,_xlfn.CONCAT(CC229),IF($BZ$662&gt;SUM($BZ$87:BZ229),_xlfn.CONCAT(", ",CC229),IF($BZ$662=SUM($BZ$87:BZ229),_xlfn.CONCAT(" y ",CC229,".")))))</f>
        <v/>
      </c>
      <c r="CC229" s="113">
        <v>143</v>
      </c>
      <c r="CE229" s="524">
        <f t="shared" si="124"/>
        <v>0</v>
      </c>
      <c r="CF229" s="526"/>
    </row>
    <row r="230" spans="3:84">
      <c r="C230" s="56" t="s">
        <v>6817</v>
      </c>
      <c r="D230" s="460" t="str">
        <f>IF($AH$14=0,IF(Presentación!AL153="","",Presentación!AM153),"")</f>
        <v/>
      </c>
      <c r="E230" s="461"/>
      <c r="F230" s="462"/>
      <c r="G230" s="547" t="str">
        <f>IF($AH$14=0,IF(Presentación!AK153="","",Presentación!AK153),"")</f>
        <v/>
      </c>
      <c r="H230" s="548"/>
      <c r="I230" s="548"/>
      <c r="J230" s="548"/>
      <c r="K230" s="548"/>
      <c r="L230" s="549"/>
      <c r="M230" s="447"/>
      <c r="N230" s="449"/>
      <c r="O230" s="447"/>
      <c r="P230" s="449"/>
      <c r="Q230" s="447"/>
      <c r="R230" s="449"/>
      <c r="S230" s="447"/>
      <c r="T230" s="449"/>
      <c r="U230" s="447"/>
      <c r="V230" s="449"/>
      <c r="W230" s="447"/>
      <c r="X230" s="449"/>
      <c r="Y230" s="447"/>
      <c r="Z230" s="449"/>
      <c r="AA230" s="447"/>
      <c r="AB230" s="449"/>
      <c r="AC230" s="447"/>
      <c r="AD230" s="449"/>
      <c r="BT230" s="522">
        <f t="shared" si="125"/>
        <v>0</v>
      </c>
      <c r="BU230" s="522"/>
      <c r="BV230" s="522">
        <f t="shared" si="126"/>
        <v>0</v>
      </c>
      <c r="BW230" s="522"/>
      <c r="BX230" s="522">
        <f t="shared" si="127"/>
        <v>0</v>
      </c>
      <c r="BY230" s="522"/>
      <c r="BZ230" s="522">
        <f t="shared" si="128"/>
        <v>0</v>
      </c>
      <c r="CA230" s="522"/>
      <c r="CB230" s="125" t="str">
        <f>IF(BZ230=0,"",IF(SUM($BZ$87:BZ230)=1,_xlfn.CONCAT(CC230),IF($BZ$662&gt;SUM($BZ$87:BZ230),_xlfn.CONCAT(", ",CC230),IF($BZ$662=SUM($BZ$87:BZ230),_xlfn.CONCAT(" y ",CC230,".")))))</f>
        <v/>
      </c>
      <c r="CC230" s="113">
        <v>144</v>
      </c>
      <c r="CE230" s="524">
        <f t="shared" si="124"/>
        <v>0</v>
      </c>
      <c r="CF230" s="526"/>
    </row>
    <row r="231" spans="3:84">
      <c r="C231" s="56" t="s">
        <v>6818</v>
      </c>
      <c r="D231" s="460" t="str">
        <f>IF($AH$14=0,IF(Presentación!AL154="","",Presentación!AM154),"")</f>
        <v/>
      </c>
      <c r="E231" s="461"/>
      <c r="F231" s="462"/>
      <c r="G231" s="547" t="str">
        <f>IF($AH$14=0,IF(Presentación!AK154="","",Presentación!AK154),"")</f>
        <v/>
      </c>
      <c r="H231" s="548"/>
      <c r="I231" s="548"/>
      <c r="J231" s="548"/>
      <c r="K231" s="548"/>
      <c r="L231" s="549"/>
      <c r="M231" s="447"/>
      <c r="N231" s="449"/>
      <c r="O231" s="447"/>
      <c r="P231" s="449"/>
      <c r="Q231" s="447"/>
      <c r="R231" s="449"/>
      <c r="S231" s="447"/>
      <c r="T231" s="449"/>
      <c r="U231" s="447"/>
      <c r="V231" s="449"/>
      <c r="W231" s="447"/>
      <c r="X231" s="449"/>
      <c r="Y231" s="447"/>
      <c r="Z231" s="449"/>
      <c r="AA231" s="447"/>
      <c r="AB231" s="449"/>
      <c r="AC231" s="447"/>
      <c r="AD231" s="449"/>
      <c r="BT231" s="522">
        <f t="shared" si="125"/>
        <v>0</v>
      </c>
      <c r="BU231" s="522"/>
      <c r="BV231" s="522">
        <f t="shared" si="126"/>
        <v>0</v>
      </c>
      <c r="BW231" s="522"/>
      <c r="BX231" s="522">
        <f t="shared" si="127"/>
        <v>0</v>
      </c>
      <c r="BY231" s="522"/>
      <c r="BZ231" s="522">
        <f t="shared" si="128"/>
        <v>0</v>
      </c>
      <c r="CA231" s="522"/>
      <c r="CB231" s="125" t="str">
        <f>IF(BZ231=0,"",IF(SUM($BZ$87:BZ231)=1,_xlfn.CONCAT(CC231),IF($BZ$662&gt;SUM($BZ$87:BZ231),_xlfn.CONCAT(", ",CC231),IF($BZ$662=SUM($BZ$87:BZ231),_xlfn.CONCAT(" y ",CC231,".")))))</f>
        <v/>
      </c>
      <c r="CC231" s="113">
        <v>145</v>
      </c>
      <c r="CE231" s="524">
        <f t="shared" si="124"/>
        <v>0</v>
      </c>
      <c r="CF231" s="526"/>
    </row>
    <row r="232" spans="3:84">
      <c r="C232" s="56" t="s">
        <v>6819</v>
      </c>
      <c r="D232" s="460" t="str">
        <f>IF($AH$14=0,IF(Presentación!AL155="","",Presentación!AM155),"")</f>
        <v/>
      </c>
      <c r="E232" s="461"/>
      <c r="F232" s="462"/>
      <c r="G232" s="547" t="str">
        <f>IF($AH$14=0,IF(Presentación!AK155="","",Presentación!AK155),"")</f>
        <v/>
      </c>
      <c r="H232" s="548"/>
      <c r="I232" s="548"/>
      <c r="J232" s="548"/>
      <c r="K232" s="548"/>
      <c r="L232" s="549"/>
      <c r="M232" s="447"/>
      <c r="N232" s="449"/>
      <c r="O232" s="447"/>
      <c r="P232" s="449"/>
      <c r="Q232" s="447"/>
      <c r="R232" s="449"/>
      <c r="S232" s="447"/>
      <c r="T232" s="449"/>
      <c r="U232" s="447"/>
      <c r="V232" s="449"/>
      <c r="W232" s="447"/>
      <c r="X232" s="449"/>
      <c r="Y232" s="447"/>
      <c r="Z232" s="449"/>
      <c r="AA232" s="447"/>
      <c r="AB232" s="449"/>
      <c r="AC232" s="447"/>
      <c r="AD232" s="449"/>
      <c r="BT232" s="522">
        <f t="shared" si="125"/>
        <v>0</v>
      </c>
      <c r="BU232" s="522"/>
      <c r="BV232" s="522">
        <f t="shared" si="126"/>
        <v>0</v>
      </c>
      <c r="BW232" s="522"/>
      <c r="BX232" s="522">
        <f t="shared" si="127"/>
        <v>0</v>
      </c>
      <c r="BY232" s="522"/>
      <c r="BZ232" s="522">
        <f t="shared" si="128"/>
        <v>0</v>
      </c>
      <c r="CA232" s="522"/>
      <c r="CB232" s="125" t="str">
        <f>IF(BZ232=0,"",IF(SUM($BZ$87:BZ232)=1,_xlfn.CONCAT(CC232),IF($BZ$662&gt;SUM($BZ$87:BZ232),_xlfn.CONCAT(", ",CC232),IF($BZ$662=SUM($BZ$87:BZ232),_xlfn.CONCAT(" y ",CC232,".")))))</f>
        <v/>
      </c>
      <c r="CC232" s="113">
        <v>146</v>
      </c>
      <c r="CE232" s="524">
        <f t="shared" si="124"/>
        <v>0</v>
      </c>
      <c r="CF232" s="526"/>
    </row>
    <row r="233" spans="3:84">
      <c r="C233" s="56" t="s">
        <v>6820</v>
      </c>
      <c r="D233" s="460" t="str">
        <f>IF($AH$14=0,IF(Presentación!AL156="","",Presentación!AM156),"")</f>
        <v/>
      </c>
      <c r="E233" s="461"/>
      <c r="F233" s="462"/>
      <c r="G233" s="547" t="str">
        <f>IF($AH$14=0,IF(Presentación!AK156="","",Presentación!AK156),"")</f>
        <v/>
      </c>
      <c r="H233" s="548"/>
      <c r="I233" s="548"/>
      <c r="J233" s="548"/>
      <c r="K233" s="548"/>
      <c r="L233" s="549"/>
      <c r="M233" s="447"/>
      <c r="N233" s="449"/>
      <c r="O233" s="447"/>
      <c r="P233" s="449"/>
      <c r="Q233" s="447"/>
      <c r="R233" s="449"/>
      <c r="S233" s="447"/>
      <c r="T233" s="449"/>
      <c r="U233" s="447"/>
      <c r="V233" s="449"/>
      <c r="W233" s="447"/>
      <c r="X233" s="449"/>
      <c r="Y233" s="447"/>
      <c r="Z233" s="449"/>
      <c r="AA233" s="447"/>
      <c r="AB233" s="449"/>
      <c r="AC233" s="447"/>
      <c r="AD233" s="449"/>
      <c r="BT233" s="522">
        <f t="shared" si="125"/>
        <v>0</v>
      </c>
      <c r="BU233" s="522"/>
      <c r="BV233" s="522">
        <f t="shared" si="126"/>
        <v>0</v>
      </c>
      <c r="BW233" s="522"/>
      <c r="BX233" s="522">
        <f t="shared" si="127"/>
        <v>0</v>
      </c>
      <c r="BY233" s="522"/>
      <c r="BZ233" s="522">
        <f t="shared" si="128"/>
        <v>0</v>
      </c>
      <c r="CA233" s="522"/>
      <c r="CB233" s="125" t="str">
        <f>IF(BZ233=0,"",IF(SUM($BZ$87:BZ233)=1,_xlfn.CONCAT(CC233),IF($BZ$662&gt;SUM($BZ$87:BZ233),_xlfn.CONCAT(", ",CC233),IF($BZ$662=SUM($BZ$87:BZ233),_xlfn.CONCAT(" y ",CC233,".")))))</f>
        <v/>
      </c>
      <c r="CC233" s="113">
        <v>147</v>
      </c>
      <c r="CE233" s="524">
        <f t="shared" si="124"/>
        <v>0</v>
      </c>
      <c r="CF233" s="526"/>
    </row>
    <row r="234" spans="3:84">
      <c r="C234" s="56" t="s">
        <v>6821</v>
      </c>
      <c r="D234" s="460" t="str">
        <f>IF($AH$14=0,IF(Presentación!AL157="","",Presentación!AM157),"")</f>
        <v/>
      </c>
      <c r="E234" s="461"/>
      <c r="F234" s="462"/>
      <c r="G234" s="547" t="str">
        <f>IF($AH$14=0,IF(Presentación!AK157="","",Presentación!AK157),"")</f>
        <v/>
      </c>
      <c r="H234" s="548"/>
      <c r="I234" s="548"/>
      <c r="J234" s="548"/>
      <c r="K234" s="548"/>
      <c r="L234" s="549"/>
      <c r="M234" s="447"/>
      <c r="N234" s="449"/>
      <c r="O234" s="447"/>
      <c r="P234" s="449"/>
      <c r="Q234" s="447"/>
      <c r="R234" s="449"/>
      <c r="S234" s="447"/>
      <c r="T234" s="449"/>
      <c r="U234" s="447"/>
      <c r="V234" s="449"/>
      <c r="W234" s="447"/>
      <c r="X234" s="449"/>
      <c r="Y234" s="447"/>
      <c r="Z234" s="449"/>
      <c r="AA234" s="447"/>
      <c r="AB234" s="449"/>
      <c r="AC234" s="447"/>
      <c r="AD234" s="449"/>
      <c r="BT234" s="522">
        <f t="shared" si="125"/>
        <v>0</v>
      </c>
      <c r="BU234" s="522"/>
      <c r="BV234" s="522">
        <f t="shared" si="126"/>
        <v>0</v>
      </c>
      <c r="BW234" s="522"/>
      <c r="BX234" s="522">
        <f t="shared" si="127"/>
        <v>0</v>
      </c>
      <c r="BY234" s="522"/>
      <c r="BZ234" s="522">
        <f t="shared" si="128"/>
        <v>0</v>
      </c>
      <c r="CA234" s="522"/>
      <c r="CB234" s="125" t="str">
        <f>IF(BZ234=0,"",IF(SUM($BZ$87:BZ234)=1,_xlfn.CONCAT(CC234),IF($BZ$662&gt;SUM($BZ$87:BZ234),_xlfn.CONCAT(", ",CC234),IF($BZ$662=SUM($BZ$87:BZ234),_xlfn.CONCAT(" y ",CC234,".")))))</f>
        <v/>
      </c>
      <c r="CC234" s="113">
        <v>148</v>
      </c>
      <c r="CE234" s="524">
        <f t="shared" si="124"/>
        <v>0</v>
      </c>
      <c r="CF234" s="526"/>
    </row>
    <row r="235" spans="3:84">
      <c r="C235" s="56" t="s">
        <v>6822</v>
      </c>
      <c r="D235" s="460" t="str">
        <f>IF($AH$14=0,IF(Presentación!AL158="","",Presentación!AM158),"")</f>
        <v/>
      </c>
      <c r="E235" s="461"/>
      <c r="F235" s="462"/>
      <c r="G235" s="547" t="str">
        <f>IF($AH$14=0,IF(Presentación!AK158="","",Presentación!AK158),"")</f>
        <v/>
      </c>
      <c r="H235" s="548"/>
      <c r="I235" s="548"/>
      <c r="J235" s="548"/>
      <c r="K235" s="548"/>
      <c r="L235" s="549"/>
      <c r="M235" s="447"/>
      <c r="N235" s="449"/>
      <c r="O235" s="447"/>
      <c r="P235" s="449"/>
      <c r="Q235" s="447"/>
      <c r="R235" s="449"/>
      <c r="S235" s="447"/>
      <c r="T235" s="449"/>
      <c r="U235" s="447"/>
      <c r="V235" s="449"/>
      <c r="W235" s="447"/>
      <c r="X235" s="449"/>
      <c r="Y235" s="447"/>
      <c r="Z235" s="449"/>
      <c r="AA235" s="447"/>
      <c r="AB235" s="449"/>
      <c r="AC235" s="447"/>
      <c r="AD235" s="449"/>
      <c r="BT235" s="522">
        <f t="shared" si="125"/>
        <v>0</v>
      </c>
      <c r="BU235" s="522"/>
      <c r="BV235" s="522">
        <f t="shared" si="126"/>
        <v>0</v>
      </c>
      <c r="BW235" s="522"/>
      <c r="BX235" s="522">
        <f t="shared" si="127"/>
        <v>0</v>
      </c>
      <c r="BY235" s="522"/>
      <c r="BZ235" s="522">
        <f t="shared" si="128"/>
        <v>0</v>
      </c>
      <c r="CA235" s="522"/>
      <c r="CB235" s="125" t="str">
        <f>IF(BZ235=0,"",IF(SUM($BZ$87:BZ235)=1,_xlfn.CONCAT(CC235),IF($BZ$662&gt;SUM($BZ$87:BZ235),_xlfn.CONCAT(", ",CC235),IF($BZ$662=SUM($BZ$87:BZ235),_xlfn.CONCAT(" y ",CC235,".")))))</f>
        <v/>
      </c>
      <c r="CC235" s="113">
        <v>149</v>
      </c>
      <c r="CE235" s="524">
        <f t="shared" si="124"/>
        <v>0</v>
      </c>
      <c r="CF235" s="526"/>
    </row>
    <row r="236" spans="3:84">
      <c r="C236" s="56" t="s">
        <v>6823</v>
      </c>
      <c r="D236" s="460" t="str">
        <f>IF($AH$14=0,IF(Presentación!AL159="","",Presentación!AM159),"")</f>
        <v/>
      </c>
      <c r="E236" s="461"/>
      <c r="F236" s="462"/>
      <c r="G236" s="547" t="str">
        <f>IF($AH$14=0,IF(Presentación!AK159="","",Presentación!AK159),"")</f>
        <v/>
      </c>
      <c r="H236" s="548"/>
      <c r="I236" s="548"/>
      <c r="J236" s="548"/>
      <c r="K236" s="548"/>
      <c r="L236" s="549"/>
      <c r="M236" s="447"/>
      <c r="N236" s="449"/>
      <c r="O236" s="447"/>
      <c r="P236" s="449"/>
      <c r="Q236" s="447"/>
      <c r="R236" s="449"/>
      <c r="S236" s="447"/>
      <c r="T236" s="449"/>
      <c r="U236" s="447"/>
      <c r="V236" s="449"/>
      <c r="W236" s="447"/>
      <c r="X236" s="449"/>
      <c r="Y236" s="447"/>
      <c r="Z236" s="449"/>
      <c r="AA236" s="447"/>
      <c r="AB236" s="449"/>
      <c r="AC236" s="447"/>
      <c r="AD236" s="449"/>
      <c r="BT236" s="522">
        <f t="shared" si="125"/>
        <v>0</v>
      </c>
      <c r="BU236" s="522"/>
      <c r="BV236" s="522">
        <f t="shared" si="126"/>
        <v>0</v>
      </c>
      <c r="BW236" s="522"/>
      <c r="BX236" s="522">
        <f t="shared" si="127"/>
        <v>0</v>
      </c>
      <c r="BY236" s="522"/>
      <c r="BZ236" s="522">
        <f t="shared" si="128"/>
        <v>0</v>
      </c>
      <c r="CA236" s="522"/>
      <c r="CB236" s="125" t="str">
        <f>IF(BZ236=0,"",IF(SUM($BZ$87:BZ236)=1,_xlfn.CONCAT(CC236),IF($BZ$662&gt;SUM($BZ$87:BZ236),_xlfn.CONCAT(", ",CC236),IF($BZ$662=SUM($BZ$87:BZ236),_xlfn.CONCAT(" y ",CC236,".")))))</f>
        <v/>
      </c>
      <c r="CC236" s="113">
        <v>150</v>
      </c>
      <c r="CE236" s="524">
        <f t="shared" si="124"/>
        <v>0</v>
      </c>
      <c r="CF236" s="526"/>
    </row>
    <row r="237" spans="3:84">
      <c r="C237" s="56" t="s">
        <v>6824</v>
      </c>
      <c r="D237" s="460" t="str">
        <f>IF($AH$14=0,IF(Presentación!AL160="","",Presentación!AM160),"")</f>
        <v/>
      </c>
      <c r="E237" s="461"/>
      <c r="F237" s="462"/>
      <c r="G237" s="547" t="str">
        <f>IF($AH$14=0,IF(Presentación!AK160="","",Presentación!AK160),"")</f>
        <v/>
      </c>
      <c r="H237" s="548"/>
      <c r="I237" s="548"/>
      <c r="J237" s="548"/>
      <c r="K237" s="548"/>
      <c r="L237" s="549"/>
      <c r="M237" s="447"/>
      <c r="N237" s="449"/>
      <c r="O237" s="447"/>
      <c r="P237" s="449"/>
      <c r="Q237" s="447"/>
      <c r="R237" s="449"/>
      <c r="S237" s="447"/>
      <c r="T237" s="449"/>
      <c r="U237" s="447"/>
      <c r="V237" s="449"/>
      <c r="W237" s="447"/>
      <c r="X237" s="449"/>
      <c r="Y237" s="447"/>
      <c r="Z237" s="449"/>
      <c r="AA237" s="447"/>
      <c r="AB237" s="449"/>
      <c r="AC237" s="447"/>
      <c r="AD237" s="449"/>
      <c r="BT237" s="522">
        <f t="shared" si="125"/>
        <v>0</v>
      </c>
      <c r="BU237" s="522"/>
      <c r="BV237" s="522">
        <f t="shared" si="126"/>
        <v>0</v>
      </c>
      <c r="BW237" s="522"/>
      <c r="BX237" s="522">
        <f t="shared" si="127"/>
        <v>0</v>
      </c>
      <c r="BY237" s="522"/>
      <c r="BZ237" s="522">
        <f t="shared" si="128"/>
        <v>0</v>
      </c>
      <c r="CA237" s="522"/>
      <c r="CB237" s="125" t="str">
        <f>IF(BZ237=0,"",IF(SUM($BZ$87:BZ237)=1,_xlfn.CONCAT(CC237),IF($BZ$662&gt;SUM($BZ$87:BZ237),_xlfn.CONCAT(", ",CC237),IF($BZ$662=SUM($BZ$87:BZ237),_xlfn.CONCAT(" y ",CC237,".")))))</f>
        <v/>
      </c>
      <c r="CC237" s="113">
        <v>151</v>
      </c>
      <c r="CE237" s="524">
        <f t="shared" si="124"/>
        <v>0</v>
      </c>
      <c r="CF237" s="526"/>
    </row>
    <row r="238" spans="3:84">
      <c r="C238" s="56" t="s">
        <v>6825</v>
      </c>
      <c r="D238" s="460" t="str">
        <f>IF($AH$14=0,IF(Presentación!AL161="","",Presentación!AM161),"")</f>
        <v/>
      </c>
      <c r="E238" s="461"/>
      <c r="F238" s="462"/>
      <c r="G238" s="547" t="str">
        <f>IF($AH$14=0,IF(Presentación!AK161="","",Presentación!AK161),"")</f>
        <v/>
      </c>
      <c r="H238" s="548"/>
      <c r="I238" s="548"/>
      <c r="J238" s="548"/>
      <c r="K238" s="548"/>
      <c r="L238" s="549"/>
      <c r="M238" s="447"/>
      <c r="N238" s="449"/>
      <c r="O238" s="447"/>
      <c r="P238" s="449"/>
      <c r="Q238" s="447"/>
      <c r="R238" s="449"/>
      <c r="S238" s="447"/>
      <c r="T238" s="449"/>
      <c r="U238" s="447"/>
      <c r="V238" s="449"/>
      <c r="W238" s="447"/>
      <c r="X238" s="449"/>
      <c r="Y238" s="447"/>
      <c r="Z238" s="449"/>
      <c r="AA238" s="447"/>
      <c r="AB238" s="449"/>
      <c r="AC238" s="447"/>
      <c r="AD238" s="449"/>
      <c r="BT238" s="522">
        <f t="shared" si="125"/>
        <v>0</v>
      </c>
      <c r="BU238" s="522"/>
      <c r="BV238" s="522">
        <f t="shared" si="126"/>
        <v>0</v>
      </c>
      <c r="BW238" s="522"/>
      <c r="BX238" s="522">
        <f t="shared" si="127"/>
        <v>0</v>
      </c>
      <c r="BY238" s="522"/>
      <c r="BZ238" s="522">
        <f t="shared" si="128"/>
        <v>0</v>
      </c>
      <c r="CA238" s="522"/>
      <c r="CB238" s="125" t="str">
        <f>IF(BZ238=0,"",IF(SUM($BZ$87:BZ238)=1,_xlfn.CONCAT(CC238),IF($BZ$662&gt;SUM($BZ$87:BZ238),_xlfn.CONCAT(", ",CC238),IF($BZ$662=SUM($BZ$87:BZ238),_xlfn.CONCAT(" y ",CC238,".")))))</f>
        <v/>
      </c>
      <c r="CC238" s="113">
        <v>152</v>
      </c>
      <c r="CE238" s="524">
        <f t="shared" si="124"/>
        <v>0</v>
      </c>
      <c r="CF238" s="526"/>
    </row>
    <row r="239" spans="3:84">
      <c r="C239" s="56" t="s">
        <v>6826</v>
      </c>
      <c r="D239" s="460" t="str">
        <f>IF($AH$14=0,IF(Presentación!AL162="","",Presentación!AM162),"")</f>
        <v/>
      </c>
      <c r="E239" s="461"/>
      <c r="F239" s="462"/>
      <c r="G239" s="547" t="str">
        <f>IF($AH$14=0,IF(Presentación!AK162="","",Presentación!AK162),"")</f>
        <v/>
      </c>
      <c r="H239" s="548"/>
      <c r="I239" s="548"/>
      <c r="J239" s="548"/>
      <c r="K239" s="548"/>
      <c r="L239" s="549"/>
      <c r="M239" s="447"/>
      <c r="N239" s="449"/>
      <c r="O239" s="447"/>
      <c r="P239" s="449"/>
      <c r="Q239" s="447"/>
      <c r="R239" s="449"/>
      <c r="S239" s="447"/>
      <c r="T239" s="449"/>
      <c r="U239" s="447"/>
      <c r="V239" s="449"/>
      <c r="W239" s="447"/>
      <c r="X239" s="449"/>
      <c r="Y239" s="447"/>
      <c r="Z239" s="449"/>
      <c r="AA239" s="447"/>
      <c r="AB239" s="449"/>
      <c r="AC239" s="447"/>
      <c r="AD239" s="449"/>
      <c r="BT239" s="522">
        <f t="shared" si="125"/>
        <v>0</v>
      </c>
      <c r="BU239" s="522"/>
      <c r="BV239" s="522">
        <f t="shared" si="126"/>
        <v>0</v>
      </c>
      <c r="BW239" s="522"/>
      <c r="BX239" s="522">
        <f t="shared" si="127"/>
        <v>0</v>
      </c>
      <c r="BY239" s="522"/>
      <c r="BZ239" s="522">
        <f t="shared" si="128"/>
        <v>0</v>
      </c>
      <c r="CA239" s="522"/>
      <c r="CB239" s="125" t="str">
        <f>IF(BZ239=0,"",IF(SUM($BZ$87:BZ239)=1,_xlfn.CONCAT(CC239),IF($BZ$662&gt;SUM($BZ$87:BZ239),_xlfn.CONCAT(", ",CC239),IF($BZ$662=SUM($BZ$87:BZ239),_xlfn.CONCAT(" y ",CC239,".")))))</f>
        <v/>
      </c>
      <c r="CC239" s="113">
        <v>153</v>
      </c>
      <c r="CE239" s="524">
        <f t="shared" si="124"/>
        <v>0</v>
      </c>
      <c r="CF239" s="526"/>
    </row>
    <row r="240" spans="3:84">
      <c r="C240" s="56" t="s">
        <v>6827</v>
      </c>
      <c r="D240" s="460" t="str">
        <f>IF($AH$14=0,IF(Presentación!AL163="","",Presentación!AM163),"")</f>
        <v/>
      </c>
      <c r="E240" s="461"/>
      <c r="F240" s="462"/>
      <c r="G240" s="547" t="str">
        <f>IF($AH$14=0,IF(Presentación!AK163="","",Presentación!AK163),"")</f>
        <v/>
      </c>
      <c r="H240" s="548"/>
      <c r="I240" s="548"/>
      <c r="J240" s="548"/>
      <c r="K240" s="548"/>
      <c r="L240" s="549"/>
      <c r="M240" s="447"/>
      <c r="N240" s="449"/>
      <c r="O240" s="447"/>
      <c r="P240" s="449"/>
      <c r="Q240" s="447"/>
      <c r="R240" s="449"/>
      <c r="S240" s="447"/>
      <c r="T240" s="449"/>
      <c r="U240" s="447"/>
      <c r="V240" s="449"/>
      <c r="W240" s="447"/>
      <c r="X240" s="449"/>
      <c r="Y240" s="447"/>
      <c r="Z240" s="449"/>
      <c r="AA240" s="447"/>
      <c r="AB240" s="449"/>
      <c r="AC240" s="447"/>
      <c r="AD240" s="449"/>
      <c r="BT240" s="522">
        <f t="shared" si="125"/>
        <v>0</v>
      </c>
      <c r="BU240" s="522"/>
      <c r="BV240" s="522">
        <f t="shared" si="126"/>
        <v>0</v>
      </c>
      <c r="BW240" s="522"/>
      <c r="BX240" s="522">
        <f t="shared" si="127"/>
        <v>0</v>
      </c>
      <c r="BY240" s="522"/>
      <c r="BZ240" s="522">
        <f t="shared" si="128"/>
        <v>0</v>
      </c>
      <c r="CA240" s="522"/>
      <c r="CB240" s="125" t="str">
        <f>IF(BZ240=0,"",IF(SUM($BZ$87:BZ240)=1,_xlfn.CONCAT(CC240),IF($BZ$662&gt;SUM($BZ$87:BZ240),_xlfn.CONCAT(", ",CC240),IF($BZ$662=SUM($BZ$87:BZ240),_xlfn.CONCAT(" y ",CC240,".")))))</f>
        <v/>
      </c>
      <c r="CC240" s="113">
        <v>154</v>
      </c>
      <c r="CE240" s="524">
        <f t="shared" si="124"/>
        <v>0</v>
      </c>
      <c r="CF240" s="526"/>
    </row>
    <row r="241" spans="3:84">
      <c r="C241" s="56" t="s">
        <v>6828</v>
      </c>
      <c r="D241" s="460" t="str">
        <f>IF($AH$14=0,IF(Presentación!AL164="","",Presentación!AM164),"")</f>
        <v/>
      </c>
      <c r="E241" s="461"/>
      <c r="F241" s="462"/>
      <c r="G241" s="547" t="str">
        <f>IF($AH$14=0,IF(Presentación!AK164="","",Presentación!AK164),"")</f>
        <v/>
      </c>
      <c r="H241" s="548"/>
      <c r="I241" s="548"/>
      <c r="J241" s="548"/>
      <c r="K241" s="548"/>
      <c r="L241" s="549"/>
      <c r="M241" s="447"/>
      <c r="N241" s="449"/>
      <c r="O241" s="447"/>
      <c r="P241" s="449"/>
      <c r="Q241" s="447"/>
      <c r="R241" s="449"/>
      <c r="S241" s="447"/>
      <c r="T241" s="449"/>
      <c r="U241" s="447"/>
      <c r="V241" s="449"/>
      <c r="W241" s="447"/>
      <c r="X241" s="449"/>
      <c r="Y241" s="447"/>
      <c r="Z241" s="449"/>
      <c r="AA241" s="447"/>
      <c r="AB241" s="449"/>
      <c r="AC241" s="447"/>
      <c r="AD241" s="449"/>
      <c r="BT241" s="522">
        <f t="shared" si="125"/>
        <v>0</v>
      </c>
      <c r="BU241" s="522"/>
      <c r="BV241" s="522">
        <f t="shared" si="126"/>
        <v>0</v>
      </c>
      <c r="BW241" s="522"/>
      <c r="BX241" s="522">
        <f t="shared" si="127"/>
        <v>0</v>
      </c>
      <c r="BY241" s="522"/>
      <c r="BZ241" s="522">
        <f t="shared" si="128"/>
        <v>0</v>
      </c>
      <c r="CA241" s="522"/>
      <c r="CB241" s="125" t="str">
        <f>IF(BZ241=0,"",IF(SUM($BZ$87:BZ241)=1,_xlfn.CONCAT(CC241),IF($BZ$662&gt;SUM($BZ$87:BZ241),_xlfn.CONCAT(", ",CC241),IF($BZ$662=SUM($BZ$87:BZ241),_xlfn.CONCAT(" y ",CC241,".")))))</f>
        <v/>
      </c>
      <c r="CC241" s="113">
        <v>155</v>
      </c>
      <c r="CE241" s="524">
        <f t="shared" si="124"/>
        <v>0</v>
      </c>
      <c r="CF241" s="526"/>
    </row>
    <row r="242" spans="3:84">
      <c r="C242" s="56" t="s">
        <v>6829</v>
      </c>
      <c r="D242" s="460" t="str">
        <f>IF($AH$14=0,IF(Presentación!AL165="","",Presentación!AM165),"")</f>
        <v/>
      </c>
      <c r="E242" s="461"/>
      <c r="F242" s="462"/>
      <c r="G242" s="547" t="str">
        <f>IF($AH$14=0,IF(Presentación!AK165="","",Presentación!AK165),"")</f>
        <v/>
      </c>
      <c r="H242" s="548"/>
      <c r="I242" s="548"/>
      <c r="J242" s="548"/>
      <c r="K242" s="548"/>
      <c r="L242" s="549"/>
      <c r="M242" s="447"/>
      <c r="N242" s="449"/>
      <c r="O242" s="447"/>
      <c r="P242" s="449"/>
      <c r="Q242" s="447"/>
      <c r="R242" s="449"/>
      <c r="S242" s="447"/>
      <c r="T242" s="449"/>
      <c r="U242" s="447"/>
      <c r="V242" s="449"/>
      <c r="W242" s="447"/>
      <c r="X242" s="449"/>
      <c r="Y242" s="447"/>
      <c r="Z242" s="449"/>
      <c r="AA242" s="447"/>
      <c r="AB242" s="449"/>
      <c r="AC242" s="447"/>
      <c r="AD242" s="449"/>
      <c r="BT242" s="522">
        <f t="shared" si="125"/>
        <v>0</v>
      </c>
      <c r="BU242" s="522"/>
      <c r="BV242" s="522">
        <f t="shared" si="126"/>
        <v>0</v>
      </c>
      <c r="BW242" s="522"/>
      <c r="BX242" s="522">
        <f t="shared" si="127"/>
        <v>0</v>
      </c>
      <c r="BY242" s="522"/>
      <c r="BZ242" s="522">
        <f t="shared" si="128"/>
        <v>0</v>
      </c>
      <c r="CA242" s="522"/>
      <c r="CB242" s="125" t="str">
        <f>IF(BZ242=0,"",IF(SUM($BZ$87:BZ242)=1,_xlfn.CONCAT(CC242),IF($BZ$662&gt;SUM($BZ$87:BZ242),_xlfn.CONCAT(", ",CC242),IF($BZ$662=SUM($BZ$87:BZ242),_xlfn.CONCAT(" y ",CC242,".")))))</f>
        <v/>
      </c>
      <c r="CC242" s="113">
        <v>156</v>
      </c>
      <c r="CE242" s="524">
        <f t="shared" si="124"/>
        <v>0</v>
      </c>
      <c r="CF242" s="526"/>
    </row>
    <row r="243" spans="3:84">
      <c r="C243" s="56" t="s">
        <v>6830</v>
      </c>
      <c r="D243" s="460" t="str">
        <f>IF($AH$14=0,IF(Presentación!AL166="","",Presentación!AM166),"")</f>
        <v/>
      </c>
      <c r="E243" s="461"/>
      <c r="F243" s="462"/>
      <c r="G243" s="547" t="str">
        <f>IF($AH$14=0,IF(Presentación!AK166="","",Presentación!AK166),"")</f>
        <v/>
      </c>
      <c r="H243" s="548"/>
      <c r="I243" s="548"/>
      <c r="J243" s="548"/>
      <c r="K243" s="548"/>
      <c r="L243" s="549"/>
      <c r="M243" s="447"/>
      <c r="N243" s="449"/>
      <c r="O243" s="447"/>
      <c r="P243" s="449"/>
      <c r="Q243" s="447"/>
      <c r="R243" s="449"/>
      <c r="S243" s="447"/>
      <c r="T243" s="449"/>
      <c r="U243" s="447"/>
      <c r="V243" s="449"/>
      <c r="W243" s="447"/>
      <c r="X243" s="449"/>
      <c r="Y243" s="447"/>
      <c r="Z243" s="449"/>
      <c r="AA243" s="447"/>
      <c r="AB243" s="449"/>
      <c r="AC243" s="447"/>
      <c r="AD243" s="449"/>
      <c r="BT243" s="522">
        <f t="shared" si="125"/>
        <v>0</v>
      </c>
      <c r="BU243" s="522"/>
      <c r="BV243" s="522">
        <f t="shared" si="126"/>
        <v>0</v>
      </c>
      <c r="BW243" s="522"/>
      <c r="BX243" s="522">
        <f t="shared" si="127"/>
        <v>0</v>
      </c>
      <c r="BY243" s="522"/>
      <c r="BZ243" s="522">
        <f t="shared" si="128"/>
        <v>0</v>
      </c>
      <c r="CA243" s="522"/>
      <c r="CB243" s="125" t="str">
        <f>IF(BZ243=0,"",IF(SUM($BZ$87:BZ243)=1,_xlfn.CONCAT(CC243),IF($BZ$662&gt;SUM($BZ$87:BZ243),_xlfn.CONCAT(", ",CC243),IF($BZ$662=SUM($BZ$87:BZ243),_xlfn.CONCAT(" y ",CC243,".")))))</f>
        <v/>
      </c>
      <c r="CC243" s="113">
        <v>157</v>
      </c>
      <c r="CE243" s="524">
        <f t="shared" ref="CE243:CE306" si="129">IF(OR(AND(D243="",G243="",COUNTBLANK(M243:AD243)=18),AND(D243&lt;&gt;"",G243&lt;&gt;"",COUNTA(M243:AD243)=$CE$85)),0,1)</f>
        <v>0</v>
      </c>
      <c r="CF243" s="526"/>
    </row>
    <row r="244" spans="3:84">
      <c r="C244" s="56" t="s">
        <v>6831</v>
      </c>
      <c r="D244" s="460" t="str">
        <f>IF($AH$14=0,IF(Presentación!AL167="","",Presentación!AM167),"")</f>
        <v/>
      </c>
      <c r="E244" s="461"/>
      <c r="F244" s="462"/>
      <c r="G244" s="547" t="str">
        <f>IF($AH$14=0,IF(Presentación!AK167="","",Presentación!AK167),"")</f>
        <v/>
      </c>
      <c r="H244" s="548"/>
      <c r="I244" s="548"/>
      <c r="J244" s="548"/>
      <c r="K244" s="548"/>
      <c r="L244" s="549"/>
      <c r="M244" s="447"/>
      <c r="N244" s="449"/>
      <c r="O244" s="447"/>
      <c r="P244" s="449"/>
      <c r="Q244" s="447"/>
      <c r="R244" s="449"/>
      <c r="S244" s="447"/>
      <c r="T244" s="449"/>
      <c r="U244" s="447"/>
      <c r="V244" s="449"/>
      <c r="W244" s="447"/>
      <c r="X244" s="449"/>
      <c r="Y244" s="447"/>
      <c r="Z244" s="449"/>
      <c r="AA244" s="447"/>
      <c r="AB244" s="449"/>
      <c r="AC244" s="447"/>
      <c r="AD244" s="449"/>
      <c r="BT244" s="522">
        <f t="shared" si="125"/>
        <v>0</v>
      </c>
      <c r="BU244" s="522"/>
      <c r="BV244" s="522">
        <f t="shared" si="126"/>
        <v>0</v>
      </c>
      <c r="BW244" s="522"/>
      <c r="BX244" s="522">
        <f t="shared" si="127"/>
        <v>0</v>
      </c>
      <c r="BY244" s="522"/>
      <c r="BZ244" s="522">
        <f t="shared" si="128"/>
        <v>0</v>
      </c>
      <c r="CA244" s="522"/>
      <c r="CB244" s="125" t="str">
        <f>IF(BZ244=0,"",IF(SUM($BZ$87:BZ244)=1,_xlfn.CONCAT(CC244),IF($BZ$662&gt;SUM($BZ$87:BZ244),_xlfn.CONCAT(", ",CC244),IF($BZ$662=SUM($BZ$87:BZ244),_xlfn.CONCAT(" y ",CC244,".")))))</f>
        <v/>
      </c>
      <c r="CC244" s="113">
        <v>158</v>
      </c>
      <c r="CE244" s="524">
        <f t="shared" si="129"/>
        <v>0</v>
      </c>
      <c r="CF244" s="526"/>
    </row>
    <row r="245" spans="3:84">
      <c r="C245" s="56" t="s">
        <v>6832</v>
      </c>
      <c r="D245" s="460" t="str">
        <f>IF($AH$14=0,IF(Presentación!AL168="","",Presentación!AM168),"")</f>
        <v/>
      </c>
      <c r="E245" s="461"/>
      <c r="F245" s="462"/>
      <c r="G245" s="547" t="str">
        <f>IF($AH$14=0,IF(Presentación!AK168="","",Presentación!AK168),"")</f>
        <v/>
      </c>
      <c r="H245" s="548"/>
      <c r="I245" s="548"/>
      <c r="J245" s="548"/>
      <c r="K245" s="548"/>
      <c r="L245" s="549"/>
      <c r="M245" s="447"/>
      <c r="N245" s="449"/>
      <c r="O245" s="447"/>
      <c r="P245" s="449"/>
      <c r="Q245" s="447"/>
      <c r="R245" s="449"/>
      <c r="S245" s="447"/>
      <c r="T245" s="449"/>
      <c r="U245" s="447"/>
      <c r="V245" s="449"/>
      <c r="W245" s="447"/>
      <c r="X245" s="449"/>
      <c r="Y245" s="447"/>
      <c r="Z245" s="449"/>
      <c r="AA245" s="447"/>
      <c r="AB245" s="449"/>
      <c r="AC245" s="447"/>
      <c r="AD245" s="449"/>
      <c r="BT245" s="522">
        <f t="shared" si="125"/>
        <v>0</v>
      </c>
      <c r="BU245" s="522"/>
      <c r="BV245" s="522">
        <f t="shared" si="126"/>
        <v>0</v>
      </c>
      <c r="BW245" s="522"/>
      <c r="BX245" s="522">
        <f t="shared" si="127"/>
        <v>0</v>
      </c>
      <c r="BY245" s="522"/>
      <c r="BZ245" s="522">
        <f t="shared" si="128"/>
        <v>0</v>
      </c>
      <c r="CA245" s="522"/>
      <c r="CB245" s="125" t="str">
        <f>IF(BZ245=0,"",IF(SUM($BZ$87:BZ245)=1,_xlfn.CONCAT(CC245),IF($BZ$662&gt;SUM($BZ$87:BZ245),_xlfn.CONCAT(", ",CC245),IF($BZ$662=SUM($BZ$87:BZ245),_xlfn.CONCAT(" y ",CC245,".")))))</f>
        <v/>
      </c>
      <c r="CC245" s="113">
        <v>159</v>
      </c>
      <c r="CE245" s="524">
        <f t="shared" si="129"/>
        <v>0</v>
      </c>
      <c r="CF245" s="526"/>
    </row>
    <row r="246" spans="3:84">
      <c r="C246" s="56" t="s">
        <v>6833</v>
      </c>
      <c r="D246" s="460" t="str">
        <f>IF($AH$14=0,IF(Presentación!AL169="","",Presentación!AM169),"")</f>
        <v/>
      </c>
      <c r="E246" s="461"/>
      <c r="F246" s="462"/>
      <c r="G246" s="547" t="str">
        <f>IF($AH$14=0,IF(Presentación!AK169="","",Presentación!AK169),"")</f>
        <v/>
      </c>
      <c r="H246" s="548"/>
      <c r="I246" s="548"/>
      <c r="J246" s="548"/>
      <c r="K246" s="548"/>
      <c r="L246" s="549"/>
      <c r="M246" s="447"/>
      <c r="N246" s="449"/>
      <c r="O246" s="447"/>
      <c r="P246" s="449"/>
      <c r="Q246" s="447"/>
      <c r="R246" s="449"/>
      <c r="S246" s="447"/>
      <c r="T246" s="449"/>
      <c r="U246" s="447"/>
      <c r="V246" s="449"/>
      <c r="W246" s="447"/>
      <c r="X246" s="449"/>
      <c r="Y246" s="447"/>
      <c r="Z246" s="449"/>
      <c r="AA246" s="447"/>
      <c r="AB246" s="449"/>
      <c r="AC246" s="447"/>
      <c r="AD246" s="449"/>
      <c r="BT246" s="522">
        <f t="shared" si="125"/>
        <v>0</v>
      </c>
      <c r="BU246" s="522"/>
      <c r="BV246" s="522">
        <f t="shared" si="126"/>
        <v>0</v>
      </c>
      <c r="BW246" s="522"/>
      <c r="BX246" s="522">
        <f t="shared" si="127"/>
        <v>0</v>
      </c>
      <c r="BY246" s="522"/>
      <c r="BZ246" s="522">
        <f t="shared" si="128"/>
        <v>0</v>
      </c>
      <c r="CA246" s="522"/>
      <c r="CB246" s="125" t="str">
        <f>IF(BZ246=0,"",IF(SUM($BZ$87:BZ246)=1,_xlfn.CONCAT(CC246),IF($BZ$662&gt;SUM($BZ$87:BZ246),_xlfn.CONCAT(", ",CC246),IF($BZ$662=SUM($BZ$87:BZ246),_xlfn.CONCAT(" y ",CC246,".")))))</f>
        <v/>
      </c>
      <c r="CC246" s="113">
        <v>160</v>
      </c>
      <c r="CE246" s="524">
        <f t="shared" si="129"/>
        <v>0</v>
      </c>
      <c r="CF246" s="526"/>
    </row>
    <row r="247" spans="3:84">
      <c r="C247" s="56" t="s">
        <v>6834</v>
      </c>
      <c r="D247" s="460" t="str">
        <f>IF($AH$14=0,IF(Presentación!AL170="","",Presentación!AM170),"")</f>
        <v/>
      </c>
      <c r="E247" s="461"/>
      <c r="F247" s="462"/>
      <c r="G247" s="547" t="str">
        <f>IF($AH$14=0,IF(Presentación!AK170="","",Presentación!AK170),"")</f>
        <v/>
      </c>
      <c r="H247" s="548"/>
      <c r="I247" s="548"/>
      <c r="J247" s="548"/>
      <c r="K247" s="548"/>
      <c r="L247" s="549"/>
      <c r="M247" s="447"/>
      <c r="N247" s="449"/>
      <c r="O247" s="447"/>
      <c r="P247" s="449"/>
      <c r="Q247" s="447"/>
      <c r="R247" s="449"/>
      <c r="S247" s="447"/>
      <c r="T247" s="449"/>
      <c r="U247" s="447"/>
      <c r="V247" s="449"/>
      <c r="W247" s="447"/>
      <c r="X247" s="449"/>
      <c r="Y247" s="447"/>
      <c r="Z247" s="449"/>
      <c r="AA247" s="447"/>
      <c r="AB247" s="449"/>
      <c r="AC247" s="447"/>
      <c r="AD247" s="449"/>
      <c r="BT247" s="522">
        <f t="shared" si="125"/>
        <v>0</v>
      </c>
      <c r="BU247" s="522"/>
      <c r="BV247" s="522">
        <f t="shared" si="126"/>
        <v>0</v>
      </c>
      <c r="BW247" s="522"/>
      <c r="BX247" s="522">
        <f t="shared" si="127"/>
        <v>0</v>
      </c>
      <c r="BY247" s="522"/>
      <c r="BZ247" s="522">
        <f t="shared" si="128"/>
        <v>0</v>
      </c>
      <c r="CA247" s="522"/>
      <c r="CB247" s="125" t="str">
        <f>IF(BZ247=0,"",IF(SUM($BZ$87:BZ247)=1,_xlfn.CONCAT(CC247),IF($BZ$662&gt;SUM($BZ$87:BZ247),_xlfn.CONCAT(", ",CC247),IF($BZ$662=SUM($BZ$87:BZ247),_xlfn.CONCAT(" y ",CC247,".")))))</f>
        <v/>
      </c>
      <c r="CC247" s="113">
        <v>161</v>
      </c>
      <c r="CE247" s="524">
        <f t="shared" si="129"/>
        <v>0</v>
      </c>
      <c r="CF247" s="526"/>
    </row>
    <row r="248" spans="3:84">
      <c r="C248" s="56" t="s">
        <v>6835</v>
      </c>
      <c r="D248" s="460" t="str">
        <f>IF($AH$14=0,IF(Presentación!AL171="","",Presentación!AM171),"")</f>
        <v/>
      </c>
      <c r="E248" s="461"/>
      <c r="F248" s="462"/>
      <c r="G248" s="547" t="str">
        <f>IF($AH$14=0,IF(Presentación!AK171="","",Presentación!AK171),"")</f>
        <v/>
      </c>
      <c r="H248" s="548"/>
      <c r="I248" s="548"/>
      <c r="J248" s="548"/>
      <c r="K248" s="548"/>
      <c r="L248" s="549"/>
      <c r="M248" s="447"/>
      <c r="N248" s="449"/>
      <c r="O248" s="447"/>
      <c r="P248" s="449"/>
      <c r="Q248" s="447"/>
      <c r="R248" s="449"/>
      <c r="S248" s="447"/>
      <c r="T248" s="449"/>
      <c r="U248" s="447"/>
      <c r="V248" s="449"/>
      <c r="W248" s="447"/>
      <c r="X248" s="449"/>
      <c r="Y248" s="447"/>
      <c r="Z248" s="449"/>
      <c r="AA248" s="447"/>
      <c r="AB248" s="449"/>
      <c r="AC248" s="447"/>
      <c r="AD248" s="449"/>
      <c r="BT248" s="522">
        <f t="shared" si="125"/>
        <v>0</v>
      </c>
      <c r="BU248" s="522"/>
      <c r="BV248" s="522">
        <f t="shared" si="126"/>
        <v>0</v>
      </c>
      <c r="BW248" s="522"/>
      <c r="BX248" s="522">
        <f t="shared" si="127"/>
        <v>0</v>
      </c>
      <c r="BY248" s="522"/>
      <c r="BZ248" s="522">
        <f t="shared" si="128"/>
        <v>0</v>
      </c>
      <c r="CA248" s="522"/>
      <c r="CB248" s="125" t="str">
        <f>IF(BZ248=0,"",IF(SUM($BZ$87:BZ248)=1,_xlfn.CONCAT(CC248),IF($BZ$662&gt;SUM($BZ$87:BZ248),_xlfn.CONCAT(", ",CC248),IF($BZ$662=SUM($BZ$87:BZ248),_xlfn.CONCAT(" y ",CC248,".")))))</f>
        <v/>
      </c>
      <c r="CC248" s="113">
        <v>162</v>
      </c>
      <c r="CE248" s="524">
        <f t="shared" si="129"/>
        <v>0</v>
      </c>
      <c r="CF248" s="526"/>
    </row>
    <row r="249" spans="3:84">
      <c r="C249" s="56" t="s">
        <v>6836</v>
      </c>
      <c r="D249" s="460" t="str">
        <f>IF($AH$14=0,IF(Presentación!AL172="","",Presentación!AM172),"")</f>
        <v/>
      </c>
      <c r="E249" s="461"/>
      <c r="F249" s="462"/>
      <c r="G249" s="547" t="str">
        <f>IF($AH$14=0,IF(Presentación!AK172="","",Presentación!AK172),"")</f>
        <v/>
      </c>
      <c r="H249" s="548"/>
      <c r="I249" s="548"/>
      <c r="J249" s="548"/>
      <c r="K249" s="548"/>
      <c r="L249" s="549"/>
      <c r="M249" s="447"/>
      <c r="N249" s="449"/>
      <c r="O249" s="447"/>
      <c r="P249" s="449"/>
      <c r="Q249" s="447"/>
      <c r="R249" s="449"/>
      <c r="S249" s="447"/>
      <c r="T249" s="449"/>
      <c r="U249" s="447"/>
      <c r="V249" s="449"/>
      <c r="W249" s="447"/>
      <c r="X249" s="449"/>
      <c r="Y249" s="447"/>
      <c r="Z249" s="449"/>
      <c r="AA249" s="447"/>
      <c r="AB249" s="449"/>
      <c r="AC249" s="447"/>
      <c r="AD249" s="449"/>
      <c r="BT249" s="522">
        <f t="shared" si="125"/>
        <v>0</v>
      </c>
      <c r="BU249" s="522"/>
      <c r="BV249" s="522">
        <f t="shared" si="126"/>
        <v>0</v>
      </c>
      <c r="BW249" s="522"/>
      <c r="BX249" s="522">
        <f t="shared" si="127"/>
        <v>0</v>
      </c>
      <c r="BY249" s="522"/>
      <c r="BZ249" s="522">
        <f t="shared" si="128"/>
        <v>0</v>
      </c>
      <c r="CA249" s="522"/>
      <c r="CB249" s="125" t="str">
        <f>IF(BZ249=0,"",IF(SUM($BZ$87:BZ249)=1,_xlfn.CONCAT(CC249),IF($BZ$662&gt;SUM($BZ$87:BZ249),_xlfn.CONCAT(", ",CC249),IF($BZ$662=SUM($BZ$87:BZ249),_xlfn.CONCAT(" y ",CC249,".")))))</f>
        <v/>
      </c>
      <c r="CC249" s="113">
        <v>163</v>
      </c>
      <c r="CE249" s="524">
        <f t="shared" si="129"/>
        <v>0</v>
      </c>
      <c r="CF249" s="526"/>
    </row>
    <row r="250" spans="3:84">
      <c r="C250" s="56" t="s">
        <v>6837</v>
      </c>
      <c r="D250" s="460" t="str">
        <f>IF($AH$14=0,IF(Presentación!AL173="","",Presentación!AM173),"")</f>
        <v/>
      </c>
      <c r="E250" s="461"/>
      <c r="F250" s="462"/>
      <c r="G250" s="547" t="str">
        <f>IF($AH$14=0,IF(Presentación!AK173="","",Presentación!AK173),"")</f>
        <v/>
      </c>
      <c r="H250" s="548"/>
      <c r="I250" s="548"/>
      <c r="J250" s="548"/>
      <c r="K250" s="548"/>
      <c r="L250" s="549"/>
      <c r="M250" s="447"/>
      <c r="N250" s="449"/>
      <c r="O250" s="447"/>
      <c r="P250" s="449"/>
      <c r="Q250" s="447"/>
      <c r="R250" s="449"/>
      <c r="S250" s="447"/>
      <c r="T250" s="449"/>
      <c r="U250" s="447"/>
      <c r="V250" s="449"/>
      <c r="W250" s="447"/>
      <c r="X250" s="449"/>
      <c r="Y250" s="447"/>
      <c r="Z250" s="449"/>
      <c r="AA250" s="447"/>
      <c r="AB250" s="449"/>
      <c r="AC250" s="447"/>
      <c r="AD250" s="449"/>
      <c r="BT250" s="522">
        <f t="shared" si="125"/>
        <v>0</v>
      </c>
      <c r="BU250" s="522"/>
      <c r="BV250" s="522">
        <f t="shared" si="126"/>
        <v>0</v>
      </c>
      <c r="BW250" s="522"/>
      <c r="BX250" s="522">
        <f t="shared" si="127"/>
        <v>0</v>
      </c>
      <c r="BY250" s="522"/>
      <c r="BZ250" s="522">
        <f t="shared" si="128"/>
        <v>0</v>
      </c>
      <c r="CA250" s="522"/>
      <c r="CB250" s="125" t="str">
        <f>IF(BZ250=0,"",IF(SUM($BZ$87:BZ250)=1,_xlfn.CONCAT(CC250),IF($BZ$662&gt;SUM($BZ$87:BZ250),_xlfn.CONCAT(", ",CC250),IF($BZ$662=SUM($BZ$87:BZ250),_xlfn.CONCAT(" y ",CC250,".")))))</f>
        <v/>
      </c>
      <c r="CC250" s="113">
        <v>164</v>
      </c>
      <c r="CE250" s="524">
        <f t="shared" si="129"/>
        <v>0</v>
      </c>
      <c r="CF250" s="526"/>
    </row>
    <row r="251" spans="3:84">
      <c r="C251" s="56" t="s">
        <v>6838</v>
      </c>
      <c r="D251" s="460" t="str">
        <f>IF($AH$14=0,IF(Presentación!AL174="","",Presentación!AM174),"")</f>
        <v/>
      </c>
      <c r="E251" s="461"/>
      <c r="F251" s="462"/>
      <c r="G251" s="547" t="str">
        <f>IF($AH$14=0,IF(Presentación!AK174="","",Presentación!AK174),"")</f>
        <v/>
      </c>
      <c r="H251" s="548"/>
      <c r="I251" s="548"/>
      <c r="J251" s="548"/>
      <c r="K251" s="548"/>
      <c r="L251" s="549"/>
      <c r="M251" s="447"/>
      <c r="N251" s="449"/>
      <c r="O251" s="447"/>
      <c r="P251" s="449"/>
      <c r="Q251" s="447"/>
      <c r="R251" s="449"/>
      <c r="S251" s="447"/>
      <c r="T251" s="449"/>
      <c r="U251" s="447"/>
      <c r="V251" s="449"/>
      <c r="W251" s="447"/>
      <c r="X251" s="449"/>
      <c r="Y251" s="447"/>
      <c r="Z251" s="449"/>
      <c r="AA251" s="447"/>
      <c r="AB251" s="449"/>
      <c r="AC251" s="447"/>
      <c r="AD251" s="449"/>
      <c r="BT251" s="522">
        <f t="shared" si="125"/>
        <v>0</v>
      </c>
      <c r="BU251" s="522"/>
      <c r="BV251" s="522">
        <f t="shared" si="126"/>
        <v>0</v>
      </c>
      <c r="BW251" s="522"/>
      <c r="BX251" s="522">
        <f t="shared" si="127"/>
        <v>0</v>
      </c>
      <c r="BY251" s="522"/>
      <c r="BZ251" s="522">
        <f t="shared" si="128"/>
        <v>0</v>
      </c>
      <c r="CA251" s="522"/>
      <c r="CB251" s="125" t="str">
        <f>IF(BZ251=0,"",IF(SUM($BZ$87:BZ251)=1,_xlfn.CONCAT(CC251),IF($BZ$662&gt;SUM($BZ$87:BZ251),_xlfn.CONCAT(", ",CC251),IF($BZ$662=SUM($BZ$87:BZ251),_xlfn.CONCAT(" y ",CC251,".")))))</f>
        <v/>
      </c>
      <c r="CC251" s="113">
        <v>165</v>
      </c>
      <c r="CE251" s="524">
        <f t="shared" si="129"/>
        <v>0</v>
      </c>
      <c r="CF251" s="526"/>
    </row>
    <row r="252" spans="3:84">
      <c r="C252" s="56" t="s">
        <v>6839</v>
      </c>
      <c r="D252" s="460" t="str">
        <f>IF($AH$14=0,IF(Presentación!AL175="","",Presentación!AM175),"")</f>
        <v/>
      </c>
      <c r="E252" s="461"/>
      <c r="F252" s="462"/>
      <c r="G252" s="547" t="str">
        <f>IF($AH$14=0,IF(Presentación!AK175="","",Presentación!AK175),"")</f>
        <v/>
      </c>
      <c r="H252" s="548"/>
      <c r="I252" s="548"/>
      <c r="J252" s="548"/>
      <c r="K252" s="548"/>
      <c r="L252" s="549"/>
      <c r="M252" s="447"/>
      <c r="N252" s="449"/>
      <c r="O252" s="447"/>
      <c r="P252" s="449"/>
      <c r="Q252" s="447"/>
      <c r="R252" s="449"/>
      <c r="S252" s="447"/>
      <c r="T252" s="449"/>
      <c r="U252" s="447"/>
      <c r="V252" s="449"/>
      <c r="W252" s="447"/>
      <c r="X252" s="449"/>
      <c r="Y252" s="447"/>
      <c r="Z252" s="449"/>
      <c r="AA252" s="447"/>
      <c r="AB252" s="449"/>
      <c r="AC252" s="447"/>
      <c r="AD252" s="449"/>
      <c r="BT252" s="522">
        <f t="shared" si="125"/>
        <v>0</v>
      </c>
      <c r="BU252" s="522"/>
      <c r="BV252" s="522">
        <f t="shared" si="126"/>
        <v>0</v>
      </c>
      <c r="BW252" s="522"/>
      <c r="BX252" s="522">
        <f t="shared" si="127"/>
        <v>0</v>
      </c>
      <c r="BY252" s="522"/>
      <c r="BZ252" s="522">
        <f t="shared" si="128"/>
        <v>0</v>
      </c>
      <c r="CA252" s="522"/>
      <c r="CB252" s="125" t="str">
        <f>IF(BZ252=0,"",IF(SUM($BZ$87:BZ252)=1,_xlfn.CONCAT(CC252),IF($BZ$662&gt;SUM($BZ$87:BZ252),_xlfn.CONCAT(", ",CC252),IF($BZ$662=SUM($BZ$87:BZ252),_xlfn.CONCAT(" y ",CC252,".")))))</f>
        <v/>
      </c>
      <c r="CC252" s="113">
        <v>166</v>
      </c>
      <c r="CE252" s="524">
        <f t="shared" si="129"/>
        <v>0</v>
      </c>
      <c r="CF252" s="526"/>
    </row>
    <row r="253" spans="3:84">
      <c r="C253" s="56" t="s">
        <v>6840</v>
      </c>
      <c r="D253" s="460" t="str">
        <f>IF($AH$14=0,IF(Presentación!AL176="","",Presentación!AM176),"")</f>
        <v/>
      </c>
      <c r="E253" s="461"/>
      <c r="F253" s="462"/>
      <c r="G253" s="547" t="str">
        <f>IF($AH$14=0,IF(Presentación!AK176="","",Presentación!AK176),"")</f>
        <v/>
      </c>
      <c r="H253" s="548"/>
      <c r="I253" s="548"/>
      <c r="J253" s="548"/>
      <c r="K253" s="548"/>
      <c r="L253" s="549"/>
      <c r="M253" s="447"/>
      <c r="N253" s="449"/>
      <c r="O253" s="447"/>
      <c r="P253" s="449"/>
      <c r="Q253" s="447"/>
      <c r="R253" s="449"/>
      <c r="S253" s="447"/>
      <c r="T253" s="449"/>
      <c r="U253" s="447"/>
      <c r="V253" s="449"/>
      <c r="W253" s="447"/>
      <c r="X253" s="449"/>
      <c r="Y253" s="447"/>
      <c r="Z253" s="449"/>
      <c r="AA253" s="447"/>
      <c r="AB253" s="449"/>
      <c r="AC253" s="447"/>
      <c r="AD253" s="449"/>
      <c r="BT253" s="522">
        <f t="shared" si="125"/>
        <v>0</v>
      </c>
      <c r="BU253" s="522"/>
      <c r="BV253" s="522">
        <f t="shared" si="126"/>
        <v>0</v>
      </c>
      <c r="BW253" s="522"/>
      <c r="BX253" s="522">
        <f t="shared" si="127"/>
        <v>0</v>
      </c>
      <c r="BY253" s="522"/>
      <c r="BZ253" s="522">
        <f t="shared" si="128"/>
        <v>0</v>
      </c>
      <c r="CA253" s="522"/>
      <c r="CB253" s="125" t="str">
        <f>IF(BZ253=0,"",IF(SUM($BZ$87:BZ253)=1,_xlfn.CONCAT(CC253),IF($BZ$662&gt;SUM($BZ$87:BZ253),_xlfn.CONCAT(", ",CC253),IF($BZ$662=SUM($BZ$87:BZ253),_xlfn.CONCAT(" y ",CC253,".")))))</f>
        <v/>
      </c>
      <c r="CC253" s="113">
        <v>167</v>
      </c>
      <c r="CE253" s="524">
        <f t="shared" si="129"/>
        <v>0</v>
      </c>
      <c r="CF253" s="526"/>
    </row>
    <row r="254" spans="3:84">
      <c r="C254" s="56" t="s">
        <v>6841</v>
      </c>
      <c r="D254" s="460" t="str">
        <f>IF($AH$14=0,IF(Presentación!AL177="","",Presentación!AM177),"")</f>
        <v/>
      </c>
      <c r="E254" s="461"/>
      <c r="F254" s="462"/>
      <c r="G254" s="547" t="str">
        <f>IF($AH$14=0,IF(Presentación!AK177="","",Presentación!AK177),"")</f>
        <v/>
      </c>
      <c r="H254" s="548"/>
      <c r="I254" s="548"/>
      <c r="J254" s="548"/>
      <c r="K254" s="548"/>
      <c r="L254" s="549"/>
      <c r="M254" s="447"/>
      <c r="N254" s="449"/>
      <c r="O254" s="447"/>
      <c r="P254" s="449"/>
      <c r="Q254" s="447"/>
      <c r="R254" s="449"/>
      <c r="S254" s="447"/>
      <c r="T254" s="449"/>
      <c r="U254" s="447"/>
      <c r="V254" s="449"/>
      <c r="W254" s="447"/>
      <c r="X254" s="449"/>
      <c r="Y254" s="447"/>
      <c r="Z254" s="449"/>
      <c r="AA254" s="447"/>
      <c r="AB254" s="449"/>
      <c r="AC254" s="447"/>
      <c r="AD254" s="449"/>
      <c r="BT254" s="522">
        <f t="shared" si="125"/>
        <v>0</v>
      </c>
      <c r="BU254" s="522"/>
      <c r="BV254" s="522">
        <f t="shared" si="126"/>
        <v>0</v>
      </c>
      <c r="BW254" s="522"/>
      <c r="BX254" s="522">
        <f t="shared" si="127"/>
        <v>0</v>
      </c>
      <c r="BY254" s="522"/>
      <c r="BZ254" s="522">
        <f t="shared" si="128"/>
        <v>0</v>
      </c>
      <c r="CA254" s="522"/>
      <c r="CB254" s="125" t="str">
        <f>IF(BZ254=0,"",IF(SUM($BZ$87:BZ254)=1,_xlfn.CONCAT(CC254),IF($BZ$662&gt;SUM($BZ$87:BZ254),_xlfn.CONCAT(", ",CC254),IF($BZ$662=SUM($BZ$87:BZ254),_xlfn.CONCAT(" y ",CC254,".")))))</f>
        <v/>
      </c>
      <c r="CC254" s="113">
        <v>168</v>
      </c>
      <c r="CE254" s="524">
        <f t="shared" si="129"/>
        <v>0</v>
      </c>
      <c r="CF254" s="526"/>
    </row>
    <row r="255" spans="3:84">
      <c r="C255" s="56" t="s">
        <v>6842</v>
      </c>
      <c r="D255" s="460" t="str">
        <f>IF($AH$14=0,IF(Presentación!AL178="","",Presentación!AM178),"")</f>
        <v/>
      </c>
      <c r="E255" s="461"/>
      <c r="F255" s="462"/>
      <c r="G255" s="547" t="str">
        <f>IF($AH$14=0,IF(Presentación!AK178="","",Presentación!AK178),"")</f>
        <v/>
      </c>
      <c r="H255" s="548"/>
      <c r="I255" s="548"/>
      <c r="J255" s="548"/>
      <c r="K255" s="548"/>
      <c r="L255" s="549"/>
      <c r="M255" s="447"/>
      <c r="N255" s="449"/>
      <c r="O255" s="447"/>
      <c r="P255" s="449"/>
      <c r="Q255" s="447"/>
      <c r="R255" s="449"/>
      <c r="S255" s="447"/>
      <c r="T255" s="449"/>
      <c r="U255" s="447"/>
      <c r="V255" s="449"/>
      <c r="W255" s="447"/>
      <c r="X255" s="449"/>
      <c r="Y255" s="447"/>
      <c r="Z255" s="449"/>
      <c r="AA255" s="447"/>
      <c r="AB255" s="449"/>
      <c r="AC255" s="447"/>
      <c r="AD255" s="449"/>
      <c r="BT255" s="522">
        <f t="shared" si="125"/>
        <v>0</v>
      </c>
      <c r="BU255" s="522"/>
      <c r="BV255" s="522">
        <f t="shared" si="126"/>
        <v>0</v>
      </c>
      <c r="BW255" s="522"/>
      <c r="BX255" s="522">
        <f t="shared" si="127"/>
        <v>0</v>
      </c>
      <c r="BY255" s="522"/>
      <c r="BZ255" s="522">
        <f t="shared" si="128"/>
        <v>0</v>
      </c>
      <c r="CA255" s="522"/>
      <c r="CB255" s="125" t="str">
        <f>IF(BZ255=0,"",IF(SUM($BZ$87:BZ255)=1,_xlfn.CONCAT(CC255),IF($BZ$662&gt;SUM($BZ$87:BZ255),_xlfn.CONCAT(", ",CC255),IF($BZ$662=SUM($BZ$87:BZ255),_xlfn.CONCAT(" y ",CC255,".")))))</f>
        <v/>
      </c>
      <c r="CC255" s="113">
        <v>169</v>
      </c>
      <c r="CE255" s="524">
        <f t="shared" si="129"/>
        <v>0</v>
      </c>
      <c r="CF255" s="526"/>
    </row>
    <row r="256" spans="3:84">
      <c r="C256" s="56" t="s">
        <v>6843</v>
      </c>
      <c r="D256" s="460" t="str">
        <f>IF($AH$14=0,IF(Presentación!AL179="","",Presentación!AM179),"")</f>
        <v/>
      </c>
      <c r="E256" s="461"/>
      <c r="F256" s="462"/>
      <c r="G256" s="547" t="str">
        <f>IF($AH$14=0,IF(Presentación!AK179="","",Presentación!AK179),"")</f>
        <v/>
      </c>
      <c r="H256" s="548"/>
      <c r="I256" s="548"/>
      <c r="J256" s="548"/>
      <c r="K256" s="548"/>
      <c r="L256" s="549"/>
      <c r="M256" s="447"/>
      <c r="N256" s="449"/>
      <c r="O256" s="447"/>
      <c r="P256" s="449"/>
      <c r="Q256" s="447"/>
      <c r="R256" s="449"/>
      <c r="S256" s="447"/>
      <c r="T256" s="449"/>
      <c r="U256" s="447"/>
      <c r="V256" s="449"/>
      <c r="W256" s="447"/>
      <c r="X256" s="449"/>
      <c r="Y256" s="447"/>
      <c r="Z256" s="449"/>
      <c r="AA256" s="447"/>
      <c r="AB256" s="449"/>
      <c r="AC256" s="447"/>
      <c r="AD256" s="449"/>
      <c r="BT256" s="522">
        <f t="shared" si="125"/>
        <v>0</v>
      </c>
      <c r="BU256" s="522"/>
      <c r="BV256" s="522">
        <f t="shared" si="126"/>
        <v>0</v>
      </c>
      <c r="BW256" s="522"/>
      <c r="BX256" s="522">
        <f t="shared" si="127"/>
        <v>0</v>
      </c>
      <c r="BY256" s="522"/>
      <c r="BZ256" s="522">
        <f t="shared" si="128"/>
        <v>0</v>
      </c>
      <c r="CA256" s="522"/>
      <c r="CB256" s="125" t="str">
        <f>IF(BZ256=0,"",IF(SUM($BZ$87:BZ256)=1,_xlfn.CONCAT(CC256),IF($BZ$662&gt;SUM($BZ$87:BZ256),_xlfn.CONCAT(", ",CC256),IF($BZ$662=SUM($BZ$87:BZ256),_xlfn.CONCAT(" y ",CC256,".")))))</f>
        <v/>
      </c>
      <c r="CC256" s="113">
        <v>170</v>
      </c>
      <c r="CE256" s="524">
        <f t="shared" si="129"/>
        <v>0</v>
      </c>
      <c r="CF256" s="526"/>
    </row>
    <row r="257" spans="3:84">
      <c r="C257" s="56" t="s">
        <v>6844</v>
      </c>
      <c r="D257" s="460" t="str">
        <f>IF($AH$14=0,IF(Presentación!AL180="","",Presentación!AM180),"")</f>
        <v/>
      </c>
      <c r="E257" s="461"/>
      <c r="F257" s="462"/>
      <c r="G257" s="547" t="str">
        <f>IF($AH$14=0,IF(Presentación!AK180="","",Presentación!AK180),"")</f>
        <v/>
      </c>
      <c r="H257" s="548"/>
      <c r="I257" s="548"/>
      <c r="J257" s="548"/>
      <c r="K257" s="548"/>
      <c r="L257" s="549"/>
      <c r="M257" s="447"/>
      <c r="N257" s="449"/>
      <c r="O257" s="447"/>
      <c r="P257" s="449"/>
      <c r="Q257" s="447"/>
      <c r="R257" s="449"/>
      <c r="S257" s="447"/>
      <c r="T257" s="449"/>
      <c r="U257" s="447"/>
      <c r="V257" s="449"/>
      <c r="W257" s="447"/>
      <c r="X257" s="449"/>
      <c r="Y257" s="447"/>
      <c r="Z257" s="449"/>
      <c r="AA257" s="447"/>
      <c r="AB257" s="449"/>
      <c r="AC257" s="447"/>
      <c r="AD257" s="449"/>
      <c r="BT257" s="522">
        <f t="shared" si="125"/>
        <v>0</v>
      </c>
      <c r="BU257" s="522"/>
      <c r="BV257" s="522">
        <f t="shared" si="126"/>
        <v>0</v>
      </c>
      <c r="BW257" s="522"/>
      <c r="BX257" s="522">
        <f t="shared" si="127"/>
        <v>0</v>
      </c>
      <c r="BY257" s="522"/>
      <c r="BZ257" s="522">
        <f t="shared" si="128"/>
        <v>0</v>
      </c>
      <c r="CA257" s="522"/>
      <c r="CB257" s="125" t="str">
        <f>IF(BZ257=0,"",IF(SUM($BZ$87:BZ257)=1,_xlfn.CONCAT(CC257),IF($BZ$662&gt;SUM($BZ$87:BZ257),_xlfn.CONCAT(", ",CC257),IF($BZ$662=SUM($BZ$87:BZ257),_xlfn.CONCAT(" y ",CC257,".")))))</f>
        <v/>
      </c>
      <c r="CC257" s="113">
        <v>171</v>
      </c>
      <c r="CE257" s="524">
        <f t="shared" si="129"/>
        <v>0</v>
      </c>
      <c r="CF257" s="526"/>
    </row>
    <row r="258" spans="3:84">
      <c r="C258" s="56" t="s">
        <v>6845</v>
      </c>
      <c r="D258" s="460" t="str">
        <f>IF($AH$14=0,IF(Presentación!AL181="","",Presentación!AM181),"")</f>
        <v/>
      </c>
      <c r="E258" s="461"/>
      <c r="F258" s="462"/>
      <c r="G258" s="547" t="str">
        <f>IF($AH$14=0,IF(Presentación!AK181="","",Presentación!AK181),"")</f>
        <v/>
      </c>
      <c r="H258" s="548"/>
      <c r="I258" s="548"/>
      <c r="J258" s="548"/>
      <c r="K258" s="548"/>
      <c r="L258" s="549"/>
      <c r="M258" s="447"/>
      <c r="N258" s="449"/>
      <c r="O258" s="447"/>
      <c r="P258" s="449"/>
      <c r="Q258" s="447"/>
      <c r="R258" s="449"/>
      <c r="S258" s="447"/>
      <c r="T258" s="449"/>
      <c r="U258" s="447"/>
      <c r="V258" s="449"/>
      <c r="W258" s="447"/>
      <c r="X258" s="449"/>
      <c r="Y258" s="447"/>
      <c r="Z258" s="449"/>
      <c r="AA258" s="447"/>
      <c r="AB258" s="449"/>
      <c r="AC258" s="447"/>
      <c r="AD258" s="449"/>
      <c r="BT258" s="522">
        <f t="shared" si="125"/>
        <v>0</v>
      </c>
      <c r="BU258" s="522"/>
      <c r="BV258" s="522">
        <f t="shared" si="126"/>
        <v>0</v>
      </c>
      <c r="BW258" s="522"/>
      <c r="BX258" s="522">
        <f t="shared" si="127"/>
        <v>0</v>
      </c>
      <c r="BY258" s="522"/>
      <c r="BZ258" s="522">
        <f t="shared" si="128"/>
        <v>0</v>
      </c>
      <c r="CA258" s="522"/>
      <c r="CB258" s="125" t="str">
        <f>IF(BZ258=0,"",IF(SUM($BZ$87:BZ258)=1,_xlfn.CONCAT(CC258),IF($BZ$662&gt;SUM($BZ$87:BZ258),_xlfn.CONCAT(", ",CC258),IF($BZ$662=SUM($BZ$87:BZ258),_xlfn.CONCAT(" y ",CC258,".")))))</f>
        <v/>
      </c>
      <c r="CC258" s="113">
        <v>172</v>
      </c>
      <c r="CE258" s="524">
        <f t="shared" si="129"/>
        <v>0</v>
      </c>
      <c r="CF258" s="526"/>
    </row>
    <row r="259" spans="3:84">
      <c r="C259" s="56" t="s">
        <v>6846</v>
      </c>
      <c r="D259" s="460" t="str">
        <f>IF($AH$14=0,IF(Presentación!AL182="","",Presentación!AM182),"")</f>
        <v/>
      </c>
      <c r="E259" s="461"/>
      <c r="F259" s="462"/>
      <c r="G259" s="547" t="str">
        <f>IF($AH$14=0,IF(Presentación!AK182="","",Presentación!AK182),"")</f>
        <v/>
      </c>
      <c r="H259" s="548"/>
      <c r="I259" s="548"/>
      <c r="J259" s="548"/>
      <c r="K259" s="548"/>
      <c r="L259" s="549"/>
      <c r="M259" s="447"/>
      <c r="N259" s="449"/>
      <c r="O259" s="447"/>
      <c r="P259" s="449"/>
      <c r="Q259" s="447"/>
      <c r="R259" s="449"/>
      <c r="S259" s="447"/>
      <c r="T259" s="449"/>
      <c r="U259" s="447"/>
      <c r="V259" s="449"/>
      <c r="W259" s="447"/>
      <c r="X259" s="449"/>
      <c r="Y259" s="447"/>
      <c r="Z259" s="449"/>
      <c r="AA259" s="447"/>
      <c r="AB259" s="449"/>
      <c r="AC259" s="447"/>
      <c r="AD259" s="449"/>
      <c r="BT259" s="522">
        <f t="shared" si="125"/>
        <v>0</v>
      </c>
      <c r="BU259" s="522"/>
      <c r="BV259" s="522">
        <f t="shared" si="126"/>
        <v>0</v>
      </c>
      <c r="BW259" s="522"/>
      <c r="BX259" s="522">
        <f t="shared" si="127"/>
        <v>0</v>
      </c>
      <c r="BY259" s="522"/>
      <c r="BZ259" s="522">
        <f t="shared" si="128"/>
        <v>0</v>
      </c>
      <c r="CA259" s="522"/>
      <c r="CB259" s="125" t="str">
        <f>IF(BZ259=0,"",IF(SUM($BZ$87:BZ259)=1,_xlfn.CONCAT(CC259),IF($BZ$662&gt;SUM($BZ$87:BZ259),_xlfn.CONCAT(", ",CC259),IF($BZ$662=SUM($BZ$87:BZ259),_xlfn.CONCAT(" y ",CC259,".")))))</f>
        <v/>
      </c>
      <c r="CC259" s="113">
        <v>173</v>
      </c>
      <c r="CE259" s="524">
        <f t="shared" si="129"/>
        <v>0</v>
      </c>
      <c r="CF259" s="526"/>
    </row>
    <row r="260" spans="3:84">
      <c r="C260" s="56" t="s">
        <v>6847</v>
      </c>
      <c r="D260" s="460" t="str">
        <f>IF($AH$14=0,IF(Presentación!AL183="","",Presentación!AM183),"")</f>
        <v/>
      </c>
      <c r="E260" s="461"/>
      <c r="F260" s="462"/>
      <c r="G260" s="547" t="str">
        <f>IF($AH$14=0,IF(Presentación!AK183="","",Presentación!AK183),"")</f>
        <v/>
      </c>
      <c r="H260" s="548"/>
      <c r="I260" s="548"/>
      <c r="J260" s="548"/>
      <c r="K260" s="548"/>
      <c r="L260" s="549"/>
      <c r="M260" s="447"/>
      <c r="N260" s="449"/>
      <c r="O260" s="447"/>
      <c r="P260" s="449"/>
      <c r="Q260" s="447"/>
      <c r="R260" s="449"/>
      <c r="S260" s="447"/>
      <c r="T260" s="449"/>
      <c r="U260" s="447"/>
      <c r="V260" s="449"/>
      <c r="W260" s="447"/>
      <c r="X260" s="449"/>
      <c r="Y260" s="447"/>
      <c r="Z260" s="449"/>
      <c r="AA260" s="447"/>
      <c r="AB260" s="449"/>
      <c r="AC260" s="447"/>
      <c r="AD260" s="449"/>
      <c r="BT260" s="522">
        <f t="shared" si="125"/>
        <v>0</v>
      </c>
      <c r="BU260" s="522"/>
      <c r="BV260" s="522">
        <f t="shared" si="126"/>
        <v>0</v>
      </c>
      <c r="BW260" s="522"/>
      <c r="BX260" s="522">
        <f t="shared" si="127"/>
        <v>0</v>
      </c>
      <c r="BY260" s="522"/>
      <c r="BZ260" s="522">
        <f t="shared" si="128"/>
        <v>0</v>
      </c>
      <c r="CA260" s="522"/>
      <c r="CB260" s="125" t="str">
        <f>IF(BZ260=0,"",IF(SUM($BZ$87:BZ260)=1,_xlfn.CONCAT(CC260),IF($BZ$662&gt;SUM($BZ$87:BZ260),_xlfn.CONCAT(", ",CC260),IF($BZ$662=SUM($BZ$87:BZ260),_xlfn.CONCAT(" y ",CC260,".")))))</f>
        <v/>
      </c>
      <c r="CC260" s="113">
        <v>174</v>
      </c>
      <c r="CE260" s="524">
        <f t="shared" si="129"/>
        <v>0</v>
      </c>
      <c r="CF260" s="526"/>
    </row>
    <row r="261" spans="3:84">
      <c r="C261" s="56" t="s">
        <v>6848</v>
      </c>
      <c r="D261" s="460" t="str">
        <f>IF($AH$14=0,IF(Presentación!AL184="","",Presentación!AM184),"")</f>
        <v/>
      </c>
      <c r="E261" s="461"/>
      <c r="F261" s="462"/>
      <c r="G261" s="547" t="str">
        <f>IF($AH$14=0,IF(Presentación!AK184="","",Presentación!AK184),"")</f>
        <v/>
      </c>
      <c r="H261" s="548"/>
      <c r="I261" s="548"/>
      <c r="J261" s="548"/>
      <c r="K261" s="548"/>
      <c r="L261" s="549"/>
      <c r="M261" s="447"/>
      <c r="N261" s="449"/>
      <c r="O261" s="447"/>
      <c r="P261" s="449"/>
      <c r="Q261" s="447"/>
      <c r="R261" s="449"/>
      <c r="S261" s="447"/>
      <c r="T261" s="449"/>
      <c r="U261" s="447"/>
      <c r="V261" s="449"/>
      <c r="W261" s="447"/>
      <c r="X261" s="449"/>
      <c r="Y261" s="447"/>
      <c r="Z261" s="449"/>
      <c r="AA261" s="447"/>
      <c r="AB261" s="449"/>
      <c r="AC261" s="447"/>
      <c r="AD261" s="449"/>
      <c r="BT261" s="522">
        <f t="shared" si="125"/>
        <v>0</v>
      </c>
      <c r="BU261" s="522"/>
      <c r="BV261" s="522">
        <f t="shared" si="126"/>
        <v>0</v>
      </c>
      <c r="BW261" s="522"/>
      <c r="BX261" s="522">
        <f t="shared" si="127"/>
        <v>0</v>
      </c>
      <c r="BY261" s="522"/>
      <c r="BZ261" s="522">
        <f t="shared" si="128"/>
        <v>0</v>
      </c>
      <c r="CA261" s="522"/>
      <c r="CB261" s="125" t="str">
        <f>IF(BZ261=0,"",IF(SUM($BZ$87:BZ261)=1,_xlfn.CONCAT(CC261),IF($BZ$662&gt;SUM($BZ$87:BZ261),_xlfn.CONCAT(", ",CC261),IF($BZ$662=SUM($BZ$87:BZ261),_xlfn.CONCAT(" y ",CC261,".")))))</f>
        <v/>
      </c>
      <c r="CC261" s="113">
        <v>175</v>
      </c>
      <c r="CE261" s="524">
        <f t="shared" si="129"/>
        <v>0</v>
      </c>
      <c r="CF261" s="526"/>
    </row>
    <row r="262" spans="3:84">
      <c r="C262" s="56" t="s">
        <v>6849</v>
      </c>
      <c r="D262" s="460" t="str">
        <f>IF($AH$14=0,IF(Presentación!AL185="","",Presentación!AM185),"")</f>
        <v/>
      </c>
      <c r="E262" s="461"/>
      <c r="F262" s="462"/>
      <c r="G262" s="547" t="str">
        <f>IF($AH$14=0,IF(Presentación!AK185="","",Presentación!AK185),"")</f>
        <v/>
      </c>
      <c r="H262" s="548"/>
      <c r="I262" s="548"/>
      <c r="J262" s="548"/>
      <c r="K262" s="548"/>
      <c r="L262" s="549"/>
      <c r="M262" s="447"/>
      <c r="N262" s="449"/>
      <c r="O262" s="447"/>
      <c r="P262" s="449"/>
      <c r="Q262" s="447"/>
      <c r="R262" s="449"/>
      <c r="S262" s="447"/>
      <c r="T262" s="449"/>
      <c r="U262" s="447"/>
      <c r="V262" s="449"/>
      <c r="W262" s="447"/>
      <c r="X262" s="449"/>
      <c r="Y262" s="447"/>
      <c r="Z262" s="449"/>
      <c r="AA262" s="447"/>
      <c r="AB262" s="449"/>
      <c r="AC262" s="447"/>
      <c r="AD262" s="449"/>
      <c r="BT262" s="522">
        <f t="shared" si="125"/>
        <v>0</v>
      </c>
      <c r="BU262" s="522"/>
      <c r="BV262" s="522">
        <f t="shared" si="126"/>
        <v>0</v>
      </c>
      <c r="BW262" s="522"/>
      <c r="BX262" s="522">
        <f t="shared" si="127"/>
        <v>0</v>
      </c>
      <c r="BY262" s="522"/>
      <c r="BZ262" s="522">
        <f t="shared" si="128"/>
        <v>0</v>
      </c>
      <c r="CA262" s="522"/>
      <c r="CB262" s="125" t="str">
        <f>IF(BZ262=0,"",IF(SUM($BZ$87:BZ262)=1,_xlfn.CONCAT(CC262),IF($BZ$662&gt;SUM($BZ$87:BZ262),_xlfn.CONCAT(", ",CC262),IF($BZ$662=SUM($BZ$87:BZ262),_xlfn.CONCAT(" y ",CC262,".")))))</f>
        <v/>
      </c>
      <c r="CC262" s="113">
        <v>176</v>
      </c>
      <c r="CE262" s="524">
        <f t="shared" si="129"/>
        <v>0</v>
      </c>
      <c r="CF262" s="526"/>
    </row>
    <row r="263" spans="3:84">
      <c r="C263" s="56" t="s">
        <v>6850</v>
      </c>
      <c r="D263" s="460" t="str">
        <f>IF($AH$14=0,IF(Presentación!AL186="","",Presentación!AM186),"")</f>
        <v/>
      </c>
      <c r="E263" s="461"/>
      <c r="F263" s="462"/>
      <c r="G263" s="547" t="str">
        <f>IF($AH$14=0,IF(Presentación!AK186="","",Presentación!AK186),"")</f>
        <v/>
      </c>
      <c r="H263" s="548"/>
      <c r="I263" s="548"/>
      <c r="J263" s="548"/>
      <c r="K263" s="548"/>
      <c r="L263" s="549"/>
      <c r="M263" s="447"/>
      <c r="N263" s="449"/>
      <c r="O263" s="447"/>
      <c r="P263" s="449"/>
      <c r="Q263" s="447"/>
      <c r="R263" s="449"/>
      <c r="S263" s="447"/>
      <c r="T263" s="449"/>
      <c r="U263" s="447"/>
      <c r="V263" s="449"/>
      <c r="W263" s="447"/>
      <c r="X263" s="449"/>
      <c r="Y263" s="447"/>
      <c r="Z263" s="449"/>
      <c r="AA263" s="447"/>
      <c r="AB263" s="449"/>
      <c r="AC263" s="447"/>
      <c r="AD263" s="449"/>
      <c r="BT263" s="522">
        <f t="shared" si="125"/>
        <v>0</v>
      </c>
      <c r="BU263" s="522"/>
      <c r="BV263" s="522">
        <f t="shared" si="126"/>
        <v>0</v>
      </c>
      <c r="BW263" s="522"/>
      <c r="BX263" s="522">
        <f t="shared" si="127"/>
        <v>0</v>
      </c>
      <c r="BY263" s="522"/>
      <c r="BZ263" s="522">
        <f t="shared" si="128"/>
        <v>0</v>
      </c>
      <c r="CA263" s="522"/>
      <c r="CB263" s="125" t="str">
        <f>IF(BZ263=0,"",IF(SUM($BZ$87:BZ263)=1,_xlfn.CONCAT(CC263),IF($BZ$662&gt;SUM($BZ$87:BZ263),_xlfn.CONCAT(", ",CC263),IF($BZ$662=SUM($BZ$87:BZ263),_xlfn.CONCAT(" y ",CC263,".")))))</f>
        <v/>
      </c>
      <c r="CC263" s="113">
        <v>177</v>
      </c>
      <c r="CE263" s="524">
        <f t="shared" si="129"/>
        <v>0</v>
      </c>
      <c r="CF263" s="526"/>
    </row>
    <row r="264" spans="3:84">
      <c r="C264" s="56" t="s">
        <v>6851</v>
      </c>
      <c r="D264" s="460" t="str">
        <f>IF($AH$14=0,IF(Presentación!AL187="","",Presentación!AM187),"")</f>
        <v/>
      </c>
      <c r="E264" s="461"/>
      <c r="F264" s="462"/>
      <c r="G264" s="547" t="str">
        <f>IF($AH$14=0,IF(Presentación!AK187="","",Presentación!AK187),"")</f>
        <v/>
      </c>
      <c r="H264" s="548"/>
      <c r="I264" s="548"/>
      <c r="J264" s="548"/>
      <c r="K264" s="548"/>
      <c r="L264" s="549"/>
      <c r="M264" s="447"/>
      <c r="N264" s="449"/>
      <c r="O264" s="447"/>
      <c r="P264" s="449"/>
      <c r="Q264" s="447"/>
      <c r="R264" s="449"/>
      <c r="S264" s="447"/>
      <c r="T264" s="449"/>
      <c r="U264" s="447"/>
      <c r="V264" s="449"/>
      <c r="W264" s="447"/>
      <c r="X264" s="449"/>
      <c r="Y264" s="447"/>
      <c r="Z264" s="449"/>
      <c r="AA264" s="447"/>
      <c r="AB264" s="449"/>
      <c r="AC264" s="447"/>
      <c r="AD264" s="449"/>
      <c r="BT264" s="522">
        <f t="shared" si="125"/>
        <v>0</v>
      </c>
      <c r="BU264" s="522"/>
      <c r="BV264" s="522">
        <f t="shared" si="126"/>
        <v>0</v>
      </c>
      <c r="BW264" s="522"/>
      <c r="BX264" s="522">
        <f t="shared" si="127"/>
        <v>0</v>
      </c>
      <c r="BY264" s="522"/>
      <c r="BZ264" s="522">
        <f t="shared" si="128"/>
        <v>0</v>
      </c>
      <c r="CA264" s="522"/>
      <c r="CB264" s="125" t="str">
        <f>IF(BZ264=0,"",IF(SUM($BZ$87:BZ264)=1,_xlfn.CONCAT(CC264),IF($BZ$662&gt;SUM($BZ$87:BZ264),_xlfn.CONCAT(", ",CC264),IF($BZ$662=SUM($BZ$87:BZ264),_xlfn.CONCAT(" y ",CC264,".")))))</f>
        <v/>
      </c>
      <c r="CC264" s="113">
        <v>178</v>
      </c>
      <c r="CE264" s="524">
        <f t="shared" si="129"/>
        <v>0</v>
      </c>
      <c r="CF264" s="526"/>
    </row>
    <row r="265" spans="3:84">
      <c r="C265" s="56" t="s">
        <v>6852</v>
      </c>
      <c r="D265" s="460" t="str">
        <f>IF($AH$14=0,IF(Presentación!AL188="","",Presentación!AM188),"")</f>
        <v/>
      </c>
      <c r="E265" s="461"/>
      <c r="F265" s="462"/>
      <c r="G265" s="547" t="str">
        <f>IF($AH$14=0,IF(Presentación!AK188="","",Presentación!AK188),"")</f>
        <v/>
      </c>
      <c r="H265" s="548"/>
      <c r="I265" s="548"/>
      <c r="J265" s="548"/>
      <c r="K265" s="548"/>
      <c r="L265" s="549"/>
      <c r="M265" s="447"/>
      <c r="N265" s="449"/>
      <c r="O265" s="447"/>
      <c r="P265" s="449"/>
      <c r="Q265" s="447"/>
      <c r="R265" s="449"/>
      <c r="S265" s="447"/>
      <c r="T265" s="449"/>
      <c r="U265" s="447"/>
      <c r="V265" s="449"/>
      <c r="W265" s="447"/>
      <c r="X265" s="449"/>
      <c r="Y265" s="447"/>
      <c r="Z265" s="449"/>
      <c r="AA265" s="447"/>
      <c r="AB265" s="449"/>
      <c r="AC265" s="447"/>
      <c r="AD265" s="449"/>
      <c r="BT265" s="522">
        <f t="shared" si="125"/>
        <v>0</v>
      </c>
      <c r="BU265" s="522"/>
      <c r="BV265" s="522">
        <f t="shared" si="126"/>
        <v>0</v>
      </c>
      <c r="BW265" s="522"/>
      <c r="BX265" s="522">
        <f t="shared" si="127"/>
        <v>0</v>
      </c>
      <c r="BY265" s="522"/>
      <c r="BZ265" s="522">
        <f t="shared" si="128"/>
        <v>0</v>
      </c>
      <c r="CA265" s="522"/>
      <c r="CB265" s="125" t="str">
        <f>IF(BZ265=0,"",IF(SUM($BZ$87:BZ265)=1,_xlfn.CONCAT(CC265),IF($BZ$662&gt;SUM($BZ$87:BZ265),_xlfn.CONCAT(", ",CC265),IF($BZ$662=SUM($BZ$87:BZ265),_xlfn.CONCAT(" y ",CC265,".")))))</f>
        <v/>
      </c>
      <c r="CC265" s="113">
        <v>179</v>
      </c>
      <c r="CE265" s="524">
        <f t="shared" si="129"/>
        <v>0</v>
      </c>
      <c r="CF265" s="526"/>
    </row>
    <row r="266" spans="3:84">
      <c r="C266" s="56" t="s">
        <v>6853</v>
      </c>
      <c r="D266" s="460" t="str">
        <f>IF($AH$14=0,IF(Presentación!AL189="","",Presentación!AM189),"")</f>
        <v/>
      </c>
      <c r="E266" s="461"/>
      <c r="F266" s="462"/>
      <c r="G266" s="547" t="str">
        <f>IF($AH$14=0,IF(Presentación!AK189="","",Presentación!AK189),"")</f>
        <v/>
      </c>
      <c r="H266" s="548"/>
      <c r="I266" s="548"/>
      <c r="J266" s="548"/>
      <c r="K266" s="548"/>
      <c r="L266" s="549"/>
      <c r="M266" s="447"/>
      <c r="N266" s="449"/>
      <c r="O266" s="447"/>
      <c r="P266" s="449"/>
      <c r="Q266" s="447"/>
      <c r="R266" s="449"/>
      <c r="S266" s="447"/>
      <c r="T266" s="449"/>
      <c r="U266" s="447"/>
      <c r="V266" s="449"/>
      <c r="W266" s="447"/>
      <c r="X266" s="449"/>
      <c r="Y266" s="447"/>
      <c r="Z266" s="449"/>
      <c r="AA266" s="447"/>
      <c r="AB266" s="449"/>
      <c r="AC266" s="447"/>
      <c r="AD266" s="449"/>
      <c r="BT266" s="522">
        <f t="shared" si="125"/>
        <v>0</v>
      </c>
      <c r="BU266" s="522"/>
      <c r="BV266" s="522">
        <f t="shared" si="126"/>
        <v>0</v>
      </c>
      <c r="BW266" s="522"/>
      <c r="BX266" s="522">
        <f t="shared" si="127"/>
        <v>0</v>
      </c>
      <c r="BY266" s="522"/>
      <c r="BZ266" s="522">
        <f t="shared" si="128"/>
        <v>0</v>
      </c>
      <c r="CA266" s="522"/>
      <c r="CB266" s="125" t="str">
        <f>IF(BZ266=0,"",IF(SUM($BZ$87:BZ266)=1,_xlfn.CONCAT(CC266),IF($BZ$662&gt;SUM($BZ$87:BZ266),_xlfn.CONCAT(", ",CC266),IF($BZ$662=SUM($BZ$87:BZ266),_xlfn.CONCAT(" y ",CC266,".")))))</f>
        <v/>
      </c>
      <c r="CC266" s="113">
        <v>180</v>
      </c>
      <c r="CE266" s="524">
        <f t="shared" si="129"/>
        <v>0</v>
      </c>
      <c r="CF266" s="526"/>
    </row>
    <row r="267" spans="3:84">
      <c r="C267" s="56" t="s">
        <v>6854</v>
      </c>
      <c r="D267" s="460" t="str">
        <f>IF($AH$14=0,IF(Presentación!AL190="","",Presentación!AM190),"")</f>
        <v/>
      </c>
      <c r="E267" s="461"/>
      <c r="F267" s="462"/>
      <c r="G267" s="547" t="str">
        <f>IF($AH$14=0,IF(Presentación!AK190="","",Presentación!AK190),"")</f>
        <v/>
      </c>
      <c r="H267" s="548"/>
      <c r="I267" s="548"/>
      <c r="J267" s="548"/>
      <c r="K267" s="548"/>
      <c r="L267" s="549"/>
      <c r="M267" s="447"/>
      <c r="N267" s="449"/>
      <c r="O267" s="447"/>
      <c r="P267" s="449"/>
      <c r="Q267" s="447"/>
      <c r="R267" s="449"/>
      <c r="S267" s="447"/>
      <c r="T267" s="449"/>
      <c r="U267" s="447"/>
      <c r="V267" s="449"/>
      <c r="W267" s="447"/>
      <c r="X267" s="449"/>
      <c r="Y267" s="447"/>
      <c r="Z267" s="449"/>
      <c r="AA267" s="447"/>
      <c r="AB267" s="449"/>
      <c r="AC267" s="447"/>
      <c r="AD267" s="449"/>
      <c r="BT267" s="522">
        <f t="shared" si="125"/>
        <v>0</v>
      </c>
      <c r="BU267" s="522"/>
      <c r="BV267" s="522">
        <f t="shared" si="126"/>
        <v>0</v>
      </c>
      <c r="BW267" s="522"/>
      <c r="BX267" s="522">
        <f t="shared" si="127"/>
        <v>0</v>
      </c>
      <c r="BY267" s="522"/>
      <c r="BZ267" s="522">
        <f t="shared" si="128"/>
        <v>0</v>
      </c>
      <c r="CA267" s="522"/>
      <c r="CB267" s="125" t="str">
        <f>IF(BZ267=0,"",IF(SUM($BZ$87:BZ267)=1,_xlfn.CONCAT(CC267),IF($BZ$662&gt;SUM($BZ$87:BZ267),_xlfn.CONCAT(", ",CC267),IF($BZ$662=SUM($BZ$87:BZ267),_xlfn.CONCAT(" y ",CC267,".")))))</f>
        <v/>
      </c>
      <c r="CC267" s="113">
        <v>181</v>
      </c>
      <c r="CE267" s="524">
        <f t="shared" si="129"/>
        <v>0</v>
      </c>
      <c r="CF267" s="526"/>
    </row>
    <row r="268" spans="3:84">
      <c r="C268" s="56" t="s">
        <v>6855</v>
      </c>
      <c r="D268" s="460" t="str">
        <f>IF($AH$14=0,IF(Presentación!AL191="","",Presentación!AM191),"")</f>
        <v/>
      </c>
      <c r="E268" s="461"/>
      <c r="F268" s="462"/>
      <c r="G268" s="547" t="str">
        <f>IF($AH$14=0,IF(Presentación!AK191="","",Presentación!AK191),"")</f>
        <v/>
      </c>
      <c r="H268" s="548"/>
      <c r="I268" s="548"/>
      <c r="J268" s="548"/>
      <c r="K268" s="548"/>
      <c r="L268" s="549"/>
      <c r="M268" s="447"/>
      <c r="N268" s="449"/>
      <c r="O268" s="447"/>
      <c r="P268" s="449"/>
      <c r="Q268" s="447"/>
      <c r="R268" s="449"/>
      <c r="S268" s="447"/>
      <c r="T268" s="449"/>
      <c r="U268" s="447"/>
      <c r="V268" s="449"/>
      <c r="W268" s="447"/>
      <c r="X268" s="449"/>
      <c r="Y268" s="447"/>
      <c r="Z268" s="449"/>
      <c r="AA268" s="447"/>
      <c r="AB268" s="449"/>
      <c r="AC268" s="447"/>
      <c r="AD268" s="449"/>
      <c r="BT268" s="522">
        <f t="shared" si="125"/>
        <v>0</v>
      </c>
      <c r="BU268" s="522"/>
      <c r="BV268" s="522">
        <f t="shared" si="126"/>
        <v>0</v>
      </c>
      <c r="BW268" s="522"/>
      <c r="BX268" s="522">
        <f t="shared" si="127"/>
        <v>0</v>
      </c>
      <c r="BY268" s="522"/>
      <c r="BZ268" s="522">
        <f t="shared" si="128"/>
        <v>0</v>
      </c>
      <c r="CA268" s="522"/>
      <c r="CB268" s="125" t="str">
        <f>IF(BZ268=0,"",IF(SUM($BZ$87:BZ268)=1,_xlfn.CONCAT(CC268),IF($BZ$662&gt;SUM($BZ$87:BZ268),_xlfn.CONCAT(", ",CC268),IF($BZ$662=SUM($BZ$87:BZ268),_xlfn.CONCAT(" y ",CC268,".")))))</f>
        <v/>
      </c>
      <c r="CC268" s="113">
        <v>182</v>
      </c>
      <c r="CE268" s="524">
        <f t="shared" si="129"/>
        <v>0</v>
      </c>
      <c r="CF268" s="526"/>
    </row>
    <row r="269" spans="3:84">
      <c r="C269" s="56" t="s">
        <v>6856</v>
      </c>
      <c r="D269" s="460" t="str">
        <f>IF($AH$14=0,IF(Presentación!AL192="","",Presentación!AM192),"")</f>
        <v/>
      </c>
      <c r="E269" s="461"/>
      <c r="F269" s="462"/>
      <c r="G269" s="547" t="str">
        <f>IF($AH$14=0,IF(Presentación!AK192="","",Presentación!AK192),"")</f>
        <v/>
      </c>
      <c r="H269" s="548"/>
      <c r="I269" s="548"/>
      <c r="J269" s="548"/>
      <c r="K269" s="548"/>
      <c r="L269" s="549"/>
      <c r="M269" s="447"/>
      <c r="N269" s="449"/>
      <c r="O269" s="447"/>
      <c r="P269" s="449"/>
      <c r="Q269" s="447"/>
      <c r="R269" s="449"/>
      <c r="S269" s="447"/>
      <c r="T269" s="449"/>
      <c r="U269" s="447"/>
      <c r="V269" s="449"/>
      <c r="W269" s="447"/>
      <c r="X269" s="449"/>
      <c r="Y269" s="447"/>
      <c r="Z269" s="449"/>
      <c r="AA269" s="447"/>
      <c r="AB269" s="449"/>
      <c r="AC269" s="447"/>
      <c r="AD269" s="449"/>
      <c r="BT269" s="522">
        <f t="shared" si="125"/>
        <v>0</v>
      </c>
      <c r="BU269" s="522"/>
      <c r="BV269" s="522">
        <f t="shared" si="126"/>
        <v>0</v>
      </c>
      <c r="BW269" s="522"/>
      <c r="BX269" s="522">
        <f t="shared" si="127"/>
        <v>0</v>
      </c>
      <c r="BY269" s="522"/>
      <c r="BZ269" s="522">
        <f t="shared" si="128"/>
        <v>0</v>
      </c>
      <c r="CA269" s="522"/>
      <c r="CB269" s="125" t="str">
        <f>IF(BZ269=0,"",IF(SUM($BZ$87:BZ269)=1,_xlfn.CONCAT(CC269),IF($BZ$662&gt;SUM($BZ$87:BZ269),_xlfn.CONCAT(", ",CC269),IF($BZ$662=SUM($BZ$87:BZ269),_xlfn.CONCAT(" y ",CC269,".")))))</f>
        <v/>
      </c>
      <c r="CC269" s="113">
        <v>183</v>
      </c>
      <c r="CE269" s="524">
        <f t="shared" si="129"/>
        <v>0</v>
      </c>
      <c r="CF269" s="526"/>
    </row>
    <row r="270" spans="3:84">
      <c r="C270" s="56" t="s">
        <v>6857</v>
      </c>
      <c r="D270" s="460" t="str">
        <f>IF($AH$14=0,IF(Presentación!AL193="","",Presentación!AM193),"")</f>
        <v/>
      </c>
      <c r="E270" s="461"/>
      <c r="F270" s="462"/>
      <c r="G270" s="547" t="str">
        <f>IF($AH$14=0,IF(Presentación!AK193="","",Presentación!AK193),"")</f>
        <v/>
      </c>
      <c r="H270" s="548"/>
      <c r="I270" s="548"/>
      <c r="J270" s="548"/>
      <c r="K270" s="548"/>
      <c r="L270" s="549"/>
      <c r="M270" s="447"/>
      <c r="N270" s="449"/>
      <c r="O270" s="447"/>
      <c r="P270" s="449"/>
      <c r="Q270" s="447"/>
      <c r="R270" s="449"/>
      <c r="S270" s="447"/>
      <c r="T270" s="449"/>
      <c r="U270" s="447"/>
      <c r="V270" s="449"/>
      <c r="W270" s="447"/>
      <c r="X270" s="449"/>
      <c r="Y270" s="447"/>
      <c r="Z270" s="449"/>
      <c r="AA270" s="447"/>
      <c r="AB270" s="449"/>
      <c r="AC270" s="447"/>
      <c r="AD270" s="449"/>
      <c r="BT270" s="522">
        <f t="shared" si="125"/>
        <v>0</v>
      </c>
      <c r="BU270" s="522"/>
      <c r="BV270" s="522">
        <f t="shared" si="126"/>
        <v>0</v>
      </c>
      <c r="BW270" s="522"/>
      <c r="BX270" s="522">
        <f t="shared" si="127"/>
        <v>0</v>
      </c>
      <c r="BY270" s="522"/>
      <c r="BZ270" s="522">
        <f t="shared" si="128"/>
        <v>0</v>
      </c>
      <c r="CA270" s="522"/>
      <c r="CB270" s="125" t="str">
        <f>IF(BZ270=0,"",IF(SUM($BZ$87:BZ270)=1,_xlfn.CONCAT(CC270),IF($BZ$662&gt;SUM($BZ$87:BZ270),_xlfn.CONCAT(", ",CC270),IF($BZ$662=SUM($BZ$87:BZ270),_xlfn.CONCAT(" y ",CC270,".")))))</f>
        <v/>
      </c>
      <c r="CC270" s="113">
        <v>184</v>
      </c>
      <c r="CE270" s="524">
        <f t="shared" si="129"/>
        <v>0</v>
      </c>
      <c r="CF270" s="526"/>
    </row>
    <row r="271" spans="3:84">
      <c r="C271" s="56" t="s">
        <v>6858</v>
      </c>
      <c r="D271" s="460" t="str">
        <f>IF($AH$14=0,IF(Presentación!AL194="","",Presentación!AM194),"")</f>
        <v/>
      </c>
      <c r="E271" s="461"/>
      <c r="F271" s="462"/>
      <c r="G271" s="547" t="str">
        <f>IF($AH$14=0,IF(Presentación!AK194="","",Presentación!AK194),"")</f>
        <v/>
      </c>
      <c r="H271" s="548"/>
      <c r="I271" s="548"/>
      <c r="J271" s="548"/>
      <c r="K271" s="548"/>
      <c r="L271" s="549"/>
      <c r="M271" s="447"/>
      <c r="N271" s="449"/>
      <c r="O271" s="447"/>
      <c r="P271" s="449"/>
      <c r="Q271" s="447"/>
      <c r="R271" s="449"/>
      <c r="S271" s="447"/>
      <c r="T271" s="449"/>
      <c r="U271" s="447"/>
      <c r="V271" s="449"/>
      <c r="W271" s="447"/>
      <c r="X271" s="449"/>
      <c r="Y271" s="447"/>
      <c r="Z271" s="449"/>
      <c r="AA271" s="447"/>
      <c r="AB271" s="449"/>
      <c r="AC271" s="447"/>
      <c r="AD271" s="449"/>
      <c r="BT271" s="522">
        <f t="shared" si="125"/>
        <v>0</v>
      </c>
      <c r="BU271" s="522"/>
      <c r="BV271" s="522">
        <f t="shared" si="126"/>
        <v>0</v>
      </c>
      <c r="BW271" s="522"/>
      <c r="BX271" s="522">
        <f t="shared" si="127"/>
        <v>0</v>
      </c>
      <c r="BY271" s="522"/>
      <c r="BZ271" s="522">
        <f t="shared" si="128"/>
        <v>0</v>
      </c>
      <c r="CA271" s="522"/>
      <c r="CB271" s="125" t="str">
        <f>IF(BZ271=0,"",IF(SUM($BZ$87:BZ271)=1,_xlfn.CONCAT(CC271),IF($BZ$662&gt;SUM($BZ$87:BZ271),_xlfn.CONCAT(", ",CC271),IF($BZ$662=SUM($BZ$87:BZ271),_xlfn.CONCAT(" y ",CC271,".")))))</f>
        <v/>
      </c>
      <c r="CC271" s="113">
        <v>185</v>
      </c>
      <c r="CE271" s="524">
        <f t="shared" si="129"/>
        <v>0</v>
      </c>
      <c r="CF271" s="526"/>
    </row>
    <row r="272" spans="3:84">
      <c r="C272" s="56" t="s">
        <v>6859</v>
      </c>
      <c r="D272" s="460" t="str">
        <f>IF($AH$14=0,IF(Presentación!AL195="","",Presentación!AM195),"")</f>
        <v/>
      </c>
      <c r="E272" s="461"/>
      <c r="F272" s="462"/>
      <c r="G272" s="547" t="str">
        <f>IF($AH$14=0,IF(Presentación!AK195="","",Presentación!AK195),"")</f>
        <v/>
      </c>
      <c r="H272" s="548"/>
      <c r="I272" s="548"/>
      <c r="J272" s="548"/>
      <c r="K272" s="548"/>
      <c r="L272" s="549"/>
      <c r="M272" s="447"/>
      <c r="N272" s="449"/>
      <c r="O272" s="447"/>
      <c r="P272" s="449"/>
      <c r="Q272" s="447"/>
      <c r="R272" s="449"/>
      <c r="S272" s="447"/>
      <c r="T272" s="449"/>
      <c r="U272" s="447"/>
      <c r="V272" s="449"/>
      <c r="W272" s="447"/>
      <c r="X272" s="449"/>
      <c r="Y272" s="447"/>
      <c r="Z272" s="449"/>
      <c r="AA272" s="447"/>
      <c r="AB272" s="449"/>
      <c r="AC272" s="447"/>
      <c r="AD272" s="449"/>
      <c r="BT272" s="522">
        <f t="shared" si="125"/>
        <v>0</v>
      </c>
      <c r="BU272" s="522"/>
      <c r="BV272" s="522">
        <f t="shared" si="126"/>
        <v>0</v>
      </c>
      <c r="BW272" s="522"/>
      <c r="BX272" s="522">
        <f t="shared" si="127"/>
        <v>0</v>
      </c>
      <c r="BY272" s="522"/>
      <c r="BZ272" s="522">
        <f t="shared" si="128"/>
        <v>0</v>
      </c>
      <c r="CA272" s="522"/>
      <c r="CB272" s="125" t="str">
        <f>IF(BZ272=0,"",IF(SUM($BZ$87:BZ272)=1,_xlfn.CONCAT(CC272),IF($BZ$662&gt;SUM($BZ$87:BZ272),_xlfn.CONCAT(", ",CC272),IF($BZ$662=SUM($BZ$87:BZ272),_xlfn.CONCAT(" y ",CC272,".")))))</f>
        <v/>
      </c>
      <c r="CC272" s="113">
        <v>186</v>
      </c>
      <c r="CE272" s="524">
        <f t="shared" si="129"/>
        <v>0</v>
      </c>
      <c r="CF272" s="526"/>
    </row>
    <row r="273" spans="3:84">
      <c r="C273" s="56" t="s">
        <v>6860</v>
      </c>
      <c r="D273" s="460" t="str">
        <f>IF($AH$14=0,IF(Presentación!AL196="","",Presentación!AM196),"")</f>
        <v/>
      </c>
      <c r="E273" s="461"/>
      <c r="F273" s="462"/>
      <c r="G273" s="547" t="str">
        <f>IF($AH$14=0,IF(Presentación!AK196="","",Presentación!AK196),"")</f>
        <v/>
      </c>
      <c r="H273" s="548"/>
      <c r="I273" s="548"/>
      <c r="J273" s="548"/>
      <c r="K273" s="548"/>
      <c r="L273" s="549"/>
      <c r="M273" s="447"/>
      <c r="N273" s="449"/>
      <c r="O273" s="447"/>
      <c r="P273" s="449"/>
      <c r="Q273" s="447"/>
      <c r="R273" s="449"/>
      <c r="S273" s="447"/>
      <c r="T273" s="449"/>
      <c r="U273" s="447"/>
      <c r="V273" s="449"/>
      <c r="W273" s="447"/>
      <c r="X273" s="449"/>
      <c r="Y273" s="447"/>
      <c r="Z273" s="449"/>
      <c r="AA273" s="447"/>
      <c r="AB273" s="449"/>
      <c r="AC273" s="447"/>
      <c r="AD273" s="449"/>
      <c r="BT273" s="522">
        <f t="shared" si="125"/>
        <v>0</v>
      </c>
      <c r="BU273" s="522"/>
      <c r="BV273" s="522">
        <f t="shared" si="126"/>
        <v>0</v>
      </c>
      <c r="BW273" s="522"/>
      <c r="BX273" s="522">
        <f t="shared" si="127"/>
        <v>0</v>
      </c>
      <c r="BY273" s="522"/>
      <c r="BZ273" s="522">
        <f t="shared" si="128"/>
        <v>0</v>
      </c>
      <c r="CA273" s="522"/>
      <c r="CB273" s="125" t="str">
        <f>IF(BZ273=0,"",IF(SUM($BZ$87:BZ273)=1,_xlfn.CONCAT(CC273),IF($BZ$662&gt;SUM($BZ$87:BZ273),_xlfn.CONCAT(", ",CC273),IF($BZ$662=SUM($BZ$87:BZ273),_xlfn.CONCAT(" y ",CC273,".")))))</f>
        <v/>
      </c>
      <c r="CC273" s="113">
        <v>187</v>
      </c>
      <c r="CE273" s="524">
        <f t="shared" si="129"/>
        <v>0</v>
      </c>
      <c r="CF273" s="526"/>
    </row>
    <row r="274" spans="3:84">
      <c r="C274" s="56" t="s">
        <v>6861</v>
      </c>
      <c r="D274" s="460" t="str">
        <f>IF($AH$14=0,IF(Presentación!AL197="","",Presentación!AM197),"")</f>
        <v/>
      </c>
      <c r="E274" s="461"/>
      <c r="F274" s="462"/>
      <c r="G274" s="547" t="str">
        <f>IF($AH$14=0,IF(Presentación!AK197="","",Presentación!AK197),"")</f>
        <v/>
      </c>
      <c r="H274" s="548"/>
      <c r="I274" s="548"/>
      <c r="J274" s="548"/>
      <c r="K274" s="548"/>
      <c r="L274" s="549"/>
      <c r="M274" s="447"/>
      <c r="N274" s="449"/>
      <c r="O274" s="447"/>
      <c r="P274" s="449"/>
      <c r="Q274" s="447"/>
      <c r="R274" s="449"/>
      <c r="S274" s="447"/>
      <c r="T274" s="449"/>
      <c r="U274" s="447"/>
      <c r="V274" s="449"/>
      <c r="W274" s="447"/>
      <c r="X274" s="449"/>
      <c r="Y274" s="447"/>
      <c r="Z274" s="449"/>
      <c r="AA274" s="447"/>
      <c r="AB274" s="449"/>
      <c r="AC274" s="447"/>
      <c r="AD274" s="449"/>
      <c r="BT274" s="522">
        <f t="shared" si="125"/>
        <v>0</v>
      </c>
      <c r="BU274" s="522"/>
      <c r="BV274" s="522">
        <f t="shared" si="126"/>
        <v>0</v>
      </c>
      <c r="BW274" s="522"/>
      <c r="BX274" s="522">
        <f t="shared" si="127"/>
        <v>0</v>
      </c>
      <c r="BY274" s="522"/>
      <c r="BZ274" s="522">
        <f t="shared" si="128"/>
        <v>0</v>
      </c>
      <c r="CA274" s="522"/>
      <c r="CB274" s="125" t="str">
        <f>IF(BZ274=0,"",IF(SUM($BZ$87:BZ274)=1,_xlfn.CONCAT(CC274),IF($BZ$662&gt;SUM($BZ$87:BZ274),_xlfn.CONCAT(", ",CC274),IF($BZ$662=SUM($BZ$87:BZ274),_xlfn.CONCAT(" y ",CC274,".")))))</f>
        <v/>
      </c>
      <c r="CC274" s="113">
        <v>188</v>
      </c>
      <c r="CE274" s="524">
        <f t="shared" si="129"/>
        <v>0</v>
      </c>
      <c r="CF274" s="526"/>
    </row>
    <row r="275" spans="3:84">
      <c r="C275" s="56" t="s">
        <v>6862</v>
      </c>
      <c r="D275" s="460" t="str">
        <f>IF($AH$14=0,IF(Presentación!AL198="","",Presentación!AM198),"")</f>
        <v/>
      </c>
      <c r="E275" s="461"/>
      <c r="F275" s="462"/>
      <c r="G275" s="547" t="str">
        <f>IF($AH$14=0,IF(Presentación!AK198="","",Presentación!AK198),"")</f>
        <v/>
      </c>
      <c r="H275" s="548"/>
      <c r="I275" s="548"/>
      <c r="J275" s="548"/>
      <c r="K275" s="548"/>
      <c r="L275" s="549"/>
      <c r="M275" s="447"/>
      <c r="N275" s="449"/>
      <c r="O275" s="447"/>
      <c r="P275" s="449"/>
      <c r="Q275" s="447"/>
      <c r="R275" s="449"/>
      <c r="S275" s="447"/>
      <c r="T275" s="449"/>
      <c r="U275" s="447"/>
      <c r="V275" s="449"/>
      <c r="W275" s="447"/>
      <c r="X275" s="449"/>
      <c r="Y275" s="447"/>
      <c r="Z275" s="449"/>
      <c r="AA275" s="447"/>
      <c r="AB275" s="449"/>
      <c r="AC275" s="447"/>
      <c r="AD275" s="449"/>
      <c r="BT275" s="522">
        <f t="shared" si="125"/>
        <v>0</v>
      </c>
      <c r="BU275" s="522"/>
      <c r="BV275" s="522">
        <f t="shared" si="126"/>
        <v>0</v>
      </c>
      <c r="BW275" s="522"/>
      <c r="BX275" s="522">
        <f t="shared" si="127"/>
        <v>0</v>
      </c>
      <c r="BY275" s="522"/>
      <c r="BZ275" s="522">
        <f t="shared" si="128"/>
        <v>0</v>
      </c>
      <c r="CA275" s="522"/>
      <c r="CB275" s="125" t="str">
        <f>IF(BZ275=0,"",IF(SUM($BZ$87:BZ275)=1,_xlfn.CONCAT(CC275),IF($BZ$662&gt;SUM($BZ$87:BZ275),_xlfn.CONCAT(", ",CC275),IF($BZ$662=SUM($BZ$87:BZ275),_xlfn.CONCAT(" y ",CC275,".")))))</f>
        <v/>
      </c>
      <c r="CC275" s="113">
        <v>189</v>
      </c>
      <c r="CE275" s="524">
        <f t="shared" si="129"/>
        <v>0</v>
      </c>
      <c r="CF275" s="526"/>
    </row>
    <row r="276" spans="3:84">
      <c r="C276" s="56" t="s">
        <v>6863</v>
      </c>
      <c r="D276" s="460" t="str">
        <f>IF($AH$14=0,IF(Presentación!AL199="","",Presentación!AM199),"")</f>
        <v/>
      </c>
      <c r="E276" s="461"/>
      <c r="F276" s="462"/>
      <c r="G276" s="547" t="str">
        <f>IF($AH$14=0,IF(Presentación!AK199="","",Presentación!AK199),"")</f>
        <v/>
      </c>
      <c r="H276" s="548"/>
      <c r="I276" s="548"/>
      <c r="J276" s="548"/>
      <c r="K276" s="548"/>
      <c r="L276" s="549"/>
      <c r="M276" s="447"/>
      <c r="N276" s="449"/>
      <c r="O276" s="447"/>
      <c r="P276" s="449"/>
      <c r="Q276" s="447"/>
      <c r="R276" s="449"/>
      <c r="S276" s="447"/>
      <c r="T276" s="449"/>
      <c r="U276" s="447"/>
      <c r="V276" s="449"/>
      <c r="W276" s="447"/>
      <c r="X276" s="449"/>
      <c r="Y276" s="447"/>
      <c r="Z276" s="449"/>
      <c r="AA276" s="447"/>
      <c r="AB276" s="449"/>
      <c r="AC276" s="447"/>
      <c r="AD276" s="449"/>
      <c r="BT276" s="522">
        <f t="shared" si="125"/>
        <v>0</v>
      </c>
      <c r="BU276" s="522"/>
      <c r="BV276" s="522">
        <f t="shared" si="126"/>
        <v>0</v>
      </c>
      <c r="BW276" s="522"/>
      <c r="BX276" s="522">
        <f t="shared" si="127"/>
        <v>0</v>
      </c>
      <c r="BY276" s="522"/>
      <c r="BZ276" s="522">
        <f t="shared" si="128"/>
        <v>0</v>
      </c>
      <c r="CA276" s="522"/>
      <c r="CB276" s="125" t="str">
        <f>IF(BZ276=0,"",IF(SUM($BZ$87:BZ276)=1,_xlfn.CONCAT(CC276),IF($BZ$662&gt;SUM($BZ$87:BZ276),_xlfn.CONCAT(", ",CC276),IF($BZ$662=SUM($BZ$87:BZ276),_xlfn.CONCAT(" y ",CC276,".")))))</f>
        <v/>
      </c>
      <c r="CC276" s="113">
        <v>190</v>
      </c>
      <c r="CE276" s="524">
        <f t="shared" si="129"/>
        <v>0</v>
      </c>
      <c r="CF276" s="526"/>
    </row>
    <row r="277" spans="3:84">
      <c r="C277" s="56" t="s">
        <v>6864</v>
      </c>
      <c r="D277" s="460" t="str">
        <f>IF($AH$14=0,IF(Presentación!AL200="","",Presentación!AM200),"")</f>
        <v/>
      </c>
      <c r="E277" s="461"/>
      <c r="F277" s="462"/>
      <c r="G277" s="547" t="str">
        <f>IF($AH$14=0,IF(Presentación!AK200="","",Presentación!AK200),"")</f>
        <v/>
      </c>
      <c r="H277" s="548"/>
      <c r="I277" s="548"/>
      <c r="J277" s="548"/>
      <c r="K277" s="548"/>
      <c r="L277" s="549"/>
      <c r="M277" s="447"/>
      <c r="N277" s="449"/>
      <c r="O277" s="447"/>
      <c r="P277" s="449"/>
      <c r="Q277" s="447"/>
      <c r="R277" s="449"/>
      <c r="S277" s="447"/>
      <c r="T277" s="449"/>
      <c r="U277" s="447"/>
      <c r="V277" s="449"/>
      <c r="W277" s="447"/>
      <c r="X277" s="449"/>
      <c r="Y277" s="447"/>
      <c r="Z277" s="449"/>
      <c r="AA277" s="447"/>
      <c r="AB277" s="449"/>
      <c r="AC277" s="447"/>
      <c r="AD277" s="449"/>
      <c r="BT277" s="522">
        <f t="shared" si="125"/>
        <v>0</v>
      </c>
      <c r="BU277" s="522"/>
      <c r="BV277" s="522">
        <f t="shared" si="126"/>
        <v>0</v>
      </c>
      <c r="BW277" s="522"/>
      <c r="BX277" s="522">
        <f t="shared" si="127"/>
        <v>0</v>
      </c>
      <c r="BY277" s="522"/>
      <c r="BZ277" s="522">
        <f t="shared" si="128"/>
        <v>0</v>
      </c>
      <c r="CA277" s="522"/>
      <c r="CB277" s="125" t="str">
        <f>IF(BZ277=0,"",IF(SUM($BZ$87:BZ277)=1,_xlfn.CONCAT(CC277),IF($BZ$662&gt;SUM($BZ$87:BZ277),_xlfn.CONCAT(", ",CC277),IF($BZ$662=SUM($BZ$87:BZ277),_xlfn.CONCAT(" y ",CC277,".")))))</f>
        <v/>
      </c>
      <c r="CC277" s="113">
        <v>191</v>
      </c>
      <c r="CE277" s="524">
        <f t="shared" si="129"/>
        <v>0</v>
      </c>
      <c r="CF277" s="526"/>
    </row>
    <row r="278" spans="3:84">
      <c r="C278" s="56" t="s">
        <v>6865</v>
      </c>
      <c r="D278" s="460" t="str">
        <f>IF($AH$14=0,IF(Presentación!AL201="","",Presentación!AM201),"")</f>
        <v/>
      </c>
      <c r="E278" s="461"/>
      <c r="F278" s="462"/>
      <c r="G278" s="547" t="str">
        <f>IF($AH$14=0,IF(Presentación!AK201="","",Presentación!AK201),"")</f>
        <v/>
      </c>
      <c r="H278" s="548"/>
      <c r="I278" s="548"/>
      <c r="J278" s="548"/>
      <c r="K278" s="548"/>
      <c r="L278" s="549"/>
      <c r="M278" s="447"/>
      <c r="N278" s="449"/>
      <c r="O278" s="447"/>
      <c r="P278" s="449"/>
      <c r="Q278" s="447"/>
      <c r="R278" s="449"/>
      <c r="S278" s="447"/>
      <c r="T278" s="449"/>
      <c r="U278" s="447"/>
      <c r="V278" s="449"/>
      <c r="W278" s="447"/>
      <c r="X278" s="449"/>
      <c r="Y278" s="447"/>
      <c r="Z278" s="449"/>
      <c r="AA278" s="447"/>
      <c r="AB278" s="449"/>
      <c r="AC278" s="447"/>
      <c r="AD278" s="449"/>
      <c r="BT278" s="522">
        <f t="shared" si="125"/>
        <v>0</v>
      </c>
      <c r="BU278" s="522"/>
      <c r="BV278" s="522">
        <f t="shared" si="126"/>
        <v>0</v>
      </c>
      <c r="BW278" s="522"/>
      <c r="BX278" s="522">
        <f t="shared" si="127"/>
        <v>0</v>
      </c>
      <c r="BY278" s="522"/>
      <c r="BZ278" s="522">
        <f t="shared" si="128"/>
        <v>0</v>
      </c>
      <c r="CA278" s="522"/>
      <c r="CB278" s="125" t="str">
        <f>IF(BZ278=0,"",IF(SUM($BZ$87:BZ278)=1,_xlfn.CONCAT(CC278),IF($BZ$662&gt;SUM($BZ$87:BZ278),_xlfn.CONCAT(", ",CC278),IF($BZ$662=SUM($BZ$87:BZ278),_xlfn.CONCAT(" y ",CC278,".")))))</f>
        <v/>
      </c>
      <c r="CC278" s="113">
        <v>192</v>
      </c>
      <c r="CE278" s="524">
        <f t="shared" si="129"/>
        <v>0</v>
      </c>
      <c r="CF278" s="526"/>
    </row>
    <row r="279" spans="3:84">
      <c r="C279" s="56" t="s">
        <v>6866</v>
      </c>
      <c r="D279" s="460" t="str">
        <f>IF($AH$14=0,IF(Presentación!AL202="","",Presentación!AM202),"")</f>
        <v/>
      </c>
      <c r="E279" s="461"/>
      <c r="F279" s="462"/>
      <c r="G279" s="547" t="str">
        <f>IF($AH$14=0,IF(Presentación!AK202="","",Presentación!AK202),"")</f>
        <v/>
      </c>
      <c r="H279" s="548"/>
      <c r="I279" s="548"/>
      <c r="J279" s="548"/>
      <c r="K279" s="548"/>
      <c r="L279" s="549"/>
      <c r="M279" s="447"/>
      <c r="N279" s="449"/>
      <c r="O279" s="447"/>
      <c r="P279" s="449"/>
      <c r="Q279" s="447"/>
      <c r="R279" s="449"/>
      <c r="S279" s="447"/>
      <c r="T279" s="449"/>
      <c r="U279" s="447"/>
      <c r="V279" s="449"/>
      <c r="W279" s="447"/>
      <c r="X279" s="449"/>
      <c r="Y279" s="447"/>
      <c r="Z279" s="449"/>
      <c r="AA279" s="447"/>
      <c r="AB279" s="449"/>
      <c r="AC279" s="447"/>
      <c r="AD279" s="449"/>
      <c r="BT279" s="522">
        <f t="shared" ref="BT279:BT342" si="130">M279</f>
        <v>0</v>
      </c>
      <c r="BU279" s="522"/>
      <c r="BV279" s="522">
        <f t="shared" ref="BV279:BV342" si="131">COUNTIF(O279:AD279,"NS")</f>
        <v>0</v>
      </c>
      <c r="BW279" s="522"/>
      <c r="BX279" s="522">
        <f t="shared" ref="BX279:BX342" si="132">IF(COUNTIF(O279:AD279,"NA")=COUNTA($O$85:$AD$85),"NA",SUM(O279:AD279))</f>
        <v>0</v>
      </c>
      <c r="BY279" s="522"/>
      <c r="BZ279" s="522">
        <f t="shared" ref="BZ279:BZ342" si="133">IF(OR(AND(AK253=0,COUNTBLANK(L279:AG279)=22),AND(AK253=1,COUNTBLANK(L279:AG279)=22)),0,IF(OR(AND(BT279=0,BV279&gt;0),AND(BT279="NS",BX279&gt;0),AND(BT279="NS",BV279=0,BX279=0)),1,IF(OR(AND(BV279&gt;=2,BX279&lt;BT279),AND(BT279="NS",BX279=0,BV279&gt;0),BT279=BX279),0,1)))</f>
        <v>0</v>
      </c>
      <c r="CA279" s="522"/>
      <c r="CB279" s="125" t="str">
        <f>IF(BZ279=0,"",IF(SUM($BZ$87:BZ279)=1,_xlfn.CONCAT(CC279),IF($BZ$662&gt;SUM($BZ$87:BZ279),_xlfn.CONCAT(", ",CC279),IF($BZ$662=SUM($BZ$87:BZ279),_xlfn.CONCAT(" y ",CC279,".")))))</f>
        <v/>
      </c>
      <c r="CC279" s="113">
        <v>193</v>
      </c>
      <c r="CE279" s="524">
        <f t="shared" si="129"/>
        <v>0</v>
      </c>
      <c r="CF279" s="526"/>
    </row>
    <row r="280" spans="3:84">
      <c r="C280" s="56" t="s">
        <v>6867</v>
      </c>
      <c r="D280" s="460" t="str">
        <f>IF($AH$14=0,IF(Presentación!AL203="","",Presentación!AM203),"")</f>
        <v/>
      </c>
      <c r="E280" s="461"/>
      <c r="F280" s="462"/>
      <c r="G280" s="547" t="str">
        <f>IF($AH$14=0,IF(Presentación!AK203="","",Presentación!AK203),"")</f>
        <v/>
      </c>
      <c r="H280" s="548"/>
      <c r="I280" s="548"/>
      <c r="J280" s="548"/>
      <c r="K280" s="548"/>
      <c r="L280" s="549"/>
      <c r="M280" s="447"/>
      <c r="N280" s="449"/>
      <c r="O280" s="447"/>
      <c r="P280" s="449"/>
      <c r="Q280" s="447"/>
      <c r="R280" s="449"/>
      <c r="S280" s="447"/>
      <c r="T280" s="449"/>
      <c r="U280" s="447"/>
      <c r="V280" s="449"/>
      <c r="W280" s="447"/>
      <c r="X280" s="449"/>
      <c r="Y280" s="447"/>
      <c r="Z280" s="449"/>
      <c r="AA280" s="447"/>
      <c r="AB280" s="449"/>
      <c r="AC280" s="447"/>
      <c r="AD280" s="449"/>
      <c r="BT280" s="522">
        <f t="shared" si="130"/>
        <v>0</v>
      </c>
      <c r="BU280" s="522"/>
      <c r="BV280" s="522">
        <f t="shared" si="131"/>
        <v>0</v>
      </c>
      <c r="BW280" s="522"/>
      <c r="BX280" s="522">
        <f t="shared" si="132"/>
        <v>0</v>
      </c>
      <c r="BY280" s="522"/>
      <c r="BZ280" s="522">
        <f t="shared" si="133"/>
        <v>0</v>
      </c>
      <c r="CA280" s="522"/>
      <c r="CB280" s="125" t="str">
        <f>IF(BZ280=0,"",IF(SUM($BZ$87:BZ280)=1,_xlfn.CONCAT(CC280),IF($BZ$662&gt;SUM($BZ$87:BZ280),_xlfn.CONCAT(", ",CC280),IF($BZ$662=SUM($BZ$87:BZ280),_xlfn.CONCAT(" y ",CC280,".")))))</f>
        <v/>
      </c>
      <c r="CC280" s="113">
        <v>194</v>
      </c>
      <c r="CE280" s="524">
        <f t="shared" si="129"/>
        <v>0</v>
      </c>
      <c r="CF280" s="526"/>
    </row>
    <row r="281" spans="3:84">
      <c r="C281" s="56" t="s">
        <v>6868</v>
      </c>
      <c r="D281" s="460" t="str">
        <f>IF($AH$14=0,IF(Presentación!AL204="","",Presentación!AM204),"")</f>
        <v/>
      </c>
      <c r="E281" s="461"/>
      <c r="F281" s="462"/>
      <c r="G281" s="547" t="str">
        <f>IF($AH$14=0,IF(Presentación!AK204="","",Presentación!AK204),"")</f>
        <v/>
      </c>
      <c r="H281" s="548"/>
      <c r="I281" s="548"/>
      <c r="J281" s="548"/>
      <c r="K281" s="548"/>
      <c r="L281" s="549"/>
      <c r="M281" s="447"/>
      <c r="N281" s="449"/>
      <c r="O281" s="447"/>
      <c r="P281" s="449"/>
      <c r="Q281" s="447"/>
      <c r="R281" s="449"/>
      <c r="S281" s="447"/>
      <c r="T281" s="449"/>
      <c r="U281" s="447"/>
      <c r="V281" s="449"/>
      <c r="W281" s="447"/>
      <c r="X281" s="449"/>
      <c r="Y281" s="447"/>
      <c r="Z281" s="449"/>
      <c r="AA281" s="447"/>
      <c r="AB281" s="449"/>
      <c r="AC281" s="447"/>
      <c r="AD281" s="449"/>
      <c r="BT281" s="522">
        <f t="shared" si="130"/>
        <v>0</v>
      </c>
      <c r="BU281" s="522"/>
      <c r="BV281" s="522">
        <f t="shared" si="131"/>
        <v>0</v>
      </c>
      <c r="BW281" s="522"/>
      <c r="BX281" s="522">
        <f t="shared" si="132"/>
        <v>0</v>
      </c>
      <c r="BY281" s="522"/>
      <c r="BZ281" s="522">
        <f t="shared" si="133"/>
        <v>0</v>
      </c>
      <c r="CA281" s="522"/>
      <c r="CB281" s="125" t="str">
        <f>IF(BZ281=0,"",IF(SUM($BZ$87:BZ281)=1,_xlfn.CONCAT(CC281),IF($BZ$662&gt;SUM($BZ$87:BZ281),_xlfn.CONCAT(", ",CC281),IF($BZ$662=SUM($BZ$87:BZ281),_xlfn.CONCAT(" y ",CC281,".")))))</f>
        <v/>
      </c>
      <c r="CC281" s="113">
        <v>195</v>
      </c>
      <c r="CE281" s="524">
        <f t="shared" si="129"/>
        <v>0</v>
      </c>
      <c r="CF281" s="526"/>
    </row>
    <row r="282" spans="3:84">
      <c r="C282" s="56" t="s">
        <v>6869</v>
      </c>
      <c r="D282" s="460" t="str">
        <f>IF($AH$14=0,IF(Presentación!AL205="","",Presentación!AM205),"")</f>
        <v/>
      </c>
      <c r="E282" s="461"/>
      <c r="F282" s="462"/>
      <c r="G282" s="547" t="str">
        <f>IF($AH$14=0,IF(Presentación!AK205="","",Presentación!AK205),"")</f>
        <v/>
      </c>
      <c r="H282" s="548"/>
      <c r="I282" s="548"/>
      <c r="J282" s="548"/>
      <c r="K282" s="548"/>
      <c r="L282" s="549"/>
      <c r="M282" s="447"/>
      <c r="N282" s="449"/>
      <c r="O282" s="447"/>
      <c r="P282" s="449"/>
      <c r="Q282" s="447"/>
      <c r="R282" s="449"/>
      <c r="S282" s="447"/>
      <c r="T282" s="449"/>
      <c r="U282" s="447"/>
      <c r="V282" s="449"/>
      <c r="W282" s="447"/>
      <c r="X282" s="449"/>
      <c r="Y282" s="447"/>
      <c r="Z282" s="449"/>
      <c r="AA282" s="447"/>
      <c r="AB282" s="449"/>
      <c r="AC282" s="447"/>
      <c r="AD282" s="449"/>
      <c r="BT282" s="522">
        <f t="shared" si="130"/>
        <v>0</v>
      </c>
      <c r="BU282" s="522"/>
      <c r="BV282" s="522">
        <f t="shared" si="131"/>
        <v>0</v>
      </c>
      <c r="BW282" s="522"/>
      <c r="BX282" s="522">
        <f t="shared" si="132"/>
        <v>0</v>
      </c>
      <c r="BY282" s="522"/>
      <c r="BZ282" s="522">
        <f t="shared" si="133"/>
        <v>0</v>
      </c>
      <c r="CA282" s="522"/>
      <c r="CB282" s="125" t="str">
        <f>IF(BZ282=0,"",IF(SUM($BZ$87:BZ282)=1,_xlfn.CONCAT(CC282),IF($BZ$662&gt;SUM($BZ$87:BZ282),_xlfn.CONCAT(", ",CC282),IF($BZ$662=SUM($BZ$87:BZ282),_xlfn.CONCAT(" y ",CC282,".")))))</f>
        <v/>
      </c>
      <c r="CC282" s="113">
        <v>196</v>
      </c>
      <c r="CE282" s="524">
        <f t="shared" si="129"/>
        <v>0</v>
      </c>
      <c r="CF282" s="526"/>
    </row>
    <row r="283" spans="3:84">
      <c r="C283" s="56" t="s">
        <v>6870</v>
      </c>
      <c r="D283" s="460" t="str">
        <f>IF($AH$14=0,IF(Presentación!AL206="","",Presentación!AM206),"")</f>
        <v/>
      </c>
      <c r="E283" s="461"/>
      <c r="F283" s="462"/>
      <c r="G283" s="547" t="str">
        <f>IF($AH$14=0,IF(Presentación!AK206="","",Presentación!AK206),"")</f>
        <v/>
      </c>
      <c r="H283" s="548"/>
      <c r="I283" s="548"/>
      <c r="J283" s="548"/>
      <c r="K283" s="548"/>
      <c r="L283" s="549"/>
      <c r="M283" s="447"/>
      <c r="N283" s="449"/>
      <c r="O283" s="447"/>
      <c r="P283" s="449"/>
      <c r="Q283" s="447"/>
      <c r="R283" s="449"/>
      <c r="S283" s="447"/>
      <c r="T283" s="449"/>
      <c r="U283" s="447"/>
      <c r="V283" s="449"/>
      <c r="W283" s="447"/>
      <c r="X283" s="449"/>
      <c r="Y283" s="447"/>
      <c r="Z283" s="449"/>
      <c r="AA283" s="447"/>
      <c r="AB283" s="449"/>
      <c r="AC283" s="447"/>
      <c r="AD283" s="449"/>
      <c r="BT283" s="522">
        <f t="shared" si="130"/>
        <v>0</v>
      </c>
      <c r="BU283" s="522"/>
      <c r="BV283" s="522">
        <f t="shared" si="131"/>
        <v>0</v>
      </c>
      <c r="BW283" s="522"/>
      <c r="BX283" s="522">
        <f t="shared" si="132"/>
        <v>0</v>
      </c>
      <c r="BY283" s="522"/>
      <c r="BZ283" s="522">
        <f t="shared" si="133"/>
        <v>0</v>
      </c>
      <c r="CA283" s="522"/>
      <c r="CB283" s="125" t="str">
        <f>IF(BZ283=0,"",IF(SUM($BZ$87:BZ283)=1,_xlfn.CONCAT(CC283),IF($BZ$662&gt;SUM($BZ$87:BZ283),_xlfn.CONCAT(", ",CC283),IF($BZ$662=SUM($BZ$87:BZ283),_xlfn.CONCAT(" y ",CC283,".")))))</f>
        <v/>
      </c>
      <c r="CC283" s="113">
        <v>197</v>
      </c>
      <c r="CE283" s="524">
        <f t="shared" si="129"/>
        <v>0</v>
      </c>
      <c r="CF283" s="526"/>
    </row>
    <row r="284" spans="3:84">
      <c r="C284" s="56" t="s">
        <v>6871</v>
      </c>
      <c r="D284" s="460" t="str">
        <f>IF($AH$14=0,IF(Presentación!AL207="","",Presentación!AM207),"")</f>
        <v/>
      </c>
      <c r="E284" s="461"/>
      <c r="F284" s="462"/>
      <c r="G284" s="547" t="str">
        <f>IF($AH$14=0,IF(Presentación!AK207="","",Presentación!AK207),"")</f>
        <v/>
      </c>
      <c r="H284" s="548"/>
      <c r="I284" s="548"/>
      <c r="J284" s="548"/>
      <c r="K284" s="548"/>
      <c r="L284" s="549"/>
      <c r="M284" s="447"/>
      <c r="N284" s="449"/>
      <c r="O284" s="447"/>
      <c r="P284" s="449"/>
      <c r="Q284" s="447"/>
      <c r="R284" s="449"/>
      <c r="S284" s="447"/>
      <c r="T284" s="449"/>
      <c r="U284" s="447"/>
      <c r="V284" s="449"/>
      <c r="W284" s="447"/>
      <c r="X284" s="449"/>
      <c r="Y284" s="447"/>
      <c r="Z284" s="449"/>
      <c r="AA284" s="447"/>
      <c r="AB284" s="449"/>
      <c r="AC284" s="447"/>
      <c r="AD284" s="449"/>
      <c r="BT284" s="522">
        <f t="shared" si="130"/>
        <v>0</v>
      </c>
      <c r="BU284" s="522"/>
      <c r="BV284" s="522">
        <f t="shared" si="131"/>
        <v>0</v>
      </c>
      <c r="BW284" s="522"/>
      <c r="BX284" s="522">
        <f t="shared" si="132"/>
        <v>0</v>
      </c>
      <c r="BY284" s="522"/>
      <c r="BZ284" s="522">
        <f t="shared" si="133"/>
        <v>0</v>
      </c>
      <c r="CA284" s="522"/>
      <c r="CB284" s="125" t="str">
        <f>IF(BZ284=0,"",IF(SUM($BZ$87:BZ284)=1,_xlfn.CONCAT(CC284),IF($BZ$662&gt;SUM($BZ$87:BZ284),_xlfn.CONCAT(", ",CC284),IF($BZ$662=SUM($BZ$87:BZ284),_xlfn.CONCAT(" y ",CC284,".")))))</f>
        <v/>
      </c>
      <c r="CC284" s="113">
        <v>198</v>
      </c>
      <c r="CE284" s="524">
        <f t="shared" si="129"/>
        <v>0</v>
      </c>
      <c r="CF284" s="526"/>
    </row>
    <row r="285" spans="3:84">
      <c r="C285" s="56" t="s">
        <v>6872</v>
      </c>
      <c r="D285" s="460" t="str">
        <f>IF($AH$14=0,IF(Presentación!AL208="","",Presentación!AM208),"")</f>
        <v/>
      </c>
      <c r="E285" s="461"/>
      <c r="F285" s="462"/>
      <c r="G285" s="547" t="str">
        <f>IF($AH$14=0,IF(Presentación!AK208="","",Presentación!AK208),"")</f>
        <v/>
      </c>
      <c r="H285" s="548"/>
      <c r="I285" s="548"/>
      <c r="J285" s="548"/>
      <c r="K285" s="548"/>
      <c r="L285" s="549"/>
      <c r="M285" s="447"/>
      <c r="N285" s="449"/>
      <c r="O285" s="447"/>
      <c r="P285" s="449"/>
      <c r="Q285" s="447"/>
      <c r="R285" s="449"/>
      <c r="S285" s="447"/>
      <c r="T285" s="449"/>
      <c r="U285" s="447"/>
      <c r="V285" s="449"/>
      <c r="W285" s="447"/>
      <c r="X285" s="449"/>
      <c r="Y285" s="447"/>
      <c r="Z285" s="449"/>
      <c r="AA285" s="447"/>
      <c r="AB285" s="449"/>
      <c r="AC285" s="447"/>
      <c r="AD285" s="449"/>
      <c r="BT285" s="522">
        <f t="shared" si="130"/>
        <v>0</v>
      </c>
      <c r="BU285" s="522"/>
      <c r="BV285" s="522">
        <f t="shared" si="131"/>
        <v>0</v>
      </c>
      <c r="BW285" s="522"/>
      <c r="BX285" s="522">
        <f t="shared" si="132"/>
        <v>0</v>
      </c>
      <c r="BY285" s="522"/>
      <c r="BZ285" s="522">
        <f t="shared" si="133"/>
        <v>0</v>
      </c>
      <c r="CA285" s="522"/>
      <c r="CB285" s="125" t="str">
        <f>IF(BZ285=0,"",IF(SUM($BZ$87:BZ285)=1,_xlfn.CONCAT(CC285),IF($BZ$662&gt;SUM($BZ$87:BZ285),_xlfn.CONCAT(", ",CC285),IF($BZ$662=SUM($BZ$87:BZ285),_xlfn.CONCAT(" y ",CC285,".")))))</f>
        <v/>
      </c>
      <c r="CC285" s="113">
        <v>199</v>
      </c>
      <c r="CE285" s="524">
        <f t="shared" si="129"/>
        <v>0</v>
      </c>
      <c r="CF285" s="526"/>
    </row>
    <row r="286" spans="3:84">
      <c r="C286" s="56" t="s">
        <v>6873</v>
      </c>
      <c r="D286" s="460" t="str">
        <f>IF($AH$14=0,IF(Presentación!AL209="","",Presentación!AM209),"")</f>
        <v/>
      </c>
      <c r="E286" s="461"/>
      <c r="F286" s="462"/>
      <c r="G286" s="547" t="str">
        <f>IF($AH$14=0,IF(Presentación!AK209="","",Presentación!AK209),"")</f>
        <v/>
      </c>
      <c r="H286" s="548"/>
      <c r="I286" s="548"/>
      <c r="J286" s="548"/>
      <c r="K286" s="548"/>
      <c r="L286" s="549"/>
      <c r="M286" s="447"/>
      <c r="N286" s="449"/>
      <c r="O286" s="447"/>
      <c r="P286" s="449"/>
      <c r="Q286" s="447"/>
      <c r="R286" s="449"/>
      <c r="S286" s="447"/>
      <c r="T286" s="449"/>
      <c r="U286" s="447"/>
      <c r="V286" s="449"/>
      <c r="W286" s="447"/>
      <c r="X286" s="449"/>
      <c r="Y286" s="447"/>
      <c r="Z286" s="449"/>
      <c r="AA286" s="447"/>
      <c r="AB286" s="449"/>
      <c r="AC286" s="447"/>
      <c r="AD286" s="449"/>
      <c r="BT286" s="522">
        <f t="shared" si="130"/>
        <v>0</v>
      </c>
      <c r="BU286" s="522"/>
      <c r="BV286" s="522">
        <f t="shared" si="131"/>
        <v>0</v>
      </c>
      <c r="BW286" s="522"/>
      <c r="BX286" s="522">
        <f t="shared" si="132"/>
        <v>0</v>
      </c>
      <c r="BY286" s="522"/>
      <c r="BZ286" s="522">
        <f t="shared" si="133"/>
        <v>0</v>
      </c>
      <c r="CA286" s="522"/>
      <c r="CB286" s="125" t="str">
        <f>IF(BZ286=0,"",IF(SUM($BZ$87:BZ286)=1,_xlfn.CONCAT(CC286),IF($BZ$662&gt;SUM($BZ$87:BZ286),_xlfn.CONCAT(", ",CC286),IF($BZ$662=SUM($BZ$87:BZ286),_xlfn.CONCAT(" y ",CC286,".")))))</f>
        <v/>
      </c>
      <c r="CC286" s="113">
        <v>200</v>
      </c>
      <c r="CE286" s="524">
        <f t="shared" si="129"/>
        <v>0</v>
      </c>
      <c r="CF286" s="526"/>
    </row>
    <row r="287" spans="3:84">
      <c r="C287" s="56" t="s">
        <v>6874</v>
      </c>
      <c r="D287" s="460" t="str">
        <f>IF($AH$14=0,IF(Presentación!AL210="","",Presentación!AM210),"")</f>
        <v/>
      </c>
      <c r="E287" s="461"/>
      <c r="F287" s="462"/>
      <c r="G287" s="547" t="str">
        <f>IF($AH$14=0,IF(Presentación!AK210="","",Presentación!AK210),"")</f>
        <v/>
      </c>
      <c r="H287" s="548"/>
      <c r="I287" s="548"/>
      <c r="J287" s="548"/>
      <c r="K287" s="548"/>
      <c r="L287" s="549"/>
      <c r="M287" s="447"/>
      <c r="N287" s="449"/>
      <c r="O287" s="447"/>
      <c r="P287" s="449"/>
      <c r="Q287" s="447"/>
      <c r="R287" s="449"/>
      <c r="S287" s="447"/>
      <c r="T287" s="449"/>
      <c r="U287" s="447"/>
      <c r="V287" s="449"/>
      <c r="W287" s="447"/>
      <c r="X287" s="449"/>
      <c r="Y287" s="447"/>
      <c r="Z287" s="449"/>
      <c r="AA287" s="447"/>
      <c r="AB287" s="449"/>
      <c r="AC287" s="447"/>
      <c r="AD287" s="449"/>
      <c r="BT287" s="522">
        <f t="shared" si="130"/>
        <v>0</v>
      </c>
      <c r="BU287" s="522"/>
      <c r="BV287" s="522">
        <f t="shared" si="131"/>
        <v>0</v>
      </c>
      <c r="BW287" s="522"/>
      <c r="BX287" s="522">
        <f t="shared" si="132"/>
        <v>0</v>
      </c>
      <c r="BY287" s="522"/>
      <c r="BZ287" s="522">
        <f t="shared" si="133"/>
        <v>0</v>
      </c>
      <c r="CA287" s="522"/>
      <c r="CB287" s="125" t="str">
        <f>IF(BZ287=0,"",IF(SUM($BZ$87:BZ287)=1,_xlfn.CONCAT(CC287),IF($BZ$662&gt;SUM($BZ$87:BZ287),_xlfn.CONCAT(", ",CC287),IF($BZ$662=SUM($BZ$87:BZ287),_xlfn.CONCAT(" y ",CC287,".")))))</f>
        <v/>
      </c>
      <c r="CC287" s="113">
        <v>201</v>
      </c>
      <c r="CE287" s="524">
        <f t="shared" si="129"/>
        <v>0</v>
      </c>
      <c r="CF287" s="526"/>
    </row>
    <row r="288" spans="3:84">
      <c r="C288" s="56" t="s">
        <v>6875</v>
      </c>
      <c r="D288" s="460" t="str">
        <f>IF($AH$14=0,IF(Presentación!AL211="","",Presentación!AM211),"")</f>
        <v/>
      </c>
      <c r="E288" s="461"/>
      <c r="F288" s="462"/>
      <c r="G288" s="547" t="str">
        <f>IF($AH$14=0,IF(Presentación!AK211="","",Presentación!AK211),"")</f>
        <v/>
      </c>
      <c r="H288" s="548"/>
      <c r="I288" s="548"/>
      <c r="J288" s="548"/>
      <c r="K288" s="548"/>
      <c r="L288" s="549"/>
      <c r="M288" s="447"/>
      <c r="N288" s="449"/>
      <c r="O288" s="447"/>
      <c r="P288" s="449"/>
      <c r="Q288" s="447"/>
      <c r="R288" s="449"/>
      <c r="S288" s="447"/>
      <c r="T288" s="449"/>
      <c r="U288" s="447"/>
      <c r="V288" s="449"/>
      <c r="W288" s="447"/>
      <c r="X288" s="449"/>
      <c r="Y288" s="447"/>
      <c r="Z288" s="449"/>
      <c r="AA288" s="447"/>
      <c r="AB288" s="449"/>
      <c r="AC288" s="447"/>
      <c r="AD288" s="449"/>
      <c r="BT288" s="522">
        <f t="shared" si="130"/>
        <v>0</v>
      </c>
      <c r="BU288" s="522"/>
      <c r="BV288" s="522">
        <f t="shared" si="131"/>
        <v>0</v>
      </c>
      <c r="BW288" s="522"/>
      <c r="BX288" s="522">
        <f t="shared" si="132"/>
        <v>0</v>
      </c>
      <c r="BY288" s="522"/>
      <c r="BZ288" s="522">
        <f t="shared" si="133"/>
        <v>0</v>
      </c>
      <c r="CA288" s="522"/>
      <c r="CB288" s="125" t="str">
        <f>IF(BZ288=0,"",IF(SUM($BZ$87:BZ288)=1,_xlfn.CONCAT(CC288),IF($BZ$662&gt;SUM($BZ$87:BZ288),_xlfn.CONCAT(", ",CC288),IF($BZ$662=SUM($BZ$87:BZ288),_xlfn.CONCAT(" y ",CC288,".")))))</f>
        <v/>
      </c>
      <c r="CC288" s="113">
        <v>202</v>
      </c>
      <c r="CE288" s="524">
        <f t="shared" si="129"/>
        <v>0</v>
      </c>
      <c r="CF288" s="526"/>
    </row>
    <row r="289" spans="3:84">
      <c r="C289" s="56" t="s">
        <v>6876</v>
      </c>
      <c r="D289" s="460" t="str">
        <f>IF($AH$14=0,IF(Presentación!AL212="","",Presentación!AM212),"")</f>
        <v/>
      </c>
      <c r="E289" s="461"/>
      <c r="F289" s="462"/>
      <c r="G289" s="547" t="str">
        <f>IF($AH$14=0,IF(Presentación!AK212="","",Presentación!AK212),"")</f>
        <v/>
      </c>
      <c r="H289" s="548"/>
      <c r="I289" s="548"/>
      <c r="J289" s="548"/>
      <c r="K289" s="548"/>
      <c r="L289" s="549"/>
      <c r="M289" s="447"/>
      <c r="N289" s="449"/>
      <c r="O289" s="447"/>
      <c r="P289" s="449"/>
      <c r="Q289" s="447"/>
      <c r="R289" s="449"/>
      <c r="S289" s="447"/>
      <c r="T289" s="449"/>
      <c r="U289" s="447"/>
      <c r="V289" s="449"/>
      <c r="W289" s="447"/>
      <c r="X289" s="449"/>
      <c r="Y289" s="447"/>
      <c r="Z289" s="449"/>
      <c r="AA289" s="447"/>
      <c r="AB289" s="449"/>
      <c r="AC289" s="447"/>
      <c r="AD289" s="449"/>
      <c r="BT289" s="522">
        <f t="shared" si="130"/>
        <v>0</v>
      </c>
      <c r="BU289" s="522"/>
      <c r="BV289" s="522">
        <f t="shared" si="131"/>
        <v>0</v>
      </c>
      <c r="BW289" s="522"/>
      <c r="BX289" s="522">
        <f t="shared" si="132"/>
        <v>0</v>
      </c>
      <c r="BY289" s="522"/>
      <c r="BZ289" s="522">
        <f t="shared" si="133"/>
        <v>0</v>
      </c>
      <c r="CA289" s="522"/>
      <c r="CB289" s="125" t="str">
        <f>IF(BZ289=0,"",IF(SUM($BZ$87:BZ289)=1,_xlfn.CONCAT(CC289),IF($BZ$662&gt;SUM($BZ$87:BZ289),_xlfn.CONCAT(", ",CC289),IF($BZ$662=SUM($BZ$87:BZ289),_xlfn.CONCAT(" y ",CC289,".")))))</f>
        <v/>
      </c>
      <c r="CC289" s="113">
        <v>203</v>
      </c>
      <c r="CE289" s="524">
        <f t="shared" si="129"/>
        <v>0</v>
      </c>
      <c r="CF289" s="526"/>
    </row>
    <row r="290" spans="3:84">
      <c r="C290" s="56" t="s">
        <v>6877</v>
      </c>
      <c r="D290" s="460" t="str">
        <f>IF($AH$14=0,IF(Presentación!AL213="","",Presentación!AM213),"")</f>
        <v/>
      </c>
      <c r="E290" s="461"/>
      <c r="F290" s="462"/>
      <c r="G290" s="547" t="str">
        <f>IF($AH$14=0,IF(Presentación!AK213="","",Presentación!AK213),"")</f>
        <v/>
      </c>
      <c r="H290" s="548"/>
      <c r="I290" s="548"/>
      <c r="J290" s="548"/>
      <c r="K290" s="548"/>
      <c r="L290" s="549"/>
      <c r="M290" s="447"/>
      <c r="N290" s="449"/>
      <c r="O290" s="447"/>
      <c r="P290" s="449"/>
      <c r="Q290" s="447"/>
      <c r="R290" s="449"/>
      <c r="S290" s="447"/>
      <c r="T290" s="449"/>
      <c r="U290" s="447"/>
      <c r="V290" s="449"/>
      <c r="W290" s="447"/>
      <c r="X290" s="449"/>
      <c r="Y290" s="447"/>
      <c r="Z290" s="449"/>
      <c r="AA290" s="447"/>
      <c r="AB290" s="449"/>
      <c r="AC290" s="447"/>
      <c r="AD290" s="449"/>
      <c r="BT290" s="522">
        <f t="shared" si="130"/>
        <v>0</v>
      </c>
      <c r="BU290" s="522"/>
      <c r="BV290" s="522">
        <f t="shared" si="131"/>
        <v>0</v>
      </c>
      <c r="BW290" s="522"/>
      <c r="BX290" s="522">
        <f t="shared" si="132"/>
        <v>0</v>
      </c>
      <c r="BY290" s="522"/>
      <c r="BZ290" s="522">
        <f t="shared" si="133"/>
        <v>0</v>
      </c>
      <c r="CA290" s="522"/>
      <c r="CB290" s="125" t="str">
        <f>IF(BZ290=0,"",IF(SUM($BZ$87:BZ290)=1,_xlfn.CONCAT(CC290),IF($BZ$662&gt;SUM($BZ$87:BZ290),_xlfn.CONCAT(", ",CC290),IF($BZ$662=SUM($BZ$87:BZ290),_xlfn.CONCAT(" y ",CC290,".")))))</f>
        <v/>
      </c>
      <c r="CC290" s="113">
        <v>204</v>
      </c>
      <c r="CE290" s="524">
        <f t="shared" si="129"/>
        <v>0</v>
      </c>
      <c r="CF290" s="526"/>
    </row>
    <row r="291" spans="3:84">
      <c r="C291" s="56" t="s">
        <v>6878</v>
      </c>
      <c r="D291" s="460" t="str">
        <f>IF($AH$14=0,IF(Presentación!AL214="","",Presentación!AM214),"")</f>
        <v/>
      </c>
      <c r="E291" s="461"/>
      <c r="F291" s="462"/>
      <c r="G291" s="547" t="str">
        <f>IF($AH$14=0,IF(Presentación!AK214="","",Presentación!AK214),"")</f>
        <v/>
      </c>
      <c r="H291" s="548"/>
      <c r="I291" s="548"/>
      <c r="J291" s="548"/>
      <c r="K291" s="548"/>
      <c r="L291" s="549"/>
      <c r="M291" s="447"/>
      <c r="N291" s="449"/>
      <c r="O291" s="447"/>
      <c r="P291" s="449"/>
      <c r="Q291" s="447"/>
      <c r="R291" s="449"/>
      <c r="S291" s="447"/>
      <c r="T291" s="449"/>
      <c r="U291" s="447"/>
      <c r="V291" s="449"/>
      <c r="W291" s="447"/>
      <c r="X291" s="449"/>
      <c r="Y291" s="447"/>
      <c r="Z291" s="449"/>
      <c r="AA291" s="447"/>
      <c r="AB291" s="449"/>
      <c r="AC291" s="447"/>
      <c r="AD291" s="449"/>
      <c r="BT291" s="522">
        <f t="shared" si="130"/>
        <v>0</v>
      </c>
      <c r="BU291" s="522"/>
      <c r="BV291" s="522">
        <f t="shared" si="131"/>
        <v>0</v>
      </c>
      <c r="BW291" s="522"/>
      <c r="BX291" s="522">
        <f t="shared" si="132"/>
        <v>0</v>
      </c>
      <c r="BY291" s="522"/>
      <c r="BZ291" s="522">
        <f t="shared" si="133"/>
        <v>0</v>
      </c>
      <c r="CA291" s="522"/>
      <c r="CB291" s="125" t="str">
        <f>IF(BZ291=0,"",IF(SUM($BZ$87:BZ291)=1,_xlfn.CONCAT(CC291),IF($BZ$662&gt;SUM($BZ$87:BZ291),_xlfn.CONCAT(", ",CC291),IF($BZ$662=SUM($BZ$87:BZ291),_xlfn.CONCAT(" y ",CC291,".")))))</f>
        <v/>
      </c>
      <c r="CC291" s="113">
        <v>205</v>
      </c>
      <c r="CE291" s="524">
        <f t="shared" si="129"/>
        <v>0</v>
      </c>
      <c r="CF291" s="526"/>
    </row>
    <row r="292" spans="3:84">
      <c r="C292" s="56" t="s">
        <v>6879</v>
      </c>
      <c r="D292" s="460" t="str">
        <f>IF($AH$14=0,IF(Presentación!AL215="","",Presentación!AM215),"")</f>
        <v/>
      </c>
      <c r="E292" s="461"/>
      <c r="F292" s="462"/>
      <c r="G292" s="547" t="str">
        <f>IF($AH$14=0,IF(Presentación!AK215="","",Presentación!AK215),"")</f>
        <v/>
      </c>
      <c r="H292" s="548"/>
      <c r="I292" s="548"/>
      <c r="J292" s="548"/>
      <c r="K292" s="548"/>
      <c r="L292" s="549"/>
      <c r="M292" s="447"/>
      <c r="N292" s="449"/>
      <c r="O292" s="447"/>
      <c r="P292" s="449"/>
      <c r="Q292" s="447"/>
      <c r="R292" s="449"/>
      <c r="S292" s="447"/>
      <c r="T292" s="449"/>
      <c r="U292" s="447"/>
      <c r="V292" s="449"/>
      <c r="W292" s="447"/>
      <c r="X292" s="449"/>
      <c r="Y292" s="447"/>
      <c r="Z292" s="449"/>
      <c r="AA292" s="447"/>
      <c r="AB292" s="449"/>
      <c r="AC292" s="447"/>
      <c r="AD292" s="449"/>
      <c r="BT292" s="522">
        <f t="shared" si="130"/>
        <v>0</v>
      </c>
      <c r="BU292" s="522"/>
      <c r="BV292" s="522">
        <f t="shared" si="131"/>
        <v>0</v>
      </c>
      <c r="BW292" s="522"/>
      <c r="BX292" s="522">
        <f t="shared" si="132"/>
        <v>0</v>
      </c>
      <c r="BY292" s="522"/>
      <c r="BZ292" s="522">
        <f t="shared" si="133"/>
        <v>0</v>
      </c>
      <c r="CA292" s="522"/>
      <c r="CB292" s="125" t="str">
        <f>IF(BZ292=0,"",IF(SUM($BZ$87:BZ292)=1,_xlfn.CONCAT(CC292),IF($BZ$662&gt;SUM($BZ$87:BZ292),_xlfn.CONCAT(", ",CC292),IF($BZ$662=SUM($BZ$87:BZ292),_xlfn.CONCAT(" y ",CC292,".")))))</f>
        <v/>
      </c>
      <c r="CC292" s="113">
        <v>206</v>
      </c>
      <c r="CE292" s="524">
        <f t="shared" si="129"/>
        <v>0</v>
      </c>
      <c r="CF292" s="526"/>
    </row>
    <row r="293" spans="3:84">
      <c r="C293" s="56" t="s">
        <v>6880</v>
      </c>
      <c r="D293" s="460" t="str">
        <f>IF($AH$14=0,IF(Presentación!AL216="","",Presentación!AM216),"")</f>
        <v/>
      </c>
      <c r="E293" s="461"/>
      <c r="F293" s="462"/>
      <c r="G293" s="547" t="str">
        <f>IF($AH$14=0,IF(Presentación!AK216="","",Presentación!AK216),"")</f>
        <v/>
      </c>
      <c r="H293" s="548"/>
      <c r="I293" s="548"/>
      <c r="J293" s="548"/>
      <c r="K293" s="548"/>
      <c r="L293" s="549"/>
      <c r="M293" s="447"/>
      <c r="N293" s="449"/>
      <c r="O293" s="447"/>
      <c r="P293" s="449"/>
      <c r="Q293" s="447"/>
      <c r="R293" s="449"/>
      <c r="S293" s="447"/>
      <c r="T293" s="449"/>
      <c r="U293" s="447"/>
      <c r="V293" s="449"/>
      <c r="W293" s="447"/>
      <c r="X293" s="449"/>
      <c r="Y293" s="447"/>
      <c r="Z293" s="449"/>
      <c r="AA293" s="447"/>
      <c r="AB293" s="449"/>
      <c r="AC293" s="447"/>
      <c r="AD293" s="449"/>
      <c r="BT293" s="522">
        <f t="shared" si="130"/>
        <v>0</v>
      </c>
      <c r="BU293" s="522"/>
      <c r="BV293" s="522">
        <f t="shared" si="131"/>
        <v>0</v>
      </c>
      <c r="BW293" s="522"/>
      <c r="BX293" s="522">
        <f t="shared" si="132"/>
        <v>0</v>
      </c>
      <c r="BY293" s="522"/>
      <c r="BZ293" s="522">
        <f t="shared" si="133"/>
        <v>0</v>
      </c>
      <c r="CA293" s="522"/>
      <c r="CB293" s="125" t="str">
        <f>IF(BZ293=0,"",IF(SUM($BZ$87:BZ293)=1,_xlfn.CONCAT(CC293),IF($BZ$662&gt;SUM($BZ$87:BZ293),_xlfn.CONCAT(", ",CC293),IF($BZ$662=SUM($BZ$87:BZ293),_xlfn.CONCAT(" y ",CC293,".")))))</f>
        <v/>
      </c>
      <c r="CC293" s="113">
        <v>207</v>
      </c>
      <c r="CE293" s="524">
        <f t="shared" si="129"/>
        <v>0</v>
      </c>
      <c r="CF293" s="526"/>
    </row>
    <row r="294" spans="3:84">
      <c r="C294" s="56" t="s">
        <v>6881</v>
      </c>
      <c r="D294" s="460" t="str">
        <f>IF($AH$14=0,IF(Presentación!AL217="","",Presentación!AM217),"")</f>
        <v/>
      </c>
      <c r="E294" s="461"/>
      <c r="F294" s="462"/>
      <c r="G294" s="547" t="str">
        <f>IF($AH$14=0,IF(Presentación!AK217="","",Presentación!AK217),"")</f>
        <v/>
      </c>
      <c r="H294" s="548"/>
      <c r="I294" s="548"/>
      <c r="J294" s="548"/>
      <c r="K294" s="548"/>
      <c r="L294" s="549"/>
      <c r="M294" s="447"/>
      <c r="N294" s="449"/>
      <c r="O294" s="447"/>
      <c r="P294" s="449"/>
      <c r="Q294" s="447"/>
      <c r="R294" s="449"/>
      <c r="S294" s="447"/>
      <c r="T294" s="449"/>
      <c r="U294" s="447"/>
      <c r="V294" s="449"/>
      <c r="W294" s="447"/>
      <c r="X294" s="449"/>
      <c r="Y294" s="447"/>
      <c r="Z294" s="449"/>
      <c r="AA294" s="447"/>
      <c r="AB294" s="449"/>
      <c r="AC294" s="447"/>
      <c r="AD294" s="449"/>
      <c r="BT294" s="522">
        <f t="shared" si="130"/>
        <v>0</v>
      </c>
      <c r="BU294" s="522"/>
      <c r="BV294" s="522">
        <f t="shared" si="131"/>
        <v>0</v>
      </c>
      <c r="BW294" s="522"/>
      <c r="BX294" s="522">
        <f t="shared" si="132"/>
        <v>0</v>
      </c>
      <c r="BY294" s="522"/>
      <c r="BZ294" s="522">
        <f t="shared" si="133"/>
        <v>0</v>
      </c>
      <c r="CA294" s="522"/>
      <c r="CB294" s="125" t="str">
        <f>IF(BZ294=0,"",IF(SUM($BZ$87:BZ294)=1,_xlfn.CONCAT(CC294),IF($BZ$662&gt;SUM($BZ$87:BZ294),_xlfn.CONCAT(", ",CC294),IF($BZ$662=SUM($BZ$87:BZ294),_xlfn.CONCAT(" y ",CC294,".")))))</f>
        <v/>
      </c>
      <c r="CC294" s="113">
        <v>208</v>
      </c>
      <c r="CE294" s="524">
        <f t="shared" si="129"/>
        <v>0</v>
      </c>
      <c r="CF294" s="526"/>
    </row>
    <row r="295" spans="3:84">
      <c r="C295" s="56" t="s">
        <v>6882</v>
      </c>
      <c r="D295" s="460" t="str">
        <f>IF($AH$14=0,IF(Presentación!AL218="","",Presentación!AM218),"")</f>
        <v/>
      </c>
      <c r="E295" s="461"/>
      <c r="F295" s="462"/>
      <c r="G295" s="547" t="str">
        <f>IF($AH$14=0,IF(Presentación!AK218="","",Presentación!AK218),"")</f>
        <v/>
      </c>
      <c r="H295" s="548"/>
      <c r="I295" s="548"/>
      <c r="J295" s="548"/>
      <c r="K295" s="548"/>
      <c r="L295" s="549"/>
      <c r="M295" s="447"/>
      <c r="N295" s="449"/>
      <c r="O295" s="447"/>
      <c r="P295" s="449"/>
      <c r="Q295" s="447"/>
      <c r="R295" s="449"/>
      <c r="S295" s="447"/>
      <c r="T295" s="449"/>
      <c r="U295" s="447"/>
      <c r="V295" s="449"/>
      <c r="W295" s="447"/>
      <c r="X295" s="449"/>
      <c r="Y295" s="447"/>
      <c r="Z295" s="449"/>
      <c r="AA295" s="447"/>
      <c r="AB295" s="449"/>
      <c r="AC295" s="447"/>
      <c r="AD295" s="449"/>
      <c r="BT295" s="522">
        <f t="shared" si="130"/>
        <v>0</v>
      </c>
      <c r="BU295" s="522"/>
      <c r="BV295" s="522">
        <f t="shared" si="131"/>
        <v>0</v>
      </c>
      <c r="BW295" s="522"/>
      <c r="BX295" s="522">
        <f t="shared" si="132"/>
        <v>0</v>
      </c>
      <c r="BY295" s="522"/>
      <c r="BZ295" s="522">
        <f t="shared" si="133"/>
        <v>0</v>
      </c>
      <c r="CA295" s="522"/>
      <c r="CB295" s="125" t="str">
        <f>IF(BZ295=0,"",IF(SUM($BZ$87:BZ295)=1,_xlfn.CONCAT(CC295),IF($BZ$662&gt;SUM($BZ$87:BZ295),_xlfn.CONCAT(", ",CC295),IF($BZ$662=SUM($BZ$87:BZ295),_xlfn.CONCAT(" y ",CC295,".")))))</f>
        <v/>
      </c>
      <c r="CC295" s="113">
        <v>209</v>
      </c>
      <c r="CE295" s="524">
        <f t="shared" si="129"/>
        <v>0</v>
      </c>
      <c r="CF295" s="526"/>
    </row>
    <row r="296" spans="3:84">
      <c r="C296" s="56" t="s">
        <v>6883</v>
      </c>
      <c r="D296" s="460" t="str">
        <f>IF($AH$14=0,IF(Presentación!AL219="","",Presentación!AM219),"")</f>
        <v/>
      </c>
      <c r="E296" s="461"/>
      <c r="F296" s="462"/>
      <c r="G296" s="547" t="str">
        <f>IF($AH$14=0,IF(Presentación!AK219="","",Presentación!AK219),"")</f>
        <v/>
      </c>
      <c r="H296" s="548"/>
      <c r="I296" s="548"/>
      <c r="J296" s="548"/>
      <c r="K296" s="548"/>
      <c r="L296" s="549"/>
      <c r="M296" s="447"/>
      <c r="N296" s="449"/>
      <c r="O296" s="447"/>
      <c r="P296" s="449"/>
      <c r="Q296" s="447"/>
      <c r="R296" s="449"/>
      <c r="S296" s="447"/>
      <c r="T296" s="449"/>
      <c r="U296" s="447"/>
      <c r="V296" s="449"/>
      <c r="W296" s="447"/>
      <c r="X296" s="449"/>
      <c r="Y296" s="447"/>
      <c r="Z296" s="449"/>
      <c r="AA296" s="447"/>
      <c r="AB296" s="449"/>
      <c r="AC296" s="447"/>
      <c r="AD296" s="449"/>
      <c r="BT296" s="522">
        <f t="shared" si="130"/>
        <v>0</v>
      </c>
      <c r="BU296" s="522"/>
      <c r="BV296" s="522">
        <f t="shared" si="131"/>
        <v>0</v>
      </c>
      <c r="BW296" s="522"/>
      <c r="BX296" s="522">
        <f t="shared" si="132"/>
        <v>0</v>
      </c>
      <c r="BY296" s="522"/>
      <c r="BZ296" s="522">
        <f t="shared" si="133"/>
        <v>0</v>
      </c>
      <c r="CA296" s="522"/>
      <c r="CB296" s="125" t="str">
        <f>IF(BZ296=0,"",IF(SUM($BZ$87:BZ296)=1,_xlfn.CONCAT(CC296),IF($BZ$662&gt;SUM($BZ$87:BZ296),_xlfn.CONCAT(", ",CC296),IF($BZ$662=SUM($BZ$87:BZ296),_xlfn.CONCAT(" y ",CC296,".")))))</f>
        <v/>
      </c>
      <c r="CC296" s="113">
        <v>210</v>
      </c>
      <c r="CE296" s="524">
        <f t="shared" si="129"/>
        <v>0</v>
      </c>
      <c r="CF296" s="526"/>
    </row>
    <row r="297" spans="3:84">
      <c r="C297" s="56" t="s">
        <v>6884</v>
      </c>
      <c r="D297" s="460" t="str">
        <f>IF($AH$14=0,IF(Presentación!AL220="","",Presentación!AM220),"")</f>
        <v/>
      </c>
      <c r="E297" s="461"/>
      <c r="F297" s="462"/>
      <c r="G297" s="547" t="str">
        <f>IF($AH$14=0,IF(Presentación!AK220="","",Presentación!AK220),"")</f>
        <v/>
      </c>
      <c r="H297" s="548"/>
      <c r="I297" s="548"/>
      <c r="J297" s="548"/>
      <c r="K297" s="548"/>
      <c r="L297" s="549"/>
      <c r="M297" s="447"/>
      <c r="N297" s="449"/>
      <c r="O297" s="447"/>
      <c r="P297" s="449"/>
      <c r="Q297" s="447"/>
      <c r="R297" s="449"/>
      <c r="S297" s="447"/>
      <c r="T297" s="449"/>
      <c r="U297" s="447"/>
      <c r="V297" s="449"/>
      <c r="W297" s="447"/>
      <c r="X297" s="449"/>
      <c r="Y297" s="447"/>
      <c r="Z297" s="449"/>
      <c r="AA297" s="447"/>
      <c r="AB297" s="449"/>
      <c r="AC297" s="447"/>
      <c r="AD297" s="449"/>
      <c r="BT297" s="522">
        <f t="shared" si="130"/>
        <v>0</v>
      </c>
      <c r="BU297" s="522"/>
      <c r="BV297" s="522">
        <f t="shared" si="131"/>
        <v>0</v>
      </c>
      <c r="BW297" s="522"/>
      <c r="BX297" s="522">
        <f t="shared" si="132"/>
        <v>0</v>
      </c>
      <c r="BY297" s="522"/>
      <c r="BZ297" s="522">
        <f t="shared" si="133"/>
        <v>0</v>
      </c>
      <c r="CA297" s="522"/>
      <c r="CB297" s="125" t="str">
        <f>IF(BZ297=0,"",IF(SUM($BZ$87:BZ297)=1,_xlfn.CONCAT(CC297),IF($BZ$662&gt;SUM($BZ$87:BZ297),_xlfn.CONCAT(", ",CC297),IF($BZ$662=SUM($BZ$87:BZ297),_xlfn.CONCAT(" y ",CC297,".")))))</f>
        <v/>
      </c>
      <c r="CC297" s="113">
        <v>211</v>
      </c>
      <c r="CE297" s="524">
        <f t="shared" si="129"/>
        <v>0</v>
      </c>
      <c r="CF297" s="526"/>
    </row>
    <row r="298" spans="3:84">
      <c r="C298" s="56" t="s">
        <v>6885</v>
      </c>
      <c r="D298" s="460" t="str">
        <f>IF($AH$14=0,IF(Presentación!AL221="","",Presentación!AM221),"")</f>
        <v/>
      </c>
      <c r="E298" s="461"/>
      <c r="F298" s="462"/>
      <c r="G298" s="547" t="str">
        <f>IF($AH$14=0,IF(Presentación!AK221="","",Presentación!AK221),"")</f>
        <v/>
      </c>
      <c r="H298" s="548"/>
      <c r="I298" s="548"/>
      <c r="J298" s="548"/>
      <c r="K298" s="548"/>
      <c r="L298" s="549"/>
      <c r="M298" s="447"/>
      <c r="N298" s="449"/>
      <c r="O298" s="447"/>
      <c r="P298" s="449"/>
      <c r="Q298" s="447"/>
      <c r="R298" s="449"/>
      <c r="S298" s="447"/>
      <c r="T298" s="449"/>
      <c r="U298" s="447"/>
      <c r="V298" s="449"/>
      <c r="W298" s="447"/>
      <c r="X298" s="449"/>
      <c r="Y298" s="447"/>
      <c r="Z298" s="449"/>
      <c r="AA298" s="447"/>
      <c r="AB298" s="449"/>
      <c r="AC298" s="447"/>
      <c r="AD298" s="449"/>
      <c r="BT298" s="522">
        <f t="shared" si="130"/>
        <v>0</v>
      </c>
      <c r="BU298" s="522"/>
      <c r="BV298" s="522">
        <f t="shared" si="131"/>
        <v>0</v>
      </c>
      <c r="BW298" s="522"/>
      <c r="BX298" s="522">
        <f t="shared" si="132"/>
        <v>0</v>
      </c>
      <c r="BY298" s="522"/>
      <c r="BZ298" s="522">
        <f t="shared" si="133"/>
        <v>0</v>
      </c>
      <c r="CA298" s="522"/>
      <c r="CB298" s="125" t="str">
        <f>IF(BZ298=0,"",IF(SUM($BZ$87:BZ298)=1,_xlfn.CONCAT(CC298),IF($BZ$662&gt;SUM($BZ$87:BZ298),_xlfn.CONCAT(", ",CC298),IF($BZ$662=SUM($BZ$87:BZ298),_xlfn.CONCAT(" y ",CC298,".")))))</f>
        <v/>
      </c>
      <c r="CC298" s="113">
        <v>212</v>
      </c>
      <c r="CE298" s="524">
        <f t="shared" si="129"/>
        <v>0</v>
      </c>
      <c r="CF298" s="526"/>
    </row>
    <row r="299" spans="3:84">
      <c r="C299" s="56" t="s">
        <v>6886</v>
      </c>
      <c r="D299" s="460" t="str">
        <f>IF($AH$14=0,IF(Presentación!AL222="","",Presentación!AM222),"")</f>
        <v/>
      </c>
      <c r="E299" s="461"/>
      <c r="F299" s="462"/>
      <c r="G299" s="547" t="str">
        <f>IF($AH$14=0,IF(Presentación!AK222="","",Presentación!AK222),"")</f>
        <v/>
      </c>
      <c r="H299" s="548"/>
      <c r="I299" s="548"/>
      <c r="J299" s="548"/>
      <c r="K299" s="548"/>
      <c r="L299" s="549"/>
      <c r="M299" s="447"/>
      <c r="N299" s="449"/>
      <c r="O299" s="447"/>
      <c r="P299" s="449"/>
      <c r="Q299" s="447"/>
      <c r="R299" s="449"/>
      <c r="S299" s="447"/>
      <c r="T299" s="449"/>
      <c r="U299" s="447"/>
      <c r="V299" s="449"/>
      <c r="W299" s="447"/>
      <c r="X299" s="449"/>
      <c r="Y299" s="447"/>
      <c r="Z299" s="449"/>
      <c r="AA299" s="447"/>
      <c r="AB299" s="449"/>
      <c r="AC299" s="447"/>
      <c r="AD299" s="449"/>
      <c r="BT299" s="522">
        <f t="shared" si="130"/>
        <v>0</v>
      </c>
      <c r="BU299" s="522"/>
      <c r="BV299" s="522">
        <f t="shared" si="131"/>
        <v>0</v>
      </c>
      <c r="BW299" s="522"/>
      <c r="BX299" s="522">
        <f t="shared" si="132"/>
        <v>0</v>
      </c>
      <c r="BY299" s="522"/>
      <c r="BZ299" s="522">
        <f t="shared" si="133"/>
        <v>0</v>
      </c>
      <c r="CA299" s="522"/>
      <c r="CB299" s="125" t="str">
        <f>IF(BZ299=0,"",IF(SUM($BZ$87:BZ299)=1,_xlfn.CONCAT(CC299),IF($BZ$662&gt;SUM($BZ$87:BZ299),_xlfn.CONCAT(", ",CC299),IF($BZ$662=SUM($BZ$87:BZ299),_xlfn.CONCAT(" y ",CC299,".")))))</f>
        <v/>
      </c>
      <c r="CC299" s="113">
        <v>213</v>
      </c>
      <c r="CE299" s="524">
        <f t="shared" si="129"/>
        <v>0</v>
      </c>
      <c r="CF299" s="526"/>
    </row>
    <row r="300" spans="3:84">
      <c r="C300" s="56" t="s">
        <v>6887</v>
      </c>
      <c r="D300" s="460" t="str">
        <f>IF($AH$14=0,IF(Presentación!AL223="","",Presentación!AM223),"")</f>
        <v/>
      </c>
      <c r="E300" s="461"/>
      <c r="F300" s="462"/>
      <c r="G300" s="547" t="str">
        <f>IF($AH$14=0,IF(Presentación!AK223="","",Presentación!AK223),"")</f>
        <v/>
      </c>
      <c r="H300" s="548"/>
      <c r="I300" s="548"/>
      <c r="J300" s="548"/>
      <c r="K300" s="548"/>
      <c r="L300" s="549"/>
      <c r="M300" s="447"/>
      <c r="N300" s="449"/>
      <c r="O300" s="447"/>
      <c r="P300" s="449"/>
      <c r="Q300" s="447"/>
      <c r="R300" s="449"/>
      <c r="S300" s="447"/>
      <c r="T300" s="449"/>
      <c r="U300" s="447"/>
      <c r="V300" s="449"/>
      <c r="W300" s="447"/>
      <c r="X300" s="449"/>
      <c r="Y300" s="447"/>
      <c r="Z300" s="449"/>
      <c r="AA300" s="447"/>
      <c r="AB300" s="449"/>
      <c r="AC300" s="447"/>
      <c r="AD300" s="449"/>
      <c r="BT300" s="522">
        <f t="shared" si="130"/>
        <v>0</v>
      </c>
      <c r="BU300" s="522"/>
      <c r="BV300" s="522">
        <f t="shared" si="131"/>
        <v>0</v>
      </c>
      <c r="BW300" s="522"/>
      <c r="BX300" s="522">
        <f t="shared" si="132"/>
        <v>0</v>
      </c>
      <c r="BY300" s="522"/>
      <c r="BZ300" s="522">
        <f t="shared" si="133"/>
        <v>0</v>
      </c>
      <c r="CA300" s="522"/>
      <c r="CB300" s="125" t="str">
        <f>IF(BZ300=0,"",IF(SUM($BZ$87:BZ300)=1,_xlfn.CONCAT(CC300),IF($BZ$662&gt;SUM($BZ$87:BZ300),_xlfn.CONCAT(", ",CC300),IF($BZ$662=SUM($BZ$87:BZ300),_xlfn.CONCAT(" y ",CC300,".")))))</f>
        <v/>
      </c>
      <c r="CC300" s="113">
        <v>214</v>
      </c>
      <c r="CE300" s="524">
        <f t="shared" si="129"/>
        <v>0</v>
      </c>
      <c r="CF300" s="526"/>
    </row>
    <row r="301" spans="3:84">
      <c r="C301" s="56" t="s">
        <v>6888</v>
      </c>
      <c r="D301" s="460" t="str">
        <f>IF($AH$14=0,IF(Presentación!AL224="","",Presentación!AM224),"")</f>
        <v/>
      </c>
      <c r="E301" s="461"/>
      <c r="F301" s="462"/>
      <c r="G301" s="547" t="str">
        <f>IF($AH$14=0,IF(Presentación!AK224="","",Presentación!AK224),"")</f>
        <v/>
      </c>
      <c r="H301" s="548"/>
      <c r="I301" s="548"/>
      <c r="J301" s="548"/>
      <c r="K301" s="548"/>
      <c r="L301" s="549"/>
      <c r="M301" s="447"/>
      <c r="N301" s="449"/>
      <c r="O301" s="447"/>
      <c r="P301" s="449"/>
      <c r="Q301" s="447"/>
      <c r="R301" s="449"/>
      <c r="S301" s="447"/>
      <c r="T301" s="449"/>
      <c r="U301" s="447"/>
      <c r="V301" s="449"/>
      <c r="W301" s="447"/>
      <c r="X301" s="449"/>
      <c r="Y301" s="447"/>
      <c r="Z301" s="449"/>
      <c r="AA301" s="447"/>
      <c r="AB301" s="449"/>
      <c r="AC301" s="447"/>
      <c r="AD301" s="449"/>
      <c r="BT301" s="522">
        <f t="shared" si="130"/>
        <v>0</v>
      </c>
      <c r="BU301" s="522"/>
      <c r="BV301" s="522">
        <f t="shared" si="131"/>
        <v>0</v>
      </c>
      <c r="BW301" s="522"/>
      <c r="BX301" s="522">
        <f t="shared" si="132"/>
        <v>0</v>
      </c>
      <c r="BY301" s="522"/>
      <c r="BZ301" s="522">
        <f t="shared" si="133"/>
        <v>0</v>
      </c>
      <c r="CA301" s="522"/>
      <c r="CB301" s="125" t="str">
        <f>IF(BZ301=0,"",IF(SUM($BZ$87:BZ301)=1,_xlfn.CONCAT(CC301),IF($BZ$662&gt;SUM($BZ$87:BZ301),_xlfn.CONCAT(", ",CC301),IF($BZ$662=SUM($BZ$87:BZ301),_xlfn.CONCAT(" y ",CC301,".")))))</f>
        <v/>
      </c>
      <c r="CC301" s="113">
        <v>215</v>
      </c>
      <c r="CE301" s="524">
        <f t="shared" si="129"/>
        <v>0</v>
      </c>
      <c r="CF301" s="526"/>
    </row>
    <row r="302" spans="3:84">
      <c r="C302" s="56" t="s">
        <v>6889</v>
      </c>
      <c r="D302" s="460" t="str">
        <f>IF($AH$14=0,IF(Presentación!AL225="","",Presentación!AM225),"")</f>
        <v/>
      </c>
      <c r="E302" s="461"/>
      <c r="F302" s="462"/>
      <c r="G302" s="547" t="str">
        <f>IF($AH$14=0,IF(Presentación!AK225="","",Presentación!AK225),"")</f>
        <v/>
      </c>
      <c r="H302" s="548"/>
      <c r="I302" s="548"/>
      <c r="J302" s="548"/>
      <c r="K302" s="548"/>
      <c r="L302" s="549"/>
      <c r="M302" s="447"/>
      <c r="N302" s="449"/>
      <c r="O302" s="447"/>
      <c r="P302" s="449"/>
      <c r="Q302" s="447"/>
      <c r="R302" s="449"/>
      <c r="S302" s="447"/>
      <c r="T302" s="449"/>
      <c r="U302" s="447"/>
      <c r="V302" s="449"/>
      <c r="W302" s="447"/>
      <c r="X302" s="449"/>
      <c r="Y302" s="447"/>
      <c r="Z302" s="449"/>
      <c r="AA302" s="447"/>
      <c r="AB302" s="449"/>
      <c r="AC302" s="447"/>
      <c r="AD302" s="449"/>
      <c r="BT302" s="522">
        <f t="shared" si="130"/>
        <v>0</v>
      </c>
      <c r="BU302" s="522"/>
      <c r="BV302" s="522">
        <f t="shared" si="131"/>
        <v>0</v>
      </c>
      <c r="BW302" s="522"/>
      <c r="BX302" s="522">
        <f t="shared" si="132"/>
        <v>0</v>
      </c>
      <c r="BY302" s="522"/>
      <c r="BZ302" s="522">
        <f t="shared" si="133"/>
        <v>0</v>
      </c>
      <c r="CA302" s="522"/>
      <c r="CB302" s="125" t="str">
        <f>IF(BZ302=0,"",IF(SUM($BZ$87:BZ302)=1,_xlfn.CONCAT(CC302),IF($BZ$662&gt;SUM($BZ$87:BZ302),_xlfn.CONCAT(", ",CC302),IF($BZ$662=SUM($BZ$87:BZ302),_xlfn.CONCAT(" y ",CC302,".")))))</f>
        <v/>
      </c>
      <c r="CC302" s="113">
        <v>216</v>
      </c>
      <c r="CE302" s="524">
        <f t="shared" si="129"/>
        <v>0</v>
      </c>
      <c r="CF302" s="526"/>
    </row>
    <row r="303" spans="3:84">
      <c r="C303" s="56" t="s">
        <v>6890</v>
      </c>
      <c r="D303" s="460" t="str">
        <f>IF($AH$14=0,IF(Presentación!AL226="","",Presentación!AM226),"")</f>
        <v/>
      </c>
      <c r="E303" s="461"/>
      <c r="F303" s="462"/>
      <c r="G303" s="547" t="str">
        <f>IF($AH$14=0,IF(Presentación!AK226="","",Presentación!AK226),"")</f>
        <v/>
      </c>
      <c r="H303" s="548"/>
      <c r="I303" s="548"/>
      <c r="J303" s="548"/>
      <c r="K303" s="548"/>
      <c r="L303" s="549"/>
      <c r="M303" s="447"/>
      <c r="N303" s="449"/>
      <c r="O303" s="447"/>
      <c r="P303" s="449"/>
      <c r="Q303" s="447"/>
      <c r="R303" s="449"/>
      <c r="S303" s="447"/>
      <c r="T303" s="449"/>
      <c r="U303" s="447"/>
      <c r="V303" s="449"/>
      <c r="W303" s="447"/>
      <c r="X303" s="449"/>
      <c r="Y303" s="447"/>
      <c r="Z303" s="449"/>
      <c r="AA303" s="447"/>
      <c r="AB303" s="449"/>
      <c r="AC303" s="447"/>
      <c r="AD303" s="449"/>
      <c r="BT303" s="522">
        <f t="shared" si="130"/>
        <v>0</v>
      </c>
      <c r="BU303" s="522"/>
      <c r="BV303" s="522">
        <f t="shared" si="131"/>
        <v>0</v>
      </c>
      <c r="BW303" s="522"/>
      <c r="BX303" s="522">
        <f t="shared" si="132"/>
        <v>0</v>
      </c>
      <c r="BY303" s="522"/>
      <c r="BZ303" s="522">
        <f t="shared" si="133"/>
        <v>0</v>
      </c>
      <c r="CA303" s="522"/>
      <c r="CB303" s="125" t="str">
        <f>IF(BZ303=0,"",IF(SUM($BZ$87:BZ303)=1,_xlfn.CONCAT(CC303),IF($BZ$662&gt;SUM($BZ$87:BZ303),_xlfn.CONCAT(", ",CC303),IF($BZ$662=SUM($BZ$87:BZ303),_xlfn.CONCAT(" y ",CC303,".")))))</f>
        <v/>
      </c>
      <c r="CC303" s="113">
        <v>217</v>
      </c>
      <c r="CE303" s="524">
        <f t="shared" si="129"/>
        <v>0</v>
      </c>
      <c r="CF303" s="526"/>
    </row>
    <row r="304" spans="3:84">
      <c r="C304" s="56" t="s">
        <v>6891</v>
      </c>
      <c r="D304" s="460" t="str">
        <f>IF($AH$14=0,IF(Presentación!AL227="","",Presentación!AM227),"")</f>
        <v/>
      </c>
      <c r="E304" s="461"/>
      <c r="F304" s="462"/>
      <c r="G304" s="547" t="str">
        <f>IF($AH$14=0,IF(Presentación!AK227="","",Presentación!AK227),"")</f>
        <v/>
      </c>
      <c r="H304" s="548"/>
      <c r="I304" s="548"/>
      <c r="J304" s="548"/>
      <c r="K304" s="548"/>
      <c r="L304" s="549"/>
      <c r="M304" s="447"/>
      <c r="N304" s="449"/>
      <c r="O304" s="447"/>
      <c r="P304" s="449"/>
      <c r="Q304" s="447"/>
      <c r="R304" s="449"/>
      <c r="S304" s="447"/>
      <c r="T304" s="449"/>
      <c r="U304" s="447"/>
      <c r="V304" s="449"/>
      <c r="W304" s="447"/>
      <c r="X304" s="449"/>
      <c r="Y304" s="447"/>
      <c r="Z304" s="449"/>
      <c r="AA304" s="447"/>
      <c r="AB304" s="449"/>
      <c r="AC304" s="447"/>
      <c r="AD304" s="449"/>
      <c r="BT304" s="522">
        <f t="shared" si="130"/>
        <v>0</v>
      </c>
      <c r="BU304" s="522"/>
      <c r="BV304" s="522">
        <f t="shared" si="131"/>
        <v>0</v>
      </c>
      <c r="BW304" s="522"/>
      <c r="BX304" s="522">
        <f t="shared" si="132"/>
        <v>0</v>
      </c>
      <c r="BY304" s="522"/>
      <c r="BZ304" s="522">
        <f t="shared" si="133"/>
        <v>0</v>
      </c>
      <c r="CA304" s="522"/>
      <c r="CB304" s="125" t="str">
        <f>IF(BZ304=0,"",IF(SUM($BZ$87:BZ304)=1,_xlfn.CONCAT(CC304),IF($BZ$662&gt;SUM($BZ$87:BZ304),_xlfn.CONCAT(", ",CC304),IF($BZ$662=SUM($BZ$87:BZ304),_xlfn.CONCAT(" y ",CC304,".")))))</f>
        <v/>
      </c>
      <c r="CC304" s="113">
        <v>218</v>
      </c>
      <c r="CE304" s="524">
        <f t="shared" si="129"/>
        <v>0</v>
      </c>
      <c r="CF304" s="526"/>
    </row>
    <row r="305" spans="3:84">
      <c r="C305" s="56" t="s">
        <v>6892</v>
      </c>
      <c r="D305" s="460" t="str">
        <f>IF($AH$14=0,IF(Presentación!AL228="","",Presentación!AM228),"")</f>
        <v/>
      </c>
      <c r="E305" s="461"/>
      <c r="F305" s="462"/>
      <c r="G305" s="547" t="str">
        <f>IF($AH$14=0,IF(Presentación!AK228="","",Presentación!AK228),"")</f>
        <v/>
      </c>
      <c r="H305" s="548"/>
      <c r="I305" s="548"/>
      <c r="J305" s="548"/>
      <c r="K305" s="548"/>
      <c r="L305" s="549"/>
      <c r="M305" s="447"/>
      <c r="N305" s="449"/>
      <c r="O305" s="447"/>
      <c r="P305" s="449"/>
      <c r="Q305" s="447"/>
      <c r="R305" s="449"/>
      <c r="S305" s="447"/>
      <c r="T305" s="449"/>
      <c r="U305" s="447"/>
      <c r="V305" s="449"/>
      <c r="W305" s="447"/>
      <c r="X305" s="449"/>
      <c r="Y305" s="447"/>
      <c r="Z305" s="449"/>
      <c r="AA305" s="447"/>
      <c r="AB305" s="449"/>
      <c r="AC305" s="447"/>
      <c r="AD305" s="449"/>
      <c r="BT305" s="522">
        <f t="shared" si="130"/>
        <v>0</v>
      </c>
      <c r="BU305" s="522"/>
      <c r="BV305" s="522">
        <f t="shared" si="131"/>
        <v>0</v>
      </c>
      <c r="BW305" s="522"/>
      <c r="BX305" s="522">
        <f t="shared" si="132"/>
        <v>0</v>
      </c>
      <c r="BY305" s="522"/>
      <c r="BZ305" s="522">
        <f t="shared" si="133"/>
        <v>0</v>
      </c>
      <c r="CA305" s="522"/>
      <c r="CB305" s="125" t="str">
        <f>IF(BZ305=0,"",IF(SUM($BZ$87:BZ305)=1,_xlfn.CONCAT(CC305),IF($BZ$662&gt;SUM($BZ$87:BZ305),_xlfn.CONCAT(", ",CC305),IF($BZ$662=SUM($BZ$87:BZ305),_xlfn.CONCAT(" y ",CC305,".")))))</f>
        <v/>
      </c>
      <c r="CC305" s="113">
        <v>219</v>
      </c>
      <c r="CE305" s="524">
        <f t="shared" si="129"/>
        <v>0</v>
      </c>
      <c r="CF305" s="526"/>
    </row>
    <row r="306" spans="3:84">
      <c r="C306" s="56" t="s">
        <v>6893</v>
      </c>
      <c r="D306" s="460" t="str">
        <f>IF($AH$14=0,IF(Presentación!AL229="","",Presentación!AM229),"")</f>
        <v/>
      </c>
      <c r="E306" s="461"/>
      <c r="F306" s="462"/>
      <c r="G306" s="547" t="str">
        <f>IF($AH$14=0,IF(Presentación!AK229="","",Presentación!AK229),"")</f>
        <v/>
      </c>
      <c r="H306" s="548"/>
      <c r="I306" s="548"/>
      <c r="J306" s="548"/>
      <c r="K306" s="548"/>
      <c r="L306" s="549"/>
      <c r="M306" s="447"/>
      <c r="N306" s="449"/>
      <c r="O306" s="447"/>
      <c r="P306" s="449"/>
      <c r="Q306" s="447"/>
      <c r="R306" s="449"/>
      <c r="S306" s="447"/>
      <c r="T306" s="449"/>
      <c r="U306" s="447"/>
      <c r="V306" s="449"/>
      <c r="W306" s="447"/>
      <c r="X306" s="449"/>
      <c r="Y306" s="447"/>
      <c r="Z306" s="449"/>
      <c r="AA306" s="447"/>
      <c r="AB306" s="449"/>
      <c r="AC306" s="447"/>
      <c r="AD306" s="449"/>
      <c r="BT306" s="522">
        <f t="shared" si="130"/>
        <v>0</v>
      </c>
      <c r="BU306" s="522"/>
      <c r="BV306" s="522">
        <f t="shared" si="131"/>
        <v>0</v>
      </c>
      <c r="BW306" s="522"/>
      <c r="BX306" s="522">
        <f t="shared" si="132"/>
        <v>0</v>
      </c>
      <c r="BY306" s="522"/>
      <c r="BZ306" s="522">
        <f t="shared" si="133"/>
        <v>0</v>
      </c>
      <c r="CA306" s="522"/>
      <c r="CB306" s="125" t="str">
        <f>IF(BZ306=0,"",IF(SUM($BZ$87:BZ306)=1,_xlfn.CONCAT(CC306),IF($BZ$662&gt;SUM($BZ$87:BZ306),_xlfn.CONCAT(", ",CC306),IF($BZ$662=SUM($BZ$87:BZ306),_xlfn.CONCAT(" y ",CC306,".")))))</f>
        <v/>
      </c>
      <c r="CC306" s="113">
        <v>220</v>
      </c>
      <c r="CE306" s="524">
        <f t="shared" si="129"/>
        <v>0</v>
      </c>
      <c r="CF306" s="526"/>
    </row>
    <row r="307" spans="3:84">
      <c r="C307" s="56" t="s">
        <v>6894</v>
      </c>
      <c r="D307" s="460" t="str">
        <f>IF($AH$14=0,IF(Presentación!AL230="","",Presentación!AM230),"")</f>
        <v/>
      </c>
      <c r="E307" s="461"/>
      <c r="F307" s="462"/>
      <c r="G307" s="547" t="str">
        <f>IF($AH$14=0,IF(Presentación!AK230="","",Presentación!AK230),"")</f>
        <v/>
      </c>
      <c r="H307" s="548"/>
      <c r="I307" s="548"/>
      <c r="J307" s="548"/>
      <c r="K307" s="548"/>
      <c r="L307" s="549"/>
      <c r="M307" s="447"/>
      <c r="N307" s="449"/>
      <c r="O307" s="447"/>
      <c r="P307" s="449"/>
      <c r="Q307" s="447"/>
      <c r="R307" s="449"/>
      <c r="S307" s="447"/>
      <c r="T307" s="449"/>
      <c r="U307" s="447"/>
      <c r="V307" s="449"/>
      <c r="W307" s="447"/>
      <c r="X307" s="449"/>
      <c r="Y307" s="447"/>
      <c r="Z307" s="449"/>
      <c r="AA307" s="447"/>
      <c r="AB307" s="449"/>
      <c r="AC307" s="447"/>
      <c r="AD307" s="449"/>
      <c r="BT307" s="522">
        <f t="shared" si="130"/>
        <v>0</v>
      </c>
      <c r="BU307" s="522"/>
      <c r="BV307" s="522">
        <f t="shared" si="131"/>
        <v>0</v>
      </c>
      <c r="BW307" s="522"/>
      <c r="BX307" s="522">
        <f t="shared" si="132"/>
        <v>0</v>
      </c>
      <c r="BY307" s="522"/>
      <c r="BZ307" s="522">
        <f t="shared" si="133"/>
        <v>0</v>
      </c>
      <c r="CA307" s="522"/>
      <c r="CB307" s="125" t="str">
        <f>IF(BZ307=0,"",IF(SUM($BZ$87:BZ307)=1,_xlfn.CONCAT(CC307),IF($BZ$662&gt;SUM($BZ$87:BZ307),_xlfn.CONCAT(", ",CC307),IF($BZ$662=SUM($BZ$87:BZ307),_xlfn.CONCAT(" y ",CC307,".")))))</f>
        <v/>
      </c>
      <c r="CC307" s="113">
        <v>221</v>
      </c>
      <c r="CE307" s="524">
        <f t="shared" ref="CE307:CE370" si="134">IF(OR(AND(D307="",G307="",COUNTBLANK(M307:AD307)=18),AND(D307&lt;&gt;"",G307&lt;&gt;"",COUNTA(M307:AD307)=$CE$85)),0,1)</f>
        <v>0</v>
      </c>
      <c r="CF307" s="526"/>
    </row>
    <row r="308" spans="3:84">
      <c r="C308" s="56" t="s">
        <v>6895</v>
      </c>
      <c r="D308" s="460" t="str">
        <f>IF($AH$14=0,IF(Presentación!AL231="","",Presentación!AM231),"")</f>
        <v/>
      </c>
      <c r="E308" s="461"/>
      <c r="F308" s="462"/>
      <c r="G308" s="547" t="str">
        <f>IF($AH$14=0,IF(Presentación!AK231="","",Presentación!AK231),"")</f>
        <v/>
      </c>
      <c r="H308" s="548"/>
      <c r="I308" s="548"/>
      <c r="J308" s="548"/>
      <c r="K308" s="548"/>
      <c r="L308" s="549"/>
      <c r="M308" s="447"/>
      <c r="N308" s="449"/>
      <c r="O308" s="447"/>
      <c r="P308" s="449"/>
      <c r="Q308" s="447"/>
      <c r="R308" s="449"/>
      <c r="S308" s="447"/>
      <c r="T308" s="449"/>
      <c r="U308" s="447"/>
      <c r="V308" s="449"/>
      <c r="W308" s="447"/>
      <c r="X308" s="449"/>
      <c r="Y308" s="447"/>
      <c r="Z308" s="449"/>
      <c r="AA308" s="447"/>
      <c r="AB308" s="449"/>
      <c r="AC308" s="447"/>
      <c r="AD308" s="449"/>
      <c r="BT308" s="522">
        <f t="shared" si="130"/>
        <v>0</v>
      </c>
      <c r="BU308" s="522"/>
      <c r="BV308" s="522">
        <f t="shared" si="131"/>
        <v>0</v>
      </c>
      <c r="BW308" s="522"/>
      <c r="BX308" s="522">
        <f t="shared" si="132"/>
        <v>0</v>
      </c>
      <c r="BY308" s="522"/>
      <c r="BZ308" s="522">
        <f t="shared" si="133"/>
        <v>0</v>
      </c>
      <c r="CA308" s="522"/>
      <c r="CB308" s="125" t="str">
        <f>IF(BZ308=0,"",IF(SUM($BZ$87:BZ308)=1,_xlfn.CONCAT(CC308),IF($BZ$662&gt;SUM($BZ$87:BZ308),_xlfn.CONCAT(", ",CC308),IF($BZ$662=SUM($BZ$87:BZ308),_xlfn.CONCAT(" y ",CC308,".")))))</f>
        <v/>
      </c>
      <c r="CC308" s="113">
        <v>222</v>
      </c>
      <c r="CE308" s="524">
        <f t="shared" si="134"/>
        <v>0</v>
      </c>
      <c r="CF308" s="526"/>
    </row>
    <row r="309" spans="3:84">
      <c r="C309" s="56" t="s">
        <v>6896</v>
      </c>
      <c r="D309" s="460" t="str">
        <f>IF($AH$14=0,IF(Presentación!AL232="","",Presentación!AM232),"")</f>
        <v/>
      </c>
      <c r="E309" s="461"/>
      <c r="F309" s="462"/>
      <c r="G309" s="547" t="str">
        <f>IF($AH$14=0,IF(Presentación!AK232="","",Presentación!AK232),"")</f>
        <v/>
      </c>
      <c r="H309" s="548"/>
      <c r="I309" s="548"/>
      <c r="J309" s="548"/>
      <c r="K309" s="548"/>
      <c r="L309" s="549"/>
      <c r="M309" s="447"/>
      <c r="N309" s="449"/>
      <c r="O309" s="447"/>
      <c r="P309" s="449"/>
      <c r="Q309" s="447"/>
      <c r="R309" s="449"/>
      <c r="S309" s="447"/>
      <c r="T309" s="449"/>
      <c r="U309" s="447"/>
      <c r="V309" s="449"/>
      <c r="W309" s="447"/>
      <c r="X309" s="449"/>
      <c r="Y309" s="447"/>
      <c r="Z309" s="449"/>
      <c r="AA309" s="447"/>
      <c r="AB309" s="449"/>
      <c r="AC309" s="447"/>
      <c r="AD309" s="449"/>
      <c r="BT309" s="522">
        <f t="shared" si="130"/>
        <v>0</v>
      </c>
      <c r="BU309" s="522"/>
      <c r="BV309" s="522">
        <f t="shared" si="131"/>
        <v>0</v>
      </c>
      <c r="BW309" s="522"/>
      <c r="BX309" s="522">
        <f t="shared" si="132"/>
        <v>0</v>
      </c>
      <c r="BY309" s="522"/>
      <c r="BZ309" s="522">
        <f t="shared" si="133"/>
        <v>0</v>
      </c>
      <c r="CA309" s="522"/>
      <c r="CB309" s="125" t="str">
        <f>IF(BZ309=0,"",IF(SUM($BZ$87:BZ309)=1,_xlfn.CONCAT(CC309),IF($BZ$662&gt;SUM($BZ$87:BZ309),_xlfn.CONCAT(", ",CC309),IF($BZ$662=SUM($BZ$87:BZ309),_xlfn.CONCAT(" y ",CC309,".")))))</f>
        <v/>
      </c>
      <c r="CC309" s="113">
        <v>223</v>
      </c>
      <c r="CE309" s="524">
        <f t="shared" si="134"/>
        <v>0</v>
      </c>
      <c r="CF309" s="526"/>
    </row>
    <row r="310" spans="3:84">
      <c r="C310" s="56" t="s">
        <v>6897</v>
      </c>
      <c r="D310" s="460" t="str">
        <f>IF($AH$14=0,IF(Presentación!AL233="","",Presentación!AM233),"")</f>
        <v/>
      </c>
      <c r="E310" s="461"/>
      <c r="F310" s="462"/>
      <c r="G310" s="547" t="str">
        <f>IF($AH$14=0,IF(Presentación!AK233="","",Presentación!AK233),"")</f>
        <v/>
      </c>
      <c r="H310" s="548"/>
      <c r="I310" s="548"/>
      <c r="J310" s="548"/>
      <c r="K310" s="548"/>
      <c r="L310" s="549"/>
      <c r="M310" s="447"/>
      <c r="N310" s="449"/>
      <c r="O310" s="447"/>
      <c r="P310" s="449"/>
      <c r="Q310" s="447"/>
      <c r="R310" s="449"/>
      <c r="S310" s="447"/>
      <c r="T310" s="449"/>
      <c r="U310" s="447"/>
      <c r="V310" s="449"/>
      <c r="W310" s="447"/>
      <c r="X310" s="449"/>
      <c r="Y310" s="447"/>
      <c r="Z310" s="449"/>
      <c r="AA310" s="447"/>
      <c r="AB310" s="449"/>
      <c r="AC310" s="447"/>
      <c r="AD310" s="449"/>
      <c r="BT310" s="522">
        <f t="shared" si="130"/>
        <v>0</v>
      </c>
      <c r="BU310" s="522"/>
      <c r="BV310" s="522">
        <f t="shared" si="131"/>
        <v>0</v>
      </c>
      <c r="BW310" s="522"/>
      <c r="BX310" s="522">
        <f t="shared" si="132"/>
        <v>0</v>
      </c>
      <c r="BY310" s="522"/>
      <c r="BZ310" s="522">
        <f t="shared" si="133"/>
        <v>0</v>
      </c>
      <c r="CA310" s="522"/>
      <c r="CB310" s="125" t="str">
        <f>IF(BZ310=0,"",IF(SUM($BZ$87:BZ310)=1,_xlfn.CONCAT(CC310),IF($BZ$662&gt;SUM($BZ$87:BZ310),_xlfn.CONCAT(", ",CC310),IF($BZ$662=SUM($BZ$87:BZ310),_xlfn.CONCAT(" y ",CC310,".")))))</f>
        <v/>
      </c>
      <c r="CC310" s="113">
        <v>224</v>
      </c>
      <c r="CE310" s="524">
        <f t="shared" si="134"/>
        <v>0</v>
      </c>
      <c r="CF310" s="526"/>
    </row>
    <row r="311" spans="3:84">
      <c r="C311" s="56" t="s">
        <v>6898</v>
      </c>
      <c r="D311" s="460" t="str">
        <f>IF($AH$14=0,IF(Presentación!AL234="","",Presentación!AM234),"")</f>
        <v/>
      </c>
      <c r="E311" s="461"/>
      <c r="F311" s="462"/>
      <c r="G311" s="547" t="str">
        <f>IF($AH$14=0,IF(Presentación!AK234="","",Presentación!AK234),"")</f>
        <v/>
      </c>
      <c r="H311" s="548"/>
      <c r="I311" s="548"/>
      <c r="J311" s="548"/>
      <c r="K311" s="548"/>
      <c r="L311" s="549"/>
      <c r="M311" s="447"/>
      <c r="N311" s="449"/>
      <c r="O311" s="447"/>
      <c r="P311" s="449"/>
      <c r="Q311" s="447"/>
      <c r="R311" s="449"/>
      <c r="S311" s="447"/>
      <c r="T311" s="449"/>
      <c r="U311" s="447"/>
      <c r="V311" s="449"/>
      <c r="W311" s="447"/>
      <c r="X311" s="449"/>
      <c r="Y311" s="447"/>
      <c r="Z311" s="449"/>
      <c r="AA311" s="447"/>
      <c r="AB311" s="449"/>
      <c r="AC311" s="447"/>
      <c r="AD311" s="449"/>
      <c r="BT311" s="522">
        <f t="shared" si="130"/>
        <v>0</v>
      </c>
      <c r="BU311" s="522"/>
      <c r="BV311" s="522">
        <f t="shared" si="131"/>
        <v>0</v>
      </c>
      <c r="BW311" s="522"/>
      <c r="BX311" s="522">
        <f t="shared" si="132"/>
        <v>0</v>
      </c>
      <c r="BY311" s="522"/>
      <c r="BZ311" s="522">
        <f t="shared" si="133"/>
        <v>0</v>
      </c>
      <c r="CA311" s="522"/>
      <c r="CB311" s="125" t="str">
        <f>IF(BZ311=0,"",IF(SUM($BZ$87:BZ311)=1,_xlfn.CONCAT(CC311),IF($BZ$662&gt;SUM($BZ$87:BZ311),_xlfn.CONCAT(", ",CC311),IF($BZ$662=SUM($BZ$87:BZ311),_xlfn.CONCAT(" y ",CC311,".")))))</f>
        <v/>
      </c>
      <c r="CC311" s="113">
        <v>225</v>
      </c>
      <c r="CE311" s="524">
        <f t="shared" si="134"/>
        <v>0</v>
      </c>
      <c r="CF311" s="526"/>
    </row>
    <row r="312" spans="3:84">
      <c r="C312" s="56" t="s">
        <v>6899</v>
      </c>
      <c r="D312" s="460" t="str">
        <f>IF($AH$14=0,IF(Presentación!AL235="","",Presentación!AM235),"")</f>
        <v/>
      </c>
      <c r="E312" s="461"/>
      <c r="F312" s="462"/>
      <c r="G312" s="547" t="str">
        <f>IF($AH$14=0,IF(Presentación!AK235="","",Presentación!AK235),"")</f>
        <v/>
      </c>
      <c r="H312" s="548"/>
      <c r="I312" s="548"/>
      <c r="J312" s="548"/>
      <c r="K312" s="548"/>
      <c r="L312" s="549"/>
      <c r="M312" s="447"/>
      <c r="N312" s="449"/>
      <c r="O312" s="447"/>
      <c r="P312" s="449"/>
      <c r="Q312" s="447"/>
      <c r="R312" s="449"/>
      <c r="S312" s="447"/>
      <c r="T312" s="449"/>
      <c r="U312" s="447"/>
      <c r="V312" s="449"/>
      <c r="W312" s="447"/>
      <c r="X312" s="449"/>
      <c r="Y312" s="447"/>
      <c r="Z312" s="449"/>
      <c r="AA312" s="447"/>
      <c r="AB312" s="449"/>
      <c r="AC312" s="447"/>
      <c r="AD312" s="449"/>
      <c r="BT312" s="522">
        <f t="shared" si="130"/>
        <v>0</v>
      </c>
      <c r="BU312" s="522"/>
      <c r="BV312" s="522">
        <f t="shared" si="131"/>
        <v>0</v>
      </c>
      <c r="BW312" s="522"/>
      <c r="BX312" s="522">
        <f t="shared" si="132"/>
        <v>0</v>
      </c>
      <c r="BY312" s="522"/>
      <c r="BZ312" s="522">
        <f t="shared" si="133"/>
        <v>0</v>
      </c>
      <c r="CA312" s="522"/>
      <c r="CB312" s="125" t="str">
        <f>IF(BZ312=0,"",IF(SUM($BZ$87:BZ312)=1,_xlfn.CONCAT(CC312),IF($BZ$662&gt;SUM($BZ$87:BZ312),_xlfn.CONCAT(", ",CC312),IF($BZ$662=SUM($BZ$87:BZ312),_xlfn.CONCAT(" y ",CC312,".")))))</f>
        <v/>
      </c>
      <c r="CC312" s="113">
        <v>226</v>
      </c>
      <c r="CE312" s="524">
        <f t="shared" si="134"/>
        <v>0</v>
      </c>
      <c r="CF312" s="526"/>
    </row>
    <row r="313" spans="3:84">
      <c r="C313" s="56" t="s">
        <v>6900</v>
      </c>
      <c r="D313" s="460" t="str">
        <f>IF($AH$14=0,IF(Presentación!AL236="","",Presentación!AM236),"")</f>
        <v/>
      </c>
      <c r="E313" s="461"/>
      <c r="F313" s="462"/>
      <c r="G313" s="547" t="str">
        <f>IF($AH$14=0,IF(Presentación!AK236="","",Presentación!AK236),"")</f>
        <v/>
      </c>
      <c r="H313" s="548"/>
      <c r="I313" s="548"/>
      <c r="J313" s="548"/>
      <c r="K313" s="548"/>
      <c r="L313" s="549"/>
      <c r="M313" s="447"/>
      <c r="N313" s="449"/>
      <c r="O313" s="447"/>
      <c r="P313" s="449"/>
      <c r="Q313" s="447"/>
      <c r="R313" s="449"/>
      <c r="S313" s="447"/>
      <c r="T313" s="449"/>
      <c r="U313" s="447"/>
      <c r="V313" s="449"/>
      <c r="W313" s="447"/>
      <c r="X313" s="449"/>
      <c r="Y313" s="447"/>
      <c r="Z313" s="449"/>
      <c r="AA313" s="447"/>
      <c r="AB313" s="449"/>
      <c r="AC313" s="447"/>
      <c r="AD313" s="449"/>
      <c r="BT313" s="522">
        <f t="shared" si="130"/>
        <v>0</v>
      </c>
      <c r="BU313" s="522"/>
      <c r="BV313" s="522">
        <f t="shared" si="131"/>
        <v>0</v>
      </c>
      <c r="BW313" s="522"/>
      <c r="BX313" s="522">
        <f t="shared" si="132"/>
        <v>0</v>
      </c>
      <c r="BY313" s="522"/>
      <c r="BZ313" s="522">
        <f t="shared" si="133"/>
        <v>0</v>
      </c>
      <c r="CA313" s="522"/>
      <c r="CB313" s="125" t="str">
        <f>IF(BZ313=0,"",IF(SUM($BZ$87:BZ313)=1,_xlfn.CONCAT(CC313),IF($BZ$662&gt;SUM($BZ$87:BZ313),_xlfn.CONCAT(", ",CC313),IF($BZ$662=SUM($BZ$87:BZ313),_xlfn.CONCAT(" y ",CC313,".")))))</f>
        <v/>
      </c>
      <c r="CC313" s="113">
        <v>227</v>
      </c>
      <c r="CE313" s="524">
        <f t="shared" si="134"/>
        <v>0</v>
      </c>
      <c r="CF313" s="526"/>
    </row>
    <row r="314" spans="3:84">
      <c r="C314" s="56" t="s">
        <v>6901</v>
      </c>
      <c r="D314" s="460" t="str">
        <f>IF($AH$14=0,IF(Presentación!AL237="","",Presentación!AM237),"")</f>
        <v/>
      </c>
      <c r="E314" s="461"/>
      <c r="F314" s="462"/>
      <c r="G314" s="547" t="str">
        <f>IF($AH$14=0,IF(Presentación!AK237="","",Presentación!AK237),"")</f>
        <v/>
      </c>
      <c r="H314" s="548"/>
      <c r="I314" s="548"/>
      <c r="J314" s="548"/>
      <c r="K314" s="548"/>
      <c r="L314" s="549"/>
      <c r="M314" s="447"/>
      <c r="N314" s="449"/>
      <c r="O314" s="447"/>
      <c r="P314" s="449"/>
      <c r="Q314" s="447"/>
      <c r="R314" s="449"/>
      <c r="S314" s="447"/>
      <c r="T314" s="449"/>
      <c r="U314" s="447"/>
      <c r="V314" s="449"/>
      <c r="W314" s="447"/>
      <c r="X314" s="449"/>
      <c r="Y314" s="447"/>
      <c r="Z314" s="449"/>
      <c r="AA314" s="447"/>
      <c r="AB314" s="449"/>
      <c r="AC314" s="447"/>
      <c r="AD314" s="449"/>
      <c r="BT314" s="522">
        <f t="shared" si="130"/>
        <v>0</v>
      </c>
      <c r="BU314" s="522"/>
      <c r="BV314" s="522">
        <f t="shared" si="131"/>
        <v>0</v>
      </c>
      <c r="BW314" s="522"/>
      <c r="BX314" s="522">
        <f t="shared" si="132"/>
        <v>0</v>
      </c>
      <c r="BY314" s="522"/>
      <c r="BZ314" s="522">
        <f t="shared" si="133"/>
        <v>0</v>
      </c>
      <c r="CA314" s="522"/>
      <c r="CB314" s="125" t="str">
        <f>IF(BZ314=0,"",IF(SUM($BZ$87:BZ314)=1,_xlfn.CONCAT(CC314),IF($BZ$662&gt;SUM($BZ$87:BZ314),_xlfn.CONCAT(", ",CC314),IF($BZ$662=SUM($BZ$87:BZ314),_xlfn.CONCAT(" y ",CC314,".")))))</f>
        <v/>
      </c>
      <c r="CC314" s="113">
        <v>228</v>
      </c>
      <c r="CE314" s="524">
        <f t="shared" si="134"/>
        <v>0</v>
      </c>
      <c r="CF314" s="526"/>
    </row>
    <row r="315" spans="3:84">
      <c r="C315" s="56" t="s">
        <v>6902</v>
      </c>
      <c r="D315" s="460" t="str">
        <f>IF($AH$14=0,IF(Presentación!AL238="","",Presentación!AM238),"")</f>
        <v/>
      </c>
      <c r="E315" s="461"/>
      <c r="F315" s="462"/>
      <c r="G315" s="547" t="str">
        <f>IF($AH$14=0,IF(Presentación!AK238="","",Presentación!AK238),"")</f>
        <v/>
      </c>
      <c r="H315" s="548"/>
      <c r="I315" s="548"/>
      <c r="J315" s="548"/>
      <c r="K315" s="548"/>
      <c r="L315" s="549"/>
      <c r="M315" s="447"/>
      <c r="N315" s="449"/>
      <c r="O315" s="447"/>
      <c r="P315" s="449"/>
      <c r="Q315" s="447"/>
      <c r="R315" s="449"/>
      <c r="S315" s="447"/>
      <c r="T315" s="449"/>
      <c r="U315" s="447"/>
      <c r="V315" s="449"/>
      <c r="W315" s="447"/>
      <c r="X315" s="449"/>
      <c r="Y315" s="447"/>
      <c r="Z315" s="449"/>
      <c r="AA315" s="447"/>
      <c r="AB315" s="449"/>
      <c r="AC315" s="447"/>
      <c r="AD315" s="449"/>
      <c r="BT315" s="522">
        <f t="shared" si="130"/>
        <v>0</v>
      </c>
      <c r="BU315" s="522"/>
      <c r="BV315" s="522">
        <f t="shared" si="131"/>
        <v>0</v>
      </c>
      <c r="BW315" s="522"/>
      <c r="BX315" s="522">
        <f t="shared" si="132"/>
        <v>0</v>
      </c>
      <c r="BY315" s="522"/>
      <c r="BZ315" s="522">
        <f t="shared" si="133"/>
        <v>0</v>
      </c>
      <c r="CA315" s="522"/>
      <c r="CB315" s="125" t="str">
        <f>IF(BZ315=0,"",IF(SUM($BZ$87:BZ315)=1,_xlfn.CONCAT(CC315),IF($BZ$662&gt;SUM($BZ$87:BZ315),_xlfn.CONCAT(", ",CC315),IF($BZ$662=SUM($BZ$87:BZ315),_xlfn.CONCAT(" y ",CC315,".")))))</f>
        <v/>
      </c>
      <c r="CC315" s="113">
        <v>229</v>
      </c>
      <c r="CE315" s="524">
        <f t="shared" si="134"/>
        <v>0</v>
      </c>
      <c r="CF315" s="526"/>
    </row>
    <row r="316" spans="3:84">
      <c r="C316" s="56" t="s">
        <v>6903</v>
      </c>
      <c r="D316" s="460" t="str">
        <f>IF($AH$14=0,IF(Presentación!AL239="","",Presentación!AM239),"")</f>
        <v/>
      </c>
      <c r="E316" s="461"/>
      <c r="F316" s="462"/>
      <c r="G316" s="547" t="str">
        <f>IF($AH$14=0,IF(Presentación!AK239="","",Presentación!AK239),"")</f>
        <v/>
      </c>
      <c r="H316" s="548"/>
      <c r="I316" s="548"/>
      <c r="J316" s="548"/>
      <c r="K316" s="548"/>
      <c r="L316" s="549"/>
      <c r="M316" s="447"/>
      <c r="N316" s="449"/>
      <c r="O316" s="447"/>
      <c r="P316" s="449"/>
      <c r="Q316" s="447"/>
      <c r="R316" s="449"/>
      <c r="S316" s="447"/>
      <c r="T316" s="449"/>
      <c r="U316" s="447"/>
      <c r="V316" s="449"/>
      <c r="W316" s="447"/>
      <c r="X316" s="449"/>
      <c r="Y316" s="447"/>
      <c r="Z316" s="449"/>
      <c r="AA316" s="447"/>
      <c r="AB316" s="449"/>
      <c r="AC316" s="447"/>
      <c r="AD316" s="449"/>
      <c r="BT316" s="522">
        <f t="shared" si="130"/>
        <v>0</v>
      </c>
      <c r="BU316" s="522"/>
      <c r="BV316" s="522">
        <f t="shared" si="131"/>
        <v>0</v>
      </c>
      <c r="BW316" s="522"/>
      <c r="BX316" s="522">
        <f t="shared" si="132"/>
        <v>0</v>
      </c>
      <c r="BY316" s="522"/>
      <c r="BZ316" s="522">
        <f t="shared" si="133"/>
        <v>0</v>
      </c>
      <c r="CA316" s="522"/>
      <c r="CB316" s="125" t="str">
        <f>IF(BZ316=0,"",IF(SUM($BZ$87:BZ316)=1,_xlfn.CONCAT(CC316),IF($BZ$662&gt;SUM($BZ$87:BZ316),_xlfn.CONCAT(", ",CC316),IF($BZ$662=SUM($BZ$87:BZ316),_xlfn.CONCAT(" y ",CC316,".")))))</f>
        <v/>
      </c>
      <c r="CC316" s="113">
        <v>230</v>
      </c>
      <c r="CE316" s="524">
        <f t="shared" si="134"/>
        <v>0</v>
      </c>
      <c r="CF316" s="526"/>
    </row>
    <row r="317" spans="3:84">
      <c r="C317" s="56" t="s">
        <v>6904</v>
      </c>
      <c r="D317" s="460" t="str">
        <f>IF($AH$14=0,IF(Presentación!AL240="","",Presentación!AM240),"")</f>
        <v/>
      </c>
      <c r="E317" s="461"/>
      <c r="F317" s="462"/>
      <c r="G317" s="547" t="str">
        <f>IF($AH$14=0,IF(Presentación!AK240="","",Presentación!AK240),"")</f>
        <v/>
      </c>
      <c r="H317" s="548"/>
      <c r="I317" s="548"/>
      <c r="J317" s="548"/>
      <c r="K317" s="548"/>
      <c r="L317" s="549"/>
      <c r="M317" s="447"/>
      <c r="N317" s="449"/>
      <c r="O317" s="447"/>
      <c r="P317" s="449"/>
      <c r="Q317" s="447"/>
      <c r="R317" s="449"/>
      <c r="S317" s="447"/>
      <c r="T317" s="449"/>
      <c r="U317" s="447"/>
      <c r="V317" s="449"/>
      <c r="W317" s="447"/>
      <c r="X317" s="449"/>
      <c r="Y317" s="447"/>
      <c r="Z317" s="449"/>
      <c r="AA317" s="447"/>
      <c r="AB317" s="449"/>
      <c r="AC317" s="447"/>
      <c r="AD317" s="449"/>
      <c r="BT317" s="522">
        <f t="shared" si="130"/>
        <v>0</v>
      </c>
      <c r="BU317" s="522"/>
      <c r="BV317" s="522">
        <f t="shared" si="131"/>
        <v>0</v>
      </c>
      <c r="BW317" s="522"/>
      <c r="BX317" s="522">
        <f t="shared" si="132"/>
        <v>0</v>
      </c>
      <c r="BY317" s="522"/>
      <c r="BZ317" s="522">
        <f t="shared" si="133"/>
        <v>0</v>
      </c>
      <c r="CA317" s="522"/>
      <c r="CB317" s="125" t="str">
        <f>IF(BZ317=0,"",IF(SUM($BZ$87:BZ317)=1,_xlfn.CONCAT(CC317),IF($BZ$662&gt;SUM($BZ$87:BZ317),_xlfn.CONCAT(", ",CC317),IF($BZ$662=SUM($BZ$87:BZ317),_xlfn.CONCAT(" y ",CC317,".")))))</f>
        <v/>
      </c>
      <c r="CC317" s="113">
        <v>231</v>
      </c>
      <c r="CE317" s="524">
        <f t="shared" si="134"/>
        <v>0</v>
      </c>
      <c r="CF317" s="526"/>
    </row>
    <row r="318" spans="3:84">
      <c r="C318" s="56" t="s">
        <v>6905</v>
      </c>
      <c r="D318" s="460" t="str">
        <f>IF($AH$14=0,IF(Presentación!AL241="","",Presentación!AM241),"")</f>
        <v/>
      </c>
      <c r="E318" s="461"/>
      <c r="F318" s="462"/>
      <c r="G318" s="547" t="str">
        <f>IF($AH$14=0,IF(Presentación!AK241="","",Presentación!AK241),"")</f>
        <v/>
      </c>
      <c r="H318" s="548"/>
      <c r="I318" s="548"/>
      <c r="J318" s="548"/>
      <c r="K318" s="548"/>
      <c r="L318" s="549"/>
      <c r="M318" s="447"/>
      <c r="N318" s="449"/>
      <c r="O318" s="447"/>
      <c r="P318" s="449"/>
      <c r="Q318" s="447"/>
      <c r="R318" s="449"/>
      <c r="S318" s="447"/>
      <c r="T318" s="449"/>
      <c r="U318" s="447"/>
      <c r="V318" s="449"/>
      <c r="W318" s="447"/>
      <c r="X318" s="449"/>
      <c r="Y318" s="447"/>
      <c r="Z318" s="449"/>
      <c r="AA318" s="447"/>
      <c r="AB318" s="449"/>
      <c r="AC318" s="447"/>
      <c r="AD318" s="449"/>
      <c r="BT318" s="522">
        <f t="shared" si="130"/>
        <v>0</v>
      </c>
      <c r="BU318" s="522"/>
      <c r="BV318" s="522">
        <f t="shared" si="131"/>
        <v>0</v>
      </c>
      <c r="BW318" s="522"/>
      <c r="BX318" s="522">
        <f t="shared" si="132"/>
        <v>0</v>
      </c>
      <c r="BY318" s="522"/>
      <c r="BZ318" s="522">
        <f t="shared" si="133"/>
        <v>0</v>
      </c>
      <c r="CA318" s="522"/>
      <c r="CB318" s="125" t="str">
        <f>IF(BZ318=0,"",IF(SUM($BZ$87:BZ318)=1,_xlfn.CONCAT(CC318),IF($BZ$662&gt;SUM($BZ$87:BZ318),_xlfn.CONCAT(", ",CC318),IF($BZ$662=SUM($BZ$87:BZ318),_xlfn.CONCAT(" y ",CC318,".")))))</f>
        <v/>
      </c>
      <c r="CC318" s="113">
        <v>232</v>
      </c>
      <c r="CE318" s="524">
        <f t="shared" si="134"/>
        <v>0</v>
      </c>
      <c r="CF318" s="526"/>
    </row>
    <row r="319" spans="3:84">
      <c r="C319" s="56" t="s">
        <v>6906</v>
      </c>
      <c r="D319" s="460" t="str">
        <f>IF($AH$14=0,IF(Presentación!AL242="","",Presentación!AM242),"")</f>
        <v/>
      </c>
      <c r="E319" s="461"/>
      <c r="F319" s="462"/>
      <c r="G319" s="547" t="str">
        <f>IF($AH$14=0,IF(Presentación!AK242="","",Presentación!AK242),"")</f>
        <v/>
      </c>
      <c r="H319" s="548"/>
      <c r="I319" s="548"/>
      <c r="J319" s="548"/>
      <c r="K319" s="548"/>
      <c r="L319" s="549"/>
      <c r="M319" s="447"/>
      <c r="N319" s="449"/>
      <c r="O319" s="447"/>
      <c r="P319" s="449"/>
      <c r="Q319" s="447"/>
      <c r="R319" s="449"/>
      <c r="S319" s="447"/>
      <c r="T319" s="449"/>
      <c r="U319" s="447"/>
      <c r="V319" s="449"/>
      <c r="W319" s="447"/>
      <c r="X319" s="449"/>
      <c r="Y319" s="447"/>
      <c r="Z319" s="449"/>
      <c r="AA319" s="447"/>
      <c r="AB319" s="449"/>
      <c r="AC319" s="447"/>
      <c r="AD319" s="449"/>
      <c r="BT319" s="522">
        <f t="shared" si="130"/>
        <v>0</v>
      </c>
      <c r="BU319" s="522"/>
      <c r="BV319" s="522">
        <f t="shared" si="131"/>
        <v>0</v>
      </c>
      <c r="BW319" s="522"/>
      <c r="BX319" s="522">
        <f t="shared" si="132"/>
        <v>0</v>
      </c>
      <c r="BY319" s="522"/>
      <c r="BZ319" s="522">
        <f t="shared" si="133"/>
        <v>0</v>
      </c>
      <c r="CA319" s="522"/>
      <c r="CB319" s="125" t="str">
        <f>IF(BZ319=0,"",IF(SUM($BZ$87:BZ319)=1,_xlfn.CONCAT(CC319),IF($BZ$662&gt;SUM($BZ$87:BZ319),_xlfn.CONCAT(", ",CC319),IF($BZ$662=SUM($BZ$87:BZ319),_xlfn.CONCAT(" y ",CC319,".")))))</f>
        <v/>
      </c>
      <c r="CC319" s="113">
        <v>233</v>
      </c>
      <c r="CE319" s="524">
        <f t="shared" si="134"/>
        <v>0</v>
      </c>
      <c r="CF319" s="526"/>
    </row>
    <row r="320" spans="3:84">
      <c r="C320" s="56" t="s">
        <v>6907</v>
      </c>
      <c r="D320" s="460" t="str">
        <f>IF($AH$14=0,IF(Presentación!AL243="","",Presentación!AM243),"")</f>
        <v/>
      </c>
      <c r="E320" s="461"/>
      <c r="F320" s="462"/>
      <c r="G320" s="547" t="str">
        <f>IF($AH$14=0,IF(Presentación!AK243="","",Presentación!AK243),"")</f>
        <v/>
      </c>
      <c r="H320" s="548"/>
      <c r="I320" s="548"/>
      <c r="J320" s="548"/>
      <c r="K320" s="548"/>
      <c r="L320" s="549"/>
      <c r="M320" s="447"/>
      <c r="N320" s="449"/>
      <c r="O320" s="447"/>
      <c r="P320" s="449"/>
      <c r="Q320" s="447"/>
      <c r="R320" s="449"/>
      <c r="S320" s="447"/>
      <c r="T320" s="449"/>
      <c r="U320" s="447"/>
      <c r="V320" s="449"/>
      <c r="W320" s="447"/>
      <c r="X320" s="449"/>
      <c r="Y320" s="447"/>
      <c r="Z320" s="449"/>
      <c r="AA320" s="447"/>
      <c r="AB320" s="449"/>
      <c r="AC320" s="447"/>
      <c r="AD320" s="449"/>
      <c r="BT320" s="522">
        <f t="shared" si="130"/>
        <v>0</v>
      </c>
      <c r="BU320" s="522"/>
      <c r="BV320" s="522">
        <f t="shared" si="131"/>
        <v>0</v>
      </c>
      <c r="BW320" s="522"/>
      <c r="BX320" s="522">
        <f t="shared" si="132"/>
        <v>0</v>
      </c>
      <c r="BY320" s="522"/>
      <c r="BZ320" s="522">
        <f t="shared" si="133"/>
        <v>0</v>
      </c>
      <c r="CA320" s="522"/>
      <c r="CB320" s="125" t="str">
        <f>IF(BZ320=0,"",IF(SUM($BZ$87:BZ320)=1,_xlfn.CONCAT(CC320),IF($BZ$662&gt;SUM($BZ$87:BZ320),_xlfn.CONCAT(", ",CC320),IF($BZ$662=SUM($BZ$87:BZ320),_xlfn.CONCAT(" y ",CC320,".")))))</f>
        <v/>
      </c>
      <c r="CC320" s="113">
        <v>234</v>
      </c>
      <c r="CE320" s="524">
        <f t="shared" si="134"/>
        <v>0</v>
      </c>
      <c r="CF320" s="526"/>
    </row>
    <row r="321" spans="3:84">
      <c r="C321" s="56" t="s">
        <v>6908</v>
      </c>
      <c r="D321" s="460" t="str">
        <f>IF($AH$14=0,IF(Presentación!AL244="","",Presentación!AM244),"")</f>
        <v/>
      </c>
      <c r="E321" s="461"/>
      <c r="F321" s="462"/>
      <c r="G321" s="547" t="str">
        <f>IF($AH$14=0,IF(Presentación!AK244="","",Presentación!AK244),"")</f>
        <v/>
      </c>
      <c r="H321" s="548"/>
      <c r="I321" s="548"/>
      <c r="J321" s="548"/>
      <c r="K321" s="548"/>
      <c r="L321" s="549"/>
      <c r="M321" s="447"/>
      <c r="N321" s="449"/>
      <c r="O321" s="447"/>
      <c r="P321" s="449"/>
      <c r="Q321" s="447"/>
      <c r="R321" s="449"/>
      <c r="S321" s="447"/>
      <c r="T321" s="449"/>
      <c r="U321" s="447"/>
      <c r="V321" s="449"/>
      <c r="W321" s="447"/>
      <c r="X321" s="449"/>
      <c r="Y321" s="447"/>
      <c r="Z321" s="449"/>
      <c r="AA321" s="447"/>
      <c r="AB321" s="449"/>
      <c r="AC321" s="447"/>
      <c r="AD321" s="449"/>
      <c r="BT321" s="522">
        <f t="shared" si="130"/>
        <v>0</v>
      </c>
      <c r="BU321" s="522"/>
      <c r="BV321" s="522">
        <f t="shared" si="131"/>
        <v>0</v>
      </c>
      <c r="BW321" s="522"/>
      <c r="BX321" s="522">
        <f t="shared" si="132"/>
        <v>0</v>
      </c>
      <c r="BY321" s="522"/>
      <c r="BZ321" s="522">
        <f t="shared" si="133"/>
        <v>0</v>
      </c>
      <c r="CA321" s="522"/>
      <c r="CB321" s="125" t="str">
        <f>IF(BZ321=0,"",IF(SUM($BZ$87:BZ321)=1,_xlfn.CONCAT(CC321),IF($BZ$662&gt;SUM($BZ$87:BZ321),_xlfn.CONCAT(", ",CC321),IF($BZ$662=SUM($BZ$87:BZ321),_xlfn.CONCAT(" y ",CC321,".")))))</f>
        <v/>
      </c>
      <c r="CC321" s="113">
        <v>235</v>
      </c>
      <c r="CE321" s="524">
        <f t="shared" si="134"/>
        <v>0</v>
      </c>
      <c r="CF321" s="526"/>
    </row>
    <row r="322" spans="3:84">
      <c r="C322" s="56" t="s">
        <v>6909</v>
      </c>
      <c r="D322" s="460" t="str">
        <f>IF($AH$14=0,IF(Presentación!AL245="","",Presentación!AM245),"")</f>
        <v/>
      </c>
      <c r="E322" s="461"/>
      <c r="F322" s="462"/>
      <c r="G322" s="547" t="str">
        <f>IF($AH$14=0,IF(Presentación!AK245="","",Presentación!AK245),"")</f>
        <v/>
      </c>
      <c r="H322" s="548"/>
      <c r="I322" s="548"/>
      <c r="J322" s="548"/>
      <c r="K322" s="548"/>
      <c r="L322" s="549"/>
      <c r="M322" s="447"/>
      <c r="N322" s="449"/>
      <c r="O322" s="447"/>
      <c r="P322" s="449"/>
      <c r="Q322" s="447"/>
      <c r="R322" s="449"/>
      <c r="S322" s="447"/>
      <c r="T322" s="449"/>
      <c r="U322" s="447"/>
      <c r="V322" s="449"/>
      <c r="W322" s="447"/>
      <c r="X322" s="449"/>
      <c r="Y322" s="447"/>
      <c r="Z322" s="449"/>
      <c r="AA322" s="447"/>
      <c r="AB322" s="449"/>
      <c r="AC322" s="447"/>
      <c r="AD322" s="449"/>
      <c r="BT322" s="522">
        <f t="shared" si="130"/>
        <v>0</v>
      </c>
      <c r="BU322" s="522"/>
      <c r="BV322" s="522">
        <f t="shared" si="131"/>
        <v>0</v>
      </c>
      <c r="BW322" s="522"/>
      <c r="BX322" s="522">
        <f t="shared" si="132"/>
        <v>0</v>
      </c>
      <c r="BY322" s="522"/>
      <c r="BZ322" s="522">
        <f t="shared" si="133"/>
        <v>0</v>
      </c>
      <c r="CA322" s="522"/>
      <c r="CB322" s="125" t="str">
        <f>IF(BZ322=0,"",IF(SUM($BZ$87:BZ322)=1,_xlfn.CONCAT(CC322),IF($BZ$662&gt;SUM($BZ$87:BZ322),_xlfn.CONCAT(", ",CC322),IF($BZ$662=SUM($BZ$87:BZ322),_xlfn.CONCAT(" y ",CC322,".")))))</f>
        <v/>
      </c>
      <c r="CC322" s="113">
        <v>236</v>
      </c>
      <c r="CE322" s="524">
        <f t="shared" si="134"/>
        <v>0</v>
      </c>
      <c r="CF322" s="526"/>
    </row>
    <row r="323" spans="3:84">
      <c r="C323" s="56" t="s">
        <v>6910</v>
      </c>
      <c r="D323" s="460" t="str">
        <f>IF($AH$14=0,IF(Presentación!AL246="","",Presentación!AM246),"")</f>
        <v/>
      </c>
      <c r="E323" s="461"/>
      <c r="F323" s="462"/>
      <c r="G323" s="547" t="str">
        <f>IF($AH$14=0,IF(Presentación!AK246="","",Presentación!AK246),"")</f>
        <v/>
      </c>
      <c r="H323" s="548"/>
      <c r="I323" s="548"/>
      <c r="J323" s="548"/>
      <c r="K323" s="548"/>
      <c r="L323" s="549"/>
      <c r="M323" s="447"/>
      <c r="N323" s="449"/>
      <c r="O323" s="447"/>
      <c r="P323" s="449"/>
      <c r="Q323" s="447"/>
      <c r="R323" s="449"/>
      <c r="S323" s="447"/>
      <c r="T323" s="449"/>
      <c r="U323" s="447"/>
      <c r="V323" s="449"/>
      <c r="W323" s="447"/>
      <c r="X323" s="449"/>
      <c r="Y323" s="447"/>
      <c r="Z323" s="449"/>
      <c r="AA323" s="447"/>
      <c r="AB323" s="449"/>
      <c r="AC323" s="447"/>
      <c r="AD323" s="449"/>
      <c r="BT323" s="522">
        <f t="shared" si="130"/>
        <v>0</v>
      </c>
      <c r="BU323" s="522"/>
      <c r="BV323" s="522">
        <f t="shared" si="131"/>
        <v>0</v>
      </c>
      <c r="BW323" s="522"/>
      <c r="BX323" s="522">
        <f t="shared" si="132"/>
        <v>0</v>
      </c>
      <c r="BY323" s="522"/>
      <c r="BZ323" s="522">
        <f t="shared" si="133"/>
        <v>0</v>
      </c>
      <c r="CA323" s="522"/>
      <c r="CB323" s="125" t="str">
        <f>IF(BZ323=0,"",IF(SUM($BZ$87:BZ323)=1,_xlfn.CONCAT(CC323),IF($BZ$662&gt;SUM($BZ$87:BZ323),_xlfn.CONCAT(", ",CC323),IF($BZ$662=SUM($BZ$87:BZ323),_xlfn.CONCAT(" y ",CC323,".")))))</f>
        <v/>
      </c>
      <c r="CC323" s="113">
        <v>237</v>
      </c>
      <c r="CE323" s="524">
        <f t="shared" si="134"/>
        <v>0</v>
      </c>
      <c r="CF323" s="526"/>
    </row>
    <row r="324" spans="3:84">
      <c r="C324" s="56" t="s">
        <v>6911</v>
      </c>
      <c r="D324" s="460" t="str">
        <f>IF($AH$14=0,IF(Presentación!AL247="","",Presentación!AM247),"")</f>
        <v/>
      </c>
      <c r="E324" s="461"/>
      <c r="F324" s="462"/>
      <c r="G324" s="547" t="str">
        <f>IF($AH$14=0,IF(Presentación!AK247="","",Presentación!AK247),"")</f>
        <v/>
      </c>
      <c r="H324" s="548"/>
      <c r="I324" s="548"/>
      <c r="J324" s="548"/>
      <c r="K324" s="548"/>
      <c r="L324" s="549"/>
      <c r="M324" s="447"/>
      <c r="N324" s="449"/>
      <c r="O324" s="447"/>
      <c r="P324" s="449"/>
      <c r="Q324" s="447"/>
      <c r="R324" s="449"/>
      <c r="S324" s="447"/>
      <c r="T324" s="449"/>
      <c r="U324" s="447"/>
      <c r="V324" s="449"/>
      <c r="W324" s="447"/>
      <c r="X324" s="449"/>
      <c r="Y324" s="447"/>
      <c r="Z324" s="449"/>
      <c r="AA324" s="447"/>
      <c r="AB324" s="449"/>
      <c r="AC324" s="447"/>
      <c r="AD324" s="449"/>
      <c r="BT324" s="522">
        <f t="shared" si="130"/>
        <v>0</v>
      </c>
      <c r="BU324" s="522"/>
      <c r="BV324" s="522">
        <f t="shared" si="131"/>
        <v>0</v>
      </c>
      <c r="BW324" s="522"/>
      <c r="BX324" s="522">
        <f t="shared" si="132"/>
        <v>0</v>
      </c>
      <c r="BY324" s="522"/>
      <c r="BZ324" s="522">
        <f t="shared" si="133"/>
        <v>0</v>
      </c>
      <c r="CA324" s="522"/>
      <c r="CB324" s="125" t="str">
        <f>IF(BZ324=0,"",IF(SUM($BZ$87:BZ324)=1,_xlfn.CONCAT(CC324),IF($BZ$662&gt;SUM($BZ$87:BZ324),_xlfn.CONCAT(", ",CC324),IF($BZ$662=SUM($BZ$87:BZ324),_xlfn.CONCAT(" y ",CC324,".")))))</f>
        <v/>
      </c>
      <c r="CC324" s="113">
        <v>238</v>
      </c>
      <c r="CE324" s="524">
        <f t="shared" si="134"/>
        <v>0</v>
      </c>
      <c r="CF324" s="526"/>
    </row>
    <row r="325" spans="3:84">
      <c r="C325" s="56" t="s">
        <v>6912</v>
      </c>
      <c r="D325" s="460" t="str">
        <f>IF($AH$14=0,IF(Presentación!AL248="","",Presentación!AM248),"")</f>
        <v/>
      </c>
      <c r="E325" s="461"/>
      <c r="F325" s="462"/>
      <c r="G325" s="547" t="str">
        <f>IF($AH$14=0,IF(Presentación!AK248="","",Presentación!AK248),"")</f>
        <v/>
      </c>
      <c r="H325" s="548"/>
      <c r="I325" s="548"/>
      <c r="J325" s="548"/>
      <c r="K325" s="548"/>
      <c r="L325" s="549"/>
      <c r="M325" s="447"/>
      <c r="N325" s="449"/>
      <c r="O325" s="447"/>
      <c r="P325" s="449"/>
      <c r="Q325" s="447"/>
      <c r="R325" s="449"/>
      <c r="S325" s="447"/>
      <c r="T325" s="449"/>
      <c r="U325" s="447"/>
      <c r="V325" s="449"/>
      <c r="W325" s="447"/>
      <c r="X325" s="449"/>
      <c r="Y325" s="447"/>
      <c r="Z325" s="449"/>
      <c r="AA325" s="447"/>
      <c r="AB325" s="449"/>
      <c r="AC325" s="447"/>
      <c r="AD325" s="449"/>
      <c r="BT325" s="522">
        <f t="shared" si="130"/>
        <v>0</v>
      </c>
      <c r="BU325" s="522"/>
      <c r="BV325" s="522">
        <f t="shared" si="131"/>
        <v>0</v>
      </c>
      <c r="BW325" s="522"/>
      <c r="BX325" s="522">
        <f t="shared" si="132"/>
        <v>0</v>
      </c>
      <c r="BY325" s="522"/>
      <c r="BZ325" s="522">
        <f t="shared" si="133"/>
        <v>0</v>
      </c>
      <c r="CA325" s="522"/>
      <c r="CB325" s="125" t="str">
        <f>IF(BZ325=0,"",IF(SUM($BZ$87:BZ325)=1,_xlfn.CONCAT(CC325),IF($BZ$662&gt;SUM($BZ$87:BZ325),_xlfn.CONCAT(", ",CC325),IF($BZ$662=SUM($BZ$87:BZ325),_xlfn.CONCAT(" y ",CC325,".")))))</f>
        <v/>
      </c>
      <c r="CC325" s="113">
        <v>239</v>
      </c>
      <c r="CE325" s="524">
        <f t="shared" si="134"/>
        <v>0</v>
      </c>
      <c r="CF325" s="526"/>
    </row>
    <row r="326" spans="3:84">
      <c r="C326" s="56" t="s">
        <v>6913</v>
      </c>
      <c r="D326" s="460" t="str">
        <f>IF($AH$14=0,IF(Presentación!AL249="","",Presentación!AM249),"")</f>
        <v/>
      </c>
      <c r="E326" s="461"/>
      <c r="F326" s="462"/>
      <c r="G326" s="547" t="str">
        <f>IF($AH$14=0,IF(Presentación!AK249="","",Presentación!AK249),"")</f>
        <v/>
      </c>
      <c r="H326" s="548"/>
      <c r="I326" s="548"/>
      <c r="J326" s="548"/>
      <c r="K326" s="548"/>
      <c r="L326" s="549"/>
      <c r="M326" s="447"/>
      <c r="N326" s="449"/>
      <c r="O326" s="447"/>
      <c r="P326" s="449"/>
      <c r="Q326" s="447"/>
      <c r="R326" s="449"/>
      <c r="S326" s="447"/>
      <c r="T326" s="449"/>
      <c r="U326" s="447"/>
      <c r="V326" s="449"/>
      <c r="W326" s="447"/>
      <c r="X326" s="449"/>
      <c r="Y326" s="447"/>
      <c r="Z326" s="449"/>
      <c r="AA326" s="447"/>
      <c r="AB326" s="449"/>
      <c r="AC326" s="447"/>
      <c r="AD326" s="449"/>
      <c r="BT326" s="522">
        <f t="shared" si="130"/>
        <v>0</v>
      </c>
      <c r="BU326" s="522"/>
      <c r="BV326" s="522">
        <f t="shared" si="131"/>
        <v>0</v>
      </c>
      <c r="BW326" s="522"/>
      <c r="BX326" s="522">
        <f t="shared" si="132"/>
        <v>0</v>
      </c>
      <c r="BY326" s="522"/>
      <c r="BZ326" s="522">
        <f t="shared" si="133"/>
        <v>0</v>
      </c>
      <c r="CA326" s="522"/>
      <c r="CB326" s="125" t="str">
        <f>IF(BZ326=0,"",IF(SUM($BZ$87:BZ326)=1,_xlfn.CONCAT(CC326),IF($BZ$662&gt;SUM($BZ$87:BZ326),_xlfn.CONCAT(", ",CC326),IF($BZ$662=SUM($BZ$87:BZ326),_xlfn.CONCAT(" y ",CC326,".")))))</f>
        <v/>
      </c>
      <c r="CC326" s="113">
        <v>240</v>
      </c>
      <c r="CE326" s="524">
        <f t="shared" si="134"/>
        <v>0</v>
      </c>
      <c r="CF326" s="526"/>
    </row>
    <row r="327" spans="3:84">
      <c r="C327" s="56" t="s">
        <v>6914</v>
      </c>
      <c r="D327" s="460" t="str">
        <f>IF($AH$14=0,IF(Presentación!AL250="","",Presentación!AM250),"")</f>
        <v/>
      </c>
      <c r="E327" s="461"/>
      <c r="F327" s="462"/>
      <c r="G327" s="547" t="str">
        <f>IF($AH$14=0,IF(Presentación!AK250="","",Presentación!AK250),"")</f>
        <v/>
      </c>
      <c r="H327" s="548"/>
      <c r="I327" s="548"/>
      <c r="J327" s="548"/>
      <c r="K327" s="548"/>
      <c r="L327" s="549"/>
      <c r="M327" s="447"/>
      <c r="N327" s="449"/>
      <c r="O327" s="447"/>
      <c r="P327" s="449"/>
      <c r="Q327" s="447"/>
      <c r="R327" s="449"/>
      <c r="S327" s="447"/>
      <c r="T327" s="449"/>
      <c r="U327" s="447"/>
      <c r="V327" s="449"/>
      <c r="W327" s="447"/>
      <c r="X327" s="449"/>
      <c r="Y327" s="447"/>
      <c r="Z327" s="449"/>
      <c r="AA327" s="447"/>
      <c r="AB327" s="449"/>
      <c r="AC327" s="447"/>
      <c r="AD327" s="449"/>
      <c r="BT327" s="522">
        <f t="shared" si="130"/>
        <v>0</v>
      </c>
      <c r="BU327" s="522"/>
      <c r="BV327" s="522">
        <f t="shared" si="131"/>
        <v>0</v>
      </c>
      <c r="BW327" s="522"/>
      <c r="BX327" s="522">
        <f t="shared" si="132"/>
        <v>0</v>
      </c>
      <c r="BY327" s="522"/>
      <c r="BZ327" s="522">
        <f t="shared" si="133"/>
        <v>0</v>
      </c>
      <c r="CA327" s="522"/>
      <c r="CB327" s="125" t="str">
        <f>IF(BZ327=0,"",IF(SUM($BZ$87:BZ327)=1,_xlfn.CONCAT(CC327),IF($BZ$662&gt;SUM($BZ$87:BZ327),_xlfn.CONCAT(", ",CC327),IF($BZ$662=SUM($BZ$87:BZ327),_xlfn.CONCAT(" y ",CC327,".")))))</f>
        <v/>
      </c>
      <c r="CC327" s="113">
        <v>241</v>
      </c>
      <c r="CE327" s="524">
        <f t="shared" si="134"/>
        <v>0</v>
      </c>
      <c r="CF327" s="526"/>
    </row>
    <row r="328" spans="3:84">
      <c r="C328" s="56" t="s">
        <v>6915</v>
      </c>
      <c r="D328" s="460" t="str">
        <f>IF($AH$14=0,IF(Presentación!AL251="","",Presentación!AM251),"")</f>
        <v/>
      </c>
      <c r="E328" s="461"/>
      <c r="F328" s="462"/>
      <c r="G328" s="547" t="str">
        <f>IF($AH$14=0,IF(Presentación!AK251="","",Presentación!AK251),"")</f>
        <v/>
      </c>
      <c r="H328" s="548"/>
      <c r="I328" s="548"/>
      <c r="J328" s="548"/>
      <c r="K328" s="548"/>
      <c r="L328" s="549"/>
      <c r="M328" s="447"/>
      <c r="N328" s="449"/>
      <c r="O328" s="447"/>
      <c r="P328" s="449"/>
      <c r="Q328" s="447"/>
      <c r="R328" s="449"/>
      <c r="S328" s="447"/>
      <c r="T328" s="449"/>
      <c r="U328" s="447"/>
      <c r="V328" s="449"/>
      <c r="W328" s="447"/>
      <c r="X328" s="449"/>
      <c r="Y328" s="447"/>
      <c r="Z328" s="449"/>
      <c r="AA328" s="447"/>
      <c r="AB328" s="449"/>
      <c r="AC328" s="447"/>
      <c r="AD328" s="449"/>
      <c r="BT328" s="522">
        <f t="shared" si="130"/>
        <v>0</v>
      </c>
      <c r="BU328" s="522"/>
      <c r="BV328" s="522">
        <f t="shared" si="131"/>
        <v>0</v>
      </c>
      <c r="BW328" s="522"/>
      <c r="BX328" s="522">
        <f t="shared" si="132"/>
        <v>0</v>
      </c>
      <c r="BY328" s="522"/>
      <c r="BZ328" s="522">
        <f t="shared" si="133"/>
        <v>0</v>
      </c>
      <c r="CA328" s="522"/>
      <c r="CB328" s="125" t="str">
        <f>IF(BZ328=0,"",IF(SUM($BZ$87:BZ328)=1,_xlfn.CONCAT(CC328),IF($BZ$662&gt;SUM($BZ$87:BZ328),_xlfn.CONCAT(", ",CC328),IF($BZ$662=SUM($BZ$87:BZ328),_xlfn.CONCAT(" y ",CC328,".")))))</f>
        <v/>
      </c>
      <c r="CC328" s="113">
        <v>242</v>
      </c>
      <c r="CE328" s="524">
        <f t="shared" si="134"/>
        <v>0</v>
      </c>
      <c r="CF328" s="526"/>
    </row>
    <row r="329" spans="3:84">
      <c r="C329" s="56" t="s">
        <v>6916</v>
      </c>
      <c r="D329" s="460" t="str">
        <f>IF($AH$14=0,IF(Presentación!AL252="","",Presentación!AM252),"")</f>
        <v/>
      </c>
      <c r="E329" s="461"/>
      <c r="F329" s="462"/>
      <c r="G329" s="547" t="str">
        <f>IF($AH$14=0,IF(Presentación!AK252="","",Presentación!AK252),"")</f>
        <v/>
      </c>
      <c r="H329" s="548"/>
      <c r="I329" s="548"/>
      <c r="J329" s="548"/>
      <c r="K329" s="548"/>
      <c r="L329" s="549"/>
      <c r="M329" s="447"/>
      <c r="N329" s="449"/>
      <c r="O329" s="447"/>
      <c r="P329" s="449"/>
      <c r="Q329" s="447"/>
      <c r="R329" s="449"/>
      <c r="S329" s="447"/>
      <c r="T329" s="449"/>
      <c r="U329" s="447"/>
      <c r="V329" s="449"/>
      <c r="W329" s="447"/>
      <c r="X329" s="449"/>
      <c r="Y329" s="447"/>
      <c r="Z329" s="449"/>
      <c r="AA329" s="447"/>
      <c r="AB329" s="449"/>
      <c r="AC329" s="447"/>
      <c r="AD329" s="449"/>
      <c r="BT329" s="522">
        <f t="shared" si="130"/>
        <v>0</v>
      </c>
      <c r="BU329" s="522"/>
      <c r="BV329" s="522">
        <f t="shared" si="131"/>
        <v>0</v>
      </c>
      <c r="BW329" s="522"/>
      <c r="BX329" s="522">
        <f t="shared" si="132"/>
        <v>0</v>
      </c>
      <c r="BY329" s="522"/>
      <c r="BZ329" s="522">
        <f t="shared" si="133"/>
        <v>0</v>
      </c>
      <c r="CA329" s="522"/>
      <c r="CB329" s="125" t="str">
        <f>IF(BZ329=0,"",IF(SUM($BZ$87:BZ329)=1,_xlfn.CONCAT(CC329),IF($BZ$662&gt;SUM($BZ$87:BZ329),_xlfn.CONCAT(", ",CC329),IF($BZ$662=SUM($BZ$87:BZ329),_xlfn.CONCAT(" y ",CC329,".")))))</f>
        <v/>
      </c>
      <c r="CC329" s="113">
        <v>243</v>
      </c>
      <c r="CE329" s="524">
        <f t="shared" si="134"/>
        <v>0</v>
      </c>
      <c r="CF329" s="526"/>
    </row>
    <row r="330" spans="3:84">
      <c r="C330" s="56" t="s">
        <v>6917</v>
      </c>
      <c r="D330" s="460" t="str">
        <f>IF($AH$14=0,IF(Presentación!AL253="","",Presentación!AM253),"")</f>
        <v/>
      </c>
      <c r="E330" s="461"/>
      <c r="F330" s="462"/>
      <c r="G330" s="547" t="str">
        <f>IF($AH$14=0,IF(Presentación!AK253="","",Presentación!AK253),"")</f>
        <v/>
      </c>
      <c r="H330" s="548"/>
      <c r="I330" s="548"/>
      <c r="J330" s="548"/>
      <c r="K330" s="548"/>
      <c r="L330" s="549"/>
      <c r="M330" s="447"/>
      <c r="N330" s="449"/>
      <c r="O330" s="447"/>
      <c r="P330" s="449"/>
      <c r="Q330" s="447"/>
      <c r="R330" s="449"/>
      <c r="S330" s="447"/>
      <c r="T330" s="449"/>
      <c r="U330" s="447"/>
      <c r="V330" s="449"/>
      <c r="W330" s="447"/>
      <c r="X330" s="449"/>
      <c r="Y330" s="447"/>
      <c r="Z330" s="449"/>
      <c r="AA330" s="447"/>
      <c r="AB330" s="449"/>
      <c r="AC330" s="447"/>
      <c r="AD330" s="449"/>
      <c r="BT330" s="522">
        <f t="shared" si="130"/>
        <v>0</v>
      </c>
      <c r="BU330" s="522"/>
      <c r="BV330" s="522">
        <f t="shared" si="131"/>
        <v>0</v>
      </c>
      <c r="BW330" s="522"/>
      <c r="BX330" s="522">
        <f t="shared" si="132"/>
        <v>0</v>
      </c>
      <c r="BY330" s="522"/>
      <c r="BZ330" s="522">
        <f t="shared" si="133"/>
        <v>0</v>
      </c>
      <c r="CA330" s="522"/>
      <c r="CB330" s="125" t="str">
        <f>IF(BZ330=0,"",IF(SUM($BZ$87:BZ330)=1,_xlfn.CONCAT(CC330),IF($BZ$662&gt;SUM($BZ$87:BZ330),_xlfn.CONCAT(", ",CC330),IF($BZ$662=SUM($BZ$87:BZ330),_xlfn.CONCAT(" y ",CC330,".")))))</f>
        <v/>
      </c>
      <c r="CC330" s="113">
        <v>244</v>
      </c>
      <c r="CE330" s="524">
        <f t="shared" si="134"/>
        <v>0</v>
      </c>
      <c r="CF330" s="526"/>
    </row>
    <row r="331" spans="3:84">
      <c r="C331" s="56" t="s">
        <v>6918</v>
      </c>
      <c r="D331" s="460" t="str">
        <f>IF($AH$14=0,IF(Presentación!AL254="","",Presentación!AM254),"")</f>
        <v/>
      </c>
      <c r="E331" s="461"/>
      <c r="F331" s="462"/>
      <c r="G331" s="547" t="str">
        <f>IF($AH$14=0,IF(Presentación!AK254="","",Presentación!AK254),"")</f>
        <v/>
      </c>
      <c r="H331" s="548"/>
      <c r="I331" s="548"/>
      <c r="J331" s="548"/>
      <c r="K331" s="548"/>
      <c r="L331" s="549"/>
      <c r="M331" s="447"/>
      <c r="N331" s="449"/>
      <c r="O331" s="447"/>
      <c r="P331" s="449"/>
      <c r="Q331" s="447"/>
      <c r="R331" s="449"/>
      <c r="S331" s="447"/>
      <c r="T331" s="449"/>
      <c r="U331" s="447"/>
      <c r="V331" s="449"/>
      <c r="W331" s="447"/>
      <c r="X331" s="449"/>
      <c r="Y331" s="447"/>
      <c r="Z331" s="449"/>
      <c r="AA331" s="447"/>
      <c r="AB331" s="449"/>
      <c r="AC331" s="447"/>
      <c r="AD331" s="449"/>
      <c r="BT331" s="522">
        <f t="shared" si="130"/>
        <v>0</v>
      </c>
      <c r="BU331" s="522"/>
      <c r="BV331" s="522">
        <f t="shared" si="131"/>
        <v>0</v>
      </c>
      <c r="BW331" s="522"/>
      <c r="BX331" s="522">
        <f t="shared" si="132"/>
        <v>0</v>
      </c>
      <c r="BY331" s="522"/>
      <c r="BZ331" s="522">
        <f t="shared" si="133"/>
        <v>0</v>
      </c>
      <c r="CA331" s="522"/>
      <c r="CB331" s="125" t="str">
        <f>IF(BZ331=0,"",IF(SUM($BZ$87:BZ331)=1,_xlfn.CONCAT(CC331),IF($BZ$662&gt;SUM($BZ$87:BZ331),_xlfn.CONCAT(", ",CC331),IF($BZ$662=SUM($BZ$87:BZ331),_xlfn.CONCAT(" y ",CC331,".")))))</f>
        <v/>
      </c>
      <c r="CC331" s="113">
        <v>245</v>
      </c>
      <c r="CE331" s="524">
        <f t="shared" si="134"/>
        <v>0</v>
      </c>
      <c r="CF331" s="526"/>
    </row>
    <row r="332" spans="3:84">
      <c r="C332" s="56" t="s">
        <v>6919</v>
      </c>
      <c r="D332" s="460" t="str">
        <f>IF($AH$14=0,IF(Presentación!AL255="","",Presentación!AM255),"")</f>
        <v/>
      </c>
      <c r="E332" s="461"/>
      <c r="F332" s="462"/>
      <c r="G332" s="547" t="str">
        <f>IF($AH$14=0,IF(Presentación!AK255="","",Presentación!AK255),"")</f>
        <v/>
      </c>
      <c r="H332" s="548"/>
      <c r="I332" s="548"/>
      <c r="J332" s="548"/>
      <c r="K332" s="548"/>
      <c r="L332" s="549"/>
      <c r="M332" s="447"/>
      <c r="N332" s="449"/>
      <c r="O332" s="447"/>
      <c r="P332" s="449"/>
      <c r="Q332" s="447"/>
      <c r="R332" s="449"/>
      <c r="S332" s="447"/>
      <c r="T332" s="449"/>
      <c r="U332" s="447"/>
      <c r="V332" s="449"/>
      <c r="W332" s="447"/>
      <c r="X332" s="449"/>
      <c r="Y332" s="447"/>
      <c r="Z332" s="449"/>
      <c r="AA332" s="447"/>
      <c r="AB332" s="449"/>
      <c r="AC332" s="447"/>
      <c r="AD332" s="449"/>
      <c r="BT332" s="522">
        <f t="shared" si="130"/>
        <v>0</v>
      </c>
      <c r="BU332" s="522"/>
      <c r="BV332" s="522">
        <f t="shared" si="131"/>
        <v>0</v>
      </c>
      <c r="BW332" s="522"/>
      <c r="BX332" s="522">
        <f t="shared" si="132"/>
        <v>0</v>
      </c>
      <c r="BY332" s="522"/>
      <c r="BZ332" s="522">
        <f t="shared" si="133"/>
        <v>0</v>
      </c>
      <c r="CA332" s="522"/>
      <c r="CB332" s="125" t="str">
        <f>IF(BZ332=0,"",IF(SUM($BZ$87:BZ332)=1,_xlfn.CONCAT(CC332),IF($BZ$662&gt;SUM($BZ$87:BZ332),_xlfn.CONCAT(", ",CC332),IF($BZ$662=SUM($BZ$87:BZ332),_xlfn.CONCAT(" y ",CC332,".")))))</f>
        <v/>
      </c>
      <c r="CC332" s="113">
        <v>246</v>
      </c>
      <c r="CE332" s="524">
        <f t="shared" si="134"/>
        <v>0</v>
      </c>
      <c r="CF332" s="526"/>
    </row>
    <row r="333" spans="3:84">
      <c r="C333" s="56" t="s">
        <v>6920</v>
      </c>
      <c r="D333" s="460" t="str">
        <f>IF($AH$14=0,IF(Presentación!AL256="","",Presentación!AM256),"")</f>
        <v/>
      </c>
      <c r="E333" s="461"/>
      <c r="F333" s="462"/>
      <c r="G333" s="547" t="str">
        <f>IF($AH$14=0,IF(Presentación!AK256="","",Presentación!AK256),"")</f>
        <v/>
      </c>
      <c r="H333" s="548"/>
      <c r="I333" s="548"/>
      <c r="J333" s="548"/>
      <c r="K333" s="548"/>
      <c r="L333" s="549"/>
      <c r="M333" s="447"/>
      <c r="N333" s="449"/>
      <c r="O333" s="447"/>
      <c r="P333" s="449"/>
      <c r="Q333" s="447"/>
      <c r="R333" s="449"/>
      <c r="S333" s="447"/>
      <c r="T333" s="449"/>
      <c r="U333" s="447"/>
      <c r="V333" s="449"/>
      <c r="W333" s="447"/>
      <c r="X333" s="449"/>
      <c r="Y333" s="447"/>
      <c r="Z333" s="449"/>
      <c r="AA333" s="447"/>
      <c r="AB333" s="449"/>
      <c r="AC333" s="447"/>
      <c r="AD333" s="449"/>
      <c r="BT333" s="522">
        <f t="shared" si="130"/>
        <v>0</v>
      </c>
      <c r="BU333" s="522"/>
      <c r="BV333" s="522">
        <f t="shared" si="131"/>
        <v>0</v>
      </c>
      <c r="BW333" s="522"/>
      <c r="BX333" s="522">
        <f t="shared" si="132"/>
        <v>0</v>
      </c>
      <c r="BY333" s="522"/>
      <c r="BZ333" s="522">
        <f t="shared" si="133"/>
        <v>0</v>
      </c>
      <c r="CA333" s="522"/>
      <c r="CB333" s="125" t="str">
        <f>IF(BZ333=0,"",IF(SUM($BZ$87:BZ333)=1,_xlfn.CONCAT(CC333),IF($BZ$662&gt;SUM($BZ$87:BZ333),_xlfn.CONCAT(", ",CC333),IF($BZ$662=SUM($BZ$87:BZ333),_xlfn.CONCAT(" y ",CC333,".")))))</f>
        <v/>
      </c>
      <c r="CC333" s="113">
        <v>247</v>
      </c>
      <c r="CE333" s="524">
        <f t="shared" si="134"/>
        <v>0</v>
      </c>
      <c r="CF333" s="526"/>
    </row>
    <row r="334" spans="3:84">
      <c r="C334" s="56" t="s">
        <v>6921</v>
      </c>
      <c r="D334" s="460" t="str">
        <f>IF($AH$14=0,IF(Presentación!AL257="","",Presentación!AM257),"")</f>
        <v/>
      </c>
      <c r="E334" s="461"/>
      <c r="F334" s="462"/>
      <c r="G334" s="547" t="str">
        <f>IF($AH$14=0,IF(Presentación!AK257="","",Presentación!AK257),"")</f>
        <v/>
      </c>
      <c r="H334" s="548"/>
      <c r="I334" s="548"/>
      <c r="J334" s="548"/>
      <c r="K334" s="548"/>
      <c r="L334" s="549"/>
      <c r="M334" s="447"/>
      <c r="N334" s="449"/>
      <c r="O334" s="447"/>
      <c r="P334" s="449"/>
      <c r="Q334" s="447"/>
      <c r="R334" s="449"/>
      <c r="S334" s="447"/>
      <c r="T334" s="449"/>
      <c r="U334" s="447"/>
      <c r="V334" s="449"/>
      <c r="W334" s="447"/>
      <c r="X334" s="449"/>
      <c r="Y334" s="447"/>
      <c r="Z334" s="449"/>
      <c r="AA334" s="447"/>
      <c r="AB334" s="449"/>
      <c r="AC334" s="447"/>
      <c r="AD334" s="449"/>
      <c r="BT334" s="522">
        <f t="shared" si="130"/>
        <v>0</v>
      </c>
      <c r="BU334" s="522"/>
      <c r="BV334" s="522">
        <f t="shared" si="131"/>
        <v>0</v>
      </c>
      <c r="BW334" s="522"/>
      <c r="BX334" s="522">
        <f t="shared" si="132"/>
        <v>0</v>
      </c>
      <c r="BY334" s="522"/>
      <c r="BZ334" s="522">
        <f t="shared" si="133"/>
        <v>0</v>
      </c>
      <c r="CA334" s="522"/>
      <c r="CB334" s="125" t="str">
        <f>IF(BZ334=0,"",IF(SUM($BZ$87:BZ334)=1,_xlfn.CONCAT(CC334),IF($BZ$662&gt;SUM($BZ$87:BZ334),_xlfn.CONCAT(", ",CC334),IF($BZ$662=SUM($BZ$87:BZ334),_xlfn.CONCAT(" y ",CC334,".")))))</f>
        <v/>
      </c>
      <c r="CC334" s="113">
        <v>248</v>
      </c>
      <c r="CE334" s="524">
        <f t="shared" si="134"/>
        <v>0</v>
      </c>
      <c r="CF334" s="526"/>
    </row>
    <row r="335" spans="3:84">
      <c r="C335" s="56" t="s">
        <v>6922</v>
      </c>
      <c r="D335" s="460" t="str">
        <f>IF($AH$14=0,IF(Presentación!AL258="","",Presentación!AM258),"")</f>
        <v/>
      </c>
      <c r="E335" s="461"/>
      <c r="F335" s="462"/>
      <c r="G335" s="547" t="str">
        <f>IF($AH$14=0,IF(Presentación!AK258="","",Presentación!AK258),"")</f>
        <v/>
      </c>
      <c r="H335" s="548"/>
      <c r="I335" s="548"/>
      <c r="J335" s="548"/>
      <c r="K335" s="548"/>
      <c r="L335" s="549"/>
      <c r="M335" s="447"/>
      <c r="N335" s="449"/>
      <c r="O335" s="447"/>
      <c r="P335" s="449"/>
      <c r="Q335" s="447"/>
      <c r="R335" s="449"/>
      <c r="S335" s="447"/>
      <c r="T335" s="449"/>
      <c r="U335" s="447"/>
      <c r="V335" s="449"/>
      <c r="W335" s="447"/>
      <c r="X335" s="449"/>
      <c r="Y335" s="447"/>
      <c r="Z335" s="449"/>
      <c r="AA335" s="447"/>
      <c r="AB335" s="449"/>
      <c r="AC335" s="447"/>
      <c r="AD335" s="449"/>
      <c r="BT335" s="522">
        <f t="shared" si="130"/>
        <v>0</v>
      </c>
      <c r="BU335" s="522"/>
      <c r="BV335" s="522">
        <f t="shared" si="131"/>
        <v>0</v>
      </c>
      <c r="BW335" s="522"/>
      <c r="BX335" s="522">
        <f t="shared" si="132"/>
        <v>0</v>
      </c>
      <c r="BY335" s="522"/>
      <c r="BZ335" s="522">
        <f t="shared" si="133"/>
        <v>0</v>
      </c>
      <c r="CA335" s="522"/>
      <c r="CB335" s="125" t="str">
        <f>IF(BZ335=0,"",IF(SUM($BZ$87:BZ335)=1,_xlfn.CONCAT(CC335),IF($BZ$662&gt;SUM($BZ$87:BZ335),_xlfn.CONCAT(", ",CC335),IF($BZ$662=SUM($BZ$87:BZ335),_xlfn.CONCAT(" y ",CC335,".")))))</f>
        <v/>
      </c>
      <c r="CC335" s="113">
        <v>249</v>
      </c>
      <c r="CE335" s="524">
        <f t="shared" si="134"/>
        <v>0</v>
      </c>
      <c r="CF335" s="526"/>
    </row>
    <row r="336" spans="3:84">
      <c r="C336" s="56" t="s">
        <v>6923</v>
      </c>
      <c r="D336" s="460" t="str">
        <f>IF($AH$14=0,IF(Presentación!AL259="","",Presentación!AM259),"")</f>
        <v/>
      </c>
      <c r="E336" s="461"/>
      <c r="F336" s="462"/>
      <c r="G336" s="547" t="str">
        <f>IF($AH$14=0,IF(Presentación!AK259="","",Presentación!AK259),"")</f>
        <v/>
      </c>
      <c r="H336" s="548"/>
      <c r="I336" s="548"/>
      <c r="J336" s="548"/>
      <c r="K336" s="548"/>
      <c r="L336" s="549"/>
      <c r="M336" s="447"/>
      <c r="N336" s="449"/>
      <c r="O336" s="447"/>
      <c r="P336" s="449"/>
      <c r="Q336" s="447"/>
      <c r="R336" s="449"/>
      <c r="S336" s="447"/>
      <c r="T336" s="449"/>
      <c r="U336" s="447"/>
      <c r="V336" s="449"/>
      <c r="W336" s="447"/>
      <c r="X336" s="449"/>
      <c r="Y336" s="447"/>
      <c r="Z336" s="449"/>
      <c r="AA336" s="447"/>
      <c r="AB336" s="449"/>
      <c r="AC336" s="447"/>
      <c r="AD336" s="449"/>
      <c r="BT336" s="522">
        <f t="shared" si="130"/>
        <v>0</v>
      </c>
      <c r="BU336" s="522"/>
      <c r="BV336" s="522">
        <f t="shared" si="131"/>
        <v>0</v>
      </c>
      <c r="BW336" s="522"/>
      <c r="BX336" s="522">
        <f t="shared" si="132"/>
        <v>0</v>
      </c>
      <c r="BY336" s="522"/>
      <c r="BZ336" s="522">
        <f t="shared" si="133"/>
        <v>0</v>
      </c>
      <c r="CA336" s="522"/>
      <c r="CB336" s="125" t="str">
        <f>IF(BZ336=0,"",IF(SUM($BZ$87:BZ336)=1,_xlfn.CONCAT(CC336),IF($BZ$662&gt;SUM($BZ$87:BZ336),_xlfn.CONCAT(", ",CC336),IF($BZ$662=SUM($BZ$87:BZ336),_xlfn.CONCAT(" y ",CC336,".")))))</f>
        <v/>
      </c>
      <c r="CC336" s="113">
        <v>250</v>
      </c>
      <c r="CE336" s="524">
        <f t="shared" si="134"/>
        <v>0</v>
      </c>
      <c r="CF336" s="526"/>
    </row>
    <row r="337" spans="3:84">
      <c r="C337" s="56" t="s">
        <v>6924</v>
      </c>
      <c r="D337" s="460" t="str">
        <f>IF($AH$14=0,IF(Presentación!AL260="","",Presentación!AM260),"")</f>
        <v/>
      </c>
      <c r="E337" s="461"/>
      <c r="F337" s="462"/>
      <c r="G337" s="547" t="str">
        <f>IF($AH$14=0,IF(Presentación!AK260="","",Presentación!AK260),"")</f>
        <v/>
      </c>
      <c r="H337" s="548"/>
      <c r="I337" s="548"/>
      <c r="J337" s="548"/>
      <c r="K337" s="548"/>
      <c r="L337" s="549"/>
      <c r="M337" s="447"/>
      <c r="N337" s="449"/>
      <c r="O337" s="447"/>
      <c r="P337" s="449"/>
      <c r="Q337" s="447"/>
      <c r="R337" s="449"/>
      <c r="S337" s="447"/>
      <c r="T337" s="449"/>
      <c r="U337" s="447"/>
      <c r="V337" s="449"/>
      <c r="W337" s="447"/>
      <c r="X337" s="449"/>
      <c r="Y337" s="447"/>
      <c r="Z337" s="449"/>
      <c r="AA337" s="447"/>
      <c r="AB337" s="449"/>
      <c r="AC337" s="447"/>
      <c r="AD337" s="449"/>
      <c r="BT337" s="522">
        <f t="shared" si="130"/>
        <v>0</v>
      </c>
      <c r="BU337" s="522"/>
      <c r="BV337" s="522">
        <f t="shared" si="131"/>
        <v>0</v>
      </c>
      <c r="BW337" s="522"/>
      <c r="BX337" s="522">
        <f t="shared" si="132"/>
        <v>0</v>
      </c>
      <c r="BY337" s="522"/>
      <c r="BZ337" s="522">
        <f t="shared" si="133"/>
        <v>0</v>
      </c>
      <c r="CA337" s="522"/>
      <c r="CB337" s="125" t="str">
        <f>IF(BZ337=0,"",IF(SUM($BZ$87:BZ337)=1,_xlfn.CONCAT(CC337),IF($BZ$662&gt;SUM($BZ$87:BZ337),_xlfn.CONCAT(", ",CC337),IF($BZ$662=SUM($BZ$87:BZ337),_xlfn.CONCAT(" y ",CC337,".")))))</f>
        <v/>
      </c>
      <c r="CC337" s="113">
        <v>251</v>
      </c>
      <c r="CE337" s="524">
        <f t="shared" si="134"/>
        <v>0</v>
      </c>
      <c r="CF337" s="526"/>
    </row>
    <row r="338" spans="3:84">
      <c r="C338" s="56" t="s">
        <v>6925</v>
      </c>
      <c r="D338" s="460" t="str">
        <f>IF($AH$14=0,IF(Presentación!AL261="","",Presentación!AM261),"")</f>
        <v/>
      </c>
      <c r="E338" s="461"/>
      <c r="F338" s="462"/>
      <c r="G338" s="547" t="str">
        <f>IF($AH$14=0,IF(Presentación!AK261="","",Presentación!AK261),"")</f>
        <v/>
      </c>
      <c r="H338" s="548"/>
      <c r="I338" s="548"/>
      <c r="J338" s="548"/>
      <c r="K338" s="548"/>
      <c r="L338" s="549"/>
      <c r="M338" s="447"/>
      <c r="N338" s="449"/>
      <c r="O338" s="447"/>
      <c r="P338" s="449"/>
      <c r="Q338" s="447"/>
      <c r="R338" s="449"/>
      <c r="S338" s="447"/>
      <c r="T338" s="449"/>
      <c r="U338" s="447"/>
      <c r="V338" s="449"/>
      <c r="W338" s="447"/>
      <c r="X338" s="449"/>
      <c r="Y338" s="447"/>
      <c r="Z338" s="449"/>
      <c r="AA338" s="447"/>
      <c r="AB338" s="449"/>
      <c r="AC338" s="447"/>
      <c r="AD338" s="449"/>
      <c r="BT338" s="522">
        <f t="shared" si="130"/>
        <v>0</v>
      </c>
      <c r="BU338" s="522"/>
      <c r="BV338" s="522">
        <f t="shared" si="131"/>
        <v>0</v>
      </c>
      <c r="BW338" s="522"/>
      <c r="BX338" s="522">
        <f t="shared" si="132"/>
        <v>0</v>
      </c>
      <c r="BY338" s="522"/>
      <c r="BZ338" s="522">
        <f t="shared" si="133"/>
        <v>0</v>
      </c>
      <c r="CA338" s="522"/>
      <c r="CB338" s="125" t="str">
        <f>IF(BZ338=0,"",IF(SUM($BZ$87:BZ338)=1,_xlfn.CONCAT(CC338),IF($BZ$662&gt;SUM($BZ$87:BZ338),_xlfn.CONCAT(", ",CC338),IF($BZ$662=SUM($BZ$87:BZ338),_xlfn.CONCAT(" y ",CC338,".")))))</f>
        <v/>
      </c>
      <c r="CC338" s="113">
        <v>252</v>
      </c>
      <c r="CE338" s="524">
        <f t="shared" si="134"/>
        <v>0</v>
      </c>
      <c r="CF338" s="526"/>
    </row>
    <row r="339" spans="3:84">
      <c r="C339" s="56" t="s">
        <v>6926</v>
      </c>
      <c r="D339" s="460" t="str">
        <f>IF($AH$14=0,IF(Presentación!AL262="","",Presentación!AM262),"")</f>
        <v/>
      </c>
      <c r="E339" s="461"/>
      <c r="F339" s="462"/>
      <c r="G339" s="547" t="str">
        <f>IF($AH$14=0,IF(Presentación!AK262="","",Presentación!AK262),"")</f>
        <v/>
      </c>
      <c r="H339" s="548"/>
      <c r="I339" s="548"/>
      <c r="J339" s="548"/>
      <c r="K339" s="548"/>
      <c r="L339" s="549"/>
      <c r="M339" s="447"/>
      <c r="N339" s="449"/>
      <c r="O339" s="447"/>
      <c r="P339" s="449"/>
      <c r="Q339" s="447"/>
      <c r="R339" s="449"/>
      <c r="S339" s="447"/>
      <c r="T339" s="449"/>
      <c r="U339" s="447"/>
      <c r="V339" s="449"/>
      <c r="W339" s="447"/>
      <c r="X339" s="449"/>
      <c r="Y339" s="447"/>
      <c r="Z339" s="449"/>
      <c r="AA339" s="447"/>
      <c r="AB339" s="449"/>
      <c r="AC339" s="447"/>
      <c r="AD339" s="449"/>
      <c r="BT339" s="522">
        <f t="shared" si="130"/>
        <v>0</v>
      </c>
      <c r="BU339" s="522"/>
      <c r="BV339" s="522">
        <f t="shared" si="131"/>
        <v>0</v>
      </c>
      <c r="BW339" s="522"/>
      <c r="BX339" s="522">
        <f t="shared" si="132"/>
        <v>0</v>
      </c>
      <c r="BY339" s="522"/>
      <c r="BZ339" s="522">
        <f t="shared" si="133"/>
        <v>0</v>
      </c>
      <c r="CA339" s="522"/>
      <c r="CB339" s="125" t="str">
        <f>IF(BZ339=0,"",IF(SUM($BZ$87:BZ339)=1,_xlfn.CONCAT(CC339),IF($BZ$662&gt;SUM($BZ$87:BZ339),_xlfn.CONCAT(", ",CC339),IF($BZ$662=SUM($BZ$87:BZ339),_xlfn.CONCAT(" y ",CC339,".")))))</f>
        <v/>
      </c>
      <c r="CC339" s="113">
        <v>253</v>
      </c>
      <c r="CE339" s="524">
        <f t="shared" si="134"/>
        <v>0</v>
      </c>
      <c r="CF339" s="526"/>
    </row>
    <row r="340" spans="3:84">
      <c r="C340" s="56" t="s">
        <v>6927</v>
      </c>
      <c r="D340" s="460" t="str">
        <f>IF($AH$14=0,IF(Presentación!AL263="","",Presentación!AM263),"")</f>
        <v/>
      </c>
      <c r="E340" s="461"/>
      <c r="F340" s="462"/>
      <c r="G340" s="547" t="str">
        <f>IF($AH$14=0,IF(Presentación!AK263="","",Presentación!AK263),"")</f>
        <v/>
      </c>
      <c r="H340" s="548"/>
      <c r="I340" s="548"/>
      <c r="J340" s="548"/>
      <c r="K340" s="548"/>
      <c r="L340" s="549"/>
      <c r="M340" s="447"/>
      <c r="N340" s="449"/>
      <c r="O340" s="447"/>
      <c r="P340" s="449"/>
      <c r="Q340" s="447"/>
      <c r="R340" s="449"/>
      <c r="S340" s="447"/>
      <c r="T340" s="449"/>
      <c r="U340" s="447"/>
      <c r="V340" s="449"/>
      <c r="W340" s="447"/>
      <c r="X340" s="449"/>
      <c r="Y340" s="447"/>
      <c r="Z340" s="449"/>
      <c r="AA340" s="447"/>
      <c r="AB340" s="449"/>
      <c r="AC340" s="447"/>
      <c r="AD340" s="449"/>
      <c r="BT340" s="522">
        <f t="shared" si="130"/>
        <v>0</v>
      </c>
      <c r="BU340" s="522"/>
      <c r="BV340" s="522">
        <f t="shared" si="131"/>
        <v>0</v>
      </c>
      <c r="BW340" s="522"/>
      <c r="BX340" s="522">
        <f t="shared" si="132"/>
        <v>0</v>
      </c>
      <c r="BY340" s="522"/>
      <c r="BZ340" s="522">
        <f t="shared" si="133"/>
        <v>0</v>
      </c>
      <c r="CA340" s="522"/>
      <c r="CB340" s="125" t="str">
        <f>IF(BZ340=0,"",IF(SUM($BZ$87:BZ340)=1,_xlfn.CONCAT(CC340),IF($BZ$662&gt;SUM($BZ$87:BZ340),_xlfn.CONCAT(", ",CC340),IF($BZ$662=SUM($BZ$87:BZ340),_xlfn.CONCAT(" y ",CC340,".")))))</f>
        <v/>
      </c>
      <c r="CC340" s="113">
        <v>254</v>
      </c>
      <c r="CE340" s="524">
        <f t="shared" si="134"/>
        <v>0</v>
      </c>
      <c r="CF340" s="526"/>
    </row>
    <row r="341" spans="3:84">
      <c r="C341" s="56" t="s">
        <v>6928</v>
      </c>
      <c r="D341" s="460" t="str">
        <f>IF($AH$14=0,IF(Presentación!AL264="","",Presentación!AM264),"")</f>
        <v/>
      </c>
      <c r="E341" s="461"/>
      <c r="F341" s="462"/>
      <c r="G341" s="547" t="str">
        <f>IF($AH$14=0,IF(Presentación!AK264="","",Presentación!AK264),"")</f>
        <v/>
      </c>
      <c r="H341" s="548"/>
      <c r="I341" s="548"/>
      <c r="J341" s="548"/>
      <c r="K341" s="548"/>
      <c r="L341" s="549"/>
      <c r="M341" s="447"/>
      <c r="N341" s="449"/>
      <c r="O341" s="447"/>
      <c r="P341" s="449"/>
      <c r="Q341" s="447"/>
      <c r="R341" s="449"/>
      <c r="S341" s="447"/>
      <c r="T341" s="449"/>
      <c r="U341" s="447"/>
      <c r="V341" s="449"/>
      <c r="W341" s="447"/>
      <c r="X341" s="449"/>
      <c r="Y341" s="447"/>
      <c r="Z341" s="449"/>
      <c r="AA341" s="447"/>
      <c r="AB341" s="449"/>
      <c r="AC341" s="447"/>
      <c r="AD341" s="449"/>
      <c r="BT341" s="522">
        <f t="shared" si="130"/>
        <v>0</v>
      </c>
      <c r="BU341" s="522"/>
      <c r="BV341" s="522">
        <f t="shared" si="131"/>
        <v>0</v>
      </c>
      <c r="BW341" s="522"/>
      <c r="BX341" s="522">
        <f t="shared" si="132"/>
        <v>0</v>
      </c>
      <c r="BY341" s="522"/>
      <c r="BZ341" s="522">
        <f t="shared" si="133"/>
        <v>0</v>
      </c>
      <c r="CA341" s="522"/>
      <c r="CB341" s="125" t="str">
        <f>IF(BZ341=0,"",IF(SUM($BZ$87:BZ341)=1,_xlfn.CONCAT(CC341),IF($BZ$662&gt;SUM($BZ$87:BZ341),_xlfn.CONCAT(", ",CC341),IF($BZ$662=SUM($BZ$87:BZ341),_xlfn.CONCAT(" y ",CC341,".")))))</f>
        <v/>
      </c>
      <c r="CC341" s="113">
        <v>255</v>
      </c>
      <c r="CE341" s="524">
        <f t="shared" si="134"/>
        <v>0</v>
      </c>
      <c r="CF341" s="526"/>
    </row>
    <row r="342" spans="3:84">
      <c r="C342" s="56" t="s">
        <v>6929</v>
      </c>
      <c r="D342" s="460" t="str">
        <f>IF($AH$14=0,IF(Presentación!AL265="","",Presentación!AM265),"")</f>
        <v/>
      </c>
      <c r="E342" s="461"/>
      <c r="F342" s="462"/>
      <c r="G342" s="547" t="str">
        <f>IF($AH$14=0,IF(Presentación!AK265="","",Presentación!AK265),"")</f>
        <v/>
      </c>
      <c r="H342" s="548"/>
      <c r="I342" s="548"/>
      <c r="J342" s="548"/>
      <c r="K342" s="548"/>
      <c r="L342" s="549"/>
      <c r="M342" s="447"/>
      <c r="N342" s="449"/>
      <c r="O342" s="447"/>
      <c r="P342" s="449"/>
      <c r="Q342" s="447"/>
      <c r="R342" s="449"/>
      <c r="S342" s="447"/>
      <c r="T342" s="449"/>
      <c r="U342" s="447"/>
      <c r="V342" s="449"/>
      <c r="W342" s="447"/>
      <c r="X342" s="449"/>
      <c r="Y342" s="447"/>
      <c r="Z342" s="449"/>
      <c r="AA342" s="447"/>
      <c r="AB342" s="449"/>
      <c r="AC342" s="447"/>
      <c r="AD342" s="449"/>
      <c r="BT342" s="522">
        <f t="shared" si="130"/>
        <v>0</v>
      </c>
      <c r="BU342" s="522"/>
      <c r="BV342" s="522">
        <f t="shared" si="131"/>
        <v>0</v>
      </c>
      <c r="BW342" s="522"/>
      <c r="BX342" s="522">
        <f t="shared" si="132"/>
        <v>0</v>
      </c>
      <c r="BY342" s="522"/>
      <c r="BZ342" s="522">
        <f t="shared" si="133"/>
        <v>0</v>
      </c>
      <c r="CA342" s="522"/>
      <c r="CB342" s="125" t="str">
        <f>IF(BZ342=0,"",IF(SUM($BZ$87:BZ342)=1,_xlfn.CONCAT(CC342),IF($BZ$662&gt;SUM($BZ$87:BZ342),_xlfn.CONCAT(", ",CC342),IF($BZ$662=SUM($BZ$87:BZ342),_xlfn.CONCAT(" y ",CC342,".")))))</f>
        <v/>
      </c>
      <c r="CC342" s="113">
        <v>256</v>
      </c>
      <c r="CE342" s="524">
        <f t="shared" si="134"/>
        <v>0</v>
      </c>
      <c r="CF342" s="526"/>
    </row>
    <row r="343" spans="3:84">
      <c r="C343" s="56" t="s">
        <v>6930</v>
      </c>
      <c r="D343" s="460" t="str">
        <f>IF($AH$14=0,IF(Presentación!AL266="","",Presentación!AM266),"")</f>
        <v/>
      </c>
      <c r="E343" s="461"/>
      <c r="F343" s="462"/>
      <c r="G343" s="547" t="str">
        <f>IF($AH$14=0,IF(Presentación!AK266="","",Presentación!AK266),"")</f>
        <v/>
      </c>
      <c r="H343" s="548"/>
      <c r="I343" s="548"/>
      <c r="J343" s="548"/>
      <c r="K343" s="548"/>
      <c r="L343" s="549"/>
      <c r="M343" s="447"/>
      <c r="N343" s="449"/>
      <c r="O343" s="447"/>
      <c r="P343" s="449"/>
      <c r="Q343" s="447"/>
      <c r="R343" s="449"/>
      <c r="S343" s="447"/>
      <c r="T343" s="449"/>
      <c r="U343" s="447"/>
      <c r="V343" s="449"/>
      <c r="W343" s="447"/>
      <c r="X343" s="449"/>
      <c r="Y343" s="447"/>
      <c r="Z343" s="449"/>
      <c r="AA343" s="447"/>
      <c r="AB343" s="449"/>
      <c r="AC343" s="447"/>
      <c r="AD343" s="449"/>
      <c r="BT343" s="522">
        <f t="shared" ref="BT343:BT406" si="135">M343</f>
        <v>0</v>
      </c>
      <c r="BU343" s="522"/>
      <c r="BV343" s="522">
        <f t="shared" ref="BV343:BV406" si="136">COUNTIF(O343:AD343,"NS")</f>
        <v>0</v>
      </c>
      <c r="BW343" s="522"/>
      <c r="BX343" s="522">
        <f t="shared" ref="BX343:BX406" si="137">IF(COUNTIF(O343:AD343,"NA")=COUNTA($O$85:$AD$85),"NA",SUM(O343:AD343))</f>
        <v>0</v>
      </c>
      <c r="BY343" s="522"/>
      <c r="BZ343" s="522">
        <f t="shared" ref="BZ343:BZ406" si="138">IF(OR(AND(AK317=0,COUNTBLANK(L343:AG343)=22),AND(AK317=1,COUNTBLANK(L343:AG343)=22)),0,IF(OR(AND(BT343=0,BV343&gt;0),AND(BT343="NS",BX343&gt;0),AND(BT343="NS",BV343=0,BX343=0)),1,IF(OR(AND(BV343&gt;=2,BX343&lt;BT343),AND(BT343="NS",BX343=0,BV343&gt;0),BT343=BX343),0,1)))</f>
        <v>0</v>
      </c>
      <c r="CA343" s="522"/>
      <c r="CB343" s="125" t="str">
        <f>IF(BZ343=0,"",IF(SUM($BZ$87:BZ343)=1,_xlfn.CONCAT(CC343),IF($BZ$662&gt;SUM($BZ$87:BZ343),_xlfn.CONCAT(", ",CC343),IF($BZ$662=SUM($BZ$87:BZ343),_xlfn.CONCAT(" y ",CC343,".")))))</f>
        <v/>
      </c>
      <c r="CC343" s="113">
        <v>257</v>
      </c>
      <c r="CE343" s="524">
        <f t="shared" si="134"/>
        <v>0</v>
      </c>
      <c r="CF343" s="526"/>
    </row>
    <row r="344" spans="3:84">
      <c r="C344" s="56" t="s">
        <v>6931</v>
      </c>
      <c r="D344" s="460" t="str">
        <f>IF($AH$14=0,IF(Presentación!AL267="","",Presentación!AM267),"")</f>
        <v/>
      </c>
      <c r="E344" s="461"/>
      <c r="F344" s="462"/>
      <c r="G344" s="547" t="str">
        <f>IF($AH$14=0,IF(Presentación!AK267="","",Presentación!AK267),"")</f>
        <v/>
      </c>
      <c r="H344" s="548"/>
      <c r="I344" s="548"/>
      <c r="J344" s="548"/>
      <c r="K344" s="548"/>
      <c r="L344" s="549"/>
      <c r="M344" s="447"/>
      <c r="N344" s="449"/>
      <c r="O344" s="447"/>
      <c r="P344" s="449"/>
      <c r="Q344" s="447"/>
      <c r="R344" s="449"/>
      <c r="S344" s="447"/>
      <c r="T344" s="449"/>
      <c r="U344" s="447"/>
      <c r="V344" s="449"/>
      <c r="W344" s="447"/>
      <c r="X344" s="449"/>
      <c r="Y344" s="447"/>
      <c r="Z344" s="449"/>
      <c r="AA344" s="447"/>
      <c r="AB344" s="449"/>
      <c r="AC344" s="447"/>
      <c r="AD344" s="449"/>
      <c r="BT344" s="522">
        <f t="shared" si="135"/>
        <v>0</v>
      </c>
      <c r="BU344" s="522"/>
      <c r="BV344" s="522">
        <f t="shared" si="136"/>
        <v>0</v>
      </c>
      <c r="BW344" s="522"/>
      <c r="BX344" s="522">
        <f t="shared" si="137"/>
        <v>0</v>
      </c>
      <c r="BY344" s="522"/>
      <c r="BZ344" s="522">
        <f t="shared" si="138"/>
        <v>0</v>
      </c>
      <c r="CA344" s="522"/>
      <c r="CB344" s="125" t="str">
        <f>IF(BZ344=0,"",IF(SUM($BZ$87:BZ344)=1,_xlfn.CONCAT(CC344),IF($BZ$662&gt;SUM($BZ$87:BZ344),_xlfn.CONCAT(", ",CC344),IF($BZ$662=SUM($BZ$87:BZ344),_xlfn.CONCAT(" y ",CC344,".")))))</f>
        <v/>
      </c>
      <c r="CC344" s="113">
        <v>258</v>
      </c>
      <c r="CE344" s="524">
        <f t="shared" si="134"/>
        <v>0</v>
      </c>
      <c r="CF344" s="526"/>
    </row>
    <row r="345" spans="3:84">
      <c r="C345" s="56" t="s">
        <v>6932</v>
      </c>
      <c r="D345" s="460" t="str">
        <f>IF($AH$14=0,IF(Presentación!AL268="","",Presentación!AM268),"")</f>
        <v/>
      </c>
      <c r="E345" s="461"/>
      <c r="F345" s="462"/>
      <c r="G345" s="547" t="str">
        <f>IF($AH$14=0,IF(Presentación!AK268="","",Presentación!AK268),"")</f>
        <v/>
      </c>
      <c r="H345" s="548"/>
      <c r="I345" s="548"/>
      <c r="J345" s="548"/>
      <c r="K345" s="548"/>
      <c r="L345" s="549"/>
      <c r="M345" s="447"/>
      <c r="N345" s="449"/>
      <c r="O345" s="447"/>
      <c r="P345" s="449"/>
      <c r="Q345" s="447"/>
      <c r="R345" s="449"/>
      <c r="S345" s="447"/>
      <c r="T345" s="449"/>
      <c r="U345" s="447"/>
      <c r="V345" s="449"/>
      <c r="W345" s="447"/>
      <c r="X345" s="449"/>
      <c r="Y345" s="447"/>
      <c r="Z345" s="449"/>
      <c r="AA345" s="447"/>
      <c r="AB345" s="449"/>
      <c r="AC345" s="447"/>
      <c r="AD345" s="449"/>
      <c r="BT345" s="522">
        <f t="shared" si="135"/>
        <v>0</v>
      </c>
      <c r="BU345" s="522"/>
      <c r="BV345" s="522">
        <f t="shared" si="136"/>
        <v>0</v>
      </c>
      <c r="BW345" s="522"/>
      <c r="BX345" s="522">
        <f t="shared" si="137"/>
        <v>0</v>
      </c>
      <c r="BY345" s="522"/>
      <c r="BZ345" s="522">
        <f t="shared" si="138"/>
        <v>0</v>
      </c>
      <c r="CA345" s="522"/>
      <c r="CB345" s="125" t="str">
        <f>IF(BZ345=0,"",IF(SUM($BZ$87:BZ345)=1,_xlfn.CONCAT(CC345),IF($BZ$662&gt;SUM($BZ$87:BZ345),_xlfn.CONCAT(", ",CC345),IF($BZ$662=SUM($BZ$87:BZ345),_xlfn.CONCAT(" y ",CC345,".")))))</f>
        <v/>
      </c>
      <c r="CC345" s="113">
        <v>259</v>
      </c>
      <c r="CE345" s="524">
        <f t="shared" si="134"/>
        <v>0</v>
      </c>
      <c r="CF345" s="526"/>
    </row>
    <row r="346" spans="3:84">
      <c r="C346" s="56" t="s">
        <v>6933</v>
      </c>
      <c r="D346" s="460" t="str">
        <f>IF($AH$14=0,IF(Presentación!AL269="","",Presentación!AM269),"")</f>
        <v/>
      </c>
      <c r="E346" s="461"/>
      <c r="F346" s="462"/>
      <c r="G346" s="547" t="str">
        <f>IF($AH$14=0,IF(Presentación!AK269="","",Presentación!AK269),"")</f>
        <v/>
      </c>
      <c r="H346" s="548"/>
      <c r="I346" s="548"/>
      <c r="J346" s="548"/>
      <c r="K346" s="548"/>
      <c r="L346" s="549"/>
      <c r="M346" s="447"/>
      <c r="N346" s="449"/>
      <c r="O346" s="447"/>
      <c r="P346" s="449"/>
      <c r="Q346" s="447"/>
      <c r="R346" s="449"/>
      <c r="S346" s="447"/>
      <c r="T346" s="449"/>
      <c r="U346" s="447"/>
      <c r="V346" s="449"/>
      <c r="W346" s="447"/>
      <c r="X346" s="449"/>
      <c r="Y346" s="447"/>
      <c r="Z346" s="449"/>
      <c r="AA346" s="447"/>
      <c r="AB346" s="449"/>
      <c r="AC346" s="447"/>
      <c r="AD346" s="449"/>
      <c r="BT346" s="522">
        <f t="shared" si="135"/>
        <v>0</v>
      </c>
      <c r="BU346" s="522"/>
      <c r="BV346" s="522">
        <f t="shared" si="136"/>
        <v>0</v>
      </c>
      <c r="BW346" s="522"/>
      <c r="BX346" s="522">
        <f t="shared" si="137"/>
        <v>0</v>
      </c>
      <c r="BY346" s="522"/>
      <c r="BZ346" s="522">
        <f t="shared" si="138"/>
        <v>0</v>
      </c>
      <c r="CA346" s="522"/>
      <c r="CB346" s="125" t="str">
        <f>IF(BZ346=0,"",IF(SUM($BZ$87:BZ346)=1,_xlfn.CONCAT(CC346),IF($BZ$662&gt;SUM($BZ$87:BZ346),_xlfn.CONCAT(", ",CC346),IF($BZ$662=SUM($BZ$87:BZ346),_xlfn.CONCAT(" y ",CC346,".")))))</f>
        <v/>
      </c>
      <c r="CC346" s="113">
        <v>260</v>
      </c>
      <c r="CE346" s="524">
        <f t="shared" si="134"/>
        <v>0</v>
      </c>
      <c r="CF346" s="526"/>
    </row>
    <row r="347" spans="3:84">
      <c r="C347" s="56" t="s">
        <v>6934</v>
      </c>
      <c r="D347" s="460" t="str">
        <f>IF($AH$14=0,IF(Presentación!AL270="","",Presentación!AM270),"")</f>
        <v/>
      </c>
      <c r="E347" s="461"/>
      <c r="F347" s="462"/>
      <c r="G347" s="547" t="str">
        <f>IF($AH$14=0,IF(Presentación!AK270="","",Presentación!AK270),"")</f>
        <v/>
      </c>
      <c r="H347" s="548"/>
      <c r="I347" s="548"/>
      <c r="J347" s="548"/>
      <c r="K347" s="548"/>
      <c r="L347" s="549"/>
      <c r="M347" s="447"/>
      <c r="N347" s="449"/>
      <c r="O347" s="447"/>
      <c r="P347" s="449"/>
      <c r="Q347" s="447"/>
      <c r="R347" s="449"/>
      <c r="S347" s="447"/>
      <c r="T347" s="449"/>
      <c r="U347" s="447"/>
      <c r="V347" s="449"/>
      <c r="W347" s="447"/>
      <c r="X347" s="449"/>
      <c r="Y347" s="447"/>
      <c r="Z347" s="449"/>
      <c r="AA347" s="447"/>
      <c r="AB347" s="449"/>
      <c r="AC347" s="447"/>
      <c r="AD347" s="449"/>
      <c r="BT347" s="522">
        <f t="shared" si="135"/>
        <v>0</v>
      </c>
      <c r="BU347" s="522"/>
      <c r="BV347" s="522">
        <f t="shared" si="136"/>
        <v>0</v>
      </c>
      <c r="BW347" s="522"/>
      <c r="BX347" s="522">
        <f t="shared" si="137"/>
        <v>0</v>
      </c>
      <c r="BY347" s="522"/>
      <c r="BZ347" s="522">
        <f t="shared" si="138"/>
        <v>0</v>
      </c>
      <c r="CA347" s="522"/>
      <c r="CB347" s="125" t="str">
        <f>IF(BZ347=0,"",IF(SUM($BZ$87:BZ347)=1,_xlfn.CONCAT(CC347),IF($BZ$662&gt;SUM($BZ$87:BZ347),_xlfn.CONCAT(", ",CC347),IF($BZ$662=SUM($BZ$87:BZ347),_xlfn.CONCAT(" y ",CC347,".")))))</f>
        <v/>
      </c>
      <c r="CC347" s="113">
        <v>261</v>
      </c>
      <c r="CE347" s="524">
        <f t="shared" si="134"/>
        <v>0</v>
      </c>
      <c r="CF347" s="526"/>
    </row>
    <row r="348" spans="3:84">
      <c r="C348" s="56" t="s">
        <v>6935</v>
      </c>
      <c r="D348" s="460" t="str">
        <f>IF($AH$14=0,IF(Presentación!AL271="","",Presentación!AM271),"")</f>
        <v/>
      </c>
      <c r="E348" s="461"/>
      <c r="F348" s="462"/>
      <c r="G348" s="547" t="str">
        <f>IF($AH$14=0,IF(Presentación!AK271="","",Presentación!AK271),"")</f>
        <v/>
      </c>
      <c r="H348" s="548"/>
      <c r="I348" s="548"/>
      <c r="J348" s="548"/>
      <c r="K348" s="548"/>
      <c r="L348" s="549"/>
      <c r="M348" s="447"/>
      <c r="N348" s="449"/>
      <c r="O348" s="447"/>
      <c r="P348" s="449"/>
      <c r="Q348" s="447"/>
      <c r="R348" s="449"/>
      <c r="S348" s="447"/>
      <c r="T348" s="449"/>
      <c r="U348" s="447"/>
      <c r="V348" s="449"/>
      <c r="W348" s="447"/>
      <c r="X348" s="449"/>
      <c r="Y348" s="447"/>
      <c r="Z348" s="449"/>
      <c r="AA348" s="447"/>
      <c r="AB348" s="449"/>
      <c r="AC348" s="447"/>
      <c r="AD348" s="449"/>
      <c r="BT348" s="522">
        <f t="shared" si="135"/>
        <v>0</v>
      </c>
      <c r="BU348" s="522"/>
      <c r="BV348" s="522">
        <f t="shared" si="136"/>
        <v>0</v>
      </c>
      <c r="BW348" s="522"/>
      <c r="BX348" s="522">
        <f t="shared" si="137"/>
        <v>0</v>
      </c>
      <c r="BY348" s="522"/>
      <c r="BZ348" s="522">
        <f t="shared" si="138"/>
        <v>0</v>
      </c>
      <c r="CA348" s="522"/>
      <c r="CB348" s="125" t="str">
        <f>IF(BZ348=0,"",IF(SUM($BZ$87:BZ348)=1,_xlfn.CONCAT(CC348),IF($BZ$662&gt;SUM($BZ$87:BZ348),_xlfn.CONCAT(", ",CC348),IF($BZ$662=SUM($BZ$87:BZ348),_xlfn.CONCAT(" y ",CC348,".")))))</f>
        <v/>
      </c>
      <c r="CC348" s="113">
        <v>262</v>
      </c>
      <c r="CE348" s="524">
        <f t="shared" si="134"/>
        <v>0</v>
      </c>
      <c r="CF348" s="526"/>
    </row>
    <row r="349" spans="3:84">
      <c r="C349" s="56" t="s">
        <v>6936</v>
      </c>
      <c r="D349" s="460" t="str">
        <f>IF($AH$14=0,IF(Presentación!AL272="","",Presentación!AM272),"")</f>
        <v/>
      </c>
      <c r="E349" s="461"/>
      <c r="F349" s="462"/>
      <c r="G349" s="547" t="str">
        <f>IF($AH$14=0,IF(Presentación!AK272="","",Presentación!AK272),"")</f>
        <v/>
      </c>
      <c r="H349" s="548"/>
      <c r="I349" s="548"/>
      <c r="J349" s="548"/>
      <c r="K349" s="548"/>
      <c r="L349" s="549"/>
      <c r="M349" s="447"/>
      <c r="N349" s="449"/>
      <c r="O349" s="447"/>
      <c r="P349" s="449"/>
      <c r="Q349" s="447"/>
      <c r="R349" s="449"/>
      <c r="S349" s="447"/>
      <c r="T349" s="449"/>
      <c r="U349" s="447"/>
      <c r="V349" s="449"/>
      <c r="W349" s="447"/>
      <c r="X349" s="449"/>
      <c r="Y349" s="447"/>
      <c r="Z349" s="449"/>
      <c r="AA349" s="447"/>
      <c r="AB349" s="449"/>
      <c r="AC349" s="447"/>
      <c r="AD349" s="449"/>
      <c r="BT349" s="522">
        <f t="shared" si="135"/>
        <v>0</v>
      </c>
      <c r="BU349" s="522"/>
      <c r="BV349" s="522">
        <f t="shared" si="136"/>
        <v>0</v>
      </c>
      <c r="BW349" s="522"/>
      <c r="BX349" s="522">
        <f t="shared" si="137"/>
        <v>0</v>
      </c>
      <c r="BY349" s="522"/>
      <c r="BZ349" s="522">
        <f t="shared" si="138"/>
        <v>0</v>
      </c>
      <c r="CA349" s="522"/>
      <c r="CB349" s="125" t="str">
        <f>IF(BZ349=0,"",IF(SUM($BZ$87:BZ349)=1,_xlfn.CONCAT(CC349),IF($BZ$662&gt;SUM($BZ$87:BZ349),_xlfn.CONCAT(", ",CC349),IF($BZ$662=SUM($BZ$87:BZ349),_xlfn.CONCAT(" y ",CC349,".")))))</f>
        <v/>
      </c>
      <c r="CC349" s="113">
        <v>263</v>
      </c>
      <c r="CE349" s="524">
        <f t="shared" si="134"/>
        <v>0</v>
      </c>
      <c r="CF349" s="526"/>
    </row>
    <row r="350" spans="3:84">
      <c r="C350" s="56" t="s">
        <v>6937</v>
      </c>
      <c r="D350" s="460" t="str">
        <f>IF($AH$14=0,IF(Presentación!AL273="","",Presentación!AM273),"")</f>
        <v/>
      </c>
      <c r="E350" s="461"/>
      <c r="F350" s="462"/>
      <c r="G350" s="547" t="str">
        <f>IF($AH$14=0,IF(Presentación!AK273="","",Presentación!AK273),"")</f>
        <v/>
      </c>
      <c r="H350" s="548"/>
      <c r="I350" s="548"/>
      <c r="J350" s="548"/>
      <c r="K350" s="548"/>
      <c r="L350" s="549"/>
      <c r="M350" s="447"/>
      <c r="N350" s="449"/>
      <c r="O350" s="447"/>
      <c r="P350" s="449"/>
      <c r="Q350" s="447"/>
      <c r="R350" s="449"/>
      <c r="S350" s="447"/>
      <c r="T350" s="449"/>
      <c r="U350" s="447"/>
      <c r="V350" s="449"/>
      <c r="W350" s="447"/>
      <c r="X350" s="449"/>
      <c r="Y350" s="447"/>
      <c r="Z350" s="449"/>
      <c r="AA350" s="447"/>
      <c r="AB350" s="449"/>
      <c r="AC350" s="447"/>
      <c r="AD350" s="449"/>
      <c r="BT350" s="522">
        <f t="shared" si="135"/>
        <v>0</v>
      </c>
      <c r="BU350" s="522"/>
      <c r="BV350" s="522">
        <f t="shared" si="136"/>
        <v>0</v>
      </c>
      <c r="BW350" s="522"/>
      <c r="BX350" s="522">
        <f t="shared" si="137"/>
        <v>0</v>
      </c>
      <c r="BY350" s="522"/>
      <c r="BZ350" s="522">
        <f t="shared" si="138"/>
        <v>0</v>
      </c>
      <c r="CA350" s="522"/>
      <c r="CB350" s="125" t="str">
        <f>IF(BZ350=0,"",IF(SUM($BZ$87:BZ350)=1,_xlfn.CONCAT(CC350),IF($BZ$662&gt;SUM($BZ$87:BZ350),_xlfn.CONCAT(", ",CC350),IF($BZ$662=SUM($BZ$87:BZ350),_xlfn.CONCAT(" y ",CC350,".")))))</f>
        <v/>
      </c>
      <c r="CC350" s="113">
        <v>264</v>
      </c>
      <c r="CE350" s="524">
        <f t="shared" si="134"/>
        <v>0</v>
      </c>
      <c r="CF350" s="526"/>
    </row>
    <row r="351" spans="3:84">
      <c r="C351" s="56" t="s">
        <v>6938</v>
      </c>
      <c r="D351" s="460" t="str">
        <f>IF($AH$14=0,IF(Presentación!AL274="","",Presentación!AM274),"")</f>
        <v/>
      </c>
      <c r="E351" s="461"/>
      <c r="F351" s="462"/>
      <c r="G351" s="547" t="str">
        <f>IF($AH$14=0,IF(Presentación!AK274="","",Presentación!AK274),"")</f>
        <v/>
      </c>
      <c r="H351" s="548"/>
      <c r="I351" s="548"/>
      <c r="J351" s="548"/>
      <c r="K351" s="548"/>
      <c r="L351" s="549"/>
      <c r="M351" s="447"/>
      <c r="N351" s="449"/>
      <c r="O351" s="447"/>
      <c r="P351" s="449"/>
      <c r="Q351" s="447"/>
      <c r="R351" s="449"/>
      <c r="S351" s="447"/>
      <c r="T351" s="449"/>
      <c r="U351" s="447"/>
      <c r="V351" s="449"/>
      <c r="W351" s="447"/>
      <c r="X351" s="449"/>
      <c r="Y351" s="447"/>
      <c r="Z351" s="449"/>
      <c r="AA351" s="447"/>
      <c r="AB351" s="449"/>
      <c r="AC351" s="447"/>
      <c r="AD351" s="449"/>
      <c r="BT351" s="522">
        <f t="shared" si="135"/>
        <v>0</v>
      </c>
      <c r="BU351" s="522"/>
      <c r="BV351" s="522">
        <f t="shared" si="136"/>
        <v>0</v>
      </c>
      <c r="BW351" s="522"/>
      <c r="BX351" s="522">
        <f t="shared" si="137"/>
        <v>0</v>
      </c>
      <c r="BY351" s="522"/>
      <c r="BZ351" s="522">
        <f t="shared" si="138"/>
        <v>0</v>
      </c>
      <c r="CA351" s="522"/>
      <c r="CB351" s="125" t="str">
        <f>IF(BZ351=0,"",IF(SUM($BZ$87:BZ351)=1,_xlfn.CONCAT(CC351),IF($BZ$662&gt;SUM($BZ$87:BZ351),_xlfn.CONCAT(", ",CC351),IF($BZ$662=SUM($BZ$87:BZ351),_xlfn.CONCAT(" y ",CC351,".")))))</f>
        <v/>
      </c>
      <c r="CC351" s="113">
        <v>265</v>
      </c>
      <c r="CE351" s="524">
        <f t="shared" si="134"/>
        <v>0</v>
      </c>
      <c r="CF351" s="526"/>
    </row>
    <row r="352" spans="3:84">
      <c r="C352" s="56" t="s">
        <v>6939</v>
      </c>
      <c r="D352" s="460" t="str">
        <f>IF($AH$14=0,IF(Presentación!AL275="","",Presentación!AM275),"")</f>
        <v/>
      </c>
      <c r="E352" s="461"/>
      <c r="F352" s="462"/>
      <c r="G352" s="547" t="str">
        <f>IF($AH$14=0,IF(Presentación!AK275="","",Presentación!AK275),"")</f>
        <v/>
      </c>
      <c r="H352" s="548"/>
      <c r="I352" s="548"/>
      <c r="J352" s="548"/>
      <c r="K352" s="548"/>
      <c r="L352" s="549"/>
      <c r="M352" s="447"/>
      <c r="N352" s="449"/>
      <c r="O352" s="447"/>
      <c r="P352" s="449"/>
      <c r="Q352" s="447"/>
      <c r="R352" s="449"/>
      <c r="S352" s="447"/>
      <c r="T352" s="449"/>
      <c r="U352" s="447"/>
      <c r="V352" s="449"/>
      <c r="W352" s="447"/>
      <c r="X352" s="449"/>
      <c r="Y352" s="447"/>
      <c r="Z352" s="449"/>
      <c r="AA352" s="447"/>
      <c r="AB352" s="449"/>
      <c r="AC352" s="447"/>
      <c r="AD352" s="449"/>
      <c r="BT352" s="522">
        <f t="shared" si="135"/>
        <v>0</v>
      </c>
      <c r="BU352" s="522"/>
      <c r="BV352" s="522">
        <f t="shared" si="136"/>
        <v>0</v>
      </c>
      <c r="BW352" s="522"/>
      <c r="BX352" s="522">
        <f t="shared" si="137"/>
        <v>0</v>
      </c>
      <c r="BY352" s="522"/>
      <c r="BZ352" s="522">
        <f t="shared" si="138"/>
        <v>0</v>
      </c>
      <c r="CA352" s="522"/>
      <c r="CB352" s="125" t="str">
        <f>IF(BZ352=0,"",IF(SUM($BZ$87:BZ352)=1,_xlfn.CONCAT(CC352),IF($BZ$662&gt;SUM($BZ$87:BZ352),_xlfn.CONCAT(", ",CC352),IF($BZ$662=SUM($BZ$87:BZ352),_xlfn.CONCAT(" y ",CC352,".")))))</f>
        <v/>
      </c>
      <c r="CC352" s="113">
        <v>266</v>
      </c>
      <c r="CE352" s="524">
        <f t="shared" si="134"/>
        <v>0</v>
      </c>
      <c r="CF352" s="526"/>
    </row>
    <row r="353" spans="3:84">
      <c r="C353" s="56" t="s">
        <v>6940</v>
      </c>
      <c r="D353" s="460" t="str">
        <f>IF($AH$14=0,IF(Presentación!AL276="","",Presentación!AM276),"")</f>
        <v/>
      </c>
      <c r="E353" s="461"/>
      <c r="F353" s="462"/>
      <c r="G353" s="547" t="str">
        <f>IF($AH$14=0,IF(Presentación!AK276="","",Presentación!AK276),"")</f>
        <v/>
      </c>
      <c r="H353" s="548"/>
      <c r="I353" s="548"/>
      <c r="J353" s="548"/>
      <c r="K353" s="548"/>
      <c r="L353" s="549"/>
      <c r="M353" s="447"/>
      <c r="N353" s="449"/>
      <c r="O353" s="447"/>
      <c r="P353" s="449"/>
      <c r="Q353" s="447"/>
      <c r="R353" s="449"/>
      <c r="S353" s="447"/>
      <c r="T353" s="449"/>
      <c r="U353" s="447"/>
      <c r="V353" s="449"/>
      <c r="W353" s="447"/>
      <c r="X353" s="449"/>
      <c r="Y353" s="447"/>
      <c r="Z353" s="449"/>
      <c r="AA353" s="447"/>
      <c r="AB353" s="449"/>
      <c r="AC353" s="447"/>
      <c r="AD353" s="449"/>
      <c r="BT353" s="522">
        <f t="shared" si="135"/>
        <v>0</v>
      </c>
      <c r="BU353" s="522"/>
      <c r="BV353" s="522">
        <f t="shared" si="136"/>
        <v>0</v>
      </c>
      <c r="BW353" s="522"/>
      <c r="BX353" s="522">
        <f t="shared" si="137"/>
        <v>0</v>
      </c>
      <c r="BY353" s="522"/>
      <c r="BZ353" s="522">
        <f t="shared" si="138"/>
        <v>0</v>
      </c>
      <c r="CA353" s="522"/>
      <c r="CB353" s="125" t="str">
        <f>IF(BZ353=0,"",IF(SUM($BZ$87:BZ353)=1,_xlfn.CONCAT(CC353),IF($BZ$662&gt;SUM($BZ$87:BZ353),_xlfn.CONCAT(", ",CC353),IF($BZ$662=SUM($BZ$87:BZ353),_xlfn.CONCAT(" y ",CC353,".")))))</f>
        <v/>
      </c>
      <c r="CC353" s="113">
        <v>267</v>
      </c>
      <c r="CE353" s="524">
        <f t="shared" si="134"/>
        <v>0</v>
      </c>
      <c r="CF353" s="526"/>
    </row>
    <row r="354" spans="3:84">
      <c r="C354" s="56" t="s">
        <v>6941</v>
      </c>
      <c r="D354" s="460" t="str">
        <f>IF($AH$14=0,IF(Presentación!AL277="","",Presentación!AM277),"")</f>
        <v/>
      </c>
      <c r="E354" s="461"/>
      <c r="F354" s="462"/>
      <c r="G354" s="547" t="str">
        <f>IF($AH$14=0,IF(Presentación!AK277="","",Presentación!AK277),"")</f>
        <v/>
      </c>
      <c r="H354" s="548"/>
      <c r="I354" s="548"/>
      <c r="J354" s="548"/>
      <c r="K354" s="548"/>
      <c r="L354" s="549"/>
      <c r="M354" s="447"/>
      <c r="N354" s="449"/>
      <c r="O354" s="447"/>
      <c r="P354" s="449"/>
      <c r="Q354" s="447"/>
      <c r="R354" s="449"/>
      <c r="S354" s="447"/>
      <c r="T354" s="449"/>
      <c r="U354" s="447"/>
      <c r="V354" s="449"/>
      <c r="W354" s="447"/>
      <c r="X354" s="449"/>
      <c r="Y354" s="447"/>
      <c r="Z354" s="449"/>
      <c r="AA354" s="447"/>
      <c r="AB354" s="449"/>
      <c r="AC354" s="447"/>
      <c r="AD354" s="449"/>
      <c r="BT354" s="522">
        <f t="shared" si="135"/>
        <v>0</v>
      </c>
      <c r="BU354" s="522"/>
      <c r="BV354" s="522">
        <f t="shared" si="136"/>
        <v>0</v>
      </c>
      <c r="BW354" s="522"/>
      <c r="BX354" s="522">
        <f t="shared" si="137"/>
        <v>0</v>
      </c>
      <c r="BY354" s="522"/>
      <c r="BZ354" s="522">
        <f t="shared" si="138"/>
        <v>0</v>
      </c>
      <c r="CA354" s="522"/>
      <c r="CB354" s="125" t="str">
        <f>IF(BZ354=0,"",IF(SUM($BZ$87:BZ354)=1,_xlfn.CONCAT(CC354),IF($BZ$662&gt;SUM($BZ$87:BZ354),_xlfn.CONCAT(", ",CC354),IF($BZ$662=SUM($BZ$87:BZ354),_xlfn.CONCAT(" y ",CC354,".")))))</f>
        <v/>
      </c>
      <c r="CC354" s="113">
        <v>268</v>
      </c>
      <c r="CE354" s="524">
        <f t="shared" si="134"/>
        <v>0</v>
      </c>
      <c r="CF354" s="526"/>
    </row>
    <row r="355" spans="3:84">
      <c r="C355" s="56" t="s">
        <v>6942</v>
      </c>
      <c r="D355" s="460" t="str">
        <f>IF($AH$14=0,IF(Presentación!AL278="","",Presentación!AM278),"")</f>
        <v/>
      </c>
      <c r="E355" s="461"/>
      <c r="F355" s="462"/>
      <c r="G355" s="547" t="str">
        <f>IF($AH$14=0,IF(Presentación!AK278="","",Presentación!AK278),"")</f>
        <v/>
      </c>
      <c r="H355" s="548"/>
      <c r="I355" s="548"/>
      <c r="J355" s="548"/>
      <c r="K355" s="548"/>
      <c r="L355" s="549"/>
      <c r="M355" s="447"/>
      <c r="N355" s="449"/>
      <c r="O355" s="447"/>
      <c r="P355" s="449"/>
      <c r="Q355" s="447"/>
      <c r="R355" s="449"/>
      <c r="S355" s="447"/>
      <c r="T355" s="449"/>
      <c r="U355" s="447"/>
      <c r="V355" s="449"/>
      <c r="W355" s="447"/>
      <c r="X355" s="449"/>
      <c r="Y355" s="447"/>
      <c r="Z355" s="449"/>
      <c r="AA355" s="447"/>
      <c r="AB355" s="449"/>
      <c r="AC355" s="447"/>
      <c r="AD355" s="449"/>
      <c r="BT355" s="522">
        <f t="shared" si="135"/>
        <v>0</v>
      </c>
      <c r="BU355" s="522"/>
      <c r="BV355" s="522">
        <f t="shared" si="136"/>
        <v>0</v>
      </c>
      <c r="BW355" s="522"/>
      <c r="BX355" s="522">
        <f t="shared" si="137"/>
        <v>0</v>
      </c>
      <c r="BY355" s="522"/>
      <c r="BZ355" s="522">
        <f t="shared" si="138"/>
        <v>0</v>
      </c>
      <c r="CA355" s="522"/>
      <c r="CB355" s="125" t="str">
        <f>IF(BZ355=0,"",IF(SUM($BZ$87:BZ355)=1,_xlfn.CONCAT(CC355),IF($BZ$662&gt;SUM($BZ$87:BZ355),_xlfn.CONCAT(", ",CC355),IF($BZ$662=SUM($BZ$87:BZ355),_xlfn.CONCAT(" y ",CC355,".")))))</f>
        <v/>
      </c>
      <c r="CC355" s="113">
        <v>269</v>
      </c>
      <c r="CE355" s="524">
        <f t="shared" si="134"/>
        <v>0</v>
      </c>
      <c r="CF355" s="526"/>
    </row>
    <row r="356" spans="3:84">
      <c r="C356" s="56" t="s">
        <v>6943</v>
      </c>
      <c r="D356" s="460" t="str">
        <f>IF($AH$14=0,IF(Presentación!AL279="","",Presentación!AM279),"")</f>
        <v/>
      </c>
      <c r="E356" s="461"/>
      <c r="F356" s="462"/>
      <c r="G356" s="547" t="str">
        <f>IF($AH$14=0,IF(Presentación!AK279="","",Presentación!AK279),"")</f>
        <v/>
      </c>
      <c r="H356" s="548"/>
      <c r="I356" s="548"/>
      <c r="J356" s="548"/>
      <c r="K356" s="548"/>
      <c r="L356" s="549"/>
      <c r="M356" s="447"/>
      <c r="N356" s="449"/>
      <c r="O356" s="447"/>
      <c r="P356" s="449"/>
      <c r="Q356" s="447"/>
      <c r="R356" s="449"/>
      <c r="S356" s="447"/>
      <c r="T356" s="449"/>
      <c r="U356" s="447"/>
      <c r="V356" s="449"/>
      <c r="W356" s="447"/>
      <c r="X356" s="449"/>
      <c r="Y356" s="447"/>
      <c r="Z356" s="449"/>
      <c r="AA356" s="447"/>
      <c r="AB356" s="449"/>
      <c r="AC356" s="447"/>
      <c r="AD356" s="449"/>
      <c r="BT356" s="522">
        <f t="shared" si="135"/>
        <v>0</v>
      </c>
      <c r="BU356" s="522"/>
      <c r="BV356" s="522">
        <f t="shared" si="136"/>
        <v>0</v>
      </c>
      <c r="BW356" s="522"/>
      <c r="BX356" s="522">
        <f t="shared" si="137"/>
        <v>0</v>
      </c>
      <c r="BY356" s="522"/>
      <c r="BZ356" s="522">
        <f t="shared" si="138"/>
        <v>0</v>
      </c>
      <c r="CA356" s="522"/>
      <c r="CB356" s="125" t="str">
        <f>IF(BZ356=0,"",IF(SUM($BZ$87:BZ356)=1,_xlfn.CONCAT(CC356),IF($BZ$662&gt;SUM($BZ$87:BZ356),_xlfn.CONCAT(", ",CC356),IF($BZ$662=SUM($BZ$87:BZ356),_xlfn.CONCAT(" y ",CC356,".")))))</f>
        <v/>
      </c>
      <c r="CC356" s="113">
        <v>270</v>
      </c>
      <c r="CE356" s="524">
        <f t="shared" si="134"/>
        <v>0</v>
      </c>
      <c r="CF356" s="526"/>
    </row>
    <row r="357" spans="3:84">
      <c r="C357" s="56" t="s">
        <v>6944</v>
      </c>
      <c r="D357" s="460" t="str">
        <f>IF($AH$14=0,IF(Presentación!AL280="","",Presentación!AM280),"")</f>
        <v/>
      </c>
      <c r="E357" s="461"/>
      <c r="F357" s="462"/>
      <c r="G357" s="547" t="str">
        <f>IF($AH$14=0,IF(Presentación!AK280="","",Presentación!AK280),"")</f>
        <v/>
      </c>
      <c r="H357" s="548"/>
      <c r="I357" s="548"/>
      <c r="J357" s="548"/>
      <c r="K357" s="548"/>
      <c r="L357" s="549"/>
      <c r="M357" s="447"/>
      <c r="N357" s="449"/>
      <c r="O357" s="447"/>
      <c r="P357" s="449"/>
      <c r="Q357" s="447"/>
      <c r="R357" s="449"/>
      <c r="S357" s="447"/>
      <c r="T357" s="449"/>
      <c r="U357" s="447"/>
      <c r="V357" s="449"/>
      <c r="W357" s="447"/>
      <c r="X357" s="449"/>
      <c r="Y357" s="447"/>
      <c r="Z357" s="449"/>
      <c r="AA357" s="447"/>
      <c r="AB357" s="449"/>
      <c r="AC357" s="447"/>
      <c r="AD357" s="449"/>
      <c r="BT357" s="522">
        <f t="shared" si="135"/>
        <v>0</v>
      </c>
      <c r="BU357" s="522"/>
      <c r="BV357" s="522">
        <f t="shared" si="136"/>
        <v>0</v>
      </c>
      <c r="BW357" s="522"/>
      <c r="BX357" s="522">
        <f t="shared" si="137"/>
        <v>0</v>
      </c>
      <c r="BY357" s="522"/>
      <c r="BZ357" s="522">
        <f t="shared" si="138"/>
        <v>0</v>
      </c>
      <c r="CA357" s="522"/>
      <c r="CB357" s="125" t="str">
        <f>IF(BZ357=0,"",IF(SUM($BZ$87:BZ357)=1,_xlfn.CONCAT(CC357),IF($BZ$662&gt;SUM($BZ$87:BZ357),_xlfn.CONCAT(", ",CC357),IF($BZ$662=SUM($BZ$87:BZ357),_xlfn.CONCAT(" y ",CC357,".")))))</f>
        <v/>
      </c>
      <c r="CC357" s="113">
        <v>271</v>
      </c>
      <c r="CE357" s="524">
        <f t="shared" si="134"/>
        <v>0</v>
      </c>
      <c r="CF357" s="526"/>
    </row>
    <row r="358" spans="3:84">
      <c r="C358" s="56" t="s">
        <v>6945</v>
      </c>
      <c r="D358" s="460" t="str">
        <f>IF($AH$14=0,IF(Presentación!AL281="","",Presentación!AM281),"")</f>
        <v/>
      </c>
      <c r="E358" s="461"/>
      <c r="F358" s="462"/>
      <c r="G358" s="547" t="str">
        <f>IF($AH$14=0,IF(Presentación!AK281="","",Presentación!AK281),"")</f>
        <v/>
      </c>
      <c r="H358" s="548"/>
      <c r="I358" s="548"/>
      <c r="J358" s="548"/>
      <c r="K358" s="548"/>
      <c r="L358" s="549"/>
      <c r="M358" s="447"/>
      <c r="N358" s="449"/>
      <c r="O358" s="447"/>
      <c r="P358" s="449"/>
      <c r="Q358" s="447"/>
      <c r="R358" s="449"/>
      <c r="S358" s="447"/>
      <c r="T358" s="449"/>
      <c r="U358" s="447"/>
      <c r="V358" s="449"/>
      <c r="W358" s="447"/>
      <c r="X358" s="449"/>
      <c r="Y358" s="447"/>
      <c r="Z358" s="449"/>
      <c r="AA358" s="447"/>
      <c r="AB358" s="449"/>
      <c r="AC358" s="447"/>
      <c r="AD358" s="449"/>
      <c r="BT358" s="522">
        <f t="shared" si="135"/>
        <v>0</v>
      </c>
      <c r="BU358" s="522"/>
      <c r="BV358" s="522">
        <f t="shared" si="136"/>
        <v>0</v>
      </c>
      <c r="BW358" s="522"/>
      <c r="BX358" s="522">
        <f t="shared" si="137"/>
        <v>0</v>
      </c>
      <c r="BY358" s="522"/>
      <c r="BZ358" s="522">
        <f t="shared" si="138"/>
        <v>0</v>
      </c>
      <c r="CA358" s="522"/>
      <c r="CB358" s="125" t="str">
        <f>IF(BZ358=0,"",IF(SUM($BZ$87:BZ358)=1,_xlfn.CONCAT(CC358),IF($BZ$662&gt;SUM($BZ$87:BZ358),_xlfn.CONCAT(", ",CC358),IF($BZ$662=SUM($BZ$87:BZ358),_xlfn.CONCAT(" y ",CC358,".")))))</f>
        <v/>
      </c>
      <c r="CC358" s="113">
        <v>272</v>
      </c>
      <c r="CE358" s="524">
        <f t="shared" si="134"/>
        <v>0</v>
      </c>
      <c r="CF358" s="526"/>
    </row>
    <row r="359" spans="3:84">
      <c r="C359" s="56" t="s">
        <v>6946</v>
      </c>
      <c r="D359" s="460" t="str">
        <f>IF($AH$14=0,IF(Presentación!AL282="","",Presentación!AM282),"")</f>
        <v/>
      </c>
      <c r="E359" s="461"/>
      <c r="F359" s="462"/>
      <c r="G359" s="547" t="str">
        <f>IF($AH$14=0,IF(Presentación!AK282="","",Presentación!AK282),"")</f>
        <v/>
      </c>
      <c r="H359" s="548"/>
      <c r="I359" s="548"/>
      <c r="J359" s="548"/>
      <c r="K359" s="548"/>
      <c r="L359" s="549"/>
      <c r="M359" s="447"/>
      <c r="N359" s="449"/>
      <c r="O359" s="447"/>
      <c r="P359" s="449"/>
      <c r="Q359" s="447"/>
      <c r="R359" s="449"/>
      <c r="S359" s="447"/>
      <c r="T359" s="449"/>
      <c r="U359" s="447"/>
      <c r="V359" s="449"/>
      <c r="W359" s="447"/>
      <c r="X359" s="449"/>
      <c r="Y359" s="447"/>
      <c r="Z359" s="449"/>
      <c r="AA359" s="447"/>
      <c r="AB359" s="449"/>
      <c r="AC359" s="447"/>
      <c r="AD359" s="449"/>
      <c r="BT359" s="522">
        <f t="shared" si="135"/>
        <v>0</v>
      </c>
      <c r="BU359" s="522"/>
      <c r="BV359" s="522">
        <f t="shared" si="136"/>
        <v>0</v>
      </c>
      <c r="BW359" s="522"/>
      <c r="BX359" s="522">
        <f t="shared" si="137"/>
        <v>0</v>
      </c>
      <c r="BY359" s="522"/>
      <c r="BZ359" s="522">
        <f t="shared" si="138"/>
        <v>0</v>
      </c>
      <c r="CA359" s="522"/>
      <c r="CB359" s="125" t="str">
        <f>IF(BZ359=0,"",IF(SUM($BZ$87:BZ359)=1,_xlfn.CONCAT(CC359),IF($BZ$662&gt;SUM($BZ$87:BZ359),_xlfn.CONCAT(", ",CC359),IF($BZ$662=SUM($BZ$87:BZ359),_xlfn.CONCAT(" y ",CC359,".")))))</f>
        <v/>
      </c>
      <c r="CC359" s="113">
        <v>273</v>
      </c>
      <c r="CE359" s="524">
        <f t="shared" si="134"/>
        <v>0</v>
      </c>
      <c r="CF359" s="526"/>
    </row>
    <row r="360" spans="3:84">
      <c r="C360" s="56" t="s">
        <v>6947</v>
      </c>
      <c r="D360" s="460" t="str">
        <f>IF($AH$14=0,IF(Presentación!AL283="","",Presentación!AM283),"")</f>
        <v/>
      </c>
      <c r="E360" s="461"/>
      <c r="F360" s="462"/>
      <c r="G360" s="547" t="str">
        <f>IF($AH$14=0,IF(Presentación!AK283="","",Presentación!AK283),"")</f>
        <v/>
      </c>
      <c r="H360" s="548"/>
      <c r="I360" s="548"/>
      <c r="J360" s="548"/>
      <c r="K360" s="548"/>
      <c r="L360" s="549"/>
      <c r="M360" s="447"/>
      <c r="N360" s="449"/>
      <c r="O360" s="447"/>
      <c r="P360" s="449"/>
      <c r="Q360" s="447"/>
      <c r="R360" s="449"/>
      <c r="S360" s="447"/>
      <c r="T360" s="449"/>
      <c r="U360" s="447"/>
      <c r="V360" s="449"/>
      <c r="W360" s="447"/>
      <c r="X360" s="449"/>
      <c r="Y360" s="447"/>
      <c r="Z360" s="449"/>
      <c r="AA360" s="447"/>
      <c r="AB360" s="449"/>
      <c r="AC360" s="447"/>
      <c r="AD360" s="449"/>
      <c r="BT360" s="522">
        <f t="shared" si="135"/>
        <v>0</v>
      </c>
      <c r="BU360" s="522"/>
      <c r="BV360" s="522">
        <f t="shared" si="136"/>
        <v>0</v>
      </c>
      <c r="BW360" s="522"/>
      <c r="BX360" s="522">
        <f t="shared" si="137"/>
        <v>0</v>
      </c>
      <c r="BY360" s="522"/>
      <c r="BZ360" s="522">
        <f t="shared" si="138"/>
        <v>0</v>
      </c>
      <c r="CA360" s="522"/>
      <c r="CB360" s="125" t="str">
        <f>IF(BZ360=0,"",IF(SUM($BZ$87:BZ360)=1,_xlfn.CONCAT(CC360),IF($BZ$662&gt;SUM($BZ$87:BZ360),_xlfn.CONCAT(", ",CC360),IF($BZ$662=SUM($BZ$87:BZ360),_xlfn.CONCAT(" y ",CC360,".")))))</f>
        <v/>
      </c>
      <c r="CC360" s="113">
        <v>274</v>
      </c>
      <c r="CE360" s="524">
        <f t="shared" si="134"/>
        <v>0</v>
      </c>
      <c r="CF360" s="526"/>
    </row>
    <row r="361" spans="3:84">
      <c r="C361" s="56" t="s">
        <v>6948</v>
      </c>
      <c r="D361" s="460" t="str">
        <f>IF($AH$14=0,IF(Presentación!AL284="","",Presentación!AM284),"")</f>
        <v/>
      </c>
      <c r="E361" s="461"/>
      <c r="F361" s="462"/>
      <c r="G361" s="547" t="str">
        <f>IF($AH$14=0,IF(Presentación!AK284="","",Presentación!AK284),"")</f>
        <v/>
      </c>
      <c r="H361" s="548"/>
      <c r="I361" s="548"/>
      <c r="J361" s="548"/>
      <c r="K361" s="548"/>
      <c r="L361" s="549"/>
      <c r="M361" s="447"/>
      <c r="N361" s="449"/>
      <c r="O361" s="447"/>
      <c r="P361" s="449"/>
      <c r="Q361" s="447"/>
      <c r="R361" s="449"/>
      <c r="S361" s="447"/>
      <c r="T361" s="449"/>
      <c r="U361" s="447"/>
      <c r="V361" s="449"/>
      <c r="W361" s="447"/>
      <c r="X361" s="449"/>
      <c r="Y361" s="447"/>
      <c r="Z361" s="449"/>
      <c r="AA361" s="447"/>
      <c r="AB361" s="449"/>
      <c r="AC361" s="447"/>
      <c r="AD361" s="449"/>
      <c r="BT361" s="522">
        <f t="shared" si="135"/>
        <v>0</v>
      </c>
      <c r="BU361" s="522"/>
      <c r="BV361" s="522">
        <f t="shared" si="136"/>
        <v>0</v>
      </c>
      <c r="BW361" s="522"/>
      <c r="BX361" s="522">
        <f t="shared" si="137"/>
        <v>0</v>
      </c>
      <c r="BY361" s="522"/>
      <c r="BZ361" s="522">
        <f t="shared" si="138"/>
        <v>0</v>
      </c>
      <c r="CA361" s="522"/>
      <c r="CB361" s="125" t="str">
        <f>IF(BZ361=0,"",IF(SUM($BZ$87:BZ361)=1,_xlfn.CONCAT(CC361),IF($BZ$662&gt;SUM($BZ$87:BZ361),_xlfn.CONCAT(", ",CC361),IF($BZ$662=SUM($BZ$87:BZ361),_xlfn.CONCAT(" y ",CC361,".")))))</f>
        <v/>
      </c>
      <c r="CC361" s="113">
        <v>275</v>
      </c>
      <c r="CE361" s="524">
        <f t="shared" si="134"/>
        <v>0</v>
      </c>
      <c r="CF361" s="526"/>
    </row>
    <row r="362" spans="3:84">
      <c r="C362" s="56" t="s">
        <v>6949</v>
      </c>
      <c r="D362" s="460" t="str">
        <f>IF($AH$14=0,IF(Presentación!AL285="","",Presentación!AM285),"")</f>
        <v/>
      </c>
      <c r="E362" s="461"/>
      <c r="F362" s="462"/>
      <c r="G362" s="547" t="str">
        <f>IF($AH$14=0,IF(Presentación!AK285="","",Presentación!AK285),"")</f>
        <v/>
      </c>
      <c r="H362" s="548"/>
      <c r="I362" s="548"/>
      <c r="J362" s="548"/>
      <c r="K362" s="548"/>
      <c r="L362" s="549"/>
      <c r="M362" s="447"/>
      <c r="N362" s="449"/>
      <c r="O362" s="447"/>
      <c r="P362" s="449"/>
      <c r="Q362" s="447"/>
      <c r="R362" s="449"/>
      <c r="S362" s="447"/>
      <c r="T362" s="449"/>
      <c r="U362" s="447"/>
      <c r="V362" s="449"/>
      <c r="W362" s="447"/>
      <c r="X362" s="449"/>
      <c r="Y362" s="447"/>
      <c r="Z362" s="449"/>
      <c r="AA362" s="447"/>
      <c r="AB362" s="449"/>
      <c r="AC362" s="447"/>
      <c r="AD362" s="449"/>
      <c r="BT362" s="522">
        <f t="shared" si="135"/>
        <v>0</v>
      </c>
      <c r="BU362" s="522"/>
      <c r="BV362" s="522">
        <f t="shared" si="136"/>
        <v>0</v>
      </c>
      <c r="BW362" s="522"/>
      <c r="BX362" s="522">
        <f t="shared" si="137"/>
        <v>0</v>
      </c>
      <c r="BY362" s="522"/>
      <c r="BZ362" s="522">
        <f t="shared" si="138"/>
        <v>0</v>
      </c>
      <c r="CA362" s="522"/>
      <c r="CB362" s="125" t="str">
        <f>IF(BZ362=0,"",IF(SUM($BZ$87:BZ362)=1,_xlfn.CONCAT(CC362),IF($BZ$662&gt;SUM($BZ$87:BZ362),_xlfn.CONCAT(", ",CC362),IF($BZ$662=SUM($BZ$87:BZ362),_xlfn.CONCAT(" y ",CC362,".")))))</f>
        <v/>
      </c>
      <c r="CC362" s="113">
        <v>276</v>
      </c>
      <c r="CE362" s="524">
        <f t="shared" si="134"/>
        <v>0</v>
      </c>
      <c r="CF362" s="526"/>
    </row>
    <row r="363" spans="3:84">
      <c r="C363" s="56" t="s">
        <v>6950</v>
      </c>
      <c r="D363" s="460" t="str">
        <f>IF($AH$14=0,IF(Presentación!AL286="","",Presentación!AM286),"")</f>
        <v/>
      </c>
      <c r="E363" s="461"/>
      <c r="F363" s="462"/>
      <c r="G363" s="547" t="str">
        <f>IF($AH$14=0,IF(Presentación!AK286="","",Presentación!AK286),"")</f>
        <v/>
      </c>
      <c r="H363" s="548"/>
      <c r="I363" s="548"/>
      <c r="J363" s="548"/>
      <c r="K363" s="548"/>
      <c r="L363" s="549"/>
      <c r="M363" s="447"/>
      <c r="N363" s="449"/>
      <c r="O363" s="447"/>
      <c r="P363" s="449"/>
      <c r="Q363" s="447"/>
      <c r="R363" s="449"/>
      <c r="S363" s="447"/>
      <c r="T363" s="449"/>
      <c r="U363" s="447"/>
      <c r="V363" s="449"/>
      <c r="W363" s="447"/>
      <c r="X363" s="449"/>
      <c r="Y363" s="447"/>
      <c r="Z363" s="449"/>
      <c r="AA363" s="447"/>
      <c r="AB363" s="449"/>
      <c r="AC363" s="447"/>
      <c r="AD363" s="449"/>
      <c r="BT363" s="522">
        <f t="shared" si="135"/>
        <v>0</v>
      </c>
      <c r="BU363" s="522"/>
      <c r="BV363" s="522">
        <f t="shared" si="136"/>
        <v>0</v>
      </c>
      <c r="BW363" s="522"/>
      <c r="BX363" s="522">
        <f t="shared" si="137"/>
        <v>0</v>
      </c>
      <c r="BY363" s="522"/>
      <c r="BZ363" s="522">
        <f t="shared" si="138"/>
        <v>0</v>
      </c>
      <c r="CA363" s="522"/>
      <c r="CB363" s="125" t="str">
        <f>IF(BZ363=0,"",IF(SUM($BZ$87:BZ363)=1,_xlfn.CONCAT(CC363),IF($BZ$662&gt;SUM($BZ$87:BZ363),_xlfn.CONCAT(", ",CC363),IF($BZ$662=SUM($BZ$87:BZ363),_xlfn.CONCAT(" y ",CC363,".")))))</f>
        <v/>
      </c>
      <c r="CC363" s="113">
        <v>277</v>
      </c>
      <c r="CE363" s="524">
        <f t="shared" si="134"/>
        <v>0</v>
      </c>
      <c r="CF363" s="526"/>
    </row>
    <row r="364" spans="3:84">
      <c r="C364" s="56" t="s">
        <v>6951</v>
      </c>
      <c r="D364" s="460" t="str">
        <f>IF($AH$14=0,IF(Presentación!AL287="","",Presentación!AM287),"")</f>
        <v/>
      </c>
      <c r="E364" s="461"/>
      <c r="F364" s="462"/>
      <c r="G364" s="547" t="str">
        <f>IF($AH$14=0,IF(Presentación!AK287="","",Presentación!AK287),"")</f>
        <v/>
      </c>
      <c r="H364" s="548"/>
      <c r="I364" s="548"/>
      <c r="J364" s="548"/>
      <c r="K364" s="548"/>
      <c r="L364" s="549"/>
      <c r="M364" s="447"/>
      <c r="N364" s="449"/>
      <c r="O364" s="447"/>
      <c r="P364" s="449"/>
      <c r="Q364" s="447"/>
      <c r="R364" s="449"/>
      <c r="S364" s="447"/>
      <c r="T364" s="449"/>
      <c r="U364" s="447"/>
      <c r="V364" s="449"/>
      <c r="W364" s="447"/>
      <c r="X364" s="449"/>
      <c r="Y364" s="447"/>
      <c r="Z364" s="449"/>
      <c r="AA364" s="447"/>
      <c r="AB364" s="449"/>
      <c r="AC364" s="447"/>
      <c r="AD364" s="449"/>
      <c r="BT364" s="522">
        <f t="shared" si="135"/>
        <v>0</v>
      </c>
      <c r="BU364" s="522"/>
      <c r="BV364" s="522">
        <f t="shared" si="136"/>
        <v>0</v>
      </c>
      <c r="BW364" s="522"/>
      <c r="BX364" s="522">
        <f t="shared" si="137"/>
        <v>0</v>
      </c>
      <c r="BY364" s="522"/>
      <c r="BZ364" s="522">
        <f t="shared" si="138"/>
        <v>0</v>
      </c>
      <c r="CA364" s="522"/>
      <c r="CB364" s="125" t="str">
        <f>IF(BZ364=0,"",IF(SUM($BZ$87:BZ364)=1,_xlfn.CONCAT(CC364),IF($BZ$662&gt;SUM($BZ$87:BZ364),_xlfn.CONCAT(", ",CC364),IF($BZ$662=SUM($BZ$87:BZ364),_xlfn.CONCAT(" y ",CC364,".")))))</f>
        <v/>
      </c>
      <c r="CC364" s="113">
        <v>278</v>
      </c>
      <c r="CE364" s="524">
        <f t="shared" si="134"/>
        <v>0</v>
      </c>
      <c r="CF364" s="526"/>
    </row>
    <row r="365" spans="3:84">
      <c r="C365" s="56" t="s">
        <v>6952</v>
      </c>
      <c r="D365" s="460" t="str">
        <f>IF($AH$14=0,IF(Presentación!AL288="","",Presentación!AM288),"")</f>
        <v/>
      </c>
      <c r="E365" s="461"/>
      <c r="F365" s="462"/>
      <c r="G365" s="547" t="str">
        <f>IF($AH$14=0,IF(Presentación!AK288="","",Presentación!AK288),"")</f>
        <v/>
      </c>
      <c r="H365" s="548"/>
      <c r="I365" s="548"/>
      <c r="J365" s="548"/>
      <c r="K365" s="548"/>
      <c r="L365" s="549"/>
      <c r="M365" s="447"/>
      <c r="N365" s="449"/>
      <c r="O365" s="447"/>
      <c r="P365" s="449"/>
      <c r="Q365" s="447"/>
      <c r="R365" s="449"/>
      <c r="S365" s="447"/>
      <c r="T365" s="449"/>
      <c r="U365" s="447"/>
      <c r="V365" s="449"/>
      <c r="W365" s="447"/>
      <c r="X365" s="449"/>
      <c r="Y365" s="447"/>
      <c r="Z365" s="449"/>
      <c r="AA365" s="447"/>
      <c r="AB365" s="449"/>
      <c r="AC365" s="447"/>
      <c r="AD365" s="449"/>
      <c r="BT365" s="522">
        <f t="shared" si="135"/>
        <v>0</v>
      </c>
      <c r="BU365" s="522"/>
      <c r="BV365" s="522">
        <f t="shared" si="136"/>
        <v>0</v>
      </c>
      <c r="BW365" s="522"/>
      <c r="BX365" s="522">
        <f t="shared" si="137"/>
        <v>0</v>
      </c>
      <c r="BY365" s="522"/>
      <c r="BZ365" s="522">
        <f t="shared" si="138"/>
        <v>0</v>
      </c>
      <c r="CA365" s="522"/>
      <c r="CB365" s="125" t="str">
        <f>IF(BZ365=0,"",IF(SUM($BZ$87:BZ365)=1,_xlfn.CONCAT(CC365),IF($BZ$662&gt;SUM($BZ$87:BZ365),_xlfn.CONCAT(", ",CC365),IF($BZ$662=SUM($BZ$87:BZ365),_xlfn.CONCAT(" y ",CC365,".")))))</f>
        <v/>
      </c>
      <c r="CC365" s="113">
        <v>279</v>
      </c>
      <c r="CE365" s="524">
        <f t="shared" si="134"/>
        <v>0</v>
      </c>
      <c r="CF365" s="526"/>
    </row>
    <row r="366" spans="3:84">
      <c r="C366" s="56" t="s">
        <v>6953</v>
      </c>
      <c r="D366" s="460" t="str">
        <f>IF($AH$14=0,IF(Presentación!AL289="","",Presentación!AM289),"")</f>
        <v/>
      </c>
      <c r="E366" s="461"/>
      <c r="F366" s="462"/>
      <c r="G366" s="547" t="str">
        <f>IF($AH$14=0,IF(Presentación!AK289="","",Presentación!AK289),"")</f>
        <v/>
      </c>
      <c r="H366" s="548"/>
      <c r="I366" s="548"/>
      <c r="J366" s="548"/>
      <c r="K366" s="548"/>
      <c r="L366" s="549"/>
      <c r="M366" s="447"/>
      <c r="N366" s="449"/>
      <c r="O366" s="447"/>
      <c r="P366" s="449"/>
      <c r="Q366" s="447"/>
      <c r="R366" s="449"/>
      <c r="S366" s="447"/>
      <c r="T366" s="449"/>
      <c r="U366" s="447"/>
      <c r="V366" s="449"/>
      <c r="W366" s="447"/>
      <c r="X366" s="449"/>
      <c r="Y366" s="447"/>
      <c r="Z366" s="449"/>
      <c r="AA366" s="447"/>
      <c r="AB366" s="449"/>
      <c r="AC366" s="447"/>
      <c r="AD366" s="449"/>
      <c r="BT366" s="522">
        <f t="shared" si="135"/>
        <v>0</v>
      </c>
      <c r="BU366" s="522"/>
      <c r="BV366" s="522">
        <f t="shared" si="136"/>
        <v>0</v>
      </c>
      <c r="BW366" s="522"/>
      <c r="BX366" s="522">
        <f t="shared" si="137"/>
        <v>0</v>
      </c>
      <c r="BY366" s="522"/>
      <c r="BZ366" s="522">
        <f t="shared" si="138"/>
        <v>0</v>
      </c>
      <c r="CA366" s="522"/>
      <c r="CB366" s="125" t="str">
        <f>IF(BZ366=0,"",IF(SUM($BZ$87:BZ366)=1,_xlfn.CONCAT(CC366),IF($BZ$662&gt;SUM($BZ$87:BZ366),_xlfn.CONCAT(", ",CC366),IF($BZ$662=SUM($BZ$87:BZ366),_xlfn.CONCAT(" y ",CC366,".")))))</f>
        <v/>
      </c>
      <c r="CC366" s="113">
        <v>280</v>
      </c>
      <c r="CE366" s="524">
        <f t="shared" si="134"/>
        <v>0</v>
      </c>
      <c r="CF366" s="526"/>
    </row>
    <row r="367" spans="3:84">
      <c r="C367" s="56" t="s">
        <v>6954</v>
      </c>
      <c r="D367" s="460" t="str">
        <f>IF($AH$14=0,IF(Presentación!AL290="","",Presentación!AM290),"")</f>
        <v/>
      </c>
      <c r="E367" s="461"/>
      <c r="F367" s="462"/>
      <c r="G367" s="547" t="str">
        <f>IF($AH$14=0,IF(Presentación!AK290="","",Presentación!AK290),"")</f>
        <v/>
      </c>
      <c r="H367" s="548"/>
      <c r="I367" s="548"/>
      <c r="J367" s="548"/>
      <c r="K367" s="548"/>
      <c r="L367" s="549"/>
      <c r="M367" s="447"/>
      <c r="N367" s="449"/>
      <c r="O367" s="447"/>
      <c r="P367" s="449"/>
      <c r="Q367" s="447"/>
      <c r="R367" s="449"/>
      <c r="S367" s="447"/>
      <c r="T367" s="449"/>
      <c r="U367" s="447"/>
      <c r="V367" s="449"/>
      <c r="W367" s="447"/>
      <c r="X367" s="449"/>
      <c r="Y367" s="447"/>
      <c r="Z367" s="449"/>
      <c r="AA367" s="447"/>
      <c r="AB367" s="449"/>
      <c r="AC367" s="447"/>
      <c r="AD367" s="449"/>
      <c r="BT367" s="522">
        <f t="shared" si="135"/>
        <v>0</v>
      </c>
      <c r="BU367" s="522"/>
      <c r="BV367" s="522">
        <f t="shared" si="136"/>
        <v>0</v>
      </c>
      <c r="BW367" s="522"/>
      <c r="BX367" s="522">
        <f t="shared" si="137"/>
        <v>0</v>
      </c>
      <c r="BY367" s="522"/>
      <c r="BZ367" s="522">
        <f t="shared" si="138"/>
        <v>0</v>
      </c>
      <c r="CA367" s="522"/>
      <c r="CB367" s="125" t="str">
        <f>IF(BZ367=0,"",IF(SUM($BZ$87:BZ367)=1,_xlfn.CONCAT(CC367),IF($BZ$662&gt;SUM($BZ$87:BZ367),_xlfn.CONCAT(", ",CC367),IF($BZ$662=SUM($BZ$87:BZ367),_xlfn.CONCAT(" y ",CC367,".")))))</f>
        <v/>
      </c>
      <c r="CC367" s="113">
        <v>281</v>
      </c>
      <c r="CE367" s="524">
        <f t="shared" si="134"/>
        <v>0</v>
      </c>
      <c r="CF367" s="526"/>
    </row>
    <row r="368" spans="3:84">
      <c r="C368" s="56" t="s">
        <v>6955</v>
      </c>
      <c r="D368" s="460" t="str">
        <f>IF($AH$14=0,IF(Presentación!AL291="","",Presentación!AM291),"")</f>
        <v/>
      </c>
      <c r="E368" s="461"/>
      <c r="F368" s="462"/>
      <c r="G368" s="547" t="str">
        <f>IF($AH$14=0,IF(Presentación!AK291="","",Presentación!AK291),"")</f>
        <v/>
      </c>
      <c r="H368" s="548"/>
      <c r="I368" s="548"/>
      <c r="J368" s="548"/>
      <c r="K368" s="548"/>
      <c r="L368" s="549"/>
      <c r="M368" s="447"/>
      <c r="N368" s="449"/>
      <c r="O368" s="447"/>
      <c r="P368" s="449"/>
      <c r="Q368" s="447"/>
      <c r="R368" s="449"/>
      <c r="S368" s="447"/>
      <c r="T368" s="449"/>
      <c r="U368" s="447"/>
      <c r="V368" s="449"/>
      <c r="W368" s="447"/>
      <c r="X368" s="449"/>
      <c r="Y368" s="447"/>
      <c r="Z368" s="449"/>
      <c r="AA368" s="447"/>
      <c r="AB368" s="449"/>
      <c r="AC368" s="447"/>
      <c r="AD368" s="449"/>
      <c r="BT368" s="522">
        <f t="shared" si="135"/>
        <v>0</v>
      </c>
      <c r="BU368" s="522"/>
      <c r="BV368" s="522">
        <f t="shared" si="136"/>
        <v>0</v>
      </c>
      <c r="BW368" s="522"/>
      <c r="BX368" s="522">
        <f t="shared" si="137"/>
        <v>0</v>
      </c>
      <c r="BY368" s="522"/>
      <c r="BZ368" s="522">
        <f t="shared" si="138"/>
        <v>0</v>
      </c>
      <c r="CA368" s="522"/>
      <c r="CB368" s="125" t="str">
        <f>IF(BZ368=0,"",IF(SUM($BZ$87:BZ368)=1,_xlfn.CONCAT(CC368),IF($BZ$662&gt;SUM($BZ$87:BZ368),_xlfn.CONCAT(", ",CC368),IF($BZ$662=SUM($BZ$87:BZ368),_xlfn.CONCAT(" y ",CC368,".")))))</f>
        <v/>
      </c>
      <c r="CC368" s="113">
        <v>282</v>
      </c>
      <c r="CE368" s="524">
        <f t="shared" si="134"/>
        <v>0</v>
      </c>
      <c r="CF368" s="526"/>
    </row>
    <row r="369" spans="3:84">
      <c r="C369" s="56" t="s">
        <v>6956</v>
      </c>
      <c r="D369" s="460" t="str">
        <f>IF($AH$14=0,IF(Presentación!AL292="","",Presentación!AM292),"")</f>
        <v/>
      </c>
      <c r="E369" s="461"/>
      <c r="F369" s="462"/>
      <c r="G369" s="547" t="str">
        <f>IF($AH$14=0,IF(Presentación!AK292="","",Presentación!AK292),"")</f>
        <v/>
      </c>
      <c r="H369" s="548"/>
      <c r="I369" s="548"/>
      <c r="J369" s="548"/>
      <c r="K369" s="548"/>
      <c r="L369" s="549"/>
      <c r="M369" s="447"/>
      <c r="N369" s="449"/>
      <c r="O369" s="447"/>
      <c r="P369" s="449"/>
      <c r="Q369" s="447"/>
      <c r="R369" s="449"/>
      <c r="S369" s="447"/>
      <c r="T369" s="449"/>
      <c r="U369" s="447"/>
      <c r="V369" s="449"/>
      <c r="W369" s="447"/>
      <c r="X369" s="449"/>
      <c r="Y369" s="447"/>
      <c r="Z369" s="449"/>
      <c r="AA369" s="447"/>
      <c r="AB369" s="449"/>
      <c r="AC369" s="447"/>
      <c r="AD369" s="449"/>
      <c r="BT369" s="522">
        <f t="shared" si="135"/>
        <v>0</v>
      </c>
      <c r="BU369" s="522"/>
      <c r="BV369" s="522">
        <f t="shared" si="136"/>
        <v>0</v>
      </c>
      <c r="BW369" s="522"/>
      <c r="BX369" s="522">
        <f t="shared" si="137"/>
        <v>0</v>
      </c>
      <c r="BY369" s="522"/>
      <c r="BZ369" s="522">
        <f t="shared" si="138"/>
        <v>0</v>
      </c>
      <c r="CA369" s="522"/>
      <c r="CB369" s="125" t="str">
        <f>IF(BZ369=0,"",IF(SUM($BZ$87:BZ369)=1,_xlfn.CONCAT(CC369),IF($BZ$662&gt;SUM($BZ$87:BZ369),_xlfn.CONCAT(", ",CC369),IF($BZ$662=SUM($BZ$87:BZ369),_xlfn.CONCAT(" y ",CC369,".")))))</f>
        <v/>
      </c>
      <c r="CC369" s="113">
        <v>283</v>
      </c>
      <c r="CE369" s="524">
        <f t="shared" si="134"/>
        <v>0</v>
      </c>
      <c r="CF369" s="526"/>
    </row>
    <row r="370" spans="3:84">
      <c r="C370" s="56" t="s">
        <v>6957</v>
      </c>
      <c r="D370" s="460" t="str">
        <f>IF($AH$14=0,IF(Presentación!AL293="","",Presentación!AM293),"")</f>
        <v/>
      </c>
      <c r="E370" s="461"/>
      <c r="F370" s="462"/>
      <c r="G370" s="547" t="str">
        <f>IF($AH$14=0,IF(Presentación!AK293="","",Presentación!AK293),"")</f>
        <v/>
      </c>
      <c r="H370" s="548"/>
      <c r="I370" s="548"/>
      <c r="J370" s="548"/>
      <c r="K370" s="548"/>
      <c r="L370" s="549"/>
      <c r="M370" s="447"/>
      <c r="N370" s="449"/>
      <c r="O370" s="447"/>
      <c r="P370" s="449"/>
      <c r="Q370" s="447"/>
      <c r="R370" s="449"/>
      <c r="S370" s="447"/>
      <c r="T370" s="449"/>
      <c r="U370" s="447"/>
      <c r="V370" s="449"/>
      <c r="W370" s="447"/>
      <c r="X370" s="449"/>
      <c r="Y370" s="447"/>
      <c r="Z370" s="449"/>
      <c r="AA370" s="447"/>
      <c r="AB370" s="449"/>
      <c r="AC370" s="447"/>
      <c r="AD370" s="449"/>
      <c r="BT370" s="522">
        <f t="shared" si="135"/>
        <v>0</v>
      </c>
      <c r="BU370" s="522"/>
      <c r="BV370" s="522">
        <f t="shared" si="136"/>
        <v>0</v>
      </c>
      <c r="BW370" s="522"/>
      <c r="BX370" s="522">
        <f t="shared" si="137"/>
        <v>0</v>
      </c>
      <c r="BY370" s="522"/>
      <c r="BZ370" s="522">
        <f t="shared" si="138"/>
        <v>0</v>
      </c>
      <c r="CA370" s="522"/>
      <c r="CB370" s="125" t="str">
        <f>IF(BZ370=0,"",IF(SUM($BZ$87:BZ370)=1,_xlfn.CONCAT(CC370),IF($BZ$662&gt;SUM($BZ$87:BZ370),_xlfn.CONCAT(", ",CC370),IF($BZ$662=SUM($BZ$87:BZ370),_xlfn.CONCAT(" y ",CC370,".")))))</f>
        <v/>
      </c>
      <c r="CC370" s="113">
        <v>284</v>
      </c>
      <c r="CE370" s="524">
        <f t="shared" si="134"/>
        <v>0</v>
      </c>
      <c r="CF370" s="526"/>
    </row>
    <row r="371" spans="3:84">
      <c r="C371" s="56" t="s">
        <v>6958</v>
      </c>
      <c r="D371" s="460" t="str">
        <f>IF($AH$14=0,IF(Presentación!AL294="","",Presentación!AM294),"")</f>
        <v/>
      </c>
      <c r="E371" s="461"/>
      <c r="F371" s="462"/>
      <c r="G371" s="547" t="str">
        <f>IF($AH$14=0,IF(Presentación!AK294="","",Presentación!AK294),"")</f>
        <v/>
      </c>
      <c r="H371" s="548"/>
      <c r="I371" s="548"/>
      <c r="J371" s="548"/>
      <c r="K371" s="548"/>
      <c r="L371" s="549"/>
      <c r="M371" s="447"/>
      <c r="N371" s="449"/>
      <c r="O371" s="447"/>
      <c r="P371" s="449"/>
      <c r="Q371" s="447"/>
      <c r="R371" s="449"/>
      <c r="S371" s="447"/>
      <c r="T371" s="449"/>
      <c r="U371" s="447"/>
      <c r="V371" s="449"/>
      <c r="W371" s="447"/>
      <c r="X371" s="449"/>
      <c r="Y371" s="447"/>
      <c r="Z371" s="449"/>
      <c r="AA371" s="447"/>
      <c r="AB371" s="449"/>
      <c r="AC371" s="447"/>
      <c r="AD371" s="449"/>
      <c r="BT371" s="522">
        <f t="shared" si="135"/>
        <v>0</v>
      </c>
      <c r="BU371" s="522"/>
      <c r="BV371" s="522">
        <f t="shared" si="136"/>
        <v>0</v>
      </c>
      <c r="BW371" s="522"/>
      <c r="BX371" s="522">
        <f t="shared" si="137"/>
        <v>0</v>
      </c>
      <c r="BY371" s="522"/>
      <c r="BZ371" s="522">
        <f t="shared" si="138"/>
        <v>0</v>
      </c>
      <c r="CA371" s="522"/>
      <c r="CB371" s="125" t="str">
        <f>IF(BZ371=0,"",IF(SUM($BZ$87:BZ371)=1,_xlfn.CONCAT(CC371),IF($BZ$662&gt;SUM($BZ$87:BZ371),_xlfn.CONCAT(", ",CC371),IF($BZ$662=SUM($BZ$87:BZ371),_xlfn.CONCAT(" y ",CC371,".")))))</f>
        <v/>
      </c>
      <c r="CC371" s="113">
        <v>285</v>
      </c>
      <c r="CE371" s="524">
        <f t="shared" ref="CE371:CE434" si="139">IF(OR(AND(D371="",G371="",COUNTBLANK(M371:AD371)=18),AND(D371&lt;&gt;"",G371&lt;&gt;"",COUNTA(M371:AD371)=$CE$85)),0,1)</f>
        <v>0</v>
      </c>
      <c r="CF371" s="526"/>
    </row>
    <row r="372" spans="3:84">
      <c r="C372" s="56" t="s">
        <v>6959</v>
      </c>
      <c r="D372" s="460" t="str">
        <f>IF($AH$14=0,IF(Presentación!AL295="","",Presentación!AM295),"")</f>
        <v/>
      </c>
      <c r="E372" s="461"/>
      <c r="F372" s="462"/>
      <c r="G372" s="547" t="str">
        <f>IF($AH$14=0,IF(Presentación!AK295="","",Presentación!AK295),"")</f>
        <v/>
      </c>
      <c r="H372" s="548"/>
      <c r="I372" s="548"/>
      <c r="J372" s="548"/>
      <c r="K372" s="548"/>
      <c r="L372" s="549"/>
      <c r="M372" s="447"/>
      <c r="N372" s="449"/>
      <c r="O372" s="447"/>
      <c r="P372" s="449"/>
      <c r="Q372" s="447"/>
      <c r="R372" s="449"/>
      <c r="S372" s="447"/>
      <c r="T372" s="449"/>
      <c r="U372" s="447"/>
      <c r="V372" s="449"/>
      <c r="W372" s="447"/>
      <c r="X372" s="449"/>
      <c r="Y372" s="447"/>
      <c r="Z372" s="449"/>
      <c r="AA372" s="447"/>
      <c r="AB372" s="449"/>
      <c r="AC372" s="447"/>
      <c r="AD372" s="449"/>
      <c r="BT372" s="522">
        <f t="shared" si="135"/>
        <v>0</v>
      </c>
      <c r="BU372" s="522"/>
      <c r="BV372" s="522">
        <f t="shared" si="136"/>
        <v>0</v>
      </c>
      <c r="BW372" s="522"/>
      <c r="BX372" s="522">
        <f t="shared" si="137"/>
        <v>0</v>
      </c>
      <c r="BY372" s="522"/>
      <c r="BZ372" s="522">
        <f t="shared" si="138"/>
        <v>0</v>
      </c>
      <c r="CA372" s="522"/>
      <c r="CB372" s="125" t="str">
        <f>IF(BZ372=0,"",IF(SUM($BZ$87:BZ372)=1,_xlfn.CONCAT(CC372),IF($BZ$662&gt;SUM($BZ$87:BZ372),_xlfn.CONCAT(", ",CC372),IF($BZ$662=SUM($BZ$87:BZ372),_xlfn.CONCAT(" y ",CC372,".")))))</f>
        <v/>
      </c>
      <c r="CC372" s="113">
        <v>286</v>
      </c>
      <c r="CE372" s="524">
        <f t="shared" si="139"/>
        <v>0</v>
      </c>
      <c r="CF372" s="526"/>
    </row>
    <row r="373" spans="3:84">
      <c r="C373" s="56" t="s">
        <v>6960</v>
      </c>
      <c r="D373" s="460" t="str">
        <f>IF($AH$14=0,IF(Presentación!AL296="","",Presentación!AM296),"")</f>
        <v/>
      </c>
      <c r="E373" s="461"/>
      <c r="F373" s="462"/>
      <c r="G373" s="547" t="str">
        <f>IF($AH$14=0,IF(Presentación!AK296="","",Presentación!AK296),"")</f>
        <v/>
      </c>
      <c r="H373" s="548"/>
      <c r="I373" s="548"/>
      <c r="J373" s="548"/>
      <c r="K373" s="548"/>
      <c r="L373" s="549"/>
      <c r="M373" s="447"/>
      <c r="N373" s="449"/>
      <c r="O373" s="447"/>
      <c r="P373" s="449"/>
      <c r="Q373" s="447"/>
      <c r="R373" s="449"/>
      <c r="S373" s="447"/>
      <c r="T373" s="449"/>
      <c r="U373" s="447"/>
      <c r="V373" s="449"/>
      <c r="W373" s="447"/>
      <c r="X373" s="449"/>
      <c r="Y373" s="447"/>
      <c r="Z373" s="449"/>
      <c r="AA373" s="447"/>
      <c r="AB373" s="449"/>
      <c r="AC373" s="447"/>
      <c r="AD373" s="449"/>
      <c r="BT373" s="522">
        <f t="shared" si="135"/>
        <v>0</v>
      </c>
      <c r="BU373" s="522"/>
      <c r="BV373" s="522">
        <f t="shared" si="136"/>
        <v>0</v>
      </c>
      <c r="BW373" s="522"/>
      <c r="BX373" s="522">
        <f t="shared" si="137"/>
        <v>0</v>
      </c>
      <c r="BY373" s="522"/>
      <c r="BZ373" s="522">
        <f t="shared" si="138"/>
        <v>0</v>
      </c>
      <c r="CA373" s="522"/>
      <c r="CB373" s="125" t="str">
        <f>IF(BZ373=0,"",IF(SUM($BZ$87:BZ373)=1,_xlfn.CONCAT(CC373),IF($BZ$662&gt;SUM($BZ$87:BZ373),_xlfn.CONCAT(", ",CC373),IF($BZ$662=SUM($BZ$87:BZ373),_xlfn.CONCAT(" y ",CC373,".")))))</f>
        <v/>
      </c>
      <c r="CC373" s="113">
        <v>287</v>
      </c>
      <c r="CE373" s="524">
        <f t="shared" si="139"/>
        <v>0</v>
      </c>
      <c r="CF373" s="526"/>
    </row>
    <row r="374" spans="3:84">
      <c r="C374" s="56" t="s">
        <v>6961</v>
      </c>
      <c r="D374" s="460" t="str">
        <f>IF($AH$14=0,IF(Presentación!AL297="","",Presentación!AM297),"")</f>
        <v/>
      </c>
      <c r="E374" s="461"/>
      <c r="F374" s="462"/>
      <c r="G374" s="547" t="str">
        <f>IF($AH$14=0,IF(Presentación!AK297="","",Presentación!AK297),"")</f>
        <v/>
      </c>
      <c r="H374" s="548"/>
      <c r="I374" s="548"/>
      <c r="J374" s="548"/>
      <c r="K374" s="548"/>
      <c r="L374" s="549"/>
      <c r="M374" s="447"/>
      <c r="N374" s="449"/>
      <c r="O374" s="447"/>
      <c r="P374" s="449"/>
      <c r="Q374" s="447"/>
      <c r="R374" s="449"/>
      <c r="S374" s="447"/>
      <c r="T374" s="449"/>
      <c r="U374" s="447"/>
      <c r="V374" s="449"/>
      <c r="W374" s="447"/>
      <c r="X374" s="449"/>
      <c r="Y374" s="447"/>
      <c r="Z374" s="449"/>
      <c r="AA374" s="447"/>
      <c r="AB374" s="449"/>
      <c r="AC374" s="447"/>
      <c r="AD374" s="449"/>
      <c r="BT374" s="522">
        <f t="shared" si="135"/>
        <v>0</v>
      </c>
      <c r="BU374" s="522"/>
      <c r="BV374" s="522">
        <f t="shared" si="136"/>
        <v>0</v>
      </c>
      <c r="BW374" s="522"/>
      <c r="BX374" s="522">
        <f t="shared" si="137"/>
        <v>0</v>
      </c>
      <c r="BY374" s="522"/>
      <c r="BZ374" s="522">
        <f t="shared" si="138"/>
        <v>0</v>
      </c>
      <c r="CA374" s="522"/>
      <c r="CB374" s="125" t="str">
        <f>IF(BZ374=0,"",IF(SUM($BZ$87:BZ374)=1,_xlfn.CONCAT(CC374),IF($BZ$662&gt;SUM($BZ$87:BZ374),_xlfn.CONCAT(", ",CC374),IF($BZ$662=SUM($BZ$87:BZ374),_xlfn.CONCAT(" y ",CC374,".")))))</f>
        <v/>
      </c>
      <c r="CC374" s="113">
        <v>288</v>
      </c>
      <c r="CE374" s="524">
        <f t="shared" si="139"/>
        <v>0</v>
      </c>
      <c r="CF374" s="526"/>
    </row>
    <row r="375" spans="3:84">
      <c r="C375" s="56" t="s">
        <v>6962</v>
      </c>
      <c r="D375" s="460" t="str">
        <f>IF($AH$14=0,IF(Presentación!AL298="","",Presentación!AM298),"")</f>
        <v/>
      </c>
      <c r="E375" s="461"/>
      <c r="F375" s="462"/>
      <c r="G375" s="547" t="str">
        <f>IF($AH$14=0,IF(Presentación!AK298="","",Presentación!AK298),"")</f>
        <v/>
      </c>
      <c r="H375" s="548"/>
      <c r="I375" s="548"/>
      <c r="J375" s="548"/>
      <c r="K375" s="548"/>
      <c r="L375" s="549"/>
      <c r="M375" s="447"/>
      <c r="N375" s="449"/>
      <c r="O375" s="447"/>
      <c r="P375" s="449"/>
      <c r="Q375" s="447"/>
      <c r="R375" s="449"/>
      <c r="S375" s="447"/>
      <c r="T375" s="449"/>
      <c r="U375" s="447"/>
      <c r="V375" s="449"/>
      <c r="W375" s="447"/>
      <c r="X375" s="449"/>
      <c r="Y375" s="447"/>
      <c r="Z375" s="449"/>
      <c r="AA375" s="447"/>
      <c r="AB375" s="449"/>
      <c r="AC375" s="447"/>
      <c r="AD375" s="449"/>
      <c r="BT375" s="522">
        <f t="shared" si="135"/>
        <v>0</v>
      </c>
      <c r="BU375" s="522"/>
      <c r="BV375" s="522">
        <f t="shared" si="136"/>
        <v>0</v>
      </c>
      <c r="BW375" s="522"/>
      <c r="BX375" s="522">
        <f t="shared" si="137"/>
        <v>0</v>
      </c>
      <c r="BY375" s="522"/>
      <c r="BZ375" s="522">
        <f t="shared" si="138"/>
        <v>0</v>
      </c>
      <c r="CA375" s="522"/>
      <c r="CB375" s="125" t="str">
        <f>IF(BZ375=0,"",IF(SUM($BZ$87:BZ375)=1,_xlfn.CONCAT(CC375),IF($BZ$662&gt;SUM($BZ$87:BZ375),_xlfn.CONCAT(", ",CC375),IF($BZ$662=SUM($BZ$87:BZ375),_xlfn.CONCAT(" y ",CC375,".")))))</f>
        <v/>
      </c>
      <c r="CC375" s="113">
        <v>289</v>
      </c>
      <c r="CE375" s="524">
        <f t="shared" si="139"/>
        <v>0</v>
      </c>
      <c r="CF375" s="526"/>
    </row>
    <row r="376" spans="3:84">
      <c r="C376" s="56" t="s">
        <v>6963</v>
      </c>
      <c r="D376" s="460" t="str">
        <f>IF($AH$14=0,IF(Presentación!AL299="","",Presentación!AM299),"")</f>
        <v/>
      </c>
      <c r="E376" s="461"/>
      <c r="F376" s="462"/>
      <c r="G376" s="547" t="str">
        <f>IF($AH$14=0,IF(Presentación!AK299="","",Presentación!AK299),"")</f>
        <v/>
      </c>
      <c r="H376" s="548"/>
      <c r="I376" s="548"/>
      <c r="J376" s="548"/>
      <c r="K376" s="548"/>
      <c r="L376" s="549"/>
      <c r="M376" s="447"/>
      <c r="N376" s="449"/>
      <c r="O376" s="447"/>
      <c r="P376" s="449"/>
      <c r="Q376" s="447"/>
      <c r="R376" s="449"/>
      <c r="S376" s="447"/>
      <c r="T376" s="449"/>
      <c r="U376" s="447"/>
      <c r="V376" s="449"/>
      <c r="W376" s="447"/>
      <c r="X376" s="449"/>
      <c r="Y376" s="447"/>
      <c r="Z376" s="449"/>
      <c r="AA376" s="447"/>
      <c r="AB376" s="449"/>
      <c r="AC376" s="447"/>
      <c r="AD376" s="449"/>
      <c r="BT376" s="522">
        <f t="shared" si="135"/>
        <v>0</v>
      </c>
      <c r="BU376" s="522"/>
      <c r="BV376" s="522">
        <f t="shared" si="136"/>
        <v>0</v>
      </c>
      <c r="BW376" s="522"/>
      <c r="BX376" s="522">
        <f t="shared" si="137"/>
        <v>0</v>
      </c>
      <c r="BY376" s="522"/>
      <c r="BZ376" s="522">
        <f t="shared" si="138"/>
        <v>0</v>
      </c>
      <c r="CA376" s="522"/>
      <c r="CB376" s="125" t="str">
        <f>IF(BZ376=0,"",IF(SUM($BZ$87:BZ376)=1,_xlfn.CONCAT(CC376),IF($BZ$662&gt;SUM($BZ$87:BZ376),_xlfn.CONCAT(", ",CC376),IF($BZ$662=SUM($BZ$87:BZ376),_xlfn.CONCAT(" y ",CC376,".")))))</f>
        <v/>
      </c>
      <c r="CC376" s="113">
        <v>290</v>
      </c>
      <c r="CE376" s="524">
        <f t="shared" si="139"/>
        <v>0</v>
      </c>
      <c r="CF376" s="526"/>
    </row>
    <row r="377" spans="3:84">
      <c r="C377" s="56" t="s">
        <v>6964</v>
      </c>
      <c r="D377" s="460" t="str">
        <f>IF($AH$14=0,IF(Presentación!AL300="","",Presentación!AM300),"")</f>
        <v/>
      </c>
      <c r="E377" s="461"/>
      <c r="F377" s="462"/>
      <c r="G377" s="547" t="str">
        <f>IF($AH$14=0,IF(Presentación!AK300="","",Presentación!AK300),"")</f>
        <v/>
      </c>
      <c r="H377" s="548"/>
      <c r="I377" s="548"/>
      <c r="J377" s="548"/>
      <c r="K377" s="548"/>
      <c r="L377" s="549"/>
      <c r="M377" s="447"/>
      <c r="N377" s="449"/>
      <c r="O377" s="447"/>
      <c r="P377" s="449"/>
      <c r="Q377" s="447"/>
      <c r="R377" s="449"/>
      <c r="S377" s="447"/>
      <c r="T377" s="449"/>
      <c r="U377" s="447"/>
      <c r="V377" s="449"/>
      <c r="W377" s="447"/>
      <c r="X377" s="449"/>
      <c r="Y377" s="447"/>
      <c r="Z377" s="449"/>
      <c r="AA377" s="447"/>
      <c r="AB377" s="449"/>
      <c r="AC377" s="447"/>
      <c r="AD377" s="449"/>
      <c r="BT377" s="522">
        <f t="shared" si="135"/>
        <v>0</v>
      </c>
      <c r="BU377" s="522"/>
      <c r="BV377" s="522">
        <f t="shared" si="136"/>
        <v>0</v>
      </c>
      <c r="BW377" s="522"/>
      <c r="BX377" s="522">
        <f t="shared" si="137"/>
        <v>0</v>
      </c>
      <c r="BY377" s="522"/>
      <c r="BZ377" s="522">
        <f t="shared" si="138"/>
        <v>0</v>
      </c>
      <c r="CA377" s="522"/>
      <c r="CB377" s="125" t="str">
        <f>IF(BZ377=0,"",IF(SUM($BZ$87:BZ377)=1,_xlfn.CONCAT(CC377),IF($BZ$662&gt;SUM($BZ$87:BZ377),_xlfn.CONCAT(", ",CC377),IF($BZ$662=SUM($BZ$87:BZ377),_xlfn.CONCAT(" y ",CC377,".")))))</f>
        <v/>
      </c>
      <c r="CC377" s="113">
        <v>291</v>
      </c>
      <c r="CE377" s="524">
        <f t="shared" si="139"/>
        <v>0</v>
      </c>
      <c r="CF377" s="526"/>
    </row>
    <row r="378" spans="3:84">
      <c r="C378" s="56" t="s">
        <v>6965</v>
      </c>
      <c r="D378" s="460" t="str">
        <f>IF($AH$14=0,IF(Presentación!AL301="","",Presentación!AM301),"")</f>
        <v/>
      </c>
      <c r="E378" s="461"/>
      <c r="F378" s="462"/>
      <c r="G378" s="547" t="str">
        <f>IF($AH$14=0,IF(Presentación!AK301="","",Presentación!AK301),"")</f>
        <v/>
      </c>
      <c r="H378" s="548"/>
      <c r="I378" s="548"/>
      <c r="J378" s="548"/>
      <c r="K378" s="548"/>
      <c r="L378" s="549"/>
      <c r="M378" s="447"/>
      <c r="N378" s="449"/>
      <c r="O378" s="447"/>
      <c r="P378" s="449"/>
      <c r="Q378" s="447"/>
      <c r="R378" s="449"/>
      <c r="S378" s="447"/>
      <c r="T378" s="449"/>
      <c r="U378" s="447"/>
      <c r="V378" s="449"/>
      <c r="W378" s="447"/>
      <c r="X378" s="449"/>
      <c r="Y378" s="447"/>
      <c r="Z378" s="449"/>
      <c r="AA378" s="447"/>
      <c r="AB378" s="449"/>
      <c r="AC378" s="447"/>
      <c r="AD378" s="449"/>
      <c r="BT378" s="522">
        <f t="shared" si="135"/>
        <v>0</v>
      </c>
      <c r="BU378" s="522"/>
      <c r="BV378" s="522">
        <f t="shared" si="136"/>
        <v>0</v>
      </c>
      <c r="BW378" s="522"/>
      <c r="BX378" s="522">
        <f t="shared" si="137"/>
        <v>0</v>
      </c>
      <c r="BY378" s="522"/>
      <c r="BZ378" s="522">
        <f t="shared" si="138"/>
        <v>0</v>
      </c>
      <c r="CA378" s="522"/>
      <c r="CB378" s="125" t="str">
        <f>IF(BZ378=0,"",IF(SUM($BZ$87:BZ378)=1,_xlfn.CONCAT(CC378),IF($BZ$662&gt;SUM($BZ$87:BZ378),_xlfn.CONCAT(", ",CC378),IF($BZ$662=SUM($BZ$87:BZ378),_xlfn.CONCAT(" y ",CC378,".")))))</f>
        <v/>
      </c>
      <c r="CC378" s="113">
        <v>292</v>
      </c>
      <c r="CE378" s="524">
        <f t="shared" si="139"/>
        <v>0</v>
      </c>
      <c r="CF378" s="526"/>
    </row>
    <row r="379" spans="3:84">
      <c r="C379" s="56" t="s">
        <v>6966</v>
      </c>
      <c r="D379" s="460" t="str">
        <f>IF($AH$14=0,IF(Presentación!AL302="","",Presentación!AM302),"")</f>
        <v/>
      </c>
      <c r="E379" s="461"/>
      <c r="F379" s="462"/>
      <c r="G379" s="547" t="str">
        <f>IF($AH$14=0,IF(Presentación!AK302="","",Presentación!AK302),"")</f>
        <v/>
      </c>
      <c r="H379" s="548"/>
      <c r="I379" s="548"/>
      <c r="J379" s="548"/>
      <c r="K379" s="548"/>
      <c r="L379" s="549"/>
      <c r="M379" s="447"/>
      <c r="N379" s="449"/>
      <c r="O379" s="447"/>
      <c r="P379" s="449"/>
      <c r="Q379" s="447"/>
      <c r="R379" s="449"/>
      <c r="S379" s="447"/>
      <c r="T379" s="449"/>
      <c r="U379" s="447"/>
      <c r="V379" s="449"/>
      <c r="W379" s="447"/>
      <c r="X379" s="449"/>
      <c r="Y379" s="447"/>
      <c r="Z379" s="449"/>
      <c r="AA379" s="447"/>
      <c r="AB379" s="449"/>
      <c r="AC379" s="447"/>
      <c r="AD379" s="449"/>
      <c r="BT379" s="522">
        <f t="shared" si="135"/>
        <v>0</v>
      </c>
      <c r="BU379" s="522"/>
      <c r="BV379" s="522">
        <f t="shared" si="136"/>
        <v>0</v>
      </c>
      <c r="BW379" s="522"/>
      <c r="BX379" s="522">
        <f t="shared" si="137"/>
        <v>0</v>
      </c>
      <c r="BY379" s="522"/>
      <c r="BZ379" s="522">
        <f t="shared" si="138"/>
        <v>0</v>
      </c>
      <c r="CA379" s="522"/>
      <c r="CB379" s="125" t="str">
        <f>IF(BZ379=0,"",IF(SUM($BZ$87:BZ379)=1,_xlfn.CONCAT(CC379),IF($BZ$662&gt;SUM($BZ$87:BZ379),_xlfn.CONCAT(", ",CC379),IF($BZ$662=SUM($BZ$87:BZ379),_xlfn.CONCAT(" y ",CC379,".")))))</f>
        <v/>
      </c>
      <c r="CC379" s="113">
        <v>293</v>
      </c>
      <c r="CE379" s="524">
        <f t="shared" si="139"/>
        <v>0</v>
      </c>
      <c r="CF379" s="526"/>
    </row>
    <row r="380" spans="3:84">
      <c r="C380" s="56" t="s">
        <v>6967</v>
      </c>
      <c r="D380" s="460" t="str">
        <f>IF($AH$14=0,IF(Presentación!AL303="","",Presentación!AM303),"")</f>
        <v/>
      </c>
      <c r="E380" s="461"/>
      <c r="F380" s="462"/>
      <c r="G380" s="547" t="str">
        <f>IF($AH$14=0,IF(Presentación!AK303="","",Presentación!AK303),"")</f>
        <v/>
      </c>
      <c r="H380" s="548"/>
      <c r="I380" s="548"/>
      <c r="J380" s="548"/>
      <c r="K380" s="548"/>
      <c r="L380" s="549"/>
      <c r="M380" s="447"/>
      <c r="N380" s="449"/>
      <c r="O380" s="447"/>
      <c r="P380" s="449"/>
      <c r="Q380" s="447"/>
      <c r="R380" s="449"/>
      <c r="S380" s="447"/>
      <c r="T380" s="449"/>
      <c r="U380" s="447"/>
      <c r="V380" s="449"/>
      <c r="W380" s="447"/>
      <c r="X380" s="449"/>
      <c r="Y380" s="447"/>
      <c r="Z380" s="449"/>
      <c r="AA380" s="447"/>
      <c r="AB380" s="449"/>
      <c r="AC380" s="447"/>
      <c r="AD380" s="449"/>
      <c r="BT380" s="522">
        <f t="shared" si="135"/>
        <v>0</v>
      </c>
      <c r="BU380" s="522"/>
      <c r="BV380" s="522">
        <f t="shared" si="136"/>
        <v>0</v>
      </c>
      <c r="BW380" s="522"/>
      <c r="BX380" s="522">
        <f t="shared" si="137"/>
        <v>0</v>
      </c>
      <c r="BY380" s="522"/>
      <c r="BZ380" s="522">
        <f t="shared" si="138"/>
        <v>0</v>
      </c>
      <c r="CA380" s="522"/>
      <c r="CB380" s="125" t="str">
        <f>IF(BZ380=0,"",IF(SUM($BZ$87:BZ380)=1,_xlfn.CONCAT(CC380),IF($BZ$662&gt;SUM($BZ$87:BZ380),_xlfn.CONCAT(", ",CC380),IF($BZ$662=SUM($BZ$87:BZ380),_xlfn.CONCAT(" y ",CC380,".")))))</f>
        <v/>
      </c>
      <c r="CC380" s="113">
        <v>294</v>
      </c>
      <c r="CE380" s="524">
        <f t="shared" si="139"/>
        <v>0</v>
      </c>
      <c r="CF380" s="526"/>
    </row>
    <row r="381" spans="3:84">
      <c r="C381" s="56" t="s">
        <v>6968</v>
      </c>
      <c r="D381" s="460" t="str">
        <f>IF($AH$14=0,IF(Presentación!AL304="","",Presentación!AM304),"")</f>
        <v/>
      </c>
      <c r="E381" s="461"/>
      <c r="F381" s="462"/>
      <c r="G381" s="547" t="str">
        <f>IF($AH$14=0,IF(Presentación!AK304="","",Presentación!AK304),"")</f>
        <v/>
      </c>
      <c r="H381" s="548"/>
      <c r="I381" s="548"/>
      <c r="J381" s="548"/>
      <c r="K381" s="548"/>
      <c r="L381" s="549"/>
      <c r="M381" s="447"/>
      <c r="N381" s="449"/>
      <c r="O381" s="447"/>
      <c r="P381" s="449"/>
      <c r="Q381" s="447"/>
      <c r="R381" s="449"/>
      <c r="S381" s="447"/>
      <c r="T381" s="449"/>
      <c r="U381" s="447"/>
      <c r="V381" s="449"/>
      <c r="W381" s="447"/>
      <c r="X381" s="449"/>
      <c r="Y381" s="447"/>
      <c r="Z381" s="449"/>
      <c r="AA381" s="447"/>
      <c r="AB381" s="449"/>
      <c r="AC381" s="447"/>
      <c r="AD381" s="449"/>
      <c r="BT381" s="522">
        <f t="shared" si="135"/>
        <v>0</v>
      </c>
      <c r="BU381" s="522"/>
      <c r="BV381" s="522">
        <f t="shared" si="136"/>
        <v>0</v>
      </c>
      <c r="BW381" s="522"/>
      <c r="BX381" s="522">
        <f t="shared" si="137"/>
        <v>0</v>
      </c>
      <c r="BY381" s="522"/>
      <c r="BZ381" s="522">
        <f t="shared" si="138"/>
        <v>0</v>
      </c>
      <c r="CA381" s="522"/>
      <c r="CB381" s="125" t="str">
        <f>IF(BZ381=0,"",IF(SUM($BZ$87:BZ381)=1,_xlfn.CONCAT(CC381),IF($BZ$662&gt;SUM($BZ$87:BZ381),_xlfn.CONCAT(", ",CC381),IF($BZ$662=SUM($BZ$87:BZ381),_xlfn.CONCAT(" y ",CC381,".")))))</f>
        <v/>
      </c>
      <c r="CC381" s="113">
        <v>295</v>
      </c>
      <c r="CE381" s="524">
        <f t="shared" si="139"/>
        <v>0</v>
      </c>
      <c r="CF381" s="526"/>
    </row>
    <row r="382" spans="3:84">
      <c r="C382" s="56" t="s">
        <v>6969</v>
      </c>
      <c r="D382" s="460" t="str">
        <f>IF($AH$14=0,IF(Presentación!AL305="","",Presentación!AM305),"")</f>
        <v/>
      </c>
      <c r="E382" s="461"/>
      <c r="F382" s="462"/>
      <c r="G382" s="547" t="str">
        <f>IF($AH$14=0,IF(Presentación!AK305="","",Presentación!AK305),"")</f>
        <v/>
      </c>
      <c r="H382" s="548"/>
      <c r="I382" s="548"/>
      <c r="J382" s="548"/>
      <c r="K382" s="548"/>
      <c r="L382" s="549"/>
      <c r="M382" s="447"/>
      <c r="N382" s="449"/>
      <c r="O382" s="447"/>
      <c r="P382" s="449"/>
      <c r="Q382" s="447"/>
      <c r="R382" s="449"/>
      <c r="S382" s="447"/>
      <c r="T382" s="449"/>
      <c r="U382" s="447"/>
      <c r="V382" s="449"/>
      <c r="W382" s="447"/>
      <c r="X382" s="449"/>
      <c r="Y382" s="447"/>
      <c r="Z382" s="449"/>
      <c r="AA382" s="447"/>
      <c r="AB382" s="449"/>
      <c r="AC382" s="447"/>
      <c r="AD382" s="449"/>
      <c r="BT382" s="522">
        <f t="shared" si="135"/>
        <v>0</v>
      </c>
      <c r="BU382" s="522"/>
      <c r="BV382" s="522">
        <f t="shared" si="136"/>
        <v>0</v>
      </c>
      <c r="BW382" s="522"/>
      <c r="BX382" s="522">
        <f t="shared" si="137"/>
        <v>0</v>
      </c>
      <c r="BY382" s="522"/>
      <c r="BZ382" s="522">
        <f t="shared" si="138"/>
        <v>0</v>
      </c>
      <c r="CA382" s="522"/>
      <c r="CB382" s="125" t="str">
        <f>IF(BZ382=0,"",IF(SUM($BZ$87:BZ382)=1,_xlfn.CONCAT(CC382),IF($BZ$662&gt;SUM($BZ$87:BZ382),_xlfn.CONCAT(", ",CC382),IF($BZ$662=SUM($BZ$87:BZ382),_xlfn.CONCAT(" y ",CC382,".")))))</f>
        <v/>
      </c>
      <c r="CC382" s="113">
        <v>296</v>
      </c>
      <c r="CE382" s="524">
        <f t="shared" si="139"/>
        <v>0</v>
      </c>
      <c r="CF382" s="526"/>
    </row>
    <row r="383" spans="3:84">
      <c r="C383" s="56" t="s">
        <v>6970</v>
      </c>
      <c r="D383" s="460" t="str">
        <f>IF($AH$14=0,IF(Presentación!AL306="","",Presentación!AM306),"")</f>
        <v/>
      </c>
      <c r="E383" s="461"/>
      <c r="F383" s="462"/>
      <c r="G383" s="547" t="str">
        <f>IF($AH$14=0,IF(Presentación!AK306="","",Presentación!AK306),"")</f>
        <v/>
      </c>
      <c r="H383" s="548"/>
      <c r="I383" s="548"/>
      <c r="J383" s="548"/>
      <c r="K383" s="548"/>
      <c r="L383" s="549"/>
      <c r="M383" s="447"/>
      <c r="N383" s="449"/>
      <c r="O383" s="447"/>
      <c r="P383" s="449"/>
      <c r="Q383" s="447"/>
      <c r="R383" s="449"/>
      <c r="S383" s="447"/>
      <c r="T383" s="449"/>
      <c r="U383" s="447"/>
      <c r="V383" s="449"/>
      <c r="W383" s="447"/>
      <c r="X383" s="449"/>
      <c r="Y383" s="447"/>
      <c r="Z383" s="449"/>
      <c r="AA383" s="447"/>
      <c r="AB383" s="449"/>
      <c r="AC383" s="447"/>
      <c r="AD383" s="449"/>
      <c r="BT383" s="522">
        <f t="shared" si="135"/>
        <v>0</v>
      </c>
      <c r="BU383" s="522"/>
      <c r="BV383" s="522">
        <f t="shared" si="136"/>
        <v>0</v>
      </c>
      <c r="BW383" s="522"/>
      <c r="BX383" s="522">
        <f t="shared" si="137"/>
        <v>0</v>
      </c>
      <c r="BY383" s="522"/>
      <c r="BZ383" s="522">
        <f t="shared" si="138"/>
        <v>0</v>
      </c>
      <c r="CA383" s="522"/>
      <c r="CB383" s="125" t="str">
        <f>IF(BZ383=0,"",IF(SUM($BZ$87:BZ383)=1,_xlfn.CONCAT(CC383),IF($BZ$662&gt;SUM($BZ$87:BZ383),_xlfn.CONCAT(", ",CC383),IF($BZ$662=SUM($BZ$87:BZ383),_xlfn.CONCAT(" y ",CC383,".")))))</f>
        <v/>
      </c>
      <c r="CC383" s="113">
        <v>297</v>
      </c>
      <c r="CE383" s="524">
        <f t="shared" si="139"/>
        <v>0</v>
      </c>
      <c r="CF383" s="526"/>
    </row>
    <row r="384" spans="3:84">
      <c r="C384" s="56" t="s">
        <v>6971</v>
      </c>
      <c r="D384" s="460" t="str">
        <f>IF($AH$14=0,IF(Presentación!AL307="","",Presentación!AM307),"")</f>
        <v/>
      </c>
      <c r="E384" s="461"/>
      <c r="F384" s="462"/>
      <c r="G384" s="547" t="str">
        <f>IF($AH$14=0,IF(Presentación!AK307="","",Presentación!AK307),"")</f>
        <v/>
      </c>
      <c r="H384" s="548"/>
      <c r="I384" s="548"/>
      <c r="J384" s="548"/>
      <c r="K384" s="548"/>
      <c r="L384" s="549"/>
      <c r="M384" s="447"/>
      <c r="N384" s="449"/>
      <c r="O384" s="447"/>
      <c r="P384" s="449"/>
      <c r="Q384" s="447"/>
      <c r="R384" s="449"/>
      <c r="S384" s="447"/>
      <c r="T384" s="449"/>
      <c r="U384" s="447"/>
      <c r="V384" s="449"/>
      <c r="W384" s="447"/>
      <c r="X384" s="449"/>
      <c r="Y384" s="447"/>
      <c r="Z384" s="449"/>
      <c r="AA384" s="447"/>
      <c r="AB384" s="449"/>
      <c r="AC384" s="447"/>
      <c r="AD384" s="449"/>
      <c r="BT384" s="522">
        <f t="shared" si="135"/>
        <v>0</v>
      </c>
      <c r="BU384" s="522"/>
      <c r="BV384" s="522">
        <f t="shared" si="136"/>
        <v>0</v>
      </c>
      <c r="BW384" s="522"/>
      <c r="BX384" s="522">
        <f t="shared" si="137"/>
        <v>0</v>
      </c>
      <c r="BY384" s="522"/>
      <c r="BZ384" s="522">
        <f t="shared" si="138"/>
        <v>0</v>
      </c>
      <c r="CA384" s="522"/>
      <c r="CB384" s="125" t="str">
        <f>IF(BZ384=0,"",IF(SUM($BZ$87:BZ384)=1,_xlfn.CONCAT(CC384),IF($BZ$662&gt;SUM($BZ$87:BZ384),_xlfn.CONCAT(", ",CC384),IF($BZ$662=SUM($BZ$87:BZ384),_xlfn.CONCAT(" y ",CC384,".")))))</f>
        <v/>
      </c>
      <c r="CC384" s="113">
        <v>298</v>
      </c>
      <c r="CE384" s="524">
        <f t="shared" si="139"/>
        <v>0</v>
      </c>
      <c r="CF384" s="526"/>
    </row>
    <row r="385" spans="3:84">
      <c r="C385" s="56" t="s">
        <v>6972</v>
      </c>
      <c r="D385" s="460" t="str">
        <f>IF($AH$14=0,IF(Presentación!AL308="","",Presentación!AM308),"")</f>
        <v/>
      </c>
      <c r="E385" s="461"/>
      <c r="F385" s="462"/>
      <c r="G385" s="547" t="str">
        <f>IF($AH$14=0,IF(Presentación!AK308="","",Presentación!AK308),"")</f>
        <v/>
      </c>
      <c r="H385" s="548"/>
      <c r="I385" s="548"/>
      <c r="J385" s="548"/>
      <c r="K385" s="548"/>
      <c r="L385" s="549"/>
      <c r="M385" s="447"/>
      <c r="N385" s="449"/>
      <c r="O385" s="447"/>
      <c r="P385" s="449"/>
      <c r="Q385" s="447"/>
      <c r="R385" s="449"/>
      <c r="S385" s="447"/>
      <c r="T385" s="449"/>
      <c r="U385" s="447"/>
      <c r="V385" s="449"/>
      <c r="W385" s="447"/>
      <c r="X385" s="449"/>
      <c r="Y385" s="447"/>
      <c r="Z385" s="449"/>
      <c r="AA385" s="447"/>
      <c r="AB385" s="449"/>
      <c r="AC385" s="447"/>
      <c r="AD385" s="449"/>
      <c r="BT385" s="522">
        <f t="shared" si="135"/>
        <v>0</v>
      </c>
      <c r="BU385" s="522"/>
      <c r="BV385" s="522">
        <f t="shared" si="136"/>
        <v>0</v>
      </c>
      <c r="BW385" s="522"/>
      <c r="BX385" s="522">
        <f t="shared" si="137"/>
        <v>0</v>
      </c>
      <c r="BY385" s="522"/>
      <c r="BZ385" s="522">
        <f t="shared" si="138"/>
        <v>0</v>
      </c>
      <c r="CA385" s="522"/>
      <c r="CB385" s="125" t="str">
        <f>IF(BZ385=0,"",IF(SUM($BZ$87:BZ385)=1,_xlfn.CONCAT(CC385),IF($BZ$662&gt;SUM($BZ$87:BZ385),_xlfn.CONCAT(", ",CC385),IF($BZ$662=SUM($BZ$87:BZ385),_xlfn.CONCAT(" y ",CC385,".")))))</f>
        <v/>
      </c>
      <c r="CC385" s="113">
        <v>299</v>
      </c>
      <c r="CE385" s="524">
        <f t="shared" si="139"/>
        <v>0</v>
      </c>
      <c r="CF385" s="526"/>
    </row>
    <row r="386" spans="3:84">
      <c r="C386" s="56" t="s">
        <v>6973</v>
      </c>
      <c r="D386" s="460" t="str">
        <f>IF($AH$14=0,IF(Presentación!AL309="","",Presentación!AM309),"")</f>
        <v/>
      </c>
      <c r="E386" s="461"/>
      <c r="F386" s="462"/>
      <c r="G386" s="547" t="str">
        <f>IF($AH$14=0,IF(Presentación!AK309="","",Presentación!AK309),"")</f>
        <v/>
      </c>
      <c r="H386" s="548"/>
      <c r="I386" s="548"/>
      <c r="J386" s="548"/>
      <c r="K386" s="548"/>
      <c r="L386" s="549"/>
      <c r="M386" s="447"/>
      <c r="N386" s="449"/>
      <c r="O386" s="447"/>
      <c r="P386" s="449"/>
      <c r="Q386" s="447"/>
      <c r="R386" s="449"/>
      <c r="S386" s="447"/>
      <c r="T386" s="449"/>
      <c r="U386" s="447"/>
      <c r="V386" s="449"/>
      <c r="W386" s="447"/>
      <c r="X386" s="449"/>
      <c r="Y386" s="447"/>
      <c r="Z386" s="449"/>
      <c r="AA386" s="447"/>
      <c r="AB386" s="449"/>
      <c r="AC386" s="447"/>
      <c r="AD386" s="449"/>
      <c r="BT386" s="522">
        <f t="shared" si="135"/>
        <v>0</v>
      </c>
      <c r="BU386" s="522"/>
      <c r="BV386" s="522">
        <f t="shared" si="136"/>
        <v>0</v>
      </c>
      <c r="BW386" s="522"/>
      <c r="BX386" s="522">
        <f t="shared" si="137"/>
        <v>0</v>
      </c>
      <c r="BY386" s="522"/>
      <c r="BZ386" s="522">
        <f t="shared" si="138"/>
        <v>0</v>
      </c>
      <c r="CA386" s="522"/>
      <c r="CB386" s="125" t="str">
        <f>IF(BZ386=0,"",IF(SUM($BZ$87:BZ386)=1,_xlfn.CONCAT(CC386),IF($BZ$662&gt;SUM($BZ$87:BZ386),_xlfn.CONCAT(", ",CC386),IF($BZ$662=SUM($BZ$87:BZ386),_xlfn.CONCAT(" y ",CC386,".")))))</f>
        <v/>
      </c>
      <c r="CC386" s="113">
        <v>300</v>
      </c>
      <c r="CE386" s="524">
        <f t="shared" si="139"/>
        <v>0</v>
      </c>
      <c r="CF386" s="526"/>
    </row>
    <row r="387" spans="3:84">
      <c r="C387" s="56" t="s">
        <v>6974</v>
      </c>
      <c r="D387" s="460" t="str">
        <f>IF($AH$14=0,IF(Presentación!AL310="","",Presentación!AM310),"")</f>
        <v/>
      </c>
      <c r="E387" s="461"/>
      <c r="F387" s="462"/>
      <c r="G387" s="547" t="str">
        <f>IF($AH$14=0,IF(Presentación!AK310="","",Presentación!AK310),"")</f>
        <v/>
      </c>
      <c r="H387" s="548"/>
      <c r="I387" s="548"/>
      <c r="J387" s="548"/>
      <c r="K387" s="548"/>
      <c r="L387" s="549"/>
      <c r="M387" s="447"/>
      <c r="N387" s="449"/>
      <c r="O387" s="447"/>
      <c r="P387" s="449"/>
      <c r="Q387" s="447"/>
      <c r="R387" s="449"/>
      <c r="S387" s="447"/>
      <c r="T387" s="449"/>
      <c r="U387" s="447"/>
      <c r="V387" s="449"/>
      <c r="W387" s="447"/>
      <c r="X387" s="449"/>
      <c r="Y387" s="447"/>
      <c r="Z387" s="449"/>
      <c r="AA387" s="447"/>
      <c r="AB387" s="449"/>
      <c r="AC387" s="447"/>
      <c r="AD387" s="449"/>
      <c r="BT387" s="522">
        <f t="shared" si="135"/>
        <v>0</v>
      </c>
      <c r="BU387" s="522"/>
      <c r="BV387" s="522">
        <f t="shared" si="136"/>
        <v>0</v>
      </c>
      <c r="BW387" s="522"/>
      <c r="BX387" s="522">
        <f t="shared" si="137"/>
        <v>0</v>
      </c>
      <c r="BY387" s="522"/>
      <c r="BZ387" s="522">
        <f t="shared" si="138"/>
        <v>0</v>
      </c>
      <c r="CA387" s="522"/>
      <c r="CB387" s="125" t="str">
        <f>IF(BZ387=0,"",IF(SUM($BZ$87:BZ387)=1,_xlfn.CONCAT(CC387),IF($BZ$662&gt;SUM($BZ$87:BZ387),_xlfn.CONCAT(", ",CC387),IF($BZ$662=SUM($BZ$87:BZ387),_xlfn.CONCAT(" y ",CC387,".")))))</f>
        <v/>
      </c>
      <c r="CC387" s="113">
        <v>301</v>
      </c>
      <c r="CE387" s="524">
        <f t="shared" si="139"/>
        <v>0</v>
      </c>
      <c r="CF387" s="526"/>
    </row>
    <row r="388" spans="3:84">
      <c r="C388" s="56" t="s">
        <v>6975</v>
      </c>
      <c r="D388" s="460" t="str">
        <f>IF($AH$14=0,IF(Presentación!AL311="","",Presentación!AM311),"")</f>
        <v/>
      </c>
      <c r="E388" s="461"/>
      <c r="F388" s="462"/>
      <c r="G388" s="547" t="str">
        <f>IF($AH$14=0,IF(Presentación!AK311="","",Presentación!AK311),"")</f>
        <v/>
      </c>
      <c r="H388" s="548"/>
      <c r="I388" s="548"/>
      <c r="J388" s="548"/>
      <c r="K388" s="548"/>
      <c r="L388" s="549"/>
      <c r="M388" s="447"/>
      <c r="N388" s="449"/>
      <c r="O388" s="447"/>
      <c r="P388" s="449"/>
      <c r="Q388" s="447"/>
      <c r="R388" s="449"/>
      <c r="S388" s="447"/>
      <c r="T388" s="449"/>
      <c r="U388" s="447"/>
      <c r="V388" s="449"/>
      <c r="W388" s="447"/>
      <c r="X388" s="449"/>
      <c r="Y388" s="447"/>
      <c r="Z388" s="449"/>
      <c r="AA388" s="447"/>
      <c r="AB388" s="449"/>
      <c r="AC388" s="447"/>
      <c r="AD388" s="449"/>
      <c r="BT388" s="522">
        <f t="shared" si="135"/>
        <v>0</v>
      </c>
      <c r="BU388" s="522"/>
      <c r="BV388" s="522">
        <f t="shared" si="136"/>
        <v>0</v>
      </c>
      <c r="BW388" s="522"/>
      <c r="BX388" s="522">
        <f t="shared" si="137"/>
        <v>0</v>
      </c>
      <c r="BY388" s="522"/>
      <c r="BZ388" s="522">
        <f t="shared" si="138"/>
        <v>0</v>
      </c>
      <c r="CA388" s="522"/>
      <c r="CB388" s="125" t="str">
        <f>IF(BZ388=0,"",IF(SUM($BZ$87:BZ388)=1,_xlfn.CONCAT(CC388),IF($BZ$662&gt;SUM($BZ$87:BZ388),_xlfn.CONCAT(", ",CC388),IF($BZ$662=SUM($BZ$87:BZ388),_xlfn.CONCAT(" y ",CC388,".")))))</f>
        <v/>
      </c>
      <c r="CC388" s="113">
        <v>302</v>
      </c>
      <c r="CE388" s="524">
        <f t="shared" si="139"/>
        <v>0</v>
      </c>
      <c r="CF388" s="526"/>
    </row>
    <row r="389" spans="3:84">
      <c r="C389" s="56" t="s">
        <v>6976</v>
      </c>
      <c r="D389" s="460" t="str">
        <f>IF($AH$14=0,IF(Presentación!AL312="","",Presentación!AM312),"")</f>
        <v/>
      </c>
      <c r="E389" s="461"/>
      <c r="F389" s="462"/>
      <c r="G389" s="547" t="str">
        <f>IF($AH$14=0,IF(Presentación!AK312="","",Presentación!AK312),"")</f>
        <v/>
      </c>
      <c r="H389" s="548"/>
      <c r="I389" s="548"/>
      <c r="J389" s="548"/>
      <c r="K389" s="548"/>
      <c r="L389" s="549"/>
      <c r="M389" s="447"/>
      <c r="N389" s="449"/>
      <c r="O389" s="447"/>
      <c r="P389" s="449"/>
      <c r="Q389" s="447"/>
      <c r="R389" s="449"/>
      <c r="S389" s="447"/>
      <c r="T389" s="449"/>
      <c r="U389" s="447"/>
      <c r="V389" s="449"/>
      <c r="W389" s="447"/>
      <c r="X389" s="449"/>
      <c r="Y389" s="447"/>
      <c r="Z389" s="449"/>
      <c r="AA389" s="447"/>
      <c r="AB389" s="449"/>
      <c r="AC389" s="447"/>
      <c r="AD389" s="449"/>
      <c r="BT389" s="522">
        <f t="shared" si="135"/>
        <v>0</v>
      </c>
      <c r="BU389" s="522"/>
      <c r="BV389" s="522">
        <f t="shared" si="136"/>
        <v>0</v>
      </c>
      <c r="BW389" s="522"/>
      <c r="BX389" s="522">
        <f t="shared" si="137"/>
        <v>0</v>
      </c>
      <c r="BY389" s="522"/>
      <c r="BZ389" s="522">
        <f t="shared" si="138"/>
        <v>0</v>
      </c>
      <c r="CA389" s="522"/>
      <c r="CB389" s="125" t="str">
        <f>IF(BZ389=0,"",IF(SUM($BZ$87:BZ389)=1,_xlfn.CONCAT(CC389),IF($BZ$662&gt;SUM($BZ$87:BZ389),_xlfn.CONCAT(", ",CC389),IF($BZ$662=SUM($BZ$87:BZ389),_xlfn.CONCAT(" y ",CC389,".")))))</f>
        <v/>
      </c>
      <c r="CC389" s="113">
        <v>303</v>
      </c>
      <c r="CE389" s="524">
        <f t="shared" si="139"/>
        <v>0</v>
      </c>
      <c r="CF389" s="526"/>
    </row>
    <row r="390" spans="3:84">
      <c r="C390" s="56" t="s">
        <v>6977</v>
      </c>
      <c r="D390" s="460" t="str">
        <f>IF($AH$14=0,IF(Presentación!AL313="","",Presentación!AM313),"")</f>
        <v/>
      </c>
      <c r="E390" s="461"/>
      <c r="F390" s="462"/>
      <c r="G390" s="547" t="str">
        <f>IF($AH$14=0,IF(Presentación!AK313="","",Presentación!AK313),"")</f>
        <v/>
      </c>
      <c r="H390" s="548"/>
      <c r="I390" s="548"/>
      <c r="J390" s="548"/>
      <c r="K390" s="548"/>
      <c r="L390" s="549"/>
      <c r="M390" s="447"/>
      <c r="N390" s="449"/>
      <c r="O390" s="447"/>
      <c r="P390" s="449"/>
      <c r="Q390" s="447"/>
      <c r="R390" s="449"/>
      <c r="S390" s="447"/>
      <c r="T390" s="449"/>
      <c r="U390" s="447"/>
      <c r="V390" s="449"/>
      <c r="W390" s="447"/>
      <c r="X390" s="449"/>
      <c r="Y390" s="447"/>
      <c r="Z390" s="449"/>
      <c r="AA390" s="447"/>
      <c r="AB390" s="449"/>
      <c r="AC390" s="447"/>
      <c r="AD390" s="449"/>
      <c r="BT390" s="522">
        <f t="shared" si="135"/>
        <v>0</v>
      </c>
      <c r="BU390" s="522"/>
      <c r="BV390" s="522">
        <f t="shared" si="136"/>
        <v>0</v>
      </c>
      <c r="BW390" s="522"/>
      <c r="BX390" s="522">
        <f t="shared" si="137"/>
        <v>0</v>
      </c>
      <c r="BY390" s="522"/>
      <c r="BZ390" s="522">
        <f t="shared" si="138"/>
        <v>0</v>
      </c>
      <c r="CA390" s="522"/>
      <c r="CB390" s="125" t="str">
        <f>IF(BZ390=0,"",IF(SUM($BZ$87:BZ390)=1,_xlfn.CONCAT(CC390),IF($BZ$662&gt;SUM($BZ$87:BZ390),_xlfn.CONCAT(", ",CC390),IF($BZ$662=SUM($BZ$87:BZ390),_xlfn.CONCAT(" y ",CC390,".")))))</f>
        <v/>
      </c>
      <c r="CC390" s="113">
        <v>304</v>
      </c>
      <c r="CE390" s="524">
        <f t="shared" si="139"/>
        <v>0</v>
      </c>
      <c r="CF390" s="526"/>
    </row>
    <row r="391" spans="3:84">
      <c r="C391" s="56" t="s">
        <v>6978</v>
      </c>
      <c r="D391" s="460" t="str">
        <f>IF($AH$14=0,IF(Presentación!AL314="","",Presentación!AM314),"")</f>
        <v/>
      </c>
      <c r="E391" s="461"/>
      <c r="F391" s="462"/>
      <c r="G391" s="547" t="str">
        <f>IF($AH$14=0,IF(Presentación!AK314="","",Presentación!AK314),"")</f>
        <v/>
      </c>
      <c r="H391" s="548"/>
      <c r="I391" s="548"/>
      <c r="J391" s="548"/>
      <c r="K391" s="548"/>
      <c r="L391" s="549"/>
      <c r="M391" s="447"/>
      <c r="N391" s="449"/>
      <c r="O391" s="447"/>
      <c r="P391" s="449"/>
      <c r="Q391" s="447"/>
      <c r="R391" s="449"/>
      <c r="S391" s="447"/>
      <c r="T391" s="449"/>
      <c r="U391" s="447"/>
      <c r="V391" s="449"/>
      <c r="W391" s="447"/>
      <c r="X391" s="449"/>
      <c r="Y391" s="447"/>
      <c r="Z391" s="449"/>
      <c r="AA391" s="447"/>
      <c r="AB391" s="449"/>
      <c r="AC391" s="447"/>
      <c r="AD391" s="449"/>
      <c r="BT391" s="522">
        <f t="shared" si="135"/>
        <v>0</v>
      </c>
      <c r="BU391" s="522"/>
      <c r="BV391" s="522">
        <f t="shared" si="136"/>
        <v>0</v>
      </c>
      <c r="BW391" s="522"/>
      <c r="BX391" s="522">
        <f t="shared" si="137"/>
        <v>0</v>
      </c>
      <c r="BY391" s="522"/>
      <c r="BZ391" s="522">
        <f t="shared" si="138"/>
        <v>0</v>
      </c>
      <c r="CA391" s="522"/>
      <c r="CB391" s="125" t="str">
        <f>IF(BZ391=0,"",IF(SUM($BZ$87:BZ391)=1,_xlfn.CONCAT(CC391),IF($BZ$662&gt;SUM($BZ$87:BZ391),_xlfn.CONCAT(", ",CC391),IF($BZ$662=SUM($BZ$87:BZ391),_xlfn.CONCAT(" y ",CC391,".")))))</f>
        <v/>
      </c>
      <c r="CC391" s="113">
        <v>305</v>
      </c>
      <c r="CE391" s="524">
        <f t="shared" si="139"/>
        <v>0</v>
      </c>
      <c r="CF391" s="526"/>
    </row>
    <row r="392" spans="3:84">
      <c r="C392" s="56" t="s">
        <v>6979</v>
      </c>
      <c r="D392" s="460" t="str">
        <f>IF($AH$14=0,IF(Presentación!AL315="","",Presentación!AM315),"")</f>
        <v/>
      </c>
      <c r="E392" s="461"/>
      <c r="F392" s="462"/>
      <c r="G392" s="547" t="str">
        <f>IF($AH$14=0,IF(Presentación!AK315="","",Presentación!AK315),"")</f>
        <v/>
      </c>
      <c r="H392" s="548"/>
      <c r="I392" s="548"/>
      <c r="J392" s="548"/>
      <c r="K392" s="548"/>
      <c r="L392" s="549"/>
      <c r="M392" s="447"/>
      <c r="N392" s="449"/>
      <c r="O392" s="447"/>
      <c r="P392" s="449"/>
      <c r="Q392" s="447"/>
      <c r="R392" s="449"/>
      <c r="S392" s="447"/>
      <c r="T392" s="449"/>
      <c r="U392" s="447"/>
      <c r="V392" s="449"/>
      <c r="W392" s="447"/>
      <c r="X392" s="449"/>
      <c r="Y392" s="447"/>
      <c r="Z392" s="449"/>
      <c r="AA392" s="447"/>
      <c r="AB392" s="449"/>
      <c r="AC392" s="447"/>
      <c r="AD392" s="449"/>
      <c r="BT392" s="522">
        <f t="shared" si="135"/>
        <v>0</v>
      </c>
      <c r="BU392" s="522"/>
      <c r="BV392" s="522">
        <f t="shared" si="136"/>
        <v>0</v>
      </c>
      <c r="BW392" s="522"/>
      <c r="BX392" s="522">
        <f t="shared" si="137"/>
        <v>0</v>
      </c>
      <c r="BY392" s="522"/>
      <c r="BZ392" s="522">
        <f t="shared" si="138"/>
        <v>0</v>
      </c>
      <c r="CA392" s="522"/>
      <c r="CB392" s="125" t="str">
        <f>IF(BZ392=0,"",IF(SUM($BZ$87:BZ392)=1,_xlfn.CONCAT(CC392),IF($BZ$662&gt;SUM($BZ$87:BZ392),_xlfn.CONCAT(", ",CC392),IF($BZ$662=SUM($BZ$87:BZ392),_xlfn.CONCAT(" y ",CC392,".")))))</f>
        <v/>
      </c>
      <c r="CC392" s="113">
        <v>306</v>
      </c>
      <c r="CE392" s="524">
        <f t="shared" si="139"/>
        <v>0</v>
      </c>
      <c r="CF392" s="526"/>
    </row>
    <row r="393" spans="3:84">
      <c r="C393" s="56" t="s">
        <v>6980</v>
      </c>
      <c r="D393" s="460" t="str">
        <f>IF($AH$14=0,IF(Presentación!AL316="","",Presentación!AM316),"")</f>
        <v/>
      </c>
      <c r="E393" s="461"/>
      <c r="F393" s="462"/>
      <c r="G393" s="547" t="str">
        <f>IF($AH$14=0,IF(Presentación!AK316="","",Presentación!AK316),"")</f>
        <v/>
      </c>
      <c r="H393" s="548"/>
      <c r="I393" s="548"/>
      <c r="J393" s="548"/>
      <c r="K393" s="548"/>
      <c r="L393" s="549"/>
      <c r="M393" s="447"/>
      <c r="N393" s="449"/>
      <c r="O393" s="447"/>
      <c r="P393" s="449"/>
      <c r="Q393" s="447"/>
      <c r="R393" s="449"/>
      <c r="S393" s="447"/>
      <c r="T393" s="449"/>
      <c r="U393" s="447"/>
      <c r="V393" s="449"/>
      <c r="W393" s="447"/>
      <c r="X393" s="449"/>
      <c r="Y393" s="447"/>
      <c r="Z393" s="449"/>
      <c r="AA393" s="447"/>
      <c r="AB393" s="449"/>
      <c r="AC393" s="447"/>
      <c r="AD393" s="449"/>
      <c r="BT393" s="522">
        <f t="shared" si="135"/>
        <v>0</v>
      </c>
      <c r="BU393" s="522"/>
      <c r="BV393" s="522">
        <f t="shared" si="136"/>
        <v>0</v>
      </c>
      <c r="BW393" s="522"/>
      <c r="BX393" s="522">
        <f t="shared" si="137"/>
        <v>0</v>
      </c>
      <c r="BY393" s="522"/>
      <c r="BZ393" s="522">
        <f t="shared" si="138"/>
        <v>0</v>
      </c>
      <c r="CA393" s="522"/>
      <c r="CB393" s="125" t="str">
        <f>IF(BZ393=0,"",IF(SUM($BZ$87:BZ393)=1,_xlfn.CONCAT(CC393),IF($BZ$662&gt;SUM($BZ$87:BZ393),_xlfn.CONCAT(", ",CC393),IF($BZ$662=SUM($BZ$87:BZ393),_xlfn.CONCAT(" y ",CC393,".")))))</f>
        <v/>
      </c>
      <c r="CC393" s="113">
        <v>307</v>
      </c>
      <c r="CE393" s="524">
        <f t="shared" si="139"/>
        <v>0</v>
      </c>
      <c r="CF393" s="526"/>
    </row>
    <row r="394" spans="3:84">
      <c r="C394" s="56" t="s">
        <v>6981</v>
      </c>
      <c r="D394" s="460" t="str">
        <f>IF($AH$14=0,IF(Presentación!AL317="","",Presentación!AM317),"")</f>
        <v/>
      </c>
      <c r="E394" s="461"/>
      <c r="F394" s="462"/>
      <c r="G394" s="547" t="str">
        <f>IF($AH$14=0,IF(Presentación!AK317="","",Presentación!AK317),"")</f>
        <v/>
      </c>
      <c r="H394" s="548"/>
      <c r="I394" s="548"/>
      <c r="J394" s="548"/>
      <c r="K394" s="548"/>
      <c r="L394" s="549"/>
      <c r="M394" s="447"/>
      <c r="N394" s="449"/>
      <c r="O394" s="447"/>
      <c r="P394" s="449"/>
      <c r="Q394" s="447"/>
      <c r="R394" s="449"/>
      <c r="S394" s="447"/>
      <c r="T394" s="449"/>
      <c r="U394" s="447"/>
      <c r="V394" s="449"/>
      <c r="W394" s="447"/>
      <c r="X394" s="449"/>
      <c r="Y394" s="447"/>
      <c r="Z394" s="449"/>
      <c r="AA394" s="447"/>
      <c r="AB394" s="449"/>
      <c r="AC394" s="447"/>
      <c r="AD394" s="449"/>
      <c r="BT394" s="522">
        <f t="shared" si="135"/>
        <v>0</v>
      </c>
      <c r="BU394" s="522"/>
      <c r="BV394" s="522">
        <f t="shared" si="136"/>
        <v>0</v>
      </c>
      <c r="BW394" s="522"/>
      <c r="BX394" s="522">
        <f t="shared" si="137"/>
        <v>0</v>
      </c>
      <c r="BY394" s="522"/>
      <c r="BZ394" s="522">
        <f t="shared" si="138"/>
        <v>0</v>
      </c>
      <c r="CA394" s="522"/>
      <c r="CB394" s="125" t="str">
        <f>IF(BZ394=0,"",IF(SUM($BZ$87:BZ394)=1,_xlfn.CONCAT(CC394),IF($BZ$662&gt;SUM($BZ$87:BZ394),_xlfn.CONCAT(", ",CC394),IF($BZ$662=SUM($BZ$87:BZ394),_xlfn.CONCAT(" y ",CC394,".")))))</f>
        <v/>
      </c>
      <c r="CC394" s="113">
        <v>308</v>
      </c>
      <c r="CE394" s="524">
        <f t="shared" si="139"/>
        <v>0</v>
      </c>
      <c r="CF394" s="526"/>
    </row>
    <row r="395" spans="3:84">
      <c r="C395" s="56" t="s">
        <v>6982</v>
      </c>
      <c r="D395" s="460" t="str">
        <f>IF($AH$14=0,IF(Presentación!AL318="","",Presentación!AM318),"")</f>
        <v/>
      </c>
      <c r="E395" s="461"/>
      <c r="F395" s="462"/>
      <c r="G395" s="547" t="str">
        <f>IF($AH$14=0,IF(Presentación!AK318="","",Presentación!AK318),"")</f>
        <v/>
      </c>
      <c r="H395" s="548"/>
      <c r="I395" s="548"/>
      <c r="J395" s="548"/>
      <c r="K395" s="548"/>
      <c r="L395" s="549"/>
      <c r="M395" s="447"/>
      <c r="N395" s="449"/>
      <c r="O395" s="447"/>
      <c r="P395" s="449"/>
      <c r="Q395" s="447"/>
      <c r="R395" s="449"/>
      <c r="S395" s="447"/>
      <c r="T395" s="449"/>
      <c r="U395" s="447"/>
      <c r="V395" s="449"/>
      <c r="W395" s="447"/>
      <c r="X395" s="449"/>
      <c r="Y395" s="447"/>
      <c r="Z395" s="449"/>
      <c r="AA395" s="447"/>
      <c r="AB395" s="449"/>
      <c r="AC395" s="447"/>
      <c r="AD395" s="449"/>
      <c r="BT395" s="522">
        <f t="shared" si="135"/>
        <v>0</v>
      </c>
      <c r="BU395" s="522"/>
      <c r="BV395" s="522">
        <f t="shared" si="136"/>
        <v>0</v>
      </c>
      <c r="BW395" s="522"/>
      <c r="BX395" s="522">
        <f t="shared" si="137"/>
        <v>0</v>
      </c>
      <c r="BY395" s="522"/>
      <c r="BZ395" s="522">
        <f t="shared" si="138"/>
        <v>0</v>
      </c>
      <c r="CA395" s="522"/>
      <c r="CB395" s="125" t="str">
        <f>IF(BZ395=0,"",IF(SUM($BZ$87:BZ395)=1,_xlfn.CONCAT(CC395),IF($BZ$662&gt;SUM($BZ$87:BZ395),_xlfn.CONCAT(", ",CC395),IF($BZ$662=SUM($BZ$87:BZ395),_xlfn.CONCAT(" y ",CC395,".")))))</f>
        <v/>
      </c>
      <c r="CC395" s="113">
        <v>309</v>
      </c>
      <c r="CE395" s="524">
        <f t="shared" si="139"/>
        <v>0</v>
      </c>
      <c r="CF395" s="526"/>
    </row>
    <row r="396" spans="3:84">
      <c r="C396" s="56" t="s">
        <v>6983</v>
      </c>
      <c r="D396" s="460" t="str">
        <f>IF($AH$14=0,IF(Presentación!AL319="","",Presentación!AM319),"")</f>
        <v/>
      </c>
      <c r="E396" s="461"/>
      <c r="F396" s="462"/>
      <c r="G396" s="547" t="str">
        <f>IF($AH$14=0,IF(Presentación!AK319="","",Presentación!AK319),"")</f>
        <v/>
      </c>
      <c r="H396" s="548"/>
      <c r="I396" s="548"/>
      <c r="J396" s="548"/>
      <c r="K396" s="548"/>
      <c r="L396" s="549"/>
      <c r="M396" s="447"/>
      <c r="N396" s="449"/>
      <c r="O396" s="447"/>
      <c r="P396" s="449"/>
      <c r="Q396" s="447"/>
      <c r="R396" s="449"/>
      <c r="S396" s="447"/>
      <c r="T396" s="449"/>
      <c r="U396" s="447"/>
      <c r="V396" s="449"/>
      <c r="W396" s="447"/>
      <c r="X396" s="449"/>
      <c r="Y396" s="447"/>
      <c r="Z396" s="449"/>
      <c r="AA396" s="447"/>
      <c r="AB396" s="449"/>
      <c r="AC396" s="447"/>
      <c r="AD396" s="449"/>
      <c r="BT396" s="522">
        <f t="shared" si="135"/>
        <v>0</v>
      </c>
      <c r="BU396" s="522"/>
      <c r="BV396" s="522">
        <f t="shared" si="136"/>
        <v>0</v>
      </c>
      <c r="BW396" s="522"/>
      <c r="BX396" s="522">
        <f t="shared" si="137"/>
        <v>0</v>
      </c>
      <c r="BY396" s="522"/>
      <c r="BZ396" s="522">
        <f t="shared" si="138"/>
        <v>0</v>
      </c>
      <c r="CA396" s="522"/>
      <c r="CB396" s="125" t="str">
        <f>IF(BZ396=0,"",IF(SUM($BZ$87:BZ396)=1,_xlfn.CONCAT(CC396),IF($BZ$662&gt;SUM($BZ$87:BZ396),_xlfn.CONCAT(", ",CC396),IF($BZ$662=SUM($BZ$87:BZ396),_xlfn.CONCAT(" y ",CC396,".")))))</f>
        <v/>
      </c>
      <c r="CC396" s="113">
        <v>310</v>
      </c>
      <c r="CE396" s="524">
        <f t="shared" si="139"/>
        <v>0</v>
      </c>
      <c r="CF396" s="526"/>
    </row>
    <row r="397" spans="3:84">
      <c r="C397" s="56" t="s">
        <v>6984</v>
      </c>
      <c r="D397" s="460" t="str">
        <f>IF($AH$14=0,IF(Presentación!AL320="","",Presentación!AM320),"")</f>
        <v/>
      </c>
      <c r="E397" s="461"/>
      <c r="F397" s="462"/>
      <c r="G397" s="547" t="str">
        <f>IF($AH$14=0,IF(Presentación!AK320="","",Presentación!AK320),"")</f>
        <v/>
      </c>
      <c r="H397" s="548"/>
      <c r="I397" s="548"/>
      <c r="J397" s="548"/>
      <c r="K397" s="548"/>
      <c r="L397" s="549"/>
      <c r="M397" s="447"/>
      <c r="N397" s="449"/>
      <c r="O397" s="447"/>
      <c r="P397" s="449"/>
      <c r="Q397" s="447"/>
      <c r="R397" s="449"/>
      <c r="S397" s="447"/>
      <c r="T397" s="449"/>
      <c r="U397" s="447"/>
      <c r="V397" s="449"/>
      <c r="W397" s="447"/>
      <c r="X397" s="449"/>
      <c r="Y397" s="447"/>
      <c r="Z397" s="449"/>
      <c r="AA397" s="447"/>
      <c r="AB397" s="449"/>
      <c r="AC397" s="447"/>
      <c r="AD397" s="449"/>
      <c r="BT397" s="522">
        <f t="shared" si="135"/>
        <v>0</v>
      </c>
      <c r="BU397" s="522"/>
      <c r="BV397" s="522">
        <f t="shared" si="136"/>
        <v>0</v>
      </c>
      <c r="BW397" s="522"/>
      <c r="BX397" s="522">
        <f t="shared" si="137"/>
        <v>0</v>
      </c>
      <c r="BY397" s="522"/>
      <c r="BZ397" s="522">
        <f t="shared" si="138"/>
        <v>0</v>
      </c>
      <c r="CA397" s="522"/>
      <c r="CB397" s="125" t="str">
        <f>IF(BZ397=0,"",IF(SUM($BZ$87:BZ397)=1,_xlfn.CONCAT(CC397),IF($BZ$662&gt;SUM($BZ$87:BZ397),_xlfn.CONCAT(", ",CC397),IF($BZ$662=SUM($BZ$87:BZ397),_xlfn.CONCAT(" y ",CC397,".")))))</f>
        <v/>
      </c>
      <c r="CC397" s="113">
        <v>311</v>
      </c>
      <c r="CE397" s="524">
        <f t="shared" si="139"/>
        <v>0</v>
      </c>
      <c r="CF397" s="526"/>
    </row>
    <row r="398" spans="3:84">
      <c r="C398" s="56" t="s">
        <v>6985</v>
      </c>
      <c r="D398" s="460" t="str">
        <f>IF($AH$14=0,IF(Presentación!AL321="","",Presentación!AM321),"")</f>
        <v/>
      </c>
      <c r="E398" s="461"/>
      <c r="F398" s="462"/>
      <c r="G398" s="547" t="str">
        <f>IF($AH$14=0,IF(Presentación!AK321="","",Presentación!AK321),"")</f>
        <v/>
      </c>
      <c r="H398" s="548"/>
      <c r="I398" s="548"/>
      <c r="J398" s="548"/>
      <c r="K398" s="548"/>
      <c r="L398" s="549"/>
      <c r="M398" s="447"/>
      <c r="N398" s="449"/>
      <c r="O398" s="447"/>
      <c r="P398" s="449"/>
      <c r="Q398" s="447"/>
      <c r="R398" s="449"/>
      <c r="S398" s="447"/>
      <c r="T398" s="449"/>
      <c r="U398" s="447"/>
      <c r="V398" s="449"/>
      <c r="W398" s="447"/>
      <c r="X398" s="449"/>
      <c r="Y398" s="447"/>
      <c r="Z398" s="449"/>
      <c r="AA398" s="447"/>
      <c r="AB398" s="449"/>
      <c r="AC398" s="447"/>
      <c r="AD398" s="449"/>
      <c r="BT398" s="522">
        <f t="shared" si="135"/>
        <v>0</v>
      </c>
      <c r="BU398" s="522"/>
      <c r="BV398" s="522">
        <f t="shared" si="136"/>
        <v>0</v>
      </c>
      <c r="BW398" s="522"/>
      <c r="BX398" s="522">
        <f t="shared" si="137"/>
        <v>0</v>
      </c>
      <c r="BY398" s="522"/>
      <c r="BZ398" s="522">
        <f t="shared" si="138"/>
        <v>0</v>
      </c>
      <c r="CA398" s="522"/>
      <c r="CB398" s="125" t="str">
        <f>IF(BZ398=0,"",IF(SUM($BZ$87:BZ398)=1,_xlfn.CONCAT(CC398),IF($BZ$662&gt;SUM($BZ$87:BZ398),_xlfn.CONCAT(", ",CC398),IF($BZ$662=SUM($BZ$87:BZ398),_xlfn.CONCAT(" y ",CC398,".")))))</f>
        <v/>
      </c>
      <c r="CC398" s="113">
        <v>312</v>
      </c>
      <c r="CE398" s="524">
        <f t="shared" si="139"/>
        <v>0</v>
      </c>
      <c r="CF398" s="526"/>
    </row>
    <row r="399" spans="3:84">
      <c r="C399" s="56" t="s">
        <v>6986</v>
      </c>
      <c r="D399" s="460" t="str">
        <f>IF($AH$14=0,IF(Presentación!AL322="","",Presentación!AM322),"")</f>
        <v/>
      </c>
      <c r="E399" s="461"/>
      <c r="F399" s="462"/>
      <c r="G399" s="547" t="str">
        <f>IF($AH$14=0,IF(Presentación!AK322="","",Presentación!AK322),"")</f>
        <v/>
      </c>
      <c r="H399" s="548"/>
      <c r="I399" s="548"/>
      <c r="J399" s="548"/>
      <c r="K399" s="548"/>
      <c r="L399" s="549"/>
      <c r="M399" s="447"/>
      <c r="N399" s="449"/>
      <c r="O399" s="447"/>
      <c r="P399" s="449"/>
      <c r="Q399" s="447"/>
      <c r="R399" s="449"/>
      <c r="S399" s="447"/>
      <c r="T399" s="449"/>
      <c r="U399" s="447"/>
      <c r="V399" s="449"/>
      <c r="W399" s="447"/>
      <c r="X399" s="449"/>
      <c r="Y399" s="447"/>
      <c r="Z399" s="449"/>
      <c r="AA399" s="447"/>
      <c r="AB399" s="449"/>
      <c r="AC399" s="447"/>
      <c r="AD399" s="449"/>
      <c r="BT399" s="522">
        <f t="shared" si="135"/>
        <v>0</v>
      </c>
      <c r="BU399" s="522"/>
      <c r="BV399" s="522">
        <f t="shared" si="136"/>
        <v>0</v>
      </c>
      <c r="BW399" s="522"/>
      <c r="BX399" s="522">
        <f t="shared" si="137"/>
        <v>0</v>
      </c>
      <c r="BY399" s="522"/>
      <c r="BZ399" s="522">
        <f t="shared" si="138"/>
        <v>0</v>
      </c>
      <c r="CA399" s="522"/>
      <c r="CB399" s="125" t="str">
        <f>IF(BZ399=0,"",IF(SUM($BZ$87:BZ399)=1,_xlfn.CONCAT(CC399),IF($BZ$662&gt;SUM($BZ$87:BZ399),_xlfn.CONCAT(", ",CC399),IF($BZ$662=SUM($BZ$87:BZ399),_xlfn.CONCAT(" y ",CC399,".")))))</f>
        <v/>
      </c>
      <c r="CC399" s="113">
        <v>313</v>
      </c>
      <c r="CE399" s="524">
        <f t="shared" si="139"/>
        <v>0</v>
      </c>
      <c r="CF399" s="526"/>
    </row>
    <row r="400" spans="3:84">
      <c r="C400" s="56" t="s">
        <v>6987</v>
      </c>
      <c r="D400" s="460" t="str">
        <f>IF($AH$14=0,IF(Presentación!AL323="","",Presentación!AM323),"")</f>
        <v/>
      </c>
      <c r="E400" s="461"/>
      <c r="F400" s="462"/>
      <c r="G400" s="547" t="str">
        <f>IF($AH$14=0,IF(Presentación!AK323="","",Presentación!AK323),"")</f>
        <v/>
      </c>
      <c r="H400" s="548"/>
      <c r="I400" s="548"/>
      <c r="J400" s="548"/>
      <c r="K400" s="548"/>
      <c r="L400" s="549"/>
      <c r="M400" s="447"/>
      <c r="N400" s="449"/>
      <c r="O400" s="447"/>
      <c r="P400" s="449"/>
      <c r="Q400" s="447"/>
      <c r="R400" s="449"/>
      <c r="S400" s="447"/>
      <c r="T400" s="449"/>
      <c r="U400" s="447"/>
      <c r="V400" s="449"/>
      <c r="W400" s="447"/>
      <c r="X400" s="449"/>
      <c r="Y400" s="447"/>
      <c r="Z400" s="449"/>
      <c r="AA400" s="447"/>
      <c r="AB400" s="449"/>
      <c r="AC400" s="447"/>
      <c r="AD400" s="449"/>
      <c r="BT400" s="522">
        <f t="shared" si="135"/>
        <v>0</v>
      </c>
      <c r="BU400" s="522"/>
      <c r="BV400" s="522">
        <f t="shared" si="136"/>
        <v>0</v>
      </c>
      <c r="BW400" s="522"/>
      <c r="BX400" s="522">
        <f t="shared" si="137"/>
        <v>0</v>
      </c>
      <c r="BY400" s="522"/>
      <c r="BZ400" s="522">
        <f t="shared" si="138"/>
        <v>0</v>
      </c>
      <c r="CA400" s="522"/>
      <c r="CB400" s="125" t="str">
        <f>IF(BZ400=0,"",IF(SUM($BZ$87:BZ400)=1,_xlfn.CONCAT(CC400),IF($BZ$662&gt;SUM($BZ$87:BZ400),_xlfn.CONCAT(", ",CC400),IF($BZ$662=SUM($BZ$87:BZ400),_xlfn.CONCAT(" y ",CC400,".")))))</f>
        <v/>
      </c>
      <c r="CC400" s="113">
        <v>314</v>
      </c>
      <c r="CE400" s="524">
        <f t="shared" si="139"/>
        <v>0</v>
      </c>
      <c r="CF400" s="526"/>
    </row>
    <row r="401" spans="3:84">
      <c r="C401" s="56" t="s">
        <v>6988</v>
      </c>
      <c r="D401" s="460" t="str">
        <f>IF($AH$14=0,IF(Presentación!AL324="","",Presentación!AM324),"")</f>
        <v/>
      </c>
      <c r="E401" s="461"/>
      <c r="F401" s="462"/>
      <c r="G401" s="547" t="str">
        <f>IF($AH$14=0,IF(Presentación!AK324="","",Presentación!AK324),"")</f>
        <v/>
      </c>
      <c r="H401" s="548"/>
      <c r="I401" s="548"/>
      <c r="J401" s="548"/>
      <c r="K401" s="548"/>
      <c r="L401" s="549"/>
      <c r="M401" s="447"/>
      <c r="N401" s="449"/>
      <c r="O401" s="447"/>
      <c r="P401" s="449"/>
      <c r="Q401" s="447"/>
      <c r="R401" s="449"/>
      <c r="S401" s="447"/>
      <c r="T401" s="449"/>
      <c r="U401" s="447"/>
      <c r="V401" s="449"/>
      <c r="W401" s="447"/>
      <c r="X401" s="449"/>
      <c r="Y401" s="447"/>
      <c r="Z401" s="449"/>
      <c r="AA401" s="447"/>
      <c r="AB401" s="449"/>
      <c r="AC401" s="447"/>
      <c r="AD401" s="449"/>
      <c r="BT401" s="522">
        <f t="shared" si="135"/>
        <v>0</v>
      </c>
      <c r="BU401" s="522"/>
      <c r="BV401" s="522">
        <f t="shared" si="136"/>
        <v>0</v>
      </c>
      <c r="BW401" s="522"/>
      <c r="BX401" s="522">
        <f t="shared" si="137"/>
        <v>0</v>
      </c>
      <c r="BY401" s="522"/>
      <c r="BZ401" s="522">
        <f t="shared" si="138"/>
        <v>0</v>
      </c>
      <c r="CA401" s="522"/>
      <c r="CB401" s="125" t="str">
        <f>IF(BZ401=0,"",IF(SUM($BZ$87:BZ401)=1,_xlfn.CONCAT(CC401),IF($BZ$662&gt;SUM($BZ$87:BZ401),_xlfn.CONCAT(", ",CC401),IF($BZ$662=SUM($BZ$87:BZ401),_xlfn.CONCAT(" y ",CC401,".")))))</f>
        <v/>
      </c>
      <c r="CC401" s="113">
        <v>315</v>
      </c>
      <c r="CE401" s="524">
        <f t="shared" si="139"/>
        <v>0</v>
      </c>
      <c r="CF401" s="526"/>
    </row>
    <row r="402" spans="3:84">
      <c r="C402" s="56" t="s">
        <v>6989</v>
      </c>
      <c r="D402" s="460" t="str">
        <f>IF($AH$14=0,IF(Presentación!AL325="","",Presentación!AM325),"")</f>
        <v/>
      </c>
      <c r="E402" s="461"/>
      <c r="F402" s="462"/>
      <c r="G402" s="547" t="str">
        <f>IF($AH$14=0,IF(Presentación!AK325="","",Presentación!AK325),"")</f>
        <v/>
      </c>
      <c r="H402" s="548"/>
      <c r="I402" s="548"/>
      <c r="J402" s="548"/>
      <c r="K402" s="548"/>
      <c r="L402" s="549"/>
      <c r="M402" s="447"/>
      <c r="N402" s="449"/>
      <c r="O402" s="447"/>
      <c r="P402" s="449"/>
      <c r="Q402" s="447"/>
      <c r="R402" s="449"/>
      <c r="S402" s="447"/>
      <c r="T402" s="449"/>
      <c r="U402" s="447"/>
      <c r="V402" s="449"/>
      <c r="W402" s="447"/>
      <c r="X402" s="449"/>
      <c r="Y402" s="447"/>
      <c r="Z402" s="449"/>
      <c r="AA402" s="447"/>
      <c r="AB402" s="449"/>
      <c r="AC402" s="447"/>
      <c r="AD402" s="449"/>
      <c r="BT402" s="522">
        <f t="shared" si="135"/>
        <v>0</v>
      </c>
      <c r="BU402" s="522"/>
      <c r="BV402" s="522">
        <f t="shared" si="136"/>
        <v>0</v>
      </c>
      <c r="BW402" s="522"/>
      <c r="BX402" s="522">
        <f t="shared" si="137"/>
        <v>0</v>
      </c>
      <c r="BY402" s="522"/>
      <c r="BZ402" s="522">
        <f t="shared" si="138"/>
        <v>0</v>
      </c>
      <c r="CA402" s="522"/>
      <c r="CB402" s="125" t="str">
        <f>IF(BZ402=0,"",IF(SUM($BZ$87:BZ402)=1,_xlfn.CONCAT(CC402),IF($BZ$662&gt;SUM($BZ$87:BZ402),_xlfn.CONCAT(", ",CC402),IF($BZ$662=SUM($BZ$87:BZ402),_xlfn.CONCAT(" y ",CC402,".")))))</f>
        <v/>
      </c>
      <c r="CC402" s="113">
        <v>316</v>
      </c>
      <c r="CE402" s="524">
        <f t="shared" si="139"/>
        <v>0</v>
      </c>
      <c r="CF402" s="526"/>
    </row>
    <row r="403" spans="3:84">
      <c r="C403" s="56" t="s">
        <v>6990</v>
      </c>
      <c r="D403" s="460" t="str">
        <f>IF($AH$14=0,IF(Presentación!AL326="","",Presentación!AM326),"")</f>
        <v/>
      </c>
      <c r="E403" s="461"/>
      <c r="F403" s="462"/>
      <c r="G403" s="547" t="str">
        <f>IF($AH$14=0,IF(Presentación!AK326="","",Presentación!AK326),"")</f>
        <v/>
      </c>
      <c r="H403" s="548"/>
      <c r="I403" s="548"/>
      <c r="J403" s="548"/>
      <c r="K403" s="548"/>
      <c r="L403" s="549"/>
      <c r="M403" s="447"/>
      <c r="N403" s="449"/>
      <c r="O403" s="447"/>
      <c r="P403" s="449"/>
      <c r="Q403" s="447"/>
      <c r="R403" s="449"/>
      <c r="S403" s="447"/>
      <c r="T403" s="449"/>
      <c r="U403" s="447"/>
      <c r="V403" s="449"/>
      <c r="W403" s="447"/>
      <c r="X403" s="449"/>
      <c r="Y403" s="447"/>
      <c r="Z403" s="449"/>
      <c r="AA403" s="447"/>
      <c r="AB403" s="449"/>
      <c r="AC403" s="447"/>
      <c r="AD403" s="449"/>
      <c r="BT403" s="522">
        <f t="shared" si="135"/>
        <v>0</v>
      </c>
      <c r="BU403" s="522"/>
      <c r="BV403" s="522">
        <f t="shared" si="136"/>
        <v>0</v>
      </c>
      <c r="BW403" s="522"/>
      <c r="BX403" s="522">
        <f t="shared" si="137"/>
        <v>0</v>
      </c>
      <c r="BY403" s="522"/>
      <c r="BZ403" s="522">
        <f t="shared" si="138"/>
        <v>0</v>
      </c>
      <c r="CA403" s="522"/>
      <c r="CB403" s="125" t="str">
        <f>IF(BZ403=0,"",IF(SUM($BZ$87:BZ403)=1,_xlfn.CONCAT(CC403),IF($BZ$662&gt;SUM($BZ$87:BZ403),_xlfn.CONCAT(", ",CC403),IF($BZ$662=SUM($BZ$87:BZ403),_xlfn.CONCAT(" y ",CC403,".")))))</f>
        <v/>
      </c>
      <c r="CC403" s="113">
        <v>317</v>
      </c>
      <c r="CE403" s="524">
        <f t="shared" si="139"/>
        <v>0</v>
      </c>
      <c r="CF403" s="526"/>
    </row>
    <row r="404" spans="3:84">
      <c r="C404" s="56" t="s">
        <v>6991</v>
      </c>
      <c r="D404" s="460" t="str">
        <f>IF($AH$14=0,IF(Presentación!AL327="","",Presentación!AM327),"")</f>
        <v/>
      </c>
      <c r="E404" s="461"/>
      <c r="F404" s="462"/>
      <c r="G404" s="547" t="str">
        <f>IF($AH$14=0,IF(Presentación!AK327="","",Presentación!AK327),"")</f>
        <v/>
      </c>
      <c r="H404" s="548"/>
      <c r="I404" s="548"/>
      <c r="J404" s="548"/>
      <c r="K404" s="548"/>
      <c r="L404" s="549"/>
      <c r="M404" s="447"/>
      <c r="N404" s="449"/>
      <c r="O404" s="447"/>
      <c r="P404" s="449"/>
      <c r="Q404" s="447"/>
      <c r="R404" s="449"/>
      <c r="S404" s="447"/>
      <c r="T404" s="449"/>
      <c r="U404" s="447"/>
      <c r="V404" s="449"/>
      <c r="W404" s="447"/>
      <c r="X404" s="449"/>
      <c r="Y404" s="447"/>
      <c r="Z404" s="449"/>
      <c r="AA404" s="447"/>
      <c r="AB404" s="449"/>
      <c r="AC404" s="447"/>
      <c r="AD404" s="449"/>
      <c r="BT404" s="522">
        <f t="shared" si="135"/>
        <v>0</v>
      </c>
      <c r="BU404" s="522"/>
      <c r="BV404" s="522">
        <f t="shared" si="136"/>
        <v>0</v>
      </c>
      <c r="BW404" s="522"/>
      <c r="BX404" s="522">
        <f t="shared" si="137"/>
        <v>0</v>
      </c>
      <c r="BY404" s="522"/>
      <c r="BZ404" s="522">
        <f t="shared" si="138"/>
        <v>0</v>
      </c>
      <c r="CA404" s="522"/>
      <c r="CB404" s="125" t="str">
        <f>IF(BZ404=0,"",IF(SUM($BZ$87:BZ404)=1,_xlfn.CONCAT(CC404),IF($BZ$662&gt;SUM($BZ$87:BZ404),_xlfn.CONCAT(", ",CC404),IF($BZ$662=SUM($BZ$87:BZ404),_xlfn.CONCAT(" y ",CC404,".")))))</f>
        <v/>
      </c>
      <c r="CC404" s="113">
        <v>318</v>
      </c>
      <c r="CE404" s="524">
        <f t="shared" si="139"/>
        <v>0</v>
      </c>
      <c r="CF404" s="526"/>
    </row>
    <row r="405" spans="3:84">
      <c r="C405" s="56" t="s">
        <v>6992</v>
      </c>
      <c r="D405" s="460" t="str">
        <f>IF($AH$14=0,IF(Presentación!AL328="","",Presentación!AM328),"")</f>
        <v/>
      </c>
      <c r="E405" s="461"/>
      <c r="F405" s="462"/>
      <c r="G405" s="547" t="str">
        <f>IF($AH$14=0,IF(Presentación!AK328="","",Presentación!AK328),"")</f>
        <v/>
      </c>
      <c r="H405" s="548"/>
      <c r="I405" s="548"/>
      <c r="J405" s="548"/>
      <c r="K405" s="548"/>
      <c r="L405" s="549"/>
      <c r="M405" s="447"/>
      <c r="N405" s="449"/>
      <c r="O405" s="447"/>
      <c r="P405" s="449"/>
      <c r="Q405" s="447"/>
      <c r="R405" s="449"/>
      <c r="S405" s="447"/>
      <c r="T405" s="449"/>
      <c r="U405" s="447"/>
      <c r="V405" s="449"/>
      <c r="W405" s="447"/>
      <c r="X405" s="449"/>
      <c r="Y405" s="447"/>
      <c r="Z405" s="449"/>
      <c r="AA405" s="447"/>
      <c r="AB405" s="449"/>
      <c r="AC405" s="447"/>
      <c r="AD405" s="449"/>
      <c r="BT405" s="522">
        <f t="shared" si="135"/>
        <v>0</v>
      </c>
      <c r="BU405" s="522"/>
      <c r="BV405" s="522">
        <f t="shared" si="136"/>
        <v>0</v>
      </c>
      <c r="BW405" s="522"/>
      <c r="BX405" s="522">
        <f t="shared" si="137"/>
        <v>0</v>
      </c>
      <c r="BY405" s="522"/>
      <c r="BZ405" s="522">
        <f t="shared" si="138"/>
        <v>0</v>
      </c>
      <c r="CA405" s="522"/>
      <c r="CB405" s="125" t="str">
        <f>IF(BZ405=0,"",IF(SUM($BZ$87:BZ405)=1,_xlfn.CONCAT(CC405),IF($BZ$662&gt;SUM($BZ$87:BZ405),_xlfn.CONCAT(", ",CC405),IF($BZ$662=SUM($BZ$87:BZ405),_xlfn.CONCAT(" y ",CC405,".")))))</f>
        <v/>
      </c>
      <c r="CC405" s="113">
        <v>319</v>
      </c>
      <c r="CE405" s="524">
        <f t="shared" si="139"/>
        <v>0</v>
      </c>
      <c r="CF405" s="526"/>
    </row>
    <row r="406" spans="3:84">
      <c r="C406" s="56" t="s">
        <v>6993</v>
      </c>
      <c r="D406" s="460" t="str">
        <f>IF($AH$14=0,IF(Presentación!AL329="","",Presentación!AM329),"")</f>
        <v/>
      </c>
      <c r="E406" s="461"/>
      <c r="F406" s="462"/>
      <c r="G406" s="547" t="str">
        <f>IF($AH$14=0,IF(Presentación!AK329="","",Presentación!AK329),"")</f>
        <v/>
      </c>
      <c r="H406" s="548"/>
      <c r="I406" s="548"/>
      <c r="J406" s="548"/>
      <c r="K406" s="548"/>
      <c r="L406" s="549"/>
      <c r="M406" s="447"/>
      <c r="N406" s="449"/>
      <c r="O406" s="447"/>
      <c r="P406" s="449"/>
      <c r="Q406" s="447"/>
      <c r="R406" s="449"/>
      <c r="S406" s="447"/>
      <c r="T406" s="449"/>
      <c r="U406" s="447"/>
      <c r="V406" s="449"/>
      <c r="W406" s="447"/>
      <c r="X406" s="449"/>
      <c r="Y406" s="447"/>
      <c r="Z406" s="449"/>
      <c r="AA406" s="447"/>
      <c r="AB406" s="449"/>
      <c r="AC406" s="447"/>
      <c r="AD406" s="449"/>
      <c r="BT406" s="522">
        <f t="shared" si="135"/>
        <v>0</v>
      </c>
      <c r="BU406" s="522"/>
      <c r="BV406" s="522">
        <f t="shared" si="136"/>
        <v>0</v>
      </c>
      <c r="BW406" s="522"/>
      <c r="BX406" s="522">
        <f t="shared" si="137"/>
        <v>0</v>
      </c>
      <c r="BY406" s="522"/>
      <c r="BZ406" s="522">
        <f t="shared" si="138"/>
        <v>0</v>
      </c>
      <c r="CA406" s="522"/>
      <c r="CB406" s="125" t="str">
        <f>IF(BZ406=0,"",IF(SUM($BZ$87:BZ406)=1,_xlfn.CONCAT(CC406),IF($BZ$662&gt;SUM($BZ$87:BZ406),_xlfn.CONCAT(", ",CC406),IF($BZ$662=SUM($BZ$87:BZ406),_xlfn.CONCAT(" y ",CC406,".")))))</f>
        <v/>
      </c>
      <c r="CC406" s="113">
        <v>320</v>
      </c>
      <c r="CE406" s="524">
        <f t="shared" si="139"/>
        <v>0</v>
      </c>
      <c r="CF406" s="526"/>
    </row>
    <row r="407" spans="3:84">
      <c r="C407" s="56" t="s">
        <v>6994</v>
      </c>
      <c r="D407" s="460" t="str">
        <f>IF($AH$14=0,IF(Presentación!AL330="","",Presentación!AM330),"")</f>
        <v/>
      </c>
      <c r="E407" s="461"/>
      <c r="F407" s="462"/>
      <c r="G407" s="547" t="str">
        <f>IF($AH$14=0,IF(Presentación!AK330="","",Presentación!AK330),"")</f>
        <v/>
      </c>
      <c r="H407" s="548"/>
      <c r="I407" s="548"/>
      <c r="J407" s="548"/>
      <c r="K407" s="548"/>
      <c r="L407" s="549"/>
      <c r="M407" s="447"/>
      <c r="N407" s="449"/>
      <c r="O407" s="447"/>
      <c r="P407" s="449"/>
      <c r="Q407" s="447"/>
      <c r="R407" s="449"/>
      <c r="S407" s="447"/>
      <c r="T407" s="449"/>
      <c r="U407" s="447"/>
      <c r="V407" s="449"/>
      <c r="W407" s="447"/>
      <c r="X407" s="449"/>
      <c r="Y407" s="447"/>
      <c r="Z407" s="449"/>
      <c r="AA407" s="447"/>
      <c r="AB407" s="449"/>
      <c r="AC407" s="447"/>
      <c r="AD407" s="449"/>
      <c r="BT407" s="522">
        <f t="shared" ref="BT407:BT470" si="140">M407</f>
        <v>0</v>
      </c>
      <c r="BU407" s="522"/>
      <c r="BV407" s="522">
        <f t="shared" ref="BV407:BV470" si="141">COUNTIF(O407:AD407,"NS")</f>
        <v>0</v>
      </c>
      <c r="BW407" s="522"/>
      <c r="BX407" s="522">
        <f t="shared" ref="BX407:BX470" si="142">IF(COUNTIF(O407:AD407,"NA")=COUNTA($O$85:$AD$85),"NA",SUM(O407:AD407))</f>
        <v>0</v>
      </c>
      <c r="BY407" s="522"/>
      <c r="BZ407" s="522">
        <f t="shared" ref="BZ407:BZ470" si="143">IF(OR(AND(AK381=0,COUNTBLANK(L407:AG407)=22),AND(AK381=1,COUNTBLANK(L407:AG407)=22)),0,IF(OR(AND(BT407=0,BV407&gt;0),AND(BT407="NS",BX407&gt;0),AND(BT407="NS",BV407=0,BX407=0)),1,IF(OR(AND(BV407&gt;=2,BX407&lt;BT407),AND(BT407="NS",BX407=0,BV407&gt;0),BT407=BX407),0,1)))</f>
        <v>0</v>
      </c>
      <c r="CA407" s="522"/>
      <c r="CB407" s="125" t="str">
        <f>IF(BZ407=0,"",IF(SUM($BZ$87:BZ407)=1,_xlfn.CONCAT(CC407),IF($BZ$662&gt;SUM($BZ$87:BZ407),_xlfn.CONCAT(", ",CC407),IF($BZ$662=SUM($BZ$87:BZ407),_xlfn.CONCAT(" y ",CC407,".")))))</f>
        <v/>
      </c>
      <c r="CC407" s="113">
        <v>321</v>
      </c>
      <c r="CE407" s="524">
        <f t="shared" si="139"/>
        <v>0</v>
      </c>
      <c r="CF407" s="526"/>
    </row>
    <row r="408" spans="3:84">
      <c r="C408" s="56" t="s">
        <v>6995</v>
      </c>
      <c r="D408" s="460" t="str">
        <f>IF($AH$14=0,IF(Presentación!AL331="","",Presentación!AM331),"")</f>
        <v/>
      </c>
      <c r="E408" s="461"/>
      <c r="F408" s="462"/>
      <c r="G408" s="547" t="str">
        <f>IF($AH$14=0,IF(Presentación!AK331="","",Presentación!AK331),"")</f>
        <v/>
      </c>
      <c r="H408" s="548"/>
      <c r="I408" s="548"/>
      <c r="J408" s="548"/>
      <c r="K408" s="548"/>
      <c r="L408" s="549"/>
      <c r="M408" s="447"/>
      <c r="N408" s="449"/>
      <c r="O408" s="447"/>
      <c r="P408" s="449"/>
      <c r="Q408" s="447"/>
      <c r="R408" s="449"/>
      <c r="S408" s="447"/>
      <c r="T408" s="449"/>
      <c r="U408" s="447"/>
      <c r="V408" s="449"/>
      <c r="W408" s="447"/>
      <c r="X408" s="449"/>
      <c r="Y408" s="447"/>
      <c r="Z408" s="449"/>
      <c r="AA408" s="447"/>
      <c r="AB408" s="449"/>
      <c r="AC408" s="447"/>
      <c r="AD408" s="449"/>
      <c r="BT408" s="522">
        <f t="shared" si="140"/>
        <v>0</v>
      </c>
      <c r="BU408" s="522"/>
      <c r="BV408" s="522">
        <f t="shared" si="141"/>
        <v>0</v>
      </c>
      <c r="BW408" s="522"/>
      <c r="BX408" s="522">
        <f t="shared" si="142"/>
        <v>0</v>
      </c>
      <c r="BY408" s="522"/>
      <c r="BZ408" s="522">
        <f t="shared" si="143"/>
        <v>0</v>
      </c>
      <c r="CA408" s="522"/>
      <c r="CB408" s="125" t="str">
        <f>IF(BZ408=0,"",IF(SUM($BZ$87:BZ408)=1,_xlfn.CONCAT(CC408),IF($BZ$662&gt;SUM($BZ$87:BZ408),_xlfn.CONCAT(", ",CC408),IF($BZ$662=SUM($BZ$87:BZ408),_xlfn.CONCAT(" y ",CC408,".")))))</f>
        <v/>
      </c>
      <c r="CC408" s="113">
        <v>322</v>
      </c>
      <c r="CE408" s="524">
        <f t="shared" si="139"/>
        <v>0</v>
      </c>
      <c r="CF408" s="526"/>
    </row>
    <row r="409" spans="3:84">
      <c r="C409" s="56" t="s">
        <v>6996</v>
      </c>
      <c r="D409" s="460" t="str">
        <f>IF($AH$14=0,IF(Presentación!AL332="","",Presentación!AM332),"")</f>
        <v/>
      </c>
      <c r="E409" s="461"/>
      <c r="F409" s="462"/>
      <c r="G409" s="547" t="str">
        <f>IF($AH$14=0,IF(Presentación!AK332="","",Presentación!AK332),"")</f>
        <v/>
      </c>
      <c r="H409" s="548"/>
      <c r="I409" s="548"/>
      <c r="J409" s="548"/>
      <c r="K409" s="548"/>
      <c r="L409" s="549"/>
      <c r="M409" s="447"/>
      <c r="N409" s="449"/>
      <c r="O409" s="447"/>
      <c r="P409" s="449"/>
      <c r="Q409" s="447"/>
      <c r="R409" s="449"/>
      <c r="S409" s="447"/>
      <c r="T409" s="449"/>
      <c r="U409" s="447"/>
      <c r="V409" s="449"/>
      <c r="W409" s="447"/>
      <c r="X409" s="449"/>
      <c r="Y409" s="447"/>
      <c r="Z409" s="449"/>
      <c r="AA409" s="447"/>
      <c r="AB409" s="449"/>
      <c r="AC409" s="447"/>
      <c r="AD409" s="449"/>
      <c r="BT409" s="522">
        <f t="shared" si="140"/>
        <v>0</v>
      </c>
      <c r="BU409" s="522"/>
      <c r="BV409" s="522">
        <f t="shared" si="141"/>
        <v>0</v>
      </c>
      <c r="BW409" s="522"/>
      <c r="BX409" s="522">
        <f t="shared" si="142"/>
        <v>0</v>
      </c>
      <c r="BY409" s="522"/>
      <c r="BZ409" s="522">
        <f t="shared" si="143"/>
        <v>0</v>
      </c>
      <c r="CA409" s="522"/>
      <c r="CB409" s="125" t="str">
        <f>IF(BZ409=0,"",IF(SUM($BZ$87:BZ409)=1,_xlfn.CONCAT(CC409),IF($BZ$662&gt;SUM($BZ$87:BZ409),_xlfn.CONCAT(", ",CC409),IF($BZ$662=SUM($BZ$87:BZ409),_xlfn.CONCAT(" y ",CC409,".")))))</f>
        <v/>
      </c>
      <c r="CC409" s="113">
        <v>323</v>
      </c>
      <c r="CE409" s="524">
        <f t="shared" si="139"/>
        <v>0</v>
      </c>
      <c r="CF409" s="526"/>
    </row>
    <row r="410" spans="3:84">
      <c r="C410" s="56" t="s">
        <v>6997</v>
      </c>
      <c r="D410" s="460" t="str">
        <f>IF($AH$14=0,IF(Presentación!AL333="","",Presentación!AM333),"")</f>
        <v/>
      </c>
      <c r="E410" s="461"/>
      <c r="F410" s="462"/>
      <c r="G410" s="547" t="str">
        <f>IF($AH$14=0,IF(Presentación!AK333="","",Presentación!AK333),"")</f>
        <v/>
      </c>
      <c r="H410" s="548"/>
      <c r="I410" s="548"/>
      <c r="J410" s="548"/>
      <c r="K410" s="548"/>
      <c r="L410" s="549"/>
      <c r="M410" s="447"/>
      <c r="N410" s="449"/>
      <c r="O410" s="447"/>
      <c r="P410" s="449"/>
      <c r="Q410" s="447"/>
      <c r="R410" s="449"/>
      <c r="S410" s="447"/>
      <c r="T410" s="449"/>
      <c r="U410" s="447"/>
      <c r="V410" s="449"/>
      <c r="W410" s="447"/>
      <c r="X410" s="449"/>
      <c r="Y410" s="447"/>
      <c r="Z410" s="449"/>
      <c r="AA410" s="447"/>
      <c r="AB410" s="449"/>
      <c r="AC410" s="447"/>
      <c r="AD410" s="449"/>
      <c r="BT410" s="522">
        <f t="shared" si="140"/>
        <v>0</v>
      </c>
      <c r="BU410" s="522"/>
      <c r="BV410" s="522">
        <f t="shared" si="141"/>
        <v>0</v>
      </c>
      <c r="BW410" s="522"/>
      <c r="BX410" s="522">
        <f t="shared" si="142"/>
        <v>0</v>
      </c>
      <c r="BY410" s="522"/>
      <c r="BZ410" s="522">
        <f t="shared" si="143"/>
        <v>0</v>
      </c>
      <c r="CA410" s="522"/>
      <c r="CB410" s="125" t="str">
        <f>IF(BZ410=0,"",IF(SUM($BZ$87:BZ410)=1,_xlfn.CONCAT(CC410),IF($BZ$662&gt;SUM($BZ$87:BZ410),_xlfn.CONCAT(", ",CC410),IF($BZ$662=SUM($BZ$87:BZ410),_xlfn.CONCAT(" y ",CC410,".")))))</f>
        <v/>
      </c>
      <c r="CC410" s="113">
        <v>324</v>
      </c>
      <c r="CE410" s="524">
        <f t="shared" si="139"/>
        <v>0</v>
      </c>
      <c r="CF410" s="526"/>
    </row>
    <row r="411" spans="3:84">
      <c r="C411" s="56" t="s">
        <v>6998</v>
      </c>
      <c r="D411" s="460" t="str">
        <f>IF($AH$14=0,IF(Presentación!AL334="","",Presentación!AM334),"")</f>
        <v/>
      </c>
      <c r="E411" s="461"/>
      <c r="F411" s="462"/>
      <c r="G411" s="547" t="str">
        <f>IF($AH$14=0,IF(Presentación!AK334="","",Presentación!AK334),"")</f>
        <v/>
      </c>
      <c r="H411" s="548"/>
      <c r="I411" s="548"/>
      <c r="J411" s="548"/>
      <c r="K411" s="548"/>
      <c r="L411" s="549"/>
      <c r="M411" s="447"/>
      <c r="N411" s="449"/>
      <c r="O411" s="447"/>
      <c r="P411" s="449"/>
      <c r="Q411" s="447"/>
      <c r="R411" s="449"/>
      <c r="S411" s="447"/>
      <c r="T411" s="449"/>
      <c r="U411" s="447"/>
      <c r="V411" s="449"/>
      <c r="W411" s="447"/>
      <c r="X411" s="449"/>
      <c r="Y411" s="447"/>
      <c r="Z411" s="449"/>
      <c r="AA411" s="447"/>
      <c r="AB411" s="449"/>
      <c r="AC411" s="447"/>
      <c r="AD411" s="449"/>
      <c r="BT411" s="522">
        <f t="shared" si="140"/>
        <v>0</v>
      </c>
      <c r="BU411" s="522"/>
      <c r="BV411" s="522">
        <f t="shared" si="141"/>
        <v>0</v>
      </c>
      <c r="BW411" s="522"/>
      <c r="BX411" s="522">
        <f t="shared" si="142"/>
        <v>0</v>
      </c>
      <c r="BY411" s="522"/>
      <c r="BZ411" s="522">
        <f t="shared" si="143"/>
        <v>0</v>
      </c>
      <c r="CA411" s="522"/>
      <c r="CB411" s="125" t="str">
        <f>IF(BZ411=0,"",IF(SUM($BZ$87:BZ411)=1,_xlfn.CONCAT(CC411),IF($BZ$662&gt;SUM($BZ$87:BZ411),_xlfn.CONCAT(", ",CC411),IF($BZ$662=SUM($BZ$87:BZ411),_xlfn.CONCAT(" y ",CC411,".")))))</f>
        <v/>
      </c>
      <c r="CC411" s="113">
        <v>325</v>
      </c>
      <c r="CE411" s="524">
        <f t="shared" si="139"/>
        <v>0</v>
      </c>
      <c r="CF411" s="526"/>
    </row>
    <row r="412" spans="3:84">
      <c r="C412" s="56" t="s">
        <v>6999</v>
      </c>
      <c r="D412" s="460" t="str">
        <f>IF($AH$14=0,IF(Presentación!AL335="","",Presentación!AM335),"")</f>
        <v/>
      </c>
      <c r="E412" s="461"/>
      <c r="F412" s="462"/>
      <c r="G412" s="547" t="str">
        <f>IF($AH$14=0,IF(Presentación!AK335="","",Presentación!AK335),"")</f>
        <v/>
      </c>
      <c r="H412" s="548"/>
      <c r="I412" s="548"/>
      <c r="J412" s="548"/>
      <c r="K412" s="548"/>
      <c r="L412" s="549"/>
      <c r="M412" s="447"/>
      <c r="N412" s="449"/>
      <c r="O412" s="447"/>
      <c r="P412" s="449"/>
      <c r="Q412" s="447"/>
      <c r="R412" s="449"/>
      <c r="S412" s="447"/>
      <c r="T412" s="449"/>
      <c r="U412" s="447"/>
      <c r="V412" s="449"/>
      <c r="W412" s="447"/>
      <c r="X412" s="449"/>
      <c r="Y412" s="447"/>
      <c r="Z412" s="449"/>
      <c r="AA412" s="447"/>
      <c r="AB412" s="449"/>
      <c r="AC412" s="447"/>
      <c r="AD412" s="449"/>
      <c r="BT412" s="522">
        <f t="shared" si="140"/>
        <v>0</v>
      </c>
      <c r="BU412" s="522"/>
      <c r="BV412" s="522">
        <f t="shared" si="141"/>
        <v>0</v>
      </c>
      <c r="BW412" s="522"/>
      <c r="BX412" s="522">
        <f t="shared" si="142"/>
        <v>0</v>
      </c>
      <c r="BY412" s="522"/>
      <c r="BZ412" s="522">
        <f t="shared" si="143"/>
        <v>0</v>
      </c>
      <c r="CA412" s="522"/>
      <c r="CB412" s="125" t="str">
        <f>IF(BZ412=0,"",IF(SUM($BZ$87:BZ412)=1,_xlfn.CONCAT(CC412),IF($BZ$662&gt;SUM($BZ$87:BZ412),_xlfn.CONCAT(", ",CC412),IF($BZ$662=SUM($BZ$87:BZ412),_xlfn.CONCAT(" y ",CC412,".")))))</f>
        <v/>
      </c>
      <c r="CC412" s="113">
        <v>326</v>
      </c>
      <c r="CE412" s="524">
        <f t="shared" si="139"/>
        <v>0</v>
      </c>
      <c r="CF412" s="526"/>
    </row>
    <row r="413" spans="3:84">
      <c r="C413" s="56" t="s">
        <v>7000</v>
      </c>
      <c r="D413" s="460" t="str">
        <f>IF($AH$14=0,IF(Presentación!AL336="","",Presentación!AM336),"")</f>
        <v/>
      </c>
      <c r="E413" s="461"/>
      <c r="F413" s="462"/>
      <c r="G413" s="547" t="str">
        <f>IF($AH$14=0,IF(Presentación!AK336="","",Presentación!AK336),"")</f>
        <v/>
      </c>
      <c r="H413" s="548"/>
      <c r="I413" s="548"/>
      <c r="J413" s="548"/>
      <c r="K413" s="548"/>
      <c r="L413" s="549"/>
      <c r="M413" s="447"/>
      <c r="N413" s="449"/>
      <c r="O413" s="447"/>
      <c r="P413" s="449"/>
      <c r="Q413" s="447"/>
      <c r="R413" s="449"/>
      <c r="S413" s="447"/>
      <c r="T413" s="449"/>
      <c r="U413" s="447"/>
      <c r="V413" s="449"/>
      <c r="W413" s="447"/>
      <c r="X413" s="449"/>
      <c r="Y413" s="447"/>
      <c r="Z413" s="449"/>
      <c r="AA413" s="447"/>
      <c r="AB413" s="449"/>
      <c r="AC413" s="447"/>
      <c r="AD413" s="449"/>
      <c r="BT413" s="522">
        <f t="shared" si="140"/>
        <v>0</v>
      </c>
      <c r="BU413" s="522"/>
      <c r="BV413" s="522">
        <f t="shared" si="141"/>
        <v>0</v>
      </c>
      <c r="BW413" s="522"/>
      <c r="BX413" s="522">
        <f t="shared" si="142"/>
        <v>0</v>
      </c>
      <c r="BY413" s="522"/>
      <c r="BZ413" s="522">
        <f t="shared" si="143"/>
        <v>0</v>
      </c>
      <c r="CA413" s="522"/>
      <c r="CB413" s="125" t="str">
        <f>IF(BZ413=0,"",IF(SUM($BZ$87:BZ413)=1,_xlfn.CONCAT(CC413),IF($BZ$662&gt;SUM($BZ$87:BZ413),_xlfn.CONCAT(", ",CC413),IF($BZ$662=SUM($BZ$87:BZ413),_xlfn.CONCAT(" y ",CC413,".")))))</f>
        <v/>
      </c>
      <c r="CC413" s="113">
        <v>327</v>
      </c>
      <c r="CE413" s="524">
        <f t="shared" si="139"/>
        <v>0</v>
      </c>
      <c r="CF413" s="526"/>
    </row>
    <row r="414" spans="3:84">
      <c r="C414" s="56" t="s">
        <v>7001</v>
      </c>
      <c r="D414" s="460" t="str">
        <f>IF($AH$14=0,IF(Presentación!AL337="","",Presentación!AM337),"")</f>
        <v/>
      </c>
      <c r="E414" s="461"/>
      <c r="F414" s="462"/>
      <c r="G414" s="547" t="str">
        <f>IF($AH$14=0,IF(Presentación!AK337="","",Presentación!AK337),"")</f>
        <v/>
      </c>
      <c r="H414" s="548"/>
      <c r="I414" s="548"/>
      <c r="J414" s="548"/>
      <c r="K414" s="548"/>
      <c r="L414" s="549"/>
      <c r="M414" s="447"/>
      <c r="N414" s="449"/>
      <c r="O414" s="447"/>
      <c r="P414" s="449"/>
      <c r="Q414" s="447"/>
      <c r="R414" s="449"/>
      <c r="S414" s="447"/>
      <c r="T414" s="449"/>
      <c r="U414" s="447"/>
      <c r="V414" s="449"/>
      <c r="W414" s="447"/>
      <c r="X414" s="449"/>
      <c r="Y414" s="447"/>
      <c r="Z414" s="449"/>
      <c r="AA414" s="447"/>
      <c r="AB414" s="449"/>
      <c r="AC414" s="447"/>
      <c r="AD414" s="449"/>
      <c r="BT414" s="522">
        <f t="shared" si="140"/>
        <v>0</v>
      </c>
      <c r="BU414" s="522"/>
      <c r="BV414" s="522">
        <f t="shared" si="141"/>
        <v>0</v>
      </c>
      <c r="BW414" s="522"/>
      <c r="BX414" s="522">
        <f t="shared" si="142"/>
        <v>0</v>
      </c>
      <c r="BY414" s="522"/>
      <c r="BZ414" s="522">
        <f t="shared" si="143"/>
        <v>0</v>
      </c>
      <c r="CA414" s="522"/>
      <c r="CB414" s="125" t="str">
        <f>IF(BZ414=0,"",IF(SUM($BZ$87:BZ414)=1,_xlfn.CONCAT(CC414),IF($BZ$662&gt;SUM($BZ$87:BZ414),_xlfn.CONCAT(", ",CC414),IF($BZ$662=SUM($BZ$87:BZ414),_xlfn.CONCAT(" y ",CC414,".")))))</f>
        <v/>
      </c>
      <c r="CC414" s="113">
        <v>328</v>
      </c>
      <c r="CE414" s="524">
        <f t="shared" si="139"/>
        <v>0</v>
      </c>
      <c r="CF414" s="526"/>
    </row>
    <row r="415" spans="3:84">
      <c r="C415" s="56" t="s">
        <v>7002</v>
      </c>
      <c r="D415" s="460" t="str">
        <f>IF($AH$14=0,IF(Presentación!AL338="","",Presentación!AM338),"")</f>
        <v/>
      </c>
      <c r="E415" s="461"/>
      <c r="F415" s="462"/>
      <c r="G415" s="547" t="str">
        <f>IF($AH$14=0,IF(Presentación!AK338="","",Presentación!AK338),"")</f>
        <v/>
      </c>
      <c r="H415" s="548"/>
      <c r="I415" s="548"/>
      <c r="J415" s="548"/>
      <c r="K415" s="548"/>
      <c r="L415" s="549"/>
      <c r="M415" s="447"/>
      <c r="N415" s="449"/>
      <c r="O415" s="447"/>
      <c r="P415" s="449"/>
      <c r="Q415" s="447"/>
      <c r="R415" s="449"/>
      <c r="S415" s="447"/>
      <c r="T415" s="449"/>
      <c r="U415" s="447"/>
      <c r="V415" s="449"/>
      <c r="W415" s="447"/>
      <c r="X415" s="449"/>
      <c r="Y415" s="447"/>
      <c r="Z415" s="449"/>
      <c r="AA415" s="447"/>
      <c r="AB415" s="449"/>
      <c r="AC415" s="447"/>
      <c r="AD415" s="449"/>
      <c r="BT415" s="522">
        <f t="shared" si="140"/>
        <v>0</v>
      </c>
      <c r="BU415" s="522"/>
      <c r="BV415" s="522">
        <f t="shared" si="141"/>
        <v>0</v>
      </c>
      <c r="BW415" s="522"/>
      <c r="BX415" s="522">
        <f t="shared" si="142"/>
        <v>0</v>
      </c>
      <c r="BY415" s="522"/>
      <c r="BZ415" s="522">
        <f t="shared" si="143"/>
        <v>0</v>
      </c>
      <c r="CA415" s="522"/>
      <c r="CB415" s="125" t="str">
        <f>IF(BZ415=0,"",IF(SUM($BZ$87:BZ415)=1,_xlfn.CONCAT(CC415),IF($BZ$662&gt;SUM($BZ$87:BZ415),_xlfn.CONCAT(", ",CC415),IF($BZ$662=SUM($BZ$87:BZ415),_xlfn.CONCAT(" y ",CC415,".")))))</f>
        <v/>
      </c>
      <c r="CC415" s="113">
        <v>329</v>
      </c>
      <c r="CE415" s="524">
        <f t="shared" si="139"/>
        <v>0</v>
      </c>
      <c r="CF415" s="526"/>
    </row>
    <row r="416" spans="3:84">
      <c r="C416" s="56" t="s">
        <v>7003</v>
      </c>
      <c r="D416" s="460" t="str">
        <f>IF($AH$14=0,IF(Presentación!AL339="","",Presentación!AM339),"")</f>
        <v/>
      </c>
      <c r="E416" s="461"/>
      <c r="F416" s="462"/>
      <c r="G416" s="547" t="str">
        <f>IF($AH$14=0,IF(Presentación!AK339="","",Presentación!AK339),"")</f>
        <v/>
      </c>
      <c r="H416" s="548"/>
      <c r="I416" s="548"/>
      <c r="J416" s="548"/>
      <c r="K416" s="548"/>
      <c r="L416" s="549"/>
      <c r="M416" s="447"/>
      <c r="N416" s="449"/>
      <c r="O416" s="447"/>
      <c r="P416" s="449"/>
      <c r="Q416" s="447"/>
      <c r="R416" s="449"/>
      <c r="S416" s="447"/>
      <c r="T416" s="449"/>
      <c r="U416" s="447"/>
      <c r="V416" s="449"/>
      <c r="W416" s="447"/>
      <c r="X416" s="449"/>
      <c r="Y416" s="447"/>
      <c r="Z416" s="449"/>
      <c r="AA416" s="447"/>
      <c r="AB416" s="449"/>
      <c r="AC416" s="447"/>
      <c r="AD416" s="449"/>
      <c r="BT416" s="522">
        <f t="shared" si="140"/>
        <v>0</v>
      </c>
      <c r="BU416" s="522"/>
      <c r="BV416" s="522">
        <f t="shared" si="141"/>
        <v>0</v>
      </c>
      <c r="BW416" s="522"/>
      <c r="BX416" s="522">
        <f t="shared" si="142"/>
        <v>0</v>
      </c>
      <c r="BY416" s="522"/>
      <c r="BZ416" s="522">
        <f t="shared" si="143"/>
        <v>0</v>
      </c>
      <c r="CA416" s="522"/>
      <c r="CB416" s="125" t="str">
        <f>IF(BZ416=0,"",IF(SUM($BZ$87:BZ416)=1,_xlfn.CONCAT(CC416),IF($BZ$662&gt;SUM($BZ$87:BZ416),_xlfn.CONCAT(", ",CC416),IF($BZ$662=SUM($BZ$87:BZ416),_xlfn.CONCAT(" y ",CC416,".")))))</f>
        <v/>
      </c>
      <c r="CC416" s="113">
        <v>330</v>
      </c>
      <c r="CE416" s="524">
        <f t="shared" si="139"/>
        <v>0</v>
      </c>
      <c r="CF416" s="526"/>
    </row>
    <row r="417" spans="3:84">
      <c r="C417" s="56" t="s">
        <v>7004</v>
      </c>
      <c r="D417" s="460" t="str">
        <f>IF($AH$14=0,IF(Presentación!AL340="","",Presentación!AM340),"")</f>
        <v/>
      </c>
      <c r="E417" s="461"/>
      <c r="F417" s="462"/>
      <c r="G417" s="547" t="str">
        <f>IF($AH$14=0,IF(Presentación!AK340="","",Presentación!AK340),"")</f>
        <v/>
      </c>
      <c r="H417" s="548"/>
      <c r="I417" s="548"/>
      <c r="J417" s="548"/>
      <c r="K417" s="548"/>
      <c r="L417" s="549"/>
      <c r="M417" s="447"/>
      <c r="N417" s="449"/>
      <c r="O417" s="447"/>
      <c r="P417" s="449"/>
      <c r="Q417" s="447"/>
      <c r="R417" s="449"/>
      <c r="S417" s="447"/>
      <c r="T417" s="449"/>
      <c r="U417" s="447"/>
      <c r="V417" s="449"/>
      <c r="W417" s="447"/>
      <c r="X417" s="449"/>
      <c r="Y417" s="447"/>
      <c r="Z417" s="449"/>
      <c r="AA417" s="447"/>
      <c r="AB417" s="449"/>
      <c r="AC417" s="447"/>
      <c r="AD417" s="449"/>
      <c r="BT417" s="522">
        <f t="shared" si="140"/>
        <v>0</v>
      </c>
      <c r="BU417" s="522"/>
      <c r="BV417" s="522">
        <f t="shared" si="141"/>
        <v>0</v>
      </c>
      <c r="BW417" s="522"/>
      <c r="BX417" s="522">
        <f t="shared" si="142"/>
        <v>0</v>
      </c>
      <c r="BY417" s="522"/>
      <c r="BZ417" s="522">
        <f t="shared" si="143"/>
        <v>0</v>
      </c>
      <c r="CA417" s="522"/>
      <c r="CB417" s="125" t="str">
        <f>IF(BZ417=0,"",IF(SUM($BZ$87:BZ417)=1,_xlfn.CONCAT(CC417),IF($BZ$662&gt;SUM($BZ$87:BZ417),_xlfn.CONCAT(", ",CC417),IF($BZ$662=SUM($BZ$87:BZ417),_xlfn.CONCAT(" y ",CC417,".")))))</f>
        <v/>
      </c>
      <c r="CC417" s="113">
        <v>331</v>
      </c>
      <c r="CE417" s="524">
        <f t="shared" si="139"/>
        <v>0</v>
      </c>
      <c r="CF417" s="526"/>
    </row>
    <row r="418" spans="3:84">
      <c r="C418" s="56" t="s">
        <v>7005</v>
      </c>
      <c r="D418" s="460" t="str">
        <f>IF($AH$14=0,IF(Presentación!AL341="","",Presentación!AM341),"")</f>
        <v/>
      </c>
      <c r="E418" s="461"/>
      <c r="F418" s="462"/>
      <c r="G418" s="547" t="str">
        <f>IF($AH$14=0,IF(Presentación!AK341="","",Presentación!AK341),"")</f>
        <v/>
      </c>
      <c r="H418" s="548"/>
      <c r="I418" s="548"/>
      <c r="J418" s="548"/>
      <c r="K418" s="548"/>
      <c r="L418" s="549"/>
      <c r="M418" s="447"/>
      <c r="N418" s="449"/>
      <c r="O418" s="447"/>
      <c r="P418" s="449"/>
      <c r="Q418" s="447"/>
      <c r="R418" s="449"/>
      <c r="S418" s="447"/>
      <c r="T418" s="449"/>
      <c r="U418" s="447"/>
      <c r="V418" s="449"/>
      <c r="W418" s="447"/>
      <c r="X418" s="449"/>
      <c r="Y418" s="447"/>
      <c r="Z418" s="449"/>
      <c r="AA418" s="447"/>
      <c r="AB418" s="449"/>
      <c r="AC418" s="447"/>
      <c r="AD418" s="449"/>
      <c r="BT418" s="522">
        <f t="shared" si="140"/>
        <v>0</v>
      </c>
      <c r="BU418" s="522"/>
      <c r="BV418" s="522">
        <f t="shared" si="141"/>
        <v>0</v>
      </c>
      <c r="BW418" s="522"/>
      <c r="BX418" s="522">
        <f t="shared" si="142"/>
        <v>0</v>
      </c>
      <c r="BY418" s="522"/>
      <c r="BZ418" s="522">
        <f t="shared" si="143"/>
        <v>0</v>
      </c>
      <c r="CA418" s="522"/>
      <c r="CB418" s="125" t="str">
        <f>IF(BZ418=0,"",IF(SUM($BZ$87:BZ418)=1,_xlfn.CONCAT(CC418),IF($BZ$662&gt;SUM($BZ$87:BZ418),_xlfn.CONCAT(", ",CC418),IF($BZ$662=SUM($BZ$87:BZ418),_xlfn.CONCAT(" y ",CC418,".")))))</f>
        <v/>
      </c>
      <c r="CC418" s="113">
        <v>332</v>
      </c>
      <c r="CE418" s="524">
        <f t="shared" si="139"/>
        <v>0</v>
      </c>
      <c r="CF418" s="526"/>
    </row>
    <row r="419" spans="3:84">
      <c r="C419" s="56" t="s">
        <v>7006</v>
      </c>
      <c r="D419" s="460" t="str">
        <f>IF($AH$14=0,IF(Presentación!AL342="","",Presentación!AM342),"")</f>
        <v/>
      </c>
      <c r="E419" s="461"/>
      <c r="F419" s="462"/>
      <c r="G419" s="547" t="str">
        <f>IF($AH$14=0,IF(Presentación!AK342="","",Presentación!AK342),"")</f>
        <v/>
      </c>
      <c r="H419" s="548"/>
      <c r="I419" s="548"/>
      <c r="J419" s="548"/>
      <c r="K419" s="548"/>
      <c r="L419" s="549"/>
      <c r="M419" s="447"/>
      <c r="N419" s="449"/>
      <c r="O419" s="447"/>
      <c r="P419" s="449"/>
      <c r="Q419" s="447"/>
      <c r="R419" s="449"/>
      <c r="S419" s="447"/>
      <c r="T419" s="449"/>
      <c r="U419" s="447"/>
      <c r="V419" s="449"/>
      <c r="W419" s="447"/>
      <c r="X419" s="449"/>
      <c r="Y419" s="447"/>
      <c r="Z419" s="449"/>
      <c r="AA419" s="447"/>
      <c r="AB419" s="449"/>
      <c r="AC419" s="447"/>
      <c r="AD419" s="449"/>
      <c r="BT419" s="522">
        <f t="shared" si="140"/>
        <v>0</v>
      </c>
      <c r="BU419" s="522"/>
      <c r="BV419" s="522">
        <f t="shared" si="141"/>
        <v>0</v>
      </c>
      <c r="BW419" s="522"/>
      <c r="BX419" s="522">
        <f t="shared" si="142"/>
        <v>0</v>
      </c>
      <c r="BY419" s="522"/>
      <c r="BZ419" s="522">
        <f t="shared" si="143"/>
        <v>0</v>
      </c>
      <c r="CA419" s="522"/>
      <c r="CB419" s="125" t="str">
        <f>IF(BZ419=0,"",IF(SUM($BZ$87:BZ419)=1,_xlfn.CONCAT(CC419),IF($BZ$662&gt;SUM($BZ$87:BZ419),_xlfn.CONCAT(", ",CC419),IF($BZ$662=SUM($BZ$87:BZ419),_xlfn.CONCAT(" y ",CC419,".")))))</f>
        <v/>
      </c>
      <c r="CC419" s="113">
        <v>333</v>
      </c>
      <c r="CE419" s="524">
        <f t="shared" si="139"/>
        <v>0</v>
      </c>
      <c r="CF419" s="526"/>
    </row>
    <row r="420" spans="3:84">
      <c r="C420" s="56" t="s">
        <v>7007</v>
      </c>
      <c r="D420" s="460" t="str">
        <f>IF($AH$14=0,IF(Presentación!AL343="","",Presentación!AM343),"")</f>
        <v/>
      </c>
      <c r="E420" s="461"/>
      <c r="F420" s="462"/>
      <c r="G420" s="547" t="str">
        <f>IF($AH$14=0,IF(Presentación!AK343="","",Presentación!AK343),"")</f>
        <v/>
      </c>
      <c r="H420" s="548"/>
      <c r="I420" s="548"/>
      <c r="J420" s="548"/>
      <c r="K420" s="548"/>
      <c r="L420" s="549"/>
      <c r="M420" s="447"/>
      <c r="N420" s="449"/>
      <c r="O420" s="447"/>
      <c r="P420" s="449"/>
      <c r="Q420" s="447"/>
      <c r="R420" s="449"/>
      <c r="S420" s="447"/>
      <c r="T420" s="449"/>
      <c r="U420" s="447"/>
      <c r="V420" s="449"/>
      <c r="W420" s="447"/>
      <c r="X420" s="449"/>
      <c r="Y420" s="447"/>
      <c r="Z420" s="449"/>
      <c r="AA420" s="447"/>
      <c r="AB420" s="449"/>
      <c r="AC420" s="447"/>
      <c r="AD420" s="449"/>
      <c r="BT420" s="522">
        <f t="shared" si="140"/>
        <v>0</v>
      </c>
      <c r="BU420" s="522"/>
      <c r="BV420" s="522">
        <f t="shared" si="141"/>
        <v>0</v>
      </c>
      <c r="BW420" s="522"/>
      <c r="BX420" s="522">
        <f t="shared" si="142"/>
        <v>0</v>
      </c>
      <c r="BY420" s="522"/>
      <c r="BZ420" s="522">
        <f t="shared" si="143"/>
        <v>0</v>
      </c>
      <c r="CA420" s="522"/>
      <c r="CB420" s="125" t="str">
        <f>IF(BZ420=0,"",IF(SUM($BZ$87:BZ420)=1,_xlfn.CONCAT(CC420),IF($BZ$662&gt;SUM($BZ$87:BZ420),_xlfn.CONCAT(", ",CC420),IF($BZ$662=SUM($BZ$87:BZ420),_xlfn.CONCAT(" y ",CC420,".")))))</f>
        <v/>
      </c>
      <c r="CC420" s="113">
        <v>334</v>
      </c>
      <c r="CE420" s="524">
        <f t="shared" si="139"/>
        <v>0</v>
      </c>
      <c r="CF420" s="526"/>
    </row>
    <row r="421" spans="3:84">
      <c r="C421" s="56" t="s">
        <v>7008</v>
      </c>
      <c r="D421" s="460" t="str">
        <f>IF($AH$14=0,IF(Presentación!AL344="","",Presentación!AM344),"")</f>
        <v/>
      </c>
      <c r="E421" s="461"/>
      <c r="F421" s="462"/>
      <c r="G421" s="547" t="str">
        <f>IF($AH$14=0,IF(Presentación!AK344="","",Presentación!AK344),"")</f>
        <v/>
      </c>
      <c r="H421" s="548"/>
      <c r="I421" s="548"/>
      <c r="J421" s="548"/>
      <c r="K421" s="548"/>
      <c r="L421" s="549"/>
      <c r="M421" s="447"/>
      <c r="N421" s="449"/>
      <c r="O421" s="447"/>
      <c r="P421" s="449"/>
      <c r="Q421" s="447"/>
      <c r="R421" s="449"/>
      <c r="S421" s="447"/>
      <c r="T421" s="449"/>
      <c r="U421" s="447"/>
      <c r="V421" s="449"/>
      <c r="W421" s="447"/>
      <c r="X421" s="449"/>
      <c r="Y421" s="447"/>
      <c r="Z421" s="449"/>
      <c r="AA421" s="447"/>
      <c r="AB421" s="449"/>
      <c r="AC421" s="447"/>
      <c r="AD421" s="449"/>
      <c r="BT421" s="522">
        <f t="shared" si="140"/>
        <v>0</v>
      </c>
      <c r="BU421" s="522"/>
      <c r="BV421" s="522">
        <f t="shared" si="141"/>
        <v>0</v>
      </c>
      <c r="BW421" s="522"/>
      <c r="BX421" s="522">
        <f t="shared" si="142"/>
        <v>0</v>
      </c>
      <c r="BY421" s="522"/>
      <c r="BZ421" s="522">
        <f t="shared" si="143"/>
        <v>0</v>
      </c>
      <c r="CA421" s="522"/>
      <c r="CB421" s="125" t="str">
        <f>IF(BZ421=0,"",IF(SUM($BZ$87:BZ421)=1,_xlfn.CONCAT(CC421),IF($BZ$662&gt;SUM($BZ$87:BZ421),_xlfn.CONCAT(", ",CC421),IF($BZ$662=SUM($BZ$87:BZ421),_xlfn.CONCAT(" y ",CC421,".")))))</f>
        <v/>
      </c>
      <c r="CC421" s="113">
        <v>335</v>
      </c>
      <c r="CE421" s="524">
        <f t="shared" si="139"/>
        <v>0</v>
      </c>
      <c r="CF421" s="526"/>
    </row>
    <row r="422" spans="3:84">
      <c r="C422" s="56" t="s">
        <v>7009</v>
      </c>
      <c r="D422" s="460" t="str">
        <f>IF($AH$14=0,IF(Presentación!AL345="","",Presentación!AM345),"")</f>
        <v/>
      </c>
      <c r="E422" s="461"/>
      <c r="F422" s="462"/>
      <c r="G422" s="547" t="str">
        <f>IF($AH$14=0,IF(Presentación!AK345="","",Presentación!AK345),"")</f>
        <v/>
      </c>
      <c r="H422" s="548"/>
      <c r="I422" s="548"/>
      <c r="J422" s="548"/>
      <c r="K422" s="548"/>
      <c r="L422" s="549"/>
      <c r="M422" s="447"/>
      <c r="N422" s="449"/>
      <c r="O422" s="447"/>
      <c r="P422" s="449"/>
      <c r="Q422" s="447"/>
      <c r="R422" s="449"/>
      <c r="S422" s="447"/>
      <c r="T422" s="449"/>
      <c r="U422" s="447"/>
      <c r="V422" s="449"/>
      <c r="W422" s="447"/>
      <c r="X422" s="449"/>
      <c r="Y422" s="447"/>
      <c r="Z422" s="449"/>
      <c r="AA422" s="447"/>
      <c r="AB422" s="449"/>
      <c r="AC422" s="447"/>
      <c r="AD422" s="449"/>
      <c r="BT422" s="522">
        <f t="shared" si="140"/>
        <v>0</v>
      </c>
      <c r="BU422" s="522"/>
      <c r="BV422" s="522">
        <f t="shared" si="141"/>
        <v>0</v>
      </c>
      <c r="BW422" s="522"/>
      <c r="BX422" s="522">
        <f t="shared" si="142"/>
        <v>0</v>
      </c>
      <c r="BY422" s="522"/>
      <c r="BZ422" s="522">
        <f t="shared" si="143"/>
        <v>0</v>
      </c>
      <c r="CA422" s="522"/>
      <c r="CB422" s="125" t="str">
        <f>IF(BZ422=0,"",IF(SUM($BZ$87:BZ422)=1,_xlfn.CONCAT(CC422),IF($BZ$662&gt;SUM($BZ$87:BZ422),_xlfn.CONCAT(", ",CC422),IF($BZ$662=SUM($BZ$87:BZ422),_xlfn.CONCAT(" y ",CC422,".")))))</f>
        <v/>
      </c>
      <c r="CC422" s="113">
        <v>336</v>
      </c>
      <c r="CE422" s="524">
        <f t="shared" si="139"/>
        <v>0</v>
      </c>
      <c r="CF422" s="526"/>
    </row>
    <row r="423" spans="3:84">
      <c r="C423" s="56" t="s">
        <v>7010</v>
      </c>
      <c r="D423" s="460" t="str">
        <f>IF($AH$14=0,IF(Presentación!AL346="","",Presentación!AM346),"")</f>
        <v/>
      </c>
      <c r="E423" s="461"/>
      <c r="F423" s="462"/>
      <c r="G423" s="547" t="str">
        <f>IF($AH$14=0,IF(Presentación!AK346="","",Presentación!AK346),"")</f>
        <v/>
      </c>
      <c r="H423" s="548"/>
      <c r="I423" s="548"/>
      <c r="J423" s="548"/>
      <c r="K423" s="548"/>
      <c r="L423" s="549"/>
      <c r="M423" s="447"/>
      <c r="N423" s="449"/>
      <c r="O423" s="447"/>
      <c r="P423" s="449"/>
      <c r="Q423" s="447"/>
      <c r="R423" s="449"/>
      <c r="S423" s="447"/>
      <c r="T423" s="449"/>
      <c r="U423" s="447"/>
      <c r="V423" s="449"/>
      <c r="W423" s="447"/>
      <c r="X423" s="449"/>
      <c r="Y423" s="447"/>
      <c r="Z423" s="449"/>
      <c r="AA423" s="447"/>
      <c r="AB423" s="449"/>
      <c r="AC423" s="447"/>
      <c r="AD423" s="449"/>
      <c r="BT423" s="522">
        <f t="shared" si="140"/>
        <v>0</v>
      </c>
      <c r="BU423" s="522"/>
      <c r="BV423" s="522">
        <f t="shared" si="141"/>
        <v>0</v>
      </c>
      <c r="BW423" s="522"/>
      <c r="BX423" s="522">
        <f t="shared" si="142"/>
        <v>0</v>
      </c>
      <c r="BY423" s="522"/>
      <c r="BZ423" s="522">
        <f t="shared" si="143"/>
        <v>0</v>
      </c>
      <c r="CA423" s="522"/>
      <c r="CB423" s="125" t="str">
        <f>IF(BZ423=0,"",IF(SUM($BZ$87:BZ423)=1,_xlfn.CONCAT(CC423),IF($BZ$662&gt;SUM($BZ$87:BZ423),_xlfn.CONCAT(", ",CC423),IF($BZ$662=SUM($BZ$87:BZ423),_xlfn.CONCAT(" y ",CC423,".")))))</f>
        <v/>
      </c>
      <c r="CC423" s="113">
        <v>337</v>
      </c>
      <c r="CE423" s="524">
        <f t="shared" si="139"/>
        <v>0</v>
      </c>
      <c r="CF423" s="526"/>
    </row>
    <row r="424" spans="3:84">
      <c r="C424" s="56" t="s">
        <v>7011</v>
      </c>
      <c r="D424" s="460" t="str">
        <f>IF($AH$14=0,IF(Presentación!AL347="","",Presentación!AM347),"")</f>
        <v/>
      </c>
      <c r="E424" s="461"/>
      <c r="F424" s="462"/>
      <c r="G424" s="547" t="str">
        <f>IF($AH$14=0,IF(Presentación!AK347="","",Presentación!AK347),"")</f>
        <v/>
      </c>
      <c r="H424" s="548"/>
      <c r="I424" s="548"/>
      <c r="J424" s="548"/>
      <c r="K424" s="548"/>
      <c r="L424" s="549"/>
      <c r="M424" s="447"/>
      <c r="N424" s="449"/>
      <c r="O424" s="447"/>
      <c r="P424" s="449"/>
      <c r="Q424" s="447"/>
      <c r="R424" s="449"/>
      <c r="S424" s="447"/>
      <c r="T424" s="449"/>
      <c r="U424" s="447"/>
      <c r="V424" s="449"/>
      <c r="W424" s="447"/>
      <c r="X424" s="449"/>
      <c r="Y424" s="447"/>
      <c r="Z424" s="449"/>
      <c r="AA424" s="447"/>
      <c r="AB424" s="449"/>
      <c r="AC424" s="447"/>
      <c r="AD424" s="449"/>
      <c r="BT424" s="522">
        <f t="shared" si="140"/>
        <v>0</v>
      </c>
      <c r="BU424" s="522"/>
      <c r="BV424" s="522">
        <f t="shared" si="141"/>
        <v>0</v>
      </c>
      <c r="BW424" s="522"/>
      <c r="BX424" s="522">
        <f t="shared" si="142"/>
        <v>0</v>
      </c>
      <c r="BY424" s="522"/>
      <c r="BZ424" s="522">
        <f t="shared" si="143"/>
        <v>0</v>
      </c>
      <c r="CA424" s="522"/>
      <c r="CB424" s="125" t="str">
        <f>IF(BZ424=0,"",IF(SUM($BZ$87:BZ424)=1,_xlfn.CONCAT(CC424),IF($BZ$662&gt;SUM($BZ$87:BZ424),_xlfn.CONCAT(", ",CC424),IF($BZ$662=SUM($BZ$87:BZ424),_xlfn.CONCAT(" y ",CC424,".")))))</f>
        <v/>
      </c>
      <c r="CC424" s="113">
        <v>338</v>
      </c>
      <c r="CE424" s="524">
        <f t="shared" si="139"/>
        <v>0</v>
      </c>
      <c r="CF424" s="526"/>
    </row>
    <row r="425" spans="3:84">
      <c r="C425" s="56" t="s">
        <v>7012</v>
      </c>
      <c r="D425" s="460" t="str">
        <f>IF($AH$14=0,IF(Presentación!AL348="","",Presentación!AM348),"")</f>
        <v/>
      </c>
      <c r="E425" s="461"/>
      <c r="F425" s="462"/>
      <c r="G425" s="547" t="str">
        <f>IF($AH$14=0,IF(Presentación!AK348="","",Presentación!AK348),"")</f>
        <v/>
      </c>
      <c r="H425" s="548"/>
      <c r="I425" s="548"/>
      <c r="J425" s="548"/>
      <c r="K425" s="548"/>
      <c r="L425" s="549"/>
      <c r="M425" s="447"/>
      <c r="N425" s="449"/>
      <c r="O425" s="447"/>
      <c r="P425" s="449"/>
      <c r="Q425" s="447"/>
      <c r="R425" s="449"/>
      <c r="S425" s="447"/>
      <c r="T425" s="449"/>
      <c r="U425" s="447"/>
      <c r="V425" s="449"/>
      <c r="W425" s="447"/>
      <c r="X425" s="449"/>
      <c r="Y425" s="447"/>
      <c r="Z425" s="449"/>
      <c r="AA425" s="447"/>
      <c r="AB425" s="449"/>
      <c r="AC425" s="447"/>
      <c r="AD425" s="449"/>
      <c r="BT425" s="522">
        <f t="shared" si="140"/>
        <v>0</v>
      </c>
      <c r="BU425" s="522"/>
      <c r="BV425" s="522">
        <f t="shared" si="141"/>
        <v>0</v>
      </c>
      <c r="BW425" s="522"/>
      <c r="BX425" s="522">
        <f t="shared" si="142"/>
        <v>0</v>
      </c>
      <c r="BY425" s="522"/>
      <c r="BZ425" s="522">
        <f t="shared" si="143"/>
        <v>0</v>
      </c>
      <c r="CA425" s="522"/>
      <c r="CB425" s="125" t="str">
        <f>IF(BZ425=0,"",IF(SUM($BZ$87:BZ425)=1,_xlfn.CONCAT(CC425),IF($BZ$662&gt;SUM($BZ$87:BZ425),_xlfn.CONCAT(", ",CC425),IF($BZ$662=SUM($BZ$87:BZ425),_xlfn.CONCAT(" y ",CC425,".")))))</f>
        <v/>
      </c>
      <c r="CC425" s="113">
        <v>339</v>
      </c>
      <c r="CE425" s="524">
        <f t="shared" si="139"/>
        <v>0</v>
      </c>
      <c r="CF425" s="526"/>
    </row>
    <row r="426" spans="3:84">
      <c r="C426" s="56" t="s">
        <v>7013</v>
      </c>
      <c r="D426" s="460" t="str">
        <f>IF($AH$14=0,IF(Presentación!AL349="","",Presentación!AM349),"")</f>
        <v/>
      </c>
      <c r="E426" s="461"/>
      <c r="F426" s="462"/>
      <c r="G426" s="547" t="str">
        <f>IF($AH$14=0,IF(Presentación!AK349="","",Presentación!AK349),"")</f>
        <v/>
      </c>
      <c r="H426" s="548"/>
      <c r="I426" s="548"/>
      <c r="J426" s="548"/>
      <c r="K426" s="548"/>
      <c r="L426" s="549"/>
      <c r="M426" s="447"/>
      <c r="N426" s="449"/>
      <c r="O426" s="447"/>
      <c r="P426" s="449"/>
      <c r="Q426" s="447"/>
      <c r="R426" s="449"/>
      <c r="S426" s="447"/>
      <c r="T426" s="449"/>
      <c r="U426" s="447"/>
      <c r="V426" s="449"/>
      <c r="W426" s="447"/>
      <c r="X426" s="449"/>
      <c r="Y426" s="447"/>
      <c r="Z426" s="449"/>
      <c r="AA426" s="447"/>
      <c r="AB426" s="449"/>
      <c r="AC426" s="447"/>
      <c r="AD426" s="449"/>
      <c r="BT426" s="522">
        <f t="shared" si="140"/>
        <v>0</v>
      </c>
      <c r="BU426" s="522"/>
      <c r="BV426" s="522">
        <f t="shared" si="141"/>
        <v>0</v>
      </c>
      <c r="BW426" s="522"/>
      <c r="BX426" s="522">
        <f t="shared" si="142"/>
        <v>0</v>
      </c>
      <c r="BY426" s="522"/>
      <c r="BZ426" s="522">
        <f t="shared" si="143"/>
        <v>0</v>
      </c>
      <c r="CA426" s="522"/>
      <c r="CB426" s="125" t="str">
        <f>IF(BZ426=0,"",IF(SUM($BZ$87:BZ426)=1,_xlfn.CONCAT(CC426),IF($BZ$662&gt;SUM($BZ$87:BZ426),_xlfn.CONCAT(", ",CC426),IF($BZ$662=SUM($BZ$87:BZ426),_xlfn.CONCAT(" y ",CC426,".")))))</f>
        <v/>
      </c>
      <c r="CC426" s="113">
        <v>340</v>
      </c>
      <c r="CE426" s="524">
        <f t="shared" si="139"/>
        <v>0</v>
      </c>
      <c r="CF426" s="526"/>
    </row>
    <row r="427" spans="3:84">
      <c r="C427" s="56" t="s">
        <v>7014</v>
      </c>
      <c r="D427" s="460" t="str">
        <f>IF($AH$14=0,IF(Presentación!AL350="","",Presentación!AM350),"")</f>
        <v/>
      </c>
      <c r="E427" s="461"/>
      <c r="F427" s="462"/>
      <c r="G427" s="547" t="str">
        <f>IF($AH$14=0,IF(Presentación!AK350="","",Presentación!AK350),"")</f>
        <v/>
      </c>
      <c r="H427" s="548"/>
      <c r="I427" s="548"/>
      <c r="J427" s="548"/>
      <c r="K427" s="548"/>
      <c r="L427" s="549"/>
      <c r="M427" s="447"/>
      <c r="N427" s="449"/>
      <c r="O427" s="447"/>
      <c r="P427" s="449"/>
      <c r="Q427" s="447"/>
      <c r="R427" s="449"/>
      <c r="S427" s="447"/>
      <c r="T427" s="449"/>
      <c r="U427" s="447"/>
      <c r="V427" s="449"/>
      <c r="W427" s="447"/>
      <c r="X427" s="449"/>
      <c r="Y427" s="447"/>
      <c r="Z427" s="449"/>
      <c r="AA427" s="447"/>
      <c r="AB427" s="449"/>
      <c r="AC427" s="447"/>
      <c r="AD427" s="449"/>
      <c r="BT427" s="522">
        <f t="shared" si="140"/>
        <v>0</v>
      </c>
      <c r="BU427" s="522"/>
      <c r="BV427" s="522">
        <f t="shared" si="141"/>
        <v>0</v>
      </c>
      <c r="BW427" s="522"/>
      <c r="BX427" s="522">
        <f t="shared" si="142"/>
        <v>0</v>
      </c>
      <c r="BY427" s="522"/>
      <c r="BZ427" s="522">
        <f t="shared" si="143"/>
        <v>0</v>
      </c>
      <c r="CA427" s="522"/>
      <c r="CB427" s="125" t="str">
        <f>IF(BZ427=0,"",IF(SUM($BZ$87:BZ427)=1,_xlfn.CONCAT(CC427),IF($BZ$662&gt;SUM($BZ$87:BZ427),_xlfn.CONCAT(", ",CC427),IF($BZ$662=SUM($BZ$87:BZ427),_xlfn.CONCAT(" y ",CC427,".")))))</f>
        <v/>
      </c>
      <c r="CC427" s="113">
        <v>341</v>
      </c>
      <c r="CE427" s="524">
        <f t="shared" si="139"/>
        <v>0</v>
      </c>
      <c r="CF427" s="526"/>
    </row>
    <row r="428" spans="3:84">
      <c r="C428" s="56" t="s">
        <v>7015</v>
      </c>
      <c r="D428" s="460" t="str">
        <f>IF($AH$14=0,IF(Presentación!AL351="","",Presentación!AM351),"")</f>
        <v/>
      </c>
      <c r="E428" s="461"/>
      <c r="F428" s="462"/>
      <c r="G428" s="547" t="str">
        <f>IF($AH$14=0,IF(Presentación!AK351="","",Presentación!AK351),"")</f>
        <v/>
      </c>
      <c r="H428" s="548"/>
      <c r="I428" s="548"/>
      <c r="J428" s="548"/>
      <c r="K428" s="548"/>
      <c r="L428" s="549"/>
      <c r="M428" s="447"/>
      <c r="N428" s="449"/>
      <c r="O428" s="447"/>
      <c r="P428" s="449"/>
      <c r="Q428" s="447"/>
      <c r="R428" s="449"/>
      <c r="S428" s="447"/>
      <c r="T428" s="449"/>
      <c r="U428" s="447"/>
      <c r="V428" s="449"/>
      <c r="W428" s="447"/>
      <c r="X428" s="449"/>
      <c r="Y428" s="447"/>
      <c r="Z428" s="449"/>
      <c r="AA428" s="447"/>
      <c r="AB428" s="449"/>
      <c r="AC428" s="447"/>
      <c r="AD428" s="449"/>
      <c r="BT428" s="522">
        <f t="shared" si="140"/>
        <v>0</v>
      </c>
      <c r="BU428" s="522"/>
      <c r="BV428" s="522">
        <f t="shared" si="141"/>
        <v>0</v>
      </c>
      <c r="BW428" s="522"/>
      <c r="BX428" s="522">
        <f t="shared" si="142"/>
        <v>0</v>
      </c>
      <c r="BY428" s="522"/>
      <c r="BZ428" s="522">
        <f t="shared" si="143"/>
        <v>0</v>
      </c>
      <c r="CA428" s="522"/>
      <c r="CB428" s="125" t="str">
        <f>IF(BZ428=0,"",IF(SUM($BZ$87:BZ428)=1,_xlfn.CONCAT(CC428),IF($BZ$662&gt;SUM($BZ$87:BZ428),_xlfn.CONCAT(", ",CC428),IF($BZ$662=SUM($BZ$87:BZ428),_xlfn.CONCAT(" y ",CC428,".")))))</f>
        <v/>
      </c>
      <c r="CC428" s="113">
        <v>342</v>
      </c>
      <c r="CE428" s="524">
        <f t="shared" si="139"/>
        <v>0</v>
      </c>
      <c r="CF428" s="526"/>
    </row>
    <row r="429" spans="3:84">
      <c r="C429" s="56" t="s">
        <v>7016</v>
      </c>
      <c r="D429" s="460" t="str">
        <f>IF($AH$14=0,IF(Presentación!AL352="","",Presentación!AM352),"")</f>
        <v/>
      </c>
      <c r="E429" s="461"/>
      <c r="F429" s="462"/>
      <c r="G429" s="547" t="str">
        <f>IF($AH$14=0,IF(Presentación!AK352="","",Presentación!AK352),"")</f>
        <v/>
      </c>
      <c r="H429" s="548"/>
      <c r="I429" s="548"/>
      <c r="J429" s="548"/>
      <c r="K429" s="548"/>
      <c r="L429" s="549"/>
      <c r="M429" s="447"/>
      <c r="N429" s="449"/>
      <c r="O429" s="447"/>
      <c r="P429" s="449"/>
      <c r="Q429" s="447"/>
      <c r="R429" s="449"/>
      <c r="S429" s="447"/>
      <c r="T429" s="449"/>
      <c r="U429" s="447"/>
      <c r="V429" s="449"/>
      <c r="W429" s="447"/>
      <c r="X429" s="449"/>
      <c r="Y429" s="447"/>
      <c r="Z429" s="449"/>
      <c r="AA429" s="447"/>
      <c r="AB429" s="449"/>
      <c r="AC429" s="447"/>
      <c r="AD429" s="449"/>
      <c r="BT429" s="522">
        <f t="shared" si="140"/>
        <v>0</v>
      </c>
      <c r="BU429" s="522"/>
      <c r="BV429" s="522">
        <f t="shared" si="141"/>
        <v>0</v>
      </c>
      <c r="BW429" s="522"/>
      <c r="BX429" s="522">
        <f t="shared" si="142"/>
        <v>0</v>
      </c>
      <c r="BY429" s="522"/>
      <c r="BZ429" s="522">
        <f t="shared" si="143"/>
        <v>0</v>
      </c>
      <c r="CA429" s="522"/>
      <c r="CB429" s="125" t="str">
        <f>IF(BZ429=0,"",IF(SUM($BZ$87:BZ429)=1,_xlfn.CONCAT(CC429),IF($BZ$662&gt;SUM($BZ$87:BZ429),_xlfn.CONCAT(", ",CC429),IF($BZ$662=SUM($BZ$87:BZ429),_xlfn.CONCAT(" y ",CC429,".")))))</f>
        <v/>
      </c>
      <c r="CC429" s="113">
        <v>343</v>
      </c>
      <c r="CE429" s="524">
        <f t="shared" si="139"/>
        <v>0</v>
      </c>
      <c r="CF429" s="526"/>
    </row>
    <row r="430" spans="3:84">
      <c r="C430" s="56" t="s">
        <v>7017</v>
      </c>
      <c r="D430" s="460" t="str">
        <f>IF($AH$14=0,IF(Presentación!AL353="","",Presentación!AM353),"")</f>
        <v/>
      </c>
      <c r="E430" s="461"/>
      <c r="F430" s="462"/>
      <c r="G430" s="547" t="str">
        <f>IF($AH$14=0,IF(Presentación!AK353="","",Presentación!AK353),"")</f>
        <v/>
      </c>
      <c r="H430" s="548"/>
      <c r="I430" s="548"/>
      <c r="J430" s="548"/>
      <c r="K430" s="548"/>
      <c r="L430" s="549"/>
      <c r="M430" s="447"/>
      <c r="N430" s="449"/>
      <c r="O430" s="447"/>
      <c r="P430" s="449"/>
      <c r="Q430" s="447"/>
      <c r="R430" s="449"/>
      <c r="S430" s="447"/>
      <c r="T430" s="449"/>
      <c r="U430" s="447"/>
      <c r="V430" s="449"/>
      <c r="W430" s="447"/>
      <c r="X430" s="449"/>
      <c r="Y430" s="447"/>
      <c r="Z430" s="449"/>
      <c r="AA430" s="447"/>
      <c r="AB430" s="449"/>
      <c r="AC430" s="447"/>
      <c r="AD430" s="449"/>
      <c r="BT430" s="522">
        <f t="shared" si="140"/>
        <v>0</v>
      </c>
      <c r="BU430" s="522"/>
      <c r="BV430" s="522">
        <f t="shared" si="141"/>
        <v>0</v>
      </c>
      <c r="BW430" s="522"/>
      <c r="BX430" s="522">
        <f t="shared" si="142"/>
        <v>0</v>
      </c>
      <c r="BY430" s="522"/>
      <c r="BZ430" s="522">
        <f t="shared" si="143"/>
        <v>0</v>
      </c>
      <c r="CA430" s="522"/>
      <c r="CB430" s="125" t="str">
        <f>IF(BZ430=0,"",IF(SUM($BZ$87:BZ430)=1,_xlfn.CONCAT(CC430),IF($BZ$662&gt;SUM($BZ$87:BZ430),_xlfn.CONCAT(", ",CC430),IF($BZ$662=SUM($BZ$87:BZ430),_xlfn.CONCAT(" y ",CC430,".")))))</f>
        <v/>
      </c>
      <c r="CC430" s="113">
        <v>344</v>
      </c>
      <c r="CE430" s="524">
        <f t="shared" si="139"/>
        <v>0</v>
      </c>
      <c r="CF430" s="526"/>
    </row>
    <row r="431" spans="3:84">
      <c r="C431" s="56" t="s">
        <v>7018</v>
      </c>
      <c r="D431" s="460" t="str">
        <f>IF($AH$14=0,IF(Presentación!AL354="","",Presentación!AM354),"")</f>
        <v/>
      </c>
      <c r="E431" s="461"/>
      <c r="F431" s="462"/>
      <c r="G431" s="547" t="str">
        <f>IF($AH$14=0,IF(Presentación!AK354="","",Presentación!AK354),"")</f>
        <v/>
      </c>
      <c r="H431" s="548"/>
      <c r="I431" s="548"/>
      <c r="J431" s="548"/>
      <c r="K431" s="548"/>
      <c r="L431" s="549"/>
      <c r="M431" s="447"/>
      <c r="N431" s="449"/>
      <c r="O431" s="447"/>
      <c r="P431" s="449"/>
      <c r="Q431" s="447"/>
      <c r="R431" s="449"/>
      <c r="S431" s="447"/>
      <c r="T431" s="449"/>
      <c r="U431" s="447"/>
      <c r="V431" s="449"/>
      <c r="W431" s="447"/>
      <c r="X431" s="449"/>
      <c r="Y431" s="447"/>
      <c r="Z431" s="449"/>
      <c r="AA431" s="447"/>
      <c r="AB431" s="449"/>
      <c r="AC431" s="447"/>
      <c r="AD431" s="449"/>
      <c r="BT431" s="522">
        <f t="shared" si="140"/>
        <v>0</v>
      </c>
      <c r="BU431" s="522"/>
      <c r="BV431" s="522">
        <f t="shared" si="141"/>
        <v>0</v>
      </c>
      <c r="BW431" s="522"/>
      <c r="BX431" s="522">
        <f t="shared" si="142"/>
        <v>0</v>
      </c>
      <c r="BY431" s="522"/>
      <c r="BZ431" s="522">
        <f t="shared" si="143"/>
        <v>0</v>
      </c>
      <c r="CA431" s="522"/>
      <c r="CB431" s="125" t="str">
        <f>IF(BZ431=0,"",IF(SUM($BZ$87:BZ431)=1,_xlfn.CONCAT(CC431),IF($BZ$662&gt;SUM($BZ$87:BZ431),_xlfn.CONCAT(", ",CC431),IF($BZ$662=SUM($BZ$87:BZ431),_xlfn.CONCAT(" y ",CC431,".")))))</f>
        <v/>
      </c>
      <c r="CC431" s="113">
        <v>345</v>
      </c>
      <c r="CE431" s="524">
        <f t="shared" si="139"/>
        <v>0</v>
      </c>
      <c r="CF431" s="526"/>
    </row>
    <row r="432" spans="3:84">
      <c r="C432" s="56" t="s">
        <v>7019</v>
      </c>
      <c r="D432" s="460" t="str">
        <f>IF($AH$14=0,IF(Presentación!AL355="","",Presentación!AM355),"")</f>
        <v/>
      </c>
      <c r="E432" s="461"/>
      <c r="F432" s="462"/>
      <c r="G432" s="547" t="str">
        <f>IF($AH$14=0,IF(Presentación!AK355="","",Presentación!AK355),"")</f>
        <v/>
      </c>
      <c r="H432" s="548"/>
      <c r="I432" s="548"/>
      <c r="J432" s="548"/>
      <c r="K432" s="548"/>
      <c r="L432" s="549"/>
      <c r="M432" s="447"/>
      <c r="N432" s="449"/>
      <c r="O432" s="447"/>
      <c r="P432" s="449"/>
      <c r="Q432" s="447"/>
      <c r="R432" s="449"/>
      <c r="S432" s="447"/>
      <c r="T432" s="449"/>
      <c r="U432" s="447"/>
      <c r="V432" s="449"/>
      <c r="W432" s="447"/>
      <c r="X432" s="449"/>
      <c r="Y432" s="447"/>
      <c r="Z432" s="449"/>
      <c r="AA432" s="447"/>
      <c r="AB432" s="449"/>
      <c r="AC432" s="447"/>
      <c r="AD432" s="449"/>
      <c r="BT432" s="522">
        <f t="shared" si="140"/>
        <v>0</v>
      </c>
      <c r="BU432" s="522"/>
      <c r="BV432" s="522">
        <f t="shared" si="141"/>
        <v>0</v>
      </c>
      <c r="BW432" s="522"/>
      <c r="BX432" s="522">
        <f t="shared" si="142"/>
        <v>0</v>
      </c>
      <c r="BY432" s="522"/>
      <c r="BZ432" s="522">
        <f t="shared" si="143"/>
        <v>0</v>
      </c>
      <c r="CA432" s="522"/>
      <c r="CB432" s="125" t="str">
        <f>IF(BZ432=0,"",IF(SUM($BZ$87:BZ432)=1,_xlfn.CONCAT(CC432),IF($BZ$662&gt;SUM($BZ$87:BZ432),_xlfn.CONCAT(", ",CC432),IF($BZ$662=SUM($BZ$87:BZ432),_xlfn.CONCAT(" y ",CC432,".")))))</f>
        <v/>
      </c>
      <c r="CC432" s="113">
        <v>346</v>
      </c>
      <c r="CE432" s="524">
        <f t="shared" si="139"/>
        <v>0</v>
      </c>
      <c r="CF432" s="526"/>
    </row>
    <row r="433" spans="3:84">
      <c r="C433" s="56" t="s">
        <v>7020</v>
      </c>
      <c r="D433" s="460" t="str">
        <f>IF($AH$14=0,IF(Presentación!AL356="","",Presentación!AM356),"")</f>
        <v/>
      </c>
      <c r="E433" s="461"/>
      <c r="F433" s="462"/>
      <c r="G433" s="547" t="str">
        <f>IF($AH$14=0,IF(Presentación!AK356="","",Presentación!AK356),"")</f>
        <v/>
      </c>
      <c r="H433" s="548"/>
      <c r="I433" s="548"/>
      <c r="J433" s="548"/>
      <c r="K433" s="548"/>
      <c r="L433" s="549"/>
      <c r="M433" s="447"/>
      <c r="N433" s="449"/>
      <c r="O433" s="447"/>
      <c r="P433" s="449"/>
      <c r="Q433" s="447"/>
      <c r="R433" s="449"/>
      <c r="S433" s="447"/>
      <c r="T433" s="449"/>
      <c r="U433" s="447"/>
      <c r="V433" s="449"/>
      <c r="W433" s="447"/>
      <c r="X433" s="449"/>
      <c r="Y433" s="447"/>
      <c r="Z433" s="449"/>
      <c r="AA433" s="447"/>
      <c r="AB433" s="449"/>
      <c r="AC433" s="447"/>
      <c r="AD433" s="449"/>
      <c r="BT433" s="522">
        <f t="shared" si="140"/>
        <v>0</v>
      </c>
      <c r="BU433" s="522"/>
      <c r="BV433" s="522">
        <f t="shared" si="141"/>
        <v>0</v>
      </c>
      <c r="BW433" s="522"/>
      <c r="BX433" s="522">
        <f t="shared" si="142"/>
        <v>0</v>
      </c>
      <c r="BY433" s="522"/>
      <c r="BZ433" s="522">
        <f t="shared" si="143"/>
        <v>0</v>
      </c>
      <c r="CA433" s="522"/>
      <c r="CB433" s="125" t="str">
        <f>IF(BZ433=0,"",IF(SUM($BZ$87:BZ433)=1,_xlfn.CONCAT(CC433),IF($BZ$662&gt;SUM($BZ$87:BZ433),_xlfn.CONCAT(", ",CC433),IF($BZ$662=SUM($BZ$87:BZ433),_xlfn.CONCAT(" y ",CC433,".")))))</f>
        <v/>
      </c>
      <c r="CC433" s="113">
        <v>347</v>
      </c>
      <c r="CE433" s="524">
        <f t="shared" si="139"/>
        <v>0</v>
      </c>
      <c r="CF433" s="526"/>
    </row>
    <row r="434" spans="3:84">
      <c r="C434" s="56" t="s">
        <v>7021</v>
      </c>
      <c r="D434" s="460" t="str">
        <f>IF($AH$14=0,IF(Presentación!AL357="","",Presentación!AM357),"")</f>
        <v/>
      </c>
      <c r="E434" s="461"/>
      <c r="F434" s="462"/>
      <c r="G434" s="547" t="str">
        <f>IF($AH$14=0,IF(Presentación!AK357="","",Presentación!AK357),"")</f>
        <v/>
      </c>
      <c r="H434" s="548"/>
      <c r="I434" s="548"/>
      <c r="J434" s="548"/>
      <c r="K434" s="548"/>
      <c r="L434" s="549"/>
      <c r="M434" s="447"/>
      <c r="N434" s="449"/>
      <c r="O434" s="447"/>
      <c r="P434" s="449"/>
      <c r="Q434" s="447"/>
      <c r="R434" s="449"/>
      <c r="S434" s="447"/>
      <c r="T434" s="449"/>
      <c r="U434" s="447"/>
      <c r="V434" s="449"/>
      <c r="W434" s="447"/>
      <c r="X434" s="449"/>
      <c r="Y434" s="447"/>
      <c r="Z434" s="449"/>
      <c r="AA434" s="447"/>
      <c r="AB434" s="449"/>
      <c r="AC434" s="447"/>
      <c r="AD434" s="449"/>
      <c r="BT434" s="522">
        <f t="shared" si="140"/>
        <v>0</v>
      </c>
      <c r="BU434" s="522"/>
      <c r="BV434" s="522">
        <f t="shared" si="141"/>
        <v>0</v>
      </c>
      <c r="BW434" s="522"/>
      <c r="BX434" s="522">
        <f t="shared" si="142"/>
        <v>0</v>
      </c>
      <c r="BY434" s="522"/>
      <c r="BZ434" s="522">
        <f t="shared" si="143"/>
        <v>0</v>
      </c>
      <c r="CA434" s="522"/>
      <c r="CB434" s="125" t="str">
        <f>IF(BZ434=0,"",IF(SUM($BZ$87:BZ434)=1,_xlfn.CONCAT(CC434),IF($BZ$662&gt;SUM($BZ$87:BZ434),_xlfn.CONCAT(", ",CC434),IF($BZ$662=SUM($BZ$87:BZ434),_xlfn.CONCAT(" y ",CC434,".")))))</f>
        <v/>
      </c>
      <c r="CC434" s="113">
        <v>348</v>
      </c>
      <c r="CE434" s="524">
        <f t="shared" si="139"/>
        <v>0</v>
      </c>
      <c r="CF434" s="526"/>
    </row>
    <row r="435" spans="3:84">
      <c r="C435" s="56" t="s">
        <v>7022</v>
      </c>
      <c r="D435" s="460" t="str">
        <f>IF($AH$14=0,IF(Presentación!AL358="","",Presentación!AM358),"")</f>
        <v/>
      </c>
      <c r="E435" s="461"/>
      <c r="F435" s="462"/>
      <c r="G435" s="547" t="str">
        <f>IF($AH$14=0,IF(Presentación!AK358="","",Presentación!AK358),"")</f>
        <v/>
      </c>
      <c r="H435" s="548"/>
      <c r="I435" s="548"/>
      <c r="J435" s="548"/>
      <c r="K435" s="548"/>
      <c r="L435" s="549"/>
      <c r="M435" s="447"/>
      <c r="N435" s="449"/>
      <c r="O435" s="447"/>
      <c r="P435" s="449"/>
      <c r="Q435" s="447"/>
      <c r="R435" s="449"/>
      <c r="S435" s="447"/>
      <c r="T435" s="449"/>
      <c r="U435" s="447"/>
      <c r="V435" s="449"/>
      <c r="W435" s="447"/>
      <c r="X435" s="449"/>
      <c r="Y435" s="447"/>
      <c r="Z435" s="449"/>
      <c r="AA435" s="447"/>
      <c r="AB435" s="449"/>
      <c r="AC435" s="447"/>
      <c r="AD435" s="449"/>
      <c r="BT435" s="522">
        <f t="shared" si="140"/>
        <v>0</v>
      </c>
      <c r="BU435" s="522"/>
      <c r="BV435" s="522">
        <f t="shared" si="141"/>
        <v>0</v>
      </c>
      <c r="BW435" s="522"/>
      <c r="BX435" s="522">
        <f t="shared" si="142"/>
        <v>0</v>
      </c>
      <c r="BY435" s="522"/>
      <c r="BZ435" s="522">
        <f t="shared" si="143"/>
        <v>0</v>
      </c>
      <c r="CA435" s="522"/>
      <c r="CB435" s="125" t="str">
        <f>IF(BZ435=0,"",IF(SUM($BZ$87:BZ435)=1,_xlfn.CONCAT(CC435),IF($BZ$662&gt;SUM($BZ$87:BZ435),_xlfn.CONCAT(", ",CC435),IF($BZ$662=SUM($BZ$87:BZ435),_xlfn.CONCAT(" y ",CC435,".")))))</f>
        <v/>
      </c>
      <c r="CC435" s="113">
        <v>349</v>
      </c>
      <c r="CE435" s="524">
        <f t="shared" ref="CE435:CE498" si="144">IF(OR(AND(D435="",G435="",COUNTBLANK(M435:AD435)=18),AND(D435&lt;&gt;"",G435&lt;&gt;"",COUNTA(M435:AD435)=$CE$85)),0,1)</f>
        <v>0</v>
      </c>
      <c r="CF435" s="526"/>
    </row>
    <row r="436" spans="3:84">
      <c r="C436" s="56" t="s">
        <v>7023</v>
      </c>
      <c r="D436" s="460" t="str">
        <f>IF($AH$14=0,IF(Presentación!AL359="","",Presentación!AM359),"")</f>
        <v/>
      </c>
      <c r="E436" s="461"/>
      <c r="F436" s="462"/>
      <c r="G436" s="547" t="str">
        <f>IF($AH$14=0,IF(Presentación!AK359="","",Presentación!AK359),"")</f>
        <v/>
      </c>
      <c r="H436" s="548"/>
      <c r="I436" s="548"/>
      <c r="J436" s="548"/>
      <c r="K436" s="548"/>
      <c r="L436" s="549"/>
      <c r="M436" s="447"/>
      <c r="N436" s="449"/>
      <c r="O436" s="447"/>
      <c r="P436" s="449"/>
      <c r="Q436" s="447"/>
      <c r="R436" s="449"/>
      <c r="S436" s="447"/>
      <c r="T436" s="449"/>
      <c r="U436" s="447"/>
      <c r="V436" s="449"/>
      <c r="W436" s="447"/>
      <c r="X436" s="449"/>
      <c r="Y436" s="447"/>
      <c r="Z436" s="449"/>
      <c r="AA436" s="447"/>
      <c r="AB436" s="449"/>
      <c r="AC436" s="447"/>
      <c r="AD436" s="449"/>
      <c r="BT436" s="522">
        <f t="shared" si="140"/>
        <v>0</v>
      </c>
      <c r="BU436" s="522"/>
      <c r="BV436" s="522">
        <f t="shared" si="141"/>
        <v>0</v>
      </c>
      <c r="BW436" s="522"/>
      <c r="BX436" s="522">
        <f t="shared" si="142"/>
        <v>0</v>
      </c>
      <c r="BY436" s="522"/>
      <c r="BZ436" s="522">
        <f t="shared" si="143"/>
        <v>0</v>
      </c>
      <c r="CA436" s="522"/>
      <c r="CB436" s="125" t="str">
        <f>IF(BZ436=0,"",IF(SUM($BZ$87:BZ436)=1,_xlfn.CONCAT(CC436),IF($BZ$662&gt;SUM($BZ$87:BZ436),_xlfn.CONCAT(", ",CC436),IF($BZ$662=SUM($BZ$87:BZ436),_xlfn.CONCAT(" y ",CC436,".")))))</f>
        <v/>
      </c>
      <c r="CC436" s="113">
        <v>350</v>
      </c>
      <c r="CE436" s="524">
        <f t="shared" si="144"/>
        <v>0</v>
      </c>
      <c r="CF436" s="526"/>
    </row>
    <row r="437" spans="3:84">
      <c r="C437" s="56" t="s">
        <v>7024</v>
      </c>
      <c r="D437" s="460" t="str">
        <f>IF($AH$14=0,IF(Presentación!AL360="","",Presentación!AM360),"")</f>
        <v/>
      </c>
      <c r="E437" s="461"/>
      <c r="F437" s="462"/>
      <c r="G437" s="547" t="str">
        <f>IF($AH$14=0,IF(Presentación!AK360="","",Presentación!AK360),"")</f>
        <v/>
      </c>
      <c r="H437" s="548"/>
      <c r="I437" s="548"/>
      <c r="J437" s="548"/>
      <c r="K437" s="548"/>
      <c r="L437" s="549"/>
      <c r="M437" s="447"/>
      <c r="N437" s="449"/>
      <c r="O437" s="447"/>
      <c r="P437" s="449"/>
      <c r="Q437" s="447"/>
      <c r="R437" s="449"/>
      <c r="S437" s="447"/>
      <c r="T437" s="449"/>
      <c r="U437" s="447"/>
      <c r="V437" s="449"/>
      <c r="W437" s="447"/>
      <c r="X437" s="449"/>
      <c r="Y437" s="447"/>
      <c r="Z437" s="449"/>
      <c r="AA437" s="447"/>
      <c r="AB437" s="449"/>
      <c r="AC437" s="447"/>
      <c r="AD437" s="449"/>
      <c r="BT437" s="522">
        <f t="shared" si="140"/>
        <v>0</v>
      </c>
      <c r="BU437" s="522"/>
      <c r="BV437" s="522">
        <f t="shared" si="141"/>
        <v>0</v>
      </c>
      <c r="BW437" s="522"/>
      <c r="BX437" s="522">
        <f t="shared" si="142"/>
        <v>0</v>
      </c>
      <c r="BY437" s="522"/>
      <c r="BZ437" s="522">
        <f t="shared" si="143"/>
        <v>0</v>
      </c>
      <c r="CA437" s="522"/>
      <c r="CB437" s="125" t="str">
        <f>IF(BZ437=0,"",IF(SUM($BZ$87:BZ437)=1,_xlfn.CONCAT(CC437),IF($BZ$662&gt;SUM($BZ$87:BZ437),_xlfn.CONCAT(", ",CC437),IF($BZ$662=SUM($BZ$87:BZ437),_xlfn.CONCAT(" y ",CC437,".")))))</f>
        <v/>
      </c>
      <c r="CC437" s="113">
        <v>351</v>
      </c>
      <c r="CE437" s="524">
        <f t="shared" si="144"/>
        <v>0</v>
      </c>
      <c r="CF437" s="526"/>
    </row>
    <row r="438" spans="3:84">
      <c r="C438" s="56" t="s">
        <v>7025</v>
      </c>
      <c r="D438" s="460" t="str">
        <f>IF($AH$14=0,IF(Presentación!AL361="","",Presentación!AM361),"")</f>
        <v/>
      </c>
      <c r="E438" s="461"/>
      <c r="F438" s="462"/>
      <c r="G438" s="547" t="str">
        <f>IF($AH$14=0,IF(Presentación!AK361="","",Presentación!AK361),"")</f>
        <v/>
      </c>
      <c r="H438" s="548"/>
      <c r="I438" s="548"/>
      <c r="J438" s="548"/>
      <c r="K438" s="548"/>
      <c r="L438" s="549"/>
      <c r="M438" s="447"/>
      <c r="N438" s="449"/>
      <c r="O438" s="447"/>
      <c r="P438" s="449"/>
      <c r="Q438" s="447"/>
      <c r="R438" s="449"/>
      <c r="S438" s="447"/>
      <c r="T438" s="449"/>
      <c r="U438" s="447"/>
      <c r="V438" s="449"/>
      <c r="W438" s="447"/>
      <c r="X438" s="449"/>
      <c r="Y438" s="447"/>
      <c r="Z438" s="449"/>
      <c r="AA438" s="447"/>
      <c r="AB438" s="449"/>
      <c r="AC438" s="447"/>
      <c r="AD438" s="449"/>
      <c r="BT438" s="522">
        <f t="shared" si="140"/>
        <v>0</v>
      </c>
      <c r="BU438" s="522"/>
      <c r="BV438" s="522">
        <f t="shared" si="141"/>
        <v>0</v>
      </c>
      <c r="BW438" s="522"/>
      <c r="BX438" s="522">
        <f t="shared" si="142"/>
        <v>0</v>
      </c>
      <c r="BY438" s="522"/>
      <c r="BZ438" s="522">
        <f t="shared" si="143"/>
        <v>0</v>
      </c>
      <c r="CA438" s="522"/>
      <c r="CB438" s="125" t="str">
        <f>IF(BZ438=0,"",IF(SUM($BZ$87:BZ438)=1,_xlfn.CONCAT(CC438),IF($BZ$662&gt;SUM($BZ$87:BZ438),_xlfn.CONCAT(", ",CC438),IF($BZ$662=SUM($BZ$87:BZ438),_xlfn.CONCAT(" y ",CC438,".")))))</f>
        <v/>
      </c>
      <c r="CC438" s="113">
        <v>352</v>
      </c>
      <c r="CE438" s="524">
        <f t="shared" si="144"/>
        <v>0</v>
      </c>
      <c r="CF438" s="526"/>
    </row>
    <row r="439" spans="3:84">
      <c r="C439" s="56" t="s">
        <v>7026</v>
      </c>
      <c r="D439" s="460" t="str">
        <f>IF($AH$14=0,IF(Presentación!AL362="","",Presentación!AM362),"")</f>
        <v/>
      </c>
      <c r="E439" s="461"/>
      <c r="F439" s="462"/>
      <c r="G439" s="547" t="str">
        <f>IF($AH$14=0,IF(Presentación!AK362="","",Presentación!AK362),"")</f>
        <v/>
      </c>
      <c r="H439" s="548"/>
      <c r="I439" s="548"/>
      <c r="J439" s="548"/>
      <c r="K439" s="548"/>
      <c r="L439" s="549"/>
      <c r="M439" s="447"/>
      <c r="N439" s="449"/>
      <c r="O439" s="447"/>
      <c r="P439" s="449"/>
      <c r="Q439" s="447"/>
      <c r="R439" s="449"/>
      <c r="S439" s="447"/>
      <c r="T439" s="449"/>
      <c r="U439" s="447"/>
      <c r="V439" s="449"/>
      <c r="W439" s="447"/>
      <c r="X439" s="449"/>
      <c r="Y439" s="447"/>
      <c r="Z439" s="449"/>
      <c r="AA439" s="447"/>
      <c r="AB439" s="449"/>
      <c r="AC439" s="447"/>
      <c r="AD439" s="449"/>
      <c r="BT439" s="522">
        <f t="shared" si="140"/>
        <v>0</v>
      </c>
      <c r="BU439" s="522"/>
      <c r="BV439" s="522">
        <f t="shared" si="141"/>
        <v>0</v>
      </c>
      <c r="BW439" s="522"/>
      <c r="BX439" s="522">
        <f t="shared" si="142"/>
        <v>0</v>
      </c>
      <c r="BY439" s="522"/>
      <c r="BZ439" s="522">
        <f t="shared" si="143"/>
        <v>0</v>
      </c>
      <c r="CA439" s="522"/>
      <c r="CB439" s="125" t="str">
        <f>IF(BZ439=0,"",IF(SUM($BZ$87:BZ439)=1,_xlfn.CONCAT(CC439),IF($BZ$662&gt;SUM($BZ$87:BZ439),_xlfn.CONCAT(", ",CC439),IF($BZ$662=SUM($BZ$87:BZ439),_xlfn.CONCAT(" y ",CC439,".")))))</f>
        <v/>
      </c>
      <c r="CC439" s="113">
        <v>353</v>
      </c>
      <c r="CE439" s="524">
        <f t="shared" si="144"/>
        <v>0</v>
      </c>
      <c r="CF439" s="526"/>
    </row>
    <row r="440" spans="3:84">
      <c r="C440" s="56" t="s">
        <v>7027</v>
      </c>
      <c r="D440" s="460" t="str">
        <f>IF($AH$14=0,IF(Presentación!AL363="","",Presentación!AM363),"")</f>
        <v/>
      </c>
      <c r="E440" s="461"/>
      <c r="F440" s="462"/>
      <c r="G440" s="547" t="str">
        <f>IF($AH$14=0,IF(Presentación!AK363="","",Presentación!AK363),"")</f>
        <v/>
      </c>
      <c r="H440" s="548"/>
      <c r="I440" s="548"/>
      <c r="J440" s="548"/>
      <c r="K440" s="548"/>
      <c r="L440" s="549"/>
      <c r="M440" s="447"/>
      <c r="N440" s="449"/>
      <c r="O440" s="447"/>
      <c r="P440" s="449"/>
      <c r="Q440" s="447"/>
      <c r="R440" s="449"/>
      <c r="S440" s="447"/>
      <c r="T440" s="449"/>
      <c r="U440" s="447"/>
      <c r="V440" s="449"/>
      <c r="W440" s="447"/>
      <c r="X440" s="449"/>
      <c r="Y440" s="447"/>
      <c r="Z440" s="449"/>
      <c r="AA440" s="447"/>
      <c r="AB440" s="449"/>
      <c r="AC440" s="447"/>
      <c r="AD440" s="449"/>
      <c r="BT440" s="522">
        <f t="shared" si="140"/>
        <v>0</v>
      </c>
      <c r="BU440" s="522"/>
      <c r="BV440" s="522">
        <f t="shared" si="141"/>
        <v>0</v>
      </c>
      <c r="BW440" s="522"/>
      <c r="BX440" s="522">
        <f t="shared" si="142"/>
        <v>0</v>
      </c>
      <c r="BY440" s="522"/>
      <c r="BZ440" s="522">
        <f t="shared" si="143"/>
        <v>0</v>
      </c>
      <c r="CA440" s="522"/>
      <c r="CB440" s="125" t="str">
        <f>IF(BZ440=0,"",IF(SUM($BZ$87:BZ440)=1,_xlfn.CONCAT(CC440),IF($BZ$662&gt;SUM($BZ$87:BZ440),_xlfn.CONCAT(", ",CC440),IF($BZ$662=SUM($BZ$87:BZ440),_xlfn.CONCAT(" y ",CC440,".")))))</f>
        <v/>
      </c>
      <c r="CC440" s="113">
        <v>354</v>
      </c>
      <c r="CE440" s="524">
        <f t="shared" si="144"/>
        <v>0</v>
      </c>
      <c r="CF440" s="526"/>
    </row>
    <row r="441" spans="3:84">
      <c r="C441" s="56" t="s">
        <v>7028</v>
      </c>
      <c r="D441" s="460" t="str">
        <f>IF($AH$14=0,IF(Presentación!AL364="","",Presentación!AM364),"")</f>
        <v/>
      </c>
      <c r="E441" s="461"/>
      <c r="F441" s="462"/>
      <c r="G441" s="547" t="str">
        <f>IF($AH$14=0,IF(Presentación!AK364="","",Presentación!AK364),"")</f>
        <v/>
      </c>
      <c r="H441" s="548"/>
      <c r="I441" s="548"/>
      <c r="J441" s="548"/>
      <c r="K441" s="548"/>
      <c r="L441" s="549"/>
      <c r="M441" s="447"/>
      <c r="N441" s="449"/>
      <c r="O441" s="447"/>
      <c r="P441" s="449"/>
      <c r="Q441" s="447"/>
      <c r="R441" s="449"/>
      <c r="S441" s="447"/>
      <c r="T441" s="449"/>
      <c r="U441" s="447"/>
      <c r="V441" s="449"/>
      <c r="W441" s="447"/>
      <c r="X441" s="449"/>
      <c r="Y441" s="447"/>
      <c r="Z441" s="449"/>
      <c r="AA441" s="447"/>
      <c r="AB441" s="449"/>
      <c r="AC441" s="447"/>
      <c r="AD441" s="449"/>
      <c r="BT441" s="522">
        <f t="shared" si="140"/>
        <v>0</v>
      </c>
      <c r="BU441" s="522"/>
      <c r="BV441" s="522">
        <f t="shared" si="141"/>
        <v>0</v>
      </c>
      <c r="BW441" s="522"/>
      <c r="BX441" s="522">
        <f t="shared" si="142"/>
        <v>0</v>
      </c>
      <c r="BY441" s="522"/>
      <c r="BZ441" s="522">
        <f t="shared" si="143"/>
        <v>0</v>
      </c>
      <c r="CA441" s="522"/>
      <c r="CB441" s="125" t="str">
        <f>IF(BZ441=0,"",IF(SUM($BZ$87:BZ441)=1,_xlfn.CONCAT(CC441),IF($BZ$662&gt;SUM($BZ$87:BZ441),_xlfn.CONCAT(", ",CC441),IF($BZ$662=SUM($BZ$87:BZ441),_xlfn.CONCAT(" y ",CC441,".")))))</f>
        <v/>
      </c>
      <c r="CC441" s="113">
        <v>355</v>
      </c>
      <c r="CE441" s="524">
        <f t="shared" si="144"/>
        <v>0</v>
      </c>
      <c r="CF441" s="526"/>
    </row>
    <row r="442" spans="3:84">
      <c r="C442" s="56" t="s">
        <v>7029</v>
      </c>
      <c r="D442" s="460" t="str">
        <f>IF($AH$14=0,IF(Presentación!AL365="","",Presentación!AM365),"")</f>
        <v/>
      </c>
      <c r="E442" s="461"/>
      <c r="F442" s="462"/>
      <c r="G442" s="547" t="str">
        <f>IF($AH$14=0,IF(Presentación!AK365="","",Presentación!AK365),"")</f>
        <v/>
      </c>
      <c r="H442" s="548"/>
      <c r="I442" s="548"/>
      <c r="J442" s="548"/>
      <c r="K442" s="548"/>
      <c r="L442" s="549"/>
      <c r="M442" s="447"/>
      <c r="N442" s="449"/>
      <c r="O442" s="447"/>
      <c r="P442" s="449"/>
      <c r="Q442" s="447"/>
      <c r="R442" s="449"/>
      <c r="S442" s="447"/>
      <c r="T442" s="449"/>
      <c r="U442" s="447"/>
      <c r="V442" s="449"/>
      <c r="W442" s="447"/>
      <c r="X442" s="449"/>
      <c r="Y442" s="447"/>
      <c r="Z442" s="449"/>
      <c r="AA442" s="447"/>
      <c r="AB442" s="449"/>
      <c r="AC442" s="447"/>
      <c r="AD442" s="449"/>
      <c r="BT442" s="522">
        <f t="shared" si="140"/>
        <v>0</v>
      </c>
      <c r="BU442" s="522"/>
      <c r="BV442" s="522">
        <f t="shared" si="141"/>
        <v>0</v>
      </c>
      <c r="BW442" s="522"/>
      <c r="BX442" s="522">
        <f t="shared" si="142"/>
        <v>0</v>
      </c>
      <c r="BY442" s="522"/>
      <c r="BZ442" s="522">
        <f t="shared" si="143"/>
        <v>0</v>
      </c>
      <c r="CA442" s="522"/>
      <c r="CB442" s="125" t="str">
        <f>IF(BZ442=0,"",IF(SUM($BZ$87:BZ442)=1,_xlfn.CONCAT(CC442),IF($BZ$662&gt;SUM($BZ$87:BZ442),_xlfn.CONCAT(", ",CC442),IF($BZ$662=SUM($BZ$87:BZ442),_xlfn.CONCAT(" y ",CC442,".")))))</f>
        <v/>
      </c>
      <c r="CC442" s="113">
        <v>356</v>
      </c>
      <c r="CE442" s="524">
        <f t="shared" si="144"/>
        <v>0</v>
      </c>
      <c r="CF442" s="526"/>
    </row>
    <row r="443" spans="3:84">
      <c r="C443" s="56" t="s">
        <v>7030</v>
      </c>
      <c r="D443" s="460" t="str">
        <f>IF($AH$14=0,IF(Presentación!AL366="","",Presentación!AM366),"")</f>
        <v/>
      </c>
      <c r="E443" s="461"/>
      <c r="F443" s="462"/>
      <c r="G443" s="547" t="str">
        <f>IF($AH$14=0,IF(Presentación!AK366="","",Presentación!AK366),"")</f>
        <v/>
      </c>
      <c r="H443" s="548"/>
      <c r="I443" s="548"/>
      <c r="J443" s="548"/>
      <c r="K443" s="548"/>
      <c r="L443" s="549"/>
      <c r="M443" s="447"/>
      <c r="N443" s="449"/>
      <c r="O443" s="447"/>
      <c r="P443" s="449"/>
      <c r="Q443" s="447"/>
      <c r="R443" s="449"/>
      <c r="S443" s="447"/>
      <c r="T443" s="449"/>
      <c r="U443" s="447"/>
      <c r="V443" s="449"/>
      <c r="W443" s="447"/>
      <c r="X443" s="449"/>
      <c r="Y443" s="447"/>
      <c r="Z443" s="449"/>
      <c r="AA443" s="447"/>
      <c r="AB443" s="449"/>
      <c r="AC443" s="447"/>
      <c r="AD443" s="449"/>
      <c r="BT443" s="522">
        <f t="shared" si="140"/>
        <v>0</v>
      </c>
      <c r="BU443" s="522"/>
      <c r="BV443" s="522">
        <f t="shared" si="141"/>
        <v>0</v>
      </c>
      <c r="BW443" s="522"/>
      <c r="BX443" s="522">
        <f t="shared" si="142"/>
        <v>0</v>
      </c>
      <c r="BY443" s="522"/>
      <c r="BZ443" s="522">
        <f t="shared" si="143"/>
        <v>0</v>
      </c>
      <c r="CA443" s="522"/>
      <c r="CB443" s="125" t="str">
        <f>IF(BZ443=0,"",IF(SUM($BZ$87:BZ443)=1,_xlfn.CONCAT(CC443),IF($BZ$662&gt;SUM($BZ$87:BZ443),_xlfn.CONCAT(", ",CC443),IF($BZ$662=SUM($BZ$87:BZ443),_xlfn.CONCAT(" y ",CC443,".")))))</f>
        <v/>
      </c>
      <c r="CC443" s="113">
        <v>357</v>
      </c>
      <c r="CE443" s="524">
        <f t="shared" si="144"/>
        <v>0</v>
      </c>
      <c r="CF443" s="526"/>
    </row>
    <row r="444" spans="3:84">
      <c r="C444" s="56" t="s">
        <v>7031</v>
      </c>
      <c r="D444" s="460" t="str">
        <f>IF($AH$14=0,IF(Presentación!AL367="","",Presentación!AM367),"")</f>
        <v/>
      </c>
      <c r="E444" s="461"/>
      <c r="F444" s="462"/>
      <c r="G444" s="547" t="str">
        <f>IF($AH$14=0,IF(Presentación!AK367="","",Presentación!AK367),"")</f>
        <v/>
      </c>
      <c r="H444" s="548"/>
      <c r="I444" s="548"/>
      <c r="J444" s="548"/>
      <c r="K444" s="548"/>
      <c r="L444" s="549"/>
      <c r="M444" s="447"/>
      <c r="N444" s="449"/>
      <c r="O444" s="447"/>
      <c r="P444" s="449"/>
      <c r="Q444" s="447"/>
      <c r="R444" s="449"/>
      <c r="S444" s="447"/>
      <c r="T444" s="449"/>
      <c r="U444" s="447"/>
      <c r="V444" s="449"/>
      <c r="W444" s="447"/>
      <c r="X444" s="449"/>
      <c r="Y444" s="447"/>
      <c r="Z444" s="449"/>
      <c r="AA444" s="447"/>
      <c r="AB444" s="449"/>
      <c r="AC444" s="447"/>
      <c r="AD444" s="449"/>
      <c r="BT444" s="522">
        <f t="shared" si="140"/>
        <v>0</v>
      </c>
      <c r="BU444" s="522"/>
      <c r="BV444" s="522">
        <f t="shared" si="141"/>
        <v>0</v>
      </c>
      <c r="BW444" s="522"/>
      <c r="BX444" s="522">
        <f t="shared" si="142"/>
        <v>0</v>
      </c>
      <c r="BY444" s="522"/>
      <c r="BZ444" s="522">
        <f t="shared" si="143"/>
        <v>0</v>
      </c>
      <c r="CA444" s="522"/>
      <c r="CB444" s="125" t="str">
        <f>IF(BZ444=0,"",IF(SUM($BZ$87:BZ444)=1,_xlfn.CONCAT(CC444),IF($BZ$662&gt;SUM($BZ$87:BZ444),_xlfn.CONCAT(", ",CC444),IF($BZ$662=SUM($BZ$87:BZ444),_xlfn.CONCAT(" y ",CC444,".")))))</f>
        <v/>
      </c>
      <c r="CC444" s="113">
        <v>358</v>
      </c>
      <c r="CE444" s="524">
        <f t="shared" si="144"/>
        <v>0</v>
      </c>
      <c r="CF444" s="526"/>
    </row>
    <row r="445" spans="3:84">
      <c r="C445" s="56" t="s">
        <v>7032</v>
      </c>
      <c r="D445" s="460" t="str">
        <f>IF($AH$14=0,IF(Presentación!AL368="","",Presentación!AM368),"")</f>
        <v/>
      </c>
      <c r="E445" s="461"/>
      <c r="F445" s="462"/>
      <c r="G445" s="547" t="str">
        <f>IF($AH$14=0,IF(Presentación!AK368="","",Presentación!AK368),"")</f>
        <v/>
      </c>
      <c r="H445" s="548"/>
      <c r="I445" s="548"/>
      <c r="J445" s="548"/>
      <c r="K445" s="548"/>
      <c r="L445" s="549"/>
      <c r="M445" s="447"/>
      <c r="N445" s="449"/>
      <c r="O445" s="447"/>
      <c r="P445" s="449"/>
      <c r="Q445" s="447"/>
      <c r="R445" s="449"/>
      <c r="S445" s="447"/>
      <c r="T445" s="449"/>
      <c r="U445" s="447"/>
      <c r="V445" s="449"/>
      <c r="W445" s="447"/>
      <c r="X445" s="449"/>
      <c r="Y445" s="447"/>
      <c r="Z445" s="449"/>
      <c r="AA445" s="447"/>
      <c r="AB445" s="449"/>
      <c r="AC445" s="447"/>
      <c r="AD445" s="449"/>
      <c r="BT445" s="522">
        <f t="shared" si="140"/>
        <v>0</v>
      </c>
      <c r="BU445" s="522"/>
      <c r="BV445" s="522">
        <f t="shared" si="141"/>
        <v>0</v>
      </c>
      <c r="BW445" s="522"/>
      <c r="BX445" s="522">
        <f t="shared" si="142"/>
        <v>0</v>
      </c>
      <c r="BY445" s="522"/>
      <c r="BZ445" s="522">
        <f t="shared" si="143"/>
        <v>0</v>
      </c>
      <c r="CA445" s="522"/>
      <c r="CB445" s="125" t="str">
        <f>IF(BZ445=0,"",IF(SUM($BZ$87:BZ445)=1,_xlfn.CONCAT(CC445),IF($BZ$662&gt;SUM($BZ$87:BZ445),_xlfn.CONCAT(", ",CC445),IF($BZ$662=SUM($BZ$87:BZ445),_xlfn.CONCAT(" y ",CC445,".")))))</f>
        <v/>
      </c>
      <c r="CC445" s="113">
        <v>359</v>
      </c>
      <c r="CE445" s="524">
        <f t="shared" si="144"/>
        <v>0</v>
      </c>
      <c r="CF445" s="526"/>
    </row>
    <row r="446" spans="3:84">
      <c r="C446" s="56" t="s">
        <v>7033</v>
      </c>
      <c r="D446" s="460" t="str">
        <f>IF($AH$14=0,IF(Presentación!AL369="","",Presentación!AM369),"")</f>
        <v/>
      </c>
      <c r="E446" s="461"/>
      <c r="F446" s="462"/>
      <c r="G446" s="547" t="str">
        <f>IF($AH$14=0,IF(Presentación!AK369="","",Presentación!AK369),"")</f>
        <v/>
      </c>
      <c r="H446" s="548"/>
      <c r="I446" s="548"/>
      <c r="J446" s="548"/>
      <c r="K446" s="548"/>
      <c r="L446" s="549"/>
      <c r="M446" s="447"/>
      <c r="N446" s="449"/>
      <c r="O446" s="447"/>
      <c r="P446" s="449"/>
      <c r="Q446" s="447"/>
      <c r="R446" s="449"/>
      <c r="S446" s="447"/>
      <c r="T446" s="449"/>
      <c r="U446" s="447"/>
      <c r="V446" s="449"/>
      <c r="W446" s="447"/>
      <c r="X446" s="449"/>
      <c r="Y446" s="447"/>
      <c r="Z446" s="449"/>
      <c r="AA446" s="447"/>
      <c r="AB446" s="449"/>
      <c r="AC446" s="447"/>
      <c r="AD446" s="449"/>
      <c r="BT446" s="522">
        <f t="shared" si="140"/>
        <v>0</v>
      </c>
      <c r="BU446" s="522"/>
      <c r="BV446" s="522">
        <f t="shared" si="141"/>
        <v>0</v>
      </c>
      <c r="BW446" s="522"/>
      <c r="BX446" s="522">
        <f t="shared" si="142"/>
        <v>0</v>
      </c>
      <c r="BY446" s="522"/>
      <c r="BZ446" s="522">
        <f t="shared" si="143"/>
        <v>0</v>
      </c>
      <c r="CA446" s="522"/>
      <c r="CB446" s="125" t="str">
        <f>IF(BZ446=0,"",IF(SUM($BZ$87:BZ446)=1,_xlfn.CONCAT(CC446),IF($BZ$662&gt;SUM($BZ$87:BZ446),_xlfn.CONCAT(", ",CC446),IF($BZ$662=SUM($BZ$87:BZ446),_xlfn.CONCAT(" y ",CC446,".")))))</f>
        <v/>
      </c>
      <c r="CC446" s="113">
        <v>360</v>
      </c>
      <c r="CE446" s="524">
        <f t="shared" si="144"/>
        <v>0</v>
      </c>
      <c r="CF446" s="526"/>
    </row>
    <row r="447" spans="3:84">
      <c r="C447" s="56" t="s">
        <v>7034</v>
      </c>
      <c r="D447" s="460" t="str">
        <f>IF($AH$14=0,IF(Presentación!AL370="","",Presentación!AM370),"")</f>
        <v/>
      </c>
      <c r="E447" s="461"/>
      <c r="F447" s="462"/>
      <c r="G447" s="547" t="str">
        <f>IF($AH$14=0,IF(Presentación!AK370="","",Presentación!AK370),"")</f>
        <v/>
      </c>
      <c r="H447" s="548"/>
      <c r="I447" s="548"/>
      <c r="J447" s="548"/>
      <c r="K447" s="548"/>
      <c r="L447" s="549"/>
      <c r="M447" s="447"/>
      <c r="N447" s="449"/>
      <c r="O447" s="447"/>
      <c r="P447" s="449"/>
      <c r="Q447" s="447"/>
      <c r="R447" s="449"/>
      <c r="S447" s="447"/>
      <c r="T447" s="449"/>
      <c r="U447" s="447"/>
      <c r="V447" s="449"/>
      <c r="W447" s="447"/>
      <c r="X447" s="449"/>
      <c r="Y447" s="447"/>
      <c r="Z447" s="449"/>
      <c r="AA447" s="447"/>
      <c r="AB447" s="449"/>
      <c r="AC447" s="447"/>
      <c r="AD447" s="449"/>
      <c r="BT447" s="522">
        <f t="shared" si="140"/>
        <v>0</v>
      </c>
      <c r="BU447" s="522"/>
      <c r="BV447" s="522">
        <f t="shared" si="141"/>
        <v>0</v>
      </c>
      <c r="BW447" s="522"/>
      <c r="BX447" s="522">
        <f t="shared" si="142"/>
        <v>0</v>
      </c>
      <c r="BY447" s="522"/>
      <c r="BZ447" s="522">
        <f t="shared" si="143"/>
        <v>0</v>
      </c>
      <c r="CA447" s="522"/>
      <c r="CB447" s="125" t="str">
        <f>IF(BZ447=0,"",IF(SUM($BZ$87:BZ447)=1,_xlfn.CONCAT(CC447),IF($BZ$662&gt;SUM($BZ$87:BZ447),_xlfn.CONCAT(", ",CC447),IF($BZ$662=SUM($BZ$87:BZ447),_xlfn.CONCAT(" y ",CC447,".")))))</f>
        <v/>
      </c>
      <c r="CC447" s="113">
        <v>361</v>
      </c>
      <c r="CE447" s="524">
        <f t="shared" si="144"/>
        <v>0</v>
      </c>
      <c r="CF447" s="526"/>
    </row>
    <row r="448" spans="3:84">
      <c r="C448" s="56" t="s">
        <v>7035</v>
      </c>
      <c r="D448" s="460" t="str">
        <f>IF($AH$14=0,IF(Presentación!AL371="","",Presentación!AM371),"")</f>
        <v/>
      </c>
      <c r="E448" s="461"/>
      <c r="F448" s="462"/>
      <c r="G448" s="547" t="str">
        <f>IF($AH$14=0,IF(Presentación!AK371="","",Presentación!AK371),"")</f>
        <v/>
      </c>
      <c r="H448" s="548"/>
      <c r="I448" s="548"/>
      <c r="J448" s="548"/>
      <c r="K448" s="548"/>
      <c r="L448" s="549"/>
      <c r="M448" s="447"/>
      <c r="N448" s="449"/>
      <c r="O448" s="447"/>
      <c r="P448" s="449"/>
      <c r="Q448" s="447"/>
      <c r="R448" s="449"/>
      <c r="S448" s="447"/>
      <c r="T448" s="449"/>
      <c r="U448" s="447"/>
      <c r="V448" s="449"/>
      <c r="W448" s="447"/>
      <c r="X448" s="449"/>
      <c r="Y448" s="447"/>
      <c r="Z448" s="449"/>
      <c r="AA448" s="447"/>
      <c r="AB448" s="449"/>
      <c r="AC448" s="447"/>
      <c r="AD448" s="449"/>
      <c r="BT448" s="522">
        <f t="shared" si="140"/>
        <v>0</v>
      </c>
      <c r="BU448" s="522"/>
      <c r="BV448" s="522">
        <f t="shared" si="141"/>
        <v>0</v>
      </c>
      <c r="BW448" s="522"/>
      <c r="BX448" s="522">
        <f t="shared" si="142"/>
        <v>0</v>
      </c>
      <c r="BY448" s="522"/>
      <c r="BZ448" s="522">
        <f t="shared" si="143"/>
        <v>0</v>
      </c>
      <c r="CA448" s="522"/>
      <c r="CB448" s="125" t="str">
        <f>IF(BZ448=0,"",IF(SUM($BZ$87:BZ448)=1,_xlfn.CONCAT(CC448),IF($BZ$662&gt;SUM($BZ$87:BZ448),_xlfn.CONCAT(", ",CC448),IF($BZ$662=SUM($BZ$87:BZ448),_xlfn.CONCAT(" y ",CC448,".")))))</f>
        <v/>
      </c>
      <c r="CC448" s="113">
        <v>362</v>
      </c>
      <c r="CE448" s="524">
        <f t="shared" si="144"/>
        <v>0</v>
      </c>
      <c r="CF448" s="526"/>
    </row>
    <row r="449" spans="3:84">
      <c r="C449" s="56" t="s">
        <v>7036</v>
      </c>
      <c r="D449" s="460" t="str">
        <f>IF($AH$14=0,IF(Presentación!AL372="","",Presentación!AM372),"")</f>
        <v/>
      </c>
      <c r="E449" s="461"/>
      <c r="F449" s="462"/>
      <c r="G449" s="547" t="str">
        <f>IF($AH$14=0,IF(Presentación!AK372="","",Presentación!AK372),"")</f>
        <v/>
      </c>
      <c r="H449" s="548"/>
      <c r="I449" s="548"/>
      <c r="J449" s="548"/>
      <c r="K449" s="548"/>
      <c r="L449" s="549"/>
      <c r="M449" s="447"/>
      <c r="N449" s="449"/>
      <c r="O449" s="447"/>
      <c r="P449" s="449"/>
      <c r="Q449" s="447"/>
      <c r="R449" s="449"/>
      <c r="S449" s="447"/>
      <c r="T449" s="449"/>
      <c r="U449" s="447"/>
      <c r="V449" s="449"/>
      <c r="W449" s="447"/>
      <c r="X449" s="449"/>
      <c r="Y449" s="447"/>
      <c r="Z449" s="449"/>
      <c r="AA449" s="447"/>
      <c r="AB449" s="449"/>
      <c r="AC449" s="447"/>
      <c r="AD449" s="449"/>
      <c r="BT449" s="522">
        <f t="shared" si="140"/>
        <v>0</v>
      </c>
      <c r="BU449" s="522"/>
      <c r="BV449" s="522">
        <f t="shared" si="141"/>
        <v>0</v>
      </c>
      <c r="BW449" s="522"/>
      <c r="BX449" s="522">
        <f t="shared" si="142"/>
        <v>0</v>
      </c>
      <c r="BY449" s="522"/>
      <c r="BZ449" s="522">
        <f t="shared" si="143"/>
        <v>0</v>
      </c>
      <c r="CA449" s="522"/>
      <c r="CB449" s="125" t="str">
        <f>IF(BZ449=0,"",IF(SUM($BZ$87:BZ449)=1,_xlfn.CONCAT(CC449),IF($BZ$662&gt;SUM($BZ$87:BZ449),_xlfn.CONCAT(", ",CC449),IF($BZ$662=SUM($BZ$87:BZ449),_xlfn.CONCAT(" y ",CC449,".")))))</f>
        <v/>
      </c>
      <c r="CC449" s="113">
        <v>363</v>
      </c>
      <c r="CE449" s="524">
        <f t="shared" si="144"/>
        <v>0</v>
      </c>
      <c r="CF449" s="526"/>
    </row>
    <row r="450" spans="3:84">
      <c r="C450" s="56" t="s">
        <v>7037</v>
      </c>
      <c r="D450" s="460" t="str">
        <f>IF($AH$14=0,IF(Presentación!AL373="","",Presentación!AM373),"")</f>
        <v/>
      </c>
      <c r="E450" s="461"/>
      <c r="F450" s="462"/>
      <c r="G450" s="547" t="str">
        <f>IF($AH$14=0,IF(Presentación!AK373="","",Presentación!AK373),"")</f>
        <v/>
      </c>
      <c r="H450" s="548"/>
      <c r="I450" s="548"/>
      <c r="J450" s="548"/>
      <c r="K450" s="548"/>
      <c r="L450" s="549"/>
      <c r="M450" s="447"/>
      <c r="N450" s="449"/>
      <c r="O450" s="447"/>
      <c r="P450" s="449"/>
      <c r="Q450" s="447"/>
      <c r="R450" s="449"/>
      <c r="S450" s="447"/>
      <c r="T450" s="449"/>
      <c r="U450" s="447"/>
      <c r="V450" s="449"/>
      <c r="W450" s="447"/>
      <c r="X450" s="449"/>
      <c r="Y450" s="447"/>
      <c r="Z450" s="449"/>
      <c r="AA450" s="447"/>
      <c r="AB450" s="449"/>
      <c r="AC450" s="447"/>
      <c r="AD450" s="449"/>
      <c r="BT450" s="522">
        <f t="shared" si="140"/>
        <v>0</v>
      </c>
      <c r="BU450" s="522"/>
      <c r="BV450" s="522">
        <f t="shared" si="141"/>
        <v>0</v>
      </c>
      <c r="BW450" s="522"/>
      <c r="BX450" s="522">
        <f t="shared" si="142"/>
        <v>0</v>
      </c>
      <c r="BY450" s="522"/>
      <c r="BZ450" s="522">
        <f t="shared" si="143"/>
        <v>0</v>
      </c>
      <c r="CA450" s="522"/>
      <c r="CB450" s="125" t="str">
        <f>IF(BZ450=0,"",IF(SUM($BZ$87:BZ450)=1,_xlfn.CONCAT(CC450),IF($BZ$662&gt;SUM($BZ$87:BZ450),_xlfn.CONCAT(", ",CC450),IF($BZ$662=SUM($BZ$87:BZ450),_xlfn.CONCAT(" y ",CC450,".")))))</f>
        <v/>
      </c>
      <c r="CC450" s="113">
        <v>364</v>
      </c>
      <c r="CE450" s="524">
        <f t="shared" si="144"/>
        <v>0</v>
      </c>
      <c r="CF450" s="526"/>
    </row>
    <row r="451" spans="3:84">
      <c r="C451" s="56" t="s">
        <v>7038</v>
      </c>
      <c r="D451" s="460" t="str">
        <f>IF($AH$14=0,IF(Presentación!AL374="","",Presentación!AM374),"")</f>
        <v/>
      </c>
      <c r="E451" s="461"/>
      <c r="F451" s="462"/>
      <c r="G451" s="547" t="str">
        <f>IF($AH$14=0,IF(Presentación!AK374="","",Presentación!AK374),"")</f>
        <v/>
      </c>
      <c r="H451" s="548"/>
      <c r="I451" s="548"/>
      <c r="J451" s="548"/>
      <c r="K451" s="548"/>
      <c r="L451" s="549"/>
      <c r="M451" s="447"/>
      <c r="N451" s="449"/>
      <c r="O451" s="447"/>
      <c r="P451" s="449"/>
      <c r="Q451" s="447"/>
      <c r="R451" s="449"/>
      <c r="S451" s="447"/>
      <c r="T451" s="449"/>
      <c r="U451" s="447"/>
      <c r="V451" s="449"/>
      <c r="W451" s="447"/>
      <c r="X451" s="449"/>
      <c r="Y451" s="447"/>
      <c r="Z451" s="449"/>
      <c r="AA451" s="447"/>
      <c r="AB451" s="449"/>
      <c r="AC451" s="447"/>
      <c r="AD451" s="449"/>
      <c r="BT451" s="522">
        <f t="shared" si="140"/>
        <v>0</v>
      </c>
      <c r="BU451" s="522"/>
      <c r="BV451" s="522">
        <f t="shared" si="141"/>
        <v>0</v>
      </c>
      <c r="BW451" s="522"/>
      <c r="BX451" s="522">
        <f t="shared" si="142"/>
        <v>0</v>
      </c>
      <c r="BY451" s="522"/>
      <c r="BZ451" s="522">
        <f t="shared" si="143"/>
        <v>0</v>
      </c>
      <c r="CA451" s="522"/>
      <c r="CB451" s="125" t="str">
        <f>IF(BZ451=0,"",IF(SUM($BZ$87:BZ451)=1,_xlfn.CONCAT(CC451),IF($BZ$662&gt;SUM($BZ$87:BZ451),_xlfn.CONCAT(", ",CC451),IF($BZ$662=SUM($BZ$87:BZ451),_xlfn.CONCAT(" y ",CC451,".")))))</f>
        <v/>
      </c>
      <c r="CC451" s="113">
        <v>365</v>
      </c>
      <c r="CE451" s="524">
        <f t="shared" si="144"/>
        <v>0</v>
      </c>
      <c r="CF451" s="526"/>
    </row>
    <row r="452" spans="3:84">
      <c r="C452" s="56" t="s">
        <v>7039</v>
      </c>
      <c r="D452" s="460" t="str">
        <f>IF($AH$14=0,IF(Presentación!AL375="","",Presentación!AM375),"")</f>
        <v/>
      </c>
      <c r="E452" s="461"/>
      <c r="F452" s="462"/>
      <c r="G452" s="547" t="str">
        <f>IF($AH$14=0,IF(Presentación!AK375="","",Presentación!AK375),"")</f>
        <v/>
      </c>
      <c r="H452" s="548"/>
      <c r="I452" s="548"/>
      <c r="J452" s="548"/>
      <c r="K452" s="548"/>
      <c r="L452" s="549"/>
      <c r="M452" s="447"/>
      <c r="N452" s="449"/>
      <c r="O452" s="447"/>
      <c r="P452" s="449"/>
      <c r="Q452" s="447"/>
      <c r="R452" s="449"/>
      <c r="S452" s="447"/>
      <c r="T452" s="449"/>
      <c r="U452" s="447"/>
      <c r="V452" s="449"/>
      <c r="W452" s="447"/>
      <c r="X452" s="449"/>
      <c r="Y452" s="447"/>
      <c r="Z452" s="449"/>
      <c r="AA452" s="447"/>
      <c r="AB452" s="449"/>
      <c r="AC452" s="447"/>
      <c r="AD452" s="449"/>
      <c r="BT452" s="522">
        <f t="shared" si="140"/>
        <v>0</v>
      </c>
      <c r="BU452" s="522"/>
      <c r="BV452" s="522">
        <f t="shared" si="141"/>
        <v>0</v>
      </c>
      <c r="BW452" s="522"/>
      <c r="BX452" s="522">
        <f t="shared" si="142"/>
        <v>0</v>
      </c>
      <c r="BY452" s="522"/>
      <c r="BZ452" s="522">
        <f t="shared" si="143"/>
        <v>0</v>
      </c>
      <c r="CA452" s="522"/>
      <c r="CB452" s="125" t="str">
        <f>IF(BZ452=0,"",IF(SUM($BZ$87:BZ452)=1,_xlfn.CONCAT(CC452),IF($BZ$662&gt;SUM($BZ$87:BZ452),_xlfn.CONCAT(", ",CC452),IF($BZ$662=SUM($BZ$87:BZ452),_xlfn.CONCAT(" y ",CC452,".")))))</f>
        <v/>
      </c>
      <c r="CC452" s="113">
        <v>366</v>
      </c>
      <c r="CE452" s="524">
        <f t="shared" si="144"/>
        <v>0</v>
      </c>
      <c r="CF452" s="526"/>
    </row>
    <row r="453" spans="3:84">
      <c r="C453" s="56" t="s">
        <v>7040</v>
      </c>
      <c r="D453" s="460" t="str">
        <f>IF($AH$14=0,IF(Presentación!AL376="","",Presentación!AM376),"")</f>
        <v/>
      </c>
      <c r="E453" s="461"/>
      <c r="F453" s="462"/>
      <c r="G453" s="547" t="str">
        <f>IF($AH$14=0,IF(Presentación!AK376="","",Presentación!AK376),"")</f>
        <v/>
      </c>
      <c r="H453" s="548"/>
      <c r="I453" s="548"/>
      <c r="J453" s="548"/>
      <c r="K453" s="548"/>
      <c r="L453" s="549"/>
      <c r="M453" s="447"/>
      <c r="N453" s="449"/>
      <c r="O453" s="447"/>
      <c r="P453" s="449"/>
      <c r="Q453" s="447"/>
      <c r="R453" s="449"/>
      <c r="S453" s="447"/>
      <c r="T453" s="449"/>
      <c r="U453" s="447"/>
      <c r="V453" s="449"/>
      <c r="W453" s="447"/>
      <c r="X453" s="449"/>
      <c r="Y453" s="447"/>
      <c r="Z453" s="449"/>
      <c r="AA453" s="447"/>
      <c r="AB453" s="449"/>
      <c r="AC453" s="447"/>
      <c r="AD453" s="449"/>
      <c r="BT453" s="522">
        <f t="shared" si="140"/>
        <v>0</v>
      </c>
      <c r="BU453" s="522"/>
      <c r="BV453" s="522">
        <f t="shared" si="141"/>
        <v>0</v>
      </c>
      <c r="BW453" s="522"/>
      <c r="BX453" s="522">
        <f t="shared" si="142"/>
        <v>0</v>
      </c>
      <c r="BY453" s="522"/>
      <c r="BZ453" s="522">
        <f t="shared" si="143"/>
        <v>0</v>
      </c>
      <c r="CA453" s="522"/>
      <c r="CB453" s="125" t="str">
        <f>IF(BZ453=0,"",IF(SUM($BZ$87:BZ453)=1,_xlfn.CONCAT(CC453),IF($BZ$662&gt;SUM($BZ$87:BZ453),_xlfn.CONCAT(", ",CC453),IF($BZ$662=SUM($BZ$87:BZ453),_xlfn.CONCAT(" y ",CC453,".")))))</f>
        <v/>
      </c>
      <c r="CC453" s="113">
        <v>367</v>
      </c>
      <c r="CE453" s="524">
        <f t="shared" si="144"/>
        <v>0</v>
      </c>
      <c r="CF453" s="526"/>
    </row>
    <row r="454" spans="3:84">
      <c r="C454" s="56" t="s">
        <v>7041</v>
      </c>
      <c r="D454" s="460" t="str">
        <f>IF($AH$14=0,IF(Presentación!AL377="","",Presentación!AM377),"")</f>
        <v/>
      </c>
      <c r="E454" s="461"/>
      <c r="F454" s="462"/>
      <c r="G454" s="547" t="str">
        <f>IF($AH$14=0,IF(Presentación!AK377="","",Presentación!AK377),"")</f>
        <v/>
      </c>
      <c r="H454" s="548"/>
      <c r="I454" s="548"/>
      <c r="J454" s="548"/>
      <c r="K454" s="548"/>
      <c r="L454" s="549"/>
      <c r="M454" s="447"/>
      <c r="N454" s="449"/>
      <c r="O454" s="447"/>
      <c r="P454" s="449"/>
      <c r="Q454" s="447"/>
      <c r="R454" s="449"/>
      <c r="S454" s="447"/>
      <c r="T454" s="449"/>
      <c r="U454" s="447"/>
      <c r="V454" s="449"/>
      <c r="W454" s="447"/>
      <c r="X454" s="449"/>
      <c r="Y454" s="447"/>
      <c r="Z454" s="449"/>
      <c r="AA454" s="447"/>
      <c r="AB454" s="449"/>
      <c r="AC454" s="447"/>
      <c r="AD454" s="449"/>
      <c r="BT454" s="522">
        <f t="shared" si="140"/>
        <v>0</v>
      </c>
      <c r="BU454" s="522"/>
      <c r="BV454" s="522">
        <f t="shared" si="141"/>
        <v>0</v>
      </c>
      <c r="BW454" s="522"/>
      <c r="BX454" s="522">
        <f t="shared" si="142"/>
        <v>0</v>
      </c>
      <c r="BY454" s="522"/>
      <c r="BZ454" s="522">
        <f t="shared" si="143"/>
        <v>0</v>
      </c>
      <c r="CA454" s="522"/>
      <c r="CB454" s="125" t="str">
        <f>IF(BZ454=0,"",IF(SUM($BZ$87:BZ454)=1,_xlfn.CONCAT(CC454),IF($BZ$662&gt;SUM($BZ$87:BZ454),_xlfn.CONCAT(", ",CC454),IF($BZ$662=SUM($BZ$87:BZ454),_xlfn.CONCAT(" y ",CC454,".")))))</f>
        <v/>
      </c>
      <c r="CC454" s="113">
        <v>368</v>
      </c>
      <c r="CE454" s="524">
        <f t="shared" si="144"/>
        <v>0</v>
      </c>
      <c r="CF454" s="526"/>
    </row>
    <row r="455" spans="3:84">
      <c r="C455" s="56" t="s">
        <v>7042</v>
      </c>
      <c r="D455" s="460" t="str">
        <f>IF($AH$14=0,IF(Presentación!AL378="","",Presentación!AM378),"")</f>
        <v/>
      </c>
      <c r="E455" s="461"/>
      <c r="F455" s="462"/>
      <c r="G455" s="547" t="str">
        <f>IF($AH$14=0,IF(Presentación!AK378="","",Presentación!AK378),"")</f>
        <v/>
      </c>
      <c r="H455" s="548"/>
      <c r="I455" s="548"/>
      <c r="J455" s="548"/>
      <c r="K455" s="548"/>
      <c r="L455" s="549"/>
      <c r="M455" s="447"/>
      <c r="N455" s="449"/>
      <c r="O455" s="447"/>
      <c r="P455" s="449"/>
      <c r="Q455" s="447"/>
      <c r="R455" s="449"/>
      <c r="S455" s="447"/>
      <c r="T455" s="449"/>
      <c r="U455" s="447"/>
      <c r="V455" s="449"/>
      <c r="W455" s="447"/>
      <c r="X455" s="449"/>
      <c r="Y455" s="447"/>
      <c r="Z455" s="449"/>
      <c r="AA455" s="447"/>
      <c r="AB455" s="449"/>
      <c r="AC455" s="447"/>
      <c r="AD455" s="449"/>
      <c r="BT455" s="522">
        <f t="shared" si="140"/>
        <v>0</v>
      </c>
      <c r="BU455" s="522"/>
      <c r="BV455" s="522">
        <f t="shared" si="141"/>
        <v>0</v>
      </c>
      <c r="BW455" s="522"/>
      <c r="BX455" s="522">
        <f t="shared" si="142"/>
        <v>0</v>
      </c>
      <c r="BY455" s="522"/>
      <c r="BZ455" s="522">
        <f t="shared" si="143"/>
        <v>0</v>
      </c>
      <c r="CA455" s="522"/>
      <c r="CB455" s="125" t="str">
        <f>IF(BZ455=0,"",IF(SUM($BZ$87:BZ455)=1,_xlfn.CONCAT(CC455),IF($BZ$662&gt;SUM($BZ$87:BZ455),_xlfn.CONCAT(", ",CC455),IF($BZ$662=SUM($BZ$87:BZ455),_xlfn.CONCAT(" y ",CC455,".")))))</f>
        <v/>
      </c>
      <c r="CC455" s="113">
        <v>369</v>
      </c>
      <c r="CE455" s="524">
        <f t="shared" si="144"/>
        <v>0</v>
      </c>
      <c r="CF455" s="526"/>
    </row>
    <row r="456" spans="3:84">
      <c r="C456" s="56" t="s">
        <v>7043</v>
      </c>
      <c r="D456" s="460" t="str">
        <f>IF($AH$14=0,IF(Presentación!AL379="","",Presentación!AM379),"")</f>
        <v/>
      </c>
      <c r="E456" s="461"/>
      <c r="F456" s="462"/>
      <c r="G456" s="547" t="str">
        <f>IF($AH$14=0,IF(Presentación!AK379="","",Presentación!AK379),"")</f>
        <v/>
      </c>
      <c r="H456" s="548"/>
      <c r="I456" s="548"/>
      <c r="J456" s="548"/>
      <c r="K456" s="548"/>
      <c r="L456" s="549"/>
      <c r="M456" s="447"/>
      <c r="N456" s="449"/>
      <c r="O456" s="447"/>
      <c r="P456" s="449"/>
      <c r="Q456" s="447"/>
      <c r="R456" s="449"/>
      <c r="S456" s="447"/>
      <c r="T456" s="449"/>
      <c r="U456" s="447"/>
      <c r="V456" s="449"/>
      <c r="W456" s="447"/>
      <c r="X456" s="449"/>
      <c r="Y456" s="447"/>
      <c r="Z456" s="449"/>
      <c r="AA456" s="447"/>
      <c r="AB456" s="449"/>
      <c r="AC456" s="447"/>
      <c r="AD456" s="449"/>
      <c r="BT456" s="522">
        <f t="shared" si="140"/>
        <v>0</v>
      </c>
      <c r="BU456" s="522"/>
      <c r="BV456" s="522">
        <f t="shared" si="141"/>
        <v>0</v>
      </c>
      <c r="BW456" s="522"/>
      <c r="BX456" s="522">
        <f t="shared" si="142"/>
        <v>0</v>
      </c>
      <c r="BY456" s="522"/>
      <c r="BZ456" s="522">
        <f t="shared" si="143"/>
        <v>0</v>
      </c>
      <c r="CA456" s="522"/>
      <c r="CB456" s="125" t="str">
        <f>IF(BZ456=0,"",IF(SUM($BZ$87:BZ456)=1,_xlfn.CONCAT(CC456),IF($BZ$662&gt;SUM($BZ$87:BZ456),_xlfn.CONCAT(", ",CC456),IF($BZ$662=SUM($BZ$87:BZ456),_xlfn.CONCAT(" y ",CC456,".")))))</f>
        <v/>
      </c>
      <c r="CC456" s="113">
        <v>370</v>
      </c>
      <c r="CE456" s="524">
        <f t="shared" si="144"/>
        <v>0</v>
      </c>
      <c r="CF456" s="526"/>
    </row>
    <row r="457" spans="3:84">
      <c r="C457" s="56" t="s">
        <v>7044</v>
      </c>
      <c r="D457" s="460" t="str">
        <f>IF($AH$14=0,IF(Presentación!AL380="","",Presentación!AM380),"")</f>
        <v/>
      </c>
      <c r="E457" s="461"/>
      <c r="F457" s="462"/>
      <c r="G457" s="547" t="str">
        <f>IF($AH$14=0,IF(Presentación!AK380="","",Presentación!AK380),"")</f>
        <v/>
      </c>
      <c r="H457" s="548"/>
      <c r="I457" s="548"/>
      <c r="J457" s="548"/>
      <c r="K457" s="548"/>
      <c r="L457" s="549"/>
      <c r="M457" s="447"/>
      <c r="N457" s="449"/>
      <c r="O457" s="447"/>
      <c r="P457" s="449"/>
      <c r="Q457" s="447"/>
      <c r="R457" s="449"/>
      <c r="S457" s="447"/>
      <c r="T457" s="449"/>
      <c r="U457" s="447"/>
      <c r="V457" s="449"/>
      <c r="W457" s="447"/>
      <c r="X457" s="449"/>
      <c r="Y457" s="447"/>
      <c r="Z457" s="449"/>
      <c r="AA457" s="447"/>
      <c r="AB457" s="449"/>
      <c r="AC457" s="447"/>
      <c r="AD457" s="449"/>
      <c r="BT457" s="522">
        <f t="shared" si="140"/>
        <v>0</v>
      </c>
      <c r="BU457" s="522"/>
      <c r="BV457" s="522">
        <f t="shared" si="141"/>
        <v>0</v>
      </c>
      <c r="BW457" s="522"/>
      <c r="BX457" s="522">
        <f t="shared" si="142"/>
        <v>0</v>
      </c>
      <c r="BY457" s="522"/>
      <c r="BZ457" s="522">
        <f t="shared" si="143"/>
        <v>0</v>
      </c>
      <c r="CA457" s="522"/>
      <c r="CB457" s="125" t="str">
        <f>IF(BZ457=0,"",IF(SUM($BZ$87:BZ457)=1,_xlfn.CONCAT(CC457),IF($BZ$662&gt;SUM($BZ$87:BZ457),_xlfn.CONCAT(", ",CC457),IF($BZ$662=SUM($BZ$87:BZ457),_xlfn.CONCAT(" y ",CC457,".")))))</f>
        <v/>
      </c>
      <c r="CC457" s="113">
        <v>371</v>
      </c>
      <c r="CE457" s="524">
        <f t="shared" si="144"/>
        <v>0</v>
      </c>
      <c r="CF457" s="526"/>
    </row>
    <row r="458" spans="3:84">
      <c r="C458" s="56" t="s">
        <v>7045</v>
      </c>
      <c r="D458" s="460" t="str">
        <f>IF($AH$14=0,IF(Presentación!AL381="","",Presentación!AM381),"")</f>
        <v/>
      </c>
      <c r="E458" s="461"/>
      <c r="F458" s="462"/>
      <c r="G458" s="547" t="str">
        <f>IF($AH$14=0,IF(Presentación!AK381="","",Presentación!AK381),"")</f>
        <v/>
      </c>
      <c r="H458" s="548"/>
      <c r="I458" s="548"/>
      <c r="J458" s="548"/>
      <c r="K458" s="548"/>
      <c r="L458" s="549"/>
      <c r="M458" s="447"/>
      <c r="N458" s="449"/>
      <c r="O458" s="447"/>
      <c r="P458" s="449"/>
      <c r="Q458" s="447"/>
      <c r="R458" s="449"/>
      <c r="S458" s="447"/>
      <c r="T458" s="449"/>
      <c r="U458" s="447"/>
      <c r="V458" s="449"/>
      <c r="W458" s="447"/>
      <c r="X458" s="449"/>
      <c r="Y458" s="447"/>
      <c r="Z458" s="449"/>
      <c r="AA458" s="447"/>
      <c r="AB458" s="449"/>
      <c r="AC458" s="447"/>
      <c r="AD458" s="449"/>
      <c r="BT458" s="522">
        <f t="shared" si="140"/>
        <v>0</v>
      </c>
      <c r="BU458" s="522"/>
      <c r="BV458" s="522">
        <f t="shared" si="141"/>
        <v>0</v>
      </c>
      <c r="BW458" s="522"/>
      <c r="BX458" s="522">
        <f t="shared" si="142"/>
        <v>0</v>
      </c>
      <c r="BY458" s="522"/>
      <c r="BZ458" s="522">
        <f t="shared" si="143"/>
        <v>0</v>
      </c>
      <c r="CA458" s="522"/>
      <c r="CB458" s="125" t="str">
        <f>IF(BZ458=0,"",IF(SUM($BZ$87:BZ458)=1,_xlfn.CONCAT(CC458),IF($BZ$662&gt;SUM($BZ$87:BZ458),_xlfn.CONCAT(", ",CC458),IF($BZ$662=SUM($BZ$87:BZ458),_xlfn.CONCAT(" y ",CC458,".")))))</f>
        <v/>
      </c>
      <c r="CC458" s="113">
        <v>372</v>
      </c>
      <c r="CE458" s="524">
        <f t="shared" si="144"/>
        <v>0</v>
      </c>
      <c r="CF458" s="526"/>
    </row>
    <row r="459" spans="3:84">
      <c r="C459" s="56" t="s">
        <v>7046</v>
      </c>
      <c r="D459" s="460" t="str">
        <f>IF($AH$14=0,IF(Presentación!AL382="","",Presentación!AM382),"")</f>
        <v/>
      </c>
      <c r="E459" s="461"/>
      <c r="F459" s="462"/>
      <c r="G459" s="547" t="str">
        <f>IF($AH$14=0,IF(Presentación!AK382="","",Presentación!AK382),"")</f>
        <v/>
      </c>
      <c r="H459" s="548"/>
      <c r="I459" s="548"/>
      <c r="J459" s="548"/>
      <c r="K459" s="548"/>
      <c r="L459" s="549"/>
      <c r="M459" s="447"/>
      <c r="N459" s="449"/>
      <c r="O459" s="447"/>
      <c r="P459" s="449"/>
      <c r="Q459" s="447"/>
      <c r="R459" s="449"/>
      <c r="S459" s="447"/>
      <c r="T459" s="449"/>
      <c r="U459" s="447"/>
      <c r="V459" s="449"/>
      <c r="W459" s="447"/>
      <c r="X459" s="449"/>
      <c r="Y459" s="447"/>
      <c r="Z459" s="449"/>
      <c r="AA459" s="447"/>
      <c r="AB459" s="449"/>
      <c r="AC459" s="447"/>
      <c r="AD459" s="449"/>
      <c r="BT459" s="522">
        <f t="shared" si="140"/>
        <v>0</v>
      </c>
      <c r="BU459" s="522"/>
      <c r="BV459" s="522">
        <f t="shared" si="141"/>
        <v>0</v>
      </c>
      <c r="BW459" s="522"/>
      <c r="BX459" s="522">
        <f t="shared" si="142"/>
        <v>0</v>
      </c>
      <c r="BY459" s="522"/>
      <c r="BZ459" s="522">
        <f t="shared" si="143"/>
        <v>0</v>
      </c>
      <c r="CA459" s="522"/>
      <c r="CB459" s="125" t="str">
        <f>IF(BZ459=0,"",IF(SUM($BZ$87:BZ459)=1,_xlfn.CONCAT(CC459),IF($BZ$662&gt;SUM($BZ$87:BZ459),_xlfn.CONCAT(", ",CC459),IF($BZ$662=SUM($BZ$87:BZ459),_xlfn.CONCAT(" y ",CC459,".")))))</f>
        <v/>
      </c>
      <c r="CC459" s="113">
        <v>373</v>
      </c>
      <c r="CE459" s="524">
        <f t="shared" si="144"/>
        <v>0</v>
      </c>
      <c r="CF459" s="526"/>
    </row>
    <row r="460" spans="3:84">
      <c r="C460" s="56" t="s">
        <v>7047</v>
      </c>
      <c r="D460" s="460" t="str">
        <f>IF($AH$14=0,IF(Presentación!AL383="","",Presentación!AM383),"")</f>
        <v/>
      </c>
      <c r="E460" s="461"/>
      <c r="F460" s="462"/>
      <c r="G460" s="547" t="str">
        <f>IF($AH$14=0,IF(Presentación!AK383="","",Presentación!AK383),"")</f>
        <v/>
      </c>
      <c r="H460" s="548"/>
      <c r="I460" s="548"/>
      <c r="J460" s="548"/>
      <c r="K460" s="548"/>
      <c r="L460" s="549"/>
      <c r="M460" s="447"/>
      <c r="N460" s="449"/>
      <c r="O460" s="447"/>
      <c r="P460" s="449"/>
      <c r="Q460" s="447"/>
      <c r="R460" s="449"/>
      <c r="S460" s="447"/>
      <c r="T460" s="449"/>
      <c r="U460" s="447"/>
      <c r="V460" s="449"/>
      <c r="W460" s="447"/>
      <c r="X460" s="449"/>
      <c r="Y460" s="447"/>
      <c r="Z460" s="449"/>
      <c r="AA460" s="447"/>
      <c r="AB460" s="449"/>
      <c r="AC460" s="447"/>
      <c r="AD460" s="449"/>
      <c r="BT460" s="522">
        <f t="shared" si="140"/>
        <v>0</v>
      </c>
      <c r="BU460" s="522"/>
      <c r="BV460" s="522">
        <f t="shared" si="141"/>
        <v>0</v>
      </c>
      <c r="BW460" s="522"/>
      <c r="BX460" s="522">
        <f t="shared" si="142"/>
        <v>0</v>
      </c>
      <c r="BY460" s="522"/>
      <c r="BZ460" s="522">
        <f t="shared" si="143"/>
        <v>0</v>
      </c>
      <c r="CA460" s="522"/>
      <c r="CB460" s="125" t="str">
        <f>IF(BZ460=0,"",IF(SUM($BZ$87:BZ460)=1,_xlfn.CONCAT(CC460),IF($BZ$662&gt;SUM($BZ$87:BZ460),_xlfn.CONCAT(", ",CC460),IF($BZ$662=SUM($BZ$87:BZ460),_xlfn.CONCAT(" y ",CC460,".")))))</f>
        <v/>
      </c>
      <c r="CC460" s="113">
        <v>374</v>
      </c>
      <c r="CE460" s="524">
        <f t="shared" si="144"/>
        <v>0</v>
      </c>
      <c r="CF460" s="526"/>
    </row>
    <row r="461" spans="3:84">
      <c r="C461" s="56" t="s">
        <v>7048</v>
      </c>
      <c r="D461" s="460" t="str">
        <f>IF($AH$14=0,IF(Presentación!AL384="","",Presentación!AM384),"")</f>
        <v/>
      </c>
      <c r="E461" s="461"/>
      <c r="F461" s="462"/>
      <c r="G461" s="547" t="str">
        <f>IF($AH$14=0,IF(Presentación!AK384="","",Presentación!AK384),"")</f>
        <v/>
      </c>
      <c r="H461" s="548"/>
      <c r="I461" s="548"/>
      <c r="J461" s="548"/>
      <c r="K461" s="548"/>
      <c r="L461" s="549"/>
      <c r="M461" s="447"/>
      <c r="N461" s="449"/>
      <c r="O461" s="447"/>
      <c r="P461" s="449"/>
      <c r="Q461" s="447"/>
      <c r="R461" s="449"/>
      <c r="S461" s="447"/>
      <c r="T461" s="449"/>
      <c r="U461" s="447"/>
      <c r="V461" s="449"/>
      <c r="W461" s="447"/>
      <c r="X461" s="449"/>
      <c r="Y461" s="447"/>
      <c r="Z461" s="449"/>
      <c r="AA461" s="447"/>
      <c r="AB461" s="449"/>
      <c r="AC461" s="447"/>
      <c r="AD461" s="449"/>
      <c r="BT461" s="522">
        <f t="shared" si="140"/>
        <v>0</v>
      </c>
      <c r="BU461" s="522"/>
      <c r="BV461" s="522">
        <f t="shared" si="141"/>
        <v>0</v>
      </c>
      <c r="BW461" s="522"/>
      <c r="BX461" s="522">
        <f t="shared" si="142"/>
        <v>0</v>
      </c>
      <c r="BY461" s="522"/>
      <c r="BZ461" s="522">
        <f t="shared" si="143"/>
        <v>0</v>
      </c>
      <c r="CA461" s="522"/>
      <c r="CB461" s="125" t="str">
        <f>IF(BZ461=0,"",IF(SUM($BZ$87:BZ461)=1,_xlfn.CONCAT(CC461),IF($BZ$662&gt;SUM($BZ$87:BZ461),_xlfn.CONCAT(", ",CC461),IF($BZ$662=SUM($BZ$87:BZ461),_xlfn.CONCAT(" y ",CC461,".")))))</f>
        <v/>
      </c>
      <c r="CC461" s="113">
        <v>375</v>
      </c>
      <c r="CE461" s="524">
        <f t="shared" si="144"/>
        <v>0</v>
      </c>
      <c r="CF461" s="526"/>
    </row>
    <row r="462" spans="3:84">
      <c r="C462" s="56" t="s">
        <v>7049</v>
      </c>
      <c r="D462" s="460" t="str">
        <f>IF($AH$14=0,IF(Presentación!AL385="","",Presentación!AM385),"")</f>
        <v/>
      </c>
      <c r="E462" s="461"/>
      <c r="F462" s="462"/>
      <c r="G462" s="547" t="str">
        <f>IF($AH$14=0,IF(Presentación!AK385="","",Presentación!AK385),"")</f>
        <v/>
      </c>
      <c r="H462" s="548"/>
      <c r="I462" s="548"/>
      <c r="J462" s="548"/>
      <c r="K462" s="548"/>
      <c r="L462" s="549"/>
      <c r="M462" s="447"/>
      <c r="N462" s="449"/>
      <c r="O462" s="447"/>
      <c r="P462" s="449"/>
      <c r="Q462" s="447"/>
      <c r="R462" s="449"/>
      <c r="S462" s="447"/>
      <c r="T462" s="449"/>
      <c r="U462" s="447"/>
      <c r="V462" s="449"/>
      <c r="W462" s="447"/>
      <c r="X462" s="449"/>
      <c r="Y462" s="447"/>
      <c r="Z462" s="449"/>
      <c r="AA462" s="447"/>
      <c r="AB462" s="449"/>
      <c r="AC462" s="447"/>
      <c r="AD462" s="449"/>
      <c r="BT462" s="522">
        <f t="shared" si="140"/>
        <v>0</v>
      </c>
      <c r="BU462" s="522"/>
      <c r="BV462" s="522">
        <f t="shared" si="141"/>
        <v>0</v>
      </c>
      <c r="BW462" s="522"/>
      <c r="BX462" s="522">
        <f t="shared" si="142"/>
        <v>0</v>
      </c>
      <c r="BY462" s="522"/>
      <c r="BZ462" s="522">
        <f t="shared" si="143"/>
        <v>0</v>
      </c>
      <c r="CA462" s="522"/>
      <c r="CB462" s="125" t="str">
        <f>IF(BZ462=0,"",IF(SUM($BZ$87:BZ462)=1,_xlfn.CONCAT(CC462),IF($BZ$662&gt;SUM($BZ$87:BZ462),_xlfn.CONCAT(", ",CC462),IF($BZ$662=SUM($BZ$87:BZ462),_xlfn.CONCAT(" y ",CC462,".")))))</f>
        <v/>
      </c>
      <c r="CC462" s="113">
        <v>376</v>
      </c>
      <c r="CE462" s="524">
        <f t="shared" si="144"/>
        <v>0</v>
      </c>
      <c r="CF462" s="526"/>
    </row>
    <row r="463" spans="3:84">
      <c r="C463" s="56" t="s">
        <v>7050</v>
      </c>
      <c r="D463" s="460" t="str">
        <f>IF($AH$14=0,IF(Presentación!AL386="","",Presentación!AM386),"")</f>
        <v/>
      </c>
      <c r="E463" s="461"/>
      <c r="F463" s="462"/>
      <c r="G463" s="547" t="str">
        <f>IF($AH$14=0,IF(Presentación!AK386="","",Presentación!AK386),"")</f>
        <v/>
      </c>
      <c r="H463" s="548"/>
      <c r="I463" s="548"/>
      <c r="J463" s="548"/>
      <c r="K463" s="548"/>
      <c r="L463" s="549"/>
      <c r="M463" s="447"/>
      <c r="N463" s="449"/>
      <c r="O463" s="447"/>
      <c r="P463" s="449"/>
      <c r="Q463" s="447"/>
      <c r="R463" s="449"/>
      <c r="S463" s="447"/>
      <c r="T463" s="449"/>
      <c r="U463" s="447"/>
      <c r="V463" s="449"/>
      <c r="W463" s="447"/>
      <c r="X463" s="449"/>
      <c r="Y463" s="447"/>
      <c r="Z463" s="449"/>
      <c r="AA463" s="447"/>
      <c r="AB463" s="449"/>
      <c r="AC463" s="447"/>
      <c r="AD463" s="449"/>
      <c r="BT463" s="522">
        <f t="shared" si="140"/>
        <v>0</v>
      </c>
      <c r="BU463" s="522"/>
      <c r="BV463" s="522">
        <f t="shared" si="141"/>
        <v>0</v>
      </c>
      <c r="BW463" s="522"/>
      <c r="BX463" s="522">
        <f t="shared" si="142"/>
        <v>0</v>
      </c>
      <c r="BY463" s="522"/>
      <c r="BZ463" s="522">
        <f t="shared" si="143"/>
        <v>0</v>
      </c>
      <c r="CA463" s="522"/>
      <c r="CB463" s="125" t="str">
        <f>IF(BZ463=0,"",IF(SUM($BZ$87:BZ463)=1,_xlfn.CONCAT(CC463),IF($BZ$662&gt;SUM($BZ$87:BZ463),_xlfn.CONCAT(", ",CC463),IF($BZ$662=SUM($BZ$87:BZ463),_xlfn.CONCAT(" y ",CC463,".")))))</f>
        <v/>
      </c>
      <c r="CC463" s="113">
        <v>377</v>
      </c>
      <c r="CE463" s="524">
        <f t="shared" si="144"/>
        <v>0</v>
      </c>
      <c r="CF463" s="526"/>
    </row>
    <row r="464" spans="3:84">
      <c r="C464" s="56" t="s">
        <v>7051</v>
      </c>
      <c r="D464" s="460" t="str">
        <f>IF($AH$14=0,IF(Presentación!AL387="","",Presentación!AM387),"")</f>
        <v/>
      </c>
      <c r="E464" s="461"/>
      <c r="F464" s="462"/>
      <c r="G464" s="547" t="str">
        <f>IF($AH$14=0,IF(Presentación!AK387="","",Presentación!AK387),"")</f>
        <v/>
      </c>
      <c r="H464" s="548"/>
      <c r="I464" s="548"/>
      <c r="J464" s="548"/>
      <c r="K464" s="548"/>
      <c r="L464" s="549"/>
      <c r="M464" s="447"/>
      <c r="N464" s="449"/>
      <c r="O464" s="447"/>
      <c r="P464" s="449"/>
      <c r="Q464" s="447"/>
      <c r="R464" s="449"/>
      <c r="S464" s="447"/>
      <c r="T464" s="449"/>
      <c r="U464" s="447"/>
      <c r="V464" s="449"/>
      <c r="W464" s="447"/>
      <c r="X464" s="449"/>
      <c r="Y464" s="447"/>
      <c r="Z464" s="449"/>
      <c r="AA464" s="447"/>
      <c r="AB464" s="449"/>
      <c r="AC464" s="447"/>
      <c r="AD464" s="449"/>
      <c r="BT464" s="522">
        <f t="shared" si="140"/>
        <v>0</v>
      </c>
      <c r="BU464" s="522"/>
      <c r="BV464" s="522">
        <f t="shared" si="141"/>
        <v>0</v>
      </c>
      <c r="BW464" s="522"/>
      <c r="BX464" s="522">
        <f t="shared" si="142"/>
        <v>0</v>
      </c>
      <c r="BY464" s="522"/>
      <c r="BZ464" s="522">
        <f t="shared" si="143"/>
        <v>0</v>
      </c>
      <c r="CA464" s="522"/>
      <c r="CB464" s="125" t="str">
        <f>IF(BZ464=0,"",IF(SUM($BZ$87:BZ464)=1,_xlfn.CONCAT(CC464),IF($BZ$662&gt;SUM($BZ$87:BZ464),_xlfn.CONCAT(", ",CC464),IF($BZ$662=SUM($BZ$87:BZ464),_xlfn.CONCAT(" y ",CC464,".")))))</f>
        <v/>
      </c>
      <c r="CC464" s="113">
        <v>378</v>
      </c>
      <c r="CE464" s="524">
        <f t="shared" si="144"/>
        <v>0</v>
      </c>
      <c r="CF464" s="526"/>
    </row>
    <row r="465" spans="3:84">
      <c r="C465" s="56" t="s">
        <v>7052</v>
      </c>
      <c r="D465" s="460" t="str">
        <f>IF($AH$14=0,IF(Presentación!AL388="","",Presentación!AM388),"")</f>
        <v/>
      </c>
      <c r="E465" s="461"/>
      <c r="F465" s="462"/>
      <c r="G465" s="547" t="str">
        <f>IF($AH$14=0,IF(Presentación!AK388="","",Presentación!AK388),"")</f>
        <v/>
      </c>
      <c r="H465" s="548"/>
      <c r="I465" s="548"/>
      <c r="J465" s="548"/>
      <c r="K465" s="548"/>
      <c r="L465" s="549"/>
      <c r="M465" s="447"/>
      <c r="N465" s="449"/>
      <c r="O465" s="447"/>
      <c r="P465" s="449"/>
      <c r="Q465" s="447"/>
      <c r="R465" s="449"/>
      <c r="S465" s="447"/>
      <c r="T465" s="449"/>
      <c r="U465" s="447"/>
      <c r="V465" s="449"/>
      <c r="W465" s="447"/>
      <c r="X465" s="449"/>
      <c r="Y465" s="447"/>
      <c r="Z465" s="449"/>
      <c r="AA465" s="447"/>
      <c r="AB465" s="449"/>
      <c r="AC465" s="447"/>
      <c r="AD465" s="449"/>
      <c r="BT465" s="522">
        <f t="shared" si="140"/>
        <v>0</v>
      </c>
      <c r="BU465" s="522"/>
      <c r="BV465" s="522">
        <f t="shared" si="141"/>
        <v>0</v>
      </c>
      <c r="BW465" s="522"/>
      <c r="BX465" s="522">
        <f t="shared" si="142"/>
        <v>0</v>
      </c>
      <c r="BY465" s="522"/>
      <c r="BZ465" s="522">
        <f t="shared" si="143"/>
        <v>0</v>
      </c>
      <c r="CA465" s="522"/>
      <c r="CB465" s="125" t="str">
        <f>IF(BZ465=0,"",IF(SUM($BZ$87:BZ465)=1,_xlfn.CONCAT(CC465),IF($BZ$662&gt;SUM($BZ$87:BZ465),_xlfn.CONCAT(", ",CC465),IF($BZ$662=SUM($BZ$87:BZ465),_xlfn.CONCAT(" y ",CC465,".")))))</f>
        <v/>
      </c>
      <c r="CC465" s="113">
        <v>379</v>
      </c>
      <c r="CE465" s="524">
        <f t="shared" si="144"/>
        <v>0</v>
      </c>
      <c r="CF465" s="526"/>
    </row>
    <row r="466" spans="3:84">
      <c r="C466" s="56" t="s">
        <v>7053</v>
      </c>
      <c r="D466" s="460" t="str">
        <f>IF($AH$14=0,IF(Presentación!AL389="","",Presentación!AM389),"")</f>
        <v/>
      </c>
      <c r="E466" s="461"/>
      <c r="F466" s="462"/>
      <c r="G466" s="547" t="str">
        <f>IF($AH$14=0,IF(Presentación!AK389="","",Presentación!AK389),"")</f>
        <v/>
      </c>
      <c r="H466" s="548"/>
      <c r="I466" s="548"/>
      <c r="J466" s="548"/>
      <c r="K466" s="548"/>
      <c r="L466" s="549"/>
      <c r="M466" s="447"/>
      <c r="N466" s="449"/>
      <c r="O466" s="447"/>
      <c r="P466" s="449"/>
      <c r="Q466" s="447"/>
      <c r="R466" s="449"/>
      <c r="S466" s="447"/>
      <c r="T466" s="449"/>
      <c r="U466" s="447"/>
      <c r="V466" s="449"/>
      <c r="W466" s="447"/>
      <c r="X466" s="449"/>
      <c r="Y466" s="447"/>
      <c r="Z466" s="449"/>
      <c r="AA466" s="447"/>
      <c r="AB466" s="449"/>
      <c r="AC466" s="447"/>
      <c r="AD466" s="449"/>
      <c r="BT466" s="522">
        <f t="shared" si="140"/>
        <v>0</v>
      </c>
      <c r="BU466" s="522"/>
      <c r="BV466" s="522">
        <f t="shared" si="141"/>
        <v>0</v>
      </c>
      <c r="BW466" s="522"/>
      <c r="BX466" s="522">
        <f t="shared" si="142"/>
        <v>0</v>
      </c>
      <c r="BY466" s="522"/>
      <c r="BZ466" s="522">
        <f t="shared" si="143"/>
        <v>0</v>
      </c>
      <c r="CA466" s="522"/>
      <c r="CB466" s="125" t="str">
        <f>IF(BZ466=0,"",IF(SUM($BZ$87:BZ466)=1,_xlfn.CONCAT(CC466),IF($BZ$662&gt;SUM($BZ$87:BZ466),_xlfn.CONCAT(", ",CC466),IF($BZ$662=SUM($BZ$87:BZ466),_xlfn.CONCAT(" y ",CC466,".")))))</f>
        <v/>
      </c>
      <c r="CC466" s="113">
        <v>380</v>
      </c>
      <c r="CE466" s="524">
        <f t="shared" si="144"/>
        <v>0</v>
      </c>
      <c r="CF466" s="526"/>
    </row>
    <row r="467" spans="3:84">
      <c r="C467" s="56" t="s">
        <v>7054</v>
      </c>
      <c r="D467" s="460" t="str">
        <f>IF($AH$14=0,IF(Presentación!AL390="","",Presentación!AM390),"")</f>
        <v/>
      </c>
      <c r="E467" s="461"/>
      <c r="F467" s="462"/>
      <c r="G467" s="547" t="str">
        <f>IF($AH$14=0,IF(Presentación!AK390="","",Presentación!AK390),"")</f>
        <v/>
      </c>
      <c r="H467" s="548"/>
      <c r="I467" s="548"/>
      <c r="J467" s="548"/>
      <c r="K467" s="548"/>
      <c r="L467" s="549"/>
      <c r="M467" s="447"/>
      <c r="N467" s="449"/>
      <c r="O467" s="447"/>
      <c r="P467" s="449"/>
      <c r="Q467" s="447"/>
      <c r="R467" s="449"/>
      <c r="S467" s="447"/>
      <c r="T467" s="449"/>
      <c r="U467" s="447"/>
      <c r="V467" s="449"/>
      <c r="W467" s="447"/>
      <c r="X467" s="449"/>
      <c r="Y467" s="447"/>
      <c r="Z467" s="449"/>
      <c r="AA467" s="447"/>
      <c r="AB467" s="449"/>
      <c r="AC467" s="447"/>
      <c r="AD467" s="449"/>
      <c r="BT467" s="522">
        <f t="shared" si="140"/>
        <v>0</v>
      </c>
      <c r="BU467" s="522"/>
      <c r="BV467" s="522">
        <f t="shared" si="141"/>
        <v>0</v>
      </c>
      <c r="BW467" s="522"/>
      <c r="BX467" s="522">
        <f t="shared" si="142"/>
        <v>0</v>
      </c>
      <c r="BY467" s="522"/>
      <c r="BZ467" s="522">
        <f t="shared" si="143"/>
        <v>0</v>
      </c>
      <c r="CA467" s="522"/>
      <c r="CB467" s="125" t="str">
        <f>IF(BZ467=0,"",IF(SUM($BZ$87:BZ467)=1,_xlfn.CONCAT(CC467),IF($BZ$662&gt;SUM($BZ$87:BZ467),_xlfn.CONCAT(", ",CC467),IF($BZ$662=SUM($BZ$87:BZ467),_xlfn.CONCAT(" y ",CC467,".")))))</f>
        <v/>
      </c>
      <c r="CC467" s="113">
        <v>381</v>
      </c>
      <c r="CE467" s="524">
        <f t="shared" si="144"/>
        <v>0</v>
      </c>
      <c r="CF467" s="526"/>
    </row>
    <row r="468" spans="3:84">
      <c r="C468" s="56" t="s">
        <v>7055</v>
      </c>
      <c r="D468" s="460" t="str">
        <f>IF($AH$14=0,IF(Presentación!AL391="","",Presentación!AM391),"")</f>
        <v/>
      </c>
      <c r="E468" s="461"/>
      <c r="F468" s="462"/>
      <c r="G468" s="547" t="str">
        <f>IF($AH$14=0,IF(Presentación!AK391="","",Presentación!AK391),"")</f>
        <v/>
      </c>
      <c r="H468" s="548"/>
      <c r="I468" s="548"/>
      <c r="J468" s="548"/>
      <c r="K468" s="548"/>
      <c r="L468" s="549"/>
      <c r="M468" s="447"/>
      <c r="N468" s="449"/>
      <c r="O468" s="447"/>
      <c r="P468" s="449"/>
      <c r="Q468" s="447"/>
      <c r="R468" s="449"/>
      <c r="S468" s="447"/>
      <c r="T468" s="449"/>
      <c r="U468" s="447"/>
      <c r="V468" s="449"/>
      <c r="W468" s="447"/>
      <c r="X468" s="449"/>
      <c r="Y468" s="447"/>
      <c r="Z468" s="449"/>
      <c r="AA468" s="447"/>
      <c r="AB468" s="449"/>
      <c r="AC468" s="447"/>
      <c r="AD468" s="449"/>
      <c r="BT468" s="522">
        <f t="shared" si="140"/>
        <v>0</v>
      </c>
      <c r="BU468" s="522"/>
      <c r="BV468" s="522">
        <f t="shared" si="141"/>
        <v>0</v>
      </c>
      <c r="BW468" s="522"/>
      <c r="BX468" s="522">
        <f t="shared" si="142"/>
        <v>0</v>
      </c>
      <c r="BY468" s="522"/>
      <c r="BZ468" s="522">
        <f t="shared" si="143"/>
        <v>0</v>
      </c>
      <c r="CA468" s="522"/>
      <c r="CB468" s="125" t="str">
        <f>IF(BZ468=0,"",IF(SUM($BZ$87:BZ468)=1,_xlfn.CONCAT(CC468),IF($BZ$662&gt;SUM($BZ$87:BZ468),_xlfn.CONCAT(", ",CC468),IF($BZ$662=SUM($BZ$87:BZ468),_xlfn.CONCAT(" y ",CC468,".")))))</f>
        <v/>
      </c>
      <c r="CC468" s="113">
        <v>382</v>
      </c>
      <c r="CE468" s="524">
        <f t="shared" si="144"/>
        <v>0</v>
      </c>
      <c r="CF468" s="526"/>
    </row>
    <row r="469" spans="3:84">
      <c r="C469" s="56" t="s">
        <v>7056</v>
      </c>
      <c r="D469" s="460" t="str">
        <f>IF($AH$14=0,IF(Presentación!AL392="","",Presentación!AM392),"")</f>
        <v/>
      </c>
      <c r="E469" s="461"/>
      <c r="F469" s="462"/>
      <c r="G469" s="547" t="str">
        <f>IF($AH$14=0,IF(Presentación!AK392="","",Presentación!AK392),"")</f>
        <v/>
      </c>
      <c r="H469" s="548"/>
      <c r="I469" s="548"/>
      <c r="J469" s="548"/>
      <c r="K469" s="548"/>
      <c r="L469" s="549"/>
      <c r="M469" s="447"/>
      <c r="N469" s="449"/>
      <c r="O469" s="447"/>
      <c r="P469" s="449"/>
      <c r="Q469" s="447"/>
      <c r="R469" s="449"/>
      <c r="S469" s="447"/>
      <c r="T469" s="449"/>
      <c r="U469" s="447"/>
      <c r="V469" s="449"/>
      <c r="W469" s="447"/>
      <c r="X469" s="449"/>
      <c r="Y469" s="447"/>
      <c r="Z469" s="449"/>
      <c r="AA469" s="447"/>
      <c r="AB469" s="449"/>
      <c r="AC469" s="447"/>
      <c r="AD469" s="449"/>
      <c r="BT469" s="522">
        <f t="shared" si="140"/>
        <v>0</v>
      </c>
      <c r="BU469" s="522"/>
      <c r="BV469" s="522">
        <f t="shared" si="141"/>
        <v>0</v>
      </c>
      <c r="BW469" s="522"/>
      <c r="BX469" s="522">
        <f t="shared" si="142"/>
        <v>0</v>
      </c>
      <c r="BY469" s="522"/>
      <c r="BZ469" s="522">
        <f t="shared" si="143"/>
        <v>0</v>
      </c>
      <c r="CA469" s="522"/>
      <c r="CB469" s="125" t="str">
        <f>IF(BZ469=0,"",IF(SUM($BZ$87:BZ469)=1,_xlfn.CONCAT(CC469),IF($BZ$662&gt;SUM($BZ$87:BZ469),_xlfn.CONCAT(", ",CC469),IF($BZ$662=SUM($BZ$87:BZ469),_xlfn.CONCAT(" y ",CC469,".")))))</f>
        <v/>
      </c>
      <c r="CC469" s="113">
        <v>383</v>
      </c>
      <c r="CE469" s="524">
        <f t="shared" si="144"/>
        <v>0</v>
      </c>
      <c r="CF469" s="526"/>
    </row>
    <row r="470" spans="3:84">
      <c r="C470" s="56" t="s">
        <v>7057</v>
      </c>
      <c r="D470" s="460" t="str">
        <f>IF($AH$14=0,IF(Presentación!AL393="","",Presentación!AM393),"")</f>
        <v/>
      </c>
      <c r="E470" s="461"/>
      <c r="F470" s="462"/>
      <c r="G470" s="547" t="str">
        <f>IF($AH$14=0,IF(Presentación!AK393="","",Presentación!AK393),"")</f>
        <v/>
      </c>
      <c r="H470" s="548"/>
      <c r="I470" s="548"/>
      <c r="J470" s="548"/>
      <c r="K470" s="548"/>
      <c r="L470" s="549"/>
      <c r="M470" s="447"/>
      <c r="N470" s="449"/>
      <c r="O470" s="447"/>
      <c r="P470" s="449"/>
      <c r="Q470" s="447"/>
      <c r="R470" s="449"/>
      <c r="S470" s="447"/>
      <c r="T470" s="449"/>
      <c r="U470" s="447"/>
      <c r="V470" s="449"/>
      <c r="W470" s="447"/>
      <c r="X470" s="449"/>
      <c r="Y470" s="447"/>
      <c r="Z470" s="449"/>
      <c r="AA470" s="447"/>
      <c r="AB470" s="449"/>
      <c r="AC470" s="447"/>
      <c r="AD470" s="449"/>
      <c r="BT470" s="522">
        <f t="shared" si="140"/>
        <v>0</v>
      </c>
      <c r="BU470" s="522"/>
      <c r="BV470" s="522">
        <f t="shared" si="141"/>
        <v>0</v>
      </c>
      <c r="BW470" s="522"/>
      <c r="BX470" s="522">
        <f t="shared" si="142"/>
        <v>0</v>
      </c>
      <c r="BY470" s="522"/>
      <c r="BZ470" s="522">
        <f t="shared" si="143"/>
        <v>0</v>
      </c>
      <c r="CA470" s="522"/>
      <c r="CB470" s="125" t="str">
        <f>IF(BZ470=0,"",IF(SUM($BZ$87:BZ470)=1,_xlfn.CONCAT(CC470),IF($BZ$662&gt;SUM($BZ$87:BZ470),_xlfn.CONCAT(", ",CC470),IF($BZ$662=SUM($BZ$87:BZ470),_xlfn.CONCAT(" y ",CC470,".")))))</f>
        <v/>
      </c>
      <c r="CC470" s="113">
        <v>384</v>
      </c>
      <c r="CE470" s="524">
        <f t="shared" si="144"/>
        <v>0</v>
      </c>
      <c r="CF470" s="526"/>
    </row>
    <row r="471" spans="3:84">
      <c r="C471" s="56" t="s">
        <v>7058</v>
      </c>
      <c r="D471" s="460" t="str">
        <f>IF($AH$14=0,IF(Presentación!AL394="","",Presentación!AM394),"")</f>
        <v/>
      </c>
      <c r="E471" s="461"/>
      <c r="F471" s="462"/>
      <c r="G471" s="547" t="str">
        <f>IF($AH$14=0,IF(Presentación!AK394="","",Presentación!AK394),"")</f>
        <v/>
      </c>
      <c r="H471" s="548"/>
      <c r="I471" s="548"/>
      <c r="J471" s="548"/>
      <c r="K471" s="548"/>
      <c r="L471" s="549"/>
      <c r="M471" s="447"/>
      <c r="N471" s="449"/>
      <c r="O471" s="447"/>
      <c r="P471" s="449"/>
      <c r="Q471" s="447"/>
      <c r="R471" s="449"/>
      <c r="S471" s="447"/>
      <c r="T471" s="449"/>
      <c r="U471" s="447"/>
      <c r="V471" s="449"/>
      <c r="W471" s="447"/>
      <c r="X471" s="449"/>
      <c r="Y471" s="447"/>
      <c r="Z471" s="449"/>
      <c r="AA471" s="447"/>
      <c r="AB471" s="449"/>
      <c r="AC471" s="447"/>
      <c r="AD471" s="449"/>
      <c r="BT471" s="522">
        <f t="shared" ref="BT471:BT534" si="145">M471</f>
        <v>0</v>
      </c>
      <c r="BU471" s="522"/>
      <c r="BV471" s="522">
        <f t="shared" ref="BV471:BV534" si="146">COUNTIF(O471:AD471,"NS")</f>
        <v>0</v>
      </c>
      <c r="BW471" s="522"/>
      <c r="BX471" s="522">
        <f t="shared" ref="BX471:BX534" si="147">IF(COUNTIF(O471:AD471,"NA")=COUNTA($O$85:$AD$85),"NA",SUM(O471:AD471))</f>
        <v>0</v>
      </c>
      <c r="BY471" s="522"/>
      <c r="BZ471" s="522">
        <f t="shared" ref="BZ471:BZ534" si="148">IF(OR(AND(AK445=0,COUNTBLANK(L471:AG471)=22),AND(AK445=1,COUNTBLANK(L471:AG471)=22)),0,IF(OR(AND(BT471=0,BV471&gt;0),AND(BT471="NS",BX471&gt;0),AND(BT471="NS",BV471=0,BX471=0)),1,IF(OR(AND(BV471&gt;=2,BX471&lt;BT471),AND(BT471="NS",BX471=0,BV471&gt;0),BT471=BX471),0,1)))</f>
        <v>0</v>
      </c>
      <c r="CA471" s="522"/>
      <c r="CB471" s="125" t="str">
        <f>IF(BZ471=0,"",IF(SUM($BZ$87:BZ471)=1,_xlfn.CONCAT(CC471),IF($BZ$662&gt;SUM($BZ$87:BZ471),_xlfn.CONCAT(", ",CC471),IF($BZ$662=SUM($BZ$87:BZ471),_xlfn.CONCAT(" y ",CC471,".")))))</f>
        <v/>
      </c>
      <c r="CC471" s="113">
        <v>385</v>
      </c>
      <c r="CE471" s="524">
        <f t="shared" si="144"/>
        <v>0</v>
      </c>
      <c r="CF471" s="526"/>
    </row>
    <row r="472" spans="3:84">
      <c r="C472" s="56" t="s">
        <v>7059</v>
      </c>
      <c r="D472" s="460" t="str">
        <f>IF($AH$14=0,IF(Presentación!AL395="","",Presentación!AM395),"")</f>
        <v/>
      </c>
      <c r="E472" s="461"/>
      <c r="F472" s="462"/>
      <c r="G472" s="547" t="str">
        <f>IF($AH$14=0,IF(Presentación!AK395="","",Presentación!AK395),"")</f>
        <v/>
      </c>
      <c r="H472" s="548"/>
      <c r="I472" s="548"/>
      <c r="J472" s="548"/>
      <c r="K472" s="548"/>
      <c r="L472" s="549"/>
      <c r="M472" s="447"/>
      <c r="N472" s="449"/>
      <c r="O472" s="447"/>
      <c r="P472" s="449"/>
      <c r="Q472" s="447"/>
      <c r="R472" s="449"/>
      <c r="S472" s="447"/>
      <c r="T472" s="449"/>
      <c r="U472" s="447"/>
      <c r="V472" s="449"/>
      <c r="W472" s="447"/>
      <c r="X472" s="449"/>
      <c r="Y472" s="447"/>
      <c r="Z472" s="449"/>
      <c r="AA472" s="447"/>
      <c r="AB472" s="449"/>
      <c r="AC472" s="447"/>
      <c r="AD472" s="449"/>
      <c r="BT472" s="522">
        <f t="shared" si="145"/>
        <v>0</v>
      </c>
      <c r="BU472" s="522"/>
      <c r="BV472" s="522">
        <f t="shared" si="146"/>
        <v>0</v>
      </c>
      <c r="BW472" s="522"/>
      <c r="BX472" s="522">
        <f t="shared" si="147"/>
        <v>0</v>
      </c>
      <c r="BY472" s="522"/>
      <c r="BZ472" s="522">
        <f t="shared" si="148"/>
        <v>0</v>
      </c>
      <c r="CA472" s="522"/>
      <c r="CB472" s="125" t="str">
        <f>IF(BZ472=0,"",IF(SUM($BZ$87:BZ472)=1,_xlfn.CONCAT(CC472),IF($BZ$662&gt;SUM($BZ$87:BZ472),_xlfn.CONCAT(", ",CC472),IF($BZ$662=SUM($BZ$87:BZ472),_xlfn.CONCAT(" y ",CC472,".")))))</f>
        <v/>
      </c>
      <c r="CC472" s="113">
        <v>386</v>
      </c>
      <c r="CE472" s="524">
        <f t="shared" si="144"/>
        <v>0</v>
      </c>
      <c r="CF472" s="526"/>
    </row>
    <row r="473" spans="3:84">
      <c r="C473" s="56" t="s">
        <v>7060</v>
      </c>
      <c r="D473" s="460" t="str">
        <f>IF($AH$14=0,IF(Presentación!AL396="","",Presentación!AM396),"")</f>
        <v/>
      </c>
      <c r="E473" s="461"/>
      <c r="F473" s="462"/>
      <c r="G473" s="547" t="str">
        <f>IF($AH$14=0,IF(Presentación!AK396="","",Presentación!AK396),"")</f>
        <v/>
      </c>
      <c r="H473" s="548"/>
      <c r="I473" s="548"/>
      <c r="J473" s="548"/>
      <c r="K473" s="548"/>
      <c r="L473" s="549"/>
      <c r="M473" s="447"/>
      <c r="N473" s="449"/>
      <c r="O473" s="447"/>
      <c r="P473" s="449"/>
      <c r="Q473" s="447"/>
      <c r="R473" s="449"/>
      <c r="S473" s="447"/>
      <c r="T473" s="449"/>
      <c r="U473" s="447"/>
      <c r="V473" s="449"/>
      <c r="W473" s="447"/>
      <c r="X473" s="449"/>
      <c r="Y473" s="447"/>
      <c r="Z473" s="449"/>
      <c r="AA473" s="447"/>
      <c r="AB473" s="449"/>
      <c r="AC473" s="447"/>
      <c r="AD473" s="449"/>
      <c r="BT473" s="522">
        <f t="shared" si="145"/>
        <v>0</v>
      </c>
      <c r="BU473" s="522"/>
      <c r="BV473" s="522">
        <f t="shared" si="146"/>
        <v>0</v>
      </c>
      <c r="BW473" s="522"/>
      <c r="BX473" s="522">
        <f t="shared" si="147"/>
        <v>0</v>
      </c>
      <c r="BY473" s="522"/>
      <c r="BZ473" s="522">
        <f t="shared" si="148"/>
        <v>0</v>
      </c>
      <c r="CA473" s="522"/>
      <c r="CB473" s="125" t="str">
        <f>IF(BZ473=0,"",IF(SUM($BZ$87:BZ473)=1,_xlfn.CONCAT(CC473),IF($BZ$662&gt;SUM($BZ$87:BZ473),_xlfn.CONCAT(", ",CC473),IF($BZ$662=SUM($BZ$87:BZ473),_xlfn.CONCAT(" y ",CC473,".")))))</f>
        <v/>
      </c>
      <c r="CC473" s="113">
        <v>387</v>
      </c>
      <c r="CE473" s="524">
        <f t="shared" si="144"/>
        <v>0</v>
      </c>
      <c r="CF473" s="526"/>
    </row>
    <row r="474" spans="3:84">
      <c r="C474" s="56" t="s">
        <v>7061</v>
      </c>
      <c r="D474" s="460" t="str">
        <f>IF($AH$14=0,IF(Presentación!AL397="","",Presentación!AM397),"")</f>
        <v/>
      </c>
      <c r="E474" s="461"/>
      <c r="F474" s="462"/>
      <c r="G474" s="547" t="str">
        <f>IF($AH$14=0,IF(Presentación!AK397="","",Presentación!AK397),"")</f>
        <v/>
      </c>
      <c r="H474" s="548"/>
      <c r="I474" s="548"/>
      <c r="J474" s="548"/>
      <c r="K474" s="548"/>
      <c r="L474" s="549"/>
      <c r="M474" s="447"/>
      <c r="N474" s="449"/>
      <c r="O474" s="447"/>
      <c r="P474" s="449"/>
      <c r="Q474" s="447"/>
      <c r="R474" s="449"/>
      <c r="S474" s="447"/>
      <c r="T474" s="449"/>
      <c r="U474" s="447"/>
      <c r="V474" s="449"/>
      <c r="W474" s="447"/>
      <c r="X474" s="449"/>
      <c r="Y474" s="447"/>
      <c r="Z474" s="449"/>
      <c r="AA474" s="447"/>
      <c r="AB474" s="449"/>
      <c r="AC474" s="447"/>
      <c r="AD474" s="449"/>
      <c r="BT474" s="522">
        <f t="shared" si="145"/>
        <v>0</v>
      </c>
      <c r="BU474" s="522"/>
      <c r="BV474" s="522">
        <f t="shared" si="146"/>
        <v>0</v>
      </c>
      <c r="BW474" s="522"/>
      <c r="BX474" s="522">
        <f t="shared" si="147"/>
        <v>0</v>
      </c>
      <c r="BY474" s="522"/>
      <c r="BZ474" s="522">
        <f t="shared" si="148"/>
        <v>0</v>
      </c>
      <c r="CA474" s="522"/>
      <c r="CB474" s="125" t="str">
        <f>IF(BZ474=0,"",IF(SUM($BZ$87:BZ474)=1,_xlfn.CONCAT(CC474),IF($BZ$662&gt;SUM($BZ$87:BZ474),_xlfn.CONCAT(", ",CC474),IF($BZ$662=SUM($BZ$87:BZ474),_xlfn.CONCAT(" y ",CC474,".")))))</f>
        <v/>
      </c>
      <c r="CC474" s="113">
        <v>388</v>
      </c>
      <c r="CE474" s="524">
        <f t="shared" si="144"/>
        <v>0</v>
      </c>
      <c r="CF474" s="526"/>
    </row>
    <row r="475" spans="3:84">
      <c r="C475" s="56" t="s">
        <v>7062</v>
      </c>
      <c r="D475" s="460" t="str">
        <f>IF($AH$14=0,IF(Presentación!AL398="","",Presentación!AM398),"")</f>
        <v/>
      </c>
      <c r="E475" s="461"/>
      <c r="F475" s="462"/>
      <c r="G475" s="547" t="str">
        <f>IF($AH$14=0,IF(Presentación!AK398="","",Presentación!AK398),"")</f>
        <v/>
      </c>
      <c r="H475" s="548"/>
      <c r="I475" s="548"/>
      <c r="J475" s="548"/>
      <c r="K475" s="548"/>
      <c r="L475" s="549"/>
      <c r="M475" s="447"/>
      <c r="N475" s="449"/>
      <c r="O475" s="447"/>
      <c r="P475" s="449"/>
      <c r="Q475" s="447"/>
      <c r="R475" s="449"/>
      <c r="S475" s="447"/>
      <c r="T475" s="449"/>
      <c r="U475" s="447"/>
      <c r="V475" s="449"/>
      <c r="W475" s="447"/>
      <c r="X475" s="449"/>
      <c r="Y475" s="447"/>
      <c r="Z475" s="449"/>
      <c r="AA475" s="447"/>
      <c r="AB475" s="449"/>
      <c r="AC475" s="447"/>
      <c r="AD475" s="449"/>
      <c r="BT475" s="522">
        <f t="shared" si="145"/>
        <v>0</v>
      </c>
      <c r="BU475" s="522"/>
      <c r="BV475" s="522">
        <f t="shared" si="146"/>
        <v>0</v>
      </c>
      <c r="BW475" s="522"/>
      <c r="BX475" s="522">
        <f t="shared" si="147"/>
        <v>0</v>
      </c>
      <c r="BY475" s="522"/>
      <c r="BZ475" s="522">
        <f t="shared" si="148"/>
        <v>0</v>
      </c>
      <c r="CA475" s="522"/>
      <c r="CB475" s="125" t="str">
        <f>IF(BZ475=0,"",IF(SUM($BZ$87:BZ475)=1,_xlfn.CONCAT(CC475),IF($BZ$662&gt;SUM($BZ$87:BZ475),_xlfn.CONCAT(", ",CC475),IF($BZ$662=SUM($BZ$87:BZ475),_xlfn.CONCAT(" y ",CC475,".")))))</f>
        <v/>
      </c>
      <c r="CC475" s="113">
        <v>389</v>
      </c>
      <c r="CE475" s="524">
        <f t="shared" si="144"/>
        <v>0</v>
      </c>
      <c r="CF475" s="526"/>
    </row>
    <row r="476" spans="3:84">
      <c r="C476" s="56" t="s">
        <v>7063</v>
      </c>
      <c r="D476" s="460" t="str">
        <f>IF($AH$14=0,IF(Presentación!AL399="","",Presentación!AM399),"")</f>
        <v/>
      </c>
      <c r="E476" s="461"/>
      <c r="F476" s="462"/>
      <c r="G476" s="547" t="str">
        <f>IF($AH$14=0,IF(Presentación!AK399="","",Presentación!AK399),"")</f>
        <v/>
      </c>
      <c r="H476" s="548"/>
      <c r="I476" s="548"/>
      <c r="J476" s="548"/>
      <c r="K476" s="548"/>
      <c r="L476" s="549"/>
      <c r="M476" s="447"/>
      <c r="N476" s="449"/>
      <c r="O476" s="447"/>
      <c r="P476" s="449"/>
      <c r="Q476" s="447"/>
      <c r="R476" s="449"/>
      <c r="S476" s="447"/>
      <c r="T476" s="449"/>
      <c r="U476" s="447"/>
      <c r="V476" s="449"/>
      <c r="W476" s="447"/>
      <c r="X476" s="449"/>
      <c r="Y476" s="447"/>
      <c r="Z476" s="449"/>
      <c r="AA476" s="447"/>
      <c r="AB476" s="449"/>
      <c r="AC476" s="447"/>
      <c r="AD476" s="449"/>
      <c r="BT476" s="522">
        <f t="shared" si="145"/>
        <v>0</v>
      </c>
      <c r="BU476" s="522"/>
      <c r="BV476" s="522">
        <f t="shared" si="146"/>
        <v>0</v>
      </c>
      <c r="BW476" s="522"/>
      <c r="BX476" s="522">
        <f t="shared" si="147"/>
        <v>0</v>
      </c>
      <c r="BY476" s="522"/>
      <c r="BZ476" s="522">
        <f t="shared" si="148"/>
        <v>0</v>
      </c>
      <c r="CA476" s="522"/>
      <c r="CB476" s="125" t="str">
        <f>IF(BZ476=0,"",IF(SUM($BZ$87:BZ476)=1,_xlfn.CONCAT(CC476),IF($BZ$662&gt;SUM($BZ$87:BZ476),_xlfn.CONCAT(", ",CC476),IF($BZ$662=SUM($BZ$87:BZ476),_xlfn.CONCAT(" y ",CC476,".")))))</f>
        <v/>
      </c>
      <c r="CC476" s="113">
        <v>390</v>
      </c>
      <c r="CE476" s="524">
        <f t="shared" si="144"/>
        <v>0</v>
      </c>
      <c r="CF476" s="526"/>
    </row>
    <row r="477" spans="3:84">
      <c r="C477" s="56" t="s">
        <v>7064</v>
      </c>
      <c r="D477" s="460" t="str">
        <f>IF($AH$14=0,IF(Presentación!AL400="","",Presentación!AM400),"")</f>
        <v/>
      </c>
      <c r="E477" s="461"/>
      <c r="F477" s="462"/>
      <c r="G477" s="547" t="str">
        <f>IF($AH$14=0,IF(Presentación!AK400="","",Presentación!AK400),"")</f>
        <v/>
      </c>
      <c r="H477" s="548"/>
      <c r="I477" s="548"/>
      <c r="J477" s="548"/>
      <c r="K477" s="548"/>
      <c r="L477" s="549"/>
      <c r="M477" s="447"/>
      <c r="N477" s="449"/>
      <c r="O477" s="447"/>
      <c r="P477" s="449"/>
      <c r="Q477" s="447"/>
      <c r="R477" s="449"/>
      <c r="S477" s="447"/>
      <c r="T477" s="449"/>
      <c r="U477" s="447"/>
      <c r="V477" s="449"/>
      <c r="W477" s="447"/>
      <c r="X477" s="449"/>
      <c r="Y477" s="447"/>
      <c r="Z477" s="449"/>
      <c r="AA477" s="447"/>
      <c r="AB477" s="449"/>
      <c r="AC477" s="447"/>
      <c r="AD477" s="449"/>
      <c r="BT477" s="522">
        <f t="shared" si="145"/>
        <v>0</v>
      </c>
      <c r="BU477" s="522"/>
      <c r="BV477" s="522">
        <f t="shared" si="146"/>
        <v>0</v>
      </c>
      <c r="BW477" s="522"/>
      <c r="BX477" s="522">
        <f t="shared" si="147"/>
        <v>0</v>
      </c>
      <c r="BY477" s="522"/>
      <c r="BZ477" s="522">
        <f t="shared" si="148"/>
        <v>0</v>
      </c>
      <c r="CA477" s="522"/>
      <c r="CB477" s="125" t="str">
        <f>IF(BZ477=0,"",IF(SUM($BZ$87:BZ477)=1,_xlfn.CONCAT(CC477),IF($BZ$662&gt;SUM($BZ$87:BZ477),_xlfn.CONCAT(", ",CC477),IF($BZ$662=SUM($BZ$87:BZ477),_xlfn.CONCAT(" y ",CC477,".")))))</f>
        <v/>
      </c>
      <c r="CC477" s="113">
        <v>391</v>
      </c>
      <c r="CE477" s="524">
        <f t="shared" si="144"/>
        <v>0</v>
      </c>
      <c r="CF477" s="526"/>
    </row>
    <row r="478" spans="3:84">
      <c r="C478" s="56" t="s">
        <v>7065</v>
      </c>
      <c r="D478" s="460" t="str">
        <f>IF($AH$14=0,IF(Presentación!AL401="","",Presentación!AM401),"")</f>
        <v/>
      </c>
      <c r="E478" s="461"/>
      <c r="F478" s="462"/>
      <c r="G478" s="547" t="str">
        <f>IF($AH$14=0,IF(Presentación!AK401="","",Presentación!AK401),"")</f>
        <v/>
      </c>
      <c r="H478" s="548"/>
      <c r="I478" s="548"/>
      <c r="J478" s="548"/>
      <c r="K478" s="548"/>
      <c r="L478" s="549"/>
      <c r="M478" s="447"/>
      <c r="N478" s="449"/>
      <c r="O478" s="447"/>
      <c r="P478" s="449"/>
      <c r="Q478" s="447"/>
      <c r="R478" s="449"/>
      <c r="S478" s="447"/>
      <c r="T478" s="449"/>
      <c r="U478" s="447"/>
      <c r="V478" s="449"/>
      <c r="W478" s="447"/>
      <c r="X478" s="449"/>
      <c r="Y478" s="447"/>
      <c r="Z478" s="449"/>
      <c r="AA478" s="447"/>
      <c r="AB478" s="449"/>
      <c r="AC478" s="447"/>
      <c r="AD478" s="449"/>
      <c r="BT478" s="522">
        <f t="shared" si="145"/>
        <v>0</v>
      </c>
      <c r="BU478" s="522"/>
      <c r="BV478" s="522">
        <f t="shared" si="146"/>
        <v>0</v>
      </c>
      <c r="BW478" s="522"/>
      <c r="BX478" s="522">
        <f t="shared" si="147"/>
        <v>0</v>
      </c>
      <c r="BY478" s="522"/>
      <c r="BZ478" s="522">
        <f t="shared" si="148"/>
        <v>0</v>
      </c>
      <c r="CA478" s="522"/>
      <c r="CB478" s="125" t="str">
        <f>IF(BZ478=0,"",IF(SUM($BZ$87:BZ478)=1,_xlfn.CONCAT(CC478),IF($BZ$662&gt;SUM($BZ$87:BZ478),_xlfn.CONCAT(", ",CC478),IF($BZ$662=SUM($BZ$87:BZ478),_xlfn.CONCAT(" y ",CC478,".")))))</f>
        <v/>
      </c>
      <c r="CC478" s="113">
        <v>392</v>
      </c>
      <c r="CE478" s="524">
        <f t="shared" si="144"/>
        <v>0</v>
      </c>
      <c r="CF478" s="526"/>
    </row>
    <row r="479" spans="3:84">
      <c r="C479" s="56" t="s">
        <v>7066</v>
      </c>
      <c r="D479" s="460" t="str">
        <f>IF($AH$14=0,IF(Presentación!AL402="","",Presentación!AM402),"")</f>
        <v/>
      </c>
      <c r="E479" s="461"/>
      <c r="F479" s="462"/>
      <c r="G479" s="547" t="str">
        <f>IF($AH$14=0,IF(Presentación!AK402="","",Presentación!AK402),"")</f>
        <v/>
      </c>
      <c r="H479" s="548"/>
      <c r="I479" s="548"/>
      <c r="J479" s="548"/>
      <c r="K479" s="548"/>
      <c r="L479" s="549"/>
      <c r="M479" s="447"/>
      <c r="N479" s="449"/>
      <c r="O479" s="447"/>
      <c r="P479" s="449"/>
      <c r="Q479" s="447"/>
      <c r="R479" s="449"/>
      <c r="S479" s="447"/>
      <c r="T479" s="449"/>
      <c r="U479" s="447"/>
      <c r="V479" s="449"/>
      <c r="W479" s="447"/>
      <c r="X479" s="449"/>
      <c r="Y479" s="447"/>
      <c r="Z479" s="449"/>
      <c r="AA479" s="447"/>
      <c r="AB479" s="449"/>
      <c r="AC479" s="447"/>
      <c r="AD479" s="449"/>
      <c r="BT479" s="522">
        <f t="shared" si="145"/>
        <v>0</v>
      </c>
      <c r="BU479" s="522"/>
      <c r="BV479" s="522">
        <f t="shared" si="146"/>
        <v>0</v>
      </c>
      <c r="BW479" s="522"/>
      <c r="BX479" s="522">
        <f t="shared" si="147"/>
        <v>0</v>
      </c>
      <c r="BY479" s="522"/>
      <c r="BZ479" s="522">
        <f t="shared" si="148"/>
        <v>0</v>
      </c>
      <c r="CA479" s="522"/>
      <c r="CB479" s="125" t="str">
        <f>IF(BZ479=0,"",IF(SUM($BZ$87:BZ479)=1,_xlfn.CONCAT(CC479),IF($BZ$662&gt;SUM($BZ$87:BZ479),_xlfn.CONCAT(", ",CC479),IF($BZ$662=SUM($BZ$87:BZ479),_xlfn.CONCAT(" y ",CC479,".")))))</f>
        <v/>
      </c>
      <c r="CC479" s="113">
        <v>393</v>
      </c>
      <c r="CE479" s="524">
        <f t="shared" si="144"/>
        <v>0</v>
      </c>
      <c r="CF479" s="526"/>
    </row>
    <row r="480" spans="3:84">
      <c r="C480" s="56" t="s">
        <v>7067</v>
      </c>
      <c r="D480" s="460" t="str">
        <f>IF($AH$14=0,IF(Presentación!AL403="","",Presentación!AM403),"")</f>
        <v/>
      </c>
      <c r="E480" s="461"/>
      <c r="F480" s="462"/>
      <c r="G480" s="547" t="str">
        <f>IF($AH$14=0,IF(Presentación!AK403="","",Presentación!AK403),"")</f>
        <v/>
      </c>
      <c r="H480" s="548"/>
      <c r="I480" s="548"/>
      <c r="J480" s="548"/>
      <c r="K480" s="548"/>
      <c r="L480" s="549"/>
      <c r="M480" s="447"/>
      <c r="N480" s="449"/>
      <c r="O480" s="447"/>
      <c r="P480" s="449"/>
      <c r="Q480" s="447"/>
      <c r="R480" s="449"/>
      <c r="S480" s="447"/>
      <c r="T480" s="449"/>
      <c r="U480" s="447"/>
      <c r="V480" s="449"/>
      <c r="W480" s="447"/>
      <c r="X480" s="449"/>
      <c r="Y480" s="447"/>
      <c r="Z480" s="449"/>
      <c r="AA480" s="447"/>
      <c r="AB480" s="449"/>
      <c r="AC480" s="447"/>
      <c r="AD480" s="449"/>
      <c r="BT480" s="522">
        <f t="shared" si="145"/>
        <v>0</v>
      </c>
      <c r="BU480" s="522"/>
      <c r="BV480" s="522">
        <f t="shared" si="146"/>
        <v>0</v>
      </c>
      <c r="BW480" s="522"/>
      <c r="BX480" s="522">
        <f t="shared" si="147"/>
        <v>0</v>
      </c>
      <c r="BY480" s="522"/>
      <c r="BZ480" s="522">
        <f t="shared" si="148"/>
        <v>0</v>
      </c>
      <c r="CA480" s="522"/>
      <c r="CB480" s="125" t="str">
        <f>IF(BZ480=0,"",IF(SUM($BZ$87:BZ480)=1,_xlfn.CONCAT(CC480),IF($BZ$662&gt;SUM($BZ$87:BZ480),_xlfn.CONCAT(", ",CC480),IF($BZ$662=SUM($BZ$87:BZ480),_xlfn.CONCAT(" y ",CC480,".")))))</f>
        <v/>
      </c>
      <c r="CC480" s="113">
        <v>394</v>
      </c>
      <c r="CE480" s="524">
        <f t="shared" si="144"/>
        <v>0</v>
      </c>
      <c r="CF480" s="526"/>
    </row>
    <row r="481" spans="3:84">
      <c r="C481" s="56" t="s">
        <v>7068</v>
      </c>
      <c r="D481" s="460" t="str">
        <f>IF($AH$14=0,IF(Presentación!AL404="","",Presentación!AM404),"")</f>
        <v/>
      </c>
      <c r="E481" s="461"/>
      <c r="F481" s="462"/>
      <c r="G481" s="547" t="str">
        <f>IF($AH$14=0,IF(Presentación!AK404="","",Presentación!AK404),"")</f>
        <v/>
      </c>
      <c r="H481" s="548"/>
      <c r="I481" s="548"/>
      <c r="J481" s="548"/>
      <c r="K481" s="548"/>
      <c r="L481" s="549"/>
      <c r="M481" s="447"/>
      <c r="N481" s="449"/>
      <c r="O481" s="447"/>
      <c r="P481" s="449"/>
      <c r="Q481" s="447"/>
      <c r="R481" s="449"/>
      <c r="S481" s="447"/>
      <c r="T481" s="449"/>
      <c r="U481" s="447"/>
      <c r="V481" s="449"/>
      <c r="W481" s="447"/>
      <c r="X481" s="449"/>
      <c r="Y481" s="447"/>
      <c r="Z481" s="449"/>
      <c r="AA481" s="447"/>
      <c r="AB481" s="449"/>
      <c r="AC481" s="447"/>
      <c r="AD481" s="449"/>
      <c r="BT481" s="522">
        <f t="shared" si="145"/>
        <v>0</v>
      </c>
      <c r="BU481" s="522"/>
      <c r="BV481" s="522">
        <f t="shared" si="146"/>
        <v>0</v>
      </c>
      <c r="BW481" s="522"/>
      <c r="BX481" s="522">
        <f t="shared" si="147"/>
        <v>0</v>
      </c>
      <c r="BY481" s="522"/>
      <c r="BZ481" s="522">
        <f t="shared" si="148"/>
        <v>0</v>
      </c>
      <c r="CA481" s="522"/>
      <c r="CB481" s="125" t="str">
        <f>IF(BZ481=0,"",IF(SUM($BZ$87:BZ481)=1,_xlfn.CONCAT(CC481),IF($BZ$662&gt;SUM($BZ$87:BZ481),_xlfn.CONCAT(", ",CC481),IF($BZ$662=SUM($BZ$87:BZ481),_xlfn.CONCAT(" y ",CC481,".")))))</f>
        <v/>
      </c>
      <c r="CC481" s="113">
        <v>395</v>
      </c>
      <c r="CE481" s="524">
        <f t="shared" si="144"/>
        <v>0</v>
      </c>
      <c r="CF481" s="526"/>
    </row>
    <row r="482" spans="3:84">
      <c r="C482" s="56" t="s">
        <v>7069</v>
      </c>
      <c r="D482" s="460" t="str">
        <f>IF($AH$14=0,IF(Presentación!AL405="","",Presentación!AM405),"")</f>
        <v/>
      </c>
      <c r="E482" s="461"/>
      <c r="F482" s="462"/>
      <c r="G482" s="547" t="str">
        <f>IF($AH$14=0,IF(Presentación!AK405="","",Presentación!AK405),"")</f>
        <v/>
      </c>
      <c r="H482" s="548"/>
      <c r="I482" s="548"/>
      <c r="J482" s="548"/>
      <c r="K482" s="548"/>
      <c r="L482" s="549"/>
      <c r="M482" s="447"/>
      <c r="N482" s="449"/>
      <c r="O482" s="447"/>
      <c r="P482" s="449"/>
      <c r="Q482" s="447"/>
      <c r="R482" s="449"/>
      <c r="S482" s="447"/>
      <c r="T482" s="449"/>
      <c r="U482" s="447"/>
      <c r="V482" s="449"/>
      <c r="W482" s="447"/>
      <c r="X482" s="449"/>
      <c r="Y482" s="447"/>
      <c r="Z482" s="449"/>
      <c r="AA482" s="447"/>
      <c r="AB482" s="449"/>
      <c r="AC482" s="447"/>
      <c r="AD482" s="449"/>
      <c r="BT482" s="522">
        <f t="shared" si="145"/>
        <v>0</v>
      </c>
      <c r="BU482" s="522"/>
      <c r="BV482" s="522">
        <f t="shared" si="146"/>
        <v>0</v>
      </c>
      <c r="BW482" s="522"/>
      <c r="BX482" s="522">
        <f t="shared" si="147"/>
        <v>0</v>
      </c>
      <c r="BY482" s="522"/>
      <c r="BZ482" s="522">
        <f t="shared" si="148"/>
        <v>0</v>
      </c>
      <c r="CA482" s="522"/>
      <c r="CB482" s="125" t="str">
        <f>IF(BZ482=0,"",IF(SUM($BZ$87:BZ482)=1,_xlfn.CONCAT(CC482),IF($BZ$662&gt;SUM($BZ$87:BZ482),_xlfn.CONCAT(", ",CC482),IF($BZ$662=SUM($BZ$87:BZ482),_xlfn.CONCAT(" y ",CC482,".")))))</f>
        <v/>
      </c>
      <c r="CC482" s="113">
        <v>396</v>
      </c>
      <c r="CE482" s="524">
        <f t="shared" si="144"/>
        <v>0</v>
      </c>
      <c r="CF482" s="526"/>
    </row>
    <row r="483" spans="3:84">
      <c r="C483" s="56" t="s">
        <v>7070</v>
      </c>
      <c r="D483" s="460" t="str">
        <f>IF($AH$14=0,IF(Presentación!AL406="","",Presentación!AM406),"")</f>
        <v/>
      </c>
      <c r="E483" s="461"/>
      <c r="F483" s="462"/>
      <c r="G483" s="547" t="str">
        <f>IF($AH$14=0,IF(Presentación!AK406="","",Presentación!AK406),"")</f>
        <v/>
      </c>
      <c r="H483" s="548"/>
      <c r="I483" s="548"/>
      <c r="J483" s="548"/>
      <c r="K483" s="548"/>
      <c r="L483" s="549"/>
      <c r="M483" s="447"/>
      <c r="N483" s="449"/>
      <c r="O483" s="447"/>
      <c r="P483" s="449"/>
      <c r="Q483" s="447"/>
      <c r="R483" s="449"/>
      <c r="S483" s="447"/>
      <c r="T483" s="449"/>
      <c r="U483" s="447"/>
      <c r="V483" s="449"/>
      <c r="W483" s="447"/>
      <c r="X483" s="449"/>
      <c r="Y483" s="447"/>
      <c r="Z483" s="449"/>
      <c r="AA483" s="447"/>
      <c r="AB483" s="449"/>
      <c r="AC483" s="447"/>
      <c r="AD483" s="449"/>
      <c r="BT483" s="522">
        <f t="shared" si="145"/>
        <v>0</v>
      </c>
      <c r="BU483" s="522"/>
      <c r="BV483" s="522">
        <f t="shared" si="146"/>
        <v>0</v>
      </c>
      <c r="BW483" s="522"/>
      <c r="BX483" s="522">
        <f t="shared" si="147"/>
        <v>0</v>
      </c>
      <c r="BY483" s="522"/>
      <c r="BZ483" s="522">
        <f t="shared" si="148"/>
        <v>0</v>
      </c>
      <c r="CA483" s="522"/>
      <c r="CB483" s="125" t="str">
        <f>IF(BZ483=0,"",IF(SUM($BZ$87:BZ483)=1,_xlfn.CONCAT(CC483),IF($BZ$662&gt;SUM($BZ$87:BZ483),_xlfn.CONCAT(", ",CC483),IF($BZ$662=SUM($BZ$87:BZ483),_xlfn.CONCAT(" y ",CC483,".")))))</f>
        <v/>
      </c>
      <c r="CC483" s="113">
        <v>397</v>
      </c>
      <c r="CE483" s="524">
        <f t="shared" si="144"/>
        <v>0</v>
      </c>
      <c r="CF483" s="526"/>
    </row>
    <row r="484" spans="3:84">
      <c r="C484" s="56" t="s">
        <v>7071</v>
      </c>
      <c r="D484" s="460" t="str">
        <f>IF($AH$14=0,IF(Presentación!AL407="","",Presentación!AM407),"")</f>
        <v/>
      </c>
      <c r="E484" s="461"/>
      <c r="F484" s="462"/>
      <c r="G484" s="547" t="str">
        <f>IF($AH$14=0,IF(Presentación!AK407="","",Presentación!AK407),"")</f>
        <v/>
      </c>
      <c r="H484" s="548"/>
      <c r="I484" s="548"/>
      <c r="J484" s="548"/>
      <c r="K484" s="548"/>
      <c r="L484" s="549"/>
      <c r="M484" s="447"/>
      <c r="N484" s="449"/>
      <c r="O484" s="447"/>
      <c r="P484" s="449"/>
      <c r="Q484" s="447"/>
      <c r="R484" s="449"/>
      <c r="S484" s="447"/>
      <c r="T484" s="449"/>
      <c r="U484" s="447"/>
      <c r="V484" s="449"/>
      <c r="W484" s="447"/>
      <c r="X484" s="449"/>
      <c r="Y484" s="447"/>
      <c r="Z484" s="449"/>
      <c r="AA484" s="447"/>
      <c r="AB484" s="449"/>
      <c r="AC484" s="447"/>
      <c r="AD484" s="449"/>
      <c r="BT484" s="522">
        <f t="shared" si="145"/>
        <v>0</v>
      </c>
      <c r="BU484" s="522"/>
      <c r="BV484" s="522">
        <f t="shared" si="146"/>
        <v>0</v>
      </c>
      <c r="BW484" s="522"/>
      <c r="BX484" s="522">
        <f t="shared" si="147"/>
        <v>0</v>
      </c>
      <c r="BY484" s="522"/>
      <c r="BZ484" s="522">
        <f t="shared" si="148"/>
        <v>0</v>
      </c>
      <c r="CA484" s="522"/>
      <c r="CB484" s="125" t="str">
        <f>IF(BZ484=0,"",IF(SUM($BZ$87:BZ484)=1,_xlfn.CONCAT(CC484),IF($BZ$662&gt;SUM($BZ$87:BZ484),_xlfn.CONCAT(", ",CC484),IF($BZ$662=SUM($BZ$87:BZ484),_xlfn.CONCAT(" y ",CC484,".")))))</f>
        <v/>
      </c>
      <c r="CC484" s="113">
        <v>398</v>
      </c>
      <c r="CE484" s="524">
        <f t="shared" si="144"/>
        <v>0</v>
      </c>
      <c r="CF484" s="526"/>
    </row>
    <row r="485" spans="3:84">
      <c r="C485" s="56" t="s">
        <v>7072</v>
      </c>
      <c r="D485" s="460" t="str">
        <f>IF($AH$14=0,IF(Presentación!AL408="","",Presentación!AM408),"")</f>
        <v/>
      </c>
      <c r="E485" s="461"/>
      <c r="F485" s="462"/>
      <c r="G485" s="547" t="str">
        <f>IF($AH$14=0,IF(Presentación!AK408="","",Presentación!AK408),"")</f>
        <v/>
      </c>
      <c r="H485" s="548"/>
      <c r="I485" s="548"/>
      <c r="J485" s="548"/>
      <c r="K485" s="548"/>
      <c r="L485" s="549"/>
      <c r="M485" s="447"/>
      <c r="N485" s="449"/>
      <c r="O485" s="447"/>
      <c r="P485" s="449"/>
      <c r="Q485" s="447"/>
      <c r="R485" s="449"/>
      <c r="S485" s="447"/>
      <c r="T485" s="449"/>
      <c r="U485" s="447"/>
      <c r="V485" s="449"/>
      <c r="W485" s="447"/>
      <c r="X485" s="449"/>
      <c r="Y485" s="447"/>
      <c r="Z485" s="449"/>
      <c r="AA485" s="447"/>
      <c r="AB485" s="449"/>
      <c r="AC485" s="447"/>
      <c r="AD485" s="449"/>
      <c r="BT485" s="522">
        <f t="shared" si="145"/>
        <v>0</v>
      </c>
      <c r="BU485" s="522"/>
      <c r="BV485" s="522">
        <f t="shared" si="146"/>
        <v>0</v>
      </c>
      <c r="BW485" s="522"/>
      <c r="BX485" s="522">
        <f t="shared" si="147"/>
        <v>0</v>
      </c>
      <c r="BY485" s="522"/>
      <c r="BZ485" s="522">
        <f t="shared" si="148"/>
        <v>0</v>
      </c>
      <c r="CA485" s="522"/>
      <c r="CB485" s="125" t="str">
        <f>IF(BZ485=0,"",IF(SUM($BZ$87:BZ485)=1,_xlfn.CONCAT(CC485),IF($BZ$662&gt;SUM($BZ$87:BZ485),_xlfn.CONCAT(", ",CC485),IF($BZ$662=SUM($BZ$87:BZ485),_xlfn.CONCAT(" y ",CC485,".")))))</f>
        <v/>
      </c>
      <c r="CC485" s="113">
        <v>399</v>
      </c>
      <c r="CE485" s="524">
        <f t="shared" si="144"/>
        <v>0</v>
      </c>
      <c r="CF485" s="526"/>
    </row>
    <row r="486" spans="3:84">
      <c r="C486" s="56" t="s">
        <v>7073</v>
      </c>
      <c r="D486" s="460" t="str">
        <f>IF($AH$14=0,IF(Presentación!AL409="","",Presentación!AM409),"")</f>
        <v/>
      </c>
      <c r="E486" s="461"/>
      <c r="F486" s="462"/>
      <c r="G486" s="547" t="str">
        <f>IF($AH$14=0,IF(Presentación!AK409="","",Presentación!AK409),"")</f>
        <v/>
      </c>
      <c r="H486" s="548"/>
      <c r="I486" s="548"/>
      <c r="J486" s="548"/>
      <c r="K486" s="548"/>
      <c r="L486" s="549"/>
      <c r="M486" s="447"/>
      <c r="N486" s="449"/>
      <c r="O486" s="447"/>
      <c r="P486" s="449"/>
      <c r="Q486" s="447"/>
      <c r="R486" s="449"/>
      <c r="S486" s="447"/>
      <c r="T486" s="449"/>
      <c r="U486" s="447"/>
      <c r="V486" s="449"/>
      <c r="W486" s="447"/>
      <c r="X486" s="449"/>
      <c r="Y486" s="447"/>
      <c r="Z486" s="449"/>
      <c r="AA486" s="447"/>
      <c r="AB486" s="449"/>
      <c r="AC486" s="447"/>
      <c r="AD486" s="449"/>
      <c r="BT486" s="522">
        <f t="shared" si="145"/>
        <v>0</v>
      </c>
      <c r="BU486" s="522"/>
      <c r="BV486" s="522">
        <f t="shared" si="146"/>
        <v>0</v>
      </c>
      <c r="BW486" s="522"/>
      <c r="BX486" s="522">
        <f t="shared" si="147"/>
        <v>0</v>
      </c>
      <c r="BY486" s="522"/>
      <c r="BZ486" s="522">
        <f t="shared" si="148"/>
        <v>0</v>
      </c>
      <c r="CA486" s="522"/>
      <c r="CB486" s="125" t="str">
        <f>IF(BZ486=0,"",IF(SUM($BZ$87:BZ486)=1,_xlfn.CONCAT(CC486),IF($BZ$662&gt;SUM($BZ$87:BZ486),_xlfn.CONCAT(", ",CC486),IF($BZ$662=SUM($BZ$87:BZ486),_xlfn.CONCAT(" y ",CC486,".")))))</f>
        <v/>
      </c>
      <c r="CC486" s="113">
        <v>400</v>
      </c>
      <c r="CE486" s="524">
        <f t="shared" si="144"/>
        <v>0</v>
      </c>
      <c r="CF486" s="526"/>
    </row>
    <row r="487" spans="3:84">
      <c r="C487" s="56" t="s">
        <v>7074</v>
      </c>
      <c r="D487" s="460" t="str">
        <f>IF($AH$14=0,IF(Presentación!AL410="","",Presentación!AM410),"")</f>
        <v/>
      </c>
      <c r="E487" s="461"/>
      <c r="F487" s="462"/>
      <c r="G487" s="547" t="str">
        <f>IF($AH$14=0,IF(Presentación!AK410="","",Presentación!AK410),"")</f>
        <v/>
      </c>
      <c r="H487" s="548"/>
      <c r="I487" s="548"/>
      <c r="J487" s="548"/>
      <c r="K487" s="548"/>
      <c r="L487" s="549"/>
      <c r="M487" s="447"/>
      <c r="N487" s="449"/>
      <c r="O487" s="447"/>
      <c r="P487" s="449"/>
      <c r="Q487" s="447"/>
      <c r="R487" s="449"/>
      <c r="S487" s="447"/>
      <c r="T487" s="449"/>
      <c r="U487" s="447"/>
      <c r="V487" s="449"/>
      <c r="W487" s="447"/>
      <c r="X487" s="449"/>
      <c r="Y487" s="447"/>
      <c r="Z487" s="449"/>
      <c r="AA487" s="447"/>
      <c r="AB487" s="449"/>
      <c r="AC487" s="447"/>
      <c r="AD487" s="449"/>
      <c r="BT487" s="522">
        <f t="shared" si="145"/>
        <v>0</v>
      </c>
      <c r="BU487" s="522"/>
      <c r="BV487" s="522">
        <f t="shared" si="146"/>
        <v>0</v>
      </c>
      <c r="BW487" s="522"/>
      <c r="BX487" s="522">
        <f t="shared" si="147"/>
        <v>0</v>
      </c>
      <c r="BY487" s="522"/>
      <c r="BZ487" s="522">
        <f t="shared" si="148"/>
        <v>0</v>
      </c>
      <c r="CA487" s="522"/>
      <c r="CB487" s="125" t="str">
        <f>IF(BZ487=0,"",IF(SUM($BZ$87:BZ487)=1,_xlfn.CONCAT(CC487),IF($BZ$662&gt;SUM($BZ$87:BZ487),_xlfn.CONCAT(", ",CC487),IF($BZ$662=SUM($BZ$87:BZ487),_xlfn.CONCAT(" y ",CC487,".")))))</f>
        <v/>
      </c>
      <c r="CC487" s="113">
        <v>401</v>
      </c>
      <c r="CE487" s="524">
        <f t="shared" si="144"/>
        <v>0</v>
      </c>
      <c r="CF487" s="526"/>
    </row>
    <row r="488" spans="3:84">
      <c r="C488" s="56" t="s">
        <v>7075</v>
      </c>
      <c r="D488" s="460" t="str">
        <f>IF($AH$14=0,IF(Presentación!AL411="","",Presentación!AM411),"")</f>
        <v/>
      </c>
      <c r="E488" s="461"/>
      <c r="F488" s="462"/>
      <c r="G488" s="547" t="str">
        <f>IF($AH$14=0,IF(Presentación!AK411="","",Presentación!AK411),"")</f>
        <v/>
      </c>
      <c r="H488" s="548"/>
      <c r="I488" s="548"/>
      <c r="J488" s="548"/>
      <c r="K488" s="548"/>
      <c r="L488" s="549"/>
      <c r="M488" s="447"/>
      <c r="N488" s="449"/>
      <c r="O488" s="447"/>
      <c r="P488" s="449"/>
      <c r="Q488" s="447"/>
      <c r="R488" s="449"/>
      <c r="S488" s="447"/>
      <c r="T488" s="449"/>
      <c r="U488" s="447"/>
      <c r="V488" s="449"/>
      <c r="W488" s="447"/>
      <c r="X488" s="449"/>
      <c r="Y488" s="447"/>
      <c r="Z488" s="449"/>
      <c r="AA488" s="447"/>
      <c r="AB488" s="449"/>
      <c r="AC488" s="447"/>
      <c r="AD488" s="449"/>
      <c r="BT488" s="522">
        <f t="shared" si="145"/>
        <v>0</v>
      </c>
      <c r="BU488" s="522"/>
      <c r="BV488" s="522">
        <f t="shared" si="146"/>
        <v>0</v>
      </c>
      <c r="BW488" s="522"/>
      <c r="BX488" s="522">
        <f t="shared" si="147"/>
        <v>0</v>
      </c>
      <c r="BY488" s="522"/>
      <c r="BZ488" s="522">
        <f t="shared" si="148"/>
        <v>0</v>
      </c>
      <c r="CA488" s="522"/>
      <c r="CB488" s="125" t="str">
        <f>IF(BZ488=0,"",IF(SUM($BZ$87:BZ488)=1,_xlfn.CONCAT(CC488),IF($BZ$662&gt;SUM($BZ$87:BZ488),_xlfn.CONCAT(", ",CC488),IF($BZ$662=SUM($BZ$87:BZ488),_xlfn.CONCAT(" y ",CC488,".")))))</f>
        <v/>
      </c>
      <c r="CC488" s="113">
        <v>402</v>
      </c>
      <c r="CE488" s="524">
        <f t="shared" si="144"/>
        <v>0</v>
      </c>
      <c r="CF488" s="526"/>
    </row>
    <row r="489" spans="3:84">
      <c r="C489" s="56" t="s">
        <v>7076</v>
      </c>
      <c r="D489" s="460" t="str">
        <f>IF($AH$14=0,IF(Presentación!AL412="","",Presentación!AM412),"")</f>
        <v/>
      </c>
      <c r="E489" s="461"/>
      <c r="F489" s="462"/>
      <c r="G489" s="547" t="str">
        <f>IF($AH$14=0,IF(Presentación!AK412="","",Presentación!AK412),"")</f>
        <v/>
      </c>
      <c r="H489" s="548"/>
      <c r="I489" s="548"/>
      <c r="J489" s="548"/>
      <c r="K489" s="548"/>
      <c r="L489" s="549"/>
      <c r="M489" s="447"/>
      <c r="N489" s="449"/>
      <c r="O489" s="447"/>
      <c r="P489" s="449"/>
      <c r="Q489" s="447"/>
      <c r="R489" s="449"/>
      <c r="S489" s="447"/>
      <c r="T489" s="449"/>
      <c r="U489" s="447"/>
      <c r="V489" s="449"/>
      <c r="W489" s="447"/>
      <c r="X489" s="449"/>
      <c r="Y489" s="447"/>
      <c r="Z489" s="449"/>
      <c r="AA489" s="447"/>
      <c r="AB489" s="449"/>
      <c r="AC489" s="447"/>
      <c r="AD489" s="449"/>
      <c r="BT489" s="522">
        <f t="shared" si="145"/>
        <v>0</v>
      </c>
      <c r="BU489" s="522"/>
      <c r="BV489" s="522">
        <f t="shared" si="146"/>
        <v>0</v>
      </c>
      <c r="BW489" s="522"/>
      <c r="BX489" s="522">
        <f t="shared" si="147"/>
        <v>0</v>
      </c>
      <c r="BY489" s="522"/>
      <c r="BZ489" s="522">
        <f t="shared" si="148"/>
        <v>0</v>
      </c>
      <c r="CA489" s="522"/>
      <c r="CB489" s="125" t="str">
        <f>IF(BZ489=0,"",IF(SUM($BZ$87:BZ489)=1,_xlfn.CONCAT(CC489),IF($BZ$662&gt;SUM($BZ$87:BZ489),_xlfn.CONCAT(", ",CC489),IF($BZ$662=SUM($BZ$87:BZ489),_xlfn.CONCAT(" y ",CC489,".")))))</f>
        <v/>
      </c>
      <c r="CC489" s="113">
        <v>403</v>
      </c>
      <c r="CE489" s="524">
        <f t="shared" si="144"/>
        <v>0</v>
      </c>
      <c r="CF489" s="526"/>
    </row>
    <row r="490" spans="3:84">
      <c r="C490" s="56" t="s">
        <v>7077</v>
      </c>
      <c r="D490" s="460" t="str">
        <f>IF($AH$14=0,IF(Presentación!AL413="","",Presentación!AM413),"")</f>
        <v/>
      </c>
      <c r="E490" s="461"/>
      <c r="F490" s="462"/>
      <c r="G490" s="547" t="str">
        <f>IF($AH$14=0,IF(Presentación!AK413="","",Presentación!AK413),"")</f>
        <v/>
      </c>
      <c r="H490" s="548"/>
      <c r="I490" s="548"/>
      <c r="J490" s="548"/>
      <c r="K490" s="548"/>
      <c r="L490" s="549"/>
      <c r="M490" s="447"/>
      <c r="N490" s="449"/>
      <c r="O490" s="447"/>
      <c r="P490" s="449"/>
      <c r="Q490" s="447"/>
      <c r="R490" s="449"/>
      <c r="S490" s="447"/>
      <c r="T490" s="449"/>
      <c r="U490" s="447"/>
      <c r="V490" s="449"/>
      <c r="W490" s="447"/>
      <c r="X490" s="449"/>
      <c r="Y490" s="447"/>
      <c r="Z490" s="449"/>
      <c r="AA490" s="447"/>
      <c r="AB490" s="449"/>
      <c r="AC490" s="447"/>
      <c r="AD490" s="449"/>
      <c r="BT490" s="522">
        <f t="shared" si="145"/>
        <v>0</v>
      </c>
      <c r="BU490" s="522"/>
      <c r="BV490" s="522">
        <f t="shared" si="146"/>
        <v>0</v>
      </c>
      <c r="BW490" s="522"/>
      <c r="BX490" s="522">
        <f t="shared" si="147"/>
        <v>0</v>
      </c>
      <c r="BY490" s="522"/>
      <c r="BZ490" s="522">
        <f t="shared" si="148"/>
        <v>0</v>
      </c>
      <c r="CA490" s="522"/>
      <c r="CB490" s="125" t="str">
        <f>IF(BZ490=0,"",IF(SUM($BZ$87:BZ490)=1,_xlfn.CONCAT(CC490),IF($BZ$662&gt;SUM($BZ$87:BZ490),_xlfn.CONCAT(", ",CC490),IF($BZ$662=SUM($BZ$87:BZ490),_xlfn.CONCAT(" y ",CC490,".")))))</f>
        <v/>
      </c>
      <c r="CC490" s="113">
        <v>404</v>
      </c>
      <c r="CE490" s="524">
        <f t="shared" si="144"/>
        <v>0</v>
      </c>
      <c r="CF490" s="526"/>
    </row>
    <row r="491" spans="3:84">
      <c r="C491" s="56" t="s">
        <v>7078</v>
      </c>
      <c r="D491" s="460" t="str">
        <f>IF($AH$14=0,IF(Presentación!AL414="","",Presentación!AM414),"")</f>
        <v/>
      </c>
      <c r="E491" s="461"/>
      <c r="F491" s="462"/>
      <c r="G491" s="547" t="str">
        <f>IF($AH$14=0,IF(Presentación!AK414="","",Presentación!AK414),"")</f>
        <v/>
      </c>
      <c r="H491" s="548"/>
      <c r="I491" s="548"/>
      <c r="J491" s="548"/>
      <c r="K491" s="548"/>
      <c r="L491" s="549"/>
      <c r="M491" s="447"/>
      <c r="N491" s="449"/>
      <c r="O491" s="447"/>
      <c r="P491" s="449"/>
      <c r="Q491" s="447"/>
      <c r="R491" s="449"/>
      <c r="S491" s="447"/>
      <c r="T491" s="449"/>
      <c r="U491" s="447"/>
      <c r="V491" s="449"/>
      <c r="W491" s="447"/>
      <c r="X491" s="449"/>
      <c r="Y491" s="447"/>
      <c r="Z491" s="449"/>
      <c r="AA491" s="447"/>
      <c r="AB491" s="449"/>
      <c r="AC491" s="447"/>
      <c r="AD491" s="449"/>
      <c r="BT491" s="522">
        <f t="shared" si="145"/>
        <v>0</v>
      </c>
      <c r="BU491" s="522"/>
      <c r="BV491" s="522">
        <f t="shared" si="146"/>
        <v>0</v>
      </c>
      <c r="BW491" s="522"/>
      <c r="BX491" s="522">
        <f t="shared" si="147"/>
        <v>0</v>
      </c>
      <c r="BY491" s="522"/>
      <c r="BZ491" s="522">
        <f t="shared" si="148"/>
        <v>0</v>
      </c>
      <c r="CA491" s="522"/>
      <c r="CB491" s="125" t="str">
        <f>IF(BZ491=0,"",IF(SUM($BZ$87:BZ491)=1,_xlfn.CONCAT(CC491),IF($BZ$662&gt;SUM($BZ$87:BZ491),_xlfn.CONCAT(", ",CC491),IF($BZ$662=SUM($BZ$87:BZ491),_xlfn.CONCAT(" y ",CC491,".")))))</f>
        <v/>
      </c>
      <c r="CC491" s="113">
        <v>405</v>
      </c>
      <c r="CE491" s="524">
        <f t="shared" si="144"/>
        <v>0</v>
      </c>
      <c r="CF491" s="526"/>
    </row>
    <row r="492" spans="3:84">
      <c r="C492" s="56" t="s">
        <v>7079</v>
      </c>
      <c r="D492" s="460" t="str">
        <f>IF($AH$14=0,IF(Presentación!AL415="","",Presentación!AM415),"")</f>
        <v/>
      </c>
      <c r="E492" s="461"/>
      <c r="F492" s="462"/>
      <c r="G492" s="547" t="str">
        <f>IF($AH$14=0,IF(Presentación!AK415="","",Presentación!AK415),"")</f>
        <v/>
      </c>
      <c r="H492" s="548"/>
      <c r="I492" s="548"/>
      <c r="J492" s="548"/>
      <c r="K492" s="548"/>
      <c r="L492" s="549"/>
      <c r="M492" s="447"/>
      <c r="N492" s="449"/>
      <c r="O492" s="447"/>
      <c r="P492" s="449"/>
      <c r="Q492" s="447"/>
      <c r="R492" s="449"/>
      <c r="S492" s="447"/>
      <c r="T492" s="449"/>
      <c r="U492" s="447"/>
      <c r="V492" s="449"/>
      <c r="W492" s="447"/>
      <c r="X492" s="449"/>
      <c r="Y492" s="447"/>
      <c r="Z492" s="449"/>
      <c r="AA492" s="447"/>
      <c r="AB492" s="449"/>
      <c r="AC492" s="447"/>
      <c r="AD492" s="449"/>
      <c r="BT492" s="522">
        <f t="shared" si="145"/>
        <v>0</v>
      </c>
      <c r="BU492" s="522"/>
      <c r="BV492" s="522">
        <f t="shared" si="146"/>
        <v>0</v>
      </c>
      <c r="BW492" s="522"/>
      <c r="BX492" s="522">
        <f t="shared" si="147"/>
        <v>0</v>
      </c>
      <c r="BY492" s="522"/>
      <c r="BZ492" s="522">
        <f t="shared" si="148"/>
        <v>0</v>
      </c>
      <c r="CA492" s="522"/>
      <c r="CB492" s="125" t="str">
        <f>IF(BZ492=0,"",IF(SUM($BZ$87:BZ492)=1,_xlfn.CONCAT(CC492),IF($BZ$662&gt;SUM($BZ$87:BZ492),_xlfn.CONCAT(", ",CC492),IF($BZ$662=SUM($BZ$87:BZ492),_xlfn.CONCAT(" y ",CC492,".")))))</f>
        <v/>
      </c>
      <c r="CC492" s="113">
        <v>406</v>
      </c>
      <c r="CE492" s="524">
        <f t="shared" si="144"/>
        <v>0</v>
      </c>
      <c r="CF492" s="526"/>
    </row>
    <row r="493" spans="3:84">
      <c r="C493" s="56" t="s">
        <v>7080</v>
      </c>
      <c r="D493" s="460" t="str">
        <f>IF($AH$14=0,IF(Presentación!AL416="","",Presentación!AM416),"")</f>
        <v/>
      </c>
      <c r="E493" s="461"/>
      <c r="F493" s="462"/>
      <c r="G493" s="547" t="str">
        <f>IF($AH$14=0,IF(Presentación!AK416="","",Presentación!AK416),"")</f>
        <v/>
      </c>
      <c r="H493" s="548"/>
      <c r="I493" s="548"/>
      <c r="J493" s="548"/>
      <c r="K493" s="548"/>
      <c r="L493" s="549"/>
      <c r="M493" s="447"/>
      <c r="N493" s="449"/>
      <c r="O493" s="447"/>
      <c r="P493" s="449"/>
      <c r="Q493" s="447"/>
      <c r="R493" s="449"/>
      <c r="S493" s="447"/>
      <c r="T493" s="449"/>
      <c r="U493" s="447"/>
      <c r="V493" s="449"/>
      <c r="W493" s="447"/>
      <c r="X493" s="449"/>
      <c r="Y493" s="447"/>
      <c r="Z493" s="449"/>
      <c r="AA493" s="447"/>
      <c r="AB493" s="449"/>
      <c r="AC493" s="447"/>
      <c r="AD493" s="449"/>
      <c r="BT493" s="522">
        <f t="shared" si="145"/>
        <v>0</v>
      </c>
      <c r="BU493" s="522"/>
      <c r="BV493" s="522">
        <f t="shared" si="146"/>
        <v>0</v>
      </c>
      <c r="BW493" s="522"/>
      <c r="BX493" s="522">
        <f t="shared" si="147"/>
        <v>0</v>
      </c>
      <c r="BY493" s="522"/>
      <c r="BZ493" s="522">
        <f t="shared" si="148"/>
        <v>0</v>
      </c>
      <c r="CA493" s="522"/>
      <c r="CB493" s="125" t="str">
        <f>IF(BZ493=0,"",IF(SUM($BZ$87:BZ493)=1,_xlfn.CONCAT(CC493),IF($BZ$662&gt;SUM($BZ$87:BZ493),_xlfn.CONCAT(", ",CC493),IF($BZ$662=SUM($BZ$87:BZ493),_xlfn.CONCAT(" y ",CC493,".")))))</f>
        <v/>
      </c>
      <c r="CC493" s="113">
        <v>407</v>
      </c>
      <c r="CE493" s="524">
        <f t="shared" si="144"/>
        <v>0</v>
      </c>
      <c r="CF493" s="526"/>
    </row>
    <row r="494" spans="3:84">
      <c r="C494" s="56" t="s">
        <v>7081</v>
      </c>
      <c r="D494" s="460" t="str">
        <f>IF($AH$14=0,IF(Presentación!AL417="","",Presentación!AM417),"")</f>
        <v/>
      </c>
      <c r="E494" s="461"/>
      <c r="F494" s="462"/>
      <c r="G494" s="547" t="str">
        <f>IF($AH$14=0,IF(Presentación!AK417="","",Presentación!AK417),"")</f>
        <v/>
      </c>
      <c r="H494" s="548"/>
      <c r="I494" s="548"/>
      <c r="J494" s="548"/>
      <c r="K494" s="548"/>
      <c r="L494" s="549"/>
      <c r="M494" s="447"/>
      <c r="N494" s="449"/>
      <c r="O494" s="447"/>
      <c r="P494" s="449"/>
      <c r="Q494" s="447"/>
      <c r="R494" s="449"/>
      <c r="S494" s="447"/>
      <c r="T494" s="449"/>
      <c r="U494" s="447"/>
      <c r="V494" s="449"/>
      <c r="W494" s="447"/>
      <c r="X494" s="449"/>
      <c r="Y494" s="447"/>
      <c r="Z494" s="449"/>
      <c r="AA494" s="447"/>
      <c r="AB494" s="449"/>
      <c r="AC494" s="447"/>
      <c r="AD494" s="449"/>
      <c r="BT494" s="522">
        <f t="shared" si="145"/>
        <v>0</v>
      </c>
      <c r="BU494" s="522"/>
      <c r="BV494" s="522">
        <f t="shared" si="146"/>
        <v>0</v>
      </c>
      <c r="BW494" s="522"/>
      <c r="BX494" s="522">
        <f t="shared" si="147"/>
        <v>0</v>
      </c>
      <c r="BY494" s="522"/>
      <c r="BZ494" s="522">
        <f t="shared" si="148"/>
        <v>0</v>
      </c>
      <c r="CA494" s="522"/>
      <c r="CB494" s="125" t="str">
        <f>IF(BZ494=0,"",IF(SUM($BZ$87:BZ494)=1,_xlfn.CONCAT(CC494),IF($BZ$662&gt;SUM($BZ$87:BZ494),_xlfn.CONCAT(", ",CC494),IF($BZ$662=SUM($BZ$87:BZ494),_xlfn.CONCAT(" y ",CC494,".")))))</f>
        <v/>
      </c>
      <c r="CC494" s="113">
        <v>408</v>
      </c>
      <c r="CE494" s="524">
        <f t="shared" si="144"/>
        <v>0</v>
      </c>
      <c r="CF494" s="526"/>
    </row>
    <row r="495" spans="3:84">
      <c r="C495" s="56" t="s">
        <v>7082</v>
      </c>
      <c r="D495" s="460" t="str">
        <f>IF($AH$14=0,IF(Presentación!AL418="","",Presentación!AM418),"")</f>
        <v/>
      </c>
      <c r="E495" s="461"/>
      <c r="F495" s="462"/>
      <c r="G495" s="547" t="str">
        <f>IF($AH$14=0,IF(Presentación!AK418="","",Presentación!AK418),"")</f>
        <v/>
      </c>
      <c r="H495" s="548"/>
      <c r="I495" s="548"/>
      <c r="J495" s="548"/>
      <c r="K495" s="548"/>
      <c r="L495" s="549"/>
      <c r="M495" s="447"/>
      <c r="N495" s="449"/>
      <c r="O495" s="447"/>
      <c r="P495" s="449"/>
      <c r="Q495" s="447"/>
      <c r="R495" s="449"/>
      <c r="S495" s="447"/>
      <c r="T495" s="449"/>
      <c r="U495" s="447"/>
      <c r="V495" s="449"/>
      <c r="W495" s="447"/>
      <c r="X495" s="449"/>
      <c r="Y495" s="447"/>
      <c r="Z495" s="449"/>
      <c r="AA495" s="447"/>
      <c r="AB495" s="449"/>
      <c r="AC495" s="447"/>
      <c r="AD495" s="449"/>
      <c r="BT495" s="522">
        <f t="shared" si="145"/>
        <v>0</v>
      </c>
      <c r="BU495" s="522"/>
      <c r="BV495" s="522">
        <f t="shared" si="146"/>
        <v>0</v>
      </c>
      <c r="BW495" s="522"/>
      <c r="BX495" s="522">
        <f t="shared" si="147"/>
        <v>0</v>
      </c>
      <c r="BY495" s="522"/>
      <c r="BZ495" s="522">
        <f t="shared" si="148"/>
        <v>0</v>
      </c>
      <c r="CA495" s="522"/>
      <c r="CB495" s="125" t="str">
        <f>IF(BZ495=0,"",IF(SUM($BZ$87:BZ495)=1,_xlfn.CONCAT(CC495),IF($BZ$662&gt;SUM($BZ$87:BZ495),_xlfn.CONCAT(", ",CC495),IF($BZ$662=SUM($BZ$87:BZ495),_xlfn.CONCAT(" y ",CC495,".")))))</f>
        <v/>
      </c>
      <c r="CC495" s="113">
        <v>409</v>
      </c>
      <c r="CE495" s="524">
        <f t="shared" si="144"/>
        <v>0</v>
      </c>
      <c r="CF495" s="526"/>
    </row>
    <row r="496" spans="3:84">
      <c r="C496" s="56" t="s">
        <v>7083</v>
      </c>
      <c r="D496" s="460" t="str">
        <f>IF($AH$14=0,IF(Presentación!AL419="","",Presentación!AM419),"")</f>
        <v/>
      </c>
      <c r="E496" s="461"/>
      <c r="F496" s="462"/>
      <c r="G496" s="547" t="str">
        <f>IF($AH$14=0,IF(Presentación!AK419="","",Presentación!AK419),"")</f>
        <v/>
      </c>
      <c r="H496" s="548"/>
      <c r="I496" s="548"/>
      <c r="J496" s="548"/>
      <c r="K496" s="548"/>
      <c r="L496" s="549"/>
      <c r="M496" s="447"/>
      <c r="N496" s="449"/>
      <c r="O496" s="447"/>
      <c r="P496" s="449"/>
      <c r="Q496" s="447"/>
      <c r="R496" s="449"/>
      <c r="S496" s="447"/>
      <c r="T496" s="449"/>
      <c r="U496" s="447"/>
      <c r="V496" s="449"/>
      <c r="W496" s="447"/>
      <c r="X496" s="449"/>
      <c r="Y496" s="447"/>
      <c r="Z496" s="449"/>
      <c r="AA496" s="447"/>
      <c r="AB496" s="449"/>
      <c r="AC496" s="447"/>
      <c r="AD496" s="449"/>
      <c r="BT496" s="522">
        <f t="shared" si="145"/>
        <v>0</v>
      </c>
      <c r="BU496" s="522"/>
      <c r="BV496" s="522">
        <f t="shared" si="146"/>
        <v>0</v>
      </c>
      <c r="BW496" s="522"/>
      <c r="BX496" s="522">
        <f t="shared" si="147"/>
        <v>0</v>
      </c>
      <c r="BY496" s="522"/>
      <c r="BZ496" s="522">
        <f t="shared" si="148"/>
        <v>0</v>
      </c>
      <c r="CA496" s="522"/>
      <c r="CB496" s="125" t="str">
        <f>IF(BZ496=0,"",IF(SUM($BZ$87:BZ496)=1,_xlfn.CONCAT(CC496),IF($BZ$662&gt;SUM($BZ$87:BZ496),_xlfn.CONCAT(", ",CC496),IF($BZ$662=SUM($BZ$87:BZ496),_xlfn.CONCAT(" y ",CC496,".")))))</f>
        <v/>
      </c>
      <c r="CC496" s="113">
        <v>410</v>
      </c>
      <c r="CE496" s="524">
        <f t="shared" si="144"/>
        <v>0</v>
      </c>
      <c r="CF496" s="526"/>
    </row>
    <row r="497" spans="3:84">
      <c r="C497" s="56" t="s">
        <v>7084</v>
      </c>
      <c r="D497" s="460" t="str">
        <f>IF($AH$14=0,IF(Presentación!AL420="","",Presentación!AM420),"")</f>
        <v/>
      </c>
      <c r="E497" s="461"/>
      <c r="F497" s="462"/>
      <c r="G497" s="547" t="str">
        <f>IF($AH$14=0,IF(Presentación!AK420="","",Presentación!AK420),"")</f>
        <v/>
      </c>
      <c r="H497" s="548"/>
      <c r="I497" s="548"/>
      <c r="J497" s="548"/>
      <c r="K497" s="548"/>
      <c r="L497" s="549"/>
      <c r="M497" s="447"/>
      <c r="N497" s="449"/>
      <c r="O497" s="447"/>
      <c r="P497" s="449"/>
      <c r="Q497" s="447"/>
      <c r="R497" s="449"/>
      <c r="S497" s="447"/>
      <c r="T497" s="449"/>
      <c r="U497" s="447"/>
      <c r="V497" s="449"/>
      <c r="W497" s="447"/>
      <c r="X497" s="449"/>
      <c r="Y497" s="447"/>
      <c r="Z497" s="449"/>
      <c r="AA497" s="447"/>
      <c r="AB497" s="449"/>
      <c r="AC497" s="447"/>
      <c r="AD497" s="449"/>
      <c r="BT497" s="522">
        <f t="shared" si="145"/>
        <v>0</v>
      </c>
      <c r="BU497" s="522"/>
      <c r="BV497" s="522">
        <f t="shared" si="146"/>
        <v>0</v>
      </c>
      <c r="BW497" s="522"/>
      <c r="BX497" s="522">
        <f t="shared" si="147"/>
        <v>0</v>
      </c>
      <c r="BY497" s="522"/>
      <c r="BZ497" s="522">
        <f t="shared" si="148"/>
        <v>0</v>
      </c>
      <c r="CA497" s="522"/>
      <c r="CB497" s="125" t="str">
        <f>IF(BZ497=0,"",IF(SUM($BZ$87:BZ497)=1,_xlfn.CONCAT(CC497),IF($BZ$662&gt;SUM($BZ$87:BZ497),_xlfn.CONCAT(", ",CC497),IF($BZ$662=SUM($BZ$87:BZ497),_xlfn.CONCAT(" y ",CC497,".")))))</f>
        <v/>
      </c>
      <c r="CC497" s="113">
        <v>411</v>
      </c>
      <c r="CE497" s="524">
        <f t="shared" si="144"/>
        <v>0</v>
      </c>
      <c r="CF497" s="526"/>
    </row>
    <row r="498" spans="3:84">
      <c r="C498" s="56" t="s">
        <v>7085</v>
      </c>
      <c r="D498" s="460" t="str">
        <f>IF($AH$14=0,IF(Presentación!AL421="","",Presentación!AM421),"")</f>
        <v/>
      </c>
      <c r="E498" s="461"/>
      <c r="F498" s="462"/>
      <c r="G498" s="547" t="str">
        <f>IF($AH$14=0,IF(Presentación!AK421="","",Presentación!AK421),"")</f>
        <v/>
      </c>
      <c r="H498" s="548"/>
      <c r="I498" s="548"/>
      <c r="J498" s="548"/>
      <c r="K498" s="548"/>
      <c r="L498" s="549"/>
      <c r="M498" s="447"/>
      <c r="N498" s="449"/>
      <c r="O498" s="447"/>
      <c r="P498" s="449"/>
      <c r="Q498" s="447"/>
      <c r="R498" s="449"/>
      <c r="S498" s="447"/>
      <c r="T498" s="449"/>
      <c r="U498" s="447"/>
      <c r="V498" s="449"/>
      <c r="W498" s="447"/>
      <c r="X498" s="449"/>
      <c r="Y498" s="447"/>
      <c r="Z498" s="449"/>
      <c r="AA498" s="447"/>
      <c r="AB498" s="449"/>
      <c r="AC498" s="447"/>
      <c r="AD498" s="449"/>
      <c r="BT498" s="522">
        <f t="shared" si="145"/>
        <v>0</v>
      </c>
      <c r="BU498" s="522"/>
      <c r="BV498" s="522">
        <f t="shared" si="146"/>
        <v>0</v>
      </c>
      <c r="BW498" s="522"/>
      <c r="BX498" s="522">
        <f t="shared" si="147"/>
        <v>0</v>
      </c>
      <c r="BY498" s="522"/>
      <c r="BZ498" s="522">
        <f t="shared" si="148"/>
        <v>0</v>
      </c>
      <c r="CA498" s="522"/>
      <c r="CB498" s="125" t="str">
        <f>IF(BZ498=0,"",IF(SUM($BZ$87:BZ498)=1,_xlfn.CONCAT(CC498),IF($BZ$662&gt;SUM($BZ$87:BZ498),_xlfn.CONCAT(", ",CC498),IF($BZ$662=SUM($BZ$87:BZ498),_xlfn.CONCAT(" y ",CC498,".")))))</f>
        <v/>
      </c>
      <c r="CC498" s="113">
        <v>412</v>
      </c>
      <c r="CE498" s="524">
        <f t="shared" si="144"/>
        <v>0</v>
      </c>
      <c r="CF498" s="526"/>
    </row>
    <row r="499" spans="3:84">
      <c r="C499" s="56" t="s">
        <v>7086</v>
      </c>
      <c r="D499" s="460" t="str">
        <f>IF($AH$14=0,IF(Presentación!AL422="","",Presentación!AM422),"")</f>
        <v/>
      </c>
      <c r="E499" s="461"/>
      <c r="F499" s="462"/>
      <c r="G499" s="547" t="str">
        <f>IF($AH$14=0,IF(Presentación!AK422="","",Presentación!AK422),"")</f>
        <v/>
      </c>
      <c r="H499" s="548"/>
      <c r="I499" s="548"/>
      <c r="J499" s="548"/>
      <c r="K499" s="548"/>
      <c r="L499" s="549"/>
      <c r="M499" s="447"/>
      <c r="N499" s="449"/>
      <c r="O499" s="447"/>
      <c r="P499" s="449"/>
      <c r="Q499" s="447"/>
      <c r="R499" s="449"/>
      <c r="S499" s="447"/>
      <c r="T499" s="449"/>
      <c r="U499" s="447"/>
      <c r="V499" s="449"/>
      <c r="W499" s="447"/>
      <c r="X499" s="449"/>
      <c r="Y499" s="447"/>
      <c r="Z499" s="449"/>
      <c r="AA499" s="447"/>
      <c r="AB499" s="449"/>
      <c r="AC499" s="447"/>
      <c r="AD499" s="449"/>
      <c r="BT499" s="522">
        <f t="shared" si="145"/>
        <v>0</v>
      </c>
      <c r="BU499" s="522"/>
      <c r="BV499" s="522">
        <f t="shared" si="146"/>
        <v>0</v>
      </c>
      <c r="BW499" s="522"/>
      <c r="BX499" s="522">
        <f t="shared" si="147"/>
        <v>0</v>
      </c>
      <c r="BY499" s="522"/>
      <c r="BZ499" s="522">
        <f t="shared" si="148"/>
        <v>0</v>
      </c>
      <c r="CA499" s="522"/>
      <c r="CB499" s="125" t="str">
        <f>IF(BZ499=0,"",IF(SUM($BZ$87:BZ499)=1,_xlfn.CONCAT(CC499),IF($BZ$662&gt;SUM($BZ$87:BZ499),_xlfn.CONCAT(", ",CC499),IF($BZ$662=SUM($BZ$87:BZ499),_xlfn.CONCAT(" y ",CC499,".")))))</f>
        <v/>
      </c>
      <c r="CC499" s="113">
        <v>413</v>
      </c>
      <c r="CE499" s="524">
        <f t="shared" ref="CE499:CE562" si="149">IF(OR(AND(D499="",G499="",COUNTBLANK(M499:AD499)=18),AND(D499&lt;&gt;"",G499&lt;&gt;"",COUNTA(M499:AD499)=$CE$85)),0,1)</f>
        <v>0</v>
      </c>
      <c r="CF499" s="526"/>
    </row>
    <row r="500" spans="3:84">
      <c r="C500" s="56" t="s">
        <v>7087</v>
      </c>
      <c r="D500" s="460" t="str">
        <f>IF($AH$14=0,IF(Presentación!AL423="","",Presentación!AM423),"")</f>
        <v/>
      </c>
      <c r="E500" s="461"/>
      <c r="F500" s="462"/>
      <c r="G500" s="547" t="str">
        <f>IF($AH$14=0,IF(Presentación!AK423="","",Presentación!AK423),"")</f>
        <v/>
      </c>
      <c r="H500" s="548"/>
      <c r="I500" s="548"/>
      <c r="J500" s="548"/>
      <c r="K500" s="548"/>
      <c r="L500" s="549"/>
      <c r="M500" s="447"/>
      <c r="N500" s="449"/>
      <c r="O500" s="447"/>
      <c r="P500" s="449"/>
      <c r="Q500" s="447"/>
      <c r="R500" s="449"/>
      <c r="S500" s="447"/>
      <c r="T500" s="449"/>
      <c r="U500" s="447"/>
      <c r="V500" s="449"/>
      <c r="W500" s="447"/>
      <c r="X500" s="449"/>
      <c r="Y500" s="447"/>
      <c r="Z500" s="449"/>
      <c r="AA500" s="447"/>
      <c r="AB500" s="449"/>
      <c r="AC500" s="447"/>
      <c r="AD500" s="449"/>
      <c r="BT500" s="522">
        <f t="shared" si="145"/>
        <v>0</v>
      </c>
      <c r="BU500" s="522"/>
      <c r="BV500" s="522">
        <f t="shared" si="146"/>
        <v>0</v>
      </c>
      <c r="BW500" s="522"/>
      <c r="BX500" s="522">
        <f t="shared" si="147"/>
        <v>0</v>
      </c>
      <c r="BY500" s="522"/>
      <c r="BZ500" s="522">
        <f t="shared" si="148"/>
        <v>0</v>
      </c>
      <c r="CA500" s="522"/>
      <c r="CB500" s="125" t="str">
        <f>IF(BZ500=0,"",IF(SUM($BZ$87:BZ500)=1,_xlfn.CONCAT(CC500),IF($BZ$662&gt;SUM($BZ$87:BZ500),_xlfn.CONCAT(", ",CC500),IF($BZ$662=SUM($BZ$87:BZ500),_xlfn.CONCAT(" y ",CC500,".")))))</f>
        <v/>
      </c>
      <c r="CC500" s="113">
        <v>414</v>
      </c>
      <c r="CE500" s="524">
        <f t="shared" si="149"/>
        <v>0</v>
      </c>
      <c r="CF500" s="526"/>
    </row>
    <row r="501" spans="3:84">
      <c r="C501" s="56" t="s">
        <v>7088</v>
      </c>
      <c r="D501" s="460" t="str">
        <f>IF($AH$14=0,IF(Presentación!AL424="","",Presentación!AM424),"")</f>
        <v/>
      </c>
      <c r="E501" s="461"/>
      <c r="F501" s="462"/>
      <c r="G501" s="547" t="str">
        <f>IF($AH$14=0,IF(Presentación!AK424="","",Presentación!AK424),"")</f>
        <v/>
      </c>
      <c r="H501" s="548"/>
      <c r="I501" s="548"/>
      <c r="J501" s="548"/>
      <c r="K501" s="548"/>
      <c r="L501" s="549"/>
      <c r="M501" s="447"/>
      <c r="N501" s="449"/>
      <c r="O501" s="447"/>
      <c r="P501" s="449"/>
      <c r="Q501" s="447"/>
      <c r="R501" s="449"/>
      <c r="S501" s="447"/>
      <c r="T501" s="449"/>
      <c r="U501" s="447"/>
      <c r="V501" s="449"/>
      <c r="W501" s="447"/>
      <c r="X501" s="449"/>
      <c r="Y501" s="447"/>
      <c r="Z501" s="449"/>
      <c r="AA501" s="447"/>
      <c r="AB501" s="449"/>
      <c r="AC501" s="447"/>
      <c r="AD501" s="449"/>
      <c r="BT501" s="522">
        <f t="shared" si="145"/>
        <v>0</v>
      </c>
      <c r="BU501" s="522"/>
      <c r="BV501" s="522">
        <f t="shared" si="146"/>
        <v>0</v>
      </c>
      <c r="BW501" s="522"/>
      <c r="BX501" s="522">
        <f t="shared" si="147"/>
        <v>0</v>
      </c>
      <c r="BY501" s="522"/>
      <c r="BZ501" s="522">
        <f t="shared" si="148"/>
        <v>0</v>
      </c>
      <c r="CA501" s="522"/>
      <c r="CB501" s="125" t="str">
        <f>IF(BZ501=0,"",IF(SUM($BZ$87:BZ501)=1,_xlfn.CONCAT(CC501),IF($BZ$662&gt;SUM($BZ$87:BZ501),_xlfn.CONCAT(", ",CC501),IF($BZ$662=SUM($BZ$87:BZ501),_xlfn.CONCAT(" y ",CC501,".")))))</f>
        <v/>
      </c>
      <c r="CC501" s="113">
        <v>415</v>
      </c>
      <c r="CE501" s="524">
        <f t="shared" si="149"/>
        <v>0</v>
      </c>
      <c r="CF501" s="526"/>
    </row>
    <row r="502" spans="3:84">
      <c r="C502" s="56" t="s">
        <v>7089</v>
      </c>
      <c r="D502" s="460" t="str">
        <f>IF($AH$14=0,IF(Presentación!AL425="","",Presentación!AM425),"")</f>
        <v/>
      </c>
      <c r="E502" s="461"/>
      <c r="F502" s="462"/>
      <c r="G502" s="547" t="str">
        <f>IF($AH$14=0,IF(Presentación!AK425="","",Presentación!AK425),"")</f>
        <v/>
      </c>
      <c r="H502" s="548"/>
      <c r="I502" s="548"/>
      <c r="J502" s="548"/>
      <c r="K502" s="548"/>
      <c r="L502" s="549"/>
      <c r="M502" s="447"/>
      <c r="N502" s="449"/>
      <c r="O502" s="447"/>
      <c r="P502" s="449"/>
      <c r="Q502" s="447"/>
      <c r="R502" s="449"/>
      <c r="S502" s="447"/>
      <c r="T502" s="449"/>
      <c r="U502" s="447"/>
      <c r="V502" s="449"/>
      <c r="W502" s="447"/>
      <c r="X502" s="449"/>
      <c r="Y502" s="447"/>
      <c r="Z502" s="449"/>
      <c r="AA502" s="447"/>
      <c r="AB502" s="449"/>
      <c r="AC502" s="447"/>
      <c r="AD502" s="449"/>
      <c r="BT502" s="522">
        <f t="shared" si="145"/>
        <v>0</v>
      </c>
      <c r="BU502" s="522"/>
      <c r="BV502" s="522">
        <f t="shared" si="146"/>
        <v>0</v>
      </c>
      <c r="BW502" s="522"/>
      <c r="BX502" s="522">
        <f t="shared" si="147"/>
        <v>0</v>
      </c>
      <c r="BY502" s="522"/>
      <c r="BZ502" s="522">
        <f t="shared" si="148"/>
        <v>0</v>
      </c>
      <c r="CA502" s="522"/>
      <c r="CB502" s="125" t="str">
        <f>IF(BZ502=0,"",IF(SUM($BZ$87:BZ502)=1,_xlfn.CONCAT(CC502),IF($BZ$662&gt;SUM($BZ$87:BZ502),_xlfn.CONCAT(", ",CC502),IF($BZ$662=SUM($BZ$87:BZ502),_xlfn.CONCAT(" y ",CC502,".")))))</f>
        <v/>
      </c>
      <c r="CC502" s="113">
        <v>416</v>
      </c>
      <c r="CE502" s="524">
        <f t="shared" si="149"/>
        <v>0</v>
      </c>
      <c r="CF502" s="526"/>
    </row>
    <row r="503" spans="3:84">
      <c r="C503" s="56" t="s">
        <v>7090</v>
      </c>
      <c r="D503" s="460" t="str">
        <f>IF($AH$14=0,IF(Presentación!AL426="","",Presentación!AM426),"")</f>
        <v/>
      </c>
      <c r="E503" s="461"/>
      <c r="F503" s="462"/>
      <c r="G503" s="547" t="str">
        <f>IF($AH$14=0,IF(Presentación!AK426="","",Presentación!AK426),"")</f>
        <v/>
      </c>
      <c r="H503" s="548"/>
      <c r="I503" s="548"/>
      <c r="J503" s="548"/>
      <c r="K503" s="548"/>
      <c r="L503" s="549"/>
      <c r="M503" s="447"/>
      <c r="N503" s="449"/>
      <c r="O503" s="447"/>
      <c r="P503" s="449"/>
      <c r="Q503" s="447"/>
      <c r="R503" s="449"/>
      <c r="S503" s="447"/>
      <c r="T503" s="449"/>
      <c r="U503" s="447"/>
      <c r="V503" s="449"/>
      <c r="W503" s="447"/>
      <c r="X503" s="449"/>
      <c r="Y503" s="447"/>
      <c r="Z503" s="449"/>
      <c r="AA503" s="447"/>
      <c r="AB503" s="449"/>
      <c r="AC503" s="447"/>
      <c r="AD503" s="449"/>
      <c r="BT503" s="522">
        <f t="shared" si="145"/>
        <v>0</v>
      </c>
      <c r="BU503" s="522"/>
      <c r="BV503" s="522">
        <f t="shared" si="146"/>
        <v>0</v>
      </c>
      <c r="BW503" s="522"/>
      <c r="BX503" s="522">
        <f t="shared" si="147"/>
        <v>0</v>
      </c>
      <c r="BY503" s="522"/>
      <c r="BZ503" s="522">
        <f t="shared" si="148"/>
        <v>0</v>
      </c>
      <c r="CA503" s="522"/>
      <c r="CB503" s="125" t="str">
        <f>IF(BZ503=0,"",IF(SUM($BZ$87:BZ503)=1,_xlfn.CONCAT(CC503),IF($BZ$662&gt;SUM($BZ$87:BZ503),_xlfn.CONCAT(", ",CC503),IF($BZ$662=SUM($BZ$87:BZ503),_xlfn.CONCAT(" y ",CC503,".")))))</f>
        <v/>
      </c>
      <c r="CC503" s="113">
        <v>417</v>
      </c>
      <c r="CE503" s="524">
        <f t="shared" si="149"/>
        <v>0</v>
      </c>
      <c r="CF503" s="526"/>
    </row>
    <row r="504" spans="3:84">
      <c r="C504" s="56" t="s">
        <v>7091</v>
      </c>
      <c r="D504" s="460" t="str">
        <f>IF($AH$14=0,IF(Presentación!AL427="","",Presentación!AM427),"")</f>
        <v/>
      </c>
      <c r="E504" s="461"/>
      <c r="F504" s="462"/>
      <c r="G504" s="547" t="str">
        <f>IF($AH$14=0,IF(Presentación!AK427="","",Presentación!AK427),"")</f>
        <v/>
      </c>
      <c r="H504" s="548"/>
      <c r="I504" s="548"/>
      <c r="J504" s="548"/>
      <c r="K504" s="548"/>
      <c r="L504" s="549"/>
      <c r="M504" s="447"/>
      <c r="N504" s="449"/>
      <c r="O504" s="447"/>
      <c r="P504" s="449"/>
      <c r="Q504" s="447"/>
      <c r="R504" s="449"/>
      <c r="S504" s="447"/>
      <c r="T504" s="449"/>
      <c r="U504" s="447"/>
      <c r="V504" s="449"/>
      <c r="W504" s="447"/>
      <c r="X504" s="449"/>
      <c r="Y504" s="447"/>
      <c r="Z504" s="449"/>
      <c r="AA504" s="447"/>
      <c r="AB504" s="449"/>
      <c r="AC504" s="447"/>
      <c r="AD504" s="449"/>
      <c r="BT504" s="522">
        <f t="shared" si="145"/>
        <v>0</v>
      </c>
      <c r="BU504" s="522"/>
      <c r="BV504" s="522">
        <f t="shared" si="146"/>
        <v>0</v>
      </c>
      <c r="BW504" s="522"/>
      <c r="BX504" s="522">
        <f t="shared" si="147"/>
        <v>0</v>
      </c>
      <c r="BY504" s="522"/>
      <c r="BZ504" s="522">
        <f t="shared" si="148"/>
        <v>0</v>
      </c>
      <c r="CA504" s="522"/>
      <c r="CB504" s="125" t="str">
        <f>IF(BZ504=0,"",IF(SUM($BZ$87:BZ504)=1,_xlfn.CONCAT(CC504),IF($BZ$662&gt;SUM($BZ$87:BZ504),_xlfn.CONCAT(", ",CC504),IF($BZ$662=SUM($BZ$87:BZ504),_xlfn.CONCAT(" y ",CC504,".")))))</f>
        <v/>
      </c>
      <c r="CC504" s="113">
        <v>418</v>
      </c>
      <c r="CE504" s="524">
        <f t="shared" si="149"/>
        <v>0</v>
      </c>
      <c r="CF504" s="526"/>
    </row>
    <row r="505" spans="3:84">
      <c r="C505" s="56" t="s">
        <v>7092</v>
      </c>
      <c r="D505" s="460" t="str">
        <f>IF($AH$14=0,IF(Presentación!AL428="","",Presentación!AM428),"")</f>
        <v/>
      </c>
      <c r="E505" s="461"/>
      <c r="F505" s="462"/>
      <c r="G505" s="547" t="str">
        <f>IF($AH$14=0,IF(Presentación!AK428="","",Presentación!AK428),"")</f>
        <v/>
      </c>
      <c r="H505" s="548"/>
      <c r="I505" s="548"/>
      <c r="J505" s="548"/>
      <c r="K505" s="548"/>
      <c r="L505" s="549"/>
      <c r="M505" s="447"/>
      <c r="N505" s="449"/>
      <c r="O505" s="447"/>
      <c r="P505" s="449"/>
      <c r="Q505" s="447"/>
      <c r="R505" s="449"/>
      <c r="S505" s="447"/>
      <c r="T505" s="449"/>
      <c r="U505" s="447"/>
      <c r="V505" s="449"/>
      <c r="W505" s="447"/>
      <c r="X505" s="449"/>
      <c r="Y505" s="447"/>
      <c r="Z505" s="449"/>
      <c r="AA505" s="447"/>
      <c r="AB505" s="449"/>
      <c r="AC505" s="447"/>
      <c r="AD505" s="449"/>
      <c r="BT505" s="522">
        <f t="shared" si="145"/>
        <v>0</v>
      </c>
      <c r="BU505" s="522"/>
      <c r="BV505" s="522">
        <f t="shared" si="146"/>
        <v>0</v>
      </c>
      <c r="BW505" s="522"/>
      <c r="BX505" s="522">
        <f t="shared" si="147"/>
        <v>0</v>
      </c>
      <c r="BY505" s="522"/>
      <c r="BZ505" s="522">
        <f t="shared" si="148"/>
        <v>0</v>
      </c>
      <c r="CA505" s="522"/>
      <c r="CB505" s="125" t="str">
        <f>IF(BZ505=0,"",IF(SUM($BZ$87:BZ505)=1,_xlfn.CONCAT(CC505),IF($BZ$662&gt;SUM($BZ$87:BZ505),_xlfn.CONCAT(", ",CC505),IF($BZ$662=SUM($BZ$87:BZ505),_xlfn.CONCAT(" y ",CC505,".")))))</f>
        <v/>
      </c>
      <c r="CC505" s="113">
        <v>419</v>
      </c>
      <c r="CE505" s="524">
        <f t="shared" si="149"/>
        <v>0</v>
      </c>
      <c r="CF505" s="526"/>
    </row>
    <row r="506" spans="3:84">
      <c r="C506" s="56" t="s">
        <v>7093</v>
      </c>
      <c r="D506" s="460" t="str">
        <f>IF($AH$14=0,IF(Presentación!AL429="","",Presentación!AM429),"")</f>
        <v/>
      </c>
      <c r="E506" s="461"/>
      <c r="F506" s="462"/>
      <c r="G506" s="547" t="str">
        <f>IF($AH$14=0,IF(Presentación!AK429="","",Presentación!AK429),"")</f>
        <v/>
      </c>
      <c r="H506" s="548"/>
      <c r="I506" s="548"/>
      <c r="J506" s="548"/>
      <c r="K506" s="548"/>
      <c r="L506" s="549"/>
      <c r="M506" s="447"/>
      <c r="N506" s="449"/>
      <c r="O506" s="447"/>
      <c r="P506" s="449"/>
      <c r="Q506" s="447"/>
      <c r="R506" s="449"/>
      <c r="S506" s="447"/>
      <c r="T506" s="449"/>
      <c r="U506" s="447"/>
      <c r="V506" s="449"/>
      <c r="W506" s="447"/>
      <c r="X506" s="449"/>
      <c r="Y506" s="447"/>
      <c r="Z506" s="449"/>
      <c r="AA506" s="447"/>
      <c r="AB506" s="449"/>
      <c r="AC506" s="447"/>
      <c r="AD506" s="449"/>
      <c r="BT506" s="522">
        <f t="shared" si="145"/>
        <v>0</v>
      </c>
      <c r="BU506" s="522"/>
      <c r="BV506" s="522">
        <f t="shared" si="146"/>
        <v>0</v>
      </c>
      <c r="BW506" s="522"/>
      <c r="BX506" s="522">
        <f t="shared" si="147"/>
        <v>0</v>
      </c>
      <c r="BY506" s="522"/>
      <c r="BZ506" s="522">
        <f t="shared" si="148"/>
        <v>0</v>
      </c>
      <c r="CA506" s="522"/>
      <c r="CB506" s="125" t="str">
        <f>IF(BZ506=0,"",IF(SUM($BZ$87:BZ506)=1,_xlfn.CONCAT(CC506),IF($BZ$662&gt;SUM($BZ$87:BZ506),_xlfn.CONCAT(", ",CC506),IF($BZ$662=SUM($BZ$87:BZ506),_xlfn.CONCAT(" y ",CC506,".")))))</f>
        <v/>
      </c>
      <c r="CC506" s="113">
        <v>420</v>
      </c>
      <c r="CE506" s="524">
        <f t="shared" si="149"/>
        <v>0</v>
      </c>
      <c r="CF506" s="526"/>
    </row>
    <row r="507" spans="3:84">
      <c r="C507" s="56" t="s">
        <v>7094</v>
      </c>
      <c r="D507" s="460" t="str">
        <f>IF($AH$14=0,IF(Presentación!AL430="","",Presentación!AM430),"")</f>
        <v/>
      </c>
      <c r="E507" s="461"/>
      <c r="F507" s="462"/>
      <c r="G507" s="547" t="str">
        <f>IF($AH$14=0,IF(Presentación!AK430="","",Presentación!AK430),"")</f>
        <v/>
      </c>
      <c r="H507" s="548"/>
      <c r="I507" s="548"/>
      <c r="J507" s="548"/>
      <c r="K507" s="548"/>
      <c r="L507" s="549"/>
      <c r="M507" s="447"/>
      <c r="N507" s="449"/>
      <c r="O507" s="447"/>
      <c r="P507" s="449"/>
      <c r="Q507" s="447"/>
      <c r="R507" s="449"/>
      <c r="S507" s="447"/>
      <c r="T507" s="449"/>
      <c r="U507" s="447"/>
      <c r="V507" s="449"/>
      <c r="W507" s="447"/>
      <c r="X507" s="449"/>
      <c r="Y507" s="447"/>
      <c r="Z507" s="449"/>
      <c r="AA507" s="447"/>
      <c r="AB507" s="449"/>
      <c r="AC507" s="447"/>
      <c r="AD507" s="449"/>
      <c r="BT507" s="522">
        <f t="shared" si="145"/>
        <v>0</v>
      </c>
      <c r="BU507" s="522"/>
      <c r="BV507" s="522">
        <f t="shared" si="146"/>
        <v>0</v>
      </c>
      <c r="BW507" s="522"/>
      <c r="BX507" s="522">
        <f t="shared" si="147"/>
        <v>0</v>
      </c>
      <c r="BY507" s="522"/>
      <c r="BZ507" s="522">
        <f t="shared" si="148"/>
        <v>0</v>
      </c>
      <c r="CA507" s="522"/>
      <c r="CB507" s="125" t="str">
        <f>IF(BZ507=0,"",IF(SUM($BZ$87:BZ507)=1,_xlfn.CONCAT(CC507),IF($BZ$662&gt;SUM($BZ$87:BZ507),_xlfn.CONCAT(", ",CC507),IF($BZ$662=SUM($BZ$87:BZ507),_xlfn.CONCAT(" y ",CC507,".")))))</f>
        <v/>
      </c>
      <c r="CC507" s="113">
        <v>421</v>
      </c>
      <c r="CE507" s="524">
        <f t="shared" si="149"/>
        <v>0</v>
      </c>
      <c r="CF507" s="526"/>
    </row>
    <row r="508" spans="3:84">
      <c r="C508" s="56" t="s">
        <v>7095</v>
      </c>
      <c r="D508" s="460" t="str">
        <f>IF($AH$14=0,IF(Presentación!AL431="","",Presentación!AM431),"")</f>
        <v/>
      </c>
      <c r="E508" s="461"/>
      <c r="F508" s="462"/>
      <c r="G508" s="547" t="str">
        <f>IF($AH$14=0,IF(Presentación!AK431="","",Presentación!AK431),"")</f>
        <v/>
      </c>
      <c r="H508" s="548"/>
      <c r="I508" s="548"/>
      <c r="J508" s="548"/>
      <c r="K508" s="548"/>
      <c r="L508" s="549"/>
      <c r="M508" s="447"/>
      <c r="N508" s="449"/>
      <c r="O508" s="447"/>
      <c r="P508" s="449"/>
      <c r="Q508" s="447"/>
      <c r="R508" s="449"/>
      <c r="S508" s="447"/>
      <c r="T508" s="449"/>
      <c r="U508" s="447"/>
      <c r="V508" s="449"/>
      <c r="W508" s="447"/>
      <c r="X508" s="449"/>
      <c r="Y508" s="447"/>
      <c r="Z508" s="449"/>
      <c r="AA508" s="447"/>
      <c r="AB508" s="449"/>
      <c r="AC508" s="447"/>
      <c r="AD508" s="449"/>
      <c r="BT508" s="522">
        <f t="shared" si="145"/>
        <v>0</v>
      </c>
      <c r="BU508" s="522"/>
      <c r="BV508" s="522">
        <f t="shared" si="146"/>
        <v>0</v>
      </c>
      <c r="BW508" s="522"/>
      <c r="BX508" s="522">
        <f t="shared" si="147"/>
        <v>0</v>
      </c>
      <c r="BY508" s="522"/>
      <c r="BZ508" s="522">
        <f t="shared" si="148"/>
        <v>0</v>
      </c>
      <c r="CA508" s="522"/>
      <c r="CB508" s="125" t="str">
        <f>IF(BZ508=0,"",IF(SUM($BZ$87:BZ508)=1,_xlfn.CONCAT(CC508),IF($BZ$662&gt;SUM($BZ$87:BZ508),_xlfn.CONCAT(", ",CC508),IF($BZ$662=SUM($BZ$87:BZ508),_xlfn.CONCAT(" y ",CC508,".")))))</f>
        <v/>
      </c>
      <c r="CC508" s="113">
        <v>422</v>
      </c>
      <c r="CE508" s="524">
        <f t="shared" si="149"/>
        <v>0</v>
      </c>
      <c r="CF508" s="526"/>
    </row>
    <row r="509" spans="3:84">
      <c r="C509" s="56" t="s">
        <v>7096</v>
      </c>
      <c r="D509" s="460" t="str">
        <f>IF($AH$14=0,IF(Presentación!AL432="","",Presentación!AM432),"")</f>
        <v/>
      </c>
      <c r="E509" s="461"/>
      <c r="F509" s="462"/>
      <c r="G509" s="547" t="str">
        <f>IF($AH$14=0,IF(Presentación!AK432="","",Presentación!AK432),"")</f>
        <v/>
      </c>
      <c r="H509" s="548"/>
      <c r="I509" s="548"/>
      <c r="J509" s="548"/>
      <c r="K509" s="548"/>
      <c r="L509" s="549"/>
      <c r="M509" s="447"/>
      <c r="N509" s="449"/>
      <c r="O509" s="447"/>
      <c r="P509" s="449"/>
      <c r="Q509" s="447"/>
      <c r="R509" s="449"/>
      <c r="S509" s="447"/>
      <c r="T509" s="449"/>
      <c r="U509" s="447"/>
      <c r="V509" s="449"/>
      <c r="W509" s="447"/>
      <c r="X509" s="449"/>
      <c r="Y509" s="447"/>
      <c r="Z509" s="449"/>
      <c r="AA509" s="447"/>
      <c r="AB509" s="449"/>
      <c r="AC509" s="447"/>
      <c r="AD509" s="449"/>
      <c r="BT509" s="522">
        <f t="shared" si="145"/>
        <v>0</v>
      </c>
      <c r="BU509" s="522"/>
      <c r="BV509" s="522">
        <f t="shared" si="146"/>
        <v>0</v>
      </c>
      <c r="BW509" s="522"/>
      <c r="BX509" s="522">
        <f t="shared" si="147"/>
        <v>0</v>
      </c>
      <c r="BY509" s="522"/>
      <c r="BZ509" s="522">
        <f t="shared" si="148"/>
        <v>0</v>
      </c>
      <c r="CA509" s="522"/>
      <c r="CB509" s="125" t="str">
        <f>IF(BZ509=0,"",IF(SUM($BZ$87:BZ509)=1,_xlfn.CONCAT(CC509),IF($BZ$662&gt;SUM($BZ$87:BZ509),_xlfn.CONCAT(", ",CC509),IF($BZ$662=SUM($BZ$87:BZ509),_xlfn.CONCAT(" y ",CC509,".")))))</f>
        <v/>
      </c>
      <c r="CC509" s="113">
        <v>423</v>
      </c>
      <c r="CE509" s="524">
        <f t="shared" si="149"/>
        <v>0</v>
      </c>
      <c r="CF509" s="526"/>
    </row>
    <row r="510" spans="3:84">
      <c r="C510" s="56" t="s">
        <v>7097</v>
      </c>
      <c r="D510" s="460" t="str">
        <f>IF($AH$14=0,IF(Presentación!AL433="","",Presentación!AM433),"")</f>
        <v/>
      </c>
      <c r="E510" s="461"/>
      <c r="F510" s="462"/>
      <c r="G510" s="547" t="str">
        <f>IF($AH$14=0,IF(Presentación!AK433="","",Presentación!AK433),"")</f>
        <v/>
      </c>
      <c r="H510" s="548"/>
      <c r="I510" s="548"/>
      <c r="J510" s="548"/>
      <c r="K510" s="548"/>
      <c r="L510" s="549"/>
      <c r="M510" s="447"/>
      <c r="N510" s="449"/>
      <c r="O510" s="447"/>
      <c r="P510" s="449"/>
      <c r="Q510" s="447"/>
      <c r="R510" s="449"/>
      <c r="S510" s="447"/>
      <c r="T510" s="449"/>
      <c r="U510" s="447"/>
      <c r="V510" s="449"/>
      <c r="W510" s="447"/>
      <c r="X510" s="449"/>
      <c r="Y510" s="447"/>
      <c r="Z510" s="449"/>
      <c r="AA510" s="447"/>
      <c r="AB510" s="449"/>
      <c r="AC510" s="447"/>
      <c r="AD510" s="449"/>
      <c r="BT510" s="522">
        <f t="shared" si="145"/>
        <v>0</v>
      </c>
      <c r="BU510" s="522"/>
      <c r="BV510" s="522">
        <f t="shared" si="146"/>
        <v>0</v>
      </c>
      <c r="BW510" s="522"/>
      <c r="BX510" s="522">
        <f t="shared" si="147"/>
        <v>0</v>
      </c>
      <c r="BY510" s="522"/>
      <c r="BZ510" s="522">
        <f t="shared" si="148"/>
        <v>0</v>
      </c>
      <c r="CA510" s="522"/>
      <c r="CB510" s="125" t="str">
        <f>IF(BZ510=0,"",IF(SUM($BZ$87:BZ510)=1,_xlfn.CONCAT(CC510),IF($BZ$662&gt;SUM($BZ$87:BZ510),_xlfn.CONCAT(", ",CC510),IF($BZ$662=SUM($BZ$87:BZ510),_xlfn.CONCAT(" y ",CC510,".")))))</f>
        <v/>
      </c>
      <c r="CC510" s="113">
        <v>424</v>
      </c>
      <c r="CE510" s="524">
        <f t="shared" si="149"/>
        <v>0</v>
      </c>
      <c r="CF510" s="526"/>
    </row>
    <row r="511" spans="3:84">
      <c r="C511" s="56" t="s">
        <v>7098</v>
      </c>
      <c r="D511" s="460" t="str">
        <f>IF($AH$14=0,IF(Presentación!AL434="","",Presentación!AM434),"")</f>
        <v/>
      </c>
      <c r="E511" s="461"/>
      <c r="F511" s="462"/>
      <c r="G511" s="547" t="str">
        <f>IF($AH$14=0,IF(Presentación!AK434="","",Presentación!AK434),"")</f>
        <v/>
      </c>
      <c r="H511" s="548"/>
      <c r="I511" s="548"/>
      <c r="J511" s="548"/>
      <c r="K511" s="548"/>
      <c r="L511" s="549"/>
      <c r="M511" s="447"/>
      <c r="N511" s="449"/>
      <c r="O511" s="447"/>
      <c r="P511" s="449"/>
      <c r="Q511" s="447"/>
      <c r="R511" s="449"/>
      <c r="S511" s="447"/>
      <c r="T511" s="449"/>
      <c r="U511" s="447"/>
      <c r="V511" s="449"/>
      <c r="W511" s="447"/>
      <c r="X511" s="449"/>
      <c r="Y511" s="447"/>
      <c r="Z511" s="449"/>
      <c r="AA511" s="447"/>
      <c r="AB511" s="449"/>
      <c r="AC511" s="447"/>
      <c r="AD511" s="449"/>
      <c r="BT511" s="522">
        <f t="shared" si="145"/>
        <v>0</v>
      </c>
      <c r="BU511" s="522"/>
      <c r="BV511" s="522">
        <f t="shared" si="146"/>
        <v>0</v>
      </c>
      <c r="BW511" s="522"/>
      <c r="BX511" s="522">
        <f t="shared" si="147"/>
        <v>0</v>
      </c>
      <c r="BY511" s="522"/>
      <c r="BZ511" s="522">
        <f t="shared" si="148"/>
        <v>0</v>
      </c>
      <c r="CA511" s="522"/>
      <c r="CB511" s="125" t="str">
        <f>IF(BZ511=0,"",IF(SUM($BZ$87:BZ511)=1,_xlfn.CONCAT(CC511),IF($BZ$662&gt;SUM($BZ$87:BZ511),_xlfn.CONCAT(", ",CC511),IF($BZ$662=SUM($BZ$87:BZ511),_xlfn.CONCAT(" y ",CC511,".")))))</f>
        <v/>
      </c>
      <c r="CC511" s="113">
        <v>425</v>
      </c>
      <c r="CE511" s="524">
        <f t="shared" si="149"/>
        <v>0</v>
      </c>
      <c r="CF511" s="526"/>
    </row>
    <row r="512" spans="3:84">
      <c r="C512" s="56" t="s">
        <v>7099</v>
      </c>
      <c r="D512" s="460" t="str">
        <f>IF($AH$14=0,IF(Presentación!AL435="","",Presentación!AM435),"")</f>
        <v/>
      </c>
      <c r="E512" s="461"/>
      <c r="F512" s="462"/>
      <c r="G512" s="547" t="str">
        <f>IF($AH$14=0,IF(Presentación!AK435="","",Presentación!AK435),"")</f>
        <v/>
      </c>
      <c r="H512" s="548"/>
      <c r="I512" s="548"/>
      <c r="J512" s="548"/>
      <c r="K512" s="548"/>
      <c r="L512" s="549"/>
      <c r="M512" s="447"/>
      <c r="N512" s="449"/>
      <c r="O512" s="447"/>
      <c r="P512" s="449"/>
      <c r="Q512" s="447"/>
      <c r="R512" s="449"/>
      <c r="S512" s="447"/>
      <c r="T512" s="449"/>
      <c r="U512" s="447"/>
      <c r="V512" s="449"/>
      <c r="W512" s="447"/>
      <c r="X512" s="449"/>
      <c r="Y512" s="447"/>
      <c r="Z512" s="449"/>
      <c r="AA512" s="447"/>
      <c r="AB512" s="449"/>
      <c r="AC512" s="447"/>
      <c r="AD512" s="449"/>
      <c r="BT512" s="522">
        <f t="shared" si="145"/>
        <v>0</v>
      </c>
      <c r="BU512" s="522"/>
      <c r="BV512" s="522">
        <f t="shared" si="146"/>
        <v>0</v>
      </c>
      <c r="BW512" s="522"/>
      <c r="BX512" s="522">
        <f t="shared" si="147"/>
        <v>0</v>
      </c>
      <c r="BY512" s="522"/>
      <c r="BZ512" s="522">
        <f t="shared" si="148"/>
        <v>0</v>
      </c>
      <c r="CA512" s="522"/>
      <c r="CB512" s="125" t="str">
        <f>IF(BZ512=0,"",IF(SUM($BZ$87:BZ512)=1,_xlfn.CONCAT(CC512),IF($BZ$662&gt;SUM($BZ$87:BZ512),_xlfn.CONCAT(", ",CC512),IF($BZ$662=SUM($BZ$87:BZ512),_xlfn.CONCAT(" y ",CC512,".")))))</f>
        <v/>
      </c>
      <c r="CC512" s="113">
        <v>426</v>
      </c>
      <c r="CE512" s="524">
        <f t="shared" si="149"/>
        <v>0</v>
      </c>
      <c r="CF512" s="526"/>
    </row>
    <row r="513" spans="3:84">
      <c r="C513" s="56" t="s">
        <v>7100</v>
      </c>
      <c r="D513" s="460" t="str">
        <f>IF($AH$14=0,IF(Presentación!AL436="","",Presentación!AM436),"")</f>
        <v/>
      </c>
      <c r="E513" s="461"/>
      <c r="F513" s="462"/>
      <c r="G513" s="547" t="str">
        <f>IF($AH$14=0,IF(Presentación!AK436="","",Presentación!AK436),"")</f>
        <v/>
      </c>
      <c r="H513" s="548"/>
      <c r="I513" s="548"/>
      <c r="J513" s="548"/>
      <c r="K513" s="548"/>
      <c r="L513" s="549"/>
      <c r="M513" s="447"/>
      <c r="N513" s="449"/>
      <c r="O513" s="447"/>
      <c r="P513" s="449"/>
      <c r="Q513" s="447"/>
      <c r="R513" s="449"/>
      <c r="S513" s="447"/>
      <c r="T513" s="449"/>
      <c r="U513" s="447"/>
      <c r="V513" s="449"/>
      <c r="W513" s="447"/>
      <c r="X513" s="449"/>
      <c r="Y513" s="447"/>
      <c r="Z513" s="449"/>
      <c r="AA513" s="447"/>
      <c r="AB513" s="449"/>
      <c r="AC513" s="447"/>
      <c r="AD513" s="449"/>
      <c r="BT513" s="522">
        <f t="shared" si="145"/>
        <v>0</v>
      </c>
      <c r="BU513" s="522"/>
      <c r="BV513" s="522">
        <f t="shared" si="146"/>
        <v>0</v>
      </c>
      <c r="BW513" s="522"/>
      <c r="BX513" s="522">
        <f t="shared" si="147"/>
        <v>0</v>
      </c>
      <c r="BY513" s="522"/>
      <c r="BZ513" s="522">
        <f t="shared" si="148"/>
        <v>0</v>
      </c>
      <c r="CA513" s="522"/>
      <c r="CB513" s="125" t="str">
        <f>IF(BZ513=0,"",IF(SUM($BZ$87:BZ513)=1,_xlfn.CONCAT(CC513),IF($BZ$662&gt;SUM($BZ$87:BZ513),_xlfn.CONCAT(", ",CC513),IF($BZ$662=SUM($BZ$87:BZ513),_xlfn.CONCAT(" y ",CC513,".")))))</f>
        <v/>
      </c>
      <c r="CC513" s="113">
        <v>427</v>
      </c>
      <c r="CE513" s="524">
        <f t="shared" si="149"/>
        <v>0</v>
      </c>
      <c r="CF513" s="526"/>
    </row>
    <row r="514" spans="3:84">
      <c r="C514" s="56" t="s">
        <v>7101</v>
      </c>
      <c r="D514" s="460" t="str">
        <f>IF($AH$14=0,IF(Presentación!AL437="","",Presentación!AM437),"")</f>
        <v/>
      </c>
      <c r="E514" s="461"/>
      <c r="F514" s="462"/>
      <c r="G514" s="547" t="str">
        <f>IF($AH$14=0,IF(Presentación!AK437="","",Presentación!AK437),"")</f>
        <v/>
      </c>
      <c r="H514" s="548"/>
      <c r="I514" s="548"/>
      <c r="J514" s="548"/>
      <c r="K514" s="548"/>
      <c r="L514" s="549"/>
      <c r="M514" s="447"/>
      <c r="N514" s="449"/>
      <c r="O514" s="447"/>
      <c r="P514" s="449"/>
      <c r="Q514" s="447"/>
      <c r="R514" s="449"/>
      <c r="S514" s="447"/>
      <c r="T514" s="449"/>
      <c r="U514" s="447"/>
      <c r="V514" s="449"/>
      <c r="W514" s="447"/>
      <c r="X514" s="449"/>
      <c r="Y514" s="447"/>
      <c r="Z514" s="449"/>
      <c r="AA514" s="447"/>
      <c r="AB514" s="449"/>
      <c r="AC514" s="447"/>
      <c r="AD514" s="449"/>
      <c r="BT514" s="522">
        <f t="shared" si="145"/>
        <v>0</v>
      </c>
      <c r="BU514" s="522"/>
      <c r="BV514" s="522">
        <f t="shared" si="146"/>
        <v>0</v>
      </c>
      <c r="BW514" s="522"/>
      <c r="BX514" s="522">
        <f t="shared" si="147"/>
        <v>0</v>
      </c>
      <c r="BY514" s="522"/>
      <c r="BZ514" s="522">
        <f t="shared" si="148"/>
        <v>0</v>
      </c>
      <c r="CA514" s="522"/>
      <c r="CB514" s="125" t="str">
        <f>IF(BZ514=0,"",IF(SUM($BZ$87:BZ514)=1,_xlfn.CONCAT(CC514),IF($BZ$662&gt;SUM($BZ$87:BZ514),_xlfn.CONCAT(", ",CC514),IF($BZ$662=SUM($BZ$87:BZ514),_xlfn.CONCAT(" y ",CC514,".")))))</f>
        <v/>
      </c>
      <c r="CC514" s="113">
        <v>428</v>
      </c>
      <c r="CE514" s="524">
        <f t="shared" si="149"/>
        <v>0</v>
      </c>
      <c r="CF514" s="526"/>
    </row>
    <row r="515" spans="3:84">
      <c r="C515" s="56" t="s">
        <v>7102</v>
      </c>
      <c r="D515" s="460" t="str">
        <f>IF($AH$14=0,IF(Presentación!AL438="","",Presentación!AM438),"")</f>
        <v/>
      </c>
      <c r="E515" s="461"/>
      <c r="F515" s="462"/>
      <c r="G515" s="547" t="str">
        <f>IF($AH$14=0,IF(Presentación!AK438="","",Presentación!AK438),"")</f>
        <v/>
      </c>
      <c r="H515" s="548"/>
      <c r="I515" s="548"/>
      <c r="J515" s="548"/>
      <c r="K515" s="548"/>
      <c r="L515" s="549"/>
      <c r="M515" s="447"/>
      <c r="N515" s="449"/>
      <c r="O515" s="447"/>
      <c r="P515" s="449"/>
      <c r="Q515" s="447"/>
      <c r="R515" s="449"/>
      <c r="S515" s="447"/>
      <c r="T515" s="449"/>
      <c r="U515" s="447"/>
      <c r="V515" s="449"/>
      <c r="W515" s="447"/>
      <c r="X515" s="449"/>
      <c r="Y515" s="447"/>
      <c r="Z515" s="449"/>
      <c r="AA515" s="447"/>
      <c r="AB515" s="449"/>
      <c r="AC515" s="447"/>
      <c r="AD515" s="449"/>
      <c r="BT515" s="522">
        <f t="shared" si="145"/>
        <v>0</v>
      </c>
      <c r="BU515" s="522"/>
      <c r="BV515" s="522">
        <f t="shared" si="146"/>
        <v>0</v>
      </c>
      <c r="BW515" s="522"/>
      <c r="BX515" s="522">
        <f t="shared" si="147"/>
        <v>0</v>
      </c>
      <c r="BY515" s="522"/>
      <c r="BZ515" s="522">
        <f t="shared" si="148"/>
        <v>0</v>
      </c>
      <c r="CA515" s="522"/>
      <c r="CB515" s="125" t="str">
        <f>IF(BZ515=0,"",IF(SUM($BZ$87:BZ515)=1,_xlfn.CONCAT(CC515),IF($BZ$662&gt;SUM($BZ$87:BZ515),_xlfn.CONCAT(", ",CC515),IF($BZ$662=SUM($BZ$87:BZ515),_xlfn.CONCAT(" y ",CC515,".")))))</f>
        <v/>
      </c>
      <c r="CC515" s="113">
        <v>429</v>
      </c>
      <c r="CE515" s="524">
        <f t="shared" si="149"/>
        <v>0</v>
      </c>
      <c r="CF515" s="526"/>
    </row>
    <row r="516" spans="3:84">
      <c r="C516" s="56" t="s">
        <v>7103</v>
      </c>
      <c r="D516" s="460" t="str">
        <f>IF($AH$14=0,IF(Presentación!AL439="","",Presentación!AM439),"")</f>
        <v/>
      </c>
      <c r="E516" s="461"/>
      <c r="F516" s="462"/>
      <c r="G516" s="547" t="str">
        <f>IF($AH$14=0,IF(Presentación!AK439="","",Presentación!AK439),"")</f>
        <v/>
      </c>
      <c r="H516" s="548"/>
      <c r="I516" s="548"/>
      <c r="J516" s="548"/>
      <c r="K516" s="548"/>
      <c r="L516" s="549"/>
      <c r="M516" s="447"/>
      <c r="N516" s="449"/>
      <c r="O516" s="447"/>
      <c r="P516" s="449"/>
      <c r="Q516" s="447"/>
      <c r="R516" s="449"/>
      <c r="S516" s="447"/>
      <c r="T516" s="449"/>
      <c r="U516" s="447"/>
      <c r="V516" s="449"/>
      <c r="W516" s="447"/>
      <c r="X516" s="449"/>
      <c r="Y516" s="447"/>
      <c r="Z516" s="449"/>
      <c r="AA516" s="447"/>
      <c r="AB516" s="449"/>
      <c r="AC516" s="447"/>
      <c r="AD516" s="449"/>
      <c r="BT516" s="522">
        <f t="shared" si="145"/>
        <v>0</v>
      </c>
      <c r="BU516" s="522"/>
      <c r="BV516" s="522">
        <f t="shared" si="146"/>
        <v>0</v>
      </c>
      <c r="BW516" s="522"/>
      <c r="BX516" s="522">
        <f t="shared" si="147"/>
        <v>0</v>
      </c>
      <c r="BY516" s="522"/>
      <c r="BZ516" s="522">
        <f t="shared" si="148"/>
        <v>0</v>
      </c>
      <c r="CA516" s="522"/>
      <c r="CB516" s="125" t="str">
        <f>IF(BZ516=0,"",IF(SUM($BZ$87:BZ516)=1,_xlfn.CONCAT(CC516),IF($BZ$662&gt;SUM($BZ$87:BZ516),_xlfn.CONCAT(", ",CC516),IF($BZ$662=SUM($BZ$87:BZ516),_xlfn.CONCAT(" y ",CC516,".")))))</f>
        <v/>
      </c>
      <c r="CC516" s="113">
        <v>430</v>
      </c>
      <c r="CE516" s="524">
        <f t="shared" si="149"/>
        <v>0</v>
      </c>
      <c r="CF516" s="526"/>
    </row>
    <row r="517" spans="3:84">
      <c r="C517" s="56" t="s">
        <v>7104</v>
      </c>
      <c r="D517" s="460" t="str">
        <f>IF($AH$14=0,IF(Presentación!AL440="","",Presentación!AM440),"")</f>
        <v/>
      </c>
      <c r="E517" s="461"/>
      <c r="F517" s="462"/>
      <c r="G517" s="547" t="str">
        <f>IF($AH$14=0,IF(Presentación!AK440="","",Presentación!AK440),"")</f>
        <v/>
      </c>
      <c r="H517" s="548"/>
      <c r="I517" s="548"/>
      <c r="J517" s="548"/>
      <c r="K517" s="548"/>
      <c r="L517" s="549"/>
      <c r="M517" s="447"/>
      <c r="N517" s="449"/>
      <c r="O517" s="447"/>
      <c r="P517" s="449"/>
      <c r="Q517" s="447"/>
      <c r="R517" s="449"/>
      <c r="S517" s="447"/>
      <c r="T517" s="449"/>
      <c r="U517" s="447"/>
      <c r="V517" s="449"/>
      <c r="W517" s="447"/>
      <c r="X517" s="449"/>
      <c r="Y517" s="447"/>
      <c r="Z517" s="449"/>
      <c r="AA517" s="447"/>
      <c r="AB517" s="449"/>
      <c r="AC517" s="447"/>
      <c r="AD517" s="449"/>
      <c r="BT517" s="522">
        <f t="shared" si="145"/>
        <v>0</v>
      </c>
      <c r="BU517" s="522"/>
      <c r="BV517" s="522">
        <f t="shared" si="146"/>
        <v>0</v>
      </c>
      <c r="BW517" s="522"/>
      <c r="BX517" s="522">
        <f t="shared" si="147"/>
        <v>0</v>
      </c>
      <c r="BY517" s="522"/>
      <c r="BZ517" s="522">
        <f t="shared" si="148"/>
        <v>0</v>
      </c>
      <c r="CA517" s="522"/>
      <c r="CB517" s="125" t="str">
        <f>IF(BZ517=0,"",IF(SUM($BZ$87:BZ517)=1,_xlfn.CONCAT(CC517),IF($BZ$662&gt;SUM($BZ$87:BZ517),_xlfn.CONCAT(", ",CC517),IF($BZ$662=SUM($BZ$87:BZ517),_xlfn.CONCAT(" y ",CC517,".")))))</f>
        <v/>
      </c>
      <c r="CC517" s="113">
        <v>431</v>
      </c>
      <c r="CE517" s="524">
        <f t="shared" si="149"/>
        <v>0</v>
      </c>
      <c r="CF517" s="526"/>
    </row>
    <row r="518" spans="3:84">
      <c r="C518" s="56" t="s">
        <v>7105</v>
      </c>
      <c r="D518" s="460" t="str">
        <f>IF($AH$14=0,IF(Presentación!AL441="","",Presentación!AM441),"")</f>
        <v/>
      </c>
      <c r="E518" s="461"/>
      <c r="F518" s="462"/>
      <c r="G518" s="547" t="str">
        <f>IF($AH$14=0,IF(Presentación!AK441="","",Presentación!AK441),"")</f>
        <v/>
      </c>
      <c r="H518" s="548"/>
      <c r="I518" s="548"/>
      <c r="J518" s="548"/>
      <c r="K518" s="548"/>
      <c r="L518" s="549"/>
      <c r="M518" s="447"/>
      <c r="N518" s="449"/>
      <c r="O518" s="447"/>
      <c r="P518" s="449"/>
      <c r="Q518" s="447"/>
      <c r="R518" s="449"/>
      <c r="S518" s="447"/>
      <c r="T518" s="449"/>
      <c r="U518" s="447"/>
      <c r="V518" s="449"/>
      <c r="W518" s="447"/>
      <c r="X518" s="449"/>
      <c r="Y518" s="447"/>
      <c r="Z518" s="449"/>
      <c r="AA518" s="447"/>
      <c r="AB518" s="449"/>
      <c r="AC518" s="447"/>
      <c r="AD518" s="449"/>
      <c r="BT518" s="522">
        <f t="shared" si="145"/>
        <v>0</v>
      </c>
      <c r="BU518" s="522"/>
      <c r="BV518" s="522">
        <f t="shared" si="146"/>
        <v>0</v>
      </c>
      <c r="BW518" s="522"/>
      <c r="BX518" s="522">
        <f t="shared" si="147"/>
        <v>0</v>
      </c>
      <c r="BY518" s="522"/>
      <c r="BZ518" s="522">
        <f t="shared" si="148"/>
        <v>0</v>
      </c>
      <c r="CA518" s="522"/>
      <c r="CB518" s="125" t="str">
        <f>IF(BZ518=0,"",IF(SUM($BZ$87:BZ518)=1,_xlfn.CONCAT(CC518),IF($BZ$662&gt;SUM($BZ$87:BZ518),_xlfn.CONCAT(", ",CC518),IF($BZ$662=SUM($BZ$87:BZ518),_xlfn.CONCAT(" y ",CC518,".")))))</f>
        <v/>
      </c>
      <c r="CC518" s="113">
        <v>432</v>
      </c>
      <c r="CE518" s="524">
        <f t="shared" si="149"/>
        <v>0</v>
      </c>
      <c r="CF518" s="526"/>
    </row>
    <row r="519" spans="3:84">
      <c r="C519" s="56" t="s">
        <v>7106</v>
      </c>
      <c r="D519" s="460" t="str">
        <f>IF($AH$14=0,IF(Presentación!AL442="","",Presentación!AM442),"")</f>
        <v/>
      </c>
      <c r="E519" s="461"/>
      <c r="F519" s="462"/>
      <c r="G519" s="547" t="str">
        <f>IF($AH$14=0,IF(Presentación!AK442="","",Presentación!AK442),"")</f>
        <v/>
      </c>
      <c r="H519" s="548"/>
      <c r="I519" s="548"/>
      <c r="J519" s="548"/>
      <c r="K519" s="548"/>
      <c r="L519" s="549"/>
      <c r="M519" s="447"/>
      <c r="N519" s="449"/>
      <c r="O519" s="447"/>
      <c r="P519" s="449"/>
      <c r="Q519" s="447"/>
      <c r="R519" s="449"/>
      <c r="S519" s="447"/>
      <c r="T519" s="449"/>
      <c r="U519" s="447"/>
      <c r="V519" s="449"/>
      <c r="W519" s="447"/>
      <c r="X519" s="449"/>
      <c r="Y519" s="447"/>
      <c r="Z519" s="449"/>
      <c r="AA519" s="447"/>
      <c r="AB519" s="449"/>
      <c r="AC519" s="447"/>
      <c r="AD519" s="449"/>
      <c r="BT519" s="522">
        <f t="shared" si="145"/>
        <v>0</v>
      </c>
      <c r="BU519" s="522"/>
      <c r="BV519" s="522">
        <f t="shared" si="146"/>
        <v>0</v>
      </c>
      <c r="BW519" s="522"/>
      <c r="BX519" s="522">
        <f t="shared" si="147"/>
        <v>0</v>
      </c>
      <c r="BY519" s="522"/>
      <c r="BZ519" s="522">
        <f t="shared" si="148"/>
        <v>0</v>
      </c>
      <c r="CA519" s="522"/>
      <c r="CB519" s="125" t="str">
        <f>IF(BZ519=0,"",IF(SUM($BZ$87:BZ519)=1,_xlfn.CONCAT(CC519),IF($BZ$662&gt;SUM($BZ$87:BZ519),_xlfn.CONCAT(", ",CC519),IF($BZ$662=SUM($BZ$87:BZ519),_xlfn.CONCAT(" y ",CC519,".")))))</f>
        <v/>
      </c>
      <c r="CC519" s="113">
        <v>433</v>
      </c>
      <c r="CE519" s="524">
        <f t="shared" si="149"/>
        <v>0</v>
      </c>
      <c r="CF519" s="526"/>
    </row>
    <row r="520" spans="3:84">
      <c r="C520" s="56" t="s">
        <v>7107</v>
      </c>
      <c r="D520" s="460" t="str">
        <f>IF($AH$14=0,IF(Presentación!AL443="","",Presentación!AM443),"")</f>
        <v/>
      </c>
      <c r="E520" s="461"/>
      <c r="F520" s="462"/>
      <c r="G520" s="547" t="str">
        <f>IF($AH$14=0,IF(Presentación!AK443="","",Presentación!AK443),"")</f>
        <v/>
      </c>
      <c r="H520" s="548"/>
      <c r="I520" s="548"/>
      <c r="J520" s="548"/>
      <c r="K520" s="548"/>
      <c r="L520" s="549"/>
      <c r="M520" s="447"/>
      <c r="N520" s="449"/>
      <c r="O520" s="447"/>
      <c r="P520" s="449"/>
      <c r="Q520" s="447"/>
      <c r="R520" s="449"/>
      <c r="S520" s="447"/>
      <c r="T520" s="449"/>
      <c r="U520" s="447"/>
      <c r="V520" s="449"/>
      <c r="W520" s="447"/>
      <c r="X520" s="449"/>
      <c r="Y520" s="447"/>
      <c r="Z520" s="449"/>
      <c r="AA520" s="447"/>
      <c r="AB520" s="449"/>
      <c r="AC520" s="447"/>
      <c r="AD520" s="449"/>
      <c r="BT520" s="522">
        <f t="shared" si="145"/>
        <v>0</v>
      </c>
      <c r="BU520" s="522"/>
      <c r="BV520" s="522">
        <f t="shared" si="146"/>
        <v>0</v>
      </c>
      <c r="BW520" s="522"/>
      <c r="BX520" s="522">
        <f t="shared" si="147"/>
        <v>0</v>
      </c>
      <c r="BY520" s="522"/>
      <c r="BZ520" s="522">
        <f t="shared" si="148"/>
        <v>0</v>
      </c>
      <c r="CA520" s="522"/>
      <c r="CB520" s="125" t="str">
        <f>IF(BZ520=0,"",IF(SUM($BZ$87:BZ520)=1,_xlfn.CONCAT(CC520),IF($BZ$662&gt;SUM($BZ$87:BZ520),_xlfn.CONCAT(", ",CC520),IF($BZ$662=SUM($BZ$87:BZ520),_xlfn.CONCAT(" y ",CC520,".")))))</f>
        <v/>
      </c>
      <c r="CC520" s="113">
        <v>434</v>
      </c>
      <c r="CE520" s="524">
        <f t="shared" si="149"/>
        <v>0</v>
      </c>
      <c r="CF520" s="526"/>
    </row>
    <row r="521" spans="3:84">
      <c r="C521" s="56" t="s">
        <v>7108</v>
      </c>
      <c r="D521" s="460" t="str">
        <f>IF($AH$14=0,IF(Presentación!AL444="","",Presentación!AM444),"")</f>
        <v/>
      </c>
      <c r="E521" s="461"/>
      <c r="F521" s="462"/>
      <c r="G521" s="547" t="str">
        <f>IF($AH$14=0,IF(Presentación!AK444="","",Presentación!AK444),"")</f>
        <v/>
      </c>
      <c r="H521" s="548"/>
      <c r="I521" s="548"/>
      <c r="J521" s="548"/>
      <c r="K521" s="548"/>
      <c r="L521" s="549"/>
      <c r="M521" s="447"/>
      <c r="N521" s="449"/>
      <c r="O521" s="447"/>
      <c r="P521" s="449"/>
      <c r="Q521" s="447"/>
      <c r="R521" s="449"/>
      <c r="S521" s="447"/>
      <c r="T521" s="449"/>
      <c r="U521" s="447"/>
      <c r="V521" s="449"/>
      <c r="W521" s="447"/>
      <c r="X521" s="449"/>
      <c r="Y521" s="447"/>
      <c r="Z521" s="449"/>
      <c r="AA521" s="447"/>
      <c r="AB521" s="449"/>
      <c r="AC521" s="447"/>
      <c r="AD521" s="449"/>
      <c r="BT521" s="522">
        <f t="shared" si="145"/>
        <v>0</v>
      </c>
      <c r="BU521" s="522"/>
      <c r="BV521" s="522">
        <f t="shared" si="146"/>
        <v>0</v>
      </c>
      <c r="BW521" s="522"/>
      <c r="BX521" s="522">
        <f t="shared" si="147"/>
        <v>0</v>
      </c>
      <c r="BY521" s="522"/>
      <c r="BZ521" s="522">
        <f t="shared" si="148"/>
        <v>0</v>
      </c>
      <c r="CA521" s="522"/>
      <c r="CB521" s="125" t="str">
        <f>IF(BZ521=0,"",IF(SUM($BZ$87:BZ521)=1,_xlfn.CONCAT(CC521),IF($BZ$662&gt;SUM($BZ$87:BZ521),_xlfn.CONCAT(", ",CC521),IF($BZ$662=SUM($BZ$87:BZ521),_xlfn.CONCAT(" y ",CC521,".")))))</f>
        <v/>
      </c>
      <c r="CC521" s="113">
        <v>435</v>
      </c>
      <c r="CE521" s="524">
        <f t="shared" si="149"/>
        <v>0</v>
      </c>
      <c r="CF521" s="526"/>
    </row>
    <row r="522" spans="3:84">
      <c r="C522" s="56" t="s">
        <v>7109</v>
      </c>
      <c r="D522" s="460" t="str">
        <f>IF($AH$14=0,IF(Presentación!AL445="","",Presentación!AM445),"")</f>
        <v/>
      </c>
      <c r="E522" s="461"/>
      <c r="F522" s="462"/>
      <c r="G522" s="547" t="str">
        <f>IF($AH$14=0,IF(Presentación!AK445="","",Presentación!AK445),"")</f>
        <v/>
      </c>
      <c r="H522" s="548"/>
      <c r="I522" s="548"/>
      <c r="J522" s="548"/>
      <c r="K522" s="548"/>
      <c r="L522" s="549"/>
      <c r="M522" s="447"/>
      <c r="N522" s="449"/>
      <c r="O522" s="447"/>
      <c r="P522" s="449"/>
      <c r="Q522" s="447"/>
      <c r="R522" s="449"/>
      <c r="S522" s="447"/>
      <c r="T522" s="449"/>
      <c r="U522" s="447"/>
      <c r="V522" s="449"/>
      <c r="W522" s="447"/>
      <c r="X522" s="449"/>
      <c r="Y522" s="447"/>
      <c r="Z522" s="449"/>
      <c r="AA522" s="447"/>
      <c r="AB522" s="449"/>
      <c r="AC522" s="447"/>
      <c r="AD522" s="449"/>
      <c r="BT522" s="522">
        <f t="shared" si="145"/>
        <v>0</v>
      </c>
      <c r="BU522" s="522"/>
      <c r="BV522" s="522">
        <f t="shared" si="146"/>
        <v>0</v>
      </c>
      <c r="BW522" s="522"/>
      <c r="BX522" s="522">
        <f t="shared" si="147"/>
        <v>0</v>
      </c>
      <c r="BY522" s="522"/>
      <c r="BZ522" s="522">
        <f t="shared" si="148"/>
        <v>0</v>
      </c>
      <c r="CA522" s="522"/>
      <c r="CB522" s="125" t="str">
        <f>IF(BZ522=0,"",IF(SUM($BZ$87:BZ522)=1,_xlfn.CONCAT(CC522),IF($BZ$662&gt;SUM($BZ$87:BZ522),_xlfn.CONCAT(", ",CC522),IF($BZ$662=SUM($BZ$87:BZ522),_xlfn.CONCAT(" y ",CC522,".")))))</f>
        <v/>
      </c>
      <c r="CC522" s="113">
        <v>436</v>
      </c>
      <c r="CE522" s="524">
        <f t="shared" si="149"/>
        <v>0</v>
      </c>
      <c r="CF522" s="526"/>
    </row>
    <row r="523" spans="3:84">
      <c r="C523" s="56" t="s">
        <v>7110</v>
      </c>
      <c r="D523" s="460" t="str">
        <f>IF($AH$14=0,IF(Presentación!AL446="","",Presentación!AM446),"")</f>
        <v/>
      </c>
      <c r="E523" s="461"/>
      <c r="F523" s="462"/>
      <c r="G523" s="547" t="str">
        <f>IF($AH$14=0,IF(Presentación!AK446="","",Presentación!AK446),"")</f>
        <v/>
      </c>
      <c r="H523" s="548"/>
      <c r="I523" s="548"/>
      <c r="J523" s="548"/>
      <c r="K523" s="548"/>
      <c r="L523" s="549"/>
      <c r="M523" s="447"/>
      <c r="N523" s="449"/>
      <c r="O523" s="447"/>
      <c r="P523" s="449"/>
      <c r="Q523" s="447"/>
      <c r="R523" s="449"/>
      <c r="S523" s="447"/>
      <c r="T523" s="449"/>
      <c r="U523" s="447"/>
      <c r="V523" s="449"/>
      <c r="W523" s="447"/>
      <c r="X523" s="449"/>
      <c r="Y523" s="447"/>
      <c r="Z523" s="449"/>
      <c r="AA523" s="447"/>
      <c r="AB523" s="449"/>
      <c r="AC523" s="447"/>
      <c r="AD523" s="449"/>
      <c r="BT523" s="522">
        <f t="shared" si="145"/>
        <v>0</v>
      </c>
      <c r="BU523" s="522"/>
      <c r="BV523" s="522">
        <f t="shared" si="146"/>
        <v>0</v>
      </c>
      <c r="BW523" s="522"/>
      <c r="BX523" s="522">
        <f t="shared" si="147"/>
        <v>0</v>
      </c>
      <c r="BY523" s="522"/>
      <c r="BZ523" s="522">
        <f t="shared" si="148"/>
        <v>0</v>
      </c>
      <c r="CA523" s="522"/>
      <c r="CB523" s="125" t="str">
        <f>IF(BZ523=0,"",IF(SUM($BZ$87:BZ523)=1,_xlfn.CONCAT(CC523),IF($BZ$662&gt;SUM($BZ$87:BZ523),_xlfn.CONCAT(", ",CC523),IF($BZ$662=SUM($BZ$87:BZ523),_xlfn.CONCAT(" y ",CC523,".")))))</f>
        <v/>
      </c>
      <c r="CC523" s="113">
        <v>437</v>
      </c>
      <c r="CE523" s="524">
        <f t="shared" si="149"/>
        <v>0</v>
      </c>
      <c r="CF523" s="526"/>
    </row>
    <row r="524" spans="3:84">
      <c r="C524" s="56" t="s">
        <v>7111</v>
      </c>
      <c r="D524" s="460" t="str">
        <f>IF($AH$14=0,IF(Presentación!AL447="","",Presentación!AM447),"")</f>
        <v/>
      </c>
      <c r="E524" s="461"/>
      <c r="F524" s="462"/>
      <c r="G524" s="547" t="str">
        <f>IF($AH$14=0,IF(Presentación!AK447="","",Presentación!AK447),"")</f>
        <v/>
      </c>
      <c r="H524" s="548"/>
      <c r="I524" s="548"/>
      <c r="J524" s="548"/>
      <c r="K524" s="548"/>
      <c r="L524" s="549"/>
      <c r="M524" s="447"/>
      <c r="N524" s="449"/>
      <c r="O524" s="447"/>
      <c r="P524" s="449"/>
      <c r="Q524" s="447"/>
      <c r="R524" s="449"/>
      <c r="S524" s="447"/>
      <c r="T524" s="449"/>
      <c r="U524" s="447"/>
      <c r="V524" s="449"/>
      <c r="W524" s="447"/>
      <c r="X524" s="449"/>
      <c r="Y524" s="447"/>
      <c r="Z524" s="449"/>
      <c r="AA524" s="447"/>
      <c r="AB524" s="449"/>
      <c r="AC524" s="447"/>
      <c r="AD524" s="449"/>
      <c r="BT524" s="522">
        <f t="shared" si="145"/>
        <v>0</v>
      </c>
      <c r="BU524" s="522"/>
      <c r="BV524" s="522">
        <f t="shared" si="146"/>
        <v>0</v>
      </c>
      <c r="BW524" s="522"/>
      <c r="BX524" s="522">
        <f t="shared" si="147"/>
        <v>0</v>
      </c>
      <c r="BY524" s="522"/>
      <c r="BZ524" s="522">
        <f t="shared" si="148"/>
        <v>0</v>
      </c>
      <c r="CA524" s="522"/>
      <c r="CB524" s="125" t="str">
        <f>IF(BZ524=0,"",IF(SUM($BZ$87:BZ524)=1,_xlfn.CONCAT(CC524),IF($BZ$662&gt;SUM($BZ$87:BZ524),_xlfn.CONCAT(", ",CC524),IF($BZ$662=SUM($BZ$87:BZ524),_xlfn.CONCAT(" y ",CC524,".")))))</f>
        <v/>
      </c>
      <c r="CC524" s="113">
        <v>438</v>
      </c>
      <c r="CE524" s="524">
        <f t="shared" si="149"/>
        <v>0</v>
      </c>
      <c r="CF524" s="526"/>
    </row>
    <row r="525" spans="3:84">
      <c r="C525" s="56" t="s">
        <v>7112</v>
      </c>
      <c r="D525" s="460" t="str">
        <f>IF($AH$14=0,IF(Presentación!AL448="","",Presentación!AM448),"")</f>
        <v/>
      </c>
      <c r="E525" s="461"/>
      <c r="F525" s="462"/>
      <c r="G525" s="547" t="str">
        <f>IF($AH$14=0,IF(Presentación!AK448="","",Presentación!AK448),"")</f>
        <v/>
      </c>
      <c r="H525" s="548"/>
      <c r="I525" s="548"/>
      <c r="J525" s="548"/>
      <c r="K525" s="548"/>
      <c r="L525" s="549"/>
      <c r="M525" s="447"/>
      <c r="N525" s="449"/>
      <c r="O525" s="447"/>
      <c r="P525" s="449"/>
      <c r="Q525" s="447"/>
      <c r="R525" s="449"/>
      <c r="S525" s="447"/>
      <c r="T525" s="449"/>
      <c r="U525" s="447"/>
      <c r="V525" s="449"/>
      <c r="W525" s="447"/>
      <c r="X525" s="449"/>
      <c r="Y525" s="447"/>
      <c r="Z525" s="449"/>
      <c r="AA525" s="447"/>
      <c r="AB525" s="449"/>
      <c r="AC525" s="447"/>
      <c r="AD525" s="449"/>
      <c r="BT525" s="522">
        <f t="shared" si="145"/>
        <v>0</v>
      </c>
      <c r="BU525" s="522"/>
      <c r="BV525" s="522">
        <f t="shared" si="146"/>
        <v>0</v>
      </c>
      <c r="BW525" s="522"/>
      <c r="BX525" s="522">
        <f t="shared" si="147"/>
        <v>0</v>
      </c>
      <c r="BY525" s="522"/>
      <c r="BZ525" s="522">
        <f t="shared" si="148"/>
        <v>0</v>
      </c>
      <c r="CA525" s="522"/>
      <c r="CB525" s="125" t="str">
        <f>IF(BZ525=0,"",IF(SUM($BZ$87:BZ525)=1,_xlfn.CONCAT(CC525),IF($BZ$662&gt;SUM($BZ$87:BZ525),_xlfn.CONCAT(", ",CC525),IF($BZ$662=SUM($BZ$87:BZ525),_xlfn.CONCAT(" y ",CC525,".")))))</f>
        <v/>
      </c>
      <c r="CC525" s="113">
        <v>439</v>
      </c>
      <c r="CE525" s="524">
        <f t="shared" si="149"/>
        <v>0</v>
      </c>
      <c r="CF525" s="526"/>
    </row>
    <row r="526" spans="3:84">
      <c r="C526" s="56" t="s">
        <v>7113</v>
      </c>
      <c r="D526" s="460" t="str">
        <f>IF($AH$14=0,IF(Presentación!AL449="","",Presentación!AM449),"")</f>
        <v/>
      </c>
      <c r="E526" s="461"/>
      <c r="F526" s="462"/>
      <c r="G526" s="547" t="str">
        <f>IF($AH$14=0,IF(Presentación!AK449="","",Presentación!AK449),"")</f>
        <v/>
      </c>
      <c r="H526" s="548"/>
      <c r="I526" s="548"/>
      <c r="J526" s="548"/>
      <c r="K526" s="548"/>
      <c r="L526" s="549"/>
      <c r="M526" s="447"/>
      <c r="N526" s="449"/>
      <c r="O526" s="447"/>
      <c r="P526" s="449"/>
      <c r="Q526" s="447"/>
      <c r="R526" s="449"/>
      <c r="S526" s="447"/>
      <c r="T526" s="449"/>
      <c r="U526" s="447"/>
      <c r="V526" s="449"/>
      <c r="W526" s="447"/>
      <c r="X526" s="449"/>
      <c r="Y526" s="447"/>
      <c r="Z526" s="449"/>
      <c r="AA526" s="447"/>
      <c r="AB526" s="449"/>
      <c r="AC526" s="447"/>
      <c r="AD526" s="449"/>
      <c r="BT526" s="522">
        <f t="shared" si="145"/>
        <v>0</v>
      </c>
      <c r="BU526" s="522"/>
      <c r="BV526" s="522">
        <f t="shared" si="146"/>
        <v>0</v>
      </c>
      <c r="BW526" s="522"/>
      <c r="BX526" s="522">
        <f t="shared" si="147"/>
        <v>0</v>
      </c>
      <c r="BY526" s="522"/>
      <c r="BZ526" s="522">
        <f t="shared" si="148"/>
        <v>0</v>
      </c>
      <c r="CA526" s="522"/>
      <c r="CB526" s="125" t="str">
        <f>IF(BZ526=0,"",IF(SUM($BZ$87:BZ526)=1,_xlfn.CONCAT(CC526),IF($BZ$662&gt;SUM($BZ$87:BZ526),_xlfn.CONCAT(", ",CC526),IF($BZ$662=SUM($BZ$87:BZ526),_xlfn.CONCAT(" y ",CC526,".")))))</f>
        <v/>
      </c>
      <c r="CC526" s="113">
        <v>440</v>
      </c>
      <c r="CE526" s="524">
        <f t="shared" si="149"/>
        <v>0</v>
      </c>
      <c r="CF526" s="526"/>
    </row>
    <row r="527" spans="3:84">
      <c r="C527" s="56" t="s">
        <v>7114</v>
      </c>
      <c r="D527" s="460" t="str">
        <f>IF($AH$14=0,IF(Presentación!AL450="","",Presentación!AM450),"")</f>
        <v/>
      </c>
      <c r="E527" s="461"/>
      <c r="F527" s="462"/>
      <c r="G527" s="547" t="str">
        <f>IF($AH$14=0,IF(Presentación!AK450="","",Presentación!AK450),"")</f>
        <v/>
      </c>
      <c r="H527" s="548"/>
      <c r="I527" s="548"/>
      <c r="J527" s="548"/>
      <c r="K527" s="548"/>
      <c r="L527" s="549"/>
      <c r="M527" s="447"/>
      <c r="N527" s="449"/>
      <c r="O527" s="447"/>
      <c r="P527" s="449"/>
      <c r="Q527" s="447"/>
      <c r="R527" s="449"/>
      <c r="S527" s="447"/>
      <c r="T527" s="449"/>
      <c r="U527" s="447"/>
      <c r="V527" s="449"/>
      <c r="W527" s="447"/>
      <c r="X527" s="449"/>
      <c r="Y527" s="447"/>
      <c r="Z527" s="449"/>
      <c r="AA527" s="447"/>
      <c r="AB527" s="449"/>
      <c r="AC527" s="447"/>
      <c r="AD527" s="449"/>
      <c r="BT527" s="522">
        <f t="shared" si="145"/>
        <v>0</v>
      </c>
      <c r="BU527" s="522"/>
      <c r="BV527" s="522">
        <f t="shared" si="146"/>
        <v>0</v>
      </c>
      <c r="BW527" s="522"/>
      <c r="BX527" s="522">
        <f t="shared" si="147"/>
        <v>0</v>
      </c>
      <c r="BY527" s="522"/>
      <c r="BZ527" s="522">
        <f t="shared" si="148"/>
        <v>0</v>
      </c>
      <c r="CA527" s="522"/>
      <c r="CB527" s="125" t="str">
        <f>IF(BZ527=0,"",IF(SUM($BZ$87:BZ527)=1,_xlfn.CONCAT(CC527),IF($BZ$662&gt;SUM($BZ$87:BZ527),_xlfn.CONCAT(", ",CC527),IF($BZ$662=SUM($BZ$87:BZ527),_xlfn.CONCAT(" y ",CC527,".")))))</f>
        <v/>
      </c>
      <c r="CC527" s="113">
        <v>441</v>
      </c>
      <c r="CE527" s="524">
        <f t="shared" si="149"/>
        <v>0</v>
      </c>
      <c r="CF527" s="526"/>
    </row>
    <row r="528" spans="3:84">
      <c r="C528" s="56" t="s">
        <v>7115</v>
      </c>
      <c r="D528" s="460" t="str">
        <f>IF($AH$14=0,IF(Presentación!AL451="","",Presentación!AM451),"")</f>
        <v/>
      </c>
      <c r="E528" s="461"/>
      <c r="F528" s="462"/>
      <c r="G528" s="547" t="str">
        <f>IF($AH$14=0,IF(Presentación!AK451="","",Presentación!AK451),"")</f>
        <v/>
      </c>
      <c r="H528" s="548"/>
      <c r="I528" s="548"/>
      <c r="J528" s="548"/>
      <c r="K528" s="548"/>
      <c r="L528" s="549"/>
      <c r="M528" s="447"/>
      <c r="N528" s="449"/>
      <c r="O528" s="447"/>
      <c r="P528" s="449"/>
      <c r="Q528" s="447"/>
      <c r="R528" s="449"/>
      <c r="S528" s="447"/>
      <c r="T528" s="449"/>
      <c r="U528" s="447"/>
      <c r="V528" s="449"/>
      <c r="W528" s="447"/>
      <c r="X528" s="449"/>
      <c r="Y528" s="447"/>
      <c r="Z528" s="449"/>
      <c r="AA528" s="447"/>
      <c r="AB528" s="449"/>
      <c r="AC528" s="447"/>
      <c r="AD528" s="449"/>
      <c r="BT528" s="522">
        <f t="shared" si="145"/>
        <v>0</v>
      </c>
      <c r="BU528" s="522"/>
      <c r="BV528" s="522">
        <f t="shared" si="146"/>
        <v>0</v>
      </c>
      <c r="BW528" s="522"/>
      <c r="BX528" s="522">
        <f t="shared" si="147"/>
        <v>0</v>
      </c>
      <c r="BY528" s="522"/>
      <c r="BZ528" s="522">
        <f t="shared" si="148"/>
        <v>0</v>
      </c>
      <c r="CA528" s="522"/>
      <c r="CB528" s="125" t="str">
        <f>IF(BZ528=0,"",IF(SUM($BZ$87:BZ528)=1,_xlfn.CONCAT(CC528),IF($BZ$662&gt;SUM($BZ$87:BZ528),_xlfn.CONCAT(", ",CC528),IF($BZ$662=SUM($BZ$87:BZ528),_xlfn.CONCAT(" y ",CC528,".")))))</f>
        <v/>
      </c>
      <c r="CC528" s="113">
        <v>442</v>
      </c>
      <c r="CE528" s="524">
        <f t="shared" si="149"/>
        <v>0</v>
      </c>
      <c r="CF528" s="526"/>
    </row>
    <row r="529" spans="3:84">
      <c r="C529" s="56" t="s">
        <v>7116</v>
      </c>
      <c r="D529" s="460" t="str">
        <f>IF($AH$14=0,IF(Presentación!AL452="","",Presentación!AM452),"")</f>
        <v/>
      </c>
      <c r="E529" s="461"/>
      <c r="F529" s="462"/>
      <c r="G529" s="547" t="str">
        <f>IF($AH$14=0,IF(Presentación!AK452="","",Presentación!AK452),"")</f>
        <v/>
      </c>
      <c r="H529" s="548"/>
      <c r="I529" s="548"/>
      <c r="J529" s="548"/>
      <c r="K529" s="548"/>
      <c r="L529" s="549"/>
      <c r="M529" s="447"/>
      <c r="N529" s="449"/>
      <c r="O529" s="447"/>
      <c r="P529" s="449"/>
      <c r="Q529" s="447"/>
      <c r="R529" s="449"/>
      <c r="S529" s="447"/>
      <c r="T529" s="449"/>
      <c r="U529" s="447"/>
      <c r="V529" s="449"/>
      <c r="W529" s="447"/>
      <c r="X529" s="449"/>
      <c r="Y529" s="447"/>
      <c r="Z529" s="449"/>
      <c r="AA529" s="447"/>
      <c r="AB529" s="449"/>
      <c r="AC529" s="447"/>
      <c r="AD529" s="449"/>
      <c r="BT529" s="522">
        <f t="shared" si="145"/>
        <v>0</v>
      </c>
      <c r="BU529" s="522"/>
      <c r="BV529" s="522">
        <f t="shared" si="146"/>
        <v>0</v>
      </c>
      <c r="BW529" s="522"/>
      <c r="BX529" s="522">
        <f t="shared" si="147"/>
        <v>0</v>
      </c>
      <c r="BY529" s="522"/>
      <c r="BZ529" s="522">
        <f t="shared" si="148"/>
        <v>0</v>
      </c>
      <c r="CA529" s="522"/>
      <c r="CB529" s="125" t="str">
        <f>IF(BZ529=0,"",IF(SUM($BZ$87:BZ529)=1,_xlfn.CONCAT(CC529),IF($BZ$662&gt;SUM($BZ$87:BZ529),_xlfn.CONCAT(", ",CC529),IF($BZ$662=SUM($BZ$87:BZ529),_xlfn.CONCAT(" y ",CC529,".")))))</f>
        <v/>
      </c>
      <c r="CC529" s="113">
        <v>443</v>
      </c>
      <c r="CE529" s="524">
        <f t="shared" si="149"/>
        <v>0</v>
      </c>
      <c r="CF529" s="526"/>
    </row>
    <row r="530" spans="3:84">
      <c r="C530" s="56" t="s">
        <v>7117</v>
      </c>
      <c r="D530" s="460" t="str">
        <f>IF($AH$14=0,IF(Presentación!AL453="","",Presentación!AM453),"")</f>
        <v/>
      </c>
      <c r="E530" s="461"/>
      <c r="F530" s="462"/>
      <c r="G530" s="547" t="str">
        <f>IF($AH$14=0,IF(Presentación!AK453="","",Presentación!AK453),"")</f>
        <v/>
      </c>
      <c r="H530" s="548"/>
      <c r="I530" s="548"/>
      <c r="J530" s="548"/>
      <c r="K530" s="548"/>
      <c r="L530" s="549"/>
      <c r="M530" s="447"/>
      <c r="N530" s="449"/>
      <c r="O530" s="447"/>
      <c r="P530" s="449"/>
      <c r="Q530" s="447"/>
      <c r="R530" s="449"/>
      <c r="S530" s="447"/>
      <c r="T530" s="449"/>
      <c r="U530" s="447"/>
      <c r="V530" s="449"/>
      <c r="W530" s="447"/>
      <c r="X530" s="449"/>
      <c r="Y530" s="447"/>
      <c r="Z530" s="449"/>
      <c r="AA530" s="447"/>
      <c r="AB530" s="449"/>
      <c r="AC530" s="447"/>
      <c r="AD530" s="449"/>
      <c r="BT530" s="522">
        <f t="shared" si="145"/>
        <v>0</v>
      </c>
      <c r="BU530" s="522"/>
      <c r="BV530" s="522">
        <f t="shared" si="146"/>
        <v>0</v>
      </c>
      <c r="BW530" s="522"/>
      <c r="BX530" s="522">
        <f t="shared" si="147"/>
        <v>0</v>
      </c>
      <c r="BY530" s="522"/>
      <c r="BZ530" s="522">
        <f t="shared" si="148"/>
        <v>0</v>
      </c>
      <c r="CA530" s="522"/>
      <c r="CB530" s="125" t="str">
        <f>IF(BZ530=0,"",IF(SUM($BZ$87:BZ530)=1,_xlfn.CONCAT(CC530),IF($BZ$662&gt;SUM($BZ$87:BZ530),_xlfn.CONCAT(", ",CC530),IF($BZ$662=SUM($BZ$87:BZ530),_xlfn.CONCAT(" y ",CC530,".")))))</f>
        <v/>
      </c>
      <c r="CC530" s="113">
        <v>444</v>
      </c>
      <c r="CE530" s="524">
        <f t="shared" si="149"/>
        <v>0</v>
      </c>
      <c r="CF530" s="526"/>
    </row>
    <row r="531" spans="3:84">
      <c r="C531" s="56" t="s">
        <v>7118</v>
      </c>
      <c r="D531" s="460" t="str">
        <f>IF($AH$14=0,IF(Presentación!AL454="","",Presentación!AM454),"")</f>
        <v/>
      </c>
      <c r="E531" s="461"/>
      <c r="F531" s="462"/>
      <c r="G531" s="547" t="str">
        <f>IF($AH$14=0,IF(Presentación!AK454="","",Presentación!AK454),"")</f>
        <v/>
      </c>
      <c r="H531" s="548"/>
      <c r="I531" s="548"/>
      <c r="J531" s="548"/>
      <c r="K531" s="548"/>
      <c r="L531" s="549"/>
      <c r="M531" s="447"/>
      <c r="N531" s="449"/>
      <c r="O531" s="447"/>
      <c r="P531" s="449"/>
      <c r="Q531" s="447"/>
      <c r="R531" s="449"/>
      <c r="S531" s="447"/>
      <c r="T531" s="449"/>
      <c r="U531" s="447"/>
      <c r="V531" s="449"/>
      <c r="W531" s="447"/>
      <c r="X531" s="449"/>
      <c r="Y531" s="447"/>
      <c r="Z531" s="449"/>
      <c r="AA531" s="447"/>
      <c r="AB531" s="449"/>
      <c r="AC531" s="447"/>
      <c r="AD531" s="449"/>
      <c r="BT531" s="522">
        <f t="shared" si="145"/>
        <v>0</v>
      </c>
      <c r="BU531" s="522"/>
      <c r="BV531" s="522">
        <f t="shared" si="146"/>
        <v>0</v>
      </c>
      <c r="BW531" s="522"/>
      <c r="BX531" s="522">
        <f t="shared" si="147"/>
        <v>0</v>
      </c>
      <c r="BY531" s="522"/>
      <c r="BZ531" s="522">
        <f t="shared" si="148"/>
        <v>0</v>
      </c>
      <c r="CA531" s="522"/>
      <c r="CB531" s="125" t="str">
        <f>IF(BZ531=0,"",IF(SUM($BZ$87:BZ531)=1,_xlfn.CONCAT(CC531),IF($BZ$662&gt;SUM($BZ$87:BZ531),_xlfn.CONCAT(", ",CC531),IF($BZ$662=SUM($BZ$87:BZ531),_xlfn.CONCAT(" y ",CC531,".")))))</f>
        <v/>
      </c>
      <c r="CC531" s="113">
        <v>445</v>
      </c>
      <c r="CE531" s="524">
        <f t="shared" si="149"/>
        <v>0</v>
      </c>
      <c r="CF531" s="526"/>
    </row>
    <row r="532" spans="3:84">
      <c r="C532" s="56" t="s">
        <v>7119</v>
      </c>
      <c r="D532" s="460" t="str">
        <f>IF($AH$14=0,IF(Presentación!AL455="","",Presentación!AM455),"")</f>
        <v/>
      </c>
      <c r="E532" s="461"/>
      <c r="F532" s="462"/>
      <c r="G532" s="547" t="str">
        <f>IF($AH$14=0,IF(Presentación!AK455="","",Presentación!AK455),"")</f>
        <v/>
      </c>
      <c r="H532" s="548"/>
      <c r="I532" s="548"/>
      <c r="J532" s="548"/>
      <c r="K532" s="548"/>
      <c r="L532" s="549"/>
      <c r="M532" s="447"/>
      <c r="N532" s="449"/>
      <c r="O532" s="447"/>
      <c r="P532" s="449"/>
      <c r="Q532" s="447"/>
      <c r="R532" s="449"/>
      <c r="S532" s="447"/>
      <c r="T532" s="449"/>
      <c r="U532" s="447"/>
      <c r="V532" s="449"/>
      <c r="W532" s="447"/>
      <c r="X532" s="449"/>
      <c r="Y532" s="447"/>
      <c r="Z532" s="449"/>
      <c r="AA532" s="447"/>
      <c r="AB532" s="449"/>
      <c r="AC532" s="447"/>
      <c r="AD532" s="449"/>
      <c r="BT532" s="522">
        <f t="shared" si="145"/>
        <v>0</v>
      </c>
      <c r="BU532" s="522"/>
      <c r="BV532" s="522">
        <f t="shared" si="146"/>
        <v>0</v>
      </c>
      <c r="BW532" s="522"/>
      <c r="BX532" s="522">
        <f t="shared" si="147"/>
        <v>0</v>
      </c>
      <c r="BY532" s="522"/>
      <c r="BZ532" s="522">
        <f t="shared" si="148"/>
        <v>0</v>
      </c>
      <c r="CA532" s="522"/>
      <c r="CB532" s="125" t="str">
        <f>IF(BZ532=0,"",IF(SUM($BZ$87:BZ532)=1,_xlfn.CONCAT(CC532),IF($BZ$662&gt;SUM($BZ$87:BZ532),_xlfn.CONCAT(", ",CC532),IF($BZ$662=SUM($BZ$87:BZ532),_xlfn.CONCAT(" y ",CC532,".")))))</f>
        <v/>
      </c>
      <c r="CC532" s="113">
        <v>446</v>
      </c>
      <c r="CE532" s="524">
        <f t="shared" si="149"/>
        <v>0</v>
      </c>
      <c r="CF532" s="526"/>
    </row>
    <row r="533" spans="3:84">
      <c r="C533" s="56" t="s">
        <v>7120</v>
      </c>
      <c r="D533" s="460" t="str">
        <f>IF($AH$14=0,IF(Presentación!AL456="","",Presentación!AM456),"")</f>
        <v/>
      </c>
      <c r="E533" s="461"/>
      <c r="F533" s="462"/>
      <c r="G533" s="547" t="str">
        <f>IF($AH$14=0,IF(Presentación!AK456="","",Presentación!AK456),"")</f>
        <v/>
      </c>
      <c r="H533" s="548"/>
      <c r="I533" s="548"/>
      <c r="J533" s="548"/>
      <c r="K533" s="548"/>
      <c r="L533" s="549"/>
      <c r="M533" s="447"/>
      <c r="N533" s="449"/>
      <c r="O533" s="447"/>
      <c r="P533" s="449"/>
      <c r="Q533" s="447"/>
      <c r="R533" s="449"/>
      <c r="S533" s="447"/>
      <c r="T533" s="449"/>
      <c r="U533" s="447"/>
      <c r="V533" s="449"/>
      <c r="W533" s="447"/>
      <c r="X533" s="449"/>
      <c r="Y533" s="447"/>
      <c r="Z533" s="449"/>
      <c r="AA533" s="447"/>
      <c r="AB533" s="449"/>
      <c r="AC533" s="447"/>
      <c r="AD533" s="449"/>
      <c r="BT533" s="522">
        <f t="shared" si="145"/>
        <v>0</v>
      </c>
      <c r="BU533" s="522"/>
      <c r="BV533" s="522">
        <f t="shared" si="146"/>
        <v>0</v>
      </c>
      <c r="BW533" s="522"/>
      <c r="BX533" s="522">
        <f t="shared" si="147"/>
        <v>0</v>
      </c>
      <c r="BY533" s="522"/>
      <c r="BZ533" s="522">
        <f t="shared" si="148"/>
        <v>0</v>
      </c>
      <c r="CA533" s="522"/>
      <c r="CB533" s="125" t="str">
        <f>IF(BZ533=0,"",IF(SUM($BZ$87:BZ533)=1,_xlfn.CONCAT(CC533),IF($BZ$662&gt;SUM($BZ$87:BZ533),_xlfn.CONCAT(", ",CC533),IF($BZ$662=SUM($BZ$87:BZ533),_xlfn.CONCAT(" y ",CC533,".")))))</f>
        <v/>
      </c>
      <c r="CC533" s="113">
        <v>447</v>
      </c>
      <c r="CE533" s="524">
        <f t="shared" si="149"/>
        <v>0</v>
      </c>
      <c r="CF533" s="526"/>
    </row>
    <row r="534" spans="3:84">
      <c r="C534" s="56" t="s">
        <v>7121</v>
      </c>
      <c r="D534" s="460" t="str">
        <f>IF($AH$14=0,IF(Presentación!AL457="","",Presentación!AM457),"")</f>
        <v/>
      </c>
      <c r="E534" s="461"/>
      <c r="F534" s="462"/>
      <c r="G534" s="547" t="str">
        <f>IF($AH$14=0,IF(Presentación!AK457="","",Presentación!AK457),"")</f>
        <v/>
      </c>
      <c r="H534" s="548"/>
      <c r="I534" s="548"/>
      <c r="J534" s="548"/>
      <c r="K534" s="548"/>
      <c r="L534" s="549"/>
      <c r="M534" s="447"/>
      <c r="N534" s="449"/>
      <c r="O534" s="447"/>
      <c r="P534" s="449"/>
      <c r="Q534" s="447"/>
      <c r="R534" s="449"/>
      <c r="S534" s="447"/>
      <c r="T534" s="449"/>
      <c r="U534" s="447"/>
      <c r="V534" s="449"/>
      <c r="W534" s="447"/>
      <c r="X534" s="449"/>
      <c r="Y534" s="447"/>
      <c r="Z534" s="449"/>
      <c r="AA534" s="447"/>
      <c r="AB534" s="449"/>
      <c r="AC534" s="447"/>
      <c r="AD534" s="449"/>
      <c r="BT534" s="522">
        <f t="shared" si="145"/>
        <v>0</v>
      </c>
      <c r="BU534" s="522"/>
      <c r="BV534" s="522">
        <f t="shared" si="146"/>
        <v>0</v>
      </c>
      <c r="BW534" s="522"/>
      <c r="BX534" s="522">
        <f t="shared" si="147"/>
        <v>0</v>
      </c>
      <c r="BY534" s="522"/>
      <c r="BZ534" s="522">
        <f t="shared" si="148"/>
        <v>0</v>
      </c>
      <c r="CA534" s="522"/>
      <c r="CB534" s="125" t="str">
        <f>IF(BZ534=0,"",IF(SUM($BZ$87:BZ534)=1,_xlfn.CONCAT(CC534),IF($BZ$662&gt;SUM($BZ$87:BZ534),_xlfn.CONCAT(", ",CC534),IF($BZ$662=SUM($BZ$87:BZ534),_xlfn.CONCAT(" y ",CC534,".")))))</f>
        <v/>
      </c>
      <c r="CC534" s="113">
        <v>448</v>
      </c>
      <c r="CE534" s="524">
        <f t="shared" si="149"/>
        <v>0</v>
      </c>
      <c r="CF534" s="526"/>
    </row>
    <row r="535" spans="3:84">
      <c r="C535" s="56" t="s">
        <v>7122</v>
      </c>
      <c r="D535" s="460" t="str">
        <f>IF($AH$14=0,IF(Presentación!AL458="","",Presentación!AM458),"")</f>
        <v/>
      </c>
      <c r="E535" s="461"/>
      <c r="F535" s="462"/>
      <c r="G535" s="547" t="str">
        <f>IF($AH$14=0,IF(Presentación!AK458="","",Presentación!AK458),"")</f>
        <v/>
      </c>
      <c r="H535" s="548"/>
      <c r="I535" s="548"/>
      <c r="J535" s="548"/>
      <c r="K535" s="548"/>
      <c r="L535" s="549"/>
      <c r="M535" s="447"/>
      <c r="N535" s="449"/>
      <c r="O535" s="447"/>
      <c r="P535" s="449"/>
      <c r="Q535" s="447"/>
      <c r="R535" s="449"/>
      <c r="S535" s="447"/>
      <c r="T535" s="449"/>
      <c r="U535" s="447"/>
      <c r="V535" s="449"/>
      <c r="W535" s="447"/>
      <c r="X535" s="449"/>
      <c r="Y535" s="447"/>
      <c r="Z535" s="449"/>
      <c r="AA535" s="447"/>
      <c r="AB535" s="449"/>
      <c r="AC535" s="447"/>
      <c r="AD535" s="449"/>
      <c r="BT535" s="522">
        <f t="shared" ref="BT535:BT598" si="150">M535</f>
        <v>0</v>
      </c>
      <c r="BU535" s="522"/>
      <c r="BV535" s="522">
        <f t="shared" ref="BV535:BV598" si="151">COUNTIF(O535:AD535,"NS")</f>
        <v>0</v>
      </c>
      <c r="BW535" s="522"/>
      <c r="BX535" s="522">
        <f t="shared" ref="BX535:BX598" si="152">IF(COUNTIF(O535:AD535,"NA")=COUNTA($O$85:$AD$85),"NA",SUM(O535:AD535))</f>
        <v>0</v>
      </c>
      <c r="BY535" s="522"/>
      <c r="BZ535" s="522">
        <f t="shared" ref="BZ535:BZ598" si="153">IF(OR(AND(AK509=0,COUNTBLANK(L535:AG535)=22),AND(AK509=1,COUNTBLANK(L535:AG535)=22)),0,IF(OR(AND(BT535=0,BV535&gt;0),AND(BT535="NS",BX535&gt;0),AND(BT535="NS",BV535=0,BX535=0)),1,IF(OR(AND(BV535&gt;=2,BX535&lt;BT535),AND(BT535="NS",BX535=0,BV535&gt;0),BT535=BX535),0,1)))</f>
        <v>0</v>
      </c>
      <c r="CA535" s="522"/>
      <c r="CB535" s="125" t="str">
        <f>IF(BZ535=0,"",IF(SUM($BZ$87:BZ535)=1,_xlfn.CONCAT(CC535),IF($BZ$662&gt;SUM($BZ$87:BZ535),_xlfn.CONCAT(", ",CC535),IF($BZ$662=SUM($BZ$87:BZ535),_xlfn.CONCAT(" y ",CC535,".")))))</f>
        <v/>
      </c>
      <c r="CC535" s="113">
        <v>449</v>
      </c>
      <c r="CE535" s="524">
        <f t="shared" si="149"/>
        <v>0</v>
      </c>
      <c r="CF535" s="526"/>
    </row>
    <row r="536" spans="3:84">
      <c r="C536" s="56" t="s">
        <v>7123</v>
      </c>
      <c r="D536" s="460" t="str">
        <f>IF($AH$14=0,IF(Presentación!AL459="","",Presentación!AM459),"")</f>
        <v/>
      </c>
      <c r="E536" s="461"/>
      <c r="F536" s="462"/>
      <c r="G536" s="547" t="str">
        <f>IF($AH$14=0,IF(Presentación!AK459="","",Presentación!AK459),"")</f>
        <v/>
      </c>
      <c r="H536" s="548"/>
      <c r="I536" s="548"/>
      <c r="J536" s="548"/>
      <c r="K536" s="548"/>
      <c r="L536" s="549"/>
      <c r="M536" s="447"/>
      <c r="N536" s="449"/>
      <c r="O536" s="447"/>
      <c r="P536" s="449"/>
      <c r="Q536" s="447"/>
      <c r="R536" s="449"/>
      <c r="S536" s="447"/>
      <c r="T536" s="449"/>
      <c r="U536" s="447"/>
      <c r="V536" s="449"/>
      <c r="W536" s="447"/>
      <c r="X536" s="449"/>
      <c r="Y536" s="447"/>
      <c r="Z536" s="449"/>
      <c r="AA536" s="447"/>
      <c r="AB536" s="449"/>
      <c r="AC536" s="447"/>
      <c r="AD536" s="449"/>
      <c r="BT536" s="522">
        <f t="shared" si="150"/>
        <v>0</v>
      </c>
      <c r="BU536" s="522"/>
      <c r="BV536" s="522">
        <f t="shared" si="151"/>
        <v>0</v>
      </c>
      <c r="BW536" s="522"/>
      <c r="BX536" s="522">
        <f t="shared" si="152"/>
        <v>0</v>
      </c>
      <c r="BY536" s="522"/>
      <c r="BZ536" s="522">
        <f t="shared" si="153"/>
        <v>0</v>
      </c>
      <c r="CA536" s="522"/>
      <c r="CB536" s="125" t="str">
        <f>IF(BZ536=0,"",IF(SUM($BZ$87:BZ536)=1,_xlfn.CONCAT(CC536),IF($BZ$662&gt;SUM($BZ$87:BZ536),_xlfn.CONCAT(", ",CC536),IF($BZ$662=SUM($BZ$87:BZ536),_xlfn.CONCAT(" y ",CC536,".")))))</f>
        <v/>
      </c>
      <c r="CC536" s="113">
        <v>450</v>
      </c>
      <c r="CE536" s="524">
        <f t="shared" si="149"/>
        <v>0</v>
      </c>
      <c r="CF536" s="526"/>
    </row>
    <row r="537" spans="3:84">
      <c r="C537" s="56" t="s">
        <v>7124</v>
      </c>
      <c r="D537" s="460" t="str">
        <f>IF($AH$14=0,IF(Presentación!AL460="","",Presentación!AM460),"")</f>
        <v/>
      </c>
      <c r="E537" s="461"/>
      <c r="F537" s="462"/>
      <c r="G537" s="547" t="str">
        <f>IF($AH$14=0,IF(Presentación!AK460="","",Presentación!AK460),"")</f>
        <v/>
      </c>
      <c r="H537" s="548"/>
      <c r="I537" s="548"/>
      <c r="J537" s="548"/>
      <c r="K537" s="548"/>
      <c r="L537" s="549"/>
      <c r="M537" s="447"/>
      <c r="N537" s="449"/>
      <c r="O537" s="447"/>
      <c r="P537" s="449"/>
      <c r="Q537" s="447"/>
      <c r="R537" s="449"/>
      <c r="S537" s="447"/>
      <c r="T537" s="449"/>
      <c r="U537" s="447"/>
      <c r="V537" s="449"/>
      <c r="W537" s="447"/>
      <c r="X537" s="449"/>
      <c r="Y537" s="447"/>
      <c r="Z537" s="449"/>
      <c r="AA537" s="447"/>
      <c r="AB537" s="449"/>
      <c r="AC537" s="447"/>
      <c r="AD537" s="449"/>
      <c r="BT537" s="522">
        <f t="shared" si="150"/>
        <v>0</v>
      </c>
      <c r="BU537" s="522"/>
      <c r="BV537" s="522">
        <f t="shared" si="151"/>
        <v>0</v>
      </c>
      <c r="BW537" s="522"/>
      <c r="BX537" s="522">
        <f t="shared" si="152"/>
        <v>0</v>
      </c>
      <c r="BY537" s="522"/>
      <c r="BZ537" s="522">
        <f t="shared" si="153"/>
        <v>0</v>
      </c>
      <c r="CA537" s="522"/>
      <c r="CB537" s="125" t="str">
        <f>IF(BZ537=0,"",IF(SUM($BZ$87:BZ537)=1,_xlfn.CONCAT(CC537),IF($BZ$662&gt;SUM($BZ$87:BZ537),_xlfn.CONCAT(", ",CC537),IF($BZ$662=SUM($BZ$87:BZ537),_xlfn.CONCAT(" y ",CC537,".")))))</f>
        <v/>
      </c>
      <c r="CC537" s="113">
        <v>451</v>
      </c>
      <c r="CE537" s="524">
        <f t="shared" si="149"/>
        <v>0</v>
      </c>
      <c r="CF537" s="526"/>
    </row>
    <row r="538" spans="3:84">
      <c r="C538" s="56" t="s">
        <v>7125</v>
      </c>
      <c r="D538" s="460" t="str">
        <f>IF($AH$14=0,IF(Presentación!AL461="","",Presentación!AM461),"")</f>
        <v/>
      </c>
      <c r="E538" s="461"/>
      <c r="F538" s="462"/>
      <c r="G538" s="547" t="str">
        <f>IF($AH$14=0,IF(Presentación!AK461="","",Presentación!AK461),"")</f>
        <v/>
      </c>
      <c r="H538" s="548"/>
      <c r="I538" s="548"/>
      <c r="J538" s="548"/>
      <c r="K538" s="548"/>
      <c r="L538" s="549"/>
      <c r="M538" s="447"/>
      <c r="N538" s="449"/>
      <c r="O538" s="447"/>
      <c r="P538" s="449"/>
      <c r="Q538" s="447"/>
      <c r="R538" s="449"/>
      <c r="S538" s="447"/>
      <c r="T538" s="449"/>
      <c r="U538" s="447"/>
      <c r="V538" s="449"/>
      <c r="W538" s="447"/>
      <c r="X538" s="449"/>
      <c r="Y538" s="447"/>
      <c r="Z538" s="449"/>
      <c r="AA538" s="447"/>
      <c r="AB538" s="449"/>
      <c r="AC538" s="447"/>
      <c r="AD538" s="449"/>
      <c r="BT538" s="522">
        <f t="shared" si="150"/>
        <v>0</v>
      </c>
      <c r="BU538" s="522"/>
      <c r="BV538" s="522">
        <f t="shared" si="151"/>
        <v>0</v>
      </c>
      <c r="BW538" s="522"/>
      <c r="BX538" s="522">
        <f t="shared" si="152"/>
        <v>0</v>
      </c>
      <c r="BY538" s="522"/>
      <c r="BZ538" s="522">
        <f t="shared" si="153"/>
        <v>0</v>
      </c>
      <c r="CA538" s="522"/>
      <c r="CB538" s="125" t="str">
        <f>IF(BZ538=0,"",IF(SUM($BZ$87:BZ538)=1,_xlfn.CONCAT(CC538),IF($BZ$662&gt;SUM($BZ$87:BZ538),_xlfn.CONCAT(", ",CC538),IF($BZ$662=SUM($BZ$87:BZ538),_xlfn.CONCAT(" y ",CC538,".")))))</f>
        <v/>
      </c>
      <c r="CC538" s="113">
        <v>452</v>
      </c>
      <c r="CE538" s="524">
        <f t="shared" si="149"/>
        <v>0</v>
      </c>
      <c r="CF538" s="526"/>
    </row>
    <row r="539" spans="3:84">
      <c r="C539" s="56" t="s">
        <v>7126</v>
      </c>
      <c r="D539" s="460" t="str">
        <f>IF($AH$14=0,IF(Presentación!AL462="","",Presentación!AM462),"")</f>
        <v/>
      </c>
      <c r="E539" s="461"/>
      <c r="F539" s="462"/>
      <c r="G539" s="547" t="str">
        <f>IF($AH$14=0,IF(Presentación!AK462="","",Presentación!AK462),"")</f>
        <v/>
      </c>
      <c r="H539" s="548"/>
      <c r="I539" s="548"/>
      <c r="J539" s="548"/>
      <c r="K539" s="548"/>
      <c r="L539" s="549"/>
      <c r="M539" s="447"/>
      <c r="N539" s="449"/>
      <c r="O539" s="447"/>
      <c r="P539" s="449"/>
      <c r="Q539" s="447"/>
      <c r="R539" s="449"/>
      <c r="S539" s="447"/>
      <c r="T539" s="449"/>
      <c r="U539" s="447"/>
      <c r="V539" s="449"/>
      <c r="W539" s="447"/>
      <c r="X539" s="449"/>
      <c r="Y539" s="447"/>
      <c r="Z539" s="449"/>
      <c r="AA539" s="447"/>
      <c r="AB539" s="449"/>
      <c r="AC539" s="447"/>
      <c r="AD539" s="449"/>
      <c r="BT539" s="522">
        <f t="shared" si="150"/>
        <v>0</v>
      </c>
      <c r="BU539" s="522"/>
      <c r="BV539" s="522">
        <f t="shared" si="151"/>
        <v>0</v>
      </c>
      <c r="BW539" s="522"/>
      <c r="BX539" s="522">
        <f t="shared" si="152"/>
        <v>0</v>
      </c>
      <c r="BY539" s="522"/>
      <c r="BZ539" s="522">
        <f t="shared" si="153"/>
        <v>0</v>
      </c>
      <c r="CA539" s="522"/>
      <c r="CB539" s="125" t="str">
        <f>IF(BZ539=0,"",IF(SUM($BZ$87:BZ539)=1,_xlfn.CONCAT(CC539),IF($BZ$662&gt;SUM($BZ$87:BZ539),_xlfn.CONCAT(", ",CC539),IF($BZ$662=SUM($BZ$87:BZ539),_xlfn.CONCAT(" y ",CC539,".")))))</f>
        <v/>
      </c>
      <c r="CC539" s="113">
        <v>453</v>
      </c>
      <c r="CE539" s="524">
        <f t="shared" si="149"/>
        <v>0</v>
      </c>
      <c r="CF539" s="526"/>
    </row>
    <row r="540" spans="3:84">
      <c r="C540" s="56" t="s">
        <v>7127</v>
      </c>
      <c r="D540" s="460" t="str">
        <f>IF($AH$14=0,IF(Presentación!AL463="","",Presentación!AM463),"")</f>
        <v/>
      </c>
      <c r="E540" s="461"/>
      <c r="F540" s="462"/>
      <c r="G540" s="547" t="str">
        <f>IF($AH$14=0,IF(Presentación!AK463="","",Presentación!AK463),"")</f>
        <v/>
      </c>
      <c r="H540" s="548"/>
      <c r="I540" s="548"/>
      <c r="J540" s="548"/>
      <c r="K540" s="548"/>
      <c r="L540" s="549"/>
      <c r="M540" s="447"/>
      <c r="N540" s="449"/>
      <c r="O540" s="447"/>
      <c r="P540" s="449"/>
      <c r="Q540" s="447"/>
      <c r="R540" s="449"/>
      <c r="S540" s="447"/>
      <c r="T540" s="449"/>
      <c r="U540" s="447"/>
      <c r="V540" s="449"/>
      <c r="W540" s="447"/>
      <c r="X540" s="449"/>
      <c r="Y540" s="447"/>
      <c r="Z540" s="449"/>
      <c r="AA540" s="447"/>
      <c r="AB540" s="449"/>
      <c r="AC540" s="447"/>
      <c r="AD540" s="449"/>
      <c r="BT540" s="522">
        <f t="shared" si="150"/>
        <v>0</v>
      </c>
      <c r="BU540" s="522"/>
      <c r="BV540" s="522">
        <f t="shared" si="151"/>
        <v>0</v>
      </c>
      <c r="BW540" s="522"/>
      <c r="BX540" s="522">
        <f t="shared" si="152"/>
        <v>0</v>
      </c>
      <c r="BY540" s="522"/>
      <c r="BZ540" s="522">
        <f t="shared" si="153"/>
        <v>0</v>
      </c>
      <c r="CA540" s="522"/>
      <c r="CB540" s="125" t="str">
        <f>IF(BZ540=0,"",IF(SUM($BZ$87:BZ540)=1,_xlfn.CONCAT(CC540),IF($BZ$662&gt;SUM($BZ$87:BZ540),_xlfn.CONCAT(", ",CC540),IF($BZ$662=SUM($BZ$87:BZ540),_xlfn.CONCAT(" y ",CC540,".")))))</f>
        <v/>
      </c>
      <c r="CC540" s="113">
        <v>454</v>
      </c>
      <c r="CE540" s="524">
        <f t="shared" si="149"/>
        <v>0</v>
      </c>
      <c r="CF540" s="526"/>
    </row>
    <row r="541" spans="3:84">
      <c r="C541" s="56" t="s">
        <v>7128</v>
      </c>
      <c r="D541" s="460" t="str">
        <f>IF($AH$14=0,IF(Presentación!AL464="","",Presentación!AM464),"")</f>
        <v/>
      </c>
      <c r="E541" s="461"/>
      <c r="F541" s="462"/>
      <c r="G541" s="547" t="str">
        <f>IF($AH$14=0,IF(Presentación!AK464="","",Presentación!AK464),"")</f>
        <v/>
      </c>
      <c r="H541" s="548"/>
      <c r="I541" s="548"/>
      <c r="J541" s="548"/>
      <c r="K541" s="548"/>
      <c r="L541" s="549"/>
      <c r="M541" s="447"/>
      <c r="N541" s="449"/>
      <c r="O541" s="447"/>
      <c r="P541" s="449"/>
      <c r="Q541" s="447"/>
      <c r="R541" s="449"/>
      <c r="S541" s="447"/>
      <c r="T541" s="449"/>
      <c r="U541" s="447"/>
      <c r="V541" s="449"/>
      <c r="W541" s="447"/>
      <c r="X541" s="449"/>
      <c r="Y541" s="447"/>
      <c r="Z541" s="449"/>
      <c r="AA541" s="447"/>
      <c r="AB541" s="449"/>
      <c r="AC541" s="447"/>
      <c r="AD541" s="449"/>
      <c r="BT541" s="522">
        <f t="shared" si="150"/>
        <v>0</v>
      </c>
      <c r="BU541" s="522"/>
      <c r="BV541" s="522">
        <f t="shared" si="151"/>
        <v>0</v>
      </c>
      <c r="BW541" s="522"/>
      <c r="BX541" s="522">
        <f t="shared" si="152"/>
        <v>0</v>
      </c>
      <c r="BY541" s="522"/>
      <c r="BZ541" s="522">
        <f t="shared" si="153"/>
        <v>0</v>
      </c>
      <c r="CA541" s="522"/>
      <c r="CB541" s="125" t="str">
        <f>IF(BZ541=0,"",IF(SUM($BZ$87:BZ541)=1,_xlfn.CONCAT(CC541),IF($BZ$662&gt;SUM($BZ$87:BZ541),_xlfn.CONCAT(", ",CC541),IF($BZ$662=SUM($BZ$87:BZ541),_xlfn.CONCAT(" y ",CC541,".")))))</f>
        <v/>
      </c>
      <c r="CC541" s="113">
        <v>455</v>
      </c>
      <c r="CE541" s="524">
        <f t="shared" si="149"/>
        <v>0</v>
      </c>
      <c r="CF541" s="526"/>
    </row>
    <row r="542" spans="3:84">
      <c r="C542" s="56" t="s">
        <v>7129</v>
      </c>
      <c r="D542" s="460" t="str">
        <f>IF($AH$14=0,IF(Presentación!AL465="","",Presentación!AM465),"")</f>
        <v/>
      </c>
      <c r="E542" s="461"/>
      <c r="F542" s="462"/>
      <c r="G542" s="547" t="str">
        <f>IF($AH$14=0,IF(Presentación!AK465="","",Presentación!AK465),"")</f>
        <v/>
      </c>
      <c r="H542" s="548"/>
      <c r="I542" s="548"/>
      <c r="J542" s="548"/>
      <c r="K542" s="548"/>
      <c r="L542" s="549"/>
      <c r="M542" s="447"/>
      <c r="N542" s="449"/>
      <c r="O542" s="447"/>
      <c r="P542" s="449"/>
      <c r="Q542" s="447"/>
      <c r="R542" s="449"/>
      <c r="S542" s="447"/>
      <c r="T542" s="449"/>
      <c r="U542" s="447"/>
      <c r="V542" s="449"/>
      <c r="W542" s="447"/>
      <c r="X542" s="449"/>
      <c r="Y542" s="447"/>
      <c r="Z542" s="449"/>
      <c r="AA542" s="447"/>
      <c r="AB542" s="449"/>
      <c r="AC542" s="447"/>
      <c r="AD542" s="449"/>
      <c r="BT542" s="522">
        <f t="shared" si="150"/>
        <v>0</v>
      </c>
      <c r="BU542" s="522"/>
      <c r="BV542" s="522">
        <f t="shared" si="151"/>
        <v>0</v>
      </c>
      <c r="BW542" s="522"/>
      <c r="BX542" s="522">
        <f t="shared" si="152"/>
        <v>0</v>
      </c>
      <c r="BY542" s="522"/>
      <c r="BZ542" s="522">
        <f t="shared" si="153"/>
        <v>0</v>
      </c>
      <c r="CA542" s="522"/>
      <c r="CB542" s="125" t="str">
        <f>IF(BZ542=0,"",IF(SUM($BZ$87:BZ542)=1,_xlfn.CONCAT(CC542),IF($BZ$662&gt;SUM($BZ$87:BZ542),_xlfn.CONCAT(", ",CC542),IF($BZ$662=SUM($BZ$87:BZ542),_xlfn.CONCAT(" y ",CC542,".")))))</f>
        <v/>
      </c>
      <c r="CC542" s="113">
        <v>456</v>
      </c>
      <c r="CE542" s="524">
        <f t="shared" si="149"/>
        <v>0</v>
      </c>
      <c r="CF542" s="526"/>
    </row>
    <row r="543" spans="3:84">
      <c r="C543" s="56" t="s">
        <v>7130</v>
      </c>
      <c r="D543" s="460" t="str">
        <f>IF($AH$14=0,IF(Presentación!AL466="","",Presentación!AM466),"")</f>
        <v/>
      </c>
      <c r="E543" s="461"/>
      <c r="F543" s="462"/>
      <c r="G543" s="547" t="str">
        <f>IF($AH$14=0,IF(Presentación!AK466="","",Presentación!AK466),"")</f>
        <v/>
      </c>
      <c r="H543" s="548"/>
      <c r="I543" s="548"/>
      <c r="J543" s="548"/>
      <c r="K543" s="548"/>
      <c r="L543" s="549"/>
      <c r="M543" s="447"/>
      <c r="N543" s="449"/>
      <c r="O543" s="447"/>
      <c r="P543" s="449"/>
      <c r="Q543" s="447"/>
      <c r="R543" s="449"/>
      <c r="S543" s="447"/>
      <c r="T543" s="449"/>
      <c r="U543" s="447"/>
      <c r="V543" s="449"/>
      <c r="W543" s="447"/>
      <c r="X543" s="449"/>
      <c r="Y543" s="447"/>
      <c r="Z543" s="449"/>
      <c r="AA543" s="447"/>
      <c r="AB543" s="449"/>
      <c r="AC543" s="447"/>
      <c r="AD543" s="449"/>
      <c r="BT543" s="522">
        <f t="shared" si="150"/>
        <v>0</v>
      </c>
      <c r="BU543" s="522"/>
      <c r="BV543" s="522">
        <f t="shared" si="151"/>
        <v>0</v>
      </c>
      <c r="BW543" s="522"/>
      <c r="BX543" s="522">
        <f t="shared" si="152"/>
        <v>0</v>
      </c>
      <c r="BY543" s="522"/>
      <c r="BZ543" s="522">
        <f t="shared" si="153"/>
        <v>0</v>
      </c>
      <c r="CA543" s="522"/>
      <c r="CB543" s="125" t="str">
        <f>IF(BZ543=0,"",IF(SUM($BZ$87:BZ543)=1,_xlfn.CONCAT(CC543),IF($BZ$662&gt;SUM($BZ$87:BZ543),_xlfn.CONCAT(", ",CC543),IF($BZ$662=SUM($BZ$87:BZ543),_xlfn.CONCAT(" y ",CC543,".")))))</f>
        <v/>
      </c>
      <c r="CC543" s="113">
        <v>457</v>
      </c>
      <c r="CE543" s="524">
        <f t="shared" si="149"/>
        <v>0</v>
      </c>
      <c r="CF543" s="526"/>
    </row>
    <row r="544" spans="3:84">
      <c r="C544" s="56" t="s">
        <v>7131</v>
      </c>
      <c r="D544" s="460" t="str">
        <f>IF($AH$14=0,IF(Presentación!AL467="","",Presentación!AM467),"")</f>
        <v/>
      </c>
      <c r="E544" s="461"/>
      <c r="F544" s="462"/>
      <c r="G544" s="547" t="str">
        <f>IF($AH$14=0,IF(Presentación!AK467="","",Presentación!AK467),"")</f>
        <v/>
      </c>
      <c r="H544" s="548"/>
      <c r="I544" s="548"/>
      <c r="J544" s="548"/>
      <c r="K544" s="548"/>
      <c r="L544" s="549"/>
      <c r="M544" s="447"/>
      <c r="N544" s="449"/>
      <c r="O544" s="447"/>
      <c r="P544" s="449"/>
      <c r="Q544" s="447"/>
      <c r="R544" s="449"/>
      <c r="S544" s="447"/>
      <c r="T544" s="449"/>
      <c r="U544" s="447"/>
      <c r="V544" s="449"/>
      <c r="W544" s="447"/>
      <c r="X544" s="449"/>
      <c r="Y544" s="447"/>
      <c r="Z544" s="449"/>
      <c r="AA544" s="447"/>
      <c r="AB544" s="449"/>
      <c r="AC544" s="447"/>
      <c r="AD544" s="449"/>
      <c r="BT544" s="522">
        <f t="shared" si="150"/>
        <v>0</v>
      </c>
      <c r="BU544" s="522"/>
      <c r="BV544" s="522">
        <f t="shared" si="151"/>
        <v>0</v>
      </c>
      <c r="BW544" s="522"/>
      <c r="BX544" s="522">
        <f t="shared" si="152"/>
        <v>0</v>
      </c>
      <c r="BY544" s="522"/>
      <c r="BZ544" s="522">
        <f t="shared" si="153"/>
        <v>0</v>
      </c>
      <c r="CA544" s="522"/>
      <c r="CB544" s="125" t="str">
        <f>IF(BZ544=0,"",IF(SUM($BZ$87:BZ544)=1,_xlfn.CONCAT(CC544),IF($BZ$662&gt;SUM($BZ$87:BZ544),_xlfn.CONCAT(", ",CC544),IF($BZ$662=SUM($BZ$87:BZ544),_xlfn.CONCAT(" y ",CC544,".")))))</f>
        <v/>
      </c>
      <c r="CC544" s="113">
        <v>458</v>
      </c>
      <c r="CE544" s="524">
        <f t="shared" si="149"/>
        <v>0</v>
      </c>
      <c r="CF544" s="526"/>
    </row>
    <row r="545" spans="3:84">
      <c r="C545" s="56" t="s">
        <v>7132</v>
      </c>
      <c r="D545" s="460" t="str">
        <f>IF($AH$14=0,IF(Presentación!AL468="","",Presentación!AM468),"")</f>
        <v/>
      </c>
      <c r="E545" s="461"/>
      <c r="F545" s="462"/>
      <c r="G545" s="547" t="str">
        <f>IF($AH$14=0,IF(Presentación!AK468="","",Presentación!AK468),"")</f>
        <v/>
      </c>
      <c r="H545" s="548"/>
      <c r="I545" s="548"/>
      <c r="J545" s="548"/>
      <c r="K545" s="548"/>
      <c r="L545" s="549"/>
      <c r="M545" s="447"/>
      <c r="N545" s="449"/>
      <c r="O545" s="447"/>
      <c r="P545" s="449"/>
      <c r="Q545" s="447"/>
      <c r="R545" s="449"/>
      <c r="S545" s="447"/>
      <c r="T545" s="449"/>
      <c r="U545" s="447"/>
      <c r="V545" s="449"/>
      <c r="W545" s="447"/>
      <c r="X545" s="449"/>
      <c r="Y545" s="447"/>
      <c r="Z545" s="449"/>
      <c r="AA545" s="447"/>
      <c r="AB545" s="449"/>
      <c r="AC545" s="447"/>
      <c r="AD545" s="449"/>
      <c r="BT545" s="522">
        <f t="shared" si="150"/>
        <v>0</v>
      </c>
      <c r="BU545" s="522"/>
      <c r="BV545" s="522">
        <f t="shared" si="151"/>
        <v>0</v>
      </c>
      <c r="BW545" s="522"/>
      <c r="BX545" s="522">
        <f t="shared" si="152"/>
        <v>0</v>
      </c>
      <c r="BY545" s="522"/>
      <c r="BZ545" s="522">
        <f t="shared" si="153"/>
        <v>0</v>
      </c>
      <c r="CA545" s="522"/>
      <c r="CB545" s="125" t="str">
        <f>IF(BZ545=0,"",IF(SUM($BZ$87:BZ545)=1,_xlfn.CONCAT(CC545),IF($BZ$662&gt;SUM($BZ$87:BZ545),_xlfn.CONCAT(", ",CC545),IF($BZ$662=SUM($BZ$87:BZ545),_xlfn.CONCAT(" y ",CC545,".")))))</f>
        <v/>
      </c>
      <c r="CC545" s="113">
        <v>459</v>
      </c>
      <c r="CE545" s="524">
        <f t="shared" si="149"/>
        <v>0</v>
      </c>
      <c r="CF545" s="526"/>
    </row>
    <row r="546" spans="3:84">
      <c r="C546" s="56" t="s">
        <v>7133</v>
      </c>
      <c r="D546" s="460" t="str">
        <f>IF($AH$14=0,IF(Presentación!AL469="","",Presentación!AM469),"")</f>
        <v/>
      </c>
      <c r="E546" s="461"/>
      <c r="F546" s="462"/>
      <c r="G546" s="547" t="str">
        <f>IF($AH$14=0,IF(Presentación!AK469="","",Presentación!AK469),"")</f>
        <v/>
      </c>
      <c r="H546" s="548"/>
      <c r="I546" s="548"/>
      <c r="J546" s="548"/>
      <c r="K546" s="548"/>
      <c r="L546" s="549"/>
      <c r="M546" s="447"/>
      <c r="N546" s="449"/>
      <c r="O546" s="447"/>
      <c r="P546" s="449"/>
      <c r="Q546" s="447"/>
      <c r="R546" s="449"/>
      <c r="S546" s="447"/>
      <c r="T546" s="449"/>
      <c r="U546" s="447"/>
      <c r="V546" s="449"/>
      <c r="W546" s="447"/>
      <c r="X546" s="449"/>
      <c r="Y546" s="447"/>
      <c r="Z546" s="449"/>
      <c r="AA546" s="447"/>
      <c r="AB546" s="449"/>
      <c r="AC546" s="447"/>
      <c r="AD546" s="449"/>
      <c r="BT546" s="522">
        <f t="shared" si="150"/>
        <v>0</v>
      </c>
      <c r="BU546" s="522"/>
      <c r="BV546" s="522">
        <f t="shared" si="151"/>
        <v>0</v>
      </c>
      <c r="BW546" s="522"/>
      <c r="BX546" s="522">
        <f t="shared" si="152"/>
        <v>0</v>
      </c>
      <c r="BY546" s="522"/>
      <c r="BZ546" s="522">
        <f t="shared" si="153"/>
        <v>0</v>
      </c>
      <c r="CA546" s="522"/>
      <c r="CB546" s="125" t="str">
        <f>IF(BZ546=0,"",IF(SUM($BZ$87:BZ546)=1,_xlfn.CONCAT(CC546),IF($BZ$662&gt;SUM($BZ$87:BZ546),_xlfn.CONCAT(", ",CC546),IF($BZ$662=SUM($BZ$87:BZ546),_xlfn.CONCAT(" y ",CC546,".")))))</f>
        <v/>
      </c>
      <c r="CC546" s="113">
        <v>460</v>
      </c>
      <c r="CE546" s="524">
        <f t="shared" si="149"/>
        <v>0</v>
      </c>
      <c r="CF546" s="526"/>
    </row>
    <row r="547" spans="3:84">
      <c r="C547" s="56" t="s">
        <v>7134</v>
      </c>
      <c r="D547" s="460" t="str">
        <f>IF($AH$14=0,IF(Presentación!AL470="","",Presentación!AM470),"")</f>
        <v/>
      </c>
      <c r="E547" s="461"/>
      <c r="F547" s="462"/>
      <c r="G547" s="547" t="str">
        <f>IF($AH$14=0,IF(Presentación!AK470="","",Presentación!AK470),"")</f>
        <v/>
      </c>
      <c r="H547" s="548"/>
      <c r="I547" s="548"/>
      <c r="J547" s="548"/>
      <c r="K547" s="548"/>
      <c r="L547" s="549"/>
      <c r="M547" s="447"/>
      <c r="N547" s="449"/>
      <c r="O547" s="447"/>
      <c r="P547" s="449"/>
      <c r="Q547" s="447"/>
      <c r="R547" s="449"/>
      <c r="S547" s="447"/>
      <c r="T547" s="449"/>
      <c r="U547" s="447"/>
      <c r="V547" s="449"/>
      <c r="W547" s="447"/>
      <c r="X547" s="449"/>
      <c r="Y547" s="447"/>
      <c r="Z547" s="449"/>
      <c r="AA547" s="447"/>
      <c r="AB547" s="449"/>
      <c r="AC547" s="447"/>
      <c r="AD547" s="449"/>
      <c r="BT547" s="522">
        <f t="shared" si="150"/>
        <v>0</v>
      </c>
      <c r="BU547" s="522"/>
      <c r="BV547" s="522">
        <f t="shared" si="151"/>
        <v>0</v>
      </c>
      <c r="BW547" s="522"/>
      <c r="BX547" s="522">
        <f t="shared" si="152"/>
        <v>0</v>
      </c>
      <c r="BY547" s="522"/>
      <c r="BZ547" s="522">
        <f t="shared" si="153"/>
        <v>0</v>
      </c>
      <c r="CA547" s="522"/>
      <c r="CB547" s="125" t="str">
        <f>IF(BZ547=0,"",IF(SUM($BZ$87:BZ547)=1,_xlfn.CONCAT(CC547),IF($BZ$662&gt;SUM($BZ$87:BZ547),_xlfn.CONCAT(", ",CC547),IF($BZ$662=SUM($BZ$87:BZ547),_xlfn.CONCAT(" y ",CC547,".")))))</f>
        <v/>
      </c>
      <c r="CC547" s="113">
        <v>461</v>
      </c>
      <c r="CE547" s="524">
        <f t="shared" si="149"/>
        <v>0</v>
      </c>
      <c r="CF547" s="526"/>
    </row>
    <row r="548" spans="3:84">
      <c r="C548" s="56" t="s">
        <v>7135</v>
      </c>
      <c r="D548" s="460" t="str">
        <f>IF($AH$14=0,IF(Presentación!AL471="","",Presentación!AM471),"")</f>
        <v/>
      </c>
      <c r="E548" s="461"/>
      <c r="F548" s="462"/>
      <c r="G548" s="547" t="str">
        <f>IF($AH$14=0,IF(Presentación!AK471="","",Presentación!AK471),"")</f>
        <v/>
      </c>
      <c r="H548" s="548"/>
      <c r="I548" s="548"/>
      <c r="J548" s="548"/>
      <c r="K548" s="548"/>
      <c r="L548" s="549"/>
      <c r="M548" s="447"/>
      <c r="N548" s="449"/>
      <c r="O548" s="447"/>
      <c r="P548" s="449"/>
      <c r="Q548" s="447"/>
      <c r="R548" s="449"/>
      <c r="S548" s="447"/>
      <c r="T548" s="449"/>
      <c r="U548" s="447"/>
      <c r="V548" s="449"/>
      <c r="W548" s="447"/>
      <c r="X548" s="449"/>
      <c r="Y548" s="447"/>
      <c r="Z548" s="449"/>
      <c r="AA548" s="447"/>
      <c r="AB548" s="449"/>
      <c r="AC548" s="447"/>
      <c r="AD548" s="449"/>
      <c r="BT548" s="522">
        <f t="shared" si="150"/>
        <v>0</v>
      </c>
      <c r="BU548" s="522"/>
      <c r="BV548" s="522">
        <f t="shared" si="151"/>
        <v>0</v>
      </c>
      <c r="BW548" s="522"/>
      <c r="BX548" s="522">
        <f t="shared" si="152"/>
        <v>0</v>
      </c>
      <c r="BY548" s="522"/>
      <c r="BZ548" s="522">
        <f t="shared" si="153"/>
        <v>0</v>
      </c>
      <c r="CA548" s="522"/>
      <c r="CB548" s="125" t="str">
        <f>IF(BZ548=0,"",IF(SUM($BZ$87:BZ548)=1,_xlfn.CONCAT(CC548),IF($BZ$662&gt;SUM($BZ$87:BZ548),_xlfn.CONCAT(", ",CC548),IF($BZ$662=SUM($BZ$87:BZ548),_xlfn.CONCAT(" y ",CC548,".")))))</f>
        <v/>
      </c>
      <c r="CC548" s="113">
        <v>462</v>
      </c>
      <c r="CE548" s="524">
        <f t="shared" si="149"/>
        <v>0</v>
      </c>
      <c r="CF548" s="526"/>
    </row>
    <row r="549" spans="3:84">
      <c r="C549" s="56" t="s">
        <v>7136</v>
      </c>
      <c r="D549" s="460" t="str">
        <f>IF($AH$14=0,IF(Presentación!AL472="","",Presentación!AM472),"")</f>
        <v/>
      </c>
      <c r="E549" s="461"/>
      <c r="F549" s="462"/>
      <c r="G549" s="547" t="str">
        <f>IF($AH$14=0,IF(Presentación!AK472="","",Presentación!AK472),"")</f>
        <v/>
      </c>
      <c r="H549" s="548"/>
      <c r="I549" s="548"/>
      <c r="J549" s="548"/>
      <c r="K549" s="548"/>
      <c r="L549" s="549"/>
      <c r="M549" s="447"/>
      <c r="N549" s="449"/>
      <c r="O549" s="447"/>
      <c r="P549" s="449"/>
      <c r="Q549" s="447"/>
      <c r="R549" s="449"/>
      <c r="S549" s="447"/>
      <c r="T549" s="449"/>
      <c r="U549" s="447"/>
      <c r="V549" s="449"/>
      <c r="W549" s="447"/>
      <c r="X549" s="449"/>
      <c r="Y549" s="447"/>
      <c r="Z549" s="449"/>
      <c r="AA549" s="447"/>
      <c r="AB549" s="449"/>
      <c r="AC549" s="447"/>
      <c r="AD549" s="449"/>
      <c r="BT549" s="522">
        <f t="shared" si="150"/>
        <v>0</v>
      </c>
      <c r="BU549" s="522"/>
      <c r="BV549" s="522">
        <f t="shared" si="151"/>
        <v>0</v>
      </c>
      <c r="BW549" s="522"/>
      <c r="BX549" s="522">
        <f t="shared" si="152"/>
        <v>0</v>
      </c>
      <c r="BY549" s="522"/>
      <c r="BZ549" s="522">
        <f t="shared" si="153"/>
        <v>0</v>
      </c>
      <c r="CA549" s="522"/>
      <c r="CB549" s="125" t="str">
        <f>IF(BZ549=0,"",IF(SUM($BZ$87:BZ549)=1,_xlfn.CONCAT(CC549),IF($BZ$662&gt;SUM($BZ$87:BZ549),_xlfn.CONCAT(", ",CC549),IF($BZ$662=SUM($BZ$87:BZ549),_xlfn.CONCAT(" y ",CC549,".")))))</f>
        <v/>
      </c>
      <c r="CC549" s="113">
        <v>463</v>
      </c>
      <c r="CE549" s="524">
        <f t="shared" si="149"/>
        <v>0</v>
      </c>
      <c r="CF549" s="526"/>
    </row>
    <row r="550" spans="3:84">
      <c r="C550" s="56" t="s">
        <v>7137</v>
      </c>
      <c r="D550" s="460" t="str">
        <f>IF($AH$14=0,IF(Presentación!AL473="","",Presentación!AM473),"")</f>
        <v/>
      </c>
      <c r="E550" s="461"/>
      <c r="F550" s="462"/>
      <c r="G550" s="547" t="str">
        <f>IF($AH$14=0,IF(Presentación!AK473="","",Presentación!AK473),"")</f>
        <v/>
      </c>
      <c r="H550" s="548"/>
      <c r="I550" s="548"/>
      <c r="J550" s="548"/>
      <c r="K550" s="548"/>
      <c r="L550" s="549"/>
      <c r="M550" s="447"/>
      <c r="N550" s="449"/>
      <c r="O550" s="447"/>
      <c r="P550" s="449"/>
      <c r="Q550" s="447"/>
      <c r="R550" s="449"/>
      <c r="S550" s="447"/>
      <c r="T550" s="449"/>
      <c r="U550" s="447"/>
      <c r="V550" s="449"/>
      <c r="W550" s="447"/>
      <c r="X550" s="449"/>
      <c r="Y550" s="447"/>
      <c r="Z550" s="449"/>
      <c r="AA550" s="447"/>
      <c r="AB550" s="449"/>
      <c r="AC550" s="447"/>
      <c r="AD550" s="449"/>
      <c r="BT550" s="522">
        <f t="shared" si="150"/>
        <v>0</v>
      </c>
      <c r="BU550" s="522"/>
      <c r="BV550" s="522">
        <f t="shared" si="151"/>
        <v>0</v>
      </c>
      <c r="BW550" s="522"/>
      <c r="BX550" s="522">
        <f t="shared" si="152"/>
        <v>0</v>
      </c>
      <c r="BY550" s="522"/>
      <c r="BZ550" s="522">
        <f t="shared" si="153"/>
        <v>0</v>
      </c>
      <c r="CA550" s="522"/>
      <c r="CB550" s="125" t="str">
        <f>IF(BZ550=0,"",IF(SUM($BZ$87:BZ550)=1,_xlfn.CONCAT(CC550),IF($BZ$662&gt;SUM($BZ$87:BZ550),_xlfn.CONCAT(", ",CC550),IF($BZ$662=SUM($BZ$87:BZ550),_xlfn.CONCAT(" y ",CC550,".")))))</f>
        <v/>
      </c>
      <c r="CC550" s="113">
        <v>464</v>
      </c>
      <c r="CE550" s="524">
        <f t="shared" si="149"/>
        <v>0</v>
      </c>
      <c r="CF550" s="526"/>
    </row>
    <row r="551" spans="3:84">
      <c r="C551" s="56" t="s">
        <v>7138</v>
      </c>
      <c r="D551" s="460" t="str">
        <f>IF($AH$14=0,IF(Presentación!AL474="","",Presentación!AM474),"")</f>
        <v/>
      </c>
      <c r="E551" s="461"/>
      <c r="F551" s="462"/>
      <c r="G551" s="547" t="str">
        <f>IF($AH$14=0,IF(Presentación!AK474="","",Presentación!AK474),"")</f>
        <v/>
      </c>
      <c r="H551" s="548"/>
      <c r="I551" s="548"/>
      <c r="J551" s="548"/>
      <c r="K551" s="548"/>
      <c r="L551" s="549"/>
      <c r="M551" s="447"/>
      <c r="N551" s="449"/>
      <c r="O551" s="447"/>
      <c r="P551" s="449"/>
      <c r="Q551" s="447"/>
      <c r="R551" s="449"/>
      <c r="S551" s="447"/>
      <c r="T551" s="449"/>
      <c r="U551" s="447"/>
      <c r="V551" s="449"/>
      <c r="W551" s="447"/>
      <c r="X551" s="449"/>
      <c r="Y551" s="447"/>
      <c r="Z551" s="449"/>
      <c r="AA551" s="447"/>
      <c r="AB551" s="449"/>
      <c r="AC551" s="447"/>
      <c r="AD551" s="449"/>
      <c r="BT551" s="522">
        <f t="shared" si="150"/>
        <v>0</v>
      </c>
      <c r="BU551" s="522"/>
      <c r="BV551" s="522">
        <f t="shared" si="151"/>
        <v>0</v>
      </c>
      <c r="BW551" s="522"/>
      <c r="BX551" s="522">
        <f t="shared" si="152"/>
        <v>0</v>
      </c>
      <c r="BY551" s="522"/>
      <c r="BZ551" s="522">
        <f t="shared" si="153"/>
        <v>0</v>
      </c>
      <c r="CA551" s="522"/>
      <c r="CB551" s="125" t="str">
        <f>IF(BZ551=0,"",IF(SUM($BZ$87:BZ551)=1,_xlfn.CONCAT(CC551),IF($BZ$662&gt;SUM($BZ$87:BZ551),_xlfn.CONCAT(", ",CC551),IF($BZ$662=SUM($BZ$87:BZ551),_xlfn.CONCAT(" y ",CC551,".")))))</f>
        <v/>
      </c>
      <c r="CC551" s="113">
        <v>465</v>
      </c>
      <c r="CE551" s="524">
        <f t="shared" si="149"/>
        <v>0</v>
      </c>
      <c r="CF551" s="526"/>
    </row>
    <row r="552" spans="3:84">
      <c r="C552" s="56" t="s">
        <v>7139</v>
      </c>
      <c r="D552" s="460" t="str">
        <f>IF($AH$14=0,IF(Presentación!AL475="","",Presentación!AM475),"")</f>
        <v/>
      </c>
      <c r="E552" s="461"/>
      <c r="F552" s="462"/>
      <c r="G552" s="547" t="str">
        <f>IF($AH$14=0,IF(Presentación!AK475="","",Presentación!AK475),"")</f>
        <v/>
      </c>
      <c r="H552" s="548"/>
      <c r="I552" s="548"/>
      <c r="J552" s="548"/>
      <c r="K552" s="548"/>
      <c r="L552" s="549"/>
      <c r="M552" s="447"/>
      <c r="N552" s="449"/>
      <c r="O552" s="447"/>
      <c r="P552" s="449"/>
      <c r="Q552" s="447"/>
      <c r="R552" s="449"/>
      <c r="S552" s="447"/>
      <c r="T552" s="449"/>
      <c r="U552" s="447"/>
      <c r="V552" s="449"/>
      <c r="W552" s="447"/>
      <c r="X552" s="449"/>
      <c r="Y552" s="447"/>
      <c r="Z552" s="449"/>
      <c r="AA552" s="447"/>
      <c r="AB552" s="449"/>
      <c r="AC552" s="447"/>
      <c r="AD552" s="449"/>
      <c r="BT552" s="522">
        <f t="shared" si="150"/>
        <v>0</v>
      </c>
      <c r="BU552" s="522"/>
      <c r="BV552" s="522">
        <f t="shared" si="151"/>
        <v>0</v>
      </c>
      <c r="BW552" s="522"/>
      <c r="BX552" s="522">
        <f t="shared" si="152"/>
        <v>0</v>
      </c>
      <c r="BY552" s="522"/>
      <c r="BZ552" s="522">
        <f t="shared" si="153"/>
        <v>0</v>
      </c>
      <c r="CA552" s="522"/>
      <c r="CB552" s="125" t="str">
        <f>IF(BZ552=0,"",IF(SUM($BZ$87:BZ552)=1,_xlfn.CONCAT(CC552),IF($BZ$662&gt;SUM($BZ$87:BZ552),_xlfn.CONCAT(", ",CC552),IF($BZ$662=SUM($BZ$87:BZ552),_xlfn.CONCAT(" y ",CC552,".")))))</f>
        <v/>
      </c>
      <c r="CC552" s="113">
        <v>466</v>
      </c>
      <c r="CE552" s="524">
        <f t="shared" si="149"/>
        <v>0</v>
      </c>
      <c r="CF552" s="526"/>
    </row>
    <row r="553" spans="3:84">
      <c r="C553" s="56" t="s">
        <v>7140</v>
      </c>
      <c r="D553" s="460" t="str">
        <f>IF($AH$14=0,IF(Presentación!AL476="","",Presentación!AM476),"")</f>
        <v/>
      </c>
      <c r="E553" s="461"/>
      <c r="F553" s="462"/>
      <c r="G553" s="547" t="str">
        <f>IF($AH$14=0,IF(Presentación!AK476="","",Presentación!AK476),"")</f>
        <v/>
      </c>
      <c r="H553" s="548"/>
      <c r="I553" s="548"/>
      <c r="J553" s="548"/>
      <c r="K553" s="548"/>
      <c r="L553" s="549"/>
      <c r="M553" s="447"/>
      <c r="N553" s="449"/>
      <c r="O553" s="447"/>
      <c r="P553" s="449"/>
      <c r="Q553" s="447"/>
      <c r="R553" s="449"/>
      <c r="S553" s="447"/>
      <c r="T553" s="449"/>
      <c r="U553" s="447"/>
      <c r="V553" s="449"/>
      <c r="W553" s="447"/>
      <c r="X553" s="449"/>
      <c r="Y553" s="447"/>
      <c r="Z553" s="449"/>
      <c r="AA553" s="447"/>
      <c r="AB553" s="449"/>
      <c r="AC553" s="447"/>
      <c r="AD553" s="449"/>
      <c r="BT553" s="522">
        <f t="shared" si="150"/>
        <v>0</v>
      </c>
      <c r="BU553" s="522"/>
      <c r="BV553" s="522">
        <f t="shared" si="151"/>
        <v>0</v>
      </c>
      <c r="BW553" s="522"/>
      <c r="BX553" s="522">
        <f t="shared" si="152"/>
        <v>0</v>
      </c>
      <c r="BY553" s="522"/>
      <c r="BZ553" s="522">
        <f t="shared" si="153"/>
        <v>0</v>
      </c>
      <c r="CA553" s="522"/>
      <c r="CB553" s="125" t="str">
        <f>IF(BZ553=0,"",IF(SUM($BZ$87:BZ553)=1,_xlfn.CONCAT(CC553),IF($BZ$662&gt;SUM($BZ$87:BZ553),_xlfn.CONCAT(", ",CC553),IF($BZ$662=SUM($BZ$87:BZ553),_xlfn.CONCAT(" y ",CC553,".")))))</f>
        <v/>
      </c>
      <c r="CC553" s="113">
        <v>467</v>
      </c>
      <c r="CE553" s="524">
        <f t="shared" si="149"/>
        <v>0</v>
      </c>
      <c r="CF553" s="526"/>
    </row>
    <row r="554" spans="3:84">
      <c r="C554" s="56" t="s">
        <v>7141</v>
      </c>
      <c r="D554" s="460" t="str">
        <f>IF($AH$14=0,IF(Presentación!AL477="","",Presentación!AM477),"")</f>
        <v/>
      </c>
      <c r="E554" s="461"/>
      <c r="F554" s="462"/>
      <c r="G554" s="547" t="str">
        <f>IF($AH$14=0,IF(Presentación!AK477="","",Presentación!AK477),"")</f>
        <v/>
      </c>
      <c r="H554" s="548"/>
      <c r="I554" s="548"/>
      <c r="J554" s="548"/>
      <c r="K554" s="548"/>
      <c r="L554" s="549"/>
      <c r="M554" s="447"/>
      <c r="N554" s="449"/>
      <c r="O554" s="447"/>
      <c r="P554" s="449"/>
      <c r="Q554" s="447"/>
      <c r="R554" s="449"/>
      <c r="S554" s="447"/>
      <c r="T554" s="449"/>
      <c r="U554" s="447"/>
      <c r="V554" s="449"/>
      <c r="W554" s="447"/>
      <c r="X554" s="449"/>
      <c r="Y554" s="447"/>
      <c r="Z554" s="449"/>
      <c r="AA554" s="447"/>
      <c r="AB554" s="449"/>
      <c r="AC554" s="447"/>
      <c r="AD554" s="449"/>
      <c r="BT554" s="522">
        <f t="shared" si="150"/>
        <v>0</v>
      </c>
      <c r="BU554" s="522"/>
      <c r="BV554" s="522">
        <f t="shared" si="151"/>
        <v>0</v>
      </c>
      <c r="BW554" s="522"/>
      <c r="BX554" s="522">
        <f t="shared" si="152"/>
        <v>0</v>
      </c>
      <c r="BY554" s="522"/>
      <c r="BZ554" s="522">
        <f t="shared" si="153"/>
        <v>0</v>
      </c>
      <c r="CA554" s="522"/>
      <c r="CB554" s="125" t="str">
        <f>IF(BZ554=0,"",IF(SUM($BZ$87:BZ554)=1,_xlfn.CONCAT(CC554),IF($BZ$662&gt;SUM($BZ$87:BZ554),_xlfn.CONCAT(", ",CC554),IF($BZ$662=SUM($BZ$87:BZ554),_xlfn.CONCAT(" y ",CC554,".")))))</f>
        <v/>
      </c>
      <c r="CC554" s="113">
        <v>468</v>
      </c>
      <c r="CE554" s="524">
        <f t="shared" si="149"/>
        <v>0</v>
      </c>
      <c r="CF554" s="526"/>
    </row>
    <row r="555" spans="3:84">
      <c r="C555" s="56" t="s">
        <v>7142</v>
      </c>
      <c r="D555" s="460" t="str">
        <f>IF($AH$14=0,IF(Presentación!AL478="","",Presentación!AM478),"")</f>
        <v/>
      </c>
      <c r="E555" s="461"/>
      <c r="F555" s="462"/>
      <c r="G555" s="547" t="str">
        <f>IF($AH$14=0,IF(Presentación!AK478="","",Presentación!AK478),"")</f>
        <v/>
      </c>
      <c r="H555" s="548"/>
      <c r="I555" s="548"/>
      <c r="J555" s="548"/>
      <c r="K555" s="548"/>
      <c r="L555" s="549"/>
      <c r="M555" s="447"/>
      <c r="N555" s="449"/>
      <c r="O555" s="447"/>
      <c r="P555" s="449"/>
      <c r="Q555" s="447"/>
      <c r="R555" s="449"/>
      <c r="S555" s="447"/>
      <c r="T555" s="449"/>
      <c r="U555" s="447"/>
      <c r="V555" s="449"/>
      <c r="W555" s="447"/>
      <c r="X555" s="449"/>
      <c r="Y555" s="447"/>
      <c r="Z555" s="449"/>
      <c r="AA555" s="447"/>
      <c r="AB555" s="449"/>
      <c r="AC555" s="447"/>
      <c r="AD555" s="449"/>
      <c r="BT555" s="522">
        <f t="shared" si="150"/>
        <v>0</v>
      </c>
      <c r="BU555" s="522"/>
      <c r="BV555" s="522">
        <f t="shared" si="151"/>
        <v>0</v>
      </c>
      <c r="BW555" s="522"/>
      <c r="BX555" s="522">
        <f t="shared" si="152"/>
        <v>0</v>
      </c>
      <c r="BY555" s="522"/>
      <c r="BZ555" s="522">
        <f t="shared" si="153"/>
        <v>0</v>
      </c>
      <c r="CA555" s="522"/>
      <c r="CB555" s="125" t="str">
        <f>IF(BZ555=0,"",IF(SUM($BZ$87:BZ555)=1,_xlfn.CONCAT(CC555),IF($BZ$662&gt;SUM($BZ$87:BZ555),_xlfn.CONCAT(", ",CC555),IF($BZ$662=SUM($BZ$87:BZ555),_xlfn.CONCAT(" y ",CC555,".")))))</f>
        <v/>
      </c>
      <c r="CC555" s="113">
        <v>469</v>
      </c>
      <c r="CE555" s="524">
        <f t="shared" si="149"/>
        <v>0</v>
      </c>
      <c r="CF555" s="526"/>
    </row>
    <row r="556" spans="3:84">
      <c r="C556" s="56" t="s">
        <v>7143</v>
      </c>
      <c r="D556" s="460" t="str">
        <f>IF($AH$14=0,IF(Presentación!AL479="","",Presentación!AM479),"")</f>
        <v/>
      </c>
      <c r="E556" s="461"/>
      <c r="F556" s="462"/>
      <c r="G556" s="547" t="str">
        <f>IF($AH$14=0,IF(Presentación!AK479="","",Presentación!AK479),"")</f>
        <v/>
      </c>
      <c r="H556" s="548"/>
      <c r="I556" s="548"/>
      <c r="J556" s="548"/>
      <c r="K556" s="548"/>
      <c r="L556" s="549"/>
      <c r="M556" s="447"/>
      <c r="N556" s="449"/>
      <c r="O556" s="447"/>
      <c r="P556" s="449"/>
      <c r="Q556" s="447"/>
      <c r="R556" s="449"/>
      <c r="S556" s="447"/>
      <c r="T556" s="449"/>
      <c r="U556" s="447"/>
      <c r="V556" s="449"/>
      <c r="W556" s="447"/>
      <c r="X556" s="449"/>
      <c r="Y556" s="447"/>
      <c r="Z556" s="449"/>
      <c r="AA556" s="447"/>
      <c r="AB556" s="449"/>
      <c r="AC556" s="447"/>
      <c r="AD556" s="449"/>
      <c r="BT556" s="522">
        <f t="shared" si="150"/>
        <v>0</v>
      </c>
      <c r="BU556" s="522"/>
      <c r="BV556" s="522">
        <f t="shared" si="151"/>
        <v>0</v>
      </c>
      <c r="BW556" s="522"/>
      <c r="BX556" s="522">
        <f t="shared" si="152"/>
        <v>0</v>
      </c>
      <c r="BY556" s="522"/>
      <c r="BZ556" s="522">
        <f t="shared" si="153"/>
        <v>0</v>
      </c>
      <c r="CA556" s="522"/>
      <c r="CB556" s="125" t="str">
        <f>IF(BZ556=0,"",IF(SUM($BZ$87:BZ556)=1,_xlfn.CONCAT(CC556),IF($BZ$662&gt;SUM($BZ$87:BZ556),_xlfn.CONCAT(", ",CC556),IF($BZ$662=SUM($BZ$87:BZ556),_xlfn.CONCAT(" y ",CC556,".")))))</f>
        <v/>
      </c>
      <c r="CC556" s="113">
        <v>470</v>
      </c>
      <c r="CE556" s="524">
        <f t="shared" si="149"/>
        <v>0</v>
      </c>
      <c r="CF556" s="526"/>
    </row>
    <row r="557" spans="3:84">
      <c r="C557" s="56" t="s">
        <v>7144</v>
      </c>
      <c r="D557" s="460" t="str">
        <f>IF($AH$14=0,IF(Presentación!AL480="","",Presentación!AM480),"")</f>
        <v/>
      </c>
      <c r="E557" s="461"/>
      <c r="F557" s="462"/>
      <c r="G557" s="547" t="str">
        <f>IF($AH$14=0,IF(Presentación!AK480="","",Presentación!AK480),"")</f>
        <v/>
      </c>
      <c r="H557" s="548"/>
      <c r="I557" s="548"/>
      <c r="J557" s="548"/>
      <c r="K557" s="548"/>
      <c r="L557" s="549"/>
      <c r="M557" s="447"/>
      <c r="N557" s="449"/>
      <c r="O557" s="447"/>
      <c r="P557" s="449"/>
      <c r="Q557" s="447"/>
      <c r="R557" s="449"/>
      <c r="S557" s="447"/>
      <c r="T557" s="449"/>
      <c r="U557" s="447"/>
      <c r="V557" s="449"/>
      <c r="W557" s="447"/>
      <c r="X557" s="449"/>
      <c r="Y557" s="447"/>
      <c r="Z557" s="449"/>
      <c r="AA557" s="447"/>
      <c r="AB557" s="449"/>
      <c r="AC557" s="447"/>
      <c r="AD557" s="449"/>
      <c r="BT557" s="522">
        <f t="shared" si="150"/>
        <v>0</v>
      </c>
      <c r="BU557" s="522"/>
      <c r="BV557" s="522">
        <f t="shared" si="151"/>
        <v>0</v>
      </c>
      <c r="BW557" s="522"/>
      <c r="BX557" s="522">
        <f t="shared" si="152"/>
        <v>0</v>
      </c>
      <c r="BY557" s="522"/>
      <c r="BZ557" s="522">
        <f t="shared" si="153"/>
        <v>0</v>
      </c>
      <c r="CA557" s="522"/>
      <c r="CB557" s="125" t="str">
        <f>IF(BZ557=0,"",IF(SUM($BZ$87:BZ557)=1,_xlfn.CONCAT(CC557),IF($BZ$662&gt;SUM($BZ$87:BZ557),_xlfn.CONCAT(", ",CC557),IF($BZ$662=SUM($BZ$87:BZ557),_xlfn.CONCAT(" y ",CC557,".")))))</f>
        <v/>
      </c>
      <c r="CC557" s="113">
        <v>471</v>
      </c>
      <c r="CE557" s="524">
        <f t="shared" si="149"/>
        <v>0</v>
      </c>
      <c r="CF557" s="526"/>
    </row>
    <row r="558" spans="3:84">
      <c r="C558" s="56" t="s">
        <v>7145</v>
      </c>
      <c r="D558" s="460" t="str">
        <f>IF($AH$14=0,IF(Presentación!AL481="","",Presentación!AM481),"")</f>
        <v/>
      </c>
      <c r="E558" s="461"/>
      <c r="F558" s="462"/>
      <c r="G558" s="547" t="str">
        <f>IF($AH$14=0,IF(Presentación!AK481="","",Presentación!AK481),"")</f>
        <v/>
      </c>
      <c r="H558" s="548"/>
      <c r="I558" s="548"/>
      <c r="J558" s="548"/>
      <c r="K558" s="548"/>
      <c r="L558" s="549"/>
      <c r="M558" s="447"/>
      <c r="N558" s="449"/>
      <c r="O558" s="447"/>
      <c r="P558" s="449"/>
      <c r="Q558" s="447"/>
      <c r="R558" s="449"/>
      <c r="S558" s="447"/>
      <c r="T558" s="449"/>
      <c r="U558" s="447"/>
      <c r="V558" s="449"/>
      <c r="W558" s="447"/>
      <c r="X558" s="449"/>
      <c r="Y558" s="447"/>
      <c r="Z558" s="449"/>
      <c r="AA558" s="447"/>
      <c r="AB558" s="449"/>
      <c r="AC558" s="447"/>
      <c r="AD558" s="449"/>
      <c r="BT558" s="522">
        <f t="shared" si="150"/>
        <v>0</v>
      </c>
      <c r="BU558" s="522"/>
      <c r="BV558" s="522">
        <f t="shared" si="151"/>
        <v>0</v>
      </c>
      <c r="BW558" s="522"/>
      <c r="BX558" s="522">
        <f t="shared" si="152"/>
        <v>0</v>
      </c>
      <c r="BY558" s="522"/>
      <c r="BZ558" s="522">
        <f t="shared" si="153"/>
        <v>0</v>
      </c>
      <c r="CA558" s="522"/>
      <c r="CB558" s="125" t="str">
        <f>IF(BZ558=0,"",IF(SUM($BZ$87:BZ558)=1,_xlfn.CONCAT(CC558),IF($BZ$662&gt;SUM($BZ$87:BZ558),_xlfn.CONCAT(", ",CC558),IF($BZ$662=SUM($BZ$87:BZ558),_xlfn.CONCAT(" y ",CC558,".")))))</f>
        <v/>
      </c>
      <c r="CC558" s="113">
        <v>472</v>
      </c>
      <c r="CE558" s="524">
        <f t="shared" si="149"/>
        <v>0</v>
      </c>
      <c r="CF558" s="526"/>
    </row>
    <row r="559" spans="3:84">
      <c r="C559" s="56" t="s">
        <v>7146</v>
      </c>
      <c r="D559" s="460" t="str">
        <f>IF($AH$14=0,IF(Presentación!AL482="","",Presentación!AM482),"")</f>
        <v/>
      </c>
      <c r="E559" s="461"/>
      <c r="F559" s="462"/>
      <c r="G559" s="547" t="str">
        <f>IF($AH$14=0,IF(Presentación!AK482="","",Presentación!AK482),"")</f>
        <v/>
      </c>
      <c r="H559" s="548"/>
      <c r="I559" s="548"/>
      <c r="J559" s="548"/>
      <c r="K559" s="548"/>
      <c r="L559" s="549"/>
      <c r="M559" s="447"/>
      <c r="N559" s="449"/>
      <c r="O559" s="447"/>
      <c r="P559" s="449"/>
      <c r="Q559" s="447"/>
      <c r="R559" s="449"/>
      <c r="S559" s="447"/>
      <c r="T559" s="449"/>
      <c r="U559" s="447"/>
      <c r="V559" s="449"/>
      <c r="W559" s="447"/>
      <c r="X559" s="449"/>
      <c r="Y559" s="447"/>
      <c r="Z559" s="449"/>
      <c r="AA559" s="447"/>
      <c r="AB559" s="449"/>
      <c r="AC559" s="447"/>
      <c r="AD559" s="449"/>
      <c r="BT559" s="522">
        <f t="shared" si="150"/>
        <v>0</v>
      </c>
      <c r="BU559" s="522"/>
      <c r="BV559" s="522">
        <f t="shared" si="151"/>
        <v>0</v>
      </c>
      <c r="BW559" s="522"/>
      <c r="BX559" s="522">
        <f t="shared" si="152"/>
        <v>0</v>
      </c>
      <c r="BY559" s="522"/>
      <c r="BZ559" s="522">
        <f t="shared" si="153"/>
        <v>0</v>
      </c>
      <c r="CA559" s="522"/>
      <c r="CB559" s="125" t="str">
        <f>IF(BZ559=0,"",IF(SUM($BZ$87:BZ559)=1,_xlfn.CONCAT(CC559),IF($BZ$662&gt;SUM($BZ$87:BZ559),_xlfn.CONCAT(", ",CC559),IF($BZ$662=SUM($BZ$87:BZ559),_xlfn.CONCAT(" y ",CC559,".")))))</f>
        <v/>
      </c>
      <c r="CC559" s="113">
        <v>473</v>
      </c>
      <c r="CE559" s="524">
        <f t="shared" si="149"/>
        <v>0</v>
      </c>
      <c r="CF559" s="526"/>
    </row>
    <row r="560" spans="3:84">
      <c r="C560" s="56" t="s">
        <v>7147</v>
      </c>
      <c r="D560" s="460" t="str">
        <f>IF($AH$14=0,IF(Presentación!AL483="","",Presentación!AM483),"")</f>
        <v/>
      </c>
      <c r="E560" s="461"/>
      <c r="F560" s="462"/>
      <c r="G560" s="547" t="str">
        <f>IF($AH$14=0,IF(Presentación!AK483="","",Presentación!AK483),"")</f>
        <v/>
      </c>
      <c r="H560" s="548"/>
      <c r="I560" s="548"/>
      <c r="J560" s="548"/>
      <c r="K560" s="548"/>
      <c r="L560" s="549"/>
      <c r="M560" s="447"/>
      <c r="N560" s="449"/>
      <c r="O560" s="447"/>
      <c r="P560" s="449"/>
      <c r="Q560" s="447"/>
      <c r="R560" s="449"/>
      <c r="S560" s="447"/>
      <c r="T560" s="449"/>
      <c r="U560" s="447"/>
      <c r="V560" s="449"/>
      <c r="W560" s="447"/>
      <c r="X560" s="449"/>
      <c r="Y560" s="447"/>
      <c r="Z560" s="449"/>
      <c r="AA560" s="447"/>
      <c r="AB560" s="449"/>
      <c r="AC560" s="447"/>
      <c r="AD560" s="449"/>
      <c r="BT560" s="522">
        <f t="shared" si="150"/>
        <v>0</v>
      </c>
      <c r="BU560" s="522"/>
      <c r="BV560" s="522">
        <f t="shared" si="151"/>
        <v>0</v>
      </c>
      <c r="BW560" s="522"/>
      <c r="BX560" s="522">
        <f t="shared" si="152"/>
        <v>0</v>
      </c>
      <c r="BY560" s="522"/>
      <c r="BZ560" s="522">
        <f t="shared" si="153"/>
        <v>0</v>
      </c>
      <c r="CA560" s="522"/>
      <c r="CB560" s="125" t="str">
        <f>IF(BZ560=0,"",IF(SUM($BZ$87:BZ560)=1,_xlfn.CONCAT(CC560),IF($BZ$662&gt;SUM($BZ$87:BZ560),_xlfn.CONCAT(", ",CC560),IF($BZ$662=SUM($BZ$87:BZ560),_xlfn.CONCAT(" y ",CC560,".")))))</f>
        <v/>
      </c>
      <c r="CC560" s="113">
        <v>474</v>
      </c>
      <c r="CE560" s="524">
        <f t="shared" si="149"/>
        <v>0</v>
      </c>
      <c r="CF560" s="526"/>
    </row>
    <row r="561" spans="3:84">
      <c r="C561" s="56" t="s">
        <v>7148</v>
      </c>
      <c r="D561" s="460" t="str">
        <f>IF($AH$14=0,IF(Presentación!AL484="","",Presentación!AM484),"")</f>
        <v/>
      </c>
      <c r="E561" s="461"/>
      <c r="F561" s="462"/>
      <c r="G561" s="547" t="str">
        <f>IF($AH$14=0,IF(Presentación!AK484="","",Presentación!AK484),"")</f>
        <v/>
      </c>
      <c r="H561" s="548"/>
      <c r="I561" s="548"/>
      <c r="J561" s="548"/>
      <c r="K561" s="548"/>
      <c r="L561" s="549"/>
      <c r="M561" s="447"/>
      <c r="N561" s="449"/>
      <c r="O561" s="447"/>
      <c r="P561" s="449"/>
      <c r="Q561" s="447"/>
      <c r="R561" s="449"/>
      <c r="S561" s="447"/>
      <c r="T561" s="449"/>
      <c r="U561" s="447"/>
      <c r="V561" s="449"/>
      <c r="W561" s="447"/>
      <c r="X561" s="449"/>
      <c r="Y561" s="447"/>
      <c r="Z561" s="449"/>
      <c r="AA561" s="447"/>
      <c r="AB561" s="449"/>
      <c r="AC561" s="447"/>
      <c r="AD561" s="449"/>
      <c r="BT561" s="522">
        <f t="shared" si="150"/>
        <v>0</v>
      </c>
      <c r="BU561" s="522"/>
      <c r="BV561" s="522">
        <f t="shared" si="151"/>
        <v>0</v>
      </c>
      <c r="BW561" s="522"/>
      <c r="BX561" s="522">
        <f t="shared" si="152"/>
        <v>0</v>
      </c>
      <c r="BY561" s="522"/>
      <c r="BZ561" s="522">
        <f t="shared" si="153"/>
        <v>0</v>
      </c>
      <c r="CA561" s="522"/>
      <c r="CB561" s="125" t="str">
        <f>IF(BZ561=0,"",IF(SUM($BZ$87:BZ561)=1,_xlfn.CONCAT(CC561),IF($BZ$662&gt;SUM($BZ$87:BZ561),_xlfn.CONCAT(", ",CC561),IF($BZ$662=SUM($BZ$87:BZ561),_xlfn.CONCAT(" y ",CC561,".")))))</f>
        <v/>
      </c>
      <c r="CC561" s="113">
        <v>475</v>
      </c>
      <c r="CE561" s="524">
        <f t="shared" si="149"/>
        <v>0</v>
      </c>
      <c r="CF561" s="526"/>
    </row>
    <row r="562" spans="3:84">
      <c r="C562" s="56" t="s">
        <v>7149</v>
      </c>
      <c r="D562" s="460" t="str">
        <f>IF($AH$14=0,IF(Presentación!AL485="","",Presentación!AM485),"")</f>
        <v/>
      </c>
      <c r="E562" s="461"/>
      <c r="F562" s="462"/>
      <c r="G562" s="547" t="str">
        <f>IF($AH$14=0,IF(Presentación!AK485="","",Presentación!AK485),"")</f>
        <v/>
      </c>
      <c r="H562" s="548"/>
      <c r="I562" s="548"/>
      <c r="J562" s="548"/>
      <c r="K562" s="548"/>
      <c r="L562" s="549"/>
      <c r="M562" s="447"/>
      <c r="N562" s="449"/>
      <c r="O562" s="447"/>
      <c r="P562" s="449"/>
      <c r="Q562" s="447"/>
      <c r="R562" s="449"/>
      <c r="S562" s="447"/>
      <c r="T562" s="449"/>
      <c r="U562" s="447"/>
      <c r="V562" s="449"/>
      <c r="W562" s="447"/>
      <c r="X562" s="449"/>
      <c r="Y562" s="447"/>
      <c r="Z562" s="449"/>
      <c r="AA562" s="447"/>
      <c r="AB562" s="449"/>
      <c r="AC562" s="447"/>
      <c r="AD562" s="449"/>
      <c r="BT562" s="522">
        <f t="shared" si="150"/>
        <v>0</v>
      </c>
      <c r="BU562" s="522"/>
      <c r="BV562" s="522">
        <f t="shared" si="151"/>
        <v>0</v>
      </c>
      <c r="BW562" s="522"/>
      <c r="BX562" s="522">
        <f t="shared" si="152"/>
        <v>0</v>
      </c>
      <c r="BY562" s="522"/>
      <c r="BZ562" s="522">
        <f t="shared" si="153"/>
        <v>0</v>
      </c>
      <c r="CA562" s="522"/>
      <c r="CB562" s="125" t="str">
        <f>IF(BZ562=0,"",IF(SUM($BZ$87:BZ562)=1,_xlfn.CONCAT(CC562),IF($BZ$662&gt;SUM($BZ$87:BZ562),_xlfn.CONCAT(", ",CC562),IF($BZ$662=SUM($BZ$87:BZ562),_xlfn.CONCAT(" y ",CC562,".")))))</f>
        <v/>
      </c>
      <c r="CC562" s="113">
        <v>476</v>
      </c>
      <c r="CE562" s="524">
        <f t="shared" si="149"/>
        <v>0</v>
      </c>
      <c r="CF562" s="526"/>
    </row>
    <row r="563" spans="3:84">
      <c r="C563" s="56" t="s">
        <v>7150</v>
      </c>
      <c r="D563" s="460" t="str">
        <f>IF($AH$14=0,IF(Presentación!AL486="","",Presentación!AM486),"")</f>
        <v/>
      </c>
      <c r="E563" s="461"/>
      <c r="F563" s="462"/>
      <c r="G563" s="547" t="str">
        <f>IF($AH$14=0,IF(Presentación!AK486="","",Presentación!AK486),"")</f>
        <v/>
      </c>
      <c r="H563" s="548"/>
      <c r="I563" s="548"/>
      <c r="J563" s="548"/>
      <c r="K563" s="548"/>
      <c r="L563" s="549"/>
      <c r="M563" s="447"/>
      <c r="N563" s="449"/>
      <c r="O563" s="447"/>
      <c r="P563" s="449"/>
      <c r="Q563" s="447"/>
      <c r="R563" s="449"/>
      <c r="S563" s="447"/>
      <c r="T563" s="449"/>
      <c r="U563" s="447"/>
      <c r="V563" s="449"/>
      <c r="W563" s="447"/>
      <c r="X563" s="449"/>
      <c r="Y563" s="447"/>
      <c r="Z563" s="449"/>
      <c r="AA563" s="447"/>
      <c r="AB563" s="449"/>
      <c r="AC563" s="447"/>
      <c r="AD563" s="449"/>
      <c r="BT563" s="522">
        <f t="shared" si="150"/>
        <v>0</v>
      </c>
      <c r="BU563" s="522"/>
      <c r="BV563" s="522">
        <f t="shared" si="151"/>
        <v>0</v>
      </c>
      <c r="BW563" s="522"/>
      <c r="BX563" s="522">
        <f t="shared" si="152"/>
        <v>0</v>
      </c>
      <c r="BY563" s="522"/>
      <c r="BZ563" s="522">
        <f t="shared" si="153"/>
        <v>0</v>
      </c>
      <c r="CA563" s="522"/>
      <c r="CB563" s="125" t="str">
        <f>IF(BZ563=0,"",IF(SUM($BZ$87:BZ563)=1,_xlfn.CONCAT(CC563),IF($BZ$662&gt;SUM($BZ$87:BZ563),_xlfn.CONCAT(", ",CC563),IF($BZ$662=SUM($BZ$87:BZ563),_xlfn.CONCAT(" y ",CC563,".")))))</f>
        <v/>
      </c>
      <c r="CC563" s="113">
        <v>477</v>
      </c>
      <c r="CE563" s="524">
        <f t="shared" ref="CE563:CE626" si="154">IF(OR(AND(D563="",G563="",COUNTBLANK(M563:AD563)=18),AND(D563&lt;&gt;"",G563&lt;&gt;"",COUNTA(M563:AD563)=$CE$85)),0,1)</f>
        <v>0</v>
      </c>
      <c r="CF563" s="526"/>
    </row>
    <row r="564" spans="3:84">
      <c r="C564" s="56" t="s">
        <v>7151</v>
      </c>
      <c r="D564" s="460" t="str">
        <f>IF($AH$14=0,IF(Presentación!AL487="","",Presentación!AM487),"")</f>
        <v/>
      </c>
      <c r="E564" s="461"/>
      <c r="F564" s="462"/>
      <c r="G564" s="547" t="str">
        <f>IF($AH$14=0,IF(Presentación!AK487="","",Presentación!AK487),"")</f>
        <v/>
      </c>
      <c r="H564" s="548"/>
      <c r="I564" s="548"/>
      <c r="J564" s="548"/>
      <c r="K564" s="548"/>
      <c r="L564" s="549"/>
      <c r="M564" s="447"/>
      <c r="N564" s="449"/>
      <c r="O564" s="447"/>
      <c r="P564" s="449"/>
      <c r="Q564" s="447"/>
      <c r="R564" s="449"/>
      <c r="S564" s="447"/>
      <c r="T564" s="449"/>
      <c r="U564" s="447"/>
      <c r="V564" s="449"/>
      <c r="W564" s="447"/>
      <c r="X564" s="449"/>
      <c r="Y564" s="447"/>
      <c r="Z564" s="449"/>
      <c r="AA564" s="447"/>
      <c r="AB564" s="449"/>
      <c r="AC564" s="447"/>
      <c r="AD564" s="449"/>
      <c r="BT564" s="522">
        <f t="shared" si="150"/>
        <v>0</v>
      </c>
      <c r="BU564" s="522"/>
      <c r="BV564" s="522">
        <f t="shared" si="151"/>
        <v>0</v>
      </c>
      <c r="BW564" s="522"/>
      <c r="BX564" s="522">
        <f t="shared" si="152"/>
        <v>0</v>
      </c>
      <c r="BY564" s="522"/>
      <c r="BZ564" s="522">
        <f t="shared" si="153"/>
        <v>0</v>
      </c>
      <c r="CA564" s="522"/>
      <c r="CB564" s="125" t="str">
        <f>IF(BZ564=0,"",IF(SUM($BZ$87:BZ564)=1,_xlfn.CONCAT(CC564),IF($BZ$662&gt;SUM($BZ$87:BZ564),_xlfn.CONCAT(", ",CC564),IF($BZ$662=SUM($BZ$87:BZ564),_xlfn.CONCAT(" y ",CC564,".")))))</f>
        <v/>
      </c>
      <c r="CC564" s="113">
        <v>478</v>
      </c>
      <c r="CE564" s="524">
        <f t="shared" si="154"/>
        <v>0</v>
      </c>
      <c r="CF564" s="526"/>
    </row>
    <row r="565" spans="3:84">
      <c r="C565" s="56" t="s">
        <v>7152</v>
      </c>
      <c r="D565" s="460" t="str">
        <f>IF($AH$14=0,IF(Presentación!AL488="","",Presentación!AM488),"")</f>
        <v/>
      </c>
      <c r="E565" s="461"/>
      <c r="F565" s="462"/>
      <c r="G565" s="547" t="str">
        <f>IF($AH$14=0,IF(Presentación!AK488="","",Presentación!AK488),"")</f>
        <v/>
      </c>
      <c r="H565" s="548"/>
      <c r="I565" s="548"/>
      <c r="J565" s="548"/>
      <c r="K565" s="548"/>
      <c r="L565" s="549"/>
      <c r="M565" s="447"/>
      <c r="N565" s="449"/>
      <c r="O565" s="447"/>
      <c r="P565" s="449"/>
      <c r="Q565" s="447"/>
      <c r="R565" s="449"/>
      <c r="S565" s="447"/>
      <c r="T565" s="449"/>
      <c r="U565" s="447"/>
      <c r="V565" s="449"/>
      <c r="W565" s="447"/>
      <c r="X565" s="449"/>
      <c r="Y565" s="447"/>
      <c r="Z565" s="449"/>
      <c r="AA565" s="447"/>
      <c r="AB565" s="449"/>
      <c r="AC565" s="447"/>
      <c r="AD565" s="449"/>
      <c r="BT565" s="522">
        <f t="shared" si="150"/>
        <v>0</v>
      </c>
      <c r="BU565" s="522"/>
      <c r="BV565" s="522">
        <f t="shared" si="151"/>
        <v>0</v>
      </c>
      <c r="BW565" s="522"/>
      <c r="BX565" s="522">
        <f t="shared" si="152"/>
        <v>0</v>
      </c>
      <c r="BY565" s="522"/>
      <c r="BZ565" s="522">
        <f t="shared" si="153"/>
        <v>0</v>
      </c>
      <c r="CA565" s="522"/>
      <c r="CB565" s="125" t="str">
        <f>IF(BZ565=0,"",IF(SUM($BZ$87:BZ565)=1,_xlfn.CONCAT(CC565),IF($BZ$662&gt;SUM($BZ$87:BZ565),_xlfn.CONCAT(", ",CC565),IF($BZ$662=SUM($BZ$87:BZ565),_xlfn.CONCAT(" y ",CC565,".")))))</f>
        <v/>
      </c>
      <c r="CC565" s="113">
        <v>479</v>
      </c>
      <c r="CE565" s="524">
        <f t="shared" si="154"/>
        <v>0</v>
      </c>
      <c r="CF565" s="526"/>
    </row>
    <row r="566" spans="3:84">
      <c r="C566" s="56" t="s">
        <v>7153</v>
      </c>
      <c r="D566" s="460" t="str">
        <f>IF($AH$14=0,IF(Presentación!AL489="","",Presentación!AM489),"")</f>
        <v/>
      </c>
      <c r="E566" s="461"/>
      <c r="F566" s="462"/>
      <c r="G566" s="547" t="str">
        <f>IF($AH$14=0,IF(Presentación!AK489="","",Presentación!AK489),"")</f>
        <v/>
      </c>
      <c r="H566" s="548"/>
      <c r="I566" s="548"/>
      <c r="J566" s="548"/>
      <c r="K566" s="548"/>
      <c r="L566" s="549"/>
      <c r="M566" s="447"/>
      <c r="N566" s="449"/>
      <c r="O566" s="447"/>
      <c r="P566" s="449"/>
      <c r="Q566" s="447"/>
      <c r="R566" s="449"/>
      <c r="S566" s="447"/>
      <c r="T566" s="449"/>
      <c r="U566" s="447"/>
      <c r="V566" s="449"/>
      <c r="W566" s="447"/>
      <c r="X566" s="449"/>
      <c r="Y566" s="447"/>
      <c r="Z566" s="449"/>
      <c r="AA566" s="447"/>
      <c r="AB566" s="449"/>
      <c r="AC566" s="447"/>
      <c r="AD566" s="449"/>
      <c r="BT566" s="522">
        <f t="shared" si="150"/>
        <v>0</v>
      </c>
      <c r="BU566" s="522"/>
      <c r="BV566" s="522">
        <f t="shared" si="151"/>
        <v>0</v>
      </c>
      <c r="BW566" s="522"/>
      <c r="BX566" s="522">
        <f t="shared" si="152"/>
        <v>0</v>
      </c>
      <c r="BY566" s="522"/>
      <c r="BZ566" s="522">
        <f t="shared" si="153"/>
        <v>0</v>
      </c>
      <c r="CA566" s="522"/>
      <c r="CB566" s="125" t="str">
        <f>IF(BZ566=0,"",IF(SUM($BZ$87:BZ566)=1,_xlfn.CONCAT(CC566),IF($BZ$662&gt;SUM($BZ$87:BZ566),_xlfn.CONCAT(", ",CC566),IF($BZ$662=SUM($BZ$87:BZ566),_xlfn.CONCAT(" y ",CC566,".")))))</f>
        <v/>
      </c>
      <c r="CC566" s="113">
        <v>480</v>
      </c>
      <c r="CE566" s="524">
        <f t="shared" si="154"/>
        <v>0</v>
      </c>
      <c r="CF566" s="526"/>
    </row>
    <row r="567" spans="3:84">
      <c r="C567" s="56" t="s">
        <v>7154</v>
      </c>
      <c r="D567" s="460" t="str">
        <f>IF($AH$14=0,IF(Presentación!AL490="","",Presentación!AM490),"")</f>
        <v/>
      </c>
      <c r="E567" s="461"/>
      <c r="F567" s="462"/>
      <c r="G567" s="547" t="str">
        <f>IF($AH$14=0,IF(Presentación!AK490="","",Presentación!AK490),"")</f>
        <v/>
      </c>
      <c r="H567" s="548"/>
      <c r="I567" s="548"/>
      <c r="J567" s="548"/>
      <c r="K567" s="548"/>
      <c r="L567" s="549"/>
      <c r="M567" s="447"/>
      <c r="N567" s="449"/>
      <c r="O567" s="447"/>
      <c r="P567" s="449"/>
      <c r="Q567" s="447"/>
      <c r="R567" s="449"/>
      <c r="S567" s="447"/>
      <c r="T567" s="449"/>
      <c r="U567" s="447"/>
      <c r="V567" s="449"/>
      <c r="W567" s="447"/>
      <c r="X567" s="449"/>
      <c r="Y567" s="447"/>
      <c r="Z567" s="449"/>
      <c r="AA567" s="447"/>
      <c r="AB567" s="449"/>
      <c r="AC567" s="447"/>
      <c r="AD567" s="449"/>
      <c r="BT567" s="522">
        <f t="shared" si="150"/>
        <v>0</v>
      </c>
      <c r="BU567" s="522"/>
      <c r="BV567" s="522">
        <f t="shared" si="151"/>
        <v>0</v>
      </c>
      <c r="BW567" s="522"/>
      <c r="BX567" s="522">
        <f t="shared" si="152"/>
        <v>0</v>
      </c>
      <c r="BY567" s="522"/>
      <c r="BZ567" s="522">
        <f t="shared" si="153"/>
        <v>0</v>
      </c>
      <c r="CA567" s="522"/>
      <c r="CB567" s="125" t="str">
        <f>IF(BZ567=0,"",IF(SUM($BZ$87:BZ567)=1,_xlfn.CONCAT(CC567),IF($BZ$662&gt;SUM($BZ$87:BZ567),_xlfn.CONCAT(", ",CC567),IF($BZ$662=SUM($BZ$87:BZ567),_xlfn.CONCAT(" y ",CC567,".")))))</f>
        <v/>
      </c>
      <c r="CC567" s="113">
        <v>481</v>
      </c>
      <c r="CE567" s="524">
        <f t="shared" si="154"/>
        <v>0</v>
      </c>
      <c r="CF567" s="526"/>
    </row>
    <row r="568" spans="3:84">
      <c r="C568" s="56" t="s">
        <v>7155</v>
      </c>
      <c r="D568" s="460" t="str">
        <f>IF($AH$14=0,IF(Presentación!AL491="","",Presentación!AM491),"")</f>
        <v/>
      </c>
      <c r="E568" s="461"/>
      <c r="F568" s="462"/>
      <c r="G568" s="547" t="str">
        <f>IF($AH$14=0,IF(Presentación!AK491="","",Presentación!AK491),"")</f>
        <v/>
      </c>
      <c r="H568" s="548"/>
      <c r="I568" s="548"/>
      <c r="J568" s="548"/>
      <c r="K568" s="548"/>
      <c r="L568" s="549"/>
      <c r="M568" s="447"/>
      <c r="N568" s="449"/>
      <c r="O568" s="447"/>
      <c r="P568" s="449"/>
      <c r="Q568" s="447"/>
      <c r="R568" s="449"/>
      <c r="S568" s="447"/>
      <c r="T568" s="449"/>
      <c r="U568" s="447"/>
      <c r="V568" s="449"/>
      <c r="W568" s="447"/>
      <c r="X568" s="449"/>
      <c r="Y568" s="447"/>
      <c r="Z568" s="449"/>
      <c r="AA568" s="447"/>
      <c r="AB568" s="449"/>
      <c r="AC568" s="447"/>
      <c r="AD568" s="449"/>
      <c r="BT568" s="522">
        <f t="shared" si="150"/>
        <v>0</v>
      </c>
      <c r="BU568" s="522"/>
      <c r="BV568" s="522">
        <f t="shared" si="151"/>
        <v>0</v>
      </c>
      <c r="BW568" s="522"/>
      <c r="BX568" s="522">
        <f t="shared" si="152"/>
        <v>0</v>
      </c>
      <c r="BY568" s="522"/>
      <c r="BZ568" s="522">
        <f t="shared" si="153"/>
        <v>0</v>
      </c>
      <c r="CA568" s="522"/>
      <c r="CB568" s="125" t="str">
        <f>IF(BZ568=0,"",IF(SUM($BZ$87:BZ568)=1,_xlfn.CONCAT(CC568),IF($BZ$662&gt;SUM($BZ$87:BZ568),_xlfn.CONCAT(", ",CC568),IF($BZ$662=SUM($BZ$87:BZ568),_xlfn.CONCAT(" y ",CC568,".")))))</f>
        <v/>
      </c>
      <c r="CC568" s="113">
        <v>482</v>
      </c>
      <c r="CE568" s="524">
        <f t="shared" si="154"/>
        <v>0</v>
      </c>
      <c r="CF568" s="526"/>
    </row>
    <row r="569" spans="3:84">
      <c r="C569" s="56" t="s">
        <v>7156</v>
      </c>
      <c r="D569" s="460" t="str">
        <f>IF($AH$14=0,IF(Presentación!AL492="","",Presentación!AM492),"")</f>
        <v/>
      </c>
      <c r="E569" s="461"/>
      <c r="F569" s="462"/>
      <c r="G569" s="547" t="str">
        <f>IF($AH$14=0,IF(Presentación!AK492="","",Presentación!AK492),"")</f>
        <v/>
      </c>
      <c r="H569" s="548"/>
      <c r="I569" s="548"/>
      <c r="J569" s="548"/>
      <c r="K569" s="548"/>
      <c r="L569" s="549"/>
      <c r="M569" s="447"/>
      <c r="N569" s="449"/>
      <c r="O569" s="447"/>
      <c r="P569" s="449"/>
      <c r="Q569" s="447"/>
      <c r="R569" s="449"/>
      <c r="S569" s="447"/>
      <c r="T569" s="449"/>
      <c r="U569" s="447"/>
      <c r="V569" s="449"/>
      <c r="W569" s="447"/>
      <c r="X569" s="449"/>
      <c r="Y569" s="447"/>
      <c r="Z569" s="449"/>
      <c r="AA569" s="447"/>
      <c r="AB569" s="449"/>
      <c r="AC569" s="447"/>
      <c r="AD569" s="449"/>
      <c r="BT569" s="522">
        <f t="shared" si="150"/>
        <v>0</v>
      </c>
      <c r="BU569" s="522"/>
      <c r="BV569" s="522">
        <f t="shared" si="151"/>
        <v>0</v>
      </c>
      <c r="BW569" s="522"/>
      <c r="BX569" s="522">
        <f t="shared" si="152"/>
        <v>0</v>
      </c>
      <c r="BY569" s="522"/>
      <c r="BZ569" s="522">
        <f t="shared" si="153"/>
        <v>0</v>
      </c>
      <c r="CA569" s="522"/>
      <c r="CB569" s="125" t="str">
        <f>IF(BZ569=0,"",IF(SUM($BZ$87:BZ569)=1,_xlfn.CONCAT(CC569),IF($BZ$662&gt;SUM($BZ$87:BZ569),_xlfn.CONCAT(", ",CC569),IF($BZ$662=SUM($BZ$87:BZ569),_xlfn.CONCAT(" y ",CC569,".")))))</f>
        <v/>
      </c>
      <c r="CC569" s="113">
        <v>483</v>
      </c>
      <c r="CE569" s="524">
        <f t="shared" si="154"/>
        <v>0</v>
      </c>
      <c r="CF569" s="526"/>
    </row>
    <row r="570" spans="3:84">
      <c r="C570" s="56" t="s">
        <v>7157</v>
      </c>
      <c r="D570" s="460" t="str">
        <f>IF($AH$14=0,IF(Presentación!AL493="","",Presentación!AM493),"")</f>
        <v/>
      </c>
      <c r="E570" s="461"/>
      <c r="F570" s="462"/>
      <c r="G570" s="547" t="str">
        <f>IF($AH$14=0,IF(Presentación!AK493="","",Presentación!AK493),"")</f>
        <v/>
      </c>
      <c r="H570" s="548"/>
      <c r="I570" s="548"/>
      <c r="J570" s="548"/>
      <c r="K570" s="548"/>
      <c r="L570" s="549"/>
      <c r="M570" s="447"/>
      <c r="N570" s="449"/>
      <c r="O570" s="447"/>
      <c r="P570" s="449"/>
      <c r="Q570" s="447"/>
      <c r="R570" s="449"/>
      <c r="S570" s="447"/>
      <c r="T570" s="449"/>
      <c r="U570" s="447"/>
      <c r="V570" s="449"/>
      <c r="W570" s="447"/>
      <c r="X570" s="449"/>
      <c r="Y570" s="447"/>
      <c r="Z570" s="449"/>
      <c r="AA570" s="447"/>
      <c r="AB570" s="449"/>
      <c r="AC570" s="447"/>
      <c r="AD570" s="449"/>
      <c r="BT570" s="522">
        <f t="shared" si="150"/>
        <v>0</v>
      </c>
      <c r="BU570" s="522"/>
      <c r="BV570" s="522">
        <f t="shared" si="151"/>
        <v>0</v>
      </c>
      <c r="BW570" s="522"/>
      <c r="BX570" s="522">
        <f t="shared" si="152"/>
        <v>0</v>
      </c>
      <c r="BY570" s="522"/>
      <c r="BZ570" s="522">
        <f t="shared" si="153"/>
        <v>0</v>
      </c>
      <c r="CA570" s="522"/>
      <c r="CB570" s="125" t="str">
        <f>IF(BZ570=0,"",IF(SUM($BZ$87:BZ570)=1,_xlfn.CONCAT(CC570),IF($BZ$662&gt;SUM($BZ$87:BZ570),_xlfn.CONCAT(", ",CC570),IF($BZ$662=SUM($BZ$87:BZ570),_xlfn.CONCAT(" y ",CC570,".")))))</f>
        <v/>
      </c>
      <c r="CC570" s="113">
        <v>484</v>
      </c>
      <c r="CE570" s="524">
        <f t="shared" si="154"/>
        <v>0</v>
      </c>
      <c r="CF570" s="526"/>
    </row>
    <row r="571" spans="3:84">
      <c r="C571" s="56" t="s">
        <v>7158</v>
      </c>
      <c r="D571" s="460" t="str">
        <f>IF($AH$14=0,IF(Presentación!AL494="","",Presentación!AM494),"")</f>
        <v/>
      </c>
      <c r="E571" s="461"/>
      <c r="F571" s="462"/>
      <c r="G571" s="547" t="str">
        <f>IF($AH$14=0,IF(Presentación!AK494="","",Presentación!AK494),"")</f>
        <v/>
      </c>
      <c r="H571" s="548"/>
      <c r="I571" s="548"/>
      <c r="J571" s="548"/>
      <c r="K571" s="548"/>
      <c r="L571" s="549"/>
      <c r="M571" s="447"/>
      <c r="N571" s="449"/>
      <c r="O571" s="447"/>
      <c r="P571" s="449"/>
      <c r="Q571" s="447"/>
      <c r="R571" s="449"/>
      <c r="S571" s="447"/>
      <c r="T571" s="449"/>
      <c r="U571" s="447"/>
      <c r="V571" s="449"/>
      <c r="W571" s="447"/>
      <c r="X571" s="449"/>
      <c r="Y571" s="447"/>
      <c r="Z571" s="449"/>
      <c r="AA571" s="447"/>
      <c r="AB571" s="449"/>
      <c r="AC571" s="447"/>
      <c r="AD571" s="449"/>
      <c r="BT571" s="522">
        <f t="shared" si="150"/>
        <v>0</v>
      </c>
      <c r="BU571" s="522"/>
      <c r="BV571" s="522">
        <f t="shared" si="151"/>
        <v>0</v>
      </c>
      <c r="BW571" s="522"/>
      <c r="BX571" s="522">
        <f t="shared" si="152"/>
        <v>0</v>
      </c>
      <c r="BY571" s="522"/>
      <c r="BZ571" s="522">
        <f t="shared" si="153"/>
        <v>0</v>
      </c>
      <c r="CA571" s="522"/>
      <c r="CB571" s="125" t="str">
        <f>IF(BZ571=0,"",IF(SUM($BZ$87:BZ571)=1,_xlfn.CONCAT(CC571),IF($BZ$662&gt;SUM($BZ$87:BZ571),_xlfn.CONCAT(", ",CC571),IF($BZ$662=SUM($BZ$87:BZ571),_xlfn.CONCAT(" y ",CC571,".")))))</f>
        <v/>
      </c>
      <c r="CC571" s="113">
        <v>485</v>
      </c>
      <c r="CE571" s="524">
        <f t="shared" si="154"/>
        <v>0</v>
      </c>
      <c r="CF571" s="526"/>
    </row>
    <row r="572" spans="3:84">
      <c r="C572" s="56" t="s">
        <v>7159</v>
      </c>
      <c r="D572" s="460" t="str">
        <f>IF($AH$14=0,IF(Presentación!AL495="","",Presentación!AM495),"")</f>
        <v/>
      </c>
      <c r="E572" s="461"/>
      <c r="F572" s="462"/>
      <c r="G572" s="547" t="str">
        <f>IF($AH$14=0,IF(Presentación!AK495="","",Presentación!AK495),"")</f>
        <v/>
      </c>
      <c r="H572" s="548"/>
      <c r="I572" s="548"/>
      <c r="J572" s="548"/>
      <c r="K572" s="548"/>
      <c r="L572" s="549"/>
      <c r="M572" s="447"/>
      <c r="N572" s="449"/>
      <c r="O572" s="447"/>
      <c r="P572" s="449"/>
      <c r="Q572" s="447"/>
      <c r="R572" s="449"/>
      <c r="S572" s="447"/>
      <c r="T572" s="449"/>
      <c r="U572" s="447"/>
      <c r="V572" s="449"/>
      <c r="W572" s="447"/>
      <c r="X572" s="449"/>
      <c r="Y572" s="447"/>
      <c r="Z572" s="449"/>
      <c r="AA572" s="447"/>
      <c r="AB572" s="449"/>
      <c r="AC572" s="447"/>
      <c r="AD572" s="449"/>
      <c r="BT572" s="522">
        <f t="shared" si="150"/>
        <v>0</v>
      </c>
      <c r="BU572" s="522"/>
      <c r="BV572" s="522">
        <f t="shared" si="151"/>
        <v>0</v>
      </c>
      <c r="BW572" s="522"/>
      <c r="BX572" s="522">
        <f t="shared" si="152"/>
        <v>0</v>
      </c>
      <c r="BY572" s="522"/>
      <c r="BZ572" s="522">
        <f t="shared" si="153"/>
        <v>0</v>
      </c>
      <c r="CA572" s="522"/>
      <c r="CB572" s="125" t="str">
        <f>IF(BZ572=0,"",IF(SUM($BZ$87:BZ572)=1,_xlfn.CONCAT(CC572),IF($BZ$662&gt;SUM($BZ$87:BZ572),_xlfn.CONCAT(", ",CC572),IF($BZ$662=SUM($BZ$87:BZ572),_xlfn.CONCAT(" y ",CC572,".")))))</f>
        <v/>
      </c>
      <c r="CC572" s="113">
        <v>486</v>
      </c>
      <c r="CE572" s="524">
        <f t="shared" si="154"/>
        <v>0</v>
      </c>
      <c r="CF572" s="526"/>
    </row>
    <row r="573" spans="3:84">
      <c r="C573" s="56" t="s">
        <v>7160</v>
      </c>
      <c r="D573" s="460" t="str">
        <f>IF($AH$14=0,IF(Presentación!AL496="","",Presentación!AM496),"")</f>
        <v/>
      </c>
      <c r="E573" s="461"/>
      <c r="F573" s="462"/>
      <c r="G573" s="547" t="str">
        <f>IF($AH$14=0,IF(Presentación!AK496="","",Presentación!AK496),"")</f>
        <v/>
      </c>
      <c r="H573" s="548"/>
      <c r="I573" s="548"/>
      <c r="J573" s="548"/>
      <c r="K573" s="548"/>
      <c r="L573" s="549"/>
      <c r="M573" s="447"/>
      <c r="N573" s="449"/>
      <c r="O573" s="447"/>
      <c r="P573" s="449"/>
      <c r="Q573" s="447"/>
      <c r="R573" s="449"/>
      <c r="S573" s="447"/>
      <c r="T573" s="449"/>
      <c r="U573" s="447"/>
      <c r="V573" s="449"/>
      <c r="W573" s="447"/>
      <c r="X573" s="449"/>
      <c r="Y573" s="447"/>
      <c r="Z573" s="449"/>
      <c r="AA573" s="447"/>
      <c r="AB573" s="449"/>
      <c r="AC573" s="447"/>
      <c r="AD573" s="449"/>
      <c r="BT573" s="522">
        <f t="shared" si="150"/>
        <v>0</v>
      </c>
      <c r="BU573" s="522"/>
      <c r="BV573" s="522">
        <f t="shared" si="151"/>
        <v>0</v>
      </c>
      <c r="BW573" s="522"/>
      <c r="BX573" s="522">
        <f t="shared" si="152"/>
        <v>0</v>
      </c>
      <c r="BY573" s="522"/>
      <c r="BZ573" s="522">
        <f t="shared" si="153"/>
        <v>0</v>
      </c>
      <c r="CA573" s="522"/>
      <c r="CB573" s="125" t="str">
        <f>IF(BZ573=0,"",IF(SUM($BZ$87:BZ573)=1,_xlfn.CONCAT(CC573),IF($BZ$662&gt;SUM($BZ$87:BZ573),_xlfn.CONCAT(", ",CC573),IF($BZ$662=SUM($BZ$87:BZ573),_xlfn.CONCAT(" y ",CC573,".")))))</f>
        <v/>
      </c>
      <c r="CC573" s="113">
        <v>487</v>
      </c>
      <c r="CE573" s="524">
        <f t="shared" si="154"/>
        <v>0</v>
      </c>
      <c r="CF573" s="526"/>
    </row>
    <row r="574" spans="3:84">
      <c r="C574" s="56" t="s">
        <v>7161</v>
      </c>
      <c r="D574" s="460" t="str">
        <f>IF($AH$14=0,IF(Presentación!AL497="","",Presentación!AM497),"")</f>
        <v/>
      </c>
      <c r="E574" s="461"/>
      <c r="F574" s="462"/>
      <c r="G574" s="547" t="str">
        <f>IF($AH$14=0,IF(Presentación!AK497="","",Presentación!AK497),"")</f>
        <v/>
      </c>
      <c r="H574" s="548"/>
      <c r="I574" s="548"/>
      <c r="J574" s="548"/>
      <c r="K574" s="548"/>
      <c r="L574" s="549"/>
      <c r="M574" s="447"/>
      <c r="N574" s="449"/>
      <c r="O574" s="447"/>
      <c r="P574" s="449"/>
      <c r="Q574" s="447"/>
      <c r="R574" s="449"/>
      <c r="S574" s="447"/>
      <c r="T574" s="449"/>
      <c r="U574" s="447"/>
      <c r="V574" s="449"/>
      <c r="W574" s="447"/>
      <c r="X574" s="449"/>
      <c r="Y574" s="447"/>
      <c r="Z574" s="449"/>
      <c r="AA574" s="447"/>
      <c r="AB574" s="449"/>
      <c r="AC574" s="447"/>
      <c r="AD574" s="449"/>
      <c r="BT574" s="522">
        <f t="shared" si="150"/>
        <v>0</v>
      </c>
      <c r="BU574" s="522"/>
      <c r="BV574" s="522">
        <f t="shared" si="151"/>
        <v>0</v>
      </c>
      <c r="BW574" s="522"/>
      <c r="BX574" s="522">
        <f t="shared" si="152"/>
        <v>0</v>
      </c>
      <c r="BY574" s="522"/>
      <c r="BZ574" s="522">
        <f t="shared" si="153"/>
        <v>0</v>
      </c>
      <c r="CA574" s="522"/>
      <c r="CB574" s="125" t="str">
        <f>IF(BZ574=0,"",IF(SUM($BZ$87:BZ574)=1,_xlfn.CONCAT(CC574),IF($BZ$662&gt;SUM($BZ$87:BZ574),_xlfn.CONCAT(", ",CC574),IF($BZ$662=SUM($BZ$87:BZ574),_xlfn.CONCAT(" y ",CC574,".")))))</f>
        <v/>
      </c>
      <c r="CC574" s="113">
        <v>488</v>
      </c>
      <c r="CE574" s="524">
        <f t="shared" si="154"/>
        <v>0</v>
      </c>
      <c r="CF574" s="526"/>
    </row>
    <row r="575" spans="3:84">
      <c r="C575" s="56" t="s">
        <v>7162</v>
      </c>
      <c r="D575" s="460" t="str">
        <f>IF($AH$14=0,IF(Presentación!AL498="","",Presentación!AM498),"")</f>
        <v/>
      </c>
      <c r="E575" s="461"/>
      <c r="F575" s="462"/>
      <c r="G575" s="547" t="str">
        <f>IF($AH$14=0,IF(Presentación!AK498="","",Presentación!AK498),"")</f>
        <v/>
      </c>
      <c r="H575" s="548"/>
      <c r="I575" s="548"/>
      <c r="J575" s="548"/>
      <c r="K575" s="548"/>
      <c r="L575" s="549"/>
      <c r="M575" s="447"/>
      <c r="N575" s="449"/>
      <c r="O575" s="447"/>
      <c r="P575" s="449"/>
      <c r="Q575" s="447"/>
      <c r="R575" s="449"/>
      <c r="S575" s="447"/>
      <c r="T575" s="449"/>
      <c r="U575" s="447"/>
      <c r="V575" s="449"/>
      <c r="W575" s="447"/>
      <c r="X575" s="449"/>
      <c r="Y575" s="447"/>
      <c r="Z575" s="449"/>
      <c r="AA575" s="447"/>
      <c r="AB575" s="449"/>
      <c r="AC575" s="447"/>
      <c r="AD575" s="449"/>
      <c r="BT575" s="522">
        <f t="shared" si="150"/>
        <v>0</v>
      </c>
      <c r="BU575" s="522"/>
      <c r="BV575" s="522">
        <f t="shared" si="151"/>
        <v>0</v>
      </c>
      <c r="BW575" s="522"/>
      <c r="BX575" s="522">
        <f t="shared" si="152"/>
        <v>0</v>
      </c>
      <c r="BY575" s="522"/>
      <c r="BZ575" s="522">
        <f t="shared" si="153"/>
        <v>0</v>
      </c>
      <c r="CA575" s="522"/>
      <c r="CB575" s="125" t="str">
        <f>IF(BZ575=0,"",IF(SUM($BZ$87:BZ575)=1,_xlfn.CONCAT(CC575),IF($BZ$662&gt;SUM($BZ$87:BZ575),_xlfn.CONCAT(", ",CC575),IF($BZ$662=SUM($BZ$87:BZ575),_xlfn.CONCAT(" y ",CC575,".")))))</f>
        <v/>
      </c>
      <c r="CC575" s="113">
        <v>489</v>
      </c>
      <c r="CE575" s="524">
        <f t="shared" si="154"/>
        <v>0</v>
      </c>
      <c r="CF575" s="526"/>
    </row>
    <row r="576" spans="3:84">
      <c r="C576" s="56" t="s">
        <v>7163</v>
      </c>
      <c r="D576" s="460" t="str">
        <f>IF($AH$14=0,IF(Presentación!AL499="","",Presentación!AM499),"")</f>
        <v/>
      </c>
      <c r="E576" s="461"/>
      <c r="F576" s="462"/>
      <c r="G576" s="547" t="str">
        <f>IF($AH$14=0,IF(Presentación!AK499="","",Presentación!AK499),"")</f>
        <v/>
      </c>
      <c r="H576" s="548"/>
      <c r="I576" s="548"/>
      <c r="J576" s="548"/>
      <c r="K576" s="548"/>
      <c r="L576" s="549"/>
      <c r="M576" s="447"/>
      <c r="N576" s="449"/>
      <c r="O576" s="447"/>
      <c r="P576" s="449"/>
      <c r="Q576" s="447"/>
      <c r="R576" s="449"/>
      <c r="S576" s="447"/>
      <c r="T576" s="449"/>
      <c r="U576" s="447"/>
      <c r="V576" s="449"/>
      <c r="W576" s="447"/>
      <c r="X576" s="449"/>
      <c r="Y576" s="447"/>
      <c r="Z576" s="449"/>
      <c r="AA576" s="447"/>
      <c r="AB576" s="449"/>
      <c r="AC576" s="447"/>
      <c r="AD576" s="449"/>
      <c r="BT576" s="522">
        <f t="shared" si="150"/>
        <v>0</v>
      </c>
      <c r="BU576" s="522"/>
      <c r="BV576" s="522">
        <f t="shared" si="151"/>
        <v>0</v>
      </c>
      <c r="BW576" s="522"/>
      <c r="BX576" s="522">
        <f t="shared" si="152"/>
        <v>0</v>
      </c>
      <c r="BY576" s="522"/>
      <c r="BZ576" s="522">
        <f t="shared" si="153"/>
        <v>0</v>
      </c>
      <c r="CA576" s="522"/>
      <c r="CB576" s="125" t="str">
        <f>IF(BZ576=0,"",IF(SUM($BZ$87:BZ576)=1,_xlfn.CONCAT(CC576),IF($BZ$662&gt;SUM($BZ$87:BZ576),_xlfn.CONCAT(", ",CC576),IF($BZ$662=SUM($BZ$87:BZ576),_xlfn.CONCAT(" y ",CC576,".")))))</f>
        <v/>
      </c>
      <c r="CC576" s="113">
        <v>490</v>
      </c>
      <c r="CE576" s="524">
        <f t="shared" si="154"/>
        <v>0</v>
      </c>
      <c r="CF576" s="526"/>
    </row>
    <row r="577" spans="3:84">
      <c r="C577" s="56" t="s">
        <v>7164</v>
      </c>
      <c r="D577" s="460" t="str">
        <f>IF($AH$14=0,IF(Presentación!AL500="","",Presentación!AM500),"")</f>
        <v/>
      </c>
      <c r="E577" s="461"/>
      <c r="F577" s="462"/>
      <c r="G577" s="547" t="str">
        <f>IF($AH$14=0,IF(Presentación!AK500="","",Presentación!AK500),"")</f>
        <v/>
      </c>
      <c r="H577" s="548"/>
      <c r="I577" s="548"/>
      <c r="J577" s="548"/>
      <c r="K577" s="548"/>
      <c r="L577" s="549"/>
      <c r="M577" s="447"/>
      <c r="N577" s="449"/>
      <c r="O577" s="447"/>
      <c r="P577" s="449"/>
      <c r="Q577" s="447"/>
      <c r="R577" s="449"/>
      <c r="S577" s="447"/>
      <c r="T577" s="449"/>
      <c r="U577" s="447"/>
      <c r="V577" s="449"/>
      <c r="W577" s="447"/>
      <c r="X577" s="449"/>
      <c r="Y577" s="447"/>
      <c r="Z577" s="449"/>
      <c r="AA577" s="447"/>
      <c r="AB577" s="449"/>
      <c r="AC577" s="447"/>
      <c r="AD577" s="449"/>
      <c r="BT577" s="522">
        <f t="shared" si="150"/>
        <v>0</v>
      </c>
      <c r="BU577" s="522"/>
      <c r="BV577" s="522">
        <f t="shared" si="151"/>
        <v>0</v>
      </c>
      <c r="BW577" s="522"/>
      <c r="BX577" s="522">
        <f t="shared" si="152"/>
        <v>0</v>
      </c>
      <c r="BY577" s="522"/>
      <c r="BZ577" s="522">
        <f t="shared" si="153"/>
        <v>0</v>
      </c>
      <c r="CA577" s="522"/>
      <c r="CB577" s="125" t="str">
        <f>IF(BZ577=0,"",IF(SUM($BZ$87:BZ577)=1,_xlfn.CONCAT(CC577),IF($BZ$662&gt;SUM($BZ$87:BZ577),_xlfn.CONCAT(", ",CC577),IF($BZ$662=SUM($BZ$87:BZ577),_xlfn.CONCAT(" y ",CC577,".")))))</f>
        <v/>
      </c>
      <c r="CC577" s="113">
        <v>491</v>
      </c>
      <c r="CE577" s="524">
        <f t="shared" si="154"/>
        <v>0</v>
      </c>
      <c r="CF577" s="526"/>
    </row>
    <row r="578" spans="3:84">
      <c r="C578" s="56" t="s">
        <v>7165</v>
      </c>
      <c r="D578" s="460" t="str">
        <f>IF($AH$14=0,IF(Presentación!AL501="","",Presentación!AM501),"")</f>
        <v/>
      </c>
      <c r="E578" s="461"/>
      <c r="F578" s="462"/>
      <c r="G578" s="547" t="str">
        <f>IF($AH$14=0,IF(Presentación!AK501="","",Presentación!AK501),"")</f>
        <v/>
      </c>
      <c r="H578" s="548"/>
      <c r="I578" s="548"/>
      <c r="J578" s="548"/>
      <c r="K578" s="548"/>
      <c r="L578" s="549"/>
      <c r="M578" s="447"/>
      <c r="N578" s="449"/>
      <c r="O578" s="447"/>
      <c r="P578" s="449"/>
      <c r="Q578" s="447"/>
      <c r="R578" s="449"/>
      <c r="S578" s="447"/>
      <c r="T578" s="449"/>
      <c r="U578" s="447"/>
      <c r="V578" s="449"/>
      <c r="W578" s="447"/>
      <c r="X578" s="449"/>
      <c r="Y578" s="447"/>
      <c r="Z578" s="449"/>
      <c r="AA578" s="447"/>
      <c r="AB578" s="449"/>
      <c r="AC578" s="447"/>
      <c r="AD578" s="449"/>
      <c r="BT578" s="522">
        <f t="shared" si="150"/>
        <v>0</v>
      </c>
      <c r="BU578" s="522"/>
      <c r="BV578" s="522">
        <f t="shared" si="151"/>
        <v>0</v>
      </c>
      <c r="BW578" s="522"/>
      <c r="BX578" s="522">
        <f t="shared" si="152"/>
        <v>0</v>
      </c>
      <c r="BY578" s="522"/>
      <c r="BZ578" s="522">
        <f t="shared" si="153"/>
        <v>0</v>
      </c>
      <c r="CA578" s="522"/>
      <c r="CB578" s="125" t="str">
        <f>IF(BZ578=0,"",IF(SUM($BZ$87:BZ578)=1,_xlfn.CONCAT(CC578),IF($BZ$662&gt;SUM($BZ$87:BZ578),_xlfn.CONCAT(", ",CC578),IF($BZ$662=SUM($BZ$87:BZ578),_xlfn.CONCAT(" y ",CC578,".")))))</f>
        <v/>
      </c>
      <c r="CC578" s="113">
        <v>492</v>
      </c>
      <c r="CE578" s="524">
        <f t="shared" si="154"/>
        <v>0</v>
      </c>
      <c r="CF578" s="526"/>
    </row>
    <row r="579" spans="3:84">
      <c r="C579" s="56" t="s">
        <v>7166</v>
      </c>
      <c r="D579" s="460" t="str">
        <f>IF($AH$14=0,IF(Presentación!AL502="","",Presentación!AM502),"")</f>
        <v/>
      </c>
      <c r="E579" s="461"/>
      <c r="F579" s="462"/>
      <c r="G579" s="547" t="str">
        <f>IF($AH$14=0,IF(Presentación!AK502="","",Presentación!AK502),"")</f>
        <v/>
      </c>
      <c r="H579" s="548"/>
      <c r="I579" s="548"/>
      <c r="J579" s="548"/>
      <c r="K579" s="548"/>
      <c r="L579" s="549"/>
      <c r="M579" s="447"/>
      <c r="N579" s="449"/>
      <c r="O579" s="447"/>
      <c r="P579" s="449"/>
      <c r="Q579" s="447"/>
      <c r="R579" s="449"/>
      <c r="S579" s="447"/>
      <c r="T579" s="449"/>
      <c r="U579" s="447"/>
      <c r="V579" s="449"/>
      <c r="W579" s="447"/>
      <c r="X579" s="449"/>
      <c r="Y579" s="447"/>
      <c r="Z579" s="449"/>
      <c r="AA579" s="447"/>
      <c r="AB579" s="449"/>
      <c r="AC579" s="447"/>
      <c r="AD579" s="449"/>
      <c r="BT579" s="522">
        <f t="shared" si="150"/>
        <v>0</v>
      </c>
      <c r="BU579" s="522"/>
      <c r="BV579" s="522">
        <f t="shared" si="151"/>
        <v>0</v>
      </c>
      <c r="BW579" s="522"/>
      <c r="BX579" s="522">
        <f t="shared" si="152"/>
        <v>0</v>
      </c>
      <c r="BY579" s="522"/>
      <c r="BZ579" s="522">
        <f t="shared" si="153"/>
        <v>0</v>
      </c>
      <c r="CA579" s="522"/>
      <c r="CB579" s="125" t="str">
        <f>IF(BZ579=0,"",IF(SUM($BZ$87:BZ579)=1,_xlfn.CONCAT(CC579),IF($BZ$662&gt;SUM($BZ$87:BZ579),_xlfn.CONCAT(", ",CC579),IF($BZ$662=SUM($BZ$87:BZ579),_xlfn.CONCAT(" y ",CC579,".")))))</f>
        <v/>
      </c>
      <c r="CC579" s="113">
        <v>493</v>
      </c>
      <c r="CE579" s="524">
        <f t="shared" si="154"/>
        <v>0</v>
      </c>
      <c r="CF579" s="526"/>
    </row>
    <row r="580" spans="3:84">
      <c r="C580" s="56" t="s">
        <v>7167</v>
      </c>
      <c r="D580" s="460" t="str">
        <f>IF($AH$14=0,IF(Presentación!AL503="","",Presentación!AM503),"")</f>
        <v/>
      </c>
      <c r="E580" s="461"/>
      <c r="F580" s="462"/>
      <c r="G580" s="547" t="str">
        <f>IF($AH$14=0,IF(Presentación!AK503="","",Presentación!AK503),"")</f>
        <v/>
      </c>
      <c r="H580" s="548"/>
      <c r="I580" s="548"/>
      <c r="J580" s="548"/>
      <c r="K580" s="548"/>
      <c r="L580" s="549"/>
      <c r="M580" s="447"/>
      <c r="N580" s="449"/>
      <c r="O580" s="447"/>
      <c r="P580" s="449"/>
      <c r="Q580" s="447"/>
      <c r="R580" s="449"/>
      <c r="S580" s="447"/>
      <c r="T580" s="449"/>
      <c r="U580" s="447"/>
      <c r="V580" s="449"/>
      <c r="W580" s="447"/>
      <c r="X580" s="449"/>
      <c r="Y580" s="447"/>
      <c r="Z580" s="449"/>
      <c r="AA580" s="447"/>
      <c r="AB580" s="449"/>
      <c r="AC580" s="447"/>
      <c r="AD580" s="449"/>
      <c r="BT580" s="522">
        <f t="shared" si="150"/>
        <v>0</v>
      </c>
      <c r="BU580" s="522"/>
      <c r="BV580" s="522">
        <f t="shared" si="151"/>
        <v>0</v>
      </c>
      <c r="BW580" s="522"/>
      <c r="BX580" s="522">
        <f t="shared" si="152"/>
        <v>0</v>
      </c>
      <c r="BY580" s="522"/>
      <c r="BZ580" s="522">
        <f t="shared" si="153"/>
        <v>0</v>
      </c>
      <c r="CA580" s="522"/>
      <c r="CB580" s="125" t="str">
        <f>IF(BZ580=0,"",IF(SUM($BZ$87:BZ580)=1,_xlfn.CONCAT(CC580),IF($BZ$662&gt;SUM($BZ$87:BZ580),_xlfn.CONCAT(", ",CC580),IF($BZ$662=SUM($BZ$87:BZ580),_xlfn.CONCAT(" y ",CC580,".")))))</f>
        <v/>
      </c>
      <c r="CC580" s="113">
        <v>494</v>
      </c>
      <c r="CE580" s="524">
        <f t="shared" si="154"/>
        <v>0</v>
      </c>
      <c r="CF580" s="526"/>
    </row>
    <row r="581" spans="3:84">
      <c r="C581" s="56" t="s">
        <v>7168</v>
      </c>
      <c r="D581" s="460" t="str">
        <f>IF($AH$14=0,IF(Presentación!AL504="","",Presentación!AM504),"")</f>
        <v/>
      </c>
      <c r="E581" s="461"/>
      <c r="F581" s="462"/>
      <c r="G581" s="547" t="str">
        <f>IF($AH$14=0,IF(Presentación!AK504="","",Presentación!AK504),"")</f>
        <v/>
      </c>
      <c r="H581" s="548"/>
      <c r="I581" s="548"/>
      <c r="J581" s="548"/>
      <c r="K581" s="548"/>
      <c r="L581" s="549"/>
      <c r="M581" s="447"/>
      <c r="N581" s="449"/>
      <c r="O581" s="447"/>
      <c r="P581" s="449"/>
      <c r="Q581" s="447"/>
      <c r="R581" s="449"/>
      <c r="S581" s="447"/>
      <c r="T581" s="449"/>
      <c r="U581" s="447"/>
      <c r="V581" s="449"/>
      <c r="W581" s="447"/>
      <c r="X581" s="449"/>
      <c r="Y581" s="447"/>
      <c r="Z581" s="449"/>
      <c r="AA581" s="447"/>
      <c r="AB581" s="449"/>
      <c r="AC581" s="447"/>
      <c r="AD581" s="449"/>
      <c r="BT581" s="522">
        <f t="shared" si="150"/>
        <v>0</v>
      </c>
      <c r="BU581" s="522"/>
      <c r="BV581" s="522">
        <f t="shared" si="151"/>
        <v>0</v>
      </c>
      <c r="BW581" s="522"/>
      <c r="BX581" s="522">
        <f t="shared" si="152"/>
        <v>0</v>
      </c>
      <c r="BY581" s="522"/>
      <c r="BZ581" s="522">
        <f t="shared" si="153"/>
        <v>0</v>
      </c>
      <c r="CA581" s="522"/>
      <c r="CB581" s="125" t="str">
        <f>IF(BZ581=0,"",IF(SUM($BZ$87:BZ581)=1,_xlfn.CONCAT(CC581),IF($BZ$662&gt;SUM($BZ$87:BZ581),_xlfn.CONCAT(", ",CC581),IF($BZ$662=SUM($BZ$87:BZ581),_xlfn.CONCAT(" y ",CC581,".")))))</f>
        <v/>
      </c>
      <c r="CC581" s="113">
        <v>495</v>
      </c>
      <c r="CE581" s="524">
        <f t="shared" si="154"/>
        <v>0</v>
      </c>
      <c r="CF581" s="526"/>
    </row>
    <row r="582" spans="3:84">
      <c r="C582" s="56" t="s">
        <v>7169</v>
      </c>
      <c r="D582" s="460" t="str">
        <f>IF($AH$14=0,IF(Presentación!AL505="","",Presentación!AM505),"")</f>
        <v/>
      </c>
      <c r="E582" s="461"/>
      <c r="F582" s="462"/>
      <c r="G582" s="547" t="str">
        <f>IF($AH$14=0,IF(Presentación!AK505="","",Presentación!AK505),"")</f>
        <v/>
      </c>
      <c r="H582" s="548"/>
      <c r="I582" s="548"/>
      <c r="J582" s="548"/>
      <c r="K582" s="548"/>
      <c r="L582" s="549"/>
      <c r="M582" s="447"/>
      <c r="N582" s="449"/>
      <c r="O582" s="447"/>
      <c r="P582" s="449"/>
      <c r="Q582" s="447"/>
      <c r="R582" s="449"/>
      <c r="S582" s="447"/>
      <c r="T582" s="449"/>
      <c r="U582" s="447"/>
      <c r="V582" s="449"/>
      <c r="W582" s="447"/>
      <c r="X582" s="449"/>
      <c r="Y582" s="447"/>
      <c r="Z582" s="449"/>
      <c r="AA582" s="447"/>
      <c r="AB582" s="449"/>
      <c r="AC582" s="447"/>
      <c r="AD582" s="449"/>
      <c r="BT582" s="522">
        <f t="shared" si="150"/>
        <v>0</v>
      </c>
      <c r="BU582" s="522"/>
      <c r="BV582" s="522">
        <f t="shared" si="151"/>
        <v>0</v>
      </c>
      <c r="BW582" s="522"/>
      <c r="BX582" s="522">
        <f t="shared" si="152"/>
        <v>0</v>
      </c>
      <c r="BY582" s="522"/>
      <c r="BZ582" s="522">
        <f t="shared" si="153"/>
        <v>0</v>
      </c>
      <c r="CA582" s="522"/>
      <c r="CB582" s="125" t="str">
        <f>IF(BZ582=0,"",IF(SUM($BZ$87:BZ582)=1,_xlfn.CONCAT(CC582),IF($BZ$662&gt;SUM($BZ$87:BZ582),_xlfn.CONCAT(", ",CC582),IF($BZ$662=SUM($BZ$87:BZ582),_xlfn.CONCAT(" y ",CC582,".")))))</f>
        <v/>
      </c>
      <c r="CC582" s="113">
        <v>496</v>
      </c>
      <c r="CE582" s="524">
        <f t="shared" si="154"/>
        <v>0</v>
      </c>
      <c r="CF582" s="526"/>
    </row>
    <row r="583" spans="3:84">
      <c r="C583" s="56" t="s">
        <v>7170</v>
      </c>
      <c r="D583" s="460" t="str">
        <f>IF($AH$14=0,IF(Presentación!AL506="","",Presentación!AM506),"")</f>
        <v/>
      </c>
      <c r="E583" s="461"/>
      <c r="F583" s="462"/>
      <c r="G583" s="547" t="str">
        <f>IF($AH$14=0,IF(Presentación!AK506="","",Presentación!AK506),"")</f>
        <v/>
      </c>
      <c r="H583" s="548"/>
      <c r="I583" s="548"/>
      <c r="J583" s="548"/>
      <c r="K583" s="548"/>
      <c r="L583" s="549"/>
      <c r="M583" s="447"/>
      <c r="N583" s="449"/>
      <c r="O583" s="447"/>
      <c r="P583" s="449"/>
      <c r="Q583" s="447"/>
      <c r="R583" s="449"/>
      <c r="S583" s="447"/>
      <c r="T583" s="449"/>
      <c r="U583" s="447"/>
      <c r="V583" s="449"/>
      <c r="W583" s="447"/>
      <c r="X583" s="449"/>
      <c r="Y583" s="447"/>
      <c r="Z583" s="449"/>
      <c r="AA583" s="447"/>
      <c r="AB583" s="449"/>
      <c r="AC583" s="447"/>
      <c r="AD583" s="449"/>
      <c r="BT583" s="522">
        <f t="shared" si="150"/>
        <v>0</v>
      </c>
      <c r="BU583" s="522"/>
      <c r="BV583" s="522">
        <f t="shared" si="151"/>
        <v>0</v>
      </c>
      <c r="BW583" s="522"/>
      <c r="BX583" s="522">
        <f t="shared" si="152"/>
        <v>0</v>
      </c>
      <c r="BY583" s="522"/>
      <c r="BZ583" s="522">
        <f t="shared" si="153"/>
        <v>0</v>
      </c>
      <c r="CA583" s="522"/>
      <c r="CB583" s="125" t="str">
        <f>IF(BZ583=0,"",IF(SUM($BZ$87:BZ583)=1,_xlfn.CONCAT(CC583),IF($BZ$662&gt;SUM($BZ$87:BZ583),_xlfn.CONCAT(", ",CC583),IF($BZ$662=SUM($BZ$87:BZ583),_xlfn.CONCAT(" y ",CC583,".")))))</f>
        <v/>
      </c>
      <c r="CC583" s="113">
        <v>497</v>
      </c>
      <c r="CE583" s="524">
        <f t="shared" si="154"/>
        <v>0</v>
      </c>
      <c r="CF583" s="526"/>
    </row>
    <row r="584" spans="3:84">
      <c r="C584" s="56" t="s">
        <v>7171</v>
      </c>
      <c r="D584" s="460" t="str">
        <f>IF($AH$14=0,IF(Presentación!AL507="","",Presentación!AM507),"")</f>
        <v/>
      </c>
      <c r="E584" s="461"/>
      <c r="F584" s="462"/>
      <c r="G584" s="547" t="str">
        <f>IF($AH$14=0,IF(Presentación!AK507="","",Presentación!AK507),"")</f>
        <v/>
      </c>
      <c r="H584" s="548"/>
      <c r="I584" s="548"/>
      <c r="J584" s="548"/>
      <c r="K584" s="548"/>
      <c r="L584" s="549"/>
      <c r="M584" s="447"/>
      <c r="N584" s="449"/>
      <c r="O584" s="447"/>
      <c r="P584" s="449"/>
      <c r="Q584" s="447"/>
      <c r="R584" s="449"/>
      <c r="S584" s="447"/>
      <c r="T584" s="449"/>
      <c r="U584" s="447"/>
      <c r="V584" s="449"/>
      <c r="W584" s="447"/>
      <c r="X584" s="449"/>
      <c r="Y584" s="447"/>
      <c r="Z584" s="449"/>
      <c r="AA584" s="447"/>
      <c r="AB584" s="449"/>
      <c r="AC584" s="447"/>
      <c r="AD584" s="449"/>
      <c r="BT584" s="522">
        <f t="shared" si="150"/>
        <v>0</v>
      </c>
      <c r="BU584" s="522"/>
      <c r="BV584" s="522">
        <f t="shared" si="151"/>
        <v>0</v>
      </c>
      <c r="BW584" s="522"/>
      <c r="BX584" s="522">
        <f t="shared" si="152"/>
        <v>0</v>
      </c>
      <c r="BY584" s="522"/>
      <c r="BZ584" s="522">
        <f t="shared" si="153"/>
        <v>0</v>
      </c>
      <c r="CA584" s="522"/>
      <c r="CB584" s="125" t="str">
        <f>IF(BZ584=0,"",IF(SUM($BZ$87:BZ584)=1,_xlfn.CONCAT(CC584),IF($BZ$662&gt;SUM($BZ$87:BZ584),_xlfn.CONCAT(", ",CC584),IF($BZ$662=SUM($BZ$87:BZ584),_xlfn.CONCAT(" y ",CC584,".")))))</f>
        <v/>
      </c>
      <c r="CC584" s="113">
        <v>498</v>
      </c>
      <c r="CE584" s="524">
        <f t="shared" si="154"/>
        <v>0</v>
      </c>
      <c r="CF584" s="526"/>
    </row>
    <row r="585" spans="3:84">
      <c r="C585" s="56" t="s">
        <v>7172</v>
      </c>
      <c r="D585" s="460" t="str">
        <f>IF($AH$14=0,IF(Presentación!AL508="","",Presentación!AM508),"")</f>
        <v/>
      </c>
      <c r="E585" s="461"/>
      <c r="F585" s="462"/>
      <c r="G585" s="547" t="str">
        <f>IF($AH$14=0,IF(Presentación!AK508="","",Presentación!AK508),"")</f>
        <v/>
      </c>
      <c r="H585" s="548"/>
      <c r="I585" s="548"/>
      <c r="J585" s="548"/>
      <c r="K585" s="548"/>
      <c r="L585" s="549"/>
      <c r="M585" s="447"/>
      <c r="N585" s="449"/>
      <c r="O585" s="447"/>
      <c r="P585" s="449"/>
      <c r="Q585" s="447"/>
      <c r="R585" s="449"/>
      <c r="S585" s="447"/>
      <c r="T585" s="449"/>
      <c r="U585" s="447"/>
      <c r="V585" s="449"/>
      <c r="W585" s="447"/>
      <c r="X585" s="449"/>
      <c r="Y585" s="447"/>
      <c r="Z585" s="449"/>
      <c r="AA585" s="447"/>
      <c r="AB585" s="449"/>
      <c r="AC585" s="447"/>
      <c r="AD585" s="449"/>
      <c r="BT585" s="522">
        <f t="shared" si="150"/>
        <v>0</v>
      </c>
      <c r="BU585" s="522"/>
      <c r="BV585" s="522">
        <f t="shared" si="151"/>
        <v>0</v>
      </c>
      <c r="BW585" s="522"/>
      <c r="BX585" s="522">
        <f t="shared" si="152"/>
        <v>0</v>
      </c>
      <c r="BY585" s="522"/>
      <c r="BZ585" s="522">
        <f t="shared" si="153"/>
        <v>0</v>
      </c>
      <c r="CA585" s="522"/>
      <c r="CB585" s="125" t="str">
        <f>IF(BZ585=0,"",IF(SUM($BZ$87:BZ585)=1,_xlfn.CONCAT(CC585),IF($BZ$662&gt;SUM($BZ$87:BZ585),_xlfn.CONCAT(", ",CC585),IF($BZ$662=SUM($BZ$87:BZ585),_xlfn.CONCAT(" y ",CC585,".")))))</f>
        <v/>
      </c>
      <c r="CC585" s="113">
        <v>499</v>
      </c>
      <c r="CE585" s="524">
        <f t="shared" si="154"/>
        <v>0</v>
      </c>
      <c r="CF585" s="526"/>
    </row>
    <row r="586" spans="3:84">
      <c r="C586" s="56" t="s">
        <v>7173</v>
      </c>
      <c r="D586" s="460" t="str">
        <f>IF($AH$14=0,IF(Presentación!AL509="","",Presentación!AM509),"")</f>
        <v/>
      </c>
      <c r="E586" s="461"/>
      <c r="F586" s="462"/>
      <c r="G586" s="547" t="str">
        <f>IF($AH$14=0,IF(Presentación!AK509="","",Presentación!AK509),"")</f>
        <v/>
      </c>
      <c r="H586" s="548"/>
      <c r="I586" s="548"/>
      <c r="J586" s="548"/>
      <c r="K586" s="548"/>
      <c r="L586" s="549"/>
      <c r="M586" s="447"/>
      <c r="N586" s="449"/>
      <c r="O586" s="447"/>
      <c r="P586" s="449"/>
      <c r="Q586" s="447"/>
      <c r="R586" s="449"/>
      <c r="S586" s="447"/>
      <c r="T586" s="449"/>
      <c r="U586" s="447"/>
      <c r="V586" s="449"/>
      <c r="W586" s="447"/>
      <c r="X586" s="449"/>
      <c r="Y586" s="447"/>
      <c r="Z586" s="449"/>
      <c r="AA586" s="447"/>
      <c r="AB586" s="449"/>
      <c r="AC586" s="447"/>
      <c r="AD586" s="449"/>
      <c r="BT586" s="522">
        <f t="shared" si="150"/>
        <v>0</v>
      </c>
      <c r="BU586" s="522"/>
      <c r="BV586" s="522">
        <f t="shared" si="151"/>
        <v>0</v>
      </c>
      <c r="BW586" s="522"/>
      <c r="BX586" s="522">
        <f t="shared" si="152"/>
        <v>0</v>
      </c>
      <c r="BY586" s="522"/>
      <c r="BZ586" s="522">
        <f t="shared" si="153"/>
        <v>0</v>
      </c>
      <c r="CA586" s="522"/>
      <c r="CB586" s="125" t="str">
        <f>IF(BZ586=0,"",IF(SUM($BZ$87:BZ586)=1,_xlfn.CONCAT(CC586),IF($BZ$662&gt;SUM($BZ$87:BZ586),_xlfn.CONCAT(", ",CC586),IF($BZ$662=SUM($BZ$87:BZ586),_xlfn.CONCAT(" y ",CC586,".")))))</f>
        <v/>
      </c>
      <c r="CC586" s="113">
        <v>500</v>
      </c>
      <c r="CE586" s="524">
        <f t="shared" si="154"/>
        <v>0</v>
      </c>
      <c r="CF586" s="526"/>
    </row>
    <row r="587" spans="3:84">
      <c r="C587" s="56" t="s">
        <v>7174</v>
      </c>
      <c r="D587" s="460" t="str">
        <f>IF($AH$14=0,IF(Presentación!AL510="","",Presentación!AM510),"")</f>
        <v/>
      </c>
      <c r="E587" s="461"/>
      <c r="F587" s="462"/>
      <c r="G587" s="547" t="str">
        <f>IF($AH$14=0,IF(Presentación!AK510="","",Presentación!AK510),"")</f>
        <v/>
      </c>
      <c r="H587" s="548"/>
      <c r="I587" s="548"/>
      <c r="J587" s="548"/>
      <c r="K587" s="548"/>
      <c r="L587" s="549"/>
      <c r="M587" s="447"/>
      <c r="N587" s="449"/>
      <c r="O587" s="447"/>
      <c r="P587" s="449"/>
      <c r="Q587" s="447"/>
      <c r="R587" s="449"/>
      <c r="S587" s="447"/>
      <c r="T587" s="449"/>
      <c r="U587" s="447"/>
      <c r="V587" s="449"/>
      <c r="W587" s="447"/>
      <c r="X587" s="449"/>
      <c r="Y587" s="447"/>
      <c r="Z587" s="449"/>
      <c r="AA587" s="447"/>
      <c r="AB587" s="449"/>
      <c r="AC587" s="447"/>
      <c r="AD587" s="449"/>
      <c r="BT587" s="522">
        <f t="shared" si="150"/>
        <v>0</v>
      </c>
      <c r="BU587" s="522"/>
      <c r="BV587" s="522">
        <f t="shared" si="151"/>
        <v>0</v>
      </c>
      <c r="BW587" s="522"/>
      <c r="BX587" s="522">
        <f t="shared" si="152"/>
        <v>0</v>
      </c>
      <c r="BY587" s="522"/>
      <c r="BZ587" s="522">
        <f t="shared" si="153"/>
        <v>0</v>
      </c>
      <c r="CA587" s="522"/>
      <c r="CB587" s="125" t="str">
        <f>IF(BZ587=0,"",IF(SUM($BZ$87:BZ587)=1,_xlfn.CONCAT(CC587),IF($BZ$662&gt;SUM($BZ$87:BZ587),_xlfn.CONCAT(", ",CC587),IF($BZ$662=SUM($BZ$87:BZ587),_xlfn.CONCAT(" y ",CC587,".")))))</f>
        <v/>
      </c>
      <c r="CC587" s="113">
        <v>501</v>
      </c>
      <c r="CE587" s="524">
        <f t="shared" si="154"/>
        <v>0</v>
      </c>
      <c r="CF587" s="526"/>
    </row>
    <row r="588" spans="3:84">
      <c r="C588" s="56" t="s">
        <v>7175</v>
      </c>
      <c r="D588" s="460" t="str">
        <f>IF($AH$14=0,IF(Presentación!AL511="","",Presentación!AM511),"")</f>
        <v/>
      </c>
      <c r="E588" s="461"/>
      <c r="F588" s="462"/>
      <c r="G588" s="547" t="str">
        <f>IF($AH$14=0,IF(Presentación!AK511="","",Presentación!AK511),"")</f>
        <v/>
      </c>
      <c r="H588" s="548"/>
      <c r="I588" s="548"/>
      <c r="J588" s="548"/>
      <c r="K588" s="548"/>
      <c r="L588" s="549"/>
      <c r="M588" s="447"/>
      <c r="N588" s="449"/>
      <c r="O588" s="447"/>
      <c r="P588" s="449"/>
      <c r="Q588" s="447"/>
      <c r="R588" s="449"/>
      <c r="S588" s="447"/>
      <c r="T588" s="449"/>
      <c r="U588" s="447"/>
      <c r="V588" s="449"/>
      <c r="W588" s="447"/>
      <c r="X588" s="449"/>
      <c r="Y588" s="447"/>
      <c r="Z588" s="449"/>
      <c r="AA588" s="447"/>
      <c r="AB588" s="449"/>
      <c r="AC588" s="447"/>
      <c r="AD588" s="449"/>
      <c r="BT588" s="522">
        <f t="shared" si="150"/>
        <v>0</v>
      </c>
      <c r="BU588" s="522"/>
      <c r="BV588" s="522">
        <f t="shared" si="151"/>
        <v>0</v>
      </c>
      <c r="BW588" s="522"/>
      <c r="BX588" s="522">
        <f t="shared" si="152"/>
        <v>0</v>
      </c>
      <c r="BY588" s="522"/>
      <c r="BZ588" s="522">
        <f t="shared" si="153"/>
        <v>0</v>
      </c>
      <c r="CA588" s="522"/>
      <c r="CB588" s="125" t="str">
        <f>IF(BZ588=0,"",IF(SUM($BZ$87:BZ588)=1,_xlfn.CONCAT(CC588),IF($BZ$662&gt;SUM($BZ$87:BZ588),_xlfn.CONCAT(", ",CC588),IF($BZ$662=SUM($BZ$87:BZ588),_xlfn.CONCAT(" y ",CC588,".")))))</f>
        <v/>
      </c>
      <c r="CC588" s="113">
        <v>502</v>
      </c>
      <c r="CE588" s="524">
        <f t="shared" si="154"/>
        <v>0</v>
      </c>
      <c r="CF588" s="526"/>
    </row>
    <row r="589" spans="3:84">
      <c r="C589" s="56" t="s">
        <v>7176</v>
      </c>
      <c r="D589" s="460" t="str">
        <f>IF($AH$14=0,IF(Presentación!AL512="","",Presentación!AM512),"")</f>
        <v/>
      </c>
      <c r="E589" s="461"/>
      <c r="F589" s="462"/>
      <c r="G589" s="547" t="str">
        <f>IF($AH$14=0,IF(Presentación!AK512="","",Presentación!AK512),"")</f>
        <v/>
      </c>
      <c r="H589" s="548"/>
      <c r="I589" s="548"/>
      <c r="J589" s="548"/>
      <c r="K589" s="548"/>
      <c r="L589" s="549"/>
      <c r="M589" s="447"/>
      <c r="N589" s="449"/>
      <c r="O589" s="447"/>
      <c r="P589" s="449"/>
      <c r="Q589" s="447"/>
      <c r="R589" s="449"/>
      <c r="S589" s="447"/>
      <c r="T589" s="449"/>
      <c r="U589" s="447"/>
      <c r="V589" s="449"/>
      <c r="W589" s="447"/>
      <c r="X589" s="449"/>
      <c r="Y589" s="447"/>
      <c r="Z589" s="449"/>
      <c r="AA589" s="447"/>
      <c r="AB589" s="449"/>
      <c r="AC589" s="447"/>
      <c r="AD589" s="449"/>
      <c r="BT589" s="522">
        <f t="shared" si="150"/>
        <v>0</v>
      </c>
      <c r="BU589" s="522"/>
      <c r="BV589" s="522">
        <f t="shared" si="151"/>
        <v>0</v>
      </c>
      <c r="BW589" s="522"/>
      <c r="BX589" s="522">
        <f t="shared" si="152"/>
        <v>0</v>
      </c>
      <c r="BY589" s="522"/>
      <c r="BZ589" s="522">
        <f t="shared" si="153"/>
        <v>0</v>
      </c>
      <c r="CA589" s="522"/>
      <c r="CB589" s="125" t="str">
        <f>IF(BZ589=0,"",IF(SUM($BZ$87:BZ589)=1,_xlfn.CONCAT(CC589),IF($BZ$662&gt;SUM($BZ$87:BZ589),_xlfn.CONCAT(", ",CC589),IF($BZ$662=SUM($BZ$87:BZ589),_xlfn.CONCAT(" y ",CC589,".")))))</f>
        <v/>
      </c>
      <c r="CC589" s="113">
        <v>503</v>
      </c>
      <c r="CE589" s="524">
        <f t="shared" si="154"/>
        <v>0</v>
      </c>
      <c r="CF589" s="526"/>
    </row>
    <row r="590" spans="3:84">
      <c r="C590" s="56" t="s">
        <v>7177</v>
      </c>
      <c r="D590" s="460" t="str">
        <f>IF($AH$14=0,IF(Presentación!AL513="","",Presentación!AM513),"")</f>
        <v/>
      </c>
      <c r="E590" s="461"/>
      <c r="F590" s="462"/>
      <c r="G590" s="547" t="str">
        <f>IF($AH$14=0,IF(Presentación!AK513="","",Presentación!AK513),"")</f>
        <v/>
      </c>
      <c r="H590" s="548"/>
      <c r="I590" s="548"/>
      <c r="J590" s="548"/>
      <c r="K590" s="548"/>
      <c r="L590" s="549"/>
      <c r="M590" s="447"/>
      <c r="N590" s="449"/>
      <c r="O590" s="447"/>
      <c r="P590" s="449"/>
      <c r="Q590" s="447"/>
      <c r="R590" s="449"/>
      <c r="S590" s="447"/>
      <c r="T590" s="449"/>
      <c r="U590" s="447"/>
      <c r="V590" s="449"/>
      <c r="W590" s="447"/>
      <c r="X590" s="449"/>
      <c r="Y590" s="447"/>
      <c r="Z590" s="449"/>
      <c r="AA590" s="447"/>
      <c r="AB590" s="449"/>
      <c r="AC590" s="447"/>
      <c r="AD590" s="449"/>
      <c r="BT590" s="522">
        <f t="shared" si="150"/>
        <v>0</v>
      </c>
      <c r="BU590" s="522"/>
      <c r="BV590" s="522">
        <f t="shared" si="151"/>
        <v>0</v>
      </c>
      <c r="BW590" s="522"/>
      <c r="BX590" s="522">
        <f t="shared" si="152"/>
        <v>0</v>
      </c>
      <c r="BY590" s="522"/>
      <c r="BZ590" s="522">
        <f t="shared" si="153"/>
        <v>0</v>
      </c>
      <c r="CA590" s="522"/>
      <c r="CB590" s="125" t="str">
        <f>IF(BZ590=0,"",IF(SUM($BZ$87:BZ590)=1,_xlfn.CONCAT(CC590),IF($BZ$662&gt;SUM($BZ$87:BZ590),_xlfn.CONCAT(", ",CC590),IF($BZ$662=SUM($BZ$87:BZ590),_xlfn.CONCAT(" y ",CC590,".")))))</f>
        <v/>
      </c>
      <c r="CC590" s="113">
        <v>504</v>
      </c>
      <c r="CE590" s="524">
        <f t="shared" si="154"/>
        <v>0</v>
      </c>
      <c r="CF590" s="526"/>
    </row>
    <row r="591" spans="3:84">
      <c r="C591" s="56" t="s">
        <v>7178</v>
      </c>
      <c r="D591" s="460" t="str">
        <f>IF($AH$14=0,IF(Presentación!AL514="","",Presentación!AM514),"")</f>
        <v/>
      </c>
      <c r="E591" s="461"/>
      <c r="F591" s="462"/>
      <c r="G591" s="547" t="str">
        <f>IF($AH$14=0,IF(Presentación!AK514="","",Presentación!AK514),"")</f>
        <v/>
      </c>
      <c r="H591" s="548"/>
      <c r="I591" s="548"/>
      <c r="J591" s="548"/>
      <c r="K591" s="548"/>
      <c r="L591" s="549"/>
      <c r="M591" s="447"/>
      <c r="N591" s="449"/>
      <c r="O591" s="447"/>
      <c r="P591" s="449"/>
      <c r="Q591" s="447"/>
      <c r="R591" s="449"/>
      <c r="S591" s="447"/>
      <c r="T591" s="449"/>
      <c r="U591" s="447"/>
      <c r="V591" s="449"/>
      <c r="W591" s="447"/>
      <c r="X591" s="449"/>
      <c r="Y591" s="447"/>
      <c r="Z591" s="449"/>
      <c r="AA591" s="447"/>
      <c r="AB591" s="449"/>
      <c r="AC591" s="447"/>
      <c r="AD591" s="449"/>
      <c r="BT591" s="522">
        <f t="shared" si="150"/>
        <v>0</v>
      </c>
      <c r="BU591" s="522"/>
      <c r="BV591" s="522">
        <f t="shared" si="151"/>
        <v>0</v>
      </c>
      <c r="BW591" s="522"/>
      <c r="BX591" s="522">
        <f t="shared" si="152"/>
        <v>0</v>
      </c>
      <c r="BY591" s="522"/>
      <c r="BZ591" s="522">
        <f t="shared" si="153"/>
        <v>0</v>
      </c>
      <c r="CA591" s="522"/>
      <c r="CB591" s="125" t="str">
        <f>IF(BZ591=0,"",IF(SUM($BZ$87:BZ591)=1,_xlfn.CONCAT(CC591),IF($BZ$662&gt;SUM($BZ$87:BZ591),_xlfn.CONCAT(", ",CC591),IF($BZ$662=SUM($BZ$87:BZ591),_xlfn.CONCAT(" y ",CC591,".")))))</f>
        <v/>
      </c>
      <c r="CC591" s="113">
        <v>505</v>
      </c>
      <c r="CE591" s="524">
        <f t="shared" si="154"/>
        <v>0</v>
      </c>
      <c r="CF591" s="526"/>
    </row>
    <row r="592" spans="3:84">
      <c r="C592" s="56" t="s">
        <v>7179</v>
      </c>
      <c r="D592" s="460" t="str">
        <f>IF($AH$14=0,IF(Presentación!AL515="","",Presentación!AM515),"")</f>
        <v/>
      </c>
      <c r="E592" s="461"/>
      <c r="F592" s="462"/>
      <c r="G592" s="547" t="str">
        <f>IF($AH$14=0,IF(Presentación!AK515="","",Presentación!AK515),"")</f>
        <v/>
      </c>
      <c r="H592" s="548"/>
      <c r="I592" s="548"/>
      <c r="J592" s="548"/>
      <c r="K592" s="548"/>
      <c r="L592" s="549"/>
      <c r="M592" s="447"/>
      <c r="N592" s="449"/>
      <c r="O592" s="447"/>
      <c r="P592" s="449"/>
      <c r="Q592" s="447"/>
      <c r="R592" s="449"/>
      <c r="S592" s="447"/>
      <c r="T592" s="449"/>
      <c r="U592" s="447"/>
      <c r="V592" s="449"/>
      <c r="W592" s="447"/>
      <c r="X592" s="449"/>
      <c r="Y592" s="447"/>
      <c r="Z592" s="449"/>
      <c r="AA592" s="447"/>
      <c r="AB592" s="449"/>
      <c r="AC592" s="447"/>
      <c r="AD592" s="449"/>
      <c r="BT592" s="522">
        <f t="shared" si="150"/>
        <v>0</v>
      </c>
      <c r="BU592" s="522"/>
      <c r="BV592" s="522">
        <f t="shared" si="151"/>
        <v>0</v>
      </c>
      <c r="BW592" s="522"/>
      <c r="BX592" s="522">
        <f t="shared" si="152"/>
        <v>0</v>
      </c>
      <c r="BY592" s="522"/>
      <c r="BZ592" s="522">
        <f t="shared" si="153"/>
        <v>0</v>
      </c>
      <c r="CA592" s="522"/>
      <c r="CB592" s="125" t="str">
        <f>IF(BZ592=0,"",IF(SUM($BZ$87:BZ592)=1,_xlfn.CONCAT(CC592),IF($BZ$662&gt;SUM($BZ$87:BZ592),_xlfn.CONCAT(", ",CC592),IF($BZ$662=SUM($BZ$87:BZ592),_xlfn.CONCAT(" y ",CC592,".")))))</f>
        <v/>
      </c>
      <c r="CC592" s="113">
        <v>506</v>
      </c>
      <c r="CE592" s="524">
        <f t="shared" si="154"/>
        <v>0</v>
      </c>
      <c r="CF592" s="526"/>
    </row>
    <row r="593" spans="3:84">
      <c r="C593" s="56" t="s">
        <v>7180</v>
      </c>
      <c r="D593" s="460" t="str">
        <f>IF($AH$14=0,IF(Presentación!AL516="","",Presentación!AM516),"")</f>
        <v/>
      </c>
      <c r="E593" s="461"/>
      <c r="F593" s="462"/>
      <c r="G593" s="547" t="str">
        <f>IF($AH$14=0,IF(Presentación!AK516="","",Presentación!AK516),"")</f>
        <v/>
      </c>
      <c r="H593" s="548"/>
      <c r="I593" s="548"/>
      <c r="J593" s="548"/>
      <c r="K593" s="548"/>
      <c r="L593" s="549"/>
      <c r="M593" s="447"/>
      <c r="N593" s="449"/>
      <c r="O593" s="447"/>
      <c r="P593" s="449"/>
      <c r="Q593" s="447"/>
      <c r="R593" s="449"/>
      <c r="S593" s="447"/>
      <c r="T593" s="449"/>
      <c r="U593" s="447"/>
      <c r="V593" s="449"/>
      <c r="W593" s="447"/>
      <c r="X593" s="449"/>
      <c r="Y593" s="447"/>
      <c r="Z593" s="449"/>
      <c r="AA593" s="447"/>
      <c r="AB593" s="449"/>
      <c r="AC593" s="447"/>
      <c r="AD593" s="449"/>
      <c r="BT593" s="522">
        <f t="shared" si="150"/>
        <v>0</v>
      </c>
      <c r="BU593" s="522"/>
      <c r="BV593" s="522">
        <f t="shared" si="151"/>
        <v>0</v>
      </c>
      <c r="BW593" s="522"/>
      <c r="BX593" s="522">
        <f t="shared" si="152"/>
        <v>0</v>
      </c>
      <c r="BY593" s="522"/>
      <c r="BZ593" s="522">
        <f t="shared" si="153"/>
        <v>0</v>
      </c>
      <c r="CA593" s="522"/>
      <c r="CB593" s="125" t="str">
        <f>IF(BZ593=0,"",IF(SUM($BZ$87:BZ593)=1,_xlfn.CONCAT(CC593),IF($BZ$662&gt;SUM($BZ$87:BZ593),_xlfn.CONCAT(", ",CC593),IF($BZ$662=SUM($BZ$87:BZ593),_xlfn.CONCAT(" y ",CC593,".")))))</f>
        <v/>
      </c>
      <c r="CC593" s="113">
        <v>507</v>
      </c>
      <c r="CE593" s="524">
        <f t="shared" si="154"/>
        <v>0</v>
      </c>
      <c r="CF593" s="526"/>
    </row>
    <row r="594" spans="3:84">
      <c r="C594" s="56" t="s">
        <v>7181</v>
      </c>
      <c r="D594" s="460" t="str">
        <f>IF($AH$14=0,IF(Presentación!AL517="","",Presentación!AM517),"")</f>
        <v/>
      </c>
      <c r="E594" s="461"/>
      <c r="F594" s="462"/>
      <c r="G594" s="547" t="str">
        <f>IF($AH$14=0,IF(Presentación!AK517="","",Presentación!AK517),"")</f>
        <v/>
      </c>
      <c r="H594" s="548"/>
      <c r="I594" s="548"/>
      <c r="J594" s="548"/>
      <c r="K594" s="548"/>
      <c r="L594" s="549"/>
      <c r="M594" s="447"/>
      <c r="N594" s="449"/>
      <c r="O594" s="447"/>
      <c r="P594" s="449"/>
      <c r="Q594" s="447"/>
      <c r="R594" s="449"/>
      <c r="S594" s="447"/>
      <c r="T594" s="449"/>
      <c r="U594" s="447"/>
      <c r="V594" s="449"/>
      <c r="W594" s="447"/>
      <c r="X594" s="449"/>
      <c r="Y594" s="447"/>
      <c r="Z594" s="449"/>
      <c r="AA594" s="447"/>
      <c r="AB594" s="449"/>
      <c r="AC594" s="447"/>
      <c r="AD594" s="449"/>
      <c r="BT594" s="522">
        <f t="shared" si="150"/>
        <v>0</v>
      </c>
      <c r="BU594" s="522"/>
      <c r="BV594" s="522">
        <f t="shared" si="151"/>
        <v>0</v>
      </c>
      <c r="BW594" s="522"/>
      <c r="BX594" s="522">
        <f t="shared" si="152"/>
        <v>0</v>
      </c>
      <c r="BY594" s="522"/>
      <c r="BZ594" s="522">
        <f t="shared" si="153"/>
        <v>0</v>
      </c>
      <c r="CA594" s="522"/>
      <c r="CB594" s="125" t="str">
        <f>IF(BZ594=0,"",IF(SUM($BZ$87:BZ594)=1,_xlfn.CONCAT(CC594),IF($BZ$662&gt;SUM($BZ$87:BZ594),_xlfn.CONCAT(", ",CC594),IF($BZ$662=SUM($BZ$87:BZ594),_xlfn.CONCAT(" y ",CC594,".")))))</f>
        <v/>
      </c>
      <c r="CC594" s="113">
        <v>508</v>
      </c>
      <c r="CE594" s="524">
        <f t="shared" si="154"/>
        <v>0</v>
      </c>
      <c r="CF594" s="526"/>
    </row>
    <row r="595" spans="3:84">
      <c r="C595" s="56" t="s">
        <v>7182</v>
      </c>
      <c r="D595" s="460" t="str">
        <f>IF($AH$14=0,IF(Presentación!AL518="","",Presentación!AM518),"")</f>
        <v/>
      </c>
      <c r="E595" s="461"/>
      <c r="F595" s="462"/>
      <c r="G595" s="547" t="str">
        <f>IF($AH$14=0,IF(Presentación!AK518="","",Presentación!AK518),"")</f>
        <v/>
      </c>
      <c r="H595" s="548"/>
      <c r="I595" s="548"/>
      <c r="J595" s="548"/>
      <c r="K595" s="548"/>
      <c r="L595" s="549"/>
      <c r="M595" s="447"/>
      <c r="N595" s="449"/>
      <c r="O595" s="447"/>
      <c r="P595" s="449"/>
      <c r="Q595" s="447"/>
      <c r="R595" s="449"/>
      <c r="S595" s="447"/>
      <c r="T595" s="449"/>
      <c r="U595" s="447"/>
      <c r="V595" s="449"/>
      <c r="W595" s="447"/>
      <c r="X595" s="449"/>
      <c r="Y595" s="447"/>
      <c r="Z595" s="449"/>
      <c r="AA595" s="447"/>
      <c r="AB595" s="449"/>
      <c r="AC595" s="447"/>
      <c r="AD595" s="449"/>
      <c r="BT595" s="522">
        <f t="shared" si="150"/>
        <v>0</v>
      </c>
      <c r="BU595" s="522"/>
      <c r="BV595" s="522">
        <f t="shared" si="151"/>
        <v>0</v>
      </c>
      <c r="BW595" s="522"/>
      <c r="BX595" s="522">
        <f t="shared" si="152"/>
        <v>0</v>
      </c>
      <c r="BY595" s="522"/>
      <c r="BZ595" s="522">
        <f t="shared" si="153"/>
        <v>0</v>
      </c>
      <c r="CA595" s="522"/>
      <c r="CB595" s="125" t="str">
        <f>IF(BZ595=0,"",IF(SUM($BZ$87:BZ595)=1,_xlfn.CONCAT(CC595),IF($BZ$662&gt;SUM($BZ$87:BZ595),_xlfn.CONCAT(", ",CC595),IF($BZ$662=SUM($BZ$87:BZ595),_xlfn.CONCAT(" y ",CC595,".")))))</f>
        <v/>
      </c>
      <c r="CC595" s="113">
        <v>509</v>
      </c>
      <c r="CE595" s="524">
        <f t="shared" si="154"/>
        <v>0</v>
      </c>
      <c r="CF595" s="526"/>
    </row>
    <row r="596" spans="3:84">
      <c r="C596" s="56" t="s">
        <v>7183</v>
      </c>
      <c r="D596" s="460" t="str">
        <f>IF($AH$14=0,IF(Presentación!AL519="","",Presentación!AM519),"")</f>
        <v/>
      </c>
      <c r="E596" s="461"/>
      <c r="F596" s="462"/>
      <c r="G596" s="547" t="str">
        <f>IF($AH$14=0,IF(Presentación!AK519="","",Presentación!AK519),"")</f>
        <v/>
      </c>
      <c r="H596" s="548"/>
      <c r="I596" s="548"/>
      <c r="J596" s="548"/>
      <c r="K596" s="548"/>
      <c r="L596" s="549"/>
      <c r="M596" s="447"/>
      <c r="N596" s="449"/>
      <c r="O596" s="447"/>
      <c r="P596" s="449"/>
      <c r="Q596" s="447"/>
      <c r="R596" s="449"/>
      <c r="S596" s="447"/>
      <c r="T596" s="449"/>
      <c r="U596" s="447"/>
      <c r="V596" s="449"/>
      <c r="W596" s="447"/>
      <c r="X596" s="449"/>
      <c r="Y596" s="447"/>
      <c r="Z596" s="449"/>
      <c r="AA596" s="447"/>
      <c r="AB596" s="449"/>
      <c r="AC596" s="447"/>
      <c r="AD596" s="449"/>
      <c r="BT596" s="522">
        <f t="shared" si="150"/>
        <v>0</v>
      </c>
      <c r="BU596" s="522"/>
      <c r="BV596" s="522">
        <f t="shared" si="151"/>
        <v>0</v>
      </c>
      <c r="BW596" s="522"/>
      <c r="BX596" s="522">
        <f t="shared" si="152"/>
        <v>0</v>
      </c>
      <c r="BY596" s="522"/>
      <c r="BZ596" s="522">
        <f t="shared" si="153"/>
        <v>0</v>
      </c>
      <c r="CA596" s="522"/>
      <c r="CB596" s="125" t="str">
        <f>IF(BZ596=0,"",IF(SUM($BZ$87:BZ596)=1,_xlfn.CONCAT(CC596),IF($BZ$662&gt;SUM($BZ$87:BZ596),_xlfn.CONCAT(", ",CC596),IF($BZ$662=SUM($BZ$87:BZ596),_xlfn.CONCAT(" y ",CC596,".")))))</f>
        <v/>
      </c>
      <c r="CC596" s="113">
        <v>510</v>
      </c>
      <c r="CE596" s="524">
        <f t="shared" si="154"/>
        <v>0</v>
      </c>
      <c r="CF596" s="526"/>
    </row>
    <row r="597" spans="3:84">
      <c r="C597" s="56" t="s">
        <v>7184</v>
      </c>
      <c r="D597" s="460" t="str">
        <f>IF($AH$14=0,IF(Presentación!AL520="","",Presentación!AM520),"")</f>
        <v/>
      </c>
      <c r="E597" s="461"/>
      <c r="F597" s="462"/>
      <c r="G597" s="547" t="str">
        <f>IF($AH$14=0,IF(Presentación!AK520="","",Presentación!AK520),"")</f>
        <v/>
      </c>
      <c r="H597" s="548"/>
      <c r="I597" s="548"/>
      <c r="J597" s="548"/>
      <c r="K597" s="548"/>
      <c r="L597" s="549"/>
      <c r="M597" s="447"/>
      <c r="N597" s="449"/>
      <c r="O597" s="447"/>
      <c r="P597" s="449"/>
      <c r="Q597" s="447"/>
      <c r="R597" s="449"/>
      <c r="S597" s="447"/>
      <c r="T597" s="449"/>
      <c r="U597" s="447"/>
      <c r="V597" s="449"/>
      <c r="W597" s="447"/>
      <c r="X597" s="449"/>
      <c r="Y597" s="447"/>
      <c r="Z597" s="449"/>
      <c r="AA597" s="447"/>
      <c r="AB597" s="449"/>
      <c r="AC597" s="447"/>
      <c r="AD597" s="449"/>
      <c r="BT597" s="522">
        <f t="shared" si="150"/>
        <v>0</v>
      </c>
      <c r="BU597" s="522"/>
      <c r="BV597" s="522">
        <f t="shared" si="151"/>
        <v>0</v>
      </c>
      <c r="BW597" s="522"/>
      <c r="BX597" s="522">
        <f t="shared" si="152"/>
        <v>0</v>
      </c>
      <c r="BY597" s="522"/>
      <c r="BZ597" s="522">
        <f t="shared" si="153"/>
        <v>0</v>
      </c>
      <c r="CA597" s="522"/>
      <c r="CB597" s="125" t="str">
        <f>IF(BZ597=0,"",IF(SUM($BZ$87:BZ597)=1,_xlfn.CONCAT(CC597),IF($BZ$662&gt;SUM($BZ$87:BZ597),_xlfn.CONCAT(", ",CC597),IF($BZ$662=SUM($BZ$87:BZ597),_xlfn.CONCAT(" y ",CC597,".")))))</f>
        <v/>
      </c>
      <c r="CC597" s="113">
        <v>511</v>
      </c>
      <c r="CE597" s="524">
        <f t="shared" si="154"/>
        <v>0</v>
      </c>
      <c r="CF597" s="526"/>
    </row>
    <row r="598" spans="3:84">
      <c r="C598" s="56" t="s">
        <v>7185</v>
      </c>
      <c r="D598" s="460" t="str">
        <f>IF($AH$14=0,IF(Presentación!AL521="","",Presentación!AM521),"")</f>
        <v/>
      </c>
      <c r="E598" s="461"/>
      <c r="F598" s="462"/>
      <c r="G598" s="547" t="str">
        <f>IF($AH$14=0,IF(Presentación!AK521="","",Presentación!AK521),"")</f>
        <v/>
      </c>
      <c r="H598" s="548"/>
      <c r="I598" s="548"/>
      <c r="J598" s="548"/>
      <c r="K598" s="548"/>
      <c r="L598" s="549"/>
      <c r="M598" s="447"/>
      <c r="N598" s="449"/>
      <c r="O598" s="447"/>
      <c r="P598" s="449"/>
      <c r="Q598" s="447"/>
      <c r="R598" s="449"/>
      <c r="S598" s="447"/>
      <c r="T598" s="449"/>
      <c r="U598" s="447"/>
      <c r="V598" s="449"/>
      <c r="W598" s="447"/>
      <c r="X598" s="449"/>
      <c r="Y598" s="447"/>
      <c r="Z598" s="449"/>
      <c r="AA598" s="447"/>
      <c r="AB598" s="449"/>
      <c r="AC598" s="447"/>
      <c r="AD598" s="449"/>
      <c r="BT598" s="522">
        <f t="shared" si="150"/>
        <v>0</v>
      </c>
      <c r="BU598" s="522"/>
      <c r="BV598" s="522">
        <f t="shared" si="151"/>
        <v>0</v>
      </c>
      <c r="BW598" s="522"/>
      <c r="BX598" s="522">
        <f t="shared" si="152"/>
        <v>0</v>
      </c>
      <c r="BY598" s="522"/>
      <c r="BZ598" s="522">
        <f t="shared" si="153"/>
        <v>0</v>
      </c>
      <c r="CA598" s="522"/>
      <c r="CB598" s="125" t="str">
        <f>IF(BZ598=0,"",IF(SUM($BZ$87:BZ598)=1,_xlfn.CONCAT(CC598),IF($BZ$662&gt;SUM($BZ$87:BZ598),_xlfn.CONCAT(", ",CC598),IF($BZ$662=SUM($BZ$87:BZ598),_xlfn.CONCAT(" y ",CC598,".")))))</f>
        <v/>
      </c>
      <c r="CC598" s="113">
        <v>512</v>
      </c>
      <c r="CE598" s="524">
        <f t="shared" si="154"/>
        <v>0</v>
      </c>
      <c r="CF598" s="526"/>
    </row>
    <row r="599" spans="3:84">
      <c r="C599" s="56" t="s">
        <v>7186</v>
      </c>
      <c r="D599" s="460" t="str">
        <f>IF($AH$14=0,IF(Presentación!AL522="","",Presentación!AM522),"")</f>
        <v/>
      </c>
      <c r="E599" s="461"/>
      <c r="F599" s="462"/>
      <c r="G599" s="547" t="str">
        <f>IF($AH$14=0,IF(Presentación!AK522="","",Presentación!AK522),"")</f>
        <v/>
      </c>
      <c r="H599" s="548"/>
      <c r="I599" s="548"/>
      <c r="J599" s="548"/>
      <c r="K599" s="548"/>
      <c r="L599" s="549"/>
      <c r="M599" s="447"/>
      <c r="N599" s="449"/>
      <c r="O599" s="447"/>
      <c r="P599" s="449"/>
      <c r="Q599" s="447"/>
      <c r="R599" s="449"/>
      <c r="S599" s="447"/>
      <c r="T599" s="449"/>
      <c r="U599" s="447"/>
      <c r="V599" s="449"/>
      <c r="W599" s="447"/>
      <c r="X599" s="449"/>
      <c r="Y599" s="447"/>
      <c r="Z599" s="449"/>
      <c r="AA599" s="447"/>
      <c r="AB599" s="449"/>
      <c r="AC599" s="447"/>
      <c r="AD599" s="449"/>
      <c r="BT599" s="522">
        <f t="shared" ref="BT599:BT661" si="155">M599</f>
        <v>0</v>
      </c>
      <c r="BU599" s="522"/>
      <c r="BV599" s="522">
        <f t="shared" ref="BV599:BV661" si="156">COUNTIF(O599:AD599,"NS")</f>
        <v>0</v>
      </c>
      <c r="BW599" s="522"/>
      <c r="BX599" s="522">
        <f t="shared" ref="BX599:BX661" si="157">IF(COUNTIF(O599:AD599,"NA")=COUNTA($O$85:$AD$85),"NA",SUM(O599:AD599))</f>
        <v>0</v>
      </c>
      <c r="BY599" s="522"/>
      <c r="BZ599" s="522">
        <f t="shared" ref="BZ599:BZ661" si="158">IF(OR(AND(AK573=0,COUNTBLANK(L599:AG599)=22),AND(AK573=1,COUNTBLANK(L599:AG599)=22)),0,IF(OR(AND(BT599=0,BV599&gt;0),AND(BT599="NS",BX599&gt;0),AND(BT599="NS",BV599=0,BX599=0)),1,IF(OR(AND(BV599&gt;=2,BX599&lt;BT599),AND(BT599="NS",BX599=0,BV599&gt;0),BT599=BX599),0,1)))</f>
        <v>0</v>
      </c>
      <c r="CA599" s="522"/>
      <c r="CB599" s="125" t="str">
        <f>IF(BZ599=0,"",IF(SUM($BZ$87:BZ599)=1,_xlfn.CONCAT(CC599),IF($BZ$662&gt;SUM($BZ$87:BZ599),_xlfn.CONCAT(", ",CC599),IF($BZ$662=SUM($BZ$87:BZ599),_xlfn.CONCAT(" y ",CC599,".")))))</f>
        <v/>
      </c>
      <c r="CC599" s="113">
        <v>513</v>
      </c>
      <c r="CE599" s="524">
        <f t="shared" si="154"/>
        <v>0</v>
      </c>
      <c r="CF599" s="526"/>
    </row>
    <row r="600" spans="3:84">
      <c r="C600" s="56" t="s">
        <v>7187</v>
      </c>
      <c r="D600" s="460" t="str">
        <f>IF($AH$14=0,IF(Presentación!AL523="","",Presentación!AM523),"")</f>
        <v/>
      </c>
      <c r="E600" s="461"/>
      <c r="F600" s="462"/>
      <c r="G600" s="547" t="str">
        <f>IF($AH$14=0,IF(Presentación!AK523="","",Presentación!AK523),"")</f>
        <v/>
      </c>
      <c r="H600" s="548"/>
      <c r="I600" s="548"/>
      <c r="J600" s="548"/>
      <c r="K600" s="548"/>
      <c r="L600" s="549"/>
      <c r="M600" s="447"/>
      <c r="N600" s="449"/>
      <c r="O600" s="447"/>
      <c r="P600" s="449"/>
      <c r="Q600" s="447"/>
      <c r="R600" s="449"/>
      <c r="S600" s="447"/>
      <c r="T600" s="449"/>
      <c r="U600" s="447"/>
      <c r="V600" s="449"/>
      <c r="W600" s="447"/>
      <c r="X600" s="449"/>
      <c r="Y600" s="447"/>
      <c r="Z600" s="449"/>
      <c r="AA600" s="447"/>
      <c r="AB600" s="449"/>
      <c r="AC600" s="447"/>
      <c r="AD600" s="449"/>
      <c r="BT600" s="522">
        <f t="shared" si="155"/>
        <v>0</v>
      </c>
      <c r="BU600" s="522"/>
      <c r="BV600" s="522">
        <f t="shared" si="156"/>
        <v>0</v>
      </c>
      <c r="BW600" s="522"/>
      <c r="BX600" s="522">
        <f t="shared" si="157"/>
        <v>0</v>
      </c>
      <c r="BY600" s="522"/>
      <c r="BZ600" s="522">
        <f t="shared" si="158"/>
        <v>0</v>
      </c>
      <c r="CA600" s="522"/>
      <c r="CB600" s="125" t="str">
        <f>IF(BZ600=0,"",IF(SUM($BZ$87:BZ600)=1,_xlfn.CONCAT(CC600),IF($BZ$662&gt;SUM($BZ$87:BZ600),_xlfn.CONCAT(", ",CC600),IF($BZ$662=SUM($BZ$87:BZ600),_xlfn.CONCAT(" y ",CC600,".")))))</f>
        <v/>
      </c>
      <c r="CC600" s="113">
        <v>514</v>
      </c>
      <c r="CE600" s="524">
        <f t="shared" si="154"/>
        <v>0</v>
      </c>
      <c r="CF600" s="526"/>
    </row>
    <row r="601" spans="3:84">
      <c r="C601" s="56" t="s">
        <v>7188</v>
      </c>
      <c r="D601" s="460" t="str">
        <f>IF($AH$14=0,IF(Presentación!AL524="","",Presentación!AM524),"")</f>
        <v/>
      </c>
      <c r="E601" s="461"/>
      <c r="F601" s="462"/>
      <c r="G601" s="547" t="str">
        <f>IF($AH$14=0,IF(Presentación!AK524="","",Presentación!AK524),"")</f>
        <v/>
      </c>
      <c r="H601" s="548"/>
      <c r="I601" s="548"/>
      <c r="J601" s="548"/>
      <c r="K601" s="548"/>
      <c r="L601" s="549"/>
      <c r="M601" s="447"/>
      <c r="N601" s="449"/>
      <c r="O601" s="447"/>
      <c r="P601" s="449"/>
      <c r="Q601" s="447"/>
      <c r="R601" s="449"/>
      <c r="S601" s="447"/>
      <c r="T601" s="449"/>
      <c r="U601" s="447"/>
      <c r="V601" s="449"/>
      <c r="W601" s="447"/>
      <c r="X601" s="449"/>
      <c r="Y601" s="447"/>
      <c r="Z601" s="449"/>
      <c r="AA601" s="447"/>
      <c r="AB601" s="449"/>
      <c r="AC601" s="447"/>
      <c r="AD601" s="449"/>
      <c r="BT601" s="522">
        <f t="shared" si="155"/>
        <v>0</v>
      </c>
      <c r="BU601" s="522"/>
      <c r="BV601" s="522">
        <f t="shared" si="156"/>
        <v>0</v>
      </c>
      <c r="BW601" s="522"/>
      <c r="BX601" s="522">
        <f t="shared" si="157"/>
        <v>0</v>
      </c>
      <c r="BY601" s="522"/>
      <c r="BZ601" s="522">
        <f t="shared" si="158"/>
        <v>0</v>
      </c>
      <c r="CA601" s="522"/>
      <c r="CB601" s="125" t="str">
        <f>IF(BZ601=0,"",IF(SUM($BZ$87:BZ601)=1,_xlfn.CONCAT(CC601),IF($BZ$662&gt;SUM($BZ$87:BZ601),_xlfn.CONCAT(", ",CC601),IF($BZ$662=SUM($BZ$87:BZ601),_xlfn.CONCAT(" y ",CC601,".")))))</f>
        <v/>
      </c>
      <c r="CC601" s="113">
        <v>515</v>
      </c>
      <c r="CE601" s="524">
        <f t="shared" si="154"/>
        <v>0</v>
      </c>
      <c r="CF601" s="526"/>
    </row>
    <row r="602" spans="3:84">
      <c r="C602" s="56" t="s">
        <v>7189</v>
      </c>
      <c r="D602" s="460" t="str">
        <f>IF($AH$14=0,IF(Presentación!AL525="","",Presentación!AM525),"")</f>
        <v/>
      </c>
      <c r="E602" s="461"/>
      <c r="F602" s="462"/>
      <c r="G602" s="547" t="str">
        <f>IF($AH$14=0,IF(Presentación!AK525="","",Presentación!AK525),"")</f>
        <v/>
      </c>
      <c r="H602" s="548"/>
      <c r="I602" s="548"/>
      <c r="J602" s="548"/>
      <c r="K602" s="548"/>
      <c r="L602" s="549"/>
      <c r="M602" s="447"/>
      <c r="N602" s="449"/>
      <c r="O602" s="447"/>
      <c r="P602" s="449"/>
      <c r="Q602" s="447"/>
      <c r="R602" s="449"/>
      <c r="S602" s="447"/>
      <c r="T602" s="449"/>
      <c r="U602" s="447"/>
      <c r="V602" s="449"/>
      <c r="W602" s="447"/>
      <c r="X602" s="449"/>
      <c r="Y602" s="447"/>
      <c r="Z602" s="449"/>
      <c r="AA602" s="447"/>
      <c r="AB602" s="449"/>
      <c r="AC602" s="447"/>
      <c r="AD602" s="449"/>
      <c r="BT602" s="522">
        <f t="shared" si="155"/>
        <v>0</v>
      </c>
      <c r="BU602" s="522"/>
      <c r="BV602" s="522">
        <f t="shared" si="156"/>
        <v>0</v>
      </c>
      <c r="BW602" s="522"/>
      <c r="BX602" s="522">
        <f t="shared" si="157"/>
        <v>0</v>
      </c>
      <c r="BY602" s="522"/>
      <c r="BZ602" s="522">
        <f t="shared" si="158"/>
        <v>0</v>
      </c>
      <c r="CA602" s="522"/>
      <c r="CB602" s="125" t="str">
        <f>IF(BZ602=0,"",IF(SUM($BZ$87:BZ602)=1,_xlfn.CONCAT(CC602),IF($BZ$662&gt;SUM($BZ$87:BZ602),_xlfn.CONCAT(", ",CC602),IF($BZ$662=SUM($BZ$87:BZ602),_xlfn.CONCAT(" y ",CC602,".")))))</f>
        <v/>
      </c>
      <c r="CC602" s="113">
        <v>516</v>
      </c>
      <c r="CE602" s="524">
        <f t="shared" si="154"/>
        <v>0</v>
      </c>
      <c r="CF602" s="526"/>
    </row>
    <row r="603" spans="3:84">
      <c r="C603" s="56" t="s">
        <v>7190</v>
      </c>
      <c r="D603" s="460" t="str">
        <f>IF($AH$14=0,IF(Presentación!AL526="","",Presentación!AM526),"")</f>
        <v/>
      </c>
      <c r="E603" s="461"/>
      <c r="F603" s="462"/>
      <c r="G603" s="547" t="str">
        <f>IF($AH$14=0,IF(Presentación!AK526="","",Presentación!AK526),"")</f>
        <v/>
      </c>
      <c r="H603" s="548"/>
      <c r="I603" s="548"/>
      <c r="J603" s="548"/>
      <c r="K603" s="548"/>
      <c r="L603" s="549"/>
      <c r="M603" s="447"/>
      <c r="N603" s="449"/>
      <c r="O603" s="447"/>
      <c r="P603" s="449"/>
      <c r="Q603" s="447"/>
      <c r="R603" s="449"/>
      <c r="S603" s="447"/>
      <c r="T603" s="449"/>
      <c r="U603" s="447"/>
      <c r="V603" s="449"/>
      <c r="W603" s="447"/>
      <c r="X603" s="449"/>
      <c r="Y603" s="447"/>
      <c r="Z603" s="449"/>
      <c r="AA603" s="447"/>
      <c r="AB603" s="449"/>
      <c r="AC603" s="447"/>
      <c r="AD603" s="449"/>
      <c r="BT603" s="522">
        <f t="shared" si="155"/>
        <v>0</v>
      </c>
      <c r="BU603" s="522"/>
      <c r="BV603" s="522">
        <f t="shared" si="156"/>
        <v>0</v>
      </c>
      <c r="BW603" s="522"/>
      <c r="BX603" s="522">
        <f t="shared" si="157"/>
        <v>0</v>
      </c>
      <c r="BY603" s="522"/>
      <c r="BZ603" s="522">
        <f t="shared" si="158"/>
        <v>0</v>
      </c>
      <c r="CA603" s="522"/>
      <c r="CB603" s="125" t="str">
        <f>IF(BZ603=0,"",IF(SUM($BZ$87:BZ603)=1,_xlfn.CONCAT(CC603),IF($BZ$662&gt;SUM($BZ$87:BZ603),_xlfn.CONCAT(", ",CC603),IF($BZ$662=SUM($BZ$87:BZ603),_xlfn.CONCAT(" y ",CC603,".")))))</f>
        <v/>
      </c>
      <c r="CC603" s="113">
        <v>517</v>
      </c>
      <c r="CE603" s="524">
        <f t="shared" si="154"/>
        <v>0</v>
      </c>
      <c r="CF603" s="526"/>
    </row>
    <row r="604" spans="3:84">
      <c r="C604" s="56" t="s">
        <v>7191</v>
      </c>
      <c r="D604" s="460" t="str">
        <f>IF($AH$14=0,IF(Presentación!AL527="","",Presentación!AM527),"")</f>
        <v/>
      </c>
      <c r="E604" s="461"/>
      <c r="F604" s="462"/>
      <c r="G604" s="547" t="str">
        <f>IF($AH$14=0,IF(Presentación!AK527="","",Presentación!AK527),"")</f>
        <v/>
      </c>
      <c r="H604" s="548"/>
      <c r="I604" s="548"/>
      <c r="J604" s="548"/>
      <c r="K604" s="548"/>
      <c r="L604" s="549"/>
      <c r="M604" s="447"/>
      <c r="N604" s="449"/>
      <c r="O604" s="447"/>
      <c r="P604" s="449"/>
      <c r="Q604" s="447"/>
      <c r="R604" s="449"/>
      <c r="S604" s="447"/>
      <c r="T604" s="449"/>
      <c r="U604" s="447"/>
      <c r="V604" s="449"/>
      <c r="W604" s="447"/>
      <c r="X604" s="449"/>
      <c r="Y604" s="447"/>
      <c r="Z604" s="449"/>
      <c r="AA604" s="447"/>
      <c r="AB604" s="449"/>
      <c r="AC604" s="447"/>
      <c r="AD604" s="449"/>
      <c r="BT604" s="522">
        <f t="shared" si="155"/>
        <v>0</v>
      </c>
      <c r="BU604" s="522"/>
      <c r="BV604" s="522">
        <f t="shared" si="156"/>
        <v>0</v>
      </c>
      <c r="BW604" s="522"/>
      <c r="BX604" s="522">
        <f t="shared" si="157"/>
        <v>0</v>
      </c>
      <c r="BY604" s="522"/>
      <c r="BZ604" s="522">
        <f t="shared" si="158"/>
        <v>0</v>
      </c>
      <c r="CA604" s="522"/>
      <c r="CB604" s="125" t="str">
        <f>IF(BZ604=0,"",IF(SUM($BZ$87:BZ604)=1,_xlfn.CONCAT(CC604),IF($BZ$662&gt;SUM($BZ$87:BZ604),_xlfn.CONCAT(", ",CC604),IF($BZ$662=SUM($BZ$87:BZ604),_xlfn.CONCAT(" y ",CC604,".")))))</f>
        <v/>
      </c>
      <c r="CC604" s="113">
        <v>518</v>
      </c>
      <c r="CE604" s="524">
        <f t="shared" si="154"/>
        <v>0</v>
      </c>
      <c r="CF604" s="526"/>
    </row>
    <row r="605" spans="3:84">
      <c r="C605" s="56" t="s">
        <v>7192</v>
      </c>
      <c r="D605" s="460" t="str">
        <f>IF($AH$14=0,IF(Presentación!AL528="","",Presentación!AM528),"")</f>
        <v/>
      </c>
      <c r="E605" s="461"/>
      <c r="F605" s="462"/>
      <c r="G605" s="547" t="str">
        <f>IF($AH$14=0,IF(Presentación!AK528="","",Presentación!AK528),"")</f>
        <v/>
      </c>
      <c r="H605" s="548"/>
      <c r="I605" s="548"/>
      <c r="J605" s="548"/>
      <c r="K605" s="548"/>
      <c r="L605" s="549"/>
      <c r="M605" s="447"/>
      <c r="N605" s="449"/>
      <c r="O605" s="447"/>
      <c r="P605" s="449"/>
      <c r="Q605" s="447"/>
      <c r="R605" s="449"/>
      <c r="S605" s="447"/>
      <c r="T605" s="449"/>
      <c r="U605" s="447"/>
      <c r="V605" s="449"/>
      <c r="W605" s="447"/>
      <c r="X605" s="449"/>
      <c r="Y605" s="447"/>
      <c r="Z605" s="449"/>
      <c r="AA605" s="447"/>
      <c r="AB605" s="449"/>
      <c r="AC605" s="447"/>
      <c r="AD605" s="449"/>
      <c r="BT605" s="522">
        <f t="shared" si="155"/>
        <v>0</v>
      </c>
      <c r="BU605" s="522"/>
      <c r="BV605" s="522">
        <f t="shared" si="156"/>
        <v>0</v>
      </c>
      <c r="BW605" s="522"/>
      <c r="BX605" s="522">
        <f t="shared" si="157"/>
        <v>0</v>
      </c>
      <c r="BY605" s="522"/>
      <c r="BZ605" s="522">
        <f t="shared" si="158"/>
        <v>0</v>
      </c>
      <c r="CA605" s="522"/>
      <c r="CB605" s="125" t="str">
        <f>IF(BZ605=0,"",IF(SUM($BZ$87:BZ605)=1,_xlfn.CONCAT(CC605),IF($BZ$662&gt;SUM($BZ$87:BZ605),_xlfn.CONCAT(", ",CC605),IF($BZ$662=SUM($BZ$87:BZ605),_xlfn.CONCAT(" y ",CC605,".")))))</f>
        <v/>
      </c>
      <c r="CC605" s="113">
        <v>519</v>
      </c>
      <c r="CE605" s="524">
        <f t="shared" si="154"/>
        <v>0</v>
      </c>
      <c r="CF605" s="526"/>
    </row>
    <row r="606" spans="3:84">
      <c r="C606" s="56" t="s">
        <v>7193</v>
      </c>
      <c r="D606" s="460" t="str">
        <f>IF($AH$14=0,IF(Presentación!AL529="","",Presentación!AM529),"")</f>
        <v/>
      </c>
      <c r="E606" s="461"/>
      <c r="F606" s="462"/>
      <c r="G606" s="547" t="str">
        <f>IF($AH$14=0,IF(Presentación!AK529="","",Presentación!AK529),"")</f>
        <v/>
      </c>
      <c r="H606" s="548"/>
      <c r="I606" s="548"/>
      <c r="J606" s="548"/>
      <c r="K606" s="548"/>
      <c r="L606" s="549"/>
      <c r="M606" s="447"/>
      <c r="N606" s="449"/>
      <c r="O606" s="447"/>
      <c r="P606" s="449"/>
      <c r="Q606" s="447"/>
      <c r="R606" s="449"/>
      <c r="S606" s="447"/>
      <c r="T606" s="449"/>
      <c r="U606" s="447"/>
      <c r="V606" s="449"/>
      <c r="W606" s="447"/>
      <c r="X606" s="449"/>
      <c r="Y606" s="447"/>
      <c r="Z606" s="449"/>
      <c r="AA606" s="447"/>
      <c r="AB606" s="449"/>
      <c r="AC606" s="447"/>
      <c r="AD606" s="449"/>
      <c r="BT606" s="522">
        <f t="shared" si="155"/>
        <v>0</v>
      </c>
      <c r="BU606" s="522"/>
      <c r="BV606" s="522">
        <f t="shared" si="156"/>
        <v>0</v>
      </c>
      <c r="BW606" s="522"/>
      <c r="BX606" s="522">
        <f t="shared" si="157"/>
        <v>0</v>
      </c>
      <c r="BY606" s="522"/>
      <c r="BZ606" s="522">
        <f t="shared" si="158"/>
        <v>0</v>
      </c>
      <c r="CA606" s="522"/>
      <c r="CB606" s="125" t="str">
        <f>IF(BZ606=0,"",IF(SUM($BZ$87:BZ606)=1,_xlfn.CONCAT(CC606),IF($BZ$662&gt;SUM($BZ$87:BZ606),_xlfn.CONCAT(", ",CC606),IF($BZ$662=SUM($BZ$87:BZ606),_xlfn.CONCAT(" y ",CC606,".")))))</f>
        <v/>
      </c>
      <c r="CC606" s="113">
        <v>520</v>
      </c>
      <c r="CE606" s="524">
        <f t="shared" si="154"/>
        <v>0</v>
      </c>
      <c r="CF606" s="526"/>
    </row>
    <row r="607" spans="3:84">
      <c r="C607" s="56" t="s">
        <v>7194</v>
      </c>
      <c r="D607" s="460" t="str">
        <f>IF($AH$14=0,IF(Presentación!AL530="","",Presentación!AM530),"")</f>
        <v/>
      </c>
      <c r="E607" s="461"/>
      <c r="F607" s="462"/>
      <c r="G607" s="547" t="str">
        <f>IF($AH$14=0,IF(Presentación!AK530="","",Presentación!AK530),"")</f>
        <v/>
      </c>
      <c r="H607" s="548"/>
      <c r="I607" s="548"/>
      <c r="J607" s="548"/>
      <c r="K607" s="548"/>
      <c r="L607" s="549"/>
      <c r="M607" s="447"/>
      <c r="N607" s="449"/>
      <c r="O607" s="447"/>
      <c r="P607" s="449"/>
      <c r="Q607" s="447"/>
      <c r="R607" s="449"/>
      <c r="S607" s="447"/>
      <c r="T607" s="449"/>
      <c r="U607" s="447"/>
      <c r="V607" s="449"/>
      <c r="W607" s="447"/>
      <c r="X607" s="449"/>
      <c r="Y607" s="447"/>
      <c r="Z607" s="449"/>
      <c r="AA607" s="447"/>
      <c r="AB607" s="449"/>
      <c r="AC607" s="447"/>
      <c r="AD607" s="449"/>
      <c r="BT607" s="522">
        <f t="shared" si="155"/>
        <v>0</v>
      </c>
      <c r="BU607" s="522"/>
      <c r="BV607" s="522">
        <f t="shared" si="156"/>
        <v>0</v>
      </c>
      <c r="BW607" s="522"/>
      <c r="BX607" s="522">
        <f t="shared" si="157"/>
        <v>0</v>
      </c>
      <c r="BY607" s="522"/>
      <c r="BZ607" s="522">
        <f t="shared" si="158"/>
        <v>0</v>
      </c>
      <c r="CA607" s="522"/>
      <c r="CB607" s="125" t="str">
        <f>IF(BZ607=0,"",IF(SUM($BZ$87:BZ607)=1,_xlfn.CONCAT(CC607),IF($BZ$662&gt;SUM($BZ$87:BZ607),_xlfn.CONCAT(", ",CC607),IF($BZ$662=SUM($BZ$87:BZ607),_xlfn.CONCAT(" y ",CC607,".")))))</f>
        <v/>
      </c>
      <c r="CC607" s="113">
        <v>521</v>
      </c>
      <c r="CE607" s="524">
        <f t="shared" si="154"/>
        <v>0</v>
      </c>
      <c r="CF607" s="526"/>
    </row>
    <row r="608" spans="3:84">
      <c r="C608" s="56" t="s">
        <v>7195</v>
      </c>
      <c r="D608" s="460" t="str">
        <f>IF($AH$14=0,IF(Presentación!AL531="","",Presentación!AM531),"")</f>
        <v/>
      </c>
      <c r="E608" s="461"/>
      <c r="F608" s="462"/>
      <c r="G608" s="547" t="str">
        <f>IF($AH$14=0,IF(Presentación!AK531="","",Presentación!AK531),"")</f>
        <v/>
      </c>
      <c r="H608" s="548"/>
      <c r="I608" s="548"/>
      <c r="J608" s="548"/>
      <c r="K608" s="548"/>
      <c r="L608" s="549"/>
      <c r="M608" s="447"/>
      <c r="N608" s="449"/>
      <c r="O608" s="447"/>
      <c r="P608" s="449"/>
      <c r="Q608" s="447"/>
      <c r="R608" s="449"/>
      <c r="S608" s="447"/>
      <c r="T608" s="449"/>
      <c r="U608" s="447"/>
      <c r="V608" s="449"/>
      <c r="W608" s="447"/>
      <c r="X608" s="449"/>
      <c r="Y608" s="447"/>
      <c r="Z608" s="449"/>
      <c r="AA608" s="447"/>
      <c r="AB608" s="449"/>
      <c r="AC608" s="447"/>
      <c r="AD608" s="449"/>
      <c r="BT608" s="522">
        <f t="shared" si="155"/>
        <v>0</v>
      </c>
      <c r="BU608" s="522"/>
      <c r="BV608" s="522">
        <f t="shared" si="156"/>
        <v>0</v>
      </c>
      <c r="BW608" s="522"/>
      <c r="BX608" s="522">
        <f t="shared" si="157"/>
        <v>0</v>
      </c>
      <c r="BY608" s="522"/>
      <c r="BZ608" s="522">
        <f t="shared" si="158"/>
        <v>0</v>
      </c>
      <c r="CA608" s="522"/>
      <c r="CB608" s="125" t="str">
        <f>IF(BZ608=0,"",IF(SUM($BZ$87:BZ608)=1,_xlfn.CONCAT(CC608),IF($BZ$662&gt;SUM($BZ$87:BZ608),_xlfn.CONCAT(", ",CC608),IF($BZ$662=SUM($BZ$87:BZ608),_xlfn.CONCAT(" y ",CC608,".")))))</f>
        <v/>
      </c>
      <c r="CC608" s="113">
        <v>522</v>
      </c>
      <c r="CE608" s="524">
        <f t="shared" si="154"/>
        <v>0</v>
      </c>
      <c r="CF608" s="526"/>
    </row>
    <row r="609" spans="3:84">
      <c r="C609" s="56" t="s">
        <v>7196</v>
      </c>
      <c r="D609" s="460" t="str">
        <f>IF($AH$14=0,IF(Presentación!AL532="","",Presentación!AM532),"")</f>
        <v/>
      </c>
      <c r="E609" s="461"/>
      <c r="F609" s="462"/>
      <c r="G609" s="547" t="str">
        <f>IF($AH$14=0,IF(Presentación!AK532="","",Presentación!AK532),"")</f>
        <v/>
      </c>
      <c r="H609" s="548"/>
      <c r="I609" s="548"/>
      <c r="J609" s="548"/>
      <c r="K609" s="548"/>
      <c r="L609" s="549"/>
      <c r="M609" s="447"/>
      <c r="N609" s="449"/>
      <c r="O609" s="447"/>
      <c r="P609" s="449"/>
      <c r="Q609" s="447"/>
      <c r="R609" s="449"/>
      <c r="S609" s="447"/>
      <c r="T609" s="449"/>
      <c r="U609" s="447"/>
      <c r="V609" s="449"/>
      <c r="W609" s="447"/>
      <c r="X609" s="449"/>
      <c r="Y609" s="447"/>
      <c r="Z609" s="449"/>
      <c r="AA609" s="447"/>
      <c r="AB609" s="449"/>
      <c r="AC609" s="447"/>
      <c r="AD609" s="449"/>
      <c r="BT609" s="522">
        <f t="shared" si="155"/>
        <v>0</v>
      </c>
      <c r="BU609" s="522"/>
      <c r="BV609" s="522">
        <f t="shared" si="156"/>
        <v>0</v>
      </c>
      <c r="BW609" s="522"/>
      <c r="BX609" s="522">
        <f t="shared" si="157"/>
        <v>0</v>
      </c>
      <c r="BY609" s="522"/>
      <c r="BZ609" s="522">
        <f t="shared" si="158"/>
        <v>0</v>
      </c>
      <c r="CA609" s="522"/>
      <c r="CB609" s="125" t="str">
        <f>IF(BZ609=0,"",IF(SUM($BZ$87:BZ609)=1,_xlfn.CONCAT(CC609),IF($BZ$662&gt;SUM($BZ$87:BZ609),_xlfn.CONCAT(", ",CC609),IF($BZ$662=SUM($BZ$87:BZ609),_xlfn.CONCAT(" y ",CC609,".")))))</f>
        <v/>
      </c>
      <c r="CC609" s="113">
        <v>523</v>
      </c>
      <c r="CE609" s="524">
        <f t="shared" si="154"/>
        <v>0</v>
      </c>
      <c r="CF609" s="526"/>
    </row>
    <row r="610" spans="3:84">
      <c r="C610" s="56" t="s">
        <v>7197</v>
      </c>
      <c r="D610" s="460" t="str">
        <f>IF($AH$14=0,IF(Presentación!AL533="","",Presentación!AM533),"")</f>
        <v/>
      </c>
      <c r="E610" s="461"/>
      <c r="F610" s="462"/>
      <c r="G610" s="547" t="str">
        <f>IF($AH$14=0,IF(Presentación!AK533="","",Presentación!AK533),"")</f>
        <v/>
      </c>
      <c r="H610" s="548"/>
      <c r="I610" s="548"/>
      <c r="J610" s="548"/>
      <c r="K610" s="548"/>
      <c r="L610" s="549"/>
      <c r="M610" s="447"/>
      <c r="N610" s="449"/>
      <c r="O610" s="447"/>
      <c r="P610" s="449"/>
      <c r="Q610" s="447"/>
      <c r="R610" s="449"/>
      <c r="S610" s="447"/>
      <c r="T610" s="449"/>
      <c r="U610" s="447"/>
      <c r="V610" s="449"/>
      <c r="W610" s="447"/>
      <c r="X610" s="449"/>
      <c r="Y610" s="447"/>
      <c r="Z610" s="449"/>
      <c r="AA610" s="447"/>
      <c r="AB610" s="449"/>
      <c r="AC610" s="447"/>
      <c r="AD610" s="449"/>
      <c r="BT610" s="522">
        <f t="shared" si="155"/>
        <v>0</v>
      </c>
      <c r="BU610" s="522"/>
      <c r="BV610" s="522">
        <f t="shared" si="156"/>
        <v>0</v>
      </c>
      <c r="BW610" s="522"/>
      <c r="BX610" s="522">
        <f t="shared" si="157"/>
        <v>0</v>
      </c>
      <c r="BY610" s="522"/>
      <c r="BZ610" s="522">
        <f t="shared" si="158"/>
        <v>0</v>
      </c>
      <c r="CA610" s="522"/>
      <c r="CB610" s="125" t="str">
        <f>IF(BZ610=0,"",IF(SUM($BZ$87:BZ610)=1,_xlfn.CONCAT(CC610),IF($BZ$662&gt;SUM($BZ$87:BZ610),_xlfn.CONCAT(", ",CC610),IF($BZ$662=SUM($BZ$87:BZ610),_xlfn.CONCAT(" y ",CC610,".")))))</f>
        <v/>
      </c>
      <c r="CC610" s="113">
        <v>524</v>
      </c>
      <c r="CE610" s="524">
        <f t="shared" si="154"/>
        <v>0</v>
      </c>
      <c r="CF610" s="526"/>
    </row>
    <row r="611" spans="3:84">
      <c r="C611" s="56" t="s">
        <v>7198</v>
      </c>
      <c r="D611" s="460" t="str">
        <f>IF($AH$14=0,IF(Presentación!AL534="","",Presentación!AM534),"")</f>
        <v/>
      </c>
      <c r="E611" s="461"/>
      <c r="F611" s="462"/>
      <c r="G611" s="547" t="str">
        <f>IF($AH$14=0,IF(Presentación!AK534="","",Presentación!AK534),"")</f>
        <v/>
      </c>
      <c r="H611" s="548"/>
      <c r="I611" s="548"/>
      <c r="J611" s="548"/>
      <c r="K611" s="548"/>
      <c r="L611" s="549"/>
      <c r="M611" s="447"/>
      <c r="N611" s="449"/>
      <c r="O611" s="447"/>
      <c r="P611" s="449"/>
      <c r="Q611" s="447"/>
      <c r="R611" s="449"/>
      <c r="S611" s="447"/>
      <c r="T611" s="449"/>
      <c r="U611" s="447"/>
      <c r="V611" s="449"/>
      <c r="W611" s="447"/>
      <c r="X611" s="449"/>
      <c r="Y611" s="447"/>
      <c r="Z611" s="449"/>
      <c r="AA611" s="447"/>
      <c r="AB611" s="449"/>
      <c r="AC611" s="447"/>
      <c r="AD611" s="449"/>
      <c r="BT611" s="522">
        <f t="shared" si="155"/>
        <v>0</v>
      </c>
      <c r="BU611" s="522"/>
      <c r="BV611" s="522">
        <f t="shared" si="156"/>
        <v>0</v>
      </c>
      <c r="BW611" s="522"/>
      <c r="BX611" s="522">
        <f t="shared" si="157"/>
        <v>0</v>
      </c>
      <c r="BY611" s="522"/>
      <c r="BZ611" s="522">
        <f t="shared" si="158"/>
        <v>0</v>
      </c>
      <c r="CA611" s="522"/>
      <c r="CB611" s="125" t="str">
        <f>IF(BZ611=0,"",IF(SUM($BZ$87:BZ611)=1,_xlfn.CONCAT(CC611),IF($BZ$662&gt;SUM($BZ$87:BZ611),_xlfn.CONCAT(", ",CC611),IF($BZ$662=SUM($BZ$87:BZ611),_xlfn.CONCAT(" y ",CC611,".")))))</f>
        <v/>
      </c>
      <c r="CC611" s="113">
        <v>525</v>
      </c>
      <c r="CE611" s="524">
        <f t="shared" si="154"/>
        <v>0</v>
      </c>
      <c r="CF611" s="526"/>
    </row>
    <row r="612" spans="3:84">
      <c r="C612" s="56" t="s">
        <v>7199</v>
      </c>
      <c r="D612" s="460" t="str">
        <f>IF($AH$14=0,IF(Presentación!AL535="","",Presentación!AM535),"")</f>
        <v/>
      </c>
      <c r="E612" s="461"/>
      <c r="F612" s="462"/>
      <c r="G612" s="547" t="str">
        <f>IF($AH$14=0,IF(Presentación!AK535="","",Presentación!AK535),"")</f>
        <v/>
      </c>
      <c r="H612" s="548"/>
      <c r="I612" s="548"/>
      <c r="J612" s="548"/>
      <c r="K612" s="548"/>
      <c r="L612" s="549"/>
      <c r="M612" s="447"/>
      <c r="N612" s="449"/>
      <c r="O612" s="447"/>
      <c r="P612" s="449"/>
      <c r="Q612" s="447"/>
      <c r="R612" s="449"/>
      <c r="S612" s="447"/>
      <c r="T612" s="449"/>
      <c r="U612" s="447"/>
      <c r="V612" s="449"/>
      <c r="W612" s="447"/>
      <c r="X612" s="449"/>
      <c r="Y612" s="447"/>
      <c r="Z612" s="449"/>
      <c r="AA612" s="447"/>
      <c r="AB612" s="449"/>
      <c r="AC612" s="447"/>
      <c r="AD612" s="449"/>
      <c r="BT612" s="522">
        <f t="shared" si="155"/>
        <v>0</v>
      </c>
      <c r="BU612" s="522"/>
      <c r="BV612" s="522">
        <f t="shared" si="156"/>
        <v>0</v>
      </c>
      <c r="BW612" s="522"/>
      <c r="BX612" s="522">
        <f t="shared" si="157"/>
        <v>0</v>
      </c>
      <c r="BY612" s="522"/>
      <c r="BZ612" s="522">
        <f t="shared" si="158"/>
        <v>0</v>
      </c>
      <c r="CA612" s="522"/>
      <c r="CB612" s="125" t="str">
        <f>IF(BZ612=0,"",IF(SUM($BZ$87:BZ612)=1,_xlfn.CONCAT(CC612),IF($BZ$662&gt;SUM($BZ$87:BZ612),_xlfn.CONCAT(", ",CC612),IF($BZ$662=SUM($BZ$87:BZ612),_xlfn.CONCAT(" y ",CC612,".")))))</f>
        <v/>
      </c>
      <c r="CC612" s="113">
        <v>526</v>
      </c>
      <c r="CE612" s="524">
        <f t="shared" si="154"/>
        <v>0</v>
      </c>
      <c r="CF612" s="526"/>
    </row>
    <row r="613" spans="3:84">
      <c r="C613" s="56" t="s">
        <v>7200</v>
      </c>
      <c r="D613" s="460" t="str">
        <f>IF($AH$14=0,IF(Presentación!AL536="","",Presentación!AM536),"")</f>
        <v/>
      </c>
      <c r="E613" s="461"/>
      <c r="F613" s="462"/>
      <c r="G613" s="547" t="str">
        <f>IF($AH$14=0,IF(Presentación!AK536="","",Presentación!AK536),"")</f>
        <v/>
      </c>
      <c r="H613" s="548"/>
      <c r="I613" s="548"/>
      <c r="J613" s="548"/>
      <c r="K613" s="548"/>
      <c r="L613" s="549"/>
      <c r="M613" s="447"/>
      <c r="N613" s="449"/>
      <c r="O613" s="447"/>
      <c r="P613" s="449"/>
      <c r="Q613" s="447"/>
      <c r="R613" s="449"/>
      <c r="S613" s="447"/>
      <c r="T613" s="449"/>
      <c r="U613" s="447"/>
      <c r="V613" s="449"/>
      <c r="W613" s="447"/>
      <c r="X613" s="449"/>
      <c r="Y613" s="447"/>
      <c r="Z613" s="449"/>
      <c r="AA613" s="447"/>
      <c r="AB613" s="449"/>
      <c r="AC613" s="447"/>
      <c r="AD613" s="449"/>
      <c r="BT613" s="522">
        <f t="shared" si="155"/>
        <v>0</v>
      </c>
      <c r="BU613" s="522"/>
      <c r="BV613" s="522">
        <f t="shared" si="156"/>
        <v>0</v>
      </c>
      <c r="BW613" s="522"/>
      <c r="BX613" s="522">
        <f t="shared" si="157"/>
        <v>0</v>
      </c>
      <c r="BY613" s="522"/>
      <c r="BZ613" s="522">
        <f t="shared" si="158"/>
        <v>0</v>
      </c>
      <c r="CA613" s="522"/>
      <c r="CB613" s="125" t="str">
        <f>IF(BZ613=0,"",IF(SUM($BZ$87:BZ613)=1,_xlfn.CONCAT(CC613),IF($BZ$662&gt;SUM($BZ$87:BZ613),_xlfn.CONCAT(", ",CC613),IF($BZ$662=SUM($BZ$87:BZ613),_xlfn.CONCAT(" y ",CC613,".")))))</f>
        <v/>
      </c>
      <c r="CC613" s="113">
        <v>527</v>
      </c>
      <c r="CE613" s="524">
        <f t="shared" si="154"/>
        <v>0</v>
      </c>
      <c r="CF613" s="526"/>
    </row>
    <row r="614" spans="3:84">
      <c r="C614" s="56" t="s">
        <v>7201</v>
      </c>
      <c r="D614" s="460" t="str">
        <f>IF($AH$14=0,IF(Presentación!AL537="","",Presentación!AM537),"")</f>
        <v/>
      </c>
      <c r="E614" s="461"/>
      <c r="F614" s="462"/>
      <c r="G614" s="547" t="str">
        <f>IF($AH$14=0,IF(Presentación!AK537="","",Presentación!AK537),"")</f>
        <v/>
      </c>
      <c r="H614" s="548"/>
      <c r="I614" s="548"/>
      <c r="J614" s="548"/>
      <c r="K614" s="548"/>
      <c r="L614" s="549"/>
      <c r="M614" s="447"/>
      <c r="N614" s="449"/>
      <c r="O614" s="447"/>
      <c r="P614" s="449"/>
      <c r="Q614" s="447"/>
      <c r="R614" s="449"/>
      <c r="S614" s="447"/>
      <c r="T614" s="449"/>
      <c r="U614" s="447"/>
      <c r="V614" s="449"/>
      <c r="W614" s="447"/>
      <c r="X614" s="449"/>
      <c r="Y614" s="447"/>
      <c r="Z614" s="449"/>
      <c r="AA614" s="447"/>
      <c r="AB614" s="449"/>
      <c r="AC614" s="447"/>
      <c r="AD614" s="449"/>
      <c r="BT614" s="522">
        <f t="shared" si="155"/>
        <v>0</v>
      </c>
      <c r="BU614" s="522"/>
      <c r="BV614" s="522">
        <f t="shared" si="156"/>
        <v>0</v>
      </c>
      <c r="BW614" s="522"/>
      <c r="BX614" s="522">
        <f t="shared" si="157"/>
        <v>0</v>
      </c>
      <c r="BY614" s="522"/>
      <c r="BZ614" s="522">
        <f t="shared" si="158"/>
        <v>0</v>
      </c>
      <c r="CA614" s="522"/>
      <c r="CB614" s="125" t="str">
        <f>IF(BZ614=0,"",IF(SUM($BZ$87:BZ614)=1,_xlfn.CONCAT(CC614),IF($BZ$662&gt;SUM($BZ$87:BZ614),_xlfn.CONCAT(", ",CC614),IF($BZ$662=SUM($BZ$87:BZ614),_xlfn.CONCAT(" y ",CC614,".")))))</f>
        <v/>
      </c>
      <c r="CC614" s="113">
        <v>528</v>
      </c>
      <c r="CE614" s="524">
        <f t="shared" si="154"/>
        <v>0</v>
      </c>
      <c r="CF614" s="526"/>
    </row>
    <row r="615" spans="3:84">
      <c r="C615" s="56" t="s">
        <v>7202</v>
      </c>
      <c r="D615" s="460" t="str">
        <f>IF($AH$14=0,IF(Presentación!AL538="","",Presentación!AM538),"")</f>
        <v/>
      </c>
      <c r="E615" s="461"/>
      <c r="F615" s="462"/>
      <c r="G615" s="547" t="str">
        <f>IF($AH$14=0,IF(Presentación!AK538="","",Presentación!AK538),"")</f>
        <v/>
      </c>
      <c r="H615" s="548"/>
      <c r="I615" s="548"/>
      <c r="J615" s="548"/>
      <c r="K615" s="548"/>
      <c r="L615" s="549"/>
      <c r="M615" s="447"/>
      <c r="N615" s="449"/>
      <c r="O615" s="447"/>
      <c r="P615" s="449"/>
      <c r="Q615" s="447"/>
      <c r="R615" s="449"/>
      <c r="S615" s="447"/>
      <c r="T615" s="449"/>
      <c r="U615" s="447"/>
      <c r="V615" s="449"/>
      <c r="W615" s="447"/>
      <c r="X615" s="449"/>
      <c r="Y615" s="447"/>
      <c r="Z615" s="449"/>
      <c r="AA615" s="447"/>
      <c r="AB615" s="449"/>
      <c r="AC615" s="447"/>
      <c r="AD615" s="449"/>
      <c r="BT615" s="522">
        <f t="shared" si="155"/>
        <v>0</v>
      </c>
      <c r="BU615" s="522"/>
      <c r="BV615" s="522">
        <f t="shared" si="156"/>
        <v>0</v>
      </c>
      <c r="BW615" s="522"/>
      <c r="BX615" s="522">
        <f t="shared" si="157"/>
        <v>0</v>
      </c>
      <c r="BY615" s="522"/>
      <c r="BZ615" s="522">
        <f t="shared" si="158"/>
        <v>0</v>
      </c>
      <c r="CA615" s="522"/>
      <c r="CB615" s="125" t="str">
        <f>IF(BZ615=0,"",IF(SUM($BZ$87:BZ615)=1,_xlfn.CONCAT(CC615),IF($BZ$662&gt;SUM($BZ$87:BZ615),_xlfn.CONCAT(", ",CC615),IF($BZ$662=SUM($BZ$87:BZ615),_xlfn.CONCAT(" y ",CC615,".")))))</f>
        <v/>
      </c>
      <c r="CC615" s="113">
        <v>529</v>
      </c>
      <c r="CE615" s="524">
        <f t="shared" si="154"/>
        <v>0</v>
      </c>
      <c r="CF615" s="526"/>
    </row>
    <row r="616" spans="3:84">
      <c r="C616" s="56" t="s">
        <v>7203</v>
      </c>
      <c r="D616" s="460" t="str">
        <f>IF($AH$14=0,IF(Presentación!AL539="","",Presentación!AM539),"")</f>
        <v/>
      </c>
      <c r="E616" s="461"/>
      <c r="F616" s="462"/>
      <c r="G616" s="547" t="str">
        <f>IF($AH$14=0,IF(Presentación!AK539="","",Presentación!AK539),"")</f>
        <v/>
      </c>
      <c r="H616" s="548"/>
      <c r="I616" s="548"/>
      <c r="J616" s="548"/>
      <c r="K616" s="548"/>
      <c r="L616" s="549"/>
      <c r="M616" s="447"/>
      <c r="N616" s="449"/>
      <c r="O616" s="447"/>
      <c r="P616" s="449"/>
      <c r="Q616" s="447"/>
      <c r="R616" s="449"/>
      <c r="S616" s="447"/>
      <c r="T616" s="449"/>
      <c r="U616" s="447"/>
      <c r="V616" s="449"/>
      <c r="W616" s="447"/>
      <c r="X616" s="449"/>
      <c r="Y616" s="447"/>
      <c r="Z616" s="449"/>
      <c r="AA616" s="447"/>
      <c r="AB616" s="449"/>
      <c r="AC616" s="447"/>
      <c r="AD616" s="449"/>
      <c r="BT616" s="522">
        <f t="shared" si="155"/>
        <v>0</v>
      </c>
      <c r="BU616" s="522"/>
      <c r="BV616" s="522">
        <f t="shared" si="156"/>
        <v>0</v>
      </c>
      <c r="BW616" s="522"/>
      <c r="BX616" s="522">
        <f t="shared" si="157"/>
        <v>0</v>
      </c>
      <c r="BY616" s="522"/>
      <c r="BZ616" s="522">
        <f t="shared" si="158"/>
        <v>0</v>
      </c>
      <c r="CA616" s="522"/>
      <c r="CB616" s="125" t="str">
        <f>IF(BZ616=0,"",IF(SUM($BZ$87:BZ616)=1,_xlfn.CONCAT(CC616),IF($BZ$662&gt;SUM($BZ$87:BZ616),_xlfn.CONCAT(", ",CC616),IF($BZ$662=SUM($BZ$87:BZ616),_xlfn.CONCAT(" y ",CC616,".")))))</f>
        <v/>
      </c>
      <c r="CC616" s="113">
        <v>530</v>
      </c>
      <c r="CE616" s="524">
        <f t="shared" si="154"/>
        <v>0</v>
      </c>
      <c r="CF616" s="526"/>
    </row>
    <row r="617" spans="3:84">
      <c r="C617" s="56" t="s">
        <v>7204</v>
      </c>
      <c r="D617" s="460" t="str">
        <f>IF($AH$14=0,IF(Presentación!AL540="","",Presentación!AM540),"")</f>
        <v/>
      </c>
      <c r="E617" s="461"/>
      <c r="F617" s="462"/>
      <c r="G617" s="547" t="str">
        <f>IF($AH$14=0,IF(Presentación!AK540="","",Presentación!AK540),"")</f>
        <v/>
      </c>
      <c r="H617" s="548"/>
      <c r="I617" s="548"/>
      <c r="J617" s="548"/>
      <c r="K617" s="548"/>
      <c r="L617" s="549"/>
      <c r="M617" s="447"/>
      <c r="N617" s="449"/>
      <c r="O617" s="447"/>
      <c r="P617" s="449"/>
      <c r="Q617" s="447"/>
      <c r="R617" s="449"/>
      <c r="S617" s="447"/>
      <c r="T617" s="449"/>
      <c r="U617" s="447"/>
      <c r="V617" s="449"/>
      <c r="W617" s="447"/>
      <c r="X617" s="449"/>
      <c r="Y617" s="447"/>
      <c r="Z617" s="449"/>
      <c r="AA617" s="447"/>
      <c r="AB617" s="449"/>
      <c r="AC617" s="447"/>
      <c r="AD617" s="449"/>
      <c r="BT617" s="522">
        <f t="shared" si="155"/>
        <v>0</v>
      </c>
      <c r="BU617" s="522"/>
      <c r="BV617" s="522">
        <f t="shared" si="156"/>
        <v>0</v>
      </c>
      <c r="BW617" s="522"/>
      <c r="BX617" s="522">
        <f t="shared" si="157"/>
        <v>0</v>
      </c>
      <c r="BY617" s="522"/>
      <c r="BZ617" s="522">
        <f t="shared" si="158"/>
        <v>0</v>
      </c>
      <c r="CA617" s="522"/>
      <c r="CB617" s="125" t="str">
        <f>IF(BZ617=0,"",IF(SUM($BZ$87:BZ617)=1,_xlfn.CONCAT(CC617),IF($BZ$662&gt;SUM($BZ$87:BZ617),_xlfn.CONCAT(", ",CC617),IF($BZ$662=SUM($BZ$87:BZ617),_xlfn.CONCAT(" y ",CC617,".")))))</f>
        <v/>
      </c>
      <c r="CC617" s="113">
        <v>531</v>
      </c>
      <c r="CE617" s="524">
        <f t="shared" si="154"/>
        <v>0</v>
      </c>
      <c r="CF617" s="526"/>
    </row>
    <row r="618" spans="3:84">
      <c r="C618" s="56" t="s">
        <v>7205</v>
      </c>
      <c r="D618" s="460" t="str">
        <f>IF($AH$14=0,IF(Presentación!AL541="","",Presentación!AM541),"")</f>
        <v/>
      </c>
      <c r="E618" s="461"/>
      <c r="F618" s="462"/>
      <c r="G618" s="547" t="str">
        <f>IF($AH$14=0,IF(Presentación!AK541="","",Presentación!AK541),"")</f>
        <v/>
      </c>
      <c r="H618" s="548"/>
      <c r="I618" s="548"/>
      <c r="J618" s="548"/>
      <c r="K618" s="548"/>
      <c r="L618" s="549"/>
      <c r="M618" s="447"/>
      <c r="N618" s="449"/>
      <c r="O618" s="447"/>
      <c r="P618" s="449"/>
      <c r="Q618" s="447"/>
      <c r="R618" s="449"/>
      <c r="S618" s="447"/>
      <c r="T618" s="449"/>
      <c r="U618" s="447"/>
      <c r="V618" s="449"/>
      <c r="W618" s="447"/>
      <c r="X618" s="449"/>
      <c r="Y618" s="447"/>
      <c r="Z618" s="449"/>
      <c r="AA618" s="447"/>
      <c r="AB618" s="449"/>
      <c r="AC618" s="447"/>
      <c r="AD618" s="449"/>
      <c r="BT618" s="522">
        <f t="shared" si="155"/>
        <v>0</v>
      </c>
      <c r="BU618" s="522"/>
      <c r="BV618" s="522">
        <f t="shared" si="156"/>
        <v>0</v>
      </c>
      <c r="BW618" s="522"/>
      <c r="BX618" s="522">
        <f t="shared" si="157"/>
        <v>0</v>
      </c>
      <c r="BY618" s="522"/>
      <c r="BZ618" s="522">
        <f t="shared" si="158"/>
        <v>0</v>
      </c>
      <c r="CA618" s="522"/>
      <c r="CB618" s="125" t="str">
        <f>IF(BZ618=0,"",IF(SUM($BZ$87:BZ618)=1,_xlfn.CONCAT(CC618),IF($BZ$662&gt;SUM($BZ$87:BZ618),_xlfn.CONCAT(", ",CC618),IF($BZ$662=SUM($BZ$87:BZ618),_xlfn.CONCAT(" y ",CC618,".")))))</f>
        <v/>
      </c>
      <c r="CC618" s="113">
        <v>532</v>
      </c>
      <c r="CE618" s="524">
        <f t="shared" si="154"/>
        <v>0</v>
      </c>
      <c r="CF618" s="526"/>
    </row>
    <row r="619" spans="3:84">
      <c r="C619" s="56" t="s">
        <v>7206</v>
      </c>
      <c r="D619" s="460" t="str">
        <f>IF($AH$14=0,IF(Presentación!AL542="","",Presentación!AM542),"")</f>
        <v/>
      </c>
      <c r="E619" s="461"/>
      <c r="F619" s="462"/>
      <c r="G619" s="547" t="str">
        <f>IF($AH$14=0,IF(Presentación!AK542="","",Presentación!AK542),"")</f>
        <v/>
      </c>
      <c r="H619" s="548"/>
      <c r="I619" s="548"/>
      <c r="J619" s="548"/>
      <c r="K619" s="548"/>
      <c r="L619" s="549"/>
      <c r="M619" s="447"/>
      <c r="N619" s="449"/>
      <c r="O619" s="447"/>
      <c r="P619" s="449"/>
      <c r="Q619" s="447"/>
      <c r="R619" s="449"/>
      <c r="S619" s="447"/>
      <c r="T619" s="449"/>
      <c r="U619" s="447"/>
      <c r="V619" s="449"/>
      <c r="W619" s="447"/>
      <c r="X619" s="449"/>
      <c r="Y619" s="447"/>
      <c r="Z619" s="449"/>
      <c r="AA619" s="447"/>
      <c r="AB619" s="449"/>
      <c r="AC619" s="447"/>
      <c r="AD619" s="449"/>
      <c r="BT619" s="522">
        <f t="shared" si="155"/>
        <v>0</v>
      </c>
      <c r="BU619" s="522"/>
      <c r="BV619" s="522">
        <f t="shared" si="156"/>
        <v>0</v>
      </c>
      <c r="BW619" s="522"/>
      <c r="BX619" s="522">
        <f t="shared" si="157"/>
        <v>0</v>
      </c>
      <c r="BY619" s="522"/>
      <c r="BZ619" s="522">
        <f t="shared" si="158"/>
        <v>0</v>
      </c>
      <c r="CA619" s="522"/>
      <c r="CB619" s="125" t="str">
        <f>IF(BZ619=0,"",IF(SUM($BZ$87:BZ619)=1,_xlfn.CONCAT(CC619),IF($BZ$662&gt;SUM($BZ$87:BZ619),_xlfn.CONCAT(", ",CC619),IF($BZ$662=SUM($BZ$87:BZ619),_xlfn.CONCAT(" y ",CC619,".")))))</f>
        <v/>
      </c>
      <c r="CC619" s="113">
        <v>533</v>
      </c>
      <c r="CE619" s="524">
        <f t="shared" si="154"/>
        <v>0</v>
      </c>
      <c r="CF619" s="526"/>
    </row>
    <row r="620" spans="3:84">
      <c r="C620" s="56" t="s">
        <v>7207</v>
      </c>
      <c r="D620" s="460" t="str">
        <f>IF($AH$14=0,IF(Presentación!AL543="","",Presentación!AM543),"")</f>
        <v/>
      </c>
      <c r="E620" s="461"/>
      <c r="F620" s="462"/>
      <c r="G620" s="547" t="str">
        <f>IF($AH$14=0,IF(Presentación!AK543="","",Presentación!AK543),"")</f>
        <v/>
      </c>
      <c r="H620" s="548"/>
      <c r="I620" s="548"/>
      <c r="J620" s="548"/>
      <c r="K620" s="548"/>
      <c r="L620" s="549"/>
      <c r="M620" s="447"/>
      <c r="N620" s="449"/>
      <c r="O620" s="447"/>
      <c r="P620" s="449"/>
      <c r="Q620" s="447"/>
      <c r="R620" s="449"/>
      <c r="S620" s="447"/>
      <c r="T620" s="449"/>
      <c r="U620" s="447"/>
      <c r="V620" s="449"/>
      <c r="W620" s="447"/>
      <c r="X620" s="449"/>
      <c r="Y620" s="447"/>
      <c r="Z620" s="449"/>
      <c r="AA620" s="447"/>
      <c r="AB620" s="449"/>
      <c r="AC620" s="447"/>
      <c r="AD620" s="449"/>
      <c r="BT620" s="522">
        <f t="shared" si="155"/>
        <v>0</v>
      </c>
      <c r="BU620" s="522"/>
      <c r="BV620" s="522">
        <f t="shared" si="156"/>
        <v>0</v>
      </c>
      <c r="BW620" s="522"/>
      <c r="BX620" s="522">
        <f t="shared" si="157"/>
        <v>0</v>
      </c>
      <c r="BY620" s="522"/>
      <c r="BZ620" s="522">
        <f t="shared" si="158"/>
        <v>0</v>
      </c>
      <c r="CA620" s="522"/>
      <c r="CB620" s="125" t="str">
        <f>IF(BZ620=0,"",IF(SUM($BZ$87:BZ620)=1,_xlfn.CONCAT(CC620),IF($BZ$662&gt;SUM($BZ$87:BZ620),_xlfn.CONCAT(", ",CC620),IF($BZ$662=SUM($BZ$87:BZ620),_xlfn.CONCAT(" y ",CC620,".")))))</f>
        <v/>
      </c>
      <c r="CC620" s="113">
        <v>534</v>
      </c>
      <c r="CE620" s="524">
        <f t="shared" si="154"/>
        <v>0</v>
      </c>
      <c r="CF620" s="526"/>
    </row>
    <row r="621" spans="3:84">
      <c r="C621" s="56" t="s">
        <v>7208</v>
      </c>
      <c r="D621" s="460" t="str">
        <f>IF($AH$14=0,IF(Presentación!AL544="","",Presentación!AM544),"")</f>
        <v/>
      </c>
      <c r="E621" s="461"/>
      <c r="F621" s="462"/>
      <c r="G621" s="547" t="str">
        <f>IF($AH$14=0,IF(Presentación!AK544="","",Presentación!AK544),"")</f>
        <v/>
      </c>
      <c r="H621" s="548"/>
      <c r="I621" s="548"/>
      <c r="J621" s="548"/>
      <c r="K621" s="548"/>
      <c r="L621" s="549"/>
      <c r="M621" s="447"/>
      <c r="N621" s="449"/>
      <c r="O621" s="447"/>
      <c r="P621" s="449"/>
      <c r="Q621" s="447"/>
      <c r="R621" s="449"/>
      <c r="S621" s="447"/>
      <c r="T621" s="449"/>
      <c r="U621" s="447"/>
      <c r="V621" s="449"/>
      <c r="W621" s="447"/>
      <c r="X621" s="449"/>
      <c r="Y621" s="447"/>
      <c r="Z621" s="449"/>
      <c r="AA621" s="447"/>
      <c r="AB621" s="449"/>
      <c r="AC621" s="447"/>
      <c r="AD621" s="449"/>
      <c r="BT621" s="522">
        <f t="shared" si="155"/>
        <v>0</v>
      </c>
      <c r="BU621" s="522"/>
      <c r="BV621" s="522">
        <f t="shared" si="156"/>
        <v>0</v>
      </c>
      <c r="BW621" s="522"/>
      <c r="BX621" s="522">
        <f t="shared" si="157"/>
        <v>0</v>
      </c>
      <c r="BY621" s="522"/>
      <c r="BZ621" s="522">
        <f t="shared" si="158"/>
        <v>0</v>
      </c>
      <c r="CA621" s="522"/>
      <c r="CB621" s="125" t="str">
        <f>IF(BZ621=0,"",IF(SUM($BZ$87:BZ621)=1,_xlfn.CONCAT(CC621),IF($BZ$662&gt;SUM($BZ$87:BZ621),_xlfn.CONCAT(", ",CC621),IF($BZ$662=SUM($BZ$87:BZ621),_xlfn.CONCAT(" y ",CC621,".")))))</f>
        <v/>
      </c>
      <c r="CC621" s="113">
        <v>535</v>
      </c>
      <c r="CE621" s="524">
        <f t="shared" si="154"/>
        <v>0</v>
      </c>
      <c r="CF621" s="526"/>
    </row>
    <row r="622" spans="3:84">
      <c r="C622" s="56" t="s">
        <v>7209</v>
      </c>
      <c r="D622" s="460" t="str">
        <f>IF($AH$14=0,IF(Presentación!AL545="","",Presentación!AM545),"")</f>
        <v/>
      </c>
      <c r="E622" s="461"/>
      <c r="F622" s="462"/>
      <c r="G622" s="547" t="str">
        <f>IF($AH$14=0,IF(Presentación!AK545="","",Presentación!AK545),"")</f>
        <v/>
      </c>
      <c r="H622" s="548"/>
      <c r="I622" s="548"/>
      <c r="J622" s="548"/>
      <c r="K622" s="548"/>
      <c r="L622" s="549"/>
      <c r="M622" s="447"/>
      <c r="N622" s="449"/>
      <c r="O622" s="447"/>
      <c r="P622" s="449"/>
      <c r="Q622" s="447"/>
      <c r="R622" s="449"/>
      <c r="S622" s="447"/>
      <c r="T622" s="449"/>
      <c r="U622" s="447"/>
      <c r="V622" s="449"/>
      <c r="W622" s="447"/>
      <c r="X622" s="449"/>
      <c r="Y622" s="447"/>
      <c r="Z622" s="449"/>
      <c r="AA622" s="447"/>
      <c r="AB622" s="449"/>
      <c r="AC622" s="447"/>
      <c r="AD622" s="449"/>
      <c r="BT622" s="522">
        <f t="shared" si="155"/>
        <v>0</v>
      </c>
      <c r="BU622" s="522"/>
      <c r="BV622" s="522">
        <f t="shared" si="156"/>
        <v>0</v>
      </c>
      <c r="BW622" s="522"/>
      <c r="BX622" s="522">
        <f t="shared" si="157"/>
        <v>0</v>
      </c>
      <c r="BY622" s="522"/>
      <c r="BZ622" s="522">
        <f t="shared" si="158"/>
        <v>0</v>
      </c>
      <c r="CA622" s="522"/>
      <c r="CB622" s="125" t="str">
        <f>IF(BZ622=0,"",IF(SUM($BZ$87:BZ622)=1,_xlfn.CONCAT(CC622),IF($BZ$662&gt;SUM($BZ$87:BZ622),_xlfn.CONCAT(", ",CC622),IF($BZ$662=SUM($BZ$87:BZ622),_xlfn.CONCAT(" y ",CC622,".")))))</f>
        <v/>
      </c>
      <c r="CC622" s="113">
        <v>536</v>
      </c>
      <c r="CE622" s="524">
        <f t="shared" si="154"/>
        <v>0</v>
      </c>
      <c r="CF622" s="526"/>
    </row>
    <row r="623" spans="3:84">
      <c r="C623" s="56" t="s">
        <v>7210</v>
      </c>
      <c r="D623" s="460" t="str">
        <f>IF($AH$14=0,IF(Presentación!AL546="","",Presentación!AM546),"")</f>
        <v/>
      </c>
      <c r="E623" s="461"/>
      <c r="F623" s="462"/>
      <c r="G623" s="547" t="str">
        <f>IF($AH$14=0,IF(Presentación!AK546="","",Presentación!AK546),"")</f>
        <v/>
      </c>
      <c r="H623" s="548"/>
      <c r="I623" s="548"/>
      <c r="J623" s="548"/>
      <c r="K623" s="548"/>
      <c r="L623" s="549"/>
      <c r="M623" s="447"/>
      <c r="N623" s="449"/>
      <c r="O623" s="447"/>
      <c r="P623" s="449"/>
      <c r="Q623" s="447"/>
      <c r="R623" s="449"/>
      <c r="S623" s="447"/>
      <c r="T623" s="449"/>
      <c r="U623" s="447"/>
      <c r="V623" s="449"/>
      <c r="W623" s="447"/>
      <c r="X623" s="449"/>
      <c r="Y623" s="447"/>
      <c r="Z623" s="449"/>
      <c r="AA623" s="447"/>
      <c r="AB623" s="449"/>
      <c r="AC623" s="447"/>
      <c r="AD623" s="449"/>
      <c r="BT623" s="522">
        <f t="shared" si="155"/>
        <v>0</v>
      </c>
      <c r="BU623" s="522"/>
      <c r="BV623" s="522">
        <f t="shared" si="156"/>
        <v>0</v>
      </c>
      <c r="BW623" s="522"/>
      <c r="BX623" s="522">
        <f t="shared" si="157"/>
        <v>0</v>
      </c>
      <c r="BY623" s="522"/>
      <c r="BZ623" s="522">
        <f t="shared" si="158"/>
        <v>0</v>
      </c>
      <c r="CA623" s="522"/>
      <c r="CB623" s="125" t="str">
        <f>IF(BZ623=0,"",IF(SUM($BZ$87:BZ623)=1,_xlfn.CONCAT(CC623),IF($BZ$662&gt;SUM($BZ$87:BZ623),_xlfn.CONCAT(", ",CC623),IF($BZ$662=SUM($BZ$87:BZ623),_xlfn.CONCAT(" y ",CC623,".")))))</f>
        <v/>
      </c>
      <c r="CC623" s="113">
        <v>537</v>
      </c>
      <c r="CE623" s="524">
        <f t="shared" si="154"/>
        <v>0</v>
      </c>
      <c r="CF623" s="526"/>
    </row>
    <row r="624" spans="3:84">
      <c r="C624" s="56" t="s">
        <v>7211</v>
      </c>
      <c r="D624" s="460" t="str">
        <f>IF($AH$14=0,IF(Presentación!AL547="","",Presentación!AM547),"")</f>
        <v/>
      </c>
      <c r="E624" s="461"/>
      <c r="F624" s="462"/>
      <c r="G624" s="547" t="str">
        <f>IF($AH$14=0,IF(Presentación!AK547="","",Presentación!AK547),"")</f>
        <v/>
      </c>
      <c r="H624" s="548"/>
      <c r="I624" s="548"/>
      <c r="J624" s="548"/>
      <c r="K624" s="548"/>
      <c r="L624" s="549"/>
      <c r="M624" s="447"/>
      <c r="N624" s="449"/>
      <c r="O624" s="447"/>
      <c r="P624" s="449"/>
      <c r="Q624" s="447"/>
      <c r="R624" s="449"/>
      <c r="S624" s="447"/>
      <c r="T624" s="449"/>
      <c r="U624" s="447"/>
      <c r="V624" s="449"/>
      <c r="W624" s="447"/>
      <c r="X624" s="449"/>
      <c r="Y624" s="447"/>
      <c r="Z624" s="449"/>
      <c r="AA624" s="447"/>
      <c r="AB624" s="449"/>
      <c r="AC624" s="447"/>
      <c r="AD624" s="449"/>
      <c r="BT624" s="522">
        <f t="shared" si="155"/>
        <v>0</v>
      </c>
      <c r="BU624" s="522"/>
      <c r="BV624" s="522">
        <f t="shared" si="156"/>
        <v>0</v>
      </c>
      <c r="BW624" s="522"/>
      <c r="BX624" s="522">
        <f t="shared" si="157"/>
        <v>0</v>
      </c>
      <c r="BY624" s="522"/>
      <c r="BZ624" s="522">
        <f t="shared" si="158"/>
        <v>0</v>
      </c>
      <c r="CA624" s="522"/>
      <c r="CB624" s="125" t="str">
        <f>IF(BZ624=0,"",IF(SUM($BZ$87:BZ624)=1,_xlfn.CONCAT(CC624),IF($BZ$662&gt;SUM($BZ$87:BZ624),_xlfn.CONCAT(", ",CC624),IF($BZ$662=SUM($BZ$87:BZ624),_xlfn.CONCAT(" y ",CC624,".")))))</f>
        <v/>
      </c>
      <c r="CC624" s="113">
        <v>538</v>
      </c>
      <c r="CE624" s="524">
        <f t="shared" si="154"/>
        <v>0</v>
      </c>
      <c r="CF624" s="526"/>
    </row>
    <row r="625" spans="3:84">
      <c r="C625" s="56" t="s">
        <v>7212</v>
      </c>
      <c r="D625" s="460" t="str">
        <f>IF($AH$14=0,IF(Presentación!AL548="","",Presentación!AM548),"")</f>
        <v/>
      </c>
      <c r="E625" s="461"/>
      <c r="F625" s="462"/>
      <c r="G625" s="547" t="str">
        <f>IF($AH$14=0,IF(Presentación!AK548="","",Presentación!AK548),"")</f>
        <v/>
      </c>
      <c r="H625" s="548"/>
      <c r="I625" s="548"/>
      <c r="J625" s="548"/>
      <c r="K625" s="548"/>
      <c r="L625" s="549"/>
      <c r="M625" s="447"/>
      <c r="N625" s="449"/>
      <c r="O625" s="447"/>
      <c r="P625" s="449"/>
      <c r="Q625" s="447"/>
      <c r="R625" s="449"/>
      <c r="S625" s="447"/>
      <c r="T625" s="449"/>
      <c r="U625" s="447"/>
      <c r="V625" s="449"/>
      <c r="W625" s="447"/>
      <c r="X625" s="449"/>
      <c r="Y625" s="447"/>
      <c r="Z625" s="449"/>
      <c r="AA625" s="447"/>
      <c r="AB625" s="449"/>
      <c r="AC625" s="447"/>
      <c r="AD625" s="449"/>
      <c r="BT625" s="522">
        <f t="shared" si="155"/>
        <v>0</v>
      </c>
      <c r="BU625" s="522"/>
      <c r="BV625" s="522">
        <f t="shared" si="156"/>
        <v>0</v>
      </c>
      <c r="BW625" s="522"/>
      <c r="BX625" s="522">
        <f t="shared" si="157"/>
        <v>0</v>
      </c>
      <c r="BY625" s="522"/>
      <c r="BZ625" s="522">
        <f t="shared" si="158"/>
        <v>0</v>
      </c>
      <c r="CA625" s="522"/>
      <c r="CB625" s="125" t="str">
        <f>IF(BZ625=0,"",IF(SUM($BZ$87:BZ625)=1,_xlfn.CONCAT(CC625),IF($BZ$662&gt;SUM($BZ$87:BZ625),_xlfn.CONCAT(", ",CC625),IF($BZ$662=SUM($BZ$87:BZ625),_xlfn.CONCAT(" y ",CC625,".")))))</f>
        <v/>
      </c>
      <c r="CC625" s="113">
        <v>539</v>
      </c>
      <c r="CE625" s="524">
        <f t="shared" si="154"/>
        <v>0</v>
      </c>
      <c r="CF625" s="526"/>
    </row>
    <row r="626" spans="3:84">
      <c r="C626" s="56" t="s">
        <v>7213</v>
      </c>
      <c r="D626" s="460" t="str">
        <f>IF($AH$14=0,IF(Presentación!AL549="","",Presentación!AM549),"")</f>
        <v/>
      </c>
      <c r="E626" s="461"/>
      <c r="F626" s="462"/>
      <c r="G626" s="547" t="str">
        <f>IF($AH$14=0,IF(Presentación!AK549="","",Presentación!AK549),"")</f>
        <v/>
      </c>
      <c r="H626" s="548"/>
      <c r="I626" s="548"/>
      <c r="J626" s="548"/>
      <c r="K626" s="548"/>
      <c r="L626" s="549"/>
      <c r="M626" s="447"/>
      <c r="N626" s="449"/>
      <c r="O626" s="447"/>
      <c r="P626" s="449"/>
      <c r="Q626" s="447"/>
      <c r="R626" s="449"/>
      <c r="S626" s="447"/>
      <c r="T626" s="449"/>
      <c r="U626" s="447"/>
      <c r="V626" s="449"/>
      <c r="W626" s="447"/>
      <c r="X626" s="449"/>
      <c r="Y626" s="447"/>
      <c r="Z626" s="449"/>
      <c r="AA626" s="447"/>
      <c r="AB626" s="449"/>
      <c r="AC626" s="447"/>
      <c r="AD626" s="449"/>
      <c r="BT626" s="522">
        <f t="shared" si="155"/>
        <v>0</v>
      </c>
      <c r="BU626" s="522"/>
      <c r="BV626" s="522">
        <f t="shared" si="156"/>
        <v>0</v>
      </c>
      <c r="BW626" s="522"/>
      <c r="BX626" s="522">
        <f t="shared" si="157"/>
        <v>0</v>
      </c>
      <c r="BY626" s="522"/>
      <c r="BZ626" s="522">
        <f t="shared" si="158"/>
        <v>0</v>
      </c>
      <c r="CA626" s="522"/>
      <c r="CB626" s="125" t="str">
        <f>IF(BZ626=0,"",IF(SUM($BZ$87:BZ626)=1,_xlfn.CONCAT(CC626),IF($BZ$662&gt;SUM($BZ$87:BZ626),_xlfn.CONCAT(", ",CC626),IF($BZ$662=SUM($BZ$87:BZ626),_xlfn.CONCAT(" y ",CC626,".")))))</f>
        <v/>
      </c>
      <c r="CC626" s="113">
        <v>540</v>
      </c>
      <c r="CE626" s="524">
        <f t="shared" si="154"/>
        <v>0</v>
      </c>
      <c r="CF626" s="526"/>
    </row>
    <row r="627" spans="3:84">
      <c r="C627" s="56" t="s">
        <v>7214</v>
      </c>
      <c r="D627" s="460" t="str">
        <f>IF($AH$14=0,IF(Presentación!AL550="","",Presentación!AM550),"")</f>
        <v/>
      </c>
      <c r="E627" s="461"/>
      <c r="F627" s="462"/>
      <c r="G627" s="547" t="str">
        <f>IF($AH$14=0,IF(Presentación!AK550="","",Presentación!AK550),"")</f>
        <v/>
      </c>
      <c r="H627" s="548"/>
      <c r="I627" s="548"/>
      <c r="J627" s="548"/>
      <c r="K627" s="548"/>
      <c r="L627" s="549"/>
      <c r="M627" s="447"/>
      <c r="N627" s="449"/>
      <c r="O627" s="447"/>
      <c r="P627" s="449"/>
      <c r="Q627" s="447"/>
      <c r="R627" s="449"/>
      <c r="S627" s="447"/>
      <c r="T627" s="449"/>
      <c r="U627" s="447"/>
      <c r="V627" s="449"/>
      <c r="W627" s="447"/>
      <c r="X627" s="449"/>
      <c r="Y627" s="447"/>
      <c r="Z627" s="449"/>
      <c r="AA627" s="447"/>
      <c r="AB627" s="449"/>
      <c r="AC627" s="447"/>
      <c r="AD627" s="449"/>
      <c r="BT627" s="522">
        <f t="shared" si="155"/>
        <v>0</v>
      </c>
      <c r="BU627" s="522"/>
      <c r="BV627" s="522">
        <f t="shared" si="156"/>
        <v>0</v>
      </c>
      <c r="BW627" s="522"/>
      <c r="BX627" s="522">
        <f t="shared" si="157"/>
        <v>0</v>
      </c>
      <c r="BY627" s="522"/>
      <c r="BZ627" s="522">
        <f t="shared" si="158"/>
        <v>0</v>
      </c>
      <c r="CA627" s="522"/>
      <c r="CB627" s="125" t="str">
        <f>IF(BZ627=0,"",IF(SUM($BZ$87:BZ627)=1,_xlfn.CONCAT(CC627),IF($BZ$662&gt;SUM($BZ$87:BZ627),_xlfn.CONCAT(", ",CC627),IF($BZ$662=SUM($BZ$87:BZ627),_xlfn.CONCAT(" y ",CC627,".")))))</f>
        <v/>
      </c>
      <c r="CC627" s="113">
        <v>541</v>
      </c>
      <c r="CE627" s="524">
        <f t="shared" ref="CE627:CE661" si="159">IF(OR(AND(D627="",G627="",COUNTBLANK(M627:AD627)=18),AND(D627&lt;&gt;"",G627&lt;&gt;"",COUNTA(M627:AD627)=$CE$85)),0,1)</f>
        <v>0</v>
      </c>
      <c r="CF627" s="526"/>
    </row>
    <row r="628" spans="3:84">
      <c r="C628" s="56" t="s">
        <v>7215</v>
      </c>
      <c r="D628" s="460" t="str">
        <f>IF($AH$14=0,IF(Presentación!AL551="","",Presentación!AM551),"")</f>
        <v/>
      </c>
      <c r="E628" s="461"/>
      <c r="F628" s="462"/>
      <c r="G628" s="547" t="str">
        <f>IF($AH$14=0,IF(Presentación!AK551="","",Presentación!AK551),"")</f>
        <v/>
      </c>
      <c r="H628" s="548"/>
      <c r="I628" s="548"/>
      <c r="J628" s="548"/>
      <c r="K628" s="548"/>
      <c r="L628" s="549"/>
      <c r="M628" s="447"/>
      <c r="N628" s="449"/>
      <c r="O628" s="447"/>
      <c r="P628" s="449"/>
      <c r="Q628" s="447"/>
      <c r="R628" s="449"/>
      <c r="S628" s="447"/>
      <c r="T628" s="449"/>
      <c r="U628" s="447"/>
      <c r="V628" s="449"/>
      <c r="W628" s="447"/>
      <c r="X628" s="449"/>
      <c r="Y628" s="447"/>
      <c r="Z628" s="449"/>
      <c r="AA628" s="447"/>
      <c r="AB628" s="449"/>
      <c r="AC628" s="447"/>
      <c r="AD628" s="449"/>
      <c r="BT628" s="522">
        <f t="shared" si="155"/>
        <v>0</v>
      </c>
      <c r="BU628" s="522"/>
      <c r="BV628" s="522">
        <f t="shared" si="156"/>
        <v>0</v>
      </c>
      <c r="BW628" s="522"/>
      <c r="BX628" s="522">
        <f t="shared" si="157"/>
        <v>0</v>
      </c>
      <c r="BY628" s="522"/>
      <c r="BZ628" s="522">
        <f t="shared" si="158"/>
        <v>0</v>
      </c>
      <c r="CA628" s="522"/>
      <c r="CB628" s="125" t="str">
        <f>IF(BZ628=0,"",IF(SUM($BZ$87:BZ628)=1,_xlfn.CONCAT(CC628),IF($BZ$662&gt;SUM($BZ$87:BZ628),_xlfn.CONCAT(", ",CC628),IF($BZ$662=SUM($BZ$87:BZ628),_xlfn.CONCAT(" y ",CC628,".")))))</f>
        <v/>
      </c>
      <c r="CC628" s="113">
        <v>542</v>
      </c>
      <c r="CE628" s="524">
        <f t="shared" si="159"/>
        <v>0</v>
      </c>
      <c r="CF628" s="526"/>
    </row>
    <row r="629" spans="3:84">
      <c r="C629" s="56" t="s">
        <v>7216</v>
      </c>
      <c r="D629" s="460" t="str">
        <f>IF($AH$14=0,IF(Presentación!AL552="","",Presentación!AM552),"")</f>
        <v/>
      </c>
      <c r="E629" s="461"/>
      <c r="F629" s="462"/>
      <c r="G629" s="547" t="str">
        <f>IF($AH$14=0,IF(Presentación!AK552="","",Presentación!AK552),"")</f>
        <v/>
      </c>
      <c r="H629" s="548"/>
      <c r="I629" s="548"/>
      <c r="J629" s="548"/>
      <c r="K629" s="548"/>
      <c r="L629" s="549"/>
      <c r="M629" s="447"/>
      <c r="N629" s="449"/>
      <c r="O629" s="447"/>
      <c r="P629" s="449"/>
      <c r="Q629" s="447"/>
      <c r="R629" s="449"/>
      <c r="S629" s="447"/>
      <c r="T629" s="449"/>
      <c r="U629" s="447"/>
      <c r="V629" s="449"/>
      <c r="W629" s="447"/>
      <c r="X629" s="449"/>
      <c r="Y629" s="447"/>
      <c r="Z629" s="449"/>
      <c r="AA629" s="447"/>
      <c r="AB629" s="449"/>
      <c r="AC629" s="447"/>
      <c r="AD629" s="449"/>
      <c r="BT629" s="522">
        <f t="shared" si="155"/>
        <v>0</v>
      </c>
      <c r="BU629" s="522"/>
      <c r="BV629" s="522">
        <f t="shared" si="156"/>
        <v>0</v>
      </c>
      <c r="BW629" s="522"/>
      <c r="BX629" s="522">
        <f t="shared" si="157"/>
        <v>0</v>
      </c>
      <c r="BY629" s="522"/>
      <c r="BZ629" s="522">
        <f t="shared" si="158"/>
        <v>0</v>
      </c>
      <c r="CA629" s="522"/>
      <c r="CB629" s="125" t="str">
        <f>IF(BZ629=0,"",IF(SUM($BZ$87:BZ629)=1,_xlfn.CONCAT(CC629),IF($BZ$662&gt;SUM($BZ$87:BZ629),_xlfn.CONCAT(", ",CC629),IF($BZ$662=SUM($BZ$87:BZ629),_xlfn.CONCAT(" y ",CC629,".")))))</f>
        <v/>
      </c>
      <c r="CC629" s="113">
        <v>543</v>
      </c>
      <c r="CE629" s="524">
        <f t="shared" si="159"/>
        <v>0</v>
      </c>
      <c r="CF629" s="526"/>
    </row>
    <row r="630" spans="3:84">
      <c r="C630" s="56" t="s">
        <v>7217</v>
      </c>
      <c r="D630" s="460" t="str">
        <f>IF($AH$14=0,IF(Presentación!AL553="","",Presentación!AM553),"")</f>
        <v/>
      </c>
      <c r="E630" s="461"/>
      <c r="F630" s="462"/>
      <c r="G630" s="547" t="str">
        <f>IF($AH$14=0,IF(Presentación!AK553="","",Presentación!AK553),"")</f>
        <v/>
      </c>
      <c r="H630" s="548"/>
      <c r="I630" s="548"/>
      <c r="J630" s="548"/>
      <c r="K630" s="548"/>
      <c r="L630" s="549"/>
      <c r="M630" s="447"/>
      <c r="N630" s="449"/>
      <c r="O630" s="447"/>
      <c r="P630" s="449"/>
      <c r="Q630" s="447"/>
      <c r="R630" s="449"/>
      <c r="S630" s="447"/>
      <c r="T630" s="449"/>
      <c r="U630" s="447"/>
      <c r="V630" s="449"/>
      <c r="W630" s="447"/>
      <c r="X630" s="449"/>
      <c r="Y630" s="447"/>
      <c r="Z630" s="449"/>
      <c r="AA630" s="447"/>
      <c r="AB630" s="449"/>
      <c r="AC630" s="447"/>
      <c r="AD630" s="449"/>
      <c r="BT630" s="522">
        <f t="shared" si="155"/>
        <v>0</v>
      </c>
      <c r="BU630" s="522"/>
      <c r="BV630" s="522">
        <f t="shared" si="156"/>
        <v>0</v>
      </c>
      <c r="BW630" s="522"/>
      <c r="BX630" s="522">
        <f t="shared" si="157"/>
        <v>0</v>
      </c>
      <c r="BY630" s="522"/>
      <c r="BZ630" s="522">
        <f t="shared" si="158"/>
        <v>0</v>
      </c>
      <c r="CA630" s="522"/>
      <c r="CB630" s="125" t="str">
        <f>IF(BZ630=0,"",IF(SUM($BZ$87:BZ630)=1,_xlfn.CONCAT(CC630),IF($BZ$662&gt;SUM($BZ$87:BZ630),_xlfn.CONCAT(", ",CC630),IF($BZ$662=SUM($BZ$87:BZ630),_xlfn.CONCAT(" y ",CC630,".")))))</f>
        <v/>
      </c>
      <c r="CC630" s="113">
        <v>544</v>
      </c>
      <c r="CE630" s="524">
        <f t="shared" si="159"/>
        <v>0</v>
      </c>
      <c r="CF630" s="526"/>
    </row>
    <row r="631" spans="3:84">
      <c r="C631" s="56" t="s">
        <v>7218</v>
      </c>
      <c r="D631" s="460" t="str">
        <f>IF($AH$14=0,IF(Presentación!AL554="","",Presentación!AM554),"")</f>
        <v/>
      </c>
      <c r="E631" s="461"/>
      <c r="F631" s="462"/>
      <c r="G631" s="547" t="str">
        <f>IF($AH$14=0,IF(Presentación!AK554="","",Presentación!AK554),"")</f>
        <v/>
      </c>
      <c r="H631" s="548"/>
      <c r="I631" s="548"/>
      <c r="J631" s="548"/>
      <c r="K631" s="548"/>
      <c r="L631" s="549"/>
      <c r="M631" s="447"/>
      <c r="N631" s="449"/>
      <c r="O631" s="447"/>
      <c r="P631" s="449"/>
      <c r="Q631" s="447"/>
      <c r="R631" s="449"/>
      <c r="S631" s="447"/>
      <c r="T631" s="449"/>
      <c r="U631" s="447"/>
      <c r="V631" s="449"/>
      <c r="W631" s="447"/>
      <c r="X631" s="449"/>
      <c r="Y631" s="447"/>
      <c r="Z631" s="449"/>
      <c r="AA631" s="447"/>
      <c r="AB631" s="449"/>
      <c r="AC631" s="447"/>
      <c r="AD631" s="449"/>
      <c r="BT631" s="522">
        <f t="shared" si="155"/>
        <v>0</v>
      </c>
      <c r="BU631" s="522"/>
      <c r="BV631" s="522">
        <f t="shared" si="156"/>
        <v>0</v>
      </c>
      <c r="BW631" s="522"/>
      <c r="BX631" s="522">
        <f t="shared" si="157"/>
        <v>0</v>
      </c>
      <c r="BY631" s="522"/>
      <c r="BZ631" s="522">
        <f t="shared" si="158"/>
        <v>0</v>
      </c>
      <c r="CA631" s="522"/>
      <c r="CB631" s="125" t="str">
        <f>IF(BZ631=0,"",IF(SUM($BZ$87:BZ631)=1,_xlfn.CONCAT(CC631),IF($BZ$662&gt;SUM($BZ$87:BZ631),_xlfn.CONCAT(", ",CC631),IF($BZ$662=SUM($BZ$87:BZ631),_xlfn.CONCAT(" y ",CC631,".")))))</f>
        <v/>
      </c>
      <c r="CC631" s="113">
        <v>545</v>
      </c>
      <c r="CE631" s="524">
        <f t="shared" si="159"/>
        <v>0</v>
      </c>
      <c r="CF631" s="526"/>
    </row>
    <row r="632" spans="3:84">
      <c r="C632" s="56" t="s">
        <v>7219</v>
      </c>
      <c r="D632" s="460" t="str">
        <f>IF($AH$14=0,IF(Presentación!AL555="","",Presentación!AM555),"")</f>
        <v/>
      </c>
      <c r="E632" s="461"/>
      <c r="F632" s="462"/>
      <c r="G632" s="547" t="str">
        <f>IF($AH$14=0,IF(Presentación!AK555="","",Presentación!AK555),"")</f>
        <v/>
      </c>
      <c r="H632" s="548"/>
      <c r="I632" s="548"/>
      <c r="J632" s="548"/>
      <c r="K632" s="548"/>
      <c r="L632" s="549"/>
      <c r="M632" s="447"/>
      <c r="N632" s="449"/>
      <c r="O632" s="447"/>
      <c r="P632" s="449"/>
      <c r="Q632" s="447"/>
      <c r="R632" s="449"/>
      <c r="S632" s="447"/>
      <c r="T632" s="449"/>
      <c r="U632" s="447"/>
      <c r="V632" s="449"/>
      <c r="W632" s="447"/>
      <c r="X632" s="449"/>
      <c r="Y632" s="447"/>
      <c r="Z632" s="449"/>
      <c r="AA632" s="447"/>
      <c r="AB632" s="449"/>
      <c r="AC632" s="447"/>
      <c r="AD632" s="449"/>
      <c r="BT632" s="522">
        <f t="shared" si="155"/>
        <v>0</v>
      </c>
      <c r="BU632" s="522"/>
      <c r="BV632" s="522">
        <f t="shared" si="156"/>
        <v>0</v>
      </c>
      <c r="BW632" s="522"/>
      <c r="BX632" s="522">
        <f t="shared" si="157"/>
        <v>0</v>
      </c>
      <c r="BY632" s="522"/>
      <c r="BZ632" s="522">
        <f t="shared" si="158"/>
        <v>0</v>
      </c>
      <c r="CA632" s="522"/>
      <c r="CB632" s="125" t="str">
        <f>IF(BZ632=0,"",IF(SUM($BZ$87:BZ632)=1,_xlfn.CONCAT(CC632),IF($BZ$662&gt;SUM($BZ$87:BZ632),_xlfn.CONCAT(", ",CC632),IF($BZ$662=SUM($BZ$87:BZ632),_xlfn.CONCAT(" y ",CC632,".")))))</f>
        <v/>
      </c>
      <c r="CC632" s="113">
        <v>546</v>
      </c>
      <c r="CE632" s="524">
        <f t="shared" si="159"/>
        <v>0</v>
      </c>
      <c r="CF632" s="526"/>
    </row>
    <row r="633" spans="3:84">
      <c r="C633" s="56" t="s">
        <v>7220</v>
      </c>
      <c r="D633" s="460" t="str">
        <f>IF($AH$14=0,IF(Presentación!AL556="","",Presentación!AM556),"")</f>
        <v/>
      </c>
      <c r="E633" s="461"/>
      <c r="F633" s="462"/>
      <c r="G633" s="547" t="str">
        <f>IF($AH$14=0,IF(Presentación!AK556="","",Presentación!AK556),"")</f>
        <v/>
      </c>
      <c r="H633" s="548"/>
      <c r="I633" s="548"/>
      <c r="J633" s="548"/>
      <c r="K633" s="548"/>
      <c r="L633" s="549"/>
      <c r="M633" s="447"/>
      <c r="N633" s="449"/>
      <c r="O633" s="447"/>
      <c r="P633" s="449"/>
      <c r="Q633" s="447"/>
      <c r="R633" s="449"/>
      <c r="S633" s="447"/>
      <c r="T633" s="449"/>
      <c r="U633" s="447"/>
      <c r="V633" s="449"/>
      <c r="W633" s="447"/>
      <c r="X633" s="449"/>
      <c r="Y633" s="447"/>
      <c r="Z633" s="449"/>
      <c r="AA633" s="447"/>
      <c r="AB633" s="449"/>
      <c r="AC633" s="447"/>
      <c r="AD633" s="449"/>
      <c r="BT633" s="522">
        <f t="shared" si="155"/>
        <v>0</v>
      </c>
      <c r="BU633" s="522"/>
      <c r="BV633" s="522">
        <f t="shared" si="156"/>
        <v>0</v>
      </c>
      <c r="BW633" s="522"/>
      <c r="BX633" s="522">
        <f t="shared" si="157"/>
        <v>0</v>
      </c>
      <c r="BY633" s="522"/>
      <c r="BZ633" s="522">
        <f t="shared" si="158"/>
        <v>0</v>
      </c>
      <c r="CA633" s="522"/>
      <c r="CB633" s="125" t="str">
        <f>IF(BZ633=0,"",IF(SUM($BZ$87:BZ633)=1,_xlfn.CONCAT(CC633),IF($BZ$662&gt;SUM($BZ$87:BZ633),_xlfn.CONCAT(", ",CC633),IF($BZ$662=SUM($BZ$87:BZ633),_xlfn.CONCAT(" y ",CC633,".")))))</f>
        <v/>
      </c>
      <c r="CC633" s="113">
        <v>547</v>
      </c>
      <c r="CE633" s="524">
        <f t="shared" si="159"/>
        <v>0</v>
      </c>
      <c r="CF633" s="526"/>
    </row>
    <row r="634" spans="3:84">
      <c r="C634" s="56" t="s">
        <v>7221</v>
      </c>
      <c r="D634" s="460" t="str">
        <f>IF($AH$14=0,IF(Presentación!AL557="","",Presentación!AM557),"")</f>
        <v/>
      </c>
      <c r="E634" s="461"/>
      <c r="F634" s="462"/>
      <c r="G634" s="547" t="str">
        <f>IF($AH$14=0,IF(Presentación!AK557="","",Presentación!AK557),"")</f>
        <v/>
      </c>
      <c r="H634" s="548"/>
      <c r="I634" s="548"/>
      <c r="J634" s="548"/>
      <c r="K634" s="548"/>
      <c r="L634" s="549"/>
      <c r="M634" s="447"/>
      <c r="N634" s="449"/>
      <c r="O634" s="447"/>
      <c r="P634" s="449"/>
      <c r="Q634" s="447"/>
      <c r="R634" s="449"/>
      <c r="S634" s="447"/>
      <c r="T634" s="449"/>
      <c r="U634" s="447"/>
      <c r="V634" s="449"/>
      <c r="W634" s="447"/>
      <c r="X634" s="449"/>
      <c r="Y634" s="447"/>
      <c r="Z634" s="449"/>
      <c r="AA634" s="447"/>
      <c r="AB634" s="449"/>
      <c r="AC634" s="447"/>
      <c r="AD634" s="449"/>
      <c r="BT634" s="522">
        <f t="shared" si="155"/>
        <v>0</v>
      </c>
      <c r="BU634" s="522"/>
      <c r="BV634" s="522">
        <f t="shared" si="156"/>
        <v>0</v>
      </c>
      <c r="BW634" s="522"/>
      <c r="BX634" s="522">
        <f t="shared" si="157"/>
        <v>0</v>
      </c>
      <c r="BY634" s="522"/>
      <c r="BZ634" s="522">
        <f t="shared" si="158"/>
        <v>0</v>
      </c>
      <c r="CA634" s="522"/>
      <c r="CB634" s="125" t="str">
        <f>IF(BZ634=0,"",IF(SUM($BZ$87:BZ634)=1,_xlfn.CONCAT(CC634),IF($BZ$662&gt;SUM($BZ$87:BZ634),_xlfn.CONCAT(", ",CC634),IF($BZ$662=SUM($BZ$87:BZ634),_xlfn.CONCAT(" y ",CC634,".")))))</f>
        <v/>
      </c>
      <c r="CC634" s="113">
        <v>548</v>
      </c>
      <c r="CE634" s="524">
        <f t="shared" si="159"/>
        <v>0</v>
      </c>
      <c r="CF634" s="526"/>
    </row>
    <row r="635" spans="3:84">
      <c r="C635" s="56" t="s">
        <v>7222</v>
      </c>
      <c r="D635" s="460" t="str">
        <f>IF($AH$14=0,IF(Presentación!AL558="","",Presentación!AM558),"")</f>
        <v/>
      </c>
      <c r="E635" s="461"/>
      <c r="F635" s="462"/>
      <c r="G635" s="547" t="str">
        <f>IF($AH$14=0,IF(Presentación!AK558="","",Presentación!AK558),"")</f>
        <v/>
      </c>
      <c r="H635" s="548"/>
      <c r="I635" s="548"/>
      <c r="J635" s="548"/>
      <c r="K635" s="548"/>
      <c r="L635" s="549"/>
      <c r="M635" s="447"/>
      <c r="N635" s="449"/>
      <c r="O635" s="447"/>
      <c r="P635" s="449"/>
      <c r="Q635" s="447"/>
      <c r="R635" s="449"/>
      <c r="S635" s="447"/>
      <c r="T635" s="449"/>
      <c r="U635" s="447"/>
      <c r="V635" s="449"/>
      <c r="W635" s="447"/>
      <c r="X635" s="449"/>
      <c r="Y635" s="447"/>
      <c r="Z635" s="449"/>
      <c r="AA635" s="447"/>
      <c r="AB635" s="449"/>
      <c r="AC635" s="447"/>
      <c r="AD635" s="449"/>
      <c r="BT635" s="522">
        <f t="shared" si="155"/>
        <v>0</v>
      </c>
      <c r="BU635" s="522"/>
      <c r="BV635" s="522">
        <f t="shared" si="156"/>
        <v>0</v>
      </c>
      <c r="BW635" s="522"/>
      <c r="BX635" s="522">
        <f t="shared" si="157"/>
        <v>0</v>
      </c>
      <c r="BY635" s="522"/>
      <c r="BZ635" s="522">
        <f t="shared" si="158"/>
        <v>0</v>
      </c>
      <c r="CA635" s="522"/>
      <c r="CB635" s="125" t="str">
        <f>IF(BZ635=0,"",IF(SUM($BZ$87:BZ635)=1,_xlfn.CONCAT(CC635),IF($BZ$662&gt;SUM($BZ$87:BZ635),_xlfn.CONCAT(", ",CC635),IF($BZ$662=SUM($BZ$87:BZ635),_xlfn.CONCAT(" y ",CC635,".")))))</f>
        <v/>
      </c>
      <c r="CC635" s="113">
        <v>549</v>
      </c>
      <c r="CE635" s="524">
        <f t="shared" si="159"/>
        <v>0</v>
      </c>
      <c r="CF635" s="526"/>
    </row>
    <row r="636" spans="3:84">
      <c r="C636" s="56" t="s">
        <v>7223</v>
      </c>
      <c r="D636" s="460" t="str">
        <f>IF($AH$14=0,IF(Presentación!AL559="","",Presentación!AM559),"")</f>
        <v/>
      </c>
      <c r="E636" s="461"/>
      <c r="F636" s="462"/>
      <c r="G636" s="547" t="str">
        <f>IF($AH$14=0,IF(Presentación!AK559="","",Presentación!AK559),"")</f>
        <v/>
      </c>
      <c r="H636" s="548"/>
      <c r="I636" s="548"/>
      <c r="J636" s="548"/>
      <c r="K636" s="548"/>
      <c r="L636" s="549"/>
      <c r="M636" s="447"/>
      <c r="N636" s="449"/>
      <c r="O636" s="447"/>
      <c r="P636" s="449"/>
      <c r="Q636" s="447"/>
      <c r="R636" s="449"/>
      <c r="S636" s="447"/>
      <c r="T636" s="449"/>
      <c r="U636" s="447"/>
      <c r="V636" s="449"/>
      <c r="W636" s="447"/>
      <c r="X636" s="449"/>
      <c r="Y636" s="447"/>
      <c r="Z636" s="449"/>
      <c r="AA636" s="447"/>
      <c r="AB636" s="449"/>
      <c r="AC636" s="447"/>
      <c r="AD636" s="449"/>
      <c r="BT636" s="522">
        <f t="shared" si="155"/>
        <v>0</v>
      </c>
      <c r="BU636" s="522"/>
      <c r="BV636" s="522">
        <f t="shared" si="156"/>
        <v>0</v>
      </c>
      <c r="BW636" s="522"/>
      <c r="BX636" s="522">
        <f t="shared" si="157"/>
        <v>0</v>
      </c>
      <c r="BY636" s="522"/>
      <c r="BZ636" s="522">
        <f t="shared" si="158"/>
        <v>0</v>
      </c>
      <c r="CA636" s="522"/>
      <c r="CB636" s="125" t="str">
        <f>IF(BZ636=0,"",IF(SUM($BZ$87:BZ636)=1,_xlfn.CONCAT(CC636),IF($BZ$662&gt;SUM($BZ$87:BZ636),_xlfn.CONCAT(", ",CC636),IF($BZ$662=SUM($BZ$87:BZ636),_xlfn.CONCAT(" y ",CC636,".")))))</f>
        <v/>
      </c>
      <c r="CC636" s="113">
        <v>550</v>
      </c>
      <c r="CE636" s="524">
        <f t="shared" si="159"/>
        <v>0</v>
      </c>
      <c r="CF636" s="526"/>
    </row>
    <row r="637" spans="3:84">
      <c r="C637" s="56" t="s">
        <v>7224</v>
      </c>
      <c r="D637" s="460" t="str">
        <f>IF($AH$14=0,IF(Presentación!AL560="","",Presentación!AM560),"")</f>
        <v/>
      </c>
      <c r="E637" s="461"/>
      <c r="F637" s="462"/>
      <c r="G637" s="547" t="str">
        <f>IF($AH$14=0,IF(Presentación!AK560="","",Presentación!AK560),"")</f>
        <v/>
      </c>
      <c r="H637" s="548"/>
      <c r="I637" s="548"/>
      <c r="J637" s="548"/>
      <c r="K637" s="548"/>
      <c r="L637" s="549"/>
      <c r="M637" s="447"/>
      <c r="N637" s="449"/>
      <c r="O637" s="447"/>
      <c r="P637" s="449"/>
      <c r="Q637" s="447"/>
      <c r="R637" s="449"/>
      <c r="S637" s="447"/>
      <c r="T637" s="449"/>
      <c r="U637" s="447"/>
      <c r="V637" s="449"/>
      <c r="W637" s="447"/>
      <c r="X637" s="449"/>
      <c r="Y637" s="447"/>
      <c r="Z637" s="449"/>
      <c r="AA637" s="447"/>
      <c r="AB637" s="449"/>
      <c r="AC637" s="447"/>
      <c r="AD637" s="449"/>
      <c r="BT637" s="522">
        <f t="shared" si="155"/>
        <v>0</v>
      </c>
      <c r="BU637" s="522"/>
      <c r="BV637" s="522">
        <f t="shared" si="156"/>
        <v>0</v>
      </c>
      <c r="BW637" s="522"/>
      <c r="BX637" s="522">
        <f t="shared" si="157"/>
        <v>0</v>
      </c>
      <c r="BY637" s="522"/>
      <c r="BZ637" s="522">
        <f t="shared" si="158"/>
        <v>0</v>
      </c>
      <c r="CA637" s="522"/>
      <c r="CB637" s="125" t="str">
        <f>IF(BZ637=0,"",IF(SUM($BZ$87:BZ637)=1,_xlfn.CONCAT(CC637),IF($BZ$662&gt;SUM($BZ$87:BZ637),_xlfn.CONCAT(", ",CC637),IF($BZ$662=SUM($BZ$87:BZ637),_xlfn.CONCAT(" y ",CC637,".")))))</f>
        <v/>
      </c>
      <c r="CC637" s="113">
        <v>551</v>
      </c>
      <c r="CE637" s="524">
        <f t="shared" si="159"/>
        <v>0</v>
      </c>
      <c r="CF637" s="526"/>
    </row>
    <row r="638" spans="3:84">
      <c r="C638" s="56" t="s">
        <v>7225</v>
      </c>
      <c r="D638" s="460" t="str">
        <f>IF($AH$14=0,IF(Presentación!AL561="","",Presentación!AM561),"")</f>
        <v/>
      </c>
      <c r="E638" s="461"/>
      <c r="F638" s="462"/>
      <c r="G638" s="547" t="str">
        <f>IF($AH$14=0,IF(Presentación!AK561="","",Presentación!AK561),"")</f>
        <v/>
      </c>
      <c r="H638" s="548"/>
      <c r="I638" s="548"/>
      <c r="J638" s="548"/>
      <c r="K638" s="548"/>
      <c r="L638" s="549"/>
      <c r="M638" s="447"/>
      <c r="N638" s="449"/>
      <c r="O638" s="447"/>
      <c r="P638" s="449"/>
      <c r="Q638" s="447"/>
      <c r="R638" s="449"/>
      <c r="S638" s="447"/>
      <c r="T638" s="449"/>
      <c r="U638" s="447"/>
      <c r="V638" s="449"/>
      <c r="W638" s="447"/>
      <c r="X638" s="449"/>
      <c r="Y638" s="447"/>
      <c r="Z638" s="449"/>
      <c r="AA638" s="447"/>
      <c r="AB638" s="449"/>
      <c r="AC638" s="447"/>
      <c r="AD638" s="449"/>
      <c r="BT638" s="522">
        <f t="shared" si="155"/>
        <v>0</v>
      </c>
      <c r="BU638" s="522"/>
      <c r="BV638" s="522">
        <f t="shared" si="156"/>
        <v>0</v>
      </c>
      <c r="BW638" s="522"/>
      <c r="BX638" s="522">
        <f t="shared" si="157"/>
        <v>0</v>
      </c>
      <c r="BY638" s="522"/>
      <c r="BZ638" s="522">
        <f t="shared" si="158"/>
        <v>0</v>
      </c>
      <c r="CA638" s="522"/>
      <c r="CB638" s="125" t="str">
        <f>IF(BZ638=0,"",IF(SUM($BZ$87:BZ638)=1,_xlfn.CONCAT(CC638),IF($BZ$662&gt;SUM($BZ$87:BZ638),_xlfn.CONCAT(", ",CC638),IF($BZ$662=SUM($BZ$87:BZ638),_xlfn.CONCAT(" y ",CC638,".")))))</f>
        <v/>
      </c>
      <c r="CC638" s="113">
        <v>552</v>
      </c>
      <c r="CE638" s="524">
        <f t="shared" si="159"/>
        <v>0</v>
      </c>
      <c r="CF638" s="526"/>
    </row>
    <row r="639" spans="3:84">
      <c r="C639" s="56" t="s">
        <v>7226</v>
      </c>
      <c r="D639" s="460" t="str">
        <f>IF($AH$14=0,IF(Presentación!AL562="","",Presentación!AM562),"")</f>
        <v/>
      </c>
      <c r="E639" s="461"/>
      <c r="F639" s="462"/>
      <c r="G639" s="547" t="str">
        <f>IF($AH$14=0,IF(Presentación!AK562="","",Presentación!AK562),"")</f>
        <v/>
      </c>
      <c r="H639" s="548"/>
      <c r="I639" s="548"/>
      <c r="J639" s="548"/>
      <c r="K639" s="548"/>
      <c r="L639" s="549"/>
      <c r="M639" s="447"/>
      <c r="N639" s="449"/>
      <c r="O639" s="447"/>
      <c r="P639" s="449"/>
      <c r="Q639" s="447"/>
      <c r="R639" s="449"/>
      <c r="S639" s="447"/>
      <c r="T639" s="449"/>
      <c r="U639" s="447"/>
      <c r="V639" s="449"/>
      <c r="W639" s="447"/>
      <c r="X639" s="449"/>
      <c r="Y639" s="447"/>
      <c r="Z639" s="449"/>
      <c r="AA639" s="447"/>
      <c r="AB639" s="449"/>
      <c r="AC639" s="447"/>
      <c r="AD639" s="449"/>
      <c r="BT639" s="522">
        <f t="shared" si="155"/>
        <v>0</v>
      </c>
      <c r="BU639" s="522"/>
      <c r="BV639" s="522">
        <f t="shared" si="156"/>
        <v>0</v>
      </c>
      <c r="BW639" s="522"/>
      <c r="BX639" s="522">
        <f t="shared" si="157"/>
        <v>0</v>
      </c>
      <c r="BY639" s="522"/>
      <c r="BZ639" s="522">
        <f t="shared" si="158"/>
        <v>0</v>
      </c>
      <c r="CA639" s="522"/>
      <c r="CB639" s="125" t="str">
        <f>IF(BZ639=0,"",IF(SUM($BZ$87:BZ639)=1,_xlfn.CONCAT(CC639),IF($BZ$662&gt;SUM($BZ$87:BZ639),_xlfn.CONCAT(", ",CC639),IF($BZ$662=SUM($BZ$87:BZ639),_xlfn.CONCAT(" y ",CC639,".")))))</f>
        <v/>
      </c>
      <c r="CC639" s="113">
        <v>553</v>
      </c>
      <c r="CE639" s="524">
        <f t="shared" si="159"/>
        <v>0</v>
      </c>
      <c r="CF639" s="526"/>
    </row>
    <row r="640" spans="3:84">
      <c r="C640" s="56" t="s">
        <v>7227</v>
      </c>
      <c r="D640" s="460" t="str">
        <f>IF($AH$14=0,IF(Presentación!AL563="","",Presentación!AM563),"")</f>
        <v/>
      </c>
      <c r="E640" s="461"/>
      <c r="F640" s="462"/>
      <c r="G640" s="547" t="str">
        <f>IF($AH$14=0,IF(Presentación!AK563="","",Presentación!AK563),"")</f>
        <v/>
      </c>
      <c r="H640" s="548"/>
      <c r="I640" s="548"/>
      <c r="J640" s="548"/>
      <c r="K640" s="548"/>
      <c r="L640" s="549"/>
      <c r="M640" s="447"/>
      <c r="N640" s="449"/>
      <c r="O640" s="447"/>
      <c r="P640" s="449"/>
      <c r="Q640" s="447"/>
      <c r="R640" s="449"/>
      <c r="S640" s="447"/>
      <c r="T640" s="449"/>
      <c r="U640" s="447"/>
      <c r="V640" s="449"/>
      <c r="W640" s="447"/>
      <c r="X640" s="449"/>
      <c r="Y640" s="447"/>
      <c r="Z640" s="449"/>
      <c r="AA640" s="447"/>
      <c r="AB640" s="449"/>
      <c r="AC640" s="447"/>
      <c r="AD640" s="449"/>
      <c r="BT640" s="522">
        <f t="shared" si="155"/>
        <v>0</v>
      </c>
      <c r="BU640" s="522"/>
      <c r="BV640" s="522">
        <f t="shared" si="156"/>
        <v>0</v>
      </c>
      <c r="BW640" s="522"/>
      <c r="BX640" s="522">
        <f t="shared" si="157"/>
        <v>0</v>
      </c>
      <c r="BY640" s="522"/>
      <c r="BZ640" s="522">
        <f t="shared" si="158"/>
        <v>0</v>
      </c>
      <c r="CA640" s="522"/>
      <c r="CB640" s="125" t="str">
        <f>IF(BZ640=0,"",IF(SUM($BZ$87:BZ640)=1,_xlfn.CONCAT(CC640),IF($BZ$662&gt;SUM($BZ$87:BZ640),_xlfn.CONCAT(", ",CC640),IF($BZ$662=SUM($BZ$87:BZ640),_xlfn.CONCAT(" y ",CC640,".")))))</f>
        <v/>
      </c>
      <c r="CC640" s="113">
        <v>554</v>
      </c>
      <c r="CE640" s="524">
        <f t="shared" si="159"/>
        <v>0</v>
      </c>
      <c r="CF640" s="526"/>
    </row>
    <row r="641" spans="3:84">
      <c r="C641" s="56" t="s">
        <v>7228</v>
      </c>
      <c r="D641" s="460" t="str">
        <f>IF($AH$14=0,IF(Presentación!AL564="","",Presentación!AM564),"")</f>
        <v/>
      </c>
      <c r="E641" s="461"/>
      <c r="F641" s="462"/>
      <c r="G641" s="547" t="str">
        <f>IF($AH$14=0,IF(Presentación!AK564="","",Presentación!AK564),"")</f>
        <v/>
      </c>
      <c r="H641" s="548"/>
      <c r="I641" s="548"/>
      <c r="J641" s="548"/>
      <c r="K641" s="548"/>
      <c r="L641" s="549"/>
      <c r="M641" s="447"/>
      <c r="N641" s="449"/>
      <c r="O641" s="447"/>
      <c r="P641" s="449"/>
      <c r="Q641" s="447"/>
      <c r="R641" s="449"/>
      <c r="S641" s="447"/>
      <c r="T641" s="449"/>
      <c r="U641" s="447"/>
      <c r="V641" s="449"/>
      <c r="W641" s="447"/>
      <c r="X641" s="449"/>
      <c r="Y641" s="447"/>
      <c r="Z641" s="449"/>
      <c r="AA641" s="447"/>
      <c r="AB641" s="449"/>
      <c r="AC641" s="447"/>
      <c r="AD641" s="449"/>
      <c r="BT641" s="522">
        <f t="shared" si="155"/>
        <v>0</v>
      </c>
      <c r="BU641" s="522"/>
      <c r="BV641" s="522">
        <f t="shared" si="156"/>
        <v>0</v>
      </c>
      <c r="BW641" s="522"/>
      <c r="BX641" s="522">
        <f t="shared" si="157"/>
        <v>0</v>
      </c>
      <c r="BY641" s="522"/>
      <c r="BZ641" s="522">
        <f t="shared" si="158"/>
        <v>0</v>
      </c>
      <c r="CA641" s="522"/>
      <c r="CB641" s="125" t="str">
        <f>IF(BZ641=0,"",IF(SUM($BZ$87:BZ641)=1,_xlfn.CONCAT(CC641),IF($BZ$662&gt;SUM($BZ$87:BZ641),_xlfn.CONCAT(", ",CC641),IF($BZ$662=SUM($BZ$87:BZ641),_xlfn.CONCAT(" y ",CC641,".")))))</f>
        <v/>
      </c>
      <c r="CC641" s="113">
        <v>555</v>
      </c>
      <c r="CE641" s="524">
        <f t="shared" si="159"/>
        <v>0</v>
      </c>
      <c r="CF641" s="526"/>
    </row>
    <row r="642" spans="3:84">
      <c r="C642" s="56" t="s">
        <v>7229</v>
      </c>
      <c r="D642" s="460" t="str">
        <f>IF($AH$14=0,IF(Presentación!AL565="","",Presentación!AM565),"")</f>
        <v/>
      </c>
      <c r="E642" s="461"/>
      <c r="F642" s="462"/>
      <c r="G642" s="547" t="str">
        <f>IF($AH$14=0,IF(Presentación!AK565="","",Presentación!AK565),"")</f>
        <v/>
      </c>
      <c r="H642" s="548"/>
      <c r="I642" s="548"/>
      <c r="J642" s="548"/>
      <c r="K642" s="548"/>
      <c r="L642" s="549"/>
      <c r="M642" s="447"/>
      <c r="N642" s="449"/>
      <c r="O642" s="447"/>
      <c r="P642" s="449"/>
      <c r="Q642" s="447"/>
      <c r="R642" s="449"/>
      <c r="S642" s="447"/>
      <c r="T642" s="449"/>
      <c r="U642" s="447"/>
      <c r="V642" s="449"/>
      <c r="W642" s="447"/>
      <c r="X642" s="449"/>
      <c r="Y642" s="447"/>
      <c r="Z642" s="449"/>
      <c r="AA642" s="447"/>
      <c r="AB642" s="449"/>
      <c r="AC642" s="447"/>
      <c r="AD642" s="449"/>
      <c r="BT642" s="522">
        <f t="shared" si="155"/>
        <v>0</v>
      </c>
      <c r="BU642" s="522"/>
      <c r="BV642" s="522">
        <f t="shared" si="156"/>
        <v>0</v>
      </c>
      <c r="BW642" s="522"/>
      <c r="BX642" s="522">
        <f t="shared" si="157"/>
        <v>0</v>
      </c>
      <c r="BY642" s="522"/>
      <c r="BZ642" s="522">
        <f t="shared" si="158"/>
        <v>0</v>
      </c>
      <c r="CA642" s="522"/>
      <c r="CB642" s="125" t="str">
        <f>IF(BZ642=0,"",IF(SUM($BZ$87:BZ642)=1,_xlfn.CONCAT(CC642),IF($BZ$662&gt;SUM($BZ$87:BZ642),_xlfn.CONCAT(", ",CC642),IF($BZ$662=SUM($BZ$87:BZ642),_xlfn.CONCAT(" y ",CC642,".")))))</f>
        <v/>
      </c>
      <c r="CC642" s="113">
        <v>556</v>
      </c>
      <c r="CE642" s="524">
        <f t="shared" si="159"/>
        <v>0</v>
      </c>
      <c r="CF642" s="526"/>
    </row>
    <row r="643" spans="3:84">
      <c r="C643" s="56" t="s">
        <v>7230</v>
      </c>
      <c r="D643" s="460" t="str">
        <f>IF($AH$14=0,IF(Presentación!AL566="","",Presentación!AM566),"")</f>
        <v/>
      </c>
      <c r="E643" s="461"/>
      <c r="F643" s="462"/>
      <c r="G643" s="547" t="str">
        <f>IF($AH$14=0,IF(Presentación!AK566="","",Presentación!AK566),"")</f>
        <v/>
      </c>
      <c r="H643" s="548"/>
      <c r="I643" s="548"/>
      <c r="J643" s="548"/>
      <c r="K643" s="548"/>
      <c r="L643" s="549"/>
      <c r="M643" s="447"/>
      <c r="N643" s="449"/>
      <c r="O643" s="447"/>
      <c r="P643" s="449"/>
      <c r="Q643" s="447"/>
      <c r="R643" s="449"/>
      <c r="S643" s="447"/>
      <c r="T643" s="449"/>
      <c r="U643" s="447"/>
      <c r="V643" s="449"/>
      <c r="W643" s="447"/>
      <c r="X643" s="449"/>
      <c r="Y643" s="447"/>
      <c r="Z643" s="449"/>
      <c r="AA643" s="447"/>
      <c r="AB643" s="449"/>
      <c r="AC643" s="447"/>
      <c r="AD643" s="449"/>
      <c r="BT643" s="522">
        <f t="shared" si="155"/>
        <v>0</v>
      </c>
      <c r="BU643" s="522"/>
      <c r="BV643" s="522">
        <f t="shared" si="156"/>
        <v>0</v>
      </c>
      <c r="BW643" s="522"/>
      <c r="BX643" s="522">
        <f t="shared" si="157"/>
        <v>0</v>
      </c>
      <c r="BY643" s="522"/>
      <c r="BZ643" s="522">
        <f t="shared" si="158"/>
        <v>0</v>
      </c>
      <c r="CA643" s="522"/>
      <c r="CB643" s="125" t="str">
        <f>IF(BZ643=0,"",IF(SUM($BZ$87:BZ643)=1,_xlfn.CONCAT(CC643),IF($BZ$662&gt;SUM($BZ$87:BZ643),_xlfn.CONCAT(", ",CC643),IF($BZ$662=SUM($BZ$87:BZ643),_xlfn.CONCAT(" y ",CC643,".")))))</f>
        <v/>
      </c>
      <c r="CC643" s="113">
        <v>557</v>
      </c>
      <c r="CE643" s="524">
        <f t="shared" si="159"/>
        <v>0</v>
      </c>
      <c r="CF643" s="526"/>
    </row>
    <row r="644" spans="3:84">
      <c r="C644" s="56" t="s">
        <v>7231</v>
      </c>
      <c r="D644" s="460" t="str">
        <f>IF($AH$14=0,IF(Presentación!AL567="","",Presentación!AM567),"")</f>
        <v/>
      </c>
      <c r="E644" s="461"/>
      <c r="F644" s="462"/>
      <c r="G644" s="547" t="str">
        <f>IF($AH$14=0,IF(Presentación!AK567="","",Presentación!AK567),"")</f>
        <v/>
      </c>
      <c r="H644" s="548"/>
      <c r="I644" s="548"/>
      <c r="J644" s="548"/>
      <c r="K644" s="548"/>
      <c r="L644" s="549"/>
      <c r="M644" s="447"/>
      <c r="N644" s="449"/>
      <c r="O644" s="447"/>
      <c r="P644" s="449"/>
      <c r="Q644" s="447"/>
      <c r="R644" s="449"/>
      <c r="S644" s="447"/>
      <c r="T644" s="449"/>
      <c r="U644" s="447"/>
      <c r="V644" s="449"/>
      <c r="W644" s="447"/>
      <c r="X644" s="449"/>
      <c r="Y644" s="447"/>
      <c r="Z644" s="449"/>
      <c r="AA644" s="447"/>
      <c r="AB644" s="449"/>
      <c r="AC644" s="447"/>
      <c r="AD644" s="449"/>
      <c r="BT644" s="522">
        <f t="shared" si="155"/>
        <v>0</v>
      </c>
      <c r="BU644" s="522"/>
      <c r="BV644" s="522">
        <f t="shared" si="156"/>
        <v>0</v>
      </c>
      <c r="BW644" s="522"/>
      <c r="BX644" s="522">
        <f t="shared" si="157"/>
        <v>0</v>
      </c>
      <c r="BY644" s="522"/>
      <c r="BZ644" s="522">
        <f t="shared" si="158"/>
        <v>0</v>
      </c>
      <c r="CA644" s="522"/>
      <c r="CB644" s="125" t="str">
        <f>IF(BZ644=0,"",IF(SUM($BZ$87:BZ644)=1,_xlfn.CONCAT(CC644),IF($BZ$662&gt;SUM($BZ$87:BZ644),_xlfn.CONCAT(", ",CC644),IF($BZ$662=SUM($BZ$87:BZ644),_xlfn.CONCAT(" y ",CC644,".")))))</f>
        <v/>
      </c>
      <c r="CC644" s="113">
        <v>558</v>
      </c>
      <c r="CE644" s="524">
        <f t="shared" si="159"/>
        <v>0</v>
      </c>
      <c r="CF644" s="526"/>
    </row>
    <row r="645" spans="3:84">
      <c r="C645" s="56" t="s">
        <v>7232</v>
      </c>
      <c r="D645" s="460" t="str">
        <f>IF($AH$14=0,IF(Presentación!AL568="","",Presentación!AM568),"")</f>
        <v/>
      </c>
      <c r="E645" s="461"/>
      <c r="F645" s="462"/>
      <c r="G645" s="547" t="str">
        <f>IF($AH$14=0,IF(Presentación!AK568="","",Presentación!AK568),"")</f>
        <v/>
      </c>
      <c r="H645" s="548"/>
      <c r="I645" s="548"/>
      <c r="J645" s="548"/>
      <c r="K645" s="548"/>
      <c r="L645" s="549"/>
      <c r="M645" s="447"/>
      <c r="N645" s="449"/>
      <c r="O645" s="447"/>
      <c r="P645" s="449"/>
      <c r="Q645" s="447"/>
      <c r="R645" s="449"/>
      <c r="S645" s="447"/>
      <c r="T645" s="449"/>
      <c r="U645" s="447"/>
      <c r="V645" s="449"/>
      <c r="W645" s="447"/>
      <c r="X645" s="449"/>
      <c r="Y645" s="447"/>
      <c r="Z645" s="449"/>
      <c r="AA645" s="447"/>
      <c r="AB645" s="449"/>
      <c r="AC645" s="447"/>
      <c r="AD645" s="449"/>
      <c r="BT645" s="522">
        <f t="shared" si="155"/>
        <v>0</v>
      </c>
      <c r="BU645" s="522"/>
      <c r="BV645" s="522">
        <f t="shared" si="156"/>
        <v>0</v>
      </c>
      <c r="BW645" s="522"/>
      <c r="BX645" s="522">
        <f t="shared" si="157"/>
        <v>0</v>
      </c>
      <c r="BY645" s="522"/>
      <c r="BZ645" s="522">
        <f t="shared" si="158"/>
        <v>0</v>
      </c>
      <c r="CA645" s="522"/>
      <c r="CB645" s="125" t="str">
        <f>IF(BZ645=0,"",IF(SUM($BZ$87:BZ645)=1,_xlfn.CONCAT(CC645),IF($BZ$662&gt;SUM($BZ$87:BZ645),_xlfn.CONCAT(", ",CC645),IF($BZ$662=SUM($BZ$87:BZ645),_xlfn.CONCAT(" y ",CC645,".")))))</f>
        <v/>
      </c>
      <c r="CC645" s="113">
        <v>559</v>
      </c>
      <c r="CE645" s="524">
        <f t="shared" si="159"/>
        <v>0</v>
      </c>
      <c r="CF645" s="526"/>
    </row>
    <row r="646" spans="3:84">
      <c r="C646" s="56" t="s">
        <v>7233</v>
      </c>
      <c r="D646" s="460" t="str">
        <f>IF($AH$14=0,IF(Presentación!AL569="","",Presentación!AM569),"")</f>
        <v/>
      </c>
      <c r="E646" s="461"/>
      <c r="F646" s="462"/>
      <c r="G646" s="547" t="str">
        <f>IF($AH$14=0,IF(Presentación!AK569="","",Presentación!AK569),"")</f>
        <v/>
      </c>
      <c r="H646" s="548"/>
      <c r="I646" s="548"/>
      <c r="J646" s="548"/>
      <c r="K646" s="548"/>
      <c r="L646" s="549"/>
      <c r="M646" s="447"/>
      <c r="N646" s="449"/>
      <c r="O646" s="447"/>
      <c r="P646" s="449"/>
      <c r="Q646" s="447"/>
      <c r="R646" s="449"/>
      <c r="S646" s="447"/>
      <c r="T646" s="449"/>
      <c r="U646" s="447"/>
      <c r="V646" s="449"/>
      <c r="W646" s="447"/>
      <c r="X646" s="449"/>
      <c r="Y646" s="447"/>
      <c r="Z646" s="449"/>
      <c r="AA646" s="447"/>
      <c r="AB646" s="449"/>
      <c r="AC646" s="447"/>
      <c r="AD646" s="449"/>
      <c r="BT646" s="522">
        <f t="shared" si="155"/>
        <v>0</v>
      </c>
      <c r="BU646" s="522"/>
      <c r="BV646" s="522">
        <f t="shared" si="156"/>
        <v>0</v>
      </c>
      <c r="BW646" s="522"/>
      <c r="BX646" s="522">
        <f t="shared" si="157"/>
        <v>0</v>
      </c>
      <c r="BY646" s="522"/>
      <c r="BZ646" s="522">
        <f t="shared" si="158"/>
        <v>0</v>
      </c>
      <c r="CA646" s="522"/>
      <c r="CB646" s="125" t="str">
        <f>IF(BZ646=0,"",IF(SUM($BZ$87:BZ646)=1,_xlfn.CONCAT(CC646),IF($BZ$662&gt;SUM($BZ$87:BZ646),_xlfn.CONCAT(", ",CC646),IF($BZ$662=SUM($BZ$87:BZ646),_xlfn.CONCAT(" y ",CC646,".")))))</f>
        <v/>
      </c>
      <c r="CC646" s="113">
        <v>560</v>
      </c>
      <c r="CE646" s="524">
        <f t="shared" si="159"/>
        <v>0</v>
      </c>
      <c r="CF646" s="526"/>
    </row>
    <row r="647" spans="3:84">
      <c r="C647" s="56" t="s">
        <v>7234</v>
      </c>
      <c r="D647" s="460" t="str">
        <f>IF($AH$14=0,IF(Presentación!AL570="","",Presentación!AM570),"")</f>
        <v/>
      </c>
      <c r="E647" s="461"/>
      <c r="F647" s="462"/>
      <c r="G647" s="547" t="str">
        <f>IF($AH$14=0,IF(Presentación!AK570="","",Presentación!AK570),"")</f>
        <v/>
      </c>
      <c r="H647" s="548"/>
      <c r="I647" s="548"/>
      <c r="J647" s="548"/>
      <c r="K647" s="548"/>
      <c r="L647" s="549"/>
      <c r="M647" s="447"/>
      <c r="N647" s="449"/>
      <c r="O647" s="447"/>
      <c r="P647" s="449"/>
      <c r="Q647" s="447"/>
      <c r="R647" s="449"/>
      <c r="S647" s="447"/>
      <c r="T647" s="449"/>
      <c r="U647" s="447"/>
      <c r="V647" s="449"/>
      <c r="W647" s="447"/>
      <c r="X647" s="449"/>
      <c r="Y647" s="447"/>
      <c r="Z647" s="449"/>
      <c r="AA647" s="447"/>
      <c r="AB647" s="449"/>
      <c r="AC647" s="447"/>
      <c r="AD647" s="449"/>
      <c r="BT647" s="522">
        <f t="shared" si="155"/>
        <v>0</v>
      </c>
      <c r="BU647" s="522"/>
      <c r="BV647" s="522">
        <f t="shared" si="156"/>
        <v>0</v>
      </c>
      <c r="BW647" s="522"/>
      <c r="BX647" s="522">
        <f t="shared" si="157"/>
        <v>0</v>
      </c>
      <c r="BY647" s="522"/>
      <c r="BZ647" s="522">
        <f t="shared" si="158"/>
        <v>0</v>
      </c>
      <c r="CA647" s="522"/>
      <c r="CB647" s="125" t="str">
        <f>IF(BZ647=0,"",IF(SUM($BZ$87:BZ647)=1,_xlfn.CONCAT(CC647),IF($BZ$662&gt;SUM($BZ$87:BZ647),_xlfn.CONCAT(", ",CC647),IF($BZ$662=SUM($BZ$87:BZ647),_xlfn.CONCAT(" y ",CC647,".")))))</f>
        <v/>
      </c>
      <c r="CC647" s="113">
        <v>561</v>
      </c>
      <c r="CE647" s="524">
        <f t="shared" si="159"/>
        <v>0</v>
      </c>
      <c r="CF647" s="526"/>
    </row>
    <row r="648" spans="3:84">
      <c r="C648" s="56" t="s">
        <v>7235</v>
      </c>
      <c r="D648" s="460" t="str">
        <f>IF($AH$14=0,IF(Presentación!AL571="","",Presentación!AM571),"")</f>
        <v/>
      </c>
      <c r="E648" s="461"/>
      <c r="F648" s="462"/>
      <c r="G648" s="547" t="str">
        <f>IF($AH$14=0,IF(Presentación!AK571="","",Presentación!AK571),"")</f>
        <v/>
      </c>
      <c r="H648" s="548"/>
      <c r="I648" s="548"/>
      <c r="J648" s="548"/>
      <c r="K648" s="548"/>
      <c r="L648" s="549"/>
      <c r="M648" s="447"/>
      <c r="N648" s="449"/>
      <c r="O648" s="447"/>
      <c r="P648" s="449"/>
      <c r="Q648" s="447"/>
      <c r="R648" s="449"/>
      <c r="S648" s="447"/>
      <c r="T648" s="449"/>
      <c r="U648" s="447"/>
      <c r="V648" s="449"/>
      <c r="W648" s="447"/>
      <c r="X648" s="449"/>
      <c r="Y648" s="447"/>
      <c r="Z648" s="449"/>
      <c r="AA648" s="447"/>
      <c r="AB648" s="449"/>
      <c r="AC648" s="447"/>
      <c r="AD648" s="449"/>
      <c r="BT648" s="522">
        <f t="shared" si="155"/>
        <v>0</v>
      </c>
      <c r="BU648" s="522"/>
      <c r="BV648" s="522">
        <f t="shared" si="156"/>
        <v>0</v>
      </c>
      <c r="BW648" s="522"/>
      <c r="BX648" s="522">
        <f t="shared" si="157"/>
        <v>0</v>
      </c>
      <c r="BY648" s="522"/>
      <c r="BZ648" s="522">
        <f t="shared" si="158"/>
        <v>0</v>
      </c>
      <c r="CA648" s="522"/>
      <c r="CB648" s="125" t="str">
        <f>IF(BZ648=0,"",IF(SUM($BZ$87:BZ648)=1,_xlfn.CONCAT(CC648),IF($BZ$662&gt;SUM($BZ$87:BZ648),_xlfn.CONCAT(", ",CC648),IF($BZ$662=SUM($BZ$87:BZ648),_xlfn.CONCAT(" y ",CC648,".")))))</f>
        <v/>
      </c>
      <c r="CC648" s="113">
        <v>562</v>
      </c>
      <c r="CE648" s="524">
        <f t="shared" si="159"/>
        <v>0</v>
      </c>
      <c r="CF648" s="526"/>
    </row>
    <row r="649" spans="3:84">
      <c r="C649" s="56" t="s">
        <v>7236</v>
      </c>
      <c r="D649" s="460" t="str">
        <f>IF($AH$14=0,IF(Presentación!AL572="","",Presentación!AM572),"")</f>
        <v/>
      </c>
      <c r="E649" s="461"/>
      <c r="F649" s="462"/>
      <c r="G649" s="547" t="str">
        <f>IF($AH$14=0,IF(Presentación!AK572="","",Presentación!AK572),"")</f>
        <v/>
      </c>
      <c r="H649" s="548"/>
      <c r="I649" s="548"/>
      <c r="J649" s="548"/>
      <c r="K649" s="548"/>
      <c r="L649" s="549"/>
      <c r="M649" s="447"/>
      <c r="N649" s="449"/>
      <c r="O649" s="447"/>
      <c r="P649" s="449"/>
      <c r="Q649" s="447"/>
      <c r="R649" s="449"/>
      <c r="S649" s="447"/>
      <c r="T649" s="449"/>
      <c r="U649" s="447"/>
      <c r="V649" s="449"/>
      <c r="W649" s="447"/>
      <c r="X649" s="449"/>
      <c r="Y649" s="447"/>
      <c r="Z649" s="449"/>
      <c r="AA649" s="447"/>
      <c r="AB649" s="449"/>
      <c r="AC649" s="447"/>
      <c r="AD649" s="449"/>
      <c r="BT649" s="522">
        <f t="shared" si="155"/>
        <v>0</v>
      </c>
      <c r="BU649" s="522"/>
      <c r="BV649" s="522">
        <f t="shared" si="156"/>
        <v>0</v>
      </c>
      <c r="BW649" s="522"/>
      <c r="BX649" s="522">
        <f t="shared" si="157"/>
        <v>0</v>
      </c>
      <c r="BY649" s="522"/>
      <c r="BZ649" s="522">
        <f t="shared" si="158"/>
        <v>0</v>
      </c>
      <c r="CA649" s="522"/>
      <c r="CB649" s="125" t="str">
        <f>IF(BZ649=0,"",IF(SUM($BZ$87:BZ649)=1,_xlfn.CONCAT(CC649),IF($BZ$662&gt;SUM($BZ$87:BZ649),_xlfn.CONCAT(", ",CC649),IF($BZ$662=SUM($BZ$87:BZ649),_xlfn.CONCAT(" y ",CC649,".")))))</f>
        <v/>
      </c>
      <c r="CC649" s="113">
        <v>563</v>
      </c>
      <c r="CE649" s="524">
        <f t="shared" si="159"/>
        <v>0</v>
      </c>
      <c r="CF649" s="526"/>
    </row>
    <row r="650" spans="3:84">
      <c r="C650" s="56" t="s">
        <v>7237</v>
      </c>
      <c r="D650" s="460" t="str">
        <f>IF($AH$14=0,IF(Presentación!AL573="","",Presentación!AM573),"")</f>
        <v/>
      </c>
      <c r="E650" s="461"/>
      <c r="F650" s="462"/>
      <c r="G650" s="547" t="str">
        <f>IF($AH$14=0,IF(Presentación!AK573="","",Presentación!AK573),"")</f>
        <v/>
      </c>
      <c r="H650" s="548"/>
      <c r="I650" s="548"/>
      <c r="J650" s="548"/>
      <c r="K650" s="548"/>
      <c r="L650" s="549"/>
      <c r="M650" s="447"/>
      <c r="N650" s="449"/>
      <c r="O650" s="447"/>
      <c r="P650" s="449"/>
      <c r="Q650" s="447"/>
      <c r="R650" s="449"/>
      <c r="S650" s="447"/>
      <c r="T650" s="449"/>
      <c r="U650" s="447"/>
      <c r="V650" s="449"/>
      <c r="W650" s="447"/>
      <c r="X650" s="449"/>
      <c r="Y650" s="447"/>
      <c r="Z650" s="449"/>
      <c r="AA650" s="447"/>
      <c r="AB650" s="449"/>
      <c r="AC650" s="447"/>
      <c r="AD650" s="449"/>
      <c r="BT650" s="522">
        <f t="shared" si="155"/>
        <v>0</v>
      </c>
      <c r="BU650" s="522"/>
      <c r="BV650" s="522">
        <f t="shared" si="156"/>
        <v>0</v>
      </c>
      <c r="BW650" s="522"/>
      <c r="BX650" s="522">
        <f t="shared" si="157"/>
        <v>0</v>
      </c>
      <c r="BY650" s="522"/>
      <c r="BZ650" s="522">
        <f t="shared" si="158"/>
        <v>0</v>
      </c>
      <c r="CA650" s="522"/>
      <c r="CB650" s="125" t="str">
        <f>IF(BZ650=0,"",IF(SUM($BZ$87:BZ650)=1,_xlfn.CONCAT(CC650),IF($BZ$662&gt;SUM($BZ$87:BZ650),_xlfn.CONCAT(", ",CC650),IF($BZ$662=SUM($BZ$87:BZ650),_xlfn.CONCAT(" y ",CC650,".")))))</f>
        <v/>
      </c>
      <c r="CC650" s="113">
        <v>564</v>
      </c>
      <c r="CE650" s="524">
        <f t="shared" si="159"/>
        <v>0</v>
      </c>
      <c r="CF650" s="526"/>
    </row>
    <row r="651" spans="3:84">
      <c r="C651" s="56" t="s">
        <v>7238</v>
      </c>
      <c r="D651" s="460" t="str">
        <f>IF($AH$14=0,IF(Presentación!AL574="","",Presentación!AM574),"")</f>
        <v/>
      </c>
      <c r="E651" s="461"/>
      <c r="F651" s="462"/>
      <c r="G651" s="547" t="str">
        <f>IF($AH$14=0,IF(Presentación!AK574="","",Presentación!AK574),"")</f>
        <v/>
      </c>
      <c r="H651" s="548"/>
      <c r="I651" s="548"/>
      <c r="J651" s="548"/>
      <c r="K651" s="548"/>
      <c r="L651" s="549"/>
      <c r="M651" s="447"/>
      <c r="N651" s="449"/>
      <c r="O651" s="447"/>
      <c r="P651" s="449"/>
      <c r="Q651" s="447"/>
      <c r="R651" s="449"/>
      <c r="S651" s="447"/>
      <c r="T651" s="449"/>
      <c r="U651" s="447"/>
      <c r="V651" s="449"/>
      <c r="W651" s="447"/>
      <c r="X651" s="449"/>
      <c r="Y651" s="447"/>
      <c r="Z651" s="449"/>
      <c r="AA651" s="447"/>
      <c r="AB651" s="449"/>
      <c r="AC651" s="447"/>
      <c r="AD651" s="449"/>
      <c r="BT651" s="522">
        <f t="shared" si="155"/>
        <v>0</v>
      </c>
      <c r="BU651" s="522"/>
      <c r="BV651" s="522">
        <f t="shared" si="156"/>
        <v>0</v>
      </c>
      <c r="BW651" s="522"/>
      <c r="BX651" s="522">
        <f t="shared" si="157"/>
        <v>0</v>
      </c>
      <c r="BY651" s="522"/>
      <c r="BZ651" s="522">
        <f t="shared" si="158"/>
        <v>0</v>
      </c>
      <c r="CA651" s="522"/>
      <c r="CB651" s="125" t="str">
        <f>IF(BZ651=0,"",IF(SUM($BZ$87:BZ651)=1,_xlfn.CONCAT(CC651),IF($BZ$662&gt;SUM($BZ$87:BZ651),_xlfn.CONCAT(", ",CC651),IF($BZ$662=SUM($BZ$87:BZ651),_xlfn.CONCAT(" y ",CC651,".")))))</f>
        <v/>
      </c>
      <c r="CC651" s="113">
        <v>565</v>
      </c>
      <c r="CE651" s="524">
        <f t="shared" si="159"/>
        <v>0</v>
      </c>
      <c r="CF651" s="526"/>
    </row>
    <row r="652" spans="3:84">
      <c r="C652" s="56" t="s">
        <v>7239</v>
      </c>
      <c r="D652" s="460" t="str">
        <f>IF($AH$14=0,IF(Presentación!AL575="","",Presentación!AM575),"")</f>
        <v/>
      </c>
      <c r="E652" s="461"/>
      <c r="F652" s="462"/>
      <c r="G652" s="547" t="str">
        <f>IF($AH$14=0,IF(Presentación!AK575="","",Presentación!AK575),"")</f>
        <v/>
      </c>
      <c r="H652" s="548"/>
      <c r="I652" s="548"/>
      <c r="J652" s="548"/>
      <c r="K652" s="548"/>
      <c r="L652" s="549"/>
      <c r="M652" s="447"/>
      <c r="N652" s="449"/>
      <c r="O652" s="447"/>
      <c r="P652" s="449"/>
      <c r="Q652" s="447"/>
      <c r="R652" s="449"/>
      <c r="S652" s="447"/>
      <c r="T652" s="449"/>
      <c r="U652" s="447"/>
      <c r="V652" s="449"/>
      <c r="W652" s="447"/>
      <c r="X652" s="449"/>
      <c r="Y652" s="447"/>
      <c r="Z652" s="449"/>
      <c r="AA652" s="447"/>
      <c r="AB652" s="449"/>
      <c r="AC652" s="447"/>
      <c r="AD652" s="449"/>
      <c r="BT652" s="522">
        <f t="shared" si="155"/>
        <v>0</v>
      </c>
      <c r="BU652" s="522"/>
      <c r="BV652" s="522">
        <f t="shared" si="156"/>
        <v>0</v>
      </c>
      <c r="BW652" s="522"/>
      <c r="BX652" s="522">
        <f t="shared" si="157"/>
        <v>0</v>
      </c>
      <c r="BY652" s="522"/>
      <c r="BZ652" s="522">
        <f t="shared" si="158"/>
        <v>0</v>
      </c>
      <c r="CA652" s="522"/>
      <c r="CB652" s="125" t="str">
        <f>IF(BZ652=0,"",IF(SUM($BZ$87:BZ652)=1,_xlfn.CONCAT(CC652),IF($BZ$662&gt;SUM($BZ$87:BZ652),_xlfn.CONCAT(", ",CC652),IF($BZ$662=SUM($BZ$87:BZ652),_xlfn.CONCAT(" y ",CC652,".")))))</f>
        <v/>
      </c>
      <c r="CC652" s="113">
        <v>566</v>
      </c>
      <c r="CE652" s="524">
        <f t="shared" si="159"/>
        <v>0</v>
      </c>
      <c r="CF652" s="526"/>
    </row>
    <row r="653" spans="3:84">
      <c r="C653" s="56" t="s">
        <v>7240</v>
      </c>
      <c r="D653" s="460" t="str">
        <f>IF($AH$14=0,IF(Presentación!AL576="","",Presentación!AM576),"")</f>
        <v/>
      </c>
      <c r="E653" s="461"/>
      <c r="F653" s="462"/>
      <c r="G653" s="547" t="str">
        <f>IF($AH$14=0,IF(Presentación!AK576="","",Presentación!AK576),"")</f>
        <v/>
      </c>
      <c r="H653" s="548"/>
      <c r="I653" s="548"/>
      <c r="J653" s="548"/>
      <c r="K653" s="548"/>
      <c r="L653" s="549"/>
      <c r="M653" s="447"/>
      <c r="N653" s="449"/>
      <c r="O653" s="447"/>
      <c r="P653" s="449"/>
      <c r="Q653" s="447"/>
      <c r="R653" s="449"/>
      <c r="S653" s="447"/>
      <c r="T653" s="449"/>
      <c r="U653" s="447"/>
      <c r="V653" s="449"/>
      <c r="W653" s="447"/>
      <c r="X653" s="449"/>
      <c r="Y653" s="447"/>
      <c r="Z653" s="449"/>
      <c r="AA653" s="447"/>
      <c r="AB653" s="449"/>
      <c r="AC653" s="447"/>
      <c r="AD653" s="449"/>
      <c r="BT653" s="522">
        <f t="shared" si="155"/>
        <v>0</v>
      </c>
      <c r="BU653" s="522"/>
      <c r="BV653" s="522">
        <f t="shared" si="156"/>
        <v>0</v>
      </c>
      <c r="BW653" s="522"/>
      <c r="BX653" s="522">
        <f t="shared" si="157"/>
        <v>0</v>
      </c>
      <c r="BY653" s="522"/>
      <c r="BZ653" s="522">
        <f t="shared" si="158"/>
        <v>0</v>
      </c>
      <c r="CA653" s="522"/>
      <c r="CB653" s="125" t="str">
        <f>IF(BZ653=0,"",IF(SUM($BZ$87:BZ653)=1,_xlfn.CONCAT(CC653),IF($BZ$662&gt;SUM($BZ$87:BZ653),_xlfn.CONCAT(", ",CC653),IF($BZ$662=SUM($BZ$87:BZ653),_xlfn.CONCAT(" y ",CC653,".")))))</f>
        <v/>
      </c>
      <c r="CC653" s="113">
        <v>567</v>
      </c>
      <c r="CE653" s="524">
        <f t="shared" si="159"/>
        <v>0</v>
      </c>
      <c r="CF653" s="526"/>
    </row>
    <row r="654" spans="3:84">
      <c r="C654" s="56" t="s">
        <v>7241</v>
      </c>
      <c r="D654" s="460" t="str">
        <f>IF($AH$14=0,IF(Presentación!AL577="","",Presentación!AM577),"")</f>
        <v/>
      </c>
      <c r="E654" s="461"/>
      <c r="F654" s="462"/>
      <c r="G654" s="547" t="str">
        <f>IF($AH$14=0,IF(Presentación!AK577="","",Presentación!AK577),"")</f>
        <v/>
      </c>
      <c r="H654" s="548"/>
      <c r="I654" s="548"/>
      <c r="J654" s="548"/>
      <c r="K654" s="548"/>
      <c r="L654" s="549"/>
      <c r="M654" s="447"/>
      <c r="N654" s="449"/>
      <c r="O654" s="447"/>
      <c r="P654" s="449"/>
      <c r="Q654" s="447"/>
      <c r="R654" s="449"/>
      <c r="S654" s="447"/>
      <c r="T654" s="449"/>
      <c r="U654" s="447"/>
      <c r="V654" s="449"/>
      <c r="W654" s="447"/>
      <c r="X654" s="449"/>
      <c r="Y654" s="447"/>
      <c r="Z654" s="449"/>
      <c r="AA654" s="447"/>
      <c r="AB654" s="449"/>
      <c r="AC654" s="447"/>
      <c r="AD654" s="449"/>
      <c r="BT654" s="522">
        <f t="shared" si="155"/>
        <v>0</v>
      </c>
      <c r="BU654" s="522"/>
      <c r="BV654" s="522">
        <f t="shared" si="156"/>
        <v>0</v>
      </c>
      <c r="BW654" s="522"/>
      <c r="BX654" s="522">
        <f t="shared" si="157"/>
        <v>0</v>
      </c>
      <c r="BY654" s="522"/>
      <c r="BZ654" s="522">
        <f t="shared" si="158"/>
        <v>0</v>
      </c>
      <c r="CA654" s="522"/>
      <c r="CB654" s="125" t="str">
        <f>IF(BZ654=0,"",IF(SUM($BZ$87:BZ654)=1,_xlfn.CONCAT(CC654),IF($BZ$662&gt;SUM($BZ$87:BZ654),_xlfn.CONCAT(", ",CC654),IF($BZ$662=SUM($BZ$87:BZ654),_xlfn.CONCAT(" y ",CC654,".")))))</f>
        <v/>
      </c>
      <c r="CC654" s="113">
        <v>568</v>
      </c>
      <c r="CE654" s="524">
        <f t="shared" si="159"/>
        <v>0</v>
      </c>
      <c r="CF654" s="526"/>
    </row>
    <row r="655" spans="3:84">
      <c r="C655" s="56" t="s">
        <v>7242</v>
      </c>
      <c r="D655" s="460" t="str">
        <f>IF($AH$14=0,IF(Presentación!AL578="","",Presentación!AM578),"")</f>
        <v/>
      </c>
      <c r="E655" s="461"/>
      <c r="F655" s="462"/>
      <c r="G655" s="547" t="str">
        <f>IF($AH$14=0,IF(Presentación!AK578="","",Presentación!AK578),"")</f>
        <v/>
      </c>
      <c r="H655" s="548"/>
      <c r="I655" s="548"/>
      <c r="J655" s="548"/>
      <c r="K655" s="548"/>
      <c r="L655" s="549"/>
      <c r="M655" s="447"/>
      <c r="N655" s="449"/>
      <c r="O655" s="447"/>
      <c r="P655" s="449"/>
      <c r="Q655" s="447"/>
      <c r="R655" s="449"/>
      <c r="S655" s="447"/>
      <c r="T655" s="449"/>
      <c r="U655" s="447"/>
      <c r="V655" s="449"/>
      <c r="W655" s="447"/>
      <c r="X655" s="449"/>
      <c r="Y655" s="447"/>
      <c r="Z655" s="449"/>
      <c r="AA655" s="447"/>
      <c r="AB655" s="449"/>
      <c r="AC655" s="447"/>
      <c r="AD655" s="449"/>
      <c r="BT655" s="522">
        <f t="shared" si="155"/>
        <v>0</v>
      </c>
      <c r="BU655" s="522"/>
      <c r="BV655" s="522">
        <f t="shared" si="156"/>
        <v>0</v>
      </c>
      <c r="BW655" s="522"/>
      <c r="BX655" s="522">
        <f t="shared" si="157"/>
        <v>0</v>
      </c>
      <c r="BY655" s="522"/>
      <c r="BZ655" s="522">
        <f t="shared" si="158"/>
        <v>0</v>
      </c>
      <c r="CA655" s="522"/>
      <c r="CB655" s="125" t="str">
        <f>IF(BZ655=0,"",IF(SUM($BZ$87:BZ655)=1,_xlfn.CONCAT(CC655),IF($BZ$662&gt;SUM($BZ$87:BZ655),_xlfn.CONCAT(", ",CC655),IF($BZ$662=SUM($BZ$87:BZ655),_xlfn.CONCAT(" y ",CC655,".")))))</f>
        <v/>
      </c>
      <c r="CC655" s="113">
        <v>569</v>
      </c>
      <c r="CE655" s="524">
        <f t="shared" si="159"/>
        <v>0</v>
      </c>
      <c r="CF655" s="526"/>
    </row>
    <row r="656" spans="3:84">
      <c r="C656" s="56" t="s">
        <v>7243</v>
      </c>
      <c r="D656" s="460" t="str">
        <f>IF($AH$14=0,IF(Presentación!AL579="","",Presentación!AM579),"")</f>
        <v/>
      </c>
      <c r="E656" s="461"/>
      <c r="F656" s="462"/>
      <c r="G656" s="547" t="str">
        <f>IF($AH$14=0,IF(Presentación!AK579="","",Presentación!AK579),"")</f>
        <v/>
      </c>
      <c r="H656" s="548"/>
      <c r="I656" s="548"/>
      <c r="J656" s="548"/>
      <c r="K656" s="548"/>
      <c r="L656" s="549"/>
      <c r="M656" s="447"/>
      <c r="N656" s="449"/>
      <c r="O656" s="447"/>
      <c r="P656" s="449"/>
      <c r="Q656" s="447"/>
      <c r="R656" s="449"/>
      <c r="S656" s="447"/>
      <c r="T656" s="449"/>
      <c r="U656" s="447"/>
      <c r="V656" s="449"/>
      <c r="W656" s="447"/>
      <c r="X656" s="449"/>
      <c r="Y656" s="447"/>
      <c r="Z656" s="449"/>
      <c r="AA656" s="447"/>
      <c r="AB656" s="449"/>
      <c r="AC656" s="447"/>
      <c r="AD656" s="449"/>
      <c r="BT656" s="522">
        <f t="shared" si="155"/>
        <v>0</v>
      </c>
      <c r="BU656" s="522"/>
      <c r="BV656" s="522">
        <f t="shared" si="156"/>
        <v>0</v>
      </c>
      <c r="BW656" s="522"/>
      <c r="BX656" s="522">
        <f t="shared" si="157"/>
        <v>0</v>
      </c>
      <c r="BY656" s="522"/>
      <c r="BZ656" s="522">
        <f t="shared" si="158"/>
        <v>0</v>
      </c>
      <c r="CA656" s="522"/>
      <c r="CB656" s="125" t="str">
        <f>IF(BZ656=0,"",IF(SUM($BZ$87:BZ656)=1,_xlfn.CONCAT(CC656),IF($BZ$662&gt;SUM($BZ$87:BZ656),_xlfn.CONCAT(", ",CC656),IF($BZ$662=SUM($BZ$87:BZ656),_xlfn.CONCAT(" y ",CC656,".")))))</f>
        <v/>
      </c>
      <c r="CC656" s="113">
        <v>570</v>
      </c>
      <c r="CE656" s="524">
        <f t="shared" si="159"/>
        <v>0</v>
      </c>
      <c r="CF656" s="526"/>
    </row>
    <row r="657" spans="2:84">
      <c r="C657" s="56" t="s">
        <v>7244</v>
      </c>
      <c r="D657" s="460" t="str">
        <f>IF($AH$14=0,IF(Presentación!AL580="","",Presentación!AM580),"")</f>
        <v/>
      </c>
      <c r="E657" s="461"/>
      <c r="F657" s="462"/>
      <c r="G657" s="547" t="str">
        <f>IF($AH$14=0,IF(Presentación!AK580="","",Presentación!AK580),"")</f>
        <v/>
      </c>
      <c r="H657" s="548"/>
      <c r="I657" s="548"/>
      <c r="J657" s="548"/>
      <c r="K657" s="548"/>
      <c r="L657" s="549"/>
      <c r="M657" s="447"/>
      <c r="N657" s="449"/>
      <c r="O657" s="447"/>
      <c r="P657" s="449"/>
      <c r="Q657" s="447"/>
      <c r="R657" s="449"/>
      <c r="S657" s="447"/>
      <c r="T657" s="449"/>
      <c r="U657" s="447"/>
      <c r="V657" s="449"/>
      <c r="W657" s="447"/>
      <c r="X657" s="449"/>
      <c r="Y657" s="447"/>
      <c r="Z657" s="449"/>
      <c r="AA657" s="447"/>
      <c r="AB657" s="449"/>
      <c r="AC657" s="447"/>
      <c r="AD657" s="449"/>
      <c r="BT657" s="522">
        <f t="shared" si="155"/>
        <v>0</v>
      </c>
      <c r="BU657" s="522"/>
      <c r="BV657" s="522">
        <f t="shared" si="156"/>
        <v>0</v>
      </c>
      <c r="BW657" s="522"/>
      <c r="BX657" s="522">
        <f t="shared" si="157"/>
        <v>0</v>
      </c>
      <c r="BY657" s="522"/>
      <c r="BZ657" s="522">
        <f t="shared" si="158"/>
        <v>0</v>
      </c>
      <c r="CA657" s="522"/>
      <c r="CB657" s="125" t="str">
        <f>IF(BZ657=0,"",IF(SUM($BZ$87:BZ657)=1,_xlfn.CONCAT(CC657),IF($BZ$662&gt;SUM($BZ$87:BZ657),_xlfn.CONCAT(", ",CC657),IF($BZ$662=SUM($BZ$87:BZ657),_xlfn.CONCAT(" y ",CC657,".")))))</f>
        <v/>
      </c>
      <c r="CC657" s="113">
        <v>571</v>
      </c>
      <c r="CE657" s="524">
        <f t="shared" si="159"/>
        <v>0</v>
      </c>
      <c r="CF657" s="526"/>
    </row>
    <row r="658" spans="2:84">
      <c r="C658" s="56" t="s">
        <v>7245</v>
      </c>
      <c r="D658" s="460" t="str">
        <f>IF($AH$14=0,IF(Presentación!AL581="","",Presentación!AM581),"")</f>
        <v/>
      </c>
      <c r="E658" s="461"/>
      <c r="F658" s="462"/>
      <c r="G658" s="547" t="str">
        <f>IF($AH$14=0,IF(Presentación!AK581="","",Presentación!AK581),"")</f>
        <v/>
      </c>
      <c r="H658" s="548"/>
      <c r="I658" s="548"/>
      <c r="J658" s="548"/>
      <c r="K658" s="548"/>
      <c r="L658" s="549"/>
      <c r="M658" s="447"/>
      <c r="N658" s="449"/>
      <c r="O658" s="447"/>
      <c r="P658" s="449"/>
      <c r="Q658" s="447"/>
      <c r="R658" s="449"/>
      <c r="S658" s="447"/>
      <c r="T658" s="449"/>
      <c r="U658" s="447"/>
      <c r="V658" s="449"/>
      <c r="W658" s="447"/>
      <c r="X658" s="449"/>
      <c r="Y658" s="447"/>
      <c r="Z658" s="449"/>
      <c r="AA658" s="447"/>
      <c r="AB658" s="449"/>
      <c r="AC658" s="447"/>
      <c r="AD658" s="449"/>
      <c r="BT658" s="522">
        <f t="shared" si="155"/>
        <v>0</v>
      </c>
      <c r="BU658" s="522"/>
      <c r="BV658" s="522">
        <f t="shared" si="156"/>
        <v>0</v>
      </c>
      <c r="BW658" s="522"/>
      <c r="BX658" s="522">
        <f t="shared" si="157"/>
        <v>0</v>
      </c>
      <c r="BY658" s="522"/>
      <c r="BZ658" s="522">
        <f t="shared" si="158"/>
        <v>0</v>
      </c>
      <c r="CA658" s="522"/>
      <c r="CB658" s="125" t="str">
        <f>IF(BZ658=0,"",IF(SUM($BZ$87:BZ658)=1,_xlfn.CONCAT(CC658),IF($BZ$662&gt;SUM($BZ$87:BZ658),_xlfn.CONCAT(", ",CC658),IF($BZ$662=SUM($BZ$87:BZ658),_xlfn.CONCAT(" y ",CC658,".")))))</f>
        <v/>
      </c>
      <c r="CC658" s="113">
        <v>572</v>
      </c>
      <c r="CE658" s="524">
        <f t="shared" si="159"/>
        <v>0</v>
      </c>
      <c r="CF658" s="526"/>
    </row>
    <row r="659" spans="2:84">
      <c r="C659" s="56" t="s">
        <v>7246</v>
      </c>
      <c r="D659" s="460" t="str">
        <f>IF($AH$14=0,IF(Presentación!AL582="","",Presentación!AM582),"")</f>
        <v/>
      </c>
      <c r="E659" s="461"/>
      <c r="F659" s="462"/>
      <c r="G659" s="547" t="str">
        <f>IF($AH$14=0,IF(Presentación!AK582="","",Presentación!AK582),"")</f>
        <v/>
      </c>
      <c r="H659" s="548"/>
      <c r="I659" s="548"/>
      <c r="J659" s="548"/>
      <c r="K659" s="548"/>
      <c r="L659" s="549"/>
      <c r="M659" s="447"/>
      <c r="N659" s="449"/>
      <c r="O659" s="447"/>
      <c r="P659" s="449"/>
      <c r="Q659" s="447"/>
      <c r="R659" s="449"/>
      <c r="S659" s="447"/>
      <c r="T659" s="449"/>
      <c r="U659" s="447"/>
      <c r="V659" s="449"/>
      <c r="W659" s="447"/>
      <c r="X659" s="449"/>
      <c r="Y659" s="447"/>
      <c r="Z659" s="449"/>
      <c r="AA659" s="447"/>
      <c r="AB659" s="449"/>
      <c r="AC659" s="447"/>
      <c r="AD659" s="449"/>
      <c r="BT659" s="522">
        <f t="shared" si="155"/>
        <v>0</v>
      </c>
      <c r="BU659" s="522"/>
      <c r="BV659" s="522">
        <f t="shared" si="156"/>
        <v>0</v>
      </c>
      <c r="BW659" s="522"/>
      <c r="BX659" s="522">
        <f t="shared" si="157"/>
        <v>0</v>
      </c>
      <c r="BY659" s="522"/>
      <c r="BZ659" s="522">
        <f t="shared" si="158"/>
        <v>0</v>
      </c>
      <c r="CA659" s="522"/>
      <c r="CB659" s="125" t="str">
        <f>IF(BZ659=0,"",IF(SUM($BZ$87:BZ659)=1,_xlfn.CONCAT(CC659),IF($BZ$662&gt;SUM($BZ$87:BZ659),_xlfn.CONCAT(", ",CC659),IF($BZ$662=SUM($BZ$87:BZ659),_xlfn.CONCAT(" y ",CC659,".")))))</f>
        <v/>
      </c>
      <c r="CC659" s="113">
        <v>573</v>
      </c>
      <c r="CE659" s="524">
        <f t="shared" si="159"/>
        <v>0</v>
      </c>
      <c r="CF659" s="526"/>
    </row>
    <row r="660" spans="2:84">
      <c r="C660" s="56" t="s">
        <v>7247</v>
      </c>
      <c r="D660" s="460" t="str">
        <f>IF($AH$14=0,IF(Presentación!AL583="","",Presentación!AM583),"")</f>
        <v/>
      </c>
      <c r="E660" s="461"/>
      <c r="F660" s="462"/>
      <c r="G660" s="547" t="str">
        <f>IF($AH$14=0,IF(Presentación!AK583="","",Presentación!AK583),"")</f>
        <v/>
      </c>
      <c r="H660" s="548"/>
      <c r="I660" s="548"/>
      <c r="J660" s="548"/>
      <c r="K660" s="548"/>
      <c r="L660" s="549"/>
      <c r="M660" s="447"/>
      <c r="N660" s="449"/>
      <c r="O660" s="447"/>
      <c r="P660" s="449"/>
      <c r="Q660" s="447"/>
      <c r="R660" s="449"/>
      <c r="S660" s="447"/>
      <c r="T660" s="449"/>
      <c r="U660" s="447"/>
      <c r="V660" s="449"/>
      <c r="W660" s="447"/>
      <c r="X660" s="449"/>
      <c r="Y660" s="447"/>
      <c r="Z660" s="449"/>
      <c r="AA660" s="447"/>
      <c r="AB660" s="449"/>
      <c r="AC660" s="447"/>
      <c r="AD660" s="449"/>
      <c r="BT660" s="522">
        <f t="shared" si="155"/>
        <v>0</v>
      </c>
      <c r="BU660" s="522"/>
      <c r="BV660" s="522">
        <f t="shared" si="156"/>
        <v>0</v>
      </c>
      <c r="BW660" s="522"/>
      <c r="BX660" s="522">
        <f t="shared" si="157"/>
        <v>0</v>
      </c>
      <c r="BY660" s="522"/>
      <c r="BZ660" s="522">
        <f t="shared" si="158"/>
        <v>0</v>
      </c>
      <c r="CA660" s="522"/>
      <c r="CB660" s="125" t="str">
        <f>IF(BZ660=0,"",IF(SUM($BZ$87:BZ660)=1,_xlfn.CONCAT(CC660),IF($BZ$662&gt;SUM($BZ$87:BZ660),_xlfn.CONCAT(", ",CC660),IF($BZ$662=SUM($BZ$87:BZ660),_xlfn.CONCAT(" y ",CC660,".")))))</f>
        <v/>
      </c>
      <c r="CC660" s="113">
        <v>574</v>
      </c>
      <c r="CE660" s="524">
        <f t="shared" si="159"/>
        <v>0</v>
      </c>
      <c r="CF660" s="526"/>
    </row>
    <row r="661" spans="2:84">
      <c r="C661" s="56" t="s">
        <v>7248</v>
      </c>
      <c r="D661" s="460" t="str">
        <f>IF($AH$14=0,IF(Presentación!AL584="","",Presentación!AM584),"")</f>
        <v/>
      </c>
      <c r="E661" s="461"/>
      <c r="F661" s="462"/>
      <c r="G661" s="547" t="str">
        <f>IF($AH$14=0,IF(Presentación!AK584="","",Presentación!AK584),"")</f>
        <v/>
      </c>
      <c r="H661" s="548"/>
      <c r="I661" s="548"/>
      <c r="J661" s="548"/>
      <c r="K661" s="548"/>
      <c r="L661" s="549"/>
      <c r="M661" s="447"/>
      <c r="N661" s="449"/>
      <c r="O661" s="447"/>
      <c r="P661" s="449"/>
      <c r="Q661" s="447"/>
      <c r="R661" s="449"/>
      <c r="S661" s="447"/>
      <c r="T661" s="449"/>
      <c r="U661" s="447"/>
      <c r="V661" s="449"/>
      <c r="W661" s="447"/>
      <c r="X661" s="449"/>
      <c r="Y661" s="447"/>
      <c r="Z661" s="449"/>
      <c r="AA661" s="447"/>
      <c r="AB661" s="449"/>
      <c r="AC661" s="447"/>
      <c r="AD661" s="449"/>
      <c r="BT661" s="522">
        <f t="shared" si="155"/>
        <v>0</v>
      </c>
      <c r="BU661" s="522"/>
      <c r="BV661" s="522">
        <f t="shared" si="156"/>
        <v>0</v>
      </c>
      <c r="BW661" s="522"/>
      <c r="BX661" s="522">
        <f t="shared" si="157"/>
        <v>0</v>
      </c>
      <c r="BY661" s="522"/>
      <c r="BZ661" s="522">
        <f t="shared" si="158"/>
        <v>0</v>
      </c>
      <c r="CA661" s="522"/>
      <c r="CB661" s="125" t="str">
        <f>IF(BZ661=0,"",IF(SUM($BZ$87:BZ661)=1,_xlfn.CONCAT(CC661),IF($BZ$662&gt;SUM($BZ$87:BZ661),_xlfn.CONCAT(", ",CC661),IF($BZ$662=SUM($BZ$87:BZ661),_xlfn.CONCAT(" y ",CC661,".")))))</f>
        <v/>
      </c>
      <c r="CC661" s="113">
        <v>575</v>
      </c>
      <c r="CE661" s="524">
        <f t="shared" si="159"/>
        <v>0</v>
      </c>
      <c r="CF661" s="526"/>
    </row>
    <row r="662" spans="2:84">
      <c r="BZ662" s="535">
        <f>SUM(BZ87:CA661)</f>
        <v>0</v>
      </c>
      <c r="CA662" s="535"/>
      <c r="CB662" s="126" t="str">
        <f>IF(BZ662=0,"", IF(BZ662=1,VLOOKUP(1,BZ87:CB661,3,FALSE), IF(BZ662&gt;1,_xlfn.CONCAT(CB87:CB661),"")))</f>
        <v/>
      </c>
      <c r="CE662" s="529">
        <f>SUM(CE87:CF661)</f>
        <v>0</v>
      </c>
      <c r="CF662" s="529"/>
    </row>
    <row r="663" spans="2:84" ht="24" customHeight="1">
      <c r="C663" s="536" t="s">
        <v>5117</v>
      </c>
      <c r="D663" s="536"/>
      <c r="E663" s="536"/>
      <c r="F663" s="536"/>
      <c r="G663" s="536"/>
      <c r="H663" s="536"/>
      <c r="I663" s="536"/>
      <c r="J663" s="536"/>
      <c r="K663" s="536"/>
      <c r="L663" s="536"/>
      <c r="M663" s="536"/>
      <c r="N663" s="536"/>
      <c r="O663" s="536"/>
      <c r="P663" s="536"/>
      <c r="Q663" s="536"/>
      <c r="R663" s="536"/>
      <c r="S663" s="536"/>
      <c r="T663" s="536"/>
      <c r="U663" s="536"/>
      <c r="V663" s="536"/>
      <c r="W663" s="536"/>
      <c r="X663" s="536"/>
      <c r="Y663" s="536"/>
      <c r="Z663" s="536"/>
      <c r="AA663" s="536"/>
      <c r="AB663" s="536"/>
      <c r="AC663" s="536"/>
      <c r="AD663" s="536"/>
    </row>
    <row r="664" spans="2:84" ht="60" customHeight="1">
      <c r="C664" s="537"/>
      <c r="D664" s="537"/>
      <c r="E664" s="537"/>
      <c r="F664" s="537"/>
      <c r="G664" s="537"/>
      <c r="H664" s="537"/>
      <c r="I664" s="537"/>
      <c r="J664" s="537"/>
      <c r="K664" s="537"/>
      <c r="L664" s="537"/>
      <c r="M664" s="537"/>
      <c r="N664" s="537"/>
      <c r="O664" s="537"/>
      <c r="P664" s="537"/>
      <c r="Q664" s="537"/>
      <c r="R664" s="537"/>
      <c r="S664" s="537"/>
      <c r="T664" s="537"/>
      <c r="U664" s="537"/>
      <c r="V664" s="537"/>
      <c r="W664" s="537"/>
      <c r="X664" s="537"/>
      <c r="Y664" s="537"/>
      <c r="Z664" s="537"/>
      <c r="AA664" s="537"/>
      <c r="AB664" s="537"/>
      <c r="AC664" s="537"/>
      <c r="AD664" s="537"/>
    </row>
    <row r="665" spans="2:84">
      <c r="B665" s="470" t="str">
        <f>IF(BQ89=0,"","Error: Verificar la información registrada tomando en cuenta la instrucción 5.")</f>
        <v/>
      </c>
      <c r="C665" s="470"/>
      <c r="D665" s="470"/>
      <c r="E665" s="470"/>
      <c r="F665" s="470"/>
      <c r="G665" s="470"/>
      <c r="H665" s="470"/>
      <c r="I665" s="470"/>
      <c r="J665" s="470"/>
      <c r="K665" s="470"/>
      <c r="L665" s="470"/>
      <c r="M665" s="470"/>
      <c r="N665" s="470"/>
      <c r="O665" s="470"/>
      <c r="P665" s="470"/>
      <c r="Q665" s="470"/>
      <c r="R665" s="470"/>
      <c r="S665" s="470"/>
      <c r="T665" s="470"/>
      <c r="U665" s="470"/>
      <c r="V665" s="470"/>
      <c r="W665" s="470"/>
      <c r="X665" s="470"/>
      <c r="Y665" s="470"/>
      <c r="Z665" s="470"/>
      <c r="AA665" s="470"/>
      <c r="AB665" s="470"/>
      <c r="AC665" s="470"/>
      <c r="AD665" s="470"/>
    </row>
    <row r="666" spans="2:84">
      <c r="B666" s="470" t="str">
        <f>IF(BZ662=0,"", IF(BZ662=1,_xlfn.CONCAT("Error: Verificar sumas en el numeral ",CB662,"."),_xlfn.CONCAT("Error: Verificar sumas en los numerales ",CB662)))</f>
        <v/>
      </c>
      <c r="C666" s="470"/>
      <c r="D666" s="470"/>
      <c r="E666" s="470"/>
      <c r="F666" s="470"/>
      <c r="G666" s="470"/>
      <c r="H666" s="470"/>
      <c r="I666" s="470"/>
      <c r="J666" s="470"/>
      <c r="K666" s="470"/>
      <c r="L666" s="470"/>
      <c r="M666" s="470"/>
      <c r="N666" s="470"/>
      <c r="O666" s="470"/>
      <c r="P666" s="470"/>
      <c r="Q666" s="470"/>
      <c r="R666" s="470"/>
      <c r="S666" s="470"/>
      <c r="T666" s="470"/>
      <c r="U666" s="470"/>
      <c r="V666" s="470"/>
      <c r="W666" s="470"/>
      <c r="X666" s="470"/>
      <c r="Y666" s="470"/>
      <c r="Z666" s="470"/>
      <c r="AA666" s="470"/>
      <c r="AB666" s="470"/>
      <c r="AC666" s="470"/>
      <c r="AD666" s="470"/>
    </row>
    <row r="667" spans="2:84">
      <c r="B667" s="471" t="str">
        <f>IF(CE662=0,"","Error: Debe completar toda la información requerida.")</f>
        <v/>
      </c>
      <c r="C667" s="471"/>
      <c r="D667" s="471"/>
      <c r="E667" s="471"/>
      <c r="F667" s="471"/>
      <c r="G667" s="471"/>
      <c r="H667" s="471"/>
      <c r="I667" s="471"/>
      <c r="J667" s="471"/>
      <c r="K667" s="471"/>
      <c r="L667" s="471"/>
      <c r="M667" s="471"/>
      <c r="N667" s="471"/>
      <c r="O667" s="471"/>
      <c r="P667" s="471"/>
      <c r="Q667" s="471"/>
      <c r="R667" s="471"/>
      <c r="S667" s="471"/>
      <c r="T667" s="471"/>
      <c r="U667" s="471"/>
      <c r="V667" s="471"/>
      <c r="W667" s="471"/>
      <c r="X667" s="471"/>
      <c r="Y667" s="471"/>
      <c r="Z667" s="471"/>
      <c r="AA667" s="471"/>
      <c r="AB667" s="471"/>
      <c r="AC667" s="471"/>
      <c r="AD667" s="471"/>
    </row>
    <row r="668" spans="2:84">
      <c r="B668" s="470"/>
      <c r="C668" s="470"/>
      <c r="D668" s="470"/>
      <c r="E668" s="470"/>
      <c r="F668" s="470"/>
      <c r="G668" s="470"/>
      <c r="H668" s="470"/>
      <c r="I668" s="470"/>
      <c r="J668" s="470"/>
      <c r="K668" s="470"/>
      <c r="L668" s="470"/>
      <c r="M668" s="470"/>
      <c r="N668" s="470"/>
      <c r="O668" s="470"/>
      <c r="P668" s="470"/>
      <c r="Q668" s="470"/>
      <c r="R668" s="470"/>
      <c r="S668" s="470"/>
      <c r="T668" s="470"/>
      <c r="U668" s="470"/>
      <c r="V668" s="470"/>
      <c r="W668" s="470"/>
      <c r="X668" s="470"/>
      <c r="Y668" s="470"/>
      <c r="Z668" s="470"/>
      <c r="AA668" s="470"/>
      <c r="AB668" s="470"/>
      <c r="AC668" s="470"/>
      <c r="AD668" s="470"/>
    </row>
    <row r="669" spans="2:84">
      <c r="B669" s="471"/>
      <c r="C669" s="471"/>
      <c r="D669" s="471"/>
      <c r="E669" s="471"/>
      <c r="F669" s="471"/>
      <c r="G669" s="471"/>
      <c r="H669" s="471"/>
      <c r="I669" s="471"/>
      <c r="J669" s="471"/>
      <c r="K669" s="471"/>
      <c r="L669" s="471"/>
      <c r="M669" s="471"/>
      <c r="N669" s="471"/>
      <c r="O669" s="471"/>
      <c r="P669" s="471"/>
      <c r="Q669" s="471"/>
      <c r="R669" s="471"/>
      <c r="S669" s="471"/>
      <c r="T669" s="471"/>
      <c r="U669" s="471"/>
      <c r="V669" s="471"/>
      <c r="W669" s="471"/>
      <c r="X669" s="471"/>
      <c r="Y669" s="471"/>
      <c r="Z669" s="471"/>
      <c r="AA669" s="471"/>
      <c r="AB669" s="471"/>
      <c r="AC669" s="471"/>
      <c r="AD669" s="471"/>
    </row>
    <row r="670" spans="2:84">
      <c r="B670" s="600"/>
      <c r="C670" s="600"/>
      <c r="D670" s="600"/>
      <c r="E670" s="600"/>
      <c r="F670" s="600"/>
      <c r="G670" s="600"/>
      <c r="H670" s="600"/>
      <c r="I670" s="600"/>
      <c r="J670" s="600"/>
      <c r="K670" s="600"/>
      <c r="L670" s="600"/>
      <c r="M670" s="600"/>
      <c r="N670" s="600"/>
      <c r="O670" s="600"/>
      <c r="P670" s="600"/>
      <c r="Q670" s="600"/>
      <c r="R670" s="600"/>
      <c r="S670" s="600"/>
      <c r="T670" s="600"/>
      <c r="U670" s="600"/>
      <c r="V670" s="600"/>
      <c r="W670" s="600"/>
      <c r="X670" s="600"/>
      <c r="Y670" s="600"/>
      <c r="Z670" s="600"/>
      <c r="AA670" s="600"/>
      <c r="AB670" s="600"/>
      <c r="AC670" s="600"/>
      <c r="AD670" s="600"/>
    </row>
    <row r="671" spans="2:84" hidden="1"/>
    <row r="672" spans="2:84"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sheetData>
  <sheetProtection algorithmName="SHA-512" hashValue="UhpLsZzEhu4zxEtWye/oIvzQMA+/SBTUd43E2/fOrmENadIjPlrGVHgIjoCZKyvu4OihRP4MdNPpAD6aBKfqsA==" saltValue="9ZVBB61rbLoCqdO54E4XRQ==" spinCount="100000" sheet="1"/>
  <mergeCells count="9733">
    <mergeCell ref="BE86:BF86"/>
    <mergeCell ref="BG86:BH86"/>
    <mergeCell ref="BI86:BJ86"/>
    <mergeCell ref="BK86:BL86"/>
    <mergeCell ref="BM86:BN86"/>
    <mergeCell ref="BO86:BP86"/>
    <mergeCell ref="BQ86:BR86"/>
    <mergeCell ref="BA85:BB85"/>
    <mergeCell ref="BA86:BB86"/>
    <mergeCell ref="BQ89:BR89"/>
    <mergeCell ref="BA87:BB87"/>
    <mergeCell ref="BC87:BD87"/>
    <mergeCell ref="BE87:BF87"/>
    <mergeCell ref="BG87:BH87"/>
    <mergeCell ref="BI87:BJ87"/>
    <mergeCell ref="BK87:BL87"/>
    <mergeCell ref="BM87:BN87"/>
    <mergeCell ref="BO87:BP87"/>
    <mergeCell ref="BQ87:BR87"/>
    <mergeCell ref="BA88:BB88"/>
    <mergeCell ref="BC88:BD88"/>
    <mergeCell ref="BE88:BF88"/>
    <mergeCell ref="BG88:BH88"/>
    <mergeCell ref="BI88:BJ88"/>
    <mergeCell ref="BK88:BL88"/>
    <mergeCell ref="BM88:BN88"/>
    <mergeCell ref="BO88:BP88"/>
    <mergeCell ref="BQ88:BR88"/>
    <mergeCell ref="BK63:BL63"/>
    <mergeCell ref="AN63:AO63"/>
    <mergeCell ref="AH65:AI65"/>
    <mergeCell ref="AJ65:AK65"/>
    <mergeCell ref="AL65:AM65"/>
    <mergeCell ref="AJ85:AK85"/>
    <mergeCell ref="AL85:AM85"/>
    <mergeCell ref="AN85:AO85"/>
    <mergeCell ref="AP85:AQ85"/>
    <mergeCell ref="AR85:AS85"/>
    <mergeCell ref="AT85:AU85"/>
    <mergeCell ref="AV85:AW85"/>
    <mergeCell ref="AX85:AY85"/>
    <mergeCell ref="AJ86:AK86"/>
    <mergeCell ref="AL86:AM86"/>
    <mergeCell ref="AN86:AO86"/>
    <mergeCell ref="AP86:AQ86"/>
    <mergeCell ref="AR86:AS86"/>
    <mergeCell ref="AT86:AU86"/>
    <mergeCell ref="AV86:AW86"/>
    <mergeCell ref="AX86:AY86"/>
    <mergeCell ref="AH84:AY84"/>
    <mergeCell ref="BA84:BR84"/>
    <mergeCell ref="BC85:BD85"/>
    <mergeCell ref="BE85:BF85"/>
    <mergeCell ref="BG85:BH85"/>
    <mergeCell ref="BI85:BJ85"/>
    <mergeCell ref="BK85:BL85"/>
    <mergeCell ref="BM85:BN85"/>
    <mergeCell ref="BO85:BP85"/>
    <mergeCell ref="BQ85:BR85"/>
    <mergeCell ref="BC86:BD86"/>
    <mergeCell ref="AY62:AZ62"/>
    <mergeCell ref="BA62:BB62"/>
    <mergeCell ref="BC62:BD62"/>
    <mergeCell ref="BE62:BF62"/>
    <mergeCell ref="BG62:BH62"/>
    <mergeCell ref="BI62:BJ62"/>
    <mergeCell ref="BK62:BL62"/>
    <mergeCell ref="AQ53:BL53"/>
    <mergeCell ref="AU60:AV60"/>
    <mergeCell ref="AW60:AX60"/>
    <mergeCell ref="AY60:AZ60"/>
    <mergeCell ref="BA60:BB60"/>
    <mergeCell ref="BC60:BD60"/>
    <mergeCell ref="BE60:BF60"/>
    <mergeCell ref="BG60:BH60"/>
    <mergeCell ref="BI60:BJ60"/>
    <mergeCell ref="BK60:BL60"/>
    <mergeCell ref="AU61:AV61"/>
    <mergeCell ref="AW61:AX61"/>
    <mergeCell ref="AY61:AZ61"/>
    <mergeCell ref="BA61:BB61"/>
    <mergeCell ref="BC61:BD61"/>
    <mergeCell ref="BE61:BF61"/>
    <mergeCell ref="BG61:BH61"/>
    <mergeCell ref="BI61:BJ61"/>
    <mergeCell ref="BK61:BL61"/>
    <mergeCell ref="AY57:AZ57"/>
    <mergeCell ref="BA57:BB57"/>
    <mergeCell ref="BC57:BD57"/>
    <mergeCell ref="BE57:BF57"/>
    <mergeCell ref="BG57:BH57"/>
    <mergeCell ref="BI57:BJ57"/>
    <mergeCell ref="BK57:BL57"/>
    <mergeCell ref="AU58:AV58"/>
    <mergeCell ref="AW58:AX58"/>
    <mergeCell ref="AY58:AZ58"/>
    <mergeCell ref="BA58:BB58"/>
    <mergeCell ref="BC58:BD58"/>
    <mergeCell ref="BE58:BF58"/>
    <mergeCell ref="BG58:BH58"/>
    <mergeCell ref="BI58:BJ58"/>
    <mergeCell ref="BK58:BL58"/>
    <mergeCell ref="AU59:AV59"/>
    <mergeCell ref="AW59:AX59"/>
    <mergeCell ref="AY59:AZ59"/>
    <mergeCell ref="BA59:BB59"/>
    <mergeCell ref="BC59:BD59"/>
    <mergeCell ref="BE59:BF59"/>
    <mergeCell ref="BG59:BH59"/>
    <mergeCell ref="BI59:BJ59"/>
    <mergeCell ref="BK59:BL59"/>
    <mergeCell ref="BA54:BB54"/>
    <mergeCell ref="BC54:BD54"/>
    <mergeCell ref="BE54:BF54"/>
    <mergeCell ref="BG54:BH54"/>
    <mergeCell ref="BI54:BJ54"/>
    <mergeCell ref="BK54:BL54"/>
    <mergeCell ref="AS55:AT55"/>
    <mergeCell ref="AS56:AT56"/>
    <mergeCell ref="AS57:AT57"/>
    <mergeCell ref="AS58:AT58"/>
    <mergeCell ref="AS59:AT59"/>
    <mergeCell ref="AS60:AT60"/>
    <mergeCell ref="AS61:AT61"/>
    <mergeCell ref="AS62:AT62"/>
    <mergeCell ref="AU55:AV55"/>
    <mergeCell ref="AW55:AX55"/>
    <mergeCell ref="AY55:AZ55"/>
    <mergeCell ref="BA55:BB55"/>
    <mergeCell ref="BC55:BD55"/>
    <mergeCell ref="BE55:BF55"/>
    <mergeCell ref="BG55:BH55"/>
    <mergeCell ref="BI55:BJ55"/>
    <mergeCell ref="BK55:BL55"/>
    <mergeCell ref="AU56:AV56"/>
    <mergeCell ref="AW56:AX56"/>
    <mergeCell ref="AY56:AZ56"/>
    <mergeCell ref="BA56:BB56"/>
    <mergeCell ref="BC56:BD56"/>
    <mergeCell ref="BE56:BF56"/>
    <mergeCell ref="BG56:BH56"/>
    <mergeCell ref="BI56:BJ56"/>
    <mergeCell ref="BK56:BL56"/>
    <mergeCell ref="AY54:AZ54"/>
    <mergeCell ref="AU57:AV57"/>
    <mergeCell ref="AW57:AX57"/>
    <mergeCell ref="AH55:AI55"/>
    <mergeCell ref="AH54:AI54"/>
    <mergeCell ref="AJ54:AK54"/>
    <mergeCell ref="AL54:AM54"/>
    <mergeCell ref="AN54:AO54"/>
    <mergeCell ref="AJ55:AK55"/>
    <mergeCell ref="AL55:AM55"/>
    <mergeCell ref="AN55:AO55"/>
    <mergeCell ref="AH56:AI56"/>
    <mergeCell ref="AJ56:AK56"/>
    <mergeCell ref="AL56:AM56"/>
    <mergeCell ref="AN56:AO56"/>
    <mergeCell ref="AJ58:AK58"/>
    <mergeCell ref="AL58:AM58"/>
    <mergeCell ref="AN58:AO58"/>
    <mergeCell ref="AH57:AI57"/>
    <mergeCell ref="AJ57:AK57"/>
    <mergeCell ref="AL57:AM57"/>
    <mergeCell ref="AN57:AO57"/>
    <mergeCell ref="AH58:AI58"/>
    <mergeCell ref="AS54:AT54"/>
    <mergeCell ref="AU54:AV54"/>
    <mergeCell ref="AW54:AX54"/>
    <mergeCell ref="AJ59:AK59"/>
    <mergeCell ref="AL59:AM59"/>
    <mergeCell ref="AJ60:AK60"/>
    <mergeCell ref="AL60:AM60"/>
    <mergeCell ref="AJ61:AK61"/>
    <mergeCell ref="AL61:AM61"/>
    <mergeCell ref="AJ62:AK62"/>
    <mergeCell ref="AL62:AM62"/>
    <mergeCell ref="AN59:AO59"/>
    <mergeCell ref="AN60:AO60"/>
    <mergeCell ref="AN61:AO61"/>
    <mergeCell ref="AN62:AO62"/>
    <mergeCell ref="AH53:AO53"/>
    <mergeCell ref="AH59:AI59"/>
    <mergeCell ref="AH60:AI60"/>
    <mergeCell ref="AU62:AV62"/>
    <mergeCell ref="AW62:AX62"/>
    <mergeCell ref="W86:X86"/>
    <mergeCell ref="Y86:Z86"/>
    <mergeCell ref="AA86:AB86"/>
    <mergeCell ref="C84:L84"/>
    <mergeCell ref="M84:AD84"/>
    <mergeCell ref="C85:F85"/>
    <mergeCell ref="G85:L85"/>
    <mergeCell ref="M85:N85"/>
    <mergeCell ref="O85:P85"/>
    <mergeCell ref="Q85:R85"/>
    <mergeCell ref="AJ25:AK25"/>
    <mergeCell ref="AL25:AM25"/>
    <mergeCell ref="AH26:AI26"/>
    <mergeCell ref="AJ26:AK26"/>
    <mergeCell ref="AL26:AM26"/>
    <mergeCell ref="AQ54:AR54"/>
    <mergeCell ref="AQ55:AR55"/>
    <mergeCell ref="AQ56:AR56"/>
    <mergeCell ref="AQ57:AR57"/>
    <mergeCell ref="AQ58:AR58"/>
    <mergeCell ref="AQ59:AR59"/>
    <mergeCell ref="AQ60:AR60"/>
    <mergeCell ref="AQ61:AR61"/>
    <mergeCell ref="AQ62:AR62"/>
    <mergeCell ref="B75:AD75"/>
    <mergeCell ref="C51:AD51"/>
    <mergeCell ref="I53:AD53"/>
    <mergeCell ref="C65:E65"/>
    <mergeCell ref="F65:AD65"/>
    <mergeCell ref="AC86:AD86"/>
    <mergeCell ref="Q56:R56"/>
    <mergeCell ref="W57:X57"/>
    <mergeCell ref="AH13:AI13"/>
    <mergeCell ref="AH14:AI14"/>
    <mergeCell ref="AH28:AI28"/>
    <mergeCell ref="AH29:AI29"/>
    <mergeCell ref="AH30:AI30"/>
    <mergeCell ref="AH31:AI31"/>
    <mergeCell ref="AH32:AI32"/>
    <mergeCell ref="AH33:AI33"/>
    <mergeCell ref="AH34:AI34"/>
    <mergeCell ref="AH35:AI35"/>
    <mergeCell ref="AH36:AI36"/>
    <mergeCell ref="AH25:AI25"/>
    <mergeCell ref="AH61:AI61"/>
    <mergeCell ref="AH62:AI62"/>
    <mergeCell ref="S85:T85"/>
    <mergeCell ref="U85:V85"/>
    <mergeCell ref="W85:X85"/>
    <mergeCell ref="Y85:Z85"/>
    <mergeCell ref="AA85:AB85"/>
    <mergeCell ref="AC85:AD85"/>
    <mergeCell ref="S56:T56"/>
    <mergeCell ref="U56:V56"/>
    <mergeCell ref="W56:X56"/>
    <mergeCell ref="AA57:AB57"/>
    <mergeCell ref="AC57:AD57"/>
    <mergeCell ref="Y56:Z56"/>
    <mergeCell ref="AC56:AD56"/>
    <mergeCell ref="Y54:Z54"/>
    <mergeCell ref="AA54:AB54"/>
    <mergeCell ref="C39:AD39"/>
    <mergeCell ref="C40:AD40"/>
    <mergeCell ref="Y57:Z57"/>
    <mergeCell ref="AA661:AB661"/>
    <mergeCell ref="AC661:AD661"/>
    <mergeCell ref="D661:F661"/>
    <mergeCell ref="G661:L661"/>
    <mergeCell ref="M661:N661"/>
    <mergeCell ref="O661:P661"/>
    <mergeCell ref="Q661:R661"/>
    <mergeCell ref="S661:T661"/>
    <mergeCell ref="U661:V661"/>
    <mergeCell ref="W661:X661"/>
    <mergeCell ref="Y661:Z661"/>
    <mergeCell ref="AA659:AB659"/>
    <mergeCell ref="AC659:AD659"/>
    <mergeCell ref="D660:F660"/>
    <mergeCell ref="G660:L660"/>
    <mergeCell ref="M660:N660"/>
    <mergeCell ref="O660:P660"/>
    <mergeCell ref="Q660:R660"/>
    <mergeCell ref="S660:T660"/>
    <mergeCell ref="U660:V660"/>
    <mergeCell ref="W660:X660"/>
    <mergeCell ref="Y660:Z660"/>
    <mergeCell ref="AA660:AB660"/>
    <mergeCell ref="AC660:AD660"/>
    <mergeCell ref="D659:F659"/>
    <mergeCell ref="G659:L659"/>
    <mergeCell ref="M659:N659"/>
    <mergeCell ref="O659:P659"/>
    <mergeCell ref="Q659:R659"/>
    <mergeCell ref="S659:T659"/>
    <mergeCell ref="U659:V659"/>
    <mergeCell ref="W659:X659"/>
    <mergeCell ref="Y659:Z659"/>
    <mergeCell ref="AA657:AB657"/>
    <mergeCell ref="AC657:AD657"/>
    <mergeCell ref="D658:F658"/>
    <mergeCell ref="G658:L658"/>
    <mergeCell ref="M658:N658"/>
    <mergeCell ref="O658:P658"/>
    <mergeCell ref="Q658:R658"/>
    <mergeCell ref="S658:T658"/>
    <mergeCell ref="U658:V658"/>
    <mergeCell ref="W658:X658"/>
    <mergeCell ref="Y658:Z658"/>
    <mergeCell ref="AA658:AB658"/>
    <mergeCell ref="AC658:AD658"/>
    <mergeCell ref="D657:F657"/>
    <mergeCell ref="G657:L657"/>
    <mergeCell ref="M657:N657"/>
    <mergeCell ref="O657:P657"/>
    <mergeCell ref="Q657:R657"/>
    <mergeCell ref="S657:T657"/>
    <mergeCell ref="U657:V657"/>
    <mergeCell ref="W657:X657"/>
    <mergeCell ref="Y657:Z657"/>
    <mergeCell ref="AA655:AB655"/>
    <mergeCell ref="AC655:AD655"/>
    <mergeCell ref="D656:F656"/>
    <mergeCell ref="G656:L656"/>
    <mergeCell ref="M656:N656"/>
    <mergeCell ref="O656:P656"/>
    <mergeCell ref="Q656:R656"/>
    <mergeCell ref="S656:T656"/>
    <mergeCell ref="U656:V656"/>
    <mergeCell ref="W656:X656"/>
    <mergeCell ref="Y656:Z656"/>
    <mergeCell ref="AA656:AB656"/>
    <mergeCell ref="AC656:AD656"/>
    <mergeCell ref="D655:F655"/>
    <mergeCell ref="G655:L655"/>
    <mergeCell ref="M655:N655"/>
    <mergeCell ref="O655:P655"/>
    <mergeCell ref="Q655:R655"/>
    <mergeCell ref="S655:T655"/>
    <mergeCell ref="U655:V655"/>
    <mergeCell ref="W655:X655"/>
    <mergeCell ref="Y655:Z655"/>
    <mergeCell ref="AA653:AB653"/>
    <mergeCell ref="AC653:AD653"/>
    <mergeCell ref="D654:F654"/>
    <mergeCell ref="G654:L654"/>
    <mergeCell ref="M654:N654"/>
    <mergeCell ref="O654:P654"/>
    <mergeCell ref="Q654:R654"/>
    <mergeCell ref="S654:T654"/>
    <mergeCell ref="U654:V654"/>
    <mergeCell ref="W654:X654"/>
    <mergeCell ref="Y654:Z654"/>
    <mergeCell ref="AA654:AB654"/>
    <mergeCell ref="AC654:AD654"/>
    <mergeCell ref="D653:F653"/>
    <mergeCell ref="G653:L653"/>
    <mergeCell ref="M653:N653"/>
    <mergeCell ref="O653:P653"/>
    <mergeCell ref="Q653:R653"/>
    <mergeCell ref="S653:T653"/>
    <mergeCell ref="U653:V653"/>
    <mergeCell ref="W653:X653"/>
    <mergeCell ref="Y653:Z653"/>
    <mergeCell ref="AA651:AB651"/>
    <mergeCell ref="AC651:AD651"/>
    <mergeCell ref="D652:F652"/>
    <mergeCell ref="G652:L652"/>
    <mergeCell ref="M652:N652"/>
    <mergeCell ref="O652:P652"/>
    <mergeCell ref="Q652:R652"/>
    <mergeCell ref="S652:T652"/>
    <mergeCell ref="U652:V652"/>
    <mergeCell ref="W652:X652"/>
    <mergeCell ref="Y652:Z652"/>
    <mergeCell ref="AA652:AB652"/>
    <mergeCell ref="AC652:AD652"/>
    <mergeCell ref="D651:F651"/>
    <mergeCell ref="G651:L651"/>
    <mergeCell ref="M651:N651"/>
    <mergeCell ref="O651:P651"/>
    <mergeCell ref="Q651:R651"/>
    <mergeCell ref="S651:T651"/>
    <mergeCell ref="U651:V651"/>
    <mergeCell ref="W651:X651"/>
    <mergeCell ref="Y651:Z651"/>
    <mergeCell ref="AA649:AB649"/>
    <mergeCell ref="AC649:AD649"/>
    <mergeCell ref="D650:F650"/>
    <mergeCell ref="G650:L650"/>
    <mergeCell ref="M650:N650"/>
    <mergeCell ref="O650:P650"/>
    <mergeCell ref="Q650:R650"/>
    <mergeCell ref="S650:T650"/>
    <mergeCell ref="U650:V650"/>
    <mergeCell ref="W650:X650"/>
    <mergeCell ref="Y650:Z650"/>
    <mergeCell ref="AA650:AB650"/>
    <mergeCell ref="AC650:AD650"/>
    <mergeCell ref="D649:F649"/>
    <mergeCell ref="G649:L649"/>
    <mergeCell ref="M649:N649"/>
    <mergeCell ref="O649:P649"/>
    <mergeCell ref="Q649:R649"/>
    <mergeCell ref="S649:T649"/>
    <mergeCell ref="U649:V649"/>
    <mergeCell ref="W649:X649"/>
    <mergeCell ref="Y649:Z649"/>
    <mergeCell ref="AA647:AB647"/>
    <mergeCell ref="AC647:AD647"/>
    <mergeCell ref="D648:F648"/>
    <mergeCell ref="G648:L648"/>
    <mergeCell ref="M648:N648"/>
    <mergeCell ref="O648:P648"/>
    <mergeCell ref="Q648:R648"/>
    <mergeCell ref="S648:T648"/>
    <mergeCell ref="U648:V648"/>
    <mergeCell ref="W648:X648"/>
    <mergeCell ref="Y648:Z648"/>
    <mergeCell ref="AA648:AB648"/>
    <mergeCell ref="AC648:AD648"/>
    <mergeCell ref="D647:F647"/>
    <mergeCell ref="G647:L647"/>
    <mergeCell ref="M647:N647"/>
    <mergeCell ref="O647:P647"/>
    <mergeCell ref="Q647:R647"/>
    <mergeCell ref="S647:T647"/>
    <mergeCell ref="U647:V647"/>
    <mergeCell ref="W647:X647"/>
    <mergeCell ref="Y647:Z647"/>
    <mergeCell ref="AA645:AB645"/>
    <mergeCell ref="AC645:AD645"/>
    <mergeCell ref="D646:F646"/>
    <mergeCell ref="G646:L646"/>
    <mergeCell ref="M646:N646"/>
    <mergeCell ref="O646:P646"/>
    <mergeCell ref="Q646:R646"/>
    <mergeCell ref="S646:T646"/>
    <mergeCell ref="U646:V646"/>
    <mergeCell ref="W646:X646"/>
    <mergeCell ref="Y646:Z646"/>
    <mergeCell ref="AA646:AB646"/>
    <mergeCell ref="AC646:AD646"/>
    <mergeCell ref="D645:F645"/>
    <mergeCell ref="G645:L645"/>
    <mergeCell ref="M645:N645"/>
    <mergeCell ref="O645:P645"/>
    <mergeCell ref="Q645:R645"/>
    <mergeCell ref="S645:T645"/>
    <mergeCell ref="U645:V645"/>
    <mergeCell ref="W645:X645"/>
    <mergeCell ref="Y645:Z645"/>
    <mergeCell ref="AA643:AB643"/>
    <mergeCell ref="AC643:AD643"/>
    <mergeCell ref="D644:F644"/>
    <mergeCell ref="G644:L644"/>
    <mergeCell ref="M644:N644"/>
    <mergeCell ref="O644:P644"/>
    <mergeCell ref="Q644:R644"/>
    <mergeCell ref="S644:T644"/>
    <mergeCell ref="U644:V644"/>
    <mergeCell ref="W644:X644"/>
    <mergeCell ref="Y644:Z644"/>
    <mergeCell ref="AA644:AB644"/>
    <mergeCell ref="AC644:AD644"/>
    <mergeCell ref="D643:F643"/>
    <mergeCell ref="G643:L643"/>
    <mergeCell ref="M643:N643"/>
    <mergeCell ref="O643:P643"/>
    <mergeCell ref="Q643:R643"/>
    <mergeCell ref="S643:T643"/>
    <mergeCell ref="U643:V643"/>
    <mergeCell ref="W643:X643"/>
    <mergeCell ref="Y643:Z643"/>
    <mergeCell ref="AA641:AB641"/>
    <mergeCell ref="AC641:AD641"/>
    <mergeCell ref="D642:F642"/>
    <mergeCell ref="G642:L642"/>
    <mergeCell ref="M642:N642"/>
    <mergeCell ref="O642:P642"/>
    <mergeCell ref="Q642:R642"/>
    <mergeCell ref="S642:T642"/>
    <mergeCell ref="U642:V642"/>
    <mergeCell ref="W642:X642"/>
    <mergeCell ref="Y642:Z642"/>
    <mergeCell ref="AA642:AB642"/>
    <mergeCell ref="AC642:AD642"/>
    <mergeCell ref="D641:F641"/>
    <mergeCell ref="G641:L641"/>
    <mergeCell ref="M641:N641"/>
    <mergeCell ref="O641:P641"/>
    <mergeCell ref="Q641:R641"/>
    <mergeCell ref="S641:T641"/>
    <mergeCell ref="U641:V641"/>
    <mergeCell ref="W641:X641"/>
    <mergeCell ref="Y641:Z641"/>
    <mergeCell ref="AA639:AB639"/>
    <mergeCell ref="AC639:AD639"/>
    <mergeCell ref="D640:F640"/>
    <mergeCell ref="G640:L640"/>
    <mergeCell ref="M640:N640"/>
    <mergeCell ref="O640:P640"/>
    <mergeCell ref="Q640:R640"/>
    <mergeCell ref="S640:T640"/>
    <mergeCell ref="U640:V640"/>
    <mergeCell ref="W640:X640"/>
    <mergeCell ref="Y640:Z640"/>
    <mergeCell ref="AA640:AB640"/>
    <mergeCell ref="AC640:AD640"/>
    <mergeCell ref="D639:F639"/>
    <mergeCell ref="G639:L639"/>
    <mergeCell ref="M639:N639"/>
    <mergeCell ref="O639:P639"/>
    <mergeCell ref="Q639:R639"/>
    <mergeCell ref="S639:T639"/>
    <mergeCell ref="U639:V639"/>
    <mergeCell ref="W639:X639"/>
    <mergeCell ref="Y639:Z639"/>
    <mergeCell ref="AA637:AB637"/>
    <mergeCell ref="AC637:AD637"/>
    <mergeCell ref="D638:F638"/>
    <mergeCell ref="G638:L638"/>
    <mergeCell ref="M638:N638"/>
    <mergeCell ref="O638:P638"/>
    <mergeCell ref="Q638:R638"/>
    <mergeCell ref="S638:T638"/>
    <mergeCell ref="U638:V638"/>
    <mergeCell ref="W638:X638"/>
    <mergeCell ref="Y638:Z638"/>
    <mergeCell ref="AA638:AB638"/>
    <mergeCell ref="AC638:AD638"/>
    <mergeCell ref="D637:F637"/>
    <mergeCell ref="G637:L637"/>
    <mergeCell ref="M637:N637"/>
    <mergeCell ref="O637:P637"/>
    <mergeCell ref="Q637:R637"/>
    <mergeCell ref="S637:T637"/>
    <mergeCell ref="U637:V637"/>
    <mergeCell ref="W637:X637"/>
    <mergeCell ref="Y637:Z637"/>
    <mergeCell ref="AA635:AB635"/>
    <mergeCell ref="AC635:AD635"/>
    <mergeCell ref="D636:F636"/>
    <mergeCell ref="G636:L636"/>
    <mergeCell ref="M636:N636"/>
    <mergeCell ref="O636:P636"/>
    <mergeCell ref="Q636:R636"/>
    <mergeCell ref="S636:T636"/>
    <mergeCell ref="U636:V636"/>
    <mergeCell ref="W636:X636"/>
    <mergeCell ref="Y636:Z636"/>
    <mergeCell ref="AA636:AB636"/>
    <mergeCell ref="AC636:AD636"/>
    <mergeCell ref="D635:F635"/>
    <mergeCell ref="G635:L635"/>
    <mergeCell ref="M635:N635"/>
    <mergeCell ref="O635:P635"/>
    <mergeCell ref="Q635:R635"/>
    <mergeCell ref="S635:T635"/>
    <mergeCell ref="U635:V635"/>
    <mergeCell ref="W635:X635"/>
    <mergeCell ref="Y635:Z635"/>
    <mergeCell ref="AA633:AB633"/>
    <mergeCell ref="AC633:AD633"/>
    <mergeCell ref="D634:F634"/>
    <mergeCell ref="G634:L634"/>
    <mergeCell ref="M634:N634"/>
    <mergeCell ref="O634:P634"/>
    <mergeCell ref="Q634:R634"/>
    <mergeCell ref="S634:T634"/>
    <mergeCell ref="U634:V634"/>
    <mergeCell ref="W634:X634"/>
    <mergeCell ref="Y634:Z634"/>
    <mergeCell ref="AA634:AB634"/>
    <mergeCell ref="AC634:AD634"/>
    <mergeCell ref="D633:F633"/>
    <mergeCell ref="G633:L633"/>
    <mergeCell ref="M633:N633"/>
    <mergeCell ref="O633:P633"/>
    <mergeCell ref="Q633:R633"/>
    <mergeCell ref="S633:T633"/>
    <mergeCell ref="U633:V633"/>
    <mergeCell ref="W633:X633"/>
    <mergeCell ref="Y633:Z633"/>
    <mergeCell ref="AA631:AB631"/>
    <mergeCell ref="AC631:AD631"/>
    <mergeCell ref="D632:F632"/>
    <mergeCell ref="G632:L632"/>
    <mergeCell ref="M632:N632"/>
    <mergeCell ref="O632:P632"/>
    <mergeCell ref="Q632:R632"/>
    <mergeCell ref="S632:T632"/>
    <mergeCell ref="U632:V632"/>
    <mergeCell ref="W632:X632"/>
    <mergeCell ref="Y632:Z632"/>
    <mergeCell ref="AA632:AB632"/>
    <mergeCell ref="AC632:AD632"/>
    <mergeCell ref="D631:F631"/>
    <mergeCell ref="G631:L631"/>
    <mergeCell ref="M631:N631"/>
    <mergeCell ref="O631:P631"/>
    <mergeCell ref="Q631:R631"/>
    <mergeCell ref="S631:T631"/>
    <mergeCell ref="U631:V631"/>
    <mergeCell ref="W631:X631"/>
    <mergeCell ref="Y631:Z631"/>
    <mergeCell ref="AA629:AB629"/>
    <mergeCell ref="AC629:AD629"/>
    <mergeCell ref="D630:F630"/>
    <mergeCell ref="G630:L630"/>
    <mergeCell ref="M630:N630"/>
    <mergeCell ref="O630:P630"/>
    <mergeCell ref="Q630:R630"/>
    <mergeCell ref="S630:T630"/>
    <mergeCell ref="U630:V630"/>
    <mergeCell ref="W630:X630"/>
    <mergeCell ref="Y630:Z630"/>
    <mergeCell ref="AA630:AB630"/>
    <mergeCell ref="AC630:AD630"/>
    <mergeCell ref="D629:F629"/>
    <mergeCell ref="G629:L629"/>
    <mergeCell ref="M629:N629"/>
    <mergeCell ref="O629:P629"/>
    <mergeCell ref="Q629:R629"/>
    <mergeCell ref="S629:T629"/>
    <mergeCell ref="U629:V629"/>
    <mergeCell ref="W629:X629"/>
    <mergeCell ref="Y629:Z629"/>
    <mergeCell ref="AA627:AB627"/>
    <mergeCell ref="AC627:AD627"/>
    <mergeCell ref="D628:F628"/>
    <mergeCell ref="G628:L628"/>
    <mergeCell ref="M628:N628"/>
    <mergeCell ref="O628:P628"/>
    <mergeCell ref="Q628:R628"/>
    <mergeCell ref="S628:T628"/>
    <mergeCell ref="U628:V628"/>
    <mergeCell ref="W628:X628"/>
    <mergeCell ref="Y628:Z628"/>
    <mergeCell ref="AA628:AB628"/>
    <mergeCell ref="AC628:AD628"/>
    <mergeCell ref="D627:F627"/>
    <mergeCell ref="G627:L627"/>
    <mergeCell ref="M627:N627"/>
    <mergeCell ref="O627:P627"/>
    <mergeCell ref="Q627:R627"/>
    <mergeCell ref="S627:T627"/>
    <mergeCell ref="U627:V627"/>
    <mergeCell ref="W627:X627"/>
    <mergeCell ref="Y627:Z627"/>
    <mergeCell ref="AA625:AB625"/>
    <mergeCell ref="AC625:AD625"/>
    <mergeCell ref="D626:F626"/>
    <mergeCell ref="G626:L626"/>
    <mergeCell ref="M626:N626"/>
    <mergeCell ref="O626:P626"/>
    <mergeCell ref="Q626:R626"/>
    <mergeCell ref="S626:T626"/>
    <mergeCell ref="U626:V626"/>
    <mergeCell ref="W626:X626"/>
    <mergeCell ref="Y626:Z626"/>
    <mergeCell ref="AA626:AB626"/>
    <mergeCell ref="AC626:AD626"/>
    <mergeCell ref="D625:F625"/>
    <mergeCell ref="G625:L625"/>
    <mergeCell ref="M625:N625"/>
    <mergeCell ref="O625:P625"/>
    <mergeCell ref="Q625:R625"/>
    <mergeCell ref="S625:T625"/>
    <mergeCell ref="U625:V625"/>
    <mergeCell ref="W625:X625"/>
    <mergeCell ref="Y625:Z625"/>
    <mergeCell ref="AA623:AB623"/>
    <mergeCell ref="AC623:AD623"/>
    <mergeCell ref="D624:F624"/>
    <mergeCell ref="G624:L624"/>
    <mergeCell ref="M624:N624"/>
    <mergeCell ref="O624:P624"/>
    <mergeCell ref="Q624:R624"/>
    <mergeCell ref="S624:T624"/>
    <mergeCell ref="U624:V624"/>
    <mergeCell ref="W624:X624"/>
    <mergeCell ref="Y624:Z624"/>
    <mergeCell ref="AA624:AB624"/>
    <mergeCell ref="AC624:AD624"/>
    <mergeCell ref="D623:F623"/>
    <mergeCell ref="G623:L623"/>
    <mergeCell ref="M623:N623"/>
    <mergeCell ref="O623:P623"/>
    <mergeCell ref="Q623:R623"/>
    <mergeCell ref="S623:T623"/>
    <mergeCell ref="U623:V623"/>
    <mergeCell ref="W623:X623"/>
    <mergeCell ref="Y623:Z623"/>
    <mergeCell ref="AA621:AB621"/>
    <mergeCell ref="AC621:AD621"/>
    <mergeCell ref="D622:F622"/>
    <mergeCell ref="G622:L622"/>
    <mergeCell ref="M622:N622"/>
    <mergeCell ref="O622:P622"/>
    <mergeCell ref="Q622:R622"/>
    <mergeCell ref="S622:T622"/>
    <mergeCell ref="U622:V622"/>
    <mergeCell ref="W622:X622"/>
    <mergeCell ref="Y622:Z622"/>
    <mergeCell ref="AA622:AB622"/>
    <mergeCell ref="AC622:AD622"/>
    <mergeCell ref="D621:F621"/>
    <mergeCell ref="G621:L621"/>
    <mergeCell ref="M621:N621"/>
    <mergeCell ref="O621:P621"/>
    <mergeCell ref="Q621:R621"/>
    <mergeCell ref="S621:T621"/>
    <mergeCell ref="U621:V621"/>
    <mergeCell ref="W621:X621"/>
    <mergeCell ref="Y621:Z621"/>
    <mergeCell ref="AA619:AB619"/>
    <mergeCell ref="AC619:AD619"/>
    <mergeCell ref="D620:F620"/>
    <mergeCell ref="G620:L620"/>
    <mergeCell ref="M620:N620"/>
    <mergeCell ref="O620:P620"/>
    <mergeCell ref="Q620:R620"/>
    <mergeCell ref="S620:T620"/>
    <mergeCell ref="U620:V620"/>
    <mergeCell ref="W620:X620"/>
    <mergeCell ref="Y620:Z620"/>
    <mergeCell ref="AA620:AB620"/>
    <mergeCell ref="AC620:AD620"/>
    <mergeCell ref="D619:F619"/>
    <mergeCell ref="G619:L619"/>
    <mergeCell ref="M619:N619"/>
    <mergeCell ref="O619:P619"/>
    <mergeCell ref="Q619:R619"/>
    <mergeCell ref="S619:T619"/>
    <mergeCell ref="U619:V619"/>
    <mergeCell ref="W619:X619"/>
    <mergeCell ref="Y619:Z619"/>
    <mergeCell ref="AA617:AB617"/>
    <mergeCell ref="AC617:AD617"/>
    <mergeCell ref="D618:F618"/>
    <mergeCell ref="G618:L618"/>
    <mergeCell ref="M618:N618"/>
    <mergeCell ref="O618:P618"/>
    <mergeCell ref="Q618:R618"/>
    <mergeCell ref="S618:T618"/>
    <mergeCell ref="U618:V618"/>
    <mergeCell ref="W618:X618"/>
    <mergeCell ref="Y618:Z618"/>
    <mergeCell ref="AA618:AB618"/>
    <mergeCell ref="AC618:AD618"/>
    <mergeCell ref="D617:F617"/>
    <mergeCell ref="G617:L617"/>
    <mergeCell ref="M617:N617"/>
    <mergeCell ref="O617:P617"/>
    <mergeCell ref="Q617:R617"/>
    <mergeCell ref="S617:T617"/>
    <mergeCell ref="U617:V617"/>
    <mergeCell ref="W617:X617"/>
    <mergeCell ref="Y617:Z617"/>
    <mergeCell ref="AA615:AB615"/>
    <mergeCell ref="AC615:AD615"/>
    <mergeCell ref="D616:F616"/>
    <mergeCell ref="G616:L616"/>
    <mergeCell ref="M616:N616"/>
    <mergeCell ref="O616:P616"/>
    <mergeCell ref="Q616:R616"/>
    <mergeCell ref="S616:T616"/>
    <mergeCell ref="U616:V616"/>
    <mergeCell ref="W616:X616"/>
    <mergeCell ref="Y616:Z616"/>
    <mergeCell ref="AA616:AB616"/>
    <mergeCell ref="AC616:AD616"/>
    <mergeCell ref="D615:F615"/>
    <mergeCell ref="G615:L615"/>
    <mergeCell ref="M615:N615"/>
    <mergeCell ref="O615:P615"/>
    <mergeCell ref="Q615:R615"/>
    <mergeCell ref="S615:T615"/>
    <mergeCell ref="U615:V615"/>
    <mergeCell ref="W615:X615"/>
    <mergeCell ref="Y615:Z615"/>
    <mergeCell ref="AA613:AB613"/>
    <mergeCell ref="AC613:AD613"/>
    <mergeCell ref="D614:F614"/>
    <mergeCell ref="G614:L614"/>
    <mergeCell ref="M614:N614"/>
    <mergeCell ref="O614:P614"/>
    <mergeCell ref="Q614:R614"/>
    <mergeCell ref="S614:T614"/>
    <mergeCell ref="U614:V614"/>
    <mergeCell ref="W614:X614"/>
    <mergeCell ref="Y614:Z614"/>
    <mergeCell ref="AA614:AB614"/>
    <mergeCell ref="AC614:AD614"/>
    <mergeCell ref="D613:F613"/>
    <mergeCell ref="G613:L613"/>
    <mergeCell ref="M613:N613"/>
    <mergeCell ref="O613:P613"/>
    <mergeCell ref="Q613:R613"/>
    <mergeCell ref="S613:T613"/>
    <mergeCell ref="U613:V613"/>
    <mergeCell ref="W613:X613"/>
    <mergeCell ref="Y613:Z613"/>
    <mergeCell ref="AA611:AB611"/>
    <mergeCell ref="AC611:AD611"/>
    <mergeCell ref="D612:F612"/>
    <mergeCell ref="G612:L612"/>
    <mergeCell ref="M612:N612"/>
    <mergeCell ref="O612:P612"/>
    <mergeCell ref="Q612:R612"/>
    <mergeCell ref="S612:T612"/>
    <mergeCell ref="U612:V612"/>
    <mergeCell ref="W612:X612"/>
    <mergeCell ref="Y612:Z612"/>
    <mergeCell ref="AA612:AB612"/>
    <mergeCell ref="AC612:AD612"/>
    <mergeCell ref="D611:F611"/>
    <mergeCell ref="G611:L611"/>
    <mergeCell ref="M611:N611"/>
    <mergeCell ref="O611:P611"/>
    <mergeCell ref="Q611:R611"/>
    <mergeCell ref="S611:T611"/>
    <mergeCell ref="U611:V611"/>
    <mergeCell ref="W611:X611"/>
    <mergeCell ref="Y611:Z611"/>
    <mergeCell ref="AA609:AB609"/>
    <mergeCell ref="AC609:AD609"/>
    <mergeCell ref="D610:F610"/>
    <mergeCell ref="G610:L610"/>
    <mergeCell ref="M610:N610"/>
    <mergeCell ref="O610:P610"/>
    <mergeCell ref="Q610:R610"/>
    <mergeCell ref="S610:T610"/>
    <mergeCell ref="U610:V610"/>
    <mergeCell ref="W610:X610"/>
    <mergeCell ref="Y610:Z610"/>
    <mergeCell ref="AA610:AB610"/>
    <mergeCell ref="AC610:AD610"/>
    <mergeCell ref="D609:F609"/>
    <mergeCell ref="G609:L609"/>
    <mergeCell ref="M609:N609"/>
    <mergeCell ref="O609:P609"/>
    <mergeCell ref="Q609:R609"/>
    <mergeCell ref="S609:T609"/>
    <mergeCell ref="U609:V609"/>
    <mergeCell ref="W609:X609"/>
    <mergeCell ref="Y609:Z609"/>
    <mergeCell ref="AA607:AB607"/>
    <mergeCell ref="AC607:AD607"/>
    <mergeCell ref="D608:F608"/>
    <mergeCell ref="G608:L608"/>
    <mergeCell ref="M608:N608"/>
    <mergeCell ref="O608:P608"/>
    <mergeCell ref="Q608:R608"/>
    <mergeCell ref="S608:T608"/>
    <mergeCell ref="U608:V608"/>
    <mergeCell ref="W608:X608"/>
    <mergeCell ref="Y608:Z608"/>
    <mergeCell ref="AA608:AB608"/>
    <mergeCell ref="AC608:AD608"/>
    <mergeCell ref="D607:F607"/>
    <mergeCell ref="G607:L607"/>
    <mergeCell ref="M607:N607"/>
    <mergeCell ref="O607:P607"/>
    <mergeCell ref="Q607:R607"/>
    <mergeCell ref="S607:T607"/>
    <mergeCell ref="U607:V607"/>
    <mergeCell ref="W607:X607"/>
    <mergeCell ref="Y607:Z607"/>
    <mergeCell ref="AA605:AB605"/>
    <mergeCell ref="AC605:AD605"/>
    <mergeCell ref="D606:F606"/>
    <mergeCell ref="G606:L606"/>
    <mergeCell ref="M606:N606"/>
    <mergeCell ref="O606:P606"/>
    <mergeCell ref="Q606:R606"/>
    <mergeCell ref="S606:T606"/>
    <mergeCell ref="U606:V606"/>
    <mergeCell ref="W606:X606"/>
    <mergeCell ref="Y606:Z606"/>
    <mergeCell ref="AA606:AB606"/>
    <mergeCell ref="AC606:AD606"/>
    <mergeCell ref="D605:F605"/>
    <mergeCell ref="G605:L605"/>
    <mergeCell ref="M605:N605"/>
    <mergeCell ref="O605:P605"/>
    <mergeCell ref="Q605:R605"/>
    <mergeCell ref="S605:T605"/>
    <mergeCell ref="U605:V605"/>
    <mergeCell ref="W605:X605"/>
    <mergeCell ref="Y605:Z605"/>
    <mergeCell ref="AA603:AB603"/>
    <mergeCell ref="AC603:AD603"/>
    <mergeCell ref="D604:F604"/>
    <mergeCell ref="G604:L604"/>
    <mergeCell ref="M604:N604"/>
    <mergeCell ref="O604:P604"/>
    <mergeCell ref="Q604:R604"/>
    <mergeCell ref="S604:T604"/>
    <mergeCell ref="U604:V604"/>
    <mergeCell ref="W604:X604"/>
    <mergeCell ref="Y604:Z604"/>
    <mergeCell ref="AA604:AB604"/>
    <mergeCell ref="AC604:AD604"/>
    <mergeCell ref="D603:F603"/>
    <mergeCell ref="G603:L603"/>
    <mergeCell ref="M603:N603"/>
    <mergeCell ref="O603:P603"/>
    <mergeCell ref="Q603:R603"/>
    <mergeCell ref="S603:T603"/>
    <mergeCell ref="U603:V603"/>
    <mergeCell ref="W603:X603"/>
    <mergeCell ref="Y603:Z603"/>
    <mergeCell ref="AA601:AB601"/>
    <mergeCell ref="AC601:AD601"/>
    <mergeCell ref="D602:F602"/>
    <mergeCell ref="G602:L602"/>
    <mergeCell ref="M602:N602"/>
    <mergeCell ref="O602:P602"/>
    <mergeCell ref="Q602:R602"/>
    <mergeCell ref="S602:T602"/>
    <mergeCell ref="U602:V602"/>
    <mergeCell ref="W602:X602"/>
    <mergeCell ref="Y602:Z602"/>
    <mergeCell ref="AA602:AB602"/>
    <mergeCell ref="AC602:AD602"/>
    <mergeCell ref="D601:F601"/>
    <mergeCell ref="G601:L601"/>
    <mergeCell ref="M601:N601"/>
    <mergeCell ref="O601:P601"/>
    <mergeCell ref="Q601:R601"/>
    <mergeCell ref="S601:T601"/>
    <mergeCell ref="U601:V601"/>
    <mergeCell ref="W601:X601"/>
    <mergeCell ref="Y601:Z601"/>
    <mergeCell ref="AA599:AB599"/>
    <mergeCell ref="AC599:AD599"/>
    <mergeCell ref="D600:F600"/>
    <mergeCell ref="G600:L600"/>
    <mergeCell ref="M600:N600"/>
    <mergeCell ref="O600:P600"/>
    <mergeCell ref="Q600:R600"/>
    <mergeCell ref="S600:T600"/>
    <mergeCell ref="U600:V600"/>
    <mergeCell ref="W600:X600"/>
    <mergeCell ref="Y600:Z600"/>
    <mergeCell ref="AA600:AB600"/>
    <mergeCell ref="AC600:AD600"/>
    <mergeCell ref="D599:F599"/>
    <mergeCell ref="G599:L599"/>
    <mergeCell ref="M599:N599"/>
    <mergeCell ref="O599:P599"/>
    <mergeCell ref="Q599:R599"/>
    <mergeCell ref="S599:T599"/>
    <mergeCell ref="U599:V599"/>
    <mergeCell ref="W599:X599"/>
    <mergeCell ref="Y599:Z599"/>
    <mergeCell ref="AA597:AB597"/>
    <mergeCell ref="AC597:AD597"/>
    <mergeCell ref="D598:F598"/>
    <mergeCell ref="G598:L598"/>
    <mergeCell ref="M598:N598"/>
    <mergeCell ref="O598:P598"/>
    <mergeCell ref="Q598:R598"/>
    <mergeCell ref="S598:T598"/>
    <mergeCell ref="U598:V598"/>
    <mergeCell ref="W598:X598"/>
    <mergeCell ref="Y598:Z598"/>
    <mergeCell ref="AA598:AB598"/>
    <mergeCell ref="AC598:AD598"/>
    <mergeCell ref="D597:F597"/>
    <mergeCell ref="G597:L597"/>
    <mergeCell ref="M597:N597"/>
    <mergeCell ref="O597:P597"/>
    <mergeCell ref="Q597:R597"/>
    <mergeCell ref="S597:T597"/>
    <mergeCell ref="U597:V597"/>
    <mergeCell ref="W597:X597"/>
    <mergeCell ref="Y597:Z597"/>
    <mergeCell ref="AA595:AB595"/>
    <mergeCell ref="AC595:AD595"/>
    <mergeCell ref="D596:F596"/>
    <mergeCell ref="G596:L596"/>
    <mergeCell ref="M596:N596"/>
    <mergeCell ref="O596:P596"/>
    <mergeCell ref="Q596:R596"/>
    <mergeCell ref="S596:T596"/>
    <mergeCell ref="U596:V596"/>
    <mergeCell ref="W596:X596"/>
    <mergeCell ref="Y596:Z596"/>
    <mergeCell ref="AA596:AB596"/>
    <mergeCell ref="AC596:AD596"/>
    <mergeCell ref="D595:F595"/>
    <mergeCell ref="G595:L595"/>
    <mergeCell ref="M595:N595"/>
    <mergeCell ref="O595:P595"/>
    <mergeCell ref="Q595:R595"/>
    <mergeCell ref="S595:T595"/>
    <mergeCell ref="U595:V595"/>
    <mergeCell ref="W595:X595"/>
    <mergeCell ref="Y595:Z595"/>
    <mergeCell ref="AA593:AB593"/>
    <mergeCell ref="AC593:AD593"/>
    <mergeCell ref="D594:F594"/>
    <mergeCell ref="G594:L594"/>
    <mergeCell ref="M594:N594"/>
    <mergeCell ref="O594:P594"/>
    <mergeCell ref="Q594:R594"/>
    <mergeCell ref="S594:T594"/>
    <mergeCell ref="U594:V594"/>
    <mergeCell ref="W594:X594"/>
    <mergeCell ref="Y594:Z594"/>
    <mergeCell ref="AA594:AB594"/>
    <mergeCell ref="AC594:AD594"/>
    <mergeCell ref="D593:F593"/>
    <mergeCell ref="G593:L593"/>
    <mergeCell ref="M593:N593"/>
    <mergeCell ref="O593:P593"/>
    <mergeCell ref="Q593:R593"/>
    <mergeCell ref="S593:T593"/>
    <mergeCell ref="U593:V593"/>
    <mergeCell ref="W593:X593"/>
    <mergeCell ref="Y593:Z593"/>
    <mergeCell ref="AA591:AB591"/>
    <mergeCell ref="AC591:AD591"/>
    <mergeCell ref="D592:F592"/>
    <mergeCell ref="G592:L592"/>
    <mergeCell ref="M592:N592"/>
    <mergeCell ref="O592:P592"/>
    <mergeCell ref="Q592:R592"/>
    <mergeCell ref="S592:T592"/>
    <mergeCell ref="U592:V592"/>
    <mergeCell ref="W592:X592"/>
    <mergeCell ref="Y592:Z592"/>
    <mergeCell ref="AA592:AB592"/>
    <mergeCell ref="AC592:AD592"/>
    <mergeCell ref="D591:F591"/>
    <mergeCell ref="G591:L591"/>
    <mergeCell ref="M591:N591"/>
    <mergeCell ref="O591:P591"/>
    <mergeCell ref="Q591:R591"/>
    <mergeCell ref="S591:T591"/>
    <mergeCell ref="U591:V591"/>
    <mergeCell ref="W591:X591"/>
    <mergeCell ref="Y591:Z591"/>
    <mergeCell ref="AA589:AB589"/>
    <mergeCell ref="AC589:AD589"/>
    <mergeCell ref="D590:F590"/>
    <mergeCell ref="G590:L590"/>
    <mergeCell ref="M590:N590"/>
    <mergeCell ref="O590:P590"/>
    <mergeCell ref="Q590:R590"/>
    <mergeCell ref="S590:T590"/>
    <mergeCell ref="U590:V590"/>
    <mergeCell ref="W590:X590"/>
    <mergeCell ref="Y590:Z590"/>
    <mergeCell ref="AA590:AB590"/>
    <mergeCell ref="AC590:AD590"/>
    <mergeCell ref="D589:F589"/>
    <mergeCell ref="G589:L589"/>
    <mergeCell ref="M589:N589"/>
    <mergeCell ref="O589:P589"/>
    <mergeCell ref="Q589:R589"/>
    <mergeCell ref="S589:T589"/>
    <mergeCell ref="U589:V589"/>
    <mergeCell ref="W589:X589"/>
    <mergeCell ref="Y589:Z589"/>
    <mergeCell ref="AA587:AB587"/>
    <mergeCell ref="AC587:AD587"/>
    <mergeCell ref="D588:F588"/>
    <mergeCell ref="G588:L588"/>
    <mergeCell ref="M588:N588"/>
    <mergeCell ref="O588:P588"/>
    <mergeCell ref="Q588:R588"/>
    <mergeCell ref="S588:T588"/>
    <mergeCell ref="U588:V588"/>
    <mergeCell ref="W588:X588"/>
    <mergeCell ref="Y588:Z588"/>
    <mergeCell ref="AA588:AB588"/>
    <mergeCell ref="AC588:AD588"/>
    <mergeCell ref="D587:F587"/>
    <mergeCell ref="G587:L587"/>
    <mergeCell ref="M587:N587"/>
    <mergeCell ref="O587:P587"/>
    <mergeCell ref="Q587:R587"/>
    <mergeCell ref="S587:T587"/>
    <mergeCell ref="U587:V587"/>
    <mergeCell ref="W587:X587"/>
    <mergeCell ref="Y587:Z587"/>
    <mergeCell ref="AA585:AB585"/>
    <mergeCell ref="AC585:AD585"/>
    <mergeCell ref="D586:F586"/>
    <mergeCell ref="G586:L586"/>
    <mergeCell ref="M586:N586"/>
    <mergeCell ref="O586:P586"/>
    <mergeCell ref="Q586:R586"/>
    <mergeCell ref="S586:T586"/>
    <mergeCell ref="U586:V586"/>
    <mergeCell ref="W586:X586"/>
    <mergeCell ref="Y586:Z586"/>
    <mergeCell ref="AA586:AB586"/>
    <mergeCell ref="AC586:AD586"/>
    <mergeCell ref="D585:F585"/>
    <mergeCell ref="G585:L585"/>
    <mergeCell ref="M585:N585"/>
    <mergeCell ref="O585:P585"/>
    <mergeCell ref="Q585:R585"/>
    <mergeCell ref="S585:T585"/>
    <mergeCell ref="U585:V585"/>
    <mergeCell ref="W585:X585"/>
    <mergeCell ref="Y585:Z585"/>
    <mergeCell ref="AA583:AB583"/>
    <mergeCell ref="AC583:AD583"/>
    <mergeCell ref="D584:F584"/>
    <mergeCell ref="G584:L584"/>
    <mergeCell ref="M584:N584"/>
    <mergeCell ref="O584:P584"/>
    <mergeCell ref="Q584:R584"/>
    <mergeCell ref="S584:T584"/>
    <mergeCell ref="U584:V584"/>
    <mergeCell ref="W584:X584"/>
    <mergeCell ref="Y584:Z584"/>
    <mergeCell ref="AA584:AB584"/>
    <mergeCell ref="AC584:AD584"/>
    <mergeCell ref="D583:F583"/>
    <mergeCell ref="G583:L583"/>
    <mergeCell ref="M583:N583"/>
    <mergeCell ref="O583:P583"/>
    <mergeCell ref="Q583:R583"/>
    <mergeCell ref="S583:T583"/>
    <mergeCell ref="U583:V583"/>
    <mergeCell ref="W583:X583"/>
    <mergeCell ref="Y583:Z583"/>
    <mergeCell ref="AA581:AB581"/>
    <mergeCell ref="AC581:AD581"/>
    <mergeCell ref="D582:F582"/>
    <mergeCell ref="G582:L582"/>
    <mergeCell ref="M582:N582"/>
    <mergeCell ref="O582:P582"/>
    <mergeCell ref="Q582:R582"/>
    <mergeCell ref="S582:T582"/>
    <mergeCell ref="U582:V582"/>
    <mergeCell ref="W582:X582"/>
    <mergeCell ref="Y582:Z582"/>
    <mergeCell ref="AA582:AB582"/>
    <mergeCell ref="AC582:AD582"/>
    <mergeCell ref="D581:F581"/>
    <mergeCell ref="G581:L581"/>
    <mergeCell ref="M581:N581"/>
    <mergeCell ref="O581:P581"/>
    <mergeCell ref="Q581:R581"/>
    <mergeCell ref="S581:T581"/>
    <mergeCell ref="U581:V581"/>
    <mergeCell ref="W581:X581"/>
    <mergeCell ref="Y581:Z581"/>
    <mergeCell ref="AA579:AB579"/>
    <mergeCell ref="AC579:AD579"/>
    <mergeCell ref="D580:F580"/>
    <mergeCell ref="G580:L580"/>
    <mergeCell ref="M580:N580"/>
    <mergeCell ref="O580:P580"/>
    <mergeCell ref="Q580:R580"/>
    <mergeCell ref="S580:T580"/>
    <mergeCell ref="U580:V580"/>
    <mergeCell ref="W580:X580"/>
    <mergeCell ref="Y580:Z580"/>
    <mergeCell ref="AA580:AB580"/>
    <mergeCell ref="AC580:AD580"/>
    <mergeCell ref="D579:F579"/>
    <mergeCell ref="G579:L579"/>
    <mergeCell ref="M579:N579"/>
    <mergeCell ref="O579:P579"/>
    <mergeCell ref="Q579:R579"/>
    <mergeCell ref="S579:T579"/>
    <mergeCell ref="U579:V579"/>
    <mergeCell ref="W579:X579"/>
    <mergeCell ref="Y579:Z579"/>
    <mergeCell ref="AA577:AB577"/>
    <mergeCell ref="AC577:AD577"/>
    <mergeCell ref="D578:F578"/>
    <mergeCell ref="G578:L578"/>
    <mergeCell ref="M578:N578"/>
    <mergeCell ref="O578:P578"/>
    <mergeCell ref="Q578:R578"/>
    <mergeCell ref="S578:T578"/>
    <mergeCell ref="U578:V578"/>
    <mergeCell ref="W578:X578"/>
    <mergeCell ref="Y578:Z578"/>
    <mergeCell ref="AA578:AB578"/>
    <mergeCell ref="AC578:AD578"/>
    <mergeCell ref="D577:F577"/>
    <mergeCell ref="G577:L577"/>
    <mergeCell ref="M577:N577"/>
    <mergeCell ref="O577:P577"/>
    <mergeCell ref="Q577:R577"/>
    <mergeCell ref="S577:T577"/>
    <mergeCell ref="U577:V577"/>
    <mergeCell ref="W577:X577"/>
    <mergeCell ref="Y577:Z577"/>
    <mergeCell ref="AA575:AB575"/>
    <mergeCell ref="AC575:AD575"/>
    <mergeCell ref="D576:F576"/>
    <mergeCell ref="G576:L576"/>
    <mergeCell ref="M576:N576"/>
    <mergeCell ref="O576:P576"/>
    <mergeCell ref="Q576:R576"/>
    <mergeCell ref="S576:T576"/>
    <mergeCell ref="U576:V576"/>
    <mergeCell ref="W576:X576"/>
    <mergeCell ref="Y576:Z576"/>
    <mergeCell ref="AA576:AB576"/>
    <mergeCell ref="AC576:AD576"/>
    <mergeCell ref="D575:F575"/>
    <mergeCell ref="G575:L575"/>
    <mergeCell ref="M575:N575"/>
    <mergeCell ref="O575:P575"/>
    <mergeCell ref="Q575:R575"/>
    <mergeCell ref="S575:T575"/>
    <mergeCell ref="U575:V575"/>
    <mergeCell ref="W575:X575"/>
    <mergeCell ref="Y575:Z575"/>
    <mergeCell ref="AA573:AB573"/>
    <mergeCell ref="AC573:AD573"/>
    <mergeCell ref="D574:F574"/>
    <mergeCell ref="G574:L574"/>
    <mergeCell ref="M574:N574"/>
    <mergeCell ref="O574:P574"/>
    <mergeCell ref="Q574:R574"/>
    <mergeCell ref="S574:T574"/>
    <mergeCell ref="U574:V574"/>
    <mergeCell ref="W574:X574"/>
    <mergeCell ref="Y574:Z574"/>
    <mergeCell ref="AA574:AB574"/>
    <mergeCell ref="AC574:AD574"/>
    <mergeCell ref="D573:F573"/>
    <mergeCell ref="G573:L573"/>
    <mergeCell ref="M573:N573"/>
    <mergeCell ref="O573:P573"/>
    <mergeCell ref="Q573:R573"/>
    <mergeCell ref="S573:T573"/>
    <mergeCell ref="U573:V573"/>
    <mergeCell ref="W573:X573"/>
    <mergeCell ref="Y573:Z573"/>
    <mergeCell ref="AA571:AB571"/>
    <mergeCell ref="AC571:AD571"/>
    <mergeCell ref="D572:F572"/>
    <mergeCell ref="G572:L572"/>
    <mergeCell ref="M572:N572"/>
    <mergeCell ref="O572:P572"/>
    <mergeCell ref="Q572:R572"/>
    <mergeCell ref="S572:T572"/>
    <mergeCell ref="U572:V572"/>
    <mergeCell ref="W572:X572"/>
    <mergeCell ref="Y572:Z572"/>
    <mergeCell ref="AA572:AB572"/>
    <mergeCell ref="AC572:AD572"/>
    <mergeCell ref="D571:F571"/>
    <mergeCell ref="G571:L571"/>
    <mergeCell ref="M571:N571"/>
    <mergeCell ref="O571:P571"/>
    <mergeCell ref="Q571:R571"/>
    <mergeCell ref="S571:T571"/>
    <mergeCell ref="U571:V571"/>
    <mergeCell ref="W571:X571"/>
    <mergeCell ref="Y571:Z571"/>
    <mergeCell ref="AA569:AB569"/>
    <mergeCell ref="AC569:AD569"/>
    <mergeCell ref="D570:F570"/>
    <mergeCell ref="G570:L570"/>
    <mergeCell ref="M570:N570"/>
    <mergeCell ref="O570:P570"/>
    <mergeCell ref="Q570:R570"/>
    <mergeCell ref="S570:T570"/>
    <mergeCell ref="U570:V570"/>
    <mergeCell ref="W570:X570"/>
    <mergeCell ref="Y570:Z570"/>
    <mergeCell ref="AA570:AB570"/>
    <mergeCell ref="AC570:AD570"/>
    <mergeCell ref="D569:F569"/>
    <mergeCell ref="G569:L569"/>
    <mergeCell ref="M569:N569"/>
    <mergeCell ref="O569:P569"/>
    <mergeCell ref="Q569:R569"/>
    <mergeCell ref="S569:T569"/>
    <mergeCell ref="U569:V569"/>
    <mergeCell ref="W569:X569"/>
    <mergeCell ref="Y569:Z569"/>
    <mergeCell ref="AA567:AB567"/>
    <mergeCell ref="AC567:AD567"/>
    <mergeCell ref="D568:F568"/>
    <mergeCell ref="G568:L568"/>
    <mergeCell ref="M568:N568"/>
    <mergeCell ref="O568:P568"/>
    <mergeCell ref="Q568:R568"/>
    <mergeCell ref="S568:T568"/>
    <mergeCell ref="U568:V568"/>
    <mergeCell ref="W568:X568"/>
    <mergeCell ref="Y568:Z568"/>
    <mergeCell ref="AA568:AB568"/>
    <mergeCell ref="AC568:AD568"/>
    <mergeCell ref="D567:F567"/>
    <mergeCell ref="G567:L567"/>
    <mergeCell ref="M567:N567"/>
    <mergeCell ref="O567:P567"/>
    <mergeCell ref="Q567:R567"/>
    <mergeCell ref="S567:T567"/>
    <mergeCell ref="U567:V567"/>
    <mergeCell ref="W567:X567"/>
    <mergeCell ref="Y567:Z567"/>
    <mergeCell ref="AA565:AB565"/>
    <mergeCell ref="AC565:AD565"/>
    <mergeCell ref="D566:F566"/>
    <mergeCell ref="G566:L566"/>
    <mergeCell ref="M566:N566"/>
    <mergeCell ref="O566:P566"/>
    <mergeCell ref="Q566:R566"/>
    <mergeCell ref="S566:T566"/>
    <mergeCell ref="U566:V566"/>
    <mergeCell ref="W566:X566"/>
    <mergeCell ref="Y566:Z566"/>
    <mergeCell ref="AA566:AB566"/>
    <mergeCell ref="AC566:AD566"/>
    <mergeCell ref="D565:F565"/>
    <mergeCell ref="G565:L565"/>
    <mergeCell ref="M565:N565"/>
    <mergeCell ref="O565:P565"/>
    <mergeCell ref="Q565:R565"/>
    <mergeCell ref="S565:T565"/>
    <mergeCell ref="U565:V565"/>
    <mergeCell ref="W565:X565"/>
    <mergeCell ref="Y565:Z565"/>
    <mergeCell ref="AA563:AB563"/>
    <mergeCell ref="AC563:AD563"/>
    <mergeCell ref="D564:F564"/>
    <mergeCell ref="G564:L564"/>
    <mergeCell ref="M564:N564"/>
    <mergeCell ref="O564:P564"/>
    <mergeCell ref="Q564:R564"/>
    <mergeCell ref="S564:T564"/>
    <mergeCell ref="U564:V564"/>
    <mergeCell ref="W564:X564"/>
    <mergeCell ref="Y564:Z564"/>
    <mergeCell ref="AA564:AB564"/>
    <mergeCell ref="AC564:AD564"/>
    <mergeCell ref="D563:F563"/>
    <mergeCell ref="G563:L563"/>
    <mergeCell ref="M563:N563"/>
    <mergeCell ref="O563:P563"/>
    <mergeCell ref="Q563:R563"/>
    <mergeCell ref="S563:T563"/>
    <mergeCell ref="U563:V563"/>
    <mergeCell ref="W563:X563"/>
    <mergeCell ref="Y563:Z563"/>
    <mergeCell ref="AA561:AB561"/>
    <mergeCell ref="AC561:AD561"/>
    <mergeCell ref="D562:F562"/>
    <mergeCell ref="G562:L562"/>
    <mergeCell ref="M562:N562"/>
    <mergeCell ref="O562:P562"/>
    <mergeCell ref="Q562:R562"/>
    <mergeCell ref="S562:T562"/>
    <mergeCell ref="U562:V562"/>
    <mergeCell ref="W562:X562"/>
    <mergeCell ref="Y562:Z562"/>
    <mergeCell ref="AA562:AB562"/>
    <mergeCell ref="AC562:AD562"/>
    <mergeCell ref="D561:F561"/>
    <mergeCell ref="G561:L561"/>
    <mergeCell ref="M561:N561"/>
    <mergeCell ref="O561:P561"/>
    <mergeCell ref="Q561:R561"/>
    <mergeCell ref="S561:T561"/>
    <mergeCell ref="U561:V561"/>
    <mergeCell ref="W561:X561"/>
    <mergeCell ref="Y561:Z561"/>
    <mergeCell ref="AA559:AB559"/>
    <mergeCell ref="AC559:AD559"/>
    <mergeCell ref="D560:F560"/>
    <mergeCell ref="G560:L560"/>
    <mergeCell ref="M560:N560"/>
    <mergeCell ref="O560:P560"/>
    <mergeCell ref="Q560:R560"/>
    <mergeCell ref="S560:T560"/>
    <mergeCell ref="U560:V560"/>
    <mergeCell ref="W560:X560"/>
    <mergeCell ref="Y560:Z560"/>
    <mergeCell ref="AA560:AB560"/>
    <mergeCell ref="AC560:AD560"/>
    <mergeCell ref="D559:F559"/>
    <mergeCell ref="G559:L559"/>
    <mergeCell ref="M559:N559"/>
    <mergeCell ref="O559:P559"/>
    <mergeCell ref="Q559:R559"/>
    <mergeCell ref="S559:T559"/>
    <mergeCell ref="U559:V559"/>
    <mergeCell ref="W559:X559"/>
    <mergeCell ref="Y559:Z559"/>
    <mergeCell ref="AA557:AB557"/>
    <mergeCell ref="AC557:AD557"/>
    <mergeCell ref="D558:F558"/>
    <mergeCell ref="G558:L558"/>
    <mergeCell ref="M558:N558"/>
    <mergeCell ref="O558:P558"/>
    <mergeCell ref="Q558:R558"/>
    <mergeCell ref="S558:T558"/>
    <mergeCell ref="U558:V558"/>
    <mergeCell ref="W558:X558"/>
    <mergeCell ref="Y558:Z558"/>
    <mergeCell ref="AA558:AB558"/>
    <mergeCell ref="AC558:AD558"/>
    <mergeCell ref="D557:F557"/>
    <mergeCell ref="G557:L557"/>
    <mergeCell ref="M557:N557"/>
    <mergeCell ref="O557:P557"/>
    <mergeCell ref="Q557:R557"/>
    <mergeCell ref="S557:T557"/>
    <mergeCell ref="U557:V557"/>
    <mergeCell ref="W557:X557"/>
    <mergeCell ref="Y557:Z557"/>
    <mergeCell ref="AA555:AB555"/>
    <mergeCell ref="AC555:AD555"/>
    <mergeCell ref="D556:F556"/>
    <mergeCell ref="G556:L556"/>
    <mergeCell ref="M556:N556"/>
    <mergeCell ref="O556:P556"/>
    <mergeCell ref="Q556:R556"/>
    <mergeCell ref="S556:T556"/>
    <mergeCell ref="U556:V556"/>
    <mergeCell ref="W556:X556"/>
    <mergeCell ref="Y556:Z556"/>
    <mergeCell ref="AA556:AB556"/>
    <mergeCell ref="AC556:AD556"/>
    <mergeCell ref="D555:F555"/>
    <mergeCell ref="G555:L555"/>
    <mergeCell ref="M555:N555"/>
    <mergeCell ref="O555:P555"/>
    <mergeCell ref="Q555:R555"/>
    <mergeCell ref="S555:T555"/>
    <mergeCell ref="U555:V555"/>
    <mergeCell ref="W555:X555"/>
    <mergeCell ref="Y555:Z555"/>
    <mergeCell ref="AA553:AB553"/>
    <mergeCell ref="AC553:AD553"/>
    <mergeCell ref="D554:F554"/>
    <mergeCell ref="G554:L554"/>
    <mergeCell ref="M554:N554"/>
    <mergeCell ref="O554:P554"/>
    <mergeCell ref="Q554:R554"/>
    <mergeCell ref="S554:T554"/>
    <mergeCell ref="U554:V554"/>
    <mergeCell ref="W554:X554"/>
    <mergeCell ref="Y554:Z554"/>
    <mergeCell ref="AA554:AB554"/>
    <mergeCell ref="AC554:AD554"/>
    <mergeCell ref="D553:F553"/>
    <mergeCell ref="G553:L553"/>
    <mergeCell ref="M553:N553"/>
    <mergeCell ref="O553:P553"/>
    <mergeCell ref="Q553:R553"/>
    <mergeCell ref="S553:T553"/>
    <mergeCell ref="U553:V553"/>
    <mergeCell ref="W553:X553"/>
    <mergeCell ref="Y553:Z553"/>
    <mergeCell ref="AA551:AB551"/>
    <mergeCell ref="AC551:AD551"/>
    <mergeCell ref="D552:F552"/>
    <mergeCell ref="G552:L552"/>
    <mergeCell ref="M552:N552"/>
    <mergeCell ref="O552:P552"/>
    <mergeCell ref="Q552:R552"/>
    <mergeCell ref="S552:T552"/>
    <mergeCell ref="U552:V552"/>
    <mergeCell ref="W552:X552"/>
    <mergeCell ref="Y552:Z552"/>
    <mergeCell ref="AA552:AB552"/>
    <mergeCell ref="AC552:AD552"/>
    <mergeCell ref="D551:F551"/>
    <mergeCell ref="G551:L551"/>
    <mergeCell ref="M551:N551"/>
    <mergeCell ref="O551:P551"/>
    <mergeCell ref="Q551:R551"/>
    <mergeCell ref="S551:T551"/>
    <mergeCell ref="U551:V551"/>
    <mergeCell ref="W551:X551"/>
    <mergeCell ref="Y551:Z551"/>
    <mergeCell ref="AA549:AB549"/>
    <mergeCell ref="AC549:AD549"/>
    <mergeCell ref="D550:F550"/>
    <mergeCell ref="G550:L550"/>
    <mergeCell ref="M550:N550"/>
    <mergeCell ref="O550:P550"/>
    <mergeCell ref="Q550:R550"/>
    <mergeCell ref="S550:T550"/>
    <mergeCell ref="U550:V550"/>
    <mergeCell ref="W550:X550"/>
    <mergeCell ref="Y550:Z550"/>
    <mergeCell ref="AA550:AB550"/>
    <mergeCell ref="AC550:AD550"/>
    <mergeCell ref="D549:F549"/>
    <mergeCell ref="G549:L549"/>
    <mergeCell ref="M549:N549"/>
    <mergeCell ref="O549:P549"/>
    <mergeCell ref="Q549:R549"/>
    <mergeCell ref="S549:T549"/>
    <mergeCell ref="U549:V549"/>
    <mergeCell ref="W549:X549"/>
    <mergeCell ref="Y549:Z549"/>
    <mergeCell ref="AA547:AB547"/>
    <mergeCell ref="AC547:AD547"/>
    <mergeCell ref="D548:F548"/>
    <mergeCell ref="G548:L548"/>
    <mergeCell ref="M548:N548"/>
    <mergeCell ref="O548:P548"/>
    <mergeCell ref="Q548:R548"/>
    <mergeCell ref="S548:T548"/>
    <mergeCell ref="U548:V548"/>
    <mergeCell ref="W548:X548"/>
    <mergeCell ref="Y548:Z548"/>
    <mergeCell ref="AA548:AB548"/>
    <mergeCell ref="AC548:AD548"/>
    <mergeCell ref="D547:F547"/>
    <mergeCell ref="G547:L547"/>
    <mergeCell ref="M547:N547"/>
    <mergeCell ref="O547:P547"/>
    <mergeCell ref="Q547:R547"/>
    <mergeCell ref="S547:T547"/>
    <mergeCell ref="U547:V547"/>
    <mergeCell ref="W547:X547"/>
    <mergeCell ref="Y547:Z547"/>
    <mergeCell ref="AA545:AB545"/>
    <mergeCell ref="AC545:AD545"/>
    <mergeCell ref="D546:F546"/>
    <mergeCell ref="G546:L546"/>
    <mergeCell ref="M546:N546"/>
    <mergeCell ref="O546:P546"/>
    <mergeCell ref="Q546:R546"/>
    <mergeCell ref="S546:T546"/>
    <mergeCell ref="U546:V546"/>
    <mergeCell ref="W546:X546"/>
    <mergeCell ref="Y546:Z546"/>
    <mergeCell ref="AA546:AB546"/>
    <mergeCell ref="AC546:AD546"/>
    <mergeCell ref="D545:F545"/>
    <mergeCell ref="G545:L545"/>
    <mergeCell ref="M545:N545"/>
    <mergeCell ref="O545:P545"/>
    <mergeCell ref="Q545:R545"/>
    <mergeCell ref="S545:T545"/>
    <mergeCell ref="U545:V545"/>
    <mergeCell ref="W545:X545"/>
    <mergeCell ref="Y545:Z545"/>
    <mergeCell ref="AA543:AB543"/>
    <mergeCell ref="AC543:AD543"/>
    <mergeCell ref="D544:F544"/>
    <mergeCell ref="G544:L544"/>
    <mergeCell ref="M544:N544"/>
    <mergeCell ref="O544:P544"/>
    <mergeCell ref="Q544:R544"/>
    <mergeCell ref="S544:T544"/>
    <mergeCell ref="U544:V544"/>
    <mergeCell ref="W544:X544"/>
    <mergeCell ref="Y544:Z544"/>
    <mergeCell ref="AA544:AB544"/>
    <mergeCell ref="AC544:AD544"/>
    <mergeCell ref="D543:F543"/>
    <mergeCell ref="G543:L543"/>
    <mergeCell ref="M543:N543"/>
    <mergeCell ref="O543:P543"/>
    <mergeCell ref="Q543:R543"/>
    <mergeCell ref="S543:T543"/>
    <mergeCell ref="U543:V543"/>
    <mergeCell ref="W543:X543"/>
    <mergeCell ref="Y543:Z543"/>
    <mergeCell ref="AA541:AB541"/>
    <mergeCell ref="AC541:AD541"/>
    <mergeCell ref="D542:F542"/>
    <mergeCell ref="G542:L542"/>
    <mergeCell ref="M542:N542"/>
    <mergeCell ref="O542:P542"/>
    <mergeCell ref="Q542:R542"/>
    <mergeCell ref="S542:T542"/>
    <mergeCell ref="U542:V542"/>
    <mergeCell ref="W542:X542"/>
    <mergeCell ref="Y542:Z542"/>
    <mergeCell ref="AA542:AB542"/>
    <mergeCell ref="AC542:AD542"/>
    <mergeCell ref="D541:F541"/>
    <mergeCell ref="G541:L541"/>
    <mergeCell ref="M541:N541"/>
    <mergeCell ref="O541:P541"/>
    <mergeCell ref="Q541:R541"/>
    <mergeCell ref="S541:T541"/>
    <mergeCell ref="U541:V541"/>
    <mergeCell ref="W541:X541"/>
    <mergeCell ref="Y541:Z541"/>
    <mergeCell ref="AA539:AB539"/>
    <mergeCell ref="AC539:AD539"/>
    <mergeCell ref="D540:F540"/>
    <mergeCell ref="G540:L540"/>
    <mergeCell ref="M540:N540"/>
    <mergeCell ref="O540:P540"/>
    <mergeCell ref="Q540:R540"/>
    <mergeCell ref="S540:T540"/>
    <mergeCell ref="U540:V540"/>
    <mergeCell ref="W540:X540"/>
    <mergeCell ref="Y540:Z540"/>
    <mergeCell ref="AA540:AB540"/>
    <mergeCell ref="AC540:AD540"/>
    <mergeCell ref="D539:F539"/>
    <mergeCell ref="G539:L539"/>
    <mergeCell ref="M539:N539"/>
    <mergeCell ref="O539:P539"/>
    <mergeCell ref="Q539:R539"/>
    <mergeCell ref="S539:T539"/>
    <mergeCell ref="U539:V539"/>
    <mergeCell ref="W539:X539"/>
    <mergeCell ref="Y539:Z539"/>
    <mergeCell ref="AA537:AB537"/>
    <mergeCell ref="AC537:AD537"/>
    <mergeCell ref="D538:F538"/>
    <mergeCell ref="G538:L538"/>
    <mergeCell ref="M538:N538"/>
    <mergeCell ref="O538:P538"/>
    <mergeCell ref="Q538:R538"/>
    <mergeCell ref="S538:T538"/>
    <mergeCell ref="U538:V538"/>
    <mergeCell ref="W538:X538"/>
    <mergeCell ref="Y538:Z538"/>
    <mergeCell ref="AA538:AB538"/>
    <mergeCell ref="AC538:AD538"/>
    <mergeCell ref="D537:F537"/>
    <mergeCell ref="G537:L537"/>
    <mergeCell ref="M537:N537"/>
    <mergeCell ref="O537:P537"/>
    <mergeCell ref="Q537:R537"/>
    <mergeCell ref="S537:T537"/>
    <mergeCell ref="U537:V537"/>
    <mergeCell ref="W537:X537"/>
    <mergeCell ref="Y537:Z537"/>
    <mergeCell ref="AA535:AB535"/>
    <mergeCell ref="AC535:AD535"/>
    <mergeCell ref="D536:F536"/>
    <mergeCell ref="G536:L536"/>
    <mergeCell ref="M536:N536"/>
    <mergeCell ref="O536:P536"/>
    <mergeCell ref="Q536:R536"/>
    <mergeCell ref="S536:T536"/>
    <mergeCell ref="U536:V536"/>
    <mergeCell ref="W536:X536"/>
    <mergeCell ref="Y536:Z536"/>
    <mergeCell ref="AA536:AB536"/>
    <mergeCell ref="AC536:AD536"/>
    <mergeCell ref="D535:F535"/>
    <mergeCell ref="G535:L535"/>
    <mergeCell ref="M535:N535"/>
    <mergeCell ref="O535:P535"/>
    <mergeCell ref="Q535:R535"/>
    <mergeCell ref="S535:T535"/>
    <mergeCell ref="U535:V535"/>
    <mergeCell ref="W535:X535"/>
    <mergeCell ref="Y535:Z535"/>
    <mergeCell ref="AA533:AB533"/>
    <mergeCell ref="AC533:AD533"/>
    <mergeCell ref="D534:F534"/>
    <mergeCell ref="G534:L534"/>
    <mergeCell ref="M534:N534"/>
    <mergeCell ref="O534:P534"/>
    <mergeCell ref="Q534:R534"/>
    <mergeCell ref="S534:T534"/>
    <mergeCell ref="U534:V534"/>
    <mergeCell ref="W534:X534"/>
    <mergeCell ref="Y534:Z534"/>
    <mergeCell ref="AA534:AB534"/>
    <mergeCell ref="AC534:AD534"/>
    <mergeCell ref="D533:F533"/>
    <mergeCell ref="G533:L533"/>
    <mergeCell ref="M533:N533"/>
    <mergeCell ref="O533:P533"/>
    <mergeCell ref="Q533:R533"/>
    <mergeCell ref="S533:T533"/>
    <mergeCell ref="U533:V533"/>
    <mergeCell ref="W533:X533"/>
    <mergeCell ref="Y533:Z533"/>
    <mergeCell ref="AA531:AB531"/>
    <mergeCell ref="AC531:AD531"/>
    <mergeCell ref="D532:F532"/>
    <mergeCell ref="G532:L532"/>
    <mergeCell ref="M532:N532"/>
    <mergeCell ref="O532:P532"/>
    <mergeCell ref="Q532:R532"/>
    <mergeCell ref="S532:T532"/>
    <mergeCell ref="U532:V532"/>
    <mergeCell ref="W532:X532"/>
    <mergeCell ref="Y532:Z532"/>
    <mergeCell ref="AA532:AB532"/>
    <mergeCell ref="AC532:AD532"/>
    <mergeCell ref="D531:F531"/>
    <mergeCell ref="G531:L531"/>
    <mergeCell ref="M531:N531"/>
    <mergeCell ref="O531:P531"/>
    <mergeCell ref="Q531:R531"/>
    <mergeCell ref="S531:T531"/>
    <mergeCell ref="U531:V531"/>
    <mergeCell ref="W531:X531"/>
    <mergeCell ref="Y531:Z531"/>
    <mergeCell ref="AA529:AB529"/>
    <mergeCell ref="AC529:AD529"/>
    <mergeCell ref="D530:F530"/>
    <mergeCell ref="G530:L530"/>
    <mergeCell ref="M530:N530"/>
    <mergeCell ref="O530:P530"/>
    <mergeCell ref="Q530:R530"/>
    <mergeCell ref="S530:T530"/>
    <mergeCell ref="U530:V530"/>
    <mergeCell ref="W530:X530"/>
    <mergeCell ref="Y530:Z530"/>
    <mergeCell ref="AA530:AB530"/>
    <mergeCell ref="AC530:AD530"/>
    <mergeCell ref="D529:F529"/>
    <mergeCell ref="G529:L529"/>
    <mergeCell ref="M529:N529"/>
    <mergeCell ref="O529:P529"/>
    <mergeCell ref="Q529:R529"/>
    <mergeCell ref="S529:T529"/>
    <mergeCell ref="U529:V529"/>
    <mergeCell ref="W529:X529"/>
    <mergeCell ref="Y529:Z529"/>
    <mergeCell ref="AA527:AB527"/>
    <mergeCell ref="AC527:AD527"/>
    <mergeCell ref="D528:F528"/>
    <mergeCell ref="G528:L528"/>
    <mergeCell ref="M528:N528"/>
    <mergeCell ref="O528:P528"/>
    <mergeCell ref="Q528:R528"/>
    <mergeCell ref="S528:T528"/>
    <mergeCell ref="U528:V528"/>
    <mergeCell ref="W528:X528"/>
    <mergeCell ref="Y528:Z528"/>
    <mergeCell ref="AA528:AB528"/>
    <mergeCell ref="AC528:AD528"/>
    <mergeCell ref="D527:F527"/>
    <mergeCell ref="G527:L527"/>
    <mergeCell ref="M527:N527"/>
    <mergeCell ref="O527:P527"/>
    <mergeCell ref="Q527:R527"/>
    <mergeCell ref="S527:T527"/>
    <mergeCell ref="U527:V527"/>
    <mergeCell ref="W527:X527"/>
    <mergeCell ref="Y527:Z527"/>
    <mergeCell ref="AA525:AB525"/>
    <mergeCell ref="AC525:AD525"/>
    <mergeCell ref="D526:F526"/>
    <mergeCell ref="G526:L526"/>
    <mergeCell ref="M526:N526"/>
    <mergeCell ref="O526:P526"/>
    <mergeCell ref="Q526:R526"/>
    <mergeCell ref="S526:T526"/>
    <mergeCell ref="U526:V526"/>
    <mergeCell ref="W526:X526"/>
    <mergeCell ref="Y526:Z526"/>
    <mergeCell ref="AA526:AB526"/>
    <mergeCell ref="AC526:AD526"/>
    <mergeCell ref="D525:F525"/>
    <mergeCell ref="G525:L525"/>
    <mergeCell ref="M525:N525"/>
    <mergeCell ref="O525:P525"/>
    <mergeCell ref="Q525:R525"/>
    <mergeCell ref="S525:T525"/>
    <mergeCell ref="U525:V525"/>
    <mergeCell ref="W525:X525"/>
    <mergeCell ref="Y525:Z525"/>
    <mergeCell ref="AA523:AB523"/>
    <mergeCell ref="AC523:AD523"/>
    <mergeCell ref="D524:F524"/>
    <mergeCell ref="G524:L524"/>
    <mergeCell ref="M524:N524"/>
    <mergeCell ref="O524:P524"/>
    <mergeCell ref="Q524:R524"/>
    <mergeCell ref="S524:T524"/>
    <mergeCell ref="U524:V524"/>
    <mergeCell ref="W524:X524"/>
    <mergeCell ref="Y524:Z524"/>
    <mergeCell ref="AA524:AB524"/>
    <mergeCell ref="AC524:AD524"/>
    <mergeCell ref="D523:F523"/>
    <mergeCell ref="G523:L523"/>
    <mergeCell ref="M523:N523"/>
    <mergeCell ref="O523:P523"/>
    <mergeCell ref="Q523:R523"/>
    <mergeCell ref="S523:T523"/>
    <mergeCell ref="U523:V523"/>
    <mergeCell ref="W523:X523"/>
    <mergeCell ref="Y523:Z523"/>
    <mergeCell ref="AA521:AB521"/>
    <mergeCell ref="AC521:AD521"/>
    <mergeCell ref="D522:F522"/>
    <mergeCell ref="G522:L522"/>
    <mergeCell ref="M522:N522"/>
    <mergeCell ref="O522:P522"/>
    <mergeCell ref="Q522:R522"/>
    <mergeCell ref="S522:T522"/>
    <mergeCell ref="U522:V522"/>
    <mergeCell ref="W522:X522"/>
    <mergeCell ref="Y522:Z522"/>
    <mergeCell ref="AA522:AB522"/>
    <mergeCell ref="AC522:AD522"/>
    <mergeCell ref="D521:F521"/>
    <mergeCell ref="G521:L521"/>
    <mergeCell ref="M521:N521"/>
    <mergeCell ref="O521:P521"/>
    <mergeCell ref="Q521:R521"/>
    <mergeCell ref="S521:T521"/>
    <mergeCell ref="U521:V521"/>
    <mergeCell ref="W521:X521"/>
    <mergeCell ref="Y521:Z521"/>
    <mergeCell ref="AA519:AB519"/>
    <mergeCell ref="AC519:AD519"/>
    <mergeCell ref="D520:F520"/>
    <mergeCell ref="G520:L520"/>
    <mergeCell ref="M520:N520"/>
    <mergeCell ref="O520:P520"/>
    <mergeCell ref="Q520:R520"/>
    <mergeCell ref="S520:T520"/>
    <mergeCell ref="U520:V520"/>
    <mergeCell ref="W520:X520"/>
    <mergeCell ref="Y520:Z520"/>
    <mergeCell ref="AA520:AB520"/>
    <mergeCell ref="AC520:AD520"/>
    <mergeCell ref="D519:F519"/>
    <mergeCell ref="G519:L519"/>
    <mergeCell ref="M519:N519"/>
    <mergeCell ref="O519:P519"/>
    <mergeCell ref="Q519:R519"/>
    <mergeCell ref="S519:T519"/>
    <mergeCell ref="U519:V519"/>
    <mergeCell ref="W519:X519"/>
    <mergeCell ref="Y519:Z519"/>
    <mergeCell ref="AA517:AB517"/>
    <mergeCell ref="AC517:AD517"/>
    <mergeCell ref="D518:F518"/>
    <mergeCell ref="G518:L518"/>
    <mergeCell ref="M518:N518"/>
    <mergeCell ref="O518:P518"/>
    <mergeCell ref="Q518:R518"/>
    <mergeCell ref="S518:T518"/>
    <mergeCell ref="U518:V518"/>
    <mergeCell ref="W518:X518"/>
    <mergeCell ref="Y518:Z518"/>
    <mergeCell ref="AA518:AB518"/>
    <mergeCell ref="AC518:AD518"/>
    <mergeCell ref="D517:F517"/>
    <mergeCell ref="G517:L517"/>
    <mergeCell ref="M517:N517"/>
    <mergeCell ref="O517:P517"/>
    <mergeCell ref="Q517:R517"/>
    <mergeCell ref="S517:T517"/>
    <mergeCell ref="U517:V517"/>
    <mergeCell ref="W517:X517"/>
    <mergeCell ref="Y517:Z517"/>
    <mergeCell ref="AA515:AB515"/>
    <mergeCell ref="AC515:AD515"/>
    <mergeCell ref="D516:F516"/>
    <mergeCell ref="G516:L516"/>
    <mergeCell ref="M516:N516"/>
    <mergeCell ref="O516:P516"/>
    <mergeCell ref="Q516:R516"/>
    <mergeCell ref="S516:T516"/>
    <mergeCell ref="U516:V516"/>
    <mergeCell ref="W516:X516"/>
    <mergeCell ref="Y516:Z516"/>
    <mergeCell ref="AA516:AB516"/>
    <mergeCell ref="AC516:AD516"/>
    <mergeCell ref="D515:F515"/>
    <mergeCell ref="G515:L515"/>
    <mergeCell ref="M515:N515"/>
    <mergeCell ref="O515:P515"/>
    <mergeCell ref="Q515:R515"/>
    <mergeCell ref="S515:T515"/>
    <mergeCell ref="U515:V515"/>
    <mergeCell ref="W515:X515"/>
    <mergeCell ref="Y515:Z515"/>
    <mergeCell ref="AA513:AB513"/>
    <mergeCell ref="AC513:AD513"/>
    <mergeCell ref="D514:F514"/>
    <mergeCell ref="G514:L514"/>
    <mergeCell ref="M514:N514"/>
    <mergeCell ref="O514:P514"/>
    <mergeCell ref="Q514:R514"/>
    <mergeCell ref="S514:T514"/>
    <mergeCell ref="U514:V514"/>
    <mergeCell ref="W514:X514"/>
    <mergeCell ref="Y514:Z514"/>
    <mergeCell ref="AA514:AB514"/>
    <mergeCell ref="AC514:AD514"/>
    <mergeCell ref="D513:F513"/>
    <mergeCell ref="G513:L513"/>
    <mergeCell ref="M513:N513"/>
    <mergeCell ref="O513:P513"/>
    <mergeCell ref="Q513:R513"/>
    <mergeCell ref="S513:T513"/>
    <mergeCell ref="U513:V513"/>
    <mergeCell ref="W513:X513"/>
    <mergeCell ref="Y513:Z513"/>
    <mergeCell ref="AA511:AB511"/>
    <mergeCell ref="AC511:AD511"/>
    <mergeCell ref="D512:F512"/>
    <mergeCell ref="G512:L512"/>
    <mergeCell ref="M512:N512"/>
    <mergeCell ref="O512:P512"/>
    <mergeCell ref="Q512:R512"/>
    <mergeCell ref="S512:T512"/>
    <mergeCell ref="U512:V512"/>
    <mergeCell ref="W512:X512"/>
    <mergeCell ref="Y512:Z512"/>
    <mergeCell ref="AA512:AB512"/>
    <mergeCell ref="AC512:AD512"/>
    <mergeCell ref="D511:F511"/>
    <mergeCell ref="G511:L511"/>
    <mergeCell ref="M511:N511"/>
    <mergeCell ref="O511:P511"/>
    <mergeCell ref="Q511:R511"/>
    <mergeCell ref="S511:T511"/>
    <mergeCell ref="U511:V511"/>
    <mergeCell ref="W511:X511"/>
    <mergeCell ref="Y511:Z511"/>
    <mergeCell ref="AA509:AB509"/>
    <mergeCell ref="AC509:AD509"/>
    <mergeCell ref="D510:F510"/>
    <mergeCell ref="G510:L510"/>
    <mergeCell ref="M510:N510"/>
    <mergeCell ref="O510:P510"/>
    <mergeCell ref="Q510:R510"/>
    <mergeCell ref="S510:T510"/>
    <mergeCell ref="U510:V510"/>
    <mergeCell ref="W510:X510"/>
    <mergeCell ref="Y510:Z510"/>
    <mergeCell ref="AA510:AB510"/>
    <mergeCell ref="AC510:AD510"/>
    <mergeCell ref="D509:F509"/>
    <mergeCell ref="G509:L509"/>
    <mergeCell ref="M509:N509"/>
    <mergeCell ref="O509:P509"/>
    <mergeCell ref="Q509:R509"/>
    <mergeCell ref="S509:T509"/>
    <mergeCell ref="U509:V509"/>
    <mergeCell ref="W509:X509"/>
    <mergeCell ref="Y509:Z509"/>
    <mergeCell ref="AA507:AB507"/>
    <mergeCell ref="AC507:AD507"/>
    <mergeCell ref="D508:F508"/>
    <mergeCell ref="G508:L508"/>
    <mergeCell ref="M508:N508"/>
    <mergeCell ref="O508:P508"/>
    <mergeCell ref="Q508:R508"/>
    <mergeCell ref="S508:T508"/>
    <mergeCell ref="U508:V508"/>
    <mergeCell ref="W508:X508"/>
    <mergeCell ref="Y508:Z508"/>
    <mergeCell ref="AA508:AB508"/>
    <mergeCell ref="AC508:AD508"/>
    <mergeCell ref="D507:F507"/>
    <mergeCell ref="G507:L507"/>
    <mergeCell ref="M507:N507"/>
    <mergeCell ref="O507:P507"/>
    <mergeCell ref="Q507:R507"/>
    <mergeCell ref="S507:T507"/>
    <mergeCell ref="U507:V507"/>
    <mergeCell ref="W507:X507"/>
    <mergeCell ref="Y507:Z507"/>
    <mergeCell ref="AA505:AB505"/>
    <mergeCell ref="AC505:AD505"/>
    <mergeCell ref="D506:F506"/>
    <mergeCell ref="G506:L506"/>
    <mergeCell ref="M506:N506"/>
    <mergeCell ref="O506:P506"/>
    <mergeCell ref="Q506:R506"/>
    <mergeCell ref="S506:T506"/>
    <mergeCell ref="U506:V506"/>
    <mergeCell ref="W506:X506"/>
    <mergeCell ref="Y506:Z506"/>
    <mergeCell ref="AA506:AB506"/>
    <mergeCell ref="AC506:AD506"/>
    <mergeCell ref="D505:F505"/>
    <mergeCell ref="G505:L505"/>
    <mergeCell ref="M505:N505"/>
    <mergeCell ref="O505:P505"/>
    <mergeCell ref="Q505:R505"/>
    <mergeCell ref="S505:T505"/>
    <mergeCell ref="U505:V505"/>
    <mergeCell ref="W505:X505"/>
    <mergeCell ref="Y505:Z505"/>
    <mergeCell ref="AA503:AB503"/>
    <mergeCell ref="AC503:AD503"/>
    <mergeCell ref="D504:F504"/>
    <mergeCell ref="G504:L504"/>
    <mergeCell ref="M504:N504"/>
    <mergeCell ref="O504:P504"/>
    <mergeCell ref="Q504:R504"/>
    <mergeCell ref="S504:T504"/>
    <mergeCell ref="U504:V504"/>
    <mergeCell ref="W504:X504"/>
    <mergeCell ref="Y504:Z504"/>
    <mergeCell ref="AA504:AB504"/>
    <mergeCell ref="AC504:AD504"/>
    <mergeCell ref="D503:F503"/>
    <mergeCell ref="G503:L503"/>
    <mergeCell ref="M503:N503"/>
    <mergeCell ref="O503:P503"/>
    <mergeCell ref="Q503:R503"/>
    <mergeCell ref="S503:T503"/>
    <mergeCell ref="U503:V503"/>
    <mergeCell ref="W503:X503"/>
    <mergeCell ref="Y503:Z503"/>
    <mergeCell ref="AA501:AB501"/>
    <mergeCell ref="AC501:AD501"/>
    <mergeCell ref="D502:F502"/>
    <mergeCell ref="G502:L502"/>
    <mergeCell ref="M502:N502"/>
    <mergeCell ref="O502:P502"/>
    <mergeCell ref="Q502:R502"/>
    <mergeCell ref="S502:T502"/>
    <mergeCell ref="U502:V502"/>
    <mergeCell ref="W502:X502"/>
    <mergeCell ref="Y502:Z502"/>
    <mergeCell ref="AA502:AB502"/>
    <mergeCell ref="AC502:AD502"/>
    <mergeCell ref="D501:F501"/>
    <mergeCell ref="G501:L501"/>
    <mergeCell ref="M501:N501"/>
    <mergeCell ref="O501:P501"/>
    <mergeCell ref="Q501:R501"/>
    <mergeCell ref="S501:T501"/>
    <mergeCell ref="U501:V501"/>
    <mergeCell ref="W501:X501"/>
    <mergeCell ref="Y501:Z501"/>
    <mergeCell ref="AA499:AB499"/>
    <mergeCell ref="AC499:AD499"/>
    <mergeCell ref="D500:F500"/>
    <mergeCell ref="G500:L500"/>
    <mergeCell ref="M500:N500"/>
    <mergeCell ref="O500:P500"/>
    <mergeCell ref="Q500:R500"/>
    <mergeCell ref="S500:T500"/>
    <mergeCell ref="U500:V500"/>
    <mergeCell ref="W500:X500"/>
    <mergeCell ref="Y500:Z500"/>
    <mergeCell ref="AA500:AB500"/>
    <mergeCell ref="AC500:AD500"/>
    <mergeCell ref="D499:F499"/>
    <mergeCell ref="G499:L499"/>
    <mergeCell ref="M499:N499"/>
    <mergeCell ref="O499:P499"/>
    <mergeCell ref="Q499:R499"/>
    <mergeCell ref="S499:T499"/>
    <mergeCell ref="U499:V499"/>
    <mergeCell ref="W499:X499"/>
    <mergeCell ref="Y499:Z499"/>
    <mergeCell ref="AA497:AB497"/>
    <mergeCell ref="AC497:AD497"/>
    <mergeCell ref="D498:F498"/>
    <mergeCell ref="G498:L498"/>
    <mergeCell ref="M498:N498"/>
    <mergeCell ref="O498:P498"/>
    <mergeCell ref="Q498:R498"/>
    <mergeCell ref="S498:T498"/>
    <mergeCell ref="U498:V498"/>
    <mergeCell ref="W498:X498"/>
    <mergeCell ref="Y498:Z498"/>
    <mergeCell ref="AA498:AB498"/>
    <mergeCell ref="AC498:AD498"/>
    <mergeCell ref="D497:F497"/>
    <mergeCell ref="G497:L497"/>
    <mergeCell ref="M497:N497"/>
    <mergeCell ref="O497:P497"/>
    <mergeCell ref="Q497:R497"/>
    <mergeCell ref="S497:T497"/>
    <mergeCell ref="U497:V497"/>
    <mergeCell ref="W497:X497"/>
    <mergeCell ref="Y497:Z497"/>
    <mergeCell ref="AA495:AB495"/>
    <mergeCell ref="AC495:AD495"/>
    <mergeCell ref="D496:F496"/>
    <mergeCell ref="G496:L496"/>
    <mergeCell ref="M496:N496"/>
    <mergeCell ref="O496:P496"/>
    <mergeCell ref="Q496:R496"/>
    <mergeCell ref="S496:T496"/>
    <mergeCell ref="U496:V496"/>
    <mergeCell ref="W496:X496"/>
    <mergeCell ref="Y496:Z496"/>
    <mergeCell ref="AA496:AB496"/>
    <mergeCell ref="AC496:AD496"/>
    <mergeCell ref="D495:F495"/>
    <mergeCell ref="G495:L495"/>
    <mergeCell ref="M495:N495"/>
    <mergeCell ref="O495:P495"/>
    <mergeCell ref="Q495:R495"/>
    <mergeCell ref="S495:T495"/>
    <mergeCell ref="U495:V495"/>
    <mergeCell ref="W495:X495"/>
    <mergeCell ref="Y495:Z495"/>
    <mergeCell ref="AA493:AB493"/>
    <mergeCell ref="AC493:AD493"/>
    <mergeCell ref="D494:F494"/>
    <mergeCell ref="G494:L494"/>
    <mergeCell ref="M494:N494"/>
    <mergeCell ref="O494:P494"/>
    <mergeCell ref="Q494:R494"/>
    <mergeCell ref="S494:T494"/>
    <mergeCell ref="U494:V494"/>
    <mergeCell ref="W494:X494"/>
    <mergeCell ref="Y494:Z494"/>
    <mergeCell ref="AA494:AB494"/>
    <mergeCell ref="AC494:AD494"/>
    <mergeCell ref="D493:F493"/>
    <mergeCell ref="G493:L493"/>
    <mergeCell ref="M493:N493"/>
    <mergeCell ref="O493:P493"/>
    <mergeCell ref="Q493:R493"/>
    <mergeCell ref="S493:T493"/>
    <mergeCell ref="U493:V493"/>
    <mergeCell ref="W493:X493"/>
    <mergeCell ref="Y493:Z493"/>
    <mergeCell ref="AA491:AB491"/>
    <mergeCell ref="AC491:AD491"/>
    <mergeCell ref="D492:F492"/>
    <mergeCell ref="G492:L492"/>
    <mergeCell ref="M492:N492"/>
    <mergeCell ref="O492:P492"/>
    <mergeCell ref="Q492:R492"/>
    <mergeCell ref="S492:T492"/>
    <mergeCell ref="U492:V492"/>
    <mergeCell ref="W492:X492"/>
    <mergeCell ref="Y492:Z492"/>
    <mergeCell ref="AA492:AB492"/>
    <mergeCell ref="AC492:AD492"/>
    <mergeCell ref="D491:F491"/>
    <mergeCell ref="G491:L491"/>
    <mergeCell ref="M491:N491"/>
    <mergeCell ref="O491:P491"/>
    <mergeCell ref="Q491:R491"/>
    <mergeCell ref="S491:T491"/>
    <mergeCell ref="U491:V491"/>
    <mergeCell ref="W491:X491"/>
    <mergeCell ref="Y491:Z491"/>
    <mergeCell ref="AA489:AB489"/>
    <mergeCell ref="AC489:AD489"/>
    <mergeCell ref="D490:F490"/>
    <mergeCell ref="G490:L490"/>
    <mergeCell ref="M490:N490"/>
    <mergeCell ref="O490:P490"/>
    <mergeCell ref="Q490:R490"/>
    <mergeCell ref="S490:T490"/>
    <mergeCell ref="U490:V490"/>
    <mergeCell ref="W490:X490"/>
    <mergeCell ref="Y490:Z490"/>
    <mergeCell ref="AA490:AB490"/>
    <mergeCell ref="AC490:AD490"/>
    <mergeCell ref="D489:F489"/>
    <mergeCell ref="G489:L489"/>
    <mergeCell ref="M489:N489"/>
    <mergeCell ref="O489:P489"/>
    <mergeCell ref="Q489:R489"/>
    <mergeCell ref="S489:T489"/>
    <mergeCell ref="U489:V489"/>
    <mergeCell ref="W489:X489"/>
    <mergeCell ref="Y489:Z489"/>
    <mergeCell ref="AA487:AB487"/>
    <mergeCell ref="AC487:AD487"/>
    <mergeCell ref="D488:F488"/>
    <mergeCell ref="G488:L488"/>
    <mergeCell ref="M488:N488"/>
    <mergeCell ref="O488:P488"/>
    <mergeCell ref="Q488:R488"/>
    <mergeCell ref="S488:T488"/>
    <mergeCell ref="U488:V488"/>
    <mergeCell ref="W488:X488"/>
    <mergeCell ref="Y488:Z488"/>
    <mergeCell ref="AA488:AB488"/>
    <mergeCell ref="AC488:AD488"/>
    <mergeCell ref="D487:F487"/>
    <mergeCell ref="G487:L487"/>
    <mergeCell ref="M487:N487"/>
    <mergeCell ref="O487:P487"/>
    <mergeCell ref="Q487:R487"/>
    <mergeCell ref="S487:T487"/>
    <mergeCell ref="U487:V487"/>
    <mergeCell ref="W487:X487"/>
    <mergeCell ref="Y487:Z487"/>
    <mergeCell ref="AA485:AB485"/>
    <mergeCell ref="AC485:AD485"/>
    <mergeCell ref="D486:F486"/>
    <mergeCell ref="G486:L486"/>
    <mergeCell ref="M486:N486"/>
    <mergeCell ref="O486:P486"/>
    <mergeCell ref="Q486:R486"/>
    <mergeCell ref="S486:T486"/>
    <mergeCell ref="U486:V486"/>
    <mergeCell ref="W486:X486"/>
    <mergeCell ref="Y486:Z486"/>
    <mergeCell ref="AA486:AB486"/>
    <mergeCell ref="AC486:AD486"/>
    <mergeCell ref="D485:F485"/>
    <mergeCell ref="G485:L485"/>
    <mergeCell ref="M485:N485"/>
    <mergeCell ref="O485:P485"/>
    <mergeCell ref="Q485:R485"/>
    <mergeCell ref="S485:T485"/>
    <mergeCell ref="U485:V485"/>
    <mergeCell ref="W485:X485"/>
    <mergeCell ref="Y485:Z485"/>
    <mergeCell ref="AA483:AB483"/>
    <mergeCell ref="AC483:AD483"/>
    <mergeCell ref="D484:F484"/>
    <mergeCell ref="G484:L484"/>
    <mergeCell ref="M484:N484"/>
    <mergeCell ref="O484:P484"/>
    <mergeCell ref="Q484:R484"/>
    <mergeCell ref="S484:T484"/>
    <mergeCell ref="U484:V484"/>
    <mergeCell ref="W484:X484"/>
    <mergeCell ref="Y484:Z484"/>
    <mergeCell ref="AA484:AB484"/>
    <mergeCell ref="AC484:AD484"/>
    <mergeCell ref="D483:F483"/>
    <mergeCell ref="G483:L483"/>
    <mergeCell ref="M483:N483"/>
    <mergeCell ref="O483:P483"/>
    <mergeCell ref="Q483:R483"/>
    <mergeCell ref="S483:T483"/>
    <mergeCell ref="U483:V483"/>
    <mergeCell ref="W483:X483"/>
    <mergeCell ref="Y483:Z483"/>
    <mergeCell ref="AA481:AB481"/>
    <mergeCell ref="AC481:AD481"/>
    <mergeCell ref="D482:F482"/>
    <mergeCell ref="G482:L482"/>
    <mergeCell ref="M482:N482"/>
    <mergeCell ref="O482:P482"/>
    <mergeCell ref="Q482:R482"/>
    <mergeCell ref="S482:T482"/>
    <mergeCell ref="U482:V482"/>
    <mergeCell ref="W482:X482"/>
    <mergeCell ref="Y482:Z482"/>
    <mergeCell ref="AA482:AB482"/>
    <mergeCell ref="AC482:AD482"/>
    <mergeCell ref="D481:F481"/>
    <mergeCell ref="G481:L481"/>
    <mergeCell ref="M481:N481"/>
    <mergeCell ref="O481:P481"/>
    <mergeCell ref="Q481:R481"/>
    <mergeCell ref="S481:T481"/>
    <mergeCell ref="U481:V481"/>
    <mergeCell ref="W481:X481"/>
    <mergeCell ref="Y481:Z481"/>
    <mergeCell ref="AA479:AB479"/>
    <mergeCell ref="AC479:AD479"/>
    <mergeCell ref="D480:F480"/>
    <mergeCell ref="G480:L480"/>
    <mergeCell ref="M480:N480"/>
    <mergeCell ref="O480:P480"/>
    <mergeCell ref="Q480:R480"/>
    <mergeCell ref="S480:T480"/>
    <mergeCell ref="U480:V480"/>
    <mergeCell ref="W480:X480"/>
    <mergeCell ref="Y480:Z480"/>
    <mergeCell ref="AA480:AB480"/>
    <mergeCell ref="AC480:AD480"/>
    <mergeCell ref="D479:F479"/>
    <mergeCell ref="G479:L479"/>
    <mergeCell ref="M479:N479"/>
    <mergeCell ref="O479:P479"/>
    <mergeCell ref="Q479:R479"/>
    <mergeCell ref="S479:T479"/>
    <mergeCell ref="U479:V479"/>
    <mergeCell ref="W479:X479"/>
    <mergeCell ref="Y479:Z479"/>
    <mergeCell ref="AA477:AB477"/>
    <mergeCell ref="AC477:AD477"/>
    <mergeCell ref="D478:F478"/>
    <mergeCell ref="G478:L478"/>
    <mergeCell ref="M478:N478"/>
    <mergeCell ref="O478:P478"/>
    <mergeCell ref="Q478:R478"/>
    <mergeCell ref="S478:T478"/>
    <mergeCell ref="U478:V478"/>
    <mergeCell ref="W478:X478"/>
    <mergeCell ref="Y478:Z478"/>
    <mergeCell ref="AA478:AB478"/>
    <mergeCell ref="AC478:AD478"/>
    <mergeCell ref="D477:F477"/>
    <mergeCell ref="G477:L477"/>
    <mergeCell ref="M477:N477"/>
    <mergeCell ref="O477:P477"/>
    <mergeCell ref="Q477:R477"/>
    <mergeCell ref="S477:T477"/>
    <mergeCell ref="U477:V477"/>
    <mergeCell ref="W477:X477"/>
    <mergeCell ref="Y477:Z477"/>
    <mergeCell ref="AA475:AB475"/>
    <mergeCell ref="AC475:AD475"/>
    <mergeCell ref="D476:F476"/>
    <mergeCell ref="G476:L476"/>
    <mergeCell ref="M476:N476"/>
    <mergeCell ref="O476:P476"/>
    <mergeCell ref="Q476:R476"/>
    <mergeCell ref="S476:T476"/>
    <mergeCell ref="U476:V476"/>
    <mergeCell ref="W476:X476"/>
    <mergeCell ref="Y476:Z476"/>
    <mergeCell ref="AA476:AB476"/>
    <mergeCell ref="AC476:AD476"/>
    <mergeCell ref="D475:F475"/>
    <mergeCell ref="G475:L475"/>
    <mergeCell ref="M475:N475"/>
    <mergeCell ref="O475:P475"/>
    <mergeCell ref="Q475:R475"/>
    <mergeCell ref="S475:T475"/>
    <mergeCell ref="U475:V475"/>
    <mergeCell ref="W475:X475"/>
    <mergeCell ref="Y475:Z475"/>
    <mergeCell ref="AA473:AB473"/>
    <mergeCell ref="AC473:AD473"/>
    <mergeCell ref="D474:F474"/>
    <mergeCell ref="G474:L474"/>
    <mergeCell ref="M474:N474"/>
    <mergeCell ref="O474:P474"/>
    <mergeCell ref="Q474:R474"/>
    <mergeCell ref="S474:T474"/>
    <mergeCell ref="U474:V474"/>
    <mergeCell ref="W474:X474"/>
    <mergeCell ref="Y474:Z474"/>
    <mergeCell ref="AA474:AB474"/>
    <mergeCell ref="AC474:AD474"/>
    <mergeCell ref="D473:F473"/>
    <mergeCell ref="G473:L473"/>
    <mergeCell ref="M473:N473"/>
    <mergeCell ref="O473:P473"/>
    <mergeCell ref="Q473:R473"/>
    <mergeCell ref="S473:T473"/>
    <mergeCell ref="U473:V473"/>
    <mergeCell ref="W473:X473"/>
    <mergeCell ref="Y473:Z473"/>
    <mergeCell ref="AA471:AB471"/>
    <mergeCell ref="AC471:AD471"/>
    <mergeCell ref="D472:F472"/>
    <mergeCell ref="G472:L472"/>
    <mergeCell ref="M472:N472"/>
    <mergeCell ref="O472:P472"/>
    <mergeCell ref="Q472:R472"/>
    <mergeCell ref="S472:T472"/>
    <mergeCell ref="U472:V472"/>
    <mergeCell ref="W472:X472"/>
    <mergeCell ref="Y472:Z472"/>
    <mergeCell ref="AA472:AB472"/>
    <mergeCell ref="AC472:AD472"/>
    <mergeCell ref="D471:F471"/>
    <mergeCell ref="G471:L471"/>
    <mergeCell ref="M471:N471"/>
    <mergeCell ref="O471:P471"/>
    <mergeCell ref="Q471:R471"/>
    <mergeCell ref="S471:T471"/>
    <mergeCell ref="U471:V471"/>
    <mergeCell ref="W471:X471"/>
    <mergeCell ref="Y471:Z471"/>
    <mergeCell ref="AA469:AB469"/>
    <mergeCell ref="AC469:AD469"/>
    <mergeCell ref="D470:F470"/>
    <mergeCell ref="G470:L470"/>
    <mergeCell ref="M470:N470"/>
    <mergeCell ref="O470:P470"/>
    <mergeCell ref="Q470:R470"/>
    <mergeCell ref="S470:T470"/>
    <mergeCell ref="U470:V470"/>
    <mergeCell ref="W470:X470"/>
    <mergeCell ref="Y470:Z470"/>
    <mergeCell ref="AA470:AB470"/>
    <mergeCell ref="AC470:AD470"/>
    <mergeCell ref="D469:F469"/>
    <mergeCell ref="G469:L469"/>
    <mergeCell ref="M469:N469"/>
    <mergeCell ref="O469:P469"/>
    <mergeCell ref="Q469:R469"/>
    <mergeCell ref="S469:T469"/>
    <mergeCell ref="U469:V469"/>
    <mergeCell ref="W469:X469"/>
    <mergeCell ref="Y469:Z469"/>
    <mergeCell ref="AA467:AB467"/>
    <mergeCell ref="AC467:AD467"/>
    <mergeCell ref="D468:F468"/>
    <mergeCell ref="G468:L468"/>
    <mergeCell ref="M468:N468"/>
    <mergeCell ref="O468:P468"/>
    <mergeCell ref="Q468:R468"/>
    <mergeCell ref="S468:T468"/>
    <mergeCell ref="U468:V468"/>
    <mergeCell ref="W468:X468"/>
    <mergeCell ref="Y468:Z468"/>
    <mergeCell ref="AA468:AB468"/>
    <mergeCell ref="AC468:AD468"/>
    <mergeCell ref="D467:F467"/>
    <mergeCell ref="G467:L467"/>
    <mergeCell ref="M467:N467"/>
    <mergeCell ref="O467:P467"/>
    <mergeCell ref="Q467:R467"/>
    <mergeCell ref="S467:T467"/>
    <mergeCell ref="U467:V467"/>
    <mergeCell ref="W467:X467"/>
    <mergeCell ref="Y467:Z467"/>
    <mergeCell ref="AA465:AB465"/>
    <mergeCell ref="AC465:AD465"/>
    <mergeCell ref="D466:F466"/>
    <mergeCell ref="G466:L466"/>
    <mergeCell ref="M466:N466"/>
    <mergeCell ref="O466:P466"/>
    <mergeCell ref="Q466:R466"/>
    <mergeCell ref="S466:T466"/>
    <mergeCell ref="U466:V466"/>
    <mergeCell ref="W466:X466"/>
    <mergeCell ref="Y466:Z466"/>
    <mergeCell ref="AA466:AB466"/>
    <mergeCell ref="AC466:AD466"/>
    <mergeCell ref="D465:F465"/>
    <mergeCell ref="G465:L465"/>
    <mergeCell ref="M465:N465"/>
    <mergeCell ref="O465:P465"/>
    <mergeCell ref="Q465:R465"/>
    <mergeCell ref="S465:T465"/>
    <mergeCell ref="U465:V465"/>
    <mergeCell ref="W465:X465"/>
    <mergeCell ref="Y465:Z465"/>
    <mergeCell ref="AA463:AB463"/>
    <mergeCell ref="AC463:AD463"/>
    <mergeCell ref="D464:F464"/>
    <mergeCell ref="G464:L464"/>
    <mergeCell ref="M464:N464"/>
    <mergeCell ref="O464:P464"/>
    <mergeCell ref="Q464:R464"/>
    <mergeCell ref="S464:T464"/>
    <mergeCell ref="U464:V464"/>
    <mergeCell ref="W464:X464"/>
    <mergeCell ref="Y464:Z464"/>
    <mergeCell ref="AA464:AB464"/>
    <mergeCell ref="AC464:AD464"/>
    <mergeCell ref="D463:F463"/>
    <mergeCell ref="G463:L463"/>
    <mergeCell ref="M463:N463"/>
    <mergeCell ref="O463:P463"/>
    <mergeCell ref="Q463:R463"/>
    <mergeCell ref="S463:T463"/>
    <mergeCell ref="U463:V463"/>
    <mergeCell ref="W463:X463"/>
    <mergeCell ref="Y463:Z463"/>
    <mergeCell ref="AA461:AB461"/>
    <mergeCell ref="AC461:AD461"/>
    <mergeCell ref="D462:F462"/>
    <mergeCell ref="G462:L462"/>
    <mergeCell ref="M462:N462"/>
    <mergeCell ref="O462:P462"/>
    <mergeCell ref="Q462:R462"/>
    <mergeCell ref="S462:T462"/>
    <mergeCell ref="U462:V462"/>
    <mergeCell ref="W462:X462"/>
    <mergeCell ref="Y462:Z462"/>
    <mergeCell ref="AA462:AB462"/>
    <mergeCell ref="AC462:AD462"/>
    <mergeCell ref="D461:F461"/>
    <mergeCell ref="G461:L461"/>
    <mergeCell ref="M461:N461"/>
    <mergeCell ref="O461:P461"/>
    <mergeCell ref="Q461:R461"/>
    <mergeCell ref="S461:T461"/>
    <mergeCell ref="U461:V461"/>
    <mergeCell ref="W461:X461"/>
    <mergeCell ref="Y461:Z461"/>
    <mergeCell ref="AA459:AB459"/>
    <mergeCell ref="AC459:AD459"/>
    <mergeCell ref="D460:F460"/>
    <mergeCell ref="G460:L460"/>
    <mergeCell ref="M460:N460"/>
    <mergeCell ref="O460:P460"/>
    <mergeCell ref="Q460:R460"/>
    <mergeCell ref="S460:T460"/>
    <mergeCell ref="U460:V460"/>
    <mergeCell ref="W460:X460"/>
    <mergeCell ref="Y460:Z460"/>
    <mergeCell ref="AA460:AB460"/>
    <mergeCell ref="AC460:AD460"/>
    <mergeCell ref="D459:F459"/>
    <mergeCell ref="G459:L459"/>
    <mergeCell ref="M459:N459"/>
    <mergeCell ref="O459:P459"/>
    <mergeCell ref="Q459:R459"/>
    <mergeCell ref="S459:T459"/>
    <mergeCell ref="U459:V459"/>
    <mergeCell ref="W459:X459"/>
    <mergeCell ref="Y459:Z459"/>
    <mergeCell ref="AA457:AB457"/>
    <mergeCell ref="AC457:AD457"/>
    <mergeCell ref="D458:F458"/>
    <mergeCell ref="G458:L458"/>
    <mergeCell ref="M458:N458"/>
    <mergeCell ref="O458:P458"/>
    <mergeCell ref="Q458:R458"/>
    <mergeCell ref="S458:T458"/>
    <mergeCell ref="U458:V458"/>
    <mergeCell ref="W458:X458"/>
    <mergeCell ref="Y458:Z458"/>
    <mergeCell ref="AA458:AB458"/>
    <mergeCell ref="AC458:AD458"/>
    <mergeCell ref="D457:F457"/>
    <mergeCell ref="G457:L457"/>
    <mergeCell ref="M457:N457"/>
    <mergeCell ref="O457:P457"/>
    <mergeCell ref="Q457:R457"/>
    <mergeCell ref="S457:T457"/>
    <mergeCell ref="U457:V457"/>
    <mergeCell ref="W457:X457"/>
    <mergeCell ref="Y457:Z457"/>
    <mergeCell ref="AA455:AB455"/>
    <mergeCell ref="AC455:AD455"/>
    <mergeCell ref="D456:F456"/>
    <mergeCell ref="G456:L456"/>
    <mergeCell ref="M456:N456"/>
    <mergeCell ref="O456:P456"/>
    <mergeCell ref="Q456:R456"/>
    <mergeCell ref="S456:T456"/>
    <mergeCell ref="U456:V456"/>
    <mergeCell ref="W456:X456"/>
    <mergeCell ref="Y456:Z456"/>
    <mergeCell ref="AA456:AB456"/>
    <mergeCell ref="AC456:AD456"/>
    <mergeCell ref="D455:F455"/>
    <mergeCell ref="G455:L455"/>
    <mergeCell ref="M455:N455"/>
    <mergeCell ref="O455:P455"/>
    <mergeCell ref="Q455:R455"/>
    <mergeCell ref="S455:T455"/>
    <mergeCell ref="U455:V455"/>
    <mergeCell ref="W455:X455"/>
    <mergeCell ref="Y455:Z455"/>
    <mergeCell ref="AA453:AB453"/>
    <mergeCell ref="AC453:AD453"/>
    <mergeCell ref="D454:F454"/>
    <mergeCell ref="G454:L454"/>
    <mergeCell ref="M454:N454"/>
    <mergeCell ref="O454:P454"/>
    <mergeCell ref="Q454:R454"/>
    <mergeCell ref="S454:T454"/>
    <mergeCell ref="U454:V454"/>
    <mergeCell ref="W454:X454"/>
    <mergeCell ref="Y454:Z454"/>
    <mergeCell ref="AA454:AB454"/>
    <mergeCell ref="AC454:AD454"/>
    <mergeCell ref="D453:F453"/>
    <mergeCell ref="G453:L453"/>
    <mergeCell ref="M453:N453"/>
    <mergeCell ref="O453:P453"/>
    <mergeCell ref="Q453:R453"/>
    <mergeCell ref="S453:T453"/>
    <mergeCell ref="U453:V453"/>
    <mergeCell ref="W453:X453"/>
    <mergeCell ref="Y453:Z453"/>
    <mergeCell ref="AA451:AB451"/>
    <mergeCell ref="AC451:AD451"/>
    <mergeCell ref="D452:F452"/>
    <mergeCell ref="G452:L452"/>
    <mergeCell ref="M452:N452"/>
    <mergeCell ref="O452:P452"/>
    <mergeCell ref="Q452:R452"/>
    <mergeCell ref="S452:T452"/>
    <mergeCell ref="U452:V452"/>
    <mergeCell ref="W452:X452"/>
    <mergeCell ref="Y452:Z452"/>
    <mergeCell ref="AA452:AB452"/>
    <mergeCell ref="AC452:AD452"/>
    <mergeCell ref="D451:F451"/>
    <mergeCell ref="G451:L451"/>
    <mergeCell ref="M451:N451"/>
    <mergeCell ref="O451:P451"/>
    <mergeCell ref="Q451:R451"/>
    <mergeCell ref="S451:T451"/>
    <mergeCell ref="U451:V451"/>
    <mergeCell ref="W451:X451"/>
    <mergeCell ref="Y451:Z451"/>
    <mergeCell ref="AA449:AB449"/>
    <mergeCell ref="AC449:AD449"/>
    <mergeCell ref="D450:F450"/>
    <mergeCell ref="G450:L450"/>
    <mergeCell ref="M450:N450"/>
    <mergeCell ref="O450:P450"/>
    <mergeCell ref="Q450:R450"/>
    <mergeCell ref="S450:T450"/>
    <mergeCell ref="U450:V450"/>
    <mergeCell ref="W450:X450"/>
    <mergeCell ref="Y450:Z450"/>
    <mergeCell ref="AA450:AB450"/>
    <mergeCell ref="AC450:AD450"/>
    <mergeCell ref="D449:F449"/>
    <mergeCell ref="G449:L449"/>
    <mergeCell ref="M449:N449"/>
    <mergeCell ref="O449:P449"/>
    <mergeCell ref="Q449:R449"/>
    <mergeCell ref="S449:T449"/>
    <mergeCell ref="U449:V449"/>
    <mergeCell ref="W449:X449"/>
    <mergeCell ref="Y449:Z449"/>
    <mergeCell ref="AA447:AB447"/>
    <mergeCell ref="AC447:AD447"/>
    <mergeCell ref="D448:F448"/>
    <mergeCell ref="G448:L448"/>
    <mergeCell ref="M448:N448"/>
    <mergeCell ref="O448:P448"/>
    <mergeCell ref="Q448:R448"/>
    <mergeCell ref="S448:T448"/>
    <mergeCell ref="U448:V448"/>
    <mergeCell ref="W448:X448"/>
    <mergeCell ref="Y448:Z448"/>
    <mergeCell ref="AA448:AB448"/>
    <mergeCell ref="AC448:AD448"/>
    <mergeCell ref="D447:F447"/>
    <mergeCell ref="G447:L447"/>
    <mergeCell ref="M447:N447"/>
    <mergeCell ref="O447:P447"/>
    <mergeCell ref="Q447:R447"/>
    <mergeCell ref="S447:T447"/>
    <mergeCell ref="U447:V447"/>
    <mergeCell ref="W447:X447"/>
    <mergeCell ref="Y447:Z447"/>
    <mergeCell ref="AA445:AB445"/>
    <mergeCell ref="AC445:AD445"/>
    <mergeCell ref="D446:F446"/>
    <mergeCell ref="G446:L446"/>
    <mergeCell ref="M446:N446"/>
    <mergeCell ref="O446:P446"/>
    <mergeCell ref="Q446:R446"/>
    <mergeCell ref="S446:T446"/>
    <mergeCell ref="U446:V446"/>
    <mergeCell ref="W446:X446"/>
    <mergeCell ref="Y446:Z446"/>
    <mergeCell ref="AA446:AB446"/>
    <mergeCell ref="AC446:AD446"/>
    <mergeCell ref="D445:F445"/>
    <mergeCell ref="G445:L445"/>
    <mergeCell ref="M445:N445"/>
    <mergeCell ref="O445:P445"/>
    <mergeCell ref="Q445:R445"/>
    <mergeCell ref="S445:T445"/>
    <mergeCell ref="U445:V445"/>
    <mergeCell ref="W445:X445"/>
    <mergeCell ref="Y445:Z445"/>
    <mergeCell ref="AA443:AB443"/>
    <mergeCell ref="AC443:AD443"/>
    <mergeCell ref="D444:F444"/>
    <mergeCell ref="G444:L444"/>
    <mergeCell ref="M444:N444"/>
    <mergeCell ref="O444:P444"/>
    <mergeCell ref="Q444:R444"/>
    <mergeCell ref="S444:T444"/>
    <mergeCell ref="U444:V444"/>
    <mergeCell ref="W444:X444"/>
    <mergeCell ref="Y444:Z444"/>
    <mergeCell ref="AA444:AB444"/>
    <mergeCell ref="AC444:AD444"/>
    <mergeCell ref="D443:F443"/>
    <mergeCell ref="G443:L443"/>
    <mergeCell ref="M443:N443"/>
    <mergeCell ref="O443:P443"/>
    <mergeCell ref="Q443:R443"/>
    <mergeCell ref="S443:T443"/>
    <mergeCell ref="U443:V443"/>
    <mergeCell ref="W443:X443"/>
    <mergeCell ref="Y443:Z443"/>
    <mergeCell ref="AA441:AB441"/>
    <mergeCell ref="AC441:AD441"/>
    <mergeCell ref="D442:F442"/>
    <mergeCell ref="G442:L442"/>
    <mergeCell ref="M442:N442"/>
    <mergeCell ref="O442:P442"/>
    <mergeCell ref="Q442:R442"/>
    <mergeCell ref="S442:T442"/>
    <mergeCell ref="U442:V442"/>
    <mergeCell ref="W442:X442"/>
    <mergeCell ref="Y442:Z442"/>
    <mergeCell ref="AA442:AB442"/>
    <mergeCell ref="AC442:AD442"/>
    <mergeCell ref="D441:F441"/>
    <mergeCell ref="G441:L441"/>
    <mergeCell ref="M441:N441"/>
    <mergeCell ref="O441:P441"/>
    <mergeCell ref="Q441:R441"/>
    <mergeCell ref="S441:T441"/>
    <mergeCell ref="U441:V441"/>
    <mergeCell ref="W441:X441"/>
    <mergeCell ref="Y441:Z441"/>
    <mergeCell ref="AA439:AB439"/>
    <mergeCell ref="AC439:AD439"/>
    <mergeCell ref="D440:F440"/>
    <mergeCell ref="G440:L440"/>
    <mergeCell ref="M440:N440"/>
    <mergeCell ref="O440:P440"/>
    <mergeCell ref="Q440:R440"/>
    <mergeCell ref="S440:T440"/>
    <mergeCell ref="U440:V440"/>
    <mergeCell ref="W440:X440"/>
    <mergeCell ref="Y440:Z440"/>
    <mergeCell ref="AA440:AB440"/>
    <mergeCell ref="AC440:AD440"/>
    <mergeCell ref="D439:F439"/>
    <mergeCell ref="G439:L439"/>
    <mergeCell ref="M439:N439"/>
    <mergeCell ref="O439:P439"/>
    <mergeCell ref="Q439:R439"/>
    <mergeCell ref="S439:T439"/>
    <mergeCell ref="U439:V439"/>
    <mergeCell ref="W439:X439"/>
    <mergeCell ref="Y439:Z439"/>
    <mergeCell ref="AA437:AB437"/>
    <mergeCell ref="AC437:AD437"/>
    <mergeCell ref="D438:F438"/>
    <mergeCell ref="G438:L438"/>
    <mergeCell ref="M438:N438"/>
    <mergeCell ref="O438:P438"/>
    <mergeCell ref="Q438:R438"/>
    <mergeCell ref="S438:T438"/>
    <mergeCell ref="U438:V438"/>
    <mergeCell ref="W438:X438"/>
    <mergeCell ref="Y438:Z438"/>
    <mergeCell ref="AA438:AB438"/>
    <mergeCell ref="AC438:AD438"/>
    <mergeCell ref="D437:F437"/>
    <mergeCell ref="G437:L437"/>
    <mergeCell ref="M437:N437"/>
    <mergeCell ref="O437:P437"/>
    <mergeCell ref="Q437:R437"/>
    <mergeCell ref="S437:T437"/>
    <mergeCell ref="U437:V437"/>
    <mergeCell ref="W437:X437"/>
    <mergeCell ref="Y437:Z437"/>
    <mergeCell ref="AA435:AB435"/>
    <mergeCell ref="AC435:AD435"/>
    <mergeCell ref="D436:F436"/>
    <mergeCell ref="G436:L436"/>
    <mergeCell ref="M436:N436"/>
    <mergeCell ref="O436:P436"/>
    <mergeCell ref="Q436:R436"/>
    <mergeCell ref="S436:T436"/>
    <mergeCell ref="U436:V436"/>
    <mergeCell ref="W436:X436"/>
    <mergeCell ref="Y436:Z436"/>
    <mergeCell ref="AA436:AB436"/>
    <mergeCell ref="AC436:AD436"/>
    <mergeCell ref="D435:F435"/>
    <mergeCell ref="G435:L435"/>
    <mergeCell ref="M435:N435"/>
    <mergeCell ref="O435:P435"/>
    <mergeCell ref="Q435:R435"/>
    <mergeCell ref="S435:T435"/>
    <mergeCell ref="U435:V435"/>
    <mergeCell ref="W435:X435"/>
    <mergeCell ref="Y435:Z435"/>
    <mergeCell ref="AA433:AB433"/>
    <mergeCell ref="AC433:AD433"/>
    <mergeCell ref="D434:F434"/>
    <mergeCell ref="G434:L434"/>
    <mergeCell ref="M434:N434"/>
    <mergeCell ref="O434:P434"/>
    <mergeCell ref="Q434:R434"/>
    <mergeCell ref="S434:T434"/>
    <mergeCell ref="U434:V434"/>
    <mergeCell ref="W434:X434"/>
    <mergeCell ref="Y434:Z434"/>
    <mergeCell ref="AA434:AB434"/>
    <mergeCell ref="AC434:AD434"/>
    <mergeCell ref="D433:F433"/>
    <mergeCell ref="G433:L433"/>
    <mergeCell ref="M433:N433"/>
    <mergeCell ref="O433:P433"/>
    <mergeCell ref="Q433:R433"/>
    <mergeCell ref="S433:T433"/>
    <mergeCell ref="U433:V433"/>
    <mergeCell ref="W433:X433"/>
    <mergeCell ref="Y433:Z433"/>
    <mergeCell ref="AA431:AB431"/>
    <mergeCell ref="AC431:AD431"/>
    <mergeCell ref="D432:F432"/>
    <mergeCell ref="G432:L432"/>
    <mergeCell ref="M432:N432"/>
    <mergeCell ref="O432:P432"/>
    <mergeCell ref="Q432:R432"/>
    <mergeCell ref="S432:T432"/>
    <mergeCell ref="U432:V432"/>
    <mergeCell ref="W432:X432"/>
    <mergeCell ref="Y432:Z432"/>
    <mergeCell ref="AA432:AB432"/>
    <mergeCell ref="AC432:AD432"/>
    <mergeCell ref="D431:F431"/>
    <mergeCell ref="G431:L431"/>
    <mergeCell ref="M431:N431"/>
    <mergeCell ref="O431:P431"/>
    <mergeCell ref="Q431:R431"/>
    <mergeCell ref="S431:T431"/>
    <mergeCell ref="U431:V431"/>
    <mergeCell ref="W431:X431"/>
    <mergeCell ref="Y431:Z431"/>
    <mergeCell ref="AA429:AB429"/>
    <mergeCell ref="AC429:AD429"/>
    <mergeCell ref="D430:F430"/>
    <mergeCell ref="G430:L430"/>
    <mergeCell ref="M430:N430"/>
    <mergeCell ref="O430:P430"/>
    <mergeCell ref="Q430:R430"/>
    <mergeCell ref="S430:T430"/>
    <mergeCell ref="U430:V430"/>
    <mergeCell ref="W430:X430"/>
    <mergeCell ref="Y430:Z430"/>
    <mergeCell ref="AA430:AB430"/>
    <mergeCell ref="AC430:AD430"/>
    <mergeCell ref="D429:F429"/>
    <mergeCell ref="G429:L429"/>
    <mergeCell ref="M429:N429"/>
    <mergeCell ref="O429:P429"/>
    <mergeCell ref="Q429:R429"/>
    <mergeCell ref="S429:T429"/>
    <mergeCell ref="U429:V429"/>
    <mergeCell ref="W429:X429"/>
    <mergeCell ref="Y429:Z429"/>
    <mergeCell ref="AA427:AB427"/>
    <mergeCell ref="AC427:AD427"/>
    <mergeCell ref="D428:F428"/>
    <mergeCell ref="G428:L428"/>
    <mergeCell ref="M428:N428"/>
    <mergeCell ref="O428:P428"/>
    <mergeCell ref="Q428:R428"/>
    <mergeCell ref="S428:T428"/>
    <mergeCell ref="U428:V428"/>
    <mergeCell ref="W428:X428"/>
    <mergeCell ref="Y428:Z428"/>
    <mergeCell ref="AA428:AB428"/>
    <mergeCell ref="AC428:AD428"/>
    <mergeCell ref="D427:F427"/>
    <mergeCell ref="G427:L427"/>
    <mergeCell ref="M427:N427"/>
    <mergeCell ref="O427:P427"/>
    <mergeCell ref="Q427:R427"/>
    <mergeCell ref="S427:T427"/>
    <mergeCell ref="U427:V427"/>
    <mergeCell ref="W427:X427"/>
    <mergeCell ref="Y427:Z427"/>
    <mergeCell ref="AA425:AB425"/>
    <mergeCell ref="AC425:AD425"/>
    <mergeCell ref="D426:F426"/>
    <mergeCell ref="G426:L426"/>
    <mergeCell ref="M426:N426"/>
    <mergeCell ref="O426:P426"/>
    <mergeCell ref="Q426:R426"/>
    <mergeCell ref="S426:T426"/>
    <mergeCell ref="U426:V426"/>
    <mergeCell ref="W426:X426"/>
    <mergeCell ref="Y426:Z426"/>
    <mergeCell ref="AA426:AB426"/>
    <mergeCell ref="AC426:AD426"/>
    <mergeCell ref="D425:F425"/>
    <mergeCell ref="G425:L425"/>
    <mergeCell ref="M425:N425"/>
    <mergeCell ref="O425:P425"/>
    <mergeCell ref="Q425:R425"/>
    <mergeCell ref="S425:T425"/>
    <mergeCell ref="U425:V425"/>
    <mergeCell ref="W425:X425"/>
    <mergeCell ref="Y425:Z425"/>
    <mergeCell ref="AA423:AB423"/>
    <mergeCell ref="AC423:AD423"/>
    <mergeCell ref="D424:F424"/>
    <mergeCell ref="G424:L424"/>
    <mergeCell ref="M424:N424"/>
    <mergeCell ref="O424:P424"/>
    <mergeCell ref="Q424:R424"/>
    <mergeCell ref="S424:T424"/>
    <mergeCell ref="U424:V424"/>
    <mergeCell ref="W424:X424"/>
    <mergeCell ref="Y424:Z424"/>
    <mergeCell ref="AA424:AB424"/>
    <mergeCell ref="AC424:AD424"/>
    <mergeCell ref="D423:F423"/>
    <mergeCell ref="G423:L423"/>
    <mergeCell ref="M423:N423"/>
    <mergeCell ref="O423:P423"/>
    <mergeCell ref="Q423:R423"/>
    <mergeCell ref="S423:T423"/>
    <mergeCell ref="U423:V423"/>
    <mergeCell ref="W423:X423"/>
    <mergeCell ref="Y423:Z423"/>
    <mergeCell ref="AA421:AB421"/>
    <mergeCell ref="AC421:AD421"/>
    <mergeCell ref="D422:F422"/>
    <mergeCell ref="G422:L422"/>
    <mergeCell ref="M422:N422"/>
    <mergeCell ref="O422:P422"/>
    <mergeCell ref="Q422:R422"/>
    <mergeCell ref="S422:T422"/>
    <mergeCell ref="U422:V422"/>
    <mergeCell ref="W422:X422"/>
    <mergeCell ref="Y422:Z422"/>
    <mergeCell ref="AA422:AB422"/>
    <mergeCell ref="AC422:AD422"/>
    <mergeCell ref="D421:F421"/>
    <mergeCell ref="G421:L421"/>
    <mergeCell ref="M421:N421"/>
    <mergeCell ref="O421:P421"/>
    <mergeCell ref="Q421:R421"/>
    <mergeCell ref="S421:T421"/>
    <mergeCell ref="U421:V421"/>
    <mergeCell ref="W421:X421"/>
    <mergeCell ref="Y421:Z421"/>
    <mergeCell ref="AA419:AB419"/>
    <mergeCell ref="AC419:AD419"/>
    <mergeCell ref="D420:F420"/>
    <mergeCell ref="G420:L420"/>
    <mergeCell ref="M420:N420"/>
    <mergeCell ref="O420:P420"/>
    <mergeCell ref="Q420:R420"/>
    <mergeCell ref="S420:T420"/>
    <mergeCell ref="U420:V420"/>
    <mergeCell ref="W420:X420"/>
    <mergeCell ref="Y420:Z420"/>
    <mergeCell ref="AA420:AB420"/>
    <mergeCell ref="AC420:AD420"/>
    <mergeCell ref="D419:F419"/>
    <mergeCell ref="G419:L419"/>
    <mergeCell ref="M419:N419"/>
    <mergeCell ref="O419:P419"/>
    <mergeCell ref="Q419:R419"/>
    <mergeCell ref="S419:T419"/>
    <mergeCell ref="U419:V419"/>
    <mergeCell ref="W419:X419"/>
    <mergeCell ref="Y419:Z419"/>
    <mergeCell ref="AA417:AB417"/>
    <mergeCell ref="AC417:AD417"/>
    <mergeCell ref="D418:F418"/>
    <mergeCell ref="G418:L418"/>
    <mergeCell ref="M418:N418"/>
    <mergeCell ref="O418:P418"/>
    <mergeCell ref="Q418:R418"/>
    <mergeCell ref="S418:T418"/>
    <mergeCell ref="U418:V418"/>
    <mergeCell ref="W418:X418"/>
    <mergeCell ref="Y418:Z418"/>
    <mergeCell ref="AA418:AB418"/>
    <mergeCell ref="AC418:AD418"/>
    <mergeCell ref="D417:F417"/>
    <mergeCell ref="G417:L417"/>
    <mergeCell ref="M417:N417"/>
    <mergeCell ref="O417:P417"/>
    <mergeCell ref="Q417:R417"/>
    <mergeCell ref="S417:T417"/>
    <mergeCell ref="U417:V417"/>
    <mergeCell ref="W417:X417"/>
    <mergeCell ref="Y417:Z417"/>
    <mergeCell ref="AA415:AB415"/>
    <mergeCell ref="AC415:AD415"/>
    <mergeCell ref="D416:F416"/>
    <mergeCell ref="G416:L416"/>
    <mergeCell ref="M416:N416"/>
    <mergeCell ref="O416:P416"/>
    <mergeCell ref="Q416:R416"/>
    <mergeCell ref="S416:T416"/>
    <mergeCell ref="U416:V416"/>
    <mergeCell ref="W416:X416"/>
    <mergeCell ref="Y416:Z416"/>
    <mergeCell ref="AA416:AB416"/>
    <mergeCell ref="AC416:AD416"/>
    <mergeCell ref="D415:F415"/>
    <mergeCell ref="G415:L415"/>
    <mergeCell ref="M415:N415"/>
    <mergeCell ref="O415:P415"/>
    <mergeCell ref="Q415:R415"/>
    <mergeCell ref="S415:T415"/>
    <mergeCell ref="U415:V415"/>
    <mergeCell ref="W415:X415"/>
    <mergeCell ref="Y415:Z415"/>
    <mergeCell ref="AA413:AB413"/>
    <mergeCell ref="AC413:AD413"/>
    <mergeCell ref="D414:F414"/>
    <mergeCell ref="G414:L414"/>
    <mergeCell ref="M414:N414"/>
    <mergeCell ref="O414:P414"/>
    <mergeCell ref="Q414:R414"/>
    <mergeCell ref="S414:T414"/>
    <mergeCell ref="U414:V414"/>
    <mergeCell ref="W414:X414"/>
    <mergeCell ref="Y414:Z414"/>
    <mergeCell ref="AA414:AB414"/>
    <mergeCell ref="AC414:AD414"/>
    <mergeCell ref="D413:F413"/>
    <mergeCell ref="G413:L413"/>
    <mergeCell ref="M413:N413"/>
    <mergeCell ref="O413:P413"/>
    <mergeCell ref="Q413:R413"/>
    <mergeCell ref="S413:T413"/>
    <mergeCell ref="U413:V413"/>
    <mergeCell ref="W413:X413"/>
    <mergeCell ref="Y413:Z413"/>
    <mergeCell ref="AA411:AB411"/>
    <mergeCell ref="AC411:AD411"/>
    <mergeCell ref="D412:F412"/>
    <mergeCell ref="G412:L412"/>
    <mergeCell ref="M412:N412"/>
    <mergeCell ref="O412:P412"/>
    <mergeCell ref="Q412:R412"/>
    <mergeCell ref="S412:T412"/>
    <mergeCell ref="U412:V412"/>
    <mergeCell ref="W412:X412"/>
    <mergeCell ref="Y412:Z412"/>
    <mergeCell ref="AA412:AB412"/>
    <mergeCell ref="AC412:AD412"/>
    <mergeCell ref="D411:F411"/>
    <mergeCell ref="G411:L411"/>
    <mergeCell ref="M411:N411"/>
    <mergeCell ref="O411:P411"/>
    <mergeCell ref="Q411:R411"/>
    <mergeCell ref="S411:T411"/>
    <mergeCell ref="U411:V411"/>
    <mergeCell ref="W411:X411"/>
    <mergeCell ref="Y411:Z411"/>
    <mergeCell ref="AA409:AB409"/>
    <mergeCell ref="AC409:AD409"/>
    <mergeCell ref="D410:F410"/>
    <mergeCell ref="G410:L410"/>
    <mergeCell ref="M410:N410"/>
    <mergeCell ref="O410:P410"/>
    <mergeCell ref="Q410:R410"/>
    <mergeCell ref="S410:T410"/>
    <mergeCell ref="U410:V410"/>
    <mergeCell ref="W410:X410"/>
    <mergeCell ref="Y410:Z410"/>
    <mergeCell ref="AA410:AB410"/>
    <mergeCell ref="AC410:AD410"/>
    <mergeCell ref="D409:F409"/>
    <mergeCell ref="G409:L409"/>
    <mergeCell ref="M409:N409"/>
    <mergeCell ref="O409:P409"/>
    <mergeCell ref="Q409:R409"/>
    <mergeCell ref="S409:T409"/>
    <mergeCell ref="U409:V409"/>
    <mergeCell ref="W409:X409"/>
    <mergeCell ref="Y409:Z409"/>
    <mergeCell ref="AA407:AB407"/>
    <mergeCell ref="AC407:AD407"/>
    <mergeCell ref="D408:F408"/>
    <mergeCell ref="G408:L408"/>
    <mergeCell ref="M408:N408"/>
    <mergeCell ref="O408:P408"/>
    <mergeCell ref="Q408:R408"/>
    <mergeCell ref="S408:T408"/>
    <mergeCell ref="U408:V408"/>
    <mergeCell ref="W408:X408"/>
    <mergeCell ref="Y408:Z408"/>
    <mergeCell ref="AA408:AB408"/>
    <mergeCell ref="AC408:AD408"/>
    <mergeCell ref="D407:F407"/>
    <mergeCell ref="G407:L407"/>
    <mergeCell ref="M407:N407"/>
    <mergeCell ref="O407:P407"/>
    <mergeCell ref="Q407:R407"/>
    <mergeCell ref="S407:T407"/>
    <mergeCell ref="U407:V407"/>
    <mergeCell ref="W407:X407"/>
    <mergeCell ref="Y407:Z407"/>
    <mergeCell ref="AA405:AB405"/>
    <mergeCell ref="AC405:AD405"/>
    <mergeCell ref="D406:F406"/>
    <mergeCell ref="G406:L406"/>
    <mergeCell ref="M406:N406"/>
    <mergeCell ref="O406:P406"/>
    <mergeCell ref="Q406:R406"/>
    <mergeCell ref="S406:T406"/>
    <mergeCell ref="U406:V406"/>
    <mergeCell ref="W406:X406"/>
    <mergeCell ref="Y406:Z406"/>
    <mergeCell ref="AA406:AB406"/>
    <mergeCell ref="AC406:AD406"/>
    <mergeCell ref="D405:F405"/>
    <mergeCell ref="G405:L405"/>
    <mergeCell ref="M405:N405"/>
    <mergeCell ref="O405:P405"/>
    <mergeCell ref="Q405:R405"/>
    <mergeCell ref="S405:T405"/>
    <mergeCell ref="U405:V405"/>
    <mergeCell ref="W405:X405"/>
    <mergeCell ref="Y405:Z405"/>
    <mergeCell ref="AA403:AB403"/>
    <mergeCell ref="AC403:AD403"/>
    <mergeCell ref="D404:F404"/>
    <mergeCell ref="G404:L404"/>
    <mergeCell ref="M404:N404"/>
    <mergeCell ref="O404:P404"/>
    <mergeCell ref="Q404:R404"/>
    <mergeCell ref="S404:T404"/>
    <mergeCell ref="U404:V404"/>
    <mergeCell ref="W404:X404"/>
    <mergeCell ref="Y404:Z404"/>
    <mergeCell ref="AA404:AB404"/>
    <mergeCell ref="AC404:AD404"/>
    <mergeCell ref="D403:F403"/>
    <mergeCell ref="G403:L403"/>
    <mergeCell ref="M403:N403"/>
    <mergeCell ref="O403:P403"/>
    <mergeCell ref="Q403:R403"/>
    <mergeCell ref="S403:T403"/>
    <mergeCell ref="U403:V403"/>
    <mergeCell ref="W403:X403"/>
    <mergeCell ref="Y403:Z403"/>
    <mergeCell ref="AA401:AB401"/>
    <mergeCell ref="AC401:AD401"/>
    <mergeCell ref="D402:F402"/>
    <mergeCell ref="G402:L402"/>
    <mergeCell ref="M402:N402"/>
    <mergeCell ref="O402:P402"/>
    <mergeCell ref="Q402:R402"/>
    <mergeCell ref="S402:T402"/>
    <mergeCell ref="U402:V402"/>
    <mergeCell ref="W402:X402"/>
    <mergeCell ref="Y402:Z402"/>
    <mergeCell ref="AA402:AB402"/>
    <mergeCell ref="AC402:AD402"/>
    <mergeCell ref="D401:F401"/>
    <mergeCell ref="G401:L401"/>
    <mergeCell ref="M401:N401"/>
    <mergeCell ref="O401:P401"/>
    <mergeCell ref="Q401:R401"/>
    <mergeCell ref="S401:T401"/>
    <mergeCell ref="U401:V401"/>
    <mergeCell ref="W401:X401"/>
    <mergeCell ref="Y401:Z401"/>
    <mergeCell ref="AA399:AB399"/>
    <mergeCell ref="AC399:AD399"/>
    <mergeCell ref="D400:F400"/>
    <mergeCell ref="G400:L400"/>
    <mergeCell ref="M400:N400"/>
    <mergeCell ref="O400:P400"/>
    <mergeCell ref="Q400:R400"/>
    <mergeCell ref="S400:T400"/>
    <mergeCell ref="U400:V400"/>
    <mergeCell ref="W400:X400"/>
    <mergeCell ref="Y400:Z400"/>
    <mergeCell ref="AA400:AB400"/>
    <mergeCell ref="AC400:AD400"/>
    <mergeCell ref="D399:F399"/>
    <mergeCell ref="G399:L399"/>
    <mergeCell ref="M399:N399"/>
    <mergeCell ref="O399:P399"/>
    <mergeCell ref="Q399:R399"/>
    <mergeCell ref="S399:T399"/>
    <mergeCell ref="U399:V399"/>
    <mergeCell ref="W399:X399"/>
    <mergeCell ref="Y399:Z399"/>
    <mergeCell ref="AA397:AB397"/>
    <mergeCell ref="AC397:AD397"/>
    <mergeCell ref="D398:F398"/>
    <mergeCell ref="G398:L398"/>
    <mergeCell ref="M398:N398"/>
    <mergeCell ref="O398:P398"/>
    <mergeCell ref="Q398:R398"/>
    <mergeCell ref="S398:T398"/>
    <mergeCell ref="U398:V398"/>
    <mergeCell ref="W398:X398"/>
    <mergeCell ref="Y398:Z398"/>
    <mergeCell ref="AA398:AB398"/>
    <mergeCell ref="AC398:AD398"/>
    <mergeCell ref="D397:F397"/>
    <mergeCell ref="G397:L397"/>
    <mergeCell ref="M397:N397"/>
    <mergeCell ref="O397:P397"/>
    <mergeCell ref="Q397:R397"/>
    <mergeCell ref="S397:T397"/>
    <mergeCell ref="U397:V397"/>
    <mergeCell ref="W397:X397"/>
    <mergeCell ref="Y397:Z397"/>
    <mergeCell ref="AA395:AB395"/>
    <mergeCell ref="AC395:AD395"/>
    <mergeCell ref="D396:F396"/>
    <mergeCell ref="G396:L396"/>
    <mergeCell ref="M396:N396"/>
    <mergeCell ref="O396:P396"/>
    <mergeCell ref="Q396:R396"/>
    <mergeCell ref="S396:T396"/>
    <mergeCell ref="U396:V396"/>
    <mergeCell ref="W396:X396"/>
    <mergeCell ref="Y396:Z396"/>
    <mergeCell ref="AA396:AB396"/>
    <mergeCell ref="AC396:AD396"/>
    <mergeCell ref="D395:F395"/>
    <mergeCell ref="G395:L395"/>
    <mergeCell ref="M395:N395"/>
    <mergeCell ref="O395:P395"/>
    <mergeCell ref="Q395:R395"/>
    <mergeCell ref="S395:T395"/>
    <mergeCell ref="U395:V395"/>
    <mergeCell ref="W395:X395"/>
    <mergeCell ref="Y395:Z395"/>
    <mergeCell ref="AA393:AB393"/>
    <mergeCell ref="AC393:AD393"/>
    <mergeCell ref="D394:F394"/>
    <mergeCell ref="G394:L394"/>
    <mergeCell ref="M394:N394"/>
    <mergeCell ref="O394:P394"/>
    <mergeCell ref="Q394:R394"/>
    <mergeCell ref="S394:T394"/>
    <mergeCell ref="U394:V394"/>
    <mergeCell ref="W394:X394"/>
    <mergeCell ref="Y394:Z394"/>
    <mergeCell ref="AA394:AB394"/>
    <mergeCell ref="AC394:AD394"/>
    <mergeCell ref="D393:F393"/>
    <mergeCell ref="G393:L393"/>
    <mergeCell ref="M393:N393"/>
    <mergeCell ref="O393:P393"/>
    <mergeCell ref="Q393:R393"/>
    <mergeCell ref="S393:T393"/>
    <mergeCell ref="U393:V393"/>
    <mergeCell ref="W393:X393"/>
    <mergeCell ref="Y393:Z393"/>
    <mergeCell ref="AA391:AB391"/>
    <mergeCell ref="AC391:AD391"/>
    <mergeCell ref="D392:F392"/>
    <mergeCell ref="G392:L392"/>
    <mergeCell ref="M392:N392"/>
    <mergeCell ref="O392:P392"/>
    <mergeCell ref="Q392:R392"/>
    <mergeCell ref="S392:T392"/>
    <mergeCell ref="U392:V392"/>
    <mergeCell ref="W392:X392"/>
    <mergeCell ref="Y392:Z392"/>
    <mergeCell ref="AA392:AB392"/>
    <mergeCell ref="AC392:AD392"/>
    <mergeCell ref="D391:F391"/>
    <mergeCell ref="G391:L391"/>
    <mergeCell ref="M391:N391"/>
    <mergeCell ref="O391:P391"/>
    <mergeCell ref="Q391:R391"/>
    <mergeCell ref="S391:T391"/>
    <mergeCell ref="U391:V391"/>
    <mergeCell ref="W391:X391"/>
    <mergeCell ref="Y391:Z391"/>
    <mergeCell ref="AA389:AB389"/>
    <mergeCell ref="AC389:AD389"/>
    <mergeCell ref="D390:F390"/>
    <mergeCell ref="G390:L390"/>
    <mergeCell ref="M390:N390"/>
    <mergeCell ref="O390:P390"/>
    <mergeCell ref="Q390:R390"/>
    <mergeCell ref="S390:T390"/>
    <mergeCell ref="U390:V390"/>
    <mergeCell ref="W390:X390"/>
    <mergeCell ref="Y390:Z390"/>
    <mergeCell ref="AA390:AB390"/>
    <mergeCell ref="AC390:AD390"/>
    <mergeCell ref="D389:F389"/>
    <mergeCell ref="G389:L389"/>
    <mergeCell ref="M389:N389"/>
    <mergeCell ref="O389:P389"/>
    <mergeCell ref="Q389:R389"/>
    <mergeCell ref="S389:T389"/>
    <mergeCell ref="U389:V389"/>
    <mergeCell ref="W389:X389"/>
    <mergeCell ref="Y389:Z389"/>
    <mergeCell ref="AA387:AB387"/>
    <mergeCell ref="AC387:AD387"/>
    <mergeCell ref="D388:F388"/>
    <mergeCell ref="G388:L388"/>
    <mergeCell ref="M388:N388"/>
    <mergeCell ref="O388:P388"/>
    <mergeCell ref="Q388:R388"/>
    <mergeCell ref="S388:T388"/>
    <mergeCell ref="U388:V388"/>
    <mergeCell ref="W388:X388"/>
    <mergeCell ref="Y388:Z388"/>
    <mergeCell ref="AA388:AB388"/>
    <mergeCell ref="AC388:AD388"/>
    <mergeCell ref="D387:F387"/>
    <mergeCell ref="G387:L387"/>
    <mergeCell ref="M387:N387"/>
    <mergeCell ref="O387:P387"/>
    <mergeCell ref="Q387:R387"/>
    <mergeCell ref="S387:T387"/>
    <mergeCell ref="U387:V387"/>
    <mergeCell ref="W387:X387"/>
    <mergeCell ref="Y387:Z387"/>
    <mergeCell ref="AA385:AB385"/>
    <mergeCell ref="AC385:AD385"/>
    <mergeCell ref="D386:F386"/>
    <mergeCell ref="G386:L386"/>
    <mergeCell ref="M386:N386"/>
    <mergeCell ref="O386:P386"/>
    <mergeCell ref="Q386:R386"/>
    <mergeCell ref="S386:T386"/>
    <mergeCell ref="U386:V386"/>
    <mergeCell ref="W386:X386"/>
    <mergeCell ref="Y386:Z386"/>
    <mergeCell ref="AA386:AB386"/>
    <mergeCell ref="AC386:AD386"/>
    <mergeCell ref="D385:F385"/>
    <mergeCell ref="G385:L385"/>
    <mergeCell ref="M385:N385"/>
    <mergeCell ref="O385:P385"/>
    <mergeCell ref="Q385:R385"/>
    <mergeCell ref="S385:T385"/>
    <mergeCell ref="U385:V385"/>
    <mergeCell ref="W385:X385"/>
    <mergeCell ref="Y385:Z385"/>
    <mergeCell ref="AA383:AB383"/>
    <mergeCell ref="AC383:AD383"/>
    <mergeCell ref="D384:F384"/>
    <mergeCell ref="G384:L384"/>
    <mergeCell ref="M384:N384"/>
    <mergeCell ref="O384:P384"/>
    <mergeCell ref="Q384:R384"/>
    <mergeCell ref="S384:T384"/>
    <mergeCell ref="U384:V384"/>
    <mergeCell ref="W384:X384"/>
    <mergeCell ref="Y384:Z384"/>
    <mergeCell ref="AA384:AB384"/>
    <mergeCell ref="AC384:AD384"/>
    <mergeCell ref="D383:F383"/>
    <mergeCell ref="G383:L383"/>
    <mergeCell ref="M383:N383"/>
    <mergeCell ref="O383:P383"/>
    <mergeCell ref="Q383:R383"/>
    <mergeCell ref="S383:T383"/>
    <mergeCell ref="U383:V383"/>
    <mergeCell ref="W383:X383"/>
    <mergeCell ref="Y383:Z383"/>
    <mergeCell ref="AA381:AB381"/>
    <mergeCell ref="AC381:AD381"/>
    <mergeCell ref="D382:F382"/>
    <mergeCell ref="G382:L382"/>
    <mergeCell ref="M382:N382"/>
    <mergeCell ref="O382:P382"/>
    <mergeCell ref="Q382:R382"/>
    <mergeCell ref="S382:T382"/>
    <mergeCell ref="U382:V382"/>
    <mergeCell ref="W382:X382"/>
    <mergeCell ref="Y382:Z382"/>
    <mergeCell ref="AA382:AB382"/>
    <mergeCell ref="AC382:AD382"/>
    <mergeCell ref="D381:F381"/>
    <mergeCell ref="G381:L381"/>
    <mergeCell ref="M381:N381"/>
    <mergeCell ref="O381:P381"/>
    <mergeCell ref="Q381:R381"/>
    <mergeCell ref="S381:T381"/>
    <mergeCell ref="U381:V381"/>
    <mergeCell ref="W381:X381"/>
    <mergeCell ref="Y381:Z381"/>
    <mergeCell ref="AA379:AB379"/>
    <mergeCell ref="AC379:AD379"/>
    <mergeCell ref="D380:F380"/>
    <mergeCell ref="G380:L380"/>
    <mergeCell ref="M380:N380"/>
    <mergeCell ref="O380:P380"/>
    <mergeCell ref="Q380:R380"/>
    <mergeCell ref="S380:T380"/>
    <mergeCell ref="U380:V380"/>
    <mergeCell ref="W380:X380"/>
    <mergeCell ref="Y380:Z380"/>
    <mergeCell ref="AA380:AB380"/>
    <mergeCell ref="AC380:AD380"/>
    <mergeCell ref="D379:F379"/>
    <mergeCell ref="G379:L379"/>
    <mergeCell ref="M379:N379"/>
    <mergeCell ref="O379:P379"/>
    <mergeCell ref="Q379:R379"/>
    <mergeCell ref="S379:T379"/>
    <mergeCell ref="U379:V379"/>
    <mergeCell ref="W379:X379"/>
    <mergeCell ref="Y379:Z379"/>
    <mergeCell ref="AA377:AB377"/>
    <mergeCell ref="AC377:AD377"/>
    <mergeCell ref="D378:F378"/>
    <mergeCell ref="G378:L378"/>
    <mergeCell ref="M378:N378"/>
    <mergeCell ref="O378:P378"/>
    <mergeCell ref="Q378:R378"/>
    <mergeCell ref="S378:T378"/>
    <mergeCell ref="U378:V378"/>
    <mergeCell ref="W378:X378"/>
    <mergeCell ref="Y378:Z378"/>
    <mergeCell ref="AA378:AB378"/>
    <mergeCell ref="AC378:AD378"/>
    <mergeCell ref="D377:F377"/>
    <mergeCell ref="G377:L377"/>
    <mergeCell ref="M377:N377"/>
    <mergeCell ref="O377:P377"/>
    <mergeCell ref="Q377:R377"/>
    <mergeCell ref="S377:T377"/>
    <mergeCell ref="U377:V377"/>
    <mergeCell ref="W377:X377"/>
    <mergeCell ref="Y377:Z377"/>
    <mergeCell ref="AA375:AB375"/>
    <mergeCell ref="AC375:AD375"/>
    <mergeCell ref="D376:F376"/>
    <mergeCell ref="G376:L376"/>
    <mergeCell ref="M376:N376"/>
    <mergeCell ref="O376:P376"/>
    <mergeCell ref="Q376:R376"/>
    <mergeCell ref="S376:T376"/>
    <mergeCell ref="U376:V376"/>
    <mergeCell ref="W376:X376"/>
    <mergeCell ref="Y376:Z376"/>
    <mergeCell ref="AA376:AB376"/>
    <mergeCell ref="AC376:AD376"/>
    <mergeCell ref="D375:F375"/>
    <mergeCell ref="G375:L375"/>
    <mergeCell ref="M375:N375"/>
    <mergeCell ref="O375:P375"/>
    <mergeCell ref="Q375:R375"/>
    <mergeCell ref="S375:T375"/>
    <mergeCell ref="U375:V375"/>
    <mergeCell ref="W375:X375"/>
    <mergeCell ref="Y375:Z375"/>
    <mergeCell ref="AA373:AB373"/>
    <mergeCell ref="AC373:AD373"/>
    <mergeCell ref="D374:F374"/>
    <mergeCell ref="G374:L374"/>
    <mergeCell ref="M374:N374"/>
    <mergeCell ref="O374:P374"/>
    <mergeCell ref="Q374:R374"/>
    <mergeCell ref="S374:T374"/>
    <mergeCell ref="U374:V374"/>
    <mergeCell ref="W374:X374"/>
    <mergeCell ref="Y374:Z374"/>
    <mergeCell ref="AA374:AB374"/>
    <mergeCell ref="AC374:AD374"/>
    <mergeCell ref="D373:F373"/>
    <mergeCell ref="G373:L373"/>
    <mergeCell ref="M373:N373"/>
    <mergeCell ref="O373:P373"/>
    <mergeCell ref="Q373:R373"/>
    <mergeCell ref="S373:T373"/>
    <mergeCell ref="U373:V373"/>
    <mergeCell ref="W373:X373"/>
    <mergeCell ref="Y373:Z373"/>
    <mergeCell ref="AA371:AB371"/>
    <mergeCell ref="AC371:AD371"/>
    <mergeCell ref="D372:F372"/>
    <mergeCell ref="G372:L372"/>
    <mergeCell ref="M372:N372"/>
    <mergeCell ref="O372:P372"/>
    <mergeCell ref="Q372:R372"/>
    <mergeCell ref="S372:T372"/>
    <mergeCell ref="U372:V372"/>
    <mergeCell ref="W372:X372"/>
    <mergeCell ref="Y372:Z372"/>
    <mergeCell ref="AA372:AB372"/>
    <mergeCell ref="AC372:AD372"/>
    <mergeCell ref="D371:F371"/>
    <mergeCell ref="G371:L371"/>
    <mergeCell ref="M371:N371"/>
    <mergeCell ref="O371:P371"/>
    <mergeCell ref="Q371:R371"/>
    <mergeCell ref="S371:T371"/>
    <mergeCell ref="U371:V371"/>
    <mergeCell ref="W371:X371"/>
    <mergeCell ref="Y371:Z371"/>
    <mergeCell ref="AA369:AB369"/>
    <mergeCell ref="AC369:AD369"/>
    <mergeCell ref="D370:F370"/>
    <mergeCell ref="G370:L370"/>
    <mergeCell ref="M370:N370"/>
    <mergeCell ref="O370:P370"/>
    <mergeCell ref="Q370:R370"/>
    <mergeCell ref="S370:T370"/>
    <mergeCell ref="U370:V370"/>
    <mergeCell ref="W370:X370"/>
    <mergeCell ref="Y370:Z370"/>
    <mergeCell ref="AA370:AB370"/>
    <mergeCell ref="AC370:AD370"/>
    <mergeCell ref="D369:F369"/>
    <mergeCell ref="G369:L369"/>
    <mergeCell ref="M369:N369"/>
    <mergeCell ref="O369:P369"/>
    <mergeCell ref="Q369:R369"/>
    <mergeCell ref="S369:T369"/>
    <mergeCell ref="U369:V369"/>
    <mergeCell ref="W369:X369"/>
    <mergeCell ref="Y369:Z369"/>
    <mergeCell ref="AA367:AB367"/>
    <mergeCell ref="AC367:AD367"/>
    <mergeCell ref="D368:F368"/>
    <mergeCell ref="G368:L368"/>
    <mergeCell ref="M368:N368"/>
    <mergeCell ref="O368:P368"/>
    <mergeCell ref="Q368:R368"/>
    <mergeCell ref="S368:T368"/>
    <mergeCell ref="U368:V368"/>
    <mergeCell ref="W368:X368"/>
    <mergeCell ref="Y368:Z368"/>
    <mergeCell ref="AA368:AB368"/>
    <mergeCell ref="AC368:AD368"/>
    <mergeCell ref="D367:F367"/>
    <mergeCell ref="G367:L367"/>
    <mergeCell ref="M367:N367"/>
    <mergeCell ref="O367:P367"/>
    <mergeCell ref="Q367:R367"/>
    <mergeCell ref="S367:T367"/>
    <mergeCell ref="U367:V367"/>
    <mergeCell ref="W367:X367"/>
    <mergeCell ref="Y367:Z367"/>
    <mergeCell ref="AA365:AB365"/>
    <mergeCell ref="AC365:AD365"/>
    <mergeCell ref="D366:F366"/>
    <mergeCell ref="G366:L366"/>
    <mergeCell ref="M366:N366"/>
    <mergeCell ref="O366:P366"/>
    <mergeCell ref="Q366:R366"/>
    <mergeCell ref="S366:T366"/>
    <mergeCell ref="U366:V366"/>
    <mergeCell ref="W366:X366"/>
    <mergeCell ref="Y366:Z366"/>
    <mergeCell ref="AA366:AB366"/>
    <mergeCell ref="AC366:AD366"/>
    <mergeCell ref="D365:F365"/>
    <mergeCell ref="G365:L365"/>
    <mergeCell ref="M365:N365"/>
    <mergeCell ref="O365:P365"/>
    <mergeCell ref="Q365:R365"/>
    <mergeCell ref="S365:T365"/>
    <mergeCell ref="U365:V365"/>
    <mergeCell ref="W365:X365"/>
    <mergeCell ref="Y365:Z365"/>
    <mergeCell ref="AA363:AB363"/>
    <mergeCell ref="AC363:AD363"/>
    <mergeCell ref="D364:F364"/>
    <mergeCell ref="G364:L364"/>
    <mergeCell ref="M364:N364"/>
    <mergeCell ref="O364:P364"/>
    <mergeCell ref="Q364:R364"/>
    <mergeCell ref="S364:T364"/>
    <mergeCell ref="U364:V364"/>
    <mergeCell ref="W364:X364"/>
    <mergeCell ref="Y364:Z364"/>
    <mergeCell ref="AA364:AB364"/>
    <mergeCell ref="AC364:AD364"/>
    <mergeCell ref="D363:F363"/>
    <mergeCell ref="G363:L363"/>
    <mergeCell ref="M363:N363"/>
    <mergeCell ref="O363:P363"/>
    <mergeCell ref="Q363:R363"/>
    <mergeCell ref="S363:T363"/>
    <mergeCell ref="U363:V363"/>
    <mergeCell ref="W363:X363"/>
    <mergeCell ref="Y363:Z363"/>
    <mergeCell ref="AA361:AB361"/>
    <mergeCell ref="AC361:AD361"/>
    <mergeCell ref="D362:F362"/>
    <mergeCell ref="G362:L362"/>
    <mergeCell ref="M362:N362"/>
    <mergeCell ref="O362:P362"/>
    <mergeCell ref="Q362:R362"/>
    <mergeCell ref="S362:T362"/>
    <mergeCell ref="U362:V362"/>
    <mergeCell ref="W362:X362"/>
    <mergeCell ref="Y362:Z362"/>
    <mergeCell ref="AA362:AB362"/>
    <mergeCell ref="AC362:AD362"/>
    <mergeCell ref="D361:F361"/>
    <mergeCell ref="G361:L361"/>
    <mergeCell ref="M361:N361"/>
    <mergeCell ref="O361:P361"/>
    <mergeCell ref="Q361:R361"/>
    <mergeCell ref="S361:T361"/>
    <mergeCell ref="U361:V361"/>
    <mergeCell ref="W361:X361"/>
    <mergeCell ref="Y361:Z361"/>
    <mergeCell ref="AA359:AB359"/>
    <mergeCell ref="AC359:AD359"/>
    <mergeCell ref="D360:F360"/>
    <mergeCell ref="G360:L360"/>
    <mergeCell ref="M360:N360"/>
    <mergeCell ref="O360:P360"/>
    <mergeCell ref="Q360:R360"/>
    <mergeCell ref="S360:T360"/>
    <mergeCell ref="U360:V360"/>
    <mergeCell ref="W360:X360"/>
    <mergeCell ref="Y360:Z360"/>
    <mergeCell ref="AA360:AB360"/>
    <mergeCell ref="AC360:AD360"/>
    <mergeCell ref="D359:F359"/>
    <mergeCell ref="G359:L359"/>
    <mergeCell ref="M359:N359"/>
    <mergeCell ref="O359:P359"/>
    <mergeCell ref="Q359:R359"/>
    <mergeCell ref="S359:T359"/>
    <mergeCell ref="U359:V359"/>
    <mergeCell ref="W359:X359"/>
    <mergeCell ref="Y359:Z359"/>
    <mergeCell ref="AA357:AB357"/>
    <mergeCell ref="AC357:AD357"/>
    <mergeCell ref="D358:F358"/>
    <mergeCell ref="G358:L358"/>
    <mergeCell ref="M358:N358"/>
    <mergeCell ref="O358:P358"/>
    <mergeCell ref="Q358:R358"/>
    <mergeCell ref="S358:T358"/>
    <mergeCell ref="U358:V358"/>
    <mergeCell ref="W358:X358"/>
    <mergeCell ref="Y358:Z358"/>
    <mergeCell ref="AA358:AB358"/>
    <mergeCell ref="AC358:AD358"/>
    <mergeCell ref="D357:F357"/>
    <mergeCell ref="G357:L357"/>
    <mergeCell ref="M357:N357"/>
    <mergeCell ref="O357:P357"/>
    <mergeCell ref="Q357:R357"/>
    <mergeCell ref="S357:T357"/>
    <mergeCell ref="U357:V357"/>
    <mergeCell ref="W357:X357"/>
    <mergeCell ref="Y357:Z357"/>
    <mergeCell ref="AA355:AB355"/>
    <mergeCell ref="AC355:AD355"/>
    <mergeCell ref="D356:F356"/>
    <mergeCell ref="G356:L356"/>
    <mergeCell ref="M356:N356"/>
    <mergeCell ref="O356:P356"/>
    <mergeCell ref="Q356:R356"/>
    <mergeCell ref="S356:T356"/>
    <mergeCell ref="U356:V356"/>
    <mergeCell ref="W356:X356"/>
    <mergeCell ref="Y356:Z356"/>
    <mergeCell ref="AA356:AB356"/>
    <mergeCell ref="AC356:AD356"/>
    <mergeCell ref="D355:F355"/>
    <mergeCell ref="G355:L355"/>
    <mergeCell ref="M355:N355"/>
    <mergeCell ref="O355:P355"/>
    <mergeCell ref="Q355:R355"/>
    <mergeCell ref="S355:T355"/>
    <mergeCell ref="U355:V355"/>
    <mergeCell ref="W355:X355"/>
    <mergeCell ref="Y355:Z355"/>
    <mergeCell ref="AA353:AB353"/>
    <mergeCell ref="AC353:AD353"/>
    <mergeCell ref="D354:F354"/>
    <mergeCell ref="G354:L354"/>
    <mergeCell ref="M354:N354"/>
    <mergeCell ref="O354:P354"/>
    <mergeCell ref="Q354:R354"/>
    <mergeCell ref="S354:T354"/>
    <mergeCell ref="U354:V354"/>
    <mergeCell ref="W354:X354"/>
    <mergeCell ref="Y354:Z354"/>
    <mergeCell ref="AA354:AB354"/>
    <mergeCell ref="AC354:AD354"/>
    <mergeCell ref="D353:F353"/>
    <mergeCell ref="G353:L353"/>
    <mergeCell ref="M353:N353"/>
    <mergeCell ref="O353:P353"/>
    <mergeCell ref="Q353:R353"/>
    <mergeCell ref="S353:T353"/>
    <mergeCell ref="U353:V353"/>
    <mergeCell ref="W353:X353"/>
    <mergeCell ref="Y353:Z353"/>
    <mergeCell ref="AA351:AB351"/>
    <mergeCell ref="AC351:AD351"/>
    <mergeCell ref="D352:F352"/>
    <mergeCell ref="G352:L352"/>
    <mergeCell ref="M352:N352"/>
    <mergeCell ref="O352:P352"/>
    <mergeCell ref="Q352:R352"/>
    <mergeCell ref="S352:T352"/>
    <mergeCell ref="U352:V352"/>
    <mergeCell ref="W352:X352"/>
    <mergeCell ref="Y352:Z352"/>
    <mergeCell ref="AA352:AB352"/>
    <mergeCell ref="AC352:AD352"/>
    <mergeCell ref="D351:F351"/>
    <mergeCell ref="G351:L351"/>
    <mergeCell ref="M351:N351"/>
    <mergeCell ref="O351:P351"/>
    <mergeCell ref="Q351:R351"/>
    <mergeCell ref="S351:T351"/>
    <mergeCell ref="U351:V351"/>
    <mergeCell ref="W351:X351"/>
    <mergeCell ref="Y351:Z351"/>
    <mergeCell ref="AA349:AB349"/>
    <mergeCell ref="AC349:AD349"/>
    <mergeCell ref="D350:F350"/>
    <mergeCell ref="G350:L350"/>
    <mergeCell ref="M350:N350"/>
    <mergeCell ref="O350:P350"/>
    <mergeCell ref="Q350:R350"/>
    <mergeCell ref="S350:T350"/>
    <mergeCell ref="U350:V350"/>
    <mergeCell ref="W350:X350"/>
    <mergeCell ref="Y350:Z350"/>
    <mergeCell ref="AA350:AB350"/>
    <mergeCell ref="AC350:AD350"/>
    <mergeCell ref="D349:F349"/>
    <mergeCell ref="G349:L349"/>
    <mergeCell ref="M349:N349"/>
    <mergeCell ref="O349:P349"/>
    <mergeCell ref="Q349:R349"/>
    <mergeCell ref="S349:T349"/>
    <mergeCell ref="U349:V349"/>
    <mergeCell ref="W349:X349"/>
    <mergeCell ref="Y349:Z349"/>
    <mergeCell ref="AA347:AB347"/>
    <mergeCell ref="AC347:AD347"/>
    <mergeCell ref="D348:F348"/>
    <mergeCell ref="G348:L348"/>
    <mergeCell ref="M348:N348"/>
    <mergeCell ref="O348:P348"/>
    <mergeCell ref="Q348:R348"/>
    <mergeCell ref="S348:T348"/>
    <mergeCell ref="U348:V348"/>
    <mergeCell ref="W348:X348"/>
    <mergeCell ref="Y348:Z348"/>
    <mergeCell ref="AA348:AB348"/>
    <mergeCell ref="AC348:AD348"/>
    <mergeCell ref="D347:F347"/>
    <mergeCell ref="G347:L347"/>
    <mergeCell ref="M347:N347"/>
    <mergeCell ref="O347:P347"/>
    <mergeCell ref="Q347:R347"/>
    <mergeCell ref="S347:T347"/>
    <mergeCell ref="U347:V347"/>
    <mergeCell ref="W347:X347"/>
    <mergeCell ref="Y347:Z347"/>
    <mergeCell ref="AA345:AB345"/>
    <mergeCell ref="AC345:AD345"/>
    <mergeCell ref="D346:F346"/>
    <mergeCell ref="G346:L346"/>
    <mergeCell ref="M346:N346"/>
    <mergeCell ref="O346:P346"/>
    <mergeCell ref="Q346:R346"/>
    <mergeCell ref="S346:T346"/>
    <mergeCell ref="U346:V346"/>
    <mergeCell ref="W346:X346"/>
    <mergeCell ref="Y346:Z346"/>
    <mergeCell ref="AA346:AB346"/>
    <mergeCell ref="AC346:AD346"/>
    <mergeCell ref="D345:F345"/>
    <mergeCell ref="G345:L345"/>
    <mergeCell ref="M345:N345"/>
    <mergeCell ref="O345:P345"/>
    <mergeCell ref="Q345:R345"/>
    <mergeCell ref="S345:T345"/>
    <mergeCell ref="U345:V345"/>
    <mergeCell ref="W345:X345"/>
    <mergeCell ref="Y345:Z345"/>
    <mergeCell ref="AA343:AB343"/>
    <mergeCell ref="AC343:AD343"/>
    <mergeCell ref="D344:F344"/>
    <mergeCell ref="G344:L344"/>
    <mergeCell ref="M344:N344"/>
    <mergeCell ref="O344:P344"/>
    <mergeCell ref="Q344:R344"/>
    <mergeCell ref="S344:T344"/>
    <mergeCell ref="U344:V344"/>
    <mergeCell ref="W344:X344"/>
    <mergeCell ref="Y344:Z344"/>
    <mergeCell ref="AA344:AB344"/>
    <mergeCell ref="AC344:AD344"/>
    <mergeCell ref="D343:F343"/>
    <mergeCell ref="G343:L343"/>
    <mergeCell ref="M343:N343"/>
    <mergeCell ref="O343:P343"/>
    <mergeCell ref="Q343:R343"/>
    <mergeCell ref="S343:T343"/>
    <mergeCell ref="U343:V343"/>
    <mergeCell ref="W343:X343"/>
    <mergeCell ref="Y343:Z343"/>
    <mergeCell ref="AA341:AB341"/>
    <mergeCell ref="AC341:AD341"/>
    <mergeCell ref="D342:F342"/>
    <mergeCell ref="G342:L342"/>
    <mergeCell ref="M342:N342"/>
    <mergeCell ref="O342:P342"/>
    <mergeCell ref="Q342:R342"/>
    <mergeCell ref="S342:T342"/>
    <mergeCell ref="U342:V342"/>
    <mergeCell ref="W342:X342"/>
    <mergeCell ref="Y342:Z342"/>
    <mergeCell ref="AA342:AB342"/>
    <mergeCell ref="AC342:AD342"/>
    <mergeCell ref="D341:F341"/>
    <mergeCell ref="G341:L341"/>
    <mergeCell ref="M341:N341"/>
    <mergeCell ref="O341:P341"/>
    <mergeCell ref="Q341:R341"/>
    <mergeCell ref="S341:T341"/>
    <mergeCell ref="U341:V341"/>
    <mergeCell ref="W341:X341"/>
    <mergeCell ref="Y341:Z341"/>
    <mergeCell ref="AA339:AB339"/>
    <mergeCell ref="AC339:AD339"/>
    <mergeCell ref="D340:F340"/>
    <mergeCell ref="G340:L340"/>
    <mergeCell ref="M340:N340"/>
    <mergeCell ref="O340:P340"/>
    <mergeCell ref="Q340:R340"/>
    <mergeCell ref="S340:T340"/>
    <mergeCell ref="U340:V340"/>
    <mergeCell ref="W340:X340"/>
    <mergeCell ref="Y340:Z340"/>
    <mergeCell ref="AA340:AB340"/>
    <mergeCell ref="AC340:AD340"/>
    <mergeCell ref="D339:F339"/>
    <mergeCell ref="G339:L339"/>
    <mergeCell ref="M339:N339"/>
    <mergeCell ref="O339:P339"/>
    <mergeCell ref="Q339:R339"/>
    <mergeCell ref="S339:T339"/>
    <mergeCell ref="U339:V339"/>
    <mergeCell ref="W339:X339"/>
    <mergeCell ref="Y339:Z339"/>
    <mergeCell ref="AA337:AB337"/>
    <mergeCell ref="AC337:AD337"/>
    <mergeCell ref="D338:F338"/>
    <mergeCell ref="G338:L338"/>
    <mergeCell ref="M338:N338"/>
    <mergeCell ref="O338:P338"/>
    <mergeCell ref="Q338:R338"/>
    <mergeCell ref="S338:T338"/>
    <mergeCell ref="U338:V338"/>
    <mergeCell ref="W338:X338"/>
    <mergeCell ref="Y338:Z338"/>
    <mergeCell ref="AA338:AB338"/>
    <mergeCell ref="AC338:AD338"/>
    <mergeCell ref="D337:F337"/>
    <mergeCell ref="G337:L337"/>
    <mergeCell ref="M337:N337"/>
    <mergeCell ref="O337:P337"/>
    <mergeCell ref="Q337:R337"/>
    <mergeCell ref="S337:T337"/>
    <mergeCell ref="U337:V337"/>
    <mergeCell ref="W337:X337"/>
    <mergeCell ref="Y337:Z337"/>
    <mergeCell ref="AA335:AB335"/>
    <mergeCell ref="AC335:AD335"/>
    <mergeCell ref="D336:F336"/>
    <mergeCell ref="G336:L336"/>
    <mergeCell ref="M336:N336"/>
    <mergeCell ref="O336:P336"/>
    <mergeCell ref="Q336:R336"/>
    <mergeCell ref="S336:T336"/>
    <mergeCell ref="U336:V336"/>
    <mergeCell ref="W336:X336"/>
    <mergeCell ref="Y336:Z336"/>
    <mergeCell ref="AA336:AB336"/>
    <mergeCell ref="AC336:AD336"/>
    <mergeCell ref="D335:F335"/>
    <mergeCell ref="G335:L335"/>
    <mergeCell ref="M335:N335"/>
    <mergeCell ref="O335:P335"/>
    <mergeCell ref="Q335:R335"/>
    <mergeCell ref="S335:T335"/>
    <mergeCell ref="U335:V335"/>
    <mergeCell ref="W335:X335"/>
    <mergeCell ref="Y335:Z335"/>
    <mergeCell ref="AA333:AB333"/>
    <mergeCell ref="AC333:AD333"/>
    <mergeCell ref="D334:F334"/>
    <mergeCell ref="G334:L334"/>
    <mergeCell ref="M334:N334"/>
    <mergeCell ref="O334:P334"/>
    <mergeCell ref="Q334:R334"/>
    <mergeCell ref="S334:T334"/>
    <mergeCell ref="U334:V334"/>
    <mergeCell ref="W334:X334"/>
    <mergeCell ref="Y334:Z334"/>
    <mergeCell ref="AA334:AB334"/>
    <mergeCell ref="AC334:AD334"/>
    <mergeCell ref="D333:F333"/>
    <mergeCell ref="G333:L333"/>
    <mergeCell ref="M333:N333"/>
    <mergeCell ref="O333:P333"/>
    <mergeCell ref="Q333:R333"/>
    <mergeCell ref="S333:T333"/>
    <mergeCell ref="U333:V333"/>
    <mergeCell ref="W333:X333"/>
    <mergeCell ref="Y333:Z333"/>
    <mergeCell ref="AA331:AB331"/>
    <mergeCell ref="AC331:AD331"/>
    <mergeCell ref="D332:F332"/>
    <mergeCell ref="G332:L332"/>
    <mergeCell ref="M332:N332"/>
    <mergeCell ref="O332:P332"/>
    <mergeCell ref="Q332:R332"/>
    <mergeCell ref="S332:T332"/>
    <mergeCell ref="U332:V332"/>
    <mergeCell ref="W332:X332"/>
    <mergeCell ref="Y332:Z332"/>
    <mergeCell ref="AA332:AB332"/>
    <mergeCell ref="AC332:AD332"/>
    <mergeCell ref="D331:F331"/>
    <mergeCell ref="G331:L331"/>
    <mergeCell ref="M331:N331"/>
    <mergeCell ref="O331:P331"/>
    <mergeCell ref="Q331:R331"/>
    <mergeCell ref="S331:T331"/>
    <mergeCell ref="U331:V331"/>
    <mergeCell ref="W331:X331"/>
    <mergeCell ref="Y331:Z331"/>
    <mergeCell ref="AA329:AB329"/>
    <mergeCell ref="AC329:AD329"/>
    <mergeCell ref="D330:F330"/>
    <mergeCell ref="G330:L330"/>
    <mergeCell ref="M330:N330"/>
    <mergeCell ref="O330:P330"/>
    <mergeCell ref="Q330:R330"/>
    <mergeCell ref="S330:T330"/>
    <mergeCell ref="U330:V330"/>
    <mergeCell ref="W330:X330"/>
    <mergeCell ref="Y330:Z330"/>
    <mergeCell ref="AA330:AB330"/>
    <mergeCell ref="AC330:AD330"/>
    <mergeCell ref="D329:F329"/>
    <mergeCell ref="G329:L329"/>
    <mergeCell ref="M329:N329"/>
    <mergeCell ref="O329:P329"/>
    <mergeCell ref="Q329:R329"/>
    <mergeCell ref="S329:T329"/>
    <mergeCell ref="U329:V329"/>
    <mergeCell ref="W329:X329"/>
    <mergeCell ref="Y329:Z329"/>
    <mergeCell ref="AA327:AB327"/>
    <mergeCell ref="AC327:AD327"/>
    <mergeCell ref="D328:F328"/>
    <mergeCell ref="G328:L328"/>
    <mergeCell ref="M328:N328"/>
    <mergeCell ref="O328:P328"/>
    <mergeCell ref="Q328:R328"/>
    <mergeCell ref="S328:T328"/>
    <mergeCell ref="U328:V328"/>
    <mergeCell ref="W328:X328"/>
    <mergeCell ref="Y328:Z328"/>
    <mergeCell ref="AA328:AB328"/>
    <mergeCell ref="AC328:AD328"/>
    <mergeCell ref="D327:F327"/>
    <mergeCell ref="G327:L327"/>
    <mergeCell ref="M327:N327"/>
    <mergeCell ref="O327:P327"/>
    <mergeCell ref="Q327:R327"/>
    <mergeCell ref="S327:T327"/>
    <mergeCell ref="U327:V327"/>
    <mergeCell ref="W327:X327"/>
    <mergeCell ref="Y327:Z327"/>
    <mergeCell ref="AA325:AB325"/>
    <mergeCell ref="AC325:AD325"/>
    <mergeCell ref="D326:F326"/>
    <mergeCell ref="G326:L326"/>
    <mergeCell ref="M326:N326"/>
    <mergeCell ref="O326:P326"/>
    <mergeCell ref="Q326:R326"/>
    <mergeCell ref="S326:T326"/>
    <mergeCell ref="U326:V326"/>
    <mergeCell ref="W326:X326"/>
    <mergeCell ref="Y326:Z326"/>
    <mergeCell ref="AA326:AB326"/>
    <mergeCell ref="AC326:AD326"/>
    <mergeCell ref="D325:F325"/>
    <mergeCell ref="G325:L325"/>
    <mergeCell ref="M325:N325"/>
    <mergeCell ref="O325:P325"/>
    <mergeCell ref="Q325:R325"/>
    <mergeCell ref="S325:T325"/>
    <mergeCell ref="U325:V325"/>
    <mergeCell ref="W325:X325"/>
    <mergeCell ref="Y325:Z325"/>
    <mergeCell ref="AA323:AB323"/>
    <mergeCell ref="AC323:AD323"/>
    <mergeCell ref="D324:F324"/>
    <mergeCell ref="G324:L324"/>
    <mergeCell ref="M324:N324"/>
    <mergeCell ref="O324:P324"/>
    <mergeCell ref="Q324:R324"/>
    <mergeCell ref="S324:T324"/>
    <mergeCell ref="U324:V324"/>
    <mergeCell ref="W324:X324"/>
    <mergeCell ref="Y324:Z324"/>
    <mergeCell ref="AA324:AB324"/>
    <mergeCell ref="AC324:AD324"/>
    <mergeCell ref="D323:F323"/>
    <mergeCell ref="G323:L323"/>
    <mergeCell ref="M323:N323"/>
    <mergeCell ref="O323:P323"/>
    <mergeCell ref="Q323:R323"/>
    <mergeCell ref="S323:T323"/>
    <mergeCell ref="U323:V323"/>
    <mergeCell ref="W323:X323"/>
    <mergeCell ref="Y323:Z323"/>
    <mergeCell ref="AA321:AB321"/>
    <mergeCell ref="AC321:AD321"/>
    <mergeCell ref="D322:F322"/>
    <mergeCell ref="G322:L322"/>
    <mergeCell ref="M322:N322"/>
    <mergeCell ref="O322:P322"/>
    <mergeCell ref="Q322:R322"/>
    <mergeCell ref="S322:T322"/>
    <mergeCell ref="U322:V322"/>
    <mergeCell ref="W322:X322"/>
    <mergeCell ref="Y322:Z322"/>
    <mergeCell ref="AA322:AB322"/>
    <mergeCell ref="AC322:AD322"/>
    <mergeCell ref="D321:F321"/>
    <mergeCell ref="G321:L321"/>
    <mergeCell ref="M321:N321"/>
    <mergeCell ref="O321:P321"/>
    <mergeCell ref="Q321:R321"/>
    <mergeCell ref="S321:T321"/>
    <mergeCell ref="U321:V321"/>
    <mergeCell ref="W321:X321"/>
    <mergeCell ref="Y321:Z321"/>
    <mergeCell ref="AA319:AB319"/>
    <mergeCell ref="AC319:AD319"/>
    <mergeCell ref="D320:F320"/>
    <mergeCell ref="G320:L320"/>
    <mergeCell ref="M320:N320"/>
    <mergeCell ref="O320:P320"/>
    <mergeCell ref="Q320:R320"/>
    <mergeCell ref="S320:T320"/>
    <mergeCell ref="U320:V320"/>
    <mergeCell ref="W320:X320"/>
    <mergeCell ref="Y320:Z320"/>
    <mergeCell ref="AA320:AB320"/>
    <mergeCell ref="AC320:AD320"/>
    <mergeCell ref="D319:F319"/>
    <mergeCell ref="G319:L319"/>
    <mergeCell ref="M319:N319"/>
    <mergeCell ref="O319:P319"/>
    <mergeCell ref="Q319:R319"/>
    <mergeCell ref="S319:T319"/>
    <mergeCell ref="U319:V319"/>
    <mergeCell ref="W319:X319"/>
    <mergeCell ref="Y319:Z319"/>
    <mergeCell ref="AA317:AB317"/>
    <mergeCell ref="AC317:AD317"/>
    <mergeCell ref="D318:F318"/>
    <mergeCell ref="G318:L318"/>
    <mergeCell ref="M318:N318"/>
    <mergeCell ref="O318:P318"/>
    <mergeCell ref="Q318:R318"/>
    <mergeCell ref="S318:T318"/>
    <mergeCell ref="U318:V318"/>
    <mergeCell ref="W318:X318"/>
    <mergeCell ref="Y318:Z318"/>
    <mergeCell ref="AA318:AB318"/>
    <mergeCell ref="AC318:AD318"/>
    <mergeCell ref="D317:F317"/>
    <mergeCell ref="G317:L317"/>
    <mergeCell ref="M317:N317"/>
    <mergeCell ref="O317:P317"/>
    <mergeCell ref="Q317:R317"/>
    <mergeCell ref="S317:T317"/>
    <mergeCell ref="U317:V317"/>
    <mergeCell ref="W317:X317"/>
    <mergeCell ref="Y317:Z317"/>
    <mergeCell ref="AA315:AB315"/>
    <mergeCell ref="AC315:AD315"/>
    <mergeCell ref="D316:F316"/>
    <mergeCell ref="G316:L316"/>
    <mergeCell ref="M316:N316"/>
    <mergeCell ref="O316:P316"/>
    <mergeCell ref="Q316:R316"/>
    <mergeCell ref="S316:T316"/>
    <mergeCell ref="U316:V316"/>
    <mergeCell ref="W316:X316"/>
    <mergeCell ref="Y316:Z316"/>
    <mergeCell ref="AA316:AB316"/>
    <mergeCell ref="AC316:AD316"/>
    <mergeCell ref="D315:F315"/>
    <mergeCell ref="G315:L315"/>
    <mergeCell ref="M315:N315"/>
    <mergeCell ref="O315:P315"/>
    <mergeCell ref="Q315:R315"/>
    <mergeCell ref="S315:T315"/>
    <mergeCell ref="U315:V315"/>
    <mergeCell ref="W315:X315"/>
    <mergeCell ref="Y315:Z315"/>
    <mergeCell ref="AA313:AB313"/>
    <mergeCell ref="AC313:AD313"/>
    <mergeCell ref="D314:F314"/>
    <mergeCell ref="G314:L314"/>
    <mergeCell ref="M314:N314"/>
    <mergeCell ref="O314:P314"/>
    <mergeCell ref="Q314:R314"/>
    <mergeCell ref="S314:T314"/>
    <mergeCell ref="U314:V314"/>
    <mergeCell ref="W314:X314"/>
    <mergeCell ref="Y314:Z314"/>
    <mergeCell ref="AA314:AB314"/>
    <mergeCell ref="AC314:AD314"/>
    <mergeCell ref="D313:F313"/>
    <mergeCell ref="G313:L313"/>
    <mergeCell ref="M313:N313"/>
    <mergeCell ref="O313:P313"/>
    <mergeCell ref="Q313:R313"/>
    <mergeCell ref="S313:T313"/>
    <mergeCell ref="U313:V313"/>
    <mergeCell ref="W313:X313"/>
    <mergeCell ref="Y313:Z313"/>
    <mergeCell ref="AA311:AB311"/>
    <mergeCell ref="AC311:AD311"/>
    <mergeCell ref="D312:F312"/>
    <mergeCell ref="G312:L312"/>
    <mergeCell ref="M312:N312"/>
    <mergeCell ref="O312:P312"/>
    <mergeCell ref="Q312:R312"/>
    <mergeCell ref="S312:T312"/>
    <mergeCell ref="U312:V312"/>
    <mergeCell ref="W312:X312"/>
    <mergeCell ref="Y312:Z312"/>
    <mergeCell ref="AA312:AB312"/>
    <mergeCell ref="AC312:AD312"/>
    <mergeCell ref="D311:F311"/>
    <mergeCell ref="G311:L311"/>
    <mergeCell ref="M311:N311"/>
    <mergeCell ref="O311:P311"/>
    <mergeCell ref="Q311:R311"/>
    <mergeCell ref="S311:T311"/>
    <mergeCell ref="U311:V311"/>
    <mergeCell ref="W311:X311"/>
    <mergeCell ref="Y311:Z311"/>
    <mergeCell ref="AA309:AB309"/>
    <mergeCell ref="AC309:AD309"/>
    <mergeCell ref="D310:F310"/>
    <mergeCell ref="G310:L310"/>
    <mergeCell ref="M310:N310"/>
    <mergeCell ref="O310:P310"/>
    <mergeCell ref="Q310:R310"/>
    <mergeCell ref="S310:T310"/>
    <mergeCell ref="U310:V310"/>
    <mergeCell ref="W310:X310"/>
    <mergeCell ref="Y310:Z310"/>
    <mergeCell ref="AA310:AB310"/>
    <mergeCell ref="AC310:AD310"/>
    <mergeCell ref="D309:F309"/>
    <mergeCell ref="G309:L309"/>
    <mergeCell ref="M309:N309"/>
    <mergeCell ref="O309:P309"/>
    <mergeCell ref="Q309:R309"/>
    <mergeCell ref="S309:T309"/>
    <mergeCell ref="U309:V309"/>
    <mergeCell ref="W309:X309"/>
    <mergeCell ref="Y309:Z309"/>
    <mergeCell ref="AA307:AB307"/>
    <mergeCell ref="AC307:AD307"/>
    <mergeCell ref="D308:F308"/>
    <mergeCell ref="G308:L308"/>
    <mergeCell ref="M308:N308"/>
    <mergeCell ref="O308:P308"/>
    <mergeCell ref="Q308:R308"/>
    <mergeCell ref="S308:T308"/>
    <mergeCell ref="U308:V308"/>
    <mergeCell ref="W308:X308"/>
    <mergeCell ref="Y308:Z308"/>
    <mergeCell ref="AA308:AB308"/>
    <mergeCell ref="AC308:AD308"/>
    <mergeCell ref="D307:F307"/>
    <mergeCell ref="G307:L307"/>
    <mergeCell ref="M307:N307"/>
    <mergeCell ref="O307:P307"/>
    <mergeCell ref="Q307:R307"/>
    <mergeCell ref="S307:T307"/>
    <mergeCell ref="U307:V307"/>
    <mergeCell ref="W307:X307"/>
    <mergeCell ref="Y307:Z307"/>
    <mergeCell ref="AA305:AB305"/>
    <mergeCell ref="AC305:AD305"/>
    <mergeCell ref="D306:F306"/>
    <mergeCell ref="G306:L306"/>
    <mergeCell ref="M306:N306"/>
    <mergeCell ref="O306:P306"/>
    <mergeCell ref="Q306:R306"/>
    <mergeCell ref="S306:T306"/>
    <mergeCell ref="U306:V306"/>
    <mergeCell ref="W306:X306"/>
    <mergeCell ref="Y306:Z306"/>
    <mergeCell ref="AA306:AB306"/>
    <mergeCell ref="AC306:AD306"/>
    <mergeCell ref="D305:F305"/>
    <mergeCell ref="G305:L305"/>
    <mergeCell ref="M305:N305"/>
    <mergeCell ref="O305:P305"/>
    <mergeCell ref="Q305:R305"/>
    <mergeCell ref="S305:T305"/>
    <mergeCell ref="U305:V305"/>
    <mergeCell ref="W305:X305"/>
    <mergeCell ref="Y305:Z305"/>
    <mergeCell ref="AA303:AB303"/>
    <mergeCell ref="AC303:AD303"/>
    <mergeCell ref="D304:F304"/>
    <mergeCell ref="G304:L304"/>
    <mergeCell ref="M304:N304"/>
    <mergeCell ref="O304:P304"/>
    <mergeCell ref="Q304:R304"/>
    <mergeCell ref="S304:T304"/>
    <mergeCell ref="U304:V304"/>
    <mergeCell ref="W304:X304"/>
    <mergeCell ref="Y304:Z304"/>
    <mergeCell ref="AA304:AB304"/>
    <mergeCell ref="AC304:AD304"/>
    <mergeCell ref="D303:F303"/>
    <mergeCell ref="G303:L303"/>
    <mergeCell ref="M303:N303"/>
    <mergeCell ref="O303:P303"/>
    <mergeCell ref="Q303:R303"/>
    <mergeCell ref="S303:T303"/>
    <mergeCell ref="U303:V303"/>
    <mergeCell ref="W303:X303"/>
    <mergeCell ref="Y303:Z303"/>
    <mergeCell ref="AA301:AB301"/>
    <mergeCell ref="AC301:AD301"/>
    <mergeCell ref="D302:F302"/>
    <mergeCell ref="G302:L302"/>
    <mergeCell ref="M302:N302"/>
    <mergeCell ref="O302:P302"/>
    <mergeCell ref="Q302:R302"/>
    <mergeCell ref="S302:T302"/>
    <mergeCell ref="U302:V302"/>
    <mergeCell ref="W302:X302"/>
    <mergeCell ref="Y302:Z302"/>
    <mergeCell ref="AA302:AB302"/>
    <mergeCell ref="AC302:AD302"/>
    <mergeCell ref="D301:F301"/>
    <mergeCell ref="G301:L301"/>
    <mergeCell ref="M301:N301"/>
    <mergeCell ref="O301:P301"/>
    <mergeCell ref="Q301:R301"/>
    <mergeCell ref="S301:T301"/>
    <mergeCell ref="U301:V301"/>
    <mergeCell ref="W301:X301"/>
    <mergeCell ref="Y301:Z301"/>
    <mergeCell ref="AA299:AB299"/>
    <mergeCell ref="AC299:AD299"/>
    <mergeCell ref="D300:F300"/>
    <mergeCell ref="G300:L300"/>
    <mergeCell ref="M300:N300"/>
    <mergeCell ref="O300:P300"/>
    <mergeCell ref="Q300:R300"/>
    <mergeCell ref="S300:T300"/>
    <mergeCell ref="U300:V300"/>
    <mergeCell ref="W300:X300"/>
    <mergeCell ref="Y300:Z300"/>
    <mergeCell ref="AA300:AB300"/>
    <mergeCell ref="AC300:AD300"/>
    <mergeCell ref="D299:F299"/>
    <mergeCell ref="G299:L299"/>
    <mergeCell ref="M299:N299"/>
    <mergeCell ref="O299:P299"/>
    <mergeCell ref="Q299:R299"/>
    <mergeCell ref="S299:T299"/>
    <mergeCell ref="U299:V299"/>
    <mergeCell ref="W299:X299"/>
    <mergeCell ref="Y299:Z299"/>
    <mergeCell ref="AA297:AB297"/>
    <mergeCell ref="AC297:AD297"/>
    <mergeCell ref="D298:F298"/>
    <mergeCell ref="G298:L298"/>
    <mergeCell ref="M298:N298"/>
    <mergeCell ref="O298:P298"/>
    <mergeCell ref="Q298:R298"/>
    <mergeCell ref="S298:T298"/>
    <mergeCell ref="U298:V298"/>
    <mergeCell ref="W298:X298"/>
    <mergeCell ref="Y298:Z298"/>
    <mergeCell ref="AA298:AB298"/>
    <mergeCell ref="AC298:AD298"/>
    <mergeCell ref="D297:F297"/>
    <mergeCell ref="G297:L297"/>
    <mergeCell ref="M297:N297"/>
    <mergeCell ref="O297:P297"/>
    <mergeCell ref="Q297:R297"/>
    <mergeCell ref="S297:T297"/>
    <mergeCell ref="U297:V297"/>
    <mergeCell ref="W297:X297"/>
    <mergeCell ref="Y297:Z297"/>
    <mergeCell ref="AA295:AB295"/>
    <mergeCell ref="AC295:AD295"/>
    <mergeCell ref="D296:F296"/>
    <mergeCell ref="G296:L296"/>
    <mergeCell ref="M296:N296"/>
    <mergeCell ref="O296:P296"/>
    <mergeCell ref="Q296:R296"/>
    <mergeCell ref="S296:T296"/>
    <mergeCell ref="U296:V296"/>
    <mergeCell ref="W296:X296"/>
    <mergeCell ref="Y296:Z296"/>
    <mergeCell ref="AA296:AB296"/>
    <mergeCell ref="AC296:AD296"/>
    <mergeCell ref="D295:F295"/>
    <mergeCell ref="G295:L295"/>
    <mergeCell ref="M295:N295"/>
    <mergeCell ref="O295:P295"/>
    <mergeCell ref="Q295:R295"/>
    <mergeCell ref="S295:T295"/>
    <mergeCell ref="U295:V295"/>
    <mergeCell ref="W295:X295"/>
    <mergeCell ref="Y295:Z295"/>
    <mergeCell ref="AA293:AB293"/>
    <mergeCell ref="AC293:AD293"/>
    <mergeCell ref="D294:F294"/>
    <mergeCell ref="G294:L294"/>
    <mergeCell ref="M294:N294"/>
    <mergeCell ref="O294:P294"/>
    <mergeCell ref="Q294:R294"/>
    <mergeCell ref="S294:T294"/>
    <mergeCell ref="U294:V294"/>
    <mergeCell ref="W294:X294"/>
    <mergeCell ref="Y294:Z294"/>
    <mergeCell ref="AA294:AB294"/>
    <mergeCell ref="AC294:AD294"/>
    <mergeCell ref="D293:F293"/>
    <mergeCell ref="G293:L293"/>
    <mergeCell ref="M293:N293"/>
    <mergeCell ref="O293:P293"/>
    <mergeCell ref="Q293:R293"/>
    <mergeCell ref="S293:T293"/>
    <mergeCell ref="U293:V293"/>
    <mergeCell ref="W293:X293"/>
    <mergeCell ref="Y293:Z293"/>
    <mergeCell ref="AA291:AB291"/>
    <mergeCell ref="AC291:AD291"/>
    <mergeCell ref="D292:F292"/>
    <mergeCell ref="G292:L292"/>
    <mergeCell ref="M292:N292"/>
    <mergeCell ref="O292:P292"/>
    <mergeCell ref="Q292:R292"/>
    <mergeCell ref="S292:T292"/>
    <mergeCell ref="U292:V292"/>
    <mergeCell ref="W292:X292"/>
    <mergeCell ref="Y292:Z292"/>
    <mergeCell ref="AA292:AB292"/>
    <mergeCell ref="AC292:AD292"/>
    <mergeCell ref="D291:F291"/>
    <mergeCell ref="G291:L291"/>
    <mergeCell ref="M291:N291"/>
    <mergeCell ref="O291:P291"/>
    <mergeCell ref="Q291:R291"/>
    <mergeCell ref="S291:T291"/>
    <mergeCell ref="U291:V291"/>
    <mergeCell ref="W291:X291"/>
    <mergeCell ref="Y291:Z291"/>
    <mergeCell ref="AA289:AB289"/>
    <mergeCell ref="AC289:AD289"/>
    <mergeCell ref="D290:F290"/>
    <mergeCell ref="G290:L290"/>
    <mergeCell ref="M290:N290"/>
    <mergeCell ref="O290:P290"/>
    <mergeCell ref="Q290:R290"/>
    <mergeCell ref="S290:T290"/>
    <mergeCell ref="U290:V290"/>
    <mergeCell ref="W290:X290"/>
    <mergeCell ref="Y290:Z290"/>
    <mergeCell ref="AA290:AB290"/>
    <mergeCell ref="AC290:AD290"/>
    <mergeCell ref="D289:F289"/>
    <mergeCell ref="G289:L289"/>
    <mergeCell ref="M289:N289"/>
    <mergeCell ref="O289:P289"/>
    <mergeCell ref="Q289:R289"/>
    <mergeCell ref="S289:T289"/>
    <mergeCell ref="U289:V289"/>
    <mergeCell ref="W289:X289"/>
    <mergeCell ref="Y289:Z289"/>
    <mergeCell ref="AA287:AB287"/>
    <mergeCell ref="AC287:AD287"/>
    <mergeCell ref="D288:F288"/>
    <mergeCell ref="G288:L288"/>
    <mergeCell ref="M288:N288"/>
    <mergeCell ref="O288:P288"/>
    <mergeCell ref="Q288:R288"/>
    <mergeCell ref="S288:T288"/>
    <mergeCell ref="U288:V288"/>
    <mergeCell ref="W288:X288"/>
    <mergeCell ref="Y288:Z288"/>
    <mergeCell ref="AA288:AB288"/>
    <mergeCell ref="AC288:AD288"/>
    <mergeCell ref="D287:F287"/>
    <mergeCell ref="G287:L287"/>
    <mergeCell ref="M287:N287"/>
    <mergeCell ref="O287:P287"/>
    <mergeCell ref="Q287:R287"/>
    <mergeCell ref="S287:T287"/>
    <mergeCell ref="U287:V287"/>
    <mergeCell ref="W287:X287"/>
    <mergeCell ref="Y287:Z287"/>
    <mergeCell ref="AA285:AB285"/>
    <mergeCell ref="AC285:AD285"/>
    <mergeCell ref="D286:F286"/>
    <mergeCell ref="G286:L286"/>
    <mergeCell ref="M286:N286"/>
    <mergeCell ref="O286:P286"/>
    <mergeCell ref="Q286:R286"/>
    <mergeCell ref="S286:T286"/>
    <mergeCell ref="U286:V286"/>
    <mergeCell ref="W286:X286"/>
    <mergeCell ref="Y286:Z286"/>
    <mergeCell ref="AA286:AB286"/>
    <mergeCell ref="AC286:AD286"/>
    <mergeCell ref="D285:F285"/>
    <mergeCell ref="G285:L285"/>
    <mergeCell ref="M285:N285"/>
    <mergeCell ref="O285:P285"/>
    <mergeCell ref="Q285:R285"/>
    <mergeCell ref="S285:T285"/>
    <mergeCell ref="U285:V285"/>
    <mergeCell ref="W285:X285"/>
    <mergeCell ref="Y285:Z285"/>
    <mergeCell ref="AA283:AB283"/>
    <mergeCell ref="AC283:AD283"/>
    <mergeCell ref="D284:F284"/>
    <mergeCell ref="G284:L284"/>
    <mergeCell ref="M284:N284"/>
    <mergeCell ref="O284:P284"/>
    <mergeCell ref="Q284:R284"/>
    <mergeCell ref="S284:T284"/>
    <mergeCell ref="U284:V284"/>
    <mergeCell ref="W284:X284"/>
    <mergeCell ref="Y284:Z284"/>
    <mergeCell ref="AA284:AB284"/>
    <mergeCell ref="AC284:AD284"/>
    <mergeCell ref="D283:F283"/>
    <mergeCell ref="G283:L283"/>
    <mergeCell ref="M283:N283"/>
    <mergeCell ref="O283:P283"/>
    <mergeCell ref="Q283:R283"/>
    <mergeCell ref="S283:T283"/>
    <mergeCell ref="U283:V283"/>
    <mergeCell ref="W283:X283"/>
    <mergeCell ref="Y283:Z283"/>
    <mergeCell ref="AA281:AB281"/>
    <mergeCell ref="AC281:AD281"/>
    <mergeCell ref="D282:F282"/>
    <mergeCell ref="G282:L282"/>
    <mergeCell ref="M282:N282"/>
    <mergeCell ref="O282:P282"/>
    <mergeCell ref="Q282:R282"/>
    <mergeCell ref="S282:T282"/>
    <mergeCell ref="U282:V282"/>
    <mergeCell ref="W282:X282"/>
    <mergeCell ref="Y282:Z282"/>
    <mergeCell ref="AA282:AB282"/>
    <mergeCell ref="AC282:AD282"/>
    <mergeCell ref="D281:F281"/>
    <mergeCell ref="G281:L281"/>
    <mergeCell ref="M281:N281"/>
    <mergeCell ref="O281:P281"/>
    <mergeCell ref="Q281:R281"/>
    <mergeCell ref="S281:T281"/>
    <mergeCell ref="U281:V281"/>
    <mergeCell ref="W281:X281"/>
    <mergeCell ref="Y281:Z281"/>
    <mergeCell ref="AA279:AB279"/>
    <mergeCell ref="AC279:AD279"/>
    <mergeCell ref="D280:F280"/>
    <mergeCell ref="G280:L280"/>
    <mergeCell ref="M280:N280"/>
    <mergeCell ref="O280:P280"/>
    <mergeCell ref="Q280:R280"/>
    <mergeCell ref="S280:T280"/>
    <mergeCell ref="U280:V280"/>
    <mergeCell ref="W280:X280"/>
    <mergeCell ref="Y280:Z280"/>
    <mergeCell ref="AA280:AB280"/>
    <mergeCell ref="AC280:AD280"/>
    <mergeCell ref="D279:F279"/>
    <mergeCell ref="G279:L279"/>
    <mergeCell ref="M279:N279"/>
    <mergeCell ref="O279:P279"/>
    <mergeCell ref="Q279:R279"/>
    <mergeCell ref="S279:T279"/>
    <mergeCell ref="U279:V279"/>
    <mergeCell ref="W279:X279"/>
    <mergeCell ref="Y279:Z279"/>
    <mergeCell ref="AA277:AB277"/>
    <mergeCell ref="AC277:AD277"/>
    <mergeCell ref="D278:F278"/>
    <mergeCell ref="G278:L278"/>
    <mergeCell ref="M278:N278"/>
    <mergeCell ref="O278:P278"/>
    <mergeCell ref="Q278:R278"/>
    <mergeCell ref="S278:T278"/>
    <mergeCell ref="U278:V278"/>
    <mergeCell ref="W278:X278"/>
    <mergeCell ref="Y278:Z278"/>
    <mergeCell ref="AA278:AB278"/>
    <mergeCell ref="AC278:AD278"/>
    <mergeCell ref="D277:F277"/>
    <mergeCell ref="G277:L277"/>
    <mergeCell ref="M277:N277"/>
    <mergeCell ref="O277:P277"/>
    <mergeCell ref="Q277:R277"/>
    <mergeCell ref="S277:T277"/>
    <mergeCell ref="U277:V277"/>
    <mergeCell ref="W277:X277"/>
    <mergeCell ref="Y277:Z277"/>
    <mergeCell ref="AA275:AB275"/>
    <mergeCell ref="AC275:AD275"/>
    <mergeCell ref="D276:F276"/>
    <mergeCell ref="G276:L276"/>
    <mergeCell ref="M276:N276"/>
    <mergeCell ref="O276:P276"/>
    <mergeCell ref="Q276:R276"/>
    <mergeCell ref="S276:T276"/>
    <mergeCell ref="U276:V276"/>
    <mergeCell ref="W276:X276"/>
    <mergeCell ref="Y276:Z276"/>
    <mergeCell ref="AA276:AB276"/>
    <mergeCell ref="AC276:AD276"/>
    <mergeCell ref="D275:F275"/>
    <mergeCell ref="G275:L275"/>
    <mergeCell ref="M275:N275"/>
    <mergeCell ref="O275:P275"/>
    <mergeCell ref="Q275:R275"/>
    <mergeCell ref="S275:T275"/>
    <mergeCell ref="U275:V275"/>
    <mergeCell ref="W275:X275"/>
    <mergeCell ref="Y275:Z275"/>
    <mergeCell ref="AA273:AB273"/>
    <mergeCell ref="AC273:AD273"/>
    <mergeCell ref="D274:F274"/>
    <mergeCell ref="G274:L274"/>
    <mergeCell ref="M274:N274"/>
    <mergeCell ref="O274:P274"/>
    <mergeCell ref="Q274:R274"/>
    <mergeCell ref="S274:T274"/>
    <mergeCell ref="U274:V274"/>
    <mergeCell ref="W274:X274"/>
    <mergeCell ref="Y274:Z274"/>
    <mergeCell ref="AA274:AB274"/>
    <mergeCell ref="AC274:AD274"/>
    <mergeCell ref="D273:F273"/>
    <mergeCell ref="G273:L273"/>
    <mergeCell ref="M273:N273"/>
    <mergeCell ref="O273:P273"/>
    <mergeCell ref="Q273:R273"/>
    <mergeCell ref="S273:T273"/>
    <mergeCell ref="U273:V273"/>
    <mergeCell ref="W273:X273"/>
    <mergeCell ref="Y273:Z273"/>
    <mergeCell ref="AA271:AB271"/>
    <mergeCell ref="AC271:AD271"/>
    <mergeCell ref="D272:F272"/>
    <mergeCell ref="G272:L272"/>
    <mergeCell ref="M272:N272"/>
    <mergeCell ref="O272:P272"/>
    <mergeCell ref="Q272:R272"/>
    <mergeCell ref="S272:T272"/>
    <mergeCell ref="U272:V272"/>
    <mergeCell ref="W272:X272"/>
    <mergeCell ref="Y272:Z272"/>
    <mergeCell ref="AA272:AB272"/>
    <mergeCell ref="AC272:AD272"/>
    <mergeCell ref="D271:F271"/>
    <mergeCell ref="G271:L271"/>
    <mergeCell ref="M271:N271"/>
    <mergeCell ref="O271:P271"/>
    <mergeCell ref="Q271:R271"/>
    <mergeCell ref="S271:T271"/>
    <mergeCell ref="U271:V271"/>
    <mergeCell ref="W271:X271"/>
    <mergeCell ref="Y271:Z271"/>
    <mergeCell ref="AA269:AB269"/>
    <mergeCell ref="AC269:AD269"/>
    <mergeCell ref="D270:F270"/>
    <mergeCell ref="G270:L270"/>
    <mergeCell ref="M270:N270"/>
    <mergeCell ref="O270:P270"/>
    <mergeCell ref="Q270:R270"/>
    <mergeCell ref="S270:T270"/>
    <mergeCell ref="U270:V270"/>
    <mergeCell ref="W270:X270"/>
    <mergeCell ref="Y270:Z270"/>
    <mergeCell ref="AA270:AB270"/>
    <mergeCell ref="AC270:AD270"/>
    <mergeCell ref="D269:F269"/>
    <mergeCell ref="G269:L269"/>
    <mergeCell ref="M269:N269"/>
    <mergeCell ref="O269:P269"/>
    <mergeCell ref="Q269:R269"/>
    <mergeCell ref="S269:T269"/>
    <mergeCell ref="U269:V269"/>
    <mergeCell ref="W269:X269"/>
    <mergeCell ref="Y269:Z269"/>
    <mergeCell ref="AA267:AB267"/>
    <mergeCell ref="AC267:AD267"/>
    <mergeCell ref="D268:F268"/>
    <mergeCell ref="G268:L268"/>
    <mergeCell ref="M268:N268"/>
    <mergeCell ref="O268:P268"/>
    <mergeCell ref="Q268:R268"/>
    <mergeCell ref="S268:T268"/>
    <mergeCell ref="U268:V268"/>
    <mergeCell ref="W268:X268"/>
    <mergeCell ref="Y268:Z268"/>
    <mergeCell ref="AA268:AB268"/>
    <mergeCell ref="AC268:AD268"/>
    <mergeCell ref="D267:F267"/>
    <mergeCell ref="G267:L267"/>
    <mergeCell ref="M267:N267"/>
    <mergeCell ref="O267:P267"/>
    <mergeCell ref="Q267:R267"/>
    <mergeCell ref="S267:T267"/>
    <mergeCell ref="U267:V267"/>
    <mergeCell ref="W267:X267"/>
    <mergeCell ref="Y267:Z267"/>
    <mergeCell ref="AA265:AB265"/>
    <mergeCell ref="AC265:AD265"/>
    <mergeCell ref="D266:F266"/>
    <mergeCell ref="G266:L266"/>
    <mergeCell ref="M266:N266"/>
    <mergeCell ref="O266:P266"/>
    <mergeCell ref="Q266:R266"/>
    <mergeCell ref="S266:T266"/>
    <mergeCell ref="U266:V266"/>
    <mergeCell ref="W266:X266"/>
    <mergeCell ref="Y266:Z266"/>
    <mergeCell ref="AA266:AB266"/>
    <mergeCell ref="AC266:AD266"/>
    <mergeCell ref="D265:F265"/>
    <mergeCell ref="G265:L265"/>
    <mergeCell ref="M265:N265"/>
    <mergeCell ref="O265:P265"/>
    <mergeCell ref="Q265:R265"/>
    <mergeCell ref="S265:T265"/>
    <mergeCell ref="U265:V265"/>
    <mergeCell ref="W265:X265"/>
    <mergeCell ref="Y265:Z265"/>
    <mergeCell ref="AA263:AB263"/>
    <mergeCell ref="AC263:AD263"/>
    <mergeCell ref="D264:F264"/>
    <mergeCell ref="G264:L264"/>
    <mergeCell ref="M264:N264"/>
    <mergeCell ref="O264:P264"/>
    <mergeCell ref="Q264:R264"/>
    <mergeCell ref="S264:T264"/>
    <mergeCell ref="U264:V264"/>
    <mergeCell ref="W264:X264"/>
    <mergeCell ref="Y264:Z264"/>
    <mergeCell ref="AA264:AB264"/>
    <mergeCell ref="AC264:AD264"/>
    <mergeCell ref="D263:F263"/>
    <mergeCell ref="G263:L263"/>
    <mergeCell ref="M263:N263"/>
    <mergeCell ref="O263:P263"/>
    <mergeCell ref="Q263:R263"/>
    <mergeCell ref="S263:T263"/>
    <mergeCell ref="U263:V263"/>
    <mergeCell ref="W263:X263"/>
    <mergeCell ref="Y263:Z263"/>
    <mergeCell ref="AA261:AB261"/>
    <mergeCell ref="AC261:AD261"/>
    <mergeCell ref="D262:F262"/>
    <mergeCell ref="G262:L262"/>
    <mergeCell ref="M262:N262"/>
    <mergeCell ref="O262:P262"/>
    <mergeCell ref="Q262:R262"/>
    <mergeCell ref="S262:T262"/>
    <mergeCell ref="U262:V262"/>
    <mergeCell ref="W262:X262"/>
    <mergeCell ref="Y262:Z262"/>
    <mergeCell ref="AA262:AB262"/>
    <mergeCell ref="AC262:AD262"/>
    <mergeCell ref="D261:F261"/>
    <mergeCell ref="G261:L261"/>
    <mergeCell ref="M261:N261"/>
    <mergeCell ref="O261:P261"/>
    <mergeCell ref="Q261:R261"/>
    <mergeCell ref="S261:T261"/>
    <mergeCell ref="U261:V261"/>
    <mergeCell ref="W261:X261"/>
    <mergeCell ref="Y261:Z261"/>
    <mergeCell ref="AA259:AB259"/>
    <mergeCell ref="AC259:AD259"/>
    <mergeCell ref="D260:F260"/>
    <mergeCell ref="G260:L260"/>
    <mergeCell ref="M260:N260"/>
    <mergeCell ref="O260:P260"/>
    <mergeCell ref="Q260:R260"/>
    <mergeCell ref="S260:T260"/>
    <mergeCell ref="U260:V260"/>
    <mergeCell ref="W260:X260"/>
    <mergeCell ref="Y260:Z260"/>
    <mergeCell ref="AA260:AB260"/>
    <mergeCell ref="AC260:AD260"/>
    <mergeCell ref="D259:F259"/>
    <mergeCell ref="G259:L259"/>
    <mergeCell ref="M259:N259"/>
    <mergeCell ref="O259:P259"/>
    <mergeCell ref="Q259:R259"/>
    <mergeCell ref="S259:T259"/>
    <mergeCell ref="U259:V259"/>
    <mergeCell ref="W259:X259"/>
    <mergeCell ref="Y259:Z259"/>
    <mergeCell ref="AA257:AB257"/>
    <mergeCell ref="AC257:AD257"/>
    <mergeCell ref="D258:F258"/>
    <mergeCell ref="G258:L258"/>
    <mergeCell ref="M258:N258"/>
    <mergeCell ref="O258:P258"/>
    <mergeCell ref="Q258:R258"/>
    <mergeCell ref="S258:T258"/>
    <mergeCell ref="U258:V258"/>
    <mergeCell ref="W258:X258"/>
    <mergeCell ref="Y258:Z258"/>
    <mergeCell ref="AA258:AB258"/>
    <mergeCell ref="AC258:AD258"/>
    <mergeCell ref="D257:F257"/>
    <mergeCell ref="G257:L257"/>
    <mergeCell ref="M257:N257"/>
    <mergeCell ref="O257:P257"/>
    <mergeCell ref="Q257:R257"/>
    <mergeCell ref="S257:T257"/>
    <mergeCell ref="U257:V257"/>
    <mergeCell ref="W257:X257"/>
    <mergeCell ref="Y257:Z257"/>
    <mergeCell ref="AA255:AB255"/>
    <mergeCell ref="AC255:AD255"/>
    <mergeCell ref="D256:F256"/>
    <mergeCell ref="G256:L256"/>
    <mergeCell ref="M256:N256"/>
    <mergeCell ref="O256:P256"/>
    <mergeCell ref="Q256:R256"/>
    <mergeCell ref="S256:T256"/>
    <mergeCell ref="U256:V256"/>
    <mergeCell ref="W256:X256"/>
    <mergeCell ref="Y256:Z256"/>
    <mergeCell ref="AA256:AB256"/>
    <mergeCell ref="AC256:AD256"/>
    <mergeCell ref="D255:F255"/>
    <mergeCell ref="G255:L255"/>
    <mergeCell ref="M255:N255"/>
    <mergeCell ref="O255:P255"/>
    <mergeCell ref="Q255:R255"/>
    <mergeCell ref="S255:T255"/>
    <mergeCell ref="U255:V255"/>
    <mergeCell ref="W255:X255"/>
    <mergeCell ref="Y255:Z255"/>
    <mergeCell ref="AA253:AB253"/>
    <mergeCell ref="AC253:AD253"/>
    <mergeCell ref="D254:F254"/>
    <mergeCell ref="G254:L254"/>
    <mergeCell ref="M254:N254"/>
    <mergeCell ref="O254:P254"/>
    <mergeCell ref="Q254:R254"/>
    <mergeCell ref="S254:T254"/>
    <mergeCell ref="U254:V254"/>
    <mergeCell ref="W254:X254"/>
    <mergeCell ref="Y254:Z254"/>
    <mergeCell ref="AA254:AB254"/>
    <mergeCell ref="AC254:AD254"/>
    <mergeCell ref="D253:F253"/>
    <mergeCell ref="G253:L253"/>
    <mergeCell ref="M253:N253"/>
    <mergeCell ref="O253:P253"/>
    <mergeCell ref="Q253:R253"/>
    <mergeCell ref="S253:T253"/>
    <mergeCell ref="U253:V253"/>
    <mergeCell ref="W253:X253"/>
    <mergeCell ref="Y253:Z253"/>
    <mergeCell ref="AA251:AB251"/>
    <mergeCell ref="AC251:AD251"/>
    <mergeCell ref="D252:F252"/>
    <mergeCell ref="G252:L252"/>
    <mergeCell ref="M252:N252"/>
    <mergeCell ref="O252:P252"/>
    <mergeCell ref="Q252:R252"/>
    <mergeCell ref="S252:T252"/>
    <mergeCell ref="U252:V252"/>
    <mergeCell ref="W252:X252"/>
    <mergeCell ref="Y252:Z252"/>
    <mergeCell ref="AA252:AB252"/>
    <mergeCell ref="AC252:AD252"/>
    <mergeCell ref="D251:F251"/>
    <mergeCell ref="G251:L251"/>
    <mergeCell ref="M251:N251"/>
    <mergeCell ref="O251:P251"/>
    <mergeCell ref="Q251:R251"/>
    <mergeCell ref="S251:T251"/>
    <mergeCell ref="U251:V251"/>
    <mergeCell ref="W251:X251"/>
    <mergeCell ref="Y251:Z251"/>
    <mergeCell ref="AA249:AB249"/>
    <mergeCell ref="AC249:AD249"/>
    <mergeCell ref="D250:F250"/>
    <mergeCell ref="G250:L250"/>
    <mergeCell ref="M250:N250"/>
    <mergeCell ref="O250:P250"/>
    <mergeCell ref="Q250:R250"/>
    <mergeCell ref="S250:T250"/>
    <mergeCell ref="U250:V250"/>
    <mergeCell ref="W250:X250"/>
    <mergeCell ref="Y250:Z250"/>
    <mergeCell ref="AA250:AB250"/>
    <mergeCell ref="AC250:AD250"/>
    <mergeCell ref="D249:F249"/>
    <mergeCell ref="G249:L249"/>
    <mergeCell ref="M249:N249"/>
    <mergeCell ref="O249:P249"/>
    <mergeCell ref="Q249:R249"/>
    <mergeCell ref="S249:T249"/>
    <mergeCell ref="U249:V249"/>
    <mergeCell ref="W249:X249"/>
    <mergeCell ref="Y249:Z249"/>
    <mergeCell ref="AA247:AB247"/>
    <mergeCell ref="AC247:AD247"/>
    <mergeCell ref="D248:F248"/>
    <mergeCell ref="G248:L248"/>
    <mergeCell ref="M248:N248"/>
    <mergeCell ref="O248:P248"/>
    <mergeCell ref="Q248:R248"/>
    <mergeCell ref="S248:T248"/>
    <mergeCell ref="U248:V248"/>
    <mergeCell ref="W248:X248"/>
    <mergeCell ref="Y248:Z248"/>
    <mergeCell ref="AA248:AB248"/>
    <mergeCell ref="AC248:AD248"/>
    <mergeCell ref="D247:F247"/>
    <mergeCell ref="G247:L247"/>
    <mergeCell ref="M247:N247"/>
    <mergeCell ref="O247:P247"/>
    <mergeCell ref="Q247:R247"/>
    <mergeCell ref="S247:T247"/>
    <mergeCell ref="U247:V247"/>
    <mergeCell ref="W247:X247"/>
    <mergeCell ref="Y247:Z247"/>
    <mergeCell ref="AA245:AB245"/>
    <mergeCell ref="AC245:AD245"/>
    <mergeCell ref="D246:F246"/>
    <mergeCell ref="G246:L246"/>
    <mergeCell ref="M246:N246"/>
    <mergeCell ref="O246:P246"/>
    <mergeCell ref="Q246:R246"/>
    <mergeCell ref="S246:T246"/>
    <mergeCell ref="U246:V246"/>
    <mergeCell ref="W246:X246"/>
    <mergeCell ref="Y246:Z246"/>
    <mergeCell ref="AA246:AB246"/>
    <mergeCell ref="AC246:AD246"/>
    <mergeCell ref="D245:F245"/>
    <mergeCell ref="G245:L245"/>
    <mergeCell ref="M245:N245"/>
    <mergeCell ref="O245:P245"/>
    <mergeCell ref="Q245:R245"/>
    <mergeCell ref="S245:T245"/>
    <mergeCell ref="U245:V245"/>
    <mergeCell ref="W245:X245"/>
    <mergeCell ref="Y245:Z245"/>
    <mergeCell ref="AA243:AB243"/>
    <mergeCell ref="AC243:AD243"/>
    <mergeCell ref="D244:F244"/>
    <mergeCell ref="G244:L244"/>
    <mergeCell ref="M244:N244"/>
    <mergeCell ref="O244:P244"/>
    <mergeCell ref="Q244:R244"/>
    <mergeCell ref="S244:T244"/>
    <mergeCell ref="U244:V244"/>
    <mergeCell ref="W244:X244"/>
    <mergeCell ref="Y244:Z244"/>
    <mergeCell ref="AA244:AB244"/>
    <mergeCell ref="AC244:AD244"/>
    <mergeCell ref="D243:F243"/>
    <mergeCell ref="G243:L243"/>
    <mergeCell ref="M243:N243"/>
    <mergeCell ref="O243:P243"/>
    <mergeCell ref="Q243:R243"/>
    <mergeCell ref="S243:T243"/>
    <mergeCell ref="U243:V243"/>
    <mergeCell ref="W243:X243"/>
    <mergeCell ref="Y243:Z243"/>
    <mergeCell ref="AA241:AB241"/>
    <mergeCell ref="AC241:AD241"/>
    <mergeCell ref="D242:F242"/>
    <mergeCell ref="G242:L242"/>
    <mergeCell ref="M242:N242"/>
    <mergeCell ref="O242:P242"/>
    <mergeCell ref="Q242:R242"/>
    <mergeCell ref="S242:T242"/>
    <mergeCell ref="U242:V242"/>
    <mergeCell ref="W242:X242"/>
    <mergeCell ref="Y242:Z242"/>
    <mergeCell ref="AA242:AB242"/>
    <mergeCell ref="AC242:AD242"/>
    <mergeCell ref="D241:F241"/>
    <mergeCell ref="G241:L241"/>
    <mergeCell ref="M241:N241"/>
    <mergeCell ref="O241:P241"/>
    <mergeCell ref="Q241:R241"/>
    <mergeCell ref="S241:T241"/>
    <mergeCell ref="U241:V241"/>
    <mergeCell ref="W241:X241"/>
    <mergeCell ref="Y241:Z241"/>
    <mergeCell ref="AA239:AB239"/>
    <mergeCell ref="AC239:AD239"/>
    <mergeCell ref="D240:F240"/>
    <mergeCell ref="G240:L240"/>
    <mergeCell ref="M240:N240"/>
    <mergeCell ref="O240:P240"/>
    <mergeCell ref="Q240:R240"/>
    <mergeCell ref="S240:T240"/>
    <mergeCell ref="U240:V240"/>
    <mergeCell ref="W240:X240"/>
    <mergeCell ref="Y240:Z240"/>
    <mergeCell ref="AA240:AB240"/>
    <mergeCell ref="AC240:AD240"/>
    <mergeCell ref="D239:F239"/>
    <mergeCell ref="G239:L239"/>
    <mergeCell ref="M239:N239"/>
    <mergeCell ref="O239:P239"/>
    <mergeCell ref="Q239:R239"/>
    <mergeCell ref="S239:T239"/>
    <mergeCell ref="U239:V239"/>
    <mergeCell ref="W239:X239"/>
    <mergeCell ref="Y239:Z239"/>
    <mergeCell ref="AA237:AB237"/>
    <mergeCell ref="AC237:AD237"/>
    <mergeCell ref="D238:F238"/>
    <mergeCell ref="G238:L238"/>
    <mergeCell ref="M238:N238"/>
    <mergeCell ref="O238:P238"/>
    <mergeCell ref="Q238:R238"/>
    <mergeCell ref="S238:T238"/>
    <mergeCell ref="U238:V238"/>
    <mergeCell ref="W238:X238"/>
    <mergeCell ref="Y238:Z238"/>
    <mergeCell ref="AA238:AB238"/>
    <mergeCell ref="AC238:AD238"/>
    <mergeCell ref="D237:F237"/>
    <mergeCell ref="G237:L237"/>
    <mergeCell ref="M237:N237"/>
    <mergeCell ref="O237:P237"/>
    <mergeCell ref="Q237:R237"/>
    <mergeCell ref="S237:T237"/>
    <mergeCell ref="U237:V237"/>
    <mergeCell ref="W237:X237"/>
    <mergeCell ref="Y237:Z237"/>
    <mergeCell ref="AA235:AB235"/>
    <mergeCell ref="AC235:AD235"/>
    <mergeCell ref="D236:F236"/>
    <mergeCell ref="G236:L236"/>
    <mergeCell ref="M236:N236"/>
    <mergeCell ref="O236:P236"/>
    <mergeCell ref="Q236:R236"/>
    <mergeCell ref="S236:T236"/>
    <mergeCell ref="U236:V236"/>
    <mergeCell ref="W236:X236"/>
    <mergeCell ref="Y236:Z236"/>
    <mergeCell ref="AA236:AB236"/>
    <mergeCell ref="AC236:AD236"/>
    <mergeCell ref="D235:F235"/>
    <mergeCell ref="G235:L235"/>
    <mergeCell ref="M235:N235"/>
    <mergeCell ref="O235:P235"/>
    <mergeCell ref="Q235:R235"/>
    <mergeCell ref="S235:T235"/>
    <mergeCell ref="U235:V235"/>
    <mergeCell ref="W235:X235"/>
    <mergeCell ref="Y235:Z235"/>
    <mergeCell ref="AA233:AB233"/>
    <mergeCell ref="AC233:AD233"/>
    <mergeCell ref="D234:F234"/>
    <mergeCell ref="G234:L234"/>
    <mergeCell ref="M234:N234"/>
    <mergeCell ref="O234:P234"/>
    <mergeCell ref="Q234:R234"/>
    <mergeCell ref="S234:T234"/>
    <mergeCell ref="U234:V234"/>
    <mergeCell ref="W234:X234"/>
    <mergeCell ref="Y234:Z234"/>
    <mergeCell ref="AA234:AB234"/>
    <mergeCell ref="AC234:AD234"/>
    <mergeCell ref="D233:F233"/>
    <mergeCell ref="G233:L233"/>
    <mergeCell ref="M233:N233"/>
    <mergeCell ref="O233:P233"/>
    <mergeCell ref="Q233:R233"/>
    <mergeCell ref="S233:T233"/>
    <mergeCell ref="U233:V233"/>
    <mergeCell ref="W233:X233"/>
    <mergeCell ref="Y233:Z233"/>
    <mergeCell ref="AA231:AB231"/>
    <mergeCell ref="AC231:AD231"/>
    <mergeCell ref="D232:F232"/>
    <mergeCell ref="G232:L232"/>
    <mergeCell ref="M232:N232"/>
    <mergeCell ref="O232:P232"/>
    <mergeCell ref="Q232:R232"/>
    <mergeCell ref="S232:T232"/>
    <mergeCell ref="U232:V232"/>
    <mergeCell ref="W232:X232"/>
    <mergeCell ref="Y232:Z232"/>
    <mergeCell ref="AA232:AB232"/>
    <mergeCell ref="AC232:AD232"/>
    <mergeCell ref="D231:F231"/>
    <mergeCell ref="G231:L231"/>
    <mergeCell ref="M231:N231"/>
    <mergeCell ref="O231:P231"/>
    <mergeCell ref="Q231:R231"/>
    <mergeCell ref="S231:T231"/>
    <mergeCell ref="U231:V231"/>
    <mergeCell ref="W231:X231"/>
    <mergeCell ref="Y231:Z231"/>
    <mergeCell ref="AA229:AB229"/>
    <mergeCell ref="AC229:AD229"/>
    <mergeCell ref="D230:F230"/>
    <mergeCell ref="G230:L230"/>
    <mergeCell ref="M230:N230"/>
    <mergeCell ref="O230:P230"/>
    <mergeCell ref="Q230:R230"/>
    <mergeCell ref="S230:T230"/>
    <mergeCell ref="U230:V230"/>
    <mergeCell ref="W230:X230"/>
    <mergeCell ref="Y230:Z230"/>
    <mergeCell ref="AA230:AB230"/>
    <mergeCell ref="AC230:AD230"/>
    <mergeCell ref="D229:F229"/>
    <mergeCell ref="G229:L229"/>
    <mergeCell ref="M229:N229"/>
    <mergeCell ref="O229:P229"/>
    <mergeCell ref="Q229:R229"/>
    <mergeCell ref="S229:T229"/>
    <mergeCell ref="U229:V229"/>
    <mergeCell ref="W229:X229"/>
    <mergeCell ref="Y229:Z229"/>
    <mergeCell ref="AA227:AB227"/>
    <mergeCell ref="AC227:AD227"/>
    <mergeCell ref="D228:F228"/>
    <mergeCell ref="G228:L228"/>
    <mergeCell ref="M228:N228"/>
    <mergeCell ref="O228:P228"/>
    <mergeCell ref="Q228:R228"/>
    <mergeCell ref="S228:T228"/>
    <mergeCell ref="U228:V228"/>
    <mergeCell ref="W228:X228"/>
    <mergeCell ref="Y228:Z228"/>
    <mergeCell ref="AA228:AB228"/>
    <mergeCell ref="AC228:AD228"/>
    <mergeCell ref="D227:F227"/>
    <mergeCell ref="G227:L227"/>
    <mergeCell ref="M227:N227"/>
    <mergeCell ref="O227:P227"/>
    <mergeCell ref="Q227:R227"/>
    <mergeCell ref="S227:T227"/>
    <mergeCell ref="U227:V227"/>
    <mergeCell ref="W227:X227"/>
    <mergeCell ref="Y227:Z227"/>
    <mergeCell ref="AA225:AB225"/>
    <mergeCell ref="AC225:AD225"/>
    <mergeCell ref="D226:F226"/>
    <mergeCell ref="G226:L226"/>
    <mergeCell ref="M226:N226"/>
    <mergeCell ref="O226:P226"/>
    <mergeCell ref="Q226:R226"/>
    <mergeCell ref="S226:T226"/>
    <mergeCell ref="U226:V226"/>
    <mergeCell ref="W226:X226"/>
    <mergeCell ref="Y226:Z226"/>
    <mergeCell ref="AA226:AB226"/>
    <mergeCell ref="AC226:AD226"/>
    <mergeCell ref="D225:F225"/>
    <mergeCell ref="G225:L225"/>
    <mergeCell ref="M225:N225"/>
    <mergeCell ref="O225:P225"/>
    <mergeCell ref="Q225:R225"/>
    <mergeCell ref="S225:T225"/>
    <mergeCell ref="U225:V225"/>
    <mergeCell ref="W225:X225"/>
    <mergeCell ref="Y225:Z225"/>
    <mergeCell ref="AA223:AB223"/>
    <mergeCell ref="AC223:AD223"/>
    <mergeCell ref="D224:F224"/>
    <mergeCell ref="G224:L224"/>
    <mergeCell ref="M224:N224"/>
    <mergeCell ref="O224:P224"/>
    <mergeCell ref="Q224:R224"/>
    <mergeCell ref="S224:T224"/>
    <mergeCell ref="U224:V224"/>
    <mergeCell ref="W224:X224"/>
    <mergeCell ref="Y224:Z224"/>
    <mergeCell ref="AA224:AB224"/>
    <mergeCell ref="AC224:AD224"/>
    <mergeCell ref="D223:F223"/>
    <mergeCell ref="G223:L223"/>
    <mergeCell ref="M223:N223"/>
    <mergeCell ref="O223:P223"/>
    <mergeCell ref="Q223:R223"/>
    <mergeCell ref="S223:T223"/>
    <mergeCell ref="U223:V223"/>
    <mergeCell ref="W223:X223"/>
    <mergeCell ref="Y223:Z223"/>
    <mergeCell ref="AA221:AB221"/>
    <mergeCell ref="AC221:AD221"/>
    <mergeCell ref="D222:F222"/>
    <mergeCell ref="G222:L222"/>
    <mergeCell ref="M222:N222"/>
    <mergeCell ref="O222:P222"/>
    <mergeCell ref="Q222:R222"/>
    <mergeCell ref="S222:T222"/>
    <mergeCell ref="U222:V222"/>
    <mergeCell ref="W222:X222"/>
    <mergeCell ref="Y222:Z222"/>
    <mergeCell ref="AA222:AB222"/>
    <mergeCell ref="AC222:AD222"/>
    <mergeCell ref="D221:F221"/>
    <mergeCell ref="G221:L221"/>
    <mergeCell ref="M221:N221"/>
    <mergeCell ref="O221:P221"/>
    <mergeCell ref="Q221:R221"/>
    <mergeCell ref="S221:T221"/>
    <mergeCell ref="U221:V221"/>
    <mergeCell ref="W221:X221"/>
    <mergeCell ref="Y221:Z221"/>
    <mergeCell ref="AA219:AB219"/>
    <mergeCell ref="AC219:AD219"/>
    <mergeCell ref="D220:F220"/>
    <mergeCell ref="G220:L220"/>
    <mergeCell ref="M220:N220"/>
    <mergeCell ref="O220:P220"/>
    <mergeCell ref="Q220:R220"/>
    <mergeCell ref="S220:T220"/>
    <mergeCell ref="U220:V220"/>
    <mergeCell ref="W220:X220"/>
    <mergeCell ref="Y220:Z220"/>
    <mergeCell ref="AA220:AB220"/>
    <mergeCell ref="AC220:AD220"/>
    <mergeCell ref="D219:F219"/>
    <mergeCell ref="G219:L219"/>
    <mergeCell ref="M219:N219"/>
    <mergeCell ref="O219:P219"/>
    <mergeCell ref="Q219:R219"/>
    <mergeCell ref="S219:T219"/>
    <mergeCell ref="U219:V219"/>
    <mergeCell ref="W219:X219"/>
    <mergeCell ref="Y219:Z219"/>
    <mergeCell ref="AA217:AB217"/>
    <mergeCell ref="AC217:AD217"/>
    <mergeCell ref="D218:F218"/>
    <mergeCell ref="G218:L218"/>
    <mergeCell ref="M218:N218"/>
    <mergeCell ref="O218:P218"/>
    <mergeCell ref="Q218:R218"/>
    <mergeCell ref="S218:T218"/>
    <mergeCell ref="U218:V218"/>
    <mergeCell ref="W218:X218"/>
    <mergeCell ref="Y218:Z218"/>
    <mergeCell ref="AA218:AB218"/>
    <mergeCell ref="AC218:AD218"/>
    <mergeCell ref="D217:F217"/>
    <mergeCell ref="G217:L217"/>
    <mergeCell ref="M217:N217"/>
    <mergeCell ref="O217:P217"/>
    <mergeCell ref="Q217:R217"/>
    <mergeCell ref="S217:T217"/>
    <mergeCell ref="U217:V217"/>
    <mergeCell ref="W217:X217"/>
    <mergeCell ref="Y217:Z217"/>
    <mergeCell ref="AA215:AB215"/>
    <mergeCell ref="AC215:AD215"/>
    <mergeCell ref="D216:F216"/>
    <mergeCell ref="G216:L216"/>
    <mergeCell ref="M216:N216"/>
    <mergeCell ref="O216:P216"/>
    <mergeCell ref="Q216:R216"/>
    <mergeCell ref="S216:T216"/>
    <mergeCell ref="U216:V216"/>
    <mergeCell ref="W216:X216"/>
    <mergeCell ref="Y216:Z216"/>
    <mergeCell ref="AA216:AB216"/>
    <mergeCell ref="AC216:AD216"/>
    <mergeCell ref="D215:F215"/>
    <mergeCell ref="M215:N215"/>
    <mergeCell ref="O215:P215"/>
    <mergeCell ref="Q215:R215"/>
    <mergeCell ref="S215:T215"/>
    <mergeCell ref="U215:V215"/>
    <mergeCell ref="W215:X215"/>
    <mergeCell ref="Y215:Z215"/>
    <mergeCell ref="AA213:AB213"/>
    <mergeCell ref="AC213:AD213"/>
    <mergeCell ref="D214:F214"/>
    <mergeCell ref="G214:L214"/>
    <mergeCell ref="M214:N214"/>
    <mergeCell ref="O214:P214"/>
    <mergeCell ref="Q214:R214"/>
    <mergeCell ref="S214:T214"/>
    <mergeCell ref="U214:V214"/>
    <mergeCell ref="W214:X214"/>
    <mergeCell ref="Y214:Z214"/>
    <mergeCell ref="AA214:AB214"/>
    <mergeCell ref="AC214:AD214"/>
    <mergeCell ref="D213:F213"/>
    <mergeCell ref="G213:L213"/>
    <mergeCell ref="M213:N213"/>
    <mergeCell ref="O213:P213"/>
    <mergeCell ref="Q213:R213"/>
    <mergeCell ref="S213:T213"/>
    <mergeCell ref="U213:V213"/>
    <mergeCell ref="W213:X213"/>
    <mergeCell ref="Y213:Z213"/>
    <mergeCell ref="AA211:AB211"/>
    <mergeCell ref="AC211:AD211"/>
    <mergeCell ref="D212:F212"/>
    <mergeCell ref="G212:L212"/>
    <mergeCell ref="M212:N212"/>
    <mergeCell ref="O212:P212"/>
    <mergeCell ref="Q212:R212"/>
    <mergeCell ref="S212:T212"/>
    <mergeCell ref="U212:V212"/>
    <mergeCell ref="W212:X212"/>
    <mergeCell ref="Y212:Z212"/>
    <mergeCell ref="AA212:AB212"/>
    <mergeCell ref="AC212:AD212"/>
    <mergeCell ref="D211:F211"/>
    <mergeCell ref="G211:L211"/>
    <mergeCell ref="M211:N211"/>
    <mergeCell ref="O211:P211"/>
    <mergeCell ref="Q211:R211"/>
    <mergeCell ref="S211:T211"/>
    <mergeCell ref="U211:V211"/>
    <mergeCell ref="W211:X211"/>
    <mergeCell ref="Y211:Z211"/>
    <mergeCell ref="AA209:AB209"/>
    <mergeCell ref="AC209:AD209"/>
    <mergeCell ref="D210:F210"/>
    <mergeCell ref="G210:L210"/>
    <mergeCell ref="M210:N210"/>
    <mergeCell ref="O210:P210"/>
    <mergeCell ref="Q210:R210"/>
    <mergeCell ref="S210:T210"/>
    <mergeCell ref="U210:V210"/>
    <mergeCell ref="W210:X210"/>
    <mergeCell ref="Y210:Z210"/>
    <mergeCell ref="AA210:AB210"/>
    <mergeCell ref="AC210:AD210"/>
    <mergeCell ref="D209:F209"/>
    <mergeCell ref="G209:L209"/>
    <mergeCell ref="M209:N209"/>
    <mergeCell ref="O209:P209"/>
    <mergeCell ref="Q209:R209"/>
    <mergeCell ref="S209:T209"/>
    <mergeCell ref="U209:V209"/>
    <mergeCell ref="W209:X209"/>
    <mergeCell ref="Y209:Z209"/>
    <mergeCell ref="AA207:AB207"/>
    <mergeCell ref="AC207:AD207"/>
    <mergeCell ref="D208:F208"/>
    <mergeCell ref="G208:L208"/>
    <mergeCell ref="M208:N208"/>
    <mergeCell ref="O208:P208"/>
    <mergeCell ref="Q208:R208"/>
    <mergeCell ref="S208:T208"/>
    <mergeCell ref="U208:V208"/>
    <mergeCell ref="W208:X208"/>
    <mergeCell ref="Y208:Z208"/>
    <mergeCell ref="AA208:AB208"/>
    <mergeCell ref="AC208:AD208"/>
    <mergeCell ref="D207:F207"/>
    <mergeCell ref="G207:L207"/>
    <mergeCell ref="M207:N207"/>
    <mergeCell ref="O207:P207"/>
    <mergeCell ref="Q207:R207"/>
    <mergeCell ref="S207:T207"/>
    <mergeCell ref="U207:V207"/>
    <mergeCell ref="W207:X207"/>
    <mergeCell ref="Y207:Z207"/>
    <mergeCell ref="AA205:AB205"/>
    <mergeCell ref="AC205:AD205"/>
    <mergeCell ref="D206:F206"/>
    <mergeCell ref="G206:L206"/>
    <mergeCell ref="M206:N206"/>
    <mergeCell ref="O206:P206"/>
    <mergeCell ref="Q206:R206"/>
    <mergeCell ref="S206:T206"/>
    <mergeCell ref="U206:V206"/>
    <mergeCell ref="W206:X206"/>
    <mergeCell ref="Y206:Z206"/>
    <mergeCell ref="AA206:AB206"/>
    <mergeCell ref="AC206:AD206"/>
    <mergeCell ref="D205:F205"/>
    <mergeCell ref="G205:L205"/>
    <mergeCell ref="M205:N205"/>
    <mergeCell ref="O205:P205"/>
    <mergeCell ref="Q205:R205"/>
    <mergeCell ref="S205:T205"/>
    <mergeCell ref="U205:V205"/>
    <mergeCell ref="W205:X205"/>
    <mergeCell ref="Y205:Z205"/>
    <mergeCell ref="AA203:AB203"/>
    <mergeCell ref="AC203:AD203"/>
    <mergeCell ref="D204:F204"/>
    <mergeCell ref="G204:L204"/>
    <mergeCell ref="M204:N204"/>
    <mergeCell ref="O204:P204"/>
    <mergeCell ref="Q204:R204"/>
    <mergeCell ref="S204:T204"/>
    <mergeCell ref="U204:V204"/>
    <mergeCell ref="W204:X204"/>
    <mergeCell ref="Y204:Z204"/>
    <mergeCell ref="AA204:AB204"/>
    <mergeCell ref="AC204:AD204"/>
    <mergeCell ref="D203:F203"/>
    <mergeCell ref="G203:L203"/>
    <mergeCell ref="M203:N203"/>
    <mergeCell ref="O203:P203"/>
    <mergeCell ref="Q203:R203"/>
    <mergeCell ref="S203:T203"/>
    <mergeCell ref="U203:V203"/>
    <mergeCell ref="W203:X203"/>
    <mergeCell ref="Y203:Z203"/>
    <mergeCell ref="AA201:AB201"/>
    <mergeCell ref="AC201:AD201"/>
    <mergeCell ref="D202:F202"/>
    <mergeCell ref="G202:L202"/>
    <mergeCell ref="M202:N202"/>
    <mergeCell ref="O202:P202"/>
    <mergeCell ref="Q202:R202"/>
    <mergeCell ref="S202:T202"/>
    <mergeCell ref="U202:V202"/>
    <mergeCell ref="W202:X202"/>
    <mergeCell ref="Y202:Z202"/>
    <mergeCell ref="AA202:AB202"/>
    <mergeCell ref="AC202:AD202"/>
    <mergeCell ref="D201:F201"/>
    <mergeCell ref="G201:L201"/>
    <mergeCell ref="M201:N201"/>
    <mergeCell ref="O201:P201"/>
    <mergeCell ref="Q201:R201"/>
    <mergeCell ref="S201:T201"/>
    <mergeCell ref="U201:V201"/>
    <mergeCell ref="W201:X201"/>
    <mergeCell ref="Y201:Z201"/>
    <mergeCell ref="AA199:AB199"/>
    <mergeCell ref="AC199:AD199"/>
    <mergeCell ref="D200:F200"/>
    <mergeCell ref="G200:L200"/>
    <mergeCell ref="M200:N200"/>
    <mergeCell ref="O200:P200"/>
    <mergeCell ref="Q200:R200"/>
    <mergeCell ref="S200:T200"/>
    <mergeCell ref="U200:V200"/>
    <mergeCell ref="W200:X200"/>
    <mergeCell ref="Y200:Z200"/>
    <mergeCell ref="AA200:AB200"/>
    <mergeCell ref="AC200:AD200"/>
    <mergeCell ref="D199:F199"/>
    <mergeCell ref="G199:L199"/>
    <mergeCell ref="M199:N199"/>
    <mergeCell ref="O199:P199"/>
    <mergeCell ref="Q199:R199"/>
    <mergeCell ref="S199:T199"/>
    <mergeCell ref="U199:V199"/>
    <mergeCell ref="W199:X199"/>
    <mergeCell ref="Y199:Z199"/>
    <mergeCell ref="AA197:AB197"/>
    <mergeCell ref="AC197:AD197"/>
    <mergeCell ref="D198:F198"/>
    <mergeCell ref="G198:L198"/>
    <mergeCell ref="M198:N198"/>
    <mergeCell ref="O198:P198"/>
    <mergeCell ref="Q198:R198"/>
    <mergeCell ref="S198:T198"/>
    <mergeCell ref="U198:V198"/>
    <mergeCell ref="W198:X198"/>
    <mergeCell ref="Y198:Z198"/>
    <mergeCell ref="AA198:AB198"/>
    <mergeCell ref="AC198:AD198"/>
    <mergeCell ref="D197:F197"/>
    <mergeCell ref="G197:L197"/>
    <mergeCell ref="M197:N197"/>
    <mergeCell ref="O197:P197"/>
    <mergeCell ref="Q197:R197"/>
    <mergeCell ref="S197:T197"/>
    <mergeCell ref="U197:V197"/>
    <mergeCell ref="W197:X197"/>
    <mergeCell ref="Y197:Z197"/>
    <mergeCell ref="AA195:AB195"/>
    <mergeCell ref="AC195:AD195"/>
    <mergeCell ref="D196:F196"/>
    <mergeCell ref="G196:L196"/>
    <mergeCell ref="M196:N196"/>
    <mergeCell ref="O196:P196"/>
    <mergeCell ref="Q196:R196"/>
    <mergeCell ref="S196:T196"/>
    <mergeCell ref="U196:V196"/>
    <mergeCell ref="W196:X196"/>
    <mergeCell ref="Y196:Z196"/>
    <mergeCell ref="AA196:AB196"/>
    <mergeCell ref="AC196:AD196"/>
    <mergeCell ref="D195:F195"/>
    <mergeCell ref="G195:L195"/>
    <mergeCell ref="M195:N195"/>
    <mergeCell ref="O195:P195"/>
    <mergeCell ref="Q195:R195"/>
    <mergeCell ref="S195:T195"/>
    <mergeCell ref="U195:V195"/>
    <mergeCell ref="W195:X195"/>
    <mergeCell ref="Y195:Z195"/>
    <mergeCell ref="AA193:AB193"/>
    <mergeCell ref="AC193:AD193"/>
    <mergeCell ref="D194:F194"/>
    <mergeCell ref="G194:L194"/>
    <mergeCell ref="M194:N194"/>
    <mergeCell ref="O194:P194"/>
    <mergeCell ref="Q194:R194"/>
    <mergeCell ref="S194:T194"/>
    <mergeCell ref="U194:V194"/>
    <mergeCell ref="W194:X194"/>
    <mergeCell ref="Y194:Z194"/>
    <mergeCell ref="AA194:AB194"/>
    <mergeCell ref="AC194:AD194"/>
    <mergeCell ref="D193:F193"/>
    <mergeCell ref="G193:L193"/>
    <mergeCell ref="M193:N193"/>
    <mergeCell ref="O193:P193"/>
    <mergeCell ref="Q193:R193"/>
    <mergeCell ref="S193:T193"/>
    <mergeCell ref="U193:V193"/>
    <mergeCell ref="W193:X193"/>
    <mergeCell ref="Y193:Z193"/>
    <mergeCell ref="AA191:AB191"/>
    <mergeCell ref="AC191:AD191"/>
    <mergeCell ref="D192:F192"/>
    <mergeCell ref="G192:L192"/>
    <mergeCell ref="M192:N192"/>
    <mergeCell ref="O192:P192"/>
    <mergeCell ref="Q192:R192"/>
    <mergeCell ref="S192:T192"/>
    <mergeCell ref="U192:V192"/>
    <mergeCell ref="W192:X192"/>
    <mergeCell ref="Y192:Z192"/>
    <mergeCell ref="AA192:AB192"/>
    <mergeCell ref="AC192:AD192"/>
    <mergeCell ref="D191:F191"/>
    <mergeCell ref="G191:L191"/>
    <mergeCell ref="M191:N191"/>
    <mergeCell ref="O191:P191"/>
    <mergeCell ref="Q191:R191"/>
    <mergeCell ref="S191:T191"/>
    <mergeCell ref="U191:V191"/>
    <mergeCell ref="W191:X191"/>
    <mergeCell ref="Y191:Z191"/>
    <mergeCell ref="AA189:AB189"/>
    <mergeCell ref="AC189:AD189"/>
    <mergeCell ref="D190:F190"/>
    <mergeCell ref="G190:L190"/>
    <mergeCell ref="M190:N190"/>
    <mergeCell ref="O190:P190"/>
    <mergeCell ref="Q190:R190"/>
    <mergeCell ref="S190:T190"/>
    <mergeCell ref="U190:V190"/>
    <mergeCell ref="W190:X190"/>
    <mergeCell ref="Y190:Z190"/>
    <mergeCell ref="AA190:AB190"/>
    <mergeCell ref="AC190:AD190"/>
    <mergeCell ref="D189:F189"/>
    <mergeCell ref="G189:L189"/>
    <mergeCell ref="M189:N189"/>
    <mergeCell ref="O189:P189"/>
    <mergeCell ref="Q189:R189"/>
    <mergeCell ref="S189:T189"/>
    <mergeCell ref="U189:V189"/>
    <mergeCell ref="W189:X189"/>
    <mergeCell ref="Y189:Z189"/>
    <mergeCell ref="AA187:AB187"/>
    <mergeCell ref="AC187:AD187"/>
    <mergeCell ref="D188:F188"/>
    <mergeCell ref="G188:L188"/>
    <mergeCell ref="M188:N188"/>
    <mergeCell ref="O188:P188"/>
    <mergeCell ref="Q188:R188"/>
    <mergeCell ref="S188:T188"/>
    <mergeCell ref="U188:V188"/>
    <mergeCell ref="W188:X188"/>
    <mergeCell ref="Y188:Z188"/>
    <mergeCell ref="AA188:AB188"/>
    <mergeCell ref="AC188:AD188"/>
    <mergeCell ref="D187:F187"/>
    <mergeCell ref="G187:L187"/>
    <mergeCell ref="M187:N187"/>
    <mergeCell ref="O187:P187"/>
    <mergeCell ref="Q187:R187"/>
    <mergeCell ref="S187:T187"/>
    <mergeCell ref="U187:V187"/>
    <mergeCell ref="W187:X187"/>
    <mergeCell ref="Y187:Z187"/>
    <mergeCell ref="AA185:AB185"/>
    <mergeCell ref="AC185:AD185"/>
    <mergeCell ref="D186:F186"/>
    <mergeCell ref="G186:L186"/>
    <mergeCell ref="M186:N186"/>
    <mergeCell ref="O186:P186"/>
    <mergeCell ref="Q186:R186"/>
    <mergeCell ref="S186:T186"/>
    <mergeCell ref="U186:V186"/>
    <mergeCell ref="W186:X186"/>
    <mergeCell ref="Y186:Z186"/>
    <mergeCell ref="AA186:AB186"/>
    <mergeCell ref="AC186:AD186"/>
    <mergeCell ref="D185:F185"/>
    <mergeCell ref="G185:L185"/>
    <mergeCell ref="M185:N185"/>
    <mergeCell ref="O185:P185"/>
    <mergeCell ref="Q185:R185"/>
    <mergeCell ref="S185:T185"/>
    <mergeCell ref="U185:V185"/>
    <mergeCell ref="W185:X185"/>
    <mergeCell ref="Y185:Z185"/>
    <mergeCell ref="AA183:AB183"/>
    <mergeCell ref="AC183:AD183"/>
    <mergeCell ref="D184:F184"/>
    <mergeCell ref="G184:L184"/>
    <mergeCell ref="M184:N184"/>
    <mergeCell ref="O184:P184"/>
    <mergeCell ref="Q184:R184"/>
    <mergeCell ref="S184:T184"/>
    <mergeCell ref="U184:V184"/>
    <mergeCell ref="W184:X184"/>
    <mergeCell ref="Y184:Z184"/>
    <mergeCell ref="AA184:AB184"/>
    <mergeCell ref="AC184:AD184"/>
    <mergeCell ref="D183:F183"/>
    <mergeCell ref="G183:L183"/>
    <mergeCell ref="M183:N183"/>
    <mergeCell ref="O183:P183"/>
    <mergeCell ref="Q183:R183"/>
    <mergeCell ref="S183:T183"/>
    <mergeCell ref="U183:V183"/>
    <mergeCell ref="W183:X183"/>
    <mergeCell ref="Y183:Z183"/>
    <mergeCell ref="AA181:AB181"/>
    <mergeCell ref="AC181:AD181"/>
    <mergeCell ref="D182:F182"/>
    <mergeCell ref="G182:L182"/>
    <mergeCell ref="M182:N182"/>
    <mergeCell ref="O182:P182"/>
    <mergeCell ref="Q182:R182"/>
    <mergeCell ref="S182:T182"/>
    <mergeCell ref="U182:V182"/>
    <mergeCell ref="W182:X182"/>
    <mergeCell ref="Y182:Z182"/>
    <mergeCell ref="AA182:AB182"/>
    <mergeCell ref="AC182:AD182"/>
    <mergeCell ref="D181:F181"/>
    <mergeCell ref="G181:L181"/>
    <mergeCell ref="M181:N181"/>
    <mergeCell ref="O181:P181"/>
    <mergeCell ref="Q181:R181"/>
    <mergeCell ref="S181:T181"/>
    <mergeCell ref="U181:V181"/>
    <mergeCell ref="W181:X181"/>
    <mergeCell ref="Y181:Z181"/>
    <mergeCell ref="AA179:AB179"/>
    <mergeCell ref="AC179:AD179"/>
    <mergeCell ref="D180:F180"/>
    <mergeCell ref="G180:L180"/>
    <mergeCell ref="M180:N180"/>
    <mergeCell ref="O180:P180"/>
    <mergeCell ref="Q180:R180"/>
    <mergeCell ref="S180:T180"/>
    <mergeCell ref="U180:V180"/>
    <mergeCell ref="W180:X180"/>
    <mergeCell ref="Y180:Z180"/>
    <mergeCell ref="AA180:AB180"/>
    <mergeCell ref="AC180:AD180"/>
    <mergeCell ref="D179:F179"/>
    <mergeCell ref="G179:L179"/>
    <mergeCell ref="M179:N179"/>
    <mergeCell ref="O179:P179"/>
    <mergeCell ref="Q179:R179"/>
    <mergeCell ref="S179:T179"/>
    <mergeCell ref="U179:V179"/>
    <mergeCell ref="W179:X179"/>
    <mergeCell ref="Y179:Z179"/>
    <mergeCell ref="AA177:AB177"/>
    <mergeCell ref="AC177:AD177"/>
    <mergeCell ref="D178:F178"/>
    <mergeCell ref="G178:L178"/>
    <mergeCell ref="M178:N178"/>
    <mergeCell ref="O178:P178"/>
    <mergeCell ref="Q178:R178"/>
    <mergeCell ref="S178:T178"/>
    <mergeCell ref="U178:V178"/>
    <mergeCell ref="W178:X178"/>
    <mergeCell ref="Y178:Z178"/>
    <mergeCell ref="AA178:AB178"/>
    <mergeCell ref="AC178:AD178"/>
    <mergeCell ref="D177:F177"/>
    <mergeCell ref="G177:L177"/>
    <mergeCell ref="M177:N177"/>
    <mergeCell ref="O177:P177"/>
    <mergeCell ref="Q177:R177"/>
    <mergeCell ref="S177:T177"/>
    <mergeCell ref="U177:V177"/>
    <mergeCell ref="W177:X177"/>
    <mergeCell ref="Y177:Z177"/>
    <mergeCell ref="AA175:AB175"/>
    <mergeCell ref="AC175:AD175"/>
    <mergeCell ref="D176:F176"/>
    <mergeCell ref="G176:L176"/>
    <mergeCell ref="M176:N176"/>
    <mergeCell ref="O176:P176"/>
    <mergeCell ref="Q176:R176"/>
    <mergeCell ref="S176:T176"/>
    <mergeCell ref="U176:V176"/>
    <mergeCell ref="W176:X176"/>
    <mergeCell ref="Y176:Z176"/>
    <mergeCell ref="AA176:AB176"/>
    <mergeCell ref="AC176:AD176"/>
    <mergeCell ref="D175:F175"/>
    <mergeCell ref="G175:L175"/>
    <mergeCell ref="M175:N175"/>
    <mergeCell ref="O175:P175"/>
    <mergeCell ref="Q175:R175"/>
    <mergeCell ref="S175:T175"/>
    <mergeCell ref="U175:V175"/>
    <mergeCell ref="W175:X175"/>
    <mergeCell ref="Y175:Z175"/>
    <mergeCell ref="AA173:AB173"/>
    <mergeCell ref="AC173:AD173"/>
    <mergeCell ref="D174:F174"/>
    <mergeCell ref="G174:L174"/>
    <mergeCell ref="M174:N174"/>
    <mergeCell ref="O174:P174"/>
    <mergeCell ref="Q174:R174"/>
    <mergeCell ref="S174:T174"/>
    <mergeCell ref="U174:V174"/>
    <mergeCell ref="W174:X174"/>
    <mergeCell ref="Y174:Z174"/>
    <mergeCell ref="AA174:AB174"/>
    <mergeCell ref="AC174:AD174"/>
    <mergeCell ref="D173:F173"/>
    <mergeCell ref="G173:L173"/>
    <mergeCell ref="M173:N173"/>
    <mergeCell ref="O173:P173"/>
    <mergeCell ref="Q173:R173"/>
    <mergeCell ref="S173:T173"/>
    <mergeCell ref="U173:V173"/>
    <mergeCell ref="W173:X173"/>
    <mergeCell ref="Y173:Z173"/>
    <mergeCell ref="AA171:AB171"/>
    <mergeCell ref="AC171:AD171"/>
    <mergeCell ref="D172:F172"/>
    <mergeCell ref="G172:L172"/>
    <mergeCell ref="M172:N172"/>
    <mergeCell ref="O172:P172"/>
    <mergeCell ref="Q172:R172"/>
    <mergeCell ref="S172:T172"/>
    <mergeCell ref="U172:V172"/>
    <mergeCell ref="W172:X172"/>
    <mergeCell ref="Y172:Z172"/>
    <mergeCell ref="AA172:AB172"/>
    <mergeCell ref="AC172:AD172"/>
    <mergeCell ref="D171:F171"/>
    <mergeCell ref="G171:L171"/>
    <mergeCell ref="M171:N171"/>
    <mergeCell ref="O171:P171"/>
    <mergeCell ref="Q171:R171"/>
    <mergeCell ref="S171:T171"/>
    <mergeCell ref="U171:V171"/>
    <mergeCell ref="W171:X171"/>
    <mergeCell ref="Y171:Z171"/>
    <mergeCell ref="AA169:AB169"/>
    <mergeCell ref="AC169:AD169"/>
    <mergeCell ref="D170:F170"/>
    <mergeCell ref="G170:L170"/>
    <mergeCell ref="M170:N170"/>
    <mergeCell ref="O170:P170"/>
    <mergeCell ref="Q170:R170"/>
    <mergeCell ref="S170:T170"/>
    <mergeCell ref="U170:V170"/>
    <mergeCell ref="W170:X170"/>
    <mergeCell ref="Y170:Z170"/>
    <mergeCell ref="AA170:AB170"/>
    <mergeCell ref="AC170:AD170"/>
    <mergeCell ref="D169:F169"/>
    <mergeCell ref="G169:L169"/>
    <mergeCell ref="M169:N169"/>
    <mergeCell ref="O169:P169"/>
    <mergeCell ref="Q169:R169"/>
    <mergeCell ref="S169:T169"/>
    <mergeCell ref="U169:V169"/>
    <mergeCell ref="W169:X169"/>
    <mergeCell ref="Y169:Z169"/>
    <mergeCell ref="AA167:AB167"/>
    <mergeCell ref="AC167:AD167"/>
    <mergeCell ref="D168:F168"/>
    <mergeCell ref="G168:L168"/>
    <mergeCell ref="M168:N168"/>
    <mergeCell ref="O168:P168"/>
    <mergeCell ref="Q168:R168"/>
    <mergeCell ref="S168:T168"/>
    <mergeCell ref="U168:V168"/>
    <mergeCell ref="W168:X168"/>
    <mergeCell ref="Y168:Z168"/>
    <mergeCell ref="AA168:AB168"/>
    <mergeCell ref="AC168:AD168"/>
    <mergeCell ref="D167:F167"/>
    <mergeCell ref="G167:L167"/>
    <mergeCell ref="M167:N167"/>
    <mergeCell ref="O167:P167"/>
    <mergeCell ref="Q167:R167"/>
    <mergeCell ref="S167:T167"/>
    <mergeCell ref="U167:V167"/>
    <mergeCell ref="W167:X167"/>
    <mergeCell ref="Y167:Z167"/>
    <mergeCell ref="AA165:AB165"/>
    <mergeCell ref="AC165:AD165"/>
    <mergeCell ref="D166:F166"/>
    <mergeCell ref="G166:L166"/>
    <mergeCell ref="M166:N166"/>
    <mergeCell ref="O166:P166"/>
    <mergeCell ref="Q166:R166"/>
    <mergeCell ref="S166:T166"/>
    <mergeCell ref="U166:V166"/>
    <mergeCell ref="W166:X166"/>
    <mergeCell ref="Y166:Z166"/>
    <mergeCell ref="AA166:AB166"/>
    <mergeCell ref="AC166:AD166"/>
    <mergeCell ref="D165:F165"/>
    <mergeCell ref="G165:L165"/>
    <mergeCell ref="M165:N165"/>
    <mergeCell ref="O165:P165"/>
    <mergeCell ref="Q165:R165"/>
    <mergeCell ref="S165:T165"/>
    <mergeCell ref="U165:V165"/>
    <mergeCell ref="W165:X165"/>
    <mergeCell ref="Y165:Z165"/>
    <mergeCell ref="AA163:AB163"/>
    <mergeCell ref="AC163:AD163"/>
    <mergeCell ref="D164:F164"/>
    <mergeCell ref="G164:L164"/>
    <mergeCell ref="M164:N164"/>
    <mergeCell ref="O164:P164"/>
    <mergeCell ref="Q164:R164"/>
    <mergeCell ref="S164:T164"/>
    <mergeCell ref="U164:V164"/>
    <mergeCell ref="W164:X164"/>
    <mergeCell ref="Y164:Z164"/>
    <mergeCell ref="AA164:AB164"/>
    <mergeCell ref="AC164:AD164"/>
    <mergeCell ref="D163:F163"/>
    <mergeCell ref="G163:L163"/>
    <mergeCell ref="M163:N163"/>
    <mergeCell ref="O163:P163"/>
    <mergeCell ref="Q163:R163"/>
    <mergeCell ref="S163:T163"/>
    <mergeCell ref="U163:V163"/>
    <mergeCell ref="W163:X163"/>
    <mergeCell ref="Y163:Z163"/>
    <mergeCell ref="AA161:AB161"/>
    <mergeCell ref="AC161:AD161"/>
    <mergeCell ref="D162:F162"/>
    <mergeCell ref="G162:L162"/>
    <mergeCell ref="M162:N162"/>
    <mergeCell ref="O162:P162"/>
    <mergeCell ref="Q162:R162"/>
    <mergeCell ref="S162:T162"/>
    <mergeCell ref="U162:V162"/>
    <mergeCell ref="W162:X162"/>
    <mergeCell ref="Y162:Z162"/>
    <mergeCell ref="AA162:AB162"/>
    <mergeCell ref="AC162:AD162"/>
    <mergeCell ref="D161:F161"/>
    <mergeCell ref="G161:L161"/>
    <mergeCell ref="M161:N161"/>
    <mergeCell ref="O161:P161"/>
    <mergeCell ref="Q161:R161"/>
    <mergeCell ref="S161:T161"/>
    <mergeCell ref="U161:V161"/>
    <mergeCell ref="W161:X161"/>
    <mergeCell ref="Y161:Z161"/>
    <mergeCell ref="AA159:AB159"/>
    <mergeCell ref="AC159:AD159"/>
    <mergeCell ref="D160:F160"/>
    <mergeCell ref="G160:L160"/>
    <mergeCell ref="M160:N160"/>
    <mergeCell ref="O160:P160"/>
    <mergeCell ref="Q160:R160"/>
    <mergeCell ref="S160:T160"/>
    <mergeCell ref="U160:V160"/>
    <mergeCell ref="W160:X160"/>
    <mergeCell ref="Y160:Z160"/>
    <mergeCell ref="AA160:AB160"/>
    <mergeCell ref="AC160:AD160"/>
    <mergeCell ref="D159:F159"/>
    <mergeCell ref="G159:L159"/>
    <mergeCell ref="M159:N159"/>
    <mergeCell ref="O159:P159"/>
    <mergeCell ref="Q159:R159"/>
    <mergeCell ref="S159:T159"/>
    <mergeCell ref="U159:V159"/>
    <mergeCell ref="W159:X159"/>
    <mergeCell ref="Y159:Z159"/>
    <mergeCell ref="AA157:AB157"/>
    <mergeCell ref="AC157:AD157"/>
    <mergeCell ref="D158:F158"/>
    <mergeCell ref="G158:L158"/>
    <mergeCell ref="M158:N158"/>
    <mergeCell ref="O158:P158"/>
    <mergeCell ref="Q158:R158"/>
    <mergeCell ref="S158:T158"/>
    <mergeCell ref="U158:V158"/>
    <mergeCell ref="W158:X158"/>
    <mergeCell ref="Y158:Z158"/>
    <mergeCell ref="AA158:AB158"/>
    <mergeCell ref="AC158:AD158"/>
    <mergeCell ref="D157:F157"/>
    <mergeCell ref="G157:L157"/>
    <mergeCell ref="M157:N157"/>
    <mergeCell ref="O157:P157"/>
    <mergeCell ref="Q157:R157"/>
    <mergeCell ref="S157:T157"/>
    <mergeCell ref="U157:V157"/>
    <mergeCell ref="W157:X157"/>
    <mergeCell ref="Y157:Z157"/>
    <mergeCell ref="AA155:AB155"/>
    <mergeCell ref="AC155:AD155"/>
    <mergeCell ref="D156:F156"/>
    <mergeCell ref="G156:L156"/>
    <mergeCell ref="M156:N156"/>
    <mergeCell ref="O156:P156"/>
    <mergeCell ref="Q156:R156"/>
    <mergeCell ref="S156:T156"/>
    <mergeCell ref="U156:V156"/>
    <mergeCell ref="W156:X156"/>
    <mergeCell ref="Y156:Z156"/>
    <mergeCell ref="AA156:AB156"/>
    <mergeCell ref="AC156:AD156"/>
    <mergeCell ref="D155:F155"/>
    <mergeCell ref="G155:L155"/>
    <mergeCell ref="M155:N155"/>
    <mergeCell ref="O155:P155"/>
    <mergeCell ref="Q155:R155"/>
    <mergeCell ref="S155:T155"/>
    <mergeCell ref="U155:V155"/>
    <mergeCell ref="W155:X155"/>
    <mergeCell ref="Y155:Z155"/>
    <mergeCell ref="AA153:AB153"/>
    <mergeCell ref="AC153:AD153"/>
    <mergeCell ref="D154:F154"/>
    <mergeCell ref="G154:L154"/>
    <mergeCell ref="M154:N154"/>
    <mergeCell ref="O154:P154"/>
    <mergeCell ref="Q154:R154"/>
    <mergeCell ref="S154:T154"/>
    <mergeCell ref="U154:V154"/>
    <mergeCell ref="W154:X154"/>
    <mergeCell ref="Y154:Z154"/>
    <mergeCell ref="AA154:AB154"/>
    <mergeCell ref="AC154:AD154"/>
    <mergeCell ref="D153:F153"/>
    <mergeCell ref="G153:L153"/>
    <mergeCell ref="M153:N153"/>
    <mergeCell ref="O153:P153"/>
    <mergeCell ref="Q153:R153"/>
    <mergeCell ref="S153:T153"/>
    <mergeCell ref="U153:V153"/>
    <mergeCell ref="W153:X153"/>
    <mergeCell ref="Y153:Z153"/>
    <mergeCell ref="AA151:AB151"/>
    <mergeCell ref="AC151:AD151"/>
    <mergeCell ref="D152:F152"/>
    <mergeCell ref="G152:L152"/>
    <mergeCell ref="M152:N152"/>
    <mergeCell ref="O152:P152"/>
    <mergeCell ref="Q152:R152"/>
    <mergeCell ref="S152:T152"/>
    <mergeCell ref="U152:V152"/>
    <mergeCell ref="W152:X152"/>
    <mergeCell ref="Y152:Z152"/>
    <mergeCell ref="AA152:AB152"/>
    <mergeCell ref="AC152:AD152"/>
    <mergeCell ref="D151:F151"/>
    <mergeCell ref="G151:L151"/>
    <mergeCell ref="M151:N151"/>
    <mergeCell ref="O151:P151"/>
    <mergeCell ref="Q151:R151"/>
    <mergeCell ref="S151:T151"/>
    <mergeCell ref="U151:V151"/>
    <mergeCell ref="W151:X151"/>
    <mergeCell ref="Y151:Z151"/>
    <mergeCell ref="AA149:AB149"/>
    <mergeCell ref="AC149:AD149"/>
    <mergeCell ref="D150:F150"/>
    <mergeCell ref="G150:L150"/>
    <mergeCell ref="M150:N150"/>
    <mergeCell ref="O150:P150"/>
    <mergeCell ref="Q150:R150"/>
    <mergeCell ref="S150:T150"/>
    <mergeCell ref="U150:V150"/>
    <mergeCell ref="W150:X150"/>
    <mergeCell ref="Y150:Z150"/>
    <mergeCell ref="AA150:AB150"/>
    <mergeCell ref="AC150:AD150"/>
    <mergeCell ref="D149:F149"/>
    <mergeCell ref="G149:L149"/>
    <mergeCell ref="M149:N149"/>
    <mergeCell ref="O149:P149"/>
    <mergeCell ref="Q149:R149"/>
    <mergeCell ref="S149:T149"/>
    <mergeCell ref="U149:V149"/>
    <mergeCell ref="W149:X149"/>
    <mergeCell ref="Y149:Z149"/>
    <mergeCell ref="AA147:AB147"/>
    <mergeCell ref="AC147:AD147"/>
    <mergeCell ref="D148:F148"/>
    <mergeCell ref="G148:L148"/>
    <mergeCell ref="M148:N148"/>
    <mergeCell ref="O148:P148"/>
    <mergeCell ref="Q148:R148"/>
    <mergeCell ref="S148:T148"/>
    <mergeCell ref="U148:V148"/>
    <mergeCell ref="W148:X148"/>
    <mergeCell ref="Y148:Z148"/>
    <mergeCell ref="AA148:AB148"/>
    <mergeCell ref="AC148:AD148"/>
    <mergeCell ref="D147:F147"/>
    <mergeCell ref="G147:L147"/>
    <mergeCell ref="M147:N147"/>
    <mergeCell ref="O147:P147"/>
    <mergeCell ref="Q147:R147"/>
    <mergeCell ref="S147:T147"/>
    <mergeCell ref="U147:V147"/>
    <mergeCell ref="W147:X147"/>
    <mergeCell ref="Y147:Z147"/>
    <mergeCell ref="AA145:AB145"/>
    <mergeCell ref="AC145:AD145"/>
    <mergeCell ref="D146:F146"/>
    <mergeCell ref="G146:L146"/>
    <mergeCell ref="M146:N146"/>
    <mergeCell ref="O146:P146"/>
    <mergeCell ref="Q146:R146"/>
    <mergeCell ref="S146:T146"/>
    <mergeCell ref="U146:V146"/>
    <mergeCell ref="W146:X146"/>
    <mergeCell ref="Y146:Z146"/>
    <mergeCell ref="AA146:AB146"/>
    <mergeCell ref="AC146:AD146"/>
    <mergeCell ref="D145:F145"/>
    <mergeCell ref="G145:L145"/>
    <mergeCell ref="M145:N145"/>
    <mergeCell ref="O145:P145"/>
    <mergeCell ref="Q145:R145"/>
    <mergeCell ref="S145:T145"/>
    <mergeCell ref="U145:V145"/>
    <mergeCell ref="W145:X145"/>
    <mergeCell ref="Y145:Z145"/>
    <mergeCell ref="AA143:AB143"/>
    <mergeCell ref="AC143:AD143"/>
    <mergeCell ref="D144:F144"/>
    <mergeCell ref="G144:L144"/>
    <mergeCell ref="M144:N144"/>
    <mergeCell ref="O144:P144"/>
    <mergeCell ref="Q144:R144"/>
    <mergeCell ref="S144:T144"/>
    <mergeCell ref="U144:V144"/>
    <mergeCell ref="W144:X144"/>
    <mergeCell ref="Y144:Z144"/>
    <mergeCell ref="AA144:AB144"/>
    <mergeCell ref="AC144:AD144"/>
    <mergeCell ref="D143:F143"/>
    <mergeCell ref="G143:L143"/>
    <mergeCell ref="M143:N143"/>
    <mergeCell ref="O143:P143"/>
    <mergeCell ref="Q143:R143"/>
    <mergeCell ref="S143:T143"/>
    <mergeCell ref="U143:V143"/>
    <mergeCell ref="W143:X143"/>
    <mergeCell ref="Y143:Z143"/>
    <mergeCell ref="AA141:AB141"/>
    <mergeCell ref="AC141:AD141"/>
    <mergeCell ref="D142:F142"/>
    <mergeCell ref="G142:L142"/>
    <mergeCell ref="M142:N142"/>
    <mergeCell ref="O142:P142"/>
    <mergeCell ref="Q142:R142"/>
    <mergeCell ref="S142:T142"/>
    <mergeCell ref="U142:V142"/>
    <mergeCell ref="W142:X142"/>
    <mergeCell ref="Y142:Z142"/>
    <mergeCell ref="AA142:AB142"/>
    <mergeCell ref="AC142:AD142"/>
    <mergeCell ref="D141:F141"/>
    <mergeCell ref="G141:L141"/>
    <mergeCell ref="M141:N141"/>
    <mergeCell ref="O141:P141"/>
    <mergeCell ref="Q141:R141"/>
    <mergeCell ref="S141:T141"/>
    <mergeCell ref="U141:V141"/>
    <mergeCell ref="W141:X141"/>
    <mergeCell ref="Y141:Z141"/>
    <mergeCell ref="AA139:AB139"/>
    <mergeCell ref="AC139:AD139"/>
    <mergeCell ref="D140:F140"/>
    <mergeCell ref="G140:L140"/>
    <mergeCell ref="M140:N140"/>
    <mergeCell ref="O140:P140"/>
    <mergeCell ref="Q140:R140"/>
    <mergeCell ref="S140:T140"/>
    <mergeCell ref="U140:V140"/>
    <mergeCell ref="W140:X140"/>
    <mergeCell ref="Y140:Z140"/>
    <mergeCell ref="AA140:AB140"/>
    <mergeCell ref="AC140:AD140"/>
    <mergeCell ref="D139:F139"/>
    <mergeCell ref="G139:L139"/>
    <mergeCell ref="M139:N139"/>
    <mergeCell ref="O139:P139"/>
    <mergeCell ref="Q139:R139"/>
    <mergeCell ref="S139:T139"/>
    <mergeCell ref="U139:V139"/>
    <mergeCell ref="W139:X139"/>
    <mergeCell ref="Y139:Z139"/>
    <mergeCell ref="AA137:AB137"/>
    <mergeCell ref="AC137:AD137"/>
    <mergeCell ref="D138:F138"/>
    <mergeCell ref="G138:L138"/>
    <mergeCell ref="M138:N138"/>
    <mergeCell ref="O138:P138"/>
    <mergeCell ref="Q138:R138"/>
    <mergeCell ref="S138:T138"/>
    <mergeCell ref="U138:V138"/>
    <mergeCell ref="W138:X138"/>
    <mergeCell ref="Y138:Z138"/>
    <mergeCell ref="AA138:AB138"/>
    <mergeCell ref="AC138:AD138"/>
    <mergeCell ref="D137:F137"/>
    <mergeCell ref="G137:L137"/>
    <mergeCell ref="M137:N137"/>
    <mergeCell ref="O137:P137"/>
    <mergeCell ref="Q137:R137"/>
    <mergeCell ref="S137:T137"/>
    <mergeCell ref="U137:V137"/>
    <mergeCell ref="W137:X137"/>
    <mergeCell ref="Y137:Z137"/>
    <mergeCell ref="AA135:AB135"/>
    <mergeCell ref="AC135:AD135"/>
    <mergeCell ref="D136:F136"/>
    <mergeCell ref="G136:L136"/>
    <mergeCell ref="M136:N136"/>
    <mergeCell ref="O136:P136"/>
    <mergeCell ref="Q136:R136"/>
    <mergeCell ref="S136:T136"/>
    <mergeCell ref="U136:V136"/>
    <mergeCell ref="W136:X136"/>
    <mergeCell ref="Y136:Z136"/>
    <mergeCell ref="AA136:AB136"/>
    <mergeCell ref="AC136:AD136"/>
    <mergeCell ref="D135:F135"/>
    <mergeCell ref="G135:L135"/>
    <mergeCell ref="M135:N135"/>
    <mergeCell ref="O135:P135"/>
    <mergeCell ref="Q135:R135"/>
    <mergeCell ref="S135:T135"/>
    <mergeCell ref="U135:V135"/>
    <mergeCell ref="W135:X135"/>
    <mergeCell ref="Y135:Z135"/>
    <mergeCell ref="AA133:AB133"/>
    <mergeCell ref="AC133:AD133"/>
    <mergeCell ref="D134:F134"/>
    <mergeCell ref="G134:L134"/>
    <mergeCell ref="M134:N134"/>
    <mergeCell ref="O134:P134"/>
    <mergeCell ref="Q134:R134"/>
    <mergeCell ref="S134:T134"/>
    <mergeCell ref="U134:V134"/>
    <mergeCell ref="W134:X134"/>
    <mergeCell ref="Y134:Z134"/>
    <mergeCell ref="AA134:AB134"/>
    <mergeCell ref="AC134:AD134"/>
    <mergeCell ref="D133:F133"/>
    <mergeCell ref="G133:L133"/>
    <mergeCell ref="M133:N133"/>
    <mergeCell ref="O133:P133"/>
    <mergeCell ref="Q133:R133"/>
    <mergeCell ref="S133:T133"/>
    <mergeCell ref="U133:V133"/>
    <mergeCell ref="W133:X133"/>
    <mergeCell ref="Y133:Z133"/>
    <mergeCell ref="AA131:AB131"/>
    <mergeCell ref="AC131:AD131"/>
    <mergeCell ref="D132:F132"/>
    <mergeCell ref="G132:L132"/>
    <mergeCell ref="M132:N132"/>
    <mergeCell ref="O132:P132"/>
    <mergeCell ref="Q132:R132"/>
    <mergeCell ref="S132:T132"/>
    <mergeCell ref="U132:V132"/>
    <mergeCell ref="W132:X132"/>
    <mergeCell ref="Y132:Z132"/>
    <mergeCell ref="AA132:AB132"/>
    <mergeCell ref="AC132:AD132"/>
    <mergeCell ref="D131:F131"/>
    <mergeCell ref="G131:L131"/>
    <mergeCell ref="M131:N131"/>
    <mergeCell ref="O131:P131"/>
    <mergeCell ref="Q131:R131"/>
    <mergeCell ref="S131:T131"/>
    <mergeCell ref="U131:V131"/>
    <mergeCell ref="W131:X131"/>
    <mergeCell ref="Y131:Z131"/>
    <mergeCell ref="AA129:AB129"/>
    <mergeCell ref="AC129:AD129"/>
    <mergeCell ref="D130:F130"/>
    <mergeCell ref="G130:L130"/>
    <mergeCell ref="M130:N130"/>
    <mergeCell ref="O130:P130"/>
    <mergeCell ref="Q130:R130"/>
    <mergeCell ref="S130:T130"/>
    <mergeCell ref="U130:V130"/>
    <mergeCell ref="W130:X130"/>
    <mergeCell ref="Y130:Z130"/>
    <mergeCell ref="AA130:AB130"/>
    <mergeCell ref="AC130:AD130"/>
    <mergeCell ref="D129:F129"/>
    <mergeCell ref="G129:L129"/>
    <mergeCell ref="M129:N129"/>
    <mergeCell ref="O129:P129"/>
    <mergeCell ref="Q129:R129"/>
    <mergeCell ref="S129:T129"/>
    <mergeCell ref="U129:V129"/>
    <mergeCell ref="W129:X129"/>
    <mergeCell ref="Y129:Z129"/>
    <mergeCell ref="AA127:AB127"/>
    <mergeCell ref="AC127:AD127"/>
    <mergeCell ref="D128:F128"/>
    <mergeCell ref="G128:L128"/>
    <mergeCell ref="M128:N128"/>
    <mergeCell ref="O128:P128"/>
    <mergeCell ref="Q128:R128"/>
    <mergeCell ref="S128:T128"/>
    <mergeCell ref="U128:V128"/>
    <mergeCell ref="W128:X128"/>
    <mergeCell ref="Y128:Z128"/>
    <mergeCell ref="AA128:AB128"/>
    <mergeCell ref="AC128:AD128"/>
    <mergeCell ref="D127:F127"/>
    <mergeCell ref="G127:L127"/>
    <mergeCell ref="M127:N127"/>
    <mergeCell ref="O127:P127"/>
    <mergeCell ref="Q127:R127"/>
    <mergeCell ref="S127:T127"/>
    <mergeCell ref="U127:V127"/>
    <mergeCell ref="W127:X127"/>
    <mergeCell ref="Y127:Z127"/>
    <mergeCell ref="AA125:AB125"/>
    <mergeCell ref="AC125:AD125"/>
    <mergeCell ref="D126:F126"/>
    <mergeCell ref="G126:L126"/>
    <mergeCell ref="M126:N126"/>
    <mergeCell ref="O126:P126"/>
    <mergeCell ref="Q126:R126"/>
    <mergeCell ref="S126:T126"/>
    <mergeCell ref="U126:V126"/>
    <mergeCell ref="W126:X126"/>
    <mergeCell ref="Y126:Z126"/>
    <mergeCell ref="AA126:AB126"/>
    <mergeCell ref="AC126:AD126"/>
    <mergeCell ref="D125:F125"/>
    <mergeCell ref="G125:L125"/>
    <mergeCell ref="M125:N125"/>
    <mergeCell ref="O125:P125"/>
    <mergeCell ref="Q125:R125"/>
    <mergeCell ref="S125:T125"/>
    <mergeCell ref="U125:V125"/>
    <mergeCell ref="W125:X125"/>
    <mergeCell ref="Y125:Z125"/>
    <mergeCell ref="AA123:AB123"/>
    <mergeCell ref="AC123:AD123"/>
    <mergeCell ref="D124:F124"/>
    <mergeCell ref="G124:L124"/>
    <mergeCell ref="M124:N124"/>
    <mergeCell ref="O124:P124"/>
    <mergeCell ref="Q124:R124"/>
    <mergeCell ref="S124:T124"/>
    <mergeCell ref="U124:V124"/>
    <mergeCell ref="W124:X124"/>
    <mergeCell ref="Y124:Z124"/>
    <mergeCell ref="AA124:AB124"/>
    <mergeCell ref="AC124:AD124"/>
    <mergeCell ref="D123:F123"/>
    <mergeCell ref="G123:L123"/>
    <mergeCell ref="M123:N123"/>
    <mergeCell ref="O123:P123"/>
    <mergeCell ref="Q123:R123"/>
    <mergeCell ref="S123:T123"/>
    <mergeCell ref="U123:V123"/>
    <mergeCell ref="W123:X123"/>
    <mergeCell ref="Y123:Z123"/>
    <mergeCell ref="AA121:AB121"/>
    <mergeCell ref="AC121:AD121"/>
    <mergeCell ref="D122:F122"/>
    <mergeCell ref="G122:L122"/>
    <mergeCell ref="M122:N122"/>
    <mergeCell ref="O122:P122"/>
    <mergeCell ref="Q122:R122"/>
    <mergeCell ref="S122:T122"/>
    <mergeCell ref="U122:V122"/>
    <mergeCell ref="W122:X122"/>
    <mergeCell ref="Y122:Z122"/>
    <mergeCell ref="AA122:AB122"/>
    <mergeCell ref="AC122:AD122"/>
    <mergeCell ref="D121:F121"/>
    <mergeCell ref="G121:L121"/>
    <mergeCell ref="M121:N121"/>
    <mergeCell ref="O121:P121"/>
    <mergeCell ref="Q121:R121"/>
    <mergeCell ref="S121:T121"/>
    <mergeCell ref="U121:V121"/>
    <mergeCell ref="W121:X121"/>
    <mergeCell ref="Y121:Z121"/>
    <mergeCell ref="AA119:AB119"/>
    <mergeCell ref="AC119:AD119"/>
    <mergeCell ref="D120:F120"/>
    <mergeCell ref="G120:L120"/>
    <mergeCell ref="M120:N120"/>
    <mergeCell ref="O120:P120"/>
    <mergeCell ref="Q120:R120"/>
    <mergeCell ref="S120:T120"/>
    <mergeCell ref="U120:V120"/>
    <mergeCell ref="W120:X120"/>
    <mergeCell ref="Y120:Z120"/>
    <mergeCell ref="AA120:AB120"/>
    <mergeCell ref="AC120:AD120"/>
    <mergeCell ref="D119:F119"/>
    <mergeCell ref="G119:L119"/>
    <mergeCell ref="M119:N119"/>
    <mergeCell ref="O119:P119"/>
    <mergeCell ref="Q119:R119"/>
    <mergeCell ref="S119:T119"/>
    <mergeCell ref="U119:V119"/>
    <mergeCell ref="W119:X119"/>
    <mergeCell ref="Y119:Z119"/>
    <mergeCell ref="AA117:AB117"/>
    <mergeCell ref="AC117:AD117"/>
    <mergeCell ref="D118:F118"/>
    <mergeCell ref="G118:L118"/>
    <mergeCell ref="M118:N118"/>
    <mergeCell ref="O118:P118"/>
    <mergeCell ref="Q118:R118"/>
    <mergeCell ref="S118:T118"/>
    <mergeCell ref="U118:V118"/>
    <mergeCell ref="W118:X118"/>
    <mergeCell ref="Y118:Z118"/>
    <mergeCell ref="AA118:AB118"/>
    <mergeCell ref="AC118:AD118"/>
    <mergeCell ref="D117:F117"/>
    <mergeCell ref="G117:L117"/>
    <mergeCell ref="M117:N117"/>
    <mergeCell ref="O117:P117"/>
    <mergeCell ref="Q117:R117"/>
    <mergeCell ref="S117:T117"/>
    <mergeCell ref="U117:V117"/>
    <mergeCell ref="W117:X117"/>
    <mergeCell ref="Y117:Z117"/>
    <mergeCell ref="AA115:AB115"/>
    <mergeCell ref="AC115:AD115"/>
    <mergeCell ref="D116:F116"/>
    <mergeCell ref="G116:L116"/>
    <mergeCell ref="M116:N116"/>
    <mergeCell ref="O116:P116"/>
    <mergeCell ref="Q116:R116"/>
    <mergeCell ref="S116:T116"/>
    <mergeCell ref="U116:V116"/>
    <mergeCell ref="W116:X116"/>
    <mergeCell ref="Y116:Z116"/>
    <mergeCell ref="AA116:AB116"/>
    <mergeCell ref="AC116:AD116"/>
    <mergeCell ref="D115:F115"/>
    <mergeCell ref="G115:L115"/>
    <mergeCell ref="M115:N115"/>
    <mergeCell ref="O115:P115"/>
    <mergeCell ref="Q115:R115"/>
    <mergeCell ref="S115:T115"/>
    <mergeCell ref="U115:V115"/>
    <mergeCell ref="W115:X115"/>
    <mergeCell ref="Y115:Z115"/>
    <mergeCell ref="AA113:AB113"/>
    <mergeCell ref="AC113:AD113"/>
    <mergeCell ref="D114:F114"/>
    <mergeCell ref="G114:L114"/>
    <mergeCell ref="M114:N114"/>
    <mergeCell ref="O114:P114"/>
    <mergeCell ref="Q114:R114"/>
    <mergeCell ref="S114:T114"/>
    <mergeCell ref="U114:V114"/>
    <mergeCell ref="W114:X114"/>
    <mergeCell ref="Y114:Z114"/>
    <mergeCell ref="AA114:AB114"/>
    <mergeCell ref="AC114:AD114"/>
    <mergeCell ref="D113:F113"/>
    <mergeCell ref="G113:L113"/>
    <mergeCell ref="M113:N113"/>
    <mergeCell ref="O113:P113"/>
    <mergeCell ref="Q113:R113"/>
    <mergeCell ref="S113:T113"/>
    <mergeCell ref="U113:V113"/>
    <mergeCell ref="W113:X113"/>
    <mergeCell ref="Y113:Z113"/>
    <mergeCell ref="AA111:AB111"/>
    <mergeCell ref="AC111:AD111"/>
    <mergeCell ref="D112:F112"/>
    <mergeCell ref="G112:L112"/>
    <mergeCell ref="M112:N112"/>
    <mergeCell ref="O112:P112"/>
    <mergeCell ref="Q112:R112"/>
    <mergeCell ref="S112:T112"/>
    <mergeCell ref="U112:V112"/>
    <mergeCell ref="W112:X112"/>
    <mergeCell ref="Y112:Z112"/>
    <mergeCell ref="AA112:AB112"/>
    <mergeCell ref="AC112:AD112"/>
    <mergeCell ref="D111:F111"/>
    <mergeCell ref="G111:L111"/>
    <mergeCell ref="M111:N111"/>
    <mergeCell ref="O111:P111"/>
    <mergeCell ref="Q111:R111"/>
    <mergeCell ref="S111:T111"/>
    <mergeCell ref="U111:V111"/>
    <mergeCell ref="W111:X111"/>
    <mergeCell ref="Y111:Z111"/>
    <mergeCell ref="AA109:AB109"/>
    <mergeCell ref="AC109:AD109"/>
    <mergeCell ref="D110:F110"/>
    <mergeCell ref="G110:L110"/>
    <mergeCell ref="M110:N110"/>
    <mergeCell ref="O110:P110"/>
    <mergeCell ref="Q110:R110"/>
    <mergeCell ref="S110:T110"/>
    <mergeCell ref="U110:V110"/>
    <mergeCell ref="W110:X110"/>
    <mergeCell ref="Y110:Z110"/>
    <mergeCell ref="AA110:AB110"/>
    <mergeCell ref="AC110:AD110"/>
    <mergeCell ref="D109:F109"/>
    <mergeCell ref="G109:L109"/>
    <mergeCell ref="M109:N109"/>
    <mergeCell ref="O109:P109"/>
    <mergeCell ref="Q109:R109"/>
    <mergeCell ref="S109:T109"/>
    <mergeCell ref="U109:V109"/>
    <mergeCell ref="W109:X109"/>
    <mergeCell ref="Y109:Z109"/>
    <mergeCell ref="AA107:AB107"/>
    <mergeCell ref="AC107:AD107"/>
    <mergeCell ref="D108:F108"/>
    <mergeCell ref="G108:L108"/>
    <mergeCell ref="M108:N108"/>
    <mergeCell ref="O108:P108"/>
    <mergeCell ref="Q108:R108"/>
    <mergeCell ref="S108:T108"/>
    <mergeCell ref="U108:V108"/>
    <mergeCell ref="W108:X108"/>
    <mergeCell ref="Y108:Z108"/>
    <mergeCell ref="AA108:AB108"/>
    <mergeCell ref="AC108:AD108"/>
    <mergeCell ref="D107:F107"/>
    <mergeCell ref="G107:L107"/>
    <mergeCell ref="M107:N107"/>
    <mergeCell ref="O107:P107"/>
    <mergeCell ref="Q107:R107"/>
    <mergeCell ref="S107:T107"/>
    <mergeCell ref="U107:V107"/>
    <mergeCell ref="W107:X107"/>
    <mergeCell ref="Y107:Z107"/>
    <mergeCell ref="AA105:AB105"/>
    <mergeCell ref="AC105:AD105"/>
    <mergeCell ref="D106:F106"/>
    <mergeCell ref="G106:L106"/>
    <mergeCell ref="M106:N106"/>
    <mergeCell ref="O106:P106"/>
    <mergeCell ref="Q106:R106"/>
    <mergeCell ref="S106:T106"/>
    <mergeCell ref="U106:V106"/>
    <mergeCell ref="W106:X106"/>
    <mergeCell ref="Y106:Z106"/>
    <mergeCell ref="AA106:AB106"/>
    <mergeCell ref="AC106:AD106"/>
    <mergeCell ref="D105:F105"/>
    <mergeCell ref="G105:L105"/>
    <mergeCell ref="M105:N105"/>
    <mergeCell ref="O105:P105"/>
    <mergeCell ref="Q105:R105"/>
    <mergeCell ref="S105:T105"/>
    <mergeCell ref="U105:V105"/>
    <mergeCell ref="W105:X105"/>
    <mergeCell ref="Y105:Z105"/>
    <mergeCell ref="AA103:AB103"/>
    <mergeCell ref="AC103:AD103"/>
    <mergeCell ref="D104:F104"/>
    <mergeCell ref="G104:L104"/>
    <mergeCell ref="M104:N104"/>
    <mergeCell ref="O104:P104"/>
    <mergeCell ref="Q104:R104"/>
    <mergeCell ref="S104:T104"/>
    <mergeCell ref="U104:V104"/>
    <mergeCell ref="W104:X104"/>
    <mergeCell ref="Y104:Z104"/>
    <mergeCell ref="AA104:AB104"/>
    <mergeCell ref="AC104:AD104"/>
    <mergeCell ref="D103:F103"/>
    <mergeCell ref="G103:L103"/>
    <mergeCell ref="M103:N103"/>
    <mergeCell ref="O103:P103"/>
    <mergeCell ref="Q103:R103"/>
    <mergeCell ref="S103:T103"/>
    <mergeCell ref="U103:V103"/>
    <mergeCell ref="W103:X103"/>
    <mergeCell ref="Y103:Z103"/>
    <mergeCell ref="AA101:AB101"/>
    <mergeCell ref="AC101:AD101"/>
    <mergeCell ref="D102:F102"/>
    <mergeCell ref="G102:L102"/>
    <mergeCell ref="M102:N102"/>
    <mergeCell ref="O102:P102"/>
    <mergeCell ref="Q102:R102"/>
    <mergeCell ref="S102:T102"/>
    <mergeCell ref="U102:V102"/>
    <mergeCell ref="W102:X102"/>
    <mergeCell ref="Y102:Z102"/>
    <mergeCell ref="AA102:AB102"/>
    <mergeCell ref="AC102:AD102"/>
    <mergeCell ref="D101:F101"/>
    <mergeCell ref="G101:L101"/>
    <mergeCell ref="M101:N101"/>
    <mergeCell ref="O101:P101"/>
    <mergeCell ref="Q101:R101"/>
    <mergeCell ref="S101:T101"/>
    <mergeCell ref="U101:V101"/>
    <mergeCell ref="W101:X101"/>
    <mergeCell ref="Y101:Z101"/>
    <mergeCell ref="AA99:AB99"/>
    <mergeCell ref="AC99:AD99"/>
    <mergeCell ref="D100:F100"/>
    <mergeCell ref="G100:L100"/>
    <mergeCell ref="M100:N100"/>
    <mergeCell ref="O100:P100"/>
    <mergeCell ref="Q100:R100"/>
    <mergeCell ref="S100:T100"/>
    <mergeCell ref="U100:V100"/>
    <mergeCell ref="W100:X100"/>
    <mergeCell ref="Y100:Z100"/>
    <mergeCell ref="AA100:AB100"/>
    <mergeCell ref="AC100:AD100"/>
    <mergeCell ref="D99:F99"/>
    <mergeCell ref="G99:L99"/>
    <mergeCell ref="M99:N99"/>
    <mergeCell ref="O99:P99"/>
    <mergeCell ref="Q99:R99"/>
    <mergeCell ref="S99:T99"/>
    <mergeCell ref="U99:V99"/>
    <mergeCell ref="W99:X99"/>
    <mergeCell ref="Y99:Z99"/>
    <mergeCell ref="AA97:AB97"/>
    <mergeCell ref="AC97:AD97"/>
    <mergeCell ref="D98:F98"/>
    <mergeCell ref="G98:L98"/>
    <mergeCell ref="M98:N98"/>
    <mergeCell ref="O98:P98"/>
    <mergeCell ref="Q98:R98"/>
    <mergeCell ref="S98:T98"/>
    <mergeCell ref="U98:V98"/>
    <mergeCell ref="W98:X98"/>
    <mergeCell ref="Y98:Z98"/>
    <mergeCell ref="AA98:AB98"/>
    <mergeCell ref="AC98:AD98"/>
    <mergeCell ref="D97:F97"/>
    <mergeCell ref="G97:L97"/>
    <mergeCell ref="M97:N97"/>
    <mergeCell ref="O97:P97"/>
    <mergeCell ref="Q97:R97"/>
    <mergeCell ref="S97:T97"/>
    <mergeCell ref="U97:V97"/>
    <mergeCell ref="W97:X97"/>
    <mergeCell ref="Y97:Z97"/>
    <mergeCell ref="AA95:AB95"/>
    <mergeCell ref="AC95:AD95"/>
    <mergeCell ref="D96:F96"/>
    <mergeCell ref="G96:L96"/>
    <mergeCell ref="M96:N96"/>
    <mergeCell ref="O96:P96"/>
    <mergeCell ref="Q96:R96"/>
    <mergeCell ref="S96:T96"/>
    <mergeCell ref="U96:V96"/>
    <mergeCell ref="W96:X96"/>
    <mergeCell ref="Y96:Z96"/>
    <mergeCell ref="AA96:AB96"/>
    <mergeCell ref="AC96:AD96"/>
    <mergeCell ref="D95:F95"/>
    <mergeCell ref="G95:L95"/>
    <mergeCell ref="M95:N95"/>
    <mergeCell ref="O95:P95"/>
    <mergeCell ref="Q95:R95"/>
    <mergeCell ref="S95:T95"/>
    <mergeCell ref="U95:V95"/>
    <mergeCell ref="W95:X95"/>
    <mergeCell ref="Y95:Z95"/>
    <mergeCell ref="AA93:AB93"/>
    <mergeCell ref="AC93:AD93"/>
    <mergeCell ref="D94:F94"/>
    <mergeCell ref="G94:L94"/>
    <mergeCell ref="M94:N94"/>
    <mergeCell ref="O94:P94"/>
    <mergeCell ref="Q94:R94"/>
    <mergeCell ref="S94:T94"/>
    <mergeCell ref="U94:V94"/>
    <mergeCell ref="W94:X94"/>
    <mergeCell ref="Y94:Z94"/>
    <mergeCell ref="AA94:AB94"/>
    <mergeCell ref="AC94:AD94"/>
    <mergeCell ref="D93:F93"/>
    <mergeCell ref="G93:L93"/>
    <mergeCell ref="M93:N93"/>
    <mergeCell ref="O93:P93"/>
    <mergeCell ref="Q93:R93"/>
    <mergeCell ref="S93:T93"/>
    <mergeCell ref="U93:V93"/>
    <mergeCell ref="W93:X93"/>
    <mergeCell ref="Y93:Z93"/>
    <mergeCell ref="AA91:AB91"/>
    <mergeCell ref="AC91:AD91"/>
    <mergeCell ref="D92:F92"/>
    <mergeCell ref="G92:L92"/>
    <mergeCell ref="M92:N92"/>
    <mergeCell ref="O92:P92"/>
    <mergeCell ref="Q92:R92"/>
    <mergeCell ref="S92:T92"/>
    <mergeCell ref="U92:V92"/>
    <mergeCell ref="W92:X92"/>
    <mergeCell ref="Y92:Z92"/>
    <mergeCell ref="AA92:AB92"/>
    <mergeCell ref="AC92:AD92"/>
    <mergeCell ref="D91:F91"/>
    <mergeCell ref="G91:L91"/>
    <mergeCell ref="M91:N91"/>
    <mergeCell ref="O91:P91"/>
    <mergeCell ref="Q91:R91"/>
    <mergeCell ref="S91:T91"/>
    <mergeCell ref="U91:V91"/>
    <mergeCell ref="W91:X91"/>
    <mergeCell ref="Y91:Z91"/>
    <mergeCell ref="D87:F87"/>
    <mergeCell ref="G87:L87"/>
    <mergeCell ref="C86:L86"/>
    <mergeCell ref="M86:N86"/>
    <mergeCell ref="O86:P86"/>
    <mergeCell ref="Q86:R86"/>
    <mergeCell ref="AA89:AB89"/>
    <mergeCell ref="AC89:AD89"/>
    <mergeCell ref="D90:F90"/>
    <mergeCell ref="G90:L90"/>
    <mergeCell ref="M90:N90"/>
    <mergeCell ref="O90:P90"/>
    <mergeCell ref="Q90:R90"/>
    <mergeCell ref="S90:T90"/>
    <mergeCell ref="U90:V90"/>
    <mergeCell ref="W90:X90"/>
    <mergeCell ref="Y90:Z90"/>
    <mergeCell ref="AA90:AB90"/>
    <mergeCell ref="AC90:AD90"/>
    <mergeCell ref="D89:F89"/>
    <mergeCell ref="G89:L89"/>
    <mergeCell ref="M89:N89"/>
    <mergeCell ref="O89:P89"/>
    <mergeCell ref="Q89:R89"/>
    <mergeCell ref="S89:T89"/>
    <mergeCell ref="U89:V89"/>
    <mergeCell ref="W89:X89"/>
    <mergeCell ref="Y89:Z89"/>
    <mergeCell ref="AC87:AD87"/>
    <mergeCell ref="S86:T86"/>
    <mergeCell ref="U86:V86"/>
    <mergeCell ref="D88:F88"/>
    <mergeCell ref="G88:L88"/>
    <mergeCell ref="M88:N88"/>
    <mergeCell ref="O88:P88"/>
    <mergeCell ref="Q88:R88"/>
    <mergeCell ref="S88:T88"/>
    <mergeCell ref="U88:V88"/>
    <mergeCell ref="W88:X88"/>
    <mergeCell ref="Y88:Z88"/>
    <mergeCell ref="AA88:AB88"/>
    <mergeCell ref="AC88:AD88"/>
    <mergeCell ref="M87:N87"/>
    <mergeCell ref="O87:P87"/>
    <mergeCell ref="Q87:R87"/>
    <mergeCell ref="S87:T87"/>
    <mergeCell ref="U87:V87"/>
    <mergeCell ref="W87:X87"/>
    <mergeCell ref="Y87:Z87"/>
    <mergeCell ref="AA87:AB87"/>
    <mergeCell ref="C48:AD48"/>
    <mergeCell ref="AA58:AB58"/>
    <mergeCell ref="W55:X55"/>
    <mergeCell ref="M54:N54"/>
    <mergeCell ref="O54:P54"/>
    <mergeCell ref="S54:T54"/>
    <mergeCell ref="S57:T57"/>
    <mergeCell ref="C67:AD67"/>
    <mergeCell ref="C68:AD68"/>
    <mergeCell ref="AC54:AD54"/>
    <mergeCell ref="Y32:AD32"/>
    <mergeCell ref="S33:X33"/>
    <mergeCell ref="Y33:AD33"/>
    <mergeCell ref="S34:X34"/>
    <mergeCell ref="C16:AD16"/>
    <mergeCell ref="C19:AD19"/>
    <mergeCell ref="C18:AD18"/>
    <mergeCell ref="C20:AD20"/>
    <mergeCell ref="C21:AD21"/>
    <mergeCell ref="D33:R33"/>
    <mergeCell ref="D34:R34"/>
    <mergeCell ref="D35:R35"/>
    <mergeCell ref="D31:R31"/>
    <mergeCell ref="C23:AD23"/>
    <mergeCell ref="D36:R36"/>
    <mergeCell ref="S32:X32"/>
    <mergeCell ref="Y34:AD34"/>
    <mergeCell ref="S35:X35"/>
    <mergeCell ref="Y35:AD35"/>
    <mergeCell ref="S36:X36"/>
    <mergeCell ref="W59:X59"/>
    <mergeCell ref="AA55:AB55"/>
    <mergeCell ref="AA56:AB56"/>
    <mergeCell ref="D57:H57"/>
    <mergeCell ref="Y28:AD28"/>
    <mergeCell ref="S28:X28"/>
    <mergeCell ref="C28:R28"/>
    <mergeCell ref="D29:R29"/>
    <mergeCell ref="D30:R30"/>
    <mergeCell ref="D56:H56"/>
    <mergeCell ref="B10:AD10"/>
    <mergeCell ref="B22:AD22"/>
    <mergeCell ref="B1:AD1"/>
    <mergeCell ref="B3:AD3"/>
    <mergeCell ref="B5:AD5"/>
    <mergeCell ref="AA7:AD7"/>
    <mergeCell ref="B8:L8"/>
    <mergeCell ref="N8:O8"/>
    <mergeCell ref="B13:AD13"/>
    <mergeCell ref="C14:AD14"/>
    <mergeCell ref="C15:AD15"/>
    <mergeCell ref="C17:AD17"/>
    <mergeCell ref="S29:X29"/>
    <mergeCell ref="Y29:AD29"/>
    <mergeCell ref="S30:X30"/>
    <mergeCell ref="Y30:AD30"/>
    <mergeCell ref="S31:X31"/>
    <mergeCell ref="Y31:AD31"/>
    <mergeCell ref="B11:AD11"/>
    <mergeCell ref="C12:AD12"/>
    <mergeCell ref="B25:AD25"/>
    <mergeCell ref="C26:AD26"/>
    <mergeCell ref="K55:L55"/>
    <mergeCell ref="M55:N55"/>
    <mergeCell ref="O55:P55"/>
    <mergeCell ref="Q55:R55"/>
    <mergeCell ref="Y36:AD36"/>
    <mergeCell ref="Y37:AD37"/>
    <mergeCell ref="D32:R32"/>
    <mergeCell ref="B47:AD47"/>
    <mergeCell ref="C49:AD49"/>
    <mergeCell ref="O60:P60"/>
    <mergeCell ref="Q60:R60"/>
    <mergeCell ref="S60:T60"/>
    <mergeCell ref="U60:V60"/>
    <mergeCell ref="Q61:R61"/>
    <mergeCell ref="W58:X58"/>
    <mergeCell ref="Y58:Z58"/>
    <mergeCell ref="C50:AD50"/>
    <mergeCell ref="K59:L59"/>
    <mergeCell ref="M59:N59"/>
    <mergeCell ref="O59:P59"/>
    <mergeCell ref="Q59:R59"/>
    <mergeCell ref="S59:T59"/>
    <mergeCell ref="U59:V59"/>
    <mergeCell ref="AC59:AD59"/>
    <mergeCell ref="Q54:R54"/>
    <mergeCell ref="K54:L54"/>
    <mergeCell ref="K56:L56"/>
    <mergeCell ref="U54:V54"/>
    <mergeCell ref="W54:X54"/>
    <mergeCell ref="U57:V57"/>
    <mergeCell ref="D59:H59"/>
    <mergeCell ref="Y59:Z59"/>
    <mergeCell ref="AA59:AB59"/>
    <mergeCell ref="I56:J56"/>
    <mergeCell ref="AC55:AD55"/>
    <mergeCell ref="M56:N56"/>
    <mergeCell ref="O56:P56"/>
    <mergeCell ref="D58:H58"/>
    <mergeCell ref="I54:J54"/>
    <mergeCell ref="C53:H54"/>
    <mergeCell ref="D55:H55"/>
    <mergeCell ref="M61:N61"/>
    <mergeCell ref="O61:P61"/>
    <mergeCell ref="Y61:Z61"/>
    <mergeCell ref="AA61:AB61"/>
    <mergeCell ref="AC61:AD61"/>
    <mergeCell ref="W61:X61"/>
    <mergeCell ref="D62:H62"/>
    <mergeCell ref="S55:T55"/>
    <mergeCell ref="U55:V55"/>
    <mergeCell ref="BN54:BO54"/>
    <mergeCell ref="BN55:BO55"/>
    <mergeCell ref="BN56:BO56"/>
    <mergeCell ref="BN57:BO57"/>
    <mergeCell ref="BN58:BO58"/>
    <mergeCell ref="BN59:BO59"/>
    <mergeCell ref="BN60:BO60"/>
    <mergeCell ref="D60:H60"/>
    <mergeCell ref="I57:J57"/>
    <mergeCell ref="I62:J62"/>
    <mergeCell ref="K62:L62"/>
    <mergeCell ref="M62:N62"/>
    <mergeCell ref="O62:P62"/>
    <mergeCell ref="Q62:R62"/>
    <mergeCell ref="S62:T62"/>
    <mergeCell ref="U62:V62"/>
    <mergeCell ref="W62:X62"/>
    <mergeCell ref="Y62:Z62"/>
    <mergeCell ref="AA62:AB62"/>
    <mergeCell ref="AC62:AD62"/>
    <mergeCell ref="I60:J60"/>
    <mergeCell ref="K60:L60"/>
    <mergeCell ref="M60:N60"/>
    <mergeCell ref="BS59:BT59"/>
    <mergeCell ref="BU59:BV59"/>
    <mergeCell ref="BW59:BX59"/>
    <mergeCell ref="C663:AD663"/>
    <mergeCell ref="C664:AD664"/>
    <mergeCell ref="C77:AD77"/>
    <mergeCell ref="C78:AD78"/>
    <mergeCell ref="C79:AD79"/>
    <mergeCell ref="C80:AD80"/>
    <mergeCell ref="C76:AD76"/>
    <mergeCell ref="M82:AA82"/>
    <mergeCell ref="AC82:AD82"/>
    <mergeCell ref="K63:L63"/>
    <mergeCell ref="M63:N63"/>
    <mergeCell ref="O63:P63"/>
    <mergeCell ref="Q63:R63"/>
    <mergeCell ref="S63:T63"/>
    <mergeCell ref="AA63:AB63"/>
    <mergeCell ref="AC63:AD63"/>
    <mergeCell ref="U63:V63"/>
    <mergeCell ref="W63:X63"/>
    <mergeCell ref="Y63:Z63"/>
    <mergeCell ref="I63:J63"/>
    <mergeCell ref="BN61:BO61"/>
    <mergeCell ref="BN62:BO62"/>
    <mergeCell ref="BN63:BO63"/>
    <mergeCell ref="BT86:BU86"/>
    <mergeCell ref="BV86:BW86"/>
    <mergeCell ref="BX86:BY86"/>
    <mergeCell ref="BT90:BU90"/>
    <mergeCell ref="BV90:BW90"/>
    <mergeCell ref="BX90:BY90"/>
    <mergeCell ref="BS55:BT55"/>
    <mergeCell ref="BU55:BV55"/>
    <mergeCell ref="BW55:BX55"/>
    <mergeCell ref="BQ56:BR56"/>
    <mergeCell ref="BS56:BT56"/>
    <mergeCell ref="BU56:BV56"/>
    <mergeCell ref="BW56:BX56"/>
    <mergeCell ref="BQ54:BR54"/>
    <mergeCell ref="BS54:BT54"/>
    <mergeCell ref="BU54:BV54"/>
    <mergeCell ref="BW54:BX54"/>
    <mergeCell ref="BQ57:BR57"/>
    <mergeCell ref="BS57:BT57"/>
    <mergeCell ref="BU57:BV57"/>
    <mergeCell ref="BW57:BX57"/>
    <mergeCell ref="BQ58:BR58"/>
    <mergeCell ref="BS58:BT58"/>
    <mergeCell ref="BU58:BV58"/>
    <mergeCell ref="BW58:BX58"/>
    <mergeCell ref="B665:AD665"/>
    <mergeCell ref="B666:AD666"/>
    <mergeCell ref="B667:AD667"/>
    <mergeCell ref="B668:AD668"/>
    <mergeCell ref="B669:AD669"/>
    <mergeCell ref="B670:AD670"/>
    <mergeCell ref="BQ55:BR55"/>
    <mergeCell ref="BQ59:BR59"/>
    <mergeCell ref="Y60:Z60"/>
    <mergeCell ref="AA60:AB60"/>
    <mergeCell ref="AC60:AD60"/>
    <mergeCell ref="AC58:AD58"/>
    <mergeCell ref="S61:T61"/>
    <mergeCell ref="U61:V61"/>
    <mergeCell ref="I58:J58"/>
    <mergeCell ref="K58:L58"/>
    <mergeCell ref="M58:N58"/>
    <mergeCell ref="O58:P58"/>
    <mergeCell ref="Q58:R58"/>
    <mergeCell ref="S58:T58"/>
    <mergeCell ref="U58:V58"/>
    <mergeCell ref="I55:J55"/>
    <mergeCell ref="W60:X60"/>
    <mergeCell ref="K57:L57"/>
    <mergeCell ref="M57:N57"/>
    <mergeCell ref="O57:P57"/>
    <mergeCell ref="Q57:R57"/>
    <mergeCell ref="I59:J59"/>
    <mergeCell ref="Y55:Z55"/>
    <mergeCell ref="D61:H61"/>
    <mergeCell ref="I61:J61"/>
    <mergeCell ref="K61:L61"/>
    <mergeCell ref="BZ86:CA86"/>
    <mergeCell ref="BT87:BU87"/>
    <mergeCell ref="BV87:BW87"/>
    <mergeCell ref="BX87:BY87"/>
    <mergeCell ref="BZ87:CA87"/>
    <mergeCell ref="BT88:BU88"/>
    <mergeCell ref="BV88:BW88"/>
    <mergeCell ref="BX88:BY88"/>
    <mergeCell ref="BZ88:CA88"/>
    <mergeCell ref="BT89:BU89"/>
    <mergeCell ref="BV89:BW89"/>
    <mergeCell ref="BX89:BY89"/>
    <mergeCell ref="BZ89:CA89"/>
    <mergeCell ref="BQ60:BR60"/>
    <mergeCell ref="BS60:BT60"/>
    <mergeCell ref="BU60:BV60"/>
    <mergeCell ref="BW60:BX60"/>
    <mergeCell ref="BQ61:BR61"/>
    <mergeCell ref="BS61:BT61"/>
    <mergeCell ref="BU61:BV61"/>
    <mergeCell ref="BW61:BX61"/>
    <mergeCell ref="BQ62:BR62"/>
    <mergeCell ref="BS62:BT62"/>
    <mergeCell ref="BU62:BV62"/>
    <mergeCell ref="BW62:BX62"/>
    <mergeCell ref="BW63:BX63"/>
    <mergeCell ref="BZ90:CA90"/>
    <mergeCell ref="BT91:BU91"/>
    <mergeCell ref="BV91:BW91"/>
    <mergeCell ref="BX91:BY91"/>
    <mergeCell ref="BZ91:CA91"/>
    <mergeCell ref="BT92:BU92"/>
    <mergeCell ref="BV92:BW92"/>
    <mergeCell ref="BX92:BY92"/>
    <mergeCell ref="BZ92:CA92"/>
    <mergeCell ref="BT93:BU93"/>
    <mergeCell ref="BV93:BW93"/>
    <mergeCell ref="BX93:BY93"/>
    <mergeCell ref="BZ93:CA93"/>
    <mergeCell ref="BT94:BU94"/>
    <mergeCell ref="BV94:BW94"/>
    <mergeCell ref="BX94:BY94"/>
    <mergeCell ref="BZ94:CA94"/>
    <mergeCell ref="BT95:BU95"/>
    <mergeCell ref="BV95:BW95"/>
    <mergeCell ref="BX95:BY95"/>
    <mergeCell ref="BZ95:CA95"/>
    <mergeCell ref="BT96:BU96"/>
    <mergeCell ref="BV96:BW96"/>
    <mergeCell ref="BX96:BY96"/>
    <mergeCell ref="BZ96:CA96"/>
    <mergeCell ref="BT97:BU97"/>
    <mergeCell ref="BV97:BW97"/>
    <mergeCell ref="BX97:BY97"/>
    <mergeCell ref="BZ97:CA97"/>
    <mergeCell ref="BT98:BU98"/>
    <mergeCell ref="BV98:BW98"/>
    <mergeCell ref="BX98:BY98"/>
    <mergeCell ref="BZ98:CA98"/>
    <mergeCell ref="BT99:BU99"/>
    <mergeCell ref="BV99:BW99"/>
    <mergeCell ref="BX99:BY99"/>
    <mergeCell ref="BZ99:CA99"/>
    <mergeCell ref="BT100:BU100"/>
    <mergeCell ref="BV100:BW100"/>
    <mergeCell ref="BX100:BY100"/>
    <mergeCell ref="BZ100:CA100"/>
    <mergeCell ref="BT101:BU101"/>
    <mergeCell ref="BV101:BW101"/>
    <mergeCell ref="BX101:BY101"/>
    <mergeCell ref="BZ101:CA101"/>
    <mergeCell ref="BT102:BU102"/>
    <mergeCell ref="BV102:BW102"/>
    <mergeCell ref="BX102:BY102"/>
    <mergeCell ref="BZ102:CA102"/>
    <mergeCell ref="BT103:BU103"/>
    <mergeCell ref="BV103:BW103"/>
    <mergeCell ref="BX103:BY103"/>
    <mergeCell ref="BZ103:CA103"/>
    <mergeCell ref="BT104:BU104"/>
    <mergeCell ref="BV104:BW104"/>
    <mergeCell ref="BX104:BY104"/>
    <mergeCell ref="BZ104:CA104"/>
    <mergeCell ref="BT105:BU105"/>
    <mergeCell ref="BV105:BW105"/>
    <mergeCell ref="BX105:BY105"/>
    <mergeCell ref="BZ105:CA105"/>
    <mergeCell ref="BT106:BU106"/>
    <mergeCell ref="BV106:BW106"/>
    <mergeCell ref="BX106:BY106"/>
    <mergeCell ref="BZ106:CA106"/>
    <mergeCell ref="BT107:BU107"/>
    <mergeCell ref="BV107:BW107"/>
    <mergeCell ref="BX107:BY107"/>
    <mergeCell ref="BZ107:CA107"/>
    <mergeCell ref="BT108:BU108"/>
    <mergeCell ref="BV108:BW108"/>
    <mergeCell ref="BX108:BY108"/>
    <mergeCell ref="BZ108:CA108"/>
    <mergeCell ref="BT109:BU109"/>
    <mergeCell ref="BV109:BW109"/>
    <mergeCell ref="BX109:BY109"/>
    <mergeCell ref="BZ109:CA109"/>
    <mergeCell ref="BT110:BU110"/>
    <mergeCell ref="BV110:BW110"/>
    <mergeCell ref="BX110:BY110"/>
    <mergeCell ref="BZ110:CA110"/>
    <mergeCell ref="BT111:BU111"/>
    <mergeCell ref="BV111:BW111"/>
    <mergeCell ref="BX111:BY111"/>
    <mergeCell ref="BZ111:CA111"/>
    <mergeCell ref="BT112:BU112"/>
    <mergeCell ref="BV112:BW112"/>
    <mergeCell ref="BX112:BY112"/>
    <mergeCell ref="BZ112:CA112"/>
    <mergeCell ref="BT113:BU113"/>
    <mergeCell ref="BV113:BW113"/>
    <mergeCell ref="BX113:BY113"/>
    <mergeCell ref="BZ113:CA113"/>
    <mergeCell ref="BT114:BU114"/>
    <mergeCell ref="BV114:BW114"/>
    <mergeCell ref="BX114:BY114"/>
    <mergeCell ref="BZ114:CA114"/>
    <mergeCell ref="BT115:BU115"/>
    <mergeCell ref="BV115:BW115"/>
    <mergeCell ref="BX115:BY115"/>
    <mergeCell ref="BZ115:CA115"/>
    <mergeCell ref="BT116:BU116"/>
    <mergeCell ref="BV116:BW116"/>
    <mergeCell ref="BX116:BY116"/>
    <mergeCell ref="BZ116:CA116"/>
    <mergeCell ref="BT117:BU117"/>
    <mergeCell ref="BV117:BW117"/>
    <mergeCell ref="BX117:BY117"/>
    <mergeCell ref="BZ117:CA117"/>
    <mergeCell ref="BT118:BU118"/>
    <mergeCell ref="BV118:BW118"/>
    <mergeCell ref="BX118:BY118"/>
    <mergeCell ref="BZ118:CA118"/>
    <mergeCell ref="BT119:BU119"/>
    <mergeCell ref="BV119:BW119"/>
    <mergeCell ref="BX119:BY119"/>
    <mergeCell ref="BZ119:CA119"/>
    <mergeCell ref="BT120:BU120"/>
    <mergeCell ref="BV120:BW120"/>
    <mergeCell ref="BX120:BY120"/>
    <mergeCell ref="BZ120:CA120"/>
    <mergeCell ref="BT121:BU121"/>
    <mergeCell ref="BV121:BW121"/>
    <mergeCell ref="BX121:BY121"/>
    <mergeCell ref="BZ121:CA121"/>
    <mergeCell ref="BT122:BU122"/>
    <mergeCell ref="BV122:BW122"/>
    <mergeCell ref="BX122:BY122"/>
    <mergeCell ref="BZ122:CA122"/>
    <mergeCell ref="BT123:BU123"/>
    <mergeCell ref="BV123:BW123"/>
    <mergeCell ref="BX123:BY123"/>
    <mergeCell ref="BZ123:CA123"/>
    <mergeCell ref="BT124:BU124"/>
    <mergeCell ref="BV124:BW124"/>
    <mergeCell ref="BX124:BY124"/>
    <mergeCell ref="BZ124:CA124"/>
    <mergeCell ref="BT125:BU125"/>
    <mergeCell ref="BV125:BW125"/>
    <mergeCell ref="BX125:BY125"/>
    <mergeCell ref="BZ125:CA125"/>
    <mergeCell ref="BT126:BU126"/>
    <mergeCell ref="BV126:BW126"/>
    <mergeCell ref="BX126:BY126"/>
    <mergeCell ref="BZ126:CA126"/>
    <mergeCell ref="BT127:BU127"/>
    <mergeCell ref="BV127:BW127"/>
    <mergeCell ref="BX127:BY127"/>
    <mergeCell ref="BZ127:CA127"/>
    <mergeCell ref="BT128:BU128"/>
    <mergeCell ref="BV128:BW128"/>
    <mergeCell ref="BX128:BY128"/>
    <mergeCell ref="BZ128:CA128"/>
    <mergeCell ref="BT129:BU129"/>
    <mergeCell ref="BV129:BW129"/>
    <mergeCell ref="BX129:BY129"/>
    <mergeCell ref="BZ129:CA129"/>
    <mergeCell ref="BT130:BU130"/>
    <mergeCell ref="BV130:BW130"/>
    <mergeCell ref="BX130:BY130"/>
    <mergeCell ref="BZ130:CA130"/>
    <mergeCell ref="BT131:BU131"/>
    <mergeCell ref="BV131:BW131"/>
    <mergeCell ref="BX131:BY131"/>
    <mergeCell ref="BZ131:CA131"/>
    <mergeCell ref="BT132:BU132"/>
    <mergeCell ref="BV132:BW132"/>
    <mergeCell ref="BX132:BY132"/>
    <mergeCell ref="BZ132:CA132"/>
    <mergeCell ref="BT133:BU133"/>
    <mergeCell ref="BV133:BW133"/>
    <mergeCell ref="BX133:BY133"/>
    <mergeCell ref="BZ133:CA133"/>
    <mergeCell ref="BT134:BU134"/>
    <mergeCell ref="BV134:BW134"/>
    <mergeCell ref="BX134:BY134"/>
    <mergeCell ref="BZ134:CA134"/>
    <mergeCell ref="BT135:BU135"/>
    <mergeCell ref="BV135:BW135"/>
    <mergeCell ref="BX135:BY135"/>
    <mergeCell ref="BZ135:CA135"/>
    <mergeCell ref="BT136:BU136"/>
    <mergeCell ref="BV136:BW136"/>
    <mergeCell ref="BX136:BY136"/>
    <mergeCell ref="BZ136:CA136"/>
    <mergeCell ref="BT137:BU137"/>
    <mergeCell ref="BV137:BW137"/>
    <mergeCell ref="BX137:BY137"/>
    <mergeCell ref="BZ137:CA137"/>
    <mergeCell ref="BT138:BU138"/>
    <mergeCell ref="BV138:BW138"/>
    <mergeCell ref="BX138:BY138"/>
    <mergeCell ref="BZ138:CA138"/>
    <mergeCell ref="BT139:BU139"/>
    <mergeCell ref="BV139:BW139"/>
    <mergeCell ref="BX139:BY139"/>
    <mergeCell ref="BZ139:CA139"/>
    <mergeCell ref="BT140:BU140"/>
    <mergeCell ref="BV140:BW140"/>
    <mergeCell ref="BX140:BY140"/>
    <mergeCell ref="BZ140:CA140"/>
    <mergeCell ref="BT141:BU141"/>
    <mergeCell ref="BV141:BW141"/>
    <mergeCell ref="BX141:BY141"/>
    <mergeCell ref="BZ141:CA141"/>
    <mergeCell ref="BT142:BU142"/>
    <mergeCell ref="BV142:BW142"/>
    <mergeCell ref="BX142:BY142"/>
    <mergeCell ref="BZ142:CA142"/>
    <mergeCell ref="BT143:BU143"/>
    <mergeCell ref="BV143:BW143"/>
    <mergeCell ref="BX143:BY143"/>
    <mergeCell ref="BZ143:CA143"/>
    <mergeCell ref="BT144:BU144"/>
    <mergeCell ref="BV144:BW144"/>
    <mergeCell ref="BX144:BY144"/>
    <mergeCell ref="BZ144:CA144"/>
    <mergeCell ref="BT145:BU145"/>
    <mergeCell ref="BV145:BW145"/>
    <mergeCell ref="BX145:BY145"/>
    <mergeCell ref="BZ145:CA145"/>
    <mergeCell ref="BT146:BU146"/>
    <mergeCell ref="BV146:BW146"/>
    <mergeCell ref="BX146:BY146"/>
    <mergeCell ref="BZ146:CA146"/>
    <mergeCell ref="BT147:BU147"/>
    <mergeCell ref="BV147:BW147"/>
    <mergeCell ref="BX147:BY147"/>
    <mergeCell ref="BZ147:CA147"/>
    <mergeCell ref="BT148:BU148"/>
    <mergeCell ref="BV148:BW148"/>
    <mergeCell ref="BX148:BY148"/>
    <mergeCell ref="BZ148:CA148"/>
    <mergeCell ref="BT149:BU149"/>
    <mergeCell ref="BV149:BW149"/>
    <mergeCell ref="BX149:BY149"/>
    <mergeCell ref="BZ149:CA149"/>
    <mergeCell ref="BT150:BU150"/>
    <mergeCell ref="BV150:BW150"/>
    <mergeCell ref="BX150:BY150"/>
    <mergeCell ref="BZ150:CA150"/>
    <mergeCell ref="BT151:BU151"/>
    <mergeCell ref="BV151:BW151"/>
    <mergeCell ref="BX151:BY151"/>
    <mergeCell ref="BZ151:CA151"/>
    <mergeCell ref="BT152:BU152"/>
    <mergeCell ref="BV152:BW152"/>
    <mergeCell ref="BX152:BY152"/>
    <mergeCell ref="BZ152:CA152"/>
    <mergeCell ref="BT153:BU153"/>
    <mergeCell ref="BV153:BW153"/>
    <mergeCell ref="BX153:BY153"/>
    <mergeCell ref="BZ153:CA153"/>
    <mergeCell ref="BT154:BU154"/>
    <mergeCell ref="BV154:BW154"/>
    <mergeCell ref="BX154:BY154"/>
    <mergeCell ref="BZ154:CA154"/>
    <mergeCell ref="BT155:BU155"/>
    <mergeCell ref="BV155:BW155"/>
    <mergeCell ref="BX155:BY155"/>
    <mergeCell ref="BZ155:CA155"/>
    <mergeCell ref="BT156:BU156"/>
    <mergeCell ref="BV156:BW156"/>
    <mergeCell ref="BX156:BY156"/>
    <mergeCell ref="BZ156:CA156"/>
    <mergeCell ref="BT157:BU157"/>
    <mergeCell ref="BV157:BW157"/>
    <mergeCell ref="BX157:BY157"/>
    <mergeCell ref="BZ157:CA157"/>
    <mergeCell ref="BT158:BU158"/>
    <mergeCell ref="BV158:BW158"/>
    <mergeCell ref="BX158:BY158"/>
    <mergeCell ref="BZ158:CA158"/>
    <mergeCell ref="BT159:BU159"/>
    <mergeCell ref="BV159:BW159"/>
    <mergeCell ref="BX159:BY159"/>
    <mergeCell ref="BZ159:CA159"/>
    <mergeCell ref="BT160:BU160"/>
    <mergeCell ref="BV160:BW160"/>
    <mergeCell ref="BX160:BY160"/>
    <mergeCell ref="BZ160:CA160"/>
    <mergeCell ref="BT161:BU161"/>
    <mergeCell ref="BV161:BW161"/>
    <mergeCell ref="BX161:BY161"/>
    <mergeCell ref="BZ161:CA161"/>
    <mergeCell ref="BT162:BU162"/>
    <mergeCell ref="BV162:BW162"/>
    <mergeCell ref="BX162:BY162"/>
    <mergeCell ref="BZ162:CA162"/>
    <mergeCell ref="BT163:BU163"/>
    <mergeCell ref="BV163:BW163"/>
    <mergeCell ref="BX163:BY163"/>
    <mergeCell ref="BZ163:CA163"/>
    <mergeCell ref="BT164:BU164"/>
    <mergeCell ref="BV164:BW164"/>
    <mergeCell ref="BX164:BY164"/>
    <mergeCell ref="BZ164:CA164"/>
    <mergeCell ref="BT165:BU165"/>
    <mergeCell ref="BV165:BW165"/>
    <mergeCell ref="BX165:BY165"/>
    <mergeCell ref="BZ165:CA165"/>
    <mergeCell ref="BT166:BU166"/>
    <mergeCell ref="BV166:BW166"/>
    <mergeCell ref="BX166:BY166"/>
    <mergeCell ref="BZ166:CA166"/>
    <mergeCell ref="BT167:BU167"/>
    <mergeCell ref="BV167:BW167"/>
    <mergeCell ref="BX167:BY167"/>
    <mergeCell ref="BZ167:CA167"/>
    <mergeCell ref="BT168:BU168"/>
    <mergeCell ref="BV168:BW168"/>
    <mergeCell ref="BX168:BY168"/>
    <mergeCell ref="BZ168:CA168"/>
    <mergeCell ref="BT169:BU169"/>
    <mergeCell ref="BV169:BW169"/>
    <mergeCell ref="BX169:BY169"/>
    <mergeCell ref="BZ169:CA169"/>
    <mergeCell ref="BT170:BU170"/>
    <mergeCell ref="BV170:BW170"/>
    <mergeCell ref="BX170:BY170"/>
    <mergeCell ref="BZ170:CA170"/>
    <mergeCell ref="BT171:BU171"/>
    <mergeCell ref="BV171:BW171"/>
    <mergeCell ref="BX171:BY171"/>
    <mergeCell ref="BZ171:CA171"/>
    <mergeCell ref="BT172:BU172"/>
    <mergeCell ref="BV172:BW172"/>
    <mergeCell ref="BX172:BY172"/>
    <mergeCell ref="BZ172:CA172"/>
    <mergeCell ref="BT173:BU173"/>
    <mergeCell ref="BV173:BW173"/>
    <mergeCell ref="BX173:BY173"/>
    <mergeCell ref="BZ173:CA173"/>
    <mergeCell ref="BT174:BU174"/>
    <mergeCell ref="BV174:BW174"/>
    <mergeCell ref="BX174:BY174"/>
    <mergeCell ref="BZ174:CA174"/>
    <mergeCell ref="BT175:BU175"/>
    <mergeCell ref="BV175:BW175"/>
    <mergeCell ref="BX175:BY175"/>
    <mergeCell ref="BZ175:CA175"/>
    <mergeCell ref="BT176:BU176"/>
    <mergeCell ref="BV176:BW176"/>
    <mergeCell ref="BX176:BY176"/>
    <mergeCell ref="BZ176:CA176"/>
    <mergeCell ref="BT177:BU177"/>
    <mergeCell ref="BV177:BW177"/>
    <mergeCell ref="BX177:BY177"/>
    <mergeCell ref="BZ177:CA177"/>
    <mergeCell ref="BT178:BU178"/>
    <mergeCell ref="BV178:BW178"/>
    <mergeCell ref="BX178:BY178"/>
    <mergeCell ref="BZ178:CA178"/>
    <mergeCell ref="BT179:BU179"/>
    <mergeCell ref="BV179:BW179"/>
    <mergeCell ref="BX179:BY179"/>
    <mergeCell ref="BZ179:CA179"/>
    <mergeCell ref="BT180:BU180"/>
    <mergeCell ref="BV180:BW180"/>
    <mergeCell ref="BX180:BY180"/>
    <mergeCell ref="BZ180:CA180"/>
    <mergeCell ref="BT181:BU181"/>
    <mergeCell ref="BV181:BW181"/>
    <mergeCell ref="BX181:BY181"/>
    <mergeCell ref="BZ181:CA181"/>
    <mergeCell ref="BT182:BU182"/>
    <mergeCell ref="BV182:BW182"/>
    <mergeCell ref="BX182:BY182"/>
    <mergeCell ref="BZ182:CA182"/>
    <mergeCell ref="BT183:BU183"/>
    <mergeCell ref="BV183:BW183"/>
    <mergeCell ref="BX183:BY183"/>
    <mergeCell ref="BZ183:CA183"/>
    <mergeCell ref="BT184:BU184"/>
    <mergeCell ref="BV184:BW184"/>
    <mergeCell ref="BX184:BY184"/>
    <mergeCell ref="BZ184:CA184"/>
    <mergeCell ref="BT185:BU185"/>
    <mergeCell ref="BV185:BW185"/>
    <mergeCell ref="BX185:BY185"/>
    <mergeCell ref="BZ185:CA185"/>
    <mergeCell ref="BT186:BU186"/>
    <mergeCell ref="BV186:BW186"/>
    <mergeCell ref="BX186:BY186"/>
    <mergeCell ref="BZ186:CA186"/>
    <mergeCell ref="BT187:BU187"/>
    <mergeCell ref="BV187:BW187"/>
    <mergeCell ref="BX187:BY187"/>
    <mergeCell ref="BZ187:CA187"/>
    <mergeCell ref="BT188:BU188"/>
    <mergeCell ref="BV188:BW188"/>
    <mergeCell ref="BX188:BY188"/>
    <mergeCell ref="BZ188:CA188"/>
    <mergeCell ref="BT189:BU189"/>
    <mergeCell ref="BV189:BW189"/>
    <mergeCell ref="BX189:BY189"/>
    <mergeCell ref="BZ189:CA189"/>
    <mergeCell ref="BT190:BU190"/>
    <mergeCell ref="BV190:BW190"/>
    <mergeCell ref="BX190:BY190"/>
    <mergeCell ref="BZ190:CA190"/>
    <mergeCell ref="BT191:BU191"/>
    <mergeCell ref="BV191:BW191"/>
    <mergeCell ref="BX191:BY191"/>
    <mergeCell ref="BZ191:CA191"/>
    <mergeCell ref="BT192:BU192"/>
    <mergeCell ref="BV192:BW192"/>
    <mergeCell ref="BX192:BY192"/>
    <mergeCell ref="BZ192:CA192"/>
    <mergeCell ref="BT193:BU193"/>
    <mergeCell ref="BV193:BW193"/>
    <mergeCell ref="BX193:BY193"/>
    <mergeCell ref="BZ193:CA193"/>
    <mergeCell ref="BT194:BU194"/>
    <mergeCell ref="BV194:BW194"/>
    <mergeCell ref="BX194:BY194"/>
    <mergeCell ref="BZ194:CA194"/>
    <mergeCell ref="BT195:BU195"/>
    <mergeCell ref="BV195:BW195"/>
    <mergeCell ref="BX195:BY195"/>
    <mergeCell ref="BZ195:CA195"/>
    <mergeCell ref="BT196:BU196"/>
    <mergeCell ref="BV196:BW196"/>
    <mergeCell ref="BX196:BY196"/>
    <mergeCell ref="BZ196:CA196"/>
    <mergeCell ref="BT197:BU197"/>
    <mergeCell ref="BV197:BW197"/>
    <mergeCell ref="BX197:BY197"/>
    <mergeCell ref="BZ197:CA197"/>
    <mergeCell ref="BT198:BU198"/>
    <mergeCell ref="BV198:BW198"/>
    <mergeCell ref="BX198:BY198"/>
    <mergeCell ref="BZ198:CA198"/>
    <mergeCell ref="BT199:BU199"/>
    <mergeCell ref="BV199:BW199"/>
    <mergeCell ref="BX199:BY199"/>
    <mergeCell ref="BZ199:CA199"/>
    <mergeCell ref="BT200:BU200"/>
    <mergeCell ref="BV200:BW200"/>
    <mergeCell ref="BX200:BY200"/>
    <mergeCell ref="BZ200:CA200"/>
    <mergeCell ref="BT201:BU201"/>
    <mergeCell ref="BV201:BW201"/>
    <mergeCell ref="BX201:BY201"/>
    <mergeCell ref="BZ201:CA201"/>
    <mergeCell ref="BT202:BU202"/>
    <mergeCell ref="BV202:BW202"/>
    <mergeCell ref="BX202:BY202"/>
    <mergeCell ref="BZ202:CA202"/>
    <mergeCell ref="BT203:BU203"/>
    <mergeCell ref="BV203:BW203"/>
    <mergeCell ref="BX203:BY203"/>
    <mergeCell ref="BZ203:CA203"/>
    <mergeCell ref="BT204:BU204"/>
    <mergeCell ref="BV204:BW204"/>
    <mergeCell ref="BX204:BY204"/>
    <mergeCell ref="BZ204:CA204"/>
    <mergeCell ref="BT205:BU205"/>
    <mergeCell ref="BV205:BW205"/>
    <mergeCell ref="BX205:BY205"/>
    <mergeCell ref="BZ205:CA205"/>
    <mergeCell ref="BT206:BU206"/>
    <mergeCell ref="BV206:BW206"/>
    <mergeCell ref="BX206:BY206"/>
    <mergeCell ref="BZ206:CA206"/>
    <mergeCell ref="BT207:BU207"/>
    <mergeCell ref="BV207:BW207"/>
    <mergeCell ref="BX207:BY207"/>
    <mergeCell ref="BZ207:CA207"/>
    <mergeCell ref="BT208:BU208"/>
    <mergeCell ref="BV208:BW208"/>
    <mergeCell ref="BX208:BY208"/>
    <mergeCell ref="BZ208:CA208"/>
    <mergeCell ref="BT209:BU209"/>
    <mergeCell ref="BV209:BW209"/>
    <mergeCell ref="BX209:BY209"/>
    <mergeCell ref="BZ209:CA209"/>
    <mergeCell ref="BT210:BU210"/>
    <mergeCell ref="BV210:BW210"/>
    <mergeCell ref="BX210:BY210"/>
    <mergeCell ref="BZ210:CA210"/>
    <mergeCell ref="BT211:BU211"/>
    <mergeCell ref="BV211:BW211"/>
    <mergeCell ref="BX211:BY211"/>
    <mergeCell ref="BZ211:CA211"/>
    <mergeCell ref="BT212:BU212"/>
    <mergeCell ref="BV212:BW212"/>
    <mergeCell ref="BX212:BY212"/>
    <mergeCell ref="BZ212:CA212"/>
    <mergeCell ref="BT213:BU213"/>
    <mergeCell ref="BV213:BW213"/>
    <mergeCell ref="BX213:BY213"/>
    <mergeCell ref="BZ213:CA213"/>
    <mergeCell ref="BT214:BU214"/>
    <mergeCell ref="BV214:BW214"/>
    <mergeCell ref="BX214:BY214"/>
    <mergeCell ref="BZ214:CA214"/>
    <mergeCell ref="BT215:BU215"/>
    <mergeCell ref="BV215:BW215"/>
    <mergeCell ref="BX215:BY215"/>
    <mergeCell ref="BZ215:CA215"/>
    <mergeCell ref="BT216:BU216"/>
    <mergeCell ref="BV216:BW216"/>
    <mergeCell ref="BX216:BY216"/>
    <mergeCell ref="BZ216:CA216"/>
    <mergeCell ref="BT217:BU217"/>
    <mergeCell ref="BV217:BW217"/>
    <mergeCell ref="BX217:BY217"/>
    <mergeCell ref="BZ217:CA217"/>
    <mergeCell ref="BT218:BU218"/>
    <mergeCell ref="BV218:BW218"/>
    <mergeCell ref="BX218:BY218"/>
    <mergeCell ref="BZ218:CA218"/>
    <mergeCell ref="BT219:BU219"/>
    <mergeCell ref="BV219:BW219"/>
    <mergeCell ref="BX219:BY219"/>
    <mergeCell ref="BZ219:CA219"/>
    <mergeCell ref="BT220:BU220"/>
    <mergeCell ref="BV220:BW220"/>
    <mergeCell ref="BX220:BY220"/>
    <mergeCell ref="BZ220:CA220"/>
    <mergeCell ref="BT221:BU221"/>
    <mergeCell ref="BV221:BW221"/>
    <mergeCell ref="BX221:BY221"/>
    <mergeCell ref="BZ221:CA221"/>
    <mergeCell ref="BT222:BU222"/>
    <mergeCell ref="BV222:BW222"/>
    <mergeCell ref="BX222:BY222"/>
    <mergeCell ref="BZ222:CA222"/>
    <mergeCell ref="BT223:BU223"/>
    <mergeCell ref="BV223:BW223"/>
    <mergeCell ref="BX223:BY223"/>
    <mergeCell ref="BZ223:CA223"/>
    <mergeCell ref="BT224:BU224"/>
    <mergeCell ref="BV224:BW224"/>
    <mergeCell ref="BX224:BY224"/>
    <mergeCell ref="BZ224:CA224"/>
    <mergeCell ref="BT225:BU225"/>
    <mergeCell ref="BV225:BW225"/>
    <mergeCell ref="BX225:BY225"/>
    <mergeCell ref="BZ225:CA225"/>
    <mergeCell ref="BT226:BU226"/>
    <mergeCell ref="BV226:BW226"/>
    <mergeCell ref="BX226:BY226"/>
    <mergeCell ref="BZ226:CA226"/>
    <mergeCell ref="BT227:BU227"/>
    <mergeCell ref="BV227:BW227"/>
    <mergeCell ref="BX227:BY227"/>
    <mergeCell ref="BZ227:CA227"/>
    <mergeCell ref="BT228:BU228"/>
    <mergeCell ref="BV228:BW228"/>
    <mergeCell ref="BX228:BY228"/>
    <mergeCell ref="BZ228:CA228"/>
    <mergeCell ref="BT229:BU229"/>
    <mergeCell ref="BV229:BW229"/>
    <mergeCell ref="BX229:BY229"/>
    <mergeCell ref="BZ229:CA229"/>
    <mergeCell ref="BT230:BU230"/>
    <mergeCell ref="BV230:BW230"/>
    <mergeCell ref="BX230:BY230"/>
    <mergeCell ref="BZ230:CA230"/>
    <mergeCell ref="BT231:BU231"/>
    <mergeCell ref="BV231:BW231"/>
    <mergeCell ref="BX231:BY231"/>
    <mergeCell ref="BZ231:CA231"/>
    <mergeCell ref="BT232:BU232"/>
    <mergeCell ref="BV232:BW232"/>
    <mergeCell ref="BX232:BY232"/>
    <mergeCell ref="BZ232:CA232"/>
    <mergeCell ref="BT233:BU233"/>
    <mergeCell ref="BV233:BW233"/>
    <mergeCell ref="BX233:BY233"/>
    <mergeCell ref="BZ233:CA233"/>
    <mergeCell ref="BT234:BU234"/>
    <mergeCell ref="BV234:BW234"/>
    <mergeCell ref="BX234:BY234"/>
    <mergeCell ref="BZ234:CA234"/>
    <mergeCell ref="BT235:BU235"/>
    <mergeCell ref="BV235:BW235"/>
    <mergeCell ref="BX235:BY235"/>
    <mergeCell ref="BZ235:CA235"/>
    <mergeCell ref="BT236:BU236"/>
    <mergeCell ref="BV236:BW236"/>
    <mergeCell ref="BX236:BY236"/>
    <mergeCell ref="BZ236:CA236"/>
    <mergeCell ref="BT237:BU237"/>
    <mergeCell ref="BV237:BW237"/>
    <mergeCell ref="BX237:BY237"/>
    <mergeCell ref="BZ237:CA237"/>
    <mergeCell ref="BT238:BU238"/>
    <mergeCell ref="BV238:BW238"/>
    <mergeCell ref="BX238:BY238"/>
    <mergeCell ref="BZ238:CA238"/>
    <mergeCell ref="BT239:BU239"/>
    <mergeCell ref="BV239:BW239"/>
    <mergeCell ref="BX239:BY239"/>
    <mergeCell ref="BZ239:CA239"/>
    <mergeCell ref="BT240:BU240"/>
    <mergeCell ref="BV240:BW240"/>
    <mergeCell ref="BX240:BY240"/>
    <mergeCell ref="BZ240:CA240"/>
    <mergeCell ref="BT241:BU241"/>
    <mergeCell ref="BV241:BW241"/>
    <mergeCell ref="BX241:BY241"/>
    <mergeCell ref="BZ241:CA241"/>
    <mergeCell ref="BT242:BU242"/>
    <mergeCell ref="BV242:BW242"/>
    <mergeCell ref="BX242:BY242"/>
    <mergeCell ref="BZ242:CA242"/>
    <mergeCell ref="BT243:BU243"/>
    <mergeCell ref="BV243:BW243"/>
    <mergeCell ref="BX243:BY243"/>
    <mergeCell ref="BZ243:CA243"/>
    <mergeCell ref="BT244:BU244"/>
    <mergeCell ref="BV244:BW244"/>
    <mergeCell ref="BX244:BY244"/>
    <mergeCell ref="BZ244:CA244"/>
    <mergeCell ref="BT245:BU245"/>
    <mergeCell ref="BV245:BW245"/>
    <mergeCell ref="BX245:BY245"/>
    <mergeCell ref="BZ245:CA245"/>
    <mergeCell ref="BT246:BU246"/>
    <mergeCell ref="BV246:BW246"/>
    <mergeCell ref="BX246:BY246"/>
    <mergeCell ref="BZ246:CA246"/>
    <mergeCell ref="BT247:BU247"/>
    <mergeCell ref="BV247:BW247"/>
    <mergeCell ref="BX247:BY247"/>
    <mergeCell ref="BZ247:CA247"/>
    <mergeCell ref="BT248:BU248"/>
    <mergeCell ref="BV248:BW248"/>
    <mergeCell ref="BX248:BY248"/>
    <mergeCell ref="BZ248:CA248"/>
    <mergeCell ref="BT249:BU249"/>
    <mergeCell ref="BV249:BW249"/>
    <mergeCell ref="BX249:BY249"/>
    <mergeCell ref="BZ249:CA249"/>
    <mergeCell ref="BT250:BU250"/>
    <mergeCell ref="BV250:BW250"/>
    <mergeCell ref="BX250:BY250"/>
    <mergeCell ref="BZ250:CA250"/>
    <mergeCell ref="BT251:BU251"/>
    <mergeCell ref="BV251:BW251"/>
    <mergeCell ref="BX251:BY251"/>
    <mergeCell ref="BZ251:CA251"/>
    <mergeCell ref="BT252:BU252"/>
    <mergeCell ref="BV252:BW252"/>
    <mergeCell ref="BX252:BY252"/>
    <mergeCell ref="BZ252:CA252"/>
    <mergeCell ref="BT253:BU253"/>
    <mergeCell ref="BV253:BW253"/>
    <mergeCell ref="BX253:BY253"/>
    <mergeCell ref="BZ253:CA253"/>
    <mergeCell ref="BT254:BU254"/>
    <mergeCell ref="BV254:BW254"/>
    <mergeCell ref="BX254:BY254"/>
    <mergeCell ref="BZ254:CA254"/>
    <mergeCell ref="BT255:BU255"/>
    <mergeCell ref="BV255:BW255"/>
    <mergeCell ref="BX255:BY255"/>
    <mergeCell ref="BZ255:CA255"/>
    <mergeCell ref="BT256:BU256"/>
    <mergeCell ref="BV256:BW256"/>
    <mergeCell ref="BX256:BY256"/>
    <mergeCell ref="BZ256:CA256"/>
    <mergeCell ref="BT257:BU257"/>
    <mergeCell ref="BV257:BW257"/>
    <mergeCell ref="BX257:BY257"/>
    <mergeCell ref="BZ257:CA257"/>
    <mergeCell ref="BT258:BU258"/>
    <mergeCell ref="BV258:BW258"/>
    <mergeCell ref="BX258:BY258"/>
    <mergeCell ref="BZ258:CA258"/>
    <mergeCell ref="BT259:BU259"/>
    <mergeCell ref="BV259:BW259"/>
    <mergeCell ref="BX259:BY259"/>
    <mergeCell ref="BZ259:CA259"/>
    <mergeCell ref="BT260:BU260"/>
    <mergeCell ref="BV260:BW260"/>
    <mergeCell ref="BX260:BY260"/>
    <mergeCell ref="BZ260:CA260"/>
    <mergeCell ref="BT261:BU261"/>
    <mergeCell ref="BV261:BW261"/>
    <mergeCell ref="BX261:BY261"/>
    <mergeCell ref="BZ261:CA261"/>
    <mergeCell ref="BT262:BU262"/>
    <mergeCell ref="BV262:BW262"/>
    <mergeCell ref="BX262:BY262"/>
    <mergeCell ref="BZ262:CA262"/>
    <mergeCell ref="BT263:BU263"/>
    <mergeCell ref="BV263:BW263"/>
    <mergeCell ref="BX263:BY263"/>
    <mergeCell ref="BZ263:CA263"/>
    <mergeCell ref="BT264:BU264"/>
    <mergeCell ref="BV264:BW264"/>
    <mergeCell ref="BX264:BY264"/>
    <mergeCell ref="BZ264:CA264"/>
    <mergeCell ref="BT265:BU265"/>
    <mergeCell ref="BV265:BW265"/>
    <mergeCell ref="BX265:BY265"/>
    <mergeCell ref="BZ265:CA265"/>
    <mergeCell ref="BT266:BU266"/>
    <mergeCell ref="BV266:BW266"/>
    <mergeCell ref="BX266:BY266"/>
    <mergeCell ref="BZ266:CA266"/>
    <mergeCell ref="BT267:BU267"/>
    <mergeCell ref="BV267:BW267"/>
    <mergeCell ref="BX267:BY267"/>
    <mergeCell ref="BZ267:CA267"/>
    <mergeCell ref="BT268:BU268"/>
    <mergeCell ref="BV268:BW268"/>
    <mergeCell ref="BX268:BY268"/>
    <mergeCell ref="BZ268:CA268"/>
    <mergeCell ref="BT269:BU269"/>
    <mergeCell ref="BV269:BW269"/>
    <mergeCell ref="BX269:BY269"/>
    <mergeCell ref="BZ269:CA269"/>
    <mergeCell ref="BT270:BU270"/>
    <mergeCell ref="BV270:BW270"/>
    <mergeCell ref="BX270:BY270"/>
    <mergeCell ref="BZ270:CA270"/>
    <mergeCell ref="BT271:BU271"/>
    <mergeCell ref="BV271:BW271"/>
    <mergeCell ref="BX271:BY271"/>
    <mergeCell ref="BZ271:CA271"/>
    <mergeCell ref="BT272:BU272"/>
    <mergeCell ref="BV272:BW272"/>
    <mergeCell ref="BX272:BY272"/>
    <mergeCell ref="BZ272:CA272"/>
    <mergeCell ref="BT273:BU273"/>
    <mergeCell ref="BV273:BW273"/>
    <mergeCell ref="BX273:BY273"/>
    <mergeCell ref="BZ273:CA273"/>
    <mergeCell ref="BT274:BU274"/>
    <mergeCell ref="BV274:BW274"/>
    <mergeCell ref="BX274:BY274"/>
    <mergeCell ref="BZ274:CA274"/>
    <mergeCell ref="BT275:BU275"/>
    <mergeCell ref="BV275:BW275"/>
    <mergeCell ref="BX275:BY275"/>
    <mergeCell ref="BZ275:CA275"/>
    <mergeCell ref="BT276:BU276"/>
    <mergeCell ref="BV276:BW276"/>
    <mergeCell ref="BX276:BY276"/>
    <mergeCell ref="BZ276:CA276"/>
    <mergeCell ref="BT277:BU277"/>
    <mergeCell ref="BV277:BW277"/>
    <mergeCell ref="BX277:BY277"/>
    <mergeCell ref="BZ277:CA277"/>
    <mergeCell ref="BT278:BU278"/>
    <mergeCell ref="BV278:BW278"/>
    <mergeCell ref="BX278:BY278"/>
    <mergeCell ref="BZ278:CA278"/>
    <mergeCell ref="BT279:BU279"/>
    <mergeCell ref="BV279:BW279"/>
    <mergeCell ref="BX279:BY279"/>
    <mergeCell ref="BZ279:CA279"/>
    <mergeCell ref="BT280:BU280"/>
    <mergeCell ref="BV280:BW280"/>
    <mergeCell ref="BX280:BY280"/>
    <mergeCell ref="BZ280:CA280"/>
    <mergeCell ref="BT281:BU281"/>
    <mergeCell ref="BV281:BW281"/>
    <mergeCell ref="BX281:BY281"/>
    <mergeCell ref="BZ281:CA281"/>
    <mergeCell ref="BT282:BU282"/>
    <mergeCell ref="BV282:BW282"/>
    <mergeCell ref="BX282:BY282"/>
    <mergeCell ref="BZ282:CA282"/>
    <mergeCell ref="BT283:BU283"/>
    <mergeCell ref="BV283:BW283"/>
    <mergeCell ref="BX283:BY283"/>
    <mergeCell ref="BZ283:CA283"/>
    <mergeCell ref="BT284:BU284"/>
    <mergeCell ref="BV284:BW284"/>
    <mergeCell ref="BX284:BY284"/>
    <mergeCell ref="BZ284:CA284"/>
    <mergeCell ref="BT285:BU285"/>
    <mergeCell ref="BV285:BW285"/>
    <mergeCell ref="BX285:BY285"/>
    <mergeCell ref="BZ285:CA285"/>
    <mergeCell ref="BT286:BU286"/>
    <mergeCell ref="BV286:BW286"/>
    <mergeCell ref="BX286:BY286"/>
    <mergeCell ref="BZ286:CA286"/>
    <mergeCell ref="BT287:BU287"/>
    <mergeCell ref="BV287:BW287"/>
    <mergeCell ref="BX287:BY287"/>
    <mergeCell ref="BZ287:CA287"/>
    <mergeCell ref="BT288:BU288"/>
    <mergeCell ref="BV288:BW288"/>
    <mergeCell ref="BX288:BY288"/>
    <mergeCell ref="BZ288:CA288"/>
    <mergeCell ref="BT289:BU289"/>
    <mergeCell ref="BV289:BW289"/>
    <mergeCell ref="BX289:BY289"/>
    <mergeCell ref="BZ289:CA289"/>
    <mergeCell ref="BT290:BU290"/>
    <mergeCell ref="BV290:BW290"/>
    <mergeCell ref="BX290:BY290"/>
    <mergeCell ref="BZ290:CA290"/>
    <mergeCell ref="BT291:BU291"/>
    <mergeCell ref="BV291:BW291"/>
    <mergeCell ref="BX291:BY291"/>
    <mergeCell ref="BZ291:CA291"/>
    <mergeCell ref="BT292:BU292"/>
    <mergeCell ref="BV292:BW292"/>
    <mergeCell ref="BX292:BY292"/>
    <mergeCell ref="BZ292:CA292"/>
    <mergeCell ref="BT293:BU293"/>
    <mergeCell ref="BV293:BW293"/>
    <mergeCell ref="BX293:BY293"/>
    <mergeCell ref="BZ293:CA293"/>
    <mergeCell ref="BT294:BU294"/>
    <mergeCell ref="BV294:BW294"/>
    <mergeCell ref="BX294:BY294"/>
    <mergeCell ref="BZ294:CA294"/>
    <mergeCell ref="BT295:BU295"/>
    <mergeCell ref="BV295:BW295"/>
    <mergeCell ref="BX295:BY295"/>
    <mergeCell ref="BZ295:CA295"/>
    <mergeCell ref="BT296:BU296"/>
    <mergeCell ref="BV296:BW296"/>
    <mergeCell ref="BX296:BY296"/>
    <mergeCell ref="BZ296:CA296"/>
    <mergeCell ref="BT297:BU297"/>
    <mergeCell ref="BV297:BW297"/>
    <mergeCell ref="BX297:BY297"/>
    <mergeCell ref="BZ297:CA297"/>
    <mergeCell ref="BT298:BU298"/>
    <mergeCell ref="BV298:BW298"/>
    <mergeCell ref="BX298:BY298"/>
    <mergeCell ref="BZ298:CA298"/>
    <mergeCell ref="BT299:BU299"/>
    <mergeCell ref="BV299:BW299"/>
    <mergeCell ref="BX299:BY299"/>
    <mergeCell ref="BZ299:CA299"/>
    <mergeCell ref="BT300:BU300"/>
    <mergeCell ref="BV300:BW300"/>
    <mergeCell ref="BX300:BY300"/>
    <mergeCell ref="BZ300:CA300"/>
    <mergeCell ref="BT301:BU301"/>
    <mergeCell ref="BV301:BW301"/>
    <mergeCell ref="BX301:BY301"/>
    <mergeCell ref="BZ301:CA301"/>
    <mergeCell ref="BT302:BU302"/>
    <mergeCell ref="BV302:BW302"/>
    <mergeCell ref="BX302:BY302"/>
    <mergeCell ref="BZ302:CA302"/>
    <mergeCell ref="BT303:BU303"/>
    <mergeCell ref="BV303:BW303"/>
    <mergeCell ref="BX303:BY303"/>
    <mergeCell ref="BZ303:CA303"/>
    <mergeCell ref="BT304:BU304"/>
    <mergeCell ref="BV304:BW304"/>
    <mergeCell ref="BX304:BY304"/>
    <mergeCell ref="BZ304:CA304"/>
    <mergeCell ref="BT305:BU305"/>
    <mergeCell ref="BV305:BW305"/>
    <mergeCell ref="BX305:BY305"/>
    <mergeCell ref="BZ305:CA305"/>
    <mergeCell ref="BT306:BU306"/>
    <mergeCell ref="BV306:BW306"/>
    <mergeCell ref="BX306:BY306"/>
    <mergeCell ref="BZ306:CA306"/>
    <mergeCell ref="BT307:BU307"/>
    <mergeCell ref="BV307:BW307"/>
    <mergeCell ref="BX307:BY307"/>
    <mergeCell ref="BZ307:CA307"/>
    <mergeCell ref="BT308:BU308"/>
    <mergeCell ref="BV308:BW308"/>
    <mergeCell ref="BX308:BY308"/>
    <mergeCell ref="BZ308:CA308"/>
    <mergeCell ref="BT309:BU309"/>
    <mergeCell ref="BV309:BW309"/>
    <mergeCell ref="BX309:BY309"/>
    <mergeCell ref="BZ309:CA309"/>
    <mergeCell ref="BT310:BU310"/>
    <mergeCell ref="BV310:BW310"/>
    <mergeCell ref="BX310:BY310"/>
    <mergeCell ref="BZ310:CA310"/>
    <mergeCell ref="BT311:BU311"/>
    <mergeCell ref="BV311:BW311"/>
    <mergeCell ref="BX311:BY311"/>
    <mergeCell ref="BZ311:CA311"/>
    <mergeCell ref="BT312:BU312"/>
    <mergeCell ref="BV312:BW312"/>
    <mergeCell ref="BX312:BY312"/>
    <mergeCell ref="BZ312:CA312"/>
    <mergeCell ref="BT313:BU313"/>
    <mergeCell ref="BV313:BW313"/>
    <mergeCell ref="BX313:BY313"/>
    <mergeCell ref="BZ313:CA313"/>
    <mergeCell ref="BT314:BU314"/>
    <mergeCell ref="BV314:BW314"/>
    <mergeCell ref="BX314:BY314"/>
    <mergeCell ref="BZ314:CA314"/>
    <mergeCell ref="BT315:BU315"/>
    <mergeCell ref="BV315:BW315"/>
    <mergeCell ref="BX315:BY315"/>
    <mergeCell ref="BZ315:CA315"/>
    <mergeCell ref="BT316:BU316"/>
    <mergeCell ref="BV316:BW316"/>
    <mergeCell ref="BX316:BY316"/>
    <mergeCell ref="BZ316:CA316"/>
    <mergeCell ref="BT317:BU317"/>
    <mergeCell ref="BV317:BW317"/>
    <mergeCell ref="BX317:BY317"/>
    <mergeCell ref="BZ317:CA317"/>
    <mergeCell ref="BT318:BU318"/>
    <mergeCell ref="BV318:BW318"/>
    <mergeCell ref="BX318:BY318"/>
    <mergeCell ref="BZ318:CA318"/>
    <mergeCell ref="BT319:BU319"/>
    <mergeCell ref="BV319:BW319"/>
    <mergeCell ref="BX319:BY319"/>
    <mergeCell ref="BZ319:CA319"/>
    <mergeCell ref="BT320:BU320"/>
    <mergeCell ref="BV320:BW320"/>
    <mergeCell ref="BX320:BY320"/>
    <mergeCell ref="BZ320:CA320"/>
    <mergeCell ref="BT321:BU321"/>
    <mergeCell ref="BV321:BW321"/>
    <mergeCell ref="BX321:BY321"/>
    <mergeCell ref="BZ321:CA321"/>
    <mergeCell ref="BT322:BU322"/>
    <mergeCell ref="BV322:BW322"/>
    <mergeCell ref="BX322:BY322"/>
    <mergeCell ref="BZ322:CA322"/>
    <mergeCell ref="BT323:BU323"/>
    <mergeCell ref="BV323:BW323"/>
    <mergeCell ref="BX323:BY323"/>
    <mergeCell ref="BZ323:CA323"/>
    <mergeCell ref="BT324:BU324"/>
    <mergeCell ref="BV324:BW324"/>
    <mergeCell ref="BX324:BY324"/>
    <mergeCell ref="BZ324:CA324"/>
    <mergeCell ref="BT325:BU325"/>
    <mergeCell ref="BV325:BW325"/>
    <mergeCell ref="BX325:BY325"/>
    <mergeCell ref="BZ325:CA325"/>
    <mergeCell ref="BT326:BU326"/>
    <mergeCell ref="BV326:BW326"/>
    <mergeCell ref="BX326:BY326"/>
    <mergeCell ref="BZ326:CA326"/>
    <mergeCell ref="BT327:BU327"/>
    <mergeCell ref="BV327:BW327"/>
    <mergeCell ref="BX327:BY327"/>
    <mergeCell ref="BZ327:CA327"/>
    <mergeCell ref="BT328:BU328"/>
    <mergeCell ref="BV328:BW328"/>
    <mergeCell ref="BX328:BY328"/>
    <mergeCell ref="BZ328:CA328"/>
    <mergeCell ref="BT329:BU329"/>
    <mergeCell ref="BV329:BW329"/>
    <mergeCell ref="BX329:BY329"/>
    <mergeCell ref="BZ329:CA329"/>
    <mergeCell ref="BT330:BU330"/>
    <mergeCell ref="BV330:BW330"/>
    <mergeCell ref="BX330:BY330"/>
    <mergeCell ref="BZ330:CA330"/>
    <mergeCell ref="BT331:BU331"/>
    <mergeCell ref="BV331:BW331"/>
    <mergeCell ref="BX331:BY331"/>
    <mergeCell ref="BZ331:CA331"/>
    <mergeCell ref="BT332:BU332"/>
    <mergeCell ref="BV332:BW332"/>
    <mergeCell ref="BX332:BY332"/>
    <mergeCell ref="BZ332:CA332"/>
    <mergeCell ref="BT333:BU333"/>
    <mergeCell ref="BV333:BW333"/>
    <mergeCell ref="BX333:BY333"/>
    <mergeCell ref="BZ333:CA333"/>
    <mergeCell ref="BT334:BU334"/>
    <mergeCell ref="BV334:BW334"/>
    <mergeCell ref="BX334:BY334"/>
    <mergeCell ref="BZ334:CA334"/>
    <mergeCell ref="BT335:BU335"/>
    <mergeCell ref="BV335:BW335"/>
    <mergeCell ref="BX335:BY335"/>
    <mergeCell ref="BZ335:CA335"/>
    <mergeCell ref="BT336:BU336"/>
    <mergeCell ref="BV336:BW336"/>
    <mergeCell ref="BX336:BY336"/>
    <mergeCell ref="BZ336:CA336"/>
    <mergeCell ref="BT337:BU337"/>
    <mergeCell ref="BV337:BW337"/>
    <mergeCell ref="BX337:BY337"/>
    <mergeCell ref="BZ337:CA337"/>
    <mergeCell ref="BT338:BU338"/>
    <mergeCell ref="BV338:BW338"/>
    <mergeCell ref="BX338:BY338"/>
    <mergeCell ref="BZ338:CA338"/>
    <mergeCell ref="BT339:BU339"/>
    <mergeCell ref="BV339:BW339"/>
    <mergeCell ref="BX339:BY339"/>
    <mergeCell ref="BZ339:CA339"/>
    <mergeCell ref="BT340:BU340"/>
    <mergeCell ref="BV340:BW340"/>
    <mergeCell ref="BX340:BY340"/>
    <mergeCell ref="BZ340:CA340"/>
    <mergeCell ref="BT341:BU341"/>
    <mergeCell ref="BV341:BW341"/>
    <mergeCell ref="BX341:BY341"/>
    <mergeCell ref="BZ341:CA341"/>
    <mergeCell ref="BT342:BU342"/>
    <mergeCell ref="BV342:BW342"/>
    <mergeCell ref="BX342:BY342"/>
    <mergeCell ref="BZ342:CA342"/>
    <mergeCell ref="BT343:BU343"/>
    <mergeCell ref="BV343:BW343"/>
    <mergeCell ref="BX343:BY343"/>
    <mergeCell ref="BZ343:CA343"/>
    <mergeCell ref="BT344:BU344"/>
    <mergeCell ref="BV344:BW344"/>
    <mergeCell ref="BX344:BY344"/>
    <mergeCell ref="BZ344:CA344"/>
    <mergeCell ref="BT345:BU345"/>
    <mergeCell ref="BV345:BW345"/>
    <mergeCell ref="BX345:BY345"/>
    <mergeCell ref="BZ345:CA345"/>
    <mergeCell ref="BT346:BU346"/>
    <mergeCell ref="BV346:BW346"/>
    <mergeCell ref="BX346:BY346"/>
    <mergeCell ref="BZ346:CA346"/>
    <mergeCell ref="BT347:BU347"/>
    <mergeCell ref="BV347:BW347"/>
    <mergeCell ref="BX347:BY347"/>
    <mergeCell ref="BZ347:CA347"/>
    <mergeCell ref="BT348:BU348"/>
    <mergeCell ref="BV348:BW348"/>
    <mergeCell ref="BX348:BY348"/>
    <mergeCell ref="BZ348:CA348"/>
    <mergeCell ref="BT349:BU349"/>
    <mergeCell ref="BV349:BW349"/>
    <mergeCell ref="BX349:BY349"/>
    <mergeCell ref="BZ349:CA349"/>
    <mergeCell ref="BT350:BU350"/>
    <mergeCell ref="BV350:BW350"/>
    <mergeCell ref="BX350:BY350"/>
    <mergeCell ref="BZ350:CA350"/>
    <mergeCell ref="BT351:BU351"/>
    <mergeCell ref="BV351:BW351"/>
    <mergeCell ref="BX351:BY351"/>
    <mergeCell ref="BZ351:CA351"/>
    <mergeCell ref="BT352:BU352"/>
    <mergeCell ref="BV352:BW352"/>
    <mergeCell ref="BX352:BY352"/>
    <mergeCell ref="BZ352:CA352"/>
    <mergeCell ref="BT353:BU353"/>
    <mergeCell ref="BV353:BW353"/>
    <mergeCell ref="BX353:BY353"/>
    <mergeCell ref="BZ353:CA353"/>
    <mergeCell ref="BT354:BU354"/>
    <mergeCell ref="BV354:BW354"/>
    <mergeCell ref="BX354:BY354"/>
    <mergeCell ref="BZ354:CA354"/>
    <mergeCell ref="BT355:BU355"/>
    <mergeCell ref="BV355:BW355"/>
    <mergeCell ref="BX355:BY355"/>
    <mergeCell ref="BZ355:CA355"/>
    <mergeCell ref="BT356:BU356"/>
    <mergeCell ref="BV356:BW356"/>
    <mergeCell ref="BX356:BY356"/>
    <mergeCell ref="BZ356:CA356"/>
    <mergeCell ref="BT357:BU357"/>
    <mergeCell ref="BV357:BW357"/>
    <mergeCell ref="BX357:BY357"/>
    <mergeCell ref="BZ357:CA357"/>
    <mergeCell ref="BT358:BU358"/>
    <mergeCell ref="BV358:BW358"/>
    <mergeCell ref="BX358:BY358"/>
    <mergeCell ref="BZ358:CA358"/>
    <mergeCell ref="BT359:BU359"/>
    <mergeCell ref="BV359:BW359"/>
    <mergeCell ref="BX359:BY359"/>
    <mergeCell ref="BZ359:CA359"/>
    <mergeCell ref="BT360:BU360"/>
    <mergeCell ref="BV360:BW360"/>
    <mergeCell ref="BX360:BY360"/>
    <mergeCell ref="BZ360:CA360"/>
    <mergeCell ref="BT361:BU361"/>
    <mergeCell ref="BV361:BW361"/>
    <mergeCell ref="BX361:BY361"/>
    <mergeCell ref="BZ361:CA361"/>
    <mergeCell ref="BT362:BU362"/>
    <mergeCell ref="BV362:BW362"/>
    <mergeCell ref="BX362:BY362"/>
    <mergeCell ref="BZ362:CA362"/>
    <mergeCell ref="BT363:BU363"/>
    <mergeCell ref="BV363:BW363"/>
    <mergeCell ref="BX363:BY363"/>
    <mergeCell ref="BZ363:CA363"/>
    <mergeCell ref="BT364:BU364"/>
    <mergeCell ref="BV364:BW364"/>
    <mergeCell ref="BX364:BY364"/>
    <mergeCell ref="BZ364:CA364"/>
    <mergeCell ref="BT365:BU365"/>
    <mergeCell ref="BV365:BW365"/>
    <mergeCell ref="BX365:BY365"/>
    <mergeCell ref="BZ365:CA365"/>
    <mergeCell ref="BT366:BU366"/>
    <mergeCell ref="BV366:BW366"/>
    <mergeCell ref="BX366:BY366"/>
    <mergeCell ref="BZ366:CA366"/>
    <mergeCell ref="BT367:BU367"/>
    <mergeCell ref="BV367:BW367"/>
    <mergeCell ref="BX367:BY367"/>
    <mergeCell ref="BZ367:CA367"/>
    <mergeCell ref="BT368:BU368"/>
    <mergeCell ref="BV368:BW368"/>
    <mergeCell ref="BX368:BY368"/>
    <mergeCell ref="BZ368:CA368"/>
    <mergeCell ref="BT369:BU369"/>
    <mergeCell ref="BV369:BW369"/>
    <mergeCell ref="BX369:BY369"/>
    <mergeCell ref="BZ369:CA369"/>
    <mergeCell ref="BT370:BU370"/>
    <mergeCell ref="BV370:BW370"/>
    <mergeCell ref="BX370:BY370"/>
    <mergeCell ref="BZ370:CA370"/>
    <mergeCell ref="BT371:BU371"/>
    <mergeCell ref="BV371:BW371"/>
    <mergeCell ref="BX371:BY371"/>
    <mergeCell ref="BZ371:CA371"/>
    <mergeCell ref="BT372:BU372"/>
    <mergeCell ref="BV372:BW372"/>
    <mergeCell ref="BX372:BY372"/>
    <mergeCell ref="BZ372:CA372"/>
    <mergeCell ref="BT373:BU373"/>
    <mergeCell ref="BV373:BW373"/>
    <mergeCell ref="BX373:BY373"/>
    <mergeCell ref="BZ373:CA373"/>
    <mergeCell ref="BT374:BU374"/>
    <mergeCell ref="BV374:BW374"/>
    <mergeCell ref="BX374:BY374"/>
    <mergeCell ref="BZ374:CA374"/>
    <mergeCell ref="BT375:BU375"/>
    <mergeCell ref="BV375:BW375"/>
    <mergeCell ref="BX375:BY375"/>
    <mergeCell ref="BZ375:CA375"/>
    <mergeCell ref="BT376:BU376"/>
    <mergeCell ref="BV376:BW376"/>
    <mergeCell ref="BX376:BY376"/>
    <mergeCell ref="BZ376:CA376"/>
    <mergeCell ref="BT377:BU377"/>
    <mergeCell ref="BV377:BW377"/>
    <mergeCell ref="BX377:BY377"/>
    <mergeCell ref="BZ377:CA377"/>
    <mergeCell ref="BT378:BU378"/>
    <mergeCell ref="BV378:BW378"/>
    <mergeCell ref="BX378:BY378"/>
    <mergeCell ref="BZ378:CA378"/>
    <mergeCell ref="BT379:BU379"/>
    <mergeCell ref="BV379:BW379"/>
    <mergeCell ref="BX379:BY379"/>
    <mergeCell ref="BZ379:CA379"/>
    <mergeCell ref="BT380:BU380"/>
    <mergeCell ref="BV380:BW380"/>
    <mergeCell ref="BX380:BY380"/>
    <mergeCell ref="BZ380:CA380"/>
    <mergeCell ref="BT381:BU381"/>
    <mergeCell ref="BV381:BW381"/>
    <mergeCell ref="BX381:BY381"/>
    <mergeCell ref="BZ381:CA381"/>
    <mergeCell ref="BT382:BU382"/>
    <mergeCell ref="BV382:BW382"/>
    <mergeCell ref="BX382:BY382"/>
    <mergeCell ref="BZ382:CA382"/>
    <mergeCell ref="BT383:BU383"/>
    <mergeCell ref="BV383:BW383"/>
    <mergeCell ref="BX383:BY383"/>
    <mergeCell ref="BZ383:CA383"/>
    <mergeCell ref="BT384:BU384"/>
    <mergeCell ref="BV384:BW384"/>
    <mergeCell ref="BX384:BY384"/>
    <mergeCell ref="BZ384:CA384"/>
    <mergeCell ref="BT385:BU385"/>
    <mergeCell ref="BV385:BW385"/>
    <mergeCell ref="BX385:BY385"/>
    <mergeCell ref="BZ385:CA385"/>
    <mergeCell ref="BT386:BU386"/>
    <mergeCell ref="BV386:BW386"/>
    <mergeCell ref="BX386:BY386"/>
    <mergeCell ref="BZ386:CA386"/>
    <mergeCell ref="BT387:BU387"/>
    <mergeCell ref="BV387:BW387"/>
    <mergeCell ref="BX387:BY387"/>
    <mergeCell ref="BZ387:CA387"/>
    <mergeCell ref="BT388:BU388"/>
    <mergeCell ref="BV388:BW388"/>
    <mergeCell ref="BX388:BY388"/>
    <mergeCell ref="BZ388:CA388"/>
    <mergeCell ref="BT389:BU389"/>
    <mergeCell ref="BV389:BW389"/>
    <mergeCell ref="BX389:BY389"/>
    <mergeCell ref="BZ389:CA389"/>
    <mergeCell ref="BT390:BU390"/>
    <mergeCell ref="BV390:BW390"/>
    <mergeCell ref="BX390:BY390"/>
    <mergeCell ref="BZ390:CA390"/>
    <mergeCell ref="BT391:BU391"/>
    <mergeCell ref="BV391:BW391"/>
    <mergeCell ref="BX391:BY391"/>
    <mergeCell ref="BZ391:CA391"/>
    <mergeCell ref="BT392:BU392"/>
    <mergeCell ref="BV392:BW392"/>
    <mergeCell ref="BX392:BY392"/>
    <mergeCell ref="BZ392:CA392"/>
    <mergeCell ref="BT393:BU393"/>
    <mergeCell ref="BV393:BW393"/>
    <mergeCell ref="BX393:BY393"/>
    <mergeCell ref="BZ393:CA393"/>
    <mergeCell ref="BT394:BU394"/>
    <mergeCell ref="BV394:BW394"/>
    <mergeCell ref="BX394:BY394"/>
    <mergeCell ref="BZ394:CA394"/>
    <mergeCell ref="BT395:BU395"/>
    <mergeCell ref="BV395:BW395"/>
    <mergeCell ref="BX395:BY395"/>
    <mergeCell ref="BZ395:CA395"/>
    <mergeCell ref="BT396:BU396"/>
    <mergeCell ref="BV396:BW396"/>
    <mergeCell ref="BX396:BY396"/>
    <mergeCell ref="BZ396:CA396"/>
    <mergeCell ref="BT397:BU397"/>
    <mergeCell ref="BV397:BW397"/>
    <mergeCell ref="BX397:BY397"/>
    <mergeCell ref="BZ397:CA397"/>
    <mergeCell ref="BT398:BU398"/>
    <mergeCell ref="BV398:BW398"/>
    <mergeCell ref="BX398:BY398"/>
    <mergeCell ref="BZ398:CA398"/>
    <mergeCell ref="BT399:BU399"/>
    <mergeCell ref="BV399:BW399"/>
    <mergeCell ref="BX399:BY399"/>
    <mergeCell ref="BZ399:CA399"/>
    <mergeCell ref="BT400:BU400"/>
    <mergeCell ref="BV400:BW400"/>
    <mergeCell ref="BX400:BY400"/>
    <mergeCell ref="BZ400:CA400"/>
    <mergeCell ref="BT401:BU401"/>
    <mergeCell ref="BV401:BW401"/>
    <mergeCell ref="BX401:BY401"/>
    <mergeCell ref="BZ401:CA401"/>
    <mergeCell ref="BT402:BU402"/>
    <mergeCell ref="BV402:BW402"/>
    <mergeCell ref="BX402:BY402"/>
    <mergeCell ref="BZ402:CA402"/>
    <mergeCell ref="BT403:BU403"/>
    <mergeCell ref="BV403:BW403"/>
    <mergeCell ref="BX403:BY403"/>
    <mergeCell ref="BZ403:CA403"/>
    <mergeCell ref="BT404:BU404"/>
    <mergeCell ref="BV404:BW404"/>
    <mergeCell ref="BX404:BY404"/>
    <mergeCell ref="BZ404:CA404"/>
    <mergeCell ref="BT405:BU405"/>
    <mergeCell ref="BV405:BW405"/>
    <mergeCell ref="BX405:BY405"/>
    <mergeCell ref="BZ405:CA405"/>
    <mergeCell ref="BT406:BU406"/>
    <mergeCell ref="BV406:BW406"/>
    <mergeCell ref="BX406:BY406"/>
    <mergeCell ref="BZ406:CA406"/>
    <mergeCell ref="BT407:BU407"/>
    <mergeCell ref="BV407:BW407"/>
    <mergeCell ref="BX407:BY407"/>
    <mergeCell ref="BZ407:CA407"/>
    <mergeCell ref="BT408:BU408"/>
    <mergeCell ref="BV408:BW408"/>
    <mergeCell ref="BX408:BY408"/>
    <mergeCell ref="BZ408:CA408"/>
    <mergeCell ref="BT409:BU409"/>
    <mergeCell ref="BV409:BW409"/>
    <mergeCell ref="BX409:BY409"/>
    <mergeCell ref="BZ409:CA409"/>
    <mergeCell ref="BT410:BU410"/>
    <mergeCell ref="BV410:BW410"/>
    <mergeCell ref="BX410:BY410"/>
    <mergeCell ref="BZ410:CA410"/>
    <mergeCell ref="BT411:BU411"/>
    <mergeCell ref="BV411:BW411"/>
    <mergeCell ref="BX411:BY411"/>
    <mergeCell ref="BZ411:CA411"/>
    <mergeCell ref="BT412:BU412"/>
    <mergeCell ref="BV412:BW412"/>
    <mergeCell ref="BX412:BY412"/>
    <mergeCell ref="BZ412:CA412"/>
    <mergeCell ref="BT413:BU413"/>
    <mergeCell ref="BV413:BW413"/>
    <mergeCell ref="BX413:BY413"/>
    <mergeCell ref="BZ413:CA413"/>
    <mergeCell ref="BT414:BU414"/>
    <mergeCell ref="BV414:BW414"/>
    <mergeCell ref="BX414:BY414"/>
    <mergeCell ref="BZ414:CA414"/>
    <mergeCell ref="BT415:BU415"/>
    <mergeCell ref="BV415:BW415"/>
    <mergeCell ref="BX415:BY415"/>
    <mergeCell ref="BZ415:CA415"/>
    <mergeCell ref="BT416:BU416"/>
    <mergeCell ref="BV416:BW416"/>
    <mergeCell ref="BX416:BY416"/>
    <mergeCell ref="BZ416:CA416"/>
    <mergeCell ref="BT417:BU417"/>
    <mergeCell ref="BV417:BW417"/>
    <mergeCell ref="BX417:BY417"/>
    <mergeCell ref="BZ417:CA417"/>
    <mergeCell ref="BT418:BU418"/>
    <mergeCell ref="BV418:BW418"/>
    <mergeCell ref="BX418:BY418"/>
    <mergeCell ref="BZ418:CA418"/>
    <mergeCell ref="BT419:BU419"/>
    <mergeCell ref="BV419:BW419"/>
    <mergeCell ref="BX419:BY419"/>
    <mergeCell ref="BZ419:CA419"/>
    <mergeCell ref="BT420:BU420"/>
    <mergeCell ref="BV420:BW420"/>
    <mergeCell ref="BX420:BY420"/>
    <mergeCell ref="BZ420:CA420"/>
    <mergeCell ref="BT421:BU421"/>
    <mergeCell ref="BV421:BW421"/>
    <mergeCell ref="BX421:BY421"/>
    <mergeCell ref="BZ421:CA421"/>
    <mergeCell ref="BT422:BU422"/>
    <mergeCell ref="BV422:BW422"/>
    <mergeCell ref="BX422:BY422"/>
    <mergeCell ref="BZ422:CA422"/>
    <mergeCell ref="BT423:BU423"/>
    <mergeCell ref="BV423:BW423"/>
    <mergeCell ref="BX423:BY423"/>
    <mergeCell ref="BZ423:CA423"/>
    <mergeCell ref="BT424:BU424"/>
    <mergeCell ref="BV424:BW424"/>
    <mergeCell ref="BX424:BY424"/>
    <mergeCell ref="BZ424:CA424"/>
    <mergeCell ref="BT425:BU425"/>
    <mergeCell ref="BV425:BW425"/>
    <mergeCell ref="BX425:BY425"/>
    <mergeCell ref="BZ425:CA425"/>
    <mergeCell ref="BT426:BU426"/>
    <mergeCell ref="BV426:BW426"/>
    <mergeCell ref="BX426:BY426"/>
    <mergeCell ref="BZ426:CA426"/>
    <mergeCell ref="BT427:BU427"/>
    <mergeCell ref="BV427:BW427"/>
    <mergeCell ref="BX427:BY427"/>
    <mergeCell ref="BZ427:CA427"/>
    <mergeCell ref="BT428:BU428"/>
    <mergeCell ref="BV428:BW428"/>
    <mergeCell ref="BX428:BY428"/>
    <mergeCell ref="BZ428:CA428"/>
    <mergeCell ref="BT429:BU429"/>
    <mergeCell ref="BV429:BW429"/>
    <mergeCell ref="BX429:BY429"/>
    <mergeCell ref="BZ429:CA429"/>
    <mergeCell ref="BT430:BU430"/>
    <mergeCell ref="BV430:BW430"/>
    <mergeCell ref="BX430:BY430"/>
    <mergeCell ref="BZ430:CA430"/>
    <mergeCell ref="BT431:BU431"/>
    <mergeCell ref="BV431:BW431"/>
    <mergeCell ref="BX431:BY431"/>
    <mergeCell ref="BZ431:CA431"/>
    <mergeCell ref="BT432:BU432"/>
    <mergeCell ref="BV432:BW432"/>
    <mergeCell ref="BX432:BY432"/>
    <mergeCell ref="BZ432:CA432"/>
    <mergeCell ref="BT433:BU433"/>
    <mergeCell ref="BV433:BW433"/>
    <mergeCell ref="BX433:BY433"/>
    <mergeCell ref="BZ433:CA433"/>
    <mergeCell ref="BT434:BU434"/>
    <mergeCell ref="BV434:BW434"/>
    <mergeCell ref="BX434:BY434"/>
    <mergeCell ref="BZ434:CA434"/>
    <mergeCell ref="BT435:BU435"/>
    <mergeCell ref="BV435:BW435"/>
    <mergeCell ref="BX435:BY435"/>
    <mergeCell ref="BZ435:CA435"/>
    <mergeCell ref="BT436:BU436"/>
    <mergeCell ref="BV436:BW436"/>
    <mergeCell ref="BX436:BY436"/>
    <mergeCell ref="BZ436:CA436"/>
    <mergeCell ref="BT437:BU437"/>
    <mergeCell ref="BV437:BW437"/>
    <mergeCell ref="BX437:BY437"/>
    <mergeCell ref="BZ437:CA437"/>
    <mergeCell ref="BT438:BU438"/>
    <mergeCell ref="BV438:BW438"/>
    <mergeCell ref="BX438:BY438"/>
    <mergeCell ref="BZ438:CA438"/>
    <mergeCell ref="BT439:BU439"/>
    <mergeCell ref="BV439:BW439"/>
    <mergeCell ref="BX439:BY439"/>
    <mergeCell ref="BZ439:CA439"/>
    <mergeCell ref="BT440:BU440"/>
    <mergeCell ref="BV440:BW440"/>
    <mergeCell ref="BX440:BY440"/>
    <mergeCell ref="BZ440:CA440"/>
    <mergeCell ref="BT441:BU441"/>
    <mergeCell ref="BV441:BW441"/>
    <mergeCell ref="BX441:BY441"/>
    <mergeCell ref="BZ441:CA441"/>
    <mergeCell ref="BT442:BU442"/>
    <mergeCell ref="BV442:BW442"/>
    <mergeCell ref="BX442:BY442"/>
    <mergeCell ref="BZ442:CA442"/>
    <mergeCell ref="BT443:BU443"/>
    <mergeCell ref="BV443:BW443"/>
    <mergeCell ref="BX443:BY443"/>
    <mergeCell ref="BZ443:CA443"/>
    <mergeCell ref="BT444:BU444"/>
    <mergeCell ref="BV444:BW444"/>
    <mergeCell ref="BX444:BY444"/>
    <mergeCell ref="BZ444:CA444"/>
    <mergeCell ref="BT445:BU445"/>
    <mergeCell ref="BV445:BW445"/>
    <mergeCell ref="BX445:BY445"/>
    <mergeCell ref="BZ445:CA445"/>
    <mergeCell ref="BT446:BU446"/>
    <mergeCell ref="BV446:BW446"/>
    <mergeCell ref="BX446:BY446"/>
    <mergeCell ref="BZ446:CA446"/>
    <mergeCell ref="BT447:BU447"/>
    <mergeCell ref="BV447:BW447"/>
    <mergeCell ref="BX447:BY447"/>
    <mergeCell ref="BZ447:CA447"/>
    <mergeCell ref="BT448:BU448"/>
    <mergeCell ref="BV448:BW448"/>
    <mergeCell ref="BX448:BY448"/>
    <mergeCell ref="BZ448:CA448"/>
    <mergeCell ref="BT449:BU449"/>
    <mergeCell ref="BV449:BW449"/>
    <mergeCell ref="BX449:BY449"/>
    <mergeCell ref="BZ449:CA449"/>
    <mergeCell ref="BT450:BU450"/>
    <mergeCell ref="BV450:BW450"/>
    <mergeCell ref="BX450:BY450"/>
    <mergeCell ref="BZ450:CA450"/>
    <mergeCell ref="BT451:BU451"/>
    <mergeCell ref="BV451:BW451"/>
    <mergeCell ref="BX451:BY451"/>
    <mergeCell ref="BZ451:CA451"/>
    <mergeCell ref="BT452:BU452"/>
    <mergeCell ref="BV452:BW452"/>
    <mergeCell ref="BX452:BY452"/>
    <mergeCell ref="BZ452:CA452"/>
    <mergeCell ref="BT453:BU453"/>
    <mergeCell ref="BV453:BW453"/>
    <mergeCell ref="BX453:BY453"/>
    <mergeCell ref="BZ453:CA453"/>
    <mergeCell ref="BT454:BU454"/>
    <mergeCell ref="BV454:BW454"/>
    <mergeCell ref="BX454:BY454"/>
    <mergeCell ref="BZ454:CA454"/>
    <mergeCell ref="BT455:BU455"/>
    <mergeCell ref="BV455:BW455"/>
    <mergeCell ref="BX455:BY455"/>
    <mergeCell ref="BZ455:CA455"/>
    <mergeCell ref="BT456:BU456"/>
    <mergeCell ref="BV456:BW456"/>
    <mergeCell ref="BX456:BY456"/>
    <mergeCell ref="BZ456:CA456"/>
    <mergeCell ref="BT457:BU457"/>
    <mergeCell ref="BV457:BW457"/>
    <mergeCell ref="BX457:BY457"/>
    <mergeCell ref="BZ457:CA457"/>
    <mergeCell ref="BT458:BU458"/>
    <mergeCell ref="BV458:BW458"/>
    <mergeCell ref="BX458:BY458"/>
    <mergeCell ref="BZ458:CA458"/>
    <mergeCell ref="BT459:BU459"/>
    <mergeCell ref="BV459:BW459"/>
    <mergeCell ref="BX459:BY459"/>
    <mergeCell ref="BZ459:CA459"/>
    <mergeCell ref="BT460:BU460"/>
    <mergeCell ref="BV460:BW460"/>
    <mergeCell ref="BX460:BY460"/>
    <mergeCell ref="BZ460:CA460"/>
    <mergeCell ref="BT461:BU461"/>
    <mergeCell ref="BV461:BW461"/>
    <mergeCell ref="BX461:BY461"/>
    <mergeCell ref="BZ461:CA461"/>
    <mergeCell ref="BT462:BU462"/>
    <mergeCell ref="BV462:BW462"/>
    <mergeCell ref="BX462:BY462"/>
    <mergeCell ref="BZ462:CA462"/>
    <mergeCell ref="BT463:BU463"/>
    <mergeCell ref="BV463:BW463"/>
    <mergeCell ref="BX463:BY463"/>
    <mergeCell ref="BZ463:CA463"/>
    <mergeCell ref="BT464:BU464"/>
    <mergeCell ref="BV464:BW464"/>
    <mergeCell ref="BX464:BY464"/>
    <mergeCell ref="BZ464:CA464"/>
    <mergeCell ref="BT465:BU465"/>
    <mergeCell ref="BV465:BW465"/>
    <mergeCell ref="BX465:BY465"/>
    <mergeCell ref="BZ465:CA465"/>
    <mergeCell ref="BT466:BU466"/>
    <mergeCell ref="BV466:BW466"/>
    <mergeCell ref="BX466:BY466"/>
    <mergeCell ref="BZ466:CA466"/>
    <mergeCell ref="BT467:BU467"/>
    <mergeCell ref="BV467:BW467"/>
    <mergeCell ref="BX467:BY467"/>
    <mergeCell ref="BZ467:CA467"/>
    <mergeCell ref="BT468:BU468"/>
    <mergeCell ref="BV468:BW468"/>
    <mergeCell ref="BX468:BY468"/>
    <mergeCell ref="BZ468:CA468"/>
    <mergeCell ref="BT469:BU469"/>
    <mergeCell ref="BV469:BW469"/>
    <mergeCell ref="BX469:BY469"/>
    <mergeCell ref="BZ469:CA469"/>
    <mergeCell ref="BT470:BU470"/>
    <mergeCell ref="BV470:BW470"/>
    <mergeCell ref="BX470:BY470"/>
    <mergeCell ref="BZ470:CA470"/>
    <mergeCell ref="BT471:BU471"/>
    <mergeCell ref="BV471:BW471"/>
    <mergeCell ref="BX471:BY471"/>
    <mergeCell ref="BZ471:CA471"/>
    <mergeCell ref="BT472:BU472"/>
    <mergeCell ref="BV472:BW472"/>
    <mergeCell ref="BX472:BY472"/>
    <mergeCell ref="BZ472:CA472"/>
    <mergeCell ref="BT473:BU473"/>
    <mergeCell ref="BV473:BW473"/>
    <mergeCell ref="BX473:BY473"/>
    <mergeCell ref="BZ473:CA473"/>
    <mergeCell ref="BT474:BU474"/>
    <mergeCell ref="BV474:BW474"/>
    <mergeCell ref="BX474:BY474"/>
    <mergeCell ref="BZ474:CA474"/>
    <mergeCell ref="BT475:BU475"/>
    <mergeCell ref="BV475:BW475"/>
    <mergeCell ref="BX475:BY475"/>
    <mergeCell ref="BZ475:CA475"/>
    <mergeCell ref="BT476:BU476"/>
    <mergeCell ref="BV476:BW476"/>
    <mergeCell ref="BX476:BY476"/>
    <mergeCell ref="BZ476:CA476"/>
    <mergeCell ref="BT477:BU477"/>
    <mergeCell ref="BV477:BW477"/>
    <mergeCell ref="BX477:BY477"/>
    <mergeCell ref="BZ477:CA477"/>
    <mergeCell ref="BT478:BU478"/>
    <mergeCell ref="BV478:BW478"/>
    <mergeCell ref="BX478:BY478"/>
    <mergeCell ref="BZ478:CA478"/>
    <mergeCell ref="BT479:BU479"/>
    <mergeCell ref="BV479:BW479"/>
    <mergeCell ref="BX479:BY479"/>
    <mergeCell ref="BZ479:CA479"/>
    <mergeCell ref="BT480:BU480"/>
    <mergeCell ref="BV480:BW480"/>
    <mergeCell ref="BX480:BY480"/>
    <mergeCell ref="BZ480:CA480"/>
    <mergeCell ref="BT481:BU481"/>
    <mergeCell ref="BV481:BW481"/>
    <mergeCell ref="BX481:BY481"/>
    <mergeCell ref="BZ481:CA481"/>
    <mergeCell ref="BT482:BU482"/>
    <mergeCell ref="BV482:BW482"/>
    <mergeCell ref="BX482:BY482"/>
    <mergeCell ref="BZ482:CA482"/>
    <mergeCell ref="BT483:BU483"/>
    <mergeCell ref="BV483:BW483"/>
    <mergeCell ref="BX483:BY483"/>
    <mergeCell ref="BZ483:CA483"/>
    <mergeCell ref="BT484:BU484"/>
    <mergeCell ref="BV484:BW484"/>
    <mergeCell ref="BX484:BY484"/>
    <mergeCell ref="BZ484:CA484"/>
    <mergeCell ref="BT485:BU485"/>
    <mergeCell ref="BV485:BW485"/>
    <mergeCell ref="BX485:BY485"/>
    <mergeCell ref="BZ485:CA485"/>
    <mergeCell ref="BT486:BU486"/>
    <mergeCell ref="BV486:BW486"/>
    <mergeCell ref="BX486:BY486"/>
    <mergeCell ref="BZ486:CA486"/>
    <mergeCell ref="BT487:BU487"/>
    <mergeCell ref="BV487:BW487"/>
    <mergeCell ref="BX487:BY487"/>
    <mergeCell ref="BZ487:CA487"/>
    <mergeCell ref="BT488:BU488"/>
    <mergeCell ref="BV488:BW488"/>
    <mergeCell ref="BX488:BY488"/>
    <mergeCell ref="BZ488:CA488"/>
    <mergeCell ref="BT489:BU489"/>
    <mergeCell ref="BV489:BW489"/>
    <mergeCell ref="BX489:BY489"/>
    <mergeCell ref="BZ489:CA489"/>
    <mergeCell ref="BT490:BU490"/>
    <mergeCell ref="BV490:BW490"/>
    <mergeCell ref="BX490:BY490"/>
    <mergeCell ref="BZ490:CA490"/>
    <mergeCell ref="BT491:BU491"/>
    <mergeCell ref="BV491:BW491"/>
    <mergeCell ref="BX491:BY491"/>
    <mergeCell ref="BZ491:CA491"/>
    <mergeCell ref="BT492:BU492"/>
    <mergeCell ref="BV492:BW492"/>
    <mergeCell ref="BX492:BY492"/>
    <mergeCell ref="BZ492:CA492"/>
    <mergeCell ref="BT493:BU493"/>
    <mergeCell ref="BV493:BW493"/>
    <mergeCell ref="BX493:BY493"/>
    <mergeCell ref="BZ493:CA493"/>
    <mergeCell ref="BT494:BU494"/>
    <mergeCell ref="BV494:BW494"/>
    <mergeCell ref="BX494:BY494"/>
    <mergeCell ref="BZ494:CA494"/>
    <mergeCell ref="BT495:BU495"/>
    <mergeCell ref="BV495:BW495"/>
    <mergeCell ref="BX495:BY495"/>
    <mergeCell ref="BZ495:CA495"/>
    <mergeCell ref="BT496:BU496"/>
    <mergeCell ref="BV496:BW496"/>
    <mergeCell ref="BX496:BY496"/>
    <mergeCell ref="BZ496:CA496"/>
    <mergeCell ref="BT497:BU497"/>
    <mergeCell ref="BV497:BW497"/>
    <mergeCell ref="BX497:BY497"/>
    <mergeCell ref="BZ497:CA497"/>
    <mergeCell ref="BT498:BU498"/>
    <mergeCell ref="BV498:BW498"/>
    <mergeCell ref="BX498:BY498"/>
    <mergeCell ref="BZ498:CA498"/>
    <mergeCell ref="BT499:BU499"/>
    <mergeCell ref="BV499:BW499"/>
    <mergeCell ref="BX499:BY499"/>
    <mergeCell ref="BZ499:CA499"/>
    <mergeCell ref="BT500:BU500"/>
    <mergeCell ref="BV500:BW500"/>
    <mergeCell ref="BX500:BY500"/>
    <mergeCell ref="BZ500:CA500"/>
    <mergeCell ref="BT501:BU501"/>
    <mergeCell ref="BV501:BW501"/>
    <mergeCell ref="BX501:BY501"/>
    <mergeCell ref="BZ501:CA501"/>
    <mergeCell ref="BT502:BU502"/>
    <mergeCell ref="BV502:BW502"/>
    <mergeCell ref="BX502:BY502"/>
    <mergeCell ref="BZ502:CA502"/>
    <mergeCell ref="BT503:BU503"/>
    <mergeCell ref="BV503:BW503"/>
    <mergeCell ref="BX503:BY503"/>
    <mergeCell ref="BZ503:CA503"/>
    <mergeCell ref="BT504:BU504"/>
    <mergeCell ref="BV504:BW504"/>
    <mergeCell ref="BX504:BY504"/>
    <mergeCell ref="BZ504:CA504"/>
    <mergeCell ref="BT505:BU505"/>
    <mergeCell ref="BV505:BW505"/>
    <mergeCell ref="BX505:BY505"/>
    <mergeCell ref="BZ505:CA505"/>
    <mergeCell ref="BT506:BU506"/>
    <mergeCell ref="BV506:BW506"/>
    <mergeCell ref="BX506:BY506"/>
    <mergeCell ref="BZ506:CA506"/>
    <mergeCell ref="BT507:BU507"/>
    <mergeCell ref="BV507:BW507"/>
    <mergeCell ref="BX507:BY507"/>
    <mergeCell ref="BZ507:CA507"/>
    <mergeCell ref="BT508:BU508"/>
    <mergeCell ref="BV508:BW508"/>
    <mergeCell ref="BX508:BY508"/>
    <mergeCell ref="BZ508:CA508"/>
    <mergeCell ref="BT509:BU509"/>
    <mergeCell ref="BV509:BW509"/>
    <mergeCell ref="BX509:BY509"/>
    <mergeCell ref="BZ509:CA509"/>
    <mergeCell ref="BT510:BU510"/>
    <mergeCell ref="BV510:BW510"/>
    <mergeCell ref="BX510:BY510"/>
    <mergeCell ref="BZ510:CA510"/>
    <mergeCell ref="BT511:BU511"/>
    <mergeCell ref="BV511:BW511"/>
    <mergeCell ref="BX511:BY511"/>
    <mergeCell ref="BZ511:CA511"/>
    <mergeCell ref="BT512:BU512"/>
    <mergeCell ref="BV512:BW512"/>
    <mergeCell ref="BX512:BY512"/>
    <mergeCell ref="BZ512:CA512"/>
    <mergeCell ref="BT513:BU513"/>
    <mergeCell ref="BV513:BW513"/>
    <mergeCell ref="BX513:BY513"/>
    <mergeCell ref="BZ513:CA513"/>
    <mergeCell ref="BT514:BU514"/>
    <mergeCell ref="BV514:BW514"/>
    <mergeCell ref="BX514:BY514"/>
    <mergeCell ref="BZ514:CA514"/>
    <mergeCell ref="BT515:BU515"/>
    <mergeCell ref="BV515:BW515"/>
    <mergeCell ref="BX515:BY515"/>
    <mergeCell ref="BZ515:CA515"/>
    <mergeCell ref="BT516:BU516"/>
    <mergeCell ref="BV516:BW516"/>
    <mergeCell ref="BX516:BY516"/>
    <mergeCell ref="BZ516:CA516"/>
    <mergeCell ref="BT517:BU517"/>
    <mergeCell ref="BV517:BW517"/>
    <mergeCell ref="BX517:BY517"/>
    <mergeCell ref="BZ517:CA517"/>
    <mergeCell ref="BT518:BU518"/>
    <mergeCell ref="BV518:BW518"/>
    <mergeCell ref="BX518:BY518"/>
    <mergeCell ref="BZ518:CA518"/>
    <mergeCell ref="BT519:BU519"/>
    <mergeCell ref="BV519:BW519"/>
    <mergeCell ref="BX519:BY519"/>
    <mergeCell ref="BZ519:CA519"/>
    <mergeCell ref="BT520:BU520"/>
    <mergeCell ref="BV520:BW520"/>
    <mergeCell ref="BX520:BY520"/>
    <mergeCell ref="BZ520:CA520"/>
    <mergeCell ref="BT521:BU521"/>
    <mergeCell ref="BV521:BW521"/>
    <mergeCell ref="BX521:BY521"/>
    <mergeCell ref="BZ521:CA521"/>
    <mergeCell ref="BT522:BU522"/>
    <mergeCell ref="BV522:BW522"/>
    <mergeCell ref="BX522:BY522"/>
    <mergeCell ref="BZ522:CA522"/>
    <mergeCell ref="BT523:BU523"/>
    <mergeCell ref="BV523:BW523"/>
    <mergeCell ref="BX523:BY523"/>
    <mergeCell ref="BZ523:CA523"/>
    <mergeCell ref="BT524:BU524"/>
    <mergeCell ref="BV524:BW524"/>
    <mergeCell ref="BX524:BY524"/>
    <mergeCell ref="BZ524:CA524"/>
    <mergeCell ref="BT525:BU525"/>
    <mergeCell ref="BV525:BW525"/>
    <mergeCell ref="BX525:BY525"/>
    <mergeCell ref="BZ525:CA525"/>
    <mergeCell ref="BT526:BU526"/>
    <mergeCell ref="BV526:BW526"/>
    <mergeCell ref="BX526:BY526"/>
    <mergeCell ref="BZ526:CA526"/>
    <mergeCell ref="BT527:BU527"/>
    <mergeCell ref="BV527:BW527"/>
    <mergeCell ref="BX527:BY527"/>
    <mergeCell ref="BZ527:CA527"/>
    <mergeCell ref="BT528:BU528"/>
    <mergeCell ref="BV528:BW528"/>
    <mergeCell ref="BX528:BY528"/>
    <mergeCell ref="BZ528:CA528"/>
    <mergeCell ref="BT529:BU529"/>
    <mergeCell ref="BV529:BW529"/>
    <mergeCell ref="BX529:BY529"/>
    <mergeCell ref="BZ529:CA529"/>
    <mergeCell ref="BT530:BU530"/>
    <mergeCell ref="BV530:BW530"/>
    <mergeCell ref="BX530:BY530"/>
    <mergeCell ref="BZ530:CA530"/>
    <mergeCell ref="BT531:BU531"/>
    <mergeCell ref="BV531:BW531"/>
    <mergeCell ref="BX531:BY531"/>
    <mergeCell ref="BZ531:CA531"/>
    <mergeCell ref="BT532:BU532"/>
    <mergeCell ref="BV532:BW532"/>
    <mergeCell ref="BX532:BY532"/>
    <mergeCell ref="BZ532:CA532"/>
    <mergeCell ref="BT533:BU533"/>
    <mergeCell ref="BV533:BW533"/>
    <mergeCell ref="BX533:BY533"/>
    <mergeCell ref="BZ533:CA533"/>
    <mergeCell ref="BT534:BU534"/>
    <mergeCell ref="BV534:BW534"/>
    <mergeCell ref="BX534:BY534"/>
    <mergeCell ref="BZ534:CA534"/>
    <mergeCell ref="BT535:BU535"/>
    <mergeCell ref="BV535:BW535"/>
    <mergeCell ref="BX535:BY535"/>
    <mergeCell ref="BZ535:CA535"/>
    <mergeCell ref="BT536:BU536"/>
    <mergeCell ref="BV536:BW536"/>
    <mergeCell ref="BX536:BY536"/>
    <mergeCell ref="BZ536:CA536"/>
    <mergeCell ref="BT537:BU537"/>
    <mergeCell ref="BV537:BW537"/>
    <mergeCell ref="BX537:BY537"/>
    <mergeCell ref="BZ537:CA537"/>
    <mergeCell ref="BT538:BU538"/>
    <mergeCell ref="BV538:BW538"/>
    <mergeCell ref="BX538:BY538"/>
    <mergeCell ref="BZ538:CA538"/>
    <mergeCell ref="BT539:BU539"/>
    <mergeCell ref="BV539:BW539"/>
    <mergeCell ref="BX539:BY539"/>
    <mergeCell ref="BZ539:CA539"/>
    <mergeCell ref="BT540:BU540"/>
    <mergeCell ref="BV540:BW540"/>
    <mergeCell ref="BX540:BY540"/>
    <mergeCell ref="BZ540:CA540"/>
    <mergeCell ref="BT541:BU541"/>
    <mergeCell ref="BV541:BW541"/>
    <mergeCell ref="BX541:BY541"/>
    <mergeCell ref="BZ541:CA541"/>
    <mergeCell ref="BT542:BU542"/>
    <mergeCell ref="BV542:BW542"/>
    <mergeCell ref="BX542:BY542"/>
    <mergeCell ref="BZ542:CA542"/>
    <mergeCell ref="BT543:BU543"/>
    <mergeCell ref="BV543:BW543"/>
    <mergeCell ref="BX543:BY543"/>
    <mergeCell ref="BZ543:CA543"/>
    <mergeCell ref="BT544:BU544"/>
    <mergeCell ref="BV544:BW544"/>
    <mergeCell ref="BX544:BY544"/>
    <mergeCell ref="BZ544:CA544"/>
    <mergeCell ref="BT545:BU545"/>
    <mergeCell ref="BV545:BW545"/>
    <mergeCell ref="BX545:BY545"/>
    <mergeCell ref="BZ545:CA545"/>
    <mergeCell ref="BT546:BU546"/>
    <mergeCell ref="BV546:BW546"/>
    <mergeCell ref="BX546:BY546"/>
    <mergeCell ref="BZ546:CA546"/>
    <mergeCell ref="BT547:BU547"/>
    <mergeCell ref="BV547:BW547"/>
    <mergeCell ref="BX547:BY547"/>
    <mergeCell ref="BZ547:CA547"/>
    <mergeCell ref="BT548:BU548"/>
    <mergeCell ref="BV548:BW548"/>
    <mergeCell ref="BX548:BY548"/>
    <mergeCell ref="BZ548:CA548"/>
    <mergeCell ref="BT549:BU549"/>
    <mergeCell ref="BV549:BW549"/>
    <mergeCell ref="BX549:BY549"/>
    <mergeCell ref="BZ549:CA549"/>
    <mergeCell ref="BT550:BU550"/>
    <mergeCell ref="BV550:BW550"/>
    <mergeCell ref="BX550:BY550"/>
    <mergeCell ref="BZ550:CA550"/>
    <mergeCell ref="BT551:BU551"/>
    <mergeCell ref="BV551:BW551"/>
    <mergeCell ref="BX551:BY551"/>
    <mergeCell ref="BZ551:CA551"/>
    <mergeCell ref="BT552:BU552"/>
    <mergeCell ref="BV552:BW552"/>
    <mergeCell ref="BX552:BY552"/>
    <mergeCell ref="BZ552:CA552"/>
    <mergeCell ref="BT553:BU553"/>
    <mergeCell ref="BV553:BW553"/>
    <mergeCell ref="BX553:BY553"/>
    <mergeCell ref="BZ553:CA553"/>
    <mergeCell ref="BT554:BU554"/>
    <mergeCell ref="BV554:BW554"/>
    <mergeCell ref="BX554:BY554"/>
    <mergeCell ref="BZ554:CA554"/>
    <mergeCell ref="BT555:BU555"/>
    <mergeCell ref="BV555:BW555"/>
    <mergeCell ref="BX555:BY555"/>
    <mergeCell ref="BZ555:CA555"/>
    <mergeCell ref="BT556:BU556"/>
    <mergeCell ref="BV556:BW556"/>
    <mergeCell ref="BX556:BY556"/>
    <mergeCell ref="BZ556:CA556"/>
    <mergeCell ref="BT557:BU557"/>
    <mergeCell ref="BV557:BW557"/>
    <mergeCell ref="BX557:BY557"/>
    <mergeCell ref="BZ557:CA557"/>
    <mergeCell ref="BT558:BU558"/>
    <mergeCell ref="BV558:BW558"/>
    <mergeCell ref="BX558:BY558"/>
    <mergeCell ref="BZ558:CA558"/>
    <mergeCell ref="BT559:BU559"/>
    <mergeCell ref="BV559:BW559"/>
    <mergeCell ref="BX559:BY559"/>
    <mergeCell ref="BZ559:CA559"/>
    <mergeCell ref="BT560:BU560"/>
    <mergeCell ref="BV560:BW560"/>
    <mergeCell ref="BX560:BY560"/>
    <mergeCell ref="BZ560:CA560"/>
    <mergeCell ref="BT561:BU561"/>
    <mergeCell ref="BV561:BW561"/>
    <mergeCell ref="BX561:BY561"/>
    <mergeCell ref="BZ561:CA561"/>
    <mergeCell ref="BT562:BU562"/>
    <mergeCell ref="BV562:BW562"/>
    <mergeCell ref="BX562:BY562"/>
    <mergeCell ref="BZ562:CA562"/>
    <mergeCell ref="BT563:BU563"/>
    <mergeCell ref="BV563:BW563"/>
    <mergeCell ref="BX563:BY563"/>
    <mergeCell ref="BZ563:CA563"/>
    <mergeCell ref="BT564:BU564"/>
    <mergeCell ref="BV564:BW564"/>
    <mergeCell ref="BX564:BY564"/>
    <mergeCell ref="BZ564:CA564"/>
    <mergeCell ref="BT565:BU565"/>
    <mergeCell ref="BV565:BW565"/>
    <mergeCell ref="BX565:BY565"/>
    <mergeCell ref="BZ565:CA565"/>
    <mergeCell ref="BT566:BU566"/>
    <mergeCell ref="BV566:BW566"/>
    <mergeCell ref="BX566:BY566"/>
    <mergeCell ref="BZ566:CA566"/>
    <mergeCell ref="BT567:BU567"/>
    <mergeCell ref="BV567:BW567"/>
    <mergeCell ref="BX567:BY567"/>
    <mergeCell ref="BZ567:CA567"/>
    <mergeCell ref="BT568:BU568"/>
    <mergeCell ref="BV568:BW568"/>
    <mergeCell ref="BX568:BY568"/>
    <mergeCell ref="BZ568:CA568"/>
    <mergeCell ref="BT569:BU569"/>
    <mergeCell ref="BV569:BW569"/>
    <mergeCell ref="BX569:BY569"/>
    <mergeCell ref="BZ569:CA569"/>
    <mergeCell ref="BT570:BU570"/>
    <mergeCell ref="BV570:BW570"/>
    <mergeCell ref="BX570:BY570"/>
    <mergeCell ref="BZ570:CA570"/>
    <mergeCell ref="BT571:BU571"/>
    <mergeCell ref="BV571:BW571"/>
    <mergeCell ref="BX571:BY571"/>
    <mergeCell ref="BZ571:CA571"/>
    <mergeCell ref="BT572:BU572"/>
    <mergeCell ref="BV572:BW572"/>
    <mergeCell ref="BX572:BY572"/>
    <mergeCell ref="BZ572:CA572"/>
    <mergeCell ref="BT573:BU573"/>
    <mergeCell ref="BV573:BW573"/>
    <mergeCell ref="BX573:BY573"/>
    <mergeCell ref="BZ573:CA573"/>
    <mergeCell ref="BT574:BU574"/>
    <mergeCell ref="BV574:BW574"/>
    <mergeCell ref="BX574:BY574"/>
    <mergeCell ref="BZ574:CA574"/>
    <mergeCell ref="BT575:BU575"/>
    <mergeCell ref="BV575:BW575"/>
    <mergeCell ref="BX575:BY575"/>
    <mergeCell ref="BZ575:CA575"/>
    <mergeCell ref="BT576:BU576"/>
    <mergeCell ref="BV576:BW576"/>
    <mergeCell ref="BX576:BY576"/>
    <mergeCell ref="BZ576:CA576"/>
    <mergeCell ref="BT577:BU577"/>
    <mergeCell ref="BV577:BW577"/>
    <mergeCell ref="BX577:BY577"/>
    <mergeCell ref="BZ577:CA577"/>
    <mergeCell ref="BT578:BU578"/>
    <mergeCell ref="BV578:BW578"/>
    <mergeCell ref="BX578:BY578"/>
    <mergeCell ref="BZ578:CA578"/>
    <mergeCell ref="BT579:BU579"/>
    <mergeCell ref="BV579:BW579"/>
    <mergeCell ref="BX579:BY579"/>
    <mergeCell ref="BZ579:CA579"/>
    <mergeCell ref="BT580:BU580"/>
    <mergeCell ref="BV580:BW580"/>
    <mergeCell ref="BX580:BY580"/>
    <mergeCell ref="BZ580:CA580"/>
    <mergeCell ref="BT581:BU581"/>
    <mergeCell ref="BV581:BW581"/>
    <mergeCell ref="BX581:BY581"/>
    <mergeCell ref="BZ581:CA581"/>
    <mergeCell ref="BT582:BU582"/>
    <mergeCell ref="BV582:BW582"/>
    <mergeCell ref="BX582:BY582"/>
    <mergeCell ref="BZ582:CA582"/>
    <mergeCell ref="BT583:BU583"/>
    <mergeCell ref="BV583:BW583"/>
    <mergeCell ref="BX583:BY583"/>
    <mergeCell ref="BZ583:CA583"/>
    <mergeCell ref="BT584:BU584"/>
    <mergeCell ref="BV584:BW584"/>
    <mergeCell ref="BX584:BY584"/>
    <mergeCell ref="BZ584:CA584"/>
    <mergeCell ref="BT585:BU585"/>
    <mergeCell ref="BV585:BW585"/>
    <mergeCell ref="BX585:BY585"/>
    <mergeCell ref="BZ585:CA585"/>
    <mergeCell ref="BT586:BU586"/>
    <mergeCell ref="BV586:BW586"/>
    <mergeCell ref="BX586:BY586"/>
    <mergeCell ref="BZ586:CA586"/>
    <mergeCell ref="BT587:BU587"/>
    <mergeCell ref="BV587:BW587"/>
    <mergeCell ref="BX587:BY587"/>
    <mergeCell ref="BZ587:CA587"/>
    <mergeCell ref="BT588:BU588"/>
    <mergeCell ref="BV588:BW588"/>
    <mergeCell ref="BX588:BY588"/>
    <mergeCell ref="BZ588:CA588"/>
    <mergeCell ref="BT589:BU589"/>
    <mergeCell ref="BV589:BW589"/>
    <mergeCell ref="BX589:BY589"/>
    <mergeCell ref="BZ589:CA589"/>
    <mergeCell ref="BT590:BU590"/>
    <mergeCell ref="BV590:BW590"/>
    <mergeCell ref="BX590:BY590"/>
    <mergeCell ref="BZ590:CA590"/>
    <mergeCell ref="BT591:BU591"/>
    <mergeCell ref="BV591:BW591"/>
    <mergeCell ref="BX591:BY591"/>
    <mergeCell ref="BZ591:CA591"/>
    <mergeCell ref="BT592:BU592"/>
    <mergeCell ref="BV592:BW592"/>
    <mergeCell ref="BX592:BY592"/>
    <mergeCell ref="BZ592:CA592"/>
    <mergeCell ref="BT593:BU593"/>
    <mergeCell ref="BV593:BW593"/>
    <mergeCell ref="BX593:BY593"/>
    <mergeCell ref="BZ593:CA593"/>
    <mergeCell ref="BT594:BU594"/>
    <mergeCell ref="BV594:BW594"/>
    <mergeCell ref="BX594:BY594"/>
    <mergeCell ref="BZ594:CA594"/>
    <mergeCell ref="BT595:BU595"/>
    <mergeCell ref="BV595:BW595"/>
    <mergeCell ref="BX595:BY595"/>
    <mergeCell ref="BZ595:CA595"/>
    <mergeCell ref="BT596:BU596"/>
    <mergeCell ref="BV596:BW596"/>
    <mergeCell ref="BX596:BY596"/>
    <mergeCell ref="BZ596:CA596"/>
    <mergeCell ref="BT597:BU597"/>
    <mergeCell ref="BV597:BW597"/>
    <mergeCell ref="BX597:BY597"/>
    <mergeCell ref="BZ597:CA597"/>
    <mergeCell ref="BT598:BU598"/>
    <mergeCell ref="BV598:BW598"/>
    <mergeCell ref="BX598:BY598"/>
    <mergeCell ref="BZ598:CA598"/>
    <mergeCell ref="BT599:BU599"/>
    <mergeCell ref="BV599:BW599"/>
    <mergeCell ref="BX599:BY599"/>
    <mergeCell ref="BZ599:CA599"/>
    <mergeCell ref="BT600:BU600"/>
    <mergeCell ref="BV600:BW600"/>
    <mergeCell ref="BX600:BY600"/>
    <mergeCell ref="BZ600:CA600"/>
    <mergeCell ref="BT601:BU601"/>
    <mergeCell ref="BV601:BW601"/>
    <mergeCell ref="BX601:BY601"/>
    <mergeCell ref="BZ601:CA601"/>
    <mergeCell ref="BT602:BU602"/>
    <mergeCell ref="BV602:BW602"/>
    <mergeCell ref="BX602:BY602"/>
    <mergeCell ref="BZ602:CA602"/>
    <mergeCell ref="BT603:BU603"/>
    <mergeCell ref="BV603:BW603"/>
    <mergeCell ref="BX603:BY603"/>
    <mergeCell ref="BZ603:CA603"/>
    <mergeCell ref="BT604:BU604"/>
    <mergeCell ref="BV604:BW604"/>
    <mergeCell ref="BX604:BY604"/>
    <mergeCell ref="BZ604:CA604"/>
    <mergeCell ref="BT605:BU605"/>
    <mergeCell ref="BV605:BW605"/>
    <mergeCell ref="BX605:BY605"/>
    <mergeCell ref="BZ605:CA605"/>
    <mergeCell ref="BT606:BU606"/>
    <mergeCell ref="BV606:BW606"/>
    <mergeCell ref="BX606:BY606"/>
    <mergeCell ref="BZ606:CA606"/>
    <mergeCell ref="BT607:BU607"/>
    <mergeCell ref="BV607:BW607"/>
    <mergeCell ref="BX607:BY607"/>
    <mergeCell ref="BZ607:CA607"/>
    <mergeCell ref="BT608:BU608"/>
    <mergeCell ref="BV608:BW608"/>
    <mergeCell ref="BX608:BY608"/>
    <mergeCell ref="BZ608:CA608"/>
    <mergeCell ref="BT609:BU609"/>
    <mergeCell ref="BV609:BW609"/>
    <mergeCell ref="BX609:BY609"/>
    <mergeCell ref="BZ609:CA609"/>
    <mergeCell ref="BT610:BU610"/>
    <mergeCell ref="BV610:BW610"/>
    <mergeCell ref="BX610:BY610"/>
    <mergeCell ref="BZ610:CA610"/>
    <mergeCell ref="BT611:BU611"/>
    <mergeCell ref="BV611:BW611"/>
    <mergeCell ref="BX611:BY611"/>
    <mergeCell ref="BZ611:CA611"/>
    <mergeCell ref="BT612:BU612"/>
    <mergeCell ref="BV612:BW612"/>
    <mergeCell ref="BX612:BY612"/>
    <mergeCell ref="BZ612:CA612"/>
    <mergeCell ref="BT613:BU613"/>
    <mergeCell ref="BV613:BW613"/>
    <mergeCell ref="BX613:BY613"/>
    <mergeCell ref="BZ613:CA613"/>
    <mergeCell ref="BT614:BU614"/>
    <mergeCell ref="BV614:BW614"/>
    <mergeCell ref="BX614:BY614"/>
    <mergeCell ref="BZ614:CA614"/>
    <mergeCell ref="BT615:BU615"/>
    <mergeCell ref="BV615:BW615"/>
    <mergeCell ref="BX615:BY615"/>
    <mergeCell ref="BZ615:CA615"/>
    <mergeCell ref="BT616:BU616"/>
    <mergeCell ref="BV616:BW616"/>
    <mergeCell ref="BX616:BY616"/>
    <mergeCell ref="BZ616:CA616"/>
    <mergeCell ref="BT617:BU617"/>
    <mergeCell ref="BV617:BW617"/>
    <mergeCell ref="BX617:BY617"/>
    <mergeCell ref="BZ617:CA617"/>
    <mergeCell ref="BT618:BU618"/>
    <mergeCell ref="BV618:BW618"/>
    <mergeCell ref="BX618:BY618"/>
    <mergeCell ref="BZ618:CA618"/>
    <mergeCell ref="BT619:BU619"/>
    <mergeCell ref="BV619:BW619"/>
    <mergeCell ref="BX619:BY619"/>
    <mergeCell ref="BZ619:CA619"/>
    <mergeCell ref="BT620:BU620"/>
    <mergeCell ref="BV620:BW620"/>
    <mergeCell ref="BX620:BY620"/>
    <mergeCell ref="BZ620:CA620"/>
    <mergeCell ref="BT621:BU621"/>
    <mergeCell ref="BV621:BW621"/>
    <mergeCell ref="BX621:BY621"/>
    <mergeCell ref="BZ621:CA621"/>
    <mergeCell ref="BT622:BU622"/>
    <mergeCell ref="BV622:BW622"/>
    <mergeCell ref="BX622:BY622"/>
    <mergeCell ref="BZ622:CA622"/>
    <mergeCell ref="BT623:BU623"/>
    <mergeCell ref="BV623:BW623"/>
    <mergeCell ref="BX623:BY623"/>
    <mergeCell ref="BZ623:CA623"/>
    <mergeCell ref="BT624:BU624"/>
    <mergeCell ref="BV624:BW624"/>
    <mergeCell ref="BX624:BY624"/>
    <mergeCell ref="BZ624:CA624"/>
    <mergeCell ref="BT625:BU625"/>
    <mergeCell ref="BV625:BW625"/>
    <mergeCell ref="BX625:BY625"/>
    <mergeCell ref="BZ625:CA625"/>
    <mergeCell ref="BT626:BU626"/>
    <mergeCell ref="BV626:BW626"/>
    <mergeCell ref="BX626:BY626"/>
    <mergeCell ref="BZ626:CA626"/>
    <mergeCell ref="BT627:BU627"/>
    <mergeCell ref="BV627:BW627"/>
    <mergeCell ref="BX627:BY627"/>
    <mergeCell ref="BZ627:CA627"/>
    <mergeCell ref="BT628:BU628"/>
    <mergeCell ref="BV628:BW628"/>
    <mergeCell ref="BX628:BY628"/>
    <mergeCell ref="BZ628:CA628"/>
    <mergeCell ref="BT629:BU629"/>
    <mergeCell ref="BV629:BW629"/>
    <mergeCell ref="BX629:BY629"/>
    <mergeCell ref="BZ629:CA629"/>
    <mergeCell ref="BT630:BU630"/>
    <mergeCell ref="BV630:BW630"/>
    <mergeCell ref="BX630:BY630"/>
    <mergeCell ref="BZ630:CA630"/>
    <mergeCell ref="BT631:BU631"/>
    <mergeCell ref="BV631:BW631"/>
    <mergeCell ref="BX631:BY631"/>
    <mergeCell ref="BZ631:CA631"/>
    <mergeCell ref="BT632:BU632"/>
    <mergeCell ref="BV632:BW632"/>
    <mergeCell ref="BX632:BY632"/>
    <mergeCell ref="BZ632:CA632"/>
    <mergeCell ref="BT633:BU633"/>
    <mergeCell ref="BV633:BW633"/>
    <mergeCell ref="BX633:BY633"/>
    <mergeCell ref="BZ633:CA633"/>
    <mergeCell ref="BT634:BU634"/>
    <mergeCell ref="BV634:BW634"/>
    <mergeCell ref="BX634:BY634"/>
    <mergeCell ref="BZ634:CA634"/>
    <mergeCell ref="BT635:BU635"/>
    <mergeCell ref="BV635:BW635"/>
    <mergeCell ref="BX635:BY635"/>
    <mergeCell ref="BZ635:CA635"/>
    <mergeCell ref="BT636:BU636"/>
    <mergeCell ref="BV636:BW636"/>
    <mergeCell ref="BX636:BY636"/>
    <mergeCell ref="BZ636:CA636"/>
    <mergeCell ref="BT637:BU637"/>
    <mergeCell ref="BV637:BW637"/>
    <mergeCell ref="BX637:BY637"/>
    <mergeCell ref="BZ637:CA637"/>
    <mergeCell ref="BT638:BU638"/>
    <mergeCell ref="BV638:BW638"/>
    <mergeCell ref="BX638:BY638"/>
    <mergeCell ref="BZ638:CA638"/>
    <mergeCell ref="BT639:BU639"/>
    <mergeCell ref="BV639:BW639"/>
    <mergeCell ref="BX639:BY639"/>
    <mergeCell ref="BZ639:CA639"/>
    <mergeCell ref="BT640:BU640"/>
    <mergeCell ref="BV640:BW640"/>
    <mergeCell ref="BX640:BY640"/>
    <mergeCell ref="BZ640:CA640"/>
    <mergeCell ref="BT641:BU641"/>
    <mergeCell ref="BV641:BW641"/>
    <mergeCell ref="BX641:BY641"/>
    <mergeCell ref="BZ641:CA641"/>
    <mergeCell ref="BT642:BU642"/>
    <mergeCell ref="BV642:BW642"/>
    <mergeCell ref="BX642:BY642"/>
    <mergeCell ref="BZ642:CA642"/>
    <mergeCell ref="BT643:BU643"/>
    <mergeCell ref="BV643:BW643"/>
    <mergeCell ref="BX643:BY643"/>
    <mergeCell ref="BZ643:CA643"/>
    <mergeCell ref="BT644:BU644"/>
    <mergeCell ref="BV644:BW644"/>
    <mergeCell ref="BX644:BY644"/>
    <mergeCell ref="BZ644:CA644"/>
    <mergeCell ref="BT645:BU645"/>
    <mergeCell ref="BV645:BW645"/>
    <mergeCell ref="BX645:BY645"/>
    <mergeCell ref="BZ645:CA645"/>
    <mergeCell ref="BT646:BU646"/>
    <mergeCell ref="BV646:BW646"/>
    <mergeCell ref="BX646:BY646"/>
    <mergeCell ref="BZ646:CA646"/>
    <mergeCell ref="BT647:BU647"/>
    <mergeCell ref="BV647:BW647"/>
    <mergeCell ref="BX647:BY647"/>
    <mergeCell ref="BZ647:CA647"/>
    <mergeCell ref="BT648:BU648"/>
    <mergeCell ref="BV648:BW648"/>
    <mergeCell ref="BX648:BY648"/>
    <mergeCell ref="BZ648:CA648"/>
    <mergeCell ref="BT649:BU649"/>
    <mergeCell ref="BV649:BW649"/>
    <mergeCell ref="BX649:BY649"/>
    <mergeCell ref="BZ649:CA649"/>
    <mergeCell ref="BT650:BU650"/>
    <mergeCell ref="BV650:BW650"/>
    <mergeCell ref="BX650:BY650"/>
    <mergeCell ref="BZ650:CA650"/>
    <mergeCell ref="BT651:BU651"/>
    <mergeCell ref="BV651:BW651"/>
    <mergeCell ref="BX651:BY651"/>
    <mergeCell ref="BZ651:CA651"/>
    <mergeCell ref="BT652:BU652"/>
    <mergeCell ref="BV652:BW652"/>
    <mergeCell ref="BX652:BY652"/>
    <mergeCell ref="BZ652:CA652"/>
    <mergeCell ref="BT653:BU653"/>
    <mergeCell ref="BV653:BW653"/>
    <mergeCell ref="BX653:BY653"/>
    <mergeCell ref="BZ653:CA653"/>
    <mergeCell ref="BT654:BU654"/>
    <mergeCell ref="BV654:BW654"/>
    <mergeCell ref="BX654:BY654"/>
    <mergeCell ref="BZ654:CA654"/>
    <mergeCell ref="BV655:BW655"/>
    <mergeCell ref="BX655:BY655"/>
    <mergeCell ref="BZ655:CA655"/>
    <mergeCell ref="BT656:BU656"/>
    <mergeCell ref="BV656:BW656"/>
    <mergeCell ref="BX656:BY656"/>
    <mergeCell ref="BZ656:CA656"/>
    <mergeCell ref="BT657:BU657"/>
    <mergeCell ref="BV657:BW657"/>
    <mergeCell ref="BX657:BY657"/>
    <mergeCell ref="BZ657:CA657"/>
    <mergeCell ref="BT658:BU658"/>
    <mergeCell ref="BV658:BW658"/>
    <mergeCell ref="BX658:BY658"/>
    <mergeCell ref="BZ658:CA658"/>
    <mergeCell ref="BT659:BU659"/>
    <mergeCell ref="BV659:BW659"/>
    <mergeCell ref="BX659:BY659"/>
    <mergeCell ref="BZ659:CA659"/>
    <mergeCell ref="BT660:BU660"/>
    <mergeCell ref="BV660:BW660"/>
    <mergeCell ref="BX660:BY660"/>
    <mergeCell ref="BZ660:CA660"/>
    <mergeCell ref="BT661:BU661"/>
    <mergeCell ref="BV661:BW661"/>
    <mergeCell ref="BX661:BY661"/>
    <mergeCell ref="BZ661:CA661"/>
    <mergeCell ref="AH85:AI85"/>
    <mergeCell ref="AH86:AI86"/>
    <mergeCell ref="CE86:CF86"/>
    <mergeCell ref="CE87:CF87"/>
    <mergeCell ref="CE88:CF88"/>
    <mergeCell ref="CE89:CF89"/>
    <mergeCell ref="CE90:CF90"/>
    <mergeCell ref="CE91:CF91"/>
    <mergeCell ref="CE92:CF92"/>
    <mergeCell ref="CE93:CF93"/>
    <mergeCell ref="CE94:CF94"/>
    <mergeCell ref="CE95:CF95"/>
    <mergeCell ref="CE96:CF96"/>
    <mergeCell ref="CE97:CF97"/>
    <mergeCell ref="CE98:CF98"/>
    <mergeCell ref="CE99:CF99"/>
    <mergeCell ref="CE100:CF100"/>
    <mergeCell ref="CE101:CF101"/>
    <mergeCell ref="CE102:CF102"/>
    <mergeCell ref="CE103:CF103"/>
    <mergeCell ref="CE104:CF104"/>
    <mergeCell ref="CE105:CF105"/>
    <mergeCell ref="CE106:CF106"/>
    <mergeCell ref="BT655:BU655"/>
    <mergeCell ref="CE107:CF107"/>
    <mergeCell ref="CE108:CF108"/>
    <mergeCell ref="CE109:CF109"/>
    <mergeCell ref="CE110:CF110"/>
    <mergeCell ref="CE111:CF111"/>
    <mergeCell ref="CE112:CF112"/>
    <mergeCell ref="CE113:CF113"/>
    <mergeCell ref="CE114:CF114"/>
    <mergeCell ref="CE84:CF84"/>
    <mergeCell ref="CE85:CF85"/>
    <mergeCell ref="CE115:CF115"/>
    <mergeCell ref="CE116:CF116"/>
    <mergeCell ref="CE117:CF117"/>
    <mergeCell ref="CE118:CF118"/>
    <mergeCell ref="CE119:CF119"/>
    <mergeCell ref="CE120:CF120"/>
    <mergeCell ref="CE121:CF121"/>
    <mergeCell ref="CE122:CF122"/>
    <mergeCell ref="CE123:CF123"/>
    <mergeCell ref="CE124:CF124"/>
    <mergeCell ref="CE125:CF125"/>
    <mergeCell ref="CE126:CF126"/>
    <mergeCell ref="CE127:CF127"/>
    <mergeCell ref="CE128:CF128"/>
    <mergeCell ref="CE129:CF129"/>
    <mergeCell ref="CE130:CF130"/>
    <mergeCell ref="CE131:CF131"/>
    <mergeCell ref="CE132:CF132"/>
    <mergeCell ref="CE133:CF133"/>
    <mergeCell ref="CE134:CF134"/>
    <mergeCell ref="CE135:CF135"/>
    <mergeCell ref="CE136:CF136"/>
    <mergeCell ref="CE137:CF137"/>
    <mergeCell ref="CE138:CF138"/>
    <mergeCell ref="CE139:CF139"/>
    <mergeCell ref="CE140:CF140"/>
    <mergeCell ref="CE141:CF141"/>
    <mergeCell ref="CE142:CF142"/>
    <mergeCell ref="CE143:CF143"/>
    <mergeCell ref="CE144:CF144"/>
    <mergeCell ref="CE145:CF145"/>
    <mergeCell ref="CE146:CF146"/>
    <mergeCell ref="CE147:CF147"/>
    <mergeCell ref="CE148:CF148"/>
    <mergeCell ref="CE149:CF149"/>
    <mergeCell ref="CE150:CF150"/>
    <mergeCell ref="CE151:CF151"/>
    <mergeCell ref="CE152:CF152"/>
    <mergeCell ref="CE153:CF153"/>
    <mergeCell ref="CE154:CF154"/>
    <mergeCell ref="CE155:CF155"/>
    <mergeCell ref="CE156:CF156"/>
    <mergeCell ref="CE157:CF157"/>
    <mergeCell ref="CE158:CF158"/>
    <mergeCell ref="CE159:CF159"/>
    <mergeCell ref="CE160:CF160"/>
    <mergeCell ref="CE161:CF161"/>
    <mergeCell ref="CE162:CF162"/>
    <mergeCell ref="CE163:CF163"/>
    <mergeCell ref="CE164:CF164"/>
    <mergeCell ref="CE165:CF165"/>
    <mergeCell ref="CE166:CF166"/>
    <mergeCell ref="CE167:CF167"/>
    <mergeCell ref="CE168:CF168"/>
    <mergeCell ref="CE169:CF169"/>
    <mergeCell ref="CE170:CF170"/>
    <mergeCell ref="CE171:CF171"/>
    <mergeCell ref="CE172:CF172"/>
    <mergeCell ref="CE173:CF173"/>
    <mergeCell ref="CE174:CF174"/>
    <mergeCell ref="CE175:CF175"/>
    <mergeCell ref="CE176:CF176"/>
    <mergeCell ref="CE177:CF177"/>
    <mergeCell ref="CE178:CF178"/>
    <mergeCell ref="CE179:CF179"/>
    <mergeCell ref="CE180:CF180"/>
    <mergeCell ref="CE181:CF181"/>
    <mergeCell ref="CE182:CF182"/>
    <mergeCell ref="CE183:CF183"/>
    <mergeCell ref="CE184:CF184"/>
    <mergeCell ref="CE185:CF185"/>
    <mergeCell ref="CE186:CF186"/>
    <mergeCell ref="CE187:CF187"/>
    <mergeCell ref="CE188:CF188"/>
    <mergeCell ref="CE189:CF189"/>
    <mergeCell ref="CE190:CF190"/>
    <mergeCell ref="CE191:CF191"/>
    <mergeCell ref="CE192:CF192"/>
    <mergeCell ref="CE193:CF193"/>
    <mergeCell ref="CE194:CF194"/>
    <mergeCell ref="CE195:CF195"/>
    <mergeCell ref="CE196:CF196"/>
    <mergeCell ref="CE197:CF197"/>
    <mergeCell ref="CE198:CF198"/>
    <mergeCell ref="CE199:CF199"/>
    <mergeCell ref="CE200:CF200"/>
    <mergeCell ref="CE201:CF201"/>
    <mergeCell ref="CE202:CF202"/>
    <mergeCell ref="CE203:CF203"/>
    <mergeCell ref="CE204:CF204"/>
    <mergeCell ref="CE205:CF205"/>
    <mergeCell ref="CE206:CF206"/>
    <mergeCell ref="CE207:CF207"/>
    <mergeCell ref="CE208:CF208"/>
    <mergeCell ref="CE209:CF209"/>
    <mergeCell ref="CE210:CF210"/>
    <mergeCell ref="CE211:CF211"/>
    <mergeCell ref="CE212:CF212"/>
    <mergeCell ref="CE213:CF213"/>
    <mergeCell ref="CE214:CF214"/>
    <mergeCell ref="CE215:CF215"/>
    <mergeCell ref="CE216:CF216"/>
    <mergeCell ref="CE217:CF217"/>
    <mergeCell ref="CE218:CF218"/>
    <mergeCell ref="CE219:CF219"/>
    <mergeCell ref="CE220:CF220"/>
    <mergeCell ref="CE221:CF221"/>
    <mergeCell ref="CE222:CF222"/>
    <mergeCell ref="CE223:CF223"/>
    <mergeCell ref="CE224:CF224"/>
    <mergeCell ref="CE225:CF225"/>
    <mergeCell ref="CE226:CF226"/>
    <mergeCell ref="CE227:CF227"/>
    <mergeCell ref="CE228:CF228"/>
    <mergeCell ref="CE229:CF229"/>
    <mergeCell ref="CE230:CF230"/>
    <mergeCell ref="CE231:CF231"/>
    <mergeCell ref="CE232:CF232"/>
    <mergeCell ref="CE233:CF233"/>
    <mergeCell ref="CE234:CF234"/>
    <mergeCell ref="CE235:CF235"/>
    <mergeCell ref="CE236:CF236"/>
    <mergeCell ref="CE237:CF237"/>
    <mergeCell ref="CE238:CF238"/>
    <mergeCell ref="CE239:CF239"/>
    <mergeCell ref="CE240:CF240"/>
    <mergeCell ref="CE241:CF241"/>
    <mergeCell ref="CE242:CF242"/>
    <mergeCell ref="CE243:CF243"/>
    <mergeCell ref="CE244:CF244"/>
    <mergeCell ref="CE245:CF245"/>
    <mergeCell ref="CE246:CF246"/>
    <mergeCell ref="CE247:CF247"/>
    <mergeCell ref="CE248:CF248"/>
    <mergeCell ref="CE249:CF249"/>
    <mergeCell ref="CE250:CF250"/>
    <mergeCell ref="CE251:CF251"/>
    <mergeCell ref="CE252:CF252"/>
    <mergeCell ref="CE253:CF253"/>
    <mergeCell ref="CE254:CF254"/>
    <mergeCell ref="CE255:CF255"/>
    <mergeCell ref="CE256:CF256"/>
    <mergeCell ref="CE257:CF257"/>
    <mergeCell ref="CE258:CF258"/>
    <mergeCell ref="CE259:CF259"/>
    <mergeCell ref="CE260:CF260"/>
    <mergeCell ref="CE261:CF261"/>
    <mergeCell ref="CE262:CF262"/>
    <mergeCell ref="CE263:CF263"/>
    <mergeCell ref="CE264:CF264"/>
    <mergeCell ref="CE265:CF265"/>
    <mergeCell ref="CE266:CF266"/>
    <mergeCell ref="CE267:CF267"/>
    <mergeCell ref="CE268:CF268"/>
    <mergeCell ref="CE269:CF269"/>
    <mergeCell ref="CE270:CF270"/>
    <mergeCell ref="CE271:CF271"/>
    <mergeCell ref="CE272:CF272"/>
    <mergeCell ref="CE273:CF273"/>
    <mergeCell ref="CE274:CF274"/>
    <mergeCell ref="CE275:CF275"/>
    <mergeCell ref="CE276:CF276"/>
    <mergeCell ref="CE277:CF277"/>
    <mergeCell ref="CE278:CF278"/>
    <mergeCell ref="CE279:CF279"/>
    <mergeCell ref="CE280:CF280"/>
    <mergeCell ref="CE281:CF281"/>
    <mergeCell ref="CE282:CF282"/>
    <mergeCell ref="CE283:CF283"/>
    <mergeCell ref="CE284:CF284"/>
    <mergeCell ref="CE285:CF285"/>
    <mergeCell ref="CE286:CF286"/>
    <mergeCell ref="CE287:CF287"/>
    <mergeCell ref="CE288:CF288"/>
    <mergeCell ref="CE289:CF289"/>
    <mergeCell ref="CE290:CF290"/>
    <mergeCell ref="CE291:CF291"/>
    <mergeCell ref="CE292:CF292"/>
    <mergeCell ref="CE293:CF293"/>
    <mergeCell ref="CE294:CF294"/>
    <mergeCell ref="CE295:CF295"/>
    <mergeCell ref="CE296:CF296"/>
    <mergeCell ref="CE297:CF297"/>
    <mergeCell ref="CE298:CF298"/>
    <mergeCell ref="CE299:CF299"/>
    <mergeCell ref="CE300:CF300"/>
    <mergeCell ref="CE301:CF301"/>
    <mergeCell ref="CE302:CF302"/>
    <mergeCell ref="CE303:CF303"/>
    <mergeCell ref="CE304:CF304"/>
    <mergeCell ref="CE305:CF305"/>
    <mergeCell ref="CE306:CF306"/>
    <mergeCell ref="CE307:CF307"/>
    <mergeCell ref="CE308:CF308"/>
    <mergeCell ref="CE309:CF309"/>
    <mergeCell ref="CE310:CF310"/>
    <mergeCell ref="CE311:CF311"/>
    <mergeCell ref="CE312:CF312"/>
    <mergeCell ref="CE313:CF313"/>
    <mergeCell ref="CE314:CF314"/>
    <mergeCell ref="CE315:CF315"/>
    <mergeCell ref="CE316:CF316"/>
    <mergeCell ref="CE317:CF317"/>
    <mergeCell ref="CE318:CF318"/>
    <mergeCell ref="CE319:CF319"/>
    <mergeCell ref="CE320:CF320"/>
    <mergeCell ref="CE321:CF321"/>
    <mergeCell ref="CE322:CF322"/>
    <mergeCell ref="CE323:CF323"/>
    <mergeCell ref="CE324:CF324"/>
    <mergeCell ref="CE325:CF325"/>
    <mergeCell ref="CE326:CF326"/>
    <mergeCell ref="CE327:CF327"/>
    <mergeCell ref="CE328:CF328"/>
    <mergeCell ref="CE329:CF329"/>
    <mergeCell ref="CE330:CF330"/>
    <mergeCell ref="CE331:CF331"/>
    <mergeCell ref="CE332:CF332"/>
    <mergeCell ref="CE333:CF333"/>
    <mergeCell ref="CE334:CF334"/>
    <mergeCell ref="CE335:CF335"/>
    <mergeCell ref="CE336:CF336"/>
    <mergeCell ref="CE337:CF337"/>
    <mergeCell ref="CE338:CF338"/>
    <mergeCell ref="CE339:CF339"/>
    <mergeCell ref="CE340:CF340"/>
    <mergeCell ref="CE341:CF341"/>
    <mergeCell ref="CE342:CF342"/>
    <mergeCell ref="CE343:CF343"/>
    <mergeCell ref="CE344:CF344"/>
    <mergeCell ref="CE345:CF345"/>
    <mergeCell ref="CE346:CF346"/>
    <mergeCell ref="CE347:CF347"/>
    <mergeCell ref="CE348:CF348"/>
    <mergeCell ref="CE349:CF349"/>
    <mergeCell ref="CE350:CF350"/>
    <mergeCell ref="CE351:CF351"/>
    <mergeCell ref="CE352:CF352"/>
    <mergeCell ref="CE353:CF353"/>
    <mergeCell ref="CE354:CF354"/>
    <mergeCell ref="CE355:CF355"/>
    <mergeCell ref="CE356:CF356"/>
    <mergeCell ref="CE357:CF357"/>
    <mergeCell ref="CE358:CF358"/>
    <mergeCell ref="CE359:CF359"/>
    <mergeCell ref="CE360:CF360"/>
    <mergeCell ref="CE361:CF361"/>
    <mergeCell ref="CE362:CF362"/>
    <mergeCell ref="CE363:CF363"/>
    <mergeCell ref="CE364:CF364"/>
    <mergeCell ref="CE365:CF365"/>
    <mergeCell ref="CE366:CF366"/>
    <mergeCell ref="CE367:CF367"/>
    <mergeCell ref="CE368:CF368"/>
    <mergeCell ref="CE369:CF369"/>
    <mergeCell ref="CE370:CF370"/>
    <mergeCell ref="CE371:CF371"/>
    <mergeCell ref="CE372:CF372"/>
    <mergeCell ref="CE373:CF373"/>
    <mergeCell ref="CE374:CF374"/>
    <mergeCell ref="CE375:CF375"/>
    <mergeCell ref="CE376:CF376"/>
    <mergeCell ref="CE377:CF377"/>
    <mergeCell ref="CE378:CF378"/>
    <mergeCell ref="CE379:CF379"/>
    <mergeCell ref="CE380:CF380"/>
    <mergeCell ref="CE381:CF381"/>
    <mergeCell ref="CE382:CF382"/>
    <mergeCell ref="CE383:CF383"/>
    <mergeCell ref="CE384:CF384"/>
    <mergeCell ref="CE385:CF385"/>
    <mergeCell ref="CE386:CF386"/>
    <mergeCell ref="CE387:CF387"/>
    <mergeCell ref="CE388:CF388"/>
    <mergeCell ref="CE389:CF389"/>
    <mergeCell ref="CE390:CF390"/>
    <mergeCell ref="CE391:CF391"/>
    <mergeCell ref="CE392:CF392"/>
    <mergeCell ref="CE393:CF393"/>
    <mergeCell ref="CE394:CF394"/>
    <mergeCell ref="CE395:CF395"/>
    <mergeCell ref="CE396:CF396"/>
    <mergeCell ref="CE397:CF397"/>
    <mergeCell ref="CE398:CF398"/>
    <mergeCell ref="CE399:CF399"/>
    <mergeCell ref="CE400:CF400"/>
    <mergeCell ref="CE401:CF401"/>
    <mergeCell ref="CE402:CF402"/>
    <mergeCell ref="CE403:CF403"/>
    <mergeCell ref="CE404:CF404"/>
    <mergeCell ref="CE405:CF405"/>
    <mergeCell ref="CE406:CF406"/>
    <mergeCell ref="CE407:CF407"/>
    <mergeCell ref="CE408:CF408"/>
    <mergeCell ref="CE409:CF409"/>
    <mergeCell ref="CE410:CF410"/>
    <mergeCell ref="CE411:CF411"/>
    <mergeCell ref="CE412:CF412"/>
    <mergeCell ref="CE413:CF413"/>
    <mergeCell ref="CE414:CF414"/>
    <mergeCell ref="CE415:CF415"/>
    <mergeCell ref="CE416:CF416"/>
    <mergeCell ref="CE417:CF417"/>
    <mergeCell ref="CE418:CF418"/>
    <mergeCell ref="CE419:CF419"/>
    <mergeCell ref="CE420:CF420"/>
    <mergeCell ref="CE421:CF421"/>
    <mergeCell ref="CE422:CF422"/>
    <mergeCell ref="CE423:CF423"/>
    <mergeCell ref="CE424:CF424"/>
    <mergeCell ref="CE425:CF425"/>
    <mergeCell ref="CE426:CF426"/>
    <mergeCell ref="CE427:CF427"/>
    <mergeCell ref="CE428:CF428"/>
    <mergeCell ref="CE429:CF429"/>
    <mergeCell ref="CE430:CF430"/>
    <mergeCell ref="CE431:CF431"/>
    <mergeCell ref="CE432:CF432"/>
    <mergeCell ref="CE433:CF433"/>
    <mergeCell ref="CE434:CF434"/>
    <mergeCell ref="CE435:CF435"/>
    <mergeCell ref="CE436:CF436"/>
    <mergeCell ref="CE437:CF437"/>
    <mergeCell ref="CE438:CF438"/>
    <mergeCell ref="CE439:CF439"/>
    <mergeCell ref="CE440:CF440"/>
    <mergeCell ref="CE441:CF441"/>
    <mergeCell ref="CE442:CF442"/>
    <mergeCell ref="CE443:CF443"/>
    <mergeCell ref="CE444:CF444"/>
    <mergeCell ref="CE445:CF445"/>
    <mergeCell ref="CE446:CF446"/>
    <mergeCell ref="CE447:CF447"/>
    <mergeCell ref="CE448:CF448"/>
    <mergeCell ref="CE449:CF449"/>
    <mergeCell ref="CE450:CF450"/>
    <mergeCell ref="CE451:CF451"/>
    <mergeCell ref="CE452:CF452"/>
    <mergeCell ref="CE453:CF453"/>
    <mergeCell ref="CE454:CF454"/>
    <mergeCell ref="CE455:CF455"/>
    <mergeCell ref="CE456:CF456"/>
    <mergeCell ref="CE457:CF457"/>
    <mergeCell ref="CE458:CF458"/>
    <mergeCell ref="CE459:CF459"/>
    <mergeCell ref="CE460:CF460"/>
    <mergeCell ref="CE461:CF461"/>
    <mergeCell ref="CE462:CF462"/>
    <mergeCell ref="CE463:CF463"/>
    <mergeCell ref="CE464:CF464"/>
    <mergeCell ref="CE465:CF465"/>
    <mergeCell ref="CE466:CF466"/>
    <mergeCell ref="CE467:CF467"/>
    <mergeCell ref="CE468:CF468"/>
    <mergeCell ref="CE469:CF469"/>
    <mergeCell ref="CE470:CF470"/>
    <mergeCell ref="CE471:CF471"/>
    <mergeCell ref="CE472:CF472"/>
    <mergeCell ref="CE473:CF473"/>
    <mergeCell ref="CE474:CF474"/>
    <mergeCell ref="CE475:CF475"/>
    <mergeCell ref="CE476:CF476"/>
    <mergeCell ref="CE477:CF477"/>
    <mergeCell ref="CE478:CF478"/>
    <mergeCell ref="CE479:CF479"/>
    <mergeCell ref="CE480:CF480"/>
    <mergeCell ref="CE481:CF481"/>
    <mergeCell ref="CE482:CF482"/>
    <mergeCell ref="CE483:CF483"/>
    <mergeCell ref="CE484:CF484"/>
    <mergeCell ref="CE485:CF485"/>
    <mergeCell ref="CE486:CF486"/>
    <mergeCell ref="CE487:CF487"/>
    <mergeCell ref="CE488:CF488"/>
    <mergeCell ref="CE489:CF489"/>
    <mergeCell ref="CE490:CF490"/>
    <mergeCell ref="CE491:CF491"/>
    <mergeCell ref="CE492:CF492"/>
    <mergeCell ref="CE493:CF493"/>
    <mergeCell ref="CE494:CF494"/>
    <mergeCell ref="CE495:CF495"/>
    <mergeCell ref="CE496:CF496"/>
    <mergeCell ref="CE497:CF497"/>
    <mergeCell ref="CE498:CF498"/>
    <mergeCell ref="CE499:CF499"/>
    <mergeCell ref="CE500:CF500"/>
    <mergeCell ref="CE501:CF501"/>
    <mergeCell ref="CE502:CF502"/>
    <mergeCell ref="CE503:CF503"/>
    <mergeCell ref="CE504:CF504"/>
    <mergeCell ref="CE505:CF505"/>
    <mergeCell ref="CE506:CF506"/>
    <mergeCell ref="CE507:CF507"/>
    <mergeCell ref="CE508:CF508"/>
    <mergeCell ref="CE509:CF509"/>
    <mergeCell ref="CE510:CF510"/>
    <mergeCell ref="CE511:CF511"/>
    <mergeCell ref="CE512:CF512"/>
    <mergeCell ref="CE513:CF513"/>
    <mergeCell ref="CE514:CF514"/>
    <mergeCell ref="CE515:CF515"/>
    <mergeCell ref="CE516:CF516"/>
    <mergeCell ref="CE517:CF517"/>
    <mergeCell ref="CE518:CF518"/>
    <mergeCell ref="CE519:CF519"/>
    <mergeCell ref="CE520:CF520"/>
    <mergeCell ref="CE521:CF521"/>
    <mergeCell ref="CE522:CF522"/>
    <mergeCell ref="CE523:CF523"/>
    <mergeCell ref="CE524:CF524"/>
    <mergeCell ref="CE525:CF525"/>
    <mergeCell ref="CE526:CF526"/>
    <mergeCell ref="CE527:CF527"/>
    <mergeCell ref="CE528:CF528"/>
    <mergeCell ref="CE529:CF529"/>
    <mergeCell ref="CE530:CF530"/>
    <mergeCell ref="CE531:CF531"/>
    <mergeCell ref="CE532:CF532"/>
    <mergeCell ref="CE533:CF533"/>
    <mergeCell ref="CE534:CF534"/>
    <mergeCell ref="CE535:CF535"/>
    <mergeCell ref="CE536:CF536"/>
    <mergeCell ref="CE537:CF537"/>
    <mergeCell ref="CE538:CF538"/>
    <mergeCell ref="CE539:CF539"/>
    <mergeCell ref="CE540:CF540"/>
    <mergeCell ref="CE541:CF541"/>
    <mergeCell ref="CE542:CF542"/>
    <mergeCell ref="CE543:CF543"/>
    <mergeCell ref="CE544:CF544"/>
    <mergeCell ref="CE545:CF545"/>
    <mergeCell ref="CE546:CF546"/>
    <mergeCell ref="CE547:CF547"/>
    <mergeCell ref="CE548:CF548"/>
    <mergeCell ref="CE549:CF549"/>
    <mergeCell ref="CE550:CF550"/>
    <mergeCell ref="CE551:CF551"/>
    <mergeCell ref="CE552:CF552"/>
    <mergeCell ref="CE553:CF553"/>
    <mergeCell ref="CE554:CF554"/>
    <mergeCell ref="CE555:CF555"/>
    <mergeCell ref="CE556:CF556"/>
    <mergeCell ref="CE557:CF557"/>
    <mergeCell ref="CE558:CF558"/>
    <mergeCell ref="CE559:CF559"/>
    <mergeCell ref="CE560:CF560"/>
    <mergeCell ref="CE561:CF561"/>
    <mergeCell ref="CE562:CF562"/>
    <mergeCell ref="CE563:CF563"/>
    <mergeCell ref="CE564:CF564"/>
    <mergeCell ref="CE565:CF565"/>
    <mergeCell ref="CE566:CF566"/>
    <mergeCell ref="CE567:CF567"/>
    <mergeCell ref="CE568:CF568"/>
    <mergeCell ref="CE569:CF569"/>
    <mergeCell ref="CE570:CF570"/>
    <mergeCell ref="CE571:CF571"/>
    <mergeCell ref="CE572:CF572"/>
    <mergeCell ref="CE573:CF573"/>
    <mergeCell ref="CE574:CF574"/>
    <mergeCell ref="CE575:CF575"/>
    <mergeCell ref="CE576:CF576"/>
    <mergeCell ref="CE577:CF577"/>
    <mergeCell ref="CE578:CF578"/>
    <mergeCell ref="CE579:CF579"/>
    <mergeCell ref="CE580:CF580"/>
    <mergeCell ref="CE581:CF581"/>
    <mergeCell ref="CE582:CF582"/>
    <mergeCell ref="CE583:CF583"/>
    <mergeCell ref="CE584:CF584"/>
    <mergeCell ref="CE585:CF585"/>
    <mergeCell ref="CE586:CF586"/>
    <mergeCell ref="CE587:CF587"/>
    <mergeCell ref="CE588:CF588"/>
    <mergeCell ref="CE589:CF589"/>
    <mergeCell ref="CE590:CF590"/>
    <mergeCell ref="CE591:CF591"/>
    <mergeCell ref="CE592:CF592"/>
    <mergeCell ref="CE593:CF593"/>
    <mergeCell ref="CE594:CF594"/>
    <mergeCell ref="CE595:CF595"/>
    <mergeCell ref="CE596:CF596"/>
    <mergeCell ref="CE597:CF597"/>
    <mergeCell ref="CE598:CF598"/>
    <mergeCell ref="CE599:CF599"/>
    <mergeCell ref="CE600:CF600"/>
    <mergeCell ref="CE601:CF601"/>
    <mergeCell ref="CE602:CF602"/>
    <mergeCell ref="CE603:CF603"/>
    <mergeCell ref="CE604:CF604"/>
    <mergeCell ref="CE605:CF605"/>
    <mergeCell ref="CE606:CF606"/>
    <mergeCell ref="CE607:CF607"/>
    <mergeCell ref="CE608:CF608"/>
    <mergeCell ref="CE609:CF609"/>
    <mergeCell ref="CE610:CF610"/>
    <mergeCell ref="CE611:CF611"/>
    <mergeCell ref="CE612:CF612"/>
    <mergeCell ref="CE613:CF613"/>
    <mergeCell ref="CE614:CF614"/>
    <mergeCell ref="CE639:CF639"/>
    <mergeCell ref="CE640:CF640"/>
    <mergeCell ref="CE641:CF641"/>
    <mergeCell ref="CE642:CF642"/>
    <mergeCell ref="CE643:CF643"/>
    <mergeCell ref="CE644:CF644"/>
    <mergeCell ref="CE645:CF645"/>
    <mergeCell ref="CE646:CF646"/>
    <mergeCell ref="CE647:CF647"/>
    <mergeCell ref="CE648:CF648"/>
    <mergeCell ref="CE615:CF615"/>
    <mergeCell ref="CE616:CF616"/>
    <mergeCell ref="CE617:CF617"/>
    <mergeCell ref="CE618:CF618"/>
    <mergeCell ref="CE619:CF619"/>
    <mergeCell ref="CE620:CF620"/>
    <mergeCell ref="CE621:CF621"/>
    <mergeCell ref="CE622:CF622"/>
    <mergeCell ref="CE623:CF623"/>
    <mergeCell ref="CE624:CF624"/>
    <mergeCell ref="CE625:CF625"/>
    <mergeCell ref="CE626:CF626"/>
    <mergeCell ref="CE627:CF627"/>
    <mergeCell ref="CE628:CF628"/>
    <mergeCell ref="CE629:CF629"/>
    <mergeCell ref="CE630:CF630"/>
    <mergeCell ref="CE631:CF631"/>
    <mergeCell ref="CE649:CF649"/>
    <mergeCell ref="CE650:CF650"/>
    <mergeCell ref="CE651:CF651"/>
    <mergeCell ref="CE652:CF652"/>
    <mergeCell ref="CE653:CF653"/>
    <mergeCell ref="CE654:CF654"/>
    <mergeCell ref="CE655:CF655"/>
    <mergeCell ref="CE656:CF656"/>
    <mergeCell ref="CE657:CF657"/>
    <mergeCell ref="CE658:CF658"/>
    <mergeCell ref="CE659:CF659"/>
    <mergeCell ref="CE660:CF660"/>
    <mergeCell ref="CE661:CF661"/>
    <mergeCell ref="CE662:CF662"/>
    <mergeCell ref="B41:AD41"/>
    <mergeCell ref="B42:AD42"/>
    <mergeCell ref="B43:AD43"/>
    <mergeCell ref="B44:AD44"/>
    <mergeCell ref="B45:AD45"/>
    <mergeCell ref="B69:AD69"/>
    <mergeCell ref="B70:AD70"/>
    <mergeCell ref="B71:AD71"/>
    <mergeCell ref="B72:AD72"/>
    <mergeCell ref="B73:AD73"/>
    <mergeCell ref="BZ662:CA662"/>
    <mergeCell ref="CE632:CF632"/>
    <mergeCell ref="CE633:CF633"/>
    <mergeCell ref="CE634:CF634"/>
    <mergeCell ref="CE635:CF635"/>
    <mergeCell ref="CE636:CF636"/>
    <mergeCell ref="CE637:CF637"/>
    <mergeCell ref="CE638:CF638"/>
    <mergeCell ref="AH47:AI47"/>
    <mergeCell ref="AJ47:AK47"/>
    <mergeCell ref="AL47:AM47"/>
    <mergeCell ref="AH48:AI48"/>
    <mergeCell ref="AJ48:AK48"/>
    <mergeCell ref="AL48:AM48"/>
    <mergeCell ref="AH75:AI75"/>
    <mergeCell ref="AJ75:AK75"/>
    <mergeCell ref="AL75:AM75"/>
    <mergeCell ref="AH76:AI76"/>
    <mergeCell ref="AJ76:AK76"/>
    <mergeCell ref="AL76:AM76"/>
    <mergeCell ref="AN28:AO28"/>
    <mergeCell ref="AN29:AO29"/>
    <mergeCell ref="AN30:AO30"/>
    <mergeCell ref="AN31:AO31"/>
    <mergeCell ref="AN32:AO32"/>
    <mergeCell ref="AN33:AO33"/>
    <mergeCell ref="AN34:AO34"/>
    <mergeCell ref="AN35:AO35"/>
    <mergeCell ref="AN36:AO36"/>
    <mergeCell ref="AN37:AO37"/>
    <mergeCell ref="AK37:AL37"/>
    <mergeCell ref="AK28:AL28"/>
    <mergeCell ref="AK29:AL29"/>
    <mergeCell ref="AK30:AL30"/>
    <mergeCell ref="AK31:AL31"/>
    <mergeCell ref="AK32:AL32"/>
    <mergeCell ref="AK33:AL33"/>
    <mergeCell ref="AK34:AL34"/>
    <mergeCell ref="AK35:AL35"/>
    <mergeCell ref="AK36:AL36"/>
  </mergeCells>
  <phoneticPr fontId="52" type="noConversion"/>
  <conditionalFormatting sqref="F65:AD65">
    <cfRule type="expression" dxfId="33" priority="15">
      <formula>$AJ$65=1</formula>
    </cfRule>
  </conditionalFormatting>
  <conditionalFormatting sqref="I55:AD62">
    <cfRule type="expression" dxfId="32" priority="16">
      <formula>$AH29=1</formula>
    </cfRule>
  </conditionalFormatting>
  <conditionalFormatting sqref="M87:N661">
    <cfRule type="expression" dxfId="31" priority="2">
      <formula>$AH$86=1</formula>
    </cfRule>
  </conditionalFormatting>
  <conditionalFormatting sqref="O87:P661">
    <cfRule type="expression" dxfId="30" priority="4">
      <formula>$AJ$86=1</formula>
    </cfRule>
  </conditionalFormatting>
  <conditionalFormatting sqref="Q87:R661">
    <cfRule type="expression" dxfId="29" priority="11">
      <formula>$AL$86=1</formula>
    </cfRule>
  </conditionalFormatting>
  <conditionalFormatting sqref="S87:T661">
    <cfRule type="expression" dxfId="28" priority="10">
      <formula>$AN$86=1</formula>
    </cfRule>
  </conditionalFormatting>
  <conditionalFormatting sqref="S29:AD36 I55:AD62 D87:AD661">
    <cfRule type="expression" dxfId="27" priority="3">
      <formula>$AH$14=1</formula>
    </cfRule>
  </conditionalFormatting>
  <conditionalFormatting sqref="U87:V661">
    <cfRule type="expression" dxfId="26" priority="9">
      <formula>$AP$86=1</formula>
    </cfRule>
  </conditionalFormatting>
  <conditionalFormatting sqref="W87:X661">
    <cfRule type="expression" dxfId="25" priority="8">
      <formula>$AR$86=1</formula>
    </cfRule>
  </conditionalFormatting>
  <conditionalFormatting sqref="Y87:Z661">
    <cfRule type="expression" dxfId="24" priority="7">
      <formula>$AT$86=1</formula>
    </cfRule>
  </conditionalFormatting>
  <conditionalFormatting sqref="Y29:AD36">
    <cfRule type="expression" dxfId="23" priority="17">
      <formula>$AH29=1</formula>
    </cfRule>
  </conditionalFormatting>
  <conditionalFormatting sqref="AA87:AB661">
    <cfRule type="expression" dxfId="22" priority="6">
      <formula>$AV$86=1</formula>
    </cfRule>
  </conditionalFormatting>
  <conditionalFormatting sqref="AC87:AD661">
    <cfRule type="expression" dxfId="21" priority="5">
      <formula>$AX$86=1</formula>
    </cfRule>
  </conditionalFormatting>
  <dataValidations count="1">
    <dataValidation type="list" allowBlank="1" showInputMessage="1" showErrorMessage="1" sqref="S29:X36" xr:uid="{FEF332FF-F35A-44BF-913C-60D8CF95B492}">
      <formula1>"1,2,9"</formula1>
    </dataValidation>
  </dataValidations>
  <hyperlinks>
    <hyperlink ref="AA7:AD7" location="Índice!B27" display="Índice" xr:uid="{114C555D-AEA0-4C74-A4A0-11735A03D37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Adición</oddHeader>
    <oddFooter>&amp;LCenso Nacional de Gobiernos Estatales 2024&amp;R&amp;P de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D3F6FF-28FD-4148-AA93-30F5E260CA27}">
  <sheetPr codeName="Hoja12"/>
  <dimension ref="A1:BK1627"/>
  <sheetViews>
    <sheetView showGridLines="0" zoomScaleNormal="100" workbookViewId="0"/>
  </sheetViews>
  <sheetFormatPr baseColWidth="10" defaultColWidth="0" defaultRowHeight="0" customHeight="1" zeroHeight="1"/>
  <cols>
    <col min="1" max="1" width="5.7109375" style="2" customWidth="1"/>
    <col min="2" max="38" width="3.7109375" style="2" customWidth="1"/>
    <col min="39" max="39" width="5.7109375" style="2" customWidth="1"/>
    <col min="40" max="40" width="3.7109375" style="109" hidden="1" customWidth="1"/>
    <col min="41" max="47" width="3.7109375" style="270" hidden="1" customWidth="1"/>
    <col min="48" max="16384" width="3.7109375" style="2" hidden="1"/>
  </cols>
  <sheetData>
    <row r="1" spans="1:47" s="1" customFormat="1" ht="173.25" customHeight="1">
      <c r="B1" s="424"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N1" s="108"/>
      <c r="AO1" s="269"/>
      <c r="AP1" s="269"/>
      <c r="AQ1" s="269"/>
      <c r="AR1" s="269"/>
      <c r="AS1" s="269"/>
      <c r="AT1" s="269"/>
      <c r="AU1" s="269"/>
    </row>
    <row r="2" spans="1:47" ht="15" customHeight="1"/>
    <row r="3" spans="1:47" s="3" customFormat="1" ht="45" customHeight="1">
      <c r="B3" s="426" t="s">
        <v>1</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N3" s="110"/>
      <c r="AO3" s="271"/>
      <c r="AP3" s="271"/>
      <c r="AQ3" s="271"/>
      <c r="AR3" s="271"/>
      <c r="AS3" s="271"/>
      <c r="AT3" s="271"/>
      <c r="AU3" s="271"/>
    </row>
    <row r="4" spans="1:47" ht="15" customHeight="1"/>
    <row r="5" spans="1:47" s="3" customFormat="1" ht="60" customHeight="1">
      <c r="B5" s="426" t="s">
        <v>22</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N5" s="110"/>
      <c r="AO5" s="271"/>
      <c r="AP5" s="271"/>
      <c r="AQ5" s="271"/>
      <c r="AR5" s="271"/>
      <c r="AS5" s="271"/>
      <c r="AT5" s="271"/>
      <c r="AU5" s="271"/>
    </row>
    <row r="6" spans="1:47" ht="15" customHeight="1"/>
    <row r="7" spans="1:47" ht="15" customHeight="1" thickBot="1">
      <c r="B7" s="4" t="s">
        <v>3</v>
      </c>
      <c r="C7" s="5"/>
      <c r="D7" s="5"/>
      <c r="E7" s="5"/>
      <c r="F7" s="5"/>
      <c r="G7" s="5"/>
      <c r="H7" s="5"/>
      <c r="I7" s="5"/>
      <c r="J7" s="5"/>
      <c r="K7" s="5"/>
      <c r="L7" s="5"/>
      <c r="M7" s="5"/>
      <c r="N7" s="4" t="s">
        <v>4</v>
      </c>
      <c r="O7" s="5"/>
      <c r="AI7" s="436" t="s">
        <v>2</v>
      </c>
      <c r="AJ7" s="436"/>
      <c r="AK7" s="436"/>
      <c r="AL7" s="436"/>
    </row>
    <row r="8" spans="1:47"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I10" s="954" t="s">
        <v>7249</v>
      </c>
      <c r="AJ10" s="954"/>
      <c r="AK10" s="954"/>
      <c r="AL10" s="954"/>
      <c r="AN10" s="110"/>
      <c r="AO10" s="271"/>
      <c r="AP10" s="271"/>
      <c r="AQ10" s="271"/>
      <c r="AR10" s="271"/>
      <c r="AS10" s="271"/>
      <c r="AT10" s="271"/>
      <c r="AU10" s="271"/>
    </row>
    <row r="11" spans="1:47" s="3" customFormat="1" ht="15" customHeight="1">
      <c r="A11" s="10"/>
      <c r="AN11" s="110"/>
      <c r="AO11" s="271"/>
      <c r="AP11" s="271"/>
      <c r="AQ11" s="271"/>
      <c r="AR11" s="271"/>
      <c r="AS11" s="271"/>
      <c r="AT11" s="271"/>
      <c r="AU11" s="271"/>
    </row>
    <row r="12" spans="1:47" s="3" customFormat="1" ht="15" customHeight="1">
      <c r="A12" s="10"/>
      <c r="B12" s="955" t="s">
        <v>7250</v>
      </c>
      <c r="C12" s="956"/>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7"/>
      <c r="AN12" s="110"/>
      <c r="AO12" s="271"/>
      <c r="AP12" s="522" t="s">
        <v>5066</v>
      </c>
      <c r="AQ12" s="522"/>
      <c r="AR12" s="522" t="s">
        <v>5067</v>
      </c>
      <c r="AS12" s="522"/>
      <c r="AT12" s="522" t="s">
        <v>5068</v>
      </c>
      <c r="AU12" s="522"/>
    </row>
    <row r="13" spans="1:47" s="3" customFormat="1" ht="15" customHeight="1">
      <c r="A13" s="10"/>
      <c r="B13" s="338"/>
      <c r="C13" s="492" t="s">
        <v>7251</v>
      </c>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492"/>
      <c r="AL13" s="493"/>
      <c r="AN13" s="110"/>
      <c r="AO13" s="271"/>
      <c r="AP13" s="524">
        <f>COUNTBLANK(D24:AL68)</f>
        <v>1530</v>
      </c>
      <c r="AQ13" s="526"/>
      <c r="AR13" s="522">
        <v>1530</v>
      </c>
      <c r="AS13" s="522"/>
      <c r="AT13" s="522"/>
      <c r="AU13" s="522"/>
    </row>
    <row r="14" spans="1:47" s="3" customFormat="1" ht="24" customHeight="1">
      <c r="A14" s="10"/>
      <c r="B14" s="339"/>
      <c r="C14" s="492" t="s">
        <v>7252</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3"/>
      <c r="AN14" s="110"/>
      <c r="AO14" s="271"/>
      <c r="AP14" s="271"/>
      <c r="AQ14" s="271"/>
      <c r="AR14" s="271"/>
      <c r="AS14" s="271"/>
      <c r="AT14" s="271"/>
      <c r="AU14" s="271"/>
    </row>
    <row r="15" spans="1:47" s="3" customFormat="1" ht="15" customHeight="1">
      <c r="A15" s="10"/>
      <c r="B15" s="340"/>
      <c r="C15" s="492" t="s">
        <v>7253</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c r="AH15" s="492"/>
      <c r="AI15" s="492"/>
      <c r="AJ15" s="492"/>
      <c r="AK15" s="492"/>
      <c r="AL15" s="493"/>
      <c r="AN15" s="110"/>
      <c r="AO15" s="271"/>
      <c r="AP15" s="271"/>
      <c r="AQ15" s="271"/>
      <c r="AR15" s="271"/>
      <c r="AS15" s="271"/>
      <c r="AT15" s="271"/>
      <c r="AU15" s="271"/>
    </row>
    <row r="16" spans="1:47" s="3" customFormat="1" ht="24" customHeight="1">
      <c r="A16" s="10"/>
      <c r="B16" s="340"/>
      <c r="C16" s="492" t="s">
        <v>7254</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c r="AI16" s="492"/>
      <c r="AJ16" s="492"/>
      <c r="AK16" s="492"/>
      <c r="AL16" s="493"/>
      <c r="AN16" s="110"/>
      <c r="AO16" s="271"/>
      <c r="AP16" s="271"/>
      <c r="AQ16" s="271"/>
      <c r="AR16" s="271"/>
      <c r="AS16" s="271"/>
      <c r="AT16" s="271"/>
      <c r="AU16" s="271"/>
    </row>
    <row r="17" spans="1:63" s="3" customFormat="1" ht="24" customHeight="1">
      <c r="A17" s="10"/>
      <c r="B17" s="340"/>
      <c r="C17" s="492" t="s">
        <v>7255</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3"/>
      <c r="AN17" s="110"/>
      <c r="AO17" s="271"/>
      <c r="AP17" s="271"/>
      <c r="AQ17" s="271"/>
      <c r="AR17" s="271"/>
      <c r="AS17" s="271"/>
      <c r="AT17" s="271"/>
      <c r="AU17" s="271"/>
    </row>
    <row r="18" spans="1:63" s="3" customFormat="1" ht="36" customHeight="1">
      <c r="A18" s="10"/>
      <c r="B18" s="292"/>
      <c r="C18" s="492" t="s">
        <v>7256</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3"/>
      <c r="AN18" s="110"/>
      <c r="AO18" s="271"/>
      <c r="AP18" s="946" t="s">
        <v>5363</v>
      </c>
      <c r="AQ18" s="948"/>
      <c r="AR18" s="948"/>
      <c r="AS18" s="947"/>
      <c r="AT18" s="273"/>
      <c r="AU18" s="273"/>
      <c r="AY18" s="274"/>
    </row>
    <row r="19" spans="1:63" s="3" customFormat="1" ht="24" customHeight="1">
      <c r="A19" s="10"/>
      <c r="B19" s="292"/>
      <c r="C19" s="492" t="s">
        <v>7257</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3"/>
      <c r="AN19" s="110"/>
      <c r="AO19" s="271"/>
      <c r="AP19" s="940" t="s">
        <v>5068</v>
      </c>
      <c r="AQ19" s="941"/>
      <c r="AR19" s="941"/>
      <c r="AS19" s="942"/>
      <c r="AT19" s="275"/>
      <c r="AU19" s="275"/>
      <c r="AY19" s="274"/>
      <c r="BJ19" s="971" t="s">
        <v>7258</v>
      </c>
      <c r="BK19" s="972"/>
    </row>
    <row r="20" spans="1:63" s="3" customFormat="1" ht="48" customHeight="1">
      <c r="A20" s="10"/>
      <c r="B20" s="341"/>
      <c r="C20" s="505" t="s">
        <v>7259</v>
      </c>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c r="AL20" s="506"/>
      <c r="AN20" s="110"/>
      <c r="AO20" s="271"/>
      <c r="AP20" s="946">
        <v>11.968610999999999</v>
      </c>
      <c r="AQ20" s="947"/>
      <c r="AR20" s="946">
        <v>-122.170278</v>
      </c>
      <c r="AS20" s="947"/>
      <c r="AT20" s="273"/>
      <c r="AU20" s="273"/>
      <c r="BB20" s="951" t="s">
        <v>5923</v>
      </c>
      <c r="BC20" s="951"/>
      <c r="BJ20" s="516">
        <v>34</v>
      </c>
      <c r="BK20" s="516"/>
    </row>
    <row r="21" spans="1:63" s="3" customFormat="1" ht="15" customHeight="1">
      <c r="A21" s="10"/>
      <c r="AN21" s="110"/>
      <c r="AO21" s="271"/>
      <c r="AP21" s="943" t="s">
        <v>5067</v>
      </c>
      <c r="AQ21" s="944"/>
      <c r="AR21" s="944"/>
      <c r="AS21" s="945"/>
      <c r="AT21" s="63"/>
      <c r="AU21" s="63"/>
      <c r="BB21" s="726" t="s">
        <v>7260</v>
      </c>
      <c r="BC21" s="726"/>
      <c r="BJ21" s="575">
        <v>17</v>
      </c>
      <c r="BK21" s="576"/>
    </row>
    <row r="22" spans="1:63" s="3" customFormat="1" ht="159.94999999999999" customHeight="1">
      <c r="A22" s="10"/>
      <c r="C22" s="611" t="s">
        <v>5080</v>
      </c>
      <c r="D22" s="611"/>
      <c r="E22" s="611"/>
      <c r="F22" s="611"/>
      <c r="G22" s="611"/>
      <c r="H22" s="674" t="s">
        <v>7261</v>
      </c>
      <c r="I22" s="674"/>
      <c r="J22" s="638" t="s">
        <v>7262</v>
      </c>
      <c r="K22" s="961"/>
      <c r="L22" s="639"/>
      <c r="M22" s="611" t="s">
        <v>7263</v>
      </c>
      <c r="N22" s="611"/>
      <c r="O22" s="611"/>
      <c r="P22" s="611"/>
      <c r="Q22" s="611"/>
      <c r="R22" s="604" t="s">
        <v>7264</v>
      </c>
      <c r="S22" s="605"/>
      <c r="T22" s="606"/>
      <c r="U22" s="604" t="s">
        <v>7265</v>
      </c>
      <c r="V22" s="605"/>
      <c r="W22" s="606"/>
      <c r="X22" s="963" t="s">
        <v>7266</v>
      </c>
      <c r="Y22" s="604" t="s">
        <v>7267</v>
      </c>
      <c r="Z22" s="605"/>
      <c r="AA22" s="606"/>
      <c r="AB22" s="445" t="s">
        <v>7268</v>
      </c>
      <c r="AC22" s="445"/>
      <c r="AD22" s="445"/>
      <c r="AE22" s="445" t="s">
        <v>7269</v>
      </c>
      <c r="AF22" s="445"/>
      <c r="AG22" s="445"/>
      <c r="AH22" s="445" t="s">
        <v>7270</v>
      </c>
      <c r="AI22" s="445"/>
      <c r="AJ22" s="445"/>
      <c r="AK22" s="510" t="s">
        <v>7271</v>
      </c>
      <c r="AL22" s="510"/>
      <c r="AN22" s="110"/>
      <c r="AO22" s="271"/>
      <c r="AP22" s="952">
        <v>32.718333000000001</v>
      </c>
      <c r="AQ22" s="952"/>
      <c r="AR22" s="946">
        <v>-84.641666999999998</v>
      </c>
      <c r="AS22" s="947"/>
      <c r="AT22" s="273"/>
      <c r="AU22" s="973" t="s">
        <v>5659</v>
      </c>
      <c r="AV22" s="973"/>
      <c r="AW22" s="973"/>
      <c r="AX22" s="973"/>
      <c r="AY22" s="973"/>
      <c r="AZ22" s="973"/>
      <c r="BB22" s="937">
        <f>CNGE_2024_M3_Secc1!$C$100</f>
        <v>0</v>
      </c>
      <c r="BC22" s="937"/>
      <c r="BJ22" s="516">
        <v>22</v>
      </c>
      <c r="BK22" s="516"/>
    </row>
    <row r="23" spans="1:63" s="3" customFormat="1" ht="14.25" customHeight="1">
      <c r="A23" s="63"/>
      <c r="B23" s="231"/>
      <c r="C23" s="611"/>
      <c r="D23" s="611"/>
      <c r="E23" s="611"/>
      <c r="F23" s="611"/>
      <c r="G23" s="611"/>
      <c r="H23" s="674"/>
      <c r="I23" s="674"/>
      <c r="J23" s="640"/>
      <c r="K23" s="962"/>
      <c r="L23" s="641"/>
      <c r="M23" s="642" t="s">
        <v>31</v>
      </c>
      <c r="N23" s="642"/>
      <c r="O23" s="642" t="s">
        <v>6753</v>
      </c>
      <c r="P23" s="642"/>
      <c r="Q23" s="642"/>
      <c r="R23" s="607"/>
      <c r="S23" s="608"/>
      <c r="T23" s="609"/>
      <c r="U23" s="607"/>
      <c r="V23" s="608"/>
      <c r="W23" s="609"/>
      <c r="X23" s="964"/>
      <c r="Y23" s="607"/>
      <c r="Z23" s="608"/>
      <c r="AA23" s="609"/>
      <c r="AB23" s="445"/>
      <c r="AC23" s="445"/>
      <c r="AD23" s="445"/>
      <c r="AE23" s="445"/>
      <c r="AF23" s="445"/>
      <c r="AG23" s="445"/>
      <c r="AH23" s="445"/>
      <c r="AI23" s="445"/>
      <c r="AJ23" s="445"/>
      <c r="AK23" s="510"/>
      <c r="AL23" s="510"/>
      <c r="AN23" s="110"/>
      <c r="AO23" s="271"/>
      <c r="AP23" s="937" t="s">
        <v>7272</v>
      </c>
      <c r="AQ23" s="937"/>
      <c r="AR23" s="949" t="s">
        <v>5656</v>
      </c>
      <c r="AS23" s="950"/>
      <c r="AT23" s="276"/>
      <c r="AU23" s="968" t="s">
        <v>5102</v>
      </c>
      <c r="AV23" s="969"/>
      <c r="AW23" s="937" t="s">
        <v>5096</v>
      </c>
      <c r="AX23" s="937"/>
      <c r="AY23" s="937" t="s">
        <v>5098</v>
      </c>
      <c r="AZ23" s="937"/>
      <c r="BB23" s="726" t="s">
        <v>7273</v>
      </c>
      <c r="BC23" s="726"/>
      <c r="BE23" s="514" t="s">
        <v>7274</v>
      </c>
      <c r="BF23" s="527"/>
      <c r="BG23" s="527"/>
      <c r="BH23" s="515"/>
      <c r="BJ23" s="516" t="s">
        <v>5104</v>
      </c>
      <c r="BK23" s="516"/>
    </row>
    <row r="24" spans="1:63" s="3" customFormat="1" ht="15" customHeight="1">
      <c r="A24" s="63"/>
      <c r="B24" s="57"/>
      <c r="C24" s="162" t="s">
        <v>4992</v>
      </c>
      <c r="D24" s="547" t="str">
        <f>IF(CNGE_2024_M3_Secc1!D53="","",CNGE_2024_M3_Secc1!D53)</f>
        <v/>
      </c>
      <c r="E24" s="548"/>
      <c r="F24" s="548"/>
      <c r="G24" s="549"/>
      <c r="H24" s="460" t="str">
        <f>IF(CNGE_2024_M3_Secc1!K53="","",CNGE_2024_M3_Secc1!D53)</f>
        <v/>
      </c>
      <c r="I24" s="462"/>
      <c r="J24" s="447"/>
      <c r="K24" s="448"/>
      <c r="L24" s="449"/>
      <c r="M24" s="460" t="str">
        <f>IFERROR(VLOOKUP(O24,Presentación!$AK$9:$AM$580,3,FALSE),"")</f>
        <v/>
      </c>
      <c r="N24" s="462"/>
      <c r="O24" s="958"/>
      <c r="P24" s="959"/>
      <c r="Q24" s="960"/>
      <c r="R24" s="564"/>
      <c r="S24" s="565"/>
      <c r="T24" s="566"/>
      <c r="U24" s="447"/>
      <c r="V24" s="448"/>
      <c r="W24" s="449"/>
      <c r="X24" s="161" t="s">
        <v>7275</v>
      </c>
      <c r="Y24" s="447"/>
      <c r="Z24" s="448"/>
      <c r="AA24" s="449"/>
      <c r="AB24" s="447"/>
      <c r="AC24" s="448"/>
      <c r="AD24" s="449"/>
      <c r="AE24" s="447"/>
      <c r="AF24" s="448"/>
      <c r="AG24" s="449"/>
      <c r="AH24" s="447"/>
      <c r="AI24" s="448"/>
      <c r="AJ24" s="449"/>
      <c r="AK24" s="447"/>
      <c r="AL24" s="449"/>
      <c r="AN24" s="110"/>
      <c r="AO24" s="271"/>
      <c r="AP24" s="937">
        <f t="shared" ref="AP24:AP67" si="0">IF(U24="",0,IF(OR(_xlfn.NUMBERVALUE(U24)&lt;$AP$20,_xlfn.NUMBERVALUE(U24)&gt;$AP$22),1,0))</f>
        <v>0</v>
      </c>
      <c r="AQ24" s="937"/>
      <c r="AR24" s="938">
        <f>IF(Y24="",0,IF(OR(_xlfn.NUMBERVALUE(Y24)&lt;$AR$20,_xlfn.NUMBERVALUE(Y24)&gt;$AR$22),1,0))</f>
        <v>0</v>
      </c>
      <c r="AS24" s="939"/>
      <c r="AT24" s="277"/>
      <c r="AU24" s="965">
        <f>IF(AK24="",0,1)</f>
        <v>0</v>
      </c>
      <c r="AV24" s="965"/>
      <c r="AW24" s="937">
        <f>IF(AK24=_xlfn.NUMBERVALUE(C24),1,0)</f>
        <v>0</v>
      </c>
      <c r="AX24" s="937"/>
      <c r="AY24" s="943" t="str">
        <f>IF(AW24=0,"",IF(SUM($AW$24:AW24)=1,_xlfn.NUMBERVALUE(C24),IF($AW$69&gt;SUM($AW$24:AW24),_xlfn.CONCAT(", ",_xlfn.NUMBERVALUE(C24)),IF($AW$69=SUM($AW$24:AW24),_xlfn.CONCAT(" y ",_xlfn.NUMBERVALUE(C24))))))</f>
        <v/>
      </c>
      <c r="AZ24" s="945"/>
      <c r="BB24" s="937" t="str">
        <f>IF(_xlfn.NUMBERVALUE(C24)&lt;=$BB$22,_xlfn.NUMBERVALUE(C24),"")</f>
        <v/>
      </c>
      <c r="BC24" s="937"/>
      <c r="BE24" s="937" t="str">
        <f t="shared" ref="BE24:BE68" si="1">SUBSTITUTE( SUBSTITUTE( SUBSTITUTE( SUBSTITUTE( SUBSTITUTE( SUBSTITUTE( SUBSTITUTE( SUBSTITUTE( SUBSTITUTE( SUBSTITUTE(AH24, 0, ""), 1, ""),2, ""), 3, ""), 4, ""),5, ""), 6, ""), 7, ""), 8, ""), 9, "")</f>
        <v/>
      </c>
      <c r="BF24" s="937"/>
      <c r="BG24" s="937">
        <f>IF(OR(AH24="",AH24="NA",AH24="NS"),0,
IF(OR((LEN(AH24)-LEN(BE24))&lt;10,(LEN(AH24)-LEN(BE24))&gt;10),1,0))</f>
        <v>0</v>
      </c>
      <c r="BH24" s="937"/>
      <c r="BJ24" s="937">
        <f>IF($AP$13=$AR$13,0,IF(OR(COUNTBLANK(D24:AL24)=$BJ$20,AND(D24&lt;&gt;"",AK24="",COUNTBLANK(J24:AJ24)=$BJ$21),AND(D24&lt;&gt;"",AK24&lt;&gt;"",COUNTBLANK(J24:AJ324)=$BJ$22)),0,1))</f>
        <v>0</v>
      </c>
      <c r="BK24" s="937"/>
    </row>
    <row r="25" spans="1:63" s="3" customFormat="1" ht="15" customHeight="1">
      <c r="A25" s="63"/>
      <c r="B25" s="59"/>
      <c r="C25" s="162" t="s">
        <v>4994</v>
      </c>
      <c r="D25" s="547" t="str">
        <f>IF(CNGE_2024_M3_Secc1!D54="","",CNGE_2024_M3_Secc1!D54)</f>
        <v/>
      </c>
      <c r="E25" s="548"/>
      <c r="F25" s="548"/>
      <c r="G25" s="549"/>
      <c r="H25" s="460" t="str">
        <f>IF(CNGE_2024_M3_Secc1!K54="","",CNGE_2024_M3_Secc1!D54)</f>
        <v/>
      </c>
      <c r="I25" s="462"/>
      <c r="J25" s="447"/>
      <c r="K25" s="448"/>
      <c r="L25" s="449"/>
      <c r="M25" s="460"/>
      <c r="N25" s="462"/>
      <c r="O25" s="958"/>
      <c r="P25" s="959"/>
      <c r="Q25" s="960"/>
      <c r="R25" s="564"/>
      <c r="S25" s="565"/>
      <c r="T25" s="566"/>
      <c r="U25" s="447"/>
      <c r="V25" s="448"/>
      <c r="W25" s="449"/>
      <c r="X25" s="161" t="s">
        <v>7275</v>
      </c>
      <c r="Y25" s="447"/>
      <c r="Z25" s="448"/>
      <c r="AA25" s="449"/>
      <c r="AB25" s="447"/>
      <c r="AC25" s="448"/>
      <c r="AD25" s="449"/>
      <c r="AE25" s="447"/>
      <c r="AF25" s="448"/>
      <c r="AG25" s="449"/>
      <c r="AH25" s="447"/>
      <c r="AI25" s="448"/>
      <c r="AJ25" s="449"/>
      <c r="AK25" s="447"/>
      <c r="AL25" s="449"/>
      <c r="AN25" s="110"/>
      <c r="AO25" s="271"/>
      <c r="AP25" s="943">
        <f t="shared" si="0"/>
        <v>0</v>
      </c>
      <c r="AQ25" s="945"/>
      <c r="AR25" s="938">
        <f t="shared" ref="AR25:AR68" si="2">IF(Y25="",0,IF(OR(_xlfn.NUMBERVALUE(Y25)&lt;$AR$20,_xlfn.NUMBERVALUE(Y25)&gt;$AR$22),1,0))</f>
        <v>0</v>
      </c>
      <c r="AS25" s="939"/>
      <c r="AT25" s="277"/>
      <c r="AU25" s="965">
        <f t="shared" ref="AU25:AU53" si="3">IF(AK25="",0,1)</f>
        <v>0</v>
      </c>
      <c r="AV25" s="965"/>
      <c r="AW25" s="937">
        <f>IF(AK25=_xlfn.NUMBERVALUE(C25),1,0)</f>
        <v>0</v>
      </c>
      <c r="AX25" s="937"/>
      <c r="AY25" s="943" t="str">
        <f>IF(AW25=0,"",IF(SUM($AW$24:AW25)=1,_xlfn.NUMBERVALUE(C25),IF($AW$69&gt;SUM($AW$24:AW25),_xlfn.CONCAT(", ",_xlfn.NUMBERVALUE(C25)),IF($AW$69=SUM($AW$24:AW25),_xlfn.CONCAT(" y ",_xlfn.NUMBERVALUE(C25))))))</f>
        <v/>
      </c>
      <c r="AZ25" s="945"/>
      <c r="BB25" s="937" t="str">
        <f t="shared" ref="BB25:BB68" si="4">IF(_xlfn.NUMBERVALUE(C25)&lt;=$BB$22,_xlfn.NUMBERVALUE(C25),"")</f>
        <v/>
      </c>
      <c r="BC25" s="937"/>
      <c r="BE25" s="937" t="str">
        <f t="shared" si="1"/>
        <v/>
      </c>
      <c r="BF25" s="937"/>
      <c r="BG25" s="937">
        <f t="shared" ref="BG25:BG68" si="5">IF(OR(AH25="",AH25="NA",AH25="NS"),0,
IF(OR((LEN(AH25)-LEN(BE25))&lt;10,(LEN(AH25)-LEN(BE25))&gt;10),1,0))</f>
        <v>0</v>
      </c>
      <c r="BH25" s="937"/>
      <c r="BJ25" s="937">
        <f t="shared" ref="BJ25:BJ68" si="6">IF($AP$13=$AR$13,0,IF(OR(COUNTBLANK(D25:AL25)=$BJ$20,AND(D25&lt;&gt;"",AK25="",COUNTBLANK(J25:AJ25)=$BJ$21),AND(D25&lt;&gt;"",AK25&lt;&gt;"",COUNTBLANK(J25:AJ25)=$BJ$22)),0,1))</f>
        <v>0</v>
      </c>
      <c r="BK25" s="937"/>
    </row>
    <row r="26" spans="1:63" s="38" customFormat="1" ht="15" customHeight="1">
      <c r="B26" s="59"/>
      <c r="C26" s="162" t="s">
        <v>4996</v>
      </c>
      <c r="D26" s="547" t="str">
        <f>IF(CNGE_2024_M3_Secc1!D55="","",CNGE_2024_M3_Secc1!D55)</f>
        <v/>
      </c>
      <c r="E26" s="548"/>
      <c r="F26" s="548"/>
      <c r="G26" s="549"/>
      <c r="H26" s="460" t="str">
        <f>IF(CNGE_2024_M3_Secc1!K55="","",CNGE_2024_M3_Secc1!D55)</f>
        <v/>
      </c>
      <c r="I26" s="462"/>
      <c r="J26" s="447"/>
      <c r="K26" s="448"/>
      <c r="L26" s="449"/>
      <c r="M26" s="460" t="str">
        <f>IFERROR(VLOOKUP(O26,Presentación!$AK$9:$AM$580,3,FALSE),"")</f>
        <v/>
      </c>
      <c r="N26" s="462"/>
      <c r="O26" s="958"/>
      <c r="P26" s="959"/>
      <c r="Q26" s="960"/>
      <c r="R26" s="564"/>
      <c r="S26" s="565"/>
      <c r="T26" s="566"/>
      <c r="U26" s="447"/>
      <c r="V26" s="448"/>
      <c r="W26" s="449"/>
      <c r="X26" s="161" t="s">
        <v>7275</v>
      </c>
      <c r="Y26" s="447"/>
      <c r="Z26" s="448"/>
      <c r="AA26" s="449"/>
      <c r="AB26" s="447"/>
      <c r="AC26" s="448"/>
      <c r="AD26" s="449"/>
      <c r="AE26" s="447"/>
      <c r="AF26" s="448"/>
      <c r="AG26" s="449"/>
      <c r="AH26" s="447"/>
      <c r="AI26" s="448"/>
      <c r="AJ26" s="449"/>
      <c r="AK26" s="447"/>
      <c r="AL26" s="449"/>
      <c r="AN26" s="169"/>
      <c r="AO26" s="278"/>
      <c r="AP26" s="943">
        <f t="shared" si="0"/>
        <v>0</v>
      </c>
      <c r="AQ26" s="945"/>
      <c r="AR26" s="938">
        <f t="shared" si="2"/>
        <v>0</v>
      </c>
      <c r="AS26" s="939"/>
      <c r="AT26" s="277"/>
      <c r="AU26" s="965">
        <f t="shared" si="3"/>
        <v>0</v>
      </c>
      <c r="AV26" s="965"/>
      <c r="AW26" s="937">
        <f>IF(AK26=_xlfn.NUMBERVALUE(C26),1,0)</f>
        <v>0</v>
      </c>
      <c r="AX26" s="937"/>
      <c r="AY26" s="943" t="str">
        <f>IF(AW26=0,"",IF(SUM($AW$24:AW26)=1,_xlfn.NUMBERVALUE(C26),IF($AW$69&gt;SUM($AW$24:AW26),_xlfn.CONCAT(", ",_xlfn.NUMBERVALUE(C26)),IF($AW$69=SUM($AW$24:AW26),_xlfn.CONCAT(" y ",_xlfn.NUMBERVALUE(C26))))))</f>
        <v/>
      </c>
      <c r="AZ26" s="945"/>
      <c r="BB26" s="937" t="str">
        <f t="shared" si="4"/>
        <v/>
      </c>
      <c r="BC26" s="937"/>
      <c r="BE26" s="937" t="str">
        <f t="shared" si="1"/>
        <v/>
      </c>
      <c r="BF26" s="937"/>
      <c r="BG26" s="937">
        <f t="shared" si="5"/>
        <v>0</v>
      </c>
      <c r="BH26" s="937"/>
      <c r="BJ26" s="937">
        <f t="shared" si="6"/>
        <v>0</v>
      </c>
      <c r="BK26" s="937"/>
    </row>
    <row r="27" spans="1:63" s="38" customFormat="1" ht="15" customHeight="1">
      <c r="B27" s="59"/>
      <c r="C27" s="162" t="s">
        <v>4998</v>
      </c>
      <c r="D27" s="547" t="str">
        <f>IF(CNGE_2024_M3_Secc1!D56="","",CNGE_2024_M3_Secc1!D56)</f>
        <v/>
      </c>
      <c r="E27" s="548"/>
      <c r="F27" s="548"/>
      <c r="G27" s="549"/>
      <c r="H27" s="460" t="str">
        <f>IF(CNGE_2024_M3_Secc1!K56="","",CNGE_2024_M3_Secc1!D56)</f>
        <v/>
      </c>
      <c r="I27" s="462"/>
      <c r="J27" s="447"/>
      <c r="K27" s="448"/>
      <c r="L27" s="449"/>
      <c r="M27" s="460" t="str">
        <f>IFERROR(VLOOKUP(O27,Presentación!$AK$9:$AM$580,3,FALSE),"")</f>
        <v/>
      </c>
      <c r="N27" s="462"/>
      <c r="O27" s="958"/>
      <c r="P27" s="959"/>
      <c r="Q27" s="960"/>
      <c r="R27" s="564"/>
      <c r="S27" s="565"/>
      <c r="T27" s="566"/>
      <c r="U27" s="447"/>
      <c r="V27" s="448"/>
      <c r="W27" s="449"/>
      <c r="X27" s="161" t="s">
        <v>7275</v>
      </c>
      <c r="Y27" s="447"/>
      <c r="Z27" s="448"/>
      <c r="AA27" s="449"/>
      <c r="AB27" s="447"/>
      <c r="AC27" s="448"/>
      <c r="AD27" s="449"/>
      <c r="AE27" s="447"/>
      <c r="AF27" s="448"/>
      <c r="AG27" s="449"/>
      <c r="AH27" s="447"/>
      <c r="AI27" s="448"/>
      <c r="AJ27" s="449"/>
      <c r="AK27" s="447"/>
      <c r="AL27" s="449"/>
      <c r="AN27" s="169"/>
      <c r="AO27" s="278"/>
      <c r="AP27" s="943">
        <f t="shared" si="0"/>
        <v>0</v>
      </c>
      <c r="AQ27" s="945"/>
      <c r="AR27" s="938">
        <f t="shared" si="2"/>
        <v>0</v>
      </c>
      <c r="AS27" s="939"/>
      <c r="AT27" s="277"/>
      <c r="AU27" s="965">
        <f t="shared" si="3"/>
        <v>0</v>
      </c>
      <c r="AV27" s="965"/>
      <c r="AW27" s="937">
        <f t="shared" ref="AW27:AW68" si="7">IF(AK27=_xlfn.NUMBERVALUE(C27),1,0)</f>
        <v>0</v>
      </c>
      <c r="AX27" s="937"/>
      <c r="AY27" s="943" t="str">
        <f>IF(AW27=0,"",IF(SUM($AW$24:AW27)=1,_xlfn.NUMBERVALUE(C27),IF($AW$69&gt;SUM($AW$24:AW27),_xlfn.CONCAT(", ",_xlfn.NUMBERVALUE(C27)),IF($AW$69=SUM($AW$24:AW27),_xlfn.CONCAT(" y ",_xlfn.NUMBERVALUE(C27))))))</f>
        <v/>
      </c>
      <c r="AZ27" s="945"/>
      <c r="BB27" s="937" t="str">
        <f t="shared" si="4"/>
        <v/>
      </c>
      <c r="BC27" s="937"/>
      <c r="BE27" s="937" t="str">
        <f t="shared" si="1"/>
        <v/>
      </c>
      <c r="BF27" s="937"/>
      <c r="BG27" s="937">
        <f t="shared" si="5"/>
        <v>0</v>
      </c>
      <c r="BH27" s="937"/>
      <c r="BJ27" s="937">
        <f t="shared" si="6"/>
        <v>0</v>
      </c>
      <c r="BK27" s="937"/>
    </row>
    <row r="28" spans="1:63" s="38" customFormat="1" ht="15" customHeight="1">
      <c r="B28" s="59"/>
      <c r="C28" s="162" t="s">
        <v>5000</v>
      </c>
      <c r="D28" s="547" t="str">
        <f>IF(CNGE_2024_M3_Secc1!D57="","",CNGE_2024_M3_Secc1!D57)</f>
        <v/>
      </c>
      <c r="E28" s="548"/>
      <c r="F28" s="548"/>
      <c r="G28" s="549"/>
      <c r="H28" s="460" t="str">
        <f>IF(CNGE_2024_M3_Secc1!K57="","",CNGE_2024_M3_Secc1!D57)</f>
        <v/>
      </c>
      <c r="I28" s="462"/>
      <c r="J28" s="447"/>
      <c r="K28" s="448"/>
      <c r="L28" s="449"/>
      <c r="M28" s="460" t="str">
        <f>IFERROR(VLOOKUP(O28,Presentación!$AK$9:$AM$580,3,FALSE),"")</f>
        <v/>
      </c>
      <c r="N28" s="462"/>
      <c r="O28" s="958"/>
      <c r="P28" s="959"/>
      <c r="Q28" s="960"/>
      <c r="R28" s="564"/>
      <c r="S28" s="565"/>
      <c r="T28" s="566"/>
      <c r="U28" s="447"/>
      <c r="V28" s="448"/>
      <c r="W28" s="449"/>
      <c r="X28" s="161" t="s">
        <v>7275</v>
      </c>
      <c r="Y28" s="447"/>
      <c r="Z28" s="448"/>
      <c r="AA28" s="449"/>
      <c r="AB28" s="447"/>
      <c r="AC28" s="448"/>
      <c r="AD28" s="449"/>
      <c r="AE28" s="447"/>
      <c r="AF28" s="448"/>
      <c r="AG28" s="449"/>
      <c r="AH28" s="447"/>
      <c r="AI28" s="448"/>
      <c r="AJ28" s="449"/>
      <c r="AK28" s="447"/>
      <c r="AL28" s="449"/>
      <c r="AN28" s="169"/>
      <c r="AO28" s="278"/>
      <c r="AP28" s="943">
        <f t="shared" si="0"/>
        <v>0</v>
      </c>
      <c r="AQ28" s="945"/>
      <c r="AR28" s="938">
        <f t="shared" si="2"/>
        <v>0</v>
      </c>
      <c r="AS28" s="939"/>
      <c r="AT28" s="277"/>
      <c r="AU28" s="965">
        <f t="shared" si="3"/>
        <v>0</v>
      </c>
      <c r="AV28" s="965"/>
      <c r="AW28" s="937">
        <f t="shared" si="7"/>
        <v>0</v>
      </c>
      <c r="AX28" s="937"/>
      <c r="AY28" s="943" t="str">
        <f>IF(AW28=0,"",IF(SUM($AW$24:AW28)=1,_xlfn.NUMBERVALUE(C28),IF($AW$69&gt;SUM($AW$24:AW28),_xlfn.CONCAT(", ",_xlfn.NUMBERVALUE(C28)),IF($AW$69=SUM($AW$24:AW28),_xlfn.CONCAT(" y ",_xlfn.NUMBERVALUE(C28))))))</f>
        <v/>
      </c>
      <c r="AZ28" s="945"/>
      <c r="BB28" s="937" t="str">
        <f t="shared" si="4"/>
        <v/>
      </c>
      <c r="BC28" s="937"/>
      <c r="BE28" s="937" t="str">
        <f t="shared" si="1"/>
        <v/>
      </c>
      <c r="BF28" s="937"/>
      <c r="BG28" s="937">
        <f t="shared" si="5"/>
        <v>0</v>
      </c>
      <c r="BH28" s="937"/>
      <c r="BJ28" s="937">
        <f t="shared" si="6"/>
        <v>0</v>
      </c>
      <c r="BK28" s="937"/>
    </row>
    <row r="29" spans="1:63" s="38" customFormat="1" ht="15" customHeight="1">
      <c r="B29" s="59"/>
      <c r="C29" s="162" t="s">
        <v>5002</v>
      </c>
      <c r="D29" s="547" t="str">
        <f>IF(CNGE_2024_M3_Secc1!D58="","",CNGE_2024_M3_Secc1!D58)</f>
        <v/>
      </c>
      <c r="E29" s="548"/>
      <c r="F29" s="548"/>
      <c r="G29" s="549"/>
      <c r="H29" s="460" t="str">
        <f>IF(CNGE_2024_M3_Secc1!K58="","",CNGE_2024_M3_Secc1!D58)</f>
        <v/>
      </c>
      <c r="I29" s="462"/>
      <c r="J29" s="447"/>
      <c r="K29" s="448"/>
      <c r="L29" s="449"/>
      <c r="M29" s="460" t="str">
        <f>IFERROR(VLOOKUP(O29,Presentación!$AK$9:$AM$580,3,FALSE),"")</f>
        <v/>
      </c>
      <c r="N29" s="462"/>
      <c r="O29" s="958"/>
      <c r="P29" s="959"/>
      <c r="Q29" s="960"/>
      <c r="R29" s="564"/>
      <c r="S29" s="565"/>
      <c r="T29" s="566"/>
      <c r="U29" s="447"/>
      <c r="V29" s="448"/>
      <c r="W29" s="449"/>
      <c r="X29" s="161" t="s">
        <v>7275</v>
      </c>
      <c r="Y29" s="447"/>
      <c r="Z29" s="448"/>
      <c r="AA29" s="449"/>
      <c r="AB29" s="447"/>
      <c r="AC29" s="448"/>
      <c r="AD29" s="449"/>
      <c r="AE29" s="447"/>
      <c r="AF29" s="448"/>
      <c r="AG29" s="449"/>
      <c r="AH29" s="447"/>
      <c r="AI29" s="448"/>
      <c r="AJ29" s="449"/>
      <c r="AK29" s="447"/>
      <c r="AL29" s="449"/>
      <c r="AN29" s="169"/>
      <c r="AO29" s="278"/>
      <c r="AP29" s="943">
        <f t="shared" si="0"/>
        <v>0</v>
      </c>
      <c r="AQ29" s="945"/>
      <c r="AR29" s="938">
        <f t="shared" si="2"/>
        <v>0</v>
      </c>
      <c r="AS29" s="939"/>
      <c r="AT29" s="277"/>
      <c r="AU29" s="965">
        <f t="shared" si="3"/>
        <v>0</v>
      </c>
      <c r="AV29" s="965"/>
      <c r="AW29" s="937">
        <f t="shared" si="7"/>
        <v>0</v>
      </c>
      <c r="AX29" s="937"/>
      <c r="AY29" s="943" t="str">
        <f>IF(AW29=0,"",IF(SUM($AW$24:AW29)=1,_xlfn.NUMBERVALUE(C29),IF($AW$69&gt;SUM($AW$24:AW29),_xlfn.CONCAT(", ",_xlfn.NUMBERVALUE(C29)),IF($AW$69=SUM($AW$24:AW29),_xlfn.CONCAT(" y ",_xlfn.NUMBERVALUE(C29))))))</f>
        <v/>
      </c>
      <c r="AZ29" s="945"/>
      <c r="BB29" s="937" t="str">
        <f t="shared" si="4"/>
        <v/>
      </c>
      <c r="BC29" s="937"/>
      <c r="BE29" s="937" t="str">
        <f t="shared" si="1"/>
        <v/>
      </c>
      <c r="BF29" s="937"/>
      <c r="BG29" s="937">
        <f t="shared" si="5"/>
        <v>0</v>
      </c>
      <c r="BH29" s="937"/>
      <c r="BJ29" s="937">
        <f t="shared" si="6"/>
        <v>0</v>
      </c>
      <c r="BK29" s="937"/>
    </row>
    <row r="30" spans="1:63" s="38" customFormat="1" ht="15" customHeight="1">
      <c r="B30" s="59"/>
      <c r="C30" s="162" t="s">
        <v>5004</v>
      </c>
      <c r="D30" s="547" t="str">
        <f>IF(CNGE_2024_M3_Secc1!D59="","",CNGE_2024_M3_Secc1!D59)</f>
        <v/>
      </c>
      <c r="E30" s="548"/>
      <c r="F30" s="548"/>
      <c r="G30" s="549"/>
      <c r="H30" s="460" t="str">
        <f>IF(CNGE_2024_M3_Secc1!K59="","",CNGE_2024_M3_Secc1!D59)</f>
        <v/>
      </c>
      <c r="I30" s="462"/>
      <c r="J30" s="447"/>
      <c r="K30" s="448"/>
      <c r="L30" s="449"/>
      <c r="M30" s="460" t="str">
        <f>IFERROR(VLOOKUP(O30,Presentación!$AK$9:$AM$580,3,FALSE),"")</f>
        <v/>
      </c>
      <c r="N30" s="462"/>
      <c r="O30" s="958"/>
      <c r="P30" s="959"/>
      <c r="Q30" s="960"/>
      <c r="R30" s="564"/>
      <c r="S30" s="565"/>
      <c r="T30" s="566"/>
      <c r="U30" s="447"/>
      <c r="V30" s="448"/>
      <c r="W30" s="449"/>
      <c r="X30" s="161" t="s">
        <v>7275</v>
      </c>
      <c r="Y30" s="447"/>
      <c r="Z30" s="448"/>
      <c r="AA30" s="449"/>
      <c r="AB30" s="447"/>
      <c r="AC30" s="448"/>
      <c r="AD30" s="449"/>
      <c r="AE30" s="447"/>
      <c r="AF30" s="448"/>
      <c r="AG30" s="449"/>
      <c r="AH30" s="447"/>
      <c r="AI30" s="448"/>
      <c r="AJ30" s="449"/>
      <c r="AK30" s="447"/>
      <c r="AL30" s="449"/>
      <c r="AN30" s="169"/>
      <c r="AO30" s="278"/>
      <c r="AP30" s="943">
        <f t="shared" si="0"/>
        <v>0</v>
      </c>
      <c r="AQ30" s="945"/>
      <c r="AR30" s="938">
        <f t="shared" si="2"/>
        <v>0</v>
      </c>
      <c r="AS30" s="939"/>
      <c r="AT30" s="277"/>
      <c r="AU30" s="965">
        <f t="shared" si="3"/>
        <v>0</v>
      </c>
      <c r="AV30" s="965"/>
      <c r="AW30" s="937">
        <f t="shared" si="7"/>
        <v>0</v>
      </c>
      <c r="AX30" s="937"/>
      <c r="AY30" s="943" t="str">
        <f>IF(AW30=0,"",IF(SUM($AW$24:AW30)=1,_xlfn.NUMBERVALUE(C30),IF($AW$69&gt;SUM($AW$24:AW30),_xlfn.CONCAT(", ",_xlfn.NUMBERVALUE(C30)),IF($AW$69=SUM($AW$24:AW30),_xlfn.CONCAT(" y ",_xlfn.NUMBERVALUE(C30))))))</f>
        <v/>
      </c>
      <c r="AZ30" s="945"/>
      <c r="BB30" s="937" t="str">
        <f t="shared" si="4"/>
        <v/>
      </c>
      <c r="BC30" s="937"/>
      <c r="BE30" s="937" t="str">
        <f t="shared" si="1"/>
        <v/>
      </c>
      <c r="BF30" s="937"/>
      <c r="BG30" s="937">
        <f t="shared" si="5"/>
        <v>0</v>
      </c>
      <c r="BH30" s="937"/>
      <c r="BJ30" s="937">
        <f t="shared" si="6"/>
        <v>0</v>
      </c>
      <c r="BK30" s="937"/>
    </row>
    <row r="31" spans="1:63" s="38" customFormat="1" ht="15" customHeight="1">
      <c r="B31" s="59"/>
      <c r="C31" s="162" t="s">
        <v>5006</v>
      </c>
      <c r="D31" s="547" t="str">
        <f>IF(CNGE_2024_M3_Secc1!D60="","",CNGE_2024_M3_Secc1!D60)</f>
        <v/>
      </c>
      <c r="E31" s="548"/>
      <c r="F31" s="548"/>
      <c r="G31" s="549"/>
      <c r="H31" s="460" t="str">
        <f>IF(CNGE_2024_M3_Secc1!K60="","",CNGE_2024_M3_Secc1!D60)</f>
        <v/>
      </c>
      <c r="I31" s="462"/>
      <c r="J31" s="447"/>
      <c r="K31" s="448"/>
      <c r="L31" s="449"/>
      <c r="M31" s="460" t="str">
        <f>IFERROR(VLOOKUP(O31,Presentación!$AK$9:$AM$580,3,FALSE),"")</f>
        <v/>
      </c>
      <c r="N31" s="462"/>
      <c r="O31" s="958"/>
      <c r="P31" s="959"/>
      <c r="Q31" s="960"/>
      <c r="R31" s="564"/>
      <c r="S31" s="565"/>
      <c r="T31" s="566"/>
      <c r="U31" s="447"/>
      <c r="V31" s="448"/>
      <c r="W31" s="449"/>
      <c r="X31" s="161" t="s">
        <v>7275</v>
      </c>
      <c r="Y31" s="447"/>
      <c r="Z31" s="448"/>
      <c r="AA31" s="449"/>
      <c r="AB31" s="447"/>
      <c r="AC31" s="448"/>
      <c r="AD31" s="449"/>
      <c r="AE31" s="447"/>
      <c r="AF31" s="448"/>
      <c r="AG31" s="449"/>
      <c r="AH31" s="447"/>
      <c r="AI31" s="448"/>
      <c r="AJ31" s="449"/>
      <c r="AK31" s="447"/>
      <c r="AL31" s="449"/>
      <c r="AN31" s="169"/>
      <c r="AO31" s="278"/>
      <c r="AP31" s="943">
        <f t="shared" si="0"/>
        <v>0</v>
      </c>
      <c r="AQ31" s="945"/>
      <c r="AR31" s="938">
        <f t="shared" si="2"/>
        <v>0</v>
      </c>
      <c r="AS31" s="939"/>
      <c r="AT31" s="277"/>
      <c r="AU31" s="965">
        <f t="shared" si="3"/>
        <v>0</v>
      </c>
      <c r="AV31" s="965"/>
      <c r="AW31" s="937">
        <f t="shared" si="7"/>
        <v>0</v>
      </c>
      <c r="AX31" s="937"/>
      <c r="AY31" s="943" t="str">
        <f>IF(AW31=0,"",IF(SUM($AW$24:AW31)=1,_xlfn.NUMBERVALUE(C31),IF($AW$69&gt;SUM($AW$24:AW31),_xlfn.CONCAT(", ",_xlfn.NUMBERVALUE(C31)),IF($AW$69=SUM($AW$24:AW31),_xlfn.CONCAT(" y ",_xlfn.NUMBERVALUE(C31))))))</f>
        <v/>
      </c>
      <c r="AZ31" s="945"/>
      <c r="BB31" s="937" t="str">
        <f t="shared" si="4"/>
        <v/>
      </c>
      <c r="BC31" s="937"/>
      <c r="BE31" s="937" t="str">
        <f t="shared" si="1"/>
        <v/>
      </c>
      <c r="BF31" s="937"/>
      <c r="BG31" s="937">
        <f t="shared" si="5"/>
        <v>0</v>
      </c>
      <c r="BH31" s="937"/>
      <c r="BJ31" s="937">
        <f t="shared" si="6"/>
        <v>0</v>
      </c>
      <c r="BK31" s="937"/>
    </row>
    <row r="32" spans="1:63" s="38" customFormat="1" ht="15" customHeight="1">
      <c r="B32" s="59"/>
      <c r="C32" s="162" t="s">
        <v>5008</v>
      </c>
      <c r="D32" s="547" t="str">
        <f>IF(CNGE_2024_M3_Secc1!D61="","",CNGE_2024_M3_Secc1!D61)</f>
        <v/>
      </c>
      <c r="E32" s="548"/>
      <c r="F32" s="548"/>
      <c r="G32" s="549"/>
      <c r="H32" s="460" t="str">
        <f>IF(CNGE_2024_M3_Secc1!K61="","",CNGE_2024_M3_Secc1!D61)</f>
        <v/>
      </c>
      <c r="I32" s="462"/>
      <c r="J32" s="447"/>
      <c r="K32" s="448"/>
      <c r="L32" s="449"/>
      <c r="M32" s="460" t="str">
        <f>IFERROR(VLOOKUP(O32,Presentación!$AK$9:$AM$580,3,FALSE),"")</f>
        <v/>
      </c>
      <c r="N32" s="462"/>
      <c r="O32" s="958"/>
      <c r="P32" s="959"/>
      <c r="Q32" s="960"/>
      <c r="R32" s="564"/>
      <c r="S32" s="565"/>
      <c r="T32" s="566"/>
      <c r="U32" s="447"/>
      <c r="V32" s="448"/>
      <c r="W32" s="449"/>
      <c r="X32" s="161" t="s">
        <v>7275</v>
      </c>
      <c r="Y32" s="447"/>
      <c r="Z32" s="448"/>
      <c r="AA32" s="449"/>
      <c r="AB32" s="447"/>
      <c r="AC32" s="448"/>
      <c r="AD32" s="449"/>
      <c r="AE32" s="447"/>
      <c r="AF32" s="448"/>
      <c r="AG32" s="449"/>
      <c r="AH32" s="447"/>
      <c r="AI32" s="448"/>
      <c r="AJ32" s="449"/>
      <c r="AK32" s="447"/>
      <c r="AL32" s="449"/>
      <c r="AN32" s="169"/>
      <c r="AO32" s="278"/>
      <c r="AP32" s="943">
        <f t="shared" si="0"/>
        <v>0</v>
      </c>
      <c r="AQ32" s="945"/>
      <c r="AR32" s="938">
        <f t="shared" si="2"/>
        <v>0</v>
      </c>
      <c r="AS32" s="939"/>
      <c r="AT32" s="277"/>
      <c r="AU32" s="965">
        <f t="shared" si="3"/>
        <v>0</v>
      </c>
      <c r="AV32" s="965"/>
      <c r="AW32" s="937">
        <f t="shared" si="7"/>
        <v>0</v>
      </c>
      <c r="AX32" s="937"/>
      <c r="AY32" s="943" t="str">
        <f>IF(AW32=0,"",IF(SUM($AW$24:AW32)=1,_xlfn.NUMBERVALUE(C32),IF($AW$69&gt;SUM($AW$24:AW32),_xlfn.CONCAT(", ",_xlfn.NUMBERVALUE(C32)),IF($AW$69=SUM($AW$24:AW32),_xlfn.CONCAT(" y ",_xlfn.NUMBERVALUE(C32))))))</f>
        <v/>
      </c>
      <c r="AZ32" s="945"/>
      <c r="BB32" s="937" t="str">
        <f t="shared" si="4"/>
        <v/>
      </c>
      <c r="BC32" s="937"/>
      <c r="BE32" s="937" t="str">
        <f t="shared" si="1"/>
        <v/>
      </c>
      <c r="BF32" s="937"/>
      <c r="BG32" s="937">
        <f t="shared" si="5"/>
        <v>0</v>
      </c>
      <c r="BH32" s="937"/>
      <c r="BJ32" s="937">
        <f t="shared" si="6"/>
        <v>0</v>
      </c>
      <c r="BK32" s="937"/>
    </row>
    <row r="33" spans="2:63" s="38" customFormat="1" ht="15" customHeight="1">
      <c r="B33" s="59"/>
      <c r="C33" s="162" t="s">
        <v>5009</v>
      </c>
      <c r="D33" s="547" t="str">
        <f>IF(CNGE_2024_M3_Secc1!D62="","",CNGE_2024_M3_Secc1!D62)</f>
        <v/>
      </c>
      <c r="E33" s="548"/>
      <c r="F33" s="548"/>
      <c r="G33" s="549"/>
      <c r="H33" s="460" t="str">
        <f>IF(CNGE_2024_M3_Secc1!K62="","",CNGE_2024_M3_Secc1!D62)</f>
        <v/>
      </c>
      <c r="I33" s="462"/>
      <c r="J33" s="447"/>
      <c r="K33" s="448"/>
      <c r="L33" s="449"/>
      <c r="M33" s="460" t="str">
        <f>IFERROR(VLOOKUP(O33,Presentación!$AK$9:$AM$580,3,FALSE),"")</f>
        <v/>
      </c>
      <c r="N33" s="462"/>
      <c r="O33" s="958"/>
      <c r="P33" s="959"/>
      <c r="Q33" s="960"/>
      <c r="R33" s="564"/>
      <c r="S33" s="565"/>
      <c r="T33" s="566"/>
      <c r="U33" s="447"/>
      <c r="V33" s="448"/>
      <c r="W33" s="449"/>
      <c r="X33" s="161" t="s">
        <v>7275</v>
      </c>
      <c r="Y33" s="447"/>
      <c r="Z33" s="448"/>
      <c r="AA33" s="449"/>
      <c r="AB33" s="447"/>
      <c r="AC33" s="448"/>
      <c r="AD33" s="449"/>
      <c r="AE33" s="447"/>
      <c r="AF33" s="448"/>
      <c r="AG33" s="449"/>
      <c r="AH33" s="447"/>
      <c r="AI33" s="448"/>
      <c r="AJ33" s="449"/>
      <c r="AK33" s="447"/>
      <c r="AL33" s="449"/>
      <c r="AN33" s="169"/>
      <c r="AO33" s="278"/>
      <c r="AP33" s="943">
        <f t="shared" si="0"/>
        <v>0</v>
      </c>
      <c r="AQ33" s="945"/>
      <c r="AR33" s="938">
        <f t="shared" si="2"/>
        <v>0</v>
      </c>
      <c r="AS33" s="939"/>
      <c r="AT33" s="277"/>
      <c r="AU33" s="965">
        <f t="shared" si="3"/>
        <v>0</v>
      </c>
      <c r="AV33" s="965"/>
      <c r="AW33" s="937">
        <f t="shared" si="7"/>
        <v>0</v>
      </c>
      <c r="AX33" s="937"/>
      <c r="AY33" s="943" t="str">
        <f>IF(AW33=0,"",IF(SUM($AW$24:AW33)=1,_xlfn.NUMBERVALUE(C33),IF($AW$69&gt;SUM($AW$24:AW33),_xlfn.CONCAT(", ",_xlfn.NUMBERVALUE(C33)),IF($AW$69=SUM($AW$24:AW33),_xlfn.CONCAT(" y ",_xlfn.NUMBERVALUE(C33))))))</f>
        <v/>
      </c>
      <c r="AZ33" s="945"/>
      <c r="BB33" s="937" t="str">
        <f t="shared" si="4"/>
        <v/>
      </c>
      <c r="BC33" s="937"/>
      <c r="BE33" s="937" t="str">
        <f t="shared" si="1"/>
        <v/>
      </c>
      <c r="BF33" s="937"/>
      <c r="BG33" s="937">
        <f t="shared" si="5"/>
        <v>0</v>
      </c>
      <c r="BH33" s="937"/>
      <c r="BJ33" s="937">
        <f t="shared" si="6"/>
        <v>0</v>
      </c>
      <c r="BK33" s="937"/>
    </row>
    <row r="34" spans="2:63" s="38" customFormat="1" ht="15" customHeight="1">
      <c r="B34" s="59"/>
      <c r="C34" s="162" t="s">
        <v>5011</v>
      </c>
      <c r="D34" s="547" t="str">
        <f>IF(CNGE_2024_M3_Secc1!D63="","",CNGE_2024_M3_Secc1!D63)</f>
        <v/>
      </c>
      <c r="E34" s="548"/>
      <c r="F34" s="548"/>
      <c r="G34" s="549"/>
      <c r="H34" s="460" t="str">
        <f>IF(CNGE_2024_M3_Secc1!K63="","",CNGE_2024_M3_Secc1!D63)</f>
        <v/>
      </c>
      <c r="I34" s="462"/>
      <c r="J34" s="447"/>
      <c r="K34" s="448"/>
      <c r="L34" s="449"/>
      <c r="M34" s="460" t="str">
        <f>IFERROR(VLOOKUP(O34,Presentación!$AK$9:$AM$580,3,FALSE),"")</f>
        <v/>
      </c>
      <c r="N34" s="462"/>
      <c r="O34" s="958"/>
      <c r="P34" s="959"/>
      <c r="Q34" s="960"/>
      <c r="R34" s="564"/>
      <c r="S34" s="565"/>
      <c r="T34" s="566"/>
      <c r="U34" s="447"/>
      <c r="V34" s="448"/>
      <c r="W34" s="449"/>
      <c r="X34" s="161" t="s">
        <v>7275</v>
      </c>
      <c r="Y34" s="447"/>
      <c r="Z34" s="448"/>
      <c r="AA34" s="449"/>
      <c r="AB34" s="447"/>
      <c r="AC34" s="448"/>
      <c r="AD34" s="449"/>
      <c r="AE34" s="447"/>
      <c r="AF34" s="448"/>
      <c r="AG34" s="449"/>
      <c r="AH34" s="447"/>
      <c r="AI34" s="448"/>
      <c r="AJ34" s="449"/>
      <c r="AK34" s="447"/>
      <c r="AL34" s="449"/>
      <c r="AN34" s="169"/>
      <c r="AO34" s="278"/>
      <c r="AP34" s="943">
        <f t="shared" si="0"/>
        <v>0</v>
      </c>
      <c r="AQ34" s="945"/>
      <c r="AR34" s="938">
        <f t="shared" si="2"/>
        <v>0</v>
      </c>
      <c r="AS34" s="939"/>
      <c r="AT34" s="277"/>
      <c r="AU34" s="965">
        <f t="shared" si="3"/>
        <v>0</v>
      </c>
      <c r="AV34" s="965"/>
      <c r="AW34" s="937">
        <f t="shared" si="7"/>
        <v>0</v>
      </c>
      <c r="AX34" s="937"/>
      <c r="AY34" s="943" t="str">
        <f>IF(AW34=0,"",IF(SUM($AW$24:AW34)=1,_xlfn.NUMBERVALUE(C34),IF($AW$69&gt;SUM($AW$24:AW34),_xlfn.CONCAT(", ",_xlfn.NUMBERVALUE(C34)),IF($AW$69=SUM($AW$24:AW34),_xlfn.CONCAT(" y ",_xlfn.NUMBERVALUE(C34))))))</f>
        <v/>
      </c>
      <c r="AZ34" s="945"/>
      <c r="BB34" s="937" t="str">
        <f t="shared" si="4"/>
        <v/>
      </c>
      <c r="BC34" s="937"/>
      <c r="BE34" s="937" t="str">
        <f t="shared" si="1"/>
        <v/>
      </c>
      <c r="BF34" s="937"/>
      <c r="BG34" s="937">
        <f t="shared" si="5"/>
        <v>0</v>
      </c>
      <c r="BH34" s="937"/>
      <c r="BJ34" s="937">
        <f t="shared" si="6"/>
        <v>0</v>
      </c>
      <c r="BK34" s="937"/>
    </row>
    <row r="35" spans="2:63" s="38" customFormat="1" ht="15" customHeight="1">
      <c r="B35" s="59"/>
      <c r="C35" s="162" t="s">
        <v>5012</v>
      </c>
      <c r="D35" s="547" t="str">
        <f>IF(CNGE_2024_M3_Secc1!D64="","",CNGE_2024_M3_Secc1!D64)</f>
        <v/>
      </c>
      <c r="E35" s="548"/>
      <c r="F35" s="548"/>
      <c r="G35" s="549"/>
      <c r="H35" s="460" t="str">
        <f>IF(CNGE_2024_M3_Secc1!K64="","",CNGE_2024_M3_Secc1!D64)</f>
        <v/>
      </c>
      <c r="I35" s="462"/>
      <c r="J35" s="447"/>
      <c r="K35" s="448"/>
      <c r="L35" s="449"/>
      <c r="M35" s="460" t="str">
        <f>IFERROR(VLOOKUP(O35,Presentación!$AK$9:$AM$580,3,FALSE),"")</f>
        <v/>
      </c>
      <c r="N35" s="462"/>
      <c r="O35" s="958"/>
      <c r="P35" s="959"/>
      <c r="Q35" s="960"/>
      <c r="R35" s="564"/>
      <c r="S35" s="565"/>
      <c r="T35" s="566"/>
      <c r="U35" s="447"/>
      <c r="V35" s="448"/>
      <c r="W35" s="449"/>
      <c r="X35" s="161" t="s">
        <v>7275</v>
      </c>
      <c r="Y35" s="447"/>
      <c r="Z35" s="448"/>
      <c r="AA35" s="449"/>
      <c r="AB35" s="447"/>
      <c r="AC35" s="448"/>
      <c r="AD35" s="449"/>
      <c r="AE35" s="447"/>
      <c r="AF35" s="448"/>
      <c r="AG35" s="449"/>
      <c r="AH35" s="447"/>
      <c r="AI35" s="448"/>
      <c r="AJ35" s="449"/>
      <c r="AK35" s="447"/>
      <c r="AL35" s="449"/>
      <c r="AN35" s="169"/>
      <c r="AO35" s="278"/>
      <c r="AP35" s="943">
        <f t="shared" si="0"/>
        <v>0</v>
      </c>
      <c r="AQ35" s="945"/>
      <c r="AR35" s="938">
        <f t="shared" si="2"/>
        <v>0</v>
      </c>
      <c r="AS35" s="939"/>
      <c r="AT35" s="277"/>
      <c r="AU35" s="965">
        <f t="shared" si="3"/>
        <v>0</v>
      </c>
      <c r="AV35" s="965"/>
      <c r="AW35" s="937">
        <f t="shared" si="7"/>
        <v>0</v>
      </c>
      <c r="AX35" s="937"/>
      <c r="AY35" s="943" t="str">
        <f>IF(AW35=0,"",IF(SUM($AW$24:AW35)=1,_xlfn.NUMBERVALUE(C35),IF($AW$69&gt;SUM($AW$24:AW35),_xlfn.CONCAT(", ",_xlfn.NUMBERVALUE(C35)),IF($AW$69=SUM($AW$24:AW35),_xlfn.CONCAT(" y ",_xlfn.NUMBERVALUE(C35))))))</f>
        <v/>
      </c>
      <c r="AZ35" s="945"/>
      <c r="BB35" s="937" t="str">
        <f t="shared" si="4"/>
        <v/>
      </c>
      <c r="BC35" s="937"/>
      <c r="BE35" s="937" t="str">
        <f t="shared" si="1"/>
        <v/>
      </c>
      <c r="BF35" s="937"/>
      <c r="BG35" s="937">
        <f t="shared" si="5"/>
        <v>0</v>
      </c>
      <c r="BH35" s="937"/>
      <c r="BJ35" s="937">
        <f t="shared" si="6"/>
        <v>0</v>
      </c>
      <c r="BK35" s="937"/>
    </row>
    <row r="36" spans="2:63" s="38" customFormat="1" ht="15" customHeight="1">
      <c r="B36" s="59"/>
      <c r="C36" s="162" t="s">
        <v>5013</v>
      </c>
      <c r="D36" s="547" t="str">
        <f>IF(CNGE_2024_M3_Secc1!D65="","",CNGE_2024_M3_Secc1!D65)</f>
        <v/>
      </c>
      <c r="E36" s="548"/>
      <c r="F36" s="548"/>
      <c r="G36" s="549"/>
      <c r="H36" s="460" t="str">
        <f>IF(CNGE_2024_M3_Secc1!K65="","",CNGE_2024_M3_Secc1!D65)</f>
        <v/>
      </c>
      <c r="I36" s="462"/>
      <c r="J36" s="447"/>
      <c r="K36" s="448"/>
      <c r="L36" s="449"/>
      <c r="M36" s="460" t="str">
        <f>IFERROR(VLOOKUP(O36,Presentación!$AK$9:$AM$580,3,FALSE),"")</f>
        <v/>
      </c>
      <c r="N36" s="462"/>
      <c r="O36" s="958"/>
      <c r="P36" s="959"/>
      <c r="Q36" s="960"/>
      <c r="R36" s="564"/>
      <c r="S36" s="565"/>
      <c r="T36" s="566"/>
      <c r="U36" s="447"/>
      <c r="V36" s="448"/>
      <c r="W36" s="449"/>
      <c r="X36" s="161" t="s">
        <v>7275</v>
      </c>
      <c r="Y36" s="447"/>
      <c r="Z36" s="448"/>
      <c r="AA36" s="449"/>
      <c r="AB36" s="447"/>
      <c r="AC36" s="448"/>
      <c r="AD36" s="449"/>
      <c r="AE36" s="447"/>
      <c r="AF36" s="448"/>
      <c r="AG36" s="449"/>
      <c r="AH36" s="447"/>
      <c r="AI36" s="448"/>
      <c r="AJ36" s="449"/>
      <c r="AK36" s="447"/>
      <c r="AL36" s="449"/>
      <c r="AN36" s="169"/>
      <c r="AO36" s="278"/>
      <c r="AP36" s="943">
        <f t="shared" si="0"/>
        <v>0</v>
      </c>
      <c r="AQ36" s="945"/>
      <c r="AR36" s="938">
        <f t="shared" si="2"/>
        <v>0</v>
      </c>
      <c r="AS36" s="939"/>
      <c r="AT36" s="277"/>
      <c r="AU36" s="965">
        <f t="shared" si="3"/>
        <v>0</v>
      </c>
      <c r="AV36" s="965"/>
      <c r="AW36" s="937">
        <f t="shared" si="7"/>
        <v>0</v>
      </c>
      <c r="AX36" s="937"/>
      <c r="AY36" s="943" t="str">
        <f>IF(AW36=0,"",IF(SUM($AW$24:AW36)=1,_xlfn.NUMBERVALUE(C36),IF($AW$69&gt;SUM($AW$24:AW36),_xlfn.CONCAT(", ",_xlfn.NUMBERVALUE(C36)),IF($AW$69=SUM($AW$24:AW36),_xlfn.CONCAT(" y ",_xlfn.NUMBERVALUE(C36))))))</f>
        <v/>
      </c>
      <c r="AZ36" s="945"/>
      <c r="BB36" s="937" t="str">
        <f t="shared" si="4"/>
        <v/>
      </c>
      <c r="BC36" s="937"/>
      <c r="BE36" s="937" t="str">
        <f t="shared" si="1"/>
        <v/>
      </c>
      <c r="BF36" s="937"/>
      <c r="BG36" s="937">
        <f t="shared" si="5"/>
        <v>0</v>
      </c>
      <c r="BH36" s="937"/>
      <c r="BJ36" s="937">
        <f t="shared" si="6"/>
        <v>0</v>
      </c>
      <c r="BK36" s="937"/>
    </row>
    <row r="37" spans="2:63" s="38" customFormat="1" ht="15" customHeight="1">
      <c r="B37" s="59"/>
      <c r="C37" s="162" t="s">
        <v>5014</v>
      </c>
      <c r="D37" s="547" t="str">
        <f>IF(CNGE_2024_M3_Secc1!D66="","",CNGE_2024_M3_Secc1!D66)</f>
        <v/>
      </c>
      <c r="E37" s="548"/>
      <c r="F37" s="548"/>
      <c r="G37" s="549"/>
      <c r="H37" s="460" t="str">
        <f>IF(CNGE_2024_M3_Secc1!K66="","",CNGE_2024_M3_Secc1!D66)</f>
        <v/>
      </c>
      <c r="I37" s="462"/>
      <c r="J37" s="447"/>
      <c r="K37" s="448"/>
      <c r="L37" s="449"/>
      <c r="M37" s="460" t="str">
        <f>IFERROR(VLOOKUP(O37,Presentación!$AK$9:$AM$580,3,FALSE),"")</f>
        <v/>
      </c>
      <c r="N37" s="462"/>
      <c r="O37" s="958"/>
      <c r="P37" s="959"/>
      <c r="Q37" s="960"/>
      <c r="R37" s="564"/>
      <c r="S37" s="565"/>
      <c r="T37" s="566"/>
      <c r="U37" s="447"/>
      <c r="V37" s="448"/>
      <c r="W37" s="449"/>
      <c r="X37" s="161" t="s">
        <v>7275</v>
      </c>
      <c r="Y37" s="447"/>
      <c r="Z37" s="448"/>
      <c r="AA37" s="449"/>
      <c r="AB37" s="447"/>
      <c r="AC37" s="448"/>
      <c r="AD37" s="449"/>
      <c r="AE37" s="447"/>
      <c r="AF37" s="448"/>
      <c r="AG37" s="449"/>
      <c r="AH37" s="447"/>
      <c r="AI37" s="448"/>
      <c r="AJ37" s="449"/>
      <c r="AK37" s="447"/>
      <c r="AL37" s="449"/>
      <c r="AN37" s="169"/>
      <c r="AO37" s="278"/>
      <c r="AP37" s="943">
        <f t="shared" si="0"/>
        <v>0</v>
      </c>
      <c r="AQ37" s="945"/>
      <c r="AR37" s="938">
        <f t="shared" si="2"/>
        <v>0</v>
      </c>
      <c r="AS37" s="939"/>
      <c r="AT37" s="277"/>
      <c r="AU37" s="965">
        <f t="shared" si="3"/>
        <v>0</v>
      </c>
      <c r="AV37" s="965"/>
      <c r="AW37" s="937">
        <f t="shared" si="7"/>
        <v>0</v>
      </c>
      <c r="AX37" s="937"/>
      <c r="AY37" s="943" t="str">
        <f>IF(AW37=0,"",IF(SUM($AW$24:AW37)=1,_xlfn.NUMBERVALUE(C37),IF($AW$69&gt;SUM($AW$24:AW37),_xlfn.CONCAT(", ",_xlfn.NUMBERVALUE(C37)),IF($AW$69=SUM($AW$24:AW37),_xlfn.CONCAT(" y ",_xlfn.NUMBERVALUE(C37))))))</f>
        <v/>
      </c>
      <c r="AZ37" s="945"/>
      <c r="BB37" s="937" t="str">
        <f t="shared" si="4"/>
        <v/>
      </c>
      <c r="BC37" s="937"/>
      <c r="BE37" s="937" t="str">
        <f t="shared" si="1"/>
        <v/>
      </c>
      <c r="BF37" s="937"/>
      <c r="BG37" s="937">
        <f t="shared" si="5"/>
        <v>0</v>
      </c>
      <c r="BH37" s="937"/>
      <c r="BJ37" s="937">
        <f t="shared" si="6"/>
        <v>0</v>
      </c>
      <c r="BK37" s="937"/>
    </row>
    <row r="38" spans="2:63" s="38" customFormat="1" ht="15" customHeight="1">
      <c r="B38" s="59"/>
      <c r="C38" s="162" t="s">
        <v>5015</v>
      </c>
      <c r="D38" s="547" t="str">
        <f>IF(CNGE_2024_M3_Secc1!D67="","",CNGE_2024_M3_Secc1!D67)</f>
        <v/>
      </c>
      <c r="E38" s="548"/>
      <c r="F38" s="548"/>
      <c r="G38" s="549"/>
      <c r="H38" s="460" t="str">
        <f>IF(CNGE_2024_M3_Secc1!K67="","",CNGE_2024_M3_Secc1!D67)</f>
        <v/>
      </c>
      <c r="I38" s="462"/>
      <c r="J38" s="447"/>
      <c r="K38" s="448"/>
      <c r="L38" s="449"/>
      <c r="M38" s="460" t="str">
        <f>IFERROR(VLOOKUP(O38,Presentación!$AK$9:$AM$580,3,FALSE),"")</f>
        <v/>
      </c>
      <c r="N38" s="462"/>
      <c r="O38" s="958"/>
      <c r="P38" s="959"/>
      <c r="Q38" s="960"/>
      <c r="R38" s="564"/>
      <c r="S38" s="565"/>
      <c r="T38" s="566"/>
      <c r="U38" s="447"/>
      <c r="V38" s="448"/>
      <c r="W38" s="449"/>
      <c r="X38" s="161" t="s">
        <v>7275</v>
      </c>
      <c r="Y38" s="447"/>
      <c r="Z38" s="448"/>
      <c r="AA38" s="449"/>
      <c r="AB38" s="447"/>
      <c r="AC38" s="448"/>
      <c r="AD38" s="449"/>
      <c r="AE38" s="447"/>
      <c r="AF38" s="448"/>
      <c r="AG38" s="449"/>
      <c r="AH38" s="447"/>
      <c r="AI38" s="448"/>
      <c r="AJ38" s="449"/>
      <c r="AK38" s="447"/>
      <c r="AL38" s="449"/>
      <c r="AN38" s="169"/>
      <c r="AO38" s="278"/>
      <c r="AP38" s="943">
        <f t="shared" si="0"/>
        <v>0</v>
      </c>
      <c r="AQ38" s="945"/>
      <c r="AR38" s="938">
        <f t="shared" si="2"/>
        <v>0</v>
      </c>
      <c r="AS38" s="939"/>
      <c r="AT38" s="277"/>
      <c r="AU38" s="965">
        <f t="shared" si="3"/>
        <v>0</v>
      </c>
      <c r="AV38" s="965"/>
      <c r="AW38" s="937">
        <f t="shared" si="7"/>
        <v>0</v>
      </c>
      <c r="AX38" s="937"/>
      <c r="AY38" s="943" t="str">
        <f>IF(AW38=0,"",IF(SUM($AW$24:AW38)=1,_xlfn.NUMBERVALUE(C38),IF($AW$69&gt;SUM($AW$24:AW38),_xlfn.CONCAT(", ",_xlfn.NUMBERVALUE(C38)),IF($AW$69=SUM($AW$24:AW38),_xlfn.CONCAT(" y ",_xlfn.NUMBERVALUE(C38))))))</f>
        <v/>
      </c>
      <c r="AZ38" s="945"/>
      <c r="BB38" s="937" t="str">
        <f t="shared" si="4"/>
        <v/>
      </c>
      <c r="BC38" s="937"/>
      <c r="BE38" s="937" t="str">
        <f t="shared" si="1"/>
        <v/>
      </c>
      <c r="BF38" s="937"/>
      <c r="BG38" s="937">
        <f t="shared" si="5"/>
        <v>0</v>
      </c>
      <c r="BH38" s="937"/>
      <c r="BJ38" s="937">
        <f t="shared" si="6"/>
        <v>0</v>
      </c>
      <c r="BK38" s="937"/>
    </row>
    <row r="39" spans="2:63" s="38" customFormat="1" ht="15" customHeight="1">
      <c r="B39" s="59"/>
      <c r="C39" s="162" t="s">
        <v>5016</v>
      </c>
      <c r="D39" s="547" t="str">
        <f>IF(CNGE_2024_M3_Secc1!D68="","",CNGE_2024_M3_Secc1!D68)</f>
        <v/>
      </c>
      <c r="E39" s="548"/>
      <c r="F39" s="548"/>
      <c r="G39" s="549"/>
      <c r="H39" s="460" t="str">
        <f>IF(CNGE_2024_M3_Secc1!K68="","",CNGE_2024_M3_Secc1!D68)</f>
        <v/>
      </c>
      <c r="I39" s="462"/>
      <c r="J39" s="447"/>
      <c r="K39" s="448"/>
      <c r="L39" s="449"/>
      <c r="M39" s="460" t="str">
        <f>IFERROR(VLOOKUP(O39,Presentación!$AK$9:$AM$580,3,FALSE),"")</f>
        <v/>
      </c>
      <c r="N39" s="462"/>
      <c r="O39" s="958"/>
      <c r="P39" s="959"/>
      <c r="Q39" s="960"/>
      <c r="R39" s="564"/>
      <c r="S39" s="565"/>
      <c r="T39" s="566"/>
      <c r="U39" s="447"/>
      <c r="V39" s="448"/>
      <c r="W39" s="449"/>
      <c r="X39" s="161" t="s">
        <v>7275</v>
      </c>
      <c r="Y39" s="447"/>
      <c r="Z39" s="448"/>
      <c r="AA39" s="449"/>
      <c r="AB39" s="447"/>
      <c r="AC39" s="448"/>
      <c r="AD39" s="449"/>
      <c r="AE39" s="447"/>
      <c r="AF39" s="448"/>
      <c r="AG39" s="449"/>
      <c r="AH39" s="447"/>
      <c r="AI39" s="448"/>
      <c r="AJ39" s="449"/>
      <c r="AK39" s="447"/>
      <c r="AL39" s="449"/>
      <c r="AN39" s="169"/>
      <c r="AO39" s="278"/>
      <c r="AP39" s="943">
        <f t="shared" si="0"/>
        <v>0</v>
      </c>
      <c r="AQ39" s="945"/>
      <c r="AR39" s="938">
        <f t="shared" si="2"/>
        <v>0</v>
      </c>
      <c r="AS39" s="939"/>
      <c r="AT39" s="277"/>
      <c r="AU39" s="965">
        <f t="shared" si="3"/>
        <v>0</v>
      </c>
      <c r="AV39" s="965"/>
      <c r="AW39" s="937">
        <f t="shared" si="7"/>
        <v>0</v>
      </c>
      <c r="AX39" s="937"/>
      <c r="AY39" s="943" t="str">
        <f>IF(AW39=0,"",IF(SUM($AW$24:AW39)=1,_xlfn.NUMBERVALUE(C39),IF($AW$69&gt;SUM($AW$24:AW39),_xlfn.CONCAT(", ",_xlfn.NUMBERVALUE(C39)),IF($AW$69=SUM($AW$24:AW39),_xlfn.CONCAT(" y ",_xlfn.NUMBERVALUE(C39))))))</f>
        <v/>
      </c>
      <c r="AZ39" s="945"/>
      <c r="BB39" s="937" t="str">
        <f t="shared" si="4"/>
        <v/>
      </c>
      <c r="BC39" s="937"/>
      <c r="BE39" s="937" t="str">
        <f t="shared" si="1"/>
        <v/>
      </c>
      <c r="BF39" s="937"/>
      <c r="BG39" s="937">
        <f t="shared" si="5"/>
        <v>0</v>
      </c>
      <c r="BH39" s="937"/>
      <c r="BJ39" s="937">
        <f t="shared" si="6"/>
        <v>0</v>
      </c>
      <c r="BK39" s="937"/>
    </row>
    <row r="40" spans="2:63" s="38" customFormat="1" ht="15" customHeight="1">
      <c r="B40" s="59"/>
      <c r="C40" s="162" t="s">
        <v>5017</v>
      </c>
      <c r="D40" s="547" t="str">
        <f>IF(CNGE_2024_M3_Secc1!D69="","",CNGE_2024_M3_Secc1!D69)</f>
        <v/>
      </c>
      <c r="E40" s="548"/>
      <c r="F40" s="548"/>
      <c r="G40" s="549"/>
      <c r="H40" s="460" t="str">
        <f>IF(CNGE_2024_M3_Secc1!K69="","",CNGE_2024_M3_Secc1!D69)</f>
        <v/>
      </c>
      <c r="I40" s="462"/>
      <c r="J40" s="447"/>
      <c r="K40" s="448"/>
      <c r="L40" s="449"/>
      <c r="M40" s="460" t="str">
        <f>IFERROR(VLOOKUP(O40,Presentación!$AK$9:$AM$580,3,FALSE),"")</f>
        <v/>
      </c>
      <c r="N40" s="462"/>
      <c r="O40" s="958"/>
      <c r="P40" s="959"/>
      <c r="Q40" s="960"/>
      <c r="R40" s="564"/>
      <c r="S40" s="565"/>
      <c r="T40" s="566"/>
      <c r="U40" s="447"/>
      <c r="V40" s="448"/>
      <c r="W40" s="449"/>
      <c r="X40" s="161" t="s">
        <v>7275</v>
      </c>
      <c r="Y40" s="447"/>
      <c r="Z40" s="448"/>
      <c r="AA40" s="449"/>
      <c r="AB40" s="447"/>
      <c r="AC40" s="448"/>
      <c r="AD40" s="449"/>
      <c r="AE40" s="447"/>
      <c r="AF40" s="448"/>
      <c r="AG40" s="449"/>
      <c r="AH40" s="447"/>
      <c r="AI40" s="448"/>
      <c r="AJ40" s="449"/>
      <c r="AK40" s="447"/>
      <c r="AL40" s="449"/>
      <c r="AN40" s="169"/>
      <c r="AO40" s="278"/>
      <c r="AP40" s="943">
        <f t="shared" si="0"/>
        <v>0</v>
      </c>
      <c r="AQ40" s="945"/>
      <c r="AR40" s="938">
        <f t="shared" si="2"/>
        <v>0</v>
      </c>
      <c r="AS40" s="939"/>
      <c r="AT40" s="277"/>
      <c r="AU40" s="965">
        <f t="shared" si="3"/>
        <v>0</v>
      </c>
      <c r="AV40" s="965"/>
      <c r="AW40" s="937">
        <f t="shared" si="7"/>
        <v>0</v>
      </c>
      <c r="AX40" s="937"/>
      <c r="AY40" s="943" t="str">
        <f>IF(AW40=0,"",IF(SUM($AW$24:AW40)=1,_xlfn.NUMBERVALUE(C40),IF($AW$69&gt;SUM($AW$24:AW40),_xlfn.CONCAT(", ",_xlfn.NUMBERVALUE(C40)),IF($AW$69=SUM($AW$24:AW40),_xlfn.CONCAT(" y ",_xlfn.NUMBERVALUE(C40))))))</f>
        <v/>
      </c>
      <c r="AZ40" s="945"/>
      <c r="BB40" s="937" t="str">
        <f t="shared" si="4"/>
        <v/>
      </c>
      <c r="BC40" s="937"/>
      <c r="BE40" s="937" t="str">
        <f t="shared" si="1"/>
        <v/>
      </c>
      <c r="BF40" s="937"/>
      <c r="BG40" s="937">
        <f t="shared" si="5"/>
        <v>0</v>
      </c>
      <c r="BH40" s="937"/>
      <c r="BJ40" s="937">
        <f t="shared" si="6"/>
        <v>0</v>
      </c>
      <c r="BK40" s="937"/>
    </row>
    <row r="41" spans="2:63" s="38" customFormat="1" ht="15" customHeight="1">
      <c r="B41" s="59"/>
      <c r="C41" s="162" t="s">
        <v>5018</v>
      </c>
      <c r="D41" s="547" t="str">
        <f>IF(CNGE_2024_M3_Secc1!D70="","",CNGE_2024_M3_Secc1!D70)</f>
        <v/>
      </c>
      <c r="E41" s="548"/>
      <c r="F41" s="548"/>
      <c r="G41" s="549"/>
      <c r="H41" s="460" t="str">
        <f>IF(CNGE_2024_M3_Secc1!K70="","",CNGE_2024_M3_Secc1!D70)</f>
        <v/>
      </c>
      <c r="I41" s="462"/>
      <c r="J41" s="447"/>
      <c r="K41" s="448"/>
      <c r="L41" s="449"/>
      <c r="M41" s="460" t="str">
        <f>IFERROR(VLOOKUP(O41,Presentación!$AK$9:$AM$580,3,FALSE),"")</f>
        <v/>
      </c>
      <c r="N41" s="462"/>
      <c r="O41" s="958"/>
      <c r="P41" s="959"/>
      <c r="Q41" s="960"/>
      <c r="R41" s="564"/>
      <c r="S41" s="565"/>
      <c r="T41" s="566"/>
      <c r="U41" s="447"/>
      <c r="V41" s="448"/>
      <c r="W41" s="449"/>
      <c r="X41" s="161" t="s">
        <v>7275</v>
      </c>
      <c r="Y41" s="447"/>
      <c r="Z41" s="448"/>
      <c r="AA41" s="449"/>
      <c r="AB41" s="447"/>
      <c r="AC41" s="448"/>
      <c r="AD41" s="449"/>
      <c r="AE41" s="447"/>
      <c r="AF41" s="448"/>
      <c r="AG41" s="449"/>
      <c r="AH41" s="447"/>
      <c r="AI41" s="448"/>
      <c r="AJ41" s="449"/>
      <c r="AK41" s="447"/>
      <c r="AL41" s="449"/>
      <c r="AN41" s="169"/>
      <c r="AO41" s="278"/>
      <c r="AP41" s="943">
        <f t="shared" si="0"/>
        <v>0</v>
      </c>
      <c r="AQ41" s="945"/>
      <c r="AR41" s="938">
        <f t="shared" si="2"/>
        <v>0</v>
      </c>
      <c r="AS41" s="939"/>
      <c r="AT41" s="277"/>
      <c r="AU41" s="965">
        <f t="shared" si="3"/>
        <v>0</v>
      </c>
      <c r="AV41" s="965"/>
      <c r="AW41" s="937">
        <f t="shared" si="7"/>
        <v>0</v>
      </c>
      <c r="AX41" s="937"/>
      <c r="AY41" s="943" t="str">
        <f>IF(AW41=0,"",IF(SUM($AW$24:AW41)=1,_xlfn.NUMBERVALUE(C41),IF($AW$69&gt;SUM($AW$24:AW41),_xlfn.CONCAT(", ",_xlfn.NUMBERVALUE(C41)),IF($AW$69=SUM($AW$24:AW41),_xlfn.CONCAT(" y ",_xlfn.NUMBERVALUE(C41))))))</f>
        <v/>
      </c>
      <c r="AZ41" s="945"/>
      <c r="BB41" s="937" t="str">
        <f t="shared" si="4"/>
        <v/>
      </c>
      <c r="BC41" s="937"/>
      <c r="BE41" s="937" t="str">
        <f t="shared" si="1"/>
        <v/>
      </c>
      <c r="BF41" s="937"/>
      <c r="BG41" s="937">
        <f t="shared" si="5"/>
        <v>0</v>
      </c>
      <c r="BH41" s="937"/>
      <c r="BJ41" s="937">
        <f t="shared" si="6"/>
        <v>0</v>
      </c>
      <c r="BK41" s="937"/>
    </row>
    <row r="42" spans="2:63" s="38" customFormat="1" ht="15" customHeight="1">
      <c r="B42" s="59"/>
      <c r="C42" s="162" t="s">
        <v>5019</v>
      </c>
      <c r="D42" s="547" t="str">
        <f>IF(CNGE_2024_M3_Secc1!D71="","",CNGE_2024_M3_Secc1!D71)</f>
        <v/>
      </c>
      <c r="E42" s="548"/>
      <c r="F42" s="548"/>
      <c r="G42" s="549"/>
      <c r="H42" s="460" t="str">
        <f>IF(CNGE_2024_M3_Secc1!K71="","",CNGE_2024_M3_Secc1!D71)</f>
        <v/>
      </c>
      <c r="I42" s="462"/>
      <c r="J42" s="447"/>
      <c r="K42" s="448"/>
      <c r="L42" s="449"/>
      <c r="M42" s="460" t="str">
        <f>IFERROR(VLOOKUP(O42,Presentación!$AK$9:$AM$580,3,FALSE),"")</f>
        <v/>
      </c>
      <c r="N42" s="462"/>
      <c r="O42" s="958"/>
      <c r="P42" s="959"/>
      <c r="Q42" s="960"/>
      <c r="R42" s="564"/>
      <c r="S42" s="565"/>
      <c r="T42" s="566"/>
      <c r="U42" s="447"/>
      <c r="V42" s="448"/>
      <c r="W42" s="449"/>
      <c r="X42" s="161" t="s">
        <v>7275</v>
      </c>
      <c r="Y42" s="447"/>
      <c r="Z42" s="448"/>
      <c r="AA42" s="449"/>
      <c r="AB42" s="447"/>
      <c r="AC42" s="448"/>
      <c r="AD42" s="449"/>
      <c r="AE42" s="447"/>
      <c r="AF42" s="448"/>
      <c r="AG42" s="449"/>
      <c r="AH42" s="447"/>
      <c r="AI42" s="448"/>
      <c r="AJ42" s="449"/>
      <c r="AK42" s="447"/>
      <c r="AL42" s="449"/>
      <c r="AN42" s="169"/>
      <c r="AO42" s="278"/>
      <c r="AP42" s="943">
        <f t="shared" si="0"/>
        <v>0</v>
      </c>
      <c r="AQ42" s="945"/>
      <c r="AR42" s="938">
        <f t="shared" si="2"/>
        <v>0</v>
      </c>
      <c r="AS42" s="939"/>
      <c r="AT42" s="277"/>
      <c r="AU42" s="965">
        <f t="shared" si="3"/>
        <v>0</v>
      </c>
      <c r="AV42" s="965"/>
      <c r="AW42" s="937">
        <f t="shared" si="7"/>
        <v>0</v>
      </c>
      <c r="AX42" s="937"/>
      <c r="AY42" s="943" t="str">
        <f>IF(AW42=0,"",IF(SUM($AW$24:AW42)=1,_xlfn.NUMBERVALUE(C42),IF($AW$69&gt;SUM($AW$24:AW42),_xlfn.CONCAT(", ",_xlfn.NUMBERVALUE(C42)),IF($AW$69=SUM($AW$24:AW42),_xlfn.CONCAT(" y ",_xlfn.NUMBERVALUE(C42))))))</f>
        <v/>
      </c>
      <c r="AZ42" s="945"/>
      <c r="BB42" s="937" t="str">
        <f t="shared" si="4"/>
        <v/>
      </c>
      <c r="BC42" s="937"/>
      <c r="BE42" s="937" t="str">
        <f t="shared" si="1"/>
        <v/>
      </c>
      <c r="BF42" s="937"/>
      <c r="BG42" s="937">
        <f t="shared" si="5"/>
        <v>0</v>
      </c>
      <c r="BH42" s="937"/>
      <c r="BJ42" s="937">
        <f t="shared" si="6"/>
        <v>0</v>
      </c>
      <c r="BK42" s="937"/>
    </row>
    <row r="43" spans="2:63" s="38" customFormat="1" ht="15" customHeight="1">
      <c r="B43" s="59"/>
      <c r="C43" s="162" t="s">
        <v>5020</v>
      </c>
      <c r="D43" s="547" t="str">
        <f>IF(CNGE_2024_M3_Secc1!D72="","",CNGE_2024_M3_Secc1!D72)</f>
        <v/>
      </c>
      <c r="E43" s="548"/>
      <c r="F43" s="548"/>
      <c r="G43" s="549"/>
      <c r="H43" s="460" t="str">
        <f>IF(CNGE_2024_M3_Secc1!K72="","",CNGE_2024_M3_Secc1!D72)</f>
        <v/>
      </c>
      <c r="I43" s="462"/>
      <c r="J43" s="447"/>
      <c r="K43" s="448"/>
      <c r="L43" s="449"/>
      <c r="M43" s="460" t="str">
        <f>IFERROR(VLOOKUP(O43,Presentación!$AK$9:$AM$580,3,FALSE),"")</f>
        <v/>
      </c>
      <c r="N43" s="462"/>
      <c r="O43" s="958"/>
      <c r="P43" s="959"/>
      <c r="Q43" s="960"/>
      <c r="R43" s="564"/>
      <c r="S43" s="565"/>
      <c r="T43" s="566"/>
      <c r="U43" s="447"/>
      <c r="V43" s="448"/>
      <c r="W43" s="449"/>
      <c r="X43" s="161" t="s">
        <v>7275</v>
      </c>
      <c r="Y43" s="447"/>
      <c r="Z43" s="448"/>
      <c r="AA43" s="449"/>
      <c r="AB43" s="447"/>
      <c r="AC43" s="448"/>
      <c r="AD43" s="449"/>
      <c r="AE43" s="447"/>
      <c r="AF43" s="448"/>
      <c r="AG43" s="449"/>
      <c r="AH43" s="447"/>
      <c r="AI43" s="448"/>
      <c r="AJ43" s="449"/>
      <c r="AK43" s="447"/>
      <c r="AL43" s="449"/>
      <c r="AN43" s="169"/>
      <c r="AO43" s="278"/>
      <c r="AP43" s="943">
        <f t="shared" si="0"/>
        <v>0</v>
      </c>
      <c r="AQ43" s="945"/>
      <c r="AR43" s="938">
        <f t="shared" si="2"/>
        <v>0</v>
      </c>
      <c r="AS43" s="939"/>
      <c r="AT43" s="277"/>
      <c r="AU43" s="965">
        <f t="shared" si="3"/>
        <v>0</v>
      </c>
      <c r="AV43" s="965"/>
      <c r="AW43" s="937">
        <f t="shared" si="7"/>
        <v>0</v>
      </c>
      <c r="AX43" s="937"/>
      <c r="AY43" s="943" t="str">
        <f>IF(AW43=0,"",IF(SUM($AW$24:AW43)=1,_xlfn.NUMBERVALUE(C43),IF($AW$69&gt;SUM($AW$24:AW43),_xlfn.CONCAT(", ",_xlfn.NUMBERVALUE(C43)),IF($AW$69=SUM($AW$24:AW43),_xlfn.CONCAT(" y ",_xlfn.NUMBERVALUE(C43))))))</f>
        <v/>
      </c>
      <c r="AZ43" s="945"/>
      <c r="BB43" s="937" t="str">
        <f t="shared" si="4"/>
        <v/>
      </c>
      <c r="BC43" s="937"/>
      <c r="BE43" s="937" t="str">
        <f t="shared" si="1"/>
        <v/>
      </c>
      <c r="BF43" s="937"/>
      <c r="BG43" s="937">
        <f t="shared" si="5"/>
        <v>0</v>
      </c>
      <c r="BH43" s="937"/>
      <c r="BJ43" s="937">
        <f t="shared" si="6"/>
        <v>0</v>
      </c>
      <c r="BK43" s="937"/>
    </row>
    <row r="44" spans="2:63" s="38" customFormat="1" ht="15" customHeight="1">
      <c r="B44" s="59"/>
      <c r="C44" s="162" t="s">
        <v>5021</v>
      </c>
      <c r="D44" s="547" t="str">
        <f>IF(CNGE_2024_M3_Secc1!D73="","",CNGE_2024_M3_Secc1!D73)</f>
        <v/>
      </c>
      <c r="E44" s="548"/>
      <c r="F44" s="548"/>
      <c r="G44" s="549"/>
      <c r="H44" s="460" t="str">
        <f>IF(CNGE_2024_M3_Secc1!K73="","",CNGE_2024_M3_Secc1!D73)</f>
        <v/>
      </c>
      <c r="I44" s="462"/>
      <c r="J44" s="447"/>
      <c r="K44" s="448"/>
      <c r="L44" s="449"/>
      <c r="M44" s="460" t="str">
        <f>IFERROR(VLOOKUP(O44,Presentación!$AK$9:$AM$580,3,FALSE),"")</f>
        <v/>
      </c>
      <c r="N44" s="462"/>
      <c r="O44" s="958"/>
      <c r="P44" s="959"/>
      <c r="Q44" s="960"/>
      <c r="R44" s="564"/>
      <c r="S44" s="565"/>
      <c r="T44" s="566"/>
      <c r="U44" s="447"/>
      <c r="V44" s="448"/>
      <c r="W44" s="449"/>
      <c r="X44" s="161" t="s">
        <v>7275</v>
      </c>
      <c r="Y44" s="447"/>
      <c r="Z44" s="448"/>
      <c r="AA44" s="449"/>
      <c r="AB44" s="447"/>
      <c r="AC44" s="448"/>
      <c r="AD44" s="449"/>
      <c r="AE44" s="447"/>
      <c r="AF44" s="448"/>
      <c r="AG44" s="449"/>
      <c r="AH44" s="447"/>
      <c r="AI44" s="448"/>
      <c r="AJ44" s="449"/>
      <c r="AK44" s="447"/>
      <c r="AL44" s="449"/>
      <c r="AN44" s="169"/>
      <c r="AO44" s="278"/>
      <c r="AP44" s="943">
        <f t="shared" si="0"/>
        <v>0</v>
      </c>
      <c r="AQ44" s="945"/>
      <c r="AR44" s="938">
        <f t="shared" si="2"/>
        <v>0</v>
      </c>
      <c r="AS44" s="939"/>
      <c r="AT44" s="277"/>
      <c r="AU44" s="965">
        <f t="shared" si="3"/>
        <v>0</v>
      </c>
      <c r="AV44" s="965"/>
      <c r="AW44" s="937">
        <f t="shared" si="7"/>
        <v>0</v>
      </c>
      <c r="AX44" s="937"/>
      <c r="AY44" s="943" t="str">
        <f>IF(AW44=0,"",IF(SUM($AW$24:AW44)=1,_xlfn.NUMBERVALUE(C44),IF($AW$69&gt;SUM($AW$24:AW44),_xlfn.CONCAT(", ",_xlfn.NUMBERVALUE(C44)),IF($AW$69=SUM($AW$24:AW44),_xlfn.CONCAT(" y ",_xlfn.NUMBERVALUE(C44))))))</f>
        <v/>
      </c>
      <c r="AZ44" s="945"/>
      <c r="BB44" s="937" t="str">
        <f t="shared" si="4"/>
        <v/>
      </c>
      <c r="BC44" s="937"/>
      <c r="BE44" s="937" t="str">
        <f t="shared" si="1"/>
        <v/>
      </c>
      <c r="BF44" s="937"/>
      <c r="BG44" s="937">
        <f t="shared" si="5"/>
        <v>0</v>
      </c>
      <c r="BH44" s="937"/>
      <c r="BJ44" s="937">
        <f t="shared" si="6"/>
        <v>0</v>
      </c>
      <c r="BK44" s="937"/>
    </row>
    <row r="45" spans="2:63" s="38" customFormat="1" ht="15" customHeight="1">
      <c r="B45" s="59"/>
      <c r="C45" s="162" t="s">
        <v>5022</v>
      </c>
      <c r="D45" s="547" t="str">
        <f>IF(CNGE_2024_M3_Secc1!D74="","",CNGE_2024_M3_Secc1!D74)</f>
        <v/>
      </c>
      <c r="E45" s="548"/>
      <c r="F45" s="548"/>
      <c r="G45" s="549"/>
      <c r="H45" s="460" t="str">
        <f>IF(CNGE_2024_M3_Secc1!K74="","",CNGE_2024_M3_Secc1!D74)</f>
        <v/>
      </c>
      <c r="I45" s="462"/>
      <c r="J45" s="447"/>
      <c r="K45" s="448"/>
      <c r="L45" s="449"/>
      <c r="M45" s="460" t="str">
        <f>IFERROR(VLOOKUP(O45,Presentación!$AK$9:$AM$580,3,FALSE),"")</f>
        <v/>
      </c>
      <c r="N45" s="462"/>
      <c r="O45" s="958"/>
      <c r="P45" s="959"/>
      <c r="Q45" s="960"/>
      <c r="R45" s="564"/>
      <c r="S45" s="565"/>
      <c r="T45" s="566"/>
      <c r="U45" s="447"/>
      <c r="V45" s="448"/>
      <c r="W45" s="449"/>
      <c r="X45" s="161" t="s">
        <v>7275</v>
      </c>
      <c r="Y45" s="447"/>
      <c r="Z45" s="448"/>
      <c r="AA45" s="449"/>
      <c r="AB45" s="447"/>
      <c r="AC45" s="448"/>
      <c r="AD45" s="449"/>
      <c r="AE45" s="447"/>
      <c r="AF45" s="448"/>
      <c r="AG45" s="449"/>
      <c r="AH45" s="447"/>
      <c r="AI45" s="448"/>
      <c r="AJ45" s="449"/>
      <c r="AK45" s="447"/>
      <c r="AL45" s="449"/>
      <c r="AN45" s="169"/>
      <c r="AO45" s="278"/>
      <c r="AP45" s="943">
        <f t="shared" si="0"/>
        <v>0</v>
      </c>
      <c r="AQ45" s="945"/>
      <c r="AR45" s="938">
        <f t="shared" si="2"/>
        <v>0</v>
      </c>
      <c r="AS45" s="939"/>
      <c r="AT45" s="277"/>
      <c r="AU45" s="965">
        <f t="shared" si="3"/>
        <v>0</v>
      </c>
      <c r="AV45" s="965"/>
      <c r="AW45" s="937">
        <f t="shared" si="7"/>
        <v>0</v>
      </c>
      <c r="AX45" s="937"/>
      <c r="AY45" s="943" t="str">
        <f>IF(AW45=0,"",IF(SUM($AW$24:AW45)=1,_xlfn.NUMBERVALUE(C45),IF($AW$69&gt;SUM($AW$24:AW45),_xlfn.CONCAT(", ",_xlfn.NUMBERVALUE(C45)),IF($AW$69=SUM($AW$24:AW45),_xlfn.CONCAT(" y ",_xlfn.NUMBERVALUE(C45))))))</f>
        <v/>
      </c>
      <c r="AZ45" s="945"/>
      <c r="BB45" s="937" t="str">
        <f t="shared" si="4"/>
        <v/>
      </c>
      <c r="BC45" s="937"/>
      <c r="BE45" s="937" t="str">
        <f t="shared" si="1"/>
        <v/>
      </c>
      <c r="BF45" s="937"/>
      <c r="BG45" s="937">
        <f t="shared" si="5"/>
        <v>0</v>
      </c>
      <c r="BH45" s="937"/>
      <c r="BJ45" s="937">
        <f t="shared" si="6"/>
        <v>0</v>
      </c>
      <c r="BK45" s="937"/>
    </row>
    <row r="46" spans="2:63" s="38" customFormat="1" ht="15" customHeight="1">
      <c r="B46" s="59"/>
      <c r="C46" s="162" t="s">
        <v>5023</v>
      </c>
      <c r="D46" s="547" t="str">
        <f>IF(CNGE_2024_M3_Secc1!D75="","",CNGE_2024_M3_Secc1!D75)</f>
        <v/>
      </c>
      <c r="E46" s="548"/>
      <c r="F46" s="548"/>
      <c r="G46" s="549"/>
      <c r="H46" s="460" t="str">
        <f>IF(CNGE_2024_M3_Secc1!K75="","",CNGE_2024_M3_Secc1!D75)</f>
        <v/>
      </c>
      <c r="I46" s="462"/>
      <c r="J46" s="447"/>
      <c r="K46" s="448"/>
      <c r="L46" s="449"/>
      <c r="M46" s="460" t="str">
        <f>IFERROR(VLOOKUP(O46,Presentación!$AK$9:$AM$580,3,FALSE),"")</f>
        <v/>
      </c>
      <c r="N46" s="462"/>
      <c r="O46" s="958"/>
      <c r="P46" s="959"/>
      <c r="Q46" s="960"/>
      <c r="R46" s="564"/>
      <c r="S46" s="565"/>
      <c r="T46" s="566"/>
      <c r="U46" s="447"/>
      <c r="V46" s="448"/>
      <c r="W46" s="449"/>
      <c r="X46" s="161" t="s">
        <v>7275</v>
      </c>
      <c r="Y46" s="447"/>
      <c r="Z46" s="448"/>
      <c r="AA46" s="449"/>
      <c r="AB46" s="447"/>
      <c r="AC46" s="448"/>
      <c r="AD46" s="449"/>
      <c r="AE46" s="447"/>
      <c r="AF46" s="448"/>
      <c r="AG46" s="449"/>
      <c r="AH46" s="447"/>
      <c r="AI46" s="448"/>
      <c r="AJ46" s="449"/>
      <c r="AK46" s="447"/>
      <c r="AL46" s="449"/>
      <c r="AN46" s="169"/>
      <c r="AO46" s="278"/>
      <c r="AP46" s="943">
        <f t="shared" si="0"/>
        <v>0</v>
      </c>
      <c r="AQ46" s="945"/>
      <c r="AR46" s="938">
        <f t="shared" si="2"/>
        <v>0</v>
      </c>
      <c r="AS46" s="939"/>
      <c r="AT46" s="277"/>
      <c r="AU46" s="965">
        <f t="shared" si="3"/>
        <v>0</v>
      </c>
      <c r="AV46" s="965"/>
      <c r="AW46" s="937">
        <f t="shared" si="7"/>
        <v>0</v>
      </c>
      <c r="AX46" s="937"/>
      <c r="AY46" s="943" t="str">
        <f>IF(AW46=0,"",IF(SUM($AW$24:AW46)=1,_xlfn.NUMBERVALUE(C46),IF($AW$69&gt;SUM($AW$24:AW46),_xlfn.CONCAT(", ",_xlfn.NUMBERVALUE(C46)),IF($AW$69=SUM($AW$24:AW46),_xlfn.CONCAT(" y ",_xlfn.NUMBERVALUE(C46))))))</f>
        <v/>
      </c>
      <c r="AZ46" s="945"/>
      <c r="BB46" s="937" t="str">
        <f t="shared" si="4"/>
        <v/>
      </c>
      <c r="BC46" s="937"/>
      <c r="BE46" s="937" t="str">
        <f t="shared" si="1"/>
        <v/>
      </c>
      <c r="BF46" s="937"/>
      <c r="BG46" s="937">
        <f t="shared" si="5"/>
        <v>0</v>
      </c>
      <c r="BH46" s="937"/>
      <c r="BJ46" s="937">
        <f t="shared" si="6"/>
        <v>0</v>
      </c>
      <c r="BK46" s="937"/>
    </row>
    <row r="47" spans="2:63" s="38" customFormat="1" ht="15" customHeight="1">
      <c r="B47" s="59"/>
      <c r="C47" s="162" t="s">
        <v>5024</v>
      </c>
      <c r="D47" s="547" t="str">
        <f>IF(CNGE_2024_M3_Secc1!D76="","",CNGE_2024_M3_Secc1!D76)</f>
        <v/>
      </c>
      <c r="E47" s="548"/>
      <c r="F47" s="548"/>
      <c r="G47" s="549"/>
      <c r="H47" s="460" t="str">
        <f>IF(CNGE_2024_M3_Secc1!K76="","",CNGE_2024_M3_Secc1!D76)</f>
        <v/>
      </c>
      <c r="I47" s="462"/>
      <c r="J47" s="447"/>
      <c r="K47" s="448"/>
      <c r="L47" s="449"/>
      <c r="M47" s="460" t="str">
        <f>IFERROR(VLOOKUP(O47,Presentación!$AK$9:$AM$580,3,FALSE),"")</f>
        <v/>
      </c>
      <c r="N47" s="462"/>
      <c r="O47" s="958"/>
      <c r="P47" s="959"/>
      <c r="Q47" s="960"/>
      <c r="R47" s="564"/>
      <c r="S47" s="565"/>
      <c r="T47" s="566"/>
      <c r="U47" s="447"/>
      <c r="V47" s="448"/>
      <c r="W47" s="449"/>
      <c r="X47" s="161" t="s">
        <v>7275</v>
      </c>
      <c r="Y47" s="447"/>
      <c r="Z47" s="448"/>
      <c r="AA47" s="449"/>
      <c r="AB47" s="447"/>
      <c r="AC47" s="448"/>
      <c r="AD47" s="449"/>
      <c r="AE47" s="447"/>
      <c r="AF47" s="448"/>
      <c r="AG47" s="449"/>
      <c r="AH47" s="447"/>
      <c r="AI47" s="448"/>
      <c r="AJ47" s="449"/>
      <c r="AK47" s="447"/>
      <c r="AL47" s="449"/>
      <c r="AN47" s="169"/>
      <c r="AO47" s="278"/>
      <c r="AP47" s="943">
        <f t="shared" si="0"/>
        <v>0</v>
      </c>
      <c r="AQ47" s="945"/>
      <c r="AR47" s="938">
        <f t="shared" si="2"/>
        <v>0</v>
      </c>
      <c r="AS47" s="939"/>
      <c r="AT47" s="277"/>
      <c r="AU47" s="965">
        <f t="shared" si="3"/>
        <v>0</v>
      </c>
      <c r="AV47" s="965"/>
      <c r="AW47" s="937">
        <f t="shared" si="7"/>
        <v>0</v>
      </c>
      <c r="AX47" s="937"/>
      <c r="AY47" s="943" t="str">
        <f>IF(AW47=0,"",IF(SUM($AW$24:AW47)=1,_xlfn.NUMBERVALUE(C47),IF($AW$69&gt;SUM($AW$24:AW47),_xlfn.CONCAT(", ",_xlfn.NUMBERVALUE(C47)),IF($AW$69=SUM($AW$24:AW47),_xlfn.CONCAT(" y ",_xlfn.NUMBERVALUE(C47))))))</f>
        <v/>
      </c>
      <c r="AZ47" s="945"/>
      <c r="BB47" s="937" t="str">
        <f t="shared" si="4"/>
        <v/>
      </c>
      <c r="BC47" s="937"/>
      <c r="BE47" s="937" t="str">
        <f t="shared" si="1"/>
        <v/>
      </c>
      <c r="BF47" s="937"/>
      <c r="BG47" s="937">
        <f t="shared" si="5"/>
        <v>0</v>
      </c>
      <c r="BH47" s="937"/>
      <c r="BJ47" s="937">
        <f t="shared" si="6"/>
        <v>0</v>
      </c>
      <c r="BK47" s="937"/>
    </row>
    <row r="48" spans="2:63" s="38" customFormat="1" ht="15" customHeight="1">
      <c r="B48" s="59"/>
      <c r="C48" s="162" t="s">
        <v>5025</v>
      </c>
      <c r="D48" s="547" t="str">
        <f>IF(CNGE_2024_M3_Secc1!D77="","",CNGE_2024_M3_Secc1!D77)</f>
        <v/>
      </c>
      <c r="E48" s="548"/>
      <c r="F48" s="548"/>
      <c r="G48" s="549"/>
      <c r="H48" s="460" t="str">
        <f>IF(CNGE_2024_M3_Secc1!K77="","",CNGE_2024_M3_Secc1!D77)</f>
        <v/>
      </c>
      <c r="I48" s="462"/>
      <c r="J48" s="447"/>
      <c r="K48" s="448"/>
      <c r="L48" s="449"/>
      <c r="M48" s="460" t="str">
        <f>IFERROR(VLOOKUP(O48,Presentación!$AK$9:$AM$580,3,FALSE),"")</f>
        <v/>
      </c>
      <c r="N48" s="462"/>
      <c r="O48" s="958"/>
      <c r="P48" s="959"/>
      <c r="Q48" s="960"/>
      <c r="R48" s="564"/>
      <c r="S48" s="565"/>
      <c r="T48" s="566"/>
      <c r="U48" s="447"/>
      <c r="V48" s="448"/>
      <c r="W48" s="449"/>
      <c r="X48" s="161" t="s">
        <v>7275</v>
      </c>
      <c r="Y48" s="447"/>
      <c r="Z48" s="448"/>
      <c r="AA48" s="449"/>
      <c r="AB48" s="447"/>
      <c r="AC48" s="448"/>
      <c r="AD48" s="449"/>
      <c r="AE48" s="447"/>
      <c r="AF48" s="448"/>
      <c r="AG48" s="449"/>
      <c r="AH48" s="447"/>
      <c r="AI48" s="448"/>
      <c r="AJ48" s="449"/>
      <c r="AK48" s="447"/>
      <c r="AL48" s="449"/>
      <c r="AN48" s="169"/>
      <c r="AO48" s="278"/>
      <c r="AP48" s="943">
        <f t="shared" si="0"/>
        <v>0</v>
      </c>
      <c r="AQ48" s="945"/>
      <c r="AR48" s="938">
        <f t="shared" si="2"/>
        <v>0</v>
      </c>
      <c r="AS48" s="939"/>
      <c r="AT48" s="277"/>
      <c r="AU48" s="965">
        <f t="shared" si="3"/>
        <v>0</v>
      </c>
      <c r="AV48" s="965"/>
      <c r="AW48" s="937">
        <f t="shared" si="7"/>
        <v>0</v>
      </c>
      <c r="AX48" s="937"/>
      <c r="AY48" s="943" t="str">
        <f>IF(AW48=0,"",IF(SUM($AW$24:AW48)=1,_xlfn.NUMBERVALUE(C48),IF($AW$69&gt;SUM($AW$24:AW48),_xlfn.CONCAT(", ",_xlfn.NUMBERVALUE(C48)),IF($AW$69=SUM($AW$24:AW48),_xlfn.CONCAT(" y ",_xlfn.NUMBERVALUE(C48))))))</f>
        <v/>
      </c>
      <c r="AZ48" s="945"/>
      <c r="BB48" s="937" t="str">
        <f t="shared" si="4"/>
        <v/>
      </c>
      <c r="BC48" s="937"/>
      <c r="BE48" s="937" t="str">
        <f t="shared" si="1"/>
        <v/>
      </c>
      <c r="BF48" s="937"/>
      <c r="BG48" s="937">
        <f t="shared" si="5"/>
        <v>0</v>
      </c>
      <c r="BH48" s="937"/>
      <c r="BJ48" s="937">
        <f t="shared" si="6"/>
        <v>0</v>
      </c>
      <c r="BK48" s="937"/>
    </row>
    <row r="49" spans="2:63" s="38" customFormat="1" ht="15" customHeight="1">
      <c r="B49" s="59"/>
      <c r="C49" s="48" t="s">
        <v>5026</v>
      </c>
      <c r="D49" s="547" t="str">
        <f>IF(CNGE_2024_M3_Secc1!D78="","",CNGE_2024_M3_Secc1!D78)</f>
        <v/>
      </c>
      <c r="E49" s="548"/>
      <c r="F49" s="548"/>
      <c r="G49" s="549"/>
      <c r="H49" s="460" t="str">
        <f>IF(CNGE_2024_M3_Secc1!K78="","",CNGE_2024_M3_Secc1!D78)</f>
        <v/>
      </c>
      <c r="I49" s="462"/>
      <c r="J49" s="447"/>
      <c r="K49" s="448"/>
      <c r="L49" s="449"/>
      <c r="M49" s="460" t="str">
        <f>IFERROR(VLOOKUP(O49,Presentación!$AK$9:$AM$580,3,FALSE),"")</f>
        <v/>
      </c>
      <c r="N49" s="462"/>
      <c r="O49" s="958"/>
      <c r="P49" s="959"/>
      <c r="Q49" s="960"/>
      <c r="R49" s="564"/>
      <c r="S49" s="565"/>
      <c r="T49" s="566"/>
      <c r="U49" s="447"/>
      <c r="V49" s="448"/>
      <c r="W49" s="449"/>
      <c r="X49" s="161" t="s">
        <v>7275</v>
      </c>
      <c r="Y49" s="447"/>
      <c r="Z49" s="448"/>
      <c r="AA49" s="449"/>
      <c r="AB49" s="447"/>
      <c r="AC49" s="448"/>
      <c r="AD49" s="449"/>
      <c r="AE49" s="447"/>
      <c r="AF49" s="448"/>
      <c r="AG49" s="449"/>
      <c r="AH49" s="447"/>
      <c r="AI49" s="448"/>
      <c r="AJ49" s="449"/>
      <c r="AK49" s="447"/>
      <c r="AL49" s="449"/>
      <c r="AN49" s="169"/>
      <c r="AO49" s="278"/>
      <c r="AP49" s="943">
        <f t="shared" si="0"/>
        <v>0</v>
      </c>
      <c r="AQ49" s="945"/>
      <c r="AR49" s="938">
        <f t="shared" si="2"/>
        <v>0</v>
      </c>
      <c r="AS49" s="939"/>
      <c r="AT49" s="277"/>
      <c r="AU49" s="965">
        <f t="shared" si="3"/>
        <v>0</v>
      </c>
      <c r="AV49" s="965"/>
      <c r="AW49" s="937">
        <f t="shared" si="7"/>
        <v>0</v>
      </c>
      <c r="AX49" s="937"/>
      <c r="AY49" s="943" t="str">
        <f>IF(AW49=0,"",IF(SUM($AW$24:AW49)=1,_xlfn.NUMBERVALUE(C49),IF($AW$69&gt;SUM($AW$24:AW49),_xlfn.CONCAT(", ",_xlfn.NUMBERVALUE(C49)),IF($AW$69=SUM($AW$24:AW49),_xlfn.CONCAT(" y ",_xlfn.NUMBERVALUE(C49))))))</f>
        <v/>
      </c>
      <c r="AZ49" s="945"/>
      <c r="BB49" s="937" t="str">
        <f t="shared" si="4"/>
        <v/>
      </c>
      <c r="BC49" s="937"/>
      <c r="BE49" s="937" t="str">
        <f t="shared" si="1"/>
        <v/>
      </c>
      <c r="BF49" s="937"/>
      <c r="BG49" s="937">
        <f t="shared" si="5"/>
        <v>0</v>
      </c>
      <c r="BH49" s="937"/>
      <c r="BJ49" s="937">
        <f t="shared" si="6"/>
        <v>0</v>
      </c>
      <c r="BK49" s="937"/>
    </row>
    <row r="50" spans="2:63" s="38" customFormat="1" ht="15" customHeight="1">
      <c r="B50" s="59"/>
      <c r="C50" s="48" t="s">
        <v>5027</v>
      </c>
      <c r="D50" s="547" t="str">
        <f>IF(CNGE_2024_M3_Secc1!D79="","",CNGE_2024_M3_Secc1!D79)</f>
        <v/>
      </c>
      <c r="E50" s="548"/>
      <c r="F50" s="548"/>
      <c r="G50" s="549"/>
      <c r="H50" s="460" t="str">
        <f>IF(CNGE_2024_M3_Secc1!K79="","",CNGE_2024_M3_Secc1!D79)</f>
        <v/>
      </c>
      <c r="I50" s="462"/>
      <c r="J50" s="447"/>
      <c r="K50" s="448"/>
      <c r="L50" s="449"/>
      <c r="M50" s="460" t="str">
        <f>IFERROR(VLOOKUP(O50,Presentación!$AK$9:$AM$580,3,FALSE),"")</f>
        <v/>
      </c>
      <c r="N50" s="462"/>
      <c r="O50" s="958"/>
      <c r="P50" s="959"/>
      <c r="Q50" s="960"/>
      <c r="R50" s="564"/>
      <c r="S50" s="565"/>
      <c r="T50" s="566"/>
      <c r="U50" s="447"/>
      <c r="V50" s="448"/>
      <c r="W50" s="449"/>
      <c r="X50" s="161" t="s">
        <v>7275</v>
      </c>
      <c r="Y50" s="447"/>
      <c r="Z50" s="448"/>
      <c r="AA50" s="449"/>
      <c r="AB50" s="447"/>
      <c r="AC50" s="448"/>
      <c r="AD50" s="449"/>
      <c r="AE50" s="447"/>
      <c r="AF50" s="448"/>
      <c r="AG50" s="449"/>
      <c r="AH50" s="447"/>
      <c r="AI50" s="448"/>
      <c r="AJ50" s="449"/>
      <c r="AK50" s="447"/>
      <c r="AL50" s="449"/>
      <c r="AN50" s="169"/>
      <c r="AO50" s="278"/>
      <c r="AP50" s="943">
        <f t="shared" si="0"/>
        <v>0</v>
      </c>
      <c r="AQ50" s="945"/>
      <c r="AR50" s="938">
        <f t="shared" si="2"/>
        <v>0</v>
      </c>
      <c r="AS50" s="939"/>
      <c r="AT50" s="277"/>
      <c r="AU50" s="965">
        <f t="shared" si="3"/>
        <v>0</v>
      </c>
      <c r="AV50" s="965"/>
      <c r="AW50" s="937">
        <f t="shared" si="7"/>
        <v>0</v>
      </c>
      <c r="AX50" s="937"/>
      <c r="AY50" s="943" t="str">
        <f>IF(AW50=0,"",IF(SUM($AW$24:AW50)=1,_xlfn.NUMBERVALUE(C50),IF($AW$69&gt;SUM($AW$24:AW50),_xlfn.CONCAT(", ",_xlfn.NUMBERVALUE(C50)),IF($AW$69=SUM($AW$24:AW50),_xlfn.CONCAT(" y ",_xlfn.NUMBERVALUE(C50))))))</f>
        <v/>
      </c>
      <c r="AZ50" s="945"/>
      <c r="BB50" s="937" t="str">
        <f t="shared" si="4"/>
        <v/>
      </c>
      <c r="BC50" s="937"/>
      <c r="BE50" s="937" t="str">
        <f t="shared" si="1"/>
        <v/>
      </c>
      <c r="BF50" s="937"/>
      <c r="BG50" s="937">
        <f t="shared" si="5"/>
        <v>0</v>
      </c>
      <c r="BH50" s="937"/>
      <c r="BJ50" s="937">
        <f t="shared" si="6"/>
        <v>0</v>
      </c>
      <c r="BK50" s="937"/>
    </row>
    <row r="51" spans="2:63" s="38" customFormat="1" ht="15" customHeight="1">
      <c r="B51" s="59"/>
      <c r="C51" s="48" t="s">
        <v>5028</v>
      </c>
      <c r="D51" s="547" t="str">
        <f>IF(CNGE_2024_M3_Secc1!D80="","",CNGE_2024_M3_Secc1!D80)</f>
        <v/>
      </c>
      <c r="E51" s="548"/>
      <c r="F51" s="548"/>
      <c r="G51" s="549"/>
      <c r="H51" s="460" t="str">
        <f>IF(CNGE_2024_M3_Secc1!K80="","",CNGE_2024_M3_Secc1!D80)</f>
        <v/>
      </c>
      <c r="I51" s="462"/>
      <c r="J51" s="447"/>
      <c r="K51" s="448"/>
      <c r="L51" s="449"/>
      <c r="M51" s="460" t="str">
        <f>IFERROR(VLOOKUP(O51,Presentación!$AK$9:$AM$580,3,FALSE),"")</f>
        <v/>
      </c>
      <c r="N51" s="462"/>
      <c r="O51" s="958"/>
      <c r="P51" s="959"/>
      <c r="Q51" s="960"/>
      <c r="R51" s="564"/>
      <c r="S51" s="565"/>
      <c r="T51" s="566"/>
      <c r="U51" s="447"/>
      <c r="V51" s="448"/>
      <c r="W51" s="449"/>
      <c r="X51" s="161" t="s">
        <v>7275</v>
      </c>
      <c r="Y51" s="447"/>
      <c r="Z51" s="448"/>
      <c r="AA51" s="449"/>
      <c r="AB51" s="447"/>
      <c r="AC51" s="448"/>
      <c r="AD51" s="449"/>
      <c r="AE51" s="447"/>
      <c r="AF51" s="448"/>
      <c r="AG51" s="449"/>
      <c r="AH51" s="447"/>
      <c r="AI51" s="448"/>
      <c r="AJ51" s="449"/>
      <c r="AK51" s="447"/>
      <c r="AL51" s="449"/>
      <c r="AN51" s="169"/>
      <c r="AO51" s="278"/>
      <c r="AP51" s="943">
        <f t="shared" si="0"/>
        <v>0</v>
      </c>
      <c r="AQ51" s="945"/>
      <c r="AR51" s="938">
        <f t="shared" si="2"/>
        <v>0</v>
      </c>
      <c r="AS51" s="939"/>
      <c r="AT51" s="277"/>
      <c r="AU51" s="965">
        <f t="shared" si="3"/>
        <v>0</v>
      </c>
      <c r="AV51" s="965"/>
      <c r="AW51" s="937">
        <f t="shared" si="7"/>
        <v>0</v>
      </c>
      <c r="AX51" s="937"/>
      <c r="AY51" s="943" t="str">
        <f>IF(AW51=0,"",IF(SUM($AW$24:AW51)=1,_xlfn.NUMBERVALUE(C51),IF($AW$69&gt;SUM($AW$24:AW51),_xlfn.CONCAT(", ",_xlfn.NUMBERVALUE(C51)),IF($AW$69=SUM($AW$24:AW51),_xlfn.CONCAT(" y ",_xlfn.NUMBERVALUE(C51))))))</f>
        <v/>
      </c>
      <c r="AZ51" s="945"/>
      <c r="BB51" s="937" t="str">
        <f t="shared" si="4"/>
        <v/>
      </c>
      <c r="BC51" s="937"/>
      <c r="BE51" s="937" t="str">
        <f t="shared" si="1"/>
        <v/>
      </c>
      <c r="BF51" s="937"/>
      <c r="BG51" s="937">
        <f t="shared" si="5"/>
        <v>0</v>
      </c>
      <c r="BH51" s="937"/>
      <c r="BJ51" s="937">
        <f t="shared" si="6"/>
        <v>0</v>
      </c>
      <c r="BK51" s="937"/>
    </row>
    <row r="52" spans="2:63" s="38" customFormat="1" ht="15" customHeight="1">
      <c r="B52" s="57"/>
      <c r="C52" s="48" t="s">
        <v>5029</v>
      </c>
      <c r="D52" s="547" t="str">
        <f>IF(CNGE_2024_M3_Secc1!D81="","",CNGE_2024_M3_Secc1!D81)</f>
        <v/>
      </c>
      <c r="E52" s="548"/>
      <c r="F52" s="548"/>
      <c r="G52" s="549"/>
      <c r="H52" s="460" t="str">
        <f>IF(CNGE_2024_M3_Secc1!K81="","",CNGE_2024_M3_Secc1!D81)</f>
        <v/>
      </c>
      <c r="I52" s="462"/>
      <c r="J52" s="447"/>
      <c r="K52" s="448"/>
      <c r="L52" s="449"/>
      <c r="M52" s="460" t="str">
        <f>IFERROR(VLOOKUP(O52,Presentación!$AK$9:$AM$580,3,FALSE),"")</f>
        <v/>
      </c>
      <c r="N52" s="462"/>
      <c r="O52" s="958"/>
      <c r="P52" s="959"/>
      <c r="Q52" s="960"/>
      <c r="R52" s="564"/>
      <c r="S52" s="565"/>
      <c r="T52" s="566"/>
      <c r="U52" s="447"/>
      <c r="V52" s="448"/>
      <c r="W52" s="449"/>
      <c r="X52" s="161" t="s">
        <v>7275</v>
      </c>
      <c r="Y52" s="447"/>
      <c r="Z52" s="448"/>
      <c r="AA52" s="449"/>
      <c r="AB52" s="447"/>
      <c r="AC52" s="448"/>
      <c r="AD52" s="449"/>
      <c r="AE52" s="447"/>
      <c r="AF52" s="448"/>
      <c r="AG52" s="449"/>
      <c r="AH52" s="447"/>
      <c r="AI52" s="448"/>
      <c r="AJ52" s="449"/>
      <c r="AK52" s="447"/>
      <c r="AL52" s="449"/>
      <c r="AN52" s="169"/>
      <c r="AO52" s="278"/>
      <c r="AP52" s="943">
        <f t="shared" si="0"/>
        <v>0</v>
      </c>
      <c r="AQ52" s="945"/>
      <c r="AR52" s="938">
        <f t="shared" si="2"/>
        <v>0</v>
      </c>
      <c r="AS52" s="939"/>
      <c r="AT52" s="277"/>
      <c r="AU52" s="965">
        <f t="shared" si="3"/>
        <v>0</v>
      </c>
      <c r="AV52" s="965"/>
      <c r="AW52" s="937">
        <f t="shared" si="7"/>
        <v>0</v>
      </c>
      <c r="AX52" s="937"/>
      <c r="AY52" s="943" t="str">
        <f>IF(AW52=0,"",IF(SUM($AW$24:AW52)=1,_xlfn.NUMBERVALUE(C52),IF($AW$69&gt;SUM($AW$24:AW52),_xlfn.CONCAT(", ",_xlfn.NUMBERVALUE(C52)),IF($AW$69=SUM($AW$24:AW52),_xlfn.CONCAT(" y ",_xlfn.NUMBERVALUE(C52))))))</f>
        <v/>
      </c>
      <c r="AZ52" s="945"/>
      <c r="BB52" s="937" t="str">
        <f t="shared" si="4"/>
        <v/>
      </c>
      <c r="BC52" s="937"/>
      <c r="BE52" s="937" t="str">
        <f t="shared" si="1"/>
        <v/>
      </c>
      <c r="BF52" s="937"/>
      <c r="BG52" s="937">
        <f t="shared" si="5"/>
        <v>0</v>
      </c>
      <c r="BH52" s="937"/>
      <c r="BJ52" s="937">
        <f t="shared" si="6"/>
        <v>0</v>
      </c>
      <c r="BK52" s="937"/>
    </row>
    <row r="53" spans="2:63" s="38" customFormat="1" ht="15" customHeight="1">
      <c r="B53" s="57"/>
      <c r="C53" s="48" t="s">
        <v>5030</v>
      </c>
      <c r="D53" s="547" t="str">
        <f>IF(CNGE_2024_M3_Secc1!D82="","",CNGE_2024_M3_Secc1!D82)</f>
        <v/>
      </c>
      <c r="E53" s="548"/>
      <c r="F53" s="548"/>
      <c r="G53" s="549"/>
      <c r="H53" s="460" t="str">
        <f>IF(CNGE_2024_M3_Secc1!K82="","",CNGE_2024_M3_Secc1!D82)</f>
        <v/>
      </c>
      <c r="I53" s="462"/>
      <c r="J53" s="447"/>
      <c r="K53" s="448"/>
      <c r="L53" s="449"/>
      <c r="M53" s="460" t="str">
        <f>IFERROR(VLOOKUP(O53,Presentación!$AK$9:$AM$580,3,FALSE),"")</f>
        <v/>
      </c>
      <c r="N53" s="462"/>
      <c r="O53" s="958"/>
      <c r="P53" s="959"/>
      <c r="Q53" s="960"/>
      <c r="R53" s="564"/>
      <c r="S53" s="565"/>
      <c r="T53" s="566"/>
      <c r="U53" s="447"/>
      <c r="V53" s="448"/>
      <c r="W53" s="449"/>
      <c r="X53" s="161" t="s">
        <v>7275</v>
      </c>
      <c r="Y53" s="447"/>
      <c r="Z53" s="448"/>
      <c r="AA53" s="449"/>
      <c r="AB53" s="447"/>
      <c r="AC53" s="448"/>
      <c r="AD53" s="449"/>
      <c r="AE53" s="447"/>
      <c r="AF53" s="448"/>
      <c r="AG53" s="449"/>
      <c r="AH53" s="447"/>
      <c r="AI53" s="448"/>
      <c r="AJ53" s="449"/>
      <c r="AK53" s="447"/>
      <c r="AL53" s="449"/>
      <c r="AN53" s="169"/>
      <c r="AO53" s="278"/>
      <c r="AP53" s="943">
        <f t="shared" si="0"/>
        <v>0</v>
      </c>
      <c r="AQ53" s="945"/>
      <c r="AR53" s="938">
        <f t="shared" si="2"/>
        <v>0</v>
      </c>
      <c r="AS53" s="939"/>
      <c r="AT53" s="277"/>
      <c r="AU53" s="965">
        <f t="shared" si="3"/>
        <v>0</v>
      </c>
      <c r="AV53" s="965"/>
      <c r="AW53" s="937">
        <f t="shared" si="7"/>
        <v>0</v>
      </c>
      <c r="AX53" s="937"/>
      <c r="AY53" s="943" t="str">
        <f>IF(AW53=0,"",IF(SUM($AW$24:AW53)=1,_xlfn.NUMBERVALUE(C53),IF($AW$69&gt;SUM($AW$24:AW53),_xlfn.CONCAT(", ",_xlfn.NUMBERVALUE(C53)),IF($AW$69=SUM($AW$24:AW53),_xlfn.CONCAT(" y ",_xlfn.NUMBERVALUE(C53))))))</f>
        <v/>
      </c>
      <c r="AZ53" s="945"/>
      <c r="BB53" s="937" t="str">
        <f t="shared" si="4"/>
        <v/>
      </c>
      <c r="BC53" s="937"/>
      <c r="BE53" s="937" t="str">
        <f t="shared" si="1"/>
        <v/>
      </c>
      <c r="BF53" s="937"/>
      <c r="BG53" s="937">
        <f t="shared" si="5"/>
        <v>0</v>
      </c>
      <c r="BH53" s="937"/>
      <c r="BJ53" s="937">
        <f t="shared" si="6"/>
        <v>0</v>
      </c>
      <c r="BK53" s="937"/>
    </row>
    <row r="54" spans="2:63" s="38" customFormat="1" ht="15" customHeight="1">
      <c r="B54" s="57"/>
      <c r="C54" s="48" t="s">
        <v>5031</v>
      </c>
      <c r="D54" s="547" t="str">
        <f>IF(CNGE_2024_M3_Secc1!D83="","",CNGE_2024_M3_Secc1!D83)</f>
        <v/>
      </c>
      <c r="E54" s="548"/>
      <c r="F54" s="548"/>
      <c r="G54" s="549"/>
      <c r="H54" s="460" t="str">
        <f>IF(CNGE_2024_M3_Secc1!K83="","",CNGE_2024_M3_Secc1!D83)</f>
        <v/>
      </c>
      <c r="I54" s="462"/>
      <c r="J54" s="447"/>
      <c r="K54" s="448"/>
      <c r="L54" s="449"/>
      <c r="M54" s="460" t="str">
        <f>IFERROR(VLOOKUP(O54,Presentación!$AK$9:$AM$580,3,FALSE),"")</f>
        <v/>
      </c>
      <c r="N54" s="462"/>
      <c r="O54" s="958"/>
      <c r="P54" s="959"/>
      <c r="Q54" s="960"/>
      <c r="R54" s="564"/>
      <c r="S54" s="565"/>
      <c r="T54" s="566"/>
      <c r="U54" s="447"/>
      <c r="V54" s="448"/>
      <c r="W54" s="449"/>
      <c r="X54" s="161" t="s">
        <v>7275</v>
      </c>
      <c r="Y54" s="447"/>
      <c r="Z54" s="448"/>
      <c r="AA54" s="449"/>
      <c r="AB54" s="447"/>
      <c r="AC54" s="448"/>
      <c r="AD54" s="449"/>
      <c r="AE54" s="447"/>
      <c r="AF54" s="448"/>
      <c r="AG54" s="449"/>
      <c r="AH54" s="447"/>
      <c r="AI54" s="448"/>
      <c r="AJ54" s="449"/>
      <c r="AK54" s="447"/>
      <c r="AL54" s="449"/>
      <c r="AN54" s="169"/>
      <c r="AO54" s="278"/>
      <c r="AP54" s="943">
        <f t="shared" si="0"/>
        <v>0</v>
      </c>
      <c r="AQ54" s="945"/>
      <c r="AR54" s="938">
        <f t="shared" si="2"/>
        <v>0</v>
      </c>
      <c r="AS54" s="939"/>
      <c r="AT54" s="277"/>
      <c r="AU54" s="965">
        <f t="shared" ref="AU54:AU68" si="8">IF(AK54="",0,1)</f>
        <v>0</v>
      </c>
      <c r="AV54" s="965"/>
      <c r="AW54" s="937">
        <f t="shared" si="7"/>
        <v>0</v>
      </c>
      <c r="AX54" s="937"/>
      <c r="AY54" s="943" t="str">
        <f>IF(AW54=0,"",IF(SUM($AW$24:AW54)=1,_xlfn.NUMBERVALUE(C54),IF($AW$69&gt;SUM($AW$24:AW54),_xlfn.CONCAT(", ",_xlfn.NUMBERVALUE(C54)),IF($AW$69=SUM($AW$24:AW54),_xlfn.CONCAT(" y ",_xlfn.NUMBERVALUE(C54))))))</f>
        <v/>
      </c>
      <c r="AZ54" s="945"/>
      <c r="BB54" s="937" t="str">
        <f t="shared" si="4"/>
        <v/>
      </c>
      <c r="BC54" s="937"/>
      <c r="BE54" s="937" t="str">
        <f t="shared" si="1"/>
        <v/>
      </c>
      <c r="BF54" s="937"/>
      <c r="BG54" s="937">
        <f t="shared" si="5"/>
        <v>0</v>
      </c>
      <c r="BH54" s="937"/>
      <c r="BJ54" s="937">
        <f t="shared" si="6"/>
        <v>0</v>
      </c>
      <c r="BK54" s="937"/>
    </row>
    <row r="55" spans="2:63" s="38" customFormat="1" ht="15" customHeight="1">
      <c r="B55" s="57"/>
      <c r="C55" s="48" t="s">
        <v>5032</v>
      </c>
      <c r="D55" s="547" t="str">
        <f>IF(CNGE_2024_M3_Secc1!D84="","",CNGE_2024_M3_Secc1!D84)</f>
        <v/>
      </c>
      <c r="E55" s="548"/>
      <c r="F55" s="548"/>
      <c r="G55" s="549"/>
      <c r="H55" s="460" t="str">
        <f>IF(CNGE_2024_M3_Secc1!K84="","",CNGE_2024_M3_Secc1!D84)</f>
        <v/>
      </c>
      <c r="I55" s="462"/>
      <c r="J55" s="447"/>
      <c r="K55" s="448"/>
      <c r="L55" s="449"/>
      <c r="M55" s="460" t="str">
        <f>IFERROR(VLOOKUP(O55,Presentación!$AK$9:$AM$580,3,FALSE),"")</f>
        <v/>
      </c>
      <c r="N55" s="462"/>
      <c r="O55" s="958"/>
      <c r="P55" s="959"/>
      <c r="Q55" s="960"/>
      <c r="R55" s="564"/>
      <c r="S55" s="565"/>
      <c r="T55" s="566"/>
      <c r="U55" s="447"/>
      <c r="V55" s="448"/>
      <c r="W55" s="449"/>
      <c r="X55" s="161" t="s">
        <v>7275</v>
      </c>
      <c r="Y55" s="447"/>
      <c r="Z55" s="448"/>
      <c r="AA55" s="449"/>
      <c r="AB55" s="447"/>
      <c r="AC55" s="448"/>
      <c r="AD55" s="449"/>
      <c r="AE55" s="447"/>
      <c r="AF55" s="448"/>
      <c r="AG55" s="449"/>
      <c r="AH55" s="447"/>
      <c r="AI55" s="448"/>
      <c r="AJ55" s="449"/>
      <c r="AK55" s="447"/>
      <c r="AL55" s="449"/>
      <c r="AN55" s="169"/>
      <c r="AO55" s="278"/>
      <c r="AP55" s="943">
        <f t="shared" si="0"/>
        <v>0</v>
      </c>
      <c r="AQ55" s="945"/>
      <c r="AR55" s="938">
        <f t="shared" si="2"/>
        <v>0</v>
      </c>
      <c r="AS55" s="939"/>
      <c r="AT55" s="277"/>
      <c r="AU55" s="965">
        <f t="shared" si="8"/>
        <v>0</v>
      </c>
      <c r="AV55" s="965"/>
      <c r="AW55" s="937">
        <f t="shared" si="7"/>
        <v>0</v>
      </c>
      <c r="AX55" s="937"/>
      <c r="AY55" s="943" t="str">
        <f>IF(AW55=0,"",IF(SUM($AW$24:AW55)=1,_xlfn.NUMBERVALUE(C55),IF($AW$69&gt;SUM($AW$24:AW55),_xlfn.CONCAT(", ",_xlfn.NUMBERVALUE(C55)),IF($AW$69=SUM($AW$24:AW55),_xlfn.CONCAT(" y ",_xlfn.NUMBERVALUE(C55))))))</f>
        <v/>
      </c>
      <c r="AZ55" s="945"/>
      <c r="BB55" s="937" t="str">
        <f t="shared" si="4"/>
        <v/>
      </c>
      <c r="BC55" s="937"/>
      <c r="BE55" s="937" t="str">
        <f t="shared" si="1"/>
        <v/>
      </c>
      <c r="BF55" s="937"/>
      <c r="BG55" s="937">
        <f t="shared" si="5"/>
        <v>0</v>
      </c>
      <c r="BH55" s="937"/>
      <c r="BJ55" s="937">
        <f t="shared" si="6"/>
        <v>0</v>
      </c>
      <c r="BK55" s="937"/>
    </row>
    <row r="56" spans="2:63" s="38" customFormat="1" ht="15" customHeight="1">
      <c r="B56" s="57"/>
      <c r="C56" s="48" t="s">
        <v>5033</v>
      </c>
      <c r="D56" s="547" t="str">
        <f>IF(CNGE_2024_M3_Secc1!D85="","",CNGE_2024_M3_Secc1!D85)</f>
        <v/>
      </c>
      <c r="E56" s="548"/>
      <c r="F56" s="548"/>
      <c r="G56" s="549"/>
      <c r="H56" s="460" t="str">
        <f>IF(CNGE_2024_M3_Secc1!K85="","",CNGE_2024_M3_Secc1!D85)</f>
        <v/>
      </c>
      <c r="I56" s="462"/>
      <c r="J56" s="447"/>
      <c r="K56" s="448"/>
      <c r="L56" s="449"/>
      <c r="M56" s="460" t="str">
        <f>IFERROR(VLOOKUP(O56,Presentación!$AK$9:$AM$580,3,FALSE),"")</f>
        <v/>
      </c>
      <c r="N56" s="462"/>
      <c r="O56" s="958"/>
      <c r="P56" s="959"/>
      <c r="Q56" s="960"/>
      <c r="R56" s="564"/>
      <c r="S56" s="565"/>
      <c r="T56" s="566"/>
      <c r="U56" s="447"/>
      <c r="V56" s="448"/>
      <c r="W56" s="449"/>
      <c r="X56" s="161" t="s">
        <v>7275</v>
      </c>
      <c r="Y56" s="447"/>
      <c r="Z56" s="448"/>
      <c r="AA56" s="449"/>
      <c r="AB56" s="447"/>
      <c r="AC56" s="448"/>
      <c r="AD56" s="449"/>
      <c r="AE56" s="447"/>
      <c r="AF56" s="448"/>
      <c r="AG56" s="449"/>
      <c r="AH56" s="447"/>
      <c r="AI56" s="448"/>
      <c r="AJ56" s="449"/>
      <c r="AK56" s="447"/>
      <c r="AL56" s="449"/>
      <c r="AN56" s="169"/>
      <c r="AO56" s="278"/>
      <c r="AP56" s="943">
        <f t="shared" si="0"/>
        <v>0</v>
      </c>
      <c r="AQ56" s="945"/>
      <c r="AR56" s="938">
        <f t="shared" si="2"/>
        <v>0</v>
      </c>
      <c r="AS56" s="939"/>
      <c r="AT56" s="277"/>
      <c r="AU56" s="965">
        <f t="shared" si="8"/>
        <v>0</v>
      </c>
      <c r="AV56" s="965"/>
      <c r="AW56" s="937">
        <f t="shared" si="7"/>
        <v>0</v>
      </c>
      <c r="AX56" s="937"/>
      <c r="AY56" s="943" t="str">
        <f>IF(AW56=0,"",IF(SUM($AW$24:AW56)=1,_xlfn.NUMBERVALUE(C56),IF($AW$69&gt;SUM($AW$24:AW56),_xlfn.CONCAT(", ",_xlfn.NUMBERVALUE(C56)),IF($AW$69=SUM($AW$24:AW56),_xlfn.CONCAT(" y ",_xlfn.NUMBERVALUE(C56))))))</f>
        <v/>
      </c>
      <c r="AZ56" s="945"/>
      <c r="BB56" s="937" t="str">
        <f t="shared" si="4"/>
        <v/>
      </c>
      <c r="BC56" s="937"/>
      <c r="BE56" s="937" t="str">
        <f t="shared" si="1"/>
        <v/>
      </c>
      <c r="BF56" s="937"/>
      <c r="BG56" s="937">
        <f t="shared" si="5"/>
        <v>0</v>
      </c>
      <c r="BH56" s="937"/>
      <c r="BJ56" s="937">
        <f t="shared" si="6"/>
        <v>0</v>
      </c>
      <c r="BK56" s="937"/>
    </row>
    <row r="57" spans="2:63" s="38" customFormat="1" ht="15" customHeight="1">
      <c r="B57" s="57"/>
      <c r="C57" s="48" t="s">
        <v>5034</v>
      </c>
      <c r="D57" s="547" t="str">
        <f>IF(CNGE_2024_M3_Secc1!D86="","",CNGE_2024_M3_Secc1!D86)</f>
        <v/>
      </c>
      <c r="E57" s="548"/>
      <c r="F57" s="548"/>
      <c r="G57" s="549"/>
      <c r="H57" s="460" t="str">
        <f>IF(CNGE_2024_M3_Secc1!K86="","",CNGE_2024_M3_Secc1!D86)</f>
        <v/>
      </c>
      <c r="I57" s="462"/>
      <c r="J57" s="447"/>
      <c r="K57" s="448"/>
      <c r="L57" s="449"/>
      <c r="M57" s="460" t="str">
        <f>IFERROR(VLOOKUP(O57,Presentación!$AK$9:$AM$580,3,FALSE),"")</f>
        <v/>
      </c>
      <c r="N57" s="462"/>
      <c r="O57" s="958"/>
      <c r="P57" s="959"/>
      <c r="Q57" s="960"/>
      <c r="R57" s="564"/>
      <c r="S57" s="565"/>
      <c r="T57" s="566"/>
      <c r="U57" s="447"/>
      <c r="V57" s="448"/>
      <c r="W57" s="449"/>
      <c r="X57" s="161" t="s">
        <v>7275</v>
      </c>
      <c r="Y57" s="447"/>
      <c r="Z57" s="448"/>
      <c r="AA57" s="449"/>
      <c r="AB57" s="447"/>
      <c r="AC57" s="448"/>
      <c r="AD57" s="449"/>
      <c r="AE57" s="447"/>
      <c r="AF57" s="448"/>
      <c r="AG57" s="449"/>
      <c r="AH57" s="447"/>
      <c r="AI57" s="448"/>
      <c r="AJ57" s="449"/>
      <c r="AK57" s="447"/>
      <c r="AL57" s="449"/>
      <c r="AN57" s="169"/>
      <c r="AO57" s="278"/>
      <c r="AP57" s="943">
        <f t="shared" si="0"/>
        <v>0</v>
      </c>
      <c r="AQ57" s="945"/>
      <c r="AR57" s="938">
        <f t="shared" si="2"/>
        <v>0</v>
      </c>
      <c r="AS57" s="939"/>
      <c r="AT57" s="277"/>
      <c r="AU57" s="965">
        <f t="shared" si="8"/>
        <v>0</v>
      </c>
      <c r="AV57" s="965"/>
      <c r="AW57" s="937">
        <f t="shared" si="7"/>
        <v>0</v>
      </c>
      <c r="AX57" s="937"/>
      <c r="AY57" s="943" t="str">
        <f>IF(AW57=0,"",IF(SUM($AW$24:AW57)=1,_xlfn.NUMBERVALUE(C57),IF($AW$69&gt;SUM($AW$24:AW57),_xlfn.CONCAT(", ",_xlfn.NUMBERVALUE(C57)),IF($AW$69=SUM($AW$24:AW57),_xlfn.CONCAT(" y ",_xlfn.NUMBERVALUE(C57))))))</f>
        <v/>
      </c>
      <c r="AZ57" s="945"/>
      <c r="BB57" s="937" t="str">
        <f t="shared" si="4"/>
        <v/>
      </c>
      <c r="BC57" s="937"/>
      <c r="BE57" s="937" t="str">
        <f t="shared" si="1"/>
        <v/>
      </c>
      <c r="BF57" s="937"/>
      <c r="BG57" s="937">
        <f t="shared" si="5"/>
        <v>0</v>
      </c>
      <c r="BH57" s="937"/>
      <c r="BJ57" s="937">
        <f t="shared" si="6"/>
        <v>0</v>
      </c>
      <c r="BK57" s="937"/>
    </row>
    <row r="58" spans="2:63" s="38" customFormat="1" ht="15" customHeight="1">
      <c r="B58" s="57"/>
      <c r="C58" s="48" t="s">
        <v>5035</v>
      </c>
      <c r="D58" s="547" t="str">
        <f>IF(CNGE_2024_M3_Secc1!D87="","",CNGE_2024_M3_Secc1!D87)</f>
        <v/>
      </c>
      <c r="E58" s="548"/>
      <c r="F58" s="548"/>
      <c r="G58" s="549"/>
      <c r="H58" s="460" t="str">
        <f>IF(CNGE_2024_M3_Secc1!K87="","",CNGE_2024_M3_Secc1!D87)</f>
        <v/>
      </c>
      <c r="I58" s="462"/>
      <c r="J58" s="447"/>
      <c r="K58" s="448"/>
      <c r="L58" s="449"/>
      <c r="M58" s="460" t="str">
        <f>IFERROR(VLOOKUP(O58,Presentación!$AK$9:$AM$580,3,FALSE),"")</f>
        <v/>
      </c>
      <c r="N58" s="462"/>
      <c r="O58" s="958"/>
      <c r="P58" s="959"/>
      <c r="Q58" s="960"/>
      <c r="R58" s="564"/>
      <c r="S58" s="565"/>
      <c r="T58" s="566"/>
      <c r="U58" s="447"/>
      <c r="V58" s="448"/>
      <c r="W58" s="449"/>
      <c r="X58" s="161" t="s">
        <v>7275</v>
      </c>
      <c r="Y58" s="447"/>
      <c r="Z58" s="448"/>
      <c r="AA58" s="449"/>
      <c r="AB58" s="447"/>
      <c r="AC58" s="448"/>
      <c r="AD58" s="449"/>
      <c r="AE58" s="447"/>
      <c r="AF58" s="448"/>
      <c r="AG58" s="449"/>
      <c r="AH58" s="447"/>
      <c r="AI58" s="448"/>
      <c r="AJ58" s="449"/>
      <c r="AK58" s="447"/>
      <c r="AL58" s="449"/>
      <c r="AN58" s="169"/>
      <c r="AO58" s="278"/>
      <c r="AP58" s="943">
        <f t="shared" si="0"/>
        <v>0</v>
      </c>
      <c r="AQ58" s="945"/>
      <c r="AR58" s="938">
        <f t="shared" si="2"/>
        <v>0</v>
      </c>
      <c r="AS58" s="939"/>
      <c r="AT58" s="277"/>
      <c r="AU58" s="965">
        <f t="shared" si="8"/>
        <v>0</v>
      </c>
      <c r="AV58" s="965"/>
      <c r="AW58" s="937">
        <f t="shared" si="7"/>
        <v>0</v>
      </c>
      <c r="AX58" s="937"/>
      <c r="AY58" s="943" t="str">
        <f>IF(AW58=0,"",IF(SUM($AW$24:AW58)=1,_xlfn.NUMBERVALUE(C58),IF($AW$69&gt;SUM($AW$24:AW58),_xlfn.CONCAT(", ",_xlfn.NUMBERVALUE(C58)),IF($AW$69=SUM($AW$24:AW58),_xlfn.CONCAT(" y ",_xlfn.NUMBERVALUE(C58))))))</f>
        <v/>
      </c>
      <c r="AZ58" s="945"/>
      <c r="BB58" s="937" t="str">
        <f t="shared" si="4"/>
        <v/>
      </c>
      <c r="BC58" s="937"/>
      <c r="BE58" s="937" t="str">
        <f t="shared" si="1"/>
        <v/>
      </c>
      <c r="BF58" s="937"/>
      <c r="BG58" s="937">
        <f t="shared" si="5"/>
        <v>0</v>
      </c>
      <c r="BH58" s="937"/>
      <c r="BJ58" s="937">
        <f t="shared" si="6"/>
        <v>0</v>
      </c>
      <c r="BK58" s="937"/>
    </row>
    <row r="59" spans="2:63" s="38" customFormat="1" ht="15" customHeight="1">
      <c r="B59" s="57"/>
      <c r="C59" s="48" t="s">
        <v>5105</v>
      </c>
      <c r="D59" s="547" t="str">
        <f>IF(CNGE_2024_M3_Secc1!D88="","",CNGE_2024_M3_Secc1!D88)</f>
        <v/>
      </c>
      <c r="E59" s="548"/>
      <c r="F59" s="548"/>
      <c r="G59" s="549"/>
      <c r="H59" s="460" t="str">
        <f>IF(CNGE_2024_M3_Secc1!K88="","",CNGE_2024_M3_Secc1!D88)</f>
        <v/>
      </c>
      <c r="I59" s="462"/>
      <c r="J59" s="447"/>
      <c r="K59" s="448"/>
      <c r="L59" s="449"/>
      <c r="M59" s="460" t="str">
        <f>IFERROR(VLOOKUP(O59,Presentación!$AK$9:$AM$580,3,FALSE),"")</f>
        <v/>
      </c>
      <c r="N59" s="462"/>
      <c r="O59" s="958"/>
      <c r="P59" s="959"/>
      <c r="Q59" s="960"/>
      <c r="R59" s="564"/>
      <c r="S59" s="565"/>
      <c r="T59" s="566"/>
      <c r="U59" s="447"/>
      <c r="V59" s="448"/>
      <c r="W59" s="449"/>
      <c r="X59" s="161" t="s">
        <v>7275</v>
      </c>
      <c r="Y59" s="447"/>
      <c r="Z59" s="448"/>
      <c r="AA59" s="449"/>
      <c r="AB59" s="447"/>
      <c r="AC59" s="448"/>
      <c r="AD59" s="449"/>
      <c r="AE59" s="447"/>
      <c r="AF59" s="448"/>
      <c r="AG59" s="449"/>
      <c r="AH59" s="447"/>
      <c r="AI59" s="448"/>
      <c r="AJ59" s="449"/>
      <c r="AK59" s="447"/>
      <c r="AL59" s="449"/>
      <c r="AN59" s="169"/>
      <c r="AO59" s="278"/>
      <c r="AP59" s="943">
        <f t="shared" si="0"/>
        <v>0</v>
      </c>
      <c r="AQ59" s="945"/>
      <c r="AR59" s="938">
        <f t="shared" si="2"/>
        <v>0</v>
      </c>
      <c r="AS59" s="939"/>
      <c r="AT59" s="277"/>
      <c r="AU59" s="965">
        <f t="shared" si="8"/>
        <v>0</v>
      </c>
      <c r="AV59" s="965"/>
      <c r="AW59" s="937">
        <f t="shared" si="7"/>
        <v>0</v>
      </c>
      <c r="AX59" s="937"/>
      <c r="AY59" s="943" t="str">
        <f>IF(AW59=0,"",IF(SUM($AW$24:AW59)=1,_xlfn.NUMBERVALUE(C59),IF($AW$69&gt;SUM($AW$24:AW59),_xlfn.CONCAT(", ",_xlfn.NUMBERVALUE(C59)),IF($AW$69=SUM($AW$24:AW59),_xlfn.CONCAT(" y ",_xlfn.NUMBERVALUE(C59))))))</f>
        <v/>
      </c>
      <c r="AZ59" s="945"/>
      <c r="BB59" s="937" t="str">
        <f t="shared" si="4"/>
        <v/>
      </c>
      <c r="BC59" s="937"/>
      <c r="BE59" s="937" t="str">
        <f t="shared" si="1"/>
        <v/>
      </c>
      <c r="BF59" s="937"/>
      <c r="BG59" s="937">
        <f t="shared" si="5"/>
        <v>0</v>
      </c>
      <c r="BH59" s="937"/>
      <c r="BJ59" s="937">
        <f t="shared" si="6"/>
        <v>0</v>
      </c>
      <c r="BK59" s="937"/>
    </row>
    <row r="60" spans="2:63" s="38" customFormat="1" ht="15" customHeight="1">
      <c r="B60" s="57"/>
      <c r="C60" s="48" t="s">
        <v>5106</v>
      </c>
      <c r="D60" s="547" t="str">
        <f>IF(CNGE_2024_M3_Secc1!D89="","",CNGE_2024_M3_Secc1!D89)</f>
        <v/>
      </c>
      <c r="E60" s="548"/>
      <c r="F60" s="548"/>
      <c r="G60" s="549"/>
      <c r="H60" s="460" t="str">
        <f>IF(CNGE_2024_M3_Secc1!K89="","",CNGE_2024_M3_Secc1!D89)</f>
        <v/>
      </c>
      <c r="I60" s="462"/>
      <c r="J60" s="447"/>
      <c r="K60" s="448"/>
      <c r="L60" s="449"/>
      <c r="M60" s="460" t="str">
        <f>IFERROR(VLOOKUP(O60,Presentación!$AK$9:$AM$580,3,FALSE),"")</f>
        <v/>
      </c>
      <c r="N60" s="462"/>
      <c r="O60" s="958"/>
      <c r="P60" s="959"/>
      <c r="Q60" s="960"/>
      <c r="R60" s="564"/>
      <c r="S60" s="565"/>
      <c r="T60" s="566"/>
      <c r="U60" s="447"/>
      <c r="V60" s="448"/>
      <c r="W60" s="449"/>
      <c r="X60" s="161" t="s">
        <v>7275</v>
      </c>
      <c r="Y60" s="447"/>
      <c r="Z60" s="448"/>
      <c r="AA60" s="449"/>
      <c r="AB60" s="447"/>
      <c r="AC60" s="448"/>
      <c r="AD60" s="449"/>
      <c r="AE60" s="447"/>
      <c r="AF60" s="448"/>
      <c r="AG60" s="449"/>
      <c r="AH60" s="447"/>
      <c r="AI60" s="448"/>
      <c r="AJ60" s="449"/>
      <c r="AK60" s="447"/>
      <c r="AL60" s="449"/>
      <c r="AN60" s="169"/>
      <c r="AO60" s="278"/>
      <c r="AP60" s="943">
        <f t="shared" si="0"/>
        <v>0</v>
      </c>
      <c r="AQ60" s="945"/>
      <c r="AR60" s="938">
        <f t="shared" si="2"/>
        <v>0</v>
      </c>
      <c r="AS60" s="939"/>
      <c r="AT60" s="277"/>
      <c r="AU60" s="965">
        <f t="shared" si="8"/>
        <v>0</v>
      </c>
      <c r="AV60" s="965"/>
      <c r="AW60" s="937">
        <f t="shared" si="7"/>
        <v>0</v>
      </c>
      <c r="AX60" s="937"/>
      <c r="AY60" s="943" t="str">
        <f>IF(AW60=0,"",IF(SUM($AW$24:AW60)=1,_xlfn.NUMBERVALUE(C60),IF($AW$69&gt;SUM($AW$24:AW60),_xlfn.CONCAT(", ",_xlfn.NUMBERVALUE(C60)),IF($AW$69=SUM($AW$24:AW60),_xlfn.CONCAT(" y ",_xlfn.NUMBERVALUE(C60))))))</f>
        <v/>
      </c>
      <c r="AZ60" s="945"/>
      <c r="BB60" s="937" t="str">
        <f t="shared" si="4"/>
        <v/>
      </c>
      <c r="BC60" s="937"/>
      <c r="BE60" s="937" t="str">
        <f t="shared" si="1"/>
        <v/>
      </c>
      <c r="BF60" s="937"/>
      <c r="BG60" s="937">
        <f t="shared" si="5"/>
        <v>0</v>
      </c>
      <c r="BH60" s="937"/>
      <c r="BJ60" s="937">
        <f t="shared" si="6"/>
        <v>0</v>
      </c>
      <c r="BK60" s="937"/>
    </row>
    <row r="61" spans="2:63" s="38" customFormat="1" ht="15" customHeight="1">
      <c r="B61" s="57"/>
      <c r="C61" s="48" t="s">
        <v>5107</v>
      </c>
      <c r="D61" s="547" t="str">
        <f>IF(CNGE_2024_M3_Secc1!D90="","",CNGE_2024_M3_Secc1!D90)</f>
        <v/>
      </c>
      <c r="E61" s="548"/>
      <c r="F61" s="548"/>
      <c r="G61" s="549"/>
      <c r="H61" s="460" t="str">
        <f>IF(CNGE_2024_M3_Secc1!K90="","",CNGE_2024_M3_Secc1!D90)</f>
        <v/>
      </c>
      <c r="I61" s="462"/>
      <c r="J61" s="447"/>
      <c r="K61" s="448"/>
      <c r="L61" s="449"/>
      <c r="M61" s="460" t="str">
        <f>IFERROR(VLOOKUP(O61,Presentación!$AK$9:$AM$580,3,FALSE),"")</f>
        <v/>
      </c>
      <c r="N61" s="462"/>
      <c r="O61" s="958"/>
      <c r="P61" s="959"/>
      <c r="Q61" s="960"/>
      <c r="R61" s="564"/>
      <c r="S61" s="565"/>
      <c r="T61" s="566"/>
      <c r="U61" s="447"/>
      <c r="V61" s="448"/>
      <c r="W61" s="449"/>
      <c r="X61" s="161" t="s">
        <v>7275</v>
      </c>
      <c r="Y61" s="447"/>
      <c r="Z61" s="448"/>
      <c r="AA61" s="449"/>
      <c r="AB61" s="447"/>
      <c r="AC61" s="448"/>
      <c r="AD61" s="449"/>
      <c r="AE61" s="447"/>
      <c r="AF61" s="448"/>
      <c r="AG61" s="449"/>
      <c r="AH61" s="447"/>
      <c r="AI61" s="448"/>
      <c r="AJ61" s="449"/>
      <c r="AK61" s="447"/>
      <c r="AL61" s="449"/>
      <c r="AN61" s="169"/>
      <c r="AO61" s="278"/>
      <c r="AP61" s="943">
        <f t="shared" si="0"/>
        <v>0</v>
      </c>
      <c r="AQ61" s="945"/>
      <c r="AR61" s="938">
        <f t="shared" si="2"/>
        <v>0</v>
      </c>
      <c r="AS61" s="939"/>
      <c r="AT61" s="277"/>
      <c r="AU61" s="965">
        <f t="shared" si="8"/>
        <v>0</v>
      </c>
      <c r="AV61" s="965"/>
      <c r="AW61" s="937">
        <f t="shared" si="7"/>
        <v>0</v>
      </c>
      <c r="AX61" s="937"/>
      <c r="AY61" s="943" t="str">
        <f>IF(AW61=0,"",IF(SUM($AW$24:AW61)=1,_xlfn.NUMBERVALUE(C61),IF($AW$69&gt;SUM($AW$24:AW61),_xlfn.CONCAT(", ",_xlfn.NUMBERVALUE(C61)),IF($AW$69=SUM($AW$24:AW61),_xlfn.CONCAT(" y ",_xlfn.NUMBERVALUE(C61))))))</f>
        <v/>
      </c>
      <c r="AZ61" s="945"/>
      <c r="BB61" s="937" t="str">
        <f t="shared" si="4"/>
        <v/>
      </c>
      <c r="BC61" s="937"/>
      <c r="BE61" s="937" t="str">
        <f t="shared" si="1"/>
        <v/>
      </c>
      <c r="BF61" s="937"/>
      <c r="BG61" s="937">
        <f t="shared" si="5"/>
        <v>0</v>
      </c>
      <c r="BH61" s="937"/>
      <c r="BJ61" s="937">
        <f t="shared" si="6"/>
        <v>0</v>
      </c>
      <c r="BK61" s="937"/>
    </row>
    <row r="62" spans="2:63" s="38" customFormat="1" ht="15" customHeight="1">
      <c r="B62" s="57"/>
      <c r="C62" s="48" t="s">
        <v>5108</v>
      </c>
      <c r="D62" s="547" t="str">
        <f>IF(CNGE_2024_M3_Secc1!D91="","",CNGE_2024_M3_Secc1!D91)</f>
        <v/>
      </c>
      <c r="E62" s="548"/>
      <c r="F62" s="548"/>
      <c r="G62" s="549"/>
      <c r="H62" s="460" t="str">
        <f>IF(CNGE_2024_M3_Secc1!K91="","",CNGE_2024_M3_Secc1!D91)</f>
        <v/>
      </c>
      <c r="I62" s="462"/>
      <c r="J62" s="447"/>
      <c r="K62" s="448"/>
      <c r="L62" s="449"/>
      <c r="M62" s="460" t="str">
        <f>IFERROR(VLOOKUP(O62,Presentación!$AK$9:$AM$580,3,FALSE),"")</f>
        <v/>
      </c>
      <c r="N62" s="462"/>
      <c r="O62" s="958"/>
      <c r="P62" s="959"/>
      <c r="Q62" s="960"/>
      <c r="R62" s="564"/>
      <c r="S62" s="565"/>
      <c r="T62" s="566"/>
      <c r="U62" s="447"/>
      <c r="V62" s="448"/>
      <c r="W62" s="449"/>
      <c r="X62" s="161" t="s">
        <v>7275</v>
      </c>
      <c r="Y62" s="447"/>
      <c r="Z62" s="448"/>
      <c r="AA62" s="449"/>
      <c r="AB62" s="447"/>
      <c r="AC62" s="448"/>
      <c r="AD62" s="449"/>
      <c r="AE62" s="447"/>
      <c r="AF62" s="448"/>
      <c r="AG62" s="449"/>
      <c r="AH62" s="447"/>
      <c r="AI62" s="448"/>
      <c r="AJ62" s="449"/>
      <c r="AK62" s="447"/>
      <c r="AL62" s="449"/>
      <c r="AN62" s="169"/>
      <c r="AO62" s="278"/>
      <c r="AP62" s="943">
        <f t="shared" si="0"/>
        <v>0</v>
      </c>
      <c r="AQ62" s="945"/>
      <c r="AR62" s="938">
        <f t="shared" si="2"/>
        <v>0</v>
      </c>
      <c r="AS62" s="939"/>
      <c r="AT62" s="277"/>
      <c r="AU62" s="965">
        <f t="shared" si="8"/>
        <v>0</v>
      </c>
      <c r="AV62" s="965"/>
      <c r="AW62" s="937">
        <f t="shared" si="7"/>
        <v>0</v>
      </c>
      <c r="AX62" s="937"/>
      <c r="AY62" s="943" t="str">
        <f>IF(AW62=0,"",IF(SUM($AW$24:AW62)=1,_xlfn.NUMBERVALUE(C62),IF($AW$69&gt;SUM($AW$24:AW62),_xlfn.CONCAT(", ",_xlfn.NUMBERVALUE(C62)),IF($AW$69=SUM($AW$24:AW62),_xlfn.CONCAT(" y ",_xlfn.NUMBERVALUE(C62))))))</f>
        <v/>
      </c>
      <c r="AZ62" s="945"/>
      <c r="BB62" s="937" t="str">
        <f t="shared" si="4"/>
        <v/>
      </c>
      <c r="BC62" s="937"/>
      <c r="BE62" s="937" t="str">
        <f t="shared" si="1"/>
        <v/>
      </c>
      <c r="BF62" s="937"/>
      <c r="BG62" s="937">
        <f t="shared" si="5"/>
        <v>0</v>
      </c>
      <c r="BH62" s="937"/>
      <c r="BJ62" s="937">
        <f t="shared" si="6"/>
        <v>0</v>
      </c>
      <c r="BK62" s="937"/>
    </row>
    <row r="63" spans="2:63" s="38" customFormat="1" ht="15" customHeight="1">
      <c r="B63" s="57"/>
      <c r="C63" s="48" t="s">
        <v>5109</v>
      </c>
      <c r="D63" s="547" t="str">
        <f>IF(CNGE_2024_M3_Secc1!D92="","",CNGE_2024_M3_Secc1!D92)</f>
        <v/>
      </c>
      <c r="E63" s="548"/>
      <c r="F63" s="548"/>
      <c r="G63" s="549"/>
      <c r="H63" s="460" t="str">
        <f>IF(CNGE_2024_M3_Secc1!K92="","",CNGE_2024_M3_Secc1!D92)</f>
        <v/>
      </c>
      <c r="I63" s="462"/>
      <c r="J63" s="447"/>
      <c r="K63" s="448"/>
      <c r="L63" s="449"/>
      <c r="M63" s="460" t="str">
        <f>IFERROR(VLOOKUP(O63,Presentación!$AK$9:$AM$580,3,FALSE),"")</f>
        <v/>
      </c>
      <c r="N63" s="462"/>
      <c r="O63" s="958"/>
      <c r="P63" s="959"/>
      <c r="Q63" s="960"/>
      <c r="R63" s="564"/>
      <c r="S63" s="565"/>
      <c r="T63" s="566"/>
      <c r="U63" s="447"/>
      <c r="V63" s="448"/>
      <c r="W63" s="449"/>
      <c r="X63" s="161" t="s">
        <v>7275</v>
      </c>
      <c r="Y63" s="447"/>
      <c r="Z63" s="448"/>
      <c r="AA63" s="449"/>
      <c r="AB63" s="447"/>
      <c r="AC63" s="448"/>
      <c r="AD63" s="449"/>
      <c r="AE63" s="447"/>
      <c r="AF63" s="448"/>
      <c r="AG63" s="449"/>
      <c r="AH63" s="447"/>
      <c r="AI63" s="448"/>
      <c r="AJ63" s="449"/>
      <c r="AK63" s="447"/>
      <c r="AL63" s="449"/>
      <c r="AN63" s="169"/>
      <c r="AO63" s="278"/>
      <c r="AP63" s="943">
        <f t="shared" si="0"/>
        <v>0</v>
      </c>
      <c r="AQ63" s="945"/>
      <c r="AR63" s="938">
        <f t="shared" si="2"/>
        <v>0</v>
      </c>
      <c r="AS63" s="939"/>
      <c r="AT63" s="277"/>
      <c r="AU63" s="965">
        <f t="shared" si="8"/>
        <v>0</v>
      </c>
      <c r="AV63" s="965"/>
      <c r="AW63" s="937">
        <f t="shared" si="7"/>
        <v>0</v>
      </c>
      <c r="AX63" s="937"/>
      <c r="AY63" s="943" t="str">
        <f>IF(AW63=0,"",IF(SUM($AW$24:AW63)=1,_xlfn.NUMBERVALUE(C63),IF($AW$69&gt;SUM($AW$24:AW63),_xlfn.CONCAT(", ",_xlfn.NUMBERVALUE(C63)),IF($AW$69=SUM($AW$24:AW63),_xlfn.CONCAT(" y ",_xlfn.NUMBERVALUE(C63))))))</f>
        <v/>
      </c>
      <c r="AZ63" s="945"/>
      <c r="BB63" s="937" t="str">
        <f t="shared" si="4"/>
        <v/>
      </c>
      <c r="BC63" s="937"/>
      <c r="BE63" s="937" t="str">
        <f t="shared" si="1"/>
        <v/>
      </c>
      <c r="BF63" s="937"/>
      <c r="BG63" s="937">
        <f t="shared" si="5"/>
        <v>0</v>
      </c>
      <c r="BH63" s="937"/>
      <c r="BJ63" s="937">
        <f t="shared" si="6"/>
        <v>0</v>
      </c>
      <c r="BK63" s="937"/>
    </row>
    <row r="64" spans="2:63" s="38" customFormat="1" ht="15" customHeight="1">
      <c r="B64" s="57"/>
      <c r="C64" s="48" t="s">
        <v>5110</v>
      </c>
      <c r="D64" s="547" t="str">
        <f>IF(CNGE_2024_M3_Secc1!D93="","",CNGE_2024_M3_Secc1!D93)</f>
        <v/>
      </c>
      <c r="E64" s="548"/>
      <c r="F64" s="548"/>
      <c r="G64" s="549"/>
      <c r="H64" s="460" t="str">
        <f>IF(CNGE_2024_M3_Secc1!K93="","",CNGE_2024_M3_Secc1!D93)</f>
        <v/>
      </c>
      <c r="I64" s="462"/>
      <c r="J64" s="447"/>
      <c r="K64" s="448"/>
      <c r="L64" s="449"/>
      <c r="M64" s="460" t="str">
        <f>IFERROR(VLOOKUP(O64,Presentación!$AK$9:$AM$580,3,FALSE),"")</f>
        <v/>
      </c>
      <c r="N64" s="462"/>
      <c r="O64" s="958"/>
      <c r="P64" s="959"/>
      <c r="Q64" s="960"/>
      <c r="R64" s="564"/>
      <c r="S64" s="565"/>
      <c r="T64" s="566"/>
      <c r="U64" s="447"/>
      <c r="V64" s="448"/>
      <c r="W64" s="449"/>
      <c r="X64" s="161" t="s">
        <v>7275</v>
      </c>
      <c r="Y64" s="447"/>
      <c r="Z64" s="448"/>
      <c r="AA64" s="449"/>
      <c r="AB64" s="447"/>
      <c r="AC64" s="448"/>
      <c r="AD64" s="449"/>
      <c r="AE64" s="447"/>
      <c r="AF64" s="448"/>
      <c r="AG64" s="449"/>
      <c r="AH64" s="447"/>
      <c r="AI64" s="448"/>
      <c r="AJ64" s="449"/>
      <c r="AK64" s="447"/>
      <c r="AL64" s="449"/>
      <c r="AN64" s="169"/>
      <c r="AO64" s="278"/>
      <c r="AP64" s="943">
        <f t="shared" si="0"/>
        <v>0</v>
      </c>
      <c r="AQ64" s="945"/>
      <c r="AR64" s="938">
        <f t="shared" si="2"/>
        <v>0</v>
      </c>
      <c r="AS64" s="939"/>
      <c r="AT64" s="277"/>
      <c r="AU64" s="965">
        <f t="shared" si="8"/>
        <v>0</v>
      </c>
      <c r="AV64" s="965"/>
      <c r="AW64" s="937">
        <f t="shared" si="7"/>
        <v>0</v>
      </c>
      <c r="AX64" s="937"/>
      <c r="AY64" s="943" t="str">
        <f>IF(AW64=0,"",IF(SUM($AW$24:AW64)=1,_xlfn.NUMBERVALUE(C64),IF($AW$69&gt;SUM($AW$24:AW64),_xlfn.CONCAT(", ",_xlfn.NUMBERVALUE(C64)),IF($AW$69=SUM($AW$24:AW64),_xlfn.CONCAT(" y ",_xlfn.NUMBERVALUE(C64))))))</f>
        <v/>
      </c>
      <c r="AZ64" s="945"/>
      <c r="BB64" s="937" t="str">
        <f t="shared" si="4"/>
        <v/>
      </c>
      <c r="BC64" s="937"/>
      <c r="BE64" s="937" t="str">
        <f t="shared" si="1"/>
        <v/>
      </c>
      <c r="BF64" s="937"/>
      <c r="BG64" s="937">
        <f t="shared" si="5"/>
        <v>0</v>
      </c>
      <c r="BH64" s="937"/>
      <c r="BJ64" s="937">
        <f t="shared" si="6"/>
        <v>0</v>
      </c>
      <c r="BK64" s="937"/>
    </row>
    <row r="65" spans="1:63" s="38" customFormat="1" ht="15" customHeight="1">
      <c r="B65" s="57"/>
      <c r="C65" s="48" t="s">
        <v>5111</v>
      </c>
      <c r="D65" s="547"/>
      <c r="E65" s="548"/>
      <c r="F65" s="548"/>
      <c r="G65" s="549"/>
      <c r="H65" s="460" t="str">
        <f>IF(CNGE_2024_M3_Secc1!K94="","",CNGE_2024_M3_Secc1!D94)</f>
        <v/>
      </c>
      <c r="I65" s="462"/>
      <c r="J65" s="447"/>
      <c r="K65" s="448"/>
      <c r="L65" s="449"/>
      <c r="M65" s="460" t="str">
        <f>IFERROR(VLOOKUP(O65,Presentación!$AK$9:$AM$580,3,FALSE),"")</f>
        <v/>
      </c>
      <c r="N65" s="462"/>
      <c r="O65" s="958"/>
      <c r="P65" s="959"/>
      <c r="Q65" s="960"/>
      <c r="R65" s="564"/>
      <c r="S65" s="565"/>
      <c r="T65" s="566"/>
      <c r="U65" s="447"/>
      <c r="V65" s="448"/>
      <c r="W65" s="449"/>
      <c r="X65" s="161" t="s">
        <v>7275</v>
      </c>
      <c r="Y65" s="447"/>
      <c r="Z65" s="448"/>
      <c r="AA65" s="449"/>
      <c r="AB65" s="447"/>
      <c r="AC65" s="448"/>
      <c r="AD65" s="449"/>
      <c r="AE65" s="447"/>
      <c r="AF65" s="448"/>
      <c r="AG65" s="449"/>
      <c r="AH65" s="447"/>
      <c r="AI65" s="448"/>
      <c r="AJ65" s="449"/>
      <c r="AK65" s="447"/>
      <c r="AL65" s="449"/>
      <c r="AN65" s="169"/>
      <c r="AO65" s="278"/>
      <c r="AP65" s="943">
        <f t="shared" si="0"/>
        <v>0</v>
      </c>
      <c r="AQ65" s="945"/>
      <c r="AR65" s="938">
        <f t="shared" si="2"/>
        <v>0</v>
      </c>
      <c r="AS65" s="939"/>
      <c r="AT65" s="277"/>
      <c r="AU65" s="965">
        <f t="shared" si="8"/>
        <v>0</v>
      </c>
      <c r="AV65" s="965"/>
      <c r="AW65" s="937">
        <f t="shared" si="7"/>
        <v>0</v>
      </c>
      <c r="AX65" s="937"/>
      <c r="AY65" s="943" t="str">
        <f>IF(AW65=0,"",IF(SUM($AW$24:AW65)=1,_xlfn.NUMBERVALUE(C65),IF($AW$69&gt;SUM($AW$24:AW65),_xlfn.CONCAT(", ",_xlfn.NUMBERVALUE(C65)),IF($AW$69=SUM($AW$24:AW65),_xlfn.CONCAT(" y ",_xlfn.NUMBERVALUE(C65))))))</f>
        <v/>
      </c>
      <c r="AZ65" s="945"/>
      <c r="BB65" s="937" t="str">
        <f t="shared" si="4"/>
        <v/>
      </c>
      <c r="BC65" s="937"/>
      <c r="BE65" s="937" t="str">
        <f t="shared" si="1"/>
        <v/>
      </c>
      <c r="BF65" s="937"/>
      <c r="BG65" s="937">
        <f t="shared" si="5"/>
        <v>0</v>
      </c>
      <c r="BH65" s="937"/>
      <c r="BJ65" s="937">
        <f t="shared" si="6"/>
        <v>0</v>
      </c>
      <c r="BK65" s="937"/>
    </row>
    <row r="66" spans="1:63" s="38" customFormat="1" ht="15" customHeight="1">
      <c r="B66" s="57"/>
      <c r="C66" s="48" t="s">
        <v>5112</v>
      </c>
      <c r="D66" s="547" t="str">
        <f>IF(CNGE_2024_M3_Secc1!D95="","",CNGE_2024_M3_Secc1!D95)</f>
        <v/>
      </c>
      <c r="E66" s="548"/>
      <c r="F66" s="548"/>
      <c r="G66" s="549"/>
      <c r="H66" s="460" t="str">
        <f>IF(CNGE_2024_M3_Secc1!K95="","",CNGE_2024_M3_Secc1!D95)</f>
        <v/>
      </c>
      <c r="I66" s="462"/>
      <c r="J66" s="447"/>
      <c r="K66" s="448"/>
      <c r="L66" s="449"/>
      <c r="M66" s="460" t="str">
        <f>IFERROR(VLOOKUP(O66,Presentación!$AK$9:$AM$580,3,FALSE),"")</f>
        <v/>
      </c>
      <c r="N66" s="462"/>
      <c r="O66" s="958"/>
      <c r="P66" s="959"/>
      <c r="Q66" s="960"/>
      <c r="R66" s="564"/>
      <c r="S66" s="565"/>
      <c r="T66" s="566"/>
      <c r="U66" s="447"/>
      <c r="V66" s="448"/>
      <c r="W66" s="449"/>
      <c r="X66" s="161" t="s">
        <v>7275</v>
      </c>
      <c r="Y66" s="447"/>
      <c r="Z66" s="448"/>
      <c r="AA66" s="449"/>
      <c r="AB66" s="447"/>
      <c r="AC66" s="448"/>
      <c r="AD66" s="449"/>
      <c r="AE66" s="447"/>
      <c r="AF66" s="448"/>
      <c r="AG66" s="449"/>
      <c r="AH66" s="447"/>
      <c r="AI66" s="448"/>
      <c r="AJ66" s="449"/>
      <c r="AK66" s="447"/>
      <c r="AL66" s="449"/>
      <c r="AN66" s="169"/>
      <c r="AO66" s="278"/>
      <c r="AP66" s="943">
        <f t="shared" si="0"/>
        <v>0</v>
      </c>
      <c r="AQ66" s="945"/>
      <c r="AR66" s="938">
        <f t="shared" si="2"/>
        <v>0</v>
      </c>
      <c r="AS66" s="939"/>
      <c r="AT66" s="277"/>
      <c r="AU66" s="965">
        <f t="shared" si="8"/>
        <v>0</v>
      </c>
      <c r="AV66" s="965"/>
      <c r="AW66" s="937">
        <f t="shared" si="7"/>
        <v>0</v>
      </c>
      <c r="AX66" s="937"/>
      <c r="AY66" s="943" t="str">
        <f>IF(AW66=0,"",IF(SUM($AW$24:AW66)=1,_xlfn.NUMBERVALUE(C66),IF($AW$69&gt;SUM($AW$24:AW66),_xlfn.CONCAT(", ",_xlfn.NUMBERVALUE(C66)),IF($AW$69=SUM($AW$24:AW66),_xlfn.CONCAT(" y ",_xlfn.NUMBERVALUE(C66))))))</f>
        <v/>
      </c>
      <c r="AZ66" s="945"/>
      <c r="BB66" s="937" t="str">
        <f t="shared" si="4"/>
        <v/>
      </c>
      <c r="BC66" s="937"/>
      <c r="BE66" s="937" t="str">
        <f t="shared" si="1"/>
        <v/>
      </c>
      <c r="BF66" s="937"/>
      <c r="BG66" s="937">
        <f t="shared" si="5"/>
        <v>0</v>
      </c>
      <c r="BH66" s="937"/>
      <c r="BJ66" s="937">
        <f t="shared" si="6"/>
        <v>0</v>
      </c>
      <c r="BK66" s="937"/>
    </row>
    <row r="67" spans="1:63" s="38" customFormat="1" ht="15" customHeight="1">
      <c r="B67" s="57"/>
      <c r="C67" s="48" t="s">
        <v>5113</v>
      </c>
      <c r="D67" s="547" t="str">
        <f>IF(CNGE_2024_M3_Secc1!D96="","",CNGE_2024_M3_Secc1!D96)</f>
        <v/>
      </c>
      <c r="E67" s="548"/>
      <c r="F67" s="548"/>
      <c r="G67" s="549"/>
      <c r="H67" s="460" t="str">
        <f>IF(CNGE_2024_M3_Secc1!K96="","",CNGE_2024_M3_Secc1!D96)</f>
        <v/>
      </c>
      <c r="I67" s="462"/>
      <c r="J67" s="447"/>
      <c r="K67" s="448"/>
      <c r="L67" s="449"/>
      <c r="M67" s="460" t="str">
        <f>IFERROR(VLOOKUP(O67,Presentación!$AK$9:$AM$580,3,FALSE),"")</f>
        <v/>
      </c>
      <c r="N67" s="462"/>
      <c r="O67" s="958"/>
      <c r="P67" s="959"/>
      <c r="Q67" s="960"/>
      <c r="R67" s="564"/>
      <c r="S67" s="565"/>
      <c r="T67" s="566"/>
      <c r="U67" s="447"/>
      <c r="V67" s="448"/>
      <c r="W67" s="449"/>
      <c r="X67" s="161" t="s">
        <v>7275</v>
      </c>
      <c r="Y67" s="447"/>
      <c r="Z67" s="448"/>
      <c r="AA67" s="449"/>
      <c r="AB67" s="447"/>
      <c r="AC67" s="448"/>
      <c r="AD67" s="449"/>
      <c r="AE67" s="447"/>
      <c r="AF67" s="448"/>
      <c r="AG67" s="449"/>
      <c r="AH67" s="447"/>
      <c r="AI67" s="448"/>
      <c r="AJ67" s="449"/>
      <c r="AK67" s="447"/>
      <c r="AL67" s="449"/>
      <c r="AN67" s="169"/>
      <c r="AO67" s="278"/>
      <c r="AP67" s="943">
        <f t="shared" si="0"/>
        <v>0</v>
      </c>
      <c r="AQ67" s="945"/>
      <c r="AR67" s="938">
        <f t="shared" si="2"/>
        <v>0</v>
      </c>
      <c r="AS67" s="939"/>
      <c r="AT67" s="277"/>
      <c r="AU67" s="965">
        <f t="shared" si="8"/>
        <v>0</v>
      </c>
      <c r="AV67" s="965"/>
      <c r="AW67" s="937">
        <f t="shared" si="7"/>
        <v>0</v>
      </c>
      <c r="AX67" s="937"/>
      <c r="AY67" s="943" t="str">
        <f>IF(AW67=0,"",IF(SUM($AW$24:AW67)=1,_xlfn.NUMBERVALUE(C67),IF($AW$69&gt;SUM($AW$24:AW67),_xlfn.CONCAT(", ",_xlfn.NUMBERVALUE(C67)),IF($AW$69=SUM($AW$24:AW67),_xlfn.CONCAT(" y ",_xlfn.NUMBERVALUE(C67))))))</f>
        <v/>
      </c>
      <c r="AZ67" s="945"/>
      <c r="BB67" s="937" t="str">
        <f t="shared" si="4"/>
        <v/>
      </c>
      <c r="BC67" s="937"/>
      <c r="BE67" s="937" t="str">
        <f t="shared" si="1"/>
        <v/>
      </c>
      <c r="BF67" s="937"/>
      <c r="BG67" s="937">
        <f t="shared" si="5"/>
        <v>0</v>
      </c>
      <c r="BH67" s="937"/>
      <c r="BJ67" s="937">
        <f t="shared" si="6"/>
        <v>0</v>
      </c>
      <c r="BK67" s="937"/>
    </row>
    <row r="68" spans="1:63" s="38" customFormat="1" ht="15" customHeight="1">
      <c r="B68" s="57"/>
      <c r="C68" s="48" t="s">
        <v>5114</v>
      </c>
      <c r="D68" s="547" t="str">
        <f>IF(CNGE_2024_M3_Secc1!D97="","",CNGE_2024_M3_Secc1!D97)</f>
        <v/>
      </c>
      <c r="E68" s="548"/>
      <c r="F68" s="548"/>
      <c r="G68" s="549"/>
      <c r="H68" s="460" t="str">
        <f>IF(CNGE_2024_M3_Secc1!K97="","",CNGE_2024_M3_Secc1!D97)</f>
        <v/>
      </c>
      <c r="I68" s="462"/>
      <c r="J68" s="447"/>
      <c r="K68" s="448"/>
      <c r="L68" s="449"/>
      <c r="M68" s="460" t="str">
        <f>IFERROR(VLOOKUP(O68,Presentación!$AK$9:$AM$580,3,FALSE),"")</f>
        <v/>
      </c>
      <c r="N68" s="462"/>
      <c r="O68" s="958"/>
      <c r="P68" s="959"/>
      <c r="Q68" s="960"/>
      <c r="R68" s="564"/>
      <c r="S68" s="565"/>
      <c r="T68" s="566"/>
      <c r="U68" s="447"/>
      <c r="V68" s="448"/>
      <c r="W68" s="449"/>
      <c r="X68" s="161" t="s">
        <v>7275</v>
      </c>
      <c r="Y68" s="447"/>
      <c r="Z68" s="448"/>
      <c r="AA68" s="449"/>
      <c r="AB68" s="447"/>
      <c r="AC68" s="448"/>
      <c r="AD68" s="449"/>
      <c r="AE68" s="447"/>
      <c r="AF68" s="448"/>
      <c r="AG68" s="449"/>
      <c r="AH68" s="447"/>
      <c r="AI68" s="448"/>
      <c r="AJ68" s="449"/>
      <c r="AK68" s="447"/>
      <c r="AL68" s="449"/>
      <c r="AN68" s="169"/>
      <c r="AO68" s="278"/>
      <c r="AP68" s="943">
        <f t="shared" ref="AP68" si="9">IF(U68="",0,IF(OR(_xlfn.NUMBERVALUE(U68)&lt;$AP$20,_xlfn.NUMBERVALUE(U68)&gt;$AP$22),1,0))</f>
        <v>0</v>
      </c>
      <c r="AQ68" s="945"/>
      <c r="AR68" s="938">
        <f t="shared" si="2"/>
        <v>0</v>
      </c>
      <c r="AS68" s="939"/>
      <c r="AT68" s="277"/>
      <c r="AU68" s="965">
        <f t="shared" si="8"/>
        <v>0</v>
      </c>
      <c r="AV68" s="965"/>
      <c r="AW68" s="937">
        <f t="shared" si="7"/>
        <v>0</v>
      </c>
      <c r="AX68" s="937"/>
      <c r="AY68" s="943" t="str">
        <f>IF(AW68=0,"",IF(SUM($AW$24:AW68)=1,_xlfn.NUMBERVALUE(C68),IF($AW$69&gt;SUM($AW$24:AW68),_xlfn.CONCAT(", ",_xlfn.NUMBERVALUE(C68)),IF($AW$69=SUM($AW$24:AW68),_xlfn.CONCAT(" y ",_xlfn.NUMBERVALUE(C68))))))</f>
        <v/>
      </c>
      <c r="AZ68" s="945"/>
      <c r="BB68" s="937" t="str">
        <f t="shared" si="4"/>
        <v/>
      </c>
      <c r="BC68" s="937"/>
      <c r="BE68" s="937" t="str">
        <f t="shared" si="1"/>
        <v/>
      </c>
      <c r="BF68" s="937"/>
      <c r="BG68" s="937">
        <f t="shared" si="5"/>
        <v>0</v>
      </c>
      <c r="BH68" s="937"/>
      <c r="BJ68" s="937">
        <f t="shared" si="6"/>
        <v>0</v>
      </c>
      <c r="BK68" s="937"/>
    </row>
    <row r="69" spans="1:63" s="38" customFormat="1" ht="15" customHeight="1">
      <c r="AN69" s="169"/>
      <c r="AO69" s="278"/>
      <c r="AP69" s="966">
        <f>SUM(AP24:AQ68)</f>
        <v>0</v>
      </c>
      <c r="AQ69" s="967"/>
      <c r="AR69" s="966">
        <f>SUM(AR24:AS68)</f>
        <v>0</v>
      </c>
      <c r="AS69" s="967"/>
      <c r="AW69" s="561">
        <f>SUM(AW24:AX68)</f>
        <v>0</v>
      </c>
      <c r="AX69" s="561"/>
      <c r="AY69" s="561" t="str">
        <f>IF(AW69=0,"",IF(AW69=1,VLOOKUP(1,AW24:AZ68,3,FALSE), IF(AW69&gt;1,_xlfn.CONCAT(AY24:AZ68),"")))</f>
        <v/>
      </c>
      <c r="AZ69" s="561"/>
      <c r="BG69" s="598">
        <f>SUM(BG24:BH68)</f>
        <v>0</v>
      </c>
      <c r="BH69" s="598"/>
      <c r="BJ69" s="571">
        <f>SUM(BJ24:BK68)</f>
        <v>0</v>
      </c>
      <c r="BK69" s="571"/>
    </row>
    <row r="70" spans="1:63" s="38" customFormat="1" ht="24" customHeight="1">
      <c r="A70" s="51"/>
      <c r="B70" s="51"/>
      <c r="C70" s="492" t="s">
        <v>5117</v>
      </c>
      <c r="D70" s="492"/>
      <c r="E70" s="492"/>
      <c r="F70" s="492"/>
      <c r="G70" s="492"/>
      <c r="H70" s="492"/>
      <c r="I70" s="492"/>
      <c r="J70" s="492"/>
      <c r="K70" s="492"/>
      <c r="L70" s="492"/>
      <c r="M70" s="492"/>
      <c r="N70" s="492"/>
      <c r="O70" s="492"/>
      <c r="P70" s="492"/>
      <c r="Q70" s="492"/>
      <c r="R70" s="492"/>
      <c r="S70" s="492"/>
      <c r="T70" s="492"/>
      <c r="U70" s="492"/>
      <c r="V70" s="492"/>
      <c r="W70" s="492"/>
      <c r="X70" s="492"/>
      <c r="Y70" s="492"/>
      <c r="Z70" s="492"/>
      <c r="AA70" s="492"/>
      <c r="AB70" s="492"/>
      <c r="AC70" s="492"/>
      <c r="AD70" s="492"/>
      <c r="AE70" s="492"/>
      <c r="AF70" s="492"/>
      <c r="AG70" s="492"/>
      <c r="AH70" s="492"/>
      <c r="AI70" s="492"/>
      <c r="AJ70" s="492"/>
      <c r="AK70" s="492"/>
      <c r="AL70" s="492"/>
      <c r="AN70" s="169"/>
      <c r="AO70" s="278"/>
      <c r="AP70" s="278"/>
      <c r="AQ70" s="278"/>
      <c r="AR70" s="278"/>
      <c r="AS70" s="278"/>
      <c r="AT70" s="278"/>
      <c r="AU70" s="278"/>
      <c r="AY70" s="953" t="str">
        <f>IF(AW69=0,"",
IF(AW69=1,_xlfn.CONCAT("Error: Verificar la información registrada en el numeral ",AY69," tomando en cuenta la instrucción 8."),_xlfn.CONCAT("Verificar la información registrada en los numerales ",AY69," tomando en cuenta la instrucción 8.")))</f>
        <v/>
      </c>
      <c r="AZ70" s="953"/>
    </row>
    <row r="71" spans="1:63" s="38" customFormat="1" ht="60" customHeight="1">
      <c r="A71" s="51"/>
      <c r="B71" s="51"/>
      <c r="C71" s="958"/>
      <c r="D71" s="959"/>
      <c r="E71" s="959"/>
      <c r="F71" s="959"/>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c r="AL71" s="960"/>
      <c r="AN71" s="169"/>
      <c r="AO71" s="278"/>
      <c r="AP71" s="278"/>
      <c r="AQ71" s="278"/>
      <c r="AR71" s="278"/>
      <c r="AS71" s="278"/>
      <c r="AT71" s="278"/>
      <c r="AU71" s="278"/>
    </row>
    <row r="72" spans="1:63" ht="15" customHeight="1">
      <c r="B72" s="470" t="str">
        <f>IF(SUM(AP69:AS69)=0,"","Error: Verificar la información registrada relativa al uso de coordenadas geográficas conforme a la instrucción 4.")</f>
        <v/>
      </c>
      <c r="C72" s="470"/>
      <c r="D72" s="470"/>
      <c r="E72" s="470"/>
      <c r="F72" s="470"/>
      <c r="G72" s="470"/>
      <c r="H72" s="470"/>
      <c r="I72" s="470"/>
      <c r="J72" s="470"/>
      <c r="K72" s="470"/>
      <c r="L72" s="470"/>
      <c r="M72" s="470"/>
      <c r="N72" s="470"/>
      <c r="O72" s="470"/>
      <c r="P72" s="470"/>
      <c r="Q72" s="470"/>
      <c r="R72" s="470"/>
      <c r="S72" s="470"/>
      <c r="T72" s="470"/>
      <c r="U72" s="470"/>
      <c r="V72" s="470"/>
      <c r="W72" s="470"/>
      <c r="X72" s="470"/>
      <c r="Y72" s="470"/>
      <c r="Z72" s="470"/>
      <c r="AA72" s="470"/>
      <c r="AB72" s="470"/>
      <c r="AC72" s="470"/>
      <c r="AD72" s="470"/>
      <c r="AE72" s="470"/>
      <c r="AF72" s="470"/>
      <c r="AG72" s="470"/>
      <c r="AH72" s="470"/>
      <c r="AI72" s="470"/>
      <c r="AJ72" s="470"/>
      <c r="AK72" s="470"/>
      <c r="AL72" s="470"/>
    </row>
    <row r="73" spans="1:63" ht="15" customHeight="1">
      <c r="B73" s="970" t="str">
        <f>IF(AW69=0,"",AY70)</f>
        <v/>
      </c>
      <c r="C73" s="970"/>
      <c r="D73" s="970"/>
      <c r="E73" s="970"/>
      <c r="F73" s="970"/>
      <c r="G73" s="970"/>
      <c r="H73" s="970"/>
      <c r="I73" s="970"/>
      <c r="J73" s="970"/>
      <c r="K73" s="970"/>
      <c r="L73" s="970"/>
      <c r="M73" s="970"/>
      <c r="N73" s="970"/>
      <c r="O73" s="970"/>
      <c r="P73" s="970"/>
      <c r="Q73" s="970"/>
      <c r="R73" s="970"/>
      <c r="S73" s="970"/>
      <c r="T73" s="970"/>
      <c r="U73" s="970"/>
      <c r="V73" s="970"/>
      <c r="W73" s="970"/>
      <c r="X73" s="970"/>
      <c r="Y73" s="970"/>
      <c r="Z73" s="970"/>
      <c r="AA73" s="970"/>
      <c r="AB73" s="970"/>
      <c r="AC73" s="970"/>
      <c r="AD73" s="970"/>
      <c r="AE73" s="970"/>
      <c r="AF73" s="970"/>
      <c r="AG73" s="970"/>
      <c r="AH73" s="970"/>
      <c r="AI73" s="970"/>
      <c r="AJ73" s="970"/>
      <c r="AK73" s="970"/>
      <c r="AL73" s="970"/>
    </row>
    <row r="74" spans="1:63" ht="15" customHeight="1">
      <c r="B74" s="470" t="str">
        <f>IF(BG69=0,"","Error: Verificar la información registrada relativa al número telefónico de contacto conforme a la instrucción 6.")</f>
        <v/>
      </c>
      <c r="C74" s="470"/>
      <c r="D74" s="470"/>
      <c r="E74" s="470"/>
      <c r="F74" s="470"/>
      <c r="G74" s="470"/>
      <c r="H74" s="470"/>
      <c r="I74" s="470"/>
      <c r="J74" s="470"/>
      <c r="K74" s="470"/>
      <c r="L74" s="470"/>
      <c r="M74" s="470"/>
      <c r="N74" s="470"/>
      <c r="O74" s="470"/>
      <c r="P74" s="470"/>
      <c r="Q74" s="470"/>
      <c r="R74" s="470"/>
      <c r="S74" s="470"/>
      <c r="T74" s="470"/>
      <c r="U74" s="470"/>
      <c r="V74" s="470"/>
      <c r="W74" s="470"/>
      <c r="X74" s="470"/>
      <c r="Y74" s="470"/>
      <c r="Z74" s="470"/>
      <c r="AA74" s="470"/>
      <c r="AB74" s="470"/>
      <c r="AC74" s="470"/>
      <c r="AD74" s="470"/>
      <c r="AE74" s="470"/>
      <c r="AF74" s="470"/>
      <c r="AG74" s="470"/>
      <c r="AH74" s="470"/>
      <c r="AI74" s="470"/>
      <c r="AJ74" s="470"/>
      <c r="AK74" s="470"/>
      <c r="AL74" s="470"/>
    </row>
    <row r="75" spans="1:63" ht="15" customHeight="1">
      <c r="B75" s="471" t="str">
        <f>IF(BJ69=0,"","Error: Debe completar toda la información requerida.")</f>
        <v/>
      </c>
      <c r="C75" s="471"/>
      <c r="D75" s="471"/>
      <c r="E75" s="471"/>
      <c r="F75" s="471"/>
      <c r="G75" s="471"/>
      <c r="H75" s="471"/>
      <c r="I75" s="471"/>
      <c r="J75" s="471"/>
      <c r="K75" s="471"/>
      <c r="L75" s="471"/>
      <c r="M75" s="471"/>
      <c r="N75" s="471"/>
      <c r="O75" s="471"/>
      <c r="P75" s="471"/>
      <c r="Q75" s="471"/>
      <c r="R75" s="471"/>
      <c r="S75" s="471"/>
      <c r="T75" s="471"/>
      <c r="U75" s="471"/>
      <c r="V75" s="471"/>
      <c r="W75" s="471"/>
      <c r="X75" s="471"/>
      <c r="Y75" s="471"/>
      <c r="Z75" s="471"/>
      <c r="AA75" s="471"/>
      <c r="AB75" s="471"/>
      <c r="AC75" s="471"/>
      <c r="AD75" s="471"/>
      <c r="AE75" s="471"/>
      <c r="AF75" s="471"/>
      <c r="AG75" s="471"/>
      <c r="AH75" s="471"/>
      <c r="AI75" s="471"/>
      <c r="AJ75" s="471"/>
      <c r="AK75" s="471"/>
      <c r="AL75" s="471"/>
    </row>
    <row r="76" spans="1:63" ht="15" customHeight="1"/>
    <row r="77" spans="1:63" ht="15" customHeight="1"/>
    <row r="78" spans="1:63" ht="15" hidden="1" customHeight="1"/>
    <row r="79" spans="1:63" ht="15" hidden="1" customHeight="1"/>
    <row r="80" spans="1:63"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row r="1598" ht="15" hidden="1" customHeight="1"/>
    <row r="1599" ht="15" hidden="1" customHeight="1"/>
    <row r="1600" ht="15" hidden="1" customHeight="1"/>
    <row r="1601" ht="15" hidden="1" customHeight="1"/>
    <row r="1602" ht="15" hidden="1" customHeight="1"/>
    <row r="1603" ht="15" hidden="1" customHeight="1"/>
    <row r="1604" ht="15" hidden="1" customHeight="1"/>
    <row r="1605" ht="15" hidden="1" customHeight="1"/>
    <row r="1606" ht="15" hidden="1" customHeight="1"/>
    <row r="1607" ht="15" hidden="1" customHeight="1"/>
    <row r="1608" ht="15" hidden="1" customHeight="1"/>
    <row r="1609" ht="15" hidden="1" customHeight="1"/>
    <row r="1610" ht="15" hidden="1" customHeight="1"/>
    <row r="1611" ht="15" hidden="1" customHeight="1"/>
    <row r="1612" ht="15" hidden="1" customHeight="1"/>
    <row r="1613" ht="15" hidden="1" customHeight="1"/>
    <row r="1614" ht="15" hidden="1" customHeight="1"/>
    <row r="1615" ht="15" hidden="1" customHeight="1"/>
    <row r="1616" ht="15" hidden="1" customHeight="1"/>
    <row r="1617" ht="15" hidden="1" customHeight="1"/>
    <row r="1618" ht="15" hidden="1" customHeight="1"/>
    <row r="1619" ht="14.25" hidden="1" customHeight="1"/>
    <row r="1620" ht="14.25" hidden="1" customHeight="1"/>
    <row r="1621" ht="14.25" hidden="1" customHeight="1"/>
    <row r="1622" ht="14.25" hidden="1" customHeight="1"/>
    <row r="1623" ht="14.25" hidden="1" customHeight="1"/>
    <row r="1624" ht="14.25" hidden="1" customHeight="1"/>
    <row r="1625" ht="14.25" hidden="1" customHeight="1"/>
    <row r="1626" ht="14.25" hidden="1" customHeight="1"/>
    <row r="1627" ht="14.25" hidden="1" customHeight="1"/>
  </sheetData>
  <sheetProtection algorithmName="SHA-512" hashValue="HFgkG+JUMIagEcO7kngrqFiXb2pMbeqTgijVWGx0qbRU8ck9OtnkJDi3WYOE3vdjnn39RFhZr45ubFYlVixZGg==" saltValue="DERzk1Ce9Va3sg/kjmdq1Q==" spinCount="100000" sheet="1" objects="1" scenarios="1"/>
  <dataConsolidate/>
  <mergeCells count="1017">
    <mergeCell ref="B72:AL72"/>
    <mergeCell ref="B73:AL73"/>
    <mergeCell ref="B74:AL74"/>
    <mergeCell ref="B75:AL75"/>
    <mergeCell ref="AU62:AV62"/>
    <mergeCell ref="AU63:AV63"/>
    <mergeCell ref="AU64:AV64"/>
    <mergeCell ref="AU65:AV65"/>
    <mergeCell ref="AU66:AV66"/>
    <mergeCell ref="AU67:AV67"/>
    <mergeCell ref="AU68:AV68"/>
    <mergeCell ref="BJ19:BK19"/>
    <mergeCell ref="BJ20:BK20"/>
    <mergeCell ref="BJ21:BK21"/>
    <mergeCell ref="BJ22:BK22"/>
    <mergeCell ref="AU22:AZ22"/>
    <mergeCell ref="AU54:AV54"/>
    <mergeCell ref="AU55:AV55"/>
    <mergeCell ref="AU56:AV56"/>
    <mergeCell ref="AU57:AV57"/>
    <mergeCell ref="AU58:AV58"/>
    <mergeCell ref="AU59:AV59"/>
    <mergeCell ref="AU60:AV60"/>
    <mergeCell ref="AU61:AV61"/>
    <mergeCell ref="AU45:AV45"/>
    <mergeCell ref="AU46:AV46"/>
    <mergeCell ref="AU47:AV47"/>
    <mergeCell ref="AU48:AV48"/>
    <mergeCell ref="AU49:AV49"/>
    <mergeCell ref="AU50:AV50"/>
    <mergeCell ref="AU51:AV51"/>
    <mergeCell ref="AU52:AV52"/>
    <mergeCell ref="AU53:AV53"/>
    <mergeCell ref="AP69:AQ69"/>
    <mergeCell ref="AR69:AS69"/>
    <mergeCell ref="AU23:AV23"/>
    <mergeCell ref="AU24:AV24"/>
    <mergeCell ref="AU25:AV25"/>
    <mergeCell ref="AU26:AV26"/>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AU43:AV43"/>
    <mergeCell ref="AU44:AV44"/>
    <mergeCell ref="AP37:AQ37"/>
    <mergeCell ref="AP38:AQ38"/>
    <mergeCell ref="AP39:AQ39"/>
    <mergeCell ref="AP40:AQ40"/>
    <mergeCell ref="AP41:AQ41"/>
    <mergeCell ref="AP42:AQ42"/>
    <mergeCell ref="AP43:AQ43"/>
    <mergeCell ref="C71:AL71"/>
    <mergeCell ref="Y68:AA68"/>
    <mergeCell ref="AB68:AD68"/>
    <mergeCell ref="AE68:AG68"/>
    <mergeCell ref="AH68:AJ68"/>
    <mergeCell ref="AK68:AL68"/>
    <mergeCell ref="C70:AL70"/>
    <mergeCell ref="AE67:AG67"/>
    <mergeCell ref="AH67:AJ67"/>
    <mergeCell ref="AK67:AL67"/>
    <mergeCell ref="D68:G68"/>
    <mergeCell ref="H68:I68"/>
    <mergeCell ref="J68:L68"/>
    <mergeCell ref="M68:N68"/>
    <mergeCell ref="O68:Q68"/>
    <mergeCell ref="R68:T68"/>
    <mergeCell ref="U68:W68"/>
    <mergeCell ref="D67:G67"/>
    <mergeCell ref="H67:I67"/>
    <mergeCell ref="J67:L67"/>
    <mergeCell ref="M67:N67"/>
    <mergeCell ref="O67:Q67"/>
    <mergeCell ref="R67:T67"/>
    <mergeCell ref="U67:W67"/>
    <mergeCell ref="Y67:AA67"/>
    <mergeCell ref="AB67:AD67"/>
    <mergeCell ref="AE65:AG65"/>
    <mergeCell ref="AH65:AJ65"/>
    <mergeCell ref="AK65:AL65"/>
    <mergeCell ref="D66:G66"/>
    <mergeCell ref="H66:I66"/>
    <mergeCell ref="J66:L66"/>
    <mergeCell ref="M66:N66"/>
    <mergeCell ref="O66:Q66"/>
    <mergeCell ref="AK66:AL66"/>
    <mergeCell ref="R66:T66"/>
    <mergeCell ref="U66:W66"/>
    <mergeCell ref="Y66:AA66"/>
    <mergeCell ref="AB66:AD66"/>
    <mergeCell ref="AE66:AG66"/>
    <mergeCell ref="AH66:AJ66"/>
    <mergeCell ref="D65:G65"/>
    <mergeCell ref="H65:I65"/>
    <mergeCell ref="J65:L65"/>
    <mergeCell ref="M65:N65"/>
    <mergeCell ref="O65:Q65"/>
    <mergeCell ref="R65:T65"/>
    <mergeCell ref="U65:W65"/>
    <mergeCell ref="Y65:AA65"/>
    <mergeCell ref="AB65:AD65"/>
    <mergeCell ref="D63:G63"/>
    <mergeCell ref="H63:I63"/>
    <mergeCell ref="J63:L63"/>
    <mergeCell ref="M63:N63"/>
    <mergeCell ref="O63:Q63"/>
    <mergeCell ref="AK63:AL63"/>
    <mergeCell ref="D64:G64"/>
    <mergeCell ref="H64:I64"/>
    <mergeCell ref="J64:L64"/>
    <mergeCell ref="M64:N64"/>
    <mergeCell ref="O64:Q64"/>
    <mergeCell ref="R64:T64"/>
    <mergeCell ref="U64:W64"/>
    <mergeCell ref="Y64:AA64"/>
    <mergeCell ref="AB64:AD64"/>
    <mergeCell ref="R63:T63"/>
    <mergeCell ref="U63:W63"/>
    <mergeCell ref="Y63:AA63"/>
    <mergeCell ref="AB63:AD63"/>
    <mergeCell ref="AE63:AG63"/>
    <mergeCell ref="AH63:AJ63"/>
    <mergeCell ref="AE64:AG64"/>
    <mergeCell ref="AH64:AJ64"/>
    <mergeCell ref="AK64:AL64"/>
    <mergeCell ref="AE61:AG61"/>
    <mergeCell ref="AH61:AJ61"/>
    <mergeCell ref="AK61:AL61"/>
    <mergeCell ref="D62:G62"/>
    <mergeCell ref="H62:I62"/>
    <mergeCell ref="J62:L62"/>
    <mergeCell ref="M62:N62"/>
    <mergeCell ref="O62:Q62"/>
    <mergeCell ref="R62:T62"/>
    <mergeCell ref="U62:W62"/>
    <mergeCell ref="Y62:AA62"/>
    <mergeCell ref="AB62:AD62"/>
    <mergeCell ref="AE62:AG62"/>
    <mergeCell ref="AH62:AJ62"/>
    <mergeCell ref="AK62:AL62"/>
    <mergeCell ref="D61:G61"/>
    <mergeCell ref="H61:I61"/>
    <mergeCell ref="J61:L61"/>
    <mergeCell ref="M61:N61"/>
    <mergeCell ref="O61:Q61"/>
    <mergeCell ref="R61:T61"/>
    <mergeCell ref="U61:W61"/>
    <mergeCell ref="Y61:AA61"/>
    <mergeCell ref="AB61:AD61"/>
    <mergeCell ref="AE59:AG59"/>
    <mergeCell ref="AH59:AJ59"/>
    <mergeCell ref="AK59:AL59"/>
    <mergeCell ref="D60:G60"/>
    <mergeCell ref="H60:I60"/>
    <mergeCell ref="J60:L60"/>
    <mergeCell ref="M60:N60"/>
    <mergeCell ref="O60:Q60"/>
    <mergeCell ref="AK60:AL60"/>
    <mergeCell ref="R60:T60"/>
    <mergeCell ref="U60:W60"/>
    <mergeCell ref="Y60:AA60"/>
    <mergeCell ref="AB60:AD60"/>
    <mergeCell ref="AE60:AG60"/>
    <mergeCell ref="AH60:AJ60"/>
    <mergeCell ref="D59:G59"/>
    <mergeCell ref="H59:I59"/>
    <mergeCell ref="J59:L59"/>
    <mergeCell ref="M59:N59"/>
    <mergeCell ref="O59:Q59"/>
    <mergeCell ref="R59:T59"/>
    <mergeCell ref="U59:W59"/>
    <mergeCell ref="Y59:AA59"/>
    <mergeCell ref="AB59:AD59"/>
    <mergeCell ref="D57:G57"/>
    <mergeCell ref="H57:I57"/>
    <mergeCell ref="J57:L57"/>
    <mergeCell ref="M57:N57"/>
    <mergeCell ref="O57:Q57"/>
    <mergeCell ref="AK57:AL57"/>
    <mergeCell ref="D58:G58"/>
    <mergeCell ref="H58:I58"/>
    <mergeCell ref="J58:L58"/>
    <mergeCell ref="M58:N58"/>
    <mergeCell ref="O58:Q58"/>
    <mergeCell ref="R58:T58"/>
    <mergeCell ref="U58:W58"/>
    <mergeCell ref="Y58:AA58"/>
    <mergeCell ref="AB58:AD58"/>
    <mergeCell ref="R57:T57"/>
    <mergeCell ref="U57:W57"/>
    <mergeCell ref="Y57:AA57"/>
    <mergeCell ref="AB57:AD57"/>
    <mergeCell ref="AE57:AG57"/>
    <mergeCell ref="AH57:AJ57"/>
    <mergeCell ref="AE58:AG58"/>
    <mergeCell ref="AH58:AJ58"/>
    <mergeCell ref="AK58:AL58"/>
    <mergeCell ref="AE55:AG55"/>
    <mergeCell ref="AH55:AJ55"/>
    <mergeCell ref="AK55:AL55"/>
    <mergeCell ref="D56:G56"/>
    <mergeCell ref="H56:I56"/>
    <mergeCell ref="J56:L56"/>
    <mergeCell ref="M56:N56"/>
    <mergeCell ref="O56:Q56"/>
    <mergeCell ref="R56:T56"/>
    <mergeCell ref="U56:W56"/>
    <mergeCell ref="Y56:AA56"/>
    <mergeCell ref="AB56:AD56"/>
    <mergeCell ref="AE56:AG56"/>
    <mergeCell ref="AH56:AJ56"/>
    <mergeCell ref="AK56:AL56"/>
    <mergeCell ref="D55:G55"/>
    <mergeCell ref="H55:I55"/>
    <mergeCell ref="J55:L55"/>
    <mergeCell ref="M55:N55"/>
    <mergeCell ref="O55:Q55"/>
    <mergeCell ref="R55:T55"/>
    <mergeCell ref="U55:W55"/>
    <mergeCell ref="Y55:AA55"/>
    <mergeCell ref="AB55:AD55"/>
    <mergeCell ref="AE53:AG53"/>
    <mergeCell ref="AH53:AJ53"/>
    <mergeCell ref="AK53:AL53"/>
    <mergeCell ref="D54:G54"/>
    <mergeCell ref="H54:I54"/>
    <mergeCell ref="J54:L54"/>
    <mergeCell ref="M54:N54"/>
    <mergeCell ref="O54:Q54"/>
    <mergeCell ref="AK54:AL54"/>
    <mergeCell ref="R54:T54"/>
    <mergeCell ref="U54:W54"/>
    <mergeCell ref="Y54:AA54"/>
    <mergeCell ref="AB54:AD54"/>
    <mergeCell ref="AE54:AG54"/>
    <mergeCell ref="AH54:AJ54"/>
    <mergeCell ref="D53:G53"/>
    <mergeCell ref="H53:I53"/>
    <mergeCell ref="J53:L53"/>
    <mergeCell ref="M53:N53"/>
    <mergeCell ref="O53:Q53"/>
    <mergeCell ref="R53:T53"/>
    <mergeCell ref="U53:W53"/>
    <mergeCell ref="Y53:AA53"/>
    <mergeCell ref="AB53:AD53"/>
    <mergeCell ref="D51:G51"/>
    <mergeCell ref="H51:I51"/>
    <mergeCell ref="J51:L51"/>
    <mergeCell ref="M51:N51"/>
    <mergeCell ref="O51:Q51"/>
    <mergeCell ref="AK51:AL51"/>
    <mergeCell ref="D52:G52"/>
    <mergeCell ref="H52:I52"/>
    <mergeCell ref="J52:L52"/>
    <mergeCell ref="M52:N52"/>
    <mergeCell ref="O52:Q52"/>
    <mergeCell ref="R52:T52"/>
    <mergeCell ref="U52:W52"/>
    <mergeCell ref="Y52:AA52"/>
    <mergeCell ref="AB52:AD52"/>
    <mergeCell ref="R51:T51"/>
    <mergeCell ref="U51:W51"/>
    <mergeCell ref="Y51:AA51"/>
    <mergeCell ref="AB51:AD51"/>
    <mergeCell ref="AE51:AG51"/>
    <mergeCell ref="AH51:AJ51"/>
    <mergeCell ref="AE52:AG52"/>
    <mergeCell ref="AH52:AJ52"/>
    <mergeCell ref="AK52:AL52"/>
    <mergeCell ref="AE49:AG49"/>
    <mergeCell ref="AH49:AJ49"/>
    <mergeCell ref="AK49:AL49"/>
    <mergeCell ref="D50:G50"/>
    <mergeCell ref="H50:I50"/>
    <mergeCell ref="J50:L50"/>
    <mergeCell ref="M50:N50"/>
    <mergeCell ref="O50:Q50"/>
    <mergeCell ref="R50:T50"/>
    <mergeCell ref="U50:W50"/>
    <mergeCell ref="Y50:AA50"/>
    <mergeCell ref="AB50:AD50"/>
    <mergeCell ref="AE50:AG50"/>
    <mergeCell ref="AH50:AJ50"/>
    <mergeCell ref="AK50:AL50"/>
    <mergeCell ref="D49:G49"/>
    <mergeCell ref="H49:I49"/>
    <mergeCell ref="J49:L49"/>
    <mergeCell ref="M49:N49"/>
    <mergeCell ref="O49:Q49"/>
    <mergeCell ref="R49:T49"/>
    <mergeCell ref="U49:W49"/>
    <mergeCell ref="Y49:AA49"/>
    <mergeCell ref="AB49:AD49"/>
    <mergeCell ref="AE47:AG47"/>
    <mergeCell ref="AH47:AJ47"/>
    <mergeCell ref="AK47:AL47"/>
    <mergeCell ref="D48:G48"/>
    <mergeCell ref="H48:I48"/>
    <mergeCell ref="J48:L48"/>
    <mergeCell ref="M48:N48"/>
    <mergeCell ref="O48:Q48"/>
    <mergeCell ref="AK48:AL48"/>
    <mergeCell ref="R48:T48"/>
    <mergeCell ref="U48:W48"/>
    <mergeCell ref="Y48:AA48"/>
    <mergeCell ref="AB48:AD48"/>
    <mergeCell ref="AE48:AG48"/>
    <mergeCell ref="AH48:AJ48"/>
    <mergeCell ref="D47:G47"/>
    <mergeCell ref="H47:I47"/>
    <mergeCell ref="J47:L47"/>
    <mergeCell ref="M47:N47"/>
    <mergeCell ref="O47:Q47"/>
    <mergeCell ref="R47:T47"/>
    <mergeCell ref="U47:W47"/>
    <mergeCell ref="Y47:AA47"/>
    <mergeCell ref="AB47:AD47"/>
    <mergeCell ref="D45:G45"/>
    <mergeCell ref="H45:I45"/>
    <mergeCell ref="J45:L45"/>
    <mergeCell ref="M45:N45"/>
    <mergeCell ref="O45:Q45"/>
    <mergeCell ref="AK45:AL45"/>
    <mergeCell ref="D46:G46"/>
    <mergeCell ref="H46:I46"/>
    <mergeCell ref="J46:L46"/>
    <mergeCell ref="M46:N46"/>
    <mergeCell ref="O46:Q46"/>
    <mergeCell ref="R46:T46"/>
    <mergeCell ref="U46:W46"/>
    <mergeCell ref="Y46:AA46"/>
    <mergeCell ref="AB46:AD46"/>
    <mergeCell ref="R45:T45"/>
    <mergeCell ref="U45:W45"/>
    <mergeCell ref="Y45:AA45"/>
    <mergeCell ref="AB45:AD45"/>
    <mergeCell ref="AE45:AG45"/>
    <mergeCell ref="AH45:AJ45"/>
    <mergeCell ref="AE46:AG46"/>
    <mergeCell ref="AH46:AJ46"/>
    <mergeCell ref="AK46:AL46"/>
    <mergeCell ref="AE43:AG43"/>
    <mergeCell ref="AH43:AJ43"/>
    <mergeCell ref="AK43:AL43"/>
    <mergeCell ref="D44:G44"/>
    <mergeCell ref="H44:I44"/>
    <mergeCell ref="J44:L44"/>
    <mergeCell ref="M44:N44"/>
    <mergeCell ref="O44:Q44"/>
    <mergeCell ref="R44:T44"/>
    <mergeCell ref="U44:W44"/>
    <mergeCell ref="Y44:AA44"/>
    <mergeCell ref="AB44:AD44"/>
    <mergeCell ref="AE44:AG44"/>
    <mergeCell ref="AH44:AJ44"/>
    <mergeCell ref="AK44:AL44"/>
    <mergeCell ref="D43:G43"/>
    <mergeCell ref="H43:I43"/>
    <mergeCell ref="J43:L43"/>
    <mergeCell ref="M43:N43"/>
    <mergeCell ref="O43:Q43"/>
    <mergeCell ref="R43:T43"/>
    <mergeCell ref="U43:W43"/>
    <mergeCell ref="Y43:AA43"/>
    <mergeCell ref="AB43:AD43"/>
    <mergeCell ref="AE41:AG41"/>
    <mergeCell ref="AH41:AJ41"/>
    <mergeCell ref="AK41:AL41"/>
    <mergeCell ref="D42:G42"/>
    <mergeCell ref="H42:I42"/>
    <mergeCell ref="J42:L42"/>
    <mergeCell ref="M42:N42"/>
    <mergeCell ref="O42:Q42"/>
    <mergeCell ref="AK42:AL42"/>
    <mergeCell ref="R42:T42"/>
    <mergeCell ref="U42:W42"/>
    <mergeCell ref="Y42:AA42"/>
    <mergeCell ref="AB42:AD42"/>
    <mergeCell ref="AE42:AG42"/>
    <mergeCell ref="AH42:AJ42"/>
    <mergeCell ref="D41:G41"/>
    <mergeCell ref="H41:I41"/>
    <mergeCell ref="J41:L41"/>
    <mergeCell ref="M41:N41"/>
    <mergeCell ref="O41:Q41"/>
    <mergeCell ref="R41:T41"/>
    <mergeCell ref="U41:W41"/>
    <mergeCell ref="Y41:AA41"/>
    <mergeCell ref="AB41:AD41"/>
    <mergeCell ref="D39:G39"/>
    <mergeCell ref="H39:I39"/>
    <mergeCell ref="J39:L39"/>
    <mergeCell ref="M39:N39"/>
    <mergeCell ref="O39:Q39"/>
    <mergeCell ref="AK39:AL39"/>
    <mergeCell ref="D40:G40"/>
    <mergeCell ref="H40:I40"/>
    <mergeCell ref="J40:L40"/>
    <mergeCell ref="M40:N40"/>
    <mergeCell ref="O40:Q40"/>
    <mergeCell ref="R40:T40"/>
    <mergeCell ref="U40:W40"/>
    <mergeCell ref="Y40:AA40"/>
    <mergeCell ref="AB40:AD40"/>
    <mergeCell ref="R39:T39"/>
    <mergeCell ref="U39:W39"/>
    <mergeCell ref="Y39:AA39"/>
    <mergeCell ref="AB39:AD39"/>
    <mergeCell ref="AE39:AG39"/>
    <mergeCell ref="AH39:AJ39"/>
    <mergeCell ref="AE40:AG40"/>
    <mergeCell ref="AH40:AJ40"/>
    <mergeCell ref="AK40:AL40"/>
    <mergeCell ref="AE37:AG37"/>
    <mergeCell ref="AH37:AJ37"/>
    <mergeCell ref="AK37:AL37"/>
    <mergeCell ref="D38:G38"/>
    <mergeCell ref="H38:I38"/>
    <mergeCell ref="J38:L38"/>
    <mergeCell ref="M38:N38"/>
    <mergeCell ref="O38:Q38"/>
    <mergeCell ref="R38:T38"/>
    <mergeCell ref="U38:W38"/>
    <mergeCell ref="Y38:AA38"/>
    <mergeCell ref="AB38:AD38"/>
    <mergeCell ref="AE38:AG38"/>
    <mergeCell ref="AH38:AJ38"/>
    <mergeCell ref="AK38:AL38"/>
    <mergeCell ref="D37:G37"/>
    <mergeCell ref="H37:I37"/>
    <mergeCell ref="J37:L37"/>
    <mergeCell ref="M37:N37"/>
    <mergeCell ref="O37:Q37"/>
    <mergeCell ref="R37:T37"/>
    <mergeCell ref="U37:W37"/>
    <mergeCell ref="Y37:AA37"/>
    <mergeCell ref="AB37:AD37"/>
    <mergeCell ref="AE35:AG35"/>
    <mergeCell ref="AH35:AJ35"/>
    <mergeCell ref="AK35:AL35"/>
    <mergeCell ref="D36:G36"/>
    <mergeCell ref="H36:I36"/>
    <mergeCell ref="J36:L36"/>
    <mergeCell ref="M36:N36"/>
    <mergeCell ref="O36:Q36"/>
    <mergeCell ref="AK36:AL36"/>
    <mergeCell ref="R36:T36"/>
    <mergeCell ref="U36:W36"/>
    <mergeCell ref="Y36:AA36"/>
    <mergeCell ref="AB36:AD36"/>
    <mergeCell ref="AE36:AG36"/>
    <mergeCell ref="AH36:AJ36"/>
    <mergeCell ref="D35:G35"/>
    <mergeCell ref="H35:I35"/>
    <mergeCell ref="J35:L35"/>
    <mergeCell ref="M35:N35"/>
    <mergeCell ref="O35:Q35"/>
    <mergeCell ref="R35:T35"/>
    <mergeCell ref="U35:W35"/>
    <mergeCell ref="Y35:AA35"/>
    <mergeCell ref="AB35:AD35"/>
    <mergeCell ref="D33:G33"/>
    <mergeCell ref="H33:I33"/>
    <mergeCell ref="J33:L33"/>
    <mergeCell ref="M33:N33"/>
    <mergeCell ref="O33:Q33"/>
    <mergeCell ref="AK33:AL33"/>
    <mergeCell ref="D34:G34"/>
    <mergeCell ref="H34:I34"/>
    <mergeCell ref="J34:L34"/>
    <mergeCell ref="M34:N34"/>
    <mergeCell ref="O34:Q34"/>
    <mergeCell ref="R34:T34"/>
    <mergeCell ref="U34:W34"/>
    <mergeCell ref="Y34:AA34"/>
    <mergeCell ref="AB34:AD34"/>
    <mergeCell ref="R33:T33"/>
    <mergeCell ref="U33:W33"/>
    <mergeCell ref="Y33:AA33"/>
    <mergeCell ref="AB33:AD33"/>
    <mergeCell ref="AE33:AG33"/>
    <mergeCell ref="AH33:AJ33"/>
    <mergeCell ref="AE34:AG34"/>
    <mergeCell ref="AH34:AJ34"/>
    <mergeCell ref="AK34:AL34"/>
    <mergeCell ref="AE31:AG31"/>
    <mergeCell ref="AH31:AJ31"/>
    <mergeCell ref="AK31:AL31"/>
    <mergeCell ref="D32:G32"/>
    <mergeCell ref="H32:I32"/>
    <mergeCell ref="J32:L32"/>
    <mergeCell ref="M32:N32"/>
    <mergeCell ref="O32:Q32"/>
    <mergeCell ref="R32:T32"/>
    <mergeCell ref="U32:W32"/>
    <mergeCell ref="Y32:AA32"/>
    <mergeCell ref="AB32:AD32"/>
    <mergeCell ref="AE32:AG32"/>
    <mergeCell ref="AH32:AJ32"/>
    <mergeCell ref="AK32:AL32"/>
    <mergeCell ref="D31:G31"/>
    <mergeCell ref="H31:I31"/>
    <mergeCell ref="J31:L31"/>
    <mergeCell ref="M31:N31"/>
    <mergeCell ref="O31:Q31"/>
    <mergeCell ref="R31:T31"/>
    <mergeCell ref="U31:W31"/>
    <mergeCell ref="Y31:AA31"/>
    <mergeCell ref="AB31:AD31"/>
    <mergeCell ref="AE29:AG29"/>
    <mergeCell ref="AH29:AJ29"/>
    <mergeCell ref="AK29:AL29"/>
    <mergeCell ref="D30:G30"/>
    <mergeCell ref="H30:I30"/>
    <mergeCell ref="J30:L30"/>
    <mergeCell ref="M30:N30"/>
    <mergeCell ref="O30:Q30"/>
    <mergeCell ref="AK30:AL30"/>
    <mergeCell ref="R30:T30"/>
    <mergeCell ref="U30:W30"/>
    <mergeCell ref="Y30:AA30"/>
    <mergeCell ref="AB30:AD30"/>
    <mergeCell ref="AE30:AG30"/>
    <mergeCell ref="AH30:AJ30"/>
    <mergeCell ref="D29:G29"/>
    <mergeCell ref="H29:I29"/>
    <mergeCell ref="J29:L29"/>
    <mergeCell ref="M29:N29"/>
    <mergeCell ref="O29:Q29"/>
    <mergeCell ref="R29:T29"/>
    <mergeCell ref="U29:W29"/>
    <mergeCell ref="Y29:AA29"/>
    <mergeCell ref="AB29:AD29"/>
    <mergeCell ref="D27:G27"/>
    <mergeCell ref="H27:I27"/>
    <mergeCell ref="J27:L27"/>
    <mergeCell ref="M27:N27"/>
    <mergeCell ref="O27:Q27"/>
    <mergeCell ref="AK27:AL27"/>
    <mergeCell ref="D28:G28"/>
    <mergeCell ref="H28:I28"/>
    <mergeCell ref="J28:L28"/>
    <mergeCell ref="M28:N28"/>
    <mergeCell ref="O28:Q28"/>
    <mergeCell ref="R28:T28"/>
    <mergeCell ref="U28:W28"/>
    <mergeCell ref="Y28:AA28"/>
    <mergeCell ref="AB28:AD28"/>
    <mergeCell ref="R27:T27"/>
    <mergeCell ref="U27:W27"/>
    <mergeCell ref="Y27:AA27"/>
    <mergeCell ref="AB27:AD27"/>
    <mergeCell ref="AE27:AG27"/>
    <mergeCell ref="AH27:AJ27"/>
    <mergeCell ref="AE28:AG28"/>
    <mergeCell ref="AH28:AJ28"/>
    <mergeCell ref="AK28:AL28"/>
    <mergeCell ref="Y24:AA24"/>
    <mergeCell ref="AB24:AD24"/>
    <mergeCell ref="AE24:AG24"/>
    <mergeCell ref="AH24:AJ24"/>
    <mergeCell ref="AE25:AG25"/>
    <mergeCell ref="AH25:AJ25"/>
    <mergeCell ref="AK25:AL25"/>
    <mergeCell ref="D26:G26"/>
    <mergeCell ref="H26:I26"/>
    <mergeCell ref="J26:L26"/>
    <mergeCell ref="M26:N26"/>
    <mergeCell ref="O26:Q26"/>
    <mergeCell ref="R26:T26"/>
    <mergeCell ref="U26:W26"/>
    <mergeCell ref="Y26:AA26"/>
    <mergeCell ref="AB26:AD26"/>
    <mergeCell ref="AE26:AG26"/>
    <mergeCell ref="AH26:AJ26"/>
    <mergeCell ref="AK26:AL26"/>
    <mergeCell ref="D24:G24"/>
    <mergeCell ref="H24:I24"/>
    <mergeCell ref="J24:L24"/>
    <mergeCell ref="M24:N24"/>
    <mergeCell ref="O24:Q24"/>
    <mergeCell ref="B1:AL1"/>
    <mergeCell ref="B3:AL3"/>
    <mergeCell ref="B5:AL5"/>
    <mergeCell ref="AI7:AL7"/>
    <mergeCell ref="B8:L8"/>
    <mergeCell ref="N8:O8"/>
    <mergeCell ref="AB22:AD23"/>
    <mergeCell ref="AE22:AG23"/>
    <mergeCell ref="AH22:AJ23"/>
    <mergeCell ref="AK22:AL23"/>
    <mergeCell ref="C17:AL17"/>
    <mergeCell ref="C18:AL18"/>
    <mergeCell ref="C19:AL19"/>
    <mergeCell ref="C20:AL20"/>
    <mergeCell ref="C22:G23"/>
    <mergeCell ref="H22:I23"/>
    <mergeCell ref="J22:L23"/>
    <mergeCell ref="M22:Q22"/>
    <mergeCell ref="R22:T23"/>
    <mergeCell ref="U22:W23"/>
    <mergeCell ref="M23:N23"/>
    <mergeCell ref="O23:Q23"/>
    <mergeCell ref="X22:X23"/>
    <mergeCell ref="Y22:AA23"/>
    <mergeCell ref="AR12:AS12"/>
    <mergeCell ref="AT12:AU12"/>
    <mergeCell ref="AR13:AS13"/>
    <mergeCell ref="AT13:AU13"/>
    <mergeCell ref="AI10:AL10"/>
    <mergeCell ref="B12:AL12"/>
    <mergeCell ref="C13:AL13"/>
    <mergeCell ref="C14:AL14"/>
    <mergeCell ref="C15:AL15"/>
    <mergeCell ref="AW23:AX23"/>
    <mergeCell ref="AY23:AZ23"/>
    <mergeCell ref="AW24:AX24"/>
    <mergeCell ref="AY24:AZ24"/>
    <mergeCell ref="AW25:AX25"/>
    <mergeCell ref="AY25:AZ25"/>
    <mergeCell ref="AW26:AX26"/>
    <mergeCell ref="AY26:AZ26"/>
    <mergeCell ref="AP12:AQ12"/>
    <mergeCell ref="AP13:AQ13"/>
    <mergeCell ref="C16:AL16"/>
    <mergeCell ref="AK24:AL24"/>
    <mergeCell ref="D25:G25"/>
    <mergeCell ref="H25:I25"/>
    <mergeCell ref="J25:L25"/>
    <mergeCell ref="M25:N25"/>
    <mergeCell ref="O25:Q25"/>
    <mergeCell ref="R25:T25"/>
    <mergeCell ref="U25:W25"/>
    <mergeCell ref="Y25:AA25"/>
    <mergeCell ref="AB25:AD25"/>
    <mergeCell ref="R24:T24"/>
    <mergeCell ref="U24:W24"/>
    <mergeCell ref="AW27:AX27"/>
    <mergeCell ref="AY27:AZ27"/>
    <mergeCell ref="AW28:AX28"/>
    <mergeCell ref="AY28:AZ28"/>
    <mergeCell ref="AW29:AX29"/>
    <mergeCell ref="AY29:AZ29"/>
    <mergeCell ref="AW30:AX30"/>
    <mergeCell ref="AY30:AZ30"/>
    <mergeCell ref="AW31:AX31"/>
    <mergeCell ref="AY31:AZ31"/>
    <mergeCell ref="AW32:AX32"/>
    <mergeCell ref="AY32:AZ32"/>
    <mergeCell ref="AW33:AX33"/>
    <mergeCell ref="AY33:AZ33"/>
    <mergeCell ref="AW34:AX34"/>
    <mergeCell ref="AY34:AZ34"/>
    <mergeCell ref="AW35:AX35"/>
    <mergeCell ref="AY35:AZ35"/>
    <mergeCell ref="AW36:AX36"/>
    <mergeCell ref="AY36:AZ36"/>
    <mergeCell ref="AW37:AX37"/>
    <mergeCell ref="AY37:AZ37"/>
    <mergeCell ref="AW38:AX38"/>
    <mergeCell ref="AY38:AZ38"/>
    <mergeCell ref="AW39:AX39"/>
    <mergeCell ref="AY39:AZ39"/>
    <mergeCell ref="AW40:AX40"/>
    <mergeCell ref="AY40:AZ40"/>
    <mergeCell ref="AW41:AX41"/>
    <mergeCell ref="AY41:AZ41"/>
    <mergeCell ref="AW42:AX42"/>
    <mergeCell ref="AY42:AZ42"/>
    <mergeCell ref="AW43:AX43"/>
    <mergeCell ref="AY43:AZ43"/>
    <mergeCell ref="AW44:AX44"/>
    <mergeCell ref="AY44:AZ44"/>
    <mergeCell ref="AW45:AX45"/>
    <mergeCell ref="AY45:AZ45"/>
    <mergeCell ref="AW46:AX46"/>
    <mergeCell ref="AY46:AZ46"/>
    <mergeCell ref="AW47:AX47"/>
    <mergeCell ref="AY47:AZ47"/>
    <mergeCell ref="AW48:AX48"/>
    <mergeCell ref="AY48:AZ48"/>
    <mergeCell ref="AW49:AX49"/>
    <mergeCell ref="AY49:AZ49"/>
    <mergeCell ref="AW50:AX50"/>
    <mergeCell ref="AY50:AZ50"/>
    <mergeCell ref="AW51:AX51"/>
    <mergeCell ref="AY51:AZ51"/>
    <mergeCell ref="AY60:AZ60"/>
    <mergeCell ref="AW61:AX61"/>
    <mergeCell ref="AY61:AZ61"/>
    <mergeCell ref="AW52:AX52"/>
    <mergeCell ref="AY52:AZ52"/>
    <mergeCell ref="AW53:AX53"/>
    <mergeCell ref="AY53:AZ53"/>
    <mergeCell ref="AW54:AX54"/>
    <mergeCell ref="AY54:AZ54"/>
    <mergeCell ref="AW55:AX55"/>
    <mergeCell ref="AY55:AZ55"/>
    <mergeCell ref="AW56:AX56"/>
    <mergeCell ref="AY56:AZ56"/>
    <mergeCell ref="AW68:AX68"/>
    <mergeCell ref="AY68:AZ68"/>
    <mergeCell ref="AW69:AX69"/>
    <mergeCell ref="AY69:AZ69"/>
    <mergeCell ref="AY70:AZ70"/>
    <mergeCell ref="BB22:BC22"/>
    <mergeCell ref="BB21:BC21"/>
    <mergeCell ref="BB23:BC23"/>
    <mergeCell ref="BB24:BC24"/>
    <mergeCell ref="BB25:BC25"/>
    <mergeCell ref="BB26:BC26"/>
    <mergeCell ref="BB27:BC27"/>
    <mergeCell ref="BB28:BC28"/>
    <mergeCell ref="BB29:BC29"/>
    <mergeCell ref="BB30:BC30"/>
    <mergeCell ref="BB31:BC31"/>
    <mergeCell ref="BB32:BC32"/>
    <mergeCell ref="BB33:BC33"/>
    <mergeCell ref="BB34:BC34"/>
    <mergeCell ref="BB35:BC35"/>
    <mergeCell ref="BB36:BC36"/>
    <mergeCell ref="BB37:BC37"/>
    <mergeCell ref="AW62:AX62"/>
    <mergeCell ref="AY62:AZ62"/>
    <mergeCell ref="BB40:BC40"/>
    <mergeCell ref="BB41:BC41"/>
    <mergeCell ref="BB42:BC42"/>
    <mergeCell ref="BB43:BC43"/>
    <mergeCell ref="BB44:BC44"/>
    <mergeCell ref="BB45:BC45"/>
    <mergeCell ref="BB46:BC46"/>
    <mergeCell ref="AW67:AX67"/>
    <mergeCell ref="AY67:AZ67"/>
    <mergeCell ref="AW63:AX63"/>
    <mergeCell ref="AY63:AZ63"/>
    <mergeCell ref="AW64:AX64"/>
    <mergeCell ref="AY64:AZ64"/>
    <mergeCell ref="AW65:AX65"/>
    <mergeCell ref="AY65:AZ65"/>
    <mergeCell ref="AW66:AX66"/>
    <mergeCell ref="AY66:AZ66"/>
    <mergeCell ref="AW57:AX57"/>
    <mergeCell ref="AY57:AZ57"/>
    <mergeCell ref="AW58:AX58"/>
    <mergeCell ref="AY58:AZ58"/>
    <mergeCell ref="AW59:AX59"/>
    <mergeCell ref="AY59:AZ59"/>
    <mergeCell ref="AW60:AX60"/>
    <mergeCell ref="BB59:BC59"/>
    <mergeCell ref="BB60:BC60"/>
    <mergeCell ref="BB61:BC61"/>
    <mergeCell ref="BB62:BC62"/>
    <mergeCell ref="BB63:BC63"/>
    <mergeCell ref="BB64:BC64"/>
    <mergeCell ref="BB58:BC58"/>
    <mergeCell ref="BB47:BC47"/>
    <mergeCell ref="BB48:BC48"/>
    <mergeCell ref="BB49:BC49"/>
    <mergeCell ref="BB50:BC50"/>
    <mergeCell ref="BB51:BC51"/>
    <mergeCell ref="BB52:BC52"/>
    <mergeCell ref="BB53:BC53"/>
    <mergeCell ref="BB54:BC54"/>
    <mergeCell ref="BB55:BC55"/>
    <mergeCell ref="BB65:BC65"/>
    <mergeCell ref="BB66:BC66"/>
    <mergeCell ref="BB67:BC67"/>
    <mergeCell ref="BB68:BC68"/>
    <mergeCell ref="BB20:BC20"/>
    <mergeCell ref="AP20:AQ20"/>
    <mergeCell ref="AP22:AQ22"/>
    <mergeCell ref="AP23:AQ23"/>
    <mergeCell ref="AP24:AQ24"/>
    <mergeCell ref="AP25:AQ25"/>
    <mergeCell ref="AP26:AQ26"/>
    <mergeCell ref="AP27:AQ27"/>
    <mergeCell ref="AP28:AQ28"/>
    <mergeCell ref="AP29:AQ29"/>
    <mergeCell ref="AP30:AQ30"/>
    <mergeCell ref="AP31:AQ31"/>
    <mergeCell ref="AP32:AQ32"/>
    <mergeCell ref="AP33:AQ33"/>
    <mergeCell ref="AP34:AQ34"/>
    <mergeCell ref="AP35:AQ35"/>
    <mergeCell ref="AP36:AQ36"/>
    <mergeCell ref="BB56:BC56"/>
    <mergeCell ref="BB57:BC57"/>
    <mergeCell ref="AP44:AQ44"/>
    <mergeCell ref="AP45:AQ45"/>
    <mergeCell ref="AP46:AQ46"/>
    <mergeCell ref="AP47:AQ47"/>
    <mergeCell ref="AP48:AQ48"/>
    <mergeCell ref="AP49:AQ49"/>
    <mergeCell ref="AP50:AQ50"/>
    <mergeCell ref="AP51:AQ51"/>
    <mergeCell ref="AP52:AQ52"/>
    <mergeCell ref="AP53:AQ53"/>
    <mergeCell ref="AP54:AQ54"/>
    <mergeCell ref="AP64:AQ64"/>
    <mergeCell ref="AP65:AQ65"/>
    <mergeCell ref="AP66:AQ66"/>
    <mergeCell ref="AP67:AQ67"/>
    <mergeCell ref="AP68:AQ68"/>
    <mergeCell ref="AP55:AQ55"/>
    <mergeCell ref="AP56:AQ56"/>
    <mergeCell ref="AP57:AQ57"/>
    <mergeCell ref="AP58:AQ58"/>
    <mergeCell ref="AP59:AQ59"/>
    <mergeCell ref="AP60:AQ60"/>
    <mergeCell ref="AP61:AQ61"/>
    <mergeCell ref="AP62:AQ62"/>
    <mergeCell ref="AP63:AQ63"/>
    <mergeCell ref="AR45:AS45"/>
    <mergeCell ref="AR46:AS46"/>
    <mergeCell ref="AR47:AS47"/>
    <mergeCell ref="AR48:AS48"/>
    <mergeCell ref="AR61:AS61"/>
    <mergeCell ref="AR62:AS62"/>
    <mergeCell ref="AR63:AS63"/>
    <mergeCell ref="AR64:AS64"/>
    <mergeCell ref="AR65:AS65"/>
    <mergeCell ref="AR66:AS66"/>
    <mergeCell ref="AR49:AS49"/>
    <mergeCell ref="AR50:AS50"/>
    <mergeCell ref="AR51:AS51"/>
    <mergeCell ref="AR52:AS52"/>
    <mergeCell ref="AR53:AS53"/>
    <mergeCell ref="AR54:AS54"/>
    <mergeCell ref="AR55:AS55"/>
    <mergeCell ref="AR56:AS56"/>
    <mergeCell ref="AR57:AS57"/>
    <mergeCell ref="AR67:AS67"/>
    <mergeCell ref="AR68:AS68"/>
    <mergeCell ref="AP19:AS19"/>
    <mergeCell ref="AP21:AS21"/>
    <mergeCell ref="AR20:AS20"/>
    <mergeCell ref="AR22:AS22"/>
    <mergeCell ref="AP18:AS18"/>
    <mergeCell ref="AR23:AS23"/>
    <mergeCell ref="AR24:AS24"/>
    <mergeCell ref="AR25:AS25"/>
    <mergeCell ref="AR26:AS26"/>
    <mergeCell ref="AR27:AS27"/>
    <mergeCell ref="AR28:AS28"/>
    <mergeCell ref="AR29:AS29"/>
    <mergeCell ref="AR30:AS30"/>
    <mergeCell ref="AR31:AS31"/>
    <mergeCell ref="AR32:AS32"/>
    <mergeCell ref="AR33:AS33"/>
    <mergeCell ref="AR34:AS34"/>
    <mergeCell ref="AR35:AS35"/>
    <mergeCell ref="AR36:AS36"/>
    <mergeCell ref="AR58:AS58"/>
    <mergeCell ref="AR59:AS59"/>
    <mergeCell ref="AR60:AS60"/>
    <mergeCell ref="AR37:AS37"/>
    <mergeCell ref="AR38:AS38"/>
    <mergeCell ref="AR39:AS39"/>
    <mergeCell ref="AR40:AS40"/>
    <mergeCell ref="AR41:AS41"/>
    <mergeCell ref="AR42:AS42"/>
    <mergeCell ref="AR43:AS43"/>
    <mergeCell ref="AR44:AS44"/>
    <mergeCell ref="BE24:BF24"/>
    <mergeCell ref="BG24:BH24"/>
    <mergeCell ref="BE23:BH23"/>
    <mergeCell ref="BE25:BF25"/>
    <mergeCell ref="BG25:BH25"/>
    <mergeCell ref="BE26:BF26"/>
    <mergeCell ref="BG26:BH26"/>
    <mergeCell ref="BE27:BF27"/>
    <mergeCell ref="BG27:BH27"/>
    <mergeCell ref="BE28:BF28"/>
    <mergeCell ref="BG28:BH28"/>
    <mergeCell ref="BE29:BF29"/>
    <mergeCell ref="BG29:BH29"/>
    <mergeCell ref="BE30:BF30"/>
    <mergeCell ref="BG30:BH30"/>
    <mergeCell ref="BE31:BF31"/>
    <mergeCell ref="BG31:BH31"/>
    <mergeCell ref="BE32:BF32"/>
    <mergeCell ref="BG32:BH32"/>
    <mergeCell ref="BB38:BC38"/>
    <mergeCell ref="BB39:BC39"/>
    <mergeCell ref="BE33:BF33"/>
    <mergeCell ref="BG33:BH33"/>
    <mergeCell ref="BE34:BF34"/>
    <mergeCell ref="BG34:BH34"/>
    <mergeCell ref="BE35:BF35"/>
    <mergeCell ref="BG35:BH35"/>
    <mergeCell ref="BE36:BF36"/>
    <mergeCell ref="BG36:BH36"/>
    <mergeCell ref="BE37:BF37"/>
    <mergeCell ref="BG37:BH37"/>
    <mergeCell ref="BE38:BF38"/>
    <mergeCell ref="BG38:BH38"/>
    <mergeCell ref="BE39:BF39"/>
    <mergeCell ref="BG39:BH39"/>
    <mergeCell ref="BE40:BF40"/>
    <mergeCell ref="BG40:BH40"/>
    <mergeCell ref="BE41:BF41"/>
    <mergeCell ref="BG41:BH41"/>
    <mergeCell ref="BE42:BF42"/>
    <mergeCell ref="BG42:BH42"/>
    <mergeCell ref="BE43:BF43"/>
    <mergeCell ref="BG43:BH43"/>
    <mergeCell ref="BE44:BF44"/>
    <mergeCell ref="BG44:BH44"/>
    <mergeCell ref="BE45:BF45"/>
    <mergeCell ref="BG45:BH45"/>
    <mergeCell ref="BE46:BF46"/>
    <mergeCell ref="BG46:BH46"/>
    <mergeCell ref="BE47:BF47"/>
    <mergeCell ref="BG47:BH47"/>
    <mergeCell ref="BE48:BF48"/>
    <mergeCell ref="BG48:BH48"/>
    <mergeCell ref="BG69:BH69"/>
    <mergeCell ref="BJ23:BK23"/>
    <mergeCell ref="BJ24:BK24"/>
    <mergeCell ref="BJ25:BK25"/>
    <mergeCell ref="BJ26:BK26"/>
    <mergeCell ref="BJ27:BK27"/>
    <mergeCell ref="BJ28:BK28"/>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69:BK69"/>
    <mergeCell ref="BJ63:BK63"/>
    <mergeCell ref="BJ64:BK64"/>
    <mergeCell ref="BJ59:BK59"/>
    <mergeCell ref="BJ60:BK60"/>
    <mergeCell ref="BJ61:BK61"/>
    <mergeCell ref="BJ62:BK62"/>
    <mergeCell ref="BG49:BH49"/>
    <mergeCell ref="BG50:BH50"/>
    <mergeCell ref="BG51:BH51"/>
    <mergeCell ref="BG52:BH52"/>
    <mergeCell ref="BG62:BH62"/>
    <mergeCell ref="BJ50:BK50"/>
    <mergeCell ref="BJ51:BK51"/>
    <mergeCell ref="BJ52:BK52"/>
    <mergeCell ref="BJ57:BK57"/>
    <mergeCell ref="BJ58:BK58"/>
    <mergeCell ref="BJ41:BK41"/>
    <mergeCell ref="BJ42:BK42"/>
    <mergeCell ref="BE63:BF63"/>
    <mergeCell ref="BG63:BH63"/>
    <mergeCell ref="BE64:BF64"/>
    <mergeCell ref="BJ43:BK43"/>
    <mergeCell ref="BJ44:BK44"/>
    <mergeCell ref="BJ45:BK45"/>
    <mergeCell ref="BJ46:BK46"/>
    <mergeCell ref="BJ47:BK47"/>
    <mergeCell ref="BJ48:BK48"/>
    <mergeCell ref="BJ49:BK49"/>
    <mergeCell ref="BE53:BF53"/>
    <mergeCell ref="BG53:BH53"/>
    <mergeCell ref="BE54:BF54"/>
    <mergeCell ref="BG54:BH54"/>
    <mergeCell ref="BE55:BF55"/>
    <mergeCell ref="BG55:BH55"/>
    <mergeCell ref="BE56:BF56"/>
    <mergeCell ref="BG56:BH56"/>
    <mergeCell ref="BE57:BF57"/>
    <mergeCell ref="BG57:BH57"/>
    <mergeCell ref="BE49:BF49"/>
    <mergeCell ref="BE50:BF50"/>
    <mergeCell ref="BE51:BF51"/>
    <mergeCell ref="BE52:BF52"/>
    <mergeCell ref="BE62:BF62"/>
    <mergeCell ref="BJ68:BK68"/>
    <mergeCell ref="BJ53:BK53"/>
    <mergeCell ref="BJ54:BK54"/>
    <mergeCell ref="BJ55:BK55"/>
    <mergeCell ref="BJ56:BK56"/>
    <mergeCell ref="BE68:BF68"/>
    <mergeCell ref="BG68:BH68"/>
    <mergeCell ref="BG64:BH64"/>
    <mergeCell ref="BE65:BF65"/>
    <mergeCell ref="BG65:BH65"/>
    <mergeCell ref="BE66:BF66"/>
    <mergeCell ref="BG66:BH66"/>
    <mergeCell ref="BE67:BF67"/>
    <mergeCell ref="BG67:BH67"/>
    <mergeCell ref="BE58:BF58"/>
    <mergeCell ref="BG58:BH58"/>
    <mergeCell ref="BE59:BF59"/>
    <mergeCell ref="BG59:BH59"/>
    <mergeCell ref="BE60:BF60"/>
    <mergeCell ref="BG60:BH60"/>
    <mergeCell ref="BE61:BF61"/>
    <mergeCell ref="BG61:BH61"/>
    <mergeCell ref="BJ65:BK65"/>
    <mergeCell ref="BJ66:BK66"/>
    <mergeCell ref="BJ67:BK67"/>
  </mergeCells>
  <phoneticPr fontId="52" type="noConversion"/>
  <conditionalFormatting sqref="M24:AA68">
    <cfRule type="expression" dxfId="20" priority="2">
      <formula>$AU24</formula>
    </cfRule>
  </conditionalFormatting>
  <dataValidations count="2">
    <dataValidation type="list" allowBlank="1" showInputMessage="1" showErrorMessage="1" sqref="J24:L68" xr:uid="{A3D5E276-872B-414F-90A0-B84940D47475}">
      <formula1>"1,2,3,9"</formula1>
    </dataValidation>
    <dataValidation type="list" allowBlank="1" showInputMessage="1" showErrorMessage="1" sqref="AK24:AL68" xr:uid="{D8A7244A-F71A-4074-98E7-849810B491D8}">
      <formula1>$BB$24:$BB$68</formula1>
    </dataValidation>
  </dataValidations>
  <hyperlinks>
    <hyperlink ref="AI7:AL7" location="Índice!B29" display="Índice" xr:uid="{6E750D12-5350-4E2B-84F3-111D7D97199B}"/>
    <hyperlink ref="AI10:AL10" location="CNGE_2024_M3_Secc1!A37" display="Pregunta 1.1" xr:uid="{EDC81D81-F1B2-4443-ADF8-7C39D0DF5070}"/>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1</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1AF153E-333B-4D77-B954-9DFDE4E15AB7}">
          <x14:formula1>
            <xm:f>Presentación!$AK$9:$AK$580</xm:f>
          </x14:formula1>
          <xm:sqref>O24:Q68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4482A-24EF-450E-B34A-6EDE74F101EF}">
  <sheetPr codeName="Hoja13"/>
  <dimension ref="A1:BP215"/>
  <sheetViews>
    <sheetView showGridLines="0" zoomScaleNormal="100" workbookViewId="0"/>
  </sheetViews>
  <sheetFormatPr baseColWidth="10" defaultColWidth="0" defaultRowHeight="14.25" customHeight="1" zeroHeight="1"/>
  <cols>
    <col min="1" max="1" width="5.7109375" style="2" customWidth="1"/>
    <col min="2" max="38" width="3.7109375" style="2" customWidth="1"/>
    <col min="39" max="39" width="5.7109375" style="2" customWidth="1"/>
    <col min="40" max="40" width="3.7109375" style="109" hidden="1" customWidth="1"/>
    <col min="41" max="16384" width="3.7109375" style="2" hidden="1"/>
  </cols>
  <sheetData>
    <row r="1" spans="1:47" s="1" customFormat="1" ht="173.25" customHeight="1">
      <c r="B1" s="424"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N1" s="108"/>
    </row>
    <row r="2" spans="1:47" ht="15" customHeight="1"/>
    <row r="3" spans="1:47"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N3" s="110"/>
    </row>
    <row r="4" spans="1:47" ht="15" customHeight="1"/>
    <row r="5" spans="1:47" s="3" customFormat="1" ht="60" customHeight="1">
      <c r="B5" s="426" t="s">
        <v>23</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N5" s="110"/>
    </row>
    <row r="6" spans="1:47" ht="15" customHeight="1"/>
    <row r="7" spans="1:47" ht="15" customHeight="1" thickBot="1">
      <c r="B7" s="4" t="s">
        <v>3</v>
      </c>
      <c r="C7" s="5"/>
      <c r="D7" s="5"/>
      <c r="E7" s="5"/>
      <c r="F7" s="5"/>
      <c r="G7" s="5"/>
      <c r="H7" s="5"/>
      <c r="I7" s="5"/>
      <c r="J7" s="5"/>
      <c r="K7" s="5"/>
      <c r="L7" s="5"/>
      <c r="M7" s="5"/>
      <c r="N7" s="4" t="s">
        <v>4</v>
      </c>
      <c r="O7" s="5"/>
      <c r="AI7" s="975" t="s">
        <v>2</v>
      </c>
      <c r="AJ7" s="975"/>
      <c r="AK7" s="975"/>
      <c r="AL7" s="975"/>
    </row>
    <row r="8" spans="1:47"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954" t="s">
        <v>7276</v>
      </c>
      <c r="AJ10" s="954"/>
      <c r="AK10" s="954"/>
      <c r="AL10" s="954"/>
      <c r="AN10" s="110"/>
    </row>
    <row r="11" spans="1:47" s="3" customFormat="1" ht="15" customHeight="1">
      <c r="A11" s="10"/>
      <c r="AN11" s="110"/>
    </row>
    <row r="12" spans="1:47" s="3" customFormat="1" ht="15" customHeight="1">
      <c r="A12" s="10"/>
      <c r="B12" s="955" t="s">
        <v>7250</v>
      </c>
      <c r="C12" s="956"/>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7"/>
      <c r="AN12" s="110"/>
      <c r="AP12" s="522" t="s">
        <v>5066</v>
      </c>
      <c r="AQ12" s="522"/>
      <c r="AR12" s="522" t="s">
        <v>5067</v>
      </c>
      <c r="AS12" s="522"/>
      <c r="AT12" s="522" t="s">
        <v>5068</v>
      </c>
      <c r="AU12" s="522"/>
    </row>
    <row r="13" spans="1:47" s="3" customFormat="1" ht="15" customHeight="1">
      <c r="A13" s="10"/>
      <c r="B13" s="339"/>
      <c r="C13" s="594" t="s">
        <v>7277</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610"/>
      <c r="AN13" s="110"/>
      <c r="AP13" s="522">
        <f>COUNTBLANK(D25:AL54)</f>
        <v>1020</v>
      </c>
      <c r="AQ13" s="522"/>
      <c r="AR13" s="522">
        <v>1020</v>
      </c>
      <c r="AS13" s="522"/>
      <c r="AT13" s="522"/>
      <c r="AU13" s="522"/>
    </row>
    <row r="14" spans="1:47" s="3" customFormat="1" ht="15" customHeight="1">
      <c r="A14" s="10"/>
      <c r="B14" s="339"/>
      <c r="C14" s="492" t="s">
        <v>7278</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3"/>
      <c r="AN14" s="110"/>
    </row>
    <row r="15" spans="1:47" s="3" customFormat="1" ht="15" customHeight="1">
      <c r="A15" s="10"/>
      <c r="B15" s="339"/>
      <c r="C15" s="594" t="s">
        <v>7279</v>
      </c>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610"/>
      <c r="AN15" s="110"/>
    </row>
    <row r="16" spans="1:47" s="3" customFormat="1" ht="15" customHeight="1">
      <c r="A16" s="10"/>
      <c r="B16" s="340"/>
      <c r="C16" s="594" t="s">
        <v>7280</v>
      </c>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610"/>
      <c r="AN16" s="110"/>
    </row>
    <row r="17" spans="1:68" s="3" customFormat="1" ht="24" customHeight="1">
      <c r="A17" s="10"/>
      <c r="B17" s="340"/>
      <c r="C17" s="594" t="s">
        <v>7281</v>
      </c>
      <c r="D17" s="594"/>
      <c r="E17" s="594"/>
      <c r="F17" s="594"/>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610"/>
      <c r="AN17" s="110"/>
    </row>
    <row r="18" spans="1:68" s="3" customFormat="1" ht="24" customHeight="1">
      <c r="A18" s="10"/>
      <c r="B18" s="340"/>
      <c r="C18" s="594" t="s">
        <v>7282</v>
      </c>
      <c r="D18" s="594"/>
      <c r="E18" s="594"/>
      <c r="F18" s="594"/>
      <c r="G18" s="594"/>
      <c r="H18" s="594"/>
      <c r="I18" s="594"/>
      <c r="J18" s="594"/>
      <c r="K18" s="594"/>
      <c r="L18" s="594"/>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610"/>
      <c r="AN18" s="110"/>
    </row>
    <row r="19" spans="1:68" s="3" customFormat="1" ht="36" customHeight="1">
      <c r="A19" s="10"/>
      <c r="B19" s="292"/>
      <c r="C19" s="594" t="s">
        <v>7283</v>
      </c>
      <c r="D19" s="595"/>
      <c r="E19" s="595"/>
      <c r="F19" s="595"/>
      <c r="G19" s="595"/>
      <c r="H19" s="595"/>
      <c r="I19" s="595"/>
      <c r="J19" s="595"/>
      <c r="K19" s="595"/>
      <c r="L19" s="595"/>
      <c r="M19" s="595"/>
      <c r="N19" s="595"/>
      <c r="O19" s="595"/>
      <c r="P19" s="595"/>
      <c r="Q19" s="595"/>
      <c r="R19" s="595"/>
      <c r="S19" s="595"/>
      <c r="T19" s="595"/>
      <c r="U19" s="595"/>
      <c r="V19" s="595"/>
      <c r="W19" s="595"/>
      <c r="X19" s="595"/>
      <c r="Y19" s="595"/>
      <c r="Z19" s="595"/>
      <c r="AA19" s="595"/>
      <c r="AB19" s="595"/>
      <c r="AC19" s="595"/>
      <c r="AD19" s="595"/>
      <c r="AE19" s="595"/>
      <c r="AF19" s="595"/>
      <c r="AG19" s="595"/>
      <c r="AH19" s="595"/>
      <c r="AI19" s="595"/>
      <c r="AJ19" s="595"/>
      <c r="AK19" s="595"/>
      <c r="AL19" s="861"/>
      <c r="AN19" s="110"/>
      <c r="AP19" s="946" t="s">
        <v>5363</v>
      </c>
      <c r="AQ19" s="948"/>
      <c r="AR19" s="948"/>
      <c r="AS19" s="947"/>
      <c r="AT19" s="273"/>
      <c r="AU19" s="273"/>
      <c r="AY19" s="274"/>
    </row>
    <row r="20" spans="1:68" s="3" customFormat="1" ht="24" customHeight="1">
      <c r="A20" s="10"/>
      <c r="B20" s="292"/>
      <c r="C20" s="594" t="s">
        <v>7284</v>
      </c>
      <c r="D20" s="594"/>
      <c r="E20" s="594"/>
      <c r="F20" s="594"/>
      <c r="G20" s="594"/>
      <c r="H20" s="594"/>
      <c r="I20" s="594"/>
      <c r="J20" s="594"/>
      <c r="K20" s="594"/>
      <c r="L20" s="594"/>
      <c r="M20" s="594"/>
      <c r="N20" s="594"/>
      <c r="O20" s="594"/>
      <c r="P20" s="594"/>
      <c r="Q20" s="594"/>
      <c r="R20" s="594"/>
      <c r="S20" s="594"/>
      <c r="T20" s="594"/>
      <c r="U20" s="594"/>
      <c r="V20" s="594"/>
      <c r="W20" s="594"/>
      <c r="X20" s="594"/>
      <c r="Y20" s="594"/>
      <c r="Z20" s="594"/>
      <c r="AA20" s="594"/>
      <c r="AB20" s="594"/>
      <c r="AC20" s="594"/>
      <c r="AD20" s="594"/>
      <c r="AE20" s="594"/>
      <c r="AF20" s="594"/>
      <c r="AG20" s="594"/>
      <c r="AH20" s="594"/>
      <c r="AI20" s="594"/>
      <c r="AJ20" s="594"/>
      <c r="AK20" s="594"/>
      <c r="AL20" s="610"/>
      <c r="AN20" s="110"/>
      <c r="AP20" s="940" t="s">
        <v>5068</v>
      </c>
      <c r="AQ20" s="941"/>
      <c r="AR20" s="941"/>
      <c r="AS20" s="942"/>
      <c r="AT20" s="275"/>
      <c r="AU20" s="275"/>
      <c r="AY20" s="274"/>
      <c r="BJ20" s="971" t="s">
        <v>7258</v>
      </c>
      <c r="BK20" s="972"/>
    </row>
    <row r="21" spans="1:68" s="3" customFormat="1" ht="36" customHeight="1">
      <c r="A21" s="10"/>
      <c r="B21" s="341"/>
      <c r="C21" s="628" t="s">
        <v>7285</v>
      </c>
      <c r="D21" s="628"/>
      <c r="E21" s="628"/>
      <c r="F21" s="628"/>
      <c r="G21" s="628"/>
      <c r="H21" s="628"/>
      <c r="I21" s="628"/>
      <c r="J21" s="628"/>
      <c r="K21" s="628"/>
      <c r="L21" s="628"/>
      <c r="M21" s="628"/>
      <c r="N21" s="628"/>
      <c r="O21" s="628"/>
      <c r="P21" s="628"/>
      <c r="Q21" s="628"/>
      <c r="R21" s="628"/>
      <c r="S21" s="628"/>
      <c r="T21" s="628"/>
      <c r="U21" s="628"/>
      <c r="V21" s="628"/>
      <c r="W21" s="628"/>
      <c r="X21" s="628"/>
      <c r="Y21" s="628"/>
      <c r="Z21" s="628"/>
      <c r="AA21" s="628"/>
      <c r="AB21" s="628"/>
      <c r="AC21" s="628"/>
      <c r="AD21" s="628"/>
      <c r="AE21" s="628"/>
      <c r="AF21" s="628"/>
      <c r="AG21" s="628"/>
      <c r="AH21" s="628"/>
      <c r="AI21" s="628"/>
      <c r="AJ21" s="628"/>
      <c r="AK21" s="628"/>
      <c r="AL21" s="629"/>
      <c r="AN21" s="110"/>
      <c r="AP21" s="946">
        <v>11.968610999999999</v>
      </c>
      <c r="AQ21" s="947"/>
      <c r="AR21" s="946">
        <v>-122.170278</v>
      </c>
      <c r="AS21" s="947"/>
      <c r="AT21" s="273"/>
      <c r="AU21" s="273"/>
      <c r="BB21" s="951" t="s">
        <v>5923</v>
      </c>
      <c r="BC21" s="951"/>
      <c r="BJ21" s="516">
        <v>34</v>
      </c>
      <c r="BK21" s="516"/>
    </row>
    <row r="22" spans="1:68" s="3" customFormat="1" ht="15" customHeight="1">
      <c r="A22" s="10"/>
      <c r="AN22" s="110"/>
      <c r="AP22" s="943" t="s">
        <v>5067</v>
      </c>
      <c r="AQ22" s="944"/>
      <c r="AR22" s="944"/>
      <c r="AS22" s="945"/>
      <c r="AT22" s="63"/>
      <c r="AU22" s="63"/>
      <c r="BB22" s="726" t="s">
        <v>7260</v>
      </c>
      <c r="BC22" s="726"/>
      <c r="BJ22" s="575">
        <v>17</v>
      </c>
      <c r="BK22" s="576"/>
      <c r="BM22" s="974" t="s">
        <v>7286</v>
      </c>
      <c r="BN22" s="974"/>
    </row>
    <row r="23" spans="1:68" s="3" customFormat="1" ht="159.94999999999999" customHeight="1">
      <c r="A23" s="10"/>
      <c r="C23" s="611" t="s">
        <v>5280</v>
      </c>
      <c r="D23" s="611"/>
      <c r="E23" s="611"/>
      <c r="F23" s="611"/>
      <c r="G23" s="611"/>
      <c r="H23" s="674" t="s">
        <v>7287</v>
      </c>
      <c r="I23" s="674"/>
      <c r="J23" s="638" t="s">
        <v>7262</v>
      </c>
      <c r="K23" s="961"/>
      <c r="L23" s="639"/>
      <c r="M23" s="611" t="s">
        <v>7263</v>
      </c>
      <c r="N23" s="611"/>
      <c r="O23" s="611"/>
      <c r="P23" s="611"/>
      <c r="Q23" s="611"/>
      <c r="R23" s="604" t="s">
        <v>7264</v>
      </c>
      <c r="S23" s="605"/>
      <c r="T23" s="606"/>
      <c r="U23" s="604" t="s">
        <v>7265</v>
      </c>
      <c r="V23" s="605"/>
      <c r="W23" s="606"/>
      <c r="X23" s="963" t="s">
        <v>7266</v>
      </c>
      <c r="Y23" s="604" t="s">
        <v>7267</v>
      </c>
      <c r="Z23" s="605"/>
      <c r="AA23" s="606"/>
      <c r="AB23" s="445" t="s">
        <v>7268</v>
      </c>
      <c r="AC23" s="445"/>
      <c r="AD23" s="445"/>
      <c r="AE23" s="445" t="s">
        <v>7269</v>
      </c>
      <c r="AF23" s="445"/>
      <c r="AG23" s="445"/>
      <c r="AH23" s="445" t="s">
        <v>7270</v>
      </c>
      <c r="AI23" s="445"/>
      <c r="AJ23" s="445"/>
      <c r="AK23" s="674" t="s">
        <v>7288</v>
      </c>
      <c r="AL23" s="674"/>
      <c r="AN23" s="110"/>
      <c r="AP23" s="952">
        <v>32.718333000000001</v>
      </c>
      <c r="AQ23" s="952"/>
      <c r="AR23" s="946">
        <v>-84.641666999999998</v>
      </c>
      <c r="AS23" s="947"/>
      <c r="AT23" s="273"/>
      <c r="AU23" s="973" t="s">
        <v>5659</v>
      </c>
      <c r="AV23" s="973"/>
      <c r="AW23" s="973"/>
      <c r="AX23" s="973"/>
      <c r="AY23" s="973"/>
      <c r="AZ23" s="973"/>
      <c r="BB23" s="937">
        <f>COUNTA(CNGE_2024_M3_Secc1!D351:J380)</f>
        <v>0</v>
      </c>
      <c r="BC23" s="937"/>
      <c r="BJ23" s="516">
        <v>22</v>
      </c>
      <c r="BK23" s="516"/>
      <c r="BM23" s="937">
        <f>IF(CNGE_2024_M3_Secc1!$AH$329=0,0,1)</f>
        <v>0</v>
      </c>
      <c r="BN23" s="937"/>
      <c r="BP23" s="3">
        <f>COUNTBLANK(D26:AL26)</f>
        <v>34</v>
      </c>
    </row>
    <row r="24" spans="1:68" s="3" customFormat="1" ht="15" customHeight="1">
      <c r="A24" s="63"/>
      <c r="B24" s="231"/>
      <c r="C24" s="611"/>
      <c r="D24" s="611"/>
      <c r="E24" s="611"/>
      <c r="F24" s="611"/>
      <c r="G24" s="611"/>
      <c r="H24" s="674"/>
      <c r="I24" s="674"/>
      <c r="J24" s="640"/>
      <c r="K24" s="962"/>
      <c r="L24" s="641"/>
      <c r="M24" s="642" t="s">
        <v>31</v>
      </c>
      <c r="N24" s="642"/>
      <c r="O24" s="642" t="s">
        <v>6753</v>
      </c>
      <c r="P24" s="642"/>
      <c r="Q24" s="642"/>
      <c r="R24" s="607"/>
      <c r="S24" s="608"/>
      <c r="T24" s="609"/>
      <c r="U24" s="607"/>
      <c r="V24" s="608"/>
      <c r="W24" s="609"/>
      <c r="X24" s="964"/>
      <c r="Y24" s="607"/>
      <c r="Z24" s="608"/>
      <c r="AA24" s="609"/>
      <c r="AB24" s="445"/>
      <c r="AC24" s="445"/>
      <c r="AD24" s="445"/>
      <c r="AE24" s="445"/>
      <c r="AF24" s="445"/>
      <c r="AG24" s="445"/>
      <c r="AH24" s="445"/>
      <c r="AI24" s="445"/>
      <c r="AJ24" s="445"/>
      <c r="AK24" s="674"/>
      <c r="AL24" s="674"/>
      <c r="AN24" s="110"/>
      <c r="AP24" s="937" t="s">
        <v>7272</v>
      </c>
      <c r="AQ24" s="937"/>
      <c r="AR24" s="949" t="s">
        <v>5656</v>
      </c>
      <c r="AS24" s="950"/>
      <c r="AT24" s="276"/>
      <c r="AU24" s="968" t="s">
        <v>5102</v>
      </c>
      <c r="AV24" s="969"/>
      <c r="AW24" s="937" t="s">
        <v>5096</v>
      </c>
      <c r="AX24" s="937"/>
      <c r="AY24" s="937" t="s">
        <v>5098</v>
      </c>
      <c r="AZ24" s="937"/>
      <c r="BB24" s="726" t="s">
        <v>7273</v>
      </c>
      <c r="BC24" s="726"/>
      <c r="BE24" s="514" t="s">
        <v>7274</v>
      </c>
      <c r="BF24" s="527"/>
      <c r="BG24" s="527"/>
      <c r="BH24" s="515"/>
      <c r="BJ24" s="516" t="s">
        <v>5104</v>
      </c>
      <c r="BK24" s="516"/>
      <c r="BM24" s="937" t="s">
        <v>6383</v>
      </c>
      <c r="BN24" s="937"/>
    </row>
    <row r="25" spans="1:68" s="3" customFormat="1" ht="15" customHeight="1">
      <c r="A25" s="63"/>
      <c r="B25" s="57"/>
      <c r="C25" s="162" t="s">
        <v>4992</v>
      </c>
      <c r="D25" s="547" t="str">
        <f>IF($BM$23=1,"",IF(CNGE_2024_M3_Secc1!D351="","",CNGE_2024_M3_Secc1!D351))</f>
        <v/>
      </c>
      <c r="E25" s="548"/>
      <c r="F25" s="548"/>
      <c r="G25" s="549"/>
      <c r="H25" s="460" t="str">
        <f>IF(BM25=1,"",IF(CNGE_2024_M3_Secc1!K351="","",CNGE_2024_M3_Secc1!K351))</f>
        <v/>
      </c>
      <c r="I25" s="462"/>
      <c r="J25" s="447"/>
      <c r="K25" s="448"/>
      <c r="L25" s="449"/>
      <c r="M25" s="460" t="str">
        <f>IFERROR(VLOOKUP(O25,Presentación!$AK$9:$AM$580,3,FALSE),"")</f>
        <v/>
      </c>
      <c r="N25" s="462"/>
      <c r="O25" s="564"/>
      <c r="P25" s="565"/>
      <c r="Q25" s="566"/>
      <c r="R25" s="564"/>
      <c r="S25" s="565"/>
      <c r="T25" s="566"/>
      <c r="U25" s="447"/>
      <c r="V25" s="448"/>
      <c r="W25" s="449"/>
      <c r="X25" s="161" t="s">
        <v>7275</v>
      </c>
      <c r="Y25" s="447"/>
      <c r="Z25" s="448"/>
      <c r="AA25" s="449"/>
      <c r="AB25" s="447"/>
      <c r="AC25" s="448"/>
      <c r="AD25" s="449"/>
      <c r="AE25" s="447"/>
      <c r="AF25" s="448"/>
      <c r="AG25" s="449"/>
      <c r="AH25" s="447"/>
      <c r="AI25" s="448"/>
      <c r="AJ25" s="449"/>
      <c r="AK25" s="447"/>
      <c r="AL25" s="449"/>
      <c r="AN25" s="110"/>
      <c r="AP25" s="937">
        <f>IF(U25="",0,IF(OR(_xlfn.NUMBERVALUE(U25)&lt;$AP$21,_xlfn.NUMBERVALUE(U25)&gt;$AP$23),1,0))</f>
        <v>0</v>
      </c>
      <c r="AQ25" s="937"/>
      <c r="AR25" s="938">
        <f>IF(Y25="",0,IF(OR(_xlfn.NUMBERVALUE(Y25)&lt;$AR$21,_xlfn.NUMBERVALUE(Y25)&gt;$AR$23),1,0))</f>
        <v>0</v>
      </c>
      <c r="AS25" s="939"/>
      <c r="AT25" s="277"/>
      <c r="AU25" s="965">
        <f>IF(AK25="",0,1)</f>
        <v>0</v>
      </c>
      <c r="AV25" s="965"/>
      <c r="AW25" s="937">
        <f>IF(AK25=_xlfn.NUMBERVALUE(C25),1,0)</f>
        <v>0</v>
      </c>
      <c r="AX25" s="937"/>
      <c r="AY25" s="943" t="str">
        <f>IF(AW25=0,"",IF(SUM($AW$25:AX25)=1,_xlfn.NUMBERVALUE(C25),IF($AW$55&gt;SUM($AW$25:AX25),_xlfn.CONCAT(", ",_xlfn.NUMBERVALUE(C25)),IF($AW$55=SUM($AW$25:AX25),_xlfn.CONCAT(" y ",_xlfn.NUMBERVALUE(C25))))))</f>
        <v/>
      </c>
      <c r="AZ25" s="945"/>
      <c r="BA25" s="3" t="s">
        <v>7289</v>
      </c>
      <c r="BB25" s="937" t="str">
        <f>IF(_xlfn.NUMBERVALUE(C25)&lt;=$BB$23,_xlfn.NUMBERVALUE(C25),"")</f>
        <v/>
      </c>
      <c r="BC25" s="937"/>
      <c r="BE25" s="937" t="str">
        <f t="shared" ref="BE25:BE26" si="0">SUBSTITUTE( SUBSTITUTE( SUBSTITUTE( SUBSTITUTE( SUBSTITUTE( SUBSTITUTE( SUBSTITUTE( SUBSTITUTE( SUBSTITUTE( SUBSTITUTE(AH25, 0, ""), 1, ""),2, ""), 3, ""), 4, ""),5, ""), 6, ""), 7, ""), 8, ""), 9, "")</f>
        <v/>
      </c>
      <c r="BF25" s="937"/>
      <c r="BG25" s="937">
        <f t="shared" ref="BG25:BG54" si="1">IF(OR(AH25="",AH25="NA",AH25="NS"),0,
IF(OR((LEN(AH25)-LEN(AY25))&lt;10,(LEN(AH25)-LEN(AY25))&gt;10),1,0))</f>
        <v>0</v>
      </c>
      <c r="BH25" s="937"/>
      <c r="BJ25" s="937">
        <f>IF($AP$13=$AR$13,0,IF(OR(COUNTBLANK(D25:AL25)=$BJ$21,AND(D25&lt;&gt;"",AK25="",COUNTBLANK(J25:AJ25)=$BJ$22),AND(D25&lt;&gt;"",AK25&lt;&gt;"",COUNTBLANK(J25:AJ25)=$BJ$23),AND(BM25=1,COUNTBLANK(D25:AL25)=33)),0,1))</f>
        <v>0</v>
      </c>
      <c r="BK25" s="937"/>
      <c r="BM25" s="937">
        <f>IF(CNGE_2024_M3_Secc1!M351=2,1,0)</f>
        <v>0</v>
      </c>
      <c r="BN25" s="937"/>
    </row>
    <row r="26" spans="1:68" s="3" customFormat="1" ht="15" customHeight="1">
      <c r="A26" s="63"/>
      <c r="B26" s="59"/>
      <c r="C26" s="162" t="s">
        <v>4994</v>
      </c>
      <c r="D26" s="547" t="str">
        <f>IF($BM$23=1,"",IF(CNGE_2024_M3_Secc1!D352="","",CNGE_2024_M3_Secc1!D352))</f>
        <v/>
      </c>
      <c r="E26" s="548"/>
      <c r="F26" s="548"/>
      <c r="G26" s="549"/>
      <c r="H26" s="460" t="str">
        <f>IF(BM26=1,"",IF(CNGE_2024_M3_Secc1!K352="","",CNGE_2024_M3_Secc1!K352))</f>
        <v/>
      </c>
      <c r="I26" s="462"/>
      <c r="J26" s="447"/>
      <c r="K26" s="448"/>
      <c r="L26" s="449"/>
      <c r="M26" s="460" t="str">
        <f>IFERROR(VLOOKUP(O26,Presentación!$AK$9:$AM$580,3,FALSE),"")</f>
        <v/>
      </c>
      <c r="N26" s="462"/>
      <c r="O26" s="564"/>
      <c r="P26" s="565"/>
      <c r="Q26" s="566"/>
      <c r="R26" s="564"/>
      <c r="S26" s="565"/>
      <c r="T26" s="566"/>
      <c r="U26" s="447"/>
      <c r="V26" s="448"/>
      <c r="W26" s="449"/>
      <c r="X26" s="161" t="s">
        <v>7275</v>
      </c>
      <c r="Y26" s="447"/>
      <c r="Z26" s="448"/>
      <c r="AA26" s="449"/>
      <c r="AB26" s="447"/>
      <c r="AC26" s="448"/>
      <c r="AD26" s="449"/>
      <c r="AE26" s="447"/>
      <c r="AF26" s="448"/>
      <c r="AG26" s="449"/>
      <c r="AH26" s="447"/>
      <c r="AI26" s="448"/>
      <c r="AJ26" s="449"/>
      <c r="AK26" s="447"/>
      <c r="AL26" s="449"/>
      <c r="AN26" s="110"/>
      <c r="AP26" s="937">
        <f t="shared" ref="AP26:AP28" si="2">IF(U26="",0,IF(OR(_xlfn.NUMBERVALUE(U26)&lt;$AP$21,_xlfn.NUMBERVALUE(U26)&gt;$AP$23),1,0))</f>
        <v>0</v>
      </c>
      <c r="AQ26" s="937"/>
      <c r="AR26" s="938">
        <f t="shared" ref="AR26:AR28" si="3">IF(Y26="",0,IF(OR(_xlfn.NUMBERVALUE(Y26)&lt;$AR$21,_xlfn.NUMBERVALUE(Y26)&gt;$AR$23),1,0))</f>
        <v>0</v>
      </c>
      <c r="AS26" s="939"/>
      <c r="AT26" s="277"/>
      <c r="AU26" s="965">
        <f t="shared" ref="AU26:AU54" si="4">IF(AK26="",0,1)</f>
        <v>0</v>
      </c>
      <c r="AV26" s="965"/>
      <c r="AW26" s="937">
        <f t="shared" ref="AW26:AW28" si="5">IF(AK26=_xlfn.NUMBERVALUE(C26),1,0)</f>
        <v>0</v>
      </c>
      <c r="AX26" s="937"/>
      <c r="AY26" s="943" t="str">
        <f>IF(AW26=0,"",IF(SUM($AW$25:AX26)=1,_xlfn.NUMBERVALUE(C26),IF($AW$55&gt;SUM($AW$25:AX26),_xlfn.CONCAT(", ",_xlfn.NUMBERVALUE(C26)),IF($AW$55=SUM($AW$25:AX26),_xlfn.CONCAT(" y ",_xlfn.NUMBERVALUE(C26))))))</f>
        <v/>
      </c>
      <c r="AZ26" s="945"/>
      <c r="BB26" s="937" t="str">
        <f t="shared" ref="BB26:BB29" si="6">IF(_xlfn.NUMBERVALUE(C26)&lt;=$BB$23,_xlfn.NUMBERVALUE(C26),"")</f>
        <v/>
      </c>
      <c r="BC26" s="937"/>
      <c r="BE26" s="937" t="str">
        <f t="shared" si="0"/>
        <v/>
      </c>
      <c r="BF26" s="937"/>
      <c r="BG26" s="937">
        <f t="shared" si="1"/>
        <v>0</v>
      </c>
      <c r="BH26" s="937"/>
      <c r="BJ26" s="937">
        <f t="shared" ref="BJ26:BJ54" si="7">IF($AP$13=$AR$13,0,IF(OR(COUNTBLANK(D26:AL26)=$BJ$21,AND(D26&lt;&gt;"",AK26="",COUNTBLANK(J26:AJ26)=$BJ$22),AND(D26&lt;&gt;"",AK26&lt;&gt;"",COUNTBLANK(J26:AJ26)=$BJ$23),AND(BM26=1,COUNTBLANK(D26:AL26)=33)),0,1))</f>
        <v>0</v>
      </c>
      <c r="BK26" s="937"/>
      <c r="BM26" s="937">
        <f>IF(CNGE_2024_M3_Secc1!M352=2,1,0)</f>
        <v>0</v>
      </c>
      <c r="BN26" s="937"/>
    </row>
    <row r="27" spans="1:68" s="38" customFormat="1" ht="15" customHeight="1">
      <c r="B27" s="59"/>
      <c r="C27" s="162" t="s">
        <v>4996</v>
      </c>
      <c r="D27" s="547" t="str">
        <f>IF($BM$23=1,"",IF(CNGE_2024_M3_Secc1!D353="","",CNGE_2024_M3_Secc1!D353))</f>
        <v/>
      </c>
      <c r="E27" s="548"/>
      <c r="F27" s="548"/>
      <c r="G27" s="549"/>
      <c r="H27" s="460" t="str">
        <f>IF(BM27=1,"",IF(CNGE_2024_M3_Secc1!K353="","",CNGE_2024_M3_Secc1!K353))</f>
        <v/>
      </c>
      <c r="I27" s="462"/>
      <c r="J27" s="447"/>
      <c r="K27" s="448"/>
      <c r="L27" s="449"/>
      <c r="M27" s="460" t="str">
        <f>IFERROR(VLOOKUP(O27,Presentación!$AK$9:$AM$580,3,FALSE),"")</f>
        <v/>
      </c>
      <c r="N27" s="462"/>
      <c r="O27" s="564"/>
      <c r="P27" s="565"/>
      <c r="Q27" s="566"/>
      <c r="R27" s="564"/>
      <c r="S27" s="565"/>
      <c r="T27" s="566"/>
      <c r="U27" s="447"/>
      <c r="V27" s="448"/>
      <c r="W27" s="449"/>
      <c r="X27" s="161" t="s">
        <v>7275</v>
      </c>
      <c r="Y27" s="447"/>
      <c r="Z27" s="448"/>
      <c r="AA27" s="449"/>
      <c r="AB27" s="447"/>
      <c r="AC27" s="448"/>
      <c r="AD27" s="449"/>
      <c r="AE27" s="447"/>
      <c r="AF27" s="448"/>
      <c r="AG27" s="449"/>
      <c r="AH27" s="447"/>
      <c r="AI27" s="448"/>
      <c r="AJ27" s="449"/>
      <c r="AK27" s="447"/>
      <c r="AL27" s="449"/>
      <c r="AN27" s="169"/>
      <c r="AP27" s="937">
        <f>IF(U27="",0,IF(OR(_xlfn.NUMBERVALUE(U27)&lt;$AP$21,_xlfn.NUMBERVALUE(U27)&gt;$AP$23),1,0))</f>
        <v>0</v>
      </c>
      <c r="AQ27" s="937"/>
      <c r="AR27" s="938">
        <f t="shared" si="3"/>
        <v>0</v>
      </c>
      <c r="AS27" s="939"/>
      <c r="AT27" s="277"/>
      <c r="AU27" s="965">
        <f t="shared" si="4"/>
        <v>0</v>
      </c>
      <c r="AV27" s="965"/>
      <c r="AW27" s="937">
        <f t="shared" si="5"/>
        <v>0</v>
      </c>
      <c r="AX27" s="937"/>
      <c r="AY27" s="943" t="str">
        <f>IF(AW27=0,"",IF(SUM($AW$25:AX27)=1,_xlfn.NUMBERVALUE(C27),IF($AW$55&gt;SUM($AW$25:AX27),_xlfn.CONCAT(", ",_xlfn.NUMBERVALUE(C27)),IF($AW$55=SUM($AW$25:AX27),_xlfn.CONCAT(" y ",_xlfn.NUMBERVALUE(C27))))))</f>
        <v/>
      </c>
      <c r="AZ27" s="945"/>
      <c r="BB27" s="937" t="str">
        <f t="shared" si="6"/>
        <v/>
      </c>
      <c r="BC27" s="937"/>
      <c r="BE27" s="937" t="str">
        <f>SUBSTITUTE( SUBSTITUTE( SUBSTITUTE( SUBSTITUTE( SUBSTITUTE( SUBSTITUTE( SUBSTITUTE( SUBSTITUTE( SUBSTITUTE( SUBSTITUTE(AH27, 0, ""), 1, ""),2, ""), 3, ""), 4, ""),5, ""), 6, ""), 7, ""), 8, ""), 9, "")</f>
        <v/>
      </c>
      <c r="BF27" s="937"/>
      <c r="BG27" s="937">
        <f t="shared" si="1"/>
        <v>0</v>
      </c>
      <c r="BH27" s="937"/>
      <c r="BJ27" s="937">
        <f t="shared" si="7"/>
        <v>0</v>
      </c>
      <c r="BK27" s="937"/>
      <c r="BM27" s="937">
        <f>IF(CNGE_2024_M3_Secc1!M353=2,1,0)</f>
        <v>0</v>
      </c>
      <c r="BN27" s="937"/>
    </row>
    <row r="28" spans="1:68" s="38" customFormat="1" ht="15" customHeight="1">
      <c r="B28" s="59"/>
      <c r="C28" s="162" t="s">
        <v>4998</v>
      </c>
      <c r="D28" s="547" t="str">
        <f>IF($BM$23=1,"",IF(CNGE_2024_M3_Secc1!D354="","",CNGE_2024_M3_Secc1!D354))</f>
        <v/>
      </c>
      <c r="E28" s="548"/>
      <c r="F28" s="548"/>
      <c r="G28" s="549"/>
      <c r="H28" s="460" t="str">
        <f>IF(BM28=1,"",IF(CNGE_2024_M3_Secc1!K354="","",CNGE_2024_M3_Secc1!K354))</f>
        <v/>
      </c>
      <c r="I28" s="462"/>
      <c r="J28" s="447"/>
      <c r="K28" s="448"/>
      <c r="L28" s="449"/>
      <c r="M28" s="460"/>
      <c r="N28" s="462"/>
      <c r="O28" s="564"/>
      <c r="P28" s="565"/>
      <c r="Q28" s="566"/>
      <c r="R28" s="564"/>
      <c r="S28" s="565"/>
      <c r="T28" s="566"/>
      <c r="U28" s="447"/>
      <c r="V28" s="448"/>
      <c r="W28" s="449"/>
      <c r="X28" s="161" t="s">
        <v>7275</v>
      </c>
      <c r="Y28" s="447"/>
      <c r="Z28" s="448"/>
      <c r="AA28" s="449"/>
      <c r="AB28" s="447"/>
      <c r="AC28" s="448"/>
      <c r="AD28" s="449"/>
      <c r="AE28" s="447"/>
      <c r="AF28" s="448"/>
      <c r="AG28" s="449"/>
      <c r="AH28" s="447"/>
      <c r="AI28" s="448"/>
      <c r="AJ28" s="449"/>
      <c r="AK28" s="447"/>
      <c r="AL28" s="449"/>
      <c r="AN28" s="169"/>
      <c r="AP28" s="937">
        <f t="shared" si="2"/>
        <v>0</v>
      </c>
      <c r="AQ28" s="937"/>
      <c r="AR28" s="938">
        <f t="shared" si="3"/>
        <v>0</v>
      </c>
      <c r="AS28" s="939"/>
      <c r="AT28" s="277"/>
      <c r="AU28" s="965">
        <f t="shared" si="4"/>
        <v>0</v>
      </c>
      <c r="AV28" s="965"/>
      <c r="AW28" s="937">
        <f t="shared" si="5"/>
        <v>0</v>
      </c>
      <c r="AX28" s="937"/>
      <c r="AY28" s="943" t="str">
        <f>IF(AW28=0,"",IF(SUM($AW$25:AX28)=1,_xlfn.NUMBERVALUE(C28),IF($AW$55&gt;SUM($AW$25:AX28),_xlfn.CONCAT(", ",_xlfn.NUMBERVALUE(C28)),IF($AW$55=SUM($AW$25:AX28),_xlfn.CONCAT(" y ",_xlfn.NUMBERVALUE(C28))))))</f>
        <v/>
      </c>
      <c r="AZ28" s="945"/>
      <c r="BB28" s="937" t="str">
        <f t="shared" si="6"/>
        <v/>
      </c>
      <c r="BC28" s="937"/>
      <c r="BE28" s="937" t="str">
        <f>SUBSTITUTE( SUBSTITUTE( SUBSTITUTE( SUBSTITUTE( SUBSTITUTE( SUBSTITUTE( SUBSTITUTE( SUBSTITUTE( SUBSTITUTE( SUBSTITUTE(AH28, 0, ""), 1, ""),2, ""), 3, ""), 4, ""),5, ""), 6, ""), 7, ""), 8, ""), 9, "")</f>
        <v/>
      </c>
      <c r="BF28" s="937"/>
      <c r="BG28" s="937">
        <f t="shared" si="1"/>
        <v>0</v>
      </c>
      <c r="BH28" s="937"/>
      <c r="BJ28" s="937">
        <f t="shared" si="7"/>
        <v>0</v>
      </c>
      <c r="BK28" s="937"/>
      <c r="BM28" s="937">
        <f>IF(CNGE_2024_M3_Secc1!M354=2,1,0)</f>
        <v>0</v>
      </c>
      <c r="BN28" s="937"/>
    </row>
    <row r="29" spans="1:68" s="38" customFormat="1" ht="15" customHeight="1">
      <c r="B29" s="59"/>
      <c r="C29" s="162" t="s">
        <v>5000</v>
      </c>
      <c r="D29" s="547" t="str">
        <f>IF($BM$23=1,"",IF(CNGE_2024_M3_Secc1!D355="","",CNGE_2024_M3_Secc1!D355))</f>
        <v/>
      </c>
      <c r="E29" s="548"/>
      <c r="F29" s="548"/>
      <c r="G29" s="549"/>
      <c r="H29" s="460" t="str">
        <f>IF(BM29=1,"",IF(CNGE_2024_M3_Secc1!K355="","",CNGE_2024_M3_Secc1!K355))</f>
        <v/>
      </c>
      <c r="I29" s="462"/>
      <c r="J29" s="447"/>
      <c r="K29" s="448"/>
      <c r="L29" s="449"/>
      <c r="M29" s="460" t="str">
        <f>IFERROR(VLOOKUP(O29,Presentación!$AK$9:$AM$580,3,FALSE),"")</f>
        <v/>
      </c>
      <c r="N29" s="462"/>
      <c r="O29" s="564"/>
      <c r="P29" s="565"/>
      <c r="Q29" s="566"/>
      <c r="R29" s="564"/>
      <c r="S29" s="565"/>
      <c r="T29" s="566"/>
      <c r="U29" s="447"/>
      <c r="V29" s="448"/>
      <c r="W29" s="449"/>
      <c r="X29" s="161" t="s">
        <v>7275</v>
      </c>
      <c r="Y29" s="447"/>
      <c r="Z29" s="448"/>
      <c r="AA29" s="449"/>
      <c r="AB29" s="447"/>
      <c r="AC29" s="448"/>
      <c r="AD29" s="449"/>
      <c r="AE29" s="447"/>
      <c r="AF29" s="448"/>
      <c r="AG29" s="449"/>
      <c r="AH29" s="447"/>
      <c r="AI29" s="448"/>
      <c r="AJ29" s="449"/>
      <c r="AK29" s="447"/>
      <c r="AL29" s="449"/>
      <c r="AN29" s="169"/>
      <c r="AP29" s="937">
        <f t="shared" ref="AP29:AP54" si="8">IF(U29="",0,IF(OR(_xlfn.NUMBERVALUE(U29)&lt;$AP$21,_xlfn.NUMBERVALUE(U29)&gt;$AP$23),1,0))</f>
        <v>0</v>
      </c>
      <c r="AQ29" s="937"/>
      <c r="AR29" s="938">
        <f t="shared" ref="AR29:AR54" si="9">IF(Y29="",0,IF(OR(_xlfn.NUMBERVALUE(Y29)&lt;$AR$21,_xlfn.NUMBERVALUE(Y29)&gt;$AR$23),1,0))</f>
        <v>0</v>
      </c>
      <c r="AS29" s="939"/>
      <c r="AT29" s="277"/>
      <c r="AU29" s="965">
        <f t="shared" si="4"/>
        <v>0</v>
      </c>
      <c r="AV29" s="965"/>
      <c r="AW29" s="937">
        <f t="shared" ref="AW29:AW54" si="10">IF(AK29=_xlfn.NUMBERVALUE(C29),1,0)</f>
        <v>0</v>
      </c>
      <c r="AX29" s="937"/>
      <c r="AY29" s="943" t="str">
        <f>IF(AW29=0,"",IF(SUM($AW$25:AX29)=1,_xlfn.NUMBERVALUE(C29),IF($AW$55&gt;SUM($AW$25:AX29),_xlfn.CONCAT(", ",_xlfn.NUMBERVALUE(C29)),IF($AW$55=SUM($AW$25:AX29),_xlfn.CONCAT(" y ",_xlfn.NUMBERVALUE(C29))))))</f>
        <v/>
      </c>
      <c r="AZ29" s="945"/>
      <c r="BB29" s="937" t="str">
        <f t="shared" si="6"/>
        <v/>
      </c>
      <c r="BC29" s="937"/>
      <c r="BE29" s="937" t="str">
        <f t="shared" ref="BE29:BE54" si="11">SUBSTITUTE( SUBSTITUTE( SUBSTITUTE( SUBSTITUTE( SUBSTITUTE( SUBSTITUTE( SUBSTITUTE( SUBSTITUTE( SUBSTITUTE( SUBSTITUTE(AH29, 0, ""), 1, ""),2, ""), 3, ""), 4, ""),5, ""), 6, ""), 7, ""), 8, ""), 9, "")</f>
        <v/>
      </c>
      <c r="BF29" s="937"/>
      <c r="BG29" s="937">
        <f t="shared" si="1"/>
        <v>0</v>
      </c>
      <c r="BH29" s="937"/>
      <c r="BJ29" s="937">
        <f t="shared" si="7"/>
        <v>0</v>
      </c>
      <c r="BK29" s="937"/>
      <c r="BM29" s="937">
        <f>IF(CNGE_2024_M3_Secc1!M355=2,1,0)</f>
        <v>0</v>
      </c>
      <c r="BN29" s="937"/>
    </row>
    <row r="30" spans="1:68" s="38" customFormat="1" ht="15" customHeight="1">
      <c r="B30" s="59"/>
      <c r="C30" s="162" t="s">
        <v>5002</v>
      </c>
      <c r="D30" s="547" t="str">
        <f>IF($BM$23=1,"",IF(CNGE_2024_M3_Secc1!D356="","",CNGE_2024_M3_Secc1!D356))</f>
        <v/>
      </c>
      <c r="E30" s="548"/>
      <c r="F30" s="548"/>
      <c r="G30" s="549"/>
      <c r="H30" s="460" t="str">
        <f>IF(BM30=1,"",IF(CNGE_2024_M3_Secc1!K356="","",CNGE_2024_M3_Secc1!K356))</f>
        <v/>
      </c>
      <c r="I30" s="462"/>
      <c r="J30" s="447"/>
      <c r="K30" s="448"/>
      <c r="L30" s="449"/>
      <c r="M30" s="460" t="str">
        <f>IFERROR(VLOOKUP(O30,Presentación!$AK$9:$AM$580,3,FALSE),"")</f>
        <v/>
      </c>
      <c r="N30" s="462"/>
      <c r="O30" s="564"/>
      <c r="P30" s="565"/>
      <c r="Q30" s="566"/>
      <c r="R30" s="564"/>
      <c r="S30" s="565"/>
      <c r="T30" s="566"/>
      <c r="U30" s="447"/>
      <c r="V30" s="448"/>
      <c r="W30" s="449"/>
      <c r="X30" s="161" t="s">
        <v>7275</v>
      </c>
      <c r="Y30" s="447"/>
      <c r="Z30" s="448"/>
      <c r="AA30" s="449"/>
      <c r="AB30" s="447"/>
      <c r="AC30" s="448"/>
      <c r="AD30" s="449"/>
      <c r="AE30" s="447"/>
      <c r="AF30" s="448"/>
      <c r="AG30" s="449"/>
      <c r="AH30" s="447"/>
      <c r="AI30" s="448"/>
      <c r="AJ30" s="449"/>
      <c r="AK30" s="447"/>
      <c r="AL30" s="449"/>
      <c r="AN30" s="169"/>
      <c r="AP30" s="937">
        <f t="shared" si="8"/>
        <v>0</v>
      </c>
      <c r="AQ30" s="937"/>
      <c r="AR30" s="938">
        <f t="shared" si="9"/>
        <v>0</v>
      </c>
      <c r="AS30" s="939"/>
      <c r="AT30" s="277"/>
      <c r="AU30" s="965">
        <f t="shared" si="4"/>
        <v>0</v>
      </c>
      <c r="AV30" s="965"/>
      <c r="AW30" s="937">
        <f t="shared" si="10"/>
        <v>0</v>
      </c>
      <c r="AX30" s="937"/>
      <c r="AY30" s="943" t="str">
        <f>IF(AW30=0,"",IF(SUM($AW$25:AX30)=1,_xlfn.NUMBERVALUE(C30),IF($AW$55&gt;SUM($AW$25:AX30),_xlfn.CONCAT(", ",_xlfn.NUMBERVALUE(C30)),IF($AW$55=SUM($AW$25:AX30),_xlfn.CONCAT(" y ",_xlfn.NUMBERVALUE(C30))))))</f>
        <v/>
      </c>
      <c r="AZ30" s="945"/>
      <c r="BB30" s="937" t="str">
        <f t="shared" ref="BB30:BB54" si="12">IF(_xlfn.NUMBERVALUE(C30)&lt;=$BB$23,_xlfn.NUMBERVALUE(C30),"")</f>
        <v/>
      </c>
      <c r="BC30" s="937"/>
      <c r="BE30" s="937" t="str">
        <f t="shared" si="11"/>
        <v/>
      </c>
      <c r="BF30" s="937"/>
      <c r="BG30" s="937">
        <f t="shared" si="1"/>
        <v>0</v>
      </c>
      <c r="BH30" s="937"/>
      <c r="BJ30" s="937">
        <f t="shared" si="7"/>
        <v>0</v>
      </c>
      <c r="BK30" s="937"/>
      <c r="BM30" s="937">
        <f>IF(CNGE_2024_M3_Secc1!M356=2,1,0)</f>
        <v>0</v>
      </c>
      <c r="BN30" s="937"/>
    </row>
    <row r="31" spans="1:68" s="38" customFormat="1" ht="15" customHeight="1">
      <c r="B31" s="59"/>
      <c r="C31" s="162" t="s">
        <v>5004</v>
      </c>
      <c r="D31" s="547" t="str">
        <f>IF($BM$23=1,"",IF(CNGE_2024_M3_Secc1!D357="","",CNGE_2024_M3_Secc1!D357))</f>
        <v/>
      </c>
      <c r="E31" s="548"/>
      <c r="F31" s="548"/>
      <c r="G31" s="549"/>
      <c r="H31" s="460" t="str">
        <f>IF(BM31=1,"",IF(CNGE_2024_M3_Secc1!K357="","",CNGE_2024_M3_Secc1!K357))</f>
        <v/>
      </c>
      <c r="I31" s="462"/>
      <c r="J31" s="447"/>
      <c r="K31" s="448"/>
      <c r="L31" s="449"/>
      <c r="M31" s="460" t="str">
        <f>IFERROR(VLOOKUP(O31,Presentación!$AK$9:$AM$580,3,FALSE),"")</f>
        <v/>
      </c>
      <c r="N31" s="462"/>
      <c r="O31" s="564"/>
      <c r="P31" s="565"/>
      <c r="Q31" s="566"/>
      <c r="R31" s="564"/>
      <c r="S31" s="565"/>
      <c r="T31" s="566"/>
      <c r="U31" s="447"/>
      <c r="V31" s="448"/>
      <c r="W31" s="449"/>
      <c r="X31" s="161" t="s">
        <v>7275</v>
      </c>
      <c r="Y31" s="447"/>
      <c r="Z31" s="448"/>
      <c r="AA31" s="449"/>
      <c r="AB31" s="447"/>
      <c r="AC31" s="448"/>
      <c r="AD31" s="449"/>
      <c r="AE31" s="447"/>
      <c r="AF31" s="448"/>
      <c r="AG31" s="449"/>
      <c r="AH31" s="447"/>
      <c r="AI31" s="448"/>
      <c r="AJ31" s="449"/>
      <c r="AK31" s="447"/>
      <c r="AL31" s="449"/>
      <c r="AN31" s="169"/>
      <c r="AP31" s="937">
        <f t="shared" si="8"/>
        <v>0</v>
      </c>
      <c r="AQ31" s="937"/>
      <c r="AR31" s="938">
        <f t="shared" si="9"/>
        <v>0</v>
      </c>
      <c r="AS31" s="939"/>
      <c r="AT31" s="277"/>
      <c r="AU31" s="965">
        <f t="shared" si="4"/>
        <v>0</v>
      </c>
      <c r="AV31" s="965"/>
      <c r="AW31" s="937">
        <f t="shared" si="10"/>
        <v>0</v>
      </c>
      <c r="AX31" s="937"/>
      <c r="AY31" s="943" t="str">
        <f>IF(AW31=0,"",IF(SUM($AW$25:AX31)=1,_xlfn.NUMBERVALUE(C31),IF($AW$55&gt;SUM($AW$25:AX31),_xlfn.CONCAT(", ",_xlfn.NUMBERVALUE(C31)),IF($AW$55=SUM($AW$25:AX31),_xlfn.CONCAT(" y ",_xlfn.NUMBERVALUE(C31))))))</f>
        <v/>
      </c>
      <c r="AZ31" s="945"/>
      <c r="BB31" s="937" t="str">
        <f t="shared" si="12"/>
        <v/>
      </c>
      <c r="BC31" s="937"/>
      <c r="BE31" s="937" t="str">
        <f t="shared" si="11"/>
        <v/>
      </c>
      <c r="BF31" s="937"/>
      <c r="BG31" s="937">
        <f t="shared" si="1"/>
        <v>0</v>
      </c>
      <c r="BH31" s="937"/>
      <c r="BJ31" s="937">
        <f t="shared" si="7"/>
        <v>0</v>
      </c>
      <c r="BK31" s="937"/>
      <c r="BM31" s="937">
        <f>IF(CNGE_2024_M3_Secc1!M357=2,1,0)</f>
        <v>0</v>
      </c>
      <c r="BN31" s="937"/>
    </row>
    <row r="32" spans="1:68" s="38" customFormat="1" ht="15" customHeight="1">
      <c r="B32" s="59"/>
      <c r="C32" s="162" t="s">
        <v>5006</v>
      </c>
      <c r="D32" s="547" t="str">
        <f>IF($BM$23=1,"",IF(CNGE_2024_M3_Secc1!D358="","",CNGE_2024_M3_Secc1!D358))</f>
        <v/>
      </c>
      <c r="E32" s="548"/>
      <c r="F32" s="548"/>
      <c r="G32" s="549"/>
      <c r="H32" s="460" t="str">
        <f>IF(BM32=1,"",IF(CNGE_2024_M3_Secc1!K358="","",CNGE_2024_M3_Secc1!K358))</f>
        <v/>
      </c>
      <c r="I32" s="462"/>
      <c r="J32" s="447"/>
      <c r="K32" s="448"/>
      <c r="L32" s="449"/>
      <c r="M32" s="460" t="str">
        <f>IFERROR(VLOOKUP(O32,Presentación!$AK$9:$AM$580,3,FALSE),"")</f>
        <v/>
      </c>
      <c r="N32" s="462"/>
      <c r="O32" s="564"/>
      <c r="P32" s="565"/>
      <c r="Q32" s="566"/>
      <c r="R32" s="564"/>
      <c r="S32" s="565"/>
      <c r="T32" s="566"/>
      <c r="U32" s="447"/>
      <c r="V32" s="448"/>
      <c r="W32" s="449"/>
      <c r="X32" s="161" t="s">
        <v>7275</v>
      </c>
      <c r="Y32" s="447"/>
      <c r="Z32" s="448"/>
      <c r="AA32" s="449"/>
      <c r="AB32" s="447"/>
      <c r="AC32" s="448"/>
      <c r="AD32" s="449"/>
      <c r="AE32" s="447"/>
      <c r="AF32" s="448"/>
      <c r="AG32" s="449"/>
      <c r="AH32" s="447"/>
      <c r="AI32" s="448"/>
      <c r="AJ32" s="449"/>
      <c r="AK32" s="447"/>
      <c r="AL32" s="449"/>
      <c r="AN32" s="169"/>
      <c r="AP32" s="937">
        <f t="shared" si="8"/>
        <v>0</v>
      </c>
      <c r="AQ32" s="937"/>
      <c r="AR32" s="938">
        <f t="shared" si="9"/>
        <v>0</v>
      </c>
      <c r="AS32" s="939"/>
      <c r="AT32" s="277"/>
      <c r="AU32" s="965">
        <f t="shared" si="4"/>
        <v>0</v>
      </c>
      <c r="AV32" s="965"/>
      <c r="AW32" s="937">
        <f t="shared" si="10"/>
        <v>0</v>
      </c>
      <c r="AX32" s="937"/>
      <c r="AY32" s="943" t="str">
        <f>IF(AW32=0,"",IF(SUM($AW$25:AX32)=1,_xlfn.NUMBERVALUE(C32),IF($AW$55&gt;SUM($AW$25:AX32),_xlfn.CONCAT(", ",_xlfn.NUMBERVALUE(C32)),IF($AW$55=SUM($AW$25:AX32),_xlfn.CONCAT(" y ",_xlfn.NUMBERVALUE(C32))))))</f>
        <v/>
      </c>
      <c r="AZ32" s="945"/>
      <c r="BB32" s="937" t="str">
        <f t="shared" si="12"/>
        <v/>
      </c>
      <c r="BC32" s="937"/>
      <c r="BE32" s="937" t="str">
        <f t="shared" si="11"/>
        <v/>
      </c>
      <c r="BF32" s="937"/>
      <c r="BG32" s="937">
        <f t="shared" si="1"/>
        <v>0</v>
      </c>
      <c r="BH32" s="937"/>
      <c r="BJ32" s="937">
        <f t="shared" si="7"/>
        <v>0</v>
      </c>
      <c r="BK32" s="937"/>
      <c r="BM32" s="937">
        <f>IF(CNGE_2024_M3_Secc1!M358=2,1,0)</f>
        <v>0</v>
      </c>
      <c r="BN32" s="937"/>
    </row>
    <row r="33" spans="2:66" s="38" customFormat="1" ht="15" customHeight="1">
      <c r="B33" s="59"/>
      <c r="C33" s="162" t="s">
        <v>5008</v>
      </c>
      <c r="D33" s="547" t="str">
        <f>IF($BM$23=1,"",IF(CNGE_2024_M3_Secc1!D359="","",CNGE_2024_M3_Secc1!D359))</f>
        <v/>
      </c>
      <c r="E33" s="548"/>
      <c r="F33" s="548"/>
      <c r="G33" s="549"/>
      <c r="H33" s="460" t="str">
        <f>IF(BM33=1,"",IF(CNGE_2024_M3_Secc1!K359="","",CNGE_2024_M3_Secc1!K359))</f>
        <v/>
      </c>
      <c r="I33" s="462"/>
      <c r="J33" s="447"/>
      <c r="K33" s="448"/>
      <c r="L33" s="449"/>
      <c r="M33" s="460" t="str">
        <f>IFERROR(VLOOKUP(O33,Presentación!$AK$9:$AM$580,3,FALSE),"")</f>
        <v/>
      </c>
      <c r="N33" s="462"/>
      <c r="O33" s="564"/>
      <c r="P33" s="565"/>
      <c r="Q33" s="566"/>
      <c r="R33" s="564"/>
      <c r="S33" s="565"/>
      <c r="T33" s="566"/>
      <c r="U33" s="447"/>
      <c r="V33" s="448"/>
      <c r="W33" s="449"/>
      <c r="X33" s="161" t="s">
        <v>7275</v>
      </c>
      <c r="Y33" s="447"/>
      <c r="Z33" s="448"/>
      <c r="AA33" s="449"/>
      <c r="AB33" s="447"/>
      <c r="AC33" s="448"/>
      <c r="AD33" s="449"/>
      <c r="AE33" s="447"/>
      <c r="AF33" s="448"/>
      <c r="AG33" s="449"/>
      <c r="AH33" s="447"/>
      <c r="AI33" s="448"/>
      <c r="AJ33" s="449"/>
      <c r="AK33" s="447"/>
      <c r="AL33" s="449"/>
      <c r="AN33" s="169"/>
      <c r="AP33" s="937">
        <f t="shared" si="8"/>
        <v>0</v>
      </c>
      <c r="AQ33" s="937"/>
      <c r="AR33" s="938">
        <f t="shared" si="9"/>
        <v>0</v>
      </c>
      <c r="AS33" s="939"/>
      <c r="AT33" s="277"/>
      <c r="AU33" s="965">
        <f t="shared" si="4"/>
        <v>0</v>
      </c>
      <c r="AV33" s="965"/>
      <c r="AW33" s="937">
        <f t="shared" si="10"/>
        <v>0</v>
      </c>
      <c r="AX33" s="937"/>
      <c r="AY33" s="943" t="str">
        <f>IF(AW33=0,"",IF(SUM($AW$25:AX33)=1,_xlfn.NUMBERVALUE(C33),IF($AW$55&gt;SUM($AW$25:AX33),_xlfn.CONCAT(", ",_xlfn.NUMBERVALUE(C33)),IF($AW$55=SUM($AW$25:AX33),_xlfn.CONCAT(" y ",_xlfn.NUMBERVALUE(C33))))))</f>
        <v/>
      </c>
      <c r="AZ33" s="945"/>
      <c r="BB33" s="937" t="str">
        <f t="shared" si="12"/>
        <v/>
      </c>
      <c r="BC33" s="937"/>
      <c r="BE33" s="937" t="str">
        <f t="shared" si="11"/>
        <v/>
      </c>
      <c r="BF33" s="937"/>
      <c r="BG33" s="937">
        <f t="shared" si="1"/>
        <v>0</v>
      </c>
      <c r="BH33" s="937"/>
      <c r="BJ33" s="937">
        <f t="shared" si="7"/>
        <v>0</v>
      </c>
      <c r="BK33" s="937"/>
      <c r="BM33" s="937">
        <f>IF(CNGE_2024_M3_Secc1!M359=2,1,0)</f>
        <v>0</v>
      </c>
      <c r="BN33" s="937"/>
    </row>
    <row r="34" spans="2:66" s="38" customFormat="1" ht="15" customHeight="1">
      <c r="B34" s="59"/>
      <c r="C34" s="162" t="s">
        <v>5009</v>
      </c>
      <c r="D34" s="547" t="str">
        <f>IF($BM$23=1,"",IF(CNGE_2024_M3_Secc1!D360="","",CNGE_2024_M3_Secc1!D360))</f>
        <v/>
      </c>
      <c r="E34" s="548"/>
      <c r="F34" s="548"/>
      <c r="G34" s="549"/>
      <c r="H34" s="460" t="str">
        <f>IF(BM34=1,"",IF(CNGE_2024_M3_Secc1!K360="","",CNGE_2024_M3_Secc1!K360))</f>
        <v/>
      </c>
      <c r="I34" s="462"/>
      <c r="J34" s="447"/>
      <c r="K34" s="448"/>
      <c r="L34" s="449"/>
      <c r="M34" s="460" t="str">
        <f>IFERROR(VLOOKUP(O34,Presentación!$AK$9:$AM$580,3,FALSE),"")</f>
        <v/>
      </c>
      <c r="N34" s="462"/>
      <c r="O34" s="564"/>
      <c r="P34" s="565"/>
      <c r="Q34" s="566"/>
      <c r="R34" s="564"/>
      <c r="S34" s="565"/>
      <c r="T34" s="566"/>
      <c r="U34" s="447"/>
      <c r="V34" s="448"/>
      <c r="W34" s="449"/>
      <c r="X34" s="161" t="s">
        <v>7275</v>
      </c>
      <c r="Y34" s="447"/>
      <c r="Z34" s="448"/>
      <c r="AA34" s="449"/>
      <c r="AB34" s="447"/>
      <c r="AC34" s="448"/>
      <c r="AD34" s="449"/>
      <c r="AE34" s="447"/>
      <c r="AF34" s="448"/>
      <c r="AG34" s="449"/>
      <c r="AH34" s="447"/>
      <c r="AI34" s="448"/>
      <c r="AJ34" s="449"/>
      <c r="AK34" s="447"/>
      <c r="AL34" s="449"/>
      <c r="AN34" s="169"/>
      <c r="AP34" s="937">
        <f t="shared" si="8"/>
        <v>0</v>
      </c>
      <c r="AQ34" s="937"/>
      <c r="AR34" s="938">
        <f t="shared" si="9"/>
        <v>0</v>
      </c>
      <c r="AS34" s="939"/>
      <c r="AT34" s="277"/>
      <c r="AU34" s="965">
        <f t="shared" si="4"/>
        <v>0</v>
      </c>
      <c r="AV34" s="965"/>
      <c r="AW34" s="937">
        <f t="shared" si="10"/>
        <v>0</v>
      </c>
      <c r="AX34" s="937"/>
      <c r="AY34" s="943" t="str">
        <f>IF(AW34=0,"",IF(SUM($AW$25:AX34)=1,_xlfn.NUMBERVALUE(C34),IF($AW$55&gt;SUM($AW$25:AX34),_xlfn.CONCAT(", ",_xlfn.NUMBERVALUE(C34)),IF($AW$55=SUM($AW$25:AX34),_xlfn.CONCAT(" y ",_xlfn.NUMBERVALUE(C34))))))</f>
        <v/>
      </c>
      <c r="AZ34" s="945"/>
      <c r="BB34" s="937" t="str">
        <f t="shared" si="12"/>
        <v/>
      </c>
      <c r="BC34" s="937"/>
      <c r="BE34" s="937" t="str">
        <f t="shared" si="11"/>
        <v/>
      </c>
      <c r="BF34" s="937"/>
      <c r="BG34" s="937">
        <f t="shared" si="1"/>
        <v>0</v>
      </c>
      <c r="BH34" s="937"/>
      <c r="BJ34" s="937">
        <f t="shared" si="7"/>
        <v>0</v>
      </c>
      <c r="BK34" s="937"/>
      <c r="BM34" s="937">
        <f>IF(CNGE_2024_M3_Secc1!M360=2,1,0)</f>
        <v>0</v>
      </c>
      <c r="BN34" s="937"/>
    </row>
    <row r="35" spans="2:66" s="38" customFormat="1" ht="15" customHeight="1">
      <c r="B35" s="59"/>
      <c r="C35" s="162" t="s">
        <v>5011</v>
      </c>
      <c r="D35" s="547" t="str">
        <f>IF($BM$23=1,"",IF(CNGE_2024_M3_Secc1!D361="","",CNGE_2024_M3_Secc1!D361))</f>
        <v/>
      </c>
      <c r="E35" s="548"/>
      <c r="F35" s="548"/>
      <c r="G35" s="549"/>
      <c r="H35" s="460" t="str">
        <f>IF(BM35=1,"",IF(CNGE_2024_M3_Secc1!K361="","",CNGE_2024_M3_Secc1!K361))</f>
        <v/>
      </c>
      <c r="I35" s="462"/>
      <c r="J35" s="447"/>
      <c r="K35" s="448"/>
      <c r="L35" s="449"/>
      <c r="M35" s="460" t="str">
        <f>IFERROR(VLOOKUP(O35,Presentación!$AK$9:$AM$580,3,FALSE),"")</f>
        <v/>
      </c>
      <c r="N35" s="462"/>
      <c r="O35" s="564"/>
      <c r="P35" s="565"/>
      <c r="Q35" s="566"/>
      <c r="R35" s="564"/>
      <c r="S35" s="565"/>
      <c r="T35" s="566"/>
      <c r="U35" s="447"/>
      <c r="V35" s="448"/>
      <c r="W35" s="449"/>
      <c r="X35" s="161" t="s">
        <v>7275</v>
      </c>
      <c r="Y35" s="447"/>
      <c r="Z35" s="448"/>
      <c r="AA35" s="449"/>
      <c r="AB35" s="447"/>
      <c r="AC35" s="448"/>
      <c r="AD35" s="449"/>
      <c r="AE35" s="447"/>
      <c r="AF35" s="448"/>
      <c r="AG35" s="449"/>
      <c r="AH35" s="447"/>
      <c r="AI35" s="448"/>
      <c r="AJ35" s="449"/>
      <c r="AK35" s="447"/>
      <c r="AL35" s="449"/>
      <c r="AN35" s="169"/>
      <c r="AP35" s="937">
        <f t="shared" si="8"/>
        <v>0</v>
      </c>
      <c r="AQ35" s="937"/>
      <c r="AR35" s="938">
        <f t="shared" si="9"/>
        <v>0</v>
      </c>
      <c r="AS35" s="939"/>
      <c r="AT35" s="277"/>
      <c r="AU35" s="965">
        <f t="shared" si="4"/>
        <v>0</v>
      </c>
      <c r="AV35" s="965"/>
      <c r="AW35" s="937">
        <f t="shared" si="10"/>
        <v>0</v>
      </c>
      <c r="AX35" s="937"/>
      <c r="AY35" s="943" t="str">
        <f>IF(AW35=0,"",IF(SUM($AW$25:AX35)=1,_xlfn.NUMBERVALUE(C35),IF($AW$55&gt;SUM($AW$25:AX35),_xlfn.CONCAT(", ",_xlfn.NUMBERVALUE(C35)),IF($AW$55=SUM($AW$25:AX35),_xlfn.CONCAT(" y ",_xlfn.NUMBERVALUE(C35))))))</f>
        <v/>
      </c>
      <c r="AZ35" s="945"/>
      <c r="BB35" s="937" t="str">
        <f t="shared" si="12"/>
        <v/>
      </c>
      <c r="BC35" s="937"/>
      <c r="BE35" s="937" t="str">
        <f t="shared" si="11"/>
        <v/>
      </c>
      <c r="BF35" s="937"/>
      <c r="BG35" s="937">
        <f t="shared" si="1"/>
        <v>0</v>
      </c>
      <c r="BH35" s="937"/>
      <c r="BJ35" s="937">
        <f t="shared" si="7"/>
        <v>0</v>
      </c>
      <c r="BK35" s="937"/>
      <c r="BM35" s="937">
        <f>IF(CNGE_2024_M3_Secc1!M361=2,1,0)</f>
        <v>0</v>
      </c>
      <c r="BN35" s="937"/>
    </row>
    <row r="36" spans="2:66" s="38" customFormat="1" ht="15" customHeight="1">
      <c r="B36" s="59"/>
      <c r="C36" s="162" t="s">
        <v>5012</v>
      </c>
      <c r="D36" s="547" t="str">
        <f>IF($BM$23=1,"",IF(CNGE_2024_M3_Secc1!D362="","",CNGE_2024_M3_Secc1!D362))</f>
        <v/>
      </c>
      <c r="E36" s="548"/>
      <c r="F36" s="548"/>
      <c r="G36" s="549"/>
      <c r="H36" s="460" t="str">
        <f>IF(BM36=1,"",IF(CNGE_2024_M3_Secc1!K362="","",CNGE_2024_M3_Secc1!K362))</f>
        <v/>
      </c>
      <c r="I36" s="462"/>
      <c r="J36" s="447"/>
      <c r="K36" s="448"/>
      <c r="L36" s="449"/>
      <c r="M36" s="460" t="str">
        <f>IFERROR(VLOOKUP(O36,Presentación!$AK$9:$AM$580,3,FALSE),"")</f>
        <v/>
      </c>
      <c r="N36" s="462"/>
      <c r="O36" s="564"/>
      <c r="P36" s="565"/>
      <c r="Q36" s="566"/>
      <c r="R36" s="564"/>
      <c r="S36" s="565"/>
      <c r="T36" s="566"/>
      <c r="U36" s="447"/>
      <c r="V36" s="448"/>
      <c r="W36" s="449"/>
      <c r="X36" s="161" t="s">
        <v>7275</v>
      </c>
      <c r="Y36" s="447"/>
      <c r="Z36" s="448"/>
      <c r="AA36" s="449"/>
      <c r="AB36" s="447"/>
      <c r="AC36" s="448"/>
      <c r="AD36" s="449"/>
      <c r="AE36" s="447"/>
      <c r="AF36" s="448"/>
      <c r="AG36" s="449"/>
      <c r="AH36" s="447"/>
      <c r="AI36" s="448"/>
      <c r="AJ36" s="449"/>
      <c r="AK36" s="447"/>
      <c r="AL36" s="449"/>
      <c r="AN36" s="169"/>
      <c r="AP36" s="937">
        <f t="shared" si="8"/>
        <v>0</v>
      </c>
      <c r="AQ36" s="937"/>
      <c r="AR36" s="938">
        <f t="shared" si="9"/>
        <v>0</v>
      </c>
      <c r="AS36" s="939"/>
      <c r="AT36" s="277"/>
      <c r="AU36" s="965">
        <f t="shared" si="4"/>
        <v>0</v>
      </c>
      <c r="AV36" s="965"/>
      <c r="AW36" s="937">
        <f t="shared" si="10"/>
        <v>0</v>
      </c>
      <c r="AX36" s="937"/>
      <c r="AY36" s="943" t="str">
        <f>IF(AW36=0,"",IF(SUM($AW$25:AX36)=1,_xlfn.NUMBERVALUE(C36),IF($AW$55&gt;SUM($AW$25:AX36),_xlfn.CONCAT(", ",_xlfn.NUMBERVALUE(C36)),IF($AW$55=SUM($AW$25:AX36),_xlfn.CONCAT(" y ",_xlfn.NUMBERVALUE(C36))))))</f>
        <v/>
      </c>
      <c r="AZ36" s="945"/>
      <c r="BB36" s="937" t="str">
        <f t="shared" si="12"/>
        <v/>
      </c>
      <c r="BC36" s="937"/>
      <c r="BE36" s="937" t="str">
        <f t="shared" si="11"/>
        <v/>
      </c>
      <c r="BF36" s="937"/>
      <c r="BG36" s="937">
        <f t="shared" si="1"/>
        <v>0</v>
      </c>
      <c r="BH36" s="937"/>
      <c r="BJ36" s="937">
        <f t="shared" si="7"/>
        <v>0</v>
      </c>
      <c r="BK36" s="937"/>
      <c r="BM36" s="937">
        <f>IF(CNGE_2024_M3_Secc1!M362=2,1,0)</f>
        <v>0</v>
      </c>
      <c r="BN36" s="937"/>
    </row>
    <row r="37" spans="2:66" s="38" customFormat="1" ht="15" customHeight="1">
      <c r="B37" s="59"/>
      <c r="C37" s="162" t="s">
        <v>5013</v>
      </c>
      <c r="D37" s="547" t="str">
        <f>IF($BM$23=1,"",IF(CNGE_2024_M3_Secc1!D363="","",CNGE_2024_M3_Secc1!D363))</f>
        <v/>
      </c>
      <c r="E37" s="548"/>
      <c r="F37" s="548"/>
      <c r="G37" s="549"/>
      <c r="H37" s="460" t="str">
        <f>IF(BM37=1,"",IF(CNGE_2024_M3_Secc1!K363="","",CNGE_2024_M3_Secc1!K363))</f>
        <v/>
      </c>
      <c r="I37" s="462"/>
      <c r="J37" s="447"/>
      <c r="K37" s="448"/>
      <c r="L37" s="449"/>
      <c r="M37" s="460" t="str">
        <f>IFERROR(VLOOKUP(O37,Presentación!$AK$9:$AM$580,3,FALSE),"")</f>
        <v/>
      </c>
      <c r="N37" s="462"/>
      <c r="O37" s="564"/>
      <c r="P37" s="565"/>
      <c r="Q37" s="566"/>
      <c r="R37" s="564"/>
      <c r="S37" s="565"/>
      <c r="T37" s="566"/>
      <c r="U37" s="447"/>
      <c r="V37" s="448"/>
      <c r="W37" s="449"/>
      <c r="X37" s="161" t="s">
        <v>7275</v>
      </c>
      <c r="Y37" s="447"/>
      <c r="Z37" s="448"/>
      <c r="AA37" s="449"/>
      <c r="AB37" s="447"/>
      <c r="AC37" s="448"/>
      <c r="AD37" s="449"/>
      <c r="AE37" s="447"/>
      <c r="AF37" s="448"/>
      <c r="AG37" s="449"/>
      <c r="AH37" s="447"/>
      <c r="AI37" s="448"/>
      <c r="AJ37" s="449"/>
      <c r="AK37" s="447"/>
      <c r="AL37" s="449"/>
      <c r="AN37" s="169"/>
      <c r="AP37" s="937">
        <f t="shared" si="8"/>
        <v>0</v>
      </c>
      <c r="AQ37" s="937"/>
      <c r="AR37" s="938">
        <f t="shared" si="9"/>
        <v>0</v>
      </c>
      <c r="AS37" s="939"/>
      <c r="AT37" s="277"/>
      <c r="AU37" s="965">
        <f t="shared" si="4"/>
        <v>0</v>
      </c>
      <c r="AV37" s="965"/>
      <c r="AW37" s="937">
        <f t="shared" si="10"/>
        <v>0</v>
      </c>
      <c r="AX37" s="937"/>
      <c r="AY37" s="943" t="str">
        <f>IF(AW37=0,"",IF(SUM($AW$24:AX37)=1,_xlfn.NUMBERVALUE(C37),IF($AW$55&gt;SUM($AW$24:AX37),_xlfn.CONCAT(", ",_xlfn.NUMBERVALUE(C37)),IF($AW$55=SUM($AW$24:AX37),_xlfn.CONCAT(" y ",_xlfn.NUMBERVALUE(C37))))))</f>
        <v/>
      </c>
      <c r="AZ37" s="945"/>
      <c r="BB37" s="937" t="str">
        <f t="shared" si="12"/>
        <v/>
      </c>
      <c r="BC37" s="937"/>
      <c r="BE37" s="937" t="str">
        <f t="shared" si="11"/>
        <v/>
      </c>
      <c r="BF37" s="937"/>
      <c r="BG37" s="937">
        <f t="shared" si="1"/>
        <v>0</v>
      </c>
      <c r="BH37" s="937"/>
      <c r="BJ37" s="937">
        <f t="shared" si="7"/>
        <v>0</v>
      </c>
      <c r="BK37" s="937"/>
      <c r="BM37" s="937">
        <f>IF(CNGE_2024_M3_Secc1!M363=2,1,0)</f>
        <v>0</v>
      </c>
      <c r="BN37" s="937"/>
    </row>
    <row r="38" spans="2:66" s="38" customFormat="1" ht="15" customHeight="1">
      <c r="B38" s="59"/>
      <c r="C38" s="162" t="s">
        <v>5014</v>
      </c>
      <c r="D38" s="547" t="str">
        <f>IF($BM$23=1,"",IF(CNGE_2024_M3_Secc1!D364="","",CNGE_2024_M3_Secc1!D364))</f>
        <v/>
      </c>
      <c r="E38" s="548"/>
      <c r="F38" s="548"/>
      <c r="G38" s="549"/>
      <c r="H38" s="460" t="str">
        <f>IF(BM38=1,"",IF(CNGE_2024_M3_Secc1!K364="","",CNGE_2024_M3_Secc1!K364))</f>
        <v/>
      </c>
      <c r="I38" s="462"/>
      <c r="J38" s="447"/>
      <c r="K38" s="448"/>
      <c r="L38" s="449"/>
      <c r="M38" s="460" t="str">
        <f>IFERROR(VLOOKUP(O38,Presentación!$AK$9:$AM$580,3,FALSE),"")</f>
        <v/>
      </c>
      <c r="N38" s="462"/>
      <c r="O38" s="564"/>
      <c r="P38" s="565"/>
      <c r="Q38" s="566"/>
      <c r="R38" s="564"/>
      <c r="S38" s="565"/>
      <c r="T38" s="566"/>
      <c r="U38" s="447"/>
      <c r="V38" s="448"/>
      <c r="W38" s="449"/>
      <c r="X38" s="161" t="s">
        <v>7275</v>
      </c>
      <c r="Y38" s="447"/>
      <c r="Z38" s="448"/>
      <c r="AA38" s="449"/>
      <c r="AB38" s="447"/>
      <c r="AC38" s="448"/>
      <c r="AD38" s="449"/>
      <c r="AE38" s="447"/>
      <c r="AF38" s="448"/>
      <c r="AG38" s="449"/>
      <c r="AH38" s="447"/>
      <c r="AI38" s="448"/>
      <c r="AJ38" s="449"/>
      <c r="AK38" s="447"/>
      <c r="AL38" s="449"/>
      <c r="AN38" s="169"/>
      <c r="AP38" s="937">
        <f t="shared" si="8"/>
        <v>0</v>
      </c>
      <c r="AQ38" s="937"/>
      <c r="AR38" s="938">
        <f t="shared" si="9"/>
        <v>0</v>
      </c>
      <c r="AS38" s="939"/>
      <c r="AT38" s="277"/>
      <c r="AU38" s="965">
        <f t="shared" si="4"/>
        <v>0</v>
      </c>
      <c r="AV38" s="965"/>
      <c r="AW38" s="937">
        <f t="shared" si="10"/>
        <v>0</v>
      </c>
      <c r="AX38" s="937"/>
      <c r="AY38" s="943" t="str">
        <f>IF(AW38=0,"",IF(SUM($AW$24:AX38)=1,_xlfn.NUMBERVALUE(C38),IF($AW$55&gt;SUM($AW$24:AX38),_xlfn.CONCAT(", ",_xlfn.NUMBERVALUE(C38)),IF($AW$55=SUM($AW$24:AX38),_xlfn.CONCAT(" y ",_xlfn.NUMBERVALUE(C38))))))</f>
        <v/>
      </c>
      <c r="AZ38" s="945"/>
      <c r="BB38" s="937" t="str">
        <f t="shared" si="12"/>
        <v/>
      </c>
      <c r="BC38" s="937"/>
      <c r="BE38" s="937" t="str">
        <f t="shared" si="11"/>
        <v/>
      </c>
      <c r="BF38" s="937"/>
      <c r="BG38" s="937">
        <f t="shared" si="1"/>
        <v>0</v>
      </c>
      <c r="BH38" s="937"/>
      <c r="BJ38" s="937">
        <f t="shared" si="7"/>
        <v>0</v>
      </c>
      <c r="BK38" s="937"/>
      <c r="BM38" s="937">
        <f>IF(CNGE_2024_M3_Secc1!M364=2,1,0)</f>
        <v>0</v>
      </c>
      <c r="BN38" s="937"/>
    </row>
    <row r="39" spans="2:66" s="38" customFormat="1" ht="15" customHeight="1">
      <c r="B39" s="59"/>
      <c r="C39" s="162" t="s">
        <v>5015</v>
      </c>
      <c r="D39" s="547" t="str">
        <f>IF($BM$23=1,"",IF(CNGE_2024_M3_Secc1!D365="","",CNGE_2024_M3_Secc1!D365))</f>
        <v/>
      </c>
      <c r="E39" s="548"/>
      <c r="F39" s="548"/>
      <c r="G39" s="549"/>
      <c r="H39" s="460" t="str">
        <f>IF(BM39=1,"",IF(CNGE_2024_M3_Secc1!K365="","",CNGE_2024_M3_Secc1!K365))</f>
        <v/>
      </c>
      <c r="I39" s="462"/>
      <c r="J39" s="447"/>
      <c r="K39" s="448"/>
      <c r="L39" s="449"/>
      <c r="M39" s="460" t="str">
        <f>IFERROR(VLOOKUP(O39,Presentación!$AK$9:$AM$580,3,FALSE),"")</f>
        <v/>
      </c>
      <c r="N39" s="462"/>
      <c r="O39" s="564"/>
      <c r="P39" s="565"/>
      <c r="Q39" s="566"/>
      <c r="R39" s="564"/>
      <c r="S39" s="565"/>
      <c r="T39" s="566"/>
      <c r="U39" s="447"/>
      <c r="V39" s="448"/>
      <c r="W39" s="449"/>
      <c r="X39" s="161" t="s">
        <v>7275</v>
      </c>
      <c r="Y39" s="447"/>
      <c r="Z39" s="448"/>
      <c r="AA39" s="449"/>
      <c r="AB39" s="447"/>
      <c r="AC39" s="448"/>
      <c r="AD39" s="449"/>
      <c r="AE39" s="447"/>
      <c r="AF39" s="448"/>
      <c r="AG39" s="449"/>
      <c r="AH39" s="447"/>
      <c r="AI39" s="448"/>
      <c r="AJ39" s="449"/>
      <c r="AK39" s="447"/>
      <c r="AL39" s="449"/>
      <c r="AN39" s="169"/>
      <c r="AP39" s="937">
        <f t="shared" si="8"/>
        <v>0</v>
      </c>
      <c r="AQ39" s="937"/>
      <c r="AR39" s="938">
        <f t="shared" si="9"/>
        <v>0</v>
      </c>
      <c r="AS39" s="939"/>
      <c r="AT39" s="277"/>
      <c r="AU39" s="965">
        <f t="shared" si="4"/>
        <v>0</v>
      </c>
      <c r="AV39" s="965"/>
      <c r="AW39" s="937">
        <f t="shared" si="10"/>
        <v>0</v>
      </c>
      <c r="AX39" s="937"/>
      <c r="AY39" s="943" t="str">
        <f>IF(AW39=0,"",IF(SUM($AW$24:AX39)=1,_xlfn.NUMBERVALUE(C39),IF($AW$55&gt;SUM($AW$24:AX39),_xlfn.CONCAT(", ",_xlfn.NUMBERVALUE(C39)),IF($AW$55=SUM($AW$24:AX39),_xlfn.CONCAT(" y ",_xlfn.NUMBERVALUE(C39))))))</f>
        <v/>
      </c>
      <c r="AZ39" s="945"/>
      <c r="BB39" s="937" t="str">
        <f t="shared" si="12"/>
        <v/>
      </c>
      <c r="BC39" s="937"/>
      <c r="BE39" s="937" t="str">
        <f t="shared" si="11"/>
        <v/>
      </c>
      <c r="BF39" s="937"/>
      <c r="BG39" s="937">
        <f t="shared" si="1"/>
        <v>0</v>
      </c>
      <c r="BH39" s="937"/>
      <c r="BJ39" s="937">
        <f t="shared" si="7"/>
        <v>0</v>
      </c>
      <c r="BK39" s="937"/>
      <c r="BM39" s="937">
        <f>IF(CNGE_2024_M3_Secc1!M365=2,1,0)</f>
        <v>0</v>
      </c>
      <c r="BN39" s="937"/>
    </row>
    <row r="40" spans="2:66" s="38" customFormat="1" ht="15" customHeight="1">
      <c r="B40" s="59"/>
      <c r="C40" s="162" t="s">
        <v>5016</v>
      </c>
      <c r="D40" s="547" t="str">
        <f>IF($BM$23=1,"",IF(CNGE_2024_M3_Secc1!D366="","",CNGE_2024_M3_Secc1!D366))</f>
        <v/>
      </c>
      <c r="E40" s="548"/>
      <c r="F40" s="548"/>
      <c r="G40" s="549"/>
      <c r="H40" s="460" t="str">
        <f>IF(BM40=1,"",IF(CNGE_2024_M3_Secc1!K366="","",CNGE_2024_M3_Secc1!K366))</f>
        <v/>
      </c>
      <c r="I40" s="462"/>
      <c r="J40" s="447"/>
      <c r="K40" s="448"/>
      <c r="L40" s="449"/>
      <c r="M40" s="460" t="str">
        <f>IFERROR(VLOOKUP(O40,Presentación!$AK$9:$AM$580,3,FALSE),"")</f>
        <v/>
      </c>
      <c r="N40" s="462"/>
      <c r="O40" s="564"/>
      <c r="P40" s="565"/>
      <c r="Q40" s="566"/>
      <c r="R40" s="564"/>
      <c r="S40" s="565"/>
      <c r="T40" s="566"/>
      <c r="U40" s="447"/>
      <c r="V40" s="448"/>
      <c r="W40" s="449"/>
      <c r="X40" s="161" t="s">
        <v>7275</v>
      </c>
      <c r="Y40" s="447"/>
      <c r="Z40" s="448"/>
      <c r="AA40" s="449"/>
      <c r="AB40" s="447"/>
      <c r="AC40" s="448"/>
      <c r="AD40" s="449"/>
      <c r="AE40" s="447"/>
      <c r="AF40" s="448"/>
      <c r="AG40" s="449"/>
      <c r="AH40" s="447"/>
      <c r="AI40" s="448"/>
      <c r="AJ40" s="449"/>
      <c r="AK40" s="447"/>
      <c r="AL40" s="449"/>
      <c r="AN40" s="169"/>
      <c r="AP40" s="937">
        <f t="shared" si="8"/>
        <v>0</v>
      </c>
      <c r="AQ40" s="937"/>
      <c r="AR40" s="938">
        <f t="shared" si="9"/>
        <v>0</v>
      </c>
      <c r="AS40" s="939"/>
      <c r="AT40" s="277"/>
      <c r="AU40" s="965">
        <f t="shared" si="4"/>
        <v>0</v>
      </c>
      <c r="AV40" s="965"/>
      <c r="AW40" s="937">
        <f t="shared" si="10"/>
        <v>0</v>
      </c>
      <c r="AX40" s="937"/>
      <c r="AY40" s="943" t="str">
        <f>IF(AW40=0,"",IF(SUM($AW$24:AX40)=1,_xlfn.NUMBERVALUE(C40),IF($AW$55&gt;SUM($AW$24:AX40),_xlfn.CONCAT(", ",_xlfn.NUMBERVALUE(C40)),IF($AW$55=SUM($AW$24:AX40),_xlfn.CONCAT(" y ",_xlfn.NUMBERVALUE(C40))))))</f>
        <v/>
      </c>
      <c r="AZ40" s="945"/>
      <c r="BB40" s="937" t="str">
        <f t="shared" si="12"/>
        <v/>
      </c>
      <c r="BC40" s="937"/>
      <c r="BE40" s="937" t="str">
        <f t="shared" si="11"/>
        <v/>
      </c>
      <c r="BF40" s="937"/>
      <c r="BG40" s="937">
        <f t="shared" si="1"/>
        <v>0</v>
      </c>
      <c r="BH40" s="937"/>
      <c r="BJ40" s="937">
        <f t="shared" si="7"/>
        <v>0</v>
      </c>
      <c r="BK40" s="937"/>
      <c r="BM40" s="937">
        <f>IF(CNGE_2024_M3_Secc1!M366=2,1,0)</f>
        <v>0</v>
      </c>
      <c r="BN40" s="937"/>
    </row>
    <row r="41" spans="2:66" s="38" customFormat="1" ht="15" customHeight="1">
      <c r="B41" s="59"/>
      <c r="C41" s="162" t="s">
        <v>5017</v>
      </c>
      <c r="D41" s="547" t="str">
        <f>IF($BM$23=1,"",IF(CNGE_2024_M3_Secc1!D367="","",CNGE_2024_M3_Secc1!D367))</f>
        <v/>
      </c>
      <c r="E41" s="548"/>
      <c r="F41" s="548"/>
      <c r="G41" s="549"/>
      <c r="H41" s="460" t="str">
        <f>IF(BM41=1,"",IF(CNGE_2024_M3_Secc1!K367="","",CNGE_2024_M3_Secc1!K367))</f>
        <v/>
      </c>
      <c r="I41" s="462"/>
      <c r="J41" s="447"/>
      <c r="K41" s="448"/>
      <c r="L41" s="449"/>
      <c r="M41" s="460" t="str">
        <f>IFERROR(VLOOKUP(O41,Presentación!$AK$9:$AM$580,3,FALSE),"")</f>
        <v/>
      </c>
      <c r="N41" s="462"/>
      <c r="O41" s="564"/>
      <c r="P41" s="565"/>
      <c r="Q41" s="566"/>
      <c r="R41" s="564"/>
      <c r="S41" s="565"/>
      <c r="T41" s="566"/>
      <c r="U41" s="447"/>
      <c r="V41" s="448"/>
      <c r="W41" s="449"/>
      <c r="X41" s="161" t="s">
        <v>7275</v>
      </c>
      <c r="Y41" s="447"/>
      <c r="Z41" s="448"/>
      <c r="AA41" s="449"/>
      <c r="AB41" s="447"/>
      <c r="AC41" s="448"/>
      <c r="AD41" s="449"/>
      <c r="AE41" s="447"/>
      <c r="AF41" s="448"/>
      <c r="AG41" s="449"/>
      <c r="AH41" s="447"/>
      <c r="AI41" s="448"/>
      <c r="AJ41" s="449"/>
      <c r="AK41" s="447"/>
      <c r="AL41" s="449"/>
      <c r="AN41" s="169"/>
      <c r="AP41" s="937">
        <f t="shared" si="8"/>
        <v>0</v>
      </c>
      <c r="AQ41" s="937"/>
      <c r="AR41" s="938">
        <f t="shared" si="9"/>
        <v>0</v>
      </c>
      <c r="AS41" s="939"/>
      <c r="AT41" s="277"/>
      <c r="AU41" s="965">
        <f t="shared" si="4"/>
        <v>0</v>
      </c>
      <c r="AV41" s="965"/>
      <c r="AW41" s="937">
        <f t="shared" si="10"/>
        <v>0</v>
      </c>
      <c r="AX41" s="937"/>
      <c r="AY41" s="943" t="str">
        <f>IF(AW41=0,"",IF(SUM($AW$24:AX41)=1,_xlfn.NUMBERVALUE(C41),IF($AW$55&gt;SUM($AW$24:AX41),_xlfn.CONCAT(", ",_xlfn.NUMBERVALUE(C41)),IF($AW$55=SUM($AW$24:AX41),_xlfn.CONCAT(" y ",_xlfn.NUMBERVALUE(C41))))))</f>
        <v/>
      </c>
      <c r="AZ41" s="945"/>
      <c r="BB41" s="937" t="str">
        <f t="shared" si="12"/>
        <v/>
      </c>
      <c r="BC41" s="937"/>
      <c r="BE41" s="937" t="str">
        <f t="shared" si="11"/>
        <v/>
      </c>
      <c r="BF41" s="937"/>
      <c r="BG41" s="937">
        <f t="shared" si="1"/>
        <v>0</v>
      </c>
      <c r="BH41" s="937"/>
      <c r="BJ41" s="937">
        <f t="shared" si="7"/>
        <v>0</v>
      </c>
      <c r="BK41" s="937"/>
      <c r="BM41" s="937">
        <f>IF(CNGE_2024_M3_Secc1!M367=2,1,0)</f>
        <v>0</v>
      </c>
      <c r="BN41" s="937"/>
    </row>
    <row r="42" spans="2:66" s="38" customFormat="1" ht="15" customHeight="1">
      <c r="B42" s="59"/>
      <c r="C42" s="162" t="s">
        <v>5018</v>
      </c>
      <c r="D42" s="547" t="str">
        <f>IF($BM$23=1,"",IF(CNGE_2024_M3_Secc1!D368="","",CNGE_2024_M3_Secc1!D368))</f>
        <v/>
      </c>
      <c r="E42" s="548"/>
      <c r="F42" s="548"/>
      <c r="G42" s="549"/>
      <c r="H42" s="460" t="str">
        <f>IF(BM42=1,"",IF(CNGE_2024_M3_Secc1!K368="","",CNGE_2024_M3_Secc1!K368))</f>
        <v/>
      </c>
      <c r="I42" s="462"/>
      <c r="J42" s="447"/>
      <c r="K42" s="448"/>
      <c r="L42" s="449"/>
      <c r="M42" s="460" t="str">
        <f>IFERROR(VLOOKUP(O42,Presentación!$AK$9:$AM$580,3,FALSE),"")</f>
        <v/>
      </c>
      <c r="N42" s="462"/>
      <c r="O42" s="564"/>
      <c r="P42" s="565"/>
      <c r="Q42" s="566"/>
      <c r="R42" s="564"/>
      <c r="S42" s="565"/>
      <c r="T42" s="566"/>
      <c r="U42" s="447"/>
      <c r="V42" s="448"/>
      <c r="W42" s="449"/>
      <c r="X42" s="161" t="s">
        <v>7275</v>
      </c>
      <c r="Y42" s="447"/>
      <c r="Z42" s="448"/>
      <c r="AA42" s="449"/>
      <c r="AB42" s="447"/>
      <c r="AC42" s="448"/>
      <c r="AD42" s="449"/>
      <c r="AE42" s="447"/>
      <c r="AF42" s="448"/>
      <c r="AG42" s="449"/>
      <c r="AH42" s="447"/>
      <c r="AI42" s="448"/>
      <c r="AJ42" s="449"/>
      <c r="AK42" s="447"/>
      <c r="AL42" s="449"/>
      <c r="AN42" s="169"/>
      <c r="AP42" s="937">
        <f t="shared" si="8"/>
        <v>0</v>
      </c>
      <c r="AQ42" s="937"/>
      <c r="AR42" s="938">
        <f t="shared" si="9"/>
        <v>0</v>
      </c>
      <c r="AS42" s="939"/>
      <c r="AT42" s="277"/>
      <c r="AU42" s="965">
        <f t="shared" si="4"/>
        <v>0</v>
      </c>
      <c r="AV42" s="965"/>
      <c r="AW42" s="937">
        <f t="shared" si="10"/>
        <v>0</v>
      </c>
      <c r="AX42" s="937"/>
      <c r="AY42" s="943" t="str">
        <f>IF(AW42=0,"",IF(SUM($AW$24:AX42)=1,_xlfn.NUMBERVALUE(C42),IF($AW$55&gt;SUM($AW$24:AX42),_xlfn.CONCAT(", ",_xlfn.NUMBERVALUE(C42)),IF($AW$55=SUM($AW$24:AX42),_xlfn.CONCAT(" y ",_xlfn.NUMBERVALUE(C42))))))</f>
        <v/>
      </c>
      <c r="AZ42" s="945"/>
      <c r="BB42" s="937" t="str">
        <f t="shared" si="12"/>
        <v/>
      </c>
      <c r="BC42" s="937"/>
      <c r="BE42" s="937" t="str">
        <f t="shared" si="11"/>
        <v/>
      </c>
      <c r="BF42" s="937"/>
      <c r="BG42" s="937">
        <f t="shared" si="1"/>
        <v>0</v>
      </c>
      <c r="BH42" s="937"/>
      <c r="BJ42" s="937">
        <f t="shared" si="7"/>
        <v>0</v>
      </c>
      <c r="BK42" s="937"/>
      <c r="BM42" s="937">
        <f>IF(CNGE_2024_M3_Secc1!M368=2,1,0)</f>
        <v>0</v>
      </c>
      <c r="BN42" s="937"/>
    </row>
    <row r="43" spans="2:66" s="38" customFormat="1" ht="15" customHeight="1">
      <c r="B43" s="59"/>
      <c r="C43" s="162" t="s">
        <v>5019</v>
      </c>
      <c r="D43" s="547" t="str">
        <f>IF($BM$23=1,"",IF(CNGE_2024_M3_Secc1!D369="","",CNGE_2024_M3_Secc1!D369))</f>
        <v/>
      </c>
      <c r="E43" s="548"/>
      <c r="F43" s="548"/>
      <c r="G43" s="549"/>
      <c r="H43" s="460" t="str">
        <f>IF(BM43=1,"",IF(CNGE_2024_M3_Secc1!K369="","",CNGE_2024_M3_Secc1!K369))</f>
        <v/>
      </c>
      <c r="I43" s="462"/>
      <c r="J43" s="447"/>
      <c r="K43" s="448"/>
      <c r="L43" s="449"/>
      <c r="M43" s="460" t="str">
        <f>IFERROR(VLOOKUP(O43,Presentación!$AK$9:$AM$580,3,FALSE),"")</f>
        <v/>
      </c>
      <c r="N43" s="462"/>
      <c r="O43" s="564"/>
      <c r="P43" s="565"/>
      <c r="Q43" s="566"/>
      <c r="R43" s="564"/>
      <c r="S43" s="565"/>
      <c r="T43" s="566"/>
      <c r="U43" s="447"/>
      <c r="V43" s="448"/>
      <c r="W43" s="449"/>
      <c r="X43" s="161" t="s">
        <v>7275</v>
      </c>
      <c r="Y43" s="447"/>
      <c r="Z43" s="448"/>
      <c r="AA43" s="449"/>
      <c r="AB43" s="447"/>
      <c r="AC43" s="448"/>
      <c r="AD43" s="449"/>
      <c r="AE43" s="447"/>
      <c r="AF43" s="448"/>
      <c r="AG43" s="449"/>
      <c r="AH43" s="447"/>
      <c r="AI43" s="448"/>
      <c r="AJ43" s="449"/>
      <c r="AK43" s="447"/>
      <c r="AL43" s="449"/>
      <c r="AN43" s="169"/>
      <c r="AP43" s="937">
        <f t="shared" si="8"/>
        <v>0</v>
      </c>
      <c r="AQ43" s="937"/>
      <c r="AR43" s="938">
        <f t="shared" si="9"/>
        <v>0</v>
      </c>
      <c r="AS43" s="939"/>
      <c r="AT43" s="277"/>
      <c r="AU43" s="965">
        <f t="shared" si="4"/>
        <v>0</v>
      </c>
      <c r="AV43" s="965"/>
      <c r="AW43" s="937">
        <f t="shared" si="10"/>
        <v>0</v>
      </c>
      <c r="AX43" s="937"/>
      <c r="AY43" s="943" t="str">
        <f>IF(AW43=0,"",IF(SUM($AW$24:AX43)=1,_xlfn.NUMBERVALUE(C43),IF($AW$55&gt;SUM($AW$24:AX43),_xlfn.CONCAT(", ",_xlfn.NUMBERVALUE(C43)),IF($AW$55=SUM($AW$24:AX43),_xlfn.CONCAT(" y ",_xlfn.NUMBERVALUE(C43))))))</f>
        <v/>
      </c>
      <c r="AZ43" s="945"/>
      <c r="BB43" s="937" t="str">
        <f t="shared" si="12"/>
        <v/>
      </c>
      <c r="BC43" s="937"/>
      <c r="BE43" s="937" t="str">
        <f t="shared" si="11"/>
        <v/>
      </c>
      <c r="BF43" s="937"/>
      <c r="BG43" s="937">
        <f t="shared" si="1"/>
        <v>0</v>
      </c>
      <c r="BH43" s="937"/>
      <c r="BJ43" s="937">
        <f t="shared" si="7"/>
        <v>0</v>
      </c>
      <c r="BK43" s="937"/>
      <c r="BM43" s="937">
        <f>IF(CNGE_2024_M3_Secc1!M369=2,1,0)</f>
        <v>0</v>
      </c>
      <c r="BN43" s="937"/>
    </row>
    <row r="44" spans="2:66" s="38" customFormat="1" ht="15" customHeight="1">
      <c r="B44" s="59"/>
      <c r="C44" s="162" t="s">
        <v>5020</v>
      </c>
      <c r="D44" s="547" t="str">
        <f>IF($BM$23=1,"",IF(CNGE_2024_M3_Secc1!D370="","",CNGE_2024_M3_Secc1!D370))</f>
        <v/>
      </c>
      <c r="E44" s="548"/>
      <c r="F44" s="548"/>
      <c r="G44" s="549"/>
      <c r="H44" s="460" t="str">
        <f>IF(BM44=1,"",IF(CNGE_2024_M3_Secc1!K370="","",CNGE_2024_M3_Secc1!K370))</f>
        <v/>
      </c>
      <c r="I44" s="462"/>
      <c r="J44" s="447"/>
      <c r="K44" s="448"/>
      <c r="L44" s="449"/>
      <c r="M44" s="460" t="str">
        <f>IFERROR(VLOOKUP(O44,Presentación!$AK$9:$AM$580,3,FALSE),"")</f>
        <v/>
      </c>
      <c r="N44" s="462"/>
      <c r="O44" s="564"/>
      <c r="P44" s="565"/>
      <c r="Q44" s="566"/>
      <c r="R44" s="564"/>
      <c r="S44" s="565"/>
      <c r="T44" s="566"/>
      <c r="U44" s="447"/>
      <c r="V44" s="448"/>
      <c r="W44" s="449"/>
      <c r="X44" s="161" t="s">
        <v>7275</v>
      </c>
      <c r="Y44" s="447"/>
      <c r="Z44" s="448"/>
      <c r="AA44" s="449"/>
      <c r="AB44" s="447"/>
      <c r="AC44" s="448"/>
      <c r="AD44" s="449"/>
      <c r="AE44" s="447"/>
      <c r="AF44" s="448"/>
      <c r="AG44" s="449"/>
      <c r="AH44" s="447"/>
      <c r="AI44" s="448"/>
      <c r="AJ44" s="449"/>
      <c r="AK44" s="447"/>
      <c r="AL44" s="449"/>
      <c r="AN44" s="169"/>
      <c r="AP44" s="937">
        <f t="shared" si="8"/>
        <v>0</v>
      </c>
      <c r="AQ44" s="937"/>
      <c r="AR44" s="938">
        <f t="shared" si="9"/>
        <v>0</v>
      </c>
      <c r="AS44" s="939"/>
      <c r="AT44" s="277"/>
      <c r="AU44" s="965">
        <f t="shared" si="4"/>
        <v>0</v>
      </c>
      <c r="AV44" s="965"/>
      <c r="AW44" s="937">
        <f t="shared" si="10"/>
        <v>0</v>
      </c>
      <c r="AX44" s="937"/>
      <c r="AY44" s="943" t="str">
        <f>IF(AW44=0,"",IF(SUM($AW$24:AX44)=1,_xlfn.NUMBERVALUE(C44),IF($AW$55&gt;SUM($AW$24:AX44),_xlfn.CONCAT(", ",_xlfn.NUMBERVALUE(C44)),IF($AW$55=SUM($AW$24:AX44),_xlfn.CONCAT(" y ",_xlfn.NUMBERVALUE(C44))))))</f>
        <v/>
      </c>
      <c r="AZ44" s="945"/>
      <c r="BB44" s="937" t="str">
        <f t="shared" si="12"/>
        <v/>
      </c>
      <c r="BC44" s="937"/>
      <c r="BE44" s="937" t="str">
        <f t="shared" si="11"/>
        <v/>
      </c>
      <c r="BF44" s="937"/>
      <c r="BG44" s="937">
        <f t="shared" si="1"/>
        <v>0</v>
      </c>
      <c r="BH44" s="937"/>
      <c r="BJ44" s="937">
        <f t="shared" si="7"/>
        <v>0</v>
      </c>
      <c r="BK44" s="937"/>
      <c r="BM44" s="937">
        <f>IF(CNGE_2024_M3_Secc1!M370=2,1,0)</f>
        <v>0</v>
      </c>
      <c r="BN44" s="937"/>
    </row>
    <row r="45" spans="2:66" s="38" customFormat="1" ht="15" customHeight="1">
      <c r="B45" s="59"/>
      <c r="C45" s="162" t="s">
        <v>5021</v>
      </c>
      <c r="D45" s="547" t="str">
        <f>IF($BM$23=1,"",IF(CNGE_2024_M3_Secc1!D371="","",CNGE_2024_M3_Secc1!D371))</f>
        <v/>
      </c>
      <c r="E45" s="548"/>
      <c r="F45" s="548"/>
      <c r="G45" s="549"/>
      <c r="H45" s="460" t="str">
        <f>IF(BM45=1,"",IF(CNGE_2024_M3_Secc1!K371="","",CNGE_2024_M3_Secc1!K371))</f>
        <v/>
      </c>
      <c r="I45" s="462"/>
      <c r="J45" s="447"/>
      <c r="K45" s="448"/>
      <c r="L45" s="449"/>
      <c r="M45" s="460" t="str">
        <f>IFERROR(VLOOKUP(O45,Presentación!$AK$9:$AM$580,3,FALSE),"")</f>
        <v/>
      </c>
      <c r="N45" s="462"/>
      <c r="O45" s="564"/>
      <c r="P45" s="565"/>
      <c r="Q45" s="566"/>
      <c r="R45" s="564"/>
      <c r="S45" s="565"/>
      <c r="T45" s="566"/>
      <c r="U45" s="447"/>
      <c r="V45" s="448"/>
      <c r="W45" s="449"/>
      <c r="X45" s="161" t="s">
        <v>7275</v>
      </c>
      <c r="Y45" s="447"/>
      <c r="Z45" s="448"/>
      <c r="AA45" s="449"/>
      <c r="AB45" s="447"/>
      <c r="AC45" s="448"/>
      <c r="AD45" s="449"/>
      <c r="AE45" s="447"/>
      <c r="AF45" s="448"/>
      <c r="AG45" s="449"/>
      <c r="AH45" s="447"/>
      <c r="AI45" s="448"/>
      <c r="AJ45" s="449"/>
      <c r="AK45" s="447"/>
      <c r="AL45" s="449"/>
      <c r="AN45" s="169"/>
      <c r="AP45" s="937">
        <f t="shared" si="8"/>
        <v>0</v>
      </c>
      <c r="AQ45" s="937"/>
      <c r="AR45" s="938">
        <f t="shared" si="9"/>
        <v>0</v>
      </c>
      <c r="AS45" s="939"/>
      <c r="AT45" s="277"/>
      <c r="AU45" s="965">
        <f t="shared" si="4"/>
        <v>0</v>
      </c>
      <c r="AV45" s="965"/>
      <c r="AW45" s="937">
        <f t="shared" si="10"/>
        <v>0</v>
      </c>
      <c r="AX45" s="937"/>
      <c r="AY45" s="943" t="str">
        <f>IF(AW45=0,"",IF(SUM($AW$24:AX45)=1,_xlfn.NUMBERVALUE(C45),IF($AW$55&gt;SUM($AW$24:AX45),_xlfn.CONCAT(", ",_xlfn.NUMBERVALUE(C45)),IF($AW$55=SUM($AW$24:AX45),_xlfn.CONCAT(" y ",_xlfn.NUMBERVALUE(C45))))))</f>
        <v/>
      </c>
      <c r="AZ45" s="945"/>
      <c r="BB45" s="937" t="str">
        <f t="shared" si="12"/>
        <v/>
      </c>
      <c r="BC45" s="937"/>
      <c r="BE45" s="937" t="str">
        <f t="shared" si="11"/>
        <v/>
      </c>
      <c r="BF45" s="937"/>
      <c r="BG45" s="937">
        <f t="shared" si="1"/>
        <v>0</v>
      </c>
      <c r="BH45" s="937"/>
      <c r="BJ45" s="937">
        <f t="shared" si="7"/>
        <v>0</v>
      </c>
      <c r="BK45" s="937"/>
      <c r="BM45" s="937">
        <f>IF(CNGE_2024_M3_Secc1!M371=2,1,0)</f>
        <v>0</v>
      </c>
      <c r="BN45" s="937"/>
    </row>
    <row r="46" spans="2:66" s="38" customFormat="1" ht="15" customHeight="1">
      <c r="B46" s="59"/>
      <c r="C46" s="162" t="s">
        <v>5022</v>
      </c>
      <c r="D46" s="547" t="str">
        <f>IF($BM$23=1,"",IF(CNGE_2024_M3_Secc1!D372="","",CNGE_2024_M3_Secc1!D372))</f>
        <v/>
      </c>
      <c r="E46" s="548"/>
      <c r="F46" s="548"/>
      <c r="G46" s="549"/>
      <c r="H46" s="460" t="str">
        <f>IF(BM46=1,"",IF(CNGE_2024_M3_Secc1!K372="","",CNGE_2024_M3_Secc1!K372))</f>
        <v/>
      </c>
      <c r="I46" s="462"/>
      <c r="J46" s="447"/>
      <c r="K46" s="448"/>
      <c r="L46" s="449"/>
      <c r="M46" s="460" t="str">
        <f>IFERROR(VLOOKUP(O46,Presentación!$AK$9:$AM$580,3,FALSE),"")</f>
        <v/>
      </c>
      <c r="N46" s="462"/>
      <c r="O46" s="564"/>
      <c r="P46" s="565"/>
      <c r="Q46" s="566"/>
      <c r="R46" s="564"/>
      <c r="S46" s="565"/>
      <c r="T46" s="566"/>
      <c r="U46" s="447"/>
      <c r="V46" s="448"/>
      <c r="W46" s="449"/>
      <c r="X46" s="161" t="s">
        <v>7275</v>
      </c>
      <c r="Y46" s="447"/>
      <c r="Z46" s="448"/>
      <c r="AA46" s="449"/>
      <c r="AB46" s="447"/>
      <c r="AC46" s="448"/>
      <c r="AD46" s="449"/>
      <c r="AE46" s="447"/>
      <c r="AF46" s="448"/>
      <c r="AG46" s="449"/>
      <c r="AH46" s="447"/>
      <c r="AI46" s="448"/>
      <c r="AJ46" s="449"/>
      <c r="AK46" s="447"/>
      <c r="AL46" s="449"/>
      <c r="AN46" s="169"/>
      <c r="AP46" s="937">
        <f t="shared" si="8"/>
        <v>0</v>
      </c>
      <c r="AQ46" s="937"/>
      <c r="AR46" s="938">
        <f t="shared" si="9"/>
        <v>0</v>
      </c>
      <c r="AS46" s="939"/>
      <c r="AT46" s="277"/>
      <c r="AU46" s="965">
        <f t="shared" si="4"/>
        <v>0</v>
      </c>
      <c r="AV46" s="965"/>
      <c r="AW46" s="937">
        <f t="shared" si="10"/>
        <v>0</v>
      </c>
      <c r="AX46" s="937"/>
      <c r="AY46" s="943" t="str">
        <f>IF(AW46=0,"",IF(SUM($AW$24:AX46)=1,_xlfn.NUMBERVALUE(C46),IF($AW$55&gt;SUM($AW$24:AX46),_xlfn.CONCAT(", ",_xlfn.NUMBERVALUE(C46)),IF($AW$55=SUM($AW$24:AX46),_xlfn.CONCAT(" y ",_xlfn.NUMBERVALUE(C46))))))</f>
        <v/>
      </c>
      <c r="AZ46" s="945"/>
      <c r="BB46" s="937" t="str">
        <f t="shared" si="12"/>
        <v/>
      </c>
      <c r="BC46" s="937"/>
      <c r="BE46" s="937" t="str">
        <f t="shared" si="11"/>
        <v/>
      </c>
      <c r="BF46" s="937"/>
      <c r="BG46" s="937">
        <f t="shared" si="1"/>
        <v>0</v>
      </c>
      <c r="BH46" s="937"/>
      <c r="BJ46" s="937">
        <f t="shared" si="7"/>
        <v>0</v>
      </c>
      <c r="BK46" s="937"/>
      <c r="BM46" s="937">
        <f>IF(CNGE_2024_M3_Secc1!M372=2,1,0)</f>
        <v>0</v>
      </c>
      <c r="BN46" s="937"/>
    </row>
    <row r="47" spans="2:66" s="38" customFormat="1" ht="15" customHeight="1">
      <c r="B47" s="59"/>
      <c r="C47" s="162" t="s">
        <v>5023</v>
      </c>
      <c r="D47" s="547" t="str">
        <f>IF($BM$23=1,"",IF(CNGE_2024_M3_Secc1!D373="","",CNGE_2024_M3_Secc1!D373))</f>
        <v/>
      </c>
      <c r="E47" s="548"/>
      <c r="F47" s="548"/>
      <c r="G47" s="549"/>
      <c r="H47" s="460" t="str">
        <f>IF(BM47=1,"",IF(CNGE_2024_M3_Secc1!K373="","",CNGE_2024_M3_Secc1!K373))</f>
        <v/>
      </c>
      <c r="I47" s="462"/>
      <c r="J47" s="447"/>
      <c r="K47" s="448"/>
      <c r="L47" s="449"/>
      <c r="M47" s="460" t="str">
        <f>IFERROR(VLOOKUP(O47,Presentación!$AK$9:$AM$580,3,FALSE),"")</f>
        <v/>
      </c>
      <c r="N47" s="462"/>
      <c r="O47" s="564"/>
      <c r="P47" s="565"/>
      <c r="Q47" s="566"/>
      <c r="R47" s="564"/>
      <c r="S47" s="565"/>
      <c r="T47" s="566"/>
      <c r="U47" s="447"/>
      <c r="V47" s="448"/>
      <c r="W47" s="449"/>
      <c r="X47" s="161" t="s">
        <v>7275</v>
      </c>
      <c r="Y47" s="447"/>
      <c r="Z47" s="448"/>
      <c r="AA47" s="449"/>
      <c r="AB47" s="447"/>
      <c r="AC47" s="448"/>
      <c r="AD47" s="449"/>
      <c r="AE47" s="447"/>
      <c r="AF47" s="448"/>
      <c r="AG47" s="449"/>
      <c r="AH47" s="447"/>
      <c r="AI47" s="448"/>
      <c r="AJ47" s="449"/>
      <c r="AK47" s="447"/>
      <c r="AL47" s="449"/>
      <c r="AN47" s="169"/>
      <c r="AP47" s="937">
        <f t="shared" si="8"/>
        <v>0</v>
      </c>
      <c r="AQ47" s="937"/>
      <c r="AR47" s="938">
        <f t="shared" si="9"/>
        <v>0</v>
      </c>
      <c r="AS47" s="939"/>
      <c r="AT47" s="277"/>
      <c r="AU47" s="965">
        <f t="shared" si="4"/>
        <v>0</v>
      </c>
      <c r="AV47" s="965"/>
      <c r="AW47" s="937">
        <f t="shared" si="10"/>
        <v>0</v>
      </c>
      <c r="AX47" s="937"/>
      <c r="AY47" s="943" t="str">
        <f>IF(AW47=0,"",IF(SUM($AW$24:AX47)=1,_xlfn.NUMBERVALUE(C47),IF($AW$55&gt;SUM($AW$24:AX47),_xlfn.CONCAT(", ",_xlfn.NUMBERVALUE(C47)),IF($AW$55=SUM($AW$24:AX47),_xlfn.CONCAT(" y ",_xlfn.NUMBERVALUE(C47))))))</f>
        <v/>
      </c>
      <c r="AZ47" s="945"/>
      <c r="BB47" s="937" t="str">
        <f t="shared" si="12"/>
        <v/>
      </c>
      <c r="BC47" s="937"/>
      <c r="BE47" s="937" t="str">
        <f t="shared" si="11"/>
        <v/>
      </c>
      <c r="BF47" s="937"/>
      <c r="BG47" s="937">
        <f t="shared" si="1"/>
        <v>0</v>
      </c>
      <c r="BH47" s="937"/>
      <c r="BJ47" s="937">
        <f t="shared" si="7"/>
        <v>0</v>
      </c>
      <c r="BK47" s="937"/>
      <c r="BM47" s="937">
        <f>IF(CNGE_2024_M3_Secc1!M373=2,1,0)</f>
        <v>0</v>
      </c>
      <c r="BN47" s="937"/>
    </row>
    <row r="48" spans="2:66" s="38" customFormat="1" ht="15" customHeight="1">
      <c r="B48" s="59"/>
      <c r="C48" s="162" t="s">
        <v>5024</v>
      </c>
      <c r="D48" s="547" t="str">
        <f>IF($BM$23=1,"",IF(CNGE_2024_M3_Secc1!D374="","",CNGE_2024_M3_Secc1!D374))</f>
        <v/>
      </c>
      <c r="E48" s="548"/>
      <c r="F48" s="548"/>
      <c r="G48" s="549"/>
      <c r="H48" s="460" t="str">
        <f>IF(BM48=1,"",IF(CNGE_2024_M3_Secc1!K374="","",CNGE_2024_M3_Secc1!K374))</f>
        <v/>
      </c>
      <c r="I48" s="462"/>
      <c r="J48" s="447"/>
      <c r="K48" s="448"/>
      <c r="L48" s="449"/>
      <c r="M48" s="460" t="str">
        <f>IFERROR(VLOOKUP(O48,Presentación!$AK$9:$AM$580,3,FALSE),"")</f>
        <v/>
      </c>
      <c r="N48" s="462"/>
      <c r="O48" s="564"/>
      <c r="P48" s="565"/>
      <c r="Q48" s="566"/>
      <c r="R48" s="564"/>
      <c r="S48" s="565"/>
      <c r="T48" s="566"/>
      <c r="U48" s="447"/>
      <c r="V48" s="448"/>
      <c r="W48" s="449"/>
      <c r="X48" s="161" t="s">
        <v>7275</v>
      </c>
      <c r="Y48" s="447"/>
      <c r="Z48" s="448"/>
      <c r="AA48" s="449"/>
      <c r="AB48" s="447"/>
      <c r="AC48" s="448"/>
      <c r="AD48" s="449"/>
      <c r="AE48" s="447"/>
      <c r="AF48" s="448"/>
      <c r="AG48" s="449"/>
      <c r="AH48" s="447"/>
      <c r="AI48" s="448"/>
      <c r="AJ48" s="449"/>
      <c r="AK48" s="447"/>
      <c r="AL48" s="449"/>
      <c r="AN48" s="169"/>
      <c r="AP48" s="937">
        <f t="shared" si="8"/>
        <v>0</v>
      </c>
      <c r="AQ48" s="937"/>
      <c r="AR48" s="938">
        <f t="shared" si="9"/>
        <v>0</v>
      </c>
      <c r="AS48" s="939"/>
      <c r="AT48" s="277"/>
      <c r="AU48" s="965">
        <f t="shared" si="4"/>
        <v>0</v>
      </c>
      <c r="AV48" s="965"/>
      <c r="AW48" s="937">
        <f t="shared" si="10"/>
        <v>0</v>
      </c>
      <c r="AX48" s="937"/>
      <c r="AY48" s="943" t="str">
        <f>IF(AW48=0,"",IF(SUM($AW$24:AX48)=1,_xlfn.NUMBERVALUE(C48),IF($AW$55&gt;SUM($AW$24:AX48),_xlfn.CONCAT(", ",_xlfn.NUMBERVALUE(C48)),IF($AW$55=SUM($AW$24:AX48),_xlfn.CONCAT(" y ",_xlfn.NUMBERVALUE(C48))))))</f>
        <v/>
      </c>
      <c r="AZ48" s="945"/>
      <c r="BB48" s="937" t="str">
        <f t="shared" si="12"/>
        <v/>
      </c>
      <c r="BC48" s="937"/>
      <c r="BE48" s="937" t="str">
        <f t="shared" si="11"/>
        <v/>
      </c>
      <c r="BF48" s="937"/>
      <c r="BG48" s="937">
        <f t="shared" si="1"/>
        <v>0</v>
      </c>
      <c r="BH48" s="937"/>
      <c r="BJ48" s="937">
        <f t="shared" si="7"/>
        <v>0</v>
      </c>
      <c r="BK48" s="937"/>
      <c r="BM48" s="937">
        <f>IF(CNGE_2024_M3_Secc1!M374=2,1,0)</f>
        <v>0</v>
      </c>
      <c r="BN48" s="937"/>
    </row>
    <row r="49" spans="1:66" s="38" customFormat="1" ht="15" customHeight="1">
      <c r="B49" s="59"/>
      <c r="C49" s="162" t="s">
        <v>5025</v>
      </c>
      <c r="D49" s="547" t="str">
        <f>IF($BM$23=1,"",IF(CNGE_2024_M3_Secc1!D375="","",CNGE_2024_M3_Secc1!D375))</f>
        <v/>
      </c>
      <c r="E49" s="548"/>
      <c r="F49" s="548"/>
      <c r="G49" s="549"/>
      <c r="H49" s="460" t="str">
        <f>IF(BM49=1,"",IF(CNGE_2024_M3_Secc1!K375="","",CNGE_2024_M3_Secc1!K375))</f>
        <v/>
      </c>
      <c r="I49" s="462"/>
      <c r="J49" s="447"/>
      <c r="K49" s="448"/>
      <c r="L49" s="449"/>
      <c r="M49" s="460" t="str">
        <f>IFERROR(VLOOKUP(O49,Presentación!$AK$9:$AM$580,3,FALSE),"")</f>
        <v/>
      </c>
      <c r="N49" s="462"/>
      <c r="O49" s="564"/>
      <c r="P49" s="565"/>
      <c r="Q49" s="566"/>
      <c r="R49" s="564"/>
      <c r="S49" s="565"/>
      <c r="T49" s="566"/>
      <c r="U49" s="447"/>
      <c r="V49" s="448"/>
      <c r="W49" s="449"/>
      <c r="X49" s="161" t="s">
        <v>7275</v>
      </c>
      <c r="Y49" s="447"/>
      <c r="Z49" s="448"/>
      <c r="AA49" s="449"/>
      <c r="AB49" s="447"/>
      <c r="AC49" s="448"/>
      <c r="AD49" s="449"/>
      <c r="AE49" s="447"/>
      <c r="AF49" s="448"/>
      <c r="AG49" s="449"/>
      <c r="AH49" s="447"/>
      <c r="AI49" s="448"/>
      <c r="AJ49" s="449"/>
      <c r="AK49" s="447"/>
      <c r="AL49" s="449"/>
      <c r="AN49" s="169"/>
      <c r="AP49" s="937">
        <f t="shared" si="8"/>
        <v>0</v>
      </c>
      <c r="AQ49" s="937"/>
      <c r="AR49" s="938">
        <f t="shared" si="9"/>
        <v>0</v>
      </c>
      <c r="AS49" s="939"/>
      <c r="AT49" s="277"/>
      <c r="AU49" s="965">
        <f t="shared" si="4"/>
        <v>0</v>
      </c>
      <c r="AV49" s="965"/>
      <c r="AW49" s="937">
        <f t="shared" si="10"/>
        <v>0</v>
      </c>
      <c r="AX49" s="937"/>
      <c r="AY49" s="943" t="str">
        <f>IF(AW49=0,"",IF(SUM($AW$24:AX49)=1,_xlfn.NUMBERVALUE(C49),IF($AW$55&gt;SUM($AW$24:AX49),_xlfn.CONCAT(", ",_xlfn.NUMBERVALUE(C49)),IF($AW$55=SUM($AW$24:AX49),_xlfn.CONCAT(" y ",_xlfn.NUMBERVALUE(C49))))))</f>
        <v/>
      </c>
      <c r="AZ49" s="945"/>
      <c r="BB49" s="937" t="str">
        <f t="shared" si="12"/>
        <v/>
      </c>
      <c r="BC49" s="937"/>
      <c r="BE49" s="937" t="str">
        <f t="shared" si="11"/>
        <v/>
      </c>
      <c r="BF49" s="937"/>
      <c r="BG49" s="937">
        <f t="shared" si="1"/>
        <v>0</v>
      </c>
      <c r="BH49" s="937"/>
      <c r="BJ49" s="937">
        <f t="shared" si="7"/>
        <v>0</v>
      </c>
      <c r="BK49" s="937"/>
      <c r="BM49" s="937">
        <f>IF(CNGE_2024_M3_Secc1!M375=2,1,0)</f>
        <v>0</v>
      </c>
      <c r="BN49" s="937"/>
    </row>
    <row r="50" spans="1:66" s="38" customFormat="1" ht="15" customHeight="1">
      <c r="B50" s="59"/>
      <c r="C50" s="48" t="s">
        <v>5026</v>
      </c>
      <c r="D50" s="547" t="str">
        <f>IF($BM$23=1,"",IF(CNGE_2024_M3_Secc1!D376="","",CNGE_2024_M3_Secc1!D376))</f>
        <v/>
      </c>
      <c r="E50" s="548"/>
      <c r="F50" s="548"/>
      <c r="G50" s="549"/>
      <c r="H50" s="460" t="str">
        <f>IF(BM50=1,"",IF(CNGE_2024_M3_Secc1!K376="","",CNGE_2024_M3_Secc1!K376))</f>
        <v/>
      </c>
      <c r="I50" s="462"/>
      <c r="J50" s="447"/>
      <c r="K50" s="448"/>
      <c r="L50" s="449"/>
      <c r="M50" s="460" t="str">
        <f>IFERROR(VLOOKUP(O50,Presentación!$AK$9:$AM$580,3,FALSE),"")</f>
        <v/>
      </c>
      <c r="N50" s="462"/>
      <c r="O50" s="564"/>
      <c r="P50" s="565"/>
      <c r="Q50" s="566"/>
      <c r="R50" s="564"/>
      <c r="S50" s="565"/>
      <c r="T50" s="566"/>
      <c r="U50" s="447"/>
      <c r="V50" s="448"/>
      <c r="W50" s="449"/>
      <c r="X50" s="161" t="s">
        <v>7275</v>
      </c>
      <c r="Y50" s="447"/>
      <c r="Z50" s="448"/>
      <c r="AA50" s="449"/>
      <c r="AB50" s="447"/>
      <c r="AC50" s="448"/>
      <c r="AD50" s="449"/>
      <c r="AE50" s="447"/>
      <c r="AF50" s="448"/>
      <c r="AG50" s="449"/>
      <c r="AH50" s="447"/>
      <c r="AI50" s="448"/>
      <c r="AJ50" s="449"/>
      <c r="AK50" s="447"/>
      <c r="AL50" s="449"/>
      <c r="AN50" s="169"/>
      <c r="AP50" s="937">
        <f t="shared" si="8"/>
        <v>0</v>
      </c>
      <c r="AQ50" s="937"/>
      <c r="AR50" s="938">
        <f t="shared" si="9"/>
        <v>0</v>
      </c>
      <c r="AS50" s="939"/>
      <c r="AT50" s="277"/>
      <c r="AU50" s="965">
        <f t="shared" si="4"/>
        <v>0</v>
      </c>
      <c r="AV50" s="965"/>
      <c r="AW50" s="937">
        <f t="shared" si="10"/>
        <v>0</v>
      </c>
      <c r="AX50" s="937"/>
      <c r="AY50" s="943" t="str">
        <f>IF(AW50=0,"",IF(SUM($AW$24:AX50)=1,_xlfn.NUMBERVALUE(C50),IF($AW$55&gt;SUM($AW$24:AX50),_xlfn.CONCAT(", ",_xlfn.NUMBERVALUE(C50)),IF($AW$55=SUM($AW$24:AX50),_xlfn.CONCAT(" y ",_xlfn.NUMBERVALUE(C50))))))</f>
        <v/>
      </c>
      <c r="AZ50" s="945"/>
      <c r="BB50" s="937" t="str">
        <f t="shared" si="12"/>
        <v/>
      </c>
      <c r="BC50" s="937"/>
      <c r="BE50" s="937" t="str">
        <f t="shared" si="11"/>
        <v/>
      </c>
      <c r="BF50" s="937"/>
      <c r="BG50" s="937">
        <f t="shared" si="1"/>
        <v>0</v>
      </c>
      <c r="BH50" s="937"/>
      <c r="BJ50" s="937">
        <f t="shared" si="7"/>
        <v>0</v>
      </c>
      <c r="BK50" s="937"/>
      <c r="BM50" s="937">
        <f>IF(CNGE_2024_M3_Secc1!M376=2,1,0)</f>
        <v>0</v>
      </c>
      <c r="BN50" s="937"/>
    </row>
    <row r="51" spans="1:66" s="38" customFormat="1" ht="15" customHeight="1">
      <c r="B51" s="59"/>
      <c r="C51" s="48" t="s">
        <v>5027</v>
      </c>
      <c r="D51" s="547" t="str">
        <f>IF($BM$23=1,"",IF(CNGE_2024_M3_Secc1!D377="","",CNGE_2024_M3_Secc1!D377))</f>
        <v/>
      </c>
      <c r="E51" s="548"/>
      <c r="F51" s="548"/>
      <c r="G51" s="549"/>
      <c r="H51" s="460" t="str">
        <f>IF(BM51=1,"",IF(CNGE_2024_M3_Secc1!K377="","",CNGE_2024_M3_Secc1!K377))</f>
        <v/>
      </c>
      <c r="I51" s="462"/>
      <c r="J51" s="447"/>
      <c r="K51" s="448"/>
      <c r="L51" s="449"/>
      <c r="M51" s="460" t="str">
        <f>IFERROR(VLOOKUP(O51,Presentación!$AK$9:$AM$580,3,FALSE),"")</f>
        <v/>
      </c>
      <c r="N51" s="462"/>
      <c r="O51" s="564"/>
      <c r="P51" s="565"/>
      <c r="Q51" s="566"/>
      <c r="R51" s="564"/>
      <c r="S51" s="565"/>
      <c r="T51" s="566"/>
      <c r="U51" s="447"/>
      <c r="V51" s="448"/>
      <c r="W51" s="449"/>
      <c r="X51" s="161" t="s">
        <v>7275</v>
      </c>
      <c r="Y51" s="447"/>
      <c r="Z51" s="448"/>
      <c r="AA51" s="449"/>
      <c r="AB51" s="447"/>
      <c r="AC51" s="448"/>
      <c r="AD51" s="449"/>
      <c r="AE51" s="447"/>
      <c r="AF51" s="448"/>
      <c r="AG51" s="449"/>
      <c r="AH51" s="447"/>
      <c r="AI51" s="448"/>
      <c r="AJ51" s="449"/>
      <c r="AK51" s="447"/>
      <c r="AL51" s="449"/>
      <c r="AN51" s="169"/>
      <c r="AP51" s="937">
        <f t="shared" si="8"/>
        <v>0</v>
      </c>
      <c r="AQ51" s="937"/>
      <c r="AR51" s="938">
        <f t="shared" si="9"/>
        <v>0</v>
      </c>
      <c r="AS51" s="939"/>
      <c r="AT51" s="277"/>
      <c r="AU51" s="965">
        <f t="shared" si="4"/>
        <v>0</v>
      </c>
      <c r="AV51" s="965"/>
      <c r="AW51" s="937">
        <f t="shared" si="10"/>
        <v>0</v>
      </c>
      <c r="AX51" s="937"/>
      <c r="AY51" s="943" t="str">
        <f>IF(AW51=0,"",IF(SUM($AW$24:AX51)=1,_xlfn.NUMBERVALUE(C51),IF($AW$55&gt;SUM($AW$24:AX51),_xlfn.CONCAT(", ",_xlfn.NUMBERVALUE(C51)),IF($AW$55=SUM($AW$24:AX51),_xlfn.CONCAT(" y ",_xlfn.NUMBERVALUE(C51))))))</f>
        <v/>
      </c>
      <c r="AZ51" s="945"/>
      <c r="BB51" s="937" t="str">
        <f t="shared" si="12"/>
        <v/>
      </c>
      <c r="BC51" s="937"/>
      <c r="BE51" s="937" t="str">
        <f t="shared" si="11"/>
        <v/>
      </c>
      <c r="BF51" s="937"/>
      <c r="BG51" s="937">
        <f t="shared" si="1"/>
        <v>0</v>
      </c>
      <c r="BH51" s="937"/>
      <c r="BJ51" s="937">
        <f t="shared" si="7"/>
        <v>0</v>
      </c>
      <c r="BK51" s="937"/>
      <c r="BM51" s="937">
        <f>IF(CNGE_2024_M3_Secc1!M377=2,1,0)</f>
        <v>0</v>
      </c>
      <c r="BN51" s="937"/>
    </row>
    <row r="52" spans="1:66" s="38" customFormat="1" ht="15" customHeight="1">
      <c r="B52" s="59"/>
      <c r="C52" s="48" t="s">
        <v>5028</v>
      </c>
      <c r="D52" s="547" t="str">
        <f>IF($BM$23=1,"",IF(CNGE_2024_M3_Secc1!D378="","",CNGE_2024_M3_Secc1!D378))</f>
        <v/>
      </c>
      <c r="E52" s="548"/>
      <c r="F52" s="548"/>
      <c r="G52" s="549"/>
      <c r="H52" s="460" t="str">
        <f>IF(BM52=1,"",IF(CNGE_2024_M3_Secc1!K378="","",CNGE_2024_M3_Secc1!K378))</f>
        <v/>
      </c>
      <c r="I52" s="462"/>
      <c r="J52" s="447"/>
      <c r="K52" s="448"/>
      <c r="L52" s="449"/>
      <c r="M52" s="460" t="str">
        <f>IFERROR(VLOOKUP(O52,Presentación!$AK$9:$AM$580,3,FALSE),"")</f>
        <v/>
      </c>
      <c r="N52" s="462"/>
      <c r="O52" s="564"/>
      <c r="P52" s="565"/>
      <c r="Q52" s="566"/>
      <c r="R52" s="564"/>
      <c r="S52" s="565"/>
      <c r="T52" s="566"/>
      <c r="U52" s="447"/>
      <c r="V52" s="448"/>
      <c r="W52" s="449"/>
      <c r="X52" s="161" t="s">
        <v>7275</v>
      </c>
      <c r="Y52" s="447"/>
      <c r="Z52" s="448"/>
      <c r="AA52" s="449"/>
      <c r="AB52" s="447"/>
      <c r="AC52" s="448"/>
      <c r="AD52" s="449"/>
      <c r="AE52" s="447"/>
      <c r="AF52" s="448"/>
      <c r="AG52" s="449"/>
      <c r="AH52" s="447"/>
      <c r="AI52" s="448"/>
      <c r="AJ52" s="449"/>
      <c r="AK52" s="447"/>
      <c r="AL52" s="449"/>
      <c r="AN52" s="169"/>
      <c r="AP52" s="937">
        <f t="shared" si="8"/>
        <v>0</v>
      </c>
      <c r="AQ52" s="937"/>
      <c r="AR52" s="938">
        <f t="shared" si="9"/>
        <v>0</v>
      </c>
      <c r="AS52" s="939"/>
      <c r="AT52" s="277"/>
      <c r="AU52" s="965">
        <f t="shared" si="4"/>
        <v>0</v>
      </c>
      <c r="AV52" s="965"/>
      <c r="AW52" s="937">
        <f t="shared" si="10"/>
        <v>0</v>
      </c>
      <c r="AX52" s="937"/>
      <c r="AY52" s="943" t="str">
        <f>IF(AW52=0,"",IF(SUM($AW$24:AX52)=1,_xlfn.NUMBERVALUE(C52),IF($AW$55&gt;SUM($AW$24:AX52),_xlfn.CONCAT(", ",_xlfn.NUMBERVALUE(C52)),IF($AW$55=SUM($AW$24:AX52),_xlfn.CONCAT(" y ",_xlfn.NUMBERVALUE(C52))))))</f>
        <v/>
      </c>
      <c r="AZ52" s="945"/>
      <c r="BB52" s="937" t="str">
        <f t="shared" si="12"/>
        <v/>
      </c>
      <c r="BC52" s="937"/>
      <c r="BE52" s="937" t="str">
        <f t="shared" si="11"/>
        <v/>
      </c>
      <c r="BF52" s="937"/>
      <c r="BG52" s="937">
        <f t="shared" si="1"/>
        <v>0</v>
      </c>
      <c r="BH52" s="937"/>
      <c r="BJ52" s="937">
        <f t="shared" si="7"/>
        <v>0</v>
      </c>
      <c r="BK52" s="937"/>
      <c r="BM52" s="937">
        <f>IF(CNGE_2024_M3_Secc1!M378=2,1,0)</f>
        <v>0</v>
      </c>
      <c r="BN52" s="937"/>
    </row>
    <row r="53" spans="1:66" s="38" customFormat="1" ht="15" customHeight="1">
      <c r="B53" s="57"/>
      <c r="C53" s="48" t="s">
        <v>5029</v>
      </c>
      <c r="D53" s="547" t="str">
        <f>IF($BM$23=1,"",IF(CNGE_2024_M3_Secc1!D379="","",CNGE_2024_M3_Secc1!D379))</f>
        <v/>
      </c>
      <c r="E53" s="548"/>
      <c r="F53" s="548"/>
      <c r="G53" s="549"/>
      <c r="H53" s="460" t="str">
        <f>IF(BM53=1,"",IF(CNGE_2024_M3_Secc1!K379="","",CNGE_2024_M3_Secc1!K379))</f>
        <v/>
      </c>
      <c r="I53" s="462"/>
      <c r="J53" s="447"/>
      <c r="K53" s="448"/>
      <c r="L53" s="449"/>
      <c r="M53" s="460" t="str">
        <f>IFERROR(VLOOKUP(O53,Presentación!$AK$9:$AM$580,3,FALSE),"")</f>
        <v/>
      </c>
      <c r="N53" s="462"/>
      <c r="O53" s="564"/>
      <c r="P53" s="565"/>
      <c r="Q53" s="566"/>
      <c r="R53" s="564"/>
      <c r="S53" s="565"/>
      <c r="T53" s="566"/>
      <c r="U53" s="447"/>
      <c r="V53" s="448"/>
      <c r="W53" s="449"/>
      <c r="X53" s="161" t="s">
        <v>7275</v>
      </c>
      <c r="Y53" s="447"/>
      <c r="Z53" s="448"/>
      <c r="AA53" s="449"/>
      <c r="AB53" s="447"/>
      <c r="AC53" s="448"/>
      <c r="AD53" s="449"/>
      <c r="AE53" s="447"/>
      <c r="AF53" s="448"/>
      <c r="AG53" s="449"/>
      <c r="AH53" s="447"/>
      <c r="AI53" s="448"/>
      <c r="AJ53" s="449"/>
      <c r="AK53" s="447"/>
      <c r="AL53" s="449"/>
      <c r="AN53" s="169"/>
      <c r="AP53" s="937">
        <f t="shared" si="8"/>
        <v>0</v>
      </c>
      <c r="AQ53" s="937"/>
      <c r="AR53" s="938">
        <f t="shared" si="9"/>
        <v>0</v>
      </c>
      <c r="AS53" s="939"/>
      <c r="AT53" s="277"/>
      <c r="AU53" s="965">
        <f t="shared" si="4"/>
        <v>0</v>
      </c>
      <c r="AV53" s="965"/>
      <c r="AW53" s="937">
        <f t="shared" si="10"/>
        <v>0</v>
      </c>
      <c r="AX53" s="937"/>
      <c r="AY53" s="943" t="str">
        <f>IF(AW53=0,"",IF(SUM($AW$24:AX53)=1,_xlfn.NUMBERVALUE(C53),IF($AW$55&gt;SUM($AW$24:AX53),_xlfn.CONCAT(", ",_xlfn.NUMBERVALUE(C53)),IF($AW$55=SUM($AW$24:AX53),_xlfn.CONCAT(" y ",_xlfn.NUMBERVALUE(C53))))))</f>
        <v/>
      </c>
      <c r="AZ53" s="945"/>
      <c r="BB53" s="937" t="str">
        <f t="shared" si="12"/>
        <v/>
      </c>
      <c r="BC53" s="937"/>
      <c r="BE53" s="937" t="str">
        <f t="shared" si="11"/>
        <v/>
      </c>
      <c r="BF53" s="937"/>
      <c r="BG53" s="937">
        <f t="shared" si="1"/>
        <v>0</v>
      </c>
      <c r="BH53" s="937"/>
      <c r="BJ53" s="937">
        <f t="shared" si="7"/>
        <v>0</v>
      </c>
      <c r="BK53" s="937"/>
      <c r="BM53" s="937">
        <f>IF(CNGE_2024_M3_Secc1!M379=2,1,0)</f>
        <v>0</v>
      </c>
      <c r="BN53" s="937"/>
    </row>
    <row r="54" spans="1:66" s="38" customFormat="1" ht="15" customHeight="1">
      <c r="B54" s="57"/>
      <c r="C54" s="48" t="s">
        <v>5030</v>
      </c>
      <c r="D54" s="547" t="str">
        <f>IF($BM$23=1,"",IF(CNGE_2024_M3_Secc1!D380="","",CNGE_2024_M3_Secc1!D380))</f>
        <v/>
      </c>
      <c r="E54" s="548"/>
      <c r="F54" s="548"/>
      <c r="G54" s="549"/>
      <c r="H54" s="460" t="str">
        <f>IF(BM54=1,"",IF(CNGE_2024_M3_Secc1!K380="","",CNGE_2024_M3_Secc1!K380))</f>
        <v/>
      </c>
      <c r="I54" s="462"/>
      <c r="J54" s="447"/>
      <c r="K54" s="448"/>
      <c r="L54" s="449"/>
      <c r="M54" s="460" t="str">
        <f>IFERROR(VLOOKUP(O54,Presentación!$AK$9:$AM$580,3,FALSE),"")</f>
        <v/>
      </c>
      <c r="N54" s="462"/>
      <c r="O54" s="564"/>
      <c r="P54" s="565"/>
      <c r="Q54" s="566"/>
      <c r="R54" s="564"/>
      <c r="S54" s="565"/>
      <c r="T54" s="566"/>
      <c r="U54" s="447"/>
      <c r="V54" s="448"/>
      <c r="W54" s="449"/>
      <c r="X54" s="161" t="s">
        <v>7275</v>
      </c>
      <c r="Y54" s="447"/>
      <c r="Z54" s="448"/>
      <c r="AA54" s="449"/>
      <c r="AB54" s="447"/>
      <c r="AC54" s="448"/>
      <c r="AD54" s="449"/>
      <c r="AE54" s="447"/>
      <c r="AF54" s="448"/>
      <c r="AG54" s="449"/>
      <c r="AH54" s="447"/>
      <c r="AI54" s="448"/>
      <c r="AJ54" s="449"/>
      <c r="AK54" s="447"/>
      <c r="AL54" s="449"/>
      <c r="AN54" s="169"/>
      <c r="AP54" s="937">
        <f t="shared" si="8"/>
        <v>0</v>
      </c>
      <c r="AQ54" s="937"/>
      <c r="AR54" s="938">
        <f t="shared" si="9"/>
        <v>0</v>
      </c>
      <c r="AS54" s="939"/>
      <c r="AT54" s="277"/>
      <c r="AU54" s="965">
        <f t="shared" si="4"/>
        <v>0</v>
      </c>
      <c r="AV54" s="965"/>
      <c r="AW54" s="937">
        <f t="shared" si="10"/>
        <v>0</v>
      </c>
      <c r="AX54" s="937"/>
      <c r="AY54" s="943" t="str">
        <f>IF(AW54=0,"",IF(SUM($AW$24:AX54)=1,_xlfn.NUMBERVALUE(C54),IF($AW$55&gt;SUM($AW$24:AX54),_xlfn.CONCAT(", ",_xlfn.NUMBERVALUE(C54)),IF($AW$55=SUM($AW$24:AX54),_xlfn.CONCAT(" y ",_xlfn.NUMBERVALUE(C54))))))</f>
        <v/>
      </c>
      <c r="AZ54" s="945"/>
      <c r="BB54" s="937" t="str">
        <f t="shared" si="12"/>
        <v/>
      </c>
      <c r="BC54" s="937"/>
      <c r="BE54" s="937" t="str">
        <f t="shared" si="11"/>
        <v/>
      </c>
      <c r="BF54" s="937"/>
      <c r="BG54" s="937">
        <f t="shared" si="1"/>
        <v>0</v>
      </c>
      <c r="BH54" s="937"/>
      <c r="BJ54" s="937">
        <f t="shared" si="7"/>
        <v>0</v>
      </c>
      <c r="BK54" s="937"/>
      <c r="BM54" s="937">
        <f>IF(CNGE_2024_M3_Secc1!M380=2,1,0)</f>
        <v>0</v>
      </c>
      <c r="BN54" s="937"/>
    </row>
    <row r="55" spans="1:66" s="38" customFormat="1" ht="15">
      <c r="AN55" s="169"/>
      <c r="AP55" s="598">
        <f>SUM(AP25:AQ54)</f>
        <v>0</v>
      </c>
      <c r="AQ55" s="598"/>
      <c r="AR55" s="598">
        <f>SUM(AR25:AS54)</f>
        <v>0</v>
      </c>
      <c r="AS55" s="598"/>
      <c r="AU55" s="279"/>
      <c r="AV55" s="279"/>
      <c r="AW55" s="561">
        <f>SUM(AW25:AX54)</f>
        <v>0</v>
      </c>
      <c r="AX55" s="561"/>
      <c r="AY55" s="561" t="str">
        <f>IF(AW55=0,"",IF(AW55=1,VLOOKUP(1,AW25:AZ54,3,FALSE), IF(AW55&gt;1,_xlfn.CONCAT(AY25:AZ54),"")))</f>
        <v/>
      </c>
      <c r="AZ55" s="561"/>
      <c r="BG55" s="598">
        <f>SUM(BG25:BH54)</f>
        <v>0</v>
      </c>
      <c r="BH55" s="598"/>
      <c r="BJ55" s="571">
        <f>SUM(BJ25:BK54)</f>
        <v>0</v>
      </c>
      <c r="BK55" s="571"/>
    </row>
    <row r="56" spans="1:66" s="38" customFormat="1" ht="24" customHeight="1">
      <c r="A56" s="51"/>
      <c r="B56" s="51"/>
      <c r="C56" s="492" t="s">
        <v>5117</v>
      </c>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492"/>
      <c r="AM56"/>
      <c r="AN56" s="169"/>
      <c r="AY56" s="953" t="str">
        <f>IF(AW55=0,"",
IF(AW55=1,_xlfn.CONCAT("Error: Verificar la información registrada en el numeral ",AY55," tomando en cuenta la instrucción 9."),_xlfn.CONCAT("Verificar la información registrada en los numerales ",AY55," tomando en cuenta la instrucción 9.")))</f>
        <v/>
      </c>
      <c r="AZ56" s="953"/>
    </row>
    <row r="57" spans="1:66" s="38" customFormat="1" ht="60" customHeight="1">
      <c r="A57" s="51"/>
      <c r="B57" s="51"/>
      <c r="C57" s="976"/>
      <c r="D57" s="976"/>
      <c r="E57" s="976"/>
      <c r="F57" s="976"/>
      <c r="G57" s="976"/>
      <c r="H57" s="976"/>
      <c r="I57" s="976"/>
      <c r="J57" s="976"/>
      <c r="K57" s="976"/>
      <c r="L57" s="976"/>
      <c r="M57" s="976"/>
      <c r="N57" s="976"/>
      <c r="O57" s="976"/>
      <c r="P57" s="976"/>
      <c r="Q57" s="976"/>
      <c r="R57" s="976"/>
      <c r="S57" s="976"/>
      <c r="T57" s="976"/>
      <c r="U57" s="976"/>
      <c r="V57" s="976"/>
      <c r="W57" s="976"/>
      <c r="X57" s="976"/>
      <c r="Y57" s="976"/>
      <c r="Z57" s="976"/>
      <c r="AA57" s="976"/>
      <c r="AB57" s="976"/>
      <c r="AC57" s="976"/>
      <c r="AD57" s="976"/>
      <c r="AE57" s="976"/>
      <c r="AF57" s="976"/>
      <c r="AG57" s="976"/>
      <c r="AH57" s="976"/>
      <c r="AI57" s="976"/>
      <c r="AJ57" s="976"/>
      <c r="AK57" s="976"/>
      <c r="AL57" s="976"/>
      <c r="AM57"/>
      <c r="AN57" s="169"/>
    </row>
    <row r="58" spans="1:66" ht="15" customHeight="1">
      <c r="B58" s="470" t="str">
        <f>IF(SUM(AP55:AS55)=0,"","Error: Verificar la información registrada relativa al uso de coordenadas geográficas conforme a la instrucción 4.")</f>
        <v/>
      </c>
      <c r="C58" s="470"/>
      <c r="D58" s="470"/>
      <c r="E58" s="470"/>
      <c r="F58" s="470"/>
      <c r="G58" s="470"/>
      <c r="H58" s="470"/>
      <c r="I58" s="470"/>
      <c r="J58" s="470"/>
      <c r="K58" s="470"/>
      <c r="L58" s="470"/>
      <c r="M58" s="470"/>
      <c r="N58" s="470"/>
      <c r="O58" s="470"/>
      <c r="P58" s="470"/>
      <c r="Q58" s="470"/>
      <c r="R58" s="470"/>
      <c r="S58" s="470"/>
      <c r="T58" s="470"/>
      <c r="U58" s="470"/>
      <c r="V58" s="470"/>
      <c r="W58" s="470"/>
      <c r="X58" s="470"/>
      <c r="Y58" s="470"/>
      <c r="Z58" s="470"/>
      <c r="AA58" s="470"/>
      <c r="AB58" s="470"/>
      <c r="AC58" s="470"/>
      <c r="AD58" s="470"/>
      <c r="AE58" s="470"/>
      <c r="AF58" s="470"/>
      <c r="AG58" s="470"/>
      <c r="AH58" s="470"/>
      <c r="AI58" s="470"/>
      <c r="AJ58" s="470"/>
      <c r="AK58" s="470"/>
      <c r="AL58" s="470"/>
    </row>
    <row r="59" spans="1:66" ht="14.25" customHeight="1">
      <c r="B59" s="970" t="str">
        <f>IF(AW55=0,"",AY56)</f>
        <v/>
      </c>
      <c r="C59" s="970"/>
      <c r="D59" s="970"/>
      <c r="E59" s="970"/>
      <c r="F59" s="970"/>
      <c r="G59" s="970"/>
      <c r="H59" s="970"/>
      <c r="I59" s="970"/>
      <c r="J59" s="970"/>
      <c r="K59" s="970"/>
      <c r="L59" s="970"/>
      <c r="M59" s="970"/>
      <c r="N59" s="970"/>
      <c r="O59" s="970"/>
      <c r="P59" s="970"/>
      <c r="Q59" s="970"/>
      <c r="R59" s="970"/>
      <c r="S59" s="970"/>
      <c r="T59" s="970"/>
      <c r="U59" s="970"/>
      <c r="V59" s="970"/>
      <c r="W59" s="970"/>
      <c r="X59" s="970"/>
      <c r="Y59" s="970"/>
      <c r="Z59" s="970"/>
      <c r="AA59" s="970"/>
      <c r="AB59" s="970"/>
      <c r="AC59" s="970"/>
      <c r="AD59" s="970"/>
      <c r="AE59" s="970"/>
      <c r="AF59" s="970"/>
      <c r="AG59" s="970"/>
      <c r="AH59" s="970"/>
      <c r="AI59" s="970"/>
      <c r="AJ59" s="970"/>
      <c r="AK59" s="970"/>
      <c r="AL59" s="970"/>
    </row>
    <row r="60" spans="1:66" ht="14.25" customHeight="1">
      <c r="B60" s="470" t="str">
        <f>IF(BG55=0,"","Error: Verificar la información registrada relativa al número telefónico de contacto conforme a la instrucción 6.")</f>
        <v/>
      </c>
      <c r="C60" s="470"/>
      <c r="D60" s="470"/>
      <c r="E60" s="470"/>
      <c r="F60" s="470"/>
      <c r="G60" s="470"/>
      <c r="H60" s="470"/>
      <c r="I60" s="470"/>
      <c r="J60" s="470"/>
      <c r="K60" s="470"/>
      <c r="L60" s="470"/>
      <c r="M60" s="470"/>
      <c r="N60" s="470"/>
      <c r="O60" s="470"/>
      <c r="P60" s="470"/>
      <c r="Q60" s="470"/>
      <c r="R60" s="470"/>
      <c r="S60" s="470"/>
      <c r="T60" s="470"/>
      <c r="U60" s="470"/>
      <c r="V60" s="470"/>
      <c r="W60" s="470"/>
      <c r="X60" s="470"/>
      <c r="Y60" s="470"/>
      <c r="Z60" s="470"/>
      <c r="AA60" s="470"/>
      <c r="AB60" s="470"/>
      <c r="AC60" s="470"/>
      <c r="AD60" s="470"/>
      <c r="AE60" s="470"/>
      <c r="AF60" s="470"/>
      <c r="AG60" s="470"/>
      <c r="AH60" s="470"/>
      <c r="AI60" s="470"/>
      <c r="AJ60" s="470"/>
      <c r="AK60" s="470"/>
      <c r="AL60" s="470"/>
    </row>
    <row r="61" spans="1:66" ht="14.25" customHeight="1">
      <c r="B61" s="471" t="str">
        <f>IF(BJ55=0,"","Error: Debe completar toda la información requerida.")</f>
        <v/>
      </c>
      <c r="C61" s="471"/>
      <c r="D61" s="471"/>
      <c r="E61" s="471"/>
      <c r="F61" s="471"/>
      <c r="G61" s="471"/>
      <c r="H61" s="471"/>
      <c r="I61" s="471"/>
      <c r="J61" s="471"/>
      <c r="K61" s="471"/>
      <c r="L61" s="471"/>
      <c r="M61" s="471"/>
      <c r="N61" s="471"/>
      <c r="O61" s="471"/>
      <c r="P61" s="471"/>
      <c r="Q61" s="471"/>
      <c r="R61" s="471"/>
      <c r="S61" s="471"/>
      <c r="T61" s="471"/>
      <c r="U61" s="471"/>
      <c r="V61" s="471"/>
      <c r="W61" s="471"/>
      <c r="X61" s="471"/>
      <c r="Y61" s="471"/>
      <c r="Z61" s="471"/>
      <c r="AA61" s="471"/>
      <c r="AB61" s="471"/>
      <c r="AC61" s="471"/>
      <c r="AD61" s="471"/>
      <c r="AE61" s="471"/>
      <c r="AF61" s="471"/>
      <c r="AG61" s="471"/>
      <c r="AH61" s="471"/>
      <c r="AI61" s="471"/>
      <c r="AJ61" s="471"/>
      <c r="AK61" s="471"/>
      <c r="AL61" s="471"/>
    </row>
    <row r="62" spans="1:66" ht="14.25" customHeight="1"/>
    <row r="63" spans="1:66" ht="14.25" customHeight="1"/>
    <row r="215" spans="11:11" ht="14.25" hidden="1" customHeight="1">
      <c r="K215" s="361"/>
    </row>
  </sheetData>
  <sheetProtection algorithmName="SHA-512" hashValue="z17xs5mfJ0MaZs1Lm3srAGlKfx8dHNBFNI4CGvLSIJJptRkLWMfjXigu+zfAMqkMbWwCzYqgMXyoG+W/puW3cQ==" saltValue="ArKJLIwxC3K8iPvbQSL29w==" spinCount="100000" sheet="1" objects="1" scenarios="1"/>
  <mergeCells count="736">
    <mergeCell ref="AU52:AV52"/>
    <mergeCell ref="AU53:AV53"/>
    <mergeCell ref="AU54:AV54"/>
    <mergeCell ref="B58:AL58"/>
    <mergeCell ref="B59:AL59"/>
    <mergeCell ref="B60:AL60"/>
    <mergeCell ref="B61:AL61"/>
    <mergeCell ref="AU43:AV43"/>
    <mergeCell ref="AU44:AV44"/>
    <mergeCell ref="AU45:AV45"/>
    <mergeCell ref="AU46:AV46"/>
    <mergeCell ref="AU47:AV47"/>
    <mergeCell ref="AU48:AV48"/>
    <mergeCell ref="AU49:AV49"/>
    <mergeCell ref="AU50:AV50"/>
    <mergeCell ref="AU51:AV51"/>
    <mergeCell ref="C57:AL57"/>
    <mergeCell ref="C56:AL56"/>
    <mergeCell ref="AE54:AG54"/>
    <mergeCell ref="AH54:AJ54"/>
    <mergeCell ref="AK54:AL54"/>
    <mergeCell ref="D54:G54"/>
    <mergeCell ref="H54:I54"/>
    <mergeCell ref="J54:L54"/>
    <mergeCell ref="BJ53:BK53"/>
    <mergeCell ref="BJ54:BK54"/>
    <mergeCell ref="BJ55:BK55"/>
    <mergeCell ref="BJ20:BK20"/>
    <mergeCell ref="AU24:AV24"/>
    <mergeCell ref="AU25:AV25"/>
    <mergeCell ref="AU23:AZ23"/>
    <mergeCell ref="AU26:AV26"/>
    <mergeCell ref="AU27:AV27"/>
    <mergeCell ref="AU28:AV28"/>
    <mergeCell ref="AU29:AV29"/>
    <mergeCell ref="AU30:AV30"/>
    <mergeCell ref="AU31:AV31"/>
    <mergeCell ref="AU32:AV32"/>
    <mergeCell ref="AU33:AV33"/>
    <mergeCell ref="AU34:AV34"/>
    <mergeCell ref="AU35:AV35"/>
    <mergeCell ref="AU36:AV36"/>
    <mergeCell ref="AU37:AV37"/>
    <mergeCell ref="AU38:AV38"/>
    <mergeCell ref="AU39:AV39"/>
    <mergeCell ref="AU40:AV40"/>
    <mergeCell ref="AU41:AV41"/>
    <mergeCell ref="AU42:AV42"/>
    <mergeCell ref="BJ44:BK44"/>
    <mergeCell ref="BJ45:BK45"/>
    <mergeCell ref="BJ46:BK46"/>
    <mergeCell ref="BJ47:BK47"/>
    <mergeCell ref="BJ48:BK48"/>
    <mergeCell ref="BJ49:BK49"/>
    <mergeCell ref="BJ50:BK50"/>
    <mergeCell ref="BJ51:BK51"/>
    <mergeCell ref="BJ52:BK52"/>
    <mergeCell ref="AW55:AX55"/>
    <mergeCell ref="AY55:AZ55"/>
    <mergeCell ref="AY56:AZ56"/>
    <mergeCell ref="AP55:AQ55"/>
    <mergeCell ref="AR55:AS55"/>
    <mergeCell ref="BG55:BH55"/>
    <mergeCell ref="BJ23:BK23"/>
    <mergeCell ref="BJ21:BK21"/>
    <mergeCell ref="BJ22:BK22"/>
    <mergeCell ref="BJ29:BK29"/>
    <mergeCell ref="BJ30:BK30"/>
    <mergeCell ref="BJ31:BK31"/>
    <mergeCell ref="BJ32:BK32"/>
    <mergeCell ref="BJ33:BK33"/>
    <mergeCell ref="BJ34:BK34"/>
    <mergeCell ref="BJ35:BK35"/>
    <mergeCell ref="BJ36:BK36"/>
    <mergeCell ref="BJ37:BK37"/>
    <mergeCell ref="BJ38:BK38"/>
    <mergeCell ref="BJ39:BK39"/>
    <mergeCell ref="BJ40:BK40"/>
    <mergeCell ref="BJ41:BK41"/>
    <mergeCell ref="BJ42:BK42"/>
    <mergeCell ref="BJ43:BK43"/>
    <mergeCell ref="M54:N54"/>
    <mergeCell ref="O54:Q54"/>
    <mergeCell ref="R54:T54"/>
    <mergeCell ref="U54:W54"/>
    <mergeCell ref="Y54:AA54"/>
    <mergeCell ref="AB54:AD54"/>
    <mergeCell ref="D52:G52"/>
    <mergeCell ref="H52:I52"/>
    <mergeCell ref="J52:L52"/>
    <mergeCell ref="M52:N52"/>
    <mergeCell ref="O52:Q52"/>
    <mergeCell ref="AK52:AL52"/>
    <mergeCell ref="D53:G53"/>
    <mergeCell ref="H53:I53"/>
    <mergeCell ref="J53:L53"/>
    <mergeCell ref="M53:N53"/>
    <mergeCell ref="O53:Q53"/>
    <mergeCell ref="R53:T53"/>
    <mergeCell ref="U53:W53"/>
    <mergeCell ref="Y53:AA53"/>
    <mergeCell ref="AB53:AD53"/>
    <mergeCell ref="R52:T52"/>
    <mergeCell ref="U52:W52"/>
    <mergeCell ref="Y52:AA52"/>
    <mergeCell ref="AB52:AD52"/>
    <mergeCell ref="AE52:AG52"/>
    <mergeCell ref="AH52:AJ52"/>
    <mergeCell ref="AE53:AG53"/>
    <mergeCell ref="AH53:AJ53"/>
    <mergeCell ref="AK53:AL53"/>
    <mergeCell ref="AE50:AG50"/>
    <mergeCell ref="AH50:AJ50"/>
    <mergeCell ref="AK50:AL50"/>
    <mergeCell ref="D51:G51"/>
    <mergeCell ref="H51:I51"/>
    <mergeCell ref="J51:L51"/>
    <mergeCell ref="M51:N51"/>
    <mergeCell ref="O51:Q51"/>
    <mergeCell ref="R51:T51"/>
    <mergeCell ref="U51:W51"/>
    <mergeCell ref="Y51:AA51"/>
    <mergeCell ref="AB51:AD51"/>
    <mergeCell ref="AE51:AG51"/>
    <mergeCell ref="AH51:AJ51"/>
    <mergeCell ref="AK51:AL51"/>
    <mergeCell ref="D50:G50"/>
    <mergeCell ref="H50:I50"/>
    <mergeCell ref="J50:L50"/>
    <mergeCell ref="M50:N50"/>
    <mergeCell ref="O50:Q50"/>
    <mergeCell ref="R50:T50"/>
    <mergeCell ref="U50:W50"/>
    <mergeCell ref="Y50:AA50"/>
    <mergeCell ref="AB50:AD50"/>
    <mergeCell ref="AE48:AG48"/>
    <mergeCell ref="AH48:AJ48"/>
    <mergeCell ref="AK48:AL48"/>
    <mergeCell ref="D49:G49"/>
    <mergeCell ref="H49:I49"/>
    <mergeCell ref="J49:L49"/>
    <mergeCell ref="M49:N49"/>
    <mergeCell ref="O49:Q49"/>
    <mergeCell ref="AK49:AL49"/>
    <mergeCell ref="R49:T49"/>
    <mergeCell ref="U49:W49"/>
    <mergeCell ref="Y49:AA49"/>
    <mergeCell ref="AB49:AD49"/>
    <mergeCell ref="AE49:AG49"/>
    <mergeCell ref="AH49:AJ49"/>
    <mergeCell ref="D48:G48"/>
    <mergeCell ref="H48:I48"/>
    <mergeCell ref="J48:L48"/>
    <mergeCell ref="M48:N48"/>
    <mergeCell ref="O48:Q48"/>
    <mergeCell ref="R48:T48"/>
    <mergeCell ref="U48:W48"/>
    <mergeCell ref="Y48:AA48"/>
    <mergeCell ref="AB48:AD48"/>
    <mergeCell ref="D46:G46"/>
    <mergeCell ref="H46:I46"/>
    <mergeCell ref="J46:L46"/>
    <mergeCell ref="M46:N46"/>
    <mergeCell ref="O46:Q46"/>
    <mergeCell ref="AK46:AL46"/>
    <mergeCell ref="D47:G47"/>
    <mergeCell ref="H47:I47"/>
    <mergeCell ref="J47:L47"/>
    <mergeCell ref="M47:N47"/>
    <mergeCell ref="O47:Q47"/>
    <mergeCell ref="R47:T47"/>
    <mergeCell ref="U47:W47"/>
    <mergeCell ref="Y47:AA47"/>
    <mergeCell ref="AB47:AD47"/>
    <mergeCell ref="R46:T46"/>
    <mergeCell ref="U46:W46"/>
    <mergeCell ref="Y46:AA46"/>
    <mergeCell ref="AB46:AD46"/>
    <mergeCell ref="AE46:AG46"/>
    <mergeCell ref="AH46:AJ46"/>
    <mergeCell ref="AE47:AG47"/>
    <mergeCell ref="AH47:AJ47"/>
    <mergeCell ref="AK47:AL47"/>
    <mergeCell ref="AE44:AG44"/>
    <mergeCell ref="AH44:AJ44"/>
    <mergeCell ref="AK44:AL44"/>
    <mergeCell ref="D45:G45"/>
    <mergeCell ref="H45:I45"/>
    <mergeCell ref="J45:L45"/>
    <mergeCell ref="M45:N45"/>
    <mergeCell ref="O45:Q45"/>
    <mergeCell ref="R45:T45"/>
    <mergeCell ref="U45:W45"/>
    <mergeCell ref="Y45:AA45"/>
    <mergeCell ref="AB45:AD45"/>
    <mergeCell ref="AE45:AG45"/>
    <mergeCell ref="AH45:AJ45"/>
    <mergeCell ref="AK45:AL45"/>
    <mergeCell ref="D44:G44"/>
    <mergeCell ref="H44:I44"/>
    <mergeCell ref="J44:L44"/>
    <mergeCell ref="M44:N44"/>
    <mergeCell ref="O44:Q44"/>
    <mergeCell ref="R44:T44"/>
    <mergeCell ref="U44:W44"/>
    <mergeCell ref="Y44:AA44"/>
    <mergeCell ref="AB44:AD44"/>
    <mergeCell ref="AE42:AG42"/>
    <mergeCell ref="AH42:AJ42"/>
    <mergeCell ref="AK42:AL42"/>
    <mergeCell ref="D43:G43"/>
    <mergeCell ref="H43:I43"/>
    <mergeCell ref="J43:L43"/>
    <mergeCell ref="M43:N43"/>
    <mergeCell ref="O43:Q43"/>
    <mergeCell ref="AK43:AL43"/>
    <mergeCell ref="R43:T43"/>
    <mergeCell ref="U43:W43"/>
    <mergeCell ref="Y43:AA43"/>
    <mergeCell ref="AB43:AD43"/>
    <mergeCell ref="AE43:AG43"/>
    <mergeCell ref="AH43:AJ43"/>
    <mergeCell ref="D42:G42"/>
    <mergeCell ref="H42:I42"/>
    <mergeCell ref="J42:L42"/>
    <mergeCell ref="M42:N42"/>
    <mergeCell ref="O42:Q42"/>
    <mergeCell ref="R42:T42"/>
    <mergeCell ref="U42:W42"/>
    <mergeCell ref="Y42:AA42"/>
    <mergeCell ref="AB42:AD42"/>
    <mergeCell ref="D40:G40"/>
    <mergeCell ref="H40:I40"/>
    <mergeCell ref="J40:L40"/>
    <mergeCell ref="M40:N40"/>
    <mergeCell ref="O40:Q40"/>
    <mergeCell ref="AK40:AL40"/>
    <mergeCell ref="D41:G41"/>
    <mergeCell ref="H41:I41"/>
    <mergeCell ref="J41:L41"/>
    <mergeCell ref="M41:N41"/>
    <mergeCell ref="O41:Q41"/>
    <mergeCell ref="R41:T41"/>
    <mergeCell ref="U41:W41"/>
    <mergeCell ref="Y41:AA41"/>
    <mergeCell ref="AB41:AD41"/>
    <mergeCell ref="R40:T40"/>
    <mergeCell ref="U40:W40"/>
    <mergeCell ref="Y40:AA40"/>
    <mergeCell ref="AB40:AD40"/>
    <mergeCell ref="AE40:AG40"/>
    <mergeCell ref="AH40:AJ40"/>
    <mergeCell ref="AE41:AG41"/>
    <mergeCell ref="AH41:AJ41"/>
    <mergeCell ref="AK41:AL41"/>
    <mergeCell ref="AE38:AG38"/>
    <mergeCell ref="AH38:AJ38"/>
    <mergeCell ref="AK38:AL38"/>
    <mergeCell ref="D39:G39"/>
    <mergeCell ref="H39:I39"/>
    <mergeCell ref="J39:L39"/>
    <mergeCell ref="M39:N39"/>
    <mergeCell ref="O39:Q39"/>
    <mergeCell ref="R39:T39"/>
    <mergeCell ref="U39:W39"/>
    <mergeCell ref="Y39:AA39"/>
    <mergeCell ref="AB39:AD39"/>
    <mergeCell ref="AE39:AG39"/>
    <mergeCell ref="AH39:AJ39"/>
    <mergeCell ref="AK39:AL39"/>
    <mergeCell ref="D38:G38"/>
    <mergeCell ref="H38:I38"/>
    <mergeCell ref="J38:L38"/>
    <mergeCell ref="M38:N38"/>
    <mergeCell ref="O38:Q38"/>
    <mergeCell ref="R38:T38"/>
    <mergeCell ref="U38:W38"/>
    <mergeCell ref="Y38:AA38"/>
    <mergeCell ref="AB38:AD38"/>
    <mergeCell ref="AE36:AG36"/>
    <mergeCell ref="AH36:AJ36"/>
    <mergeCell ref="AK36:AL36"/>
    <mergeCell ref="D37:G37"/>
    <mergeCell ref="H37:I37"/>
    <mergeCell ref="J37:L37"/>
    <mergeCell ref="M37:N37"/>
    <mergeCell ref="O37:Q37"/>
    <mergeCell ref="AK37:AL37"/>
    <mergeCell ref="R37:T37"/>
    <mergeCell ref="U37:W37"/>
    <mergeCell ref="Y37:AA37"/>
    <mergeCell ref="AB37:AD37"/>
    <mergeCell ref="AE37:AG37"/>
    <mergeCell ref="AH37:AJ37"/>
    <mergeCell ref="D36:G36"/>
    <mergeCell ref="H36:I36"/>
    <mergeCell ref="J36:L36"/>
    <mergeCell ref="M36:N36"/>
    <mergeCell ref="O36:Q36"/>
    <mergeCell ref="R36:T36"/>
    <mergeCell ref="U36:W36"/>
    <mergeCell ref="Y36:AA36"/>
    <mergeCell ref="AB36:AD36"/>
    <mergeCell ref="D34:G34"/>
    <mergeCell ref="H34:I34"/>
    <mergeCell ref="J34:L34"/>
    <mergeCell ref="M34:N34"/>
    <mergeCell ref="O34:Q34"/>
    <mergeCell ref="AK34:AL34"/>
    <mergeCell ref="D35:G35"/>
    <mergeCell ref="H35:I35"/>
    <mergeCell ref="J35:L35"/>
    <mergeCell ref="M35:N35"/>
    <mergeCell ref="O35:Q35"/>
    <mergeCell ref="R35:T35"/>
    <mergeCell ref="U35:W35"/>
    <mergeCell ref="Y35:AA35"/>
    <mergeCell ref="AB35:AD35"/>
    <mergeCell ref="R34:T34"/>
    <mergeCell ref="U34:W34"/>
    <mergeCell ref="Y34:AA34"/>
    <mergeCell ref="AB34:AD34"/>
    <mergeCell ref="AE34:AG34"/>
    <mergeCell ref="AH34:AJ34"/>
    <mergeCell ref="AE35:AG35"/>
    <mergeCell ref="AH35:AJ35"/>
    <mergeCell ref="AK35:AL35"/>
    <mergeCell ref="AE32:AG32"/>
    <mergeCell ref="AH32:AJ32"/>
    <mergeCell ref="AK32:AL32"/>
    <mergeCell ref="D33:G33"/>
    <mergeCell ref="H33:I33"/>
    <mergeCell ref="J33:L33"/>
    <mergeCell ref="M33:N33"/>
    <mergeCell ref="O33:Q33"/>
    <mergeCell ref="R33:T33"/>
    <mergeCell ref="U33:W33"/>
    <mergeCell ref="Y33:AA33"/>
    <mergeCell ref="AB33:AD33"/>
    <mergeCell ref="AE33:AG33"/>
    <mergeCell ref="AH33:AJ33"/>
    <mergeCell ref="AK33:AL33"/>
    <mergeCell ref="D32:G32"/>
    <mergeCell ref="H32:I32"/>
    <mergeCell ref="J32:L32"/>
    <mergeCell ref="M32:N32"/>
    <mergeCell ref="O32:Q32"/>
    <mergeCell ref="R32:T32"/>
    <mergeCell ref="U32:W32"/>
    <mergeCell ref="Y32:AA32"/>
    <mergeCell ref="AB32:AD32"/>
    <mergeCell ref="AE30:AG30"/>
    <mergeCell ref="AH30:AJ30"/>
    <mergeCell ref="AK30:AL30"/>
    <mergeCell ref="D31:G31"/>
    <mergeCell ref="H31:I31"/>
    <mergeCell ref="J31:L31"/>
    <mergeCell ref="M31:N31"/>
    <mergeCell ref="O31:Q31"/>
    <mergeCell ref="AK31:AL31"/>
    <mergeCell ref="R31:T31"/>
    <mergeCell ref="U31:W31"/>
    <mergeCell ref="Y31:AA31"/>
    <mergeCell ref="AB31:AD31"/>
    <mergeCell ref="AE31:AG31"/>
    <mergeCell ref="AH31:AJ31"/>
    <mergeCell ref="D30:G30"/>
    <mergeCell ref="H30:I30"/>
    <mergeCell ref="J30:L30"/>
    <mergeCell ref="M30:N30"/>
    <mergeCell ref="O30:Q30"/>
    <mergeCell ref="R30:T30"/>
    <mergeCell ref="U30:W30"/>
    <mergeCell ref="Y30:AA30"/>
    <mergeCell ref="AB30:AD30"/>
    <mergeCell ref="D28:G28"/>
    <mergeCell ref="H28:I28"/>
    <mergeCell ref="J28:L28"/>
    <mergeCell ref="M28:N28"/>
    <mergeCell ref="O28:Q28"/>
    <mergeCell ref="AK28:AL28"/>
    <mergeCell ref="D29:G29"/>
    <mergeCell ref="H29:I29"/>
    <mergeCell ref="J29:L29"/>
    <mergeCell ref="M29:N29"/>
    <mergeCell ref="O29:Q29"/>
    <mergeCell ref="R29:T29"/>
    <mergeCell ref="U29:W29"/>
    <mergeCell ref="Y29:AA29"/>
    <mergeCell ref="AB29:AD29"/>
    <mergeCell ref="R28:T28"/>
    <mergeCell ref="U28:W28"/>
    <mergeCell ref="Y28:AA28"/>
    <mergeCell ref="AB28:AD28"/>
    <mergeCell ref="AE28:AG28"/>
    <mergeCell ref="AH28:AJ28"/>
    <mergeCell ref="AE29:AG29"/>
    <mergeCell ref="AH29:AJ29"/>
    <mergeCell ref="AK29:AL29"/>
    <mergeCell ref="AH26:AJ26"/>
    <mergeCell ref="AK26:AL26"/>
    <mergeCell ref="D27:G27"/>
    <mergeCell ref="H27:I27"/>
    <mergeCell ref="J27:L27"/>
    <mergeCell ref="M27:N27"/>
    <mergeCell ref="O27:Q27"/>
    <mergeCell ref="R27:T27"/>
    <mergeCell ref="U27:W27"/>
    <mergeCell ref="Y27:AA27"/>
    <mergeCell ref="AB27:AD27"/>
    <mergeCell ref="AE27:AG27"/>
    <mergeCell ref="AH27:AJ27"/>
    <mergeCell ref="AK27:AL27"/>
    <mergeCell ref="D25:G25"/>
    <mergeCell ref="H25:I25"/>
    <mergeCell ref="J25:L25"/>
    <mergeCell ref="M25:N25"/>
    <mergeCell ref="O25:Q25"/>
    <mergeCell ref="X23:X24"/>
    <mergeCell ref="Y23:AA24"/>
    <mergeCell ref="AK25:AL25"/>
    <mergeCell ref="D26:G26"/>
    <mergeCell ref="H26:I26"/>
    <mergeCell ref="J26:L26"/>
    <mergeCell ref="M26:N26"/>
    <mergeCell ref="O26:Q26"/>
    <mergeCell ref="R26:T26"/>
    <mergeCell ref="U26:W26"/>
    <mergeCell ref="Y26:AA26"/>
    <mergeCell ref="AB26:AD26"/>
    <mergeCell ref="R25:T25"/>
    <mergeCell ref="U25:W25"/>
    <mergeCell ref="Y25:AA25"/>
    <mergeCell ref="AB25:AD25"/>
    <mergeCell ref="AE25:AG25"/>
    <mergeCell ref="AH25:AJ25"/>
    <mergeCell ref="AE26:AG26"/>
    <mergeCell ref="AB23:AD24"/>
    <mergeCell ref="AE23:AG24"/>
    <mergeCell ref="AH23:AJ24"/>
    <mergeCell ref="AK23:AL24"/>
    <mergeCell ref="C18:AL18"/>
    <mergeCell ref="C19:AL19"/>
    <mergeCell ref="C20:AL20"/>
    <mergeCell ref="C21:AL21"/>
    <mergeCell ref="C23:G24"/>
    <mergeCell ref="H23:I24"/>
    <mergeCell ref="J23:L24"/>
    <mergeCell ref="M23:Q23"/>
    <mergeCell ref="R23:T24"/>
    <mergeCell ref="U23:W24"/>
    <mergeCell ref="M24:N24"/>
    <mergeCell ref="O24:Q24"/>
    <mergeCell ref="C15:AL15"/>
    <mergeCell ref="C16:AL16"/>
    <mergeCell ref="C17:AL17"/>
    <mergeCell ref="B1:AL1"/>
    <mergeCell ref="B3:AL3"/>
    <mergeCell ref="B5:AL5"/>
    <mergeCell ref="AI7:AL7"/>
    <mergeCell ref="B8:L8"/>
    <mergeCell ref="N8:O8"/>
    <mergeCell ref="C14:AL14"/>
    <mergeCell ref="AP12:AQ12"/>
    <mergeCell ref="AR12:AS12"/>
    <mergeCell ref="AT12:AU12"/>
    <mergeCell ref="AP13:AQ13"/>
    <mergeCell ref="AR13:AS13"/>
    <mergeCell ref="AT13:AU13"/>
    <mergeCell ref="AI10:AL10"/>
    <mergeCell ref="B12:AL12"/>
    <mergeCell ref="C13:AL13"/>
    <mergeCell ref="AP19:AS19"/>
    <mergeCell ref="AP20:AS20"/>
    <mergeCell ref="AP21:AQ21"/>
    <mergeCell ref="AR21:AS21"/>
    <mergeCell ref="BB21:BC21"/>
    <mergeCell ref="AP22:AS22"/>
    <mergeCell ref="BB22:BC22"/>
    <mergeCell ref="AP23:AQ23"/>
    <mergeCell ref="AR23:AS23"/>
    <mergeCell ref="BB23:BC23"/>
    <mergeCell ref="AP24:AQ24"/>
    <mergeCell ref="AR24:AS24"/>
    <mergeCell ref="AW24:AX24"/>
    <mergeCell ref="AY24:AZ24"/>
    <mergeCell ref="BB24:BC24"/>
    <mergeCell ref="BE24:BH24"/>
    <mergeCell ref="BJ24:BK24"/>
    <mergeCell ref="AP25:AQ25"/>
    <mergeCell ref="AR25:AS25"/>
    <mergeCell ref="AW25:AX25"/>
    <mergeCell ref="AY25:AZ25"/>
    <mergeCell ref="BB25:BC25"/>
    <mergeCell ref="BE25:BF25"/>
    <mergeCell ref="BG25:BH25"/>
    <mergeCell ref="BJ25:BK25"/>
    <mergeCell ref="AP26:AQ26"/>
    <mergeCell ref="AR26:AS26"/>
    <mergeCell ref="AW26:AX26"/>
    <mergeCell ref="AY26:AZ26"/>
    <mergeCell ref="BB26:BC26"/>
    <mergeCell ref="BE26:BF26"/>
    <mergeCell ref="BG26:BH26"/>
    <mergeCell ref="BJ26:BK26"/>
    <mergeCell ref="AP27:AQ27"/>
    <mergeCell ref="AR27:AS27"/>
    <mergeCell ref="AW27:AX27"/>
    <mergeCell ref="AY27:AZ27"/>
    <mergeCell ref="BB27:BC27"/>
    <mergeCell ref="BE27:BF27"/>
    <mergeCell ref="BG27:BH27"/>
    <mergeCell ref="BJ27:BK27"/>
    <mergeCell ref="AP28:AQ28"/>
    <mergeCell ref="AR28:AS28"/>
    <mergeCell ref="AW28:AX28"/>
    <mergeCell ref="AY28:AZ28"/>
    <mergeCell ref="BB28:BC28"/>
    <mergeCell ref="BE28:BF28"/>
    <mergeCell ref="BG28:BH28"/>
    <mergeCell ref="BJ28:BK28"/>
    <mergeCell ref="AP29:AQ29"/>
    <mergeCell ref="AR29:AS29"/>
    <mergeCell ref="AW29:AX29"/>
    <mergeCell ref="AY29:AZ29"/>
    <mergeCell ref="BB29:BC29"/>
    <mergeCell ref="AP30:AQ30"/>
    <mergeCell ref="AR30:AS30"/>
    <mergeCell ref="AP31:AQ31"/>
    <mergeCell ref="AR31:AS31"/>
    <mergeCell ref="AP32:AQ32"/>
    <mergeCell ref="AR32:AS32"/>
    <mergeCell ref="AP33:AQ33"/>
    <mergeCell ref="AR33:AS33"/>
    <mergeCell ref="AP34:AQ34"/>
    <mergeCell ref="AR34:AS34"/>
    <mergeCell ref="AP35:AQ35"/>
    <mergeCell ref="AR35:AS35"/>
    <mergeCell ref="AP36:AQ36"/>
    <mergeCell ref="AR36:AS36"/>
    <mergeCell ref="AP37:AQ37"/>
    <mergeCell ref="AR37:AS37"/>
    <mergeCell ref="AP38:AQ38"/>
    <mergeCell ref="AR38:AS38"/>
    <mergeCell ref="AP39:AQ39"/>
    <mergeCell ref="AR39:AS39"/>
    <mergeCell ref="AP40:AQ40"/>
    <mergeCell ref="AR40:AS40"/>
    <mergeCell ref="AP41:AQ41"/>
    <mergeCell ref="AR41:AS41"/>
    <mergeCell ref="AP42:AQ42"/>
    <mergeCell ref="AR42:AS42"/>
    <mergeCell ref="AP43:AQ43"/>
    <mergeCell ref="AR43:AS43"/>
    <mergeCell ref="AP44:AQ44"/>
    <mergeCell ref="AR44:AS44"/>
    <mergeCell ref="AP45:AQ45"/>
    <mergeCell ref="AR45:AS45"/>
    <mergeCell ref="AP46:AQ46"/>
    <mergeCell ref="AR46:AS46"/>
    <mergeCell ref="AP47:AQ47"/>
    <mergeCell ref="AR47:AS47"/>
    <mergeCell ref="AP48:AQ48"/>
    <mergeCell ref="AR48:AS48"/>
    <mergeCell ref="AP49:AQ49"/>
    <mergeCell ref="AR49:AS49"/>
    <mergeCell ref="AP50:AQ50"/>
    <mergeCell ref="AR50:AS50"/>
    <mergeCell ref="AP51:AQ51"/>
    <mergeCell ref="AR51:AS51"/>
    <mergeCell ref="AP52:AQ52"/>
    <mergeCell ref="AR52:AS52"/>
    <mergeCell ref="AP53:AQ53"/>
    <mergeCell ref="AR53:AS53"/>
    <mergeCell ref="AP54:AQ54"/>
    <mergeCell ref="AR54:AS54"/>
    <mergeCell ref="AW30:AX30"/>
    <mergeCell ref="AY30:AZ30"/>
    <mergeCell ref="AW31:AX31"/>
    <mergeCell ref="AY31:AZ31"/>
    <mergeCell ref="AW32:AX32"/>
    <mergeCell ref="AY32:AZ32"/>
    <mergeCell ref="AW33:AX33"/>
    <mergeCell ref="AY33:AZ33"/>
    <mergeCell ref="AW34:AX34"/>
    <mergeCell ref="AY34:AZ34"/>
    <mergeCell ref="AW35:AX35"/>
    <mergeCell ref="AY35:AZ35"/>
    <mergeCell ref="AW36:AX36"/>
    <mergeCell ref="AY36:AZ36"/>
    <mergeCell ref="AW37:AX37"/>
    <mergeCell ref="AY37:AZ37"/>
    <mergeCell ref="AW38:AX38"/>
    <mergeCell ref="AY38:AZ38"/>
    <mergeCell ref="AW39:AX39"/>
    <mergeCell ref="AY39:AZ39"/>
    <mergeCell ref="AW40:AX40"/>
    <mergeCell ref="AY40:AZ40"/>
    <mergeCell ref="AW41:AX41"/>
    <mergeCell ref="AY41:AZ41"/>
    <mergeCell ref="AW42:AX42"/>
    <mergeCell ref="AY42:AZ42"/>
    <mergeCell ref="AW43:AX43"/>
    <mergeCell ref="AY43:AZ43"/>
    <mergeCell ref="AW44:AX44"/>
    <mergeCell ref="AY44:AZ44"/>
    <mergeCell ref="AW45:AX45"/>
    <mergeCell ref="AY45:AZ45"/>
    <mergeCell ref="AW46:AX46"/>
    <mergeCell ref="AY46:AZ46"/>
    <mergeCell ref="AW47:AX47"/>
    <mergeCell ref="AY47:AZ47"/>
    <mergeCell ref="AW48:AX48"/>
    <mergeCell ref="AY48:AZ48"/>
    <mergeCell ref="AW49:AX49"/>
    <mergeCell ref="AY49:AZ49"/>
    <mergeCell ref="AW50:AX50"/>
    <mergeCell ref="AY50:AZ50"/>
    <mergeCell ref="AW51:AX51"/>
    <mergeCell ref="AY51:AZ51"/>
    <mergeCell ref="AW52:AX52"/>
    <mergeCell ref="AY52:AZ52"/>
    <mergeCell ref="AW53:AX53"/>
    <mergeCell ref="AY53:AZ53"/>
    <mergeCell ref="AW54:AX54"/>
    <mergeCell ref="AY54:AZ54"/>
    <mergeCell ref="BB30:BC30"/>
    <mergeCell ref="BB31:BC31"/>
    <mergeCell ref="BB32:BC32"/>
    <mergeCell ref="BB33:BC33"/>
    <mergeCell ref="BB34:BC34"/>
    <mergeCell ref="BB35:BC35"/>
    <mergeCell ref="BB36:BC36"/>
    <mergeCell ref="BB37:BC37"/>
    <mergeCell ref="BB38:BC38"/>
    <mergeCell ref="BB39:BC39"/>
    <mergeCell ref="BB40:BC40"/>
    <mergeCell ref="BB41:BC41"/>
    <mergeCell ref="BB42:BC42"/>
    <mergeCell ref="BB43:BC43"/>
    <mergeCell ref="BB44:BC44"/>
    <mergeCell ref="BB45:BC45"/>
    <mergeCell ref="BB46:BC46"/>
    <mergeCell ref="BB47:BC47"/>
    <mergeCell ref="BB48:BC48"/>
    <mergeCell ref="BB49:BC49"/>
    <mergeCell ref="BB50:BC50"/>
    <mergeCell ref="BB51:BC51"/>
    <mergeCell ref="BB52:BC52"/>
    <mergeCell ref="BB53:BC53"/>
    <mergeCell ref="BB54:BC54"/>
    <mergeCell ref="BE29:BF29"/>
    <mergeCell ref="BG29:BH29"/>
    <mergeCell ref="BE30:BF30"/>
    <mergeCell ref="BG30:BH30"/>
    <mergeCell ref="BE31:BF31"/>
    <mergeCell ref="BG31:BH31"/>
    <mergeCell ref="BE32:BF32"/>
    <mergeCell ref="BG32:BH32"/>
    <mergeCell ref="BE33:BF33"/>
    <mergeCell ref="BG33:BH33"/>
    <mergeCell ref="BE34:BF34"/>
    <mergeCell ref="BG34:BH34"/>
    <mergeCell ref="BE35:BF35"/>
    <mergeCell ref="BG35:BH35"/>
    <mergeCell ref="BE36:BF36"/>
    <mergeCell ref="BG36:BH36"/>
    <mergeCell ref="BE37:BF37"/>
    <mergeCell ref="BG37:BH37"/>
    <mergeCell ref="BE38:BF38"/>
    <mergeCell ref="BG38:BH38"/>
    <mergeCell ref="BE39:BF39"/>
    <mergeCell ref="BG39:BH39"/>
    <mergeCell ref="BE40:BF40"/>
    <mergeCell ref="BG40:BH40"/>
    <mergeCell ref="BE41:BF41"/>
    <mergeCell ref="BG41:BH41"/>
    <mergeCell ref="BE42:BF42"/>
    <mergeCell ref="BG42:BH42"/>
    <mergeCell ref="BE43:BF43"/>
    <mergeCell ref="BG43:BH43"/>
    <mergeCell ref="BE44:BF44"/>
    <mergeCell ref="BG44:BH44"/>
    <mergeCell ref="BE45:BF45"/>
    <mergeCell ref="BG45:BH45"/>
    <mergeCell ref="BE46:BF46"/>
    <mergeCell ref="BG46:BH46"/>
    <mergeCell ref="BE52:BF52"/>
    <mergeCell ref="BG52:BH52"/>
    <mergeCell ref="BE53:BF53"/>
    <mergeCell ref="BG53:BH53"/>
    <mergeCell ref="BE54:BF54"/>
    <mergeCell ref="BG54:BH54"/>
    <mergeCell ref="BE47:BF47"/>
    <mergeCell ref="BG47:BH47"/>
    <mergeCell ref="BE48:BF48"/>
    <mergeCell ref="BG48:BH48"/>
    <mergeCell ref="BE49:BF49"/>
    <mergeCell ref="BG49:BH49"/>
    <mergeCell ref="BE50:BF50"/>
    <mergeCell ref="BG50:BH50"/>
    <mergeCell ref="BE51:BF51"/>
    <mergeCell ref="BG51:BH51"/>
    <mergeCell ref="BM22:BN22"/>
    <mergeCell ref="BM23:BN23"/>
    <mergeCell ref="BM24:BN24"/>
    <mergeCell ref="BM25:BN25"/>
    <mergeCell ref="BM26:BN26"/>
    <mergeCell ref="BM27:BN27"/>
    <mergeCell ref="BM28:BN28"/>
    <mergeCell ref="BM29:BN29"/>
    <mergeCell ref="BM30:BN30"/>
    <mergeCell ref="BM31:BN31"/>
    <mergeCell ref="BM32:BN32"/>
    <mergeCell ref="BM33:BN33"/>
    <mergeCell ref="BM34:BN34"/>
    <mergeCell ref="BM35:BN35"/>
    <mergeCell ref="BM36:BN36"/>
    <mergeCell ref="BM37:BN37"/>
    <mergeCell ref="BM38:BN38"/>
    <mergeCell ref="BM39:BN39"/>
    <mergeCell ref="BM49:BN49"/>
    <mergeCell ref="BM50:BN50"/>
    <mergeCell ref="BM51:BN51"/>
    <mergeCell ref="BM52:BN52"/>
    <mergeCell ref="BM53:BN53"/>
    <mergeCell ref="BM54:BN54"/>
    <mergeCell ref="BM40:BN40"/>
    <mergeCell ref="BM41:BN41"/>
    <mergeCell ref="BM42:BN42"/>
    <mergeCell ref="BM43:BN43"/>
    <mergeCell ref="BM44:BN44"/>
    <mergeCell ref="BM45:BN45"/>
    <mergeCell ref="BM46:BN46"/>
    <mergeCell ref="BM47:BN47"/>
    <mergeCell ref="BM48:BN48"/>
  </mergeCells>
  <phoneticPr fontId="52" type="noConversion"/>
  <conditionalFormatting sqref="D25:AL54">
    <cfRule type="expression" dxfId="19" priority="2">
      <formula>$BM$23=1</formula>
    </cfRule>
  </conditionalFormatting>
  <conditionalFormatting sqref="H25:AL54">
    <cfRule type="expression" dxfId="18" priority="1">
      <formula>$BM25=1</formula>
    </cfRule>
  </conditionalFormatting>
  <conditionalFormatting sqref="M25:AA54">
    <cfRule type="expression" dxfId="17" priority="5">
      <formula>$AU25=1</formula>
    </cfRule>
  </conditionalFormatting>
  <dataValidations count="2">
    <dataValidation type="list" allowBlank="1" showInputMessage="1" showErrorMessage="1" sqref="J25:L54" xr:uid="{9EFD043D-B926-423C-9F24-E42250904E95}">
      <formula1>"1,2,3,9"</formula1>
    </dataValidation>
    <dataValidation type="list" allowBlank="1" showInputMessage="1" showErrorMessage="1" sqref="AK25:AL54" xr:uid="{6F749F80-7999-4844-B287-680520987A6F}">
      <formula1>$BB$25:$BB$54</formula1>
    </dataValidation>
  </dataValidations>
  <hyperlinks>
    <hyperlink ref="AI10:AL10" location="CNGE_2024_M3_Secc1!A340" display="Pregunta 1.3" xr:uid="{6F14B38A-99BC-4D20-BD33-B6948B4292A2}"/>
    <hyperlink ref="AI7:AL7" location="Índice!B31" display="Índice" xr:uid="{B3024708-E3F6-474E-926A-589A30DC5B20}"/>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2</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F76A8555-CB65-498F-BAC1-8E6BBC1512FC}">
          <x14:formula1>
            <xm:f>Presentación!$AK$9:$AK$580</xm:f>
          </x14:formula1>
          <xm:sqref>O25:Q54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6C32B-95CE-452D-8BF6-7BCFEEEAF124}">
  <sheetPr codeName="Hoja14"/>
  <dimension ref="A1:BN215"/>
  <sheetViews>
    <sheetView showGridLines="0" zoomScaleNormal="100" workbookViewId="0"/>
  </sheetViews>
  <sheetFormatPr baseColWidth="10" defaultColWidth="0" defaultRowHeight="14.25" customHeight="1" zeroHeight="1"/>
  <cols>
    <col min="1" max="1" width="5.7109375" style="2" customWidth="1"/>
    <col min="2" max="38" width="3.7109375" style="2" customWidth="1"/>
    <col min="39" max="39" width="5.7109375" style="2" customWidth="1"/>
    <col min="40" max="40" width="3.7109375" style="109" hidden="1" customWidth="1"/>
    <col min="41" max="16384" width="3.7109375" style="2" hidden="1"/>
  </cols>
  <sheetData>
    <row r="1" spans="1:47" s="1" customFormat="1" ht="173.25" customHeight="1">
      <c r="B1" s="424"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N1" s="108"/>
    </row>
    <row r="2" spans="1:47" ht="15" customHeight="1"/>
    <row r="3" spans="1:47"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N3" s="110"/>
    </row>
    <row r="4" spans="1:47" ht="15" customHeight="1"/>
    <row r="5" spans="1:47" s="3" customFormat="1" ht="60" customHeight="1">
      <c r="B5" s="426" t="s">
        <v>24</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N5" s="110"/>
    </row>
    <row r="6" spans="1:47" ht="15" customHeight="1"/>
    <row r="7" spans="1:47" ht="15" customHeight="1" thickBot="1">
      <c r="B7" s="4" t="s">
        <v>3</v>
      </c>
      <c r="C7" s="5"/>
      <c r="D7" s="5"/>
      <c r="E7" s="5"/>
      <c r="F7" s="5"/>
      <c r="G7" s="5"/>
      <c r="H7" s="5"/>
      <c r="I7" s="5"/>
      <c r="J7" s="5"/>
      <c r="K7" s="5"/>
      <c r="L7" s="5"/>
      <c r="M7" s="5"/>
      <c r="N7" s="4" t="s">
        <v>4</v>
      </c>
      <c r="O7" s="5"/>
      <c r="AI7" s="977" t="s">
        <v>2</v>
      </c>
      <c r="AJ7" s="977"/>
      <c r="AK7" s="977"/>
      <c r="AL7" s="977"/>
    </row>
    <row r="8" spans="1:47"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1:47" ht="15" customHeight="1"/>
    <row r="10" spans="1:47"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954" t="s">
        <v>7290</v>
      </c>
      <c r="AJ10" s="954"/>
      <c r="AK10" s="954"/>
      <c r="AL10" s="954"/>
      <c r="AN10" s="110"/>
    </row>
    <row r="11" spans="1:47" s="3" customFormat="1" ht="15" customHeight="1">
      <c r="A11" s="10"/>
      <c r="AN11" s="110"/>
    </row>
    <row r="12" spans="1:47" s="3" customFormat="1" ht="15" customHeight="1">
      <c r="A12" s="10"/>
      <c r="B12" s="955" t="s">
        <v>7250</v>
      </c>
      <c r="C12" s="956"/>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7"/>
      <c r="AN12" s="110"/>
      <c r="AP12" s="522" t="s">
        <v>5066</v>
      </c>
      <c r="AQ12" s="522"/>
      <c r="AR12" s="522" t="s">
        <v>5067</v>
      </c>
      <c r="AS12" s="522"/>
      <c r="AT12" s="522" t="s">
        <v>5068</v>
      </c>
      <c r="AU12" s="522"/>
    </row>
    <row r="13" spans="1:47" s="3" customFormat="1" ht="15" customHeight="1">
      <c r="A13" s="10"/>
      <c r="B13" s="339"/>
      <c r="C13" s="594" t="s">
        <v>7291</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610"/>
      <c r="AN13" s="110"/>
      <c r="AP13" s="522">
        <f>COUNTBLANK(D25:AL104)</f>
        <v>2720</v>
      </c>
      <c r="AQ13" s="522"/>
      <c r="AR13" s="522">
        <v>2720</v>
      </c>
      <c r="AS13" s="522"/>
      <c r="AT13" s="522"/>
      <c r="AU13" s="522"/>
    </row>
    <row r="14" spans="1:47" s="3" customFormat="1" ht="15" customHeight="1">
      <c r="A14" s="10"/>
      <c r="B14" s="339"/>
      <c r="C14" s="492" t="s">
        <v>7292</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3"/>
      <c r="AM14" s="175"/>
      <c r="AN14" s="110"/>
    </row>
    <row r="15" spans="1:47" s="3" customFormat="1" ht="15" customHeight="1">
      <c r="A15" s="10"/>
      <c r="B15" s="339"/>
      <c r="C15" s="594" t="s">
        <v>7293</v>
      </c>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610"/>
      <c r="AN15" s="110"/>
    </row>
    <row r="16" spans="1:47" s="3" customFormat="1" ht="15" customHeight="1">
      <c r="A16" s="10"/>
      <c r="B16" s="340"/>
      <c r="C16" s="594" t="s">
        <v>7294</v>
      </c>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610"/>
      <c r="AN16" s="110"/>
    </row>
    <row r="17" spans="1:66" s="3" customFormat="1" ht="24" customHeight="1">
      <c r="A17" s="10"/>
      <c r="B17" s="340"/>
      <c r="C17" s="594" t="s">
        <v>7295</v>
      </c>
      <c r="D17" s="594"/>
      <c r="E17" s="594"/>
      <c r="F17" s="594"/>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610"/>
      <c r="AN17" s="110"/>
    </row>
    <row r="18" spans="1:66" s="3" customFormat="1" ht="24" customHeight="1">
      <c r="A18" s="10"/>
      <c r="B18" s="340"/>
      <c r="C18" s="492" t="s">
        <v>7296</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3"/>
      <c r="AN18" s="110"/>
    </row>
    <row r="19" spans="1:66" s="3" customFormat="1" ht="36" customHeight="1">
      <c r="A19" s="10"/>
      <c r="B19" s="292"/>
      <c r="C19" s="492" t="s">
        <v>7297</v>
      </c>
      <c r="D19" s="637"/>
      <c r="E19" s="637"/>
      <c r="F19" s="637"/>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c r="AL19" s="789"/>
      <c r="AN19" s="110"/>
      <c r="AP19" s="946" t="s">
        <v>5363</v>
      </c>
      <c r="AQ19" s="948"/>
      <c r="AR19" s="948"/>
      <c r="AS19" s="947"/>
      <c r="AT19" s="273"/>
      <c r="AU19" s="273"/>
      <c r="AY19" s="274"/>
    </row>
    <row r="20" spans="1:66" s="3" customFormat="1" ht="24" customHeight="1">
      <c r="A20" s="10"/>
      <c r="B20" s="292"/>
      <c r="C20" s="492" t="s">
        <v>7298</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3"/>
      <c r="AN20" s="110"/>
      <c r="AP20" s="978" t="s">
        <v>5068</v>
      </c>
      <c r="AQ20" s="979"/>
      <c r="AR20" s="979"/>
      <c r="AS20" s="980"/>
      <c r="AT20" s="10"/>
      <c r="AU20" s="10"/>
      <c r="AY20" s="274"/>
      <c r="BE20" s="3">
        <f>COUNTBLANK(D26:AL26)</f>
        <v>34</v>
      </c>
      <c r="BJ20" s="971" t="s">
        <v>7258</v>
      </c>
      <c r="BK20" s="972"/>
    </row>
    <row r="21" spans="1:66" s="3" customFormat="1" ht="36" customHeight="1">
      <c r="A21" s="10"/>
      <c r="B21" s="341"/>
      <c r="C21" s="505" t="s">
        <v>7299</v>
      </c>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6"/>
      <c r="AN21" s="110"/>
      <c r="AP21" s="946">
        <v>11.968610999999999</v>
      </c>
      <c r="AQ21" s="947"/>
      <c r="AR21" s="946">
        <v>-122.170278</v>
      </c>
      <c r="AS21" s="947"/>
      <c r="AT21" s="273"/>
      <c r="AU21" s="273"/>
      <c r="BB21" s="951" t="s">
        <v>5923</v>
      </c>
      <c r="BC21" s="951"/>
      <c r="BJ21" s="516">
        <v>34</v>
      </c>
      <c r="BK21" s="516"/>
    </row>
    <row r="22" spans="1:66" s="3" customFormat="1" ht="15" customHeight="1">
      <c r="A22" s="10"/>
      <c r="AN22" s="110"/>
      <c r="AP22" s="943" t="s">
        <v>5067</v>
      </c>
      <c r="AQ22" s="944"/>
      <c r="AR22" s="944"/>
      <c r="AS22" s="945"/>
      <c r="AT22" s="63"/>
      <c r="AU22" s="63"/>
      <c r="BB22" s="726" t="s">
        <v>7260</v>
      </c>
      <c r="BC22" s="726"/>
      <c r="BJ22" s="575">
        <v>23</v>
      </c>
      <c r="BK22" s="576"/>
      <c r="BM22" s="974" t="s">
        <v>6664</v>
      </c>
      <c r="BN22" s="974"/>
    </row>
    <row r="23" spans="1:66" s="3" customFormat="1" ht="159.94999999999999" customHeight="1">
      <c r="A23" s="10"/>
      <c r="C23" s="611" t="s">
        <v>5364</v>
      </c>
      <c r="D23" s="611"/>
      <c r="E23" s="611"/>
      <c r="F23" s="611"/>
      <c r="G23" s="611"/>
      <c r="H23" s="674" t="s">
        <v>7300</v>
      </c>
      <c r="I23" s="674"/>
      <c r="J23" s="638" t="s">
        <v>7262</v>
      </c>
      <c r="K23" s="961"/>
      <c r="L23" s="639"/>
      <c r="M23" s="611" t="s">
        <v>7263</v>
      </c>
      <c r="N23" s="611"/>
      <c r="O23" s="611"/>
      <c r="P23" s="611"/>
      <c r="Q23" s="611"/>
      <c r="R23" s="604" t="s">
        <v>7264</v>
      </c>
      <c r="S23" s="605"/>
      <c r="T23" s="606"/>
      <c r="U23" s="604" t="s">
        <v>7265</v>
      </c>
      <c r="V23" s="605"/>
      <c r="W23" s="606"/>
      <c r="X23" s="963" t="s">
        <v>7266</v>
      </c>
      <c r="Y23" s="604" t="s">
        <v>7267</v>
      </c>
      <c r="Z23" s="605"/>
      <c r="AA23" s="606"/>
      <c r="AB23" s="445" t="s">
        <v>7268</v>
      </c>
      <c r="AC23" s="445"/>
      <c r="AD23" s="445"/>
      <c r="AE23" s="445" t="s">
        <v>7269</v>
      </c>
      <c r="AF23" s="445"/>
      <c r="AG23" s="445"/>
      <c r="AH23" s="445" t="s">
        <v>7270</v>
      </c>
      <c r="AI23" s="445"/>
      <c r="AJ23" s="445"/>
      <c r="AK23" s="510" t="s">
        <v>7301</v>
      </c>
      <c r="AL23" s="510"/>
      <c r="AN23" s="110"/>
      <c r="AP23" s="952">
        <v>32.718333000000001</v>
      </c>
      <c r="AQ23" s="952"/>
      <c r="AR23" s="946">
        <v>-84.641666999999998</v>
      </c>
      <c r="AS23" s="947"/>
      <c r="AT23" s="273"/>
      <c r="AU23" s="973" t="s">
        <v>5660</v>
      </c>
      <c r="AV23" s="973"/>
      <c r="AW23" s="973"/>
      <c r="AX23" s="973"/>
      <c r="AY23" s="973"/>
      <c r="AZ23" s="973"/>
      <c r="BB23" s="937">
        <f>COUNTA(CNGE_2024_M3_Secc1!D578:H657)</f>
        <v>0</v>
      </c>
      <c r="BC23" s="937"/>
      <c r="BJ23" s="516">
        <v>27</v>
      </c>
      <c r="BK23" s="516"/>
      <c r="BM23" s="937">
        <f>IF(CNGE_2024_M3_Secc1!$AH$548=0,0,1)</f>
        <v>0</v>
      </c>
      <c r="BN23" s="937"/>
    </row>
    <row r="24" spans="1:66" s="3" customFormat="1" ht="15" customHeight="1">
      <c r="A24" s="63"/>
      <c r="B24" s="231"/>
      <c r="C24" s="611"/>
      <c r="D24" s="611"/>
      <c r="E24" s="611"/>
      <c r="F24" s="611"/>
      <c r="G24" s="611"/>
      <c r="H24" s="674"/>
      <c r="I24" s="674"/>
      <c r="J24" s="640"/>
      <c r="K24" s="962"/>
      <c r="L24" s="641"/>
      <c r="M24" s="642" t="s">
        <v>31</v>
      </c>
      <c r="N24" s="642"/>
      <c r="O24" s="642" t="s">
        <v>6753</v>
      </c>
      <c r="P24" s="642"/>
      <c r="Q24" s="642"/>
      <c r="R24" s="607"/>
      <c r="S24" s="608"/>
      <c r="T24" s="609"/>
      <c r="U24" s="607"/>
      <c r="V24" s="608"/>
      <c r="W24" s="609"/>
      <c r="X24" s="964"/>
      <c r="Y24" s="607"/>
      <c r="Z24" s="608"/>
      <c r="AA24" s="609"/>
      <c r="AB24" s="445"/>
      <c r="AC24" s="445"/>
      <c r="AD24" s="445"/>
      <c r="AE24" s="445"/>
      <c r="AF24" s="445"/>
      <c r="AG24" s="445"/>
      <c r="AH24" s="445"/>
      <c r="AI24" s="445"/>
      <c r="AJ24" s="445"/>
      <c r="AK24" s="510"/>
      <c r="AL24" s="510"/>
      <c r="AN24" s="110"/>
      <c r="AP24" s="937" t="s">
        <v>7272</v>
      </c>
      <c r="AQ24" s="937"/>
      <c r="AR24" s="949" t="s">
        <v>5656</v>
      </c>
      <c r="AS24" s="950"/>
      <c r="AT24" s="276"/>
      <c r="AU24" s="968" t="s">
        <v>5102</v>
      </c>
      <c r="AV24" s="969"/>
      <c r="AW24" s="937" t="s">
        <v>5096</v>
      </c>
      <c r="AX24" s="937"/>
      <c r="AY24" s="937" t="s">
        <v>5098</v>
      </c>
      <c r="AZ24" s="937"/>
      <c r="BB24" s="726" t="s">
        <v>7273</v>
      </c>
      <c r="BC24" s="726"/>
      <c r="BE24" s="514" t="s">
        <v>7274</v>
      </c>
      <c r="BF24" s="527"/>
      <c r="BG24" s="527"/>
      <c r="BH24" s="515"/>
      <c r="BJ24" s="516" t="s">
        <v>5104</v>
      </c>
      <c r="BK24" s="516"/>
      <c r="BM24" s="937" t="s">
        <v>6383</v>
      </c>
      <c r="BN24" s="937"/>
    </row>
    <row r="25" spans="1:66" s="3" customFormat="1" ht="15" customHeight="1">
      <c r="A25" s="63"/>
      <c r="B25" s="57"/>
      <c r="C25" s="162" t="s">
        <v>4992</v>
      </c>
      <c r="D25" s="547" t="str">
        <f>IF($BM$23=1,"",IF(CNGE_2024_M3_Secc1!D578="","",CNGE_2024_M3_Secc1!D578))</f>
        <v/>
      </c>
      <c r="E25" s="548"/>
      <c r="F25" s="548"/>
      <c r="G25" s="549"/>
      <c r="H25" s="460" t="str">
        <f>IF(BM25=1,"",IF(CNGE_2024_M3_Secc1!I578="","",CNGE_2024_M3_Secc1!I578))</f>
        <v/>
      </c>
      <c r="I25" s="462"/>
      <c r="J25" s="447"/>
      <c r="K25" s="448"/>
      <c r="L25" s="449"/>
      <c r="M25" s="460" t="str">
        <f>IFERROR(VLOOKUP(O25,Presentación!$AK$9:$AM$580,3,FALSE),"")</f>
        <v/>
      </c>
      <c r="N25" s="462"/>
      <c r="O25" s="564"/>
      <c r="P25" s="565"/>
      <c r="Q25" s="566"/>
      <c r="R25" s="564"/>
      <c r="S25" s="565"/>
      <c r="T25" s="566"/>
      <c r="U25" s="447"/>
      <c r="V25" s="448"/>
      <c r="W25" s="449"/>
      <c r="X25" s="161" t="s">
        <v>7275</v>
      </c>
      <c r="Y25" s="447"/>
      <c r="Z25" s="448"/>
      <c r="AA25" s="449"/>
      <c r="AB25" s="447"/>
      <c r="AC25" s="448"/>
      <c r="AD25" s="449"/>
      <c r="AE25" s="447"/>
      <c r="AF25" s="448"/>
      <c r="AG25" s="449"/>
      <c r="AH25" s="447"/>
      <c r="AI25" s="448"/>
      <c r="AJ25" s="449"/>
      <c r="AK25" s="447"/>
      <c r="AL25" s="449"/>
      <c r="AN25" s="110"/>
      <c r="AP25" s="937">
        <f>IF(U25="",0,IF(OR(_xlfn.NUMBERVALUE(U25)&lt;$AP$21,_xlfn.NUMBERVALUE(U25)&gt;$AP$23),1,0))</f>
        <v>0</v>
      </c>
      <c r="AQ25" s="937"/>
      <c r="AR25" s="938">
        <f>IF(Y25="",0,IF(OR(_xlfn.NUMBERVALUE(Y25)&lt;$AR$21,_xlfn.NUMBERVALUE(Y25)&gt;$AR$23),1,0))</f>
        <v>0</v>
      </c>
      <c r="AS25" s="939"/>
      <c r="AT25" s="277"/>
      <c r="AU25" s="965">
        <f>IF(AK25="",0,1)</f>
        <v>0</v>
      </c>
      <c r="AV25" s="965"/>
      <c r="AW25" s="937">
        <f>IF(AK25=_xlfn.NUMBERVALUE(C25),1,0)</f>
        <v>0</v>
      </c>
      <c r="AX25" s="937"/>
      <c r="AY25" s="943" t="str">
        <f>IF(AW25=0,"",IF(SUM($AW$25:AX25)=1,_xlfn.NUMBERVALUE(C25),IF($AW$105&gt;SUM($AW$25:AX25),_xlfn.CONCAT(", ",_xlfn.NUMBERVALUE(C25)),IF($AW$105=SUM($AW$25:AX25),_xlfn.CONCAT(" y ",_xlfn.NUMBERVALUE(C25))))))</f>
        <v/>
      </c>
      <c r="AZ25" s="945"/>
      <c r="BA25" s="3" t="s">
        <v>7289</v>
      </c>
      <c r="BB25" s="937" t="str">
        <f>IF(_xlfn.NUMBERVALUE(C25)&lt;=$BB$23,_xlfn.NUMBERVALUE(C25),"")</f>
        <v/>
      </c>
      <c r="BC25" s="937"/>
      <c r="BE25" s="937" t="str">
        <f t="shared" ref="BE25" si="0">SUBSTITUTE( SUBSTITUTE( SUBSTITUTE( SUBSTITUTE( SUBSTITUTE( SUBSTITUTE( SUBSTITUTE( SUBSTITUTE( SUBSTITUTE( SUBSTITUTE(AH25, 0, ""), 1, ""),2, ""), 3, ""), 4, ""),5, ""), 6, ""), 7, ""), 8, ""), 9, "")</f>
        <v/>
      </c>
      <c r="BF25" s="937"/>
      <c r="BG25" s="937">
        <f>IF(OR(AH25="",AH25="NA",AH25="NS"),0,
IF(OR((LEN(AH25)-LEN(BE25))&lt;10,(LEN(AH25)-LEN(BE25))&gt;10),1,0))</f>
        <v>0</v>
      </c>
      <c r="BH25" s="937"/>
      <c r="BJ25" s="937">
        <f>IF($AP$13=$AR$13,0,IF(OR(COUNTBLANK(D25:AL25)=$BJ$21,AND(D25&lt;&gt;"",AK25="",COUNTBLANK(D25:AL25)=$BJ$22),AND(D25&lt;&gt;"",AK25&lt;&gt;"",COUNTBLANK(D25:AL25)=$BJ$23),AND(BM25=1,COUNTBLANK(D25:AL25)=33)),0,1))</f>
        <v>0</v>
      </c>
      <c r="BK25" s="937"/>
      <c r="BM25" s="937">
        <f>IF(CNGE_2024_M3_Secc1!K578=2,1,0)</f>
        <v>0</v>
      </c>
      <c r="BN25" s="937"/>
    </row>
    <row r="26" spans="1:66" s="3" customFormat="1" ht="15" customHeight="1">
      <c r="A26" s="63"/>
      <c r="B26" s="59"/>
      <c r="C26" s="162" t="s">
        <v>4994</v>
      </c>
      <c r="D26" s="547" t="str">
        <f>IF($BM$23=1,"",IF(CNGE_2024_M3_Secc1!D579="","",CNGE_2024_M3_Secc1!D579))</f>
        <v/>
      </c>
      <c r="E26" s="548"/>
      <c r="F26" s="548"/>
      <c r="G26" s="549"/>
      <c r="H26" s="460" t="str">
        <f>IF(BM26=1,"",IF(CNGE_2024_M3_Secc1!I579="","",CNGE_2024_M3_Secc1!I579))</f>
        <v/>
      </c>
      <c r="I26" s="462"/>
      <c r="J26" s="447"/>
      <c r="K26" s="448"/>
      <c r="L26" s="449"/>
      <c r="M26" s="460" t="str">
        <f>IFERROR(VLOOKUP(O26,Presentación!$AK$9:$AM$580,3,FALSE),"")</f>
        <v/>
      </c>
      <c r="N26" s="462"/>
      <c r="O26" s="564"/>
      <c r="P26" s="565"/>
      <c r="Q26" s="566"/>
      <c r="R26" s="564"/>
      <c r="S26" s="565"/>
      <c r="T26" s="566"/>
      <c r="U26" s="447"/>
      <c r="V26" s="448"/>
      <c r="W26" s="449"/>
      <c r="X26" s="161" t="s">
        <v>7275</v>
      </c>
      <c r="Y26" s="447"/>
      <c r="Z26" s="448"/>
      <c r="AA26" s="449"/>
      <c r="AB26" s="447"/>
      <c r="AC26" s="448"/>
      <c r="AD26" s="449"/>
      <c r="AE26" s="447"/>
      <c r="AF26" s="448"/>
      <c r="AG26" s="449"/>
      <c r="AH26" s="447"/>
      <c r="AI26" s="448"/>
      <c r="AJ26" s="449"/>
      <c r="AK26" s="447"/>
      <c r="AL26" s="449"/>
      <c r="AN26" s="110"/>
      <c r="AP26" s="937">
        <f t="shared" ref="AP26:AP89" si="1">IF(U26="",0,IF(OR(_xlfn.NUMBERVALUE(U26)&lt;$AP$21,_xlfn.NUMBERVALUE(U26)&gt;$AP$23),1,0))</f>
        <v>0</v>
      </c>
      <c r="AQ26" s="937"/>
      <c r="AR26" s="938">
        <f t="shared" ref="AR26:AR89" si="2">IF(Y26="",0,IF(OR(_xlfn.NUMBERVALUE(Y26)&lt;$AR$21,_xlfn.NUMBERVALUE(Y26)&gt;$AR$23),1,0))</f>
        <v>0</v>
      </c>
      <c r="AS26" s="939"/>
      <c r="AT26" s="277"/>
      <c r="AU26" s="965">
        <f t="shared" ref="AU26:AU89" si="3">IF(AK26="",0,1)</f>
        <v>0</v>
      </c>
      <c r="AV26" s="965"/>
      <c r="AW26" s="937">
        <f t="shared" ref="AW26:AW89" si="4">IF(AK26=_xlfn.NUMBERVALUE(C26),1,0)</f>
        <v>0</v>
      </c>
      <c r="AX26" s="937"/>
      <c r="AY26" s="943" t="str">
        <f>IF(AW26=0,"",IF(SUM($AW$25:AX26)=1,_xlfn.NUMBERVALUE(C26),IF($AW$105&gt;SUM($AW$25:AX26),_xlfn.CONCAT(", ",_xlfn.NUMBERVALUE(C26)),IF($AW$105=SUM($AW$25:AX26),_xlfn.CONCAT(" y ",_xlfn.NUMBERVALUE(C26))))))</f>
        <v/>
      </c>
      <c r="AZ26" s="945"/>
      <c r="BA26" s="3" t="s">
        <v>7289</v>
      </c>
      <c r="BB26" s="937" t="str">
        <f t="shared" ref="BB26:BB89" si="5">IF(_xlfn.NUMBERVALUE(C26)&lt;=$BB$23,_xlfn.NUMBERVALUE(C26),"")</f>
        <v/>
      </c>
      <c r="BC26" s="937"/>
      <c r="BE26" s="937" t="str">
        <f t="shared" ref="BE26:BE89" si="6">SUBSTITUTE( SUBSTITUTE( SUBSTITUTE( SUBSTITUTE( SUBSTITUTE( SUBSTITUTE( SUBSTITUTE( SUBSTITUTE( SUBSTITUTE( SUBSTITUTE(AH26, 0, ""), 1, ""),2, ""), 3, ""), 4, ""),5, ""), 6, ""), 7, ""), 8, ""), 9, "")</f>
        <v/>
      </c>
      <c r="BF26" s="937"/>
      <c r="BG26" s="937">
        <f t="shared" ref="BG26:BG89" si="7">IF(OR(AH26="",AH26="NA",AH26="NS"),0,
IF(OR((LEN(AH26)-LEN(BE26))&lt;10,(LEN(AH26)-LEN(BE26))&gt;10),1,0))</f>
        <v>0</v>
      </c>
      <c r="BH26" s="937"/>
      <c r="BJ26" s="937">
        <f t="shared" ref="BJ26:BJ89" si="8">IF($AP$13=$AR$13,0,IF(OR(COUNTBLANK(D26:AL26)=$BJ$21,AND(D26&lt;&gt;"",AK26="",COUNTBLANK(D26:AL26)=$BJ$22),AND(D26&lt;&gt;"",AK26&lt;&gt;"",COUNTBLANK(D26:AL26)=$BJ$23),AND(BM26=1,COUNTBLANK(D26:AL26)=33)),0,1))</f>
        <v>0</v>
      </c>
      <c r="BK26" s="937"/>
      <c r="BM26" s="937">
        <f>IF(CNGE_2024_M3_Secc1!K579=2,1,0)</f>
        <v>0</v>
      </c>
      <c r="BN26" s="937"/>
    </row>
    <row r="27" spans="1:66" s="38" customFormat="1" ht="15" customHeight="1">
      <c r="B27" s="59"/>
      <c r="C27" s="162" t="s">
        <v>4996</v>
      </c>
      <c r="D27" s="547" t="str">
        <f>IF($BM$23=1,"",IF(CNGE_2024_M3_Secc1!D580="","",CNGE_2024_M3_Secc1!D580))</f>
        <v/>
      </c>
      <c r="E27" s="548"/>
      <c r="F27" s="548"/>
      <c r="G27" s="549"/>
      <c r="H27" s="460" t="str">
        <f>IF(BM27=1,"",IF(CNGE_2024_M3_Secc1!I580="","",CNGE_2024_M3_Secc1!I580))</f>
        <v/>
      </c>
      <c r="I27" s="462"/>
      <c r="J27" s="447"/>
      <c r="K27" s="448"/>
      <c r="L27" s="449"/>
      <c r="M27" s="460" t="str">
        <f>IFERROR(VLOOKUP(O27,Presentación!$AK$9:$AM$580,3,FALSE),"")</f>
        <v/>
      </c>
      <c r="N27" s="462"/>
      <c r="O27" s="564"/>
      <c r="P27" s="565"/>
      <c r="Q27" s="566"/>
      <c r="R27" s="564"/>
      <c r="S27" s="565"/>
      <c r="T27" s="566"/>
      <c r="U27" s="447"/>
      <c r="V27" s="448"/>
      <c r="W27" s="449"/>
      <c r="X27" s="161" t="s">
        <v>7275</v>
      </c>
      <c r="Y27" s="447"/>
      <c r="Z27" s="448"/>
      <c r="AA27" s="449"/>
      <c r="AB27" s="447"/>
      <c r="AC27" s="448"/>
      <c r="AD27" s="449"/>
      <c r="AE27" s="447"/>
      <c r="AF27" s="448"/>
      <c r="AG27" s="449"/>
      <c r="AH27" s="447"/>
      <c r="AI27" s="448"/>
      <c r="AJ27" s="449"/>
      <c r="AK27" s="447"/>
      <c r="AL27" s="449"/>
      <c r="AN27" s="169"/>
      <c r="AP27" s="937">
        <f t="shared" si="1"/>
        <v>0</v>
      </c>
      <c r="AQ27" s="937"/>
      <c r="AR27" s="938">
        <f t="shared" si="2"/>
        <v>0</v>
      </c>
      <c r="AS27" s="939"/>
      <c r="AT27" s="277"/>
      <c r="AU27" s="965">
        <f t="shared" si="3"/>
        <v>0</v>
      </c>
      <c r="AV27" s="965"/>
      <c r="AW27" s="937">
        <f t="shared" si="4"/>
        <v>0</v>
      </c>
      <c r="AX27" s="937"/>
      <c r="AY27" s="943" t="str">
        <f>IF(AW27=0,"",IF(SUM($AW$25:AX27)=1,_xlfn.NUMBERVALUE(C27),IF($AW$105&gt;SUM($AW$25:AX27),_xlfn.CONCAT(", ",_xlfn.NUMBERVALUE(C27)),IF($AW$105=SUM($AW$25:AX27),_xlfn.CONCAT(" y ",_xlfn.NUMBERVALUE(C27))))))</f>
        <v/>
      </c>
      <c r="AZ27" s="945"/>
      <c r="BA27" s="3" t="s">
        <v>7289</v>
      </c>
      <c r="BB27" s="937" t="str">
        <f t="shared" si="5"/>
        <v/>
      </c>
      <c r="BC27" s="937"/>
      <c r="BD27" s="3"/>
      <c r="BE27" s="937" t="str">
        <f t="shared" si="6"/>
        <v/>
      </c>
      <c r="BF27" s="937"/>
      <c r="BG27" s="937">
        <f t="shared" si="7"/>
        <v>0</v>
      </c>
      <c r="BH27" s="937"/>
      <c r="BI27" s="3"/>
      <c r="BJ27" s="937">
        <f t="shared" si="8"/>
        <v>0</v>
      </c>
      <c r="BK27" s="937"/>
      <c r="BM27" s="937">
        <f>IF(CNGE_2024_M3_Secc1!K580=2,1,0)</f>
        <v>0</v>
      </c>
      <c r="BN27" s="937"/>
    </row>
    <row r="28" spans="1:66" s="38" customFormat="1" ht="15" customHeight="1">
      <c r="B28" s="59"/>
      <c r="C28" s="162" t="s">
        <v>4998</v>
      </c>
      <c r="D28" s="547" t="str">
        <f>IF($BM$23=1,"",IF(CNGE_2024_M3_Secc1!D581="","",CNGE_2024_M3_Secc1!D581))</f>
        <v/>
      </c>
      <c r="E28" s="548"/>
      <c r="F28" s="548"/>
      <c r="G28" s="549"/>
      <c r="H28" s="460" t="str">
        <f>IF(BM28=1,"",IF(CNGE_2024_M3_Secc1!I581="","",CNGE_2024_M3_Secc1!I581))</f>
        <v/>
      </c>
      <c r="I28" s="462"/>
      <c r="J28" s="447"/>
      <c r="K28" s="448"/>
      <c r="L28" s="449"/>
      <c r="M28" s="460" t="str">
        <f>IFERROR(VLOOKUP(O28,Presentación!$AK$9:$AM$580,3,FALSE),"")</f>
        <v/>
      </c>
      <c r="N28" s="462"/>
      <c r="O28" s="564"/>
      <c r="P28" s="565"/>
      <c r="Q28" s="566"/>
      <c r="R28" s="564"/>
      <c r="S28" s="565"/>
      <c r="T28" s="566"/>
      <c r="U28" s="447"/>
      <c r="V28" s="448"/>
      <c r="W28" s="449"/>
      <c r="X28" s="161" t="s">
        <v>7275</v>
      </c>
      <c r="Y28" s="447"/>
      <c r="Z28" s="448"/>
      <c r="AA28" s="449"/>
      <c r="AB28" s="447"/>
      <c r="AC28" s="448"/>
      <c r="AD28" s="449"/>
      <c r="AE28" s="447"/>
      <c r="AF28" s="448"/>
      <c r="AG28" s="449"/>
      <c r="AH28" s="447"/>
      <c r="AI28" s="448"/>
      <c r="AJ28" s="449"/>
      <c r="AK28" s="447"/>
      <c r="AL28" s="449"/>
      <c r="AN28" s="169"/>
      <c r="AP28" s="937">
        <f t="shared" si="1"/>
        <v>0</v>
      </c>
      <c r="AQ28" s="937"/>
      <c r="AR28" s="938">
        <f t="shared" si="2"/>
        <v>0</v>
      </c>
      <c r="AS28" s="939"/>
      <c r="AT28" s="277"/>
      <c r="AU28" s="965">
        <f t="shared" si="3"/>
        <v>0</v>
      </c>
      <c r="AV28" s="965"/>
      <c r="AW28" s="937">
        <f t="shared" si="4"/>
        <v>0</v>
      </c>
      <c r="AX28" s="937"/>
      <c r="AY28" s="943" t="str">
        <f>IF(AW28=0,"",IF(SUM($AW$25:AX28)=1,_xlfn.NUMBERVALUE(C28),IF($AW$105&gt;SUM($AW$25:AX28),_xlfn.CONCAT(", ",_xlfn.NUMBERVALUE(C28)),IF($AW$105=SUM($AW$25:AX28),_xlfn.CONCAT(" y ",_xlfn.NUMBERVALUE(C28))))))</f>
        <v/>
      </c>
      <c r="AZ28" s="945"/>
      <c r="BA28" s="3" t="s">
        <v>7289</v>
      </c>
      <c r="BB28" s="937" t="str">
        <f>IF(_xlfn.NUMBERVALUE(C28)&lt;=$BB$23,_xlfn.NUMBERVALUE(C28),"")</f>
        <v/>
      </c>
      <c r="BC28" s="937"/>
      <c r="BD28" s="3"/>
      <c r="BE28" s="937" t="str">
        <f t="shared" si="6"/>
        <v/>
      </c>
      <c r="BF28" s="937"/>
      <c r="BG28" s="937">
        <f t="shared" si="7"/>
        <v>0</v>
      </c>
      <c r="BH28" s="937"/>
      <c r="BI28" s="3"/>
      <c r="BJ28" s="937">
        <f t="shared" si="8"/>
        <v>0</v>
      </c>
      <c r="BK28" s="937"/>
      <c r="BM28" s="937">
        <f>IF(CNGE_2024_M3_Secc1!K581=2,1,0)</f>
        <v>0</v>
      </c>
      <c r="BN28" s="937"/>
    </row>
    <row r="29" spans="1:66" s="38" customFormat="1" ht="15" customHeight="1">
      <c r="B29" s="59"/>
      <c r="C29" s="162" t="s">
        <v>5000</v>
      </c>
      <c r="D29" s="547" t="str">
        <f>IF($BM$23=1,"",IF(CNGE_2024_M3_Secc1!D582="","",CNGE_2024_M3_Secc1!D582))</f>
        <v/>
      </c>
      <c r="E29" s="548"/>
      <c r="F29" s="548"/>
      <c r="G29" s="549"/>
      <c r="H29" s="460" t="str">
        <f>IF(BM29=1,"",IF(CNGE_2024_M3_Secc1!I582="","",CNGE_2024_M3_Secc1!I582))</f>
        <v/>
      </c>
      <c r="I29" s="462"/>
      <c r="J29" s="447"/>
      <c r="K29" s="448"/>
      <c r="L29" s="449"/>
      <c r="M29" s="460" t="str">
        <f>IFERROR(VLOOKUP(O29,Presentación!$AK$9:$AM$580,3,FALSE),"")</f>
        <v/>
      </c>
      <c r="N29" s="462"/>
      <c r="O29" s="564"/>
      <c r="P29" s="565"/>
      <c r="Q29" s="566"/>
      <c r="R29" s="564"/>
      <c r="S29" s="565"/>
      <c r="T29" s="566"/>
      <c r="U29" s="447"/>
      <c r="V29" s="448"/>
      <c r="W29" s="449"/>
      <c r="X29" s="161" t="s">
        <v>7275</v>
      </c>
      <c r="Y29" s="447"/>
      <c r="Z29" s="448"/>
      <c r="AA29" s="449"/>
      <c r="AB29" s="447"/>
      <c r="AC29" s="448"/>
      <c r="AD29" s="449"/>
      <c r="AE29" s="447"/>
      <c r="AF29" s="448"/>
      <c r="AG29" s="449"/>
      <c r="AH29" s="447"/>
      <c r="AI29" s="448"/>
      <c r="AJ29" s="449"/>
      <c r="AK29" s="447"/>
      <c r="AL29" s="449"/>
      <c r="AN29" s="169"/>
      <c r="AP29" s="937">
        <f t="shared" si="1"/>
        <v>0</v>
      </c>
      <c r="AQ29" s="937"/>
      <c r="AR29" s="938">
        <f t="shared" si="2"/>
        <v>0</v>
      </c>
      <c r="AS29" s="939"/>
      <c r="AT29" s="277"/>
      <c r="AU29" s="965">
        <f t="shared" si="3"/>
        <v>0</v>
      </c>
      <c r="AV29" s="965"/>
      <c r="AW29" s="937">
        <f t="shared" si="4"/>
        <v>0</v>
      </c>
      <c r="AX29" s="937"/>
      <c r="AY29" s="943" t="str">
        <f>IF(AW29=0,"",IF(SUM($AW$25:AX29)=1,_xlfn.NUMBERVALUE(C29),IF($AW$105&gt;SUM($AW$25:AX29),_xlfn.CONCAT(", ",_xlfn.NUMBERVALUE(C29)),IF($AW$105=SUM($AW$25:AX29),_xlfn.CONCAT(" y ",_xlfn.NUMBERVALUE(C29))))))</f>
        <v/>
      </c>
      <c r="AZ29" s="945"/>
      <c r="BA29" s="3" t="s">
        <v>7289</v>
      </c>
      <c r="BB29" s="937" t="str">
        <f t="shared" si="5"/>
        <v/>
      </c>
      <c r="BC29" s="937"/>
      <c r="BD29" s="3"/>
      <c r="BE29" s="937" t="str">
        <f t="shared" si="6"/>
        <v/>
      </c>
      <c r="BF29" s="937"/>
      <c r="BG29" s="937">
        <f t="shared" si="7"/>
        <v>0</v>
      </c>
      <c r="BH29" s="937"/>
      <c r="BI29" s="3"/>
      <c r="BJ29" s="937">
        <f t="shared" si="8"/>
        <v>0</v>
      </c>
      <c r="BK29" s="937"/>
      <c r="BM29" s="937">
        <f>IF(CNGE_2024_M3_Secc1!K582=2,1,0)</f>
        <v>0</v>
      </c>
      <c r="BN29" s="937"/>
    </row>
    <row r="30" spans="1:66" s="38" customFormat="1" ht="15" customHeight="1">
      <c r="B30" s="59"/>
      <c r="C30" s="162" t="s">
        <v>5002</v>
      </c>
      <c r="D30" s="547" t="str">
        <f>IF($BM$23=1,"",IF(CNGE_2024_M3_Secc1!D583="","",CNGE_2024_M3_Secc1!D583))</f>
        <v/>
      </c>
      <c r="E30" s="548"/>
      <c r="F30" s="548"/>
      <c r="G30" s="549"/>
      <c r="H30" s="460" t="str">
        <f>IF(BM30=1,"",IF(CNGE_2024_M3_Secc1!I583="","",CNGE_2024_M3_Secc1!I583))</f>
        <v/>
      </c>
      <c r="I30" s="462"/>
      <c r="J30" s="447"/>
      <c r="K30" s="448"/>
      <c r="L30" s="449"/>
      <c r="M30" s="460" t="str">
        <f>IFERROR(VLOOKUP(O30,Presentación!$AK$9:$AM$580,3,FALSE),"")</f>
        <v/>
      </c>
      <c r="N30" s="462"/>
      <c r="O30" s="564"/>
      <c r="P30" s="565"/>
      <c r="Q30" s="566"/>
      <c r="R30" s="564"/>
      <c r="S30" s="565"/>
      <c r="T30" s="566"/>
      <c r="U30" s="447"/>
      <c r="V30" s="448"/>
      <c r="W30" s="449"/>
      <c r="X30" s="161" t="s">
        <v>7275</v>
      </c>
      <c r="Y30" s="447"/>
      <c r="Z30" s="448"/>
      <c r="AA30" s="449"/>
      <c r="AB30" s="447"/>
      <c r="AC30" s="448"/>
      <c r="AD30" s="449"/>
      <c r="AE30" s="447"/>
      <c r="AF30" s="448"/>
      <c r="AG30" s="449"/>
      <c r="AH30" s="447"/>
      <c r="AI30" s="448"/>
      <c r="AJ30" s="449"/>
      <c r="AK30" s="447"/>
      <c r="AL30" s="449"/>
      <c r="AN30" s="169"/>
      <c r="AP30" s="937">
        <f t="shared" si="1"/>
        <v>0</v>
      </c>
      <c r="AQ30" s="937"/>
      <c r="AR30" s="938">
        <f t="shared" si="2"/>
        <v>0</v>
      </c>
      <c r="AS30" s="939"/>
      <c r="AT30" s="277"/>
      <c r="AU30" s="965">
        <f t="shared" si="3"/>
        <v>0</v>
      </c>
      <c r="AV30" s="965"/>
      <c r="AW30" s="937">
        <f t="shared" si="4"/>
        <v>0</v>
      </c>
      <c r="AX30" s="937"/>
      <c r="AY30" s="943" t="str">
        <f>IF(AW30=0,"",IF(SUM($AW$25:AX30)=1,_xlfn.NUMBERVALUE(C30),IF($AW$105&gt;SUM($AW$25:AX30),_xlfn.CONCAT(", ",_xlfn.NUMBERVALUE(C30)),IF($AW$105=SUM($AW$25:AX30),_xlfn.CONCAT(" y ",_xlfn.NUMBERVALUE(C30))))))</f>
        <v/>
      </c>
      <c r="AZ30" s="945"/>
      <c r="BA30" s="3" t="s">
        <v>7289</v>
      </c>
      <c r="BB30" s="937" t="str">
        <f t="shared" si="5"/>
        <v/>
      </c>
      <c r="BC30" s="937"/>
      <c r="BD30" s="3"/>
      <c r="BE30" s="937" t="str">
        <f t="shared" si="6"/>
        <v/>
      </c>
      <c r="BF30" s="937"/>
      <c r="BG30" s="937">
        <f t="shared" si="7"/>
        <v>0</v>
      </c>
      <c r="BH30" s="937"/>
      <c r="BI30" s="3"/>
      <c r="BJ30" s="937">
        <f t="shared" si="8"/>
        <v>0</v>
      </c>
      <c r="BK30" s="937"/>
      <c r="BM30" s="937">
        <f>IF(CNGE_2024_M3_Secc1!K583=2,1,0)</f>
        <v>0</v>
      </c>
      <c r="BN30" s="937"/>
    </row>
    <row r="31" spans="1:66" s="38" customFormat="1" ht="15" customHeight="1">
      <c r="B31" s="59"/>
      <c r="C31" s="162" t="s">
        <v>5004</v>
      </c>
      <c r="D31" s="547" t="str">
        <f>IF($BM$23=1,"",IF(CNGE_2024_M3_Secc1!D584="","",CNGE_2024_M3_Secc1!D584))</f>
        <v/>
      </c>
      <c r="E31" s="548"/>
      <c r="F31" s="548"/>
      <c r="G31" s="549"/>
      <c r="H31" s="460" t="str">
        <f>IF(BM31=1,"",IF(CNGE_2024_M3_Secc1!I584="","",CNGE_2024_M3_Secc1!I584))</f>
        <v/>
      </c>
      <c r="I31" s="462"/>
      <c r="J31" s="447"/>
      <c r="K31" s="448"/>
      <c r="L31" s="449"/>
      <c r="M31" s="460" t="str">
        <f>IFERROR(VLOOKUP(O31,Presentación!$AK$9:$AM$580,3,FALSE),"")</f>
        <v/>
      </c>
      <c r="N31" s="462"/>
      <c r="O31" s="564"/>
      <c r="P31" s="565"/>
      <c r="Q31" s="566"/>
      <c r="R31" s="564"/>
      <c r="S31" s="565"/>
      <c r="T31" s="566"/>
      <c r="U31" s="447"/>
      <c r="V31" s="448"/>
      <c r="W31" s="449"/>
      <c r="X31" s="161" t="s">
        <v>7275</v>
      </c>
      <c r="Y31" s="447"/>
      <c r="Z31" s="448"/>
      <c r="AA31" s="449"/>
      <c r="AB31" s="447"/>
      <c r="AC31" s="448"/>
      <c r="AD31" s="449"/>
      <c r="AE31" s="447"/>
      <c r="AF31" s="448"/>
      <c r="AG31" s="449"/>
      <c r="AH31" s="447"/>
      <c r="AI31" s="448"/>
      <c r="AJ31" s="449"/>
      <c r="AK31" s="447"/>
      <c r="AL31" s="449"/>
      <c r="AN31" s="169"/>
      <c r="AP31" s="937">
        <f t="shared" si="1"/>
        <v>0</v>
      </c>
      <c r="AQ31" s="937"/>
      <c r="AR31" s="938">
        <f t="shared" si="2"/>
        <v>0</v>
      </c>
      <c r="AS31" s="939"/>
      <c r="AT31" s="277"/>
      <c r="AU31" s="965">
        <f t="shared" si="3"/>
        <v>0</v>
      </c>
      <c r="AV31" s="965"/>
      <c r="AW31" s="937">
        <f t="shared" si="4"/>
        <v>0</v>
      </c>
      <c r="AX31" s="937"/>
      <c r="AY31" s="943" t="str">
        <f>IF(AW31=0,"",IF(SUM($AW$25:AX31)=1,_xlfn.NUMBERVALUE(C31),IF($AW$105&gt;SUM($AW$25:AX31),_xlfn.CONCAT(", ",_xlfn.NUMBERVALUE(C31)),IF($AW$105=SUM($AW$25:AX31),_xlfn.CONCAT(" y ",_xlfn.NUMBERVALUE(C31))))))</f>
        <v/>
      </c>
      <c r="AZ31" s="945"/>
      <c r="BA31" s="3" t="s">
        <v>7289</v>
      </c>
      <c r="BB31" s="937" t="str">
        <f t="shared" si="5"/>
        <v/>
      </c>
      <c r="BC31" s="937"/>
      <c r="BD31" s="3"/>
      <c r="BE31" s="937" t="str">
        <f t="shared" si="6"/>
        <v/>
      </c>
      <c r="BF31" s="937"/>
      <c r="BG31" s="937">
        <f t="shared" si="7"/>
        <v>0</v>
      </c>
      <c r="BH31" s="937"/>
      <c r="BI31" s="3"/>
      <c r="BJ31" s="937">
        <f t="shared" si="8"/>
        <v>0</v>
      </c>
      <c r="BK31" s="937"/>
      <c r="BM31" s="937">
        <f>IF(CNGE_2024_M3_Secc1!K584=2,1,0)</f>
        <v>0</v>
      </c>
      <c r="BN31" s="937"/>
    </row>
    <row r="32" spans="1:66" s="38" customFormat="1" ht="15" customHeight="1">
      <c r="B32" s="59"/>
      <c r="C32" s="162" t="s">
        <v>5006</v>
      </c>
      <c r="D32" s="547" t="str">
        <f>IF($BM$23=1,"",IF(CNGE_2024_M3_Secc1!D585="","",CNGE_2024_M3_Secc1!D585))</f>
        <v/>
      </c>
      <c r="E32" s="548"/>
      <c r="F32" s="548"/>
      <c r="G32" s="549"/>
      <c r="H32" s="460" t="str">
        <f>IF(BM32=1,"",IF(CNGE_2024_M3_Secc1!I585="","",CNGE_2024_M3_Secc1!I585))</f>
        <v/>
      </c>
      <c r="I32" s="462"/>
      <c r="J32" s="447"/>
      <c r="K32" s="448"/>
      <c r="L32" s="449"/>
      <c r="M32" s="460" t="str">
        <f>IFERROR(VLOOKUP(O32,Presentación!$AK$9:$AM$580,3,FALSE),"")</f>
        <v/>
      </c>
      <c r="N32" s="462"/>
      <c r="O32" s="564"/>
      <c r="P32" s="565"/>
      <c r="Q32" s="566"/>
      <c r="R32" s="564"/>
      <c r="S32" s="565"/>
      <c r="T32" s="566"/>
      <c r="U32" s="447"/>
      <c r="V32" s="448"/>
      <c r="W32" s="449"/>
      <c r="X32" s="161" t="s">
        <v>7275</v>
      </c>
      <c r="Y32" s="447"/>
      <c r="Z32" s="448"/>
      <c r="AA32" s="449"/>
      <c r="AB32" s="447"/>
      <c r="AC32" s="448"/>
      <c r="AD32" s="449"/>
      <c r="AE32" s="447"/>
      <c r="AF32" s="448"/>
      <c r="AG32" s="449"/>
      <c r="AH32" s="447"/>
      <c r="AI32" s="448"/>
      <c r="AJ32" s="449"/>
      <c r="AK32" s="447"/>
      <c r="AL32" s="449"/>
      <c r="AN32" s="169"/>
      <c r="AP32" s="937">
        <f t="shared" si="1"/>
        <v>0</v>
      </c>
      <c r="AQ32" s="937"/>
      <c r="AR32" s="938">
        <f t="shared" si="2"/>
        <v>0</v>
      </c>
      <c r="AS32" s="939"/>
      <c r="AT32" s="277"/>
      <c r="AU32" s="965">
        <f t="shared" si="3"/>
        <v>0</v>
      </c>
      <c r="AV32" s="965"/>
      <c r="AW32" s="937">
        <f t="shared" si="4"/>
        <v>0</v>
      </c>
      <c r="AX32" s="937"/>
      <c r="AY32" s="943" t="str">
        <f>IF(AW32=0,"",IF(SUM($AW$25:AX32)=1,_xlfn.NUMBERVALUE(C32),IF($AW$105&gt;SUM($AW$25:AX32),_xlfn.CONCAT(", ",_xlfn.NUMBERVALUE(C32)),IF($AW$105=SUM($AW$25:AX32),_xlfn.CONCAT(" y ",_xlfn.NUMBERVALUE(C32))))))</f>
        <v/>
      </c>
      <c r="AZ32" s="945"/>
      <c r="BA32" s="3" t="s">
        <v>7289</v>
      </c>
      <c r="BB32" s="937" t="str">
        <f t="shared" si="5"/>
        <v/>
      </c>
      <c r="BC32" s="937"/>
      <c r="BD32" s="3"/>
      <c r="BE32" s="937" t="str">
        <f t="shared" si="6"/>
        <v/>
      </c>
      <c r="BF32" s="937"/>
      <c r="BG32" s="937">
        <f t="shared" si="7"/>
        <v>0</v>
      </c>
      <c r="BH32" s="937"/>
      <c r="BI32" s="3"/>
      <c r="BJ32" s="937">
        <f t="shared" si="8"/>
        <v>0</v>
      </c>
      <c r="BK32" s="937"/>
      <c r="BM32" s="937">
        <f>IF(CNGE_2024_M3_Secc1!K585=2,1,0)</f>
        <v>0</v>
      </c>
      <c r="BN32" s="937"/>
    </row>
    <row r="33" spans="2:66" s="38" customFormat="1" ht="15" customHeight="1">
      <c r="B33" s="59"/>
      <c r="C33" s="162" t="s">
        <v>5008</v>
      </c>
      <c r="D33" s="547" t="str">
        <f>IF($BM$23=1,"",IF(CNGE_2024_M3_Secc1!D586="","",CNGE_2024_M3_Secc1!D586))</f>
        <v/>
      </c>
      <c r="E33" s="548"/>
      <c r="F33" s="548"/>
      <c r="G33" s="549"/>
      <c r="H33" s="460" t="str">
        <f>IF(BM33=1,"",IF(CNGE_2024_M3_Secc1!I586="","",CNGE_2024_M3_Secc1!I586))</f>
        <v/>
      </c>
      <c r="I33" s="462"/>
      <c r="J33" s="447"/>
      <c r="K33" s="448"/>
      <c r="L33" s="449"/>
      <c r="M33" s="460" t="str">
        <f>IFERROR(VLOOKUP(O33,Presentación!$AK$9:$AM$580,3,FALSE),"")</f>
        <v/>
      </c>
      <c r="N33" s="462"/>
      <c r="O33" s="564"/>
      <c r="P33" s="565"/>
      <c r="Q33" s="566"/>
      <c r="R33" s="564"/>
      <c r="S33" s="565"/>
      <c r="T33" s="566"/>
      <c r="U33" s="447"/>
      <c r="V33" s="448"/>
      <c r="W33" s="449"/>
      <c r="X33" s="161" t="s">
        <v>7275</v>
      </c>
      <c r="Y33" s="447"/>
      <c r="Z33" s="448"/>
      <c r="AA33" s="449"/>
      <c r="AB33" s="447"/>
      <c r="AC33" s="448"/>
      <c r="AD33" s="449"/>
      <c r="AE33" s="447"/>
      <c r="AF33" s="448"/>
      <c r="AG33" s="449"/>
      <c r="AH33" s="447"/>
      <c r="AI33" s="448"/>
      <c r="AJ33" s="449"/>
      <c r="AK33" s="447"/>
      <c r="AL33" s="449"/>
      <c r="AN33" s="169"/>
      <c r="AP33" s="937">
        <f t="shared" si="1"/>
        <v>0</v>
      </c>
      <c r="AQ33" s="937"/>
      <c r="AR33" s="938">
        <f t="shared" si="2"/>
        <v>0</v>
      </c>
      <c r="AS33" s="939"/>
      <c r="AT33" s="277"/>
      <c r="AU33" s="965">
        <f t="shared" si="3"/>
        <v>0</v>
      </c>
      <c r="AV33" s="965"/>
      <c r="AW33" s="937">
        <f t="shared" si="4"/>
        <v>0</v>
      </c>
      <c r="AX33" s="937"/>
      <c r="AY33" s="943" t="str">
        <f>IF(AW33=0,"",IF(SUM($AW$25:AX33)=1,_xlfn.NUMBERVALUE(C33),IF($AW$105&gt;SUM($AW$25:AX33),_xlfn.CONCAT(", ",_xlfn.NUMBERVALUE(C33)),IF($AW$105=SUM($AW$25:AX33),_xlfn.CONCAT(" y ",_xlfn.NUMBERVALUE(C33))))))</f>
        <v/>
      </c>
      <c r="AZ33" s="945"/>
      <c r="BA33" s="3" t="s">
        <v>7289</v>
      </c>
      <c r="BB33" s="937" t="str">
        <f t="shared" si="5"/>
        <v/>
      </c>
      <c r="BC33" s="937"/>
      <c r="BD33" s="3"/>
      <c r="BE33" s="937" t="str">
        <f t="shared" si="6"/>
        <v/>
      </c>
      <c r="BF33" s="937"/>
      <c r="BG33" s="937">
        <f t="shared" si="7"/>
        <v>0</v>
      </c>
      <c r="BH33" s="937"/>
      <c r="BI33" s="3"/>
      <c r="BJ33" s="937">
        <f t="shared" si="8"/>
        <v>0</v>
      </c>
      <c r="BK33" s="937"/>
      <c r="BM33" s="937">
        <f>IF(CNGE_2024_M3_Secc1!K586=2,1,0)</f>
        <v>0</v>
      </c>
      <c r="BN33" s="937"/>
    </row>
    <row r="34" spans="2:66" s="38" customFormat="1" ht="15" customHeight="1">
      <c r="B34" s="59"/>
      <c r="C34" s="162" t="s">
        <v>5009</v>
      </c>
      <c r="D34" s="547" t="str">
        <f>IF($BM$23=1,"",IF(CNGE_2024_M3_Secc1!D587="","",CNGE_2024_M3_Secc1!D587))</f>
        <v/>
      </c>
      <c r="E34" s="548"/>
      <c r="F34" s="548"/>
      <c r="G34" s="549"/>
      <c r="H34" s="460" t="str">
        <f>IF(BM34=1,"",IF(CNGE_2024_M3_Secc1!I587="","",CNGE_2024_M3_Secc1!I587))</f>
        <v/>
      </c>
      <c r="I34" s="462"/>
      <c r="J34" s="447"/>
      <c r="K34" s="448"/>
      <c r="L34" s="449"/>
      <c r="M34" s="460" t="str">
        <f>IFERROR(VLOOKUP(O34,Presentación!$AK$9:$AM$580,3,FALSE),"")</f>
        <v/>
      </c>
      <c r="N34" s="462"/>
      <c r="O34" s="564"/>
      <c r="P34" s="565"/>
      <c r="Q34" s="566"/>
      <c r="R34" s="564"/>
      <c r="S34" s="565"/>
      <c r="T34" s="566"/>
      <c r="U34" s="447"/>
      <c r="V34" s="448"/>
      <c r="W34" s="449"/>
      <c r="X34" s="161" t="s">
        <v>7275</v>
      </c>
      <c r="Y34" s="447"/>
      <c r="Z34" s="448"/>
      <c r="AA34" s="449"/>
      <c r="AB34" s="447"/>
      <c r="AC34" s="448"/>
      <c r="AD34" s="449"/>
      <c r="AE34" s="447"/>
      <c r="AF34" s="448"/>
      <c r="AG34" s="449"/>
      <c r="AH34" s="447"/>
      <c r="AI34" s="448"/>
      <c r="AJ34" s="449"/>
      <c r="AK34" s="447"/>
      <c r="AL34" s="449"/>
      <c r="AN34" s="169"/>
      <c r="AP34" s="937">
        <f t="shared" si="1"/>
        <v>0</v>
      </c>
      <c r="AQ34" s="937"/>
      <c r="AR34" s="938">
        <f t="shared" si="2"/>
        <v>0</v>
      </c>
      <c r="AS34" s="939"/>
      <c r="AT34" s="277"/>
      <c r="AU34" s="965">
        <f t="shared" si="3"/>
        <v>0</v>
      </c>
      <c r="AV34" s="965"/>
      <c r="AW34" s="937">
        <f t="shared" si="4"/>
        <v>0</v>
      </c>
      <c r="AX34" s="937"/>
      <c r="AY34" s="943" t="str">
        <f>IF(AW34=0,"",IF(SUM($AW$25:AX34)=1,_xlfn.NUMBERVALUE(C34),IF($AW$105&gt;SUM($AW$25:AX34),_xlfn.CONCAT(", ",_xlfn.NUMBERVALUE(C34)),IF($AW$105=SUM($AW$25:AX34),_xlfn.CONCAT(" y ",_xlfn.NUMBERVALUE(C34))))))</f>
        <v/>
      </c>
      <c r="AZ34" s="945"/>
      <c r="BA34" s="3" t="s">
        <v>7289</v>
      </c>
      <c r="BB34" s="937" t="str">
        <f t="shared" si="5"/>
        <v/>
      </c>
      <c r="BC34" s="937"/>
      <c r="BD34" s="3"/>
      <c r="BE34" s="937" t="str">
        <f t="shared" si="6"/>
        <v/>
      </c>
      <c r="BF34" s="937"/>
      <c r="BG34" s="937">
        <f t="shared" si="7"/>
        <v>0</v>
      </c>
      <c r="BH34" s="937"/>
      <c r="BI34" s="3"/>
      <c r="BJ34" s="937">
        <f t="shared" si="8"/>
        <v>0</v>
      </c>
      <c r="BK34" s="937"/>
      <c r="BM34" s="937">
        <f>IF(CNGE_2024_M3_Secc1!K587=2,1,0)</f>
        <v>0</v>
      </c>
      <c r="BN34" s="937"/>
    </row>
    <row r="35" spans="2:66" s="38" customFormat="1" ht="15" customHeight="1">
      <c r="B35" s="59"/>
      <c r="C35" s="162" t="s">
        <v>5011</v>
      </c>
      <c r="D35" s="547" t="str">
        <f>IF($BM$23=1,"",IF(CNGE_2024_M3_Secc1!D588="","",CNGE_2024_M3_Secc1!D588))</f>
        <v/>
      </c>
      <c r="E35" s="548"/>
      <c r="F35" s="548"/>
      <c r="G35" s="549"/>
      <c r="H35" s="460" t="str">
        <f>IF(BM35=1,"",IF(CNGE_2024_M3_Secc1!I588="","",CNGE_2024_M3_Secc1!I588))</f>
        <v/>
      </c>
      <c r="I35" s="462"/>
      <c r="J35" s="447"/>
      <c r="K35" s="448"/>
      <c r="L35" s="449"/>
      <c r="M35" s="460" t="str">
        <f>IFERROR(VLOOKUP(O35,Presentación!$AK$9:$AM$580,3,FALSE),"")</f>
        <v/>
      </c>
      <c r="N35" s="462"/>
      <c r="O35" s="564"/>
      <c r="P35" s="565"/>
      <c r="Q35" s="566"/>
      <c r="R35" s="564"/>
      <c r="S35" s="565"/>
      <c r="T35" s="566"/>
      <c r="U35" s="447"/>
      <c r="V35" s="448"/>
      <c r="W35" s="449"/>
      <c r="X35" s="161" t="s">
        <v>7275</v>
      </c>
      <c r="Y35" s="447"/>
      <c r="Z35" s="448"/>
      <c r="AA35" s="449"/>
      <c r="AB35" s="447"/>
      <c r="AC35" s="448"/>
      <c r="AD35" s="449"/>
      <c r="AE35" s="447"/>
      <c r="AF35" s="448"/>
      <c r="AG35" s="449"/>
      <c r="AH35" s="447"/>
      <c r="AI35" s="448"/>
      <c r="AJ35" s="449"/>
      <c r="AK35" s="447"/>
      <c r="AL35" s="449"/>
      <c r="AN35" s="169"/>
      <c r="AP35" s="937">
        <f t="shared" si="1"/>
        <v>0</v>
      </c>
      <c r="AQ35" s="937"/>
      <c r="AR35" s="938">
        <f t="shared" si="2"/>
        <v>0</v>
      </c>
      <c r="AS35" s="939"/>
      <c r="AT35" s="277"/>
      <c r="AU35" s="965">
        <f t="shared" si="3"/>
        <v>0</v>
      </c>
      <c r="AV35" s="965"/>
      <c r="AW35" s="937">
        <f t="shared" si="4"/>
        <v>0</v>
      </c>
      <c r="AX35" s="937"/>
      <c r="AY35" s="943" t="str">
        <f>IF(AW35=0,"",IF(SUM($AW$25:AX35)=1,_xlfn.NUMBERVALUE(C35),IF($AW$105&gt;SUM($AW$25:AX35),_xlfn.CONCAT(", ",_xlfn.NUMBERVALUE(C35)),IF($AW$105=SUM($AW$25:AX35),_xlfn.CONCAT(" y ",_xlfn.NUMBERVALUE(C35))))))</f>
        <v/>
      </c>
      <c r="AZ35" s="945"/>
      <c r="BA35" s="3" t="s">
        <v>7289</v>
      </c>
      <c r="BB35" s="937" t="str">
        <f t="shared" si="5"/>
        <v/>
      </c>
      <c r="BC35" s="937"/>
      <c r="BD35" s="3"/>
      <c r="BE35" s="937" t="str">
        <f t="shared" si="6"/>
        <v/>
      </c>
      <c r="BF35" s="937"/>
      <c r="BG35" s="937">
        <f t="shared" si="7"/>
        <v>0</v>
      </c>
      <c r="BH35" s="937"/>
      <c r="BI35" s="3"/>
      <c r="BJ35" s="937">
        <f t="shared" si="8"/>
        <v>0</v>
      </c>
      <c r="BK35" s="937"/>
      <c r="BM35" s="937">
        <f>IF(CNGE_2024_M3_Secc1!K588=2,1,0)</f>
        <v>0</v>
      </c>
      <c r="BN35" s="937"/>
    </row>
    <row r="36" spans="2:66" s="38" customFormat="1" ht="15" customHeight="1">
      <c r="B36" s="59"/>
      <c r="C36" s="162" t="s">
        <v>5012</v>
      </c>
      <c r="D36" s="547" t="str">
        <f>IF($BM$23=1,"",IF(CNGE_2024_M3_Secc1!D589="","",CNGE_2024_M3_Secc1!D589))</f>
        <v/>
      </c>
      <c r="E36" s="548"/>
      <c r="F36" s="548"/>
      <c r="G36" s="549"/>
      <c r="H36" s="460" t="str">
        <f>IF(BM36=1,"",IF(CNGE_2024_M3_Secc1!I589="","",CNGE_2024_M3_Secc1!I589))</f>
        <v/>
      </c>
      <c r="I36" s="462"/>
      <c r="J36" s="447"/>
      <c r="K36" s="448"/>
      <c r="L36" s="449"/>
      <c r="M36" s="460" t="str">
        <f>IFERROR(VLOOKUP(O36,Presentación!$AK$9:$AM$580,3,FALSE),"")</f>
        <v/>
      </c>
      <c r="N36" s="462"/>
      <c r="O36" s="564"/>
      <c r="P36" s="565"/>
      <c r="Q36" s="566"/>
      <c r="R36" s="564"/>
      <c r="S36" s="565"/>
      <c r="T36" s="566"/>
      <c r="U36" s="447"/>
      <c r="V36" s="448"/>
      <c r="W36" s="449"/>
      <c r="X36" s="161" t="s">
        <v>7275</v>
      </c>
      <c r="Y36" s="447"/>
      <c r="Z36" s="448"/>
      <c r="AA36" s="449"/>
      <c r="AB36" s="447"/>
      <c r="AC36" s="448"/>
      <c r="AD36" s="449"/>
      <c r="AE36" s="447"/>
      <c r="AF36" s="448"/>
      <c r="AG36" s="449"/>
      <c r="AH36" s="447"/>
      <c r="AI36" s="448"/>
      <c r="AJ36" s="449"/>
      <c r="AK36" s="447"/>
      <c r="AL36" s="449"/>
      <c r="AN36" s="169"/>
      <c r="AP36" s="937">
        <f t="shared" si="1"/>
        <v>0</v>
      </c>
      <c r="AQ36" s="937"/>
      <c r="AR36" s="938">
        <f t="shared" si="2"/>
        <v>0</v>
      </c>
      <c r="AS36" s="939"/>
      <c r="AT36" s="277"/>
      <c r="AU36" s="965">
        <f t="shared" si="3"/>
        <v>0</v>
      </c>
      <c r="AV36" s="965"/>
      <c r="AW36" s="937">
        <f t="shared" si="4"/>
        <v>0</v>
      </c>
      <c r="AX36" s="937"/>
      <c r="AY36" s="943" t="str">
        <f>IF(AW36=0,"",IF(SUM($AW$25:AX36)=1,_xlfn.NUMBERVALUE(C36),IF($AW$105&gt;SUM($AW$25:AX36),_xlfn.CONCAT(", ",_xlfn.NUMBERVALUE(C36)),IF($AW$105=SUM($AW$25:AX36),_xlfn.CONCAT(" y ",_xlfn.NUMBERVALUE(C36))))))</f>
        <v/>
      </c>
      <c r="AZ36" s="945"/>
      <c r="BA36" s="3" t="s">
        <v>7289</v>
      </c>
      <c r="BB36" s="937" t="str">
        <f t="shared" si="5"/>
        <v/>
      </c>
      <c r="BC36" s="937"/>
      <c r="BD36" s="3"/>
      <c r="BE36" s="937" t="str">
        <f t="shared" si="6"/>
        <v/>
      </c>
      <c r="BF36" s="937"/>
      <c r="BG36" s="937">
        <f t="shared" si="7"/>
        <v>0</v>
      </c>
      <c r="BH36" s="937"/>
      <c r="BI36" s="3"/>
      <c r="BJ36" s="937">
        <f t="shared" si="8"/>
        <v>0</v>
      </c>
      <c r="BK36" s="937"/>
      <c r="BM36" s="937">
        <f>IF(CNGE_2024_M3_Secc1!K589=2,1,0)</f>
        <v>0</v>
      </c>
      <c r="BN36" s="937"/>
    </row>
    <row r="37" spans="2:66" s="38" customFormat="1" ht="15" customHeight="1">
      <c r="B37" s="59"/>
      <c r="C37" s="162" t="s">
        <v>5013</v>
      </c>
      <c r="D37" s="547" t="str">
        <f>IF($BM$23=1,"",IF(CNGE_2024_M3_Secc1!D590="","",CNGE_2024_M3_Secc1!D590))</f>
        <v/>
      </c>
      <c r="E37" s="548"/>
      <c r="F37" s="548"/>
      <c r="G37" s="549"/>
      <c r="H37" s="460" t="str">
        <f>IF(BM37=1,"",IF(CNGE_2024_M3_Secc1!I590="","",CNGE_2024_M3_Secc1!I590))</f>
        <v/>
      </c>
      <c r="I37" s="462"/>
      <c r="J37" s="447"/>
      <c r="K37" s="448"/>
      <c r="L37" s="449"/>
      <c r="M37" s="460" t="str">
        <f>IFERROR(VLOOKUP(O37,Presentación!$AK$9:$AM$580,3,FALSE),"")</f>
        <v/>
      </c>
      <c r="N37" s="462"/>
      <c r="O37" s="564"/>
      <c r="P37" s="565"/>
      <c r="Q37" s="566"/>
      <c r="R37" s="564"/>
      <c r="S37" s="565"/>
      <c r="T37" s="566"/>
      <c r="U37" s="447"/>
      <c r="V37" s="448"/>
      <c r="W37" s="449"/>
      <c r="X37" s="161" t="s">
        <v>7275</v>
      </c>
      <c r="Y37" s="447"/>
      <c r="Z37" s="448"/>
      <c r="AA37" s="449"/>
      <c r="AB37" s="447"/>
      <c r="AC37" s="448"/>
      <c r="AD37" s="449"/>
      <c r="AE37" s="447"/>
      <c r="AF37" s="448"/>
      <c r="AG37" s="449"/>
      <c r="AH37" s="447"/>
      <c r="AI37" s="448"/>
      <c r="AJ37" s="449"/>
      <c r="AK37" s="447"/>
      <c r="AL37" s="449"/>
      <c r="AN37" s="169"/>
      <c r="AP37" s="937">
        <f t="shared" si="1"/>
        <v>0</v>
      </c>
      <c r="AQ37" s="937"/>
      <c r="AR37" s="938">
        <f t="shared" si="2"/>
        <v>0</v>
      </c>
      <c r="AS37" s="939"/>
      <c r="AT37" s="277"/>
      <c r="AU37" s="965">
        <f t="shared" si="3"/>
        <v>0</v>
      </c>
      <c r="AV37" s="965"/>
      <c r="AW37" s="937">
        <f t="shared" si="4"/>
        <v>0</v>
      </c>
      <c r="AX37" s="937"/>
      <c r="AY37" s="943" t="str">
        <f>IF(AW37=0,"",IF(SUM($AW$25:AX37)=1,_xlfn.NUMBERVALUE(C37),IF($AW$105&gt;SUM($AW$25:AX37),_xlfn.CONCAT(", ",_xlfn.NUMBERVALUE(C37)),IF($AW$105=SUM($AW$25:AX37),_xlfn.CONCAT(" y ",_xlfn.NUMBERVALUE(C37))))))</f>
        <v/>
      </c>
      <c r="AZ37" s="945"/>
      <c r="BA37" s="3" t="s">
        <v>7289</v>
      </c>
      <c r="BB37" s="937" t="str">
        <f t="shared" si="5"/>
        <v/>
      </c>
      <c r="BC37" s="937"/>
      <c r="BD37" s="3"/>
      <c r="BE37" s="937" t="str">
        <f t="shared" si="6"/>
        <v/>
      </c>
      <c r="BF37" s="937"/>
      <c r="BG37" s="937">
        <f t="shared" si="7"/>
        <v>0</v>
      </c>
      <c r="BH37" s="937"/>
      <c r="BI37" s="3"/>
      <c r="BJ37" s="937">
        <f t="shared" si="8"/>
        <v>0</v>
      </c>
      <c r="BK37" s="937"/>
      <c r="BM37" s="937">
        <f>IF(CNGE_2024_M3_Secc1!K590=2,1,0)</f>
        <v>0</v>
      </c>
      <c r="BN37" s="937"/>
    </row>
    <row r="38" spans="2:66" s="38" customFormat="1" ht="15" customHeight="1">
      <c r="B38" s="59"/>
      <c r="C38" s="162" t="s">
        <v>5014</v>
      </c>
      <c r="D38" s="547" t="str">
        <f>IF($BM$23=1,"",IF(CNGE_2024_M3_Secc1!D591="","",CNGE_2024_M3_Secc1!D591))</f>
        <v/>
      </c>
      <c r="E38" s="548"/>
      <c r="F38" s="548"/>
      <c r="G38" s="549"/>
      <c r="H38" s="460" t="str">
        <f>IF(BM38=1,"",IF(CNGE_2024_M3_Secc1!I591="","",CNGE_2024_M3_Secc1!I591))</f>
        <v/>
      </c>
      <c r="I38" s="462"/>
      <c r="J38" s="447"/>
      <c r="K38" s="448"/>
      <c r="L38" s="449"/>
      <c r="M38" s="460" t="str">
        <f>IFERROR(VLOOKUP(O38,Presentación!$AK$9:$AM$580,3,FALSE),"")</f>
        <v/>
      </c>
      <c r="N38" s="462"/>
      <c r="O38" s="564"/>
      <c r="P38" s="565"/>
      <c r="Q38" s="566"/>
      <c r="R38" s="564"/>
      <c r="S38" s="565"/>
      <c r="T38" s="566"/>
      <c r="U38" s="447"/>
      <c r="V38" s="448"/>
      <c r="W38" s="449"/>
      <c r="X38" s="161" t="s">
        <v>7275</v>
      </c>
      <c r="Y38" s="447"/>
      <c r="Z38" s="448"/>
      <c r="AA38" s="449"/>
      <c r="AB38" s="447"/>
      <c r="AC38" s="448"/>
      <c r="AD38" s="449"/>
      <c r="AE38" s="447"/>
      <c r="AF38" s="448"/>
      <c r="AG38" s="449"/>
      <c r="AH38" s="447"/>
      <c r="AI38" s="448"/>
      <c r="AJ38" s="449"/>
      <c r="AK38" s="447"/>
      <c r="AL38" s="449"/>
      <c r="AN38" s="169"/>
      <c r="AP38" s="937">
        <f t="shared" si="1"/>
        <v>0</v>
      </c>
      <c r="AQ38" s="937"/>
      <c r="AR38" s="938">
        <f t="shared" si="2"/>
        <v>0</v>
      </c>
      <c r="AS38" s="939"/>
      <c r="AT38" s="277"/>
      <c r="AU38" s="965">
        <f t="shared" si="3"/>
        <v>0</v>
      </c>
      <c r="AV38" s="965"/>
      <c r="AW38" s="937">
        <f t="shared" si="4"/>
        <v>0</v>
      </c>
      <c r="AX38" s="937"/>
      <c r="AY38" s="943" t="str">
        <f>IF(AW38=0,"",IF(SUM($AW$25:AX38)=1,_xlfn.NUMBERVALUE(C38),IF($AW$105&gt;SUM($AW$25:AX38),_xlfn.CONCAT(", ",_xlfn.NUMBERVALUE(C38)),IF($AW$105=SUM($AW$25:AX38),_xlfn.CONCAT(" y ",_xlfn.NUMBERVALUE(C38))))))</f>
        <v/>
      </c>
      <c r="AZ38" s="945"/>
      <c r="BA38" s="3" t="s">
        <v>7289</v>
      </c>
      <c r="BB38" s="937" t="str">
        <f t="shared" si="5"/>
        <v/>
      </c>
      <c r="BC38" s="937"/>
      <c r="BD38" s="3"/>
      <c r="BE38" s="937" t="str">
        <f t="shared" si="6"/>
        <v/>
      </c>
      <c r="BF38" s="937"/>
      <c r="BG38" s="937">
        <f t="shared" si="7"/>
        <v>0</v>
      </c>
      <c r="BH38" s="937"/>
      <c r="BI38" s="3"/>
      <c r="BJ38" s="937">
        <f t="shared" si="8"/>
        <v>0</v>
      </c>
      <c r="BK38" s="937"/>
      <c r="BM38" s="937">
        <f>IF(CNGE_2024_M3_Secc1!K591=2,1,0)</f>
        <v>0</v>
      </c>
      <c r="BN38" s="937"/>
    </row>
    <row r="39" spans="2:66" s="38" customFormat="1" ht="15" customHeight="1">
      <c r="B39" s="59"/>
      <c r="C39" s="162" t="s">
        <v>5015</v>
      </c>
      <c r="D39" s="547" t="str">
        <f>IF($BM$23=1,"",IF(CNGE_2024_M3_Secc1!D592="","",CNGE_2024_M3_Secc1!D592))</f>
        <v/>
      </c>
      <c r="E39" s="548"/>
      <c r="F39" s="548"/>
      <c r="G39" s="549"/>
      <c r="H39" s="460" t="str">
        <f>IF(BM39=1,"",IF(CNGE_2024_M3_Secc1!I592="","",CNGE_2024_M3_Secc1!I592))</f>
        <v/>
      </c>
      <c r="I39" s="462"/>
      <c r="J39" s="447"/>
      <c r="K39" s="448"/>
      <c r="L39" s="449"/>
      <c r="M39" s="460" t="str">
        <f>IFERROR(VLOOKUP(O39,Presentación!$AK$9:$AM$580,3,FALSE),"")</f>
        <v/>
      </c>
      <c r="N39" s="462"/>
      <c r="O39" s="564"/>
      <c r="P39" s="565"/>
      <c r="Q39" s="566"/>
      <c r="R39" s="564"/>
      <c r="S39" s="565"/>
      <c r="T39" s="566"/>
      <c r="U39" s="447"/>
      <c r="V39" s="448"/>
      <c r="W39" s="449"/>
      <c r="X39" s="161" t="s">
        <v>7275</v>
      </c>
      <c r="Y39" s="447"/>
      <c r="Z39" s="448"/>
      <c r="AA39" s="449"/>
      <c r="AB39" s="447"/>
      <c r="AC39" s="448"/>
      <c r="AD39" s="449"/>
      <c r="AE39" s="447"/>
      <c r="AF39" s="448"/>
      <c r="AG39" s="449"/>
      <c r="AH39" s="447"/>
      <c r="AI39" s="448"/>
      <c r="AJ39" s="449"/>
      <c r="AK39" s="447"/>
      <c r="AL39" s="449"/>
      <c r="AN39" s="169"/>
      <c r="AP39" s="937">
        <f t="shared" si="1"/>
        <v>0</v>
      </c>
      <c r="AQ39" s="937"/>
      <c r="AR39" s="938">
        <f t="shared" si="2"/>
        <v>0</v>
      </c>
      <c r="AS39" s="939"/>
      <c r="AT39" s="277"/>
      <c r="AU39" s="965">
        <f t="shared" si="3"/>
        <v>0</v>
      </c>
      <c r="AV39" s="965"/>
      <c r="AW39" s="937">
        <f t="shared" si="4"/>
        <v>0</v>
      </c>
      <c r="AX39" s="937"/>
      <c r="AY39" s="943" t="str">
        <f>IF(AW39=0,"",IF(SUM($AW$25:AX39)=1,_xlfn.NUMBERVALUE(C39),IF($AW$105&gt;SUM($AW$25:AX39),_xlfn.CONCAT(", ",_xlfn.NUMBERVALUE(C39)),IF($AW$105=SUM($AW$25:AX39),_xlfn.CONCAT(" y ",_xlfn.NUMBERVALUE(C39))))))</f>
        <v/>
      </c>
      <c r="AZ39" s="945"/>
      <c r="BA39" s="3" t="s">
        <v>7289</v>
      </c>
      <c r="BB39" s="937" t="str">
        <f t="shared" si="5"/>
        <v/>
      </c>
      <c r="BC39" s="937"/>
      <c r="BD39" s="3"/>
      <c r="BE39" s="937" t="str">
        <f t="shared" si="6"/>
        <v/>
      </c>
      <c r="BF39" s="937"/>
      <c r="BG39" s="937">
        <f t="shared" si="7"/>
        <v>0</v>
      </c>
      <c r="BH39" s="937"/>
      <c r="BI39" s="3"/>
      <c r="BJ39" s="937">
        <f t="shared" si="8"/>
        <v>0</v>
      </c>
      <c r="BK39" s="937"/>
      <c r="BM39" s="937">
        <f>IF(CNGE_2024_M3_Secc1!K592=2,1,0)</f>
        <v>0</v>
      </c>
      <c r="BN39" s="937"/>
    </row>
    <row r="40" spans="2:66" s="38" customFormat="1" ht="15" customHeight="1">
      <c r="B40" s="59"/>
      <c r="C40" s="162" t="s">
        <v>5016</v>
      </c>
      <c r="D40" s="547" t="str">
        <f>IF($BM$23=1,"",IF(CNGE_2024_M3_Secc1!D593="","",CNGE_2024_M3_Secc1!D593))</f>
        <v/>
      </c>
      <c r="E40" s="548"/>
      <c r="F40" s="548"/>
      <c r="G40" s="549"/>
      <c r="H40" s="460" t="str">
        <f>IF(BM40=1,"",IF(CNGE_2024_M3_Secc1!I593="","",CNGE_2024_M3_Secc1!I593))</f>
        <v/>
      </c>
      <c r="I40" s="462"/>
      <c r="J40" s="447"/>
      <c r="K40" s="448"/>
      <c r="L40" s="449"/>
      <c r="M40" s="460" t="str">
        <f>IFERROR(VLOOKUP(O40,Presentación!$AK$9:$AM$580,3,FALSE),"")</f>
        <v/>
      </c>
      <c r="N40" s="462"/>
      <c r="O40" s="564"/>
      <c r="P40" s="565"/>
      <c r="Q40" s="566"/>
      <c r="R40" s="564"/>
      <c r="S40" s="565"/>
      <c r="T40" s="566"/>
      <c r="U40" s="447"/>
      <c r="V40" s="448"/>
      <c r="W40" s="449"/>
      <c r="X40" s="161" t="s">
        <v>7275</v>
      </c>
      <c r="Y40" s="447"/>
      <c r="Z40" s="448"/>
      <c r="AA40" s="449"/>
      <c r="AB40" s="447"/>
      <c r="AC40" s="448"/>
      <c r="AD40" s="449"/>
      <c r="AE40" s="447"/>
      <c r="AF40" s="448"/>
      <c r="AG40" s="449"/>
      <c r="AH40" s="447"/>
      <c r="AI40" s="448"/>
      <c r="AJ40" s="449"/>
      <c r="AK40" s="447"/>
      <c r="AL40" s="449"/>
      <c r="AN40" s="169"/>
      <c r="AP40" s="937">
        <f t="shared" si="1"/>
        <v>0</v>
      </c>
      <c r="AQ40" s="937"/>
      <c r="AR40" s="938">
        <f t="shared" si="2"/>
        <v>0</v>
      </c>
      <c r="AS40" s="939"/>
      <c r="AT40" s="277"/>
      <c r="AU40" s="965">
        <f t="shared" si="3"/>
        <v>0</v>
      </c>
      <c r="AV40" s="965"/>
      <c r="AW40" s="937">
        <f t="shared" si="4"/>
        <v>0</v>
      </c>
      <c r="AX40" s="937"/>
      <c r="AY40" s="943" t="str">
        <f>IF(AW40=0,"",IF(SUM($AW$25:AX40)=1,_xlfn.NUMBERVALUE(C40),IF($AW$105&gt;SUM($AW$25:AX40),_xlfn.CONCAT(", ",_xlfn.NUMBERVALUE(C40)),IF($AW$105=SUM($AW$25:AX40),_xlfn.CONCAT(" y ",_xlfn.NUMBERVALUE(C40))))))</f>
        <v/>
      </c>
      <c r="AZ40" s="945"/>
      <c r="BA40" s="3" t="s">
        <v>7289</v>
      </c>
      <c r="BB40" s="937" t="str">
        <f t="shared" si="5"/>
        <v/>
      </c>
      <c r="BC40" s="937"/>
      <c r="BD40" s="3"/>
      <c r="BE40" s="937" t="str">
        <f t="shared" si="6"/>
        <v/>
      </c>
      <c r="BF40" s="937"/>
      <c r="BG40" s="937">
        <f t="shared" si="7"/>
        <v>0</v>
      </c>
      <c r="BH40" s="937"/>
      <c r="BI40" s="3"/>
      <c r="BJ40" s="937">
        <f t="shared" si="8"/>
        <v>0</v>
      </c>
      <c r="BK40" s="937"/>
      <c r="BM40" s="937">
        <f>IF(CNGE_2024_M3_Secc1!K593=2,1,0)</f>
        <v>0</v>
      </c>
      <c r="BN40" s="937"/>
    </row>
    <row r="41" spans="2:66" s="38" customFormat="1" ht="15" customHeight="1">
      <c r="B41" s="59"/>
      <c r="C41" s="162" t="s">
        <v>5017</v>
      </c>
      <c r="D41" s="547" t="str">
        <f>IF($BM$23=1,"",IF(CNGE_2024_M3_Secc1!D594="","",CNGE_2024_M3_Secc1!D594))</f>
        <v/>
      </c>
      <c r="E41" s="548"/>
      <c r="F41" s="548"/>
      <c r="G41" s="549"/>
      <c r="H41" s="460" t="str">
        <f>IF(BM41=1,"",IF(CNGE_2024_M3_Secc1!I594="","",CNGE_2024_M3_Secc1!I594))</f>
        <v/>
      </c>
      <c r="I41" s="462"/>
      <c r="J41" s="447"/>
      <c r="K41" s="448"/>
      <c r="L41" s="449"/>
      <c r="M41" s="460" t="str">
        <f>IFERROR(VLOOKUP(O41,Presentación!$AK$9:$AM$580,3,FALSE),"")</f>
        <v/>
      </c>
      <c r="N41" s="462"/>
      <c r="O41" s="564"/>
      <c r="P41" s="565"/>
      <c r="Q41" s="566"/>
      <c r="R41" s="564"/>
      <c r="S41" s="565"/>
      <c r="T41" s="566"/>
      <c r="U41" s="447"/>
      <c r="V41" s="448"/>
      <c r="W41" s="449"/>
      <c r="X41" s="161" t="s">
        <v>7275</v>
      </c>
      <c r="Y41" s="447"/>
      <c r="Z41" s="448"/>
      <c r="AA41" s="449"/>
      <c r="AB41" s="447"/>
      <c r="AC41" s="448"/>
      <c r="AD41" s="449"/>
      <c r="AE41" s="447"/>
      <c r="AF41" s="448"/>
      <c r="AG41" s="449"/>
      <c r="AH41" s="447"/>
      <c r="AI41" s="448"/>
      <c r="AJ41" s="449"/>
      <c r="AK41" s="447"/>
      <c r="AL41" s="449"/>
      <c r="AN41" s="169"/>
      <c r="AP41" s="937">
        <f t="shared" si="1"/>
        <v>0</v>
      </c>
      <c r="AQ41" s="937"/>
      <c r="AR41" s="938">
        <f t="shared" si="2"/>
        <v>0</v>
      </c>
      <c r="AS41" s="939"/>
      <c r="AT41" s="277"/>
      <c r="AU41" s="965">
        <f t="shared" si="3"/>
        <v>0</v>
      </c>
      <c r="AV41" s="965"/>
      <c r="AW41" s="937">
        <f t="shared" si="4"/>
        <v>0</v>
      </c>
      <c r="AX41" s="937"/>
      <c r="AY41" s="943" t="str">
        <f>IF(AW41=0,"",IF(SUM($AW$25:AX41)=1,_xlfn.NUMBERVALUE(C41),IF($AW$105&gt;SUM($AW$25:AX41),_xlfn.CONCAT(", ",_xlfn.NUMBERVALUE(C41)),IF($AW$105=SUM($AW$25:AX41),_xlfn.CONCAT(" y ",_xlfn.NUMBERVALUE(C41))))))</f>
        <v/>
      </c>
      <c r="AZ41" s="945"/>
      <c r="BA41" s="3" t="s">
        <v>7289</v>
      </c>
      <c r="BB41" s="937" t="str">
        <f t="shared" si="5"/>
        <v/>
      </c>
      <c r="BC41" s="937"/>
      <c r="BD41" s="3"/>
      <c r="BE41" s="937" t="str">
        <f t="shared" si="6"/>
        <v/>
      </c>
      <c r="BF41" s="937"/>
      <c r="BG41" s="937">
        <f t="shared" si="7"/>
        <v>0</v>
      </c>
      <c r="BH41" s="937"/>
      <c r="BI41" s="3"/>
      <c r="BJ41" s="937">
        <f t="shared" si="8"/>
        <v>0</v>
      </c>
      <c r="BK41" s="937"/>
      <c r="BM41" s="937">
        <f>IF(CNGE_2024_M3_Secc1!K594=2,1,0)</f>
        <v>0</v>
      </c>
      <c r="BN41" s="937"/>
    </row>
    <row r="42" spans="2:66" s="38" customFormat="1" ht="15" customHeight="1">
      <c r="B42" s="59"/>
      <c r="C42" s="162" t="s">
        <v>5018</v>
      </c>
      <c r="D42" s="547" t="str">
        <f>IF($BM$23=1,"",IF(CNGE_2024_M3_Secc1!D595="","",CNGE_2024_M3_Secc1!D595))</f>
        <v/>
      </c>
      <c r="E42" s="548"/>
      <c r="F42" s="548"/>
      <c r="G42" s="549"/>
      <c r="H42" s="460" t="str">
        <f>IF(BM42=1,"",IF(CNGE_2024_M3_Secc1!I595="","",CNGE_2024_M3_Secc1!I595))</f>
        <v/>
      </c>
      <c r="I42" s="462"/>
      <c r="J42" s="447"/>
      <c r="K42" s="448"/>
      <c r="L42" s="449"/>
      <c r="M42" s="460" t="str">
        <f>IFERROR(VLOOKUP(O42,Presentación!$AK$9:$AM$580,3,FALSE),"")</f>
        <v/>
      </c>
      <c r="N42" s="462"/>
      <c r="O42" s="564"/>
      <c r="P42" s="565"/>
      <c r="Q42" s="566"/>
      <c r="R42" s="564"/>
      <c r="S42" s="565"/>
      <c r="T42" s="566"/>
      <c r="U42" s="447"/>
      <c r="V42" s="448"/>
      <c r="W42" s="449"/>
      <c r="X42" s="161" t="s">
        <v>7275</v>
      </c>
      <c r="Y42" s="447"/>
      <c r="Z42" s="448"/>
      <c r="AA42" s="449"/>
      <c r="AB42" s="447"/>
      <c r="AC42" s="448"/>
      <c r="AD42" s="449"/>
      <c r="AE42" s="447"/>
      <c r="AF42" s="448"/>
      <c r="AG42" s="449"/>
      <c r="AH42" s="447"/>
      <c r="AI42" s="448"/>
      <c r="AJ42" s="449"/>
      <c r="AK42" s="447"/>
      <c r="AL42" s="449"/>
      <c r="AN42" s="169"/>
      <c r="AP42" s="937">
        <f t="shared" si="1"/>
        <v>0</v>
      </c>
      <c r="AQ42" s="937"/>
      <c r="AR42" s="938">
        <f t="shared" si="2"/>
        <v>0</v>
      </c>
      <c r="AS42" s="939"/>
      <c r="AT42" s="277"/>
      <c r="AU42" s="965">
        <f t="shared" si="3"/>
        <v>0</v>
      </c>
      <c r="AV42" s="965"/>
      <c r="AW42" s="937">
        <f t="shared" si="4"/>
        <v>0</v>
      </c>
      <c r="AX42" s="937"/>
      <c r="AY42" s="943" t="str">
        <f>IF(AW42=0,"",IF(SUM($AW$25:AX42)=1,_xlfn.NUMBERVALUE(C42),IF($AW$105&gt;SUM($AW$25:AX42),_xlfn.CONCAT(", ",_xlfn.NUMBERVALUE(C42)),IF($AW$105=SUM($AW$25:AX42),_xlfn.CONCAT(" y ",_xlfn.NUMBERVALUE(C42))))))</f>
        <v/>
      </c>
      <c r="AZ42" s="945"/>
      <c r="BA42" s="3" t="s">
        <v>7289</v>
      </c>
      <c r="BB42" s="937" t="str">
        <f t="shared" si="5"/>
        <v/>
      </c>
      <c r="BC42" s="937"/>
      <c r="BD42" s="3"/>
      <c r="BE42" s="937" t="str">
        <f t="shared" si="6"/>
        <v/>
      </c>
      <c r="BF42" s="937"/>
      <c r="BG42" s="937">
        <f t="shared" si="7"/>
        <v>0</v>
      </c>
      <c r="BH42" s="937"/>
      <c r="BI42" s="3"/>
      <c r="BJ42" s="937">
        <f t="shared" si="8"/>
        <v>0</v>
      </c>
      <c r="BK42" s="937"/>
      <c r="BM42" s="937">
        <f>IF(CNGE_2024_M3_Secc1!K595=2,1,0)</f>
        <v>0</v>
      </c>
      <c r="BN42" s="937"/>
    </row>
    <row r="43" spans="2:66" s="38" customFormat="1" ht="15" customHeight="1">
      <c r="B43" s="59"/>
      <c r="C43" s="162" t="s">
        <v>5019</v>
      </c>
      <c r="D43" s="547" t="str">
        <f>IF($BM$23=1,"",IF(CNGE_2024_M3_Secc1!D596="","",CNGE_2024_M3_Secc1!D596))</f>
        <v/>
      </c>
      <c r="E43" s="548"/>
      <c r="F43" s="548"/>
      <c r="G43" s="549"/>
      <c r="H43" s="460" t="str">
        <f>IF(BM43=1,"",IF(CNGE_2024_M3_Secc1!I596="","",CNGE_2024_M3_Secc1!I596))</f>
        <v/>
      </c>
      <c r="I43" s="462"/>
      <c r="J43" s="447"/>
      <c r="K43" s="448"/>
      <c r="L43" s="449"/>
      <c r="M43" s="460" t="str">
        <f>IFERROR(VLOOKUP(O43,Presentación!$AK$9:$AM$580,3,FALSE),"")</f>
        <v/>
      </c>
      <c r="N43" s="462"/>
      <c r="O43" s="564"/>
      <c r="P43" s="565"/>
      <c r="Q43" s="566"/>
      <c r="R43" s="564"/>
      <c r="S43" s="565"/>
      <c r="T43" s="566"/>
      <c r="U43" s="447"/>
      <c r="V43" s="448"/>
      <c r="W43" s="449"/>
      <c r="X43" s="161" t="s">
        <v>7275</v>
      </c>
      <c r="Y43" s="447"/>
      <c r="Z43" s="448"/>
      <c r="AA43" s="449"/>
      <c r="AB43" s="447"/>
      <c r="AC43" s="448"/>
      <c r="AD43" s="449"/>
      <c r="AE43" s="447"/>
      <c r="AF43" s="448"/>
      <c r="AG43" s="449"/>
      <c r="AH43" s="447"/>
      <c r="AI43" s="448"/>
      <c r="AJ43" s="449"/>
      <c r="AK43" s="447"/>
      <c r="AL43" s="449"/>
      <c r="AN43" s="169"/>
      <c r="AP43" s="937">
        <f t="shared" si="1"/>
        <v>0</v>
      </c>
      <c r="AQ43" s="937"/>
      <c r="AR43" s="938">
        <f t="shared" si="2"/>
        <v>0</v>
      </c>
      <c r="AS43" s="939"/>
      <c r="AT43" s="277"/>
      <c r="AU43" s="965">
        <f t="shared" si="3"/>
        <v>0</v>
      </c>
      <c r="AV43" s="965"/>
      <c r="AW43" s="937">
        <f t="shared" si="4"/>
        <v>0</v>
      </c>
      <c r="AX43" s="937"/>
      <c r="AY43" s="943" t="str">
        <f>IF(AW43=0,"",IF(SUM($AW$25:AX43)=1,_xlfn.NUMBERVALUE(C43),IF($AW$105&gt;SUM($AW$25:AX43),_xlfn.CONCAT(", ",_xlfn.NUMBERVALUE(C43)),IF($AW$105=SUM($AW$25:AX43),_xlfn.CONCAT(" y ",_xlfn.NUMBERVALUE(C43))))))</f>
        <v/>
      </c>
      <c r="AZ43" s="945"/>
      <c r="BA43" s="3" t="s">
        <v>7289</v>
      </c>
      <c r="BB43" s="937" t="str">
        <f t="shared" si="5"/>
        <v/>
      </c>
      <c r="BC43" s="937"/>
      <c r="BD43" s="3"/>
      <c r="BE43" s="937" t="str">
        <f t="shared" si="6"/>
        <v/>
      </c>
      <c r="BF43" s="937"/>
      <c r="BG43" s="937">
        <f t="shared" si="7"/>
        <v>0</v>
      </c>
      <c r="BH43" s="937"/>
      <c r="BI43" s="3"/>
      <c r="BJ43" s="937">
        <f t="shared" si="8"/>
        <v>0</v>
      </c>
      <c r="BK43" s="937"/>
      <c r="BM43" s="937">
        <f>IF(CNGE_2024_M3_Secc1!K596=2,1,0)</f>
        <v>0</v>
      </c>
      <c r="BN43" s="937"/>
    </row>
    <row r="44" spans="2:66" s="38" customFormat="1" ht="15" customHeight="1">
      <c r="B44" s="59"/>
      <c r="C44" s="162" t="s">
        <v>5020</v>
      </c>
      <c r="D44" s="547" t="str">
        <f>IF($BM$23=1,"",IF(CNGE_2024_M3_Secc1!D597="","",CNGE_2024_M3_Secc1!D597))</f>
        <v/>
      </c>
      <c r="E44" s="548"/>
      <c r="F44" s="548"/>
      <c r="G44" s="549"/>
      <c r="H44" s="460" t="str">
        <f>IF(BM44=1,"",IF(CNGE_2024_M3_Secc1!I597="","",CNGE_2024_M3_Secc1!I597))</f>
        <v/>
      </c>
      <c r="I44" s="462"/>
      <c r="J44" s="447"/>
      <c r="K44" s="448"/>
      <c r="L44" s="449"/>
      <c r="M44" s="460" t="str">
        <f>IFERROR(VLOOKUP(O44,Presentación!$AK$9:$AM$580,3,FALSE),"")</f>
        <v/>
      </c>
      <c r="N44" s="462"/>
      <c r="O44" s="564"/>
      <c r="P44" s="565"/>
      <c r="Q44" s="566"/>
      <c r="R44" s="564"/>
      <c r="S44" s="565"/>
      <c r="T44" s="566"/>
      <c r="U44" s="447"/>
      <c r="V44" s="448"/>
      <c r="W44" s="449"/>
      <c r="X44" s="161" t="s">
        <v>7275</v>
      </c>
      <c r="Y44" s="447"/>
      <c r="Z44" s="448"/>
      <c r="AA44" s="449"/>
      <c r="AB44" s="447"/>
      <c r="AC44" s="448"/>
      <c r="AD44" s="449"/>
      <c r="AE44" s="447"/>
      <c r="AF44" s="448"/>
      <c r="AG44" s="449"/>
      <c r="AH44" s="447"/>
      <c r="AI44" s="448"/>
      <c r="AJ44" s="449"/>
      <c r="AK44" s="447"/>
      <c r="AL44" s="449"/>
      <c r="AN44" s="169"/>
      <c r="AP44" s="937">
        <f t="shared" si="1"/>
        <v>0</v>
      </c>
      <c r="AQ44" s="937"/>
      <c r="AR44" s="938">
        <f t="shared" si="2"/>
        <v>0</v>
      </c>
      <c r="AS44" s="939"/>
      <c r="AT44" s="277"/>
      <c r="AU44" s="965">
        <f t="shared" si="3"/>
        <v>0</v>
      </c>
      <c r="AV44" s="965"/>
      <c r="AW44" s="937">
        <f t="shared" si="4"/>
        <v>0</v>
      </c>
      <c r="AX44" s="937"/>
      <c r="AY44" s="943" t="str">
        <f>IF(AW44=0,"",IF(SUM($AW$25:AX44)=1,_xlfn.NUMBERVALUE(C44),IF($AW$105&gt;SUM($AW$25:AX44),_xlfn.CONCAT(", ",_xlfn.NUMBERVALUE(C44)),IF($AW$105=SUM($AW$25:AX44),_xlfn.CONCAT(" y ",_xlfn.NUMBERVALUE(C44))))))</f>
        <v/>
      </c>
      <c r="AZ44" s="945"/>
      <c r="BA44" s="3" t="s">
        <v>7289</v>
      </c>
      <c r="BB44" s="937" t="str">
        <f t="shared" si="5"/>
        <v/>
      </c>
      <c r="BC44" s="937"/>
      <c r="BD44" s="3"/>
      <c r="BE44" s="937" t="str">
        <f t="shared" si="6"/>
        <v/>
      </c>
      <c r="BF44" s="937"/>
      <c r="BG44" s="937">
        <f t="shared" si="7"/>
        <v>0</v>
      </c>
      <c r="BH44" s="937"/>
      <c r="BI44" s="3"/>
      <c r="BJ44" s="937">
        <f t="shared" si="8"/>
        <v>0</v>
      </c>
      <c r="BK44" s="937"/>
      <c r="BM44" s="937">
        <f>IF(CNGE_2024_M3_Secc1!K597=2,1,0)</f>
        <v>0</v>
      </c>
      <c r="BN44" s="937"/>
    </row>
    <row r="45" spans="2:66" s="38" customFormat="1" ht="15" customHeight="1">
      <c r="B45" s="59"/>
      <c r="C45" s="162" t="s">
        <v>5021</v>
      </c>
      <c r="D45" s="547" t="str">
        <f>IF($BM$23=1,"",IF(CNGE_2024_M3_Secc1!D598="","",CNGE_2024_M3_Secc1!D598))</f>
        <v/>
      </c>
      <c r="E45" s="548"/>
      <c r="F45" s="548"/>
      <c r="G45" s="549"/>
      <c r="H45" s="460" t="str">
        <f>IF(BM45=1,"",IF(CNGE_2024_M3_Secc1!I598="","",CNGE_2024_M3_Secc1!I598))</f>
        <v/>
      </c>
      <c r="I45" s="462"/>
      <c r="J45" s="447"/>
      <c r="K45" s="448"/>
      <c r="L45" s="449"/>
      <c r="M45" s="460" t="str">
        <f>IFERROR(VLOOKUP(O45,Presentación!$AK$9:$AM$580,3,FALSE),"")</f>
        <v/>
      </c>
      <c r="N45" s="462"/>
      <c r="O45" s="564"/>
      <c r="P45" s="565"/>
      <c r="Q45" s="566"/>
      <c r="R45" s="564"/>
      <c r="S45" s="565"/>
      <c r="T45" s="566"/>
      <c r="U45" s="447"/>
      <c r="V45" s="448"/>
      <c r="W45" s="449"/>
      <c r="X45" s="161" t="s">
        <v>7275</v>
      </c>
      <c r="Y45" s="447"/>
      <c r="Z45" s="448"/>
      <c r="AA45" s="449"/>
      <c r="AB45" s="447"/>
      <c r="AC45" s="448"/>
      <c r="AD45" s="449"/>
      <c r="AE45" s="447"/>
      <c r="AF45" s="448"/>
      <c r="AG45" s="449"/>
      <c r="AH45" s="447"/>
      <c r="AI45" s="448"/>
      <c r="AJ45" s="449"/>
      <c r="AK45" s="447"/>
      <c r="AL45" s="449"/>
      <c r="AN45" s="169"/>
      <c r="AP45" s="937">
        <f t="shared" si="1"/>
        <v>0</v>
      </c>
      <c r="AQ45" s="937"/>
      <c r="AR45" s="938">
        <f t="shared" si="2"/>
        <v>0</v>
      </c>
      <c r="AS45" s="939"/>
      <c r="AT45" s="277"/>
      <c r="AU45" s="965">
        <f t="shared" si="3"/>
        <v>0</v>
      </c>
      <c r="AV45" s="965"/>
      <c r="AW45" s="937">
        <f t="shared" si="4"/>
        <v>0</v>
      </c>
      <c r="AX45" s="937"/>
      <c r="AY45" s="943" t="str">
        <f>IF(AW45=0,"",IF(SUM($AW$25:AX45)=1,_xlfn.NUMBERVALUE(C45),IF($AW$105&gt;SUM($AW$25:AX45),_xlfn.CONCAT(", ",_xlfn.NUMBERVALUE(C45)),IF($AW$105=SUM($AW$25:AX45),_xlfn.CONCAT(" y ",_xlfn.NUMBERVALUE(C45))))))</f>
        <v/>
      </c>
      <c r="AZ45" s="945"/>
      <c r="BA45" s="3" t="s">
        <v>7289</v>
      </c>
      <c r="BB45" s="937" t="str">
        <f t="shared" si="5"/>
        <v/>
      </c>
      <c r="BC45" s="937"/>
      <c r="BD45" s="3"/>
      <c r="BE45" s="937" t="str">
        <f t="shared" si="6"/>
        <v/>
      </c>
      <c r="BF45" s="937"/>
      <c r="BG45" s="937">
        <f t="shared" si="7"/>
        <v>0</v>
      </c>
      <c r="BH45" s="937"/>
      <c r="BI45" s="3"/>
      <c r="BJ45" s="937">
        <f t="shared" si="8"/>
        <v>0</v>
      </c>
      <c r="BK45" s="937"/>
      <c r="BM45" s="937">
        <f>IF(CNGE_2024_M3_Secc1!K598=2,1,0)</f>
        <v>0</v>
      </c>
      <c r="BN45" s="937"/>
    </row>
    <row r="46" spans="2:66" s="38" customFormat="1" ht="15" customHeight="1">
      <c r="B46" s="59"/>
      <c r="C46" s="162" t="s">
        <v>5022</v>
      </c>
      <c r="D46" s="547" t="str">
        <f>IF($BM$23=1,"",IF(CNGE_2024_M3_Secc1!D599="","",CNGE_2024_M3_Secc1!D599))</f>
        <v/>
      </c>
      <c r="E46" s="548"/>
      <c r="F46" s="548"/>
      <c r="G46" s="549"/>
      <c r="H46" s="460" t="str">
        <f>IF(BM46=1,"",IF(CNGE_2024_M3_Secc1!I599="","",CNGE_2024_M3_Secc1!I599))</f>
        <v/>
      </c>
      <c r="I46" s="462"/>
      <c r="J46" s="447"/>
      <c r="K46" s="448"/>
      <c r="L46" s="449"/>
      <c r="M46" s="460" t="str">
        <f>IFERROR(VLOOKUP(O46,Presentación!$AK$9:$AM$580,3,FALSE),"")</f>
        <v/>
      </c>
      <c r="N46" s="462"/>
      <c r="O46" s="564"/>
      <c r="P46" s="565"/>
      <c r="Q46" s="566"/>
      <c r="R46" s="564"/>
      <c r="S46" s="565"/>
      <c r="T46" s="566"/>
      <c r="U46" s="447"/>
      <c r="V46" s="448"/>
      <c r="W46" s="449"/>
      <c r="X46" s="161" t="s">
        <v>7275</v>
      </c>
      <c r="Y46" s="447"/>
      <c r="Z46" s="448"/>
      <c r="AA46" s="449"/>
      <c r="AB46" s="447"/>
      <c r="AC46" s="448"/>
      <c r="AD46" s="449"/>
      <c r="AE46" s="447"/>
      <c r="AF46" s="448"/>
      <c r="AG46" s="449"/>
      <c r="AH46" s="447"/>
      <c r="AI46" s="448"/>
      <c r="AJ46" s="449"/>
      <c r="AK46" s="447"/>
      <c r="AL46" s="449"/>
      <c r="AN46" s="169"/>
      <c r="AP46" s="937">
        <f t="shared" si="1"/>
        <v>0</v>
      </c>
      <c r="AQ46" s="937"/>
      <c r="AR46" s="938">
        <f t="shared" si="2"/>
        <v>0</v>
      </c>
      <c r="AS46" s="939"/>
      <c r="AT46" s="277"/>
      <c r="AU46" s="965">
        <f t="shared" si="3"/>
        <v>0</v>
      </c>
      <c r="AV46" s="965"/>
      <c r="AW46" s="937">
        <f t="shared" si="4"/>
        <v>0</v>
      </c>
      <c r="AX46" s="937"/>
      <c r="AY46" s="943" t="str">
        <f>IF(AW46=0,"",IF(SUM($AW$25:AX46)=1,_xlfn.NUMBERVALUE(C46),IF($AW$105&gt;SUM($AW$25:AX46),_xlfn.CONCAT(", ",_xlfn.NUMBERVALUE(C46)),IF($AW$105=SUM($AW$25:AX46),_xlfn.CONCAT(" y ",_xlfn.NUMBERVALUE(C46))))))</f>
        <v/>
      </c>
      <c r="AZ46" s="945"/>
      <c r="BA46" s="3" t="s">
        <v>7289</v>
      </c>
      <c r="BB46" s="937" t="str">
        <f t="shared" si="5"/>
        <v/>
      </c>
      <c r="BC46" s="937"/>
      <c r="BD46" s="3"/>
      <c r="BE46" s="937" t="str">
        <f t="shared" si="6"/>
        <v/>
      </c>
      <c r="BF46" s="937"/>
      <c r="BG46" s="937">
        <f t="shared" si="7"/>
        <v>0</v>
      </c>
      <c r="BH46" s="937"/>
      <c r="BI46" s="3"/>
      <c r="BJ46" s="937">
        <f t="shared" si="8"/>
        <v>0</v>
      </c>
      <c r="BK46" s="937"/>
      <c r="BM46" s="937">
        <f>IF(CNGE_2024_M3_Secc1!K599=2,1,0)</f>
        <v>0</v>
      </c>
      <c r="BN46" s="937"/>
    </row>
    <row r="47" spans="2:66" s="38" customFormat="1" ht="15" customHeight="1">
      <c r="B47" s="59"/>
      <c r="C47" s="162" t="s">
        <v>5023</v>
      </c>
      <c r="D47" s="547" t="str">
        <f>IF($BM$23=1,"",IF(CNGE_2024_M3_Secc1!D600="","",CNGE_2024_M3_Secc1!D600))</f>
        <v/>
      </c>
      <c r="E47" s="548"/>
      <c r="F47" s="548"/>
      <c r="G47" s="549"/>
      <c r="H47" s="460" t="str">
        <f>IF(BM47=1,"",IF(CNGE_2024_M3_Secc1!I600="","",CNGE_2024_M3_Secc1!I600))</f>
        <v/>
      </c>
      <c r="I47" s="462"/>
      <c r="J47" s="447"/>
      <c r="K47" s="448"/>
      <c r="L47" s="449"/>
      <c r="M47" s="460" t="str">
        <f>IFERROR(VLOOKUP(O47,Presentación!$AK$9:$AM$580,3,FALSE),"")</f>
        <v/>
      </c>
      <c r="N47" s="462"/>
      <c r="O47" s="564"/>
      <c r="P47" s="565"/>
      <c r="Q47" s="566"/>
      <c r="R47" s="564"/>
      <c r="S47" s="565"/>
      <c r="T47" s="566"/>
      <c r="U47" s="447"/>
      <c r="V47" s="448"/>
      <c r="W47" s="449"/>
      <c r="X47" s="161" t="s">
        <v>7275</v>
      </c>
      <c r="Y47" s="447"/>
      <c r="Z47" s="448"/>
      <c r="AA47" s="449"/>
      <c r="AB47" s="447"/>
      <c r="AC47" s="448"/>
      <c r="AD47" s="449"/>
      <c r="AE47" s="447"/>
      <c r="AF47" s="448"/>
      <c r="AG47" s="449"/>
      <c r="AH47" s="447"/>
      <c r="AI47" s="448"/>
      <c r="AJ47" s="449"/>
      <c r="AK47" s="447"/>
      <c r="AL47" s="449"/>
      <c r="AN47" s="169"/>
      <c r="AP47" s="937">
        <f t="shared" si="1"/>
        <v>0</v>
      </c>
      <c r="AQ47" s="937"/>
      <c r="AR47" s="938">
        <f t="shared" si="2"/>
        <v>0</v>
      </c>
      <c r="AS47" s="939"/>
      <c r="AT47" s="277"/>
      <c r="AU47" s="965">
        <f t="shared" si="3"/>
        <v>0</v>
      </c>
      <c r="AV47" s="965"/>
      <c r="AW47" s="937">
        <f t="shared" si="4"/>
        <v>0</v>
      </c>
      <c r="AX47" s="937"/>
      <c r="AY47" s="943" t="str">
        <f>IF(AW47=0,"",IF(SUM($AW$25:AX47)=1,_xlfn.NUMBERVALUE(C47),IF($AW$105&gt;SUM($AW$25:AX47),_xlfn.CONCAT(", ",_xlfn.NUMBERVALUE(C47)),IF($AW$105=SUM($AW$25:AX47),_xlfn.CONCAT(" y ",_xlfn.NUMBERVALUE(C47))))))</f>
        <v/>
      </c>
      <c r="AZ47" s="945"/>
      <c r="BA47" s="3" t="s">
        <v>7289</v>
      </c>
      <c r="BB47" s="937" t="str">
        <f t="shared" si="5"/>
        <v/>
      </c>
      <c r="BC47" s="937"/>
      <c r="BD47" s="3"/>
      <c r="BE47" s="937" t="str">
        <f t="shared" si="6"/>
        <v/>
      </c>
      <c r="BF47" s="937"/>
      <c r="BG47" s="937">
        <f t="shared" si="7"/>
        <v>0</v>
      </c>
      <c r="BH47" s="937"/>
      <c r="BI47" s="3"/>
      <c r="BJ47" s="937">
        <f t="shared" si="8"/>
        <v>0</v>
      </c>
      <c r="BK47" s="937"/>
      <c r="BM47" s="937">
        <f>IF(CNGE_2024_M3_Secc1!K600=2,1,0)</f>
        <v>0</v>
      </c>
      <c r="BN47" s="937"/>
    </row>
    <row r="48" spans="2:66" s="38" customFormat="1" ht="15" customHeight="1">
      <c r="B48" s="59"/>
      <c r="C48" s="162" t="s">
        <v>5024</v>
      </c>
      <c r="D48" s="547" t="str">
        <f>IF($BM$23=1,"",IF(CNGE_2024_M3_Secc1!D601="","",CNGE_2024_M3_Secc1!D601))</f>
        <v/>
      </c>
      <c r="E48" s="548"/>
      <c r="F48" s="548"/>
      <c r="G48" s="549"/>
      <c r="H48" s="460" t="str">
        <f>IF(BM48=1,"",IF(CNGE_2024_M3_Secc1!I601="","",CNGE_2024_M3_Secc1!I601))</f>
        <v/>
      </c>
      <c r="I48" s="462"/>
      <c r="J48" s="447"/>
      <c r="K48" s="448"/>
      <c r="L48" s="449"/>
      <c r="M48" s="460" t="str">
        <f>IFERROR(VLOOKUP(O48,Presentación!$AK$9:$AM$580,3,FALSE),"")</f>
        <v/>
      </c>
      <c r="N48" s="462"/>
      <c r="O48" s="564"/>
      <c r="P48" s="565"/>
      <c r="Q48" s="566"/>
      <c r="R48" s="564"/>
      <c r="S48" s="565"/>
      <c r="T48" s="566"/>
      <c r="U48" s="447"/>
      <c r="V48" s="448"/>
      <c r="W48" s="449"/>
      <c r="X48" s="161" t="s">
        <v>7275</v>
      </c>
      <c r="Y48" s="447"/>
      <c r="Z48" s="448"/>
      <c r="AA48" s="449"/>
      <c r="AB48" s="447"/>
      <c r="AC48" s="448"/>
      <c r="AD48" s="449"/>
      <c r="AE48" s="447"/>
      <c r="AF48" s="448"/>
      <c r="AG48" s="449"/>
      <c r="AH48" s="447"/>
      <c r="AI48" s="448"/>
      <c r="AJ48" s="449"/>
      <c r="AK48" s="447"/>
      <c r="AL48" s="449"/>
      <c r="AN48" s="169"/>
      <c r="AP48" s="937">
        <f t="shared" si="1"/>
        <v>0</v>
      </c>
      <c r="AQ48" s="937"/>
      <c r="AR48" s="938">
        <f t="shared" si="2"/>
        <v>0</v>
      </c>
      <c r="AS48" s="939"/>
      <c r="AT48" s="277"/>
      <c r="AU48" s="965">
        <f t="shared" si="3"/>
        <v>0</v>
      </c>
      <c r="AV48" s="965"/>
      <c r="AW48" s="937">
        <f t="shared" si="4"/>
        <v>0</v>
      </c>
      <c r="AX48" s="937"/>
      <c r="AY48" s="943" t="str">
        <f>IF(AW48=0,"",IF(SUM($AW$25:AX48)=1,_xlfn.NUMBERVALUE(C48),IF($AW$105&gt;SUM($AW$25:AX48),_xlfn.CONCAT(", ",_xlfn.NUMBERVALUE(C48)),IF($AW$105=SUM($AW$25:AX48),_xlfn.CONCAT(" y ",_xlfn.NUMBERVALUE(C48))))))</f>
        <v/>
      </c>
      <c r="AZ48" s="945"/>
      <c r="BA48" s="3" t="s">
        <v>7289</v>
      </c>
      <c r="BB48" s="937" t="str">
        <f t="shared" si="5"/>
        <v/>
      </c>
      <c r="BC48" s="937"/>
      <c r="BD48" s="3"/>
      <c r="BE48" s="937" t="str">
        <f t="shared" si="6"/>
        <v/>
      </c>
      <c r="BF48" s="937"/>
      <c r="BG48" s="937">
        <f t="shared" si="7"/>
        <v>0</v>
      </c>
      <c r="BH48" s="937"/>
      <c r="BI48" s="3"/>
      <c r="BJ48" s="937">
        <f t="shared" si="8"/>
        <v>0</v>
      </c>
      <c r="BK48" s="937"/>
      <c r="BM48" s="937">
        <f>IF(CNGE_2024_M3_Secc1!K601=2,1,0)</f>
        <v>0</v>
      </c>
      <c r="BN48" s="937"/>
    </row>
    <row r="49" spans="2:66" s="38" customFormat="1" ht="15" customHeight="1">
      <c r="B49" s="59"/>
      <c r="C49" s="162" t="s">
        <v>5025</v>
      </c>
      <c r="D49" s="547" t="str">
        <f>IF($BM$23=1,"",IF(CNGE_2024_M3_Secc1!D602="","",CNGE_2024_M3_Secc1!D602))</f>
        <v/>
      </c>
      <c r="E49" s="548"/>
      <c r="F49" s="548"/>
      <c r="G49" s="549"/>
      <c r="H49" s="460" t="str">
        <f>IF(BM49=1,"",IF(CNGE_2024_M3_Secc1!I602="","",CNGE_2024_M3_Secc1!I602))</f>
        <v/>
      </c>
      <c r="I49" s="462"/>
      <c r="J49" s="447"/>
      <c r="K49" s="448"/>
      <c r="L49" s="449"/>
      <c r="M49" s="460" t="str">
        <f>IFERROR(VLOOKUP(O49,Presentación!$AK$9:$AM$580,3,FALSE),"")</f>
        <v/>
      </c>
      <c r="N49" s="462"/>
      <c r="O49" s="564"/>
      <c r="P49" s="565"/>
      <c r="Q49" s="566"/>
      <c r="R49" s="564"/>
      <c r="S49" s="565"/>
      <c r="T49" s="566"/>
      <c r="U49" s="447"/>
      <c r="V49" s="448"/>
      <c r="W49" s="449"/>
      <c r="X49" s="161" t="s">
        <v>7275</v>
      </c>
      <c r="Y49" s="447"/>
      <c r="Z49" s="448"/>
      <c r="AA49" s="449"/>
      <c r="AB49" s="447"/>
      <c r="AC49" s="448"/>
      <c r="AD49" s="449"/>
      <c r="AE49" s="447"/>
      <c r="AF49" s="448"/>
      <c r="AG49" s="449"/>
      <c r="AH49" s="447"/>
      <c r="AI49" s="448"/>
      <c r="AJ49" s="449"/>
      <c r="AK49" s="447"/>
      <c r="AL49" s="449"/>
      <c r="AN49" s="169"/>
      <c r="AP49" s="937">
        <f t="shared" si="1"/>
        <v>0</v>
      </c>
      <c r="AQ49" s="937"/>
      <c r="AR49" s="938">
        <f t="shared" si="2"/>
        <v>0</v>
      </c>
      <c r="AS49" s="939"/>
      <c r="AT49" s="277"/>
      <c r="AU49" s="965">
        <f t="shared" si="3"/>
        <v>0</v>
      </c>
      <c r="AV49" s="965"/>
      <c r="AW49" s="937">
        <f t="shared" si="4"/>
        <v>0</v>
      </c>
      <c r="AX49" s="937"/>
      <c r="AY49" s="943" t="str">
        <f>IF(AW49=0,"",IF(SUM($AW$25:AX49)=1,_xlfn.NUMBERVALUE(C49),IF($AW$105&gt;SUM($AW$25:AX49),_xlfn.CONCAT(", ",_xlfn.NUMBERVALUE(C49)),IF($AW$105=SUM($AW$25:AX49),_xlfn.CONCAT(" y ",_xlfn.NUMBERVALUE(C49))))))</f>
        <v/>
      </c>
      <c r="AZ49" s="945"/>
      <c r="BA49" s="3" t="s">
        <v>7289</v>
      </c>
      <c r="BB49" s="937" t="str">
        <f t="shared" si="5"/>
        <v/>
      </c>
      <c r="BC49" s="937"/>
      <c r="BD49" s="3"/>
      <c r="BE49" s="937" t="str">
        <f t="shared" si="6"/>
        <v/>
      </c>
      <c r="BF49" s="937"/>
      <c r="BG49" s="937">
        <f t="shared" si="7"/>
        <v>0</v>
      </c>
      <c r="BH49" s="937"/>
      <c r="BI49" s="3"/>
      <c r="BJ49" s="937">
        <f t="shared" si="8"/>
        <v>0</v>
      </c>
      <c r="BK49" s="937"/>
      <c r="BM49" s="937">
        <f>IF(CNGE_2024_M3_Secc1!K602=2,1,0)</f>
        <v>0</v>
      </c>
      <c r="BN49" s="937"/>
    </row>
    <row r="50" spans="2:66" s="38" customFormat="1" ht="15" customHeight="1">
      <c r="B50" s="59"/>
      <c r="C50" s="48" t="s">
        <v>5026</v>
      </c>
      <c r="D50" s="547" t="str">
        <f>IF($BM$23=1,"",IF(CNGE_2024_M3_Secc1!D603="","",CNGE_2024_M3_Secc1!D603))</f>
        <v/>
      </c>
      <c r="E50" s="548"/>
      <c r="F50" s="548"/>
      <c r="G50" s="549"/>
      <c r="H50" s="460" t="str">
        <f>IF(BM50=1,"",IF(CNGE_2024_M3_Secc1!I603="","",CNGE_2024_M3_Secc1!I603))</f>
        <v/>
      </c>
      <c r="I50" s="462"/>
      <c r="J50" s="447"/>
      <c r="K50" s="448"/>
      <c r="L50" s="449"/>
      <c r="M50" s="460" t="str">
        <f>IFERROR(VLOOKUP(O50,Presentación!$AK$9:$AM$580,3,FALSE),"")</f>
        <v/>
      </c>
      <c r="N50" s="462"/>
      <c r="O50" s="564"/>
      <c r="P50" s="565"/>
      <c r="Q50" s="566"/>
      <c r="R50" s="564"/>
      <c r="S50" s="565"/>
      <c r="T50" s="566"/>
      <c r="U50" s="447"/>
      <c r="V50" s="448"/>
      <c r="W50" s="449"/>
      <c r="X50" s="161" t="s">
        <v>7275</v>
      </c>
      <c r="Y50" s="447"/>
      <c r="Z50" s="448"/>
      <c r="AA50" s="449"/>
      <c r="AB50" s="447"/>
      <c r="AC50" s="448"/>
      <c r="AD50" s="449"/>
      <c r="AE50" s="447"/>
      <c r="AF50" s="448"/>
      <c r="AG50" s="449"/>
      <c r="AH50" s="447"/>
      <c r="AI50" s="448"/>
      <c r="AJ50" s="449"/>
      <c r="AK50" s="447"/>
      <c r="AL50" s="449"/>
      <c r="AN50" s="169"/>
      <c r="AP50" s="937">
        <f t="shared" si="1"/>
        <v>0</v>
      </c>
      <c r="AQ50" s="937"/>
      <c r="AR50" s="938">
        <f t="shared" si="2"/>
        <v>0</v>
      </c>
      <c r="AS50" s="939"/>
      <c r="AT50" s="277"/>
      <c r="AU50" s="965">
        <f t="shared" si="3"/>
        <v>0</v>
      </c>
      <c r="AV50" s="965"/>
      <c r="AW50" s="937">
        <f t="shared" si="4"/>
        <v>0</v>
      </c>
      <c r="AX50" s="937"/>
      <c r="AY50" s="943" t="str">
        <f>IF(AW50=0,"",IF(SUM($AW$25:AX50)=1,_xlfn.NUMBERVALUE(C50),IF($AW$105&gt;SUM($AW$25:AX50),_xlfn.CONCAT(", ",_xlfn.NUMBERVALUE(C50)),IF($AW$105=SUM($AW$25:AX50),_xlfn.CONCAT(" y ",_xlfn.NUMBERVALUE(C50))))))</f>
        <v/>
      </c>
      <c r="AZ50" s="945"/>
      <c r="BA50" s="3" t="s">
        <v>7289</v>
      </c>
      <c r="BB50" s="937" t="str">
        <f t="shared" si="5"/>
        <v/>
      </c>
      <c r="BC50" s="937"/>
      <c r="BD50" s="3"/>
      <c r="BE50" s="937" t="str">
        <f t="shared" si="6"/>
        <v/>
      </c>
      <c r="BF50" s="937"/>
      <c r="BG50" s="937">
        <f t="shared" si="7"/>
        <v>0</v>
      </c>
      <c r="BH50" s="937"/>
      <c r="BI50" s="3"/>
      <c r="BJ50" s="937">
        <f t="shared" si="8"/>
        <v>0</v>
      </c>
      <c r="BK50" s="937"/>
      <c r="BM50" s="937">
        <f>IF(CNGE_2024_M3_Secc1!K603=2,1,0)</f>
        <v>0</v>
      </c>
      <c r="BN50" s="937"/>
    </row>
    <row r="51" spans="2:66" s="38" customFormat="1" ht="15" customHeight="1">
      <c r="B51" s="59"/>
      <c r="C51" s="48" t="s">
        <v>5027</v>
      </c>
      <c r="D51" s="547" t="str">
        <f>IF($BM$23=1,"",IF(CNGE_2024_M3_Secc1!D604="","",CNGE_2024_M3_Secc1!D604))</f>
        <v/>
      </c>
      <c r="E51" s="548"/>
      <c r="F51" s="548"/>
      <c r="G51" s="549"/>
      <c r="H51" s="460" t="str">
        <f>IF(BM51=1,"",IF(CNGE_2024_M3_Secc1!I604="","",CNGE_2024_M3_Secc1!I604))</f>
        <v/>
      </c>
      <c r="I51" s="462"/>
      <c r="J51" s="447"/>
      <c r="K51" s="448"/>
      <c r="L51" s="449"/>
      <c r="M51" s="460" t="str">
        <f>IFERROR(VLOOKUP(O51,Presentación!$AK$9:$AM$580,3,FALSE),"")</f>
        <v/>
      </c>
      <c r="N51" s="462"/>
      <c r="O51" s="564"/>
      <c r="P51" s="565"/>
      <c r="Q51" s="566"/>
      <c r="R51" s="564"/>
      <c r="S51" s="565"/>
      <c r="T51" s="566"/>
      <c r="U51" s="447"/>
      <c r="V51" s="448"/>
      <c r="W51" s="449"/>
      <c r="X51" s="161" t="s">
        <v>7275</v>
      </c>
      <c r="Y51" s="447"/>
      <c r="Z51" s="448"/>
      <c r="AA51" s="449"/>
      <c r="AB51" s="447"/>
      <c r="AC51" s="448"/>
      <c r="AD51" s="449"/>
      <c r="AE51" s="447"/>
      <c r="AF51" s="448"/>
      <c r="AG51" s="449"/>
      <c r="AH51" s="447"/>
      <c r="AI51" s="448"/>
      <c r="AJ51" s="449"/>
      <c r="AK51" s="447"/>
      <c r="AL51" s="449"/>
      <c r="AN51" s="169"/>
      <c r="AP51" s="937">
        <f t="shared" si="1"/>
        <v>0</v>
      </c>
      <c r="AQ51" s="937"/>
      <c r="AR51" s="938">
        <f t="shared" si="2"/>
        <v>0</v>
      </c>
      <c r="AS51" s="939"/>
      <c r="AT51" s="277"/>
      <c r="AU51" s="965">
        <f t="shared" si="3"/>
        <v>0</v>
      </c>
      <c r="AV51" s="965"/>
      <c r="AW51" s="937">
        <f t="shared" si="4"/>
        <v>0</v>
      </c>
      <c r="AX51" s="937"/>
      <c r="AY51" s="943" t="str">
        <f>IF(AW51=0,"",IF(SUM($AW$25:AX51)=1,_xlfn.NUMBERVALUE(C51),IF($AW$105&gt;SUM($AW$25:AX51),_xlfn.CONCAT(", ",_xlfn.NUMBERVALUE(C51)),IF($AW$105=SUM($AW$25:AX51),_xlfn.CONCAT(" y ",_xlfn.NUMBERVALUE(C51))))))</f>
        <v/>
      </c>
      <c r="AZ51" s="945"/>
      <c r="BA51" s="3" t="s">
        <v>7289</v>
      </c>
      <c r="BB51" s="937" t="str">
        <f t="shared" si="5"/>
        <v/>
      </c>
      <c r="BC51" s="937"/>
      <c r="BD51" s="3"/>
      <c r="BE51" s="937" t="str">
        <f t="shared" si="6"/>
        <v/>
      </c>
      <c r="BF51" s="937"/>
      <c r="BG51" s="937">
        <f t="shared" si="7"/>
        <v>0</v>
      </c>
      <c r="BH51" s="937"/>
      <c r="BI51" s="3"/>
      <c r="BJ51" s="937">
        <f t="shared" si="8"/>
        <v>0</v>
      </c>
      <c r="BK51" s="937"/>
      <c r="BM51" s="937">
        <f>IF(CNGE_2024_M3_Secc1!K604=2,1,0)</f>
        <v>0</v>
      </c>
      <c r="BN51" s="937"/>
    </row>
    <row r="52" spans="2:66" s="38" customFormat="1" ht="15" customHeight="1">
      <c r="B52" s="59"/>
      <c r="C52" s="48" t="s">
        <v>5028</v>
      </c>
      <c r="D52" s="547" t="str">
        <f>IF($BM$23=1,"",IF(CNGE_2024_M3_Secc1!D605="","",CNGE_2024_M3_Secc1!D605))</f>
        <v/>
      </c>
      <c r="E52" s="548"/>
      <c r="F52" s="548"/>
      <c r="G52" s="549"/>
      <c r="H52" s="460" t="str">
        <f>IF(BM52=1,"",IF(CNGE_2024_M3_Secc1!I605="","",CNGE_2024_M3_Secc1!I605))</f>
        <v/>
      </c>
      <c r="I52" s="462"/>
      <c r="J52" s="447"/>
      <c r="K52" s="448"/>
      <c r="L52" s="449"/>
      <c r="M52" s="460" t="str">
        <f>IFERROR(VLOOKUP(O52,Presentación!$AK$9:$AM$580,3,FALSE),"")</f>
        <v/>
      </c>
      <c r="N52" s="462"/>
      <c r="O52" s="564"/>
      <c r="P52" s="565"/>
      <c r="Q52" s="566"/>
      <c r="R52" s="564"/>
      <c r="S52" s="565"/>
      <c r="T52" s="566"/>
      <c r="U52" s="447"/>
      <c r="V52" s="448"/>
      <c r="W52" s="449"/>
      <c r="X52" s="161" t="s">
        <v>7275</v>
      </c>
      <c r="Y52" s="447"/>
      <c r="Z52" s="448"/>
      <c r="AA52" s="449"/>
      <c r="AB52" s="447"/>
      <c r="AC52" s="448"/>
      <c r="AD52" s="449"/>
      <c r="AE52" s="447"/>
      <c r="AF52" s="448"/>
      <c r="AG52" s="449"/>
      <c r="AH52" s="447"/>
      <c r="AI52" s="448"/>
      <c r="AJ52" s="449"/>
      <c r="AK52" s="447"/>
      <c r="AL52" s="449"/>
      <c r="AN52" s="169"/>
      <c r="AP52" s="937">
        <f t="shared" si="1"/>
        <v>0</v>
      </c>
      <c r="AQ52" s="937"/>
      <c r="AR52" s="938">
        <f t="shared" si="2"/>
        <v>0</v>
      </c>
      <c r="AS52" s="939"/>
      <c r="AT52" s="277"/>
      <c r="AU52" s="965">
        <f t="shared" si="3"/>
        <v>0</v>
      </c>
      <c r="AV52" s="965"/>
      <c r="AW52" s="937">
        <f t="shared" si="4"/>
        <v>0</v>
      </c>
      <c r="AX52" s="937"/>
      <c r="AY52" s="943" t="str">
        <f>IF(AW52=0,"",IF(SUM($AW$25:AX52)=1,_xlfn.NUMBERVALUE(C52),IF($AW$105&gt;SUM($AW$25:AX52),_xlfn.CONCAT(", ",_xlfn.NUMBERVALUE(C52)),IF($AW$105=SUM($AW$25:AX52),_xlfn.CONCAT(" y ",_xlfn.NUMBERVALUE(C52))))))</f>
        <v/>
      </c>
      <c r="AZ52" s="945"/>
      <c r="BA52" s="3" t="s">
        <v>7289</v>
      </c>
      <c r="BB52" s="937" t="str">
        <f t="shared" si="5"/>
        <v/>
      </c>
      <c r="BC52" s="937"/>
      <c r="BD52" s="3"/>
      <c r="BE52" s="937" t="str">
        <f t="shared" si="6"/>
        <v/>
      </c>
      <c r="BF52" s="937"/>
      <c r="BG52" s="937">
        <f t="shared" si="7"/>
        <v>0</v>
      </c>
      <c r="BH52" s="937"/>
      <c r="BI52" s="3"/>
      <c r="BJ52" s="937">
        <f t="shared" si="8"/>
        <v>0</v>
      </c>
      <c r="BK52" s="937"/>
      <c r="BM52" s="937">
        <f>IF(CNGE_2024_M3_Secc1!K605=2,1,0)</f>
        <v>0</v>
      </c>
      <c r="BN52" s="937"/>
    </row>
    <row r="53" spans="2:66" s="38" customFormat="1" ht="15" customHeight="1">
      <c r="B53" s="57"/>
      <c r="C53" s="48" t="s">
        <v>5029</v>
      </c>
      <c r="D53" s="547" t="str">
        <f>IF($BM$23=1,"",IF(CNGE_2024_M3_Secc1!D606="","",CNGE_2024_M3_Secc1!D606))</f>
        <v/>
      </c>
      <c r="E53" s="548"/>
      <c r="F53" s="548"/>
      <c r="G53" s="549"/>
      <c r="H53" s="460" t="str">
        <f>IF(BM53=1,"",IF(CNGE_2024_M3_Secc1!I606="","",CNGE_2024_M3_Secc1!I606))</f>
        <v/>
      </c>
      <c r="I53" s="462"/>
      <c r="J53" s="447"/>
      <c r="K53" s="448"/>
      <c r="L53" s="449"/>
      <c r="M53" s="460" t="str">
        <f>IFERROR(VLOOKUP(O53,Presentación!$AK$9:$AM$580,3,FALSE),"")</f>
        <v/>
      </c>
      <c r="N53" s="462"/>
      <c r="O53" s="564"/>
      <c r="P53" s="565"/>
      <c r="Q53" s="566"/>
      <c r="R53" s="564"/>
      <c r="S53" s="565"/>
      <c r="T53" s="566"/>
      <c r="U53" s="447"/>
      <c r="V53" s="448"/>
      <c r="W53" s="449"/>
      <c r="X53" s="161" t="s">
        <v>7275</v>
      </c>
      <c r="Y53" s="447"/>
      <c r="Z53" s="448"/>
      <c r="AA53" s="449"/>
      <c r="AB53" s="447"/>
      <c r="AC53" s="448"/>
      <c r="AD53" s="449"/>
      <c r="AE53" s="447"/>
      <c r="AF53" s="448"/>
      <c r="AG53" s="449"/>
      <c r="AH53" s="447"/>
      <c r="AI53" s="448"/>
      <c r="AJ53" s="449"/>
      <c r="AK53" s="447"/>
      <c r="AL53" s="449"/>
      <c r="AN53" s="169"/>
      <c r="AP53" s="937">
        <f t="shared" si="1"/>
        <v>0</v>
      </c>
      <c r="AQ53" s="937"/>
      <c r="AR53" s="938">
        <f t="shared" si="2"/>
        <v>0</v>
      </c>
      <c r="AS53" s="939"/>
      <c r="AT53" s="277"/>
      <c r="AU53" s="965">
        <f t="shared" si="3"/>
        <v>0</v>
      </c>
      <c r="AV53" s="965"/>
      <c r="AW53" s="937">
        <f t="shared" si="4"/>
        <v>0</v>
      </c>
      <c r="AX53" s="937"/>
      <c r="AY53" s="943" t="str">
        <f>IF(AW53=0,"",IF(SUM($AW$25:AX53)=1,_xlfn.NUMBERVALUE(C53),IF($AW$105&gt;SUM($AW$25:AX53),_xlfn.CONCAT(", ",_xlfn.NUMBERVALUE(C53)),IF($AW$105=SUM($AW$25:AX53),_xlfn.CONCAT(" y ",_xlfn.NUMBERVALUE(C53))))))</f>
        <v/>
      </c>
      <c r="AZ53" s="945"/>
      <c r="BA53" s="3" t="s">
        <v>7289</v>
      </c>
      <c r="BB53" s="937" t="str">
        <f t="shared" si="5"/>
        <v/>
      </c>
      <c r="BC53" s="937"/>
      <c r="BD53" s="3"/>
      <c r="BE53" s="937" t="str">
        <f t="shared" si="6"/>
        <v/>
      </c>
      <c r="BF53" s="937"/>
      <c r="BG53" s="937">
        <f t="shared" si="7"/>
        <v>0</v>
      </c>
      <c r="BH53" s="937"/>
      <c r="BI53" s="3"/>
      <c r="BJ53" s="937">
        <f t="shared" si="8"/>
        <v>0</v>
      </c>
      <c r="BK53" s="937"/>
      <c r="BM53" s="937">
        <f>IF(CNGE_2024_M3_Secc1!K606=2,1,0)</f>
        <v>0</v>
      </c>
      <c r="BN53" s="937"/>
    </row>
    <row r="54" spans="2:66" s="38" customFormat="1" ht="15" customHeight="1">
      <c r="B54" s="57"/>
      <c r="C54" s="48" t="s">
        <v>5030</v>
      </c>
      <c r="D54" s="547" t="str">
        <f>IF($BM$23=1,"",IF(CNGE_2024_M3_Secc1!D607="","",CNGE_2024_M3_Secc1!D607))</f>
        <v/>
      </c>
      <c r="E54" s="548"/>
      <c r="F54" s="548"/>
      <c r="G54" s="549"/>
      <c r="H54" s="460" t="str">
        <f>IF(BM54=1,"",IF(CNGE_2024_M3_Secc1!I607="","",CNGE_2024_M3_Secc1!I607))</f>
        <v/>
      </c>
      <c r="I54" s="462"/>
      <c r="J54" s="447"/>
      <c r="K54" s="448"/>
      <c r="L54" s="449"/>
      <c r="M54" s="460" t="str">
        <f>IFERROR(VLOOKUP(O54,Presentación!$AK$9:$AM$580,3,FALSE),"")</f>
        <v/>
      </c>
      <c r="N54" s="462"/>
      <c r="O54" s="564"/>
      <c r="P54" s="565"/>
      <c r="Q54" s="566"/>
      <c r="R54" s="564"/>
      <c r="S54" s="565"/>
      <c r="T54" s="566"/>
      <c r="U54" s="447"/>
      <c r="V54" s="448"/>
      <c r="W54" s="449"/>
      <c r="X54" s="161" t="s">
        <v>7275</v>
      </c>
      <c r="Y54" s="447"/>
      <c r="Z54" s="448"/>
      <c r="AA54" s="449"/>
      <c r="AB54" s="447"/>
      <c r="AC54" s="448"/>
      <c r="AD54" s="449"/>
      <c r="AE54" s="447"/>
      <c r="AF54" s="448"/>
      <c r="AG54" s="449"/>
      <c r="AH54" s="447"/>
      <c r="AI54" s="448"/>
      <c r="AJ54" s="449"/>
      <c r="AK54" s="447"/>
      <c r="AL54" s="449"/>
      <c r="AN54" s="169"/>
      <c r="AP54" s="937">
        <f t="shared" si="1"/>
        <v>0</v>
      </c>
      <c r="AQ54" s="937"/>
      <c r="AR54" s="938">
        <f t="shared" si="2"/>
        <v>0</v>
      </c>
      <c r="AS54" s="939"/>
      <c r="AT54" s="277"/>
      <c r="AU54" s="965">
        <f t="shared" si="3"/>
        <v>0</v>
      </c>
      <c r="AV54" s="965"/>
      <c r="AW54" s="937">
        <f t="shared" si="4"/>
        <v>0</v>
      </c>
      <c r="AX54" s="937"/>
      <c r="AY54" s="943" t="str">
        <f>IF(AW54=0,"",IF(SUM($AW$25:AX54)=1,_xlfn.NUMBERVALUE(C54),IF($AW$105&gt;SUM($AW$25:AX54),_xlfn.CONCAT(", ",_xlfn.NUMBERVALUE(C54)),IF($AW$105=SUM($AW$25:AX54),_xlfn.CONCAT(" y ",_xlfn.NUMBERVALUE(C54))))))</f>
        <v/>
      </c>
      <c r="AZ54" s="945"/>
      <c r="BA54" s="3" t="s">
        <v>7289</v>
      </c>
      <c r="BB54" s="937" t="str">
        <f t="shared" si="5"/>
        <v/>
      </c>
      <c r="BC54" s="937"/>
      <c r="BD54" s="3"/>
      <c r="BE54" s="937" t="str">
        <f t="shared" si="6"/>
        <v/>
      </c>
      <c r="BF54" s="937"/>
      <c r="BG54" s="937">
        <f t="shared" si="7"/>
        <v>0</v>
      </c>
      <c r="BH54" s="937"/>
      <c r="BI54" s="3"/>
      <c r="BJ54" s="937">
        <f t="shared" si="8"/>
        <v>0</v>
      </c>
      <c r="BK54" s="937"/>
      <c r="BM54" s="937">
        <f>IF(CNGE_2024_M3_Secc1!K607=2,1,0)</f>
        <v>0</v>
      </c>
      <c r="BN54" s="937"/>
    </row>
    <row r="55" spans="2:66" s="38" customFormat="1" ht="15" customHeight="1">
      <c r="B55" s="57"/>
      <c r="C55" s="48" t="s">
        <v>5031</v>
      </c>
      <c r="D55" s="547" t="str">
        <f>IF($BM$23=1,"",IF(CNGE_2024_M3_Secc1!D608="","",CNGE_2024_M3_Secc1!D608))</f>
        <v/>
      </c>
      <c r="E55" s="548"/>
      <c r="F55" s="548"/>
      <c r="G55" s="549"/>
      <c r="H55" s="460" t="str">
        <f>IF(BM55=1,"",IF(CNGE_2024_M3_Secc1!I608="","",CNGE_2024_M3_Secc1!I608))</f>
        <v/>
      </c>
      <c r="I55" s="462"/>
      <c r="J55" s="447"/>
      <c r="K55" s="448"/>
      <c r="L55" s="449"/>
      <c r="M55" s="460" t="str">
        <f>IFERROR(VLOOKUP(O55,Presentación!$AK$9:$AM$580,3,FALSE),"")</f>
        <v/>
      </c>
      <c r="N55" s="462"/>
      <c r="O55" s="564"/>
      <c r="P55" s="565"/>
      <c r="Q55" s="566"/>
      <c r="R55" s="564"/>
      <c r="S55" s="565"/>
      <c r="T55" s="566"/>
      <c r="U55" s="447"/>
      <c r="V55" s="448"/>
      <c r="W55" s="449"/>
      <c r="X55" s="161" t="s">
        <v>7275</v>
      </c>
      <c r="Y55" s="447"/>
      <c r="Z55" s="448"/>
      <c r="AA55" s="449"/>
      <c r="AB55" s="447"/>
      <c r="AC55" s="448"/>
      <c r="AD55" s="449"/>
      <c r="AE55" s="447"/>
      <c r="AF55" s="448"/>
      <c r="AG55" s="449"/>
      <c r="AH55" s="447"/>
      <c r="AI55" s="448"/>
      <c r="AJ55" s="449"/>
      <c r="AK55" s="447"/>
      <c r="AL55" s="449"/>
      <c r="AN55" s="169"/>
      <c r="AP55" s="937">
        <f t="shared" si="1"/>
        <v>0</v>
      </c>
      <c r="AQ55" s="937"/>
      <c r="AR55" s="938">
        <f t="shared" si="2"/>
        <v>0</v>
      </c>
      <c r="AS55" s="939"/>
      <c r="AT55" s="277"/>
      <c r="AU55" s="965">
        <f t="shared" si="3"/>
        <v>0</v>
      </c>
      <c r="AV55" s="965"/>
      <c r="AW55" s="937">
        <f t="shared" si="4"/>
        <v>0</v>
      </c>
      <c r="AX55" s="937"/>
      <c r="AY55" s="943" t="str">
        <f>IF(AW55=0,"",IF(SUM($AW$25:AX55)=1,_xlfn.NUMBERVALUE(C55),IF($AW$105&gt;SUM($AW$25:AX55),_xlfn.CONCAT(", ",_xlfn.NUMBERVALUE(C55)),IF($AW$105=SUM($AW$25:AX55),_xlfn.CONCAT(" y ",_xlfn.NUMBERVALUE(C55))))))</f>
        <v/>
      </c>
      <c r="AZ55" s="945"/>
      <c r="BA55" s="3" t="s">
        <v>7289</v>
      </c>
      <c r="BB55" s="937" t="str">
        <f t="shared" si="5"/>
        <v/>
      </c>
      <c r="BC55" s="937"/>
      <c r="BD55" s="3"/>
      <c r="BE55" s="937" t="str">
        <f t="shared" si="6"/>
        <v/>
      </c>
      <c r="BF55" s="937"/>
      <c r="BG55" s="937">
        <f t="shared" si="7"/>
        <v>0</v>
      </c>
      <c r="BH55" s="937"/>
      <c r="BI55" s="3"/>
      <c r="BJ55" s="937">
        <f t="shared" si="8"/>
        <v>0</v>
      </c>
      <c r="BK55" s="937"/>
      <c r="BM55" s="937">
        <f>IF(CNGE_2024_M3_Secc1!K608=2,1,0)</f>
        <v>0</v>
      </c>
      <c r="BN55" s="937"/>
    </row>
    <row r="56" spans="2:66" s="38" customFormat="1" ht="15" customHeight="1">
      <c r="B56" s="57"/>
      <c r="C56" s="48" t="s">
        <v>5032</v>
      </c>
      <c r="D56" s="547" t="str">
        <f>IF($BM$23=1,"",IF(CNGE_2024_M3_Secc1!D609="","",CNGE_2024_M3_Secc1!D609))</f>
        <v/>
      </c>
      <c r="E56" s="548"/>
      <c r="F56" s="548"/>
      <c r="G56" s="549"/>
      <c r="H56" s="460" t="str">
        <f>IF(BM56=1,"",IF(CNGE_2024_M3_Secc1!I609="","",CNGE_2024_M3_Secc1!I609))</f>
        <v/>
      </c>
      <c r="I56" s="462"/>
      <c r="J56" s="447"/>
      <c r="K56" s="448"/>
      <c r="L56" s="449"/>
      <c r="M56" s="460" t="str">
        <f>IFERROR(VLOOKUP(O56,Presentación!$AK$9:$AM$580,3,FALSE),"")</f>
        <v/>
      </c>
      <c r="N56" s="462"/>
      <c r="O56" s="564"/>
      <c r="P56" s="565"/>
      <c r="Q56" s="566"/>
      <c r="R56" s="564"/>
      <c r="S56" s="565"/>
      <c r="T56" s="566"/>
      <c r="U56" s="447"/>
      <c r="V56" s="448"/>
      <c r="W56" s="449"/>
      <c r="X56" s="161" t="s">
        <v>7275</v>
      </c>
      <c r="Y56" s="447"/>
      <c r="Z56" s="448"/>
      <c r="AA56" s="449"/>
      <c r="AB56" s="447"/>
      <c r="AC56" s="448"/>
      <c r="AD56" s="449"/>
      <c r="AE56" s="447"/>
      <c r="AF56" s="448"/>
      <c r="AG56" s="449"/>
      <c r="AH56" s="447"/>
      <c r="AI56" s="448"/>
      <c r="AJ56" s="449"/>
      <c r="AK56" s="447"/>
      <c r="AL56" s="449"/>
      <c r="AN56" s="169"/>
      <c r="AP56" s="937">
        <f t="shared" si="1"/>
        <v>0</v>
      </c>
      <c r="AQ56" s="937"/>
      <c r="AR56" s="938">
        <f t="shared" si="2"/>
        <v>0</v>
      </c>
      <c r="AS56" s="939"/>
      <c r="AT56" s="277"/>
      <c r="AU56" s="965">
        <f t="shared" si="3"/>
        <v>0</v>
      </c>
      <c r="AV56" s="965"/>
      <c r="AW56" s="937">
        <f t="shared" si="4"/>
        <v>0</v>
      </c>
      <c r="AX56" s="937"/>
      <c r="AY56" s="943" t="str">
        <f>IF(AW56=0,"",IF(SUM($AW$25:AX56)=1,_xlfn.NUMBERVALUE(C56),IF($AW$105&gt;SUM($AW$25:AX56),_xlfn.CONCAT(", ",_xlfn.NUMBERVALUE(C56)),IF($AW$105=SUM($AW$25:AX56),_xlfn.CONCAT(" y ",_xlfn.NUMBERVALUE(C56))))))</f>
        <v/>
      </c>
      <c r="AZ56" s="945"/>
      <c r="BA56" s="3" t="s">
        <v>7289</v>
      </c>
      <c r="BB56" s="937" t="str">
        <f t="shared" si="5"/>
        <v/>
      </c>
      <c r="BC56" s="937"/>
      <c r="BD56" s="3"/>
      <c r="BE56" s="937" t="str">
        <f t="shared" si="6"/>
        <v/>
      </c>
      <c r="BF56" s="937"/>
      <c r="BG56" s="937">
        <f t="shared" si="7"/>
        <v>0</v>
      </c>
      <c r="BH56" s="937"/>
      <c r="BI56" s="3"/>
      <c r="BJ56" s="937">
        <f t="shared" si="8"/>
        <v>0</v>
      </c>
      <c r="BK56" s="937"/>
      <c r="BM56" s="937">
        <f>IF(CNGE_2024_M3_Secc1!K609=2,1,0)</f>
        <v>0</v>
      </c>
      <c r="BN56" s="937"/>
    </row>
    <row r="57" spans="2:66" s="38" customFormat="1" ht="15" customHeight="1">
      <c r="B57" s="57"/>
      <c r="C57" s="48" t="s">
        <v>5033</v>
      </c>
      <c r="D57" s="547" t="str">
        <f>IF($BM$23=1,"",IF(CNGE_2024_M3_Secc1!D610="","",CNGE_2024_M3_Secc1!D610))</f>
        <v/>
      </c>
      <c r="E57" s="548"/>
      <c r="F57" s="548"/>
      <c r="G57" s="549"/>
      <c r="H57" s="460" t="str">
        <f>IF(BM57=1,"",IF(CNGE_2024_M3_Secc1!I610="","",CNGE_2024_M3_Secc1!I610))</f>
        <v/>
      </c>
      <c r="I57" s="462"/>
      <c r="J57" s="447"/>
      <c r="K57" s="448"/>
      <c r="L57" s="449"/>
      <c r="M57" s="460" t="str">
        <f>IFERROR(VLOOKUP(O57,Presentación!$AK$9:$AM$580,3,FALSE),"")</f>
        <v/>
      </c>
      <c r="N57" s="462"/>
      <c r="O57" s="564"/>
      <c r="P57" s="565"/>
      <c r="Q57" s="566"/>
      <c r="R57" s="564"/>
      <c r="S57" s="565"/>
      <c r="T57" s="566"/>
      <c r="U57" s="447"/>
      <c r="V57" s="448"/>
      <c r="W57" s="449"/>
      <c r="X57" s="161" t="s">
        <v>7275</v>
      </c>
      <c r="Y57" s="447"/>
      <c r="Z57" s="448"/>
      <c r="AA57" s="449"/>
      <c r="AB57" s="447"/>
      <c r="AC57" s="448"/>
      <c r="AD57" s="449"/>
      <c r="AE57" s="447"/>
      <c r="AF57" s="448"/>
      <c r="AG57" s="449"/>
      <c r="AH57" s="447"/>
      <c r="AI57" s="448"/>
      <c r="AJ57" s="449"/>
      <c r="AK57" s="447"/>
      <c r="AL57" s="449"/>
      <c r="AN57" s="169"/>
      <c r="AP57" s="937">
        <f t="shared" si="1"/>
        <v>0</v>
      </c>
      <c r="AQ57" s="937"/>
      <c r="AR57" s="938">
        <f t="shared" si="2"/>
        <v>0</v>
      </c>
      <c r="AS57" s="939"/>
      <c r="AT57" s="277"/>
      <c r="AU57" s="965">
        <f t="shared" si="3"/>
        <v>0</v>
      </c>
      <c r="AV57" s="965"/>
      <c r="AW57" s="937">
        <f t="shared" si="4"/>
        <v>0</v>
      </c>
      <c r="AX57" s="937"/>
      <c r="AY57" s="943" t="str">
        <f>IF(AW57=0,"",IF(SUM($AW$25:AX57)=1,_xlfn.NUMBERVALUE(C57),IF($AW$105&gt;SUM($AW$25:AX57),_xlfn.CONCAT(", ",_xlfn.NUMBERVALUE(C57)),IF($AW$105=SUM($AW$25:AX57),_xlfn.CONCAT(" y ",_xlfn.NUMBERVALUE(C57))))))</f>
        <v/>
      </c>
      <c r="AZ57" s="945"/>
      <c r="BA57" s="3" t="s">
        <v>7289</v>
      </c>
      <c r="BB57" s="937" t="str">
        <f t="shared" si="5"/>
        <v/>
      </c>
      <c r="BC57" s="937"/>
      <c r="BD57" s="3"/>
      <c r="BE57" s="937" t="str">
        <f t="shared" si="6"/>
        <v/>
      </c>
      <c r="BF57" s="937"/>
      <c r="BG57" s="937">
        <f t="shared" si="7"/>
        <v>0</v>
      </c>
      <c r="BH57" s="937"/>
      <c r="BI57" s="3"/>
      <c r="BJ57" s="937">
        <f t="shared" si="8"/>
        <v>0</v>
      </c>
      <c r="BK57" s="937"/>
      <c r="BM57" s="937">
        <f>IF(CNGE_2024_M3_Secc1!K610=2,1,0)</f>
        <v>0</v>
      </c>
      <c r="BN57" s="937"/>
    </row>
    <row r="58" spans="2:66" s="38" customFormat="1" ht="15" customHeight="1">
      <c r="B58" s="57"/>
      <c r="C58" s="48" t="s">
        <v>5034</v>
      </c>
      <c r="D58" s="547" t="str">
        <f>IF($BM$23=1,"",IF(CNGE_2024_M3_Secc1!D611="","",CNGE_2024_M3_Secc1!D611))</f>
        <v/>
      </c>
      <c r="E58" s="548"/>
      <c r="F58" s="548"/>
      <c r="G58" s="549"/>
      <c r="H58" s="460" t="str">
        <f>IF(BM58=1,"",IF(CNGE_2024_M3_Secc1!I611="","",CNGE_2024_M3_Secc1!I611))</f>
        <v/>
      </c>
      <c r="I58" s="462"/>
      <c r="J58" s="447"/>
      <c r="K58" s="448"/>
      <c r="L58" s="449"/>
      <c r="M58" s="460" t="str">
        <f>IFERROR(VLOOKUP(O58,Presentación!$AK$9:$AM$580,3,FALSE),"")</f>
        <v/>
      </c>
      <c r="N58" s="462"/>
      <c r="O58" s="564"/>
      <c r="P58" s="565"/>
      <c r="Q58" s="566"/>
      <c r="R58" s="564"/>
      <c r="S58" s="565"/>
      <c r="T58" s="566"/>
      <c r="U58" s="447"/>
      <c r="V58" s="448"/>
      <c r="W58" s="449"/>
      <c r="X58" s="161" t="s">
        <v>7275</v>
      </c>
      <c r="Y58" s="447"/>
      <c r="Z58" s="448"/>
      <c r="AA58" s="449"/>
      <c r="AB58" s="447"/>
      <c r="AC58" s="448"/>
      <c r="AD58" s="449"/>
      <c r="AE58" s="447"/>
      <c r="AF58" s="448"/>
      <c r="AG58" s="449"/>
      <c r="AH58" s="447"/>
      <c r="AI58" s="448"/>
      <c r="AJ58" s="449"/>
      <c r="AK58" s="447"/>
      <c r="AL58" s="449"/>
      <c r="AN58" s="169"/>
      <c r="AP58" s="937">
        <f t="shared" si="1"/>
        <v>0</v>
      </c>
      <c r="AQ58" s="937"/>
      <c r="AR58" s="938">
        <f t="shared" si="2"/>
        <v>0</v>
      </c>
      <c r="AS58" s="939"/>
      <c r="AT58" s="277"/>
      <c r="AU58" s="965">
        <f t="shared" si="3"/>
        <v>0</v>
      </c>
      <c r="AV58" s="965"/>
      <c r="AW58" s="937">
        <f t="shared" si="4"/>
        <v>0</v>
      </c>
      <c r="AX58" s="937"/>
      <c r="AY58" s="943" t="str">
        <f>IF(AW58=0,"",IF(SUM($AW$25:AX58)=1,_xlfn.NUMBERVALUE(C58),IF($AW$105&gt;SUM($AW$25:AX58),_xlfn.CONCAT(", ",_xlfn.NUMBERVALUE(C58)),IF($AW$105=SUM($AW$25:AX58),_xlfn.CONCAT(" y ",_xlfn.NUMBERVALUE(C58))))))</f>
        <v/>
      </c>
      <c r="AZ58" s="945"/>
      <c r="BA58" s="3" t="s">
        <v>7289</v>
      </c>
      <c r="BB58" s="937" t="str">
        <f t="shared" si="5"/>
        <v/>
      </c>
      <c r="BC58" s="937"/>
      <c r="BD58" s="3"/>
      <c r="BE58" s="937" t="str">
        <f t="shared" si="6"/>
        <v/>
      </c>
      <c r="BF58" s="937"/>
      <c r="BG58" s="937">
        <f t="shared" si="7"/>
        <v>0</v>
      </c>
      <c r="BH58" s="937"/>
      <c r="BI58" s="3"/>
      <c r="BJ58" s="937">
        <f t="shared" si="8"/>
        <v>0</v>
      </c>
      <c r="BK58" s="937"/>
      <c r="BM58" s="937">
        <f>IF(CNGE_2024_M3_Secc1!K611=2,1,0)</f>
        <v>0</v>
      </c>
      <c r="BN58" s="937"/>
    </row>
    <row r="59" spans="2:66" s="38" customFormat="1" ht="15" customHeight="1">
      <c r="B59" s="57"/>
      <c r="C59" s="48" t="s">
        <v>5035</v>
      </c>
      <c r="D59" s="547" t="str">
        <f>IF($BM$23=1,"",IF(CNGE_2024_M3_Secc1!D612="","",CNGE_2024_M3_Secc1!D612))</f>
        <v/>
      </c>
      <c r="E59" s="548"/>
      <c r="F59" s="548"/>
      <c r="G59" s="549"/>
      <c r="H59" s="460" t="str">
        <f>IF(BM59=1,"",IF(CNGE_2024_M3_Secc1!I612="","",CNGE_2024_M3_Secc1!I612))</f>
        <v/>
      </c>
      <c r="I59" s="462"/>
      <c r="J59" s="447"/>
      <c r="K59" s="448"/>
      <c r="L59" s="449"/>
      <c r="M59" s="460" t="str">
        <f>IFERROR(VLOOKUP(O59,Presentación!$AK$9:$AM$580,3,FALSE),"")</f>
        <v/>
      </c>
      <c r="N59" s="462"/>
      <c r="O59" s="564"/>
      <c r="P59" s="565"/>
      <c r="Q59" s="566"/>
      <c r="R59" s="564"/>
      <c r="S59" s="565"/>
      <c r="T59" s="566"/>
      <c r="U59" s="447"/>
      <c r="V59" s="448"/>
      <c r="W59" s="449"/>
      <c r="X59" s="161" t="s">
        <v>7275</v>
      </c>
      <c r="Y59" s="447"/>
      <c r="Z59" s="448"/>
      <c r="AA59" s="449"/>
      <c r="AB59" s="447"/>
      <c r="AC59" s="448"/>
      <c r="AD59" s="449"/>
      <c r="AE59" s="447"/>
      <c r="AF59" s="448"/>
      <c r="AG59" s="449"/>
      <c r="AH59" s="447"/>
      <c r="AI59" s="448"/>
      <c r="AJ59" s="449"/>
      <c r="AK59" s="447"/>
      <c r="AL59" s="449"/>
      <c r="AN59" s="169"/>
      <c r="AP59" s="937">
        <f t="shared" si="1"/>
        <v>0</v>
      </c>
      <c r="AQ59" s="937"/>
      <c r="AR59" s="938">
        <f t="shared" si="2"/>
        <v>0</v>
      </c>
      <c r="AS59" s="939"/>
      <c r="AT59" s="277"/>
      <c r="AU59" s="965">
        <f t="shared" si="3"/>
        <v>0</v>
      </c>
      <c r="AV59" s="965"/>
      <c r="AW59" s="937">
        <f t="shared" si="4"/>
        <v>0</v>
      </c>
      <c r="AX59" s="937"/>
      <c r="AY59" s="943" t="str">
        <f>IF(AW59=0,"",IF(SUM($AW$25:AX59)=1,_xlfn.NUMBERVALUE(C59),IF($AW$105&gt;SUM($AW$25:AX59),_xlfn.CONCAT(", ",_xlfn.NUMBERVALUE(C59)),IF($AW$105=SUM($AW$25:AX59),_xlfn.CONCAT(" y ",_xlfn.NUMBERVALUE(C59))))))</f>
        <v/>
      </c>
      <c r="AZ59" s="945"/>
      <c r="BA59" s="3" t="s">
        <v>7289</v>
      </c>
      <c r="BB59" s="937" t="str">
        <f t="shared" si="5"/>
        <v/>
      </c>
      <c r="BC59" s="937"/>
      <c r="BD59" s="3"/>
      <c r="BE59" s="937" t="str">
        <f t="shared" si="6"/>
        <v/>
      </c>
      <c r="BF59" s="937"/>
      <c r="BG59" s="937">
        <f t="shared" si="7"/>
        <v>0</v>
      </c>
      <c r="BH59" s="937"/>
      <c r="BI59" s="3"/>
      <c r="BJ59" s="937">
        <f t="shared" si="8"/>
        <v>0</v>
      </c>
      <c r="BK59" s="937"/>
      <c r="BM59" s="937">
        <f>IF(CNGE_2024_M3_Secc1!K612=2,1,0)</f>
        <v>0</v>
      </c>
      <c r="BN59" s="937"/>
    </row>
    <row r="60" spans="2:66" s="38" customFormat="1" ht="15" customHeight="1">
      <c r="B60" s="57"/>
      <c r="C60" s="48" t="s">
        <v>5105</v>
      </c>
      <c r="D60" s="547" t="str">
        <f>IF($BM$23=1,"",IF(CNGE_2024_M3_Secc1!D613="","",CNGE_2024_M3_Secc1!D613))</f>
        <v/>
      </c>
      <c r="E60" s="548"/>
      <c r="F60" s="548"/>
      <c r="G60" s="549"/>
      <c r="H60" s="460" t="str">
        <f>IF(BM60=1,"",IF(CNGE_2024_M3_Secc1!I613="","",CNGE_2024_M3_Secc1!I613))</f>
        <v/>
      </c>
      <c r="I60" s="462"/>
      <c r="J60" s="447"/>
      <c r="K60" s="448"/>
      <c r="L60" s="449"/>
      <c r="M60" s="460" t="str">
        <f>IFERROR(VLOOKUP(O60,Presentación!$AK$9:$AM$580,3,FALSE),"")</f>
        <v/>
      </c>
      <c r="N60" s="462"/>
      <c r="O60" s="564"/>
      <c r="P60" s="565"/>
      <c r="Q60" s="566"/>
      <c r="R60" s="564"/>
      <c r="S60" s="565"/>
      <c r="T60" s="566"/>
      <c r="U60" s="447"/>
      <c r="V60" s="448"/>
      <c r="W60" s="449"/>
      <c r="X60" s="161" t="s">
        <v>7275</v>
      </c>
      <c r="Y60" s="447"/>
      <c r="Z60" s="448"/>
      <c r="AA60" s="449"/>
      <c r="AB60" s="447"/>
      <c r="AC60" s="448"/>
      <c r="AD60" s="449"/>
      <c r="AE60" s="447"/>
      <c r="AF60" s="448"/>
      <c r="AG60" s="449"/>
      <c r="AH60" s="447"/>
      <c r="AI60" s="448"/>
      <c r="AJ60" s="449"/>
      <c r="AK60" s="447"/>
      <c r="AL60" s="449"/>
      <c r="AN60" s="169"/>
      <c r="AP60" s="937">
        <f t="shared" si="1"/>
        <v>0</v>
      </c>
      <c r="AQ60" s="937"/>
      <c r="AR60" s="938">
        <f t="shared" si="2"/>
        <v>0</v>
      </c>
      <c r="AS60" s="939"/>
      <c r="AT60" s="277"/>
      <c r="AU60" s="965">
        <f t="shared" si="3"/>
        <v>0</v>
      </c>
      <c r="AV60" s="965"/>
      <c r="AW60" s="937">
        <f t="shared" si="4"/>
        <v>0</v>
      </c>
      <c r="AX60" s="937"/>
      <c r="AY60" s="943" t="str">
        <f>IF(AW60=0,"",IF(SUM($AW$25:AX60)=1,_xlfn.NUMBERVALUE(C60),IF($AW$105&gt;SUM($AW$25:AX60),_xlfn.CONCAT(", ",_xlfn.NUMBERVALUE(C60)),IF($AW$105=SUM($AW$25:AX60),_xlfn.CONCAT(" y ",_xlfn.NUMBERVALUE(C60))))))</f>
        <v/>
      </c>
      <c r="AZ60" s="945"/>
      <c r="BA60" s="3" t="s">
        <v>7289</v>
      </c>
      <c r="BB60" s="937" t="str">
        <f t="shared" si="5"/>
        <v/>
      </c>
      <c r="BC60" s="937"/>
      <c r="BD60" s="3"/>
      <c r="BE60" s="937" t="str">
        <f t="shared" si="6"/>
        <v/>
      </c>
      <c r="BF60" s="937"/>
      <c r="BG60" s="937">
        <f t="shared" si="7"/>
        <v>0</v>
      </c>
      <c r="BH60" s="937"/>
      <c r="BI60" s="3"/>
      <c r="BJ60" s="937">
        <f t="shared" si="8"/>
        <v>0</v>
      </c>
      <c r="BK60" s="937"/>
      <c r="BM60" s="937">
        <f>IF(CNGE_2024_M3_Secc1!K613=2,1,0)</f>
        <v>0</v>
      </c>
      <c r="BN60" s="937"/>
    </row>
    <row r="61" spans="2:66" s="38" customFormat="1" ht="15" customHeight="1">
      <c r="B61" s="57"/>
      <c r="C61" s="48" t="s">
        <v>5106</v>
      </c>
      <c r="D61" s="547" t="str">
        <f>IF($BM$23=1,"",IF(CNGE_2024_M3_Secc1!D614="","",CNGE_2024_M3_Secc1!D614))</f>
        <v/>
      </c>
      <c r="E61" s="548"/>
      <c r="F61" s="548"/>
      <c r="G61" s="549"/>
      <c r="H61" s="460" t="str">
        <f>IF(BM61=1,"",IF(CNGE_2024_M3_Secc1!I614="","",CNGE_2024_M3_Secc1!I614))</f>
        <v/>
      </c>
      <c r="I61" s="462"/>
      <c r="J61" s="447"/>
      <c r="K61" s="448"/>
      <c r="L61" s="449"/>
      <c r="M61" s="460" t="str">
        <f>IFERROR(VLOOKUP(O61,Presentación!$AK$9:$AM$580,3,FALSE),"")</f>
        <v/>
      </c>
      <c r="N61" s="462"/>
      <c r="O61" s="564"/>
      <c r="P61" s="565"/>
      <c r="Q61" s="566"/>
      <c r="R61" s="564"/>
      <c r="S61" s="565"/>
      <c r="T61" s="566"/>
      <c r="U61" s="447"/>
      <c r="V61" s="448"/>
      <c r="W61" s="449"/>
      <c r="X61" s="161" t="s">
        <v>7275</v>
      </c>
      <c r="Y61" s="447"/>
      <c r="Z61" s="448"/>
      <c r="AA61" s="449"/>
      <c r="AB61" s="447"/>
      <c r="AC61" s="448"/>
      <c r="AD61" s="449"/>
      <c r="AE61" s="447"/>
      <c r="AF61" s="448"/>
      <c r="AG61" s="449"/>
      <c r="AH61" s="447"/>
      <c r="AI61" s="448"/>
      <c r="AJ61" s="449"/>
      <c r="AK61" s="447"/>
      <c r="AL61" s="449"/>
      <c r="AN61" s="169"/>
      <c r="AP61" s="937">
        <f t="shared" si="1"/>
        <v>0</v>
      </c>
      <c r="AQ61" s="937"/>
      <c r="AR61" s="938">
        <f t="shared" si="2"/>
        <v>0</v>
      </c>
      <c r="AS61" s="939"/>
      <c r="AT61" s="277"/>
      <c r="AU61" s="965">
        <f t="shared" si="3"/>
        <v>0</v>
      </c>
      <c r="AV61" s="965"/>
      <c r="AW61" s="937">
        <f t="shared" si="4"/>
        <v>0</v>
      </c>
      <c r="AX61" s="937"/>
      <c r="AY61" s="943" t="str">
        <f>IF(AW61=0,"",IF(SUM($AW$25:AX61)=1,_xlfn.NUMBERVALUE(C61),IF($AW$105&gt;SUM($AW$25:AX61),_xlfn.CONCAT(", ",_xlfn.NUMBERVALUE(C61)),IF($AW$105=SUM($AW$25:AX61),_xlfn.CONCAT(" y ",_xlfn.NUMBERVALUE(C61))))))</f>
        <v/>
      </c>
      <c r="AZ61" s="945"/>
      <c r="BA61" s="3" t="s">
        <v>7289</v>
      </c>
      <c r="BB61" s="937" t="str">
        <f t="shared" si="5"/>
        <v/>
      </c>
      <c r="BC61" s="937"/>
      <c r="BD61" s="3"/>
      <c r="BE61" s="937" t="str">
        <f t="shared" si="6"/>
        <v/>
      </c>
      <c r="BF61" s="937"/>
      <c r="BG61" s="937">
        <f t="shared" si="7"/>
        <v>0</v>
      </c>
      <c r="BH61" s="937"/>
      <c r="BI61" s="3"/>
      <c r="BJ61" s="937">
        <f t="shared" si="8"/>
        <v>0</v>
      </c>
      <c r="BK61" s="937"/>
      <c r="BM61" s="937">
        <f>IF(CNGE_2024_M3_Secc1!K614=2,1,0)</f>
        <v>0</v>
      </c>
      <c r="BN61" s="937"/>
    </row>
    <row r="62" spans="2:66" s="38" customFormat="1" ht="15" customHeight="1">
      <c r="B62" s="57"/>
      <c r="C62" s="48" t="s">
        <v>5107</v>
      </c>
      <c r="D62" s="547" t="str">
        <f>IF($BM$23=1,"",IF(CNGE_2024_M3_Secc1!D615="","",CNGE_2024_M3_Secc1!D615))</f>
        <v/>
      </c>
      <c r="E62" s="548"/>
      <c r="F62" s="548"/>
      <c r="G62" s="549"/>
      <c r="H62" s="460" t="str">
        <f>IF(BM62=1,"",IF(CNGE_2024_M3_Secc1!I615="","",CNGE_2024_M3_Secc1!I615))</f>
        <v/>
      </c>
      <c r="I62" s="462"/>
      <c r="J62" s="447"/>
      <c r="K62" s="448"/>
      <c r="L62" s="449"/>
      <c r="M62" s="460" t="str">
        <f>IFERROR(VLOOKUP(O62,Presentación!$AK$9:$AM$580,3,FALSE),"")</f>
        <v/>
      </c>
      <c r="N62" s="462"/>
      <c r="O62" s="564"/>
      <c r="P62" s="565"/>
      <c r="Q62" s="566"/>
      <c r="R62" s="564"/>
      <c r="S62" s="565"/>
      <c r="T62" s="566"/>
      <c r="U62" s="447"/>
      <c r="V62" s="448"/>
      <c r="W62" s="449"/>
      <c r="X62" s="161" t="s">
        <v>7275</v>
      </c>
      <c r="Y62" s="447"/>
      <c r="Z62" s="448"/>
      <c r="AA62" s="449"/>
      <c r="AB62" s="447"/>
      <c r="AC62" s="448"/>
      <c r="AD62" s="449"/>
      <c r="AE62" s="447"/>
      <c r="AF62" s="448"/>
      <c r="AG62" s="449"/>
      <c r="AH62" s="447"/>
      <c r="AI62" s="448"/>
      <c r="AJ62" s="449"/>
      <c r="AK62" s="447"/>
      <c r="AL62" s="449"/>
      <c r="AN62" s="169"/>
      <c r="AP62" s="937">
        <f t="shared" si="1"/>
        <v>0</v>
      </c>
      <c r="AQ62" s="937"/>
      <c r="AR62" s="938">
        <f t="shared" si="2"/>
        <v>0</v>
      </c>
      <c r="AS62" s="939"/>
      <c r="AT62" s="277"/>
      <c r="AU62" s="965">
        <f t="shared" si="3"/>
        <v>0</v>
      </c>
      <c r="AV62" s="965"/>
      <c r="AW62" s="937">
        <f t="shared" si="4"/>
        <v>0</v>
      </c>
      <c r="AX62" s="937"/>
      <c r="AY62" s="943" t="str">
        <f>IF(AW62=0,"",IF(SUM($AW$25:AX62)=1,_xlfn.NUMBERVALUE(C62),IF($AW$105&gt;SUM($AW$25:AX62),_xlfn.CONCAT(", ",_xlfn.NUMBERVALUE(C62)),IF($AW$105=SUM($AW$25:AX62),_xlfn.CONCAT(" y ",_xlfn.NUMBERVALUE(C62))))))</f>
        <v/>
      </c>
      <c r="AZ62" s="945"/>
      <c r="BA62" s="3" t="s">
        <v>7289</v>
      </c>
      <c r="BB62" s="937" t="str">
        <f t="shared" si="5"/>
        <v/>
      </c>
      <c r="BC62" s="937"/>
      <c r="BD62" s="3"/>
      <c r="BE62" s="937" t="str">
        <f t="shared" si="6"/>
        <v/>
      </c>
      <c r="BF62" s="937"/>
      <c r="BG62" s="937">
        <f t="shared" si="7"/>
        <v>0</v>
      </c>
      <c r="BH62" s="937"/>
      <c r="BI62" s="3"/>
      <c r="BJ62" s="937">
        <f t="shared" si="8"/>
        <v>0</v>
      </c>
      <c r="BK62" s="937"/>
      <c r="BM62" s="937">
        <f>IF(CNGE_2024_M3_Secc1!K615=2,1,0)</f>
        <v>0</v>
      </c>
      <c r="BN62" s="937"/>
    </row>
    <row r="63" spans="2:66" s="38" customFormat="1" ht="15" customHeight="1">
      <c r="B63" s="57"/>
      <c r="C63" s="48" t="s">
        <v>5108</v>
      </c>
      <c r="D63" s="547" t="str">
        <f>IF($BM$23=1,"",IF(CNGE_2024_M3_Secc1!D616="","",CNGE_2024_M3_Secc1!D616))</f>
        <v/>
      </c>
      <c r="E63" s="548"/>
      <c r="F63" s="548"/>
      <c r="G63" s="549"/>
      <c r="H63" s="460" t="str">
        <f>IF(BM63=1,"",IF(CNGE_2024_M3_Secc1!I616="","",CNGE_2024_M3_Secc1!I616))</f>
        <v/>
      </c>
      <c r="I63" s="462"/>
      <c r="J63" s="447"/>
      <c r="K63" s="448"/>
      <c r="L63" s="449"/>
      <c r="M63" s="460" t="str">
        <f>IFERROR(VLOOKUP(O63,Presentación!$AK$9:$AM$580,3,FALSE),"")</f>
        <v/>
      </c>
      <c r="N63" s="462"/>
      <c r="O63" s="564"/>
      <c r="P63" s="565"/>
      <c r="Q63" s="566"/>
      <c r="R63" s="564"/>
      <c r="S63" s="565"/>
      <c r="T63" s="566"/>
      <c r="U63" s="447"/>
      <c r="V63" s="448"/>
      <c r="W63" s="449"/>
      <c r="X63" s="161" t="s">
        <v>7275</v>
      </c>
      <c r="Y63" s="447"/>
      <c r="Z63" s="448"/>
      <c r="AA63" s="449"/>
      <c r="AB63" s="447"/>
      <c r="AC63" s="448"/>
      <c r="AD63" s="449"/>
      <c r="AE63" s="447"/>
      <c r="AF63" s="448"/>
      <c r="AG63" s="449"/>
      <c r="AH63" s="447"/>
      <c r="AI63" s="448"/>
      <c r="AJ63" s="449"/>
      <c r="AK63" s="447"/>
      <c r="AL63" s="449"/>
      <c r="AN63" s="169"/>
      <c r="AP63" s="937">
        <f t="shared" si="1"/>
        <v>0</v>
      </c>
      <c r="AQ63" s="937"/>
      <c r="AR63" s="938">
        <f t="shared" si="2"/>
        <v>0</v>
      </c>
      <c r="AS63" s="939"/>
      <c r="AT63" s="277"/>
      <c r="AU63" s="965">
        <f t="shared" si="3"/>
        <v>0</v>
      </c>
      <c r="AV63" s="965"/>
      <c r="AW63" s="937">
        <f t="shared" si="4"/>
        <v>0</v>
      </c>
      <c r="AX63" s="937"/>
      <c r="AY63" s="943" t="str">
        <f>IF(AW63=0,"",IF(SUM($AW$25:AX63)=1,_xlfn.NUMBERVALUE(C63),IF($AW$105&gt;SUM($AW$25:AX63),_xlfn.CONCAT(", ",_xlfn.NUMBERVALUE(C63)),IF($AW$105=SUM($AW$25:AX63),_xlfn.CONCAT(" y ",_xlfn.NUMBERVALUE(C63))))))</f>
        <v/>
      </c>
      <c r="AZ63" s="945"/>
      <c r="BA63" s="3" t="s">
        <v>7289</v>
      </c>
      <c r="BB63" s="937" t="str">
        <f t="shared" si="5"/>
        <v/>
      </c>
      <c r="BC63" s="937"/>
      <c r="BD63" s="3"/>
      <c r="BE63" s="937" t="str">
        <f t="shared" si="6"/>
        <v/>
      </c>
      <c r="BF63" s="937"/>
      <c r="BG63" s="937">
        <f t="shared" si="7"/>
        <v>0</v>
      </c>
      <c r="BH63" s="937"/>
      <c r="BI63" s="3"/>
      <c r="BJ63" s="937">
        <f t="shared" si="8"/>
        <v>0</v>
      </c>
      <c r="BK63" s="937"/>
      <c r="BM63" s="937">
        <f>IF(CNGE_2024_M3_Secc1!K616=2,1,0)</f>
        <v>0</v>
      </c>
      <c r="BN63" s="937"/>
    </row>
    <row r="64" spans="2:66" s="38" customFormat="1" ht="15" customHeight="1">
      <c r="B64" s="57"/>
      <c r="C64" s="48" t="s">
        <v>5109</v>
      </c>
      <c r="D64" s="547" t="str">
        <f>IF($BM$23=1,"",IF(CNGE_2024_M3_Secc1!D617="","",CNGE_2024_M3_Secc1!D617))</f>
        <v/>
      </c>
      <c r="E64" s="548"/>
      <c r="F64" s="548"/>
      <c r="G64" s="549"/>
      <c r="H64" s="460" t="str">
        <f>IF(BM64=1,"",IF(CNGE_2024_M3_Secc1!I617="","",CNGE_2024_M3_Secc1!I617))</f>
        <v/>
      </c>
      <c r="I64" s="462"/>
      <c r="J64" s="447"/>
      <c r="K64" s="448"/>
      <c r="L64" s="449"/>
      <c r="M64" s="460" t="str">
        <f>IFERROR(VLOOKUP(O64,Presentación!$AK$9:$AM$580,3,FALSE),"")</f>
        <v/>
      </c>
      <c r="N64" s="462"/>
      <c r="O64" s="564"/>
      <c r="P64" s="565"/>
      <c r="Q64" s="566"/>
      <c r="R64" s="564"/>
      <c r="S64" s="565"/>
      <c r="T64" s="566"/>
      <c r="U64" s="447"/>
      <c r="V64" s="448"/>
      <c r="W64" s="449"/>
      <c r="X64" s="161" t="s">
        <v>7275</v>
      </c>
      <c r="Y64" s="447"/>
      <c r="Z64" s="448"/>
      <c r="AA64" s="449"/>
      <c r="AB64" s="447"/>
      <c r="AC64" s="448"/>
      <c r="AD64" s="449"/>
      <c r="AE64" s="447"/>
      <c r="AF64" s="448"/>
      <c r="AG64" s="449"/>
      <c r="AH64" s="447"/>
      <c r="AI64" s="448"/>
      <c r="AJ64" s="449"/>
      <c r="AK64" s="447"/>
      <c r="AL64" s="449"/>
      <c r="AN64" s="169"/>
      <c r="AP64" s="937">
        <f t="shared" si="1"/>
        <v>0</v>
      </c>
      <c r="AQ64" s="937"/>
      <c r="AR64" s="938">
        <f t="shared" si="2"/>
        <v>0</v>
      </c>
      <c r="AS64" s="939"/>
      <c r="AT64" s="277"/>
      <c r="AU64" s="965">
        <f t="shared" si="3"/>
        <v>0</v>
      </c>
      <c r="AV64" s="965"/>
      <c r="AW64" s="937">
        <f t="shared" si="4"/>
        <v>0</v>
      </c>
      <c r="AX64" s="937"/>
      <c r="AY64" s="943" t="str">
        <f>IF(AW64=0,"",IF(SUM($AW$25:AX64)=1,_xlfn.NUMBERVALUE(C64),IF($AW$105&gt;SUM($AW$25:AX64),_xlfn.CONCAT(", ",_xlfn.NUMBERVALUE(C64)),IF($AW$105=SUM($AW$25:AX64),_xlfn.CONCAT(" y ",_xlfn.NUMBERVALUE(C64))))))</f>
        <v/>
      </c>
      <c r="AZ64" s="945"/>
      <c r="BA64" s="3" t="s">
        <v>7289</v>
      </c>
      <c r="BB64" s="937" t="str">
        <f t="shared" si="5"/>
        <v/>
      </c>
      <c r="BC64" s="937"/>
      <c r="BD64" s="3"/>
      <c r="BE64" s="937" t="str">
        <f t="shared" si="6"/>
        <v/>
      </c>
      <c r="BF64" s="937"/>
      <c r="BG64" s="937">
        <f t="shared" si="7"/>
        <v>0</v>
      </c>
      <c r="BH64" s="937"/>
      <c r="BI64" s="3"/>
      <c r="BJ64" s="937">
        <f t="shared" si="8"/>
        <v>0</v>
      </c>
      <c r="BK64" s="937"/>
      <c r="BM64" s="937">
        <f>IF(CNGE_2024_M3_Secc1!K617=2,1,0)</f>
        <v>0</v>
      </c>
      <c r="BN64" s="937"/>
    </row>
    <row r="65" spans="2:66" s="38" customFormat="1" ht="15" customHeight="1">
      <c r="B65" s="57"/>
      <c r="C65" s="48" t="s">
        <v>5110</v>
      </c>
      <c r="D65" s="547" t="str">
        <f>IF($BM$23=1,"",IF(CNGE_2024_M3_Secc1!D618="","",CNGE_2024_M3_Secc1!D618))</f>
        <v/>
      </c>
      <c r="E65" s="548"/>
      <c r="F65" s="548"/>
      <c r="G65" s="549"/>
      <c r="H65" s="460" t="str">
        <f>IF(BM65=1,"",IF(CNGE_2024_M3_Secc1!I618="","",CNGE_2024_M3_Secc1!I618))</f>
        <v/>
      </c>
      <c r="I65" s="462"/>
      <c r="J65" s="447"/>
      <c r="K65" s="448"/>
      <c r="L65" s="449"/>
      <c r="M65" s="460" t="str">
        <f>IFERROR(VLOOKUP(O65,Presentación!$AK$9:$AM$580,3,FALSE),"")</f>
        <v/>
      </c>
      <c r="N65" s="462"/>
      <c r="O65" s="564"/>
      <c r="P65" s="565"/>
      <c r="Q65" s="566"/>
      <c r="R65" s="564"/>
      <c r="S65" s="565"/>
      <c r="T65" s="566"/>
      <c r="U65" s="447"/>
      <c r="V65" s="448"/>
      <c r="W65" s="449"/>
      <c r="X65" s="161" t="s">
        <v>7275</v>
      </c>
      <c r="Y65" s="447"/>
      <c r="Z65" s="448"/>
      <c r="AA65" s="449"/>
      <c r="AB65" s="447"/>
      <c r="AC65" s="448"/>
      <c r="AD65" s="449"/>
      <c r="AE65" s="447"/>
      <c r="AF65" s="448"/>
      <c r="AG65" s="449"/>
      <c r="AH65" s="447"/>
      <c r="AI65" s="448"/>
      <c r="AJ65" s="449"/>
      <c r="AK65" s="447"/>
      <c r="AL65" s="449"/>
      <c r="AN65" s="169"/>
      <c r="AP65" s="937">
        <f t="shared" si="1"/>
        <v>0</v>
      </c>
      <c r="AQ65" s="937"/>
      <c r="AR65" s="938">
        <f t="shared" si="2"/>
        <v>0</v>
      </c>
      <c r="AS65" s="939"/>
      <c r="AT65" s="277"/>
      <c r="AU65" s="965">
        <f t="shared" si="3"/>
        <v>0</v>
      </c>
      <c r="AV65" s="965"/>
      <c r="AW65" s="937">
        <f t="shared" si="4"/>
        <v>0</v>
      </c>
      <c r="AX65" s="937"/>
      <c r="AY65" s="943" t="str">
        <f>IF(AW65=0,"",IF(SUM($AW$25:AX65)=1,_xlfn.NUMBERVALUE(C65),IF($AW$105&gt;SUM($AW$25:AX65),_xlfn.CONCAT(", ",_xlfn.NUMBERVALUE(C65)),IF($AW$105=SUM($AW$25:AX65),_xlfn.CONCAT(" y ",_xlfn.NUMBERVALUE(C65))))))</f>
        <v/>
      </c>
      <c r="AZ65" s="945"/>
      <c r="BA65" s="3" t="s">
        <v>7289</v>
      </c>
      <c r="BB65" s="937" t="str">
        <f t="shared" si="5"/>
        <v/>
      </c>
      <c r="BC65" s="937"/>
      <c r="BD65" s="3"/>
      <c r="BE65" s="937" t="str">
        <f t="shared" si="6"/>
        <v/>
      </c>
      <c r="BF65" s="937"/>
      <c r="BG65" s="937">
        <f t="shared" si="7"/>
        <v>0</v>
      </c>
      <c r="BH65" s="937"/>
      <c r="BI65" s="3"/>
      <c r="BJ65" s="937">
        <f t="shared" si="8"/>
        <v>0</v>
      </c>
      <c r="BK65" s="937"/>
      <c r="BM65" s="937">
        <f>IF(CNGE_2024_M3_Secc1!K618=2,1,0)</f>
        <v>0</v>
      </c>
      <c r="BN65" s="937"/>
    </row>
    <row r="66" spans="2:66" s="38" customFormat="1" ht="15" customHeight="1">
      <c r="B66" s="57"/>
      <c r="C66" s="48" t="s">
        <v>5111</v>
      </c>
      <c r="D66" s="547" t="str">
        <f>IF($BM$23=1,"",IF(CNGE_2024_M3_Secc1!D619="","",CNGE_2024_M3_Secc1!D619))</f>
        <v/>
      </c>
      <c r="E66" s="548"/>
      <c r="F66" s="548"/>
      <c r="G66" s="549"/>
      <c r="H66" s="460" t="str">
        <f>IF(BM66=1,"",IF(CNGE_2024_M3_Secc1!I619="","",CNGE_2024_M3_Secc1!I619))</f>
        <v/>
      </c>
      <c r="I66" s="462"/>
      <c r="J66" s="447"/>
      <c r="K66" s="448"/>
      <c r="L66" s="449"/>
      <c r="M66" s="460" t="str">
        <f>IFERROR(VLOOKUP(O66,Presentación!$AK$9:$AM$580,3,FALSE),"")</f>
        <v/>
      </c>
      <c r="N66" s="462"/>
      <c r="O66" s="564"/>
      <c r="P66" s="565"/>
      <c r="Q66" s="566"/>
      <c r="R66" s="564"/>
      <c r="S66" s="565"/>
      <c r="T66" s="566"/>
      <c r="U66" s="447"/>
      <c r="V66" s="448"/>
      <c r="W66" s="449"/>
      <c r="X66" s="161" t="s">
        <v>7275</v>
      </c>
      <c r="Y66" s="447"/>
      <c r="Z66" s="448"/>
      <c r="AA66" s="449"/>
      <c r="AB66" s="447"/>
      <c r="AC66" s="448"/>
      <c r="AD66" s="449"/>
      <c r="AE66" s="447"/>
      <c r="AF66" s="448"/>
      <c r="AG66" s="449"/>
      <c r="AH66" s="447"/>
      <c r="AI66" s="448"/>
      <c r="AJ66" s="449"/>
      <c r="AK66" s="447"/>
      <c r="AL66" s="449"/>
      <c r="AN66" s="169"/>
      <c r="AP66" s="937">
        <f t="shared" si="1"/>
        <v>0</v>
      </c>
      <c r="AQ66" s="937"/>
      <c r="AR66" s="938">
        <f t="shared" si="2"/>
        <v>0</v>
      </c>
      <c r="AS66" s="939"/>
      <c r="AT66" s="277"/>
      <c r="AU66" s="965">
        <f t="shared" si="3"/>
        <v>0</v>
      </c>
      <c r="AV66" s="965"/>
      <c r="AW66" s="937">
        <f t="shared" si="4"/>
        <v>0</v>
      </c>
      <c r="AX66" s="937"/>
      <c r="AY66" s="943" t="str">
        <f>IF(AW66=0,"",IF(SUM($AW$25:AX66)=1,_xlfn.NUMBERVALUE(C66),IF($AW$105&gt;SUM($AW$25:AX66),_xlfn.CONCAT(", ",_xlfn.NUMBERVALUE(C66)),IF($AW$105=SUM($AW$25:AX66),_xlfn.CONCAT(" y ",_xlfn.NUMBERVALUE(C66))))))</f>
        <v/>
      </c>
      <c r="AZ66" s="945"/>
      <c r="BA66" s="3" t="s">
        <v>7289</v>
      </c>
      <c r="BB66" s="937" t="str">
        <f t="shared" si="5"/>
        <v/>
      </c>
      <c r="BC66" s="937"/>
      <c r="BD66" s="3"/>
      <c r="BE66" s="937" t="str">
        <f t="shared" si="6"/>
        <v/>
      </c>
      <c r="BF66" s="937"/>
      <c r="BG66" s="937">
        <f t="shared" si="7"/>
        <v>0</v>
      </c>
      <c r="BH66" s="937"/>
      <c r="BI66" s="3"/>
      <c r="BJ66" s="937">
        <f t="shared" si="8"/>
        <v>0</v>
      </c>
      <c r="BK66" s="937"/>
      <c r="BM66" s="937">
        <f>IF(CNGE_2024_M3_Secc1!K619=2,1,0)</f>
        <v>0</v>
      </c>
      <c r="BN66" s="937"/>
    </row>
    <row r="67" spans="2:66" s="38" customFormat="1" ht="15" customHeight="1">
      <c r="B67" s="57"/>
      <c r="C67" s="48" t="s">
        <v>5112</v>
      </c>
      <c r="D67" s="547" t="str">
        <f>IF($BM$23=1,"",IF(CNGE_2024_M3_Secc1!D620="","",CNGE_2024_M3_Secc1!D620))</f>
        <v/>
      </c>
      <c r="E67" s="548"/>
      <c r="F67" s="548"/>
      <c r="G67" s="549"/>
      <c r="H67" s="460" t="str">
        <f>IF(BM67=1,"",IF(CNGE_2024_M3_Secc1!I620="","",CNGE_2024_M3_Secc1!I620))</f>
        <v/>
      </c>
      <c r="I67" s="462"/>
      <c r="J67" s="447"/>
      <c r="K67" s="448"/>
      <c r="L67" s="449"/>
      <c r="M67" s="460" t="str">
        <f>IFERROR(VLOOKUP(O67,Presentación!$AK$9:$AM$580,3,FALSE),"")</f>
        <v/>
      </c>
      <c r="N67" s="462"/>
      <c r="O67" s="564"/>
      <c r="P67" s="565"/>
      <c r="Q67" s="566"/>
      <c r="R67" s="564"/>
      <c r="S67" s="565"/>
      <c r="T67" s="566"/>
      <c r="U67" s="447"/>
      <c r="V67" s="448"/>
      <c r="W67" s="449"/>
      <c r="X67" s="161" t="s">
        <v>7275</v>
      </c>
      <c r="Y67" s="447"/>
      <c r="Z67" s="448"/>
      <c r="AA67" s="449"/>
      <c r="AB67" s="447"/>
      <c r="AC67" s="448"/>
      <c r="AD67" s="449"/>
      <c r="AE67" s="447"/>
      <c r="AF67" s="448"/>
      <c r="AG67" s="449"/>
      <c r="AH67" s="447"/>
      <c r="AI67" s="448"/>
      <c r="AJ67" s="449"/>
      <c r="AK67" s="447"/>
      <c r="AL67" s="449"/>
      <c r="AN67" s="169"/>
      <c r="AP67" s="937">
        <f t="shared" si="1"/>
        <v>0</v>
      </c>
      <c r="AQ67" s="937"/>
      <c r="AR67" s="938">
        <f t="shared" si="2"/>
        <v>0</v>
      </c>
      <c r="AS67" s="939"/>
      <c r="AT67" s="277"/>
      <c r="AU67" s="965">
        <f t="shared" si="3"/>
        <v>0</v>
      </c>
      <c r="AV67" s="965"/>
      <c r="AW67" s="937">
        <f t="shared" si="4"/>
        <v>0</v>
      </c>
      <c r="AX67" s="937"/>
      <c r="AY67" s="943" t="str">
        <f>IF(AW67=0,"",IF(SUM($AW$25:AX67)=1,_xlfn.NUMBERVALUE(C67),IF($AW$105&gt;SUM($AW$25:AX67),_xlfn.CONCAT(", ",_xlfn.NUMBERVALUE(C67)),IF($AW$105=SUM($AW$25:AX67),_xlfn.CONCAT(" y ",_xlfn.NUMBERVALUE(C67))))))</f>
        <v/>
      </c>
      <c r="AZ67" s="945"/>
      <c r="BA67" s="3" t="s">
        <v>7289</v>
      </c>
      <c r="BB67" s="937" t="str">
        <f t="shared" si="5"/>
        <v/>
      </c>
      <c r="BC67" s="937"/>
      <c r="BD67" s="3"/>
      <c r="BE67" s="937" t="str">
        <f t="shared" si="6"/>
        <v/>
      </c>
      <c r="BF67" s="937"/>
      <c r="BG67" s="937">
        <f t="shared" si="7"/>
        <v>0</v>
      </c>
      <c r="BH67" s="937"/>
      <c r="BI67" s="3"/>
      <c r="BJ67" s="937">
        <f t="shared" si="8"/>
        <v>0</v>
      </c>
      <c r="BK67" s="937"/>
      <c r="BM67" s="937">
        <f>IF(CNGE_2024_M3_Secc1!K620=2,1,0)</f>
        <v>0</v>
      </c>
      <c r="BN67" s="937"/>
    </row>
    <row r="68" spans="2:66" s="38" customFormat="1" ht="15" customHeight="1">
      <c r="B68" s="57"/>
      <c r="C68" s="48" t="s">
        <v>5113</v>
      </c>
      <c r="D68" s="547" t="str">
        <f>IF($BM$23=1,"",IF(CNGE_2024_M3_Secc1!D621="","",CNGE_2024_M3_Secc1!D621))</f>
        <v/>
      </c>
      <c r="E68" s="548"/>
      <c r="F68" s="548"/>
      <c r="G68" s="549"/>
      <c r="H68" s="460" t="str">
        <f>IF(BM68=1,"",IF(CNGE_2024_M3_Secc1!I621="","",CNGE_2024_M3_Secc1!I621))</f>
        <v/>
      </c>
      <c r="I68" s="462"/>
      <c r="J68" s="447"/>
      <c r="K68" s="448"/>
      <c r="L68" s="449"/>
      <c r="M68" s="460" t="str">
        <f>IFERROR(VLOOKUP(O68,Presentación!$AK$9:$AM$580,3,FALSE),"")</f>
        <v/>
      </c>
      <c r="N68" s="462"/>
      <c r="O68" s="564"/>
      <c r="P68" s="565"/>
      <c r="Q68" s="566"/>
      <c r="R68" s="564"/>
      <c r="S68" s="565"/>
      <c r="T68" s="566"/>
      <c r="U68" s="447"/>
      <c r="V68" s="448"/>
      <c r="W68" s="449"/>
      <c r="X68" s="161" t="s">
        <v>7275</v>
      </c>
      <c r="Y68" s="447"/>
      <c r="Z68" s="448"/>
      <c r="AA68" s="449"/>
      <c r="AB68" s="447"/>
      <c r="AC68" s="448"/>
      <c r="AD68" s="449"/>
      <c r="AE68" s="447"/>
      <c r="AF68" s="448"/>
      <c r="AG68" s="449"/>
      <c r="AH68" s="447"/>
      <c r="AI68" s="448"/>
      <c r="AJ68" s="449"/>
      <c r="AK68" s="447"/>
      <c r="AL68" s="449"/>
      <c r="AN68" s="169"/>
      <c r="AP68" s="937">
        <f t="shared" si="1"/>
        <v>0</v>
      </c>
      <c r="AQ68" s="937"/>
      <c r="AR68" s="938">
        <f t="shared" si="2"/>
        <v>0</v>
      </c>
      <c r="AS68" s="939"/>
      <c r="AT68" s="277"/>
      <c r="AU68" s="965">
        <f t="shared" si="3"/>
        <v>0</v>
      </c>
      <c r="AV68" s="965"/>
      <c r="AW68" s="937">
        <f t="shared" si="4"/>
        <v>0</v>
      </c>
      <c r="AX68" s="937"/>
      <c r="AY68" s="943" t="str">
        <f>IF(AW68=0,"",IF(SUM($AW$25:AX68)=1,_xlfn.NUMBERVALUE(C68),IF($AW$105&gt;SUM($AW$25:AX68),_xlfn.CONCAT(", ",_xlfn.NUMBERVALUE(C68)),IF($AW$105=SUM($AW$25:AX68),_xlfn.CONCAT(" y ",_xlfn.NUMBERVALUE(C68))))))</f>
        <v/>
      </c>
      <c r="AZ68" s="945"/>
      <c r="BA68" s="3" t="s">
        <v>7289</v>
      </c>
      <c r="BB68" s="937" t="str">
        <f t="shared" si="5"/>
        <v/>
      </c>
      <c r="BC68" s="937"/>
      <c r="BD68" s="3"/>
      <c r="BE68" s="937" t="str">
        <f t="shared" si="6"/>
        <v/>
      </c>
      <c r="BF68" s="937"/>
      <c r="BG68" s="937">
        <f t="shared" si="7"/>
        <v>0</v>
      </c>
      <c r="BH68" s="937"/>
      <c r="BI68" s="3"/>
      <c r="BJ68" s="937">
        <f t="shared" si="8"/>
        <v>0</v>
      </c>
      <c r="BK68" s="937"/>
      <c r="BM68" s="937">
        <f>IF(CNGE_2024_M3_Secc1!K621=2,1,0)</f>
        <v>0</v>
      </c>
      <c r="BN68" s="937"/>
    </row>
    <row r="69" spans="2:66" s="38" customFormat="1" ht="15" customHeight="1">
      <c r="B69" s="57"/>
      <c r="C69" s="48" t="s">
        <v>5114</v>
      </c>
      <c r="D69" s="547" t="str">
        <f>IF($BM$23=1,"",IF(CNGE_2024_M3_Secc1!D622="","",CNGE_2024_M3_Secc1!D622))</f>
        <v/>
      </c>
      <c r="E69" s="548"/>
      <c r="F69" s="548"/>
      <c r="G69" s="549"/>
      <c r="H69" s="460" t="str">
        <f>IF(BM69=1,"",IF(CNGE_2024_M3_Secc1!I622="","",CNGE_2024_M3_Secc1!I622))</f>
        <v/>
      </c>
      <c r="I69" s="462"/>
      <c r="J69" s="447"/>
      <c r="K69" s="448"/>
      <c r="L69" s="449"/>
      <c r="M69" s="460" t="str">
        <f>IFERROR(VLOOKUP(O69,Presentación!$AK$9:$AM$580,3,FALSE),"")</f>
        <v/>
      </c>
      <c r="N69" s="462"/>
      <c r="O69" s="564"/>
      <c r="P69" s="565"/>
      <c r="Q69" s="566"/>
      <c r="R69" s="564"/>
      <c r="S69" s="565"/>
      <c r="T69" s="566"/>
      <c r="U69" s="447"/>
      <c r="V69" s="448"/>
      <c r="W69" s="449"/>
      <c r="X69" s="161" t="s">
        <v>7275</v>
      </c>
      <c r="Y69" s="447"/>
      <c r="Z69" s="448"/>
      <c r="AA69" s="449"/>
      <c r="AB69" s="447"/>
      <c r="AC69" s="448"/>
      <c r="AD69" s="449"/>
      <c r="AE69" s="447"/>
      <c r="AF69" s="448"/>
      <c r="AG69" s="449"/>
      <c r="AH69" s="447"/>
      <c r="AI69" s="448"/>
      <c r="AJ69" s="449"/>
      <c r="AK69" s="447"/>
      <c r="AL69" s="449"/>
      <c r="AN69" s="169"/>
      <c r="AP69" s="937">
        <f t="shared" si="1"/>
        <v>0</v>
      </c>
      <c r="AQ69" s="937"/>
      <c r="AR69" s="938">
        <f t="shared" si="2"/>
        <v>0</v>
      </c>
      <c r="AS69" s="939"/>
      <c r="AT69" s="277"/>
      <c r="AU69" s="965">
        <f t="shared" si="3"/>
        <v>0</v>
      </c>
      <c r="AV69" s="965"/>
      <c r="AW69" s="937">
        <f t="shared" si="4"/>
        <v>0</v>
      </c>
      <c r="AX69" s="937"/>
      <c r="AY69" s="943" t="str">
        <f>IF(AW69=0,"",IF(SUM($AW$25:AX69)=1,_xlfn.NUMBERVALUE(C69),IF($AW$105&gt;SUM($AW$25:AX69),_xlfn.CONCAT(", ",_xlfn.NUMBERVALUE(C69)),IF($AW$105=SUM($AW$25:AX69),_xlfn.CONCAT(" y ",_xlfn.NUMBERVALUE(C69))))))</f>
        <v/>
      </c>
      <c r="AZ69" s="945"/>
      <c r="BA69" s="3" t="s">
        <v>7289</v>
      </c>
      <c r="BB69" s="937" t="str">
        <f t="shared" si="5"/>
        <v/>
      </c>
      <c r="BC69" s="937"/>
      <c r="BD69" s="3"/>
      <c r="BE69" s="937" t="str">
        <f t="shared" si="6"/>
        <v/>
      </c>
      <c r="BF69" s="937"/>
      <c r="BG69" s="937">
        <f t="shared" si="7"/>
        <v>0</v>
      </c>
      <c r="BH69" s="937"/>
      <c r="BI69" s="3"/>
      <c r="BJ69" s="937">
        <f t="shared" si="8"/>
        <v>0</v>
      </c>
      <c r="BK69" s="937"/>
      <c r="BM69" s="937">
        <f>IF(CNGE_2024_M3_Secc1!K622=2,1,0)</f>
        <v>0</v>
      </c>
      <c r="BN69" s="937"/>
    </row>
    <row r="70" spans="2:66" s="38" customFormat="1" ht="15" customHeight="1">
      <c r="B70" s="305"/>
      <c r="C70" s="48" t="s">
        <v>5378</v>
      </c>
      <c r="D70" s="547" t="str">
        <f>IF($BM$23=1,"",IF(CNGE_2024_M3_Secc1!D623="","",CNGE_2024_M3_Secc1!D623))</f>
        <v/>
      </c>
      <c r="E70" s="548"/>
      <c r="F70" s="548"/>
      <c r="G70" s="549"/>
      <c r="H70" s="460" t="str">
        <f>IF(BM70=1,"",IF(CNGE_2024_M3_Secc1!I623="","",CNGE_2024_M3_Secc1!I623))</f>
        <v/>
      </c>
      <c r="I70" s="462"/>
      <c r="J70" s="447"/>
      <c r="K70" s="448"/>
      <c r="L70" s="449"/>
      <c r="M70" s="460" t="str">
        <f>IFERROR(VLOOKUP(O70,Presentación!$AK$9:$AM$580,3,FALSE),"")</f>
        <v/>
      </c>
      <c r="N70" s="462"/>
      <c r="O70" s="564"/>
      <c r="P70" s="565"/>
      <c r="Q70" s="566"/>
      <c r="R70" s="564"/>
      <c r="S70" s="565"/>
      <c r="T70" s="566"/>
      <c r="U70" s="447"/>
      <c r="V70" s="448"/>
      <c r="W70" s="449"/>
      <c r="X70" s="161" t="s">
        <v>7275</v>
      </c>
      <c r="Y70" s="447"/>
      <c r="Z70" s="448"/>
      <c r="AA70" s="449"/>
      <c r="AB70" s="447"/>
      <c r="AC70" s="448"/>
      <c r="AD70" s="449"/>
      <c r="AE70" s="447"/>
      <c r="AF70" s="448"/>
      <c r="AG70" s="449"/>
      <c r="AH70" s="447"/>
      <c r="AI70" s="448"/>
      <c r="AJ70" s="449"/>
      <c r="AK70" s="447"/>
      <c r="AL70" s="449"/>
      <c r="AN70" s="169"/>
      <c r="AP70" s="937">
        <f t="shared" si="1"/>
        <v>0</v>
      </c>
      <c r="AQ70" s="937"/>
      <c r="AR70" s="938">
        <f t="shared" si="2"/>
        <v>0</v>
      </c>
      <c r="AS70" s="939"/>
      <c r="AT70" s="277"/>
      <c r="AU70" s="965">
        <f t="shared" si="3"/>
        <v>0</v>
      </c>
      <c r="AV70" s="965"/>
      <c r="AW70" s="937">
        <f t="shared" si="4"/>
        <v>0</v>
      </c>
      <c r="AX70" s="937"/>
      <c r="AY70" s="943" t="str">
        <f>IF(AW70=0,"",IF(SUM($AW$25:AX70)=1,_xlfn.NUMBERVALUE(C70),IF($AW$105&gt;SUM($AW$25:AX70),_xlfn.CONCAT(", ",_xlfn.NUMBERVALUE(C70)),IF($AW$105=SUM($AW$25:AX70),_xlfn.CONCAT(" y ",_xlfn.NUMBERVALUE(C70))))))</f>
        <v/>
      </c>
      <c r="AZ70" s="945"/>
      <c r="BA70" s="3" t="s">
        <v>7289</v>
      </c>
      <c r="BB70" s="937" t="str">
        <f t="shared" si="5"/>
        <v/>
      </c>
      <c r="BC70" s="937"/>
      <c r="BD70" s="3"/>
      <c r="BE70" s="937" t="str">
        <f t="shared" si="6"/>
        <v/>
      </c>
      <c r="BF70" s="937"/>
      <c r="BG70" s="937">
        <f t="shared" si="7"/>
        <v>0</v>
      </c>
      <c r="BH70" s="937"/>
      <c r="BI70" s="3"/>
      <c r="BJ70" s="937">
        <f t="shared" si="8"/>
        <v>0</v>
      </c>
      <c r="BK70" s="937"/>
      <c r="BM70" s="937">
        <f>IF(CNGE_2024_M3_Secc1!K623=2,1,0)</f>
        <v>0</v>
      </c>
      <c r="BN70" s="937"/>
    </row>
    <row r="71" spans="2:66" s="38" customFormat="1" ht="15" customHeight="1">
      <c r="B71" s="305"/>
      <c r="C71" s="48" t="s">
        <v>5379</v>
      </c>
      <c r="D71" s="547" t="str">
        <f>IF($BM$23=1,"",IF(CNGE_2024_M3_Secc1!D624="","",CNGE_2024_M3_Secc1!D624))</f>
        <v/>
      </c>
      <c r="E71" s="548"/>
      <c r="F71" s="548"/>
      <c r="G71" s="549"/>
      <c r="H71" s="460" t="str">
        <f>IF(BM71=1,"",IF(CNGE_2024_M3_Secc1!I624="","",CNGE_2024_M3_Secc1!I624))</f>
        <v/>
      </c>
      <c r="I71" s="462"/>
      <c r="J71" s="447"/>
      <c r="K71" s="448"/>
      <c r="L71" s="449"/>
      <c r="M71" s="460" t="str">
        <f>IFERROR(VLOOKUP(O71,Presentación!$AK$9:$AM$580,3,FALSE),"")</f>
        <v/>
      </c>
      <c r="N71" s="462"/>
      <c r="O71" s="564"/>
      <c r="P71" s="565"/>
      <c r="Q71" s="566"/>
      <c r="R71" s="564"/>
      <c r="S71" s="565"/>
      <c r="T71" s="566"/>
      <c r="U71" s="447"/>
      <c r="V71" s="448"/>
      <c r="W71" s="449"/>
      <c r="X71" s="161" t="s">
        <v>7275</v>
      </c>
      <c r="Y71" s="447"/>
      <c r="Z71" s="448"/>
      <c r="AA71" s="449"/>
      <c r="AB71" s="447"/>
      <c r="AC71" s="448"/>
      <c r="AD71" s="449"/>
      <c r="AE71" s="447"/>
      <c r="AF71" s="448"/>
      <c r="AG71" s="449"/>
      <c r="AH71" s="447"/>
      <c r="AI71" s="448"/>
      <c r="AJ71" s="449"/>
      <c r="AK71" s="447"/>
      <c r="AL71" s="449"/>
      <c r="AN71" s="169"/>
      <c r="AP71" s="937">
        <f t="shared" si="1"/>
        <v>0</v>
      </c>
      <c r="AQ71" s="937"/>
      <c r="AR71" s="938">
        <f t="shared" si="2"/>
        <v>0</v>
      </c>
      <c r="AS71" s="939"/>
      <c r="AT71" s="277"/>
      <c r="AU71" s="965">
        <f t="shared" si="3"/>
        <v>0</v>
      </c>
      <c r="AV71" s="965"/>
      <c r="AW71" s="937">
        <f t="shared" si="4"/>
        <v>0</v>
      </c>
      <c r="AX71" s="937"/>
      <c r="AY71" s="943" t="str">
        <f>IF(AW71=0,"",IF(SUM($AW$25:AX71)=1,_xlfn.NUMBERVALUE(C71),IF($AW$105&gt;SUM($AW$25:AX71),_xlfn.CONCAT(", ",_xlfn.NUMBERVALUE(C71)),IF($AW$105=SUM($AW$25:AX71),_xlfn.CONCAT(" y ",_xlfn.NUMBERVALUE(C71))))))</f>
        <v/>
      </c>
      <c r="AZ71" s="945"/>
      <c r="BA71" s="3" t="s">
        <v>7289</v>
      </c>
      <c r="BB71" s="937" t="str">
        <f t="shared" si="5"/>
        <v/>
      </c>
      <c r="BC71" s="937"/>
      <c r="BD71" s="3"/>
      <c r="BE71" s="937" t="str">
        <f t="shared" si="6"/>
        <v/>
      </c>
      <c r="BF71" s="937"/>
      <c r="BG71" s="937">
        <f t="shared" si="7"/>
        <v>0</v>
      </c>
      <c r="BH71" s="937"/>
      <c r="BI71" s="3"/>
      <c r="BJ71" s="937">
        <f t="shared" si="8"/>
        <v>0</v>
      </c>
      <c r="BK71" s="937"/>
      <c r="BM71" s="937">
        <f>IF(CNGE_2024_M3_Secc1!K624=2,1,0)</f>
        <v>0</v>
      </c>
      <c r="BN71" s="937"/>
    </row>
    <row r="72" spans="2:66" s="38" customFormat="1" ht="15" customHeight="1">
      <c r="B72" s="305"/>
      <c r="C72" s="48" t="s">
        <v>5380</v>
      </c>
      <c r="D72" s="547" t="str">
        <f>IF($BM$23=1,"",IF(CNGE_2024_M3_Secc1!D625="","",CNGE_2024_M3_Secc1!D625))</f>
        <v/>
      </c>
      <c r="E72" s="548"/>
      <c r="F72" s="548"/>
      <c r="G72" s="549"/>
      <c r="H72" s="460" t="str">
        <f>IF(BM72=1,"",IF(CNGE_2024_M3_Secc1!I625="","",CNGE_2024_M3_Secc1!I625))</f>
        <v/>
      </c>
      <c r="I72" s="462"/>
      <c r="J72" s="447"/>
      <c r="K72" s="448"/>
      <c r="L72" s="449"/>
      <c r="M72" s="460" t="str">
        <f>IFERROR(VLOOKUP(O72,Presentación!$AK$9:$AM$580,3,FALSE),"")</f>
        <v/>
      </c>
      <c r="N72" s="462"/>
      <c r="O72" s="564"/>
      <c r="P72" s="565"/>
      <c r="Q72" s="566"/>
      <c r="R72" s="564"/>
      <c r="S72" s="565"/>
      <c r="T72" s="566"/>
      <c r="U72" s="447"/>
      <c r="V72" s="448"/>
      <c r="W72" s="449"/>
      <c r="X72" s="161" t="s">
        <v>7275</v>
      </c>
      <c r="Y72" s="447"/>
      <c r="Z72" s="448"/>
      <c r="AA72" s="449"/>
      <c r="AB72" s="447"/>
      <c r="AC72" s="448"/>
      <c r="AD72" s="449"/>
      <c r="AE72" s="447"/>
      <c r="AF72" s="448"/>
      <c r="AG72" s="449"/>
      <c r="AH72" s="447"/>
      <c r="AI72" s="448"/>
      <c r="AJ72" s="449"/>
      <c r="AK72" s="447"/>
      <c r="AL72" s="449"/>
      <c r="AN72" s="169"/>
      <c r="AP72" s="937">
        <f t="shared" si="1"/>
        <v>0</v>
      </c>
      <c r="AQ72" s="937"/>
      <c r="AR72" s="938">
        <f t="shared" si="2"/>
        <v>0</v>
      </c>
      <c r="AS72" s="939"/>
      <c r="AT72" s="277"/>
      <c r="AU72" s="965">
        <f t="shared" si="3"/>
        <v>0</v>
      </c>
      <c r="AV72" s="965"/>
      <c r="AW72" s="937">
        <f t="shared" si="4"/>
        <v>0</v>
      </c>
      <c r="AX72" s="937"/>
      <c r="AY72" s="943" t="str">
        <f>IF(AW72=0,"",IF(SUM($AW$25:AX72)=1,_xlfn.NUMBERVALUE(C72),IF($AW$105&gt;SUM($AW$25:AX72),_xlfn.CONCAT(", ",_xlfn.NUMBERVALUE(C72)),IF($AW$105=SUM($AW$25:AX72),_xlfn.CONCAT(" y ",_xlfn.NUMBERVALUE(C72))))))</f>
        <v/>
      </c>
      <c r="AZ72" s="945"/>
      <c r="BA72" s="3" t="s">
        <v>7289</v>
      </c>
      <c r="BB72" s="937" t="str">
        <f t="shared" si="5"/>
        <v/>
      </c>
      <c r="BC72" s="937"/>
      <c r="BD72" s="3"/>
      <c r="BE72" s="937" t="str">
        <f t="shared" si="6"/>
        <v/>
      </c>
      <c r="BF72" s="937"/>
      <c r="BG72" s="937">
        <f t="shared" si="7"/>
        <v>0</v>
      </c>
      <c r="BH72" s="937"/>
      <c r="BI72" s="3"/>
      <c r="BJ72" s="937">
        <f t="shared" si="8"/>
        <v>0</v>
      </c>
      <c r="BK72" s="937"/>
      <c r="BM72" s="937">
        <f>IF(CNGE_2024_M3_Secc1!K625=2,1,0)</f>
        <v>0</v>
      </c>
      <c r="BN72" s="937"/>
    </row>
    <row r="73" spans="2:66" s="38" customFormat="1" ht="15" customHeight="1">
      <c r="B73" s="305"/>
      <c r="C73" s="48" t="s">
        <v>5381</v>
      </c>
      <c r="D73" s="547" t="str">
        <f>IF($BM$23=1,"",IF(CNGE_2024_M3_Secc1!D626="","",CNGE_2024_M3_Secc1!D626))</f>
        <v/>
      </c>
      <c r="E73" s="548"/>
      <c r="F73" s="548"/>
      <c r="G73" s="549"/>
      <c r="H73" s="460" t="str">
        <f>IF(BM73=1,"",IF(CNGE_2024_M3_Secc1!I626="","",CNGE_2024_M3_Secc1!I626))</f>
        <v/>
      </c>
      <c r="I73" s="462"/>
      <c r="J73" s="447"/>
      <c r="K73" s="448"/>
      <c r="L73" s="449"/>
      <c r="M73" s="460" t="str">
        <f>IFERROR(VLOOKUP(O73,Presentación!$AK$9:$AM$580,3,FALSE),"")</f>
        <v/>
      </c>
      <c r="N73" s="462"/>
      <c r="O73" s="564"/>
      <c r="P73" s="565"/>
      <c r="Q73" s="566"/>
      <c r="R73" s="564"/>
      <c r="S73" s="565"/>
      <c r="T73" s="566"/>
      <c r="U73" s="447"/>
      <c r="V73" s="448"/>
      <c r="W73" s="449"/>
      <c r="X73" s="161" t="s">
        <v>7275</v>
      </c>
      <c r="Y73" s="447"/>
      <c r="Z73" s="448"/>
      <c r="AA73" s="449"/>
      <c r="AB73" s="447"/>
      <c r="AC73" s="448"/>
      <c r="AD73" s="449"/>
      <c r="AE73" s="447"/>
      <c r="AF73" s="448"/>
      <c r="AG73" s="449"/>
      <c r="AH73" s="447"/>
      <c r="AI73" s="448"/>
      <c r="AJ73" s="449"/>
      <c r="AK73" s="447"/>
      <c r="AL73" s="449"/>
      <c r="AN73" s="169"/>
      <c r="AP73" s="937">
        <f t="shared" si="1"/>
        <v>0</v>
      </c>
      <c r="AQ73" s="937"/>
      <c r="AR73" s="938">
        <f t="shared" si="2"/>
        <v>0</v>
      </c>
      <c r="AS73" s="939"/>
      <c r="AT73" s="277"/>
      <c r="AU73" s="965">
        <f t="shared" si="3"/>
        <v>0</v>
      </c>
      <c r="AV73" s="965"/>
      <c r="AW73" s="937">
        <f t="shared" si="4"/>
        <v>0</v>
      </c>
      <c r="AX73" s="937"/>
      <c r="AY73" s="943" t="str">
        <f>IF(AW73=0,"",IF(SUM($AW$25:AX73)=1,_xlfn.NUMBERVALUE(C73),IF($AW$105&gt;SUM($AW$25:AX73),_xlfn.CONCAT(", ",_xlfn.NUMBERVALUE(C73)),IF($AW$105=SUM($AW$25:AX73),_xlfn.CONCAT(" y ",_xlfn.NUMBERVALUE(C73))))))</f>
        <v/>
      </c>
      <c r="AZ73" s="945"/>
      <c r="BA73" s="3" t="s">
        <v>7289</v>
      </c>
      <c r="BB73" s="937" t="str">
        <f t="shared" si="5"/>
        <v/>
      </c>
      <c r="BC73" s="937"/>
      <c r="BD73" s="3"/>
      <c r="BE73" s="937" t="str">
        <f t="shared" si="6"/>
        <v/>
      </c>
      <c r="BF73" s="937"/>
      <c r="BG73" s="937">
        <f t="shared" si="7"/>
        <v>0</v>
      </c>
      <c r="BH73" s="937"/>
      <c r="BI73" s="3"/>
      <c r="BJ73" s="937">
        <f t="shared" si="8"/>
        <v>0</v>
      </c>
      <c r="BK73" s="937"/>
      <c r="BM73" s="937">
        <f>IF(CNGE_2024_M3_Secc1!K626=2,1,0)</f>
        <v>0</v>
      </c>
      <c r="BN73" s="937"/>
    </row>
    <row r="74" spans="2:66" s="38" customFormat="1" ht="15" customHeight="1">
      <c r="B74" s="305"/>
      <c r="C74" s="48" t="s">
        <v>5382</v>
      </c>
      <c r="D74" s="547" t="str">
        <f>IF($BM$23=1,"",IF(CNGE_2024_M3_Secc1!D627="","",CNGE_2024_M3_Secc1!D627))</f>
        <v/>
      </c>
      <c r="E74" s="548"/>
      <c r="F74" s="548"/>
      <c r="G74" s="549"/>
      <c r="H74" s="460" t="str">
        <f>IF(BM74=1,"",IF(CNGE_2024_M3_Secc1!I627="","",CNGE_2024_M3_Secc1!I627))</f>
        <v/>
      </c>
      <c r="I74" s="462"/>
      <c r="J74" s="447"/>
      <c r="K74" s="448"/>
      <c r="L74" s="449"/>
      <c r="M74" s="460" t="str">
        <f>IFERROR(VLOOKUP(O74,Presentación!$AK$9:$AM$580,3,FALSE),"")</f>
        <v/>
      </c>
      <c r="N74" s="462"/>
      <c r="O74" s="564"/>
      <c r="P74" s="565"/>
      <c r="Q74" s="566"/>
      <c r="R74" s="564"/>
      <c r="S74" s="565"/>
      <c r="T74" s="566"/>
      <c r="U74" s="447"/>
      <c r="V74" s="448"/>
      <c r="W74" s="449"/>
      <c r="X74" s="161" t="s">
        <v>7275</v>
      </c>
      <c r="Y74" s="447"/>
      <c r="Z74" s="448"/>
      <c r="AA74" s="449"/>
      <c r="AB74" s="447"/>
      <c r="AC74" s="448"/>
      <c r="AD74" s="449"/>
      <c r="AE74" s="447"/>
      <c r="AF74" s="448"/>
      <c r="AG74" s="449"/>
      <c r="AH74" s="447"/>
      <c r="AI74" s="448"/>
      <c r="AJ74" s="449"/>
      <c r="AK74" s="447"/>
      <c r="AL74" s="449"/>
      <c r="AN74" s="169"/>
      <c r="AP74" s="937">
        <f t="shared" si="1"/>
        <v>0</v>
      </c>
      <c r="AQ74" s="937"/>
      <c r="AR74" s="938">
        <f t="shared" si="2"/>
        <v>0</v>
      </c>
      <c r="AS74" s="939"/>
      <c r="AT74" s="277"/>
      <c r="AU74" s="965">
        <f t="shared" si="3"/>
        <v>0</v>
      </c>
      <c r="AV74" s="965"/>
      <c r="AW74" s="937">
        <f t="shared" si="4"/>
        <v>0</v>
      </c>
      <c r="AX74" s="937"/>
      <c r="AY74" s="943" t="str">
        <f>IF(AW74=0,"",IF(SUM($AW$25:AX74)=1,_xlfn.NUMBERVALUE(C74),IF($AW$105&gt;SUM($AW$25:AX74),_xlfn.CONCAT(", ",_xlfn.NUMBERVALUE(C74)),IF($AW$105=SUM($AW$25:AX74),_xlfn.CONCAT(" y ",_xlfn.NUMBERVALUE(C74))))))</f>
        <v/>
      </c>
      <c r="AZ74" s="945"/>
      <c r="BA74" s="3" t="s">
        <v>7289</v>
      </c>
      <c r="BB74" s="937" t="str">
        <f t="shared" si="5"/>
        <v/>
      </c>
      <c r="BC74" s="937"/>
      <c r="BD74" s="3"/>
      <c r="BE74" s="937" t="str">
        <f t="shared" si="6"/>
        <v/>
      </c>
      <c r="BF74" s="937"/>
      <c r="BG74" s="937">
        <f t="shared" si="7"/>
        <v>0</v>
      </c>
      <c r="BH74" s="937"/>
      <c r="BI74" s="3"/>
      <c r="BJ74" s="937">
        <f t="shared" si="8"/>
        <v>0</v>
      </c>
      <c r="BK74" s="937"/>
      <c r="BM74" s="937">
        <f>IF(CNGE_2024_M3_Secc1!K627=2,1,0)</f>
        <v>0</v>
      </c>
      <c r="BN74" s="937"/>
    </row>
    <row r="75" spans="2:66" s="38" customFormat="1" ht="15" customHeight="1">
      <c r="B75" s="305"/>
      <c r="C75" s="48" t="s">
        <v>5383</v>
      </c>
      <c r="D75" s="547" t="str">
        <f>IF($BM$23=1,"",IF(CNGE_2024_M3_Secc1!D628="","",CNGE_2024_M3_Secc1!D628))</f>
        <v/>
      </c>
      <c r="E75" s="548"/>
      <c r="F75" s="548"/>
      <c r="G75" s="549"/>
      <c r="H75" s="460" t="str">
        <f>IF(BM75=1,"",IF(CNGE_2024_M3_Secc1!I628="","",CNGE_2024_M3_Secc1!I628))</f>
        <v/>
      </c>
      <c r="I75" s="462"/>
      <c r="J75" s="447"/>
      <c r="K75" s="448"/>
      <c r="L75" s="449"/>
      <c r="M75" s="460" t="str">
        <f>IFERROR(VLOOKUP(O75,Presentación!$AK$9:$AM$580,3,FALSE),"")</f>
        <v/>
      </c>
      <c r="N75" s="462"/>
      <c r="O75" s="564"/>
      <c r="P75" s="565"/>
      <c r="Q75" s="566"/>
      <c r="R75" s="564"/>
      <c r="S75" s="565"/>
      <c r="T75" s="566"/>
      <c r="U75" s="447"/>
      <c r="V75" s="448"/>
      <c r="W75" s="449"/>
      <c r="X75" s="161" t="s">
        <v>7275</v>
      </c>
      <c r="Y75" s="447"/>
      <c r="Z75" s="448"/>
      <c r="AA75" s="449"/>
      <c r="AB75" s="447"/>
      <c r="AC75" s="448"/>
      <c r="AD75" s="449"/>
      <c r="AE75" s="447"/>
      <c r="AF75" s="448"/>
      <c r="AG75" s="449"/>
      <c r="AH75" s="447"/>
      <c r="AI75" s="448"/>
      <c r="AJ75" s="449"/>
      <c r="AK75" s="447"/>
      <c r="AL75" s="449"/>
      <c r="AN75" s="169"/>
      <c r="AP75" s="937">
        <f t="shared" si="1"/>
        <v>0</v>
      </c>
      <c r="AQ75" s="937"/>
      <c r="AR75" s="938">
        <f t="shared" si="2"/>
        <v>0</v>
      </c>
      <c r="AS75" s="939"/>
      <c r="AT75" s="277"/>
      <c r="AU75" s="965">
        <f t="shared" si="3"/>
        <v>0</v>
      </c>
      <c r="AV75" s="965"/>
      <c r="AW75" s="937">
        <f t="shared" si="4"/>
        <v>0</v>
      </c>
      <c r="AX75" s="937"/>
      <c r="AY75" s="943" t="str">
        <f>IF(AW75=0,"",IF(SUM($AW$25:AX75)=1,_xlfn.NUMBERVALUE(C75),IF($AW$105&gt;SUM($AW$25:AX75),_xlfn.CONCAT(", ",_xlfn.NUMBERVALUE(C75)),IF($AW$105=SUM($AW$25:AX75),_xlfn.CONCAT(" y ",_xlfn.NUMBERVALUE(C75))))))</f>
        <v/>
      </c>
      <c r="AZ75" s="945"/>
      <c r="BA75" s="3" t="s">
        <v>7289</v>
      </c>
      <c r="BB75" s="937" t="str">
        <f t="shared" si="5"/>
        <v/>
      </c>
      <c r="BC75" s="937"/>
      <c r="BD75" s="3"/>
      <c r="BE75" s="937" t="str">
        <f t="shared" si="6"/>
        <v/>
      </c>
      <c r="BF75" s="937"/>
      <c r="BG75" s="937">
        <f t="shared" si="7"/>
        <v>0</v>
      </c>
      <c r="BH75" s="937"/>
      <c r="BI75" s="3"/>
      <c r="BJ75" s="937">
        <f t="shared" si="8"/>
        <v>0</v>
      </c>
      <c r="BK75" s="937"/>
      <c r="BM75" s="937">
        <f>IF(CNGE_2024_M3_Secc1!K628=2,1,0)</f>
        <v>0</v>
      </c>
      <c r="BN75" s="937"/>
    </row>
    <row r="76" spans="2:66" s="38" customFormat="1" ht="15" customHeight="1">
      <c r="B76" s="305"/>
      <c r="C76" s="48" t="s">
        <v>5384</v>
      </c>
      <c r="D76" s="547" t="str">
        <f>IF($BM$23=1,"",IF(CNGE_2024_M3_Secc1!D629="","",CNGE_2024_M3_Secc1!D629))</f>
        <v/>
      </c>
      <c r="E76" s="548"/>
      <c r="F76" s="548"/>
      <c r="G76" s="549"/>
      <c r="H76" s="460" t="str">
        <f>IF(BM76=1,"",IF(CNGE_2024_M3_Secc1!I629="","",CNGE_2024_M3_Secc1!I629))</f>
        <v/>
      </c>
      <c r="I76" s="462"/>
      <c r="J76" s="447"/>
      <c r="K76" s="448"/>
      <c r="L76" s="449"/>
      <c r="M76" s="460" t="str">
        <f>IFERROR(VLOOKUP(O76,Presentación!$AK$9:$AM$580,3,FALSE),"")</f>
        <v/>
      </c>
      <c r="N76" s="462"/>
      <c r="O76" s="564"/>
      <c r="P76" s="565"/>
      <c r="Q76" s="566"/>
      <c r="R76" s="564"/>
      <c r="S76" s="565"/>
      <c r="T76" s="566"/>
      <c r="U76" s="447"/>
      <c r="V76" s="448"/>
      <c r="W76" s="449"/>
      <c r="X76" s="161" t="s">
        <v>7275</v>
      </c>
      <c r="Y76" s="447"/>
      <c r="Z76" s="448"/>
      <c r="AA76" s="449"/>
      <c r="AB76" s="447"/>
      <c r="AC76" s="448"/>
      <c r="AD76" s="449"/>
      <c r="AE76" s="447"/>
      <c r="AF76" s="448"/>
      <c r="AG76" s="449"/>
      <c r="AH76" s="447"/>
      <c r="AI76" s="448"/>
      <c r="AJ76" s="449"/>
      <c r="AK76" s="447"/>
      <c r="AL76" s="449"/>
      <c r="AN76" s="169"/>
      <c r="AP76" s="937">
        <f t="shared" si="1"/>
        <v>0</v>
      </c>
      <c r="AQ76" s="937"/>
      <c r="AR76" s="938">
        <f t="shared" si="2"/>
        <v>0</v>
      </c>
      <c r="AS76" s="939"/>
      <c r="AT76" s="277"/>
      <c r="AU76" s="965">
        <f t="shared" si="3"/>
        <v>0</v>
      </c>
      <c r="AV76" s="965"/>
      <c r="AW76" s="937">
        <f t="shared" si="4"/>
        <v>0</v>
      </c>
      <c r="AX76" s="937"/>
      <c r="AY76" s="943" t="str">
        <f>IF(AW76=0,"",IF(SUM($AW$25:AX76)=1,_xlfn.NUMBERVALUE(C76),IF($AW$105&gt;SUM($AW$25:AX76),_xlfn.CONCAT(", ",_xlfn.NUMBERVALUE(C76)),IF($AW$105=SUM($AW$25:AX76),_xlfn.CONCAT(" y ",_xlfn.NUMBERVALUE(C76))))))</f>
        <v/>
      </c>
      <c r="AZ76" s="945"/>
      <c r="BA76" s="3" t="s">
        <v>7289</v>
      </c>
      <c r="BB76" s="937" t="str">
        <f t="shared" si="5"/>
        <v/>
      </c>
      <c r="BC76" s="937"/>
      <c r="BD76" s="3"/>
      <c r="BE76" s="937" t="str">
        <f t="shared" si="6"/>
        <v/>
      </c>
      <c r="BF76" s="937"/>
      <c r="BG76" s="937">
        <f t="shared" si="7"/>
        <v>0</v>
      </c>
      <c r="BH76" s="937"/>
      <c r="BI76" s="3"/>
      <c r="BJ76" s="937">
        <f t="shared" si="8"/>
        <v>0</v>
      </c>
      <c r="BK76" s="937"/>
      <c r="BM76" s="937">
        <f>IF(CNGE_2024_M3_Secc1!K629=2,1,0)</f>
        <v>0</v>
      </c>
      <c r="BN76" s="937"/>
    </row>
    <row r="77" spans="2:66" s="38" customFormat="1" ht="15" customHeight="1">
      <c r="B77" s="305"/>
      <c r="C77" s="48" t="s">
        <v>5385</v>
      </c>
      <c r="D77" s="547" t="str">
        <f>IF($BM$23=1,"",IF(CNGE_2024_M3_Secc1!D630="","",CNGE_2024_M3_Secc1!D630))</f>
        <v/>
      </c>
      <c r="E77" s="548"/>
      <c r="F77" s="548"/>
      <c r="G77" s="549"/>
      <c r="H77" s="460" t="str">
        <f>IF(BM77=1,"",IF(CNGE_2024_M3_Secc1!I630="","",CNGE_2024_M3_Secc1!I630))</f>
        <v/>
      </c>
      <c r="I77" s="462"/>
      <c r="J77" s="447"/>
      <c r="K77" s="448"/>
      <c r="L77" s="449"/>
      <c r="M77" s="460" t="str">
        <f>IFERROR(VLOOKUP(O77,Presentación!$AK$9:$AM$580,3,FALSE),"")</f>
        <v/>
      </c>
      <c r="N77" s="462"/>
      <c r="O77" s="564"/>
      <c r="P77" s="565"/>
      <c r="Q77" s="566"/>
      <c r="R77" s="564"/>
      <c r="S77" s="565"/>
      <c r="T77" s="566"/>
      <c r="U77" s="447"/>
      <c r="V77" s="448"/>
      <c r="W77" s="449"/>
      <c r="X77" s="161" t="s">
        <v>7275</v>
      </c>
      <c r="Y77" s="447"/>
      <c r="Z77" s="448"/>
      <c r="AA77" s="449"/>
      <c r="AB77" s="447"/>
      <c r="AC77" s="448"/>
      <c r="AD77" s="449"/>
      <c r="AE77" s="447"/>
      <c r="AF77" s="448"/>
      <c r="AG77" s="449"/>
      <c r="AH77" s="447"/>
      <c r="AI77" s="448"/>
      <c r="AJ77" s="449"/>
      <c r="AK77" s="447"/>
      <c r="AL77" s="449"/>
      <c r="AN77" s="169"/>
      <c r="AP77" s="937">
        <f t="shared" si="1"/>
        <v>0</v>
      </c>
      <c r="AQ77" s="937"/>
      <c r="AR77" s="938">
        <f t="shared" si="2"/>
        <v>0</v>
      </c>
      <c r="AS77" s="939"/>
      <c r="AT77" s="277"/>
      <c r="AU77" s="965">
        <f t="shared" si="3"/>
        <v>0</v>
      </c>
      <c r="AV77" s="965"/>
      <c r="AW77" s="937">
        <f t="shared" si="4"/>
        <v>0</v>
      </c>
      <c r="AX77" s="937"/>
      <c r="AY77" s="943" t="str">
        <f>IF(AW77=0,"",IF(SUM($AW$25:AX77)=1,_xlfn.NUMBERVALUE(C77),IF($AW$105&gt;SUM($AW$25:AX77),_xlfn.CONCAT(", ",_xlfn.NUMBERVALUE(C77)),IF($AW$105=SUM($AW$25:AX77),_xlfn.CONCAT(" y ",_xlfn.NUMBERVALUE(C77))))))</f>
        <v/>
      </c>
      <c r="AZ77" s="945"/>
      <c r="BA77" s="3" t="s">
        <v>7289</v>
      </c>
      <c r="BB77" s="937" t="str">
        <f t="shared" si="5"/>
        <v/>
      </c>
      <c r="BC77" s="937"/>
      <c r="BD77" s="3"/>
      <c r="BE77" s="937" t="str">
        <f t="shared" si="6"/>
        <v/>
      </c>
      <c r="BF77" s="937"/>
      <c r="BG77" s="937">
        <f t="shared" si="7"/>
        <v>0</v>
      </c>
      <c r="BH77" s="937"/>
      <c r="BI77" s="3"/>
      <c r="BJ77" s="937">
        <f t="shared" si="8"/>
        <v>0</v>
      </c>
      <c r="BK77" s="937"/>
      <c r="BM77" s="937">
        <f>IF(CNGE_2024_M3_Secc1!K630=2,1,0)</f>
        <v>0</v>
      </c>
      <c r="BN77" s="937"/>
    </row>
    <row r="78" spans="2:66" s="38" customFormat="1" ht="15" customHeight="1">
      <c r="B78" s="305"/>
      <c r="C78" s="48" t="s">
        <v>5386</v>
      </c>
      <c r="D78" s="547" t="str">
        <f>IF($BM$23=1,"",IF(CNGE_2024_M3_Secc1!D631="","",CNGE_2024_M3_Secc1!D631))</f>
        <v/>
      </c>
      <c r="E78" s="548"/>
      <c r="F78" s="548"/>
      <c r="G78" s="549"/>
      <c r="H78" s="460" t="str">
        <f>IF(BM78=1,"",IF(CNGE_2024_M3_Secc1!I631="","",CNGE_2024_M3_Secc1!I631))</f>
        <v/>
      </c>
      <c r="I78" s="462"/>
      <c r="J78" s="447"/>
      <c r="K78" s="448"/>
      <c r="L78" s="449"/>
      <c r="M78" s="460" t="str">
        <f>IFERROR(VLOOKUP(O78,Presentación!$AK$9:$AM$580,3,FALSE),"")</f>
        <v/>
      </c>
      <c r="N78" s="462"/>
      <c r="O78" s="564"/>
      <c r="P78" s="565"/>
      <c r="Q78" s="566"/>
      <c r="R78" s="564"/>
      <c r="S78" s="565"/>
      <c r="T78" s="566"/>
      <c r="U78" s="447"/>
      <c r="V78" s="448"/>
      <c r="W78" s="449"/>
      <c r="X78" s="161" t="s">
        <v>7275</v>
      </c>
      <c r="Y78" s="447"/>
      <c r="Z78" s="448"/>
      <c r="AA78" s="449"/>
      <c r="AB78" s="447"/>
      <c r="AC78" s="448"/>
      <c r="AD78" s="449"/>
      <c r="AE78" s="447"/>
      <c r="AF78" s="448"/>
      <c r="AG78" s="449"/>
      <c r="AH78" s="447"/>
      <c r="AI78" s="448"/>
      <c r="AJ78" s="449"/>
      <c r="AK78" s="447"/>
      <c r="AL78" s="449"/>
      <c r="AN78" s="169"/>
      <c r="AP78" s="937">
        <f t="shared" si="1"/>
        <v>0</v>
      </c>
      <c r="AQ78" s="937"/>
      <c r="AR78" s="938">
        <f t="shared" si="2"/>
        <v>0</v>
      </c>
      <c r="AS78" s="939"/>
      <c r="AT78" s="277"/>
      <c r="AU78" s="965">
        <f t="shared" si="3"/>
        <v>0</v>
      </c>
      <c r="AV78" s="965"/>
      <c r="AW78" s="937">
        <f t="shared" si="4"/>
        <v>0</v>
      </c>
      <c r="AX78" s="937"/>
      <c r="AY78" s="943" t="str">
        <f>IF(AW78=0,"",IF(SUM($AW$25:AX78)=1,_xlfn.NUMBERVALUE(C78),IF($AW$105&gt;SUM($AW$25:AX78),_xlfn.CONCAT(", ",_xlfn.NUMBERVALUE(C78)),IF($AW$105=SUM($AW$25:AX78),_xlfn.CONCAT(" y ",_xlfn.NUMBERVALUE(C78))))))</f>
        <v/>
      </c>
      <c r="AZ78" s="945"/>
      <c r="BA78" s="3" t="s">
        <v>7289</v>
      </c>
      <c r="BB78" s="937" t="str">
        <f t="shared" si="5"/>
        <v/>
      </c>
      <c r="BC78" s="937"/>
      <c r="BD78" s="3"/>
      <c r="BE78" s="937" t="str">
        <f t="shared" si="6"/>
        <v/>
      </c>
      <c r="BF78" s="937"/>
      <c r="BG78" s="937">
        <f t="shared" si="7"/>
        <v>0</v>
      </c>
      <c r="BH78" s="937"/>
      <c r="BI78" s="3"/>
      <c r="BJ78" s="937">
        <f t="shared" si="8"/>
        <v>0</v>
      </c>
      <c r="BK78" s="937"/>
      <c r="BM78" s="937">
        <f>IF(CNGE_2024_M3_Secc1!K631=2,1,0)</f>
        <v>0</v>
      </c>
      <c r="BN78" s="937"/>
    </row>
    <row r="79" spans="2:66" s="38" customFormat="1" ht="15" customHeight="1">
      <c r="B79" s="305"/>
      <c r="C79" s="48" t="s">
        <v>5387</v>
      </c>
      <c r="D79" s="547" t="str">
        <f>IF($BM$23=1,"",IF(CNGE_2024_M3_Secc1!D632="","",CNGE_2024_M3_Secc1!D632))</f>
        <v/>
      </c>
      <c r="E79" s="548"/>
      <c r="F79" s="548"/>
      <c r="G79" s="549"/>
      <c r="H79" s="460" t="str">
        <f>IF(BM79=1,"",IF(CNGE_2024_M3_Secc1!I632="","",CNGE_2024_M3_Secc1!I632))</f>
        <v/>
      </c>
      <c r="I79" s="462"/>
      <c r="J79" s="447"/>
      <c r="K79" s="448"/>
      <c r="L79" s="449"/>
      <c r="M79" s="460" t="str">
        <f>IFERROR(VLOOKUP(O79,Presentación!$AK$9:$AM$580,3,FALSE),"")</f>
        <v/>
      </c>
      <c r="N79" s="462"/>
      <c r="O79" s="564"/>
      <c r="P79" s="565"/>
      <c r="Q79" s="566"/>
      <c r="R79" s="564"/>
      <c r="S79" s="565"/>
      <c r="T79" s="566"/>
      <c r="U79" s="447"/>
      <c r="V79" s="448"/>
      <c r="W79" s="449"/>
      <c r="X79" s="161" t="s">
        <v>7275</v>
      </c>
      <c r="Y79" s="447"/>
      <c r="Z79" s="448"/>
      <c r="AA79" s="449"/>
      <c r="AB79" s="447"/>
      <c r="AC79" s="448"/>
      <c r="AD79" s="449"/>
      <c r="AE79" s="447"/>
      <c r="AF79" s="448"/>
      <c r="AG79" s="449"/>
      <c r="AH79" s="447"/>
      <c r="AI79" s="448"/>
      <c r="AJ79" s="449"/>
      <c r="AK79" s="447"/>
      <c r="AL79" s="449"/>
      <c r="AN79" s="169"/>
      <c r="AP79" s="937">
        <f t="shared" si="1"/>
        <v>0</v>
      </c>
      <c r="AQ79" s="937"/>
      <c r="AR79" s="938">
        <f t="shared" si="2"/>
        <v>0</v>
      </c>
      <c r="AS79" s="939"/>
      <c r="AT79" s="277"/>
      <c r="AU79" s="965">
        <f t="shared" si="3"/>
        <v>0</v>
      </c>
      <c r="AV79" s="965"/>
      <c r="AW79" s="937">
        <f t="shared" si="4"/>
        <v>0</v>
      </c>
      <c r="AX79" s="937"/>
      <c r="AY79" s="943" t="str">
        <f>IF(AW79=0,"",IF(SUM($AW$25:AX79)=1,_xlfn.NUMBERVALUE(C79),IF($AW$105&gt;SUM($AW$25:AX79),_xlfn.CONCAT(", ",_xlfn.NUMBERVALUE(C79)),IF($AW$105=SUM($AW$25:AX79),_xlfn.CONCAT(" y ",_xlfn.NUMBERVALUE(C79))))))</f>
        <v/>
      </c>
      <c r="AZ79" s="945"/>
      <c r="BA79" s="3" t="s">
        <v>7289</v>
      </c>
      <c r="BB79" s="937" t="str">
        <f t="shared" si="5"/>
        <v/>
      </c>
      <c r="BC79" s="937"/>
      <c r="BD79" s="3"/>
      <c r="BE79" s="937" t="str">
        <f t="shared" si="6"/>
        <v/>
      </c>
      <c r="BF79" s="937"/>
      <c r="BG79" s="937">
        <f t="shared" si="7"/>
        <v>0</v>
      </c>
      <c r="BH79" s="937"/>
      <c r="BI79" s="3"/>
      <c r="BJ79" s="937">
        <f t="shared" si="8"/>
        <v>0</v>
      </c>
      <c r="BK79" s="937"/>
      <c r="BM79" s="937">
        <f>IF(CNGE_2024_M3_Secc1!K632=2,1,0)</f>
        <v>0</v>
      </c>
      <c r="BN79" s="937"/>
    </row>
    <row r="80" spans="2:66" s="38" customFormat="1" ht="15" customHeight="1">
      <c r="B80" s="305"/>
      <c r="C80" s="48" t="s">
        <v>5388</v>
      </c>
      <c r="D80" s="547" t="str">
        <f>IF($BM$23=1,"",IF(CNGE_2024_M3_Secc1!D633="","",CNGE_2024_M3_Secc1!D633))</f>
        <v/>
      </c>
      <c r="E80" s="548"/>
      <c r="F80" s="548"/>
      <c r="G80" s="549"/>
      <c r="H80" s="460" t="str">
        <f>IF(BM80=1,"",IF(CNGE_2024_M3_Secc1!I633="","",CNGE_2024_M3_Secc1!I633))</f>
        <v/>
      </c>
      <c r="I80" s="462"/>
      <c r="J80" s="447"/>
      <c r="K80" s="448"/>
      <c r="L80" s="449"/>
      <c r="M80" s="460" t="str">
        <f>IFERROR(VLOOKUP(O80,Presentación!$AK$9:$AM$580,3,FALSE),"")</f>
        <v/>
      </c>
      <c r="N80" s="462"/>
      <c r="O80" s="564"/>
      <c r="P80" s="565"/>
      <c r="Q80" s="566"/>
      <c r="R80" s="564"/>
      <c r="S80" s="565"/>
      <c r="T80" s="566"/>
      <c r="U80" s="447"/>
      <c r="V80" s="448"/>
      <c r="W80" s="449"/>
      <c r="X80" s="161" t="s">
        <v>7275</v>
      </c>
      <c r="Y80" s="447"/>
      <c r="Z80" s="448"/>
      <c r="AA80" s="449"/>
      <c r="AB80" s="447"/>
      <c r="AC80" s="448"/>
      <c r="AD80" s="449"/>
      <c r="AE80" s="447"/>
      <c r="AF80" s="448"/>
      <c r="AG80" s="449"/>
      <c r="AH80" s="447"/>
      <c r="AI80" s="448"/>
      <c r="AJ80" s="449"/>
      <c r="AK80" s="447"/>
      <c r="AL80" s="449"/>
      <c r="AN80" s="169"/>
      <c r="AP80" s="937">
        <f t="shared" si="1"/>
        <v>0</v>
      </c>
      <c r="AQ80" s="937"/>
      <c r="AR80" s="938">
        <f t="shared" si="2"/>
        <v>0</v>
      </c>
      <c r="AS80" s="939"/>
      <c r="AT80" s="277"/>
      <c r="AU80" s="965">
        <f t="shared" si="3"/>
        <v>0</v>
      </c>
      <c r="AV80" s="965"/>
      <c r="AW80" s="937">
        <f t="shared" si="4"/>
        <v>0</v>
      </c>
      <c r="AX80" s="937"/>
      <c r="AY80" s="943" t="str">
        <f>IF(AW80=0,"",IF(SUM($AW$25:AX80)=1,_xlfn.NUMBERVALUE(C80),IF($AW$105&gt;SUM($AW$25:AX80),_xlfn.CONCAT(", ",_xlfn.NUMBERVALUE(C80)),IF($AW$105=SUM($AW$25:AX80),_xlfn.CONCAT(" y ",_xlfn.NUMBERVALUE(C80))))))</f>
        <v/>
      </c>
      <c r="AZ80" s="945"/>
      <c r="BA80" s="3" t="s">
        <v>7289</v>
      </c>
      <c r="BB80" s="937" t="str">
        <f t="shared" si="5"/>
        <v/>
      </c>
      <c r="BC80" s="937"/>
      <c r="BD80" s="3"/>
      <c r="BE80" s="937" t="str">
        <f t="shared" si="6"/>
        <v/>
      </c>
      <c r="BF80" s="937"/>
      <c r="BG80" s="937">
        <f t="shared" si="7"/>
        <v>0</v>
      </c>
      <c r="BH80" s="937"/>
      <c r="BI80" s="3"/>
      <c r="BJ80" s="937">
        <f t="shared" si="8"/>
        <v>0</v>
      </c>
      <c r="BK80" s="937"/>
      <c r="BM80" s="937">
        <f>IF(CNGE_2024_M3_Secc1!K633=2,1,0)</f>
        <v>0</v>
      </c>
      <c r="BN80" s="937"/>
    </row>
    <row r="81" spans="2:66" s="38" customFormat="1" ht="15" customHeight="1">
      <c r="B81" s="305"/>
      <c r="C81" s="48" t="s">
        <v>5389</v>
      </c>
      <c r="D81" s="547" t="str">
        <f>IF($BM$23=1,"",IF(CNGE_2024_M3_Secc1!D634="","",CNGE_2024_M3_Secc1!D634))</f>
        <v/>
      </c>
      <c r="E81" s="548"/>
      <c r="F81" s="548"/>
      <c r="G81" s="549"/>
      <c r="H81" s="460" t="str">
        <f>IF(BM81=1,"",IF(CNGE_2024_M3_Secc1!I634="","",CNGE_2024_M3_Secc1!I634))</f>
        <v/>
      </c>
      <c r="I81" s="462"/>
      <c r="J81" s="447"/>
      <c r="K81" s="448"/>
      <c r="L81" s="449"/>
      <c r="M81" s="460" t="str">
        <f>IFERROR(VLOOKUP(O81,Presentación!$AK$9:$AM$580,3,FALSE),"")</f>
        <v/>
      </c>
      <c r="N81" s="462"/>
      <c r="O81" s="564"/>
      <c r="P81" s="565"/>
      <c r="Q81" s="566"/>
      <c r="R81" s="564"/>
      <c r="S81" s="565"/>
      <c r="T81" s="566"/>
      <c r="U81" s="447"/>
      <c r="V81" s="448"/>
      <c r="W81" s="449"/>
      <c r="X81" s="161" t="s">
        <v>7275</v>
      </c>
      <c r="Y81" s="447"/>
      <c r="Z81" s="448"/>
      <c r="AA81" s="449"/>
      <c r="AB81" s="447"/>
      <c r="AC81" s="448"/>
      <c r="AD81" s="449"/>
      <c r="AE81" s="447"/>
      <c r="AF81" s="448"/>
      <c r="AG81" s="449"/>
      <c r="AH81" s="447"/>
      <c r="AI81" s="448"/>
      <c r="AJ81" s="449"/>
      <c r="AK81" s="447"/>
      <c r="AL81" s="449"/>
      <c r="AN81" s="169"/>
      <c r="AP81" s="937">
        <f t="shared" si="1"/>
        <v>0</v>
      </c>
      <c r="AQ81" s="937"/>
      <c r="AR81" s="938">
        <f t="shared" si="2"/>
        <v>0</v>
      </c>
      <c r="AS81" s="939"/>
      <c r="AT81" s="277"/>
      <c r="AU81" s="965">
        <f t="shared" si="3"/>
        <v>0</v>
      </c>
      <c r="AV81" s="965"/>
      <c r="AW81" s="937">
        <f t="shared" si="4"/>
        <v>0</v>
      </c>
      <c r="AX81" s="937"/>
      <c r="AY81" s="943" t="str">
        <f>IF(AW81=0,"",IF(SUM($AW$25:AX81)=1,_xlfn.NUMBERVALUE(C81),IF($AW$105&gt;SUM($AW$25:AX81),_xlfn.CONCAT(", ",_xlfn.NUMBERVALUE(C81)),IF($AW$105=SUM($AW$25:AX81),_xlfn.CONCAT(" y ",_xlfn.NUMBERVALUE(C81))))))</f>
        <v/>
      </c>
      <c r="AZ81" s="945"/>
      <c r="BA81" s="3" t="s">
        <v>7289</v>
      </c>
      <c r="BB81" s="937" t="str">
        <f t="shared" si="5"/>
        <v/>
      </c>
      <c r="BC81" s="937"/>
      <c r="BD81" s="3"/>
      <c r="BE81" s="937" t="str">
        <f t="shared" si="6"/>
        <v/>
      </c>
      <c r="BF81" s="937"/>
      <c r="BG81" s="937">
        <f t="shared" si="7"/>
        <v>0</v>
      </c>
      <c r="BH81" s="937"/>
      <c r="BI81" s="3"/>
      <c r="BJ81" s="937">
        <f t="shared" si="8"/>
        <v>0</v>
      </c>
      <c r="BK81" s="937"/>
      <c r="BM81" s="937">
        <f>IF(CNGE_2024_M3_Secc1!K634=2,1,0)</f>
        <v>0</v>
      </c>
      <c r="BN81" s="937"/>
    </row>
    <row r="82" spans="2:66" s="38" customFormat="1" ht="15" customHeight="1">
      <c r="B82" s="305"/>
      <c r="C82" s="48" t="s">
        <v>5390</v>
      </c>
      <c r="D82" s="547" t="str">
        <f>IF($BM$23=1,"",IF(CNGE_2024_M3_Secc1!D635="","",CNGE_2024_M3_Secc1!D635))</f>
        <v/>
      </c>
      <c r="E82" s="548"/>
      <c r="F82" s="548"/>
      <c r="G82" s="549"/>
      <c r="H82" s="460" t="str">
        <f>IF(BM82=1,"",IF(CNGE_2024_M3_Secc1!I635="","",CNGE_2024_M3_Secc1!I635))</f>
        <v/>
      </c>
      <c r="I82" s="462"/>
      <c r="J82" s="447"/>
      <c r="K82" s="448"/>
      <c r="L82" s="449"/>
      <c r="M82" s="460" t="str">
        <f>IFERROR(VLOOKUP(O82,Presentación!$AK$9:$AM$580,3,FALSE),"")</f>
        <v/>
      </c>
      <c r="N82" s="462"/>
      <c r="O82" s="564"/>
      <c r="P82" s="565"/>
      <c r="Q82" s="566"/>
      <c r="R82" s="564"/>
      <c r="S82" s="565"/>
      <c r="T82" s="566"/>
      <c r="U82" s="447"/>
      <c r="V82" s="448"/>
      <c r="W82" s="449"/>
      <c r="X82" s="161" t="s">
        <v>7275</v>
      </c>
      <c r="Y82" s="447"/>
      <c r="Z82" s="448"/>
      <c r="AA82" s="449"/>
      <c r="AB82" s="447"/>
      <c r="AC82" s="448"/>
      <c r="AD82" s="449"/>
      <c r="AE82" s="447"/>
      <c r="AF82" s="448"/>
      <c r="AG82" s="449"/>
      <c r="AH82" s="447"/>
      <c r="AI82" s="448"/>
      <c r="AJ82" s="449"/>
      <c r="AK82" s="447"/>
      <c r="AL82" s="449"/>
      <c r="AN82" s="169"/>
      <c r="AP82" s="937">
        <f t="shared" si="1"/>
        <v>0</v>
      </c>
      <c r="AQ82" s="937"/>
      <c r="AR82" s="938">
        <f t="shared" si="2"/>
        <v>0</v>
      </c>
      <c r="AS82" s="939"/>
      <c r="AT82" s="277"/>
      <c r="AU82" s="965">
        <f t="shared" si="3"/>
        <v>0</v>
      </c>
      <c r="AV82" s="965"/>
      <c r="AW82" s="937">
        <f t="shared" si="4"/>
        <v>0</v>
      </c>
      <c r="AX82" s="937"/>
      <c r="AY82" s="943" t="str">
        <f>IF(AW82=0,"",IF(SUM($AW$25:AX82)=1,_xlfn.NUMBERVALUE(C82),IF($AW$105&gt;SUM($AW$25:AX82),_xlfn.CONCAT(", ",_xlfn.NUMBERVALUE(C82)),IF($AW$105=SUM($AW$25:AX82),_xlfn.CONCAT(" y ",_xlfn.NUMBERVALUE(C82))))))</f>
        <v/>
      </c>
      <c r="AZ82" s="945"/>
      <c r="BA82" s="3" t="s">
        <v>7289</v>
      </c>
      <c r="BB82" s="937" t="str">
        <f t="shared" si="5"/>
        <v/>
      </c>
      <c r="BC82" s="937"/>
      <c r="BD82" s="3"/>
      <c r="BE82" s="937" t="str">
        <f t="shared" si="6"/>
        <v/>
      </c>
      <c r="BF82" s="937"/>
      <c r="BG82" s="937">
        <f t="shared" si="7"/>
        <v>0</v>
      </c>
      <c r="BH82" s="937"/>
      <c r="BI82" s="3"/>
      <c r="BJ82" s="937">
        <f t="shared" si="8"/>
        <v>0</v>
      </c>
      <c r="BK82" s="937"/>
      <c r="BM82" s="937">
        <f>IF(CNGE_2024_M3_Secc1!K635=2,1,0)</f>
        <v>0</v>
      </c>
      <c r="BN82" s="937"/>
    </row>
    <row r="83" spans="2:66" s="38" customFormat="1" ht="15" customHeight="1">
      <c r="B83" s="305"/>
      <c r="C83" s="48" t="s">
        <v>5391</v>
      </c>
      <c r="D83" s="547" t="str">
        <f>IF($BM$23=1,"",IF(CNGE_2024_M3_Secc1!D636="","",CNGE_2024_M3_Secc1!D636))</f>
        <v/>
      </c>
      <c r="E83" s="548"/>
      <c r="F83" s="548"/>
      <c r="G83" s="549"/>
      <c r="H83" s="460" t="str">
        <f>IF(BM83=1,"",IF(CNGE_2024_M3_Secc1!I636="","",CNGE_2024_M3_Secc1!I636))</f>
        <v/>
      </c>
      <c r="I83" s="462"/>
      <c r="J83" s="447"/>
      <c r="K83" s="448"/>
      <c r="L83" s="449"/>
      <c r="M83" s="460" t="str">
        <f>IFERROR(VLOOKUP(O83,Presentación!$AK$9:$AM$580,3,FALSE),"")</f>
        <v/>
      </c>
      <c r="N83" s="462"/>
      <c r="O83" s="564"/>
      <c r="P83" s="565"/>
      <c r="Q83" s="566"/>
      <c r="R83" s="564"/>
      <c r="S83" s="565"/>
      <c r="T83" s="566"/>
      <c r="U83" s="447"/>
      <c r="V83" s="448"/>
      <c r="W83" s="449"/>
      <c r="X83" s="161" t="s">
        <v>7275</v>
      </c>
      <c r="Y83" s="447"/>
      <c r="Z83" s="448"/>
      <c r="AA83" s="449"/>
      <c r="AB83" s="447"/>
      <c r="AC83" s="448"/>
      <c r="AD83" s="449"/>
      <c r="AE83" s="447"/>
      <c r="AF83" s="448"/>
      <c r="AG83" s="449"/>
      <c r="AH83" s="447"/>
      <c r="AI83" s="448"/>
      <c r="AJ83" s="449"/>
      <c r="AK83" s="447"/>
      <c r="AL83" s="449"/>
      <c r="AN83" s="169"/>
      <c r="AP83" s="937">
        <f t="shared" si="1"/>
        <v>0</v>
      </c>
      <c r="AQ83" s="937"/>
      <c r="AR83" s="938">
        <f t="shared" si="2"/>
        <v>0</v>
      </c>
      <c r="AS83" s="939"/>
      <c r="AT83" s="277"/>
      <c r="AU83" s="965">
        <f t="shared" si="3"/>
        <v>0</v>
      </c>
      <c r="AV83" s="965"/>
      <c r="AW83" s="937">
        <f t="shared" si="4"/>
        <v>0</v>
      </c>
      <c r="AX83" s="937"/>
      <c r="AY83" s="943" t="str">
        <f>IF(AW83=0,"",IF(SUM($AW$25:AX83)=1,_xlfn.NUMBERVALUE(C83),IF($AW$105&gt;SUM($AW$25:AX83),_xlfn.CONCAT(", ",_xlfn.NUMBERVALUE(C83)),IF($AW$105=SUM($AW$25:AX83),_xlfn.CONCAT(" y ",_xlfn.NUMBERVALUE(C83))))))</f>
        <v/>
      </c>
      <c r="AZ83" s="945"/>
      <c r="BA83" s="3" t="s">
        <v>7289</v>
      </c>
      <c r="BB83" s="937" t="str">
        <f t="shared" si="5"/>
        <v/>
      </c>
      <c r="BC83" s="937"/>
      <c r="BD83" s="3"/>
      <c r="BE83" s="937" t="str">
        <f t="shared" si="6"/>
        <v/>
      </c>
      <c r="BF83" s="937"/>
      <c r="BG83" s="937">
        <f t="shared" si="7"/>
        <v>0</v>
      </c>
      <c r="BH83" s="937"/>
      <c r="BI83" s="3"/>
      <c r="BJ83" s="937">
        <f t="shared" si="8"/>
        <v>0</v>
      </c>
      <c r="BK83" s="937"/>
      <c r="BM83" s="937">
        <f>IF(CNGE_2024_M3_Secc1!K636=2,1,0)</f>
        <v>0</v>
      </c>
      <c r="BN83" s="937"/>
    </row>
    <row r="84" spans="2:66" s="38" customFormat="1" ht="15" customHeight="1">
      <c r="B84" s="305"/>
      <c r="C84" s="48" t="s">
        <v>5392</v>
      </c>
      <c r="D84" s="547" t="str">
        <f>IF($BM$23=1,"",IF(CNGE_2024_M3_Secc1!D637="","",CNGE_2024_M3_Secc1!D637))</f>
        <v/>
      </c>
      <c r="E84" s="548"/>
      <c r="F84" s="548"/>
      <c r="G84" s="549"/>
      <c r="H84" s="460" t="str">
        <f>IF(BM84=1,"",IF(CNGE_2024_M3_Secc1!I637="","",CNGE_2024_M3_Secc1!I637))</f>
        <v/>
      </c>
      <c r="I84" s="462"/>
      <c r="J84" s="447"/>
      <c r="K84" s="448"/>
      <c r="L84" s="449"/>
      <c r="M84" s="460" t="str">
        <f>IFERROR(VLOOKUP(O84,Presentación!$AK$9:$AM$580,3,FALSE),"")</f>
        <v/>
      </c>
      <c r="N84" s="462"/>
      <c r="O84" s="564"/>
      <c r="P84" s="565"/>
      <c r="Q84" s="566"/>
      <c r="R84" s="564"/>
      <c r="S84" s="565"/>
      <c r="T84" s="566"/>
      <c r="U84" s="447"/>
      <c r="V84" s="448"/>
      <c r="W84" s="449"/>
      <c r="X84" s="161" t="s">
        <v>7275</v>
      </c>
      <c r="Y84" s="447"/>
      <c r="Z84" s="448"/>
      <c r="AA84" s="449"/>
      <c r="AB84" s="447"/>
      <c r="AC84" s="448"/>
      <c r="AD84" s="449"/>
      <c r="AE84" s="447"/>
      <c r="AF84" s="448"/>
      <c r="AG84" s="449"/>
      <c r="AH84" s="447"/>
      <c r="AI84" s="448"/>
      <c r="AJ84" s="449"/>
      <c r="AK84" s="447"/>
      <c r="AL84" s="449"/>
      <c r="AN84" s="169"/>
      <c r="AP84" s="937">
        <f t="shared" si="1"/>
        <v>0</v>
      </c>
      <c r="AQ84" s="937"/>
      <c r="AR84" s="938">
        <f t="shared" si="2"/>
        <v>0</v>
      </c>
      <c r="AS84" s="939"/>
      <c r="AT84" s="277"/>
      <c r="AU84" s="965">
        <f t="shared" si="3"/>
        <v>0</v>
      </c>
      <c r="AV84" s="965"/>
      <c r="AW84" s="937">
        <f t="shared" si="4"/>
        <v>0</v>
      </c>
      <c r="AX84" s="937"/>
      <c r="AY84" s="943" t="str">
        <f>IF(AW84=0,"",IF(SUM($AW$25:AX84)=1,_xlfn.NUMBERVALUE(C84),IF($AW$105&gt;SUM($AW$25:AX84),_xlfn.CONCAT(", ",_xlfn.NUMBERVALUE(C84)),IF($AW$105=SUM($AW$25:AX84),_xlfn.CONCAT(" y ",_xlfn.NUMBERVALUE(C84))))))</f>
        <v/>
      </c>
      <c r="AZ84" s="945"/>
      <c r="BA84" s="3" t="s">
        <v>7289</v>
      </c>
      <c r="BB84" s="937" t="str">
        <f t="shared" si="5"/>
        <v/>
      </c>
      <c r="BC84" s="937"/>
      <c r="BD84" s="3"/>
      <c r="BE84" s="937" t="str">
        <f t="shared" si="6"/>
        <v/>
      </c>
      <c r="BF84" s="937"/>
      <c r="BG84" s="937">
        <f t="shared" si="7"/>
        <v>0</v>
      </c>
      <c r="BH84" s="937"/>
      <c r="BI84" s="3"/>
      <c r="BJ84" s="937">
        <f t="shared" si="8"/>
        <v>0</v>
      </c>
      <c r="BK84" s="937"/>
      <c r="BM84" s="937">
        <f>IF(CNGE_2024_M3_Secc1!K637=2,1,0)</f>
        <v>0</v>
      </c>
      <c r="BN84" s="937"/>
    </row>
    <row r="85" spans="2:66" s="38" customFormat="1" ht="15" customHeight="1">
      <c r="C85" s="48" t="s">
        <v>5393</v>
      </c>
      <c r="D85" s="547" t="str">
        <f>IF($BM$23=1,"",IF(CNGE_2024_M3_Secc1!D638="","",CNGE_2024_M3_Secc1!D638))</f>
        <v/>
      </c>
      <c r="E85" s="548"/>
      <c r="F85" s="548"/>
      <c r="G85" s="549"/>
      <c r="H85" s="460" t="str">
        <f>IF(BM85=1,"",IF(CNGE_2024_M3_Secc1!I638="","",CNGE_2024_M3_Secc1!I638))</f>
        <v/>
      </c>
      <c r="I85" s="462"/>
      <c r="J85" s="447"/>
      <c r="K85" s="448"/>
      <c r="L85" s="449"/>
      <c r="M85" s="460" t="str">
        <f>IFERROR(VLOOKUP(O85,Presentación!$AK$9:$AM$580,3,FALSE),"")</f>
        <v/>
      </c>
      <c r="N85" s="462"/>
      <c r="O85" s="564"/>
      <c r="P85" s="565"/>
      <c r="Q85" s="566"/>
      <c r="R85" s="564"/>
      <c r="S85" s="565"/>
      <c r="T85" s="566"/>
      <c r="U85" s="447"/>
      <c r="V85" s="448"/>
      <c r="W85" s="449"/>
      <c r="X85" s="161" t="s">
        <v>7275</v>
      </c>
      <c r="Y85" s="447"/>
      <c r="Z85" s="448"/>
      <c r="AA85" s="449"/>
      <c r="AB85" s="447"/>
      <c r="AC85" s="448"/>
      <c r="AD85" s="449"/>
      <c r="AE85" s="447"/>
      <c r="AF85" s="448"/>
      <c r="AG85" s="449"/>
      <c r="AH85" s="447"/>
      <c r="AI85" s="448"/>
      <c r="AJ85" s="449"/>
      <c r="AK85" s="447"/>
      <c r="AL85" s="449"/>
      <c r="AN85" s="169"/>
      <c r="AP85" s="937">
        <f t="shared" si="1"/>
        <v>0</v>
      </c>
      <c r="AQ85" s="937"/>
      <c r="AR85" s="938">
        <f t="shared" si="2"/>
        <v>0</v>
      </c>
      <c r="AS85" s="939"/>
      <c r="AT85" s="277"/>
      <c r="AU85" s="965">
        <f t="shared" si="3"/>
        <v>0</v>
      </c>
      <c r="AV85" s="965"/>
      <c r="AW85" s="937">
        <f t="shared" si="4"/>
        <v>0</v>
      </c>
      <c r="AX85" s="937"/>
      <c r="AY85" s="943" t="str">
        <f>IF(AW85=0,"",IF(SUM($AW$25:AX85)=1,_xlfn.NUMBERVALUE(C85),IF($AW$105&gt;SUM($AW$25:AX85),_xlfn.CONCAT(", ",_xlfn.NUMBERVALUE(C85)),IF($AW$105=SUM($AW$25:AX85),_xlfn.CONCAT(" y ",_xlfn.NUMBERVALUE(C85))))))</f>
        <v/>
      </c>
      <c r="AZ85" s="945"/>
      <c r="BA85" s="3" t="s">
        <v>7289</v>
      </c>
      <c r="BB85" s="937" t="str">
        <f t="shared" si="5"/>
        <v/>
      </c>
      <c r="BC85" s="937"/>
      <c r="BD85" s="3"/>
      <c r="BE85" s="937" t="str">
        <f t="shared" si="6"/>
        <v/>
      </c>
      <c r="BF85" s="937"/>
      <c r="BG85" s="937">
        <f t="shared" si="7"/>
        <v>0</v>
      </c>
      <c r="BH85" s="937"/>
      <c r="BI85" s="3"/>
      <c r="BJ85" s="937">
        <f t="shared" si="8"/>
        <v>0</v>
      </c>
      <c r="BK85" s="937"/>
      <c r="BM85" s="937">
        <f>IF(CNGE_2024_M3_Secc1!K638=2,1,0)</f>
        <v>0</v>
      </c>
      <c r="BN85" s="937"/>
    </row>
    <row r="86" spans="2:66" s="38" customFormat="1" ht="15" customHeight="1">
      <c r="C86" s="48" t="s">
        <v>5394</v>
      </c>
      <c r="D86" s="547" t="str">
        <f>IF($BM$23=1,"",IF(CNGE_2024_M3_Secc1!D639="","",CNGE_2024_M3_Secc1!D639))</f>
        <v/>
      </c>
      <c r="E86" s="548"/>
      <c r="F86" s="548"/>
      <c r="G86" s="549"/>
      <c r="H86" s="460" t="str">
        <f>IF(BM86=1,"",IF(CNGE_2024_M3_Secc1!I639="","",CNGE_2024_M3_Secc1!I639))</f>
        <v/>
      </c>
      <c r="I86" s="462"/>
      <c r="J86" s="447"/>
      <c r="K86" s="448"/>
      <c r="L86" s="449"/>
      <c r="M86" s="460" t="str">
        <f>IFERROR(VLOOKUP(O86,Presentación!$AK$9:$AM$580,3,FALSE),"")</f>
        <v/>
      </c>
      <c r="N86" s="462"/>
      <c r="O86" s="564"/>
      <c r="P86" s="565"/>
      <c r="Q86" s="566"/>
      <c r="R86" s="564"/>
      <c r="S86" s="565"/>
      <c r="T86" s="566"/>
      <c r="U86" s="447"/>
      <c r="V86" s="448"/>
      <c r="W86" s="449"/>
      <c r="X86" s="161" t="s">
        <v>7275</v>
      </c>
      <c r="Y86" s="447"/>
      <c r="Z86" s="448"/>
      <c r="AA86" s="449"/>
      <c r="AB86" s="447"/>
      <c r="AC86" s="448"/>
      <c r="AD86" s="449"/>
      <c r="AE86" s="447"/>
      <c r="AF86" s="448"/>
      <c r="AG86" s="449"/>
      <c r="AH86" s="447"/>
      <c r="AI86" s="448"/>
      <c r="AJ86" s="449"/>
      <c r="AK86" s="447"/>
      <c r="AL86" s="449"/>
      <c r="AN86" s="169"/>
      <c r="AP86" s="937">
        <f t="shared" si="1"/>
        <v>0</v>
      </c>
      <c r="AQ86" s="937"/>
      <c r="AR86" s="938">
        <f t="shared" si="2"/>
        <v>0</v>
      </c>
      <c r="AS86" s="939"/>
      <c r="AT86" s="277"/>
      <c r="AU86" s="965">
        <f t="shared" si="3"/>
        <v>0</v>
      </c>
      <c r="AV86" s="965"/>
      <c r="AW86" s="937">
        <f t="shared" si="4"/>
        <v>0</v>
      </c>
      <c r="AX86" s="937"/>
      <c r="AY86" s="943" t="str">
        <f>IF(AW86=0,"",IF(SUM($AW$25:AX86)=1,_xlfn.NUMBERVALUE(C86),IF($AW$105&gt;SUM($AW$25:AX86),_xlfn.CONCAT(", ",_xlfn.NUMBERVALUE(C86)),IF($AW$105=SUM($AW$25:AX86),_xlfn.CONCAT(" y ",_xlfn.NUMBERVALUE(C86))))))</f>
        <v/>
      </c>
      <c r="AZ86" s="945"/>
      <c r="BA86" s="3" t="s">
        <v>7289</v>
      </c>
      <c r="BB86" s="937" t="str">
        <f t="shared" si="5"/>
        <v/>
      </c>
      <c r="BC86" s="937"/>
      <c r="BD86" s="3"/>
      <c r="BE86" s="937" t="str">
        <f t="shared" si="6"/>
        <v/>
      </c>
      <c r="BF86" s="937"/>
      <c r="BG86" s="937">
        <f t="shared" si="7"/>
        <v>0</v>
      </c>
      <c r="BH86" s="937"/>
      <c r="BI86" s="3"/>
      <c r="BJ86" s="937">
        <f t="shared" si="8"/>
        <v>0</v>
      </c>
      <c r="BK86" s="937"/>
      <c r="BM86" s="937">
        <f>IF(CNGE_2024_M3_Secc1!K639=2,1,0)</f>
        <v>0</v>
      </c>
      <c r="BN86" s="937"/>
    </row>
    <row r="87" spans="2:66" s="38" customFormat="1" ht="15" customHeight="1">
      <c r="C87" s="48" t="s">
        <v>5395</v>
      </c>
      <c r="D87" s="547" t="str">
        <f>IF($BM$23=1,"",IF(CNGE_2024_M3_Secc1!D640="","",CNGE_2024_M3_Secc1!D640))</f>
        <v/>
      </c>
      <c r="E87" s="548"/>
      <c r="F87" s="548"/>
      <c r="G87" s="549"/>
      <c r="H87" s="460" t="str">
        <f>IF(BM87=1,"",IF(CNGE_2024_M3_Secc1!I640="","",CNGE_2024_M3_Secc1!I640))</f>
        <v/>
      </c>
      <c r="I87" s="462"/>
      <c r="J87" s="447"/>
      <c r="K87" s="448"/>
      <c r="L87" s="449"/>
      <c r="M87" s="460" t="str">
        <f>IFERROR(VLOOKUP(O87,Presentación!$AK$9:$AM$580,3,FALSE),"")</f>
        <v/>
      </c>
      <c r="N87" s="462"/>
      <c r="O87" s="564"/>
      <c r="P87" s="565"/>
      <c r="Q87" s="566"/>
      <c r="R87" s="564"/>
      <c r="S87" s="565"/>
      <c r="T87" s="566"/>
      <c r="U87" s="447"/>
      <c r="V87" s="448"/>
      <c r="W87" s="449"/>
      <c r="X87" s="161" t="s">
        <v>7275</v>
      </c>
      <c r="Y87" s="447"/>
      <c r="Z87" s="448"/>
      <c r="AA87" s="449"/>
      <c r="AB87" s="447"/>
      <c r="AC87" s="448"/>
      <c r="AD87" s="449"/>
      <c r="AE87" s="447"/>
      <c r="AF87" s="448"/>
      <c r="AG87" s="449"/>
      <c r="AH87" s="447"/>
      <c r="AI87" s="448"/>
      <c r="AJ87" s="449"/>
      <c r="AK87" s="447"/>
      <c r="AL87" s="449"/>
      <c r="AN87" s="169"/>
      <c r="AP87" s="937">
        <f t="shared" si="1"/>
        <v>0</v>
      </c>
      <c r="AQ87" s="937"/>
      <c r="AR87" s="938">
        <f t="shared" si="2"/>
        <v>0</v>
      </c>
      <c r="AS87" s="939"/>
      <c r="AT87" s="277"/>
      <c r="AU87" s="965">
        <f t="shared" si="3"/>
        <v>0</v>
      </c>
      <c r="AV87" s="965"/>
      <c r="AW87" s="937">
        <f t="shared" si="4"/>
        <v>0</v>
      </c>
      <c r="AX87" s="937"/>
      <c r="AY87" s="943" t="str">
        <f>IF(AW87=0,"",IF(SUM($AW$25:AX87)=1,_xlfn.NUMBERVALUE(C87),IF($AW$105&gt;SUM($AW$25:AX87),_xlfn.CONCAT(", ",_xlfn.NUMBERVALUE(C87)),IF($AW$105=SUM($AW$25:AX87),_xlfn.CONCAT(" y ",_xlfn.NUMBERVALUE(C87))))))</f>
        <v/>
      </c>
      <c r="AZ87" s="945"/>
      <c r="BA87" s="3" t="s">
        <v>7289</v>
      </c>
      <c r="BB87" s="937" t="str">
        <f t="shared" si="5"/>
        <v/>
      </c>
      <c r="BC87" s="937"/>
      <c r="BD87" s="3"/>
      <c r="BE87" s="937" t="str">
        <f t="shared" si="6"/>
        <v/>
      </c>
      <c r="BF87" s="937"/>
      <c r="BG87" s="937">
        <f t="shared" si="7"/>
        <v>0</v>
      </c>
      <c r="BH87" s="937"/>
      <c r="BI87" s="3"/>
      <c r="BJ87" s="937">
        <f t="shared" si="8"/>
        <v>0</v>
      </c>
      <c r="BK87" s="937"/>
      <c r="BM87" s="937">
        <f>IF(CNGE_2024_M3_Secc1!K640=2,1,0)</f>
        <v>0</v>
      </c>
      <c r="BN87" s="937"/>
    </row>
    <row r="88" spans="2:66" s="38" customFormat="1" ht="15" customHeight="1">
      <c r="C88" s="48" t="s">
        <v>5396</v>
      </c>
      <c r="D88" s="547" t="str">
        <f>IF($BM$23=1,"",IF(CNGE_2024_M3_Secc1!D641="","",CNGE_2024_M3_Secc1!D641))</f>
        <v/>
      </c>
      <c r="E88" s="548"/>
      <c r="F88" s="548"/>
      <c r="G88" s="549"/>
      <c r="H88" s="460" t="str">
        <f>IF(BM88=1,"",IF(CNGE_2024_M3_Secc1!I641="","",CNGE_2024_M3_Secc1!I641))</f>
        <v/>
      </c>
      <c r="I88" s="462"/>
      <c r="J88" s="447"/>
      <c r="K88" s="448"/>
      <c r="L88" s="449"/>
      <c r="M88" s="460" t="str">
        <f>IFERROR(VLOOKUP(O88,Presentación!$AK$9:$AM$580,3,FALSE),"")</f>
        <v/>
      </c>
      <c r="N88" s="462"/>
      <c r="O88" s="564"/>
      <c r="P88" s="565"/>
      <c r="Q88" s="566"/>
      <c r="R88" s="564"/>
      <c r="S88" s="565"/>
      <c r="T88" s="566"/>
      <c r="U88" s="447"/>
      <c r="V88" s="448"/>
      <c r="W88" s="449"/>
      <c r="X88" s="161" t="s">
        <v>7275</v>
      </c>
      <c r="Y88" s="447"/>
      <c r="Z88" s="448"/>
      <c r="AA88" s="449"/>
      <c r="AB88" s="447"/>
      <c r="AC88" s="448"/>
      <c r="AD88" s="449"/>
      <c r="AE88" s="447"/>
      <c r="AF88" s="448"/>
      <c r="AG88" s="449"/>
      <c r="AH88" s="447"/>
      <c r="AI88" s="448"/>
      <c r="AJ88" s="449"/>
      <c r="AK88" s="447"/>
      <c r="AL88" s="449"/>
      <c r="AN88" s="169"/>
      <c r="AP88" s="937">
        <f t="shared" si="1"/>
        <v>0</v>
      </c>
      <c r="AQ88" s="937"/>
      <c r="AR88" s="938">
        <f t="shared" si="2"/>
        <v>0</v>
      </c>
      <c r="AS88" s="939"/>
      <c r="AT88" s="277"/>
      <c r="AU88" s="965">
        <f t="shared" si="3"/>
        <v>0</v>
      </c>
      <c r="AV88" s="965"/>
      <c r="AW88" s="937">
        <f t="shared" si="4"/>
        <v>0</v>
      </c>
      <c r="AX88" s="937"/>
      <c r="AY88" s="943" t="str">
        <f>IF(AW88=0,"",IF(SUM($AW$25:AX88)=1,_xlfn.NUMBERVALUE(C88),IF($AW$105&gt;SUM($AW$25:AX88),_xlfn.CONCAT(", ",_xlfn.NUMBERVALUE(C88)),IF($AW$105=SUM($AW$25:AX88),_xlfn.CONCAT(" y ",_xlfn.NUMBERVALUE(C88))))))</f>
        <v/>
      </c>
      <c r="AZ88" s="945"/>
      <c r="BA88" s="3" t="s">
        <v>7289</v>
      </c>
      <c r="BB88" s="937" t="str">
        <f t="shared" si="5"/>
        <v/>
      </c>
      <c r="BC88" s="937"/>
      <c r="BD88" s="3"/>
      <c r="BE88" s="937" t="str">
        <f t="shared" si="6"/>
        <v/>
      </c>
      <c r="BF88" s="937"/>
      <c r="BG88" s="937">
        <f t="shared" si="7"/>
        <v>0</v>
      </c>
      <c r="BH88" s="937"/>
      <c r="BI88" s="3"/>
      <c r="BJ88" s="937">
        <f t="shared" si="8"/>
        <v>0</v>
      </c>
      <c r="BK88" s="937"/>
      <c r="BM88" s="937">
        <f>IF(CNGE_2024_M3_Secc1!K641=2,1,0)</f>
        <v>0</v>
      </c>
      <c r="BN88" s="937"/>
    </row>
    <row r="89" spans="2:66" s="38" customFormat="1" ht="15" customHeight="1">
      <c r="C89" s="48" t="s">
        <v>5397</v>
      </c>
      <c r="D89" s="547" t="str">
        <f>IF($BM$23=1,"",IF(CNGE_2024_M3_Secc1!D642="","",CNGE_2024_M3_Secc1!D642))</f>
        <v/>
      </c>
      <c r="E89" s="548"/>
      <c r="F89" s="548"/>
      <c r="G89" s="549"/>
      <c r="H89" s="460" t="str">
        <f>IF(BM89=1,"",IF(CNGE_2024_M3_Secc1!I642="","",CNGE_2024_M3_Secc1!I642))</f>
        <v/>
      </c>
      <c r="I89" s="462"/>
      <c r="J89" s="447"/>
      <c r="K89" s="448"/>
      <c r="L89" s="449"/>
      <c r="M89" s="460" t="str">
        <f>IFERROR(VLOOKUP(O89,Presentación!$AK$9:$AM$580,3,FALSE),"")</f>
        <v/>
      </c>
      <c r="N89" s="462"/>
      <c r="O89" s="564"/>
      <c r="P89" s="565"/>
      <c r="Q89" s="566"/>
      <c r="R89" s="564"/>
      <c r="S89" s="565"/>
      <c r="T89" s="566"/>
      <c r="U89" s="447"/>
      <c r="V89" s="448"/>
      <c r="W89" s="449"/>
      <c r="X89" s="161" t="s">
        <v>7275</v>
      </c>
      <c r="Y89" s="447"/>
      <c r="Z89" s="448"/>
      <c r="AA89" s="449"/>
      <c r="AB89" s="447"/>
      <c r="AC89" s="448"/>
      <c r="AD89" s="449"/>
      <c r="AE89" s="447"/>
      <c r="AF89" s="448"/>
      <c r="AG89" s="449"/>
      <c r="AH89" s="447"/>
      <c r="AI89" s="448"/>
      <c r="AJ89" s="449"/>
      <c r="AK89" s="447"/>
      <c r="AL89" s="449"/>
      <c r="AN89" s="169"/>
      <c r="AP89" s="937">
        <f t="shared" si="1"/>
        <v>0</v>
      </c>
      <c r="AQ89" s="937"/>
      <c r="AR89" s="938">
        <f t="shared" si="2"/>
        <v>0</v>
      </c>
      <c r="AS89" s="939"/>
      <c r="AT89" s="277"/>
      <c r="AU89" s="965">
        <f t="shared" si="3"/>
        <v>0</v>
      </c>
      <c r="AV89" s="965"/>
      <c r="AW89" s="937">
        <f t="shared" si="4"/>
        <v>0</v>
      </c>
      <c r="AX89" s="937"/>
      <c r="AY89" s="943" t="str">
        <f>IF(AW89=0,"",IF(SUM($AW$25:AX89)=1,_xlfn.NUMBERVALUE(C89),IF($AW$105&gt;SUM($AW$25:AX89),_xlfn.CONCAT(", ",_xlfn.NUMBERVALUE(C89)),IF($AW$105=SUM($AW$25:AX89),_xlfn.CONCAT(" y ",_xlfn.NUMBERVALUE(C89))))))</f>
        <v/>
      </c>
      <c r="AZ89" s="945"/>
      <c r="BA89" s="3" t="s">
        <v>7289</v>
      </c>
      <c r="BB89" s="937" t="str">
        <f t="shared" si="5"/>
        <v/>
      </c>
      <c r="BC89" s="937"/>
      <c r="BD89" s="3"/>
      <c r="BE89" s="937" t="str">
        <f t="shared" si="6"/>
        <v/>
      </c>
      <c r="BF89" s="937"/>
      <c r="BG89" s="937">
        <f t="shared" si="7"/>
        <v>0</v>
      </c>
      <c r="BH89" s="937"/>
      <c r="BI89" s="3"/>
      <c r="BJ89" s="937">
        <f t="shared" si="8"/>
        <v>0</v>
      </c>
      <c r="BK89" s="937"/>
      <c r="BM89" s="937">
        <f>IF(CNGE_2024_M3_Secc1!K642=2,1,0)</f>
        <v>0</v>
      </c>
      <c r="BN89" s="937"/>
    </row>
    <row r="90" spans="2:66" s="38" customFormat="1" ht="15" customHeight="1">
      <c r="C90" s="48" t="s">
        <v>5398</v>
      </c>
      <c r="D90" s="547" t="str">
        <f>IF($BM$23=1,"",IF(CNGE_2024_M3_Secc1!D643="","",CNGE_2024_M3_Secc1!D643))</f>
        <v/>
      </c>
      <c r="E90" s="548"/>
      <c r="F90" s="548"/>
      <c r="G90" s="549"/>
      <c r="H90" s="460" t="str">
        <f>IF(BM90=1,"",IF(CNGE_2024_M3_Secc1!I643="","",CNGE_2024_M3_Secc1!I643))</f>
        <v/>
      </c>
      <c r="I90" s="462"/>
      <c r="J90" s="447"/>
      <c r="K90" s="448"/>
      <c r="L90" s="449"/>
      <c r="M90" s="460" t="str">
        <f>IFERROR(VLOOKUP(O90,Presentación!$AK$9:$AM$580,3,FALSE),"")</f>
        <v/>
      </c>
      <c r="N90" s="462"/>
      <c r="O90" s="564"/>
      <c r="P90" s="565"/>
      <c r="Q90" s="566"/>
      <c r="R90" s="564"/>
      <c r="S90" s="565"/>
      <c r="T90" s="566"/>
      <c r="U90" s="447"/>
      <c r="V90" s="448"/>
      <c r="W90" s="449"/>
      <c r="X90" s="161" t="s">
        <v>7275</v>
      </c>
      <c r="Y90" s="447"/>
      <c r="Z90" s="448"/>
      <c r="AA90" s="449"/>
      <c r="AB90" s="447"/>
      <c r="AC90" s="448"/>
      <c r="AD90" s="449"/>
      <c r="AE90" s="447"/>
      <c r="AF90" s="448"/>
      <c r="AG90" s="449"/>
      <c r="AH90" s="447"/>
      <c r="AI90" s="448"/>
      <c r="AJ90" s="449"/>
      <c r="AK90" s="447"/>
      <c r="AL90" s="449"/>
      <c r="AN90" s="169"/>
      <c r="AP90" s="937">
        <f t="shared" ref="AP90:AP104" si="9">IF(U90="",0,IF(OR(_xlfn.NUMBERVALUE(U90)&lt;$AP$21,_xlfn.NUMBERVALUE(U90)&gt;$AP$23),1,0))</f>
        <v>0</v>
      </c>
      <c r="AQ90" s="937"/>
      <c r="AR90" s="938">
        <f t="shared" ref="AR90:AR104" si="10">IF(Y90="",0,IF(OR(_xlfn.NUMBERVALUE(Y90)&lt;$AR$21,_xlfn.NUMBERVALUE(Y90)&gt;$AR$23),1,0))</f>
        <v>0</v>
      </c>
      <c r="AS90" s="939"/>
      <c r="AT90" s="277"/>
      <c r="AU90" s="965">
        <f t="shared" ref="AU90:AU104" si="11">IF(AK90="",0,1)</f>
        <v>0</v>
      </c>
      <c r="AV90" s="965"/>
      <c r="AW90" s="937">
        <f t="shared" ref="AW90:AW104" si="12">IF(AK90=_xlfn.NUMBERVALUE(C90),1,0)</f>
        <v>0</v>
      </c>
      <c r="AX90" s="937"/>
      <c r="AY90" s="943" t="str">
        <f>IF(AW90=0,"",IF(SUM($AW$25:AX90)=1,_xlfn.NUMBERVALUE(C90),IF($AW$105&gt;SUM($AW$25:AX90),_xlfn.CONCAT(", ",_xlfn.NUMBERVALUE(C90)),IF($AW$105=SUM($AW$25:AX90),_xlfn.CONCAT(" y ",_xlfn.NUMBERVALUE(C90))))))</f>
        <v/>
      </c>
      <c r="AZ90" s="945"/>
      <c r="BA90" s="3" t="s">
        <v>7289</v>
      </c>
      <c r="BB90" s="937" t="str">
        <f t="shared" ref="BB90:BB104" si="13">IF(_xlfn.NUMBERVALUE(C90)&lt;=$BB$23,_xlfn.NUMBERVALUE(C90),"")</f>
        <v/>
      </c>
      <c r="BC90" s="937"/>
      <c r="BD90" s="3"/>
      <c r="BE90" s="937" t="str">
        <f t="shared" ref="BE90:BE104" si="14">SUBSTITUTE( SUBSTITUTE( SUBSTITUTE( SUBSTITUTE( SUBSTITUTE( SUBSTITUTE( SUBSTITUTE( SUBSTITUTE( SUBSTITUTE( SUBSTITUTE(AH90, 0, ""), 1, ""),2, ""), 3, ""), 4, ""),5, ""), 6, ""), 7, ""), 8, ""), 9, "")</f>
        <v/>
      </c>
      <c r="BF90" s="937"/>
      <c r="BG90" s="937">
        <f t="shared" ref="BG90:BG103" si="15">IF(OR(AH90="",AH90="NA",AH90="NS"),0,
IF(OR((LEN(AH90)-LEN(BE90))&lt;10,(LEN(AH90)-LEN(BE90))&gt;10),1,0))</f>
        <v>0</v>
      </c>
      <c r="BH90" s="937"/>
      <c r="BI90" s="3"/>
      <c r="BJ90" s="937">
        <f t="shared" ref="BJ90:BJ104" si="16">IF($AP$13=$AR$13,0,IF(OR(COUNTBLANK(D90:AL90)=$BJ$21,AND(D90&lt;&gt;"",AK90="",COUNTBLANK(D90:AL90)=$BJ$22),AND(D90&lt;&gt;"",AK90&lt;&gt;"",COUNTBLANK(D90:AL90)=$BJ$23),AND(BM90=1,COUNTBLANK(D90:AL90)=33)),0,1))</f>
        <v>0</v>
      </c>
      <c r="BK90" s="937"/>
      <c r="BM90" s="937">
        <f>IF(CNGE_2024_M3_Secc1!K643=2,1,0)</f>
        <v>0</v>
      </c>
      <c r="BN90" s="937"/>
    </row>
    <row r="91" spans="2:66" s="38" customFormat="1" ht="15" customHeight="1">
      <c r="C91" s="48" t="s">
        <v>5399</v>
      </c>
      <c r="D91" s="547" t="str">
        <f>IF($BM$23=1,"",IF(CNGE_2024_M3_Secc1!D644="","",CNGE_2024_M3_Secc1!D644))</f>
        <v/>
      </c>
      <c r="E91" s="548"/>
      <c r="F91" s="548"/>
      <c r="G91" s="549"/>
      <c r="H91" s="460" t="str">
        <f>IF(BM91=1,"",IF(CNGE_2024_M3_Secc1!I644="","",CNGE_2024_M3_Secc1!I644))</f>
        <v/>
      </c>
      <c r="I91" s="462"/>
      <c r="J91" s="447"/>
      <c r="K91" s="448"/>
      <c r="L91" s="449"/>
      <c r="M91" s="460" t="str">
        <f>IFERROR(VLOOKUP(O91,Presentación!$AK$9:$AM$580,3,FALSE),"")</f>
        <v/>
      </c>
      <c r="N91" s="462"/>
      <c r="O91" s="564"/>
      <c r="P91" s="565"/>
      <c r="Q91" s="566"/>
      <c r="R91" s="564"/>
      <c r="S91" s="565"/>
      <c r="T91" s="566"/>
      <c r="U91" s="447"/>
      <c r="V91" s="448"/>
      <c r="W91" s="449"/>
      <c r="X91" s="161" t="s">
        <v>7275</v>
      </c>
      <c r="Y91" s="447"/>
      <c r="Z91" s="448"/>
      <c r="AA91" s="449"/>
      <c r="AB91" s="447"/>
      <c r="AC91" s="448"/>
      <c r="AD91" s="449"/>
      <c r="AE91" s="447"/>
      <c r="AF91" s="448"/>
      <c r="AG91" s="449"/>
      <c r="AH91" s="447"/>
      <c r="AI91" s="448"/>
      <c r="AJ91" s="449"/>
      <c r="AK91" s="447"/>
      <c r="AL91" s="449"/>
      <c r="AN91" s="169"/>
      <c r="AP91" s="937">
        <f t="shared" si="9"/>
        <v>0</v>
      </c>
      <c r="AQ91" s="937"/>
      <c r="AR91" s="938">
        <f t="shared" si="10"/>
        <v>0</v>
      </c>
      <c r="AS91" s="939"/>
      <c r="AT91" s="277"/>
      <c r="AU91" s="965">
        <f t="shared" si="11"/>
        <v>0</v>
      </c>
      <c r="AV91" s="965"/>
      <c r="AW91" s="937">
        <f t="shared" si="12"/>
        <v>0</v>
      </c>
      <c r="AX91" s="937"/>
      <c r="AY91" s="943" t="str">
        <f>IF(AW91=0,"",IF(SUM($AW$25:AX91)=1,_xlfn.NUMBERVALUE(C91),IF($AW$105&gt;SUM($AW$25:AX91),_xlfn.CONCAT(", ",_xlfn.NUMBERVALUE(C91)),IF($AW$105=SUM($AW$25:AX91),_xlfn.CONCAT(" y ",_xlfn.NUMBERVALUE(C91))))))</f>
        <v/>
      </c>
      <c r="AZ91" s="945"/>
      <c r="BA91" s="3" t="s">
        <v>7289</v>
      </c>
      <c r="BB91" s="937" t="str">
        <f t="shared" si="13"/>
        <v/>
      </c>
      <c r="BC91" s="937"/>
      <c r="BD91" s="3"/>
      <c r="BE91" s="937" t="str">
        <f t="shared" si="14"/>
        <v/>
      </c>
      <c r="BF91" s="937"/>
      <c r="BG91" s="937">
        <f t="shared" si="15"/>
        <v>0</v>
      </c>
      <c r="BH91" s="937"/>
      <c r="BI91" s="3"/>
      <c r="BJ91" s="937">
        <f t="shared" si="16"/>
        <v>0</v>
      </c>
      <c r="BK91" s="937"/>
      <c r="BM91" s="937">
        <f>IF(CNGE_2024_M3_Secc1!K644=2,1,0)</f>
        <v>0</v>
      </c>
      <c r="BN91" s="937"/>
    </row>
    <row r="92" spans="2:66" s="38" customFormat="1" ht="15" customHeight="1">
      <c r="C92" s="48" t="s">
        <v>5400</v>
      </c>
      <c r="D92" s="547" t="str">
        <f>IF($BM$23=1,"",IF(CNGE_2024_M3_Secc1!D645="","",CNGE_2024_M3_Secc1!D645))</f>
        <v/>
      </c>
      <c r="E92" s="548"/>
      <c r="F92" s="548"/>
      <c r="G92" s="549"/>
      <c r="H92" s="460" t="str">
        <f>IF(BM92=1,"",IF(CNGE_2024_M3_Secc1!I645="","",CNGE_2024_M3_Secc1!I645))</f>
        <v/>
      </c>
      <c r="I92" s="462"/>
      <c r="J92" s="447"/>
      <c r="K92" s="448"/>
      <c r="L92" s="449"/>
      <c r="M92" s="460" t="str">
        <f>IFERROR(VLOOKUP(O92,Presentación!$AK$9:$AM$580,3,FALSE),"")</f>
        <v/>
      </c>
      <c r="N92" s="462"/>
      <c r="O92" s="564"/>
      <c r="P92" s="565"/>
      <c r="Q92" s="566"/>
      <c r="R92" s="564"/>
      <c r="S92" s="565"/>
      <c r="T92" s="566"/>
      <c r="U92" s="447"/>
      <c r="V92" s="448"/>
      <c r="W92" s="449"/>
      <c r="X92" s="161" t="s">
        <v>7275</v>
      </c>
      <c r="Y92" s="447"/>
      <c r="Z92" s="448"/>
      <c r="AA92" s="449"/>
      <c r="AB92" s="447"/>
      <c r="AC92" s="448"/>
      <c r="AD92" s="449"/>
      <c r="AE92" s="447"/>
      <c r="AF92" s="448"/>
      <c r="AG92" s="449"/>
      <c r="AH92" s="447"/>
      <c r="AI92" s="448"/>
      <c r="AJ92" s="449"/>
      <c r="AK92" s="447"/>
      <c r="AL92" s="449"/>
      <c r="AN92" s="169"/>
      <c r="AP92" s="937">
        <f t="shared" si="9"/>
        <v>0</v>
      </c>
      <c r="AQ92" s="937"/>
      <c r="AR92" s="938">
        <f t="shared" si="10"/>
        <v>0</v>
      </c>
      <c r="AS92" s="939"/>
      <c r="AT92" s="277"/>
      <c r="AU92" s="965">
        <f t="shared" si="11"/>
        <v>0</v>
      </c>
      <c r="AV92" s="965"/>
      <c r="AW92" s="937">
        <f t="shared" si="12"/>
        <v>0</v>
      </c>
      <c r="AX92" s="937"/>
      <c r="AY92" s="943" t="str">
        <f>IF(AW92=0,"",IF(SUM($AW$25:AX92)=1,_xlfn.NUMBERVALUE(C92),IF($AW$105&gt;SUM($AW$25:AX92),_xlfn.CONCAT(", ",_xlfn.NUMBERVALUE(C92)),IF($AW$105=SUM($AW$25:AX92),_xlfn.CONCAT(" y ",_xlfn.NUMBERVALUE(C92))))))</f>
        <v/>
      </c>
      <c r="AZ92" s="945"/>
      <c r="BA92" s="3" t="s">
        <v>7289</v>
      </c>
      <c r="BB92" s="937" t="str">
        <f t="shared" si="13"/>
        <v/>
      </c>
      <c r="BC92" s="937"/>
      <c r="BD92" s="3"/>
      <c r="BE92" s="937" t="str">
        <f t="shared" si="14"/>
        <v/>
      </c>
      <c r="BF92" s="937"/>
      <c r="BG92" s="937">
        <f t="shared" si="15"/>
        <v>0</v>
      </c>
      <c r="BH92" s="937"/>
      <c r="BI92" s="3"/>
      <c r="BJ92" s="937">
        <f t="shared" si="16"/>
        <v>0</v>
      </c>
      <c r="BK92" s="937"/>
      <c r="BM92" s="937">
        <f>IF(CNGE_2024_M3_Secc1!K645=2,1,0)</f>
        <v>0</v>
      </c>
      <c r="BN92" s="937"/>
    </row>
    <row r="93" spans="2:66" s="38" customFormat="1" ht="15" customHeight="1">
      <c r="C93" s="48" t="s">
        <v>5401</v>
      </c>
      <c r="D93" s="547" t="str">
        <f>IF($BM$23=1,"",IF(CNGE_2024_M3_Secc1!D646="","",CNGE_2024_M3_Secc1!D646))</f>
        <v/>
      </c>
      <c r="E93" s="548"/>
      <c r="F93" s="548"/>
      <c r="G93" s="549"/>
      <c r="H93" s="460" t="str">
        <f>IF(BM93=1,"",IF(CNGE_2024_M3_Secc1!I646="","",CNGE_2024_M3_Secc1!I646))</f>
        <v/>
      </c>
      <c r="I93" s="462"/>
      <c r="J93" s="447"/>
      <c r="K93" s="448"/>
      <c r="L93" s="449"/>
      <c r="M93" s="460" t="str">
        <f>IFERROR(VLOOKUP(O93,Presentación!$AK$9:$AM$580,3,FALSE),"")</f>
        <v/>
      </c>
      <c r="N93" s="462"/>
      <c r="O93" s="564"/>
      <c r="P93" s="565"/>
      <c r="Q93" s="566"/>
      <c r="R93" s="564"/>
      <c r="S93" s="565"/>
      <c r="T93" s="566"/>
      <c r="U93" s="447"/>
      <c r="V93" s="448"/>
      <c r="W93" s="449"/>
      <c r="X93" s="161" t="s">
        <v>7275</v>
      </c>
      <c r="Y93" s="447"/>
      <c r="Z93" s="448"/>
      <c r="AA93" s="449"/>
      <c r="AB93" s="447"/>
      <c r="AC93" s="448"/>
      <c r="AD93" s="449"/>
      <c r="AE93" s="447"/>
      <c r="AF93" s="448"/>
      <c r="AG93" s="449"/>
      <c r="AH93" s="447"/>
      <c r="AI93" s="448"/>
      <c r="AJ93" s="449"/>
      <c r="AK93" s="447"/>
      <c r="AL93" s="449"/>
      <c r="AN93" s="169"/>
      <c r="AP93" s="937">
        <f t="shared" si="9"/>
        <v>0</v>
      </c>
      <c r="AQ93" s="937"/>
      <c r="AR93" s="938">
        <f t="shared" si="10"/>
        <v>0</v>
      </c>
      <c r="AS93" s="939"/>
      <c r="AT93" s="277"/>
      <c r="AU93" s="965">
        <f t="shared" si="11"/>
        <v>0</v>
      </c>
      <c r="AV93" s="965"/>
      <c r="AW93" s="937">
        <f t="shared" si="12"/>
        <v>0</v>
      </c>
      <c r="AX93" s="937"/>
      <c r="AY93" s="943" t="str">
        <f>IF(AW93=0,"",IF(SUM($AW$25:AX93)=1,_xlfn.NUMBERVALUE(C93),IF($AW$105&gt;SUM($AW$25:AX93),_xlfn.CONCAT(", ",_xlfn.NUMBERVALUE(C93)),IF($AW$105=SUM($AW$25:AX93),_xlfn.CONCAT(" y ",_xlfn.NUMBERVALUE(C93))))))</f>
        <v/>
      </c>
      <c r="AZ93" s="945"/>
      <c r="BA93" s="3" t="s">
        <v>7289</v>
      </c>
      <c r="BB93" s="937" t="str">
        <f t="shared" si="13"/>
        <v/>
      </c>
      <c r="BC93" s="937"/>
      <c r="BD93" s="3"/>
      <c r="BE93" s="937" t="str">
        <f t="shared" si="14"/>
        <v/>
      </c>
      <c r="BF93" s="937"/>
      <c r="BG93" s="937">
        <f t="shared" si="15"/>
        <v>0</v>
      </c>
      <c r="BH93" s="937"/>
      <c r="BI93" s="3"/>
      <c r="BJ93" s="937">
        <f t="shared" si="16"/>
        <v>0</v>
      </c>
      <c r="BK93" s="937"/>
      <c r="BM93" s="937">
        <f>IF(CNGE_2024_M3_Secc1!K646=2,1,0)</f>
        <v>0</v>
      </c>
      <c r="BN93" s="937"/>
    </row>
    <row r="94" spans="2:66" s="38" customFormat="1" ht="15" customHeight="1">
      <c r="C94" s="48" t="s">
        <v>5402</v>
      </c>
      <c r="D94" s="547" t="str">
        <f>IF($BM$23=1,"",IF(CNGE_2024_M3_Secc1!D647="","",CNGE_2024_M3_Secc1!D647))</f>
        <v/>
      </c>
      <c r="E94" s="548"/>
      <c r="F94" s="548"/>
      <c r="G94" s="549"/>
      <c r="H94" s="460" t="str">
        <f>IF(BM94=1,"",IF(CNGE_2024_M3_Secc1!I647="","",CNGE_2024_M3_Secc1!I647))</f>
        <v/>
      </c>
      <c r="I94" s="462"/>
      <c r="J94" s="447"/>
      <c r="K94" s="448"/>
      <c r="L94" s="449"/>
      <c r="M94" s="460" t="str">
        <f>IFERROR(VLOOKUP(O94,Presentación!$AK$9:$AM$580,3,FALSE),"")</f>
        <v/>
      </c>
      <c r="N94" s="462"/>
      <c r="O94" s="564"/>
      <c r="P94" s="565"/>
      <c r="Q94" s="566"/>
      <c r="R94" s="564"/>
      <c r="S94" s="565"/>
      <c r="T94" s="566"/>
      <c r="U94" s="447"/>
      <c r="V94" s="448"/>
      <c r="W94" s="449"/>
      <c r="X94" s="161" t="s">
        <v>7275</v>
      </c>
      <c r="Y94" s="447"/>
      <c r="Z94" s="448"/>
      <c r="AA94" s="449"/>
      <c r="AB94" s="447"/>
      <c r="AC94" s="448"/>
      <c r="AD94" s="449"/>
      <c r="AE94" s="447"/>
      <c r="AF94" s="448"/>
      <c r="AG94" s="449"/>
      <c r="AH94" s="447"/>
      <c r="AI94" s="448"/>
      <c r="AJ94" s="449"/>
      <c r="AK94" s="447"/>
      <c r="AL94" s="449"/>
      <c r="AN94" s="169"/>
      <c r="AP94" s="937">
        <f t="shared" si="9"/>
        <v>0</v>
      </c>
      <c r="AQ94" s="937"/>
      <c r="AR94" s="938">
        <f t="shared" si="10"/>
        <v>0</v>
      </c>
      <c r="AS94" s="939"/>
      <c r="AT94" s="277"/>
      <c r="AU94" s="965">
        <f t="shared" si="11"/>
        <v>0</v>
      </c>
      <c r="AV94" s="965"/>
      <c r="AW94" s="937">
        <f t="shared" si="12"/>
        <v>0</v>
      </c>
      <c r="AX94" s="937"/>
      <c r="AY94" s="943" t="str">
        <f>IF(AW94=0,"",IF(SUM($AW$25:AX94)=1,_xlfn.NUMBERVALUE(C94),IF($AW$105&gt;SUM($AW$25:AX94),_xlfn.CONCAT(", ",_xlfn.NUMBERVALUE(C94)),IF($AW$105=SUM($AW$25:AX94),_xlfn.CONCAT(" y ",_xlfn.NUMBERVALUE(C94))))))</f>
        <v/>
      </c>
      <c r="AZ94" s="945"/>
      <c r="BA94" s="3" t="s">
        <v>7289</v>
      </c>
      <c r="BB94" s="937" t="str">
        <f t="shared" si="13"/>
        <v/>
      </c>
      <c r="BC94" s="937"/>
      <c r="BD94" s="3"/>
      <c r="BE94" s="937" t="str">
        <f t="shared" si="14"/>
        <v/>
      </c>
      <c r="BF94" s="937"/>
      <c r="BG94" s="937">
        <f t="shared" si="15"/>
        <v>0</v>
      </c>
      <c r="BH94" s="937"/>
      <c r="BI94" s="3"/>
      <c r="BJ94" s="937">
        <f t="shared" si="16"/>
        <v>0</v>
      </c>
      <c r="BK94" s="937"/>
      <c r="BM94" s="937">
        <f>IF(CNGE_2024_M3_Secc1!K647=2,1,0)</f>
        <v>0</v>
      </c>
      <c r="BN94" s="937"/>
    </row>
    <row r="95" spans="2:66" s="38" customFormat="1" ht="15" customHeight="1">
      <c r="C95" s="48" t="s">
        <v>5403</v>
      </c>
      <c r="D95" s="547" t="str">
        <f>IF($BM$23=1,"",IF(CNGE_2024_M3_Secc1!D648="","",CNGE_2024_M3_Secc1!D648))</f>
        <v/>
      </c>
      <c r="E95" s="548"/>
      <c r="F95" s="548"/>
      <c r="G95" s="549"/>
      <c r="H95" s="460" t="str">
        <f>IF(BM95=1,"",IF(CNGE_2024_M3_Secc1!I648="","",CNGE_2024_M3_Secc1!I648))</f>
        <v/>
      </c>
      <c r="I95" s="462"/>
      <c r="J95" s="447"/>
      <c r="K95" s="448"/>
      <c r="L95" s="449"/>
      <c r="M95" s="460" t="str">
        <f>IFERROR(VLOOKUP(O95,Presentación!$AK$9:$AM$580,3,FALSE),"")</f>
        <v/>
      </c>
      <c r="N95" s="462"/>
      <c r="O95" s="564"/>
      <c r="P95" s="565"/>
      <c r="Q95" s="566"/>
      <c r="R95" s="564"/>
      <c r="S95" s="565"/>
      <c r="T95" s="566"/>
      <c r="U95" s="447"/>
      <c r="V95" s="448"/>
      <c r="W95" s="449"/>
      <c r="X95" s="161" t="s">
        <v>7275</v>
      </c>
      <c r="Y95" s="447"/>
      <c r="Z95" s="448"/>
      <c r="AA95" s="449"/>
      <c r="AB95" s="447"/>
      <c r="AC95" s="448"/>
      <c r="AD95" s="449"/>
      <c r="AE95" s="447"/>
      <c r="AF95" s="448"/>
      <c r="AG95" s="449"/>
      <c r="AH95" s="447"/>
      <c r="AI95" s="448"/>
      <c r="AJ95" s="449"/>
      <c r="AK95" s="447"/>
      <c r="AL95" s="449"/>
      <c r="AN95" s="169"/>
      <c r="AP95" s="937">
        <f t="shared" si="9"/>
        <v>0</v>
      </c>
      <c r="AQ95" s="937"/>
      <c r="AR95" s="938">
        <f t="shared" si="10"/>
        <v>0</v>
      </c>
      <c r="AS95" s="939"/>
      <c r="AT95" s="277"/>
      <c r="AU95" s="965">
        <f t="shared" si="11"/>
        <v>0</v>
      </c>
      <c r="AV95" s="965"/>
      <c r="AW95" s="937">
        <f t="shared" si="12"/>
        <v>0</v>
      </c>
      <c r="AX95" s="937"/>
      <c r="AY95" s="943" t="str">
        <f>IF(AW95=0,"",IF(SUM($AW$25:AX95)=1,_xlfn.NUMBERVALUE(C95),IF($AW$105&gt;SUM($AW$25:AX95),_xlfn.CONCAT(", ",_xlfn.NUMBERVALUE(C95)),IF($AW$105=SUM($AW$25:AX95),_xlfn.CONCAT(" y ",_xlfn.NUMBERVALUE(C95))))))</f>
        <v/>
      </c>
      <c r="AZ95" s="945"/>
      <c r="BA95" s="3" t="s">
        <v>7289</v>
      </c>
      <c r="BB95" s="937" t="str">
        <f t="shared" si="13"/>
        <v/>
      </c>
      <c r="BC95" s="937"/>
      <c r="BD95" s="3"/>
      <c r="BE95" s="937" t="str">
        <f t="shared" si="14"/>
        <v/>
      </c>
      <c r="BF95" s="937"/>
      <c r="BG95" s="937">
        <f t="shared" si="15"/>
        <v>0</v>
      </c>
      <c r="BH95" s="937"/>
      <c r="BI95" s="3"/>
      <c r="BJ95" s="937">
        <f t="shared" si="16"/>
        <v>0</v>
      </c>
      <c r="BK95" s="937"/>
      <c r="BM95" s="937">
        <f>IF(CNGE_2024_M3_Secc1!K648=2,1,0)</f>
        <v>0</v>
      </c>
      <c r="BN95" s="937"/>
    </row>
    <row r="96" spans="2:66" s="38" customFormat="1" ht="15" customHeight="1">
      <c r="C96" s="48" t="s">
        <v>5404</v>
      </c>
      <c r="D96" s="547" t="str">
        <f>IF($BM$23=1,"",IF(CNGE_2024_M3_Secc1!D649="","",CNGE_2024_M3_Secc1!D649))</f>
        <v/>
      </c>
      <c r="E96" s="548"/>
      <c r="F96" s="548"/>
      <c r="G96" s="549"/>
      <c r="H96" s="460" t="str">
        <f>IF(BM96=1,"",IF(CNGE_2024_M3_Secc1!I649="","",CNGE_2024_M3_Secc1!I649))</f>
        <v/>
      </c>
      <c r="I96" s="462"/>
      <c r="J96" s="447"/>
      <c r="K96" s="448"/>
      <c r="L96" s="449"/>
      <c r="M96" s="460" t="str">
        <f>IFERROR(VLOOKUP(O96,Presentación!$AK$9:$AM$580,3,FALSE),"")</f>
        <v/>
      </c>
      <c r="N96" s="462"/>
      <c r="O96" s="564"/>
      <c r="P96" s="565"/>
      <c r="Q96" s="566"/>
      <c r="R96" s="564"/>
      <c r="S96" s="565"/>
      <c r="T96" s="566"/>
      <c r="U96" s="447"/>
      <c r="V96" s="448"/>
      <c r="W96" s="449"/>
      <c r="X96" s="161" t="s">
        <v>7275</v>
      </c>
      <c r="Y96" s="447"/>
      <c r="Z96" s="448"/>
      <c r="AA96" s="449"/>
      <c r="AB96" s="447"/>
      <c r="AC96" s="448"/>
      <c r="AD96" s="449"/>
      <c r="AE96" s="447"/>
      <c r="AF96" s="448"/>
      <c r="AG96" s="449"/>
      <c r="AH96" s="447"/>
      <c r="AI96" s="448"/>
      <c r="AJ96" s="449"/>
      <c r="AK96" s="447"/>
      <c r="AL96" s="449"/>
      <c r="AN96" s="169"/>
      <c r="AP96" s="937">
        <f t="shared" si="9"/>
        <v>0</v>
      </c>
      <c r="AQ96" s="937"/>
      <c r="AR96" s="938">
        <f t="shared" si="10"/>
        <v>0</v>
      </c>
      <c r="AS96" s="939"/>
      <c r="AT96" s="277"/>
      <c r="AU96" s="965">
        <f t="shared" si="11"/>
        <v>0</v>
      </c>
      <c r="AV96" s="965"/>
      <c r="AW96" s="937">
        <f t="shared" si="12"/>
        <v>0</v>
      </c>
      <c r="AX96" s="937"/>
      <c r="AY96" s="943" t="str">
        <f>IF(AW96=0,"",IF(SUM($AW$25:AX96)=1,_xlfn.NUMBERVALUE(C96),IF($AW$105&gt;SUM($AW$25:AX96),_xlfn.CONCAT(", ",_xlfn.NUMBERVALUE(C96)),IF($AW$105=SUM($AW$25:AX96),_xlfn.CONCAT(" y ",_xlfn.NUMBERVALUE(C96))))))</f>
        <v/>
      </c>
      <c r="AZ96" s="945"/>
      <c r="BA96" s="3" t="s">
        <v>7289</v>
      </c>
      <c r="BB96" s="937" t="str">
        <f t="shared" si="13"/>
        <v/>
      </c>
      <c r="BC96" s="937"/>
      <c r="BD96" s="3"/>
      <c r="BE96" s="937" t="str">
        <f t="shared" si="14"/>
        <v/>
      </c>
      <c r="BF96" s="937"/>
      <c r="BG96" s="937">
        <f t="shared" si="15"/>
        <v>0</v>
      </c>
      <c r="BH96" s="937"/>
      <c r="BI96" s="3"/>
      <c r="BJ96" s="937">
        <f t="shared" si="16"/>
        <v>0</v>
      </c>
      <c r="BK96" s="937"/>
      <c r="BM96" s="937">
        <f>IF(CNGE_2024_M3_Secc1!K649=2,1,0)</f>
        <v>0</v>
      </c>
      <c r="BN96" s="937"/>
    </row>
    <row r="97" spans="1:66" s="38" customFormat="1" ht="15" customHeight="1">
      <c r="C97" s="48" t="s">
        <v>5405</v>
      </c>
      <c r="D97" s="547" t="str">
        <f>IF($BM$23=1,"",IF(CNGE_2024_M3_Secc1!D650="","",CNGE_2024_M3_Secc1!D650))</f>
        <v/>
      </c>
      <c r="E97" s="548"/>
      <c r="F97" s="548"/>
      <c r="G97" s="549"/>
      <c r="H97" s="460" t="str">
        <f>IF(BM97=1,"",IF(CNGE_2024_M3_Secc1!I650="","",CNGE_2024_M3_Secc1!I650))</f>
        <v/>
      </c>
      <c r="I97" s="462"/>
      <c r="J97" s="447"/>
      <c r="K97" s="448"/>
      <c r="L97" s="449"/>
      <c r="M97" s="460" t="str">
        <f>IFERROR(VLOOKUP(O97,Presentación!$AK$9:$AM$580,3,FALSE),"")</f>
        <v/>
      </c>
      <c r="N97" s="462"/>
      <c r="O97" s="564"/>
      <c r="P97" s="565"/>
      <c r="Q97" s="566"/>
      <c r="R97" s="564"/>
      <c r="S97" s="565"/>
      <c r="T97" s="566"/>
      <c r="U97" s="447"/>
      <c r="V97" s="448"/>
      <c r="W97" s="449"/>
      <c r="X97" s="161" t="s">
        <v>7275</v>
      </c>
      <c r="Y97" s="447"/>
      <c r="Z97" s="448"/>
      <c r="AA97" s="449"/>
      <c r="AB97" s="447"/>
      <c r="AC97" s="448"/>
      <c r="AD97" s="449"/>
      <c r="AE97" s="447"/>
      <c r="AF97" s="448"/>
      <c r="AG97" s="449"/>
      <c r="AH97" s="447"/>
      <c r="AI97" s="448"/>
      <c r="AJ97" s="449"/>
      <c r="AK97" s="447"/>
      <c r="AL97" s="449"/>
      <c r="AN97" s="169"/>
      <c r="AP97" s="937">
        <f t="shared" si="9"/>
        <v>0</v>
      </c>
      <c r="AQ97" s="937"/>
      <c r="AR97" s="938">
        <f t="shared" si="10"/>
        <v>0</v>
      </c>
      <c r="AS97" s="939"/>
      <c r="AT97" s="277"/>
      <c r="AU97" s="965">
        <f t="shared" si="11"/>
        <v>0</v>
      </c>
      <c r="AV97" s="965"/>
      <c r="AW97" s="937">
        <f t="shared" si="12"/>
        <v>0</v>
      </c>
      <c r="AX97" s="937"/>
      <c r="AY97" s="943" t="str">
        <f>IF(AW97=0,"",IF(SUM($AW$25:AX97)=1,_xlfn.NUMBERVALUE(C97),IF($AW$105&gt;SUM($AW$25:AX97),_xlfn.CONCAT(", ",_xlfn.NUMBERVALUE(C97)),IF($AW$105=SUM($AW$25:AX97),_xlfn.CONCAT(" y ",_xlfn.NUMBERVALUE(C97))))))</f>
        <v/>
      </c>
      <c r="AZ97" s="945"/>
      <c r="BA97" s="3" t="s">
        <v>7289</v>
      </c>
      <c r="BB97" s="937" t="str">
        <f t="shared" si="13"/>
        <v/>
      </c>
      <c r="BC97" s="937"/>
      <c r="BD97" s="3"/>
      <c r="BE97" s="937" t="str">
        <f t="shared" si="14"/>
        <v/>
      </c>
      <c r="BF97" s="937"/>
      <c r="BG97" s="937">
        <f t="shared" si="15"/>
        <v>0</v>
      </c>
      <c r="BH97" s="937"/>
      <c r="BI97" s="3"/>
      <c r="BJ97" s="937">
        <f t="shared" si="16"/>
        <v>0</v>
      </c>
      <c r="BK97" s="937"/>
      <c r="BM97" s="937">
        <f>IF(CNGE_2024_M3_Secc1!K650=2,1,0)</f>
        <v>0</v>
      </c>
      <c r="BN97" s="937"/>
    </row>
    <row r="98" spans="1:66" s="38" customFormat="1" ht="15" customHeight="1">
      <c r="C98" s="48" t="s">
        <v>5406</v>
      </c>
      <c r="D98" s="547" t="str">
        <f>IF($BM$23=1,"",IF(CNGE_2024_M3_Secc1!D651="","",CNGE_2024_M3_Secc1!D651))</f>
        <v/>
      </c>
      <c r="E98" s="548"/>
      <c r="F98" s="548"/>
      <c r="G98" s="549"/>
      <c r="H98" s="460" t="str">
        <f>IF(BM98=1,"",IF(CNGE_2024_M3_Secc1!I651="","",CNGE_2024_M3_Secc1!I651))</f>
        <v/>
      </c>
      <c r="I98" s="462"/>
      <c r="J98" s="447"/>
      <c r="K98" s="448"/>
      <c r="L98" s="449"/>
      <c r="M98" s="460" t="str">
        <f>IFERROR(VLOOKUP(O98,Presentación!$AK$9:$AM$580,3,FALSE),"")</f>
        <v/>
      </c>
      <c r="N98" s="462"/>
      <c r="O98" s="564"/>
      <c r="P98" s="565"/>
      <c r="Q98" s="566"/>
      <c r="R98" s="564"/>
      <c r="S98" s="565"/>
      <c r="T98" s="566"/>
      <c r="U98" s="447"/>
      <c r="V98" s="448"/>
      <c r="W98" s="449"/>
      <c r="X98" s="161" t="s">
        <v>7275</v>
      </c>
      <c r="Y98" s="447"/>
      <c r="Z98" s="448"/>
      <c r="AA98" s="449"/>
      <c r="AB98" s="447"/>
      <c r="AC98" s="448"/>
      <c r="AD98" s="449"/>
      <c r="AE98" s="447"/>
      <c r="AF98" s="448"/>
      <c r="AG98" s="449"/>
      <c r="AH98" s="447"/>
      <c r="AI98" s="448"/>
      <c r="AJ98" s="449"/>
      <c r="AK98" s="447"/>
      <c r="AL98" s="449"/>
      <c r="AN98" s="169"/>
      <c r="AP98" s="937">
        <f t="shared" si="9"/>
        <v>0</v>
      </c>
      <c r="AQ98" s="937"/>
      <c r="AR98" s="938">
        <f t="shared" si="10"/>
        <v>0</v>
      </c>
      <c r="AS98" s="939"/>
      <c r="AT98" s="277"/>
      <c r="AU98" s="965">
        <f t="shared" si="11"/>
        <v>0</v>
      </c>
      <c r="AV98" s="965"/>
      <c r="AW98" s="937">
        <f t="shared" si="12"/>
        <v>0</v>
      </c>
      <c r="AX98" s="937"/>
      <c r="AY98" s="943" t="str">
        <f>IF(AW98=0,"",IF(SUM($AW$25:AX98)=1,_xlfn.NUMBERVALUE(C98),IF($AW$105&gt;SUM($AW$25:AX98),_xlfn.CONCAT(", ",_xlfn.NUMBERVALUE(C98)),IF($AW$105=SUM($AW$25:AX98),_xlfn.CONCAT(" y ",_xlfn.NUMBERVALUE(C98))))))</f>
        <v/>
      </c>
      <c r="AZ98" s="945"/>
      <c r="BA98" s="3" t="s">
        <v>7289</v>
      </c>
      <c r="BB98" s="937" t="str">
        <f t="shared" si="13"/>
        <v/>
      </c>
      <c r="BC98" s="937"/>
      <c r="BD98" s="3"/>
      <c r="BE98" s="937" t="str">
        <f t="shared" si="14"/>
        <v/>
      </c>
      <c r="BF98" s="937"/>
      <c r="BG98" s="937">
        <f t="shared" si="15"/>
        <v>0</v>
      </c>
      <c r="BH98" s="937"/>
      <c r="BI98" s="3"/>
      <c r="BJ98" s="937">
        <f t="shared" si="16"/>
        <v>0</v>
      </c>
      <c r="BK98" s="937"/>
      <c r="BM98" s="937">
        <f>IF(CNGE_2024_M3_Secc1!K651=2,1,0)</f>
        <v>0</v>
      </c>
      <c r="BN98" s="937"/>
    </row>
    <row r="99" spans="1:66" s="38" customFormat="1" ht="15" customHeight="1">
      <c r="C99" s="48" t="s">
        <v>5407</v>
      </c>
      <c r="D99" s="547" t="str">
        <f>IF($BM$23=1,"",IF(CNGE_2024_M3_Secc1!D652="","",CNGE_2024_M3_Secc1!D652))</f>
        <v/>
      </c>
      <c r="E99" s="548"/>
      <c r="F99" s="548"/>
      <c r="G99" s="549"/>
      <c r="H99" s="460" t="str">
        <f>IF(BM99=1,"",IF(CNGE_2024_M3_Secc1!I652="","",CNGE_2024_M3_Secc1!I652))</f>
        <v/>
      </c>
      <c r="I99" s="462"/>
      <c r="J99" s="447"/>
      <c r="K99" s="448"/>
      <c r="L99" s="449"/>
      <c r="M99" s="460" t="str">
        <f>IFERROR(VLOOKUP(O99,Presentación!$AK$9:$AM$580,3,FALSE),"")</f>
        <v/>
      </c>
      <c r="N99" s="462"/>
      <c r="O99" s="564"/>
      <c r="P99" s="565"/>
      <c r="Q99" s="566"/>
      <c r="R99" s="564"/>
      <c r="S99" s="565"/>
      <c r="T99" s="566"/>
      <c r="U99" s="447"/>
      <c r="V99" s="448"/>
      <c r="W99" s="449"/>
      <c r="X99" s="161" t="s">
        <v>7275</v>
      </c>
      <c r="Y99" s="447"/>
      <c r="Z99" s="448"/>
      <c r="AA99" s="449"/>
      <c r="AB99" s="447"/>
      <c r="AC99" s="448"/>
      <c r="AD99" s="449"/>
      <c r="AE99" s="447"/>
      <c r="AF99" s="448"/>
      <c r="AG99" s="449"/>
      <c r="AH99" s="447"/>
      <c r="AI99" s="448"/>
      <c r="AJ99" s="449"/>
      <c r="AK99" s="447"/>
      <c r="AL99" s="449"/>
      <c r="AN99" s="169"/>
      <c r="AP99" s="937">
        <f t="shared" si="9"/>
        <v>0</v>
      </c>
      <c r="AQ99" s="937"/>
      <c r="AR99" s="938">
        <f t="shared" si="10"/>
        <v>0</v>
      </c>
      <c r="AS99" s="939"/>
      <c r="AT99" s="277"/>
      <c r="AU99" s="965">
        <f t="shared" si="11"/>
        <v>0</v>
      </c>
      <c r="AV99" s="965"/>
      <c r="AW99" s="937">
        <f t="shared" si="12"/>
        <v>0</v>
      </c>
      <c r="AX99" s="937"/>
      <c r="AY99" s="943" t="str">
        <f>IF(AW99=0,"",IF(SUM($AW$25:AX99)=1,_xlfn.NUMBERVALUE(C99),IF($AW$105&gt;SUM($AW$25:AX99),_xlfn.CONCAT(", ",_xlfn.NUMBERVALUE(C99)),IF($AW$105=SUM($AW$25:AX99),_xlfn.CONCAT(" y ",_xlfn.NUMBERVALUE(C99))))))</f>
        <v/>
      </c>
      <c r="AZ99" s="945"/>
      <c r="BA99" s="3" t="s">
        <v>7289</v>
      </c>
      <c r="BB99" s="937" t="str">
        <f t="shared" si="13"/>
        <v/>
      </c>
      <c r="BC99" s="937"/>
      <c r="BD99" s="3"/>
      <c r="BE99" s="937" t="str">
        <f t="shared" si="14"/>
        <v/>
      </c>
      <c r="BF99" s="937"/>
      <c r="BG99" s="937">
        <f t="shared" si="15"/>
        <v>0</v>
      </c>
      <c r="BH99" s="937"/>
      <c r="BI99" s="3"/>
      <c r="BJ99" s="937">
        <f t="shared" si="16"/>
        <v>0</v>
      </c>
      <c r="BK99" s="937"/>
      <c r="BM99" s="937">
        <f>IF(CNGE_2024_M3_Secc1!K652=2,1,0)</f>
        <v>0</v>
      </c>
      <c r="BN99" s="937"/>
    </row>
    <row r="100" spans="1:66" s="38" customFormat="1" ht="15" customHeight="1">
      <c r="C100" s="48" t="s">
        <v>5408</v>
      </c>
      <c r="D100" s="547" t="str">
        <f>IF($BM$23=1,"",IF(CNGE_2024_M3_Secc1!D653="","",CNGE_2024_M3_Secc1!D653))</f>
        <v/>
      </c>
      <c r="E100" s="548"/>
      <c r="F100" s="548"/>
      <c r="G100" s="549"/>
      <c r="H100" s="460" t="str">
        <f>IF(BM100=1,"",IF(CNGE_2024_M3_Secc1!I653="","",CNGE_2024_M3_Secc1!I653))</f>
        <v/>
      </c>
      <c r="I100" s="462"/>
      <c r="J100" s="447"/>
      <c r="K100" s="448"/>
      <c r="L100" s="449"/>
      <c r="M100" s="460" t="str">
        <f>IFERROR(VLOOKUP(O100,Presentación!$AK$9:$AM$580,3,FALSE),"")</f>
        <v/>
      </c>
      <c r="N100" s="462"/>
      <c r="O100" s="564"/>
      <c r="P100" s="565"/>
      <c r="Q100" s="566"/>
      <c r="R100" s="564"/>
      <c r="S100" s="565"/>
      <c r="T100" s="566"/>
      <c r="U100" s="447"/>
      <c r="V100" s="448"/>
      <c r="W100" s="449"/>
      <c r="X100" s="161" t="s">
        <v>7275</v>
      </c>
      <c r="Y100" s="447"/>
      <c r="Z100" s="448"/>
      <c r="AA100" s="449"/>
      <c r="AB100" s="447"/>
      <c r="AC100" s="448"/>
      <c r="AD100" s="449"/>
      <c r="AE100" s="447"/>
      <c r="AF100" s="448"/>
      <c r="AG100" s="449"/>
      <c r="AH100" s="447"/>
      <c r="AI100" s="448"/>
      <c r="AJ100" s="449"/>
      <c r="AK100" s="447"/>
      <c r="AL100" s="449"/>
      <c r="AN100" s="169"/>
      <c r="AP100" s="937">
        <f t="shared" si="9"/>
        <v>0</v>
      </c>
      <c r="AQ100" s="937"/>
      <c r="AR100" s="938">
        <f t="shared" si="10"/>
        <v>0</v>
      </c>
      <c r="AS100" s="939"/>
      <c r="AT100" s="277"/>
      <c r="AU100" s="965">
        <f t="shared" si="11"/>
        <v>0</v>
      </c>
      <c r="AV100" s="965"/>
      <c r="AW100" s="937">
        <f t="shared" si="12"/>
        <v>0</v>
      </c>
      <c r="AX100" s="937"/>
      <c r="AY100" s="943" t="str">
        <f>IF(AW100=0,"",IF(SUM($AW$25:AX100)=1,_xlfn.NUMBERVALUE(C100),IF($AW$105&gt;SUM($AW$25:AX100),_xlfn.CONCAT(", ",_xlfn.NUMBERVALUE(C100)),IF($AW$105=SUM($AW$25:AX100),_xlfn.CONCAT(" y ",_xlfn.NUMBERVALUE(C100))))))</f>
        <v/>
      </c>
      <c r="AZ100" s="945"/>
      <c r="BA100" s="3" t="s">
        <v>7289</v>
      </c>
      <c r="BB100" s="937" t="str">
        <f t="shared" si="13"/>
        <v/>
      </c>
      <c r="BC100" s="937"/>
      <c r="BD100" s="3"/>
      <c r="BE100" s="937" t="str">
        <f t="shared" si="14"/>
        <v/>
      </c>
      <c r="BF100" s="937"/>
      <c r="BG100" s="937">
        <f t="shared" si="15"/>
        <v>0</v>
      </c>
      <c r="BH100" s="937"/>
      <c r="BI100" s="3"/>
      <c r="BJ100" s="937">
        <f t="shared" si="16"/>
        <v>0</v>
      </c>
      <c r="BK100" s="937"/>
      <c r="BM100" s="937">
        <f>IF(CNGE_2024_M3_Secc1!K653=2,1,0)</f>
        <v>0</v>
      </c>
      <c r="BN100" s="937"/>
    </row>
    <row r="101" spans="1:66" s="38" customFormat="1" ht="15" customHeight="1">
      <c r="C101" s="48" t="s">
        <v>5409</v>
      </c>
      <c r="D101" s="547" t="str">
        <f>IF($BM$23=1,"",IF(CNGE_2024_M3_Secc1!D654="","",CNGE_2024_M3_Secc1!D654))</f>
        <v/>
      </c>
      <c r="E101" s="548"/>
      <c r="F101" s="548"/>
      <c r="G101" s="549"/>
      <c r="H101" s="460" t="str">
        <f>IF(BM101=1,"",IF(CNGE_2024_M3_Secc1!I654="","",CNGE_2024_M3_Secc1!I654))</f>
        <v/>
      </c>
      <c r="I101" s="462"/>
      <c r="J101" s="447"/>
      <c r="K101" s="448"/>
      <c r="L101" s="449"/>
      <c r="M101" s="460" t="str">
        <f>IFERROR(VLOOKUP(O101,Presentación!$AK$9:$AM$580,3,FALSE),"")</f>
        <v/>
      </c>
      <c r="N101" s="462"/>
      <c r="O101" s="564"/>
      <c r="P101" s="565"/>
      <c r="Q101" s="566"/>
      <c r="R101" s="564"/>
      <c r="S101" s="565"/>
      <c r="T101" s="566"/>
      <c r="U101" s="447"/>
      <c r="V101" s="448"/>
      <c r="W101" s="449"/>
      <c r="X101" s="161" t="s">
        <v>7275</v>
      </c>
      <c r="Y101" s="447"/>
      <c r="Z101" s="448"/>
      <c r="AA101" s="449"/>
      <c r="AB101" s="447"/>
      <c r="AC101" s="448"/>
      <c r="AD101" s="449"/>
      <c r="AE101" s="447"/>
      <c r="AF101" s="448"/>
      <c r="AG101" s="449"/>
      <c r="AH101" s="447"/>
      <c r="AI101" s="448"/>
      <c r="AJ101" s="449"/>
      <c r="AK101" s="447"/>
      <c r="AL101" s="449"/>
      <c r="AN101" s="169"/>
      <c r="AP101" s="937">
        <f t="shared" si="9"/>
        <v>0</v>
      </c>
      <c r="AQ101" s="937"/>
      <c r="AR101" s="938">
        <f t="shared" si="10"/>
        <v>0</v>
      </c>
      <c r="AS101" s="939"/>
      <c r="AT101" s="277"/>
      <c r="AU101" s="965">
        <f t="shared" si="11"/>
        <v>0</v>
      </c>
      <c r="AV101" s="965"/>
      <c r="AW101" s="937">
        <f t="shared" si="12"/>
        <v>0</v>
      </c>
      <c r="AX101" s="937"/>
      <c r="AY101" s="943" t="str">
        <f>IF(AW101=0,"",IF(SUM($AW$25:AX101)=1,_xlfn.NUMBERVALUE(C101),IF($AW$105&gt;SUM($AW$25:AX101),_xlfn.CONCAT(", ",_xlfn.NUMBERVALUE(C101)),IF($AW$105=SUM($AW$25:AX101),_xlfn.CONCAT(" y ",_xlfn.NUMBERVALUE(C101))))))</f>
        <v/>
      </c>
      <c r="AZ101" s="945"/>
      <c r="BA101" s="3" t="s">
        <v>7289</v>
      </c>
      <c r="BB101" s="937" t="str">
        <f t="shared" si="13"/>
        <v/>
      </c>
      <c r="BC101" s="937"/>
      <c r="BD101" s="3"/>
      <c r="BE101" s="937" t="str">
        <f t="shared" si="14"/>
        <v/>
      </c>
      <c r="BF101" s="937"/>
      <c r="BG101" s="937">
        <f t="shared" si="15"/>
        <v>0</v>
      </c>
      <c r="BH101" s="937"/>
      <c r="BI101" s="3"/>
      <c r="BJ101" s="937">
        <f t="shared" si="16"/>
        <v>0</v>
      </c>
      <c r="BK101" s="937"/>
      <c r="BM101" s="937">
        <f>IF(CNGE_2024_M3_Secc1!K654=2,1,0)</f>
        <v>0</v>
      </c>
      <c r="BN101" s="937"/>
    </row>
    <row r="102" spans="1:66" s="38" customFormat="1" ht="15" customHeight="1">
      <c r="C102" s="48" t="s">
        <v>5410</v>
      </c>
      <c r="D102" s="547" t="str">
        <f>IF($BM$23=1,"",IF(CNGE_2024_M3_Secc1!D655="","",CNGE_2024_M3_Secc1!D655))</f>
        <v/>
      </c>
      <c r="E102" s="548"/>
      <c r="F102" s="548"/>
      <c r="G102" s="549"/>
      <c r="H102" s="460" t="str">
        <f>IF(BM102=1,"",IF(CNGE_2024_M3_Secc1!I655="","",CNGE_2024_M3_Secc1!I655))</f>
        <v/>
      </c>
      <c r="I102" s="462"/>
      <c r="J102" s="447"/>
      <c r="K102" s="448"/>
      <c r="L102" s="449"/>
      <c r="M102" s="460" t="str">
        <f>IFERROR(VLOOKUP(O102,Presentación!$AK$9:$AM$580,3,FALSE),"")</f>
        <v/>
      </c>
      <c r="N102" s="462"/>
      <c r="O102" s="564"/>
      <c r="P102" s="565"/>
      <c r="Q102" s="566"/>
      <c r="R102" s="564"/>
      <c r="S102" s="565"/>
      <c r="T102" s="566"/>
      <c r="U102" s="447"/>
      <c r="V102" s="448"/>
      <c r="W102" s="449"/>
      <c r="X102" s="161" t="s">
        <v>7275</v>
      </c>
      <c r="Y102" s="447"/>
      <c r="Z102" s="448"/>
      <c r="AA102" s="449"/>
      <c r="AB102" s="447"/>
      <c r="AC102" s="448"/>
      <c r="AD102" s="449"/>
      <c r="AE102" s="447"/>
      <c r="AF102" s="448"/>
      <c r="AG102" s="449"/>
      <c r="AH102" s="447"/>
      <c r="AI102" s="448"/>
      <c r="AJ102" s="449"/>
      <c r="AK102" s="447"/>
      <c r="AL102" s="449"/>
      <c r="AN102" s="169"/>
      <c r="AP102" s="937">
        <f t="shared" si="9"/>
        <v>0</v>
      </c>
      <c r="AQ102" s="937"/>
      <c r="AR102" s="938">
        <f t="shared" si="10"/>
        <v>0</v>
      </c>
      <c r="AS102" s="939"/>
      <c r="AT102" s="277"/>
      <c r="AU102" s="965">
        <f t="shared" si="11"/>
        <v>0</v>
      </c>
      <c r="AV102" s="965"/>
      <c r="AW102" s="937">
        <f t="shared" si="12"/>
        <v>0</v>
      </c>
      <c r="AX102" s="937"/>
      <c r="AY102" s="943" t="str">
        <f>IF(AW102=0,"",IF(SUM($AW$25:AX102)=1,_xlfn.NUMBERVALUE(C102),IF($AW$105&gt;SUM($AW$25:AX102),_xlfn.CONCAT(", ",_xlfn.NUMBERVALUE(C102)),IF($AW$105=SUM($AW$25:AX102),_xlfn.CONCAT(" y ",_xlfn.NUMBERVALUE(C102))))))</f>
        <v/>
      </c>
      <c r="AZ102" s="945"/>
      <c r="BA102" s="3" t="s">
        <v>7289</v>
      </c>
      <c r="BB102" s="937" t="str">
        <f t="shared" si="13"/>
        <v/>
      </c>
      <c r="BC102" s="937"/>
      <c r="BD102" s="3"/>
      <c r="BE102" s="937" t="str">
        <f t="shared" si="14"/>
        <v/>
      </c>
      <c r="BF102" s="937"/>
      <c r="BG102" s="937">
        <f t="shared" si="15"/>
        <v>0</v>
      </c>
      <c r="BH102" s="937"/>
      <c r="BI102" s="3"/>
      <c r="BJ102" s="937">
        <f t="shared" si="16"/>
        <v>0</v>
      </c>
      <c r="BK102" s="937"/>
      <c r="BM102" s="937">
        <f>IF(CNGE_2024_M3_Secc1!K655=2,1,0)</f>
        <v>0</v>
      </c>
      <c r="BN102" s="937"/>
    </row>
    <row r="103" spans="1:66" s="38" customFormat="1" ht="15" customHeight="1">
      <c r="C103" s="48" t="s">
        <v>5411</v>
      </c>
      <c r="D103" s="547" t="str">
        <f>IF($BM$23=1,"",IF(CNGE_2024_M3_Secc1!D656="","",CNGE_2024_M3_Secc1!D656))</f>
        <v/>
      </c>
      <c r="E103" s="548"/>
      <c r="F103" s="548"/>
      <c r="G103" s="549"/>
      <c r="H103" s="460" t="str">
        <f>IF(BM103=1,"",IF(CNGE_2024_M3_Secc1!I656="","",CNGE_2024_M3_Secc1!I656))</f>
        <v/>
      </c>
      <c r="I103" s="462"/>
      <c r="J103" s="447"/>
      <c r="K103" s="448"/>
      <c r="L103" s="449"/>
      <c r="M103" s="460" t="str">
        <f>IFERROR(VLOOKUP(O103,Presentación!$AK$9:$AM$580,3,FALSE),"")</f>
        <v/>
      </c>
      <c r="N103" s="462"/>
      <c r="O103" s="564"/>
      <c r="P103" s="565"/>
      <c r="Q103" s="566"/>
      <c r="R103" s="564"/>
      <c r="S103" s="565"/>
      <c r="T103" s="566"/>
      <c r="U103" s="447"/>
      <c r="V103" s="448"/>
      <c r="W103" s="449"/>
      <c r="X103" s="161" t="s">
        <v>7275</v>
      </c>
      <c r="Y103" s="447"/>
      <c r="Z103" s="448"/>
      <c r="AA103" s="449"/>
      <c r="AB103" s="447"/>
      <c r="AC103" s="448"/>
      <c r="AD103" s="449"/>
      <c r="AE103" s="447"/>
      <c r="AF103" s="448"/>
      <c r="AG103" s="449"/>
      <c r="AH103" s="447"/>
      <c r="AI103" s="448"/>
      <c r="AJ103" s="449"/>
      <c r="AK103" s="447"/>
      <c r="AL103" s="449"/>
      <c r="AN103" s="169"/>
      <c r="AP103" s="937">
        <f t="shared" si="9"/>
        <v>0</v>
      </c>
      <c r="AQ103" s="937"/>
      <c r="AR103" s="938">
        <f t="shared" si="10"/>
        <v>0</v>
      </c>
      <c r="AS103" s="939"/>
      <c r="AT103" s="277"/>
      <c r="AU103" s="965">
        <f t="shared" si="11"/>
        <v>0</v>
      </c>
      <c r="AV103" s="965"/>
      <c r="AW103" s="937">
        <f t="shared" si="12"/>
        <v>0</v>
      </c>
      <c r="AX103" s="937"/>
      <c r="AY103" s="943" t="str">
        <f>IF(AW103=0,"",IF(SUM($AW$25:AX103)=1,_xlfn.NUMBERVALUE(C103),IF($AW$105&gt;SUM($AW$25:AX103),_xlfn.CONCAT(", ",_xlfn.NUMBERVALUE(C103)),IF($AW$105=SUM($AW$25:AX103),_xlfn.CONCAT(" y ",_xlfn.NUMBERVALUE(C103))))))</f>
        <v/>
      </c>
      <c r="AZ103" s="945"/>
      <c r="BA103" s="3" t="s">
        <v>7289</v>
      </c>
      <c r="BB103" s="937" t="str">
        <f t="shared" si="13"/>
        <v/>
      </c>
      <c r="BC103" s="937"/>
      <c r="BD103" s="3"/>
      <c r="BE103" s="937" t="str">
        <f t="shared" si="14"/>
        <v/>
      </c>
      <c r="BF103" s="937"/>
      <c r="BG103" s="937">
        <f t="shared" si="15"/>
        <v>0</v>
      </c>
      <c r="BH103" s="937"/>
      <c r="BI103" s="3"/>
      <c r="BJ103" s="937">
        <f t="shared" si="16"/>
        <v>0</v>
      </c>
      <c r="BK103" s="937"/>
      <c r="BM103" s="937">
        <f>IF(CNGE_2024_M3_Secc1!K656=2,1,0)</f>
        <v>0</v>
      </c>
      <c r="BN103" s="937"/>
    </row>
    <row r="104" spans="1:66" s="38" customFormat="1" ht="15" customHeight="1">
      <c r="C104" s="48" t="s">
        <v>5412</v>
      </c>
      <c r="D104" s="547" t="str">
        <f>IF($BM$23=1,"",IF(CNGE_2024_M3_Secc1!D657="","",CNGE_2024_M3_Secc1!D657))</f>
        <v/>
      </c>
      <c r="E104" s="548"/>
      <c r="F104" s="548"/>
      <c r="G104" s="549"/>
      <c r="H104" s="460" t="str">
        <f>IF(BM104=1,"",IF(CNGE_2024_M3_Secc1!I657="","",CNGE_2024_M3_Secc1!I657))</f>
        <v/>
      </c>
      <c r="I104" s="462"/>
      <c r="J104" s="447"/>
      <c r="K104" s="448"/>
      <c r="L104" s="449"/>
      <c r="M104" s="460" t="str">
        <f>IFERROR(VLOOKUP(O104,Presentación!$AK$9:$AM$580,3,FALSE),"")</f>
        <v/>
      </c>
      <c r="N104" s="462"/>
      <c r="O104" s="564"/>
      <c r="P104" s="565"/>
      <c r="Q104" s="566"/>
      <c r="R104" s="564"/>
      <c r="S104" s="565"/>
      <c r="T104" s="566"/>
      <c r="U104" s="447"/>
      <c r="V104" s="448"/>
      <c r="W104" s="449"/>
      <c r="X104" s="161" t="s">
        <v>7275</v>
      </c>
      <c r="Y104" s="447"/>
      <c r="Z104" s="448"/>
      <c r="AA104" s="449"/>
      <c r="AB104" s="447"/>
      <c r="AC104" s="448"/>
      <c r="AD104" s="449"/>
      <c r="AE104" s="447"/>
      <c r="AF104" s="448"/>
      <c r="AG104" s="449"/>
      <c r="AH104" s="447"/>
      <c r="AI104" s="448"/>
      <c r="AJ104" s="449"/>
      <c r="AK104" s="447"/>
      <c r="AL104" s="449"/>
      <c r="AN104" s="169"/>
      <c r="AP104" s="937">
        <f t="shared" si="9"/>
        <v>0</v>
      </c>
      <c r="AQ104" s="937"/>
      <c r="AR104" s="938">
        <f t="shared" si="10"/>
        <v>0</v>
      </c>
      <c r="AS104" s="939"/>
      <c r="AT104" s="277"/>
      <c r="AU104" s="965">
        <f t="shared" si="11"/>
        <v>0</v>
      </c>
      <c r="AV104" s="965"/>
      <c r="AW104" s="937">
        <f t="shared" si="12"/>
        <v>0</v>
      </c>
      <c r="AX104" s="937"/>
      <c r="AY104" s="943" t="str">
        <f>IF(AW104=0,"",IF(SUM($AW$25:AX104)=1,_xlfn.NUMBERVALUE(C104),IF($AW$105&gt;SUM($AW$25:AX104),_xlfn.CONCAT(", ",_xlfn.NUMBERVALUE(C104)),IF($AW$105=SUM($AW$25:AX104),_xlfn.CONCAT(" y ",_xlfn.NUMBERVALUE(C104))))))</f>
        <v/>
      </c>
      <c r="AZ104" s="945"/>
      <c r="BA104" s="3" t="s">
        <v>7289</v>
      </c>
      <c r="BB104" s="937" t="str">
        <f t="shared" si="13"/>
        <v/>
      </c>
      <c r="BC104" s="937"/>
      <c r="BD104" s="3"/>
      <c r="BE104" s="937" t="str">
        <f t="shared" si="14"/>
        <v/>
      </c>
      <c r="BF104" s="937"/>
      <c r="BG104" s="937">
        <f>IF(OR(AH104="",AH104="NA",AH104="NS"),0,
IF(OR((LEN(AH104)-LEN(BE104))&lt;10,(LEN(AH104)-LEN(BE104))&gt;10),1,0))</f>
        <v>0</v>
      </c>
      <c r="BH104" s="937"/>
      <c r="BI104" s="3"/>
      <c r="BJ104" s="937">
        <f t="shared" si="16"/>
        <v>0</v>
      </c>
      <c r="BK104" s="937"/>
      <c r="BM104" s="937">
        <f>IF(CNGE_2024_M3_Secc1!K657=2,1,0)</f>
        <v>0</v>
      </c>
      <c r="BN104" s="937"/>
    </row>
    <row r="105" spans="1:66" s="38" customFormat="1" ht="15" customHeight="1">
      <c r="AN105" s="169"/>
      <c r="AP105" s="518">
        <f>SUM(AP25:AQ104)</f>
        <v>0</v>
      </c>
      <c r="AQ105" s="518"/>
      <c r="AR105" s="981">
        <f>SUM(AR25:AS104)</f>
        <v>0</v>
      </c>
      <c r="AS105" s="518"/>
      <c r="AU105" s="279"/>
      <c r="AV105" s="279"/>
      <c r="AW105" s="518">
        <f>SUM(AW25:AX104)</f>
        <v>0</v>
      </c>
      <c r="AX105" s="518"/>
      <c r="AY105" s="518" t="str">
        <f>IF(AW105=0,"",IF(AW105=1,VLOOKUP(1,AW25:AZ104,3,FALSE), IF(AW105&gt;1,_xlfn.CONCAT(AY25:AZ104),"")))</f>
        <v/>
      </c>
      <c r="AZ105" s="518"/>
      <c r="BG105" s="518">
        <f>SUM(BG25:BH104)</f>
        <v>0</v>
      </c>
      <c r="BH105" s="518"/>
      <c r="BJ105" s="571">
        <f>SUM(BJ25:BK104)</f>
        <v>0</v>
      </c>
      <c r="BK105" s="571"/>
    </row>
    <row r="106" spans="1:66" s="38" customFormat="1" ht="24" customHeight="1">
      <c r="A106" s="51"/>
      <c r="B106" s="51"/>
      <c r="C106" s="492" t="s">
        <v>5117</v>
      </c>
      <c r="D106" s="492"/>
      <c r="E106" s="492"/>
      <c r="F106" s="492"/>
      <c r="G106" s="492"/>
      <c r="H106" s="492"/>
      <c r="I106" s="492"/>
      <c r="J106" s="492"/>
      <c r="K106" s="492"/>
      <c r="L106" s="492"/>
      <c r="M106" s="492"/>
      <c r="N106" s="492"/>
      <c r="O106" s="492"/>
      <c r="P106" s="492"/>
      <c r="Q106" s="492"/>
      <c r="R106" s="492"/>
      <c r="S106" s="492"/>
      <c r="T106" s="492"/>
      <c r="U106" s="492"/>
      <c r="V106" s="492"/>
      <c r="W106" s="492"/>
      <c r="X106" s="492"/>
      <c r="Y106" s="492"/>
      <c r="Z106" s="492"/>
      <c r="AA106" s="492"/>
      <c r="AB106" s="492"/>
      <c r="AC106" s="492"/>
      <c r="AD106" s="492"/>
      <c r="AE106" s="492"/>
      <c r="AF106" s="492"/>
      <c r="AG106" s="492"/>
      <c r="AH106" s="492"/>
      <c r="AI106" s="492"/>
      <c r="AJ106" s="492"/>
      <c r="AK106" s="492"/>
      <c r="AL106" s="492"/>
      <c r="AM106"/>
      <c r="AN106" s="169"/>
      <c r="AY106" s="518" t="str">
        <f>IF(AW105=0,"",
IF(AW105=1,_xlfn.CONCAT("Error: Verificar la información registrada en el numeral ",AY105," tomando en cuenta la instrucción 9."),_xlfn.CONCAT("Verificar la información registrada en los numerales ",AY105," tomando en cuenta la instrucción 9.")))</f>
        <v/>
      </c>
      <c r="AZ106" s="518"/>
    </row>
    <row r="107" spans="1:66" s="38" customFormat="1" ht="60" customHeight="1">
      <c r="A107" s="51"/>
      <c r="B107" s="51"/>
      <c r="C107" s="976"/>
      <c r="D107" s="976"/>
      <c r="E107" s="976"/>
      <c r="F107" s="976"/>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c r="AL107" s="976"/>
      <c r="AM107"/>
      <c r="AN107" s="169"/>
    </row>
    <row r="108" spans="1:66" ht="15" customHeight="1">
      <c r="B108" s="470" t="str">
        <f>IF(SUM(AP105:AS105)=0,"","Error: Verificar la información registrada relativa al uso de coordenadas geográficas conforme a la instrucción 4.")</f>
        <v/>
      </c>
      <c r="C108" s="470"/>
      <c r="D108" s="470"/>
      <c r="E108" s="470"/>
      <c r="F108" s="470"/>
      <c r="G108" s="470"/>
      <c r="H108" s="470"/>
      <c r="I108" s="470"/>
      <c r="J108" s="470"/>
      <c r="K108" s="470"/>
      <c r="L108" s="470"/>
      <c r="M108" s="470"/>
      <c r="N108" s="470"/>
      <c r="O108" s="470"/>
      <c r="P108" s="470"/>
      <c r="Q108" s="470"/>
      <c r="R108" s="470"/>
      <c r="S108" s="470"/>
      <c r="T108" s="470"/>
      <c r="U108" s="470"/>
      <c r="V108" s="470"/>
      <c r="W108" s="470"/>
      <c r="X108" s="470"/>
      <c r="Y108" s="470"/>
      <c r="Z108" s="470"/>
      <c r="AA108" s="470"/>
      <c r="AB108" s="470"/>
      <c r="AC108" s="470"/>
      <c r="AD108" s="470"/>
      <c r="AE108" s="470"/>
      <c r="AF108" s="470"/>
      <c r="AG108" s="470"/>
      <c r="AH108" s="470"/>
      <c r="AI108" s="470"/>
      <c r="AJ108" s="470"/>
      <c r="AK108" s="470"/>
      <c r="AL108" s="470"/>
    </row>
    <row r="109" spans="1:66" ht="15" customHeight="1">
      <c r="B109" s="970" t="str">
        <f>IF(AW105=0,"",AY106)</f>
        <v/>
      </c>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970"/>
      <c r="AH109" s="970"/>
      <c r="AI109" s="970"/>
      <c r="AJ109" s="970"/>
      <c r="AK109" s="970"/>
      <c r="AL109" s="970"/>
    </row>
    <row r="110" spans="1:66" ht="15" customHeight="1">
      <c r="B110" s="470" t="str">
        <f>IF(BG105=0,"","Error: Verificar la información registrada relativa al número telefónico de contacto conforme a la instrucción 6.")</f>
        <v/>
      </c>
      <c r="C110" s="470"/>
      <c r="D110" s="470"/>
      <c r="E110" s="470"/>
      <c r="F110" s="470"/>
      <c r="G110" s="470"/>
      <c r="H110" s="470"/>
      <c r="I110" s="470"/>
      <c r="J110" s="470"/>
      <c r="K110" s="470"/>
      <c r="L110" s="470"/>
      <c r="M110" s="470"/>
      <c r="N110" s="470"/>
      <c r="O110" s="470"/>
      <c r="P110" s="470"/>
      <c r="Q110" s="470"/>
      <c r="R110" s="470"/>
      <c r="S110" s="470"/>
      <c r="T110" s="470"/>
      <c r="U110" s="470"/>
      <c r="V110" s="470"/>
      <c r="W110" s="470"/>
      <c r="X110" s="470"/>
      <c r="Y110" s="470"/>
      <c r="Z110" s="470"/>
      <c r="AA110" s="470"/>
      <c r="AB110" s="470"/>
      <c r="AC110" s="470"/>
      <c r="AD110" s="470"/>
      <c r="AE110" s="470"/>
      <c r="AF110" s="470"/>
      <c r="AG110" s="470"/>
      <c r="AH110" s="470"/>
      <c r="AI110" s="470"/>
      <c r="AJ110" s="470"/>
      <c r="AK110" s="470"/>
      <c r="AL110" s="470"/>
    </row>
    <row r="111" spans="1:66" ht="14.25" customHeight="1">
      <c r="B111" s="471" t="str">
        <f>IF(BJ105=0,"","Error: Debe completar toda la información requerida.")</f>
        <v/>
      </c>
      <c r="C111" s="471"/>
      <c r="D111" s="471"/>
      <c r="E111" s="471"/>
      <c r="F111" s="471"/>
      <c r="G111" s="471"/>
      <c r="H111" s="471"/>
      <c r="I111" s="471"/>
      <c r="J111" s="471"/>
      <c r="K111" s="471"/>
      <c r="L111" s="471"/>
      <c r="M111" s="471"/>
      <c r="N111" s="471"/>
      <c r="O111" s="471"/>
      <c r="P111" s="471"/>
      <c r="Q111" s="471"/>
      <c r="R111" s="471"/>
      <c r="S111" s="471"/>
      <c r="T111" s="471"/>
      <c r="U111" s="471"/>
      <c r="V111" s="471"/>
      <c r="W111" s="471"/>
      <c r="X111" s="471"/>
      <c r="Y111" s="471"/>
      <c r="Z111" s="471"/>
      <c r="AA111" s="471"/>
      <c r="AB111" s="471"/>
      <c r="AC111" s="471"/>
      <c r="AD111" s="471"/>
      <c r="AE111" s="471"/>
      <c r="AF111" s="471"/>
      <c r="AG111" s="471"/>
      <c r="AH111" s="471"/>
      <c r="AI111" s="471"/>
      <c r="AJ111" s="471"/>
      <c r="AK111" s="471"/>
      <c r="AL111" s="471"/>
    </row>
    <row r="112" spans="1:66" ht="14.25" customHeight="1"/>
    <row r="113" ht="14.25" customHeight="1"/>
    <row r="215" spans="11:11" ht="14.25" hidden="1" customHeight="1">
      <c r="K215" s="361"/>
    </row>
  </sheetData>
  <sheetProtection algorithmName="SHA-512" hashValue="xZ9UVSTRgDr1KZLZyLZEAmG9c0mhqOI7l9zkPcM2kd354hAFBhc8fswwCdUMC9+m/tptCb/Nlr9oR3TfqYscMA==" saltValue="l6OvUfzoLVSRfgP4Nrk7eg==" spinCount="100000" sheet="1" objects="1" scenarios="1"/>
  <mergeCells count="1836">
    <mergeCell ref="AP105:AQ105"/>
    <mergeCell ref="AR105:AS105"/>
    <mergeCell ref="AW105:AX105"/>
    <mergeCell ref="AY105:AZ105"/>
    <mergeCell ref="BG105:BH105"/>
    <mergeCell ref="BJ105:BK105"/>
    <mergeCell ref="AY106:AZ106"/>
    <mergeCell ref="B108:AL108"/>
    <mergeCell ref="B109:AL109"/>
    <mergeCell ref="B110:AL110"/>
    <mergeCell ref="B111:AL111"/>
    <mergeCell ref="AP103:AQ103"/>
    <mergeCell ref="AR103:AS103"/>
    <mergeCell ref="AU103:AV103"/>
    <mergeCell ref="AW103:AX103"/>
    <mergeCell ref="AY103:AZ103"/>
    <mergeCell ref="BB103:BC103"/>
    <mergeCell ref="BE103:BF103"/>
    <mergeCell ref="BG103:BH103"/>
    <mergeCell ref="BJ103:BK103"/>
    <mergeCell ref="AP104:AQ104"/>
    <mergeCell ref="AR104:AS104"/>
    <mergeCell ref="AU104:AV104"/>
    <mergeCell ref="AW104:AX104"/>
    <mergeCell ref="AY104:AZ104"/>
    <mergeCell ref="BB104:BC104"/>
    <mergeCell ref="BE104:BF104"/>
    <mergeCell ref="BG104:BH104"/>
    <mergeCell ref="BJ104:BK104"/>
    <mergeCell ref="AE104:AG104"/>
    <mergeCell ref="AH104:AJ104"/>
    <mergeCell ref="AK104:AL104"/>
    <mergeCell ref="AP101:AQ101"/>
    <mergeCell ref="AR101:AS101"/>
    <mergeCell ref="AU101:AV101"/>
    <mergeCell ref="AW101:AX101"/>
    <mergeCell ref="AY101:AZ101"/>
    <mergeCell ref="BB101:BC101"/>
    <mergeCell ref="BE101:BF101"/>
    <mergeCell ref="BG101:BH101"/>
    <mergeCell ref="BJ101:BK101"/>
    <mergeCell ref="AP102:AQ102"/>
    <mergeCell ref="AR102:AS102"/>
    <mergeCell ref="AU102:AV102"/>
    <mergeCell ref="AW102:AX102"/>
    <mergeCell ref="AY102:AZ102"/>
    <mergeCell ref="BB102:BC102"/>
    <mergeCell ref="BE102:BF102"/>
    <mergeCell ref="BG102:BH102"/>
    <mergeCell ref="BJ102:BK102"/>
    <mergeCell ref="AP99:AQ99"/>
    <mergeCell ref="AR99:AS99"/>
    <mergeCell ref="AU99:AV99"/>
    <mergeCell ref="AW99:AX99"/>
    <mergeCell ref="AY99:AZ99"/>
    <mergeCell ref="BB99:BC99"/>
    <mergeCell ref="BE99:BF99"/>
    <mergeCell ref="BG99:BH99"/>
    <mergeCell ref="BJ99:BK99"/>
    <mergeCell ref="AP100:AQ100"/>
    <mergeCell ref="AR100:AS100"/>
    <mergeCell ref="AU100:AV100"/>
    <mergeCell ref="AW100:AX100"/>
    <mergeCell ref="AY100:AZ100"/>
    <mergeCell ref="BB100:BC100"/>
    <mergeCell ref="BE100:BF100"/>
    <mergeCell ref="BG100:BH100"/>
    <mergeCell ref="BJ100:BK100"/>
    <mergeCell ref="AP97:AQ97"/>
    <mergeCell ref="AR97:AS97"/>
    <mergeCell ref="AU97:AV97"/>
    <mergeCell ref="AW97:AX97"/>
    <mergeCell ref="AY97:AZ97"/>
    <mergeCell ref="BB97:BC97"/>
    <mergeCell ref="BE97:BF97"/>
    <mergeCell ref="BG97:BH97"/>
    <mergeCell ref="BJ97:BK97"/>
    <mergeCell ref="AP98:AQ98"/>
    <mergeCell ref="AR98:AS98"/>
    <mergeCell ref="AU98:AV98"/>
    <mergeCell ref="AW98:AX98"/>
    <mergeCell ref="AY98:AZ98"/>
    <mergeCell ref="BB98:BC98"/>
    <mergeCell ref="BE98:BF98"/>
    <mergeCell ref="BG98:BH98"/>
    <mergeCell ref="BJ98:BK98"/>
    <mergeCell ref="AP95:AQ95"/>
    <mergeCell ref="AR95:AS95"/>
    <mergeCell ref="AU95:AV95"/>
    <mergeCell ref="AW95:AX95"/>
    <mergeCell ref="AY95:AZ95"/>
    <mergeCell ref="BB95:BC95"/>
    <mergeCell ref="BE95:BF95"/>
    <mergeCell ref="BG95:BH95"/>
    <mergeCell ref="BJ95:BK95"/>
    <mergeCell ref="AP96:AQ96"/>
    <mergeCell ref="AR96:AS96"/>
    <mergeCell ref="AU96:AV96"/>
    <mergeCell ref="AW96:AX96"/>
    <mergeCell ref="AY96:AZ96"/>
    <mergeCell ref="BB96:BC96"/>
    <mergeCell ref="BE96:BF96"/>
    <mergeCell ref="BG96:BH96"/>
    <mergeCell ref="BJ96:BK96"/>
    <mergeCell ref="AP93:AQ93"/>
    <mergeCell ref="AR93:AS93"/>
    <mergeCell ref="AU93:AV93"/>
    <mergeCell ref="AW93:AX93"/>
    <mergeCell ref="AY93:AZ93"/>
    <mergeCell ref="BB93:BC93"/>
    <mergeCell ref="BE93:BF93"/>
    <mergeCell ref="BG93:BH93"/>
    <mergeCell ref="BJ93:BK93"/>
    <mergeCell ref="AP94:AQ94"/>
    <mergeCell ref="AR94:AS94"/>
    <mergeCell ref="AU94:AV94"/>
    <mergeCell ref="AW94:AX94"/>
    <mergeCell ref="AY94:AZ94"/>
    <mergeCell ref="BB94:BC94"/>
    <mergeCell ref="BE94:BF94"/>
    <mergeCell ref="BG94:BH94"/>
    <mergeCell ref="BJ94:BK94"/>
    <mergeCell ref="AP91:AQ91"/>
    <mergeCell ref="AR91:AS91"/>
    <mergeCell ref="AU91:AV91"/>
    <mergeCell ref="AW91:AX91"/>
    <mergeCell ref="AY91:AZ91"/>
    <mergeCell ref="BB91:BC91"/>
    <mergeCell ref="BE91:BF91"/>
    <mergeCell ref="BG91:BH91"/>
    <mergeCell ref="BJ91:BK91"/>
    <mergeCell ref="AP92:AQ92"/>
    <mergeCell ref="AR92:AS92"/>
    <mergeCell ref="AU92:AV92"/>
    <mergeCell ref="AW92:AX92"/>
    <mergeCell ref="AY92:AZ92"/>
    <mergeCell ref="BB92:BC92"/>
    <mergeCell ref="BE92:BF92"/>
    <mergeCell ref="BG92:BH92"/>
    <mergeCell ref="BJ92:BK92"/>
    <mergeCell ref="AP89:AQ89"/>
    <mergeCell ref="AR89:AS89"/>
    <mergeCell ref="AU89:AV89"/>
    <mergeCell ref="AW89:AX89"/>
    <mergeCell ref="AY89:AZ89"/>
    <mergeCell ref="BB89:BC89"/>
    <mergeCell ref="BE89:BF89"/>
    <mergeCell ref="BG89:BH89"/>
    <mergeCell ref="BJ89:BK89"/>
    <mergeCell ref="AP90:AQ90"/>
    <mergeCell ref="AR90:AS90"/>
    <mergeCell ref="AU90:AV90"/>
    <mergeCell ref="AW90:AX90"/>
    <mergeCell ref="AY90:AZ90"/>
    <mergeCell ref="BB90:BC90"/>
    <mergeCell ref="BE90:BF90"/>
    <mergeCell ref="BG90:BH90"/>
    <mergeCell ref="BJ90:BK90"/>
    <mergeCell ref="AP87:AQ87"/>
    <mergeCell ref="AR87:AS87"/>
    <mergeCell ref="AU87:AV87"/>
    <mergeCell ref="AW87:AX87"/>
    <mergeCell ref="AY87:AZ87"/>
    <mergeCell ref="BB87:BC87"/>
    <mergeCell ref="BE87:BF87"/>
    <mergeCell ref="BG87:BH87"/>
    <mergeCell ref="BJ87:BK87"/>
    <mergeCell ref="AP88:AQ88"/>
    <mergeCell ref="AR88:AS88"/>
    <mergeCell ref="AU88:AV88"/>
    <mergeCell ref="AW88:AX88"/>
    <mergeCell ref="AY88:AZ88"/>
    <mergeCell ref="BB88:BC88"/>
    <mergeCell ref="BE88:BF88"/>
    <mergeCell ref="BG88:BH88"/>
    <mergeCell ref="BJ88:BK88"/>
    <mergeCell ref="AP85:AQ85"/>
    <mergeCell ref="AR85:AS85"/>
    <mergeCell ref="AU85:AV85"/>
    <mergeCell ref="AW85:AX85"/>
    <mergeCell ref="AY85:AZ85"/>
    <mergeCell ref="BB85:BC85"/>
    <mergeCell ref="BE85:BF85"/>
    <mergeCell ref="BG85:BH85"/>
    <mergeCell ref="BJ85:BK85"/>
    <mergeCell ref="AP86:AQ86"/>
    <mergeCell ref="AR86:AS86"/>
    <mergeCell ref="AU86:AV86"/>
    <mergeCell ref="AW86:AX86"/>
    <mergeCell ref="AY86:AZ86"/>
    <mergeCell ref="BB86:BC86"/>
    <mergeCell ref="BE86:BF86"/>
    <mergeCell ref="BG86:BH86"/>
    <mergeCell ref="BJ86:BK86"/>
    <mergeCell ref="AP83:AQ83"/>
    <mergeCell ref="AR83:AS83"/>
    <mergeCell ref="AU83:AV83"/>
    <mergeCell ref="AW83:AX83"/>
    <mergeCell ref="AY83:AZ83"/>
    <mergeCell ref="BB83:BC83"/>
    <mergeCell ref="BE83:BF83"/>
    <mergeCell ref="BG83:BH83"/>
    <mergeCell ref="BJ83:BK83"/>
    <mergeCell ref="AP84:AQ84"/>
    <mergeCell ref="AR84:AS84"/>
    <mergeCell ref="AU84:AV84"/>
    <mergeCell ref="AW84:AX84"/>
    <mergeCell ref="AY84:AZ84"/>
    <mergeCell ref="BB84:BC84"/>
    <mergeCell ref="BE84:BF84"/>
    <mergeCell ref="BG84:BH84"/>
    <mergeCell ref="BJ84:BK84"/>
    <mergeCell ref="AP81:AQ81"/>
    <mergeCell ref="AR81:AS81"/>
    <mergeCell ref="AU81:AV81"/>
    <mergeCell ref="AW81:AX81"/>
    <mergeCell ref="AY81:AZ81"/>
    <mergeCell ref="BB81:BC81"/>
    <mergeCell ref="BE81:BF81"/>
    <mergeCell ref="BG81:BH81"/>
    <mergeCell ref="BJ81:BK81"/>
    <mergeCell ref="AP82:AQ82"/>
    <mergeCell ref="AR82:AS82"/>
    <mergeCell ref="AU82:AV82"/>
    <mergeCell ref="AW82:AX82"/>
    <mergeCell ref="AY82:AZ82"/>
    <mergeCell ref="BB82:BC82"/>
    <mergeCell ref="BE82:BF82"/>
    <mergeCell ref="BG82:BH82"/>
    <mergeCell ref="BJ82:BK82"/>
    <mergeCell ref="AP79:AQ79"/>
    <mergeCell ref="AR79:AS79"/>
    <mergeCell ref="AU79:AV79"/>
    <mergeCell ref="AW79:AX79"/>
    <mergeCell ref="AY79:AZ79"/>
    <mergeCell ref="BB79:BC79"/>
    <mergeCell ref="BE79:BF79"/>
    <mergeCell ref="BG79:BH79"/>
    <mergeCell ref="BJ79:BK79"/>
    <mergeCell ref="AP80:AQ80"/>
    <mergeCell ref="AR80:AS80"/>
    <mergeCell ref="AU80:AV80"/>
    <mergeCell ref="AW80:AX80"/>
    <mergeCell ref="AY80:AZ80"/>
    <mergeCell ref="BB80:BC80"/>
    <mergeCell ref="BE80:BF80"/>
    <mergeCell ref="BG80:BH80"/>
    <mergeCell ref="BJ80:BK80"/>
    <mergeCell ref="AP77:AQ77"/>
    <mergeCell ref="AR77:AS77"/>
    <mergeCell ref="AU77:AV77"/>
    <mergeCell ref="AW77:AX77"/>
    <mergeCell ref="AY77:AZ77"/>
    <mergeCell ref="BB77:BC77"/>
    <mergeCell ref="BE77:BF77"/>
    <mergeCell ref="BG77:BH77"/>
    <mergeCell ref="BJ77:BK77"/>
    <mergeCell ref="AP78:AQ78"/>
    <mergeCell ref="AR78:AS78"/>
    <mergeCell ref="AU78:AV78"/>
    <mergeCell ref="AW78:AX78"/>
    <mergeCell ref="AY78:AZ78"/>
    <mergeCell ref="BB78:BC78"/>
    <mergeCell ref="BE78:BF78"/>
    <mergeCell ref="BG78:BH78"/>
    <mergeCell ref="BJ78:BK78"/>
    <mergeCell ref="AP75:AQ75"/>
    <mergeCell ref="AR75:AS75"/>
    <mergeCell ref="AU75:AV75"/>
    <mergeCell ref="AW75:AX75"/>
    <mergeCell ref="AY75:AZ75"/>
    <mergeCell ref="BB75:BC75"/>
    <mergeCell ref="BE75:BF75"/>
    <mergeCell ref="BG75:BH75"/>
    <mergeCell ref="BJ75:BK75"/>
    <mergeCell ref="AP76:AQ76"/>
    <mergeCell ref="AR76:AS76"/>
    <mergeCell ref="AU76:AV76"/>
    <mergeCell ref="AW76:AX76"/>
    <mergeCell ref="AY76:AZ76"/>
    <mergeCell ref="BB76:BC76"/>
    <mergeCell ref="BE76:BF76"/>
    <mergeCell ref="BG76:BH76"/>
    <mergeCell ref="BJ76:BK76"/>
    <mergeCell ref="AP73:AQ73"/>
    <mergeCell ref="AR73:AS73"/>
    <mergeCell ref="AU73:AV73"/>
    <mergeCell ref="AW73:AX73"/>
    <mergeCell ref="AY73:AZ73"/>
    <mergeCell ref="BB73:BC73"/>
    <mergeCell ref="BE73:BF73"/>
    <mergeCell ref="BG73:BH73"/>
    <mergeCell ref="BJ73:BK73"/>
    <mergeCell ref="AP74:AQ74"/>
    <mergeCell ref="AR74:AS74"/>
    <mergeCell ref="AU74:AV74"/>
    <mergeCell ref="AW74:AX74"/>
    <mergeCell ref="AY74:AZ74"/>
    <mergeCell ref="BB74:BC74"/>
    <mergeCell ref="BE74:BF74"/>
    <mergeCell ref="BG74:BH74"/>
    <mergeCell ref="BJ74:BK74"/>
    <mergeCell ref="AP71:AQ71"/>
    <mergeCell ref="AR71:AS71"/>
    <mergeCell ref="AU71:AV71"/>
    <mergeCell ref="AW71:AX71"/>
    <mergeCell ref="AY71:AZ71"/>
    <mergeCell ref="BB71:BC71"/>
    <mergeCell ref="BE71:BF71"/>
    <mergeCell ref="BG71:BH71"/>
    <mergeCell ref="BJ71:BK71"/>
    <mergeCell ref="AP72:AQ72"/>
    <mergeCell ref="AR72:AS72"/>
    <mergeCell ref="AU72:AV72"/>
    <mergeCell ref="AW72:AX72"/>
    <mergeCell ref="AY72:AZ72"/>
    <mergeCell ref="BB72:BC72"/>
    <mergeCell ref="BE72:BF72"/>
    <mergeCell ref="BG72:BH72"/>
    <mergeCell ref="BJ72:BK72"/>
    <mergeCell ref="AP69:AQ69"/>
    <mergeCell ref="AR69:AS69"/>
    <mergeCell ref="AU69:AV69"/>
    <mergeCell ref="AW69:AX69"/>
    <mergeCell ref="AY69:AZ69"/>
    <mergeCell ref="BB69:BC69"/>
    <mergeCell ref="BE69:BF69"/>
    <mergeCell ref="BG69:BH69"/>
    <mergeCell ref="BJ69:BK69"/>
    <mergeCell ref="AP70:AQ70"/>
    <mergeCell ref="AR70:AS70"/>
    <mergeCell ref="AU70:AV70"/>
    <mergeCell ref="AW70:AX70"/>
    <mergeCell ref="AY70:AZ70"/>
    <mergeCell ref="BB70:BC70"/>
    <mergeCell ref="BE70:BF70"/>
    <mergeCell ref="BG70:BH70"/>
    <mergeCell ref="BJ70:BK70"/>
    <mergeCell ref="AP67:AQ67"/>
    <mergeCell ref="AR67:AS67"/>
    <mergeCell ref="AU67:AV67"/>
    <mergeCell ref="AW67:AX67"/>
    <mergeCell ref="AY67:AZ67"/>
    <mergeCell ref="BB67:BC67"/>
    <mergeCell ref="BE67:BF67"/>
    <mergeCell ref="BG67:BH67"/>
    <mergeCell ref="BJ67:BK67"/>
    <mergeCell ref="AP68:AQ68"/>
    <mergeCell ref="AR68:AS68"/>
    <mergeCell ref="AU68:AV68"/>
    <mergeCell ref="AW68:AX68"/>
    <mergeCell ref="AY68:AZ68"/>
    <mergeCell ref="BB68:BC68"/>
    <mergeCell ref="BE68:BF68"/>
    <mergeCell ref="BG68:BH68"/>
    <mergeCell ref="BJ68:BK68"/>
    <mergeCell ref="AP65:AQ65"/>
    <mergeCell ref="AR65:AS65"/>
    <mergeCell ref="AU65:AV65"/>
    <mergeCell ref="AW65:AX65"/>
    <mergeCell ref="AY65:AZ65"/>
    <mergeCell ref="BB65:BC65"/>
    <mergeCell ref="BE65:BF65"/>
    <mergeCell ref="BG65:BH65"/>
    <mergeCell ref="BJ65:BK65"/>
    <mergeCell ref="AP66:AQ66"/>
    <mergeCell ref="AR66:AS66"/>
    <mergeCell ref="AU66:AV66"/>
    <mergeCell ref="AW66:AX66"/>
    <mergeCell ref="AY66:AZ66"/>
    <mergeCell ref="BB66:BC66"/>
    <mergeCell ref="BE66:BF66"/>
    <mergeCell ref="BG66:BH66"/>
    <mergeCell ref="BJ66:BK66"/>
    <mergeCell ref="AP63:AQ63"/>
    <mergeCell ref="AR63:AS63"/>
    <mergeCell ref="AU63:AV63"/>
    <mergeCell ref="AW63:AX63"/>
    <mergeCell ref="AY63:AZ63"/>
    <mergeCell ref="BB63:BC63"/>
    <mergeCell ref="BE63:BF63"/>
    <mergeCell ref="BG63:BH63"/>
    <mergeCell ref="BJ63:BK63"/>
    <mergeCell ref="AP64:AQ64"/>
    <mergeCell ref="AR64:AS64"/>
    <mergeCell ref="AU64:AV64"/>
    <mergeCell ref="AW64:AX64"/>
    <mergeCell ref="AY64:AZ64"/>
    <mergeCell ref="BB64:BC64"/>
    <mergeCell ref="BE64:BF64"/>
    <mergeCell ref="BG64:BH64"/>
    <mergeCell ref="BJ64:BK64"/>
    <mergeCell ref="AP61:AQ61"/>
    <mergeCell ref="AR61:AS61"/>
    <mergeCell ref="AU61:AV61"/>
    <mergeCell ref="AW61:AX61"/>
    <mergeCell ref="AY61:AZ61"/>
    <mergeCell ref="BB61:BC61"/>
    <mergeCell ref="BE61:BF61"/>
    <mergeCell ref="BG61:BH61"/>
    <mergeCell ref="BJ61:BK61"/>
    <mergeCell ref="AP62:AQ62"/>
    <mergeCell ref="AR62:AS62"/>
    <mergeCell ref="AU62:AV62"/>
    <mergeCell ref="AW62:AX62"/>
    <mergeCell ref="AY62:AZ62"/>
    <mergeCell ref="BB62:BC62"/>
    <mergeCell ref="BE62:BF62"/>
    <mergeCell ref="BG62:BH62"/>
    <mergeCell ref="BJ62:BK62"/>
    <mergeCell ref="AP59:AQ59"/>
    <mergeCell ref="AR59:AS59"/>
    <mergeCell ref="AU59:AV59"/>
    <mergeCell ref="AW59:AX59"/>
    <mergeCell ref="AY59:AZ59"/>
    <mergeCell ref="BB59:BC59"/>
    <mergeCell ref="BE59:BF59"/>
    <mergeCell ref="BG59:BH59"/>
    <mergeCell ref="BJ59:BK59"/>
    <mergeCell ref="AP60:AQ60"/>
    <mergeCell ref="AR60:AS60"/>
    <mergeCell ref="AU60:AV60"/>
    <mergeCell ref="AW60:AX60"/>
    <mergeCell ref="AY60:AZ60"/>
    <mergeCell ref="BB60:BC60"/>
    <mergeCell ref="BE60:BF60"/>
    <mergeCell ref="BG60:BH60"/>
    <mergeCell ref="BJ60:BK60"/>
    <mergeCell ref="AP57:AQ57"/>
    <mergeCell ref="AR57:AS57"/>
    <mergeCell ref="AU57:AV57"/>
    <mergeCell ref="AW57:AX57"/>
    <mergeCell ref="AY57:AZ57"/>
    <mergeCell ref="BB57:BC57"/>
    <mergeCell ref="BE57:BF57"/>
    <mergeCell ref="BG57:BH57"/>
    <mergeCell ref="BJ57:BK57"/>
    <mergeCell ref="AP58:AQ58"/>
    <mergeCell ref="AR58:AS58"/>
    <mergeCell ref="AU58:AV58"/>
    <mergeCell ref="AW58:AX58"/>
    <mergeCell ref="AY58:AZ58"/>
    <mergeCell ref="BB58:BC58"/>
    <mergeCell ref="BE58:BF58"/>
    <mergeCell ref="BG58:BH58"/>
    <mergeCell ref="BJ58:BK58"/>
    <mergeCell ref="AP55:AQ55"/>
    <mergeCell ref="AR55:AS55"/>
    <mergeCell ref="AU55:AV55"/>
    <mergeCell ref="AW55:AX55"/>
    <mergeCell ref="AY55:AZ55"/>
    <mergeCell ref="BB55:BC55"/>
    <mergeCell ref="BE55:BF55"/>
    <mergeCell ref="BG55:BH55"/>
    <mergeCell ref="BJ55:BK55"/>
    <mergeCell ref="AP56:AQ56"/>
    <mergeCell ref="AR56:AS56"/>
    <mergeCell ref="AU56:AV56"/>
    <mergeCell ref="AW56:AX56"/>
    <mergeCell ref="AY56:AZ56"/>
    <mergeCell ref="BB56:BC56"/>
    <mergeCell ref="BE56:BF56"/>
    <mergeCell ref="BG56:BH56"/>
    <mergeCell ref="BJ56:BK56"/>
    <mergeCell ref="AP53:AQ53"/>
    <mergeCell ref="AR53:AS53"/>
    <mergeCell ref="AU53:AV53"/>
    <mergeCell ref="AW53:AX53"/>
    <mergeCell ref="AY53:AZ53"/>
    <mergeCell ref="BB53:BC53"/>
    <mergeCell ref="BE53:BF53"/>
    <mergeCell ref="BG53:BH53"/>
    <mergeCell ref="BJ53:BK53"/>
    <mergeCell ref="AP54:AQ54"/>
    <mergeCell ref="AR54:AS54"/>
    <mergeCell ref="AU54:AV54"/>
    <mergeCell ref="AW54:AX54"/>
    <mergeCell ref="AY54:AZ54"/>
    <mergeCell ref="BB54:BC54"/>
    <mergeCell ref="BE54:BF54"/>
    <mergeCell ref="BG54:BH54"/>
    <mergeCell ref="BJ54:BK54"/>
    <mergeCell ref="AP51:AQ51"/>
    <mergeCell ref="AR51:AS51"/>
    <mergeCell ref="AU51:AV51"/>
    <mergeCell ref="AW51:AX51"/>
    <mergeCell ref="AY51:AZ51"/>
    <mergeCell ref="BB51:BC51"/>
    <mergeCell ref="BE51:BF51"/>
    <mergeCell ref="BG51:BH51"/>
    <mergeCell ref="BJ51:BK51"/>
    <mergeCell ref="AP52:AQ52"/>
    <mergeCell ref="AR52:AS52"/>
    <mergeCell ref="AU52:AV52"/>
    <mergeCell ref="AW52:AX52"/>
    <mergeCell ref="AY52:AZ52"/>
    <mergeCell ref="BB52:BC52"/>
    <mergeCell ref="BE52:BF52"/>
    <mergeCell ref="BG52:BH52"/>
    <mergeCell ref="BJ52:BK52"/>
    <mergeCell ref="AP49:AQ49"/>
    <mergeCell ref="AR49:AS49"/>
    <mergeCell ref="AU49:AV49"/>
    <mergeCell ref="AW49:AX49"/>
    <mergeCell ref="AY49:AZ49"/>
    <mergeCell ref="BB49:BC49"/>
    <mergeCell ref="BE49:BF49"/>
    <mergeCell ref="BG49:BH49"/>
    <mergeCell ref="BJ49:BK49"/>
    <mergeCell ref="AP50:AQ50"/>
    <mergeCell ref="AR50:AS50"/>
    <mergeCell ref="AU50:AV50"/>
    <mergeCell ref="AW50:AX50"/>
    <mergeCell ref="AY50:AZ50"/>
    <mergeCell ref="BB50:BC50"/>
    <mergeCell ref="BE50:BF50"/>
    <mergeCell ref="BG50:BH50"/>
    <mergeCell ref="BJ50:BK50"/>
    <mergeCell ref="AP47:AQ47"/>
    <mergeCell ref="AR47:AS47"/>
    <mergeCell ref="AU47:AV47"/>
    <mergeCell ref="AW47:AX47"/>
    <mergeCell ref="AY47:AZ47"/>
    <mergeCell ref="BB47:BC47"/>
    <mergeCell ref="BE47:BF47"/>
    <mergeCell ref="BG47:BH47"/>
    <mergeCell ref="BJ47:BK47"/>
    <mergeCell ref="AP48:AQ48"/>
    <mergeCell ref="AR48:AS48"/>
    <mergeCell ref="AU48:AV48"/>
    <mergeCell ref="AW48:AX48"/>
    <mergeCell ref="AY48:AZ48"/>
    <mergeCell ref="BB48:BC48"/>
    <mergeCell ref="BE48:BF48"/>
    <mergeCell ref="BG48:BH48"/>
    <mergeCell ref="BJ48:BK48"/>
    <mergeCell ref="AP45:AQ45"/>
    <mergeCell ref="AR45:AS45"/>
    <mergeCell ref="AU45:AV45"/>
    <mergeCell ref="AW45:AX45"/>
    <mergeCell ref="AY45:AZ45"/>
    <mergeCell ref="BB45:BC45"/>
    <mergeCell ref="BE45:BF45"/>
    <mergeCell ref="BG45:BH45"/>
    <mergeCell ref="BJ45:BK45"/>
    <mergeCell ref="AP46:AQ46"/>
    <mergeCell ref="AR46:AS46"/>
    <mergeCell ref="AU46:AV46"/>
    <mergeCell ref="AW46:AX46"/>
    <mergeCell ref="AY46:AZ46"/>
    <mergeCell ref="BB46:BC46"/>
    <mergeCell ref="BE46:BF46"/>
    <mergeCell ref="BG46:BH46"/>
    <mergeCell ref="BJ46:BK46"/>
    <mergeCell ref="AP43:AQ43"/>
    <mergeCell ref="AR43:AS43"/>
    <mergeCell ref="AU43:AV43"/>
    <mergeCell ref="AW43:AX43"/>
    <mergeCell ref="AY43:AZ43"/>
    <mergeCell ref="BB43:BC43"/>
    <mergeCell ref="BE43:BF43"/>
    <mergeCell ref="BG43:BH43"/>
    <mergeCell ref="BJ43:BK43"/>
    <mergeCell ref="AP44:AQ44"/>
    <mergeCell ref="AR44:AS44"/>
    <mergeCell ref="AU44:AV44"/>
    <mergeCell ref="AW44:AX44"/>
    <mergeCell ref="AY44:AZ44"/>
    <mergeCell ref="BB44:BC44"/>
    <mergeCell ref="BE44:BF44"/>
    <mergeCell ref="BG44:BH44"/>
    <mergeCell ref="BJ44:BK44"/>
    <mergeCell ref="AP41:AQ41"/>
    <mergeCell ref="AR41:AS41"/>
    <mergeCell ref="AU41:AV41"/>
    <mergeCell ref="AW41:AX41"/>
    <mergeCell ref="AY41:AZ41"/>
    <mergeCell ref="BB41:BC41"/>
    <mergeCell ref="BE41:BF41"/>
    <mergeCell ref="BG41:BH41"/>
    <mergeCell ref="BJ41:BK41"/>
    <mergeCell ref="AP42:AQ42"/>
    <mergeCell ref="AR42:AS42"/>
    <mergeCell ref="AU42:AV42"/>
    <mergeCell ref="AW42:AX42"/>
    <mergeCell ref="AY42:AZ42"/>
    <mergeCell ref="BB42:BC42"/>
    <mergeCell ref="BE42:BF42"/>
    <mergeCell ref="BG42:BH42"/>
    <mergeCell ref="BJ42:BK42"/>
    <mergeCell ref="AP39:AQ39"/>
    <mergeCell ref="AR39:AS39"/>
    <mergeCell ref="AU39:AV39"/>
    <mergeCell ref="AW39:AX39"/>
    <mergeCell ref="AY39:AZ39"/>
    <mergeCell ref="BB39:BC39"/>
    <mergeCell ref="BE39:BF39"/>
    <mergeCell ref="BG39:BH39"/>
    <mergeCell ref="BJ39:BK39"/>
    <mergeCell ref="AP40:AQ40"/>
    <mergeCell ref="AR40:AS40"/>
    <mergeCell ref="AU40:AV40"/>
    <mergeCell ref="AW40:AX40"/>
    <mergeCell ref="AY40:AZ40"/>
    <mergeCell ref="BB40:BC40"/>
    <mergeCell ref="BE40:BF40"/>
    <mergeCell ref="BG40:BH40"/>
    <mergeCell ref="BJ40:BK40"/>
    <mergeCell ref="AP37:AQ37"/>
    <mergeCell ref="AR37:AS37"/>
    <mergeCell ref="AU37:AV37"/>
    <mergeCell ref="AW37:AX37"/>
    <mergeCell ref="AY37:AZ37"/>
    <mergeCell ref="BB37:BC37"/>
    <mergeCell ref="BE37:BF37"/>
    <mergeCell ref="BG37:BH37"/>
    <mergeCell ref="BJ37:BK37"/>
    <mergeCell ref="AP38:AQ38"/>
    <mergeCell ref="AR38:AS38"/>
    <mergeCell ref="AU38:AV38"/>
    <mergeCell ref="AW38:AX38"/>
    <mergeCell ref="AY38:AZ38"/>
    <mergeCell ref="BB38:BC38"/>
    <mergeCell ref="BE38:BF38"/>
    <mergeCell ref="BG38:BH38"/>
    <mergeCell ref="BJ38:BK38"/>
    <mergeCell ref="AP35:AQ35"/>
    <mergeCell ref="AR35:AS35"/>
    <mergeCell ref="AU35:AV35"/>
    <mergeCell ref="AW35:AX35"/>
    <mergeCell ref="AY35:AZ35"/>
    <mergeCell ref="BB35:BC35"/>
    <mergeCell ref="BE35:BF35"/>
    <mergeCell ref="BG35:BH35"/>
    <mergeCell ref="BJ35:BK35"/>
    <mergeCell ref="AP36:AQ36"/>
    <mergeCell ref="AR36:AS36"/>
    <mergeCell ref="AU36:AV36"/>
    <mergeCell ref="AW36:AX36"/>
    <mergeCell ref="AY36:AZ36"/>
    <mergeCell ref="BB36:BC36"/>
    <mergeCell ref="BE36:BF36"/>
    <mergeCell ref="BG36:BH36"/>
    <mergeCell ref="BJ36:BK36"/>
    <mergeCell ref="AP33:AQ33"/>
    <mergeCell ref="AR33:AS33"/>
    <mergeCell ref="AU33:AV33"/>
    <mergeCell ref="AW33:AX33"/>
    <mergeCell ref="AY33:AZ33"/>
    <mergeCell ref="BB33:BC33"/>
    <mergeCell ref="BE33:BF33"/>
    <mergeCell ref="BG33:BH33"/>
    <mergeCell ref="BJ33:BK33"/>
    <mergeCell ref="AP34:AQ34"/>
    <mergeCell ref="AR34:AS34"/>
    <mergeCell ref="AU34:AV34"/>
    <mergeCell ref="AW34:AX34"/>
    <mergeCell ref="AY34:AZ34"/>
    <mergeCell ref="BB34:BC34"/>
    <mergeCell ref="BE34:BF34"/>
    <mergeCell ref="BG34:BH34"/>
    <mergeCell ref="BJ34:BK34"/>
    <mergeCell ref="AP31:AQ31"/>
    <mergeCell ref="AR31:AS31"/>
    <mergeCell ref="AU31:AV31"/>
    <mergeCell ref="AW31:AX31"/>
    <mergeCell ref="AY31:AZ31"/>
    <mergeCell ref="BB31:BC31"/>
    <mergeCell ref="BE31:BF31"/>
    <mergeCell ref="BG31:BH31"/>
    <mergeCell ref="BJ31:BK31"/>
    <mergeCell ref="AP32:AQ32"/>
    <mergeCell ref="AR32:AS32"/>
    <mergeCell ref="AU32:AV32"/>
    <mergeCell ref="AW32:AX32"/>
    <mergeCell ref="AY32:AZ32"/>
    <mergeCell ref="BB32:BC32"/>
    <mergeCell ref="BE32:BF32"/>
    <mergeCell ref="BG32:BH32"/>
    <mergeCell ref="BJ32:BK32"/>
    <mergeCell ref="AP29:AQ29"/>
    <mergeCell ref="AR29:AS29"/>
    <mergeCell ref="AU29:AV29"/>
    <mergeCell ref="AW29:AX29"/>
    <mergeCell ref="AY29:AZ29"/>
    <mergeCell ref="BB29:BC29"/>
    <mergeCell ref="BE29:BF29"/>
    <mergeCell ref="BG29:BH29"/>
    <mergeCell ref="BJ29:BK29"/>
    <mergeCell ref="AP30:AQ30"/>
    <mergeCell ref="AR30:AS30"/>
    <mergeCell ref="AU30:AV30"/>
    <mergeCell ref="AW30:AX30"/>
    <mergeCell ref="AY30:AZ30"/>
    <mergeCell ref="BB30:BC30"/>
    <mergeCell ref="BE30:BF30"/>
    <mergeCell ref="BG30:BH30"/>
    <mergeCell ref="BJ30:BK30"/>
    <mergeCell ref="AP27:AQ27"/>
    <mergeCell ref="AR27:AS27"/>
    <mergeCell ref="AU27:AV27"/>
    <mergeCell ref="AW27:AX27"/>
    <mergeCell ref="AY27:AZ27"/>
    <mergeCell ref="BB27:BC27"/>
    <mergeCell ref="BE27:BF27"/>
    <mergeCell ref="BG27:BH27"/>
    <mergeCell ref="BJ27:BK27"/>
    <mergeCell ref="AP28:AQ28"/>
    <mergeCell ref="AR28:AS28"/>
    <mergeCell ref="AU28:AV28"/>
    <mergeCell ref="AW28:AX28"/>
    <mergeCell ref="AY28:AZ28"/>
    <mergeCell ref="BB28:BC28"/>
    <mergeCell ref="BE28:BF28"/>
    <mergeCell ref="BG28:BH28"/>
    <mergeCell ref="BJ28:BK28"/>
    <mergeCell ref="AP25:AQ25"/>
    <mergeCell ref="AR25:AS25"/>
    <mergeCell ref="AU25:AV25"/>
    <mergeCell ref="AW25:AX25"/>
    <mergeCell ref="AY25:AZ25"/>
    <mergeCell ref="BB25:BC25"/>
    <mergeCell ref="BE25:BF25"/>
    <mergeCell ref="BG25:BH25"/>
    <mergeCell ref="BJ25:BK25"/>
    <mergeCell ref="AP26:AQ26"/>
    <mergeCell ref="AR26:AS26"/>
    <mergeCell ref="AU26:AV26"/>
    <mergeCell ref="AW26:AX26"/>
    <mergeCell ref="AY26:AZ26"/>
    <mergeCell ref="BB26:BC26"/>
    <mergeCell ref="BE26:BF26"/>
    <mergeCell ref="BG26:BH26"/>
    <mergeCell ref="BJ26:BK26"/>
    <mergeCell ref="AP19:AS19"/>
    <mergeCell ref="AP20:AS20"/>
    <mergeCell ref="BJ20:BK20"/>
    <mergeCell ref="AP21:AQ21"/>
    <mergeCell ref="AR21:AS21"/>
    <mergeCell ref="BB21:BC21"/>
    <mergeCell ref="BJ21:BK21"/>
    <mergeCell ref="AP22:AS22"/>
    <mergeCell ref="BB22:BC22"/>
    <mergeCell ref="BJ22:BK22"/>
    <mergeCell ref="AP23:AQ23"/>
    <mergeCell ref="AR23:AS23"/>
    <mergeCell ref="AU23:AZ23"/>
    <mergeCell ref="BB23:BC23"/>
    <mergeCell ref="BJ23:BK23"/>
    <mergeCell ref="AP24:AQ24"/>
    <mergeCell ref="AR24:AS24"/>
    <mergeCell ref="AU24:AV24"/>
    <mergeCell ref="AW24:AX24"/>
    <mergeCell ref="AY24:AZ24"/>
    <mergeCell ref="BB24:BC24"/>
    <mergeCell ref="BE24:BH24"/>
    <mergeCell ref="BJ24:BK24"/>
    <mergeCell ref="D104:G104"/>
    <mergeCell ref="H104:I104"/>
    <mergeCell ref="J104:L104"/>
    <mergeCell ref="M104:N104"/>
    <mergeCell ref="O104:Q104"/>
    <mergeCell ref="R104:T104"/>
    <mergeCell ref="U104:W104"/>
    <mergeCell ref="Y104:AA104"/>
    <mergeCell ref="AB104:AD104"/>
    <mergeCell ref="H100:I100"/>
    <mergeCell ref="J100:L100"/>
    <mergeCell ref="M100:N100"/>
    <mergeCell ref="O100:Q100"/>
    <mergeCell ref="R100:T100"/>
    <mergeCell ref="U100:W100"/>
    <mergeCell ref="Y100:AA100"/>
    <mergeCell ref="AB100:AD100"/>
    <mergeCell ref="AE102:AG102"/>
    <mergeCell ref="AH102:AJ102"/>
    <mergeCell ref="AK102:AL102"/>
    <mergeCell ref="D103:G103"/>
    <mergeCell ref="H103:I103"/>
    <mergeCell ref="J103:L103"/>
    <mergeCell ref="M103:N103"/>
    <mergeCell ref="O103:Q103"/>
    <mergeCell ref="R103:T103"/>
    <mergeCell ref="U103:W103"/>
    <mergeCell ref="Y103:AA103"/>
    <mergeCell ref="AB103:AD103"/>
    <mergeCell ref="AE103:AG103"/>
    <mergeCell ref="AH103:AJ103"/>
    <mergeCell ref="AK103:AL103"/>
    <mergeCell ref="D102:G102"/>
    <mergeCell ref="H102:I102"/>
    <mergeCell ref="J102:L102"/>
    <mergeCell ref="M102:N102"/>
    <mergeCell ref="O102:Q102"/>
    <mergeCell ref="R102:T102"/>
    <mergeCell ref="U102:W102"/>
    <mergeCell ref="Y102:AA102"/>
    <mergeCell ref="AB102:AD102"/>
    <mergeCell ref="C107:AL107"/>
    <mergeCell ref="AK83:AL83"/>
    <mergeCell ref="D84:G84"/>
    <mergeCell ref="H84:I84"/>
    <mergeCell ref="J84:L84"/>
    <mergeCell ref="M84:N84"/>
    <mergeCell ref="O84:Q84"/>
    <mergeCell ref="R84:T84"/>
    <mergeCell ref="U84:W84"/>
    <mergeCell ref="Y84:AA84"/>
    <mergeCell ref="AB84:AD84"/>
    <mergeCell ref="R83:T83"/>
    <mergeCell ref="U83:W83"/>
    <mergeCell ref="Y83:AA83"/>
    <mergeCell ref="AB83:AD83"/>
    <mergeCell ref="AE83:AG83"/>
    <mergeCell ref="AH83:AJ83"/>
    <mergeCell ref="D83:G83"/>
    <mergeCell ref="H83:I83"/>
    <mergeCell ref="J83:L83"/>
    <mergeCell ref="M83:N83"/>
    <mergeCell ref="O83:Q83"/>
    <mergeCell ref="AE84:AG84"/>
    <mergeCell ref="AH84:AJ84"/>
    <mergeCell ref="AE100:AG100"/>
    <mergeCell ref="AH100:AJ100"/>
    <mergeCell ref="AK100:AL100"/>
    <mergeCell ref="D101:G101"/>
    <mergeCell ref="H101:I101"/>
    <mergeCell ref="J101:L101"/>
    <mergeCell ref="M101:N101"/>
    <mergeCell ref="O101:Q101"/>
    <mergeCell ref="AK84:AL84"/>
    <mergeCell ref="C106:AL106"/>
    <mergeCell ref="AE81:AG81"/>
    <mergeCell ref="AH81:AJ81"/>
    <mergeCell ref="AK81:AL81"/>
    <mergeCell ref="D82:G82"/>
    <mergeCell ref="H82:I82"/>
    <mergeCell ref="J82:L82"/>
    <mergeCell ref="M82:N82"/>
    <mergeCell ref="O82:Q82"/>
    <mergeCell ref="R82:T82"/>
    <mergeCell ref="U82:W82"/>
    <mergeCell ref="Y82:AA82"/>
    <mergeCell ref="AB82:AD82"/>
    <mergeCell ref="AE82:AG82"/>
    <mergeCell ref="AH82:AJ82"/>
    <mergeCell ref="AK82:AL82"/>
    <mergeCell ref="D81:G81"/>
    <mergeCell ref="H81:I81"/>
    <mergeCell ref="J81:L81"/>
    <mergeCell ref="M81:N81"/>
    <mergeCell ref="O81:Q81"/>
    <mergeCell ref="R81:T81"/>
    <mergeCell ref="U81:W81"/>
    <mergeCell ref="R101:T101"/>
    <mergeCell ref="U101:W101"/>
    <mergeCell ref="Y101:AA101"/>
    <mergeCell ref="AB101:AD101"/>
    <mergeCell ref="AE101:AG101"/>
    <mergeCell ref="AH101:AJ101"/>
    <mergeCell ref="AK101:AL101"/>
    <mergeCell ref="D100:G100"/>
    <mergeCell ref="Y81:AA81"/>
    <mergeCell ref="AB81:AD81"/>
    <mergeCell ref="AE79:AG79"/>
    <mergeCell ref="AH79:AJ79"/>
    <mergeCell ref="AK79:AL79"/>
    <mergeCell ref="D80:G80"/>
    <mergeCell ref="H80:I80"/>
    <mergeCell ref="J80:L80"/>
    <mergeCell ref="M80:N80"/>
    <mergeCell ref="O80:Q80"/>
    <mergeCell ref="AK80:AL80"/>
    <mergeCell ref="R80:T80"/>
    <mergeCell ref="U80:W80"/>
    <mergeCell ref="Y80:AA80"/>
    <mergeCell ref="AB80:AD80"/>
    <mergeCell ref="AE80:AG80"/>
    <mergeCell ref="AH80:AJ80"/>
    <mergeCell ref="D79:G79"/>
    <mergeCell ref="H79:I79"/>
    <mergeCell ref="J79:L79"/>
    <mergeCell ref="M79:N79"/>
    <mergeCell ref="O79:Q79"/>
    <mergeCell ref="R79:T79"/>
    <mergeCell ref="U79:W79"/>
    <mergeCell ref="Y79:AA79"/>
    <mergeCell ref="AB79:AD79"/>
    <mergeCell ref="D77:G77"/>
    <mergeCell ref="H77:I77"/>
    <mergeCell ref="J77:L77"/>
    <mergeCell ref="M77:N77"/>
    <mergeCell ref="O77:Q77"/>
    <mergeCell ref="AK77:AL77"/>
    <mergeCell ref="D78:G78"/>
    <mergeCell ref="H78:I78"/>
    <mergeCell ref="J78:L78"/>
    <mergeCell ref="M78:N78"/>
    <mergeCell ref="O78:Q78"/>
    <mergeCell ref="R78:T78"/>
    <mergeCell ref="U78:W78"/>
    <mergeCell ref="Y78:AA78"/>
    <mergeCell ref="AB78:AD78"/>
    <mergeCell ref="R77:T77"/>
    <mergeCell ref="U77:W77"/>
    <mergeCell ref="Y77:AA77"/>
    <mergeCell ref="AB77:AD77"/>
    <mergeCell ref="AE77:AG77"/>
    <mergeCell ref="AH77:AJ77"/>
    <mergeCell ref="AE78:AG78"/>
    <mergeCell ref="AH78:AJ78"/>
    <mergeCell ref="AK78:AL78"/>
    <mergeCell ref="AE75:AG75"/>
    <mergeCell ref="AH75:AJ75"/>
    <mergeCell ref="AK75:AL75"/>
    <mergeCell ref="D76:G76"/>
    <mergeCell ref="H76:I76"/>
    <mergeCell ref="J76:L76"/>
    <mergeCell ref="M76:N76"/>
    <mergeCell ref="O76:Q76"/>
    <mergeCell ref="R76:T76"/>
    <mergeCell ref="U76:W76"/>
    <mergeCell ref="Y76:AA76"/>
    <mergeCell ref="AB76:AD76"/>
    <mergeCell ref="AE76:AG76"/>
    <mergeCell ref="AH76:AJ76"/>
    <mergeCell ref="AK76:AL76"/>
    <mergeCell ref="D75:G75"/>
    <mergeCell ref="H75:I75"/>
    <mergeCell ref="J75:L75"/>
    <mergeCell ref="M75:N75"/>
    <mergeCell ref="O75:Q75"/>
    <mergeCell ref="R75:T75"/>
    <mergeCell ref="U75:W75"/>
    <mergeCell ref="Y75:AA75"/>
    <mergeCell ref="AB75:AD75"/>
    <mergeCell ref="AE73:AG73"/>
    <mergeCell ref="AH73:AJ73"/>
    <mergeCell ref="AK73:AL73"/>
    <mergeCell ref="D74:G74"/>
    <mergeCell ref="H74:I74"/>
    <mergeCell ref="J74:L74"/>
    <mergeCell ref="M74:N74"/>
    <mergeCell ref="O74:Q74"/>
    <mergeCell ref="AK74:AL74"/>
    <mergeCell ref="R74:T74"/>
    <mergeCell ref="U74:W74"/>
    <mergeCell ref="Y74:AA74"/>
    <mergeCell ref="AB74:AD74"/>
    <mergeCell ref="AE74:AG74"/>
    <mergeCell ref="AH74:AJ74"/>
    <mergeCell ref="D73:G73"/>
    <mergeCell ref="H73:I73"/>
    <mergeCell ref="J73:L73"/>
    <mergeCell ref="M73:N73"/>
    <mergeCell ref="O73:Q73"/>
    <mergeCell ref="R73:T73"/>
    <mergeCell ref="U73:W73"/>
    <mergeCell ref="Y73:AA73"/>
    <mergeCell ref="AB73:AD73"/>
    <mergeCell ref="D71:G71"/>
    <mergeCell ref="H71:I71"/>
    <mergeCell ref="J71:L71"/>
    <mergeCell ref="M71:N71"/>
    <mergeCell ref="O71:Q71"/>
    <mergeCell ref="AK71:AL71"/>
    <mergeCell ref="D72:G72"/>
    <mergeCell ref="H72:I72"/>
    <mergeCell ref="J72:L72"/>
    <mergeCell ref="M72:N72"/>
    <mergeCell ref="O72:Q72"/>
    <mergeCell ref="R72:T72"/>
    <mergeCell ref="U72:W72"/>
    <mergeCell ref="Y72:AA72"/>
    <mergeCell ref="AB72:AD72"/>
    <mergeCell ref="R71:T71"/>
    <mergeCell ref="U71:W71"/>
    <mergeCell ref="Y71:AA71"/>
    <mergeCell ref="AB71:AD71"/>
    <mergeCell ref="AE71:AG71"/>
    <mergeCell ref="AH71:AJ71"/>
    <mergeCell ref="AE72:AG72"/>
    <mergeCell ref="AH72:AJ72"/>
    <mergeCell ref="AK72:AL72"/>
    <mergeCell ref="AE69:AG69"/>
    <mergeCell ref="AH69:AJ69"/>
    <mergeCell ref="AK69:AL69"/>
    <mergeCell ref="D70:G70"/>
    <mergeCell ref="H70:I70"/>
    <mergeCell ref="J70:L70"/>
    <mergeCell ref="M70:N70"/>
    <mergeCell ref="O70:Q70"/>
    <mergeCell ref="R70:T70"/>
    <mergeCell ref="U70:W70"/>
    <mergeCell ref="Y70:AA70"/>
    <mergeCell ref="AB70:AD70"/>
    <mergeCell ref="AE70:AG70"/>
    <mergeCell ref="AH70:AJ70"/>
    <mergeCell ref="AK70:AL70"/>
    <mergeCell ref="D69:G69"/>
    <mergeCell ref="H69:I69"/>
    <mergeCell ref="J69:L69"/>
    <mergeCell ref="M69:N69"/>
    <mergeCell ref="O69:Q69"/>
    <mergeCell ref="R69:T69"/>
    <mergeCell ref="U69:W69"/>
    <mergeCell ref="Y69:AA69"/>
    <mergeCell ref="AB69:AD69"/>
    <mergeCell ref="AE67:AG67"/>
    <mergeCell ref="AH67:AJ67"/>
    <mergeCell ref="AK67:AL67"/>
    <mergeCell ref="D68:G68"/>
    <mergeCell ref="H68:I68"/>
    <mergeCell ref="J68:L68"/>
    <mergeCell ref="M68:N68"/>
    <mergeCell ref="O68:Q68"/>
    <mergeCell ref="AK68:AL68"/>
    <mergeCell ref="R68:T68"/>
    <mergeCell ref="U68:W68"/>
    <mergeCell ref="Y68:AA68"/>
    <mergeCell ref="AB68:AD68"/>
    <mergeCell ref="AE68:AG68"/>
    <mergeCell ref="AH68:AJ68"/>
    <mergeCell ref="D67:G67"/>
    <mergeCell ref="H67:I67"/>
    <mergeCell ref="J67:L67"/>
    <mergeCell ref="M67:N67"/>
    <mergeCell ref="O67:Q67"/>
    <mergeCell ref="R67:T67"/>
    <mergeCell ref="U67:W67"/>
    <mergeCell ref="Y67:AA67"/>
    <mergeCell ref="AB67:AD67"/>
    <mergeCell ref="D65:G65"/>
    <mergeCell ref="H65:I65"/>
    <mergeCell ref="J65:L65"/>
    <mergeCell ref="M65:N65"/>
    <mergeCell ref="O65:Q65"/>
    <mergeCell ref="AK65:AL65"/>
    <mergeCell ref="D66:G66"/>
    <mergeCell ref="H66:I66"/>
    <mergeCell ref="J66:L66"/>
    <mergeCell ref="M66:N66"/>
    <mergeCell ref="O66:Q66"/>
    <mergeCell ref="R66:T66"/>
    <mergeCell ref="U66:W66"/>
    <mergeCell ref="Y66:AA66"/>
    <mergeCell ref="AB66:AD66"/>
    <mergeCell ref="R65:T65"/>
    <mergeCell ref="U65:W65"/>
    <mergeCell ref="Y65:AA65"/>
    <mergeCell ref="AB65:AD65"/>
    <mergeCell ref="AE65:AG65"/>
    <mergeCell ref="AH65:AJ65"/>
    <mergeCell ref="AE66:AG66"/>
    <mergeCell ref="AH66:AJ66"/>
    <mergeCell ref="AK66:AL66"/>
    <mergeCell ref="AE63:AG63"/>
    <mergeCell ref="AH63:AJ63"/>
    <mergeCell ref="AK63:AL63"/>
    <mergeCell ref="D64:G64"/>
    <mergeCell ref="H64:I64"/>
    <mergeCell ref="J64:L64"/>
    <mergeCell ref="M64:N64"/>
    <mergeCell ref="O64:Q64"/>
    <mergeCell ref="R64:T64"/>
    <mergeCell ref="U64:W64"/>
    <mergeCell ref="Y64:AA64"/>
    <mergeCell ref="AB64:AD64"/>
    <mergeCell ref="AE64:AG64"/>
    <mergeCell ref="AH64:AJ64"/>
    <mergeCell ref="AK64:AL64"/>
    <mergeCell ref="D63:G63"/>
    <mergeCell ref="H63:I63"/>
    <mergeCell ref="J63:L63"/>
    <mergeCell ref="M63:N63"/>
    <mergeCell ref="O63:Q63"/>
    <mergeCell ref="R63:T63"/>
    <mergeCell ref="U63:W63"/>
    <mergeCell ref="Y63:AA63"/>
    <mergeCell ref="AB63:AD63"/>
    <mergeCell ref="AE61:AG61"/>
    <mergeCell ref="AH61:AJ61"/>
    <mergeCell ref="AK61:AL61"/>
    <mergeCell ref="D62:G62"/>
    <mergeCell ref="H62:I62"/>
    <mergeCell ref="J62:L62"/>
    <mergeCell ref="M62:N62"/>
    <mergeCell ref="O62:Q62"/>
    <mergeCell ref="AK62:AL62"/>
    <mergeCell ref="R62:T62"/>
    <mergeCell ref="U62:W62"/>
    <mergeCell ref="Y62:AA62"/>
    <mergeCell ref="AB62:AD62"/>
    <mergeCell ref="AE62:AG62"/>
    <mergeCell ref="AH62:AJ62"/>
    <mergeCell ref="D61:G61"/>
    <mergeCell ref="H61:I61"/>
    <mergeCell ref="J61:L61"/>
    <mergeCell ref="M61:N61"/>
    <mergeCell ref="O61:Q61"/>
    <mergeCell ref="R61:T61"/>
    <mergeCell ref="U61:W61"/>
    <mergeCell ref="Y61:AA61"/>
    <mergeCell ref="AB61:AD61"/>
    <mergeCell ref="D59:G59"/>
    <mergeCell ref="H59:I59"/>
    <mergeCell ref="J59:L59"/>
    <mergeCell ref="M59:N59"/>
    <mergeCell ref="O59:Q59"/>
    <mergeCell ref="AK59:AL59"/>
    <mergeCell ref="D60:G60"/>
    <mergeCell ref="H60:I60"/>
    <mergeCell ref="J60:L60"/>
    <mergeCell ref="M60:N60"/>
    <mergeCell ref="O60:Q60"/>
    <mergeCell ref="R60:T60"/>
    <mergeCell ref="U60:W60"/>
    <mergeCell ref="Y60:AA60"/>
    <mergeCell ref="AB60:AD60"/>
    <mergeCell ref="R59:T59"/>
    <mergeCell ref="U59:W59"/>
    <mergeCell ref="Y59:AA59"/>
    <mergeCell ref="AB59:AD59"/>
    <mergeCell ref="AE59:AG59"/>
    <mergeCell ref="AH59:AJ59"/>
    <mergeCell ref="AE60:AG60"/>
    <mergeCell ref="AH60:AJ60"/>
    <mergeCell ref="AK60:AL60"/>
    <mergeCell ref="AE57:AG57"/>
    <mergeCell ref="AH57:AJ57"/>
    <mergeCell ref="AK57:AL57"/>
    <mergeCell ref="D58:G58"/>
    <mergeCell ref="H58:I58"/>
    <mergeCell ref="J58:L58"/>
    <mergeCell ref="M58:N58"/>
    <mergeCell ref="O58:Q58"/>
    <mergeCell ref="R58:T58"/>
    <mergeCell ref="U58:W58"/>
    <mergeCell ref="Y58:AA58"/>
    <mergeCell ref="AB58:AD58"/>
    <mergeCell ref="AE58:AG58"/>
    <mergeCell ref="AH58:AJ58"/>
    <mergeCell ref="AK58:AL58"/>
    <mergeCell ref="D57:G57"/>
    <mergeCell ref="H57:I57"/>
    <mergeCell ref="J57:L57"/>
    <mergeCell ref="M57:N57"/>
    <mergeCell ref="O57:Q57"/>
    <mergeCell ref="R57:T57"/>
    <mergeCell ref="U57:W57"/>
    <mergeCell ref="Y57:AA57"/>
    <mergeCell ref="AB57:AD57"/>
    <mergeCell ref="AE55:AG55"/>
    <mergeCell ref="AH55:AJ55"/>
    <mergeCell ref="AK55:AL55"/>
    <mergeCell ref="D56:G56"/>
    <mergeCell ref="H56:I56"/>
    <mergeCell ref="J56:L56"/>
    <mergeCell ref="M56:N56"/>
    <mergeCell ref="O56:Q56"/>
    <mergeCell ref="AK56:AL56"/>
    <mergeCell ref="R56:T56"/>
    <mergeCell ref="U56:W56"/>
    <mergeCell ref="Y56:AA56"/>
    <mergeCell ref="AB56:AD56"/>
    <mergeCell ref="AE56:AG56"/>
    <mergeCell ref="AH56:AJ56"/>
    <mergeCell ref="D55:G55"/>
    <mergeCell ref="H55:I55"/>
    <mergeCell ref="J55:L55"/>
    <mergeCell ref="M55:N55"/>
    <mergeCell ref="O55:Q55"/>
    <mergeCell ref="R55:T55"/>
    <mergeCell ref="U55:W55"/>
    <mergeCell ref="Y55:AA55"/>
    <mergeCell ref="AB55:AD55"/>
    <mergeCell ref="D53:G53"/>
    <mergeCell ref="H53:I53"/>
    <mergeCell ref="J53:L53"/>
    <mergeCell ref="M53:N53"/>
    <mergeCell ref="O53:Q53"/>
    <mergeCell ref="AK53:AL53"/>
    <mergeCell ref="D54:G54"/>
    <mergeCell ref="H54:I54"/>
    <mergeCell ref="J54:L54"/>
    <mergeCell ref="M54:N54"/>
    <mergeCell ref="O54:Q54"/>
    <mergeCell ref="R54:T54"/>
    <mergeCell ref="U54:W54"/>
    <mergeCell ref="Y54:AA54"/>
    <mergeCell ref="AB54:AD54"/>
    <mergeCell ref="R53:T53"/>
    <mergeCell ref="U53:W53"/>
    <mergeCell ref="Y53:AA53"/>
    <mergeCell ref="AB53:AD53"/>
    <mergeCell ref="AE53:AG53"/>
    <mergeCell ref="AH53:AJ53"/>
    <mergeCell ref="AE54:AG54"/>
    <mergeCell ref="AH54:AJ54"/>
    <mergeCell ref="AK54:AL54"/>
    <mergeCell ref="AE51:AG51"/>
    <mergeCell ref="AH51:AJ51"/>
    <mergeCell ref="AK51:AL51"/>
    <mergeCell ref="D52:G52"/>
    <mergeCell ref="H52:I52"/>
    <mergeCell ref="J52:L52"/>
    <mergeCell ref="M52:N52"/>
    <mergeCell ref="O52:Q52"/>
    <mergeCell ref="R52:T52"/>
    <mergeCell ref="U52:W52"/>
    <mergeCell ref="Y52:AA52"/>
    <mergeCell ref="AB52:AD52"/>
    <mergeCell ref="AE52:AG52"/>
    <mergeCell ref="AH52:AJ52"/>
    <mergeCell ref="AK52:AL52"/>
    <mergeCell ref="D51:G51"/>
    <mergeCell ref="H51:I51"/>
    <mergeCell ref="J51:L51"/>
    <mergeCell ref="M51:N51"/>
    <mergeCell ref="O51:Q51"/>
    <mergeCell ref="R51:T51"/>
    <mergeCell ref="U51:W51"/>
    <mergeCell ref="Y51:AA51"/>
    <mergeCell ref="AB51:AD51"/>
    <mergeCell ref="AE49:AG49"/>
    <mergeCell ref="AH49:AJ49"/>
    <mergeCell ref="AK49:AL49"/>
    <mergeCell ref="D50:G50"/>
    <mergeCell ref="H50:I50"/>
    <mergeCell ref="J50:L50"/>
    <mergeCell ref="M50:N50"/>
    <mergeCell ref="O50:Q50"/>
    <mergeCell ref="AK50:AL50"/>
    <mergeCell ref="R50:T50"/>
    <mergeCell ref="U50:W50"/>
    <mergeCell ref="Y50:AA50"/>
    <mergeCell ref="AB50:AD50"/>
    <mergeCell ref="AE50:AG50"/>
    <mergeCell ref="AH50:AJ50"/>
    <mergeCell ref="D49:G49"/>
    <mergeCell ref="H49:I49"/>
    <mergeCell ref="J49:L49"/>
    <mergeCell ref="M49:N49"/>
    <mergeCell ref="O49:Q49"/>
    <mergeCell ref="R49:T49"/>
    <mergeCell ref="U49:W49"/>
    <mergeCell ref="Y49:AA49"/>
    <mergeCell ref="AB49:AD49"/>
    <mergeCell ref="D47:G47"/>
    <mergeCell ref="H47:I47"/>
    <mergeCell ref="J47:L47"/>
    <mergeCell ref="M47:N47"/>
    <mergeCell ref="O47:Q47"/>
    <mergeCell ref="AK47:AL47"/>
    <mergeCell ref="D48:G48"/>
    <mergeCell ref="H48:I48"/>
    <mergeCell ref="J48:L48"/>
    <mergeCell ref="M48:N48"/>
    <mergeCell ref="O48:Q48"/>
    <mergeCell ref="R48:T48"/>
    <mergeCell ref="U48:W48"/>
    <mergeCell ref="Y48:AA48"/>
    <mergeCell ref="AB48:AD48"/>
    <mergeCell ref="R47:T47"/>
    <mergeCell ref="U47:W47"/>
    <mergeCell ref="Y47:AA47"/>
    <mergeCell ref="AB47:AD47"/>
    <mergeCell ref="AE47:AG47"/>
    <mergeCell ref="AH47:AJ47"/>
    <mergeCell ref="AE48:AG48"/>
    <mergeCell ref="AH48:AJ48"/>
    <mergeCell ref="AK48:AL48"/>
    <mergeCell ref="AE45:AG45"/>
    <mergeCell ref="AH45:AJ45"/>
    <mergeCell ref="AK45:AL45"/>
    <mergeCell ref="D46:G46"/>
    <mergeCell ref="H46:I46"/>
    <mergeCell ref="J46:L46"/>
    <mergeCell ref="M46:N46"/>
    <mergeCell ref="O46:Q46"/>
    <mergeCell ref="R46:T46"/>
    <mergeCell ref="U46:W46"/>
    <mergeCell ref="Y46:AA46"/>
    <mergeCell ref="AB46:AD46"/>
    <mergeCell ref="AE46:AG46"/>
    <mergeCell ref="AH46:AJ46"/>
    <mergeCell ref="AK46:AL46"/>
    <mergeCell ref="D45:G45"/>
    <mergeCell ref="H45:I45"/>
    <mergeCell ref="J45:L45"/>
    <mergeCell ref="M45:N45"/>
    <mergeCell ref="O45:Q45"/>
    <mergeCell ref="R45:T45"/>
    <mergeCell ref="U45:W45"/>
    <mergeCell ref="Y45:AA45"/>
    <mergeCell ref="AB45:AD45"/>
    <mergeCell ref="AE43:AG43"/>
    <mergeCell ref="AH43:AJ43"/>
    <mergeCell ref="AK43:AL43"/>
    <mergeCell ref="D44:G44"/>
    <mergeCell ref="H44:I44"/>
    <mergeCell ref="J44:L44"/>
    <mergeCell ref="M44:N44"/>
    <mergeCell ref="O44:Q44"/>
    <mergeCell ref="AK44:AL44"/>
    <mergeCell ref="R44:T44"/>
    <mergeCell ref="U44:W44"/>
    <mergeCell ref="Y44:AA44"/>
    <mergeCell ref="AB44:AD44"/>
    <mergeCell ref="AE44:AG44"/>
    <mergeCell ref="AH44:AJ44"/>
    <mergeCell ref="D43:G43"/>
    <mergeCell ref="H43:I43"/>
    <mergeCell ref="J43:L43"/>
    <mergeCell ref="M43:N43"/>
    <mergeCell ref="O43:Q43"/>
    <mergeCell ref="R43:T43"/>
    <mergeCell ref="U43:W43"/>
    <mergeCell ref="Y43:AA43"/>
    <mergeCell ref="AB43:AD43"/>
    <mergeCell ref="D41:G41"/>
    <mergeCell ref="H41:I41"/>
    <mergeCell ref="J41:L41"/>
    <mergeCell ref="M41:N41"/>
    <mergeCell ref="O41:Q41"/>
    <mergeCell ref="AK41:AL41"/>
    <mergeCell ref="D42:G42"/>
    <mergeCell ref="H42:I42"/>
    <mergeCell ref="J42:L42"/>
    <mergeCell ref="M42:N42"/>
    <mergeCell ref="O42:Q42"/>
    <mergeCell ref="R42:T42"/>
    <mergeCell ref="U42:W42"/>
    <mergeCell ref="Y42:AA42"/>
    <mergeCell ref="AB42:AD42"/>
    <mergeCell ref="R41:T41"/>
    <mergeCell ref="U41:W41"/>
    <mergeCell ref="Y41:AA41"/>
    <mergeCell ref="AB41:AD41"/>
    <mergeCell ref="AE41:AG41"/>
    <mergeCell ref="AH41:AJ41"/>
    <mergeCell ref="AE42:AG42"/>
    <mergeCell ref="AH42:AJ42"/>
    <mergeCell ref="AK42:AL42"/>
    <mergeCell ref="AE39:AG39"/>
    <mergeCell ref="AH39:AJ39"/>
    <mergeCell ref="AK39:AL39"/>
    <mergeCell ref="D40:G40"/>
    <mergeCell ref="H40:I40"/>
    <mergeCell ref="J40:L40"/>
    <mergeCell ref="M40:N40"/>
    <mergeCell ref="O40:Q40"/>
    <mergeCell ref="R40:T40"/>
    <mergeCell ref="U40:W40"/>
    <mergeCell ref="Y40:AA40"/>
    <mergeCell ref="AB40:AD40"/>
    <mergeCell ref="AE40:AG40"/>
    <mergeCell ref="AH40:AJ40"/>
    <mergeCell ref="AK40:AL40"/>
    <mergeCell ref="D39:G39"/>
    <mergeCell ref="H39:I39"/>
    <mergeCell ref="J39:L39"/>
    <mergeCell ref="M39:N39"/>
    <mergeCell ref="O39:Q39"/>
    <mergeCell ref="R39:T39"/>
    <mergeCell ref="U39:W39"/>
    <mergeCell ref="Y39:AA39"/>
    <mergeCell ref="AB39:AD39"/>
    <mergeCell ref="AE37:AG37"/>
    <mergeCell ref="AH37:AJ37"/>
    <mergeCell ref="AK37:AL37"/>
    <mergeCell ref="D38:G38"/>
    <mergeCell ref="H38:I38"/>
    <mergeCell ref="J38:L38"/>
    <mergeCell ref="M38:N38"/>
    <mergeCell ref="O38:Q38"/>
    <mergeCell ref="AK38:AL38"/>
    <mergeCell ref="R38:T38"/>
    <mergeCell ref="U38:W38"/>
    <mergeCell ref="Y38:AA38"/>
    <mergeCell ref="AB38:AD38"/>
    <mergeCell ref="AE38:AG38"/>
    <mergeCell ref="AH38:AJ38"/>
    <mergeCell ref="D37:G37"/>
    <mergeCell ref="H37:I37"/>
    <mergeCell ref="J37:L37"/>
    <mergeCell ref="M37:N37"/>
    <mergeCell ref="O37:Q37"/>
    <mergeCell ref="R37:T37"/>
    <mergeCell ref="U37:W37"/>
    <mergeCell ref="Y37:AA37"/>
    <mergeCell ref="AB37:AD37"/>
    <mergeCell ref="D35:G35"/>
    <mergeCell ref="H35:I35"/>
    <mergeCell ref="J35:L35"/>
    <mergeCell ref="M35:N35"/>
    <mergeCell ref="O35:Q35"/>
    <mergeCell ref="AK35:AL35"/>
    <mergeCell ref="D36:G36"/>
    <mergeCell ref="H36:I36"/>
    <mergeCell ref="J36:L36"/>
    <mergeCell ref="M36:N36"/>
    <mergeCell ref="O36:Q36"/>
    <mergeCell ref="R36:T36"/>
    <mergeCell ref="U36:W36"/>
    <mergeCell ref="Y36:AA36"/>
    <mergeCell ref="AB36:AD36"/>
    <mergeCell ref="R35:T35"/>
    <mergeCell ref="U35:W35"/>
    <mergeCell ref="Y35:AA35"/>
    <mergeCell ref="AB35:AD35"/>
    <mergeCell ref="AE35:AG35"/>
    <mergeCell ref="AH35:AJ35"/>
    <mergeCell ref="AE36:AG36"/>
    <mergeCell ref="AH36:AJ36"/>
    <mergeCell ref="AK36:AL36"/>
    <mergeCell ref="AE33:AG33"/>
    <mergeCell ref="AH33:AJ33"/>
    <mergeCell ref="AK33:AL33"/>
    <mergeCell ref="D34:G34"/>
    <mergeCell ref="H34:I34"/>
    <mergeCell ref="J34:L34"/>
    <mergeCell ref="M34:N34"/>
    <mergeCell ref="O34:Q34"/>
    <mergeCell ref="R34:T34"/>
    <mergeCell ref="U34:W34"/>
    <mergeCell ref="Y34:AA34"/>
    <mergeCell ref="AB34:AD34"/>
    <mergeCell ref="AE34:AG34"/>
    <mergeCell ref="AH34:AJ34"/>
    <mergeCell ref="AK34:AL34"/>
    <mergeCell ref="D33:G33"/>
    <mergeCell ref="H33:I33"/>
    <mergeCell ref="J33:L33"/>
    <mergeCell ref="M33:N33"/>
    <mergeCell ref="O33:Q33"/>
    <mergeCell ref="R33:T33"/>
    <mergeCell ref="U33:W33"/>
    <mergeCell ref="Y33:AA33"/>
    <mergeCell ref="AB33:AD33"/>
    <mergeCell ref="AE31:AG31"/>
    <mergeCell ref="AH31:AJ31"/>
    <mergeCell ref="AK31:AL31"/>
    <mergeCell ref="D32:G32"/>
    <mergeCell ref="H32:I32"/>
    <mergeCell ref="J32:L32"/>
    <mergeCell ref="M32:N32"/>
    <mergeCell ref="O32:Q32"/>
    <mergeCell ref="AK32:AL32"/>
    <mergeCell ref="R32:T32"/>
    <mergeCell ref="U32:W32"/>
    <mergeCell ref="Y32:AA32"/>
    <mergeCell ref="AB32:AD32"/>
    <mergeCell ref="AE32:AG32"/>
    <mergeCell ref="AH32:AJ32"/>
    <mergeCell ref="D31:G31"/>
    <mergeCell ref="H31:I31"/>
    <mergeCell ref="J31:L31"/>
    <mergeCell ref="M31:N31"/>
    <mergeCell ref="O31:Q31"/>
    <mergeCell ref="R31:T31"/>
    <mergeCell ref="U31:W31"/>
    <mergeCell ref="Y31:AA31"/>
    <mergeCell ref="AB31:AD31"/>
    <mergeCell ref="D29:G29"/>
    <mergeCell ref="H29:I29"/>
    <mergeCell ref="J29:L29"/>
    <mergeCell ref="M29:N29"/>
    <mergeCell ref="O29:Q29"/>
    <mergeCell ref="AK29:AL29"/>
    <mergeCell ref="D30:G30"/>
    <mergeCell ref="H30:I30"/>
    <mergeCell ref="J30:L30"/>
    <mergeCell ref="M30:N30"/>
    <mergeCell ref="O30:Q30"/>
    <mergeCell ref="R30:T30"/>
    <mergeCell ref="U30:W30"/>
    <mergeCell ref="Y30:AA30"/>
    <mergeCell ref="AB30:AD30"/>
    <mergeCell ref="R29:T29"/>
    <mergeCell ref="U29:W29"/>
    <mergeCell ref="Y29:AA29"/>
    <mergeCell ref="AB29:AD29"/>
    <mergeCell ref="AE29:AG29"/>
    <mergeCell ref="AH29:AJ29"/>
    <mergeCell ref="AE30:AG30"/>
    <mergeCell ref="AH30:AJ30"/>
    <mergeCell ref="AK30:AL30"/>
    <mergeCell ref="D28:G28"/>
    <mergeCell ref="H28:I28"/>
    <mergeCell ref="J28:L28"/>
    <mergeCell ref="M28:N28"/>
    <mergeCell ref="O28:Q28"/>
    <mergeCell ref="R28:T28"/>
    <mergeCell ref="U28:W28"/>
    <mergeCell ref="Y28:AA28"/>
    <mergeCell ref="AB28:AD28"/>
    <mergeCell ref="AE28:AG28"/>
    <mergeCell ref="AH28:AJ28"/>
    <mergeCell ref="AK28:AL28"/>
    <mergeCell ref="D27:G27"/>
    <mergeCell ref="H27:I27"/>
    <mergeCell ref="J27:L27"/>
    <mergeCell ref="M27:N27"/>
    <mergeCell ref="O27:Q27"/>
    <mergeCell ref="R27:T27"/>
    <mergeCell ref="U27:W27"/>
    <mergeCell ref="AH23:AJ24"/>
    <mergeCell ref="Y27:AA27"/>
    <mergeCell ref="AB27:AD27"/>
    <mergeCell ref="Y25:AA25"/>
    <mergeCell ref="AB25:AD25"/>
    <mergeCell ref="AE25:AG25"/>
    <mergeCell ref="AH25:AJ25"/>
    <mergeCell ref="AK25:AL25"/>
    <mergeCell ref="D26:G26"/>
    <mergeCell ref="H26:I26"/>
    <mergeCell ref="J26:L26"/>
    <mergeCell ref="M26:N26"/>
    <mergeCell ref="O26:Q26"/>
    <mergeCell ref="AK26:AL26"/>
    <mergeCell ref="R26:T26"/>
    <mergeCell ref="U26:W26"/>
    <mergeCell ref="Y26:AA26"/>
    <mergeCell ref="AB26:AD26"/>
    <mergeCell ref="AE26:AG26"/>
    <mergeCell ref="AH26:AJ26"/>
    <mergeCell ref="D25:G25"/>
    <mergeCell ref="H25:I25"/>
    <mergeCell ref="J25:L25"/>
    <mergeCell ref="M25:N25"/>
    <mergeCell ref="O25:Q25"/>
    <mergeCell ref="AE27:AG27"/>
    <mergeCell ref="AH27:AJ27"/>
    <mergeCell ref="AK27:AL27"/>
    <mergeCell ref="AI10:AL10"/>
    <mergeCell ref="B12:AL12"/>
    <mergeCell ref="C13:AL13"/>
    <mergeCell ref="C14:AL14"/>
    <mergeCell ref="C15:AL15"/>
    <mergeCell ref="C16:AL16"/>
    <mergeCell ref="B1:AL1"/>
    <mergeCell ref="B3:AL3"/>
    <mergeCell ref="B5:AL5"/>
    <mergeCell ref="AI7:AL7"/>
    <mergeCell ref="B8:L8"/>
    <mergeCell ref="N8:O8"/>
    <mergeCell ref="R25:T25"/>
    <mergeCell ref="U25:W25"/>
    <mergeCell ref="U23:W24"/>
    <mergeCell ref="X23:X24"/>
    <mergeCell ref="C17:AL17"/>
    <mergeCell ref="C18:AL18"/>
    <mergeCell ref="C19:AL19"/>
    <mergeCell ref="C20:AL20"/>
    <mergeCell ref="C21:AL21"/>
    <mergeCell ref="C23:G24"/>
    <mergeCell ref="H23:I24"/>
    <mergeCell ref="J23:L24"/>
    <mergeCell ref="M23:Q23"/>
    <mergeCell ref="R23:T24"/>
    <mergeCell ref="AK23:AL24"/>
    <mergeCell ref="M24:N24"/>
    <mergeCell ref="O24:Q24"/>
    <mergeCell ref="Y23:AA24"/>
    <mergeCell ref="AB23:AD24"/>
    <mergeCell ref="AE23:AG24"/>
    <mergeCell ref="AE85:AG85"/>
    <mergeCell ref="AH85:AJ85"/>
    <mergeCell ref="AK85:AL85"/>
    <mergeCell ref="D86:G86"/>
    <mergeCell ref="H86:I86"/>
    <mergeCell ref="J86:L86"/>
    <mergeCell ref="M86:N86"/>
    <mergeCell ref="O86:Q86"/>
    <mergeCell ref="R86:T86"/>
    <mergeCell ref="U86:W86"/>
    <mergeCell ref="Y86:AA86"/>
    <mergeCell ref="AB86:AD86"/>
    <mergeCell ref="AE86:AG86"/>
    <mergeCell ref="AH86:AJ86"/>
    <mergeCell ref="AK86:AL86"/>
    <mergeCell ref="D85:G85"/>
    <mergeCell ref="H85:I85"/>
    <mergeCell ref="J85:L85"/>
    <mergeCell ref="M85:N85"/>
    <mergeCell ref="O85:Q85"/>
    <mergeCell ref="R85:T85"/>
    <mergeCell ref="U85:W85"/>
    <mergeCell ref="Y85:AA85"/>
    <mergeCell ref="AB85:AD85"/>
    <mergeCell ref="AK87:AL87"/>
    <mergeCell ref="D88:G88"/>
    <mergeCell ref="H88:I88"/>
    <mergeCell ref="J88:L88"/>
    <mergeCell ref="M88:N88"/>
    <mergeCell ref="O88:Q88"/>
    <mergeCell ref="R88:T88"/>
    <mergeCell ref="U88:W88"/>
    <mergeCell ref="Y88:AA88"/>
    <mergeCell ref="AB88:AD88"/>
    <mergeCell ref="AE88:AG88"/>
    <mergeCell ref="AH88:AJ88"/>
    <mergeCell ref="AK88:AL88"/>
    <mergeCell ref="D87:G87"/>
    <mergeCell ref="H87:I87"/>
    <mergeCell ref="J87:L87"/>
    <mergeCell ref="M87:N87"/>
    <mergeCell ref="O87:Q87"/>
    <mergeCell ref="R87:T87"/>
    <mergeCell ref="U87:W87"/>
    <mergeCell ref="Y87:AA87"/>
    <mergeCell ref="AB87:AD87"/>
    <mergeCell ref="D90:G90"/>
    <mergeCell ref="H90:I90"/>
    <mergeCell ref="J90:L90"/>
    <mergeCell ref="M90:N90"/>
    <mergeCell ref="O90:Q90"/>
    <mergeCell ref="R90:T90"/>
    <mergeCell ref="U90:W90"/>
    <mergeCell ref="Y90:AA90"/>
    <mergeCell ref="AB90:AD90"/>
    <mergeCell ref="AE90:AG90"/>
    <mergeCell ref="AH90:AJ90"/>
    <mergeCell ref="AK90:AL90"/>
    <mergeCell ref="D89:G89"/>
    <mergeCell ref="H89:I89"/>
    <mergeCell ref="J89:L89"/>
    <mergeCell ref="M89:N89"/>
    <mergeCell ref="O89:Q89"/>
    <mergeCell ref="R89:T89"/>
    <mergeCell ref="U89:W89"/>
    <mergeCell ref="Y89:AA89"/>
    <mergeCell ref="AB89:AD89"/>
    <mergeCell ref="D92:G92"/>
    <mergeCell ref="H92:I92"/>
    <mergeCell ref="J92:L92"/>
    <mergeCell ref="M92:N92"/>
    <mergeCell ref="O92:Q92"/>
    <mergeCell ref="R92:T92"/>
    <mergeCell ref="U92:W92"/>
    <mergeCell ref="Y92:AA92"/>
    <mergeCell ref="AB92:AD92"/>
    <mergeCell ref="AE92:AG92"/>
    <mergeCell ref="AH92:AJ92"/>
    <mergeCell ref="AK92:AL92"/>
    <mergeCell ref="D91:G91"/>
    <mergeCell ref="H91:I91"/>
    <mergeCell ref="J91:L91"/>
    <mergeCell ref="M91:N91"/>
    <mergeCell ref="O91:Q91"/>
    <mergeCell ref="R91:T91"/>
    <mergeCell ref="U91:W91"/>
    <mergeCell ref="Y91:AA91"/>
    <mergeCell ref="AB91:AD91"/>
    <mergeCell ref="D95:G95"/>
    <mergeCell ref="H95:I95"/>
    <mergeCell ref="J95:L95"/>
    <mergeCell ref="M95:N95"/>
    <mergeCell ref="O95:Q95"/>
    <mergeCell ref="R95:T95"/>
    <mergeCell ref="U95:W95"/>
    <mergeCell ref="Y95:AA95"/>
    <mergeCell ref="AB95:AD95"/>
    <mergeCell ref="AE94:AG94"/>
    <mergeCell ref="AH94:AJ94"/>
    <mergeCell ref="AK94:AL94"/>
    <mergeCell ref="D93:G93"/>
    <mergeCell ref="H93:I93"/>
    <mergeCell ref="J93:L93"/>
    <mergeCell ref="M93:N93"/>
    <mergeCell ref="O93:Q93"/>
    <mergeCell ref="R93:T93"/>
    <mergeCell ref="U93:W93"/>
    <mergeCell ref="Y93:AA93"/>
    <mergeCell ref="AB93:AD93"/>
    <mergeCell ref="D94:G94"/>
    <mergeCell ref="H94:I94"/>
    <mergeCell ref="J94:L94"/>
    <mergeCell ref="M94:N94"/>
    <mergeCell ref="O94:Q94"/>
    <mergeCell ref="R94:T94"/>
    <mergeCell ref="U94:W94"/>
    <mergeCell ref="Y94:AA94"/>
    <mergeCell ref="AB94:AD94"/>
    <mergeCell ref="D97:G97"/>
    <mergeCell ref="H97:I97"/>
    <mergeCell ref="J97:L97"/>
    <mergeCell ref="M97:N97"/>
    <mergeCell ref="O97:Q97"/>
    <mergeCell ref="R97:T97"/>
    <mergeCell ref="U97:W97"/>
    <mergeCell ref="Y97:AA97"/>
    <mergeCell ref="AB97:AD97"/>
    <mergeCell ref="D96:G96"/>
    <mergeCell ref="H96:I96"/>
    <mergeCell ref="J96:L96"/>
    <mergeCell ref="M96:N96"/>
    <mergeCell ref="O96:Q96"/>
    <mergeCell ref="R96:T96"/>
    <mergeCell ref="U96:W96"/>
    <mergeCell ref="Y96:AA96"/>
    <mergeCell ref="AB96:AD96"/>
    <mergeCell ref="D99:G99"/>
    <mergeCell ref="H99:I99"/>
    <mergeCell ref="J99:L99"/>
    <mergeCell ref="M99:N99"/>
    <mergeCell ref="O99:Q99"/>
    <mergeCell ref="R99:T99"/>
    <mergeCell ref="U99:W99"/>
    <mergeCell ref="Y99:AA99"/>
    <mergeCell ref="AB99:AD99"/>
    <mergeCell ref="D98:G98"/>
    <mergeCell ref="H98:I98"/>
    <mergeCell ref="J98:L98"/>
    <mergeCell ref="M98:N98"/>
    <mergeCell ref="O98:Q98"/>
    <mergeCell ref="R98:T98"/>
    <mergeCell ref="U98:W98"/>
    <mergeCell ref="Y98:AA98"/>
    <mergeCell ref="AB98:AD98"/>
    <mergeCell ref="AP12:AQ12"/>
    <mergeCell ref="AR12:AS12"/>
    <mergeCell ref="AT12:AU12"/>
    <mergeCell ref="AP13:AQ13"/>
    <mergeCell ref="AR13:AS13"/>
    <mergeCell ref="AT13:AU13"/>
    <mergeCell ref="AE99:AG99"/>
    <mergeCell ref="AH99:AJ99"/>
    <mergeCell ref="AK99:AL99"/>
    <mergeCell ref="AE97:AG97"/>
    <mergeCell ref="AH97:AJ97"/>
    <mergeCell ref="AK97:AL97"/>
    <mergeCell ref="AE98:AG98"/>
    <mergeCell ref="AH98:AJ98"/>
    <mergeCell ref="AK98:AL98"/>
    <mergeCell ref="AE95:AG95"/>
    <mergeCell ref="AH95:AJ95"/>
    <mergeCell ref="AK95:AL95"/>
    <mergeCell ref="AE96:AG96"/>
    <mergeCell ref="AH96:AJ96"/>
    <mergeCell ref="AK96:AL96"/>
    <mergeCell ref="AE93:AG93"/>
    <mergeCell ref="AH93:AJ93"/>
    <mergeCell ref="AK93:AL93"/>
    <mergeCell ref="AE91:AG91"/>
    <mergeCell ref="AH91:AJ91"/>
    <mergeCell ref="AK91:AL91"/>
    <mergeCell ref="AE89:AG89"/>
    <mergeCell ref="AH89:AJ89"/>
    <mergeCell ref="AK89:AL89"/>
    <mergeCell ref="AE87:AG87"/>
    <mergeCell ref="AH87:AJ87"/>
    <mergeCell ref="BM23:BN23"/>
    <mergeCell ref="BM22:BN22"/>
    <mergeCell ref="BM24:BN24"/>
    <mergeCell ref="BM25:BN25"/>
    <mergeCell ref="BM26:BN26"/>
    <mergeCell ref="BM27:BN27"/>
    <mergeCell ref="BM28:BN28"/>
    <mergeCell ref="BM29:BN29"/>
    <mergeCell ref="BM30:BN30"/>
    <mergeCell ref="BM31:BN31"/>
    <mergeCell ref="BM32:BN32"/>
    <mergeCell ref="BM33:BN33"/>
    <mergeCell ref="BM34:BN34"/>
    <mergeCell ref="BM35:BN35"/>
    <mergeCell ref="BM36:BN36"/>
    <mergeCell ref="BM37:BN37"/>
    <mergeCell ref="BM38:BN38"/>
    <mergeCell ref="BM39:BN39"/>
    <mergeCell ref="BM40:BN40"/>
    <mergeCell ref="BM41:BN41"/>
    <mergeCell ref="BM42:BN42"/>
    <mergeCell ref="BM43:BN43"/>
    <mergeCell ref="BM44:BN44"/>
    <mergeCell ref="BM45:BN45"/>
    <mergeCell ref="BM46:BN46"/>
    <mergeCell ref="BM47:BN47"/>
    <mergeCell ref="BM48:BN48"/>
    <mergeCell ref="BM49:BN49"/>
    <mergeCell ref="BM50:BN50"/>
    <mergeCell ref="BM51:BN51"/>
    <mergeCell ref="BM52:BN52"/>
    <mergeCell ref="BM53:BN53"/>
    <mergeCell ref="BM54:BN54"/>
    <mergeCell ref="BM55:BN55"/>
    <mergeCell ref="BM56:BN56"/>
    <mergeCell ref="BM57:BN57"/>
    <mergeCell ref="BM58:BN58"/>
    <mergeCell ref="BM59:BN59"/>
    <mergeCell ref="BM60:BN60"/>
    <mergeCell ref="BM61:BN61"/>
    <mergeCell ref="BM62:BN62"/>
    <mergeCell ref="BM63:BN63"/>
    <mergeCell ref="BM64:BN64"/>
    <mergeCell ref="BM65:BN65"/>
    <mergeCell ref="BM66:BN66"/>
    <mergeCell ref="BM67:BN67"/>
    <mergeCell ref="BM68:BN68"/>
    <mergeCell ref="BM69:BN69"/>
    <mergeCell ref="BM70:BN70"/>
    <mergeCell ref="BM71:BN71"/>
    <mergeCell ref="BM72:BN72"/>
    <mergeCell ref="BM90:BN90"/>
    <mergeCell ref="BM91:BN91"/>
    <mergeCell ref="BM92:BN92"/>
    <mergeCell ref="BM93:BN93"/>
    <mergeCell ref="BM94:BN94"/>
    <mergeCell ref="BM95:BN95"/>
    <mergeCell ref="BM96:BN96"/>
    <mergeCell ref="BM97:BN97"/>
    <mergeCell ref="BM98:BN98"/>
    <mergeCell ref="BM99:BN99"/>
    <mergeCell ref="BM100:BN100"/>
    <mergeCell ref="BM101:BN101"/>
    <mergeCell ref="BM102:BN102"/>
    <mergeCell ref="BM103:BN103"/>
    <mergeCell ref="BM104:BN104"/>
    <mergeCell ref="BM73:BN73"/>
    <mergeCell ref="BM74:BN74"/>
    <mergeCell ref="BM75:BN75"/>
    <mergeCell ref="BM76:BN76"/>
    <mergeCell ref="BM77:BN77"/>
    <mergeCell ref="BM78:BN78"/>
    <mergeCell ref="BM79:BN79"/>
    <mergeCell ref="BM80:BN80"/>
    <mergeCell ref="BM81:BN81"/>
    <mergeCell ref="BM82:BN82"/>
    <mergeCell ref="BM83:BN83"/>
    <mergeCell ref="BM84:BN84"/>
    <mergeCell ref="BM85:BN85"/>
    <mergeCell ref="BM86:BN86"/>
    <mergeCell ref="BM87:BN87"/>
    <mergeCell ref="BM88:BN88"/>
    <mergeCell ref="BM89:BN89"/>
  </mergeCells>
  <conditionalFormatting sqref="D25:AL104">
    <cfRule type="expression" dxfId="16" priority="145">
      <formula>$BM$23=1</formula>
    </cfRule>
  </conditionalFormatting>
  <conditionalFormatting sqref="H25:AL104">
    <cfRule type="expression" dxfId="15" priority="1">
      <formula>$BM25=1</formula>
    </cfRule>
  </conditionalFormatting>
  <conditionalFormatting sqref="M25:AA104">
    <cfRule type="expression" dxfId="14" priority="4">
      <formula>$AU25</formula>
    </cfRule>
  </conditionalFormatting>
  <dataValidations count="2">
    <dataValidation type="list" allowBlank="1" showInputMessage="1" showErrorMessage="1" sqref="J25:L104" xr:uid="{4365D8CA-9A7F-4BD2-A048-4E4FD4259766}">
      <formula1>"1,2,3,9"</formula1>
    </dataValidation>
    <dataValidation type="list" allowBlank="1" showInputMessage="1" showErrorMessage="1" sqref="AK25:AL104" xr:uid="{D91446E5-AFCB-4799-828D-629DDCB4D163}">
      <formula1>$BB$25:$BB$104</formula1>
    </dataValidation>
  </dataValidations>
  <hyperlinks>
    <hyperlink ref="AI10:AL10" location="CNGE_2024_M3_Secc1!A559" display="Pregunta 1.7" xr:uid="{7EB95CC2-941A-4829-8A1F-1754228D221B}"/>
    <hyperlink ref="AI7:AL7" location="Índice!B33" display="Índice" xr:uid="{02178A1E-476A-4E6E-9B99-8AB60BBEB2E1}"/>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3</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6DA8FB73-E5B9-40EC-8C20-A65D4339700C}">
          <x14:formula1>
            <xm:f>Presentación!$AK$9:$AK$580</xm:f>
          </x14:formula1>
          <xm:sqref>O25:Q104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A40C0-A13C-4C2B-9C99-68BF4FD022A1}">
  <sheetPr codeName="Hoja15"/>
  <dimension ref="A1:JF215"/>
  <sheetViews>
    <sheetView showGridLines="0" zoomScaleNormal="100" workbookViewId="0"/>
  </sheetViews>
  <sheetFormatPr baseColWidth="10" defaultColWidth="0" defaultRowHeight="15" customHeight="1" zeroHeight="1"/>
  <cols>
    <col min="1" max="1" width="5.7109375" customWidth="1"/>
    <col min="2" max="97" width="3.7109375" customWidth="1"/>
    <col min="98" max="98" width="5.7109375" customWidth="1"/>
    <col min="99" max="99" width="3.7109375" style="112" hidden="1" customWidth="1"/>
    <col min="100" max="151" width="3.7109375" hidden="1" customWidth="1"/>
    <col min="152" max="152" width="6.85546875" hidden="1" customWidth="1"/>
    <col min="153" max="154" width="3.7109375" hidden="1" customWidth="1"/>
    <col min="155" max="155" width="6.5703125" hidden="1" customWidth="1"/>
    <col min="156" max="157" width="3.7109375" hidden="1" customWidth="1"/>
    <col min="158" max="158" width="6.5703125" hidden="1" customWidth="1"/>
    <col min="159" max="159" width="3.7109375" hidden="1" customWidth="1"/>
    <col min="160" max="160" width="6.85546875" hidden="1" customWidth="1"/>
    <col min="161" max="162" width="3.7109375" hidden="1" customWidth="1"/>
    <col min="163" max="163" width="6.5703125" hidden="1" customWidth="1"/>
    <col min="164" max="165" width="3.7109375" hidden="1" customWidth="1"/>
    <col min="166" max="166" width="6.5703125" hidden="1" customWidth="1"/>
    <col min="167" max="167" width="3.7109375" hidden="1" customWidth="1"/>
    <col min="168" max="168" width="6.85546875" hidden="1" customWidth="1"/>
    <col min="169" max="170" width="3.7109375" hidden="1" customWidth="1"/>
    <col min="171" max="171" width="6.5703125" hidden="1" customWidth="1"/>
    <col min="172" max="173" width="3.7109375" hidden="1" customWidth="1"/>
    <col min="174" max="174" width="6.5703125" hidden="1" customWidth="1"/>
    <col min="175" max="175" width="3.7109375" hidden="1" customWidth="1"/>
    <col min="176" max="176" width="6.85546875" hidden="1" customWidth="1"/>
    <col min="177" max="178" width="3.7109375" hidden="1" customWidth="1"/>
    <col min="179" max="179" width="6.5703125" hidden="1" customWidth="1"/>
    <col min="180" max="181" width="3.7109375" hidden="1" customWidth="1"/>
    <col min="182" max="182" width="6.5703125" hidden="1" customWidth="1"/>
    <col min="183" max="183" width="3.7109375" hidden="1" customWidth="1"/>
    <col min="184" max="184" width="6.85546875" hidden="1" customWidth="1"/>
    <col min="185" max="186" width="3.7109375" hidden="1" customWidth="1"/>
    <col min="187" max="187" width="6.5703125" hidden="1" customWidth="1"/>
    <col min="188" max="189" width="3.7109375" hidden="1" customWidth="1"/>
    <col min="190" max="190" width="6.5703125" hidden="1" customWidth="1"/>
    <col min="191" max="266" width="0" hidden="1" customWidth="1"/>
    <col min="267" max="16384" width="3.7109375" hidden="1"/>
  </cols>
  <sheetData>
    <row r="1" spans="1:113" ht="173.25" customHeight="1">
      <c r="A1" s="28"/>
      <c r="B1" s="986" t="s">
        <v>0</v>
      </c>
      <c r="C1" s="987"/>
      <c r="D1" s="987"/>
      <c r="E1" s="987"/>
      <c r="F1" s="987"/>
      <c r="G1" s="987"/>
      <c r="H1" s="987"/>
      <c r="I1" s="987"/>
      <c r="J1" s="987"/>
      <c r="K1" s="987"/>
      <c r="L1" s="987"/>
      <c r="M1" s="987"/>
      <c r="N1" s="987"/>
      <c r="O1" s="987"/>
      <c r="P1" s="987"/>
      <c r="Q1" s="987"/>
      <c r="R1" s="987"/>
      <c r="S1" s="987"/>
      <c r="T1" s="987"/>
      <c r="U1" s="987"/>
      <c r="V1" s="987"/>
      <c r="W1" s="987"/>
      <c r="X1" s="987"/>
      <c r="Y1" s="987"/>
      <c r="Z1" s="987"/>
      <c r="AA1" s="987"/>
      <c r="AB1" s="987"/>
      <c r="AC1" s="987"/>
      <c r="AD1" s="987"/>
      <c r="AE1" s="987"/>
      <c r="AF1" s="987"/>
      <c r="AG1" s="987"/>
      <c r="AH1" s="987"/>
      <c r="AI1" s="987"/>
      <c r="AJ1" s="987"/>
      <c r="AK1" s="987"/>
      <c r="AL1" s="987"/>
      <c r="AM1" s="987"/>
      <c r="AN1" s="987"/>
      <c r="AO1" s="987"/>
      <c r="AP1" s="987"/>
      <c r="AQ1" s="987"/>
      <c r="AR1" s="987"/>
      <c r="AS1" s="987"/>
      <c r="AT1" s="987"/>
      <c r="AU1" s="987"/>
      <c r="AV1" s="987"/>
      <c r="AW1" s="987"/>
      <c r="AX1" s="987"/>
      <c r="AY1" s="987"/>
      <c r="AZ1" s="987"/>
      <c r="BA1" s="987"/>
      <c r="BB1" s="987"/>
      <c r="BC1" s="987"/>
      <c r="BD1" s="987"/>
      <c r="BE1" s="987"/>
      <c r="BF1" s="987"/>
      <c r="BG1" s="987"/>
      <c r="BH1" s="987"/>
      <c r="BI1" s="987"/>
      <c r="BJ1" s="987"/>
      <c r="BK1" s="987"/>
      <c r="BL1" s="987"/>
      <c r="BM1" s="987"/>
      <c r="BN1" s="987"/>
      <c r="BO1" s="987"/>
      <c r="BP1" s="987"/>
      <c r="BQ1" s="987"/>
      <c r="BR1" s="987"/>
      <c r="BS1" s="987"/>
      <c r="BT1" s="987"/>
      <c r="BU1" s="987"/>
      <c r="BV1" s="987"/>
      <c r="BW1" s="987"/>
      <c r="BX1" s="987"/>
      <c r="BY1" s="987"/>
      <c r="BZ1" s="987"/>
      <c r="CA1" s="987"/>
      <c r="CB1" s="987"/>
      <c r="CC1" s="987"/>
      <c r="CD1" s="987"/>
      <c r="CE1" s="987"/>
      <c r="CF1" s="987"/>
      <c r="CG1" s="987"/>
      <c r="CH1" s="987"/>
      <c r="CI1" s="987"/>
      <c r="CJ1" s="987"/>
      <c r="CK1" s="987"/>
      <c r="CL1" s="987"/>
      <c r="CM1" s="987"/>
      <c r="CN1" s="987"/>
      <c r="CO1" s="987"/>
      <c r="CP1" s="987"/>
      <c r="CQ1" s="987"/>
      <c r="CR1" s="987"/>
      <c r="CS1" s="987"/>
    </row>
    <row r="2" spans="1:113">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row>
    <row r="3" spans="1:113" ht="45" customHeight="1">
      <c r="A3" s="28"/>
      <c r="B3" s="488" t="s">
        <v>1</v>
      </c>
      <c r="C3" s="988"/>
      <c r="D3" s="988"/>
      <c r="E3" s="988"/>
      <c r="F3" s="988"/>
      <c r="G3" s="988"/>
      <c r="H3" s="988"/>
      <c r="I3" s="988"/>
      <c r="J3" s="988"/>
      <c r="K3" s="988"/>
      <c r="L3" s="988"/>
      <c r="M3" s="988"/>
      <c r="N3" s="988"/>
      <c r="O3" s="988"/>
      <c r="P3" s="988"/>
      <c r="Q3" s="988"/>
      <c r="R3" s="988"/>
      <c r="S3" s="988"/>
      <c r="T3" s="988"/>
      <c r="U3" s="988"/>
      <c r="V3" s="988"/>
      <c r="W3" s="988"/>
      <c r="X3" s="988"/>
      <c r="Y3" s="988"/>
      <c r="Z3" s="988"/>
      <c r="AA3" s="988"/>
      <c r="AB3" s="988"/>
      <c r="AC3" s="988"/>
      <c r="AD3" s="988"/>
      <c r="AE3" s="988"/>
      <c r="AF3" s="988"/>
      <c r="AG3" s="988"/>
      <c r="AH3" s="988"/>
      <c r="AI3" s="988"/>
      <c r="AJ3" s="988"/>
      <c r="AK3" s="988"/>
      <c r="AL3" s="988"/>
      <c r="AM3" s="988"/>
      <c r="AN3" s="988"/>
      <c r="AO3" s="988"/>
      <c r="AP3" s="988"/>
      <c r="AQ3" s="988"/>
      <c r="AR3" s="988"/>
      <c r="AS3" s="988"/>
      <c r="AT3" s="988"/>
      <c r="AU3" s="988"/>
      <c r="AV3" s="988"/>
      <c r="AW3" s="988"/>
      <c r="AX3" s="988"/>
      <c r="AY3" s="988"/>
      <c r="AZ3" s="988"/>
      <c r="BA3" s="988"/>
      <c r="BB3" s="988"/>
      <c r="BC3" s="988"/>
      <c r="BD3" s="988"/>
      <c r="BE3" s="988"/>
      <c r="BF3" s="988"/>
      <c r="BG3" s="988"/>
      <c r="BH3" s="988"/>
      <c r="BI3" s="988"/>
      <c r="BJ3" s="988"/>
      <c r="BK3" s="988"/>
      <c r="BL3" s="988"/>
      <c r="BM3" s="988"/>
      <c r="BN3" s="988"/>
      <c r="BO3" s="988"/>
      <c r="BP3" s="988"/>
      <c r="BQ3" s="988"/>
      <c r="BR3" s="988"/>
      <c r="BS3" s="988"/>
      <c r="BT3" s="988"/>
      <c r="BU3" s="988"/>
      <c r="BV3" s="988"/>
      <c r="BW3" s="988"/>
      <c r="BX3" s="988"/>
      <c r="BY3" s="988"/>
      <c r="BZ3" s="988"/>
      <c r="CA3" s="988"/>
      <c r="CB3" s="988"/>
      <c r="CC3" s="988"/>
      <c r="CD3" s="988"/>
      <c r="CE3" s="988"/>
      <c r="CF3" s="988"/>
      <c r="CG3" s="988"/>
      <c r="CH3" s="988"/>
      <c r="CI3" s="988"/>
      <c r="CJ3" s="988"/>
      <c r="CK3" s="988"/>
      <c r="CL3" s="988"/>
      <c r="CM3" s="988"/>
      <c r="CN3" s="988"/>
      <c r="CO3" s="988"/>
      <c r="CP3" s="988"/>
      <c r="CQ3" s="988"/>
      <c r="CR3" s="988"/>
      <c r="CS3" s="988"/>
    </row>
    <row r="4" spans="1:113">
      <c r="A4" s="28"/>
      <c r="B4" s="28"/>
      <c r="C4" s="28"/>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row>
    <row r="5" spans="1:113" ht="60" customHeight="1">
      <c r="A5" s="28"/>
      <c r="B5" s="988" t="s">
        <v>25</v>
      </c>
      <c r="C5" s="988"/>
      <c r="D5" s="988"/>
      <c r="E5" s="988"/>
      <c r="F5" s="988"/>
      <c r="G5" s="988"/>
      <c r="H5" s="988"/>
      <c r="I5" s="988"/>
      <c r="J5" s="988"/>
      <c r="K5" s="988"/>
      <c r="L5" s="988"/>
      <c r="M5" s="988"/>
      <c r="N5" s="988"/>
      <c r="O5" s="988"/>
      <c r="P5" s="988"/>
      <c r="Q5" s="988"/>
      <c r="R5" s="988"/>
      <c r="S5" s="988"/>
      <c r="T5" s="988"/>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c r="AT5" s="988"/>
      <c r="AU5" s="988"/>
      <c r="AV5" s="988"/>
      <c r="AW5" s="988"/>
      <c r="AX5" s="988"/>
      <c r="AY5" s="988"/>
      <c r="AZ5" s="988"/>
      <c r="BA5" s="988"/>
      <c r="BB5" s="988"/>
      <c r="BC5" s="988"/>
      <c r="BD5" s="988"/>
      <c r="BE5" s="988"/>
      <c r="BF5" s="988"/>
      <c r="BG5" s="988"/>
      <c r="BH5" s="988"/>
      <c r="BI5" s="988"/>
      <c r="BJ5" s="988"/>
      <c r="BK5" s="988"/>
      <c r="BL5" s="988"/>
      <c r="BM5" s="988"/>
      <c r="BN5" s="988"/>
      <c r="BO5" s="988"/>
      <c r="BP5" s="988"/>
      <c r="BQ5" s="988"/>
      <c r="BR5" s="988"/>
      <c r="BS5" s="988"/>
      <c r="BT5" s="988"/>
      <c r="BU5" s="988"/>
      <c r="BV5" s="988"/>
      <c r="BW5" s="988"/>
      <c r="BX5" s="988"/>
      <c r="BY5" s="988"/>
      <c r="BZ5" s="988"/>
      <c r="CA5" s="988"/>
      <c r="CB5" s="988"/>
      <c r="CC5" s="988"/>
      <c r="CD5" s="988"/>
      <c r="CE5" s="988"/>
      <c r="CF5" s="988"/>
      <c r="CG5" s="988"/>
      <c r="CH5" s="988"/>
      <c r="CI5" s="988"/>
      <c r="CJ5" s="988"/>
      <c r="CK5" s="988"/>
      <c r="CL5" s="988"/>
      <c r="CM5" s="988"/>
      <c r="CN5" s="988"/>
      <c r="CO5" s="988"/>
      <c r="CP5" s="988"/>
      <c r="CQ5" s="988"/>
      <c r="CR5" s="988"/>
      <c r="CS5" s="988"/>
    </row>
    <row r="6" spans="1:113">
      <c r="A6" s="28"/>
      <c r="B6" s="28"/>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row>
    <row r="7" spans="1:113" ht="15" customHeight="1" thickBot="1">
      <c r="A7" s="28"/>
      <c r="B7" s="29" t="s">
        <v>3</v>
      </c>
      <c r="C7" s="28"/>
      <c r="D7" s="28"/>
      <c r="E7" s="28"/>
      <c r="F7" s="28"/>
      <c r="G7" s="28"/>
      <c r="H7" s="28"/>
      <c r="I7" s="28"/>
      <c r="J7" s="28"/>
      <c r="K7" s="28"/>
      <c r="L7" s="28"/>
      <c r="M7" s="28"/>
      <c r="N7" s="29" t="s">
        <v>4</v>
      </c>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989" t="s">
        <v>2</v>
      </c>
      <c r="CQ7" s="989"/>
      <c r="CR7" s="989"/>
      <c r="CS7" s="989"/>
    </row>
    <row r="8" spans="1:113" ht="15" customHeight="1" thickBot="1">
      <c r="A8" s="28"/>
      <c r="B8" s="428" t="str">
        <f>IF(Presentación!B8="","",Presentación!B8)</f>
        <v/>
      </c>
      <c r="C8" s="429"/>
      <c r="D8" s="429"/>
      <c r="E8" s="429"/>
      <c r="F8" s="429"/>
      <c r="G8" s="429"/>
      <c r="H8" s="429"/>
      <c r="I8" s="429"/>
      <c r="J8" s="429"/>
      <c r="K8" s="429"/>
      <c r="L8" s="430"/>
      <c r="M8" s="68"/>
      <c r="N8" s="990" t="str">
        <f>IF(Presentación!N8="","",Presentación!N8)</f>
        <v/>
      </c>
      <c r="O8" s="991"/>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row>
    <row r="9" spans="1:113" ht="15" customHeight="1">
      <c r="A9" s="28"/>
      <c r="B9" s="28"/>
      <c r="C9" s="28"/>
      <c r="D9" s="28"/>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row>
    <row r="10" spans="1:113" ht="15" customHeight="1">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992" t="s">
        <v>7302</v>
      </c>
      <c r="CQ10" s="992"/>
      <c r="CR10" s="992"/>
      <c r="CS10" s="992"/>
    </row>
    <row r="11" spans="1:113" ht="15" customHeight="1">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W11" s="522" t="s">
        <v>5062</v>
      </c>
      <c r="CX11" s="522"/>
      <c r="CY11" s="522"/>
      <c r="CZ11" s="522"/>
      <c r="DA11" s="522"/>
      <c r="DB11" s="522"/>
      <c r="DD11" s="522" t="s">
        <v>5063</v>
      </c>
      <c r="DE11" s="522"/>
      <c r="DF11" s="522"/>
      <c r="DG11" s="522"/>
      <c r="DH11" s="522"/>
      <c r="DI11" s="522"/>
    </row>
    <row r="12" spans="1:113" ht="15" customHeight="1">
      <c r="A12" s="280"/>
      <c r="B12" s="993" t="s">
        <v>7250</v>
      </c>
      <c r="C12" s="994"/>
      <c r="D12" s="994"/>
      <c r="E12" s="994"/>
      <c r="F12" s="994"/>
      <c r="G12" s="994"/>
      <c r="H12" s="994"/>
      <c r="I12" s="994"/>
      <c r="J12" s="994"/>
      <c r="K12" s="994"/>
      <c r="L12" s="994"/>
      <c r="M12" s="994"/>
      <c r="N12" s="994"/>
      <c r="O12" s="994"/>
      <c r="P12" s="994"/>
      <c r="Q12" s="994"/>
      <c r="R12" s="994"/>
      <c r="S12" s="994"/>
      <c r="T12" s="994"/>
      <c r="U12" s="994"/>
      <c r="V12" s="994"/>
      <c r="W12" s="994"/>
      <c r="X12" s="994"/>
      <c r="Y12" s="994"/>
      <c r="Z12" s="994"/>
      <c r="AA12" s="994"/>
      <c r="AB12" s="994"/>
      <c r="AC12" s="994"/>
      <c r="AD12" s="994"/>
      <c r="AE12" s="994"/>
      <c r="AF12" s="994"/>
      <c r="AG12" s="994"/>
      <c r="AH12" s="994"/>
      <c r="AI12" s="994"/>
      <c r="AJ12" s="994"/>
      <c r="AK12" s="994"/>
      <c r="AL12" s="994"/>
      <c r="AM12" s="994"/>
      <c r="AN12" s="994"/>
      <c r="AO12" s="994"/>
      <c r="AP12" s="994"/>
      <c r="AQ12" s="994"/>
      <c r="AR12" s="994"/>
      <c r="AS12" s="994"/>
      <c r="AT12" s="994"/>
      <c r="AU12" s="994"/>
      <c r="AV12" s="994"/>
      <c r="AW12" s="994"/>
      <c r="AX12" s="994"/>
      <c r="AY12" s="994"/>
      <c r="AZ12" s="994"/>
      <c r="BA12" s="994"/>
      <c r="BB12" s="994"/>
      <c r="BC12" s="994"/>
      <c r="BD12" s="994"/>
      <c r="BE12" s="994"/>
      <c r="BF12" s="994"/>
      <c r="BG12" s="994"/>
      <c r="BH12" s="994"/>
      <c r="BI12" s="994"/>
      <c r="BJ12" s="994"/>
      <c r="BK12" s="994"/>
      <c r="BL12" s="994"/>
      <c r="BM12" s="994"/>
      <c r="BN12" s="994"/>
      <c r="BO12" s="994"/>
      <c r="BP12" s="994"/>
      <c r="BQ12" s="994"/>
      <c r="BR12" s="994"/>
      <c r="BS12" s="994"/>
      <c r="BT12" s="994"/>
      <c r="BU12" s="994"/>
      <c r="BV12" s="994"/>
      <c r="BW12" s="994"/>
      <c r="BX12" s="994"/>
      <c r="BY12" s="994"/>
      <c r="BZ12" s="994"/>
      <c r="CA12" s="994"/>
      <c r="CB12" s="994"/>
      <c r="CC12" s="994"/>
      <c r="CD12" s="994"/>
      <c r="CE12" s="994"/>
      <c r="CF12" s="994"/>
      <c r="CG12" s="994"/>
      <c r="CH12" s="994"/>
      <c r="CI12" s="994"/>
      <c r="CJ12" s="994"/>
      <c r="CK12" s="994"/>
      <c r="CL12" s="994"/>
      <c r="CM12" s="994"/>
      <c r="CN12" s="994"/>
      <c r="CO12" s="994"/>
      <c r="CP12" s="994"/>
      <c r="CQ12" s="994"/>
      <c r="CR12" s="994"/>
      <c r="CS12" s="995"/>
      <c r="CW12" s="522" t="s">
        <v>5066</v>
      </c>
      <c r="CX12" s="522"/>
      <c r="CY12" s="522" t="s">
        <v>5067</v>
      </c>
      <c r="CZ12" s="522"/>
      <c r="DA12" s="522" t="s">
        <v>5068</v>
      </c>
      <c r="DB12" s="522"/>
      <c r="DD12" s="522" t="s">
        <v>5066</v>
      </c>
      <c r="DE12" s="522"/>
      <c r="DF12" s="522" t="s">
        <v>5067</v>
      </c>
      <c r="DG12" s="522"/>
      <c r="DH12" s="522" t="s">
        <v>5068</v>
      </c>
      <c r="DI12" s="522"/>
    </row>
    <row r="13" spans="1:113" ht="15" customHeight="1">
      <c r="A13" s="280"/>
      <c r="B13" s="342"/>
      <c r="C13" s="637" t="s">
        <v>7291</v>
      </c>
      <c r="D13" s="637"/>
      <c r="E13" s="637"/>
      <c r="F13" s="637"/>
      <c r="G13" s="637"/>
      <c r="H13" s="637"/>
      <c r="I13" s="637"/>
      <c r="J13" s="637"/>
      <c r="K13" s="637"/>
      <c r="L13" s="637"/>
      <c r="M13" s="637"/>
      <c r="N13" s="637"/>
      <c r="O13" s="637"/>
      <c r="P13" s="637"/>
      <c r="Q13" s="637"/>
      <c r="R13" s="637"/>
      <c r="S13" s="637"/>
      <c r="T13" s="637"/>
      <c r="U13" s="637"/>
      <c r="V13" s="637"/>
      <c r="W13" s="637"/>
      <c r="X13" s="637"/>
      <c r="Y13" s="637"/>
      <c r="Z13" s="637"/>
      <c r="AA13" s="637"/>
      <c r="AB13" s="637"/>
      <c r="AC13" s="637"/>
      <c r="AD13" s="637"/>
      <c r="AE13" s="637"/>
      <c r="AF13" s="637"/>
      <c r="AG13" s="637"/>
      <c r="AH13" s="637"/>
      <c r="AI13" s="637"/>
      <c r="AJ13" s="637"/>
      <c r="AK13" s="637"/>
      <c r="AL13" s="637"/>
      <c r="AM13" s="637"/>
      <c r="AN13" s="637"/>
      <c r="AO13" s="637"/>
      <c r="AP13" s="637"/>
      <c r="AQ13" s="637"/>
      <c r="AR13" s="637"/>
      <c r="AS13" s="637"/>
      <c r="AT13" s="637"/>
      <c r="AU13" s="637"/>
      <c r="AV13" s="637"/>
      <c r="AW13" s="637"/>
      <c r="AX13" s="637"/>
      <c r="AY13" s="637"/>
      <c r="AZ13" s="637"/>
      <c r="BA13" s="637"/>
      <c r="BB13" s="637"/>
      <c r="BC13" s="637"/>
      <c r="BD13" s="637"/>
      <c r="BE13" s="637"/>
      <c r="BF13" s="637"/>
      <c r="BG13" s="637"/>
      <c r="BH13" s="637"/>
      <c r="BI13" s="637"/>
      <c r="BJ13" s="637"/>
      <c r="BK13" s="637"/>
      <c r="BL13" s="637"/>
      <c r="BM13" s="637"/>
      <c r="BN13" s="637"/>
      <c r="BO13" s="637"/>
      <c r="BP13" s="637"/>
      <c r="BQ13" s="637"/>
      <c r="BR13" s="637"/>
      <c r="BS13" s="637"/>
      <c r="BT13" s="637"/>
      <c r="BU13" s="637"/>
      <c r="BV13" s="637"/>
      <c r="BW13" s="637"/>
      <c r="BX13" s="637"/>
      <c r="BY13" s="637"/>
      <c r="BZ13" s="637"/>
      <c r="CA13" s="637"/>
      <c r="CB13" s="637"/>
      <c r="CC13" s="637"/>
      <c r="CD13" s="637"/>
      <c r="CE13" s="637"/>
      <c r="CF13" s="637"/>
      <c r="CG13" s="637"/>
      <c r="CH13" s="637"/>
      <c r="CI13" s="637"/>
      <c r="CJ13" s="637"/>
      <c r="CK13" s="637"/>
      <c r="CL13" s="637"/>
      <c r="CM13" s="637"/>
      <c r="CN13" s="637"/>
      <c r="CO13" s="637"/>
      <c r="CP13" s="637"/>
      <c r="CQ13" s="637"/>
      <c r="CR13" s="637"/>
      <c r="CS13" s="789"/>
      <c r="CW13" s="522">
        <f>COUNTBLANK(D29:CS108)</f>
        <v>7520</v>
      </c>
      <c r="CX13" s="522"/>
      <c r="CY13" s="522">
        <v>7520</v>
      </c>
      <c r="CZ13" s="522"/>
      <c r="DA13" s="522"/>
      <c r="DB13" s="522"/>
      <c r="DD13" s="522">
        <f>COUNTBLANK(H29:CS29)</f>
        <v>90</v>
      </c>
      <c r="DE13" s="522"/>
      <c r="DF13" s="522">
        <v>90</v>
      </c>
      <c r="DG13" s="522"/>
      <c r="DH13" s="522"/>
      <c r="DI13" s="522"/>
    </row>
    <row r="14" spans="1:113" ht="15" customHeight="1">
      <c r="A14" s="280"/>
      <c r="B14" s="342"/>
      <c r="C14" s="637" t="s">
        <v>7303</v>
      </c>
      <c r="D14" s="637"/>
      <c r="E14" s="637"/>
      <c r="F14" s="637"/>
      <c r="G14" s="637"/>
      <c r="H14" s="637"/>
      <c r="I14" s="637"/>
      <c r="J14" s="637"/>
      <c r="K14" s="637"/>
      <c r="L14" s="637"/>
      <c r="M14" s="637"/>
      <c r="N14" s="637"/>
      <c r="O14" s="637"/>
      <c r="P14" s="637"/>
      <c r="Q14" s="637"/>
      <c r="R14" s="637"/>
      <c r="S14" s="637"/>
      <c r="T14" s="637"/>
      <c r="U14" s="637"/>
      <c r="V14" s="637"/>
      <c r="W14" s="637"/>
      <c r="X14" s="637"/>
      <c r="Y14" s="637"/>
      <c r="Z14" s="637"/>
      <c r="AA14" s="637"/>
      <c r="AB14" s="637"/>
      <c r="AC14" s="637"/>
      <c r="AD14" s="637"/>
      <c r="AE14" s="637"/>
      <c r="AF14" s="637"/>
      <c r="AG14" s="637"/>
      <c r="AH14" s="637"/>
      <c r="AI14" s="637"/>
      <c r="AJ14" s="637"/>
      <c r="AK14" s="637"/>
      <c r="AL14" s="637"/>
      <c r="AM14" s="637"/>
      <c r="AN14" s="637"/>
      <c r="AO14" s="637"/>
      <c r="AP14" s="637"/>
      <c r="AQ14" s="637"/>
      <c r="AR14" s="637"/>
      <c r="AS14" s="637"/>
      <c r="AT14" s="637"/>
      <c r="AU14" s="637"/>
      <c r="AV14" s="637"/>
      <c r="AW14" s="637"/>
      <c r="AX14" s="637"/>
      <c r="AY14" s="637"/>
      <c r="AZ14" s="637"/>
      <c r="BA14" s="637"/>
      <c r="BB14" s="637"/>
      <c r="BC14" s="637"/>
      <c r="BD14" s="637"/>
      <c r="BE14" s="637"/>
      <c r="BF14" s="637"/>
      <c r="BG14" s="637"/>
      <c r="BH14" s="637"/>
      <c r="BI14" s="637"/>
      <c r="BJ14" s="637"/>
      <c r="BK14" s="637"/>
      <c r="BL14" s="637"/>
      <c r="BM14" s="637"/>
      <c r="BN14" s="637"/>
      <c r="BO14" s="637"/>
      <c r="BP14" s="637"/>
      <c r="BQ14" s="637"/>
      <c r="BR14" s="637"/>
      <c r="BS14" s="637"/>
      <c r="BT14" s="637"/>
      <c r="BU14" s="637"/>
      <c r="BV14" s="637"/>
      <c r="BW14" s="637"/>
      <c r="BX14" s="637"/>
      <c r="BY14" s="637"/>
      <c r="BZ14" s="637"/>
      <c r="CA14" s="637"/>
      <c r="CB14" s="637"/>
      <c r="CC14" s="637"/>
      <c r="CD14" s="637"/>
      <c r="CE14" s="637"/>
      <c r="CF14" s="637"/>
      <c r="CG14" s="637"/>
      <c r="CH14" s="637"/>
      <c r="CI14" s="637"/>
      <c r="CJ14" s="637"/>
      <c r="CK14" s="637"/>
      <c r="CL14" s="637"/>
      <c r="CM14" s="637"/>
      <c r="CN14" s="637"/>
      <c r="CO14" s="637"/>
      <c r="CP14" s="637"/>
      <c r="CQ14" s="637"/>
      <c r="CR14" s="637"/>
      <c r="CS14" s="789"/>
    </row>
    <row r="15" spans="1:113" ht="15" customHeight="1">
      <c r="A15" s="280"/>
      <c r="B15" s="342"/>
      <c r="C15" s="637" t="s">
        <v>7304</v>
      </c>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637"/>
      <c r="AE15" s="637"/>
      <c r="AF15" s="637"/>
      <c r="AG15" s="637"/>
      <c r="AH15" s="637"/>
      <c r="AI15" s="637"/>
      <c r="AJ15" s="637"/>
      <c r="AK15" s="637"/>
      <c r="AL15" s="637"/>
      <c r="AM15" s="637"/>
      <c r="AN15" s="637"/>
      <c r="AO15" s="637"/>
      <c r="AP15" s="637"/>
      <c r="AQ15" s="637"/>
      <c r="AR15" s="637"/>
      <c r="AS15" s="637"/>
      <c r="AT15" s="637"/>
      <c r="AU15" s="637"/>
      <c r="AV15" s="637"/>
      <c r="AW15" s="637"/>
      <c r="AX15" s="637"/>
      <c r="AY15" s="637"/>
      <c r="AZ15" s="637"/>
      <c r="BA15" s="637"/>
      <c r="BB15" s="637"/>
      <c r="BC15" s="637"/>
      <c r="BD15" s="637"/>
      <c r="BE15" s="637"/>
      <c r="BF15" s="637"/>
      <c r="BG15" s="637"/>
      <c r="BH15" s="637"/>
      <c r="BI15" s="637"/>
      <c r="BJ15" s="637"/>
      <c r="BK15" s="637"/>
      <c r="BL15" s="637"/>
      <c r="BM15" s="637"/>
      <c r="BN15" s="637"/>
      <c r="BO15" s="637"/>
      <c r="BP15" s="637"/>
      <c r="BQ15" s="637"/>
      <c r="BR15" s="637"/>
      <c r="BS15" s="637"/>
      <c r="BT15" s="637"/>
      <c r="BU15" s="637"/>
      <c r="BV15" s="637"/>
      <c r="BW15" s="637"/>
      <c r="BX15" s="637"/>
      <c r="BY15" s="637"/>
      <c r="BZ15" s="637"/>
      <c r="CA15" s="637"/>
      <c r="CB15" s="637"/>
      <c r="CC15" s="637"/>
      <c r="CD15" s="637"/>
      <c r="CE15" s="637"/>
      <c r="CF15" s="637"/>
      <c r="CG15" s="637"/>
      <c r="CH15" s="637"/>
      <c r="CI15" s="637"/>
      <c r="CJ15" s="637"/>
      <c r="CK15" s="637"/>
      <c r="CL15" s="637"/>
      <c r="CM15" s="637"/>
      <c r="CN15" s="637"/>
      <c r="CO15" s="637"/>
      <c r="CP15" s="637"/>
      <c r="CQ15" s="637"/>
      <c r="CR15" s="637"/>
      <c r="CS15" s="789"/>
    </row>
    <row r="16" spans="1:113" ht="15" customHeight="1">
      <c r="A16" s="280"/>
      <c r="B16" s="342"/>
      <c r="C16" s="637" t="s">
        <v>7305</v>
      </c>
      <c r="D16" s="637"/>
      <c r="E16" s="637"/>
      <c r="F16" s="637"/>
      <c r="G16" s="637"/>
      <c r="H16" s="637"/>
      <c r="I16" s="637"/>
      <c r="J16" s="637"/>
      <c r="K16" s="637"/>
      <c r="L16" s="637"/>
      <c r="M16" s="637"/>
      <c r="N16" s="637"/>
      <c r="O16" s="637"/>
      <c r="P16" s="637"/>
      <c r="Q16" s="637"/>
      <c r="R16" s="637"/>
      <c r="S16" s="637"/>
      <c r="T16" s="637"/>
      <c r="U16" s="637"/>
      <c r="V16" s="637"/>
      <c r="W16" s="637"/>
      <c r="X16" s="637"/>
      <c r="Y16" s="637"/>
      <c r="Z16" s="637"/>
      <c r="AA16" s="637"/>
      <c r="AB16" s="637"/>
      <c r="AC16" s="637"/>
      <c r="AD16" s="637"/>
      <c r="AE16" s="637"/>
      <c r="AF16" s="637"/>
      <c r="AG16" s="637"/>
      <c r="AH16" s="637"/>
      <c r="AI16" s="637"/>
      <c r="AJ16" s="637"/>
      <c r="AK16" s="637"/>
      <c r="AL16" s="637"/>
      <c r="AM16" s="637"/>
      <c r="AN16" s="637"/>
      <c r="AO16" s="637"/>
      <c r="AP16" s="637"/>
      <c r="AQ16" s="637"/>
      <c r="AR16" s="637"/>
      <c r="AS16" s="637"/>
      <c r="AT16" s="637"/>
      <c r="AU16" s="637"/>
      <c r="AV16" s="637"/>
      <c r="AW16" s="637"/>
      <c r="AX16" s="637"/>
      <c r="AY16" s="637"/>
      <c r="AZ16" s="637"/>
      <c r="BA16" s="637"/>
      <c r="BB16" s="637"/>
      <c r="BC16" s="637"/>
      <c r="BD16" s="637"/>
      <c r="BE16" s="637"/>
      <c r="BF16" s="637"/>
      <c r="BG16" s="637"/>
      <c r="BH16" s="637"/>
      <c r="BI16" s="637"/>
      <c r="BJ16" s="637"/>
      <c r="BK16" s="637"/>
      <c r="BL16" s="637"/>
      <c r="BM16" s="637"/>
      <c r="BN16" s="637"/>
      <c r="BO16" s="637"/>
      <c r="BP16" s="637"/>
      <c r="BQ16" s="637"/>
      <c r="BR16" s="637"/>
      <c r="BS16" s="637"/>
      <c r="BT16" s="637"/>
      <c r="BU16" s="637"/>
      <c r="BV16" s="637"/>
      <c r="BW16" s="637"/>
      <c r="BX16" s="637"/>
      <c r="BY16" s="637"/>
      <c r="BZ16" s="637"/>
      <c r="CA16" s="637"/>
      <c r="CB16" s="637"/>
      <c r="CC16" s="637"/>
      <c r="CD16" s="637"/>
      <c r="CE16" s="637"/>
      <c r="CF16" s="637"/>
      <c r="CG16" s="637"/>
      <c r="CH16" s="637"/>
      <c r="CI16" s="637"/>
      <c r="CJ16" s="637"/>
      <c r="CK16" s="637"/>
      <c r="CL16" s="637"/>
      <c r="CM16" s="637"/>
      <c r="CN16" s="637"/>
      <c r="CO16" s="637"/>
      <c r="CP16" s="637"/>
      <c r="CQ16" s="637"/>
      <c r="CR16" s="637"/>
      <c r="CS16" s="789"/>
    </row>
    <row r="17" spans="1:266" ht="15" customHeight="1">
      <c r="A17" s="280"/>
      <c r="B17" s="342"/>
      <c r="C17" s="637" t="s">
        <v>7306</v>
      </c>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637"/>
      <c r="AE17" s="637"/>
      <c r="AF17" s="637"/>
      <c r="AG17" s="637"/>
      <c r="AH17" s="637"/>
      <c r="AI17" s="637"/>
      <c r="AJ17" s="637"/>
      <c r="AK17" s="637"/>
      <c r="AL17" s="637"/>
      <c r="AM17" s="637"/>
      <c r="AN17" s="637"/>
      <c r="AO17" s="637"/>
      <c r="AP17" s="637"/>
      <c r="AQ17" s="637"/>
      <c r="AR17" s="637"/>
      <c r="AS17" s="637"/>
      <c r="AT17" s="637"/>
      <c r="AU17" s="637"/>
      <c r="AV17" s="637"/>
      <c r="AW17" s="637"/>
      <c r="AX17" s="637"/>
      <c r="AY17" s="637"/>
      <c r="AZ17" s="637"/>
      <c r="BA17" s="637"/>
      <c r="BB17" s="637"/>
      <c r="BC17" s="637"/>
      <c r="BD17" s="637"/>
      <c r="BE17" s="637"/>
      <c r="BF17" s="637"/>
      <c r="BG17" s="637"/>
      <c r="BH17" s="637"/>
      <c r="BI17" s="637"/>
      <c r="BJ17" s="637"/>
      <c r="BK17" s="637"/>
      <c r="BL17" s="637"/>
      <c r="BM17" s="637"/>
      <c r="BN17" s="637"/>
      <c r="BO17" s="637"/>
      <c r="BP17" s="637"/>
      <c r="BQ17" s="637"/>
      <c r="BR17" s="637"/>
      <c r="BS17" s="637"/>
      <c r="BT17" s="637"/>
      <c r="BU17" s="637"/>
      <c r="BV17" s="637"/>
      <c r="BW17" s="637"/>
      <c r="BX17" s="637"/>
      <c r="BY17" s="637"/>
      <c r="BZ17" s="637"/>
      <c r="CA17" s="637"/>
      <c r="CB17" s="637"/>
      <c r="CC17" s="637"/>
      <c r="CD17" s="637"/>
      <c r="CE17" s="637"/>
      <c r="CF17" s="637"/>
      <c r="CG17" s="637"/>
      <c r="CH17" s="637"/>
      <c r="CI17" s="637"/>
      <c r="CJ17" s="637"/>
      <c r="CK17" s="637"/>
      <c r="CL17" s="637"/>
      <c r="CM17" s="637"/>
      <c r="CN17" s="637"/>
      <c r="CO17" s="637"/>
      <c r="CP17" s="637"/>
      <c r="CQ17" s="637"/>
      <c r="CR17" s="637"/>
      <c r="CS17" s="789"/>
    </row>
    <row r="18" spans="1:266" ht="15" customHeight="1">
      <c r="A18" s="280"/>
      <c r="B18" s="342"/>
      <c r="C18" s="637" t="s">
        <v>7307</v>
      </c>
      <c r="D18" s="637"/>
      <c r="E18" s="637"/>
      <c r="F18" s="637"/>
      <c r="G18" s="637"/>
      <c r="H18" s="637"/>
      <c r="I18" s="637"/>
      <c r="J18" s="637"/>
      <c r="K18" s="637"/>
      <c r="L18" s="637"/>
      <c r="M18" s="637"/>
      <c r="N18" s="637"/>
      <c r="O18" s="637"/>
      <c r="P18" s="637"/>
      <c r="Q18" s="637"/>
      <c r="R18" s="637"/>
      <c r="S18" s="637"/>
      <c r="T18" s="637"/>
      <c r="U18" s="637"/>
      <c r="V18" s="637"/>
      <c r="W18" s="637"/>
      <c r="X18" s="637"/>
      <c r="Y18" s="637"/>
      <c r="Z18" s="637"/>
      <c r="AA18" s="637"/>
      <c r="AB18" s="637"/>
      <c r="AC18" s="637"/>
      <c r="AD18" s="637"/>
      <c r="AE18" s="637"/>
      <c r="AF18" s="637"/>
      <c r="AG18" s="637"/>
      <c r="AH18" s="637"/>
      <c r="AI18" s="637"/>
      <c r="AJ18" s="637"/>
      <c r="AK18" s="637"/>
      <c r="AL18" s="637"/>
      <c r="AM18" s="637"/>
      <c r="AN18" s="637"/>
      <c r="AO18" s="637"/>
      <c r="AP18" s="637"/>
      <c r="AQ18" s="637"/>
      <c r="AR18" s="637"/>
      <c r="AS18" s="637"/>
      <c r="AT18" s="637"/>
      <c r="AU18" s="637"/>
      <c r="AV18" s="637"/>
      <c r="AW18" s="637"/>
      <c r="AX18" s="637"/>
      <c r="AY18" s="637"/>
      <c r="AZ18" s="637"/>
      <c r="BA18" s="637"/>
      <c r="BB18" s="637"/>
      <c r="BC18" s="637"/>
      <c r="BD18" s="637"/>
      <c r="BE18" s="637"/>
      <c r="BF18" s="637"/>
      <c r="BG18" s="637"/>
      <c r="BH18" s="637"/>
      <c r="BI18" s="637"/>
      <c r="BJ18" s="637"/>
      <c r="BK18" s="637"/>
      <c r="BL18" s="637"/>
      <c r="BM18" s="637"/>
      <c r="BN18" s="637"/>
      <c r="BO18" s="637"/>
      <c r="BP18" s="637"/>
      <c r="BQ18" s="637"/>
      <c r="BR18" s="637"/>
      <c r="BS18" s="637"/>
      <c r="BT18" s="637"/>
      <c r="BU18" s="637"/>
      <c r="BV18" s="637"/>
      <c r="BW18" s="637"/>
      <c r="BX18" s="637"/>
      <c r="BY18" s="637"/>
      <c r="BZ18" s="637"/>
      <c r="CA18" s="637"/>
      <c r="CB18" s="637"/>
      <c r="CC18" s="637"/>
      <c r="CD18" s="637"/>
      <c r="CE18" s="637"/>
      <c r="CF18" s="637"/>
      <c r="CG18" s="637"/>
      <c r="CH18" s="637"/>
      <c r="CI18" s="637"/>
      <c r="CJ18" s="637"/>
      <c r="CK18" s="637"/>
      <c r="CL18" s="637"/>
      <c r="CM18" s="637"/>
      <c r="CN18" s="637"/>
      <c r="CO18" s="637"/>
      <c r="CP18" s="637"/>
      <c r="CQ18" s="637"/>
      <c r="CR18" s="637"/>
      <c r="CS18" s="789"/>
    </row>
    <row r="19" spans="1:266" ht="15" customHeight="1">
      <c r="A19" s="280"/>
      <c r="B19" s="343"/>
      <c r="C19" s="492" t="s">
        <v>7308</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2"/>
      <c r="BJ19" s="492"/>
      <c r="BK19" s="492"/>
      <c r="BL19" s="492"/>
      <c r="BM19" s="492"/>
      <c r="BN19" s="492"/>
      <c r="BO19" s="492"/>
      <c r="BP19" s="492"/>
      <c r="BQ19" s="492"/>
      <c r="BR19" s="492"/>
      <c r="BS19" s="492"/>
      <c r="BT19" s="492"/>
      <c r="BU19" s="492"/>
      <c r="BV19" s="492"/>
      <c r="BW19" s="492"/>
      <c r="BX19" s="492"/>
      <c r="BY19" s="492"/>
      <c r="BZ19" s="492"/>
      <c r="CA19" s="492"/>
      <c r="CB19" s="492"/>
      <c r="CC19" s="492"/>
      <c r="CD19" s="492"/>
      <c r="CE19" s="492"/>
      <c r="CF19" s="492"/>
      <c r="CG19" s="492"/>
      <c r="CH19" s="492"/>
      <c r="CI19" s="492"/>
      <c r="CJ19" s="492"/>
      <c r="CK19" s="492"/>
      <c r="CL19" s="492"/>
      <c r="CM19" s="492"/>
      <c r="CN19" s="492"/>
      <c r="CO19" s="492"/>
      <c r="CP19" s="492"/>
      <c r="CQ19" s="492"/>
      <c r="CR19" s="492"/>
      <c r="CS19" s="493"/>
    </row>
    <row r="20" spans="1:266" ht="15" customHeight="1">
      <c r="A20" s="280"/>
      <c r="B20" s="342"/>
      <c r="C20" s="28"/>
      <c r="D20" s="637" t="s">
        <v>7309</v>
      </c>
      <c r="E20" s="637"/>
      <c r="F20" s="637"/>
      <c r="G20" s="637"/>
      <c r="H20" s="637"/>
      <c r="I20" s="637"/>
      <c r="J20" s="637"/>
      <c r="K20" s="637"/>
      <c r="L20" s="637"/>
      <c r="M20" s="637"/>
      <c r="N20" s="637"/>
      <c r="O20" s="637"/>
      <c r="P20" s="637"/>
      <c r="Q20" s="637"/>
      <c r="R20" s="637"/>
      <c r="S20" s="637"/>
      <c r="T20" s="637"/>
      <c r="U20" s="637"/>
      <c r="V20" s="637"/>
      <c r="W20" s="637"/>
      <c r="X20" s="637"/>
      <c r="Y20" s="637"/>
      <c r="Z20" s="637"/>
      <c r="AA20" s="637"/>
      <c r="AB20" s="637"/>
      <c r="AC20" s="637"/>
      <c r="AD20" s="637"/>
      <c r="AE20" s="637"/>
      <c r="AF20" s="637"/>
      <c r="AG20" s="637"/>
      <c r="AH20" s="637"/>
      <c r="AI20" s="637"/>
      <c r="AJ20" s="637"/>
      <c r="AK20" s="637"/>
      <c r="AL20" s="637"/>
      <c r="AM20" s="637"/>
      <c r="AN20" s="637"/>
      <c r="AO20" s="637"/>
      <c r="AP20" s="637"/>
      <c r="AQ20" s="637"/>
      <c r="AR20" s="637"/>
      <c r="AS20" s="637"/>
      <c r="AT20" s="637"/>
      <c r="AU20" s="637"/>
      <c r="AV20" s="637"/>
      <c r="AW20" s="637"/>
      <c r="AX20" s="637"/>
      <c r="AY20" s="637"/>
      <c r="AZ20" s="637"/>
      <c r="BA20" s="637"/>
      <c r="BB20" s="637"/>
      <c r="BC20" s="637"/>
      <c r="BD20" s="637"/>
      <c r="BE20" s="637"/>
      <c r="BF20" s="637"/>
      <c r="BG20" s="637"/>
      <c r="BH20" s="637"/>
      <c r="BI20" s="637"/>
      <c r="BJ20" s="637"/>
      <c r="BK20" s="637"/>
      <c r="BL20" s="637"/>
      <c r="BM20" s="637"/>
      <c r="BN20" s="637"/>
      <c r="BO20" s="637"/>
      <c r="BP20" s="637"/>
      <c r="BQ20" s="637"/>
      <c r="BR20" s="637"/>
      <c r="BS20" s="637"/>
      <c r="BT20" s="637"/>
      <c r="BU20" s="637"/>
      <c r="BV20" s="637"/>
      <c r="BW20" s="637"/>
      <c r="BX20" s="637"/>
      <c r="BY20" s="637"/>
      <c r="BZ20" s="637"/>
      <c r="CA20" s="637"/>
      <c r="CB20" s="637"/>
      <c r="CC20" s="637"/>
      <c r="CD20" s="637"/>
      <c r="CE20" s="637"/>
      <c r="CF20" s="637"/>
      <c r="CG20" s="637"/>
      <c r="CH20" s="637"/>
      <c r="CI20" s="637"/>
      <c r="CJ20" s="637"/>
      <c r="CK20" s="637"/>
      <c r="CL20" s="637"/>
      <c r="CM20" s="637"/>
      <c r="CN20" s="637"/>
      <c r="CO20" s="637"/>
      <c r="CP20" s="637"/>
      <c r="CQ20" s="637"/>
      <c r="CR20" s="637"/>
      <c r="CS20" s="789"/>
    </row>
    <row r="21" spans="1:266" ht="15" customHeight="1">
      <c r="A21" s="280"/>
      <c r="B21" s="342"/>
      <c r="C21" s="28"/>
      <c r="D21" s="637" t="s">
        <v>7310</v>
      </c>
      <c r="E21" s="637"/>
      <c r="F21" s="637"/>
      <c r="G21" s="637"/>
      <c r="H21" s="637"/>
      <c r="I21" s="637"/>
      <c r="J21" s="637"/>
      <c r="K21" s="637"/>
      <c r="L21" s="637"/>
      <c r="M21" s="637"/>
      <c r="N21" s="637"/>
      <c r="O21" s="637"/>
      <c r="P21" s="637"/>
      <c r="Q21" s="637"/>
      <c r="R21" s="637"/>
      <c r="S21" s="637"/>
      <c r="T21" s="637"/>
      <c r="U21" s="637"/>
      <c r="V21" s="637"/>
      <c r="W21" s="637"/>
      <c r="X21" s="637"/>
      <c r="Y21" s="637"/>
      <c r="Z21" s="637"/>
      <c r="AA21" s="637"/>
      <c r="AB21" s="637"/>
      <c r="AC21" s="637"/>
      <c r="AD21" s="637"/>
      <c r="AE21" s="637"/>
      <c r="AF21" s="637"/>
      <c r="AG21" s="637"/>
      <c r="AH21" s="637"/>
      <c r="AI21" s="637"/>
      <c r="AJ21" s="637"/>
      <c r="AK21" s="637"/>
      <c r="AL21" s="637"/>
      <c r="AM21" s="637"/>
      <c r="AN21" s="637"/>
      <c r="AO21" s="637"/>
      <c r="AP21" s="637"/>
      <c r="AQ21" s="637"/>
      <c r="AR21" s="637"/>
      <c r="AS21" s="637"/>
      <c r="AT21" s="637"/>
      <c r="AU21" s="637"/>
      <c r="AV21" s="637"/>
      <c r="AW21" s="637"/>
      <c r="AX21" s="637"/>
      <c r="AY21" s="637"/>
      <c r="AZ21" s="637"/>
      <c r="BA21" s="637"/>
      <c r="BB21" s="637"/>
      <c r="BC21" s="637"/>
      <c r="BD21" s="637"/>
      <c r="BE21" s="637"/>
      <c r="BF21" s="637"/>
      <c r="BG21" s="637"/>
      <c r="BH21" s="637"/>
      <c r="BI21" s="637"/>
      <c r="BJ21" s="637"/>
      <c r="BK21" s="637"/>
      <c r="BL21" s="637"/>
      <c r="BM21" s="637"/>
      <c r="BN21" s="637"/>
      <c r="BO21" s="637"/>
      <c r="BP21" s="637"/>
      <c r="BQ21" s="637"/>
      <c r="BR21" s="637"/>
      <c r="BS21" s="637"/>
      <c r="BT21" s="637"/>
      <c r="BU21" s="637"/>
      <c r="BV21" s="637"/>
      <c r="BW21" s="637"/>
      <c r="BX21" s="637"/>
      <c r="BY21" s="637"/>
      <c r="BZ21" s="637"/>
      <c r="CA21" s="637"/>
      <c r="CB21" s="637"/>
      <c r="CC21" s="637"/>
      <c r="CD21" s="637"/>
      <c r="CE21" s="637"/>
      <c r="CF21" s="637"/>
      <c r="CG21" s="637"/>
      <c r="CH21" s="637"/>
      <c r="CI21" s="637"/>
      <c r="CJ21" s="637"/>
      <c r="CK21" s="637"/>
      <c r="CL21" s="637"/>
      <c r="CM21" s="637"/>
      <c r="CN21" s="637"/>
      <c r="CO21" s="637"/>
      <c r="CP21" s="637"/>
      <c r="CQ21" s="637"/>
      <c r="CR21" s="637"/>
      <c r="CS21" s="789"/>
    </row>
    <row r="22" spans="1:266" ht="15" customHeight="1">
      <c r="A22" s="280"/>
      <c r="B22" s="342"/>
      <c r="C22" s="28"/>
      <c r="D22" s="637" t="s">
        <v>7311</v>
      </c>
      <c r="E22" s="637"/>
      <c r="F22" s="637"/>
      <c r="G22" s="637"/>
      <c r="H22" s="637"/>
      <c r="I22" s="637"/>
      <c r="J22" s="637"/>
      <c r="K22" s="637"/>
      <c r="L22" s="637"/>
      <c r="M22" s="637"/>
      <c r="N22" s="637"/>
      <c r="O22" s="637"/>
      <c r="P22" s="637"/>
      <c r="Q22" s="637"/>
      <c r="R22" s="637"/>
      <c r="S22" s="637"/>
      <c r="T22" s="637"/>
      <c r="U22" s="637"/>
      <c r="V22" s="637"/>
      <c r="W22" s="637"/>
      <c r="X22" s="637"/>
      <c r="Y22" s="637"/>
      <c r="Z22" s="637"/>
      <c r="AA22" s="637"/>
      <c r="AB22" s="637"/>
      <c r="AC22" s="637"/>
      <c r="AD22" s="637"/>
      <c r="AE22" s="637"/>
      <c r="AF22" s="637"/>
      <c r="AG22" s="637"/>
      <c r="AH22" s="637"/>
      <c r="AI22" s="637"/>
      <c r="AJ22" s="637"/>
      <c r="AK22" s="637"/>
      <c r="AL22" s="637"/>
      <c r="AM22" s="637"/>
      <c r="AN22" s="637"/>
      <c r="AO22" s="637"/>
      <c r="AP22" s="637"/>
      <c r="AQ22" s="637"/>
      <c r="AR22" s="637"/>
      <c r="AS22" s="637"/>
      <c r="AT22" s="637"/>
      <c r="AU22" s="637"/>
      <c r="AV22" s="637"/>
      <c r="AW22" s="637"/>
      <c r="AX22" s="637"/>
      <c r="AY22" s="637"/>
      <c r="AZ22" s="637"/>
      <c r="BA22" s="637"/>
      <c r="BB22" s="637"/>
      <c r="BC22" s="637"/>
      <c r="BD22" s="637"/>
      <c r="BE22" s="637"/>
      <c r="BF22" s="637"/>
      <c r="BG22" s="637"/>
      <c r="BH22" s="637"/>
      <c r="BI22" s="637"/>
      <c r="BJ22" s="637"/>
      <c r="BK22" s="637"/>
      <c r="BL22" s="637"/>
      <c r="BM22" s="637"/>
      <c r="BN22" s="637"/>
      <c r="BO22" s="637"/>
      <c r="BP22" s="637"/>
      <c r="BQ22" s="637"/>
      <c r="BR22" s="637"/>
      <c r="BS22" s="637"/>
      <c r="BT22" s="637"/>
      <c r="BU22" s="637"/>
      <c r="BV22" s="637"/>
      <c r="BW22" s="637"/>
      <c r="BX22" s="637"/>
      <c r="BY22" s="637"/>
      <c r="BZ22" s="637"/>
      <c r="CA22" s="637"/>
      <c r="CB22" s="637"/>
      <c r="CC22" s="637"/>
      <c r="CD22" s="637"/>
      <c r="CE22" s="637"/>
      <c r="CF22" s="637"/>
      <c r="CG22" s="637"/>
      <c r="CH22" s="637"/>
      <c r="CI22" s="637"/>
      <c r="CJ22" s="637"/>
      <c r="CK22" s="637"/>
      <c r="CL22" s="637"/>
      <c r="CM22" s="637"/>
      <c r="CN22" s="637"/>
      <c r="CO22" s="637"/>
      <c r="CP22" s="637"/>
      <c r="CQ22" s="637"/>
      <c r="CR22" s="637"/>
      <c r="CS22" s="789"/>
    </row>
    <row r="23" spans="1:266" ht="15" customHeight="1">
      <c r="A23" s="280"/>
      <c r="B23" s="343"/>
      <c r="C23" s="492" t="s">
        <v>7312</v>
      </c>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2"/>
      <c r="BP23" s="492"/>
      <c r="BQ23" s="492"/>
      <c r="BR23" s="492"/>
      <c r="BS23" s="492"/>
      <c r="BT23" s="492"/>
      <c r="BU23" s="492"/>
      <c r="BV23" s="492"/>
      <c r="BW23" s="492"/>
      <c r="BX23" s="492"/>
      <c r="BY23" s="492"/>
      <c r="BZ23" s="492"/>
      <c r="CA23" s="492"/>
      <c r="CB23" s="492"/>
      <c r="CC23" s="492"/>
      <c r="CD23" s="492"/>
      <c r="CE23" s="492"/>
      <c r="CF23" s="492"/>
      <c r="CG23" s="492"/>
      <c r="CH23" s="492"/>
      <c r="CI23" s="492"/>
      <c r="CJ23" s="492"/>
      <c r="CK23" s="492"/>
      <c r="CL23" s="492"/>
      <c r="CM23" s="492"/>
      <c r="CN23" s="492"/>
      <c r="CO23" s="492"/>
      <c r="CP23" s="492"/>
      <c r="CQ23" s="492"/>
      <c r="CR23" s="492"/>
      <c r="CS23" s="493"/>
    </row>
    <row r="24" spans="1:266" ht="15" customHeight="1">
      <c r="A24" s="280"/>
      <c r="B24" s="344"/>
      <c r="C24" s="505" t="s">
        <v>7313</v>
      </c>
      <c r="D24" s="505"/>
      <c r="E24" s="505"/>
      <c r="F24" s="505"/>
      <c r="G24" s="505"/>
      <c r="H24" s="505"/>
      <c r="I24" s="505"/>
      <c r="J24" s="505"/>
      <c r="K24" s="505"/>
      <c r="L24" s="505"/>
      <c r="M24" s="505"/>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c r="AL24" s="505"/>
      <c r="AM24" s="505"/>
      <c r="AN24" s="505"/>
      <c r="AO24" s="505"/>
      <c r="AP24" s="505"/>
      <c r="AQ24" s="505"/>
      <c r="AR24" s="505"/>
      <c r="AS24" s="505"/>
      <c r="AT24" s="505"/>
      <c r="AU24" s="505"/>
      <c r="AV24" s="505"/>
      <c r="AW24" s="505"/>
      <c r="AX24" s="505"/>
      <c r="AY24" s="505"/>
      <c r="AZ24" s="505"/>
      <c r="BA24" s="505"/>
      <c r="BB24" s="505"/>
      <c r="BC24" s="505"/>
      <c r="BD24" s="505"/>
      <c r="BE24" s="505"/>
      <c r="BF24" s="505"/>
      <c r="BG24" s="505"/>
      <c r="BH24" s="505"/>
      <c r="BI24" s="505"/>
      <c r="BJ24" s="505"/>
      <c r="BK24" s="505"/>
      <c r="BL24" s="505"/>
      <c r="BM24" s="505"/>
      <c r="BN24" s="505"/>
      <c r="BO24" s="505"/>
      <c r="BP24" s="505"/>
      <c r="BQ24" s="505"/>
      <c r="BR24" s="505"/>
      <c r="BS24" s="505"/>
      <c r="BT24" s="505"/>
      <c r="BU24" s="505"/>
      <c r="BV24" s="505"/>
      <c r="BW24" s="505"/>
      <c r="BX24" s="505"/>
      <c r="BY24" s="505"/>
      <c r="BZ24" s="505"/>
      <c r="CA24" s="505"/>
      <c r="CB24" s="505"/>
      <c r="CC24" s="505"/>
      <c r="CD24" s="505"/>
      <c r="CE24" s="505"/>
      <c r="CF24" s="505"/>
      <c r="CG24" s="505"/>
      <c r="CH24" s="505"/>
      <c r="CI24" s="505"/>
      <c r="CJ24" s="505"/>
      <c r="CK24" s="505"/>
      <c r="CL24" s="505"/>
      <c r="CM24" s="505"/>
      <c r="CN24" s="505"/>
      <c r="CO24" s="505"/>
      <c r="CP24" s="505"/>
      <c r="CQ24" s="505"/>
      <c r="CR24" s="505"/>
      <c r="CS24" s="506"/>
    </row>
    <row r="25" spans="1:266">
      <c r="A25" s="280"/>
      <c r="B25" s="51"/>
      <c r="C25" s="51"/>
      <c r="D25" s="51"/>
      <c r="E25" s="51"/>
      <c r="F25" s="51"/>
      <c r="G25" s="51"/>
      <c r="H25" s="51"/>
      <c r="I25" s="51"/>
      <c r="J25" s="51"/>
      <c r="K25" s="51"/>
      <c r="L25" s="51"/>
      <c r="M25" s="51"/>
      <c r="N25" s="51"/>
      <c r="O25" s="51"/>
      <c r="P25" s="51"/>
      <c r="Q25" s="51"/>
      <c r="R25" s="51"/>
      <c r="S25" s="51"/>
      <c r="T25" s="51"/>
      <c r="U25" s="51"/>
      <c r="V25" s="51"/>
      <c r="W25" s="51"/>
      <c r="X25" s="51"/>
      <c r="Y25" s="51"/>
      <c r="Z25" s="51"/>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51"/>
      <c r="BD25" s="51"/>
      <c r="BE25" s="51"/>
      <c r="BF25" s="51"/>
      <c r="BG25" s="51"/>
      <c r="BH25" s="51"/>
      <c r="BI25" s="51"/>
      <c r="BJ25" s="51"/>
      <c r="BK25" s="51"/>
      <c r="BL25" s="51"/>
      <c r="BM25" s="51"/>
      <c r="BN25" s="51"/>
      <c r="BO25" s="51"/>
      <c r="BP25" s="51"/>
      <c r="BQ25" s="51"/>
      <c r="BR25" s="51"/>
      <c r="BS25" s="51"/>
      <c r="BT25" s="51"/>
      <c r="BU25" s="51"/>
      <c r="BV25" s="51"/>
      <c r="BW25" s="51"/>
      <c r="BX25" s="51"/>
      <c r="BY25" s="51"/>
      <c r="BZ25" s="51"/>
      <c r="CA25" s="51"/>
      <c r="CB25" s="51"/>
      <c r="CC25" s="51"/>
      <c r="CD25" s="51"/>
      <c r="CE25" s="51"/>
      <c r="CF25" s="51"/>
      <c r="CG25" s="51"/>
      <c r="CH25" s="51"/>
      <c r="CI25" s="51"/>
      <c r="CJ25" s="51"/>
      <c r="CK25" s="51"/>
      <c r="CL25" s="51"/>
      <c r="CM25" s="51"/>
      <c r="CN25" s="51"/>
      <c r="CO25" s="51"/>
      <c r="CP25" s="51"/>
      <c r="CQ25" s="51"/>
      <c r="CR25" s="51"/>
      <c r="CS25" s="51"/>
    </row>
    <row r="26" spans="1:266" ht="15" customHeight="1">
      <c r="A26" s="253"/>
      <c r="B26" s="96"/>
      <c r="C26" s="604" t="s">
        <v>5364</v>
      </c>
      <c r="D26" s="605"/>
      <c r="E26" s="605"/>
      <c r="F26" s="605"/>
      <c r="G26" s="606"/>
      <c r="H26" s="445" t="s">
        <v>7314</v>
      </c>
      <c r="I26" s="445"/>
      <c r="J26" s="445"/>
      <c r="K26" s="445"/>
      <c r="L26" s="445"/>
      <c r="M26" s="445"/>
      <c r="N26" s="445"/>
      <c r="O26" s="445"/>
      <c r="P26" s="445"/>
      <c r="Q26" s="445"/>
      <c r="R26" s="445"/>
      <c r="S26" s="445"/>
      <c r="T26" s="445"/>
      <c r="U26" s="445"/>
      <c r="V26" s="445"/>
      <c r="W26" s="445"/>
      <c r="X26" s="445"/>
      <c r="Y26" s="445"/>
      <c r="Z26" s="445" t="s">
        <v>7315</v>
      </c>
      <c r="AA26" s="445"/>
      <c r="AB26" s="445"/>
      <c r="AC26" s="445"/>
      <c r="AD26" s="445"/>
      <c r="AE26" s="445"/>
      <c r="AF26" s="445"/>
      <c r="AG26" s="445"/>
      <c r="AH26" s="445"/>
      <c r="AI26" s="445"/>
      <c r="AJ26" s="445"/>
      <c r="AK26" s="445"/>
      <c r="AL26" s="445"/>
      <c r="AM26" s="445"/>
      <c r="AN26" s="445"/>
      <c r="AO26" s="445"/>
      <c r="AP26" s="445"/>
      <c r="AQ26" s="445"/>
      <c r="AR26" s="445" t="s">
        <v>7316</v>
      </c>
      <c r="AS26" s="445"/>
      <c r="AT26" s="445"/>
      <c r="AU26" s="445"/>
      <c r="AV26" s="445"/>
      <c r="AW26" s="445"/>
      <c r="AX26" s="445"/>
      <c r="AY26" s="445"/>
      <c r="AZ26" s="445"/>
      <c r="BA26" s="445"/>
      <c r="BB26" s="445"/>
      <c r="BC26" s="445"/>
      <c r="BD26" s="445"/>
      <c r="BE26" s="445"/>
      <c r="BF26" s="445"/>
      <c r="BG26" s="445"/>
      <c r="BH26" s="445"/>
      <c r="BI26" s="445"/>
      <c r="BJ26" s="445" t="s">
        <v>7317</v>
      </c>
      <c r="BK26" s="445"/>
      <c r="BL26" s="445"/>
      <c r="BM26" s="445"/>
      <c r="BN26" s="445"/>
      <c r="BO26" s="445"/>
      <c r="BP26" s="445"/>
      <c r="BQ26" s="445"/>
      <c r="BR26" s="445"/>
      <c r="BS26" s="445"/>
      <c r="BT26" s="445"/>
      <c r="BU26" s="445"/>
      <c r="BV26" s="445"/>
      <c r="BW26" s="445"/>
      <c r="BX26" s="445"/>
      <c r="BY26" s="445"/>
      <c r="BZ26" s="445"/>
      <c r="CA26" s="445"/>
      <c r="CB26" s="445" t="s">
        <v>7318</v>
      </c>
      <c r="CC26" s="445"/>
      <c r="CD26" s="445"/>
      <c r="CE26" s="445"/>
      <c r="CF26" s="445"/>
      <c r="CG26" s="445"/>
      <c r="CH26" s="445"/>
      <c r="CI26" s="445"/>
      <c r="CJ26" s="445"/>
      <c r="CK26" s="445"/>
      <c r="CL26" s="445"/>
      <c r="CM26" s="445"/>
      <c r="CN26" s="445"/>
      <c r="CO26" s="445"/>
      <c r="CP26" s="445"/>
      <c r="CQ26" s="445"/>
      <c r="CR26" s="445"/>
      <c r="CS26" s="445"/>
      <c r="CW26" s="974" t="s">
        <v>6664</v>
      </c>
      <c r="CX26" s="974"/>
      <c r="DG26" s="522" t="s">
        <v>5363</v>
      </c>
      <c r="DH26" s="522"/>
      <c r="DI26" s="522"/>
      <c r="DJ26" s="522"/>
      <c r="DK26" s="522"/>
      <c r="DL26" s="522"/>
      <c r="DM26" s="522"/>
      <c r="DN26" s="522"/>
      <c r="DO26" s="522"/>
      <c r="DP26" s="522"/>
      <c r="DQ26" s="522"/>
      <c r="DR26" s="522"/>
      <c r="DS26" s="522"/>
      <c r="DT26" s="522"/>
      <c r="DU26" s="522"/>
      <c r="DV26" s="522"/>
      <c r="DW26" s="522"/>
      <c r="DX26" s="522"/>
      <c r="DY26" s="522"/>
      <c r="DZ26" s="522"/>
      <c r="EA26" s="522"/>
      <c r="EB26" s="522"/>
      <c r="EC26" s="522"/>
      <c r="ED26" s="522"/>
      <c r="EE26" s="522"/>
      <c r="EF26" s="522"/>
      <c r="EG26" s="522"/>
      <c r="EH26" s="522"/>
      <c r="EI26" s="522"/>
      <c r="EJ26" s="522"/>
      <c r="EK26" s="522"/>
      <c r="EL26" s="522"/>
      <c r="EM26" s="522"/>
      <c r="EN26" s="522"/>
      <c r="EO26" s="522"/>
      <c r="EP26" s="522"/>
      <c r="EQ26" s="522"/>
      <c r="ER26" s="522"/>
      <c r="ES26" s="522"/>
      <c r="ET26" s="522"/>
      <c r="EU26" s="522"/>
      <c r="EV26" s="522"/>
      <c r="EW26" s="522"/>
      <c r="EX26" s="522"/>
      <c r="EY26" s="522"/>
      <c r="EZ26" s="522"/>
      <c r="FA26" s="522"/>
      <c r="FB26" s="522"/>
      <c r="FC26" s="522"/>
      <c r="FD26" s="522"/>
      <c r="FE26" s="522"/>
      <c r="FF26" s="522"/>
      <c r="FG26" s="522"/>
      <c r="FH26" s="522"/>
      <c r="FI26" s="522"/>
      <c r="FJ26" s="522"/>
      <c r="FK26" s="522"/>
      <c r="FL26" s="522"/>
      <c r="FM26" s="522"/>
      <c r="FN26" s="522"/>
      <c r="FO26" s="522"/>
      <c r="FP26" s="522"/>
      <c r="FQ26" s="522"/>
      <c r="FR26" s="522"/>
      <c r="FS26" s="522"/>
      <c r="FT26" s="522"/>
      <c r="FU26" s="522"/>
      <c r="FV26" s="522"/>
      <c r="FW26" s="522"/>
      <c r="FX26" s="522"/>
      <c r="FY26" s="522"/>
      <c r="FZ26" s="522"/>
      <c r="GA26" s="522"/>
      <c r="GB26" s="522"/>
      <c r="GC26" s="522"/>
      <c r="GD26" s="522"/>
      <c r="GE26" s="522"/>
      <c r="GF26" s="522"/>
      <c r="GG26" s="522"/>
      <c r="GH26" s="522"/>
      <c r="GI26" s="522"/>
      <c r="GK26" s="522" t="s">
        <v>5923</v>
      </c>
      <c r="GL26" s="522"/>
      <c r="GM26" s="522"/>
      <c r="GN26" s="522"/>
      <c r="GO26" s="522"/>
      <c r="GP26" s="522"/>
      <c r="GQ26" s="522"/>
      <c r="GR26" s="522"/>
      <c r="GS26" s="522"/>
      <c r="GT26" s="522"/>
      <c r="GU26" s="522"/>
      <c r="GV26" s="522"/>
      <c r="GW26" s="522"/>
      <c r="GX26" s="522"/>
      <c r="GY26" s="522"/>
      <c r="GZ26" s="522"/>
      <c r="HA26" s="522"/>
      <c r="HB26" s="522"/>
      <c r="HC26" s="522"/>
      <c r="HD26" s="522"/>
      <c r="HE26" s="522"/>
      <c r="HF26" s="522"/>
      <c r="HG26" s="522"/>
      <c r="HH26" s="522"/>
      <c r="HI26" s="522"/>
      <c r="HJ26" s="522"/>
      <c r="HK26" s="522"/>
      <c r="HL26" s="522"/>
      <c r="HM26" s="522"/>
      <c r="HN26" s="522"/>
      <c r="HO26" s="522"/>
      <c r="HP26" s="522"/>
      <c r="HQ26" s="522"/>
      <c r="HR26" s="522"/>
      <c r="HS26" s="522"/>
      <c r="HT26" s="522"/>
      <c r="HU26" s="522"/>
      <c r="HV26" s="522"/>
      <c r="HW26" s="522"/>
      <c r="HX26" s="522"/>
      <c r="HY26" s="522"/>
      <c r="HZ26" s="522"/>
      <c r="IA26" s="522"/>
      <c r="IB26" s="522"/>
      <c r="IC26" s="522"/>
      <c r="ID26" s="522"/>
      <c r="IE26" s="522"/>
      <c r="IF26" s="522"/>
      <c r="IG26" s="522"/>
      <c r="IH26" s="522"/>
    </row>
    <row r="27" spans="1:266" ht="24" customHeight="1">
      <c r="A27" s="253"/>
      <c r="B27" s="96"/>
      <c r="C27" s="816"/>
      <c r="D27" s="817"/>
      <c r="E27" s="817"/>
      <c r="F27" s="817"/>
      <c r="G27" s="818"/>
      <c r="H27" s="883" t="s">
        <v>6753</v>
      </c>
      <c r="I27" s="884"/>
      <c r="J27" s="884"/>
      <c r="K27" s="885"/>
      <c r="L27" s="883" t="s">
        <v>7319</v>
      </c>
      <c r="M27" s="884"/>
      <c r="N27" s="884"/>
      <c r="O27" s="885"/>
      <c r="P27" s="822" t="s">
        <v>7320</v>
      </c>
      <c r="Q27" s="823"/>
      <c r="R27" s="460" t="s">
        <v>7321</v>
      </c>
      <c r="S27" s="461"/>
      <c r="T27" s="461"/>
      <c r="U27" s="461"/>
      <c r="V27" s="461"/>
      <c r="W27" s="461"/>
      <c r="X27" s="461"/>
      <c r="Y27" s="462"/>
      <c r="Z27" s="883" t="s">
        <v>6753</v>
      </c>
      <c r="AA27" s="884"/>
      <c r="AB27" s="884"/>
      <c r="AC27" s="885"/>
      <c r="AD27" s="883" t="s">
        <v>7319</v>
      </c>
      <c r="AE27" s="884"/>
      <c r="AF27" s="884"/>
      <c r="AG27" s="885"/>
      <c r="AH27" s="822" t="s">
        <v>7320</v>
      </c>
      <c r="AI27" s="823"/>
      <c r="AJ27" s="460" t="s">
        <v>7321</v>
      </c>
      <c r="AK27" s="461"/>
      <c r="AL27" s="461"/>
      <c r="AM27" s="461"/>
      <c r="AN27" s="461"/>
      <c r="AO27" s="461"/>
      <c r="AP27" s="461"/>
      <c r="AQ27" s="462"/>
      <c r="AR27" s="883" t="s">
        <v>6753</v>
      </c>
      <c r="AS27" s="884"/>
      <c r="AT27" s="884"/>
      <c r="AU27" s="885"/>
      <c r="AV27" s="883" t="s">
        <v>7319</v>
      </c>
      <c r="AW27" s="884"/>
      <c r="AX27" s="884"/>
      <c r="AY27" s="885"/>
      <c r="AZ27" s="822" t="s">
        <v>7320</v>
      </c>
      <c r="BA27" s="823"/>
      <c r="BB27" s="460" t="s">
        <v>7321</v>
      </c>
      <c r="BC27" s="461"/>
      <c r="BD27" s="461"/>
      <c r="BE27" s="461"/>
      <c r="BF27" s="461"/>
      <c r="BG27" s="461"/>
      <c r="BH27" s="461"/>
      <c r="BI27" s="462"/>
      <c r="BJ27" s="883" t="s">
        <v>6753</v>
      </c>
      <c r="BK27" s="884"/>
      <c r="BL27" s="884"/>
      <c r="BM27" s="885"/>
      <c r="BN27" s="883" t="s">
        <v>7319</v>
      </c>
      <c r="BO27" s="884"/>
      <c r="BP27" s="884"/>
      <c r="BQ27" s="885"/>
      <c r="BR27" s="822" t="s">
        <v>7320</v>
      </c>
      <c r="BS27" s="823"/>
      <c r="BT27" s="460" t="s">
        <v>7321</v>
      </c>
      <c r="BU27" s="461"/>
      <c r="BV27" s="461"/>
      <c r="BW27" s="461"/>
      <c r="BX27" s="461"/>
      <c r="BY27" s="461"/>
      <c r="BZ27" s="461"/>
      <c r="CA27" s="462"/>
      <c r="CB27" s="883" t="s">
        <v>6753</v>
      </c>
      <c r="CC27" s="884"/>
      <c r="CD27" s="884"/>
      <c r="CE27" s="885"/>
      <c r="CF27" s="883" t="s">
        <v>7319</v>
      </c>
      <c r="CG27" s="884"/>
      <c r="CH27" s="884"/>
      <c r="CI27" s="885"/>
      <c r="CJ27" s="822" t="s">
        <v>7320</v>
      </c>
      <c r="CK27" s="823"/>
      <c r="CL27" s="460" t="s">
        <v>7321</v>
      </c>
      <c r="CM27" s="461"/>
      <c r="CN27" s="461"/>
      <c r="CO27" s="461"/>
      <c r="CP27" s="461"/>
      <c r="CQ27" s="461"/>
      <c r="CR27" s="461"/>
      <c r="CS27" s="462"/>
      <c r="CW27" s="522">
        <f>IF(CNGE_2024_M3_Secc1!$AH$548=0,0,1)</f>
        <v>0</v>
      </c>
      <c r="CX27" s="522"/>
      <c r="CZ27" s="875" t="s">
        <v>5512</v>
      </c>
      <c r="DA27" s="875"/>
      <c r="DB27" s="875"/>
      <c r="DC27" s="875"/>
      <c r="DD27" s="875"/>
      <c r="DE27" s="875"/>
      <c r="DG27" s="522" t="s">
        <v>7322</v>
      </c>
      <c r="DH27" s="522"/>
      <c r="DI27" s="522"/>
      <c r="DJ27" s="522"/>
      <c r="DK27" s="522"/>
      <c r="DL27" s="522"/>
      <c r="DM27" s="522"/>
      <c r="DN27" s="522"/>
      <c r="DO27" s="522" t="s">
        <v>7323</v>
      </c>
      <c r="DP27" s="522"/>
      <c r="DQ27" s="522"/>
      <c r="DR27" s="522"/>
      <c r="DS27" s="522"/>
      <c r="DT27" s="522"/>
      <c r="DU27" s="522"/>
      <c r="DV27" s="522"/>
      <c r="DW27" s="522" t="s">
        <v>7324</v>
      </c>
      <c r="DX27" s="522"/>
      <c r="DY27" s="522"/>
      <c r="DZ27" s="522"/>
      <c r="EA27" s="522"/>
      <c r="EB27" s="522"/>
      <c r="EC27" s="522"/>
      <c r="ED27" s="522"/>
      <c r="EE27" s="522" t="s">
        <v>7325</v>
      </c>
      <c r="EF27" s="522"/>
      <c r="EG27" s="522"/>
      <c r="EH27" s="522"/>
      <c r="EI27" s="522"/>
      <c r="EJ27" s="522"/>
      <c r="EK27" s="522"/>
      <c r="EL27" s="522"/>
      <c r="EM27" s="522" t="s">
        <v>7326</v>
      </c>
      <c r="EN27" s="522"/>
      <c r="EO27" s="522"/>
      <c r="EP27" s="522"/>
      <c r="EQ27" s="522"/>
      <c r="ER27" s="522"/>
      <c r="ES27" s="522"/>
      <c r="ET27" s="522"/>
      <c r="EU27" s="522"/>
      <c r="EV27" s="522" t="s">
        <v>7327</v>
      </c>
      <c r="EW27" s="522"/>
      <c r="EX27" s="522"/>
      <c r="EY27" s="522"/>
      <c r="EZ27" s="522"/>
      <c r="FA27" s="522"/>
      <c r="FB27" s="522"/>
      <c r="FC27" s="522"/>
      <c r="FD27" s="522" t="s">
        <v>7328</v>
      </c>
      <c r="FE27" s="522"/>
      <c r="FF27" s="522"/>
      <c r="FG27" s="522"/>
      <c r="FH27" s="522"/>
      <c r="FI27" s="522"/>
      <c r="FJ27" s="522"/>
      <c r="FK27" s="522"/>
      <c r="FL27" s="522" t="s">
        <v>7329</v>
      </c>
      <c r="FM27" s="522"/>
      <c r="FN27" s="522"/>
      <c r="FO27" s="522"/>
      <c r="FP27" s="522"/>
      <c r="FQ27" s="522"/>
      <c r="FR27" s="522"/>
      <c r="FS27" s="522"/>
      <c r="FT27" s="522" t="s">
        <v>7330</v>
      </c>
      <c r="FU27" s="522"/>
      <c r="FV27" s="522"/>
      <c r="FW27" s="522"/>
      <c r="FX27" s="522"/>
      <c r="FY27" s="522"/>
      <c r="FZ27" s="522"/>
      <c r="GA27" s="522"/>
      <c r="GB27" s="522" t="s">
        <v>7331</v>
      </c>
      <c r="GC27" s="522"/>
      <c r="GD27" s="522"/>
      <c r="GE27" s="522"/>
      <c r="GF27" s="522"/>
      <c r="GG27" s="522"/>
      <c r="GH27" s="522"/>
      <c r="GI27" s="522"/>
      <c r="GK27" s="522" t="s">
        <v>7332</v>
      </c>
      <c r="GL27" s="522"/>
      <c r="GM27" s="522"/>
      <c r="GN27" s="522"/>
      <c r="GO27" s="522"/>
      <c r="GP27" s="522"/>
      <c r="GQ27" s="522"/>
      <c r="GR27" s="522"/>
      <c r="GS27" s="522"/>
      <c r="GT27" s="522"/>
      <c r="GU27" s="522" t="s">
        <v>7333</v>
      </c>
      <c r="GV27" s="522"/>
      <c r="GW27" s="522"/>
      <c r="GX27" s="522"/>
      <c r="GY27" s="522"/>
      <c r="GZ27" s="522"/>
      <c r="HA27" s="522"/>
      <c r="HB27" s="522"/>
      <c r="HC27" s="522"/>
      <c r="HD27" s="522"/>
      <c r="HE27" s="522" t="s">
        <v>7334</v>
      </c>
      <c r="HF27" s="522"/>
      <c r="HG27" s="522"/>
      <c r="HH27" s="522"/>
      <c r="HI27" s="522"/>
      <c r="HJ27" s="522"/>
      <c r="HK27" s="522"/>
      <c r="HL27" s="522"/>
      <c r="HM27" s="522"/>
      <c r="HN27" s="522"/>
      <c r="HO27" s="522" t="s">
        <v>7335</v>
      </c>
      <c r="HP27" s="522"/>
      <c r="HQ27" s="522"/>
      <c r="HR27" s="522"/>
      <c r="HS27" s="522"/>
      <c r="HT27" s="522"/>
      <c r="HU27" s="522"/>
      <c r="HV27" s="522"/>
      <c r="HW27" s="522"/>
      <c r="HX27" s="522"/>
      <c r="HY27" s="522" t="s">
        <v>7336</v>
      </c>
      <c r="HZ27" s="522"/>
      <c r="IA27" s="522"/>
      <c r="IB27" s="522"/>
      <c r="IC27" s="522"/>
      <c r="ID27" s="522"/>
      <c r="IE27" s="522"/>
      <c r="IF27" s="522"/>
      <c r="IG27" s="522"/>
      <c r="IH27" s="522"/>
      <c r="IJ27" s="875" t="s">
        <v>5659</v>
      </c>
      <c r="IK27" s="875"/>
      <c r="IL27" s="875"/>
      <c r="IM27" s="875"/>
      <c r="IN27" s="875"/>
      <c r="IO27" s="875"/>
      <c r="IP27" s="875"/>
      <c r="IQ27" s="875"/>
      <c r="IR27" s="875"/>
      <c r="IS27" s="875"/>
      <c r="IU27" s="875" t="s">
        <v>5104</v>
      </c>
      <c r="IV27" s="875"/>
      <c r="IW27" s="875"/>
      <c r="IX27" s="875"/>
      <c r="IY27" s="875"/>
      <c r="IZ27" s="875"/>
      <c r="JA27" s="875"/>
      <c r="JB27" s="875"/>
      <c r="JC27" s="875"/>
      <c r="JD27" s="875"/>
      <c r="JE27" s="875"/>
      <c r="JF27" s="875"/>
    </row>
    <row r="28" spans="1:266" ht="72" customHeight="1">
      <c r="A28" s="253"/>
      <c r="B28" s="96"/>
      <c r="C28" s="607"/>
      <c r="D28" s="608"/>
      <c r="E28" s="608"/>
      <c r="F28" s="608"/>
      <c r="G28" s="609"/>
      <c r="H28" s="886"/>
      <c r="I28" s="887"/>
      <c r="J28" s="887"/>
      <c r="K28" s="888"/>
      <c r="L28" s="886"/>
      <c r="M28" s="887"/>
      <c r="N28" s="887"/>
      <c r="O28" s="888"/>
      <c r="P28" s="738"/>
      <c r="Q28" s="740"/>
      <c r="R28" s="723" t="s">
        <v>7337</v>
      </c>
      <c r="S28" s="723"/>
      <c r="T28" s="723" t="s">
        <v>7338</v>
      </c>
      <c r="U28" s="723"/>
      <c r="V28" s="723" t="s">
        <v>7339</v>
      </c>
      <c r="W28" s="723"/>
      <c r="X28" s="723" t="s">
        <v>7340</v>
      </c>
      <c r="Y28" s="723"/>
      <c r="Z28" s="886"/>
      <c r="AA28" s="887"/>
      <c r="AB28" s="887"/>
      <c r="AC28" s="888"/>
      <c r="AD28" s="886"/>
      <c r="AE28" s="887"/>
      <c r="AF28" s="887"/>
      <c r="AG28" s="888"/>
      <c r="AH28" s="738"/>
      <c r="AI28" s="740"/>
      <c r="AJ28" s="723" t="s">
        <v>7337</v>
      </c>
      <c r="AK28" s="723"/>
      <c r="AL28" s="723" t="s">
        <v>7338</v>
      </c>
      <c r="AM28" s="723"/>
      <c r="AN28" s="723" t="s">
        <v>7339</v>
      </c>
      <c r="AO28" s="723"/>
      <c r="AP28" s="723" t="s">
        <v>7340</v>
      </c>
      <c r="AQ28" s="723"/>
      <c r="AR28" s="886"/>
      <c r="AS28" s="887"/>
      <c r="AT28" s="887"/>
      <c r="AU28" s="888"/>
      <c r="AV28" s="886"/>
      <c r="AW28" s="887"/>
      <c r="AX28" s="887"/>
      <c r="AY28" s="888"/>
      <c r="AZ28" s="738"/>
      <c r="BA28" s="740"/>
      <c r="BB28" s="723" t="s">
        <v>7337</v>
      </c>
      <c r="BC28" s="723"/>
      <c r="BD28" s="723" t="s">
        <v>7338</v>
      </c>
      <c r="BE28" s="723"/>
      <c r="BF28" s="723" t="s">
        <v>7339</v>
      </c>
      <c r="BG28" s="723"/>
      <c r="BH28" s="723" t="s">
        <v>7340</v>
      </c>
      <c r="BI28" s="723"/>
      <c r="BJ28" s="886"/>
      <c r="BK28" s="887"/>
      <c r="BL28" s="887"/>
      <c r="BM28" s="888"/>
      <c r="BN28" s="886"/>
      <c r="BO28" s="887"/>
      <c r="BP28" s="887"/>
      <c r="BQ28" s="888"/>
      <c r="BR28" s="738"/>
      <c r="BS28" s="740"/>
      <c r="BT28" s="723" t="s">
        <v>7337</v>
      </c>
      <c r="BU28" s="723"/>
      <c r="BV28" s="723" t="s">
        <v>7338</v>
      </c>
      <c r="BW28" s="723"/>
      <c r="BX28" s="723" t="s">
        <v>7339</v>
      </c>
      <c r="BY28" s="723"/>
      <c r="BZ28" s="723" t="s">
        <v>7340</v>
      </c>
      <c r="CA28" s="723"/>
      <c r="CB28" s="886"/>
      <c r="CC28" s="887"/>
      <c r="CD28" s="887"/>
      <c r="CE28" s="888"/>
      <c r="CF28" s="886"/>
      <c r="CG28" s="887"/>
      <c r="CH28" s="887"/>
      <c r="CI28" s="888"/>
      <c r="CJ28" s="738"/>
      <c r="CK28" s="740"/>
      <c r="CL28" s="723" t="s">
        <v>7337</v>
      </c>
      <c r="CM28" s="723"/>
      <c r="CN28" s="723" t="s">
        <v>7338</v>
      </c>
      <c r="CO28" s="723"/>
      <c r="CP28" s="723" t="s">
        <v>7339</v>
      </c>
      <c r="CQ28" s="723"/>
      <c r="CR28" s="723" t="s">
        <v>7340</v>
      </c>
      <c r="CS28" s="723"/>
      <c r="CW28" s="709" t="s">
        <v>5089</v>
      </c>
      <c r="CX28" s="710"/>
      <c r="CY28" s="5"/>
      <c r="CZ28" s="718" t="s">
        <v>7341</v>
      </c>
      <c r="DA28" s="719"/>
      <c r="DB28" s="718" t="s">
        <v>7342</v>
      </c>
      <c r="DC28" s="719"/>
      <c r="DD28" s="718" t="s">
        <v>5096</v>
      </c>
      <c r="DE28" s="719"/>
      <c r="DG28" s="514" t="s">
        <v>5099</v>
      </c>
      <c r="DH28" s="527"/>
      <c r="DI28" s="515"/>
      <c r="DJ28" s="514" t="s">
        <v>5100</v>
      </c>
      <c r="DK28" s="527"/>
      <c r="DL28" s="515"/>
      <c r="DM28" s="518" t="s">
        <v>5101</v>
      </c>
      <c r="DN28" s="518"/>
      <c r="DO28" s="514" t="s">
        <v>5099</v>
      </c>
      <c r="DP28" s="527"/>
      <c r="DQ28" s="515"/>
      <c r="DR28" s="514" t="s">
        <v>5100</v>
      </c>
      <c r="DS28" s="527"/>
      <c r="DT28" s="515"/>
      <c r="DU28" s="518" t="s">
        <v>5101</v>
      </c>
      <c r="DV28" s="518"/>
      <c r="DW28" s="514" t="s">
        <v>5099</v>
      </c>
      <c r="DX28" s="527"/>
      <c r="DY28" s="515"/>
      <c r="DZ28" s="514" t="s">
        <v>5100</v>
      </c>
      <c r="EA28" s="527"/>
      <c r="EB28" s="515"/>
      <c r="EC28" s="518" t="s">
        <v>5101</v>
      </c>
      <c r="ED28" s="518"/>
      <c r="EE28" s="514" t="s">
        <v>5099</v>
      </c>
      <c r="EF28" s="527"/>
      <c r="EG28" s="515"/>
      <c r="EH28" s="514" t="s">
        <v>5100</v>
      </c>
      <c r="EI28" s="527"/>
      <c r="EJ28" s="515"/>
      <c r="EK28" s="518" t="s">
        <v>5101</v>
      </c>
      <c r="EL28" s="518"/>
      <c r="EM28" s="514" t="s">
        <v>5099</v>
      </c>
      <c r="EN28" s="527"/>
      <c r="EO28" s="515"/>
      <c r="EP28" s="514" t="s">
        <v>5100</v>
      </c>
      <c r="EQ28" s="527"/>
      <c r="ER28" s="515"/>
      <c r="ES28" s="518" t="s">
        <v>5101</v>
      </c>
      <c r="ET28" s="518"/>
      <c r="EU28" s="522"/>
      <c r="EV28" s="514" t="s">
        <v>5099</v>
      </c>
      <c r="EW28" s="527"/>
      <c r="EX28" s="515"/>
      <c r="EY28" s="514" t="s">
        <v>5100</v>
      </c>
      <c r="EZ28" s="527"/>
      <c r="FA28" s="515"/>
      <c r="FB28" s="518" t="s">
        <v>5101</v>
      </c>
      <c r="FC28" s="518"/>
      <c r="FD28" s="514" t="s">
        <v>5099</v>
      </c>
      <c r="FE28" s="527"/>
      <c r="FF28" s="515"/>
      <c r="FG28" s="514" t="s">
        <v>5100</v>
      </c>
      <c r="FH28" s="527"/>
      <c r="FI28" s="515"/>
      <c r="FJ28" s="518" t="s">
        <v>5101</v>
      </c>
      <c r="FK28" s="518"/>
      <c r="FL28" s="514" t="s">
        <v>5099</v>
      </c>
      <c r="FM28" s="527"/>
      <c r="FN28" s="515"/>
      <c r="FO28" s="514" t="s">
        <v>5100</v>
      </c>
      <c r="FP28" s="527"/>
      <c r="FQ28" s="515"/>
      <c r="FR28" s="518" t="s">
        <v>5101</v>
      </c>
      <c r="FS28" s="518"/>
      <c r="FT28" s="514" t="s">
        <v>5099</v>
      </c>
      <c r="FU28" s="527"/>
      <c r="FV28" s="515"/>
      <c r="FW28" s="514" t="s">
        <v>5100</v>
      </c>
      <c r="FX28" s="527"/>
      <c r="FY28" s="515"/>
      <c r="FZ28" s="518" t="s">
        <v>5101</v>
      </c>
      <c r="GA28" s="518"/>
      <c r="GB28" s="514" t="s">
        <v>5099</v>
      </c>
      <c r="GC28" s="527"/>
      <c r="GD28" s="515"/>
      <c r="GE28" s="514" t="s">
        <v>5100</v>
      </c>
      <c r="GF28" s="527"/>
      <c r="GG28" s="515"/>
      <c r="GH28" s="518" t="s">
        <v>5101</v>
      </c>
      <c r="GI28" s="518"/>
      <c r="GK28" s="997" t="s">
        <v>7343</v>
      </c>
      <c r="GL28" s="997"/>
      <c r="GM28" s="723" t="s">
        <v>5998</v>
      </c>
      <c r="GN28" s="723"/>
      <c r="GO28" s="723" t="s">
        <v>7344</v>
      </c>
      <c r="GP28" s="723"/>
      <c r="GQ28" s="723" t="s">
        <v>7345</v>
      </c>
      <c r="GR28" s="723"/>
      <c r="GS28" s="723" t="s">
        <v>5096</v>
      </c>
      <c r="GT28" s="723"/>
      <c r="GU28" s="997" t="s">
        <v>7343</v>
      </c>
      <c r="GV28" s="997"/>
      <c r="GW28" s="723" t="s">
        <v>5998</v>
      </c>
      <c r="GX28" s="723"/>
      <c r="GY28" s="723" t="s">
        <v>7344</v>
      </c>
      <c r="GZ28" s="723"/>
      <c r="HA28" s="723" t="s">
        <v>7345</v>
      </c>
      <c r="HB28" s="723"/>
      <c r="HC28" s="723" t="s">
        <v>5096</v>
      </c>
      <c r="HD28" s="723"/>
      <c r="HE28" s="997" t="s">
        <v>7343</v>
      </c>
      <c r="HF28" s="997"/>
      <c r="HG28" s="723" t="s">
        <v>5998</v>
      </c>
      <c r="HH28" s="723"/>
      <c r="HI28" s="723" t="s">
        <v>7344</v>
      </c>
      <c r="HJ28" s="723"/>
      <c r="HK28" s="723" t="s">
        <v>7345</v>
      </c>
      <c r="HL28" s="723"/>
      <c r="HM28" s="723" t="s">
        <v>5096</v>
      </c>
      <c r="HN28" s="723"/>
      <c r="HO28" s="997" t="s">
        <v>7343</v>
      </c>
      <c r="HP28" s="997"/>
      <c r="HQ28" s="723" t="s">
        <v>5998</v>
      </c>
      <c r="HR28" s="723"/>
      <c r="HS28" s="723" t="s">
        <v>7344</v>
      </c>
      <c r="HT28" s="723"/>
      <c r="HU28" s="723" t="s">
        <v>7345</v>
      </c>
      <c r="HV28" s="723"/>
      <c r="HW28" s="723" t="s">
        <v>5096</v>
      </c>
      <c r="HX28" s="723"/>
      <c r="HY28" s="997" t="s">
        <v>7343</v>
      </c>
      <c r="HZ28" s="997"/>
      <c r="IA28" s="723" t="s">
        <v>5998</v>
      </c>
      <c r="IB28" s="723"/>
      <c r="IC28" s="723" t="s">
        <v>7344</v>
      </c>
      <c r="ID28" s="723"/>
      <c r="IE28" s="723" t="s">
        <v>7345</v>
      </c>
      <c r="IF28" s="723"/>
      <c r="IG28" s="723" t="s">
        <v>5096</v>
      </c>
      <c r="IH28" s="723"/>
      <c r="IJ28" s="572" t="s">
        <v>7346</v>
      </c>
      <c r="IK28" s="572"/>
      <c r="IL28" s="572" t="s">
        <v>7347</v>
      </c>
      <c r="IM28" s="572"/>
      <c r="IN28" s="572" t="s">
        <v>7348</v>
      </c>
      <c r="IO28" s="572"/>
      <c r="IP28" s="572" t="s">
        <v>7349</v>
      </c>
      <c r="IQ28" s="572"/>
      <c r="IR28" s="572" t="s">
        <v>7350</v>
      </c>
      <c r="IS28" s="572"/>
      <c r="IU28" s="808">
        <v>1</v>
      </c>
      <c r="IV28" s="808"/>
      <c r="IW28" s="808">
        <v>2</v>
      </c>
      <c r="IX28" s="808"/>
      <c r="IY28" s="808">
        <v>3</v>
      </c>
      <c r="IZ28" s="808"/>
      <c r="JA28" s="808">
        <v>4</v>
      </c>
      <c r="JB28" s="808"/>
      <c r="JC28" s="808">
        <v>5</v>
      </c>
      <c r="JD28" s="808"/>
      <c r="JE28" s="522" t="s">
        <v>5063</v>
      </c>
      <c r="JF28" s="522"/>
    </row>
    <row r="29" spans="1:266" ht="15" customHeight="1">
      <c r="A29" s="253"/>
      <c r="B29" s="211"/>
      <c r="C29" s="48" t="s">
        <v>4992</v>
      </c>
      <c r="D29" s="547" t="str">
        <f>IF($CW$27=1,"",IF(CNGE_2024_M3_Secc1!D578="","",CNGE_2024_M3_Secc1!D578))</f>
        <v/>
      </c>
      <c r="E29" s="548"/>
      <c r="F29" s="548"/>
      <c r="G29" s="549"/>
      <c r="H29" s="537"/>
      <c r="I29" s="537"/>
      <c r="J29" s="537"/>
      <c r="K29" s="537"/>
      <c r="L29" s="537"/>
      <c r="M29" s="537"/>
      <c r="N29" s="537"/>
      <c r="O29" s="537"/>
      <c r="P29" s="982"/>
      <c r="Q29" s="982"/>
      <c r="R29" s="982"/>
      <c r="S29" s="982"/>
      <c r="T29" s="982"/>
      <c r="U29" s="982"/>
      <c r="V29" s="982"/>
      <c r="W29" s="982"/>
      <c r="X29" s="982"/>
      <c r="Y29" s="982"/>
      <c r="Z29" s="537"/>
      <c r="AA29" s="537"/>
      <c r="AB29" s="537"/>
      <c r="AC29" s="537"/>
      <c r="AD29" s="537"/>
      <c r="AE29" s="537"/>
      <c r="AF29" s="537"/>
      <c r="AG29" s="537"/>
      <c r="AH29" s="982"/>
      <c r="AI29" s="982"/>
      <c r="AJ29" s="982"/>
      <c r="AK29" s="982"/>
      <c r="AL29" s="982"/>
      <c r="AM29" s="982"/>
      <c r="AN29" s="982"/>
      <c r="AO29" s="982"/>
      <c r="AP29" s="982"/>
      <c r="AQ29" s="982"/>
      <c r="AR29" s="537"/>
      <c r="AS29" s="537"/>
      <c r="AT29" s="537"/>
      <c r="AU29" s="537"/>
      <c r="AV29" s="537"/>
      <c r="AW29" s="537"/>
      <c r="AX29" s="537"/>
      <c r="AY29" s="537"/>
      <c r="AZ29" s="982"/>
      <c r="BA29" s="982"/>
      <c r="BB29" s="982"/>
      <c r="BC29" s="982"/>
      <c r="BD29" s="982"/>
      <c r="BE29" s="982"/>
      <c r="BF29" s="982"/>
      <c r="BG29" s="982"/>
      <c r="BH29" s="982"/>
      <c r="BI29" s="982"/>
      <c r="BJ29" s="537"/>
      <c r="BK29" s="537"/>
      <c r="BL29" s="537"/>
      <c r="BM29" s="537"/>
      <c r="BN29" s="537"/>
      <c r="BO29" s="537"/>
      <c r="BP29" s="537"/>
      <c r="BQ29" s="537"/>
      <c r="BR29" s="982"/>
      <c r="BS29" s="982"/>
      <c r="BT29" s="982"/>
      <c r="BU29" s="982"/>
      <c r="BV29" s="982"/>
      <c r="BW29" s="982"/>
      <c r="BX29" s="982"/>
      <c r="BY29" s="982"/>
      <c r="BZ29" s="982"/>
      <c r="CA29" s="982"/>
      <c r="CB29" s="537"/>
      <c r="CC29" s="537"/>
      <c r="CD29" s="537"/>
      <c r="CE29" s="537"/>
      <c r="CF29" s="537"/>
      <c r="CG29" s="537"/>
      <c r="CH29" s="537"/>
      <c r="CI29" s="537"/>
      <c r="CJ29" s="982"/>
      <c r="CK29" s="982"/>
      <c r="CL29" s="982"/>
      <c r="CM29" s="982"/>
      <c r="CN29" s="982"/>
      <c r="CO29" s="982"/>
      <c r="CP29" s="982"/>
      <c r="CQ29" s="982"/>
      <c r="CR29" s="982"/>
      <c r="CS29" s="982"/>
      <c r="CW29" s="524">
        <f>CNGE_2024_M3_Secc1!AH677</f>
        <v>0</v>
      </c>
      <c r="CX29" s="526"/>
      <c r="CZ29" s="522">
        <f>IF(CNGE_2024_M3_Secc1!$AO$669=CNGE_2024_M3_Secc1!$AQ$669,0,CNGE_2024_M3_Secc1!Y677)</f>
        <v>0</v>
      </c>
      <c r="DA29" s="522"/>
      <c r="DB29" s="522">
        <f>COUNTA(H29,Z29,AR29,BJ29,CB29)</f>
        <v>0</v>
      </c>
      <c r="DC29" s="522"/>
      <c r="DD29" s="522">
        <f>IF($CW$13=$CY$13,0,IF(CZ29=DB29,0,1))</f>
        <v>0</v>
      </c>
      <c r="DE29" s="522"/>
      <c r="DG29" s="164" t="b">
        <f>NOT(EXACT(D29,UPPER(D29)))</f>
        <v>0</v>
      </c>
      <c r="DH29" s="164" t="str">
        <f>SUBSTITUTE( SUBSTITUTE( SUBSTITUTE( SUBSTITUTE( SUBSTITUTE( SUBSTITUTE( SUBSTITUTE( SUBSTITUTE( SUBSTITUTE( SUBSTITUTE(D29, "á", "a"), "é", "e"), "í", "i"), "ó", "o"), "ú", "u"), "Á", "A"), "É", "E"), "Í", "I"), "Ó", "O"), "Ú", "U")</f>
        <v/>
      </c>
      <c r="DI29" s="164">
        <f>COUNTIF(DG29,"VERDADERO")</f>
        <v>0</v>
      </c>
      <c r="DJ29" s="345" t="b">
        <f>NOT(EXACT(D29,DH29))</f>
        <v>0</v>
      </c>
      <c r="DK29" s="122" t="str">
        <f>SUBSTITUTE((SUBSTITUTE(SUBSTITUTE(SUBSTITUTE(D29,".",""),",",""),"(","")),")","")</f>
        <v/>
      </c>
      <c r="DL29" s="345">
        <f>COUNTIF(DJ29,"VERDADERO")</f>
        <v>0</v>
      </c>
      <c r="DM29" s="345" t="b">
        <f>NOT(EXACT(D29,DK29))</f>
        <v>0</v>
      </c>
      <c r="DN29" s="345">
        <f>COUNTIF(DM29,"VERDADERO")</f>
        <v>0</v>
      </c>
      <c r="DO29" s="164" t="b">
        <f>NOT(EXACT(Z29,UPPER(Z29)))</f>
        <v>0</v>
      </c>
      <c r="DP29" s="164" t="str">
        <f>SUBSTITUTE( SUBSTITUTE( SUBSTITUTE( SUBSTITUTE( SUBSTITUTE( SUBSTITUTE( SUBSTITUTE( SUBSTITUTE( SUBSTITUTE( SUBSTITUTE(Z29, "á", "a"), "é", "e"), "í", "i"), "ó", "o"), "ú", "u"), "Á", "A"), "É", "E"), "Í", "I"), "Ó", "O"), "Ú", "U")</f>
        <v/>
      </c>
      <c r="DQ29" s="164">
        <f>COUNTIF(DO29,"VERDADERO")</f>
        <v>0</v>
      </c>
      <c r="DR29" s="345" t="b">
        <f>NOT(EXACT(Z29,DP29))</f>
        <v>0</v>
      </c>
      <c r="DS29" s="122" t="str">
        <f>SUBSTITUTE((SUBSTITUTE(SUBSTITUTE(SUBSTITUTE(Z29,".",""),",",""),"(","")),")","")</f>
        <v/>
      </c>
      <c r="DT29" s="345">
        <f>COUNTIF(DR29,"VERDADERO")</f>
        <v>0</v>
      </c>
      <c r="DU29" s="345" t="b">
        <f>NOT(EXACT(Z29,DS29))</f>
        <v>0</v>
      </c>
      <c r="DV29" s="345">
        <f>COUNTIF(DU29,"VERDADERO")</f>
        <v>0</v>
      </c>
      <c r="DW29" s="164" t="b">
        <f>NOT(EXACT(AR29,UPPER(AR29)))</f>
        <v>0</v>
      </c>
      <c r="DX29" s="164" t="str">
        <f>SUBSTITUTE( SUBSTITUTE( SUBSTITUTE( SUBSTITUTE( SUBSTITUTE( SUBSTITUTE( SUBSTITUTE( SUBSTITUTE( SUBSTITUTE( SUBSTITUTE(AR29, "á", "a"), "é", "e"), "í", "i"), "ó", "o"), "ú", "u"), "Á", "A"), "É", "E"), "Í", "I"), "Ó", "O"), "Ú", "U")</f>
        <v/>
      </c>
      <c r="DY29" s="164">
        <f>COUNTIF(DW29,"VERDADERO")</f>
        <v>0</v>
      </c>
      <c r="DZ29" s="345" t="b">
        <f>NOT(EXACT(AR29,DX29))</f>
        <v>0</v>
      </c>
      <c r="EA29" s="122" t="str">
        <f>SUBSTITUTE((SUBSTITUTE(SUBSTITUTE(SUBSTITUTE(AR29,".",""),",",""),"(","")),")","")</f>
        <v/>
      </c>
      <c r="EB29" s="345">
        <f>COUNTIF(DZ29,"VERDADERO")</f>
        <v>0</v>
      </c>
      <c r="EC29" s="345" t="b">
        <f>NOT(EXACT(AR29,EA29))</f>
        <v>0</v>
      </c>
      <c r="ED29" s="345">
        <f>COUNTIF(EC29,"VERDADERO")</f>
        <v>0</v>
      </c>
      <c r="EE29" s="164" t="b">
        <f>NOT(EXACT(BJ29,UPPER(BJ29)))</f>
        <v>0</v>
      </c>
      <c r="EF29" s="164" t="str">
        <f>SUBSTITUTE( SUBSTITUTE( SUBSTITUTE( SUBSTITUTE( SUBSTITUTE( SUBSTITUTE( SUBSTITUTE( SUBSTITUTE( SUBSTITUTE( SUBSTITUTE(BJ29, "á", "a"), "é", "e"), "í", "i"), "ó", "o"), "ú", "u"), "Á", "A"), "É", "E"), "Í", "I"), "Ó", "O"), "Ú", "U")</f>
        <v/>
      </c>
      <c r="EG29" s="164">
        <f>COUNTIF(EE29,"VERDADERO")</f>
        <v>0</v>
      </c>
      <c r="EH29" s="345" t="b">
        <f>NOT(EXACT(BJ29,EF29))</f>
        <v>0</v>
      </c>
      <c r="EI29" s="122" t="str">
        <f>SUBSTITUTE((SUBSTITUTE(SUBSTITUTE(SUBSTITUTE(BJ29,".",""),",",""),"(","")),")","")</f>
        <v/>
      </c>
      <c r="EJ29" s="345">
        <f>COUNTIF(EH29,"VERDADERO")</f>
        <v>0</v>
      </c>
      <c r="EK29" s="345" t="b">
        <f>NOT(EXACT(BJ29,EI29))</f>
        <v>0</v>
      </c>
      <c r="EL29" s="345">
        <f>COUNTIF(EK29,"VERDADERO")</f>
        <v>0</v>
      </c>
      <c r="EM29" s="164" t="b">
        <f>NOT(EXACT(CB29,UPPER(CB29)))</f>
        <v>0</v>
      </c>
      <c r="EN29" s="164" t="str">
        <f>SUBSTITUTE( SUBSTITUTE( SUBSTITUTE( SUBSTITUTE( SUBSTITUTE( SUBSTITUTE( SUBSTITUTE( SUBSTITUTE( SUBSTITUTE( SUBSTITUTE(CB29, "á", "a"), "é", "e"), "í", "i"), "ó", "o"), "ú", "u"), "Á", "A"), "É", "E"), "Í", "I"), "Ó", "O"), "Ú", "U")</f>
        <v/>
      </c>
      <c r="EO29" s="164">
        <f>COUNTIF(EM29,"VERDADERO")</f>
        <v>0</v>
      </c>
      <c r="EP29" s="345" t="b">
        <f>NOT(EXACT(CB29,EN29))</f>
        <v>0</v>
      </c>
      <c r="EQ29" s="122" t="str">
        <f>SUBSTITUTE((SUBSTITUTE(SUBSTITUTE(SUBSTITUTE(CB29,".",""),",",""),"(","")),")","")</f>
        <v/>
      </c>
      <c r="ER29" s="345">
        <f>COUNTIF(EP29,"VERDADERO")</f>
        <v>0</v>
      </c>
      <c r="ES29" s="345" t="b">
        <f>NOT(EXACT(CB29,EQ29))</f>
        <v>0</v>
      </c>
      <c r="ET29" s="345">
        <f>COUNTIF(ES29,"VERDADERO")</f>
        <v>0</v>
      </c>
      <c r="EU29" s="522"/>
      <c r="EV29" s="164" t="b">
        <f>NOT(EXACT(L29,UPPER(L29)))</f>
        <v>0</v>
      </c>
      <c r="EW29" s="164" t="str">
        <f>SUBSTITUTE( SUBSTITUTE( SUBSTITUTE( SUBSTITUTE( SUBSTITUTE( SUBSTITUTE( SUBSTITUTE( SUBSTITUTE( SUBSTITUTE( SUBSTITUTE(L29, "á", "a"), "é", "e"), "í", "i"), "ó", "o"), "ú", "u"), "Á", "A"), "É", "E"), "Í", "I"), "Ó", "O"), "Ú", "U")</f>
        <v/>
      </c>
      <c r="EX29" s="164">
        <f>COUNTIF(EV29,"VERDADERO")</f>
        <v>0</v>
      </c>
      <c r="EY29" s="345" t="b">
        <f>NOT(EXACT(L29,EW29))</f>
        <v>0</v>
      </c>
      <c r="EZ29" s="122" t="str">
        <f>SUBSTITUTE((SUBSTITUTE(SUBSTITUTE(SUBSTITUTE(L29,".",""),",",""),"(","")),")","")</f>
        <v/>
      </c>
      <c r="FA29" s="345">
        <f>COUNTIF(EY29,"VERDADERO")</f>
        <v>0</v>
      </c>
      <c r="FB29" s="345" t="b">
        <f>NOT(EXACT(L29,EZ29))</f>
        <v>0</v>
      </c>
      <c r="FC29" s="345">
        <f>COUNTIF(FB29,"VERDADERO")</f>
        <v>0</v>
      </c>
      <c r="FD29" s="164" t="b">
        <f>NOT(EXACT(AD29,UPPER(AD29)))</f>
        <v>0</v>
      </c>
      <c r="FE29" s="164" t="str">
        <f>SUBSTITUTE( SUBSTITUTE( SUBSTITUTE( SUBSTITUTE( SUBSTITUTE( SUBSTITUTE( SUBSTITUTE( SUBSTITUTE( SUBSTITUTE( SUBSTITUTE(AD29, "á", "a"), "é", "e"), "í", "i"), "ó", "o"), "ú", "u"), "Á", "A"), "É", "E"), "Í", "I"), "Ó", "O"), "Ú", "U")</f>
        <v/>
      </c>
      <c r="FF29" s="164">
        <f>COUNTIF(FD29,"VERDADERO")</f>
        <v>0</v>
      </c>
      <c r="FG29" s="345" t="b">
        <f>NOT(EXACT(AD29,FE29))</f>
        <v>0</v>
      </c>
      <c r="FH29" s="122" t="str">
        <f>SUBSTITUTE((SUBSTITUTE(SUBSTITUTE(SUBSTITUTE(AD29,".",""),",",""),"(","")),")","")</f>
        <v/>
      </c>
      <c r="FI29" s="345">
        <f>COUNTIF(FG29,"VERDADERO")</f>
        <v>0</v>
      </c>
      <c r="FJ29" s="345" t="b">
        <f>NOT(EXACT(AD29,FH29))</f>
        <v>0</v>
      </c>
      <c r="FK29" s="345">
        <f>COUNTIF(FJ29,"VERDADERO")</f>
        <v>0</v>
      </c>
      <c r="FL29" s="164" t="b">
        <f>NOT(EXACT(AV29,UPPER(AV29)))</f>
        <v>0</v>
      </c>
      <c r="FM29" s="164" t="str">
        <f>SUBSTITUTE( SUBSTITUTE( SUBSTITUTE( SUBSTITUTE( SUBSTITUTE( SUBSTITUTE( SUBSTITUTE( SUBSTITUTE( SUBSTITUTE( SUBSTITUTE(AV29, "á", "a"), "é", "e"), "í", "i"), "ó", "o"), "ú", "u"), "Á", "A"), "É", "E"), "Í", "I"), "Ó", "O"), "Ú", "U")</f>
        <v/>
      </c>
      <c r="FN29" s="164">
        <f>COUNTIF(FL29,"VERDADERO")</f>
        <v>0</v>
      </c>
      <c r="FO29" s="345" t="b">
        <f>NOT(EXACT(AV29,FM29))</f>
        <v>0</v>
      </c>
      <c r="FP29" s="122" t="str">
        <f>SUBSTITUTE((SUBSTITUTE(SUBSTITUTE(SUBSTITUTE(AV29,".",""),",",""),"(","")),")","")</f>
        <v/>
      </c>
      <c r="FQ29" s="345">
        <f>COUNTIF(FO29,"VERDADERO")</f>
        <v>0</v>
      </c>
      <c r="FR29" s="345" t="b">
        <f>NOT(EXACT(AV29,FP29))</f>
        <v>0</v>
      </c>
      <c r="FS29" s="345">
        <f>COUNTIF(FR29,"VERDADERO")</f>
        <v>0</v>
      </c>
      <c r="FT29" s="164" t="b">
        <f>NOT(EXACT(BN29,UPPER(BN29)))</f>
        <v>0</v>
      </c>
      <c r="FU29" s="164" t="str">
        <f>SUBSTITUTE( SUBSTITUTE( SUBSTITUTE( SUBSTITUTE( SUBSTITUTE( SUBSTITUTE( SUBSTITUTE( SUBSTITUTE( SUBSTITUTE( SUBSTITUTE(BN29, "á", "a"), "é", "e"), "í", "i"), "ó", "o"), "ú", "u"), "Á", "A"), "É", "E"), "Í", "I"), "Ó", "O"), "Ú", "U")</f>
        <v/>
      </c>
      <c r="FV29" s="164">
        <f>COUNTIF(FT29,"VERDADERO")</f>
        <v>0</v>
      </c>
      <c r="FW29" s="345" t="b">
        <f>NOT(EXACT(BN29,FU29))</f>
        <v>0</v>
      </c>
      <c r="FX29" s="122" t="str">
        <f>SUBSTITUTE((SUBSTITUTE(SUBSTITUTE(SUBSTITUTE(BN29,".",""),",",""),"(","")),")","")</f>
        <v/>
      </c>
      <c r="FY29" s="345">
        <f>COUNTIF(FW29,"VERDADERO")</f>
        <v>0</v>
      </c>
      <c r="FZ29" s="345" t="b">
        <f>NOT(EXACT(BN29,FX29))</f>
        <v>0</v>
      </c>
      <c r="GA29" s="345">
        <f>COUNTIF(FZ29,"VERDADERO")</f>
        <v>0</v>
      </c>
      <c r="GB29" s="164" t="b">
        <f>NOT(EXACT(CF29,UPPER(CF29)))</f>
        <v>0</v>
      </c>
      <c r="GC29" s="164" t="str">
        <f>SUBSTITUTE( SUBSTITUTE( SUBSTITUTE( SUBSTITUTE( SUBSTITUTE( SUBSTITUTE( SUBSTITUTE( SUBSTITUTE( SUBSTITUTE( SUBSTITUTE(CF29, "á", "a"), "é", "e"), "í", "i"), "ó", "o"), "ú", "u"), "Á", "A"), "É", "E"), "Í", "I"), "Ó", "O"), "Ú", "U")</f>
        <v/>
      </c>
      <c r="GD29" s="164">
        <f>COUNTIF(GB29,"VERDADERO")</f>
        <v>0</v>
      </c>
      <c r="GE29" s="345" t="b">
        <f>NOT(EXACT(CF29,GC29))</f>
        <v>0</v>
      </c>
      <c r="GF29" s="122" t="str">
        <f>SUBSTITUTE((SUBSTITUTE(SUBSTITUTE(SUBSTITUTE(CF29,".",""),",",""),"(","")),")","")</f>
        <v/>
      </c>
      <c r="GG29" s="345">
        <f>COUNTIF(GE29,"VERDADERO")</f>
        <v>0</v>
      </c>
      <c r="GH29" s="345" t="b">
        <f>NOT(EXACT(CF29,GF29))</f>
        <v>0</v>
      </c>
      <c r="GI29" s="345">
        <f>COUNTIF(GH29,"VERDADERO")</f>
        <v>0</v>
      </c>
      <c r="GK29" s="522">
        <f>IF(P29="",0,IF(LEN(P29)=4,0,1))</f>
        <v>0</v>
      </c>
      <c r="GL29" s="522"/>
      <c r="GM29" s="522">
        <f>IF(R29="",0,IF(LEN(R29)=4,0,1))</f>
        <v>0</v>
      </c>
      <c r="GN29" s="522"/>
      <c r="GO29" s="522">
        <f>IF(T29="",0,IF(LEN(T29)=4,0,1))</f>
        <v>0</v>
      </c>
      <c r="GP29" s="522"/>
      <c r="GQ29" s="522">
        <f>IF(V29="",0,IF(LEN(V29)=4,0,1))</f>
        <v>0</v>
      </c>
      <c r="GR29" s="522"/>
      <c r="GS29" s="522">
        <f>IF(AND(P29&lt;&gt;"",X29="X"),0,IF(OR(R29&gt;=P29,T29&gt;=P29,V29&gt;=P29),0,1))</f>
        <v>0</v>
      </c>
      <c r="GT29" s="522"/>
      <c r="GU29" s="522">
        <f>IF(AH29="",0,IF(LEN(AH29)=4,0,1))</f>
        <v>0</v>
      </c>
      <c r="GV29" s="522"/>
      <c r="GW29" s="522">
        <f>IF(AJ29="",0,IF(LEN(AJ29)=4,0,1))</f>
        <v>0</v>
      </c>
      <c r="GX29" s="522"/>
      <c r="GY29" s="522">
        <f>IF(AL29="",0,IF(LEN(AL29)=4,0,1))</f>
        <v>0</v>
      </c>
      <c r="GZ29" s="522"/>
      <c r="HA29" s="522">
        <f>IF(AN29="",0,IF(LEN(AN29)=4,0,1))</f>
        <v>0</v>
      </c>
      <c r="HB29" s="522"/>
      <c r="HC29" s="522">
        <f>IF(AND(AH29&lt;&gt;"",AP29="X"),0,IF(OR(AJ29&gt;=AH29,AL29&gt;=AH29,AN29&gt;=AH29),0,1))</f>
        <v>0</v>
      </c>
      <c r="HD29" s="522"/>
      <c r="HE29" s="522">
        <f>IF(AZ29="",0,IF(LEN(AZ29)=4,0,1))</f>
        <v>0</v>
      </c>
      <c r="HF29" s="522"/>
      <c r="HG29" s="522">
        <f>IF(BB29="",0,IF(LEN(BB29)=4,0,1))</f>
        <v>0</v>
      </c>
      <c r="HH29" s="522"/>
      <c r="HI29" s="522">
        <f>IF(BD29="",0,IF(LEN(BD29)=4,0,1))</f>
        <v>0</v>
      </c>
      <c r="HJ29" s="522"/>
      <c r="HK29" s="522">
        <f>IF(BF29="",0,IF(LEN(BF29)=4,0,1))</f>
        <v>0</v>
      </c>
      <c r="HL29" s="522"/>
      <c r="HM29" s="522">
        <f>IF(AND(AZ29&lt;&gt;"",BH29="X"),0,IF(OR(BB29&gt;=AZ29,BD29&gt;=AZ29,BF29&gt;=AZ29),0,1))</f>
        <v>0</v>
      </c>
      <c r="HN29" s="522"/>
      <c r="HO29" s="522">
        <f>IF(BR29="",0,IF(LEN(BR29)=4,0,1))</f>
        <v>0</v>
      </c>
      <c r="HP29" s="522"/>
      <c r="HQ29" s="522">
        <f>IF(BT29="",0,IF(LEN(BT29)=4,0,1))</f>
        <v>0</v>
      </c>
      <c r="HR29" s="522"/>
      <c r="HS29" s="522">
        <f>IF(BV29="",0,IF(LEN(BV29)=4,0,1))</f>
        <v>0</v>
      </c>
      <c r="HT29" s="522"/>
      <c r="HU29" s="522">
        <f>IF(BX29="",0,IF(LEN(BX29)=4,0,1))</f>
        <v>0</v>
      </c>
      <c r="HV29" s="522"/>
      <c r="HW29" s="522">
        <f>IF(AND(BR29&lt;&gt;"",BZ29="X"),0,IF(OR(BT29&gt;=BR29,BV29&gt;=BR29,BX29&gt;=BR29),0,1))</f>
        <v>0</v>
      </c>
      <c r="HX29" s="522"/>
      <c r="HY29" s="522">
        <f>IF(CJ29="",0,IF(LEN(CJ29)=4,0,1))</f>
        <v>0</v>
      </c>
      <c r="HZ29" s="522"/>
      <c r="IA29" s="522">
        <f>IF(CL29="",0,IF(LEN(CL29)=4,0,1))</f>
        <v>0</v>
      </c>
      <c r="IB29" s="522"/>
      <c r="IC29" s="522">
        <f>IF(CN29="",0,IF(LEN(CN29)=4,0,1))</f>
        <v>0</v>
      </c>
      <c r="ID29" s="522"/>
      <c r="IE29" s="522">
        <f>IF(CP29="",0,IF(LEN(CP29)=4,0,1))</f>
        <v>0</v>
      </c>
      <c r="IF29" s="522"/>
      <c r="IG29" s="522">
        <f>IF(AND(CJ29&lt;&gt;"",CR29="X"),0,IF(OR(CL29&gt;=CJ29,CN29&gt;=CJ29,CP29&gt;=CJ29),0,1))</f>
        <v>0</v>
      </c>
      <c r="IH29" s="522"/>
      <c r="IJ29" s="522">
        <f t="shared" ref="IJ29:IJ60" si="0">IF($CW$13=$CY$13,0,IF(X29="",0,1))</f>
        <v>0</v>
      </c>
      <c r="IK29" s="522"/>
      <c r="IL29" s="522">
        <f t="shared" ref="IL29:IL60" si="1">IF($CW$13=$CY$13,0,IF(AP29="",0,1))</f>
        <v>0</v>
      </c>
      <c r="IM29" s="522"/>
      <c r="IN29" s="522">
        <f t="shared" ref="IN29:IN60" si="2">IF($CW$13=$CY$13,0,IF(BH29="",0,1))</f>
        <v>0</v>
      </c>
      <c r="IO29" s="522"/>
      <c r="IP29" s="522">
        <f t="shared" ref="IP29:IP60" si="3">IF($CW$13=$CY$13,0,IF(BZ29="",0,1))</f>
        <v>0</v>
      </c>
      <c r="IQ29" s="522"/>
      <c r="IR29" s="522">
        <f t="shared" ref="IR29:IR60" si="4">IF($CW$13=$CY$13,0,IF(CR29="",0,1))</f>
        <v>0</v>
      </c>
      <c r="IS29" s="522"/>
      <c r="IU29" s="522">
        <f>IF(OR(AND(X29="",COUNTA(H29:W29)=4),AND(X29&lt;&gt;"",COUNTA(H29:W29)=3),AND(X29="",COUNTA(H29:W29)=0,$IU$28&gt;$CZ29)),0,1)</f>
        <v>0</v>
      </c>
      <c r="IV29" s="522"/>
      <c r="IW29" s="522">
        <f>IF(OR(AND(AP29="",COUNTA(Z29:AO29)=4),AND(AP29&lt;&gt;"",COUNTA(Z29:AO29)=3),AND(AP29="",COUNTA(Z29:AO29)=0,$IW$28&gt;$CZ29)),0,1)</f>
        <v>0</v>
      </c>
      <c r="IX29" s="522"/>
      <c r="IY29" s="522">
        <f>IF(OR(AND(BH29="",COUNTA(AR29:BG29)=4),AND(BH29&lt;&gt;"",COUNTA(AR29:BG29)=3),AND(BH29="",COUNTA(AR29:BG29)=0,$IY$28&gt;$CZ29)),0,1)</f>
        <v>0</v>
      </c>
      <c r="IZ29" s="522"/>
      <c r="JA29" s="522">
        <f>IF(OR(AND(BZ29="",COUNTA(BJ29:BY29)=4),AND(BZ29&lt;&gt;"",COUNTA(BJ29:BY29)=3),AND(BZ29="",COUNTA(BJ29:BY29)=0,$JA$28&gt;$CZ29)),0,1)</f>
        <v>0</v>
      </c>
      <c r="JB29" s="522"/>
      <c r="JC29" s="522">
        <f>IF(OR(AND(CR29="",COUNTA(CB29:CQ29)=4),AND(CR29&lt;&gt;"",COUNTA(CB29:CQ29)=3),AND(CR29="",COUNTA(CB29:CQ29)=0,$JC$28&gt;$CZ29)),0,1)</f>
        <v>0</v>
      </c>
      <c r="JD29" s="522"/>
      <c r="JE29" s="522">
        <f>IF($CW$13=$CY$13,0,IF(OR(AND(D29="",CW29=0,COUNTBLANK(H29:CS29)=90),AND(D29&lt;&gt;"",CW29=1,COUNTBLANK(H29:CS29)=90),AND(D29&lt;&gt;"",CW29=0,SUM(IU29:JD29)=0)),0,1))</f>
        <v>0</v>
      </c>
      <c r="JF29" s="522"/>
    </row>
    <row r="30" spans="1:266">
      <c r="A30" s="253"/>
      <c r="B30" s="211"/>
      <c r="C30" s="48" t="s">
        <v>4994</v>
      </c>
      <c r="D30" s="547" t="str">
        <f>IF($CW$27=1,"",IF(CNGE_2024_M3_Secc1!D579="","",CNGE_2024_M3_Secc1!D579))</f>
        <v/>
      </c>
      <c r="E30" s="548"/>
      <c r="F30" s="548"/>
      <c r="G30" s="549"/>
      <c r="H30" s="537"/>
      <c r="I30" s="537"/>
      <c r="J30" s="537"/>
      <c r="K30" s="537"/>
      <c r="L30" s="537"/>
      <c r="M30" s="537"/>
      <c r="N30" s="537"/>
      <c r="O30" s="537"/>
      <c r="P30" s="982"/>
      <c r="Q30" s="982"/>
      <c r="R30" s="982"/>
      <c r="S30" s="982"/>
      <c r="T30" s="982"/>
      <c r="U30" s="982"/>
      <c r="V30" s="982"/>
      <c r="W30" s="982"/>
      <c r="X30" s="982"/>
      <c r="Y30" s="982"/>
      <c r="Z30" s="537"/>
      <c r="AA30" s="537"/>
      <c r="AB30" s="537"/>
      <c r="AC30" s="537"/>
      <c r="AD30" s="537"/>
      <c r="AE30" s="537"/>
      <c r="AF30" s="537"/>
      <c r="AG30" s="537"/>
      <c r="AH30" s="982"/>
      <c r="AI30" s="982"/>
      <c r="AJ30" s="982"/>
      <c r="AK30" s="982"/>
      <c r="AL30" s="982"/>
      <c r="AM30" s="982"/>
      <c r="AN30" s="982"/>
      <c r="AO30" s="982"/>
      <c r="AP30" s="982"/>
      <c r="AQ30" s="982"/>
      <c r="AR30" s="537"/>
      <c r="AS30" s="537"/>
      <c r="AT30" s="537"/>
      <c r="AU30" s="537"/>
      <c r="AV30" s="537"/>
      <c r="AW30" s="537"/>
      <c r="AX30" s="537"/>
      <c r="AY30" s="537"/>
      <c r="AZ30" s="982"/>
      <c r="BA30" s="982"/>
      <c r="BB30" s="982"/>
      <c r="BC30" s="982"/>
      <c r="BD30" s="982"/>
      <c r="BE30" s="982"/>
      <c r="BF30" s="982"/>
      <c r="BG30" s="982"/>
      <c r="BH30" s="982"/>
      <c r="BI30" s="982"/>
      <c r="BJ30" s="537"/>
      <c r="BK30" s="537"/>
      <c r="BL30" s="537"/>
      <c r="BM30" s="537"/>
      <c r="BN30" s="537"/>
      <c r="BO30" s="537"/>
      <c r="BP30" s="537"/>
      <c r="BQ30" s="537"/>
      <c r="BR30" s="982"/>
      <c r="BS30" s="982"/>
      <c r="BT30" s="982"/>
      <c r="BU30" s="982"/>
      <c r="BV30" s="982"/>
      <c r="BW30" s="982"/>
      <c r="BX30" s="982"/>
      <c r="BY30" s="982"/>
      <c r="BZ30" s="982"/>
      <c r="CA30" s="982"/>
      <c r="CB30" s="537"/>
      <c r="CC30" s="537"/>
      <c r="CD30" s="537"/>
      <c r="CE30" s="537"/>
      <c r="CF30" s="537"/>
      <c r="CG30" s="537"/>
      <c r="CH30" s="537"/>
      <c r="CI30" s="537"/>
      <c r="CJ30" s="982"/>
      <c r="CK30" s="982"/>
      <c r="CL30" s="982"/>
      <c r="CM30" s="982"/>
      <c r="CN30" s="982"/>
      <c r="CO30" s="982"/>
      <c r="CP30" s="982"/>
      <c r="CQ30" s="982"/>
      <c r="CR30" s="982"/>
      <c r="CS30" s="982"/>
      <c r="CW30" s="524">
        <f>CNGE_2024_M3_Secc1!AH678</f>
        <v>0</v>
      </c>
      <c r="CX30" s="526"/>
      <c r="CZ30" s="522">
        <f>IF(CNGE_2024_M3_Secc1!$AO$669=CNGE_2024_M3_Secc1!$AQ$669,0,CNGE_2024_M3_Secc1!Y678)</f>
        <v>0</v>
      </c>
      <c r="DA30" s="522"/>
      <c r="DB30" s="522">
        <f t="shared" ref="DB30:DB93" si="5">COUNTA(H30,Z30,AR30,BJ30,CB30)</f>
        <v>0</v>
      </c>
      <c r="DC30" s="522"/>
      <c r="DD30" s="522">
        <f t="shared" ref="DD30:DD93" si="6">IF($CW$13=$CY$13,0,IF(CZ30=DB30,0,1))</f>
        <v>0</v>
      </c>
      <c r="DE30" s="522"/>
      <c r="DG30" s="115" t="b">
        <f t="shared" ref="DG30:DG93" si="7">NOT(EXACT(D30,UPPER(D30)))</f>
        <v>0</v>
      </c>
      <c r="DH30" s="115" t="str">
        <f t="shared" ref="DH30:DH93" si="8">SUBSTITUTE( SUBSTITUTE( SUBSTITUTE( SUBSTITUTE( SUBSTITUTE( SUBSTITUTE( SUBSTITUTE( SUBSTITUTE( SUBSTITUTE( SUBSTITUTE(D30, "á", "a"), "é", "e"), "í", "i"), "ó", "o"), "ú", "u"), "Á", "A"), "É", "E"), "Í", "I"), "Ó", "O"), "Ú", "U")</f>
        <v/>
      </c>
      <c r="DI30" s="115">
        <f t="shared" ref="DI30:DI93" si="9">COUNTIF(DG30,"VERDADERO")</f>
        <v>0</v>
      </c>
      <c r="DJ30" s="121" t="b">
        <f t="shared" ref="DJ30:DJ93" si="10">NOT(EXACT(D30,DH30))</f>
        <v>0</v>
      </c>
      <c r="DK30" s="113" t="str">
        <f t="shared" ref="DK30:DK93" si="11">SUBSTITUTE((SUBSTITUTE(SUBSTITUTE(SUBSTITUTE(D30,".",""),",",""),"(","")),")","")</f>
        <v/>
      </c>
      <c r="DL30" s="121">
        <f t="shared" ref="DL30:DL93" si="12">COUNTIF(DJ30,"VERDADERO")</f>
        <v>0</v>
      </c>
      <c r="DM30" s="121" t="b">
        <f t="shared" ref="DM30:DM93" si="13">NOT(EXACT(D30,DK30))</f>
        <v>0</v>
      </c>
      <c r="DN30" s="121">
        <f t="shared" ref="DN30:DN93" si="14">COUNTIF(DM30,"VERDADERO")</f>
        <v>0</v>
      </c>
      <c r="DO30" s="115" t="b">
        <f t="shared" ref="DO30:DO93" si="15">NOT(EXACT(Z30,UPPER(Z30)))</f>
        <v>0</v>
      </c>
      <c r="DP30" s="115" t="str">
        <f t="shared" ref="DP30:DP93" si="16">SUBSTITUTE( SUBSTITUTE( SUBSTITUTE( SUBSTITUTE( SUBSTITUTE( SUBSTITUTE( SUBSTITUTE( SUBSTITUTE( SUBSTITUTE( SUBSTITUTE(Z30, "á", "a"), "é", "e"), "í", "i"), "ó", "o"), "ú", "u"), "Á", "A"), "É", "E"), "Í", "I"), "Ó", "O"), "Ú", "U")</f>
        <v/>
      </c>
      <c r="DQ30" s="115">
        <f t="shared" ref="DQ30:DQ93" si="17">COUNTIF(DO30,"VERDADERO")</f>
        <v>0</v>
      </c>
      <c r="DR30" s="121" t="b">
        <f t="shared" ref="DR30:DR93" si="18">NOT(EXACT(Z30,DP30))</f>
        <v>0</v>
      </c>
      <c r="DS30" s="113" t="str">
        <f t="shared" ref="DS30:DS93" si="19">SUBSTITUTE((SUBSTITUTE(SUBSTITUTE(SUBSTITUTE(Z30,".",""),",",""),"(","")),")","")</f>
        <v/>
      </c>
      <c r="DT30" s="121">
        <f t="shared" ref="DT30:DT93" si="20">COUNTIF(DR30,"VERDADERO")</f>
        <v>0</v>
      </c>
      <c r="DU30" s="121" t="b">
        <f t="shared" ref="DU30:DU93" si="21">NOT(EXACT(Z30,DS30))</f>
        <v>0</v>
      </c>
      <c r="DV30" s="121">
        <f t="shared" ref="DV30:DV93" si="22">COUNTIF(DU30,"VERDADERO")</f>
        <v>0</v>
      </c>
      <c r="DW30" s="115" t="b">
        <f t="shared" ref="DW30:DW93" si="23">NOT(EXACT(AR30,UPPER(AR30)))</f>
        <v>0</v>
      </c>
      <c r="DX30" s="115" t="str">
        <f t="shared" ref="DX30:DX93" si="24">SUBSTITUTE( SUBSTITUTE( SUBSTITUTE( SUBSTITUTE( SUBSTITUTE( SUBSTITUTE( SUBSTITUTE( SUBSTITUTE( SUBSTITUTE( SUBSTITUTE(AR30, "á", "a"), "é", "e"), "í", "i"), "ó", "o"), "ú", "u"), "Á", "A"), "É", "E"), "Í", "I"), "Ó", "O"), "Ú", "U")</f>
        <v/>
      </c>
      <c r="DY30" s="115">
        <f t="shared" ref="DY30:DY93" si="25">COUNTIF(DW30,"VERDADERO")</f>
        <v>0</v>
      </c>
      <c r="DZ30" s="121" t="b">
        <f t="shared" ref="DZ30:DZ93" si="26">NOT(EXACT(AR30,DX30))</f>
        <v>0</v>
      </c>
      <c r="EA30" s="113" t="str">
        <f t="shared" ref="EA30:EA93" si="27">SUBSTITUTE((SUBSTITUTE(SUBSTITUTE(SUBSTITUTE(AR30,".",""),",",""),"(","")),")","")</f>
        <v/>
      </c>
      <c r="EB30" s="121">
        <f t="shared" ref="EB30:EB93" si="28">COUNTIF(DZ30,"VERDADERO")</f>
        <v>0</v>
      </c>
      <c r="EC30" s="121" t="b">
        <f t="shared" ref="EC30:EC93" si="29">NOT(EXACT(AR30,EA30))</f>
        <v>0</v>
      </c>
      <c r="ED30" s="121">
        <f t="shared" ref="ED30:ED93" si="30">COUNTIF(EC30,"VERDADERO")</f>
        <v>0</v>
      </c>
      <c r="EE30" s="115" t="b">
        <f t="shared" ref="EE30:EE93" si="31">NOT(EXACT(BJ30,UPPER(BJ30)))</f>
        <v>0</v>
      </c>
      <c r="EF30" s="115" t="str">
        <f t="shared" ref="EF30:EF93" si="32">SUBSTITUTE( SUBSTITUTE( SUBSTITUTE( SUBSTITUTE( SUBSTITUTE( SUBSTITUTE( SUBSTITUTE( SUBSTITUTE( SUBSTITUTE( SUBSTITUTE(BJ30, "á", "a"), "é", "e"), "í", "i"), "ó", "o"), "ú", "u"), "Á", "A"), "É", "E"), "Í", "I"), "Ó", "O"), "Ú", "U")</f>
        <v/>
      </c>
      <c r="EG30" s="115">
        <f t="shared" ref="EG30:EG93" si="33">COUNTIF(EE30,"VERDADERO")</f>
        <v>0</v>
      </c>
      <c r="EH30" s="121" t="b">
        <f t="shared" ref="EH30:EH93" si="34">NOT(EXACT(BJ30,EF30))</f>
        <v>0</v>
      </c>
      <c r="EI30" s="113" t="str">
        <f t="shared" ref="EI30:EI93" si="35">SUBSTITUTE((SUBSTITUTE(SUBSTITUTE(SUBSTITUTE(BJ30,".",""),",",""),"(","")),")","")</f>
        <v/>
      </c>
      <c r="EJ30" s="121">
        <f t="shared" ref="EJ30:EJ93" si="36">COUNTIF(EH30,"VERDADERO")</f>
        <v>0</v>
      </c>
      <c r="EK30" s="121" t="b">
        <f t="shared" ref="EK30:EK93" si="37">NOT(EXACT(BJ30,EI30))</f>
        <v>0</v>
      </c>
      <c r="EL30" s="121">
        <f t="shared" ref="EL30:EL93" si="38">COUNTIF(EK30,"VERDADERO")</f>
        <v>0</v>
      </c>
      <c r="EM30" s="115" t="b">
        <f t="shared" ref="EM30:EM93" si="39">NOT(EXACT(CB30,UPPER(CB30)))</f>
        <v>0</v>
      </c>
      <c r="EN30" s="115" t="str">
        <f t="shared" ref="EN30:EN93" si="40">SUBSTITUTE( SUBSTITUTE( SUBSTITUTE( SUBSTITUTE( SUBSTITUTE( SUBSTITUTE( SUBSTITUTE( SUBSTITUTE( SUBSTITUTE( SUBSTITUTE(CB30, "á", "a"), "é", "e"), "í", "i"), "ó", "o"), "ú", "u"), "Á", "A"), "É", "E"), "Í", "I"), "Ó", "O"), "Ú", "U")</f>
        <v/>
      </c>
      <c r="EO30" s="115">
        <f t="shared" ref="EO30:EO93" si="41">COUNTIF(EM30,"VERDADERO")</f>
        <v>0</v>
      </c>
      <c r="EP30" s="121" t="b">
        <f t="shared" ref="EP30:EP93" si="42">NOT(EXACT(CB30,EN30))</f>
        <v>0</v>
      </c>
      <c r="EQ30" s="113" t="str">
        <f t="shared" ref="EQ30:EQ93" si="43">SUBSTITUTE((SUBSTITUTE(SUBSTITUTE(SUBSTITUTE(CB30,".",""),",",""),"(","")),")","")</f>
        <v/>
      </c>
      <c r="ER30" s="121">
        <f t="shared" ref="ER30:ER93" si="44">COUNTIF(EP30,"VERDADERO")</f>
        <v>0</v>
      </c>
      <c r="ES30" s="121" t="b">
        <f t="shared" ref="ES30:ES93" si="45">NOT(EXACT(CB30,EQ30))</f>
        <v>0</v>
      </c>
      <c r="ET30" s="121">
        <f t="shared" ref="ET30:ET93" si="46">COUNTIF(ES30,"VERDADERO")</f>
        <v>0</v>
      </c>
      <c r="EU30" s="522"/>
      <c r="EV30" s="164" t="b">
        <f t="shared" ref="EV30:EV93" si="47">NOT(EXACT(L30,UPPER(L30)))</f>
        <v>0</v>
      </c>
      <c r="EW30" s="164" t="str">
        <f t="shared" ref="EW30:EW93" si="48">SUBSTITUTE( SUBSTITUTE( SUBSTITUTE( SUBSTITUTE( SUBSTITUTE( SUBSTITUTE( SUBSTITUTE( SUBSTITUTE( SUBSTITUTE( SUBSTITUTE(L30, "á", "a"), "é", "e"), "í", "i"), "ó", "o"), "ú", "u"), "Á", "A"), "É", "E"), "Í", "I"), "Ó", "O"), "Ú", "U")</f>
        <v/>
      </c>
      <c r="EX30" s="164">
        <f t="shared" ref="EX30:EX93" si="49">COUNTIF(EV30,"VERDADERO")</f>
        <v>0</v>
      </c>
      <c r="EY30" s="345" t="b">
        <f t="shared" ref="EY30:EY93" si="50">NOT(EXACT(L30,EW30))</f>
        <v>0</v>
      </c>
      <c r="EZ30" s="122" t="str">
        <f t="shared" ref="EZ30:EZ93" si="51">SUBSTITUTE((SUBSTITUTE(SUBSTITUTE(SUBSTITUTE(L30,".",""),",",""),"(","")),")","")</f>
        <v/>
      </c>
      <c r="FA30" s="345">
        <f t="shared" ref="FA30:FA93" si="52">COUNTIF(EY30,"VERDADERO")</f>
        <v>0</v>
      </c>
      <c r="FB30" s="345" t="b">
        <f t="shared" ref="FB30:FB93" si="53">NOT(EXACT(L30,EZ30))</f>
        <v>0</v>
      </c>
      <c r="FC30" s="345">
        <f t="shared" ref="FC30:FC93" si="54">COUNTIF(FB30,"VERDADERO")</f>
        <v>0</v>
      </c>
      <c r="FD30" s="164" t="b">
        <f t="shared" ref="FD30:FD93" si="55">NOT(EXACT(AD30,UPPER(AD30)))</f>
        <v>0</v>
      </c>
      <c r="FE30" s="164" t="str">
        <f t="shared" ref="FE30:FE93" si="56">SUBSTITUTE( SUBSTITUTE( SUBSTITUTE( SUBSTITUTE( SUBSTITUTE( SUBSTITUTE( SUBSTITUTE( SUBSTITUTE( SUBSTITUTE( SUBSTITUTE(AD30, "á", "a"), "é", "e"), "í", "i"), "ó", "o"), "ú", "u"), "Á", "A"), "É", "E"), "Í", "I"), "Ó", "O"), "Ú", "U")</f>
        <v/>
      </c>
      <c r="FF30" s="164">
        <f t="shared" ref="FF30:FF93" si="57">COUNTIF(FD30,"VERDADERO")</f>
        <v>0</v>
      </c>
      <c r="FG30" s="345" t="b">
        <f t="shared" ref="FG30:FG93" si="58">NOT(EXACT(AD30,FE30))</f>
        <v>0</v>
      </c>
      <c r="FH30" s="122" t="str">
        <f t="shared" ref="FH30:FH93" si="59">SUBSTITUTE((SUBSTITUTE(SUBSTITUTE(SUBSTITUTE(AD30,".",""),",",""),"(","")),")","")</f>
        <v/>
      </c>
      <c r="FI30" s="345">
        <f t="shared" ref="FI30:FI93" si="60">COUNTIF(FG30,"VERDADERO")</f>
        <v>0</v>
      </c>
      <c r="FJ30" s="345" t="b">
        <f t="shared" ref="FJ30:FJ93" si="61">NOT(EXACT(AD30,FH30))</f>
        <v>0</v>
      </c>
      <c r="FK30" s="345">
        <f t="shared" ref="FK30:FK93" si="62">COUNTIF(FJ30,"VERDADERO")</f>
        <v>0</v>
      </c>
      <c r="FL30" s="164" t="b">
        <f t="shared" ref="FL30:FL93" si="63">NOT(EXACT(AV30,UPPER(AV30)))</f>
        <v>0</v>
      </c>
      <c r="FM30" s="164" t="str">
        <f t="shared" ref="FM30:FM93" si="64">SUBSTITUTE( SUBSTITUTE( SUBSTITUTE( SUBSTITUTE( SUBSTITUTE( SUBSTITUTE( SUBSTITUTE( SUBSTITUTE( SUBSTITUTE( SUBSTITUTE(AV30, "á", "a"), "é", "e"), "í", "i"), "ó", "o"), "ú", "u"), "Á", "A"), "É", "E"), "Í", "I"), "Ó", "O"), "Ú", "U")</f>
        <v/>
      </c>
      <c r="FN30" s="164">
        <f t="shared" ref="FN30:FN93" si="65">COUNTIF(FL30,"VERDADERO")</f>
        <v>0</v>
      </c>
      <c r="FO30" s="345" t="b">
        <f t="shared" ref="FO30:FO93" si="66">NOT(EXACT(AV30,FM30))</f>
        <v>0</v>
      </c>
      <c r="FP30" s="122" t="str">
        <f t="shared" ref="FP30:FP93" si="67">SUBSTITUTE((SUBSTITUTE(SUBSTITUTE(SUBSTITUTE(AV30,".",""),",",""),"(","")),")","")</f>
        <v/>
      </c>
      <c r="FQ30" s="345">
        <f t="shared" ref="FQ30:FQ93" si="68">COUNTIF(FO30,"VERDADERO")</f>
        <v>0</v>
      </c>
      <c r="FR30" s="345" t="b">
        <f t="shared" ref="FR30:FR93" si="69">NOT(EXACT(AV30,FP30))</f>
        <v>0</v>
      </c>
      <c r="FS30" s="345">
        <f t="shared" ref="FS30:FS93" si="70">COUNTIF(FR30,"VERDADERO")</f>
        <v>0</v>
      </c>
      <c r="FT30" s="164" t="b">
        <f t="shared" ref="FT30:FT93" si="71">NOT(EXACT(BN30,UPPER(BN30)))</f>
        <v>0</v>
      </c>
      <c r="FU30" s="164" t="str">
        <f t="shared" ref="FU30:FU93" si="72">SUBSTITUTE( SUBSTITUTE( SUBSTITUTE( SUBSTITUTE( SUBSTITUTE( SUBSTITUTE( SUBSTITUTE( SUBSTITUTE( SUBSTITUTE( SUBSTITUTE(BN30, "á", "a"), "é", "e"), "í", "i"), "ó", "o"), "ú", "u"), "Á", "A"), "É", "E"), "Í", "I"), "Ó", "O"), "Ú", "U")</f>
        <v/>
      </c>
      <c r="FV30" s="164">
        <f t="shared" ref="FV30:FV93" si="73">COUNTIF(FT30,"VERDADERO")</f>
        <v>0</v>
      </c>
      <c r="FW30" s="345" t="b">
        <f t="shared" ref="FW30:FW93" si="74">NOT(EXACT(BN30,FU30))</f>
        <v>0</v>
      </c>
      <c r="FX30" s="122" t="str">
        <f t="shared" ref="FX30:FX93" si="75">SUBSTITUTE((SUBSTITUTE(SUBSTITUTE(SUBSTITUTE(BN30,".",""),",",""),"(","")),")","")</f>
        <v/>
      </c>
      <c r="FY30" s="345">
        <f t="shared" ref="FY30:FY93" si="76">COUNTIF(FW30,"VERDADERO")</f>
        <v>0</v>
      </c>
      <c r="FZ30" s="345" t="b">
        <f t="shared" ref="FZ30:FZ93" si="77">NOT(EXACT(BN30,FX30))</f>
        <v>0</v>
      </c>
      <c r="GA30" s="345">
        <f t="shared" ref="GA30:GA93" si="78">COUNTIF(FZ30,"VERDADERO")</f>
        <v>0</v>
      </c>
      <c r="GB30" s="164" t="b">
        <f t="shared" ref="GB30:GB93" si="79">NOT(EXACT(CF30,UPPER(CF30)))</f>
        <v>0</v>
      </c>
      <c r="GC30" s="164" t="str">
        <f t="shared" ref="GC30:GC93" si="80">SUBSTITUTE( SUBSTITUTE( SUBSTITUTE( SUBSTITUTE( SUBSTITUTE( SUBSTITUTE( SUBSTITUTE( SUBSTITUTE( SUBSTITUTE( SUBSTITUTE(CF30, "á", "a"), "é", "e"), "í", "i"), "ó", "o"), "ú", "u"), "Á", "A"), "É", "E"), "Í", "I"), "Ó", "O"), "Ú", "U")</f>
        <v/>
      </c>
      <c r="GD30" s="164">
        <f t="shared" ref="GD30:GD93" si="81">COUNTIF(GB30,"VERDADERO")</f>
        <v>0</v>
      </c>
      <c r="GE30" s="345" t="b">
        <f t="shared" ref="GE30:GE93" si="82">NOT(EXACT(CF30,GC30))</f>
        <v>0</v>
      </c>
      <c r="GF30" s="122" t="str">
        <f t="shared" ref="GF30:GF93" si="83">SUBSTITUTE((SUBSTITUTE(SUBSTITUTE(SUBSTITUTE(CF30,".",""),",",""),"(","")),")","")</f>
        <v/>
      </c>
      <c r="GG30" s="345">
        <f t="shared" ref="GG30:GG93" si="84">COUNTIF(GE30,"VERDADERO")</f>
        <v>0</v>
      </c>
      <c r="GH30" s="345" t="b">
        <f t="shared" ref="GH30:GH93" si="85">NOT(EXACT(CF30,GF30))</f>
        <v>0</v>
      </c>
      <c r="GI30" s="345">
        <f t="shared" ref="GI30:GI93" si="86">COUNTIF(GH30,"VERDADERO")</f>
        <v>0</v>
      </c>
      <c r="GK30" s="522">
        <f t="shared" ref="GK30:GK93" si="87">IF(P30="",0,IF(LEN(P30)=4,0,1))</f>
        <v>0</v>
      </c>
      <c r="GL30" s="522"/>
      <c r="GM30" s="522">
        <f t="shared" ref="GM30:GM93" si="88">IF(R30="",0,IF(LEN(R30)=4,0,1))</f>
        <v>0</v>
      </c>
      <c r="GN30" s="522"/>
      <c r="GO30" s="522">
        <f t="shared" ref="GO30:GO93" si="89">IF(T30="",0,IF(LEN(T30)=4,0,1))</f>
        <v>0</v>
      </c>
      <c r="GP30" s="522"/>
      <c r="GQ30" s="522">
        <f t="shared" ref="GQ30:GQ93" si="90">IF(V30="",0,IF(LEN(V30)=4,0,1))</f>
        <v>0</v>
      </c>
      <c r="GR30" s="522"/>
      <c r="GS30" s="522">
        <f t="shared" ref="GS30:GS93" si="91">IF(AND(P30&lt;&gt;"",X30="X"),0,IF(OR(R30&gt;=P30,T30&gt;=P30,V30&gt;=P30),0,1))</f>
        <v>0</v>
      </c>
      <c r="GT30" s="522"/>
      <c r="GU30" s="522">
        <f t="shared" ref="GU30:GU93" si="92">IF(AH30="",0,IF(LEN(AH30)=4,0,1))</f>
        <v>0</v>
      </c>
      <c r="GV30" s="522"/>
      <c r="GW30" s="522">
        <f t="shared" ref="GW30:GW93" si="93">IF(AJ30="",0,IF(LEN(AJ30)=4,0,1))</f>
        <v>0</v>
      </c>
      <c r="GX30" s="522"/>
      <c r="GY30" s="522">
        <f t="shared" ref="GY30:GY93" si="94">IF(AL30="",0,IF(LEN(AL30)=4,0,1))</f>
        <v>0</v>
      </c>
      <c r="GZ30" s="522"/>
      <c r="HA30" s="522">
        <f t="shared" ref="HA30:HA93" si="95">IF(AN30="",0,IF(LEN(AN30)=4,0,1))</f>
        <v>0</v>
      </c>
      <c r="HB30" s="522"/>
      <c r="HC30" s="522">
        <f t="shared" ref="HC30" si="96">IF(AND(AH30&lt;&gt;"",AP30="X"),0,IF(OR(AJ30&gt;=AH30,AL30&gt;=AH30,AN30&gt;=AH30),0,1))</f>
        <v>0</v>
      </c>
      <c r="HD30" s="522"/>
      <c r="HE30" s="522">
        <f t="shared" ref="HE30:HE93" si="97">IF(AZ30="",0,IF(LEN(AZ30)=4,0,1))</f>
        <v>0</v>
      </c>
      <c r="HF30" s="522"/>
      <c r="HG30" s="522">
        <f t="shared" ref="HG30:HG93" si="98">IF(BB30="",0,IF(LEN(BB30)=4,0,1))</f>
        <v>0</v>
      </c>
      <c r="HH30" s="522"/>
      <c r="HI30" s="522">
        <f t="shared" ref="HI30:HI93" si="99">IF(BD30="",0,IF(LEN(BD30)=4,0,1))</f>
        <v>0</v>
      </c>
      <c r="HJ30" s="522"/>
      <c r="HK30" s="522">
        <f t="shared" ref="HK30:HK93" si="100">IF(BF30="",0,IF(LEN(BF30)=4,0,1))</f>
        <v>0</v>
      </c>
      <c r="HL30" s="522"/>
      <c r="HM30" s="522">
        <f t="shared" ref="HM30:HM93" si="101">IF(AND(AZ30&lt;&gt;"",BH30="X"),0,IF(OR(BB30&gt;=AZ30,BD30&gt;=AZ30,BF30&gt;=AZ30),0,1))</f>
        <v>0</v>
      </c>
      <c r="HN30" s="522"/>
      <c r="HO30" s="522">
        <f t="shared" ref="HO30:HO93" si="102">IF(BR30="",0,IF(LEN(BR30)=4,0,1))</f>
        <v>0</v>
      </c>
      <c r="HP30" s="522"/>
      <c r="HQ30" s="522">
        <f t="shared" ref="HQ30:HQ93" si="103">IF(BT30="",0,IF(LEN(BT30)=4,0,1))</f>
        <v>0</v>
      </c>
      <c r="HR30" s="522"/>
      <c r="HS30" s="522">
        <f t="shared" ref="HS30:HS93" si="104">IF(BV30="",0,IF(LEN(BV30)=4,0,1))</f>
        <v>0</v>
      </c>
      <c r="HT30" s="522"/>
      <c r="HU30" s="522">
        <f t="shared" ref="HU30:HU93" si="105">IF(BX30="",0,IF(LEN(BX30)=4,0,1))</f>
        <v>0</v>
      </c>
      <c r="HV30" s="522"/>
      <c r="HW30" s="522">
        <f t="shared" ref="HW30:HW93" si="106">IF(AND(BR30&lt;&gt;"",BZ30="X"),0,IF(OR(BT30&gt;=BR30,BV30&gt;=BR30,BX30&gt;=BR30),0,1))</f>
        <v>0</v>
      </c>
      <c r="HX30" s="522"/>
      <c r="HY30" s="522">
        <f t="shared" ref="HY30:HY93" si="107">IF(CJ30="",0,IF(LEN(CJ30)=4,0,1))</f>
        <v>0</v>
      </c>
      <c r="HZ30" s="522"/>
      <c r="IA30" s="522">
        <f t="shared" ref="IA30:IA93" si="108">IF(CL30="",0,IF(LEN(CL30)=4,0,1))</f>
        <v>0</v>
      </c>
      <c r="IB30" s="522"/>
      <c r="IC30" s="522">
        <f t="shared" ref="IC30:IC93" si="109">IF(CN30="",0,IF(LEN(CN30)=4,0,1))</f>
        <v>0</v>
      </c>
      <c r="ID30" s="522"/>
      <c r="IE30" s="522">
        <f t="shared" ref="IE30:IE93" si="110">IF(CP30="",0,IF(LEN(CP30)=4,0,1))</f>
        <v>0</v>
      </c>
      <c r="IF30" s="522"/>
      <c r="IG30" s="522">
        <f t="shared" ref="IG30:IG93" si="111">IF(AND(CJ30&lt;&gt;"",CR30="X"),0,IF(OR(CL30&gt;=CJ30,CN30&gt;=CJ30,CP30&gt;=CJ30),0,1))</f>
        <v>0</v>
      </c>
      <c r="IH30" s="522"/>
      <c r="IJ30" s="522">
        <f t="shared" si="0"/>
        <v>0</v>
      </c>
      <c r="IK30" s="522"/>
      <c r="IL30" s="522">
        <f t="shared" si="1"/>
        <v>0</v>
      </c>
      <c r="IM30" s="522"/>
      <c r="IN30" s="522">
        <f t="shared" si="2"/>
        <v>0</v>
      </c>
      <c r="IO30" s="522"/>
      <c r="IP30" s="522">
        <f t="shared" si="3"/>
        <v>0</v>
      </c>
      <c r="IQ30" s="522"/>
      <c r="IR30" s="522">
        <f t="shared" si="4"/>
        <v>0</v>
      </c>
      <c r="IS30" s="522"/>
      <c r="IU30" s="522">
        <f t="shared" ref="IU30:IU34" si="112">IF(OR(AND(X30="",COUNTA(H30:W30)=4),AND(X30&lt;&gt;"",COUNTA(H30:W30)=3),AND(X30="",COUNTA(H30:W30)=0,$IU$28&gt;$CZ30)),0,1)</f>
        <v>0</v>
      </c>
      <c r="IV30" s="522"/>
      <c r="IW30" s="522">
        <f t="shared" ref="IW30:IW34" si="113">IF(OR(AND(AP30="",COUNTA(Z30:AO30)=4),AND(AP30&lt;&gt;"",COUNTA(Z30:AO30)=3),AND(AP30="",COUNTA(Z30:AO30)=0,$IW$28&gt;$CZ30)),0,1)</f>
        <v>0</v>
      </c>
      <c r="IX30" s="522"/>
      <c r="IY30" s="522">
        <f t="shared" ref="IY30:IY34" si="114">IF(OR(AND(BH30="",COUNTA(AR30:BG30)=4),AND(BH30&lt;&gt;"",COUNTA(AR30:BG30)=3),AND(BH30="",COUNTA(AR30:BG30)=0,$IY$28&gt;$CZ30)),0,1)</f>
        <v>0</v>
      </c>
      <c r="IZ30" s="522"/>
      <c r="JA30" s="522">
        <f t="shared" ref="JA30:JA34" si="115">IF(OR(AND(BZ30="",COUNTA(BJ30:BY30)=4),AND(BZ30&lt;&gt;"",COUNTA(BJ30:BY30)=3),AND(BZ30="",COUNTA(BJ30:BY30)=0,$JA$28&gt;$CZ30)),0,1)</f>
        <v>0</v>
      </c>
      <c r="JB30" s="522"/>
      <c r="JC30" s="522">
        <f t="shared" ref="JC30:JC34" si="116">IF(OR(AND(CR30="",COUNTA(CB30:CQ30)=4),AND(CR30&lt;&gt;"",COUNTA(CB30:CQ30)=3),AND(CR30="",COUNTA(CB30:CQ30)=0,$JC$28&gt;$CZ30)),0,1)</f>
        <v>0</v>
      </c>
      <c r="JD30" s="522"/>
      <c r="JE30" s="522">
        <f t="shared" ref="JE30:JE34" si="117">IF($CW$13=$CY$13,0,IF(OR(AND(D30="",CW30=0,COUNTBLANK(H30:CS30)=90),AND(D30&lt;&gt;"",CW30=1,COUNTBLANK(H30:CS30)=90),AND(D30&lt;&gt;"",CW30=0,SUM(IU30:JD30)=0)),0,1))</f>
        <v>0</v>
      </c>
      <c r="JF30" s="522"/>
    </row>
    <row r="31" spans="1:266" ht="15" customHeight="1">
      <c r="A31" s="253"/>
      <c r="B31" s="211"/>
      <c r="C31" s="48" t="s">
        <v>4996</v>
      </c>
      <c r="D31" s="547" t="str">
        <f>IF($CW$27=1,"",IF(CNGE_2024_M3_Secc1!D580="","",CNGE_2024_M3_Secc1!D580))</f>
        <v/>
      </c>
      <c r="E31" s="548"/>
      <c r="F31" s="548"/>
      <c r="G31" s="549"/>
      <c r="H31" s="976"/>
      <c r="I31" s="976"/>
      <c r="J31" s="976"/>
      <c r="K31" s="976"/>
      <c r="L31" s="537"/>
      <c r="M31" s="537"/>
      <c r="N31" s="537"/>
      <c r="O31" s="537"/>
      <c r="P31" s="982"/>
      <c r="Q31" s="982"/>
      <c r="R31" s="982"/>
      <c r="S31" s="982"/>
      <c r="T31" s="982"/>
      <c r="U31" s="982"/>
      <c r="V31" s="982"/>
      <c r="W31" s="982"/>
      <c r="X31" s="982"/>
      <c r="Y31" s="982"/>
      <c r="Z31" s="976"/>
      <c r="AA31" s="976"/>
      <c r="AB31" s="976"/>
      <c r="AC31" s="976"/>
      <c r="AD31" s="537"/>
      <c r="AE31" s="537"/>
      <c r="AF31" s="537"/>
      <c r="AG31" s="537"/>
      <c r="AH31" s="982"/>
      <c r="AI31" s="982"/>
      <c r="AJ31" s="982"/>
      <c r="AK31" s="982"/>
      <c r="AL31" s="982"/>
      <c r="AM31" s="982"/>
      <c r="AN31" s="982"/>
      <c r="AO31" s="982"/>
      <c r="AP31" s="982"/>
      <c r="AQ31" s="982"/>
      <c r="AR31" s="976"/>
      <c r="AS31" s="976"/>
      <c r="AT31" s="976"/>
      <c r="AU31" s="976"/>
      <c r="AV31" s="537"/>
      <c r="AW31" s="537"/>
      <c r="AX31" s="537"/>
      <c r="AY31" s="537"/>
      <c r="AZ31" s="982"/>
      <c r="BA31" s="982"/>
      <c r="BB31" s="982"/>
      <c r="BC31" s="982"/>
      <c r="BD31" s="982"/>
      <c r="BE31" s="982"/>
      <c r="BF31" s="982"/>
      <c r="BG31" s="982"/>
      <c r="BH31" s="982"/>
      <c r="BI31" s="982"/>
      <c r="BJ31" s="537"/>
      <c r="BK31" s="537"/>
      <c r="BL31" s="537"/>
      <c r="BM31" s="537"/>
      <c r="BN31" s="537"/>
      <c r="BO31" s="537"/>
      <c r="BP31" s="537"/>
      <c r="BQ31" s="537"/>
      <c r="BR31" s="982"/>
      <c r="BS31" s="982"/>
      <c r="BT31" s="982"/>
      <c r="BU31" s="982"/>
      <c r="BV31" s="982"/>
      <c r="BW31" s="982"/>
      <c r="BX31" s="982"/>
      <c r="BY31" s="982"/>
      <c r="BZ31" s="982"/>
      <c r="CA31" s="982"/>
      <c r="CB31" s="537"/>
      <c r="CC31" s="537"/>
      <c r="CD31" s="537"/>
      <c r="CE31" s="537"/>
      <c r="CF31" s="537"/>
      <c r="CG31" s="537"/>
      <c r="CH31" s="537"/>
      <c r="CI31" s="537"/>
      <c r="CJ31" s="982"/>
      <c r="CK31" s="982"/>
      <c r="CL31" s="982"/>
      <c r="CM31" s="982"/>
      <c r="CN31" s="982"/>
      <c r="CO31" s="982"/>
      <c r="CP31" s="982"/>
      <c r="CQ31" s="982"/>
      <c r="CR31" s="982"/>
      <c r="CS31" s="982"/>
      <c r="CW31" s="524">
        <f>CNGE_2024_M3_Secc1!AH679</f>
        <v>0</v>
      </c>
      <c r="CX31" s="526"/>
      <c r="CZ31" s="522">
        <f>IF(CNGE_2024_M3_Secc1!$AO$669=CNGE_2024_M3_Secc1!$AQ$669,0,CNGE_2024_M3_Secc1!Y679)</f>
        <v>0</v>
      </c>
      <c r="DA31" s="522"/>
      <c r="DB31" s="522">
        <f t="shared" si="5"/>
        <v>0</v>
      </c>
      <c r="DC31" s="522"/>
      <c r="DD31" s="522">
        <f t="shared" si="6"/>
        <v>0</v>
      </c>
      <c r="DE31" s="522"/>
      <c r="DG31" s="115" t="b">
        <f t="shared" si="7"/>
        <v>0</v>
      </c>
      <c r="DH31" s="115" t="str">
        <f t="shared" si="8"/>
        <v/>
      </c>
      <c r="DI31" s="115">
        <f t="shared" si="9"/>
        <v>0</v>
      </c>
      <c r="DJ31" s="121" t="b">
        <f t="shared" si="10"/>
        <v>0</v>
      </c>
      <c r="DK31" s="113" t="str">
        <f t="shared" si="11"/>
        <v/>
      </c>
      <c r="DL31" s="121">
        <f t="shared" si="12"/>
        <v>0</v>
      </c>
      <c r="DM31" s="121" t="b">
        <f t="shared" si="13"/>
        <v>0</v>
      </c>
      <c r="DN31" s="121">
        <f t="shared" si="14"/>
        <v>0</v>
      </c>
      <c r="DO31" s="164" t="b">
        <f t="shared" si="15"/>
        <v>0</v>
      </c>
      <c r="DP31" s="164" t="str">
        <f t="shared" si="16"/>
        <v/>
      </c>
      <c r="DQ31" s="164">
        <f t="shared" si="17"/>
        <v>0</v>
      </c>
      <c r="DR31" s="345" t="b">
        <f t="shared" si="18"/>
        <v>0</v>
      </c>
      <c r="DS31" s="122" t="str">
        <f t="shared" si="19"/>
        <v/>
      </c>
      <c r="DT31" s="345">
        <f t="shared" si="20"/>
        <v>0</v>
      </c>
      <c r="DU31" s="345" t="b">
        <f t="shared" si="21"/>
        <v>0</v>
      </c>
      <c r="DV31" s="345">
        <f t="shared" si="22"/>
        <v>0</v>
      </c>
      <c r="DW31" s="164" t="b">
        <f t="shared" si="23"/>
        <v>0</v>
      </c>
      <c r="DX31" s="164" t="str">
        <f t="shared" si="24"/>
        <v/>
      </c>
      <c r="DY31" s="164">
        <f t="shared" si="25"/>
        <v>0</v>
      </c>
      <c r="DZ31" s="345" t="b">
        <f t="shared" si="26"/>
        <v>0</v>
      </c>
      <c r="EA31" s="122" t="str">
        <f t="shared" si="27"/>
        <v/>
      </c>
      <c r="EB31" s="345">
        <f t="shared" si="28"/>
        <v>0</v>
      </c>
      <c r="EC31" s="345" t="b">
        <f t="shared" si="29"/>
        <v>0</v>
      </c>
      <c r="ED31" s="345">
        <f t="shared" si="30"/>
        <v>0</v>
      </c>
      <c r="EE31" s="164" t="b">
        <f t="shared" si="31"/>
        <v>0</v>
      </c>
      <c r="EF31" s="164" t="str">
        <f t="shared" si="32"/>
        <v/>
      </c>
      <c r="EG31" s="164">
        <f t="shared" si="33"/>
        <v>0</v>
      </c>
      <c r="EH31" s="345" t="b">
        <f t="shared" si="34"/>
        <v>0</v>
      </c>
      <c r="EI31" s="122" t="str">
        <f t="shared" si="35"/>
        <v/>
      </c>
      <c r="EJ31" s="345">
        <f t="shared" si="36"/>
        <v>0</v>
      </c>
      <c r="EK31" s="345" t="b">
        <f t="shared" si="37"/>
        <v>0</v>
      </c>
      <c r="EL31" s="345">
        <f t="shared" si="38"/>
        <v>0</v>
      </c>
      <c r="EM31" s="164" t="b">
        <f t="shared" si="39"/>
        <v>0</v>
      </c>
      <c r="EN31" s="164" t="str">
        <f t="shared" si="40"/>
        <v/>
      </c>
      <c r="EO31" s="164">
        <f t="shared" si="41"/>
        <v>0</v>
      </c>
      <c r="EP31" s="345" t="b">
        <f t="shared" si="42"/>
        <v>0</v>
      </c>
      <c r="EQ31" s="122" t="str">
        <f t="shared" si="43"/>
        <v/>
      </c>
      <c r="ER31" s="345">
        <f t="shared" si="44"/>
        <v>0</v>
      </c>
      <c r="ES31" s="345" t="b">
        <f t="shared" si="45"/>
        <v>0</v>
      </c>
      <c r="ET31" s="345">
        <f t="shared" si="46"/>
        <v>0</v>
      </c>
      <c r="EU31" s="522"/>
      <c r="EV31" s="164" t="b">
        <f t="shared" si="47"/>
        <v>0</v>
      </c>
      <c r="EW31" s="164" t="str">
        <f t="shared" si="48"/>
        <v/>
      </c>
      <c r="EX31" s="164">
        <f t="shared" si="49"/>
        <v>0</v>
      </c>
      <c r="EY31" s="345" t="b">
        <f t="shared" si="50"/>
        <v>0</v>
      </c>
      <c r="EZ31" s="122" t="str">
        <f t="shared" si="51"/>
        <v/>
      </c>
      <c r="FA31" s="345">
        <f t="shared" si="52"/>
        <v>0</v>
      </c>
      <c r="FB31" s="345" t="b">
        <f t="shared" si="53"/>
        <v>0</v>
      </c>
      <c r="FC31" s="345">
        <f t="shared" si="54"/>
        <v>0</v>
      </c>
      <c r="FD31" s="164" t="b">
        <f t="shared" si="55"/>
        <v>0</v>
      </c>
      <c r="FE31" s="164" t="str">
        <f t="shared" si="56"/>
        <v/>
      </c>
      <c r="FF31" s="164">
        <f t="shared" si="57"/>
        <v>0</v>
      </c>
      <c r="FG31" s="345" t="b">
        <f t="shared" si="58"/>
        <v>0</v>
      </c>
      <c r="FH31" s="122" t="str">
        <f t="shared" si="59"/>
        <v/>
      </c>
      <c r="FI31" s="345">
        <f t="shared" si="60"/>
        <v>0</v>
      </c>
      <c r="FJ31" s="345" t="b">
        <f t="shared" si="61"/>
        <v>0</v>
      </c>
      <c r="FK31" s="345">
        <f t="shared" si="62"/>
        <v>0</v>
      </c>
      <c r="FL31" s="164" t="b">
        <f t="shared" si="63"/>
        <v>0</v>
      </c>
      <c r="FM31" s="164" t="str">
        <f t="shared" si="64"/>
        <v/>
      </c>
      <c r="FN31" s="164">
        <f t="shared" si="65"/>
        <v>0</v>
      </c>
      <c r="FO31" s="345" t="b">
        <f t="shared" si="66"/>
        <v>0</v>
      </c>
      <c r="FP31" s="122" t="str">
        <f t="shared" si="67"/>
        <v/>
      </c>
      <c r="FQ31" s="345">
        <f t="shared" si="68"/>
        <v>0</v>
      </c>
      <c r="FR31" s="345" t="b">
        <f t="shared" si="69"/>
        <v>0</v>
      </c>
      <c r="FS31" s="345">
        <f t="shared" si="70"/>
        <v>0</v>
      </c>
      <c r="FT31" s="164" t="b">
        <f t="shared" si="71"/>
        <v>0</v>
      </c>
      <c r="FU31" s="164" t="str">
        <f t="shared" si="72"/>
        <v/>
      </c>
      <c r="FV31" s="164">
        <f t="shared" si="73"/>
        <v>0</v>
      </c>
      <c r="FW31" s="345" t="b">
        <f t="shared" si="74"/>
        <v>0</v>
      </c>
      <c r="FX31" s="122" t="str">
        <f t="shared" si="75"/>
        <v/>
      </c>
      <c r="FY31" s="345">
        <f t="shared" si="76"/>
        <v>0</v>
      </c>
      <c r="FZ31" s="345" t="b">
        <f t="shared" si="77"/>
        <v>0</v>
      </c>
      <c r="GA31" s="345">
        <f t="shared" si="78"/>
        <v>0</v>
      </c>
      <c r="GB31" s="164" t="b">
        <f t="shared" si="79"/>
        <v>0</v>
      </c>
      <c r="GC31" s="164" t="str">
        <f t="shared" si="80"/>
        <v/>
      </c>
      <c r="GD31" s="164">
        <f t="shared" si="81"/>
        <v>0</v>
      </c>
      <c r="GE31" s="345" t="b">
        <f t="shared" si="82"/>
        <v>0</v>
      </c>
      <c r="GF31" s="122" t="str">
        <f t="shared" si="83"/>
        <v/>
      </c>
      <c r="GG31" s="345">
        <f t="shared" si="84"/>
        <v>0</v>
      </c>
      <c r="GH31" s="345" t="b">
        <f t="shared" si="85"/>
        <v>0</v>
      </c>
      <c r="GI31" s="345">
        <f t="shared" si="86"/>
        <v>0</v>
      </c>
      <c r="GK31" s="522">
        <f t="shared" si="87"/>
        <v>0</v>
      </c>
      <c r="GL31" s="522"/>
      <c r="GM31" s="522">
        <f t="shared" si="88"/>
        <v>0</v>
      </c>
      <c r="GN31" s="522"/>
      <c r="GO31" s="522">
        <f t="shared" si="89"/>
        <v>0</v>
      </c>
      <c r="GP31" s="522"/>
      <c r="GQ31" s="522">
        <f t="shared" si="90"/>
        <v>0</v>
      </c>
      <c r="GR31" s="522"/>
      <c r="GS31" s="522">
        <f t="shared" si="91"/>
        <v>0</v>
      </c>
      <c r="GT31" s="522"/>
      <c r="GU31" s="522">
        <f t="shared" si="92"/>
        <v>0</v>
      </c>
      <c r="GV31" s="522"/>
      <c r="GW31" s="522">
        <f t="shared" si="93"/>
        <v>0</v>
      </c>
      <c r="GX31" s="522"/>
      <c r="GY31" s="522">
        <f t="shared" si="94"/>
        <v>0</v>
      </c>
      <c r="GZ31" s="522"/>
      <c r="HA31" s="522">
        <f t="shared" si="95"/>
        <v>0</v>
      </c>
      <c r="HB31" s="522"/>
      <c r="HC31" s="522">
        <f>IF(AND(AH31&lt;&gt;"",AP31="X"),0,IF(OR(AJ31&gt;=AH31,AL31&gt;=AH31,AN31&gt;=AH31),0,1))</f>
        <v>0</v>
      </c>
      <c r="HD31" s="522"/>
      <c r="HE31" s="522">
        <f t="shared" si="97"/>
        <v>0</v>
      </c>
      <c r="HF31" s="522"/>
      <c r="HG31" s="522">
        <f t="shared" si="98"/>
        <v>0</v>
      </c>
      <c r="HH31" s="522"/>
      <c r="HI31" s="522">
        <f t="shared" si="99"/>
        <v>0</v>
      </c>
      <c r="HJ31" s="522"/>
      <c r="HK31" s="522">
        <f t="shared" si="100"/>
        <v>0</v>
      </c>
      <c r="HL31" s="522"/>
      <c r="HM31" s="522">
        <f t="shared" si="101"/>
        <v>0</v>
      </c>
      <c r="HN31" s="522"/>
      <c r="HO31" s="522">
        <f t="shared" si="102"/>
        <v>0</v>
      </c>
      <c r="HP31" s="522"/>
      <c r="HQ31" s="522">
        <f t="shared" si="103"/>
        <v>0</v>
      </c>
      <c r="HR31" s="522"/>
      <c r="HS31" s="522">
        <f t="shared" si="104"/>
        <v>0</v>
      </c>
      <c r="HT31" s="522"/>
      <c r="HU31" s="522">
        <f t="shared" si="105"/>
        <v>0</v>
      </c>
      <c r="HV31" s="522"/>
      <c r="HW31" s="522">
        <f t="shared" si="106"/>
        <v>0</v>
      </c>
      <c r="HX31" s="522"/>
      <c r="HY31" s="522">
        <f t="shared" si="107"/>
        <v>0</v>
      </c>
      <c r="HZ31" s="522"/>
      <c r="IA31" s="522">
        <f t="shared" si="108"/>
        <v>0</v>
      </c>
      <c r="IB31" s="522"/>
      <c r="IC31" s="522">
        <f t="shared" si="109"/>
        <v>0</v>
      </c>
      <c r="ID31" s="522"/>
      <c r="IE31" s="522">
        <f t="shared" si="110"/>
        <v>0</v>
      </c>
      <c r="IF31" s="522"/>
      <c r="IG31" s="522">
        <f t="shared" si="111"/>
        <v>0</v>
      </c>
      <c r="IH31" s="522"/>
      <c r="IJ31" s="522">
        <f t="shared" si="0"/>
        <v>0</v>
      </c>
      <c r="IK31" s="522"/>
      <c r="IL31" s="522">
        <f t="shared" si="1"/>
        <v>0</v>
      </c>
      <c r="IM31" s="522"/>
      <c r="IN31" s="522">
        <f t="shared" si="2"/>
        <v>0</v>
      </c>
      <c r="IO31" s="522"/>
      <c r="IP31" s="522">
        <f t="shared" si="3"/>
        <v>0</v>
      </c>
      <c r="IQ31" s="522"/>
      <c r="IR31" s="522">
        <f t="shared" si="4"/>
        <v>0</v>
      </c>
      <c r="IS31" s="522"/>
      <c r="IU31" s="522">
        <f t="shared" si="112"/>
        <v>0</v>
      </c>
      <c r="IV31" s="522"/>
      <c r="IW31" s="522">
        <f t="shared" si="113"/>
        <v>0</v>
      </c>
      <c r="IX31" s="522"/>
      <c r="IY31" s="522">
        <f t="shared" si="114"/>
        <v>0</v>
      </c>
      <c r="IZ31" s="522"/>
      <c r="JA31" s="522">
        <f t="shared" si="115"/>
        <v>0</v>
      </c>
      <c r="JB31" s="522"/>
      <c r="JC31" s="522">
        <f t="shared" si="116"/>
        <v>0</v>
      </c>
      <c r="JD31" s="522"/>
      <c r="JE31" s="522">
        <f t="shared" si="117"/>
        <v>0</v>
      </c>
      <c r="JF31" s="522"/>
    </row>
    <row r="32" spans="1:266">
      <c r="A32" s="253"/>
      <c r="B32" s="211"/>
      <c r="C32" s="48" t="s">
        <v>4998</v>
      </c>
      <c r="D32" s="547" t="str">
        <f>IF($CW$27=1,"",IF(CNGE_2024_M3_Secc1!D581="","",CNGE_2024_M3_Secc1!D581))</f>
        <v/>
      </c>
      <c r="E32" s="548"/>
      <c r="F32" s="548"/>
      <c r="G32" s="549"/>
      <c r="H32" s="537"/>
      <c r="I32" s="537"/>
      <c r="J32" s="537"/>
      <c r="K32" s="537"/>
      <c r="L32" s="537"/>
      <c r="M32" s="537"/>
      <c r="N32" s="537"/>
      <c r="O32" s="537"/>
      <c r="P32" s="982"/>
      <c r="Q32" s="982"/>
      <c r="R32" s="982"/>
      <c r="S32" s="982"/>
      <c r="T32" s="982"/>
      <c r="U32" s="982"/>
      <c r="V32" s="982"/>
      <c r="W32" s="982"/>
      <c r="X32" s="982"/>
      <c r="Y32" s="982"/>
      <c r="Z32" s="537"/>
      <c r="AA32" s="537"/>
      <c r="AB32" s="537"/>
      <c r="AC32" s="537"/>
      <c r="AD32" s="537"/>
      <c r="AE32" s="537"/>
      <c r="AF32" s="537"/>
      <c r="AG32" s="537"/>
      <c r="AH32" s="982"/>
      <c r="AI32" s="982"/>
      <c r="AJ32" s="982"/>
      <c r="AK32" s="982"/>
      <c r="AL32" s="982"/>
      <c r="AM32" s="982"/>
      <c r="AN32" s="982"/>
      <c r="AO32" s="982"/>
      <c r="AP32" s="982"/>
      <c r="AQ32" s="982"/>
      <c r="AR32" s="537"/>
      <c r="AS32" s="537"/>
      <c r="AT32" s="537"/>
      <c r="AU32" s="537"/>
      <c r="AV32" s="537"/>
      <c r="AW32" s="537"/>
      <c r="AX32" s="537"/>
      <c r="AY32" s="537"/>
      <c r="AZ32" s="982"/>
      <c r="BA32" s="982"/>
      <c r="BB32" s="982"/>
      <c r="BC32" s="982"/>
      <c r="BD32" s="982"/>
      <c r="BE32" s="982"/>
      <c r="BF32" s="982"/>
      <c r="BG32" s="982"/>
      <c r="BH32" s="982"/>
      <c r="BI32" s="982"/>
      <c r="BJ32" s="537"/>
      <c r="BK32" s="537"/>
      <c r="BL32" s="537"/>
      <c r="BM32" s="537"/>
      <c r="BN32" s="537"/>
      <c r="BO32" s="537"/>
      <c r="BP32" s="537"/>
      <c r="BQ32" s="537"/>
      <c r="BR32" s="982"/>
      <c r="BS32" s="982"/>
      <c r="BT32" s="982"/>
      <c r="BU32" s="982"/>
      <c r="BV32" s="982"/>
      <c r="BW32" s="982"/>
      <c r="BX32" s="982"/>
      <c r="BY32" s="982"/>
      <c r="BZ32" s="982"/>
      <c r="CA32" s="982"/>
      <c r="CB32" s="537"/>
      <c r="CC32" s="537"/>
      <c r="CD32" s="537"/>
      <c r="CE32" s="537"/>
      <c r="CF32" s="537"/>
      <c r="CG32" s="537"/>
      <c r="CH32" s="537"/>
      <c r="CI32" s="537"/>
      <c r="CJ32" s="982"/>
      <c r="CK32" s="982"/>
      <c r="CL32" s="982"/>
      <c r="CM32" s="982"/>
      <c r="CN32" s="982"/>
      <c r="CO32" s="982"/>
      <c r="CP32" s="982"/>
      <c r="CQ32" s="982"/>
      <c r="CR32" s="982"/>
      <c r="CS32" s="982"/>
      <c r="CW32" s="524">
        <f>CNGE_2024_M3_Secc1!AH680</f>
        <v>0</v>
      </c>
      <c r="CX32" s="526"/>
      <c r="CZ32" s="522">
        <f>IF(CNGE_2024_M3_Secc1!$AO$669=CNGE_2024_M3_Secc1!$AQ$669,0,CNGE_2024_M3_Secc1!Y680)</f>
        <v>0</v>
      </c>
      <c r="DA32" s="522"/>
      <c r="DB32" s="522">
        <f t="shared" si="5"/>
        <v>0</v>
      </c>
      <c r="DC32" s="522"/>
      <c r="DD32" s="522">
        <f t="shared" si="6"/>
        <v>0</v>
      </c>
      <c r="DE32" s="522"/>
      <c r="DG32" s="115" t="b">
        <f t="shared" si="7"/>
        <v>0</v>
      </c>
      <c r="DH32" s="115" t="str">
        <f t="shared" si="8"/>
        <v/>
      </c>
      <c r="DI32" s="115">
        <f t="shared" si="9"/>
        <v>0</v>
      </c>
      <c r="DJ32" s="121" t="b">
        <f t="shared" si="10"/>
        <v>0</v>
      </c>
      <c r="DK32" s="113" t="str">
        <f t="shared" si="11"/>
        <v/>
      </c>
      <c r="DL32" s="121">
        <f t="shared" si="12"/>
        <v>0</v>
      </c>
      <c r="DM32" s="121" t="b">
        <f t="shared" si="13"/>
        <v>0</v>
      </c>
      <c r="DN32" s="121">
        <f t="shared" si="14"/>
        <v>0</v>
      </c>
      <c r="DO32" s="164" t="b">
        <f t="shared" si="15"/>
        <v>0</v>
      </c>
      <c r="DP32" s="164" t="str">
        <f t="shared" si="16"/>
        <v/>
      </c>
      <c r="DQ32" s="164">
        <f t="shared" si="17"/>
        <v>0</v>
      </c>
      <c r="DR32" s="345" t="b">
        <f t="shared" si="18"/>
        <v>0</v>
      </c>
      <c r="DS32" s="122" t="str">
        <f t="shared" si="19"/>
        <v/>
      </c>
      <c r="DT32" s="345">
        <f t="shared" si="20"/>
        <v>0</v>
      </c>
      <c r="DU32" s="345" t="b">
        <f t="shared" si="21"/>
        <v>0</v>
      </c>
      <c r="DV32" s="345">
        <f t="shared" si="22"/>
        <v>0</v>
      </c>
      <c r="DW32" s="164" t="b">
        <f t="shared" si="23"/>
        <v>0</v>
      </c>
      <c r="DX32" s="164" t="str">
        <f t="shared" si="24"/>
        <v/>
      </c>
      <c r="DY32" s="164">
        <f t="shared" si="25"/>
        <v>0</v>
      </c>
      <c r="DZ32" s="345" t="b">
        <f t="shared" si="26"/>
        <v>0</v>
      </c>
      <c r="EA32" s="122" t="str">
        <f t="shared" si="27"/>
        <v/>
      </c>
      <c r="EB32" s="345">
        <f t="shared" si="28"/>
        <v>0</v>
      </c>
      <c r="EC32" s="345" t="b">
        <f t="shared" si="29"/>
        <v>0</v>
      </c>
      <c r="ED32" s="345">
        <f t="shared" si="30"/>
        <v>0</v>
      </c>
      <c r="EE32" s="164" t="b">
        <f t="shared" si="31"/>
        <v>0</v>
      </c>
      <c r="EF32" s="164" t="str">
        <f t="shared" si="32"/>
        <v/>
      </c>
      <c r="EG32" s="164">
        <f t="shared" si="33"/>
        <v>0</v>
      </c>
      <c r="EH32" s="345" t="b">
        <f t="shared" si="34"/>
        <v>0</v>
      </c>
      <c r="EI32" s="122" t="str">
        <f t="shared" si="35"/>
        <v/>
      </c>
      <c r="EJ32" s="345">
        <f t="shared" si="36"/>
        <v>0</v>
      </c>
      <c r="EK32" s="345" t="b">
        <f t="shared" si="37"/>
        <v>0</v>
      </c>
      <c r="EL32" s="345">
        <f t="shared" si="38"/>
        <v>0</v>
      </c>
      <c r="EM32" s="164" t="b">
        <f t="shared" si="39"/>
        <v>0</v>
      </c>
      <c r="EN32" s="164" t="str">
        <f t="shared" si="40"/>
        <v/>
      </c>
      <c r="EO32" s="164">
        <f t="shared" si="41"/>
        <v>0</v>
      </c>
      <c r="EP32" s="345" t="b">
        <f t="shared" si="42"/>
        <v>0</v>
      </c>
      <c r="EQ32" s="122" t="str">
        <f t="shared" si="43"/>
        <v/>
      </c>
      <c r="ER32" s="345">
        <f t="shared" si="44"/>
        <v>0</v>
      </c>
      <c r="ES32" s="345" t="b">
        <f t="shared" si="45"/>
        <v>0</v>
      </c>
      <c r="ET32" s="345">
        <f t="shared" si="46"/>
        <v>0</v>
      </c>
      <c r="EU32" s="522"/>
      <c r="EV32" s="164" t="b">
        <f t="shared" si="47"/>
        <v>0</v>
      </c>
      <c r="EW32" s="164" t="str">
        <f t="shared" si="48"/>
        <v/>
      </c>
      <c r="EX32" s="164">
        <f t="shared" si="49"/>
        <v>0</v>
      </c>
      <c r="EY32" s="345" t="b">
        <f t="shared" si="50"/>
        <v>0</v>
      </c>
      <c r="EZ32" s="122" t="str">
        <f t="shared" si="51"/>
        <v/>
      </c>
      <c r="FA32" s="345">
        <f t="shared" si="52"/>
        <v>0</v>
      </c>
      <c r="FB32" s="345" t="b">
        <f t="shared" si="53"/>
        <v>0</v>
      </c>
      <c r="FC32" s="345">
        <f t="shared" si="54"/>
        <v>0</v>
      </c>
      <c r="FD32" s="164" t="b">
        <f t="shared" si="55"/>
        <v>0</v>
      </c>
      <c r="FE32" s="164" t="str">
        <f t="shared" si="56"/>
        <v/>
      </c>
      <c r="FF32" s="164">
        <f t="shared" si="57"/>
        <v>0</v>
      </c>
      <c r="FG32" s="345" t="b">
        <f t="shared" si="58"/>
        <v>0</v>
      </c>
      <c r="FH32" s="122" t="str">
        <f t="shared" si="59"/>
        <v/>
      </c>
      <c r="FI32" s="345">
        <f t="shared" si="60"/>
        <v>0</v>
      </c>
      <c r="FJ32" s="345" t="b">
        <f t="shared" si="61"/>
        <v>0</v>
      </c>
      <c r="FK32" s="345">
        <f t="shared" si="62"/>
        <v>0</v>
      </c>
      <c r="FL32" s="164" t="b">
        <f t="shared" si="63"/>
        <v>0</v>
      </c>
      <c r="FM32" s="164" t="str">
        <f t="shared" si="64"/>
        <v/>
      </c>
      <c r="FN32" s="164">
        <f t="shared" si="65"/>
        <v>0</v>
      </c>
      <c r="FO32" s="345" t="b">
        <f t="shared" si="66"/>
        <v>0</v>
      </c>
      <c r="FP32" s="122" t="str">
        <f t="shared" si="67"/>
        <v/>
      </c>
      <c r="FQ32" s="345">
        <f t="shared" si="68"/>
        <v>0</v>
      </c>
      <c r="FR32" s="345" t="b">
        <f t="shared" si="69"/>
        <v>0</v>
      </c>
      <c r="FS32" s="345">
        <f t="shared" si="70"/>
        <v>0</v>
      </c>
      <c r="FT32" s="164" t="b">
        <f t="shared" si="71"/>
        <v>0</v>
      </c>
      <c r="FU32" s="164" t="str">
        <f t="shared" si="72"/>
        <v/>
      </c>
      <c r="FV32" s="164">
        <f t="shared" si="73"/>
        <v>0</v>
      </c>
      <c r="FW32" s="345" t="b">
        <f t="shared" si="74"/>
        <v>0</v>
      </c>
      <c r="FX32" s="122" t="str">
        <f t="shared" si="75"/>
        <v/>
      </c>
      <c r="FY32" s="345">
        <f t="shared" si="76"/>
        <v>0</v>
      </c>
      <c r="FZ32" s="345" t="b">
        <f t="shared" si="77"/>
        <v>0</v>
      </c>
      <c r="GA32" s="345">
        <f t="shared" si="78"/>
        <v>0</v>
      </c>
      <c r="GB32" s="164" t="b">
        <f t="shared" si="79"/>
        <v>0</v>
      </c>
      <c r="GC32" s="164" t="str">
        <f t="shared" si="80"/>
        <v/>
      </c>
      <c r="GD32" s="164">
        <f t="shared" si="81"/>
        <v>0</v>
      </c>
      <c r="GE32" s="345" t="b">
        <f t="shared" si="82"/>
        <v>0</v>
      </c>
      <c r="GF32" s="122" t="str">
        <f t="shared" si="83"/>
        <v/>
      </c>
      <c r="GG32" s="345">
        <f t="shared" si="84"/>
        <v>0</v>
      </c>
      <c r="GH32" s="345" t="b">
        <f t="shared" si="85"/>
        <v>0</v>
      </c>
      <c r="GI32" s="345">
        <f t="shared" si="86"/>
        <v>0</v>
      </c>
      <c r="GK32" s="522">
        <f t="shared" si="87"/>
        <v>0</v>
      </c>
      <c r="GL32" s="522"/>
      <c r="GM32" s="522">
        <f t="shared" si="88"/>
        <v>0</v>
      </c>
      <c r="GN32" s="522"/>
      <c r="GO32" s="522">
        <f t="shared" si="89"/>
        <v>0</v>
      </c>
      <c r="GP32" s="522"/>
      <c r="GQ32" s="522">
        <f t="shared" si="90"/>
        <v>0</v>
      </c>
      <c r="GR32" s="522"/>
      <c r="GS32" s="522">
        <f t="shared" si="91"/>
        <v>0</v>
      </c>
      <c r="GT32" s="522"/>
      <c r="GU32" s="522">
        <f t="shared" si="92"/>
        <v>0</v>
      </c>
      <c r="GV32" s="522"/>
      <c r="GW32" s="522">
        <f t="shared" si="93"/>
        <v>0</v>
      </c>
      <c r="GX32" s="522"/>
      <c r="GY32" s="522">
        <f t="shared" si="94"/>
        <v>0</v>
      </c>
      <c r="GZ32" s="522"/>
      <c r="HA32" s="522">
        <f t="shared" si="95"/>
        <v>0</v>
      </c>
      <c r="HB32" s="522"/>
      <c r="HC32" s="522">
        <f t="shared" ref="HC32:HC95" si="118">IF(AND(AH32&lt;&gt;"",AP32="X"),0,IF(OR(AJ32&gt;=AH32,AL32&gt;=AH32,AN32&gt;=AH32),0,1))</f>
        <v>0</v>
      </c>
      <c r="HD32" s="522"/>
      <c r="HE32" s="522">
        <f t="shared" si="97"/>
        <v>0</v>
      </c>
      <c r="HF32" s="522"/>
      <c r="HG32" s="522">
        <f t="shared" si="98"/>
        <v>0</v>
      </c>
      <c r="HH32" s="522"/>
      <c r="HI32" s="522">
        <f t="shared" si="99"/>
        <v>0</v>
      </c>
      <c r="HJ32" s="522"/>
      <c r="HK32" s="522">
        <f t="shared" si="100"/>
        <v>0</v>
      </c>
      <c r="HL32" s="522"/>
      <c r="HM32" s="522">
        <f t="shared" si="101"/>
        <v>0</v>
      </c>
      <c r="HN32" s="522"/>
      <c r="HO32" s="522">
        <f t="shared" si="102"/>
        <v>0</v>
      </c>
      <c r="HP32" s="522"/>
      <c r="HQ32" s="522">
        <f t="shared" si="103"/>
        <v>0</v>
      </c>
      <c r="HR32" s="522"/>
      <c r="HS32" s="522">
        <f t="shared" si="104"/>
        <v>0</v>
      </c>
      <c r="HT32" s="522"/>
      <c r="HU32" s="522">
        <f t="shared" si="105"/>
        <v>0</v>
      </c>
      <c r="HV32" s="522"/>
      <c r="HW32" s="522">
        <f t="shared" si="106"/>
        <v>0</v>
      </c>
      <c r="HX32" s="522"/>
      <c r="HY32" s="522">
        <f t="shared" si="107"/>
        <v>0</v>
      </c>
      <c r="HZ32" s="522"/>
      <c r="IA32" s="522">
        <f t="shared" si="108"/>
        <v>0</v>
      </c>
      <c r="IB32" s="522"/>
      <c r="IC32" s="522">
        <f t="shared" si="109"/>
        <v>0</v>
      </c>
      <c r="ID32" s="522"/>
      <c r="IE32" s="522">
        <f t="shared" si="110"/>
        <v>0</v>
      </c>
      <c r="IF32" s="522"/>
      <c r="IG32" s="522">
        <f t="shared" si="111"/>
        <v>0</v>
      </c>
      <c r="IH32" s="522"/>
      <c r="IJ32" s="522">
        <f t="shared" si="0"/>
        <v>0</v>
      </c>
      <c r="IK32" s="522"/>
      <c r="IL32" s="522">
        <f t="shared" si="1"/>
        <v>0</v>
      </c>
      <c r="IM32" s="522"/>
      <c r="IN32" s="522">
        <f t="shared" si="2"/>
        <v>0</v>
      </c>
      <c r="IO32" s="522"/>
      <c r="IP32" s="522">
        <f t="shared" si="3"/>
        <v>0</v>
      </c>
      <c r="IQ32" s="522"/>
      <c r="IR32" s="522">
        <f t="shared" si="4"/>
        <v>0</v>
      </c>
      <c r="IS32" s="522"/>
      <c r="IU32" s="522">
        <f t="shared" si="112"/>
        <v>0</v>
      </c>
      <c r="IV32" s="522"/>
      <c r="IW32" s="522">
        <f t="shared" si="113"/>
        <v>0</v>
      </c>
      <c r="IX32" s="522"/>
      <c r="IY32" s="522">
        <f t="shared" si="114"/>
        <v>0</v>
      </c>
      <c r="IZ32" s="522"/>
      <c r="JA32" s="522">
        <f t="shared" si="115"/>
        <v>0</v>
      </c>
      <c r="JB32" s="522"/>
      <c r="JC32" s="522">
        <f t="shared" si="116"/>
        <v>0</v>
      </c>
      <c r="JD32" s="522"/>
      <c r="JE32" s="522">
        <f t="shared" si="117"/>
        <v>0</v>
      </c>
      <c r="JF32" s="522"/>
    </row>
    <row r="33" spans="1:266">
      <c r="A33" s="253"/>
      <c r="B33" s="211"/>
      <c r="C33" s="48" t="s">
        <v>5000</v>
      </c>
      <c r="D33" s="547" t="str">
        <f>IF($CW$27=1,"",IF(CNGE_2024_M3_Secc1!D582="","",CNGE_2024_M3_Secc1!D582))</f>
        <v/>
      </c>
      <c r="E33" s="548"/>
      <c r="F33" s="548"/>
      <c r="G33" s="549"/>
      <c r="H33" s="537"/>
      <c r="I33" s="537"/>
      <c r="J33" s="537"/>
      <c r="K33" s="537"/>
      <c r="L33" s="537"/>
      <c r="M33" s="537"/>
      <c r="N33" s="537"/>
      <c r="O33" s="537"/>
      <c r="P33" s="982"/>
      <c r="Q33" s="982"/>
      <c r="R33" s="982"/>
      <c r="S33" s="982"/>
      <c r="T33" s="982"/>
      <c r="U33" s="982"/>
      <c r="V33" s="982"/>
      <c r="W33" s="982"/>
      <c r="X33" s="982"/>
      <c r="Y33" s="982"/>
      <c r="Z33" s="537"/>
      <c r="AA33" s="537"/>
      <c r="AB33" s="537"/>
      <c r="AC33" s="537"/>
      <c r="AD33" s="537"/>
      <c r="AE33" s="537"/>
      <c r="AF33" s="537"/>
      <c r="AG33" s="537"/>
      <c r="AH33" s="982"/>
      <c r="AI33" s="982"/>
      <c r="AJ33" s="982"/>
      <c r="AK33" s="982"/>
      <c r="AL33" s="982"/>
      <c r="AM33" s="982"/>
      <c r="AN33" s="982"/>
      <c r="AO33" s="982"/>
      <c r="AP33" s="982"/>
      <c r="AQ33" s="982"/>
      <c r="AR33" s="537"/>
      <c r="AS33" s="537"/>
      <c r="AT33" s="537"/>
      <c r="AU33" s="537"/>
      <c r="AV33" s="537"/>
      <c r="AW33" s="537"/>
      <c r="AX33" s="537"/>
      <c r="AY33" s="537"/>
      <c r="AZ33" s="982"/>
      <c r="BA33" s="982"/>
      <c r="BB33" s="982"/>
      <c r="BC33" s="982"/>
      <c r="BD33" s="982"/>
      <c r="BE33" s="982"/>
      <c r="BF33" s="982"/>
      <c r="BG33" s="982"/>
      <c r="BH33" s="982"/>
      <c r="BI33" s="982"/>
      <c r="BJ33" s="537"/>
      <c r="BK33" s="537"/>
      <c r="BL33" s="537"/>
      <c r="BM33" s="537"/>
      <c r="BN33" s="537"/>
      <c r="BO33" s="537"/>
      <c r="BP33" s="537"/>
      <c r="BQ33" s="537"/>
      <c r="BR33" s="982"/>
      <c r="BS33" s="982"/>
      <c r="BT33" s="982"/>
      <c r="BU33" s="982"/>
      <c r="BV33" s="982"/>
      <c r="BW33" s="982"/>
      <c r="BX33" s="982"/>
      <c r="BY33" s="982"/>
      <c r="BZ33" s="982"/>
      <c r="CA33" s="982"/>
      <c r="CB33" s="537"/>
      <c r="CC33" s="537"/>
      <c r="CD33" s="537"/>
      <c r="CE33" s="537"/>
      <c r="CF33" s="537"/>
      <c r="CG33" s="537"/>
      <c r="CH33" s="537"/>
      <c r="CI33" s="537"/>
      <c r="CJ33" s="982"/>
      <c r="CK33" s="982"/>
      <c r="CL33" s="982"/>
      <c r="CM33" s="982"/>
      <c r="CN33" s="982"/>
      <c r="CO33" s="982"/>
      <c r="CP33" s="982"/>
      <c r="CQ33" s="982"/>
      <c r="CR33" s="982"/>
      <c r="CS33" s="982"/>
      <c r="CW33" s="524">
        <f>CNGE_2024_M3_Secc1!AH681</f>
        <v>0</v>
      </c>
      <c r="CX33" s="526"/>
      <c r="CZ33" s="522">
        <f>IF(CNGE_2024_M3_Secc1!$AO$669=CNGE_2024_M3_Secc1!$AQ$669,0,CNGE_2024_M3_Secc1!Y681)</f>
        <v>0</v>
      </c>
      <c r="DA33" s="522"/>
      <c r="DB33" s="522">
        <f t="shared" si="5"/>
        <v>0</v>
      </c>
      <c r="DC33" s="522"/>
      <c r="DD33" s="522">
        <f t="shared" si="6"/>
        <v>0</v>
      </c>
      <c r="DE33" s="522"/>
      <c r="DG33" s="164" t="b">
        <f t="shared" si="7"/>
        <v>0</v>
      </c>
      <c r="DH33" s="164" t="str">
        <f t="shared" si="8"/>
        <v/>
      </c>
      <c r="DI33" s="164">
        <f t="shared" si="9"/>
        <v>0</v>
      </c>
      <c r="DJ33" s="345" t="b">
        <f t="shared" si="10"/>
        <v>0</v>
      </c>
      <c r="DK33" s="122" t="str">
        <f t="shared" si="11"/>
        <v/>
      </c>
      <c r="DL33" s="345">
        <f t="shared" si="12"/>
        <v>0</v>
      </c>
      <c r="DM33" s="345" t="b">
        <f t="shared" si="13"/>
        <v>0</v>
      </c>
      <c r="DN33" s="345">
        <f t="shared" si="14"/>
        <v>0</v>
      </c>
      <c r="DO33" s="164" t="b">
        <f t="shared" si="15"/>
        <v>0</v>
      </c>
      <c r="DP33" s="164" t="str">
        <f t="shared" si="16"/>
        <v/>
      </c>
      <c r="DQ33" s="164">
        <f t="shared" si="17"/>
        <v>0</v>
      </c>
      <c r="DR33" s="345" t="b">
        <f t="shared" si="18"/>
        <v>0</v>
      </c>
      <c r="DS33" s="122" t="str">
        <f t="shared" si="19"/>
        <v/>
      </c>
      <c r="DT33" s="345">
        <f t="shared" si="20"/>
        <v>0</v>
      </c>
      <c r="DU33" s="345" t="b">
        <f t="shared" si="21"/>
        <v>0</v>
      </c>
      <c r="DV33" s="345">
        <f t="shared" si="22"/>
        <v>0</v>
      </c>
      <c r="DW33" s="164" t="b">
        <f t="shared" si="23"/>
        <v>0</v>
      </c>
      <c r="DX33" s="164" t="str">
        <f t="shared" si="24"/>
        <v/>
      </c>
      <c r="DY33" s="164">
        <f t="shared" si="25"/>
        <v>0</v>
      </c>
      <c r="DZ33" s="345" t="b">
        <f t="shared" si="26"/>
        <v>0</v>
      </c>
      <c r="EA33" s="122" t="str">
        <f t="shared" si="27"/>
        <v/>
      </c>
      <c r="EB33" s="345">
        <f t="shared" si="28"/>
        <v>0</v>
      </c>
      <c r="EC33" s="345" t="b">
        <f t="shared" si="29"/>
        <v>0</v>
      </c>
      <c r="ED33" s="345">
        <f t="shared" si="30"/>
        <v>0</v>
      </c>
      <c r="EE33" s="164" t="b">
        <f t="shared" si="31"/>
        <v>0</v>
      </c>
      <c r="EF33" s="164" t="str">
        <f t="shared" si="32"/>
        <v/>
      </c>
      <c r="EG33" s="164">
        <f t="shared" si="33"/>
        <v>0</v>
      </c>
      <c r="EH33" s="345" t="b">
        <f t="shared" si="34"/>
        <v>0</v>
      </c>
      <c r="EI33" s="122" t="str">
        <f t="shared" si="35"/>
        <v/>
      </c>
      <c r="EJ33" s="345">
        <f t="shared" si="36"/>
        <v>0</v>
      </c>
      <c r="EK33" s="345" t="b">
        <f t="shared" si="37"/>
        <v>0</v>
      </c>
      <c r="EL33" s="345">
        <f t="shared" si="38"/>
        <v>0</v>
      </c>
      <c r="EM33" s="164" t="b">
        <f t="shared" si="39"/>
        <v>0</v>
      </c>
      <c r="EN33" s="164" t="str">
        <f t="shared" si="40"/>
        <v/>
      </c>
      <c r="EO33" s="164">
        <f t="shared" si="41"/>
        <v>0</v>
      </c>
      <c r="EP33" s="345" t="b">
        <f t="shared" si="42"/>
        <v>0</v>
      </c>
      <c r="EQ33" s="122" t="str">
        <f t="shared" si="43"/>
        <v/>
      </c>
      <c r="ER33" s="345">
        <f t="shared" si="44"/>
        <v>0</v>
      </c>
      <c r="ES33" s="345" t="b">
        <f t="shared" si="45"/>
        <v>0</v>
      </c>
      <c r="ET33" s="345">
        <f t="shared" si="46"/>
        <v>0</v>
      </c>
      <c r="EU33" s="522"/>
      <c r="EV33" s="164" t="b">
        <f t="shared" si="47"/>
        <v>0</v>
      </c>
      <c r="EW33" s="164" t="str">
        <f t="shared" si="48"/>
        <v/>
      </c>
      <c r="EX33" s="164">
        <f t="shared" si="49"/>
        <v>0</v>
      </c>
      <c r="EY33" s="345" t="b">
        <f t="shared" si="50"/>
        <v>0</v>
      </c>
      <c r="EZ33" s="122" t="str">
        <f t="shared" si="51"/>
        <v/>
      </c>
      <c r="FA33" s="345">
        <f t="shared" si="52"/>
        <v>0</v>
      </c>
      <c r="FB33" s="345" t="b">
        <f t="shared" si="53"/>
        <v>0</v>
      </c>
      <c r="FC33" s="345">
        <f t="shared" si="54"/>
        <v>0</v>
      </c>
      <c r="FD33" s="164" t="b">
        <f t="shared" si="55"/>
        <v>0</v>
      </c>
      <c r="FE33" s="164" t="str">
        <f t="shared" si="56"/>
        <v/>
      </c>
      <c r="FF33" s="164">
        <f t="shared" si="57"/>
        <v>0</v>
      </c>
      <c r="FG33" s="345" t="b">
        <f t="shared" si="58"/>
        <v>0</v>
      </c>
      <c r="FH33" s="122" t="str">
        <f t="shared" si="59"/>
        <v/>
      </c>
      <c r="FI33" s="345">
        <f t="shared" si="60"/>
        <v>0</v>
      </c>
      <c r="FJ33" s="345" t="b">
        <f t="shared" si="61"/>
        <v>0</v>
      </c>
      <c r="FK33" s="345">
        <f t="shared" si="62"/>
        <v>0</v>
      </c>
      <c r="FL33" s="164" t="b">
        <f t="shared" si="63"/>
        <v>0</v>
      </c>
      <c r="FM33" s="164" t="str">
        <f t="shared" si="64"/>
        <v/>
      </c>
      <c r="FN33" s="164">
        <f t="shared" si="65"/>
        <v>0</v>
      </c>
      <c r="FO33" s="345" t="b">
        <f t="shared" si="66"/>
        <v>0</v>
      </c>
      <c r="FP33" s="122" t="str">
        <f t="shared" si="67"/>
        <v/>
      </c>
      <c r="FQ33" s="345">
        <f t="shared" si="68"/>
        <v>0</v>
      </c>
      <c r="FR33" s="345" t="b">
        <f t="shared" si="69"/>
        <v>0</v>
      </c>
      <c r="FS33" s="345">
        <f t="shared" si="70"/>
        <v>0</v>
      </c>
      <c r="FT33" s="164" t="b">
        <f t="shared" si="71"/>
        <v>0</v>
      </c>
      <c r="FU33" s="164" t="str">
        <f t="shared" si="72"/>
        <v/>
      </c>
      <c r="FV33" s="164">
        <f t="shared" si="73"/>
        <v>0</v>
      </c>
      <c r="FW33" s="345" t="b">
        <f t="shared" si="74"/>
        <v>0</v>
      </c>
      <c r="FX33" s="122" t="str">
        <f t="shared" si="75"/>
        <v/>
      </c>
      <c r="FY33" s="345">
        <f t="shared" si="76"/>
        <v>0</v>
      </c>
      <c r="FZ33" s="345" t="b">
        <f t="shared" si="77"/>
        <v>0</v>
      </c>
      <c r="GA33" s="345">
        <f t="shared" si="78"/>
        <v>0</v>
      </c>
      <c r="GB33" s="164" t="b">
        <f t="shared" si="79"/>
        <v>0</v>
      </c>
      <c r="GC33" s="164" t="str">
        <f t="shared" si="80"/>
        <v/>
      </c>
      <c r="GD33" s="164">
        <f t="shared" si="81"/>
        <v>0</v>
      </c>
      <c r="GE33" s="345" t="b">
        <f t="shared" si="82"/>
        <v>0</v>
      </c>
      <c r="GF33" s="122" t="str">
        <f t="shared" si="83"/>
        <v/>
      </c>
      <c r="GG33" s="345">
        <f t="shared" si="84"/>
        <v>0</v>
      </c>
      <c r="GH33" s="345" t="b">
        <f t="shared" si="85"/>
        <v>0</v>
      </c>
      <c r="GI33" s="345">
        <f t="shared" si="86"/>
        <v>0</v>
      </c>
      <c r="GK33" s="522">
        <f t="shared" si="87"/>
        <v>0</v>
      </c>
      <c r="GL33" s="522"/>
      <c r="GM33" s="522">
        <f t="shared" si="88"/>
        <v>0</v>
      </c>
      <c r="GN33" s="522"/>
      <c r="GO33" s="522">
        <f t="shared" si="89"/>
        <v>0</v>
      </c>
      <c r="GP33" s="522"/>
      <c r="GQ33" s="522">
        <f t="shared" si="90"/>
        <v>0</v>
      </c>
      <c r="GR33" s="522"/>
      <c r="GS33" s="522">
        <f t="shared" si="91"/>
        <v>0</v>
      </c>
      <c r="GT33" s="522"/>
      <c r="GU33" s="522">
        <f t="shared" si="92"/>
        <v>0</v>
      </c>
      <c r="GV33" s="522"/>
      <c r="GW33" s="522">
        <f t="shared" si="93"/>
        <v>0</v>
      </c>
      <c r="GX33" s="522"/>
      <c r="GY33" s="522">
        <f t="shared" si="94"/>
        <v>0</v>
      </c>
      <c r="GZ33" s="522"/>
      <c r="HA33" s="522">
        <f t="shared" si="95"/>
        <v>0</v>
      </c>
      <c r="HB33" s="522"/>
      <c r="HC33" s="522">
        <f t="shared" si="118"/>
        <v>0</v>
      </c>
      <c r="HD33" s="522"/>
      <c r="HE33" s="522">
        <f t="shared" si="97"/>
        <v>0</v>
      </c>
      <c r="HF33" s="522"/>
      <c r="HG33" s="522">
        <f t="shared" si="98"/>
        <v>0</v>
      </c>
      <c r="HH33" s="522"/>
      <c r="HI33" s="522">
        <f t="shared" si="99"/>
        <v>0</v>
      </c>
      <c r="HJ33" s="522"/>
      <c r="HK33" s="522">
        <f t="shared" si="100"/>
        <v>0</v>
      </c>
      <c r="HL33" s="522"/>
      <c r="HM33" s="522">
        <f t="shared" si="101"/>
        <v>0</v>
      </c>
      <c r="HN33" s="522"/>
      <c r="HO33" s="522">
        <f t="shared" si="102"/>
        <v>0</v>
      </c>
      <c r="HP33" s="522"/>
      <c r="HQ33" s="522">
        <f t="shared" si="103"/>
        <v>0</v>
      </c>
      <c r="HR33" s="522"/>
      <c r="HS33" s="522">
        <f t="shared" si="104"/>
        <v>0</v>
      </c>
      <c r="HT33" s="522"/>
      <c r="HU33" s="522">
        <f t="shared" si="105"/>
        <v>0</v>
      </c>
      <c r="HV33" s="522"/>
      <c r="HW33" s="522">
        <f t="shared" si="106"/>
        <v>0</v>
      </c>
      <c r="HX33" s="522"/>
      <c r="HY33" s="522">
        <f t="shared" si="107"/>
        <v>0</v>
      </c>
      <c r="HZ33" s="522"/>
      <c r="IA33" s="522">
        <f t="shared" si="108"/>
        <v>0</v>
      </c>
      <c r="IB33" s="522"/>
      <c r="IC33" s="522">
        <f t="shared" si="109"/>
        <v>0</v>
      </c>
      <c r="ID33" s="522"/>
      <c r="IE33" s="522">
        <f t="shared" si="110"/>
        <v>0</v>
      </c>
      <c r="IF33" s="522"/>
      <c r="IG33" s="522">
        <f t="shared" si="111"/>
        <v>0</v>
      </c>
      <c r="IH33" s="522"/>
      <c r="IJ33" s="522">
        <f t="shared" si="0"/>
        <v>0</v>
      </c>
      <c r="IK33" s="522"/>
      <c r="IL33" s="522">
        <f t="shared" si="1"/>
        <v>0</v>
      </c>
      <c r="IM33" s="522"/>
      <c r="IN33" s="522">
        <f t="shared" si="2"/>
        <v>0</v>
      </c>
      <c r="IO33" s="522"/>
      <c r="IP33" s="522">
        <f t="shared" si="3"/>
        <v>0</v>
      </c>
      <c r="IQ33" s="522"/>
      <c r="IR33" s="522">
        <f t="shared" si="4"/>
        <v>0</v>
      </c>
      <c r="IS33" s="522"/>
      <c r="IU33" s="522">
        <f>IF(OR(AND(X33="",COUNTA(H33:W33)=4),AND(X33&lt;&gt;"",COUNTA(H33:W33)=3),AND(X33="",COUNTA(H33:W33)=0,$IU$28&gt;$CZ33)),0,1)</f>
        <v>0</v>
      </c>
      <c r="IV33" s="522"/>
      <c r="IW33" s="522">
        <f t="shared" si="113"/>
        <v>0</v>
      </c>
      <c r="IX33" s="522"/>
      <c r="IY33" s="522">
        <f t="shared" si="114"/>
        <v>0</v>
      </c>
      <c r="IZ33" s="522"/>
      <c r="JA33" s="522">
        <f t="shared" si="115"/>
        <v>0</v>
      </c>
      <c r="JB33" s="522"/>
      <c r="JC33" s="522">
        <f t="shared" si="116"/>
        <v>0</v>
      </c>
      <c r="JD33" s="522"/>
      <c r="JE33" s="522">
        <f t="shared" si="117"/>
        <v>0</v>
      </c>
      <c r="JF33" s="522"/>
    </row>
    <row r="34" spans="1:266" ht="15" customHeight="1">
      <c r="A34" s="253"/>
      <c r="B34" s="211"/>
      <c r="C34" s="48" t="s">
        <v>5002</v>
      </c>
      <c r="D34" s="547" t="str">
        <f>IF($CW$27=1,"",IF(CNGE_2024_M3_Secc1!D583="","",CNGE_2024_M3_Secc1!D583))</f>
        <v/>
      </c>
      <c r="E34" s="548"/>
      <c r="F34" s="548"/>
      <c r="G34" s="549"/>
      <c r="H34" s="537"/>
      <c r="I34" s="537"/>
      <c r="J34" s="537"/>
      <c r="K34" s="537"/>
      <c r="L34" s="537"/>
      <c r="M34" s="537"/>
      <c r="N34" s="537"/>
      <c r="O34" s="537"/>
      <c r="P34" s="982"/>
      <c r="Q34" s="982"/>
      <c r="R34" s="982"/>
      <c r="S34" s="982"/>
      <c r="T34" s="982"/>
      <c r="U34" s="982"/>
      <c r="V34" s="982"/>
      <c r="W34" s="982"/>
      <c r="X34" s="982"/>
      <c r="Y34" s="982"/>
      <c r="Z34" s="537"/>
      <c r="AA34" s="537"/>
      <c r="AB34" s="537"/>
      <c r="AC34" s="537"/>
      <c r="AD34" s="537"/>
      <c r="AE34" s="537"/>
      <c r="AF34" s="537"/>
      <c r="AG34" s="537"/>
      <c r="AH34" s="982"/>
      <c r="AI34" s="982"/>
      <c r="AJ34" s="982"/>
      <c r="AK34" s="982"/>
      <c r="AL34" s="982"/>
      <c r="AM34" s="982"/>
      <c r="AN34" s="982"/>
      <c r="AO34" s="982"/>
      <c r="AP34" s="982"/>
      <c r="AQ34" s="982"/>
      <c r="AR34" s="537"/>
      <c r="AS34" s="537"/>
      <c r="AT34" s="537"/>
      <c r="AU34" s="537"/>
      <c r="AV34" s="537"/>
      <c r="AW34" s="537"/>
      <c r="AX34" s="537"/>
      <c r="AY34" s="537"/>
      <c r="AZ34" s="982"/>
      <c r="BA34" s="982"/>
      <c r="BB34" s="982"/>
      <c r="BC34" s="982"/>
      <c r="BD34" s="982"/>
      <c r="BE34" s="982"/>
      <c r="BF34" s="982"/>
      <c r="BG34" s="982"/>
      <c r="BH34" s="982"/>
      <c r="BI34" s="982"/>
      <c r="BJ34" s="537"/>
      <c r="BK34" s="537"/>
      <c r="BL34" s="537"/>
      <c r="BM34" s="537"/>
      <c r="BN34" s="537"/>
      <c r="BO34" s="537"/>
      <c r="BP34" s="537"/>
      <c r="BQ34" s="537"/>
      <c r="BR34" s="982"/>
      <c r="BS34" s="982"/>
      <c r="BT34" s="982"/>
      <c r="BU34" s="982"/>
      <c r="BV34" s="982"/>
      <c r="BW34" s="982"/>
      <c r="BX34" s="982"/>
      <c r="BY34" s="982"/>
      <c r="BZ34" s="982"/>
      <c r="CA34" s="982"/>
      <c r="CB34" s="537"/>
      <c r="CC34" s="537"/>
      <c r="CD34" s="537"/>
      <c r="CE34" s="537"/>
      <c r="CF34" s="537"/>
      <c r="CG34" s="537"/>
      <c r="CH34" s="537"/>
      <c r="CI34" s="537"/>
      <c r="CJ34" s="982"/>
      <c r="CK34" s="982"/>
      <c r="CL34" s="982"/>
      <c r="CM34" s="982"/>
      <c r="CN34" s="982"/>
      <c r="CO34" s="982"/>
      <c r="CP34" s="982"/>
      <c r="CQ34" s="982"/>
      <c r="CR34" s="982"/>
      <c r="CS34" s="982"/>
      <c r="CW34" s="524">
        <f>CNGE_2024_M3_Secc1!AH682</f>
        <v>0</v>
      </c>
      <c r="CX34" s="526"/>
      <c r="CZ34" s="522">
        <f>IF(CNGE_2024_M3_Secc1!$AO$669=CNGE_2024_M3_Secc1!$AQ$669,0,CNGE_2024_M3_Secc1!Y682)</f>
        <v>0</v>
      </c>
      <c r="DA34" s="522"/>
      <c r="DB34" s="522">
        <f t="shared" si="5"/>
        <v>0</v>
      </c>
      <c r="DC34" s="522"/>
      <c r="DD34" s="522">
        <f t="shared" si="6"/>
        <v>0</v>
      </c>
      <c r="DE34" s="522"/>
      <c r="DG34" s="164" t="b">
        <f t="shared" si="7"/>
        <v>0</v>
      </c>
      <c r="DH34" s="164" t="str">
        <f t="shared" si="8"/>
        <v/>
      </c>
      <c r="DI34" s="164">
        <f t="shared" si="9"/>
        <v>0</v>
      </c>
      <c r="DJ34" s="345" t="b">
        <f t="shared" si="10"/>
        <v>0</v>
      </c>
      <c r="DK34" s="122" t="str">
        <f t="shared" si="11"/>
        <v/>
      </c>
      <c r="DL34" s="345">
        <f t="shared" si="12"/>
        <v>0</v>
      </c>
      <c r="DM34" s="345" t="b">
        <f t="shared" si="13"/>
        <v>0</v>
      </c>
      <c r="DN34" s="345">
        <f t="shared" si="14"/>
        <v>0</v>
      </c>
      <c r="DO34" s="164" t="b">
        <f t="shared" si="15"/>
        <v>0</v>
      </c>
      <c r="DP34" s="164" t="str">
        <f t="shared" si="16"/>
        <v/>
      </c>
      <c r="DQ34" s="164">
        <f t="shared" si="17"/>
        <v>0</v>
      </c>
      <c r="DR34" s="345" t="b">
        <f t="shared" si="18"/>
        <v>0</v>
      </c>
      <c r="DS34" s="122" t="str">
        <f t="shared" si="19"/>
        <v/>
      </c>
      <c r="DT34" s="345">
        <f t="shared" si="20"/>
        <v>0</v>
      </c>
      <c r="DU34" s="345" t="b">
        <f t="shared" si="21"/>
        <v>0</v>
      </c>
      <c r="DV34" s="345">
        <f t="shared" si="22"/>
        <v>0</v>
      </c>
      <c r="DW34" s="164" t="b">
        <f t="shared" si="23"/>
        <v>0</v>
      </c>
      <c r="DX34" s="164" t="str">
        <f t="shared" si="24"/>
        <v/>
      </c>
      <c r="DY34" s="164">
        <f t="shared" si="25"/>
        <v>0</v>
      </c>
      <c r="DZ34" s="345" t="b">
        <f t="shared" si="26"/>
        <v>0</v>
      </c>
      <c r="EA34" s="122" t="str">
        <f t="shared" si="27"/>
        <v/>
      </c>
      <c r="EB34" s="345">
        <f t="shared" si="28"/>
        <v>0</v>
      </c>
      <c r="EC34" s="345" t="b">
        <f t="shared" si="29"/>
        <v>0</v>
      </c>
      <c r="ED34" s="345">
        <f t="shared" si="30"/>
        <v>0</v>
      </c>
      <c r="EE34" s="164" t="b">
        <f t="shared" si="31"/>
        <v>0</v>
      </c>
      <c r="EF34" s="164" t="str">
        <f t="shared" si="32"/>
        <v/>
      </c>
      <c r="EG34" s="164">
        <f t="shared" si="33"/>
        <v>0</v>
      </c>
      <c r="EH34" s="345" t="b">
        <f t="shared" si="34"/>
        <v>0</v>
      </c>
      <c r="EI34" s="122" t="str">
        <f t="shared" si="35"/>
        <v/>
      </c>
      <c r="EJ34" s="345">
        <f t="shared" si="36"/>
        <v>0</v>
      </c>
      <c r="EK34" s="345" t="b">
        <f t="shared" si="37"/>
        <v>0</v>
      </c>
      <c r="EL34" s="345">
        <f t="shared" si="38"/>
        <v>0</v>
      </c>
      <c r="EM34" s="164" t="b">
        <f t="shared" si="39"/>
        <v>0</v>
      </c>
      <c r="EN34" s="164" t="str">
        <f t="shared" si="40"/>
        <v/>
      </c>
      <c r="EO34" s="164">
        <f t="shared" si="41"/>
        <v>0</v>
      </c>
      <c r="EP34" s="345" t="b">
        <f t="shared" si="42"/>
        <v>0</v>
      </c>
      <c r="EQ34" s="122" t="str">
        <f t="shared" si="43"/>
        <v/>
      </c>
      <c r="ER34" s="345">
        <f t="shared" si="44"/>
        <v>0</v>
      </c>
      <c r="ES34" s="345" t="b">
        <f t="shared" si="45"/>
        <v>0</v>
      </c>
      <c r="ET34" s="345">
        <f t="shared" si="46"/>
        <v>0</v>
      </c>
      <c r="EU34" s="522"/>
      <c r="EV34" s="164" t="b">
        <f t="shared" si="47"/>
        <v>0</v>
      </c>
      <c r="EW34" s="164" t="str">
        <f t="shared" si="48"/>
        <v/>
      </c>
      <c r="EX34" s="164">
        <f t="shared" si="49"/>
        <v>0</v>
      </c>
      <c r="EY34" s="345" t="b">
        <f t="shared" si="50"/>
        <v>0</v>
      </c>
      <c r="EZ34" s="122" t="str">
        <f t="shared" si="51"/>
        <v/>
      </c>
      <c r="FA34" s="345">
        <f t="shared" si="52"/>
        <v>0</v>
      </c>
      <c r="FB34" s="345" t="b">
        <f t="shared" si="53"/>
        <v>0</v>
      </c>
      <c r="FC34" s="345">
        <f t="shared" si="54"/>
        <v>0</v>
      </c>
      <c r="FD34" s="164" t="b">
        <f t="shared" si="55"/>
        <v>0</v>
      </c>
      <c r="FE34" s="164" t="str">
        <f t="shared" si="56"/>
        <v/>
      </c>
      <c r="FF34" s="164">
        <f t="shared" si="57"/>
        <v>0</v>
      </c>
      <c r="FG34" s="345" t="b">
        <f t="shared" si="58"/>
        <v>0</v>
      </c>
      <c r="FH34" s="122" t="str">
        <f t="shared" si="59"/>
        <v/>
      </c>
      <c r="FI34" s="345">
        <f t="shared" si="60"/>
        <v>0</v>
      </c>
      <c r="FJ34" s="345" t="b">
        <f t="shared" si="61"/>
        <v>0</v>
      </c>
      <c r="FK34" s="345">
        <f t="shared" si="62"/>
        <v>0</v>
      </c>
      <c r="FL34" s="164" t="b">
        <f t="shared" si="63"/>
        <v>0</v>
      </c>
      <c r="FM34" s="164" t="str">
        <f t="shared" si="64"/>
        <v/>
      </c>
      <c r="FN34" s="164">
        <f t="shared" si="65"/>
        <v>0</v>
      </c>
      <c r="FO34" s="345" t="b">
        <f t="shared" si="66"/>
        <v>0</v>
      </c>
      <c r="FP34" s="122" t="str">
        <f t="shared" si="67"/>
        <v/>
      </c>
      <c r="FQ34" s="345">
        <f t="shared" si="68"/>
        <v>0</v>
      </c>
      <c r="FR34" s="345" t="b">
        <f t="shared" si="69"/>
        <v>0</v>
      </c>
      <c r="FS34" s="345">
        <f t="shared" si="70"/>
        <v>0</v>
      </c>
      <c r="FT34" s="164" t="b">
        <f t="shared" si="71"/>
        <v>0</v>
      </c>
      <c r="FU34" s="164" t="str">
        <f t="shared" si="72"/>
        <v/>
      </c>
      <c r="FV34" s="164">
        <f t="shared" si="73"/>
        <v>0</v>
      </c>
      <c r="FW34" s="345" t="b">
        <f t="shared" si="74"/>
        <v>0</v>
      </c>
      <c r="FX34" s="122" t="str">
        <f t="shared" si="75"/>
        <v/>
      </c>
      <c r="FY34" s="345">
        <f t="shared" si="76"/>
        <v>0</v>
      </c>
      <c r="FZ34" s="345" t="b">
        <f t="shared" si="77"/>
        <v>0</v>
      </c>
      <c r="GA34" s="345">
        <f t="shared" si="78"/>
        <v>0</v>
      </c>
      <c r="GB34" s="164" t="b">
        <f t="shared" si="79"/>
        <v>0</v>
      </c>
      <c r="GC34" s="164" t="str">
        <f t="shared" si="80"/>
        <v/>
      </c>
      <c r="GD34" s="164">
        <f t="shared" si="81"/>
        <v>0</v>
      </c>
      <c r="GE34" s="345" t="b">
        <f t="shared" si="82"/>
        <v>0</v>
      </c>
      <c r="GF34" s="122" t="str">
        <f t="shared" si="83"/>
        <v/>
      </c>
      <c r="GG34" s="345">
        <f t="shared" si="84"/>
        <v>0</v>
      </c>
      <c r="GH34" s="345" t="b">
        <f t="shared" si="85"/>
        <v>0</v>
      </c>
      <c r="GI34" s="345">
        <f t="shared" si="86"/>
        <v>0</v>
      </c>
      <c r="GK34" s="522">
        <f t="shared" si="87"/>
        <v>0</v>
      </c>
      <c r="GL34" s="522"/>
      <c r="GM34" s="522">
        <f t="shared" si="88"/>
        <v>0</v>
      </c>
      <c r="GN34" s="522"/>
      <c r="GO34" s="522">
        <f t="shared" si="89"/>
        <v>0</v>
      </c>
      <c r="GP34" s="522"/>
      <c r="GQ34" s="522">
        <f t="shared" si="90"/>
        <v>0</v>
      </c>
      <c r="GR34" s="522"/>
      <c r="GS34" s="522">
        <f t="shared" si="91"/>
        <v>0</v>
      </c>
      <c r="GT34" s="522"/>
      <c r="GU34" s="522">
        <f t="shared" si="92"/>
        <v>0</v>
      </c>
      <c r="GV34" s="522"/>
      <c r="GW34" s="522">
        <f t="shared" si="93"/>
        <v>0</v>
      </c>
      <c r="GX34" s="522"/>
      <c r="GY34" s="522">
        <f t="shared" si="94"/>
        <v>0</v>
      </c>
      <c r="GZ34" s="522"/>
      <c r="HA34" s="522">
        <f t="shared" si="95"/>
        <v>0</v>
      </c>
      <c r="HB34" s="522"/>
      <c r="HC34" s="522">
        <f t="shared" si="118"/>
        <v>0</v>
      </c>
      <c r="HD34" s="522"/>
      <c r="HE34" s="522">
        <f t="shared" si="97"/>
        <v>0</v>
      </c>
      <c r="HF34" s="522"/>
      <c r="HG34" s="522">
        <f t="shared" si="98"/>
        <v>0</v>
      </c>
      <c r="HH34" s="522"/>
      <c r="HI34" s="522">
        <f t="shared" si="99"/>
        <v>0</v>
      </c>
      <c r="HJ34" s="522"/>
      <c r="HK34" s="522">
        <f t="shared" si="100"/>
        <v>0</v>
      </c>
      <c r="HL34" s="522"/>
      <c r="HM34" s="522">
        <f t="shared" si="101"/>
        <v>0</v>
      </c>
      <c r="HN34" s="522"/>
      <c r="HO34" s="522">
        <f t="shared" si="102"/>
        <v>0</v>
      </c>
      <c r="HP34" s="522"/>
      <c r="HQ34" s="522">
        <f t="shared" si="103"/>
        <v>0</v>
      </c>
      <c r="HR34" s="522"/>
      <c r="HS34" s="522">
        <f t="shared" si="104"/>
        <v>0</v>
      </c>
      <c r="HT34" s="522"/>
      <c r="HU34" s="522">
        <f t="shared" si="105"/>
        <v>0</v>
      </c>
      <c r="HV34" s="522"/>
      <c r="HW34" s="522">
        <f t="shared" si="106"/>
        <v>0</v>
      </c>
      <c r="HX34" s="522"/>
      <c r="HY34" s="522">
        <f t="shared" si="107"/>
        <v>0</v>
      </c>
      <c r="HZ34" s="522"/>
      <c r="IA34" s="522">
        <f t="shared" si="108"/>
        <v>0</v>
      </c>
      <c r="IB34" s="522"/>
      <c r="IC34" s="522">
        <f t="shared" si="109"/>
        <v>0</v>
      </c>
      <c r="ID34" s="522"/>
      <c r="IE34" s="522">
        <f t="shared" si="110"/>
        <v>0</v>
      </c>
      <c r="IF34" s="522"/>
      <c r="IG34" s="522">
        <f t="shared" si="111"/>
        <v>0</v>
      </c>
      <c r="IH34" s="522"/>
      <c r="IJ34" s="522">
        <f t="shared" si="0"/>
        <v>0</v>
      </c>
      <c r="IK34" s="522"/>
      <c r="IL34" s="522">
        <f t="shared" si="1"/>
        <v>0</v>
      </c>
      <c r="IM34" s="522"/>
      <c r="IN34" s="522">
        <f t="shared" si="2"/>
        <v>0</v>
      </c>
      <c r="IO34" s="522"/>
      <c r="IP34" s="522">
        <f t="shared" si="3"/>
        <v>0</v>
      </c>
      <c r="IQ34" s="522"/>
      <c r="IR34" s="522">
        <f t="shared" si="4"/>
        <v>0</v>
      </c>
      <c r="IS34" s="522"/>
      <c r="IU34" s="522">
        <f t="shared" si="112"/>
        <v>0</v>
      </c>
      <c r="IV34" s="522"/>
      <c r="IW34" s="522">
        <f t="shared" si="113"/>
        <v>0</v>
      </c>
      <c r="IX34" s="522"/>
      <c r="IY34" s="522">
        <f t="shared" si="114"/>
        <v>0</v>
      </c>
      <c r="IZ34" s="522"/>
      <c r="JA34" s="522">
        <f t="shared" si="115"/>
        <v>0</v>
      </c>
      <c r="JB34" s="522"/>
      <c r="JC34" s="522">
        <f t="shared" si="116"/>
        <v>0</v>
      </c>
      <c r="JD34" s="522"/>
      <c r="JE34" s="522">
        <f t="shared" si="117"/>
        <v>0</v>
      </c>
      <c r="JF34" s="522"/>
    </row>
    <row r="35" spans="1:266">
      <c r="A35" s="253"/>
      <c r="B35" s="211"/>
      <c r="C35" s="48" t="s">
        <v>5004</v>
      </c>
      <c r="D35" s="547" t="str">
        <f>IF($CW$27=1,"",IF(CNGE_2024_M3_Secc1!D584="","",CNGE_2024_M3_Secc1!D584))</f>
        <v/>
      </c>
      <c r="E35" s="548"/>
      <c r="F35" s="548"/>
      <c r="G35" s="549"/>
      <c r="H35" s="537"/>
      <c r="I35" s="537"/>
      <c r="J35" s="537"/>
      <c r="K35" s="537"/>
      <c r="L35" s="537"/>
      <c r="M35" s="537"/>
      <c r="N35" s="537"/>
      <c r="O35" s="537"/>
      <c r="P35" s="982"/>
      <c r="Q35" s="982"/>
      <c r="R35" s="982"/>
      <c r="S35" s="982"/>
      <c r="T35" s="982"/>
      <c r="U35" s="982"/>
      <c r="V35" s="982"/>
      <c r="W35" s="982"/>
      <c r="X35" s="982"/>
      <c r="Y35" s="982"/>
      <c r="Z35" s="537"/>
      <c r="AA35" s="537"/>
      <c r="AB35" s="537"/>
      <c r="AC35" s="537"/>
      <c r="AD35" s="537"/>
      <c r="AE35" s="537"/>
      <c r="AF35" s="537"/>
      <c r="AG35" s="537"/>
      <c r="AH35" s="982"/>
      <c r="AI35" s="982"/>
      <c r="AJ35" s="982"/>
      <c r="AK35" s="982"/>
      <c r="AL35" s="982"/>
      <c r="AM35" s="982"/>
      <c r="AN35" s="982"/>
      <c r="AO35" s="982"/>
      <c r="AP35" s="982"/>
      <c r="AQ35" s="982"/>
      <c r="AR35" s="537"/>
      <c r="AS35" s="537"/>
      <c r="AT35" s="537"/>
      <c r="AU35" s="537"/>
      <c r="AV35" s="537"/>
      <c r="AW35" s="537"/>
      <c r="AX35" s="537"/>
      <c r="AY35" s="537"/>
      <c r="AZ35" s="982"/>
      <c r="BA35" s="982"/>
      <c r="BB35" s="982"/>
      <c r="BC35" s="982"/>
      <c r="BD35" s="982"/>
      <c r="BE35" s="982"/>
      <c r="BF35" s="982"/>
      <c r="BG35" s="982"/>
      <c r="BH35" s="982"/>
      <c r="BI35" s="982"/>
      <c r="BJ35" s="537"/>
      <c r="BK35" s="537"/>
      <c r="BL35" s="537"/>
      <c r="BM35" s="537"/>
      <c r="BN35" s="537"/>
      <c r="BO35" s="537"/>
      <c r="BP35" s="537"/>
      <c r="BQ35" s="537"/>
      <c r="BR35" s="982"/>
      <c r="BS35" s="982"/>
      <c r="BT35" s="982"/>
      <c r="BU35" s="982"/>
      <c r="BV35" s="982"/>
      <c r="BW35" s="982"/>
      <c r="BX35" s="982"/>
      <c r="BY35" s="982"/>
      <c r="BZ35" s="982"/>
      <c r="CA35" s="982"/>
      <c r="CB35" s="537"/>
      <c r="CC35" s="537"/>
      <c r="CD35" s="537"/>
      <c r="CE35" s="537"/>
      <c r="CF35" s="537"/>
      <c r="CG35" s="537"/>
      <c r="CH35" s="537"/>
      <c r="CI35" s="537"/>
      <c r="CJ35" s="982"/>
      <c r="CK35" s="982"/>
      <c r="CL35" s="982"/>
      <c r="CM35" s="982"/>
      <c r="CN35" s="982"/>
      <c r="CO35" s="982"/>
      <c r="CP35" s="982"/>
      <c r="CQ35" s="982"/>
      <c r="CR35" s="982"/>
      <c r="CS35" s="982"/>
      <c r="CW35" s="524">
        <f>CNGE_2024_M3_Secc1!AH683</f>
        <v>0</v>
      </c>
      <c r="CX35" s="526"/>
      <c r="CZ35" s="522">
        <f>IF(CNGE_2024_M3_Secc1!$AO$669=CNGE_2024_M3_Secc1!$AQ$669,0,CNGE_2024_M3_Secc1!Y683)</f>
        <v>0</v>
      </c>
      <c r="DA35" s="522"/>
      <c r="DB35" s="522">
        <f t="shared" si="5"/>
        <v>0</v>
      </c>
      <c r="DC35" s="522"/>
      <c r="DD35" s="522">
        <f t="shared" si="6"/>
        <v>0</v>
      </c>
      <c r="DE35" s="522"/>
      <c r="DG35" s="164" t="b">
        <f t="shared" si="7"/>
        <v>0</v>
      </c>
      <c r="DH35" s="164" t="str">
        <f t="shared" si="8"/>
        <v/>
      </c>
      <c r="DI35" s="164">
        <f t="shared" si="9"/>
        <v>0</v>
      </c>
      <c r="DJ35" s="345" t="b">
        <f t="shared" si="10"/>
        <v>0</v>
      </c>
      <c r="DK35" s="122" t="str">
        <f t="shared" si="11"/>
        <v/>
      </c>
      <c r="DL35" s="345">
        <f t="shared" si="12"/>
        <v>0</v>
      </c>
      <c r="DM35" s="345" t="b">
        <f t="shared" si="13"/>
        <v>0</v>
      </c>
      <c r="DN35" s="345">
        <f t="shared" si="14"/>
        <v>0</v>
      </c>
      <c r="DO35" s="164" t="b">
        <f t="shared" si="15"/>
        <v>0</v>
      </c>
      <c r="DP35" s="164" t="str">
        <f t="shared" si="16"/>
        <v/>
      </c>
      <c r="DQ35" s="164">
        <f t="shared" si="17"/>
        <v>0</v>
      </c>
      <c r="DR35" s="345" t="b">
        <f t="shared" si="18"/>
        <v>0</v>
      </c>
      <c r="DS35" s="122" t="str">
        <f t="shared" si="19"/>
        <v/>
      </c>
      <c r="DT35" s="345">
        <f t="shared" si="20"/>
        <v>0</v>
      </c>
      <c r="DU35" s="345" t="b">
        <f t="shared" si="21"/>
        <v>0</v>
      </c>
      <c r="DV35" s="345">
        <f t="shared" si="22"/>
        <v>0</v>
      </c>
      <c r="DW35" s="164" t="b">
        <f t="shared" si="23"/>
        <v>0</v>
      </c>
      <c r="DX35" s="164" t="str">
        <f t="shared" si="24"/>
        <v/>
      </c>
      <c r="DY35" s="164">
        <f t="shared" si="25"/>
        <v>0</v>
      </c>
      <c r="DZ35" s="345" t="b">
        <f t="shared" si="26"/>
        <v>0</v>
      </c>
      <c r="EA35" s="122" t="str">
        <f t="shared" si="27"/>
        <v/>
      </c>
      <c r="EB35" s="345">
        <f t="shared" si="28"/>
        <v>0</v>
      </c>
      <c r="EC35" s="345" t="b">
        <f t="shared" si="29"/>
        <v>0</v>
      </c>
      <c r="ED35" s="345">
        <f t="shared" si="30"/>
        <v>0</v>
      </c>
      <c r="EE35" s="164" t="b">
        <f t="shared" si="31"/>
        <v>0</v>
      </c>
      <c r="EF35" s="164" t="str">
        <f t="shared" si="32"/>
        <v/>
      </c>
      <c r="EG35" s="164">
        <f t="shared" si="33"/>
        <v>0</v>
      </c>
      <c r="EH35" s="345" t="b">
        <f t="shared" si="34"/>
        <v>0</v>
      </c>
      <c r="EI35" s="122" t="str">
        <f t="shared" si="35"/>
        <v/>
      </c>
      <c r="EJ35" s="345">
        <f t="shared" si="36"/>
        <v>0</v>
      </c>
      <c r="EK35" s="345" t="b">
        <f t="shared" si="37"/>
        <v>0</v>
      </c>
      <c r="EL35" s="345">
        <f t="shared" si="38"/>
        <v>0</v>
      </c>
      <c r="EM35" s="164" t="b">
        <f t="shared" si="39"/>
        <v>0</v>
      </c>
      <c r="EN35" s="164" t="str">
        <f t="shared" si="40"/>
        <v/>
      </c>
      <c r="EO35" s="164">
        <f t="shared" si="41"/>
        <v>0</v>
      </c>
      <c r="EP35" s="345" t="b">
        <f t="shared" si="42"/>
        <v>0</v>
      </c>
      <c r="EQ35" s="122" t="str">
        <f t="shared" si="43"/>
        <v/>
      </c>
      <c r="ER35" s="345">
        <f t="shared" si="44"/>
        <v>0</v>
      </c>
      <c r="ES35" s="345" t="b">
        <f t="shared" si="45"/>
        <v>0</v>
      </c>
      <c r="ET35" s="345">
        <f t="shared" si="46"/>
        <v>0</v>
      </c>
      <c r="EU35" s="522"/>
      <c r="EV35" s="164" t="b">
        <f t="shared" si="47"/>
        <v>0</v>
      </c>
      <c r="EW35" s="164" t="str">
        <f t="shared" si="48"/>
        <v/>
      </c>
      <c r="EX35" s="164">
        <f t="shared" si="49"/>
        <v>0</v>
      </c>
      <c r="EY35" s="345" t="b">
        <f t="shared" si="50"/>
        <v>0</v>
      </c>
      <c r="EZ35" s="122" t="str">
        <f t="shared" si="51"/>
        <v/>
      </c>
      <c r="FA35" s="345">
        <f t="shared" si="52"/>
        <v>0</v>
      </c>
      <c r="FB35" s="345" t="b">
        <f t="shared" si="53"/>
        <v>0</v>
      </c>
      <c r="FC35" s="345">
        <f t="shared" si="54"/>
        <v>0</v>
      </c>
      <c r="FD35" s="164" t="b">
        <f t="shared" si="55"/>
        <v>0</v>
      </c>
      <c r="FE35" s="164" t="str">
        <f t="shared" si="56"/>
        <v/>
      </c>
      <c r="FF35" s="164">
        <f t="shared" si="57"/>
        <v>0</v>
      </c>
      <c r="FG35" s="345" t="b">
        <f t="shared" si="58"/>
        <v>0</v>
      </c>
      <c r="FH35" s="122" t="str">
        <f t="shared" si="59"/>
        <v/>
      </c>
      <c r="FI35" s="345">
        <f t="shared" si="60"/>
        <v>0</v>
      </c>
      <c r="FJ35" s="345" t="b">
        <f t="shared" si="61"/>
        <v>0</v>
      </c>
      <c r="FK35" s="345">
        <f t="shared" si="62"/>
        <v>0</v>
      </c>
      <c r="FL35" s="164" t="b">
        <f t="shared" si="63"/>
        <v>0</v>
      </c>
      <c r="FM35" s="164" t="str">
        <f t="shared" si="64"/>
        <v/>
      </c>
      <c r="FN35" s="164">
        <f t="shared" si="65"/>
        <v>0</v>
      </c>
      <c r="FO35" s="345" t="b">
        <f t="shared" si="66"/>
        <v>0</v>
      </c>
      <c r="FP35" s="122" t="str">
        <f t="shared" si="67"/>
        <v/>
      </c>
      <c r="FQ35" s="345">
        <f t="shared" si="68"/>
        <v>0</v>
      </c>
      <c r="FR35" s="345" t="b">
        <f t="shared" si="69"/>
        <v>0</v>
      </c>
      <c r="FS35" s="345">
        <f t="shared" si="70"/>
        <v>0</v>
      </c>
      <c r="FT35" s="164" t="b">
        <f t="shared" si="71"/>
        <v>0</v>
      </c>
      <c r="FU35" s="164" t="str">
        <f t="shared" si="72"/>
        <v/>
      </c>
      <c r="FV35" s="164">
        <f t="shared" si="73"/>
        <v>0</v>
      </c>
      <c r="FW35" s="345" t="b">
        <f t="shared" si="74"/>
        <v>0</v>
      </c>
      <c r="FX35" s="122" t="str">
        <f t="shared" si="75"/>
        <v/>
      </c>
      <c r="FY35" s="345">
        <f t="shared" si="76"/>
        <v>0</v>
      </c>
      <c r="FZ35" s="345" t="b">
        <f t="shared" si="77"/>
        <v>0</v>
      </c>
      <c r="GA35" s="345">
        <f t="shared" si="78"/>
        <v>0</v>
      </c>
      <c r="GB35" s="164" t="b">
        <f t="shared" si="79"/>
        <v>0</v>
      </c>
      <c r="GC35" s="164" t="str">
        <f t="shared" si="80"/>
        <v/>
      </c>
      <c r="GD35" s="164">
        <f t="shared" si="81"/>
        <v>0</v>
      </c>
      <c r="GE35" s="345" t="b">
        <f t="shared" si="82"/>
        <v>0</v>
      </c>
      <c r="GF35" s="122" t="str">
        <f t="shared" si="83"/>
        <v/>
      </c>
      <c r="GG35" s="345">
        <f t="shared" si="84"/>
        <v>0</v>
      </c>
      <c r="GH35" s="345" t="b">
        <f t="shared" si="85"/>
        <v>0</v>
      </c>
      <c r="GI35" s="345">
        <f t="shared" si="86"/>
        <v>0</v>
      </c>
      <c r="GK35" s="522">
        <f t="shared" si="87"/>
        <v>0</v>
      </c>
      <c r="GL35" s="522"/>
      <c r="GM35" s="522">
        <f t="shared" si="88"/>
        <v>0</v>
      </c>
      <c r="GN35" s="522"/>
      <c r="GO35" s="522">
        <f t="shared" si="89"/>
        <v>0</v>
      </c>
      <c r="GP35" s="522"/>
      <c r="GQ35" s="522">
        <f t="shared" si="90"/>
        <v>0</v>
      </c>
      <c r="GR35" s="522"/>
      <c r="GS35" s="522">
        <f t="shared" si="91"/>
        <v>0</v>
      </c>
      <c r="GT35" s="522"/>
      <c r="GU35" s="522">
        <f t="shared" si="92"/>
        <v>0</v>
      </c>
      <c r="GV35" s="522"/>
      <c r="GW35" s="522">
        <f t="shared" si="93"/>
        <v>0</v>
      </c>
      <c r="GX35" s="522"/>
      <c r="GY35" s="522">
        <f t="shared" si="94"/>
        <v>0</v>
      </c>
      <c r="GZ35" s="522"/>
      <c r="HA35" s="522">
        <f t="shared" si="95"/>
        <v>0</v>
      </c>
      <c r="HB35" s="522"/>
      <c r="HC35" s="522">
        <f t="shared" si="118"/>
        <v>0</v>
      </c>
      <c r="HD35" s="522"/>
      <c r="HE35" s="522">
        <f t="shared" si="97"/>
        <v>0</v>
      </c>
      <c r="HF35" s="522"/>
      <c r="HG35" s="522">
        <f t="shared" si="98"/>
        <v>0</v>
      </c>
      <c r="HH35" s="522"/>
      <c r="HI35" s="522">
        <f t="shared" si="99"/>
        <v>0</v>
      </c>
      <c r="HJ35" s="522"/>
      <c r="HK35" s="522">
        <f t="shared" si="100"/>
        <v>0</v>
      </c>
      <c r="HL35" s="522"/>
      <c r="HM35" s="522">
        <f t="shared" si="101"/>
        <v>0</v>
      </c>
      <c r="HN35" s="522"/>
      <c r="HO35" s="522">
        <f t="shared" si="102"/>
        <v>0</v>
      </c>
      <c r="HP35" s="522"/>
      <c r="HQ35" s="522">
        <f t="shared" si="103"/>
        <v>0</v>
      </c>
      <c r="HR35" s="522"/>
      <c r="HS35" s="522">
        <f t="shared" si="104"/>
        <v>0</v>
      </c>
      <c r="HT35" s="522"/>
      <c r="HU35" s="522">
        <f t="shared" si="105"/>
        <v>0</v>
      </c>
      <c r="HV35" s="522"/>
      <c r="HW35" s="522">
        <f t="shared" si="106"/>
        <v>0</v>
      </c>
      <c r="HX35" s="522"/>
      <c r="HY35" s="522">
        <f t="shared" si="107"/>
        <v>0</v>
      </c>
      <c r="HZ35" s="522"/>
      <c r="IA35" s="522">
        <f t="shared" si="108"/>
        <v>0</v>
      </c>
      <c r="IB35" s="522"/>
      <c r="IC35" s="522">
        <f t="shared" si="109"/>
        <v>0</v>
      </c>
      <c r="ID35" s="522"/>
      <c r="IE35" s="522">
        <f t="shared" si="110"/>
        <v>0</v>
      </c>
      <c r="IF35" s="522"/>
      <c r="IG35" s="522">
        <f t="shared" si="111"/>
        <v>0</v>
      </c>
      <c r="IH35" s="522"/>
      <c r="IJ35" s="522">
        <f t="shared" si="0"/>
        <v>0</v>
      </c>
      <c r="IK35" s="522"/>
      <c r="IL35" s="522">
        <f t="shared" si="1"/>
        <v>0</v>
      </c>
      <c r="IM35" s="522"/>
      <c r="IN35" s="522">
        <f t="shared" si="2"/>
        <v>0</v>
      </c>
      <c r="IO35" s="522"/>
      <c r="IP35" s="522">
        <f t="shared" si="3"/>
        <v>0</v>
      </c>
      <c r="IQ35" s="522"/>
      <c r="IR35" s="522">
        <f t="shared" si="4"/>
        <v>0</v>
      </c>
      <c r="IS35" s="522"/>
      <c r="IU35" s="522">
        <f t="shared" ref="IU35:IU98" si="119">IF(OR(AND(X35="",COUNTA(H35:W35)=4),AND(X35&lt;&gt;"",COUNTA(H35:W35)=3),AND(X35="",COUNTA(H35:W35)=0,$IU$28&gt;$CZ35)),0,1)</f>
        <v>0</v>
      </c>
      <c r="IV35" s="522"/>
      <c r="IW35" s="522">
        <f t="shared" ref="IW35:IW98" si="120">IF(OR(AND(AP35="",COUNTA(Z35:AO35)=4),AND(AP35&lt;&gt;"",COUNTA(Z35:AO35)=3),AND(AP35="",COUNTA(Z35:AO35)=0,$IW$28&gt;$CZ35)),0,1)</f>
        <v>0</v>
      </c>
      <c r="IX35" s="522"/>
      <c r="IY35" s="522">
        <f t="shared" ref="IY35:IY98" si="121">IF(OR(AND(BH35="",COUNTA(AR35:BG35)=4),AND(BH35&lt;&gt;"",COUNTA(AR35:BG35)=3),AND(BH35="",COUNTA(AR35:BG35)=0,$IY$28&gt;$CZ35)),0,1)</f>
        <v>0</v>
      </c>
      <c r="IZ35" s="522"/>
      <c r="JA35" s="522">
        <f t="shared" ref="JA35:JA98" si="122">IF(OR(AND(BZ35="",COUNTA(BJ35:BY35)=4),AND(BZ35&lt;&gt;"",COUNTA(BJ35:BY35)=3),AND(BZ35="",COUNTA(BJ35:BY35)=0,$JA$28&gt;$CZ35)),0,1)</f>
        <v>0</v>
      </c>
      <c r="JB35" s="522"/>
      <c r="JC35" s="522">
        <f t="shared" ref="JC35:JC98" si="123">IF(OR(AND(CR35="",COUNTA(CB35:CQ35)=4),AND(CR35&lt;&gt;"",COUNTA(CB35:CQ35)=3),AND(CR35="",COUNTA(CB35:CQ35)=0,$JC$28&gt;$CZ35)),0,1)</f>
        <v>0</v>
      </c>
      <c r="JD35" s="522"/>
      <c r="JE35" s="522">
        <f t="shared" ref="JE35:JE98" si="124">IF($CW$13=$CY$13,0,IF(OR(AND(D35="",CW35=0,COUNTBLANK(H35:CS35)=90),AND(D35&lt;&gt;"",CW35=1,COUNTBLANK(H35:CS35)=90),AND(D35&lt;&gt;"",CW35=0,SUM(IU35:JD35)=0)),0,1))</f>
        <v>0</v>
      </c>
      <c r="JF35" s="522"/>
    </row>
    <row r="36" spans="1:266">
      <c r="A36" s="253"/>
      <c r="B36" s="211"/>
      <c r="C36" s="48" t="s">
        <v>5006</v>
      </c>
      <c r="D36" s="547" t="str">
        <f>IF($CW$27=1,"",IF(CNGE_2024_M3_Secc1!D585="","",CNGE_2024_M3_Secc1!D585))</f>
        <v/>
      </c>
      <c r="E36" s="548"/>
      <c r="F36" s="548"/>
      <c r="G36" s="549"/>
      <c r="H36" s="537"/>
      <c r="I36" s="537"/>
      <c r="J36" s="537"/>
      <c r="K36" s="537"/>
      <c r="L36" s="537"/>
      <c r="M36" s="537"/>
      <c r="N36" s="537"/>
      <c r="O36" s="537"/>
      <c r="P36" s="982"/>
      <c r="Q36" s="982"/>
      <c r="R36" s="982"/>
      <c r="S36" s="982"/>
      <c r="T36" s="982"/>
      <c r="U36" s="982"/>
      <c r="V36" s="982"/>
      <c r="W36" s="982"/>
      <c r="X36" s="982"/>
      <c r="Y36" s="982"/>
      <c r="Z36" s="537"/>
      <c r="AA36" s="537"/>
      <c r="AB36" s="537"/>
      <c r="AC36" s="537"/>
      <c r="AD36" s="537"/>
      <c r="AE36" s="537"/>
      <c r="AF36" s="537"/>
      <c r="AG36" s="537"/>
      <c r="AH36" s="982"/>
      <c r="AI36" s="982"/>
      <c r="AJ36" s="982"/>
      <c r="AK36" s="982"/>
      <c r="AL36" s="982"/>
      <c r="AM36" s="982"/>
      <c r="AN36" s="982"/>
      <c r="AO36" s="982"/>
      <c r="AP36" s="982"/>
      <c r="AQ36" s="982"/>
      <c r="AR36" s="537"/>
      <c r="AS36" s="537"/>
      <c r="AT36" s="537"/>
      <c r="AU36" s="537"/>
      <c r="AV36" s="537"/>
      <c r="AW36" s="537"/>
      <c r="AX36" s="537"/>
      <c r="AY36" s="537"/>
      <c r="AZ36" s="982"/>
      <c r="BA36" s="982"/>
      <c r="BB36" s="982"/>
      <c r="BC36" s="982"/>
      <c r="BD36" s="982"/>
      <c r="BE36" s="982"/>
      <c r="BF36" s="982"/>
      <c r="BG36" s="982"/>
      <c r="BH36" s="982"/>
      <c r="BI36" s="982"/>
      <c r="BJ36" s="537"/>
      <c r="BK36" s="537"/>
      <c r="BL36" s="537"/>
      <c r="BM36" s="537"/>
      <c r="BN36" s="537"/>
      <c r="BO36" s="537"/>
      <c r="BP36" s="537"/>
      <c r="BQ36" s="537"/>
      <c r="BR36" s="982"/>
      <c r="BS36" s="982"/>
      <c r="BT36" s="982"/>
      <c r="BU36" s="982"/>
      <c r="BV36" s="982"/>
      <c r="BW36" s="982"/>
      <c r="BX36" s="982"/>
      <c r="BY36" s="982"/>
      <c r="BZ36" s="982"/>
      <c r="CA36" s="982"/>
      <c r="CB36" s="537"/>
      <c r="CC36" s="537"/>
      <c r="CD36" s="537"/>
      <c r="CE36" s="537"/>
      <c r="CF36" s="537"/>
      <c r="CG36" s="537"/>
      <c r="CH36" s="537"/>
      <c r="CI36" s="537"/>
      <c r="CJ36" s="982"/>
      <c r="CK36" s="982"/>
      <c r="CL36" s="982"/>
      <c r="CM36" s="982"/>
      <c r="CN36" s="982"/>
      <c r="CO36" s="982"/>
      <c r="CP36" s="982"/>
      <c r="CQ36" s="982"/>
      <c r="CR36" s="982"/>
      <c r="CS36" s="982"/>
      <c r="CW36" s="524">
        <f>CNGE_2024_M3_Secc1!AH684</f>
        <v>0</v>
      </c>
      <c r="CX36" s="526"/>
      <c r="CZ36" s="522">
        <f>IF(CNGE_2024_M3_Secc1!$AO$669=CNGE_2024_M3_Secc1!$AQ$669,0,CNGE_2024_M3_Secc1!Y684)</f>
        <v>0</v>
      </c>
      <c r="DA36" s="522"/>
      <c r="DB36" s="522">
        <f t="shared" si="5"/>
        <v>0</v>
      </c>
      <c r="DC36" s="522"/>
      <c r="DD36" s="522">
        <f t="shared" si="6"/>
        <v>0</v>
      </c>
      <c r="DE36" s="522"/>
      <c r="DG36" s="164" t="b">
        <f t="shared" si="7"/>
        <v>0</v>
      </c>
      <c r="DH36" s="164" t="str">
        <f t="shared" si="8"/>
        <v/>
      </c>
      <c r="DI36" s="164">
        <f t="shared" si="9"/>
        <v>0</v>
      </c>
      <c r="DJ36" s="345" t="b">
        <f t="shared" si="10"/>
        <v>0</v>
      </c>
      <c r="DK36" s="122" t="str">
        <f t="shared" si="11"/>
        <v/>
      </c>
      <c r="DL36" s="345">
        <f t="shared" si="12"/>
        <v>0</v>
      </c>
      <c r="DM36" s="345" t="b">
        <f t="shared" si="13"/>
        <v>0</v>
      </c>
      <c r="DN36" s="345">
        <f t="shared" si="14"/>
        <v>0</v>
      </c>
      <c r="DO36" s="164" t="b">
        <f t="shared" si="15"/>
        <v>0</v>
      </c>
      <c r="DP36" s="164" t="str">
        <f t="shared" si="16"/>
        <v/>
      </c>
      <c r="DQ36" s="164">
        <f t="shared" si="17"/>
        <v>0</v>
      </c>
      <c r="DR36" s="345" t="b">
        <f t="shared" si="18"/>
        <v>0</v>
      </c>
      <c r="DS36" s="122" t="str">
        <f t="shared" si="19"/>
        <v/>
      </c>
      <c r="DT36" s="345">
        <f t="shared" si="20"/>
        <v>0</v>
      </c>
      <c r="DU36" s="345" t="b">
        <f t="shared" si="21"/>
        <v>0</v>
      </c>
      <c r="DV36" s="345">
        <f t="shared" si="22"/>
        <v>0</v>
      </c>
      <c r="DW36" s="164" t="b">
        <f t="shared" si="23"/>
        <v>0</v>
      </c>
      <c r="DX36" s="164" t="str">
        <f t="shared" si="24"/>
        <v/>
      </c>
      <c r="DY36" s="164">
        <f t="shared" si="25"/>
        <v>0</v>
      </c>
      <c r="DZ36" s="345" t="b">
        <f t="shared" si="26"/>
        <v>0</v>
      </c>
      <c r="EA36" s="122" t="str">
        <f t="shared" si="27"/>
        <v/>
      </c>
      <c r="EB36" s="345">
        <f t="shared" si="28"/>
        <v>0</v>
      </c>
      <c r="EC36" s="345" t="b">
        <f t="shared" si="29"/>
        <v>0</v>
      </c>
      <c r="ED36" s="345">
        <f t="shared" si="30"/>
        <v>0</v>
      </c>
      <c r="EE36" s="164" t="b">
        <f t="shared" si="31"/>
        <v>0</v>
      </c>
      <c r="EF36" s="164" t="str">
        <f t="shared" si="32"/>
        <v/>
      </c>
      <c r="EG36" s="164">
        <f t="shared" si="33"/>
        <v>0</v>
      </c>
      <c r="EH36" s="345" t="b">
        <f t="shared" si="34"/>
        <v>0</v>
      </c>
      <c r="EI36" s="122" t="str">
        <f t="shared" si="35"/>
        <v/>
      </c>
      <c r="EJ36" s="345">
        <f t="shared" si="36"/>
        <v>0</v>
      </c>
      <c r="EK36" s="345" t="b">
        <f t="shared" si="37"/>
        <v>0</v>
      </c>
      <c r="EL36" s="345">
        <f t="shared" si="38"/>
        <v>0</v>
      </c>
      <c r="EM36" s="164" t="b">
        <f t="shared" si="39"/>
        <v>0</v>
      </c>
      <c r="EN36" s="164" t="str">
        <f t="shared" si="40"/>
        <v/>
      </c>
      <c r="EO36" s="164">
        <f t="shared" si="41"/>
        <v>0</v>
      </c>
      <c r="EP36" s="345" t="b">
        <f t="shared" si="42"/>
        <v>0</v>
      </c>
      <c r="EQ36" s="122" t="str">
        <f t="shared" si="43"/>
        <v/>
      </c>
      <c r="ER36" s="345">
        <f t="shared" si="44"/>
        <v>0</v>
      </c>
      <c r="ES36" s="345" t="b">
        <f t="shared" si="45"/>
        <v>0</v>
      </c>
      <c r="ET36" s="345">
        <f t="shared" si="46"/>
        <v>0</v>
      </c>
      <c r="EU36" s="522"/>
      <c r="EV36" s="164" t="b">
        <f t="shared" si="47"/>
        <v>0</v>
      </c>
      <c r="EW36" s="164" t="str">
        <f t="shared" si="48"/>
        <v/>
      </c>
      <c r="EX36" s="164">
        <f t="shared" si="49"/>
        <v>0</v>
      </c>
      <c r="EY36" s="345" t="b">
        <f t="shared" si="50"/>
        <v>0</v>
      </c>
      <c r="EZ36" s="122" t="str">
        <f t="shared" si="51"/>
        <v/>
      </c>
      <c r="FA36" s="345">
        <f t="shared" si="52"/>
        <v>0</v>
      </c>
      <c r="FB36" s="345" t="b">
        <f t="shared" si="53"/>
        <v>0</v>
      </c>
      <c r="FC36" s="345">
        <f t="shared" si="54"/>
        <v>0</v>
      </c>
      <c r="FD36" s="164" t="b">
        <f t="shared" si="55"/>
        <v>0</v>
      </c>
      <c r="FE36" s="164" t="str">
        <f t="shared" si="56"/>
        <v/>
      </c>
      <c r="FF36" s="164">
        <f t="shared" si="57"/>
        <v>0</v>
      </c>
      <c r="FG36" s="345" t="b">
        <f t="shared" si="58"/>
        <v>0</v>
      </c>
      <c r="FH36" s="122" t="str">
        <f t="shared" si="59"/>
        <v/>
      </c>
      <c r="FI36" s="345">
        <f t="shared" si="60"/>
        <v>0</v>
      </c>
      <c r="FJ36" s="345" t="b">
        <f t="shared" si="61"/>
        <v>0</v>
      </c>
      <c r="FK36" s="345">
        <f t="shared" si="62"/>
        <v>0</v>
      </c>
      <c r="FL36" s="164" t="b">
        <f t="shared" si="63"/>
        <v>0</v>
      </c>
      <c r="FM36" s="164" t="str">
        <f t="shared" si="64"/>
        <v/>
      </c>
      <c r="FN36" s="164">
        <f t="shared" si="65"/>
        <v>0</v>
      </c>
      <c r="FO36" s="345" t="b">
        <f t="shared" si="66"/>
        <v>0</v>
      </c>
      <c r="FP36" s="122" t="str">
        <f t="shared" si="67"/>
        <v/>
      </c>
      <c r="FQ36" s="345">
        <f t="shared" si="68"/>
        <v>0</v>
      </c>
      <c r="FR36" s="345" t="b">
        <f t="shared" si="69"/>
        <v>0</v>
      </c>
      <c r="FS36" s="345">
        <f t="shared" si="70"/>
        <v>0</v>
      </c>
      <c r="FT36" s="164" t="b">
        <f t="shared" si="71"/>
        <v>0</v>
      </c>
      <c r="FU36" s="164" t="str">
        <f t="shared" si="72"/>
        <v/>
      </c>
      <c r="FV36" s="164">
        <f t="shared" si="73"/>
        <v>0</v>
      </c>
      <c r="FW36" s="345" t="b">
        <f t="shared" si="74"/>
        <v>0</v>
      </c>
      <c r="FX36" s="122" t="str">
        <f t="shared" si="75"/>
        <v/>
      </c>
      <c r="FY36" s="345">
        <f t="shared" si="76"/>
        <v>0</v>
      </c>
      <c r="FZ36" s="345" t="b">
        <f t="shared" si="77"/>
        <v>0</v>
      </c>
      <c r="GA36" s="345">
        <f t="shared" si="78"/>
        <v>0</v>
      </c>
      <c r="GB36" s="164" t="b">
        <f t="shared" si="79"/>
        <v>0</v>
      </c>
      <c r="GC36" s="164" t="str">
        <f t="shared" si="80"/>
        <v/>
      </c>
      <c r="GD36" s="164">
        <f t="shared" si="81"/>
        <v>0</v>
      </c>
      <c r="GE36" s="345" t="b">
        <f t="shared" si="82"/>
        <v>0</v>
      </c>
      <c r="GF36" s="122" t="str">
        <f t="shared" si="83"/>
        <v/>
      </c>
      <c r="GG36" s="345">
        <f t="shared" si="84"/>
        <v>0</v>
      </c>
      <c r="GH36" s="345" t="b">
        <f t="shared" si="85"/>
        <v>0</v>
      </c>
      <c r="GI36" s="345">
        <f t="shared" si="86"/>
        <v>0</v>
      </c>
      <c r="GK36" s="522">
        <f t="shared" si="87"/>
        <v>0</v>
      </c>
      <c r="GL36" s="522"/>
      <c r="GM36" s="522">
        <f t="shared" si="88"/>
        <v>0</v>
      </c>
      <c r="GN36" s="522"/>
      <c r="GO36" s="522">
        <f t="shared" si="89"/>
        <v>0</v>
      </c>
      <c r="GP36" s="522"/>
      <c r="GQ36" s="522">
        <f t="shared" si="90"/>
        <v>0</v>
      </c>
      <c r="GR36" s="522"/>
      <c r="GS36" s="522">
        <f t="shared" si="91"/>
        <v>0</v>
      </c>
      <c r="GT36" s="522"/>
      <c r="GU36" s="522">
        <f t="shared" si="92"/>
        <v>0</v>
      </c>
      <c r="GV36" s="522"/>
      <c r="GW36" s="522">
        <f t="shared" si="93"/>
        <v>0</v>
      </c>
      <c r="GX36" s="522"/>
      <c r="GY36" s="522">
        <f t="shared" si="94"/>
        <v>0</v>
      </c>
      <c r="GZ36" s="522"/>
      <c r="HA36" s="522">
        <f t="shared" si="95"/>
        <v>0</v>
      </c>
      <c r="HB36" s="522"/>
      <c r="HC36" s="522">
        <f t="shared" si="118"/>
        <v>0</v>
      </c>
      <c r="HD36" s="522"/>
      <c r="HE36" s="522">
        <f t="shared" si="97"/>
        <v>0</v>
      </c>
      <c r="HF36" s="522"/>
      <c r="HG36" s="522">
        <f t="shared" si="98"/>
        <v>0</v>
      </c>
      <c r="HH36" s="522"/>
      <c r="HI36" s="522">
        <f t="shared" si="99"/>
        <v>0</v>
      </c>
      <c r="HJ36" s="522"/>
      <c r="HK36" s="522">
        <f t="shared" si="100"/>
        <v>0</v>
      </c>
      <c r="HL36" s="522"/>
      <c r="HM36" s="522">
        <f t="shared" si="101"/>
        <v>0</v>
      </c>
      <c r="HN36" s="522"/>
      <c r="HO36" s="522">
        <f t="shared" si="102"/>
        <v>0</v>
      </c>
      <c r="HP36" s="522"/>
      <c r="HQ36" s="522">
        <f t="shared" si="103"/>
        <v>0</v>
      </c>
      <c r="HR36" s="522"/>
      <c r="HS36" s="522">
        <f t="shared" si="104"/>
        <v>0</v>
      </c>
      <c r="HT36" s="522"/>
      <c r="HU36" s="522">
        <f t="shared" si="105"/>
        <v>0</v>
      </c>
      <c r="HV36" s="522"/>
      <c r="HW36" s="522">
        <f t="shared" si="106"/>
        <v>0</v>
      </c>
      <c r="HX36" s="522"/>
      <c r="HY36" s="522">
        <f t="shared" si="107"/>
        <v>0</v>
      </c>
      <c r="HZ36" s="522"/>
      <c r="IA36" s="522">
        <f t="shared" si="108"/>
        <v>0</v>
      </c>
      <c r="IB36" s="522"/>
      <c r="IC36" s="522">
        <f t="shared" si="109"/>
        <v>0</v>
      </c>
      <c r="ID36" s="522"/>
      <c r="IE36" s="522">
        <f t="shared" si="110"/>
        <v>0</v>
      </c>
      <c r="IF36" s="522"/>
      <c r="IG36" s="522">
        <f t="shared" si="111"/>
        <v>0</v>
      </c>
      <c r="IH36" s="522"/>
      <c r="IJ36" s="522">
        <f t="shared" si="0"/>
        <v>0</v>
      </c>
      <c r="IK36" s="522"/>
      <c r="IL36" s="522">
        <f t="shared" si="1"/>
        <v>0</v>
      </c>
      <c r="IM36" s="522"/>
      <c r="IN36" s="522">
        <f t="shared" si="2"/>
        <v>0</v>
      </c>
      <c r="IO36" s="522"/>
      <c r="IP36" s="522">
        <f t="shared" si="3"/>
        <v>0</v>
      </c>
      <c r="IQ36" s="522"/>
      <c r="IR36" s="522">
        <f t="shared" si="4"/>
        <v>0</v>
      </c>
      <c r="IS36" s="522"/>
      <c r="IU36" s="522">
        <f t="shared" si="119"/>
        <v>0</v>
      </c>
      <c r="IV36" s="522"/>
      <c r="IW36" s="522">
        <f t="shared" si="120"/>
        <v>0</v>
      </c>
      <c r="IX36" s="522"/>
      <c r="IY36" s="522">
        <f t="shared" si="121"/>
        <v>0</v>
      </c>
      <c r="IZ36" s="522"/>
      <c r="JA36" s="522">
        <f t="shared" si="122"/>
        <v>0</v>
      </c>
      <c r="JB36" s="522"/>
      <c r="JC36" s="522">
        <f t="shared" si="123"/>
        <v>0</v>
      </c>
      <c r="JD36" s="522"/>
      <c r="JE36" s="522">
        <f t="shared" si="124"/>
        <v>0</v>
      </c>
      <c r="JF36" s="522"/>
    </row>
    <row r="37" spans="1:266">
      <c r="A37" s="253"/>
      <c r="B37" s="211"/>
      <c r="C37" s="48" t="s">
        <v>5008</v>
      </c>
      <c r="D37" s="547" t="str">
        <f>IF($CW$27=1,"",IF(CNGE_2024_M3_Secc1!D586="","",CNGE_2024_M3_Secc1!D586))</f>
        <v/>
      </c>
      <c r="E37" s="548"/>
      <c r="F37" s="548"/>
      <c r="G37" s="549"/>
      <c r="H37" s="537"/>
      <c r="I37" s="537"/>
      <c r="J37" s="537"/>
      <c r="K37" s="537"/>
      <c r="L37" s="537"/>
      <c r="M37" s="537"/>
      <c r="N37" s="537"/>
      <c r="O37" s="537"/>
      <c r="P37" s="982"/>
      <c r="Q37" s="982"/>
      <c r="R37" s="982"/>
      <c r="S37" s="982"/>
      <c r="T37" s="982"/>
      <c r="U37" s="982"/>
      <c r="V37" s="982"/>
      <c r="W37" s="982"/>
      <c r="X37" s="982"/>
      <c r="Y37" s="982"/>
      <c r="Z37" s="537"/>
      <c r="AA37" s="537"/>
      <c r="AB37" s="537"/>
      <c r="AC37" s="537"/>
      <c r="AD37" s="537"/>
      <c r="AE37" s="537"/>
      <c r="AF37" s="537"/>
      <c r="AG37" s="537"/>
      <c r="AH37" s="982"/>
      <c r="AI37" s="982"/>
      <c r="AJ37" s="982"/>
      <c r="AK37" s="982"/>
      <c r="AL37" s="982"/>
      <c r="AM37" s="982"/>
      <c r="AN37" s="982"/>
      <c r="AO37" s="982"/>
      <c r="AP37" s="982"/>
      <c r="AQ37" s="982"/>
      <c r="AR37" s="537"/>
      <c r="AS37" s="537"/>
      <c r="AT37" s="537"/>
      <c r="AU37" s="537"/>
      <c r="AV37" s="537"/>
      <c r="AW37" s="537"/>
      <c r="AX37" s="537"/>
      <c r="AY37" s="537"/>
      <c r="AZ37" s="982"/>
      <c r="BA37" s="982"/>
      <c r="BB37" s="982"/>
      <c r="BC37" s="982"/>
      <c r="BD37" s="982"/>
      <c r="BE37" s="982"/>
      <c r="BF37" s="982"/>
      <c r="BG37" s="982"/>
      <c r="BH37" s="982"/>
      <c r="BI37" s="982"/>
      <c r="BJ37" s="537"/>
      <c r="BK37" s="537"/>
      <c r="BL37" s="537"/>
      <c r="BM37" s="537"/>
      <c r="BN37" s="537"/>
      <c r="BO37" s="537"/>
      <c r="BP37" s="537"/>
      <c r="BQ37" s="537"/>
      <c r="BR37" s="982"/>
      <c r="BS37" s="982"/>
      <c r="BT37" s="982"/>
      <c r="BU37" s="982"/>
      <c r="BV37" s="982"/>
      <c r="BW37" s="982"/>
      <c r="BX37" s="982"/>
      <c r="BY37" s="982"/>
      <c r="BZ37" s="982"/>
      <c r="CA37" s="982"/>
      <c r="CB37" s="537"/>
      <c r="CC37" s="537"/>
      <c r="CD37" s="537"/>
      <c r="CE37" s="537"/>
      <c r="CF37" s="537"/>
      <c r="CG37" s="537"/>
      <c r="CH37" s="537"/>
      <c r="CI37" s="537"/>
      <c r="CJ37" s="982"/>
      <c r="CK37" s="982"/>
      <c r="CL37" s="982"/>
      <c r="CM37" s="982"/>
      <c r="CN37" s="982"/>
      <c r="CO37" s="982"/>
      <c r="CP37" s="982"/>
      <c r="CQ37" s="982"/>
      <c r="CR37" s="982"/>
      <c r="CS37" s="982"/>
      <c r="CW37" s="524">
        <f>CNGE_2024_M3_Secc1!AH685</f>
        <v>0</v>
      </c>
      <c r="CX37" s="526"/>
      <c r="CZ37" s="522">
        <f>IF(CNGE_2024_M3_Secc1!$AO$669=CNGE_2024_M3_Secc1!$AQ$669,0,CNGE_2024_M3_Secc1!Y685)</f>
        <v>0</v>
      </c>
      <c r="DA37" s="522"/>
      <c r="DB37" s="522">
        <f t="shared" si="5"/>
        <v>0</v>
      </c>
      <c r="DC37" s="522"/>
      <c r="DD37" s="522">
        <f t="shared" si="6"/>
        <v>0</v>
      </c>
      <c r="DE37" s="522"/>
      <c r="DG37" s="164" t="b">
        <f t="shared" si="7"/>
        <v>0</v>
      </c>
      <c r="DH37" s="164" t="str">
        <f t="shared" si="8"/>
        <v/>
      </c>
      <c r="DI37" s="164">
        <f t="shared" si="9"/>
        <v>0</v>
      </c>
      <c r="DJ37" s="345" t="b">
        <f t="shared" si="10"/>
        <v>0</v>
      </c>
      <c r="DK37" s="122" t="str">
        <f t="shared" si="11"/>
        <v/>
      </c>
      <c r="DL37" s="345">
        <f t="shared" si="12"/>
        <v>0</v>
      </c>
      <c r="DM37" s="345" t="b">
        <f t="shared" si="13"/>
        <v>0</v>
      </c>
      <c r="DN37" s="345">
        <f t="shared" si="14"/>
        <v>0</v>
      </c>
      <c r="DO37" s="164" t="b">
        <f t="shared" si="15"/>
        <v>0</v>
      </c>
      <c r="DP37" s="164" t="str">
        <f t="shared" si="16"/>
        <v/>
      </c>
      <c r="DQ37" s="164">
        <f t="shared" si="17"/>
        <v>0</v>
      </c>
      <c r="DR37" s="345" t="b">
        <f t="shared" si="18"/>
        <v>0</v>
      </c>
      <c r="DS37" s="122" t="str">
        <f t="shared" si="19"/>
        <v/>
      </c>
      <c r="DT37" s="345">
        <f t="shared" si="20"/>
        <v>0</v>
      </c>
      <c r="DU37" s="345" t="b">
        <f t="shared" si="21"/>
        <v>0</v>
      </c>
      <c r="DV37" s="345">
        <f t="shared" si="22"/>
        <v>0</v>
      </c>
      <c r="DW37" s="164" t="b">
        <f t="shared" si="23"/>
        <v>0</v>
      </c>
      <c r="DX37" s="164" t="str">
        <f t="shared" si="24"/>
        <v/>
      </c>
      <c r="DY37" s="164">
        <f t="shared" si="25"/>
        <v>0</v>
      </c>
      <c r="DZ37" s="345" t="b">
        <f t="shared" si="26"/>
        <v>0</v>
      </c>
      <c r="EA37" s="122" t="str">
        <f t="shared" si="27"/>
        <v/>
      </c>
      <c r="EB37" s="345">
        <f t="shared" si="28"/>
        <v>0</v>
      </c>
      <c r="EC37" s="345" t="b">
        <f t="shared" si="29"/>
        <v>0</v>
      </c>
      <c r="ED37" s="345">
        <f t="shared" si="30"/>
        <v>0</v>
      </c>
      <c r="EE37" s="164" t="b">
        <f t="shared" si="31"/>
        <v>0</v>
      </c>
      <c r="EF37" s="164" t="str">
        <f t="shared" si="32"/>
        <v/>
      </c>
      <c r="EG37" s="164">
        <f t="shared" si="33"/>
        <v>0</v>
      </c>
      <c r="EH37" s="345" t="b">
        <f t="shared" si="34"/>
        <v>0</v>
      </c>
      <c r="EI37" s="122" t="str">
        <f t="shared" si="35"/>
        <v/>
      </c>
      <c r="EJ37" s="345">
        <f t="shared" si="36"/>
        <v>0</v>
      </c>
      <c r="EK37" s="345" t="b">
        <f t="shared" si="37"/>
        <v>0</v>
      </c>
      <c r="EL37" s="345">
        <f t="shared" si="38"/>
        <v>0</v>
      </c>
      <c r="EM37" s="164" t="b">
        <f t="shared" si="39"/>
        <v>0</v>
      </c>
      <c r="EN37" s="164" t="str">
        <f t="shared" si="40"/>
        <v/>
      </c>
      <c r="EO37" s="164">
        <f t="shared" si="41"/>
        <v>0</v>
      </c>
      <c r="EP37" s="345" t="b">
        <f t="shared" si="42"/>
        <v>0</v>
      </c>
      <c r="EQ37" s="122" t="str">
        <f t="shared" si="43"/>
        <v/>
      </c>
      <c r="ER37" s="345">
        <f t="shared" si="44"/>
        <v>0</v>
      </c>
      <c r="ES37" s="345" t="b">
        <f t="shared" si="45"/>
        <v>0</v>
      </c>
      <c r="ET37" s="345">
        <f t="shared" si="46"/>
        <v>0</v>
      </c>
      <c r="EU37" s="522"/>
      <c r="EV37" s="164" t="b">
        <f t="shared" si="47"/>
        <v>0</v>
      </c>
      <c r="EW37" s="164" t="str">
        <f t="shared" si="48"/>
        <v/>
      </c>
      <c r="EX37" s="164">
        <f t="shared" si="49"/>
        <v>0</v>
      </c>
      <c r="EY37" s="345" t="b">
        <f t="shared" si="50"/>
        <v>0</v>
      </c>
      <c r="EZ37" s="122" t="str">
        <f t="shared" si="51"/>
        <v/>
      </c>
      <c r="FA37" s="345">
        <f t="shared" si="52"/>
        <v>0</v>
      </c>
      <c r="FB37" s="345" t="b">
        <f t="shared" si="53"/>
        <v>0</v>
      </c>
      <c r="FC37" s="345">
        <f t="shared" si="54"/>
        <v>0</v>
      </c>
      <c r="FD37" s="164" t="b">
        <f t="shared" si="55"/>
        <v>0</v>
      </c>
      <c r="FE37" s="164" t="str">
        <f t="shared" si="56"/>
        <v/>
      </c>
      <c r="FF37" s="164">
        <f t="shared" si="57"/>
        <v>0</v>
      </c>
      <c r="FG37" s="345" t="b">
        <f t="shared" si="58"/>
        <v>0</v>
      </c>
      <c r="FH37" s="122" t="str">
        <f t="shared" si="59"/>
        <v/>
      </c>
      <c r="FI37" s="345">
        <f t="shared" si="60"/>
        <v>0</v>
      </c>
      <c r="FJ37" s="345" t="b">
        <f t="shared" si="61"/>
        <v>0</v>
      </c>
      <c r="FK37" s="345">
        <f t="shared" si="62"/>
        <v>0</v>
      </c>
      <c r="FL37" s="164" t="b">
        <f t="shared" si="63"/>
        <v>0</v>
      </c>
      <c r="FM37" s="164" t="str">
        <f t="shared" si="64"/>
        <v/>
      </c>
      <c r="FN37" s="164">
        <f t="shared" si="65"/>
        <v>0</v>
      </c>
      <c r="FO37" s="345" t="b">
        <f t="shared" si="66"/>
        <v>0</v>
      </c>
      <c r="FP37" s="122" t="str">
        <f t="shared" si="67"/>
        <v/>
      </c>
      <c r="FQ37" s="345">
        <f t="shared" si="68"/>
        <v>0</v>
      </c>
      <c r="FR37" s="345" t="b">
        <f t="shared" si="69"/>
        <v>0</v>
      </c>
      <c r="FS37" s="345">
        <f t="shared" si="70"/>
        <v>0</v>
      </c>
      <c r="FT37" s="164" t="b">
        <f t="shared" si="71"/>
        <v>0</v>
      </c>
      <c r="FU37" s="164" t="str">
        <f t="shared" si="72"/>
        <v/>
      </c>
      <c r="FV37" s="164">
        <f t="shared" si="73"/>
        <v>0</v>
      </c>
      <c r="FW37" s="345" t="b">
        <f t="shared" si="74"/>
        <v>0</v>
      </c>
      <c r="FX37" s="122" t="str">
        <f t="shared" si="75"/>
        <v/>
      </c>
      <c r="FY37" s="345">
        <f t="shared" si="76"/>
        <v>0</v>
      </c>
      <c r="FZ37" s="345" t="b">
        <f t="shared" si="77"/>
        <v>0</v>
      </c>
      <c r="GA37" s="345">
        <f t="shared" si="78"/>
        <v>0</v>
      </c>
      <c r="GB37" s="164" t="b">
        <f t="shared" si="79"/>
        <v>0</v>
      </c>
      <c r="GC37" s="164" t="str">
        <f t="shared" si="80"/>
        <v/>
      </c>
      <c r="GD37" s="164">
        <f t="shared" si="81"/>
        <v>0</v>
      </c>
      <c r="GE37" s="345" t="b">
        <f t="shared" si="82"/>
        <v>0</v>
      </c>
      <c r="GF37" s="122" t="str">
        <f t="shared" si="83"/>
        <v/>
      </c>
      <c r="GG37" s="345">
        <f t="shared" si="84"/>
        <v>0</v>
      </c>
      <c r="GH37" s="345" t="b">
        <f t="shared" si="85"/>
        <v>0</v>
      </c>
      <c r="GI37" s="345">
        <f t="shared" si="86"/>
        <v>0</v>
      </c>
      <c r="GK37" s="522">
        <f t="shared" si="87"/>
        <v>0</v>
      </c>
      <c r="GL37" s="522"/>
      <c r="GM37" s="522">
        <f t="shared" si="88"/>
        <v>0</v>
      </c>
      <c r="GN37" s="522"/>
      <c r="GO37" s="522">
        <f t="shared" si="89"/>
        <v>0</v>
      </c>
      <c r="GP37" s="522"/>
      <c r="GQ37" s="522">
        <f t="shared" si="90"/>
        <v>0</v>
      </c>
      <c r="GR37" s="522"/>
      <c r="GS37" s="522">
        <f t="shared" si="91"/>
        <v>0</v>
      </c>
      <c r="GT37" s="522"/>
      <c r="GU37" s="522">
        <f t="shared" si="92"/>
        <v>0</v>
      </c>
      <c r="GV37" s="522"/>
      <c r="GW37" s="522">
        <f t="shared" si="93"/>
        <v>0</v>
      </c>
      <c r="GX37" s="522"/>
      <c r="GY37" s="522">
        <f t="shared" si="94"/>
        <v>0</v>
      </c>
      <c r="GZ37" s="522"/>
      <c r="HA37" s="522">
        <f t="shared" si="95"/>
        <v>0</v>
      </c>
      <c r="HB37" s="522"/>
      <c r="HC37" s="522">
        <f t="shared" si="118"/>
        <v>0</v>
      </c>
      <c r="HD37" s="522"/>
      <c r="HE37" s="522">
        <f t="shared" si="97"/>
        <v>0</v>
      </c>
      <c r="HF37" s="522"/>
      <c r="HG37" s="522">
        <f t="shared" si="98"/>
        <v>0</v>
      </c>
      <c r="HH37" s="522"/>
      <c r="HI37" s="522">
        <f t="shared" si="99"/>
        <v>0</v>
      </c>
      <c r="HJ37" s="522"/>
      <c r="HK37" s="522">
        <f t="shared" si="100"/>
        <v>0</v>
      </c>
      <c r="HL37" s="522"/>
      <c r="HM37" s="522">
        <f t="shared" si="101"/>
        <v>0</v>
      </c>
      <c r="HN37" s="522"/>
      <c r="HO37" s="522">
        <f t="shared" si="102"/>
        <v>0</v>
      </c>
      <c r="HP37" s="522"/>
      <c r="HQ37" s="522">
        <f t="shared" si="103"/>
        <v>0</v>
      </c>
      <c r="HR37" s="522"/>
      <c r="HS37" s="522">
        <f t="shared" si="104"/>
        <v>0</v>
      </c>
      <c r="HT37" s="522"/>
      <c r="HU37" s="522">
        <f t="shared" si="105"/>
        <v>0</v>
      </c>
      <c r="HV37" s="522"/>
      <c r="HW37" s="522">
        <f t="shared" si="106"/>
        <v>0</v>
      </c>
      <c r="HX37" s="522"/>
      <c r="HY37" s="522">
        <f t="shared" si="107"/>
        <v>0</v>
      </c>
      <c r="HZ37" s="522"/>
      <c r="IA37" s="522">
        <f t="shared" si="108"/>
        <v>0</v>
      </c>
      <c r="IB37" s="522"/>
      <c r="IC37" s="522">
        <f t="shared" si="109"/>
        <v>0</v>
      </c>
      <c r="ID37" s="522"/>
      <c r="IE37" s="522">
        <f t="shared" si="110"/>
        <v>0</v>
      </c>
      <c r="IF37" s="522"/>
      <c r="IG37" s="522">
        <f t="shared" si="111"/>
        <v>0</v>
      </c>
      <c r="IH37" s="522"/>
      <c r="IJ37" s="522">
        <f t="shared" si="0"/>
        <v>0</v>
      </c>
      <c r="IK37" s="522"/>
      <c r="IL37" s="522">
        <f t="shared" si="1"/>
        <v>0</v>
      </c>
      <c r="IM37" s="522"/>
      <c r="IN37" s="522">
        <f t="shared" si="2"/>
        <v>0</v>
      </c>
      <c r="IO37" s="522"/>
      <c r="IP37" s="522">
        <f t="shared" si="3"/>
        <v>0</v>
      </c>
      <c r="IQ37" s="522"/>
      <c r="IR37" s="522">
        <f t="shared" si="4"/>
        <v>0</v>
      </c>
      <c r="IS37" s="522"/>
      <c r="IU37" s="522">
        <f t="shared" si="119"/>
        <v>0</v>
      </c>
      <c r="IV37" s="522"/>
      <c r="IW37" s="522">
        <f t="shared" si="120"/>
        <v>0</v>
      </c>
      <c r="IX37" s="522"/>
      <c r="IY37" s="522">
        <f t="shared" si="121"/>
        <v>0</v>
      </c>
      <c r="IZ37" s="522"/>
      <c r="JA37" s="522">
        <f t="shared" si="122"/>
        <v>0</v>
      </c>
      <c r="JB37" s="522"/>
      <c r="JC37" s="522">
        <f t="shared" si="123"/>
        <v>0</v>
      </c>
      <c r="JD37" s="522"/>
      <c r="JE37" s="522">
        <f t="shared" si="124"/>
        <v>0</v>
      </c>
      <c r="JF37" s="522"/>
    </row>
    <row r="38" spans="1:266">
      <c r="A38" s="253"/>
      <c r="B38" s="211"/>
      <c r="C38" s="48" t="s">
        <v>5009</v>
      </c>
      <c r="D38" s="547" t="str">
        <f>IF($CW$27=1,"",IF(CNGE_2024_M3_Secc1!D587="","",CNGE_2024_M3_Secc1!D587))</f>
        <v/>
      </c>
      <c r="E38" s="548"/>
      <c r="F38" s="548"/>
      <c r="G38" s="549"/>
      <c r="H38" s="537"/>
      <c r="I38" s="537"/>
      <c r="J38" s="537"/>
      <c r="K38" s="537"/>
      <c r="L38" s="537"/>
      <c r="M38" s="537"/>
      <c r="N38" s="537"/>
      <c r="O38" s="537"/>
      <c r="P38" s="982"/>
      <c r="Q38" s="982"/>
      <c r="R38" s="982"/>
      <c r="S38" s="982"/>
      <c r="T38" s="982"/>
      <c r="U38" s="982"/>
      <c r="V38" s="982"/>
      <c r="W38" s="982"/>
      <c r="X38" s="982"/>
      <c r="Y38" s="982"/>
      <c r="Z38" s="537"/>
      <c r="AA38" s="537"/>
      <c r="AB38" s="537"/>
      <c r="AC38" s="537"/>
      <c r="AD38" s="537"/>
      <c r="AE38" s="537"/>
      <c r="AF38" s="537"/>
      <c r="AG38" s="537"/>
      <c r="AH38" s="982"/>
      <c r="AI38" s="982"/>
      <c r="AJ38" s="982"/>
      <c r="AK38" s="982"/>
      <c r="AL38" s="982"/>
      <c r="AM38" s="982"/>
      <c r="AN38" s="982"/>
      <c r="AO38" s="982"/>
      <c r="AP38" s="982"/>
      <c r="AQ38" s="982"/>
      <c r="AR38" s="537"/>
      <c r="AS38" s="537"/>
      <c r="AT38" s="537"/>
      <c r="AU38" s="537"/>
      <c r="AV38" s="537"/>
      <c r="AW38" s="537"/>
      <c r="AX38" s="537"/>
      <c r="AY38" s="537"/>
      <c r="AZ38" s="982"/>
      <c r="BA38" s="982"/>
      <c r="BB38" s="982"/>
      <c r="BC38" s="982"/>
      <c r="BD38" s="982"/>
      <c r="BE38" s="982"/>
      <c r="BF38" s="982"/>
      <c r="BG38" s="982"/>
      <c r="BH38" s="982"/>
      <c r="BI38" s="982"/>
      <c r="BJ38" s="537"/>
      <c r="BK38" s="537"/>
      <c r="BL38" s="537"/>
      <c r="BM38" s="537"/>
      <c r="BN38" s="537"/>
      <c r="BO38" s="537"/>
      <c r="BP38" s="537"/>
      <c r="BQ38" s="537"/>
      <c r="BR38" s="982"/>
      <c r="BS38" s="982"/>
      <c r="BT38" s="982"/>
      <c r="BU38" s="982"/>
      <c r="BV38" s="982"/>
      <c r="BW38" s="982"/>
      <c r="BX38" s="982"/>
      <c r="BY38" s="982"/>
      <c r="BZ38" s="982"/>
      <c r="CA38" s="982"/>
      <c r="CB38" s="537"/>
      <c r="CC38" s="537"/>
      <c r="CD38" s="537"/>
      <c r="CE38" s="537"/>
      <c r="CF38" s="537"/>
      <c r="CG38" s="537"/>
      <c r="CH38" s="537"/>
      <c r="CI38" s="537"/>
      <c r="CJ38" s="982"/>
      <c r="CK38" s="982"/>
      <c r="CL38" s="982"/>
      <c r="CM38" s="982"/>
      <c r="CN38" s="982"/>
      <c r="CO38" s="982"/>
      <c r="CP38" s="982"/>
      <c r="CQ38" s="982"/>
      <c r="CR38" s="982"/>
      <c r="CS38" s="982"/>
      <c r="CW38" s="524">
        <f>CNGE_2024_M3_Secc1!AH686</f>
        <v>0</v>
      </c>
      <c r="CX38" s="526"/>
      <c r="CZ38" s="522">
        <f>IF(CNGE_2024_M3_Secc1!$AO$669=CNGE_2024_M3_Secc1!$AQ$669,0,CNGE_2024_M3_Secc1!Y686)</f>
        <v>0</v>
      </c>
      <c r="DA38" s="522"/>
      <c r="DB38" s="522">
        <f t="shared" si="5"/>
        <v>0</v>
      </c>
      <c r="DC38" s="522"/>
      <c r="DD38" s="522">
        <f t="shared" si="6"/>
        <v>0</v>
      </c>
      <c r="DE38" s="522"/>
      <c r="DG38" s="164" t="b">
        <f t="shared" si="7"/>
        <v>0</v>
      </c>
      <c r="DH38" s="164" t="str">
        <f t="shared" si="8"/>
        <v/>
      </c>
      <c r="DI38" s="164">
        <f t="shared" si="9"/>
        <v>0</v>
      </c>
      <c r="DJ38" s="345" t="b">
        <f t="shared" si="10"/>
        <v>0</v>
      </c>
      <c r="DK38" s="122" t="str">
        <f t="shared" si="11"/>
        <v/>
      </c>
      <c r="DL38" s="345">
        <f t="shared" si="12"/>
        <v>0</v>
      </c>
      <c r="DM38" s="345" t="b">
        <f t="shared" si="13"/>
        <v>0</v>
      </c>
      <c r="DN38" s="345">
        <f t="shared" si="14"/>
        <v>0</v>
      </c>
      <c r="DO38" s="164" t="b">
        <f t="shared" si="15"/>
        <v>0</v>
      </c>
      <c r="DP38" s="164" t="str">
        <f t="shared" si="16"/>
        <v/>
      </c>
      <c r="DQ38" s="164">
        <f t="shared" si="17"/>
        <v>0</v>
      </c>
      <c r="DR38" s="345" t="b">
        <f t="shared" si="18"/>
        <v>0</v>
      </c>
      <c r="DS38" s="122" t="str">
        <f t="shared" si="19"/>
        <v/>
      </c>
      <c r="DT38" s="345">
        <f t="shared" si="20"/>
        <v>0</v>
      </c>
      <c r="DU38" s="345" t="b">
        <f t="shared" si="21"/>
        <v>0</v>
      </c>
      <c r="DV38" s="345">
        <f t="shared" si="22"/>
        <v>0</v>
      </c>
      <c r="DW38" s="164" t="b">
        <f t="shared" si="23"/>
        <v>0</v>
      </c>
      <c r="DX38" s="164" t="str">
        <f t="shared" si="24"/>
        <v/>
      </c>
      <c r="DY38" s="164">
        <f t="shared" si="25"/>
        <v>0</v>
      </c>
      <c r="DZ38" s="345" t="b">
        <f t="shared" si="26"/>
        <v>0</v>
      </c>
      <c r="EA38" s="122" t="str">
        <f t="shared" si="27"/>
        <v/>
      </c>
      <c r="EB38" s="345">
        <f t="shared" si="28"/>
        <v>0</v>
      </c>
      <c r="EC38" s="345" t="b">
        <f t="shared" si="29"/>
        <v>0</v>
      </c>
      <c r="ED38" s="345">
        <f t="shared" si="30"/>
        <v>0</v>
      </c>
      <c r="EE38" s="164" t="b">
        <f t="shared" si="31"/>
        <v>0</v>
      </c>
      <c r="EF38" s="164" t="str">
        <f t="shared" si="32"/>
        <v/>
      </c>
      <c r="EG38" s="164">
        <f t="shared" si="33"/>
        <v>0</v>
      </c>
      <c r="EH38" s="345" t="b">
        <f t="shared" si="34"/>
        <v>0</v>
      </c>
      <c r="EI38" s="122" t="str">
        <f t="shared" si="35"/>
        <v/>
      </c>
      <c r="EJ38" s="345">
        <f t="shared" si="36"/>
        <v>0</v>
      </c>
      <c r="EK38" s="345" t="b">
        <f t="shared" si="37"/>
        <v>0</v>
      </c>
      <c r="EL38" s="345">
        <f t="shared" si="38"/>
        <v>0</v>
      </c>
      <c r="EM38" s="164" t="b">
        <f t="shared" si="39"/>
        <v>0</v>
      </c>
      <c r="EN38" s="164" t="str">
        <f t="shared" si="40"/>
        <v/>
      </c>
      <c r="EO38" s="164">
        <f t="shared" si="41"/>
        <v>0</v>
      </c>
      <c r="EP38" s="345" t="b">
        <f t="shared" si="42"/>
        <v>0</v>
      </c>
      <c r="EQ38" s="122" t="str">
        <f t="shared" si="43"/>
        <v/>
      </c>
      <c r="ER38" s="345">
        <f t="shared" si="44"/>
        <v>0</v>
      </c>
      <c r="ES38" s="345" t="b">
        <f t="shared" si="45"/>
        <v>0</v>
      </c>
      <c r="ET38" s="345">
        <f t="shared" si="46"/>
        <v>0</v>
      </c>
      <c r="EU38" s="522"/>
      <c r="EV38" s="164" t="b">
        <f t="shared" si="47"/>
        <v>0</v>
      </c>
      <c r="EW38" s="164" t="str">
        <f t="shared" si="48"/>
        <v/>
      </c>
      <c r="EX38" s="164">
        <f t="shared" si="49"/>
        <v>0</v>
      </c>
      <c r="EY38" s="345" t="b">
        <f t="shared" si="50"/>
        <v>0</v>
      </c>
      <c r="EZ38" s="122" t="str">
        <f t="shared" si="51"/>
        <v/>
      </c>
      <c r="FA38" s="345">
        <f t="shared" si="52"/>
        <v>0</v>
      </c>
      <c r="FB38" s="345" t="b">
        <f t="shared" si="53"/>
        <v>0</v>
      </c>
      <c r="FC38" s="345">
        <f t="shared" si="54"/>
        <v>0</v>
      </c>
      <c r="FD38" s="164" t="b">
        <f t="shared" si="55"/>
        <v>0</v>
      </c>
      <c r="FE38" s="164" t="str">
        <f t="shared" si="56"/>
        <v/>
      </c>
      <c r="FF38" s="164">
        <f t="shared" si="57"/>
        <v>0</v>
      </c>
      <c r="FG38" s="345" t="b">
        <f t="shared" si="58"/>
        <v>0</v>
      </c>
      <c r="FH38" s="122" t="str">
        <f t="shared" si="59"/>
        <v/>
      </c>
      <c r="FI38" s="345">
        <f t="shared" si="60"/>
        <v>0</v>
      </c>
      <c r="FJ38" s="345" t="b">
        <f t="shared" si="61"/>
        <v>0</v>
      </c>
      <c r="FK38" s="345">
        <f t="shared" si="62"/>
        <v>0</v>
      </c>
      <c r="FL38" s="164" t="b">
        <f t="shared" si="63"/>
        <v>0</v>
      </c>
      <c r="FM38" s="164" t="str">
        <f t="shared" si="64"/>
        <v/>
      </c>
      <c r="FN38" s="164">
        <f t="shared" si="65"/>
        <v>0</v>
      </c>
      <c r="FO38" s="345" t="b">
        <f t="shared" si="66"/>
        <v>0</v>
      </c>
      <c r="FP38" s="122" t="str">
        <f t="shared" si="67"/>
        <v/>
      </c>
      <c r="FQ38" s="345">
        <f t="shared" si="68"/>
        <v>0</v>
      </c>
      <c r="FR38" s="345" t="b">
        <f t="shared" si="69"/>
        <v>0</v>
      </c>
      <c r="FS38" s="345">
        <f t="shared" si="70"/>
        <v>0</v>
      </c>
      <c r="FT38" s="164" t="b">
        <f t="shared" si="71"/>
        <v>0</v>
      </c>
      <c r="FU38" s="164" t="str">
        <f t="shared" si="72"/>
        <v/>
      </c>
      <c r="FV38" s="164">
        <f t="shared" si="73"/>
        <v>0</v>
      </c>
      <c r="FW38" s="345" t="b">
        <f t="shared" si="74"/>
        <v>0</v>
      </c>
      <c r="FX38" s="122" t="str">
        <f t="shared" si="75"/>
        <v/>
      </c>
      <c r="FY38" s="345">
        <f t="shared" si="76"/>
        <v>0</v>
      </c>
      <c r="FZ38" s="345" t="b">
        <f t="shared" si="77"/>
        <v>0</v>
      </c>
      <c r="GA38" s="345">
        <f t="shared" si="78"/>
        <v>0</v>
      </c>
      <c r="GB38" s="164" t="b">
        <f t="shared" si="79"/>
        <v>0</v>
      </c>
      <c r="GC38" s="164" t="str">
        <f t="shared" si="80"/>
        <v/>
      </c>
      <c r="GD38" s="164">
        <f t="shared" si="81"/>
        <v>0</v>
      </c>
      <c r="GE38" s="345" t="b">
        <f t="shared" si="82"/>
        <v>0</v>
      </c>
      <c r="GF38" s="122" t="str">
        <f t="shared" si="83"/>
        <v/>
      </c>
      <c r="GG38" s="345">
        <f t="shared" si="84"/>
        <v>0</v>
      </c>
      <c r="GH38" s="345" t="b">
        <f t="shared" si="85"/>
        <v>0</v>
      </c>
      <c r="GI38" s="345">
        <f t="shared" si="86"/>
        <v>0</v>
      </c>
      <c r="GK38" s="522">
        <f t="shared" si="87"/>
        <v>0</v>
      </c>
      <c r="GL38" s="522"/>
      <c r="GM38" s="522">
        <f t="shared" si="88"/>
        <v>0</v>
      </c>
      <c r="GN38" s="522"/>
      <c r="GO38" s="522">
        <f t="shared" si="89"/>
        <v>0</v>
      </c>
      <c r="GP38" s="522"/>
      <c r="GQ38" s="522">
        <f t="shared" si="90"/>
        <v>0</v>
      </c>
      <c r="GR38" s="522"/>
      <c r="GS38" s="522">
        <f t="shared" si="91"/>
        <v>0</v>
      </c>
      <c r="GT38" s="522"/>
      <c r="GU38" s="522">
        <f t="shared" si="92"/>
        <v>0</v>
      </c>
      <c r="GV38" s="522"/>
      <c r="GW38" s="522">
        <f t="shared" si="93"/>
        <v>0</v>
      </c>
      <c r="GX38" s="522"/>
      <c r="GY38" s="522">
        <f t="shared" si="94"/>
        <v>0</v>
      </c>
      <c r="GZ38" s="522"/>
      <c r="HA38" s="522">
        <f t="shared" si="95"/>
        <v>0</v>
      </c>
      <c r="HB38" s="522"/>
      <c r="HC38" s="522">
        <f t="shared" si="118"/>
        <v>0</v>
      </c>
      <c r="HD38" s="522"/>
      <c r="HE38" s="522">
        <f t="shared" si="97"/>
        <v>0</v>
      </c>
      <c r="HF38" s="522"/>
      <c r="HG38" s="522">
        <f t="shared" si="98"/>
        <v>0</v>
      </c>
      <c r="HH38" s="522"/>
      <c r="HI38" s="522">
        <f t="shared" si="99"/>
        <v>0</v>
      </c>
      <c r="HJ38" s="522"/>
      <c r="HK38" s="522">
        <f t="shared" si="100"/>
        <v>0</v>
      </c>
      <c r="HL38" s="522"/>
      <c r="HM38" s="522">
        <f t="shared" si="101"/>
        <v>0</v>
      </c>
      <c r="HN38" s="522"/>
      <c r="HO38" s="522">
        <f t="shared" si="102"/>
        <v>0</v>
      </c>
      <c r="HP38" s="522"/>
      <c r="HQ38" s="522">
        <f t="shared" si="103"/>
        <v>0</v>
      </c>
      <c r="HR38" s="522"/>
      <c r="HS38" s="522">
        <f t="shared" si="104"/>
        <v>0</v>
      </c>
      <c r="HT38" s="522"/>
      <c r="HU38" s="522">
        <f t="shared" si="105"/>
        <v>0</v>
      </c>
      <c r="HV38" s="522"/>
      <c r="HW38" s="522">
        <f t="shared" si="106"/>
        <v>0</v>
      </c>
      <c r="HX38" s="522"/>
      <c r="HY38" s="522">
        <f t="shared" si="107"/>
        <v>0</v>
      </c>
      <c r="HZ38" s="522"/>
      <c r="IA38" s="522">
        <f t="shared" si="108"/>
        <v>0</v>
      </c>
      <c r="IB38" s="522"/>
      <c r="IC38" s="522">
        <f t="shared" si="109"/>
        <v>0</v>
      </c>
      <c r="ID38" s="522"/>
      <c r="IE38" s="522">
        <f t="shared" si="110"/>
        <v>0</v>
      </c>
      <c r="IF38" s="522"/>
      <c r="IG38" s="522">
        <f t="shared" si="111"/>
        <v>0</v>
      </c>
      <c r="IH38" s="522"/>
      <c r="IJ38" s="522">
        <f t="shared" si="0"/>
        <v>0</v>
      </c>
      <c r="IK38" s="522"/>
      <c r="IL38" s="522">
        <f t="shared" si="1"/>
        <v>0</v>
      </c>
      <c r="IM38" s="522"/>
      <c r="IN38" s="522">
        <f t="shared" si="2"/>
        <v>0</v>
      </c>
      <c r="IO38" s="522"/>
      <c r="IP38" s="522">
        <f t="shared" si="3"/>
        <v>0</v>
      </c>
      <c r="IQ38" s="522"/>
      <c r="IR38" s="522">
        <f t="shared" si="4"/>
        <v>0</v>
      </c>
      <c r="IS38" s="522"/>
      <c r="IU38" s="522">
        <f t="shared" si="119"/>
        <v>0</v>
      </c>
      <c r="IV38" s="522"/>
      <c r="IW38" s="522">
        <f t="shared" si="120"/>
        <v>0</v>
      </c>
      <c r="IX38" s="522"/>
      <c r="IY38" s="522">
        <f t="shared" si="121"/>
        <v>0</v>
      </c>
      <c r="IZ38" s="522"/>
      <c r="JA38" s="522">
        <f t="shared" si="122"/>
        <v>0</v>
      </c>
      <c r="JB38" s="522"/>
      <c r="JC38" s="522">
        <f t="shared" si="123"/>
        <v>0</v>
      </c>
      <c r="JD38" s="522"/>
      <c r="JE38" s="522">
        <f t="shared" si="124"/>
        <v>0</v>
      </c>
      <c r="JF38" s="522"/>
    </row>
    <row r="39" spans="1:266">
      <c r="A39" s="253"/>
      <c r="B39" s="211"/>
      <c r="C39" s="48" t="s">
        <v>5011</v>
      </c>
      <c r="D39" s="547" t="str">
        <f>IF($CW$27=1,"",IF(CNGE_2024_M3_Secc1!D588="","",CNGE_2024_M3_Secc1!D588))</f>
        <v/>
      </c>
      <c r="E39" s="548"/>
      <c r="F39" s="548"/>
      <c r="G39" s="549"/>
      <c r="H39" s="537"/>
      <c r="I39" s="537"/>
      <c r="J39" s="537"/>
      <c r="K39" s="537"/>
      <c r="L39" s="537"/>
      <c r="M39" s="537"/>
      <c r="N39" s="537"/>
      <c r="O39" s="537"/>
      <c r="P39" s="982"/>
      <c r="Q39" s="982"/>
      <c r="R39" s="982"/>
      <c r="S39" s="982"/>
      <c r="T39" s="982"/>
      <c r="U39" s="982"/>
      <c r="V39" s="982"/>
      <c r="W39" s="982"/>
      <c r="X39" s="982"/>
      <c r="Y39" s="982"/>
      <c r="Z39" s="537"/>
      <c r="AA39" s="537"/>
      <c r="AB39" s="537"/>
      <c r="AC39" s="537"/>
      <c r="AD39" s="537"/>
      <c r="AE39" s="537"/>
      <c r="AF39" s="537"/>
      <c r="AG39" s="537"/>
      <c r="AH39" s="982"/>
      <c r="AI39" s="982"/>
      <c r="AJ39" s="982"/>
      <c r="AK39" s="982"/>
      <c r="AL39" s="982"/>
      <c r="AM39" s="982"/>
      <c r="AN39" s="982"/>
      <c r="AO39" s="982"/>
      <c r="AP39" s="982"/>
      <c r="AQ39" s="982"/>
      <c r="AR39" s="537"/>
      <c r="AS39" s="537"/>
      <c r="AT39" s="537"/>
      <c r="AU39" s="537"/>
      <c r="AV39" s="537"/>
      <c r="AW39" s="537"/>
      <c r="AX39" s="537"/>
      <c r="AY39" s="537"/>
      <c r="AZ39" s="982"/>
      <c r="BA39" s="982"/>
      <c r="BB39" s="982"/>
      <c r="BC39" s="982"/>
      <c r="BD39" s="982"/>
      <c r="BE39" s="982"/>
      <c r="BF39" s="982"/>
      <c r="BG39" s="982"/>
      <c r="BH39" s="982"/>
      <c r="BI39" s="982"/>
      <c r="BJ39" s="537"/>
      <c r="BK39" s="537"/>
      <c r="BL39" s="537"/>
      <c r="BM39" s="537"/>
      <c r="BN39" s="537"/>
      <c r="BO39" s="537"/>
      <c r="BP39" s="537"/>
      <c r="BQ39" s="537"/>
      <c r="BR39" s="982"/>
      <c r="BS39" s="982"/>
      <c r="BT39" s="982"/>
      <c r="BU39" s="982"/>
      <c r="BV39" s="982"/>
      <c r="BW39" s="982"/>
      <c r="BX39" s="982"/>
      <c r="BY39" s="982"/>
      <c r="BZ39" s="982"/>
      <c r="CA39" s="982"/>
      <c r="CB39" s="537"/>
      <c r="CC39" s="537"/>
      <c r="CD39" s="537"/>
      <c r="CE39" s="537"/>
      <c r="CF39" s="537"/>
      <c r="CG39" s="537"/>
      <c r="CH39" s="537"/>
      <c r="CI39" s="537"/>
      <c r="CJ39" s="982"/>
      <c r="CK39" s="982"/>
      <c r="CL39" s="982"/>
      <c r="CM39" s="982"/>
      <c r="CN39" s="982"/>
      <c r="CO39" s="982"/>
      <c r="CP39" s="982"/>
      <c r="CQ39" s="982"/>
      <c r="CR39" s="982"/>
      <c r="CS39" s="982"/>
      <c r="CW39" s="524">
        <f>CNGE_2024_M3_Secc1!AH687</f>
        <v>0</v>
      </c>
      <c r="CX39" s="526"/>
      <c r="CZ39" s="522">
        <f>IF(CNGE_2024_M3_Secc1!$AO$669=CNGE_2024_M3_Secc1!$AQ$669,0,CNGE_2024_M3_Secc1!Y687)</f>
        <v>0</v>
      </c>
      <c r="DA39" s="522"/>
      <c r="DB39" s="522">
        <f t="shared" si="5"/>
        <v>0</v>
      </c>
      <c r="DC39" s="522"/>
      <c r="DD39" s="522">
        <f t="shared" si="6"/>
        <v>0</v>
      </c>
      <c r="DE39" s="522"/>
      <c r="DG39" s="164" t="b">
        <f t="shared" si="7"/>
        <v>0</v>
      </c>
      <c r="DH39" s="164" t="str">
        <f t="shared" si="8"/>
        <v/>
      </c>
      <c r="DI39" s="164">
        <f t="shared" si="9"/>
        <v>0</v>
      </c>
      <c r="DJ39" s="345" t="b">
        <f t="shared" si="10"/>
        <v>0</v>
      </c>
      <c r="DK39" s="122" t="str">
        <f t="shared" si="11"/>
        <v/>
      </c>
      <c r="DL39" s="345">
        <f t="shared" si="12"/>
        <v>0</v>
      </c>
      <c r="DM39" s="345" t="b">
        <f t="shared" si="13"/>
        <v>0</v>
      </c>
      <c r="DN39" s="345">
        <f t="shared" si="14"/>
        <v>0</v>
      </c>
      <c r="DO39" s="164" t="b">
        <f t="shared" si="15"/>
        <v>0</v>
      </c>
      <c r="DP39" s="164" t="str">
        <f t="shared" si="16"/>
        <v/>
      </c>
      <c r="DQ39" s="164">
        <f t="shared" si="17"/>
        <v>0</v>
      </c>
      <c r="DR39" s="345" t="b">
        <f t="shared" si="18"/>
        <v>0</v>
      </c>
      <c r="DS39" s="122" t="str">
        <f t="shared" si="19"/>
        <v/>
      </c>
      <c r="DT39" s="345">
        <f t="shared" si="20"/>
        <v>0</v>
      </c>
      <c r="DU39" s="345" t="b">
        <f t="shared" si="21"/>
        <v>0</v>
      </c>
      <c r="DV39" s="345">
        <f t="shared" si="22"/>
        <v>0</v>
      </c>
      <c r="DW39" s="164" t="b">
        <f t="shared" si="23"/>
        <v>0</v>
      </c>
      <c r="DX39" s="164" t="str">
        <f t="shared" si="24"/>
        <v/>
      </c>
      <c r="DY39" s="164">
        <f t="shared" si="25"/>
        <v>0</v>
      </c>
      <c r="DZ39" s="345" t="b">
        <f t="shared" si="26"/>
        <v>0</v>
      </c>
      <c r="EA39" s="122" t="str">
        <f t="shared" si="27"/>
        <v/>
      </c>
      <c r="EB39" s="345">
        <f t="shared" si="28"/>
        <v>0</v>
      </c>
      <c r="EC39" s="345" t="b">
        <f t="shared" si="29"/>
        <v>0</v>
      </c>
      <c r="ED39" s="345">
        <f t="shared" si="30"/>
        <v>0</v>
      </c>
      <c r="EE39" s="164" t="b">
        <f t="shared" si="31"/>
        <v>0</v>
      </c>
      <c r="EF39" s="164" t="str">
        <f t="shared" si="32"/>
        <v/>
      </c>
      <c r="EG39" s="164">
        <f t="shared" si="33"/>
        <v>0</v>
      </c>
      <c r="EH39" s="345" t="b">
        <f t="shared" si="34"/>
        <v>0</v>
      </c>
      <c r="EI39" s="122" t="str">
        <f t="shared" si="35"/>
        <v/>
      </c>
      <c r="EJ39" s="345">
        <f t="shared" si="36"/>
        <v>0</v>
      </c>
      <c r="EK39" s="345" t="b">
        <f t="shared" si="37"/>
        <v>0</v>
      </c>
      <c r="EL39" s="345">
        <f t="shared" si="38"/>
        <v>0</v>
      </c>
      <c r="EM39" s="164" t="b">
        <f t="shared" si="39"/>
        <v>0</v>
      </c>
      <c r="EN39" s="164" t="str">
        <f t="shared" si="40"/>
        <v/>
      </c>
      <c r="EO39" s="164">
        <f t="shared" si="41"/>
        <v>0</v>
      </c>
      <c r="EP39" s="345" t="b">
        <f t="shared" si="42"/>
        <v>0</v>
      </c>
      <c r="EQ39" s="122" t="str">
        <f t="shared" si="43"/>
        <v/>
      </c>
      <c r="ER39" s="345">
        <f t="shared" si="44"/>
        <v>0</v>
      </c>
      <c r="ES39" s="345" t="b">
        <f t="shared" si="45"/>
        <v>0</v>
      </c>
      <c r="ET39" s="345">
        <f t="shared" si="46"/>
        <v>0</v>
      </c>
      <c r="EU39" s="522"/>
      <c r="EV39" s="164" t="b">
        <f t="shared" si="47"/>
        <v>0</v>
      </c>
      <c r="EW39" s="164" t="str">
        <f t="shared" si="48"/>
        <v/>
      </c>
      <c r="EX39" s="164">
        <f t="shared" si="49"/>
        <v>0</v>
      </c>
      <c r="EY39" s="345" t="b">
        <f t="shared" si="50"/>
        <v>0</v>
      </c>
      <c r="EZ39" s="122" t="str">
        <f t="shared" si="51"/>
        <v/>
      </c>
      <c r="FA39" s="345">
        <f t="shared" si="52"/>
        <v>0</v>
      </c>
      <c r="FB39" s="345" t="b">
        <f t="shared" si="53"/>
        <v>0</v>
      </c>
      <c r="FC39" s="345">
        <f t="shared" si="54"/>
        <v>0</v>
      </c>
      <c r="FD39" s="164" t="b">
        <f t="shared" si="55"/>
        <v>0</v>
      </c>
      <c r="FE39" s="164" t="str">
        <f t="shared" si="56"/>
        <v/>
      </c>
      <c r="FF39" s="164">
        <f t="shared" si="57"/>
        <v>0</v>
      </c>
      <c r="FG39" s="345" t="b">
        <f t="shared" si="58"/>
        <v>0</v>
      </c>
      <c r="FH39" s="122" t="str">
        <f t="shared" si="59"/>
        <v/>
      </c>
      <c r="FI39" s="345">
        <f t="shared" si="60"/>
        <v>0</v>
      </c>
      <c r="FJ39" s="345" t="b">
        <f t="shared" si="61"/>
        <v>0</v>
      </c>
      <c r="FK39" s="345">
        <f t="shared" si="62"/>
        <v>0</v>
      </c>
      <c r="FL39" s="164" t="b">
        <f t="shared" si="63"/>
        <v>0</v>
      </c>
      <c r="FM39" s="164" t="str">
        <f t="shared" si="64"/>
        <v/>
      </c>
      <c r="FN39" s="164">
        <f t="shared" si="65"/>
        <v>0</v>
      </c>
      <c r="FO39" s="345" t="b">
        <f t="shared" si="66"/>
        <v>0</v>
      </c>
      <c r="FP39" s="122" t="str">
        <f t="shared" si="67"/>
        <v/>
      </c>
      <c r="FQ39" s="345">
        <f t="shared" si="68"/>
        <v>0</v>
      </c>
      <c r="FR39" s="345" t="b">
        <f t="shared" si="69"/>
        <v>0</v>
      </c>
      <c r="FS39" s="345">
        <f t="shared" si="70"/>
        <v>0</v>
      </c>
      <c r="FT39" s="164" t="b">
        <f t="shared" si="71"/>
        <v>0</v>
      </c>
      <c r="FU39" s="164" t="str">
        <f t="shared" si="72"/>
        <v/>
      </c>
      <c r="FV39" s="164">
        <f t="shared" si="73"/>
        <v>0</v>
      </c>
      <c r="FW39" s="345" t="b">
        <f t="shared" si="74"/>
        <v>0</v>
      </c>
      <c r="FX39" s="122" t="str">
        <f t="shared" si="75"/>
        <v/>
      </c>
      <c r="FY39" s="345">
        <f t="shared" si="76"/>
        <v>0</v>
      </c>
      <c r="FZ39" s="345" t="b">
        <f t="shared" si="77"/>
        <v>0</v>
      </c>
      <c r="GA39" s="345">
        <f t="shared" si="78"/>
        <v>0</v>
      </c>
      <c r="GB39" s="164" t="b">
        <f t="shared" si="79"/>
        <v>0</v>
      </c>
      <c r="GC39" s="164" t="str">
        <f t="shared" si="80"/>
        <v/>
      </c>
      <c r="GD39" s="164">
        <f t="shared" si="81"/>
        <v>0</v>
      </c>
      <c r="GE39" s="345" t="b">
        <f t="shared" si="82"/>
        <v>0</v>
      </c>
      <c r="GF39" s="122" t="str">
        <f t="shared" si="83"/>
        <v/>
      </c>
      <c r="GG39" s="345">
        <f t="shared" si="84"/>
        <v>0</v>
      </c>
      <c r="GH39" s="345" t="b">
        <f t="shared" si="85"/>
        <v>0</v>
      </c>
      <c r="GI39" s="345">
        <f t="shared" si="86"/>
        <v>0</v>
      </c>
      <c r="GK39" s="522">
        <f t="shared" si="87"/>
        <v>0</v>
      </c>
      <c r="GL39" s="522"/>
      <c r="GM39" s="522">
        <f t="shared" si="88"/>
        <v>0</v>
      </c>
      <c r="GN39" s="522"/>
      <c r="GO39" s="522">
        <f t="shared" si="89"/>
        <v>0</v>
      </c>
      <c r="GP39" s="522"/>
      <c r="GQ39" s="522">
        <f t="shared" si="90"/>
        <v>0</v>
      </c>
      <c r="GR39" s="522"/>
      <c r="GS39" s="522">
        <f t="shared" si="91"/>
        <v>0</v>
      </c>
      <c r="GT39" s="522"/>
      <c r="GU39" s="522">
        <f t="shared" si="92"/>
        <v>0</v>
      </c>
      <c r="GV39" s="522"/>
      <c r="GW39" s="522">
        <f t="shared" si="93"/>
        <v>0</v>
      </c>
      <c r="GX39" s="522"/>
      <c r="GY39" s="522">
        <f t="shared" si="94"/>
        <v>0</v>
      </c>
      <c r="GZ39" s="522"/>
      <c r="HA39" s="522">
        <f t="shared" si="95"/>
        <v>0</v>
      </c>
      <c r="HB39" s="522"/>
      <c r="HC39" s="522">
        <f t="shared" si="118"/>
        <v>0</v>
      </c>
      <c r="HD39" s="522"/>
      <c r="HE39" s="522">
        <f t="shared" si="97"/>
        <v>0</v>
      </c>
      <c r="HF39" s="522"/>
      <c r="HG39" s="522">
        <f t="shared" si="98"/>
        <v>0</v>
      </c>
      <c r="HH39" s="522"/>
      <c r="HI39" s="522">
        <f t="shared" si="99"/>
        <v>0</v>
      </c>
      <c r="HJ39" s="522"/>
      <c r="HK39" s="522">
        <f t="shared" si="100"/>
        <v>0</v>
      </c>
      <c r="HL39" s="522"/>
      <c r="HM39" s="522">
        <f t="shared" si="101"/>
        <v>0</v>
      </c>
      <c r="HN39" s="522"/>
      <c r="HO39" s="522">
        <f t="shared" si="102"/>
        <v>0</v>
      </c>
      <c r="HP39" s="522"/>
      <c r="HQ39" s="522">
        <f t="shared" si="103"/>
        <v>0</v>
      </c>
      <c r="HR39" s="522"/>
      <c r="HS39" s="522">
        <f t="shared" si="104"/>
        <v>0</v>
      </c>
      <c r="HT39" s="522"/>
      <c r="HU39" s="522">
        <f t="shared" si="105"/>
        <v>0</v>
      </c>
      <c r="HV39" s="522"/>
      <c r="HW39" s="522">
        <f t="shared" si="106"/>
        <v>0</v>
      </c>
      <c r="HX39" s="522"/>
      <c r="HY39" s="522">
        <f t="shared" si="107"/>
        <v>0</v>
      </c>
      <c r="HZ39" s="522"/>
      <c r="IA39" s="522">
        <f t="shared" si="108"/>
        <v>0</v>
      </c>
      <c r="IB39" s="522"/>
      <c r="IC39" s="522">
        <f t="shared" si="109"/>
        <v>0</v>
      </c>
      <c r="ID39" s="522"/>
      <c r="IE39" s="522">
        <f t="shared" si="110"/>
        <v>0</v>
      </c>
      <c r="IF39" s="522"/>
      <c r="IG39" s="522">
        <f t="shared" si="111"/>
        <v>0</v>
      </c>
      <c r="IH39" s="522"/>
      <c r="IJ39" s="522">
        <f t="shared" si="0"/>
        <v>0</v>
      </c>
      <c r="IK39" s="522"/>
      <c r="IL39" s="522">
        <f t="shared" si="1"/>
        <v>0</v>
      </c>
      <c r="IM39" s="522"/>
      <c r="IN39" s="522">
        <f t="shared" si="2"/>
        <v>0</v>
      </c>
      <c r="IO39" s="522"/>
      <c r="IP39" s="522">
        <f t="shared" si="3"/>
        <v>0</v>
      </c>
      <c r="IQ39" s="522"/>
      <c r="IR39" s="522">
        <f t="shared" si="4"/>
        <v>0</v>
      </c>
      <c r="IS39" s="522"/>
      <c r="IU39" s="522">
        <f t="shared" si="119"/>
        <v>0</v>
      </c>
      <c r="IV39" s="522"/>
      <c r="IW39" s="522">
        <f t="shared" si="120"/>
        <v>0</v>
      </c>
      <c r="IX39" s="522"/>
      <c r="IY39" s="522">
        <f t="shared" si="121"/>
        <v>0</v>
      </c>
      <c r="IZ39" s="522"/>
      <c r="JA39" s="522">
        <f t="shared" si="122"/>
        <v>0</v>
      </c>
      <c r="JB39" s="522"/>
      <c r="JC39" s="522">
        <f t="shared" si="123"/>
        <v>0</v>
      </c>
      <c r="JD39" s="522"/>
      <c r="JE39" s="522">
        <f t="shared" si="124"/>
        <v>0</v>
      </c>
      <c r="JF39" s="522"/>
    </row>
    <row r="40" spans="1:266">
      <c r="A40" s="253"/>
      <c r="B40" s="211"/>
      <c r="C40" s="48" t="s">
        <v>5012</v>
      </c>
      <c r="D40" s="547" t="str">
        <f>IF($CW$27=1,"",IF(CNGE_2024_M3_Secc1!D589="","",CNGE_2024_M3_Secc1!D589))</f>
        <v/>
      </c>
      <c r="E40" s="548"/>
      <c r="F40" s="548"/>
      <c r="G40" s="549"/>
      <c r="H40" s="537"/>
      <c r="I40" s="537"/>
      <c r="J40" s="537"/>
      <c r="K40" s="537"/>
      <c r="L40" s="537"/>
      <c r="M40" s="537"/>
      <c r="N40" s="537"/>
      <c r="O40" s="537"/>
      <c r="P40" s="982"/>
      <c r="Q40" s="982"/>
      <c r="R40" s="982"/>
      <c r="S40" s="982"/>
      <c r="T40" s="982"/>
      <c r="U40" s="982"/>
      <c r="V40" s="982"/>
      <c r="W40" s="982"/>
      <c r="X40" s="982"/>
      <c r="Y40" s="982"/>
      <c r="Z40" s="537"/>
      <c r="AA40" s="537"/>
      <c r="AB40" s="537"/>
      <c r="AC40" s="537"/>
      <c r="AD40" s="537"/>
      <c r="AE40" s="537"/>
      <c r="AF40" s="537"/>
      <c r="AG40" s="537"/>
      <c r="AH40" s="982"/>
      <c r="AI40" s="982"/>
      <c r="AJ40" s="982"/>
      <c r="AK40" s="982"/>
      <c r="AL40" s="982"/>
      <c r="AM40" s="982"/>
      <c r="AN40" s="982"/>
      <c r="AO40" s="982"/>
      <c r="AP40" s="982"/>
      <c r="AQ40" s="982"/>
      <c r="AR40" s="537"/>
      <c r="AS40" s="537"/>
      <c r="AT40" s="537"/>
      <c r="AU40" s="537"/>
      <c r="AV40" s="537"/>
      <c r="AW40" s="537"/>
      <c r="AX40" s="537"/>
      <c r="AY40" s="537"/>
      <c r="AZ40" s="982"/>
      <c r="BA40" s="982"/>
      <c r="BB40" s="982"/>
      <c r="BC40" s="982"/>
      <c r="BD40" s="982"/>
      <c r="BE40" s="982"/>
      <c r="BF40" s="982"/>
      <c r="BG40" s="982"/>
      <c r="BH40" s="982"/>
      <c r="BI40" s="982"/>
      <c r="BJ40" s="537"/>
      <c r="BK40" s="537"/>
      <c r="BL40" s="537"/>
      <c r="BM40" s="537"/>
      <c r="BN40" s="537"/>
      <c r="BO40" s="537"/>
      <c r="BP40" s="537"/>
      <c r="BQ40" s="537"/>
      <c r="BR40" s="982"/>
      <c r="BS40" s="982"/>
      <c r="BT40" s="982"/>
      <c r="BU40" s="982"/>
      <c r="BV40" s="982"/>
      <c r="BW40" s="982"/>
      <c r="BX40" s="982"/>
      <c r="BY40" s="982"/>
      <c r="BZ40" s="982"/>
      <c r="CA40" s="982"/>
      <c r="CB40" s="537"/>
      <c r="CC40" s="537"/>
      <c r="CD40" s="537"/>
      <c r="CE40" s="537"/>
      <c r="CF40" s="537"/>
      <c r="CG40" s="537"/>
      <c r="CH40" s="537"/>
      <c r="CI40" s="537"/>
      <c r="CJ40" s="982"/>
      <c r="CK40" s="982"/>
      <c r="CL40" s="982"/>
      <c r="CM40" s="982"/>
      <c r="CN40" s="982"/>
      <c r="CO40" s="982"/>
      <c r="CP40" s="982"/>
      <c r="CQ40" s="982"/>
      <c r="CR40" s="982"/>
      <c r="CS40" s="982"/>
      <c r="CW40" s="524">
        <f>CNGE_2024_M3_Secc1!AH688</f>
        <v>0</v>
      </c>
      <c r="CX40" s="526"/>
      <c r="CZ40" s="522">
        <f>IF(CNGE_2024_M3_Secc1!$AO$669=CNGE_2024_M3_Secc1!$AQ$669,0,CNGE_2024_M3_Secc1!Y688)</f>
        <v>0</v>
      </c>
      <c r="DA40" s="522"/>
      <c r="DB40" s="522">
        <f t="shared" si="5"/>
        <v>0</v>
      </c>
      <c r="DC40" s="522"/>
      <c r="DD40" s="522">
        <f t="shared" si="6"/>
        <v>0</v>
      </c>
      <c r="DE40" s="522"/>
      <c r="DG40" s="164" t="b">
        <f t="shared" si="7"/>
        <v>0</v>
      </c>
      <c r="DH40" s="164" t="str">
        <f t="shared" si="8"/>
        <v/>
      </c>
      <c r="DI40" s="164">
        <f t="shared" si="9"/>
        <v>0</v>
      </c>
      <c r="DJ40" s="345" t="b">
        <f t="shared" si="10"/>
        <v>0</v>
      </c>
      <c r="DK40" s="122" t="str">
        <f t="shared" si="11"/>
        <v/>
      </c>
      <c r="DL40" s="345">
        <f t="shared" si="12"/>
        <v>0</v>
      </c>
      <c r="DM40" s="345" t="b">
        <f t="shared" si="13"/>
        <v>0</v>
      </c>
      <c r="DN40" s="345">
        <f t="shared" si="14"/>
        <v>0</v>
      </c>
      <c r="DO40" s="164" t="b">
        <f t="shared" si="15"/>
        <v>0</v>
      </c>
      <c r="DP40" s="164" t="str">
        <f t="shared" si="16"/>
        <v/>
      </c>
      <c r="DQ40" s="164">
        <f t="shared" si="17"/>
        <v>0</v>
      </c>
      <c r="DR40" s="345" t="b">
        <f t="shared" si="18"/>
        <v>0</v>
      </c>
      <c r="DS40" s="122" t="str">
        <f t="shared" si="19"/>
        <v/>
      </c>
      <c r="DT40" s="345">
        <f t="shared" si="20"/>
        <v>0</v>
      </c>
      <c r="DU40" s="345" t="b">
        <f t="shared" si="21"/>
        <v>0</v>
      </c>
      <c r="DV40" s="345">
        <f t="shared" si="22"/>
        <v>0</v>
      </c>
      <c r="DW40" s="164" t="b">
        <f t="shared" si="23"/>
        <v>0</v>
      </c>
      <c r="DX40" s="164" t="str">
        <f t="shared" si="24"/>
        <v/>
      </c>
      <c r="DY40" s="164">
        <f t="shared" si="25"/>
        <v>0</v>
      </c>
      <c r="DZ40" s="345" t="b">
        <f t="shared" si="26"/>
        <v>0</v>
      </c>
      <c r="EA40" s="122" t="str">
        <f t="shared" si="27"/>
        <v/>
      </c>
      <c r="EB40" s="345">
        <f t="shared" si="28"/>
        <v>0</v>
      </c>
      <c r="EC40" s="345" t="b">
        <f t="shared" si="29"/>
        <v>0</v>
      </c>
      <c r="ED40" s="345">
        <f t="shared" si="30"/>
        <v>0</v>
      </c>
      <c r="EE40" s="164" t="b">
        <f t="shared" si="31"/>
        <v>0</v>
      </c>
      <c r="EF40" s="164" t="str">
        <f t="shared" si="32"/>
        <v/>
      </c>
      <c r="EG40" s="164">
        <f t="shared" si="33"/>
        <v>0</v>
      </c>
      <c r="EH40" s="345" t="b">
        <f t="shared" si="34"/>
        <v>0</v>
      </c>
      <c r="EI40" s="122" t="str">
        <f t="shared" si="35"/>
        <v/>
      </c>
      <c r="EJ40" s="345">
        <f t="shared" si="36"/>
        <v>0</v>
      </c>
      <c r="EK40" s="345" t="b">
        <f t="shared" si="37"/>
        <v>0</v>
      </c>
      <c r="EL40" s="345">
        <f t="shared" si="38"/>
        <v>0</v>
      </c>
      <c r="EM40" s="164" t="b">
        <f t="shared" si="39"/>
        <v>0</v>
      </c>
      <c r="EN40" s="164" t="str">
        <f t="shared" si="40"/>
        <v/>
      </c>
      <c r="EO40" s="164">
        <f t="shared" si="41"/>
        <v>0</v>
      </c>
      <c r="EP40" s="345" t="b">
        <f t="shared" si="42"/>
        <v>0</v>
      </c>
      <c r="EQ40" s="122" t="str">
        <f t="shared" si="43"/>
        <v/>
      </c>
      <c r="ER40" s="345">
        <f t="shared" si="44"/>
        <v>0</v>
      </c>
      <c r="ES40" s="345" t="b">
        <f t="shared" si="45"/>
        <v>0</v>
      </c>
      <c r="ET40" s="345">
        <f t="shared" si="46"/>
        <v>0</v>
      </c>
      <c r="EU40" s="522"/>
      <c r="EV40" s="164" t="b">
        <f t="shared" si="47"/>
        <v>0</v>
      </c>
      <c r="EW40" s="164" t="str">
        <f t="shared" si="48"/>
        <v/>
      </c>
      <c r="EX40" s="164">
        <f t="shared" si="49"/>
        <v>0</v>
      </c>
      <c r="EY40" s="345" t="b">
        <f t="shared" si="50"/>
        <v>0</v>
      </c>
      <c r="EZ40" s="122" t="str">
        <f t="shared" si="51"/>
        <v/>
      </c>
      <c r="FA40" s="345">
        <f t="shared" si="52"/>
        <v>0</v>
      </c>
      <c r="FB40" s="345" t="b">
        <f t="shared" si="53"/>
        <v>0</v>
      </c>
      <c r="FC40" s="345">
        <f t="shared" si="54"/>
        <v>0</v>
      </c>
      <c r="FD40" s="164" t="b">
        <f t="shared" si="55"/>
        <v>0</v>
      </c>
      <c r="FE40" s="164" t="str">
        <f t="shared" si="56"/>
        <v/>
      </c>
      <c r="FF40" s="164">
        <f t="shared" si="57"/>
        <v>0</v>
      </c>
      <c r="FG40" s="345" t="b">
        <f t="shared" si="58"/>
        <v>0</v>
      </c>
      <c r="FH40" s="122" t="str">
        <f t="shared" si="59"/>
        <v/>
      </c>
      <c r="FI40" s="345">
        <f t="shared" si="60"/>
        <v>0</v>
      </c>
      <c r="FJ40" s="345" t="b">
        <f t="shared" si="61"/>
        <v>0</v>
      </c>
      <c r="FK40" s="345">
        <f t="shared" si="62"/>
        <v>0</v>
      </c>
      <c r="FL40" s="164" t="b">
        <f t="shared" si="63"/>
        <v>0</v>
      </c>
      <c r="FM40" s="164" t="str">
        <f t="shared" si="64"/>
        <v/>
      </c>
      <c r="FN40" s="164">
        <f t="shared" si="65"/>
        <v>0</v>
      </c>
      <c r="FO40" s="345" t="b">
        <f t="shared" si="66"/>
        <v>0</v>
      </c>
      <c r="FP40" s="122" t="str">
        <f t="shared" si="67"/>
        <v/>
      </c>
      <c r="FQ40" s="345">
        <f t="shared" si="68"/>
        <v>0</v>
      </c>
      <c r="FR40" s="345" t="b">
        <f t="shared" si="69"/>
        <v>0</v>
      </c>
      <c r="FS40" s="345">
        <f t="shared" si="70"/>
        <v>0</v>
      </c>
      <c r="FT40" s="164" t="b">
        <f t="shared" si="71"/>
        <v>0</v>
      </c>
      <c r="FU40" s="164" t="str">
        <f t="shared" si="72"/>
        <v/>
      </c>
      <c r="FV40" s="164">
        <f t="shared" si="73"/>
        <v>0</v>
      </c>
      <c r="FW40" s="345" t="b">
        <f t="shared" si="74"/>
        <v>0</v>
      </c>
      <c r="FX40" s="122" t="str">
        <f t="shared" si="75"/>
        <v/>
      </c>
      <c r="FY40" s="345">
        <f t="shared" si="76"/>
        <v>0</v>
      </c>
      <c r="FZ40" s="345" t="b">
        <f t="shared" si="77"/>
        <v>0</v>
      </c>
      <c r="GA40" s="345">
        <f t="shared" si="78"/>
        <v>0</v>
      </c>
      <c r="GB40" s="164" t="b">
        <f t="shared" si="79"/>
        <v>0</v>
      </c>
      <c r="GC40" s="164" t="str">
        <f t="shared" si="80"/>
        <v/>
      </c>
      <c r="GD40" s="164">
        <f t="shared" si="81"/>
        <v>0</v>
      </c>
      <c r="GE40" s="345" t="b">
        <f t="shared" si="82"/>
        <v>0</v>
      </c>
      <c r="GF40" s="122" t="str">
        <f t="shared" si="83"/>
        <v/>
      </c>
      <c r="GG40" s="345">
        <f t="shared" si="84"/>
        <v>0</v>
      </c>
      <c r="GH40" s="345" t="b">
        <f t="shared" si="85"/>
        <v>0</v>
      </c>
      <c r="GI40" s="345">
        <f t="shared" si="86"/>
        <v>0</v>
      </c>
      <c r="GK40" s="522">
        <f t="shared" si="87"/>
        <v>0</v>
      </c>
      <c r="GL40" s="522"/>
      <c r="GM40" s="522">
        <f t="shared" si="88"/>
        <v>0</v>
      </c>
      <c r="GN40" s="522"/>
      <c r="GO40" s="522">
        <f t="shared" si="89"/>
        <v>0</v>
      </c>
      <c r="GP40" s="522"/>
      <c r="GQ40" s="522">
        <f t="shared" si="90"/>
        <v>0</v>
      </c>
      <c r="GR40" s="522"/>
      <c r="GS40" s="522">
        <f t="shared" si="91"/>
        <v>0</v>
      </c>
      <c r="GT40" s="522"/>
      <c r="GU40" s="522">
        <f t="shared" si="92"/>
        <v>0</v>
      </c>
      <c r="GV40" s="522"/>
      <c r="GW40" s="522">
        <f t="shared" si="93"/>
        <v>0</v>
      </c>
      <c r="GX40" s="522"/>
      <c r="GY40" s="522">
        <f t="shared" si="94"/>
        <v>0</v>
      </c>
      <c r="GZ40" s="522"/>
      <c r="HA40" s="522">
        <f t="shared" si="95"/>
        <v>0</v>
      </c>
      <c r="HB40" s="522"/>
      <c r="HC40" s="522">
        <f t="shared" si="118"/>
        <v>0</v>
      </c>
      <c r="HD40" s="522"/>
      <c r="HE40" s="522">
        <f t="shared" si="97"/>
        <v>0</v>
      </c>
      <c r="HF40" s="522"/>
      <c r="HG40" s="522">
        <f t="shared" si="98"/>
        <v>0</v>
      </c>
      <c r="HH40" s="522"/>
      <c r="HI40" s="522">
        <f t="shared" si="99"/>
        <v>0</v>
      </c>
      <c r="HJ40" s="522"/>
      <c r="HK40" s="522">
        <f t="shared" si="100"/>
        <v>0</v>
      </c>
      <c r="HL40" s="522"/>
      <c r="HM40" s="522">
        <f t="shared" si="101"/>
        <v>0</v>
      </c>
      <c r="HN40" s="522"/>
      <c r="HO40" s="522">
        <f t="shared" si="102"/>
        <v>0</v>
      </c>
      <c r="HP40" s="522"/>
      <c r="HQ40" s="522">
        <f t="shared" si="103"/>
        <v>0</v>
      </c>
      <c r="HR40" s="522"/>
      <c r="HS40" s="522">
        <f t="shared" si="104"/>
        <v>0</v>
      </c>
      <c r="HT40" s="522"/>
      <c r="HU40" s="522">
        <f t="shared" si="105"/>
        <v>0</v>
      </c>
      <c r="HV40" s="522"/>
      <c r="HW40" s="522">
        <f t="shared" si="106"/>
        <v>0</v>
      </c>
      <c r="HX40" s="522"/>
      <c r="HY40" s="522">
        <f t="shared" si="107"/>
        <v>0</v>
      </c>
      <c r="HZ40" s="522"/>
      <c r="IA40" s="522">
        <f t="shared" si="108"/>
        <v>0</v>
      </c>
      <c r="IB40" s="522"/>
      <c r="IC40" s="522">
        <f t="shared" si="109"/>
        <v>0</v>
      </c>
      <c r="ID40" s="522"/>
      <c r="IE40" s="522">
        <f t="shared" si="110"/>
        <v>0</v>
      </c>
      <c r="IF40" s="522"/>
      <c r="IG40" s="522">
        <f t="shared" si="111"/>
        <v>0</v>
      </c>
      <c r="IH40" s="522"/>
      <c r="IJ40" s="522">
        <f t="shared" si="0"/>
        <v>0</v>
      </c>
      <c r="IK40" s="522"/>
      <c r="IL40" s="522">
        <f t="shared" si="1"/>
        <v>0</v>
      </c>
      <c r="IM40" s="522"/>
      <c r="IN40" s="522">
        <f t="shared" si="2"/>
        <v>0</v>
      </c>
      <c r="IO40" s="522"/>
      <c r="IP40" s="522">
        <f t="shared" si="3"/>
        <v>0</v>
      </c>
      <c r="IQ40" s="522"/>
      <c r="IR40" s="522">
        <f t="shared" si="4"/>
        <v>0</v>
      </c>
      <c r="IS40" s="522"/>
      <c r="IU40" s="522">
        <f t="shared" si="119"/>
        <v>0</v>
      </c>
      <c r="IV40" s="522"/>
      <c r="IW40" s="522">
        <f t="shared" si="120"/>
        <v>0</v>
      </c>
      <c r="IX40" s="522"/>
      <c r="IY40" s="522">
        <f t="shared" si="121"/>
        <v>0</v>
      </c>
      <c r="IZ40" s="522"/>
      <c r="JA40" s="522">
        <f t="shared" si="122"/>
        <v>0</v>
      </c>
      <c r="JB40" s="522"/>
      <c r="JC40" s="522">
        <f t="shared" si="123"/>
        <v>0</v>
      </c>
      <c r="JD40" s="522"/>
      <c r="JE40" s="522">
        <f t="shared" si="124"/>
        <v>0</v>
      </c>
      <c r="JF40" s="522"/>
    </row>
    <row r="41" spans="1:266">
      <c r="A41" s="253"/>
      <c r="B41" s="211"/>
      <c r="C41" s="48" t="s">
        <v>5013</v>
      </c>
      <c r="D41" s="547" t="str">
        <f>IF($CW$27=1,"",IF(CNGE_2024_M3_Secc1!D590="","",CNGE_2024_M3_Secc1!D590))</f>
        <v/>
      </c>
      <c r="E41" s="548"/>
      <c r="F41" s="548"/>
      <c r="G41" s="549"/>
      <c r="H41" s="537"/>
      <c r="I41" s="537"/>
      <c r="J41" s="537"/>
      <c r="K41" s="537"/>
      <c r="L41" s="537"/>
      <c r="M41" s="537"/>
      <c r="N41" s="537"/>
      <c r="O41" s="537"/>
      <c r="P41" s="982"/>
      <c r="Q41" s="982"/>
      <c r="R41" s="982"/>
      <c r="S41" s="982"/>
      <c r="T41" s="982"/>
      <c r="U41" s="982"/>
      <c r="V41" s="982"/>
      <c r="W41" s="982"/>
      <c r="X41" s="982"/>
      <c r="Y41" s="982"/>
      <c r="Z41" s="537"/>
      <c r="AA41" s="537"/>
      <c r="AB41" s="537"/>
      <c r="AC41" s="537"/>
      <c r="AD41" s="537"/>
      <c r="AE41" s="537"/>
      <c r="AF41" s="537"/>
      <c r="AG41" s="537"/>
      <c r="AH41" s="982"/>
      <c r="AI41" s="982"/>
      <c r="AJ41" s="982"/>
      <c r="AK41" s="982"/>
      <c r="AL41" s="982"/>
      <c r="AM41" s="982"/>
      <c r="AN41" s="982"/>
      <c r="AO41" s="982"/>
      <c r="AP41" s="982"/>
      <c r="AQ41" s="982"/>
      <c r="AR41" s="537"/>
      <c r="AS41" s="537"/>
      <c r="AT41" s="537"/>
      <c r="AU41" s="537"/>
      <c r="AV41" s="537"/>
      <c r="AW41" s="537"/>
      <c r="AX41" s="537"/>
      <c r="AY41" s="537"/>
      <c r="AZ41" s="982"/>
      <c r="BA41" s="982"/>
      <c r="BB41" s="982"/>
      <c r="BC41" s="982"/>
      <c r="BD41" s="982"/>
      <c r="BE41" s="982"/>
      <c r="BF41" s="982"/>
      <c r="BG41" s="982"/>
      <c r="BH41" s="982"/>
      <c r="BI41" s="982"/>
      <c r="BJ41" s="537"/>
      <c r="BK41" s="537"/>
      <c r="BL41" s="537"/>
      <c r="BM41" s="537"/>
      <c r="BN41" s="537"/>
      <c r="BO41" s="537"/>
      <c r="BP41" s="537"/>
      <c r="BQ41" s="537"/>
      <c r="BR41" s="982"/>
      <c r="BS41" s="982"/>
      <c r="BT41" s="982"/>
      <c r="BU41" s="982"/>
      <c r="BV41" s="982"/>
      <c r="BW41" s="982"/>
      <c r="BX41" s="982"/>
      <c r="BY41" s="982"/>
      <c r="BZ41" s="982"/>
      <c r="CA41" s="982"/>
      <c r="CB41" s="537"/>
      <c r="CC41" s="537"/>
      <c r="CD41" s="537"/>
      <c r="CE41" s="537"/>
      <c r="CF41" s="537"/>
      <c r="CG41" s="537"/>
      <c r="CH41" s="537"/>
      <c r="CI41" s="537"/>
      <c r="CJ41" s="982"/>
      <c r="CK41" s="982"/>
      <c r="CL41" s="982"/>
      <c r="CM41" s="982"/>
      <c r="CN41" s="982"/>
      <c r="CO41" s="982"/>
      <c r="CP41" s="982"/>
      <c r="CQ41" s="982"/>
      <c r="CR41" s="982"/>
      <c r="CS41" s="982"/>
      <c r="CW41" s="524">
        <f>CNGE_2024_M3_Secc1!AH689</f>
        <v>0</v>
      </c>
      <c r="CX41" s="526"/>
      <c r="CZ41" s="522">
        <f>IF(CNGE_2024_M3_Secc1!$AO$669=CNGE_2024_M3_Secc1!$AQ$669,0,CNGE_2024_M3_Secc1!Y689)</f>
        <v>0</v>
      </c>
      <c r="DA41" s="522"/>
      <c r="DB41" s="522">
        <f t="shared" si="5"/>
        <v>0</v>
      </c>
      <c r="DC41" s="522"/>
      <c r="DD41" s="522">
        <f t="shared" si="6"/>
        <v>0</v>
      </c>
      <c r="DE41" s="522"/>
      <c r="DG41" s="164" t="b">
        <f t="shared" si="7"/>
        <v>0</v>
      </c>
      <c r="DH41" s="164" t="str">
        <f t="shared" si="8"/>
        <v/>
      </c>
      <c r="DI41" s="164">
        <f t="shared" si="9"/>
        <v>0</v>
      </c>
      <c r="DJ41" s="345" t="b">
        <f t="shared" si="10"/>
        <v>0</v>
      </c>
      <c r="DK41" s="122" t="str">
        <f t="shared" si="11"/>
        <v/>
      </c>
      <c r="DL41" s="345">
        <f t="shared" si="12"/>
        <v>0</v>
      </c>
      <c r="DM41" s="345" t="b">
        <f t="shared" si="13"/>
        <v>0</v>
      </c>
      <c r="DN41" s="345">
        <f t="shared" si="14"/>
        <v>0</v>
      </c>
      <c r="DO41" s="164" t="b">
        <f t="shared" si="15"/>
        <v>0</v>
      </c>
      <c r="DP41" s="164" t="str">
        <f t="shared" si="16"/>
        <v/>
      </c>
      <c r="DQ41" s="164">
        <f t="shared" si="17"/>
        <v>0</v>
      </c>
      <c r="DR41" s="345" t="b">
        <f t="shared" si="18"/>
        <v>0</v>
      </c>
      <c r="DS41" s="122" t="str">
        <f t="shared" si="19"/>
        <v/>
      </c>
      <c r="DT41" s="345">
        <f t="shared" si="20"/>
        <v>0</v>
      </c>
      <c r="DU41" s="345" t="b">
        <f t="shared" si="21"/>
        <v>0</v>
      </c>
      <c r="DV41" s="345">
        <f t="shared" si="22"/>
        <v>0</v>
      </c>
      <c r="DW41" s="164" t="b">
        <f t="shared" si="23"/>
        <v>0</v>
      </c>
      <c r="DX41" s="164" t="str">
        <f t="shared" si="24"/>
        <v/>
      </c>
      <c r="DY41" s="164">
        <f t="shared" si="25"/>
        <v>0</v>
      </c>
      <c r="DZ41" s="345" t="b">
        <f t="shared" si="26"/>
        <v>0</v>
      </c>
      <c r="EA41" s="122" t="str">
        <f t="shared" si="27"/>
        <v/>
      </c>
      <c r="EB41" s="345">
        <f t="shared" si="28"/>
        <v>0</v>
      </c>
      <c r="EC41" s="345" t="b">
        <f t="shared" si="29"/>
        <v>0</v>
      </c>
      <c r="ED41" s="345">
        <f t="shared" si="30"/>
        <v>0</v>
      </c>
      <c r="EE41" s="164" t="b">
        <f t="shared" si="31"/>
        <v>0</v>
      </c>
      <c r="EF41" s="164" t="str">
        <f t="shared" si="32"/>
        <v/>
      </c>
      <c r="EG41" s="164">
        <f t="shared" si="33"/>
        <v>0</v>
      </c>
      <c r="EH41" s="345" t="b">
        <f t="shared" si="34"/>
        <v>0</v>
      </c>
      <c r="EI41" s="122" t="str">
        <f t="shared" si="35"/>
        <v/>
      </c>
      <c r="EJ41" s="345">
        <f t="shared" si="36"/>
        <v>0</v>
      </c>
      <c r="EK41" s="345" t="b">
        <f t="shared" si="37"/>
        <v>0</v>
      </c>
      <c r="EL41" s="345">
        <f t="shared" si="38"/>
        <v>0</v>
      </c>
      <c r="EM41" s="164" t="b">
        <f t="shared" si="39"/>
        <v>0</v>
      </c>
      <c r="EN41" s="164" t="str">
        <f t="shared" si="40"/>
        <v/>
      </c>
      <c r="EO41" s="164">
        <f t="shared" si="41"/>
        <v>0</v>
      </c>
      <c r="EP41" s="345" t="b">
        <f t="shared" si="42"/>
        <v>0</v>
      </c>
      <c r="EQ41" s="122" t="str">
        <f t="shared" si="43"/>
        <v/>
      </c>
      <c r="ER41" s="345">
        <f t="shared" si="44"/>
        <v>0</v>
      </c>
      <c r="ES41" s="345" t="b">
        <f t="shared" si="45"/>
        <v>0</v>
      </c>
      <c r="ET41" s="345">
        <f t="shared" si="46"/>
        <v>0</v>
      </c>
      <c r="EU41" s="522"/>
      <c r="EV41" s="164" t="b">
        <f t="shared" si="47"/>
        <v>0</v>
      </c>
      <c r="EW41" s="164" t="str">
        <f t="shared" si="48"/>
        <v/>
      </c>
      <c r="EX41" s="164">
        <f t="shared" si="49"/>
        <v>0</v>
      </c>
      <c r="EY41" s="345" t="b">
        <f t="shared" si="50"/>
        <v>0</v>
      </c>
      <c r="EZ41" s="122" t="str">
        <f t="shared" si="51"/>
        <v/>
      </c>
      <c r="FA41" s="345">
        <f t="shared" si="52"/>
        <v>0</v>
      </c>
      <c r="FB41" s="345" t="b">
        <f t="shared" si="53"/>
        <v>0</v>
      </c>
      <c r="FC41" s="345">
        <f t="shared" si="54"/>
        <v>0</v>
      </c>
      <c r="FD41" s="164" t="b">
        <f t="shared" si="55"/>
        <v>0</v>
      </c>
      <c r="FE41" s="164" t="str">
        <f t="shared" si="56"/>
        <v/>
      </c>
      <c r="FF41" s="164">
        <f t="shared" si="57"/>
        <v>0</v>
      </c>
      <c r="FG41" s="345" t="b">
        <f t="shared" si="58"/>
        <v>0</v>
      </c>
      <c r="FH41" s="122" t="str">
        <f t="shared" si="59"/>
        <v/>
      </c>
      <c r="FI41" s="345">
        <f t="shared" si="60"/>
        <v>0</v>
      </c>
      <c r="FJ41" s="345" t="b">
        <f t="shared" si="61"/>
        <v>0</v>
      </c>
      <c r="FK41" s="345">
        <f t="shared" si="62"/>
        <v>0</v>
      </c>
      <c r="FL41" s="164" t="b">
        <f t="shared" si="63"/>
        <v>0</v>
      </c>
      <c r="FM41" s="164" t="str">
        <f t="shared" si="64"/>
        <v/>
      </c>
      <c r="FN41" s="164">
        <f t="shared" si="65"/>
        <v>0</v>
      </c>
      <c r="FO41" s="345" t="b">
        <f t="shared" si="66"/>
        <v>0</v>
      </c>
      <c r="FP41" s="122" t="str">
        <f t="shared" si="67"/>
        <v/>
      </c>
      <c r="FQ41" s="345">
        <f t="shared" si="68"/>
        <v>0</v>
      </c>
      <c r="FR41" s="345" t="b">
        <f t="shared" si="69"/>
        <v>0</v>
      </c>
      <c r="FS41" s="345">
        <f t="shared" si="70"/>
        <v>0</v>
      </c>
      <c r="FT41" s="164" t="b">
        <f t="shared" si="71"/>
        <v>0</v>
      </c>
      <c r="FU41" s="164" t="str">
        <f t="shared" si="72"/>
        <v/>
      </c>
      <c r="FV41" s="164">
        <f t="shared" si="73"/>
        <v>0</v>
      </c>
      <c r="FW41" s="345" t="b">
        <f t="shared" si="74"/>
        <v>0</v>
      </c>
      <c r="FX41" s="122" t="str">
        <f t="shared" si="75"/>
        <v/>
      </c>
      <c r="FY41" s="345">
        <f t="shared" si="76"/>
        <v>0</v>
      </c>
      <c r="FZ41" s="345" t="b">
        <f t="shared" si="77"/>
        <v>0</v>
      </c>
      <c r="GA41" s="345">
        <f t="shared" si="78"/>
        <v>0</v>
      </c>
      <c r="GB41" s="164" t="b">
        <f t="shared" si="79"/>
        <v>0</v>
      </c>
      <c r="GC41" s="164" t="str">
        <f t="shared" si="80"/>
        <v/>
      </c>
      <c r="GD41" s="164">
        <f t="shared" si="81"/>
        <v>0</v>
      </c>
      <c r="GE41" s="345" t="b">
        <f t="shared" si="82"/>
        <v>0</v>
      </c>
      <c r="GF41" s="122" t="str">
        <f t="shared" si="83"/>
        <v/>
      </c>
      <c r="GG41" s="345">
        <f t="shared" si="84"/>
        <v>0</v>
      </c>
      <c r="GH41" s="345" t="b">
        <f t="shared" si="85"/>
        <v>0</v>
      </c>
      <c r="GI41" s="345">
        <f t="shared" si="86"/>
        <v>0</v>
      </c>
      <c r="GK41" s="522">
        <f t="shared" si="87"/>
        <v>0</v>
      </c>
      <c r="GL41" s="522"/>
      <c r="GM41" s="522">
        <f t="shared" si="88"/>
        <v>0</v>
      </c>
      <c r="GN41" s="522"/>
      <c r="GO41" s="522">
        <f t="shared" si="89"/>
        <v>0</v>
      </c>
      <c r="GP41" s="522"/>
      <c r="GQ41" s="522">
        <f t="shared" si="90"/>
        <v>0</v>
      </c>
      <c r="GR41" s="522"/>
      <c r="GS41" s="522">
        <f t="shared" si="91"/>
        <v>0</v>
      </c>
      <c r="GT41" s="522"/>
      <c r="GU41" s="522">
        <f t="shared" si="92"/>
        <v>0</v>
      </c>
      <c r="GV41" s="522"/>
      <c r="GW41" s="522">
        <f t="shared" si="93"/>
        <v>0</v>
      </c>
      <c r="GX41" s="522"/>
      <c r="GY41" s="522">
        <f t="shared" si="94"/>
        <v>0</v>
      </c>
      <c r="GZ41" s="522"/>
      <c r="HA41" s="522">
        <f t="shared" si="95"/>
        <v>0</v>
      </c>
      <c r="HB41" s="522"/>
      <c r="HC41" s="522">
        <f t="shared" si="118"/>
        <v>0</v>
      </c>
      <c r="HD41" s="522"/>
      <c r="HE41" s="522">
        <f t="shared" si="97"/>
        <v>0</v>
      </c>
      <c r="HF41" s="522"/>
      <c r="HG41" s="522">
        <f t="shared" si="98"/>
        <v>0</v>
      </c>
      <c r="HH41" s="522"/>
      <c r="HI41" s="522">
        <f t="shared" si="99"/>
        <v>0</v>
      </c>
      <c r="HJ41" s="522"/>
      <c r="HK41" s="522">
        <f t="shared" si="100"/>
        <v>0</v>
      </c>
      <c r="HL41" s="522"/>
      <c r="HM41" s="522">
        <f t="shared" si="101"/>
        <v>0</v>
      </c>
      <c r="HN41" s="522"/>
      <c r="HO41" s="522">
        <f t="shared" si="102"/>
        <v>0</v>
      </c>
      <c r="HP41" s="522"/>
      <c r="HQ41" s="522">
        <f t="shared" si="103"/>
        <v>0</v>
      </c>
      <c r="HR41" s="522"/>
      <c r="HS41" s="522">
        <f t="shared" si="104"/>
        <v>0</v>
      </c>
      <c r="HT41" s="522"/>
      <c r="HU41" s="522">
        <f t="shared" si="105"/>
        <v>0</v>
      </c>
      <c r="HV41" s="522"/>
      <c r="HW41" s="522">
        <f t="shared" si="106"/>
        <v>0</v>
      </c>
      <c r="HX41" s="522"/>
      <c r="HY41" s="522">
        <f t="shared" si="107"/>
        <v>0</v>
      </c>
      <c r="HZ41" s="522"/>
      <c r="IA41" s="522">
        <f t="shared" si="108"/>
        <v>0</v>
      </c>
      <c r="IB41" s="522"/>
      <c r="IC41" s="522">
        <f t="shared" si="109"/>
        <v>0</v>
      </c>
      <c r="ID41" s="522"/>
      <c r="IE41" s="522">
        <f t="shared" si="110"/>
        <v>0</v>
      </c>
      <c r="IF41" s="522"/>
      <c r="IG41" s="522">
        <f t="shared" si="111"/>
        <v>0</v>
      </c>
      <c r="IH41" s="522"/>
      <c r="IJ41" s="522">
        <f t="shared" si="0"/>
        <v>0</v>
      </c>
      <c r="IK41" s="522"/>
      <c r="IL41" s="522">
        <f t="shared" si="1"/>
        <v>0</v>
      </c>
      <c r="IM41" s="522"/>
      <c r="IN41" s="522">
        <f t="shared" si="2"/>
        <v>0</v>
      </c>
      <c r="IO41" s="522"/>
      <c r="IP41" s="522">
        <f t="shared" si="3"/>
        <v>0</v>
      </c>
      <c r="IQ41" s="522"/>
      <c r="IR41" s="522">
        <f t="shared" si="4"/>
        <v>0</v>
      </c>
      <c r="IS41" s="522"/>
      <c r="IU41" s="522">
        <f t="shared" si="119"/>
        <v>0</v>
      </c>
      <c r="IV41" s="522"/>
      <c r="IW41" s="522">
        <f t="shared" si="120"/>
        <v>0</v>
      </c>
      <c r="IX41" s="522"/>
      <c r="IY41" s="522">
        <f t="shared" si="121"/>
        <v>0</v>
      </c>
      <c r="IZ41" s="522"/>
      <c r="JA41" s="522">
        <f t="shared" si="122"/>
        <v>0</v>
      </c>
      <c r="JB41" s="522"/>
      <c r="JC41" s="522">
        <f t="shared" si="123"/>
        <v>0</v>
      </c>
      <c r="JD41" s="522"/>
      <c r="JE41" s="522">
        <f t="shared" si="124"/>
        <v>0</v>
      </c>
      <c r="JF41" s="522"/>
    </row>
    <row r="42" spans="1:266">
      <c r="A42" s="253"/>
      <c r="B42" s="211"/>
      <c r="C42" s="48" t="s">
        <v>5014</v>
      </c>
      <c r="D42" s="547" t="str">
        <f>IF($CW$27=1,"",IF(CNGE_2024_M3_Secc1!D591="","",CNGE_2024_M3_Secc1!D591))</f>
        <v/>
      </c>
      <c r="E42" s="548"/>
      <c r="F42" s="548"/>
      <c r="G42" s="549"/>
      <c r="H42" s="537"/>
      <c r="I42" s="537"/>
      <c r="J42" s="537"/>
      <c r="K42" s="537"/>
      <c r="L42" s="537"/>
      <c r="M42" s="537"/>
      <c r="N42" s="537"/>
      <c r="O42" s="537"/>
      <c r="P42" s="982"/>
      <c r="Q42" s="982"/>
      <c r="R42" s="982"/>
      <c r="S42" s="982"/>
      <c r="T42" s="982"/>
      <c r="U42" s="982"/>
      <c r="V42" s="982"/>
      <c r="W42" s="982"/>
      <c r="X42" s="982"/>
      <c r="Y42" s="982"/>
      <c r="Z42" s="537"/>
      <c r="AA42" s="537"/>
      <c r="AB42" s="537"/>
      <c r="AC42" s="537"/>
      <c r="AD42" s="537"/>
      <c r="AE42" s="537"/>
      <c r="AF42" s="537"/>
      <c r="AG42" s="537"/>
      <c r="AH42" s="982"/>
      <c r="AI42" s="982"/>
      <c r="AJ42" s="982"/>
      <c r="AK42" s="982"/>
      <c r="AL42" s="982"/>
      <c r="AM42" s="982"/>
      <c r="AN42" s="982"/>
      <c r="AO42" s="982"/>
      <c r="AP42" s="982"/>
      <c r="AQ42" s="982"/>
      <c r="AR42" s="537"/>
      <c r="AS42" s="537"/>
      <c r="AT42" s="537"/>
      <c r="AU42" s="537"/>
      <c r="AV42" s="537"/>
      <c r="AW42" s="537"/>
      <c r="AX42" s="537"/>
      <c r="AY42" s="537"/>
      <c r="AZ42" s="982"/>
      <c r="BA42" s="982"/>
      <c r="BB42" s="982"/>
      <c r="BC42" s="982"/>
      <c r="BD42" s="982"/>
      <c r="BE42" s="982"/>
      <c r="BF42" s="982"/>
      <c r="BG42" s="982"/>
      <c r="BH42" s="982"/>
      <c r="BI42" s="982"/>
      <c r="BJ42" s="537"/>
      <c r="BK42" s="537"/>
      <c r="BL42" s="537"/>
      <c r="BM42" s="537"/>
      <c r="BN42" s="537"/>
      <c r="BO42" s="537"/>
      <c r="BP42" s="537"/>
      <c r="BQ42" s="537"/>
      <c r="BR42" s="982"/>
      <c r="BS42" s="982"/>
      <c r="BT42" s="982"/>
      <c r="BU42" s="982"/>
      <c r="BV42" s="982"/>
      <c r="BW42" s="982"/>
      <c r="BX42" s="982"/>
      <c r="BY42" s="982"/>
      <c r="BZ42" s="982"/>
      <c r="CA42" s="982"/>
      <c r="CB42" s="537"/>
      <c r="CC42" s="537"/>
      <c r="CD42" s="537"/>
      <c r="CE42" s="537"/>
      <c r="CF42" s="537"/>
      <c r="CG42" s="537"/>
      <c r="CH42" s="537"/>
      <c r="CI42" s="537"/>
      <c r="CJ42" s="982"/>
      <c r="CK42" s="982"/>
      <c r="CL42" s="982"/>
      <c r="CM42" s="982"/>
      <c r="CN42" s="982"/>
      <c r="CO42" s="982"/>
      <c r="CP42" s="982"/>
      <c r="CQ42" s="982"/>
      <c r="CR42" s="982"/>
      <c r="CS42" s="982"/>
      <c r="CW42" s="524">
        <f>CNGE_2024_M3_Secc1!AH690</f>
        <v>0</v>
      </c>
      <c r="CX42" s="526"/>
      <c r="CZ42" s="522">
        <f>IF(CNGE_2024_M3_Secc1!$AO$669=CNGE_2024_M3_Secc1!$AQ$669,0,CNGE_2024_M3_Secc1!Y690)</f>
        <v>0</v>
      </c>
      <c r="DA42" s="522"/>
      <c r="DB42" s="522">
        <f t="shared" si="5"/>
        <v>0</v>
      </c>
      <c r="DC42" s="522"/>
      <c r="DD42" s="522">
        <f t="shared" si="6"/>
        <v>0</v>
      </c>
      <c r="DE42" s="522"/>
      <c r="DG42" s="164" t="b">
        <f t="shared" si="7"/>
        <v>0</v>
      </c>
      <c r="DH42" s="164" t="str">
        <f t="shared" si="8"/>
        <v/>
      </c>
      <c r="DI42" s="164">
        <f t="shared" si="9"/>
        <v>0</v>
      </c>
      <c r="DJ42" s="345" t="b">
        <f t="shared" si="10"/>
        <v>0</v>
      </c>
      <c r="DK42" s="122" t="str">
        <f t="shared" si="11"/>
        <v/>
      </c>
      <c r="DL42" s="345">
        <f t="shared" si="12"/>
        <v>0</v>
      </c>
      <c r="DM42" s="345" t="b">
        <f t="shared" si="13"/>
        <v>0</v>
      </c>
      <c r="DN42" s="345">
        <f t="shared" si="14"/>
        <v>0</v>
      </c>
      <c r="DO42" s="164" t="b">
        <f t="shared" si="15"/>
        <v>0</v>
      </c>
      <c r="DP42" s="164" t="str">
        <f t="shared" si="16"/>
        <v/>
      </c>
      <c r="DQ42" s="164">
        <f t="shared" si="17"/>
        <v>0</v>
      </c>
      <c r="DR42" s="345" t="b">
        <f t="shared" si="18"/>
        <v>0</v>
      </c>
      <c r="DS42" s="122" t="str">
        <f t="shared" si="19"/>
        <v/>
      </c>
      <c r="DT42" s="345">
        <f t="shared" si="20"/>
        <v>0</v>
      </c>
      <c r="DU42" s="345" t="b">
        <f t="shared" si="21"/>
        <v>0</v>
      </c>
      <c r="DV42" s="345">
        <f t="shared" si="22"/>
        <v>0</v>
      </c>
      <c r="DW42" s="164" t="b">
        <f t="shared" si="23"/>
        <v>0</v>
      </c>
      <c r="DX42" s="164" t="str">
        <f t="shared" si="24"/>
        <v/>
      </c>
      <c r="DY42" s="164">
        <f t="shared" si="25"/>
        <v>0</v>
      </c>
      <c r="DZ42" s="345" t="b">
        <f t="shared" si="26"/>
        <v>0</v>
      </c>
      <c r="EA42" s="122" t="str">
        <f t="shared" si="27"/>
        <v/>
      </c>
      <c r="EB42" s="345">
        <f t="shared" si="28"/>
        <v>0</v>
      </c>
      <c r="EC42" s="345" t="b">
        <f t="shared" si="29"/>
        <v>0</v>
      </c>
      <c r="ED42" s="345">
        <f t="shared" si="30"/>
        <v>0</v>
      </c>
      <c r="EE42" s="164" t="b">
        <f t="shared" si="31"/>
        <v>0</v>
      </c>
      <c r="EF42" s="164" t="str">
        <f t="shared" si="32"/>
        <v/>
      </c>
      <c r="EG42" s="164">
        <f t="shared" si="33"/>
        <v>0</v>
      </c>
      <c r="EH42" s="345" t="b">
        <f t="shared" si="34"/>
        <v>0</v>
      </c>
      <c r="EI42" s="122" t="str">
        <f t="shared" si="35"/>
        <v/>
      </c>
      <c r="EJ42" s="345">
        <f t="shared" si="36"/>
        <v>0</v>
      </c>
      <c r="EK42" s="345" t="b">
        <f t="shared" si="37"/>
        <v>0</v>
      </c>
      <c r="EL42" s="345">
        <f t="shared" si="38"/>
        <v>0</v>
      </c>
      <c r="EM42" s="164" t="b">
        <f t="shared" si="39"/>
        <v>0</v>
      </c>
      <c r="EN42" s="164" t="str">
        <f t="shared" si="40"/>
        <v/>
      </c>
      <c r="EO42" s="164">
        <f t="shared" si="41"/>
        <v>0</v>
      </c>
      <c r="EP42" s="345" t="b">
        <f t="shared" si="42"/>
        <v>0</v>
      </c>
      <c r="EQ42" s="122" t="str">
        <f t="shared" si="43"/>
        <v/>
      </c>
      <c r="ER42" s="345">
        <f t="shared" si="44"/>
        <v>0</v>
      </c>
      <c r="ES42" s="345" t="b">
        <f t="shared" si="45"/>
        <v>0</v>
      </c>
      <c r="ET42" s="345">
        <f t="shared" si="46"/>
        <v>0</v>
      </c>
      <c r="EU42" s="522"/>
      <c r="EV42" s="164" t="b">
        <f t="shared" si="47"/>
        <v>0</v>
      </c>
      <c r="EW42" s="164" t="str">
        <f t="shared" si="48"/>
        <v/>
      </c>
      <c r="EX42" s="164">
        <f t="shared" si="49"/>
        <v>0</v>
      </c>
      <c r="EY42" s="345" t="b">
        <f t="shared" si="50"/>
        <v>0</v>
      </c>
      <c r="EZ42" s="122" t="str">
        <f t="shared" si="51"/>
        <v/>
      </c>
      <c r="FA42" s="345">
        <f t="shared" si="52"/>
        <v>0</v>
      </c>
      <c r="FB42" s="345" t="b">
        <f t="shared" si="53"/>
        <v>0</v>
      </c>
      <c r="FC42" s="345">
        <f t="shared" si="54"/>
        <v>0</v>
      </c>
      <c r="FD42" s="164" t="b">
        <f t="shared" si="55"/>
        <v>0</v>
      </c>
      <c r="FE42" s="164" t="str">
        <f t="shared" si="56"/>
        <v/>
      </c>
      <c r="FF42" s="164">
        <f t="shared" si="57"/>
        <v>0</v>
      </c>
      <c r="FG42" s="345" t="b">
        <f t="shared" si="58"/>
        <v>0</v>
      </c>
      <c r="FH42" s="122" t="str">
        <f t="shared" si="59"/>
        <v/>
      </c>
      <c r="FI42" s="345">
        <f t="shared" si="60"/>
        <v>0</v>
      </c>
      <c r="FJ42" s="345" t="b">
        <f t="shared" si="61"/>
        <v>0</v>
      </c>
      <c r="FK42" s="345">
        <f t="shared" si="62"/>
        <v>0</v>
      </c>
      <c r="FL42" s="164" t="b">
        <f t="shared" si="63"/>
        <v>0</v>
      </c>
      <c r="FM42" s="164" t="str">
        <f t="shared" si="64"/>
        <v/>
      </c>
      <c r="FN42" s="164">
        <f t="shared" si="65"/>
        <v>0</v>
      </c>
      <c r="FO42" s="345" t="b">
        <f t="shared" si="66"/>
        <v>0</v>
      </c>
      <c r="FP42" s="122" t="str">
        <f t="shared" si="67"/>
        <v/>
      </c>
      <c r="FQ42" s="345">
        <f t="shared" si="68"/>
        <v>0</v>
      </c>
      <c r="FR42" s="345" t="b">
        <f t="shared" si="69"/>
        <v>0</v>
      </c>
      <c r="FS42" s="345">
        <f t="shared" si="70"/>
        <v>0</v>
      </c>
      <c r="FT42" s="164" t="b">
        <f t="shared" si="71"/>
        <v>0</v>
      </c>
      <c r="FU42" s="164" t="str">
        <f t="shared" si="72"/>
        <v/>
      </c>
      <c r="FV42" s="164">
        <f t="shared" si="73"/>
        <v>0</v>
      </c>
      <c r="FW42" s="345" t="b">
        <f t="shared" si="74"/>
        <v>0</v>
      </c>
      <c r="FX42" s="122" t="str">
        <f t="shared" si="75"/>
        <v/>
      </c>
      <c r="FY42" s="345">
        <f t="shared" si="76"/>
        <v>0</v>
      </c>
      <c r="FZ42" s="345" t="b">
        <f t="shared" si="77"/>
        <v>0</v>
      </c>
      <c r="GA42" s="345">
        <f t="shared" si="78"/>
        <v>0</v>
      </c>
      <c r="GB42" s="164" t="b">
        <f t="shared" si="79"/>
        <v>0</v>
      </c>
      <c r="GC42" s="164" t="str">
        <f t="shared" si="80"/>
        <v/>
      </c>
      <c r="GD42" s="164">
        <f t="shared" si="81"/>
        <v>0</v>
      </c>
      <c r="GE42" s="345" t="b">
        <f t="shared" si="82"/>
        <v>0</v>
      </c>
      <c r="GF42" s="122" t="str">
        <f t="shared" si="83"/>
        <v/>
      </c>
      <c r="GG42" s="345">
        <f t="shared" si="84"/>
        <v>0</v>
      </c>
      <c r="GH42" s="345" t="b">
        <f t="shared" si="85"/>
        <v>0</v>
      </c>
      <c r="GI42" s="345">
        <f t="shared" si="86"/>
        <v>0</v>
      </c>
      <c r="GK42" s="522">
        <f t="shared" si="87"/>
        <v>0</v>
      </c>
      <c r="GL42" s="522"/>
      <c r="GM42" s="522">
        <f t="shared" si="88"/>
        <v>0</v>
      </c>
      <c r="GN42" s="522"/>
      <c r="GO42" s="522">
        <f t="shared" si="89"/>
        <v>0</v>
      </c>
      <c r="GP42" s="522"/>
      <c r="GQ42" s="522">
        <f t="shared" si="90"/>
        <v>0</v>
      </c>
      <c r="GR42" s="522"/>
      <c r="GS42" s="522">
        <f t="shared" si="91"/>
        <v>0</v>
      </c>
      <c r="GT42" s="522"/>
      <c r="GU42" s="522">
        <f t="shared" si="92"/>
        <v>0</v>
      </c>
      <c r="GV42" s="522"/>
      <c r="GW42" s="522">
        <f t="shared" si="93"/>
        <v>0</v>
      </c>
      <c r="GX42" s="522"/>
      <c r="GY42" s="522">
        <f t="shared" si="94"/>
        <v>0</v>
      </c>
      <c r="GZ42" s="522"/>
      <c r="HA42" s="522">
        <f t="shared" si="95"/>
        <v>0</v>
      </c>
      <c r="HB42" s="522"/>
      <c r="HC42" s="522">
        <f t="shared" si="118"/>
        <v>0</v>
      </c>
      <c r="HD42" s="522"/>
      <c r="HE42" s="522">
        <f t="shared" si="97"/>
        <v>0</v>
      </c>
      <c r="HF42" s="522"/>
      <c r="HG42" s="522">
        <f t="shared" si="98"/>
        <v>0</v>
      </c>
      <c r="HH42" s="522"/>
      <c r="HI42" s="522">
        <f t="shared" si="99"/>
        <v>0</v>
      </c>
      <c r="HJ42" s="522"/>
      <c r="HK42" s="522">
        <f t="shared" si="100"/>
        <v>0</v>
      </c>
      <c r="HL42" s="522"/>
      <c r="HM42" s="522">
        <f t="shared" si="101"/>
        <v>0</v>
      </c>
      <c r="HN42" s="522"/>
      <c r="HO42" s="522">
        <f t="shared" si="102"/>
        <v>0</v>
      </c>
      <c r="HP42" s="522"/>
      <c r="HQ42" s="522">
        <f t="shared" si="103"/>
        <v>0</v>
      </c>
      <c r="HR42" s="522"/>
      <c r="HS42" s="522">
        <f t="shared" si="104"/>
        <v>0</v>
      </c>
      <c r="HT42" s="522"/>
      <c r="HU42" s="522">
        <f t="shared" si="105"/>
        <v>0</v>
      </c>
      <c r="HV42" s="522"/>
      <c r="HW42" s="522">
        <f t="shared" si="106"/>
        <v>0</v>
      </c>
      <c r="HX42" s="522"/>
      <c r="HY42" s="522">
        <f t="shared" si="107"/>
        <v>0</v>
      </c>
      <c r="HZ42" s="522"/>
      <c r="IA42" s="522">
        <f t="shared" si="108"/>
        <v>0</v>
      </c>
      <c r="IB42" s="522"/>
      <c r="IC42" s="522">
        <f t="shared" si="109"/>
        <v>0</v>
      </c>
      <c r="ID42" s="522"/>
      <c r="IE42" s="522">
        <f t="shared" si="110"/>
        <v>0</v>
      </c>
      <c r="IF42" s="522"/>
      <c r="IG42" s="522">
        <f t="shared" si="111"/>
        <v>0</v>
      </c>
      <c r="IH42" s="522"/>
      <c r="IJ42" s="522">
        <f t="shared" si="0"/>
        <v>0</v>
      </c>
      <c r="IK42" s="522"/>
      <c r="IL42" s="522">
        <f t="shared" si="1"/>
        <v>0</v>
      </c>
      <c r="IM42" s="522"/>
      <c r="IN42" s="522">
        <f t="shared" si="2"/>
        <v>0</v>
      </c>
      <c r="IO42" s="522"/>
      <c r="IP42" s="522">
        <f t="shared" si="3"/>
        <v>0</v>
      </c>
      <c r="IQ42" s="522"/>
      <c r="IR42" s="522">
        <f t="shared" si="4"/>
        <v>0</v>
      </c>
      <c r="IS42" s="522"/>
      <c r="IU42" s="522">
        <f t="shared" si="119"/>
        <v>0</v>
      </c>
      <c r="IV42" s="522"/>
      <c r="IW42" s="522">
        <f t="shared" si="120"/>
        <v>0</v>
      </c>
      <c r="IX42" s="522"/>
      <c r="IY42" s="522">
        <f t="shared" si="121"/>
        <v>0</v>
      </c>
      <c r="IZ42" s="522"/>
      <c r="JA42" s="522">
        <f t="shared" si="122"/>
        <v>0</v>
      </c>
      <c r="JB42" s="522"/>
      <c r="JC42" s="522">
        <f t="shared" si="123"/>
        <v>0</v>
      </c>
      <c r="JD42" s="522"/>
      <c r="JE42" s="522">
        <f t="shared" si="124"/>
        <v>0</v>
      </c>
      <c r="JF42" s="522"/>
    </row>
    <row r="43" spans="1:266">
      <c r="A43" s="253"/>
      <c r="B43" s="211"/>
      <c r="C43" s="48" t="s">
        <v>5015</v>
      </c>
      <c r="D43" s="547" t="str">
        <f>IF($CW$27=1,"",IF(CNGE_2024_M3_Secc1!D592="","",CNGE_2024_M3_Secc1!D592))</f>
        <v/>
      </c>
      <c r="E43" s="548"/>
      <c r="F43" s="548"/>
      <c r="G43" s="549"/>
      <c r="H43" s="537"/>
      <c r="I43" s="537"/>
      <c r="J43" s="537"/>
      <c r="K43" s="537"/>
      <c r="L43" s="537"/>
      <c r="M43" s="537"/>
      <c r="N43" s="537"/>
      <c r="O43" s="537"/>
      <c r="P43" s="982"/>
      <c r="Q43" s="982"/>
      <c r="R43" s="982"/>
      <c r="S43" s="982"/>
      <c r="T43" s="982"/>
      <c r="U43" s="982"/>
      <c r="V43" s="982"/>
      <c r="W43" s="982"/>
      <c r="X43" s="982"/>
      <c r="Y43" s="982"/>
      <c r="Z43" s="537"/>
      <c r="AA43" s="537"/>
      <c r="AB43" s="537"/>
      <c r="AC43" s="537"/>
      <c r="AD43" s="537"/>
      <c r="AE43" s="537"/>
      <c r="AF43" s="537"/>
      <c r="AG43" s="537"/>
      <c r="AH43" s="982"/>
      <c r="AI43" s="982"/>
      <c r="AJ43" s="982"/>
      <c r="AK43" s="982"/>
      <c r="AL43" s="982"/>
      <c r="AM43" s="982"/>
      <c r="AN43" s="982"/>
      <c r="AO43" s="982"/>
      <c r="AP43" s="982"/>
      <c r="AQ43" s="982"/>
      <c r="AR43" s="537"/>
      <c r="AS43" s="537"/>
      <c r="AT43" s="537"/>
      <c r="AU43" s="537"/>
      <c r="AV43" s="537"/>
      <c r="AW43" s="537"/>
      <c r="AX43" s="537"/>
      <c r="AY43" s="537"/>
      <c r="AZ43" s="982"/>
      <c r="BA43" s="982"/>
      <c r="BB43" s="982"/>
      <c r="BC43" s="982"/>
      <c r="BD43" s="982"/>
      <c r="BE43" s="982"/>
      <c r="BF43" s="982"/>
      <c r="BG43" s="982"/>
      <c r="BH43" s="982"/>
      <c r="BI43" s="982"/>
      <c r="BJ43" s="537"/>
      <c r="BK43" s="537"/>
      <c r="BL43" s="537"/>
      <c r="BM43" s="537"/>
      <c r="BN43" s="537"/>
      <c r="BO43" s="537"/>
      <c r="BP43" s="537"/>
      <c r="BQ43" s="537"/>
      <c r="BR43" s="982"/>
      <c r="BS43" s="982"/>
      <c r="BT43" s="982"/>
      <c r="BU43" s="982"/>
      <c r="BV43" s="982"/>
      <c r="BW43" s="982"/>
      <c r="BX43" s="982"/>
      <c r="BY43" s="982"/>
      <c r="BZ43" s="982"/>
      <c r="CA43" s="982"/>
      <c r="CB43" s="537"/>
      <c r="CC43" s="537"/>
      <c r="CD43" s="537"/>
      <c r="CE43" s="537"/>
      <c r="CF43" s="537"/>
      <c r="CG43" s="537"/>
      <c r="CH43" s="537"/>
      <c r="CI43" s="537"/>
      <c r="CJ43" s="982"/>
      <c r="CK43" s="982"/>
      <c r="CL43" s="982"/>
      <c r="CM43" s="982"/>
      <c r="CN43" s="982"/>
      <c r="CO43" s="982"/>
      <c r="CP43" s="982"/>
      <c r="CQ43" s="982"/>
      <c r="CR43" s="982"/>
      <c r="CS43" s="982"/>
      <c r="CW43" s="524">
        <f>CNGE_2024_M3_Secc1!AH691</f>
        <v>0</v>
      </c>
      <c r="CX43" s="526"/>
      <c r="CZ43" s="522">
        <f>IF(CNGE_2024_M3_Secc1!$AO$669=CNGE_2024_M3_Secc1!$AQ$669,0,CNGE_2024_M3_Secc1!Y691)</f>
        <v>0</v>
      </c>
      <c r="DA43" s="522"/>
      <c r="DB43" s="522">
        <f t="shared" si="5"/>
        <v>0</v>
      </c>
      <c r="DC43" s="522"/>
      <c r="DD43" s="522">
        <f t="shared" si="6"/>
        <v>0</v>
      </c>
      <c r="DE43" s="522"/>
      <c r="DG43" s="164" t="b">
        <f t="shared" si="7"/>
        <v>0</v>
      </c>
      <c r="DH43" s="164" t="str">
        <f t="shared" si="8"/>
        <v/>
      </c>
      <c r="DI43" s="164">
        <f t="shared" si="9"/>
        <v>0</v>
      </c>
      <c r="DJ43" s="345" t="b">
        <f t="shared" si="10"/>
        <v>0</v>
      </c>
      <c r="DK43" s="122" t="str">
        <f t="shared" si="11"/>
        <v/>
      </c>
      <c r="DL43" s="345">
        <f t="shared" si="12"/>
        <v>0</v>
      </c>
      <c r="DM43" s="345" t="b">
        <f t="shared" si="13"/>
        <v>0</v>
      </c>
      <c r="DN43" s="345">
        <f t="shared" si="14"/>
        <v>0</v>
      </c>
      <c r="DO43" s="164" t="b">
        <f t="shared" si="15"/>
        <v>0</v>
      </c>
      <c r="DP43" s="164" t="str">
        <f t="shared" si="16"/>
        <v/>
      </c>
      <c r="DQ43" s="164">
        <f t="shared" si="17"/>
        <v>0</v>
      </c>
      <c r="DR43" s="345" t="b">
        <f t="shared" si="18"/>
        <v>0</v>
      </c>
      <c r="DS43" s="122" t="str">
        <f t="shared" si="19"/>
        <v/>
      </c>
      <c r="DT43" s="345">
        <f t="shared" si="20"/>
        <v>0</v>
      </c>
      <c r="DU43" s="345" t="b">
        <f t="shared" si="21"/>
        <v>0</v>
      </c>
      <c r="DV43" s="345">
        <f t="shared" si="22"/>
        <v>0</v>
      </c>
      <c r="DW43" s="164" t="b">
        <f t="shared" si="23"/>
        <v>0</v>
      </c>
      <c r="DX43" s="164" t="str">
        <f t="shared" si="24"/>
        <v/>
      </c>
      <c r="DY43" s="164">
        <f t="shared" si="25"/>
        <v>0</v>
      </c>
      <c r="DZ43" s="345" t="b">
        <f t="shared" si="26"/>
        <v>0</v>
      </c>
      <c r="EA43" s="122" t="str">
        <f t="shared" si="27"/>
        <v/>
      </c>
      <c r="EB43" s="345">
        <f t="shared" si="28"/>
        <v>0</v>
      </c>
      <c r="EC43" s="345" t="b">
        <f t="shared" si="29"/>
        <v>0</v>
      </c>
      <c r="ED43" s="345">
        <f t="shared" si="30"/>
        <v>0</v>
      </c>
      <c r="EE43" s="164" t="b">
        <f t="shared" si="31"/>
        <v>0</v>
      </c>
      <c r="EF43" s="164" t="str">
        <f t="shared" si="32"/>
        <v/>
      </c>
      <c r="EG43" s="164">
        <f t="shared" si="33"/>
        <v>0</v>
      </c>
      <c r="EH43" s="345" t="b">
        <f t="shared" si="34"/>
        <v>0</v>
      </c>
      <c r="EI43" s="122" t="str">
        <f t="shared" si="35"/>
        <v/>
      </c>
      <c r="EJ43" s="345">
        <f t="shared" si="36"/>
        <v>0</v>
      </c>
      <c r="EK43" s="345" t="b">
        <f t="shared" si="37"/>
        <v>0</v>
      </c>
      <c r="EL43" s="345">
        <f t="shared" si="38"/>
        <v>0</v>
      </c>
      <c r="EM43" s="164" t="b">
        <f t="shared" si="39"/>
        <v>0</v>
      </c>
      <c r="EN43" s="164" t="str">
        <f t="shared" si="40"/>
        <v/>
      </c>
      <c r="EO43" s="164">
        <f t="shared" si="41"/>
        <v>0</v>
      </c>
      <c r="EP43" s="345" t="b">
        <f t="shared" si="42"/>
        <v>0</v>
      </c>
      <c r="EQ43" s="122" t="str">
        <f t="shared" si="43"/>
        <v/>
      </c>
      <c r="ER43" s="345">
        <f t="shared" si="44"/>
        <v>0</v>
      </c>
      <c r="ES43" s="345" t="b">
        <f t="shared" si="45"/>
        <v>0</v>
      </c>
      <c r="ET43" s="345">
        <f t="shared" si="46"/>
        <v>0</v>
      </c>
      <c r="EU43" s="522"/>
      <c r="EV43" s="164" t="b">
        <f t="shared" si="47"/>
        <v>0</v>
      </c>
      <c r="EW43" s="164" t="str">
        <f t="shared" si="48"/>
        <v/>
      </c>
      <c r="EX43" s="164">
        <f t="shared" si="49"/>
        <v>0</v>
      </c>
      <c r="EY43" s="345" t="b">
        <f t="shared" si="50"/>
        <v>0</v>
      </c>
      <c r="EZ43" s="122" t="str">
        <f t="shared" si="51"/>
        <v/>
      </c>
      <c r="FA43" s="345">
        <f t="shared" si="52"/>
        <v>0</v>
      </c>
      <c r="FB43" s="345" t="b">
        <f t="shared" si="53"/>
        <v>0</v>
      </c>
      <c r="FC43" s="345">
        <f t="shared" si="54"/>
        <v>0</v>
      </c>
      <c r="FD43" s="164" t="b">
        <f t="shared" si="55"/>
        <v>0</v>
      </c>
      <c r="FE43" s="164" t="str">
        <f t="shared" si="56"/>
        <v/>
      </c>
      <c r="FF43" s="164">
        <f t="shared" si="57"/>
        <v>0</v>
      </c>
      <c r="FG43" s="345" t="b">
        <f t="shared" si="58"/>
        <v>0</v>
      </c>
      <c r="FH43" s="122" t="str">
        <f t="shared" si="59"/>
        <v/>
      </c>
      <c r="FI43" s="345">
        <f t="shared" si="60"/>
        <v>0</v>
      </c>
      <c r="FJ43" s="345" t="b">
        <f t="shared" si="61"/>
        <v>0</v>
      </c>
      <c r="FK43" s="345">
        <f t="shared" si="62"/>
        <v>0</v>
      </c>
      <c r="FL43" s="164" t="b">
        <f t="shared" si="63"/>
        <v>0</v>
      </c>
      <c r="FM43" s="164" t="str">
        <f t="shared" si="64"/>
        <v/>
      </c>
      <c r="FN43" s="164">
        <f t="shared" si="65"/>
        <v>0</v>
      </c>
      <c r="FO43" s="345" t="b">
        <f t="shared" si="66"/>
        <v>0</v>
      </c>
      <c r="FP43" s="122" t="str">
        <f t="shared" si="67"/>
        <v/>
      </c>
      <c r="FQ43" s="345">
        <f t="shared" si="68"/>
        <v>0</v>
      </c>
      <c r="FR43" s="345" t="b">
        <f t="shared" si="69"/>
        <v>0</v>
      </c>
      <c r="FS43" s="345">
        <f t="shared" si="70"/>
        <v>0</v>
      </c>
      <c r="FT43" s="164" t="b">
        <f t="shared" si="71"/>
        <v>0</v>
      </c>
      <c r="FU43" s="164" t="str">
        <f t="shared" si="72"/>
        <v/>
      </c>
      <c r="FV43" s="164">
        <f t="shared" si="73"/>
        <v>0</v>
      </c>
      <c r="FW43" s="345" t="b">
        <f t="shared" si="74"/>
        <v>0</v>
      </c>
      <c r="FX43" s="122" t="str">
        <f t="shared" si="75"/>
        <v/>
      </c>
      <c r="FY43" s="345">
        <f t="shared" si="76"/>
        <v>0</v>
      </c>
      <c r="FZ43" s="345" t="b">
        <f t="shared" si="77"/>
        <v>0</v>
      </c>
      <c r="GA43" s="345">
        <f t="shared" si="78"/>
        <v>0</v>
      </c>
      <c r="GB43" s="164" t="b">
        <f t="shared" si="79"/>
        <v>0</v>
      </c>
      <c r="GC43" s="164" t="str">
        <f t="shared" si="80"/>
        <v/>
      </c>
      <c r="GD43" s="164">
        <f t="shared" si="81"/>
        <v>0</v>
      </c>
      <c r="GE43" s="345" t="b">
        <f t="shared" si="82"/>
        <v>0</v>
      </c>
      <c r="GF43" s="122" t="str">
        <f t="shared" si="83"/>
        <v/>
      </c>
      <c r="GG43" s="345">
        <f t="shared" si="84"/>
        <v>0</v>
      </c>
      <c r="GH43" s="345" t="b">
        <f t="shared" si="85"/>
        <v>0</v>
      </c>
      <c r="GI43" s="345">
        <f t="shared" si="86"/>
        <v>0</v>
      </c>
      <c r="GK43" s="522">
        <f t="shared" si="87"/>
        <v>0</v>
      </c>
      <c r="GL43" s="522"/>
      <c r="GM43" s="522">
        <f t="shared" si="88"/>
        <v>0</v>
      </c>
      <c r="GN43" s="522"/>
      <c r="GO43" s="522">
        <f t="shared" si="89"/>
        <v>0</v>
      </c>
      <c r="GP43" s="522"/>
      <c r="GQ43" s="522">
        <f t="shared" si="90"/>
        <v>0</v>
      </c>
      <c r="GR43" s="522"/>
      <c r="GS43" s="522">
        <f t="shared" si="91"/>
        <v>0</v>
      </c>
      <c r="GT43" s="522"/>
      <c r="GU43" s="522">
        <f t="shared" si="92"/>
        <v>0</v>
      </c>
      <c r="GV43" s="522"/>
      <c r="GW43" s="522">
        <f t="shared" si="93"/>
        <v>0</v>
      </c>
      <c r="GX43" s="522"/>
      <c r="GY43" s="522">
        <f t="shared" si="94"/>
        <v>0</v>
      </c>
      <c r="GZ43" s="522"/>
      <c r="HA43" s="522">
        <f t="shared" si="95"/>
        <v>0</v>
      </c>
      <c r="HB43" s="522"/>
      <c r="HC43" s="522">
        <f t="shared" si="118"/>
        <v>0</v>
      </c>
      <c r="HD43" s="522"/>
      <c r="HE43" s="522">
        <f t="shared" si="97"/>
        <v>0</v>
      </c>
      <c r="HF43" s="522"/>
      <c r="HG43" s="522">
        <f t="shared" si="98"/>
        <v>0</v>
      </c>
      <c r="HH43" s="522"/>
      <c r="HI43" s="522">
        <f t="shared" si="99"/>
        <v>0</v>
      </c>
      <c r="HJ43" s="522"/>
      <c r="HK43" s="522">
        <f t="shared" si="100"/>
        <v>0</v>
      </c>
      <c r="HL43" s="522"/>
      <c r="HM43" s="522">
        <f t="shared" si="101"/>
        <v>0</v>
      </c>
      <c r="HN43" s="522"/>
      <c r="HO43" s="522">
        <f t="shared" si="102"/>
        <v>0</v>
      </c>
      <c r="HP43" s="522"/>
      <c r="HQ43" s="522">
        <f t="shared" si="103"/>
        <v>0</v>
      </c>
      <c r="HR43" s="522"/>
      <c r="HS43" s="522">
        <f t="shared" si="104"/>
        <v>0</v>
      </c>
      <c r="HT43" s="522"/>
      <c r="HU43" s="522">
        <f t="shared" si="105"/>
        <v>0</v>
      </c>
      <c r="HV43" s="522"/>
      <c r="HW43" s="522">
        <f t="shared" si="106"/>
        <v>0</v>
      </c>
      <c r="HX43" s="522"/>
      <c r="HY43" s="522">
        <f t="shared" si="107"/>
        <v>0</v>
      </c>
      <c r="HZ43" s="522"/>
      <c r="IA43" s="522">
        <f t="shared" si="108"/>
        <v>0</v>
      </c>
      <c r="IB43" s="522"/>
      <c r="IC43" s="522">
        <f t="shared" si="109"/>
        <v>0</v>
      </c>
      <c r="ID43" s="522"/>
      <c r="IE43" s="522">
        <f t="shared" si="110"/>
        <v>0</v>
      </c>
      <c r="IF43" s="522"/>
      <c r="IG43" s="522">
        <f t="shared" si="111"/>
        <v>0</v>
      </c>
      <c r="IH43" s="522"/>
      <c r="IJ43" s="522">
        <f t="shared" si="0"/>
        <v>0</v>
      </c>
      <c r="IK43" s="522"/>
      <c r="IL43" s="522">
        <f t="shared" si="1"/>
        <v>0</v>
      </c>
      <c r="IM43" s="522"/>
      <c r="IN43" s="522">
        <f t="shared" si="2"/>
        <v>0</v>
      </c>
      <c r="IO43" s="522"/>
      <c r="IP43" s="522">
        <f t="shared" si="3"/>
        <v>0</v>
      </c>
      <c r="IQ43" s="522"/>
      <c r="IR43" s="522">
        <f t="shared" si="4"/>
        <v>0</v>
      </c>
      <c r="IS43" s="522"/>
      <c r="IU43" s="522">
        <f t="shared" si="119"/>
        <v>0</v>
      </c>
      <c r="IV43" s="522"/>
      <c r="IW43" s="522">
        <f t="shared" si="120"/>
        <v>0</v>
      </c>
      <c r="IX43" s="522"/>
      <c r="IY43" s="522">
        <f t="shared" si="121"/>
        <v>0</v>
      </c>
      <c r="IZ43" s="522"/>
      <c r="JA43" s="522">
        <f t="shared" si="122"/>
        <v>0</v>
      </c>
      <c r="JB43" s="522"/>
      <c r="JC43" s="522">
        <f t="shared" si="123"/>
        <v>0</v>
      </c>
      <c r="JD43" s="522"/>
      <c r="JE43" s="522">
        <f t="shared" si="124"/>
        <v>0</v>
      </c>
      <c r="JF43" s="522"/>
    </row>
    <row r="44" spans="1:266">
      <c r="A44" s="253"/>
      <c r="B44" s="211"/>
      <c r="C44" s="48" t="s">
        <v>5016</v>
      </c>
      <c r="D44" s="547" t="str">
        <f>IF($CW$27=1,"",IF(CNGE_2024_M3_Secc1!D593="","",CNGE_2024_M3_Secc1!D593))</f>
        <v/>
      </c>
      <c r="E44" s="548"/>
      <c r="F44" s="548"/>
      <c r="G44" s="549"/>
      <c r="H44" s="537"/>
      <c r="I44" s="537"/>
      <c r="J44" s="537"/>
      <c r="K44" s="537"/>
      <c r="L44" s="537"/>
      <c r="M44" s="537"/>
      <c r="N44" s="537"/>
      <c r="O44" s="537"/>
      <c r="P44" s="982"/>
      <c r="Q44" s="982"/>
      <c r="R44" s="982"/>
      <c r="S44" s="982"/>
      <c r="T44" s="982"/>
      <c r="U44" s="982"/>
      <c r="V44" s="982"/>
      <c r="W44" s="982"/>
      <c r="X44" s="982"/>
      <c r="Y44" s="982"/>
      <c r="Z44" s="537"/>
      <c r="AA44" s="537"/>
      <c r="AB44" s="537"/>
      <c r="AC44" s="537"/>
      <c r="AD44" s="537"/>
      <c r="AE44" s="537"/>
      <c r="AF44" s="537"/>
      <c r="AG44" s="537"/>
      <c r="AH44" s="982"/>
      <c r="AI44" s="982"/>
      <c r="AJ44" s="982"/>
      <c r="AK44" s="982"/>
      <c r="AL44" s="982"/>
      <c r="AM44" s="982"/>
      <c r="AN44" s="982"/>
      <c r="AO44" s="982"/>
      <c r="AP44" s="982"/>
      <c r="AQ44" s="982"/>
      <c r="AR44" s="537"/>
      <c r="AS44" s="537"/>
      <c r="AT44" s="537"/>
      <c r="AU44" s="537"/>
      <c r="AV44" s="537"/>
      <c r="AW44" s="537"/>
      <c r="AX44" s="537"/>
      <c r="AY44" s="537"/>
      <c r="AZ44" s="982"/>
      <c r="BA44" s="982"/>
      <c r="BB44" s="982"/>
      <c r="BC44" s="982"/>
      <c r="BD44" s="982"/>
      <c r="BE44" s="982"/>
      <c r="BF44" s="982"/>
      <c r="BG44" s="982"/>
      <c r="BH44" s="982"/>
      <c r="BI44" s="982"/>
      <c r="BJ44" s="537"/>
      <c r="BK44" s="537"/>
      <c r="BL44" s="537"/>
      <c r="BM44" s="537"/>
      <c r="BN44" s="537"/>
      <c r="BO44" s="537"/>
      <c r="BP44" s="537"/>
      <c r="BQ44" s="537"/>
      <c r="BR44" s="982"/>
      <c r="BS44" s="982"/>
      <c r="BT44" s="982"/>
      <c r="BU44" s="982"/>
      <c r="BV44" s="982"/>
      <c r="BW44" s="982"/>
      <c r="BX44" s="982"/>
      <c r="BY44" s="982"/>
      <c r="BZ44" s="982"/>
      <c r="CA44" s="982"/>
      <c r="CB44" s="537"/>
      <c r="CC44" s="537"/>
      <c r="CD44" s="537"/>
      <c r="CE44" s="537"/>
      <c r="CF44" s="537"/>
      <c r="CG44" s="537"/>
      <c r="CH44" s="537"/>
      <c r="CI44" s="537"/>
      <c r="CJ44" s="982"/>
      <c r="CK44" s="982"/>
      <c r="CL44" s="982"/>
      <c r="CM44" s="982"/>
      <c r="CN44" s="982"/>
      <c r="CO44" s="982"/>
      <c r="CP44" s="982"/>
      <c r="CQ44" s="982"/>
      <c r="CR44" s="982"/>
      <c r="CS44" s="982"/>
      <c r="CW44" s="524">
        <f>CNGE_2024_M3_Secc1!AH692</f>
        <v>0</v>
      </c>
      <c r="CX44" s="526"/>
      <c r="CZ44" s="522">
        <f>IF(CNGE_2024_M3_Secc1!$AO$669=CNGE_2024_M3_Secc1!$AQ$669,0,CNGE_2024_M3_Secc1!Y692)</f>
        <v>0</v>
      </c>
      <c r="DA44" s="522"/>
      <c r="DB44" s="522">
        <f t="shared" si="5"/>
        <v>0</v>
      </c>
      <c r="DC44" s="522"/>
      <c r="DD44" s="522">
        <f t="shared" si="6"/>
        <v>0</v>
      </c>
      <c r="DE44" s="522"/>
      <c r="DG44" s="164" t="b">
        <f t="shared" si="7"/>
        <v>0</v>
      </c>
      <c r="DH44" s="164" t="str">
        <f t="shared" si="8"/>
        <v/>
      </c>
      <c r="DI44" s="164">
        <f t="shared" si="9"/>
        <v>0</v>
      </c>
      <c r="DJ44" s="345" t="b">
        <f t="shared" si="10"/>
        <v>0</v>
      </c>
      <c r="DK44" s="122" t="str">
        <f t="shared" si="11"/>
        <v/>
      </c>
      <c r="DL44" s="345">
        <f t="shared" si="12"/>
        <v>0</v>
      </c>
      <c r="DM44" s="345" t="b">
        <f t="shared" si="13"/>
        <v>0</v>
      </c>
      <c r="DN44" s="345">
        <f t="shared" si="14"/>
        <v>0</v>
      </c>
      <c r="DO44" s="164" t="b">
        <f t="shared" si="15"/>
        <v>0</v>
      </c>
      <c r="DP44" s="164" t="str">
        <f t="shared" si="16"/>
        <v/>
      </c>
      <c r="DQ44" s="164">
        <f t="shared" si="17"/>
        <v>0</v>
      </c>
      <c r="DR44" s="345" t="b">
        <f t="shared" si="18"/>
        <v>0</v>
      </c>
      <c r="DS44" s="122" t="str">
        <f t="shared" si="19"/>
        <v/>
      </c>
      <c r="DT44" s="345">
        <f t="shared" si="20"/>
        <v>0</v>
      </c>
      <c r="DU44" s="345" t="b">
        <f t="shared" si="21"/>
        <v>0</v>
      </c>
      <c r="DV44" s="345">
        <f t="shared" si="22"/>
        <v>0</v>
      </c>
      <c r="DW44" s="164" t="b">
        <f t="shared" si="23"/>
        <v>0</v>
      </c>
      <c r="DX44" s="164" t="str">
        <f t="shared" si="24"/>
        <v/>
      </c>
      <c r="DY44" s="164">
        <f t="shared" si="25"/>
        <v>0</v>
      </c>
      <c r="DZ44" s="345" t="b">
        <f t="shared" si="26"/>
        <v>0</v>
      </c>
      <c r="EA44" s="122" t="str">
        <f t="shared" si="27"/>
        <v/>
      </c>
      <c r="EB44" s="345">
        <f t="shared" si="28"/>
        <v>0</v>
      </c>
      <c r="EC44" s="345" t="b">
        <f t="shared" si="29"/>
        <v>0</v>
      </c>
      <c r="ED44" s="345">
        <f t="shared" si="30"/>
        <v>0</v>
      </c>
      <c r="EE44" s="164" t="b">
        <f t="shared" si="31"/>
        <v>0</v>
      </c>
      <c r="EF44" s="164" t="str">
        <f t="shared" si="32"/>
        <v/>
      </c>
      <c r="EG44" s="164">
        <f t="shared" si="33"/>
        <v>0</v>
      </c>
      <c r="EH44" s="345" t="b">
        <f t="shared" si="34"/>
        <v>0</v>
      </c>
      <c r="EI44" s="122" t="str">
        <f t="shared" si="35"/>
        <v/>
      </c>
      <c r="EJ44" s="345">
        <f t="shared" si="36"/>
        <v>0</v>
      </c>
      <c r="EK44" s="345" t="b">
        <f t="shared" si="37"/>
        <v>0</v>
      </c>
      <c r="EL44" s="345">
        <f t="shared" si="38"/>
        <v>0</v>
      </c>
      <c r="EM44" s="164" t="b">
        <f t="shared" si="39"/>
        <v>0</v>
      </c>
      <c r="EN44" s="164" t="str">
        <f t="shared" si="40"/>
        <v/>
      </c>
      <c r="EO44" s="164">
        <f t="shared" si="41"/>
        <v>0</v>
      </c>
      <c r="EP44" s="345" t="b">
        <f t="shared" si="42"/>
        <v>0</v>
      </c>
      <c r="EQ44" s="122" t="str">
        <f t="shared" si="43"/>
        <v/>
      </c>
      <c r="ER44" s="345">
        <f t="shared" si="44"/>
        <v>0</v>
      </c>
      <c r="ES44" s="345" t="b">
        <f t="shared" si="45"/>
        <v>0</v>
      </c>
      <c r="ET44" s="345">
        <f t="shared" si="46"/>
        <v>0</v>
      </c>
      <c r="EU44" s="522"/>
      <c r="EV44" s="164" t="b">
        <f t="shared" si="47"/>
        <v>0</v>
      </c>
      <c r="EW44" s="164" t="str">
        <f t="shared" si="48"/>
        <v/>
      </c>
      <c r="EX44" s="164">
        <f t="shared" si="49"/>
        <v>0</v>
      </c>
      <c r="EY44" s="345" t="b">
        <f t="shared" si="50"/>
        <v>0</v>
      </c>
      <c r="EZ44" s="122" t="str">
        <f t="shared" si="51"/>
        <v/>
      </c>
      <c r="FA44" s="345">
        <f t="shared" si="52"/>
        <v>0</v>
      </c>
      <c r="FB44" s="345" t="b">
        <f t="shared" si="53"/>
        <v>0</v>
      </c>
      <c r="FC44" s="345">
        <f t="shared" si="54"/>
        <v>0</v>
      </c>
      <c r="FD44" s="164" t="b">
        <f t="shared" si="55"/>
        <v>0</v>
      </c>
      <c r="FE44" s="164" t="str">
        <f t="shared" si="56"/>
        <v/>
      </c>
      <c r="FF44" s="164">
        <f t="shared" si="57"/>
        <v>0</v>
      </c>
      <c r="FG44" s="345" t="b">
        <f t="shared" si="58"/>
        <v>0</v>
      </c>
      <c r="FH44" s="122" t="str">
        <f t="shared" si="59"/>
        <v/>
      </c>
      <c r="FI44" s="345">
        <f t="shared" si="60"/>
        <v>0</v>
      </c>
      <c r="FJ44" s="345" t="b">
        <f t="shared" si="61"/>
        <v>0</v>
      </c>
      <c r="FK44" s="345">
        <f t="shared" si="62"/>
        <v>0</v>
      </c>
      <c r="FL44" s="164" t="b">
        <f t="shared" si="63"/>
        <v>0</v>
      </c>
      <c r="FM44" s="164" t="str">
        <f t="shared" si="64"/>
        <v/>
      </c>
      <c r="FN44" s="164">
        <f t="shared" si="65"/>
        <v>0</v>
      </c>
      <c r="FO44" s="345" t="b">
        <f t="shared" si="66"/>
        <v>0</v>
      </c>
      <c r="FP44" s="122" t="str">
        <f t="shared" si="67"/>
        <v/>
      </c>
      <c r="FQ44" s="345">
        <f t="shared" si="68"/>
        <v>0</v>
      </c>
      <c r="FR44" s="345" t="b">
        <f t="shared" si="69"/>
        <v>0</v>
      </c>
      <c r="FS44" s="345">
        <f t="shared" si="70"/>
        <v>0</v>
      </c>
      <c r="FT44" s="164" t="b">
        <f t="shared" si="71"/>
        <v>0</v>
      </c>
      <c r="FU44" s="164" t="str">
        <f t="shared" si="72"/>
        <v/>
      </c>
      <c r="FV44" s="164">
        <f t="shared" si="73"/>
        <v>0</v>
      </c>
      <c r="FW44" s="345" t="b">
        <f t="shared" si="74"/>
        <v>0</v>
      </c>
      <c r="FX44" s="122" t="str">
        <f t="shared" si="75"/>
        <v/>
      </c>
      <c r="FY44" s="345">
        <f t="shared" si="76"/>
        <v>0</v>
      </c>
      <c r="FZ44" s="345" t="b">
        <f t="shared" si="77"/>
        <v>0</v>
      </c>
      <c r="GA44" s="345">
        <f t="shared" si="78"/>
        <v>0</v>
      </c>
      <c r="GB44" s="164" t="b">
        <f t="shared" si="79"/>
        <v>0</v>
      </c>
      <c r="GC44" s="164" t="str">
        <f t="shared" si="80"/>
        <v/>
      </c>
      <c r="GD44" s="164">
        <f t="shared" si="81"/>
        <v>0</v>
      </c>
      <c r="GE44" s="345" t="b">
        <f t="shared" si="82"/>
        <v>0</v>
      </c>
      <c r="GF44" s="122" t="str">
        <f t="shared" si="83"/>
        <v/>
      </c>
      <c r="GG44" s="345">
        <f t="shared" si="84"/>
        <v>0</v>
      </c>
      <c r="GH44" s="345" t="b">
        <f t="shared" si="85"/>
        <v>0</v>
      </c>
      <c r="GI44" s="345">
        <f t="shared" si="86"/>
        <v>0</v>
      </c>
      <c r="GK44" s="522">
        <f t="shared" si="87"/>
        <v>0</v>
      </c>
      <c r="GL44" s="522"/>
      <c r="GM44" s="522">
        <f t="shared" si="88"/>
        <v>0</v>
      </c>
      <c r="GN44" s="522"/>
      <c r="GO44" s="522">
        <f t="shared" si="89"/>
        <v>0</v>
      </c>
      <c r="GP44" s="522"/>
      <c r="GQ44" s="522">
        <f t="shared" si="90"/>
        <v>0</v>
      </c>
      <c r="GR44" s="522"/>
      <c r="GS44" s="522">
        <f t="shared" si="91"/>
        <v>0</v>
      </c>
      <c r="GT44" s="522"/>
      <c r="GU44" s="522">
        <f t="shared" si="92"/>
        <v>0</v>
      </c>
      <c r="GV44" s="522"/>
      <c r="GW44" s="522">
        <f t="shared" si="93"/>
        <v>0</v>
      </c>
      <c r="GX44" s="522"/>
      <c r="GY44" s="522">
        <f t="shared" si="94"/>
        <v>0</v>
      </c>
      <c r="GZ44" s="522"/>
      <c r="HA44" s="522">
        <f t="shared" si="95"/>
        <v>0</v>
      </c>
      <c r="HB44" s="522"/>
      <c r="HC44" s="522">
        <f t="shared" si="118"/>
        <v>0</v>
      </c>
      <c r="HD44" s="522"/>
      <c r="HE44" s="522">
        <f t="shared" si="97"/>
        <v>0</v>
      </c>
      <c r="HF44" s="522"/>
      <c r="HG44" s="522">
        <f t="shared" si="98"/>
        <v>0</v>
      </c>
      <c r="HH44" s="522"/>
      <c r="HI44" s="522">
        <f t="shared" si="99"/>
        <v>0</v>
      </c>
      <c r="HJ44" s="522"/>
      <c r="HK44" s="522">
        <f t="shared" si="100"/>
        <v>0</v>
      </c>
      <c r="HL44" s="522"/>
      <c r="HM44" s="522">
        <f t="shared" si="101"/>
        <v>0</v>
      </c>
      <c r="HN44" s="522"/>
      <c r="HO44" s="522">
        <f t="shared" si="102"/>
        <v>0</v>
      </c>
      <c r="HP44" s="522"/>
      <c r="HQ44" s="522">
        <f t="shared" si="103"/>
        <v>0</v>
      </c>
      <c r="HR44" s="522"/>
      <c r="HS44" s="522">
        <f t="shared" si="104"/>
        <v>0</v>
      </c>
      <c r="HT44" s="522"/>
      <c r="HU44" s="522">
        <f t="shared" si="105"/>
        <v>0</v>
      </c>
      <c r="HV44" s="522"/>
      <c r="HW44" s="522">
        <f t="shared" si="106"/>
        <v>0</v>
      </c>
      <c r="HX44" s="522"/>
      <c r="HY44" s="522">
        <f t="shared" si="107"/>
        <v>0</v>
      </c>
      <c r="HZ44" s="522"/>
      <c r="IA44" s="522">
        <f t="shared" si="108"/>
        <v>0</v>
      </c>
      <c r="IB44" s="522"/>
      <c r="IC44" s="522">
        <f t="shared" si="109"/>
        <v>0</v>
      </c>
      <c r="ID44" s="522"/>
      <c r="IE44" s="522">
        <f t="shared" si="110"/>
        <v>0</v>
      </c>
      <c r="IF44" s="522"/>
      <c r="IG44" s="522">
        <f t="shared" si="111"/>
        <v>0</v>
      </c>
      <c r="IH44" s="522"/>
      <c r="IJ44" s="522">
        <f t="shared" si="0"/>
        <v>0</v>
      </c>
      <c r="IK44" s="522"/>
      <c r="IL44" s="522">
        <f t="shared" si="1"/>
        <v>0</v>
      </c>
      <c r="IM44" s="522"/>
      <c r="IN44" s="522">
        <f t="shared" si="2"/>
        <v>0</v>
      </c>
      <c r="IO44" s="522"/>
      <c r="IP44" s="522">
        <f t="shared" si="3"/>
        <v>0</v>
      </c>
      <c r="IQ44" s="522"/>
      <c r="IR44" s="522">
        <f t="shared" si="4"/>
        <v>0</v>
      </c>
      <c r="IS44" s="522"/>
      <c r="IU44" s="522">
        <f t="shared" si="119"/>
        <v>0</v>
      </c>
      <c r="IV44" s="522"/>
      <c r="IW44" s="522">
        <f t="shared" si="120"/>
        <v>0</v>
      </c>
      <c r="IX44" s="522"/>
      <c r="IY44" s="522">
        <f t="shared" si="121"/>
        <v>0</v>
      </c>
      <c r="IZ44" s="522"/>
      <c r="JA44" s="522">
        <f t="shared" si="122"/>
        <v>0</v>
      </c>
      <c r="JB44" s="522"/>
      <c r="JC44" s="522">
        <f t="shared" si="123"/>
        <v>0</v>
      </c>
      <c r="JD44" s="522"/>
      <c r="JE44" s="522">
        <f t="shared" si="124"/>
        <v>0</v>
      </c>
      <c r="JF44" s="522"/>
    </row>
    <row r="45" spans="1:266">
      <c r="A45" s="253"/>
      <c r="B45" s="211"/>
      <c r="C45" s="48" t="s">
        <v>5017</v>
      </c>
      <c r="D45" s="547" t="str">
        <f>IF($CW$27=1,"",IF(CNGE_2024_M3_Secc1!D594="","",CNGE_2024_M3_Secc1!D594))</f>
        <v/>
      </c>
      <c r="E45" s="548"/>
      <c r="F45" s="548"/>
      <c r="G45" s="549"/>
      <c r="H45" s="537"/>
      <c r="I45" s="537"/>
      <c r="J45" s="537"/>
      <c r="K45" s="537"/>
      <c r="L45" s="537"/>
      <c r="M45" s="537"/>
      <c r="N45" s="537"/>
      <c r="O45" s="537"/>
      <c r="P45" s="982"/>
      <c r="Q45" s="982"/>
      <c r="R45" s="982"/>
      <c r="S45" s="982"/>
      <c r="T45" s="982"/>
      <c r="U45" s="982"/>
      <c r="V45" s="982"/>
      <c r="W45" s="982"/>
      <c r="X45" s="982"/>
      <c r="Y45" s="982"/>
      <c r="Z45" s="537"/>
      <c r="AA45" s="537"/>
      <c r="AB45" s="537"/>
      <c r="AC45" s="537"/>
      <c r="AD45" s="537"/>
      <c r="AE45" s="537"/>
      <c r="AF45" s="537"/>
      <c r="AG45" s="537"/>
      <c r="AH45" s="982"/>
      <c r="AI45" s="982"/>
      <c r="AJ45" s="982"/>
      <c r="AK45" s="982"/>
      <c r="AL45" s="982"/>
      <c r="AM45" s="982"/>
      <c r="AN45" s="982"/>
      <c r="AO45" s="982"/>
      <c r="AP45" s="982"/>
      <c r="AQ45" s="982"/>
      <c r="AR45" s="537"/>
      <c r="AS45" s="537"/>
      <c r="AT45" s="537"/>
      <c r="AU45" s="537"/>
      <c r="AV45" s="537"/>
      <c r="AW45" s="537"/>
      <c r="AX45" s="537"/>
      <c r="AY45" s="537"/>
      <c r="AZ45" s="982"/>
      <c r="BA45" s="982"/>
      <c r="BB45" s="982"/>
      <c r="BC45" s="982"/>
      <c r="BD45" s="982"/>
      <c r="BE45" s="982"/>
      <c r="BF45" s="982"/>
      <c r="BG45" s="982"/>
      <c r="BH45" s="982"/>
      <c r="BI45" s="982"/>
      <c r="BJ45" s="537"/>
      <c r="BK45" s="537"/>
      <c r="BL45" s="537"/>
      <c r="BM45" s="537"/>
      <c r="BN45" s="537"/>
      <c r="BO45" s="537"/>
      <c r="BP45" s="537"/>
      <c r="BQ45" s="537"/>
      <c r="BR45" s="982"/>
      <c r="BS45" s="982"/>
      <c r="BT45" s="982"/>
      <c r="BU45" s="982"/>
      <c r="BV45" s="982"/>
      <c r="BW45" s="982"/>
      <c r="BX45" s="982"/>
      <c r="BY45" s="982"/>
      <c r="BZ45" s="982"/>
      <c r="CA45" s="982"/>
      <c r="CB45" s="537"/>
      <c r="CC45" s="537"/>
      <c r="CD45" s="537"/>
      <c r="CE45" s="537"/>
      <c r="CF45" s="537"/>
      <c r="CG45" s="537"/>
      <c r="CH45" s="537"/>
      <c r="CI45" s="537"/>
      <c r="CJ45" s="982"/>
      <c r="CK45" s="982"/>
      <c r="CL45" s="982"/>
      <c r="CM45" s="982"/>
      <c r="CN45" s="982"/>
      <c r="CO45" s="982"/>
      <c r="CP45" s="982"/>
      <c r="CQ45" s="982"/>
      <c r="CR45" s="982"/>
      <c r="CS45" s="982"/>
      <c r="CW45" s="524">
        <f>CNGE_2024_M3_Secc1!AH693</f>
        <v>0</v>
      </c>
      <c r="CX45" s="526"/>
      <c r="CZ45" s="522">
        <f>IF(CNGE_2024_M3_Secc1!$AO$669=CNGE_2024_M3_Secc1!$AQ$669,0,CNGE_2024_M3_Secc1!Y693)</f>
        <v>0</v>
      </c>
      <c r="DA45" s="522"/>
      <c r="DB45" s="522">
        <f t="shared" si="5"/>
        <v>0</v>
      </c>
      <c r="DC45" s="522"/>
      <c r="DD45" s="522">
        <f t="shared" si="6"/>
        <v>0</v>
      </c>
      <c r="DE45" s="522"/>
      <c r="DG45" s="164" t="b">
        <f t="shared" si="7"/>
        <v>0</v>
      </c>
      <c r="DH45" s="164" t="str">
        <f t="shared" si="8"/>
        <v/>
      </c>
      <c r="DI45" s="164">
        <f t="shared" si="9"/>
        <v>0</v>
      </c>
      <c r="DJ45" s="345" t="b">
        <f t="shared" si="10"/>
        <v>0</v>
      </c>
      <c r="DK45" s="122" t="str">
        <f t="shared" si="11"/>
        <v/>
      </c>
      <c r="DL45" s="345">
        <f t="shared" si="12"/>
        <v>0</v>
      </c>
      <c r="DM45" s="345" t="b">
        <f t="shared" si="13"/>
        <v>0</v>
      </c>
      <c r="DN45" s="345">
        <f t="shared" si="14"/>
        <v>0</v>
      </c>
      <c r="DO45" s="164" t="b">
        <f t="shared" si="15"/>
        <v>0</v>
      </c>
      <c r="DP45" s="164" t="str">
        <f t="shared" si="16"/>
        <v/>
      </c>
      <c r="DQ45" s="164">
        <f t="shared" si="17"/>
        <v>0</v>
      </c>
      <c r="DR45" s="345" t="b">
        <f t="shared" si="18"/>
        <v>0</v>
      </c>
      <c r="DS45" s="122" t="str">
        <f t="shared" si="19"/>
        <v/>
      </c>
      <c r="DT45" s="345">
        <f t="shared" si="20"/>
        <v>0</v>
      </c>
      <c r="DU45" s="345" t="b">
        <f t="shared" si="21"/>
        <v>0</v>
      </c>
      <c r="DV45" s="345">
        <f t="shared" si="22"/>
        <v>0</v>
      </c>
      <c r="DW45" s="164" t="b">
        <f t="shared" si="23"/>
        <v>0</v>
      </c>
      <c r="DX45" s="164" t="str">
        <f t="shared" si="24"/>
        <v/>
      </c>
      <c r="DY45" s="164">
        <f t="shared" si="25"/>
        <v>0</v>
      </c>
      <c r="DZ45" s="345" t="b">
        <f t="shared" si="26"/>
        <v>0</v>
      </c>
      <c r="EA45" s="122" t="str">
        <f t="shared" si="27"/>
        <v/>
      </c>
      <c r="EB45" s="345">
        <f t="shared" si="28"/>
        <v>0</v>
      </c>
      <c r="EC45" s="345" t="b">
        <f t="shared" si="29"/>
        <v>0</v>
      </c>
      <c r="ED45" s="345">
        <f t="shared" si="30"/>
        <v>0</v>
      </c>
      <c r="EE45" s="164" t="b">
        <f t="shared" si="31"/>
        <v>0</v>
      </c>
      <c r="EF45" s="164" t="str">
        <f t="shared" si="32"/>
        <v/>
      </c>
      <c r="EG45" s="164">
        <f t="shared" si="33"/>
        <v>0</v>
      </c>
      <c r="EH45" s="345" t="b">
        <f t="shared" si="34"/>
        <v>0</v>
      </c>
      <c r="EI45" s="122" t="str">
        <f t="shared" si="35"/>
        <v/>
      </c>
      <c r="EJ45" s="345">
        <f t="shared" si="36"/>
        <v>0</v>
      </c>
      <c r="EK45" s="345" t="b">
        <f t="shared" si="37"/>
        <v>0</v>
      </c>
      <c r="EL45" s="345">
        <f t="shared" si="38"/>
        <v>0</v>
      </c>
      <c r="EM45" s="164" t="b">
        <f t="shared" si="39"/>
        <v>0</v>
      </c>
      <c r="EN45" s="164" t="str">
        <f t="shared" si="40"/>
        <v/>
      </c>
      <c r="EO45" s="164">
        <f t="shared" si="41"/>
        <v>0</v>
      </c>
      <c r="EP45" s="345" t="b">
        <f t="shared" si="42"/>
        <v>0</v>
      </c>
      <c r="EQ45" s="122" t="str">
        <f t="shared" si="43"/>
        <v/>
      </c>
      <c r="ER45" s="345">
        <f t="shared" si="44"/>
        <v>0</v>
      </c>
      <c r="ES45" s="345" t="b">
        <f t="shared" si="45"/>
        <v>0</v>
      </c>
      <c r="ET45" s="345">
        <f t="shared" si="46"/>
        <v>0</v>
      </c>
      <c r="EU45" s="522"/>
      <c r="EV45" s="164" t="b">
        <f t="shared" si="47"/>
        <v>0</v>
      </c>
      <c r="EW45" s="164" t="str">
        <f t="shared" si="48"/>
        <v/>
      </c>
      <c r="EX45" s="164">
        <f t="shared" si="49"/>
        <v>0</v>
      </c>
      <c r="EY45" s="345" t="b">
        <f t="shared" si="50"/>
        <v>0</v>
      </c>
      <c r="EZ45" s="122" t="str">
        <f t="shared" si="51"/>
        <v/>
      </c>
      <c r="FA45" s="345">
        <f t="shared" si="52"/>
        <v>0</v>
      </c>
      <c r="FB45" s="345" t="b">
        <f t="shared" si="53"/>
        <v>0</v>
      </c>
      <c r="FC45" s="345">
        <f t="shared" si="54"/>
        <v>0</v>
      </c>
      <c r="FD45" s="164" t="b">
        <f t="shared" si="55"/>
        <v>0</v>
      </c>
      <c r="FE45" s="164" t="str">
        <f t="shared" si="56"/>
        <v/>
      </c>
      <c r="FF45" s="164">
        <f t="shared" si="57"/>
        <v>0</v>
      </c>
      <c r="FG45" s="345" t="b">
        <f t="shared" si="58"/>
        <v>0</v>
      </c>
      <c r="FH45" s="122" t="str">
        <f t="shared" si="59"/>
        <v/>
      </c>
      <c r="FI45" s="345">
        <f t="shared" si="60"/>
        <v>0</v>
      </c>
      <c r="FJ45" s="345" t="b">
        <f t="shared" si="61"/>
        <v>0</v>
      </c>
      <c r="FK45" s="345">
        <f t="shared" si="62"/>
        <v>0</v>
      </c>
      <c r="FL45" s="164" t="b">
        <f t="shared" si="63"/>
        <v>0</v>
      </c>
      <c r="FM45" s="164" t="str">
        <f t="shared" si="64"/>
        <v/>
      </c>
      <c r="FN45" s="164">
        <f t="shared" si="65"/>
        <v>0</v>
      </c>
      <c r="FO45" s="345" t="b">
        <f t="shared" si="66"/>
        <v>0</v>
      </c>
      <c r="FP45" s="122" t="str">
        <f t="shared" si="67"/>
        <v/>
      </c>
      <c r="FQ45" s="345">
        <f t="shared" si="68"/>
        <v>0</v>
      </c>
      <c r="FR45" s="345" t="b">
        <f t="shared" si="69"/>
        <v>0</v>
      </c>
      <c r="FS45" s="345">
        <f t="shared" si="70"/>
        <v>0</v>
      </c>
      <c r="FT45" s="164" t="b">
        <f t="shared" si="71"/>
        <v>0</v>
      </c>
      <c r="FU45" s="164" t="str">
        <f t="shared" si="72"/>
        <v/>
      </c>
      <c r="FV45" s="164">
        <f t="shared" si="73"/>
        <v>0</v>
      </c>
      <c r="FW45" s="345" t="b">
        <f t="shared" si="74"/>
        <v>0</v>
      </c>
      <c r="FX45" s="122" t="str">
        <f t="shared" si="75"/>
        <v/>
      </c>
      <c r="FY45" s="345">
        <f t="shared" si="76"/>
        <v>0</v>
      </c>
      <c r="FZ45" s="345" t="b">
        <f t="shared" si="77"/>
        <v>0</v>
      </c>
      <c r="GA45" s="345">
        <f t="shared" si="78"/>
        <v>0</v>
      </c>
      <c r="GB45" s="164" t="b">
        <f t="shared" si="79"/>
        <v>0</v>
      </c>
      <c r="GC45" s="164" t="str">
        <f t="shared" si="80"/>
        <v/>
      </c>
      <c r="GD45" s="164">
        <f t="shared" si="81"/>
        <v>0</v>
      </c>
      <c r="GE45" s="345" t="b">
        <f t="shared" si="82"/>
        <v>0</v>
      </c>
      <c r="GF45" s="122" t="str">
        <f t="shared" si="83"/>
        <v/>
      </c>
      <c r="GG45" s="345">
        <f t="shared" si="84"/>
        <v>0</v>
      </c>
      <c r="GH45" s="345" t="b">
        <f t="shared" si="85"/>
        <v>0</v>
      </c>
      <c r="GI45" s="345">
        <f t="shared" si="86"/>
        <v>0</v>
      </c>
      <c r="GK45" s="522">
        <f t="shared" si="87"/>
        <v>0</v>
      </c>
      <c r="GL45" s="522"/>
      <c r="GM45" s="522">
        <f t="shared" si="88"/>
        <v>0</v>
      </c>
      <c r="GN45" s="522"/>
      <c r="GO45" s="522">
        <f t="shared" si="89"/>
        <v>0</v>
      </c>
      <c r="GP45" s="522"/>
      <c r="GQ45" s="522">
        <f t="shared" si="90"/>
        <v>0</v>
      </c>
      <c r="GR45" s="522"/>
      <c r="GS45" s="522">
        <f t="shared" si="91"/>
        <v>0</v>
      </c>
      <c r="GT45" s="522"/>
      <c r="GU45" s="522">
        <f t="shared" si="92"/>
        <v>0</v>
      </c>
      <c r="GV45" s="522"/>
      <c r="GW45" s="522">
        <f t="shared" si="93"/>
        <v>0</v>
      </c>
      <c r="GX45" s="522"/>
      <c r="GY45" s="522">
        <f t="shared" si="94"/>
        <v>0</v>
      </c>
      <c r="GZ45" s="522"/>
      <c r="HA45" s="522">
        <f t="shared" si="95"/>
        <v>0</v>
      </c>
      <c r="HB45" s="522"/>
      <c r="HC45" s="522">
        <f t="shared" si="118"/>
        <v>0</v>
      </c>
      <c r="HD45" s="522"/>
      <c r="HE45" s="522">
        <f t="shared" si="97"/>
        <v>0</v>
      </c>
      <c r="HF45" s="522"/>
      <c r="HG45" s="522">
        <f t="shared" si="98"/>
        <v>0</v>
      </c>
      <c r="HH45" s="522"/>
      <c r="HI45" s="522">
        <f t="shared" si="99"/>
        <v>0</v>
      </c>
      <c r="HJ45" s="522"/>
      <c r="HK45" s="522">
        <f t="shared" si="100"/>
        <v>0</v>
      </c>
      <c r="HL45" s="522"/>
      <c r="HM45" s="522">
        <f t="shared" si="101"/>
        <v>0</v>
      </c>
      <c r="HN45" s="522"/>
      <c r="HO45" s="522">
        <f t="shared" si="102"/>
        <v>0</v>
      </c>
      <c r="HP45" s="522"/>
      <c r="HQ45" s="522">
        <f t="shared" si="103"/>
        <v>0</v>
      </c>
      <c r="HR45" s="522"/>
      <c r="HS45" s="522">
        <f t="shared" si="104"/>
        <v>0</v>
      </c>
      <c r="HT45" s="522"/>
      <c r="HU45" s="522">
        <f t="shared" si="105"/>
        <v>0</v>
      </c>
      <c r="HV45" s="522"/>
      <c r="HW45" s="522">
        <f t="shared" si="106"/>
        <v>0</v>
      </c>
      <c r="HX45" s="522"/>
      <c r="HY45" s="522">
        <f t="shared" si="107"/>
        <v>0</v>
      </c>
      <c r="HZ45" s="522"/>
      <c r="IA45" s="522">
        <f t="shared" si="108"/>
        <v>0</v>
      </c>
      <c r="IB45" s="522"/>
      <c r="IC45" s="522">
        <f t="shared" si="109"/>
        <v>0</v>
      </c>
      <c r="ID45" s="522"/>
      <c r="IE45" s="522">
        <f t="shared" si="110"/>
        <v>0</v>
      </c>
      <c r="IF45" s="522"/>
      <c r="IG45" s="522">
        <f t="shared" si="111"/>
        <v>0</v>
      </c>
      <c r="IH45" s="522"/>
      <c r="IJ45" s="522">
        <f t="shared" si="0"/>
        <v>0</v>
      </c>
      <c r="IK45" s="522"/>
      <c r="IL45" s="522">
        <f t="shared" si="1"/>
        <v>0</v>
      </c>
      <c r="IM45" s="522"/>
      <c r="IN45" s="522">
        <f t="shared" si="2"/>
        <v>0</v>
      </c>
      <c r="IO45" s="522"/>
      <c r="IP45" s="522">
        <f t="shared" si="3"/>
        <v>0</v>
      </c>
      <c r="IQ45" s="522"/>
      <c r="IR45" s="522">
        <f t="shared" si="4"/>
        <v>0</v>
      </c>
      <c r="IS45" s="522"/>
      <c r="IU45" s="522">
        <f t="shared" si="119"/>
        <v>0</v>
      </c>
      <c r="IV45" s="522"/>
      <c r="IW45" s="522">
        <f t="shared" si="120"/>
        <v>0</v>
      </c>
      <c r="IX45" s="522"/>
      <c r="IY45" s="522">
        <f t="shared" si="121"/>
        <v>0</v>
      </c>
      <c r="IZ45" s="522"/>
      <c r="JA45" s="522">
        <f t="shared" si="122"/>
        <v>0</v>
      </c>
      <c r="JB45" s="522"/>
      <c r="JC45" s="522">
        <f t="shared" si="123"/>
        <v>0</v>
      </c>
      <c r="JD45" s="522"/>
      <c r="JE45" s="522">
        <f t="shared" si="124"/>
        <v>0</v>
      </c>
      <c r="JF45" s="522"/>
    </row>
    <row r="46" spans="1:266">
      <c r="A46" s="253"/>
      <c r="B46" s="211"/>
      <c r="C46" s="48" t="s">
        <v>5018</v>
      </c>
      <c r="D46" s="547" t="str">
        <f>IF($CW$27=1,"",IF(CNGE_2024_M3_Secc1!D595="","",CNGE_2024_M3_Secc1!D595))</f>
        <v/>
      </c>
      <c r="E46" s="548"/>
      <c r="F46" s="548"/>
      <c r="G46" s="549"/>
      <c r="H46" s="537"/>
      <c r="I46" s="537"/>
      <c r="J46" s="537"/>
      <c r="K46" s="537"/>
      <c r="L46" s="537"/>
      <c r="M46" s="537"/>
      <c r="N46" s="537"/>
      <c r="O46" s="537"/>
      <c r="P46" s="982"/>
      <c r="Q46" s="982"/>
      <c r="R46" s="982"/>
      <c r="S46" s="982"/>
      <c r="T46" s="982"/>
      <c r="U46" s="982"/>
      <c r="V46" s="982"/>
      <c r="W46" s="982"/>
      <c r="X46" s="982"/>
      <c r="Y46" s="982"/>
      <c r="Z46" s="537"/>
      <c r="AA46" s="537"/>
      <c r="AB46" s="537"/>
      <c r="AC46" s="537"/>
      <c r="AD46" s="537"/>
      <c r="AE46" s="537"/>
      <c r="AF46" s="537"/>
      <c r="AG46" s="537"/>
      <c r="AH46" s="982"/>
      <c r="AI46" s="982"/>
      <c r="AJ46" s="982"/>
      <c r="AK46" s="982"/>
      <c r="AL46" s="982"/>
      <c r="AM46" s="982"/>
      <c r="AN46" s="982"/>
      <c r="AO46" s="982"/>
      <c r="AP46" s="982"/>
      <c r="AQ46" s="982"/>
      <c r="AR46" s="537"/>
      <c r="AS46" s="537"/>
      <c r="AT46" s="537"/>
      <c r="AU46" s="537"/>
      <c r="AV46" s="537"/>
      <c r="AW46" s="537"/>
      <c r="AX46" s="537"/>
      <c r="AY46" s="537"/>
      <c r="AZ46" s="982"/>
      <c r="BA46" s="982"/>
      <c r="BB46" s="982"/>
      <c r="BC46" s="982"/>
      <c r="BD46" s="982"/>
      <c r="BE46" s="982"/>
      <c r="BF46" s="982"/>
      <c r="BG46" s="982"/>
      <c r="BH46" s="982"/>
      <c r="BI46" s="982"/>
      <c r="BJ46" s="537"/>
      <c r="BK46" s="537"/>
      <c r="BL46" s="537"/>
      <c r="BM46" s="537"/>
      <c r="BN46" s="537"/>
      <c r="BO46" s="537"/>
      <c r="BP46" s="537"/>
      <c r="BQ46" s="537"/>
      <c r="BR46" s="982"/>
      <c r="BS46" s="982"/>
      <c r="BT46" s="982"/>
      <c r="BU46" s="982"/>
      <c r="BV46" s="982"/>
      <c r="BW46" s="982"/>
      <c r="BX46" s="982"/>
      <c r="BY46" s="982"/>
      <c r="BZ46" s="982"/>
      <c r="CA46" s="982"/>
      <c r="CB46" s="537"/>
      <c r="CC46" s="537"/>
      <c r="CD46" s="537"/>
      <c r="CE46" s="537"/>
      <c r="CF46" s="537"/>
      <c r="CG46" s="537"/>
      <c r="CH46" s="537"/>
      <c r="CI46" s="537"/>
      <c r="CJ46" s="982"/>
      <c r="CK46" s="982"/>
      <c r="CL46" s="982"/>
      <c r="CM46" s="982"/>
      <c r="CN46" s="982"/>
      <c r="CO46" s="982"/>
      <c r="CP46" s="982"/>
      <c r="CQ46" s="982"/>
      <c r="CR46" s="982"/>
      <c r="CS46" s="982"/>
      <c r="CW46" s="524">
        <f>CNGE_2024_M3_Secc1!AH694</f>
        <v>0</v>
      </c>
      <c r="CX46" s="526"/>
      <c r="CZ46" s="522">
        <f>IF(CNGE_2024_M3_Secc1!$AO$669=CNGE_2024_M3_Secc1!$AQ$669,0,CNGE_2024_M3_Secc1!Y694)</f>
        <v>0</v>
      </c>
      <c r="DA46" s="522"/>
      <c r="DB46" s="522">
        <f t="shared" si="5"/>
        <v>0</v>
      </c>
      <c r="DC46" s="522"/>
      <c r="DD46" s="522">
        <f t="shared" si="6"/>
        <v>0</v>
      </c>
      <c r="DE46" s="522"/>
      <c r="DG46" s="164" t="b">
        <f t="shared" si="7"/>
        <v>0</v>
      </c>
      <c r="DH46" s="164" t="str">
        <f t="shared" si="8"/>
        <v/>
      </c>
      <c r="DI46" s="164">
        <f t="shared" si="9"/>
        <v>0</v>
      </c>
      <c r="DJ46" s="345" t="b">
        <f t="shared" si="10"/>
        <v>0</v>
      </c>
      <c r="DK46" s="122" t="str">
        <f t="shared" si="11"/>
        <v/>
      </c>
      <c r="DL46" s="345">
        <f t="shared" si="12"/>
        <v>0</v>
      </c>
      <c r="DM46" s="345" t="b">
        <f t="shared" si="13"/>
        <v>0</v>
      </c>
      <c r="DN46" s="345">
        <f t="shared" si="14"/>
        <v>0</v>
      </c>
      <c r="DO46" s="164" t="b">
        <f t="shared" si="15"/>
        <v>0</v>
      </c>
      <c r="DP46" s="164" t="str">
        <f t="shared" si="16"/>
        <v/>
      </c>
      <c r="DQ46" s="164">
        <f t="shared" si="17"/>
        <v>0</v>
      </c>
      <c r="DR46" s="345" t="b">
        <f t="shared" si="18"/>
        <v>0</v>
      </c>
      <c r="DS46" s="122" t="str">
        <f t="shared" si="19"/>
        <v/>
      </c>
      <c r="DT46" s="345">
        <f t="shared" si="20"/>
        <v>0</v>
      </c>
      <c r="DU46" s="345" t="b">
        <f t="shared" si="21"/>
        <v>0</v>
      </c>
      <c r="DV46" s="345">
        <f t="shared" si="22"/>
        <v>0</v>
      </c>
      <c r="DW46" s="164" t="b">
        <f t="shared" si="23"/>
        <v>0</v>
      </c>
      <c r="DX46" s="164" t="str">
        <f t="shared" si="24"/>
        <v/>
      </c>
      <c r="DY46" s="164">
        <f t="shared" si="25"/>
        <v>0</v>
      </c>
      <c r="DZ46" s="345" t="b">
        <f t="shared" si="26"/>
        <v>0</v>
      </c>
      <c r="EA46" s="122" t="str">
        <f t="shared" si="27"/>
        <v/>
      </c>
      <c r="EB46" s="345">
        <f t="shared" si="28"/>
        <v>0</v>
      </c>
      <c r="EC46" s="345" t="b">
        <f t="shared" si="29"/>
        <v>0</v>
      </c>
      <c r="ED46" s="345">
        <f t="shared" si="30"/>
        <v>0</v>
      </c>
      <c r="EE46" s="164" t="b">
        <f t="shared" si="31"/>
        <v>0</v>
      </c>
      <c r="EF46" s="164" t="str">
        <f t="shared" si="32"/>
        <v/>
      </c>
      <c r="EG46" s="164">
        <f t="shared" si="33"/>
        <v>0</v>
      </c>
      <c r="EH46" s="345" t="b">
        <f t="shared" si="34"/>
        <v>0</v>
      </c>
      <c r="EI46" s="122" t="str">
        <f t="shared" si="35"/>
        <v/>
      </c>
      <c r="EJ46" s="345">
        <f t="shared" si="36"/>
        <v>0</v>
      </c>
      <c r="EK46" s="345" t="b">
        <f t="shared" si="37"/>
        <v>0</v>
      </c>
      <c r="EL46" s="345">
        <f t="shared" si="38"/>
        <v>0</v>
      </c>
      <c r="EM46" s="164" t="b">
        <f t="shared" si="39"/>
        <v>0</v>
      </c>
      <c r="EN46" s="164" t="str">
        <f t="shared" si="40"/>
        <v/>
      </c>
      <c r="EO46" s="164">
        <f t="shared" si="41"/>
        <v>0</v>
      </c>
      <c r="EP46" s="345" t="b">
        <f t="shared" si="42"/>
        <v>0</v>
      </c>
      <c r="EQ46" s="122" t="str">
        <f t="shared" si="43"/>
        <v/>
      </c>
      <c r="ER46" s="345">
        <f t="shared" si="44"/>
        <v>0</v>
      </c>
      <c r="ES46" s="345" t="b">
        <f t="shared" si="45"/>
        <v>0</v>
      </c>
      <c r="ET46" s="345">
        <f t="shared" si="46"/>
        <v>0</v>
      </c>
      <c r="EU46" s="522"/>
      <c r="EV46" s="164" t="b">
        <f t="shared" si="47"/>
        <v>0</v>
      </c>
      <c r="EW46" s="164" t="str">
        <f t="shared" si="48"/>
        <v/>
      </c>
      <c r="EX46" s="164">
        <f t="shared" si="49"/>
        <v>0</v>
      </c>
      <c r="EY46" s="345" t="b">
        <f t="shared" si="50"/>
        <v>0</v>
      </c>
      <c r="EZ46" s="122" t="str">
        <f t="shared" si="51"/>
        <v/>
      </c>
      <c r="FA46" s="345">
        <f t="shared" si="52"/>
        <v>0</v>
      </c>
      <c r="FB46" s="345" t="b">
        <f t="shared" si="53"/>
        <v>0</v>
      </c>
      <c r="FC46" s="345">
        <f t="shared" si="54"/>
        <v>0</v>
      </c>
      <c r="FD46" s="164" t="b">
        <f t="shared" si="55"/>
        <v>0</v>
      </c>
      <c r="FE46" s="164" t="str">
        <f t="shared" si="56"/>
        <v/>
      </c>
      <c r="FF46" s="164">
        <f t="shared" si="57"/>
        <v>0</v>
      </c>
      <c r="FG46" s="345" t="b">
        <f t="shared" si="58"/>
        <v>0</v>
      </c>
      <c r="FH46" s="122" t="str">
        <f t="shared" si="59"/>
        <v/>
      </c>
      <c r="FI46" s="345">
        <f t="shared" si="60"/>
        <v>0</v>
      </c>
      <c r="FJ46" s="345" t="b">
        <f t="shared" si="61"/>
        <v>0</v>
      </c>
      <c r="FK46" s="345">
        <f t="shared" si="62"/>
        <v>0</v>
      </c>
      <c r="FL46" s="164" t="b">
        <f t="shared" si="63"/>
        <v>0</v>
      </c>
      <c r="FM46" s="164" t="str">
        <f t="shared" si="64"/>
        <v/>
      </c>
      <c r="FN46" s="164">
        <f t="shared" si="65"/>
        <v>0</v>
      </c>
      <c r="FO46" s="345" t="b">
        <f t="shared" si="66"/>
        <v>0</v>
      </c>
      <c r="FP46" s="122" t="str">
        <f t="shared" si="67"/>
        <v/>
      </c>
      <c r="FQ46" s="345">
        <f t="shared" si="68"/>
        <v>0</v>
      </c>
      <c r="FR46" s="345" t="b">
        <f t="shared" si="69"/>
        <v>0</v>
      </c>
      <c r="FS46" s="345">
        <f t="shared" si="70"/>
        <v>0</v>
      </c>
      <c r="FT46" s="164" t="b">
        <f t="shared" si="71"/>
        <v>0</v>
      </c>
      <c r="FU46" s="164" t="str">
        <f t="shared" si="72"/>
        <v/>
      </c>
      <c r="FV46" s="164">
        <f t="shared" si="73"/>
        <v>0</v>
      </c>
      <c r="FW46" s="345" t="b">
        <f t="shared" si="74"/>
        <v>0</v>
      </c>
      <c r="FX46" s="122" t="str">
        <f t="shared" si="75"/>
        <v/>
      </c>
      <c r="FY46" s="345">
        <f t="shared" si="76"/>
        <v>0</v>
      </c>
      <c r="FZ46" s="345" t="b">
        <f t="shared" si="77"/>
        <v>0</v>
      </c>
      <c r="GA46" s="345">
        <f t="shared" si="78"/>
        <v>0</v>
      </c>
      <c r="GB46" s="164" t="b">
        <f t="shared" si="79"/>
        <v>0</v>
      </c>
      <c r="GC46" s="164" t="str">
        <f t="shared" si="80"/>
        <v/>
      </c>
      <c r="GD46" s="164">
        <f t="shared" si="81"/>
        <v>0</v>
      </c>
      <c r="GE46" s="345" t="b">
        <f t="shared" si="82"/>
        <v>0</v>
      </c>
      <c r="GF46" s="122" t="str">
        <f t="shared" si="83"/>
        <v/>
      </c>
      <c r="GG46" s="345">
        <f t="shared" si="84"/>
        <v>0</v>
      </c>
      <c r="GH46" s="345" t="b">
        <f t="shared" si="85"/>
        <v>0</v>
      </c>
      <c r="GI46" s="345">
        <f t="shared" si="86"/>
        <v>0</v>
      </c>
      <c r="GK46" s="522">
        <f t="shared" si="87"/>
        <v>0</v>
      </c>
      <c r="GL46" s="522"/>
      <c r="GM46" s="522">
        <f t="shared" si="88"/>
        <v>0</v>
      </c>
      <c r="GN46" s="522"/>
      <c r="GO46" s="522">
        <f t="shared" si="89"/>
        <v>0</v>
      </c>
      <c r="GP46" s="522"/>
      <c r="GQ46" s="522">
        <f t="shared" si="90"/>
        <v>0</v>
      </c>
      <c r="GR46" s="522"/>
      <c r="GS46" s="522">
        <f t="shared" si="91"/>
        <v>0</v>
      </c>
      <c r="GT46" s="522"/>
      <c r="GU46" s="522">
        <f t="shared" si="92"/>
        <v>0</v>
      </c>
      <c r="GV46" s="522"/>
      <c r="GW46" s="522">
        <f t="shared" si="93"/>
        <v>0</v>
      </c>
      <c r="GX46" s="522"/>
      <c r="GY46" s="522">
        <f t="shared" si="94"/>
        <v>0</v>
      </c>
      <c r="GZ46" s="522"/>
      <c r="HA46" s="522">
        <f t="shared" si="95"/>
        <v>0</v>
      </c>
      <c r="HB46" s="522"/>
      <c r="HC46" s="522">
        <f t="shared" si="118"/>
        <v>0</v>
      </c>
      <c r="HD46" s="522"/>
      <c r="HE46" s="522">
        <f t="shared" si="97"/>
        <v>0</v>
      </c>
      <c r="HF46" s="522"/>
      <c r="HG46" s="522">
        <f t="shared" si="98"/>
        <v>0</v>
      </c>
      <c r="HH46" s="522"/>
      <c r="HI46" s="522">
        <f t="shared" si="99"/>
        <v>0</v>
      </c>
      <c r="HJ46" s="522"/>
      <c r="HK46" s="522">
        <f t="shared" si="100"/>
        <v>0</v>
      </c>
      <c r="HL46" s="522"/>
      <c r="HM46" s="522">
        <f t="shared" si="101"/>
        <v>0</v>
      </c>
      <c r="HN46" s="522"/>
      <c r="HO46" s="522">
        <f t="shared" si="102"/>
        <v>0</v>
      </c>
      <c r="HP46" s="522"/>
      <c r="HQ46" s="522">
        <f t="shared" si="103"/>
        <v>0</v>
      </c>
      <c r="HR46" s="522"/>
      <c r="HS46" s="522">
        <f t="shared" si="104"/>
        <v>0</v>
      </c>
      <c r="HT46" s="522"/>
      <c r="HU46" s="522">
        <f t="shared" si="105"/>
        <v>0</v>
      </c>
      <c r="HV46" s="522"/>
      <c r="HW46" s="522">
        <f t="shared" si="106"/>
        <v>0</v>
      </c>
      <c r="HX46" s="522"/>
      <c r="HY46" s="522">
        <f t="shared" si="107"/>
        <v>0</v>
      </c>
      <c r="HZ46" s="522"/>
      <c r="IA46" s="522">
        <f t="shared" si="108"/>
        <v>0</v>
      </c>
      <c r="IB46" s="522"/>
      <c r="IC46" s="522">
        <f t="shared" si="109"/>
        <v>0</v>
      </c>
      <c r="ID46" s="522"/>
      <c r="IE46" s="522">
        <f t="shared" si="110"/>
        <v>0</v>
      </c>
      <c r="IF46" s="522"/>
      <c r="IG46" s="522">
        <f t="shared" si="111"/>
        <v>0</v>
      </c>
      <c r="IH46" s="522"/>
      <c r="IJ46" s="522">
        <f t="shared" si="0"/>
        <v>0</v>
      </c>
      <c r="IK46" s="522"/>
      <c r="IL46" s="522">
        <f t="shared" si="1"/>
        <v>0</v>
      </c>
      <c r="IM46" s="522"/>
      <c r="IN46" s="522">
        <f t="shared" si="2"/>
        <v>0</v>
      </c>
      <c r="IO46" s="522"/>
      <c r="IP46" s="522">
        <f t="shared" si="3"/>
        <v>0</v>
      </c>
      <c r="IQ46" s="522"/>
      <c r="IR46" s="522">
        <f t="shared" si="4"/>
        <v>0</v>
      </c>
      <c r="IS46" s="522"/>
      <c r="IU46" s="522">
        <f t="shared" si="119"/>
        <v>0</v>
      </c>
      <c r="IV46" s="522"/>
      <c r="IW46" s="522">
        <f t="shared" si="120"/>
        <v>0</v>
      </c>
      <c r="IX46" s="522"/>
      <c r="IY46" s="522">
        <f t="shared" si="121"/>
        <v>0</v>
      </c>
      <c r="IZ46" s="522"/>
      <c r="JA46" s="522">
        <f t="shared" si="122"/>
        <v>0</v>
      </c>
      <c r="JB46" s="522"/>
      <c r="JC46" s="522">
        <f t="shared" si="123"/>
        <v>0</v>
      </c>
      <c r="JD46" s="522"/>
      <c r="JE46" s="522">
        <f t="shared" si="124"/>
        <v>0</v>
      </c>
      <c r="JF46" s="522"/>
    </row>
    <row r="47" spans="1:266">
      <c r="A47" s="253"/>
      <c r="B47" s="211"/>
      <c r="C47" s="48" t="s">
        <v>5019</v>
      </c>
      <c r="D47" s="547" t="str">
        <f>IF($CW$27=1,"",IF(CNGE_2024_M3_Secc1!D596="","",CNGE_2024_M3_Secc1!D596))</f>
        <v/>
      </c>
      <c r="E47" s="548"/>
      <c r="F47" s="548"/>
      <c r="G47" s="549"/>
      <c r="H47" s="537"/>
      <c r="I47" s="537"/>
      <c r="J47" s="537"/>
      <c r="K47" s="537"/>
      <c r="L47" s="537"/>
      <c r="M47" s="537"/>
      <c r="N47" s="537"/>
      <c r="O47" s="537"/>
      <c r="P47" s="982"/>
      <c r="Q47" s="982"/>
      <c r="R47" s="982"/>
      <c r="S47" s="982"/>
      <c r="T47" s="982"/>
      <c r="U47" s="982"/>
      <c r="V47" s="982"/>
      <c r="W47" s="982"/>
      <c r="X47" s="982"/>
      <c r="Y47" s="982"/>
      <c r="Z47" s="537"/>
      <c r="AA47" s="537"/>
      <c r="AB47" s="537"/>
      <c r="AC47" s="537"/>
      <c r="AD47" s="537"/>
      <c r="AE47" s="537"/>
      <c r="AF47" s="537"/>
      <c r="AG47" s="537"/>
      <c r="AH47" s="982"/>
      <c r="AI47" s="982"/>
      <c r="AJ47" s="982"/>
      <c r="AK47" s="982"/>
      <c r="AL47" s="982"/>
      <c r="AM47" s="982"/>
      <c r="AN47" s="982"/>
      <c r="AO47" s="982"/>
      <c r="AP47" s="982"/>
      <c r="AQ47" s="982"/>
      <c r="AR47" s="537"/>
      <c r="AS47" s="537"/>
      <c r="AT47" s="537"/>
      <c r="AU47" s="537"/>
      <c r="AV47" s="537"/>
      <c r="AW47" s="537"/>
      <c r="AX47" s="537"/>
      <c r="AY47" s="537"/>
      <c r="AZ47" s="982"/>
      <c r="BA47" s="982"/>
      <c r="BB47" s="982"/>
      <c r="BC47" s="982"/>
      <c r="BD47" s="982"/>
      <c r="BE47" s="982"/>
      <c r="BF47" s="982"/>
      <c r="BG47" s="982"/>
      <c r="BH47" s="982"/>
      <c r="BI47" s="982"/>
      <c r="BJ47" s="537"/>
      <c r="BK47" s="537"/>
      <c r="BL47" s="537"/>
      <c r="BM47" s="537"/>
      <c r="BN47" s="537"/>
      <c r="BO47" s="537"/>
      <c r="BP47" s="537"/>
      <c r="BQ47" s="537"/>
      <c r="BR47" s="982"/>
      <c r="BS47" s="982"/>
      <c r="BT47" s="982"/>
      <c r="BU47" s="982"/>
      <c r="BV47" s="982"/>
      <c r="BW47" s="982"/>
      <c r="BX47" s="982"/>
      <c r="BY47" s="982"/>
      <c r="BZ47" s="982"/>
      <c r="CA47" s="982"/>
      <c r="CB47" s="537"/>
      <c r="CC47" s="537"/>
      <c r="CD47" s="537"/>
      <c r="CE47" s="537"/>
      <c r="CF47" s="537"/>
      <c r="CG47" s="537"/>
      <c r="CH47" s="537"/>
      <c r="CI47" s="537"/>
      <c r="CJ47" s="982"/>
      <c r="CK47" s="982"/>
      <c r="CL47" s="982"/>
      <c r="CM47" s="982"/>
      <c r="CN47" s="982"/>
      <c r="CO47" s="982"/>
      <c r="CP47" s="982"/>
      <c r="CQ47" s="982"/>
      <c r="CR47" s="982"/>
      <c r="CS47" s="982"/>
      <c r="CW47" s="524">
        <f>CNGE_2024_M3_Secc1!AH695</f>
        <v>0</v>
      </c>
      <c r="CX47" s="526"/>
      <c r="CZ47" s="522">
        <f>IF(CNGE_2024_M3_Secc1!$AO$669=CNGE_2024_M3_Secc1!$AQ$669,0,CNGE_2024_M3_Secc1!Y695)</f>
        <v>0</v>
      </c>
      <c r="DA47" s="522"/>
      <c r="DB47" s="522">
        <f t="shared" si="5"/>
        <v>0</v>
      </c>
      <c r="DC47" s="522"/>
      <c r="DD47" s="522">
        <f t="shared" si="6"/>
        <v>0</v>
      </c>
      <c r="DE47" s="522"/>
      <c r="DG47" s="164" t="b">
        <f t="shared" si="7"/>
        <v>0</v>
      </c>
      <c r="DH47" s="164" t="str">
        <f t="shared" si="8"/>
        <v/>
      </c>
      <c r="DI47" s="164">
        <f t="shared" si="9"/>
        <v>0</v>
      </c>
      <c r="DJ47" s="345" t="b">
        <f t="shared" si="10"/>
        <v>0</v>
      </c>
      <c r="DK47" s="122" t="str">
        <f t="shared" si="11"/>
        <v/>
      </c>
      <c r="DL47" s="345">
        <f t="shared" si="12"/>
        <v>0</v>
      </c>
      <c r="DM47" s="345" t="b">
        <f t="shared" si="13"/>
        <v>0</v>
      </c>
      <c r="DN47" s="345">
        <f t="shared" si="14"/>
        <v>0</v>
      </c>
      <c r="DO47" s="164" t="b">
        <f t="shared" si="15"/>
        <v>0</v>
      </c>
      <c r="DP47" s="164" t="str">
        <f t="shared" si="16"/>
        <v/>
      </c>
      <c r="DQ47" s="164">
        <f t="shared" si="17"/>
        <v>0</v>
      </c>
      <c r="DR47" s="345" t="b">
        <f t="shared" si="18"/>
        <v>0</v>
      </c>
      <c r="DS47" s="122" t="str">
        <f t="shared" si="19"/>
        <v/>
      </c>
      <c r="DT47" s="345">
        <f t="shared" si="20"/>
        <v>0</v>
      </c>
      <c r="DU47" s="345" t="b">
        <f t="shared" si="21"/>
        <v>0</v>
      </c>
      <c r="DV47" s="345">
        <f t="shared" si="22"/>
        <v>0</v>
      </c>
      <c r="DW47" s="164" t="b">
        <f t="shared" si="23"/>
        <v>0</v>
      </c>
      <c r="DX47" s="164" t="str">
        <f t="shared" si="24"/>
        <v/>
      </c>
      <c r="DY47" s="164">
        <f t="shared" si="25"/>
        <v>0</v>
      </c>
      <c r="DZ47" s="345" t="b">
        <f t="shared" si="26"/>
        <v>0</v>
      </c>
      <c r="EA47" s="122" t="str">
        <f t="shared" si="27"/>
        <v/>
      </c>
      <c r="EB47" s="345">
        <f t="shared" si="28"/>
        <v>0</v>
      </c>
      <c r="EC47" s="345" t="b">
        <f t="shared" si="29"/>
        <v>0</v>
      </c>
      <c r="ED47" s="345">
        <f t="shared" si="30"/>
        <v>0</v>
      </c>
      <c r="EE47" s="164" t="b">
        <f t="shared" si="31"/>
        <v>0</v>
      </c>
      <c r="EF47" s="164" t="str">
        <f t="shared" si="32"/>
        <v/>
      </c>
      <c r="EG47" s="164">
        <f t="shared" si="33"/>
        <v>0</v>
      </c>
      <c r="EH47" s="345" t="b">
        <f t="shared" si="34"/>
        <v>0</v>
      </c>
      <c r="EI47" s="122" t="str">
        <f t="shared" si="35"/>
        <v/>
      </c>
      <c r="EJ47" s="345">
        <f t="shared" si="36"/>
        <v>0</v>
      </c>
      <c r="EK47" s="345" t="b">
        <f t="shared" si="37"/>
        <v>0</v>
      </c>
      <c r="EL47" s="345">
        <f t="shared" si="38"/>
        <v>0</v>
      </c>
      <c r="EM47" s="164" t="b">
        <f t="shared" si="39"/>
        <v>0</v>
      </c>
      <c r="EN47" s="164" t="str">
        <f t="shared" si="40"/>
        <v/>
      </c>
      <c r="EO47" s="164">
        <f t="shared" si="41"/>
        <v>0</v>
      </c>
      <c r="EP47" s="345" t="b">
        <f t="shared" si="42"/>
        <v>0</v>
      </c>
      <c r="EQ47" s="122" t="str">
        <f t="shared" si="43"/>
        <v/>
      </c>
      <c r="ER47" s="345">
        <f t="shared" si="44"/>
        <v>0</v>
      </c>
      <c r="ES47" s="345" t="b">
        <f t="shared" si="45"/>
        <v>0</v>
      </c>
      <c r="ET47" s="345">
        <f t="shared" si="46"/>
        <v>0</v>
      </c>
      <c r="EU47" s="522"/>
      <c r="EV47" s="164" t="b">
        <f t="shared" si="47"/>
        <v>0</v>
      </c>
      <c r="EW47" s="164" t="str">
        <f t="shared" si="48"/>
        <v/>
      </c>
      <c r="EX47" s="164">
        <f t="shared" si="49"/>
        <v>0</v>
      </c>
      <c r="EY47" s="345" t="b">
        <f t="shared" si="50"/>
        <v>0</v>
      </c>
      <c r="EZ47" s="122" t="str">
        <f t="shared" si="51"/>
        <v/>
      </c>
      <c r="FA47" s="345">
        <f t="shared" si="52"/>
        <v>0</v>
      </c>
      <c r="FB47" s="345" t="b">
        <f t="shared" si="53"/>
        <v>0</v>
      </c>
      <c r="FC47" s="345">
        <f t="shared" si="54"/>
        <v>0</v>
      </c>
      <c r="FD47" s="164" t="b">
        <f t="shared" si="55"/>
        <v>0</v>
      </c>
      <c r="FE47" s="164" t="str">
        <f t="shared" si="56"/>
        <v/>
      </c>
      <c r="FF47" s="164">
        <f t="shared" si="57"/>
        <v>0</v>
      </c>
      <c r="FG47" s="345" t="b">
        <f t="shared" si="58"/>
        <v>0</v>
      </c>
      <c r="FH47" s="122" t="str">
        <f t="shared" si="59"/>
        <v/>
      </c>
      <c r="FI47" s="345">
        <f t="shared" si="60"/>
        <v>0</v>
      </c>
      <c r="FJ47" s="345" t="b">
        <f t="shared" si="61"/>
        <v>0</v>
      </c>
      <c r="FK47" s="345">
        <f t="shared" si="62"/>
        <v>0</v>
      </c>
      <c r="FL47" s="164" t="b">
        <f t="shared" si="63"/>
        <v>0</v>
      </c>
      <c r="FM47" s="164" t="str">
        <f t="shared" si="64"/>
        <v/>
      </c>
      <c r="FN47" s="164">
        <f t="shared" si="65"/>
        <v>0</v>
      </c>
      <c r="FO47" s="345" t="b">
        <f t="shared" si="66"/>
        <v>0</v>
      </c>
      <c r="FP47" s="122" t="str">
        <f t="shared" si="67"/>
        <v/>
      </c>
      <c r="FQ47" s="345">
        <f t="shared" si="68"/>
        <v>0</v>
      </c>
      <c r="FR47" s="345" t="b">
        <f t="shared" si="69"/>
        <v>0</v>
      </c>
      <c r="FS47" s="345">
        <f t="shared" si="70"/>
        <v>0</v>
      </c>
      <c r="FT47" s="164" t="b">
        <f t="shared" si="71"/>
        <v>0</v>
      </c>
      <c r="FU47" s="164" t="str">
        <f t="shared" si="72"/>
        <v/>
      </c>
      <c r="FV47" s="164">
        <f t="shared" si="73"/>
        <v>0</v>
      </c>
      <c r="FW47" s="345" t="b">
        <f t="shared" si="74"/>
        <v>0</v>
      </c>
      <c r="FX47" s="122" t="str">
        <f t="shared" si="75"/>
        <v/>
      </c>
      <c r="FY47" s="345">
        <f t="shared" si="76"/>
        <v>0</v>
      </c>
      <c r="FZ47" s="345" t="b">
        <f t="shared" si="77"/>
        <v>0</v>
      </c>
      <c r="GA47" s="345">
        <f t="shared" si="78"/>
        <v>0</v>
      </c>
      <c r="GB47" s="164" t="b">
        <f t="shared" si="79"/>
        <v>0</v>
      </c>
      <c r="GC47" s="164" t="str">
        <f t="shared" si="80"/>
        <v/>
      </c>
      <c r="GD47" s="164">
        <f t="shared" si="81"/>
        <v>0</v>
      </c>
      <c r="GE47" s="345" t="b">
        <f t="shared" si="82"/>
        <v>0</v>
      </c>
      <c r="GF47" s="122" t="str">
        <f t="shared" si="83"/>
        <v/>
      </c>
      <c r="GG47" s="345">
        <f t="shared" si="84"/>
        <v>0</v>
      </c>
      <c r="GH47" s="345" t="b">
        <f t="shared" si="85"/>
        <v>0</v>
      </c>
      <c r="GI47" s="345">
        <f t="shared" si="86"/>
        <v>0</v>
      </c>
      <c r="GK47" s="522">
        <f t="shared" si="87"/>
        <v>0</v>
      </c>
      <c r="GL47" s="522"/>
      <c r="GM47" s="522">
        <f t="shared" si="88"/>
        <v>0</v>
      </c>
      <c r="GN47" s="522"/>
      <c r="GO47" s="522">
        <f t="shared" si="89"/>
        <v>0</v>
      </c>
      <c r="GP47" s="522"/>
      <c r="GQ47" s="522">
        <f t="shared" si="90"/>
        <v>0</v>
      </c>
      <c r="GR47" s="522"/>
      <c r="GS47" s="522">
        <f t="shared" si="91"/>
        <v>0</v>
      </c>
      <c r="GT47" s="522"/>
      <c r="GU47" s="522">
        <f t="shared" si="92"/>
        <v>0</v>
      </c>
      <c r="GV47" s="522"/>
      <c r="GW47" s="522">
        <f t="shared" si="93"/>
        <v>0</v>
      </c>
      <c r="GX47" s="522"/>
      <c r="GY47" s="522">
        <f t="shared" si="94"/>
        <v>0</v>
      </c>
      <c r="GZ47" s="522"/>
      <c r="HA47" s="522">
        <f t="shared" si="95"/>
        <v>0</v>
      </c>
      <c r="HB47" s="522"/>
      <c r="HC47" s="522">
        <f t="shared" si="118"/>
        <v>0</v>
      </c>
      <c r="HD47" s="522"/>
      <c r="HE47" s="522">
        <f t="shared" si="97"/>
        <v>0</v>
      </c>
      <c r="HF47" s="522"/>
      <c r="HG47" s="522">
        <f t="shared" si="98"/>
        <v>0</v>
      </c>
      <c r="HH47" s="522"/>
      <c r="HI47" s="522">
        <f t="shared" si="99"/>
        <v>0</v>
      </c>
      <c r="HJ47" s="522"/>
      <c r="HK47" s="522">
        <f t="shared" si="100"/>
        <v>0</v>
      </c>
      <c r="HL47" s="522"/>
      <c r="HM47" s="522">
        <f t="shared" si="101"/>
        <v>0</v>
      </c>
      <c r="HN47" s="522"/>
      <c r="HO47" s="522">
        <f t="shared" si="102"/>
        <v>0</v>
      </c>
      <c r="HP47" s="522"/>
      <c r="HQ47" s="522">
        <f t="shared" si="103"/>
        <v>0</v>
      </c>
      <c r="HR47" s="522"/>
      <c r="HS47" s="522">
        <f t="shared" si="104"/>
        <v>0</v>
      </c>
      <c r="HT47" s="522"/>
      <c r="HU47" s="522">
        <f t="shared" si="105"/>
        <v>0</v>
      </c>
      <c r="HV47" s="522"/>
      <c r="HW47" s="522">
        <f t="shared" si="106"/>
        <v>0</v>
      </c>
      <c r="HX47" s="522"/>
      <c r="HY47" s="522">
        <f t="shared" si="107"/>
        <v>0</v>
      </c>
      <c r="HZ47" s="522"/>
      <c r="IA47" s="522">
        <f t="shared" si="108"/>
        <v>0</v>
      </c>
      <c r="IB47" s="522"/>
      <c r="IC47" s="522">
        <f t="shared" si="109"/>
        <v>0</v>
      </c>
      <c r="ID47" s="522"/>
      <c r="IE47" s="522">
        <f t="shared" si="110"/>
        <v>0</v>
      </c>
      <c r="IF47" s="522"/>
      <c r="IG47" s="522">
        <f t="shared" si="111"/>
        <v>0</v>
      </c>
      <c r="IH47" s="522"/>
      <c r="IJ47" s="522">
        <f t="shared" si="0"/>
        <v>0</v>
      </c>
      <c r="IK47" s="522"/>
      <c r="IL47" s="522">
        <f t="shared" si="1"/>
        <v>0</v>
      </c>
      <c r="IM47" s="522"/>
      <c r="IN47" s="522">
        <f t="shared" si="2"/>
        <v>0</v>
      </c>
      <c r="IO47" s="522"/>
      <c r="IP47" s="522">
        <f t="shared" si="3"/>
        <v>0</v>
      </c>
      <c r="IQ47" s="522"/>
      <c r="IR47" s="522">
        <f t="shared" si="4"/>
        <v>0</v>
      </c>
      <c r="IS47" s="522"/>
      <c r="IU47" s="522">
        <f t="shared" si="119"/>
        <v>0</v>
      </c>
      <c r="IV47" s="522"/>
      <c r="IW47" s="522">
        <f t="shared" si="120"/>
        <v>0</v>
      </c>
      <c r="IX47" s="522"/>
      <c r="IY47" s="522">
        <f t="shared" si="121"/>
        <v>0</v>
      </c>
      <c r="IZ47" s="522"/>
      <c r="JA47" s="522">
        <f t="shared" si="122"/>
        <v>0</v>
      </c>
      <c r="JB47" s="522"/>
      <c r="JC47" s="522">
        <f t="shared" si="123"/>
        <v>0</v>
      </c>
      <c r="JD47" s="522"/>
      <c r="JE47" s="522">
        <f t="shared" si="124"/>
        <v>0</v>
      </c>
      <c r="JF47" s="522"/>
    </row>
    <row r="48" spans="1:266">
      <c r="A48" s="253"/>
      <c r="B48" s="211"/>
      <c r="C48" s="48" t="s">
        <v>5020</v>
      </c>
      <c r="D48" s="547" t="str">
        <f>IF($CW$27=1,"",IF(CNGE_2024_M3_Secc1!D597="","",CNGE_2024_M3_Secc1!D597))</f>
        <v/>
      </c>
      <c r="E48" s="548"/>
      <c r="F48" s="548"/>
      <c r="G48" s="549"/>
      <c r="H48" s="537"/>
      <c r="I48" s="537"/>
      <c r="J48" s="537"/>
      <c r="K48" s="537"/>
      <c r="L48" s="537"/>
      <c r="M48" s="537"/>
      <c r="N48" s="537"/>
      <c r="O48" s="537"/>
      <c r="P48" s="982"/>
      <c r="Q48" s="982"/>
      <c r="R48" s="982"/>
      <c r="S48" s="982"/>
      <c r="T48" s="982"/>
      <c r="U48" s="982"/>
      <c r="V48" s="982"/>
      <c r="W48" s="982"/>
      <c r="X48" s="982"/>
      <c r="Y48" s="982"/>
      <c r="Z48" s="537"/>
      <c r="AA48" s="537"/>
      <c r="AB48" s="537"/>
      <c r="AC48" s="537"/>
      <c r="AD48" s="537"/>
      <c r="AE48" s="537"/>
      <c r="AF48" s="537"/>
      <c r="AG48" s="537"/>
      <c r="AH48" s="982"/>
      <c r="AI48" s="982"/>
      <c r="AJ48" s="982"/>
      <c r="AK48" s="982"/>
      <c r="AL48" s="982"/>
      <c r="AM48" s="982"/>
      <c r="AN48" s="982"/>
      <c r="AO48" s="982"/>
      <c r="AP48" s="982"/>
      <c r="AQ48" s="982"/>
      <c r="AR48" s="537"/>
      <c r="AS48" s="537"/>
      <c r="AT48" s="537"/>
      <c r="AU48" s="537"/>
      <c r="AV48" s="537"/>
      <c r="AW48" s="537"/>
      <c r="AX48" s="537"/>
      <c r="AY48" s="537"/>
      <c r="AZ48" s="982"/>
      <c r="BA48" s="982"/>
      <c r="BB48" s="982"/>
      <c r="BC48" s="982"/>
      <c r="BD48" s="982"/>
      <c r="BE48" s="982"/>
      <c r="BF48" s="982"/>
      <c r="BG48" s="982"/>
      <c r="BH48" s="982"/>
      <c r="BI48" s="982"/>
      <c r="BJ48" s="537"/>
      <c r="BK48" s="537"/>
      <c r="BL48" s="537"/>
      <c r="BM48" s="537"/>
      <c r="BN48" s="537"/>
      <c r="BO48" s="537"/>
      <c r="BP48" s="537"/>
      <c r="BQ48" s="537"/>
      <c r="BR48" s="982"/>
      <c r="BS48" s="982"/>
      <c r="BT48" s="982"/>
      <c r="BU48" s="982"/>
      <c r="BV48" s="982"/>
      <c r="BW48" s="982"/>
      <c r="BX48" s="982"/>
      <c r="BY48" s="982"/>
      <c r="BZ48" s="982"/>
      <c r="CA48" s="982"/>
      <c r="CB48" s="537"/>
      <c r="CC48" s="537"/>
      <c r="CD48" s="537"/>
      <c r="CE48" s="537"/>
      <c r="CF48" s="537"/>
      <c r="CG48" s="537"/>
      <c r="CH48" s="537"/>
      <c r="CI48" s="537"/>
      <c r="CJ48" s="982"/>
      <c r="CK48" s="982"/>
      <c r="CL48" s="982"/>
      <c r="CM48" s="982"/>
      <c r="CN48" s="982"/>
      <c r="CO48" s="982"/>
      <c r="CP48" s="982"/>
      <c r="CQ48" s="982"/>
      <c r="CR48" s="982"/>
      <c r="CS48" s="982"/>
      <c r="CW48" s="524">
        <f>CNGE_2024_M3_Secc1!AH696</f>
        <v>0</v>
      </c>
      <c r="CX48" s="526"/>
      <c r="CZ48" s="522">
        <f>IF(CNGE_2024_M3_Secc1!$AO$669=CNGE_2024_M3_Secc1!$AQ$669,0,CNGE_2024_M3_Secc1!Y696)</f>
        <v>0</v>
      </c>
      <c r="DA48" s="522"/>
      <c r="DB48" s="522">
        <f t="shared" si="5"/>
        <v>0</v>
      </c>
      <c r="DC48" s="522"/>
      <c r="DD48" s="522">
        <f t="shared" si="6"/>
        <v>0</v>
      </c>
      <c r="DE48" s="522"/>
      <c r="DG48" s="164" t="b">
        <f t="shared" si="7"/>
        <v>0</v>
      </c>
      <c r="DH48" s="164" t="str">
        <f t="shared" si="8"/>
        <v/>
      </c>
      <c r="DI48" s="164">
        <f t="shared" si="9"/>
        <v>0</v>
      </c>
      <c r="DJ48" s="345" t="b">
        <f t="shared" si="10"/>
        <v>0</v>
      </c>
      <c r="DK48" s="122" t="str">
        <f t="shared" si="11"/>
        <v/>
      </c>
      <c r="DL48" s="345">
        <f t="shared" si="12"/>
        <v>0</v>
      </c>
      <c r="DM48" s="345" t="b">
        <f t="shared" si="13"/>
        <v>0</v>
      </c>
      <c r="DN48" s="345">
        <f t="shared" si="14"/>
        <v>0</v>
      </c>
      <c r="DO48" s="164" t="b">
        <f t="shared" si="15"/>
        <v>0</v>
      </c>
      <c r="DP48" s="164" t="str">
        <f t="shared" si="16"/>
        <v/>
      </c>
      <c r="DQ48" s="164">
        <f t="shared" si="17"/>
        <v>0</v>
      </c>
      <c r="DR48" s="345" t="b">
        <f t="shared" si="18"/>
        <v>0</v>
      </c>
      <c r="DS48" s="122" t="str">
        <f t="shared" si="19"/>
        <v/>
      </c>
      <c r="DT48" s="345">
        <f t="shared" si="20"/>
        <v>0</v>
      </c>
      <c r="DU48" s="345" t="b">
        <f t="shared" si="21"/>
        <v>0</v>
      </c>
      <c r="DV48" s="345">
        <f t="shared" si="22"/>
        <v>0</v>
      </c>
      <c r="DW48" s="164" t="b">
        <f t="shared" si="23"/>
        <v>0</v>
      </c>
      <c r="DX48" s="164" t="str">
        <f t="shared" si="24"/>
        <v/>
      </c>
      <c r="DY48" s="164">
        <f t="shared" si="25"/>
        <v>0</v>
      </c>
      <c r="DZ48" s="345" t="b">
        <f t="shared" si="26"/>
        <v>0</v>
      </c>
      <c r="EA48" s="122" t="str">
        <f t="shared" si="27"/>
        <v/>
      </c>
      <c r="EB48" s="345">
        <f t="shared" si="28"/>
        <v>0</v>
      </c>
      <c r="EC48" s="345" t="b">
        <f t="shared" si="29"/>
        <v>0</v>
      </c>
      <c r="ED48" s="345">
        <f t="shared" si="30"/>
        <v>0</v>
      </c>
      <c r="EE48" s="164" t="b">
        <f t="shared" si="31"/>
        <v>0</v>
      </c>
      <c r="EF48" s="164" t="str">
        <f t="shared" si="32"/>
        <v/>
      </c>
      <c r="EG48" s="164">
        <f t="shared" si="33"/>
        <v>0</v>
      </c>
      <c r="EH48" s="345" t="b">
        <f t="shared" si="34"/>
        <v>0</v>
      </c>
      <c r="EI48" s="122" t="str">
        <f t="shared" si="35"/>
        <v/>
      </c>
      <c r="EJ48" s="345">
        <f t="shared" si="36"/>
        <v>0</v>
      </c>
      <c r="EK48" s="345" t="b">
        <f t="shared" si="37"/>
        <v>0</v>
      </c>
      <c r="EL48" s="345">
        <f t="shared" si="38"/>
        <v>0</v>
      </c>
      <c r="EM48" s="164" t="b">
        <f t="shared" si="39"/>
        <v>0</v>
      </c>
      <c r="EN48" s="164" t="str">
        <f t="shared" si="40"/>
        <v/>
      </c>
      <c r="EO48" s="164">
        <f t="shared" si="41"/>
        <v>0</v>
      </c>
      <c r="EP48" s="345" t="b">
        <f t="shared" si="42"/>
        <v>0</v>
      </c>
      <c r="EQ48" s="122" t="str">
        <f t="shared" si="43"/>
        <v/>
      </c>
      <c r="ER48" s="345">
        <f t="shared" si="44"/>
        <v>0</v>
      </c>
      <c r="ES48" s="345" t="b">
        <f t="shared" si="45"/>
        <v>0</v>
      </c>
      <c r="ET48" s="345">
        <f t="shared" si="46"/>
        <v>0</v>
      </c>
      <c r="EU48" s="522"/>
      <c r="EV48" s="164" t="b">
        <f t="shared" si="47"/>
        <v>0</v>
      </c>
      <c r="EW48" s="164" t="str">
        <f t="shared" si="48"/>
        <v/>
      </c>
      <c r="EX48" s="164">
        <f t="shared" si="49"/>
        <v>0</v>
      </c>
      <c r="EY48" s="345" t="b">
        <f t="shared" si="50"/>
        <v>0</v>
      </c>
      <c r="EZ48" s="122" t="str">
        <f t="shared" si="51"/>
        <v/>
      </c>
      <c r="FA48" s="345">
        <f t="shared" si="52"/>
        <v>0</v>
      </c>
      <c r="FB48" s="345" t="b">
        <f t="shared" si="53"/>
        <v>0</v>
      </c>
      <c r="FC48" s="345">
        <f t="shared" si="54"/>
        <v>0</v>
      </c>
      <c r="FD48" s="164" t="b">
        <f t="shared" si="55"/>
        <v>0</v>
      </c>
      <c r="FE48" s="164" t="str">
        <f t="shared" si="56"/>
        <v/>
      </c>
      <c r="FF48" s="164">
        <f t="shared" si="57"/>
        <v>0</v>
      </c>
      <c r="FG48" s="345" t="b">
        <f t="shared" si="58"/>
        <v>0</v>
      </c>
      <c r="FH48" s="122" t="str">
        <f t="shared" si="59"/>
        <v/>
      </c>
      <c r="FI48" s="345">
        <f t="shared" si="60"/>
        <v>0</v>
      </c>
      <c r="FJ48" s="345" t="b">
        <f t="shared" si="61"/>
        <v>0</v>
      </c>
      <c r="FK48" s="345">
        <f t="shared" si="62"/>
        <v>0</v>
      </c>
      <c r="FL48" s="164" t="b">
        <f t="shared" si="63"/>
        <v>0</v>
      </c>
      <c r="FM48" s="164" t="str">
        <f t="shared" si="64"/>
        <v/>
      </c>
      <c r="FN48" s="164">
        <f t="shared" si="65"/>
        <v>0</v>
      </c>
      <c r="FO48" s="345" t="b">
        <f t="shared" si="66"/>
        <v>0</v>
      </c>
      <c r="FP48" s="122" t="str">
        <f t="shared" si="67"/>
        <v/>
      </c>
      <c r="FQ48" s="345">
        <f t="shared" si="68"/>
        <v>0</v>
      </c>
      <c r="FR48" s="345" t="b">
        <f t="shared" si="69"/>
        <v>0</v>
      </c>
      <c r="FS48" s="345">
        <f t="shared" si="70"/>
        <v>0</v>
      </c>
      <c r="FT48" s="164" t="b">
        <f t="shared" si="71"/>
        <v>0</v>
      </c>
      <c r="FU48" s="164" t="str">
        <f t="shared" si="72"/>
        <v/>
      </c>
      <c r="FV48" s="164">
        <f t="shared" si="73"/>
        <v>0</v>
      </c>
      <c r="FW48" s="345" t="b">
        <f t="shared" si="74"/>
        <v>0</v>
      </c>
      <c r="FX48" s="122" t="str">
        <f t="shared" si="75"/>
        <v/>
      </c>
      <c r="FY48" s="345">
        <f t="shared" si="76"/>
        <v>0</v>
      </c>
      <c r="FZ48" s="345" t="b">
        <f t="shared" si="77"/>
        <v>0</v>
      </c>
      <c r="GA48" s="345">
        <f t="shared" si="78"/>
        <v>0</v>
      </c>
      <c r="GB48" s="164" t="b">
        <f t="shared" si="79"/>
        <v>0</v>
      </c>
      <c r="GC48" s="164" t="str">
        <f t="shared" si="80"/>
        <v/>
      </c>
      <c r="GD48" s="164">
        <f t="shared" si="81"/>
        <v>0</v>
      </c>
      <c r="GE48" s="345" t="b">
        <f t="shared" si="82"/>
        <v>0</v>
      </c>
      <c r="GF48" s="122" t="str">
        <f t="shared" si="83"/>
        <v/>
      </c>
      <c r="GG48" s="345">
        <f t="shared" si="84"/>
        <v>0</v>
      </c>
      <c r="GH48" s="345" t="b">
        <f t="shared" si="85"/>
        <v>0</v>
      </c>
      <c r="GI48" s="345">
        <f t="shared" si="86"/>
        <v>0</v>
      </c>
      <c r="GK48" s="522">
        <f t="shared" si="87"/>
        <v>0</v>
      </c>
      <c r="GL48" s="522"/>
      <c r="GM48" s="522">
        <f t="shared" si="88"/>
        <v>0</v>
      </c>
      <c r="GN48" s="522"/>
      <c r="GO48" s="522">
        <f t="shared" si="89"/>
        <v>0</v>
      </c>
      <c r="GP48" s="522"/>
      <c r="GQ48" s="522">
        <f t="shared" si="90"/>
        <v>0</v>
      </c>
      <c r="GR48" s="522"/>
      <c r="GS48" s="522">
        <f t="shared" si="91"/>
        <v>0</v>
      </c>
      <c r="GT48" s="522"/>
      <c r="GU48" s="522">
        <f t="shared" si="92"/>
        <v>0</v>
      </c>
      <c r="GV48" s="522"/>
      <c r="GW48" s="522">
        <f t="shared" si="93"/>
        <v>0</v>
      </c>
      <c r="GX48" s="522"/>
      <c r="GY48" s="522">
        <f t="shared" si="94"/>
        <v>0</v>
      </c>
      <c r="GZ48" s="522"/>
      <c r="HA48" s="522">
        <f t="shared" si="95"/>
        <v>0</v>
      </c>
      <c r="HB48" s="522"/>
      <c r="HC48" s="522">
        <f t="shared" si="118"/>
        <v>0</v>
      </c>
      <c r="HD48" s="522"/>
      <c r="HE48" s="522">
        <f t="shared" si="97"/>
        <v>0</v>
      </c>
      <c r="HF48" s="522"/>
      <c r="HG48" s="522">
        <f t="shared" si="98"/>
        <v>0</v>
      </c>
      <c r="HH48" s="522"/>
      <c r="HI48" s="522">
        <f t="shared" si="99"/>
        <v>0</v>
      </c>
      <c r="HJ48" s="522"/>
      <c r="HK48" s="522">
        <f t="shared" si="100"/>
        <v>0</v>
      </c>
      <c r="HL48" s="522"/>
      <c r="HM48" s="522">
        <f t="shared" si="101"/>
        <v>0</v>
      </c>
      <c r="HN48" s="522"/>
      <c r="HO48" s="522">
        <f t="shared" si="102"/>
        <v>0</v>
      </c>
      <c r="HP48" s="522"/>
      <c r="HQ48" s="522">
        <f t="shared" si="103"/>
        <v>0</v>
      </c>
      <c r="HR48" s="522"/>
      <c r="HS48" s="522">
        <f t="shared" si="104"/>
        <v>0</v>
      </c>
      <c r="HT48" s="522"/>
      <c r="HU48" s="522">
        <f t="shared" si="105"/>
        <v>0</v>
      </c>
      <c r="HV48" s="522"/>
      <c r="HW48" s="522">
        <f t="shared" si="106"/>
        <v>0</v>
      </c>
      <c r="HX48" s="522"/>
      <c r="HY48" s="522">
        <f t="shared" si="107"/>
        <v>0</v>
      </c>
      <c r="HZ48" s="522"/>
      <c r="IA48" s="522">
        <f t="shared" si="108"/>
        <v>0</v>
      </c>
      <c r="IB48" s="522"/>
      <c r="IC48" s="522">
        <f t="shared" si="109"/>
        <v>0</v>
      </c>
      <c r="ID48" s="522"/>
      <c r="IE48" s="522">
        <f t="shared" si="110"/>
        <v>0</v>
      </c>
      <c r="IF48" s="522"/>
      <c r="IG48" s="522">
        <f t="shared" si="111"/>
        <v>0</v>
      </c>
      <c r="IH48" s="522"/>
      <c r="IJ48" s="522">
        <f t="shared" si="0"/>
        <v>0</v>
      </c>
      <c r="IK48" s="522"/>
      <c r="IL48" s="522">
        <f t="shared" si="1"/>
        <v>0</v>
      </c>
      <c r="IM48" s="522"/>
      <c r="IN48" s="522">
        <f t="shared" si="2"/>
        <v>0</v>
      </c>
      <c r="IO48" s="522"/>
      <c r="IP48" s="522">
        <f t="shared" si="3"/>
        <v>0</v>
      </c>
      <c r="IQ48" s="522"/>
      <c r="IR48" s="522">
        <f t="shared" si="4"/>
        <v>0</v>
      </c>
      <c r="IS48" s="522"/>
      <c r="IU48" s="522">
        <f t="shared" si="119"/>
        <v>0</v>
      </c>
      <c r="IV48" s="522"/>
      <c r="IW48" s="522">
        <f t="shared" si="120"/>
        <v>0</v>
      </c>
      <c r="IX48" s="522"/>
      <c r="IY48" s="522">
        <f t="shared" si="121"/>
        <v>0</v>
      </c>
      <c r="IZ48" s="522"/>
      <c r="JA48" s="522">
        <f t="shared" si="122"/>
        <v>0</v>
      </c>
      <c r="JB48" s="522"/>
      <c r="JC48" s="522">
        <f t="shared" si="123"/>
        <v>0</v>
      </c>
      <c r="JD48" s="522"/>
      <c r="JE48" s="522">
        <f t="shared" si="124"/>
        <v>0</v>
      </c>
      <c r="JF48" s="522"/>
    </row>
    <row r="49" spans="1:266">
      <c r="A49" s="253"/>
      <c r="B49" s="211"/>
      <c r="C49" s="48" t="s">
        <v>5021</v>
      </c>
      <c r="D49" s="547" t="str">
        <f>IF($CW$27=1,"",IF(CNGE_2024_M3_Secc1!D598="","",CNGE_2024_M3_Secc1!D598))</f>
        <v/>
      </c>
      <c r="E49" s="548"/>
      <c r="F49" s="548"/>
      <c r="G49" s="549"/>
      <c r="H49" s="537"/>
      <c r="I49" s="537"/>
      <c r="J49" s="537"/>
      <c r="K49" s="537"/>
      <c r="L49" s="537"/>
      <c r="M49" s="537"/>
      <c r="N49" s="537"/>
      <c r="O49" s="537"/>
      <c r="P49" s="982"/>
      <c r="Q49" s="982"/>
      <c r="R49" s="982"/>
      <c r="S49" s="982"/>
      <c r="T49" s="982"/>
      <c r="U49" s="982"/>
      <c r="V49" s="982"/>
      <c r="W49" s="982"/>
      <c r="X49" s="982"/>
      <c r="Y49" s="982"/>
      <c r="Z49" s="537"/>
      <c r="AA49" s="537"/>
      <c r="AB49" s="537"/>
      <c r="AC49" s="537"/>
      <c r="AD49" s="537"/>
      <c r="AE49" s="537"/>
      <c r="AF49" s="537"/>
      <c r="AG49" s="537"/>
      <c r="AH49" s="982"/>
      <c r="AI49" s="982"/>
      <c r="AJ49" s="982"/>
      <c r="AK49" s="982"/>
      <c r="AL49" s="982"/>
      <c r="AM49" s="982"/>
      <c r="AN49" s="982"/>
      <c r="AO49" s="982"/>
      <c r="AP49" s="982"/>
      <c r="AQ49" s="982"/>
      <c r="AR49" s="537"/>
      <c r="AS49" s="537"/>
      <c r="AT49" s="537"/>
      <c r="AU49" s="537"/>
      <c r="AV49" s="537"/>
      <c r="AW49" s="537"/>
      <c r="AX49" s="537"/>
      <c r="AY49" s="537"/>
      <c r="AZ49" s="982"/>
      <c r="BA49" s="982"/>
      <c r="BB49" s="982"/>
      <c r="BC49" s="982"/>
      <c r="BD49" s="982"/>
      <c r="BE49" s="982"/>
      <c r="BF49" s="982"/>
      <c r="BG49" s="982"/>
      <c r="BH49" s="982"/>
      <c r="BI49" s="982"/>
      <c r="BJ49" s="537"/>
      <c r="BK49" s="537"/>
      <c r="BL49" s="537"/>
      <c r="BM49" s="537"/>
      <c r="BN49" s="537"/>
      <c r="BO49" s="537"/>
      <c r="BP49" s="537"/>
      <c r="BQ49" s="537"/>
      <c r="BR49" s="982"/>
      <c r="BS49" s="982"/>
      <c r="BT49" s="982"/>
      <c r="BU49" s="982"/>
      <c r="BV49" s="982"/>
      <c r="BW49" s="982"/>
      <c r="BX49" s="982"/>
      <c r="BY49" s="982"/>
      <c r="BZ49" s="982"/>
      <c r="CA49" s="982"/>
      <c r="CB49" s="537"/>
      <c r="CC49" s="537"/>
      <c r="CD49" s="537"/>
      <c r="CE49" s="537"/>
      <c r="CF49" s="537"/>
      <c r="CG49" s="537"/>
      <c r="CH49" s="537"/>
      <c r="CI49" s="537"/>
      <c r="CJ49" s="982"/>
      <c r="CK49" s="982"/>
      <c r="CL49" s="982"/>
      <c r="CM49" s="982"/>
      <c r="CN49" s="982"/>
      <c r="CO49" s="982"/>
      <c r="CP49" s="982"/>
      <c r="CQ49" s="982"/>
      <c r="CR49" s="982"/>
      <c r="CS49" s="982"/>
      <c r="CW49" s="524">
        <f>CNGE_2024_M3_Secc1!AH697</f>
        <v>0</v>
      </c>
      <c r="CX49" s="526"/>
      <c r="CZ49" s="522">
        <f>IF(CNGE_2024_M3_Secc1!$AO$669=CNGE_2024_M3_Secc1!$AQ$669,0,CNGE_2024_M3_Secc1!Y697)</f>
        <v>0</v>
      </c>
      <c r="DA49" s="522"/>
      <c r="DB49" s="522">
        <f t="shared" si="5"/>
        <v>0</v>
      </c>
      <c r="DC49" s="522"/>
      <c r="DD49" s="522">
        <f t="shared" si="6"/>
        <v>0</v>
      </c>
      <c r="DE49" s="522"/>
      <c r="DG49" s="164" t="b">
        <f t="shared" si="7"/>
        <v>0</v>
      </c>
      <c r="DH49" s="164" t="str">
        <f t="shared" si="8"/>
        <v/>
      </c>
      <c r="DI49" s="164">
        <f t="shared" si="9"/>
        <v>0</v>
      </c>
      <c r="DJ49" s="345" t="b">
        <f t="shared" si="10"/>
        <v>0</v>
      </c>
      <c r="DK49" s="122" t="str">
        <f t="shared" si="11"/>
        <v/>
      </c>
      <c r="DL49" s="345">
        <f t="shared" si="12"/>
        <v>0</v>
      </c>
      <c r="DM49" s="345" t="b">
        <f t="shared" si="13"/>
        <v>0</v>
      </c>
      <c r="DN49" s="345">
        <f t="shared" si="14"/>
        <v>0</v>
      </c>
      <c r="DO49" s="164" t="b">
        <f t="shared" si="15"/>
        <v>0</v>
      </c>
      <c r="DP49" s="164" t="str">
        <f t="shared" si="16"/>
        <v/>
      </c>
      <c r="DQ49" s="164">
        <f t="shared" si="17"/>
        <v>0</v>
      </c>
      <c r="DR49" s="345" t="b">
        <f t="shared" si="18"/>
        <v>0</v>
      </c>
      <c r="DS49" s="122" t="str">
        <f t="shared" si="19"/>
        <v/>
      </c>
      <c r="DT49" s="345">
        <f t="shared" si="20"/>
        <v>0</v>
      </c>
      <c r="DU49" s="345" t="b">
        <f t="shared" si="21"/>
        <v>0</v>
      </c>
      <c r="DV49" s="345">
        <f t="shared" si="22"/>
        <v>0</v>
      </c>
      <c r="DW49" s="164" t="b">
        <f t="shared" si="23"/>
        <v>0</v>
      </c>
      <c r="DX49" s="164" t="str">
        <f t="shared" si="24"/>
        <v/>
      </c>
      <c r="DY49" s="164">
        <f t="shared" si="25"/>
        <v>0</v>
      </c>
      <c r="DZ49" s="345" t="b">
        <f t="shared" si="26"/>
        <v>0</v>
      </c>
      <c r="EA49" s="122" t="str">
        <f t="shared" si="27"/>
        <v/>
      </c>
      <c r="EB49" s="345">
        <f t="shared" si="28"/>
        <v>0</v>
      </c>
      <c r="EC49" s="345" t="b">
        <f t="shared" si="29"/>
        <v>0</v>
      </c>
      <c r="ED49" s="345">
        <f t="shared" si="30"/>
        <v>0</v>
      </c>
      <c r="EE49" s="164" t="b">
        <f t="shared" si="31"/>
        <v>0</v>
      </c>
      <c r="EF49" s="164" t="str">
        <f t="shared" si="32"/>
        <v/>
      </c>
      <c r="EG49" s="164">
        <f t="shared" si="33"/>
        <v>0</v>
      </c>
      <c r="EH49" s="345" t="b">
        <f t="shared" si="34"/>
        <v>0</v>
      </c>
      <c r="EI49" s="122" t="str">
        <f t="shared" si="35"/>
        <v/>
      </c>
      <c r="EJ49" s="345">
        <f t="shared" si="36"/>
        <v>0</v>
      </c>
      <c r="EK49" s="345" t="b">
        <f t="shared" si="37"/>
        <v>0</v>
      </c>
      <c r="EL49" s="345">
        <f t="shared" si="38"/>
        <v>0</v>
      </c>
      <c r="EM49" s="164" t="b">
        <f t="shared" si="39"/>
        <v>0</v>
      </c>
      <c r="EN49" s="164" t="str">
        <f t="shared" si="40"/>
        <v/>
      </c>
      <c r="EO49" s="164">
        <f t="shared" si="41"/>
        <v>0</v>
      </c>
      <c r="EP49" s="345" t="b">
        <f t="shared" si="42"/>
        <v>0</v>
      </c>
      <c r="EQ49" s="122" t="str">
        <f t="shared" si="43"/>
        <v/>
      </c>
      <c r="ER49" s="345">
        <f t="shared" si="44"/>
        <v>0</v>
      </c>
      <c r="ES49" s="345" t="b">
        <f t="shared" si="45"/>
        <v>0</v>
      </c>
      <c r="ET49" s="345">
        <f t="shared" si="46"/>
        <v>0</v>
      </c>
      <c r="EU49" s="522"/>
      <c r="EV49" s="164" t="b">
        <f t="shared" si="47"/>
        <v>0</v>
      </c>
      <c r="EW49" s="164" t="str">
        <f t="shared" si="48"/>
        <v/>
      </c>
      <c r="EX49" s="164">
        <f t="shared" si="49"/>
        <v>0</v>
      </c>
      <c r="EY49" s="345" t="b">
        <f t="shared" si="50"/>
        <v>0</v>
      </c>
      <c r="EZ49" s="122" t="str">
        <f t="shared" si="51"/>
        <v/>
      </c>
      <c r="FA49" s="345">
        <f t="shared" si="52"/>
        <v>0</v>
      </c>
      <c r="FB49" s="345" t="b">
        <f t="shared" si="53"/>
        <v>0</v>
      </c>
      <c r="FC49" s="345">
        <f t="shared" si="54"/>
        <v>0</v>
      </c>
      <c r="FD49" s="164" t="b">
        <f t="shared" si="55"/>
        <v>0</v>
      </c>
      <c r="FE49" s="164" t="str">
        <f t="shared" si="56"/>
        <v/>
      </c>
      <c r="FF49" s="164">
        <f t="shared" si="57"/>
        <v>0</v>
      </c>
      <c r="FG49" s="345" t="b">
        <f t="shared" si="58"/>
        <v>0</v>
      </c>
      <c r="FH49" s="122" t="str">
        <f t="shared" si="59"/>
        <v/>
      </c>
      <c r="FI49" s="345">
        <f t="shared" si="60"/>
        <v>0</v>
      </c>
      <c r="FJ49" s="345" t="b">
        <f t="shared" si="61"/>
        <v>0</v>
      </c>
      <c r="FK49" s="345">
        <f t="shared" si="62"/>
        <v>0</v>
      </c>
      <c r="FL49" s="164" t="b">
        <f t="shared" si="63"/>
        <v>0</v>
      </c>
      <c r="FM49" s="164" t="str">
        <f t="shared" si="64"/>
        <v/>
      </c>
      <c r="FN49" s="164">
        <f t="shared" si="65"/>
        <v>0</v>
      </c>
      <c r="FO49" s="345" t="b">
        <f t="shared" si="66"/>
        <v>0</v>
      </c>
      <c r="FP49" s="122" t="str">
        <f t="shared" si="67"/>
        <v/>
      </c>
      <c r="FQ49" s="345">
        <f t="shared" si="68"/>
        <v>0</v>
      </c>
      <c r="FR49" s="345" t="b">
        <f t="shared" si="69"/>
        <v>0</v>
      </c>
      <c r="FS49" s="345">
        <f t="shared" si="70"/>
        <v>0</v>
      </c>
      <c r="FT49" s="164" t="b">
        <f t="shared" si="71"/>
        <v>0</v>
      </c>
      <c r="FU49" s="164" t="str">
        <f t="shared" si="72"/>
        <v/>
      </c>
      <c r="FV49" s="164">
        <f t="shared" si="73"/>
        <v>0</v>
      </c>
      <c r="FW49" s="345" t="b">
        <f t="shared" si="74"/>
        <v>0</v>
      </c>
      <c r="FX49" s="122" t="str">
        <f t="shared" si="75"/>
        <v/>
      </c>
      <c r="FY49" s="345">
        <f t="shared" si="76"/>
        <v>0</v>
      </c>
      <c r="FZ49" s="345" t="b">
        <f t="shared" si="77"/>
        <v>0</v>
      </c>
      <c r="GA49" s="345">
        <f t="shared" si="78"/>
        <v>0</v>
      </c>
      <c r="GB49" s="164" t="b">
        <f t="shared" si="79"/>
        <v>0</v>
      </c>
      <c r="GC49" s="164" t="str">
        <f t="shared" si="80"/>
        <v/>
      </c>
      <c r="GD49" s="164">
        <f t="shared" si="81"/>
        <v>0</v>
      </c>
      <c r="GE49" s="345" t="b">
        <f t="shared" si="82"/>
        <v>0</v>
      </c>
      <c r="GF49" s="122" t="str">
        <f t="shared" si="83"/>
        <v/>
      </c>
      <c r="GG49" s="345">
        <f t="shared" si="84"/>
        <v>0</v>
      </c>
      <c r="GH49" s="345" t="b">
        <f t="shared" si="85"/>
        <v>0</v>
      </c>
      <c r="GI49" s="345">
        <f t="shared" si="86"/>
        <v>0</v>
      </c>
      <c r="GK49" s="522">
        <f t="shared" si="87"/>
        <v>0</v>
      </c>
      <c r="GL49" s="522"/>
      <c r="GM49" s="522">
        <f t="shared" si="88"/>
        <v>0</v>
      </c>
      <c r="GN49" s="522"/>
      <c r="GO49" s="522">
        <f t="shared" si="89"/>
        <v>0</v>
      </c>
      <c r="GP49" s="522"/>
      <c r="GQ49" s="522">
        <f t="shared" si="90"/>
        <v>0</v>
      </c>
      <c r="GR49" s="522"/>
      <c r="GS49" s="522">
        <f t="shared" si="91"/>
        <v>0</v>
      </c>
      <c r="GT49" s="522"/>
      <c r="GU49" s="522">
        <f t="shared" si="92"/>
        <v>0</v>
      </c>
      <c r="GV49" s="522"/>
      <c r="GW49" s="522">
        <f t="shared" si="93"/>
        <v>0</v>
      </c>
      <c r="GX49" s="522"/>
      <c r="GY49" s="522">
        <f t="shared" si="94"/>
        <v>0</v>
      </c>
      <c r="GZ49" s="522"/>
      <c r="HA49" s="522">
        <f t="shared" si="95"/>
        <v>0</v>
      </c>
      <c r="HB49" s="522"/>
      <c r="HC49" s="522">
        <f t="shared" si="118"/>
        <v>0</v>
      </c>
      <c r="HD49" s="522"/>
      <c r="HE49" s="522">
        <f t="shared" si="97"/>
        <v>0</v>
      </c>
      <c r="HF49" s="522"/>
      <c r="HG49" s="522">
        <f t="shared" si="98"/>
        <v>0</v>
      </c>
      <c r="HH49" s="522"/>
      <c r="HI49" s="522">
        <f t="shared" si="99"/>
        <v>0</v>
      </c>
      <c r="HJ49" s="522"/>
      <c r="HK49" s="522">
        <f t="shared" si="100"/>
        <v>0</v>
      </c>
      <c r="HL49" s="522"/>
      <c r="HM49" s="522">
        <f t="shared" si="101"/>
        <v>0</v>
      </c>
      <c r="HN49" s="522"/>
      <c r="HO49" s="522">
        <f t="shared" si="102"/>
        <v>0</v>
      </c>
      <c r="HP49" s="522"/>
      <c r="HQ49" s="522">
        <f t="shared" si="103"/>
        <v>0</v>
      </c>
      <c r="HR49" s="522"/>
      <c r="HS49" s="522">
        <f t="shared" si="104"/>
        <v>0</v>
      </c>
      <c r="HT49" s="522"/>
      <c r="HU49" s="522">
        <f t="shared" si="105"/>
        <v>0</v>
      </c>
      <c r="HV49" s="522"/>
      <c r="HW49" s="522">
        <f t="shared" si="106"/>
        <v>0</v>
      </c>
      <c r="HX49" s="522"/>
      <c r="HY49" s="522">
        <f t="shared" si="107"/>
        <v>0</v>
      </c>
      <c r="HZ49" s="522"/>
      <c r="IA49" s="522">
        <f t="shared" si="108"/>
        <v>0</v>
      </c>
      <c r="IB49" s="522"/>
      <c r="IC49" s="522">
        <f t="shared" si="109"/>
        <v>0</v>
      </c>
      <c r="ID49" s="522"/>
      <c r="IE49" s="522">
        <f t="shared" si="110"/>
        <v>0</v>
      </c>
      <c r="IF49" s="522"/>
      <c r="IG49" s="522">
        <f t="shared" si="111"/>
        <v>0</v>
      </c>
      <c r="IH49" s="522"/>
      <c r="IJ49" s="522">
        <f t="shared" si="0"/>
        <v>0</v>
      </c>
      <c r="IK49" s="522"/>
      <c r="IL49" s="522">
        <f t="shared" si="1"/>
        <v>0</v>
      </c>
      <c r="IM49" s="522"/>
      <c r="IN49" s="522">
        <f t="shared" si="2"/>
        <v>0</v>
      </c>
      <c r="IO49" s="522"/>
      <c r="IP49" s="522">
        <f t="shared" si="3"/>
        <v>0</v>
      </c>
      <c r="IQ49" s="522"/>
      <c r="IR49" s="522">
        <f t="shared" si="4"/>
        <v>0</v>
      </c>
      <c r="IS49" s="522"/>
      <c r="IU49" s="522">
        <f t="shared" si="119"/>
        <v>0</v>
      </c>
      <c r="IV49" s="522"/>
      <c r="IW49" s="522">
        <f t="shared" si="120"/>
        <v>0</v>
      </c>
      <c r="IX49" s="522"/>
      <c r="IY49" s="522">
        <f t="shared" si="121"/>
        <v>0</v>
      </c>
      <c r="IZ49" s="522"/>
      <c r="JA49" s="522">
        <f t="shared" si="122"/>
        <v>0</v>
      </c>
      <c r="JB49" s="522"/>
      <c r="JC49" s="522">
        <f t="shared" si="123"/>
        <v>0</v>
      </c>
      <c r="JD49" s="522"/>
      <c r="JE49" s="522">
        <f t="shared" si="124"/>
        <v>0</v>
      </c>
      <c r="JF49" s="522"/>
    </row>
    <row r="50" spans="1:266">
      <c r="A50" s="253"/>
      <c r="B50" s="211"/>
      <c r="C50" s="48" t="s">
        <v>5022</v>
      </c>
      <c r="D50" s="547" t="str">
        <f>IF($CW$27=1,"",IF(CNGE_2024_M3_Secc1!D599="","",CNGE_2024_M3_Secc1!D599))</f>
        <v/>
      </c>
      <c r="E50" s="548"/>
      <c r="F50" s="548"/>
      <c r="G50" s="549"/>
      <c r="H50" s="537"/>
      <c r="I50" s="537"/>
      <c r="J50" s="537"/>
      <c r="K50" s="537"/>
      <c r="L50" s="537"/>
      <c r="M50" s="537"/>
      <c r="N50" s="537"/>
      <c r="O50" s="537"/>
      <c r="P50" s="982"/>
      <c r="Q50" s="982"/>
      <c r="R50" s="982"/>
      <c r="S50" s="982"/>
      <c r="T50" s="982"/>
      <c r="U50" s="982"/>
      <c r="V50" s="982"/>
      <c r="W50" s="982"/>
      <c r="X50" s="982"/>
      <c r="Y50" s="982"/>
      <c r="Z50" s="537"/>
      <c r="AA50" s="537"/>
      <c r="AB50" s="537"/>
      <c r="AC50" s="537"/>
      <c r="AD50" s="537"/>
      <c r="AE50" s="537"/>
      <c r="AF50" s="537"/>
      <c r="AG50" s="537"/>
      <c r="AH50" s="982"/>
      <c r="AI50" s="982"/>
      <c r="AJ50" s="982"/>
      <c r="AK50" s="982"/>
      <c r="AL50" s="982"/>
      <c r="AM50" s="982"/>
      <c r="AN50" s="982"/>
      <c r="AO50" s="982"/>
      <c r="AP50" s="982"/>
      <c r="AQ50" s="982"/>
      <c r="AR50" s="537"/>
      <c r="AS50" s="537"/>
      <c r="AT50" s="537"/>
      <c r="AU50" s="537"/>
      <c r="AV50" s="537"/>
      <c r="AW50" s="537"/>
      <c r="AX50" s="537"/>
      <c r="AY50" s="537"/>
      <c r="AZ50" s="982"/>
      <c r="BA50" s="982"/>
      <c r="BB50" s="982"/>
      <c r="BC50" s="982"/>
      <c r="BD50" s="982"/>
      <c r="BE50" s="982"/>
      <c r="BF50" s="982"/>
      <c r="BG50" s="982"/>
      <c r="BH50" s="982"/>
      <c r="BI50" s="982"/>
      <c r="BJ50" s="537"/>
      <c r="BK50" s="537"/>
      <c r="BL50" s="537"/>
      <c r="BM50" s="537"/>
      <c r="BN50" s="537"/>
      <c r="BO50" s="537"/>
      <c r="BP50" s="537"/>
      <c r="BQ50" s="537"/>
      <c r="BR50" s="982"/>
      <c r="BS50" s="982"/>
      <c r="BT50" s="982"/>
      <c r="BU50" s="982"/>
      <c r="BV50" s="982"/>
      <c r="BW50" s="982"/>
      <c r="BX50" s="982"/>
      <c r="BY50" s="982"/>
      <c r="BZ50" s="982"/>
      <c r="CA50" s="982"/>
      <c r="CB50" s="537"/>
      <c r="CC50" s="537"/>
      <c r="CD50" s="537"/>
      <c r="CE50" s="537"/>
      <c r="CF50" s="537"/>
      <c r="CG50" s="537"/>
      <c r="CH50" s="537"/>
      <c r="CI50" s="537"/>
      <c r="CJ50" s="982"/>
      <c r="CK50" s="982"/>
      <c r="CL50" s="982"/>
      <c r="CM50" s="982"/>
      <c r="CN50" s="982"/>
      <c r="CO50" s="982"/>
      <c r="CP50" s="982"/>
      <c r="CQ50" s="982"/>
      <c r="CR50" s="982"/>
      <c r="CS50" s="982"/>
      <c r="CW50" s="524">
        <f>CNGE_2024_M3_Secc1!AH698</f>
        <v>0</v>
      </c>
      <c r="CX50" s="526"/>
      <c r="CZ50" s="522">
        <f>IF(CNGE_2024_M3_Secc1!$AO$669=CNGE_2024_M3_Secc1!$AQ$669,0,CNGE_2024_M3_Secc1!Y698)</f>
        <v>0</v>
      </c>
      <c r="DA50" s="522"/>
      <c r="DB50" s="522">
        <f t="shared" si="5"/>
        <v>0</v>
      </c>
      <c r="DC50" s="522"/>
      <c r="DD50" s="522">
        <f t="shared" si="6"/>
        <v>0</v>
      </c>
      <c r="DE50" s="522"/>
      <c r="DG50" s="164" t="b">
        <f t="shared" si="7"/>
        <v>0</v>
      </c>
      <c r="DH50" s="164" t="str">
        <f t="shared" si="8"/>
        <v/>
      </c>
      <c r="DI50" s="164">
        <f t="shared" si="9"/>
        <v>0</v>
      </c>
      <c r="DJ50" s="345" t="b">
        <f t="shared" si="10"/>
        <v>0</v>
      </c>
      <c r="DK50" s="122" t="str">
        <f t="shared" si="11"/>
        <v/>
      </c>
      <c r="DL50" s="345">
        <f t="shared" si="12"/>
        <v>0</v>
      </c>
      <c r="DM50" s="345" t="b">
        <f t="shared" si="13"/>
        <v>0</v>
      </c>
      <c r="DN50" s="345">
        <f t="shared" si="14"/>
        <v>0</v>
      </c>
      <c r="DO50" s="164" t="b">
        <f t="shared" si="15"/>
        <v>0</v>
      </c>
      <c r="DP50" s="164" t="str">
        <f t="shared" si="16"/>
        <v/>
      </c>
      <c r="DQ50" s="164">
        <f t="shared" si="17"/>
        <v>0</v>
      </c>
      <c r="DR50" s="345" t="b">
        <f t="shared" si="18"/>
        <v>0</v>
      </c>
      <c r="DS50" s="122" t="str">
        <f t="shared" si="19"/>
        <v/>
      </c>
      <c r="DT50" s="345">
        <f t="shared" si="20"/>
        <v>0</v>
      </c>
      <c r="DU50" s="345" t="b">
        <f t="shared" si="21"/>
        <v>0</v>
      </c>
      <c r="DV50" s="345">
        <f t="shared" si="22"/>
        <v>0</v>
      </c>
      <c r="DW50" s="164" t="b">
        <f t="shared" si="23"/>
        <v>0</v>
      </c>
      <c r="DX50" s="164" t="str">
        <f t="shared" si="24"/>
        <v/>
      </c>
      <c r="DY50" s="164">
        <f t="shared" si="25"/>
        <v>0</v>
      </c>
      <c r="DZ50" s="345" t="b">
        <f t="shared" si="26"/>
        <v>0</v>
      </c>
      <c r="EA50" s="122" t="str">
        <f t="shared" si="27"/>
        <v/>
      </c>
      <c r="EB50" s="345">
        <f t="shared" si="28"/>
        <v>0</v>
      </c>
      <c r="EC50" s="345" t="b">
        <f t="shared" si="29"/>
        <v>0</v>
      </c>
      <c r="ED50" s="345">
        <f t="shared" si="30"/>
        <v>0</v>
      </c>
      <c r="EE50" s="164" t="b">
        <f t="shared" si="31"/>
        <v>0</v>
      </c>
      <c r="EF50" s="164" t="str">
        <f t="shared" si="32"/>
        <v/>
      </c>
      <c r="EG50" s="164">
        <f t="shared" si="33"/>
        <v>0</v>
      </c>
      <c r="EH50" s="345" t="b">
        <f t="shared" si="34"/>
        <v>0</v>
      </c>
      <c r="EI50" s="122" t="str">
        <f t="shared" si="35"/>
        <v/>
      </c>
      <c r="EJ50" s="345">
        <f t="shared" si="36"/>
        <v>0</v>
      </c>
      <c r="EK50" s="345" t="b">
        <f t="shared" si="37"/>
        <v>0</v>
      </c>
      <c r="EL50" s="345">
        <f t="shared" si="38"/>
        <v>0</v>
      </c>
      <c r="EM50" s="164" t="b">
        <f t="shared" si="39"/>
        <v>0</v>
      </c>
      <c r="EN50" s="164" t="str">
        <f t="shared" si="40"/>
        <v/>
      </c>
      <c r="EO50" s="164">
        <f t="shared" si="41"/>
        <v>0</v>
      </c>
      <c r="EP50" s="345" t="b">
        <f t="shared" si="42"/>
        <v>0</v>
      </c>
      <c r="EQ50" s="122" t="str">
        <f t="shared" si="43"/>
        <v/>
      </c>
      <c r="ER50" s="345">
        <f t="shared" si="44"/>
        <v>0</v>
      </c>
      <c r="ES50" s="345" t="b">
        <f t="shared" si="45"/>
        <v>0</v>
      </c>
      <c r="ET50" s="345">
        <f t="shared" si="46"/>
        <v>0</v>
      </c>
      <c r="EU50" s="522"/>
      <c r="EV50" s="164" t="b">
        <f t="shared" si="47"/>
        <v>0</v>
      </c>
      <c r="EW50" s="164" t="str">
        <f t="shared" si="48"/>
        <v/>
      </c>
      <c r="EX50" s="164">
        <f t="shared" si="49"/>
        <v>0</v>
      </c>
      <c r="EY50" s="345" t="b">
        <f t="shared" si="50"/>
        <v>0</v>
      </c>
      <c r="EZ50" s="122" t="str">
        <f t="shared" si="51"/>
        <v/>
      </c>
      <c r="FA50" s="345">
        <f t="shared" si="52"/>
        <v>0</v>
      </c>
      <c r="FB50" s="345" t="b">
        <f t="shared" si="53"/>
        <v>0</v>
      </c>
      <c r="FC50" s="345">
        <f t="shared" si="54"/>
        <v>0</v>
      </c>
      <c r="FD50" s="164" t="b">
        <f t="shared" si="55"/>
        <v>0</v>
      </c>
      <c r="FE50" s="164" t="str">
        <f t="shared" si="56"/>
        <v/>
      </c>
      <c r="FF50" s="164">
        <f t="shared" si="57"/>
        <v>0</v>
      </c>
      <c r="FG50" s="345" t="b">
        <f t="shared" si="58"/>
        <v>0</v>
      </c>
      <c r="FH50" s="122" t="str">
        <f t="shared" si="59"/>
        <v/>
      </c>
      <c r="FI50" s="345">
        <f t="shared" si="60"/>
        <v>0</v>
      </c>
      <c r="FJ50" s="345" t="b">
        <f t="shared" si="61"/>
        <v>0</v>
      </c>
      <c r="FK50" s="345">
        <f t="shared" si="62"/>
        <v>0</v>
      </c>
      <c r="FL50" s="164" t="b">
        <f t="shared" si="63"/>
        <v>0</v>
      </c>
      <c r="FM50" s="164" t="str">
        <f t="shared" si="64"/>
        <v/>
      </c>
      <c r="FN50" s="164">
        <f t="shared" si="65"/>
        <v>0</v>
      </c>
      <c r="FO50" s="345" t="b">
        <f t="shared" si="66"/>
        <v>0</v>
      </c>
      <c r="FP50" s="122" t="str">
        <f t="shared" si="67"/>
        <v/>
      </c>
      <c r="FQ50" s="345">
        <f t="shared" si="68"/>
        <v>0</v>
      </c>
      <c r="FR50" s="345" t="b">
        <f t="shared" si="69"/>
        <v>0</v>
      </c>
      <c r="FS50" s="345">
        <f t="shared" si="70"/>
        <v>0</v>
      </c>
      <c r="FT50" s="164" t="b">
        <f t="shared" si="71"/>
        <v>0</v>
      </c>
      <c r="FU50" s="164" t="str">
        <f t="shared" si="72"/>
        <v/>
      </c>
      <c r="FV50" s="164">
        <f t="shared" si="73"/>
        <v>0</v>
      </c>
      <c r="FW50" s="345" t="b">
        <f t="shared" si="74"/>
        <v>0</v>
      </c>
      <c r="FX50" s="122" t="str">
        <f t="shared" si="75"/>
        <v/>
      </c>
      <c r="FY50" s="345">
        <f t="shared" si="76"/>
        <v>0</v>
      </c>
      <c r="FZ50" s="345" t="b">
        <f t="shared" si="77"/>
        <v>0</v>
      </c>
      <c r="GA50" s="345">
        <f t="shared" si="78"/>
        <v>0</v>
      </c>
      <c r="GB50" s="164" t="b">
        <f t="shared" si="79"/>
        <v>0</v>
      </c>
      <c r="GC50" s="164" t="str">
        <f t="shared" si="80"/>
        <v/>
      </c>
      <c r="GD50" s="164">
        <f t="shared" si="81"/>
        <v>0</v>
      </c>
      <c r="GE50" s="345" t="b">
        <f t="shared" si="82"/>
        <v>0</v>
      </c>
      <c r="GF50" s="122" t="str">
        <f t="shared" si="83"/>
        <v/>
      </c>
      <c r="GG50" s="345">
        <f t="shared" si="84"/>
        <v>0</v>
      </c>
      <c r="GH50" s="345" t="b">
        <f t="shared" si="85"/>
        <v>0</v>
      </c>
      <c r="GI50" s="345">
        <f t="shared" si="86"/>
        <v>0</v>
      </c>
      <c r="GK50" s="522">
        <f t="shared" si="87"/>
        <v>0</v>
      </c>
      <c r="GL50" s="522"/>
      <c r="GM50" s="522">
        <f t="shared" si="88"/>
        <v>0</v>
      </c>
      <c r="GN50" s="522"/>
      <c r="GO50" s="522">
        <f t="shared" si="89"/>
        <v>0</v>
      </c>
      <c r="GP50" s="522"/>
      <c r="GQ50" s="522">
        <f t="shared" si="90"/>
        <v>0</v>
      </c>
      <c r="GR50" s="522"/>
      <c r="GS50" s="522">
        <f t="shared" si="91"/>
        <v>0</v>
      </c>
      <c r="GT50" s="522"/>
      <c r="GU50" s="522">
        <f t="shared" si="92"/>
        <v>0</v>
      </c>
      <c r="GV50" s="522"/>
      <c r="GW50" s="522">
        <f t="shared" si="93"/>
        <v>0</v>
      </c>
      <c r="GX50" s="522"/>
      <c r="GY50" s="522">
        <f t="shared" si="94"/>
        <v>0</v>
      </c>
      <c r="GZ50" s="522"/>
      <c r="HA50" s="522">
        <f t="shared" si="95"/>
        <v>0</v>
      </c>
      <c r="HB50" s="522"/>
      <c r="HC50" s="522">
        <f t="shared" si="118"/>
        <v>0</v>
      </c>
      <c r="HD50" s="522"/>
      <c r="HE50" s="522">
        <f t="shared" si="97"/>
        <v>0</v>
      </c>
      <c r="HF50" s="522"/>
      <c r="HG50" s="522">
        <f t="shared" si="98"/>
        <v>0</v>
      </c>
      <c r="HH50" s="522"/>
      <c r="HI50" s="522">
        <f t="shared" si="99"/>
        <v>0</v>
      </c>
      <c r="HJ50" s="522"/>
      <c r="HK50" s="522">
        <f t="shared" si="100"/>
        <v>0</v>
      </c>
      <c r="HL50" s="522"/>
      <c r="HM50" s="522">
        <f t="shared" si="101"/>
        <v>0</v>
      </c>
      <c r="HN50" s="522"/>
      <c r="HO50" s="522">
        <f t="shared" si="102"/>
        <v>0</v>
      </c>
      <c r="HP50" s="522"/>
      <c r="HQ50" s="522">
        <f t="shared" si="103"/>
        <v>0</v>
      </c>
      <c r="HR50" s="522"/>
      <c r="HS50" s="522">
        <f t="shared" si="104"/>
        <v>0</v>
      </c>
      <c r="HT50" s="522"/>
      <c r="HU50" s="522">
        <f t="shared" si="105"/>
        <v>0</v>
      </c>
      <c r="HV50" s="522"/>
      <c r="HW50" s="522">
        <f t="shared" si="106"/>
        <v>0</v>
      </c>
      <c r="HX50" s="522"/>
      <c r="HY50" s="522">
        <f t="shared" si="107"/>
        <v>0</v>
      </c>
      <c r="HZ50" s="522"/>
      <c r="IA50" s="522">
        <f t="shared" si="108"/>
        <v>0</v>
      </c>
      <c r="IB50" s="522"/>
      <c r="IC50" s="522">
        <f t="shared" si="109"/>
        <v>0</v>
      </c>
      <c r="ID50" s="522"/>
      <c r="IE50" s="522">
        <f t="shared" si="110"/>
        <v>0</v>
      </c>
      <c r="IF50" s="522"/>
      <c r="IG50" s="522">
        <f t="shared" si="111"/>
        <v>0</v>
      </c>
      <c r="IH50" s="522"/>
      <c r="IJ50" s="522">
        <f t="shared" si="0"/>
        <v>0</v>
      </c>
      <c r="IK50" s="522"/>
      <c r="IL50" s="522">
        <f t="shared" si="1"/>
        <v>0</v>
      </c>
      <c r="IM50" s="522"/>
      <c r="IN50" s="522">
        <f t="shared" si="2"/>
        <v>0</v>
      </c>
      <c r="IO50" s="522"/>
      <c r="IP50" s="522">
        <f t="shared" si="3"/>
        <v>0</v>
      </c>
      <c r="IQ50" s="522"/>
      <c r="IR50" s="522">
        <f t="shared" si="4"/>
        <v>0</v>
      </c>
      <c r="IS50" s="522"/>
      <c r="IU50" s="522">
        <f t="shared" si="119"/>
        <v>0</v>
      </c>
      <c r="IV50" s="522"/>
      <c r="IW50" s="522">
        <f t="shared" si="120"/>
        <v>0</v>
      </c>
      <c r="IX50" s="522"/>
      <c r="IY50" s="522">
        <f t="shared" si="121"/>
        <v>0</v>
      </c>
      <c r="IZ50" s="522"/>
      <c r="JA50" s="522">
        <f t="shared" si="122"/>
        <v>0</v>
      </c>
      <c r="JB50" s="522"/>
      <c r="JC50" s="522">
        <f t="shared" si="123"/>
        <v>0</v>
      </c>
      <c r="JD50" s="522"/>
      <c r="JE50" s="522">
        <f t="shared" si="124"/>
        <v>0</v>
      </c>
      <c r="JF50" s="522"/>
    </row>
    <row r="51" spans="1:266">
      <c r="A51" s="253"/>
      <c r="B51" s="211"/>
      <c r="C51" s="48" t="s">
        <v>5023</v>
      </c>
      <c r="D51" s="547" t="str">
        <f>IF($CW$27=1,"",IF(CNGE_2024_M3_Secc1!D600="","",CNGE_2024_M3_Secc1!D600))</f>
        <v/>
      </c>
      <c r="E51" s="548"/>
      <c r="F51" s="548"/>
      <c r="G51" s="549"/>
      <c r="H51" s="537"/>
      <c r="I51" s="537"/>
      <c r="J51" s="537"/>
      <c r="K51" s="537"/>
      <c r="L51" s="537"/>
      <c r="M51" s="537"/>
      <c r="N51" s="537"/>
      <c r="O51" s="537"/>
      <c r="P51" s="982"/>
      <c r="Q51" s="982"/>
      <c r="R51" s="982"/>
      <c r="S51" s="982"/>
      <c r="T51" s="982"/>
      <c r="U51" s="982"/>
      <c r="V51" s="982"/>
      <c r="W51" s="982"/>
      <c r="X51" s="982"/>
      <c r="Y51" s="982"/>
      <c r="Z51" s="537"/>
      <c r="AA51" s="537"/>
      <c r="AB51" s="537"/>
      <c r="AC51" s="537"/>
      <c r="AD51" s="537"/>
      <c r="AE51" s="537"/>
      <c r="AF51" s="537"/>
      <c r="AG51" s="537"/>
      <c r="AH51" s="982"/>
      <c r="AI51" s="982"/>
      <c r="AJ51" s="982"/>
      <c r="AK51" s="982"/>
      <c r="AL51" s="982"/>
      <c r="AM51" s="982"/>
      <c r="AN51" s="982"/>
      <c r="AO51" s="982"/>
      <c r="AP51" s="982"/>
      <c r="AQ51" s="982"/>
      <c r="AR51" s="537"/>
      <c r="AS51" s="537"/>
      <c r="AT51" s="537"/>
      <c r="AU51" s="537"/>
      <c r="AV51" s="537"/>
      <c r="AW51" s="537"/>
      <c r="AX51" s="537"/>
      <c r="AY51" s="537"/>
      <c r="AZ51" s="982"/>
      <c r="BA51" s="982"/>
      <c r="BB51" s="982"/>
      <c r="BC51" s="982"/>
      <c r="BD51" s="982"/>
      <c r="BE51" s="982"/>
      <c r="BF51" s="982"/>
      <c r="BG51" s="982"/>
      <c r="BH51" s="982"/>
      <c r="BI51" s="982"/>
      <c r="BJ51" s="537"/>
      <c r="BK51" s="537"/>
      <c r="BL51" s="537"/>
      <c r="BM51" s="537"/>
      <c r="BN51" s="537"/>
      <c r="BO51" s="537"/>
      <c r="BP51" s="537"/>
      <c r="BQ51" s="537"/>
      <c r="BR51" s="982"/>
      <c r="BS51" s="982"/>
      <c r="BT51" s="982"/>
      <c r="BU51" s="982"/>
      <c r="BV51" s="982"/>
      <c r="BW51" s="982"/>
      <c r="BX51" s="982"/>
      <c r="BY51" s="982"/>
      <c r="BZ51" s="982"/>
      <c r="CA51" s="982"/>
      <c r="CB51" s="537"/>
      <c r="CC51" s="537"/>
      <c r="CD51" s="537"/>
      <c r="CE51" s="537"/>
      <c r="CF51" s="537"/>
      <c r="CG51" s="537"/>
      <c r="CH51" s="537"/>
      <c r="CI51" s="537"/>
      <c r="CJ51" s="982"/>
      <c r="CK51" s="982"/>
      <c r="CL51" s="982"/>
      <c r="CM51" s="982"/>
      <c r="CN51" s="982"/>
      <c r="CO51" s="982"/>
      <c r="CP51" s="982"/>
      <c r="CQ51" s="982"/>
      <c r="CR51" s="982"/>
      <c r="CS51" s="982"/>
      <c r="CW51" s="524">
        <f>CNGE_2024_M3_Secc1!AH699</f>
        <v>0</v>
      </c>
      <c r="CX51" s="526"/>
      <c r="CZ51" s="522">
        <f>IF(CNGE_2024_M3_Secc1!$AO$669=CNGE_2024_M3_Secc1!$AQ$669,0,CNGE_2024_M3_Secc1!Y699)</f>
        <v>0</v>
      </c>
      <c r="DA51" s="522"/>
      <c r="DB51" s="522">
        <f t="shared" si="5"/>
        <v>0</v>
      </c>
      <c r="DC51" s="522"/>
      <c r="DD51" s="522">
        <f t="shared" si="6"/>
        <v>0</v>
      </c>
      <c r="DE51" s="522"/>
      <c r="DG51" s="164" t="b">
        <f t="shared" si="7"/>
        <v>0</v>
      </c>
      <c r="DH51" s="164" t="str">
        <f t="shared" si="8"/>
        <v/>
      </c>
      <c r="DI51" s="164">
        <f t="shared" si="9"/>
        <v>0</v>
      </c>
      <c r="DJ51" s="345" t="b">
        <f t="shared" si="10"/>
        <v>0</v>
      </c>
      <c r="DK51" s="122" t="str">
        <f t="shared" si="11"/>
        <v/>
      </c>
      <c r="DL51" s="345">
        <f t="shared" si="12"/>
        <v>0</v>
      </c>
      <c r="DM51" s="345" t="b">
        <f t="shared" si="13"/>
        <v>0</v>
      </c>
      <c r="DN51" s="345">
        <f t="shared" si="14"/>
        <v>0</v>
      </c>
      <c r="DO51" s="164" t="b">
        <f t="shared" si="15"/>
        <v>0</v>
      </c>
      <c r="DP51" s="164" t="str">
        <f t="shared" si="16"/>
        <v/>
      </c>
      <c r="DQ51" s="164">
        <f t="shared" si="17"/>
        <v>0</v>
      </c>
      <c r="DR51" s="345" t="b">
        <f t="shared" si="18"/>
        <v>0</v>
      </c>
      <c r="DS51" s="122" t="str">
        <f t="shared" si="19"/>
        <v/>
      </c>
      <c r="DT51" s="345">
        <f t="shared" si="20"/>
        <v>0</v>
      </c>
      <c r="DU51" s="345" t="b">
        <f t="shared" si="21"/>
        <v>0</v>
      </c>
      <c r="DV51" s="345">
        <f t="shared" si="22"/>
        <v>0</v>
      </c>
      <c r="DW51" s="164" t="b">
        <f t="shared" si="23"/>
        <v>0</v>
      </c>
      <c r="DX51" s="164" t="str">
        <f t="shared" si="24"/>
        <v/>
      </c>
      <c r="DY51" s="164">
        <f t="shared" si="25"/>
        <v>0</v>
      </c>
      <c r="DZ51" s="345" t="b">
        <f t="shared" si="26"/>
        <v>0</v>
      </c>
      <c r="EA51" s="122" t="str">
        <f t="shared" si="27"/>
        <v/>
      </c>
      <c r="EB51" s="345">
        <f t="shared" si="28"/>
        <v>0</v>
      </c>
      <c r="EC51" s="345" t="b">
        <f t="shared" si="29"/>
        <v>0</v>
      </c>
      <c r="ED51" s="345">
        <f t="shared" si="30"/>
        <v>0</v>
      </c>
      <c r="EE51" s="164" t="b">
        <f t="shared" si="31"/>
        <v>0</v>
      </c>
      <c r="EF51" s="164" t="str">
        <f t="shared" si="32"/>
        <v/>
      </c>
      <c r="EG51" s="164">
        <f t="shared" si="33"/>
        <v>0</v>
      </c>
      <c r="EH51" s="345" t="b">
        <f t="shared" si="34"/>
        <v>0</v>
      </c>
      <c r="EI51" s="122" t="str">
        <f t="shared" si="35"/>
        <v/>
      </c>
      <c r="EJ51" s="345">
        <f t="shared" si="36"/>
        <v>0</v>
      </c>
      <c r="EK51" s="345" t="b">
        <f t="shared" si="37"/>
        <v>0</v>
      </c>
      <c r="EL51" s="345">
        <f t="shared" si="38"/>
        <v>0</v>
      </c>
      <c r="EM51" s="164" t="b">
        <f t="shared" si="39"/>
        <v>0</v>
      </c>
      <c r="EN51" s="164" t="str">
        <f t="shared" si="40"/>
        <v/>
      </c>
      <c r="EO51" s="164">
        <f t="shared" si="41"/>
        <v>0</v>
      </c>
      <c r="EP51" s="345" t="b">
        <f t="shared" si="42"/>
        <v>0</v>
      </c>
      <c r="EQ51" s="122" t="str">
        <f t="shared" si="43"/>
        <v/>
      </c>
      <c r="ER51" s="345">
        <f t="shared" si="44"/>
        <v>0</v>
      </c>
      <c r="ES51" s="345" t="b">
        <f t="shared" si="45"/>
        <v>0</v>
      </c>
      <c r="ET51" s="345">
        <f t="shared" si="46"/>
        <v>0</v>
      </c>
      <c r="EU51" s="522"/>
      <c r="EV51" s="164" t="b">
        <f t="shared" si="47"/>
        <v>0</v>
      </c>
      <c r="EW51" s="164" t="str">
        <f t="shared" si="48"/>
        <v/>
      </c>
      <c r="EX51" s="164">
        <f t="shared" si="49"/>
        <v>0</v>
      </c>
      <c r="EY51" s="345" t="b">
        <f t="shared" si="50"/>
        <v>0</v>
      </c>
      <c r="EZ51" s="122" t="str">
        <f t="shared" si="51"/>
        <v/>
      </c>
      <c r="FA51" s="345">
        <f t="shared" si="52"/>
        <v>0</v>
      </c>
      <c r="FB51" s="345" t="b">
        <f t="shared" si="53"/>
        <v>0</v>
      </c>
      <c r="FC51" s="345">
        <f t="shared" si="54"/>
        <v>0</v>
      </c>
      <c r="FD51" s="164" t="b">
        <f t="shared" si="55"/>
        <v>0</v>
      </c>
      <c r="FE51" s="164" t="str">
        <f t="shared" si="56"/>
        <v/>
      </c>
      <c r="FF51" s="164">
        <f t="shared" si="57"/>
        <v>0</v>
      </c>
      <c r="FG51" s="345" t="b">
        <f t="shared" si="58"/>
        <v>0</v>
      </c>
      <c r="FH51" s="122" t="str">
        <f t="shared" si="59"/>
        <v/>
      </c>
      <c r="FI51" s="345">
        <f t="shared" si="60"/>
        <v>0</v>
      </c>
      <c r="FJ51" s="345" t="b">
        <f t="shared" si="61"/>
        <v>0</v>
      </c>
      <c r="FK51" s="345">
        <f t="shared" si="62"/>
        <v>0</v>
      </c>
      <c r="FL51" s="164" t="b">
        <f t="shared" si="63"/>
        <v>0</v>
      </c>
      <c r="FM51" s="164" t="str">
        <f t="shared" si="64"/>
        <v/>
      </c>
      <c r="FN51" s="164">
        <f t="shared" si="65"/>
        <v>0</v>
      </c>
      <c r="FO51" s="345" t="b">
        <f t="shared" si="66"/>
        <v>0</v>
      </c>
      <c r="FP51" s="122" t="str">
        <f t="shared" si="67"/>
        <v/>
      </c>
      <c r="FQ51" s="345">
        <f t="shared" si="68"/>
        <v>0</v>
      </c>
      <c r="FR51" s="345" t="b">
        <f t="shared" si="69"/>
        <v>0</v>
      </c>
      <c r="FS51" s="345">
        <f t="shared" si="70"/>
        <v>0</v>
      </c>
      <c r="FT51" s="164" t="b">
        <f t="shared" si="71"/>
        <v>0</v>
      </c>
      <c r="FU51" s="164" t="str">
        <f t="shared" si="72"/>
        <v/>
      </c>
      <c r="FV51" s="164">
        <f t="shared" si="73"/>
        <v>0</v>
      </c>
      <c r="FW51" s="345" t="b">
        <f t="shared" si="74"/>
        <v>0</v>
      </c>
      <c r="FX51" s="122" t="str">
        <f t="shared" si="75"/>
        <v/>
      </c>
      <c r="FY51" s="345">
        <f t="shared" si="76"/>
        <v>0</v>
      </c>
      <c r="FZ51" s="345" t="b">
        <f t="shared" si="77"/>
        <v>0</v>
      </c>
      <c r="GA51" s="345">
        <f t="shared" si="78"/>
        <v>0</v>
      </c>
      <c r="GB51" s="164" t="b">
        <f t="shared" si="79"/>
        <v>0</v>
      </c>
      <c r="GC51" s="164" t="str">
        <f t="shared" si="80"/>
        <v/>
      </c>
      <c r="GD51" s="164">
        <f t="shared" si="81"/>
        <v>0</v>
      </c>
      <c r="GE51" s="345" t="b">
        <f t="shared" si="82"/>
        <v>0</v>
      </c>
      <c r="GF51" s="122" t="str">
        <f t="shared" si="83"/>
        <v/>
      </c>
      <c r="GG51" s="345">
        <f t="shared" si="84"/>
        <v>0</v>
      </c>
      <c r="GH51" s="345" t="b">
        <f t="shared" si="85"/>
        <v>0</v>
      </c>
      <c r="GI51" s="345">
        <f t="shared" si="86"/>
        <v>0</v>
      </c>
      <c r="GK51" s="522">
        <f t="shared" si="87"/>
        <v>0</v>
      </c>
      <c r="GL51" s="522"/>
      <c r="GM51" s="522">
        <f t="shared" si="88"/>
        <v>0</v>
      </c>
      <c r="GN51" s="522"/>
      <c r="GO51" s="522">
        <f t="shared" si="89"/>
        <v>0</v>
      </c>
      <c r="GP51" s="522"/>
      <c r="GQ51" s="522">
        <f t="shared" si="90"/>
        <v>0</v>
      </c>
      <c r="GR51" s="522"/>
      <c r="GS51" s="522">
        <f t="shared" si="91"/>
        <v>0</v>
      </c>
      <c r="GT51" s="522"/>
      <c r="GU51" s="522">
        <f t="shared" si="92"/>
        <v>0</v>
      </c>
      <c r="GV51" s="522"/>
      <c r="GW51" s="522">
        <f t="shared" si="93"/>
        <v>0</v>
      </c>
      <c r="GX51" s="522"/>
      <c r="GY51" s="522">
        <f t="shared" si="94"/>
        <v>0</v>
      </c>
      <c r="GZ51" s="522"/>
      <c r="HA51" s="522">
        <f t="shared" si="95"/>
        <v>0</v>
      </c>
      <c r="HB51" s="522"/>
      <c r="HC51" s="522">
        <f t="shared" si="118"/>
        <v>0</v>
      </c>
      <c r="HD51" s="522"/>
      <c r="HE51" s="522">
        <f t="shared" si="97"/>
        <v>0</v>
      </c>
      <c r="HF51" s="522"/>
      <c r="HG51" s="522">
        <f t="shared" si="98"/>
        <v>0</v>
      </c>
      <c r="HH51" s="522"/>
      <c r="HI51" s="522">
        <f t="shared" si="99"/>
        <v>0</v>
      </c>
      <c r="HJ51" s="522"/>
      <c r="HK51" s="522">
        <f t="shared" si="100"/>
        <v>0</v>
      </c>
      <c r="HL51" s="522"/>
      <c r="HM51" s="522">
        <f t="shared" si="101"/>
        <v>0</v>
      </c>
      <c r="HN51" s="522"/>
      <c r="HO51" s="522">
        <f t="shared" si="102"/>
        <v>0</v>
      </c>
      <c r="HP51" s="522"/>
      <c r="HQ51" s="522">
        <f t="shared" si="103"/>
        <v>0</v>
      </c>
      <c r="HR51" s="522"/>
      <c r="HS51" s="522">
        <f t="shared" si="104"/>
        <v>0</v>
      </c>
      <c r="HT51" s="522"/>
      <c r="HU51" s="522">
        <f t="shared" si="105"/>
        <v>0</v>
      </c>
      <c r="HV51" s="522"/>
      <c r="HW51" s="522">
        <f t="shared" si="106"/>
        <v>0</v>
      </c>
      <c r="HX51" s="522"/>
      <c r="HY51" s="522">
        <f t="shared" si="107"/>
        <v>0</v>
      </c>
      <c r="HZ51" s="522"/>
      <c r="IA51" s="522">
        <f t="shared" si="108"/>
        <v>0</v>
      </c>
      <c r="IB51" s="522"/>
      <c r="IC51" s="522">
        <f t="shared" si="109"/>
        <v>0</v>
      </c>
      <c r="ID51" s="522"/>
      <c r="IE51" s="522">
        <f t="shared" si="110"/>
        <v>0</v>
      </c>
      <c r="IF51" s="522"/>
      <c r="IG51" s="522">
        <f t="shared" si="111"/>
        <v>0</v>
      </c>
      <c r="IH51" s="522"/>
      <c r="IJ51" s="522">
        <f t="shared" si="0"/>
        <v>0</v>
      </c>
      <c r="IK51" s="522"/>
      <c r="IL51" s="522">
        <f t="shared" si="1"/>
        <v>0</v>
      </c>
      <c r="IM51" s="522"/>
      <c r="IN51" s="522">
        <f t="shared" si="2"/>
        <v>0</v>
      </c>
      <c r="IO51" s="522"/>
      <c r="IP51" s="522">
        <f t="shared" si="3"/>
        <v>0</v>
      </c>
      <c r="IQ51" s="522"/>
      <c r="IR51" s="522">
        <f t="shared" si="4"/>
        <v>0</v>
      </c>
      <c r="IS51" s="522"/>
      <c r="IU51" s="522">
        <f t="shared" si="119"/>
        <v>0</v>
      </c>
      <c r="IV51" s="522"/>
      <c r="IW51" s="522">
        <f t="shared" si="120"/>
        <v>0</v>
      </c>
      <c r="IX51" s="522"/>
      <c r="IY51" s="522">
        <f t="shared" si="121"/>
        <v>0</v>
      </c>
      <c r="IZ51" s="522"/>
      <c r="JA51" s="522">
        <f t="shared" si="122"/>
        <v>0</v>
      </c>
      <c r="JB51" s="522"/>
      <c r="JC51" s="522">
        <f t="shared" si="123"/>
        <v>0</v>
      </c>
      <c r="JD51" s="522"/>
      <c r="JE51" s="522">
        <f t="shared" si="124"/>
        <v>0</v>
      </c>
      <c r="JF51" s="522"/>
    </row>
    <row r="52" spans="1:266">
      <c r="A52" s="253"/>
      <c r="B52" s="211"/>
      <c r="C52" s="48" t="s">
        <v>5024</v>
      </c>
      <c r="D52" s="547" t="str">
        <f>IF($CW$27=1,"",IF(CNGE_2024_M3_Secc1!D601="","",CNGE_2024_M3_Secc1!D601))</f>
        <v/>
      </c>
      <c r="E52" s="548"/>
      <c r="F52" s="548"/>
      <c r="G52" s="549"/>
      <c r="H52" s="537"/>
      <c r="I52" s="537"/>
      <c r="J52" s="537"/>
      <c r="K52" s="537"/>
      <c r="L52" s="537"/>
      <c r="M52" s="537"/>
      <c r="N52" s="537"/>
      <c r="O52" s="537"/>
      <c r="P52" s="982"/>
      <c r="Q52" s="982"/>
      <c r="R52" s="982"/>
      <c r="S52" s="982"/>
      <c r="T52" s="982"/>
      <c r="U52" s="982"/>
      <c r="V52" s="982"/>
      <c r="W52" s="982"/>
      <c r="X52" s="982"/>
      <c r="Y52" s="982"/>
      <c r="Z52" s="537"/>
      <c r="AA52" s="537"/>
      <c r="AB52" s="537"/>
      <c r="AC52" s="537"/>
      <c r="AD52" s="537"/>
      <c r="AE52" s="537"/>
      <c r="AF52" s="537"/>
      <c r="AG52" s="537"/>
      <c r="AH52" s="982"/>
      <c r="AI52" s="982"/>
      <c r="AJ52" s="982"/>
      <c r="AK52" s="982"/>
      <c r="AL52" s="982"/>
      <c r="AM52" s="982"/>
      <c r="AN52" s="982"/>
      <c r="AO52" s="982"/>
      <c r="AP52" s="982"/>
      <c r="AQ52" s="982"/>
      <c r="AR52" s="537"/>
      <c r="AS52" s="537"/>
      <c r="AT52" s="537"/>
      <c r="AU52" s="537"/>
      <c r="AV52" s="537"/>
      <c r="AW52" s="537"/>
      <c r="AX52" s="537"/>
      <c r="AY52" s="537"/>
      <c r="AZ52" s="982"/>
      <c r="BA52" s="982"/>
      <c r="BB52" s="982"/>
      <c r="BC52" s="982"/>
      <c r="BD52" s="982"/>
      <c r="BE52" s="982"/>
      <c r="BF52" s="982"/>
      <c r="BG52" s="982"/>
      <c r="BH52" s="982"/>
      <c r="BI52" s="982"/>
      <c r="BJ52" s="537"/>
      <c r="BK52" s="537"/>
      <c r="BL52" s="537"/>
      <c r="BM52" s="537"/>
      <c r="BN52" s="537"/>
      <c r="BO52" s="537"/>
      <c r="BP52" s="537"/>
      <c r="BQ52" s="537"/>
      <c r="BR52" s="982"/>
      <c r="BS52" s="982"/>
      <c r="BT52" s="982"/>
      <c r="BU52" s="982"/>
      <c r="BV52" s="982"/>
      <c r="BW52" s="982"/>
      <c r="BX52" s="982"/>
      <c r="BY52" s="982"/>
      <c r="BZ52" s="982"/>
      <c r="CA52" s="982"/>
      <c r="CB52" s="537"/>
      <c r="CC52" s="537"/>
      <c r="CD52" s="537"/>
      <c r="CE52" s="537"/>
      <c r="CF52" s="537"/>
      <c r="CG52" s="537"/>
      <c r="CH52" s="537"/>
      <c r="CI52" s="537"/>
      <c r="CJ52" s="982"/>
      <c r="CK52" s="982"/>
      <c r="CL52" s="982"/>
      <c r="CM52" s="982"/>
      <c r="CN52" s="982"/>
      <c r="CO52" s="982"/>
      <c r="CP52" s="982"/>
      <c r="CQ52" s="982"/>
      <c r="CR52" s="982"/>
      <c r="CS52" s="982"/>
      <c r="CW52" s="524">
        <f>CNGE_2024_M3_Secc1!AH700</f>
        <v>0</v>
      </c>
      <c r="CX52" s="526"/>
      <c r="CZ52" s="522">
        <f>IF(CNGE_2024_M3_Secc1!$AO$669=CNGE_2024_M3_Secc1!$AQ$669,0,CNGE_2024_M3_Secc1!Y700)</f>
        <v>0</v>
      </c>
      <c r="DA52" s="522"/>
      <c r="DB52" s="522">
        <f t="shared" si="5"/>
        <v>0</v>
      </c>
      <c r="DC52" s="522"/>
      <c r="DD52" s="522">
        <f t="shared" si="6"/>
        <v>0</v>
      </c>
      <c r="DE52" s="522"/>
      <c r="DG52" s="164" t="b">
        <f t="shared" si="7"/>
        <v>0</v>
      </c>
      <c r="DH52" s="164" t="str">
        <f t="shared" si="8"/>
        <v/>
      </c>
      <c r="DI52" s="164">
        <f t="shared" si="9"/>
        <v>0</v>
      </c>
      <c r="DJ52" s="345" t="b">
        <f t="shared" si="10"/>
        <v>0</v>
      </c>
      <c r="DK52" s="122" t="str">
        <f t="shared" si="11"/>
        <v/>
      </c>
      <c r="DL52" s="345">
        <f t="shared" si="12"/>
        <v>0</v>
      </c>
      <c r="DM52" s="345" t="b">
        <f t="shared" si="13"/>
        <v>0</v>
      </c>
      <c r="DN52" s="345">
        <f t="shared" si="14"/>
        <v>0</v>
      </c>
      <c r="DO52" s="164" t="b">
        <f t="shared" si="15"/>
        <v>0</v>
      </c>
      <c r="DP52" s="164" t="str">
        <f t="shared" si="16"/>
        <v/>
      </c>
      <c r="DQ52" s="164">
        <f t="shared" si="17"/>
        <v>0</v>
      </c>
      <c r="DR52" s="345" t="b">
        <f t="shared" si="18"/>
        <v>0</v>
      </c>
      <c r="DS52" s="122" t="str">
        <f t="shared" si="19"/>
        <v/>
      </c>
      <c r="DT52" s="345">
        <f t="shared" si="20"/>
        <v>0</v>
      </c>
      <c r="DU52" s="345" t="b">
        <f t="shared" si="21"/>
        <v>0</v>
      </c>
      <c r="DV52" s="345">
        <f t="shared" si="22"/>
        <v>0</v>
      </c>
      <c r="DW52" s="164" t="b">
        <f t="shared" si="23"/>
        <v>0</v>
      </c>
      <c r="DX52" s="164" t="str">
        <f t="shared" si="24"/>
        <v/>
      </c>
      <c r="DY52" s="164">
        <f t="shared" si="25"/>
        <v>0</v>
      </c>
      <c r="DZ52" s="345" t="b">
        <f t="shared" si="26"/>
        <v>0</v>
      </c>
      <c r="EA52" s="122" t="str">
        <f t="shared" si="27"/>
        <v/>
      </c>
      <c r="EB52" s="345">
        <f t="shared" si="28"/>
        <v>0</v>
      </c>
      <c r="EC52" s="345" t="b">
        <f t="shared" si="29"/>
        <v>0</v>
      </c>
      <c r="ED52" s="345">
        <f t="shared" si="30"/>
        <v>0</v>
      </c>
      <c r="EE52" s="164" t="b">
        <f t="shared" si="31"/>
        <v>0</v>
      </c>
      <c r="EF52" s="164" t="str">
        <f t="shared" si="32"/>
        <v/>
      </c>
      <c r="EG52" s="164">
        <f t="shared" si="33"/>
        <v>0</v>
      </c>
      <c r="EH52" s="345" t="b">
        <f t="shared" si="34"/>
        <v>0</v>
      </c>
      <c r="EI52" s="122" t="str">
        <f t="shared" si="35"/>
        <v/>
      </c>
      <c r="EJ52" s="345">
        <f t="shared" si="36"/>
        <v>0</v>
      </c>
      <c r="EK52" s="345" t="b">
        <f t="shared" si="37"/>
        <v>0</v>
      </c>
      <c r="EL52" s="345">
        <f t="shared" si="38"/>
        <v>0</v>
      </c>
      <c r="EM52" s="164" t="b">
        <f t="shared" si="39"/>
        <v>0</v>
      </c>
      <c r="EN52" s="164" t="str">
        <f t="shared" si="40"/>
        <v/>
      </c>
      <c r="EO52" s="164">
        <f t="shared" si="41"/>
        <v>0</v>
      </c>
      <c r="EP52" s="345" t="b">
        <f t="shared" si="42"/>
        <v>0</v>
      </c>
      <c r="EQ52" s="122" t="str">
        <f t="shared" si="43"/>
        <v/>
      </c>
      <c r="ER52" s="345">
        <f t="shared" si="44"/>
        <v>0</v>
      </c>
      <c r="ES52" s="345" t="b">
        <f t="shared" si="45"/>
        <v>0</v>
      </c>
      <c r="ET52" s="345">
        <f t="shared" si="46"/>
        <v>0</v>
      </c>
      <c r="EU52" s="522"/>
      <c r="EV52" s="164" t="b">
        <f t="shared" si="47"/>
        <v>0</v>
      </c>
      <c r="EW52" s="164" t="str">
        <f t="shared" si="48"/>
        <v/>
      </c>
      <c r="EX52" s="164">
        <f t="shared" si="49"/>
        <v>0</v>
      </c>
      <c r="EY52" s="345" t="b">
        <f t="shared" si="50"/>
        <v>0</v>
      </c>
      <c r="EZ52" s="122" t="str">
        <f t="shared" si="51"/>
        <v/>
      </c>
      <c r="FA52" s="345">
        <f t="shared" si="52"/>
        <v>0</v>
      </c>
      <c r="FB52" s="345" t="b">
        <f t="shared" si="53"/>
        <v>0</v>
      </c>
      <c r="FC52" s="345">
        <f t="shared" si="54"/>
        <v>0</v>
      </c>
      <c r="FD52" s="164" t="b">
        <f t="shared" si="55"/>
        <v>0</v>
      </c>
      <c r="FE52" s="164" t="str">
        <f t="shared" si="56"/>
        <v/>
      </c>
      <c r="FF52" s="164">
        <f t="shared" si="57"/>
        <v>0</v>
      </c>
      <c r="FG52" s="345" t="b">
        <f t="shared" si="58"/>
        <v>0</v>
      </c>
      <c r="FH52" s="122" t="str">
        <f t="shared" si="59"/>
        <v/>
      </c>
      <c r="FI52" s="345">
        <f t="shared" si="60"/>
        <v>0</v>
      </c>
      <c r="FJ52" s="345" t="b">
        <f t="shared" si="61"/>
        <v>0</v>
      </c>
      <c r="FK52" s="345">
        <f t="shared" si="62"/>
        <v>0</v>
      </c>
      <c r="FL52" s="164" t="b">
        <f t="shared" si="63"/>
        <v>0</v>
      </c>
      <c r="FM52" s="164" t="str">
        <f t="shared" si="64"/>
        <v/>
      </c>
      <c r="FN52" s="164">
        <f t="shared" si="65"/>
        <v>0</v>
      </c>
      <c r="FO52" s="345" t="b">
        <f t="shared" si="66"/>
        <v>0</v>
      </c>
      <c r="FP52" s="122" t="str">
        <f t="shared" si="67"/>
        <v/>
      </c>
      <c r="FQ52" s="345">
        <f t="shared" si="68"/>
        <v>0</v>
      </c>
      <c r="FR52" s="345" t="b">
        <f t="shared" si="69"/>
        <v>0</v>
      </c>
      <c r="FS52" s="345">
        <f t="shared" si="70"/>
        <v>0</v>
      </c>
      <c r="FT52" s="164" t="b">
        <f t="shared" si="71"/>
        <v>0</v>
      </c>
      <c r="FU52" s="164" t="str">
        <f t="shared" si="72"/>
        <v/>
      </c>
      <c r="FV52" s="164">
        <f t="shared" si="73"/>
        <v>0</v>
      </c>
      <c r="FW52" s="345" t="b">
        <f t="shared" si="74"/>
        <v>0</v>
      </c>
      <c r="FX52" s="122" t="str">
        <f t="shared" si="75"/>
        <v/>
      </c>
      <c r="FY52" s="345">
        <f t="shared" si="76"/>
        <v>0</v>
      </c>
      <c r="FZ52" s="345" t="b">
        <f t="shared" si="77"/>
        <v>0</v>
      </c>
      <c r="GA52" s="345">
        <f t="shared" si="78"/>
        <v>0</v>
      </c>
      <c r="GB52" s="164" t="b">
        <f t="shared" si="79"/>
        <v>0</v>
      </c>
      <c r="GC52" s="164" t="str">
        <f t="shared" si="80"/>
        <v/>
      </c>
      <c r="GD52" s="164">
        <f t="shared" si="81"/>
        <v>0</v>
      </c>
      <c r="GE52" s="345" t="b">
        <f t="shared" si="82"/>
        <v>0</v>
      </c>
      <c r="GF52" s="122" t="str">
        <f t="shared" si="83"/>
        <v/>
      </c>
      <c r="GG52" s="345">
        <f t="shared" si="84"/>
        <v>0</v>
      </c>
      <c r="GH52" s="345" t="b">
        <f t="shared" si="85"/>
        <v>0</v>
      </c>
      <c r="GI52" s="345">
        <f t="shared" si="86"/>
        <v>0</v>
      </c>
      <c r="GK52" s="522">
        <f t="shared" si="87"/>
        <v>0</v>
      </c>
      <c r="GL52" s="522"/>
      <c r="GM52" s="522">
        <f t="shared" si="88"/>
        <v>0</v>
      </c>
      <c r="GN52" s="522"/>
      <c r="GO52" s="522">
        <f t="shared" si="89"/>
        <v>0</v>
      </c>
      <c r="GP52" s="522"/>
      <c r="GQ52" s="522">
        <f t="shared" si="90"/>
        <v>0</v>
      </c>
      <c r="GR52" s="522"/>
      <c r="GS52" s="522">
        <f t="shared" si="91"/>
        <v>0</v>
      </c>
      <c r="GT52" s="522"/>
      <c r="GU52" s="522">
        <f t="shared" si="92"/>
        <v>0</v>
      </c>
      <c r="GV52" s="522"/>
      <c r="GW52" s="522">
        <f t="shared" si="93"/>
        <v>0</v>
      </c>
      <c r="GX52" s="522"/>
      <c r="GY52" s="522">
        <f t="shared" si="94"/>
        <v>0</v>
      </c>
      <c r="GZ52" s="522"/>
      <c r="HA52" s="522">
        <f t="shared" si="95"/>
        <v>0</v>
      </c>
      <c r="HB52" s="522"/>
      <c r="HC52" s="522">
        <f t="shared" si="118"/>
        <v>0</v>
      </c>
      <c r="HD52" s="522"/>
      <c r="HE52" s="522">
        <f t="shared" si="97"/>
        <v>0</v>
      </c>
      <c r="HF52" s="522"/>
      <c r="HG52" s="522">
        <f t="shared" si="98"/>
        <v>0</v>
      </c>
      <c r="HH52" s="522"/>
      <c r="HI52" s="522">
        <f t="shared" si="99"/>
        <v>0</v>
      </c>
      <c r="HJ52" s="522"/>
      <c r="HK52" s="522">
        <f t="shared" si="100"/>
        <v>0</v>
      </c>
      <c r="HL52" s="522"/>
      <c r="HM52" s="522">
        <f t="shared" si="101"/>
        <v>0</v>
      </c>
      <c r="HN52" s="522"/>
      <c r="HO52" s="522">
        <f t="shared" si="102"/>
        <v>0</v>
      </c>
      <c r="HP52" s="522"/>
      <c r="HQ52" s="522">
        <f t="shared" si="103"/>
        <v>0</v>
      </c>
      <c r="HR52" s="522"/>
      <c r="HS52" s="522">
        <f t="shared" si="104"/>
        <v>0</v>
      </c>
      <c r="HT52" s="522"/>
      <c r="HU52" s="522">
        <f t="shared" si="105"/>
        <v>0</v>
      </c>
      <c r="HV52" s="522"/>
      <c r="HW52" s="522">
        <f t="shared" si="106"/>
        <v>0</v>
      </c>
      <c r="HX52" s="522"/>
      <c r="HY52" s="522">
        <f t="shared" si="107"/>
        <v>0</v>
      </c>
      <c r="HZ52" s="522"/>
      <c r="IA52" s="522">
        <f t="shared" si="108"/>
        <v>0</v>
      </c>
      <c r="IB52" s="522"/>
      <c r="IC52" s="522">
        <f t="shared" si="109"/>
        <v>0</v>
      </c>
      <c r="ID52" s="522"/>
      <c r="IE52" s="522">
        <f t="shared" si="110"/>
        <v>0</v>
      </c>
      <c r="IF52" s="522"/>
      <c r="IG52" s="522">
        <f t="shared" si="111"/>
        <v>0</v>
      </c>
      <c r="IH52" s="522"/>
      <c r="IJ52" s="522">
        <f t="shared" si="0"/>
        <v>0</v>
      </c>
      <c r="IK52" s="522"/>
      <c r="IL52" s="522">
        <f t="shared" si="1"/>
        <v>0</v>
      </c>
      <c r="IM52" s="522"/>
      <c r="IN52" s="522">
        <f t="shared" si="2"/>
        <v>0</v>
      </c>
      <c r="IO52" s="522"/>
      <c r="IP52" s="522">
        <f t="shared" si="3"/>
        <v>0</v>
      </c>
      <c r="IQ52" s="522"/>
      <c r="IR52" s="522">
        <f t="shared" si="4"/>
        <v>0</v>
      </c>
      <c r="IS52" s="522"/>
      <c r="IU52" s="522">
        <f t="shared" si="119"/>
        <v>0</v>
      </c>
      <c r="IV52" s="522"/>
      <c r="IW52" s="522">
        <f t="shared" si="120"/>
        <v>0</v>
      </c>
      <c r="IX52" s="522"/>
      <c r="IY52" s="522">
        <f t="shared" si="121"/>
        <v>0</v>
      </c>
      <c r="IZ52" s="522"/>
      <c r="JA52" s="522">
        <f t="shared" si="122"/>
        <v>0</v>
      </c>
      <c r="JB52" s="522"/>
      <c r="JC52" s="522">
        <f t="shared" si="123"/>
        <v>0</v>
      </c>
      <c r="JD52" s="522"/>
      <c r="JE52" s="522">
        <f t="shared" si="124"/>
        <v>0</v>
      </c>
      <c r="JF52" s="522"/>
    </row>
    <row r="53" spans="1:266">
      <c r="A53" s="253"/>
      <c r="B53" s="211"/>
      <c r="C53" s="48" t="s">
        <v>5025</v>
      </c>
      <c r="D53" s="547" t="str">
        <f>IF($CW$27=1,"",IF(CNGE_2024_M3_Secc1!D602="","",CNGE_2024_M3_Secc1!D602))</f>
        <v/>
      </c>
      <c r="E53" s="548"/>
      <c r="F53" s="548"/>
      <c r="G53" s="549"/>
      <c r="H53" s="537"/>
      <c r="I53" s="537"/>
      <c r="J53" s="537"/>
      <c r="K53" s="537"/>
      <c r="L53" s="537"/>
      <c r="M53" s="537"/>
      <c r="N53" s="537"/>
      <c r="O53" s="537"/>
      <c r="P53" s="982"/>
      <c r="Q53" s="982"/>
      <c r="R53" s="982"/>
      <c r="S53" s="982"/>
      <c r="T53" s="982"/>
      <c r="U53" s="982"/>
      <c r="V53" s="982"/>
      <c r="W53" s="982"/>
      <c r="X53" s="982"/>
      <c r="Y53" s="982"/>
      <c r="Z53" s="537"/>
      <c r="AA53" s="537"/>
      <c r="AB53" s="537"/>
      <c r="AC53" s="537"/>
      <c r="AD53" s="537"/>
      <c r="AE53" s="537"/>
      <c r="AF53" s="537"/>
      <c r="AG53" s="537"/>
      <c r="AH53" s="982"/>
      <c r="AI53" s="982"/>
      <c r="AJ53" s="982"/>
      <c r="AK53" s="982"/>
      <c r="AL53" s="982"/>
      <c r="AM53" s="982"/>
      <c r="AN53" s="982"/>
      <c r="AO53" s="982"/>
      <c r="AP53" s="982"/>
      <c r="AQ53" s="982"/>
      <c r="AR53" s="537"/>
      <c r="AS53" s="537"/>
      <c r="AT53" s="537"/>
      <c r="AU53" s="537"/>
      <c r="AV53" s="537"/>
      <c r="AW53" s="537"/>
      <c r="AX53" s="537"/>
      <c r="AY53" s="537"/>
      <c r="AZ53" s="982"/>
      <c r="BA53" s="982"/>
      <c r="BB53" s="982"/>
      <c r="BC53" s="982"/>
      <c r="BD53" s="982"/>
      <c r="BE53" s="982"/>
      <c r="BF53" s="982"/>
      <c r="BG53" s="982"/>
      <c r="BH53" s="982"/>
      <c r="BI53" s="982"/>
      <c r="BJ53" s="537"/>
      <c r="BK53" s="537"/>
      <c r="BL53" s="537"/>
      <c r="BM53" s="537"/>
      <c r="BN53" s="537"/>
      <c r="BO53" s="537"/>
      <c r="BP53" s="537"/>
      <c r="BQ53" s="537"/>
      <c r="BR53" s="982"/>
      <c r="BS53" s="982"/>
      <c r="BT53" s="982"/>
      <c r="BU53" s="982"/>
      <c r="BV53" s="982"/>
      <c r="BW53" s="982"/>
      <c r="BX53" s="982"/>
      <c r="BY53" s="982"/>
      <c r="BZ53" s="982"/>
      <c r="CA53" s="982"/>
      <c r="CB53" s="537"/>
      <c r="CC53" s="537"/>
      <c r="CD53" s="537"/>
      <c r="CE53" s="537"/>
      <c r="CF53" s="537"/>
      <c r="CG53" s="537"/>
      <c r="CH53" s="537"/>
      <c r="CI53" s="537"/>
      <c r="CJ53" s="982"/>
      <c r="CK53" s="982"/>
      <c r="CL53" s="982"/>
      <c r="CM53" s="982"/>
      <c r="CN53" s="982"/>
      <c r="CO53" s="982"/>
      <c r="CP53" s="982"/>
      <c r="CQ53" s="982"/>
      <c r="CR53" s="982"/>
      <c r="CS53" s="982"/>
      <c r="CW53" s="524">
        <f>CNGE_2024_M3_Secc1!AH701</f>
        <v>0</v>
      </c>
      <c r="CX53" s="526"/>
      <c r="CZ53" s="522">
        <f>IF(CNGE_2024_M3_Secc1!$AO$669=CNGE_2024_M3_Secc1!$AQ$669,0,CNGE_2024_M3_Secc1!Y701)</f>
        <v>0</v>
      </c>
      <c r="DA53" s="522"/>
      <c r="DB53" s="522">
        <f t="shared" si="5"/>
        <v>0</v>
      </c>
      <c r="DC53" s="522"/>
      <c r="DD53" s="522">
        <f t="shared" si="6"/>
        <v>0</v>
      </c>
      <c r="DE53" s="522"/>
      <c r="DG53" s="164" t="b">
        <f t="shared" si="7"/>
        <v>0</v>
      </c>
      <c r="DH53" s="164" t="str">
        <f t="shared" si="8"/>
        <v/>
      </c>
      <c r="DI53" s="164">
        <f t="shared" si="9"/>
        <v>0</v>
      </c>
      <c r="DJ53" s="345" t="b">
        <f t="shared" si="10"/>
        <v>0</v>
      </c>
      <c r="DK53" s="122" t="str">
        <f t="shared" si="11"/>
        <v/>
      </c>
      <c r="DL53" s="345">
        <f t="shared" si="12"/>
        <v>0</v>
      </c>
      <c r="DM53" s="345" t="b">
        <f t="shared" si="13"/>
        <v>0</v>
      </c>
      <c r="DN53" s="345">
        <f t="shared" si="14"/>
        <v>0</v>
      </c>
      <c r="DO53" s="164" t="b">
        <f t="shared" si="15"/>
        <v>0</v>
      </c>
      <c r="DP53" s="164" t="str">
        <f t="shared" si="16"/>
        <v/>
      </c>
      <c r="DQ53" s="164">
        <f t="shared" si="17"/>
        <v>0</v>
      </c>
      <c r="DR53" s="345" t="b">
        <f t="shared" si="18"/>
        <v>0</v>
      </c>
      <c r="DS53" s="122" t="str">
        <f t="shared" si="19"/>
        <v/>
      </c>
      <c r="DT53" s="345">
        <f t="shared" si="20"/>
        <v>0</v>
      </c>
      <c r="DU53" s="345" t="b">
        <f t="shared" si="21"/>
        <v>0</v>
      </c>
      <c r="DV53" s="345">
        <f t="shared" si="22"/>
        <v>0</v>
      </c>
      <c r="DW53" s="164" t="b">
        <f t="shared" si="23"/>
        <v>0</v>
      </c>
      <c r="DX53" s="164" t="str">
        <f t="shared" si="24"/>
        <v/>
      </c>
      <c r="DY53" s="164">
        <f t="shared" si="25"/>
        <v>0</v>
      </c>
      <c r="DZ53" s="345" t="b">
        <f t="shared" si="26"/>
        <v>0</v>
      </c>
      <c r="EA53" s="122" t="str">
        <f t="shared" si="27"/>
        <v/>
      </c>
      <c r="EB53" s="345">
        <f t="shared" si="28"/>
        <v>0</v>
      </c>
      <c r="EC53" s="345" t="b">
        <f t="shared" si="29"/>
        <v>0</v>
      </c>
      <c r="ED53" s="345">
        <f t="shared" si="30"/>
        <v>0</v>
      </c>
      <c r="EE53" s="164" t="b">
        <f t="shared" si="31"/>
        <v>0</v>
      </c>
      <c r="EF53" s="164" t="str">
        <f t="shared" si="32"/>
        <v/>
      </c>
      <c r="EG53" s="164">
        <f t="shared" si="33"/>
        <v>0</v>
      </c>
      <c r="EH53" s="345" t="b">
        <f t="shared" si="34"/>
        <v>0</v>
      </c>
      <c r="EI53" s="122" t="str">
        <f t="shared" si="35"/>
        <v/>
      </c>
      <c r="EJ53" s="345">
        <f t="shared" si="36"/>
        <v>0</v>
      </c>
      <c r="EK53" s="345" t="b">
        <f t="shared" si="37"/>
        <v>0</v>
      </c>
      <c r="EL53" s="345">
        <f t="shared" si="38"/>
        <v>0</v>
      </c>
      <c r="EM53" s="164" t="b">
        <f t="shared" si="39"/>
        <v>0</v>
      </c>
      <c r="EN53" s="164" t="str">
        <f t="shared" si="40"/>
        <v/>
      </c>
      <c r="EO53" s="164">
        <f t="shared" si="41"/>
        <v>0</v>
      </c>
      <c r="EP53" s="345" t="b">
        <f t="shared" si="42"/>
        <v>0</v>
      </c>
      <c r="EQ53" s="122" t="str">
        <f t="shared" si="43"/>
        <v/>
      </c>
      <c r="ER53" s="345">
        <f t="shared" si="44"/>
        <v>0</v>
      </c>
      <c r="ES53" s="345" t="b">
        <f t="shared" si="45"/>
        <v>0</v>
      </c>
      <c r="ET53" s="345">
        <f t="shared" si="46"/>
        <v>0</v>
      </c>
      <c r="EU53" s="522"/>
      <c r="EV53" s="164" t="b">
        <f t="shared" si="47"/>
        <v>0</v>
      </c>
      <c r="EW53" s="164" t="str">
        <f t="shared" si="48"/>
        <v/>
      </c>
      <c r="EX53" s="164">
        <f t="shared" si="49"/>
        <v>0</v>
      </c>
      <c r="EY53" s="345" t="b">
        <f t="shared" si="50"/>
        <v>0</v>
      </c>
      <c r="EZ53" s="122" t="str">
        <f t="shared" si="51"/>
        <v/>
      </c>
      <c r="FA53" s="345">
        <f t="shared" si="52"/>
        <v>0</v>
      </c>
      <c r="FB53" s="345" t="b">
        <f t="shared" si="53"/>
        <v>0</v>
      </c>
      <c r="FC53" s="345">
        <f t="shared" si="54"/>
        <v>0</v>
      </c>
      <c r="FD53" s="164" t="b">
        <f t="shared" si="55"/>
        <v>0</v>
      </c>
      <c r="FE53" s="164" t="str">
        <f t="shared" si="56"/>
        <v/>
      </c>
      <c r="FF53" s="164">
        <f t="shared" si="57"/>
        <v>0</v>
      </c>
      <c r="FG53" s="345" t="b">
        <f t="shared" si="58"/>
        <v>0</v>
      </c>
      <c r="FH53" s="122" t="str">
        <f t="shared" si="59"/>
        <v/>
      </c>
      <c r="FI53" s="345">
        <f t="shared" si="60"/>
        <v>0</v>
      </c>
      <c r="FJ53" s="345" t="b">
        <f t="shared" si="61"/>
        <v>0</v>
      </c>
      <c r="FK53" s="345">
        <f t="shared" si="62"/>
        <v>0</v>
      </c>
      <c r="FL53" s="164" t="b">
        <f t="shared" si="63"/>
        <v>0</v>
      </c>
      <c r="FM53" s="164" t="str">
        <f t="shared" si="64"/>
        <v/>
      </c>
      <c r="FN53" s="164">
        <f t="shared" si="65"/>
        <v>0</v>
      </c>
      <c r="FO53" s="345" t="b">
        <f t="shared" si="66"/>
        <v>0</v>
      </c>
      <c r="FP53" s="122" t="str">
        <f t="shared" si="67"/>
        <v/>
      </c>
      <c r="FQ53" s="345">
        <f t="shared" si="68"/>
        <v>0</v>
      </c>
      <c r="FR53" s="345" t="b">
        <f t="shared" si="69"/>
        <v>0</v>
      </c>
      <c r="FS53" s="345">
        <f t="shared" si="70"/>
        <v>0</v>
      </c>
      <c r="FT53" s="164" t="b">
        <f t="shared" si="71"/>
        <v>0</v>
      </c>
      <c r="FU53" s="164" t="str">
        <f t="shared" si="72"/>
        <v/>
      </c>
      <c r="FV53" s="164">
        <f t="shared" si="73"/>
        <v>0</v>
      </c>
      <c r="FW53" s="345" t="b">
        <f t="shared" si="74"/>
        <v>0</v>
      </c>
      <c r="FX53" s="122" t="str">
        <f t="shared" si="75"/>
        <v/>
      </c>
      <c r="FY53" s="345">
        <f t="shared" si="76"/>
        <v>0</v>
      </c>
      <c r="FZ53" s="345" t="b">
        <f t="shared" si="77"/>
        <v>0</v>
      </c>
      <c r="GA53" s="345">
        <f t="shared" si="78"/>
        <v>0</v>
      </c>
      <c r="GB53" s="164" t="b">
        <f t="shared" si="79"/>
        <v>0</v>
      </c>
      <c r="GC53" s="164" t="str">
        <f t="shared" si="80"/>
        <v/>
      </c>
      <c r="GD53" s="164">
        <f t="shared" si="81"/>
        <v>0</v>
      </c>
      <c r="GE53" s="345" t="b">
        <f t="shared" si="82"/>
        <v>0</v>
      </c>
      <c r="GF53" s="122" t="str">
        <f t="shared" si="83"/>
        <v/>
      </c>
      <c r="GG53" s="345">
        <f t="shared" si="84"/>
        <v>0</v>
      </c>
      <c r="GH53" s="345" t="b">
        <f t="shared" si="85"/>
        <v>0</v>
      </c>
      <c r="GI53" s="345">
        <f t="shared" si="86"/>
        <v>0</v>
      </c>
      <c r="GK53" s="522">
        <f t="shared" si="87"/>
        <v>0</v>
      </c>
      <c r="GL53" s="522"/>
      <c r="GM53" s="522">
        <f t="shared" si="88"/>
        <v>0</v>
      </c>
      <c r="GN53" s="522"/>
      <c r="GO53" s="522">
        <f t="shared" si="89"/>
        <v>0</v>
      </c>
      <c r="GP53" s="522"/>
      <c r="GQ53" s="522">
        <f t="shared" si="90"/>
        <v>0</v>
      </c>
      <c r="GR53" s="522"/>
      <c r="GS53" s="522">
        <f t="shared" si="91"/>
        <v>0</v>
      </c>
      <c r="GT53" s="522"/>
      <c r="GU53" s="522">
        <f t="shared" si="92"/>
        <v>0</v>
      </c>
      <c r="GV53" s="522"/>
      <c r="GW53" s="522">
        <f t="shared" si="93"/>
        <v>0</v>
      </c>
      <c r="GX53" s="522"/>
      <c r="GY53" s="522">
        <f t="shared" si="94"/>
        <v>0</v>
      </c>
      <c r="GZ53" s="522"/>
      <c r="HA53" s="522">
        <f t="shared" si="95"/>
        <v>0</v>
      </c>
      <c r="HB53" s="522"/>
      <c r="HC53" s="522">
        <f t="shared" si="118"/>
        <v>0</v>
      </c>
      <c r="HD53" s="522"/>
      <c r="HE53" s="522">
        <f t="shared" si="97"/>
        <v>0</v>
      </c>
      <c r="HF53" s="522"/>
      <c r="HG53" s="522">
        <f t="shared" si="98"/>
        <v>0</v>
      </c>
      <c r="HH53" s="522"/>
      <c r="HI53" s="522">
        <f t="shared" si="99"/>
        <v>0</v>
      </c>
      <c r="HJ53" s="522"/>
      <c r="HK53" s="522">
        <f t="shared" si="100"/>
        <v>0</v>
      </c>
      <c r="HL53" s="522"/>
      <c r="HM53" s="522">
        <f t="shared" si="101"/>
        <v>0</v>
      </c>
      <c r="HN53" s="522"/>
      <c r="HO53" s="522">
        <f t="shared" si="102"/>
        <v>0</v>
      </c>
      <c r="HP53" s="522"/>
      <c r="HQ53" s="522">
        <f t="shared" si="103"/>
        <v>0</v>
      </c>
      <c r="HR53" s="522"/>
      <c r="HS53" s="522">
        <f t="shared" si="104"/>
        <v>0</v>
      </c>
      <c r="HT53" s="522"/>
      <c r="HU53" s="522">
        <f t="shared" si="105"/>
        <v>0</v>
      </c>
      <c r="HV53" s="522"/>
      <c r="HW53" s="522">
        <f t="shared" si="106"/>
        <v>0</v>
      </c>
      <c r="HX53" s="522"/>
      <c r="HY53" s="522">
        <f t="shared" si="107"/>
        <v>0</v>
      </c>
      <c r="HZ53" s="522"/>
      <c r="IA53" s="522">
        <f t="shared" si="108"/>
        <v>0</v>
      </c>
      <c r="IB53" s="522"/>
      <c r="IC53" s="522">
        <f t="shared" si="109"/>
        <v>0</v>
      </c>
      <c r="ID53" s="522"/>
      <c r="IE53" s="522">
        <f t="shared" si="110"/>
        <v>0</v>
      </c>
      <c r="IF53" s="522"/>
      <c r="IG53" s="522">
        <f t="shared" si="111"/>
        <v>0</v>
      </c>
      <c r="IH53" s="522"/>
      <c r="IJ53" s="522">
        <f t="shared" si="0"/>
        <v>0</v>
      </c>
      <c r="IK53" s="522"/>
      <c r="IL53" s="522">
        <f t="shared" si="1"/>
        <v>0</v>
      </c>
      <c r="IM53" s="522"/>
      <c r="IN53" s="522">
        <f t="shared" si="2"/>
        <v>0</v>
      </c>
      <c r="IO53" s="522"/>
      <c r="IP53" s="522">
        <f t="shared" si="3"/>
        <v>0</v>
      </c>
      <c r="IQ53" s="522"/>
      <c r="IR53" s="522">
        <f t="shared" si="4"/>
        <v>0</v>
      </c>
      <c r="IS53" s="522"/>
      <c r="IU53" s="522">
        <f t="shared" si="119"/>
        <v>0</v>
      </c>
      <c r="IV53" s="522"/>
      <c r="IW53" s="522">
        <f t="shared" si="120"/>
        <v>0</v>
      </c>
      <c r="IX53" s="522"/>
      <c r="IY53" s="522">
        <f t="shared" si="121"/>
        <v>0</v>
      </c>
      <c r="IZ53" s="522"/>
      <c r="JA53" s="522">
        <f t="shared" si="122"/>
        <v>0</v>
      </c>
      <c r="JB53" s="522"/>
      <c r="JC53" s="522">
        <f t="shared" si="123"/>
        <v>0</v>
      </c>
      <c r="JD53" s="522"/>
      <c r="JE53" s="522">
        <f t="shared" si="124"/>
        <v>0</v>
      </c>
      <c r="JF53" s="522"/>
    </row>
    <row r="54" spans="1:266">
      <c r="A54" s="253"/>
      <c r="B54" s="211"/>
      <c r="C54" s="48" t="s">
        <v>5026</v>
      </c>
      <c r="D54" s="547" t="str">
        <f>IF($CW$27=1,"",IF(CNGE_2024_M3_Secc1!D603="","",CNGE_2024_M3_Secc1!D603))</f>
        <v/>
      </c>
      <c r="E54" s="548"/>
      <c r="F54" s="548"/>
      <c r="G54" s="549"/>
      <c r="H54" s="537"/>
      <c r="I54" s="537"/>
      <c r="J54" s="537"/>
      <c r="K54" s="537"/>
      <c r="L54" s="537"/>
      <c r="M54" s="537"/>
      <c r="N54" s="537"/>
      <c r="O54" s="537"/>
      <c r="P54" s="982"/>
      <c r="Q54" s="982"/>
      <c r="R54" s="982"/>
      <c r="S54" s="982"/>
      <c r="T54" s="982"/>
      <c r="U54" s="982"/>
      <c r="V54" s="982"/>
      <c r="W54" s="982"/>
      <c r="X54" s="982"/>
      <c r="Y54" s="982"/>
      <c r="Z54" s="537"/>
      <c r="AA54" s="537"/>
      <c r="AB54" s="537"/>
      <c r="AC54" s="537"/>
      <c r="AD54" s="537"/>
      <c r="AE54" s="537"/>
      <c r="AF54" s="537"/>
      <c r="AG54" s="537"/>
      <c r="AH54" s="982"/>
      <c r="AI54" s="982"/>
      <c r="AJ54" s="982"/>
      <c r="AK54" s="982"/>
      <c r="AL54" s="982"/>
      <c r="AM54" s="982"/>
      <c r="AN54" s="982"/>
      <c r="AO54" s="982"/>
      <c r="AP54" s="982"/>
      <c r="AQ54" s="982"/>
      <c r="AR54" s="537"/>
      <c r="AS54" s="537"/>
      <c r="AT54" s="537"/>
      <c r="AU54" s="537"/>
      <c r="AV54" s="537"/>
      <c r="AW54" s="537"/>
      <c r="AX54" s="537"/>
      <c r="AY54" s="537"/>
      <c r="AZ54" s="982"/>
      <c r="BA54" s="982"/>
      <c r="BB54" s="982"/>
      <c r="BC54" s="982"/>
      <c r="BD54" s="982"/>
      <c r="BE54" s="982"/>
      <c r="BF54" s="982"/>
      <c r="BG54" s="982"/>
      <c r="BH54" s="982"/>
      <c r="BI54" s="982"/>
      <c r="BJ54" s="537"/>
      <c r="BK54" s="537"/>
      <c r="BL54" s="537"/>
      <c r="BM54" s="537"/>
      <c r="BN54" s="537"/>
      <c r="BO54" s="537"/>
      <c r="BP54" s="537"/>
      <c r="BQ54" s="537"/>
      <c r="BR54" s="982"/>
      <c r="BS54" s="982"/>
      <c r="BT54" s="982"/>
      <c r="BU54" s="982"/>
      <c r="BV54" s="982"/>
      <c r="BW54" s="982"/>
      <c r="BX54" s="982"/>
      <c r="BY54" s="982"/>
      <c r="BZ54" s="982"/>
      <c r="CA54" s="982"/>
      <c r="CB54" s="537"/>
      <c r="CC54" s="537"/>
      <c r="CD54" s="537"/>
      <c r="CE54" s="537"/>
      <c r="CF54" s="537"/>
      <c r="CG54" s="537"/>
      <c r="CH54" s="537"/>
      <c r="CI54" s="537"/>
      <c r="CJ54" s="982"/>
      <c r="CK54" s="982"/>
      <c r="CL54" s="982"/>
      <c r="CM54" s="982"/>
      <c r="CN54" s="982"/>
      <c r="CO54" s="982"/>
      <c r="CP54" s="982"/>
      <c r="CQ54" s="982"/>
      <c r="CR54" s="982"/>
      <c r="CS54" s="982"/>
      <c r="CW54" s="524">
        <f>CNGE_2024_M3_Secc1!AH702</f>
        <v>0</v>
      </c>
      <c r="CX54" s="526"/>
      <c r="CZ54" s="522">
        <f>IF(CNGE_2024_M3_Secc1!$AO$669=CNGE_2024_M3_Secc1!$AQ$669,0,CNGE_2024_M3_Secc1!Y702)</f>
        <v>0</v>
      </c>
      <c r="DA54" s="522"/>
      <c r="DB54" s="522">
        <f t="shared" si="5"/>
        <v>0</v>
      </c>
      <c r="DC54" s="522"/>
      <c r="DD54" s="522">
        <f t="shared" si="6"/>
        <v>0</v>
      </c>
      <c r="DE54" s="522"/>
      <c r="DG54" s="164" t="b">
        <f t="shared" si="7"/>
        <v>0</v>
      </c>
      <c r="DH54" s="164" t="str">
        <f t="shared" si="8"/>
        <v/>
      </c>
      <c r="DI54" s="164">
        <f t="shared" si="9"/>
        <v>0</v>
      </c>
      <c r="DJ54" s="345" t="b">
        <f t="shared" si="10"/>
        <v>0</v>
      </c>
      <c r="DK54" s="122" t="str">
        <f t="shared" si="11"/>
        <v/>
      </c>
      <c r="DL54" s="345">
        <f t="shared" si="12"/>
        <v>0</v>
      </c>
      <c r="DM54" s="345" t="b">
        <f t="shared" si="13"/>
        <v>0</v>
      </c>
      <c r="DN54" s="345">
        <f t="shared" si="14"/>
        <v>0</v>
      </c>
      <c r="DO54" s="164" t="b">
        <f t="shared" si="15"/>
        <v>0</v>
      </c>
      <c r="DP54" s="164" t="str">
        <f t="shared" si="16"/>
        <v/>
      </c>
      <c r="DQ54" s="164">
        <f t="shared" si="17"/>
        <v>0</v>
      </c>
      <c r="DR54" s="345" t="b">
        <f t="shared" si="18"/>
        <v>0</v>
      </c>
      <c r="DS54" s="122" t="str">
        <f t="shared" si="19"/>
        <v/>
      </c>
      <c r="DT54" s="345">
        <f t="shared" si="20"/>
        <v>0</v>
      </c>
      <c r="DU54" s="345" t="b">
        <f t="shared" si="21"/>
        <v>0</v>
      </c>
      <c r="DV54" s="345">
        <f t="shared" si="22"/>
        <v>0</v>
      </c>
      <c r="DW54" s="164" t="b">
        <f t="shared" si="23"/>
        <v>0</v>
      </c>
      <c r="DX54" s="164" t="str">
        <f t="shared" si="24"/>
        <v/>
      </c>
      <c r="DY54" s="164">
        <f t="shared" si="25"/>
        <v>0</v>
      </c>
      <c r="DZ54" s="345" t="b">
        <f t="shared" si="26"/>
        <v>0</v>
      </c>
      <c r="EA54" s="122" t="str">
        <f t="shared" si="27"/>
        <v/>
      </c>
      <c r="EB54" s="345">
        <f t="shared" si="28"/>
        <v>0</v>
      </c>
      <c r="EC54" s="345" t="b">
        <f t="shared" si="29"/>
        <v>0</v>
      </c>
      <c r="ED54" s="345">
        <f t="shared" si="30"/>
        <v>0</v>
      </c>
      <c r="EE54" s="164" t="b">
        <f t="shared" si="31"/>
        <v>0</v>
      </c>
      <c r="EF54" s="164" t="str">
        <f t="shared" si="32"/>
        <v/>
      </c>
      <c r="EG54" s="164">
        <f t="shared" si="33"/>
        <v>0</v>
      </c>
      <c r="EH54" s="345" t="b">
        <f t="shared" si="34"/>
        <v>0</v>
      </c>
      <c r="EI54" s="122" t="str">
        <f t="shared" si="35"/>
        <v/>
      </c>
      <c r="EJ54" s="345">
        <f t="shared" si="36"/>
        <v>0</v>
      </c>
      <c r="EK54" s="345" t="b">
        <f t="shared" si="37"/>
        <v>0</v>
      </c>
      <c r="EL54" s="345">
        <f t="shared" si="38"/>
        <v>0</v>
      </c>
      <c r="EM54" s="164" t="b">
        <f t="shared" si="39"/>
        <v>0</v>
      </c>
      <c r="EN54" s="164" t="str">
        <f t="shared" si="40"/>
        <v/>
      </c>
      <c r="EO54" s="164">
        <f t="shared" si="41"/>
        <v>0</v>
      </c>
      <c r="EP54" s="345" t="b">
        <f t="shared" si="42"/>
        <v>0</v>
      </c>
      <c r="EQ54" s="122" t="str">
        <f t="shared" si="43"/>
        <v/>
      </c>
      <c r="ER54" s="345">
        <f t="shared" si="44"/>
        <v>0</v>
      </c>
      <c r="ES54" s="345" t="b">
        <f t="shared" si="45"/>
        <v>0</v>
      </c>
      <c r="ET54" s="345">
        <f t="shared" si="46"/>
        <v>0</v>
      </c>
      <c r="EU54" s="522"/>
      <c r="EV54" s="164" t="b">
        <f t="shared" si="47"/>
        <v>0</v>
      </c>
      <c r="EW54" s="164" t="str">
        <f t="shared" si="48"/>
        <v/>
      </c>
      <c r="EX54" s="164">
        <f t="shared" si="49"/>
        <v>0</v>
      </c>
      <c r="EY54" s="345" t="b">
        <f t="shared" si="50"/>
        <v>0</v>
      </c>
      <c r="EZ54" s="122" t="str">
        <f t="shared" si="51"/>
        <v/>
      </c>
      <c r="FA54" s="345">
        <f t="shared" si="52"/>
        <v>0</v>
      </c>
      <c r="FB54" s="345" t="b">
        <f t="shared" si="53"/>
        <v>0</v>
      </c>
      <c r="FC54" s="345">
        <f t="shared" si="54"/>
        <v>0</v>
      </c>
      <c r="FD54" s="164" t="b">
        <f t="shared" si="55"/>
        <v>0</v>
      </c>
      <c r="FE54" s="164" t="str">
        <f t="shared" si="56"/>
        <v/>
      </c>
      <c r="FF54" s="164">
        <f t="shared" si="57"/>
        <v>0</v>
      </c>
      <c r="FG54" s="345" t="b">
        <f t="shared" si="58"/>
        <v>0</v>
      </c>
      <c r="FH54" s="122" t="str">
        <f t="shared" si="59"/>
        <v/>
      </c>
      <c r="FI54" s="345">
        <f t="shared" si="60"/>
        <v>0</v>
      </c>
      <c r="FJ54" s="345" t="b">
        <f t="shared" si="61"/>
        <v>0</v>
      </c>
      <c r="FK54" s="345">
        <f t="shared" si="62"/>
        <v>0</v>
      </c>
      <c r="FL54" s="164" t="b">
        <f t="shared" si="63"/>
        <v>0</v>
      </c>
      <c r="FM54" s="164" t="str">
        <f t="shared" si="64"/>
        <v/>
      </c>
      <c r="FN54" s="164">
        <f t="shared" si="65"/>
        <v>0</v>
      </c>
      <c r="FO54" s="345" t="b">
        <f t="shared" si="66"/>
        <v>0</v>
      </c>
      <c r="FP54" s="122" t="str">
        <f t="shared" si="67"/>
        <v/>
      </c>
      <c r="FQ54" s="345">
        <f t="shared" si="68"/>
        <v>0</v>
      </c>
      <c r="FR54" s="345" t="b">
        <f t="shared" si="69"/>
        <v>0</v>
      </c>
      <c r="FS54" s="345">
        <f t="shared" si="70"/>
        <v>0</v>
      </c>
      <c r="FT54" s="164" t="b">
        <f t="shared" si="71"/>
        <v>0</v>
      </c>
      <c r="FU54" s="164" t="str">
        <f t="shared" si="72"/>
        <v/>
      </c>
      <c r="FV54" s="164">
        <f t="shared" si="73"/>
        <v>0</v>
      </c>
      <c r="FW54" s="345" t="b">
        <f t="shared" si="74"/>
        <v>0</v>
      </c>
      <c r="FX54" s="122" t="str">
        <f t="shared" si="75"/>
        <v/>
      </c>
      <c r="FY54" s="345">
        <f t="shared" si="76"/>
        <v>0</v>
      </c>
      <c r="FZ54" s="345" t="b">
        <f t="shared" si="77"/>
        <v>0</v>
      </c>
      <c r="GA54" s="345">
        <f t="shared" si="78"/>
        <v>0</v>
      </c>
      <c r="GB54" s="164" t="b">
        <f t="shared" si="79"/>
        <v>0</v>
      </c>
      <c r="GC54" s="164" t="str">
        <f t="shared" si="80"/>
        <v/>
      </c>
      <c r="GD54" s="164">
        <f t="shared" si="81"/>
        <v>0</v>
      </c>
      <c r="GE54" s="345" t="b">
        <f t="shared" si="82"/>
        <v>0</v>
      </c>
      <c r="GF54" s="122" t="str">
        <f t="shared" si="83"/>
        <v/>
      </c>
      <c r="GG54" s="345">
        <f t="shared" si="84"/>
        <v>0</v>
      </c>
      <c r="GH54" s="345" t="b">
        <f t="shared" si="85"/>
        <v>0</v>
      </c>
      <c r="GI54" s="345">
        <f t="shared" si="86"/>
        <v>0</v>
      </c>
      <c r="GK54" s="522">
        <f t="shared" si="87"/>
        <v>0</v>
      </c>
      <c r="GL54" s="522"/>
      <c r="GM54" s="522">
        <f t="shared" si="88"/>
        <v>0</v>
      </c>
      <c r="GN54" s="522"/>
      <c r="GO54" s="522">
        <f t="shared" si="89"/>
        <v>0</v>
      </c>
      <c r="GP54" s="522"/>
      <c r="GQ54" s="522">
        <f t="shared" si="90"/>
        <v>0</v>
      </c>
      <c r="GR54" s="522"/>
      <c r="GS54" s="522">
        <f t="shared" si="91"/>
        <v>0</v>
      </c>
      <c r="GT54" s="522"/>
      <c r="GU54" s="522">
        <f t="shared" si="92"/>
        <v>0</v>
      </c>
      <c r="GV54" s="522"/>
      <c r="GW54" s="522">
        <f t="shared" si="93"/>
        <v>0</v>
      </c>
      <c r="GX54" s="522"/>
      <c r="GY54" s="522">
        <f t="shared" si="94"/>
        <v>0</v>
      </c>
      <c r="GZ54" s="522"/>
      <c r="HA54" s="522">
        <f t="shared" si="95"/>
        <v>0</v>
      </c>
      <c r="HB54" s="522"/>
      <c r="HC54" s="522">
        <f t="shared" si="118"/>
        <v>0</v>
      </c>
      <c r="HD54" s="522"/>
      <c r="HE54" s="522">
        <f t="shared" si="97"/>
        <v>0</v>
      </c>
      <c r="HF54" s="522"/>
      <c r="HG54" s="522">
        <f t="shared" si="98"/>
        <v>0</v>
      </c>
      <c r="HH54" s="522"/>
      <c r="HI54" s="522">
        <f t="shared" si="99"/>
        <v>0</v>
      </c>
      <c r="HJ54" s="522"/>
      <c r="HK54" s="522">
        <f t="shared" si="100"/>
        <v>0</v>
      </c>
      <c r="HL54" s="522"/>
      <c r="HM54" s="522">
        <f t="shared" si="101"/>
        <v>0</v>
      </c>
      <c r="HN54" s="522"/>
      <c r="HO54" s="522">
        <f t="shared" si="102"/>
        <v>0</v>
      </c>
      <c r="HP54" s="522"/>
      <c r="HQ54" s="522">
        <f t="shared" si="103"/>
        <v>0</v>
      </c>
      <c r="HR54" s="522"/>
      <c r="HS54" s="522">
        <f t="shared" si="104"/>
        <v>0</v>
      </c>
      <c r="HT54" s="522"/>
      <c r="HU54" s="522">
        <f t="shared" si="105"/>
        <v>0</v>
      </c>
      <c r="HV54" s="522"/>
      <c r="HW54" s="522">
        <f t="shared" si="106"/>
        <v>0</v>
      </c>
      <c r="HX54" s="522"/>
      <c r="HY54" s="522">
        <f t="shared" si="107"/>
        <v>0</v>
      </c>
      <c r="HZ54" s="522"/>
      <c r="IA54" s="522">
        <f t="shared" si="108"/>
        <v>0</v>
      </c>
      <c r="IB54" s="522"/>
      <c r="IC54" s="522">
        <f t="shared" si="109"/>
        <v>0</v>
      </c>
      <c r="ID54" s="522"/>
      <c r="IE54" s="522">
        <f t="shared" si="110"/>
        <v>0</v>
      </c>
      <c r="IF54" s="522"/>
      <c r="IG54" s="522">
        <f t="shared" si="111"/>
        <v>0</v>
      </c>
      <c r="IH54" s="522"/>
      <c r="IJ54" s="522">
        <f t="shared" si="0"/>
        <v>0</v>
      </c>
      <c r="IK54" s="522"/>
      <c r="IL54" s="522">
        <f t="shared" si="1"/>
        <v>0</v>
      </c>
      <c r="IM54" s="522"/>
      <c r="IN54" s="522">
        <f t="shared" si="2"/>
        <v>0</v>
      </c>
      <c r="IO54" s="522"/>
      <c r="IP54" s="522">
        <f t="shared" si="3"/>
        <v>0</v>
      </c>
      <c r="IQ54" s="522"/>
      <c r="IR54" s="522">
        <f t="shared" si="4"/>
        <v>0</v>
      </c>
      <c r="IS54" s="522"/>
      <c r="IU54" s="522">
        <f t="shared" si="119"/>
        <v>0</v>
      </c>
      <c r="IV54" s="522"/>
      <c r="IW54" s="522">
        <f t="shared" si="120"/>
        <v>0</v>
      </c>
      <c r="IX54" s="522"/>
      <c r="IY54" s="522">
        <f t="shared" si="121"/>
        <v>0</v>
      </c>
      <c r="IZ54" s="522"/>
      <c r="JA54" s="522">
        <f t="shared" si="122"/>
        <v>0</v>
      </c>
      <c r="JB54" s="522"/>
      <c r="JC54" s="522">
        <f t="shared" si="123"/>
        <v>0</v>
      </c>
      <c r="JD54" s="522"/>
      <c r="JE54" s="522">
        <f t="shared" si="124"/>
        <v>0</v>
      </c>
      <c r="JF54" s="522"/>
    </row>
    <row r="55" spans="1:266">
      <c r="A55" s="253"/>
      <c r="B55" s="211"/>
      <c r="C55" s="48" t="s">
        <v>5027</v>
      </c>
      <c r="D55" s="547" t="str">
        <f>IF($CW$27=1,"",IF(CNGE_2024_M3_Secc1!D604="","",CNGE_2024_M3_Secc1!D604))</f>
        <v/>
      </c>
      <c r="E55" s="548"/>
      <c r="F55" s="548"/>
      <c r="G55" s="549"/>
      <c r="H55" s="537"/>
      <c r="I55" s="537"/>
      <c r="J55" s="537"/>
      <c r="K55" s="537"/>
      <c r="L55" s="537"/>
      <c r="M55" s="537"/>
      <c r="N55" s="537"/>
      <c r="O55" s="537"/>
      <c r="P55" s="982"/>
      <c r="Q55" s="982"/>
      <c r="R55" s="982"/>
      <c r="S55" s="982"/>
      <c r="T55" s="982"/>
      <c r="U55" s="982"/>
      <c r="V55" s="982"/>
      <c r="W55" s="982"/>
      <c r="X55" s="982"/>
      <c r="Y55" s="982"/>
      <c r="Z55" s="537"/>
      <c r="AA55" s="537"/>
      <c r="AB55" s="537"/>
      <c r="AC55" s="537"/>
      <c r="AD55" s="537"/>
      <c r="AE55" s="537"/>
      <c r="AF55" s="537"/>
      <c r="AG55" s="537"/>
      <c r="AH55" s="982"/>
      <c r="AI55" s="982"/>
      <c r="AJ55" s="982"/>
      <c r="AK55" s="982"/>
      <c r="AL55" s="982"/>
      <c r="AM55" s="982"/>
      <c r="AN55" s="982"/>
      <c r="AO55" s="982"/>
      <c r="AP55" s="982"/>
      <c r="AQ55" s="982"/>
      <c r="AR55" s="537"/>
      <c r="AS55" s="537"/>
      <c r="AT55" s="537"/>
      <c r="AU55" s="537"/>
      <c r="AV55" s="537"/>
      <c r="AW55" s="537"/>
      <c r="AX55" s="537"/>
      <c r="AY55" s="537"/>
      <c r="AZ55" s="982"/>
      <c r="BA55" s="982"/>
      <c r="BB55" s="982"/>
      <c r="BC55" s="982"/>
      <c r="BD55" s="982"/>
      <c r="BE55" s="982"/>
      <c r="BF55" s="982"/>
      <c r="BG55" s="982"/>
      <c r="BH55" s="982"/>
      <c r="BI55" s="982"/>
      <c r="BJ55" s="537"/>
      <c r="BK55" s="537"/>
      <c r="BL55" s="537"/>
      <c r="BM55" s="537"/>
      <c r="BN55" s="537"/>
      <c r="BO55" s="537"/>
      <c r="BP55" s="537"/>
      <c r="BQ55" s="537"/>
      <c r="BR55" s="982"/>
      <c r="BS55" s="982"/>
      <c r="BT55" s="982"/>
      <c r="BU55" s="982"/>
      <c r="BV55" s="982"/>
      <c r="BW55" s="982"/>
      <c r="BX55" s="982"/>
      <c r="BY55" s="982"/>
      <c r="BZ55" s="982"/>
      <c r="CA55" s="982"/>
      <c r="CB55" s="537"/>
      <c r="CC55" s="537"/>
      <c r="CD55" s="537"/>
      <c r="CE55" s="537"/>
      <c r="CF55" s="537"/>
      <c r="CG55" s="537"/>
      <c r="CH55" s="537"/>
      <c r="CI55" s="537"/>
      <c r="CJ55" s="982"/>
      <c r="CK55" s="982"/>
      <c r="CL55" s="982"/>
      <c r="CM55" s="982"/>
      <c r="CN55" s="982"/>
      <c r="CO55" s="982"/>
      <c r="CP55" s="982"/>
      <c r="CQ55" s="982"/>
      <c r="CR55" s="982"/>
      <c r="CS55" s="982"/>
      <c r="CW55" s="524">
        <f>CNGE_2024_M3_Secc1!AH703</f>
        <v>0</v>
      </c>
      <c r="CX55" s="526"/>
      <c r="CZ55" s="522">
        <f>IF(CNGE_2024_M3_Secc1!$AO$669=CNGE_2024_M3_Secc1!$AQ$669,0,CNGE_2024_M3_Secc1!Y703)</f>
        <v>0</v>
      </c>
      <c r="DA55" s="522"/>
      <c r="DB55" s="522">
        <f t="shared" si="5"/>
        <v>0</v>
      </c>
      <c r="DC55" s="522"/>
      <c r="DD55" s="522">
        <f t="shared" si="6"/>
        <v>0</v>
      </c>
      <c r="DE55" s="522"/>
      <c r="DG55" s="164" t="b">
        <f t="shared" si="7"/>
        <v>0</v>
      </c>
      <c r="DH55" s="164" t="str">
        <f t="shared" si="8"/>
        <v/>
      </c>
      <c r="DI55" s="164">
        <f t="shared" si="9"/>
        <v>0</v>
      </c>
      <c r="DJ55" s="345" t="b">
        <f t="shared" si="10"/>
        <v>0</v>
      </c>
      <c r="DK55" s="122" t="str">
        <f t="shared" si="11"/>
        <v/>
      </c>
      <c r="DL55" s="345">
        <f t="shared" si="12"/>
        <v>0</v>
      </c>
      <c r="DM55" s="345" t="b">
        <f t="shared" si="13"/>
        <v>0</v>
      </c>
      <c r="DN55" s="345">
        <f t="shared" si="14"/>
        <v>0</v>
      </c>
      <c r="DO55" s="164" t="b">
        <f t="shared" si="15"/>
        <v>0</v>
      </c>
      <c r="DP55" s="164" t="str">
        <f t="shared" si="16"/>
        <v/>
      </c>
      <c r="DQ55" s="164">
        <f t="shared" si="17"/>
        <v>0</v>
      </c>
      <c r="DR55" s="345" t="b">
        <f t="shared" si="18"/>
        <v>0</v>
      </c>
      <c r="DS55" s="122" t="str">
        <f t="shared" si="19"/>
        <v/>
      </c>
      <c r="DT55" s="345">
        <f t="shared" si="20"/>
        <v>0</v>
      </c>
      <c r="DU55" s="345" t="b">
        <f t="shared" si="21"/>
        <v>0</v>
      </c>
      <c r="DV55" s="345">
        <f t="shared" si="22"/>
        <v>0</v>
      </c>
      <c r="DW55" s="164" t="b">
        <f t="shared" si="23"/>
        <v>0</v>
      </c>
      <c r="DX55" s="164" t="str">
        <f t="shared" si="24"/>
        <v/>
      </c>
      <c r="DY55" s="164">
        <f t="shared" si="25"/>
        <v>0</v>
      </c>
      <c r="DZ55" s="345" t="b">
        <f t="shared" si="26"/>
        <v>0</v>
      </c>
      <c r="EA55" s="122" t="str">
        <f t="shared" si="27"/>
        <v/>
      </c>
      <c r="EB55" s="345">
        <f t="shared" si="28"/>
        <v>0</v>
      </c>
      <c r="EC55" s="345" t="b">
        <f t="shared" si="29"/>
        <v>0</v>
      </c>
      <c r="ED55" s="345">
        <f t="shared" si="30"/>
        <v>0</v>
      </c>
      <c r="EE55" s="164" t="b">
        <f t="shared" si="31"/>
        <v>0</v>
      </c>
      <c r="EF55" s="164" t="str">
        <f t="shared" si="32"/>
        <v/>
      </c>
      <c r="EG55" s="164">
        <f t="shared" si="33"/>
        <v>0</v>
      </c>
      <c r="EH55" s="345" t="b">
        <f t="shared" si="34"/>
        <v>0</v>
      </c>
      <c r="EI55" s="122" t="str">
        <f t="shared" si="35"/>
        <v/>
      </c>
      <c r="EJ55" s="345">
        <f t="shared" si="36"/>
        <v>0</v>
      </c>
      <c r="EK55" s="345" t="b">
        <f t="shared" si="37"/>
        <v>0</v>
      </c>
      <c r="EL55" s="345">
        <f t="shared" si="38"/>
        <v>0</v>
      </c>
      <c r="EM55" s="164" t="b">
        <f t="shared" si="39"/>
        <v>0</v>
      </c>
      <c r="EN55" s="164" t="str">
        <f t="shared" si="40"/>
        <v/>
      </c>
      <c r="EO55" s="164">
        <f t="shared" si="41"/>
        <v>0</v>
      </c>
      <c r="EP55" s="345" t="b">
        <f t="shared" si="42"/>
        <v>0</v>
      </c>
      <c r="EQ55" s="122" t="str">
        <f t="shared" si="43"/>
        <v/>
      </c>
      <c r="ER55" s="345">
        <f t="shared" si="44"/>
        <v>0</v>
      </c>
      <c r="ES55" s="345" t="b">
        <f t="shared" si="45"/>
        <v>0</v>
      </c>
      <c r="ET55" s="345">
        <f t="shared" si="46"/>
        <v>0</v>
      </c>
      <c r="EU55" s="522"/>
      <c r="EV55" s="164" t="b">
        <f t="shared" si="47"/>
        <v>0</v>
      </c>
      <c r="EW55" s="164" t="str">
        <f t="shared" si="48"/>
        <v/>
      </c>
      <c r="EX55" s="164">
        <f t="shared" si="49"/>
        <v>0</v>
      </c>
      <c r="EY55" s="345" t="b">
        <f t="shared" si="50"/>
        <v>0</v>
      </c>
      <c r="EZ55" s="122" t="str">
        <f t="shared" si="51"/>
        <v/>
      </c>
      <c r="FA55" s="345">
        <f t="shared" si="52"/>
        <v>0</v>
      </c>
      <c r="FB55" s="345" t="b">
        <f t="shared" si="53"/>
        <v>0</v>
      </c>
      <c r="FC55" s="345">
        <f t="shared" si="54"/>
        <v>0</v>
      </c>
      <c r="FD55" s="164" t="b">
        <f t="shared" si="55"/>
        <v>0</v>
      </c>
      <c r="FE55" s="164" t="str">
        <f t="shared" si="56"/>
        <v/>
      </c>
      <c r="FF55" s="164">
        <f t="shared" si="57"/>
        <v>0</v>
      </c>
      <c r="FG55" s="345" t="b">
        <f t="shared" si="58"/>
        <v>0</v>
      </c>
      <c r="FH55" s="122" t="str">
        <f t="shared" si="59"/>
        <v/>
      </c>
      <c r="FI55" s="345">
        <f t="shared" si="60"/>
        <v>0</v>
      </c>
      <c r="FJ55" s="345" t="b">
        <f t="shared" si="61"/>
        <v>0</v>
      </c>
      <c r="FK55" s="345">
        <f t="shared" si="62"/>
        <v>0</v>
      </c>
      <c r="FL55" s="164" t="b">
        <f t="shared" si="63"/>
        <v>0</v>
      </c>
      <c r="FM55" s="164" t="str">
        <f t="shared" si="64"/>
        <v/>
      </c>
      <c r="FN55" s="164">
        <f t="shared" si="65"/>
        <v>0</v>
      </c>
      <c r="FO55" s="345" t="b">
        <f t="shared" si="66"/>
        <v>0</v>
      </c>
      <c r="FP55" s="122" t="str">
        <f t="shared" si="67"/>
        <v/>
      </c>
      <c r="FQ55" s="345">
        <f t="shared" si="68"/>
        <v>0</v>
      </c>
      <c r="FR55" s="345" t="b">
        <f t="shared" si="69"/>
        <v>0</v>
      </c>
      <c r="FS55" s="345">
        <f t="shared" si="70"/>
        <v>0</v>
      </c>
      <c r="FT55" s="164" t="b">
        <f t="shared" si="71"/>
        <v>0</v>
      </c>
      <c r="FU55" s="164" t="str">
        <f t="shared" si="72"/>
        <v/>
      </c>
      <c r="FV55" s="164">
        <f t="shared" si="73"/>
        <v>0</v>
      </c>
      <c r="FW55" s="345" t="b">
        <f t="shared" si="74"/>
        <v>0</v>
      </c>
      <c r="FX55" s="122" t="str">
        <f t="shared" si="75"/>
        <v/>
      </c>
      <c r="FY55" s="345">
        <f t="shared" si="76"/>
        <v>0</v>
      </c>
      <c r="FZ55" s="345" t="b">
        <f t="shared" si="77"/>
        <v>0</v>
      </c>
      <c r="GA55" s="345">
        <f t="shared" si="78"/>
        <v>0</v>
      </c>
      <c r="GB55" s="164" t="b">
        <f t="shared" si="79"/>
        <v>0</v>
      </c>
      <c r="GC55" s="164" t="str">
        <f t="shared" si="80"/>
        <v/>
      </c>
      <c r="GD55" s="164">
        <f t="shared" si="81"/>
        <v>0</v>
      </c>
      <c r="GE55" s="345" t="b">
        <f t="shared" si="82"/>
        <v>0</v>
      </c>
      <c r="GF55" s="122" t="str">
        <f t="shared" si="83"/>
        <v/>
      </c>
      <c r="GG55" s="345">
        <f t="shared" si="84"/>
        <v>0</v>
      </c>
      <c r="GH55" s="345" t="b">
        <f t="shared" si="85"/>
        <v>0</v>
      </c>
      <c r="GI55" s="345">
        <f t="shared" si="86"/>
        <v>0</v>
      </c>
      <c r="GK55" s="522">
        <f t="shared" si="87"/>
        <v>0</v>
      </c>
      <c r="GL55" s="522"/>
      <c r="GM55" s="522">
        <f t="shared" si="88"/>
        <v>0</v>
      </c>
      <c r="GN55" s="522"/>
      <c r="GO55" s="522">
        <f t="shared" si="89"/>
        <v>0</v>
      </c>
      <c r="GP55" s="522"/>
      <c r="GQ55" s="522">
        <f t="shared" si="90"/>
        <v>0</v>
      </c>
      <c r="GR55" s="522"/>
      <c r="GS55" s="522">
        <f t="shared" si="91"/>
        <v>0</v>
      </c>
      <c r="GT55" s="522"/>
      <c r="GU55" s="522">
        <f t="shared" si="92"/>
        <v>0</v>
      </c>
      <c r="GV55" s="522"/>
      <c r="GW55" s="522">
        <f t="shared" si="93"/>
        <v>0</v>
      </c>
      <c r="GX55" s="522"/>
      <c r="GY55" s="522">
        <f t="shared" si="94"/>
        <v>0</v>
      </c>
      <c r="GZ55" s="522"/>
      <c r="HA55" s="522">
        <f t="shared" si="95"/>
        <v>0</v>
      </c>
      <c r="HB55" s="522"/>
      <c r="HC55" s="522">
        <f t="shared" si="118"/>
        <v>0</v>
      </c>
      <c r="HD55" s="522"/>
      <c r="HE55" s="522">
        <f t="shared" si="97"/>
        <v>0</v>
      </c>
      <c r="HF55" s="522"/>
      <c r="HG55" s="522">
        <f t="shared" si="98"/>
        <v>0</v>
      </c>
      <c r="HH55" s="522"/>
      <c r="HI55" s="522">
        <f t="shared" si="99"/>
        <v>0</v>
      </c>
      <c r="HJ55" s="522"/>
      <c r="HK55" s="522">
        <f t="shared" si="100"/>
        <v>0</v>
      </c>
      <c r="HL55" s="522"/>
      <c r="HM55" s="522">
        <f t="shared" si="101"/>
        <v>0</v>
      </c>
      <c r="HN55" s="522"/>
      <c r="HO55" s="522">
        <f t="shared" si="102"/>
        <v>0</v>
      </c>
      <c r="HP55" s="522"/>
      <c r="HQ55" s="522">
        <f t="shared" si="103"/>
        <v>0</v>
      </c>
      <c r="HR55" s="522"/>
      <c r="HS55" s="522">
        <f t="shared" si="104"/>
        <v>0</v>
      </c>
      <c r="HT55" s="522"/>
      <c r="HU55" s="522">
        <f t="shared" si="105"/>
        <v>0</v>
      </c>
      <c r="HV55" s="522"/>
      <c r="HW55" s="522">
        <f t="shared" si="106"/>
        <v>0</v>
      </c>
      <c r="HX55" s="522"/>
      <c r="HY55" s="522">
        <f t="shared" si="107"/>
        <v>0</v>
      </c>
      <c r="HZ55" s="522"/>
      <c r="IA55" s="522">
        <f t="shared" si="108"/>
        <v>0</v>
      </c>
      <c r="IB55" s="522"/>
      <c r="IC55" s="522">
        <f t="shared" si="109"/>
        <v>0</v>
      </c>
      <c r="ID55" s="522"/>
      <c r="IE55" s="522">
        <f t="shared" si="110"/>
        <v>0</v>
      </c>
      <c r="IF55" s="522"/>
      <c r="IG55" s="522">
        <f t="shared" si="111"/>
        <v>0</v>
      </c>
      <c r="IH55" s="522"/>
      <c r="IJ55" s="522">
        <f t="shared" si="0"/>
        <v>0</v>
      </c>
      <c r="IK55" s="522"/>
      <c r="IL55" s="522">
        <f t="shared" si="1"/>
        <v>0</v>
      </c>
      <c r="IM55" s="522"/>
      <c r="IN55" s="522">
        <f t="shared" si="2"/>
        <v>0</v>
      </c>
      <c r="IO55" s="522"/>
      <c r="IP55" s="522">
        <f t="shared" si="3"/>
        <v>0</v>
      </c>
      <c r="IQ55" s="522"/>
      <c r="IR55" s="522">
        <f t="shared" si="4"/>
        <v>0</v>
      </c>
      <c r="IS55" s="522"/>
      <c r="IU55" s="522">
        <f t="shared" si="119"/>
        <v>0</v>
      </c>
      <c r="IV55" s="522"/>
      <c r="IW55" s="522">
        <f t="shared" si="120"/>
        <v>0</v>
      </c>
      <c r="IX55" s="522"/>
      <c r="IY55" s="522">
        <f t="shared" si="121"/>
        <v>0</v>
      </c>
      <c r="IZ55" s="522"/>
      <c r="JA55" s="522">
        <f t="shared" si="122"/>
        <v>0</v>
      </c>
      <c r="JB55" s="522"/>
      <c r="JC55" s="522">
        <f t="shared" si="123"/>
        <v>0</v>
      </c>
      <c r="JD55" s="522"/>
      <c r="JE55" s="522">
        <f t="shared" si="124"/>
        <v>0</v>
      </c>
      <c r="JF55" s="522"/>
    </row>
    <row r="56" spans="1:266">
      <c r="A56" s="253"/>
      <c r="B56" s="211"/>
      <c r="C56" s="48" t="s">
        <v>5028</v>
      </c>
      <c r="D56" s="547" t="str">
        <f>IF($CW$27=1,"",IF(CNGE_2024_M3_Secc1!D605="","",CNGE_2024_M3_Secc1!D605))</f>
        <v/>
      </c>
      <c r="E56" s="548"/>
      <c r="F56" s="548"/>
      <c r="G56" s="549"/>
      <c r="H56" s="537"/>
      <c r="I56" s="537"/>
      <c r="J56" s="537"/>
      <c r="K56" s="537"/>
      <c r="L56" s="537"/>
      <c r="M56" s="537"/>
      <c r="N56" s="537"/>
      <c r="O56" s="537"/>
      <c r="P56" s="982"/>
      <c r="Q56" s="982"/>
      <c r="R56" s="982"/>
      <c r="S56" s="982"/>
      <c r="T56" s="982"/>
      <c r="U56" s="982"/>
      <c r="V56" s="982"/>
      <c r="W56" s="982"/>
      <c r="X56" s="982"/>
      <c r="Y56" s="982"/>
      <c r="Z56" s="537"/>
      <c r="AA56" s="537"/>
      <c r="AB56" s="537"/>
      <c r="AC56" s="537"/>
      <c r="AD56" s="537"/>
      <c r="AE56" s="537"/>
      <c r="AF56" s="537"/>
      <c r="AG56" s="537"/>
      <c r="AH56" s="982"/>
      <c r="AI56" s="982"/>
      <c r="AJ56" s="982"/>
      <c r="AK56" s="982"/>
      <c r="AL56" s="982"/>
      <c r="AM56" s="982"/>
      <c r="AN56" s="982"/>
      <c r="AO56" s="982"/>
      <c r="AP56" s="982"/>
      <c r="AQ56" s="982"/>
      <c r="AR56" s="537"/>
      <c r="AS56" s="537"/>
      <c r="AT56" s="537"/>
      <c r="AU56" s="537"/>
      <c r="AV56" s="537"/>
      <c r="AW56" s="537"/>
      <c r="AX56" s="537"/>
      <c r="AY56" s="537"/>
      <c r="AZ56" s="982"/>
      <c r="BA56" s="982"/>
      <c r="BB56" s="982"/>
      <c r="BC56" s="982"/>
      <c r="BD56" s="982"/>
      <c r="BE56" s="982"/>
      <c r="BF56" s="982"/>
      <c r="BG56" s="982"/>
      <c r="BH56" s="982"/>
      <c r="BI56" s="982"/>
      <c r="BJ56" s="537"/>
      <c r="BK56" s="537"/>
      <c r="BL56" s="537"/>
      <c r="BM56" s="537"/>
      <c r="BN56" s="537"/>
      <c r="BO56" s="537"/>
      <c r="BP56" s="537"/>
      <c r="BQ56" s="537"/>
      <c r="BR56" s="982"/>
      <c r="BS56" s="982"/>
      <c r="BT56" s="982"/>
      <c r="BU56" s="982"/>
      <c r="BV56" s="982"/>
      <c r="BW56" s="982"/>
      <c r="BX56" s="982"/>
      <c r="BY56" s="982"/>
      <c r="BZ56" s="982"/>
      <c r="CA56" s="982"/>
      <c r="CB56" s="537"/>
      <c r="CC56" s="537"/>
      <c r="CD56" s="537"/>
      <c r="CE56" s="537"/>
      <c r="CF56" s="537"/>
      <c r="CG56" s="537"/>
      <c r="CH56" s="537"/>
      <c r="CI56" s="537"/>
      <c r="CJ56" s="982"/>
      <c r="CK56" s="982"/>
      <c r="CL56" s="982"/>
      <c r="CM56" s="982"/>
      <c r="CN56" s="982"/>
      <c r="CO56" s="982"/>
      <c r="CP56" s="982"/>
      <c r="CQ56" s="982"/>
      <c r="CR56" s="982"/>
      <c r="CS56" s="982"/>
      <c r="CW56" s="524">
        <f>CNGE_2024_M3_Secc1!AH704</f>
        <v>0</v>
      </c>
      <c r="CX56" s="526"/>
      <c r="CZ56" s="522">
        <f>IF(CNGE_2024_M3_Secc1!$AO$669=CNGE_2024_M3_Secc1!$AQ$669,0,CNGE_2024_M3_Secc1!Y704)</f>
        <v>0</v>
      </c>
      <c r="DA56" s="522"/>
      <c r="DB56" s="522">
        <f t="shared" si="5"/>
        <v>0</v>
      </c>
      <c r="DC56" s="522"/>
      <c r="DD56" s="522">
        <f t="shared" si="6"/>
        <v>0</v>
      </c>
      <c r="DE56" s="522"/>
      <c r="DG56" s="164" t="b">
        <f t="shared" si="7"/>
        <v>0</v>
      </c>
      <c r="DH56" s="164" t="str">
        <f t="shared" si="8"/>
        <v/>
      </c>
      <c r="DI56" s="164">
        <f t="shared" si="9"/>
        <v>0</v>
      </c>
      <c r="DJ56" s="345" t="b">
        <f t="shared" si="10"/>
        <v>0</v>
      </c>
      <c r="DK56" s="122" t="str">
        <f t="shared" si="11"/>
        <v/>
      </c>
      <c r="DL56" s="345">
        <f t="shared" si="12"/>
        <v>0</v>
      </c>
      <c r="DM56" s="345" t="b">
        <f t="shared" si="13"/>
        <v>0</v>
      </c>
      <c r="DN56" s="345">
        <f t="shared" si="14"/>
        <v>0</v>
      </c>
      <c r="DO56" s="164" t="b">
        <f t="shared" si="15"/>
        <v>0</v>
      </c>
      <c r="DP56" s="164" t="str">
        <f t="shared" si="16"/>
        <v/>
      </c>
      <c r="DQ56" s="164">
        <f t="shared" si="17"/>
        <v>0</v>
      </c>
      <c r="DR56" s="345" t="b">
        <f t="shared" si="18"/>
        <v>0</v>
      </c>
      <c r="DS56" s="122" t="str">
        <f t="shared" si="19"/>
        <v/>
      </c>
      <c r="DT56" s="345">
        <f t="shared" si="20"/>
        <v>0</v>
      </c>
      <c r="DU56" s="345" t="b">
        <f t="shared" si="21"/>
        <v>0</v>
      </c>
      <c r="DV56" s="345">
        <f t="shared" si="22"/>
        <v>0</v>
      </c>
      <c r="DW56" s="164" t="b">
        <f t="shared" si="23"/>
        <v>0</v>
      </c>
      <c r="DX56" s="164" t="str">
        <f t="shared" si="24"/>
        <v/>
      </c>
      <c r="DY56" s="164">
        <f t="shared" si="25"/>
        <v>0</v>
      </c>
      <c r="DZ56" s="345" t="b">
        <f t="shared" si="26"/>
        <v>0</v>
      </c>
      <c r="EA56" s="122" t="str">
        <f t="shared" si="27"/>
        <v/>
      </c>
      <c r="EB56" s="345">
        <f t="shared" si="28"/>
        <v>0</v>
      </c>
      <c r="EC56" s="345" t="b">
        <f t="shared" si="29"/>
        <v>0</v>
      </c>
      <c r="ED56" s="345">
        <f t="shared" si="30"/>
        <v>0</v>
      </c>
      <c r="EE56" s="164" t="b">
        <f t="shared" si="31"/>
        <v>0</v>
      </c>
      <c r="EF56" s="164" t="str">
        <f t="shared" si="32"/>
        <v/>
      </c>
      <c r="EG56" s="164">
        <f t="shared" si="33"/>
        <v>0</v>
      </c>
      <c r="EH56" s="345" t="b">
        <f t="shared" si="34"/>
        <v>0</v>
      </c>
      <c r="EI56" s="122" t="str">
        <f t="shared" si="35"/>
        <v/>
      </c>
      <c r="EJ56" s="345">
        <f t="shared" si="36"/>
        <v>0</v>
      </c>
      <c r="EK56" s="345" t="b">
        <f t="shared" si="37"/>
        <v>0</v>
      </c>
      <c r="EL56" s="345">
        <f t="shared" si="38"/>
        <v>0</v>
      </c>
      <c r="EM56" s="164" t="b">
        <f t="shared" si="39"/>
        <v>0</v>
      </c>
      <c r="EN56" s="164" t="str">
        <f t="shared" si="40"/>
        <v/>
      </c>
      <c r="EO56" s="164">
        <f t="shared" si="41"/>
        <v>0</v>
      </c>
      <c r="EP56" s="345" t="b">
        <f t="shared" si="42"/>
        <v>0</v>
      </c>
      <c r="EQ56" s="122" t="str">
        <f t="shared" si="43"/>
        <v/>
      </c>
      <c r="ER56" s="345">
        <f t="shared" si="44"/>
        <v>0</v>
      </c>
      <c r="ES56" s="345" t="b">
        <f t="shared" si="45"/>
        <v>0</v>
      </c>
      <c r="ET56" s="345">
        <f t="shared" si="46"/>
        <v>0</v>
      </c>
      <c r="EU56" s="522"/>
      <c r="EV56" s="164" t="b">
        <f t="shared" si="47"/>
        <v>0</v>
      </c>
      <c r="EW56" s="164" t="str">
        <f t="shared" si="48"/>
        <v/>
      </c>
      <c r="EX56" s="164">
        <f t="shared" si="49"/>
        <v>0</v>
      </c>
      <c r="EY56" s="345" t="b">
        <f t="shared" si="50"/>
        <v>0</v>
      </c>
      <c r="EZ56" s="122" t="str">
        <f t="shared" si="51"/>
        <v/>
      </c>
      <c r="FA56" s="345">
        <f t="shared" si="52"/>
        <v>0</v>
      </c>
      <c r="FB56" s="345" t="b">
        <f t="shared" si="53"/>
        <v>0</v>
      </c>
      <c r="FC56" s="345">
        <f t="shared" si="54"/>
        <v>0</v>
      </c>
      <c r="FD56" s="164" t="b">
        <f t="shared" si="55"/>
        <v>0</v>
      </c>
      <c r="FE56" s="164" t="str">
        <f t="shared" si="56"/>
        <v/>
      </c>
      <c r="FF56" s="164">
        <f t="shared" si="57"/>
        <v>0</v>
      </c>
      <c r="FG56" s="345" t="b">
        <f t="shared" si="58"/>
        <v>0</v>
      </c>
      <c r="FH56" s="122" t="str">
        <f t="shared" si="59"/>
        <v/>
      </c>
      <c r="FI56" s="345">
        <f t="shared" si="60"/>
        <v>0</v>
      </c>
      <c r="FJ56" s="345" t="b">
        <f t="shared" si="61"/>
        <v>0</v>
      </c>
      <c r="FK56" s="345">
        <f t="shared" si="62"/>
        <v>0</v>
      </c>
      <c r="FL56" s="164" t="b">
        <f t="shared" si="63"/>
        <v>0</v>
      </c>
      <c r="FM56" s="164" t="str">
        <f t="shared" si="64"/>
        <v/>
      </c>
      <c r="FN56" s="164">
        <f t="shared" si="65"/>
        <v>0</v>
      </c>
      <c r="FO56" s="345" t="b">
        <f t="shared" si="66"/>
        <v>0</v>
      </c>
      <c r="FP56" s="122" t="str">
        <f t="shared" si="67"/>
        <v/>
      </c>
      <c r="FQ56" s="345">
        <f t="shared" si="68"/>
        <v>0</v>
      </c>
      <c r="FR56" s="345" t="b">
        <f t="shared" si="69"/>
        <v>0</v>
      </c>
      <c r="FS56" s="345">
        <f t="shared" si="70"/>
        <v>0</v>
      </c>
      <c r="FT56" s="164" t="b">
        <f t="shared" si="71"/>
        <v>0</v>
      </c>
      <c r="FU56" s="164" t="str">
        <f t="shared" si="72"/>
        <v/>
      </c>
      <c r="FV56" s="164">
        <f t="shared" si="73"/>
        <v>0</v>
      </c>
      <c r="FW56" s="345" t="b">
        <f t="shared" si="74"/>
        <v>0</v>
      </c>
      <c r="FX56" s="122" t="str">
        <f t="shared" si="75"/>
        <v/>
      </c>
      <c r="FY56" s="345">
        <f t="shared" si="76"/>
        <v>0</v>
      </c>
      <c r="FZ56" s="345" t="b">
        <f t="shared" si="77"/>
        <v>0</v>
      </c>
      <c r="GA56" s="345">
        <f t="shared" si="78"/>
        <v>0</v>
      </c>
      <c r="GB56" s="164" t="b">
        <f t="shared" si="79"/>
        <v>0</v>
      </c>
      <c r="GC56" s="164" t="str">
        <f t="shared" si="80"/>
        <v/>
      </c>
      <c r="GD56" s="164">
        <f t="shared" si="81"/>
        <v>0</v>
      </c>
      <c r="GE56" s="345" t="b">
        <f t="shared" si="82"/>
        <v>0</v>
      </c>
      <c r="GF56" s="122" t="str">
        <f t="shared" si="83"/>
        <v/>
      </c>
      <c r="GG56" s="345">
        <f t="shared" si="84"/>
        <v>0</v>
      </c>
      <c r="GH56" s="345" t="b">
        <f t="shared" si="85"/>
        <v>0</v>
      </c>
      <c r="GI56" s="345">
        <f t="shared" si="86"/>
        <v>0</v>
      </c>
      <c r="GK56" s="522">
        <f t="shared" si="87"/>
        <v>0</v>
      </c>
      <c r="GL56" s="522"/>
      <c r="GM56" s="522">
        <f t="shared" si="88"/>
        <v>0</v>
      </c>
      <c r="GN56" s="522"/>
      <c r="GO56" s="522">
        <f t="shared" si="89"/>
        <v>0</v>
      </c>
      <c r="GP56" s="522"/>
      <c r="GQ56" s="522">
        <f t="shared" si="90"/>
        <v>0</v>
      </c>
      <c r="GR56" s="522"/>
      <c r="GS56" s="522">
        <f t="shared" si="91"/>
        <v>0</v>
      </c>
      <c r="GT56" s="522"/>
      <c r="GU56" s="522">
        <f t="shared" si="92"/>
        <v>0</v>
      </c>
      <c r="GV56" s="522"/>
      <c r="GW56" s="522">
        <f t="shared" si="93"/>
        <v>0</v>
      </c>
      <c r="GX56" s="522"/>
      <c r="GY56" s="522">
        <f t="shared" si="94"/>
        <v>0</v>
      </c>
      <c r="GZ56" s="522"/>
      <c r="HA56" s="522">
        <f t="shared" si="95"/>
        <v>0</v>
      </c>
      <c r="HB56" s="522"/>
      <c r="HC56" s="522">
        <f t="shared" si="118"/>
        <v>0</v>
      </c>
      <c r="HD56" s="522"/>
      <c r="HE56" s="522">
        <f t="shared" si="97"/>
        <v>0</v>
      </c>
      <c r="HF56" s="522"/>
      <c r="HG56" s="522">
        <f t="shared" si="98"/>
        <v>0</v>
      </c>
      <c r="HH56" s="522"/>
      <c r="HI56" s="522">
        <f t="shared" si="99"/>
        <v>0</v>
      </c>
      <c r="HJ56" s="522"/>
      <c r="HK56" s="522">
        <f t="shared" si="100"/>
        <v>0</v>
      </c>
      <c r="HL56" s="522"/>
      <c r="HM56" s="522">
        <f t="shared" si="101"/>
        <v>0</v>
      </c>
      <c r="HN56" s="522"/>
      <c r="HO56" s="522">
        <f t="shared" si="102"/>
        <v>0</v>
      </c>
      <c r="HP56" s="522"/>
      <c r="HQ56" s="522">
        <f t="shared" si="103"/>
        <v>0</v>
      </c>
      <c r="HR56" s="522"/>
      <c r="HS56" s="522">
        <f t="shared" si="104"/>
        <v>0</v>
      </c>
      <c r="HT56" s="522"/>
      <c r="HU56" s="522">
        <f t="shared" si="105"/>
        <v>0</v>
      </c>
      <c r="HV56" s="522"/>
      <c r="HW56" s="522">
        <f t="shared" si="106"/>
        <v>0</v>
      </c>
      <c r="HX56" s="522"/>
      <c r="HY56" s="522">
        <f t="shared" si="107"/>
        <v>0</v>
      </c>
      <c r="HZ56" s="522"/>
      <c r="IA56" s="522">
        <f t="shared" si="108"/>
        <v>0</v>
      </c>
      <c r="IB56" s="522"/>
      <c r="IC56" s="522">
        <f t="shared" si="109"/>
        <v>0</v>
      </c>
      <c r="ID56" s="522"/>
      <c r="IE56" s="522">
        <f t="shared" si="110"/>
        <v>0</v>
      </c>
      <c r="IF56" s="522"/>
      <c r="IG56" s="522">
        <f t="shared" si="111"/>
        <v>0</v>
      </c>
      <c r="IH56" s="522"/>
      <c r="IJ56" s="522">
        <f t="shared" si="0"/>
        <v>0</v>
      </c>
      <c r="IK56" s="522"/>
      <c r="IL56" s="522">
        <f t="shared" si="1"/>
        <v>0</v>
      </c>
      <c r="IM56" s="522"/>
      <c r="IN56" s="522">
        <f t="shared" si="2"/>
        <v>0</v>
      </c>
      <c r="IO56" s="522"/>
      <c r="IP56" s="522">
        <f t="shared" si="3"/>
        <v>0</v>
      </c>
      <c r="IQ56" s="522"/>
      <c r="IR56" s="522">
        <f t="shared" si="4"/>
        <v>0</v>
      </c>
      <c r="IS56" s="522"/>
      <c r="IU56" s="522">
        <f t="shared" si="119"/>
        <v>0</v>
      </c>
      <c r="IV56" s="522"/>
      <c r="IW56" s="522">
        <f t="shared" si="120"/>
        <v>0</v>
      </c>
      <c r="IX56" s="522"/>
      <c r="IY56" s="522">
        <f t="shared" si="121"/>
        <v>0</v>
      </c>
      <c r="IZ56" s="522"/>
      <c r="JA56" s="522">
        <f t="shared" si="122"/>
        <v>0</v>
      </c>
      <c r="JB56" s="522"/>
      <c r="JC56" s="522">
        <f t="shared" si="123"/>
        <v>0</v>
      </c>
      <c r="JD56" s="522"/>
      <c r="JE56" s="522">
        <f t="shared" si="124"/>
        <v>0</v>
      </c>
      <c r="JF56" s="522"/>
    </row>
    <row r="57" spans="1:266">
      <c r="A57" s="253"/>
      <c r="B57" s="211"/>
      <c r="C57" s="48" t="s">
        <v>5029</v>
      </c>
      <c r="D57" s="547" t="str">
        <f>IF($CW$27=1,"",IF(CNGE_2024_M3_Secc1!D606="","",CNGE_2024_M3_Secc1!D606))</f>
        <v/>
      </c>
      <c r="E57" s="548"/>
      <c r="F57" s="548"/>
      <c r="G57" s="549"/>
      <c r="H57" s="537"/>
      <c r="I57" s="537"/>
      <c r="J57" s="537"/>
      <c r="K57" s="537"/>
      <c r="L57" s="537"/>
      <c r="M57" s="537"/>
      <c r="N57" s="537"/>
      <c r="O57" s="537"/>
      <c r="P57" s="982"/>
      <c r="Q57" s="982"/>
      <c r="R57" s="982"/>
      <c r="S57" s="982"/>
      <c r="T57" s="982"/>
      <c r="U57" s="982"/>
      <c r="V57" s="982"/>
      <c r="W57" s="982"/>
      <c r="X57" s="982"/>
      <c r="Y57" s="982"/>
      <c r="Z57" s="537"/>
      <c r="AA57" s="537"/>
      <c r="AB57" s="537"/>
      <c r="AC57" s="537"/>
      <c r="AD57" s="537"/>
      <c r="AE57" s="537"/>
      <c r="AF57" s="537"/>
      <c r="AG57" s="537"/>
      <c r="AH57" s="982"/>
      <c r="AI57" s="982"/>
      <c r="AJ57" s="982"/>
      <c r="AK57" s="982"/>
      <c r="AL57" s="982"/>
      <c r="AM57" s="982"/>
      <c r="AN57" s="982"/>
      <c r="AO57" s="982"/>
      <c r="AP57" s="982"/>
      <c r="AQ57" s="982"/>
      <c r="AR57" s="537"/>
      <c r="AS57" s="537"/>
      <c r="AT57" s="537"/>
      <c r="AU57" s="537"/>
      <c r="AV57" s="537"/>
      <c r="AW57" s="537"/>
      <c r="AX57" s="537"/>
      <c r="AY57" s="537"/>
      <c r="AZ57" s="982"/>
      <c r="BA57" s="982"/>
      <c r="BB57" s="982"/>
      <c r="BC57" s="982"/>
      <c r="BD57" s="982"/>
      <c r="BE57" s="982"/>
      <c r="BF57" s="982"/>
      <c r="BG57" s="982"/>
      <c r="BH57" s="982"/>
      <c r="BI57" s="982"/>
      <c r="BJ57" s="537"/>
      <c r="BK57" s="537"/>
      <c r="BL57" s="537"/>
      <c r="BM57" s="537"/>
      <c r="BN57" s="537"/>
      <c r="BO57" s="537"/>
      <c r="BP57" s="537"/>
      <c r="BQ57" s="537"/>
      <c r="BR57" s="982"/>
      <c r="BS57" s="982"/>
      <c r="BT57" s="982"/>
      <c r="BU57" s="982"/>
      <c r="BV57" s="982"/>
      <c r="BW57" s="982"/>
      <c r="BX57" s="982"/>
      <c r="BY57" s="982"/>
      <c r="BZ57" s="982"/>
      <c r="CA57" s="982"/>
      <c r="CB57" s="537"/>
      <c r="CC57" s="537"/>
      <c r="CD57" s="537"/>
      <c r="CE57" s="537"/>
      <c r="CF57" s="537"/>
      <c r="CG57" s="537"/>
      <c r="CH57" s="537"/>
      <c r="CI57" s="537"/>
      <c r="CJ57" s="982"/>
      <c r="CK57" s="982"/>
      <c r="CL57" s="982"/>
      <c r="CM57" s="982"/>
      <c r="CN57" s="982"/>
      <c r="CO57" s="982"/>
      <c r="CP57" s="982"/>
      <c r="CQ57" s="982"/>
      <c r="CR57" s="982"/>
      <c r="CS57" s="982"/>
      <c r="CW57" s="524">
        <f>CNGE_2024_M3_Secc1!AH705</f>
        <v>0</v>
      </c>
      <c r="CX57" s="526"/>
      <c r="CZ57" s="522">
        <f>IF(CNGE_2024_M3_Secc1!$AO$669=CNGE_2024_M3_Secc1!$AQ$669,0,CNGE_2024_M3_Secc1!Y705)</f>
        <v>0</v>
      </c>
      <c r="DA57" s="522"/>
      <c r="DB57" s="522">
        <f t="shared" si="5"/>
        <v>0</v>
      </c>
      <c r="DC57" s="522"/>
      <c r="DD57" s="522">
        <f t="shared" si="6"/>
        <v>0</v>
      </c>
      <c r="DE57" s="522"/>
      <c r="DG57" s="164" t="b">
        <f t="shared" si="7"/>
        <v>0</v>
      </c>
      <c r="DH57" s="164" t="str">
        <f t="shared" si="8"/>
        <v/>
      </c>
      <c r="DI57" s="164">
        <f t="shared" si="9"/>
        <v>0</v>
      </c>
      <c r="DJ57" s="345" t="b">
        <f t="shared" si="10"/>
        <v>0</v>
      </c>
      <c r="DK57" s="122" t="str">
        <f t="shared" si="11"/>
        <v/>
      </c>
      <c r="DL57" s="345">
        <f t="shared" si="12"/>
        <v>0</v>
      </c>
      <c r="DM57" s="345" t="b">
        <f t="shared" si="13"/>
        <v>0</v>
      </c>
      <c r="DN57" s="345">
        <f t="shared" si="14"/>
        <v>0</v>
      </c>
      <c r="DO57" s="164" t="b">
        <f t="shared" si="15"/>
        <v>0</v>
      </c>
      <c r="DP57" s="164" t="str">
        <f t="shared" si="16"/>
        <v/>
      </c>
      <c r="DQ57" s="164">
        <f t="shared" si="17"/>
        <v>0</v>
      </c>
      <c r="DR57" s="345" t="b">
        <f t="shared" si="18"/>
        <v>0</v>
      </c>
      <c r="DS57" s="122" t="str">
        <f t="shared" si="19"/>
        <v/>
      </c>
      <c r="DT57" s="345">
        <f t="shared" si="20"/>
        <v>0</v>
      </c>
      <c r="DU57" s="345" t="b">
        <f t="shared" si="21"/>
        <v>0</v>
      </c>
      <c r="DV57" s="345">
        <f t="shared" si="22"/>
        <v>0</v>
      </c>
      <c r="DW57" s="164" t="b">
        <f t="shared" si="23"/>
        <v>0</v>
      </c>
      <c r="DX57" s="164" t="str">
        <f t="shared" si="24"/>
        <v/>
      </c>
      <c r="DY57" s="164">
        <f t="shared" si="25"/>
        <v>0</v>
      </c>
      <c r="DZ57" s="345" t="b">
        <f t="shared" si="26"/>
        <v>0</v>
      </c>
      <c r="EA57" s="122" t="str">
        <f t="shared" si="27"/>
        <v/>
      </c>
      <c r="EB57" s="345">
        <f t="shared" si="28"/>
        <v>0</v>
      </c>
      <c r="EC57" s="345" t="b">
        <f t="shared" si="29"/>
        <v>0</v>
      </c>
      <c r="ED57" s="345">
        <f t="shared" si="30"/>
        <v>0</v>
      </c>
      <c r="EE57" s="164" t="b">
        <f t="shared" si="31"/>
        <v>0</v>
      </c>
      <c r="EF57" s="164" t="str">
        <f t="shared" si="32"/>
        <v/>
      </c>
      <c r="EG57" s="164">
        <f t="shared" si="33"/>
        <v>0</v>
      </c>
      <c r="EH57" s="345" t="b">
        <f t="shared" si="34"/>
        <v>0</v>
      </c>
      <c r="EI57" s="122" t="str">
        <f t="shared" si="35"/>
        <v/>
      </c>
      <c r="EJ57" s="345">
        <f t="shared" si="36"/>
        <v>0</v>
      </c>
      <c r="EK57" s="345" t="b">
        <f t="shared" si="37"/>
        <v>0</v>
      </c>
      <c r="EL57" s="345">
        <f t="shared" si="38"/>
        <v>0</v>
      </c>
      <c r="EM57" s="164" t="b">
        <f t="shared" si="39"/>
        <v>0</v>
      </c>
      <c r="EN57" s="164" t="str">
        <f t="shared" si="40"/>
        <v/>
      </c>
      <c r="EO57" s="164">
        <f t="shared" si="41"/>
        <v>0</v>
      </c>
      <c r="EP57" s="345" t="b">
        <f t="shared" si="42"/>
        <v>0</v>
      </c>
      <c r="EQ57" s="122" t="str">
        <f t="shared" si="43"/>
        <v/>
      </c>
      <c r="ER57" s="345">
        <f t="shared" si="44"/>
        <v>0</v>
      </c>
      <c r="ES57" s="345" t="b">
        <f t="shared" si="45"/>
        <v>0</v>
      </c>
      <c r="ET57" s="345">
        <f t="shared" si="46"/>
        <v>0</v>
      </c>
      <c r="EU57" s="522"/>
      <c r="EV57" s="164" t="b">
        <f t="shared" si="47"/>
        <v>0</v>
      </c>
      <c r="EW57" s="164" t="str">
        <f t="shared" si="48"/>
        <v/>
      </c>
      <c r="EX57" s="164">
        <f t="shared" si="49"/>
        <v>0</v>
      </c>
      <c r="EY57" s="345" t="b">
        <f t="shared" si="50"/>
        <v>0</v>
      </c>
      <c r="EZ57" s="122" t="str">
        <f t="shared" si="51"/>
        <v/>
      </c>
      <c r="FA57" s="345">
        <f t="shared" si="52"/>
        <v>0</v>
      </c>
      <c r="FB57" s="345" t="b">
        <f t="shared" si="53"/>
        <v>0</v>
      </c>
      <c r="FC57" s="345">
        <f t="shared" si="54"/>
        <v>0</v>
      </c>
      <c r="FD57" s="164" t="b">
        <f t="shared" si="55"/>
        <v>0</v>
      </c>
      <c r="FE57" s="164" t="str">
        <f t="shared" si="56"/>
        <v/>
      </c>
      <c r="FF57" s="164">
        <f t="shared" si="57"/>
        <v>0</v>
      </c>
      <c r="FG57" s="345" t="b">
        <f t="shared" si="58"/>
        <v>0</v>
      </c>
      <c r="FH57" s="122" t="str">
        <f t="shared" si="59"/>
        <v/>
      </c>
      <c r="FI57" s="345">
        <f t="shared" si="60"/>
        <v>0</v>
      </c>
      <c r="FJ57" s="345" t="b">
        <f t="shared" si="61"/>
        <v>0</v>
      </c>
      <c r="FK57" s="345">
        <f t="shared" si="62"/>
        <v>0</v>
      </c>
      <c r="FL57" s="164" t="b">
        <f t="shared" si="63"/>
        <v>0</v>
      </c>
      <c r="FM57" s="164" t="str">
        <f t="shared" si="64"/>
        <v/>
      </c>
      <c r="FN57" s="164">
        <f t="shared" si="65"/>
        <v>0</v>
      </c>
      <c r="FO57" s="345" t="b">
        <f t="shared" si="66"/>
        <v>0</v>
      </c>
      <c r="FP57" s="122" t="str">
        <f t="shared" si="67"/>
        <v/>
      </c>
      <c r="FQ57" s="345">
        <f t="shared" si="68"/>
        <v>0</v>
      </c>
      <c r="FR57" s="345" t="b">
        <f t="shared" si="69"/>
        <v>0</v>
      </c>
      <c r="FS57" s="345">
        <f t="shared" si="70"/>
        <v>0</v>
      </c>
      <c r="FT57" s="164" t="b">
        <f t="shared" si="71"/>
        <v>0</v>
      </c>
      <c r="FU57" s="164" t="str">
        <f t="shared" si="72"/>
        <v/>
      </c>
      <c r="FV57" s="164">
        <f t="shared" si="73"/>
        <v>0</v>
      </c>
      <c r="FW57" s="345" t="b">
        <f t="shared" si="74"/>
        <v>0</v>
      </c>
      <c r="FX57" s="122" t="str">
        <f t="shared" si="75"/>
        <v/>
      </c>
      <c r="FY57" s="345">
        <f t="shared" si="76"/>
        <v>0</v>
      </c>
      <c r="FZ57" s="345" t="b">
        <f t="shared" si="77"/>
        <v>0</v>
      </c>
      <c r="GA57" s="345">
        <f t="shared" si="78"/>
        <v>0</v>
      </c>
      <c r="GB57" s="164" t="b">
        <f t="shared" si="79"/>
        <v>0</v>
      </c>
      <c r="GC57" s="164" t="str">
        <f t="shared" si="80"/>
        <v/>
      </c>
      <c r="GD57" s="164">
        <f t="shared" si="81"/>
        <v>0</v>
      </c>
      <c r="GE57" s="345" t="b">
        <f t="shared" si="82"/>
        <v>0</v>
      </c>
      <c r="GF57" s="122" t="str">
        <f t="shared" si="83"/>
        <v/>
      </c>
      <c r="GG57" s="345">
        <f t="shared" si="84"/>
        <v>0</v>
      </c>
      <c r="GH57" s="345" t="b">
        <f t="shared" si="85"/>
        <v>0</v>
      </c>
      <c r="GI57" s="345">
        <f t="shared" si="86"/>
        <v>0</v>
      </c>
      <c r="GK57" s="522">
        <f t="shared" si="87"/>
        <v>0</v>
      </c>
      <c r="GL57" s="522"/>
      <c r="GM57" s="522">
        <f t="shared" si="88"/>
        <v>0</v>
      </c>
      <c r="GN57" s="522"/>
      <c r="GO57" s="522">
        <f t="shared" si="89"/>
        <v>0</v>
      </c>
      <c r="GP57" s="522"/>
      <c r="GQ57" s="522">
        <f t="shared" si="90"/>
        <v>0</v>
      </c>
      <c r="GR57" s="522"/>
      <c r="GS57" s="522">
        <f t="shared" si="91"/>
        <v>0</v>
      </c>
      <c r="GT57" s="522"/>
      <c r="GU57" s="522">
        <f t="shared" si="92"/>
        <v>0</v>
      </c>
      <c r="GV57" s="522"/>
      <c r="GW57" s="522">
        <f t="shared" si="93"/>
        <v>0</v>
      </c>
      <c r="GX57" s="522"/>
      <c r="GY57" s="522">
        <f t="shared" si="94"/>
        <v>0</v>
      </c>
      <c r="GZ57" s="522"/>
      <c r="HA57" s="522">
        <f t="shared" si="95"/>
        <v>0</v>
      </c>
      <c r="HB57" s="522"/>
      <c r="HC57" s="522">
        <f t="shared" si="118"/>
        <v>0</v>
      </c>
      <c r="HD57" s="522"/>
      <c r="HE57" s="522">
        <f t="shared" si="97"/>
        <v>0</v>
      </c>
      <c r="HF57" s="522"/>
      <c r="HG57" s="522">
        <f t="shared" si="98"/>
        <v>0</v>
      </c>
      <c r="HH57" s="522"/>
      <c r="HI57" s="522">
        <f t="shared" si="99"/>
        <v>0</v>
      </c>
      <c r="HJ57" s="522"/>
      <c r="HK57" s="522">
        <f t="shared" si="100"/>
        <v>0</v>
      </c>
      <c r="HL57" s="522"/>
      <c r="HM57" s="522">
        <f t="shared" si="101"/>
        <v>0</v>
      </c>
      <c r="HN57" s="522"/>
      <c r="HO57" s="522">
        <f t="shared" si="102"/>
        <v>0</v>
      </c>
      <c r="HP57" s="522"/>
      <c r="HQ57" s="522">
        <f t="shared" si="103"/>
        <v>0</v>
      </c>
      <c r="HR57" s="522"/>
      <c r="HS57" s="522">
        <f t="shared" si="104"/>
        <v>0</v>
      </c>
      <c r="HT57" s="522"/>
      <c r="HU57" s="522">
        <f t="shared" si="105"/>
        <v>0</v>
      </c>
      <c r="HV57" s="522"/>
      <c r="HW57" s="522">
        <f t="shared" si="106"/>
        <v>0</v>
      </c>
      <c r="HX57" s="522"/>
      <c r="HY57" s="522">
        <f t="shared" si="107"/>
        <v>0</v>
      </c>
      <c r="HZ57" s="522"/>
      <c r="IA57" s="522">
        <f t="shared" si="108"/>
        <v>0</v>
      </c>
      <c r="IB57" s="522"/>
      <c r="IC57" s="522">
        <f t="shared" si="109"/>
        <v>0</v>
      </c>
      <c r="ID57" s="522"/>
      <c r="IE57" s="522">
        <f t="shared" si="110"/>
        <v>0</v>
      </c>
      <c r="IF57" s="522"/>
      <c r="IG57" s="522">
        <f t="shared" si="111"/>
        <v>0</v>
      </c>
      <c r="IH57" s="522"/>
      <c r="IJ57" s="522">
        <f t="shared" si="0"/>
        <v>0</v>
      </c>
      <c r="IK57" s="522"/>
      <c r="IL57" s="522">
        <f t="shared" si="1"/>
        <v>0</v>
      </c>
      <c r="IM57" s="522"/>
      <c r="IN57" s="522">
        <f t="shared" si="2"/>
        <v>0</v>
      </c>
      <c r="IO57" s="522"/>
      <c r="IP57" s="522">
        <f t="shared" si="3"/>
        <v>0</v>
      </c>
      <c r="IQ57" s="522"/>
      <c r="IR57" s="522">
        <f t="shared" si="4"/>
        <v>0</v>
      </c>
      <c r="IS57" s="522"/>
      <c r="IU57" s="522">
        <f t="shared" si="119"/>
        <v>0</v>
      </c>
      <c r="IV57" s="522"/>
      <c r="IW57" s="522">
        <f t="shared" si="120"/>
        <v>0</v>
      </c>
      <c r="IX57" s="522"/>
      <c r="IY57" s="522">
        <f t="shared" si="121"/>
        <v>0</v>
      </c>
      <c r="IZ57" s="522"/>
      <c r="JA57" s="522">
        <f t="shared" si="122"/>
        <v>0</v>
      </c>
      <c r="JB57" s="522"/>
      <c r="JC57" s="522">
        <f t="shared" si="123"/>
        <v>0</v>
      </c>
      <c r="JD57" s="522"/>
      <c r="JE57" s="522">
        <f t="shared" si="124"/>
        <v>0</v>
      </c>
      <c r="JF57" s="522"/>
    </row>
    <row r="58" spans="1:266">
      <c r="A58" s="253"/>
      <c r="B58" s="211"/>
      <c r="C58" s="48" t="s">
        <v>5030</v>
      </c>
      <c r="D58" s="547" t="str">
        <f>IF($CW$27=1,"",IF(CNGE_2024_M3_Secc1!D607="","",CNGE_2024_M3_Secc1!D607))</f>
        <v/>
      </c>
      <c r="E58" s="548"/>
      <c r="F58" s="548"/>
      <c r="G58" s="549"/>
      <c r="H58" s="537"/>
      <c r="I58" s="537"/>
      <c r="J58" s="537"/>
      <c r="K58" s="537"/>
      <c r="L58" s="537"/>
      <c r="M58" s="537"/>
      <c r="N58" s="537"/>
      <c r="O58" s="537"/>
      <c r="P58" s="982"/>
      <c r="Q58" s="982"/>
      <c r="R58" s="982"/>
      <c r="S58" s="982"/>
      <c r="T58" s="982"/>
      <c r="U58" s="982"/>
      <c r="V58" s="982"/>
      <c r="W58" s="982"/>
      <c r="X58" s="982"/>
      <c r="Y58" s="982"/>
      <c r="Z58" s="537"/>
      <c r="AA58" s="537"/>
      <c r="AB58" s="537"/>
      <c r="AC58" s="537"/>
      <c r="AD58" s="537"/>
      <c r="AE58" s="537"/>
      <c r="AF58" s="537"/>
      <c r="AG58" s="537"/>
      <c r="AH58" s="982"/>
      <c r="AI58" s="982"/>
      <c r="AJ58" s="982"/>
      <c r="AK58" s="982"/>
      <c r="AL58" s="982"/>
      <c r="AM58" s="982"/>
      <c r="AN58" s="982"/>
      <c r="AO58" s="982"/>
      <c r="AP58" s="982"/>
      <c r="AQ58" s="982"/>
      <c r="AR58" s="537"/>
      <c r="AS58" s="537"/>
      <c r="AT58" s="537"/>
      <c r="AU58" s="537"/>
      <c r="AV58" s="537"/>
      <c r="AW58" s="537"/>
      <c r="AX58" s="537"/>
      <c r="AY58" s="537"/>
      <c r="AZ58" s="982"/>
      <c r="BA58" s="982"/>
      <c r="BB58" s="982"/>
      <c r="BC58" s="982"/>
      <c r="BD58" s="982"/>
      <c r="BE58" s="982"/>
      <c r="BF58" s="982"/>
      <c r="BG58" s="982"/>
      <c r="BH58" s="982"/>
      <c r="BI58" s="982"/>
      <c r="BJ58" s="537"/>
      <c r="BK58" s="537"/>
      <c r="BL58" s="537"/>
      <c r="BM58" s="537"/>
      <c r="BN58" s="537"/>
      <c r="BO58" s="537"/>
      <c r="BP58" s="537"/>
      <c r="BQ58" s="537"/>
      <c r="BR58" s="982"/>
      <c r="BS58" s="982"/>
      <c r="BT58" s="982"/>
      <c r="BU58" s="982"/>
      <c r="BV58" s="982"/>
      <c r="BW58" s="982"/>
      <c r="BX58" s="982"/>
      <c r="BY58" s="982"/>
      <c r="BZ58" s="982"/>
      <c r="CA58" s="982"/>
      <c r="CB58" s="537"/>
      <c r="CC58" s="537"/>
      <c r="CD58" s="537"/>
      <c r="CE58" s="537"/>
      <c r="CF58" s="537"/>
      <c r="CG58" s="537"/>
      <c r="CH58" s="537"/>
      <c r="CI58" s="537"/>
      <c r="CJ58" s="982"/>
      <c r="CK58" s="982"/>
      <c r="CL58" s="982"/>
      <c r="CM58" s="982"/>
      <c r="CN58" s="982"/>
      <c r="CO58" s="982"/>
      <c r="CP58" s="982"/>
      <c r="CQ58" s="982"/>
      <c r="CR58" s="982"/>
      <c r="CS58" s="982"/>
      <c r="CW58" s="524">
        <f>CNGE_2024_M3_Secc1!AH706</f>
        <v>0</v>
      </c>
      <c r="CX58" s="526"/>
      <c r="CZ58" s="522">
        <f>IF(CNGE_2024_M3_Secc1!$AO$669=CNGE_2024_M3_Secc1!$AQ$669,0,CNGE_2024_M3_Secc1!Y706)</f>
        <v>0</v>
      </c>
      <c r="DA58" s="522"/>
      <c r="DB58" s="522">
        <f t="shared" si="5"/>
        <v>0</v>
      </c>
      <c r="DC58" s="522"/>
      <c r="DD58" s="522">
        <f t="shared" si="6"/>
        <v>0</v>
      </c>
      <c r="DE58" s="522"/>
      <c r="DG58" s="164" t="b">
        <f t="shared" si="7"/>
        <v>0</v>
      </c>
      <c r="DH58" s="164" t="str">
        <f t="shared" si="8"/>
        <v/>
      </c>
      <c r="DI58" s="164">
        <f t="shared" si="9"/>
        <v>0</v>
      </c>
      <c r="DJ58" s="345" t="b">
        <f t="shared" si="10"/>
        <v>0</v>
      </c>
      <c r="DK58" s="122" t="str">
        <f t="shared" si="11"/>
        <v/>
      </c>
      <c r="DL58" s="345">
        <f t="shared" si="12"/>
        <v>0</v>
      </c>
      <c r="DM58" s="345" t="b">
        <f t="shared" si="13"/>
        <v>0</v>
      </c>
      <c r="DN58" s="345">
        <f t="shared" si="14"/>
        <v>0</v>
      </c>
      <c r="DO58" s="164" t="b">
        <f t="shared" si="15"/>
        <v>0</v>
      </c>
      <c r="DP58" s="164" t="str">
        <f t="shared" si="16"/>
        <v/>
      </c>
      <c r="DQ58" s="164">
        <f t="shared" si="17"/>
        <v>0</v>
      </c>
      <c r="DR58" s="345" t="b">
        <f t="shared" si="18"/>
        <v>0</v>
      </c>
      <c r="DS58" s="122" t="str">
        <f t="shared" si="19"/>
        <v/>
      </c>
      <c r="DT58" s="345">
        <f t="shared" si="20"/>
        <v>0</v>
      </c>
      <c r="DU58" s="345" t="b">
        <f t="shared" si="21"/>
        <v>0</v>
      </c>
      <c r="DV58" s="345">
        <f t="shared" si="22"/>
        <v>0</v>
      </c>
      <c r="DW58" s="164" t="b">
        <f t="shared" si="23"/>
        <v>0</v>
      </c>
      <c r="DX58" s="164" t="str">
        <f t="shared" si="24"/>
        <v/>
      </c>
      <c r="DY58" s="164">
        <f t="shared" si="25"/>
        <v>0</v>
      </c>
      <c r="DZ58" s="345" t="b">
        <f t="shared" si="26"/>
        <v>0</v>
      </c>
      <c r="EA58" s="122" t="str">
        <f t="shared" si="27"/>
        <v/>
      </c>
      <c r="EB58" s="345">
        <f t="shared" si="28"/>
        <v>0</v>
      </c>
      <c r="EC58" s="345" t="b">
        <f t="shared" si="29"/>
        <v>0</v>
      </c>
      <c r="ED58" s="345">
        <f t="shared" si="30"/>
        <v>0</v>
      </c>
      <c r="EE58" s="164" t="b">
        <f t="shared" si="31"/>
        <v>0</v>
      </c>
      <c r="EF58" s="164" t="str">
        <f t="shared" si="32"/>
        <v/>
      </c>
      <c r="EG58" s="164">
        <f t="shared" si="33"/>
        <v>0</v>
      </c>
      <c r="EH58" s="345" t="b">
        <f t="shared" si="34"/>
        <v>0</v>
      </c>
      <c r="EI58" s="122" t="str">
        <f t="shared" si="35"/>
        <v/>
      </c>
      <c r="EJ58" s="345">
        <f t="shared" si="36"/>
        <v>0</v>
      </c>
      <c r="EK58" s="345" t="b">
        <f t="shared" si="37"/>
        <v>0</v>
      </c>
      <c r="EL58" s="345">
        <f t="shared" si="38"/>
        <v>0</v>
      </c>
      <c r="EM58" s="164" t="b">
        <f t="shared" si="39"/>
        <v>0</v>
      </c>
      <c r="EN58" s="164" t="str">
        <f t="shared" si="40"/>
        <v/>
      </c>
      <c r="EO58" s="164">
        <f t="shared" si="41"/>
        <v>0</v>
      </c>
      <c r="EP58" s="345" t="b">
        <f t="shared" si="42"/>
        <v>0</v>
      </c>
      <c r="EQ58" s="122" t="str">
        <f t="shared" si="43"/>
        <v/>
      </c>
      <c r="ER58" s="345">
        <f t="shared" si="44"/>
        <v>0</v>
      </c>
      <c r="ES58" s="345" t="b">
        <f t="shared" si="45"/>
        <v>0</v>
      </c>
      <c r="ET58" s="345">
        <f t="shared" si="46"/>
        <v>0</v>
      </c>
      <c r="EU58" s="522"/>
      <c r="EV58" s="164" t="b">
        <f t="shared" si="47"/>
        <v>0</v>
      </c>
      <c r="EW58" s="164" t="str">
        <f t="shared" si="48"/>
        <v/>
      </c>
      <c r="EX58" s="164">
        <f t="shared" si="49"/>
        <v>0</v>
      </c>
      <c r="EY58" s="345" t="b">
        <f t="shared" si="50"/>
        <v>0</v>
      </c>
      <c r="EZ58" s="122" t="str">
        <f t="shared" si="51"/>
        <v/>
      </c>
      <c r="FA58" s="345">
        <f t="shared" si="52"/>
        <v>0</v>
      </c>
      <c r="FB58" s="345" t="b">
        <f t="shared" si="53"/>
        <v>0</v>
      </c>
      <c r="FC58" s="345">
        <f t="shared" si="54"/>
        <v>0</v>
      </c>
      <c r="FD58" s="164" t="b">
        <f t="shared" si="55"/>
        <v>0</v>
      </c>
      <c r="FE58" s="164" t="str">
        <f t="shared" si="56"/>
        <v/>
      </c>
      <c r="FF58" s="164">
        <f t="shared" si="57"/>
        <v>0</v>
      </c>
      <c r="FG58" s="345" t="b">
        <f t="shared" si="58"/>
        <v>0</v>
      </c>
      <c r="FH58" s="122" t="str">
        <f t="shared" si="59"/>
        <v/>
      </c>
      <c r="FI58" s="345">
        <f t="shared" si="60"/>
        <v>0</v>
      </c>
      <c r="FJ58" s="345" t="b">
        <f t="shared" si="61"/>
        <v>0</v>
      </c>
      <c r="FK58" s="345">
        <f t="shared" si="62"/>
        <v>0</v>
      </c>
      <c r="FL58" s="164" t="b">
        <f t="shared" si="63"/>
        <v>0</v>
      </c>
      <c r="FM58" s="164" t="str">
        <f t="shared" si="64"/>
        <v/>
      </c>
      <c r="FN58" s="164">
        <f t="shared" si="65"/>
        <v>0</v>
      </c>
      <c r="FO58" s="345" t="b">
        <f t="shared" si="66"/>
        <v>0</v>
      </c>
      <c r="FP58" s="122" t="str">
        <f t="shared" si="67"/>
        <v/>
      </c>
      <c r="FQ58" s="345">
        <f t="shared" si="68"/>
        <v>0</v>
      </c>
      <c r="FR58" s="345" t="b">
        <f t="shared" si="69"/>
        <v>0</v>
      </c>
      <c r="FS58" s="345">
        <f t="shared" si="70"/>
        <v>0</v>
      </c>
      <c r="FT58" s="164" t="b">
        <f t="shared" si="71"/>
        <v>0</v>
      </c>
      <c r="FU58" s="164" t="str">
        <f t="shared" si="72"/>
        <v/>
      </c>
      <c r="FV58" s="164">
        <f t="shared" si="73"/>
        <v>0</v>
      </c>
      <c r="FW58" s="345" t="b">
        <f t="shared" si="74"/>
        <v>0</v>
      </c>
      <c r="FX58" s="122" t="str">
        <f t="shared" si="75"/>
        <v/>
      </c>
      <c r="FY58" s="345">
        <f t="shared" si="76"/>
        <v>0</v>
      </c>
      <c r="FZ58" s="345" t="b">
        <f t="shared" si="77"/>
        <v>0</v>
      </c>
      <c r="GA58" s="345">
        <f t="shared" si="78"/>
        <v>0</v>
      </c>
      <c r="GB58" s="164" t="b">
        <f t="shared" si="79"/>
        <v>0</v>
      </c>
      <c r="GC58" s="164" t="str">
        <f t="shared" si="80"/>
        <v/>
      </c>
      <c r="GD58" s="164">
        <f t="shared" si="81"/>
        <v>0</v>
      </c>
      <c r="GE58" s="345" t="b">
        <f t="shared" si="82"/>
        <v>0</v>
      </c>
      <c r="GF58" s="122" t="str">
        <f t="shared" si="83"/>
        <v/>
      </c>
      <c r="GG58" s="345">
        <f t="shared" si="84"/>
        <v>0</v>
      </c>
      <c r="GH58" s="345" t="b">
        <f t="shared" si="85"/>
        <v>0</v>
      </c>
      <c r="GI58" s="345">
        <f t="shared" si="86"/>
        <v>0</v>
      </c>
      <c r="GK58" s="522">
        <f t="shared" si="87"/>
        <v>0</v>
      </c>
      <c r="GL58" s="522"/>
      <c r="GM58" s="522">
        <f t="shared" si="88"/>
        <v>0</v>
      </c>
      <c r="GN58" s="522"/>
      <c r="GO58" s="522">
        <f t="shared" si="89"/>
        <v>0</v>
      </c>
      <c r="GP58" s="522"/>
      <c r="GQ58" s="522">
        <f t="shared" si="90"/>
        <v>0</v>
      </c>
      <c r="GR58" s="522"/>
      <c r="GS58" s="522">
        <f t="shared" si="91"/>
        <v>0</v>
      </c>
      <c r="GT58" s="522"/>
      <c r="GU58" s="522">
        <f t="shared" si="92"/>
        <v>0</v>
      </c>
      <c r="GV58" s="522"/>
      <c r="GW58" s="522">
        <f t="shared" si="93"/>
        <v>0</v>
      </c>
      <c r="GX58" s="522"/>
      <c r="GY58" s="522">
        <f t="shared" si="94"/>
        <v>0</v>
      </c>
      <c r="GZ58" s="522"/>
      <c r="HA58" s="522">
        <f t="shared" si="95"/>
        <v>0</v>
      </c>
      <c r="HB58" s="522"/>
      <c r="HC58" s="522">
        <f t="shared" si="118"/>
        <v>0</v>
      </c>
      <c r="HD58" s="522"/>
      <c r="HE58" s="522">
        <f t="shared" si="97"/>
        <v>0</v>
      </c>
      <c r="HF58" s="522"/>
      <c r="HG58" s="522">
        <f t="shared" si="98"/>
        <v>0</v>
      </c>
      <c r="HH58" s="522"/>
      <c r="HI58" s="522">
        <f t="shared" si="99"/>
        <v>0</v>
      </c>
      <c r="HJ58" s="522"/>
      <c r="HK58" s="522">
        <f t="shared" si="100"/>
        <v>0</v>
      </c>
      <c r="HL58" s="522"/>
      <c r="HM58" s="522">
        <f t="shared" si="101"/>
        <v>0</v>
      </c>
      <c r="HN58" s="522"/>
      <c r="HO58" s="522">
        <f t="shared" si="102"/>
        <v>0</v>
      </c>
      <c r="HP58" s="522"/>
      <c r="HQ58" s="522">
        <f t="shared" si="103"/>
        <v>0</v>
      </c>
      <c r="HR58" s="522"/>
      <c r="HS58" s="522">
        <f t="shared" si="104"/>
        <v>0</v>
      </c>
      <c r="HT58" s="522"/>
      <c r="HU58" s="522">
        <f t="shared" si="105"/>
        <v>0</v>
      </c>
      <c r="HV58" s="522"/>
      <c r="HW58" s="522">
        <f t="shared" si="106"/>
        <v>0</v>
      </c>
      <c r="HX58" s="522"/>
      <c r="HY58" s="522">
        <f t="shared" si="107"/>
        <v>0</v>
      </c>
      <c r="HZ58" s="522"/>
      <c r="IA58" s="522">
        <f t="shared" si="108"/>
        <v>0</v>
      </c>
      <c r="IB58" s="522"/>
      <c r="IC58" s="522">
        <f t="shared" si="109"/>
        <v>0</v>
      </c>
      <c r="ID58" s="522"/>
      <c r="IE58" s="522">
        <f t="shared" si="110"/>
        <v>0</v>
      </c>
      <c r="IF58" s="522"/>
      <c r="IG58" s="522">
        <f t="shared" si="111"/>
        <v>0</v>
      </c>
      <c r="IH58" s="522"/>
      <c r="IJ58" s="522">
        <f t="shared" si="0"/>
        <v>0</v>
      </c>
      <c r="IK58" s="522"/>
      <c r="IL58" s="522">
        <f t="shared" si="1"/>
        <v>0</v>
      </c>
      <c r="IM58" s="522"/>
      <c r="IN58" s="522">
        <f t="shared" si="2"/>
        <v>0</v>
      </c>
      <c r="IO58" s="522"/>
      <c r="IP58" s="522">
        <f t="shared" si="3"/>
        <v>0</v>
      </c>
      <c r="IQ58" s="522"/>
      <c r="IR58" s="522">
        <f t="shared" si="4"/>
        <v>0</v>
      </c>
      <c r="IS58" s="522"/>
      <c r="IU58" s="522">
        <f t="shared" si="119"/>
        <v>0</v>
      </c>
      <c r="IV58" s="522"/>
      <c r="IW58" s="522">
        <f t="shared" si="120"/>
        <v>0</v>
      </c>
      <c r="IX58" s="522"/>
      <c r="IY58" s="522">
        <f t="shared" si="121"/>
        <v>0</v>
      </c>
      <c r="IZ58" s="522"/>
      <c r="JA58" s="522">
        <f t="shared" si="122"/>
        <v>0</v>
      </c>
      <c r="JB58" s="522"/>
      <c r="JC58" s="522">
        <f t="shared" si="123"/>
        <v>0</v>
      </c>
      <c r="JD58" s="522"/>
      <c r="JE58" s="522">
        <f t="shared" si="124"/>
        <v>0</v>
      </c>
      <c r="JF58" s="522"/>
    </row>
    <row r="59" spans="1:266">
      <c r="A59" s="253"/>
      <c r="B59" s="211"/>
      <c r="C59" s="48" t="s">
        <v>5031</v>
      </c>
      <c r="D59" s="547" t="str">
        <f>IF($CW$27=1,"",IF(CNGE_2024_M3_Secc1!D608="","",CNGE_2024_M3_Secc1!D608))</f>
        <v/>
      </c>
      <c r="E59" s="548"/>
      <c r="F59" s="548"/>
      <c r="G59" s="549"/>
      <c r="H59" s="537"/>
      <c r="I59" s="537"/>
      <c r="J59" s="537"/>
      <c r="K59" s="537"/>
      <c r="L59" s="537"/>
      <c r="M59" s="537"/>
      <c r="N59" s="537"/>
      <c r="O59" s="537"/>
      <c r="P59" s="982"/>
      <c r="Q59" s="982"/>
      <c r="R59" s="982"/>
      <c r="S59" s="982"/>
      <c r="T59" s="982"/>
      <c r="U59" s="982"/>
      <c r="V59" s="982"/>
      <c r="W59" s="982"/>
      <c r="X59" s="982"/>
      <c r="Y59" s="982"/>
      <c r="Z59" s="537"/>
      <c r="AA59" s="537"/>
      <c r="AB59" s="537"/>
      <c r="AC59" s="537"/>
      <c r="AD59" s="537"/>
      <c r="AE59" s="537"/>
      <c r="AF59" s="537"/>
      <c r="AG59" s="537"/>
      <c r="AH59" s="982"/>
      <c r="AI59" s="982"/>
      <c r="AJ59" s="982"/>
      <c r="AK59" s="982"/>
      <c r="AL59" s="982"/>
      <c r="AM59" s="982"/>
      <c r="AN59" s="982"/>
      <c r="AO59" s="982"/>
      <c r="AP59" s="982"/>
      <c r="AQ59" s="982"/>
      <c r="AR59" s="537"/>
      <c r="AS59" s="537"/>
      <c r="AT59" s="537"/>
      <c r="AU59" s="537"/>
      <c r="AV59" s="537"/>
      <c r="AW59" s="537"/>
      <c r="AX59" s="537"/>
      <c r="AY59" s="537"/>
      <c r="AZ59" s="982"/>
      <c r="BA59" s="982"/>
      <c r="BB59" s="982"/>
      <c r="BC59" s="982"/>
      <c r="BD59" s="982"/>
      <c r="BE59" s="982"/>
      <c r="BF59" s="982"/>
      <c r="BG59" s="982"/>
      <c r="BH59" s="982"/>
      <c r="BI59" s="982"/>
      <c r="BJ59" s="537"/>
      <c r="BK59" s="537"/>
      <c r="BL59" s="537"/>
      <c r="BM59" s="537"/>
      <c r="BN59" s="537"/>
      <c r="BO59" s="537"/>
      <c r="BP59" s="537"/>
      <c r="BQ59" s="537"/>
      <c r="BR59" s="982"/>
      <c r="BS59" s="982"/>
      <c r="BT59" s="982"/>
      <c r="BU59" s="982"/>
      <c r="BV59" s="982"/>
      <c r="BW59" s="982"/>
      <c r="BX59" s="982"/>
      <c r="BY59" s="982"/>
      <c r="BZ59" s="982"/>
      <c r="CA59" s="982"/>
      <c r="CB59" s="537"/>
      <c r="CC59" s="537"/>
      <c r="CD59" s="537"/>
      <c r="CE59" s="537"/>
      <c r="CF59" s="537"/>
      <c r="CG59" s="537"/>
      <c r="CH59" s="537"/>
      <c r="CI59" s="537"/>
      <c r="CJ59" s="982"/>
      <c r="CK59" s="982"/>
      <c r="CL59" s="982"/>
      <c r="CM59" s="982"/>
      <c r="CN59" s="982"/>
      <c r="CO59" s="982"/>
      <c r="CP59" s="982"/>
      <c r="CQ59" s="982"/>
      <c r="CR59" s="982"/>
      <c r="CS59" s="982"/>
      <c r="CW59" s="524">
        <f>CNGE_2024_M3_Secc1!AH707</f>
        <v>0</v>
      </c>
      <c r="CX59" s="526"/>
      <c r="CZ59" s="522">
        <f>IF(CNGE_2024_M3_Secc1!$AO$669=CNGE_2024_M3_Secc1!$AQ$669,0,CNGE_2024_M3_Secc1!Y707)</f>
        <v>0</v>
      </c>
      <c r="DA59" s="522"/>
      <c r="DB59" s="522">
        <f t="shared" si="5"/>
        <v>0</v>
      </c>
      <c r="DC59" s="522"/>
      <c r="DD59" s="522">
        <f t="shared" si="6"/>
        <v>0</v>
      </c>
      <c r="DE59" s="522"/>
      <c r="DG59" s="164" t="b">
        <f t="shared" si="7"/>
        <v>0</v>
      </c>
      <c r="DH59" s="164" t="str">
        <f t="shared" si="8"/>
        <v/>
      </c>
      <c r="DI59" s="164">
        <f t="shared" si="9"/>
        <v>0</v>
      </c>
      <c r="DJ59" s="345" t="b">
        <f t="shared" si="10"/>
        <v>0</v>
      </c>
      <c r="DK59" s="122" t="str">
        <f t="shared" si="11"/>
        <v/>
      </c>
      <c r="DL59" s="345">
        <f t="shared" si="12"/>
        <v>0</v>
      </c>
      <c r="DM59" s="345" t="b">
        <f t="shared" si="13"/>
        <v>0</v>
      </c>
      <c r="DN59" s="345">
        <f t="shared" si="14"/>
        <v>0</v>
      </c>
      <c r="DO59" s="164" t="b">
        <f t="shared" si="15"/>
        <v>0</v>
      </c>
      <c r="DP59" s="164" t="str">
        <f t="shared" si="16"/>
        <v/>
      </c>
      <c r="DQ59" s="164">
        <f t="shared" si="17"/>
        <v>0</v>
      </c>
      <c r="DR59" s="345" t="b">
        <f t="shared" si="18"/>
        <v>0</v>
      </c>
      <c r="DS59" s="122" t="str">
        <f t="shared" si="19"/>
        <v/>
      </c>
      <c r="DT59" s="345">
        <f t="shared" si="20"/>
        <v>0</v>
      </c>
      <c r="DU59" s="345" t="b">
        <f t="shared" si="21"/>
        <v>0</v>
      </c>
      <c r="DV59" s="345">
        <f t="shared" si="22"/>
        <v>0</v>
      </c>
      <c r="DW59" s="164" t="b">
        <f t="shared" si="23"/>
        <v>0</v>
      </c>
      <c r="DX59" s="164" t="str">
        <f t="shared" si="24"/>
        <v/>
      </c>
      <c r="DY59" s="164">
        <f t="shared" si="25"/>
        <v>0</v>
      </c>
      <c r="DZ59" s="345" t="b">
        <f t="shared" si="26"/>
        <v>0</v>
      </c>
      <c r="EA59" s="122" t="str">
        <f t="shared" si="27"/>
        <v/>
      </c>
      <c r="EB59" s="345">
        <f t="shared" si="28"/>
        <v>0</v>
      </c>
      <c r="EC59" s="345" t="b">
        <f t="shared" si="29"/>
        <v>0</v>
      </c>
      <c r="ED59" s="345">
        <f t="shared" si="30"/>
        <v>0</v>
      </c>
      <c r="EE59" s="164" t="b">
        <f t="shared" si="31"/>
        <v>0</v>
      </c>
      <c r="EF59" s="164" t="str">
        <f t="shared" si="32"/>
        <v/>
      </c>
      <c r="EG59" s="164">
        <f t="shared" si="33"/>
        <v>0</v>
      </c>
      <c r="EH59" s="345" t="b">
        <f t="shared" si="34"/>
        <v>0</v>
      </c>
      <c r="EI59" s="122" t="str">
        <f t="shared" si="35"/>
        <v/>
      </c>
      <c r="EJ59" s="345">
        <f t="shared" si="36"/>
        <v>0</v>
      </c>
      <c r="EK59" s="345" t="b">
        <f t="shared" si="37"/>
        <v>0</v>
      </c>
      <c r="EL59" s="345">
        <f t="shared" si="38"/>
        <v>0</v>
      </c>
      <c r="EM59" s="164" t="b">
        <f t="shared" si="39"/>
        <v>0</v>
      </c>
      <c r="EN59" s="164" t="str">
        <f t="shared" si="40"/>
        <v/>
      </c>
      <c r="EO59" s="164">
        <f t="shared" si="41"/>
        <v>0</v>
      </c>
      <c r="EP59" s="345" t="b">
        <f t="shared" si="42"/>
        <v>0</v>
      </c>
      <c r="EQ59" s="122" t="str">
        <f t="shared" si="43"/>
        <v/>
      </c>
      <c r="ER59" s="345">
        <f t="shared" si="44"/>
        <v>0</v>
      </c>
      <c r="ES59" s="345" t="b">
        <f t="shared" si="45"/>
        <v>0</v>
      </c>
      <c r="ET59" s="345">
        <f t="shared" si="46"/>
        <v>0</v>
      </c>
      <c r="EU59" s="522"/>
      <c r="EV59" s="164" t="b">
        <f t="shared" si="47"/>
        <v>0</v>
      </c>
      <c r="EW59" s="164" t="str">
        <f t="shared" si="48"/>
        <v/>
      </c>
      <c r="EX59" s="164">
        <f t="shared" si="49"/>
        <v>0</v>
      </c>
      <c r="EY59" s="345" t="b">
        <f t="shared" si="50"/>
        <v>0</v>
      </c>
      <c r="EZ59" s="122" t="str">
        <f t="shared" si="51"/>
        <v/>
      </c>
      <c r="FA59" s="345">
        <f t="shared" si="52"/>
        <v>0</v>
      </c>
      <c r="FB59" s="345" t="b">
        <f t="shared" si="53"/>
        <v>0</v>
      </c>
      <c r="FC59" s="345">
        <f t="shared" si="54"/>
        <v>0</v>
      </c>
      <c r="FD59" s="164" t="b">
        <f t="shared" si="55"/>
        <v>0</v>
      </c>
      <c r="FE59" s="164" t="str">
        <f t="shared" si="56"/>
        <v/>
      </c>
      <c r="FF59" s="164">
        <f t="shared" si="57"/>
        <v>0</v>
      </c>
      <c r="FG59" s="345" t="b">
        <f t="shared" si="58"/>
        <v>0</v>
      </c>
      <c r="FH59" s="122" t="str">
        <f t="shared" si="59"/>
        <v/>
      </c>
      <c r="FI59" s="345">
        <f t="shared" si="60"/>
        <v>0</v>
      </c>
      <c r="FJ59" s="345" t="b">
        <f t="shared" si="61"/>
        <v>0</v>
      </c>
      <c r="FK59" s="345">
        <f t="shared" si="62"/>
        <v>0</v>
      </c>
      <c r="FL59" s="164" t="b">
        <f t="shared" si="63"/>
        <v>0</v>
      </c>
      <c r="FM59" s="164" t="str">
        <f t="shared" si="64"/>
        <v/>
      </c>
      <c r="FN59" s="164">
        <f t="shared" si="65"/>
        <v>0</v>
      </c>
      <c r="FO59" s="345" t="b">
        <f t="shared" si="66"/>
        <v>0</v>
      </c>
      <c r="FP59" s="122" t="str">
        <f t="shared" si="67"/>
        <v/>
      </c>
      <c r="FQ59" s="345">
        <f t="shared" si="68"/>
        <v>0</v>
      </c>
      <c r="FR59" s="345" t="b">
        <f t="shared" si="69"/>
        <v>0</v>
      </c>
      <c r="FS59" s="345">
        <f t="shared" si="70"/>
        <v>0</v>
      </c>
      <c r="FT59" s="164" t="b">
        <f t="shared" si="71"/>
        <v>0</v>
      </c>
      <c r="FU59" s="164" t="str">
        <f t="shared" si="72"/>
        <v/>
      </c>
      <c r="FV59" s="164">
        <f t="shared" si="73"/>
        <v>0</v>
      </c>
      <c r="FW59" s="345" t="b">
        <f t="shared" si="74"/>
        <v>0</v>
      </c>
      <c r="FX59" s="122" t="str">
        <f t="shared" si="75"/>
        <v/>
      </c>
      <c r="FY59" s="345">
        <f t="shared" si="76"/>
        <v>0</v>
      </c>
      <c r="FZ59" s="345" t="b">
        <f t="shared" si="77"/>
        <v>0</v>
      </c>
      <c r="GA59" s="345">
        <f t="shared" si="78"/>
        <v>0</v>
      </c>
      <c r="GB59" s="164" t="b">
        <f t="shared" si="79"/>
        <v>0</v>
      </c>
      <c r="GC59" s="164" t="str">
        <f t="shared" si="80"/>
        <v/>
      </c>
      <c r="GD59" s="164">
        <f t="shared" si="81"/>
        <v>0</v>
      </c>
      <c r="GE59" s="345" t="b">
        <f t="shared" si="82"/>
        <v>0</v>
      </c>
      <c r="GF59" s="122" t="str">
        <f t="shared" si="83"/>
        <v/>
      </c>
      <c r="GG59" s="345">
        <f t="shared" si="84"/>
        <v>0</v>
      </c>
      <c r="GH59" s="345" t="b">
        <f t="shared" si="85"/>
        <v>0</v>
      </c>
      <c r="GI59" s="345">
        <f t="shared" si="86"/>
        <v>0</v>
      </c>
      <c r="GK59" s="522">
        <f t="shared" si="87"/>
        <v>0</v>
      </c>
      <c r="GL59" s="522"/>
      <c r="GM59" s="522">
        <f t="shared" si="88"/>
        <v>0</v>
      </c>
      <c r="GN59" s="522"/>
      <c r="GO59" s="522">
        <f t="shared" si="89"/>
        <v>0</v>
      </c>
      <c r="GP59" s="522"/>
      <c r="GQ59" s="522">
        <f t="shared" si="90"/>
        <v>0</v>
      </c>
      <c r="GR59" s="522"/>
      <c r="GS59" s="522">
        <f t="shared" si="91"/>
        <v>0</v>
      </c>
      <c r="GT59" s="522"/>
      <c r="GU59" s="522">
        <f t="shared" si="92"/>
        <v>0</v>
      </c>
      <c r="GV59" s="522"/>
      <c r="GW59" s="522">
        <f t="shared" si="93"/>
        <v>0</v>
      </c>
      <c r="GX59" s="522"/>
      <c r="GY59" s="522">
        <f t="shared" si="94"/>
        <v>0</v>
      </c>
      <c r="GZ59" s="522"/>
      <c r="HA59" s="522">
        <f t="shared" si="95"/>
        <v>0</v>
      </c>
      <c r="HB59" s="522"/>
      <c r="HC59" s="522">
        <f t="shared" si="118"/>
        <v>0</v>
      </c>
      <c r="HD59" s="522"/>
      <c r="HE59" s="522">
        <f t="shared" si="97"/>
        <v>0</v>
      </c>
      <c r="HF59" s="522"/>
      <c r="HG59" s="522">
        <f t="shared" si="98"/>
        <v>0</v>
      </c>
      <c r="HH59" s="522"/>
      <c r="HI59" s="522">
        <f t="shared" si="99"/>
        <v>0</v>
      </c>
      <c r="HJ59" s="522"/>
      <c r="HK59" s="522">
        <f t="shared" si="100"/>
        <v>0</v>
      </c>
      <c r="HL59" s="522"/>
      <c r="HM59" s="522">
        <f t="shared" si="101"/>
        <v>0</v>
      </c>
      <c r="HN59" s="522"/>
      <c r="HO59" s="522">
        <f t="shared" si="102"/>
        <v>0</v>
      </c>
      <c r="HP59" s="522"/>
      <c r="HQ59" s="522">
        <f t="shared" si="103"/>
        <v>0</v>
      </c>
      <c r="HR59" s="522"/>
      <c r="HS59" s="522">
        <f t="shared" si="104"/>
        <v>0</v>
      </c>
      <c r="HT59" s="522"/>
      <c r="HU59" s="522">
        <f t="shared" si="105"/>
        <v>0</v>
      </c>
      <c r="HV59" s="522"/>
      <c r="HW59" s="522">
        <f t="shared" si="106"/>
        <v>0</v>
      </c>
      <c r="HX59" s="522"/>
      <c r="HY59" s="522">
        <f t="shared" si="107"/>
        <v>0</v>
      </c>
      <c r="HZ59" s="522"/>
      <c r="IA59" s="522">
        <f t="shared" si="108"/>
        <v>0</v>
      </c>
      <c r="IB59" s="522"/>
      <c r="IC59" s="522">
        <f t="shared" si="109"/>
        <v>0</v>
      </c>
      <c r="ID59" s="522"/>
      <c r="IE59" s="522">
        <f t="shared" si="110"/>
        <v>0</v>
      </c>
      <c r="IF59" s="522"/>
      <c r="IG59" s="522">
        <f t="shared" si="111"/>
        <v>0</v>
      </c>
      <c r="IH59" s="522"/>
      <c r="IJ59" s="522">
        <f t="shared" si="0"/>
        <v>0</v>
      </c>
      <c r="IK59" s="522"/>
      <c r="IL59" s="522">
        <f t="shared" si="1"/>
        <v>0</v>
      </c>
      <c r="IM59" s="522"/>
      <c r="IN59" s="522">
        <f t="shared" si="2"/>
        <v>0</v>
      </c>
      <c r="IO59" s="522"/>
      <c r="IP59" s="522">
        <f t="shared" si="3"/>
        <v>0</v>
      </c>
      <c r="IQ59" s="522"/>
      <c r="IR59" s="522">
        <f t="shared" si="4"/>
        <v>0</v>
      </c>
      <c r="IS59" s="522"/>
      <c r="IU59" s="522">
        <f t="shared" si="119"/>
        <v>0</v>
      </c>
      <c r="IV59" s="522"/>
      <c r="IW59" s="522">
        <f t="shared" si="120"/>
        <v>0</v>
      </c>
      <c r="IX59" s="522"/>
      <c r="IY59" s="522">
        <f t="shared" si="121"/>
        <v>0</v>
      </c>
      <c r="IZ59" s="522"/>
      <c r="JA59" s="522">
        <f t="shared" si="122"/>
        <v>0</v>
      </c>
      <c r="JB59" s="522"/>
      <c r="JC59" s="522">
        <f t="shared" si="123"/>
        <v>0</v>
      </c>
      <c r="JD59" s="522"/>
      <c r="JE59" s="522">
        <f t="shared" si="124"/>
        <v>0</v>
      </c>
      <c r="JF59" s="522"/>
    </row>
    <row r="60" spans="1:266">
      <c r="A60" s="253"/>
      <c r="B60" s="211"/>
      <c r="C60" s="48" t="s">
        <v>5032</v>
      </c>
      <c r="D60" s="547" t="str">
        <f>IF($CW$27=1,"",IF(CNGE_2024_M3_Secc1!D609="","",CNGE_2024_M3_Secc1!D609))</f>
        <v/>
      </c>
      <c r="E60" s="548"/>
      <c r="F60" s="548"/>
      <c r="G60" s="549"/>
      <c r="H60" s="537"/>
      <c r="I60" s="537"/>
      <c r="J60" s="537"/>
      <c r="K60" s="537"/>
      <c r="L60" s="537"/>
      <c r="M60" s="537"/>
      <c r="N60" s="537"/>
      <c r="O60" s="537"/>
      <c r="P60" s="982"/>
      <c r="Q60" s="982"/>
      <c r="R60" s="982"/>
      <c r="S60" s="982"/>
      <c r="T60" s="982"/>
      <c r="U60" s="982"/>
      <c r="V60" s="982"/>
      <c r="W60" s="982"/>
      <c r="X60" s="982"/>
      <c r="Y60" s="982"/>
      <c r="Z60" s="537"/>
      <c r="AA60" s="537"/>
      <c r="AB60" s="537"/>
      <c r="AC60" s="537"/>
      <c r="AD60" s="537"/>
      <c r="AE60" s="537"/>
      <c r="AF60" s="537"/>
      <c r="AG60" s="537"/>
      <c r="AH60" s="982"/>
      <c r="AI60" s="982"/>
      <c r="AJ60" s="982"/>
      <c r="AK60" s="982"/>
      <c r="AL60" s="982"/>
      <c r="AM60" s="982"/>
      <c r="AN60" s="982"/>
      <c r="AO60" s="982"/>
      <c r="AP60" s="982"/>
      <c r="AQ60" s="982"/>
      <c r="AR60" s="537"/>
      <c r="AS60" s="537"/>
      <c r="AT60" s="537"/>
      <c r="AU60" s="537"/>
      <c r="AV60" s="537"/>
      <c r="AW60" s="537"/>
      <c r="AX60" s="537"/>
      <c r="AY60" s="537"/>
      <c r="AZ60" s="982"/>
      <c r="BA60" s="982"/>
      <c r="BB60" s="982"/>
      <c r="BC60" s="982"/>
      <c r="BD60" s="982"/>
      <c r="BE60" s="982"/>
      <c r="BF60" s="982"/>
      <c r="BG60" s="982"/>
      <c r="BH60" s="982"/>
      <c r="BI60" s="982"/>
      <c r="BJ60" s="537"/>
      <c r="BK60" s="537"/>
      <c r="BL60" s="537"/>
      <c r="BM60" s="537"/>
      <c r="BN60" s="537"/>
      <c r="BO60" s="537"/>
      <c r="BP60" s="537"/>
      <c r="BQ60" s="537"/>
      <c r="BR60" s="982"/>
      <c r="BS60" s="982"/>
      <c r="BT60" s="982"/>
      <c r="BU60" s="982"/>
      <c r="BV60" s="982"/>
      <c r="BW60" s="982"/>
      <c r="BX60" s="982"/>
      <c r="BY60" s="982"/>
      <c r="BZ60" s="982"/>
      <c r="CA60" s="982"/>
      <c r="CB60" s="537"/>
      <c r="CC60" s="537"/>
      <c r="CD60" s="537"/>
      <c r="CE60" s="537"/>
      <c r="CF60" s="537"/>
      <c r="CG60" s="537"/>
      <c r="CH60" s="537"/>
      <c r="CI60" s="537"/>
      <c r="CJ60" s="982"/>
      <c r="CK60" s="982"/>
      <c r="CL60" s="982"/>
      <c r="CM60" s="982"/>
      <c r="CN60" s="982"/>
      <c r="CO60" s="982"/>
      <c r="CP60" s="982"/>
      <c r="CQ60" s="982"/>
      <c r="CR60" s="982"/>
      <c r="CS60" s="982"/>
      <c r="CW60" s="524">
        <f>CNGE_2024_M3_Secc1!AH708</f>
        <v>0</v>
      </c>
      <c r="CX60" s="526"/>
      <c r="CZ60" s="522">
        <f>IF(CNGE_2024_M3_Secc1!$AO$669=CNGE_2024_M3_Secc1!$AQ$669,0,CNGE_2024_M3_Secc1!Y708)</f>
        <v>0</v>
      </c>
      <c r="DA60" s="522"/>
      <c r="DB60" s="522">
        <f t="shared" si="5"/>
        <v>0</v>
      </c>
      <c r="DC60" s="522"/>
      <c r="DD60" s="522">
        <f t="shared" si="6"/>
        <v>0</v>
      </c>
      <c r="DE60" s="522"/>
      <c r="DG60" s="164" t="b">
        <f t="shared" si="7"/>
        <v>0</v>
      </c>
      <c r="DH60" s="164" t="str">
        <f t="shared" si="8"/>
        <v/>
      </c>
      <c r="DI60" s="164">
        <f t="shared" si="9"/>
        <v>0</v>
      </c>
      <c r="DJ60" s="345" t="b">
        <f t="shared" si="10"/>
        <v>0</v>
      </c>
      <c r="DK60" s="122" t="str">
        <f t="shared" si="11"/>
        <v/>
      </c>
      <c r="DL60" s="345">
        <f t="shared" si="12"/>
        <v>0</v>
      </c>
      <c r="DM60" s="345" t="b">
        <f t="shared" si="13"/>
        <v>0</v>
      </c>
      <c r="DN60" s="345">
        <f t="shared" si="14"/>
        <v>0</v>
      </c>
      <c r="DO60" s="164" t="b">
        <f t="shared" si="15"/>
        <v>0</v>
      </c>
      <c r="DP60" s="164" t="str">
        <f t="shared" si="16"/>
        <v/>
      </c>
      <c r="DQ60" s="164">
        <f t="shared" si="17"/>
        <v>0</v>
      </c>
      <c r="DR60" s="345" t="b">
        <f t="shared" si="18"/>
        <v>0</v>
      </c>
      <c r="DS60" s="122" t="str">
        <f t="shared" si="19"/>
        <v/>
      </c>
      <c r="DT60" s="345">
        <f t="shared" si="20"/>
        <v>0</v>
      </c>
      <c r="DU60" s="345" t="b">
        <f t="shared" si="21"/>
        <v>0</v>
      </c>
      <c r="DV60" s="345">
        <f t="shared" si="22"/>
        <v>0</v>
      </c>
      <c r="DW60" s="164" t="b">
        <f t="shared" si="23"/>
        <v>0</v>
      </c>
      <c r="DX60" s="164" t="str">
        <f t="shared" si="24"/>
        <v/>
      </c>
      <c r="DY60" s="164">
        <f t="shared" si="25"/>
        <v>0</v>
      </c>
      <c r="DZ60" s="345" t="b">
        <f t="shared" si="26"/>
        <v>0</v>
      </c>
      <c r="EA60" s="122" t="str">
        <f t="shared" si="27"/>
        <v/>
      </c>
      <c r="EB60" s="345">
        <f t="shared" si="28"/>
        <v>0</v>
      </c>
      <c r="EC60" s="345" t="b">
        <f t="shared" si="29"/>
        <v>0</v>
      </c>
      <c r="ED60" s="345">
        <f t="shared" si="30"/>
        <v>0</v>
      </c>
      <c r="EE60" s="164" t="b">
        <f t="shared" si="31"/>
        <v>0</v>
      </c>
      <c r="EF60" s="164" t="str">
        <f t="shared" si="32"/>
        <v/>
      </c>
      <c r="EG60" s="164">
        <f t="shared" si="33"/>
        <v>0</v>
      </c>
      <c r="EH60" s="345" t="b">
        <f t="shared" si="34"/>
        <v>0</v>
      </c>
      <c r="EI60" s="122" t="str">
        <f t="shared" si="35"/>
        <v/>
      </c>
      <c r="EJ60" s="345">
        <f t="shared" si="36"/>
        <v>0</v>
      </c>
      <c r="EK60" s="345" t="b">
        <f t="shared" si="37"/>
        <v>0</v>
      </c>
      <c r="EL60" s="345">
        <f t="shared" si="38"/>
        <v>0</v>
      </c>
      <c r="EM60" s="164" t="b">
        <f t="shared" si="39"/>
        <v>0</v>
      </c>
      <c r="EN60" s="164" t="str">
        <f t="shared" si="40"/>
        <v/>
      </c>
      <c r="EO60" s="164">
        <f t="shared" si="41"/>
        <v>0</v>
      </c>
      <c r="EP60" s="345" t="b">
        <f t="shared" si="42"/>
        <v>0</v>
      </c>
      <c r="EQ60" s="122" t="str">
        <f t="shared" si="43"/>
        <v/>
      </c>
      <c r="ER60" s="345">
        <f t="shared" si="44"/>
        <v>0</v>
      </c>
      <c r="ES60" s="345" t="b">
        <f t="shared" si="45"/>
        <v>0</v>
      </c>
      <c r="ET60" s="345">
        <f t="shared" si="46"/>
        <v>0</v>
      </c>
      <c r="EU60" s="522"/>
      <c r="EV60" s="164" t="b">
        <f t="shared" si="47"/>
        <v>0</v>
      </c>
      <c r="EW60" s="164" t="str">
        <f t="shared" si="48"/>
        <v/>
      </c>
      <c r="EX60" s="164">
        <f t="shared" si="49"/>
        <v>0</v>
      </c>
      <c r="EY60" s="345" t="b">
        <f t="shared" si="50"/>
        <v>0</v>
      </c>
      <c r="EZ60" s="122" t="str">
        <f t="shared" si="51"/>
        <v/>
      </c>
      <c r="FA60" s="345">
        <f t="shared" si="52"/>
        <v>0</v>
      </c>
      <c r="FB60" s="345" t="b">
        <f t="shared" si="53"/>
        <v>0</v>
      </c>
      <c r="FC60" s="345">
        <f t="shared" si="54"/>
        <v>0</v>
      </c>
      <c r="FD60" s="164" t="b">
        <f t="shared" si="55"/>
        <v>0</v>
      </c>
      <c r="FE60" s="164" t="str">
        <f t="shared" si="56"/>
        <v/>
      </c>
      <c r="FF60" s="164">
        <f t="shared" si="57"/>
        <v>0</v>
      </c>
      <c r="FG60" s="345" t="b">
        <f t="shared" si="58"/>
        <v>0</v>
      </c>
      <c r="FH60" s="122" t="str">
        <f t="shared" si="59"/>
        <v/>
      </c>
      <c r="FI60" s="345">
        <f t="shared" si="60"/>
        <v>0</v>
      </c>
      <c r="FJ60" s="345" t="b">
        <f t="shared" si="61"/>
        <v>0</v>
      </c>
      <c r="FK60" s="345">
        <f t="shared" si="62"/>
        <v>0</v>
      </c>
      <c r="FL60" s="164" t="b">
        <f t="shared" si="63"/>
        <v>0</v>
      </c>
      <c r="FM60" s="164" t="str">
        <f t="shared" si="64"/>
        <v/>
      </c>
      <c r="FN60" s="164">
        <f t="shared" si="65"/>
        <v>0</v>
      </c>
      <c r="FO60" s="345" t="b">
        <f t="shared" si="66"/>
        <v>0</v>
      </c>
      <c r="FP60" s="122" t="str">
        <f t="shared" si="67"/>
        <v/>
      </c>
      <c r="FQ60" s="345">
        <f t="shared" si="68"/>
        <v>0</v>
      </c>
      <c r="FR60" s="345" t="b">
        <f t="shared" si="69"/>
        <v>0</v>
      </c>
      <c r="FS60" s="345">
        <f t="shared" si="70"/>
        <v>0</v>
      </c>
      <c r="FT60" s="164" t="b">
        <f t="shared" si="71"/>
        <v>0</v>
      </c>
      <c r="FU60" s="164" t="str">
        <f t="shared" si="72"/>
        <v/>
      </c>
      <c r="FV60" s="164">
        <f t="shared" si="73"/>
        <v>0</v>
      </c>
      <c r="FW60" s="345" t="b">
        <f t="shared" si="74"/>
        <v>0</v>
      </c>
      <c r="FX60" s="122" t="str">
        <f t="shared" si="75"/>
        <v/>
      </c>
      <c r="FY60" s="345">
        <f t="shared" si="76"/>
        <v>0</v>
      </c>
      <c r="FZ60" s="345" t="b">
        <f t="shared" si="77"/>
        <v>0</v>
      </c>
      <c r="GA60" s="345">
        <f t="shared" si="78"/>
        <v>0</v>
      </c>
      <c r="GB60" s="164" t="b">
        <f t="shared" si="79"/>
        <v>0</v>
      </c>
      <c r="GC60" s="164" t="str">
        <f t="shared" si="80"/>
        <v/>
      </c>
      <c r="GD60" s="164">
        <f t="shared" si="81"/>
        <v>0</v>
      </c>
      <c r="GE60" s="345" t="b">
        <f t="shared" si="82"/>
        <v>0</v>
      </c>
      <c r="GF60" s="122" t="str">
        <f t="shared" si="83"/>
        <v/>
      </c>
      <c r="GG60" s="345">
        <f t="shared" si="84"/>
        <v>0</v>
      </c>
      <c r="GH60" s="345" t="b">
        <f t="shared" si="85"/>
        <v>0</v>
      </c>
      <c r="GI60" s="345">
        <f t="shared" si="86"/>
        <v>0</v>
      </c>
      <c r="GK60" s="522">
        <f t="shared" si="87"/>
        <v>0</v>
      </c>
      <c r="GL60" s="522"/>
      <c r="GM60" s="522">
        <f t="shared" si="88"/>
        <v>0</v>
      </c>
      <c r="GN60" s="522"/>
      <c r="GO60" s="522">
        <f t="shared" si="89"/>
        <v>0</v>
      </c>
      <c r="GP60" s="522"/>
      <c r="GQ60" s="522">
        <f t="shared" si="90"/>
        <v>0</v>
      </c>
      <c r="GR60" s="522"/>
      <c r="GS60" s="522">
        <f t="shared" si="91"/>
        <v>0</v>
      </c>
      <c r="GT60" s="522"/>
      <c r="GU60" s="522">
        <f t="shared" si="92"/>
        <v>0</v>
      </c>
      <c r="GV60" s="522"/>
      <c r="GW60" s="522">
        <f t="shared" si="93"/>
        <v>0</v>
      </c>
      <c r="GX60" s="522"/>
      <c r="GY60" s="522">
        <f t="shared" si="94"/>
        <v>0</v>
      </c>
      <c r="GZ60" s="522"/>
      <c r="HA60" s="522">
        <f t="shared" si="95"/>
        <v>0</v>
      </c>
      <c r="HB60" s="522"/>
      <c r="HC60" s="522">
        <f t="shared" si="118"/>
        <v>0</v>
      </c>
      <c r="HD60" s="522"/>
      <c r="HE60" s="522">
        <f t="shared" si="97"/>
        <v>0</v>
      </c>
      <c r="HF60" s="522"/>
      <c r="HG60" s="522">
        <f t="shared" si="98"/>
        <v>0</v>
      </c>
      <c r="HH60" s="522"/>
      <c r="HI60" s="522">
        <f t="shared" si="99"/>
        <v>0</v>
      </c>
      <c r="HJ60" s="522"/>
      <c r="HK60" s="522">
        <f t="shared" si="100"/>
        <v>0</v>
      </c>
      <c r="HL60" s="522"/>
      <c r="HM60" s="522">
        <f t="shared" si="101"/>
        <v>0</v>
      </c>
      <c r="HN60" s="522"/>
      <c r="HO60" s="522">
        <f t="shared" si="102"/>
        <v>0</v>
      </c>
      <c r="HP60" s="522"/>
      <c r="HQ60" s="522">
        <f t="shared" si="103"/>
        <v>0</v>
      </c>
      <c r="HR60" s="522"/>
      <c r="HS60" s="522">
        <f t="shared" si="104"/>
        <v>0</v>
      </c>
      <c r="HT60" s="522"/>
      <c r="HU60" s="522">
        <f t="shared" si="105"/>
        <v>0</v>
      </c>
      <c r="HV60" s="522"/>
      <c r="HW60" s="522">
        <f t="shared" si="106"/>
        <v>0</v>
      </c>
      <c r="HX60" s="522"/>
      <c r="HY60" s="522">
        <f t="shared" si="107"/>
        <v>0</v>
      </c>
      <c r="HZ60" s="522"/>
      <c r="IA60" s="522">
        <f t="shared" si="108"/>
        <v>0</v>
      </c>
      <c r="IB60" s="522"/>
      <c r="IC60" s="522">
        <f t="shared" si="109"/>
        <v>0</v>
      </c>
      <c r="ID60" s="522"/>
      <c r="IE60" s="522">
        <f t="shared" si="110"/>
        <v>0</v>
      </c>
      <c r="IF60" s="522"/>
      <c r="IG60" s="522">
        <f t="shared" si="111"/>
        <v>0</v>
      </c>
      <c r="IH60" s="522"/>
      <c r="IJ60" s="522">
        <f t="shared" si="0"/>
        <v>0</v>
      </c>
      <c r="IK60" s="522"/>
      <c r="IL60" s="522">
        <f t="shared" si="1"/>
        <v>0</v>
      </c>
      <c r="IM60" s="522"/>
      <c r="IN60" s="522">
        <f t="shared" si="2"/>
        <v>0</v>
      </c>
      <c r="IO60" s="522"/>
      <c r="IP60" s="522">
        <f t="shared" si="3"/>
        <v>0</v>
      </c>
      <c r="IQ60" s="522"/>
      <c r="IR60" s="522">
        <f t="shared" si="4"/>
        <v>0</v>
      </c>
      <c r="IS60" s="522"/>
      <c r="IU60" s="522">
        <f t="shared" si="119"/>
        <v>0</v>
      </c>
      <c r="IV60" s="522"/>
      <c r="IW60" s="522">
        <f t="shared" si="120"/>
        <v>0</v>
      </c>
      <c r="IX60" s="522"/>
      <c r="IY60" s="522">
        <f t="shared" si="121"/>
        <v>0</v>
      </c>
      <c r="IZ60" s="522"/>
      <c r="JA60" s="522">
        <f t="shared" si="122"/>
        <v>0</v>
      </c>
      <c r="JB60" s="522"/>
      <c r="JC60" s="522">
        <f t="shared" si="123"/>
        <v>0</v>
      </c>
      <c r="JD60" s="522"/>
      <c r="JE60" s="522">
        <f t="shared" si="124"/>
        <v>0</v>
      </c>
      <c r="JF60" s="522"/>
    </row>
    <row r="61" spans="1:266">
      <c r="A61" s="253"/>
      <c r="B61" s="211"/>
      <c r="C61" s="48" t="s">
        <v>5033</v>
      </c>
      <c r="D61" s="547" t="str">
        <f>IF($CW$27=1,"",IF(CNGE_2024_M3_Secc1!D610="","",CNGE_2024_M3_Secc1!D610))</f>
        <v/>
      </c>
      <c r="E61" s="548"/>
      <c r="F61" s="548"/>
      <c r="G61" s="549"/>
      <c r="H61" s="537"/>
      <c r="I61" s="537"/>
      <c r="J61" s="537"/>
      <c r="K61" s="537"/>
      <c r="L61" s="537"/>
      <c r="M61" s="537"/>
      <c r="N61" s="537"/>
      <c r="O61" s="537"/>
      <c r="P61" s="982"/>
      <c r="Q61" s="982"/>
      <c r="R61" s="982"/>
      <c r="S61" s="982"/>
      <c r="T61" s="982"/>
      <c r="U61" s="982"/>
      <c r="V61" s="982"/>
      <c r="W61" s="982"/>
      <c r="X61" s="982"/>
      <c r="Y61" s="982"/>
      <c r="Z61" s="537"/>
      <c r="AA61" s="537"/>
      <c r="AB61" s="537"/>
      <c r="AC61" s="537"/>
      <c r="AD61" s="537"/>
      <c r="AE61" s="537"/>
      <c r="AF61" s="537"/>
      <c r="AG61" s="537"/>
      <c r="AH61" s="982"/>
      <c r="AI61" s="982"/>
      <c r="AJ61" s="982"/>
      <c r="AK61" s="982"/>
      <c r="AL61" s="982"/>
      <c r="AM61" s="982"/>
      <c r="AN61" s="982"/>
      <c r="AO61" s="982"/>
      <c r="AP61" s="982"/>
      <c r="AQ61" s="982"/>
      <c r="AR61" s="537"/>
      <c r="AS61" s="537"/>
      <c r="AT61" s="537"/>
      <c r="AU61" s="537"/>
      <c r="AV61" s="537"/>
      <c r="AW61" s="537"/>
      <c r="AX61" s="537"/>
      <c r="AY61" s="537"/>
      <c r="AZ61" s="982"/>
      <c r="BA61" s="982"/>
      <c r="BB61" s="982"/>
      <c r="BC61" s="982"/>
      <c r="BD61" s="982"/>
      <c r="BE61" s="982"/>
      <c r="BF61" s="982"/>
      <c r="BG61" s="982"/>
      <c r="BH61" s="982"/>
      <c r="BI61" s="982"/>
      <c r="BJ61" s="537"/>
      <c r="BK61" s="537"/>
      <c r="BL61" s="537"/>
      <c r="BM61" s="537"/>
      <c r="BN61" s="537"/>
      <c r="BO61" s="537"/>
      <c r="BP61" s="537"/>
      <c r="BQ61" s="537"/>
      <c r="BR61" s="982"/>
      <c r="BS61" s="982"/>
      <c r="BT61" s="982"/>
      <c r="BU61" s="982"/>
      <c r="BV61" s="982"/>
      <c r="BW61" s="982"/>
      <c r="BX61" s="982"/>
      <c r="BY61" s="982"/>
      <c r="BZ61" s="982"/>
      <c r="CA61" s="982"/>
      <c r="CB61" s="537"/>
      <c r="CC61" s="537"/>
      <c r="CD61" s="537"/>
      <c r="CE61" s="537"/>
      <c r="CF61" s="537"/>
      <c r="CG61" s="537"/>
      <c r="CH61" s="537"/>
      <c r="CI61" s="537"/>
      <c r="CJ61" s="982"/>
      <c r="CK61" s="982"/>
      <c r="CL61" s="982"/>
      <c r="CM61" s="982"/>
      <c r="CN61" s="982"/>
      <c r="CO61" s="982"/>
      <c r="CP61" s="982"/>
      <c r="CQ61" s="982"/>
      <c r="CR61" s="982"/>
      <c r="CS61" s="982"/>
      <c r="CW61" s="524">
        <f>CNGE_2024_M3_Secc1!AH709</f>
        <v>0</v>
      </c>
      <c r="CX61" s="526"/>
      <c r="CZ61" s="522">
        <f>IF(CNGE_2024_M3_Secc1!$AO$669=CNGE_2024_M3_Secc1!$AQ$669,0,CNGE_2024_M3_Secc1!Y709)</f>
        <v>0</v>
      </c>
      <c r="DA61" s="522"/>
      <c r="DB61" s="522">
        <f t="shared" si="5"/>
        <v>0</v>
      </c>
      <c r="DC61" s="522"/>
      <c r="DD61" s="522">
        <f t="shared" si="6"/>
        <v>0</v>
      </c>
      <c r="DE61" s="522"/>
      <c r="DG61" s="164" t="b">
        <f t="shared" si="7"/>
        <v>0</v>
      </c>
      <c r="DH61" s="164" t="str">
        <f t="shared" si="8"/>
        <v/>
      </c>
      <c r="DI61" s="164">
        <f t="shared" si="9"/>
        <v>0</v>
      </c>
      <c r="DJ61" s="345" t="b">
        <f t="shared" si="10"/>
        <v>0</v>
      </c>
      <c r="DK61" s="122" t="str">
        <f t="shared" si="11"/>
        <v/>
      </c>
      <c r="DL61" s="345">
        <f t="shared" si="12"/>
        <v>0</v>
      </c>
      <c r="DM61" s="345" t="b">
        <f t="shared" si="13"/>
        <v>0</v>
      </c>
      <c r="DN61" s="345">
        <f t="shared" si="14"/>
        <v>0</v>
      </c>
      <c r="DO61" s="164" t="b">
        <f t="shared" si="15"/>
        <v>0</v>
      </c>
      <c r="DP61" s="164" t="str">
        <f t="shared" si="16"/>
        <v/>
      </c>
      <c r="DQ61" s="164">
        <f t="shared" si="17"/>
        <v>0</v>
      </c>
      <c r="DR61" s="345" t="b">
        <f t="shared" si="18"/>
        <v>0</v>
      </c>
      <c r="DS61" s="122" t="str">
        <f t="shared" si="19"/>
        <v/>
      </c>
      <c r="DT61" s="345">
        <f t="shared" si="20"/>
        <v>0</v>
      </c>
      <c r="DU61" s="345" t="b">
        <f t="shared" si="21"/>
        <v>0</v>
      </c>
      <c r="DV61" s="345">
        <f t="shared" si="22"/>
        <v>0</v>
      </c>
      <c r="DW61" s="164" t="b">
        <f t="shared" si="23"/>
        <v>0</v>
      </c>
      <c r="DX61" s="164" t="str">
        <f t="shared" si="24"/>
        <v/>
      </c>
      <c r="DY61" s="164">
        <f t="shared" si="25"/>
        <v>0</v>
      </c>
      <c r="DZ61" s="345" t="b">
        <f t="shared" si="26"/>
        <v>0</v>
      </c>
      <c r="EA61" s="122" t="str">
        <f t="shared" si="27"/>
        <v/>
      </c>
      <c r="EB61" s="345">
        <f t="shared" si="28"/>
        <v>0</v>
      </c>
      <c r="EC61" s="345" t="b">
        <f t="shared" si="29"/>
        <v>0</v>
      </c>
      <c r="ED61" s="345">
        <f t="shared" si="30"/>
        <v>0</v>
      </c>
      <c r="EE61" s="164" t="b">
        <f t="shared" si="31"/>
        <v>0</v>
      </c>
      <c r="EF61" s="164" t="str">
        <f t="shared" si="32"/>
        <v/>
      </c>
      <c r="EG61" s="164">
        <f t="shared" si="33"/>
        <v>0</v>
      </c>
      <c r="EH61" s="345" t="b">
        <f t="shared" si="34"/>
        <v>0</v>
      </c>
      <c r="EI61" s="122" t="str">
        <f t="shared" si="35"/>
        <v/>
      </c>
      <c r="EJ61" s="345">
        <f t="shared" si="36"/>
        <v>0</v>
      </c>
      <c r="EK61" s="345" t="b">
        <f t="shared" si="37"/>
        <v>0</v>
      </c>
      <c r="EL61" s="345">
        <f t="shared" si="38"/>
        <v>0</v>
      </c>
      <c r="EM61" s="164" t="b">
        <f t="shared" si="39"/>
        <v>0</v>
      </c>
      <c r="EN61" s="164" t="str">
        <f t="shared" si="40"/>
        <v/>
      </c>
      <c r="EO61" s="164">
        <f t="shared" si="41"/>
        <v>0</v>
      </c>
      <c r="EP61" s="345" t="b">
        <f t="shared" si="42"/>
        <v>0</v>
      </c>
      <c r="EQ61" s="122" t="str">
        <f t="shared" si="43"/>
        <v/>
      </c>
      <c r="ER61" s="345">
        <f t="shared" si="44"/>
        <v>0</v>
      </c>
      <c r="ES61" s="345" t="b">
        <f t="shared" si="45"/>
        <v>0</v>
      </c>
      <c r="ET61" s="345">
        <f t="shared" si="46"/>
        <v>0</v>
      </c>
      <c r="EU61" s="522"/>
      <c r="EV61" s="164" t="b">
        <f t="shared" si="47"/>
        <v>0</v>
      </c>
      <c r="EW61" s="164" t="str">
        <f t="shared" si="48"/>
        <v/>
      </c>
      <c r="EX61" s="164">
        <f t="shared" si="49"/>
        <v>0</v>
      </c>
      <c r="EY61" s="345" t="b">
        <f t="shared" si="50"/>
        <v>0</v>
      </c>
      <c r="EZ61" s="122" t="str">
        <f t="shared" si="51"/>
        <v/>
      </c>
      <c r="FA61" s="345">
        <f t="shared" si="52"/>
        <v>0</v>
      </c>
      <c r="FB61" s="345" t="b">
        <f t="shared" si="53"/>
        <v>0</v>
      </c>
      <c r="FC61" s="345">
        <f t="shared" si="54"/>
        <v>0</v>
      </c>
      <c r="FD61" s="164" t="b">
        <f t="shared" si="55"/>
        <v>0</v>
      </c>
      <c r="FE61" s="164" t="str">
        <f t="shared" si="56"/>
        <v/>
      </c>
      <c r="FF61" s="164">
        <f t="shared" si="57"/>
        <v>0</v>
      </c>
      <c r="FG61" s="345" t="b">
        <f t="shared" si="58"/>
        <v>0</v>
      </c>
      <c r="FH61" s="122" t="str">
        <f t="shared" si="59"/>
        <v/>
      </c>
      <c r="FI61" s="345">
        <f t="shared" si="60"/>
        <v>0</v>
      </c>
      <c r="FJ61" s="345" t="b">
        <f t="shared" si="61"/>
        <v>0</v>
      </c>
      <c r="FK61" s="345">
        <f t="shared" si="62"/>
        <v>0</v>
      </c>
      <c r="FL61" s="164" t="b">
        <f t="shared" si="63"/>
        <v>0</v>
      </c>
      <c r="FM61" s="164" t="str">
        <f t="shared" si="64"/>
        <v/>
      </c>
      <c r="FN61" s="164">
        <f t="shared" si="65"/>
        <v>0</v>
      </c>
      <c r="FO61" s="345" t="b">
        <f t="shared" si="66"/>
        <v>0</v>
      </c>
      <c r="FP61" s="122" t="str">
        <f t="shared" si="67"/>
        <v/>
      </c>
      <c r="FQ61" s="345">
        <f t="shared" si="68"/>
        <v>0</v>
      </c>
      <c r="FR61" s="345" t="b">
        <f t="shared" si="69"/>
        <v>0</v>
      </c>
      <c r="FS61" s="345">
        <f t="shared" si="70"/>
        <v>0</v>
      </c>
      <c r="FT61" s="164" t="b">
        <f t="shared" si="71"/>
        <v>0</v>
      </c>
      <c r="FU61" s="164" t="str">
        <f t="shared" si="72"/>
        <v/>
      </c>
      <c r="FV61" s="164">
        <f t="shared" si="73"/>
        <v>0</v>
      </c>
      <c r="FW61" s="345" t="b">
        <f t="shared" si="74"/>
        <v>0</v>
      </c>
      <c r="FX61" s="122" t="str">
        <f t="shared" si="75"/>
        <v/>
      </c>
      <c r="FY61" s="345">
        <f t="shared" si="76"/>
        <v>0</v>
      </c>
      <c r="FZ61" s="345" t="b">
        <f t="shared" si="77"/>
        <v>0</v>
      </c>
      <c r="GA61" s="345">
        <f t="shared" si="78"/>
        <v>0</v>
      </c>
      <c r="GB61" s="164" t="b">
        <f t="shared" si="79"/>
        <v>0</v>
      </c>
      <c r="GC61" s="164" t="str">
        <f t="shared" si="80"/>
        <v/>
      </c>
      <c r="GD61" s="164">
        <f t="shared" si="81"/>
        <v>0</v>
      </c>
      <c r="GE61" s="345" t="b">
        <f t="shared" si="82"/>
        <v>0</v>
      </c>
      <c r="GF61" s="122" t="str">
        <f t="shared" si="83"/>
        <v/>
      </c>
      <c r="GG61" s="345">
        <f t="shared" si="84"/>
        <v>0</v>
      </c>
      <c r="GH61" s="345" t="b">
        <f t="shared" si="85"/>
        <v>0</v>
      </c>
      <c r="GI61" s="345">
        <f t="shared" si="86"/>
        <v>0</v>
      </c>
      <c r="GK61" s="522">
        <f t="shared" si="87"/>
        <v>0</v>
      </c>
      <c r="GL61" s="522"/>
      <c r="GM61" s="522">
        <f t="shared" si="88"/>
        <v>0</v>
      </c>
      <c r="GN61" s="522"/>
      <c r="GO61" s="522">
        <f t="shared" si="89"/>
        <v>0</v>
      </c>
      <c r="GP61" s="522"/>
      <c r="GQ61" s="522">
        <f t="shared" si="90"/>
        <v>0</v>
      </c>
      <c r="GR61" s="522"/>
      <c r="GS61" s="522">
        <f t="shared" si="91"/>
        <v>0</v>
      </c>
      <c r="GT61" s="522"/>
      <c r="GU61" s="522">
        <f t="shared" si="92"/>
        <v>0</v>
      </c>
      <c r="GV61" s="522"/>
      <c r="GW61" s="522">
        <f t="shared" si="93"/>
        <v>0</v>
      </c>
      <c r="GX61" s="522"/>
      <c r="GY61" s="522">
        <f t="shared" si="94"/>
        <v>0</v>
      </c>
      <c r="GZ61" s="522"/>
      <c r="HA61" s="522">
        <f t="shared" si="95"/>
        <v>0</v>
      </c>
      <c r="HB61" s="522"/>
      <c r="HC61" s="522">
        <f t="shared" si="118"/>
        <v>0</v>
      </c>
      <c r="HD61" s="522"/>
      <c r="HE61" s="522">
        <f t="shared" si="97"/>
        <v>0</v>
      </c>
      <c r="HF61" s="522"/>
      <c r="HG61" s="522">
        <f t="shared" si="98"/>
        <v>0</v>
      </c>
      <c r="HH61" s="522"/>
      <c r="HI61" s="522">
        <f t="shared" si="99"/>
        <v>0</v>
      </c>
      <c r="HJ61" s="522"/>
      <c r="HK61" s="522">
        <f t="shared" si="100"/>
        <v>0</v>
      </c>
      <c r="HL61" s="522"/>
      <c r="HM61" s="522">
        <f t="shared" si="101"/>
        <v>0</v>
      </c>
      <c r="HN61" s="522"/>
      <c r="HO61" s="522">
        <f t="shared" si="102"/>
        <v>0</v>
      </c>
      <c r="HP61" s="522"/>
      <c r="HQ61" s="522">
        <f t="shared" si="103"/>
        <v>0</v>
      </c>
      <c r="HR61" s="522"/>
      <c r="HS61" s="522">
        <f t="shared" si="104"/>
        <v>0</v>
      </c>
      <c r="HT61" s="522"/>
      <c r="HU61" s="522">
        <f t="shared" si="105"/>
        <v>0</v>
      </c>
      <c r="HV61" s="522"/>
      <c r="HW61" s="522">
        <f t="shared" si="106"/>
        <v>0</v>
      </c>
      <c r="HX61" s="522"/>
      <c r="HY61" s="522">
        <f t="shared" si="107"/>
        <v>0</v>
      </c>
      <c r="HZ61" s="522"/>
      <c r="IA61" s="522">
        <f t="shared" si="108"/>
        <v>0</v>
      </c>
      <c r="IB61" s="522"/>
      <c r="IC61" s="522">
        <f t="shared" si="109"/>
        <v>0</v>
      </c>
      <c r="ID61" s="522"/>
      <c r="IE61" s="522">
        <f t="shared" si="110"/>
        <v>0</v>
      </c>
      <c r="IF61" s="522"/>
      <c r="IG61" s="522">
        <f t="shared" si="111"/>
        <v>0</v>
      </c>
      <c r="IH61" s="522"/>
      <c r="IJ61" s="522">
        <f t="shared" ref="IJ61:IJ92" si="125">IF($CW$13=$CY$13,0,IF(X61="",0,1))</f>
        <v>0</v>
      </c>
      <c r="IK61" s="522"/>
      <c r="IL61" s="522">
        <f t="shared" ref="IL61:IL92" si="126">IF($CW$13=$CY$13,0,IF(AP61="",0,1))</f>
        <v>0</v>
      </c>
      <c r="IM61" s="522"/>
      <c r="IN61" s="522">
        <f t="shared" ref="IN61:IN92" si="127">IF($CW$13=$CY$13,0,IF(BH61="",0,1))</f>
        <v>0</v>
      </c>
      <c r="IO61" s="522"/>
      <c r="IP61" s="522">
        <f t="shared" ref="IP61:IP92" si="128">IF($CW$13=$CY$13,0,IF(BZ61="",0,1))</f>
        <v>0</v>
      </c>
      <c r="IQ61" s="522"/>
      <c r="IR61" s="522">
        <f t="shared" ref="IR61:IR92" si="129">IF($CW$13=$CY$13,0,IF(CR61="",0,1))</f>
        <v>0</v>
      </c>
      <c r="IS61" s="522"/>
      <c r="IU61" s="522">
        <f t="shared" si="119"/>
        <v>0</v>
      </c>
      <c r="IV61" s="522"/>
      <c r="IW61" s="522">
        <f t="shared" si="120"/>
        <v>0</v>
      </c>
      <c r="IX61" s="522"/>
      <c r="IY61" s="522">
        <f t="shared" si="121"/>
        <v>0</v>
      </c>
      <c r="IZ61" s="522"/>
      <c r="JA61" s="522">
        <f t="shared" si="122"/>
        <v>0</v>
      </c>
      <c r="JB61" s="522"/>
      <c r="JC61" s="522">
        <f t="shared" si="123"/>
        <v>0</v>
      </c>
      <c r="JD61" s="522"/>
      <c r="JE61" s="522">
        <f t="shared" si="124"/>
        <v>0</v>
      </c>
      <c r="JF61" s="522"/>
    </row>
    <row r="62" spans="1:266">
      <c r="A62" s="253"/>
      <c r="B62" s="211"/>
      <c r="C62" s="48" t="s">
        <v>5034</v>
      </c>
      <c r="D62" s="547" t="str">
        <f>IF($CW$27=1,"",IF(CNGE_2024_M3_Secc1!D611="","",CNGE_2024_M3_Secc1!D611))</f>
        <v/>
      </c>
      <c r="E62" s="548"/>
      <c r="F62" s="548"/>
      <c r="G62" s="549"/>
      <c r="H62" s="537"/>
      <c r="I62" s="537"/>
      <c r="J62" s="537"/>
      <c r="K62" s="537"/>
      <c r="L62" s="537"/>
      <c r="M62" s="537"/>
      <c r="N62" s="537"/>
      <c r="O62" s="537"/>
      <c r="P62" s="982"/>
      <c r="Q62" s="982"/>
      <c r="R62" s="982"/>
      <c r="S62" s="982"/>
      <c r="T62" s="982"/>
      <c r="U62" s="982"/>
      <c r="V62" s="982"/>
      <c r="W62" s="982"/>
      <c r="X62" s="982"/>
      <c r="Y62" s="982"/>
      <c r="Z62" s="537"/>
      <c r="AA62" s="537"/>
      <c r="AB62" s="537"/>
      <c r="AC62" s="537"/>
      <c r="AD62" s="537"/>
      <c r="AE62" s="537"/>
      <c r="AF62" s="537"/>
      <c r="AG62" s="537"/>
      <c r="AH62" s="982"/>
      <c r="AI62" s="982"/>
      <c r="AJ62" s="982"/>
      <c r="AK62" s="982"/>
      <c r="AL62" s="982"/>
      <c r="AM62" s="982"/>
      <c r="AN62" s="982"/>
      <c r="AO62" s="982"/>
      <c r="AP62" s="982"/>
      <c r="AQ62" s="982"/>
      <c r="AR62" s="537"/>
      <c r="AS62" s="537"/>
      <c r="AT62" s="537"/>
      <c r="AU62" s="537"/>
      <c r="AV62" s="537"/>
      <c r="AW62" s="537"/>
      <c r="AX62" s="537"/>
      <c r="AY62" s="537"/>
      <c r="AZ62" s="982"/>
      <c r="BA62" s="982"/>
      <c r="BB62" s="982"/>
      <c r="BC62" s="982"/>
      <c r="BD62" s="982"/>
      <c r="BE62" s="982"/>
      <c r="BF62" s="982"/>
      <c r="BG62" s="982"/>
      <c r="BH62" s="982"/>
      <c r="BI62" s="982"/>
      <c r="BJ62" s="537"/>
      <c r="BK62" s="537"/>
      <c r="BL62" s="537"/>
      <c r="BM62" s="537"/>
      <c r="BN62" s="537"/>
      <c r="BO62" s="537"/>
      <c r="BP62" s="537"/>
      <c r="BQ62" s="537"/>
      <c r="BR62" s="982"/>
      <c r="BS62" s="982"/>
      <c r="BT62" s="982"/>
      <c r="BU62" s="982"/>
      <c r="BV62" s="982"/>
      <c r="BW62" s="982"/>
      <c r="BX62" s="982"/>
      <c r="BY62" s="982"/>
      <c r="BZ62" s="982"/>
      <c r="CA62" s="982"/>
      <c r="CB62" s="537"/>
      <c r="CC62" s="537"/>
      <c r="CD62" s="537"/>
      <c r="CE62" s="537"/>
      <c r="CF62" s="537"/>
      <c r="CG62" s="537"/>
      <c r="CH62" s="537"/>
      <c r="CI62" s="537"/>
      <c r="CJ62" s="982"/>
      <c r="CK62" s="982"/>
      <c r="CL62" s="982"/>
      <c r="CM62" s="982"/>
      <c r="CN62" s="982"/>
      <c r="CO62" s="982"/>
      <c r="CP62" s="982"/>
      <c r="CQ62" s="982"/>
      <c r="CR62" s="982"/>
      <c r="CS62" s="982"/>
      <c r="CW62" s="524">
        <f>CNGE_2024_M3_Secc1!AH710</f>
        <v>0</v>
      </c>
      <c r="CX62" s="526"/>
      <c r="CZ62" s="522">
        <f>IF(CNGE_2024_M3_Secc1!$AO$669=CNGE_2024_M3_Secc1!$AQ$669,0,CNGE_2024_M3_Secc1!Y710)</f>
        <v>0</v>
      </c>
      <c r="DA62" s="522"/>
      <c r="DB62" s="522">
        <f t="shared" si="5"/>
        <v>0</v>
      </c>
      <c r="DC62" s="522"/>
      <c r="DD62" s="522">
        <f t="shared" si="6"/>
        <v>0</v>
      </c>
      <c r="DE62" s="522"/>
      <c r="DG62" s="164" t="b">
        <f t="shared" si="7"/>
        <v>0</v>
      </c>
      <c r="DH62" s="164" t="str">
        <f t="shared" si="8"/>
        <v/>
      </c>
      <c r="DI62" s="164">
        <f t="shared" si="9"/>
        <v>0</v>
      </c>
      <c r="DJ62" s="345" t="b">
        <f t="shared" si="10"/>
        <v>0</v>
      </c>
      <c r="DK62" s="122" t="str">
        <f t="shared" si="11"/>
        <v/>
      </c>
      <c r="DL62" s="345">
        <f t="shared" si="12"/>
        <v>0</v>
      </c>
      <c r="DM62" s="345" t="b">
        <f t="shared" si="13"/>
        <v>0</v>
      </c>
      <c r="DN62" s="345">
        <f t="shared" si="14"/>
        <v>0</v>
      </c>
      <c r="DO62" s="164" t="b">
        <f t="shared" si="15"/>
        <v>0</v>
      </c>
      <c r="DP62" s="164" t="str">
        <f t="shared" si="16"/>
        <v/>
      </c>
      <c r="DQ62" s="164">
        <f t="shared" si="17"/>
        <v>0</v>
      </c>
      <c r="DR62" s="345" t="b">
        <f t="shared" si="18"/>
        <v>0</v>
      </c>
      <c r="DS62" s="122" t="str">
        <f t="shared" si="19"/>
        <v/>
      </c>
      <c r="DT62" s="345">
        <f t="shared" si="20"/>
        <v>0</v>
      </c>
      <c r="DU62" s="345" t="b">
        <f t="shared" si="21"/>
        <v>0</v>
      </c>
      <c r="DV62" s="345">
        <f t="shared" si="22"/>
        <v>0</v>
      </c>
      <c r="DW62" s="164" t="b">
        <f t="shared" si="23"/>
        <v>0</v>
      </c>
      <c r="DX62" s="164" t="str">
        <f t="shared" si="24"/>
        <v/>
      </c>
      <c r="DY62" s="164">
        <f t="shared" si="25"/>
        <v>0</v>
      </c>
      <c r="DZ62" s="345" t="b">
        <f t="shared" si="26"/>
        <v>0</v>
      </c>
      <c r="EA62" s="122" t="str">
        <f t="shared" si="27"/>
        <v/>
      </c>
      <c r="EB62" s="345">
        <f t="shared" si="28"/>
        <v>0</v>
      </c>
      <c r="EC62" s="345" t="b">
        <f t="shared" si="29"/>
        <v>0</v>
      </c>
      <c r="ED62" s="345">
        <f t="shared" si="30"/>
        <v>0</v>
      </c>
      <c r="EE62" s="164" t="b">
        <f t="shared" si="31"/>
        <v>0</v>
      </c>
      <c r="EF62" s="164" t="str">
        <f t="shared" si="32"/>
        <v/>
      </c>
      <c r="EG62" s="164">
        <f t="shared" si="33"/>
        <v>0</v>
      </c>
      <c r="EH62" s="345" t="b">
        <f t="shared" si="34"/>
        <v>0</v>
      </c>
      <c r="EI62" s="122" t="str">
        <f t="shared" si="35"/>
        <v/>
      </c>
      <c r="EJ62" s="345">
        <f t="shared" si="36"/>
        <v>0</v>
      </c>
      <c r="EK62" s="345" t="b">
        <f t="shared" si="37"/>
        <v>0</v>
      </c>
      <c r="EL62" s="345">
        <f t="shared" si="38"/>
        <v>0</v>
      </c>
      <c r="EM62" s="164" t="b">
        <f t="shared" si="39"/>
        <v>0</v>
      </c>
      <c r="EN62" s="164" t="str">
        <f t="shared" si="40"/>
        <v/>
      </c>
      <c r="EO62" s="164">
        <f t="shared" si="41"/>
        <v>0</v>
      </c>
      <c r="EP62" s="345" t="b">
        <f t="shared" si="42"/>
        <v>0</v>
      </c>
      <c r="EQ62" s="122" t="str">
        <f t="shared" si="43"/>
        <v/>
      </c>
      <c r="ER62" s="345">
        <f t="shared" si="44"/>
        <v>0</v>
      </c>
      <c r="ES62" s="345" t="b">
        <f t="shared" si="45"/>
        <v>0</v>
      </c>
      <c r="ET62" s="345">
        <f t="shared" si="46"/>
        <v>0</v>
      </c>
      <c r="EU62" s="522"/>
      <c r="EV62" s="164" t="b">
        <f t="shared" si="47"/>
        <v>0</v>
      </c>
      <c r="EW62" s="164" t="str">
        <f t="shared" si="48"/>
        <v/>
      </c>
      <c r="EX62" s="164">
        <f t="shared" si="49"/>
        <v>0</v>
      </c>
      <c r="EY62" s="345" t="b">
        <f t="shared" si="50"/>
        <v>0</v>
      </c>
      <c r="EZ62" s="122" t="str">
        <f t="shared" si="51"/>
        <v/>
      </c>
      <c r="FA62" s="345">
        <f t="shared" si="52"/>
        <v>0</v>
      </c>
      <c r="FB62" s="345" t="b">
        <f t="shared" si="53"/>
        <v>0</v>
      </c>
      <c r="FC62" s="345">
        <f t="shared" si="54"/>
        <v>0</v>
      </c>
      <c r="FD62" s="164" t="b">
        <f t="shared" si="55"/>
        <v>0</v>
      </c>
      <c r="FE62" s="164" t="str">
        <f t="shared" si="56"/>
        <v/>
      </c>
      <c r="FF62" s="164">
        <f t="shared" si="57"/>
        <v>0</v>
      </c>
      <c r="FG62" s="345" t="b">
        <f t="shared" si="58"/>
        <v>0</v>
      </c>
      <c r="FH62" s="122" t="str">
        <f t="shared" si="59"/>
        <v/>
      </c>
      <c r="FI62" s="345">
        <f t="shared" si="60"/>
        <v>0</v>
      </c>
      <c r="FJ62" s="345" t="b">
        <f t="shared" si="61"/>
        <v>0</v>
      </c>
      <c r="FK62" s="345">
        <f t="shared" si="62"/>
        <v>0</v>
      </c>
      <c r="FL62" s="164" t="b">
        <f t="shared" si="63"/>
        <v>0</v>
      </c>
      <c r="FM62" s="164" t="str">
        <f t="shared" si="64"/>
        <v/>
      </c>
      <c r="FN62" s="164">
        <f t="shared" si="65"/>
        <v>0</v>
      </c>
      <c r="FO62" s="345" t="b">
        <f t="shared" si="66"/>
        <v>0</v>
      </c>
      <c r="FP62" s="122" t="str">
        <f t="shared" si="67"/>
        <v/>
      </c>
      <c r="FQ62" s="345">
        <f t="shared" si="68"/>
        <v>0</v>
      </c>
      <c r="FR62" s="345" t="b">
        <f t="shared" si="69"/>
        <v>0</v>
      </c>
      <c r="FS62" s="345">
        <f t="shared" si="70"/>
        <v>0</v>
      </c>
      <c r="FT62" s="164" t="b">
        <f t="shared" si="71"/>
        <v>0</v>
      </c>
      <c r="FU62" s="164" t="str">
        <f t="shared" si="72"/>
        <v/>
      </c>
      <c r="FV62" s="164">
        <f t="shared" si="73"/>
        <v>0</v>
      </c>
      <c r="FW62" s="345" t="b">
        <f t="shared" si="74"/>
        <v>0</v>
      </c>
      <c r="FX62" s="122" t="str">
        <f t="shared" si="75"/>
        <v/>
      </c>
      <c r="FY62" s="345">
        <f t="shared" si="76"/>
        <v>0</v>
      </c>
      <c r="FZ62" s="345" t="b">
        <f t="shared" si="77"/>
        <v>0</v>
      </c>
      <c r="GA62" s="345">
        <f t="shared" si="78"/>
        <v>0</v>
      </c>
      <c r="GB62" s="164" t="b">
        <f t="shared" si="79"/>
        <v>0</v>
      </c>
      <c r="GC62" s="164" t="str">
        <f t="shared" si="80"/>
        <v/>
      </c>
      <c r="GD62" s="164">
        <f t="shared" si="81"/>
        <v>0</v>
      </c>
      <c r="GE62" s="345" t="b">
        <f t="shared" si="82"/>
        <v>0</v>
      </c>
      <c r="GF62" s="122" t="str">
        <f t="shared" si="83"/>
        <v/>
      </c>
      <c r="GG62" s="345">
        <f t="shared" si="84"/>
        <v>0</v>
      </c>
      <c r="GH62" s="345" t="b">
        <f t="shared" si="85"/>
        <v>0</v>
      </c>
      <c r="GI62" s="345">
        <f t="shared" si="86"/>
        <v>0</v>
      </c>
      <c r="GK62" s="522">
        <f t="shared" si="87"/>
        <v>0</v>
      </c>
      <c r="GL62" s="522"/>
      <c r="GM62" s="522">
        <f t="shared" si="88"/>
        <v>0</v>
      </c>
      <c r="GN62" s="522"/>
      <c r="GO62" s="522">
        <f t="shared" si="89"/>
        <v>0</v>
      </c>
      <c r="GP62" s="522"/>
      <c r="GQ62" s="522">
        <f t="shared" si="90"/>
        <v>0</v>
      </c>
      <c r="GR62" s="522"/>
      <c r="GS62" s="522">
        <f t="shared" si="91"/>
        <v>0</v>
      </c>
      <c r="GT62" s="522"/>
      <c r="GU62" s="522">
        <f t="shared" si="92"/>
        <v>0</v>
      </c>
      <c r="GV62" s="522"/>
      <c r="GW62" s="522">
        <f t="shared" si="93"/>
        <v>0</v>
      </c>
      <c r="GX62" s="522"/>
      <c r="GY62" s="522">
        <f t="shared" si="94"/>
        <v>0</v>
      </c>
      <c r="GZ62" s="522"/>
      <c r="HA62" s="522">
        <f t="shared" si="95"/>
        <v>0</v>
      </c>
      <c r="HB62" s="522"/>
      <c r="HC62" s="522">
        <f t="shared" si="118"/>
        <v>0</v>
      </c>
      <c r="HD62" s="522"/>
      <c r="HE62" s="522">
        <f t="shared" si="97"/>
        <v>0</v>
      </c>
      <c r="HF62" s="522"/>
      <c r="HG62" s="522">
        <f t="shared" si="98"/>
        <v>0</v>
      </c>
      <c r="HH62" s="522"/>
      <c r="HI62" s="522">
        <f t="shared" si="99"/>
        <v>0</v>
      </c>
      <c r="HJ62" s="522"/>
      <c r="HK62" s="522">
        <f t="shared" si="100"/>
        <v>0</v>
      </c>
      <c r="HL62" s="522"/>
      <c r="HM62" s="522">
        <f t="shared" si="101"/>
        <v>0</v>
      </c>
      <c r="HN62" s="522"/>
      <c r="HO62" s="522">
        <f t="shared" si="102"/>
        <v>0</v>
      </c>
      <c r="HP62" s="522"/>
      <c r="HQ62" s="522">
        <f t="shared" si="103"/>
        <v>0</v>
      </c>
      <c r="HR62" s="522"/>
      <c r="HS62" s="522">
        <f t="shared" si="104"/>
        <v>0</v>
      </c>
      <c r="HT62" s="522"/>
      <c r="HU62" s="522">
        <f t="shared" si="105"/>
        <v>0</v>
      </c>
      <c r="HV62" s="522"/>
      <c r="HW62" s="522">
        <f t="shared" si="106"/>
        <v>0</v>
      </c>
      <c r="HX62" s="522"/>
      <c r="HY62" s="522">
        <f t="shared" si="107"/>
        <v>0</v>
      </c>
      <c r="HZ62" s="522"/>
      <c r="IA62" s="522">
        <f t="shared" si="108"/>
        <v>0</v>
      </c>
      <c r="IB62" s="522"/>
      <c r="IC62" s="522">
        <f t="shared" si="109"/>
        <v>0</v>
      </c>
      <c r="ID62" s="522"/>
      <c r="IE62" s="522">
        <f t="shared" si="110"/>
        <v>0</v>
      </c>
      <c r="IF62" s="522"/>
      <c r="IG62" s="522">
        <f t="shared" si="111"/>
        <v>0</v>
      </c>
      <c r="IH62" s="522"/>
      <c r="IJ62" s="522">
        <f t="shared" si="125"/>
        <v>0</v>
      </c>
      <c r="IK62" s="522"/>
      <c r="IL62" s="522">
        <f t="shared" si="126"/>
        <v>0</v>
      </c>
      <c r="IM62" s="522"/>
      <c r="IN62" s="522">
        <f t="shared" si="127"/>
        <v>0</v>
      </c>
      <c r="IO62" s="522"/>
      <c r="IP62" s="522">
        <f t="shared" si="128"/>
        <v>0</v>
      </c>
      <c r="IQ62" s="522"/>
      <c r="IR62" s="522">
        <f t="shared" si="129"/>
        <v>0</v>
      </c>
      <c r="IS62" s="522"/>
      <c r="IU62" s="522">
        <f t="shared" si="119"/>
        <v>0</v>
      </c>
      <c r="IV62" s="522"/>
      <c r="IW62" s="522">
        <f t="shared" si="120"/>
        <v>0</v>
      </c>
      <c r="IX62" s="522"/>
      <c r="IY62" s="522">
        <f t="shared" si="121"/>
        <v>0</v>
      </c>
      <c r="IZ62" s="522"/>
      <c r="JA62" s="522">
        <f t="shared" si="122"/>
        <v>0</v>
      </c>
      <c r="JB62" s="522"/>
      <c r="JC62" s="522">
        <f t="shared" si="123"/>
        <v>0</v>
      </c>
      <c r="JD62" s="522"/>
      <c r="JE62" s="522">
        <f t="shared" si="124"/>
        <v>0</v>
      </c>
      <c r="JF62" s="522"/>
    </row>
    <row r="63" spans="1:266">
      <c r="A63" s="253"/>
      <c r="B63" s="211"/>
      <c r="C63" s="48" t="s">
        <v>5035</v>
      </c>
      <c r="D63" s="547" t="str">
        <f>IF($CW$27=1,"",IF(CNGE_2024_M3_Secc1!D612="","",CNGE_2024_M3_Secc1!D612))</f>
        <v/>
      </c>
      <c r="E63" s="548"/>
      <c r="F63" s="548"/>
      <c r="G63" s="549"/>
      <c r="H63" s="537"/>
      <c r="I63" s="537"/>
      <c r="J63" s="537"/>
      <c r="K63" s="537"/>
      <c r="L63" s="537"/>
      <c r="M63" s="537"/>
      <c r="N63" s="537"/>
      <c r="O63" s="537"/>
      <c r="P63" s="982"/>
      <c r="Q63" s="982"/>
      <c r="R63" s="982"/>
      <c r="S63" s="982"/>
      <c r="T63" s="982"/>
      <c r="U63" s="982"/>
      <c r="V63" s="982"/>
      <c r="W63" s="982"/>
      <c r="X63" s="982"/>
      <c r="Y63" s="982"/>
      <c r="Z63" s="537"/>
      <c r="AA63" s="537"/>
      <c r="AB63" s="537"/>
      <c r="AC63" s="537"/>
      <c r="AD63" s="537"/>
      <c r="AE63" s="537"/>
      <c r="AF63" s="537"/>
      <c r="AG63" s="537"/>
      <c r="AH63" s="982"/>
      <c r="AI63" s="982"/>
      <c r="AJ63" s="982"/>
      <c r="AK63" s="982"/>
      <c r="AL63" s="982"/>
      <c r="AM63" s="982"/>
      <c r="AN63" s="982"/>
      <c r="AO63" s="982"/>
      <c r="AP63" s="982"/>
      <c r="AQ63" s="982"/>
      <c r="AR63" s="537"/>
      <c r="AS63" s="537"/>
      <c r="AT63" s="537"/>
      <c r="AU63" s="537"/>
      <c r="AV63" s="537"/>
      <c r="AW63" s="537"/>
      <c r="AX63" s="537"/>
      <c r="AY63" s="537"/>
      <c r="AZ63" s="982"/>
      <c r="BA63" s="982"/>
      <c r="BB63" s="982"/>
      <c r="BC63" s="982"/>
      <c r="BD63" s="982"/>
      <c r="BE63" s="982"/>
      <c r="BF63" s="982"/>
      <c r="BG63" s="982"/>
      <c r="BH63" s="982"/>
      <c r="BI63" s="982"/>
      <c r="BJ63" s="537"/>
      <c r="BK63" s="537"/>
      <c r="BL63" s="537"/>
      <c r="BM63" s="537"/>
      <c r="BN63" s="537"/>
      <c r="BO63" s="537"/>
      <c r="BP63" s="537"/>
      <c r="BQ63" s="537"/>
      <c r="BR63" s="982"/>
      <c r="BS63" s="982"/>
      <c r="BT63" s="982"/>
      <c r="BU63" s="982"/>
      <c r="BV63" s="982"/>
      <c r="BW63" s="982"/>
      <c r="BX63" s="982"/>
      <c r="BY63" s="982"/>
      <c r="BZ63" s="982"/>
      <c r="CA63" s="982"/>
      <c r="CB63" s="537"/>
      <c r="CC63" s="537"/>
      <c r="CD63" s="537"/>
      <c r="CE63" s="537"/>
      <c r="CF63" s="537"/>
      <c r="CG63" s="537"/>
      <c r="CH63" s="537"/>
      <c r="CI63" s="537"/>
      <c r="CJ63" s="982"/>
      <c r="CK63" s="982"/>
      <c r="CL63" s="982"/>
      <c r="CM63" s="982"/>
      <c r="CN63" s="982"/>
      <c r="CO63" s="982"/>
      <c r="CP63" s="982"/>
      <c r="CQ63" s="982"/>
      <c r="CR63" s="982"/>
      <c r="CS63" s="982"/>
      <c r="CW63" s="524">
        <f>CNGE_2024_M3_Secc1!AH711</f>
        <v>0</v>
      </c>
      <c r="CX63" s="526"/>
      <c r="CZ63" s="522">
        <f>IF(CNGE_2024_M3_Secc1!$AO$669=CNGE_2024_M3_Secc1!$AQ$669,0,CNGE_2024_M3_Secc1!Y711)</f>
        <v>0</v>
      </c>
      <c r="DA63" s="522"/>
      <c r="DB63" s="522">
        <f t="shared" si="5"/>
        <v>0</v>
      </c>
      <c r="DC63" s="522"/>
      <c r="DD63" s="522">
        <f t="shared" si="6"/>
        <v>0</v>
      </c>
      <c r="DE63" s="522"/>
      <c r="DG63" s="164" t="b">
        <f t="shared" si="7"/>
        <v>0</v>
      </c>
      <c r="DH63" s="164" t="str">
        <f t="shared" si="8"/>
        <v/>
      </c>
      <c r="DI63" s="164">
        <f t="shared" si="9"/>
        <v>0</v>
      </c>
      <c r="DJ63" s="345" t="b">
        <f t="shared" si="10"/>
        <v>0</v>
      </c>
      <c r="DK63" s="122" t="str">
        <f t="shared" si="11"/>
        <v/>
      </c>
      <c r="DL63" s="345">
        <f t="shared" si="12"/>
        <v>0</v>
      </c>
      <c r="DM63" s="345" t="b">
        <f t="shared" si="13"/>
        <v>0</v>
      </c>
      <c r="DN63" s="345">
        <f t="shared" si="14"/>
        <v>0</v>
      </c>
      <c r="DO63" s="164" t="b">
        <f t="shared" si="15"/>
        <v>0</v>
      </c>
      <c r="DP63" s="164" t="str">
        <f t="shared" si="16"/>
        <v/>
      </c>
      <c r="DQ63" s="164">
        <f t="shared" si="17"/>
        <v>0</v>
      </c>
      <c r="DR63" s="345" t="b">
        <f t="shared" si="18"/>
        <v>0</v>
      </c>
      <c r="DS63" s="122" t="str">
        <f t="shared" si="19"/>
        <v/>
      </c>
      <c r="DT63" s="345">
        <f t="shared" si="20"/>
        <v>0</v>
      </c>
      <c r="DU63" s="345" t="b">
        <f t="shared" si="21"/>
        <v>0</v>
      </c>
      <c r="DV63" s="345">
        <f t="shared" si="22"/>
        <v>0</v>
      </c>
      <c r="DW63" s="164" t="b">
        <f t="shared" si="23"/>
        <v>0</v>
      </c>
      <c r="DX63" s="164" t="str">
        <f t="shared" si="24"/>
        <v/>
      </c>
      <c r="DY63" s="164">
        <f t="shared" si="25"/>
        <v>0</v>
      </c>
      <c r="DZ63" s="345" t="b">
        <f t="shared" si="26"/>
        <v>0</v>
      </c>
      <c r="EA63" s="122" t="str">
        <f t="shared" si="27"/>
        <v/>
      </c>
      <c r="EB63" s="345">
        <f t="shared" si="28"/>
        <v>0</v>
      </c>
      <c r="EC63" s="345" t="b">
        <f t="shared" si="29"/>
        <v>0</v>
      </c>
      <c r="ED63" s="345">
        <f t="shared" si="30"/>
        <v>0</v>
      </c>
      <c r="EE63" s="164" t="b">
        <f t="shared" si="31"/>
        <v>0</v>
      </c>
      <c r="EF63" s="164" t="str">
        <f t="shared" si="32"/>
        <v/>
      </c>
      <c r="EG63" s="164">
        <f t="shared" si="33"/>
        <v>0</v>
      </c>
      <c r="EH63" s="345" t="b">
        <f t="shared" si="34"/>
        <v>0</v>
      </c>
      <c r="EI63" s="122" t="str">
        <f t="shared" si="35"/>
        <v/>
      </c>
      <c r="EJ63" s="345">
        <f t="shared" si="36"/>
        <v>0</v>
      </c>
      <c r="EK63" s="345" t="b">
        <f t="shared" si="37"/>
        <v>0</v>
      </c>
      <c r="EL63" s="345">
        <f t="shared" si="38"/>
        <v>0</v>
      </c>
      <c r="EM63" s="164" t="b">
        <f t="shared" si="39"/>
        <v>0</v>
      </c>
      <c r="EN63" s="164" t="str">
        <f t="shared" si="40"/>
        <v/>
      </c>
      <c r="EO63" s="164">
        <f t="shared" si="41"/>
        <v>0</v>
      </c>
      <c r="EP63" s="345" t="b">
        <f t="shared" si="42"/>
        <v>0</v>
      </c>
      <c r="EQ63" s="122" t="str">
        <f t="shared" si="43"/>
        <v/>
      </c>
      <c r="ER63" s="345">
        <f t="shared" si="44"/>
        <v>0</v>
      </c>
      <c r="ES63" s="345" t="b">
        <f t="shared" si="45"/>
        <v>0</v>
      </c>
      <c r="ET63" s="345">
        <f t="shared" si="46"/>
        <v>0</v>
      </c>
      <c r="EU63" s="522"/>
      <c r="EV63" s="164" t="b">
        <f t="shared" si="47"/>
        <v>0</v>
      </c>
      <c r="EW63" s="164" t="str">
        <f t="shared" si="48"/>
        <v/>
      </c>
      <c r="EX63" s="164">
        <f t="shared" si="49"/>
        <v>0</v>
      </c>
      <c r="EY63" s="345" t="b">
        <f t="shared" si="50"/>
        <v>0</v>
      </c>
      <c r="EZ63" s="122" t="str">
        <f t="shared" si="51"/>
        <v/>
      </c>
      <c r="FA63" s="345">
        <f t="shared" si="52"/>
        <v>0</v>
      </c>
      <c r="FB63" s="345" t="b">
        <f t="shared" si="53"/>
        <v>0</v>
      </c>
      <c r="FC63" s="345">
        <f t="shared" si="54"/>
        <v>0</v>
      </c>
      <c r="FD63" s="164" t="b">
        <f t="shared" si="55"/>
        <v>0</v>
      </c>
      <c r="FE63" s="164" t="str">
        <f t="shared" si="56"/>
        <v/>
      </c>
      <c r="FF63" s="164">
        <f t="shared" si="57"/>
        <v>0</v>
      </c>
      <c r="FG63" s="345" t="b">
        <f t="shared" si="58"/>
        <v>0</v>
      </c>
      <c r="FH63" s="122" t="str">
        <f t="shared" si="59"/>
        <v/>
      </c>
      <c r="FI63" s="345">
        <f t="shared" si="60"/>
        <v>0</v>
      </c>
      <c r="FJ63" s="345" t="b">
        <f t="shared" si="61"/>
        <v>0</v>
      </c>
      <c r="FK63" s="345">
        <f t="shared" si="62"/>
        <v>0</v>
      </c>
      <c r="FL63" s="164" t="b">
        <f t="shared" si="63"/>
        <v>0</v>
      </c>
      <c r="FM63" s="164" t="str">
        <f t="shared" si="64"/>
        <v/>
      </c>
      <c r="FN63" s="164">
        <f t="shared" si="65"/>
        <v>0</v>
      </c>
      <c r="FO63" s="345" t="b">
        <f t="shared" si="66"/>
        <v>0</v>
      </c>
      <c r="FP63" s="122" t="str">
        <f t="shared" si="67"/>
        <v/>
      </c>
      <c r="FQ63" s="345">
        <f t="shared" si="68"/>
        <v>0</v>
      </c>
      <c r="FR63" s="345" t="b">
        <f t="shared" si="69"/>
        <v>0</v>
      </c>
      <c r="FS63" s="345">
        <f t="shared" si="70"/>
        <v>0</v>
      </c>
      <c r="FT63" s="164" t="b">
        <f t="shared" si="71"/>
        <v>0</v>
      </c>
      <c r="FU63" s="164" t="str">
        <f t="shared" si="72"/>
        <v/>
      </c>
      <c r="FV63" s="164">
        <f t="shared" si="73"/>
        <v>0</v>
      </c>
      <c r="FW63" s="345" t="b">
        <f t="shared" si="74"/>
        <v>0</v>
      </c>
      <c r="FX63" s="122" t="str">
        <f t="shared" si="75"/>
        <v/>
      </c>
      <c r="FY63" s="345">
        <f t="shared" si="76"/>
        <v>0</v>
      </c>
      <c r="FZ63" s="345" t="b">
        <f t="shared" si="77"/>
        <v>0</v>
      </c>
      <c r="GA63" s="345">
        <f t="shared" si="78"/>
        <v>0</v>
      </c>
      <c r="GB63" s="164" t="b">
        <f t="shared" si="79"/>
        <v>0</v>
      </c>
      <c r="GC63" s="164" t="str">
        <f t="shared" si="80"/>
        <v/>
      </c>
      <c r="GD63" s="164">
        <f t="shared" si="81"/>
        <v>0</v>
      </c>
      <c r="GE63" s="345" t="b">
        <f t="shared" si="82"/>
        <v>0</v>
      </c>
      <c r="GF63" s="122" t="str">
        <f t="shared" si="83"/>
        <v/>
      </c>
      <c r="GG63" s="345">
        <f t="shared" si="84"/>
        <v>0</v>
      </c>
      <c r="GH63" s="345" t="b">
        <f t="shared" si="85"/>
        <v>0</v>
      </c>
      <c r="GI63" s="345">
        <f t="shared" si="86"/>
        <v>0</v>
      </c>
      <c r="GK63" s="522">
        <f t="shared" si="87"/>
        <v>0</v>
      </c>
      <c r="GL63" s="522"/>
      <c r="GM63" s="522">
        <f t="shared" si="88"/>
        <v>0</v>
      </c>
      <c r="GN63" s="522"/>
      <c r="GO63" s="522">
        <f t="shared" si="89"/>
        <v>0</v>
      </c>
      <c r="GP63" s="522"/>
      <c r="GQ63" s="522">
        <f t="shared" si="90"/>
        <v>0</v>
      </c>
      <c r="GR63" s="522"/>
      <c r="GS63" s="522">
        <f t="shared" si="91"/>
        <v>0</v>
      </c>
      <c r="GT63" s="522"/>
      <c r="GU63" s="522">
        <f t="shared" si="92"/>
        <v>0</v>
      </c>
      <c r="GV63" s="522"/>
      <c r="GW63" s="522">
        <f t="shared" si="93"/>
        <v>0</v>
      </c>
      <c r="GX63" s="522"/>
      <c r="GY63" s="522">
        <f t="shared" si="94"/>
        <v>0</v>
      </c>
      <c r="GZ63" s="522"/>
      <c r="HA63" s="522">
        <f t="shared" si="95"/>
        <v>0</v>
      </c>
      <c r="HB63" s="522"/>
      <c r="HC63" s="522">
        <f t="shared" si="118"/>
        <v>0</v>
      </c>
      <c r="HD63" s="522"/>
      <c r="HE63" s="522">
        <f t="shared" si="97"/>
        <v>0</v>
      </c>
      <c r="HF63" s="522"/>
      <c r="HG63" s="522">
        <f t="shared" si="98"/>
        <v>0</v>
      </c>
      <c r="HH63" s="522"/>
      <c r="HI63" s="522">
        <f t="shared" si="99"/>
        <v>0</v>
      </c>
      <c r="HJ63" s="522"/>
      <c r="HK63" s="522">
        <f t="shared" si="100"/>
        <v>0</v>
      </c>
      <c r="HL63" s="522"/>
      <c r="HM63" s="522">
        <f t="shared" si="101"/>
        <v>0</v>
      </c>
      <c r="HN63" s="522"/>
      <c r="HO63" s="522">
        <f t="shared" si="102"/>
        <v>0</v>
      </c>
      <c r="HP63" s="522"/>
      <c r="HQ63" s="522">
        <f t="shared" si="103"/>
        <v>0</v>
      </c>
      <c r="HR63" s="522"/>
      <c r="HS63" s="522">
        <f t="shared" si="104"/>
        <v>0</v>
      </c>
      <c r="HT63" s="522"/>
      <c r="HU63" s="522">
        <f t="shared" si="105"/>
        <v>0</v>
      </c>
      <c r="HV63" s="522"/>
      <c r="HW63" s="522">
        <f t="shared" si="106"/>
        <v>0</v>
      </c>
      <c r="HX63" s="522"/>
      <c r="HY63" s="522">
        <f t="shared" si="107"/>
        <v>0</v>
      </c>
      <c r="HZ63" s="522"/>
      <c r="IA63" s="522">
        <f t="shared" si="108"/>
        <v>0</v>
      </c>
      <c r="IB63" s="522"/>
      <c r="IC63" s="522">
        <f t="shared" si="109"/>
        <v>0</v>
      </c>
      <c r="ID63" s="522"/>
      <c r="IE63" s="522">
        <f t="shared" si="110"/>
        <v>0</v>
      </c>
      <c r="IF63" s="522"/>
      <c r="IG63" s="522">
        <f t="shared" si="111"/>
        <v>0</v>
      </c>
      <c r="IH63" s="522"/>
      <c r="IJ63" s="522">
        <f t="shared" si="125"/>
        <v>0</v>
      </c>
      <c r="IK63" s="522"/>
      <c r="IL63" s="522">
        <f t="shared" si="126"/>
        <v>0</v>
      </c>
      <c r="IM63" s="522"/>
      <c r="IN63" s="522">
        <f t="shared" si="127"/>
        <v>0</v>
      </c>
      <c r="IO63" s="522"/>
      <c r="IP63" s="522">
        <f t="shared" si="128"/>
        <v>0</v>
      </c>
      <c r="IQ63" s="522"/>
      <c r="IR63" s="522">
        <f t="shared" si="129"/>
        <v>0</v>
      </c>
      <c r="IS63" s="522"/>
      <c r="IU63" s="522">
        <f t="shared" si="119"/>
        <v>0</v>
      </c>
      <c r="IV63" s="522"/>
      <c r="IW63" s="522">
        <f t="shared" si="120"/>
        <v>0</v>
      </c>
      <c r="IX63" s="522"/>
      <c r="IY63" s="522">
        <f t="shared" si="121"/>
        <v>0</v>
      </c>
      <c r="IZ63" s="522"/>
      <c r="JA63" s="522">
        <f t="shared" si="122"/>
        <v>0</v>
      </c>
      <c r="JB63" s="522"/>
      <c r="JC63" s="522">
        <f t="shared" si="123"/>
        <v>0</v>
      </c>
      <c r="JD63" s="522"/>
      <c r="JE63" s="522">
        <f t="shared" si="124"/>
        <v>0</v>
      </c>
      <c r="JF63" s="522"/>
    </row>
    <row r="64" spans="1:266">
      <c r="A64" s="253"/>
      <c r="B64" s="211"/>
      <c r="C64" s="48" t="s">
        <v>5105</v>
      </c>
      <c r="D64" s="547" t="str">
        <f>IF($CW$27=1,"",IF(CNGE_2024_M3_Secc1!D613="","",CNGE_2024_M3_Secc1!D613))</f>
        <v/>
      </c>
      <c r="E64" s="548"/>
      <c r="F64" s="548"/>
      <c r="G64" s="549"/>
      <c r="H64" s="537"/>
      <c r="I64" s="537"/>
      <c r="J64" s="537"/>
      <c r="K64" s="537"/>
      <c r="L64" s="537"/>
      <c r="M64" s="537"/>
      <c r="N64" s="537"/>
      <c r="O64" s="537"/>
      <c r="P64" s="982"/>
      <c r="Q64" s="982"/>
      <c r="R64" s="982"/>
      <c r="S64" s="982"/>
      <c r="T64" s="982"/>
      <c r="U64" s="982"/>
      <c r="V64" s="982"/>
      <c r="W64" s="982"/>
      <c r="X64" s="982"/>
      <c r="Y64" s="982"/>
      <c r="Z64" s="537"/>
      <c r="AA64" s="537"/>
      <c r="AB64" s="537"/>
      <c r="AC64" s="537"/>
      <c r="AD64" s="537"/>
      <c r="AE64" s="537"/>
      <c r="AF64" s="537"/>
      <c r="AG64" s="537"/>
      <c r="AH64" s="982"/>
      <c r="AI64" s="982"/>
      <c r="AJ64" s="982"/>
      <c r="AK64" s="982"/>
      <c r="AL64" s="982"/>
      <c r="AM64" s="982"/>
      <c r="AN64" s="982"/>
      <c r="AO64" s="982"/>
      <c r="AP64" s="982"/>
      <c r="AQ64" s="982"/>
      <c r="AR64" s="537"/>
      <c r="AS64" s="537"/>
      <c r="AT64" s="537"/>
      <c r="AU64" s="537"/>
      <c r="AV64" s="537"/>
      <c r="AW64" s="537"/>
      <c r="AX64" s="537"/>
      <c r="AY64" s="537"/>
      <c r="AZ64" s="982"/>
      <c r="BA64" s="982"/>
      <c r="BB64" s="982"/>
      <c r="BC64" s="982"/>
      <c r="BD64" s="982"/>
      <c r="BE64" s="982"/>
      <c r="BF64" s="982"/>
      <c r="BG64" s="982"/>
      <c r="BH64" s="982"/>
      <c r="BI64" s="982"/>
      <c r="BJ64" s="537"/>
      <c r="BK64" s="537"/>
      <c r="BL64" s="537"/>
      <c r="BM64" s="537"/>
      <c r="BN64" s="537"/>
      <c r="BO64" s="537"/>
      <c r="BP64" s="537"/>
      <c r="BQ64" s="537"/>
      <c r="BR64" s="982"/>
      <c r="BS64" s="982"/>
      <c r="BT64" s="982"/>
      <c r="BU64" s="982"/>
      <c r="BV64" s="982"/>
      <c r="BW64" s="982"/>
      <c r="BX64" s="982"/>
      <c r="BY64" s="982"/>
      <c r="BZ64" s="982"/>
      <c r="CA64" s="982"/>
      <c r="CB64" s="537"/>
      <c r="CC64" s="537"/>
      <c r="CD64" s="537"/>
      <c r="CE64" s="537"/>
      <c r="CF64" s="537"/>
      <c r="CG64" s="537"/>
      <c r="CH64" s="537"/>
      <c r="CI64" s="537"/>
      <c r="CJ64" s="982"/>
      <c r="CK64" s="982"/>
      <c r="CL64" s="982"/>
      <c r="CM64" s="982"/>
      <c r="CN64" s="982"/>
      <c r="CO64" s="982"/>
      <c r="CP64" s="982"/>
      <c r="CQ64" s="982"/>
      <c r="CR64" s="982"/>
      <c r="CS64" s="982"/>
      <c r="CW64" s="524">
        <f>CNGE_2024_M3_Secc1!AH712</f>
        <v>0</v>
      </c>
      <c r="CX64" s="526"/>
      <c r="CZ64" s="522">
        <f>IF(CNGE_2024_M3_Secc1!$AO$669=CNGE_2024_M3_Secc1!$AQ$669,0,CNGE_2024_M3_Secc1!Y712)</f>
        <v>0</v>
      </c>
      <c r="DA64" s="522"/>
      <c r="DB64" s="522">
        <f t="shared" si="5"/>
        <v>0</v>
      </c>
      <c r="DC64" s="522"/>
      <c r="DD64" s="522">
        <f t="shared" si="6"/>
        <v>0</v>
      </c>
      <c r="DE64" s="522"/>
      <c r="DG64" s="164" t="b">
        <f t="shared" si="7"/>
        <v>0</v>
      </c>
      <c r="DH64" s="164" t="str">
        <f t="shared" si="8"/>
        <v/>
      </c>
      <c r="DI64" s="164">
        <f t="shared" si="9"/>
        <v>0</v>
      </c>
      <c r="DJ64" s="345" t="b">
        <f t="shared" si="10"/>
        <v>0</v>
      </c>
      <c r="DK64" s="122" t="str">
        <f t="shared" si="11"/>
        <v/>
      </c>
      <c r="DL64" s="345">
        <f t="shared" si="12"/>
        <v>0</v>
      </c>
      <c r="DM64" s="345" t="b">
        <f t="shared" si="13"/>
        <v>0</v>
      </c>
      <c r="DN64" s="345">
        <f t="shared" si="14"/>
        <v>0</v>
      </c>
      <c r="DO64" s="164" t="b">
        <f t="shared" si="15"/>
        <v>0</v>
      </c>
      <c r="DP64" s="164" t="str">
        <f t="shared" si="16"/>
        <v/>
      </c>
      <c r="DQ64" s="164">
        <f t="shared" si="17"/>
        <v>0</v>
      </c>
      <c r="DR64" s="345" t="b">
        <f t="shared" si="18"/>
        <v>0</v>
      </c>
      <c r="DS64" s="122" t="str">
        <f t="shared" si="19"/>
        <v/>
      </c>
      <c r="DT64" s="345">
        <f t="shared" si="20"/>
        <v>0</v>
      </c>
      <c r="DU64" s="345" t="b">
        <f t="shared" si="21"/>
        <v>0</v>
      </c>
      <c r="DV64" s="345">
        <f t="shared" si="22"/>
        <v>0</v>
      </c>
      <c r="DW64" s="164" t="b">
        <f t="shared" si="23"/>
        <v>0</v>
      </c>
      <c r="DX64" s="164" t="str">
        <f t="shared" si="24"/>
        <v/>
      </c>
      <c r="DY64" s="164">
        <f t="shared" si="25"/>
        <v>0</v>
      </c>
      <c r="DZ64" s="345" t="b">
        <f t="shared" si="26"/>
        <v>0</v>
      </c>
      <c r="EA64" s="122" t="str">
        <f t="shared" si="27"/>
        <v/>
      </c>
      <c r="EB64" s="345">
        <f t="shared" si="28"/>
        <v>0</v>
      </c>
      <c r="EC64" s="345" t="b">
        <f t="shared" si="29"/>
        <v>0</v>
      </c>
      <c r="ED64" s="345">
        <f t="shared" si="30"/>
        <v>0</v>
      </c>
      <c r="EE64" s="164" t="b">
        <f t="shared" si="31"/>
        <v>0</v>
      </c>
      <c r="EF64" s="164" t="str">
        <f t="shared" si="32"/>
        <v/>
      </c>
      <c r="EG64" s="164">
        <f t="shared" si="33"/>
        <v>0</v>
      </c>
      <c r="EH64" s="345" t="b">
        <f t="shared" si="34"/>
        <v>0</v>
      </c>
      <c r="EI64" s="122" t="str">
        <f t="shared" si="35"/>
        <v/>
      </c>
      <c r="EJ64" s="345">
        <f t="shared" si="36"/>
        <v>0</v>
      </c>
      <c r="EK64" s="345" t="b">
        <f t="shared" si="37"/>
        <v>0</v>
      </c>
      <c r="EL64" s="345">
        <f t="shared" si="38"/>
        <v>0</v>
      </c>
      <c r="EM64" s="164" t="b">
        <f t="shared" si="39"/>
        <v>0</v>
      </c>
      <c r="EN64" s="164" t="str">
        <f t="shared" si="40"/>
        <v/>
      </c>
      <c r="EO64" s="164">
        <f t="shared" si="41"/>
        <v>0</v>
      </c>
      <c r="EP64" s="345" t="b">
        <f t="shared" si="42"/>
        <v>0</v>
      </c>
      <c r="EQ64" s="122" t="str">
        <f t="shared" si="43"/>
        <v/>
      </c>
      <c r="ER64" s="345">
        <f t="shared" si="44"/>
        <v>0</v>
      </c>
      <c r="ES64" s="345" t="b">
        <f t="shared" si="45"/>
        <v>0</v>
      </c>
      <c r="ET64" s="345">
        <f t="shared" si="46"/>
        <v>0</v>
      </c>
      <c r="EU64" s="522"/>
      <c r="EV64" s="164" t="b">
        <f t="shared" si="47"/>
        <v>0</v>
      </c>
      <c r="EW64" s="164" t="str">
        <f t="shared" si="48"/>
        <v/>
      </c>
      <c r="EX64" s="164">
        <f t="shared" si="49"/>
        <v>0</v>
      </c>
      <c r="EY64" s="345" t="b">
        <f t="shared" si="50"/>
        <v>0</v>
      </c>
      <c r="EZ64" s="122" t="str">
        <f t="shared" si="51"/>
        <v/>
      </c>
      <c r="FA64" s="345">
        <f t="shared" si="52"/>
        <v>0</v>
      </c>
      <c r="FB64" s="345" t="b">
        <f t="shared" si="53"/>
        <v>0</v>
      </c>
      <c r="FC64" s="345">
        <f t="shared" si="54"/>
        <v>0</v>
      </c>
      <c r="FD64" s="164" t="b">
        <f t="shared" si="55"/>
        <v>0</v>
      </c>
      <c r="FE64" s="164" t="str">
        <f t="shared" si="56"/>
        <v/>
      </c>
      <c r="FF64" s="164">
        <f t="shared" si="57"/>
        <v>0</v>
      </c>
      <c r="FG64" s="345" t="b">
        <f t="shared" si="58"/>
        <v>0</v>
      </c>
      <c r="FH64" s="122" t="str">
        <f t="shared" si="59"/>
        <v/>
      </c>
      <c r="FI64" s="345">
        <f t="shared" si="60"/>
        <v>0</v>
      </c>
      <c r="FJ64" s="345" t="b">
        <f t="shared" si="61"/>
        <v>0</v>
      </c>
      <c r="FK64" s="345">
        <f t="shared" si="62"/>
        <v>0</v>
      </c>
      <c r="FL64" s="164" t="b">
        <f t="shared" si="63"/>
        <v>0</v>
      </c>
      <c r="FM64" s="164" t="str">
        <f t="shared" si="64"/>
        <v/>
      </c>
      <c r="FN64" s="164">
        <f t="shared" si="65"/>
        <v>0</v>
      </c>
      <c r="FO64" s="345" t="b">
        <f t="shared" si="66"/>
        <v>0</v>
      </c>
      <c r="FP64" s="122" t="str">
        <f t="shared" si="67"/>
        <v/>
      </c>
      <c r="FQ64" s="345">
        <f t="shared" si="68"/>
        <v>0</v>
      </c>
      <c r="FR64" s="345" t="b">
        <f t="shared" si="69"/>
        <v>0</v>
      </c>
      <c r="FS64" s="345">
        <f t="shared" si="70"/>
        <v>0</v>
      </c>
      <c r="FT64" s="164" t="b">
        <f t="shared" si="71"/>
        <v>0</v>
      </c>
      <c r="FU64" s="164" t="str">
        <f t="shared" si="72"/>
        <v/>
      </c>
      <c r="FV64" s="164">
        <f t="shared" si="73"/>
        <v>0</v>
      </c>
      <c r="FW64" s="345" t="b">
        <f t="shared" si="74"/>
        <v>0</v>
      </c>
      <c r="FX64" s="122" t="str">
        <f t="shared" si="75"/>
        <v/>
      </c>
      <c r="FY64" s="345">
        <f t="shared" si="76"/>
        <v>0</v>
      </c>
      <c r="FZ64" s="345" t="b">
        <f t="shared" si="77"/>
        <v>0</v>
      </c>
      <c r="GA64" s="345">
        <f t="shared" si="78"/>
        <v>0</v>
      </c>
      <c r="GB64" s="164" t="b">
        <f t="shared" si="79"/>
        <v>0</v>
      </c>
      <c r="GC64" s="164" t="str">
        <f t="shared" si="80"/>
        <v/>
      </c>
      <c r="GD64" s="164">
        <f t="shared" si="81"/>
        <v>0</v>
      </c>
      <c r="GE64" s="345" t="b">
        <f t="shared" si="82"/>
        <v>0</v>
      </c>
      <c r="GF64" s="122" t="str">
        <f t="shared" si="83"/>
        <v/>
      </c>
      <c r="GG64" s="345">
        <f t="shared" si="84"/>
        <v>0</v>
      </c>
      <c r="GH64" s="345" t="b">
        <f t="shared" si="85"/>
        <v>0</v>
      </c>
      <c r="GI64" s="345">
        <f t="shared" si="86"/>
        <v>0</v>
      </c>
      <c r="GK64" s="522">
        <f t="shared" si="87"/>
        <v>0</v>
      </c>
      <c r="GL64" s="522"/>
      <c r="GM64" s="522">
        <f t="shared" si="88"/>
        <v>0</v>
      </c>
      <c r="GN64" s="522"/>
      <c r="GO64" s="522">
        <f t="shared" si="89"/>
        <v>0</v>
      </c>
      <c r="GP64" s="522"/>
      <c r="GQ64" s="522">
        <f t="shared" si="90"/>
        <v>0</v>
      </c>
      <c r="GR64" s="522"/>
      <c r="GS64" s="522">
        <f t="shared" si="91"/>
        <v>0</v>
      </c>
      <c r="GT64" s="522"/>
      <c r="GU64" s="522">
        <f t="shared" si="92"/>
        <v>0</v>
      </c>
      <c r="GV64" s="522"/>
      <c r="GW64" s="522">
        <f t="shared" si="93"/>
        <v>0</v>
      </c>
      <c r="GX64" s="522"/>
      <c r="GY64" s="522">
        <f t="shared" si="94"/>
        <v>0</v>
      </c>
      <c r="GZ64" s="522"/>
      <c r="HA64" s="522">
        <f t="shared" si="95"/>
        <v>0</v>
      </c>
      <c r="HB64" s="522"/>
      <c r="HC64" s="522">
        <f t="shared" si="118"/>
        <v>0</v>
      </c>
      <c r="HD64" s="522"/>
      <c r="HE64" s="522">
        <f t="shared" si="97"/>
        <v>0</v>
      </c>
      <c r="HF64" s="522"/>
      <c r="HG64" s="522">
        <f t="shared" si="98"/>
        <v>0</v>
      </c>
      <c r="HH64" s="522"/>
      <c r="HI64" s="522">
        <f t="shared" si="99"/>
        <v>0</v>
      </c>
      <c r="HJ64" s="522"/>
      <c r="HK64" s="522">
        <f t="shared" si="100"/>
        <v>0</v>
      </c>
      <c r="HL64" s="522"/>
      <c r="HM64" s="522">
        <f t="shared" si="101"/>
        <v>0</v>
      </c>
      <c r="HN64" s="522"/>
      <c r="HO64" s="522">
        <f t="shared" si="102"/>
        <v>0</v>
      </c>
      <c r="HP64" s="522"/>
      <c r="HQ64" s="522">
        <f t="shared" si="103"/>
        <v>0</v>
      </c>
      <c r="HR64" s="522"/>
      <c r="HS64" s="522">
        <f t="shared" si="104"/>
        <v>0</v>
      </c>
      <c r="HT64" s="522"/>
      <c r="HU64" s="522">
        <f t="shared" si="105"/>
        <v>0</v>
      </c>
      <c r="HV64" s="522"/>
      <c r="HW64" s="522">
        <f t="shared" si="106"/>
        <v>0</v>
      </c>
      <c r="HX64" s="522"/>
      <c r="HY64" s="522">
        <f t="shared" si="107"/>
        <v>0</v>
      </c>
      <c r="HZ64" s="522"/>
      <c r="IA64" s="522">
        <f t="shared" si="108"/>
        <v>0</v>
      </c>
      <c r="IB64" s="522"/>
      <c r="IC64" s="522">
        <f t="shared" si="109"/>
        <v>0</v>
      </c>
      <c r="ID64" s="522"/>
      <c r="IE64" s="522">
        <f t="shared" si="110"/>
        <v>0</v>
      </c>
      <c r="IF64" s="522"/>
      <c r="IG64" s="522">
        <f t="shared" si="111"/>
        <v>0</v>
      </c>
      <c r="IH64" s="522"/>
      <c r="IJ64" s="522">
        <f t="shared" si="125"/>
        <v>0</v>
      </c>
      <c r="IK64" s="522"/>
      <c r="IL64" s="522">
        <f t="shared" si="126"/>
        <v>0</v>
      </c>
      <c r="IM64" s="522"/>
      <c r="IN64" s="522">
        <f t="shared" si="127"/>
        <v>0</v>
      </c>
      <c r="IO64" s="522"/>
      <c r="IP64" s="522">
        <f t="shared" si="128"/>
        <v>0</v>
      </c>
      <c r="IQ64" s="522"/>
      <c r="IR64" s="522">
        <f t="shared" si="129"/>
        <v>0</v>
      </c>
      <c r="IS64" s="522"/>
      <c r="IU64" s="522">
        <f t="shared" si="119"/>
        <v>0</v>
      </c>
      <c r="IV64" s="522"/>
      <c r="IW64" s="522">
        <f t="shared" si="120"/>
        <v>0</v>
      </c>
      <c r="IX64" s="522"/>
      <c r="IY64" s="522">
        <f t="shared" si="121"/>
        <v>0</v>
      </c>
      <c r="IZ64" s="522"/>
      <c r="JA64" s="522">
        <f t="shared" si="122"/>
        <v>0</v>
      </c>
      <c r="JB64" s="522"/>
      <c r="JC64" s="522">
        <f t="shared" si="123"/>
        <v>0</v>
      </c>
      <c r="JD64" s="522"/>
      <c r="JE64" s="522">
        <f t="shared" si="124"/>
        <v>0</v>
      </c>
      <c r="JF64" s="522"/>
    </row>
    <row r="65" spans="1:266">
      <c r="A65" s="253"/>
      <c r="B65" s="211"/>
      <c r="C65" s="48" t="s">
        <v>5106</v>
      </c>
      <c r="D65" s="547" t="str">
        <f>IF($CW$27=1,"",IF(CNGE_2024_M3_Secc1!D614="","",CNGE_2024_M3_Secc1!D614))</f>
        <v/>
      </c>
      <c r="E65" s="548"/>
      <c r="F65" s="548"/>
      <c r="G65" s="549"/>
      <c r="H65" s="537"/>
      <c r="I65" s="537"/>
      <c r="J65" s="537"/>
      <c r="K65" s="537"/>
      <c r="L65" s="537"/>
      <c r="M65" s="537"/>
      <c r="N65" s="537"/>
      <c r="O65" s="537"/>
      <c r="P65" s="982"/>
      <c r="Q65" s="982"/>
      <c r="R65" s="982"/>
      <c r="S65" s="982"/>
      <c r="T65" s="982"/>
      <c r="U65" s="982"/>
      <c r="V65" s="982"/>
      <c r="W65" s="982"/>
      <c r="X65" s="982"/>
      <c r="Y65" s="982"/>
      <c r="Z65" s="537"/>
      <c r="AA65" s="537"/>
      <c r="AB65" s="537"/>
      <c r="AC65" s="537"/>
      <c r="AD65" s="537"/>
      <c r="AE65" s="537"/>
      <c r="AF65" s="537"/>
      <c r="AG65" s="537"/>
      <c r="AH65" s="982"/>
      <c r="AI65" s="982"/>
      <c r="AJ65" s="982"/>
      <c r="AK65" s="982"/>
      <c r="AL65" s="982"/>
      <c r="AM65" s="982"/>
      <c r="AN65" s="982"/>
      <c r="AO65" s="982"/>
      <c r="AP65" s="982"/>
      <c r="AQ65" s="982"/>
      <c r="AR65" s="537"/>
      <c r="AS65" s="537"/>
      <c r="AT65" s="537"/>
      <c r="AU65" s="537"/>
      <c r="AV65" s="537"/>
      <c r="AW65" s="537"/>
      <c r="AX65" s="537"/>
      <c r="AY65" s="537"/>
      <c r="AZ65" s="982"/>
      <c r="BA65" s="982"/>
      <c r="BB65" s="982"/>
      <c r="BC65" s="982"/>
      <c r="BD65" s="982"/>
      <c r="BE65" s="982"/>
      <c r="BF65" s="982"/>
      <c r="BG65" s="982"/>
      <c r="BH65" s="982"/>
      <c r="BI65" s="982"/>
      <c r="BJ65" s="537"/>
      <c r="BK65" s="537"/>
      <c r="BL65" s="537"/>
      <c r="BM65" s="537"/>
      <c r="BN65" s="537"/>
      <c r="BO65" s="537"/>
      <c r="BP65" s="537"/>
      <c r="BQ65" s="537"/>
      <c r="BR65" s="982"/>
      <c r="BS65" s="982"/>
      <c r="BT65" s="982"/>
      <c r="BU65" s="982"/>
      <c r="BV65" s="982"/>
      <c r="BW65" s="982"/>
      <c r="BX65" s="982"/>
      <c r="BY65" s="982"/>
      <c r="BZ65" s="982"/>
      <c r="CA65" s="982"/>
      <c r="CB65" s="537"/>
      <c r="CC65" s="537"/>
      <c r="CD65" s="537"/>
      <c r="CE65" s="537"/>
      <c r="CF65" s="537"/>
      <c r="CG65" s="537"/>
      <c r="CH65" s="537"/>
      <c r="CI65" s="537"/>
      <c r="CJ65" s="982"/>
      <c r="CK65" s="982"/>
      <c r="CL65" s="982"/>
      <c r="CM65" s="982"/>
      <c r="CN65" s="982"/>
      <c r="CO65" s="982"/>
      <c r="CP65" s="982"/>
      <c r="CQ65" s="982"/>
      <c r="CR65" s="982"/>
      <c r="CS65" s="982"/>
      <c r="CW65" s="524">
        <f>CNGE_2024_M3_Secc1!AH713</f>
        <v>0</v>
      </c>
      <c r="CX65" s="526"/>
      <c r="CZ65" s="522">
        <f>IF(CNGE_2024_M3_Secc1!$AO$669=CNGE_2024_M3_Secc1!$AQ$669,0,CNGE_2024_M3_Secc1!Y713)</f>
        <v>0</v>
      </c>
      <c r="DA65" s="522"/>
      <c r="DB65" s="522">
        <f t="shared" si="5"/>
        <v>0</v>
      </c>
      <c r="DC65" s="522"/>
      <c r="DD65" s="522">
        <f t="shared" si="6"/>
        <v>0</v>
      </c>
      <c r="DE65" s="522"/>
      <c r="DG65" s="164" t="b">
        <f t="shared" si="7"/>
        <v>0</v>
      </c>
      <c r="DH65" s="164" t="str">
        <f t="shared" si="8"/>
        <v/>
      </c>
      <c r="DI65" s="164">
        <f t="shared" si="9"/>
        <v>0</v>
      </c>
      <c r="DJ65" s="345" t="b">
        <f t="shared" si="10"/>
        <v>0</v>
      </c>
      <c r="DK65" s="122" t="str">
        <f t="shared" si="11"/>
        <v/>
      </c>
      <c r="DL65" s="345">
        <f t="shared" si="12"/>
        <v>0</v>
      </c>
      <c r="DM65" s="345" t="b">
        <f t="shared" si="13"/>
        <v>0</v>
      </c>
      <c r="DN65" s="345">
        <f t="shared" si="14"/>
        <v>0</v>
      </c>
      <c r="DO65" s="164" t="b">
        <f t="shared" si="15"/>
        <v>0</v>
      </c>
      <c r="DP65" s="164" t="str">
        <f t="shared" si="16"/>
        <v/>
      </c>
      <c r="DQ65" s="164">
        <f t="shared" si="17"/>
        <v>0</v>
      </c>
      <c r="DR65" s="345" t="b">
        <f t="shared" si="18"/>
        <v>0</v>
      </c>
      <c r="DS65" s="122" t="str">
        <f t="shared" si="19"/>
        <v/>
      </c>
      <c r="DT65" s="345">
        <f t="shared" si="20"/>
        <v>0</v>
      </c>
      <c r="DU65" s="345" t="b">
        <f t="shared" si="21"/>
        <v>0</v>
      </c>
      <c r="DV65" s="345">
        <f t="shared" si="22"/>
        <v>0</v>
      </c>
      <c r="DW65" s="164" t="b">
        <f t="shared" si="23"/>
        <v>0</v>
      </c>
      <c r="DX65" s="164" t="str">
        <f t="shared" si="24"/>
        <v/>
      </c>
      <c r="DY65" s="164">
        <f t="shared" si="25"/>
        <v>0</v>
      </c>
      <c r="DZ65" s="345" t="b">
        <f t="shared" si="26"/>
        <v>0</v>
      </c>
      <c r="EA65" s="122" t="str">
        <f t="shared" si="27"/>
        <v/>
      </c>
      <c r="EB65" s="345">
        <f t="shared" si="28"/>
        <v>0</v>
      </c>
      <c r="EC65" s="345" t="b">
        <f t="shared" si="29"/>
        <v>0</v>
      </c>
      <c r="ED65" s="345">
        <f t="shared" si="30"/>
        <v>0</v>
      </c>
      <c r="EE65" s="164" t="b">
        <f t="shared" si="31"/>
        <v>0</v>
      </c>
      <c r="EF65" s="164" t="str">
        <f t="shared" si="32"/>
        <v/>
      </c>
      <c r="EG65" s="164">
        <f t="shared" si="33"/>
        <v>0</v>
      </c>
      <c r="EH65" s="345" t="b">
        <f t="shared" si="34"/>
        <v>0</v>
      </c>
      <c r="EI65" s="122" t="str">
        <f t="shared" si="35"/>
        <v/>
      </c>
      <c r="EJ65" s="345">
        <f t="shared" si="36"/>
        <v>0</v>
      </c>
      <c r="EK65" s="345" t="b">
        <f t="shared" si="37"/>
        <v>0</v>
      </c>
      <c r="EL65" s="345">
        <f t="shared" si="38"/>
        <v>0</v>
      </c>
      <c r="EM65" s="164" t="b">
        <f t="shared" si="39"/>
        <v>0</v>
      </c>
      <c r="EN65" s="164" t="str">
        <f t="shared" si="40"/>
        <v/>
      </c>
      <c r="EO65" s="164">
        <f t="shared" si="41"/>
        <v>0</v>
      </c>
      <c r="EP65" s="345" t="b">
        <f t="shared" si="42"/>
        <v>0</v>
      </c>
      <c r="EQ65" s="122" t="str">
        <f t="shared" si="43"/>
        <v/>
      </c>
      <c r="ER65" s="345">
        <f t="shared" si="44"/>
        <v>0</v>
      </c>
      <c r="ES65" s="345" t="b">
        <f t="shared" si="45"/>
        <v>0</v>
      </c>
      <c r="ET65" s="345">
        <f t="shared" si="46"/>
        <v>0</v>
      </c>
      <c r="EU65" s="522"/>
      <c r="EV65" s="164" t="b">
        <f t="shared" si="47"/>
        <v>0</v>
      </c>
      <c r="EW65" s="164" t="str">
        <f t="shared" si="48"/>
        <v/>
      </c>
      <c r="EX65" s="164">
        <f t="shared" si="49"/>
        <v>0</v>
      </c>
      <c r="EY65" s="345" t="b">
        <f t="shared" si="50"/>
        <v>0</v>
      </c>
      <c r="EZ65" s="122" t="str">
        <f t="shared" si="51"/>
        <v/>
      </c>
      <c r="FA65" s="345">
        <f t="shared" si="52"/>
        <v>0</v>
      </c>
      <c r="FB65" s="345" t="b">
        <f t="shared" si="53"/>
        <v>0</v>
      </c>
      <c r="FC65" s="345">
        <f t="shared" si="54"/>
        <v>0</v>
      </c>
      <c r="FD65" s="164" t="b">
        <f t="shared" si="55"/>
        <v>0</v>
      </c>
      <c r="FE65" s="164" t="str">
        <f t="shared" si="56"/>
        <v/>
      </c>
      <c r="FF65" s="164">
        <f t="shared" si="57"/>
        <v>0</v>
      </c>
      <c r="FG65" s="345" t="b">
        <f t="shared" si="58"/>
        <v>0</v>
      </c>
      <c r="FH65" s="122" t="str">
        <f t="shared" si="59"/>
        <v/>
      </c>
      <c r="FI65" s="345">
        <f t="shared" si="60"/>
        <v>0</v>
      </c>
      <c r="FJ65" s="345" t="b">
        <f t="shared" si="61"/>
        <v>0</v>
      </c>
      <c r="FK65" s="345">
        <f t="shared" si="62"/>
        <v>0</v>
      </c>
      <c r="FL65" s="164" t="b">
        <f t="shared" si="63"/>
        <v>0</v>
      </c>
      <c r="FM65" s="164" t="str">
        <f t="shared" si="64"/>
        <v/>
      </c>
      <c r="FN65" s="164">
        <f t="shared" si="65"/>
        <v>0</v>
      </c>
      <c r="FO65" s="345" t="b">
        <f t="shared" si="66"/>
        <v>0</v>
      </c>
      <c r="FP65" s="122" t="str">
        <f t="shared" si="67"/>
        <v/>
      </c>
      <c r="FQ65" s="345">
        <f t="shared" si="68"/>
        <v>0</v>
      </c>
      <c r="FR65" s="345" t="b">
        <f t="shared" si="69"/>
        <v>0</v>
      </c>
      <c r="FS65" s="345">
        <f t="shared" si="70"/>
        <v>0</v>
      </c>
      <c r="FT65" s="164" t="b">
        <f t="shared" si="71"/>
        <v>0</v>
      </c>
      <c r="FU65" s="164" t="str">
        <f t="shared" si="72"/>
        <v/>
      </c>
      <c r="FV65" s="164">
        <f t="shared" si="73"/>
        <v>0</v>
      </c>
      <c r="FW65" s="345" t="b">
        <f t="shared" si="74"/>
        <v>0</v>
      </c>
      <c r="FX65" s="122" t="str">
        <f t="shared" si="75"/>
        <v/>
      </c>
      <c r="FY65" s="345">
        <f t="shared" si="76"/>
        <v>0</v>
      </c>
      <c r="FZ65" s="345" t="b">
        <f t="shared" si="77"/>
        <v>0</v>
      </c>
      <c r="GA65" s="345">
        <f t="shared" si="78"/>
        <v>0</v>
      </c>
      <c r="GB65" s="164" t="b">
        <f t="shared" si="79"/>
        <v>0</v>
      </c>
      <c r="GC65" s="164" t="str">
        <f t="shared" si="80"/>
        <v/>
      </c>
      <c r="GD65" s="164">
        <f t="shared" si="81"/>
        <v>0</v>
      </c>
      <c r="GE65" s="345" t="b">
        <f t="shared" si="82"/>
        <v>0</v>
      </c>
      <c r="GF65" s="122" t="str">
        <f t="shared" si="83"/>
        <v/>
      </c>
      <c r="GG65" s="345">
        <f t="shared" si="84"/>
        <v>0</v>
      </c>
      <c r="GH65" s="345" t="b">
        <f t="shared" si="85"/>
        <v>0</v>
      </c>
      <c r="GI65" s="345">
        <f t="shared" si="86"/>
        <v>0</v>
      </c>
      <c r="GK65" s="522">
        <f t="shared" si="87"/>
        <v>0</v>
      </c>
      <c r="GL65" s="522"/>
      <c r="GM65" s="522">
        <f t="shared" si="88"/>
        <v>0</v>
      </c>
      <c r="GN65" s="522"/>
      <c r="GO65" s="522">
        <f t="shared" si="89"/>
        <v>0</v>
      </c>
      <c r="GP65" s="522"/>
      <c r="GQ65" s="522">
        <f t="shared" si="90"/>
        <v>0</v>
      </c>
      <c r="GR65" s="522"/>
      <c r="GS65" s="522">
        <f t="shared" si="91"/>
        <v>0</v>
      </c>
      <c r="GT65" s="522"/>
      <c r="GU65" s="522">
        <f t="shared" si="92"/>
        <v>0</v>
      </c>
      <c r="GV65" s="522"/>
      <c r="GW65" s="522">
        <f t="shared" si="93"/>
        <v>0</v>
      </c>
      <c r="GX65" s="522"/>
      <c r="GY65" s="522">
        <f t="shared" si="94"/>
        <v>0</v>
      </c>
      <c r="GZ65" s="522"/>
      <c r="HA65" s="522">
        <f t="shared" si="95"/>
        <v>0</v>
      </c>
      <c r="HB65" s="522"/>
      <c r="HC65" s="522">
        <f t="shared" si="118"/>
        <v>0</v>
      </c>
      <c r="HD65" s="522"/>
      <c r="HE65" s="522">
        <f t="shared" si="97"/>
        <v>0</v>
      </c>
      <c r="HF65" s="522"/>
      <c r="HG65" s="522">
        <f t="shared" si="98"/>
        <v>0</v>
      </c>
      <c r="HH65" s="522"/>
      <c r="HI65" s="522">
        <f t="shared" si="99"/>
        <v>0</v>
      </c>
      <c r="HJ65" s="522"/>
      <c r="HK65" s="522">
        <f t="shared" si="100"/>
        <v>0</v>
      </c>
      <c r="HL65" s="522"/>
      <c r="HM65" s="522">
        <f t="shared" si="101"/>
        <v>0</v>
      </c>
      <c r="HN65" s="522"/>
      <c r="HO65" s="522">
        <f t="shared" si="102"/>
        <v>0</v>
      </c>
      <c r="HP65" s="522"/>
      <c r="HQ65" s="522">
        <f t="shared" si="103"/>
        <v>0</v>
      </c>
      <c r="HR65" s="522"/>
      <c r="HS65" s="522">
        <f t="shared" si="104"/>
        <v>0</v>
      </c>
      <c r="HT65" s="522"/>
      <c r="HU65" s="522">
        <f t="shared" si="105"/>
        <v>0</v>
      </c>
      <c r="HV65" s="522"/>
      <c r="HW65" s="522">
        <f t="shared" si="106"/>
        <v>0</v>
      </c>
      <c r="HX65" s="522"/>
      <c r="HY65" s="522">
        <f t="shared" si="107"/>
        <v>0</v>
      </c>
      <c r="HZ65" s="522"/>
      <c r="IA65" s="522">
        <f t="shared" si="108"/>
        <v>0</v>
      </c>
      <c r="IB65" s="522"/>
      <c r="IC65" s="522">
        <f t="shared" si="109"/>
        <v>0</v>
      </c>
      <c r="ID65" s="522"/>
      <c r="IE65" s="522">
        <f t="shared" si="110"/>
        <v>0</v>
      </c>
      <c r="IF65" s="522"/>
      <c r="IG65" s="522">
        <f t="shared" si="111"/>
        <v>0</v>
      </c>
      <c r="IH65" s="522"/>
      <c r="IJ65" s="522">
        <f t="shared" si="125"/>
        <v>0</v>
      </c>
      <c r="IK65" s="522"/>
      <c r="IL65" s="522">
        <f t="shared" si="126"/>
        <v>0</v>
      </c>
      <c r="IM65" s="522"/>
      <c r="IN65" s="522">
        <f t="shared" si="127"/>
        <v>0</v>
      </c>
      <c r="IO65" s="522"/>
      <c r="IP65" s="522">
        <f t="shared" si="128"/>
        <v>0</v>
      </c>
      <c r="IQ65" s="522"/>
      <c r="IR65" s="522">
        <f t="shared" si="129"/>
        <v>0</v>
      </c>
      <c r="IS65" s="522"/>
      <c r="IU65" s="522">
        <f t="shared" si="119"/>
        <v>0</v>
      </c>
      <c r="IV65" s="522"/>
      <c r="IW65" s="522">
        <f t="shared" si="120"/>
        <v>0</v>
      </c>
      <c r="IX65" s="522"/>
      <c r="IY65" s="522">
        <f t="shared" si="121"/>
        <v>0</v>
      </c>
      <c r="IZ65" s="522"/>
      <c r="JA65" s="522">
        <f t="shared" si="122"/>
        <v>0</v>
      </c>
      <c r="JB65" s="522"/>
      <c r="JC65" s="522">
        <f t="shared" si="123"/>
        <v>0</v>
      </c>
      <c r="JD65" s="522"/>
      <c r="JE65" s="522">
        <f t="shared" si="124"/>
        <v>0</v>
      </c>
      <c r="JF65" s="522"/>
    </row>
    <row r="66" spans="1:266">
      <c r="A66" s="253"/>
      <c r="B66" s="211"/>
      <c r="C66" s="48" t="s">
        <v>5107</v>
      </c>
      <c r="D66" s="547" t="str">
        <f>IF($CW$27=1,"",IF(CNGE_2024_M3_Secc1!D615="","",CNGE_2024_M3_Secc1!D615))</f>
        <v/>
      </c>
      <c r="E66" s="548"/>
      <c r="F66" s="548"/>
      <c r="G66" s="549"/>
      <c r="H66" s="537"/>
      <c r="I66" s="537"/>
      <c r="J66" s="537"/>
      <c r="K66" s="537"/>
      <c r="L66" s="537"/>
      <c r="M66" s="537"/>
      <c r="N66" s="537"/>
      <c r="O66" s="537"/>
      <c r="P66" s="982"/>
      <c r="Q66" s="982"/>
      <c r="R66" s="982"/>
      <c r="S66" s="982"/>
      <c r="T66" s="982"/>
      <c r="U66" s="982"/>
      <c r="V66" s="982"/>
      <c r="W66" s="982"/>
      <c r="X66" s="982"/>
      <c r="Y66" s="982"/>
      <c r="Z66" s="537"/>
      <c r="AA66" s="537"/>
      <c r="AB66" s="537"/>
      <c r="AC66" s="537"/>
      <c r="AD66" s="537"/>
      <c r="AE66" s="537"/>
      <c r="AF66" s="537"/>
      <c r="AG66" s="537"/>
      <c r="AH66" s="982"/>
      <c r="AI66" s="982"/>
      <c r="AJ66" s="982"/>
      <c r="AK66" s="982"/>
      <c r="AL66" s="982"/>
      <c r="AM66" s="982"/>
      <c r="AN66" s="982"/>
      <c r="AO66" s="982"/>
      <c r="AP66" s="982"/>
      <c r="AQ66" s="982"/>
      <c r="AR66" s="537"/>
      <c r="AS66" s="537"/>
      <c r="AT66" s="537"/>
      <c r="AU66" s="537"/>
      <c r="AV66" s="537"/>
      <c r="AW66" s="537"/>
      <c r="AX66" s="537"/>
      <c r="AY66" s="537"/>
      <c r="AZ66" s="982"/>
      <c r="BA66" s="982"/>
      <c r="BB66" s="982"/>
      <c r="BC66" s="982"/>
      <c r="BD66" s="982"/>
      <c r="BE66" s="982"/>
      <c r="BF66" s="982"/>
      <c r="BG66" s="982"/>
      <c r="BH66" s="982"/>
      <c r="BI66" s="982"/>
      <c r="BJ66" s="537"/>
      <c r="BK66" s="537"/>
      <c r="BL66" s="537"/>
      <c r="BM66" s="537"/>
      <c r="BN66" s="537"/>
      <c r="BO66" s="537"/>
      <c r="BP66" s="537"/>
      <c r="BQ66" s="537"/>
      <c r="BR66" s="982"/>
      <c r="BS66" s="982"/>
      <c r="BT66" s="982"/>
      <c r="BU66" s="982"/>
      <c r="BV66" s="982"/>
      <c r="BW66" s="982"/>
      <c r="BX66" s="982"/>
      <c r="BY66" s="982"/>
      <c r="BZ66" s="982"/>
      <c r="CA66" s="982"/>
      <c r="CB66" s="537"/>
      <c r="CC66" s="537"/>
      <c r="CD66" s="537"/>
      <c r="CE66" s="537"/>
      <c r="CF66" s="537"/>
      <c r="CG66" s="537"/>
      <c r="CH66" s="537"/>
      <c r="CI66" s="537"/>
      <c r="CJ66" s="982"/>
      <c r="CK66" s="982"/>
      <c r="CL66" s="982"/>
      <c r="CM66" s="982"/>
      <c r="CN66" s="982"/>
      <c r="CO66" s="982"/>
      <c r="CP66" s="982"/>
      <c r="CQ66" s="982"/>
      <c r="CR66" s="982"/>
      <c r="CS66" s="982"/>
      <c r="CW66" s="524">
        <f>CNGE_2024_M3_Secc1!AH714</f>
        <v>0</v>
      </c>
      <c r="CX66" s="526"/>
      <c r="CZ66" s="522">
        <f>IF(CNGE_2024_M3_Secc1!$AO$669=CNGE_2024_M3_Secc1!$AQ$669,0,CNGE_2024_M3_Secc1!Y714)</f>
        <v>0</v>
      </c>
      <c r="DA66" s="522"/>
      <c r="DB66" s="522">
        <f t="shared" si="5"/>
        <v>0</v>
      </c>
      <c r="DC66" s="522"/>
      <c r="DD66" s="522">
        <f t="shared" si="6"/>
        <v>0</v>
      </c>
      <c r="DE66" s="522"/>
      <c r="DG66" s="164" t="b">
        <f t="shared" si="7"/>
        <v>0</v>
      </c>
      <c r="DH66" s="164" t="str">
        <f t="shared" si="8"/>
        <v/>
      </c>
      <c r="DI66" s="164">
        <f t="shared" si="9"/>
        <v>0</v>
      </c>
      <c r="DJ66" s="345" t="b">
        <f t="shared" si="10"/>
        <v>0</v>
      </c>
      <c r="DK66" s="122" t="str">
        <f t="shared" si="11"/>
        <v/>
      </c>
      <c r="DL66" s="345">
        <f t="shared" si="12"/>
        <v>0</v>
      </c>
      <c r="DM66" s="345" t="b">
        <f t="shared" si="13"/>
        <v>0</v>
      </c>
      <c r="DN66" s="345">
        <f t="shared" si="14"/>
        <v>0</v>
      </c>
      <c r="DO66" s="164" t="b">
        <f t="shared" si="15"/>
        <v>0</v>
      </c>
      <c r="DP66" s="164" t="str">
        <f t="shared" si="16"/>
        <v/>
      </c>
      <c r="DQ66" s="164">
        <f t="shared" si="17"/>
        <v>0</v>
      </c>
      <c r="DR66" s="345" t="b">
        <f t="shared" si="18"/>
        <v>0</v>
      </c>
      <c r="DS66" s="122" t="str">
        <f t="shared" si="19"/>
        <v/>
      </c>
      <c r="DT66" s="345">
        <f t="shared" si="20"/>
        <v>0</v>
      </c>
      <c r="DU66" s="345" t="b">
        <f t="shared" si="21"/>
        <v>0</v>
      </c>
      <c r="DV66" s="345">
        <f t="shared" si="22"/>
        <v>0</v>
      </c>
      <c r="DW66" s="164" t="b">
        <f t="shared" si="23"/>
        <v>0</v>
      </c>
      <c r="DX66" s="164" t="str">
        <f t="shared" si="24"/>
        <v/>
      </c>
      <c r="DY66" s="164">
        <f t="shared" si="25"/>
        <v>0</v>
      </c>
      <c r="DZ66" s="345" t="b">
        <f t="shared" si="26"/>
        <v>0</v>
      </c>
      <c r="EA66" s="122" t="str">
        <f t="shared" si="27"/>
        <v/>
      </c>
      <c r="EB66" s="345">
        <f t="shared" si="28"/>
        <v>0</v>
      </c>
      <c r="EC66" s="345" t="b">
        <f t="shared" si="29"/>
        <v>0</v>
      </c>
      <c r="ED66" s="345">
        <f t="shared" si="30"/>
        <v>0</v>
      </c>
      <c r="EE66" s="164" t="b">
        <f t="shared" si="31"/>
        <v>0</v>
      </c>
      <c r="EF66" s="164" t="str">
        <f t="shared" si="32"/>
        <v/>
      </c>
      <c r="EG66" s="164">
        <f t="shared" si="33"/>
        <v>0</v>
      </c>
      <c r="EH66" s="345" t="b">
        <f t="shared" si="34"/>
        <v>0</v>
      </c>
      <c r="EI66" s="122" t="str">
        <f t="shared" si="35"/>
        <v/>
      </c>
      <c r="EJ66" s="345">
        <f t="shared" si="36"/>
        <v>0</v>
      </c>
      <c r="EK66" s="345" t="b">
        <f t="shared" si="37"/>
        <v>0</v>
      </c>
      <c r="EL66" s="345">
        <f t="shared" si="38"/>
        <v>0</v>
      </c>
      <c r="EM66" s="164" t="b">
        <f t="shared" si="39"/>
        <v>0</v>
      </c>
      <c r="EN66" s="164" t="str">
        <f t="shared" si="40"/>
        <v/>
      </c>
      <c r="EO66" s="164">
        <f t="shared" si="41"/>
        <v>0</v>
      </c>
      <c r="EP66" s="345" t="b">
        <f t="shared" si="42"/>
        <v>0</v>
      </c>
      <c r="EQ66" s="122" t="str">
        <f t="shared" si="43"/>
        <v/>
      </c>
      <c r="ER66" s="345">
        <f t="shared" si="44"/>
        <v>0</v>
      </c>
      <c r="ES66" s="345" t="b">
        <f t="shared" si="45"/>
        <v>0</v>
      </c>
      <c r="ET66" s="345">
        <f t="shared" si="46"/>
        <v>0</v>
      </c>
      <c r="EU66" s="522"/>
      <c r="EV66" s="164" t="b">
        <f t="shared" si="47"/>
        <v>0</v>
      </c>
      <c r="EW66" s="164" t="str">
        <f t="shared" si="48"/>
        <v/>
      </c>
      <c r="EX66" s="164">
        <f t="shared" si="49"/>
        <v>0</v>
      </c>
      <c r="EY66" s="345" t="b">
        <f t="shared" si="50"/>
        <v>0</v>
      </c>
      <c r="EZ66" s="122" t="str">
        <f t="shared" si="51"/>
        <v/>
      </c>
      <c r="FA66" s="345">
        <f t="shared" si="52"/>
        <v>0</v>
      </c>
      <c r="FB66" s="345" t="b">
        <f t="shared" si="53"/>
        <v>0</v>
      </c>
      <c r="FC66" s="345">
        <f t="shared" si="54"/>
        <v>0</v>
      </c>
      <c r="FD66" s="164" t="b">
        <f t="shared" si="55"/>
        <v>0</v>
      </c>
      <c r="FE66" s="164" t="str">
        <f t="shared" si="56"/>
        <v/>
      </c>
      <c r="FF66" s="164">
        <f t="shared" si="57"/>
        <v>0</v>
      </c>
      <c r="FG66" s="345" t="b">
        <f t="shared" si="58"/>
        <v>0</v>
      </c>
      <c r="FH66" s="122" t="str">
        <f t="shared" si="59"/>
        <v/>
      </c>
      <c r="FI66" s="345">
        <f t="shared" si="60"/>
        <v>0</v>
      </c>
      <c r="FJ66" s="345" t="b">
        <f t="shared" si="61"/>
        <v>0</v>
      </c>
      <c r="FK66" s="345">
        <f t="shared" si="62"/>
        <v>0</v>
      </c>
      <c r="FL66" s="164" t="b">
        <f t="shared" si="63"/>
        <v>0</v>
      </c>
      <c r="FM66" s="164" t="str">
        <f t="shared" si="64"/>
        <v/>
      </c>
      <c r="FN66" s="164">
        <f t="shared" si="65"/>
        <v>0</v>
      </c>
      <c r="FO66" s="345" t="b">
        <f t="shared" si="66"/>
        <v>0</v>
      </c>
      <c r="FP66" s="122" t="str">
        <f t="shared" si="67"/>
        <v/>
      </c>
      <c r="FQ66" s="345">
        <f t="shared" si="68"/>
        <v>0</v>
      </c>
      <c r="FR66" s="345" t="b">
        <f t="shared" si="69"/>
        <v>0</v>
      </c>
      <c r="FS66" s="345">
        <f t="shared" si="70"/>
        <v>0</v>
      </c>
      <c r="FT66" s="164" t="b">
        <f t="shared" si="71"/>
        <v>0</v>
      </c>
      <c r="FU66" s="164" t="str">
        <f t="shared" si="72"/>
        <v/>
      </c>
      <c r="FV66" s="164">
        <f t="shared" si="73"/>
        <v>0</v>
      </c>
      <c r="FW66" s="345" t="b">
        <f t="shared" si="74"/>
        <v>0</v>
      </c>
      <c r="FX66" s="122" t="str">
        <f t="shared" si="75"/>
        <v/>
      </c>
      <c r="FY66" s="345">
        <f t="shared" si="76"/>
        <v>0</v>
      </c>
      <c r="FZ66" s="345" t="b">
        <f t="shared" si="77"/>
        <v>0</v>
      </c>
      <c r="GA66" s="345">
        <f t="shared" si="78"/>
        <v>0</v>
      </c>
      <c r="GB66" s="164" t="b">
        <f t="shared" si="79"/>
        <v>0</v>
      </c>
      <c r="GC66" s="164" t="str">
        <f t="shared" si="80"/>
        <v/>
      </c>
      <c r="GD66" s="164">
        <f t="shared" si="81"/>
        <v>0</v>
      </c>
      <c r="GE66" s="345" t="b">
        <f t="shared" si="82"/>
        <v>0</v>
      </c>
      <c r="GF66" s="122" t="str">
        <f t="shared" si="83"/>
        <v/>
      </c>
      <c r="GG66" s="345">
        <f t="shared" si="84"/>
        <v>0</v>
      </c>
      <c r="GH66" s="345" t="b">
        <f t="shared" si="85"/>
        <v>0</v>
      </c>
      <c r="GI66" s="345">
        <f t="shared" si="86"/>
        <v>0</v>
      </c>
      <c r="GK66" s="522">
        <f t="shared" si="87"/>
        <v>0</v>
      </c>
      <c r="GL66" s="522"/>
      <c r="GM66" s="522">
        <f t="shared" si="88"/>
        <v>0</v>
      </c>
      <c r="GN66" s="522"/>
      <c r="GO66" s="522">
        <f t="shared" si="89"/>
        <v>0</v>
      </c>
      <c r="GP66" s="522"/>
      <c r="GQ66" s="522">
        <f t="shared" si="90"/>
        <v>0</v>
      </c>
      <c r="GR66" s="522"/>
      <c r="GS66" s="522">
        <f t="shared" si="91"/>
        <v>0</v>
      </c>
      <c r="GT66" s="522"/>
      <c r="GU66" s="522">
        <f t="shared" si="92"/>
        <v>0</v>
      </c>
      <c r="GV66" s="522"/>
      <c r="GW66" s="522">
        <f t="shared" si="93"/>
        <v>0</v>
      </c>
      <c r="GX66" s="522"/>
      <c r="GY66" s="522">
        <f t="shared" si="94"/>
        <v>0</v>
      </c>
      <c r="GZ66" s="522"/>
      <c r="HA66" s="522">
        <f t="shared" si="95"/>
        <v>0</v>
      </c>
      <c r="HB66" s="522"/>
      <c r="HC66" s="522">
        <f t="shared" si="118"/>
        <v>0</v>
      </c>
      <c r="HD66" s="522"/>
      <c r="HE66" s="522">
        <f t="shared" si="97"/>
        <v>0</v>
      </c>
      <c r="HF66" s="522"/>
      <c r="HG66" s="522">
        <f t="shared" si="98"/>
        <v>0</v>
      </c>
      <c r="HH66" s="522"/>
      <c r="HI66" s="522">
        <f t="shared" si="99"/>
        <v>0</v>
      </c>
      <c r="HJ66" s="522"/>
      <c r="HK66" s="522">
        <f t="shared" si="100"/>
        <v>0</v>
      </c>
      <c r="HL66" s="522"/>
      <c r="HM66" s="522">
        <f t="shared" si="101"/>
        <v>0</v>
      </c>
      <c r="HN66" s="522"/>
      <c r="HO66" s="522">
        <f t="shared" si="102"/>
        <v>0</v>
      </c>
      <c r="HP66" s="522"/>
      <c r="HQ66" s="522">
        <f t="shared" si="103"/>
        <v>0</v>
      </c>
      <c r="HR66" s="522"/>
      <c r="HS66" s="522">
        <f t="shared" si="104"/>
        <v>0</v>
      </c>
      <c r="HT66" s="522"/>
      <c r="HU66" s="522">
        <f t="shared" si="105"/>
        <v>0</v>
      </c>
      <c r="HV66" s="522"/>
      <c r="HW66" s="522">
        <f t="shared" si="106"/>
        <v>0</v>
      </c>
      <c r="HX66" s="522"/>
      <c r="HY66" s="522">
        <f t="shared" si="107"/>
        <v>0</v>
      </c>
      <c r="HZ66" s="522"/>
      <c r="IA66" s="522">
        <f t="shared" si="108"/>
        <v>0</v>
      </c>
      <c r="IB66" s="522"/>
      <c r="IC66" s="522">
        <f t="shared" si="109"/>
        <v>0</v>
      </c>
      <c r="ID66" s="522"/>
      <c r="IE66" s="522">
        <f t="shared" si="110"/>
        <v>0</v>
      </c>
      <c r="IF66" s="522"/>
      <c r="IG66" s="522">
        <f t="shared" si="111"/>
        <v>0</v>
      </c>
      <c r="IH66" s="522"/>
      <c r="IJ66" s="522">
        <f t="shared" si="125"/>
        <v>0</v>
      </c>
      <c r="IK66" s="522"/>
      <c r="IL66" s="522">
        <f t="shared" si="126"/>
        <v>0</v>
      </c>
      <c r="IM66" s="522"/>
      <c r="IN66" s="522">
        <f t="shared" si="127"/>
        <v>0</v>
      </c>
      <c r="IO66" s="522"/>
      <c r="IP66" s="522">
        <f t="shared" si="128"/>
        <v>0</v>
      </c>
      <c r="IQ66" s="522"/>
      <c r="IR66" s="522">
        <f t="shared" si="129"/>
        <v>0</v>
      </c>
      <c r="IS66" s="522"/>
      <c r="IU66" s="522">
        <f t="shared" si="119"/>
        <v>0</v>
      </c>
      <c r="IV66" s="522"/>
      <c r="IW66" s="522">
        <f t="shared" si="120"/>
        <v>0</v>
      </c>
      <c r="IX66" s="522"/>
      <c r="IY66" s="522">
        <f t="shared" si="121"/>
        <v>0</v>
      </c>
      <c r="IZ66" s="522"/>
      <c r="JA66" s="522">
        <f t="shared" si="122"/>
        <v>0</v>
      </c>
      <c r="JB66" s="522"/>
      <c r="JC66" s="522">
        <f t="shared" si="123"/>
        <v>0</v>
      </c>
      <c r="JD66" s="522"/>
      <c r="JE66" s="522">
        <f t="shared" si="124"/>
        <v>0</v>
      </c>
      <c r="JF66" s="522"/>
    </row>
    <row r="67" spans="1:266">
      <c r="A67" s="253"/>
      <c r="B67" s="211"/>
      <c r="C67" s="48" t="s">
        <v>5108</v>
      </c>
      <c r="D67" s="547" t="str">
        <f>IF($CW$27=1,"",IF(CNGE_2024_M3_Secc1!D616="","",CNGE_2024_M3_Secc1!D616))</f>
        <v/>
      </c>
      <c r="E67" s="548"/>
      <c r="F67" s="548"/>
      <c r="G67" s="549"/>
      <c r="H67" s="537"/>
      <c r="I67" s="537"/>
      <c r="J67" s="537"/>
      <c r="K67" s="537"/>
      <c r="L67" s="537"/>
      <c r="M67" s="537"/>
      <c r="N67" s="537"/>
      <c r="O67" s="537"/>
      <c r="P67" s="982"/>
      <c r="Q67" s="982"/>
      <c r="R67" s="982"/>
      <c r="S67" s="982"/>
      <c r="T67" s="982"/>
      <c r="U67" s="982"/>
      <c r="V67" s="982"/>
      <c r="W67" s="982"/>
      <c r="X67" s="982"/>
      <c r="Y67" s="982"/>
      <c r="Z67" s="537"/>
      <c r="AA67" s="537"/>
      <c r="AB67" s="537"/>
      <c r="AC67" s="537"/>
      <c r="AD67" s="537"/>
      <c r="AE67" s="537"/>
      <c r="AF67" s="537"/>
      <c r="AG67" s="537"/>
      <c r="AH67" s="982"/>
      <c r="AI67" s="982"/>
      <c r="AJ67" s="982"/>
      <c r="AK67" s="982"/>
      <c r="AL67" s="982"/>
      <c r="AM67" s="982"/>
      <c r="AN67" s="982"/>
      <c r="AO67" s="982"/>
      <c r="AP67" s="982"/>
      <c r="AQ67" s="982"/>
      <c r="AR67" s="537"/>
      <c r="AS67" s="537"/>
      <c r="AT67" s="537"/>
      <c r="AU67" s="537"/>
      <c r="AV67" s="537"/>
      <c r="AW67" s="537"/>
      <c r="AX67" s="537"/>
      <c r="AY67" s="537"/>
      <c r="AZ67" s="982"/>
      <c r="BA67" s="982"/>
      <c r="BB67" s="982"/>
      <c r="BC67" s="982"/>
      <c r="BD67" s="982"/>
      <c r="BE67" s="982"/>
      <c r="BF67" s="982"/>
      <c r="BG67" s="982"/>
      <c r="BH67" s="982"/>
      <c r="BI67" s="982"/>
      <c r="BJ67" s="537"/>
      <c r="BK67" s="537"/>
      <c r="BL67" s="537"/>
      <c r="BM67" s="537"/>
      <c r="BN67" s="537"/>
      <c r="BO67" s="537"/>
      <c r="BP67" s="537"/>
      <c r="BQ67" s="537"/>
      <c r="BR67" s="982"/>
      <c r="BS67" s="982"/>
      <c r="BT67" s="982"/>
      <c r="BU67" s="982"/>
      <c r="BV67" s="982"/>
      <c r="BW67" s="982"/>
      <c r="BX67" s="982"/>
      <c r="BY67" s="982"/>
      <c r="BZ67" s="982"/>
      <c r="CA67" s="982"/>
      <c r="CB67" s="537"/>
      <c r="CC67" s="537"/>
      <c r="CD67" s="537"/>
      <c r="CE67" s="537"/>
      <c r="CF67" s="537"/>
      <c r="CG67" s="537"/>
      <c r="CH67" s="537"/>
      <c r="CI67" s="537"/>
      <c r="CJ67" s="982"/>
      <c r="CK67" s="982"/>
      <c r="CL67" s="982"/>
      <c r="CM67" s="982"/>
      <c r="CN67" s="982"/>
      <c r="CO67" s="982"/>
      <c r="CP67" s="982"/>
      <c r="CQ67" s="982"/>
      <c r="CR67" s="982"/>
      <c r="CS67" s="982"/>
      <c r="CW67" s="524">
        <f>CNGE_2024_M3_Secc1!AH715</f>
        <v>0</v>
      </c>
      <c r="CX67" s="526"/>
      <c r="CZ67" s="522">
        <f>IF(CNGE_2024_M3_Secc1!$AO$669=CNGE_2024_M3_Secc1!$AQ$669,0,CNGE_2024_M3_Secc1!Y715)</f>
        <v>0</v>
      </c>
      <c r="DA67" s="522"/>
      <c r="DB67" s="522">
        <f t="shared" si="5"/>
        <v>0</v>
      </c>
      <c r="DC67" s="522"/>
      <c r="DD67" s="522">
        <f t="shared" si="6"/>
        <v>0</v>
      </c>
      <c r="DE67" s="522"/>
      <c r="DG67" s="164" t="b">
        <f t="shared" si="7"/>
        <v>0</v>
      </c>
      <c r="DH67" s="164" t="str">
        <f t="shared" si="8"/>
        <v/>
      </c>
      <c r="DI67" s="164">
        <f t="shared" si="9"/>
        <v>0</v>
      </c>
      <c r="DJ67" s="345" t="b">
        <f t="shared" si="10"/>
        <v>0</v>
      </c>
      <c r="DK67" s="122" t="str">
        <f t="shared" si="11"/>
        <v/>
      </c>
      <c r="DL67" s="345">
        <f t="shared" si="12"/>
        <v>0</v>
      </c>
      <c r="DM67" s="345" t="b">
        <f t="shared" si="13"/>
        <v>0</v>
      </c>
      <c r="DN67" s="345">
        <f t="shared" si="14"/>
        <v>0</v>
      </c>
      <c r="DO67" s="164" t="b">
        <f t="shared" si="15"/>
        <v>0</v>
      </c>
      <c r="DP67" s="164" t="str">
        <f t="shared" si="16"/>
        <v/>
      </c>
      <c r="DQ67" s="164">
        <f t="shared" si="17"/>
        <v>0</v>
      </c>
      <c r="DR67" s="345" t="b">
        <f t="shared" si="18"/>
        <v>0</v>
      </c>
      <c r="DS67" s="122" t="str">
        <f t="shared" si="19"/>
        <v/>
      </c>
      <c r="DT67" s="345">
        <f t="shared" si="20"/>
        <v>0</v>
      </c>
      <c r="DU67" s="345" t="b">
        <f t="shared" si="21"/>
        <v>0</v>
      </c>
      <c r="DV67" s="345">
        <f t="shared" si="22"/>
        <v>0</v>
      </c>
      <c r="DW67" s="164" t="b">
        <f t="shared" si="23"/>
        <v>0</v>
      </c>
      <c r="DX67" s="164" t="str">
        <f t="shared" si="24"/>
        <v/>
      </c>
      <c r="DY67" s="164">
        <f t="shared" si="25"/>
        <v>0</v>
      </c>
      <c r="DZ67" s="345" t="b">
        <f t="shared" si="26"/>
        <v>0</v>
      </c>
      <c r="EA67" s="122" t="str">
        <f t="shared" si="27"/>
        <v/>
      </c>
      <c r="EB67" s="345">
        <f t="shared" si="28"/>
        <v>0</v>
      </c>
      <c r="EC67" s="345" t="b">
        <f t="shared" si="29"/>
        <v>0</v>
      </c>
      <c r="ED67" s="345">
        <f t="shared" si="30"/>
        <v>0</v>
      </c>
      <c r="EE67" s="164" t="b">
        <f t="shared" si="31"/>
        <v>0</v>
      </c>
      <c r="EF67" s="164" t="str">
        <f t="shared" si="32"/>
        <v/>
      </c>
      <c r="EG67" s="164">
        <f t="shared" si="33"/>
        <v>0</v>
      </c>
      <c r="EH67" s="345" t="b">
        <f t="shared" si="34"/>
        <v>0</v>
      </c>
      <c r="EI67" s="122" t="str">
        <f t="shared" si="35"/>
        <v/>
      </c>
      <c r="EJ67" s="345">
        <f t="shared" si="36"/>
        <v>0</v>
      </c>
      <c r="EK67" s="345" t="b">
        <f t="shared" si="37"/>
        <v>0</v>
      </c>
      <c r="EL67" s="345">
        <f t="shared" si="38"/>
        <v>0</v>
      </c>
      <c r="EM67" s="164" t="b">
        <f t="shared" si="39"/>
        <v>0</v>
      </c>
      <c r="EN67" s="164" t="str">
        <f t="shared" si="40"/>
        <v/>
      </c>
      <c r="EO67" s="164">
        <f t="shared" si="41"/>
        <v>0</v>
      </c>
      <c r="EP67" s="345" t="b">
        <f t="shared" si="42"/>
        <v>0</v>
      </c>
      <c r="EQ67" s="122" t="str">
        <f t="shared" si="43"/>
        <v/>
      </c>
      <c r="ER67" s="345">
        <f t="shared" si="44"/>
        <v>0</v>
      </c>
      <c r="ES67" s="345" t="b">
        <f t="shared" si="45"/>
        <v>0</v>
      </c>
      <c r="ET67" s="345">
        <f t="shared" si="46"/>
        <v>0</v>
      </c>
      <c r="EU67" s="522"/>
      <c r="EV67" s="164" t="b">
        <f t="shared" si="47"/>
        <v>0</v>
      </c>
      <c r="EW67" s="164" t="str">
        <f t="shared" si="48"/>
        <v/>
      </c>
      <c r="EX67" s="164">
        <f t="shared" si="49"/>
        <v>0</v>
      </c>
      <c r="EY67" s="345" t="b">
        <f t="shared" si="50"/>
        <v>0</v>
      </c>
      <c r="EZ67" s="122" t="str">
        <f t="shared" si="51"/>
        <v/>
      </c>
      <c r="FA67" s="345">
        <f t="shared" si="52"/>
        <v>0</v>
      </c>
      <c r="FB67" s="345" t="b">
        <f t="shared" si="53"/>
        <v>0</v>
      </c>
      <c r="FC67" s="345">
        <f t="shared" si="54"/>
        <v>0</v>
      </c>
      <c r="FD67" s="164" t="b">
        <f t="shared" si="55"/>
        <v>0</v>
      </c>
      <c r="FE67" s="164" t="str">
        <f t="shared" si="56"/>
        <v/>
      </c>
      <c r="FF67" s="164">
        <f t="shared" si="57"/>
        <v>0</v>
      </c>
      <c r="FG67" s="345" t="b">
        <f t="shared" si="58"/>
        <v>0</v>
      </c>
      <c r="FH67" s="122" t="str">
        <f t="shared" si="59"/>
        <v/>
      </c>
      <c r="FI67" s="345">
        <f t="shared" si="60"/>
        <v>0</v>
      </c>
      <c r="FJ67" s="345" t="b">
        <f t="shared" si="61"/>
        <v>0</v>
      </c>
      <c r="FK67" s="345">
        <f t="shared" si="62"/>
        <v>0</v>
      </c>
      <c r="FL67" s="164" t="b">
        <f t="shared" si="63"/>
        <v>0</v>
      </c>
      <c r="FM67" s="164" t="str">
        <f t="shared" si="64"/>
        <v/>
      </c>
      <c r="FN67" s="164">
        <f t="shared" si="65"/>
        <v>0</v>
      </c>
      <c r="FO67" s="345" t="b">
        <f t="shared" si="66"/>
        <v>0</v>
      </c>
      <c r="FP67" s="122" t="str">
        <f t="shared" si="67"/>
        <v/>
      </c>
      <c r="FQ67" s="345">
        <f t="shared" si="68"/>
        <v>0</v>
      </c>
      <c r="FR67" s="345" t="b">
        <f t="shared" si="69"/>
        <v>0</v>
      </c>
      <c r="FS67" s="345">
        <f t="shared" si="70"/>
        <v>0</v>
      </c>
      <c r="FT67" s="164" t="b">
        <f t="shared" si="71"/>
        <v>0</v>
      </c>
      <c r="FU67" s="164" t="str">
        <f t="shared" si="72"/>
        <v/>
      </c>
      <c r="FV67" s="164">
        <f t="shared" si="73"/>
        <v>0</v>
      </c>
      <c r="FW67" s="345" t="b">
        <f t="shared" si="74"/>
        <v>0</v>
      </c>
      <c r="FX67" s="122" t="str">
        <f t="shared" si="75"/>
        <v/>
      </c>
      <c r="FY67" s="345">
        <f t="shared" si="76"/>
        <v>0</v>
      </c>
      <c r="FZ67" s="345" t="b">
        <f t="shared" si="77"/>
        <v>0</v>
      </c>
      <c r="GA67" s="345">
        <f t="shared" si="78"/>
        <v>0</v>
      </c>
      <c r="GB67" s="164" t="b">
        <f t="shared" si="79"/>
        <v>0</v>
      </c>
      <c r="GC67" s="164" t="str">
        <f t="shared" si="80"/>
        <v/>
      </c>
      <c r="GD67" s="164">
        <f t="shared" si="81"/>
        <v>0</v>
      </c>
      <c r="GE67" s="345" t="b">
        <f t="shared" si="82"/>
        <v>0</v>
      </c>
      <c r="GF67" s="122" t="str">
        <f t="shared" si="83"/>
        <v/>
      </c>
      <c r="GG67" s="345">
        <f t="shared" si="84"/>
        <v>0</v>
      </c>
      <c r="GH67" s="345" t="b">
        <f t="shared" si="85"/>
        <v>0</v>
      </c>
      <c r="GI67" s="345">
        <f t="shared" si="86"/>
        <v>0</v>
      </c>
      <c r="GK67" s="522">
        <f t="shared" si="87"/>
        <v>0</v>
      </c>
      <c r="GL67" s="522"/>
      <c r="GM67" s="522">
        <f t="shared" si="88"/>
        <v>0</v>
      </c>
      <c r="GN67" s="522"/>
      <c r="GO67" s="522">
        <f t="shared" si="89"/>
        <v>0</v>
      </c>
      <c r="GP67" s="522"/>
      <c r="GQ67" s="522">
        <f t="shared" si="90"/>
        <v>0</v>
      </c>
      <c r="GR67" s="522"/>
      <c r="GS67" s="522">
        <f t="shared" si="91"/>
        <v>0</v>
      </c>
      <c r="GT67" s="522"/>
      <c r="GU67" s="522">
        <f t="shared" si="92"/>
        <v>0</v>
      </c>
      <c r="GV67" s="522"/>
      <c r="GW67" s="522">
        <f t="shared" si="93"/>
        <v>0</v>
      </c>
      <c r="GX67" s="522"/>
      <c r="GY67" s="522">
        <f t="shared" si="94"/>
        <v>0</v>
      </c>
      <c r="GZ67" s="522"/>
      <c r="HA67" s="522">
        <f t="shared" si="95"/>
        <v>0</v>
      </c>
      <c r="HB67" s="522"/>
      <c r="HC67" s="522">
        <f t="shared" si="118"/>
        <v>0</v>
      </c>
      <c r="HD67" s="522"/>
      <c r="HE67" s="522">
        <f t="shared" si="97"/>
        <v>0</v>
      </c>
      <c r="HF67" s="522"/>
      <c r="HG67" s="522">
        <f t="shared" si="98"/>
        <v>0</v>
      </c>
      <c r="HH67" s="522"/>
      <c r="HI67" s="522">
        <f t="shared" si="99"/>
        <v>0</v>
      </c>
      <c r="HJ67" s="522"/>
      <c r="HK67" s="522">
        <f t="shared" si="100"/>
        <v>0</v>
      </c>
      <c r="HL67" s="522"/>
      <c r="HM67" s="522">
        <f t="shared" si="101"/>
        <v>0</v>
      </c>
      <c r="HN67" s="522"/>
      <c r="HO67" s="522">
        <f t="shared" si="102"/>
        <v>0</v>
      </c>
      <c r="HP67" s="522"/>
      <c r="HQ67" s="522">
        <f t="shared" si="103"/>
        <v>0</v>
      </c>
      <c r="HR67" s="522"/>
      <c r="HS67" s="522">
        <f t="shared" si="104"/>
        <v>0</v>
      </c>
      <c r="HT67" s="522"/>
      <c r="HU67" s="522">
        <f t="shared" si="105"/>
        <v>0</v>
      </c>
      <c r="HV67" s="522"/>
      <c r="HW67" s="522">
        <f t="shared" si="106"/>
        <v>0</v>
      </c>
      <c r="HX67" s="522"/>
      <c r="HY67" s="522">
        <f t="shared" si="107"/>
        <v>0</v>
      </c>
      <c r="HZ67" s="522"/>
      <c r="IA67" s="522">
        <f t="shared" si="108"/>
        <v>0</v>
      </c>
      <c r="IB67" s="522"/>
      <c r="IC67" s="522">
        <f t="shared" si="109"/>
        <v>0</v>
      </c>
      <c r="ID67" s="522"/>
      <c r="IE67" s="522">
        <f t="shared" si="110"/>
        <v>0</v>
      </c>
      <c r="IF67" s="522"/>
      <c r="IG67" s="522">
        <f t="shared" si="111"/>
        <v>0</v>
      </c>
      <c r="IH67" s="522"/>
      <c r="IJ67" s="522">
        <f t="shared" si="125"/>
        <v>0</v>
      </c>
      <c r="IK67" s="522"/>
      <c r="IL67" s="522">
        <f t="shared" si="126"/>
        <v>0</v>
      </c>
      <c r="IM67" s="522"/>
      <c r="IN67" s="522">
        <f t="shared" si="127"/>
        <v>0</v>
      </c>
      <c r="IO67" s="522"/>
      <c r="IP67" s="522">
        <f t="shared" si="128"/>
        <v>0</v>
      </c>
      <c r="IQ67" s="522"/>
      <c r="IR67" s="522">
        <f t="shared" si="129"/>
        <v>0</v>
      </c>
      <c r="IS67" s="522"/>
      <c r="IU67" s="522">
        <f t="shared" si="119"/>
        <v>0</v>
      </c>
      <c r="IV67" s="522"/>
      <c r="IW67" s="522">
        <f t="shared" si="120"/>
        <v>0</v>
      </c>
      <c r="IX67" s="522"/>
      <c r="IY67" s="522">
        <f t="shared" si="121"/>
        <v>0</v>
      </c>
      <c r="IZ67" s="522"/>
      <c r="JA67" s="522">
        <f t="shared" si="122"/>
        <v>0</v>
      </c>
      <c r="JB67" s="522"/>
      <c r="JC67" s="522">
        <f t="shared" si="123"/>
        <v>0</v>
      </c>
      <c r="JD67" s="522"/>
      <c r="JE67" s="522">
        <f t="shared" si="124"/>
        <v>0</v>
      </c>
      <c r="JF67" s="522"/>
    </row>
    <row r="68" spans="1:266">
      <c r="A68" s="253"/>
      <c r="B68" s="211"/>
      <c r="C68" s="48" t="s">
        <v>5109</v>
      </c>
      <c r="D68" s="547" t="str">
        <f>IF($CW$27=1,"",IF(CNGE_2024_M3_Secc1!D617="","",CNGE_2024_M3_Secc1!D617))</f>
        <v/>
      </c>
      <c r="E68" s="548"/>
      <c r="F68" s="548"/>
      <c r="G68" s="549"/>
      <c r="H68" s="537"/>
      <c r="I68" s="537"/>
      <c r="J68" s="537"/>
      <c r="K68" s="537"/>
      <c r="L68" s="537"/>
      <c r="M68" s="537"/>
      <c r="N68" s="537"/>
      <c r="O68" s="537"/>
      <c r="P68" s="982"/>
      <c r="Q68" s="982"/>
      <c r="R68" s="982"/>
      <c r="S68" s="982"/>
      <c r="T68" s="982"/>
      <c r="U68" s="982"/>
      <c r="V68" s="982"/>
      <c r="W68" s="982"/>
      <c r="X68" s="982"/>
      <c r="Y68" s="982"/>
      <c r="Z68" s="537"/>
      <c r="AA68" s="537"/>
      <c r="AB68" s="537"/>
      <c r="AC68" s="537"/>
      <c r="AD68" s="537"/>
      <c r="AE68" s="537"/>
      <c r="AF68" s="537"/>
      <c r="AG68" s="537"/>
      <c r="AH68" s="982"/>
      <c r="AI68" s="982"/>
      <c r="AJ68" s="982"/>
      <c r="AK68" s="982"/>
      <c r="AL68" s="982"/>
      <c r="AM68" s="982"/>
      <c r="AN68" s="982"/>
      <c r="AO68" s="982"/>
      <c r="AP68" s="982"/>
      <c r="AQ68" s="982"/>
      <c r="AR68" s="537"/>
      <c r="AS68" s="537"/>
      <c r="AT68" s="537"/>
      <c r="AU68" s="537"/>
      <c r="AV68" s="537"/>
      <c r="AW68" s="537"/>
      <c r="AX68" s="537"/>
      <c r="AY68" s="537"/>
      <c r="AZ68" s="982"/>
      <c r="BA68" s="982"/>
      <c r="BB68" s="982"/>
      <c r="BC68" s="982"/>
      <c r="BD68" s="982"/>
      <c r="BE68" s="982"/>
      <c r="BF68" s="982"/>
      <c r="BG68" s="982"/>
      <c r="BH68" s="982"/>
      <c r="BI68" s="982"/>
      <c r="BJ68" s="537"/>
      <c r="BK68" s="537"/>
      <c r="BL68" s="537"/>
      <c r="BM68" s="537"/>
      <c r="BN68" s="537"/>
      <c r="BO68" s="537"/>
      <c r="BP68" s="537"/>
      <c r="BQ68" s="537"/>
      <c r="BR68" s="982"/>
      <c r="BS68" s="982"/>
      <c r="BT68" s="982"/>
      <c r="BU68" s="982"/>
      <c r="BV68" s="982"/>
      <c r="BW68" s="982"/>
      <c r="BX68" s="982"/>
      <c r="BY68" s="982"/>
      <c r="BZ68" s="982"/>
      <c r="CA68" s="982"/>
      <c r="CB68" s="537"/>
      <c r="CC68" s="537"/>
      <c r="CD68" s="537"/>
      <c r="CE68" s="537"/>
      <c r="CF68" s="537"/>
      <c r="CG68" s="537"/>
      <c r="CH68" s="537"/>
      <c r="CI68" s="537"/>
      <c r="CJ68" s="982"/>
      <c r="CK68" s="982"/>
      <c r="CL68" s="982"/>
      <c r="CM68" s="982"/>
      <c r="CN68" s="982"/>
      <c r="CO68" s="982"/>
      <c r="CP68" s="982"/>
      <c r="CQ68" s="982"/>
      <c r="CR68" s="982"/>
      <c r="CS68" s="982"/>
      <c r="CW68" s="524">
        <f>CNGE_2024_M3_Secc1!AH716</f>
        <v>0</v>
      </c>
      <c r="CX68" s="526"/>
      <c r="CZ68" s="522">
        <f>IF(CNGE_2024_M3_Secc1!$AO$669=CNGE_2024_M3_Secc1!$AQ$669,0,CNGE_2024_M3_Secc1!Y716)</f>
        <v>0</v>
      </c>
      <c r="DA68" s="522"/>
      <c r="DB68" s="522">
        <f t="shared" si="5"/>
        <v>0</v>
      </c>
      <c r="DC68" s="522"/>
      <c r="DD68" s="522">
        <f t="shared" si="6"/>
        <v>0</v>
      </c>
      <c r="DE68" s="522"/>
      <c r="DG68" s="164" t="b">
        <f t="shared" si="7"/>
        <v>0</v>
      </c>
      <c r="DH68" s="164" t="str">
        <f t="shared" si="8"/>
        <v/>
      </c>
      <c r="DI68" s="164">
        <f t="shared" si="9"/>
        <v>0</v>
      </c>
      <c r="DJ68" s="345" t="b">
        <f t="shared" si="10"/>
        <v>0</v>
      </c>
      <c r="DK68" s="122" t="str">
        <f t="shared" si="11"/>
        <v/>
      </c>
      <c r="DL68" s="345">
        <f t="shared" si="12"/>
        <v>0</v>
      </c>
      <c r="DM68" s="345" t="b">
        <f t="shared" si="13"/>
        <v>0</v>
      </c>
      <c r="DN68" s="345">
        <f t="shared" si="14"/>
        <v>0</v>
      </c>
      <c r="DO68" s="164" t="b">
        <f t="shared" si="15"/>
        <v>0</v>
      </c>
      <c r="DP68" s="164" t="str">
        <f t="shared" si="16"/>
        <v/>
      </c>
      <c r="DQ68" s="164">
        <f t="shared" si="17"/>
        <v>0</v>
      </c>
      <c r="DR68" s="345" t="b">
        <f t="shared" si="18"/>
        <v>0</v>
      </c>
      <c r="DS68" s="122" t="str">
        <f t="shared" si="19"/>
        <v/>
      </c>
      <c r="DT68" s="345">
        <f t="shared" si="20"/>
        <v>0</v>
      </c>
      <c r="DU68" s="345" t="b">
        <f t="shared" si="21"/>
        <v>0</v>
      </c>
      <c r="DV68" s="345">
        <f t="shared" si="22"/>
        <v>0</v>
      </c>
      <c r="DW68" s="164" t="b">
        <f t="shared" si="23"/>
        <v>0</v>
      </c>
      <c r="DX68" s="164" t="str">
        <f t="shared" si="24"/>
        <v/>
      </c>
      <c r="DY68" s="164">
        <f t="shared" si="25"/>
        <v>0</v>
      </c>
      <c r="DZ68" s="345" t="b">
        <f t="shared" si="26"/>
        <v>0</v>
      </c>
      <c r="EA68" s="122" t="str">
        <f t="shared" si="27"/>
        <v/>
      </c>
      <c r="EB68" s="345">
        <f t="shared" si="28"/>
        <v>0</v>
      </c>
      <c r="EC68" s="345" t="b">
        <f t="shared" si="29"/>
        <v>0</v>
      </c>
      <c r="ED68" s="345">
        <f t="shared" si="30"/>
        <v>0</v>
      </c>
      <c r="EE68" s="164" t="b">
        <f t="shared" si="31"/>
        <v>0</v>
      </c>
      <c r="EF68" s="164" t="str">
        <f t="shared" si="32"/>
        <v/>
      </c>
      <c r="EG68" s="164">
        <f t="shared" si="33"/>
        <v>0</v>
      </c>
      <c r="EH68" s="345" t="b">
        <f t="shared" si="34"/>
        <v>0</v>
      </c>
      <c r="EI68" s="122" t="str">
        <f t="shared" si="35"/>
        <v/>
      </c>
      <c r="EJ68" s="345">
        <f t="shared" si="36"/>
        <v>0</v>
      </c>
      <c r="EK68" s="345" t="b">
        <f t="shared" si="37"/>
        <v>0</v>
      </c>
      <c r="EL68" s="345">
        <f t="shared" si="38"/>
        <v>0</v>
      </c>
      <c r="EM68" s="164" t="b">
        <f t="shared" si="39"/>
        <v>0</v>
      </c>
      <c r="EN68" s="164" t="str">
        <f t="shared" si="40"/>
        <v/>
      </c>
      <c r="EO68" s="164">
        <f t="shared" si="41"/>
        <v>0</v>
      </c>
      <c r="EP68" s="345" t="b">
        <f t="shared" si="42"/>
        <v>0</v>
      </c>
      <c r="EQ68" s="122" t="str">
        <f t="shared" si="43"/>
        <v/>
      </c>
      <c r="ER68" s="345">
        <f t="shared" si="44"/>
        <v>0</v>
      </c>
      <c r="ES68" s="345" t="b">
        <f t="shared" si="45"/>
        <v>0</v>
      </c>
      <c r="ET68" s="345">
        <f t="shared" si="46"/>
        <v>0</v>
      </c>
      <c r="EU68" s="522"/>
      <c r="EV68" s="164" t="b">
        <f t="shared" si="47"/>
        <v>0</v>
      </c>
      <c r="EW68" s="164" t="str">
        <f t="shared" si="48"/>
        <v/>
      </c>
      <c r="EX68" s="164">
        <f t="shared" si="49"/>
        <v>0</v>
      </c>
      <c r="EY68" s="345" t="b">
        <f t="shared" si="50"/>
        <v>0</v>
      </c>
      <c r="EZ68" s="122" t="str">
        <f t="shared" si="51"/>
        <v/>
      </c>
      <c r="FA68" s="345">
        <f t="shared" si="52"/>
        <v>0</v>
      </c>
      <c r="FB68" s="345" t="b">
        <f t="shared" si="53"/>
        <v>0</v>
      </c>
      <c r="FC68" s="345">
        <f t="shared" si="54"/>
        <v>0</v>
      </c>
      <c r="FD68" s="164" t="b">
        <f t="shared" si="55"/>
        <v>0</v>
      </c>
      <c r="FE68" s="164" t="str">
        <f t="shared" si="56"/>
        <v/>
      </c>
      <c r="FF68" s="164">
        <f t="shared" si="57"/>
        <v>0</v>
      </c>
      <c r="FG68" s="345" t="b">
        <f t="shared" si="58"/>
        <v>0</v>
      </c>
      <c r="FH68" s="122" t="str">
        <f t="shared" si="59"/>
        <v/>
      </c>
      <c r="FI68" s="345">
        <f t="shared" si="60"/>
        <v>0</v>
      </c>
      <c r="FJ68" s="345" t="b">
        <f t="shared" si="61"/>
        <v>0</v>
      </c>
      <c r="FK68" s="345">
        <f t="shared" si="62"/>
        <v>0</v>
      </c>
      <c r="FL68" s="164" t="b">
        <f t="shared" si="63"/>
        <v>0</v>
      </c>
      <c r="FM68" s="164" t="str">
        <f t="shared" si="64"/>
        <v/>
      </c>
      <c r="FN68" s="164">
        <f t="shared" si="65"/>
        <v>0</v>
      </c>
      <c r="FO68" s="345" t="b">
        <f t="shared" si="66"/>
        <v>0</v>
      </c>
      <c r="FP68" s="122" t="str">
        <f t="shared" si="67"/>
        <v/>
      </c>
      <c r="FQ68" s="345">
        <f t="shared" si="68"/>
        <v>0</v>
      </c>
      <c r="FR68" s="345" t="b">
        <f t="shared" si="69"/>
        <v>0</v>
      </c>
      <c r="FS68" s="345">
        <f t="shared" si="70"/>
        <v>0</v>
      </c>
      <c r="FT68" s="164" t="b">
        <f t="shared" si="71"/>
        <v>0</v>
      </c>
      <c r="FU68" s="164" t="str">
        <f t="shared" si="72"/>
        <v/>
      </c>
      <c r="FV68" s="164">
        <f t="shared" si="73"/>
        <v>0</v>
      </c>
      <c r="FW68" s="345" t="b">
        <f t="shared" si="74"/>
        <v>0</v>
      </c>
      <c r="FX68" s="122" t="str">
        <f t="shared" si="75"/>
        <v/>
      </c>
      <c r="FY68" s="345">
        <f t="shared" si="76"/>
        <v>0</v>
      </c>
      <c r="FZ68" s="345" t="b">
        <f t="shared" si="77"/>
        <v>0</v>
      </c>
      <c r="GA68" s="345">
        <f t="shared" si="78"/>
        <v>0</v>
      </c>
      <c r="GB68" s="164" t="b">
        <f t="shared" si="79"/>
        <v>0</v>
      </c>
      <c r="GC68" s="164" t="str">
        <f t="shared" si="80"/>
        <v/>
      </c>
      <c r="GD68" s="164">
        <f t="shared" si="81"/>
        <v>0</v>
      </c>
      <c r="GE68" s="345" t="b">
        <f t="shared" si="82"/>
        <v>0</v>
      </c>
      <c r="GF68" s="122" t="str">
        <f t="shared" si="83"/>
        <v/>
      </c>
      <c r="GG68" s="345">
        <f t="shared" si="84"/>
        <v>0</v>
      </c>
      <c r="GH68" s="345" t="b">
        <f t="shared" si="85"/>
        <v>0</v>
      </c>
      <c r="GI68" s="345">
        <f t="shared" si="86"/>
        <v>0</v>
      </c>
      <c r="GK68" s="522">
        <f t="shared" si="87"/>
        <v>0</v>
      </c>
      <c r="GL68" s="522"/>
      <c r="GM68" s="522">
        <f t="shared" si="88"/>
        <v>0</v>
      </c>
      <c r="GN68" s="522"/>
      <c r="GO68" s="522">
        <f t="shared" si="89"/>
        <v>0</v>
      </c>
      <c r="GP68" s="522"/>
      <c r="GQ68" s="522">
        <f t="shared" si="90"/>
        <v>0</v>
      </c>
      <c r="GR68" s="522"/>
      <c r="GS68" s="522">
        <f t="shared" si="91"/>
        <v>0</v>
      </c>
      <c r="GT68" s="522"/>
      <c r="GU68" s="522">
        <f t="shared" si="92"/>
        <v>0</v>
      </c>
      <c r="GV68" s="522"/>
      <c r="GW68" s="522">
        <f t="shared" si="93"/>
        <v>0</v>
      </c>
      <c r="GX68" s="522"/>
      <c r="GY68" s="522">
        <f t="shared" si="94"/>
        <v>0</v>
      </c>
      <c r="GZ68" s="522"/>
      <c r="HA68" s="522">
        <f t="shared" si="95"/>
        <v>0</v>
      </c>
      <c r="HB68" s="522"/>
      <c r="HC68" s="522">
        <f t="shared" si="118"/>
        <v>0</v>
      </c>
      <c r="HD68" s="522"/>
      <c r="HE68" s="522">
        <f t="shared" si="97"/>
        <v>0</v>
      </c>
      <c r="HF68" s="522"/>
      <c r="HG68" s="522">
        <f t="shared" si="98"/>
        <v>0</v>
      </c>
      <c r="HH68" s="522"/>
      <c r="HI68" s="522">
        <f t="shared" si="99"/>
        <v>0</v>
      </c>
      <c r="HJ68" s="522"/>
      <c r="HK68" s="522">
        <f t="shared" si="100"/>
        <v>0</v>
      </c>
      <c r="HL68" s="522"/>
      <c r="HM68" s="522">
        <f t="shared" si="101"/>
        <v>0</v>
      </c>
      <c r="HN68" s="522"/>
      <c r="HO68" s="522">
        <f t="shared" si="102"/>
        <v>0</v>
      </c>
      <c r="HP68" s="522"/>
      <c r="HQ68" s="522">
        <f t="shared" si="103"/>
        <v>0</v>
      </c>
      <c r="HR68" s="522"/>
      <c r="HS68" s="522">
        <f t="shared" si="104"/>
        <v>0</v>
      </c>
      <c r="HT68" s="522"/>
      <c r="HU68" s="522">
        <f t="shared" si="105"/>
        <v>0</v>
      </c>
      <c r="HV68" s="522"/>
      <c r="HW68" s="522">
        <f t="shared" si="106"/>
        <v>0</v>
      </c>
      <c r="HX68" s="522"/>
      <c r="HY68" s="522">
        <f t="shared" si="107"/>
        <v>0</v>
      </c>
      <c r="HZ68" s="522"/>
      <c r="IA68" s="522">
        <f t="shared" si="108"/>
        <v>0</v>
      </c>
      <c r="IB68" s="522"/>
      <c r="IC68" s="522">
        <f t="shared" si="109"/>
        <v>0</v>
      </c>
      <c r="ID68" s="522"/>
      <c r="IE68" s="522">
        <f t="shared" si="110"/>
        <v>0</v>
      </c>
      <c r="IF68" s="522"/>
      <c r="IG68" s="522">
        <f t="shared" si="111"/>
        <v>0</v>
      </c>
      <c r="IH68" s="522"/>
      <c r="IJ68" s="522">
        <f t="shared" si="125"/>
        <v>0</v>
      </c>
      <c r="IK68" s="522"/>
      <c r="IL68" s="522">
        <f t="shared" si="126"/>
        <v>0</v>
      </c>
      <c r="IM68" s="522"/>
      <c r="IN68" s="522">
        <f t="shared" si="127"/>
        <v>0</v>
      </c>
      <c r="IO68" s="522"/>
      <c r="IP68" s="522">
        <f t="shared" si="128"/>
        <v>0</v>
      </c>
      <c r="IQ68" s="522"/>
      <c r="IR68" s="522">
        <f t="shared" si="129"/>
        <v>0</v>
      </c>
      <c r="IS68" s="522"/>
      <c r="IU68" s="522">
        <f t="shared" si="119"/>
        <v>0</v>
      </c>
      <c r="IV68" s="522"/>
      <c r="IW68" s="522">
        <f t="shared" si="120"/>
        <v>0</v>
      </c>
      <c r="IX68" s="522"/>
      <c r="IY68" s="522">
        <f t="shared" si="121"/>
        <v>0</v>
      </c>
      <c r="IZ68" s="522"/>
      <c r="JA68" s="522">
        <f t="shared" si="122"/>
        <v>0</v>
      </c>
      <c r="JB68" s="522"/>
      <c r="JC68" s="522">
        <f t="shared" si="123"/>
        <v>0</v>
      </c>
      <c r="JD68" s="522"/>
      <c r="JE68" s="522">
        <f t="shared" si="124"/>
        <v>0</v>
      </c>
      <c r="JF68" s="522"/>
    </row>
    <row r="69" spans="1:266">
      <c r="A69" s="253"/>
      <c r="B69" s="211"/>
      <c r="C69" s="48" t="s">
        <v>5110</v>
      </c>
      <c r="D69" s="547" t="str">
        <f>IF($CW$27=1,"",IF(CNGE_2024_M3_Secc1!D618="","",CNGE_2024_M3_Secc1!D618))</f>
        <v/>
      </c>
      <c r="E69" s="548"/>
      <c r="F69" s="548"/>
      <c r="G69" s="549"/>
      <c r="H69" s="537"/>
      <c r="I69" s="537"/>
      <c r="J69" s="537"/>
      <c r="K69" s="537"/>
      <c r="L69" s="537"/>
      <c r="M69" s="537"/>
      <c r="N69" s="537"/>
      <c r="O69" s="537"/>
      <c r="P69" s="982"/>
      <c r="Q69" s="982"/>
      <c r="R69" s="982"/>
      <c r="S69" s="982"/>
      <c r="T69" s="982"/>
      <c r="U69" s="982"/>
      <c r="V69" s="982"/>
      <c r="W69" s="982"/>
      <c r="X69" s="982"/>
      <c r="Y69" s="982"/>
      <c r="Z69" s="537"/>
      <c r="AA69" s="537"/>
      <c r="AB69" s="537"/>
      <c r="AC69" s="537"/>
      <c r="AD69" s="537"/>
      <c r="AE69" s="537"/>
      <c r="AF69" s="537"/>
      <c r="AG69" s="537"/>
      <c r="AH69" s="982"/>
      <c r="AI69" s="982"/>
      <c r="AJ69" s="982"/>
      <c r="AK69" s="982"/>
      <c r="AL69" s="982"/>
      <c r="AM69" s="982"/>
      <c r="AN69" s="982"/>
      <c r="AO69" s="982"/>
      <c r="AP69" s="982"/>
      <c r="AQ69" s="982"/>
      <c r="AR69" s="537"/>
      <c r="AS69" s="537"/>
      <c r="AT69" s="537"/>
      <c r="AU69" s="537"/>
      <c r="AV69" s="537"/>
      <c r="AW69" s="537"/>
      <c r="AX69" s="537"/>
      <c r="AY69" s="537"/>
      <c r="AZ69" s="982"/>
      <c r="BA69" s="982"/>
      <c r="BB69" s="982"/>
      <c r="BC69" s="982"/>
      <c r="BD69" s="982"/>
      <c r="BE69" s="982"/>
      <c r="BF69" s="982"/>
      <c r="BG69" s="982"/>
      <c r="BH69" s="982"/>
      <c r="BI69" s="982"/>
      <c r="BJ69" s="537"/>
      <c r="BK69" s="537"/>
      <c r="BL69" s="537"/>
      <c r="BM69" s="537"/>
      <c r="BN69" s="537"/>
      <c r="BO69" s="537"/>
      <c r="BP69" s="537"/>
      <c r="BQ69" s="537"/>
      <c r="BR69" s="982"/>
      <c r="BS69" s="982"/>
      <c r="BT69" s="982"/>
      <c r="BU69" s="982"/>
      <c r="BV69" s="982"/>
      <c r="BW69" s="982"/>
      <c r="BX69" s="982"/>
      <c r="BY69" s="982"/>
      <c r="BZ69" s="982"/>
      <c r="CA69" s="982"/>
      <c r="CB69" s="537"/>
      <c r="CC69" s="537"/>
      <c r="CD69" s="537"/>
      <c r="CE69" s="537"/>
      <c r="CF69" s="537"/>
      <c r="CG69" s="537"/>
      <c r="CH69" s="537"/>
      <c r="CI69" s="537"/>
      <c r="CJ69" s="982"/>
      <c r="CK69" s="982"/>
      <c r="CL69" s="982"/>
      <c r="CM69" s="982"/>
      <c r="CN69" s="982"/>
      <c r="CO69" s="982"/>
      <c r="CP69" s="982"/>
      <c r="CQ69" s="982"/>
      <c r="CR69" s="982"/>
      <c r="CS69" s="982"/>
      <c r="CW69" s="524">
        <f>CNGE_2024_M3_Secc1!AH717</f>
        <v>0</v>
      </c>
      <c r="CX69" s="526"/>
      <c r="CZ69" s="522">
        <f>IF(CNGE_2024_M3_Secc1!$AO$669=CNGE_2024_M3_Secc1!$AQ$669,0,CNGE_2024_M3_Secc1!Y717)</f>
        <v>0</v>
      </c>
      <c r="DA69" s="522"/>
      <c r="DB69" s="522">
        <f t="shared" si="5"/>
        <v>0</v>
      </c>
      <c r="DC69" s="522"/>
      <c r="DD69" s="522">
        <f t="shared" si="6"/>
        <v>0</v>
      </c>
      <c r="DE69" s="522"/>
      <c r="DG69" s="164" t="b">
        <f t="shared" si="7"/>
        <v>0</v>
      </c>
      <c r="DH69" s="164" t="str">
        <f t="shared" si="8"/>
        <v/>
      </c>
      <c r="DI69" s="164">
        <f t="shared" si="9"/>
        <v>0</v>
      </c>
      <c r="DJ69" s="345" t="b">
        <f t="shared" si="10"/>
        <v>0</v>
      </c>
      <c r="DK69" s="122" t="str">
        <f t="shared" si="11"/>
        <v/>
      </c>
      <c r="DL69" s="345">
        <f t="shared" si="12"/>
        <v>0</v>
      </c>
      <c r="DM69" s="345" t="b">
        <f t="shared" si="13"/>
        <v>0</v>
      </c>
      <c r="DN69" s="345">
        <f t="shared" si="14"/>
        <v>0</v>
      </c>
      <c r="DO69" s="164" t="b">
        <f t="shared" si="15"/>
        <v>0</v>
      </c>
      <c r="DP69" s="164" t="str">
        <f t="shared" si="16"/>
        <v/>
      </c>
      <c r="DQ69" s="164">
        <f t="shared" si="17"/>
        <v>0</v>
      </c>
      <c r="DR69" s="345" t="b">
        <f t="shared" si="18"/>
        <v>0</v>
      </c>
      <c r="DS69" s="122" t="str">
        <f t="shared" si="19"/>
        <v/>
      </c>
      <c r="DT69" s="345">
        <f t="shared" si="20"/>
        <v>0</v>
      </c>
      <c r="DU69" s="345" t="b">
        <f t="shared" si="21"/>
        <v>0</v>
      </c>
      <c r="DV69" s="345">
        <f t="shared" si="22"/>
        <v>0</v>
      </c>
      <c r="DW69" s="164" t="b">
        <f t="shared" si="23"/>
        <v>0</v>
      </c>
      <c r="DX69" s="164" t="str">
        <f t="shared" si="24"/>
        <v/>
      </c>
      <c r="DY69" s="164">
        <f t="shared" si="25"/>
        <v>0</v>
      </c>
      <c r="DZ69" s="345" t="b">
        <f t="shared" si="26"/>
        <v>0</v>
      </c>
      <c r="EA69" s="122" t="str">
        <f t="shared" si="27"/>
        <v/>
      </c>
      <c r="EB69" s="345">
        <f t="shared" si="28"/>
        <v>0</v>
      </c>
      <c r="EC69" s="345" t="b">
        <f t="shared" si="29"/>
        <v>0</v>
      </c>
      <c r="ED69" s="345">
        <f t="shared" si="30"/>
        <v>0</v>
      </c>
      <c r="EE69" s="164" t="b">
        <f t="shared" si="31"/>
        <v>0</v>
      </c>
      <c r="EF69" s="164" t="str">
        <f t="shared" si="32"/>
        <v/>
      </c>
      <c r="EG69" s="164">
        <f t="shared" si="33"/>
        <v>0</v>
      </c>
      <c r="EH69" s="345" t="b">
        <f t="shared" si="34"/>
        <v>0</v>
      </c>
      <c r="EI69" s="122" t="str">
        <f t="shared" si="35"/>
        <v/>
      </c>
      <c r="EJ69" s="345">
        <f t="shared" si="36"/>
        <v>0</v>
      </c>
      <c r="EK69" s="345" t="b">
        <f t="shared" si="37"/>
        <v>0</v>
      </c>
      <c r="EL69" s="345">
        <f t="shared" si="38"/>
        <v>0</v>
      </c>
      <c r="EM69" s="164" t="b">
        <f t="shared" si="39"/>
        <v>0</v>
      </c>
      <c r="EN69" s="164" t="str">
        <f t="shared" si="40"/>
        <v/>
      </c>
      <c r="EO69" s="164">
        <f t="shared" si="41"/>
        <v>0</v>
      </c>
      <c r="EP69" s="345" t="b">
        <f t="shared" si="42"/>
        <v>0</v>
      </c>
      <c r="EQ69" s="122" t="str">
        <f t="shared" si="43"/>
        <v/>
      </c>
      <c r="ER69" s="345">
        <f t="shared" si="44"/>
        <v>0</v>
      </c>
      <c r="ES69" s="345" t="b">
        <f t="shared" si="45"/>
        <v>0</v>
      </c>
      <c r="ET69" s="345">
        <f t="shared" si="46"/>
        <v>0</v>
      </c>
      <c r="EU69" s="522"/>
      <c r="EV69" s="164" t="b">
        <f t="shared" si="47"/>
        <v>0</v>
      </c>
      <c r="EW69" s="164" t="str">
        <f t="shared" si="48"/>
        <v/>
      </c>
      <c r="EX69" s="164">
        <f t="shared" si="49"/>
        <v>0</v>
      </c>
      <c r="EY69" s="345" t="b">
        <f t="shared" si="50"/>
        <v>0</v>
      </c>
      <c r="EZ69" s="122" t="str">
        <f t="shared" si="51"/>
        <v/>
      </c>
      <c r="FA69" s="345">
        <f t="shared" si="52"/>
        <v>0</v>
      </c>
      <c r="FB69" s="345" t="b">
        <f t="shared" si="53"/>
        <v>0</v>
      </c>
      <c r="FC69" s="345">
        <f t="shared" si="54"/>
        <v>0</v>
      </c>
      <c r="FD69" s="164" t="b">
        <f t="shared" si="55"/>
        <v>0</v>
      </c>
      <c r="FE69" s="164" t="str">
        <f t="shared" si="56"/>
        <v/>
      </c>
      <c r="FF69" s="164">
        <f t="shared" si="57"/>
        <v>0</v>
      </c>
      <c r="FG69" s="345" t="b">
        <f t="shared" si="58"/>
        <v>0</v>
      </c>
      <c r="FH69" s="122" t="str">
        <f t="shared" si="59"/>
        <v/>
      </c>
      <c r="FI69" s="345">
        <f t="shared" si="60"/>
        <v>0</v>
      </c>
      <c r="FJ69" s="345" t="b">
        <f t="shared" si="61"/>
        <v>0</v>
      </c>
      <c r="FK69" s="345">
        <f t="shared" si="62"/>
        <v>0</v>
      </c>
      <c r="FL69" s="164" t="b">
        <f t="shared" si="63"/>
        <v>0</v>
      </c>
      <c r="FM69" s="164" t="str">
        <f t="shared" si="64"/>
        <v/>
      </c>
      <c r="FN69" s="164">
        <f t="shared" si="65"/>
        <v>0</v>
      </c>
      <c r="FO69" s="345" t="b">
        <f t="shared" si="66"/>
        <v>0</v>
      </c>
      <c r="FP69" s="122" t="str">
        <f t="shared" si="67"/>
        <v/>
      </c>
      <c r="FQ69" s="345">
        <f t="shared" si="68"/>
        <v>0</v>
      </c>
      <c r="FR69" s="345" t="b">
        <f t="shared" si="69"/>
        <v>0</v>
      </c>
      <c r="FS69" s="345">
        <f t="shared" si="70"/>
        <v>0</v>
      </c>
      <c r="FT69" s="164" t="b">
        <f t="shared" si="71"/>
        <v>0</v>
      </c>
      <c r="FU69" s="164" t="str">
        <f t="shared" si="72"/>
        <v/>
      </c>
      <c r="FV69" s="164">
        <f t="shared" si="73"/>
        <v>0</v>
      </c>
      <c r="FW69" s="345" t="b">
        <f t="shared" si="74"/>
        <v>0</v>
      </c>
      <c r="FX69" s="122" t="str">
        <f t="shared" si="75"/>
        <v/>
      </c>
      <c r="FY69" s="345">
        <f t="shared" si="76"/>
        <v>0</v>
      </c>
      <c r="FZ69" s="345" t="b">
        <f t="shared" si="77"/>
        <v>0</v>
      </c>
      <c r="GA69" s="345">
        <f t="shared" si="78"/>
        <v>0</v>
      </c>
      <c r="GB69" s="164" t="b">
        <f t="shared" si="79"/>
        <v>0</v>
      </c>
      <c r="GC69" s="164" t="str">
        <f t="shared" si="80"/>
        <v/>
      </c>
      <c r="GD69" s="164">
        <f t="shared" si="81"/>
        <v>0</v>
      </c>
      <c r="GE69" s="345" t="b">
        <f t="shared" si="82"/>
        <v>0</v>
      </c>
      <c r="GF69" s="122" t="str">
        <f t="shared" si="83"/>
        <v/>
      </c>
      <c r="GG69" s="345">
        <f t="shared" si="84"/>
        <v>0</v>
      </c>
      <c r="GH69" s="345" t="b">
        <f t="shared" si="85"/>
        <v>0</v>
      </c>
      <c r="GI69" s="345">
        <f t="shared" si="86"/>
        <v>0</v>
      </c>
      <c r="GK69" s="522">
        <f t="shared" si="87"/>
        <v>0</v>
      </c>
      <c r="GL69" s="522"/>
      <c r="GM69" s="522">
        <f t="shared" si="88"/>
        <v>0</v>
      </c>
      <c r="GN69" s="522"/>
      <c r="GO69" s="522">
        <f t="shared" si="89"/>
        <v>0</v>
      </c>
      <c r="GP69" s="522"/>
      <c r="GQ69" s="522">
        <f t="shared" si="90"/>
        <v>0</v>
      </c>
      <c r="GR69" s="522"/>
      <c r="GS69" s="522">
        <f t="shared" si="91"/>
        <v>0</v>
      </c>
      <c r="GT69" s="522"/>
      <c r="GU69" s="522">
        <f t="shared" si="92"/>
        <v>0</v>
      </c>
      <c r="GV69" s="522"/>
      <c r="GW69" s="522">
        <f t="shared" si="93"/>
        <v>0</v>
      </c>
      <c r="GX69" s="522"/>
      <c r="GY69" s="522">
        <f t="shared" si="94"/>
        <v>0</v>
      </c>
      <c r="GZ69" s="522"/>
      <c r="HA69" s="522">
        <f t="shared" si="95"/>
        <v>0</v>
      </c>
      <c r="HB69" s="522"/>
      <c r="HC69" s="522">
        <f t="shared" si="118"/>
        <v>0</v>
      </c>
      <c r="HD69" s="522"/>
      <c r="HE69" s="522">
        <f t="shared" si="97"/>
        <v>0</v>
      </c>
      <c r="HF69" s="522"/>
      <c r="HG69" s="522">
        <f t="shared" si="98"/>
        <v>0</v>
      </c>
      <c r="HH69" s="522"/>
      <c r="HI69" s="522">
        <f t="shared" si="99"/>
        <v>0</v>
      </c>
      <c r="HJ69" s="522"/>
      <c r="HK69" s="522">
        <f t="shared" si="100"/>
        <v>0</v>
      </c>
      <c r="HL69" s="522"/>
      <c r="HM69" s="522">
        <f t="shared" si="101"/>
        <v>0</v>
      </c>
      <c r="HN69" s="522"/>
      <c r="HO69" s="522">
        <f t="shared" si="102"/>
        <v>0</v>
      </c>
      <c r="HP69" s="522"/>
      <c r="HQ69" s="522">
        <f t="shared" si="103"/>
        <v>0</v>
      </c>
      <c r="HR69" s="522"/>
      <c r="HS69" s="522">
        <f t="shared" si="104"/>
        <v>0</v>
      </c>
      <c r="HT69" s="522"/>
      <c r="HU69" s="522">
        <f t="shared" si="105"/>
        <v>0</v>
      </c>
      <c r="HV69" s="522"/>
      <c r="HW69" s="522">
        <f t="shared" si="106"/>
        <v>0</v>
      </c>
      <c r="HX69" s="522"/>
      <c r="HY69" s="522">
        <f t="shared" si="107"/>
        <v>0</v>
      </c>
      <c r="HZ69" s="522"/>
      <c r="IA69" s="522">
        <f t="shared" si="108"/>
        <v>0</v>
      </c>
      <c r="IB69" s="522"/>
      <c r="IC69" s="522">
        <f t="shared" si="109"/>
        <v>0</v>
      </c>
      <c r="ID69" s="522"/>
      <c r="IE69" s="522">
        <f t="shared" si="110"/>
        <v>0</v>
      </c>
      <c r="IF69" s="522"/>
      <c r="IG69" s="522">
        <f t="shared" si="111"/>
        <v>0</v>
      </c>
      <c r="IH69" s="522"/>
      <c r="IJ69" s="522">
        <f t="shared" si="125"/>
        <v>0</v>
      </c>
      <c r="IK69" s="522"/>
      <c r="IL69" s="522">
        <f t="shared" si="126"/>
        <v>0</v>
      </c>
      <c r="IM69" s="522"/>
      <c r="IN69" s="522">
        <f t="shared" si="127"/>
        <v>0</v>
      </c>
      <c r="IO69" s="522"/>
      <c r="IP69" s="522">
        <f t="shared" si="128"/>
        <v>0</v>
      </c>
      <c r="IQ69" s="522"/>
      <c r="IR69" s="522">
        <f t="shared" si="129"/>
        <v>0</v>
      </c>
      <c r="IS69" s="522"/>
      <c r="IU69" s="522">
        <f t="shared" si="119"/>
        <v>0</v>
      </c>
      <c r="IV69" s="522"/>
      <c r="IW69" s="522">
        <f t="shared" si="120"/>
        <v>0</v>
      </c>
      <c r="IX69" s="522"/>
      <c r="IY69" s="522">
        <f t="shared" si="121"/>
        <v>0</v>
      </c>
      <c r="IZ69" s="522"/>
      <c r="JA69" s="522">
        <f t="shared" si="122"/>
        <v>0</v>
      </c>
      <c r="JB69" s="522"/>
      <c r="JC69" s="522">
        <f t="shared" si="123"/>
        <v>0</v>
      </c>
      <c r="JD69" s="522"/>
      <c r="JE69" s="522">
        <f t="shared" si="124"/>
        <v>0</v>
      </c>
      <c r="JF69" s="522"/>
    </row>
    <row r="70" spans="1:266">
      <c r="A70" s="253"/>
      <c r="B70" s="211"/>
      <c r="C70" s="48" t="s">
        <v>5111</v>
      </c>
      <c r="D70" s="547" t="str">
        <f>IF($CW$27=1,"",IF(CNGE_2024_M3_Secc1!D619="","",CNGE_2024_M3_Secc1!D619))</f>
        <v/>
      </c>
      <c r="E70" s="548"/>
      <c r="F70" s="548"/>
      <c r="G70" s="549"/>
      <c r="H70" s="537"/>
      <c r="I70" s="537"/>
      <c r="J70" s="537"/>
      <c r="K70" s="537"/>
      <c r="L70" s="537"/>
      <c r="M70" s="537"/>
      <c r="N70" s="537"/>
      <c r="O70" s="537"/>
      <c r="P70" s="982"/>
      <c r="Q70" s="982"/>
      <c r="R70" s="982"/>
      <c r="S70" s="982"/>
      <c r="T70" s="982"/>
      <c r="U70" s="982"/>
      <c r="V70" s="982"/>
      <c r="W70" s="982"/>
      <c r="X70" s="982"/>
      <c r="Y70" s="982"/>
      <c r="Z70" s="537"/>
      <c r="AA70" s="537"/>
      <c r="AB70" s="537"/>
      <c r="AC70" s="537"/>
      <c r="AD70" s="537"/>
      <c r="AE70" s="537"/>
      <c r="AF70" s="537"/>
      <c r="AG70" s="537"/>
      <c r="AH70" s="982"/>
      <c r="AI70" s="982"/>
      <c r="AJ70" s="982"/>
      <c r="AK70" s="982"/>
      <c r="AL70" s="982"/>
      <c r="AM70" s="982"/>
      <c r="AN70" s="982"/>
      <c r="AO70" s="982"/>
      <c r="AP70" s="982"/>
      <c r="AQ70" s="982"/>
      <c r="AR70" s="537"/>
      <c r="AS70" s="537"/>
      <c r="AT70" s="537"/>
      <c r="AU70" s="537"/>
      <c r="AV70" s="537"/>
      <c r="AW70" s="537"/>
      <c r="AX70" s="537"/>
      <c r="AY70" s="537"/>
      <c r="AZ70" s="982"/>
      <c r="BA70" s="982"/>
      <c r="BB70" s="982"/>
      <c r="BC70" s="982"/>
      <c r="BD70" s="982"/>
      <c r="BE70" s="982"/>
      <c r="BF70" s="982"/>
      <c r="BG70" s="982"/>
      <c r="BH70" s="982"/>
      <c r="BI70" s="982"/>
      <c r="BJ70" s="537"/>
      <c r="BK70" s="537"/>
      <c r="BL70" s="537"/>
      <c r="BM70" s="537"/>
      <c r="BN70" s="537"/>
      <c r="BO70" s="537"/>
      <c r="BP70" s="537"/>
      <c r="BQ70" s="537"/>
      <c r="BR70" s="982"/>
      <c r="BS70" s="982"/>
      <c r="BT70" s="982"/>
      <c r="BU70" s="982"/>
      <c r="BV70" s="982"/>
      <c r="BW70" s="982"/>
      <c r="BX70" s="982"/>
      <c r="BY70" s="982"/>
      <c r="BZ70" s="982"/>
      <c r="CA70" s="982"/>
      <c r="CB70" s="537"/>
      <c r="CC70" s="537"/>
      <c r="CD70" s="537"/>
      <c r="CE70" s="537"/>
      <c r="CF70" s="537"/>
      <c r="CG70" s="537"/>
      <c r="CH70" s="537"/>
      <c r="CI70" s="537"/>
      <c r="CJ70" s="982"/>
      <c r="CK70" s="982"/>
      <c r="CL70" s="982"/>
      <c r="CM70" s="982"/>
      <c r="CN70" s="982"/>
      <c r="CO70" s="982"/>
      <c r="CP70" s="982"/>
      <c r="CQ70" s="982"/>
      <c r="CR70" s="982"/>
      <c r="CS70" s="982"/>
      <c r="CW70" s="524">
        <f>CNGE_2024_M3_Secc1!AH718</f>
        <v>0</v>
      </c>
      <c r="CX70" s="526"/>
      <c r="CZ70" s="522">
        <f>IF(CNGE_2024_M3_Secc1!$AO$669=CNGE_2024_M3_Secc1!$AQ$669,0,CNGE_2024_M3_Secc1!Y718)</f>
        <v>0</v>
      </c>
      <c r="DA70" s="522"/>
      <c r="DB70" s="522">
        <f t="shared" si="5"/>
        <v>0</v>
      </c>
      <c r="DC70" s="522"/>
      <c r="DD70" s="522">
        <f t="shared" si="6"/>
        <v>0</v>
      </c>
      <c r="DE70" s="522"/>
      <c r="DG70" s="164" t="b">
        <f t="shared" si="7"/>
        <v>0</v>
      </c>
      <c r="DH70" s="164" t="str">
        <f t="shared" si="8"/>
        <v/>
      </c>
      <c r="DI70" s="164">
        <f t="shared" si="9"/>
        <v>0</v>
      </c>
      <c r="DJ70" s="345" t="b">
        <f t="shared" si="10"/>
        <v>0</v>
      </c>
      <c r="DK70" s="122" t="str">
        <f t="shared" si="11"/>
        <v/>
      </c>
      <c r="DL70" s="345">
        <f t="shared" si="12"/>
        <v>0</v>
      </c>
      <c r="DM70" s="345" t="b">
        <f t="shared" si="13"/>
        <v>0</v>
      </c>
      <c r="DN70" s="345">
        <f t="shared" si="14"/>
        <v>0</v>
      </c>
      <c r="DO70" s="164" t="b">
        <f t="shared" si="15"/>
        <v>0</v>
      </c>
      <c r="DP70" s="164" t="str">
        <f t="shared" si="16"/>
        <v/>
      </c>
      <c r="DQ70" s="164">
        <f t="shared" si="17"/>
        <v>0</v>
      </c>
      <c r="DR70" s="345" t="b">
        <f t="shared" si="18"/>
        <v>0</v>
      </c>
      <c r="DS70" s="122" t="str">
        <f t="shared" si="19"/>
        <v/>
      </c>
      <c r="DT70" s="345">
        <f t="shared" si="20"/>
        <v>0</v>
      </c>
      <c r="DU70" s="345" t="b">
        <f t="shared" si="21"/>
        <v>0</v>
      </c>
      <c r="DV70" s="345">
        <f t="shared" si="22"/>
        <v>0</v>
      </c>
      <c r="DW70" s="164" t="b">
        <f t="shared" si="23"/>
        <v>0</v>
      </c>
      <c r="DX70" s="164" t="str">
        <f t="shared" si="24"/>
        <v/>
      </c>
      <c r="DY70" s="164">
        <f t="shared" si="25"/>
        <v>0</v>
      </c>
      <c r="DZ70" s="345" t="b">
        <f t="shared" si="26"/>
        <v>0</v>
      </c>
      <c r="EA70" s="122" t="str">
        <f t="shared" si="27"/>
        <v/>
      </c>
      <c r="EB70" s="345">
        <f t="shared" si="28"/>
        <v>0</v>
      </c>
      <c r="EC70" s="345" t="b">
        <f t="shared" si="29"/>
        <v>0</v>
      </c>
      <c r="ED70" s="345">
        <f t="shared" si="30"/>
        <v>0</v>
      </c>
      <c r="EE70" s="164" t="b">
        <f t="shared" si="31"/>
        <v>0</v>
      </c>
      <c r="EF70" s="164" t="str">
        <f t="shared" si="32"/>
        <v/>
      </c>
      <c r="EG70" s="164">
        <f t="shared" si="33"/>
        <v>0</v>
      </c>
      <c r="EH70" s="345" t="b">
        <f t="shared" si="34"/>
        <v>0</v>
      </c>
      <c r="EI70" s="122" t="str">
        <f t="shared" si="35"/>
        <v/>
      </c>
      <c r="EJ70" s="345">
        <f t="shared" si="36"/>
        <v>0</v>
      </c>
      <c r="EK70" s="345" t="b">
        <f t="shared" si="37"/>
        <v>0</v>
      </c>
      <c r="EL70" s="345">
        <f t="shared" si="38"/>
        <v>0</v>
      </c>
      <c r="EM70" s="164" t="b">
        <f t="shared" si="39"/>
        <v>0</v>
      </c>
      <c r="EN70" s="164" t="str">
        <f t="shared" si="40"/>
        <v/>
      </c>
      <c r="EO70" s="164">
        <f t="shared" si="41"/>
        <v>0</v>
      </c>
      <c r="EP70" s="345" t="b">
        <f t="shared" si="42"/>
        <v>0</v>
      </c>
      <c r="EQ70" s="122" t="str">
        <f t="shared" si="43"/>
        <v/>
      </c>
      <c r="ER70" s="345">
        <f t="shared" si="44"/>
        <v>0</v>
      </c>
      <c r="ES70" s="345" t="b">
        <f t="shared" si="45"/>
        <v>0</v>
      </c>
      <c r="ET70" s="345">
        <f t="shared" si="46"/>
        <v>0</v>
      </c>
      <c r="EU70" s="522"/>
      <c r="EV70" s="164" t="b">
        <f t="shared" si="47"/>
        <v>0</v>
      </c>
      <c r="EW70" s="164" t="str">
        <f t="shared" si="48"/>
        <v/>
      </c>
      <c r="EX70" s="164">
        <f t="shared" si="49"/>
        <v>0</v>
      </c>
      <c r="EY70" s="345" t="b">
        <f t="shared" si="50"/>
        <v>0</v>
      </c>
      <c r="EZ70" s="122" t="str">
        <f t="shared" si="51"/>
        <v/>
      </c>
      <c r="FA70" s="345">
        <f t="shared" si="52"/>
        <v>0</v>
      </c>
      <c r="FB70" s="345" t="b">
        <f t="shared" si="53"/>
        <v>0</v>
      </c>
      <c r="FC70" s="345">
        <f t="shared" si="54"/>
        <v>0</v>
      </c>
      <c r="FD70" s="164" t="b">
        <f t="shared" si="55"/>
        <v>0</v>
      </c>
      <c r="FE70" s="164" t="str">
        <f t="shared" si="56"/>
        <v/>
      </c>
      <c r="FF70" s="164">
        <f t="shared" si="57"/>
        <v>0</v>
      </c>
      <c r="FG70" s="345" t="b">
        <f t="shared" si="58"/>
        <v>0</v>
      </c>
      <c r="FH70" s="122" t="str">
        <f t="shared" si="59"/>
        <v/>
      </c>
      <c r="FI70" s="345">
        <f t="shared" si="60"/>
        <v>0</v>
      </c>
      <c r="FJ70" s="345" t="b">
        <f t="shared" si="61"/>
        <v>0</v>
      </c>
      <c r="FK70" s="345">
        <f t="shared" si="62"/>
        <v>0</v>
      </c>
      <c r="FL70" s="164" t="b">
        <f t="shared" si="63"/>
        <v>0</v>
      </c>
      <c r="FM70" s="164" t="str">
        <f t="shared" si="64"/>
        <v/>
      </c>
      <c r="FN70" s="164">
        <f t="shared" si="65"/>
        <v>0</v>
      </c>
      <c r="FO70" s="345" t="b">
        <f t="shared" si="66"/>
        <v>0</v>
      </c>
      <c r="FP70" s="122" t="str">
        <f t="shared" si="67"/>
        <v/>
      </c>
      <c r="FQ70" s="345">
        <f t="shared" si="68"/>
        <v>0</v>
      </c>
      <c r="FR70" s="345" t="b">
        <f t="shared" si="69"/>
        <v>0</v>
      </c>
      <c r="FS70" s="345">
        <f t="shared" si="70"/>
        <v>0</v>
      </c>
      <c r="FT70" s="164" t="b">
        <f t="shared" si="71"/>
        <v>0</v>
      </c>
      <c r="FU70" s="164" t="str">
        <f t="shared" si="72"/>
        <v/>
      </c>
      <c r="FV70" s="164">
        <f t="shared" si="73"/>
        <v>0</v>
      </c>
      <c r="FW70" s="345" t="b">
        <f t="shared" si="74"/>
        <v>0</v>
      </c>
      <c r="FX70" s="122" t="str">
        <f t="shared" si="75"/>
        <v/>
      </c>
      <c r="FY70" s="345">
        <f t="shared" si="76"/>
        <v>0</v>
      </c>
      <c r="FZ70" s="345" t="b">
        <f t="shared" si="77"/>
        <v>0</v>
      </c>
      <c r="GA70" s="345">
        <f t="shared" si="78"/>
        <v>0</v>
      </c>
      <c r="GB70" s="164" t="b">
        <f t="shared" si="79"/>
        <v>0</v>
      </c>
      <c r="GC70" s="164" t="str">
        <f t="shared" si="80"/>
        <v/>
      </c>
      <c r="GD70" s="164">
        <f t="shared" si="81"/>
        <v>0</v>
      </c>
      <c r="GE70" s="345" t="b">
        <f t="shared" si="82"/>
        <v>0</v>
      </c>
      <c r="GF70" s="122" t="str">
        <f t="shared" si="83"/>
        <v/>
      </c>
      <c r="GG70" s="345">
        <f t="shared" si="84"/>
        <v>0</v>
      </c>
      <c r="GH70" s="345" t="b">
        <f t="shared" si="85"/>
        <v>0</v>
      </c>
      <c r="GI70" s="345">
        <f t="shared" si="86"/>
        <v>0</v>
      </c>
      <c r="GK70" s="522">
        <f t="shared" si="87"/>
        <v>0</v>
      </c>
      <c r="GL70" s="522"/>
      <c r="GM70" s="522">
        <f t="shared" si="88"/>
        <v>0</v>
      </c>
      <c r="GN70" s="522"/>
      <c r="GO70" s="522">
        <f t="shared" si="89"/>
        <v>0</v>
      </c>
      <c r="GP70" s="522"/>
      <c r="GQ70" s="522">
        <f t="shared" si="90"/>
        <v>0</v>
      </c>
      <c r="GR70" s="522"/>
      <c r="GS70" s="522">
        <f t="shared" si="91"/>
        <v>0</v>
      </c>
      <c r="GT70" s="522"/>
      <c r="GU70" s="522">
        <f t="shared" si="92"/>
        <v>0</v>
      </c>
      <c r="GV70" s="522"/>
      <c r="GW70" s="522">
        <f t="shared" si="93"/>
        <v>0</v>
      </c>
      <c r="GX70" s="522"/>
      <c r="GY70" s="522">
        <f t="shared" si="94"/>
        <v>0</v>
      </c>
      <c r="GZ70" s="522"/>
      <c r="HA70" s="522">
        <f t="shared" si="95"/>
        <v>0</v>
      </c>
      <c r="HB70" s="522"/>
      <c r="HC70" s="522">
        <f t="shared" si="118"/>
        <v>0</v>
      </c>
      <c r="HD70" s="522"/>
      <c r="HE70" s="522">
        <f t="shared" si="97"/>
        <v>0</v>
      </c>
      <c r="HF70" s="522"/>
      <c r="HG70" s="522">
        <f t="shared" si="98"/>
        <v>0</v>
      </c>
      <c r="HH70" s="522"/>
      <c r="HI70" s="522">
        <f t="shared" si="99"/>
        <v>0</v>
      </c>
      <c r="HJ70" s="522"/>
      <c r="HK70" s="522">
        <f t="shared" si="100"/>
        <v>0</v>
      </c>
      <c r="HL70" s="522"/>
      <c r="HM70" s="522">
        <f t="shared" si="101"/>
        <v>0</v>
      </c>
      <c r="HN70" s="522"/>
      <c r="HO70" s="522">
        <f t="shared" si="102"/>
        <v>0</v>
      </c>
      <c r="HP70" s="522"/>
      <c r="HQ70" s="522">
        <f t="shared" si="103"/>
        <v>0</v>
      </c>
      <c r="HR70" s="522"/>
      <c r="HS70" s="522">
        <f t="shared" si="104"/>
        <v>0</v>
      </c>
      <c r="HT70" s="522"/>
      <c r="HU70" s="522">
        <f t="shared" si="105"/>
        <v>0</v>
      </c>
      <c r="HV70" s="522"/>
      <c r="HW70" s="522">
        <f t="shared" si="106"/>
        <v>0</v>
      </c>
      <c r="HX70" s="522"/>
      <c r="HY70" s="522">
        <f t="shared" si="107"/>
        <v>0</v>
      </c>
      <c r="HZ70" s="522"/>
      <c r="IA70" s="522">
        <f t="shared" si="108"/>
        <v>0</v>
      </c>
      <c r="IB70" s="522"/>
      <c r="IC70" s="522">
        <f t="shared" si="109"/>
        <v>0</v>
      </c>
      <c r="ID70" s="522"/>
      <c r="IE70" s="522">
        <f t="shared" si="110"/>
        <v>0</v>
      </c>
      <c r="IF70" s="522"/>
      <c r="IG70" s="522">
        <f t="shared" si="111"/>
        <v>0</v>
      </c>
      <c r="IH70" s="522"/>
      <c r="IJ70" s="522">
        <f t="shared" si="125"/>
        <v>0</v>
      </c>
      <c r="IK70" s="522"/>
      <c r="IL70" s="522">
        <f t="shared" si="126"/>
        <v>0</v>
      </c>
      <c r="IM70" s="522"/>
      <c r="IN70" s="522">
        <f t="shared" si="127"/>
        <v>0</v>
      </c>
      <c r="IO70" s="522"/>
      <c r="IP70" s="522">
        <f t="shared" si="128"/>
        <v>0</v>
      </c>
      <c r="IQ70" s="522"/>
      <c r="IR70" s="522">
        <f t="shared" si="129"/>
        <v>0</v>
      </c>
      <c r="IS70" s="522"/>
      <c r="IU70" s="522">
        <f t="shared" si="119"/>
        <v>0</v>
      </c>
      <c r="IV70" s="522"/>
      <c r="IW70" s="522">
        <f t="shared" si="120"/>
        <v>0</v>
      </c>
      <c r="IX70" s="522"/>
      <c r="IY70" s="522">
        <f t="shared" si="121"/>
        <v>0</v>
      </c>
      <c r="IZ70" s="522"/>
      <c r="JA70" s="522">
        <f t="shared" si="122"/>
        <v>0</v>
      </c>
      <c r="JB70" s="522"/>
      <c r="JC70" s="522">
        <f t="shared" si="123"/>
        <v>0</v>
      </c>
      <c r="JD70" s="522"/>
      <c r="JE70" s="522">
        <f t="shared" si="124"/>
        <v>0</v>
      </c>
      <c r="JF70" s="522"/>
    </row>
    <row r="71" spans="1:266">
      <c r="A71" s="253"/>
      <c r="B71" s="211"/>
      <c r="C71" s="48" t="s">
        <v>5112</v>
      </c>
      <c r="D71" s="547" t="str">
        <f>IF($CW$27=1,"",IF(CNGE_2024_M3_Secc1!D620="","",CNGE_2024_M3_Secc1!D620))</f>
        <v/>
      </c>
      <c r="E71" s="548"/>
      <c r="F71" s="548"/>
      <c r="G71" s="549"/>
      <c r="H71" s="537"/>
      <c r="I71" s="537"/>
      <c r="J71" s="537"/>
      <c r="K71" s="537"/>
      <c r="L71" s="537"/>
      <c r="M71" s="537"/>
      <c r="N71" s="537"/>
      <c r="O71" s="537"/>
      <c r="P71" s="982"/>
      <c r="Q71" s="982"/>
      <c r="R71" s="982"/>
      <c r="S71" s="982"/>
      <c r="T71" s="982"/>
      <c r="U71" s="982"/>
      <c r="V71" s="982"/>
      <c r="W71" s="982"/>
      <c r="X71" s="982"/>
      <c r="Y71" s="982"/>
      <c r="Z71" s="537"/>
      <c r="AA71" s="537"/>
      <c r="AB71" s="537"/>
      <c r="AC71" s="537"/>
      <c r="AD71" s="537"/>
      <c r="AE71" s="537"/>
      <c r="AF71" s="537"/>
      <c r="AG71" s="537"/>
      <c r="AH71" s="982"/>
      <c r="AI71" s="982"/>
      <c r="AJ71" s="982"/>
      <c r="AK71" s="982"/>
      <c r="AL71" s="982"/>
      <c r="AM71" s="982"/>
      <c r="AN71" s="982"/>
      <c r="AO71" s="982"/>
      <c r="AP71" s="982"/>
      <c r="AQ71" s="982"/>
      <c r="AR71" s="537"/>
      <c r="AS71" s="537"/>
      <c r="AT71" s="537"/>
      <c r="AU71" s="537"/>
      <c r="AV71" s="537"/>
      <c r="AW71" s="537"/>
      <c r="AX71" s="537"/>
      <c r="AY71" s="537"/>
      <c r="AZ71" s="982"/>
      <c r="BA71" s="982"/>
      <c r="BB71" s="982"/>
      <c r="BC71" s="982"/>
      <c r="BD71" s="982"/>
      <c r="BE71" s="982"/>
      <c r="BF71" s="982"/>
      <c r="BG71" s="982"/>
      <c r="BH71" s="982"/>
      <c r="BI71" s="982"/>
      <c r="BJ71" s="537"/>
      <c r="BK71" s="537"/>
      <c r="BL71" s="537"/>
      <c r="BM71" s="537"/>
      <c r="BN71" s="537"/>
      <c r="BO71" s="537"/>
      <c r="BP71" s="537"/>
      <c r="BQ71" s="537"/>
      <c r="BR71" s="982"/>
      <c r="BS71" s="982"/>
      <c r="BT71" s="982"/>
      <c r="BU71" s="982"/>
      <c r="BV71" s="982"/>
      <c r="BW71" s="982"/>
      <c r="BX71" s="982"/>
      <c r="BY71" s="982"/>
      <c r="BZ71" s="982"/>
      <c r="CA71" s="982"/>
      <c r="CB71" s="537"/>
      <c r="CC71" s="537"/>
      <c r="CD71" s="537"/>
      <c r="CE71" s="537"/>
      <c r="CF71" s="537"/>
      <c r="CG71" s="537"/>
      <c r="CH71" s="537"/>
      <c r="CI71" s="537"/>
      <c r="CJ71" s="982"/>
      <c r="CK71" s="982"/>
      <c r="CL71" s="982"/>
      <c r="CM71" s="982"/>
      <c r="CN71" s="982"/>
      <c r="CO71" s="982"/>
      <c r="CP71" s="982"/>
      <c r="CQ71" s="982"/>
      <c r="CR71" s="982"/>
      <c r="CS71" s="982"/>
      <c r="CW71" s="524">
        <f>CNGE_2024_M3_Secc1!AH719</f>
        <v>0</v>
      </c>
      <c r="CX71" s="526"/>
      <c r="CZ71" s="522">
        <f>IF(CNGE_2024_M3_Secc1!$AO$669=CNGE_2024_M3_Secc1!$AQ$669,0,CNGE_2024_M3_Secc1!Y719)</f>
        <v>0</v>
      </c>
      <c r="DA71" s="522"/>
      <c r="DB71" s="522">
        <f t="shared" si="5"/>
        <v>0</v>
      </c>
      <c r="DC71" s="522"/>
      <c r="DD71" s="522">
        <f t="shared" si="6"/>
        <v>0</v>
      </c>
      <c r="DE71" s="522"/>
      <c r="DG71" s="164" t="b">
        <f t="shared" si="7"/>
        <v>0</v>
      </c>
      <c r="DH71" s="164" t="str">
        <f t="shared" si="8"/>
        <v/>
      </c>
      <c r="DI71" s="164">
        <f t="shared" si="9"/>
        <v>0</v>
      </c>
      <c r="DJ71" s="345" t="b">
        <f t="shared" si="10"/>
        <v>0</v>
      </c>
      <c r="DK71" s="122" t="str">
        <f t="shared" si="11"/>
        <v/>
      </c>
      <c r="DL71" s="345">
        <f t="shared" si="12"/>
        <v>0</v>
      </c>
      <c r="DM71" s="345" t="b">
        <f t="shared" si="13"/>
        <v>0</v>
      </c>
      <c r="DN71" s="345">
        <f t="shared" si="14"/>
        <v>0</v>
      </c>
      <c r="DO71" s="164" t="b">
        <f t="shared" si="15"/>
        <v>0</v>
      </c>
      <c r="DP71" s="164" t="str">
        <f t="shared" si="16"/>
        <v/>
      </c>
      <c r="DQ71" s="164">
        <f t="shared" si="17"/>
        <v>0</v>
      </c>
      <c r="DR71" s="345" t="b">
        <f t="shared" si="18"/>
        <v>0</v>
      </c>
      <c r="DS71" s="122" t="str">
        <f t="shared" si="19"/>
        <v/>
      </c>
      <c r="DT71" s="345">
        <f t="shared" si="20"/>
        <v>0</v>
      </c>
      <c r="DU71" s="345" t="b">
        <f t="shared" si="21"/>
        <v>0</v>
      </c>
      <c r="DV71" s="345">
        <f t="shared" si="22"/>
        <v>0</v>
      </c>
      <c r="DW71" s="164" t="b">
        <f t="shared" si="23"/>
        <v>0</v>
      </c>
      <c r="DX71" s="164" t="str">
        <f t="shared" si="24"/>
        <v/>
      </c>
      <c r="DY71" s="164">
        <f t="shared" si="25"/>
        <v>0</v>
      </c>
      <c r="DZ71" s="345" t="b">
        <f t="shared" si="26"/>
        <v>0</v>
      </c>
      <c r="EA71" s="122" t="str">
        <f t="shared" si="27"/>
        <v/>
      </c>
      <c r="EB71" s="345">
        <f t="shared" si="28"/>
        <v>0</v>
      </c>
      <c r="EC71" s="345" t="b">
        <f t="shared" si="29"/>
        <v>0</v>
      </c>
      <c r="ED71" s="345">
        <f t="shared" si="30"/>
        <v>0</v>
      </c>
      <c r="EE71" s="164" t="b">
        <f t="shared" si="31"/>
        <v>0</v>
      </c>
      <c r="EF71" s="164" t="str">
        <f t="shared" si="32"/>
        <v/>
      </c>
      <c r="EG71" s="164">
        <f t="shared" si="33"/>
        <v>0</v>
      </c>
      <c r="EH71" s="345" t="b">
        <f t="shared" si="34"/>
        <v>0</v>
      </c>
      <c r="EI71" s="122" t="str">
        <f t="shared" si="35"/>
        <v/>
      </c>
      <c r="EJ71" s="345">
        <f t="shared" si="36"/>
        <v>0</v>
      </c>
      <c r="EK71" s="345" t="b">
        <f t="shared" si="37"/>
        <v>0</v>
      </c>
      <c r="EL71" s="345">
        <f t="shared" si="38"/>
        <v>0</v>
      </c>
      <c r="EM71" s="164" t="b">
        <f t="shared" si="39"/>
        <v>0</v>
      </c>
      <c r="EN71" s="164" t="str">
        <f t="shared" si="40"/>
        <v/>
      </c>
      <c r="EO71" s="164">
        <f t="shared" si="41"/>
        <v>0</v>
      </c>
      <c r="EP71" s="345" t="b">
        <f t="shared" si="42"/>
        <v>0</v>
      </c>
      <c r="EQ71" s="122" t="str">
        <f t="shared" si="43"/>
        <v/>
      </c>
      <c r="ER71" s="345">
        <f t="shared" si="44"/>
        <v>0</v>
      </c>
      <c r="ES71" s="345" t="b">
        <f t="shared" si="45"/>
        <v>0</v>
      </c>
      <c r="ET71" s="345">
        <f t="shared" si="46"/>
        <v>0</v>
      </c>
      <c r="EU71" s="522"/>
      <c r="EV71" s="164" t="b">
        <f t="shared" si="47"/>
        <v>0</v>
      </c>
      <c r="EW71" s="164" t="str">
        <f t="shared" si="48"/>
        <v/>
      </c>
      <c r="EX71" s="164">
        <f t="shared" si="49"/>
        <v>0</v>
      </c>
      <c r="EY71" s="345" t="b">
        <f t="shared" si="50"/>
        <v>0</v>
      </c>
      <c r="EZ71" s="122" t="str">
        <f t="shared" si="51"/>
        <v/>
      </c>
      <c r="FA71" s="345">
        <f t="shared" si="52"/>
        <v>0</v>
      </c>
      <c r="FB71" s="345" t="b">
        <f t="shared" si="53"/>
        <v>0</v>
      </c>
      <c r="FC71" s="345">
        <f t="shared" si="54"/>
        <v>0</v>
      </c>
      <c r="FD71" s="164" t="b">
        <f t="shared" si="55"/>
        <v>0</v>
      </c>
      <c r="FE71" s="164" t="str">
        <f t="shared" si="56"/>
        <v/>
      </c>
      <c r="FF71" s="164">
        <f t="shared" si="57"/>
        <v>0</v>
      </c>
      <c r="FG71" s="345" t="b">
        <f t="shared" si="58"/>
        <v>0</v>
      </c>
      <c r="FH71" s="122" t="str">
        <f t="shared" si="59"/>
        <v/>
      </c>
      <c r="FI71" s="345">
        <f t="shared" si="60"/>
        <v>0</v>
      </c>
      <c r="FJ71" s="345" t="b">
        <f t="shared" si="61"/>
        <v>0</v>
      </c>
      <c r="FK71" s="345">
        <f t="shared" si="62"/>
        <v>0</v>
      </c>
      <c r="FL71" s="164" t="b">
        <f t="shared" si="63"/>
        <v>0</v>
      </c>
      <c r="FM71" s="164" t="str">
        <f t="shared" si="64"/>
        <v/>
      </c>
      <c r="FN71" s="164">
        <f t="shared" si="65"/>
        <v>0</v>
      </c>
      <c r="FO71" s="345" t="b">
        <f t="shared" si="66"/>
        <v>0</v>
      </c>
      <c r="FP71" s="122" t="str">
        <f t="shared" si="67"/>
        <v/>
      </c>
      <c r="FQ71" s="345">
        <f t="shared" si="68"/>
        <v>0</v>
      </c>
      <c r="FR71" s="345" t="b">
        <f t="shared" si="69"/>
        <v>0</v>
      </c>
      <c r="FS71" s="345">
        <f t="shared" si="70"/>
        <v>0</v>
      </c>
      <c r="FT71" s="164" t="b">
        <f t="shared" si="71"/>
        <v>0</v>
      </c>
      <c r="FU71" s="164" t="str">
        <f t="shared" si="72"/>
        <v/>
      </c>
      <c r="FV71" s="164">
        <f t="shared" si="73"/>
        <v>0</v>
      </c>
      <c r="FW71" s="345" t="b">
        <f t="shared" si="74"/>
        <v>0</v>
      </c>
      <c r="FX71" s="122" t="str">
        <f t="shared" si="75"/>
        <v/>
      </c>
      <c r="FY71" s="345">
        <f t="shared" si="76"/>
        <v>0</v>
      </c>
      <c r="FZ71" s="345" t="b">
        <f t="shared" si="77"/>
        <v>0</v>
      </c>
      <c r="GA71" s="345">
        <f t="shared" si="78"/>
        <v>0</v>
      </c>
      <c r="GB71" s="164" t="b">
        <f t="shared" si="79"/>
        <v>0</v>
      </c>
      <c r="GC71" s="164" t="str">
        <f t="shared" si="80"/>
        <v/>
      </c>
      <c r="GD71" s="164">
        <f t="shared" si="81"/>
        <v>0</v>
      </c>
      <c r="GE71" s="345" t="b">
        <f t="shared" si="82"/>
        <v>0</v>
      </c>
      <c r="GF71" s="122" t="str">
        <f t="shared" si="83"/>
        <v/>
      </c>
      <c r="GG71" s="345">
        <f t="shared" si="84"/>
        <v>0</v>
      </c>
      <c r="GH71" s="345" t="b">
        <f t="shared" si="85"/>
        <v>0</v>
      </c>
      <c r="GI71" s="345">
        <f t="shared" si="86"/>
        <v>0</v>
      </c>
      <c r="GK71" s="522">
        <f t="shared" si="87"/>
        <v>0</v>
      </c>
      <c r="GL71" s="522"/>
      <c r="GM71" s="522">
        <f t="shared" si="88"/>
        <v>0</v>
      </c>
      <c r="GN71" s="522"/>
      <c r="GO71" s="522">
        <f t="shared" si="89"/>
        <v>0</v>
      </c>
      <c r="GP71" s="522"/>
      <c r="GQ71" s="522">
        <f t="shared" si="90"/>
        <v>0</v>
      </c>
      <c r="GR71" s="522"/>
      <c r="GS71" s="522">
        <f t="shared" si="91"/>
        <v>0</v>
      </c>
      <c r="GT71" s="522"/>
      <c r="GU71" s="522">
        <f t="shared" si="92"/>
        <v>0</v>
      </c>
      <c r="GV71" s="522"/>
      <c r="GW71" s="522">
        <f t="shared" si="93"/>
        <v>0</v>
      </c>
      <c r="GX71" s="522"/>
      <c r="GY71" s="522">
        <f t="shared" si="94"/>
        <v>0</v>
      </c>
      <c r="GZ71" s="522"/>
      <c r="HA71" s="522">
        <f t="shared" si="95"/>
        <v>0</v>
      </c>
      <c r="HB71" s="522"/>
      <c r="HC71" s="522">
        <f t="shared" si="118"/>
        <v>0</v>
      </c>
      <c r="HD71" s="522"/>
      <c r="HE71" s="522">
        <f t="shared" si="97"/>
        <v>0</v>
      </c>
      <c r="HF71" s="522"/>
      <c r="HG71" s="522">
        <f t="shared" si="98"/>
        <v>0</v>
      </c>
      <c r="HH71" s="522"/>
      <c r="HI71" s="522">
        <f t="shared" si="99"/>
        <v>0</v>
      </c>
      <c r="HJ71" s="522"/>
      <c r="HK71" s="522">
        <f t="shared" si="100"/>
        <v>0</v>
      </c>
      <c r="HL71" s="522"/>
      <c r="HM71" s="522">
        <f t="shared" si="101"/>
        <v>0</v>
      </c>
      <c r="HN71" s="522"/>
      <c r="HO71" s="522">
        <f t="shared" si="102"/>
        <v>0</v>
      </c>
      <c r="HP71" s="522"/>
      <c r="HQ71" s="522">
        <f t="shared" si="103"/>
        <v>0</v>
      </c>
      <c r="HR71" s="522"/>
      <c r="HS71" s="522">
        <f t="shared" si="104"/>
        <v>0</v>
      </c>
      <c r="HT71" s="522"/>
      <c r="HU71" s="522">
        <f t="shared" si="105"/>
        <v>0</v>
      </c>
      <c r="HV71" s="522"/>
      <c r="HW71" s="522">
        <f t="shared" si="106"/>
        <v>0</v>
      </c>
      <c r="HX71" s="522"/>
      <c r="HY71" s="522">
        <f t="shared" si="107"/>
        <v>0</v>
      </c>
      <c r="HZ71" s="522"/>
      <c r="IA71" s="522">
        <f t="shared" si="108"/>
        <v>0</v>
      </c>
      <c r="IB71" s="522"/>
      <c r="IC71" s="522">
        <f t="shared" si="109"/>
        <v>0</v>
      </c>
      <c r="ID71" s="522"/>
      <c r="IE71" s="522">
        <f t="shared" si="110"/>
        <v>0</v>
      </c>
      <c r="IF71" s="522"/>
      <c r="IG71" s="522">
        <f t="shared" si="111"/>
        <v>0</v>
      </c>
      <c r="IH71" s="522"/>
      <c r="IJ71" s="522">
        <f t="shared" si="125"/>
        <v>0</v>
      </c>
      <c r="IK71" s="522"/>
      <c r="IL71" s="522">
        <f t="shared" si="126"/>
        <v>0</v>
      </c>
      <c r="IM71" s="522"/>
      <c r="IN71" s="522">
        <f t="shared" si="127"/>
        <v>0</v>
      </c>
      <c r="IO71" s="522"/>
      <c r="IP71" s="522">
        <f t="shared" si="128"/>
        <v>0</v>
      </c>
      <c r="IQ71" s="522"/>
      <c r="IR71" s="522">
        <f t="shared" si="129"/>
        <v>0</v>
      </c>
      <c r="IS71" s="522"/>
      <c r="IU71" s="522">
        <f t="shared" si="119"/>
        <v>0</v>
      </c>
      <c r="IV71" s="522"/>
      <c r="IW71" s="522">
        <f t="shared" si="120"/>
        <v>0</v>
      </c>
      <c r="IX71" s="522"/>
      <c r="IY71" s="522">
        <f t="shared" si="121"/>
        <v>0</v>
      </c>
      <c r="IZ71" s="522"/>
      <c r="JA71" s="522">
        <f t="shared" si="122"/>
        <v>0</v>
      </c>
      <c r="JB71" s="522"/>
      <c r="JC71" s="522">
        <f t="shared" si="123"/>
        <v>0</v>
      </c>
      <c r="JD71" s="522"/>
      <c r="JE71" s="522">
        <f t="shared" si="124"/>
        <v>0</v>
      </c>
      <c r="JF71" s="522"/>
    </row>
    <row r="72" spans="1:266">
      <c r="A72" s="253"/>
      <c r="B72" s="211"/>
      <c r="C72" s="48" t="s">
        <v>5113</v>
      </c>
      <c r="D72" s="547" t="str">
        <f>IF($CW$27=1,"",IF(CNGE_2024_M3_Secc1!D621="","",CNGE_2024_M3_Secc1!D621))</f>
        <v/>
      </c>
      <c r="E72" s="548"/>
      <c r="F72" s="548"/>
      <c r="G72" s="549"/>
      <c r="H72" s="537"/>
      <c r="I72" s="537"/>
      <c r="J72" s="537"/>
      <c r="K72" s="537"/>
      <c r="L72" s="537"/>
      <c r="M72" s="537"/>
      <c r="N72" s="537"/>
      <c r="O72" s="537"/>
      <c r="P72" s="982"/>
      <c r="Q72" s="982"/>
      <c r="R72" s="982"/>
      <c r="S72" s="982"/>
      <c r="T72" s="982"/>
      <c r="U72" s="982"/>
      <c r="V72" s="982"/>
      <c r="W72" s="982"/>
      <c r="X72" s="982"/>
      <c r="Y72" s="982"/>
      <c r="Z72" s="537"/>
      <c r="AA72" s="537"/>
      <c r="AB72" s="537"/>
      <c r="AC72" s="537"/>
      <c r="AD72" s="537"/>
      <c r="AE72" s="537"/>
      <c r="AF72" s="537"/>
      <c r="AG72" s="537"/>
      <c r="AH72" s="982"/>
      <c r="AI72" s="982"/>
      <c r="AJ72" s="982"/>
      <c r="AK72" s="982"/>
      <c r="AL72" s="982"/>
      <c r="AM72" s="982"/>
      <c r="AN72" s="982"/>
      <c r="AO72" s="982"/>
      <c r="AP72" s="982"/>
      <c r="AQ72" s="982"/>
      <c r="AR72" s="537"/>
      <c r="AS72" s="537"/>
      <c r="AT72" s="537"/>
      <c r="AU72" s="537"/>
      <c r="AV72" s="537"/>
      <c r="AW72" s="537"/>
      <c r="AX72" s="537"/>
      <c r="AY72" s="537"/>
      <c r="AZ72" s="982"/>
      <c r="BA72" s="982"/>
      <c r="BB72" s="982"/>
      <c r="BC72" s="982"/>
      <c r="BD72" s="982"/>
      <c r="BE72" s="982"/>
      <c r="BF72" s="982"/>
      <c r="BG72" s="982"/>
      <c r="BH72" s="982"/>
      <c r="BI72" s="982"/>
      <c r="BJ72" s="537"/>
      <c r="BK72" s="537"/>
      <c r="BL72" s="537"/>
      <c r="BM72" s="537"/>
      <c r="BN72" s="537"/>
      <c r="BO72" s="537"/>
      <c r="BP72" s="537"/>
      <c r="BQ72" s="537"/>
      <c r="BR72" s="982"/>
      <c r="BS72" s="982"/>
      <c r="BT72" s="982"/>
      <c r="BU72" s="982"/>
      <c r="BV72" s="982"/>
      <c r="BW72" s="982"/>
      <c r="BX72" s="982"/>
      <c r="BY72" s="982"/>
      <c r="BZ72" s="982"/>
      <c r="CA72" s="982"/>
      <c r="CB72" s="537"/>
      <c r="CC72" s="537"/>
      <c r="CD72" s="537"/>
      <c r="CE72" s="537"/>
      <c r="CF72" s="537"/>
      <c r="CG72" s="537"/>
      <c r="CH72" s="537"/>
      <c r="CI72" s="537"/>
      <c r="CJ72" s="982"/>
      <c r="CK72" s="982"/>
      <c r="CL72" s="982"/>
      <c r="CM72" s="982"/>
      <c r="CN72" s="982"/>
      <c r="CO72" s="982"/>
      <c r="CP72" s="982"/>
      <c r="CQ72" s="982"/>
      <c r="CR72" s="982"/>
      <c r="CS72" s="982"/>
      <c r="CW72" s="524">
        <f>CNGE_2024_M3_Secc1!AH720</f>
        <v>0</v>
      </c>
      <c r="CX72" s="526"/>
      <c r="CZ72" s="522">
        <f>IF(CNGE_2024_M3_Secc1!$AO$669=CNGE_2024_M3_Secc1!$AQ$669,0,CNGE_2024_M3_Secc1!Y720)</f>
        <v>0</v>
      </c>
      <c r="DA72" s="522"/>
      <c r="DB72" s="522">
        <f t="shared" si="5"/>
        <v>0</v>
      </c>
      <c r="DC72" s="522"/>
      <c r="DD72" s="522">
        <f t="shared" si="6"/>
        <v>0</v>
      </c>
      <c r="DE72" s="522"/>
      <c r="DG72" s="164" t="b">
        <f t="shared" si="7"/>
        <v>0</v>
      </c>
      <c r="DH72" s="164" t="str">
        <f t="shared" si="8"/>
        <v/>
      </c>
      <c r="DI72" s="164">
        <f t="shared" si="9"/>
        <v>0</v>
      </c>
      <c r="DJ72" s="345" t="b">
        <f t="shared" si="10"/>
        <v>0</v>
      </c>
      <c r="DK72" s="122" t="str">
        <f t="shared" si="11"/>
        <v/>
      </c>
      <c r="DL72" s="345">
        <f t="shared" si="12"/>
        <v>0</v>
      </c>
      <c r="DM72" s="345" t="b">
        <f t="shared" si="13"/>
        <v>0</v>
      </c>
      <c r="DN72" s="345">
        <f t="shared" si="14"/>
        <v>0</v>
      </c>
      <c r="DO72" s="164" t="b">
        <f t="shared" si="15"/>
        <v>0</v>
      </c>
      <c r="DP72" s="164" t="str">
        <f t="shared" si="16"/>
        <v/>
      </c>
      <c r="DQ72" s="164">
        <f t="shared" si="17"/>
        <v>0</v>
      </c>
      <c r="DR72" s="345" t="b">
        <f t="shared" si="18"/>
        <v>0</v>
      </c>
      <c r="DS72" s="122" t="str">
        <f t="shared" si="19"/>
        <v/>
      </c>
      <c r="DT72" s="345">
        <f t="shared" si="20"/>
        <v>0</v>
      </c>
      <c r="DU72" s="345" t="b">
        <f t="shared" si="21"/>
        <v>0</v>
      </c>
      <c r="DV72" s="345">
        <f t="shared" si="22"/>
        <v>0</v>
      </c>
      <c r="DW72" s="164" t="b">
        <f t="shared" si="23"/>
        <v>0</v>
      </c>
      <c r="DX72" s="164" t="str">
        <f t="shared" si="24"/>
        <v/>
      </c>
      <c r="DY72" s="164">
        <f t="shared" si="25"/>
        <v>0</v>
      </c>
      <c r="DZ72" s="345" t="b">
        <f t="shared" si="26"/>
        <v>0</v>
      </c>
      <c r="EA72" s="122" t="str">
        <f t="shared" si="27"/>
        <v/>
      </c>
      <c r="EB72" s="345">
        <f t="shared" si="28"/>
        <v>0</v>
      </c>
      <c r="EC72" s="345" t="b">
        <f t="shared" si="29"/>
        <v>0</v>
      </c>
      <c r="ED72" s="345">
        <f t="shared" si="30"/>
        <v>0</v>
      </c>
      <c r="EE72" s="164" t="b">
        <f t="shared" si="31"/>
        <v>0</v>
      </c>
      <c r="EF72" s="164" t="str">
        <f t="shared" si="32"/>
        <v/>
      </c>
      <c r="EG72" s="164">
        <f t="shared" si="33"/>
        <v>0</v>
      </c>
      <c r="EH72" s="345" t="b">
        <f t="shared" si="34"/>
        <v>0</v>
      </c>
      <c r="EI72" s="122" t="str">
        <f t="shared" si="35"/>
        <v/>
      </c>
      <c r="EJ72" s="345">
        <f t="shared" si="36"/>
        <v>0</v>
      </c>
      <c r="EK72" s="345" t="b">
        <f t="shared" si="37"/>
        <v>0</v>
      </c>
      <c r="EL72" s="345">
        <f t="shared" si="38"/>
        <v>0</v>
      </c>
      <c r="EM72" s="164" t="b">
        <f t="shared" si="39"/>
        <v>0</v>
      </c>
      <c r="EN72" s="164" t="str">
        <f t="shared" si="40"/>
        <v/>
      </c>
      <c r="EO72" s="164">
        <f t="shared" si="41"/>
        <v>0</v>
      </c>
      <c r="EP72" s="345" t="b">
        <f t="shared" si="42"/>
        <v>0</v>
      </c>
      <c r="EQ72" s="122" t="str">
        <f t="shared" si="43"/>
        <v/>
      </c>
      <c r="ER72" s="345">
        <f t="shared" si="44"/>
        <v>0</v>
      </c>
      <c r="ES72" s="345" t="b">
        <f t="shared" si="45"/>
        <v>0</v>
      </c>
      <c r="ET72" s="345">
        <f t="shared" si="46"/>
        <v>0</v>
      </c>
      <c r="EU72" s="522"/>
      <c r="EV72" s="164" t="b">
        <f t="shared" si="47"/>
        <v>0</v>
      </c>
      <c r="EW72" s="164" t="str">
        <f t="shared" si="48"/>
        <v/>
      </c>
      <c r="EX72" s="164">
        <f t="shared" si="49"/>
        <v>0</v>
      </c>
      <c r="EY72" s="345" t="b">
        <f t="shared" si="50"/>
        <v>0</v>
      </c>
      <c r="EZ72" s="122" t="str">
        <f t="shared" si="51"/>
        <v/>
      </c>
      <c r="FA72" s="345">
        <f t="shared" si="52"/>
        <v>0</v>
      </c>
      <c r="FB72" s="345" t="b">
        <f t="shared" si="53"/>
        <v>0</v>
      </c>
      <c r="FC72" s="345">
        <f t="shared" si="54"/>
        <v>0</v>
      </c>
      <c r="FD72" s="164" t="b">
        <f t="shared" si="55"/>
        <v>0</v>
      </c>
      <c r="FE72" s="164" t="str">
        <f t="shared" si="56"/>
        <v/>
      </c>
      <c r="FF72" s="164">
        <f t="shared" si="57"/>
        <v>0</v>
      </c>
      <c r="FG72" s="345" t="b">
        <f t="shared" si="58"/>
        <v>0</v>
      </c>
      <c r="FH72" s="122" t="str">
        <f t="shared" si="59"/>
        <v/>
      </c>
      <c r="FI72" s="345">
        <f t="shared" si="60"/>
        <v>0</v>
      </c>
      <c r="FJ72" s="345" t="b">
        <f t="shared" si="61"/>
        <v>0</v>
      </c>
      <c r="FK72" s="345">
        <f t="shared" si="62"/>
        <v>0</v>
      </c>
      <c r="FL72" s="164" t="b">
        <f t="shared" si="63"/>
        <v>0</v>
      </c>
      <c r="FM72" s="164" t="str">
        <f t="shared" si="64"/>
        <v/>
      </c>
      <c r="FN72" s="164">
        <f t="shared" si="65"/>
        <v>0</v>
      </c>
      <c r="FO72" s="345" t="b">
        <f t="shared" si="66"/>
        <v>0</v>
      </c>
      <c r="FP72" s="122" t="str">
        <f t="shared" si="67"/>
        <v/>
      </c>
      <c r="FQ72" s="345">
        <f t="shared" si="68"/>
        <v>0</v>
      </c>
      <c r="FR72" s="345" t="b">
        <f t="shared" si="69"/>
        <v>0</v>
      </c>
      <c r="FS72" s="345">
        <f t="shared" si="70"/>
        <v>0</v>
      </c>
      <c r="FT72" s="164" t="b">
        <f t="shared" si="71"/>
        <v>0</v>
      </c>
      <c r="FU72" s="164" t="str">
        <f t="shared" si="72"/>
        <v/>
      </c>
      <c r="FV72" s="164">
        <f t="shared" si="73"/>
        <v>0</v>
      </c>
      <c r="FW72" s="345" t="b">
        <f t="shared" si="74"/>
        <v>0</v>
      </c>
      <c r="FX72" s="122" t="str">
        <f t="shared" si="75"/>
        <v/>
      </c>
      <c r="FY72" s="345">
        <f t="shared" si="76"/>
        <v>0</v>
      </c>
      <c r="FZ72" s="345" t="b">
        <f t="shared" si="77"/>
        <v>0</v>
      </c>
      <c r="GA72" s="345">
        <f t="shared" si="78"/>
        <v>0</v>
      </c>
      <c r="GB72" s="164" t="b">
        <f t="shared" si="79"/>
        <v>0</v>
      </c>
      <c r="GC72" s="164" t="str">
        <f t="shared" si="80"/>
        <v/>
      </c>
      <c r="GD72" s="164">
        <f t="shared" si="81"/>
        <v>0</v>
      </c>
      <c r="GE72" s="345" t="b">
        <f t="shared" si="82"/>
        <v>0</v>
      </c>
      <c r="GF72" s="122" t="str">
        <f t="shared" si="83"/>
        <v/>
      </c>
      <c r="GG72" s="345">
        <f t="shared" si="84"/>
        <v>0</v>
      </c>
      <c r="GH72" s="345" t="b">
        <f t="shared" si="85"/>
        <v>0</v>
      </c>
      <c r="GI72" s="345">
        <f t="shared" si="86"/>
        <v>0</v>
      </c>
      <c r="GK72" s="522">
        <f t="shared" si="87"/>
        <v>0</v>
      </c>
      <c r="GL72" s="522"/>
      <c r="GM72" s="522">
        <f t="shared" si="88"/>
        <v>0</v>
      </c>
      <c r="GN72" s="522"/>
      <c r="GO72" s="522">
        <f t="shared" si="89"/>
        <v>0</v>
      </c>
      <c r="GP72" s="522"/>
      <c r="GQ72" s="522">
        <f t="shared" si="90"/>
        <v>0</v>
      </c>
      <c r="GR72" s="522"/>
      <c r="GS72" s="522">
        <f t="shared" si="91"/>
        <v>0</v>
      </c>
      <c r="GT72" s="522"/>
      <c r="GU72" s="522">
        <f t="shared" si="92"/>
        <v>0</v>
      </c>
      <c r="GV72" s="522"/>
      <c r="GW72" s="522">
        <f t="shared" si="93"/>
        <v>0</v>
      </c>
      <c r="GX72" s="522"/>
      <c r="GY72" s="522">
        <f t="shared" si="94"/>
        <v>0</v>
      </c>
      <c r="GZ72" s="522"/>
      <c r="HA72" s="522">
        <f t="shared" si="95"/>
        <v>0</v>
      </c>
      <c r="HB72" s="522"/>
      <c r="HC72" s="522">
        <f t="shared" si="118"/>
        <v>0</v>
      </c>
      <c r="HD72" s="522"/>
      <c r="HE72" s="522">
        <f t="shared" si="97"/>
        <v>0</v>
      </c>
      <c r="HF72" s="522"/>
      <c r="HG72" s="522">
        <f t="shared" si="98"/>
        <v>0</v>
      </c>
      <c r="HH72" s="522"/>
      <c r="HI72" s="522">
        <f t="shared" si="99"/>
        <v>0</v>
      </c>
      <c r="HJ72" s="522"/>
      <c r="HK72" s="522">
        <f t="shared" si="100"/>
        <v>0</v>
      </c>
      <c r="HL72" s="522"/>
      <c r="HM72" s="522">
        <f t="shared" si="101"/>
        <v>0</v>
      </c>
      <c r="HN72" s="522"/>
      <c r="HO72" s="522">
        <f t="shared" si="102"/>
        <v>0</v>
      </c>
      <c r="HP72" s="522"/>
      <c r="HQ72" s="522">
        <f t="shared" si="103"/>
        <v>0</v>
      </c>
      <c r="HR72" s="522"/>
      <c r="HS72" s="522">
        <f t="shared" si="104"/>
        <v>0</v>
      </c>
      <c r="HT72" s="522"/>
      <c r="HU72" s="522">
        <f t="shared" si="105"/>
        <v>0</v>
      </c>
      <c r="HV72" s="522"/>
      <c r="HW72" s="522">
        <f t="shared" si="106"/>
        <v>0</v>
      </c>
      <c r="HX72" s="522"/>
      <c r="HY72" s="522">
        <f t="shared" si="107"/>
        <v>0</v>
      </c>
      <c r="HZ72" s="522"/>
      <c r="IA72" s="522">
        <f t="shared" si="108"/>
        <v>0</v>
      </c>
      <c r="IB72" s="522"/>
      <c r="IC72" s="522">
        <f t="shared" si="109"/>
        <v>0</v>
      </c>
      <c r="ID72" s="522"/>
      <c r="IE72" s="522">
        <f t="shared" si="110"/>
        <v>0</v>
      </c>
      <c r="IF72" s="522"/>
      <c r="IG72" s="522">
        <f t="shared" si="111"/>
        <v>0</v>
      </c>
      <c r="IH72" s="522"/>
      <c r="IJ72" s="522">
        <f t="shared" si="125"/>
        <v>0</v>
      </c>
      <c r="IK72" s="522"/>
      <c r="IL72" s="522">
        <f t="shared" si="126"/>
        <v>0</v>
      </c>
      <c r="IM72" s="522"/>
      <c r="IN72" s="522">
        <f t="shared" si="127"/>
        <v>0</v>
      </c>
      <c r="IO72" s="522"/>
      <c r="IP72" s="522">
        <f t="shared" si="128"/>
        <v>0</v>
      </c>
      <c r="IQ72" s="522"/>
      <c r="IR72" s="522">
        <f t="shared" si="129"/>
        <v>0</v>
      </c>
      <c r="IS72" s="522"/>
      <c r="IU72" s="522">
        <f t="shared" si="119"/>
        <v>0</v>
      </c>
      <c r="IV72" s="522"/>
      <c r="IW72" s="522">
        <f t="shared" si="120"/>
        <v>0</v>
      </c>
      <c r="IX72" s="522"/>
      <c r="IY72" s="522">
        <f t="shared" si="121"/>
        <v>0</v>
      </c>
      <c r="IZ72" s="522"/>
      <c r="JA72" s="522">
        <f t="shared" si="122"/>
        <v>0</v>
      </c>
      <c r="JB72" s="522"/>
      <c r="JC72" s="522">
        <f t="shared" si="123"/>
        <v>0</v>
      </c>
      <c r="JD72" s="522"/>
      <c r="JE72" s="522">
        <f t="shared" si="124"/>
        <v>0</v>
      </c>
      <c r="JF72" s="522"/>
    </row>
    <row r="73" spans="1:266">
      <c r="A73" s="253"/>
      <c r="B73" s="211"/>
      <c r="C73" s="48" t="s">
        <v>5114</v>
      </c>
      <c r="D73" s="547" t="str">
        <f>IF($CW$27=1,"",IF(CNGE_2024_M3_Secc1!D622="","",CNGE_2024_M3_Secc1!D622))</f>
        <v/>
      </c>
      <c r="E73" s="548"/>
      <c r="F73" s="548"/>
      <c r="G73" s="549"/>
      <c r="H73" s="537"/>
      <c r="I73" s="537"/>
      <c r="J73" s="537"/>
      <c r="K73" s="537"/>
      <c r="L73" s="537"/>
      <c r="M73" s="537"/>
      <c r="N73" s="537"/>
      <c r="O73" s="537"/>
      <c r="P73" s="982"/>
      <c r="Q73" s="982"/>
      <c r="R73" s="982"/>
      <c r="S73" s="982"/>
      <c r="T73" s="982"/>
      <c r="U73" s="982"/>
      <c r="V73" s="982"/>
      <c r="W73" s="982"/>
      <c r="X73" s="982"/>
      <c r="Y73" s="982"/>
      <c r="Z73" s="537"/>
      <c r="AA73" s="537"/>
      <c r="AB73" s="537"/>
      <c r="AC73" s="537"/>
      <c r="AD73" s="537"/>
      <c r="AE73" s="537"/>
      <c r="AF73" s="537"/>
      <c r="AG73" s="537"/>
      <c r="AH73" s="982"/>
      <c r="AI73" s="982"/>
      <c r="AJ73" s="982"/>
      <c r="AK73" s="982"/>
      <c r="AL73" s="982"/>
      <c r="AM73" s="982"/>
      <c r="AN73" s="982"/>
      <c r="AO73" s="982"/>
      <c r="AP73" s="982"/>
      <c r="AQ73" s="982"/>
      <c r="AR73" s="537"/>
      <c r="AS73" s="537"/>
      <c r="AT73" s="537"/>
      <c r="AU73" s="537"/>
      <c r="AV73" s="537"/>
      <c r="AW73" s="537"/>
      <c r="AX73" s="537"/>
      <c r="AY73" s="537"/>
      <c r="AZ73" s="982"/>
      <c r="BA73" s="982"/>
      <c r="BB73" s="982"/>
      <c r="BC73" s="982"/>
      <c r="BD73" s="982"/>
      <c r="BE73" s="982"/>
      <c r="BF73" s="982"/>
      <c r="BG73" s="982"/>
      <c r="BH73" s="982"/>
      <c r="BI73" s="982"/>
      <c r="BJ73" s="537"/>
      <c r="BK73" s="537"/>
      <c r="BL73" s="537"/>
      <c r="BM73" s="537"/>
      <c r="BN73" s="537"/>
      <c r="BO73" s="537"/>
      <c r="BP73" s="537"/>
      <c r="BQ73" s="537"/>
      <c r="BR73" s="982"/>
      <c r="BS73" s="982"/>
      <c r="BT73" s="982"/>
      <c r="BU73" s="982"/>
      <c r="BV73" s="982"/>
      <c r="BW73" s="982"/>
      <c r="BX73" s="982"/>
      <c r="BY73" s="982"/>
      <c r="BZ73" s="982"/>
      <c r="CA73" s="982"/>
      <c r="CB73" s="537"/>
      <c r="CC73" s="537"/>
      <c r="CD73" s="537"/>
      <c r="CE73" s="537"/>
      <c r="CF73" s="537"/>
      <c r="CG73" s="537"/>
      <c r="CH73" s="537"/>
      <c r="CI73" s="537"/>
      <c r="CJ73" s="982"/>
      <c r="CK73" s="982"/>
      <c r="CL73" s="982"/>
      <c r="CM73" s="982"/>
      <c r="CN73" s="982"/>
      <c r="CO73" s="982"/>
      <c r="CP73" s="982"/>
      <c r="CQ73" s="982"/>
      <c r="CR73" s="982"/>
      <c r="CS73" s="982"/>
      <c r="CW73" s="524">
        <f>CNGE_2024_M3_Secc1!AH721</f>
        <v>0</v>
      </c>
      <c r="CX73" s="526"/>
      <c r="CZ73" s="522">
        <f>IF(CNGE_2024_M3_Secc1!$AO$669=CNGE_2024_M3_Secc1!$AQ$669,0,CNGE_2024_M3_Secc1!Y721)</f>
        <v>0</v>
      </c>
      <c r="DA73" s="522"/>
      <c r="DB73" s="522">
        <f t="shared" si="5"/>
        <v>0</v>
      </c>
      <c r="DC73" s="522"/>
      <c r="DD73" s="522">
        <f t="shared" si="6"/>
        <v>0</v>
      </c>
      <c r="DE73" s="522"/>
      <c r="DG73" s="164" t="b">
        <f t="shared" si="7"/>
        <v>0</v>
      </c>
      <c r="DH73" s="164" t="str">
        <f t="shared" si="8"/>
        <v/>
      </c>
      <c r="DI73" s="164">
        <f t="shared" si="9"/>
        <v>0</v>
      </c>
      <c r="DJ73" s="345" t="b">
        <f t="shared" si="10"/>
        <v>0</v>
      </c>
      <c r="DK73" s="122" t="str">
        <f t="shared" si="11"/>
        <v/>
      </c>
      <c r="DL73" s="345">
        <f t="shared" si="12"/>
        <v>0</v>
      </c>
      <c r="DM73" s="345" t="b">
        <f t="shared" si="13"/>
        <v>0</v>
      </c>
      <c r="DN73" s="345">
        <f t="shared" si="14"/>
        <v>0</v>
      </c>
      <c r="DO73" s="164" t="b">
        <f t="shared" si="15"/>
        <v>0</v>
      </c>
      <c r="DP73" s="164" t="str">
        <f t="shared" si="16"/>
        <v/>
      </c>
      <c r="DQ73" s="164">
        <f t="shared" si="17"/>
        <v>0</v>
      </c>
      <c r="DR73" s="345" t="b">
        <f t="shared" si="18"/>
        <v>0</v>
      </c>
      <c r="DS73" s="122" t="str">
        <f t="shared" si="19"/>
        <v/>
      </c>
      <c r="DT73" s="345">
        <f t="shared" si="20"/>
        <v>0</v>
      </c>
      <c r="DU73" s="345" t="b">
        <f t="shared" si="21"/>
        <v>0</v>
      </c>
      <c r="DV73" s="345">
        <f t="shared" si="22"/>
        <v>0</v>
      </c>
      <c r="DW73" s="164" t="b">
        <f t="shared" si="23"/>
        <v>0</v>
      </c>
      <c r="DX73" s="164" t="str">
        <f t="shared" si="24"/>
        <v/>
      </c>
      <c r="DY73" s="164">
        <f t="shared" si="25"/>
        <v>0</v>
      </c>
      <c r="DZ73" s="345" t="b">
        <f t="shared" si="26"/>
        <v>0</v>
      </c>
      <c r="EA73" s="122" t="str">
        <f t="shared" si="27"/>
        <v/>
      </c>
      <c r="EB73" s="345">
        <f t="shared" si="28"/>
        <v>0</v>
      </c>
      <c r="EC73" s="345" t="b">
        <f t="shared" si="29"/>
        <v>0</v>
      </c>
      <c r="ED73" s="345">
        <f t="shared" si="30"/>
        <v>0</v>
      </c>
      <c r="EE73" s="164" t="b">
        <f t="shared" si="31"/>
        <v>0</v>
      </c>
      <c r="EF73" s="164" t="str">
        <f t="shared" si="32"/>
        <v/>
      </c>
      <c r="EG73" s="164">
        <f t="shared" si="33"/>
        <v>0</v>
      </c>
      <c r="EH73" s="345" t="b">
        <f t="shared" si="34"/>
        <v>0</v>
      </c>
      <c r="EI73" s="122" t="str">
        <f t="shared" si="35"/>
        <v/>
      </c>
      <c r="EJ73" s="345">
        <f t="shared" si="36"/>
        <v>0</v>
      </c>
      <c r="EK73" s="345" t="b">
        <f t="shared" si="37"/>
        <v>0</v>
      </c>
      <c r="EL73" s="345">
        <f t="shared" si="38"/>
        <v>0</v>
      </c>
      <c r="EM73" s="164" t="b">
        <f t="shared" si="39"/>
        <v>0</v>
      </c>
      <c r="EN73" s="164" t="str">
        <f t="shared" si="40"/>
        <v/>
      </c>
      <c r="EO73" s="164">
        <f t="shared" si="41"/>
        <v>0</v>
      </c>
      <c r="EP73" s="345" t="b">
        <f t="shared" si="42"/>
        <v>0</v>
      </c>
      <c r="EQ73" s="122" t="str">
        <f t="shared" si="43"/>
        <v/>
      </c>
      <c r="ER73" s="345">
        <f t="shared" si="44"/>
        <v>0</v>
      </c>
      <c r="ES73" s="345" t="b">
        <f t="shared" si="45"/>
        <v>0</v>
      </c>
      <c r="ET73" s="345">
        <f t="shared" si="46"/>
        <v>0</v>
      </c>
      <c r="EU73" s="522"/>
      <c r="EV73" s="164" t="b">
        <f t="shared" si="47"/>
        <v>0</v>
      </c>
      <c r="EW73" s="164" t="str">
        <f t="shared" si="48"/>
        <v/>
      </c>
      <c r="EX73" s="164">
        <f t="shared" si="49"/>
        <v>0</v>
      </c>
      <c r="EY73" s="345" t="b">
        <f t="shared" si="50"/>
        <v>0</v>
      </c>
      <c r="EZ73" s="122" t="str">
        <f t="shared" si="51"/>
        <v/>
      </c>
      <c r="FA73" s="345">
        <f t="shared" si="52"/>
        <v>0</v>
      </c>
      <c r="FB73" s="345" t="b">
        <f t="shared" si="53"/>
        <v>0</v>
      </c>
      <c r="FC73" s="345">
        <f t="shared" si="54"/>
        <v>0</v>
      </c>
      <c r="FD73" s="164" t="b">
        <f t="shared" si="55"/>
        <v>0</v>
      </c>
      <c r="FE73" s="164" t="str">
        <f t="shared" si="56"/>
        <v/>
      </c>
      <c r="FF73" s="164">
        <f t="shared" si="57"/>
        <v>0</v>
      </c>
      <c r="FG73" s="345" t="b">
        <f t="shared" si="58"/>
        <v>0</v>
      </c>
      <c r="FH73" s="122" t="str">
        <f t="shared" si="59"/>
        <v/>
      </c>
      <c r="FI73" s="345">
        <f t="shared" si="60"/>
        <v>0</v>
      </c>
      <c r="FJ73" s="345" t="b">
        <f t="shared" si="61"/>
        <v>0</v>
      </c>
      <c r="FK73" s="345">
        <f t="shared" si="62"/>
        <v>0</v>
      </c>
      <c r="FL73" s="164" t="b">
        <f t="shared" si="63"/>
        <v>0</v>
      </c>
      <c r="FM73" s="164" t="str">
        <f t="shared" si="64"/>
        <v/>
      </c>
      <c r="FN73" s="164">
        <f t="shared" si="65"/>
        <v>0</v>
      </c>
      <c r="FO73" s="345" t="b">
        <f t="shared" si="66"/>
        <v>0</v>
      </c>
      <c r="FP73" s="122" t="str">
        <f t="shared" si="67"/>
        <v/>
      </c>
      <c r="FQ73" s="345">
        <f t="shared" si="68"/>
        <v>0</v>
      </c>
      <c r="FR73" s="345" t="b">
        <f t="shared" si="69"/>
        <v>0</v>
      </c>
      <c r="FS73" s="345">
        <f t="shared" si="70"/>
        <v>0</v>
      </c>
      <c r="FT73" s="164" t="b">
        <f t="shared" si="71"/>
        <v>0</v>
      </c>
      <c r="FU73" s="164" t="str">
        <f t="shared" si="72"/>
        <v/>
      </c>
      <c r="FV73" s="164">
        <f t="shared" si="73"/>
        <v>0</v>
      </c>
      <c r="FW73" s="345" t="b">
        <f t="shared" si="74"/>
        <v>0</v>
      </c>
      <c r="FX73" s="122" t="str">
        <f t="shared" si="75"/>
        <v/>
      </c>
      <c r="FY73" s="345">
        <f t="shared" si="76"/>
        <v>0</v>
      </c>
      <c r="FZ73" s="345" t="b">
        <f t="shared" si="77"/>
        <v>0</v>
      </c>
      <c r="GA73" s="345">
        <f t="shared" si="78"/>
        <v>0</v>
      </c>
      <c r="GB73" s="164" t="b">
        <f t="shared" si="79"/>
        <v>0</v>
      </c>
      <c r="GC73" s="164" t="str">
        <f t="shared" si="80"/>
        <v/>
      </c>
      <c r="GD73" s="164">
        <f t="shared" si="81"/>
        <v>0</v>
      </c>
      <c r="GE73" s="345" t="b">
        <f t="shared" si="82"/>
        <v>0</v>
      </c>
      <c r="GF73" s="122" t="str">
        <f t="shared" si="83"/>
        <v/>
      </c>
      <c r="GG73" s="345">
        <f t="shared" si="84"/>
        <v>0</v>
      </c>
      <c r="GH73" s="345" t="b">
        <f t="shared" si="85"/>
        <v>0</v>
      </c>
      <c r="GI73" s="345">
        <f t="shared" si="86"/>
        <v>0</v>
      </c>
      <c r="GK73" s="522">
        <f t="shared" si="87"/>
        <v>0</v>
      </c>
      <c r="GL73" s="522"/>
      <c r="GM73" s="522">
        <f t="shared" si="88"/>
        <v>0</v>
      </c>
      <c r="GN73" s="522"/>
      <c r="GO73" s="522">
        <f t="shared" si="89"/>
        <v>0</v>
      </c>
      <c r="GP73" s="522"/>
      <c r="GQ73" s="522">
        <f t="shared" si="90"/>
        <v>0</v>
      </c>
      <c r="GR73" s="522"/>
      <c r="GS73" s="522">
        <f t="shared" si="91"/>
        <v>0</v>
      </c>
      <c r="GT73" s="522"/>
      <c r="GU73" s="522">
        <f t="shared" si="92"/>
        <v>0</v>
      </c>
      <c r="GV73" s="522"/>
      <c r="GW73" s="522">
        <f t="shared" si="93"/>
        <v>0</v>
      </c>
      <c r="GX73" s="522"/>
      <c r="GY73" s="522">
        <f t="shared" si="94"/>
        <v>0</v>
      </c>
      <c r="GZ73" s="522"/>
      <c r="HA73" s="522">
        <f t="shared" si="95"/>
        <v>0</v>
      </c>
      <c r="HB73" s="522"/>
      <c r="HC73" s="522">
        <f t="shared" si="118"/>
        <v>0</v>
      </c>
      <c r="HD73" s="522"/>
      <c r="HE73" s="522">
        <f t="shared" si="97"/>
        <v>0</v>
      </c>
      <c r="HF73" s="522"/>
      <c r="HG73" s="522">
        <f t="shared" si="98"/>
        <v>0</v>
      </c>
      <c r="HH73" s="522"/>
      <c r="HI73" s="522">
        <f t="shared" si="99"/>
        <v>0</v>
      </c>
      <c r="HJ73" s="522"/>
      <c r="HK73" s="522">
        <f t="shared" si="100"/>
        <v>0</v>
      </c>
      <c r="HL73" s="522"/>
      <c r="HM73" s="522">
        <f t="shared" si="101"/>
        <v>0</v>
      </c>
      <c r="HN73" s="522"/>
      <c r="HO73" s="522">
        <f t="shared" si="102"/>
        <v>0</v>
      </c>
      <c r="HP73" s="522"/>
      <c r="HQ73" s="522">
        <f t="shared" si="103"/>
        <v>0</v>
      </c>
      <c r="HR73" s="522"/>
      <c r="HS73" s="522">
        <f t="shared" si="104"/>
        <v>0</v>
      </c>
      <c r="HT73" s="522"/>
      <c r="HU73" s="522">
        <f t="shared" si="105"/>
        <v>0</v>
      </c>
      <c r="HV73" s="522"/>
      <c r="HW73" s="522">
        <f t="shared" si="106"/>
        <v>0</v>
      </c>
      <c r="HX73" s="522"/>
      <c r="HY73" s="522">
        <f t="shared" si="107"/>
        <v>0</v>
      </c>
      <c r="HZ73" s="522"/>
      <c r="IA73" s="522">
        <f t="shared" si="108"/>
        <v>0</v>
      </c>
      <c r="IB73" s="522"/>
      <c r="IC73" s="522">
        <f t="shared" si="109"/>
        <v>0</v>
      </c>
      <c r="ID73" s="522"/>
      <c r="IE73" s="522">
        <f t="shared" si="110"/>
        <v>0</v>
      </c>
      <c r="IF73" s="522"/>
      <c r="IG73" s="522">
        <f t="shared" si="111"/>
        <v>0</v>
      </c>
      <c r="IH73" s="522"/>
      <c r="IJ73" s="522">
        <f t="shared" si="125"/>
        <v>0</v>
      </c>
      <c r="IK73" s="522"/>
      <c r="IL73" s="522">
        <f t="shared" si="126"/>
        <v>0</v>
      </c>
      <c r="IM73" s="522"/>
      <c r="IN73" s="522">
        <f t="shared" si="127"/>
        <v>0</v>
      </c>
      <c r="IO73" s="522"/>
      <c r="IP73" s="522">
        <f t="shared" si="128"/>
        <v>0</v>
      </c>
      <c r="IQ73" s="522"/>
      <c r="IR73" s="522">
        <f t="shared" si="129"/>
        <v>0</v>
      </c>
      <c r="IS73" s="522"/>
      <c r="IU73" s="522">
        <f t="shared" si="119"/>
        <v>0</v>
      </c>
      <c r="IV73" s="522"/>
      <c r="IW73" s="522">
        <f t="shared" si="120"/>
        <v>0</v>
      </c>
      <c r="IX73" s="522"/>
      <c r="IY73" s="522">
        <f t="shared" si="121"/>
        <v>0</v>
      </c>
      <c r="IZ73" s="522"/>
      <c r="JA73" s="522">
        <f t="shared" si="122"/>
        <v>0</v>
      </c>
      <c r="JB73" s="522"/>
      <c r="JC73" s="522">
        <f t="shared" si="123"/>
        <v>0</v>
      </c>
      <c r="JD73" s="522"/>
      <c r="JE73" s="522">
        <f t="shared" si="124"/>
        <v>0</v>
      </c>
      <c r="JF73" s="522"/>
    </row>
    <row r="74" spans="1:266">
      <c r="A74" s="253"/>
      <c r="B74" s="211"/>
      <c r="C74" s="48" t="s">
        <v>5378</v>
      </c>
      <c r="D74" s="547" t="str">
        <f>IF($CW$27=1,"",IF(CNGE_2024_M3_Secc1!D623="","",CNGE_2024_M3_Secc1!D623))</f>
        <v/>
      </c>
      <c r="E74" s="548"/>
      <c r="F74" s="548"/>
      <c r="G74" s="549"/>
      <c r="H74" s="537"/>
      <c r="I74" s="537"/>
      <c r="J74" s="537"/>
      <c r="K74" s="537"/>
      <c r="L74" s="537"/>
      <c r="M74" s="537"/>
      <c r="N74" s="537"/>
      <c r="O74" s="537"/>
      <c r="P74" s="982"/>
      <c r="Q74" s="982"/>
      <c r="R74" s="982"/>
      <c r="S74" s="982"/>
      <c r="T74" s="982"/>
      <c r="U74" s="982"/>
      <c r="V74" s="982"/>
      <c r="W74" s="982"/>
      <c r="X74" s="982"/>
      <c r="Y74" s="982"/>
      <c r="Z74" s="537"/>
      <c r="AA74" s="537"/>
      <c r="AB74" s="537"/>
      <c r="AC74" s="537"/>
      <c r="AD74" s="537"/>
      <c r="AE74" s="537"/>
      <c r="AF74" s="537"/>
      <c r="AG74" s="537"/>
      <c r="AH74" s="982"/>
      <c r="AI74" s="982"/>
      <c r="AJ74" s="982"/>
      <c r="AK74" s="982"/>
      <c r="AL74" s="982"/>
      <c r="AM74" s="982"/>
      <c r="AN74" s="982"/>
      <c r="AO74" s="982"/>
      <c r="AP74" s="982"/>
      <c r="AQ74" s="982"/>
      <c r="AR74" s="537"/>
      <c r="AS74" s="537"/>
      <c r="AT74" s="537"/>
      <c r="AU74" s="537"/>
      <c r="AV74" s="537"/>
      <c r="AW74" s="537"/>
      <c r="AX74" s="537"/>
      <c r="AY74" s="537"/>
      <c r="AZ74" s="982"/>
      <c r="BA74" s="982"/>
      <c r="BB74" s="982"/>
      <c r="BC74" s="982"/>
      <c r="BD74" s="982"/>
      <c r="BE74" s="982"/>
      <c r="BF74" s="982"/>
      <c r="BG74" s="982"/>
      <c r="BH74" s="982"/>
      <c r="BI74" s="982"/>
      <c r="BJ74" s="537"/>
      <c r="BK74" s="537"/>
      <c r="BL74" s="537"/>
      <c r="BM74" s="537"/>
      <c r="BN74" s="537"/>
      <c r="BO74" s="537"/>
      <c r="BP74" s="537"/>
      <c r="BQ74" s="537"/>
      <c r="BR74" s="982"/>
      <c r="BS74" s="982"/>
      <c r="BT74" s="982"/>
      <c r="BU74" s="982"/>
      <c r="BV74" s="982"/>
      <c r="BW74" s="982"/>
      <c r="BX74" s="982"/>
      <c r="BY74" s="982"/>
      <c r="BZ74" s="982"/>
      <c r="CA74" s="982"/>
      <c r="CB74" s="537"/>
      <c r="CC74" s="537"/>
      <c r="CD74" s="537"/>
      <c r="CE74" s="537"/>
      <c r="CF74" s="537"/>
      <c r="CG74" s="537"/>
      <c r="CH74" s="537"/>
      <c r="CI74" s="537"/>
      <c r="CJ74" s="982"/>
      <c r="CK74" s="982"/>
      <c r="CL74" s="982"/>
      <c r="CM74" s="982"/>
      <c r="CN74" s="982"/>
      <c r="CO74" s="982"/>
      <c r="CP74" s="982"/>
      <c r="CQ74" s="982"/>
      <c r="CR74" s="982"/>
      <c r="CS74" s="982"/>
      <c r="CW74" s="524">
        <f>CNGE_2024_M3_Secc1!AH722</f>
        <v>0</v>
      </c>
      <c r="CX74" s="526"/>
      <c r="CZ74" s="522">
        <f>IF(CNGE_2024_M3_Secc1!$AO$669=CNGE_2024_M3_Secc1!$AQ$669,0,CNGE_2024_M3_Secc1!Y722)</f>
        <v>0</v>
      </c>
      <c r="DA74" s="522"/>
      <c r="DB74" s="522">
        <f t="shared" si="5"/>
        <v>0</v>
      </c>
      <c r="DC74" s="522"/>
      <c r="DD74" s="522">
        <f t="shared" si="6"/>
        <v>0</v>
      </c>
      <c r="DE74" s="522"/>
      <c r="DG74" s="164" t="b">
        <f t="shared" si="7"/>
        <v>0</v>
      </c>
      <c r="DH74" s="164" t="str">
        <f t="shared" si="8"/>
        <v/>
      </c>
      <c r="DI74" s="164">
        <f t="shared" si="9"/>
        <v>0</v>
      </c>
      <c r="DJ74" s="345" t="b">
        <f t="shared" si="10"/>
        <v>0</v>
      </c>
      <c r="DK74" s="122" t="str">
        <f t="shared" si="11"/>
        <v/>
      </c>
      <c r="DL74" s="345">
        <f t="shared" si="12"/>
        <v>0</v>
      </c>
      <c r="DM74" s="345" t="b">
        <f t="shared" si="13"/>
        <v>0</v>
      </c>
      <c r="DN74" s="345">
        <f t="shared" si="14"/>
        <v>0</v>
      </c>
      <c r="DO74" s="164" t="b">
        <f t="shared" si="15"/>
        <v>0</v>
      </c>
      <c r="DP74" s="164" t="str">
        <f t="shared" si="16"/>
        <v/>
      </c>
      <c r="DQ74" s="164">
        <f t="shared" si="17"/>
        <v>0</v>
      </c>
      <c r="DR74" s="345" t="b">
        <f t="shared" si="18"/>
        <v>0</v>
      </c>
      <c r="DS74" s="122" t="str">
        <f t="shared" si="19"/>
        <v/>
      </c>
      <c r="DT74" s="345">
        <f t="shared" si="20"/>
        <v>0</v>
      </c>
      <c r="DU74" s="345" t="b">
        <f t="shared" si="21"/>
        <v>0</v>
      </c>
      <c r="DV74" s="345">
        <f t="shared" si="22"/>
        <v>0</v>
      </c>
      <c r="DW74" s="164" t="b">
        <f t="shared" si="23"/>
        <v>0</v>
      </c>
      <c r="DX74" s="164" t="str">
        <f t="shared" si="24"/>
        <v/>
      </c>
      <c r="DY74" s="164">
        <f t="shared" si="25"/>
        <v>0</v>
      </c>
      <c r="DZ74" s="345" t="b">
        <f t="shared" si="26"/>
        <v>0</v>
      </c>
      <c r="EA74" s="122" t="str">
        <f t="shared" si="27"/>
        <v/>
      </c>
      <c r="EB74" s="345">
        <f t="shared" si="28"/>
        <v>0</v>
      </c>
      <c r="EC74" s="345" t="b">
        <f t="shared" si="29"/>
        <v>0</v>
      </c>
      <c r="ED74" s="345">
        <f t="shared" si="30"/>
        <v>0</v>
      </c>
      <c r="EE74" s="164" t="b">
        <f t="shared" si="31"/>
        <v>0</v>
      </c>
      <c r="EF74" s="164" t="str">
        <f t="shared" si="32"/>
        <v/>
      </c>
      <c r="EG74" s="164">
        <f t="shared" si="33"/>
        <v>0</v>
      </c>
      <c r="EH74" s="345" t="b">
        <f t="shared" si="34"/>
        <v>0</v>
      </c>
      <c r="EI74" s="122" t="str">
        <f t="shared" si="35"/>
        <v/>
      </c>
      <c r="EJ74" s="345">
        <f t="shared" si="36"/>
        <v>0</v>
      </c>
      <c r="EK74" s="345" t="b">
        <f t="shared" si="37"/>
        <v>0</v>
      </c>
      <c r="EL74" s="345">
        <f t="shared" si="38"/>
        <v>0</v>
      </c>
      <c r="EM74" s="164" t="b">
        <f t="shared" si="39"/>
        <v>0</v>
      </c>
      <c r="EN74" s="164" t="str">
        <f t="shared" si="40"/>
        <v/>
      </c>
      <c r="EO74" s="164">
        <f t="shared" si="41"/>
        <v>0</v>
      </c>
      <c r="EP74" s="345" t="b">
        <f t="shared" si="42"/>
        <v>0</v>
      </c>
      <c r="EQ74" s="122" t="str">
        <f t="shared" si="43"/>
        <v/>
      </c>
      <c r="ER74" s="345">
        <f t="shared" si="44"/>
        <v>0</v>
      </c>
      <c r="ES74" s="345" t="b">
        <f t="shared" si="45"/>
        <v>0</v>
      </c>
      <c r="ET74" s="345">
        <f t="shared" si="46"/>
        <v>0</v>
      </c>
      <c r="EU74" s="522"/>
      <c r="EV74" s="164" t="b">
        <f t="shared" si="47"/>
        <v>0</v>
      </c>
      <c r="EW74" s="164" t="str">
        <f t="shared" si="48"/>
        <v/>
      </c>
      <c r="EX74" s="164">
        <f t="shared" si="49"/>
        <v>0</v>
      </c>
      <c r="EY74" s="345" t="b">
        <f t="shared" si="50"/>
        <v>0</v>
      </c>
      <c r="EZ74" s="122" t="str">
        <f t="shared" si="51"/>
        <v/>
      </c>
      <c r="FA74" s="345">
        <f t="shared" si="52"/>
        <v>0</v>
      </c>
      <c r="FB74" s="345" t="b">
        <f t="shared" si="53"/>
        <v>0</v>
      </c>
      <c r="FC74" s="345">
        <f t="shared" si="54"/>
        <v>0</v>
      </c>
      <c r="FD74" s="164" t="b">
        <f t="shared" si="55"/>
        <v>0</v>
      </c>
      <c r="FE74" s="164" t="str">
        <f t="shared" si="56"/>
        <v/>
      </c>
      <c r="FF74" s="164">
        <f t="shared" si="57"/>
        <v>0</v>
      </c>
      <c r="FG74" s="345" t="b">
        <f t="shared" si="58"/>
        <v>0</v>
      </c>
      <c r="FH74" s="122" t="str">
        <f t="shared" si="59"/>
        <v/>
      </c>
      <c r="FI74" s="345">
        <f t="shared" si="60"/>
        <v>0</v>
      </c>
      <c r="FJ74" s="345" t="b">
        <f t="shared" si="61"/>
        <v>0</v>
      </c>
      <c r="FK74" s="345">
        <f t="shared" si="62"/>
        <v>0</v>
      </c>
      <c r="FL74" s="164" t="b">
        <f t="shared" si="63"/>
        <v>0</v>
      </c>
      <c r="FM74" s="164" t="str">
        <f t="shared" si="64"/>
        <v/>
      </c>
      <c r="FN74" s="164">
        <f t="shared" si="65"/>
        <v>0</v>
      </c>
      <c r="FO74" s="345" t="b">
        <f t="shared" si="66"/>
        <v>0</v>
      </c>
      <c r="FP74" s="122" t="str">
        <f t="shared" si="67"/>
        <v/>
      </c>
      <c r="FQ74" s="345">
        <f t="shared" si="68"/>
        <v>0</v>
      </c>
      <c r="FR74" s="345" t="b">
        <f t="shared" si="69"/>
        <v>0</v>
      </c>
      <c r="FS74" s="345">
        <f t="shared" si="70"/>
        <v>0</v>
      </c>
      <c r="FT74" s="164" t="b">
        <f t="shared" si="71"/>
        <v>0</v>
      </c>
      <c r="FU74" s="164" t="str">
        <f t="shared" si="72"/>
        <v/>
      </c>
      <c r="FV74" s="164">
        <f t="shared" si="73"/>
        <v>0</v>
      </c>
      <c r="FW74" s="345" t="b">
        <f t="shared" si="74"/>
        <v>0</v>
      </c>
      <c r="FX74" s="122" t="str">
        <f t="shared" si="75"/>
        <v/>
      </c>
      <c r="FY74" s="345">
        <f t="shared" si="76"/>
        <v>0</v>
      </c>
      <c r="FZ74" s="345" t="b">
        <f t="shared" si="77"/>
        <v>0</v>
      </c>
      <c r="GA74" s="345">
        <f t="shared" si="78"/>
        <v>0</v>
      </c>
      <c r="GB74" s="164" t="b">
        <f t="shared" si="79"/>
        <v>0</v>
      </c>
      <c r="GC74" s="164" t="str">
        <f t="shared" si="80"/>
        <v/>
      </c>
      <c r="GD74" s="164">
        <f t="shared" si="81"/>
        <v>0</v>
      </c>
      <c r="GE74" s="345" t="b">
        <f t="shared" si="82"/>
        <v>0</v>
      </c>
      <c r="GF74" s="122" t="str">
        <f t="shared" si="83"/>
        <v/>
      </c>
      <c r="GG74" s="345">
        <f t="shared" si="84"/>
        <v>0</v>
      </c>
      <c r="GH74" s="345" t="b">
        <f t="shared" si="85"/>
        <v>0</v>
      </c>
      <c r="GI74" s="345">
        <f t="shared" si="86"/>
        <v>0</v>
      </c>
      <c r="GK74" s="522">
        <f t="shared" si="87"/>
        <v>0</v>
      </c>
      <c r="GL74" s="522"/>
      <c r="GM74" s="522">
        <f t="shared" si="88"/>
        <v>0</v>
      </c>
      <c r="GN74" s="522"/>
      <c r="GO74" s="522">
        <f t="shared" si="89"/>
        <v>0</v>
      </c>
      <c r="GP74" s="522"/>
      <c r="GQ74" s="522">
        <f t="shared" si="90"/>
        <v>0</v>
      </c>
      <c r="GR74" s="522"/>
      <c r="GS74" s="522">
        <f t="shared" si="91"/>
        <v>0</v>
      </c>
      <c r="GT74" s="522"/>
      <c r="GU74" s="522">
        <f t="shared" si="92"/>
        <v>0</v>
      </c>
      <c r="GV74" s="522"/>
      <c r="GW74" s="522">
        <f t="shared" si="93"/>
        <v>0</v>
      </c>
      <c r="GX74" s="522"/>
      <c r="GY74" s="522">
        <f t="shared" si="94"/>
        <v>0</v>
      </c>
      <c r="GZ74" s="522"/>
      <c r="HA74" s="522">
        <f t="shared" si="95"/>
        <v>0</v>
      </c>
      <c r="HB74" s="522"/>
      <c r="HC74" s="522">
        <f t="shared" si="118"/>
        <v>0</v>
      </c>
      <c r="HD74" s="522"/>
      <c r="HE74" s="522">
        <f t="shared" si="97"/>
        <v>0</v>
      </c>
      <c r="HF74" s="522"/>
      <c r="HG74" s="522">
        <f t="shared" si="98"/>
        <v>0</v>
      </c>
      <c r="HH74" s="522"/>
      <c r="HI74" s="522">
        <f t="shared" si="99"/>
        <v>0</v>
      </c>
      <c r="HJ74" s="522"/>
      <c r="HK74" s="522">
        <f t="shared" si="100"/>
        <v>0</v>
      </c>
      <c r="HL74" s="522"/>
      <c r="HM74" s="522">
        <f t="shared" si="101"/>
        <v>0</v>
      </c>
      <c r="HN74" s="522"/>
      <c r="HO74" s="522">
        <f t="shared" si="102"/>
        <v>0</v>
      </c>
      <c r="HP74" s="522"/>
      <c r="HQ74" s="522">
        <f t="shared" si="103"/>
        <v>0</v>
      </c>
      <c r="HR74" s="522"/>
      <c r="HS74" s="522">
        <f t="shared" si="104"/>
        <v>0</v>
      </c>
      <c r="HT74" s="522"/>
      <c r="HU74" s="522">
        <f t="shared" si="105"/>
        <v>0</v>
      </c>
      <c r="HV74" s="522"/>
      <c r="HW74" s="522">
        <f t="shared" si="106"/>
        <v>0</v>
      </c>
      <c r="HX74" s="522"/>
      <c r="HY74" s="522">
        <f t="shared" si="107"/>
        <v>0</v>
      </c>
      <c r="HZ74" s="522"/>
      <c r="IA74" s="522">
        <f t="shared" si="108"/>
        <v>0</v>
      </c>
      <c r="IB74" s="522"/>
      <c r="IC74" s="522">
        <f t="shared" si="109"/>
        <v>0</v>
      </c>
      <c r="ID74" s="522"/>
      <c r="IE74" s="522">
        <f t="shared" si="110"/>
        <v>0</v>
      </c>
      <c r="IF74" s="522"/>
      <c r="IG74" s="522">
        <f t="shared" si="111"/>
        <v>0</v>
      </c>
      <c r="IH74" s="522"/>
      <c r="IJ74" s="522">
        <f t="shared" si="125"/>
        <v>0</v>
      </c>
      <c r="IK74" s="522"/>
      <c r="IL74" s="522">
        <f t="shared" si="126"/>
        <v>0</v>
      </c>
      <c r="IM74" s="522"/>
      <c r="IN74" s="522">
        <f t="shared" si="127"/>
        <v>0</v>
      </c>
      <c r="IO74" s="522"/>
      <c r="IP74" s="522">
        <f t="shared" si="128"/>
        <v>0</v>
      </c>
      <c r="IQ74" s="522"/>
      <c r="IR74" s="522">
        <f t="shared" si="129"/>
        <v>0</v>
      </c>
      <c r="IS74" s="522"/>
      <c r="IU74" s="522">
        <f t="shared" si="119"/>
        <v>0</v>
      </c>
      <c r="IV74" s="522"/>
      <c r="IW74" s="522">
        <f t="shared" si="120"/>
        <v>0</v>
      </c>
      <c r="IX74" s="522"/>
      <c r="IY74" s="522">
        <f t="shared" si="121"/>
        <v>0</v>
      </c>
      <c r="IZ74" s="522"/>
      <c r="JA74" s="522">
        <f t="shared" si="122"/>
        <v>0</v>
      </c>
      <c r="JB74" s="522"/>
      <c r="JC74" s="522">
        <f t="shared" si="123"/>
        <v>0</v>
      </c>
      <c r="JD74" s="522"/>
      <c r="JE74" s="522">
        <f t="shared" si="124"/>
        <v>0</v>
      </c>
      <c r="JF74" s="522"/>
    </row>
    <row r="75" spans="1:266">
      <c r="A75" s="253"/>
      <c r="B75" s="211"/>
      <c r="C75" s="48" t="s">
        <v>5379</v>
      </c>
      <c r="D75" s="547" t="str">
        <f>IF($CW$27=1,"",IF(CNGE_2024_M3_Secc1!D624="","",CNGE_2024_M3_Secc1!D624))</f>
        <v/>
      </c>
      <c r="E75" s="548"/>
      <c r="F75" s="548"/>
      <c r="G75" s="549"/>
      <c r="H75" s="537"/>
      <c r="I75" s="537"/>
      <c r="J75" s="537"/>
      <c r="K75" s="537"/>
      <c r="L75" s="537"/>
      <c r="M75" s="537"/>
      <c r="N75" s="537"/>
      <c r="O75" s="537"/>
      <c r="P75" s="982"/>
      <c r="Q75" s="982"/>
      <c r="R75" s="982"/>
      <c r="S75" s="982"/>
      <c r="T75" s="982"/>
      <c r="U75" s="982"/>
      <c r="V75" s="982"/>
      <c r="W75" s="982"/>
      <c r="X75" s="982"/>
      <c r="Y75" s="982"/>
      <c r="Z75" s="537"/>
      <c r="AA75" s="537"/>
      <c r="AB75" s="537"/>
      <c r="AC75" s="537"/>
      <c r="AD75" s="537"/>
      <c r="AE75" s="537"/>
      <c r="AF75" s="537"/>
      <c r="AG75" s="537"/>
      <c r="AH75" s="982"/>
      <c r="AI75" s="982"/>
      <c r="AJ75" s="982"/>
      <c r="AK75" s="982"/>
      <c r="AL75" s="982"/>
      <c r="AM75" s="982"/>
      <c r="AN75" s="982"/>
      <c r="AO75" s="982"/>
      <c r="AP75" s="982"/>
      <c r="AQ75" s="982"/>
      <c r="AR75" s="537"/>
      <c r="AS75" s="537"/>
      <c r="AT75" s="537"/>
      <c r="AU75" s="537"/>
      <c r="AV75" s="537"/>
      <c r="AW75" s="537"/>
      <c r="AX75" s="537"/>
      <c r="AY75" s="537"/>
      <c r="AZ75" s="982"/>
      <c r="BA75" s="982"/>
      <c r="BB75" s="982"/>
      <c r="BC75" s="982"/>
      <c r="BD75" s="982"/>
      <c r="BE75" s="982"/>
      <c r="BF75" s="982"/>
      <c r="BG75" s="982"/>
      <c r="BH75" s="982"/>
      <c r="BI75" s="982"/>
      <c r="BJ75" s="537"/>
      <c r="BK75" s="537"/>
      <c r="BL75" s="537"/>
      <c r="BM75" s="537"/>
      <c r="BN75" s="537"/>
      <c r="BO75" s="537"/>
      <c r="BP75" s="537"/>
      <c r="BQ75" s="537"/>
      <c r="BR75" s="982"/>
      <c r="BS75" s="982"/>
      <c r="BT75" s="982"/>
      <c r="BU75" s="982"/>
      <c r="BV75" s="982"/>
      <c r="BW75" s="982"/>
      <c r="BX75" s="982"/>
      <c r="BY75" s="982"/>
      <c r="BZ75" s="982"/>
      <c r="CA75" s="982"/>
      <c r="CB75" s="537"/>
      <c r="CC75" s="537"/>
      <c r="CD75" s="537"/>
      <c r="CE75" s="537"/>
      <c r="CF75" s="537"/>
      <c r="CG75" s="537"/>
      <c r="CH75" s="537"/>
      <c r="CI75" s="537"/>
      <c r="CJ75" s="982"/>
      <c r="CK75" s="982"/>
      <c r="CL75" s="982"/>
      <c r="CM75" s="982"/>
      <c r="CN75" s="982"/>
      <c r="CO75" s="982"/>
      <c r="CP75" s="982"/>
      <c r="CQ75" s="982"/>
      <c r="CR75" s="982"/>
      <c r="CS75" s="982"/>
      <c r="CW75" s="524">
        <f>CNGE_2024_M3_Secc1!AH723</f>
        <v>0</v>
      </c>
      <c r="CX75" s="526"/>
      <c r="CZ75" s="522">
        <f>IF(CNGE_2024_M3_Secc1!$AO$669=CNGE_2024_M3_Secc1!$AQ$669,0,CNGE_2024_M3_Secc1!Y723)</f>
        <v>0</v>
      </c>
      <c r="DA75" s="522"/>
      <c r="DB75" s="522">
        <f t="shared" si="5"/>
        <v>0</v>
      </c>
      <c r="DC75" s="522"/>
      <c r="DD75" s="522">
        <f t="shared" si="6"/>
        <v>0</v>
      </c>
      <c r="DE75" s="522"/>
      <c r="DG75" s="164" t="b">
        <f t="shared" si="7"/>
        <v>0</v>
      </c>
      <c r="DH75" s="164" t="str">
        <f t="shared" si="8"/>
        <v/>
      </c>
      <c r="DI75" s="164">
        <f t="shared" si="9"/>
        <v>0</v>
      </c>
      <c r="DJ75" s="345" t="b">
        <f t="shared" si="10"/>
        <v>0</v>
      </c>
      <c r="DK75" s="122" t="str">
        <f t="shared" si="11"/>
        <v/>
      </c>
      <c r="DL75" s="345">
        <f t="shared" si="12"/>
        <v>0</v>
      </c>
      <c r="DM75" s="345" t="b">
        <f t="shared" si="13"/>
        <v>0</v>
      </c>
      <c r="DN75" s="345">
        <f t="shared" si="14"/>
        <v>0</v>
      </c>
      <c r="DO75" s="164" t="b">
        <f t="shared" si="15"/>
        <v>0</v>
      </c>
      <c r="DP75" s="164" t="str">
        <f t="shared" si="16"/>
        <v/>
      </c>
      <c r="DQ75" s="164">
        <f t="shared" si="17"/>
        <v>0</v>
      </c>
      <c r="DR75" s="345" t="b">
        <f t="shared" si="18"/>
        <v>0</v>
      </c>
      <c r="DS75" s="122" t="str">
        <f t="shared" si="19"/>
        <v/>
      </c>
      <c r="DT75" s="345">
        <f t="shared" si="20"/>
        <v>0</v>
      </c>
      <c r="DU75" s="345" t="b">
        <f t="shared" si="21"/>
        <v>0</v>
      </c>
      <c r="DV75" s="345">
        <f t="shared" si="22"/>
        <v>0</v>
      </c>
      <c r="DW75" s="164" t="b">
        <f t="shared" si="23"/>
        <v>0</v>
      </c>
      <c r="DX75" s="164" t="str">
        <f t="shared" si="24"/>
        <v/>
      </c>
      <c r="DY75" s="164">
        <f t="shared" si="25"/>
        <v>0</v>
      </c>
      <c r="DZ75" s="345" t="b">
        <f t="shared" si="26"/>
        <v>0</v>
      </c>
      <c r="EA75" s="122" t="str">
        <f t="shared" si="27"/>
        <v/>
      </c>
      <c r="EB75" s="345">
        <f t="shared" si="28"/>
        <v>0</v>
      </c>
      <c r="EC75" s="345" t="b">
        <f t="shared" si="29"/>
        <v>0</v>
      </c>
      <c r="ED75" s="345">
        <f t="shared" si="30"/>
        <v>0</v>
      </c>
      <c r="EE75" s="164" t="b">
        <f t="shared" si="31"/>
        <v>0</v>
      </c>
      <c r="EF75" s="164" t="str">
        <f t="shared" si="32"/>
        <v/>
      </c>
      <c r="EG75" s="164">
        <f t="shared" si="33"/>
        <v>0</v>
      </c>
      <c r="EH75" s="345" t="b">
        <f t="shared" si="34"/>
        <v>0</v>
      </c>
      <c r="EI75" s="122" t="str">
        <f t="shared" si="35"/>
        <v/>
      </c>
      <c r="EJ75" s="345">
        <f t="shared" si="36"/>
        <v>0</v>
      </c>
      <c r="EK75" s="345" t="b">
        <f t="shared" si="37"/>
        <v>0</v>
      </c>
      <c r="EL75" s="345">
        <f t="shared" si="38"/>
        <v>0</v>
      </c>
      <c r="EM75" s="164" t="b">
        <f t="shared" si="39"/>
        <v>0</v>
      </c>
      <c r="EN75" s="164" t="str">
        <f t="shared" si="40"/>
        <v/>
      </c>
      <c r="EO75" s="164">
        <f t="shared" si="41"/>
        <v>0</v>
      </c>
      <c r="EP75" s="345" t="b">
        <f t="shared" si="42"/>
        <v>0</v>
      </c>
      <c r="EQ75" s="122" t="str">
        <f t="shared" si="43"/>
        <v/>
      </c>
      <c r="ER75" s="345">
        <f t="shared" si="44"/>
        <v>0</v>
      </c>
      <c r="ES75" s="345" t="b">
        <f t="shared" si="45"/>
        <v>0</v>
      </c>
      <c r="ET75" s="345">
        <f t="shared" si="46"/>
        <v>0</v>
      </c>
      <c r="EU75" s="522"/>
      <c r="EV75" s="164" t="b">
        <f t="shared" si="47"/>
        <v>0</v>
      </c>
      <c r="EW75" s="164" t="str">
        <f t="shared" si="48"/>
        <v/>
      </c>
      <c r="EX75" s="164">
        <f t="shared" si="49"/>
        <v>0</v>
      </c>
      <c r="EY75" s="345" t="b">
        <f t="shared" si="50"/>
        <v>0</v>
      </c>
      <c r="EZ75" s="122" t="str">
        <f t="shared" si="51"/>
        <v/>
      </c>
      <c r="FA75" s="345">
        <f t="shared" si="52"/>
        <v>0</v>
      </c>
      <c r="FB75" s="345" t="b">
        <f t="shared" si="53"/>
        <v>0</v>
      </c>
      <c r="FC75" s="345">
        <f t="shared" si="54"/>
        <v>0</v>
      </c>
      <c r="FD75" s="164" t="b">
        <f t="shared" si="55"/>
        <v>0</v>
      </c>
      <c r="FE75" s="164" t="str">
        <f t="shared" si="56"/>
        <v/>
      </c>
      <c r="FF75" s="164">
        <f t="shared" si="57"/>
        <v>0</v>
      </c>
      <c r="FG75" s="345" t="b">
        <f t="shared" si="58"/>
        <v>0</v>
      </c>
      <c r="FH75" s="122" t="str">
        <f t="shared" si="59"/>
        <v/>
      </c>
      <c r="FI75" s="345">
        <f t="shared" si="60"/>
        <v>0</v>
      </c>
      <c r="FJ75" s="345" t="b">
        <f t="shared" si="61"/>
        <v>0</v>
      </c>
      <c r="FK75" s="345">
        <f t="shared" si="62"/>
        <v>0</v>
      </c>
      <c r="FL75" s="164" t="b">
        <f t="shared" si="63"/>
        <v>0</v>
      </c>
      <c r="FM75" s="164" t="str">
        <f t="shared" si="64"/>
        <v/>
      </c>
      <c r="FN75" s="164">
        <f t="shared" si="65"/>
        <v>0</v>
      </c>
      <c r="FO75" s="345" t="b">
        <f t="shared" si="66"/>
        <v>0</v>
      </c>
      <c r="FP75" s="122" t="str">
        <f t="shared" si="67"/>
        <v/>
      </c>
      <c r="FQ75" s="345">
        <f t="shared" si="68"/>
        <v>0</v>
      </c>
      <c r="FR75" s="345" t="b">
        <f t="shared" si="69"/>
        <v>0</v>
      </c>
      <c r="FS75" s="345">
        <f t="shared" si="70"/>
        <v>0</v>
      </c>
      <c r="FT75" s="164" t="b">
        <f t="shared" si="71"/>
        <v>0</v>
      </c>
      <c r="FU75" s="164" t="str">
        <f t="shared" si="72"/>
        <v/>
      </c>
      <c r="FV75" s="164">
        <f t="shared" si="73"/>
        <v>0</v>
      </c>
      <c r="FW75" s="345" t="b">
        <f t="shared" si="74"/>
        <v>0</v>
      </c>
      <c r="FX75" s="122" t="str">
        <f t="shared" si="75"/>
        <v/>
      </c>
      <c r="FY75" s="345">
        <f t="shared" si="76"/>
        <v>0</v>
      </c>
      <c r="FZ75" s="345" t="b">
        <f t="shared" si="77"/>
        <v>0</v>
      </c>
      <c r="GA75" s="345">
        <f t="shared" si="78"/>
        <v>0</v>
      </c>
      <c r="GB75" s="164" t="b">
        <f t="shared" si="79"/>
        <v>0</v>
      </c>
      <c r="GC75" s="164" t="str">
        <f t="shared" si="80"/>
        <v/>
      </c>
      <c r="GD75" s="164">
        <f t="shared" si="81"/>
        <v>0</v>
      </c>
      <c r="GE75" s="345" t="b">
        <f t="shared" si="82"/>
        <v>0</v>
      </c>
      <c r="GF75" s="122" t="str">
        <f t="shared" si="83"/>
        <v/>
      </c>
      <c r="GG75" s="345">
        <f t="shared" si="84"/>
        <v>0</v>
      </c>
      <c r="GH75" s="345" t="b">
        <f t="shared" si="85"/>
        <v>0</v>
      </c>
      <c r="GI75" s="345">
        <f t="shared" si="86"/>
        <v>0</v>
      </c>
      <c r="GK75" s="522">
        <f t="shared" si="87"/>
        <v>0</v>
      </c>
      <c r="GL75" s="522"/>
      <c r="GM75" s="522">
        <f t="shared" si="88"/>
        <v>0</v>
      </c>
      <c r="GN75" s="522"/>
      <c r="GO75" s="522">
        <f t="shared" si="89"/>
        <v>0</v>
      </c>
      <c r="GP75" s="522"/>
      <c r="GQ75" s="522">
        <f t="shared" si="90"/>
        <v>0</v>
      </c>
      <c r="GR75" s="522"/>
      <c r="GS75" s="522">
        <f t="shared" si="91"/>
        <v>0</v>
      </c>
      <c r="GT75" s="522"/>
      <c r="GU75" s="522">
        <f t="shared" si="92"/>
        <v>0</v>
      </c>
      <c r="GV75" s="522"/>
      <c r="GW75" s="522">
        <f t="shared" si="93"/>
        <v>0</v>
      </c>
      <c r="GX75" s="522"/>
      <c r="GY75" s="522">
        <f t="shared" si="94"/>
        <v>0</v>
      </c>
      <c r="GZ75" s="522"/>
      <c r="HA75" s="522">
        <f t="shared" si="95"/>
        <v>0</v>
      </c>
      <c r="HB75" s="522"/>
      <c r="HC75" s="522">
        <f t="shared" si="118"/>
        <v>0</v>
      </c>
      <c r="HD75" s="522"/>
      <c r="HE75" s="522">
        <f t="shared" si="97"/>
        <v>0</v>
      </c>
      <c r="HF75" s="522"/>
      <c r="HG75" s="522">
        <f t="shared" si="98"/>
        <v>0</v>
      </c>
      <c r="HH75" s="522"/>
      <c r="HI75" s="522">
        <f t="shared" si="99"/>
        <v>0</v>
      </c>
      <c r="HJ75" s="522"/>
      <c r="HK75" s="522">
        <f t="shared" si="100"/>
        <v>0</v>
      </c>
      <c r="HL75" s="522"/>
      <c r="HM75" s="522">
        <f t="shared" si="101"/>
        <v>0</v>
      </c>
      <c r="HN75" s="522"/>
      <c r="HO75" s="522">
        <f t="shared" si="102"/>
        <v>0</v>
      </c>
      <c r="HP75" s="522"/>
      <c r="HQ75" s="522">
        <f t="shared" si="103"/>
        <v>0</v>
      </c>
      <c r="HR75" s="522"/>
      <c r="HS75" s="522">
        <f t="shared" si="104"/>
        <v>0</v>
      </c>
      <c r="HT75" s="522"/>
      <c r="HU75" s="522">
        <f t="shared" si="105"/>
        <v>0</v>
      </c>
      <c r="HV75" s="522"/>
      <c r="HW75" s="522">
        <f t="shared" si="106"/>
        <v>0</v>
      </c>
      <c r="HX75" s="522"/>
      <c r="HY75" s="522">
        <f t="shared" si="107"/>
        <v>0</v>
      </c>
      <c r="HZ75" s="522"/>
      <c r="IA75" s="522">
        <f t="shared" si="108"/>
        <v>0</v>
      </c>
      <c r="IB75" s="522"/>
      <c r="IC75" s="522">
        <f t="shared" si="109"/>
        <v>0</v>
      </c>
      <c r="ID75" s="522"/>
      <c r="IE75" s="522">
        <f t="shared" si="110"/>
        <v>0</v>
      </c>
      <c r="IF75" s="522"/>
      <c r="IG75" s="522">
        <f t="shared" si="111"/>
        <v>0</v>
      </c>
      <c r="IH75" s="522"/>
      <c r="IJ75" s="522">
        <f t="shared" si="125"/>
        <v>0</v>
      </c>
      <c r="IK75" s="522"/>
      <c r="IL75" s="522">
        <f t="shared" si="126"/>
        <v>0</v>
      </c>
      <c r="IM75" s="522"/>
      <c r="IN75" s="522">
        <f t="shared" si="127"/>
        <v>0</v>
      </c>
      <c r="IO75" s="522"/>
      <c r="IP75" s="522">
        <f t="shared" si="128"/>
        <v>0</v>
      </c>
      <c r="IQ75" s="522"/>
      <c r="IR75" s="522">
        <f t="shared" si="129"/>
        <v>0</v>
      </c>
      <c r="IS75" s="522"/>
      <c r="IU75" s="522">
        <f t="shared" si="119"/>
        <v>0</v>
      </c>
      <c r="IV75" s="522"/>
      <c r="IW75" s="522">
        <f t="shared" si="120"/>
        <v>0</v>
      </c>
      <c r="IX75" s="522"/>
      <c r="IY75" s="522">
        <f t="shared" si="121"/>
        <v>0</v>
      </c>
      <c r="IZ75" s="522"/>
      <c r="JA75" s="522">
        <f t="shared" si="122"/>
        <v>0</v>
      </c>
      <c r="JB75" s="522"/>
      <c r="JC75" s="522">
        <f t="shared" si="123"/>
        <v>0</v>
      </c>
      <c r="JD75" s="522"/>
      <c r="JE75" s="522">
        <f t="shared" si="124"/>
        <v>0</v>
      </c>
      <c r="JF75" s="522"/>
    </row>
    <row r="76" spans="1:266">
      <c r="A76" s="253"/>
      <c r="B76" s="211"/>
      <c r="C76" s="48" t="s">
        <v>5380</v>
      </c>
      <c r="D76" s="547" t="str">
        <f>IF($CW$27=1,"",IF(CNGE_2024_M3_Secc1!D625="","",CNGE_2024_M3_Secc1!D625))</f>
        <v/>
      </c>
      <c r="E76" s="548"/>
      <c r="F76" s="548"/>
      <c r="G76" s="549"/>
      <c r="H76" s="537"/>
      <c r="I76" s="537"/>
      <c r="J76" s="537"/>
      <c r="K76" s="537"/>
      <c r="L76" s="537"/>
      <c r="M76" s="537"/>
      <c r="N76" s="537"/>
      <c r="O76" s="537"/>
      <c r="P76" s="982"/>
      <c r="Q76" s="982"/>
      <c r="R76" s="982"/>
      <c r="S76" s="982"/>
      <c r="T76" s="982"/>
      <c r="U76" s="982"/>
      <c r="V76" s="982"/>
      <c r="W76" s="982"/>
      <c r="X76" s="982"/>
      <c r="Y76" s="982"/>
      <c r="Z76" s="537"/>
      <c r="AA76" s="537"/>
      <c r="AB76" s="537"/>
      <c r="AC76" s="537"/>
      <c r="AD76" s="537"/>
      <c r="AE76" s="537"/>
      <c r="AF76" s="537"/>
      <c r="AG76" s="537"/>
      <c r="AH76" s="982"/>
      <c r="AI76" s="982"/>
      <c r="AJ76" s="982"/>
      <c r="AK76" s="982"/>
      <c r="AL76" s="982"/>
      <c r="AM76" s="982"/>
      <c r="AN76" s="982"/>
      <c r="AO76" s="982"/>
      <c r="AP76" s="982"/>
      <c r="AQ76" s="982"/>
      <c r="AR76" s="537"/>
      <c r="AS76" s="537"/>
      <c r="AT76" s="537"/>
      <c r="AU76" s="537"/>
      <c r="AV76" s="537"/>
      <c r="AW76" s="537"/>
      <c r="AX76" s="537"/>
      <c r="AY76" s="537"/>
      <c r="AZ76" s="982"/>
      <c r="BA76" s="982"/>
      <c r="BB76" s="982"/>
      <c r="BC76" s="982"/>
      <c r="BD76" s="982"/>
      <c r="BE76" s="982"/>
      <c r="BF76" s="982"/>
      <c r="BG76" s="982"/>
      <c r="BH76" s="982"/>
      <c r="BI76" s="982"/>
      <c r="BJ76" s="537"/>
      <c r="BK76" s="537"/>
      <c r="BL76" s="537"/>
      <c r="BM76" s="537"/>
      <c r="BN76" s="537"/>
      <c r="BO76" s="537"/>
      <c r="BP76" s="537"/>
      <c r="BQ76" s="537"/>
      <c r="BR76" s="982"/>
      <c r="BS76" s="982"/>
      <c r="BT76" s="982"/>
      <c r="BU76" s="982"/>
      <c r="BV76" s="982"/>
      <c r="BW76" s="982"/>
      <c r="BX76" s="982"/>
      <c r="BY76" s="982"/>
      <c r="BZ76" s="982"/>
      <c r="CA76" s="982"/>
      <c r="CB76" s="537"/>
      <c r="CC76" s="537"/>
      <c r="CD76" s="537"/>
      <c r="CE76" s="537"/>
      <c r="CF76" s="537"/>
      <c r="CG76" s="537"/>
      <c r="CH76" s="537"/>
      <c r="CI76" s="537"/>
      <c r="CJ76" s="982"/>
      <c r="CK76" s="982"/>
      <c r="CL76" s="982"/>
      <c r="CM76" s="982"/>
      <c r="CN76" s="982"/>
      <c r="CO76" s="982"/>
      <c r="CP76" s="982"/>
      <c r="CQ76" s="982"/>
      <c r="CR76" s="982"/>
      <c r="CS76" s="982"/>
      <c r="CW76" s="524">
        <f>CNGE_2024_M3_Secc1!AH724</f>
        <v>0</v>
      </c>
      <c r="CX76" s="526"/>
      <c r="CZ76" s="522">
        <f>IF(CNGE_2024_M3_Secc1!$AO$669=CNGE_2024_M3_Secc1!$AQ$669,0,CNGE_2024_M3_Secc1!Y724)</f>
        <v>0</v>
      </c>
      <c r="DA76" s="522"/>
      <c r="DB76" s="522">
        <f t="shared" si="5"/>
        <v>0</v>
      </c>
      <c r="DC76" s="522"/>
      <c r="DD76" s="522">
        <f t="shared" si="6"/>
        <v>0</v>
      </c>
      <c r="DE76" s="522"/>
      <c r="DG76" s="164" t="b">
        <f t="shared" si="7"/>
        <v>0</v>
      </c>
      <c r="DH76" s="164" t="str">
        <f t="shared" si="8"/>
        <v/>
      </c>
      <c r="DI76" s="164">
        <f t="shared" si="9"/>
        <v>0</v>
      </c>
      <c r="DJ76" s="345" t="b">
        <f t="shared" si="10"/>
        <v>0</v>
      </c>
      <c r="DK76" s="122" t="str">
        <f t="shared" si="11"/>
        <v/>
      </c>
      <c r="DL76" s="345">
        <f t="shared" si="12"/>
        <v>0</v>
      </c>
      <c r="DM76" s="345" t="b">
        <f t="shared" si="13"/>
        <v>0</v>
      </c>
      <c r="DN76" s="345">
        <f t="shared" si="14"/>
        <v>0</v>
      </c>
      <c r="DO76" s="164" t="b">
        <f t="shared" si="15"/>
        <v>0</v>
      </c>
      <c r="DP76" s="164" t="str">
        <f t="shared" si="16"/>
        <v/>
      </c>
      <c r="DQ76" s="164">
        <f t="shared" si="17"/>
        <v>0</v>
      </c>
      <c r="DR76" s="345" t="b">
        <f t="shared" si="18"/>
        <v>0</v>
      </c>
      <c r="DS76" s="122" t="str">
        <f t="shared" si="19"/>
        <v/>
      </c>
      <c r="DT76" s="345">
        <f t="shared" si="20"/>
        <v>0</v>
      </c>
      <c r="DU76" s="345" t="b">
        <f t="shared" si="21"/>
        <v>0</v>
      </c>
      <c r="DV76" s="345">
        <f t="shared" si="22"/>
        <v>0</v>
      </c>
      <c r="DW76" s="164" t="b">
        <f t="shared" si="23"/>
        <v>0</v>
      </c>
      <c r="DX76" s="164" t="str">
        <f t="shared" si="24"/>
        <v/>
      </c>
      <c r="DY76" s="164">
        <f t="shared" si="25"/>
        <v>0</v>
      </c>
      <c r="DZ76" s="345" t="b">
        <f t="shared" si="26"/>
        <v>0</v>
      </c>
      <c r="EA76" s="122" t="str">
        <f t="shared" si="27"/>
        <v/>
      </c>
      <c r="EB76" s="345">
        <f t="shared" si="28"/>
        <v>0</v>
      </c>
      <c r="EC76" s="345" t="b">
        <f t="shared" si="29"/>
        <v>0</v>
      </c>
      <c r="ED76" s="345">
        <f t="shared" si="30"/>
        <v>0</v>
      </c>
      <c r="EE76" s="164" t="b">
        <f t="shared" si="31"/>
        <v>0</v>
      </c>
      <c r="EF76" s="164" t="str">
        <f t="shared" si="32"/>
        <v/>
      </c>
      <c r="EG76" s="164">
        <f t="shared" si="33"/>
        <v>0</v>
      </c>
      <c r="EH76" s="345" t="b">
        <f t="shared" si="34"/>
        <v>0</v>
      </c>
      <c r="EI76" s="122" t="str">
        <f t="shared" si="35"/>
        <v/>
      </c>
      <c r="EJ76" s="345">
        <f t="shared" si="36"/>
        <v>0</v>
      </c>
      <c r="EK76" s="345" t="b">
        <f t="shared" si="37"/>
        <v>0</v>
      </c>
      <c r="EL76" s="345">
        <f t="shared" si="38"/>
        <v>0</v>
      </c>
      <c r="EM76" s="164" t="b">
        <f t="shared" si="39"/>
        <v>0</v>
      </c>
      <c r="EN76" s="164" t="str">
        <f t="shared" si="40"/>
        <v/>
      </c>
      <c r="EO76" s="164">
        <f t="shared" si="41"/>
        <v>0</v>
      </c>
      <c r="EP76" s="345" t="b">
        <f t="shared" si="42"/>
        <v>0</v>
      </c>
      <c r="EQ76" s="122" t="str">
        <f t="shared" si="43"/>
        <v/>
      </c>
      <c r="ER76" s="345">
        <f t="shared" si="44"/>
        <v>0</v>
      </c>
      <c r="ES76" s="345" t="b">
        <f t="shared" si="45"/>
        <v>0</v>
      </c>
      <c r="ET76" s="345">
        <f t="shared" si="46"/>
        <v>0</v>
      </c>
      <c r="EU76" s="522"/>
      <c r="EV76" s="164" t="b">
        <f t="shared" si="47"/>
        <v>0</v>
      </c>
      <c r="EW76" s="164" t="str">
        <f t="shared" si="48"/>
        <v/>
      </c>
      <c r="EX76" s="164">
        <f t="shared" si="49"/>
        <v>0</v>
      </c>
      <c r="EY76" s="345" t="b">
        <f t="shared" si="50"/>
        <v>0</v>
      </c>
      <c r="EZ76" s="122" t="str">
        <f t="shared" si="51"/>
        <v/>
      </c>
      <c r="FA76" s="345">
        <f t="shared" si="52"/>
        <v>0</v>
      </c>
      <c r="FB76" s="345" t="b">
        <f t="shared" si="53"/>
        <v>0</v>
      </c>
      <c r="FC76" s="345">
        <f t="shared" si="54"/>
        <v>0</v>
      </c>
      <c r="FD76" s="164" t="b">
        <f t="shared" si="55"/>
        <v>0</v>
      </c>
      <c r="FE76" s="164" t="str">
        <f t="shared" si="56"/>
        <v/>
      </c>
      <c r="FF76" s="164">
        <f t="shared" si="57"/>
        <v>0</v>
      </c>
      <c r="FG76" s="345" t="b">
        <f t="shared" si="58"/>
        <v>0</v>
      </c>
      <c r="FH76" s="122" t="str">
        <f t="shared" si="59"/>
        <v/>
      </c>
      <c r="FI76" s="345">
        <f t="shared" si="60"/>
        <v>0</v>
      </c>
      <c r="FJ76" s="345" t="b">
        <f t="shared" si="61"/>
        <v>0</v>
      </c>
      <c r="FK76" s="345">
        <f t="shared" si="62"/>
        <v>0</v>
      </c>
      <c r="FL76" s="164" t="b">
        <f t="shared" si="63"/>
        <v>0</v>
      </c>
      <c r="FM76" s="164" t="str">
        <f t="shared" si="64"/>
        <v/>
      </c>
      <c r="FN76" s="164">
        <f t="shared" si="65"/>
        <v>0</v>
      </c>
      <c r="FO76" s="345" t="b">
        <f t="shared" si="66"/>
        <v>0</v>
      </c>
      <c r="FP76" s="122" t="str">
        <f t="shared" si="67"/>
        <v/>
      </c>
      <c r="FQ76" s="345">
        <f t="shared" si="68"/>
        <v>0</v>
      </c>
      <c r="FR76" s="345" t="b">
        <f t="shared" si="69"/>
        <v>0</v>
      </c>
      <c r="FS76" s="345">
        <f t="shared" si="70"/>
        <v>0</v>
      </c>
      <c r="FT76" s="164" t="b">
        <f t="shared" si="71"/>
        <v>0</v>
      </c>
      <c r="FU76" s="164" t="str">
        <f t="shared" si="72"/>
        <v/>
      </c>
      <c r="FV76" s="164">
        <f t="shared" si="73"/>
        <v>0</v>
      </c>
      <c r="FW76" s="345" t="b">
        <f t="shared" si="74"/>
        <v>0</v>
      </c>
      <c r="FX76" s="122" t="str">
        <f t="shared" si="75"/>
        <v/>
      </c>
      <c r="FY76" s="345">
        <f t="shared" si="76"/>
        <v>0</v>
      </c>
      <c r="FZ76" s="345" t="b">
        <f t="shared" si="77"/>
        <v>0</v>
      </c>
      <c r="GA76" s="345">
        <f t="shared" si="78"/>
        <v>0</v>
      </c>
      <c r="GB76" s="164" t="b">
        <f t="shared" si="79"/>
        <v>0</v>
      </c>
      <c r="GC76" s="164" t="str">
        <f t="shared" si="80"/>
        <v/>
      </c>
      <c r="GD76" s="164">
        <f t="shared" si="81"/>
        <v>0</v>
      </c>
      <c r="GE76" s="345" t="b">
        <f t="shared" si="82"/>
        <v>0</v>
      </c>
      <c r="GF76" s="122" t="str">
        <f t="shared" si="83"/>
        <v/>
      </c>
      <c r="GG76" s="345">
        <f t="shared" si="84"/>
        <v>0</v>
      </c>
      <c r="GH76" s="345" t="b">
        <f t="shared" si="85"/>
        <v>0</v>
      </c>
      <c r="GI76" s="345">
        <f t="shared" si="86"/>
        <v>0</v>
      </c>
      <c r="GK76" s="522">
        <f t="shared" si="87"/>
        <v>0</v>
      </c>
      <c r="GL76" s="522"/>
      <c r="GM76" s="522">
        <f t="shared" si="88"/>
        <v>0</v>
      </c>
      <c r="GN76" s="522"/>
      <c r="GO76" s="522">
        <f t="shared" si="89"/>
        <v>0</v>
      </c>
      <c r="GP76" s="522"/>
      <c r="GQ76" s="522">
        <f t="shared" si="90"/>
        <v>0</v>
      </c>
      <c r="GR76" s="522"/>
      <c r="GS76" s="522">
        <f t="shared" si="91"/>
        <v>0</v>
      </c>
      <c r="GT76" s="522"/>
      <c r="GU76" s="522">
        <f t="shared" si="92"/>
        <v>0</v>
      </c>
      <c r="GV76" s="522"/>
      <c r="GW76" s="522">
        <f t="shared" si="93"/>
        <v>0</v>
      </c>
      <c r="GX76" s="522"/>
      <c r="GY76" s="522">
        <f t="shared" si="94"/>
        <v>0</v>
      </c>
      <c r="GZ76" s="522"/>
      <c r="HA76" s="522">
        <f t="shared" si="95"/>
        <v>0</v>
      </c>
      <c r="HB76" s="522"/>
      <c r="HC76" s="522">
        <f t="shared" si="118"/>
        <v>0</v>
      </c>
      <c r="HD76" s="522"/>
      <c r="HE76" s="522">
        <f t="shared" si="97"/>
        <v>0</v>
      </c>
      <c r="HF76" s="522"/>
      <c r="HG76" s="522">
        <f t="shared" si="98"/>
        <v>0</v>
      </c>
      <c r="HH76" s="522"/>
      <c r="HI76" s="522">
        <f t="shared" si="99"/>
        <v>0</v>
      </c>
      <c r="HJ76" s="522"/>
      <c r="HK76" s="522">
        <f t="shared" si="100"/>
        <v>0</v>
      </c>
      <c r="HL76" s="522"/>
      <c r="HM76" s="522">
        <f t="shared" si="101"/>
        <v>0</v>
      </c>
      <c r="HN76" s="522"/>
      <c r="HO76" s="522">
        <f t="shared" si="102"/>
        <v>0</v>
      </c>
      <c r="HP76" s="522"/>
      <c r="HQ76" s="522">
        <f t="shared" si="103"/>
        <v>0</v>
      </c>
      <c r="HR76" s="522"/>
      <c r="HS76" s="522">
        <f t="shared" si="104"/>
        <v>0</v>
      </c>
      <c r="HT76" s="522"/>
      <c r="HU76" s="522">
        <f t="shared" si="105"/>
        <v>0</v>
      </c>
      <c r="HV76" s="522"/>
      <c r="HW76" s="522">
        <f t="shared" si="106"/>
        <v>0</v>
      </c>
      <c r="HX76" s="522"/>
      <c r="HY76" s="522">
        <f t="shared" si="107"/>
        <v>0</v>
      </c>
      <c r="HZ76" s="522"/>
      <c r="IA76" s="522">
        <f t="shared" si="108"/>
        <v>0</v>
      </c>
      <c r="IB76" s="522"/>
      <c r="IC76" s="522">
        <f t="shared" si="109"/>
        <v>0</v>
      </c>
      <c r="ID76" s="522"/>
      <c r="IE76" s="522">
        <f t="shared" si="110"/>
        <v>0</v>
      </c>
      <c r="IF76" s="522"/>
      <c r="IG76" s="522">
        <f t="shared" si="111"/>
        <v>0</v>
      </c>
      <c r="IH76" s="522"/>
      <c r="IJ76" s="522">
        <f t="shared" si="125"/>
        <v>0</v>
      </c>
      <c r="IK76" s="522"/>
      <c r="IL76" s="522">
        <f t="shared" si="126"/>
        <v>0</v>
      </c>
      <c r="IM76" s="522"/>
      <c r="IN76" s="522">
        <f t="shared" si="127"/>
        <v>0</v>
      </c>
      <c r="IO76" s="522"/>
      <c r="IP76" s="522">
        <f t="shared" si="128"/>
        <v>0</v>
      </c>
      <c r="IQ76" s="522"/>
      <c r="IR76" s="522">
        <f t="shared" si="129"/>
        <v>0</v>
      </c>
      <c r="IS76" s="522"/>
      <c r="IU76" s="522">
        <f t="shared" si="119"/>
        <v>0</v>
      </c>
      <c r="IV76" s="522"/>
      <c r="IW76" s="522">
        <f t="shared" si="120"/>
        <v>0</v>
      </c>
      <c r="IX76" s="522"/>
      <c r="IY76" s="522">
        <f t="shared" si="121"/>
        <v>0</v>
      </c>
      <c r="IZ76" s="522"/>
      <c r="JA76" s="522">
        <f t="shared" si="122"/>
        <v>0</v>
      </c>
      <c r="JB76" s="522"/>
      <c r="JC76" s="522">
        <f t="shared" si="123"/>
        <v>0</v>
      </c>
      <c r="JD76" s="522"/>
      <c r="JE76" s="522">
        <f t="shared" si="124"/>
        <v>0</v>
      </c>
      <c r="JF76" s="522"/>
    </row>
    <row r="77" spans="1:266">
      <c r="A77" s="253"/>
      <c r="B77" s="211"/>
      <c r="C77" s="48" t="s">
        <v>5381</v>
      </c>
      <c r="D77" s="547" t="str">
        <f>IF($CW$27=1,"",IF(CNGE_2024_M3_Secc1!D626="","",CNGE_2024_M3_Secc1!D626))</f>
        <v/>
      </c>
      <c r="E77" s="548"/>
      <c r="F77" s="548"/>
      <c r="G77" s="549"/>
      <c r="H77" s="537"/>
      <c r="I77" s="537"/>
      <c r="J77" s="537"/>
      <c r="K77" s="537"/>
      <c r="L77" s="537"/>
      <c r="M77" s="537"/>
      <c r="N77" s="537"/>
      <c r="O77" s="537"/>
      <c r="P77" s="982"/>
      <c r="Q77" s="982"/>
      <c r="R77" s="982"/>
      <c r="S77" s="982"/>
      <c r="T77" s="982"/>
      <c r="U77" s="982"/>
      <c r="V77" s="982"/>
      <c r="W77" s="982"/>
      <c r="X77" s="982"/>
      <c r="Y77" s="982"/>
      <c r="Z77" s="537"/>
      <c r="AA77" s="537"/>
      <c r="AB77" s="537"/>
      <c r="AC77" s="537"/>
      <c r="AD77" s="537"/>
      <c r="AE77" s="537"/>
      <c r="AF77" s="537"/>
      <c r="AG77" s="537"/>
      <c r="AH77" s="982"/>
      <c r="AI77" s="982"/>
      <c r="AJ77" s="982"/>
      <c r="AK77" s="982"/>
      <c r="AL77" s="982"/>
      <c r="AM77" s="982"/>
      <c r="AN77" s="982"/>
      <c r="AO77" s="982"/>
      <c r="AP77" s="982"/>
      <c r="AQ77" s="982"/>
      <c r="AR77" s="537"/>
      <c r="AS77" s="537"/>
      <c r="AT77" s="537"/>
      <c r="AU77" s="537"/>
      <c r="AV77" s="537"/>
      <c r="AW77" s="537"/>
      <c r="AX77" s="537"/>
      <c r="AY77" s="537"/>
      <c r="AZ77" s="982"/>
      <c r="BA77" s="982"/>
      <c r="BB77" s="982"/>
      <c r="BC77" s="982"/>
      <c r="BD77" s="982"/>
      <c r="BE77" s="982"/>
      <c r="BF77" s="982"/>
      <c r="BG77" s="982"/>
      <c r="BH77" s="982"/>
      <c r="BI77" s="982"/>
      <c r="BJ77" s="537"/>
      <c r="BK77" s="537"/>
      <c r="BL77" s="537"/>
      <c r="BM77" s="537"/>
      <c r="BN77" s="537"/>
      <c r="BO77" s="537"/>
      <c r="BP77" s="537"/>
      <c r="BQ77" s="537"/>
      <c r="BR77" s="982"/>
      <c r="BS77" s="982"/>
      <c r="BT77" s="982"/>
      <c r="BU77" s="982"/>
      <c r="BV77" s="982"/>
      <c r="BW77" s="982"/>
      <c r="BX77" s="982"/>
      <c r="BY77" s="982"/>
      <c r="BZ77" s="982"/>
      <c r="CA77" s="982"/>
      <c r="CB77" s="537"/>
      <c r="CC77" s="537"/>
      <c r="CD77" s="537"/>
      <c r="CE77" s="537"/>
      <c r="CF77" s="537"/>
      <c r="CG77" s="537"/>
      <c r="CH77" s="537"/>
      <c r="CI77" s="537"/>
      <c r="CJ77" s="982"/>
      <c r="CK77" s="982"/>
      <c r="CL77" s="982"/>
      <c r="CM77" s="982"/>
      <c r="CN77" s="982"/>
      <c r="CO77" s="982"/>
      <c r="CP77" s="982"/>
      <c r="CQ77" s="982"/>
      <c r="CR77" s="982"/>
      <c r="CS77" s="982"/>
      <c r="CW77" s="524">
        <f>CNGE_2024_M3_Secc1!AH725</f>
        <v>0</v>
      </c>
      <c r="CX77" s="526"/>
      <c r="CZ77" s="522">
        <f>IF(CNGE_2024_M3_Secc1!$AO$669=CNGE_2024_M3_Secc1!$AQ$669,0,CNGE_2024_M3_Secc1!Y725)</f>
        <v>0</v>
      </c>
      <c r="DA77" s="522"/>
      <c r="DB77" s="522">
        <f t="shared" si="5"/>
        <v>0</v>
      </c>
      <c r="DC77" s="522"/>
      <c r="DD77" s="522">
        <f t="shared" si="6"/>
        <v>0</v>
      </c>
      <c r="DE77" s="522"/>
      <c r="DG77" s="164" t="b">
        <f t="shared" si="7"/>
        <v>0</v>
      </c>
      <c r="DH77" s="164" t="str">
        <f t="shared" si="8"/>
        <v/>
      </c>
      <c r="DI77" s="164">
        <f t="shared" si="9"/>
        <v>0</v>
      </c>
      <c r="DJ77" s="345" t="b">
        <f t="shared" si="10"/>
        <v>0</v>
      </c>
      <c r="DK77" s="122" t="str">
        <f t="shared" si="11"/>
        <v/>
      </c>
      <c r="DL77" s="345">
        <f t="shared" si="12"/>
        <v>0</v>
      </c>
      <c r="DM77" s="345" t="b">
        <f t="shared" si="13"/>
        <v>0</v>
      </c>
      <c r="DN77" s="345">
        <f t="shared" si="14"/>
        <v>0</v>
      </c>
      <c r="DO77" s="164" t="b">
        <f t="shared" si="15"/>
        <v>0</v>
      </c>
      <c r="DP77" s="164" t="str">
        <f t="shared" si="16"/>
        <v/>
      </c>
      <c r="DQ77" s="164">
        <f t="shared" si="17"/>
        <v>0</v>
      </c>
      <c r="DR77" s="345" t="b">
        <f t="shared" si="18"/>
        <v>0</v>
      </c>
      <c r="DS77" s="122" t="str">
        <f t="shared" si="19"/>
        <v/>
      </c>
      <c r="DT77" s="345">
        <f t="shared" si="20"/>
        <v>0</v>
      </c>
      <c r="DU77" s="345" t="b">
        <f t="shared" si="21"/>
        <v>0</v>
      </c>
      <c r="DV77" s="345">
        <f t="shared" si="22"/>
        <v>0</v>
      </c>
      <c r="DW77" s="164" t="b">
        <f t="shared" si="23"/>
        <v>0</v>
      </c>
      <c r="DX77" s="164" t="str">
        <f t="shared" si="24"/>
        <v/>
      </c>
      <c r="DY77" s="164">
        <f t="shared" si="25"/>
        <v>0</v>
      </c>
      <c r="DZ77" s="345" t="b">
        <f t="shared" si="26"/>
        <v>0</v>
      </c>
      <c r="EA77" s="122" t="str">
        <f t="shared" si="27"/>
        <v/>
      </c>
      <c r="EB77" s="345">
        <f t="shared" si="28"/>
        <v>0</v>
      </c>
      <c r="EC77" s="345" t="b">
        <f t="shared" si="29"/>
        <v>0</v>
      </c>
      <c r="ED77" s="345">
        <f t="shared" si="30"/>
        <v>0</v>
      </c>
      <c r="EE77" s="164" t="b">
        <f t="shared" si="31"/>
        <v>0</v>
      </c>
      <c r="EF77" s="164" t="str">
        <f t="shared" si="32"/>
        <v/>
      </c>
      <c r="EG77" s="164">
        <f t="shared" si="33"/>
        <v>0</v>
      </c>
      <c r="EH77" s="345" t="b">
        <f t="shared" si="34"/>
        <v>0</v>
      </c>
      <c r="EI77" s="122" t="str">
        <f t="shared" si="35"/>
        <v/>
      </c>
      <c r="EJ77" s="345">
        <f t="shared" si="36"/>
        <v>0</v>
      </c>
      <c r="EK77" s="345" t="b">
        <f t="shared" si="37"/>
        <v>0</v>
      </c>
      <c r="EL77" s="345">
        <f t="shared" si="38"/>
        <v>0</v>
      </c>
      <c r="EM77" s="164" t="b">
        <f t="shared" si="39"/>
        <v>0</v>
      </c>
      <c r="EN77" s="164" t="str">
        <f t="shared" si="40"/>
        <v/>
      </c>
      <c r="EO77" s="164">
        <f t="shared" si="41"/>
        <v>0</v>
      </c>
      <c r="EP77" s="345" t="b">
        <f t="shared" si="42"/>
        <v>0</v>
      </c>
      <c r="EQ77" s="122" t="str">
        <f t="shared" si="43"/>
        <v/>
      </c>
      <c r="ER77" s="345">
        <f t="shared" si="44"/>
        <v>0</v>
      </c>
      <c r="ES77" s="345" t="b">
        <f t="shared" si="45"/>
        <v>0</v>
      </c>
      <c r="ET77" s="345">
        <f t="shared" si="46"/>
        <v>0</v>
      </c>
      <c r="EU77" s="522"/>
      <c r="EV77" s="164" t="b">
        <f t="shared" si="47"/>
        <v>0</v>
      </c>
      <c r="EW77" s="164" t="str">
        <f t="shared" si="48"/>
        <v/>
      </c>
      <c r="EX77" s="164">
        <f t="shared" si="49"/>
        <v>0</v>
      </c>
      <c r="EY77" s="345" t="b">
        <f t="shared" si="50"/>
        <v>0</v>
      </c>
      <c r="EZ77" s="122" t="str">
        <f t="shared" si="51"/>
        <v/>
      </c>
      <c r="FA77" s="345">
        <f t="shared" si="52"/>
        <v>0</v>
      </c>
      <c r="FB77" s="345" t="b">
        <f t="shared" si="53"/>
        <v>0</v>
      </c>
      <c r="FC77" s="345">
        <f t="shared" si="54"/>
        <v>0</v>
      </c>
      <c r="FD77" s="164" t="b">
        <f t="shared" si="55"/>
        <v>0</v>
      </c>
      <c r="FE77" s="164" t="str">
        <f t="shared" si="56"/>
        <v/>
      </c>
      <c r="FF77" s="164">
        <f t="shared" si="57"/>
        <v>0</v>
      </c>
      <c r="FG77" s="345" t="b">
        <f t="shared" si="58"/>
        <v>0</v>
      </c>
      <c r="FH77" s="122" t="str">
        <f t="shared" si="59"/>
        <v/>
      </c>
      <c r="FI77" s="345">
        <f t="shared" si="60"/>
        <v>0</v>
      </c>
      <c r="FJ77" s="345" t="b">
        <f t="shared" si="61"/>
        <v>0</v>
      </c>
      <c r="FK77" s="345">
        <f t="shared" si="62"/>
        <v>0</v>
      </c>
      <c r="FL77" s="164" t="b">
        <f t="shared" si="63"/>
        <v>0</v>
      </c>
      <c r="FM77" s="164" t="str">
        <f t="shared" si="64"/>
        <v/>
      </c>
      <c r="FN77" s="164">
        <f t="shared" si="65"/>
        <v>0</v>
      </c>
      <c r="FO77" s="345" t="b">
        <f t="shared" si="66"/>
        <v>0</v>
      </c>
      <c r="FP77" s="122" t="str">
        <f t="shared" si="67"/>
        <v/>
      </c>
      <c r="FQ77" s="345">
        <f t="shared" si="68"/>
        <v>0</v>
      </c>
      <c r="FR77" s="345" t="b">
        <f t="shared" si="69"/>
        <v>0</v>
      </c>
      <c r="FS77" s="345">
        <f t="shared" si="70"/>
        <v>0</v>
      </c>
      <c r="FT77" s="164" t="b">
        <f t="shared" si="71"/>
        <v>0</v>
      </c>
      <c r="FU77" s="164" t="str">
        <f t="shared" si="72"/>
        <v/>
      </c>
      <c r="FV77" s="164">
        <f t="shared" si="73"/>
        <v>0</v>
      </c>
      <c r="FW77" s="345" t="b">
        <f t="shared" si="74"/>
        <v>0</v>
      </c>
      <c r="FX77" s="122" t="str">
        <f t="shared" si="75"/>
        <v/>
      </c>
      <c r="FY77" s="345">
        <f t="shared" si="76"/>
        <v>0</v>
      </c>
      <c r="FZ77" s="345" t="b">
        <f t="shared" si="77"/>
        <v>0</v>
      </c>
      <c r="GA77" s="345">
        <f t="shared" si="78"/>
        <v>0</v>
      </c>
      <c r="GB77" s="164" t="b">
        <f t="shared" si="79"/>
        <v>0</v>
      </c>
      <c r="GC77" s="164" t="str">
        <f t="shared" si="80"/>
        <v/>
      </c>
      <c r="GD77" s="164">
        <f t="shared" si="81"/>
        <v>0</v>
      </c>
      <c r="GE77" s="345" t="b">
        <f t="shared" si="82"/>
        <v>0</v>
      </c>
      <c r="GF77" s="122" t="str">
        <f t="shared" si="83"/>
        <v/>
      </c>
      <c r="GG77" s="345">
        <f t="shared" si="84"/>
        <v>0</v>
      </c>
      <c r="GH77" s="345" t="b">
        <f t="shared" si="85"/>
        <v>0</v>
      </c>
      <c r="GI77" s="345">
        <f t="shared" si="86"/>
        <v>0</v>
      </c>
      <c r="GK77" s="522">
        <f t="shared" si="87"/>
        <v>0</v>
      </c>
      <c r="GL77" s="522"/>
      <c r="GM77" s="522">
        <f t="shared" si="88"/>
        <v>0</v>
      </c>
      <c r="GN77" s="522"/>
      <c r="GO77" s="522">
        <f t="shared" si="89"/>
        <v>0</v>
      </c>
      <c r="GP77" s="522"/>
      <c r="GQ77" s="522">
        <f t="shared" si="90"/>
        <v>0</v>
      </c>
      <c r="GR77" s="522"/>
      <c r="GS77" s="522">
        <f t="shared" si="91"/>
        <v>0</v>
      </c>
      <c r="GT77" s="522"/>
      <c r="GU77" s="522">
        <f t="shared" si="92"/>
        <v>0</v>
      </c>
      <c r="GV77" s="522"/>
      <c r="GW77" s="522">
        <f t="shared" si="93"/>
        <v>0</v>
      </c>
      <c r="GX77" s="522"/>
      <c r="GY77" s="522">
        <f t="shared" si="94"/>
        <v>0</v>
      </c>
      <c r="GZ77" s="522"/>
      <c r="HA77" s="522">
        <f t="shared" si="95"/>
        <v>0</v>
      </c>
      <c r="HB77" s="522"/>
      <c r="HC77" s="522">
        <f t="shared" si="118"/>
        <v>0</v>
      </c>
      <c r="HD77" s="522"/>
      <c r="HE77" s="522">
        <f t="shared" si="97"/>
        <v>0</v>
      </c>
      <c r="HF77" s="522"/>
      <c r="HG77" s="522">
        <f t="shared" si="98"/>
        <v>0</v>
      </c>
      <c r="HH77" s="522"/>
      <c r="HI77" s="522">
        <f t="shared" si="99"/>
        <v>0</v>
      </c>
      <c r="HJ77" s="522"/>
      <c r="HK77" s="522">
        <f t="shared" si="100"/>
        <v>0</v>
      </c>
      <c r="HL77" s="522"/>
      <c r="HM77" s="522">
        <f t="shared" si="101"/>
        <v>0</v>
      </c>
      <c r="HN77" s="522"/>
      <c r="HO77" s="522">
        <f t="shared" si="102"/>
        <v>0</v>
      </c>
      <c r="HP77" s="522"/>
      <c r="HQ77" s="522">
        <f t="shared" si="103"/>
        <v>0</v>
      </c>
      <c r="HR77" s="522"/>
      <c r="HS77" s="522">
        <f t="shared" si="104"/>
        <v>0</v>
      </c>
      <c r="HT77" s="522"/>
      <c r="HU77" s="522">
        <f t="shared" si="105"/>
        <v>0</v>
      </c>
      <c r="HV77" s="522"/>
      <c r="HW77" s="522">
        <f t="shared" si="106"/>
        <v>0</v>
      </c>
      <c r="HX77" s="522"/>
      <c r="HY77" s="522">
        <f t="shared" si="107"/>
        <v>0</v>
      </c>
      <c r="HZ77" s="522"/>
      <c r="IA77" s="522">
        <f t="shared" si="108"/>
        <v>0</v>
      </c>
      <c r="IB77" s="522"/>
      <c r="IC77" s="522">
        <f t="shared" si="109"/>
        <v>0</v>
      </c>
      <c r="ID77" s="522"/>
      <c r="IE77" s="522">
        <f t="shared" si="110"/>
        <v>0</v>
      </c>
      <c r="IF77" s="522"/>
      <c r="IG77" s="522">
        <f t="shared" si="111"/>
        <v>0</v>
      </c>
      <c r="IH77" s="522"/>
      <c r="IJ77" s="522">
        <f t="shared" si="125"/>
        <v>0</v>
      </c>
      <c r="IK77" s="522"/>
      <c r="IL77" s="522">
        <f t="shared" si="126"/>
        <v>0</v>
      </c>
      <c r="IM77" s="522"/>
      <c r="IN77" s="522">
        <f t="shared" si="127"/>
        <v>0</v>
      </c>
      <c r="IO77" s="522"/>
      <c r="IP77" s="522">
        <f t="shared" si="128"/>
        <v>0</v>
      </c>
      <c r="IQ77" s="522"/>
      <c r="IR77" s="522">
        <f t="shared" si="129"/>
        <v>0</v>
      </c>
      <c r="IS77" s="522"/>
      <c r="IU77" s="522">
        <f t="shared" si="119"/>
        <v>0</v>
      </c>
      <c r="IV77" s="522"/>
      <c r="IW77" s="522">
        <f t="shared" si="120"/>
        <v>0</v>
      </c>
      <c r="IX77" s="522"/>
      <c r="IY77" s="522">
        <f t="shared" si="121"/>
        <v>0</v>
      </c>
      <c r="IZ77" s="522"/>
      <c r="JA77" s="522">
        <f t="shared" si="122"/>
        <v>0</v>
      </c>
      <c r="JB77" s="522"/>
      <c r="JC77" s="522">
        <f t="shared" si="123"/>
        <v>0</v>
      </c>
      <c r="JD77" s="522"/>
      <c r="JE77" s="522">
        <f t="shared" si="124"/>
        <v>0</v>
      </c>
      <c r="JF77" s="522"/>
    </row>
    <row r="78" spans="1:266">
      <c r="A78" s="253"/>
      <c r="B78" s="211"/>
      <c r="C78" s="48" t="s">
        <v>5382</v>
      </c>
      <c r="D78" s="547" t="str">
        <f>IF($CW$27=1,"",IF(CNGE_2024_M3_Secc1!D627="","",CNGE_2024_M3_Secc1!D627))</f>
        <v/>
      </c>
      <c r="E78" s="548"/>
      <c r="F78" s="548"/>
      <c r="G78" s="549"/>
      <c r="H78" s="537"/>
      <c r="I78" s="537"/>
      <c r="J78" s="537"/>
      <c r="K78" s="537"/>
      <c r="L78" s="537"/>
      <c r="M78" s="537"/>
      <c r="N78" s="537"/>
      <c r="O78" s="537"/>
      <c r="P78" s="982"/>
      <c r="Q78" s="982"/>
      <c r="R78" s="982"/>
      <c r="S78" s="982"/>
      <c r="T78" s="982"/>
      <c r="U78" s="982"/>
      <c r="V78" s="982"/>
      <c r="W78" s="982"/>
      <c r="X78" s="982"/>
      <c r="Y78" s="982"/>
      <c r="Z78" s="537"/>
      <c r="AA78" s="537"/>
      <c r="AB78" s="537"/>
      <c r="AC78" s="537"/>
      <c r="AD78" s="537"/>
      <c r="AE78" s="537"/>
      <c r="AF78" s="537"/>
      <c r="AG78" s="537"/>
      <c r="AH78" s="982"/>
      <c r="AI78" s="982"/>
      <c r="AJ78" s="982"/>
      <c r="AK78" s="982"/>
      <c r="AL78" s="982"/>
      <c r="AM78" s="982"/>
      <c r="AN78" s="982"/>
      <c r="AO78" s="982"/>
      <c r="AP78" s="982"/>
      <c r="AQ78" s="982"/>
      <c r="AR78" s="537"/>
      <c r="AS78" s="537"/>
      <c r="AT78" s="537"/>
      <c r="AU78" s="537"/>
      <c r="AV78" s="537"/>
      <c r="AW78" s="537"/>
      <c r="AX78" s="537"/>
      <c r="AY78" s="537"/>
      <c r="AZ78" s="982"/>
      <c r="BA78" s="982"/>
      <c r="BB78" s="982"/>
      <c r="BC78" s="982"/>
      <c r="BD78" s="982"/>
      <c r="BE78" s="982"/>
      <c r="BF78" s="982"/>
      <c r="BG78" s="982"/>
      <c r="BH78" s="982"/>
      <c r="BI78" s="982"/>
      <c r="BJ78" s="537"/>
      <c r="BK78" s="537"/>
      <c r="BL78" s="537"/>
      <c r="BM78" s="537"/>
      <c r="BN78" s="537"/>
      <c r="BO78" s="537"/>
      <c r="BP78" s="537"/>
      <c r="BQ78" s="537"/>
      <c r="BR78" s="982"/>
      <c r="BS78" s="982"/>
      <c r="BT78" s="982"/>
      <c r="BU78" s="982"/>
      <c r="BV78" s="982"/>
      <c r="BW78" s="982"/>
      <c r="BX78" s="982"/>
      <c r="BY78" s="982"/>
      <c r="BZ78" s="982"/>
      <c r="CA78" s="982"/>
      <c r="CB78" s="537"/>
      <c r="CC78" s="537"/>
      <c r="CD78" s="537"/>
      <c r="CE78" s="537"/>
      <c r="CF78" s="537"/>
      <c r="CG78" s="537"/>
      <c r="CH78" s="537"/>
      <c r="CI78" s="537"/>
      <c r="CJ78" s="982"/>
      <c r="CK78" s="982"/>
      <c r="CL78" s="982"/>
      <c r="CM78" s="982"/>
      <c r="CN78" s="982"/>
      <c r="CO78" s="982"/>
      <c r="CP78" s="982"/>
      <c r="CQ78" s="982"/>
      <c r="CR78" s="982"/>
      <c r="CS78" s="982"/>
      <c r="CW78" s="524">
        <f>CNGE_2024_M3_Secc1!AH726</f>
        <v>0</v>
      </c>
      <c r="CX78" s="526"/>
      <c r="CZ78" s="522">
        <f>IF(CNGE_2024_M3_Secc1!$AO$669=CNGE_2024_M3_Secc1!$AQ$669,0,CNGE_2024_M3_Secc1!Y726)</f>
        <v>0</v>
      </c>
      <c r="DA78" s="522"/>
      <c r="DB78" s="522">
        <f t="shared" si="5"/>
        <v>0</v>
      </c>
      <c r="DC78" s="522"/>
      <c r="DD78" s="522">
        <f t="shared" si="6"/>
        <v>0</v>
      </c>
      <c r="DE78" s="522"/>
      <c r="DG78" s="164" t="b">
        <f t="shared" si="7"/>
        <v>0</v>
      </c>
      <c r="DH78" s="164" t="str">
        <f t="shared" si="8"/>
        <v/>
      </c>
      <c r="DI78" s="164">
        <f t="shared" si="9"/>
        <v>0</v>
      </c>
      <c r="DJ78" s="345" t="b">
        <f t="shared" si="10"/>
        <v>0</v>
      </c>
      <c r="DK78" s="122" t="str">
        <f t="shared" si="11"/>
        <v/>
      </c>
      <c r="DL78" s="345">
        <f t="shared" si="12"/>
        <v>0</v>
      </c>
      <c r="DM78" s="345" t="b">
        <f t="shared" si="13"/>
        <v>0</v>
      </c>
      <c r="DN78" s="345">
        <f t="shared" si="14"/>
        <v>0</v>
      </c>
      <c r="DO78" s="164" t="b">
        <f t="shared" si="15"/>
        <v>0</v>
      </c>
      <c r="DP78" s="164" t="str">
        <f t="shared" si="16"/>
        <v/>
      </c>
      <c r="DQ78" s="164">
        <f t="shared" si="17"/>
        <v>0</v>
      </c>
      <c r="DR78" s="345" t="b">
        <f t="shared" si="18"/>
        <v>0</v>
      </c>
      <c r="DS78" s="122" t="str">
        <f t="shared" si="19"/>
        <v/>
      </c>
      <c r="DT78" s="345">
        <f t="shared" si="20"/>
        <v>0</v>
      </c>
      <c r="DU78" s="345" t="b">
        <f t="shared" si="21"/>
        <v>0</v>
      </c>
      <c r="DV78" s="345">
        <f t="shared" si="22"/>
        <v>0</v>
      </c>
      <c r="DW78" s="164" t="b">
        <f t="shared" si="23"/>
        <v>0</v>
      </c>
      <c r="DX78" s="164" t="str">
        <f t="shared" si="24"/>
        <v/>
      </c>
      <c r="DY78" s="164">
        <f t="shared" si="25"/>
        <v>0</v>
      </c>
      <c r="DZ78" s="345" t="b">
        <f t="shared" si="26"/>
        <v>0</v>
      </c>
      <c r="EA78" s="122" t="str">
        <f t="shared" si="27"/>
        <v/>
      </c>
      <c r="EB78" s="345">
        <f t="shared" si="28"/>
        <v>0</v>
      </c>
      <c r="EC78" s="345" t="b">
        <f t="shared" si="29"/>
        <v>0</v>
      </c>
      <c r="ED78" s="345">
        <f t="shared" si="30"/>
        <v>0</v>
      </c>
      <c r="EE78" s="164" t="b">
        <f t="shared" si="31"/>
        <v>0</v>
      </c>
      <c r="EF78" s="164" t="str">
        <f t="shared" si="32"/>
        <v/>
      </c>
      <c r="EG78" s="164">
        <f t="shared" si="33"/>
        <v>0</v>
      </c>
      <c r="EH78" s="345" t="b">
        <f t="shared" si="34"/>
        <v>0</v>
      </c>
      <c r="EI78" s="122" t="str">
        <f t="shared" si="35"/>
        <v/>
      </c>
      <c r="EJ78" s="345">
        <f t="shared" si="36"/>
        <v>0</v>
      </c>
      <c r="EK78" s="345" t="b">
        <f t="shared" si="37"/>
        <v>0</v>
      </c>
      <c r="EL78" s="345">
        <f t="shared" si="38"/>
        <v>0</v>
      </c>
      <c r="EM78" s="164" t="b">
        <f t="shared" si="39"/>
        <v>0</v>
      </c>
      <c r="EN78" s="164" t="str">
        <f t="shared" si="40"/>
        <v/>
      </c>
      <c r="EO78" s="164">
        <f t="shared" si="41"/>
        <v>0</v>
      </c>
      <c r="EP78" s="345" t="b">
        <f t="shared" si="42"/>
        <v>0</v>
      </c>
      <c r="EQ78" s="122" t="str">
        <f t="shared" si="43"/>
        <v/>
      </c>
      <c r="ER78" s="345">
        <f t="shared" si="44"/>
        <v>0</v>
      </c>
      <c r="ES78" s="345" t="b">
        <f t="shared" si="45"/>
        <v>0</v>
      </c>
      <c r="ET78" s="345">
        <f t="shared" si="46"/>
        <v>0</v>
      </c>
      <c r="EU78" s="522"/>
      <c r="EV78" s="164" t="b">
        <f t="shared" si="47"/>
        <v>0</v>
      </c>
      <c r="EW78" s="164" t="str">
        <f t="shared" si="48"/>
        <v/>
      </c>
      <c r="EX78" s="164">
        <f t="shared" si="49"/>
        <v>0</v>
      </c>
      <c r="EY78" s="345" t="b">
        <f t="shared" si="50"/>
        <v>0</v>
      </c>
      <c r="EZ78" s="122" t="str">
        <f t="shared" si="51"/>
        <v/>
      </c>
      <c r="FA78" s="345">
        <f t="shared" si="52"/>
        <v>0</v>
      </c>
      <c r="FB78" s="345" t="b">
        <f t="shared" si="53"/>
        <v>0</v>
      </c>
      <c r="FC78" s="345">
        <f t="shared" si="54"/>
        <v>0</v>
      </c>
      <c r="FD78" s="164" t="b">
        <f t="shared" si="55"/>
        <v>0</v>
      </c>
      <c r="FE78" s="164" t="str">
        <f t="shared" si="56"/>
        <v/>
      </c>
      <c r="FF78" s="164">
        <f t="shared" si="57"/>
        <v>0</v>
      </c>
      <c r="FG78" s="345" t="b">
        <f t="shared" si="58"/>
        <v>0</v>
      </c>
      <c r="FH78" s="122" t="str">
        <f t="shared" si="59"/>
        <v/>
      </c>
      <c r="FI78" s="345">
        <f t="shared" si="60"/>
        <v>0</v>
      </c>
      <c r="FJ78" s="345" t="b">
        <f t="shared" si="61"/>
        <v>0</v>
      </c>
      <c r="FK78" s="345">
        <f t="shared" si="62"/>
        <v>0</v>
      </c>
      <c r="FL78" s="164" t="b">
        <f t="shared" si="63"/>
        <v>0</v>
      </c>
      <c r="FM78" s="164" t="str">
        <f t="shared" si="64"/>
        <v/>
      </c>
      <c r="FN78" s="164">
        <f t="shared" si="65"/>
        <v>0</v>
      </c>
      <c r="FO78" s="345" t="b">
        <f t="shared" si="66"/>
        <v>0</v>
      </c>
      <c r="FP78" s="122" t="str">
        <f t="shared" si="67"/>
        <v/>
      </c>
      <c r="FQ78" s="345">
        <f t="shared" si="68"/>
        <v>0</v>
      </c>
      <c r="FR78" s="345" t="b">
        <f t="shared" si="69"/>
        <v>0</v>
      </c>
      <c r="FS78" s="345">
        <f t="shared" si="70"/>
        <v>0</v>
      </c>
      <c r="FT78" s="164" t="b">
        <f t="shared" si="71"/>
        <v>0</v>
      </c>
      <c r="FU78" s="164" t="str">
        <f t="shared" si="72"/>
        <v/>
      </c>
      <c r="FV78" s="164">
        <f t="shared" si="73"/>
        <v>0</v>
      </c>
      <c r="FW78" s="345" t="b">
        <f t="shared" si="74"/>
        <v>0</v>
      </c>
      <c r="FX78" s="122" t="str">
        <f t="shared" si="75"/>
        <v/>
      </c>
      <c r="FY78" s="345">
        <f t="shared" si="76"/>
        <v>0</v>
      </c>
      <c r="FZ78" s="345" t="b">
        <f t="shared" si="77"/>
        <v>0</v>
      </c>
      <c r="GA78" s="345">
        <f t="shared" si="78"/>
        <v>0</v>
      </c>
      <c r="GB78" s="164" t="b">
        <f t="shared" si="79"/>
        <v>0</v>
      </c>
      <c r="GC78" s="164" t="str">
        <f t="shared" si="80"/>
        <v/>
      </c>
      <c r="GD78" s="164">
        <f t="shared" si="81"/>
        <v>0</v>
      </c>
      <c r="GE78" s="345" t="b">
        <f t="shared" si="82"/>
        <v>0</v>
      </c>
      <c r="GF78" s="122" t="str">
        <f t="shared" si="83"/>
        <v/>
      </c>
      <c r="GG78" s="345">
        <f t="shared" si="84"/>
        <v>0</v>
      </c>
      <c r="GH78" s="345" t="b">
        <f t="shared" si="85"/>
        <v>0</v>
      </c>
      <c r="GI78" s="345">
        <f t="shared" si="86"/>
        <v>0</v>
      </c>
      <c r="GK78" s="522">
        <f t="shared" si="87"/>
        <v>0</v>
      </c>
      <c r="GL78" s="522"/>
      <c r="GM78" s="522">
        <f t="shared" si="88"/>
        <v>0</v>
      </c>
      <c r="GN78" s="522"/>
      <c r="GO78" s="522">
        <f t="shared" si="89"/>
        <v>0</v>
      </c>
      <c r="GP78" s="522"/>
      <c r="GQ78" s="522">
        <f t="shared" si="90"/>
        <v>0</v>
      </c>
      <c r="GR78" s="522"/>
      <c r="GS78" s="522">
        <f t="shared" si="91"/>
        <v>0</v>
      </c>
      <c r="GT78" s="522"/>
      <c r="GU78" s="522">
        <f t="shared" si="92"/>
        <v>0</v>
      </c>
      <c r="GV78" s="522"/>
      <c r="GW78" s="522">
        <f t="shared" si="93"/>
        <v>0</v>
      </c>
      <c r="GX78" s="522"/>
      <c r="GY78" s="522">
        <f t="shared" si="94"/>
        <v>0</v>
      </c>
      <c r="GZ78" s="522"/>
      <c r="HA78" s="522">
        <f t="shared" si="95"/>
        <v>0</v>
      </c>
      <c r="HB78" s="522"/>
      <c r="HC78" s="522">
        <f t="shared" si="118"/>
        <v>0</v>
      </c>
      <c r="HD78" s="522"/>
      <c r="HE78" s="522">
        <f t="shared" si="97"/>
        <v>0</v>
      </c>
      <c r="HF78" s="522"/>
      <c r="HG78" s="522">
        <f t="shared" si="98"/>
        <v>0</v>
      </c>
      <c r="HH78" s="522"/>
      <c r="HI78" s="522">
        <f t="shared" si="99"/>
        <v>0</v>
      </c>
      <c r="HJ78" s="522"/>
      <c r="HK78" s="522">
        <f t="shared" si="100"/>
        <v>0</v>
      </c>
      <c r="HL78" s="522"/>
      <c r="HM78" s="522">
        <f t="shared" si="101"/>
        <v>0</v>
      </c>
      <c r="HN78" s="522"/>
      <c r="HO78" s="522">
        <f t="shared" si="102"/>
        <v>0</v>
      </c>
      <c r="HP78" s="522"/>
      <c r="HQ78" s="522">
        <f t="shared" si="103"/>
        <v>0</v>
      </c>
      <c r="HR78" s="522"/>
      <c r="HS78" s="522">
        <f t="shared" si="104"/>
        <v>0</v>
      </c>
      <c r="HT78" s="522"/>
      <c r="HU78" s="522">
        <f t="shared" si="105"/>
        <v>0</v>
      </c>
      <c r="HV78" s="522"/>
      <c r="HW78" s="522">
        <f t="shared" si="106"/>
        <v>0</v>
      </c>
      <c r="HX78" s="522"/>
      <c r="HY78" s="522">
        <f t="shared" si="107"/>
        <v>0</v>
      </c>
      <c r="HZ78" s="522"/>
      <c r="IA78" s="522">
        <f t="shared" si="108"/>
        <v>0</v>
      </c>
      <c r="IB78" s="522"/>
      <c r="IC78" s="522">
        <f t="shared" si="109"/>
        <v>0</v>
      </c>
      <c r="ID78" s="522"/>
      <c r="IE78" s="522">
        <f t="shared" si="110"/>
        <v>0</v>
      </c>
      <c r="IF78" s="522"/>
      <c r="IG78" s="522">
        <f t="shared" si="111"/>
        <v>0</v>
      </c>
      <c r="IH78" s="522"/>
      <c r="IJ78" s="522">
        <f t="shared" si="125"/>
        <v>0</v>
      </c>
      <c r="IK78" s="522"/>
      <c r="IL78" s="522">
        <f t="shared" si="126"/>
        <v>0</v>
      </c>
      <c r="IM78" s="522"/>
      <c r="IN78" s="522">
        <f t="shared" si="127"/>
        <v>0</v>
      </c>
      <c r="IO78" s="522"/>
      <c r="IP78" s="522">
        <f t="shared" si="128"/>
        <v>0</v>
      </c>
      <c r="IQ78" s="522"/>
      <c r="IR78" s="522">
        <f t="shared" si="129"/>
        <v>0</v>
      </c>
      <c r="IS78" s="522"/>
      <c r="IU78" s="522">
        <f t="shared" si="119"/>
        <v>0</v>
      </c>
      <c r="IV78" s="522"/>
      <c r="IW78" s="522">
        <f t="shared" si="120"/>
        <v>0</v>
      </c>
      <c r="IX78" s="522"/>
      <c r="IY78" s="522">
        <f t="shared" si="121"/>
        <v>0</v>
      </c>
      <c r="IZ78" s="522"/>
      <c r="JA78" s="522">
        <f t="shared" si="122"/>
        <v>0</v>
      </c>
      <c r="JB78" s="522"/>
      <c r="JC78" s="522">
        <f t="shared" si="123"/>
        <v>0</v>
      </c>
      <c r="JD78" s="522"/>
      <c r="JE78" s="522">
        <f t="shared" si="124"/>
        <v>0</v>
      </c>
      <c r="JF78" s="522"/>
    </row>
    <row r="79" spans="1:266">
      <c r="A79" s="253"/>
      <c r="B79" s="211"/>
      <c r="C79" s="48" t="s">
        <v>5383</v>
      </c>
      <c r="D79" s="547" t="str">
        <f>IF($CW$27=1,"",IF(CNGE_2024_M3_Secc1!D628="","",CNGE_2024_M3_Secc1!D628))</f>
        <v/>
      </c>
      <c r="E79" s="548"/>
      <c r="F79" s="548"/>
      <c r="G79" s="549"/>
      <c r="H79" s="537"/>
      <c r="I79" s="537"/>
      <c r="J79" s="537"/>
      <c r="K79" s="537"/>
      <c r="L79" s="537"/>
      <c r="M79" s="537"/>
      <c r="N79" s="537"/>
      <c r="O79" s="537"/>
      <c r="P79" s="982"/>
      <c r="Q79" s="982"/>
      <c r="R79" s="982"/>
      <c r="S79" s="982"/>
      <c r="T79" s="982"/>
      <c r="U79" s="982"/>
      <c r="V79" s="982"/>
      <c r="W79" s="982"/>
      <c r="X79" s="982"/>
      <c r="Y79" s="982"/>
      <c r="Z79" s="537"/>
      <c r="AA79" s="537"/>
      <c r="AB79" s="537"/>
      <c r="AC79" s="537"/>
      <c r="AD79" s="537"/>
      <c r="AE79" s="537"/>
      <c r="AF79" s="537"/>
      <c r="AG79" s="537"/>
      <c r="AH79" s="982"/>
      <c r="AI79" s="982"/>
      <c r="AJ79" s="982"/>
      <c r="AK79" s="982"/>
      <c r="AL79" s="982"/>
      <c r="AM79" s="982"/>
      <c r="AN79" s="982"/>
      <c r="AO79" s="982"/>
      <c r="AP79" s="982"/>
      <c r="AQ79" s="982"/>
      <c r="AR79" s="537"/>
      <c r="AS79" s="537"/>
      <c r="AT79" s="537"/>
      <c r="AU79" s="537"/>
      <c r="AV79" s="537"/>
      <c r="AW79" s="537"/>
      <c r="AX79" s="537"/>
      <c r="AY79" s="537"/>
      <c r="AZ79" s="982"/>
      <c r="BA79" s="982"/>
      <c r="BB79" s="982"/>
      <c r="BC79" s="982"/>
      <c r="BD79" s="982"/>
      <c r="BE79" s="982"/>
      <c r="BF79" s="982"/>
      <c r="BG79" s="982"/>
      <c r="BH79" s="982"/>
      <c r="BI79" s="982"/>
      <c r="BJ79" s="537"/>
      <c r="BK79" s="537"/>
      <c r="BL79" s="537"/>
      <c r="BM79" s="537"/>
      <c r="BN79" s="537"/>
      <c r="BO79" s="537"/>
      <c r="BP79" s="537"/>
      <c r="BQ79" s="537"/>
      <c r="BR79" s="982"/>
      <c r="BS79" s="982"/>
      <c r="BT79" s="982"/>
      <c r="BU79" s="982"/>
      <c r="BV79" s="982"/>
      <c r="BW79" s="982"/>
      <c r="BX79" s="982"/>
      <c r="BY79" s="982"/>
      <c r="BZ79" s="982"/>
      <c r="CA79" s="982"/>
      <c r="CB79" s="537"/>
      <c r="CC79" s="537"/>
      <c r="CD79" s="537"/>
      <c r="CE79" s="537"/>
      <c r="CF79" s="537"/>
      <c r="CG79" s="537"/>
      <c r="CH79" s="537"/>
      <c r="CI79" s="537"/>
      <c r="CJ79" s="982"/>
      <c r="CK79" s="982"/>
      <c r="CL79" s="982"/>
      <c r="CM79" s="982"/>
      <c r="CN79" s="982"/>
      <c r="CO79" s="982"/>
      <c r="CP79" s="982"/>
      <c r="CQ79" s="982"/>
      <c r="CR79" s="982"/>
      <c r="CS79" s="982"/>
      <c r="CW79" s="524">
        <f>CNGE_2024_M3_Secc1!AH727</f>
        <v>0</v>
      </c>
      <c r="CX79" s="526"/>
      <c r="CZ79" s="522">
        <f>IF(CNGE_2024_M3_Secc1!$AO$669=CNGE_2024_M3_Secc1!$AQ$669,0,CNGE_2024_M3_Secc1!Y727)</f>
        <v>0</v>
      </c>
      <c r="DA79" s="522"/>
      <c r="DB79" s="522">
        <f t="shared" si="5"/>
        <v>0</v>
      </c>
      <c r="DC79" s="522"/>
      <c r="DD79" s="522">
        <f t="shared" si="6"/>
        <v>0</v>
      </c>
      <c r="DE79" s="522"/>
      <c r="DG79" s="164" t="b">
        <f t="shared" si="7"/>
        <v>0</v>
      </c>
      <c r="DH79" s="164" t="str">
        <f t="shared" si="8"/>
        <v/>
      </c>
      <c r="DI79" s="164">
        <f t="shared" si="9"/>
        <v>0</v>
      </c>
      <c r="DJ79" s="345" t="b">
        <f t="shared" si="10"/>
        <v>0</v>
      </c>
      <c r="DK79" s="122" t="str">
        <f t="shared" si="11"/>
        <v/>
      </c>
      <c r="DL79" s="345">
        <f t="shared" si="12"/>
        <v>0</v>
      </c>
      <c r="DM79" s="345" t="b">
        <f t="shared" si="13"/>
        <v>0</v>
      </c>
      <c r="DN79" s="345">
        <f t="shared" si="14"/>
        <v>0</v>
      </c>
      <c r="DO79" s="164" t="b">
        <f t="shared" si="15"/>
        <v>0</v>
      </c>
      <c r="DP79" s="164" t="str">
        <f t="shared" si="16"/>
        <v/>
      </c>
      <c r="DQ79" s="164">
        <f t="shared" si="17"/>
        <v>0</v>
      </c>
      <c r="DR79" s="345" t="b">
        <f t="shared" si="18"/>
        <v>0</v>
      </c>
      <c r="DS79" s="122" t="str">
        <f t="shared" si="19"/>
        <v/>
      </c>
      <c r="DT79" s="345">
        <f t="shared" si="20"/>
        <v>0</v>
      </c>
      <c r="DU79" s="345" t="b">
        <f t="shared" si="21"/>
        <v>0</v>
      </c>
      <c r="DV79" s="345">
        <f t="shared" si="22"/>
        <v>0</v>
      </c>
      <c r="DW79" s="164" t="b">
        <f t="shared" si="23"/>
        <v>0</v>
      </c>
      <c r="DX79" s="164" t="str">
        <f t="shared" si="24"/>
        <v/>
      </c>
      <c r="DY79" s="164">
        <f t="shared" si="25"/>
        <v>0</v>
      </c>
      <c r="DZ79" s="345" t="b">
        <f t="shared" si="26"/>
        <v>0</v>
      </c>
      <c r="EA79" s="122" t="str">
        <f t="shared" si="27"/>
        <v/>
      </c>
      <c r="EB79" s="345">
        <f t="shared" si="28"/>
        <v>0</v>
      </c>
      <c r="EC79" s="345" t="b">
        <f t="shared" si="29"/>
        <v>0</v>
      </c>
      <c r="ED79" s="345">
        <f t="shared" si="30"/>
        <v>0</v>
      </c>
      <c r="EE79" s="164" t="b">
        <f t="shared" si="31"/>
        <v>0</v>
      </c>
      <c r="EF79" s="164" t="str">
        <f t="shared" si="32"/>
        <v/>
      </c>
      <c r="EG79" s="164">
        <f t="shared" si="33"/>
        <v>0</v>
      </c>
      <c r="EH79" s="345" t="b">
        <f t="shared" si="34"/>
        <v>0</v>
      </c>
      <c r="EI79" s="122" t="str">
        <f t="shared" si="35"/>
        <v/>
      </c>
      <c r="EJ79" s="345">
        <f t="shared" si="36"/>
        <v>0</v>
      </c>
      <c r="EK79" s="345" t="b">
        <f t="shared" si="37"/>
        <v>0</v>
      </c>
      <c r="EL79" s="345">
        <f t="shared" si="38"/>
        <v>0</v>
      </c>
      <c r="EM79" s="164" t="b">
        <f t="shared" si="39"/>
        <v>0</v>
      </c>
      <c r="EN79" s="164" t="str">
        <f t="shared" si="40"/>
        <v/>
      </c>
      <c r="EO79" s="164">
        <f t="shared" si="41"/>
        <v>0</v>
      </c>
      <c r="EP79" s="345" t="b">
        <f t="shared" si="42"/>
        <v>0</v>
      </c>
      <c r="EQ79" s="122" t="str">
        <f t="shared" si="43"/>
        <v/>
      </c>
      <c r="ER79" s="345">
        <f t="shared" si="44"/>
        <v>0</v>
      </c>
      <c r="ES79" s="345" t="b">
        <f t="shared" si="45"/>
        <v>0</v>
      </c>
      <c r="ET79" s="345">
        <f t="shared" si="46"/>
        <v>0</v>
      </c>
      <c r="EU79" s="522"/>
      <c r="EV79" s="164" t="b">
        <f t="shared" si="47"/>
        <v>0</v>
      </c>
      <c r="EW79" s="164" t="str">
        <f t="shared" si="48"/>
        <v/>
      </c>
      <c r="EX79" s="164">
        <f t="shared" si="49"/>
        <v>0</v>
      </c>
      <c r="EY79" s="345" t="b">
        <f t="shared" si="50"/>
        <v>0</v>
      </c>
      <c r="EZ79" s="122" t="str">
        <f t="shared" si="51"/>
        <v/>
      </c>
      <c r="FA79" s="345">
        <f t="shared" si="52"/>
        <v>0</v>
      </c>
      <c r="FB79" s="345" t="b">
        <f t="shared" si="53"/>
        <v>0</v>
      </c>
      <c r="FC79" s="345">
        <f t="shared" si="54"/>
        <v>0</v>
      </c>
      <c r="FD79" s="164" t="b">
        <f t="shared" si="55"/>
        <v>0</v>
      </c>
      <c r="FE79" s="164" t="str">
        <f t="shared" si="56"/>
        <v/>
      </c>
      <c r="FF79" s="164">
        <f t="shared" si="57"/>
        <v>0</v>
      </c>
      <c r="FG79" s="345" t="b">
        <f t="shared" si="58"/>
        <v>0</v>
      </c>
      <c r="FH79" s="122" t="str">
        <f t="shared" si="59"/>
        <v/>
      </c>
      <c r="FI79" s="345">
        <f t="shared" si="60"/>
        <v>0</v>
      </c>
      <c r="FJ79" s="345" t="b">
        <f t="shared" si="61"/>
        <v>0</v>
      </c>
      <c r="FK79" s="345">
        <f t="shared" si="62"/>
        <v>0</v>
      </c>
      <c r="FL79" s="164" t="b">
        <f t="shared" si="63"/>
        <v>0</v>
      </c>
      <c r="FM79" s="164" t="str">
        <f t="shared" si="64"/>
        <v/>
      </c>
      <c r="FN79" s="164">
        <f t="shared" si="65"/>
        <v>0</v>
      </c>
      <c r="FO79" s="345" t="b">
        <f t="shared" si="66"/>
        <v>0</v>
      </c>
      <c r="FP79" s="122" t="str">
        <f t="shared" si="67"/>
        <v/>
      </c>
      <c r="FQ79" s="345">
        <f t="shared" si="68"/>
        <v>0</v>
      </c>
      <c r="FR79" s="345" t="b">
        <f t="shared" si="69"/>
        <v>0</v>
      </c>
      <c r="FS79" s="345">
        <f t="shared" si="70"/>
        <v>0</v>
      </c>
      <c r="FT79" s="164" t="b">
        <f t="shared" si="71"/>
        <v>0</v>
      </c>
      <c r="FU79" s="164" t="str">
        <f t="shared" si="72"/>
        <v/>
      </c>
      <c r="FV79" s="164">
        <f t="shared" si="73"/>
        <v>0</v>
      </c>
      <c r="FW79" s="345" t="b">
        <f t="shared" si="74"/>
        <v>0</v>
      </c>
      <c r="FX79" s="122" t="str">
        <f t="shared" si="75"/>
        <v/>
      </c>
      <c r="FY79" s="345">
        <f t="shared" si="76"/>
        <v>0</v>
      </c>
      <c r="FZ79" s="345" t="b">
        <f t="shared" si="77"/>
        <v>0</v>
      </c>
      <c r="GA79" s="345">
        <f t="shared" si="78"/>
        <v>0</v>
      </c>
      <c r="GB79" s="164" t="b">
        <f t="shared" si="79"/>
        <v>0</v>
      </c>
      <c r="GC79" s="164" t="str">
        <f t="shared" si="80"/>
        <v/>
      </c>
      <c r="GD79" s="164">
        <f t="shared" si="81"/>
        <v>0</v>
      </c>
      <c r="GE79" s="345" t="b">
        <f t="shared" si="82"/>
        <v>0</v>
      </c>
      <c r="GF79" s="122" t="str">
        <f t="shared" si="83"/>
        <v/>
      </c>
      <c r="GG79" s="345">
        <f t="shared" si="84"/>
        <v>0</v>
      </c>
      <c r="GH79" s="345" t="b">
        <f t="shared" si="85"/>
        <v>0</v>
      </c>
      <c r="GI79" s="345">
        <f t="shared" si="86"/>
        <v>0</v>
      </c>
      <c r="GK79" s="522">
        <f t="shared" si="87"/>
        <v>0</v>
      </c>
      <c r="GL79" s="522"/>
      <c r="GM79" s="522">
        <f t="shared" si="88"/>
        <v>0</v>
      </c>
      <c r="GN79" s="522"/>
      <c r="GO79" s="522">
        <f t="shared" si="89"/>
        <v>0</v>
      </c>
      <c r="GP79" s="522"/>
      <c r="GQ79" s="522">
        <f t="shared" si="90"/>
        <v>0</v>
      </c>
      <c r="GR79" s="522"/>
      <c r="GS79" s="522">
        <f t="shared" si="91"/>
        <v>0</v>
      </c>
      <c r="GT79" s="522"/>
      <c r="GU79" s="522">
        <f t="shared" si="92"/>
        <v>0</v>
      </c>
      <c r="GV79" s="522"/>
      <c r="GW79" s="522">
        <f t="shared" si="93"/>
        <v>0</v>
      </c>
      <c r="GX79" s="522"/>
      <c r="GY79" s="522">
        <f t="shared" si="94"/>
        <v>0</v>
      </c>
      <c r="GZ79" s="522"/>
      <c r="HA79" s="522">
        <f t="shared" si="95"/>
        <v>0</v>
      </c>
      <c r="HB79" s="522"/>
      <c r="HC79" s="522">
        <f t="shared" si="118"/>
        <v>0</v>
      </c>
      <c r="HD79" s="522"/>
      <c r="HE79" s="522">
        <f t="shared" si="97"/>
        <v>0</v>
      </c>
      <c r="HF79" s="522"/>
      <c r="HG79" s="522">
        <f t="shared" si="98"/>
        <v>0</v>
      </c>
      <c r="HH79" s="522"/>
      <c r="HI79" s="522">
        <f t="shared" si="99"/>
        <v>0</v>
      </c>
      <c r="HJ79" s="522"/>
      <c r="HK79" s="522">
        <f t="shared" si="100"/>
        <v>0</v>
      </c>
      <c r="HL79" s="522"/>
      <c r="HM79" s="522">
        <f t="shared" si="101"/>
        <v>0</v>
      </c>
      <c r="HN79" s="522"/>
      <c r="HO79" s="522">
        <f t="shared" si="102"/>
        <v>0</v>
      </c>
      <c r="HP79" s="522"/>
      <c r="HQ79" s="522">
        <f t="shared" si="103"/>
        <v>0</v>
      </c>
      <c r="HR79" s="522"/>
      <c r="HS79" s="522">
        <f t="shared" si="104"/>
        <v>0</v>
      </c>
      <c r="HT79" s="522"/>
      <c r="HU79" s="522">
        <f t="shared" si="105"/>
        <v>0</v>
      </c>
      <c r="HV79" s="522"/>
      <c r="HW79" s="522">
        <f t="shared" si="106"/>
        <v>0</v>
      </c>
      <c r="HX79" s="522"/>
      <c r="HY79" s="522">
        <f t="shared" si="107"/>
        <v>0</v>
      </c>
      <c r="HZ79" s="522"/>
      <c r="IA79" s="522">
        <f t="shared" si="108"/>
        <v>0</v>
      </c>
      <c r="IB79" s="522"/>
      <c r="IC79" s="522">
        <f t="shared" si="109"/>
        <v>0</v>
      </c>
      <c r="ID79" s="522"/>
      <c r="IE79" s="522">
        <f t="shared" si="110"/>
        <v>0</v>
      </c>
      <c r="IF79" s="522"/>
      <c r="IG79" s="522">
        <f t="shared" si="111"/>
        <v>0</v>
      </c>
      <c r="IH79" s="522"/>
      <c r="IJ79" s="522">
        <f t="shared" si="125"/>
        <v>0</v>
      </c>
      <c r="IK79" s="522"/>
      <c r="IL79" s="522">
        <f t="shared" si="126"/>
        <v>0</v>
      </c>
      <c r="IM79" s="522"/>
      <c r="IN79" s="522">
        <f t="shared" si="127"/>
        <v>0</v>
      </c>
      <c r="IO79" s="522"/>
      <c r="IP79" s="522">
        <f t="shared" si="128"/>
        <v>0</v>
      </c>
      <c r="IQ79" s="522"/>
      <c r="IR79" s="522">
        <f t="shared" si="129"/>
        <v>0</v>
      </c>
      <c r="IS79" s="522"/>
      <c r="IU79" s="522">
        <f t="shared" si="119"/>
        <v>0</v>
      </c>
      <c r="IV79" s="522"/>
      <c r="IW79" s="522">
        <f t="shared" si="120"/>
        <v>0</v>
      </c>
      <c r="IX79" s="522"/>
      <c r="IY79" s="522">
        <f t="shared" si="121"/>
        <v>0</v>
      </c>
      <c r="IZ79" s="522"/>
      <c r="JA79" s="522">
        <f t="shared" si="122"/>
        <v>0</v>
      </c>
      <c r="JB79" s="522"/>
      <c r="JC79" s="522">
        <f t="shared" si="123"/>
        <v>0</v>
      </c>
      <c r="JD79" s="522"/>
      <c r="JE79" s="522">
        <f t="shared" si="124"/>
        <v>0</v>
      </c>
      <c r="JF79" s="522"/>
    </row>
    <row r="80" spans="1:266">
      <c r="A80" s="253"/>
      <c r="B80" s="211"/>
      <c r="C80" s="48" t="s">
        <v>5384</v>
      </c>
      <c r="D80" s="547" t="str">
        <f>IF($CW$27=1,"",IF(CNGE_2024_M3_Secc1!D629="","",CNGE_2024_M3_Secc1!D629))</f>
        <v/>
      </c>
      <c r="E80" s="548"/>
      <c r="F80" s="548"/>
      <c r="G80" s="549"/>
      <c r="H80" s="537"/>
      <c r="I80" s="537"/>
      <c r="J80" s="537"/>
      <c r="K80" s="537"/>
      <c r="L80" s="537"/>
      <c r="M80" s="537"/>
      <c r="N80" s="537"/>
      <c r="O80" s="537"/>
      <c r="P80" s="982"/>
      <c r="Q80" s="982"/>
      <c r="R80" s="982"/>
      <c r="S80" s="982"/>
      <c r="T80" s="982"/>
      <c r="U80" s="982"/>
      <c r="V80" s="982"/>
      <c r="W80" s="982"/>
      <c r="X80" s="982"/>
      <c r="Y80" s="982"/>
      <c r="Z80" s="537"/>
      <c r="AA80" s="537"/>
      <c r="AB80" s="537"/>
      <c r="AC80" s="537"/>
      <c r="AD80" s="537"/>
      <c r="AE80" s="537"/>
      <c r="AF80" s="537"/>
      <c r="AG80" s="537"/>
      <c r="AH80" s="982"/>
      <c r="AI80" s="982"/>
      <c r="AJ80" s="982"/>
      <c r="AK80" s="982"/>
      <c r="AL80" s="982"/>
      <c r="AM80" s="982"/>
      <c r="AN80" s="982"/>
      <c r="AO80" s="982"/>
      <c r="AP80" s="982"/>
      <c r="AQ80" s="982"/>
      <c r="AR80" s="537"/>
      <c r="AS80" s="537"/>
      <c r="AT80" s="537"/>
      <c r="AU80" s="537"/>
      <c r="AV80" s="537"/>
      <c r="AW80" s="537"/>
      <c r="AX80" s="537"/>
      <c r="AY80" s="537"/>
      <c r="AZ80" s="982"/>
      <c r="BA80" s="982"/>
      <c r="BB80" s="982"/>
      <c r="BC80" s="982"/>
      <c r="BD80" s="982"/>
      <c r="BE80" s="982"/>
      <c r="BF80" s="982"/>
      <c r="BG80" s="982"/>
      <c r="BH80" s="982"/>
      <c r="BI80" s="982"/>
      <c r="BJ80" s="537"/>
      <c r="BK80" s="537"/>
      <c r="BL80" s="537"/>
      <c r="BM80" s="537"/>
      <c r="BN80" s="537"/>
      <c r="BO80" s="537"/>
      <c r="BP80" s="537"/>
      <c r="BQ80" s="537"/>
      <c r="BR80" s="982"/>
      <c r="BS80" s="982"/>
      <c r="BT80" s="982"/>
      <c r="BU80" s="982"/>
      <c r="BV80" s="982"/>
      <c r="BW80" s="982"/>
      <c r="BX80" s="982"/>
      <c r="BY80" s="982"/>
      <c r="BZ80" s="982"/>
      <c r="CA80" s="982"/>
      <c r="CB80" s="537"/>
      <c r="CC80" s="537"/>
      <c r="CD80" s="537"/>
      <c r="CE80" s="537"/>
      <c r="CF80" s="537"/>
      <c r="CG80" s="537"/>
      <c r="CH80" s="537"/>
      <c r="CI80" s="537"/>
      <c r="CJ80" s="982"/>
      <c r="CK80" s="982"/>
      <c r="CL80" s="982"/>
      <c r="CM80" s="982"/>
      <c r="CN80" s="982"/>
      <c r="CO80" s="982"/>
      <c r="CP80" s="982"/>
      <c r="CQ80" s="982"/>
      <c r="CR80" s="982"/>
      <c r="CS80" s="982"/>
      <c r="CW80" s="524">
        <f>CNGE_2024_M3_Secc1!AH728</f>
        <v>0</v>
      </c>
      <c r="CX80" s="526"/>
      <c r="CZ80" s="522">
        <f>IF(CNGE_2024_M3_Secc1!$AO$669=CNGE_2024_M3_Secc1!$AQ$669,0,CNGE_2024_M3_Secc1!Y728)</f>
        <v>0</v>
      </c>
      <c r="DA80" s="522"/>
      <c r="DB80" s="522">
        <f t="shared" si="5"/>
        <v>0</v>
      </c>
      <c r="DC80" s="522"/>
      <c r="DD80" s="522">
        <f t="shared" si="6"/>
        <v>0</v>
      </c>
      <c r="DE80" s="522"/>
      <c r="DG80" s="164" t="b">
        <f t="shared" si="7"/>
        <v>0</v>
      </c>
      <c r="DH80" s="164" t="str">
        <f t="shared" si="8"/>
        <v/>
      </c>
      <c r="DI80" s="164">
        <f t="shared" si="9"/>
        <v>0</v>
      </c>
      <c r="DJ80" s="345" t="b">
        <f t="shared" si="10"/>
        <v>0</v>
      </c>
      <c r="DK80" s="122" t="str">
        <f t="shared" si="11"/>
        <v/>
      </c>
      <c r="DL80" s="345">
        <f t="shared" si="12"/>
        <v>0</v>
      </c>
      <c r="DM80" s="345" t="b">
        <f t="shared" si="13"/>
        <v>0</v>
      </c>
      <c r="DN80" s="345">
        <f t="shared" si="14"/>
        <v>0</v>
      </c>
      <c r="DO80" s="164" t="b">
        <f t="shared" si="15"/>
        <v>0</v>
      </c>
      <c r="DP80" s="164" t="str">
        <f t="shared" si="16"/>
        <v/>
      </c>
      <c r="DQ80" s="164">
        <f t="shared" si="17"/>
        <v>0</v>
      </c>
      <c r="DR80" s="345" t="b">
        <f t="shared" si="18"/>
        <v>0</v>
      </c>
      <c r="DS80" s="122" t="str">
        <f t="shared" si="19"/>
        <v/>
      </c>
      <c r="DT80" s="345">
        <f t="shared" si="20"/>
        <v>0</v>
      </c>
      <c r="DU80" s="345" t="b">
        <f t="shared" si="21"/>
        <v>0</v>
      </c>
      <c r="DV80" s="345">
        <f t="shared" si="22"/>
        <v>0</v>
      </c>
      <c r="DW80" s="164" t="b">
        <f t="shared" si="23"/>
        <v>0</v>
      </c>
      <c r="DX80" s="164" t="str">
        <f t="shared" si="24"/>
        <v/>
      </c>
      <c r="DY80" s="164">
        <f t="shared" si="25"/>
        <v>0</v>
      </c>
      <c r="DZ80" s="345" t="b">
        <f t="shared" si="26"/>
        <v>0</v>
      </c>
      <c r="EA80" s="122" t="str">
        <f t="shared" si="27"/>
        <v/>
      </c>
      <c r="EB80" s="345">
        <f t="shared" si="28"/>
        <v>0</v>
      </c>
      <c r="EC80" s="345" t="b">
        <f t="shared" si="29"/>
        <v>0</v>
      </c>
      <c r="ED80" s="345">
        <f t="shared" si="30"/>
        <v>0</v>
      </c>
      <c r="EE80" s="164" t="b">
        <f t="shared" si="31"/>
        <v>0</v>
      </c>
      <c r="EF80" s="164" t="str">
        <f t="shared" si="32"/>
        <v/>
      </c>
      <c r="EG80" s="164">
        <f t="shared" si="33"/>
        <v>0</v>
      </c>
      <c r="EH80" s="345" t="b">
        <f t="shared" si="34"/>
        <v>0</v>
      </c>
      <c r="EI80" s="122" t="str">
        <f t="shared" si="35"/>
        <v/>
      </c>
      <c r="EJ80" s="345">
        <f t="shared" si="36"/>
        <v>0</v>
      </c>
      <c r="EK80" s="345" t="b">
        <f t="shared" si="37"/>
        <v>0</v>
      </c>
      <c r="EL80" s="345">
        <f t="shared" si="38"/>
        <v>0</v>
      </c>
      <c r="EM80" s="164" t="b">
        <f t="shared" si="39"/>
        <v>0</v>
      </c>
      <c r="EN80" s="164" t="str">
        <f t="shared" si="40"/>
        <v/>
      </c>
      <c r="EO80" s="164">
        <f t="shared" si="41"/>
        <v>0</v>
      </c>
      <c r="EP80" s="345" t="b">
        <f t="shared" si="42"/>
        <v>0</v>
      </c>
      <c r="EQ80" s="122" t="str">
        <f t="shared" si="43"/>
        <v/>
      </c>
      <c r="ER80" s="345">
        <f t="shared" si="44"/>
        <v>0</v>
      </c>
      <c r="ES80" s="345" t="b">
        <f t="shared" si="45"/>
        <v>0</v>
      </c>
      <c r="ET80" s="345">
        <f t="shared" si="46"/>
        <v>0</v>
      </c>
      <c r="EU80" s="522"/>
      <c r="EV80" s="164" t="b">
        <f t="shared" si="47"/>
        <v>0</v>
      </c>
      <c r="EW80" s="164" t="str">
        <f t="shared" si="48"/>
        <v/>
      </c>
      <c r="EX80" s="164">
        <f t="shared" si="49"/>
        <v>0</v>
      </c>
      <c r="EY80" s="345" t="b">
        <f t="shared" si="50"/>
        <v>0</v>
      </c>
      <c r="EZ80" s="122" t="str">
        <f t="shared" si="51"/>
        <v/>
      </c>
      <c r="FA80" s="345">
        <f t="shared" si="52"/>
        <v>0</v>
      </c>
      <c r="FB80" s="345" t="b">
        <f t="shared" si="53"/>
        <v>0</v>
      </c>
      <c r="FC80" s="345">
        <f t="shared" si="54"/>
        <v>0</v>
      </c>
      <c r="FD80" s="164" t="b">
        <f t="shared" si="55"/>
        <v>0</v>
      </c>
      <c r="FE80" s="164" t="str">
        <f t="shared" si="56"/>
        <v/>
      </c>
      <c r="FF80" s="164">
        <f t="shared" si="57"/>
        <v>0</v>
      </c>
      <c r="FG80" s="345" t="b">
        <f t="shared" si="58"/>
        <v>0</v>
      </c>
      <c r="FH80" s="122" t="str">
        <f t="shared" si="59"/>
        <v/>
      </c>
      <c r="FI80" s="345">
        <f t="shared" si="60"/>
        <v>0</v>
      </c>
      <c r="FJ80" s="345" t="b">
        <f t="shared" si="61"/>
        <v>0</v>
      </c>
      <c r="FK80" s="345">
        <f t="shared" si="62"/>
        <v>0</v>
      </c>
      <c r="FL80" s="164" t="b">
        <f t="shared" si="63"/>
        <v>0</v>
      </c>
      <c r="FM80" s="164" t="str">
        <f t="shared" si="64"/>
        <v/>
      </c>
      <c r="FN80" s="164">
        <f t="shared" si="65"/>
        <v>0</v>
      </c>
      <c r="FO80" s="345" t="b">
        <f t="shared" si="66"/>
        <v>0</v>
      </c>
      <c r="FP80" s="122" t="str">
        <f t="shared" si="67"/>
        <v/>
      </c>
      <c r="FQ80" s="345">
        <f t="shared" si="68"/>
        <v>0</v>
      </c>
      <c r="FR80" s="345" t="b">
        <f t="shared" si="69"/>
        <v>0</v>
      </c>
      <c r="FS80" s="345">
        <f t="shared" si="70"/>
        <v>0</v>
      </c>
      <c r="FT80" s="164" t="b">
        <f t="shared" si="71"/>
        <v>0</v>
      </c>
      <c r="FU80" s="164" t="str">
        <f t="shared" si="72"/>
        <v/>
      </c>
      <c r="FV80" s="164">
        <f t="shared" si="73"/>
        <v>0</v>
      </c>
      <c r="FW80" s="345" t="b">
        <f t="shared" si="74"/>
        <v>0</v>
      </c>
      <c r="FX80" s="122" t="str">
        <f t="shared" si="75"/>
        <v/>
      </c>
      <c r="FY80" s="345">
        <f t="shared" si="76"/>
        <v>0</v>
      </c>
      <c r="FZ80" s="345" t="b">
        <f t="shared" si="77"/>
        <v>0</v>
      </c>
      <c r="GA80" s="345">
        <f t="shared" si="78"/>
        <v>0</v>
      </c>
      <c r="GB80" s="164" t="b">
        <f t="shared" si="79"/>
        <v>0</v>
      </c>
      <c r="GC80" s="164" t="str">
        <f t="shared" si="80"/>
        <v/>
      </c>
      <c r="GD80" s="164">
        <f t="shared" si="81"/>
        <v>0</v>
      </c>
      <c r="GE80" s="345" t="b">
        <f t="shared" si="82"/>
        <v>0</v>
      </c>
      <c r="GF80" s="122" t="str">
        <f t="shared" si="83"/>
        <v/>
      </c>
      <c r="GG80" s="345">
        <f t="shared" si="84"/>
        <v>0</v>
      </c>
      <c r="GH80" s="345" t="b">
        <f t="shared" si="85"/>
        <v>0</v>
      </c>
      <c r="GI80" s="345">
        <f t="shared" si="86"/>
        <v>0</v>
      </c>
      <c r="GK80" s="522">
        <f t="shared" si="87"/>
        <v>0</v>
      </c>
      <c r="GL80" s="522"/>
      <c r="GM80" s="522">
        <f t="shared" si="88"/>
        <v>0</v>
      </c>
      <c r="GN80" s="522"/>
      <c r="GO80" s="522">
        <f t="shared" si="89"/>
        <v>0</v>
      </c>
      <c r="GP80" s="522"/>
      <c r="GQ80" s="522">
        <f t="shared" si="90"/>
        <v>0</v>
      </c>
      <c r="GR80" s="522"/>
      <c r="GS80" s="522">
        <f t="shared" si="91"/>
        <v>0</v>
      </c>
      <c r="GT80" s="522"/>
      <c r="GU80" s="522">
        <f t="shared" si="92"/>
        <v>0</v>
      </c>
      <c r="GV80" s="522"/>
      <c r="GW80" s="522">
        <f t="shared" si="93"/>
        <v>0</v>
      </c>
      <c r="GX80" s="522"/>
      <c r="GY80" s="522">
        <f t="shared" si="94"/>
        <v>0</v>
      </c>
      <c r="GZ80" s="522"/>
      <c r="HA80" s="522">
        <f t="shared" si="95"/>
        <v>0</v>
      </c>
      <c r="HB80" s="522"/>
      <c r="HC80" s="522">
        <f t="shared" si="118"/>
        <v>0</v>
      </c>
      <c r="HD80" s="522"/>
      <c r="HE80" s="522">
        <f t="shared" si="97"/>
        <v>0</v>
      </c>
      <c r="HF80" s="522"/>
      <c r="HG80" s="522">
        <f t="shared" si="98"/>
        <v>0</v>
      </c>
      <c r="HH80" s="522"/>
      <c r="HI80" s="522">
        <f t="shared" si="99"/>
        <v>0</v>
      </c>
      <c r="HJ80" s="522"/>
      <c r="HK80" s="522">
        <f t="shared" si="100"/>
        <v>0</v>
      </c>
      <c r="HL80" s="522"/>
      <c r="HM80" s="522">
        <f t="shared" si="101"/>
        <v>0</v>
      </c>
      <c r="HN80" s="522"/>
      <c r="HO80" s="522">
        <f t="shared" si="102"/>
        <v>0</v>
      </c>
      <c r="HP80" s="522"/>
      <c r="HQ80" s="522">
        <f t="shared" si="103"/>
        <v>0</v>
      </c>
      <c r="HR80" s="522"/>
      <c r="HS80" s="522">
        <f t="shared" si="104"/>
        <v>0</v>
      </c>
      <c r="HT80" s="522"/>
      <c r="HU80" s="522">
        <f t="shared" si="105"/>
        <v>0</v>
      </c>
      <c r="HV80" s="522"/>
      <c r="HW80" s="522">
        <f t="shared" si="106"/>
        <v>0</v>
      </c>
      <c r="HX80" s="522"/>
      <c r="HY80" s="522">
        <f t="shared" si="107"/>
        <v>0</v>
      </c>
      <c r="HZ80" s="522"/>
      <c r="IA80" s="522">
        <f t="shared" si="108"/>
        <v>0</v>
      </c>
      <c r="IB80" s="522"/>
      <c r="IC80" s="522">
        <f t="shared" si="109"/>
        <v>0</v>
      </c>
      <c r="ID80" s="522"/>
      <c r="IE80" s="522">
        <f t="shared" si="110"/>
        <v>0</v>
      </c>
      <c r="IF80" s="522"/>
      <c r="IG80" s="522">
        <f t="shared" si="111"/>
        <v>0</v>
      </c>
      <c r="IH80" s="522"/>
      <c r="IJ80" s="522">
        <f t="shared" si="125"/>
        <v>0</v>
      </c>
      <c r="IK80" s="522"/>
      <c r="IL80" s="522">
        <f t="shared" si="126"/>
        <v>0</v>
      </c>
      <c r="IM80" s="522"/>
      <c r="IN80" s="522">
        <f t="shared" si="127"/>
        <v>0</v>
      </c>
      <c r="IO80" s="522"/>
      <c r="IP80" s="522">
        <f t="shared" si="128"/>
        <v>0</v>
      </c>
      <c r="IQ80" s="522"/>
      <c r="IR80" s="522">
        <f t="shared" si="129"/>
        <v>0</v>
      </c>
      <c r="IS80" s="522"/>
      <c r="IU80" s="522">
        <f t="shared" si="119"/>
        <v>0</v>
      </c>
      <c r="IV80" s="522"/>
      <c r="IW80" s="522">
        <f t="shared" si="120"/>
        <v>0</v>
      </c>
      <c r="IX80" s="522"/>
      <c r="IY80" s="522">
        <f t="shared" si="121"/>
        <v>0</v>
      </c>
      <c r="IZ80" s="522"/>
      <c r="JA80" s="522">
        <f t="shared" si="122"/>
        <v>0</v>
      </c>
      <c r="JB80" s="522"/>
      <c r="JC80" s="522">
        <f t="shared" si="123"/>
        <v>0</v>
      </c>
      <c r="JD80" s="522"/>
      <c r="JE80" s="522">
        <f t="shared" si="124"/>
        <v>0</v>
      </c>
      <c r="JF80" s="522"/>
    </row>
    <row r="81" spans="1:266">
      <c r="A81" s="253"/>
      <c r="B81" s="211"/>
      <c r="C81" s="48" t="s">
        <v>5385</v>
      </c>
      <c r="D81" s="547" t="str">
        <f>IF($CW$27=1,"",IF(CNGE_2024_M3_Secc1!D630="","",CNGE_2024_M3_Secc1!D630))</f>
        <v/>
      </c>
      <c r="E81" s="548"/>
      <c r="F81" s="548"/>
      <c r="G81" s="549"/>
      <c r="H81" s="537"/>
      <c r="I81" s="537"/>
      <c r="J81" s="537"/>
      <c r="K81" s="537"/>
      <c r="L81" s="537"/>
      <c r="M81" s="537"/>
      <c r="N81" s="537"/>
      <c r="O81" s="537"/>
      <c r="P81" s="982"/>
      <c r="Q81" s="982"/>
      <c r="R81" s="982"/>
      <c r="S81" s="982"/>
      <c r="T81" s="982"/>
      <c r="U81" s="982"/>
      <c r="V81" s="982"/>
      <c r="W81" s="982"/>
      <c r="X81" s="982"/>
      <c r="Y81" s="982"/>
      <c r="Z81" s="537"/>
      <c r="AA81" s="537"/>
      <c r="AB81" s="537"/>
      <c r="AC81" s="537"/>
      <c r="AD81" s="537"/>
      <c r="AE81" s="537"/>
      <c r="AF81" s="537"/>
      <c r="AG81" s="537"/>
      <c r="AH81" s="982"/>
      <c r="AI81" s="982"/>
      <c r="AJ81" s="982"/>
      <c r="AK81" s="982"/>
      <c r="AL81" s="982"/>
      <c r="AM81" s="982"/>
      <c r="AN81" s="982"/>
      <c r="AO81" s="982"/>
      <c r="AP81" s="982"/>
      <c r="AQ81" s="982"/>
      <c r="AR81" s="537"/>
      <c r="AS81" s="537"/>
      <c r="AT81" s="537"/>
      <c r="AU81" s="537"/>
      <c r="AV81" s="537"/>
      <c r="AW81" s="537"/>
      <c r="AX81" s="537"/>
      <c r="AY81" s="537"/>
      <c r="AZ81" s="982"/>
      <c r="BA81" s="982"/>
      <c r="BB81" s="982"/>
      <c r="BC81" s="982"/>
      <c r="BD81" s="982"/>
      <c r="BE81" s="982"/>
      <c r="BF81" s="982"/>
      <c r="BG81" s="982"/>
      <c r="BH81" s="982"/>
      <c r="BI81" s="982"/>
      <c r="BJ81" s="537"/>
      <c r="BK81" s="537"/>
      <c r="BL81" s="537"/>
      <c r="BM81" s="537"/>
      <c r="BN81" s="537"/>
      <c r="BO81" s="537"/>
      <c r="BP81" s="537"/>
      <c r="BQ81" s="537"/>
      <c r="BR81" s="982"/>
      <c r="BS81" s="982"/>
      <c r="BT81" s="982"/>
      <c r="BU81" s="982"/>
      <c r="BV81" s="982"/>
      <c r="BW81" s="982"/>
      <c r="BX81" s="982"/>
      <c r="BY81" s="982"/>
      <c r="BZ81" s="982"/>
      <c r="CA81" s="982"/>
      <c r="CB81" s="537"/>
      <c r="CC81" s="537"/>
      <c r="CD81" s="537"/>
      <c r="CE81" s="537"/>
      <c r="CF81" s="537"/>
      <c r="CG81" s="537"/>
      <c r="CH81" s="537"/>
      <c r="CI81" s="537"/>
      <c r="CJ81" s="982"/>
      <c r="CK81" s="982"/>
      <c r="CL81" s="982"/>
      <c r="CM81" s="982"/>
      <c r="CN81" s="982"/>
      <c r="CO81" s="982"/>
      <c r="CP81" s="982"/>
      <c r="CQ81" s="982"/>
      <c r="CR81" s="982"/>
      <c r="CS81" s="982"/>
      <c r="CW81" s="524">
        <f>CNGE_2024_M3_Secc1!AH729</f>
        <v>0</v>
      </c>
      <c r="CX81" s="526"/>
      <c r="CZ81" s="522">
        <f>IF(CNGE_2024_M3_Secc1!$AO$669=CNGE_2024_M3_Secc1!$AQ$669,0,CNGE_2024_M3_Secc1!Y729)</f>
        <v>0</v>
      </c>
      <c r="DA81" s="522"/>
      <c r="DB81" s="522">
        <f t="shared" si="5"/>
        <v>0</v>
      </c>
      <c r="DC81" s="522"/>
      <c r="DD81" s="522">
        <f t="shared" si="6"/>
        <v>0</v>
      </c>
      <c r="DE81" s="522"/>
      <c r="DG81" s="164" t="b">
        <f t="shared" si="7"/>
        <v>0</v>
      </c>
      <c r="DH81" s="164" t="str">
        <f t="shared" si="8"/>
        <v/>
      </c>
      <c r="DI81" s="164">
        <f t="shared" si="9"/>
        <v>0</v>
      </c>
      <c r="DJ81" s="345" t="b">
        <f t="shared" si="10"/>
        <v>0</v>
      </c>
      <c r="DK81" s="122" t="str">
        <f t="shared" si="11"/>
        <v/>
      </c>
      <c r="DL81" s="345">
        <f t="shared" si="12"/>
        <v>0</v>
      </c>
      <c r="DM81" s="345" t="b">
        <f t="shared" si="13"/>
        <v>0</v>
      </c>
      <c r="DN81" s="345">
        <f t="shared" si="14"/>
        <v>0</v>
      </c>
      <c r="DO81" s="164" t="b">
        <f t="shared" si="15"/>
        <v>0</v>
      </c>
      <c r="DP81" s="164" t="str">
        <f t="shared" si="16"/>
        <v/>
      </c>
      <c r="DQ81" s="164">
        <f t="shared" si="17"/>
        <v>0</v>
      </c>
      <c r="DR81" s="345" t="b">
        <f t="shared" si="18"/>
        <v>0</v>
      </c>
      <c r="DS81" s="122" t="str">
        <f t="shared" si="19"/>
        <v/>
      </c>
      <c r="DT81" s="345">
        <f t="shared" si="20"/>
        <v>0</v>
      </c>
      <c r="DU81" s="345" t="b">
        <f t="shared" si="21"/>
        <v>0</v>
      </c>
      <c r="DV81" s="345">
        <f t="shared" si="22"/>
        <v>0</v>
      </c>
      <c r="DW81" s="164" t="b">
        <f t="shared" si="23"/>
        <v>0</v>
      </c>
      <c r="DX81" s="164" t="str">
        <f t="shared" si="24"/>
        <v/>
      </c>
      <c r="DY81" s="164">
        <f t="shared" si="25"/>
        <v>0</v>
      </c>
      <c r="DZ81" s="345" t="b">
        <f t="shared" si="26"/>
        <v>0</v>
      </c>
      <c r="EA81" s="122" t="str">
        <f t="shared" si="27"/>
        <v/>
      </c>
      <c r="EB81" s="345">
        <f t="shared" si="28"/>
        <v>0</v>
      </c>
      <c r="EC81" s="345" t="b">
        <f t="shared" si="29"/>
        <v>0</v>
      </c>
      <c r="ED81" s="345">
        <f t="shared" si="30"/>
        <v>0</v>
      </c>
      <c r="EE81" s="164" t="b">
        <f t="shared" si="31"/>
        <v>0</v>
      </c>
      <c r="EF81" s="164" t="str">
        <f t="shared" si="32"/>
        <v/>
      </c>
      <c r="EG81" s="164">
        <f t="shared" si="33"/>
        <v>0</v>
      </c>
      <c r="EH81" s="345" t="b">
        <f t="shared" si="34"/>
        <v>0</v>
      </c>
      <c r="EI81" s="122" t="str">
        <f t="shared" si="35"/>
        <v/>
      </c>
      <c r="EJ81" s="345">
        <f t="shared" si="36"/>
        <v>0</v>
      </c>
      <c r="EK81" s="345" t="b">
        <f t="shared" si="37"/>
        <v>0</v>
      </c>
      <c r="EL81" s="345">
        <f t="shared" si="38"/>
        <v>0</v>
      </c>
      <c r="EM81" s="164" t="b">
        <f t="shared" si="39"/>
        <v>0</v>
      </c>
      <c r="EN81" s="164" t="str">
        <f t="shared" si="40"/>
        <v/>
      </c>
      <c r="EO81" s="164">
        <f t="shared" si="41"/>
        <v>0</v>
      </c>
      <c r="EP81" s="345" t="b">
        <f t="shared" si="42"/>
        <v>0</v>
      </c>
      <c r="EQ81" s="122" t="str">
        <f t="shared" si="43"/>
        <v/>
      </c>
      <c r="ER81" s="345">
        <f t="shared" si="44"/>
        <v>0</v>
      </c>
      <c r="ES81" s="345" t="b">
        <f t="shared" si="45"/>
        <v>0</v>
      </c>
      <c r="ET81" s="345">
        <f t="shared" si="46"/>
        <v>0</v>
      </c>
      <c r="EU81" s="522"/>
      <c r="EV81" s="164" t="b">
        <f t="shared" si="47"/>
        <v>0</v>
      </c>
      <c r="EW81" s="164" t="str">
        <f t="shared" si="48"/>
        <v/>
      </c>
      <c r="EX81" s="164">
        <f t="shared" si="49"/>
        <v>0</v>
      </c>
      <c r="EY81" s="345" t="b">
        <f t="shared" si="50"/>
        <v>0</v>
      </c>
      <c r="EZ81" s="122" t="str">
        <f t="shared" si="51"/>
        <v/>
      </c>
      <c r="FA81" s="345">
        <f t="shared" si="52"/>
        <v>0</v>
      </c>
      <c r="FB81" s="345" t="b">
        <f t="shared" si="53"/>
        <v>0</v>
      </c>
      <c r="FC81" s="345">
        <f t="shared" si="54"/>
        <v>0</v>
      </c>
      <c r="FD81" s="164" t="b">
        <f t="shared" si="55"/>
        <v>0</v>
      </c>
      <c r="FE81" s="164" t="str">
        <f t="shared" si="56"/>
        <v/>
      </c>
      <c r="FF81" s="164">
        <f t="shared" si="57"/>
        <v>0</v>
      </c>
      <c r="FG81" s="345" t="b">
        <f t="shared" si="58"/>
        <v>0</v>
      </c>
      <c r="FH81" s="122" t="str">
        <f t="shared" si="59"/>
        <v/>
      </c>
      <c r="FI81" s="345">
        <f t="shared" si="60"/>
        <v>0</v>
      </c>
      <c r="FJ81" s="345" t="b">
        <f t="shared" si="61"/>
        <v>0</v>
      </c>
      <c r="FK81" s="345">
        <f t="shared" si="62"/>
        <v>0</v>
      </c>
      <c r="FL81" s="164" t="b">
        <f t="shared" si="63"/>
        <v>0</v>
      </c>
      <c r="FM81" s="164" t="str">
        <f t="shared" si="64"/>
        <v/>
      </c>
      <c r="FN81" s="164">
        <f t="shared" si="65"/>
        <v>0</v>
      </c>
      <c r="FO81" s="345" t="b">
        <f t="shared" si="66"/>
        <v>0</v>
      </c>
      <c r="FP81" s="122" t="str">
        <f t="shared" si="67"/>
        <v/>
      </c>
      <c r="FQ81" s="345">
        <f t="shared" si="68"/>
        <v>0</v>
      </c>
      <c r="FR81" s="345" t="b">
        <f t="shared" si="69"/>
        <v>0</v>
      </c>
      <c r="FS81" s="345">
        <f t="shared" si="70"/>
        <v>0</v>
      </c>
      <c r="FT81" s="164" t="b">
        <f t="shared" si="71"/>
        <v>0</v>
      </c>
      <c r="FU81" s="164" t="str">
        <f t="shared" si="72"/>
        <v/>
      </c>
      <c r="FV81" s="164">
        <f t="shared" si="73"/>
        <v>0</v>
      </c>
      <c r="FW81" s="345" t="b">
        <f t="shared" si="74"/>
        <v>0</v>
      </c>
      <c r="FX81" s="122" t="str">
        <f t="shared" si="75"/>
        <v/>
      </c>
      <c r="FY81" s="345">
        <f t="shared" si="76"/>
        <v>0</v>
      </c>
      <c r="FZ81" s="345" t="b">
        <f t="shared" si="77"/>
        <v>0</v>
      </c>
      <c r="GA81" s="345">
        <f t="shared" si="78"/>
        <v>0</v>
      </c>
      <c r="GB81" s="164" t="b">
        <f t="shared" si="79"/>
        <v>0</v>
      </c>
      <c r="GC81" s="164" t="str">
        <f t="shared" si="80"/>
        <v/>
      </c>
      <c r="GD81" s="164">
        <f t="shared" si="81"/>
        <v>0</v>
      </c>
      <c r="GE81" s="345" t="b">
        <f t="shared" si="82"/>
        <v>0</v>
      </c>
      <c r="GF81" s="122" t="str">
        <f t="shared" si="83"/>
        <v/>
      </c>
      <c r="GG81" s="345">
        <f t="shared" si="84"/>
        <v>0</v>
      </c>
      <c r="GH81" s="345" t="b">
        <f t="shared" si="85"/>
        <v>0</v>
      </c>
      <c r="GI81" s="345">
        <f t="shared" si="86"/>
        <v>0</v>
      </c>
      <c r="GK81" s="522">
        <f t="shared" si="87"/>
        <v>0</v>
      </c>
      <c r="GL81" s="522"/>
      <c r="GM81" s="522">
        <f t="shared" si="88"/>
        <v>0</v>
      </c>
      <c r="GN81" s="522"/>
      <c r="GO81" s="522">
        <f t="shared" si="89"/>
        <v>0</v>
      </c>
      <c r="GP81" s="522"/>
      <c r="GQ81" s="522">
        <f t="shared" si="90"/>
        <v>0</v>
      </c>
      <c r="GR81" s="522"/>
      <c r="GS81" s="522">
        <f t="shared" si="91"/>
        <v>0</v>
      </c>
      <c r="GT81" s="522"/>
      <c r="GU81" s="522">
        <f t="shared" si="92"/>
        <v>0</v>
      </c>
      <c r="GV81" s="522"/>
      <c r="GW81" s="522">
        <f t="shared" si="93"/>
        <v>0</v>
      </c>
      <c r="GX81" s="522"/>
      <c r="GY81" s="522">
        <f t="shared" si="94"/>
        <v>0</v>
      </c>
      <c r="GZ81" s="522"/>
      <c r="HA81" s="522">
        <f t="shared" si="95"/>
        <v>0</v>
      </c>
      <c r="HB81" s="522"/>
      <c r="HC81" s="522">
        <f t="shared" si="118"/>
        <v>0</v>
      </c>
      <c r="HD81" s="522"/>
      <c r="HE81" s="522">
        <f t="shared" si="97"/>
        <v>0</v>
      </c>
      <c r="HF81" s="522"/>
      <c r="HG81" s="522">
        <f t="shared" si="98"/>
        <v>0</v>
      </c>
      <c r="HH81" s="522"/>
      <c r="HI81" s="522">
        <f t="shared" si="99"/>
        <v>0</v>
      </c>
      <c r="HJ81" s="522"/>
      <c r="HK81" s="522">
        <f t="shared" si="100"/>
        <v>0</v>
      </c>
      <c r="HL81" s="522"/>
      <c r="HM81" s="522">
        <f t="shared" si="101"/>
        <v>0</v>
      </c>
      <c r="HN81" s="522"/>
      <c r="HO81" s="522">
        <f t="shared" si="102"/>
        <v>0</v>
      </c>
      <c r="HP81" s="522"/>
      <c r="HQ81" s="522">
        <f t="shared" si="103"/>
        <v>0</v>
      </c>
      <c r="HR81" s="522"/>
      <c r="HS81" s="522">
        <f t="shared" si="104"/>
        <v>0</v>
      </c>
      <c r="HT81" s="522"/>
      <c r="HU81" s="522">
        <f t="shared" si="105"/>
        <v>0</v>
      </c>
      <c r="HV81" s="522"/>
      <c r="HW81" s="522">
        <f t="shared" si="106"/>
        <v>0</v>
      </c>
      <c r="HX81" s="522"/>
      <c r="HY81" s="522">
        <f t="shared" si="107"/>
        <v>0</v>
      </c>
      <c r="HZ81" s="522"/>
      <c r="IA81" s="522">
        <f t="shared" si="108"/>
        <v>0</v>
      </c>
      <c r="IB81" s="522"/>
      <c r="IC81" s="522">
        <f t="shared" si="109"/>
        <v>0</v>
      </c>
      <c r="ID81" s="522"/>
      <c r="IE81" s="522">
        <f t="shared" si="110"/>
        <v>0</v>
      </c>
      <c r="IF81" s="522"/>
      <c r="IG81" s="522">
        <f t="shared" si="111"/>
        <v>0</v>
      </c>
      <c r="IH81" s="522"/>
      <c r="IJ81" s="522">
        <f t="shared" si="125"/>
        <v>0</v>
      </c>
      <c r="IK81" s="522"/>
      <c r="IL81" s="522">
        <f t="shared" si="126"/>
        <v>0</v>
      </c>
      <c r="IM81" s="522"/>
      <c r="IN81" s="522">
        <f t="shared" si="127"/>
        <v>0</v>
      </c>
      <c r="IO81" s="522"/>
      <c r="IP81" s="522">
        <f t="shared" si="128"/>
        <v>0</v>
      </c>
      <c r="IQ81" s="522"/>
      <c r="IR81" s="522">
        <f t="shared" si="129"/>
        <v>0</v>
      </c>
      <c r="IS81" s="522"/>
      <c r="IU81" s="522">
        <f t="shared" si="119"/>
        <v>0</v>
      </c>
      <c r="IV81" s="522"/>
      <c r="IW81" s="522">
        <f t="shared" si="120"/>
        <v>0</v>
      </c>
      <c r="IX81" s="522"/>
      <c r="IY81" s="522">
        <f t="shared" si="121"/>
        <v>0</v>
      </c>
      <c r="IZ81" s="522"/>
      <c r="JA81" s="522">
        <f t="shared" si="122"/>
        <v>0</v>
      </c>
      <c r="JB81" s="522"/>
      <c r="JC81" s="522">
        <f t="shared" si="123"/>
        <v>0</v>
      </c>
      <c r="JD81" s="522"/>
      <c r="JE81" s="522">
        <f t="shared" si="124"/>
        <v>0</v>
      </c>
      <c r="JF81" s="522"/>
    </row>
    <row r="82" spans="1:266">
      <c r="A82" s="253"/>
      <c r="B82" s="211"/>
      <c r="C82" s="48" t="s">
        <v>5386</v>
      </c>
      <c r="D82" s="547" t="str">
        <f>IF($CW$27=1,"",IF(CNGE_2024_M3_Secc1!D631="","",CNGE_2024_M3_Secc1!D631))</f>
        <v/>
      </c>
      <c r="E82" s="548"/>
      <c r="F82" s="548"/>
      <c r="G82" s="549"/>
      <c r="H82" s="537"/>
      <c r="I82" s="537"/>
      <c r="J82" s="537"/>
      <c r="K82" s="537"/>
      <c r="L82" s="537"/>
      <c r="M82" s="537"/>
      <c r="N82" s="537"/>
      <c r="O82" s="537"/>
      <c r="P82" s="982"/>
      <c r="Q82" s="982"/>
      <c r="R82" s="982"/>
      <c r="S82" s="982"/>
      <c r="T82" s="982"/>
      <c r="U82" s="982"/>
      <c r="V82" s="982"/>
      <c r="W82" s="982"/>
      <c r="X82" s="982"/>
      <c r="Y82" s="982"/>
      <c r="Z82" s="537"/>
      <c r="AA82" s="537"/>
      <c r="AB82" s="537"/>
      <c r="AC82" s="537"/>
      <c r="AD82" s="537"/>
      <c r="AE82" s="537"/>
      <c r="AF82" s="537"/>
      <c r="AG82" s="537"/>
      <c r="AH82" s="982"/>
      <c r="AI82" s="982"/>
      <c r="AJ82" s="982"/>
      <c r="AK82" s="982"/>
      <c r="AL82" s="982"/>
      <c r="AM82" s="982"/>
      <c r="AN82" s="982"/>
      <c r="AO82" s="982"/>
      <c r="AP82" s="982"/>
      <c r="AQ82" s="982"/>
      <c r="AR82" s="537"/>
      <c r="AS82" s="537"/>
      <c r="AT82" s="537"/>
      <c r="AU82" s="537"/>
      <c r="AV82" s="537"/>
      <c r="AW82" s="537"/>
      <c r="AX82" s="537"/>
      <c r="AY82" s="537"/>
      <c r="AZ82" s="982"/>
      <c r="BA82" s="982"/>
      <c r="BB82" s="982"/>
      <c r="BC82" s="982"/>
      <c r="BD82" s="982"/>
      <c r="BE82" s="982"/>
      <c r="BF82" s="982"/>
      <c r="BG82" s="982"/>
      <c r="BH82" s="982"/>
      <c r="BI82" s="982"/>
      <c r="BJ82" s="537"/>
      <c r="BK82" s="537"/>
      <c r="BL82" s="537"/>
      <c r="BM82" s="537"/>
      <c r="BN82" s="537"/>
      <c r="BO82" s="537"/>
      <c r="BP82" s="537"/>
      <c r="BQ82" s="537"/>
      <c r="BR82" s="982"/>
      <c r="BS82" s="982"/>
      <c r="BT82" s="982"/>
      <c r="BU82" s="982"/>
      <c r="BV82" s="982"/>
      <c r="BW82" s="982"/>
      <c r="BX82" s="982"/>
      <c r="BY82" s="982"/>
      <c r="BZ82" s="982"/>
      <c r="CA82" s="982"/>
      <c r="CB82" s="537"/>
      <c r="CC82" s="537"/>
      <c r="CD82" s="537"/>
      <c r="CE82" s="537"/>
      <c r="CF82" s="537"/>
      <c r="CG82" s="537"/>
      <c r="CH82" s="537"/>
      <c r="CI82" s="537"/>
      <c r="CJ82" s="982"/>
      <c r="CK82" s="982"/>
      <c r="CL82" s="982"/>
      <c r="CM82" s="982"/>
      <c r="CN82" s="982"/>
      <c r="CO82" s="982"/>
      <c r="CP82" s="982"/>
      <c r="CQ82" s="982"/>
      <c r="CR82" s="982"/>
      <c r="CS82" s="982"/>
      <c r="CW82" s="524">
        <f>CNGE_2024_M3_Secc1!AH730</f>
        <v>0</v>
      </c>
      <c r="CX82" s="526"/>
      <c r="CZ82" s="522">
        <f>IF(CNGE_2024_M3_Secc1!$AO$669=CNGE_2024_M3_Secc1!$AQ$669,0,CNGE_2024_M3_Secc1!Y730)</f>
        <v>0</v>
      </c>
      <c r="DA82" s="522"/>
      <c r="DB82" s="522">
        <f t="shared" si="5"/>
        <v>0</v>
      </c>
      <c r="DC82" s="522"/>
      <c r="DD82" s="522">
        <f t="shared" si="6"/>
        <v>0</v>
      </c>
      <c r="DE82" s="522"/>
      <c r="DG82" s="164" t="b">
        <f t="shared" si="7"/>
        <v>0</v>
      </c>
      <c r="DH82" s="164" t="str">
        <f t="shared" si="8"/>
        <v/>
      </c>
      <c r="DI82" s="164">
        <f t="shared" si="9"/>
        <v>0</v>
      </c>
      <c r="DJ82" s="345" t="b">
        <f t="shared" si="10"/>
        <v>0</v>
      </c>
      <c r="DK82" s="122" t="str">
        <f t="shared" si="11"/>
        <v/>
      </c>
      <c r="DL82" s="345">
        <f t="shared" si="12"/>
        <v>0</v>
      </c>
      <c r="DM82" s="345" t="b">
        <f t="shared" si="13"/>
        <v>0</v>
      </c>
      <c r="DN82" s="345">
        <f t="shared" si="14"/>
        <v>0</v>
      </c>
      <c r="DO82" s="164" t="b">
        <f t="shared" si="15"/>
        <v>0</v>
      </c>
      <c r="DP82" s="164" t="str">
        <f t="shared" si="16"/>
        <v/>
      </c>
      <c r="DQ82" s="164">
        <f t="shared" si="17"/>
        <v>0</v>
      </c>
      <c r="DR82" s="345" t="b">
        <f t="shared" si="18"/>
        <v>0</v>
      </c>
      <c r="DS82" s="122" t="str">
        <f t="shared" si="19"/>
        <v/>
      </c>
      <c r="DT82" s="345">
        <f t="shared" si="20"/>
        <v>0</v>
      </c>
      <c r="DU82" s="345" t="b">
        <f t="shared" si="21"/>
        <v>0</v>
      </c>
      <c r="DV82" s="345">
        <f t="shared" si="22"/>
        <v>0</v>
      </c>
      <c r="DW82" s="164" t="b">
        <f t="shared" si="23"/>
        <v>0</v>
      </c>
      <c r="DX82" s="164" t="str">
        <f t="shared" si="24"/>
        <v/>
      </c>
      <c r="DY82" s="164">
        <f t="shared" si="25"/>
        <v>0</v>
      </c>
      <c r="DZ82" s="345" t="b">
        <f t="shared" si="26"/>
        <v>0</v>
      </c>
      <c r="EA82" s="122" t="str">
        <f t="shared" si="27"/>
        <v/>
      </c>
      <c r="EB82" s="345">
        <f t="shared" si="28"/>
        <v>0</v>
      </c>
      <c r="EC82" s="345" t="b">
        <f t="shared" si="29"/>
        <v>0</v>
      </c>
      <c r="ED82" s="345">
        <f t="shared" si="30"/>
        <v>0</v>
      </c>
      <c r="EE82" s="164" t="b">
        <f t="shared" si="31"/>
        <v>0</v>
      </c>
      <c r="EF82" s="164" t="str">
        <f t="shared" si="32"/>
        <v/>
      </c>
      <c r="EG82" s="164">
        <f t="shared" si="33"/>
        <v>0</v>
      </c>
      <c r="EH82" s="345" t="b">
        <f t="shared" si="34"/>
        <v>0</v>
      </c>
      <c r="EI82" s="122" t="str">
        <f t="shared" si="35"/>
        <v/>
      </c>
      <c r="EJ82" s="345">
        <f t="shared" si="36"/>
        <v>0</v>
      </c>
      <c r="EK82" s="345" t="b">
        <f t="shared" si="37"/>
        <v>0</v>
      </c>
      <c r="EL82" s="345">
        <f t="shared" si="38"/>
        <v>0</v>
      </c>
      <c r="EM82" s="164" t="b">
        <f t="shared" si="39"/>
        <v>0</v>
      </c>
      <c r="EN82" s="164" t="str">
        <f t="shared" si="40"/>
        <v/>
      </c>
      <c r="EO82" s="164">
        <f t="shared" si="41"/>
        <v>0</v>
      </c>
      <c r="EP82" s="345" t="b">
        <f t="shared" si="42"/>
        <v>0</v>
      </c>
      <c r="EQ82" s="122" t="str">
        <f t="shared" si="43"/>
        <v/>
      </c>
      <c r="ER82" s="345">
        <f t="shared" si="44"/>
        <v>0</v>
      </c>
      <c r="ES82" s="345" t="b">
        <f t="shared" si="45"/>
        <v>0</v>
      </c>
      <c r="ET82" s="345">
        <f t="shared" si="46"/>
        <v>0</v>
      </c>
      <c r="EU82" s="522"/>
      <c r="EV82" s="164" t="b">
        <f t="shared" si="47"/>
        <v>0</v>
      </c>
      <c r="EW82" s="164" t="str">
        <f t="shared" si="48"/>
        <v/>
      </c>
      <c r="EX82" s="164">
        <f t="shared" si="49"/>
        <v>0</v>
      </c>
      <c r="EY82" s="345" t="b">
        <f t="shared" si="50"/>
        <v>0</v>
      </c>
      <c r="EZ82" s="122" t="str">
        <f t="shared" si="51"/>
        <v/>
      </c>
      <c r="FA82" s="345">
        <f t="shared" si="52"/>
        <v>0</v>
      </c>
      <c r="FB82" s="345" t="b">
        <f t="shared" si="53"/>
        <v>0</v>
      </c>
      <c r="FC82" s="345">
        <f t="shared" si="54"/>
        <v>0</v>
      </c>
      <c r="FD82" s="164" t="b">
        <f t="shared" si="55"/>
        <v>0</v>
      </c>
      <c r="FE82" s="164" t="str">
        <f t="shared" si="56"/>
        <v/>
      </c>
      <c r="FF82" s="164">
        <f t="shared" si="57"/>
        <v>0</v>
      </c>
      <c r="FG82" s="345" t="b">
        <f t="shared" si="58"/>
        <v>0</v>
      </c>
      <c r="FH82" s="122" t="str">
        <f t="shared" si="59"/>
        <v/>
      </c>
      <c r="FI82" s="345">
        <f t="shared" si="60"/>
        <v>0</v>
      </c>
      <c r="FJ82" s="345" t="b">
        <f t="shared" si="61"/>
        <v>0</v>
      </c>
      <c r="FK82" s="345">
        <f t="shared" si="62"/>
        <v>0</v>
      </c>
      <c r="FL82" s="164" t="b">
        <f t="shared" si="63"/>
        <v>0</v>
      </c>
      <c r="FM82" s="164" t="str">
        <f t="shared" si="64"/>
        <v/>
      </c>
      <c r="FN82" s="164">
        <f t="shared" si="65"/>
        <v>0</v>
      </c>
      <c r="FO82" s="345" t="b">
        <f t="shared" si="66"/>
        <v>0</v>
      </c>
      <c r="FP82" s="122" t="str">
        <f t="shared" si="67"/>
        <v/>
      </c>
      <c r="FQ82" s="345">
        <f t="shared" si="68"/>
        <v>0</v>
      </c>
      <c r="FR82" s="345" t="b">
        <f t="shared" si="69"/>
        <v>0</v>
      </c>
      <c r="FS82" s="345">
        <f t="shared" si="70"/>
        <v>0</v>
      </c>
      <c r="FT82" s="164" t="b">
        <f t="shared" si="71"/>
        <v>0</v>
      </c>
      <c r="FU82" s="164" t="str">
        <f t="shared" si="72"/>
        <v/>
      </c>
      <c r="FV82" s="164">
        <f t="shared" si="73"/>
        <v>0</v>
      </c>
      <c r="FW82" s="345" t="b">
        <f t="shared" si="74"/>
        <v>0</v>
      </c>
      <c r="FX82" s="122" t="str">
        <f t="shared" si="75"/>
        <v/>
      </c>
      <c r="FY82" s="345">
        <f t="shared" si="76"/>
        <v>0</v>
      </c>
      <c r="FZ82" s="345" t="b">
        <f t="shared" si="77"/>
        <v>0</v>
      </c>
      <c r="GA82" s="345">
        <f t="shared" si="78"/>
        <v>0</v>
      </c>
      <c r="GB82" s="164" t="b">
        <f t="shared" si="79"/>
        <v>0</v>
      </c>
      <c r="GC82" s="164" t="str">
        <f t="shared" si="80"/>
        <v/>
      </c>
      <c r="GD82" s="164">
        <f t="shared" si="81"/>
        <v>0</v>
      </c>
      <c r="GE82" s="345" t="b">
        <f t="shared" si="82"/>
        <v>0</v>
      </c>
      <c r="GF82" s="122" t="str">
        <f t="shared" si="83"/>
        <v/>
      </c>
      <c r="GG82" s="345">
        <f t="shared" si="84"/>
        <v>0</v>
      </c>
      <c r="GH82" s="345" t="b">
        <f t="shared" si="85"/>
        <v>0</v>
      </c>
      <c r="GI82" s="345">
        <f t="shared" si="86"/>
        <v>0</v>
      </c>
      <c r="GK82" s="522">
        <f t="shared" si="87"/>
        <v>0</v>
      </c>
      <c r="GL82" s="522"/>
      <c r="GM82" s="522">
        <f t="shared" si="88"/>
        <v>0</v>
      </c>
      <c r="GN82" s="522"/>
      <c r="GO82" s="522">
        <f t="shared" si="89"/>
        <v>0</v>
      </c>
      <c r="GP82" s="522"/>
      <c r="GQ82" s="522">
        <f t="shared" si="90"/>
        <v>0</v>
      </c>
      <c r="GR82" s="522"/>
      <c r="GS82" s="522">
        <f t="shared" si="91"/>
        <v>0</v>
      </c>
      <c r="GT82" s="522"/>
      <c r="GU82" s="522">
        <f t="shared" si="92"/>
        <v>0</v>
      </c>
      <c r="GV82" s="522"/>
      <c r="GW82" s="522">
        <f t="shared" si="93"/>
        <v>0</v>
      </c>
      <c r="GX82" s="522"/>
      <c r="GY82" s="522">
        <f t="shared" si="94"/>
        <v>0</v>
      </c>
      <c r="GZ82" s="522"/>
      <c r="HA82" s="522">
        <f t="shared" si="95"/>
        <v>0</v>
      </c>
      <c r="HB82" s="522"/>
      <c r="HC82" s="522">
        <f t="shared" si="118"/>
        <v>0</v>
      </c>
      <c r="HD82" s="522"/>
      <c r="HE82" s="522">
        <f t="shared" si="97"/>
        <v>0</v>
      </c>
      <c r="HF82" s="522"/>
      <c r="HG82" s="522">
        <f t="shared" si="98"/>
        <v>0</v>
      </c>
      <c r="HH82" s="522"/>
      <c r="HI82" s="522">
        <f t="shared" si="99"/>
        <v>0</v>
      </c>
      <c r="HJ82" s="522"/>
      <c r="HK82" s="522">
        <f t="shared" si="100"/>
        <v>0</v>
      </c>
      <c r="HL82" s="522"/>
      <c r="HM82" s="522">
        <f t="shared" si="101"/>
        <v>0</v>
      </c>
      <c r="HN82" s="522"/>
      <c r="HO82" s="522">
        <f t="shared" si="102"/>
        <v>0</v>
      </c>
      <c r="HP82" s="522"/>
      <c r="HQ82" s="522">
        <f t="shared" si="103"/>
        <v>0</v>
      </c>
      <c r="HR82" s="522"/>
      <c r="HS82" s="522">
        <f t="shared" si="104"/>
        <v>0</v>
      </c>
      <c r="HT82" s="522"/>
      <c r="HU82" s="522">
        <f t="shared" si="105"/>
        <v>0</v>
      </c>
      <c r="HV82" s="522"/>
      <c r="HW82" s="522">
        <f t="shared" si="106"/>
        <v>0</v>
      </c>
      <c r="HX82" s="522"/>
      <c r="HY82" s="522">
        <f t="shared" si="107"/>
        <v>0</v>
      </c>
      <c r="HZ82" s="522"/>
      <c r="IA82" s="522">
        <f t="shared" si="108"/>
        <v>0</v>
      </c>
      <c r="IB82" s="522"/>
      <c r="IC82" s="522">
        <f t="shared" si="109"/>
        <v>0</v>
      </c>
      <c r="ID82" s="522"/>
      <c r="IE82" s="522">
        <f t="shared" si="110"/>
        <v>0</v>
      </c>
      <c r="IF82" s="522"/>
      <c r="IG82" s="522">
        <f t="shared" si="111"/>
        <v>0</v>
      </c>
      <c r="IH82" s="522"/>
      <c r="IJ82" s="522">
        <f t="shared" si="125"/>
        <v>0</v>
      </c>
      <c r="IK82" s="522"/>
      <c r="IL82" s="522">
        <f t="shared" si="126"/>
        <v>0</v>
      </c>
      <c r="IM82" s="522"/>
      <c r="IN82" s="522">
        <f t="shared" si="127"/>
        <v>0</v>
      </c>
      <c r="IO82" s="522"/>
      <c r="IP82" s="522">
        <f t="shared" si="128"/>
        <v>0</v>
      </c>
      <c r="IQ82" s="522"/>
      <c r="IR82" s="522">
        <f t="shared" si="129"/>
        <v>0</v>
      </c>
      <c r="IS82" s="522"/>
      <c r="IU82" s="522">
        <f t="shared" si="119"/>
        <v>0</v>
      </c>
      <c r="IV82" s="522"/>
      <c r="IW82" s="522">
        <f t="shared" si="120"/>
        <v>0</v>
      </c>
      <c r="IX82" s="522"/>
      <c r="IY82" s="522">
        <f t="shared" si="121"/>
        <v>0</v>
      </c>
      <c r="IZ82" s="522"/>
      <c r="JA82" s="522">
        <f t="shared" si="122"/>
        <v>0</v>
      </c>
      <c r="JB82" s="522"/>
      <c r="JC82" s="522">
        <f t="shared" si="123"/>
        <v>0</v>
      </c>
      <c r="JD82" s="522"/>
      <c r="JE82" s="522">
        <f t="shared" si="124"/>
        <v>0</v>
      </c>
      <c r="JF82" s="522"/>
    </row>
    <row r="83" spans="1:266">
      <c r="A83" s="253"/>
      <c r="B83" s="211"/>
      <c r="C83" s="48" t="s">
        <v>5387</v>
      </c>
      <c r="D83" s="547" t="str">
        <f>IF($CW$27=1,"",IF(CNGE_2024_M3_Secc1!D632="","",CNGE_2024_M3_Secc1!D632))</f>
        <v/>
      </c>
      <c r="E83" s="548"/>
      <c r="F83" s="548"/>
      <c r="G83" s="549"/>
      <c r="H83" s="537"/>
      <c r="I83" s="537"/>
      <c r="J83" s="537"/>
      <c r="K83" s="537"/>
      <c r="L83" s="537"/>
      <c r="M83" s="537"/>
      <c r="N83" s="537"/>
      <c r="O83" s="537"/>
      <c r="P83" s="982"/>
      <c r="Q83" s="982"/>
      <c r="R83" s="982"/>
      <c r="S83" s="982"/>
      <c r="T83" s="982"/>
      <c r="U83" s="982"/>
      <c r="V83" s="982"/>
      <c r="W83" s="982"/>
      <c r="X83" s="982"/>
      <c r="Y83" s="982"/>
      <c r="Z83" s="537"/>
      <c r="AA83" s="537"/>
      <c r="AB83" s="537"/>
      <c r="AC83" s="537"/>
      <c r="AD83" s="537"/>
      <c r="AE83" s="537"/>
      <c r="AF83" s="537"/>
      <c r="AG83" s="537"/>
      <c r="AH83" s="982"/>
      <c r="AI83" s="982"/>
      <c r="AJ83" s="982"/>
      <c r="AK83" s="982"/>
      <c r="AL83" s="982"/>
      <c r="AM83" s="982"/>
      <c r="AN83" s="982"/>
      <c r="AO83" s="982"/>
      <c r="AP83" s="982"/>
      <c r="AQ83" s="982"/>
      <c r="AR83" s="537"/>
      <c r="AS83" s="537"/>
      <c r="AT83" s="537"/>
      <c r="AU83" s="537"/>
      <c r="AV83" s="537"/>
      <c r="AW83" s="537"/>
      <c r="AX83" s="537"/>
      <c r="AY83" s="537"/>
      <c r="AZ83" s="982"/>
      <c r="BA83" s="982"/>
      <c r="BB83" s="982"/>
      <c r="BC83" s="982"/>
      <c r="BD83" s="982"/>
      <c r="BE83" s="982"/>
      <c r="BF83" s="982"/>
      <c r="BG83" s="982"/>
      <c r="BH83" s="982"/>
      <c r="BI83" s="982"/>
      <c r="BJ83" s="537"/>
      <c r="BK83" s="537"/>
      <c r="BL83" s="537"/>
      <c r="BM83" s="537"/>
      <c r="BN83" s="537"/>
      <c r="BO83" s="537"/>
      <c r="BP83" s="537"/>
      <c r="BQ83" s="537"/>
      <c r="BR83" s="982"/>
      <c r="BS83" s="982"/>
      <c r="BT83" s="982"/>
      <c r="BU83" s="982"/>
      <c r="BV83" s="982"/>
      <c r="BW83" s="982"/>
      <c r="BX83" s="982"/>
      <c r="BY83" s="982"/>
      <c r="BZ83" s="982"/>
      <c r="CA83" s="982"/>
      <c r="CB83" s="537"/>
      <c r="CC83" s="537"/>
      <c r="CD83" s="537"/>
      <c r="CE83" s="537"/>
      <c r="CF83" s="537"/>
      <c r="CG83" s="537"/>
      <c r="CH83" s="537"/>
      <c r="CI83" s="537"/>
      <c r="CJ83" s="982"/>
      <c r="CK83" s="982"/>
      <c r="CL83" s="982"/>
      <c r="CM83" s="982"/>
      <c r="CN83" s="982"/>
      <c r="CO83" s="982"/>
      <c r="CP83" s="982"/>
      <c r="CQ83" s="982"/>
      <c r="CR83" s="982"/>
      <c r="CS83" s="982"/>
      <c r="CW83" s="524">
        <f>CNGE_2024_M3_Secc1!AH731</f>
        <v>0</v>
      </c>
      <c r="CX83" s="526"/>
      <c r="CZ83" s="522">
        <f>IF(CNGE_2024_M3_Secc1!$AO$669=CNGE_2024_M3_Secc1!$AQ$669,0,CNGE_2024_M3_Secc1!Y731)</f>
        <v>0</v>
      </c>
      <c r="DA83" s="522"/>
      <c r="DB83" s="522">
        <f t="shared" si="5"/>
        <v>0</v>
      </c>
      <c r="DC83" s="522"/>
      <c r="DD83" s="522">
        <f t="shared" si="6"/>
        <v>0</v>
      </c>
      <c r="DE83" s="522"/>
      <c r="DG83" s="164" t="b">
        <f t="shared" si="7"/>
        <v>0</v>
      </c>
      <c r="DH83" s="164" t="str">
        <f t="shared" si="8"/>
        <v/>
      </c>
      <c r="DI83" s="164">
        <f t="shared" si="9"/>
        <v>0</v>
      </c>
      <c r="DJ83" s="345" t="b">
        <f t="shared" si="10"/>
        <v>0</v>
      </c>
      <c r="DK83" s="122" t="str">
        <f t="shared" si="11"/>
        <v/>
      </c>
      <c r="DL83" s="345">
        <f t="shared" si="12"/>
        <v>0</v>
      </c>
      <c r="DM83" s="345" t="b">
        <f t="shared" si="13"/>
        <v>0</v>
      </c>
      <c r="DN83" s="345">
        <f t="shared" si="14"/>
        <v>0</v>
      </c>
      <c r="DO83" s="164" t="b">
        <f t="shared" si="15"/>
        <v>0</v>
      </c>
      <c r="DP83" s="164" t="str">
        <f t="shared" si="16"/>
        <v/>
      </c>
      <c r="DQ83" s="164">
        <f t="shared" si="17"/>
        <v>0</v>
      </c>
      <c r="DR83" s="345" t="b">
        <f t="shared" si="18"/>
        <v>0</v>
      </c>
      <c r="DS83" s="122" t="str">
        <f t="shared" si="19"/>
        <v/>
      </c>
      <c r="DT83" s="345">
        <f t="shared" si="20"/>
        <v>0</v>
      </c>
      <c r="DU83" s="345" t="b">
        <f t="shared" si="21"/>
        <v>0</v>
      </c>
      <c r="DV83" s="345">
        <f t="shared" si="22"/>
        <v>0</v>
      </c>
      <c r="DW83" s="164" t="b">
        <f t="shared" si="23"/>
        <v>0</v>
      </c>
      <c r="DX83" s="164" t="str">
        <f t="shared" si="24"/>
        <v/>
      </c>
      <c r="DY83" s="164">
        <f t="shared" si="25"/>
        <v>0</v>
      </c>
      <c r="DZ83" s="345" t="b">
        <f t="shared" si="26"/>
        <v>0</v>
      </c>
      <c r="EA83" s="122" t="str">
        <f t="shared" si="27"/>
        <v/>
      </c>
      <c r="EB83" s="345">
        <f t="shared" si="28"/>
        <v>0</v>
      </c>
      <c r="EC83" s="345" t="b">
        <f t="shared" si="29"/>
        <v>0</v>
      </c>
      <c r="ED83" s="345">
        <f t="shared" si="30"/>
        <v>0</v>
      </c>
      <c r="EE83" s="164" t="b">
        <f t="shared" si="31"/>
        <v>0</v>
      </c>
      <c r="EF83" s="164" t="str">
        <f t="shared" si="32"/>
        <v/>
      </c>
      <c r="EG83" s="164">
        <f t="shared" si="33"/>
        <v>0</v>
      </c>
      <c r="EH83" s="345" t="b">
        <f t="shared" si="34"/>
        <v>0</v>
      </c>
      <c r="EI83" s="122" t="str">
        <f t="shared" si="35"/>
        <v/>
      </c>
      <c r="EJ83" s="345">
        <f t="shared" si="36"/>
        <v>0</v>
      </c>
      <c r="EK83" s="345" t="b">
        <f t="shared" si="37"/>
        <v>0</v>
      </c>
      <c r="EL83" s="345">
        <f t="shared" si="38"/>
        <v>0</v>
      </c>
      <c r="EM83" s="164" t="b">
        <f t="shared" si="39"/>
        <v>0</v>
      </c>
      <c r="EN83" s="164" t="str">
        <f t="shared" si="40"/>
        <v/>
      </c>
      <c r="EO83" s="164">
        <f t="shared" si="41"/>
        <v>0</v>
      </c>
      <c r="EP83" s="345" t="b">
        <f t="shared" si="42"/>
        <v>0</v>
      </c>
      <c r="EQ83" s="122" t="str">
        <f t="shared" si="43"/>
        <v/>
      </c>
      <c r="ER83" s="345">
        <f t="shared" si="44"/>
        <v>0</v>
      </c>
      <c r="ES83" s="345" t="b">
        <f t="shared" si="45"/>
        <v>0</v>
      </c>
      <c r="ET83" s="345">
        <f t="shared" si="46"/>
        <v>0</v>
      </c>
      <c r="EU83" s="522"/>
      <c r="EV83" s="164" t="b">
        <f t="shared" si="47"/>
        <v>0</v>
      </c>
      <c r="EW83" s="164" t="str">
        <f t="shared" si="48"/>
        <v/>
      </c>
      <c r="EX83" s="164">
        <f t="shared" si="49"/>
        <v>0</v>
      </c>
      <c r="EY83" s="345" t="b">
        <f t="shared" si="50"/>
        <v>0</v>
      </c>
      <c r="EZ83" s="122" t="str">
        <f t="shared" si="51"/>
        <v/>
      </c>
      <c r="FA83" s="345">
        <f t="shared" si="52"/>
        <v>0</v>
      </c>
      <c r="FB83" s="345" t="b">
        <f t="shared" si="53"/>
        <v>0</v>
      </c>
      <c r="FC83" s="345">
        <f t="shared" si="54"/>
        <v>0</v>
      </c>
      <c r="FD83" s="164" t="b">
        <f t="shared" si="55"/>
        <v>0</v>
      </c>
      <c r="FE83" s="164" t="str">
        <f t="shared" si="56"/>
        <v/>
      </c>
      <c r="FF83" s="164">
        <f t="shared" si="57"/>
        <v>0</v>
      </c>
      <c r="FG83" s="345" t="b">
        <f t="shared" si="58"/>
        <v>0</v>
      </c>
      <c r="FH83" s="122" t="str">
        <f t="shared" si="59"/>
        <v/>
      </c>
      <c r="FI83" s="345">
        <f t="shared" si="60"/>
        <v>0</v>
      </c>
      <c r="FJ83" s="345" t="b">
        <f t="shared" si="61"/>
        <v>0</v>
      </c>
      <c r="FK83" s="345">
        <f t="shared" si="62"/>
        <v>0</v>
      </c>
      <c r="FL83" s="164" t="b">
        <f t="shared" si="63"/>
        <v>0</v>
      </c>
      <c r="FM83" s="164" t="str">
        <f t="shared" si="64"/>
        <v/>
      </c>
      <c r="FN83" s="164">
        <f t="shared" si="65"/>
        <v>0</v>
      </c>
      <c r="FO83" s="345" t="b">
        <f t="shared" si="66"/>
        <v>0</v>
      </c>
      <c r="FP83" s="122" t="str">
        <f t="shared" si="67"/>
        <v/>
      </c>
      <c r="FQ83" s="345">
        <f t="shared" si="68"/>
        <v>0</v>
      </c>
      <c r="FR83" s="345" t="b">
        <f t="shared" si="69"/>
        <v>0</v>
      </c>
      <c r="FS83" s="345">
        <f t="shared" si="70"/>
        <v>0</v>
      </c>
      <c r="FT83" s="164" t="b">
        <f t="shared" si="71"/>
        <v>0</v>
      </c>
      <c r="FU83" s="164" t="str">
        <f t="shared" si="72"/>
        <v/>
      </c>
      <c r="FV83" s="164">
        <f t="shared" si="73"/>
        <v>0</v>
      </c>
      <c r="FW83" s="345" t="b">
        <f t="shared" si="74"/>
        <v>0</v>
      </c>
      <c r="FX83" s="122" t="str">
        <f t="shared" si="75"/>
        <v/>
      </c>
      <c r="FY83" s="345">
        <f t="shared" si="76"/>
        <v>0</v>
      </c>
      <c r="FZ83" s="345" t="b">
        <f t="shared" si="77"/>
        <v>0</v>
      </c>
      <c r="GA83" s="345">
        <f t="shared" si="78"/>
        <v>0</v>
      </c>
      <c r="GB83" s="164" t="b">
        <f t="shared" si="79"/>
        <v>0</v>
      </c>
      <c r="GC83" s="164" t="str">
        <f t="shared" si="80"/>
        <v/>
      </c>
      <c r="GD83" s="164">
        <f t="shared" si="81"/>
        <v>0</v>
      </c>
      <c r="GE83" s="345" t="b">
        <f t="shared" si="82"/>
        <v>0</v>
      </c>
      <c r="GF83" s="122" t="str">
        <f t="shared" si="83"/>
        <v/>
      </c>
      <c r="GG83" s="345">
        <f t="shared" si="84"/>
        <v>0</v>
      </c>
      <c r="GH83" s="345" t="b">
        <f t="shared" si="85"/>
        <v>0</v>
      </c>
      <c r="GI83" s="345">
        <f t="shared" si="86"/>
        <v>0</v>
      </c>
      <c r="GK83" s="522">
        <f t="shared" si="87"/>
        <v>0</v>
      </c>
      <c r="GL83" s="522"/>
      <c r="GM83" s="522">
        <f t="shared" si="88"/>
        <v>0</v>
      </c>
      <c r="GN83" s="522"/>
      <c r="GO83" s="522">
        <f t="shared" si="89"/>
        <v>0</v>
      </c>
      <c r="GP83" s="522"/>
      <c r="GQ83" s="522">
        <f t="shared" si="90"/>
        <v>0</v>
      </c>
      <c r="GR83" s="522"/>
      <c r="GS83" s="522">
        <f t="shared" si="91"/>
        <v>0</v>
      </c>
      <c r="GT83" s="522"/>
      <c r="GU83" s="522">
        <f t="shared" si="92"/>
        <v>0</v>
      </c>
      <c r="GV83" s="522"/>
      <c r="GW83" s="522">
        <f t="shared" si="93"/>
        <v>0</v>
      </c>
      <c r="GX83" s="522"/>
      <c r="GY83" s="522">
        <f t="shared" si="94"/>
        <v>0</v>
      </c>
      <c r="GZ83" s="522"/>
      <c r="HA83" s="522">
        <f t="shared" si="95"/>
        <v>0</v>
      </c>
      <c r="HB83" s="522"/>
      <c r="HC83" s="522">
        <f t="shared" si="118"/>
        <v>0</v>
      </c>
      <c r="HD83" s="522"/>
      <c r="HE83" s="522">
        <f t="shared" si="97"/>
        <v>0</v>
      </c>
      <c r="HF83" s="522"/>
      <c r="HG83" s="522">
        <f t="shared" si="98"/>
        <v>0</v>
      </c>
      <c r="HH83" s="522"/>
      <c r="HI83" s="522">
        <f t="shared" si="99"/>
        <v>0</v>
      </c>
      <c r="HJ83" s="522"/>
      <c r="HK83" s="522">
        <f t="shared" si="100"/>
        <v>0</v>
      </c>
      <c r="HL83" s="522"/>
      <c r="HM83" s="522">
        <f t="shared" si="101"/>
        <v>0</v>
      </c>
      <c r="HN83" s="522"/>
      <c r="HO83" s="522">
        <f t="shared" si="102"/>
        <v>0</v>
      </c>
      <c r="HP83" s="522"/>
      <c r="HQ83" s="522">
        <f t="shared" si="103"/>
        <v>0</v>
      </c>
      <c r="HR83" s="522"/>
      <c r="HS83" s="522">
        <f t="shared" si="104"/>
        <v>0</v>
      </c>
      <c r="HT83" s="522"/>
      <c r="HU83" s="522">
        <f t="shared" si="105"/>
        <v>0</v>
      </c>
      <c r="HV83" s="522"/>
      <c r="HW83" s="522">
        <f t="shared" si="106"/>
        <v>0</v>
      </c>
      <c r="HX83" s="522"/>
      <c r="HY83" s="522">
        <f t="shared" si="107"/>
        <v>0</v>
      </c>
      <c r="HZ83" s="522"/>
      <c r="IA83" s="522">
        <f t="shared" si="108"/>
        <v>0</v>
      </c>
      <c r="IB83" s="522"/>
      <c r="IC83" s="522">
        <f t="shared" si="109"/>
        <v>0</v>
      </c>
      <c r="ID83" s="522"/>
      <c r="IE83" s="522">
        <f t="shared" si="110"/>
        <v>0</v>
      </c>
      <c r="IF83" s="522"/>
      <c r="IG83" s="522">
        <f t="shared" si="111"/>
        <v>0</v>
      </c>
      <c r="IH83" s="522"/>
      <c r="IJ83" s="522">
        <f t="shared" si="125"/>
        <v>0</v>
      </c>
      <c r="IK83" s="522"/>
      <c r="IL83" s="522">
        <f t="shared" si="126"/>
        <v>0</v>
      </c>
      <c r="IM83" s="522"/>
      <c r="IN83" s="522">
        <f t="shared" si="127"/>
        <v>0</v>
      </c>
      <c r="IO83" s="522"/>
      <c r="IP83" s="522">
        <f t="shared" si="128"/>
        <v>0</v>
      </c>
      <c r="IQ83" s="522"/>
      <c r="IR83" s="522">
        <f t="shared" si="129"/>
        <v>0</v>
      </c>
      <c r="IS83" s="522"/>
      <c r="IU83" s="522">
        <f t="shared" si="119"/>
        <v>0</v>
      </c>
      <c r="IV83" s="522"/>
      <c r="IW83" s="522">
        <f t="shared" si="120"/>
        <v>0</v>
      </c>
      <c r="IX83" s="522"/>
      <c r="IY83" s="522">
        <f t="shared" si="121"/>
        <v>0</v>
      </c>
      <c r="IZ83" s="522"/>
      <c r="JA83" s="522">
        <f t="shared" si="122"/>
        <v>0</v>
      </c>
      <c r="JB83" s="522"/>
      <c r="JC83" s="522">
        <f t="shared" si="123"/>
        <v>0</v>
      </c>
      <c r="JD83" s="522"/>
      <c r="JE83" s="522">
        <f t="shared" si="124"/>
        <v>0</v>
      </c>
      <c r="JF83" s="522"/>
    </row>
    <row r="84" spans="1:266">
      <c r="A84" s="253"/>
      <c r="B84" s="211"/>
      <c r="C84" s="48" t="s">
        <v>5388</v>
      </c>
      <c r="D84" s="547" t="str">
        <f>IF($CW$27=1,"",IF(CNGE_2024_M3_Secc1!D633="","",CNGE_2024_M3_Secc1!D633))</f>
        <v/>
      </c>
      <c r="E84" s="548"/>
      <c r="F84" s="548"/>
      <c r="G84" s="549"/>
      <c r="H84" s="537"/>
      <c r="I84" s="537"/>
      <c r="J84" s="537"/>
      <c r="K84" s="537"/>
      <c r="L84" s="537"/>
      <c r="M84" s="537"/>
      <c r="N84" s="537"/>
      <c r="O84" s="537"/>
      <c r="P84" s="982"/>
      <c r="Q84" s="982"/>
      <c r="R84" s="982"/>
      <c r="S84" s="982"/>
      <c r="T84" s="982"/>
      <c r="U84" s="982"/>
      <c r="V84" s="982"/>
      <c r="W84" s="982"/>
      <c r="X84" s="982"/>
      <c r="Y84" s="982"/>
      <c r="Z84" s="537"/>
      <c r="AA84" s="537"/>
      <c r="AB84" s="537"/>
      <c r="AC84" s="537"/>
      <c r="AD84" s="537"/>
      <c r="AE84" s="537"/>
      <c r="AF84" s="537"/>
      <c r="AG84" s="537"/>
      <c r="AH84" s="982"/>
      <c r="AI84" s="982"/>
      <c r="AJ84" s="982"/>
      <c r="AK84" s="982"/>
      <c r="AL84" s="982"/>
      <c r="AM84" s="982"/>
      <c r="AN84" s="982"/>
      <c r="AO84" s="982"/>
      <c r="AP84" s="982"/>
      <c r="AQ84" s="982"/>
      <c r="AR84" s="537"/>
      <c r="AS84" s="537"/>
      <c r="AT84" s="537"/>
      <c r="AU84" s="537"/>
      <c r="AV84" s="537"/>
      <c r="AW84" s="537"/>
      <c r="AX84" s="537"/>
      <c r="AY84" s="537"/>
      <c r="AZ84" s="982"/>
      <c r="BA84" s="982"/>
      <c r="BB84" s="982"/>
      <c r="BC84" s="982"/>
      <c r="BD84" s="982"/>
      <c r="BE84" s="982"/>
      <c r="BF84" s="982"/>
      <c r="BG84" s="982"/>
      <c r="BH84" s="982"/>
      <c r="BI84" s="982"/>
      <c r="BJ84" s="537"/>
      <c r="BK84" s="537"/>
      <c r="BL84" s="537"/>
      <c r="BM84" s="537"/>
      <c r="BN84" s="537"/>
      <c r="BO84" s="537"/>
      <c r="BP84" s="537"/>
      <c r="BQ84" s="537"/>
      <c r="BR84" s="982"/>
      <c r="BS84" s="982"/>
      <c r="BT84" s="982"/>
      <c r="BU84" s="982"/>
      <c r="BV84" s="982"/>
      <c r="BW84" s="982"/>
      <c r="BX84" s="982"/>
      <c r="BY84" s="982"/>
      <c r="BZ84" s="982"/>
      <c r="CA84" s="982"/>
      <c r="CB84" s="537"/>
      <c r="CC84" s="537"/>
      <c r="CD84" s="537"/>
      <c r="CE84" s="537"/>
      <c r="CF84" s="537"/>
      <c r="CG84" s="537"/>
      <c r="CH84" s="537"/>
      <c r="CI84" s="537"/>
      <c r="CJ84" s="982"/>
      <c r="CK84" s="982"/>
      <c r="CL84" s="982"/>
      <c r="CM84" s="982"/>
      <c r="CN84" s="982"/>
      <c r="CO84" s="982"/>
      <c r="CP84" s="982"/>
      <c r="CQ84" s="982"/>
      <c r="CR84" s="982"/>
      <c r="CS84" s="982"/>
      <c r="CW84" s="524">
        <f>CNGE_2024_M3_Secc1!AH732</f>
        <v>0</v>
      </c>
      <c r="CX84" s="526"/>
      <c r="CZ84" s="522">
        <f>IF(CNGE_2024_M3_Secc1!$AO$669=CNGE_2024_M3_Secc1!$AQ$669,0,CNGE_2024_M3_Secc1!Y732)</f>
        <v>0</v>
      </c>
      <c r="DA84" s="522"/>
      <c r="DB84" s="522">
        <f t="shared" si="5"/>
        <v>0</v>
      </c>
      <c r="DC84" s="522"/>
      <c r="DD84" s="522">
        <f t="shared" si="6"/>
        <v>0</v>
      </c>
      <c r="DE84" s="522"/>
      <c r="DG84" s="164" t="b">
        <f t="shared" si="7"/>
        <v>0</v>
      </c>
      <c r="DH84" s="164" t="str">
        <f t="shared" si="8"/>
        <v/>
      </c>
      <c r="DI84" s="164">
        <f t="shared" si="9"/>
        <v>0</v>
      </c>
      <c r="DJ84" s="345" t="b">
        <f t="shared" si="10"/>
        <v>0</v>
      </c>
      <c r="DK84" s="122" t="str">
        <f t="shared" si="11"/>
        <v/>
      </c>
      <c r="DL84" s="345">
        <f t="shared" si="12"/>
        <v>0</v>
      </c>
      <c r="DM84" s="345" t="b">
        <f t="shared" si="13"/>
        <v>0</v>
      </c>
      <c r="DN84" s="345">
        <f t="shared" si="14"/>
        <v>0</v>
      </c>
      <c r="DO84" s="164" t="b">
        <f t="shared" si="15"/>
        <v>0</v>
      </c>
      <c r="DP84" s="164" t="str">
        <f t="shared" si="16"/>
        <v/>
      </c>
      <c r="DQ84" s="164">
        <f t="shared" si="17"/>
        <v>0</v>
      </c>
      <c r="DR84" s="345" t="b">
        <f t="shared" si="18"/>
        <v>0</v>
      </c>
      <c r="DS84" s="122" t="str">
        <f t="shared" si="19"/>
        <v/>
      </c>
      <c r="DT84" s="345">
        <f t="shared" si="20"/>
        <v>0</v>
      </c>
      <c r="DU84" s="345" t="b">
        <f t="shared" si="21"/>
        <v>0</v>
      </c>
      <c r="DV84" s="345">
        <f t="shared" si="22"/>
        <v>0</v>
      </c>
      <c r="DW84" s="164" t="b">
        <f t="shared" si="23"/>
        <v>0</v>
      </c>
      <c r="DX84" s="164" t="str">
        <f t="shared" si="24"/>
        <v/>
      </c>
      <c r="DY84" s="164">
        <f t="shared" si="25"/>
        <v>0</v>
      </c>
      <c r="DZ84" s="345" t="b">
        <f t="shared" si="26"/>
        <v>0</v>
      </c>
      <c r="EA84" s="122" t="str">
        <f t="shared" si="27"/>
        <v/>
      </c>
      <c r="EB84" s="345">
        <f t="shared" si="28"/>
        <v>0</v>
      </c>
      <c r="EC84" s="345" t="b">
        <f t="shared" si="29"/>
        <v>0</v>
      </c>
      <c r="ED84" s="345">
        <f t="shared" si="30"/>
        <v>0</v>
      </c>
      <c r="EE84" s="164" t="b">
        <f t="shared" si="31"/>
        <v>0</v>
      </c>
      <c r="EF84" s="164" t="str">
        <f t="shared" si="32"/>
        <v/>
      </c>
      <c r="EG84" s="164">
        <f t="shared" si="33"/>
        <v>0</v>
      </c>
      <c r="EH84" s="345" t="b">
        <f t="shared" si="34"/>
        <v>0</v>
      </c>
      <c r="EI84" s="122" t="str">
        <f t="shared" si="35"/>
        <v/>
      </c>
      <c r="EJ84" s="345">
        <f t="shared" si="36"/>
        <v>0</v>
      </c>
      <c r="EK84" s="345" t="b">
        <f t="shared" si="37"/>
        <v>0</v>
      </c>
      <c r="EL84" s="345">
        <f t="shared" si="38"/>
        <v>0</v>
      </c>
      <c r="EM84" s="164" t="b">
        <f t="shared" si="39"/>
        <v>0</v>
      </c>
      <c r="EN84" s="164" t="str">
        <f t="shared" si="40"/>
        <v/>
      </c>
      <c r="EO84" s="164">
        <f t="shared" si="41"/>
        <v>0</v>
      </c>
      <c r="EP84" s="345" t="b">
        <f t="shared" si="42"/>
        <v>0</v>
      </c>
      <c r="EQ84" s="122" t="str">
        <f t="shared" si="43"/>
        <v/>
      </c>
      <c r="ER84" s="345">
        <f t="shared" si="44"/>
        <v>0</v>
      </c>
      <c r="ES84" s="345" t="b">
        <f t="shared" si="45"/>
        <v>0</v>
      </c>
      <c r="ET84" s="345">
        <f t="shared" si="46"/>
        <v>0</v>
      </c>
      <c r="EU84" s="522"/>
      <c r="EV84" s="164" t="b">
        <f t="shared" si="47"/>
        <v>0</v>
      </c>
      <c r="EW84" s="164" t="str">
        <f t="shared" si="48"/>
        <v/>
      </c>
      <c r="EX84" s="164">
        <f t="shared" si="49"/>
        <v>0</v>
      </c>
      <c r="EY84" s="345" t="b">
        <f t="shared" si="50"/>
        <v>0</v>
      </c>
      <c r="EZ84" s="122" t="str">
        <f t="shared" si="51"/>
        <v/>
      </c>
      <c r="FA84" s="345">
        <f t="shared" si="52"/>
        <v>0</v>
      </c>
      <c r="FB84" s="345" t="b">
        <f t="shared" si="53"/>
        <v>0</v>
      </c>
      <c r="FC84" s="345">
        <f t="shared" si="54"/>
        <v>0</v>
      </c>
      <c r="FD84" s="164" t="b">
        <f t="shared" si="55"/>
        <v>0</v>
      </c>
      <c r="FE84" s="164" t="str">
        <f t="shared" si="56"/>
        <v/>
      </c>
      <c r="FF84" s="164">
        <f t="shared" si="57"/>
        <v>0</v>
      </c>
      <c r="FG84" s="345" t="b">
        <f t="shared" si="58"/>
        <v>0</v>
      </c>
      <c r="FH84" s="122" t="str">
        <f t="shared" si="59"/>
        <v/>
      </c>
      <c r="FI84" s="345">
        <f t="shared" si="60"/>
        <v>0</v>
      </c>
      <c r="FJ84" s="345" t="b">
        <f t="shared" si="61"/>
        <v>0</v>
      </c>
      <c r="FK84" s="345">
        <f t="shared" si="62"/>
        <v>0</v>
      </c>
      <c r="FL84" s="164" t="b">
        <f t="shared" si="63"/>
        <v>0</v>
      </c>
      <c r="FM84" s="164" t="str">
        <f t="shared" si="64"/>
        <v/>
      </c>
      <c r="FN84" s="164">
        <f t="shared" si="65"/>
        <v>0</v>
      </c>
      <c r="FO84" s="345" t="b">
        <f t="shared" si="66"/>
        <v>0</v>
      </c>
      <c r="FP84" s="122" t="str">
        <f t="shared" si="67"/>
        <v/>
      </c>
      <c r="FQ84" s="345">
        <f t="shared" si="68"/>
        <v>0</v>
      </c>
      <c r="FR84" s="345" t="b">
        <f t="shared" si="69"/>
        <v>0</v>
      </c>
      <c r="FS84" s="345">
        <f t="shared" si="70"/>
        <v>0</v>
      </c>
      <c r="FT84" s="164" t="b">
        <f t="shared" si="71"/>
        <v>0</v>
      </c>
      <c r="FU84" s="164" t="str">
        <f t="shared" si="72"/>
        <v/>
      </c>
      <c r="FV84" s="164">
        <f t="shared" si="73"/>
        <v>0</v>
      </c>
      <c r="FW84" s="345" t="b">
        <f t="shared" si="74"/>
        <v>0</v>
      </c>
      <c r="FX84" s="122" t="str">
        <f t="shared" si="75"/>
        <v/>
      </c>
      <c r="FY84" s="345">
        <f t="shared" si="76"/>
        <v>0</v>
      </c>
      <c r="FZ84" s="345" t="b">
        <f t="shared" si="77"/>
        <v>0</v>
      </c>
      <c r="GA84" s="345">
        <f t="shared" si="78"/>
        <v>0</v>
      </c>
      <c r="GB84" s="164" t="b">
        <f t="shared" si="79"/>
        <v>0</v>
      </c>
      <c r="GC84" s="164" t="str">
        <f t="shared" si="80"/>
        <v/>
      </c>
      <c r="GD84" s="164">
        <f t="shared" si="81"/>
        <v>0</v>
      </c>
      <c r="GE84" s="345" t="b">
        <f t="shared" si="82"/>
        <v>0</v>
      </c>
      <c r="GF84" s="122" t="str">
        <f t="shared" si="83"/>
        <v/>
      </c>
      <c r="GG84" s="345">
        <f t="shared" si="84"/>
        <v>0</v>
      </c>
      <c r="GH84" s="345" t="b">
        <f t="shared" si="85"/>
        <v>0</v>
      </c>
      <c r="GI84" s="345">
        <f t="shared" si="86"/>
        <v>0</v>
      </c>
      <c r="GK84" s="522">
        <f t="shared" si="87"/>
        <v>0</v>
      </c>
      <c r="GL84" s="522"/>
      <c r="GM84" s="522">
        <f t="shared" si="88"/>
        <v>0</v>
      </c>
      <c r="GN84" s="522"/>
      <c r="GO84" s="522">
        <f t="shared" si="89"/>
        <v>0</v>
      </c>
      <c r="GP84" s="522"/>
      <c r="GQ84" s="522">
        <f t="shared" si="90"/>
        <v>0</v>
      </c>
      <c r="GR84" s="522"/>
      <c r="GS84" s="522">
        <f t="shared" si="91"/>
        <v>0</v>
      </c>
      <c r="GT84" s="522"/>
      <c r="GU84" s="522">
        <f t="shared" si="92"/>
        <v>0</v>
      </c>
      <c r="GV84" s="522"/>
      <c r="GW84" s="522">
        <f t="shared" si="93"/>
        <v>0</v>
      </c>
      <c r="GX84" s="522"/>
      <c r="GY84" s="522">
        <f t="shared" si="94"/>
        <v>0</v>
      </c>
      <c r="GZ84" s="522"/>
      <c r="HA84" s="522">
        <f t="shared" si="95"/>
        <v>0</v>
      </c>
      <c r="HB84" s="522"/>
      <c r="HC84" s="522">
        <f t="shared" si="118"/>
        <v>0</v>
      </c>
      <c r="HD84" s="522"/>
      <c r="HE84" s="522">
        <f t="shared" si="97"/>
        <v>0</v>
      </c>
      <c r="HF84" s="522"/>
      <c r="HG84" s="522">
        <f t="shared" si="98"/>
        <v>0</v>
      </c>
      <c r="HH84" s="522"/>
      <c r="HI84" s="522">
        <f t="shared" si="99"/>
        <v>0</v>
      </c>
      <c r="HJ84" s="522"/>
      <c r="HK84" s="522">
        <f t="shared" si="100"/>
        <v>0</v>
      </c>
      <c r="HL84" s="522"/>
      <c r="HM84" s="522">
        <f t="shared" si="101"/>
        <v>0</v>
      </c>
      <c r="HN84" s="522"/>
      <c r="HO84" s="522">
        <f t="shared" si="102"/>
        <v>0</v>
      </c>
      <c r="HP84" s="522"/>
      <c r="HQ84" s="522">
        <f t="shared" si="103"/>
        <v>0</v>
      </c>
      <c r="HR84" s="522"/>
      <c r="HS84" s="522">
        <f t="shared" si="104"/>
        <v>0</v>
      </c>
      <c r="HT84" s="522"/>
      <c r="HU84" s="522">
        <f t="shared" si="105"/>
        <v>0</v>
      </c>
      <c r="HV84" s="522"/>
      <c r="HW84" s="522">
        <f t="shared" si="106"/>
        <v>0</v>
      </c>
      <c r="HX84" s="522"/>
      <c r="HY84" s="522">
        <f t="shared" si="107"/>
        <v>0</v>
      </c>
      <c r="HZ84" s="522"/>
      <c r="IA84" s="522">
        <f t="shared" si="108"/>
        <v>0</v>
      </c>
      <c r="IB84" s="522"/>
      <c r="IC84" s="522">
        <f t="shared" si="109"/>
        <v>0</v>
      </c>
      <c r="ID84" s="522"/>
      <c r="IE84" s="522">
        <f t="shared" si="110"/>
        <v>0</v>
      </c>
      <c r="IF84" s="522"/>
      <c r="IG84" s="522">
        <f t="shared" si="111"/>
        <v>0</v>
      </c>
      <c r="IH84" s="522"/>
      <c r="IJ84" s="522">
        <f t="shared" si="125"/>
        <v>0</v>
      </c>
      <c r="IK84" s="522"/>
      <c r="IL84" s="522">
        <f t="shared" si="126"/>
        <v>0</v>
      </c>
      <c r="IM84" s="522"/>
      <c r="IN84" s="522">
        <f t="shared" si="127"/>
        <v>0</v>
      </c>
      <c r="IO84" s="522"/>
      <c r="IP84" s="522">
        <f t="shared" si="128"/>
        <v>0</v>
      </c>
      <c r="IQ84" s="522"/>
      <c r="IR84" s="522">
        <f t="shared" si="129"/>
        <v>0</v>
      </c>
      <c r="IS84" s="522"/>
      <c r="IU84" s="522">
        <f t="shared" si="119"/>
        <v>0</v>
      </c>
      <c r="IV84" s="522"/>
      <c r="IW84" s="522">
        <f t="shared" si="120"/>
        <v>0</v>
      </c>
      <c r="IX84" s="522"/>
      <c r="IY84" s="522">
        <f t="shared" si="121"/>
        <v>0</v>
      </c>
      <c r="IZ84" s="522"/>
      <c r="JA84" s="522">
        <f t="shared" si="122"/>
        <v>0</v>
      </c>
      <c r="JB84" s="522"/>
      <c r="JC84" s="522">
        <f t="shared" si="123"/>
        <v>0</v>
      </c>
      <c r="JD84" s="522"/>
      <c r="JE84" s="522">
        <f t="shared" si="124"/>
        <v>0</v>
      </c>
      <c r="JF84" s="522"/>
    </row>
    <row r="85" spans="1:266">
      <c r="A85" s="253"/>
      <c r="B85" s="211"/>
      <c r="C85" s="48" t="s">
        <v>5389</v>
      </c>
      <c r="D85" s="547" t="str">
        <f>IF($CW$27=1,"",IF(CNGE_2024_M3_Secc1!D634="","",CNGE_2024_M3_Secc1!D634))</f>
        <v/>
      </c>
      <c r="E85" s="548"/>
      <c r="F85" s="548"/>
      <c r="G85" s="549"/>
      <c r="H85" s="537"/>
      <c r="I85" s="537"/>
      <c r="J85" s="537"/>
      <c r="K85" s="537"/>
      <c r="L85" s="537"/>
      <c r="M85" s="537"/>
      <c r="N85" s="537"/>
      <c r="O85" s="537"/>
      <c r="P85" s="982"/>
      <c r="Q85" s="982"/>
      <c r="R85" s="982"/>
      <c r="S85" s="982"/>
      <c r="T85" s="982"/>
      <c r="U85" s="982"/>
      <c r="V85" s="982"/>
      <c r="W85" s="982"/>
      <c r="X85" s="982"/>
      <c r="Y85" s="982"/>
      <c r="Z85" s="537"/>
      <c r="AA85" s="537"/>
      <c r="AB85" s="537"/>
      <c r="AC85" s="537"/>
      <c r="AD85" s="537"/>
      <c r="AE85" s="537"/>
      <c r="AF85" s="537"/>
      <c r="AG85" s="537"/>
      <c r="AH85" s="982"/>
      <c r="AI85" s="982"/>
      <c r="AJ85" s="982"/>
      <c r="AK85" s="982"/>
      <c r="AL85" s="982"/>
      <c r="AM85" s="982"/>
      <c r="AN85" s="982"/>
      <c r="AO85" s="982"/>
      <c r="AP85" s="982"/>
      <c r="AQ85" s="982"/>
      <c r="AR85" s="537"/>
      <c r="AS85" s="537"/>
      <c r="AT85" s="537"/>
      <c r="AU85" s="537"/>
      <c r="AV85" s="537"/>
      <c r="AW85" s="537"/>
      <c r="AX85" s="537"/>
      <c r="AY85" s="537"/>
      <c r="AZ85" s="982"/>
      <c r="BA85" s="982"/>
      <c r="BB85" s="982"/>
      <c r="BC85" s="982"/>
      <c r="BD85" s="982"/>
      <c r="BE85" s="982"/>
      <c r="BF85" s="982"/>
      <c r="BG85" s="982"/>
      <c r="BH85" s="982"/>
      <c r="BI85" s="982"/>
      <c r="BJ85" s="537"/>
      <c r="BK85" s="537"/>
      <c r="BL85" s="537"/>
      <c r="BM85" s="537"/>
      <c r="BN85" s="537"/>
      <c r="BO85" s="537"/>
      <c r="BP85" s="537"/>
      <c r="BQ85" s="537"/>
      <c r="BR85" s="982"/>
      <c r="BS85" s="982"/>
      <c r="BT85" s="982"/>
      <c r="BU85" s="982"/>
      <c r="BV85" s="982"/>
      <c r="BW85" s="982"/>
      <c r="BX85" s="982"/>
      <c r="BY85" s="982"/>
      <c r="BZ85" s="982"/>
      <c r="CA85" s="982"/>
      <c r="CB85" s="537"/>
      <c r="CC85" s="537"/>
      <c r="CD85" s="537"/>
      <c r="CE85" s="537"/>
      <c r="CF85" s="537"/>
      <c r="CG85" s="537"/>
      <c r="CH85" s="537"/>
      <c r="CI85" s="537"/>
      <c r="CJ85" s="982"/>
      <c r="CK85" s="982"/>
      <c r="CL85" s="982"/>
      <c r="CM85" s="982"/>
      <c r="CN85" s="982"/>
      <c r="CO85" s="982"/>
      <c r="CP85" s="982"/>
      <c r="CQ85" s="982"/>
      <c r="CR85" s="982"/>
      <c r="CS85" s="982"/>
      <c r="CW85" s="524">
        <f>CNGE_2024_M3_Secc1!AH733</f>
        <v>0</v>
      </c>
      <c r="CX85" s="526"/>
      <c r="CZ85" s="522">
        <f>IF(CNGE_2024_M3_Secc1!$AO$669=CNGE_2024_M3_Secc1!$AQ$669,0,CNGE_2024_M3_Secc1!Y733)</f>
        <v>0</v>
      </c>
      <c r="DA85" s="522"/>
      <c r="DB85" s="522">
        <f t="shared" si="5"/>
        <v>0</v>
      </c>
      <c r="DC85" s="522"/>
      <c r="DD85" s="522">
        <f t="shared" si="6"/>
        <v>0</v>
      </c>
      <c r="DE85" s="522"/>
      <c r="DG85" s="164" t="b">
        <f t="shared" si="7"/>
        <v>0</v>
      </c>
      <c r="DH85" s="164" t="str">
        <f t="shared" si="8"/>
        <v/>
      </c>
      <c r="DI85" s="164">
        <f t="shared" si="9"/>
        <v>0</v>
      </c>
      <c r="DJ85" s="345" t="b">
        <f t="shared" si="10"/>
        <v>0</v>
      </c>
      <c r="DK85" s="122" t="str">
        <f t="shared" si="11"/>
        <v/>
      </c>
      <c r="DL85" s="345">
        <f t="shared" si="12"/>
        <v>0</v>
      </c>
      <c r="DM85" s="345" t="b">
        <f t="shared" si="13"/>
        <v>0</v>
      </c>
      <c r="DN85" s="345">
        <f t="shared" si="14"/>
        <v>0</v>
      </c>
      <c r="DO85" s="164" t="b">
        <f t="shared" si="15"/>
        <v>0</v>
      </c>
      <c r="DP85" s="164" t="str">
        <f t="shared" si="16"/>
        <v/>
      </c>
      <c r="DQ85" s="164">
        <f t="shared" si="17"/>
        <v>0</v>
      </c>
      <c r="DR85" s="345" t="b">
        <f t="shared" si="18"/>
        <v>0</v>
      </c>
      <c r="DS85" s="122" t="str">
        <f t="shared" si="19"/>
        <v/>
      </c>
      <c r="DT85" s="345">
        <f t="shared" si="20"/>
        <v>0</v>
      </c>
      <c r="DU85" s="345" t="b">
        <f t="shared" si="21"/>
        <v>0</v>
      </c>
      <c r="DV85" s="345">
        <f t="shared" si="22"/>
        <v>0</v>
      </c>
      <c r="DW85" s="164" t="b">
        <f t="shared" si="23"/>
        <v>0</v>
      </c>
      <c r="DX85" s="164" t="str">
        <f t="shared" si="24"/>
        <v/>
      </c>
      <c r="DY85" s="164">
        <f t="shared" si="25"/>
        <v>0</v>
      </c>
      <c r="DZ85" s="345" t="b">
        <f t="shared" si="26"/>
        <v>0</v>
      </c>
      <c r="EA85" s="122" t="str">
        <f t="shared" si="27"/>
        <v/>
      </c>
      <c r="EB85" s="345">
        <f t="shared" si="28"/>
        <v>0</v>
      </c>
      <c r="EC85" s="345" t="b">
        <f t="shared" si="29"/>
        <v>0</v>
      </c>
      <c r="ED85" s="345">
        <f t="shared" si="30"/>
        <v>0</v>
      </c>
      <c r="EE85" s="164" t="b">
        <f t="shared" si="31"/>
        <v>0</v>
      </c>
      <c r="EF85" s="164" t="str">
        <f t="shared" si="32"/>
        <v/>
      </c>
      <c r="EG85" s="164">
        <f t="shared" si="33"/>
        <v>0</v>
      </c>
      <c r="EH85" s="345" t="b">
        <f t="shared" si="34"/>
        <v>0</v>
      </c>
      <c r="EI85" s="122" t="str">
        <f t="shared" si="35"/>
        <v/>
      </c>
      <c r="EJ85" s="345">
        <f t="shared" si="36"/>
        <v>0</v>
      </c>
      <c r="EK85" s="345" t="b">
        <f t="shared" si="37"/>
        <v>0</v>
      </c>
      <c r="EL85" s="345">
        <f t="shared" si="38"/>
        <v>0</v>
      </c>
      <c r="EM85" s="164" t="b">
        <f t="shared" si="39"/>
        <v>0</v>
      </c>
      <c r="EN85" s="164" t="str">
        <f t="shared" si="40"/>
        <v/>
      </c>
      <c r="EO85" s="164">
        <f t="shared" si="41"/>
        <v>0</v>
      </c>
      <c r="EP85" s="345" t="b">
        <f t="shared" si="42"/>
        <v>0</v>
      </c>
      <c r="EQ85" s="122" t="str">
        <f t="shared" si="43"/>
        <v/>
      </c>
      <c r="ER85" s="345">
        <f t="shared" si="44"/>
        <v>0</v>
      </c>
      <c r="ES85" s="345" t="b">
        <f t="shared" si="45"/>
        <v>0</v>
      </c>
      <c r="ET85" s="345">
        <f t="shared" si="46"/>
        <v>0</v>
      </c>
      <c r="EU85" s="522"/>
      <c r="EV85" s="164" t="b">
        <f t="shared" si="47"/>
        <v>0</v>
      </c>
      <c r="EW85" s="164" t="str">
        <f t="shared" si="48"/>
        <v/>
      </c>
      <c r="EX85" s="164">
        <f t="shared" si="49"/>
        <v>0</v>
      </c>
      <c r="EY85" s="345" t="b">
        <f t="shared" si="50"/>
        <v>0</v>
      </c>
      <c r="EZ85" s="122" t="str">
        <f t="shared" si="51"/>
        <v/>
      </c>
      <c r="FA85" s="345">
        <f t="shared" si="52"/>
        <v>0</v>
      </c>
      <c r="FB85" s="345" t="b">
        <f t="shared" si="53"/>
        <v>0</v>
      </c>
      <c r="FC85" s="345">
        <f t="shared" si="54"/>
        <v>0</v>
      </c>
      <c r="FD85" s="164" t="b">
        <f t="shared" si="55"/>
        <v>0</v>
      </c>
      <c r="FE85" s="164" t="str">
        <f t="shared" si="56"/>
        <v/>
      </c>
      <c r="FF85" s="164">
        <f t="shared" si="57"/>
        <v>0</v>
      </c>
      <c r="FG85" s="345" t="b">
        <f t="shared" si="58"/>
        <v>0</v>
      </c>
      <c r="FH85" s="122" t="str">
        <f t="shared" si="59"/>
        <v/>
      </c>
      <c r="FI85" s="345">
        <f t="shared" si="60"/>
        <v>0</v>
      </c>
      <c r="FJ85" s="345" t="b">
        <f t="shared" si="61"/>
        <v>0</v>
      </c>
      <c r="FK85" s="345">
        <f t="shared" si="62"/>
        <v>0</v>
      </c>
      <c r="FL85" s="164" t="b">
        <f t="shared" si="63"/>
        <v>0</v>
      </c>
      <c r="FM85" s="164" t="str">
        <f t="shared" si="64"/>
        <v/>
      </c>
      <c r="FN85" s="164">
        <f t="shared" si="65"/>
        <v>0</v>
      </c>
      <c r="FO85" s="345" t="b">
        <f t="shared" si="66"/>
        <v>0</v>
      </c>
      <c r="FP85" s="122" t="str">
        <f t="shared" si="67"/>
        <v/>
      </c>
      <c r="FQ85" s="345">
        <f t="shared" si="68"/>
        <v>0</v>
      </c>
      <c r="FR85" s="345" t="b">
        <f t="shared" si="69"/>
        <v>0</v>
      </c>
      <c r="FS85" s="345">
        <f t="shared" si="70"/>
        <v>0</v>
      </c>
      <c r="FT85" s="164" t="b">
        <f t="shared" si="71"/>
        <v>0</v>
      </c>
      <c r="FU85" s="164" t="str">
        <f t="shared" si="72"/>
        <v/>
      </c>
      <c r="FV85" s="164">
        <f t="shared" si="73"/>
        <v>0</v>
      </c>
      <c r="FW85" s="345" t="b">
        <f t="shared" si="74"/>
        <v>0</v>
      </c>
      <c r="FX85" s="122" t="str">
        <f t="shared" si="75"/>
        <v/>
      </c>
      <c r="FY85" s="345">
        <f t="shared" si="76"/>
        <v>0</v>
      </c>
      <c r="FZ85" s="345" t="b">
        <f t="shared" si="77"/>
        <v>0</v>
      </c>
      <c r="GA85" s="345">
        <f t="shared" si="78"/>
        <v>0</v>
      </c>
      <c r="GB85" s="164" t="b">
        <f t="shared" si="79"/>
        <v>0</v>
      </c>
      <c r="GC85" s="164" t="str">
        <f t="shared" si="80"/>
        <v/>
      </c>
      <c r="GD85" s="164">
        <f t="shared" si="81"/>
        <v>0</v>
      </c>
      <c r="GE85" s="345" t="b">
        <f t="shared" si="82"/>
        <v>0</v>
      </c>
      <c r="GF85" s="122" t="str">
        <f t="shared" si="83"/>
        <v/>
      </c>
      <c r="GG85" s="345">
        <f t="shared" si="84"/>
        <v>0</v>
      </c>
      <c r="GH85" s="345" t="b">
        <f t="shared" si="85"/>
        <v>0</v>
      </c>
      <c r="GI85" s="345">
        <f t="shared" si="86"/>
        <v>0</v>
      </c>
      <c r="GK85" s="522">
        <f t="shared" si="87"/>
        <v>0</v>
      </c>
      <c r="GL85" s="522"/>
      <c r="GM85" s="522">
        <f t="shared" si="88"/>
        <v>0</v>
      </c>
      <c r="GN85" s="522"/>
      <c r="GO85" s="522">
        <f t="shared" si="89"/>
        <v>0</v>
      </c>
      <c r="GP85" s="522"/>
      <c r="GQ85" s="522">
        <f t="shared" si="90"/>
        <v>0</v>
      </c>
      <c r="GR85" s="522"/>
      <c r="GS85" s="522">
        <f t="shared" si="91"/>
        <v>0</v>
      </c>
      <c r="GT85" s="522"/>
      <c r="GU85" s="522">
        <f t="shared" si="92"/>
        <v>0</v>
      </c>
      <c r="GV85" s="522"/>
      <c r="GW85" s="522">
        <f t="shared" si="93"/>
        <v>0</v>
      </c>
      <c r="GX85" s="522"/>
      <c r="GY85" s="522">
        <f t="shared" si="94"/>
        <v>0</v>
      </c>
      <c r="GZ85" s="522"/>
      <c r="HA85" s="522">
        <f t="shared" si="95"/>
        <v>0</v>
      </c>
      <c r="HB85" s="522"/>
      <c r="HC85" s="522">
        <f t="shared" si="118"/>
        <v>0</v>
      </c>
      <c r="HD85" s="522"/>
      <c r="HE85" s="522">
        <f t="shared" si="97"/>
        <v>0</v>
      </c>
      <c r="HF85" s="522"/>
      <c r="HG85" s="522">
        <f t="shared" si="98"/>
        <v>0</v>
      </c>
      <c r="HH85" s="522"/>
      <c r="HI85" s="522">
        <f t="shared" si="99"/>
        <v>0</v>
      </c>
      <c r="HJ85" s="522"/>
      <c r="HK85" s="522">
        <f t="shared" si="100"/>
        <v>0</v>
      </c>
      <c r="HL85" s="522"/>
      <c r="HM85" s="522">
        <f t="shared" si="101"/>
        <v>0</v>
      </c>
      <c r="HN85" s="522"/>
      <c r="HO85" s="522">
        <f t="shared" si="102"/>
        <v>0</v>
      </c>
      <c r="HP85" s="522"/>
      <c r="HQ85" s="522">
        <f t="shared" si="103"/>
        <v>0</v>
      </c>
      <c r="HR85" s="522"/>
      <c r="HS85" s="522">
        <f t="shared" si="104"/>
        <v>0</v>
      </c>
      <c r="HT85" s="522"/>
      <c r="HU85" s="522">
        <f t="shared" si="105"/>
        <v>0</v>
      </c>
      <c r="HV85" s="522"/>
      <c r="HW85" s="522">
        <f t="shared" si="106"/>
        <v>0</v>
      </c>
      <c r="HX85" s="522"/>
      <c r="HY85" s="522">
        <f t="shared" si="107"/>
        <v>0</v>
      </c>
      <c r="HZ85" s="522"/>
      <c r="IA85" s="522">
        <f t="shared" si="108"/>
        <v>0</v>
      </c>
      <c r="IB85" s="522"/>
      <c r="IC85" s="522">
        <f t="shared" si="109"/>
        <v>0</v>
      </c>
      <c r="ID85" s="522"/>
      <c r="IE85" s="522">
        <f t="shared" si="110"/>
        <v>0</v>
      </c>
      <c r="IF85" s="522"/>
      <c r="IG85" s="522">
        <f t="shared" si="111"/>
        <v>0</v>
      </c>
      <c r="IH85" s="522"/>
      <c r="IJ85" s="522">
        <f t="shared" si="125"/>
        <v>0</v>
      </c>
      <c r="IK85" s="522"/>
      <c r="IL85" s="522">
        <f t="shared" si="126"/>
        <v>0</v>
      </c>
      <c r="IM85" s="522"/>
      <c r="IN85" s="522">
        <f t="shared" si="127"/>
        <v>0</v>
      </c>
      <c r="IO85" s="522"/>
      <c r="IP85" s="522">
        <f t="shared" si="128"/>
        <v>0</v>
      </c>
      <c r="IQ85" s="522"/>
      <c r="IR85" s="522">
        <f t="shared" si="129"/>
        <v>0</v>
      </c>
      <c r="IS85" s="522"/>
      <c r="IU85" s="522">
        <f t="shared" si="119"/>
        <v>0</v>
      </c>
      <c r="IV85" s="522"/>
      <c r="IW85" s="522">
        <f t="shared" si="120"/>
        <v>0</v>
      </c>
      <c r="IX85" s="522"/>
      <c r="IY85" s="522">
        <f t="shared" si="121"/>
        <v>0</v>
      </c>
      <c r="IZ85" s="522"/>
      <c r="JA85" s="522">
        <f t="shared" si="122"/>
        <v>0</v>
      </c>
      <c r="JB85" s="522"/>
      <c r="JC85" s="522">
        <f t="shared" si="123"/>
        <v>0</v>
      </c>
      <c r="JD85" s="522"/>
      <c r="JE85" s="522">
        <f t="shared" si="124"/>
        <v>0</v>
      </c>
      <c r="JF85" s="522"/>
    </row>
    <row r="86" spans="1:266">
      <c r="A86" s="253"/>
      <c r="B86" s="211"/>
      <c r="C86" s="48" t="s">
        <v>5390</v>
      </c>
      <c r="D86" s="547" t="str">
        <f>IF($CW$27=1,"",IF(CNGE_2024_M3_Secc1!D635="","",CNGE_2024_M3_Secc1!D635))</f>
        <v/>
      </c>
      <c r="E86" s="548"/>
      <c r="F86" s="548"/>
      <c r="G86" s="549"/>
      <c r="H86" s="537"/>
      <c r="I86" s="537"/>
      <c r="J86" s="537"/>
      <c r="K86" s="537"/>
      <c r="L86" s="537"/>
      <c r="M86" s="537"/>
      <c r="N86" s="537"/>
      <c r="O86" s="537"/>
      <c r="P86" s="982"/>
      <c r="Q86" s="982"/>
      <c r="R86" s="982"/>
      <c r="S86" s="982"/>
      <c r="T86" s="982"/>
      <c r="U86" s="982"/>
      <c r="V86" s="982"/>
      <c r="W86" s="982"/>
      <c r="X86" s="982"/>
      <c r="Y86" s="982"/>
      <c r="Z86" s="537"/>
      <c r="AA86" s="537"/>
      <c r="AB86" s="537"/>
      <c r="AC86" s="537"/>
      <c r="AD86" s="537"/>
      <c r="AE86" s="537"/>
      <c r="AF86" s="537"/>
      <c r="AG86" s="537"/>
      <c r="AH86" s="982"/>
      <c r="AI86" s="982"/>
      <c r="AJ86" s="982"/>
      <c r="AK86" s="982"/>
      <c r="AL86" s="982"/>
      <c r="AM86" s="982"/>
      <c r="AN86" s="982"/>
      <c r="AO86" s="982"/>
      <c r="AP86" s="982"/>
      <c r="AQ86" s="982"/>
      <c r="AR86" s="537"/>
      <c r="AS86" s="537"/>
      <c r="AT86" s="537"/>
      <c r="AU86" s="537"/>
      <c r="AV86" s="537"/>
      <c r="AW86" s="537"/>
      <c r="AX86" s="537"/>
      <c r="AY86" s="537"/>
      <c r="AZ86" s="982"/>
      <c r="BA86" s="982"/>
      <c r="BB86" s="982"/>
      <c r="BC86" s="982"/>
      <c r="BD86" s="982"/>
      <c r="BE86" s="982"/>
      <c r="BF86" s="982"/>
      <c r="BG86" s="982"/>
      <c r="BH86" s="982"/>
      <c r="BI86" s="982"/>
      <c r="BJ86" s="537"/>
      <c r="BK86" s="537"/>
      <c r="BL86" s="537"/>
      <c r="BM86" s="537"/>
      <c r="BN86" s="537"/>
      <c r="BO86" s="537"/>
      <c r="BP86" s="537"/>
      <c r="BQ86" s="537"/>
      <c r="BR86" s="982"/>
      <c r="BS86" s="982"/>
      <c r="BT86" s="982"/>
      <c r="BU86" s="982"/>
      <c r="BV86" s="982"/>
      <c r="BW86" s="982"/>
      <c r="BX86" s="982"/>
      <c r="BY86" s="982"/>
      <c r="BZ86" s="982"/>
      <c r="CA86" s="982"/>
      <c r="CB86" s="537"/>
      <c r="CC86" s="537"/>
      <c r="CD86" s="537"/>
      <c r="CE86" s="537"/>
      <c r="CF86" s="537"/>
      <c r="CG86" s="537"/>
      <c r="CH86" s="537"/>
      <c r="CI86" s="537"/>
      <c r="CJ86" s="982"/>
      <c r="CK86" s="982"/>
      <c r="CL86" s="982"/>
      <c r="CM86" s="982"/>
      <c r="CN86" s="982"/>
      <c r="CO86" s="982"/>
      <c r="CP86" s="982"/>
      <c r="CQ86" s="982"/>
      <c r="CR86" s="982"/>
      <c r="CS86" s="982"/>
      <c r="CW86" s="524">
        <f>CNGE_2024_M3_Secc1!AH734</f>
        <v>0</v>
      </c>
      <c r="CX86" s="526"/>
      <c r="CZ86" s="522">
        <f>IF(CNGE_2024_M3_Secc1!$AO$669=CNGE_2024_M3_Secc1!$AQ$669,0,CNGE_2024_M3_Secc1!Y734)</f>
        <v>0</v>
      </c>
      <c r="DA86" s="522"/>
      <c r="DB86" s="522">
        <f t="shared" si="5"/>
        <v>0</v>
      </c>
      <c r="DC86" s="522"/>
      <c r="DD86" s="522">
        <f t="shared" si="6"/>
        <v>0</v>
      </c>
      <c r="DE86" s="522"/>
      <c r="DG86" s="164" t="b">
        <f t="shared" si="7"/>
        <v>0</v>
      </c>
      <c r="DH86" s="164" t="str">
        <f t="shared" si="8"/>
        <v/>
      </c>
      <c r="DI86" s="164">
        <f t="shared" si="9"/>
        <v>0</v>
      </c>
      <c r="DJ86" s="345" t="b">
        <f t="shared" si="10"/>
        <v>0</v>
      </c>
      <c r="DK86" s="122" t="str">
        <f t="shared" si="11"/>
        <v/>
      </c>
      <c r="DL86" s="345">
        <f t="shared" si="12"/>
        <v>0</v>
      </c>
      <c r="DM86" s="345" t="b">
        <f t="shared" si="13"/>
        <v>0</v>
      </c>
      <c r="DN86" s="345">
        <f t="shared" si="14"/>
        <v>0</v>
      </c>
      <c r="DO86" s="164" t="b">
        <f t="shared" si="15"/>
        <v>0</v>
      </c>
      <c r="DP86" s="164" t="str">
        <f t="shared" si="16"/>
        <v/>
      </c>
      <c r="DQ86" s="164">
        <f t="shared" si="17"/>
        <v>0</v>
      </c>
      <c r="DR86" s="345" t="b">
        <f t="shared" si="18"/>
        <v>0</v>
      </c>
      <c r="DS86" s="122" t="str">
        <f t="shared" si="19"/>
        <v/>
      </c>
      <c r="DT86" s="345">
        <f t="shared" si="20"/>
        <v>0</v>
      </c>
      <c r="DU86" s="345" t="b">
        <f t="shared" si="21"/>
        <v>0</v>
      </c>
      <c r="DV86" s="345">
        <f t="shared" si="22"/>
        <v>0</v>
      </c>
      <c r="DW86" s="164" t="b">
        <f t="shared" si="23"/>
        <v>0</v>
      </c>
      <c r="DX86" s="164" t="str">
        <f t="shared" si="24"/>
        <v/>
      </c>
      <c r="DY86" s="164">
        <f t="shared" si="25"/>
        <v>0</v>
      </c>
      <c r="DZ86" s="345" t="b">
        <f t="shared" si="26"/>
        <v>0</v>
      </c>
      <c r="EA86" s="122" t="str">
        <f t="shared" si="27"/>
        <v/>
      </c>
      <c r="EB86" s="345">
        <f t="shared" si="28"/>
        <v>0</v>
      </c>
      <c r="EC86" s="345" t="b">
        <f t="shared" si="29"/>
        <v>0</v>
      </c>
      <c r="ED86" s="345">
        <f t="shared" si="30"/>
        <v>0</v>
      </c>
      <c r="EE86" s="164" t="b">
        <f t="shared" si="31"/>
        <v>0</v>
      </c>
      <c r="EF86" s="164" t="str">
        <f t="shared" si="32"/>
        <v/>
      </c>
      <c r="EG86" s="164">
        <f t="shared" si="33"/>
        <v>0</v>
      </c>
      <c r="EH86" s="345" t="b">
        <f t="shared" si="34"/>
        <v>0</v>
      </c>
      <c r="EI86" s="122" t="str">
        <f t="shared" si="35"/>
        <v/>
      </c>
      <c r="EJ86" s="345">
        <f t="shared" si="36"/>
        <v>0</v>
      </c>
      <c r="EK86" s="345" t="b">
        <f t="shared" si="37"/>
        <v>0</v>
      </c>
      <c r="EL86" s="345">
        <f t="shared" si="38"/>
        <v>0</v>
      </c>
      <c r="EM86" s="164" t="b">
        <f t="shared" si="39"/>
        <v>0</v>
      </c>
      <c r="EN86" s="164" t="str">
        <f t="shared" si="40"/>
        <v/>
      </c>
      <c r="EO86" s="164">
        <f t="shared" si="41"/>
        <v>0</v>
      </c>
      <c r="EP86" s="345" t="b">
        <f t="shared" si="42"/>
        <v>0</v>
      </c>
      <c r="EQ86" s="122" t="str">
        <f t="shared" si="43"/>
        <v/>
      </c>
      <c r="ER86" s="345">
        <f t="shared" si="44"/>
        <v>0</v>
      </c>
      <c r="ES86" s="345" t="b">
        <f t="shared" si="45"/>
        <v>0</v>
      </c>
      <c r="ET86" s="345">
        <f t="shared" si="46"/>
        <v>0</v>
      </c>
      <c r="EU86" s="522"/>
      <c r="EV86" s="164" t="b">
        <f t="shared" si="47"/>
        <v>0</v>
      </c>
      <c r="EW86" s="164" t="str">
        <f t="shared" si="48"/>
        <v/>
      </c>
      <c r="EX86" s="164">
        <f t="shared" si="49"/>
        <v>0</v>
      </c>
      <c r="EY86" s="345" t="b">
        <f t="shared" si="50"/>
        <v>0</v>
      </c>
      <c r="EZ86" s="122" t="str">
        <f t="shared" si="51"/>
        <v/>
      </c>
      <c r="FA86" s="345">
        <f t="shared" si="52"/>
        <v>0</v>
      </c>
      <c r="FB86" s="345" t="b">
        <f t="shared" si="53"/>
        <v>0</v>
      </c>
      <c r="FC86" s="345">
        <f t="shared" si="54"/>
        <v>0</v>
      </c>
      <c r="FD86" s="164" t="b">
        <f t="shared" si="55"/>
        <v>0</v>
      </c>
      <c r="FE86" s="164" t="str">
        <f t="shared" si="56"/>
        <v/>
      </c>
      <c r="FF86" s="164">
        <f t="shared" si="57"/>
        <v>0</v>
      </c>
      <c r="FG86" s="345" t="b">
        <f t="shared" si="58"/>
        <v>0</v>
      </c>
      <c r="FH86" s="122" t="str">
        <f t="shared" si="59"/>
        <v/>
      </c>
      <c r="FI86" s="345">
        <f t="shared" si="60"/>
        <v>0</v>
      </c>
      <c r="FJ86" s="345" t="b">
        <f t="shared" si="61"/>
        <v>0</v>
      </c>
      <c r="FK86" s="345">
        <f t="shared" si="62"/>
        <v>0</v>
      </c>
      <c r="FL86" s="164" t="b">
        <f t="shared" si="63"/>
        <v>0</v>
      </c>
      <c r="FM86" s="164" t="str">
        <f t="shared" si="64"/>
        <v/>
      </c>
      <c r="FN86" s="164">
        <f t="shared" si="65"/>
        <v>0</v>
      </c>
      <c r="FO86" s="345" t="b">
        <f t="shared" si="66"/>
        <v>0</v>
      </c>
      <c r="FP86" s="122" t="str">
        <f t="shared" si="67"/>
        <v/>
      </c>
      <c r="FQ86" s="345">
        <f t="shared" si="68"/>
        <v>0</v>
      </c>
      <c r="FR86" s="345" t="b">
        <f t="shared" si="69"/>
        <v>0</v>
      </c>
      <c r="FS86" s="345">
        <f t="shared" si="70"/>
        <v>0</v>
      </c>
      <c r="FT86" s="164" t="b">
        <f t="shared" si="71"/>
        <v>0</v>
      </c>
      <c r="FU86" s="164" t="str">
        <f t="shared" si="72"/>
        <v/>
      </c>
      <c r="FV86" s="164">
        <f t="shared" si="73"/>
        <v>0</v>
      </c>
      <c r="FW86" s="345" t="b">
        <f t="shared" si="74"/>
        <v>0</v>
      </c>
      <c r="FX86" s="122" t="str">
        <f t="shared" si="75"/>
        <v/>
      </c>
      <c r="FY86" s="345">
        <f t="shared" si="76"/>
        <v>0</v>
      </c>
      <c r="FZ86" s="345" t="b">
        <f t="shared" si="77"/>
        <v>0</v>
      </c>
      <c r="GA86" s="345">
        <f t="shared" si="78"/>
        <v>0</v>
      </c>
      <c r="GB86" s="164" t="b">
        <f t="shared" si="79"/>
        <v>0</v>
      </c>
      <c r="GC86" s="164" t="str">
        <f t="shared" si="80"/>
        <v/>
      </c>
      <c r="GD86" s="164">
        <f t="shared" si="81"/>
        <v>0</v>
      </c>
      <c r="GE86" s="345" t="b">
        <f t="shared" si="82"/>
        <v>0</v>
      </c>
      <c r="GF86" s="122" t="str">
        <f t="shared" si="83"/>
        <v/>
      </c>
      <c r="GG86" s="345">
        <f t="shared" si="84"/>
        <v>0</v>
      </c>
      <c r="GH86" s="345" t="b">
        <f t="shared" si="85"/>
        <v>0</v>
      </c>
      <c r="GI86" s="345">
        <f t="shared" si="86"/>
        <v>0</v>
      </c>
      <c r="GK86" s="522">
        <f t="shared" si="87"/>
        <v>0</v>
      </c>
      <c r="GL86" s="522"/>
      <c r="GM86" s="522">
        <f t="shared" si="88"/>
        <v>0</v>
      </c>
      <c r="GN86" s="522"/>
      <c r="GO86" s="522">
        <f t="shared" si="89"/>
        <v>0</v>
      </c>
      <c r="GP86" s="522"/>
      <c r="GQ86" s="522">
        <f t="shared" si="90"/>
        <v>0</v>
      </c>
      <c r="GR86" s="522"/>
      <c r="GS86" s="522">
        <f t="shared" si="91"/>
        <v>0</v>
      </c>
      <c r="GT86" s="522"/>
      <c r="GU86" s="522">
        <f t="shared" si="92"/>
        <v>0</v>
      </c>
      <c r="GV86" s="522"/>
      <c r="GW86" s="522">
        <f t="shared" si="93"/>
        <v>0</v>
      </c>
      <c r="GX86" s="522"/>
      <c r="GY86" s="522">
        <f t="shared" si="94"/>
        <v>0</v>
      </c>
      <c r="GZ86" s="522"/>
      <c r="HA86" s="522">
        <f t="shared" si="95"/>
        <v>0</v>
      </c>
      <c r="HB86" s="522"/>
      <c r="HC86" s="522">
        <f t="shared" si="118"/>
        <v>0</v>
      </c>
      <c r="HD86" s="522"/>
      <c r="HE86" s="522">
        <f t="shared" si="97"/>
        <v>0</v>
      </c>
      <c r="HF86" s="522"/>
      <c r="HG86" s="522">
        <f t="shared" si="98"/>
        <v>0</v>
      </c>
      <c r="HH86" s="522"/>
      <c r="HI86" s="522">
        <f t="shared" si="99"/>
        <v>0</v>
      </c>
      <c r="HJ86" s="522"/>
      <c r="HK86" s="522">
        <f t="shared" si="100"/>
        <v>0</v>
      </c>
      <c r="HL86" s="522"/>
      <c r="HM86" s="522">
        <f t="shared" si="101"/>
        <v>0</v>
      </c>
      <c r="HN86" s="522"/>
      <c r="HO86" s="522">
        <f t="shared" si="102"/>
        <v>0</v>
      </c>
      <c r="HP86" s="522"/>
      <c r="HQ86" s="522">
        <f t="shared" si="103"/>
        <v>0</v>
      </c>
      <c r="HR86" s="522"/>
      <c r="HS86" s="522">
        <f t="shared" si="104"/>
        <v>0</v>
      </c>
      <c r="HT86" s="522"/>
      <c r="HU86" s="522">
        <f t="shared" si="105"/>
        <v>0</v>
      </c>
      <c r="HV86" s="522"/>
      <c r="HW86" s="522">
        <f t="shared" si="106"/>
        <v>0</v>
      </c>
      <c r="HX86" s="522"/>
      <c r="HY86" s="522">
        <f t="shared" si="107"/>
        <v>0</v>
      </c>
      <c r="HZ86" s="522"/>
      <c r="IA86" s="522">
        <f t="shared" si="108"/>
        <v>0</v>
      </c>
      <c r="IB86" s="522"/>
      <c r="IC86" s="522">
        <f t="shared" si="109"/>
        <v>0</v>
      </c>
      <c r="ID86" s="522"/>
      <c r="IE86" s="522">
        <f t="shared" si="110"/>
        <v>0</v>
      </c>
      <c r="IF86" s="522"/>
      <c r="IG86" s="522">
        <f t="shared" si="111"/>
        <v>0</v>
      </c>
      <c r="IH86" s="522"/>
      <c r="IJ86" s="522">
        <f t="shared" si="125"/>
        <v>0</v>
      </c>
      <c r="IK86" s="522"/>
      <c r="IL86" s="522">
        <f t="shared" si="126"/>
        <v>0</v>
      </c>
      <c r="IM86" s="522"/>
      <c r="IN86" s="522">
        <f t="shared" si="127"/>
        <v>0</v>
      </c>
      <c r="IO86" s="522"/>
      <c r="IP86" s="522">
        <f t="shared" si="128"/>
        <v>0</v>
      </c>
      <c r="IQ86" s="522"/>
      <c r="IR86" s="522">
        <f t="shared" si="129"/>
        <v>0</v>
      </c>
      <c r="IS86" s="522"/>
      <c r="IU86" s="522">
        <f t="shared" si="119"/>
        <v>0</v>
      </c>
      <c r="IV86" s="522"/>
      <c r="IW86" s="522">
        <f t="shared" si="120"/>
        <v>0</v>
      </c>
      <c r="IX86" s="522"/>
      <c r="IY86" s="522">
        <f t="shared" si="121"/>
        <v>0</v>
      </c>
      <c r="IZ86" s="522"/>
      <c r="JA86" s="522">
        <f t="shared" si="122"/>
        <v>0</v>
      </c>
      <c r="JB86" s="522"/>
      <c r="JC86" s="522">
        <f t="shared" si="123"/>
        <v>0</v>
      </c>
      <c r="JD86" s="522"/>
      <c r="JE86" s="522">
        <f t="shared" si="124"/>
        <v>0</v>
      </c>
      <c r="JF86" s="522"/>
    </row>
    <row r="87" spans="1:266">
      <c r="A87" s="253"/>
      <c r="B87" s="211"/>
      <c r="C87" s="48" t="s">
        <v>5391</v>
      </c>
      <c r="D87" s="547" t="str">
        <f>IF($CW$27=1,"",IF(CNGE_2024_M3_Secc1!D636="","",CNGE_2024_M3_Secc1!D636))</f>
        <v/>
      </c>
      <c r="E87" s="548"/>
      <c r="F87" s="548"/>
      <c r="G87" s="549"/>
      <c r="H87" s="537"/>
      <c r="I87" s="537"/>
      <c r="J87" s="537"/>
      <c r="K87" s="537"/>
      <c r="L87" s="537"/>
      <c r="M87" s="537"/>
      <c r="N87" s="537"/>
      <c r="O87" s="537"/>
      <c r="P87" s="982"/>
      <c r="Q87" s="982"/>
      <c r="R87" s="982"/>
      <c r="S87" s="982"/>
      <c r="T87" s="982"/>
      <c r="U87" s="982"/>
      <c r="V87" s="982"/>
      <c r="W87" s="982"/>
      <c r="X87" s="982"/>
      <c r="Y87" s="982"/>
      <c r="Z87" s="537"/>
      <c r="AA87" s="537"/>
      <c r="AB87" s="537"/>
      <c r="AC87" s="537"/>
      <c r="AD87" s="537"/>
      <c r="AE87" s="537"/>
      <c r="AF87" s="537"/>
      <c r="AG87" s="537"/>
      <c r="AH87" s="982"/>
      <c r="AI87" s="982"/>
      <c r="AJ87" s="982"/>
      <c r="AK87" s="982"/>
      <c r="AL87" s="982"/>
      <c r="AM87" s="982"/>
      <c r="AN87" s="982"/>
      <c r="AO87" s="982"/>
      <c r="AP87" s="982"/>
      <c r="AQ87" s="982"/>
      <c r="AR87" s="537"/>
      <c r="AS87" s="537"/>
      <c r="AT87" s="537"/>
      <c r="AU87" s="537"/>
      <c r="AV87" s="537"/>
      <c r="AW87" s="537"/>
      <c r="AX87" s="537"/>
      <c r="AY87" s="537"/>
      <c r="AZ87" s="982"/>
      <c r="BA87" s="982"/>
      <c r="BB87" s="982"/>
      <c r="BC87" s="982"/>
      <c r="BD87" s="982"/>
      <c r="BE87" s="982"/>
      <c r="BF87" s="982"/>
      <c r="BG87" s="982"/>
      <c r="BH87" s="982"/>
      <c r="BI87" s="982"/>
      <c r="BJ87" s="537"/>
      <c r="BK87" s="537"/>
      <c r="BL87" s="537"/>
      <c r="BM87" s="537"/>
      <c r="BN87" s="537"/>
      <c r="BO87" s="537"/>
      <c r="BP87" s="537"/>
      <c r="BQ87" s="537"/>
      <c r="BR87" s="982"/>
      <c r="BS87" s="982"/>
      <c r="BT87" s="982"/>
      <c r="BU87" s="982"/>
      <c r="BV87" s="982"/>
      <c r="BW87" s="982"/>
      <c r="BX87" s="982"/>
      <c r="BY87" s="982"/>
      <c r="BZ87" s="982"/>
      <c r="CA87" s="982"/>
      <c r="CB87" s="537"/>
      <c r="CC87" s="537"/>
      <c r="CD87" s="537"/>
      <c r="CE87" s="537"/>
      <c r="CF87" s="537"/>
      <c r="CG87" s="537"/>
      <c r="CH87" s="537"/>
      <c r="CI87" s="537"/>
      <c r="CJ87" s="982"/>
      <c r="CK87" s="982"/>
      <c r="CL87" s="982"/>
      <c r="CM87" s="982"/>
      <c r="CN87" s="982"/>
      <c r="CO87" s="982"/>
      <c r="CP87" s="982"/>
      <c r="CQ87" s="982"/>
      <c r="CR87" s="982"/>
      <c r="CS87" s="982"/>
      <c r="CW87" s="524">
        <f>CNGE_2024_M3_Secc1!AH735</f>
        <v>0</v>
      </c>
      <c r="CX87" s="526"/>
      <c r="CZ87" s="522">
        <f>IF(CNGE_2024_M3_Secc1!$AO$669=CNGE_2024_M3_Secc1!$AQ$669,0,CNGE_2024_M3_Secc1!Y735)</f>
        <v>0</v>
      </c>
      <c r="DA87" s="522"/>
      <c r="DB87" s="522">
        <f t="shared" si="5"/>
        <v>0</v>
      </c>
      <c r="DC87" s="522"/>
      <c r="DD87" s="522">
        <f t="shared" si="6"/>
        <v>0</v>
      </c>
      <c r="DE87" s="522"/>
      <c r="DG87" s="164" t="b">
        <f t="shared" si="7"/>
        <v>0</v>
      </c>
      <c r="DH87" s="164" t="str">
        <f t="shared" si="8"/>
        <v/>
      </c>
      <c r="DI87" s="164">
        <f t="shared" si="9"/>
        <v>0</v>
      </c>
      <c r="DJ87" s="345" t="b">
        <f t="shared" si="10"/>
        <v>0</v>
      </c>
      <c r="DK87" s="122" t="str">
        <f t="shared" si="11"/>
        <v/>
      </c>
      <c r="DL87" s="345">
        <f t="shared" si="12"/>
        <v>0</v>
      </c>
      <c r="DM87" s="345" t="b">
        <f t="shared" si="13"/>
        <v>0</v>
      </c>
      <c r="DN87" s="345">
        <f t="shared" si="14"/>
        <v>0</v>
      </c>
      <c r="DO87" s="164" t="b">
        <f t="shared" si="15"/>
        <v>0</v>
      </c>
      <c r="DP87" s="164" t="str">
        <f t="shared" si="16"/>
        <v/>
      </c>
      <c r="DQ87" s="164">
        <f t="shared" si="17"/>
        <v>0</v>
      </c>
      <c r="DR87" s="345" t="b">
        <f t="shared" si="18"/>
        <v>0</v>
      </c>
      <c r="DS87" s="122" t="str">
        <f t="shared" si="19"/>
        <v/>
      </c>
      <c r="DT87" s="345">
        <f t="shared" si="20"/>
        <v>0</v>
      </c>
      <c r="DU87" s="345" t="b">
        <f t="shared" si="21"/>
        <v>0</v>
      </c>
      <c r="DV87" s="345">
        <f t="shared" si="22"/>
        <v>0</v>
      </c>
      <c r="DW87" s="164" t="b">
        <f t="shared" si="23"/>
        <v>0</v>
      </c>
      <c r="DX87" s="164" t="str">
        <f t="shared" si="24"/>
        <v/>
      </c>
      <c r="DY87" s="164">
        <f t="shared" si="25"/>
        <v>0</v>
      </c>
      <c r="DZ87" s="345" t="b">
        <f t="shared" si="26"/>
        <v>0</v>
      </c>
      <c r="EA87" s="122" t="str">
        <f t="shared" si="27"/>
        <v/>
      </c>
      <c r="EB87" s="345">
        <f t="shared" si="28"/>
        <v>0</v>
      </c>
      <c r="EC87" s="345" t="b">
        <f t="shared" si="29"/>
        <v>0</v>
      </c>
      <c r="ED87" s="345">
        <f t="shared" si="30"/>
        <v>0</v>
      </c>
      <c r="EE87" s="164" t="b">
        <f t="shared" si="31"/>
        <v>0</v>
      </c>
      <c r="EF87" s="164" t="str">
        <f t="shared" si="32"/>
        <v/>
      </c>
      <c r="EG87" s="164">
        <f t="shared" si="33"/>
        <v>0</v>
      </c>
      <c r="EH87" s="345" t="b">
        <f t="shared" si="34"/>
        <v>0</v>
      </c>
      <c r="EI87" s="122" t="str">
        <f t="shared" si="35"/>
        <v/>
      </c>
      <c r="EJ87" s="345">
        <f t="shared" si="36"/>
        <v>0</v>
      </c>
      <c r="EK87" s="345" t="b">
        <f t="shared" si="37"/>
        <v>0</v>
      </c>
      <c r="EL87" s="345">
        <f t="shared" si="38"/>
        <v>0</v>
      </c>
      <c r="EM87" s="164" t="b">
        <f t="shared" si="39"/>
        <v>0</v>
      </c>
      <c r="EN87" s="164" t="str">
        <f t="shared" si="40"/>
        <v/>
      </c>
      <c r="EO87" s="164">
        <f t="shared" si="41"/>
        <v>0</v>
      </c>
      <c r="EP87" s="345" t="b">
        <f t="shared" si="42"/>
        <v>0</v>
      </c>
      <c r="EQ87" s="122" t="str">
        <f t="shared" si="43"/>
        <v/>
      </c>
      <c r="ER87" s="345">
        <f t="shared" si="44"/>
        <v>0</v>
      </c>
      <c r="ES87" s="345" t="b">
        <f t="shared" si="45"/>
        <v>0</v>
      </c>
      <c r="ET87" s="345">
        <f t="shared" si="46"/>
        <v>0</v>
      </c>
      <c r="EU87" s="522"/>
      <c r="EV87" s="164" t="b">
        <f t="shared" si="47"/>
        <v>0</v>
      </c>
      <c r="EW87" s="164" t="str">
        <f t="shared" si="48"/>
        <v/>
      </c>
      <c r="EX87" s="164">
        <f t="shared" si="49"/>
        <v>0</v>
      </c>
      <c r="EY87" s="345" t="b">
        <f t="shared" si="50"/>
        <v>0</v>
      </c>
      <c r="EZ87" s="122" t="str">
        <f t="shared" si="51"/>
        <v/>
      </c>
      <c r="FA87" s="345">
        <f t="shared" si="52"/>
        <v>0</v>
      </c>
      <c r="FB87" s="345" t="b">
        <f t="shared" si="53"/>
        <v>0</v>
      </c>
      <c r="FC87" s="345">
        <f t="shared" si="54"/>
        <v>0</v>
      </c>
      <c r="FD87" s="164" t="b">
        <f t="shared" si="55"/>
        <v>0</v>
      </c>
      <c r="FE87" s="164" t="str">
        <f t="shared" si="56"/>
        <v/>
      </c>
      <c r="FF87" s="164">
        <f t="shared" si="57"/>
        <v>0</v>
      </c>
      <c r="FG87" s="345" t="b">
        <f t="shared" si="58"/>
        <v>0</v>
      </c>
      <c r="FH87" s="122" t="str">
        <f t="shared" si="59"/>
        <v/>
      </c>
      <c r="FI87" s="345">
        <f t="shared" si="60"/>
        <v>0</v>
      </c>
      <c r="FJ87" s="345" t="b">
        <f t="shared" si="61"/>
        <v>0</v>
      </c>
      <c r="FK87" s="345">
        <f t="shared" si="62"/>
        <v>0</v>
      </c>
      <c r="FL87" s="164" t="b">
        <f t="shared" si="63"/>
        <v>0</v>
      </c>
      <c r="FM87" s="164" t="str">
        <f t="shared" si="64"/>
        <v/>
      </c>
      <c r="FN87" s="164">
        <f t="shared" si="65"/>
        <v>0</v>
      </c>
      <c r="FO87" s="345" t="b">
        <f t="shared" si="66"/>
        <v>0</v>
      </c>
      <c r="FP87" s="122" t="str">
        <f t="shared" si="67"/>
        <v/>
      </c>
      <c r="FQ87" s="345">
        <f t="shared" si="68"/>
        <v>0</v>
      </c>
      <c r="FR87" s="345" t="b">
        <f t="shared" si="69"/>
        <v>0</v>
      </c>
      <c r="FS87" s="345">
        <f t="shared" si="70"/>
        <v>0</v>
      </c>
      <c r="FT87" s="164" t="b">
        <f t="shared" si="71"/>
        <v>0</v>
      </c>
      <c r="FU87" s="164" t="str">
        <f t="shared" si="72"/>
        <v/>
      </c>
      <c r="FV87" s="164">
        <f t="shared" si="73"/>
        <v>0</v>
      </c>
      <c r="FW87" s="345" t="b">
        <f t="shared" si="74"/>
        <v>0</v>
      </c>
      <c r="FX87" s="122" t="str">
        <f t="shared" si="75"/>
        <v/>
      </c>
      <c r="FY87" s="345">
        <f t="shared" si="76"/>
        <v>0</v>
      </c>
      <c r="FZ87" s="345" t="b">
        <f t="shared" si="77"/>
        <v>0</v>
      </c>
      <c r="GA87" s="345">
        <f t="shared" si="78"/>
        <v>0</v>
      </c>
      <c r="GB87" s="164" t="b">
        <f t="shared" si="79"/>
        <v>0</v>
      </c>
      <c r="GC87" s="164" t="str">
        <f t="shared" si="80"/>
        <v/>
      </c>
      <c r="GD87" s="164">
        <f t="shared" si="81"/>
        <v>0</v>
      </c>
      <c r="GE87" s="345" t="b">
        <f t="shared" si="82"/>
        <v>0</v>
      </c>
      <c r="GF87" s="122" t="str">
        <f t="shared" si="83"/>
        <v/>
      </c>
      <c r="GG87" s="345">
        <f t="shared" si="84"/>
        <v>0</v>
      </c>
      <c r="GH87" s="345" t="b">
        <f t="shared" si="85"/>
        <v>0</v>
      </c>
      <c r="GI87" s="345">
        <f t="shared" si="86"/>
        <v>0</v>
      </c>
      <c r="GK87" s="522">
        <f t="shared" si="87"/>
        <v>0</v>
      </c>
      <c r="GL87" s="522"/>
      <c r="GM87" s="522">
        <f t="shared" si="88"/>
        <v>0</v>
      </c>
      <c r="GN87" s="522"/>
      <c r="GO87" s="522">
        <f t="shared" si="89"/>
        <v>0</v>
      </c>
      <c r="GP87" s="522"/>
      <c r="GQ87" s="522">
        <f t="shared" si="90"/>
        <v>0</v>
      </c>
      <c r="GR87" s="522"/>
      <c r="GS87" s="522">
        <f t="shared" si="91"/>
        <v>0</v>
      </c>
      <c r="GT87" s="522"/>
      <c r="GU87" s="522">
        <f t="shared" si="92"/>
        <v>0</v>
      </c>
      <c r="GV87" s="522"/>
      <c r="GW87" s="522">
        <f t="shared" si="93"/>
        <v>0</v>
      </c>
      <c r="GX87" s="522"/>
      <c r="GY87" s="522">
        <f t="shared" si="94"/>
        <v>0</v>
      </c>
      <c r="GZ87" s="522"/>
      <c r="HA87" s="522">
        <f t="shared" si="95"/>
        <v>0</v>
      </c>
      <c r="HB87" s="522"/>
      <c r="HC87" s="522">
        <f t="shared" si="118"/>
        <v>0</v>
      </c>
      <c r="HD87" s="522"/>
      <c r="HE87" s="522">
        <f t="shared" si="97"/>
        <v>0</v>
      </c>
      <c r="HF87" s="522"/>
      <c r="HG87" s="522">
        <f t="shared" si="98"/>
        <v>0</v>
      </c>
      <c r="HH87" s="522"/>
      <c r="HI87" s="522">
        <f t="shared" si="99"/>
        <v>0</v>
      </c>
      <c r="HJ87" s="522"/>
      <c r="HK87" s="522">
        <f t="shared" si="100"/>
        <v>0</v>
      </c>
      <c r="HL87" s="522"/>
      <c r="HM87" s="522">
        <f t="shared" si="101"/>
        <v>0</v>
      </c>
      <c r="HN87" s="522"/>
      <c r="HO87" s="522">
        <f t="shared" si="102"/>
        <v>0</v>
      </c>
      <c r="HP87" s="522"/>
      <c r="HQ87" s="522">
        <f t="shared" si="103"/>
        <v>0</v>
      </c>
      <c r="HR87" s="522"/>
      <c r="HS87" s="522">
        <f t="shared" si="104"/>
        <v>0</v>
      </c>
      <c r="HT87" s="522"/>
      <c r="HU87" s="522">
        <f t="shared" si="105"/>
        <v>0</v>
      </c>
      <c r="HV87" s="522"/>
      <c r="HW87" s="522">
        <f t="shared" si="106"/>
        <v>0</v>
      </c>
      <c r="HX87" s="522"/>
      <c r="HY87" s="522">
        <f t="shared" si="107"/>
        <v>0</v>
      </c>
      <c r="HZ87" s="522"/>
      <c r="IA87" s="522">
        <f t="shared" si="108"/>
        <v>0</v>
      </c>
      <c r="IB87" s="522"/>
      <c r="IC87" s="522">
        <f t="shared" si="109"/>
        <v>0</v>
      </c>
      <c r="ID87" s="522"/>
      <c r="IE87" s="522">
        <f t="shared" si="110"/>
        <v>0</v>
      </c>
      <c r="IF87" s="522"/>
      <c r="IG87" s="522">
        <f t="shared" si="111"/>
        <v>0</v>
      </c>
      <c r="IH87" s="522"/>
      <c r="IJ87" s="522">
        <f t="shared" si="125"/>
        <v>0</v>
      </c>
      <c r="IK87" s="522"/>
      <c r="IL87" s="522">
        <f t="shared" si="126"/>
        <v>0</v>
      </c>
      <c r="IM87" s="522"/>
      <c r="IN87" s="522">
        <f t="shared" si="127"/>
        <v>0</v>
      </c>
      <c r="IO87" s="522"/>
      <c r="IP87" s="522">
        <f t="shared" si="128"/>
        <v>0</v>
      </c>
      <c r="IQ87" s="522"/>
      <c r="IR87" s="522">
        <f t="shared" si="129"/>
        <v>0</v>
      </c>
      <c r="IS87" s="522"/>
      <c r="IU87" s="522">
        <f t="shared" si="119"/>
        <v>0</v>
      </c>
      <c r="IV87" s="522"/>
      <c r="IW87" s="522">
        <f t="shared" si="120"/>
        <v>0</v>
      </c>
      <c r="IX87" s="522"/>
      <c r="IY87" s="522">
        <f t="shared" si="121"/>
        <v>0</v>
      </c>
      <c r="IZ87" s="522"/>
      <c r="JA87" s="522">
        <f t="shared" si="122"/>
        <v>0</v>
      </c>
      <c r="JB87" s="522"/>
      <c r="JC87" s="522">
        <f t="shared" si="123"/>
        <v>0</v>
      </c>
      <c r="JD87" s="522"/>
      <c r="JE87" s="522">
        <f t="shared" si="124"/>
        <v>0</v>
      </c>
      <c r="JF87" s="522"/>
    </row>
    <row r="88" spans="1:266">
      <c r="A88" s="253"/>
      <c r="B88" s="211"/>
      <c r="C88" s="48" t="s">
        <v>5392</v>
      </c>
      <c r="D88" s="547" t="str">
        <f>IF($CW$27=1,"",IF(CNGE_2024_M3_Secc1!D637="","",CNGE_2024_M3_Secc1!D637))</f>
        <v/>
      </c>
      <c r="E88" s="548"/>
      <c r="F88" s="548"/>
      <c r="G88" s="549"/>
      <c r="H88" s="537"/>
      <c r="I88" s="537"/>
      <c r="J88" s="537"/>
      <c r="K88" s="537"/>
      <c r="L88" s="537"/>
      <c r="M88" s="537"/>
      <c r="N88" s="537"/>
      <c r="O88" s="537"/>
      <c r="P88" s="982"/>
      <c r="Q88" s="982"/>
      <c r="R88" s="982"/>
      <c r="S88" s="982"/>
      <c r="T88" s="982"/>
      <c r="U88" s="982"/>
      <c r="V88" s="982"/>
      <c r="W88" s="982"/>
      <c r="X88" s="982"/>
      <c r="Y88" s="982"/>
      <c r="Z88" s="537"/>
      <c r="AA88" s="537"/>
      <c r="AB88" s="537"/>
      <c r="AC88" s="537"/>
      <c r="AD88" s="537"/>
      <c r="AE88" s="537"/>
      <c r="AF88" s="537"/>
      <c r="AG88" s="537"/>
      <c r="AH88" s="982"/>
      <c r="AI88" s="982"/>
      <c r="AJ88" s="982"/>
      <c r="AK88" s="982"/>
      <c r="AL88" s="982"/>
      <c r="AM88" s="982"/>
      <c r="AN88" s="982"/>
      <c r="AO88" s="982"/>
      <c r="AP88" s="982"/>
      <c r="AQ88" s="982"/>
      <c r="AR88" s="537"/>
      <c r="AS88" s="537"/>
      <c r="AT88" s="537"/>
      <c r="AU88" s="537"/>
      <c r="AV88" s="537"/>
      <c r="AW88" s="537"/>
      <c r="AX88" s="537"/>
      <c r="AY88" s="537"/>
      <c r="AZ88" s="982"/>
      <c r="BA88" s="982"/>
      <c r="BB88" s="982"/>
      <c r="BC88" s="982"/>
      <c r="BD88" s="982"/>
      <c r="BE88" s="982"/>
      <c r="BF88" s="982"/>
      <c r="BG88" s="982"/>
      <c r="BH88" s="982"/>
      <c r="BI88" s="982"/>
      <c r="BJ88" s="537"/>
      <c r="BK88" s="537"/>
      <c r="BL88" s="537"/>
      <c r="BM88" s="537"/>
      <c r="BN88" s="537"/>
      <c r="BO88" s="537"/>
      <c r="BP88" s="537"/>
      <c r="BQ88" s="537"/>
      <c r="BR88" s="982"/>
      <c r="BS88" s="982"/>
      <c r="BT88" s="982"/>
      <c r="BU88" s="982"/>
      <c r="BV88" s="982"/>
      <c r="BW88" s="982"/>
      <c r="BX88" s="982"/>
      <c r="BY88" s="982"/>
      <c r="BZ88" s="982"/>
      <c r="CA88" s="982"/>
      <c r="CB88" s="537"/>
      <c r="CC88" s="537"/>
      <c r="CD88" s="537"/>
      <c r="CE88" s="537"/>
      <c r="CF88" s="537"/>
      <c r="CG88" s="537"/>
      <c r="CH88" s="537"/>
      <c r="CI88" s="537"/>
      <c r="CJ88" s="982"/>
      <c r="CK88" s="982"/>
      <c r="CL88" s="982"/>
      <c r="CM88" s="982"/>
      <c r="CN88" s="982"/>
      <c r="CO88" s="982"/>
      <c r="CP88" s="982"/>
      <c r="CQ88" s="982"/>
      <c r="CR88" s="982"/>
      <c r="CS88" s="982"/>
      <c r="CW88" s="524">
        <f>CNGE_2024_M3_Secc1!AH736</f>
        <v>0</v>
      </c>
      <c r="CX88" s="526"/>
      <c r="CZ88" s="522">
        <f>IF(CNGE_2024_M3_Secc1!$AO$669=CNGE_2024_M3_Secc1!$AQ$669,0,CNGE_2024_M3_Secc1!Y736)</f>
        <v>0</v>
      </c>
      <c r="DA88" s="522"/>
      <c r="DB88" s="522">
        <f t="shared" si="5"/>
        <v>0</v>
      </c>
      <c r="DC88" s="522"/>
      <c r="DD88" s="522">
        <f t="shared" si="6"/>
        <v>0</v>
      </c>
      <c r="DE88" s="522"/>
      <c r="DG88" s="164" t="b">
        <f t="shared" si="7"/>
        <v>0</v>
      </c>
      <c r="DH88" s="164" t="str">
        <f t="shared" si="8"/>
        <v/>
      </c>
      <c r="DI88" s="164">
        <f t="shared" si="9"/>
        <v>0</v>
      </c>
      <c r="DJ88" s="345" t="b">
        <f t="shared" si="10"/>
        <v>0</v>
      </c>
      <c r="DK88" s="122" t="str">
        <f t="shared" si="11"/>
        <v/>
      </c>
      <c r="DL88" s="345">
        <f t="shared" si="12"/>
        <v>0</v>
      </c>
      <c r="DM88" s="345" t="b">
        <f t="shared" si="13"/>
        <v>0</v>
      </c>
      <c r="DN88" s="345">
        <f t="shared" si="14"/>
        <v>0</v>
      </c>
      <c r="DO88" s="164" t="b">
        <f t="shared" si="15"/>
        <v>0</v>
      </c>
      <c r="DP88" s="164" t="str">
        <f t="shared" si="16"/>
        <v/>
      </c>
      <c r="DQ88" s="164">
        <f t="shared" si="17"/>
        <v>0</v>
      </c>
      <c r="DR88" s="345" t="b">
        <f t="shared" si="18"/>
        <v>0</v>
      </c>
      <c r="DS88" s="122" t="str">
        <f t="shared" si="19"/>
        <v/>
      </c>
      <c r="DT88" s="345">
        <f t="shared" si="20"/>
        <v>0</v>
      </c>
      <c r="DU88" s="345" t="b">
        <f t="shared" si="21"/>
        <v>0</v>
      </c>
      <c r="DV88" s="345">
        <f t="shared" si="22"/>
        <v>0</v>
      </c>
      <c r="DW88" s="164" t="b">
        <f t="shared" si="23"/>
        <v>0</v>
      </c>
      <c r="DX88" s="164" t="str">
        <f t="shared" si="24"/>
        <v/>
      </c>
      <c r="DY88" s="164">
        <f t="shared" si="25"/>
        <v>0</v>
      </c>
      <c r="DZ88" s="345" t="b">
        <f t="shared" si="26"/>
        <v>0</v>
      </c>
      <c r="EA88" s="122" t="str">
        <f t="shared" si="27"/>
        <v/>
      </c>
      <c r="EB88" s="345">
        <f t="shared" si="28"/>
        <v>0</v>
      </c>
      <c r="EC88" s="345" t="b">
        <f t="shared" si="29"/>
        <v>0</v>
      </c>
      <c r="ED88" s="345">
        <f t="shared" si="30"/>
        <v>0</v>
      </c>
      <c r="EE88" s="164" t="b">
        <f t="shared" si="31"/>
        <v>0</v>
      </c>
      <c r="EF88" s="164" t="str">
        <f t="shared" si="32"/>
        <v/>
      </c>
      <c r="EG88" s="164">
        <f t="shared" si="33"/>
        <v>0</v>
      </c>
      <c r="EH88" s="345" t="b">
        <f t="shared" si="34"/>
        <v>0</v>
      </c>
      <c r="EI88" s="122" t="str">
        <f t="shared" si="35"/>
        <v/>
      </c>
      <c r="EJ88" s="345">
        <f t="shared" si="36"/>
        <v>0</v>
      </c>
      <c r="EK88" s="345" t="b">
        <f t="shared" si="37"/>
        <v>0</v>
      </c>
      <c r="EL88" s="345">
        <f t="shared" si="38"/>
        <v>0</v>
      </c>
      <c r="EM88" s="164" t="b">
        <f t="shared" si="39"/>
        <v>0</v>
      </c>
      <c r="EN88" s="164" t="str">
        <f t="shared" si="40"/>
        <v/>
      </c>
      <c r="EO88" s="164">
        <f t="shared" si="41"/>
        <v>0</v>
      </c>
      <c r="EP88" s="345" t="b">
        <f t="shared" si="42"/>
        <v>0</v>
      </c>
      <c r="EQ88" s="122" t="str">
        <f t="shared" si="43"/>
        <v/>
      </c>
      <c r="ER88" s="345">
        <f t="shared" si="44"/>
        <v>0</v>
      </c>
      <c r="ES88" s="345" t="b">
        <f t="shared" si="45"/>
        <v>0</v>
      </c>
      <c r="ET88" s="345">
        <f t="shared" si="46"/>
        <v>0</v>
      </c>
      <c r="EU88" s="522"/>
      <c r="EV88" s="164" t="b">
        <f t="shared" si="47"/>
        <v>0</v>
      </c>
      <c r="EW88" s="164" t="str">
        <f t="shared" si="48"/>
        <v/>
      </c>
      <c r="EX88" s="164">
        <f t="shared" si="49"/>
        <v>0</v>
      </c>
      <c r="EY88" s="345" t="b">
        <f t="shared" si="50"/>
        <v>0</v>
      </c>
      <c r="EZ88" s="122" t="str">
        <f t="shared" si="51"/>
        <v/>
      </c>
      <c r="FA88" s="345">
        <f t="shared" si="52"/>
        <v>0</v>
      </c>
      <c r="FB88" s="345" t="b">
        <f t="shared" si="53"/>
        <v>0</v>
      </c>
      <c r="FC88" s="345">
        <f t="shared" si="54"/>
        <v>0</v>
      </c>
      <c r="FD88" s="164" t="b">
        <f t="shared" si="55"/>
        <v>0</v>
      </c>
      <c r="FE88" s="164" t="str">
        <f t="shared" si="56"/>
        <v/>
      </c>
      <c r="FF88" s="164">
        <f t="shared" si="57"/>
        <v>0</v>
      </c>
      <c r="FG88" s="345" t="b">
        <f t="shared" si="58"/>
        <v>0</v>
      </c>
      <c r="FH88" s="122" t="str">
        <f t="shared" si="59"/>
        <v/>
      </c>
      <c r="FI88" s="345">
        <f t="shared" si="60"/>
        <v>0</v>
      </c>
      <c r="FJ88" s="345" t="b">
        <f t="shared" si="61"/>
        <v>0</v>
      </c>
      <c r="FK88" s="345">
        <f t="shared" si="62"/>
        <v>0</v>
      </c>
      <c r="FL88" s="164" t="b">
        <f t="shared" si="63"/>
        <v>0</v>
      </c>
      <c r="FM88" s="164" t="str">
        <f t="shared" si="64"/>
        <v/>
      </c>
      <c r="FN88" s="164">
        <f t="shared" si="65"/>
        <v>0</v>
      </c>
      <c r="FO88" s="345" t="b">
        <f t="shared" si="66"/>
        <v>0</v>
      </c>
      <c r="FP88" s="122" t="str">
        <f t="shared" si="67"/>
        <v/>
      </c>
      <c r="FQ88" s="345">
        <f t="shared" si="68"/>
        <v>0</v>
      </c>
      <c r="FR88" s="345" t="b">
        <f t="shared" si="69"/>
        <v>0</v>
      </c>
      <c r="FS88" s="345">
        <f t="shared" si="70"/>
        <v>0</v>
      </c>
      <c r="FT88" s="164" t="b">
        <f t="shared" si="71"/>
        <v>0</v>
      </c>
      <c r="FU88" s="164" t="str">
        <f t="shared" si="72"/>
        <v/>
      </c>
      <c r="FV88" s="164">
        <f t="shared" si="73"/>
        <v>0</v>
      </c>
      <c r="FW88" s="345" t="b">
        <f t="shared" si="74"/>
        <v>0</v>
      </c>
      <c r="FX88" s="122" t="str">
        <f t="shared" si="75"/>
        <v/>
      </c>
      <c r="FY88" s="345">
        <f t="shared" si="76"/>
        <v>0</v>
      </c>
      <c r="FZ88" s="345" t="b">
        <f t="shared" si="77"/>
        <v>0</v>
      </c>
      <c r="GA88" s="345">
        <f t="shared" si="78"/>
        <v>0</v>
      </c>
      <c r="GB88" s="164" t="b">
        <f t="shared" si="79"/>
        <v>0</v>
      </c>
      <c r="GC88" s="164" t="str">
        <f t="shared" si="80"/>
        <v/>
      </c>
      <c r="GD88" s="164">
        <f t="shared" si="81"/>
        <v>0</v>
      </c>
      <c r="GE88" s="345" t="b">
        <f t="shared" si="82"/>
        <v>0</v>
      </c>
      <c r="GF88" s="122" t="str">
        <f t="shared" si="83"/>
        <v/>
      </c>
      <c r="GG88" s="345">
        <f t="shared" si="84"/>
        <v>0</v>
      </c>
      <c r="GH88" s="345" t="b">
        <f t="shared" si="85"/>
        <v>0</v>
      </c>
      <c r="GI88" s="345">
        <f t="shared" si="86"/>
        <v>0</v>
      </c>
      <c r="GK88" s="522">
        <f t="shared" si="87"/>
        <v>0</v>
      </c>
      <c r="GL88" s="522"/>
      <c r="GM88" s="522">
        <f t="shared" si="88"/>
        <v>0</v>
      </c>
      <c r="GN88" s="522"/>
      <c r="GO88" s="522">
        <f t="shared" si="89"/>
        <v>0</v>
      </c>
      <c r="GP88" s="522"/>
      <c r="GQ88" s="522">
        <f t="shared" si="90"/>
        <v>0</v>
      </c>
      <c r="GR88" s="522"/>
      <c r="GS88" s="522">
        <f t="shared" si="91"/>
        <v>0</v>
      </c>
      <c r="GT88" s="522"/>
      <c r="GU88" s="522">
        <f t="shared" si="92"/>
        <v>0</v>
      </c>
      <c r="GV88" s="522"/>
      <c r="GW88" s="522">
        <f t="shared" si="93"/>
        <v>0</v>
      </c>
      <c r="GX88" s="522"/>
      <c r="GY88" s="522">
        <f t="shared" si="94"/>
        <v>0</v>
      </c>
      <c r="GZ88" s="522"/>
      <c r="HA88" s="522">
        <f t="shared" si="95"/>
        <v>0</v>
      </c>
      <c r="HB88" s="522"/>
      <c r="HC88" s="522">
        <f t="shared" si="118"/>
        <v>0</v>
      </c>
      <c r="HD88" s="522"/>
      <c r="HE88" s="522">
        <f t="shared" si="97"/>
        <v>0</v>
      </c>
      <c r="HF88" s="522"/>
      <c r="HG88" s="522">
        <f t="shared" si="98"/>
        <v>0</v>
      </c>
      <c r="HH88" s="522"/>
      <c r="HI88" s="522">
        <f t="shared" si="99"/>
        <v>0</v>
      </c>
      <c r="HJ88" s="522"/>
      <c r="HK88" s="522">
        <f t="shared" si="100"/>
        <v>0</v>
      </c>
      <c r="HL88" s="522"/>
      <c r="HM88" s="522">
        <f t="shared" si="101"/>
        <v>0</v>
      </c>
      <c r="HN88" s="522"/>
      <c r="HO88" s="522">
        <f t="shared" si="102"/>
        <v>0</v>
      </c>
      <c r="HP88" s="522"/>
      <c r="HQ88" s="522">
        <f t="shared" si="103"/>
        <v>0</v>
      </c>
      <c r="HR88" s="522"/>
      <c r="HS88" s="522">
        <f t="shared" si="104"/>
        <v>0</v>
      </c>
      <c r="HT88" s="522"/>
      <c r="HU88" s="522">
        <f t="shared" si="105"/>
        <v>0</v>
      </c>
      <c r="HV88" s="522"/>
      <c r="HW88" s="522">
        <f t="shared" si="106"/>
        <v>0</v>
      </c>
      <c r="HX88" s="522"/>
      <c r="HY88" s="522">
        <f t="shared" si="107"/>
        <v>0</v>
      </c>
      <c r="HZ88" s="522"/>
      <c r="IA88" s="522">
        <f t="shared" si="108"/>
        <v>0</v>
      </c>
      <c r="IB88" s="522"/>
      <c r="IC88" s="522">
        <f t="shared" si="109"/>
        <v>0</v>
      </c>
      <c r="ID88" s="522"/>
      <c r="IE88" s="522">
        <f t="shared" si="110"/>
        <v>0</v>
      </c>
      <c r="IF88" s="522"/>
      <c r="IG88" s="522">
        <f t="shared" si="111"/>
        <v>0</v>
      </c>
      <c r="IH88" s="522"/>
      <c r="IJ88" s="522">
        <f t="shared" si="125"/>
        <v>0</v>
      </c>
      <c r="IK88" s="522"/>
      <c r="IL88" s="522">
        <f t="shared" si="126"/>
        <v>0</v>
      </c>
      <c r="IM88" s="522"/>
      <c r="IN88" s="522">
        <f t="shared" si="127"/>
        <v>0</v>
      </c>
      <c r="IO88" s="522"/>
      <c r="IP88" s="522">
        <f t="shared" si="128"/>
        <v>0</v>
      </c>
      <c r="IQ88" s="522"/>
      <c r="IR88" s="522">
        <f t="shared" si="129"/>
        <v>0</v>
      </c>
      <c r="IS88" s="522"/>
      <c r="IU88" s="522">
        <f t="shared" si="119"/>
        <v>0</v>
      </c>
      <c r="IV88" s="522"/>
      <c r="IW88" s="522">
        <f t="shared" si="120"/>
        <v>0</v>
      </c>
      <c r="IX88" s="522"/>
      <c r="IY88" s="522">
        <f t="shared" si="121"/>
        <v>0</v>
      </c>
      <c r="IZ88" s="522"/>
      <c r="JA88" s="522">
        <f t="shared" si="122"/>
        <v>0</v>
      </c>
      <c r="JB88" s="522"/>
      <c r="JC88" s="522">
        <f t="shared" si="123"/>
        <v>0</v>
      </c>
      <c r="JD88" s="522"/>
      <c r="JE88" s="522">
        <f t="shared" si="124"/>
        <v>0</v>
      </c>
      <c r="JF88" s="522"/>
    </row>
    <row r="89" spans="1:266">
      <c r="A89" s="253"/>
      <c r="B89" s="211"/>
      <c r="C89" s="48" t="s">
        <v>5393</v>
      </c>
      <c r="D89" s="547" t="str">
        <f>IF($CW$27=1,"",IF(CNGE_2024_M3_Secc1!D638="","",CNGE_2024_M3_Secc1!D638))</f>
        <v/>
      </c>
      <c r="E89" s="548"/>
      <c r="F89" s="548"/>
      <c r="G89" s="549"/>
      <c r="H89" s="537"/>
      <c r="I89" s="537"/>
      <c r="J89" s="537"/>
      <c r="K89" s="537"/>
      <c r="L89" s="537"/>
      <c r="M89" s="537"/>
      <c r="N89" s="537"/>
      <c r="O89" s="537"/>
      <c r="P89" s="982"/>
      <c r="Q89" s="982"/>
      <c r="R89" s="982"/>
      <c r="S89" s="982"/>
      <c r="T89" s="982"/>
      <c r="U89" s="982"/>
      <c r="V89" s="982"/>
      <c r="W89" s="982"/>
      <c r="X89" s="982"/>
      <c r="Y89" s="982"/>
      <c r="Z89" s="537"/>
      <c r="AA89" s="537"/>
      <c r="AB89" s="537"/>
      <c r="AC89" s="537"/>
      <c r="AD89" s="537"/>
      <c r="AE89" s="537"/>
      <c r="AF89" s="537"/>
      <c r="AG89" s="537"/>
      <c r="AH89" s="982"/>
      <c r="AI89" s="982"/>
      <c r="AJ89" s="982"/>
      <c r="AK89" s="982"/>
      <c r="AL89" s="982"/>
      <c r="AM89" s="982"/>
      <c r="AN89" s="982"/>
      <c r="AO89" s="982"/>
      <c r="AP89" s="982"/>
      <c r="AQ89" s="982"/>
      <c r="AR89" s="537"/>
      <c r="AS89" s="537"/>
      <c r="AT89" s="537"/>
      <c r="AU89" s="537"/>
      <c r="AV89" s="537"/>
      <c r="AW89" s="537"/>
      <c r="AX89" s="537"/>
      <c r="AY89" s="537"/>
      <c r="AZ89" s="982"/>
      <c r="BA89" s="982"/>
      <c r="BB89" s="982"/>
      <c r="BC89" s="982"/>
      <c r="BD89" s="982"/>
      <c r="BE89" s="982"/>
      <c r="BF89" s="982"/>
      <c r="BG89" s="982"/>
      <c r="BH89" s="982"/>
      <c r="BI89" s="982"/>
      <c r="BJ89" s="537"/>
      <c r="BK89" s="537"/>
      <c r="BL89" s="537"/>
      <c r="BM89" s="537"/>
      <c r="BN89" s="537"/>
      <c r="BO89" s="537"/>
      <c r="BP89" s="537"/>
      <c r="BQ89" s="537"/>
      <c r="BR89" s="982"/>
      <c r="BS89" s="982"/>
      <c r="BT89" s="982"/>
      <c r="BU89" s="982"/>
      <c r="BV89" s="982"/>
      <c r="BW89" s="982"/>
      <c r="BX89" s="982"/>
      <c r="BY89" s="982"/>
      <c r="BZ89" s="982"/>
      <c r="CA89" s="982"/>
      <c r="CB89" s="537"/>
      <c r="CC89" s="537"/>
      <c r="CD89" s="537"/>
      <c r="CE89" s="537"/>
      <c r="CF89" s="537"/>
      <c r="CG89" s="537"/>
      <c r="CH89" s="537"/>
      <c r="CI89" s="537"/>
      <c r="CJ89" s="982"/>
      <c r="CK89" s="982"/>
      <c r="CL89" s="982"/>
      <c r="CM89" s="982"/>
      <c r="CN89" s="982"/>
      <c r="CO89" s="982"/>
      <c r="CP89" s="982"/>
      <c r="CQ89" s="982"/>
      <c r="CR89" s="982"/>
      <c r="CS89" s="982"/>
      <c r="CW89" s="524">
        <f>CNGE_2024_M3_Secc1!AH737</f>
        <v>0</v>
      </c>
      <c r="CX89" s="526"/>
      <c r="CZ89" s="522">
        <f>IF(CNGE_2024_M3_Secc1!$AO$669=CNGE_2024_M3_Secc1!$AQ$669,0,CNGE_2024_M3_Secc1!Y737)</f>
        <v>0</v>
      </c>
      <c r="DA89" s="522"/>
      <c r="DB89" s="522">
        <f t="shared" si="5"/>
        <v>0</v>
      </c>
      <c r="DC89" s="522"/>
      <c r="DD89" s="522">
        <f t="shared" si="6"/>
        <v>0</v>
      </c>
      <c r="DE89" s="522"/>
      <c r="DG89" s="164" t="b">
        <f t="shared" si="7"/>
        <v>0</v>
      </c>
      <c r="DH89" s="164" t="str">
        <f t="shared" si="8"/>
        <v/>
      </c>
      <c r="DI89" s="164">
        <f t="shared" si="9"/>
        <v>0</v>
      </c>
      <c r="DJ89" s="345" t="b">
        <f t="shared" si="10"/>
        <v>0</v>
      </c>
      <c r="DK89" s="122" t="str">
        <f t="shared" si="11"/>
        <v/>
      </c>
      <c r="DL89" s="345">
        <f t="shared" si="12"/>
        <v>0</v>
      </c>
      <c r="DM89" s="345" t="b">
        <f t="shared" si="13"/>
        <v>0</v>
      </c>
      <c r="DN89" s="345">
        <f t="shared" si="14"/>
        <v>0</v>
      </c>
      <c r="DO89" s="164" t="b">
        <f t="shared" si="15"/>
        <v>0</v>
      </c>
      <c r="DP89" s="164" t="str">
        <f t="shared" si="16"/>
        <v/>
      </c>
      <c r="DQ89" s="164">
        <f t="shared" si="17"/>
        <v>0</v>
      </c>
      <c r="DR89" s="345" t="b">
        <f t="shared" si="18"/>
        <v>0</v>
      </c>
      <c r="DS89" s="122" t="str">
        <f t="shared" si="19"/>
        <v/>
      </c>
      <c r="DT89" s="345">
        <f t="shared" si="20"/>
        <v>0</v>
      </c>
      <c r="DU89" s="345" t="b">
        <f t="shared" si="21"/>
        <v>0</v>
      </c>
      <c r="DV89" s="345">
        <f t="shared" si="22"/>
        <v>0</v>
      </c>
      <c r="DW89" s="164" t="b">
        <f t="shared" si="23"/>
        <v>0</v>
      </c>
      <c r="DX89" s="164" t="str">
        <f t="shared" si="24"/>
        <v/>
      </c>
      <c r="DY89" s="164">
        <f t="shared" si="25"/>
        <v>0</v>
      </c>
      <c r="DZ89" s="345" t="b">
        <f t="shared" si="26"/>
        <v>0</v>
      </c>
      <c r="EA89" s="122" t="str">
        <f t="shared" si="27"/>
        <v/>
      </c>
      <c r="EB89" s="345">
        <f t="shared" si="28"/>
        <v>0</v>
      </c>
      <c r="EC89" s="345" t="b">
        <f t="shared" si="29"/>
        <v>0</v>
      </c>
      <c r="ED89" s="345">
        <f t="shared" si="30"/>
        <v>0</v>
      </c>
      <c r="EE89" s="164" t="b">
        <f t="shared" si="31"/>
        <v>0</v>
      </c>
      <c r="EF89" s="164" t="str">
        <f t="shared" si="32"/>
        <v/>
      </c>
      <c r="EG89" s="164">
        <f t="shared" si="33"/>
        <v>0</v>
      </c>
      <c r="EH89" s="345" t="b">
        <f t="shared" si="34"/>
        <v>0</v>
      </c>
      <c r="EI89" s="122" t="str">
        <f t="shared" si="35"/>
        <v/>
      </c>
      <c r="EJ89" s="345">
        <f t="shared" si="36"/>
        <v>0</v>
      </c>
      <c r="EK89" s="345" t="b">
        <f t="shared" si="37"/>
        <v>0</v>
      </c>
      <c r="EL89" s="345">
        <f t="shared" si="38"/>
        <v>0</v>
      </c>
      <c r="EM89" s="164" t="b">
        <f t="shared" si="39"/>
        <v>0</v>
      </c>
      <c r="EN89" s="164" t="str">
        <f t="shared" si="40"/>
        <v/>
      </c>
      <c r="EO89" s="164">
        <f t="shared" si="41"/>
        <v>0</v>
      </c>
      <c r="EP89" s="345" t="b">
        <f t="shared" si="42"/>
        <v>0</v>
      </c>
      <c r="EQ89" s="122" t="str">
        <f t="shared" si="43"/>
        <v/>
      </c>
      <c r="ER89" s="345">
        <f t="shared" si="44"/>
        <v>0</v>
      </c>
      <c r="ES89" s="345" t="b">
        <f t="shared" si="45"/>
        <v>0</v>
      </c>
      <c r="ET89" s="345">
        <f t="shared" si="46"/>
        <v>0</v>
      </c>
      <c r="EU89" s="522"/>
      <c r="EV89" s="164" t="b">
        <f t="shared" si="47"/>
        <v>0</v>
      </c>
      <c r="EW89" s="164" t="str">
        <f t="shared" si="48"/>
        <v/>
      </c>
      <c r="EX89" s="164">
        <f t="shared" si="49"/>
        <v>0</v>
      </c>
      <c r="EY89" s="345" t="b">
        <f t="shared" si="50"/>
        <v>0</v>
      </c>
      <c r="EZ89" s="122" t="str">
        <f t="shared" si="51"/>
        <v/>
      </c>
      <c r="FA89" s="345">
        <f t="shared" si="52"/>
        <v>0</v>
      </c>
      <c r="FB89" s="345" t="b">
        <f t="shared" si="53"/>
        <v>0</v>
      </c>
      <c r="FC89" s="345">
        <f t="shared" si="54"/>
        <v>0</v>
      </c>
      <c r="FD89" s="164" t="b">
        <f t="shared" si="55"/>
        <v>0</v>
      </c>
      <c r="FE89" s="164" t="str">
        <f t="shared" si="56"/>
        <v/>
      </c>
      <c r="FF89" s="164">
        <f t="shared" si="57"/>
        <v>0</v>
      </c>
      <c r="FG89" s="345" t="b">
        <f t="shared" si="58"/>
        <v>0</v>
      </c>
      <c r="FH89" s="122" t="str">
        <f t="shared" si="59"/>
        <v/>
      </c>
      <c r="FI89" s="345">
        <f t="shared" si="60"/>
        <v>0</v>
      </c>
      <c r="FJ89" s="345" t="b">
        <f t="shared" si="61"/>
        <v>0</v>
      </c>
      <c r="FK89" s="345">
        <f t="shared" si="62"/>
        <v>0</v>
      </c>
      <c r="FL89" s="164" t="b">
        <f t="shared" si="63"/>
        <v>0</v>
      </c>
      <c r="FM89" s="164" t="str">
        <f t="shared" si="64"/>
        <v/>
      </c>
      <c r="FN89" s="164">
        <f t="shared" si="65"/>
        <v>0</v>
      </c>
      <c r="FO89" s="345" t="b">
        <f t="shared" si="66"/>
        <v>0</v>
      </c>
      <c r="FP89" s="122" t="str">
        <f t="shared" si="67"/>
        <v/>
      </c>
      <c r="FQ89" s="345">
        <f t="shared" si="68"/>
        <v>0</v>
      </c>
      <c r="FR89" s="345" t="b">
        <f t="shared" si="69"/>
        <v>0</v>
      </c>
      <c r="FS89" s="345">
        <f t="shared" si="70"/>
        <v>0</v>
      </c>
      <c r="FT89" s="164" t="b">
        <f t="shared" si="71"/>
        <v>0</v>
      </c>
      <c r="FU89" s="164" t="str">
        <f t="shared" si="72"/>
        <v/>
      </c>
      <c r="FV89" s="164">
        <f t="shared" si="73"/>
        <v>0</v>
      </c>
      <c r="FW89" s="345" t="b">
        <f t="shared" si="74"/>
        <v>0</v>
      </c>
      <c r="FX89" s="122" t="str">
        <f t="shared" si="75"/>
        <v/>
      </c>
      <c r="FY89" s="345">
        <f t="shared" si="76"/>
        <v>0</v>
      </c>
      <c r="FZ89" s="345" t="b">
        <f t="shared" si="77"/>
        <v>0</v>
      </c>
      <c r="GA89" s="345">
        <f t="shared" si="78"/>
        <v>0</v>
      </c>
      <c r="GB89" s="164" t="b">
        <f t="shared" si="79"/>
        <v>0</v>
      </c>
      <c r="GC89" s="164" t="str">
        <f t="shared" si="80"/>
        <v/>
      </c>
      <c r="GD89" s="164">
        <f t="shared" si="81"/>
        <v>0</v>
      </c>
      <c r="GE89" s="345" t="b">
        <f t="shared" si="82"/>
        <v>0</v>
      </c>
      <c r="GF89" s="122" t="str">
        <f t="shared" si="83"/>
        <v/>
      </c>
      <c r="GG89" s="345">
        <f t="shared" si="84"/>
        <v>0</v>
      </c>
      <c r="GH89" s="345" t="b">
        <f t="shared" si="85"/>
        <v>0</v>
      </c>
      <c r="GI89" s="345">
        <f t="shared" si="86"/>
        <v>0</v>
      </c>
      <c r="GK89" s="522">
        <f t="shared" si="87"/>
        <v>0</v>
      </c>
      <c r="GL89" s="522"/>
      <c r="GM89" s="522">
        <f t="shared" si="88"/>
        <v>0</v>
      </c>
      <c r="GN89" s="522"/>
      <c r="GO89" s="522">
        <f t="shared" si="89"/>
        <v>0</v>
      </c>
      <c r="GP89" s="522"/>
      <c r="GQ89" s="522">
        <f t="shared" si="90"/>
        <v>0</v>
      </c>
      <c r="GR89" s="522"/>
      <c r="GS89" s="522">
        <f t="shared" si="91"/>
        <v>0</v>
      </c>
      <c r="GT89" s="522"/>
      <c r="GU89" s="522">
        <f t="shared" si="92"/>
        <v>0</v>
      </c>
      <c r="GV89" s="522"/>
      <c r="GW89" s="522">
        <f t="shared" si="93"/>
        <v>0</v>
      </c>
      <c r="GX89" s="522"/>
      <c r="GY89" s="522">
        <f t="shared" si="94"/>
        <v>0</v>
      </c>
      <c r="GZ89" s="522"/>
      <c r="HA89" s="522">
        <f t="shared" si="95"/>
        <v>0</v>
      </c>
      <c r="HB89" s="522"/>
      <c r="HC89" s="522">
        <f t="shared" si="118"/>
        <v>0</v>
      </c>
      <c r="HD89" s="522"/>
      <c r="HE89" s="522">
        <f t="shared" si="97"/>
        <v>0</v>
      </c>
      <c r="HF89" s="522"/>
      <c r="HG89" s="522">
        <f t="shared" si="98"/>
        <v>0</v>
      </c>
      <c r="HH89" s="522"/>
      <c r="HI89" s="522">
        <f t="shared" si="99"/>
        <v>0</v>
      </c>
      <c r="HJ89" s="522"/>
      <c r="HK89" s="522">
        <f t="shared" si="100"/>
        <v>0</v>
      </c>
      <c r="HL89" s="522"/>
      <c r="HM89" s="522">
        <f t="shared" si="101"/>
        <v>0</v>
      </c>
      <c r="HN89" s="522"/>
      <c r="HO89" s="522">
        <f t="shared" si="102"/>
        <v>0</v>
      </c>
      <c r="HP89" s="522"/>
      <c r="HQ89" s="522">
        <f t="shared" si="103"/>
        <v>0</v>
      </c>
      <c r="HR89" s="522"/>
      <c r="HS89" s="522">
        <f t="shared" si="104"/>
        <v>0</v>
      </c>
      <c r="HT89" s="522"/>
      <c r="HU89" s="522">
        <f t="shared" si="105"/>
        <v>0</v>
      </c>
      <c r="HV89" s="522"/>
      <c r="HW89" s="522">
        <f t="shared" si="106"/>
        <v>0</v>
      </c>
      <c r="HX89" s="522"/>
      <c r="HY89" s="522">
        <f t="shared" si="107"/>
        <v>0</v>
      </c>
      <c r="HZ89" s="522"/>
      <c r="IA89" s="522">
        <f t="shared" si="108"/>
        <v>0</v>
      </c>
      <c r="IB89" s="522"/>
      <c r="IC89" s="522">
        <f t="shared" si="109"/>
        <v>0</v>
      </c>
      <c r="ID89" s="522"/>
      <c r="IE89" s="522">
        <f t="shared" si="110"/>
        <v>0</v>
      </c>
      <c r="IF89" s="522"/>
      <c r="IG89" s="522">
        <f t="shared" si="111"/>
        <v>0</v>
      </c>
      <c r="IH89" s="522"/>
      <c r="IJ89" s="522">
        <f t="shared" si="125"/>
        <v>0</v>
      </c>
      <c r="IK89" s="522"/>
      <c r="IL89" s="522">
        <f t="shared" si="126"/>
        <v>0</v>
      </c>
      <c r="IM89" s="522"/>
      <c r="IN89" s="522">
        <f t="shared" si="127"/>
        <v>0</v>
      </c>
      <c r="IO89" s="522"/>
      <c r="IP89" s="522">
        <f t="shared" si="128"/>
        <v>0</v>
      </c>
      <c r="IQ89" s="522"/>
      <c r="IR89" s="522">
        <f t="shared" si="129"/>
        <v>0</v>
      </c>
      <c r="IS89" s="522"/>
      <c r="IU89" s="522">
        <f t="shared" si="119"/>
        <v>0</v>
      </c>
      <c r="IV89" s="522"/>
      <c r="IW89" s="522">
        <f t="shared" si="120"/>
        <v>0</v>
      </c>
      <c r="IX89" s="522"/>
      <c r="IY89" s="522">
        <f t="shared" si="121"/>
        <v>0</v>
      </c>
      <c r="IZ89" s="522"/>
      <c r="JA89" s="522">
        <f t="shared" si="122"/>
        <v>0</v>
      </c>
      <c r="JB89" s="522"/>
      <c r="JC89" s="522">
        <f t="shared" si="123"/>
        <v>0</v>
      </c>
      <c r="JD89" s="522"/>
      <c r="JE89" s="522">
        <f t="shared" si="124"/>
        <v>0</v>
      </c>
      <c r="JF89" s="522"/>
    </row>
    <row r="90" spans="1:266">
      <c r="A90" s="253"/>
      <c r="B90" s="211"/>
      <c r="C90" s="48" t="s">
        <v>5394</v>
      </c>
      <c r="D90" s="547" t="str">
        <f>IF($CW$27=1,"",IF(CNGE_2024_M3_Secc1!D639="","",CNGE_2024_M3_Secc1!D639))</f>
        <v/>
      </c>
      <c r="E90" s="548"/>
      <c r="F90" s="548"/>
      <c r="G90" s="549"/>
      <c r="H90" s="537"/>
      <c r="I90" s="537"/>
      <c r="J90" s="537"/>
      <c r="K90" s="537"/>
      <c r="L90" s="537"/>
      <c r="M90" s="537"/>
      <c r="N90" s="537"/>
      <c r="O90" s="537"/>
      <c r="P90" s="982"/>
      <c r="Q90" s="982"/>
      <c r="R90" s="982"/>
      <c r="S90" s="982"/>
      <c r="T90" s="982"/>
      <c r="U90" s="982"/>
      <c r="V90" s="982"/>
      <c r="W90" s="982"/>
      <c r="X90" s="982"/>
      <c r="Y90" s="982"/>
      <c r="Z90" s="537"/>
      <c r="AA90" s="537"/>
      <c r="AB90" s="537"/>
      <c r="AC90" s="537"/>
      <c r="AD90" s="537"/>
      <c r="AE90" s="537"/>
      <c r="AF90" s="537"/>
      <c r="AG90" s="537"/>
      <c r="AH90" s="982"/>
      <c r="AI90" s="982"/>
      <c r="AJ90" s="982"/>
      <c r="AK90" s="982"/>
      <c r="AL90" s="982"/>
      <c r="AM90" s="982"/>
      <c r="AN90" s="982"/>
      <c r="AO90" s="982"/>
      <c r="AP90" s="982"/>
      <c r="AQ90" s="982"/>
      <c r="AR90" s="537"/>
      <c r="AS90" s="537"/>
      <c r="AT90" s="537"/>
      <c r="AU90" s="537"/>
      <c r="AV90" s="537"/>
      <c r="AW90" s="537"/>
      <c r="AX90" s="537"/>
      <c r="AY90" s="537"/>
      <c r="AZ90" s="982"/>
      <c r="BA90" s="982"/>
      <c r="BB90" s="982"/>
      <c r="BC90" s="982"/>
      <c r="BD90" s="982"/>
      <c r="BE90" s="982"/>
      <c r="BF90" s="982"/>
      <c r="BG90" s="982"/>
      <c r="BH90" s="982"/>
      <c r="BI90" s="982"/>
      <c r="BJ90" s="537"/>
      <c r="BK90" s="537"/>
      <c r="BL90" s="537"/>
      <c r="BM90" s="537"/>
      <c r="BN90" s="537"/>
      <c r="BO90" s="537"/>
      <c r="BP90" s="537"/>
      <c r="BQ90" s="537"/>
      <c r="BR90" s="982"/>
      <c r="BS90" s="982"/>
      <c r="BT90" s="982"/>
      <c r="BU90" s="982"/>
      <c r="BV90" s="982"/>
      <c r="BW90" s="982"/>
      <c r="BX90" s="982"/>
      <c r="BY90" s="982"/>
      <c r="BZ90" s="982"/>
      <c r="CA90" s="982"/>
      <c r="CB90" s="537"/>
      <c r="CC90" s="537"/>
      <c r="CD90" s="537"/>
      <c r="CE90" s="537"/>
      <c r="CF90" s="537"/>
      <c r="CG90" s="537"/>
      <c r="CH90" s="537"/>
      <c r="CI90" s="537"/>
      <c r="CJ90" s="982"/>
      <c r="CK90" s="982"/>
      <c r="CL90" s="982"/>
      <c r="CM90" s="982"/>
      <c r="CN90" s="982"/>
      <c r="CO90" s="982"/>
      <c r="CP90" s="982"/>
      <c r="CQ90" s="982"/>
      <c r="CR90" s="982"/>
      <c r="CS90" s="982"/>
      <c r="CW90" s="524">
        <f>CNGE_2024_M3_Secc1!AH738</f>
        <v>0</v>
      </c>
      <c r="CX90" s="526"/>
      <c r="CZ90" s="522">
        <f>IF(CNGE_2024_M3_Secc1!$AO$669=CNGE_2024_M3_Secc1!$AQ$669,0,CNGE_2024_M3_Secc1!Y738)</f>
        <v>0</v>
      </c>
      <c r="DA90" s="522"/>
      <c r="DB90" s="522">
        <f t="shared" si="5"/>
        <v>0</v>
      </c>
      <c r="DC90" s="522"/>
      <c r="DD90" s="522">
        <f t="shared" si="6"/>
        <v>0</v>
      </c>
      <c r="DE90" s="522"/>
      <c r="DG90" s="164" t="b">
        <f t="shared" si="7"/>
        <v>0</v>
      </c>
      <c r="DH90" s="164" t="str">
        <f t="shared" si="8"/>
        <v/>
      </c>
      <c r="DI90" s="164">
        <f t="shared" si="9"/>
        <v>0</v>
      </c>
      <c r="DJ90" s="345" t="b">
        <f t="shared" si="10"/>
        <v>0</v>
      </c>
      <c r="DK90" s="122" t="str">
        <f t="shared" si="11"/>
        <v/>
      </c>
      <c r="DL90" s="345">
        <f t="shared" si="12"/>
        <v>0</v>
      </c>
      <c r="DM90" s="345" t="b">
        <f t="shared" si="13"/>
        <v>0</v>
      </c>
      <c r="DN90" s="345">
        <f t="shared" si="14"/>
        <v>0</v>
      </c>
      <c r="DO90" s="164" t="b">
        <f t="shared" si="15"/>
        <v>0</v>
      </c>
      <c r="DP90" s="164" t="str">
        <f t="shared" si="16"/>
        <v/>
      </c>
      <c r="DQ90" s="164">
        <f t="shared" si="17"/>
        <v>0</v>
      </c>
      <c r="DR90" s="345" t="b">
        <f t="shared" si="18"/>
        <v>0</v>
      </c>
      <c r="DS90" s="122" t="str">
        <f t="shared" si="19"/>
        <v/>
      </c>
      <c r="DT90" s="345">
        <f t="shared" si="20"/>
        <v>0</v>
      </c>
      <c r="DU90" s="345" t="b">
        <f t="shared" si="21"/>
        <v>0</v>
      </c>
      <c r="DV90" s="345">
        <f t="shared" si="22"/>
        <v>0</v>
      </c>
      <c r="DW90" s="164" t="b">
        <f t="shared" si="23"/>
        <v>0</v>
      </c>
      <c r="DX90" s="164" t="str">
        <f t="shared" si="24"/>
        <v/>
      </c>
      <c r="DY90" s="164">
        <f t="shared" si="25"/>
        <v>0</v>
      </c>
      <c r="DZ90" s="345" t="b">
        <f t="shared" si="26"/>
        <v>0</v>
      </c>
      <c r="EA90" s="122" t="str">
        <f t="shared" si="27"/>
        <v/>
      </c>
      <c r="EB90" s="345">
        <f t="shared" si="28"/>
        <v>0</v>
      </c>
      <c r="EC90" s="345" t="b">
        <f t="shared" si="29"/>
        <v>0</v>
      </c>
      <c r="ED90" s="345">
        <f t="shared" si="30"/>
        <v>0</v>
      </c>
      <c r="EE90" s="164" t="b">
        <f t="shared" si="31"/>
        <v>0</v>
      </c>
      <c r="EF90" s="164" t="str">
        <f t="shared" si="32"/>
        <v/>
      </c>
      <c r="EG90" s="164">
        <f t="shared" si="33"/>
        <v>0</v>
      </c>
      <c r="EH90" s="345" t="b">
        <f t="shared" si="34"/>
        <v>0</v>
      </c>
      <c r="EI90" s="122" t="str">
        <f t="shared" si="35"/>
        <v/>
      </c>
      <c r="EJ90" s="345">
        <f t="shared" si="36"/>
        <v>0</v>
      </c>
      <c r="EK90" s="345" t="b">
        <f t="shared" si="37"/>
        <v>0</v>
      </c>
      <c r="EL90" s="345">
        <f t="shared" si="38"/>
        <v>0</v>
      </c>
      <c r="EM90" s="164" t="b">
        <f t="shared" si="39"/>
        <v>0</v>
      </c>
      <c r="EN90" s="164" t="str">
        <f t="shared" si="40"/>
        <v/>
      </c>
      <c r="EO90" s="164">
        <f t="shared" si="41"/>
        <v>0</v>
      </c>
      <c r="EP90" s="345" t="b">
        <f t="shared" si="42"/>
        <v>0</v>
      </c>
      <c r="EQ90" s="122" t="str">
        <f t="shared" si="43"/>
        <v/>
      </c>
      <c r="ER90" s="345">
        <f t="shared" si="44"/>
        <v>0</v>
      </c>
      <c r="ES90" s="345" t="b">
        <f t="shared" si="45"/>
        <v>0</v>
      </c>
      <c r="ET90" s="345">
        <f t="shared" si="46"/>
        <v>0</v>
      </c>
      <c r="EU90" s="522"/>
      <c r="EV90" s="164" t="b">
        <f t="shared" si="47"/>
        <v>0</v>
      </c>
      <c r="EW90" s="164" t="str">
        <f t="shared" si="48"/>
        <v/>
      </c>
      <c r="EX90" s="164">
        <f t="shared" si="49"/>
        <v>0</v>
      </c>
      <c r="EY90" s="345" t="b">
        <f t="shared" si="50"/>
        <v>0</v>
      </c>
      <c r="EZ90" s="122" t="str">
        <f t="shared" si="51"/>
        <v/>
      </c>
      <c r="FA90" s="345">
        <f t="shared" si="52"/>
        <v>0</v>
      </c>
      <c r="FB90" s="345" t="b">
        <f t="shared" si="53"/>
        <v>0</v>
      </c>
      <c r="FC90" s="345">
        <f t="shared" si="54"/>
        <v>0</v>
      </c>
      <c r="FD90" s="164" t="b">
        <f t="shared" si="55"/>
        <v>0</v>
      </c>
      <c r="FE90" s="164" t="str">
        <f t="shared" si="56"/>
        <v/>
      </c>
      <c r="FF90" s="164">
        <f t="shared" si="57"/>
        <v>0</v>
      </c>
      <c r="FG90" s="345" t="b">
        <f t="shared" si="58"/>
        <v>0</v>
      </c>
      <c r="FH90" s="122" t="str">
        <f t="shared" si="59"/>
        <v/>
      </c>
      <c r="FI90" s="345">
        <f t="shared" si="60"/>
        <v>0</v>
      </c>
      <c r="FJ90" s="345" t="b">
        <f t="shared" si="61"/>
        <v>0</v>
      </c>
      <c r="FK90" s="345">
        <f t="shared" si="62"/>
        <v>0</v>
      </c>
      <c r="FL90" s="164" t="b">
        <f t="shared" si="63"/>
        <v>0</v>
      </c>
      <c r="FM90" s="164" t="str">
        <f t="shared" si="64"/>
        <v/>
      </c>
      <c r="FN90" s="164">
        <f t="shared" si="65"/>
        <v>0</v>
      </c>
      <c r="FO90" s="345" t="b">
        <f t="shared" si="66"/>
        <v>0</v>
      </c>
      <c r="FP90" s="122" t="str">
        <f t="shared" si="67"/>
        <v/>
      </c>
      <c r="FQ90" s="345">
        <f t="shared" si="68"/>
        <v>0</v>
      </c>
      <c r="FR90" s="345" t="b">
        <f t="shared" si="69"/>
        <v>0</v>
      </c>
      <c r="FS90" s="345">
        <f t="shared" si="70"/>
        <v>0</v>
      </c>
      <c r="FT90" s="164" t="b">
        <f t="shared" si="71"/>
        <v>0</v>
      </c>
      <c r="FU90" s="164" t="str">
        <f t="shared" si="72"/>
        <v/>
      </c>
      <c r="FV90" s="164">
        <f t="shared" si="73"/>
        <v>0</v>
      </c>
      <c r="FW90" s="345" t="b">
        <f t="shared" si="74"/>
        <v>0</v>
      </c>
      <c r="FX90" s="122" t="str">
        <f t="shared" si="75"/>
        <v/>
      </c>
      <c r="FY90" s="345">
        <f t="shared" si="76"/>
        <v>0</v>
      </c>
      <c r="FZ90" s="345" t="b">
        <f t="shared" si="77"/>
        <v>0</v>
      </c>
      <c r="GA90" s="345">
        <f t="shared" si="78"/>
        <v>0</v>
      </c>
      <c r="GB90" s="164" t="b">
        <f t="shared" si="79"/>
        <v>0</v>
      </c>
      <c r="GC90" s="164" t="str">
        <f t="shared" si="80"/>
        <v/>
      </c>
      <c r="GD90" s="164">
        <f t="shared" si="81"/>
        <v>0</v>
      </c>
      <c r="GE90" s="345" t="b">
        <f t="shared" si="82"/>
        <v>0</v>
      </c>
      <c r="GF90" s="122" t="str">
        <f t="shared" si="83"/>
        <v/>
      </c>
      <c r="GG90" s="345">
        <f t="shared" si="84"/>
        <v>0</v>
      </c>
      <c r="GH90" s="345" t="b">
        <f t="shared" si="85"/>
        <v>0</v>
      </c>
      <c r="GI90" s="345">
        <f t="shared" si="86"/>
        <v>0</v>
      </c>
      <c r="GK90" s="522">
        <f t="shared" si="87"/>
        <v>0</v>
      </c>
      <c r="GL90" s="522"/>
      <c r="GM90" s="522">
        <f t="shared" si="88"/>
        <v>0</v>
      </c>
      <c r="GN90" s="522"/>
      <c r="GO90" s="522">
        <f t="shared" si="89"/>
        <v>0</v>
      </c>
      <c r="GP90" s="522"/>
      <c r="GQ90" s="522">
        <f t="shared" si="90"/>
        <v>0</v>
      </c>
      <c r="GR90" s="522"/>
      <c r="GS90" s="522">
        <f t="shared" si="91"/>
        <v>0</v>
      </c>
      <c r="GT90" s="522"/>
      <c r="GU90" s="522">
        <f t="shared" si="92"/>
        <v>0</v>
      </c>
      <c r="GV90" s="522"/>
      <c r="GW90" s="522">
        <f t="shared" si="93"/>
        <v>0</v>
      </c>
      <c r="GX90" s="522"/>
      <c r="GY90" s="522">
        <f t="shared" si="94"/>
        <v>0</v>
      </c>
      <c r="GZ90" s="522"/>
      <c r="HA90" s="522">
        <f t="shared" si="95"/>
        <v>0</v>
      </c>
      <c r="HB90" s="522"/>
      <c r="HC90" s="522">
        <f t="shared" si="118"/>
        <v>0</v>
      </c>
      <c r="HD90" s="522"/>
      <c r="HE90" s="522">
        <f t="shared" si="97"/>
        <v>0</v>
      </c>
      <c r="HF90" s="522"/>
      <c r="HG90" s="522">
        <f t="shared" si="98"/>
        <v>0</v>
      </c>
      <c r="HH90" s="522"/>
      <c r="HI90" s="522">
        <f t="shared" si="99"/>
        <v>0</v>
      </c>
      <c r="HJ90" s="522"/>
      <c r="HK90" s="522">
        <f t="shared" si="100"/>
        <v>0</v>
      </c>
      <c r="HL90" s="522"/>
      <c r="HM90" s="522">
        <f t="shared" si="101"/>
        <v>0</v>
      </c>
      <c r="HN90" s="522"/>
      <c r="HO90" s="522">
        <f t="shared" si="102"/>
        <v>0</v>
      </c>
      <c r="HP90" s="522"/>
      <c r="HQ90" s="522">
        <f t="shared" si="103"/>
        <v>0</v>
      </c>
      <c r="HR90" s="522"/>
      <c r="HS90" s="522">
        <f t="shared" si="104"/>
        <v>0</v>
      </c>
      <c r="HT90" s="522"/>
      <c r="HU90" s="522">
        <f t="shared" si="105"/>
        <v>0</v>
      </c>
      <c r="HV90" s="522"/>
      <c r="HW90" s="522">
        <f t="shared" si="106"/>
        <v>0</v>
      </c>
      <c r="HX90" s="522"/>
      <c r="HY90" s="522">
        <f t="shared" si="107"/>
        <v>0</v>
      </c>
      <c r="HZ90" s="522"/>
      <c r="IA90" s="522">
        <f t="shared" si="108"/>
        <v>0</v>
      </c>
      <c r="IB90" s="522"/>
      <c r="IC90" s="522">
        <f t="shared" si="109"/>
        <v>0</v>
      </c>
      <c r="ID90" s="522"/>
      <c r="IE90" s="522">
        <f t="shared" si="110"/>
        <v>0</v>
      </c>
      <c r="IF90" s="522"/>
      <c r="IG90" s="522">
        <f t="shared" si="111"/>
        <v>0</v>
      </c>
      <c r="IH90" s="522"/>
      <c r="IJ90" s="522">
        <f t="shared" si="125"/>
        <v>0</v>
      </c>
      <c r="IK90" s="522"/>
      <c r="IL90" s="522">
        <f t="shared" si="126"/>
        <v>0</v>
      </c>
      <c r="IM90" s="522"/>
      <c r="IN90" s="522">
        <f t="shared" si="127"/>
        <v>0</v>
      </c>
      <c r="IO90" s="522"/>
      <c r="IP90" s="522">
        <f t="shared" si="128"/>
        <v>0</v>
      </c>
      <c r="IQ90" s="522"/>
      <c r="IR90" s="522">
        <f t="shared" si="129"/>
        <v>0</v>
      </c>
      <c r="IS90" s="522"/>
      <c r="IU90" s="522">
        <f t="shared" si="119"/>
        <v>0</v>
      </c>
      <c r="IV90" s="522"/>
      <c r="IW90" s="522">
        <f t="shared" si="120"/>
        <v>0</v>
      </c>
      <c r="IX90" s="522"/>
      <c r="IY90" s="522">
        <f t="shared" si="121"/>
        <v>0</v>
      </c>
      <c r="IZ90" s="522"/>
      <c r="JA90" s="522">
        <f t="shared" si="122"/>
        <v>0</v>
      </c>
      <c r="JB90" s="522"/>
      <c r="JC90" s="522">
        <f t="shared" si="123"/>
        <v>0</v>
      </c>
      <c r="JD90" s="522"/>
      <c r="JE90" s="522">
        <f t="shared" si="124"/>
        <v>0</v>
      </c>
      <c r="JF90" s="522"/>
    </row>
    <row r="91" spans="1:266">
      <c r="A91" s="253"/>
      <c r="B91" s="211"/>
      <c r="C91" s="48" t="s">
        <v>5395</v>
      </c>
      <c r="D91" s="547" t="str">
        <f>IF($CW$27=1,"",IF(CNGE_2024_M3_Secc1!D640="","",CNGE_2024_M3_Secc1!D640))</f>
        <v/>
      </c>
      <c r="E91" s="548"/>
      <c r="F91" s="548"/>
      <c r="G91" s="549"/>
      <c r="H91" s="537"/>
      <c r="I91" s="537"/>
      <c r="J91" s="537"/>
      <c r="K91" s="537"/>
      <c r="L91" s="537"/>
      <c r="M91" s="537"/>
      <c r="N91" s="537"/>
      <c r="O91" s="537"/>
      <c r="P91" s="982"/>
      <c r="Q91" s="982"/>
      <c r="R91" s="982"/>
      <c r="S91" s="982"/>
      <c r="T91" s="982"/>
      <c r="U91" s="982"/>
      <c r="V91" s="982"/>
      <c r="W91" s="982"/>
      <c r="X91" s="982"/>
      <c r="Y91" s="982"/>
      <c r="Z91" s="537"/>
      <c r="AA91" s="537"/>
      <c r="AB91" s="537"/>
      <c r="AC91" s="537"/>
      <c r="AD91" s="537"/>
      <c r="AE91" s="537"/>
      <c r="AF91" s="537"/>
      <c r="AG91" s="537"/>
      <c r="AH91" s="982"/>
      <c r="AI91" s="982"/>
      <c r="AJ91" s="982"/>
      <c r="AK91" s="982"/>
      <c r="AL91" s="982"/>
      <c r="AM91" s="982"/>
      <c r="AN91" s="982"/>
      <c r="AO91" s="982"/>
      <c r="AP91" s="982"/>
      <c r="AQ91" s="982"/>
      <c r="AR91" s="537"/>
      <c r="AS91" s="537"/>
      <c r="AT91" s="537"/>
      <c r="AU91" s="537"/>
      <c r="AV91" s="537"/>
      <c r="AW91" s="537"/>
      <c r="AX91" s="537"/>
      <c r="AY91" s="537"/>
      <c r="AZ91" s="982"/>
      <c r="BA91" s="982"/>
      <c r="BB91" s="982"/>
      <c r="BC91" s="982"/>
      <c r="BD91" s="982"/>
      <c r="BE91" s="982"/>
      <c r="BF91" s="982"/>
      <c r="BG91" s="982"/>
      <c r="BH91" s="982"/>
      <c r="BI91" s="982"/>
      <c r="BJ91" s="537"/>
      <c r="BK91" s="537"/>
      <c r="BL91" s="537"/>
      <c r="BM91" s="537"/>
      <c r="BN91" s="537"/>
      <c r="BO91" s="537"/>
      <c r="BP91" s="537"/>
      <c r="BQ91" s="537"/>
      <c r="BR91" s="982"/>
      <c r="BS91" s="982"/>
      <c r="BT91" s="982"/>
      <c r="BU91" s="982"/>
      <c r="BV91" s="982"/>
      <c r="BW91" s="982"/>
      <c r="BX91" s="982"/>
      <c r="BY91" s="982"/>
      <c r="BZ91" s="982"/>
      <c r="CA91" s="982"/>
      <c r="CB91" s="537"/>
      <c r="CC91" s="537"/>
      <c r="CD91" s="537"/>
      <c r="CE91" s="537"/>
      <c r="CF91" s="537"/>
      <c r="CG91" s="537"/>
      <c r="CH91" s="537"/>
      <c r="CI91" s="537"/>
      <c r="CJ91" s="982"/>
      <c r="CK91" s="982"/>
      <c r="CL91" s="982"/>
      <c r="CM91" s="982"/>
      <c r="CN91" s="982"/>
      <c r="CO91" s="982"/>
      <c r="CP91" s="982"/>
      <c r="CQ91" s="982"/>
      <c r="CR91" s="982"/>
      <c r="CS91" s="982"/>
      <c r="CW91" s="524">
        <f>CNGE_2024_M3_Secc1!AH739</f>
        <v>0</v>
      </c>
      <c r="CX91" s="526"/>
      <c r="CZ91" s="522">
        <f>IF(CNGE_2024_M3_Secc1!$AO$669=CNGE_2024_M3_Secc1!$AQ$669,0,CNGE_2024_M3_Secc1!Y739)</f>
        <v>0</v>
      </c>
      <c r="DA91" s="522"/>
      <c r="DB91" s="522">
        <f t="shared" si="5"/>
        <v>0</v>
      </c>
      <c r="DC91" s="522"/>
      <c r="DD91" s="522">
        <f t="shared" si="6"/>
        <v>0</v>
      </c>
      <c r="DE91" s="522"/>
      <c r="DG91" s="164" t="b">
        <f t="shared" si="7"/>
        <v>0</v>
      </c>
      <c r="DH91" s="164" t="str">
        <f t="shared" si="8"/>
        <v/>
      </c>
      <c r="DI91" s="164">
        <f t="shared" si="9"/>
        <v>0</v>
      </c>
      <c r="DJ91" s="345" t="b">
        <f t="shared" si="10"/>
        <v>0</v>
      </c>
      <c r="DK91" s="122" t="str">
        <f t="shared" si="11"/>
        <v/>
      </c>
      <c r="DL91" s="345">
        <f t="shared" si="12"/>
        <v>0</v>
      </c>
      <c r="DM91" s="345" t="b">
        <f t="shared" si="13"/>
        <v>0</v>
      </c>
      <c r="DN91" s="345">
        <f t="shared" si="14"/>
        <v>0</v>
      </c>
      <c r="DO91" s="164" t="b">
        <f t="shared" si="15"/>
        <v>0</v>
      </c>
      <c r="DP91" s="164" t="str">
        <f t="shared" si="16"/>
        <v/>
      </c>
      <c r="DQ91" s="164">
        <f t="shared" si="17"/>
        <v>0</v>
      </c>
      <c r="DR91" s="345" t="b">
        <f t="shared" si="18"/>
        <v>0</v>
      </c>
      <c r="DS91" s="122" t="str">
        <f t="shared" si="19"/>
        <v/>
      </c>
      <c r="DT91" s="345">
        <f t="shared" si="20"/>
        <v>0</v>
      </c>
      <c r="DU91" s="345" t="b">
        <f t="shared" si="21"/>
        <v>0</v>
      </c>
      <c r="DV91" s="345">
        <f t="shared" si="22"/>
        <v>0</v>
      </c>
      <c r="DW91" s="164" t="b">
        <f t="shared" si="23"/>
        <v>0</v>
      </c>
      <c r="DX91" s="164" t="str">
        <f t="shared" si="24"/>
        <v/>
      </c>
      <c r="DY91" s="164">
        <f t="shared" si="25"/>
        <v>0</v>
      </c>
      <c r="DZ91" s="345" t="b">
        <f t="shared" si="26"/>
        <v>0</v>
      </c>
      <c r="EA91" s="122" t="str">
        <f t="shared" si="27"/>
        <v/>
      </c>
      <c r="EB91" s="345">
        <f t="shared" si="28"/>
        <v>0</v>
      </c>
      <c r="EC91" s="345" t="b">
        <f t="shared" si="29"/>
        <v>0</v>
      </c>
      <c r="ED91" s="345">
        <f t="shared" si="30"/>
        <v>0</v>
      </c>
      <c r="EE91" s="164" t="b">
        <f t="shared" si="31"/>
        <v>0</v>
      </c>
      <c r="EF91" s="164" t="str">
        <f t="shared" si="32"/>
        <v/>
      </c>
      <c r="EG91" s="164">
        <f t="shared" si="33"/>
        <v>0</v>
      </c>
      <c r="EH91" s="345" t="b">
        <f t="shared" si="34"/>
        <v>0</v>
      </c>
      <c r="EI91" s="122" t="str">
        <f t="shared" si="35"/>
        <v/>
      </c>
      <c r="EJ91" s="345">
        <f t="shared" si="36"/>
        <v>0</v>
      </c>
      <c r="EK91" s="345" t="b">
        <f t="shared" si="37"/>
        <v>0</v>
      </c>
      <c r="EL91" s="345">
        <f t="shared" si="38"/>
        <v>0</v>
      </c>
      <c r="EM91" s="164" t="b">
        <f t="shared" si="39"/>
        <v>0</v>
      </c>
      <c r="EN91" s="164" t="str">
        <f t="shared" si="40"/>
        <v/>
      </c>
      <c r="EO91" s="164">
        <f t="shared" si="41"/>
        <v>0</v>
      </c>
      <c r="EP91" s="345" t="b">
        <f t="shared" si="42"/>
        <v>0</v>
      </c>
      <c r="EQ91" s="122" t="str">
        <f t="shared" si="43"/>
        <v/>
      </c>
      <c r="ER91" s="345">
        <f t="shared" si="44"/>
        <v>0</v>
      </c>
      <c r="ES91" s="345" t="b">
        <f t="shared" si="45"/>
        <v>0</v>
      </c>
      <c r="ET91" s="345">
        <f t="shared" si="46"/>
        <v>0</v>
      </c>
      <c r="EU91" s="522"/>
      <c r="EV91" s="164" t="b">
        <f t="shared" si="47"/>
        <v>0</v>
      </c>
      <c r="EW91" s="164" t="str">
        <f t="shared" si="48"/>
        <v/>
      </c>
      <c r="EX91" s="164">
        <f t="shared" si="49"/>
        <v>0</v>
      </c>
      <c r="EY91" s="345" t="b">
        <f t="shared" si="50"/>
        <v>0</v>
      </c>
      <c r="EZ91" s="122" t="str">
        <f t="shared" si="51"/>
        <v/>
      </c>
      <c r="FA91" s="345">
        <f t="shared" si="52"/>
        <v>0</v>
      </c>
      <c r="FB91" s="345" t="b">
        <f t="shared" si="53"/>
        <v>0</v>
      </c>
      <c r="FC91" s="345">
        <f t="shared" si="54"/>
        <v>0</v>
      </c>
      <c r="FD91" s="164" t="b">
        <f t="shared" si="55"/>
        <v>0</v>
      </c>
      <c r="FE91" s="164" t="str">
        <f t="shared" si="56"/>
        <v/>
      </c>
      <c r="FF91" s="164">
        <f t="shared" si="57"/>
        <v>0</v>
      </c>
      <c r="FG91" s="345" t="b">
        <f t="shared" si="58"/>
        <v>0</v>
      </c>
      <c r="FH91" s="122" t="str">
        <f t="shared" si="59"/>
        <v/>
      </c>
      <c r="FI91" s="345">
        <f t="shared" si="60"/>
        <v>0</v>
      </c>
      <c r="FJ91" s="345" t="b">
        <f t="shared" si="61"/>
        <v>0</v>
      </c>
      <c r="FK91" s="345">
        <f t="shared" si="62"/>
        <v>0</v>
      </c>
      <c r="FL91" s="164" t="b">
        <f t="shared" si="63"/>
        <v>0</v>
      </c>
      <c r="FM91" s="164" t="str">
        <f t="shared" si="64"/>
        <v/>
      </c>
      <c r="FN91" s="164">
        <f t="shared" si="65"/>
        <v>0</v>
      </c>
      <c r="FO91" s="345" t="b">
        <f t="shared" si="66"/>
        <v>0</v>
      </c>
      <c r="FP91" s="122" t="str">
        <f t="shared" si="67"/>
        <v/>
      </c>
      <c r="FQ91" s="345">
        <f t="shared" si="68"/>
        <v>0</v>
      </c>
      <c r="FR91" s="345" t="b">
        <f t="shared" si="69"/>
        <v>0</v>
      </c>
      <c r="FS91" s="345">
        <f t="shared" si="70"/>
        <v>0</v>
      </c>
      <c r="FT91" s="164" t="b">
        <f t="shared" si="71"/>
        <v>0</v>
      </c>
      <c r="FU91" s="164" t="str">
        <f t="shared" si="72"/>
        <v/>
      </c>
      <c r="FV91" s="164">
        <f t="shared" si="73"/>
        <v>0</v>
      </c>
      <c r="FW91" s="345" t="b">
        <f t="shared" si="74"/>
        <v>0</v>
      </c>
      <c r="FX91" s="122" t="str">
        <f t="shared" si="75"/>
        <v/>
      </c>
      <c r="FY91" s="345">
        <f t="shared" si="76"/>
        <v>0</v>
      </c>
      <c r="FZ91" s="345" t="b">
        <f t="shared" si="77"/>
        <v>0</v>
      </c>
      <c r="GA91" s="345">
        <f t="shared" si="78"/>
        <v>0</v>
      </c>
      <c r="GB91" s="164" t="b">
        <f t="shared" si="79"/>
        <v>0</v>
      </c>
      <c r="GC91" s="164" t="str">
        <f t="shared" si="80"/>
        <v/>
      </c>
      <c r="GD91" s="164">
        <f t="shared" si="81"/>
        <v>0</v>
      </c>
      <c r="GE91" s="345" t="b">
        <f t="shared" si="82"/>
        <v>0</v>
      </c>
      <c r="GF91" s="122" t="str">
        <f t="shared" si="83"/>
        <v/>
      </c>
      <c r="GG91" s="345">
        <f t="shared" si="84"/>
        <v>0</v>
      </c>
      <c r="GH91" s="345" t="b">
        <f t="shared" si="85"/>
        <v>0</v>
      </c>
      <c r="GI91" s="345">
        <f t="shared" si="86"/>
        <v>0</v>
      </c>
      <c r="GK91" s="522">
        <f t="shared" si="87"/>
        <v>0</v>
      </c>
      <c r="GL91" s="522"/>
      <c r="GM91" s="522">
        <f t="shared" si="88"/>
        <v>0</v>
      </c>
      <c r="GN91" s="522"/>
      <c r="GO91" s="522">
        <f t="shared" si="89"/>
        <v>0</v>
      </c>
      <c r="GP91" s="522"/>
      <c r="GQ91" s="522">
        <f t="shared" si="90"/>
        <v>0</v>
      </c>
      <c r="GR91" s="522"/>
      <c r="GS91" s="522">
        <f t="shared" si="91"/>
        <v>0</v>
      </c>
      <c r="GT91" s="522"/>
      <c r="GU91" s="522">
        <f t="shared" si="92"/>
        <v>0</v>
      </c>
      <c r="GV91" s="522"/>
      <c r="GW91" s="522">
        <f t="shared" si="93"/>
        <v>0</v>
      </c>
      <c r="GX91" s="522"/>
      <c r="GY91" s="522">
        <f t="shared" si="94"/>
        <v>0</v>
      </c>
      <c r="GZ91" s="522"/>
      <c r="HA91" s="522">
        <f t="shared" si="95"/>
        <v>0</v>
      </c>
      <c r="HB91" s="522"/>
      <c r="HC91" s="522">
        <f t="shared" si="118"/>
        <v>0</v>
      </c>
      <c r="HD91" s="522"/>
      <c r="HE91" s="522">
        <f t="shared" si="97"/>
        <v>0</v>
      </c>
      <c r="HF91" s="522"/>
      <c r="HG91" s="522">
        <f t="shared" si="98"/>
        <v>0</v>
      </c>
      <c r="HH91" s="522"/>
      <c r="HI91" s="522">
        <f t="shared" si="99"/>
        <v>0</v>
      </c>
      <c r="HJ91" s="522"/>
      <c r="HK91" s="522">
        <f t="shared" si="100"/>
        <v>0</v>
      </c>
      <c r="HL91" s="522"/>
      <c r="HM91" s="522">
        <f t="shared" si="101"/>
        <v>0</v>
      </c>
      <c r="HN91" s="522"/>
      <c r="HO91" s="522">
        <f t="shared" si="102"/>
        <v>0</v>
      </c>
      <c r="HP91" s="522"/>
      <c r="HQ91" s="522">
        <f t="shared" si="103"/>
        <v>0</v>
      </c>
      <c r="HR91" s="522"/>
      <c r="HS91" s="522">
        <f t="shared" si="104"/>
        <v>0</v>
      </c>
      <c r="HT91" s="522"/>
      <c r="HU91" s="522">
        <f t="shared" si="105"/>
        <v>0</v>
      </c>
      <c r="HV91" s="522"/>
      <c r="HW91" s="522">
        <f t="shared" si="106"/>
        <v>0</v>
      </c>
      <c r="HX91" s="522"/>
      <c r="HY91" s="522">
        <f t="shared" si="107"/>
        <v>0</v>
      </c>
      <c r="HZ91" s="522"/>
      <c r="IA91" s="522">
        <f t="shared" si="108"/>
        <v>0</v>
      </c>
      <c r="IB91" s="522"/>
      <c r="IC91" s="522">
        <f t="shared" si="109"/>
        <v>0</v>
      </c>
      <c r="ID91" s="522"/>
      <c r="IE91" s="522">
        <f t="shared" si="110"/>
        <v>0</v>
      </c>
      <c r="IF91" s="522"/>
      <c r="IG91" s="522">
        <f t="shared" si="111"/>
        <v>0</v>
      </c>
      <c r="IH91" s="522"/>
      <c r="IJ91" s="522">
        <f t="shared" si="125"/>
        <v>0</v>
      </c>
      <c r="IK91" s="522"/>
      <c r="IL91" s="522">
        <f t="shared" si="126"/>
        <v>0</v>
      </c>
      <c r="IM91" s="522"/>
      <c r="IN91" s="522">
        <f t="shared" si="127"/>
        <v>0</v>
      </c>
      <c r="IO91" s="522"/>
      <c r="IP91" s="522">
        <f t="shared" si="128"/>
        <v>0</v>
      </c>
      <c r="IQ91" s="522"/>
      <c r="IR91" s="522">
        <f t="shared" si="129"/>
        <v>0</v>
      </c>
      <c r="IS91" s="522"/>
      <c r="IU91" s="522">
        <f t="shared" si="119"/>
        <v>0</v>
      </c>
      <c r="IV91" s="522"/>
      <c r="IW91" s="522">
        <f t="shared" si="120"/>
        <v>0</v>
      </c>
      <c r="IX91" s="522"/>
      <c r="IY91" s="522">
        <f t="shared" si="121"/>
        <v>0</v>
      </c>
      <c r="IZ91" s="522"/>
      <c r="JA91" s="522">
        <f t="shared" si="122"/>
        <v>0</v>
      </c>
      <c r="JB91" s="522"/>
      <c r="JC91" s="522">
        <f t="shared" si="123"/>
        <v>0</v>
      </c>
      <c r="JD91" s="522"/>
      <c r="JE91" s="522">
        <f t="shared" si="124"/>
        <v>0</v>
      </c>
      <c r="JF91" s="522"/>
    </row>
    <row r="92" spans="1:266">
      <c r="A92" s="253"/>
      <c r="B92" s="211"/>
      <c r="C92" s="48" t="s">
        <v>5396</v>
      </c>
      <c r="D92" s="547" t="str">
        <f>IF($CW$27=1,"",IF(CNGE_2024_M3_Secc1!D641="","",CNGE_2024_M3_Secc1!D641))</f>
        <v/>
      </c>
      <c r="E92" s="548"/>
      <c r="F92" s="548"/>
      <c r="G92" s="549"/>
      <c r="H92" s="537"/>
      <c r="I92" s="537"/>
      <c r="J92" s="537"/>
      <c r="K92" s="537"/>
      <c r="L92" s="537"/>
      <c r="M92" s="537"/>
      <c r="N92" s="537"/>
      <c r="O92" s="537"/>
      <c r="P92" s="982"/>
      <c r="Q92" s="982"/>
      <c r="R92" s="982"/>
      <c r="S92" s="982"/>
      <c r="T92" s="982"/>
      <c r="U92" s="982"/>
      <c r="V92" s="982"/>
      <c r="W92" s="982"/>
      <c r="X92" s="982"/>
      <c r="Y92" s="982"/>
      <c r="Z92" s="537"/>
      <c r="AA92" s="537"/>
      <c r="AB92" s="537"/>
      <c r="AC92" s="537"/>
      <c r="AD92" s="537"/>
      <c r="AE92" s="537"/>
      <c r="AF92" s="537"/>
      <c r="AG92" s="537"/>
      <c r="AH92" s="982"/>
      <c r="AI92" s="982"/>
      <c r="AJ92" s="982"/>
      <c r="AK92" s="982"/>
      <c r="AL92" s="982"/>
      <c r="AM92" s="982"/>
      <c r="AN92" s="982"/>
      <c r="AO92" s="982"/>
      <c r="AP92" s="982"/>
      <c r="AQ92" s="982"/>
      <c r="AR92" s="537"/>
      <c r="AS92" s="537"/>
      <c r="AT92" s="537"/>
      <c r="AU92" s="537"/>
      <c r="AV92" s="537"/>
      <c r="AW92" s="537"/>
      <c r="AX92" s="537"/>
      <c r="AY92" s="537"/>
      <c r="AZ92" s="982"/>
      <c r="BA92" s="982"/>
      <c r="BB92" s="982"/>
      <c r="BC92" s="982"/>
      <c r="BD92" s="982"/>
      <c r="BE92" s="982"/>
      <c r="BF92" s="982"/>
      <c r="BG92" s="982"/>
      <c r="BH92" s="982"/>
      <c r="BI92" s="982"/>
      <c r="BJ92" s="537"/>
      <c r="BK92" s="537"/>
      <c r="BL92" s="537"/>
      <c r="BM92" s="537"/>
      <c r="BN92" s="537"/>
      <c r="BO92" s="537"/>
      <c r="BP92" s="537"/>
      <c r="BQ92" s="537"/>
      <c r="BR92" s="982"/>
      <c r="BS92" s="982"/>
      <c r="BT92" s="982"/>
      <c r="BU92" s="982"/>
      <c r="BV92" s="982"/>
      <c r="BW92" s="982"/>
      <c r="BX92" s="982"/>
      <c r="BY92" s="982"/>
      <c r="BZ92" s="982"/>
      <c r="CA92" s="982"/>
      <c r="CB92" s="537"/>
      <c r="CC92" s="537"/>
      <c r="CD92" s="537"/>
      <c r="CE92" s="537"/>
      <c r="CF92" s="537"/>
      <c r="CG92" s="537"/>
      <c r="CH92" s="537"/>
      <c r="CI92" s="537"/>
      <c r="CJ92" s="982"/>
      <c r="CK92" s="982"/>
      <c r="CL92" s="982"/>
      <c r="CM92" s="982"/>
      <c r="CN92" s="982"/>
      <c r="CO92" s="982"/>
      <c r="CP92" s="982"/>
      <c r="CQ92" s="982"/>
      <c r="CR92" s="982"/>
      <c r="CS92" s="982"/>
      <c r="CW92" s="524">
        <f>CNGE_2024_M3_Secc1!AH740</f>
        <v>0</v>
      </c>
      <c r="CX92" s="526"/>
      <c r="CZ92" s="522">
        <f>IF(CNGE_2024_M3_Secc1!$AO$669=CNGE_2024_M3_Secc1!$AQ$669,0,CNGE_2024_M3_Secc1!Y740)</f>
        <v>0</v>
      </c>
      <c r="DA92" s="522"/>
      <c r="DB92" s="522">
        <f t="shared" si="5"/>
        <v>0</v>
      </c>
      <c r="DC92" s="522"/>
      <c r="DD92" s="522">
        <f t="shared" si="6"/>
        <v>0</v>
      </c>
      <c r="DE92" s="522"/>
      <c r="DG92" s="164" t="b">
        <f t="shared" si="7"/>
        <v>0</v>
      </c>
      <c r="DH92" s="164" t="str">
        <f t="shared" si="8"/>
        <v/>
      </c>
      <c r="DI92" s="164">
        <f t="shared" si="9"/>
        <v>0</v>
      </c>
      <c r="DJ92" s="345" t="b">
        <f t="shared" si="10"/>
        <v>0</v>
      </c>
      <c r="DK92" s="122" t="str">
        <f t="shared" si="11"/>
        <v/>
      </c>
      <c r="DL92" s="345">
        <f t="shared" si="12"/>
        <v>0</v>
      </c>
      <c r="DM92" s="345" t="b">
        <f t="shared" si="13"/>
        <v>0</v>
      </c>
      <c r="DN92" s="345">
        <f t="shared" si="14"/>
        <v>0</v>
      </c>
      <c r="DO92" s="164" t="b">
        <f t="shared" si="15"/>
        <v>0</v>
      </c>
      <c r="DP92" s="164" t="str">
        <f t="shared" si="16"/>
        <v/>
      </c>
      <c r="DQ92" s="164">
        <f t="shared" si="17"/>
        <v>0</v>
      </c>
      <c r="DR92" s="345" t="b">
        <f t="shared" si="18"/>
        <v>0</v>
      </c>
      <c r="DS92" s="122" t="str">
        <f t="shared" si="19"/>
        <v/>
      </c>
      <c r="DT92" s="345">
        <f t="shared" si="20"/>
        <v>0</v>
      </c>
      <c r="DU92" s="345" t="b">
        <f t="shared" si="21"/>
        <v>0</v>
      </c>
      <c r="DV92" s="345">
        <f t="shared" si="22"/>
        <v>0</v>
      </c>
      <c r="DW92" s="164" t="b">
        <f t="shared" si="23"/>
        <v>0</v>
      </c>
      <c r="DX92" s="164" t="str">
        <f t="shared" si="24"/>
        <v/>
      </c>
      <c r="DY92" s="164">
        <f t="shared" si="25"/>
        <v>0</v>
      </c>
      <c r="DZ92" s="345" t="b">
        <f t="shared" si="26"/>
        <v>0</v>
      </c>
      <c r="EA92" s="122" t="str">
        <f t="shared" si="27"/>
        <v/>
      </c>
      <c r="EB92" s="345">
        <f t="shared" si="28"/>
        <v>0</v>
      </c>
      <c r="EC92" s="345" t="b">
        <f t="shared" si="29"/>
        <v>0</v>
      </c>
      <c r="ED92" s="345">
        <f t="shared" si="30"/>
        <v>0</v>
      </c>
      <c r="EE92" s="164" t="b">
        <f t="shared" si="31"/>
        <v>0</v>
      </c>
      <c r="EF92" s="164" t="str">
        <f t="shared" si="32"/>
        <v/>
      </c>
      <c r="EG92" s="164">
        <f t="shared" si="33"/>
        <v>0</v>
      </c>
      <c r="EH92" s="345" t="b">
        <f t="shared" si="34"/>
        <v>0</v>
      </c>
      <c r="EI92" s="122" t="str">
        <f t="shared" si="35"/>
        <v/>
      </c>
      <c r="EJ92" s="345">
        <f t="shared" si="36"/>
        <v>0</v>
      </c>
      <c r="EK92" s="345" t="b">
        <f t="shared" si="37"/>
        <v>0</v>
      </c>
      <c r="EL92" s="345">
        <f t="shared" si="38"/>
        <v>0</v>
      </c>
      <c r="EM92" s="164" t="b">
        <f t="shared" si="39"/>
        <v>0</v>
      </c>
      <c r="EN92" s="164" t="str">
        <f t="shared" si="40"/>
        <v/>
      </c>
      <c r="EO92" s="164">
        <f t="shared" si="41"/>
        <v>0</v>
      </c>
      <c r="EP92" s="345" t="b">
        <f t="shared" si="42"/>
        <v>0</v>
      </c>
      <c r="EQ92" s="122" t="str">
        <f t="shared" si="43"/>
        <v/>
      </c>
      <c r="ER92" s="345">
        <f t="shared" si="44"/>
        <v>0</v>
      </c>
      <c r="ES92" s="345" t="b">
        <f t="shared" si="45"/>
        <v>0</v>
      </c>
      <c r="ET92" s="345">
        <f t="shared" si="46"/>
        <v>0</v>
      </c>
      <c r="EU92" s="522"/>
      <c r="EV92" s="164" t="b">
        <f t="shared" si="47"/>
        <v>0</v>
      </c>
      <c r="EW92" s="164" t="str">
        <f t="shared" si="48"/>
        <v/>
      </c>
      <c r="EX92" s="164">
        <f t="shared" si="49"/>
        <v>0</v>
      </c>
      <c r="EY92" s="345" t="b">
        <f t="shared" si="50"/>
        <v>0</v>
      </c>
      <c r="EZ92" s="122" t="str">
        <f t="shared" si="51"/>
        <v/>
      </c>
      <c r="FA92" s="345">
        <f t="shared" si="52"/>
        <v>0</v>
      </c>
      <c r="FB92" s="345" t="b">
        <f t="shared" si="53"/>
        <v>0</v>
      </c>
      <c r="FC92" s="345">
        <f t="shared" si="54"/>
        <v>0</v>
      </c>
      <c r="FD92" s="164" t="b">
        <f t="shared" si="55"/>
        <v>0</v>
      </c>
      <c r="FE92" s="164" t="str">
        <f t="shared" si="56"/>
        <v/>
      </c>
      <c r="FF92" s="164">
        <f t="shared" si="57"/>
        <v>0</v>
      </c>
      <c r="FG92" s="345" t="b">
        <f t="shared" si="58"/>
        <v>0</v>
      </c>
      <c r="FH92" s="122" t="str">
        <f t="shared" si="59"/>
        <v/>
      </c>
      <c r="FI92" s="345">
        <f t="shared" si="60"/>
        <v>0</v>
      </c>
      <c r="FJ92" s="345" t="b">
        <f t="shared" si="61"/>
        <v>0</v>
      </c>
      <c r="FK92" s="345">
        <f t="shared" si="62"/>
        <v>0</v>
      </c>
      <c r="FL92" s="164" t="b">
        <f t="shared" si="63"/>
        <v>0</v>
      </c>
      <c r="FM92" s="164" t="str">
        <f t="shared" si="64"/>
        <v/>
      </c>
      <c r="FN92" s="164">
        <f t="shared" si="65"/>
        <v>0</v>
      </c>
      <c r="FO92" s="345" t="b">
        <f t="shared" si="66"/>
        <v>0</v>
      </c>
      <c r="FP92" s="122" t="str">
        <f t="shared" si="67"/>
        <v/>
      </c>
      <c r="FQ92" s="345">
        <f t="shared" si="68"/>
        <v>0</v>
      </c>
      <c r="FR92" s="345" t="b">
        <f t="shared" si="69"/>
        <v>0</v>
      </c>
      <c r="FS92" s="345">
        <f t="shared" si="70"/>
        <v>0</v>
      </c>
      <c r="FT92" s="164" t="b">
        <f t="shared" si="71"/>
        <v>0</v>
      </c>
      <c r="FU92" s="164" t="str">
        <f t="shared" si="72"/>
        <v/>
      </c>
      <c r="FV92" s="164">
        <f t="shared" si="73"/>
        <v>0</v>
      </c>
      <c r="FW92" s="345" t="b">
        <f t="shared" si="74"/>
        <v>0</v>
      </c>
      <c r="FX92" s="122" t="str">
        <f t="shared" si="75"/>
        <v/>
      </c>
      <c r="FY92" s="345">
        <f t="shared" si="76"/>
        <v>0</v>
      </c>
      <c r="FZ92" s="345" t="b">
        <f t="shared" si="77"/>
        <v>0</v>
      </c>
      <c r="GA92" s="345">
        <f t="shared" si="78"/>
        <v>0</v>
      </c>
      <c r="GB92" s="164" t="b">
        <f t="shared" si="79"/>
        <v>0</v>
      </c>
      <c r="GC92" s="164" t="str">
        <f t="shared" si="80"/>
        <v/>
      </c>
      <c r="GD92" s="164">
        <f t="shared" si="81"/>
        <v>0</v>
      </c>
      <c r="GE92" s="345" t="b">
        <f t="shared" si="82"/>
        <v>0</v>
      </c>
      <c r="GF92" s="122" t="str">
        <f t="shared" si="83"/>
        <v/>
      </c>
      <c r="GG92" s="345">
        <f t="shared" si="84"/>
        <v>0</v>
      </c>
      <c r="GH92" s="345" t="b">
        <f t="shared" si="85"/>
        <v>0</v>
      </c>
      <c r="GI92" s="345">
        <f t="shared" si="86"/>
        <v>0</v>
      </c>
      <c r="GK92" s="522">
        <f t="shared" si="87"/>
        <v>0</v>
      </c>
      <c r="GL92" s="522"/>
      <c r="GM92" s="522">
        <f t="shared" si="88"/>
        <v>0</v>
      </c>
      <c r="GN92" s="522"/>
      <c r="GO92" s="522">
        <f t="shared" si="89"/>
        <v>0</v>
      </c>
      <c r="GP92" s="522"/>
      <c r="GQ92" s="522">
        <f t="shared" si="90"/>
        <v>0</v>
      </c>
      <c r="GR92" s="522"/>
      <c r="GS92" s="522">
        <f t="shared" si="91"/>
        <v>0</v>
      </c>
      <c r="GT92" s="522"/>
      <c r="GU92" s="522">
        <f t="shared" si="92"/>
        <v>0</v>
      </c>
      <c r="GV92" s="522"/>
      <c r="GW92" s="522">
        <f t="shared" si="93"/>
        <v>0</v>
      </c>
      <c r="GX92" s="522"/>
      <c r="GY92" s="522">
        <f t="shared" si="94"/>
        <v>0</v>
      </c>
      <c r="GZ92" s="522"/>
      <c r="HA92" s="522">
        <f t="shared" si="95"/>
        <v>0</v>
      </c>
      <c r="HB92" s="522"/>
      <c r="HC92" s="522">
        <f t="shared" si="118"/>
        <v>0</v>
      </c>
      <c r="HD92" s="522"/>
      <c r="HE92" s="522">
        <f t="shared" si="97"/>
        <v>0</v>
      </c>
      <c r="HF92" s="522"/>
      <c r="HG92" s="522">
        <f t="shared" si="98"/>
        <v>0</v>
      </c>
      <c r="HH92" s="522"/>
      <c r="HI92" s="522">
        <f t="shared" si="99"/>
        <v>0</v>
      </c>
      <c r="HJ92" s="522"/>
      <c r="HK92" s="522">
        <f t="shared" si="100"/>
        <v>0</v>
      </c>
      <c r="HL92" s="522"/>
      <c r="HM92" s="522">
        <f t="shared" si="101"/>
        <v>0</v>
      </c>
      <c r="HN92" s="522"/>
      <c r="HO92" s="522">
        <f t="shared" si="102"/>
        <v>0</v>
      </c>
      <c r="HP92" s="522"/>
      <c r="HQ92" s="522">
        <f t="shared" si="103"/>
        <v>0</v>
      </c>
      <c r="HR92" s="522"/>
      <c r="HS92" s="522">
        <f t="shared" si="104"/>
        <v>0</v>
      </c>
      <c r="HT92" s="522"/>
      <c r="HU92" s="522">
        <f t="shared" si="105"/>
        <v>0</v>
      </c>
      <c r="HV92" s="522"/>
      <c r="HW92" s="522">
        <f t="shared" si="106"/>
        <v>0</v>
      </c>
      <c r="HX92" s="522"/>
      <c r="HY92" s="522">
        <f t="shared" si="107"/>
        <v>0</v>
      </c>
      <c r="HZ92" s="522"/>
      <c r="IA92" s="522">
        <f t="shared" si="108"/>
        <v>0</v>
      </c>
      <c r="IB92" s="522"/>
      <c r="IC92" s="522">
        <f t="shared" si="109"/>
        <v>0</v>
      </c>
      <c r="ID92" s="522"/>
      <c r="IE92" s="522">
        <f t="shared" si="110"/>
        <v>0</v>
      </c>
      <c r="IF92" s="522"/>
      <c r="IG92" s="522">
        <f t="shared" si="111"/>
        <v>0</v>
      </c>
      <c r="IH92" s="522"/>
      <c r="IJ92" s="522">
        <f t="shared" si="125"/>
        <v>0</v>
      </c>
      <c r="IK92" s="522"/>
      <c r="IL92" s="522">
        <f t="shared" si="126"/>
        <v>0</v>
      </c>
      <c r="IM92" s="522"/>
      <c r="IN92" s="522">
        <f t="shared" si="127"/>
        <v>0</v>
      </c>
      <c r="IO92" s="522"/>
      <c r="IP92" s="522">
        <f t="shared" si="128"/>
        <v>0</v>
      </c>
      <c r="IQ92" s="522"/>
      <c r="IR92" s="522">
        <f t="shared" si="129"/>
        <v>0</v>
      </c>
      <c r="IS92" s="522"/>
      <c r="IU92" s="522">
        <f t="shared" si="119"/>
        <v>0</v>
      </c>
      <c r="IV92" s="522"/>
      <c r="IW92" s="522">
        <f t="shared" si="120"/>
        <v>0</v>
      </c>
      <c r="IX92" s="522"/>
      <c r="IY92" s="522">
        <f t="shared" si="121"/>
        <v>0</v>
      </c>
      <c r="IZ92" s="522"/>
      <c r="JA92" s="522">
        <f t="shared" si="122"/>
        <v>0</v>
      </c>
      <c r="JB92" s="522"/>
      <c r="JC92" s="522">
        <f t="shared" si="123"/>
        <v>0</v>
      </c>
      <c r="JD92" s="522"/>
      <c r="JE92" s="522">
        <f t="shared" si="124"/>
        <v>0</v>
      </c>
      <c r="JF92" s="522"/>
    </row>
    <row r="93" spans="1:266">
      <c r="A93" s="253"/>
      <c r="B93" s="211"/>
      <c r="C93" s="48" t="s">
        <v>5397</v>
      </c>
      <c r="D93" s="547" t="str">
        <f>IF($CW$27=1,"",IF(CNGE_2024_M3_Secc1!D642="","",CNGE_2024_M3_Secc1!D642))</f>
        <v/>
      </c>
      <c r="E93" s="548"/>
      <c r="F93" s="548"/>
      <c r="G93" s="549"/>
      <c r="H93" s="537"/>
      <c r="I93" s="537"/>
      <c r="J93" s="537"/>
      <c r="K93" s="537"/>
      <c r="L93" s="537"/>
      <c r="M93" s="537"/>
      <c r="N93" s="537"/>
      <c r="O93" s="537"/>
      <c r="P93" s="982"/>
      <c r="Q93" s="982"/>
      <c r="R93" s="982"/>
      <c r="S93" s="982"/>
      <c r="T93" s="982"/>
      <c r="U93" s="982"/>
      <c r="V93" s="982"/>
      <c r="W93" s="982"/>
      <c r="X93" s="982"/>
      <c r="Y93" s="982"/>
      <c r="Z93" s="537"/>
      <c r="AA93" s="537"/>
      <c r="AB93" s="537"/>
      <c r="AC93" s="537"/>
      <c r="AD93" s="537"/>
      <c r="AE93" s="537"/>
      <c r="AF93" s="537"/>
      <c r="AG93" s="537"/>
      <c r="AH93" s="982"/>
      <c r="AI93" s="982"/>
      <c r="AJ93" s="982"/>
      <c r="AK93" s="982"/>
      <c r="AL93" s="982"/>
      <c r="AM93" s="982"/>
      <c r="AN93" s="982"/>
      <c r="AO93" s="982"/>
      <c r="AP93" s="982"/>
      <c r="AQ93" s="982"/>
      <c r="AR93" s="537"/>
      <c r="AS93" s="537"/>
      <c r="AT93" s="537"/>
      <c r="AU93" s="537"/>
      <c r="AV93" s="537"/>
      <c r="AW93" s="537"/>
      <c r="AX93" s="537"/>
      <c r="AY93" s="537"/>
      <c r="AZ93" s="982"/>
      <c r="BA93" s="982"/>
      <c r="BB93" s="982"/>
      <c r="BC93" s="982"/>
      <c r="BD93" s="982"/>
      <c r="BE93" s="982"/>
      <c r="BF93" s="982"/>
      <c r="BG93" s="982"/>
      <c r="BH93" s="982"/>
      <c r="BI93" s="982"/>
      <c r="BJ93" s="537"/>
      <c r="BK93" s="537"/>
      <c r="BL93" s="537"/>
      <c r="BM93" s="537"/>
      <c r="BN93" s="537"/>
      <c r="BO93" s="537"/>
      <c r="BP93" s="537"/>
      <c r="BQ93" s="537"/>
      <c r="BR93" s="982"/>
      <c r="BS93" s="982"/>
      <c r="BT93" s="982"/>
      <c r="BU93" s="982"/>
      <c r="BV93" s="982"/>
      <c r="BW93" s="982"/>
      <c r="BX93" s="982"/>
      <c r="BY93" s="982"/>
      <c r="BZ93" s="982"/>
      <c r="CA93" s="982"/>
      <c r="CB93" s="537"/>
      <c r="CC93" s="537"/>
      <c r="CD93" s="537"/>
      <c r="CE93" s="537"/>
      <c r="CF93" s="537"/>
      <c r="CG93" s="537"/>
      <c r="CH93" s="537"/>
      <c r="CI93" s="537"/>
      <c r="CJ93" s="982"/>
      <c r="CK93" s="982"/>
      <c r="CL93" s="982"/>
      <c r="CM93" s="982"/>
      <c r="CN93" s="982"/>
      <c r="CO93" s="982"/>
      <c r="CP93" s="982"/>
      <c r="CQ93" s="982"/>
      <c r="CR93" s="982"/>
      <c r="CS93" s="982"/>
      <c r="CW93" s="524">
        <f>CNGE_2024_M3_Secc1!AH741</f>
        <v>0</v>
      </c>
      <c r="CX93" s="526"/>
      <c r="CZ93" s="522">
        <f>IF(CNGE_2024_M3_Secc1!$AO$669=CNGE_2024_M3_Secc1!$AQ$669,0,CNGE_2024_M3_Secc1!Y741)</f>
        <v>0</v>
      </c>
      <c r="DA93" s="522"/>
      <c r="DB93" s="522">
        <f t="shared" si="5"/>
        <v>0</v>
      </c>
      <c r="DC93" s="522"/>
      <c r="DD93" s="522">
        <f t="shared" si="6"/>
        <v>0</v>
      </c>
      <c r="DE93" s="522"/>
      <c r="DG93" s="164" t="b">
        <f t="shared" si="7"/>
        <v>0</v>
      </c>
      <c r="DH93" s="164" t="str">
        <f t="shared" si="8"/>
        <v/>
      </c>
      <c r="DI93" s="164">
        <f t="shared" si="9"/>
        <v>0</v>
      </c>
      <c r="DJ93" s="345" t="b">
        <f t="shared" si="10"/>
        <v>0</v>
      </c>
      <c r="DK93" s="122" t="str">
        <f t="shared" si="11"/>
        <v/>
      </c>
      <c r="DL93" s="345">
        <f t="shared" si="12"/>
        <v>0</v>
      </c>
      <c r="DM93" s="345" t="b">
        <f t="shared" si="13"/>
        <v>0</v>
      </c>
      <c r="DN93" s="345">
        <f t="shared" si="14"/>
        <v>0</v>
      </c>
      <c r="DO93" s="164" t="b">
        <f t="shared" si="15"/>
        <v>0</v>
      </c>
      <c r="DP93" s="164" t="str">
        <f t="shared" si="16"/>
        <v/>
      </c>
      <c r="DQ93" s="164">
        <f t="shared" si="17"/>
        <v>0</v>
      </c>
      <c r="DR93" s="345" t="b">
        <f t="shared" si="18"/>
        <v>0</v>
      </c>
      <c r="DS93" s="122" t="str">
        <f t="shared" si="19"/>
        <v/>
      </c>
      <c r="DT93" s="345">
        <f t="shared" si="20"/>
        <v>0</v>
      </c>
      <c r="DU93" s="345" t="b">
        <f t="shared" si="21"/>
        <v>0</v>
      </c>
      <c r="DV93" s="345">
        <f t="shared" si="22"/>
        <v>0</v>
      </c>
      <c r="DW93" s="164" t="b">
        <f t="shared" si="23"/>
        <v>0</v>
      </c>
      <c r="DX93" s="164" t="str">
        <f t="shared" si="24"/>
        <v/>
      </c>
      <c r="DY93" s="164">
        <f t="shared" si="25"/>
        <v>0</v>
      </c>
      <c r="DZ93" s="345" t="b">
        <f t="shared" si="26"/>
        <v>0</v>
      </c>
      <c r="EA93" s="122" t="str">
        <f t="shared" si="27"/>
        <v/>
      </c>
      <c r="EB93" s="345">
        <f t="shared" si="28"/>
        <v>0</v>
      </c>
      <c r="EC93" s="345" t="b">
        <f t="shared" si="29"/>
        <v>0</v>
      </c>
      <c r="ED93" s="345">
        <f t="shared" si="30"/>
        <v>0</v>
      </c>
      <c r="EE93" s="164" t="b">
        <f t="shared" si="31"/>
        <v>0</v>
      </c>
      <c r="EF93" s="164" t="str">
        <f t="shared" si="32"/>
        <v/>
      </c>
      <c r="EG93" s="164">
        <f t="shared" si="33"/>
        <v>0</v>
      </c>
      <c r="EH93" s="345" t="b">
        <f t="shared" si="34"/>
        <v>0</v>
      </c>
      <c r="EI93" s="122" t="str">
        <f t="shared" si="35"/>
        <v/>
      </c>
      <c r="EJ93" s="345">
        <f t="shared" si="36"/>
        <v>0</v>
      </c>
      <c r="EK93" s="345" t="b">
        <f t="shared" si="37"/>
        <v>0</v>
      </c>
      <c r="EL93" s="345">
        <f t="shared" si="38"/>
        <v>0</v>
      </c>
      <c r="EM93" s="164" t="b">
        <f t="shared" si="39"/>
        <v>0</v>
      </c>
      <c r="EN93" s="164" t="str">
        <f t="shared" si="40"/>
        <v/>
      </c>
      <c r="EO93" s="164">
        <f t="shared" si="41"/>
        <v>0</v>
      </c>
      <c r="EP93" s="345" t="b">
        <f t="shared" si="42"/>
        <v>0</v>
      </c>
      <c r="EQ93" s="122" t="str">
        <f t="shared" si="43"/>
        <v/>
      </c>
      <c r="ER93" s="345">
        <f t="shared" si="44"/>
        <v>0</v>
      </c>
      <c r="ES93" s="345" t="b">
        <f t="shared" si="45"/>
        <v>0</v>
      </c>
      <c r="ET93" s="345">
        <f t="shared" si="46"/>
        <v>0</v>
      </c>
      <c r="EU93" s="522"/>
      <c r="EV93" s="164" t="b">
        <f t="shared" si="47"/>
        <v>0</v>
      </c>
      <c r="EW93" s="164" t="str">
        <f t="shared" si="48"/>
        <v/>
      </c>
      <c r="EX93" s="164">
        <f t="shared" si="49"/>
        <v>0</v>
      </c>
      <c r="EY93" s="345" t="b">
        <f t="shared" si="50"/>
        <v>0</v>
      </c>
      <c r="EZ93" s="122" t="str">
        <f t="shared" si="51"/>
        <v/>
      </c>
      <c r="FA93" s="345">
        <f t="shared" si="52"/>
        <v>0</v>
      </c>
      <c r="FB93" s="345" t="b">
        <f t="shared" si="53"/>
        <v>0</v>
      </c>
      <c r="FC93" s="345">
        <f t="shared" si="54"/>
        <v>0</v>
      </c>
      <c r="FD93" s="164" t="b">
        <f t="shared" si="55"/>
        <v>0</v>
      </c>
      <c r="FE93" s="164" t="str">
        <f t="shared" si="56"/>
        <v/>
      </c>
      <c r="FF93" s="164">
        <f t="shared" si="57"/>
        <v>0</v>
      </c>
      <c r="FG93" s="345" t="b">
        <f t="shared" si="58"/>
        <v>0</v>
      </c>
      <c r="FH93" s="122" t="str">
        <f t="shared" si="59"/>
        <v/>
      </c>
      <c r="FI93" s="345">
        <f t="shared" si="60"/>
        <v>0</v>
      </c>
      <c r="FJ93" s="345" t="b">
        <f t="shared" si="61"/>
        <v>0</v>
      </c>
      <c r="FK93" s="345">
        <f t="shared" si="62"/>
        <v>0</v>
      </c>
      <c r="FL93" s="164" t="b">
        <f t="shared" si="63"/>
        <v>0</v>
      </c>
      <c r="FM93" s="164" t="str">
        <f t="shared" si="64"/>
        <v/>
      </c>
      <c r="FN93" s="164">
        <f t="shared" si="65"/>
        <v>0</v>
      </c>
      <c r="FO93" s="345" t="b">
        <f t="shared" si="66"/>
        <v>0</v>
      </c>
      <c r="FP93" s="122" t="str">
        <f t="shared" si="67"/>
        <v/>
      </c>
      <c r="FQ93" s="345">
        <f t="shared" si="68"/>
        <v>0</v>
      </c>
      <c r="FR93" s="345" t="b">
        <f t="shared" si="69"/>
        <v>0</v>
      </c>
      <c r="FS93" s="345">
        <f t="shared" si="70"/>
        <v>0</v>
      </c>
      <c r="FT93" s="164" t="b">
        <f t="shared" si="71"/>
        <v>0</v>
      </c>
      <c r="FU93" s="164" t="str">
        <f t="shared" si="72"/>
        <v/>
      </c>
      <c r="FV93" s="164">
        <f t="shared" si="73"/>
        <v>0</v>
      </c>
      <c r="FW93" s="345" t="b">
        <f t="shared" si="74"/>
        <v>0</v>
      </c>
      <c r="FX93" s="122" t="str">
        <f t="shared" si="75"/>
        <v/>
      </c>
      <c r="FY93" s="345">
        <f t="shared" si="76"/>
        <v>0</v>
      </c>
      <c r="FZ93" s="345" t="b">
        <f t="shared" si="77"/>
        <v>0</v>
      </c>
      <c r="GA93" s="345">
        <f t="shared" si="78"/>
        <v>0</v>
      </c>
      <c r="GB93" s="164" t="b">
        <f t="shared" si="79"/>
        <v>0</v>
      </c>
      <c r="GC93" s="164" t="str">
        <f t="shared" si="80"/>
        <v/>
      </c>
      <c r="GD93" s="164">
        <f t="shared" si="81"/>
        <v>0</v>
      </c>
      <c r="GE93" s="345" t="b">
        <f t="shared" si="82"/>
        <v>0</v>
      </c>
      <c r="GF93" s="122" t="str">
        <f t="shared" si="83"/>
        <v/>
      </c>
      <c r="GG93" s="345">
        <f t="shared" si="84"/>
        <v>0</v>
      </c>
      <c r="GH93" s="345" t="b">
        <f t="shared" si="85"/>
        <v>0</v>
      </c>
      <c r="GI93" s="345">
        <f t="shared" si="86"/>
        <v>0</v>
      </c>
      <c r="GK93" s="522">
        <f t="shared" si="87"/>
        <v>0</v>
      </c>
      <c r="GL93" s="522"/>
      <c r="GM93" s="522">
        <f t="shared" si="88"/>
        <v>0</v>
      </c>
      <c r="GN93" s="522"/>
      <c r="GO93" s="522">
        <f t="shared" si="89"/>
        <v>0</v>
      </c>
      <c r="GP93" s="522"/>
      <c r="GQ93" s="522">
        <f t="shared" si="90"/>
        <v>0</v>
      </c>
      <c r="GR93" s="522"/>
      <c r="GS93" s="522">
        <f t="shared" si="91"/>
        <v>0</v>
      </c>
      <c r="GT93" s="522"/>
      <c r="GU93" s="522">
        <f t="shared" si="92"/>
        <v>0</v>
      </c>
      <c r="GV93" s="522"/>
      <c r="GW93" s="522">
        <f t="shared" si="93"/>
        <v>0</v>
      </c>
      <c r="GX93" s="522"/>
      <c r="GY93" s="522">
        <f t="shared" si="94"/>
        <v>0</v>
      </c>
      <c r="GZ93" s="522"/>
      <c r="HA93" s="522">
        <f t="shared" si="95"/>
        <v>0</v>
      </c>
      <c r="HB93" s="522"/>
      <c r="HC93" s="522">
        <f t="shared" si="118"/>
        <v>0</v>
      </c>
      <c r="HD93" s="522"/>
      <c r="HE93" s="522">
        <f t="shared" si="97"/>
        <v>0</v>
      </c>
      <c r="HF93" s="522"/>
      <c r="HG93" s="522">
        <f t="shared" si="98"/>
        <v>0</v>
      </c>
      <c r="HH93" s="522"/>
      <c r="HI93" s="522">
        <f t="shared" si="99"/>
        <v>0</v>
      </c>
      <c r="HJ93" s="522"/>
      <c r="HK93" s="522">
        <f t="shared" si="100"/>
        <v>0</v>
      </c>
      <c r="HL93" s="522"/>
      <c r="HM93" s="522">
        <f t="shared" si="101"/>
        <v>0</v>
      </c>
      <c r="HN93" s="522"/>
      <c r="HO93" s="522">
        <f t="shared" si="102"/>
        <v>0</v>
      </c>
      <c r="HP93" s="522"/>
      <c r="HQ93" s="522">
        <f t="shared" si="103"/>
        <v>0</v>
      </c>
      <c r="HR93" s="522"/>
      <c r="HS93" s="522">
        <f t="shared" si="104"/>
        <v>0</v>
      </c>
      <c r="HT93" s="522"/>
      <c r="HU93" s="522">
        <f t="shared" si="105"/>
        <v>0</v>
      </c>
      <c r="HV93" s="522"/>
      <c r="HW93" s="522">
        <f t="shared" si="106"/>
        <v>0</v>
      </c>
      <c r="HX93" s="522"/>
      <c r="HY93" s="522">
        <f t="shared" si="107"/>
        <v>0</v>
      </c>
      <c r="HZ93" s="522"/>
      <c r="IA93" s="522">
        <f t="shared" si="108"/>
        <v>0</v>
      </c>
      <c r="IB93" s="522"/>
      <c r="IC93" s="522">
        <f t="shared" si="109"/>
        <v>0</v>
      </c>
      <c r="ID93" s="522"/>
      <c r="IE93" s="522">
        <f t="shared" si="110"/>
        <v>0</v>
      </c>
      <c r="IF93" s="522"/>
      <c r="IG93" s="522">
        <f t="shared" si="111"/>
        <v>0</v>
      </c>
      <c r="IH93" s="522"/>
      <c r="IJ93" s="522">
        <f t="shared" ref="IJ93:IJ108" si="130">IF($CW$13=$CY$13,0,IF(X93="",0,1))</f>
        <v>0</v>
      </c>
      <c r="IK93" s="522"/>
      <c r="IL93" s="522">
        <f t="shared" ref="IL93:IL108" si="131">IF($CW$13=$CY$13,0,IF(AP93="",0,1))</f>
        <v>0</v>
      </c>
      <c r="IM93" s="522"/>
      <c r="IN93" s="522">
        <f t="shared" ref="IN93:IN108" si="132">IF($CW$13=$CY$13,0,IF(BH93="",0,1))</f>
        <v>0</v>
      </c>
      <c r="IO93" s="522"/>
      <c r="IP93" s="522">
        <f t="shared" ref="IP93:IP108" si="133">IF($CW$13=$CY$13,0,IF(BZ93="",0,1))</f>
        <v>0</v>
      </c>
      <c r="IQ93" s="522"/>
      <c r="IR93" s="522">
        <f t="shared" ref="IR93:IR108" si="134">IF($CW$13=$CY$13,0,IF(CR93="",0,1))</f>
        <v>0</v>
      </c>
      <c r="IS93" s="522"/>
      <c r="IU93" s="522">
        <f t="shared" si="119"/>
        <v>0</v>
      </c>
      <c r="IV93" s="522"/>
      <c r="IW93" s="522">
        <f t="shared" si="120"/>
        <v>0</v>
      </c>
      <c r="IX93" s="522"/>
      <c r="IY93" s="522">
        <f t="shared" si="121"/>
        <v>0</v>
      </c>
      <c r="IZ93" s="522"/>
      <c r="JA93" s="522">
        <f t="shared" si="122"/>
        <v>0</v>
      </c>
      <c r="JB93" s="522"/>
      <c r="JC93" s="522">
        <f t="shared" si="123"/>
        <v>0</v>
      </c>
      <c r="JD93" s="522"/>
      <c r="JE93" s="522">
        <f t="shared" si="124"/>
        <v>0</v>
      </c>
      <c r="JF93" s="522"/>
    </row>
    <row r="94" spans="1:266">
      <c r="A94" s="253"/>
      <c r="B94" s="211"/>
      <c r="C94" s="48" t="s">
        <v>5398</v>
      </c>
      <c r="D94" s="547" t="str">
        <f>IF($CW$27=1,"",IF(CNGE_2024_M3_Secc1!D643="","",CNGE_2024_M3_Secc1!D643))</f>
        <v/>
      </c>
      <c r="E94" s="548"/>
      <c r="F94" s="548"/>
      <c r="G94" s="549"/>
      <c r="H94" s="537"/>
      <c r="I94" s="537"/>
      <c r="J94" s="537"/>
      <c r="K94" s="537"/>
      <c r="L94" s="537"/>
      <c r="M94" s="537"/>
      <c r="N94" s="537"/>
      <c r="O94" s="537"/>
      <c r="P94" s="982"/>
      <c r="Q94" s="982"/>
      <c r="R94" s="982"/>
      <c r="S94" s="982"/>
      <c r="T94" s="982"/>
      <c r="U94" s="982"/>
      <c r="V94" s="982"/>
      <c r="W94" s="982"/>
      <c r="X94" s="982"/>
      <c r="Y94" s="982"/>
      <c r="Z94" s="537"/>
      <c r="AA94" s="537"/>
      <c r="AB94" s="537"/>
      <c r="AC94" s="537"/>
      <c r="AD94" s="537"/>
      <c r="AE94" s="537"/>
      <c r="AF94" s="537"/>
      <c r="AG94" s="537"/>
      <c r="AH94" s="982"/>
      <c r="AI94" s="982"/>
      <c r="AJ94" s="982"/>
      <c r="AK94" s="982"/>
      <c r="AL94" s="982"/>
      <c r="AM94" s="982"/>
      <c r="AN94" s="982"/>
      <c r="AO94" s="982"/>
      <c r="AP94" s="982"/>
      <c r="AQ94" s="982"/>
      <c r="AR94" s="537"/>
      <c r="AS94" s="537"/>
      <c r="AT94" s="537"/>
      <c r="AU94" s="537"/>
      <c r="AV94" s="537"/>
      <c r="AW94" s="537"/>
      <c r="AX94" s="537"/>
      <c r="AY94" s="537"/>
      <c r="AZ94" s="982"/>
      <c r="BA94" s="982"/>
      <c r="BB94" s="982"/>
      <c r="BC94" s="982"/>
      <c r="BD94" s="982"/>
      <c r="BE94" s="982"/>
      <c r="BF94" s="982"/>
      <c r="BG94" s="982"/>
      <c r="BH94" s="982"/>
      <c r="BI94" s="982"/>
      <c r="BJ94" s="537"/>
      <c r="BK94" s="537"/>
      <c r="BL94" s="537"/>
      <c r="BM94" s="537"/>
      <c r="BN94" s="537"/>
      <c r="BO94" s="537"/>
      <c r="BP94" s="537"/>
      <c r="BQ94" s="537"/>
      <c r="BR94" s="982"/>
      <c r="BS94" s="982"/>
      <c r="BT94" s="982"/>
      <c r="BU94" s="982"/>
      <c r="BV94" s="982"/>
      <c r="BW94" s="982"/>
      <c r="BX94" s="982"/>
      <c r="BY94" s="982"/>
      <c r="BZ94" s="982"/>
      <c r="CA94" s="982"/>
      <c r="CB94" s="537"/>
      <c r="CC94" s="537"/>
      <c r="CD94" s="537"/>
      <c r="CE94" s="537"/>
      <c r="CF94" s="537"/>
      <c r="CG94" s="537"/>
      <c r="CH94" s="537"/>
      <c r="CI94" s="537"/>
      <c r="CJ94" s="982"/>
      <c r="CK94" s="982"/>
      <c r="CL94" s="982"/>
      <c r="CM94" s="982"/>
      <c r="CN94" s="982"/>
      <c r="CO94" s="982"/>
      <c r="CP94" s="982"/>
      <c r="CQ94" s="982"/>
      <c r="CR94" s="982"/>
      <c r="CS94" s="982"/>
      <c r="CW94" s="524">
        <f>CNGE_2024_M3_Secc1!AH742</f>
        <v>0</v>
      </c>
      <c r="CX94" s="526"/>
      <c r="CZ94" s="522">
        <f>IF(CNGE_2024_M3_Secc1!$AO$669=CNGE_2024_M3_Secc1!$AQ$669,0,CNGE_2024_M3_Secc1!Y742)</f>
        <v>0</v>
      </c>
      <c r="DA94" s="522"/>
      <c r="DB94" s="522">
        <f t="shared" ref="DB94:DB108" si="135">COUNTA(H94,Z94,AR94,BJ94,CB94)</f>
        <v>0</v>
      </c>
      <c r="DC94" s="522"/>
      <c r="DD94" s="522">
        <f t="shared" ref="DD94:DD108" si="136">IF($CW$13=$CY$13,0,IF(CZ94=DB94,0,1))</f>
        <v>0</v>
      </c>
      <c r="DE94" s="522"/>
      <c r="DG94" s="164" t="b">
        <f t="shared" ref="DG94:DG108" si="137">NOT(EXACT(D94,UPPER(D94)))</f>
        <v>0</v>
      </c>
      <c r="DH94" s="164" t="str">
        <f t="shared" ref="DH94:DH108" si="138">SUBSTITUTE( SUBSTITUTE( SUBSTITUTE( SUBSTITUTE( SUBSTITUTE( SUBSTITUTE( SUBSTITUTE( SUBSTITUTE( SUBSTITUTE( SUBSTITUTE(D94, "á", "a"), "é", "e"), "í", "i"), "ó", "o"), "ú", "u"), "Á", "A"), "É", "E"), "Í", "I"), "Ó", "O"), "Ú", "U")</f>
        <v/>
      </c>
      <c r="DI94" s="164">
        <f t="shared" ref="DI94:DI108" si="139">COUNTIF(DG94,"VERDADERO")</f>
        <v>0</v>
      </c>
      <c r="DJ94" s="345" t="b">
        <f t="shared" ref="DJ94:DJ108" si="140">NOT(EXACT(D94,DH94))</f>
        <v>0</v>
      </c>
      <c r="DK94" s="122" t="str">
        <f t="shared" ref="DK94:DK108" si="141">SUBSTITUTE((SUBSTITUTE(SUBSTITUTE(SUBSTITUTE(D94,".",""),",",""),"(","")),")","")</f>
        <v/>
      </c>
      <c r="DL94" s="345">
        <f t="shared" ref="DL94:DL108" si="142">COUNTIF(DJ94,"VERDADERO")</f>
        <v>0</v>
      </c>
      <c r="DM94" s="345" t="b">
        <f t="shared" ref="DM94:DM108" si="143">NOT(EXACT(D94,DK94))</f>
        <v>0</v>
      </c>
      <c r="DN94" s="345">
        <f t="shared" ref="DN94:DN108" si="144">COUNTIF(DM94,"VERDADERO")</f>
        <v>0</v>
      </c>
      <c r="DO94" s="164" t="b">
        <f t="shared" ref="DO94:DO108" si="145">NOT(EXACT(Z94,UPPER(Z94)))</f>
        <v>0</v>
      </c>
      <c r="DP94" s="164" t="str">
        <f t="shared" ref="DP94:DP108" si="146">SUBSTITUTE( SUBSTITUTE( SUBSTITUTE( SUBSTITUTE( SUBSTITUTE( SUBSTITUTE( SUBSTITUTE( SUBSTITUTE( SUBSTITUTE( SUBSTITUTE(Z94, "á", "a"), "é", "e"), "í", "i"), "ó", "o"), "ú", "u"), "Á", "A"), "É", "E"), "Í", "I"), "Ó", "O"), "Ú", "U")</f>
        <v/>
      </c>
      <c r="DQ94" s="164">
        <f t="shared" ref="DQ94:DQ108" si="147">COUNTIF(DO94,"VERDADERO")</f>
        <v>0</v>
      </c>
      <c r="DR94" s="345" t="b">
        <f t="shared" ref="DR94:DR108" si="148">NOT(EXACT(Z94,DP94))</f>
        <v>0</v>
      </c>
      <c r="DS94" s="122" t="str">
        <f t="shared" ref="DS94:DS108" si="149">SUBSTITUTE((SUBSTITUTE(SUBSTITUTE(SUBSTITUTE(Z94,".",""),",",""),"(","")),")","")</f>
        <v/>
      </c>
      <c r="DT94" s="345">
        <f t="shared" ref="DT94:DT108" si="150">COUNTIF(DR94,"VERDADERO")</f>
        <v>0</v>
      </c>
      <c r="DU94" s="345" t="b">
        <f t="shared" ref="DU94:DU108" si="151">NOT(EXACT(Z94,DS94))</f>
        <v>0</v>
      </c>
      <c r="DV94" s="345">
        <f t="shared" ref="DV94:DV108" si="152">COUNTIF(DU94,"VERDADERO")</f>
        <v>0</v>
      </c>
      <c r="DW94" s="164" t="b">
        <f t="shared" ref="DW94:DW108" si="153">NOT(EXACT(AR94,UPPER(AR94)))</f>
        <v>0</v>
      </c>
      <c r="DX94" s="164" t="str">
        <f t="shared" ref="DX94:DX108" si="154">SUBSTITUTE( SUBSTITUTE( SUBSTITUTE( SUBSTITUTE( SUBSTITUTE( SUBSTITUTE( SUBSTITUTE( SUBSTITUTE( SUBSTITUTE( SUBSTITUTE(AR94, "á", "a"), "é", "e"), "í", "i"), "ó", "o"), "ú", "u"), "Á", "A"), "É", "E"), "Í", "I"), "Ó", "O"), "Ú", "U")</f>
        <v/>
      </c>
      <c r="DY94" s="164">
        <f t="shared" ref="DY94:DY108" si="155">COUNTIF(DW94,"VERDADERO")</f>
        <v>0</v>
      </c>
      <c r="DZ94" s="345" t="b">
        <f t="shared" ref="DZ94:DZ108" si="156">NOT(EXACT(AR94,DX94))</f>
        <v>0</v>
      </c>
      <c r="EA94" s="122" t="str">
        <f t="shared" ref="EA94:EA108" si="157">SUBSTITUTE((SUBSTITUTE(SUBSTITUTE(SUBSTITUTE(AR94,".",""),",",""),"(","")),")","")</f>
        <v/>
      </c>
      <c r="EB94" s="345">
        <f t="shared" ref="EB94:EB108" si="158">COUNTIF(DZ94,"VERDADERO")</f>
        <v>0</v>
      </c>
      <c r="EC94" s="345" t="b">
        <f t="shared" ref="EC94:EC108" si="159">NOT(EXACT(AR94,EA94))</f>
        <v>0</v>
      </c>
      <c r="ED94" s="345">
        <f t="shared" ref="ED94:ED108" si="160">COUNTIF(EC94,"VERDADERO")</f>
        <v>0</v>
      </c>
      <c r="EE94" s="164" t="b">
        <f t="shared" ref="EE94:EE108" si="161">NOT(EXACT(BJ94,UPPER(BJ94)))</f>
        <v>0</v>
      </c>
      <c r="EF94" s="164" t="str">
        <f t="shared" ref="EF94:EF108" si="162">SUBSTITUTE( SUBSTITUTE( SUBSTITUTE( SUBSTITUTE( SUBSTITUTE( SUBSTITUTE( SUBSTITUTE( SUBSTITUTE( SUBSTITUTE( SUBSTITUTE(BJ94, "á", "a"), "é", "e"), "í", "i"), "ó", "o"), "ú", "u"), "Á", "A"), "É", "E"), "Í", "I"), "Ó", "O"), "Ú", "U")</f>
        <v/>
      </c>
      <c r="EG94" s="164">
        <f t="shared" ref="EG94:EG108" si="163">COUNTIF(EE94,"VERDADERO")</f>
        <v>0</v>
      </c>
      <c r="EH94" s="345" t="b">
        <f t="shared" ref="EH94:EH108" si="164">NOT(EXACT(BJ94,EF94))</f>
        <v>0</v>
      </c>
      <c r="EI94" s="122" t="str">
        <f t="shared" ref="EI94:EI108" si="165">SUBSTITUTE((SUBSTITUTE(SUBSTITUTE(SUBSTITUTE(BJ94,".",""),",",""),"(","")),")","")</f>
        <v/>
      </c>
      <c r="EJ94" s="345">
        <f t="shared" ref="EJ94:EJ108" si="166">COUNTIF(EH94,"VERDADERO")</f>
        <v>0</v>
      </c>
      <c r="EK94" s="345" t="b">
        <f t="shared" ref="EK94:EK108" si="167">NOT(EXACT(BJ94,EI94))</f>
        <v>0</v>
      </c>
      <c r="EL94" s="345">
        <f t="shared" ref="EL94:EL108" si="168">COUNTIF(EK94,"VERDADERO")</f>
        <v>0</v>
      </c>
      <c r="EM94" s="164" t="b">
        <f t="shared" ref="EM94:EM108" si="169">NOT(EXACT(CB94,UPPER(CB94)))</f>
        <v>0</v>
      </c>
      <c r="EN94" s="164" t="str">
        <f t="shared" ref="EN94:EN108" si="170">SUBSTITUTE( SUBSTITUTE( SUBSTITUTE( SUBSTITUTE( SUBSTITUTE( SUBSTITUTE( SUBSTITUTE( SUBSTITUTE( SUBSTITUTE( SUBSTITUTE(CB94, "á", "a"), "é", "e"), "í", "i"), "ó", "o"), "ú", "u"), "Á", "A"), "É", "E"), "Í", "I"), "Ó", "O"), "Ú", "U")</f>
        <v/>
      </c>
      <c r="EO94" s="164">
        <f t="shared" ref="EO94:EO108" si="171">COUNTIF(EM94,"VERDADERO")</f>
        <v>0</v>
      </c>
      <c r="EP94" s="345" t="b">
        <f t="shared" ref="EP94:EP108" si="172">NOT(EXACT(CB94,EN94))</f>
        <v>0</v>
      </c>
      <c r="EQ94" s="122" t="str">
        <f t="shared" ref="EQ94:EQ108" si="173">SUBSTITUTE((SUBSTITUTE(SUBSTITUTE(SUBSTITUTE(CB94,".",""),",",""),"(","")),")","")</f>
        <v/>
      </c>
      <c r="ER94" s="345">
        <f t="shared" ref="ER94:ER108" si="174">COUNTIF(EP94,"VERDADERO")</f>
        <v>0</v>
      </c>
      <c r="ES94" s="345" t="b">
        <f t="shared" ref="ES94:ES108" si="175">NOT(EXACT(CB94,EQ94))</f>
        <v>0</v>
      </c>
      <c r="ET94" s="345">
        <f t="shared" ref="ET94:ET108" si="176">COUNTIF(ES94,"VERDADERO")</f>
        <v>0</v>
      </c>
      <c r="EU94" s="522"/>
      <c r="EV94" s="164" t="b">
        <f t="shared" ref="EV94:EV108" si="177">NOT(EXACT(L94,UPPER(L94)))</f>
        <v>0</v>
      </c>
      <c r="EW94" s="164" t="str">
        <f t="shared" ref="EW94:EW108" si="178">SUBSTITUTE( SUBSTITUTE( SUBSTITUTE( SUBSTITUTE( SUBSTITUTE( SUBSTITUTE( SUBSTITUTE( SUBSTITUTE( SUBSTITUTE( SUBSTITUTE(L94, "á", "a"), "é", "e"), "í", "i"), "ó", "o"), "ú", "u"), "Á", "A"), "É", "E"), "Í", "I"), "Ó", "O"), "Ú", "U")</f>
        <v/>
      </c>
      <c r="EX94" s="164">
        <f t="shared" ref="EX94:EX108" si="179">COUNTIF(EV94,"VERDADERO")</f>
        <v>0</v>
      </c>
      <c r="EY94" s="345" t="b">
        <f t="shared" ref="EY94:EY108" si="180">NOT(EXACT(L94,EW94))</f>
        <v>0</v>
      </c>
      <c r="EZ94" s="122" t="str">
        <f t="shared" ref="EZ94:EZ108" si="181">SUBSTITUTE((SUBSTITUTE(SUBSTITUTE(SUBSTITUTE(L94,".",""),",",""),"(","")),")","")</f>
        <v/>
      </c>
      <c r="FA94" s="345">
        <f t="shared" ref="FA94:FA108" si="182">COUNTIF(EY94,"VERDADERO")</f>
        <v>0</v>
      </c>
      <c r="FB94" s="345" t="b">
        <f t="shared" ref="FB94:FB108" si="183">NOT(EXACT(L94,EZ94))</f>
        <v>0</v>
      </c>
      <c r="FC94" s="345">
        <f t="shared" ref="FC94:FC108" si="184">COUNTIF(FB94,"VERDADERO")</f>
        <v>0</v>
      </c>
      <c r="FD94" s="164" t="b">
        <f t="shared" ref="FD94:FD108" si="185">NOT(EXACT(AD94,UPPER(AD94)))</f>
        <v>0</v>
      </c>
      <c r="FE94" s="164" t="str">
        <f t="shared" ref="FE94:FE108" si="186">SUBSTITUTE( SUBSTITUTE( SUBSTITUTE( SUBSTITUTE( SUBSTITUTE( SUBSTITUTE( SUBSTITUTE( SUBSTITUTE( SUBSTITUTE( SUBSTITUTE(AD94, "á", "a"), "é", "e"), "í", "i"), "ó", "o"), "ú", "u"), "Á", "A"), "É", "E"), "Í", "I"), "Ó", "O"), "Ú", "U")</f>
        <v/>
      </c>
      <c r="FF94" s="164">
        <f t="shared" ref="FF94:FF108" si="187">COUNTIF(FD94,"VERDADERO")</f>
        <v>0</v>
      </c>
      <c r="FG94" s="345" t="b">
        <f t="shared" ref="FG94:FG108" si="188">NOT(EXACT(AD94,FE94))</f>
        <v>0</v>
      </c>
      <c r="FH94" s="122" t="str">
        <f t="shared" ref="FH94:FH108" si="189">SUBSTITUTE((SUBSTITUTE(SUBSTITUTE(SUBSTITUTE(AD94,".",""),",",""),"(","")),")","")</f>
        <v/>
      </c>
      <c r="FI94" s="345">
        <f t="shared" ref="FI94:FI108" si="190">COUNTIF(FG94,"VERDADERO")</f>
        <v>0</v>
      </c>
      <c r="FJ94" s="345" t="b">
        <f t="shared" ref="FJ94:FJ108" si="191">NOT(EXACT(AD94,FH94))</f>
        <v>0</v>
      </c>
      <c r="FK94" s="345">
        <f t="shared" ref="FK94:FK108" si="192">COUNTIF(FJ94,"VERDADERO")</f>
        <v>0</v>
      </c>
      <c r="FL94" s="164" t="b">
        <f t="shared" ref="FL94:FL108" si="193">NOT(EXACT(AV94,UPPER(AV94)))</f>
        <v>0</v>
      </c>
      <c r="FM94" s="164" t="str">
        <f t="shared" ref="FM94:FM108" si="194">SUBSTITUTE( SUBSTITUTE( SUBSTITUTE( SUBSTITUTE( SUBSTITUTE( SUBSTITUTE( SUBSTITUTE( SUBSTITUTE( SUBSTITUTE( SUBSTITUTE(AV94, "á", "a"), "é", "e"), "í", "i"), "ó", "o"), "ú", "u"), "Á", "A"), "É", "E"), "Í", "I"), "Ó", "O"), "Ú", "U")</f>
        <v/>
      </c>
      <c r="FN94" s="164">
        <f t="shared" ref="FN94:FN108" si="195">COUNTIF(FL94,"VERDADERO")</f>
        <v>0</v>
      </c>
      <c r="FO94" s="345" t="b">
        <f t="shared" ref="FO94:FO108" si="196">NOT(EXACT(AV94,FM94))</f>
        <v>0</v>
      </c>
      <c r="FP94" s="122" t="str">
        <f t="shared" ref="FP94:FP108" si="197">SUBSTITUTE((SUBSTITUTE(SUBSTITUTE(SUBSTITUTE(AV94,".",""),",",""),"(","")),")","")</f>
        <v/>
      </c>
      <c r="FQ94" s="345">
        <f t="shared" ref="FQ94:FQ108" si="198">COUNTIF(FO94,"VERDADERO")</f>
        <v>0</v>
      </c>
      <c r="FR94" s="345" t="b">
        <f t="shared" ref="FR94:FR108" si="199">NOT(EXACT(AV94,FP94))</f>
        <v>0</v>
      </c>
      <c r="FS94" s="345">
        <f t="shared" ref="FS94:FS108" si="200">COUNTIF(FR94,"VERDADERO")</f>
        <v>0</v>
      </c>
      <c r="FT94" s="164" t="b">
        <f t="shared" ref="FT94:FT108" si="201">NOT(EXACT(BN94,UPPER(BN94)))</f>
        <v>0</v>
      </c>
      <c r="FU94" s="164" t="str">
        <f t="shared" ref="FU94:FU108" si="202">SUBSTITUTE( SUBSTITUTE( SUBSTITUTE( SUBSTITUTE( SUBSTITUTE( SUBSTITUTE( SUBSTITUTE( SUBSTITUTE( SUBSTITUTE( SUBSTITUTE(BN94, "á", "a"), "é", "e"), "í", "i"), "ó", "o"), "ú", "u"), "Á", "A"), "É", "E"), "Í", "I"), "Ó", "O"), "Ú", "U")</f>
        <v/>
      </c>
      <c r="FV94" s="164">
        <f t="shared" ref="FV94:FV108" si="203">COUNTIF(FT94,"VERDADERO")</f>
        <v>0</v>
      </c>
      <c r="FW94" s="345" t="b">
        <f t="shared" ref="FW94:FW108" si="204">NOT(EXACT(BN94,FU94))</f>
        <v>0</v>
      </c>
      <c r="FX94" s="122" t="str">
        <f t="shared" ref="FX94:FX108" si="205">SUBSTITUTE((SUBSTITUTE(SUBSTITUTE(SUBSTITUTE(BN94,".",""),",",""),"(","")),")","")</f>
        <v/>
      </c>
      <c r="FY94" s="345">
        <f t="shared" ref="FY94:FY108" si="206">COUNTIF(FW94,"VERDADERO")</f>
        <v>0</v>
      </c>
      <c r="FZ94" s="345" t="b">
        <f t="shared" ref="FZ94:FZ108" si="207">NOT(EXACT(BN94,FX94))</f>
        <v>0</v>
      </c>
      <c r="GA94" s="345">
        <f t="shared" ref="GA94:GA108" si="208">COUNTIF(FZ94,"VERDADERO")</f>
        <v>0</v>
      </c>
      <c r="GB94" s="164" t="b">
        <f t="shared" ref="GB94:GB108" si="209">NOT(EXACT(CF94,UPPER(CF94)))</f>
        <v>0</v>
      </c>
      <c r="GC94" s="164" t="str">
        <f t="shared" ref="GC94:GC108" si="210">SUBSTITUTE( SUBSTITUTE( SUBSTITUTE( SUBSTITUTE( SUBSTITUTE( SUBSTITUTE( SUBSTITUTE( SUBSTITUTE( SUBSTITUTE( SUBSTITUTE(CF94, "á", "a"), "é", "e"), "í", "i"), "ó", "o"), "ú", "u"), "Á", "A"), "É", "E"), "Í", "I"), "Ó", "O"), "Ú", "U")</f>
        <v/>
      </c>
      <c r="GD94" s="164">
        <f t="shared" ref="GD94:GD108" si="211">COUNTIF(GB94,"VERDADERO")</f>
        <v>0</v>
      </c>
      <c r="GE94" s="345" t="b">
        <f t="shared" ref="GE94:GE108" si="212">NOT(EXACT(CF94,GC94))</f>
        <v>0</v>
      </c>
      <c r="GF94" s="122" t="str">
        <f t="shared" ref="GF94:GF108" si="213">SUBSTITUTE((SUBSTITUTE(SUBSTITUTE(SUBSTITUTE(CF94,".",""),",",""),"(","")),")","")</f>
        <v/>
      </c>
      <c r="GG94" s="345">
        <f t="shared" ref="GG94:GG108" si="214">COUNTIF(GE94,"VERDADERO")</f>
        <v>0</v>
      </c>
      <c r="GH94" s="345" t="b">
        <f t="shared" ref="GH94:GH108" si="215">NOT(EXACT(CF94,GF94))</f>
        <v>0</v>
      </c>
      <c r="GI94" s="345">
        <f t="shared" ref="GI94:GI108" si="216">COUNTIF(GH94,"VERDADERO")</f>
        <v>0</v>
      </c>
      <c r="GK94" s="522">
        <f t="shared" ref="GK94:GK108" si="217">IF(P94="",0,IF(LEN(P94)=4,0,1))</f>
        <v>0</v>
      </c>
      <c r="GL94" s="522"/>
      <c r="GM94" s="522">
        <f t="shared" ref="GM94:GM108" si="218">IF(R94="",0,IF(LEN(R94)=4,0,1))</f>
        <v>0</v>
      </c>
      <c r="GN94" s="522"/>
      <c r="GO94" s="522">
        <f t="shared" ref="GO94:GO108" si="219">IF(T94="",0,IF(LEN(T94)=4,0,1))</f>
        <v>0</v>
      </c>
      <c r="GP94" s="522"/>
      <c r="GQ94" s="522">
        <f t="shared" ref="GQ94:GQ108" si="220">IF(V94="",0,IF(LEN(V94)=4,0,1))</f>
        <v>0</v>
      </c>
      <c r="GR94" s="522"/>
      <c r="GS94" s="522">
        <f t="shared" ref="GS94:GS108" si="221">IF(AND(P94&lt;&gt;"",X94="X"),0,IF(OR(R94&gt;=P94,T94&gt;=P94,V94&gt;=P94),0,1))</f>
        <v>0</v>
      </c>
      <c r="GT94" s="522"/>
      <c r="GU94" s="522">
        <f t="shared" ref="GU94:GU108" si="222">IF(AH94="",0,IF(LEN(AH94)=4,0,1))</f>
        <v>0</v>
      </c>
      <c r="GV94" s="522"/>
      <c r="GW94" s="522">
        <f t="shared" ref="GW94:GW108" si="223">IF(AJ94="",0,IF(LEN(AJ94)=4,0,1))</f>
        <v>0</v>
      </c>
      <c r="GX94" s="522"/>
      <c r="GY94" s="522">
        <f t="shared" ref="GY94:GY108" si="224">IF(AL94="",0,IF(LEN(AL94)=4,0,1))</f>
        <v>0</v>
      </c>
      <c r="GZ94" s="522"/>
      <c r="HA94" s="522">
        <f t="shared" ref="HA94:HA108" si="225">IF(AN94="",0,IF(LEN(AN94)=4,0,1))</f>
        <v>0</v>
      </c>
      <c r="HB94" s="522"/>
      <c r="HC94" s="522">
        <f t="shared" si="118"/>
        <v>0</v>
      </c>
      <c r="HD94" s="522"/>
      <c r="HE94" s="522">
        <f t="shared" ref="HE94:HE108" si="226">IF(AZ94="",0,IF(LEN(AZ94)=4,0,1))</f>
        <v>0</v>
      </c>
      <c r="HF94" s="522"/>
      <c r="HG94" s="522">
        <f t="shared" ref="HG94:HG108" si="227">IF(BB94="",0,IF(LEN(BB94)=4,0,1))</f>
        <v>0</v>
      </c>
      <c r="HH94" s="522"/>
      <c r="HI94" s="522">
        <f t="shared" ref="HI94:HI108" si="228">IF(BD94="",0,IF(LEN(BD94)=4,0,1))</f>
        <v>0</v>
      </c>
      <c r="HJ94" s="522"/>
      <c r="HK94" s="522">
        <f t="shared" ref="HK94:HK108" si="229">IF(BF94="",0,IF(LEN(BF94)=4,0,1))</f>
        <v>0</v>
      </c>
      <c r="HL94" s="522"/>
      <c r="HM94" s="522">
        <f t="shared" ref="HM94:HM108" si="230">IF(AND(AZ94&lt;&gt;"",BH94="X"),0,IF(OR(BB94&gt;=AZ94,BD94&gt;=AZ94,BF94&gt;=AZ94),0,1))</f>
        <v>0</v>
      </c>
      <c r="HN94" s="522"/>
      <c r="HO94" s="522">
        <f t="shared" ref="HO94:HO108" si="231">IF(BR94="",0,IF(LEN(BR94)=4,0,1))</f>
        <v>0</v>
      </c>
      <c r="HP94" s="522"/>
      <c r="HQ94" s="522">
        <f t="shared" ref="HQ94:HQ108" si="232">IF(BT94="",0,IF(LEN(BT94)=4,0,1))</f>
        <v>0</v>
      </c>
      <c r="HR94" s="522"/>
      <c r="HS94" s="522">
        <f t="shared" ref="HS94:HS108" si="233">IF(BV94="",0,IF(LEN(BV94)=4,0,1))</f>
        <v>0</v>
      </c>
      <c r="HT94" s="522"/>
      <c r="HU94" s="522">
        <f t="shared" ref="HU94:HU108" si="234">IF(BX94="",0,IF(LEN(BX94)=4,0,1))</f>
        <v>0</v>
      </c>
      <c r="HV94" s="522"/>
      <c r="HW94" s="522">
        <f t="shared" ref="HW94:HW108" si="235">IF(AND(BR94&lt;&gt;"",BZ94="X"),0,IF(OR(BT94&gt;=BR94,BV94&gt;=BR94,BX94&gt;=BR94),0,1))</f>
        <v>0</v>
      </c>
      <c r="HX94" s="522"/>
      <c r="HY94" s="522">
        <f t="shared" ref="HY94:HY108" si="236">IF(CJ94="",0,IF(LEN(CJ94)=4,0,1))</f>
        <v>0</v>
      </c>
      <c r="HZ94" s="522"/>
      <c r="IA94" s="522">
        <f t="shared" ref="IA94:IA108" si="237">IF(CL94="",0,IF(LEN(CL94)=4,0,1))</f>
        <v>0</v>
      </c>
      <c r="IB94" s="522"/>
      <c r="IC94" s="522">
        <f t="shared" ref="IC94:IC108" si="238">IF(CN94="",0,IF(LEN(CN94)=4,0,1))</f>
        <v>0</v>
      </c>
      <c r="ID94" s="522"/>
      <c r="IE94" s="522">
        <f t="shared" ref="IE94:IE108" si="239">IF(CP94="",0,IF(LEN(CP94)=4,0,1))</f>
        <v>0</v>
      </c>
      <c r="IF94" s="522"/>
      <c r="IG94" s="522">
        <f t="shared" ref="IG94:IG108" si="240">IF(AND(CJ94&lt;&gt;"",CR94="X"),0,IF(OR(CL94&gt;=CJ94,CN94&gt;=CJ94,CP94&gt;=CJ94),0,1))</f>
        <v>0</v>
      </c>
      <c r="IH94" s="522"/>
      <c r="IJ94" s="522">
        <f t="shared" si="130"/>
        <v>0</v>
      </c>
      <c r="IK94" s="522"/>
      <c r="IL94" s="522">
        <f t="shared" si="131"/>
        <v>0</v>
      </c>
      <c r="IM94" s="522"/>
      <c r="IN94" s="522">
        <f t="shared" si="132"/>
        <v>0</v>
      </c>
      <c r="IO94" s="522"/>
      <c r="IP94" s="522">
        <f t="shared" si="133"/>
        <v>0</v>
      </c>
      <c r="IQ94" s="522"/>
      <c r="IR94" s="522">
        <f t="shared" si="134"/>
        <v>0</v>
      </c>
      <c r="IS94" s="522"/>
      <c r="IU94" s="522">
        <f t="shared" si="119"/>
        <v>0</v>
      </c>
      <c r="IV94" s="522"/>
      <c r="IW94" s="522">
        <f t="shared" si="120"/>
        <v>0</v>
      </c>
      <c r="IX94" s="522"/>
      <c r="IY94" s="522">
        <f t="shared" si="121"/>
        <v>0</v>
      </c>
      <c r="IZ94" s="522"/>
      <c r="JA94" s="522">
        <f t="shared" si="122"/>
        <v>0</v>
      </c>
      <c r="JB94" s="522"/>
      <c r="JC94" s="522">
        <f t="shared" si="123"/>
        <v>0</v>
      </c>
      <c r="JD94" s="522"/>
      <c r="JE94" s="522">
        <f t="shared" si="124"/>
        <v>0</v>
      </c>
      <c r="JF94" s="522"/>
    </row>
    <row r="95" spans="1:266">
      <c r="A95" s="253"/>
      <c r="B95" s="211"/>
      <c r="C95" s="48" t="s">
        <v>5399</v>
      </c>
      <c r="D95" s="547" t="str">
        <f>IF($CW$27=1,"",IF(CNGE_2024_M3_Secc1!D644="","",CNGE_2024_M3_Secc1!D644))</f>
        <v/>
      </c>
      <c r="E95" s="548"/>
      <c r="F95" s="548"/>
      <c r="G95" s="549"/>
      <c r="H95" s="537"/>
      <c r="I95" s="537"/>
      <c r="J95" s="537"/>
      <c r="K95" s="537"/>
      <c r="L95" s="537"/>
      <c r="M95" s="537"/>
      <c r="N95" s="537"/>
      <c r="O95" s="537"/>
      <c r="P95" s="982"/>
      <c r="Q95" s="982"/>
      <c r="R95" s="982"/>
      <c r="S95" s="982"/>
      <c r="T95" s="982"/>
      <c r="U95" s="982"/>
      <c r="V95" s="982"/>
      <c r="W95" s="982"/>
      <c r="X95" s="982"/>
      <c r="Y95" s="982"/>
      <c r="Z95" s="537"/>
      <c r="AA95" s="537"/>
      <c r="AB95" s="537"/>
      <c r="AC95" s="537"/>
      <c r="AD95" s="537"/>
      <c r="AE95" s="537"/>
      <c r="AF95" s="537"/>
      <c r="AG95" s="537"/>
      <c r="AH95" s="982"/>
      <c r="AI95" s="982"/>
      <c r="AJ95" s="982"/>
      <c r="AK95" s="982"/>
      <c r="AL95" s="982"/>
      <c r="AM95" s="982"/>
      <c r="AN95" s="982"/>
      <c r="AO95" s="982"/>
      <c r="AP95" s="982"/>
      <c r="AQ95" s="982"/>
      <c r="AR95" s="537"/>
      <c r="AS95" s="537"/>
      <c r="AT95" s="537"/>
      <c r="AU95" s="537"/>
      <c r="AV95" s="537"/>
      <c r="AW95" s="537"/>
      <c r="AX95" s="537"/>
      <c r="AY95" s="537"/>
      <c r="AZ95" s="982"/>
      <c r="BA95" s="982"/>
      <c r="BB95" s="982"/>
      <c r="BC95" s="982"/>
      <c r="BD95" s="982"/>
      <c r="BE95" s="982"/>
      <c r="BF95" s="982"/>
      <c r="BG95" s="982"/>
      <c r="BH95" s="982"/>
      <c r="BI95" s="982"/>
      <c r="BJ95" s="537"/>
      <c r="BK95" s="537"/>
      <c r="BL95" s="537"/>
      <c r="BM95" s="537"/>
      <c r="BN95" s="537"/>
      <c r="BO95" s="537"/>
      <c r="BP95" s="537"/>
      <c r="BQ95" s="537"/>
      <c r="BR95" s="982"/>
      <c r="BS95" s="982"/>
      <c r="BT95" s="982"/>
      <c r="BU95" s="982"/>
      <c r="BV95" s="982"/>
      <c r="BW95" s="982"/>
      <c r="BX95" s="982"/>
      <c r="BY95" s="982"/>
      <c r="BZ95" s="982"/>
      <c r="CA95" s="982"/>
      <c r="CB95" s="537"/>
      <c r="CC95" s="537"/>
      <c r="CD95" s="537"/>
      <c r="CE95" s="537"/>
      <c r="CF95" s="537"/>
      <c r="CG95" s="537"/>
      <c r="CH95" s="537"/>
      <c r="CI95" s="537"/>
      <c r="CJ95" s="982"/>
      <c r="CK95" s="982"/>
      <c r="CL95" s="982"/>
      <c r="CM95" s="982"/>
      <c r="CN95" s="982"/>
      <c r="CO95" s="982"/>
      <c r="CP95" s="982"/>
      <c r="CQ95" s="982"/>
      <c r="CR95" s="982"/>
      <c r="CS95" s="982"/>
      <c r="CW95" s="524">
        <f>CNGE_2024_M3_Secc1!AH743</f>
        <v>0</v>
      </c>
      <c r="CX95" s="526"/>
      <c r="CZ95" s="522">
        <f>IF(CNGE_2024_M3_Secc1!$AO$669=CNGE_2024_M3_Secc1!$AQ$669,0,CNGE_2024_M3_Secc1!Y743)</f>
        <v>0</v>
      </c>
      <c r="DA95" s="522"/>
      <c r="DB95" s="522">
        <f t="shared" si="135"/>
        <v>0</v>
      </c>
      <c r="DC95" s="522"/>
      <c r="DD95" s="522">
        <f t="shared" si="136"/>
        <v>0</v>
      </c>
      <c r="DE95" s="522"/>
      <c r="DG95" s="164" t="b">
        <f t="shared" si="137"/>
        <v>0</v>
      </c>
      <c r="DH95" s="164" t="str">
        <f t="shared" si="138"/>
        <v/>
      </c>
      <c r="DI95" s="164">
        <f t="shared" si="139"/>
        <v>0</v>
      </c>
      <c r="DJ95" s="345" t="b">
        <f t="shared" si="140"/>
        <v>0</v>
      </c>
      <c r="DK95" s="122" t="str">
        <f t="shared" si="141"/>
        <v/>
      </c>
      <c r="DL95" s="345">
        <f t="shared" si="142"/>
        <v>0</v>
      </c>
      <c r="DM95" s="345" t="b">
        <f t="shared" si="143"/>
        <v>0</v>
      </c>
      <c r="DN95" s="345">
        <f t="shared" si="144"/>
        <v>0</v>
      </c>
      <c r="DO95" s="164" t="b">
        <f t="shared" si="145"/>
        <v>0</v>
      </c>
      <c r="DP95" s="164" t="str">
        <f t="shared" si="146"/>
        <v/>
      </c>
      <c r="DQ95" s="164">
        <f t="shared" si="147"/>
        <v>0</v>
      </c>
      <c r="DR95" s="345" t="b">
        <f t="shared" si="148"/>
        <v>0</v>
      </c>
      <c r="DS95" s="122" t="str">
        <f t="shared" si="149"/>
        <v/>
      </c>
      <c r="DT95" s="345">
        <f t="shared" si="150"/>
        <v>0</v>
      </c>
      <c r="DU95" s="345" t="b">
        <f t="shared" si="151"/>
        <v>0</v>
      </c>
      <c r="DV95" s="345">
        <f t="shared" si="152"/>
        <v>0</v>
      </c>
      <c r="DW95" s="164" t="b">
        <f t="shared" si="153"/>
        <v>0</v>
      </c>
      <c r="DX95" s="164" t="str">
        <f t="shared" si="154"/>
        <v/>
      </c>
      <c r="DY95" s="164">
        <f t="shared" si="155"/>
        <v>0</v>
      </c>
      <c r="DZ95" s="345" t="b">
        <f t="shared" si="156"/>
        <v>0</v>
      </c>
      <c r="EA95" s="122" t="str">
        <f t="shared" si="157"/>
        <v/>
      </c>
      <c r="EB95" s="345">
        <f t="shared" si="158"/>
        <v>0</v>
      </c>
      <c r="EC95" s="345" t="b">
        <f t="shared" si="159"/>
        <v>0</v>
      </c>
      <c r="ED95" s="345">
        <f t="shared" si="160"/>
        <v>0</v>
      </c>
      <c r="EE95" s="164" t="b">
        <f t="shared" si="161"/>
        <v>0</v>
      </c>
      <c r="EF95" s="164" t="str">
        <f t="shared" si="162"/>
        <v/>
      </c>
      <c r="EG95" s="164">
        <f t="shared" si="163"/>
        <v>0</v>
      </c>
      <c r="EH95" s="345" t="b">
        <f t="shared" si="164"/>
        <v>0</v>
      </c>
      <c r="EI95" s="122" t="str">
        <f t="shared" si="165"/>
        <v/>
      </c>
      <c r="EJ95" s="345">
        <f t="shared" si="166"/>
        <v>0</v>
      </c>
      <c r="EK95" s="345" t="b">
        <f t="shared" si="167"/>
        <v>0</v>
      </c>
      <c r="EL95" s="345">
        <f t="shared" si="168"/>
        <v>0</v>
      </c>
      <c r="EM95" s="164" t="b">
        <f t="shared" si="169"/>
        <v>0</v>
      </c>
      <c r="EN95" s="164" t="str">
        <f t="shared" si="170"/>
        <v/>
      </c>
      <c r="EO95" s="164">
        <f t="shared" si="171"/>
        <v>0</v>
      </c>
      <c r="EP95" s="345" t="b">
        <f t="shared" si="172"/>
        <v>0</v>
      </c>
      <c r="EQ95" s="122" t="str">
        <f t="shared" si="173"/>
        <v/>
      </c>
      <c r="ER95" s="345">
        <f t="shared" si="174"/>
        <v>0</v>
      </c>
      <c r="ES95" s="345" t="b">
        <f t="shared" si="175"/>
        <v>0</v>
      </c>
      <c r="ET95" s="345">
        <f t="shared" si="176"/>
        <v>0</v>
      </c>
      <c r="EU95" s="522"/>
      <c r="EV95" s="164" t="b">
        <f t="shared" si="177"/>
        <v>0</v>
      </c>
      <c r="EW95" s="164" t="str">
        <f t="shared" si="178"/>
        <v/>
      </c>
      <c r="EX95" s="164">
        <f t="shared" si="179"/>
        <v>0</v>
      </c>
      <c r="EY95" s="345" t="b">
        <f t="shared" si="180"/>
        <v>0</v>
      </c>
      <c r="EZ95" s="122" t="str">
        <f t="shared" si="181"/>
        <v/>
      </c>
      <c r="FA95" s="345">
        <f t="shared" si="182"/>
        <v>0</v>
      </c>
      <c r="FB95" s="345" t="b">
        <f t="shared" si="183"/>
        <v>0</v>
      </c>
      <c r="FC95" s="345">
        <f t="shared" si="184"/>
        <v>0</v>
      </c>
      <c r="FD95" s="164" t="b">
        <f t="shared" si="185"/>
        <v>0</v>
      </c>
      <c r="FE95" s="164" t="str">
        <f t="shared" si="186"/>
        <v/>
      </c>
      <c r="FF95" s="164">
        <f t="shared" si="187"/>
        <v>0</v>
      </c>
      <c r="FG95" s="345" t="b">
        <f t="shared" si="188"/>
        <v>0</v>
      </c>
      <c r="FH95" s="122" t="str">
        <f t="shared" si="189"/>
        <v/>
      </c>
      <c r="FI95" s="345">
        <f t="shared" si="190"/>
        <v>0</v>
      </c>
      <c r="FJ95" s="345" t="b">
        <f t="shared" si="191"/>
        <v>0</v>
      </c>
      <c r="FK95" s="345">
        <f t="shared" si="192"/>
        <v>0</v>
      </c>
      <c r="FL95" s="164" t="b">
        <f t="shared" si="193"/>
        <v>0</v>
      </c>
      <c r="FM95" s="164" t="str">
        <f t="shared" si="194"/>
        <v/>
      </c>
      <c r="FN95" s="164">
        <f t="shared" si="195"/>
        <v>0</v>
      </c>
      <c r="FO95" s="345" t="b">
        <f t="shared" si="196"/>
        <v>0</v>
      </c>
      <c r="FP95" s="122" t="str">
        <f t="shared" si="197"/>
        <v/>
      </c>
      <c r="FQ95" s="345">
        <f t="shared" si="198"/>
        <v>0</v>
      </c>
      <c r="FR95" s="345" t="b">
        <f t="shared" si="199"/>
        <v>0</v>
      </c>
      <c r="FS95" s="345">
        <f t="shared" si="200"/>
        <v>0</v>
      </c>
      <c r="FT95" s="164" t="b">
        <f t="shared" si="201"/>
        <v>0</v>
      </c>
      <c r="FU95" s="164" t="str">
        <f t="shared" si="202"/>
        <v/>
      </c>
      <c r="FV95" s="164">
        <f t="shared" si="203"/>
        <v>0</v>
      </c>
      <c r="FW95" s="345" t="b">
        <f t="shared" si="204"/>
        <v>0</v>
      </c>
      <c r="FX95" s="122" t="str">
        <f t="shared" si="205"/>
        <v/>
      </c>
      <c r="FY95" s="345">
        <f t="shared" si="206"/>
        <v>0</v>
      </c>
      <c r="FZ95" s="345" t="b">
        <f t="shared" si="207"/>
        <v>0</v>
      </c>
      <c r="GA95" s="345">
        <f t="shared" si="208"/>
        <v>0</v>
      </c>
      <c r="GB95" s="164" t="b">
        <f t="shared" si="209"/>
        <v>0</v>
      </c>
      <c r="GC95" s="164" t="str">
        <f t="shared" si="210"/>
        <v/>
      </c>
      <c r="GD95" s="164">
        <f t="shared" si="211"/>
        <v>0</v>
      </c>
      <c r="GE95" s="345" t="b">
        <f t="shared" si="212"/>
        <v>0</v>
      </c>
      <c r="GF95" s="122" t="str">
        <f t="shared" si="213"/>
        <v/>
      </c>
      <c r="GG95" s="345">
        <f t="shared" si="214"/>
        <v>0</v>
      </c>
      <c r="GH95" s="345" t="b">
        <f t="shared" si="215"/>
        <v>0</v>
      </c>
      <c r="GI95" s="345">
        <f t="shared" si="216"/>
        <v>0</v>
      </c>
      <c r="GK95" s="522">
        <f t="shared" si="217"/>
        <v>0</v>
      </c>
      <c r="GL95" s="522"/>
      <c r="GM95" s="522">
        <f t="shared" si="218"/>
        <v>0</v>
      </c>
      <c r="GN95" s="522"/>
      <c r="GO95" s="522">
        <f t="shared" si="219"/>
        <v>0</v>
      </c>
      <c r="GP95" s="522"/>
      <c r="GQ95" s="522">
        <f t="shared" si="220"/>
        <v>0</v>
      </c>
      <c r="GR95" s="522"/>
      <c r="GS95" s="522">
        <f t="shared" si="221"/>
        <v>0</v>
      </c>
      <c r="GT95" s="522"/>
      <c r="GU95" s="522">
        <f t="shared" si="222"/>
        <v>0</v>
      </c>
      <c r="GV95" s="522"/>
      <c r="GW95" s="522">
        <f t="shared" si="223"/>
        <v>0</v>
      </c>
      <c r="GX95" s="522"/>
      <c r="GY95" s="522">
        <f t="shared" si="224"/>
        <v>0</v>
      </c>
      <c r="GZ95" s="522"/>
      <c r="HA95" s="522">
        <f t="shared" si="225"/>
        <v>0</v>
      </c>
      <c r="HB95" s="522"/>
      <c r="HC95" s="522">
        <f t="shared" si="118"/>
        <v>0</v>
      </c>
      <c r="HD95" s="522"/>
      <c r="HE95" s="522">
        <f t="shared" si="226"/>
        <v>0</v>
      </c>
      <c r="HF95" s="522"/>
      <c r="HG95" s="522">
        <f t="shared" si="227"/>
        <v>0</v>
      </c>
      <c r="HH95" s="522"/>
      <c r="HI95" s="522">
        <f t="shared" si="228"/>
        <v>0</v>
      </c>
      <c r="HJ95" s="522"/>
      <c r="HK95" s="522">
        <f t="shared" si="229"/>
        <v>0</v>
      </c>
      <c r="HL95" s="522"/>
      <c r="HM95" s="522">
        <f t="shared" si="230"/>
        <v>0</v>
      </c>
      <c r="HN95" s="522"/>
      <c r="HO95" s="522">
        <f t="shared" si="231"/>
        <v>0</v>
      </c>
      <c r="HP95" s="522"/>
      <c r="HQ95" s="522">
        <f t="shared" si="232"/>
        <v>0</v>
      </c>
      <c r="HR95" s="522"/>
      <c r="HS95" s="522">
        <f t="shared" si="233"/>
        <v>0</v>
      </c>
      <c r="HT95" s="522"/>
      <c r="HU95" s="522">
        <f t="shared" si="234"/>
        <v>0</v>
      </c>
      <c r="HV95" s="522"/>
      <c r="HW95" s="522">
        <f t="shared" si="235"/>
        <v>0</v>
      </c>
      <c r="HX95" s="522"/>
      <c r="HY95" s="522">
        <f t="shared" si="236"/>
        <v>0</v>
      </c>
      <c r="HZ95" s="522"/>
      <c r="IA95" s="522">
        <f t="shared" si="237"/>
        <v>0</v>
      </c>
      <c r="IB95" s="522"/>
      <c r="IC95" s="522">
        <f t="shared" si="238"/>
        <v>0</v>
      </c>
      <c r="ID95" s="522"/>
      <c r="IE95" s="522">
        <f t="shared" si="239"/>
        <v>0</v>
      </c>
      <c r="IF95" s="522"/>
      <c r="IG95" s="522">
        <f t="shared" si="240"/>
        <v>0</v>
      </c>
      <c r="IH95" s="522"/>
      <c r="IJ95" s="522">
        <f t="shared" si="130"/>
        <v>0</v>
      </c>
      <c r="IK95" s="522"/>
      <c r="IL95" s="522">
        <f t="shared" si="131"/>
        <v>0</v>
      </c>
      <c r="IM95" s="522"/>
      <c r="IN95" s="522">
        <f t="shared" si="132"/>
        <v>0</v>
      </c>
      <c r="IO95" s="522"/>
      <c r="IP95" s="522">
        <f t="shared" si="133"/>
        <v>0</v>
      </c>
      <c r="IQ95" s="522"/>
      <c r="IR95" s="522">
        <f t="shared" si="134"/>
        <v>0</v>
      </c>
      <c r="IS95" s="522"/>
      <c r="IU95" s="522">
        <f t="shared" si="119"/>
        <v>0</v>
      </c>
      <c r="IV95" s="522"/>
      <c r="IW95" s="522">
        <f t="shared" si="120"/>
        <v>0</v>
      </c>
      <c r="IX95" s="522"/>
      <c r="IY95" s="522">
        <f t="shared" si="121"/>
        <v>0</v>
      </c>
      <c r="IZ95" s="522"/>
      <c r="JA95" s="522">
        <f t="shared" si="122"/>
        <v>0</v>
      </c>
      <c r="JB95" s="522"/>
      <c r="JC95" s="522">
        <f t="shared" si="123"/>
        <v>0</v>
      </c>
      <c r="JD95" s="522"/>
      <c r="JE95" s="522">
        <f t="shared" si="124"/>
        <v>0</v>
      </c>
      <c r="JF95" s="522"/>
    </row>
    <row r="96" spans="1:266">
      <c r="A96" s="253"/>
      <c r="B96" s="211"/>
      <c r="C96" s="48" t="s">
        <v>5400</v>
      </c>
      <c r="D96" s="547" t="str">
        <f>IF($CW$27=1,"",IF(CNGE_2024_M3_Secc1!D645="","",CNGE_2024_M3_Secc1!D645))</f>
        <v/>
      </c>
      <c r="E96" s="548"/>
      <c r="F96" s="548"/>
      <c r="G96" s="549"/>
      <c r="H96" s="537"/>
      <c r="I96" s="537"/>
      <c r="J96" s="537"/>
      <c r="K96" s="537"/>
      <c r="L96" s="537"/>
      <c r="M96" s="537"/>
      <c r="N96" s="537"/>
      <c r="O96" s="537"/>
      <c r="P96" s="982"/>
      <c r="Q96" s="982"/>
      <c r="R96" s="982"/>
      <c r="S96" s="982"/>
      <c r="T96" s="982"/>
      <c r="U96" s="982"/>
      <c r="V96" s="982"/>
      <c r="W96" s="982"/>
      <c r="X96" s="982"/>
      <c r="Y96" s="982"/>
      <c r="Z96" s="537"/>
      <c r="AA96" s="537"/>
      <c r="AB96" s="537"/>
      <c r="AC96" s="537"/>
      <c r="AD96" s="537"/>
      <c r="AE96" s="537"/>
      <c r="AF96" s="537"/>
      <c r="AG96" s="537"/>
      <c r="AH96" s="982"/>
      <c r="AI96" s="982"/>
      <c r="AJ96" s="982"/>
      <c r="AK96" s="982"/>
      <c r="AL96" s="982"/>
      <c r="AM96" s="982"/>
      <c r="AN96" s="982"/>
      <c r="AO96" s="982"/>
      <c r="AP96" s="982"/>
      <c r="AQ96" s="982"/>
      <c r="AR96" s="537"/>
      <c r="AS96" s="537"/>
      <c r="AT96" s="537"/>
      <c r="AU96" s="537"/>
      <c r="AV96" s="537"/>
      <c r="AW96" s="537"/>
      <c r="AX96" s="537"/>
      <c r="AY96" s="537"/>
      <c r="AZ96" s="982"/>
      <c r="BA96" s="982"/>
      <c r="BB96" s="982"/>
      <c r="BC96" s="982"/>
      <c r="BD96" s="982"/>
      <c r="BE96" s="982"/>
      <c r="BF96" s="982"/>
      <c r="BG96" s="982"/>
      <c r="BH96" s="982"/>
      <c r="BI96" s="982"/>
      <c r="BJ96" s="537"/>
      <c r="BK96" s="537"/>
      <c r="BL96" s="537"/>
      <c r="BM96" s="537"/>
      <c r="BN96" s="537"/>
      <c r="BO96" s="537"/>
      <c r="BP96" s="537"/>
      <c r="BQ96" s="537"/>
      <c r="BR96" s="982"/>
      <c r="BS96" s="982"/>
      <c r="BT96" s="982"/>
      <c r="BU96" s="982"/>
      <c r="BV96" s="982"/>
      <c r="BW96" s="982"/>
      <c r="BX96" s="982"/>
      <c r="BY96" s="982"/>
      <c r="BZ96" s="982"/>
      <c r="CA96" s="982"/>
      <c r="CB96" s="537"/>
      <c r="CC96" s="537"/>
      <c r="CD96" s="537"/>
      <c r="CE96" s="537"/>
      <c r="CF96" s="537"/>
      <c r="CG96" s="537"/>
      <c r="CH96" s="537"/>
      <c r="CI96" s="537"/>
      <c r="CJ96" s="982"/>
      <c r="CK96" s="982"/>
      <c r="CL96" s="982"/>
      <c r="CM96" s="982"/>
      <c r="CN96" s="982"/>
      <c r="CO96" s="982"/>
      <c r="CP96" s="982"/>
      <c r="CQ96" s="982"/>
      <c r="CR96" s="982"/>
      <c r="CS96" s="982"/>
      <c r="CW96" s="524">
        <f>CNGE_2024_M3_Secc1!AH744</f>
        <v>0</v>
      </c>
      <c r="CX96" s="526"/>
      <c r="CZ96" s="522">
        <f>IF(CNGE_2024_M3_Secc1!$AO$669=CNGE_2024_M3_Secc1!$AQ$669,0,CNGE_2024_M3_Secc1!Y744)</f>
        <v>0</v>
      </c>
      <c r="DA96" s="522"/>
      <c r="DB96" s="522">
        <f t="shared" si="135"/>
        <v>0</v>
      </c>
      <c r="DC96" s="522"/>
      <c r="DD96" s="522">
        <f t="shared" si="136"/>
        <v>0</v>
      </c>
      <c r="DE96" s="522"/>
      <c r="DG96" s="164" t="b">
        <f t="shared" si="137"/>
        <v>0</v>
      </c>
      <c r="DH96" s="164" t="str">
        <f t="shared" si="138"/>
        <v/>
      </c>
      <c r="DI96" s="164">
        <f t="shared" si="139"/>
        <v>0</v>
      </c>
      <c r="DJ96" s="345" t="b">
        <f t="shared" si="140"/>
        <v>0</v>
      </c>
      <c r="DK96" s="122" t="str">
        <f t="shared" si="141"/>
        <v/>
      </c>
      <c r="DL96" s="345">
        <f t="shared" si="142"/>
        <v>0</v>
      </c>
      <c r="DM96" s="345" t="b">
        <f t="shared" si="143"/>
        <v>0</v>
      </c>
      <c r="DN96" s="345">
        <f t="shared" si="144"/>
        <v>0</v>
      </c>
      <c r="DO96" s="164" t="b">
        <f t="shared" si="145"/>
        <v>0</v>
      </c>
      <c r="DP96" s="164" t="str">
        <f t="shared" si="146"/>
        <v/>
      </c>
      <c r="DQ96" s="164">
        <f t="shared" si="147"/>
        <v>0</v>
      </c>
      <c r="DR96" s="345" t="b">
        <f t="shared" si="148"/>
        <v>0</v>
      </c>
      <c r="DS96" s="122" t="str">
        <f t="shared" si="149"/>
        <v/>
      </c>
      <c r="DT96" s="345">
        <f t="shared" si="150"/>
        <v>0</v>
      </c>
      <c r="DU96" s="345" t="b">
        <f t="shared" si="151"/>
        <v>0</v>
      </c>
      <c r="DV96" s="345">
        <f t="shared" si="152"/>
        <v>0</v>
      </c>
      <c r="DW96" s="164" t="b">
        <f t="shared" si="153"/>
        <v>0</v>
      </c>
      <c r="DX96" s="164" t="str">
        <f t="shared" si="154"/>
        <v/>
      </c>
      <c r="DY96" s="164">
        <f t="shared" si="155"/>
        <v>0</v>
      </c>
      <c r="DZ96" s="345" t="b">
        <f t="shared" si="156"/>
        <v>0</v>
      </c>
      <c r="EA96" s="122" t="str">
        <f t="shared" si="157"/>
        <v/>
      </c>
      <c r="EB96" s="345">
        <f t="shared" si="158"/>
        <v>0</v>
      </c>
      <c r="EC96" s="345" t="b">
        <f t="shared" si="159"/>
        <v>0</v>
      </c>
      <c r="ED96" s="345">
        <f t="shared" si="160"/>
        <v>0</v>
      </c>
      <c r="EE96" s="164" t="b">
        <f t="shared" si="161"/>
        <v>0</v>
      </c>
      <c r="EF96" s="164" t="str">
        <f t="shared" si="162"/>
        <v/>
      </c>
      <c r="EG96" s="164">
        <f t="shared" si="163"/>
        <v>0</v>
      </c>
      <c r="EH96" s="345" t="b">
        <f t="shared" si="164"/>
        <v>0</v>
      </c>
      <c r="EI96" s="122" t="str">
        <f t="shared" si="165"/>
        <v/>
      </c>
      <c r="EJ96" s="345">
        <f t="shared" si="166"/>
        <v>0</v>
      </c>
      <c r="EK96" s="345" t="b">
        <f t="shared" si="167"/>
        <v>0</v>
      </c>
      <c r="EL96" s="345">
        <f t="shared" si="168"/>
        <v>0</v>
      </c>
      <c r="EM96" s="164" t="b">
        <f t="shared" si="169"/>
        <v>0</v>
      </c>
      <c r="EN96" s="164" t="str">
        <f t="shared" si="170"/>
        <v/>
      </c>
      <c r="EO96" s="164">
        <f t="shared" si="171"/>
        <v>0</v>
      </c>
      <c r="EP96" s="345" t="b">
        <f t="shared" si="172"/>
        <v>0</v>
      </c>
      <c r="EQ96" s="122" t="str">
        <f t="shared" si="173"/>
        <v/>
      </c>
      <c r="ER96" s="345">
        <f t="shared" si="174"/>
        <v>0</v>
      </c>
      <c r="ES96" s="345" t="b">
        <f t="shared" si="175"/>
        <v>0</v>
      </c>
      <c r="ET96" s="345">
        <f t="shared" si="176"/>
        <v>0</v>
      </c>
      <c r="EU96" s="522"/>
      <c r="EV96" s="164" t="b">
        <f t="shared" si="177"/>
        <v>0</v>
      </c>
      <c r="EW96" s="164" t="str">
        <f t="shared" si="178"/>
        <v/>
      </c>
      <c r="EX96" s="164">
        <f t="shared" si="179"/>
        <v>0</v>
      </c>
      <c r="EY96" s="345" t="b">
        <f t="shared" si="180"/>
        <v>0</v>
      </c>
      <c r="EZ96" s="122" t="str">
        <f t="shared" si="181"/>
        <v/>
      </c>
      <c r="FA96" s="345">
        <f t="shared" si="182"/>
        <v>0</v>
      </c>
      <c r="FB96" s="345" t="b">
        <f t="shared" si="183"/>
        <v>0</v>
      </c>
      <c r="FC96" s="345">
        <f t="shared" si="184"/>
        <v>0</v>
      </c>
      <c r="FD96" s="164" t="b">
        <f t="shared" si="185"/>
        <v>0</v>
      </c>
      <c r="FE96" s="164" t="str">
        <f t="shared" si="186"/>
        <v/>
      </c>
      <c r="FF96" s="164">
        <f t="shared" si="187"/>
        <v>0</v>
      </c>
      <c r="FG96" s="345" t="b">
        <f t="shared" si="188"/>
        <v>0</v>
      </c>
      <c r="FH96" s="122" t="str">
        <f t="shared" si="189"/>
        <v/>
      </c>
      <c r="FI96" s="345">
        <f t="shared" si="190"/>
        <v>0</v>
      </c>
      <c r="FJ96" s="345" t="b">
        <f t="shared" si="191"/>
        <v>0</v>
      </c>
      <c r="FK96" s="345">
        <f t="shared" si="192"/>
        <v>0</v>
      </c>
      <c r="FL96" s="164" t="b">
        <f t="shared" si="193"/>
        <v>0</v>
      </c>
      <c r="FM96" s="164" t="str">
        <f t="shared" si="194"/>
        <v/>
      </c>
      <c r="FN96" s="164">
        <f t="shared" si="195"/>
        <v>0</v>
      </c>
      <c r="FO96" s="345" t="b">
        <f t="shared" si="196"/>
        <v>0</v>
      </c>
      <c r="FP96" s="122" t="str">
        <f t="shared" si="197"/>
        <v/>
      </c>
      <c r="FQ96" s="345">
        <f t="shared" si="198"/>
        <v>0</v>
      </c>
      <c r="FR96" s="345" t="b">
        <f t="shared" si="199"/>
        <v>0</v>
      </c>
      <c r="FS96" s="345">
        <f t="shared" si="200"/>
        <v>0</v>
      </c>
      <c r="FT96" s="164" t="b">
        <f t="shared" si="201"/>
        <v>0</v>
      </c>
      <c r="FU96" s="164" t="str">
        <f t="shared" si="202"/>
        <v/>
      </c>
      <c r="FV96" s="164">
        <f t="shared" si="203"/>
        <v>0</v>
      </c>
      <c r="FW96" s="345" t="b">
        <f t="shared" si="204"/>
        <v>0</v>
      </c>
      <c r="FX96" s="122" t="str">
        <f t="shared" si="205"/>
        <v/>
      </c>
      <c r="FY96" s="345">
        <f t="shared" si="206"/>
        <v>0</v>
      </c>
      <c r="FZ96" s="345" t="b">
        <f t="shared" si="207"/>
        <v>0</v>
      </c>
      <c r="GA96" s="345">
        <f t="shared" si="208"/>
        <v>0</v>
      </c>
      <c r="GB96" s="164" t="b">
        <f t="shared" si="209"/>
        <v>0</v>
      </c>
      <c r="GC96" s="164" t="str">
        <f t="shared" si="210"/>
        <v/>
      </c>
      <c r="GD96" s="164">
        <f t="shared" si="211"/>
        <v>0</v>
      </c>
      <c r="GE96" s="345" t="b">
        <f t="shared" si="212"/>
        <v>0</v>
      </c>
      <c r="GF96" s="122" t="str">
        <f t="shared" si="213"/>
        <v/>
      </c>
      <c r="GG96" s="345">
        <f t="shared" si="214"/>
        <v>0</v>
      </c>
      <c r="GH96" s="345" t="b">
        <f t="shared" si="215"/>
        <v>0</v>
      </c>
      <c r="GI96" s="345">
        <f t="shared" si="216"/>
        <v>0</v>
      </c>
      <c r="GK96" s="522">
        <f t="shared" si="217"/>
        <v>0</v>
      </c>
      <c r="GL96" s="522"/>
      <c r="GM96" s="522">
        <f t="shared" si="218"/>
        <v>0</v>
      </c>
      <c r="GN96" s="522"/>
      <c r="GO96" s="522">
        <f t="shared" si="219"/>
        <v>0</v>
      </c>
      <c r="GP96" s="522"/>
      <c r="GQ96" s="522">
        <f t="shared" si="220"/>
        <v>0</v>
      </c>
      <c r="GR96" s="522"/>
      <c r="GS96" s="522">
        <f t="shared" si="221"/>
        <v>0</v>
      </c>
      <c r="GT96" s="522"/>
      <c r="GU96" s="522">
        <f t="shared" si="222"/>
        <v>0</v>
      </c>
      <c r="GV96" s="522"/>
      <c r="GW96" s="522">
        <f t="shared" si="223"/>
        <v>0</v>
      </c>
      <c r="GX96" s="522"/>
      <c r="GY96" s="522">
        <f t="shared" si="224"/>
        <v>0</v>
      </c>
      <c r="GZ96" s="522"/>
      <c r="HA96" s="522">
        <f t="shared" si="225"/>
        <v>0</v>
      </c>
      <c r="HB96" s="522"/>
      <c r="HC96" s="522">
        <f t="shared" ref="HC96:HC108" si="241">IF(AND(AH96&lt;&gt;"",AP96="X"),0,IF(OR(AJ96&gt;=AH96,AL96&gt;=AH96,AN96&gt;=AH96),0,1))</f>
        <v>0</v>
      </c>
      <c r="HD96" s="522"/>
      <c r="HE96" s="522">
        <f t="shared" si="226"/>
        <v>0</v>
      </c>
      <c r="HF96" s="522"/>
      <c r="HG96" s="522">
        <f t="shared" si="227"/>
        <v>0</v>
      </c>
      <c r="HH96" s="522"/>
      <c r="HI96" s="522">
        <f t="shared" si="228"/>
        <v>0</v>
      </c>
      <c r="HJ96" s="522"/>
      <c r="HK96" s="522">
        <f t="shared" si="229"/>
        <v>0</v>
      </c>
      <c r="HL96" s="522"/>
      <c r="HM96" s="522">
        <f t="shared" si="230"/>
        <v>0</v>
      </c>
      <c r="HN96" s="522"/>
      <c r="HO96" s="522">
        <f t="shared" si="231"/>
        <v>0</v>
      </c>
      <c r="HP96" s="522"/>
      <c r="HQ96" s="522">
        <f t="shared" si="232"/>
        <v>0</v>
      </c>
      <c r="HR96" s="522"/>
      <c r="HS96" s="522">
        <f t="shared" si="233"/>
        <v>0</v>
      </c>
      <c r="HT96" s="522"/>
      <c r="HU96" s="522">
        <f t="shared" si="234"/>
        <v>0</v>
      </c>
      <c r="HV96" s="522"/>
      <c r="HW96" s="522">
        <f t="shared" si="235"/>
        <v>0</v>
      </c>
      <c r="HX96" s="522"/>
      <c r="HY96" s="522">
        <f t="shared" si="236"/>
        <v>0</v>
      </c>
      <c r="HZ96" s="522"/>
      <c r="IA96" s="522">
        <f t="shared" si="237"/>
        <v>0</v>
      </c>
      <c r="IB96" s="522"/>
      <c r="IC96" s="522">
        <f t="shared" si="238"/>
        <v>0</v>
      </c>
      <c r="ID96" s="522"/>
      <c r="IE96" s="522">
        <f t="shared" si="239"/>
        <v>0</v>
      </c>
      <c r="IF96" s="522"/>
      <c r="IG96" s="522">
        <f t="shared" si="240"/>
        <v>0</v>
      </c>
      <c r="IH96" s="522"/>
      <c r="IJ96" s="522">
        <f t="shared" si="130"/>
        <v>0</v>
      </c>
      <c r="IK96" s="522"/>
      <c r="IL96" s="522">
        <f t="shared" si="131"/>
        <v>0</v>
      </c>
      <c r="IM96" s="522"/>
      <c r="IN96" s="522">
        <f t="shared" si="132"/>
        <v>0</v>
      </c>
      <c r="IO96" s="522"/>
      <c r="IP96" s="522">
        <f t="shared" si="133"/>
        <v>0</v>
      </c>
      <c r="IQ96" s="522"/>
      <c r="IR96" s="522">
        <f t="shared" si="134"/>
        <v>0</v>
      </c>
      <c r="IS96" s="522"/>
      <c r="IU96" s="522">
        <f t="shared" si="119"/>
        <v>0</v>
      </c>
      <c r="IV96" s="522"/>
      <c r="IW96" s="522">
        <f t="shared" si="120"/>
        <v>0</v>
      </c>
      <c r="IX96" s="522"/>
      <c r="IY96" s="522">
        <f t="shared" si="121"/>
        <v>0</v>
      </c>
      <c r="IZ96" s="522"/>
      <c r="JA96" s="522">
        <f t="shared" si="122"/>
        <v>0</v>
      </c>
      <c r="JB96" s="522"/>
      <c r="JC96" s="522">
        <f t="shared" si="123"/>
        <v>0</v>
      </c>
      <c r="JD96" s="522"/>
      <c r="JE96" s="522">
        <f t="shared" si="124"/>
        <v>0</v>
      </c>
      <c r="JF96" s="522"/>
    </row>
    <row r="97" spans="1:266">
      <c r="A97" s="253"/>
      <c r="B97" s="211"/>
      <c r="C97" s="48" t="s">
        <v>5401</v>
      </c>
      <c r="D97" s="547" t="str">
        <f>IF($CW$27=1,"",IF(CNGE_2024_M3_Secc1!D646="","",CNGE_2024_M3_Secc1!D646))</f>
        <v/>
      </c>
      <c r="E97" s="548"/>
      <c r="F97" s="548"/>
      <c r="G97" s="549"/>
      <c r="H97" s="537"/>
      <c r="I97" s="537"/>
      <c r="J97" s="537"/>
      <c r="K97" s="537"/>
      <c r="L97" s="537"/>
      <c r="M97" s="537"/>
      <c r="N97" s="537"/>
      <c r="O97" s="537"/>
      <c r="P97" s="982"/>
      <c r="Q97" s="982"/>
      <c r="R97" s="982"/>
      <c r="S97" s="982"/>
      <c r="T97" s="982"/>
      <c r="U97" s="982"/>
      <c r="V97" s="982"/>
      <c r="W97" s="982"/>
      <c r="X97" s="982"/>
      <c r="Y97" s="982"/>
      <c r="Z97" s="537"/>
      <c r="AA97" s="537"/>
      <c r="AB97" s="537"/>
      <c r="AC97" s="537"/>
      <c r="AD97" s="537"/>
      <c r="AE97" s="537"/>
      <c r="AF97" s="537"/>
      <c r="AG97" s="537"/>
      <c r="AH97" s="982"/>
      <c r="AI97" s="982"/>
      <c r="AJ97" s="982"/>
      <c r="AK97" s="982"/>
      <c r="AL97" s="982"/>
      <c r="AM97" s="982"/>
      <c r="AN97" s="982"/>
      <c r="AO97" s="982"/>
      <c r="AP97" s="982"/>
      <c r="AQ97" s="982"/>
      <c r="AR97" s="537"/>
      <c r="AS97" s="537"/>
      <c r="AT97" s="537"/>
      <c r="AU97" s="537"/>
      <c r="AV97" s="537"/>
      <c r="AW97" s="537"/>
      <c r="AX97" s="537"/>
      <c r="AY97" s="537"/>
      <c r="AZ97" s="982"/>
      <c r="BA97" s="982"/>
      <c r="BB97" s="982"/>
      <c r="BC97" s="982"/>
      <c r="BD97" s="982"/>
      <c r="BE97" s="982"/>
      <c r="BF97" s="982"/>
      <c r="BG97" s="982"/>
      <c r="BH97" s="982"/>
      <c r="BI97" s="982"/>
      <c r="BJ97" s="537"/>
      <c r="BK97" s="537"/>
      <c r="BL97" s="537"/>
      <c r="BM97" s="537"/>
      <c r="BN97" s="537"/>
      <c r="BO97" s="537"/>
      <c r="BP97" s="537"/>
      <c r="BQ97" s="537"/>
      <c r="BR97" s="982"/>
      <c r="BS97" s="982"/>
      <c r="BT97" s="982"/>
      <c r="BU97" s="982"/>
      <c r="BV97" s="982"/>
      <c r="BW97" s="982"/>
      <c r="BX97" s="982"/>
      <c r="BY97" s="982"/>
      <c r="BZ97" s="982"/>
      <c r="CA97" s="982"/>
      <c r="CB97" s="537"/>
      <c r="CC97" s="537"/>
      <c r="CD97" s="537"/>
      <c r="CE97" s="537"/>
      <c r="CF97" s="537"/>
      <c r="CG97" s="537"/>
      <c r="CH97" s="537"/>
      <c r="CI97" s="537"/>
      <c r="CJ97" s="982"/>
      <c r="CK97" s="982"/>
      <c r="CL97" s="982"/>
      <c r="CM97" s="982"/>
      <c r="CN97" s="982"/>
      <c r="CO97" s="982"/>
      <c r="CP97" s="982"/>
      <c r="CQ97" s="982"/>
      <c r="CR97" s="982"/>
      <c r="CS97" s="982"/>
      <c r="CW97" s="524">
        <f>CNGE_2024_M3_Secc1!AH745</f>
        <v>0</v>
      </c>
      <c r="CX97" s="526"/>
      <c r="CZ97" s="522">
        <f>IF(CNGE_2024_M3_Secc1!$AO$669=CNGE_2024_M3_Secc1!$AQ$669,0,CNGE_2024_M3_Secc1!Y745)</f>
        <v>0</v>
      </c>
      <c r="DA97" s="522"/>
      <c r="DB97" s="522">
        <f t="shared" si="135"/>
        <v>0</v>
      </c>
      <c r="DC97" s="522"/>
      <c r="DD97" s="522">
        <f t="shared" si="136"/>
        <v>0</v>
      </c>
      <c r="DE97" s="522"/>
      <c r="DG97" s="164" t="b">
        <f t="shared" si="137"/>
        <v>0</v>
      </c>
      <c r="DH97" s="164" t="str">
        <f t="shared" si="138"/>
        <v/>
      </c>
      <c r="DI97" s="164">
        <f t="shared" si="139"/>
        <v>0</v>
      </c>
      <c r="DJ97" s="345" t="b">
        <f t="shared" si="140"/>
        <v>0</v>
      </c>
      <c r="DK97" s="122" t="str">
        <f t="shared" si="141"/>
        <v/>
      </c>
      <c r="DL97" s="345">
        <f t="shared" si="142"/>
        <v>0</v>
      </c>
      <c r="DM97" s="345" t="b">
        <f t="shared" si="143"/>
        <v>0</v>
      </c>
      <c r="DN97" s="345">
        <f t="shared" si="144"/>
        <v>0</v>
      </c>
      <c r="DO97" s="164" t="b">
        <f t="shared" si="145"/>
        <v>0</v>
      </c>
      <c r="DP97" s="164" t="str">
        <f t="shared" si="146"/>
        <v/>
      </c>
      <c r="DQ97" s="164">
        <f t="shared" si="147"/>
        <v>0</v>
      </c>
      <c r="DR97" s="345" t="b">
        <f t="shared" si="148"/>
        <v>0</v>
      </c>
      <c r="DS97" s="122" t="str">
        <f t="shared" si="149"/>
        <v/>
      </c>
      <c r="DT97" s="345">
        <f t="shared" si="150"/>
        <v>0</v>
      </c>
      <c r="DU97" s="345" t="b">
        <f t="shared" si="151"/>
        <v>0</v>
      </c>
      <c r="DV97" s="345">
        <f t="shared" si="152"/>
        <v>0</v>
      </c>
      <c r="DW97" s="164" t="b">
        <f t="shared" si="153"/>
        <v>0</v>
      </c>
      <c r="DX97" s="164" t="str">
        <f t="shared" si="154"/>
        <v/>
      </c>
      <c r="DY97" s="164">
        <f t="shared" si="155"/>
        <v>0</v>
      </c>
      <c r="DZ97" s="345" t="b">
        <f t="shared" si="156"/>
        <v>0</v>
      </c>
      <c r="EA97" s="122" t="str">
        <f t="shared" si="157"/>
        <v/>
      </c>
      <c r="EB97" s="345">
        <f t="shared" si="158"/>
        <v>0</v>
      </c>
      <c r="EC97" s="345" t="b">
        <f t="shared" si="159"/>
        <v>0</v>
      </c>
      <c r="ED97" s="345">
        <f t="shared" si="160"/>
        <v>0</v>
      </c>
      <c r="EE97" s="164" t="b">
        <f t="shared" si="161"/>
        <v>0</v>
      </c>
      <c r="EF97" s="164" t="str">
        <f t="shared" si="162"/>
        <v/>
      </c>
      <c r="EG97" s="164">
        <f t="shared" si="163"/>
        <v>0</v>
      </c>
      <c r="EH97" s="345" t="b">
        <f t="shared" si="164"/>
        <v>0</v>
      </c>
      <c r="EI97" s="122" t="str">
        <f t="shared" si="165"/>
        <v/>
      </c>
      <c r="EJ97" s="345">
        <f t="shared" si="166"/>
        <v>0</v>
      </c>
      <c r="EK97" s="345" t="b">
        <f t="shared" si="167"/>
        <v>0</v>
      </c>
      <c r="EL97" s="345">
        <f t="shared" si="168"/>
        <v>0</v>
      </c>
      <c r="EM97" s="164" t="b">
        <f t="shared" si="169"/>
        <v>0</v>
      </c>
      <c r="EN97" s="164" t="str">
        <f t="shared" si="170"/>
        <v/>
      </c>
      <c r="EO97" s="164">
        <f t="shared" si="171"/>
        <v>0</v>
      </c>
      <c r="EP97" s="345" t="b">
        <f t="shared" si="172"/>
        <v>0</v>
      </c>
      <c r="EQ97" s="122" t="str">
        <f t="shared" si="173"/>
        <v/>
      </c>
      <c r="ER97" s="345">
        <f t="shared" si="174"/>
        <v>0</v>
      </c>
      <c r="ES97" s="345" t="b">
        <f t="shared" si="175"/>
        <v>0</v>
      </c>
      <c r="ET97" s="345">
        <f t="shared" si="176"/>
        <v>0</v>
      </c>
      <c r="EU97" s="522"/>
      <c r="EV97" s="164" t="b">
        <f t="shared" si="177"/>
        <v>0</v>
      </c>
      <c r="EW97" s="164" t="str">
        <f t="shared" si="178"/>
        <v/>
      </c>
      <c r="EX97" s="164">
        <f t="shared" si="179"/>
        <v>0</v>
      </c>
      <c r="EY97" s="345" t="b">
        <f t="shared" si="180"/>
        <v>0</v>
      </c>
      <c r="EZ97" s="122" t="str">
        <f t="shared" si="181"/>
        <v/>
      </c>
      <c r="FA97" s="345">
        <f t="shared" si="182"/>
        <v>0</v>
      </c>
      <c r="FB97" s="345" t="b">
        <f t="shared" si="183"/>
        <v>0</v>
      </c>
      <c r="FC97" s="345">
        <f t="shared" si="184"/>
        <v>0</v>
      </c>
      <c r="FD97" s="164" t="b">
        <f t="shared" si="185"/>
        <v>0</v>
      </c>
      <c r="FE97" s="164" t="str">
        <f t="shared" si="186"/>
        <v/>
      </c>
      <c r="FF97" s="164">
        <f t="shared" si="187"/>
        <v>0</v>
      </c>
      <c r="FG97" s="345" t="b">
        <f t="shared" si="188"/>
        <v>0</v>
      </c>
      <c r="FH97" s="122" t="str">
        <f t="shared" si="189"/>
        <v/>
      </c>
      <c r="FI97" s="345">
        <f t="shared" si="190"/>
        <v>0</v>
      </c>
      <c r="FJ97" s="345" t="b">
        <f t="shared" si="191"/>
        <v>0</v>
      </c>
      <c r="FK97" s="345">
        <f t="shared" si="192"/>
        <v>0</v>
      </c>
      <c r="FL97" s="164" t="b">
        <f t="shared" si="193"/>
        <v>0</v>
      </c>
      <c r="FM97" s="164" t="str">
        <f t="shared" si="194"/>
        <v/>
      </c>
      <c r="FN97" s="164">
        <f t="shared" si="195"/>
        <v>0</v>
      </c>
      <c r="FO97" s="345" t="b">
        <f t="shared" si="196"/>
        <v>0</v>
      </c>
      <c r="FP97" s="122" t="str">
        <f t="shared" si="197"/>
        <v/>
      </c>
      <c r="FQ97" s="345">
        <f t="shared" si="198"/>
        <v>0</v>
      </c>
      <c r="FR97" s="345" t="b">
        <f t="shared" si="199"/>
        <v>0</v>
      </c>
      <c r="FS97" s="345">
        <f t="shared" si="200"/>
        <v>0</v>
      </c>
      <c r="FT97" s="164" t="b">
        <f t="shared" si="201"/>
        <v>0</v>
      </c>
      <c r="FU97" s="164" t="str">
        <f t="shared" si="202"/>
        <v/>
      </c>
      <c r="FV97" s="164">
        <f t="shared" si="203"/>
        <v>0</v>
      </c>
      <c r="FW97" s="345" t="b">
        <f t="shared" si="204"/>
        <v>0</v>
      </c>
      <c r="FX97" s="122" t="str">
        <f t="shared" si="205"/>
        <v/>
      </c>
      <c r="FY97" s="345">
        <f t="shared" si="206"/>
        <v>0</v>
      </c>
      <c r="FZ97" s="345" t="b">
        <f t="shared" si="207"/>
        <v>0</v>
      </c>
      <c r="GA97" s="345">
        <f t="shared" si="208"/>
        <v>0</v>
      </c>
      <c r="GB97" s="164" t="b">
        <f t="shared" si="209"/>
        <v>0</v>
      </c>
      <c r="GC97" s="164" t="str">
        <f t="shared" si="210"/>
        <v/>
      </c>
      <c r="GD97" s="164">
        <f t="shared" si="211"/>
        <v>0</v>
      </c>
      <c r="GE97" s="345" t="b">
        <f t="shared" si="212"/>
        <v>0</v>
      </c>
      <c r="GF97" s="122" t="str">
        <f t="shared" si="213"/>
        <v/>
      </c>
      <c r="GG97" s="345">
        <f t="shared" si="214"/>
        <v>0</v>
      </c>
      <c r="GH97" s="345" t="b">
        <f t="shared" si="215"/>
        <v>0</v>
      </c>
      <c r="GI97" s="345">
        <f t="shared" si="216"/>
        <v>0</v>
      </c>
      <c r="GK97" s="522">
        <f t="shared" si="217"/>
        <v>0</v>
      </c>
      <c r="GL97" s="522"/>
      <c r="GM97" s="522">
        <f t="shared" si="218"/>
        <v>0</v>
      </c>
      <c r="GN97" s="522"/>
      <c r="GO97" s="522">
        <f t="shared" si="219"/>
        <v>0</v>
      </c>
      <c r="GP97" s="522"/>
      <c r="GQ97" s="522">
        <f t="shared" si="220"/>
        <v>0</v>
      </c>
      <c r="GR97" s="522"/>
      <c r="GS97" s="522">
        <f t="shared" si="221"/>
        <v>0</v>
      </c>
      <c r="GT97" s="522"/>
      <c r="GU97" s="522">
        <f t="shared" si="222"/>
        <v>0</v>
      </c>
      <c r="GV97" s="522"/>
      <c r="GW97" s="522">
        <f t="shared" si="223"/>
        <v>0</v>
      </c>
      <c r="GX97" s="522"/>
      <c r="GY97" s="522">
        <f t="shared" si="224"/>
        <v>0</v>
      </c>
      <c r="GZ97" s="522"/>
      <c r="HA97" s="522">
        <f t="shared" si="225"/>
        <v>0</v>
      </c>
      <c r="HB97" s="522"/>
      <c r="HC97" s="522">
        <f t="shared" si="241"/>
        <v>0</v>
      </c>
      <c r="HD97" s="522"/>
      <c r="HE97" s="522">
        <f t="shared" si="226"/>
        <v>0</v>
      </c>
      <c r="HF97" s="522"/>
      <c r="HG97" s="522">
        <f t="shared" si="227"/>
        <v>0</v>
      </c>
      <c r="HH97" s="522"/>
      <c r="HI97" s="522">
        <f t="shared" si="228"/>
        <v>0</v>
      </c>
      <c r="HJ97" s="522"/>
      <c r="HK97" s="522">
        <f t="shared" si="229"/>
        <v>0</v>
      </c>
      <c r="HL97" s="522"/>
      <c r="HM97" s="522">
        <f t="shared" si="230"/>
        <v>0</v>
      </c>
      <c r="HN97" s="522"/>
      <c r="HO97" s="522">
        <f t="shared" si="231"/>
        <v>0</v>
      </c>
      <c r="HP97" s="522"/>
      <c r="HQ97" s="522">
        <f t="shared" si="232"/>
        <v>0</v>
      </c>
      <c r="HR97" s="522"/>
      <c r="HS97" s="522">
        <f t="shared" si="233"/>
        <v>0</v>
      </c>
      <c r="HT97" s="522"/>
      <c r="HU97" s="522">
        <f t="shared" si="234"/>
        <v>0</v>
      </c>
      <c r="HV97" s="522"/>
      <c r="HW97" s="522">
        <f t="shared" si="235"/>
        <v>0</v>
      </c>
      <c r="HX97" s="522"/>
      <c r="HY97" s="522">
        <f t="shared" si="236"/>
        <v>0</v>
      </c>
      <c r="HZ97" s="522"/>
      <c r="IA97" s="522">
        <f t="shared" si="237"/>
        <v>0</v>
      </c>
      <c r="IB97" s="522"/>
      <c r="IC97" s="522">
        <f t="shared" si="238"/>
        <v>0</v>
      </c>
      <c r="ID97" s="522"/>
      <c r="IE97" s="522">
        <f t="shared" si="239"/>
        <v>0</v>
      </c>
      <c r="IF97" s="522"/>
      <c r="IG97" s="522">
        <f t="shared" si="240"/>
        <v>0</v>
      </c>
      <c r="IH97" s="522"/>
      <c r="IJ97" s="522">
        <f t="shared" si="130"/>
        <v>0</v>
      </c>
      <c r="IK97" s="522"/>
      <c r="IL97" s="522">
        <f t="shared" si="131"/>
        <v>0</v>
      </c>
      <c r="IM97" s="522"/>
      <c r="IN97" s="522">
        <f t="shared" si="132"/>
        <v>0</v>
      </c>
      <c r="IO97" s="522"/>
      <c r="IP97" s="522">
        <f t="shared" si="133"/>
        <v>0</v>
      </c>
      <c r="IQ97" s="522"/>
      <c r="IR97" s="522">
        <f t="shared" si="134"/>
        <v>0</v>
      </c>
      <c r="IS97" s="522"/>
      <c r="IU97" s="522">
        <f t="shared" si="119"/>
        <v>0</v>
      </c>
      <c r="IV97" s="522"/>
      <c r="IW97" s="522">
        <f t="shared" si="120"/>
        <v>0</v>
      </c>
      <c r="IX97" s="522"/>
      <c r="IY97" s="522">
        <f t="shared" si="121"/>
        <v>0</v>
      </c>
      <c r="IZ97" s="522"/>
      <c r="JA97" s="522">
        <f t="shared" si="122"/>
        <v>0</v>
      </c>
      <c r="JB97" s="522"/>
      <c r="JC97" s="522">
        <f t="shared" si="123"/>
        <v>0</v>
      </c>
      <c r="JD97" s="522"/>
      <c r="JE97" s="522">
        <f t="shared" si="124"/>
        <v>0</v>
      </c>
      <c r="JF97" s="522"/>
    </row>
    <row r="98" spans="1:266">
      <c r="A98" s="253"/>
      <c r="B98" s="211"/>
      <c r="C98" s="48" t="s">
        <v>5402</v>
      </c>
      <c r="D98" s="547" t="str">
        <f>IF($CW$27=1,"",IF(CNGE_2024_M3_Secc1!D647="","",CNGE_2024_M3_Secc1!D647))</f>
        <v/>
      </c>
      <c r="E98" s="548"/>
      <c r="F98" s="548"/>
      <c r="G98" s="549"/>
      <c r="H98" s="537"/>
      <c r="I98" s="537"/>
      <c r="J98" s="537"/>
      <c r="K98" s="537"/>
      <c r="L98" s="537"/>
      <c r="M98" s="537"/>
      <c r="N98" s="537"/>
      <c r="O98" s="537"/>
      <c r="P98" s="982"/>
      <c r="Q98" s="982"/>
      <c r="R98" s="982"/>
      <c r="S98" s="982"/>
      <c r="T98" s="982"/>
      <c r="U98" s="982"/>
      <c r="V98" s="982"/>
      <c r="W98" s="982"/>
      <c r="X98" s="982"/>
      <c r="Y98" s="982"/>
      <c r="Z98" s="537"/>
      <c r="AA98" s="537"/>
      <c r="AB98" s="537"/>
      <c r="AC98" s="537"/>
      <c r="AD98" s="537"/>
      <c r="AE98" s="537"/>
      <c r="AF98" s="537"/>
      <c r="AG98" s="537"/>
      <c r="AH98" s="982"/>
      <c r="AI98" s="982"/>
      <c r="AJ98" s="982"/>
      <c r="AK98" s="982"/>
      <c r="AL98" s="982"/>
      <c r="AM98" s="982"/>
      <c r="AN98" s="982"/>
      <c r="AO98" s="982"/>
      <c r="AP98" s="982"/>
      <c r="AQ98" s="982"/>
      <c r="AR98" s="537"/>
      <c r="AS98" s="537"/>
      <c r="AT98" s="537"/>
      <c r="AU98" s="537"/>
      <c r="AV98" s="537"/>
      <c r="AW98" s="537"/>
      <c r="AX98" s="537"/>
      <c r="AY98" s="537"/>
      <c r="AZ98" s="982"/>
      <c r="BA98" s="982"/>
      <c r="BB98" s="982"/>
      <c r="BC98" s="982"/>
      <c r="BD98" s="982"/>
      <c r="BE98" s="982"/>
      <c r="BF98" s="982"/>
      <c r="BG98" s="982"/>
      <c r="BH98" s="982"/>
      <c r="BI98" s="982"/>
      <c r="BJ98" s="537"/>
      <c r="BK98" s="537"/>
      <c r="BL98" s="537"/>
      <c r="BM98" s="537"/>
      <c r="BN98" s="537"/>
      <c r="BO98" s="537"/>
      <c r="BP98" s="537"/>
      <c r="BQ98" s="537"/>
      <c r="BR98" s="982"/>
      <c r="BS98" s="982"/>
      <c r="BT98" s="982"/>
      <c r="BU98" s="982"/>
      <c r="BV98" s="982"/>
      <c r="BW98" s="982"/>
      <c r="BX98" s="982"/>
      <c r="BY98" s="982"/>
      <c r="BZ98" s="982"/>
      <c r="CA98" s="982"/>
      <c r="CB98" s="537"/>
      <c r="CC98" s="537"/>
      <c r="CD98" s="537"/>
      <c r="CE98" s="537"/>
      <c r="CF98" s="537"/>
      <c r="CG98" s="537"/>
      <c r="CH98" s="537"/>
      <c r="CI98" s="537"/>
      <c r="CJ98" s="982"/>
      <c r="CK98" s="982"/>
      <c r="CL98" s="982"/>
      <c r="CM98" s="982"/>
      <c r="CN98" s="982"/>
      <c r="CO98" s="982"/>
      <c r="CP98" s="982"/>
      <c r="CQ98" s="982"/>
      <c r="CR98" s="982"/>
      <c r="CS98" s="982"/>
      <c r="CW98" s="524">
        <f>CNGE_2024_M3_Secc1!AH746</f>
        <v>0</v>
      </c>
      <c r="CX98" s="526"/>
      <c r="CZ98" s="522">
        <f>IF(CNGE_2024_M3_Secc1!$AO$669=CNGE_2024_M3_Secc1!$AQ$669,0,CNGE_2024_M3_Secc1!Y746)</f>
        <v>0</v>
      </c>
      <c r="DA98" s="522"/>
      <c r="DB98" s="522">
        <f t="shared" si="135"/>
        <v>0</v>
      </c>
      <c r="DC98" s="522"/>
      <c r="DD98" s="522">
        <f t="shared" si="136"/>
        <v>0</v>
      </c>
      <c r="DE98" s="522"/>
      <c r="DG98" s="164" t="b">
        <f t="shared" si="137"/>
        <v>0</v>
      </c>
      <c r="DH98" s="164" t="str">
        <f t="shared" si="138"/>
        <v/>
      </c>
      <c r="DI98" s="164">
        <f t="shared" si="139"/>
        <v>0</v>
      </c>
      <c r="DJ98" s="345" t="b">
        <f t="shared" si="140"/>
        <v>0</v>
      </c>
      <c r="DK98" s="122" t="str">
        <f t="shared" si="141"/>
        <v/>
      </c>
      <c r="DL98" s="345">
        <f t="shared" si="142"/>
        <v>0</v>
      </c>
      <c r="DM98" s="345" t="b">
        <f t="shared" si="143"/>
        <v>0</v>
      </c>
      <c r="DN98" s="345">
        <f t="shared" si="144"/>
        <v>0</v>
      </c>
      <c r="DO98" s="164" t="b">
        <f t="shared" si="145"/>
        <v>0</v>
      </c>
      <c r="DP98" s="164" t="str">
        <f t="shared" si="146"/>
        <v/>
      </c>
      <c r="DQ98" s="164">
        <f t="shared" si="147"/>
        <v>0</v>
      </c>
      <c r="DR98" s="345" t="b">
        <f t="shared" si="148"/>
        <v>0</v>
      </c>
      <c r="DS98" s="122" t="str">
        <f t="shared" si="149"/>
        <v/>
      </c>
      <c r="DT98" s="345">
        <f t="shared" si="150"/>
        <v>0</v>
      </c>
      <c r="DU98" s="345" t="b">
        <f t="shared" si="151"/>
        <v>0</v>
      </c>
      <c r="DV98" s="345">
        <f t="shared" si="152"/>
        <v>0</v>
      </c>
      <c r="DW98" s="164" t="b">
        <f t="shared" si="153"/>
        <v>0</v>
      </c>
      <c r="DX98" s="164" t="str">
        <f t="shared" si="154"/>
        <v/>
      </c>
      <c r="DY98" s="164">
        <f t="shared" si="155"/>
        <v>0</v>
      </c>
      <c r="DZ98" s="345" t="b">
        <f t="shared" si="156"/>
        <v>0</v>
      </c>
      <c r="EA98" s="122" t="str">
        <f t="shared" si="157"/>
        <v/>
      </c>
      <c r="EB98" s="345">
        <f t="shared" si="158"/>
        <v>0</v>
      </c>
      <c r="EC98" s="345" t="b">
        <f t="shared" si="159"/>
        <v>0</v>
      </c>
      <c r="ED98" s="345">
        <f t="shared" si="160"/>
        <v>0</v>
      </c>
      <c r="EE98" s="164" t="b">
        <f t="shared" si="161"/>
        <v>0</v>
      </c>
      <c r="EF98" s="164" t="str">
        <f t="shared" si="162"/>
        <v/>
      </c>
      <c r="EG98" s="164">
        <f t="shared" si="163"/>
        <v>0</v>
      </c>
      <c r="EH98" s="345" t="b">
        <f t="shared" si="164"/>
        <v>0</v>
      </c>
      <c r="EI98" s="122" t="str">
        <f t="shared" si="165"/>
        <v/>
      </c>
      <c r="EJ98" s="345">
        <f t="shared" si="166"/>
        <v>0</v>
      </c>
      <c r="EK98" s="345" t="b">
        <f t="shared" si="167"/>
        <v>0</v>
      </c>
      <c r="EL98" s="345">
        <f t="shared" si="168"/>
        <v>0</v>
      </c>
      <c r="EM98" s="164" t="b">
        <f t="shared" si="169"/>
        <v>0</v>
      </c>
      <c r="EN98" s="164" t="str">
        <f t="shared" si="170"/>
        <v/>
      </c>
      <c r="EO98" s="164">
        <f t="shared" si="171"/>
        <v>0</v>
      </c>
      <c r="EP98" s="345" t="b">
        <f t="shared" si="172"/>
        <v>0</v>
      </c>
      <c r="EQ98" s="122" t="str">
        <f t="shared" si="173"/>
        <v/>
      </c>
      <c r="ER98" s="345">
        <f t="shared" si="174"/>
        <v>0</v>
      </c>
      <c r="ES98" s="345" t="b">
        <f t="shared" si="175"/>
        <v>0</v>
      </c>
      <c r="ET98" s="345">
        <f t="shared" si="176"/>
        <v>0</v>
      </c>
      <c r="EU98" s="522"/>
      <c r="EV98" s="164" t="b">
        <f t="shared" si="177"/>
        <v>0</v>
      </c>
      <c r="EW98" s="164" t="str">
        <f t="shared" si="178"/>
        <v/>
      </c>
      <c r="EX98" s="164">
        <f t="shared" si="179"/>
        <v>0</v>
      </c>
      <c r="EY98" s="345" t="b">
        <f t="shared" si="180"/>
        <v>0</v>
      </c>
      <c r="EZ98" s="122" t="str">
        <f t="shared" si="181"/>
        <v/>
      </c>
      <c r="FA98" s="345">
        <f t="shared" si="182"/>
        <v>0</v>
      </c>
      <c r="FB98" s="345" t="b">
        <f t="shared" si="183"/>
        <v>0</v>
      </c>
      <c r="FC98" s="345">
        <f t="shared" si="184"/>
        <v>0</v>
      </c>
      <c r="FD98" s="164" t="b">
        <f t="shared" si="185"/>
        <v>0</v>
      </c>
      <c r="FE98" s="164" t="str">
        <f t="shared" si="186"/>
        <v/>
      </c>
      <c r="FF98" s="164">
        <f t="shared" si="187"/>
        <v>0</v>
      </c>
      <c r="FG98" s="345" t="b">
        <f t="shared" si="188"/>
        <v>0</v>
      </c>
      <c r="FH98" s="122" t="str">
        <f t="shared" si="189"/>
        <v/>
      </c>
      <c r="FI98" s="345">
        <f t="shared" si="190"/>
        <v>0</v>
      </c>
      <c r="FJ98" s="345" t="b">
        <f t="shared" si="191"/>
        <v>0</v>
      </c>
      <c r="FK98" s="345">
        <f t="shared" si="192"/>
        <v>0</v>
      </c>
      <c r="FL98" s="164" t="b">
        <f t="shared" si="193"/>
        <v>0</v>
      </c>
      <c r="FM98" s="164" t="str">
        <f t="shared" si="194"/>
        <v/>
      </c>
      <c r="FN98" s="164">
        <f t="shared" si="195"/>
        <v>0</v>
      </c>
      <c r="FO98" s="345" t="b">
        <f t="shared" si="196"/>
        <v>0</v>
      </c>
      <c r="FP98" s="122" t="str">
        <f t="shared" si="197"/>
        <v/>
      </c>
      <c r="FQ98" s="345">
        <f t="shared" si="198"/>
        <v>0</v>
      </c>
      <c r="FR98" s="345" t="b">
        <f t="shared" si="199"/>
        <v>0</v>
      </c>
      <c r="FS98" s="345">
        <f t="shared" si="200"/>
        <v>0</v>
      </c>
      <c r="FT98" s="164" t="b">
        <f t="shared" si="201"/>
        <v>0</v>
      </c>
      <c r="FU98" s="164" t="str">
        <f t="shared" si="202"/>
        <v/>
      </c>
      <c r="FV98" s="164">
        <f t="shared" si="203"/>
        <v>0</v>
      </c>
      <c r="FW98" s="345" t="b">
        <f t="shared" si="204"/>
        <v>0</v>
      </c>
      <c r="FX98" s="122" t="str">
        <f t="shared" si="205"/>
        <v/>
      </c>
      <c r="FY98" s="345">
        <f t="shared" si="206"/>
        <v>0</v>
      </c>
      <c r="FZ98" s="345" t="b">
        <f t="shared" si="207"/>
        <v>0</v>
      </c>
      <c r="GA98" s="345">
        <f t="shared" si="208"/>
        <v>0</v>
      </c>
      <c r="GB98" s="164" t="b">
        <f t="shared" si="209"/>
        <v>0</v>
      </c>
      <c r="GC98" s="164" t="str">
        <f t="shared" si="210"/>
        <v/>
      </c>
      <c r="GD98" s="164">
        <f t="shared" si="211"/>
        <v>0</v>
      </c>
      <c r="GE98" s="345" t="b">
        <f t="shared" si="212"/>
        <v>0</v>
      </c>
      <c r="GF98" s="122" t="str">
        <f t="shared" si="213"/>
        <v/>
      </c>
      <c r="GG98" s="345">
        <f t="shared" si="214"/>
        <v>0</v>
      </c>
      <c r="GH98" s="345" t="b">
        <f t="shared" si="215"/>
        <v>0</v>
      </c>
      <c r="GI98" s="345">
        <f t="shared" si="216"/>
        <v>0</v>
      </c>
      <c r="GK98" s="522">
        <f t="shared" si="217"/>
        <v>0</v>
      </c>
      <c r="GL98" s="522"/>
      <c r="GM98" s="522">
        <f t="shared" si="218"/>
        <v>0</v>
      </c>
      <c r="GN98" s="522"/>
      <c r="GO98" s="522">
        <f t="shared" si="219"/>
        <v>0</v>
      </c>
      <c r="GP98" s="522"/>
      <c r="GQ98" s="522">
        <f t="shared" si="220"/>
        <v>0</v>
      </c>
      <c r="GR98" s="522"/>
      <c r="GS98" s="522">
        <f t="shared" si="221"/>
        <v>0</v>
      </c>
      <c r="GT98" s="522"/>
      <c r="GU98" s="522">
        <f t="shared" si="222"/>
        <v>0</v>
      </c>
      <c r="GV98" s="522"/>
      <c r="GW98" s="522">
        <f t="shared" si="223"/>
        <v>0</v>
      </c>
      <c r="GX98" s="522"/>
      <c r="GY98" s="522">
        <f t="shared" si="224"/>
        <v>0</v>
      </c>
      <c r="GZ98" s="522"/>
      <c r="HA98" s="522">
        <f t="shared" si="225"/>
        <v>0</v>
      </c>
      <c r="HB98" s="522"/>
      <c r="HC98" s="522">
        <f t="shared" si="241"/>
        <v>0</v>
      </c>
      <c r="HD98" s="522"/>
      <c r="HE98" s="522">
        <f t="shared" si="226"/>
        <v>0</v>
      </c>
      <c r="HF98" s="522"/>
      <c r="HG98" s="522">
        <f t="shared" si="227"/>
        <v>0</v>
      </c>
      <c r="HH98" s="522"/>
      <c r="HI98" s="522">
        <f t="shared" si="228"/>
        <v>0</v>
      </c>
      <c r="HJ98" s="522"/>
      <c r="HK98" s="522">
        <f t="shared" si="229"/>
        <v>0</v>
      </c>
      <c r="HL98" s="522"/>
      <c r="HM98" s="522">
        <f t="shared" si="230"/>
        <v>0</v>
      </c>
      <c r="HN98" s="522"/>
      <c r="HO98" s="522">
        <f t="shared" si="231"/>
        <v>0</v>
      </c>
      <c r="HP98" s="522"/>
      <c r="HQ98" s="522">
        <f t="shared" si="232"/>
        <v>0</v>
      </c>
      <c r="HR98" s="522"/>
      <c r="HS98" s="522">
        <f t="shared" si="233"/>
        <v>0</v>
      </c>
      <c r="HT98" s="522"/>
      <c r="HU98" s="522">
        <f t="shared" si="234"/>
        <v>0</v>
      </c>
      <c r="HV98" s="522"/>
      <c r="HW98" s="522">
        <f t="shared" si="235"/>
        <v>0</v>
      </c>
      <c r="HX98" s="522"/>
      <c r="HY98" s="522">
        <f t="shared" si="236"/>
        <v>0</v>
      </c>
      <c r="HZ98" s="522"/>
      <c r="IA98" s="522">
        <f t="shared" si="237"/>
        <v>0</v>
      </c>
      <c r="IB98" s="522"/>
      <c r="IC98" s="522">
        <f t="shared" si="238"/>
        <v>0</v>
      </c>
      <c r="ID98" s="522"/>
      <c r="IE98" s="522">
        <f t="shared" si="239"/>
        <v>0</v>
      </c>
      <c r="IF98" s="522"/>
      <c r="IG98" s="522">
        <f t="shared" si="240"/>
        <v>0</v>
      </c>
      <c r="IH98" s="522"/>
      <c r="IJ98" s="522">
        <f t="shared" si="130"/>
        <v>0</v>
      </c>
      <c r="IK98" s="522"/>
      <c r="IL98" s="522">
        <f t="shared" si="131"/>
        <v>0</v>
      </c>
      <c r="IM98" s="522"/>
      <c r="IN98" s="522">
        <f t="shared" si="132"/>
        <v>0</v>
      </c>
      <c r="IO98" s="522"/>
      <c r="IP98" s="522">
        <f t="shared" si="133"/>
        <v>0</v>
      </c>
      <c r="IQ98" s="522"/>
      <c r="IR98" s="522">
        <f t="shared" si="134"/>
        <v>0</v>
      </c>
      <c r="IS98" s="522"/>
      <c r="IU98" s="522">
        <f t="shared" si="119"/>
        <v>0</v>
      </c>
      <c r="IV98" s="522"/>
      <c r="IW98" s="522">
        <f t="shared" si="120"/>
        <v>0</v>
      </c>
      <c r="IX98" s="522"/>
      <c r="IY98" s="522">
        <f t="shared" si="121"/>
        <v>0</v>
      </c>
      <c r="IZ98" s="522"/>
      <c r="JA98" s="522">
        <f t="shared" si="122"/>
        <v>0</v>
      </c>
      <c r="JB98" s="522"/>
      <c r="JC98" s="522">
        <f t="shared" si="123"/>
        <v>0</v>
      </c>
      <c r="JD98" s="522"/>
      <c r="JE98" s="522">
        <f t="shared" si="124"/>
        <v>0</v>
      </c>
      <c r="JF98" s="522"/>
    </row>
    <row r="99" spans="1:266">
      <c r="A99" s="253"/>
      <c r="B99" s="211"/>
      <c r="C99" s="48" t="s">
        <v>5403</v>
      </c>
      <c r="D99" s="547" t="str">
        <f>IF($CW$27=1,"",IF(CNGE_2024_M3_Secc1!D648="","",CNGE_2024_M3_Secc1!D648))</f>
        <v/>
      </c>
      <c r="E99" s="548"/>
      <c r="F99" s="548"/>
      <c r="G99" s="549"/>
      <c r="H99" s="537"/>
      <c r="I99" s="537"/>
      <c r="J99" s="537"/>
      <c r="K99" s="537"/>
      <c r="L99" s="537"/>
      <c r="M99" s="537"/>
      <c r="N99" s="537"/>
      <c r="O99" s="537"/>
      <c r="P99" s="982"/>
      <c r="Q99" s="982"/>
      <c r="R99" s="982"/>
      <c r="S99" s="982"/>
      <c r="T99" s="982"/>
      <c r="U99" s="982"/>
      <c r="V99" s="982"/>
      <c r="W99" s="982"/>
      <c r="X99" s="982"/>
      <c r="Y99" s="982"/>
      <c r="Z99" s="537"/>
      <c r="AA99" s="537"/>
      <c r="AB99" s="537"/>
      <c r="AC99" s="537"/>
      <c r="AD99" s="537"/>
      <c r="AE99" s="537"/>
      <c r="AF99" s="537"/>
      <c r="AG99" s="537"/>
      <c r="AH99" s="982"/>
      <c r="AI99" s="982"/>
      <c r="AJ99" s="982"/>
      <c r="AK99" s="982"/>
      <c r="AL99" s="982"/>
      <c r="AM99" s="982"/>
      <c r="AN99" s="982"/>
      <c r="AO99" s="982"/>
      <c r="AP99" s="982"/>
      <c r="AQ99" s="982"/>
      <c r="AR99" s="537"/>
      <c r="AS99" s="537"/>
      <c r="AT99" s="537"/>
      <c r="AU99" s="537"/>
      <c r="AV99" s="537"/>
      <c r="AW99" s="537"/>
      <c r="AX99" s="537"/>
      <c r="AY99" s="537"/>
      <c r="AZ99" s="982"/>
      <c r="BA99" s="982"/>
      <c r="BB99" s="982"/>
      <c r="BC99" s="982"/>
      <c r="BD99" s="982"/>
      <c r="BE99" s="982"/>
      <c r="BF99" s="982"/>
      <c r="BG99" s="982"/>
      <c r="BH99" s="982"/>
      <c r="BI99" s="982"/>
      <c r="BJ99" s="537"/>
      <c r="BK99" s="537"/>
      <c r="BL99" s="537"/>
      <c r="BM99" s="537"/>
      <c r="BN99" s="537"/>
      <c r="BO99" s="537"/>
      <c r="BP99" s="537"/>
      <c r="BQ99" s="537"/>
      <c r="BR99" s="982"/>
      <c r="BS99" s="982"/>
      <c r="BT99" s="982"/>
      <c r="BU99" s="982"/>
      <c r="BV99" s="982"/>
      <c r="BW99" s="982"/>
      <c r="BX99" s="982"/>
      <c r="BY99" s="982"/>
      <c r="BZ99" s="982"/>
      <c r="CA99" s="982"/>
      <c r="CB99" s="537"/>
      <c r="CC99" s="537"/>
      <c r="CD99" s="537"/>
      <c r="CE99" s="537"/>
      <c r="CF99" s="537"/>
      <c r="CG99" s="537"/>
      <c r="CH99" s="537"/>
      <c r="CI99" s="537"/>
      <c r="CJ99" s="982"/>
      <c r="CK99" s="982"/>
      <c r="CL99" s="982"/>
      <c r="CM99" s="982"/>
      <c r="CN99" s="982"/>
      <c r="CO99" s="982"/>
      <c r="CP99" s="982"/>
      <c r="CQ99" s="982"/>
      <c r="CR99" s="982"/>
      <c r="CS99" s="982"/>
      <c r="CW99" s="524">
        <f>CNGE_2024_M3_Secc1!AH747</f>
        <v>0</v>
      </c>
      <c r="CX99" s="526"/>
      <c r="CZ99" s="522">
        <f>IF(CNGE_2024_M3_Secc1!$AO$669=CNGE_2024_M3_Secc1!$AQ$669,0,CNGE_2024_M3_Secc1!Y747)</f>
        <v>0</v>
      </c>
      <c r="DA99" s="522"/>
      <c r="DB99" s="522">
        <f t="shared" si="135"/>
        <v>0</v>
      </c>
      <c r="DC99" s="522"/>
      <c r="DD99" s="522">
        <f t="shared" si="136"/>
        <v>0</v>
      </c>
      <c r="DE99" s="522"/>
      <c r="DG99" s="164" t="b">
        <f t="shared" si="137"/>
        <v>0</v>
      </c>
      <c r="DH99" s="164" t="str">
        <f t="shared" si="138"/>
        <v/>
      </c>
      <c r="DI99" s="164">
        <f t="shared" si="139"/>
        <v>0</v>
      </c>
      <c r="DJ99" s="345" t="b">
        <f t="shared" si="140"/>
        <v>0</v>
      </c>
      <c r="DK99" s="122" t="str">
        <f t="shared" si="141"/>
        <v/>
      </c>
      <c r="DL99" s="345">
        <f t="shared" si="142"/>
        <v>0</v>
      </c>
      <c r="DM99" s="345" t="b">
        <f t="shared" si="143"/>
        <v>0</v>
      </c>
      <c r="DN99" s="345">
        <f t="shared" si="144"/>
        <v>0</v>
      </c>
      <c r="DO99" s="164" t="b">
        <f t="shared" si="145"/>
        <v>0</v>
      </c>
      <c r="DP99" s="164" t="str">
        <f t="shared" si="146"/>
        <v/>
      </c>
      <c r="DQ99" s="164">
        <f t="shared" si="147"/>
        <v>0</v>
      </c>
      <c r="DR99" s="345" t="b">
        <f t="shared" si="148"/>
        <v>0</v>
      </c>
      <c r="DS99" s="122" t="str">
        <f t="shared" si="149"/>
        <v/>
      </c>
      <c r="DT99" s="345">
        <f t="shared" si="150"/>
        <v>0</v>
      </c>
      <c r="DU99" s="345" t="b">
        <f t="shared" si="151"/>
        <v>0</v>
      </c>
      <c r="DV99" s="345">
        <f t="shared" si="152"/>
        <v>0</v>
      </c>
      <c r="DW99" s="164" t="b">
        <f t="shared" si="153"/>
        <v>0</v>
      </c>
      <c r="DX99" s="164" t="str">
        <f t="shared" si="154"/>
        <v/>
      </c>
      <c r="DY99" s="164">
        <f t="shared" si="155"/>
        <v>0</v>
      </c>
      <c r="DZ99" s="345" t="b">
        <f t="shared" si="156"/>
        <v>0</v>
      </c>
      <c r="EA99" s="122" t="str">
        <f t="shared" si="157"/>
        <v/>
      </c>
      <c r="EB99" s="345">
        <f t="shared" si="158"/>
        <v>0</v>
      </c>
      <c r="EC99" s="345" t="b">
        <f t="shared" si="159"/>
        <v>0</v>
      </c>
      <c r="ED99" s="345">
        <f t="shared" si="160"/>
        <v>0</v>
      </c>
      <c r="EE99" s="164" t="b">
        <f t="shared" si="161"/>
        <v>0</v>
      </c>
      <c r="EF99" s="164" t="str">
        <f t="shared" si="162"/>
        <v/>
      </c>
      <c r="EG99" s="164">
        <f t="shared" si="163"/>
        <v>0</v>
      </c>
      <c r="EH99" s="345" t="b">
        <f t="shared" si="164"/>
        <v>0</v>
      </c>
      <c r="EI99" s="122" t="str">
        <f t="shared" si="165"/>
        <v/>
      </c>
      <c r="EJ99" s="345">
        <f t="shared" si="166"/>
        <v>0</v>
      </c>
      <c r="EK99" s="345" t="b">
        <f t="shared" si="167"/>
        <v>0</v>
      </c>
      <c r="EL99" s="345">
        <f t="shared" si="168"/>
        <v>0</v>
      </c>
      <c r="EM99" s="164" t="b">
        <f t="shared" si="169"/>
        <v>0</v>
      </c>
      <c r="EN99" s="164" t="str">
        <f t="shared" si="170"/>
        <v/>
      </c>
      <c r="EO99" s="164">
        <f t="shared" si="171"/>
        <v>0</v>
      </c>
      <c r="EP99" s="345" t="b">
        <f t="shared" si="172"/>
        <v>0</v>
      </c>
      <c r="EQ99" s="122" t="str">
        <f t="shared" si="173"/>
        <v/>
      </c>
      <c r="ER99" s="345">
        <f t="shared" si="174"/>
        <v>0</v>
      </c>
      <c r="ES99" s="345" t="b">
        <f t="shared" si="175"/>
        <v>0</v>
      </c>
      <c r="ET99" s="345">
        <f t="shared" si="176"/>
        <v>0</v>
      </c>
      <c r="EU99" s="522"/>
      <c r="EV99" s="164" t="b">
        <f t="shared" si="177"/>
        <v>0</v>
      </c>
      <c r="EW99" s="164" t="str">
        <f t="shared" si="178"/>
        <v/>
      </c>
      <c r="EX99" s="164">
        <f t="shared" si="179"/>
        <v>0</v>
      </c>
      <c r="EY99" s="345" t="b">
        <f t="shared" si="180"/>
        <v>0</v>
      </c>
      <c r="EZ99" s="122" t="str">
        <f t="shared" si="181"/>
        <v/>
      </c>
      <c r="FA99" s="345">
        <f t="shared" si="182"/>
        <v>0</v>
      </c>
      <c r="FB99" s="345" t="b">
        <f t="shared" si="183"/>
        <v>0</v>
      </c>
      <c r="FC99" s="345">
        <f t="shared" si="184"/>
        <v>0</v>
      </c>
      <c r="FD99" s="164" t="b">
        <f t="shared" si="185"/>
        <v>0</v>
      </c>
      <c r="FE99" s="164" t="str">
        <f t="shared" si="186"/>
        <v/>
      </c>
      <c r="FF99" s="164">
        <f t="shared" si="187"/>
        <v>0</v>
      </c>
      <c r="FG99" s="345" t="b">
        <f t="shared" si="188"/>
        <v>0</v>
      </c>
      <c r="FH99" s="122" t="str">
        <f t="shared" si="189"/>
        <v/>
      </c>
      <c r="FI99" s="345">
        <f t="shared" si="190"/>
        <v>0</v>
      </c>
      <c r="FJ99" s="345" t="b">
        <f t="shared" si="191"/>
        <v>0</v>
      </c>
      <c r="FK99" s="345">
        <f t="shared" si="192"/>
        <v>0</v>
      </c>
      <c r="FL99" s="164" t="b">
        <f t="shared" si="193"/>
        <v>0</v>
      </c>
      <c r="FM99" s="164" t="str">
        <f t="shared" si="194"/>
        <v/>
      </c>
      <c r="FN99" s="164">
        <f t="shared" si="195"/>
        <v>0</v>
      </c>
      <c r="FO99" s="345" t="b">
        <f t="shared" si="196"/>
        <v>0</v>
      </c>
      <c r="FP99" s="122" t="str">
        <f t="shared" si="197"/>
        <v/>
      </c>
      <c r="FQ99" s="345">
        <f t="shared" si="198"/>
        <v>0</v>
      </c>
      <c r="FR99" s="345" t="b">
        <f t="shared" si="199"/>
        <v>0</v>
      </c>
      <c r="FS99" s="345">
        <f t="shared" si="200"/>
        <v>0</v>
      </c>
      <c r="FT99" s="164" t="b">
        <f t="shared" si="201"/>
        <v>0</v>
      </c>
      <c r="FU99" s="164" t="str">
        <f t="shared" si="202"/>
        <v/>
      </c>
      <c r="FV99" s="164">
        <f t="shared" si="203"/>
        <v>0</v>
      </c>
      <c r="FW99" s="345" t="b">
        <f t="shared" si="204"/>
        <v>0</v>
      </c>
      <c r="FX99" s="122" t="str">
        <f t="shared" si="205"/>
        <v/>
      </c>
      <c r="FY99" s="345">
        <f t="shared" si="206"/>
        <v>0</v>
      </c>
      <c r="FZ99" s="345" t="b">
        <f t="shared" si="207"/>
        <v>0</v>
      </c>
      <c r="GA99" s="345">
        <f t="shared" si="208"/>
        <v>0</v>
      </c>
      <c r="GB99" s="164" t="b">
        <f t="shared" si="209"/>
        <v>0</v>
      </c>
      <c r="GC99" s="164" t="str">
        <f t="shared" si="210"/>
        <v/>
      </c>
      <c r="GD99" s="164">
        <f t="shared" si="211"/>
        <v>0</v>
      </c>
      <c r="GE99" s="345" t="b">
        <f t="shared" si="212"/>
        <v>0</v>
      </c>
      <c r="GF99" s="122" t="str">
        <f t="shared" si="213"/>
        <v/>
      </c>
      <c r="GG99" s="345">
        <f t="shared" si="214"/>
        <v>0</v>
      </c>
      <c r="GH99" s="345" t="b">
        <f t="shared" si="215"/>
        <v>0</v>
      </c>
      <c r="GI99" s="345">
        <f t="shared" si="216"/>
        <v>0</v>
      </c>
      <c r="GK99" s="522">
        <f t="shared" si="217"/>
        <v>0</v>
      </c>
      <c r="GL99" s="522"/>
      <c r="GM99" s="522">
        <f t="shared" si="218"/>
        <v>0</v>
      </c>
      <c r="GN99" s="522"/>
      <c r="GO99" s="522">
        <f t="shared" si="219"/>
        <v>0</v>
      </c>
      <c r="GP99" s="522"/>
      <c r="GQ99" s="522">
        <f t="shared" si="220"/>
        <v>0</v>
      </c>
      <c r="GR99" s="522"/>
      <c r="GS99" s="522">
        <f t="shared" si="221"/>
        <v>0</v>
      </c>
      <c r="GT99" s="522"/>
      <c r="GU99" s="522">
        <f t="shared" si="222"/>
        <v>0</v>
      </c>
      <c r="GV99" s="522"/>
      <c r="GW99" s="522">
        <f t="shared" si="223"/>
        <v>0</v>
      </c>
      <c r="GX99" s="522"/>
      <c r="GY99" s="522">
        <f t="shared" si="224"/>
        <v>0</v>
      </c>
      <c r="GZ99" s="522"/>
      <c r="HA99" s="522">
        <f t="shared" si="225"/>
        <v>0</v>
      </c>
      <c r="HB99" s="522"/>
      <c r="HC99" s="522">
        <f t="shared" si="241"/>
        <v>0</v>
      </c>
      <c r="HD99" s="522"/>
      <c r="HE99" s="522">
        <f t="shared" si="226"/>
        <v>0</v>
      </c>
      <c r="HF99" s="522"/>
      <c r="HG99" s="522">
        <f t="shared" si="227"/>
        <v>0</v>
      </c>
      <c r="HH99" s="522"/>
      <c r="HI99" s="522">
        <f t="shared" si="228"/>
        <v>0</v>
      </c>
      <c r="HJ99" s="522"/>
      <c r="HK99" s="522">
        <f t="shared" si="229"/>
        <v>0</v>
      </c>
      <c r="HL99" s="522"/>
      <c r="HM99" s="522">
        <f t="shared" si="230"/>
        <v>0</v>
      </c>
      <c r="HN99" s="522"/>
      <c r="HO99" s="522">
        <f t="shared" si="231"/>
        <v>0</v>
      </c>
      <c r="HP99" s="522"/>
      <c r="HQ99" s="522">
        <f t="shared" si="232"/>
        <v>0</v>
      </c>
      <c r="HR99" s="522"/>
      <c r="HS99" s="522">
        <f t="shared" si="233"/>
        <v>0</v>
      </c>
      <c r="HT99" s="522"/>
      <c r="HU99" s="522">
        <f t="shared" si="234"/>
        <v>0</v>
      </c>
      <c r="HV99" s="522"/>
      <c r="HW99" s="522">
        <f t="shared" si="235"/>
        <v>0</v>
      </c>
      <c r="HX99" s="522"/>
      <c r="HY99" s="522">
        <f t="shared" si="236"/>
        <v>0</v>
      </c>
      <c r="HZ99" s="522"/>
      <c r="IA99" s="522">
        <f t="shared" si="237"/>
        <v>0</v>
      </c>
      <c r="IB99" s="522"/>
      <c r="IC99" s="522">
        <f t="shared" si="238"/>
        <v>0</v>
      </c>
      <c r="ID99" s="522"/>
      <c r="IE99" s="522">
        <f t="shared" si="239"/>
        <v>0</v>
      </c>
      <c r="IF99" s="522"/>
      <c r="IG99" s="522">
        <f t="shared" si="240"/>
        <v>0</v>
      </c>
      <c r="IH99" s="522"/>
      <c r="IJ99" s="522">
        <f t="shared" si="130"/>
        <v>0</v>
      </c>
      <c r="IK99" s="522"/>
      <c r="IL99" s="522">
        <f t="shared" si="131"/>
        <v>0</v>
      </c>
      <c r="IM99" s="522"/>
      <c r="IN99" s="522">
        <f t="shared" si="132"/>
        <v>0</v>
      </c>
      <c r="IO99" s="522"/>
      <c r="IP99" s="522">
        <f t="shared" si="133"/>
        <v>0</v>
      </c>
      <c r="IQ99" s="522"/>
      <c r="IR99" s="522">
        <f t="shared" si="134"/>
        <v>0</v>
      </c>
      <c r="IS99" s="522"/>
      <c r="IU99" s="522">
        <f t="shared" ref="IU99:IU108" si="242">IF(OR(AND(X99="",COUNTA(H99:W99)=4),AND(X99&lt;&gt;"",COUNTA(H99:W99)=3),AND(X99="",COUNTA(H99:W99)=0,$IU$28&gt;$CZ99)),0,1)</f>
        <v>0</v>
      </c>
      <c r="IV99" s="522"/>
      <c r="IW99" s="522">
        <f t="shared" ref="IW99:IW108" si="243">IF(OR(AND(AP99="",COUNTA(Z99:AO99)=4),AND(AP99&lt;&gt;"",COUNTA(Z99:AO99)=3),AND(AP99="",COUNTA(Z99:AO99)=0,$IW$28&gt;$CZ99)),0,1)</f>
        <v>0</v>
      </c>
      <c r="IX99" s="522"/>
      <c r="IY99" s="522">
        <f t="shared" ref="IY99:IY108" si="244">IF(OR(AND(BH99="",COUNTA(AR99:BG99)=4),AND(BH99&lt;&gt;"",COUNTA(AR99:BG99)=3),AND(BH99="",COUNTA(AR99:BG99)=0,$IY$28&gt;$CZ99)),0,1)</f>
        <v>0</v>
      </c>
      <c r="IZ99" s="522"/>
      <c r="JA99" s="522">
        <f t="shared" ref="JA99:JA108" si="245">IF(OR(AND(BZ99="",COUNTA(BJ99:BY99)=4),AND(BZ99&lt;&gt;"",COUNTA(BJ99:BY99)=3),AND(BZ99="",COUNTA(BJ99:BY99)=0,$JA$28&gt;$CZ99)),0,1)</f>
        <v>0</v>
      </c>
      <c r="JB99" s="522"/>
      <c r="JC99" s="522">
        <f t="shared" ref="JC99:JC108" si="246">IF(OR(AND(CR99="",COUNTA(CB99:CQ99)=4),AND(CR99&lt;&gt;"",COUNTA(CB99:CQ99)=3),AND(CR99="",COUNTA(CB99:CQ99)=0,$JC$28&gt;$CZ99)),0,1)</f>
        <v>0</v>
      </c>
      <c r="JD99" s="522"/>
      <c r="JE99" s="522">
        <f t="shared" ref="JE99:JE108" si="247">IF($CW$13=$CY$13,0,IF(OR(AND(D99="",CW99=0,COUNTBLANK(H99:CS99)=90),AND(D99&lt;&gt;"",CW99=1,COUNTBLANK(H99:CS99)=90),AND(D99&lt;&gt;"",CW99=0,SUM(IU99:JD99)=0)),0,1))</f>
        <v>0</v>
      </c>
      <c r="JF99" s="522"/>
    </row>
    <row r="100" spans="1:266">
      <c r="A100" s="253"/>
      <c r="B100" s="211"/>
      <c r="C100" s="48" t="s">
        <v>5404</v>
      </c>
      <c r="D100" s="547" t="str">
        <f>IF($CW$27=1,"",IF(CNGE_2024_M3_Secc1!D649="","",CNGE_2024_M3_Secc1!D649))</f>
        <v/>
      </c>
      <c r="E100" s="548"/>
      <c r="F100" s="548"/>
      <c r="G100" s="549"/>
      <c r="H100" s="537"/>
      <c r="I100" s="537"/>
      <c r="J100" s="537"/>
      <c r="K100" s="537"/>
      <c r="L100" s="537"/>
      <c r="M100" s="537"/>
      <c r="N100" s="537"/>
      <c r="O100" s="537"/>
      <c r="P100" s="982"/>
      <c r="Q100" s="982"/>
      <c r="R100" s="982"/>
      <c r="S100" s="982"/>
      <c r="T100" s="982"/>
      <c r="U100" s="982"/>
      <c r="V100" s="982"/>
      <c r="W100" s="982"/>
      <c r="X100" s="982"/>
      <c r="Y100" s="982"/>
      <c r="Z100" s="537"/>
      <c r="AA100" s="537"/>
      <c r="AB100" s="537"/>
      <c r="AC100" s="537"/>
      <c r="AD100" s="537"/>
      <c r="AE100" s="537"/>
      <c r="AF100" s="537"/>
      <c r="AG100" s="537"/>
      <c r="AH100" s="982"/>
      <c r="AI100" s="982"/>
      <c r="AJ100" s="982"/>
      <c r="AK100" s="982"/>
      <c r="AL100" s="982"/>
      <c r="AM100" s="982"/>
      <c r="AN100" s="982"/>
      <c r="AO100" s="982"/>
      <c r="AP100" s="982"/>
      <c r="AQ100" s="982"/>
      <c r="AR100" s="537"/>
      <c r="AS100" s="537"/>
      <c r="AT100" s="537"/>
      <c r="AU100" s="537"/>
      <c r="AV100" s="537"/>
      <c r="AW100" s="537"/>
      <c r="AX100" s="537"/>
      <c r="AY100" s="537"/>
      <c r="AZ100" s="982"/>
      <c r="BA100" s="982"/>
      <c r="BB100" s="982"/>
      <c r="BC100" s="982"/>
      <c r="BD100" s="982"/>
      <c r="BE100" s="982"/>
      <c r="BF100" s="982"/>
      <c r="BG100" s="982"/>
      <c r="BH100" s="982"/>
      <c r="BI100" s="982"/>
      <c r="BJ100" s="537"/>
      <c r="BK100" s="537"/>
      <c r="BL100" s="537"/>
      <c r="BM100" s="537"/>
      <c r="BN100" s="537"/>
      <c r="BO100" s="537"/>
      <c r="BP100" s="537"/>
      <c r="BQ100" s="537"/>
      <c r="BR100" s="982"/>
      <c r="BS100" s="982"/>
      <c r="BT100" s="982"/>
      <c r="BU100" s="982"/>
      <c r="BV100" s="982"/>
      <c r="BW100" s="982"/>
      <c r="BX100" s="982"/>
      <c r="BY100" s="982"/>
      <c r="BZ100" s="982"/>
      <c r="CA100" s="982"/>
      <c r="CB100" s="537"/>
      <c r="CC100" s="537"/>
      <c r="CD100" s="537"/>
      <c r="CE100" s="537"/>
      <c r="CF100" s="537"/>
      <c r="CG100" s="537"/>
      <c r="CH100" s="537"/>
      <c r="CI100" s="537"/>
      <c r="CJ100" s="982"/>
      <c r="CK100" s="982"/>
      <c r="CL100" s="982"/>
      <c r="CM100" s="982"/>
      <c r="CN100" s="982"/>
      <c r="CO100" s="982"/>
      <c r="CP100" s="982"/>
      <c r="CQ100" s="982"/>
      <c r="CR100" s="982"/>
      <c r="CS100" s="982"/>
      <c r="CW100" s="524">
        <f>CNGE_2024_M3_Secc1!AH748</f>
        <v>0</v>
      </c>
      <c r="CX100" s="526"/>
      <c r="CZ100" s="522">
        <f>IF(CNGE_2024_M3_Secc1!$AO$669=CNGE_2024_M3_Secc1!$AQ$669,0,CNGE_2024_M3_Secc1!Y748)</f>
        <v>0</v>
      </c>
      <c r="DA100" s="522"/>
      <c r="DB100" s="522">
        <f t="shared" si="135"/>
        <v>0</v>
      </c>
      <c r="DC100" s="522"/>
      <c r="DD100" s="522">
        <f t="shared" si="136"/>
        <v>0</v>
      </c>
      <c r="DE100" s="522"/>
      <c r="DG100" s="164" t="b">
        <f t="shared" si="137"/>
        <v>0</v>
      </c>
      <c r="DH100" s="164" t="str">
        <f t="shared" si="138"/>
        <v/>
      </c>
      <c r="DI100" s="164">
        <f t="shared" si="139"/>
        <v>0</v>
      </c>
      <c r="DJ100" s="345" t="b">
        <f t="shared" si="140"/>
        <v>0</v>
      </c>
      <c r="DK100" s="122" t="str">
        <f t="shared" si="141"/>
        <v/>
      </c>
      <c r="DL100" s="345">
        <f t="shared" si="142"/>
        <v>0</v>
      </c>
      <c r="DM100" s="345" t="b">
        <f t="shared" si="143"/>
        <v>0</v>
      </c>
      <c r="DN100" s="345">
        <f t="shared" si="144"/>
        <v>0</v>
      </c>
      <c r="DO100" s="164" t="b">
        <f t="shared" si="145"/>
        <v>0</v>
      </c>
      <c r="DP100" s="164" t="str">
        <f t="shared" si="146"/>
        <v/>
      </c>
      <c r="DQ100" s="164">
        <f t="shared" si="147"/>
        <v>0</v>
      </c>
      <c r="DR100" s="345" t="b">
        <f t="shared" si="148"/>
        <v>0</v>
      </c>
      <c r="DS100" s="122" t="str">
        <f t="shared" si="149"/>
        <v/>
      </c>
      <c r="DT100" s="345">
        <f t="shared" si="150"/>
        <v>0</v>
      </c>
      <c r="DU100" s="345" t="b">
        <f t="shared" si="151"/>
        <v>0</v>
      </c>
      <c r="DV100" s="345">
        <f t="shared" si="152"/>
        <v>0</v>
      </c>
      <c r="DW100" s="164" t="b">
        <f t="shared" si="153"/>
        <v>0</v>
      </c>
      <c r="DX100" s="164" t="str">
        <f t="shared" si="154"/>
        <v/>
      </c>
      <c r="DY100" s="164">
        <f t="shared" si="155"/>
        <v>0</v>
      </c>
      <c r="DZ100" s="345" t="b">
        <f t="shared" si="156"/>
        <v>0</v>
      </c>
      <c r="EA100" s="122" t="str">
        <f t="shared" si="157"/>
        <v/>
      </c>
      <c r="EB100" s="345">
        <f t="shared" si="158"/>
        <v>0</v>
      </c>
      <c r="EC100" s="345" t="b">
        <f t="shared" si="159"/>
        <v>0</v>
      </c>
      <c r="ED100" s="345">
        <f t="shared" si="160"/>
        <v>0</v>
      </c>
      <c r="EE100" s="164" t="b">
        <f t="shared" si="161"/>
        <v>0</v>
      </c>
      <c r="EF100" s="164" t="str">
        <f t="shared" si="162"/>
        <v/>
      </c>
      <c r="EG100" s="164">
        <f t="shared" si="163"/>
        <v>0</v>
      </c>
      <c r="EH100" s="345" t="b">
        <f t="shared" si="164"/>
        <v>0</v>
      </c>
      <c r="EI100" s="122" t="str">
        <f t="shared" si="165"/>
        <v/>
      </c>
      <c r="EJ100" s="345">
        <f t="shared" si="166"/>
        <v>0</v>
      </c>
      <c r="EK100" s="345" t="b">
        <f t="shared" si="167"/>
        <v>0</v>
      </c>
      <c r="EL100" s="345">
        <f t="shared" si="168"/>
        <v>0</v>
      </c>
      <c r="EM100" s="164" t="b">
        <f t="shared" si="169"/>
        <v>0</v>
      </c>
      <c r="EN100" s="164" t="str">
        <f t="shared" si="170"/>
        <v/>
      </c>
      <c r="EO100" s="164">
        <f t="shared" si="171"/>
        <v>0</v>
      </c>
      <c r="EP100" s="345" t="b">
        <f t="shared" si="172"/>
        <v>0</v>
      </c>
      <c r="EQ100" s="122" t="str">
        <f t="shared" si="173"/>
        <v/>
      </c>
      <c r="ER100" s="345">
        <f t="shared" si="174"/>
        <v>0</v>
      </c>
      <c r="ES100" s="345" t="b">
        <f t="shared" si="175"/>
        <v>0</v>
      </c>
      <c r="ET100" s="345">
        <f t="shared" si="176"/>
        <v>0</v>
      </c>
      <c r="EU100" s="522"/>
      <c r="EV100" s="164" t="b">
        <f t="shared" si="177"/>
        <v>0</v>
      </c>
      <c r="EW100" s="164" t="str">
        <f t="shared" si="178"/>
        <v/>
      </c>
      <c r="EX100" s="164">
        <f t="shared" si="179"/>
        <v>0</v>
      </c>
      <c r="EY100" s="345" t="b">
        <f t="shared" si="180"/>
        <v>0</v>
      </c>
      <c r="EZ100" s="122" t="str">
        <f t="shared" si="181"/>
        <v/>
      </c>
      <c r="FA100" s="345">
        <f t="shared" si="182"/>
        <v>0</v>
      </c>
      <c r="FB100" s="345" t="b">
        <f t="shared" si="183"/>
        <v>0</v>
      </c>
      <c r="FC100" s="345">
        <f t="shared" si="184"/>
        <v>0</v>
      </c>
      <c r="FD100" s="164" t="b">
        <f t="shared" si="185"/>
        <v>0</v>
      </c>
      <c r="FE100" s="164" t="str">
        <f t="shared" si="186"/>
        <v/>
      </c>
      <c r="FF100" s="164">
        <f t="shared" si="187"/>
        <v>0</v>
      </c>
      <c r="FG100" s="345" t="b">
        <f t="shared" si="188"/>
        <v>0</v>
      </c>
      <c r="FH100" s="122" t="str">
        <f t="shared" si="189"/>
        <v/>
      </c>
      <c r="FI100" s="345">
        <f t="shared" si="190"/>
        <v>0</v>
      </c>
      <c r="FJ100" s="345" t="b">
        <f t="shared" si="191"/>
        <v>0</v>
      </c>
      <c r="FK100" s="345">
        <f t="shared" si="192"/>
        <v>0</v>
      </c>
      <c r="FL100" s="164" t="b">
        <f t="shared" si="193"/>
        <v>0</v>
      </c>
      <c r="FM100" s="164" t="str">
        <f t="shared" si="194"/>
        <v/>
      </c>
      <c r="FN100" s="164">
        <f t="shared" si="195"/>
        <v>0</v>
      </c>
      <c r="FO100" s="345" t="b">
        <f t="shared" si="196"/>
        <v>0</v>
      </c>
      <c r="FP100" s="122" t="str">
        <f t="shared" si="197"/>
        <v/>
      </c>
      <c r="FQ100" s="345">
        <f t="shared" si="198"/>
        <v>0</v>
      </c>
      <c r="FR100" s="345" t="b">
        <f t="shared" si="199"/>
        <v>0</v>
      </c>
      <c r="FS100" s="345">
        <f t="shared" si="200"/>
        <v>0</v>
      </c>
      <c r="FT100" s="164" t="b">
        <f t="shared" si="201"/>
        <v>0</v>
      </c>
      <c r="FU100" s="164" t="str">
        <f t="shared" si="202"/>
        <v/>
      </c>
      <c r="FV100" s="164">
        <f t="shared" si="203"/>
        <v>0</v>
      </c>
      <c r="FW100" s="345" t="b">
        <f t="shared" si="204"/>
        <v>0</v>
      </c>
      <c r="FX100" s="122" t="str">
        <f t="shared" si="205"/>
        <v/>
      </c>
      <c r="FY100" s="345">
        <f t="shared" si="206"/>
        <v>0</v>
      </c>
      <c r="FZ100" s="345" t="b">
        <f t="shared" si="207"/>
        <v>0</v>
      </c>
      <c r="GA100" s="345">
        <f t="shared" si="208"/>
        <v>0</v>
      </c>
      <c r="GB100" s="164" t="b">
        <f t="shared" si="209"/>
        <v>0</v>
      </c>
      <c r="GC100" s="164" t="str">
        <f t="shared" si="210"/>
        <v/>
      </c>
      <c r="GD100" s="164">
        <f t="shared" si="211"/>
        <v>0</v>
      </c>
      <c r="GE100" s="345" t="b">
        <f t="shared" si="212"/>
        <v>0</v>
      </c>
      <c r="GF100" s="122" t="str">
        <f t="shared" si="213"/>
        <v/>
      </c>
      <c r="GG100" s="345">
        <f t="shared" si="214"/>
        <v>0</v>
      </c>
      <c r="GH100" s="345" t="b">
        <f t="shared" si="215"/>
        <v>0</v>
      </c>
      <c r="GI100" s="345">
        <f t="shared" si="216"/>
        <v>0</v>
      </c>
      <c r="GK100" s="522">
        <f t="shared" si="217"/>
        <v>0</v>
      </c>
      <c r="GL100" s="522"/>
      <c r="GM100" s="522">
        <f t="shared" si="218"/>
        <v>0</v>
      </c>
      <c r="GN100" s="522"/>
      <c r="GO100" s="522">
        <f t="shared" si="219"/>
        <v>0</v>
      </c>
      <c r="GP100" s="522"/>
      <c r="GQ100" s="522">
        <f t="shared" si="220"/>
        <v>0</v>
      </c>
      <c r="GR100" s="522"/>
      <c r="GS100" s="522">
        <f t="shared" si="221"/>
        <v>0</v>
      </c>
      <c r="GT100" s="522"/>
      <c r="GU100" s="522">
        <f t="shared" si="222"/>
        <v>0</v>
      </c>
      <c r="GV100" s="522"/>
      <c r="GW100" s="522">
        <f t="shared" si="223"/>
        <v>0</v>
      </c>
      <c r="GX100" s="522"/>
      <c r="GY100" s="522">
        <f t="shared" si="224"/>
        <v>0</v>
      </c>
      <c r="GZ100" s="522"/>
      <c r="HA100" s="522">
        <f t="shared" si="225"/>
        <v>0</v>
      </c>
      <c r="HB100" s="522"/>
      <c r="HC100" s="522">
        <f t="shared" si="241"/>
        <v>0</v>
      </c>
      <c r="HD100" s="522"/>
      <c r="HE100" s="522">
        <f t="shared" si="226"/>
        <v>0</v>
      </c>
      <c r="HF100" s="522"/>
      <c r="HG100" s="522">
        <f t="shared" si="227"/>
        <v>0</v>
      </c>
      <c r="HH100" s="522"/>
      <c r="HI100" s="522">
        <f t="shared" si="228"/>
        <v>0</v>
      </c>
      <c r="HJ100" s="522"/>
      <c r="HK100" s="522">
        <f t="shared" si="229"/>
        <v>0</v>
      </c>
      <c r="HL100" s="522"/>
      <c r="HM100" s="522">
        <f t="shared" si="230"/>
        <v>0</v>
      </c>
      <c r="HN100" s="522"/>
      <c r="HO100" s="522">
        <f t="shared" si="231"/>
        <v>0</v>
      </c>
      <c r="HP100" s="522"/>
      <c r="HQ100" s="522">
        <f t="shared" si="232"/>
        <v>0</v>
      </c>
      <c r="HR100" s="522"/>
      <c r="HS100" s="522">
        <f t="shared" si="233"/>
        <v>0</v>
      </c>
      <c r="HT100" s="522"/>
      <c r="HU100" s="522">
        <f t="shared" si="234"/>
        <v>0</v>
      </c>
      <c r="HV100" s="522"/>
      <c r="HW100" s="522">
        <f t="shared" si="235"/>
        <v>0</v>
      </c>
      <c r="HX100" s="522"/>
      <c r="HY100" s="522">
        <f t="shared" si="236"/>
        <v>0</v>
      </c>
      <c r="HZ100" s="522"/>
      <c r="IA100" s="522">
        <f t="shared" si="237"/>
        <v>0</v>
      </c>
      <c r="IB100" s="522"/>
      <c r="IC100" s="522">
        <f t="shared" si="238"/>
        <v>0</v>
      </c>
      <c r="ID100" s="522"/>
      <c r="IE100" s="522">
        <f t="shared" si="239"/>
        <v>0</v>
      </c>
      <c r="IF100" s="522"/>
      <c r="IG100" s="522">
        <f t="shared" si="240"/>
        <v>0</v>
      </c>
      <c r="IH100" s="522"/>
      <c r="IJ100" s="522">
        <f t="shared" si="130"/>
        <v>0</v>
      </c>
      <c r="IK100" s="522"/>
      <c r="IL100" s="522">
        <f t="shared" si="131"/>
        <v>0</v>
      </c>
      <c r="IM100" s="522"/>
      <c r="IN100" s="522">
        <f t="shared" si="132"/>
        <v>0</v>
      </c>
      <c r="IO100" s="522"/>
      <c r="IP100" s="522">
        <f t="shared" si="133"/>
        <v>0</v>
      </c>
      <c r="IQ100" s="522"/>
      <c r="IR100" s="522">
        <f t="shared" si="134"/>
        <v>0</v>
      </c>
      <c r="IS100" s="522"/>
      <c r="IU100" s="522">
        <f t="shared" si="242"/>
        <v>0</v>
      </c>
      <c r="IV100" s="522"/>
      <c r="IW100" s="522">
        <f t="shared" si="243"/>
        <v>0</v>
      </c>
      <c r="IX100" s="522"/>
      <c r="IY100" s="522">
        <f t="shared" si="244"/>
        <v>0</v>
      </c>
      <c r="IZ100" s="522"/>
      <c r="JA100" s="522">
        <f t="shared" si="245"/>
        <v>0</v>
      </c>
      <c r="JB100" s="522"/>
      <c r="JC100" s="522">
        <f t="shared" si="246"/>
        <v>0</v>
      </c>
      <c r="JD100" s="522"/>
      <c r="JE100" s="522">
        <f t="shared" si="247"/>
        <v>0</v>
      </c>
      <c r="JF100" s="522"/>
    </row>
    <row r="101" spans="1:266">
      <c r="A101" s="253"/>
      <c r="B101" s="211"/>
      <c r="C101" s="48" t="s">
        <v>5405</v>
      </c>
      <c r="D101" s="547" t="str">
        <f>IF($CW$27=1,"",IF(CNGE_2024_M3_Secc1!D650="","",CNGE_2024_M3_Secc1!D650))</f>
        <v/>
      </c>
      <c r="E101" s="548"/>
      <c r="F101" s="548"/>
      <c r="G101" s="549"/>
      <c r="H101" s="537"/>
      <c r="I101" s="537"/>
      <c r="J101" s="537"/>
      <c r="K101" s="537"/>
      <c r="L101" s="537"/>
      <c r="M101" s="537"/>
      <c r="N101" s="537"/>
      <c r="O101" s="537"/>
      <c r="P101" s="982"/>
      <c r="Q101" s="982"/>
      <c r="R101" s="982"/>
      <c r="S101" s="982"/>
      <c r="T101" s="982"/>
      <c r="U101" s="982"/>
      <c r="V101" s="982"/>
      <c r="W101" s="982"/>
      <c r="X101" s="982"/>
      <c r="Y101" s="982"/>
      <c r="Z101" s="537"/>
      <c r="AA101" s="537"/>
      <c r="AB101" s="537"/>
      <c r="AC101" s="537"/>
      <c r="AD101" s="537"/>
      <c r="AE101" s="537"/>
      <c r="AF101" s="537"/>
      <c r="AG101" s="537"/>
      <c r="AH101" s="982"/>
      <c r="AI101" s="982"/>
      <c r="AJ101" s="982"/>
      <c r="AK101" s="982"/>
      <c r="AL101" s="982"/>
      <c r="AM101" s="982"/>
      <c r="AN101" s="982"/>
      <c r="AO101" s="982"/>
      <c r="AP101" s="982"/>
      <c r="AQ101" s="982"/>
      <c r="AR101" s="537"/>
      <c r="AS101" s="537"/>
      <c r="AT101" s="537"/>
      <c r="AU101" s="537"/>
      <c r="AV101" s="537"/>
      <c r="AW101" s="537"/>
      <c r="AX101" s="537"/>
      <c r="AY101" s="537"/>
      <c r="AZ101" s="982"/>
      <c r="BA101" s="982"/>
      <c r="BB101" s="982"/>
      <c r="BC101" s="982"/>
      <c r="BD101" s="982"/>
      <c r="BE101" s="982"/>
      <c r="BF101" s="982"/>
      <c r="BG101" s="982"/>
      <c r="BH101" s="982"/>
      <c r="BI101" s="982"/>
      <c r="BJ101" s="537"/>
      <c r="BK101" s="537"/>
      <c r="BL101" s="537"/>
      <c r="BM101" s="537"/>
      <c r="BN101" s="537"/>
      <c r="BO101" s="537"/>
      <c r="BP101" s="537"/>
      <c r="BQ101" s="537"/>
      <c r="BR101" s="982"/>
      <c r="BS101" s="982"/>
      <c r="BT101" s="982"/>
      <c r="BU101" s="982"/>
      <c r="BV101" s="982"/>
      <c r="BW101" s="982"/>
      <c r="BX101" s="982"/>
      <c r="BY101" s="982"/>
      <c r="BZ101" s="982"/>
      <c r="CA101" s="982"/>
      <c r="CB101" s="537"/>
      <c r="CC101" s="537"/>
      <c r="CD101" s="537"/>
      <c r="CE101" s="537"/>
      <c r="CF101" s="537"/>
      <c r="CG101" s="537"/>
      <c r="CH101" s="537"/>
      <c r="CI101" s="537"/>
      <c r="CJ101" s="982"/>
      <c r="CK101" s="982"/>
      <c r="CL101" s="982"/>
      <c r="CM101" s="982"/>
      <c r="CN101" s="982"/>
      <c r="CO101" s="982"/>
      <c r="CP101" s="982"/>
      <c r="CQ101" s="982"/>
      <c r="CR101" s="982"/>
      <c r="CS101" s="982"/>
      <c r="CW101" s="524">
        <f>CNGE_2024_M3_Secc1!AH749</f>
        <v>0</v>
      </c>
      <c r="CX101" s="526"/>
      <c r="CZ101" s="522">
        <f>IF(CNGE_2024_M3_Secc1!$AO$669=CNGE_2024_M3_Secc1!$AQ$669,0,CNGE_2024_M3_Secc1!Y749)</f>
        <v>0</v>
      </c>
      <c r="DA101" s="522"/>
      <c r="DB101" s="522">
        <f t="shared" si="135"/>
        <v>0</v>
      </c>
      <c r="DC101" s="522"/>
      <c r="DD101" s="522">
        <f t="shared" si="136"/>
        <v>0</v>
      </c>
      <c r="DE101" s="522"/>
      <c r="DG101" s="164" t="b">
        <f t="shared" si="137"/>
        <v>0</v>
      </c>
      <c r="DH101" s="164" t="str">
        <f t="shared" si="138"/>
        <v/>
      </c>
      <c r="DI101" s="164">
        <f t="shared" si="139"/>
        <v>0</v>
      </c>
      <c r="DJ101" s="345" t="b">
        <f t="shared" si="140"/>
        <v>0</v>
      </c>
      <c r="DK101" s="122" t="str">
        <f t="shared" si="141"/>
        <v/>
      </c>
      <c r="DL101" s="345">
        <f t="shared" si="142"/>
        <v>0</v>
      </c>
      <c r="DM101" s="345" t="b">
        <f t="shared" si="143"/>
        <v>0</v>
      </c>
      <c r="DN101" s="345">
        <f t="shared" si="144"/>
        <v>0</v>
      </c>
      <c r="DO101" s="164" t="b">
        <f t="shared" si="145"/>
        <v>0</v>
      </c>
      <c r="DP101" s="164" t="str">
        <f t="shared" si="146"/>
        <v/>
      </c>
      <c r="DQ101" s="164">
        <f t="shared" si="147"/>
        <v>0</v>
      </c>
      <c r="DR101" s="345" t="b">
        <f t="shared" si="148"/>
        <v>0</v>
      </c>
      <c r="DS101" s="122" t="str">
        <f t="shared" si="149"/>
        <v/>
      </c>
      <c r="DT101" s="345">
        <f t="shared" si="150"/>
        <v>0</v>
      </c>
      <c r="DU101" s="345" t="b">
        <f t="shared" si="151"/>
        <v>0</v>
      </c>
      <c r="DV101" s="345">
        <f t="shared" si="152"/>
        <v>0</v>
      </c>
      <c r="DW101" s="164" t="b">
        <f t="shared" si="153"/>
        <v>0</v>
      </c>
      <c r="DX101" s="164" t="str">
        <f t="shared" si="154"/>
        <v/>
      </c>
      <c r="DY101" s="164">
        <f t="shared" si="155"/>
        <v>0</v>
      </c>
      <c r="DZ101" s="345" t="b">
        <f t="shared" si="156"/>
        <v>0</v>
      </c>
      <c r="EA101" s="122" t="str">
        <f t="shared" si="157"/>
        <v/>
      </c>
      <c r="EB101" s="345">
        <f t="shared" si="158"/>
        <v>0</v>
      </c>
      <c r="EC101" s="345" t="b">
        <f t="shared" si="159"/>
        <v>0</v>
      </c>
      <c r="ED101" s="345">
        <f t="shared" si="160"/>
        <v>0</v>
      </c>
      <c r="EE101" s="164" t="b">
        <f t="shared" si="161"/>
        <v>0</v>
      </c>
      <c r="EF101" s="164" t="str">
        <f t="shared" si="162"/>
        <v/>
      </c>
      <c r="EG101" s="164">
        <f t="shared" si="163"/>
        <v>0</v>
      </c>
      <c r="EH101" s="345" t="b">
        <f t="shared" si="164"/>
        <v>0</v>
      </c>
      <c r="EI101" s="122" t="str">
        <f t="shared" si="165"/>
        <v/>
      </c>
      <c r="EJ101" s="345">
        <f t="shared" si="166"/>
        <v>0</v>
      </c>
      <c r="EK101" s="345" t="b">
        <f t="shared" si="167"/>
        <v>0</v>
      </c>
      <c r="EL101" s="345">
        <f t="shared" si="168"/>
        <v>0</v>
      </c>
      <c r="EM101" s="164" t="b">
        <f t="shared" si="169"/>
        <v>0</v>
      </c>
      <c r="EN101" s="164" t="str">
        <f t="shared" si="170"/>
        <v/>
      </c>
      <c r="EO101" s="164">
        <f t="shared" si="171"/>
        <v>0</v>
      </c>
      <c r="EP101" s="345" t="b">
        <f t="shared" si="172"/>
        <v>0</v>
      </c>
      <c r="EQ101" s="122" t="str">
        <f t="shared" si="173"/>
        <v/>
      </c>
      <c r="ER101" s="345">
        <f t="shared" si="174"/>
        <v>0</v>
      </c>
      <c r="ES101" s="345" t="b">
        <f t="shared" si="175"/>
        <v>0</v>
      </c>
      <c r="ET101" s="345">
        <f t="shared" si="176"/>
        <v>0</v>
      </c>
      <c r="EU101" s="522"/>
      <c r="EV101" s="164" t="b">
        <f t="shared" si="177"/>
        <v>0</v>
      </c>
      <c r="EW101" s="164" t="str">
        <f t="shared" si="178"/>
        <v/>
      </c>
      <c r="EX101" s="164">
        <f t="shared" si="179"/>
        <v>0</v>
      </c>
      <c r="EY101" s="345" t="b">
        <f t="shared" si="180"/>
        <v>0</v>
      </c>
      <c r="EZ101" s="122" t="str">
        <f t="shared" si="181"/>
        <v/>
      </c>
      <c r="FA101" s="345">
        <f t="shared" si="182"/>
        <v>0</v>
      </c>
      <c r="FB101" s="345" t="b">
        <f t="shared" si="183"/>
        <v>0</v>
      </c>
      <c r="FC101" s="345">
        <f t="shared" si="184"/>
        <v>0</v>
      </c>
      <c r="FD101" s="164" t="b">
        <f t="shared" si="185"/>
        <v>0</v>
      </c>
      <c r="FE101" s="164" t="str">
        <f t="shared" si="186"/>
        <v/>
      </c>
      <c r="FF101" s="164">
        <f t="shared" si="187"/>
        <v>0</v>
      </c>
      <c r="FG101" s="345" t="b">
        <f t="shared" si="188"/>
        <v>0</v>
      </c>
      <c r="FH101" s="122" t="str">
        <f t="shared" si="189"/>
        <v/>
      </c>
      <c r="FI101" s="345">
        <f t="shared" si="190"/>
        <v>0</v>
      </c>
      <c r="FJ101" s="345" t="b">
        <f t="shared" si="191"/>
        <v>0</v>
      </c>
      <c r="FK101" s="345">
        <f t="shared" si="192"/>
        <v>0</v>
      </c>
      <c r="FL101" s="164" t="b">
        <f t="shared" si="193"/>
        <v>0</v>
      </c>
      <c r="FM101" s="164" t="str">
        <f t="shared" si="194"/>
        <v/>
      </c>
      <c r="FN101" s="164">
        <f t="shared" si="195"/>
        <v>0</v>
      </c>
      <c r="FO101" s="345" t="b">
        <f t="shared" si="196"/>
        <v>0</v>
      </c>
      <c r="FP101" s="122" t="str">
        <f t="shared" si="197"/>
        <v/>
      </c>
      <c r="FQ101" s="345">
        <f t="shared" si="198"/>
        <v>0</v>
      </c>
      <c r="FR101" s="345" t="b">
        <f t="shared" si="199"/>
        <v>0</v>
      </c>
      <c r="FS101" s="345">
        <f t="shared" si="200"/>
        <v>0</v>
      </c>
      <c r="FT101" s="164" t="b">
        <f t="shared" si="201"/>
        <v>0</v>
      </c>
      <c r="FU101" s="164" t="str">
        <f t="shared" si="202"/>
        <v/>
      </c>
      <c r="FV101" s="164">
        <f t="shared" si="203"/>
        <v>0</v>
      </c>
      <c r="FW101" s="345" t="b">
        <f t="shared" si="204"/>
        <v>0</v>
      </c>
      <c r="FX101" s="122" t="str">
        <f t="shared" si="205"/>
        <v/>
      </c>
      <c r="FY101" s="345">
        <f t="shared" si="206"/>
        <v>0</v>
      </c>
      <c r="FZ101" s="345" t="b">
        <f t="shared" si="207"/>
        <v>0</v>
      </c>
      <c r="GA101" s="345">
        <f t="shared" si="208"/>
        <v>0</v>
      </c>
      <c r="GB101" s="164" t="b">
        <f t="shared" si="209"/>
        <v>0</v>
      </c>
      <c r="GC101" s="164" t="str">
        <f t="shared" si="210"/>
        <v/>
      </c>
      <c r="GD101" s="164">
        <f t="shared" si="211"/>
        <v>0</v>
      </c>
      <c r="GE101" s="345" t="b">
        <f t="shared" si="212"/>
        <v>0</v>
      </c>
      <c r="GF101" s="122" t="str">
        <f t="shared" si="213"/>
        <v/>
      </c>
      <c r="GG101" s="345">
        <f t="shared" si="214"/>
        <v>0</v>
      </c>
      <c r="GH101" s="345" t="b">
        <f t="shared" si="215"/>
        <v>0</v>
      </c>
      <c r="GI101" s="345">
        <f t="shared" si="216"/>
        <v>0</v>
      </c>
      <c r="GK101" s="522">
        <f t="shared" si="217"/>
        <v>0</v>
      </c>
      <c r="GL101" s="522"/>
      <c r="GM101" s="522">
        <f t="shared" si="218"/>
        <v>0</v>
      </c>
      <c r="GN101" s="522"/>
      <c r="GO101" s="522">
        <f t="shared" si="219"/>
        <v>0</v>
      </c>
      <c r="GP101" s="522"/>
      <c r="GQ101" s="522">
        <f t="shared" si="220"/>
        <v>0</v>
      </c>
      <c r="GR101" s="522"/>
      <c r="GS101" s="522">
        <f t="shared" si="221"/>
        <v>0</v>
      </c>
      <c r="GT101" s="522"/>
      <c r="GU101" s="522">
        <f t="shared" si="222"/>
        <v>0</v>
      </c>
      <c r="GV101" s="522"/>
      <c r="GW101" s="522">
        <f t="shared" si="223"/>
        <v>0</v>
      </c>
      <c r="GX101" s="522"/>
      <c r="GY101" s="522">
        <f t="shared" si="224"/>
        <v>0</v>
      </c>
      <c r="GZ101" s="522"/>
      <c r="HA101" s="522">
        <f t="shared" si="225"/>
        <v>0</v>
      </c>
      <c r="HB101" s="522"/>
      <c r="HC101" s="522">
        <f t="shared" si="241"/>
        <v>0</v>
      </c>
      <c r="HD101" s="522"/>
      <c r="HE101" s="522">
        <f t="shared" si="226"/>
        <v>0</v>
      </c>
      <c r="HF101" s="522"/>
      <c r="HG101" s="522">
        <f t="shared" si="227"/>
        <v>0</v>
      </c>
      <c r="HH101" s="522"/>
      <c r="HI101" s="522">
        <f t="shared" si="228"/>
        <v>0</v>
      </c>
      <c r="HJ101" s="522"/>
      <c r="HK101" s="522">
        <f t="shared" si="229"/>
        <v>0</v>
      </c>
      <c r="HL101" s="522"/>
      <c r="HM101" s="522">
        <f t="shared" si="230"/>
        <v>0</v>
      </c>
      <c r="HN101" s="522"/>
      <c r="HO101" s="522">
        <f t="shared" si="231"/>
        <v>0</v>
      </c>
      <c r="HP101" s="522"/>
      <c r="HQ101" s="522">
        <f t="shared" si="232"/>
        <v>0</v>
      </c>
      <c r="HR101" s="522"/>
      <c r="HS101" s="522">
        <f t="shared" si="233"/>
        <v>0</v>
      </c>
      <c r="HT101" s="522"/>
      <c r="HU101" s="522">
        <f t="shared" si="234"/>
        <v>0</v>
      </c>
      <c r="HV101" s="522"/>
      <c r="HW101" s="522">
        <f t="shared" si="235"/>
        <v>0</v>
      </c>
      <c r="HX101" s="522"/>
      <c r="HY101" s="522">
        <f t="shared" si="236"/>
        <v>0</v>
      </c>
      <c r="HZ101" s="522"/>
      <c r="IA101" s="522">
        <f t="shared" si="237"/>
        <v>0</v>
      </c>
      <c r="IB101" s="522"/>
      <c r="IC101" s="522">
        <f t="shared" si="238"/>
        <v>0</v>
      </c>
      <c r="ID101" s="522"/>
      <c r="IE101" s="522">
        <f t="shared" si="239"/>
        <v>0</v>
      </c>
      <c r="IF101" s="522"/>
      <c r="IG101" s="522">
        <f t="shared" si="240"/>
        <v>0</v>
      </c>
      <c r="IH101" s="522"/>
      <c r="IJ101" s="522">
        <f t="shared" si="130"/>
        <v>0</v>
      </c>
      <c r="IK101" s="522"/>
      <c r="IL101" s="522">
        <f t="shared" si="131"/>
        <v>0</v>
      </c>
      <c r="IM101" s="522"/>
      <c r="IN101" s="522">
        <f t="shared" si="132"/>
        <v>0</v>
      </c>
      <c r="IO101" s="522"/>
      <c r="IP101" s="522">
        <f t="shared" si="133"/>
        <v>0</v>
      </c>
      <c r="IQ101" s="522"/>
      <c r="IR101" s="522">
        <f t="shared" si="134"/>
        <v>0</v>
      </c>
      <c r="IS101" s="522"/>
      <c r="IU101" s="522">
        <f t="shared" si="242"/>
        <v>0</v>
      </c>
      <c r="IV101" s="522"/>
      <c r="IW101" s="522">
        <f t="shared" si="243"/>
        <v>0</v>
      </c>
      <c r="IX101" s="522"/>
      <c r="IY101" s="522">
        <f t="shared" si="244"/>
        <v>0</v>
      </c>
      <c r="IZ101" s="522"/>
      <c r="JA101" s="522">
        <f t="shared" si="245"/>
        <v>0</v>
      </c>
      <c r="JB101" s="522"/>
      <c r="JC101" s="522">
        <f t="shared" si="246"/>
        <v>0</v>
      </c>
      <c r="JD101" s="522"/>
      <c r="JE101" s="522">
        <f t="shared" si="247"/>
        <v>0</v>
      </c>
      <c r="JF101" s="522"/>
    </row>
    <row r="102" spans="1:266">
      <c r="A102" s="253"/>
      <c r="B102" s="211"/>
      <c r="C102" s="48" t="s">
        <v>5406</v>
      </c>
      <c r="D102" s="547" t="str">
        <f>IF($CW$27=1,"",IF(CNGE_2024_M3_Secc1!D651="","",CNGE_2024_M3_Secc1!D651))</f>
        <v/>
      </c>
      <c r="E102" s="548"/>
      <c r="F102" s="548"/>
      <c r="G102" s="549"/>
      <c r="H102" s="537"/>
      <c r="I102" s="537"/>
      <c r="J102" s="537"/>
      <c r="K102" s="537"/>
      <c r="L102" s="537"/>
      <c r="M102" s="537"/>
      <c r="N102" s="537"/>
      <c r="O102" s="537"/>
      <c r="P102" s="982"/>
      <c r="Q102" s="982"/>
      <c r="R102" s="982"/>
      <c r="S102" s="982"/>
      <c r="T102" s="982"/>
      <c r="U102" s="982"/>
      <c r="V102" s="982"/>
      <c r="W102" s="982"/>
      <c r="X102" s="982"/>
      <c r="Y102" s="982"/>
      <c r="Z102" s="537"/>
      <c r="AA102" s="537"/>
      <c r="AB102" s="537"/>
      <c r="AC102" s="537"/>
      <c r="AD102" s="537"/>
      <c r="AE102" s="537"/>
      <c r="AF102" s="537"/>
      <c r="AG102" s="537"/>
      <c r="AH102" s="982"/>
      <c r="AI102" s="982"/>
      <c r="AJ102" s="982"/>
      <c r="AK102" s="982"/>
      <c r="AL102" s="982"/>
      <c r="AM102" s="982"/>
      <c r="AN102" s="982"/>
      <c r="AO102" s="982"/>
      <c r="AP102" s="982"/>
      <c r="AQ102" s="982"/>
      <c r="AR102" s="537"/>
      <c r="AS102" s="537"/>
      <c r="AT102" s="537"/>
      <c r="AU102" s="537"/>
      <c r="AV102" s="537"/>
      <c r="AW102" s="537"/>
      <c r="AX102" s="537"/>
      <c r="AY102" s="537"/>
      <c r="AZ102" s="982"/>
      <c r="BA102" s="982"/>
      <c r="BB102" s="982"/>
      <c r="BC102" s="982"/>
      <c r="BD102" s="982"/>
      <c r="BE102" s="982"/>
      <c r="BF102" s="982"/>
      <c r="BG102" s="982"/>
      <c r="BH102" s="982"/>
      <c r="BI102" s="982"/>
      <c r="BJ102" s="537"/>
      <c r="BK102" s="537"/>
      <c r="BL102" s="537"/>
      <c r="BM102" s="537"/>
      <c r="BN102" s="537"/>
      <c r="BO102" s="537"/>
      <c r="BP102" s="537"/>
      <c r="BQ102" s="537"/>
      <c r="BR102" s="982"/>
      <c r="BS102" s="982"/>
      <c r="BT102" s="982"/>
      <c r="BU102" s="982"/>
      <c r="BV102" s="982"/>
      <c r="BW102" s="982"/>
      <c r="BX102" s="982"/>
      <c r="BY102" s="982"/>
      <c r="BZ102" s="982"/>
      <c r="CA102" s="982"/>
      <c r="CB102" s="537"/>
      <c r="CC102" s="537"/>
      <c r="CD102" s="537"/>
      <c r="CE102" s="537"/>
      <c r="CF102" s="537"/>
      <c r="CG102" s="537"/>
      <c r="CH102" s="537"/>
      <c r="CI102" s="537"/>
      <c r="CJ102" s="982"/>
      <c r="CK102" s="982"/>
      <c r="CL102" s="982"/>
      <c r="CM102" s="982"/>
      <c r="CN102" s="982"/>
      <c r="CO102" s="982"/>
      <c r="CP102" s="982"/>
      <c r="CQ102" s="982"/>
      <c r="CR102" s="982"/>
      <c r="CS102" s="982"/>
      <c r="CW102" s="524">
        <f>CNGE_2024_M3_Secc1!AH750</f>
        <v>0</v>
      </c>
      <c r="CX102" s="526"/>
      <c r="CZ102" s="522">
        <f>IF(CNGE_2024_M3_Secc1!$AO$669=CNGE_2024_M3_Secc1!$AQ$669,0,CNGE_2024_M3_Secc1!Y750)</f>
        <v>0</v>
      </c>
      <c r="DA102" s="522"/>
      <c r="DB102" s="522">
        <f t="shared" si="135"/>
        <v>0</v>
      </c>
      <c r="DC102" s="522"/>
      <c r="DD102" s="522">
        <f t="shared" si="136"/>
        <v>0</v>
      </c>
      <c r="DE102" s="522"/>
      <c r="DG102" s="164" t="b">
        <f t="shared" si="137"/>
        <v>0</v>
      </c>
      <c r="DH102" s="164" t="str">
        <f t="shared" si="138"/>
        <v/>
      </c>
      <c r="DI102" s="164">
        <f t="shared" si="139"/>
        <v>0</v>
      </c>
      <c r="DJ102" s="345" t="b">
        <f t="shared" si="140"/>
        <v>0</v>
      </c>
      <c r="DK102" s="122" t="str">
        <f t="shared" si="141"/>
        <v/>
      </c>
      <c r="DL102" s="345">
        <f t="shared" si="142"/>
        <v>0</v>
      </c>
      <c r="DM102" s="345" t="b">
        <f t="shared" si="143"/>
        <v>0</v>
      </c>
      <c r="DN102" s="345">
        <f t="shared" si="144"/>
        <v>0</v>
      </c>
      <c r="DO102" s="164" t="b">
        <f t="shared" si="145"/>
        <v>0</v>
      </c>
      <c r="DP102" s="164" t="str">
        <f t="shared" si="146"/>
        <v/>
      </c>
      <c r="DQ102" s="164">
        <f t="shared" si="147"/>
        <v>0</v>
      </c>
      <c r="DR102" s="345" t="b">
        <f t="shared" si="148"/>
        <v>0</v>
      </c>
      <c r="DS102" s="122" t="str">
        <f t="shared" si="149"/>
        <v/>
      </c>
      <c r="DT102" s="345">
        <f t="shared" si="150"/>
        <v>0</v>
      </c>
      <c r="DU102" s="345" t="b">
        <f t="shared" si="151"/>
        <v>0</v>
      </c>
      <c r="DV102" s="345">
        <f t="shared" si="152"/>
        <v>0</v>
      </c>
      <c r="DW102" s="164" t="b">
        <f t="shared" si="153"/>
        <v>0</v>
      </c>
      <c r="DX102" s="164" t="str">
        <f t="shared" si="154"/>
        <v/>
      </c>
      <c r="DY102" s="164">
        <f t="shared" si="155"/>
        <v>0</v>
      </c>
      <c r="DZ102" s="345" t="b">
        <f t="shared" si="156"/>
        <v>0</v>
      </c>
      <c r="EA102" s="122" t="str">
        <f t="shared" si="157"/>
        <v/>
      </c>
      <c r="EB102" s="345">
        <f t="shared" si="158"/>
        <v>0</v>
      </c>
      <c r="EC102" s="345" t="b">
        <f t="shared" si="159"/>
        <v>0</v>
      </c>
      <c r="ED102" s="345">
        <f t="shared" si="160"/>
        <v>0</v>
      </c>
      <c r="EE102" s="164" t="b">
        <f t="shared" si="161"/>
        <v>0</v>
      </c>
      <c r="EF102" s="164" t="str">
        <f t="shared" si="162"/>
        <v/>
      </c>
      <c r="EG102" s="164">
        <f t="shared" si="163"/>
        <v>0</v>
      </c>
      <c r="EH102" s="345" t="b">
        <f t="shared" si="164"/>
        <v>0</v>
      </c>
      <c r="EI102" s="122" t="str">
        <f t="shared" si="165"/>
        <v/>
      </c>
      <c r="EJ102" s="345">
        <f t="shared" si="166"/>
        <v>0</v>
      </c>
      <c r="EK102" s="345" t="b">
        <f t="shared" si="167"/>
        <v>0</v>
      </c>
      <c r="EL102" s="345">
        <f t="shared" si="168"/>
        <v>0</v>
      </c>
      <c r="EM102" s="164" t="b">
        <f t="shared" si="169"/>
        <v>0</v>
      </c>
      <c r="EN102" s="164" t="str">
        <f t="shared" si="170"/>
        <v/>
      </c>
      <c r="EO102" s="164">
        <f t="shared" si="171"/>
        <v>0</v>
      </c>
      <c r="EP102" s="345" t="b">
        <f t="shared" si="172"/>
        <v>0</v>
      </c>
      <c r="EQ102" s="122" t="str">
        <f t="shared" si="173"/>
        <v/>
      </c>
      <c r="ER102" s="345">
        <f t="shared" si="174"/>
        <v>0</v>
      </c>
      <c r="ES102" s="345" t="b">
        <f t="shared" si="175"/>
        <v>0</v>
      </c>
      <c r="ET102" s="345">
        <f t="shared" si="176"/>
        <v>0</v>
      </c>
      <c r="EU102" s="522"/>
      <c r="EV102" s="164" t="b">
        <f t="shared" si="177"/>
        <v>0</v>
      </c>
      <c r="EW102" s="164" t="str">
        <f t="shared" si="178"/>
        <v/>
      </c>
      <c r="EX102" s="164">
        <f t="shared" si="179"/>
        <v>0</v>
      </c>
      <c r="EY102" s="345" t="b">
        <f t="shared" si="180"/>
        <v>0</v>
      </c>
      <c r="EZ102" s="122" t="str">
        <f t="shared" si="181"/>
        <v/>
      </c>
      <c r="FA102" s="345">
        <f t="shared" si="182"/>
        <v>0</v>
      </c>
      <c r="FB102" s="345" t="b">
        <f t="shared" si="183"/>
        <v>0</v>
      </c>
      <c r="FC102" s="345">
        <f t="shared" si="184"/>
        <v>0</v>
      </c>
      <c r="FD102" s="164" t="b">
        <f t="shared" si="185"/>
        <v>0</v>
      </c>
      <c r="FE102" s="164" t="str">
        <f t="shared" si="186"/>
        <v/>
      </c>
      <c r="FF102" s="164">
        <f t="shared" si="187"/>
        <v>0</v>
      </c>
      <c r="FG102" s="345" t="b">
        <f t="shared" si="188"/>
        <v>0</v>
      </c>
      <c r="FH102" s="122" t="str">
        <f t="shared" si="189"/>
        <v/>
      </c>
      <c r="FI102" s="345">
        <f t="shared" si="190"/>
        <v>0</v>
      </c>
      <c r="FJ102" s="345" t="b">
        <f t="shared" si="191"/>
        <v>0</v>
      </c>
      <c r="FK102" s="345">
        <f t="shared" si="192"/>
        <v>0</v>
      </c>
      <c r="FL102" s="164" t="b">
        <f t="shared" si="193"/>
        <v>0</v>
      </c>
      <c r="FM102" s="164" t="str">
        <f t="shared" si="194"/>
        <v/>
      </c>
      <c r="FN102" s="164">
        <f t="shared" si="195"/>
        <v>0</v>
      </c>
      <c r="FO102" s="345" t="b">
        <f t="shared" si="196"/>
        <v>0</v>
      </c>
      <c r="FP102" s="122" t="str">
        <f t="shared" si="197"/>
        <v/>
      </c>
      <c r="FQ102" s="345">
        <f t="shared" si="198"/>
        <v>0</v>
      </c>
      <c r="FR102" s="345" t="b">
        <f t="shared" si="199"/>
        <v>0</v>
      </c>
      <c r="FS102" s="345">
        <f t="shared" si="200"/>
        <v>0</v>
      </c>
      <c r="FT102" s="164" t="b">
        <f t="shared" si="201"/>
        <v>0</v>
      </c>
      <c r="FU102" s="164" t="str">
        <f t="shared" si="202"/>
        <v/>
      </c>
      <c r="FV102" s="164">
        <f t="shared" si="203"/>
        <v>0</v>
      </c>
      <c r="FW102" s="345" t="b">
        <f t="shared" si="204"/>
        <v>0</v>
      </c>
      <c r="FX102" s="122" t="str">
        <f t="shared" si="205"/>
        <v/>
      </c>
      <c r="FY102" s="345">
        <f t="shared" si="206"/>
        <v>0</v>
      </c>
      <c r="FZ102" s="345" t="b">
        <f t="shared" si="207"/>
        <v>0</v>
      </c>
      <c r="GA102" s="345">
        <f t="shared" si="208"/>
        <v>0</v>
      </c>
      <c r="GB102" s="164" t="b">
        <f t="shared" si="209"/>
        <v>0</v>
      </c>
      <c r="GC102" s="164" t="str">
        <f t="shared" si="210"/>
        <v/>
      </c>
      <c r="GD102" s="164">
        <f t="shared" si="211"/>
        <v>0</v>
      </c>
      <c r="GE102" s="345" t="b">
        <f t="shared" si="212"/>
        <v>0</v>
      </c>
      <c r="GF102" s="122" t="str">
        <f t="shared" si="213"/>
        <v/>
      </c>
      <c r="GG102" s="345">
        <f t="shared" si="214"/>
        <v>0</v>
      </c>
      <c r="GH102" s="345" t="b">
        <f t="shared" si="215"/>
        <v>0</v>
      </c>
      <c r="GI102" s="345">
        <f t="shared" si="216"/>
        <v>0</v>
      </c>
      <c r="GK102" s="522">
        <f t="shared" si="217"/>
        <v>0</v>
      </c>
      <c r="GL102" s="522"/>
      <c r="GM102" s="522">
        <f t="shared" si="218"/>
        <v>0</v>
      </c>
      <c r="GN102" s="522"/>
      <c r="GO102" s="522">
        <f t="shared" si="219"/>
        <v>0</v>
      </c>
      <c r="GP102" s="522"/>
      <c r="GQ102" s="522">
        <f t="shared" si="220"/>
        <v>0</v>
      </c>
      <c r="GR102" s="522"/>
      <c r="GS102" s="522">
        <f t="shared" si="221"/>
        <v>0</v>
      </c>
      <c r="GT102" s="522"/>
      <c r="GU102" s="522">
        <f t="shared" si="222"/>
        <v>0</v>
      </c>
      <c r="GV102" s="522"/>
      <c r="GW102" s="522">
        <f t="shared" si="223"/>
        <v>0</v>
      </c>
      <c r="GX102" s="522"/>
      <c r="GY102" s="522">
        <f t="shared" si="224"/>
        <v>0</v>
      </c>
      <c r="GZ102" s="522"/>
      <c r="HA102" s="522">
        <f t="shared" si="225"/>
        <v>0</v>
      </c>
      <c r="HB102" s="522"/>
      <c r="HC102" s="522">
        <f t="shared" si="241"/>
        <v>0</v>
      </c>
      <c r="HD102" s="522"/>
      <c r="HE102" s="522">
        <f t="shared" si="226"/>
        <v>0</v>
      </c>
      <c r="HF102" s="522"/>
      <c r="HG102" s="522">
        <f t="shared" si="227"/>
        <v>0</v>
      </c>
      <c r="HH102" s="522"/>
      <c r="HI102" s="522">
        <f t="shared" si="228"/>
        <v>0</v>
      </c>
      <c r="HJ102" s="522"/>
      <c r="HK102" s="522">
        <f t="shared" si="229"/>
        <v>0</v>
      </c>
      <c r="HL102" s="522"/>
      <c r="HM102" s="522">
        <f t="shared" si="230"/>
        <v>0</v>
      </c>
      <c r="HN102" s="522"/>
      <c r="HO102" s="522">
        <f t="shared" si="231"/>
        <v>0</v>
      </c>
      <c r="HP102" s="522"/>
      <c r="HQ102" s="522">
        <f t="shared" si="232"/>
        <v>0</v>
      </c>
      <c r="HR102" s="522"/>
      <c r="HS102" s="522">
        <f t="shared" si="233"/>
        <v>0</v>
      </c>
      <c r="HT102" s="522"/>
      <c r="HU102" s="522">
        <f t="shared" si="234"/>
        <v>0</v>
      </c>
      <c r="HV102" s="522"/>
      <c r="HW102" s="522">
        <f t="shared" si="235"/>
        <v>0</v>
      </c>
      <c r="HX102" s="522"/>
      <c r="HY102" s="522">
        <f t="shared" si="236"/>
        <v>0</v>
      </c>
      <c r="HZ102" s="522"/>
      <c r="IA102" s="522">
        <f t="shared" si="237"/>
        <v>0</v>
      </c>
      <c r="IB102" s="522"/>
      <c r="IC102" s="522">
        <f t="shared" si="238"/>
        <v>0</v>
      </c>
      <c r="ID102" s="522"/>
      <c r="IE102" s="522">
        <f t="shared" si="239"/>
        <v>0</v>
      </c>
      <c r="IF102" s="522"/>
      <c r="IG102" s="522">
        <f t="shared" si="240"/>
        <v>0</v>
      </c>
      <c r="IH102" s="522"/>
      <c r="IJ102" s="522">
        <f t="shared" si="130"/>
        <v>0</v>
      </c>
      <c r="IK102" s="522"/>
      <c r="IL102" s="522">
        <f t="shared" si="131"/>
        <v>0</v>
      </c>
      <c r="IM102" s="522"/>
      <c r="IN102" s="522">
        <f t="shared" si="132"/>
        <v>0</v>
      </c>
      <c r="IO102" s="522"/>
      <c r="IP102" s="522">
        <f t="shared" si="133"/>
        <v>0</v>
      </c>
      <c r="IQ102" s="522"/>
      <c r="IR102" s="522">
        <f t="shared" si="134"/>
        <v>0</v>
      </c>
      <c r="IS102" s="522"/>
      <c r="IU102" s="522">
        <f t="shared" si="242"/>
        <v>0</v>
      </c>
      <c r="IV102" s="522"/>
      <c r="IW102" s="522">
        <f t="shared" si="243"/>
        <v>0</v>
      </c>
      <c r="IX102" s="522"/>
      <c r="IY102" s="522">
        <f t="shared" si="244"/>
        <v>0</v>
      </c>
      <c r="IZ102" s="522"/>
      <c r="JA102" s="522">
        <f t="shared" si="245"/>
        <v>0</v>
      </c>
      <c r="JB102" s="522"/>
      <c r="JC102" s="522">
        <f t="shared" si="246"/>
        <v>0</v>
      </c>
      <c r="JD102" s="522"/>
      <c r="JE102" s="522">
        <f t="shared" si="247"/>
        <v>0</v>
      </c>
      <c r="JF102" s="522"/>
    </row>
    <row r="103" spans="1:266">
      <c r="A103" s="253"/>
      <c r="B103" s="211"/>
      <c r="C103" s="48" t="s">
        <v>5407</v>
      </c>
      <c r="D103" s="547" t="str">
        <f>IF($CW$27=1,"",IF(CNGE_2024_M3_Secc1!D652="","",CNGE_2024_M3_Secc1!D652))</f>
        <v/>
      </c>
      <c r="E103" s="548"/>
      <c r="F103" s="548"/>
      <c r="G103" s="549"/>
      <c r="H103" s="537"/>
      <c r="I103" s="537"/>
      <c r="J103" s="537"/>
      <c r="K103" s="537"/>
      <c r="L103" s="537"/>
      <c r="M103" s="537"/>
      <c r="N103" s="537"/>
      <c r="O103" s="537"/>
      <c r="P103" s="982"/>
      <c r="Q103" s="982"/>
      <c r="R103" s="982"/>
      <c r="S103" s="982"/>
      <c r="T103" s="982"/>
      <c r="U103" s="982"/>
      <c r="V103" s="982"/>
      <c r="W103" s="982"/>
      <c r="X103" s="982"/>
      <c r="Y103" s="982"/>
      <c r="Z103" s="537"/>
      <c r="AA103" s="537"/>
      <c r="AB103" s="537"/>
      <c r="AC103" s="537"/>
      <c r="AD103" s="537"/>
      <c r="AE103" s="537"/>
      <c r="AF103" s="537"/>
      <c r="AG103" s="537"/>
      <c r="AH103" s="982"/>
      <c r="AI103" s="982"/>
      <c r="AJ103" s="982"/>
      <c r="AK103" s="982"/>
      <c r="AL103" s="982"/>
      <c r="AM103" s="982"/>
      <c r="AN103" s="982"/>
      <c r="AO103" s="982"/>
      <c r="AP103" s="982"/>
      <c r="AQ103" s="982"/>
      <c r="AR103" s="537"/>
      <c r="AS103" s="537"/>
      <c r="AT103" s="537"/>
      <c r="AU103" s="537"/>
      <c r="AV103" s="537"/>
      <c r="AW103" s="537"/>
      <c r="AX103" s="537"/>
      <c r="AY103" s="537"/>
      <c r="AZ103" s="982"/>
      <c r="BA103" s="982"/>
      <c r="BB103" s="982"/>
      <c r="BC103" s="982"/>
      <c r="BD103" s="982"/>
      <c r="BE103" s="982"/>
      <c r="BF103" s="982"/>
      <c r="BG103" s="982"/>
      <c r="BH103" s="982"/>
      <c r="BI103" s="982"/>
      <c r="BJ103" s="537"/>
      <c r="BK103" s="537"/>
      <c r="BL103" s="537"/>
      <c r="BM103" s="537"/>
      <c r="BN103" s="537"/>
      <c r="BO103" s="537"/>
      <c r="BP103" s="537"/>
      <c r="BQ103" s="537"/>
      <c r="BR103" s="982"/>
      <c r="BS103" s="982"/>
      <c r="BT103" s="982"/>
      <c r="BU103" s="982"/>
      <c r="BV103" s="982"/>
      <c r="BW103" s="982"/>
      <c r="BX103" s="982"/>
      <c r="BY103" s="982"/>
      <c r="BZ103" s="982"/>
      <c r="CA103" s="982"/>
      <c r="CB103" s="537"/>
      <c r="CC103" s="537"/>
      <c r="CD103" s="537"/>
      <c r="CE103" s="537"/>
      <c r="CF103" s="537"/>
      <c r="CG103" s="537"/>
      <c r="CH103" s="537"/>
      <c r="CI103" s="537"/>
      <c r="CJ103" s="982"/>
      <c r="CK103" s="982"/>
      <c r="CL103" s="982"/>
      <c r="CM103" s="982"/>
      <c r="CN103" s="982"/>
      <c r="CO103" s="982"/>
      <c r="CP103" s="982"/>
      <c r="CQ103" s="982"/>
      <c r="CR103" s="982"/>
      <c r="CS103" s="982"/>
      <c r="CW103" s="524">
        <f>CNGE_2024_M3_Secc1!AH751</f>
        <v>0</v>
      </c>
      <c r="CX103" s="526"/>
      <c r="CZ103" s="522">
        <f>IF(CNGE_2024_M3_Secc1!$AO$669=CNGE_2024_M3_Secc1!$AQ$669,0,CNGE_2024_M3_Secc1!Y751)</f>
        <v>0</v>
      </c>
      <c r="DA103" s="522"/>
      <c r="DB103" s="522">
        <f t="shared" si="135"/>
        <v>0</v>
      </c>
      <c r="DC103" s="522"/>
      <c r="DD103" s="522">
        <f t="shared" si="136"/>
        <v>0</v>
      </c>
      <c r="DE103" s="522"/>
      <c r="DG103" s="164" t="b">
        <f t="shared" si="137"/>
        <v>0</v>
      </c>
      <c r="DH103" s="164" t="str">
        <f t="shared" si="138"/>
        <v/>
      </c>
      <c r="DI103" s="164">
        <f t="shared" si="139"/>
        <v>0</v>
      </c>
      <c r="DJ103" s="345" t="b">
        <f t="shared" si="140"/>
        <v>0</v>
      </c>
      <c r="DK103" s="122" t="str">
        <f t="shared" si="141"/>
        <v/>
      </c>
      <c r="DL103" s="345">
        <f t="shared" si="142"/>
        <v>0</v>
      </c>
      <c r="DM103" s="345" t="b">
        <f t="shared" si="143"/>
        <v>0</v>
      </c>
      <c r="DN103" s="345">
        <f t="shared" si="144"/>
        <v>0</v>
      </c>
      <c r="DO103" s="164" t="b">
        <f t="shared" si="145"/>
        <v>0</v>
      </c>
      <c r="DP103" s="164" t="str">
        <f t="shared" si="146"/>
        <v/>
      </c>
      <c r="DQ103" s="164">
        <f t="shared" si="147"/>
        <v>0</v>
      </c>
      <c r="DR103" s="345" t="b">
        <f t="shared" si="148"/>
        <v>0</v>
      </c>
      <c r="DS103" s="122" t="str">
        <f t="shared" si="149"/>
        <v/>
      </c>
      <c r="DT103" s="345">
        <f t="shared" si="150"/>
        <v>0</v>
      </c>
      <c r="DU103" s="345" t="b">
        <f t="shared" si="151"/>
        <v>0</v>
      </c>
      <c r="DV103" s="345">
        <f t="shared" si="152"/>
        <v>0</v>
      </c>
      <c r="DW103" s="164" t="b">
        <f t="shared" si="153"/>
        <v>0</v>
      </c>
      <c r="DX103" s="164" t="str">
        <f t="shared" si="154"/>
        <v/>
      </c>
      <c r="DY103" s="164">
        <f t="shared" si="155"/>
        <v>0</v>
      </c>
      <c r="DZ103" s="345" t="b">
        <f t="shared" si="156"/>
        <v>0</v>
      </c>
      <c r="EA103" s="122" t="str">
        <f t="shared" si="157"/>
        <v/>
      </c>
      <c r="EB103" s="345">
        <f t="shared" si="158"/>
        <v>0</v>
      </c>
      <c r="EC103" s="345" t="b">
        <f t="shared" si="159"/>
        <v>0</v>
      </c>
      <c r="ED103" s="345">
        <f t="shared" si="160"/>
        <v>0</v>
      </c>
      <c r="EE103" s="164" t="b">
        <f t="shared" si="161"/>
        <v>0</v>
      </c>
      <c r="EF103" s="164" t="str">
        <f t="shared" si="162"/>
        <v/>
      </c>
      <c r="EG103" s="164">
        <f t="shared" si="163"/>
        <v>0</v>
      </c>
      <c r="EH103" s="345" t="b">
        <f t="shared" si="164"/>
        <v>0</v>
      </c>
      <c r="EI103" s="122" t="str">
        <f t="shared" si="165"/>
        <v/>
      </c>
      <c r="EJ103" s="345">
        <f t="shared" si="166"/>
        <v>0</v>
      </c>
      <c r="EK103" s="345" t="b">
        <f t="shared" si="167"/>
        <v>0</v>
      </c>
      <c r="EL103" s="345">
        <f t="shared" si="168"/>
        <v>0</v>
      </c>
      <c r="EM103" s="164" t="b">
        <f t="shared" si="169"/>
        <v>0</v>
      </c>
      <c r="EN103" s="164" t="str">
        <f t="shared" si="170"/>
        <v/>
      </c>
      <c r="EO103" s="164">
        <f t="shared" si="171"/>
        <v>0</v>
      </c>
      <c r="EP103" s="345" t="b">
        <f t="shared" si="172"/>
        <v>0</v>
      </c>
      <c r="EQ103" s="122" t="str">
        <f t="shared" si="173"/>
        <v/>
      </c>
      <c r="ER103" s="345">
        <f t="shared" si="174"/>
        <v>0</v>
      </c>
      <c r="ES103" s="345" t="b">
        <f t="shared" si="175"/>
        <v>0</v>
      </c>
      <c r="ET103" s="345">
        <f t="shared" si="176"/>
        <v>0</v>
      </c>
      <c r="EU103" s="522"/>
      <c r="EV103" s="164" t="b">
        <f t="shared" si="177"/>
        <v>0</v>
      </c>
      <c r="EW103" s="164" t="str">
        <f t="shared" si="178"/>
        <v/>
      </c>
      <c r="EX103" s="164">
        <f t="shared" si="179"/>
        <v>0</v>
      </c>
      <c r="EY103" s="345" t="b">
        <f t="shared" si="180"/>
        <v>0</v>
      </c>
      <c r="EZ103" s="122" t="str">
        <f t="shared" si="181"/>
        <v/>
      </c>
      <c r="FA103" s="345">
        <f t="shared" si="182"/>
        <v>0</v>
      </c>
      <c r="FB103" s="345" t="b">
        <f t="shared" si="183"/>
        <v>0</v>
      </c>
      <c r="FC103" s="345">
        <f t="shared" si="184"/>
        <v>0</v>
      </c>
      <c r="FD103" s="164" t="b">
        <f t="shared" si="185"/>
        <v>0</v>
      </c>
      <c r="FE103" s="164" t="str">
        <f t="shared" si="186"/>
        <v/>
      </c>
      <c r="FF103" s="164">
        <f t="shared" si="187"/>
        <v>0</v>
      </c>
      <c r="FG103" s="345" t="b">
        <f t="shared" si="188"/>
        <v>0</v>
      </c>
      <c r="FH103" s="122" t="str">
        <f t="shared" si="189"/>
        <v/>
      </c>
      <c r="FI103" s="345">
        <f t="shared" si="190"/>
        <v>0</v>
      </c>
      <c r="FJ103" s="345" t="b">
        <f t="shared" si="191"/>
        <v>0</v>
      </c>
      <c r="FK103" s="345">
        <f t="shared" si="192"/>
        <v>0</v>
      </c>
      <c r="FL103" s="164" t="b">
        <f t="shared" si="193"/>
        <v>0</v>
      </c>
      <c r="FM103" s="164" t="str">
        <f t="shared" si="194"/>
        <v/>
      </c>
      <c r="FN103" s="164">
        <f t="shared" si="195"/>
        <v>0</v>
      </c>
      <c r="FO103" s="345" t="b">
        <f t="shared" si="196"/>
        <v>0</v>
      </c>
      <c r="FP103" s="122" t="str">
        <f t="shared" si="197"/>
        <v/>
      </c>
      <c r="FQ103" s="345">
        <f t="shared" si="198"/>
        <v>0</v>
      </c>
      <c r="FR103" s="345" t="b">
        <f t="shared" si="199"/>
        <v>0</v>
      </c>
      <c r="FS103" s="345">
        <f t="shared" si="200"/>
        <v>0</v>
      </c>
      <c r="FT103" s="164" t="b">
        <f t="shared" si="201"/>
        <v>0</v>
      </c>
      <c r="FU103" s="164" t="str">
        <f t="shared" si="202"/>
        <v/>
      </c>
      <c r="FV103" s="164">
        <f t="shared" si="203"/>
        <v>0</v>
      </c>
      <c r="FW103" s="345" t="b">
        <f t="shared" si="204"/>
        <v>0</v>
      </c>
      <c r="FX103" s="122" t="str">
        <f t="shared" si="205"/>
        <v/>
      </c>
      <c r="FY103" s="345">
        <f t="shared" si="206"/>
        <v>0</v>
      </c>
      <c r="FZ103" s="345" t="b">
        <f t="shared" si="207"/>
        <v>0</v>
      </c>
      <c r="GA103" s="345">
        <f t="shared" si="208"/>
        <v>0</v>
      </c>
      <c r="GB103" s="164" t="b">
        <f t="shared" si="209"/>
        <v>0</v>
      </c>
      <c r="GC103" s="164" t="str">
        <f t="shared" si="210"/>
        <v/>
      </c>
      <c r="GD103" s="164">
        <f t="shared" si="211"/>
        <v>0</v>
      </c>
      <c r="GE103" s="345" t="b">
        <f t="shared" si="212"/>
        <v>0</v>
      </c>
      <c r="GF103" s="122" t="str">
        <f t="shared" si="213"/>
        <v/>
      </c>
      <c r="GG103" s="345">
        <f t="shared" si="214"/>
        <v>0</v>
      </c>
      <c r="GH103" s="345" t="b">
        <f t="shared" si="215"/>
        <v>0</v>
      </c>
      <c r="GI103" s="345">
        <f t="shared" si="216"/>
        <v>0</v>
      </c>
      <c r="GK103" s="522">
        <f t="shared" si="217"/>
        <v>0</v>
      </c>
      <c r="GL103" s="522"/>
      <c r="GM103" s="522">
        <f t="shared" si="218"/>
        <v>0</v>
      </c>
      <c r="GN103" s="522"/>
      <c r="GO103" s="522">
        <f t="shared" si="219"/>
        <v>0</v>
      </c>
      <c r="GP103" s="522"/>
      <c r="GQ103" s="522">
        <f t="shared" si="220"/>
        <v>0</v>
      </c>
      <c r="GR103" s="522"/>
      <c r="GS103" s="522">
        <f t="shared" si="221"/>
        <v>0</v>
      </c>
      <c r="GT103" s="522"/>
      <c r="GU103" s="522">
        <f t="shared" si="222"/>
        <v>0</v>
      </c>
      <c r="GV103" s="522"/>
      <c r="GW103" s="522">
        <f t="shared" si="223"/>
        <v>0</v>
      </c>
      <c r="GX103" s="522"/>
      <c r="GY103" s="522">
        <f t="shared" si="224"/>
        <v>0</v>
      </c>
      <c r="GZ103" s="522"/>
      <c r="HA103" s="522">
        <f t="shared" si="225"/>
        <v>0</v>
      </c>
      <c r="HB103" s="522"/>
      <c r="HC103" s="522">
        <f t="shared" si="241"/>
        <v>0</v>
      </c>
      <c r="HD103" s="522"/>
      <c r="HE103" s="522">
        <f t="shared" si="226"/>
        <v>0</v>
      </c>
      <c r="HF103" s="522"/>
      <c r="HG103" s="522">
        <f t="shared" si="227"/>
        <v>0</v>
      </c>
      <c r="HH103" s="522"/>
      <c r="HI103" s="522">
        <f t="shared" si="228"/>
        <v>0</v>
      </c>
      <c r="HJ103" s="522"/>
      <c r="HK103" s="522">
        <f t="shared" si="229"/>
        <v>0</v>
      </c>
      <c r="HL103" s="522"/>
      <c r="HM103" s="522">
        <f t="shared" si="230"/>
        <v>0</v>
      </c>
      <c r="HN103" s="522"/>
      <c r="HO103" s="522">
        <f t="shared" si="231"/>
        <v>0</v>
      </c>
      <c r="HP103" s="522"/>
      <c r="HQ103" s="522">
        <f t="shared" si="232"/>
        <v>0</v>
      </c>
      <c r="HR103" s="522"/>
      <c r="HS103" s="522">
        <f t="shared" si="233"/>
        <v>0</v>
      </c>
      <c r="HT103" s="522"/>
      <c r="HU103" s="522">
        <f t="shared" si="234"/>
        <v>0</v>
      </c>
      <c r="HV103" s="522"/>
      <c r="HW103" s="522">
        <f t="shared" si="235"/>
        <v>0</v>
      </c>
      <c r="HX103" s="522"/>
      <c r="HY103" s="522">
        <f t="shared" si="236"/>
        <v>0</v>
      </c>
      <c r="HZ103" s="522"/>
      <c r="IA103" s="522">
        <f t="shared" si="237"/>
        <v>0</v>
      </c>
      <c r="IB103" s="522"/>
      <c r="IC103" s="522">
        <f t="shared" si="238"/>
        <v>0</v>
      </c>
      <c r="ID103" s="522"/>
      <c r="IE103" s="522">
        <f t="shared" si="239"/>
        <v>0</v>
      </c>
      <c r="IF103" s="522"/>
      <c r="IG103" s="522">
        <f t="shared" si="240"/>
        <v>0</v>
      </c>
      <c r="IH103" s="522"/>
      <c r="IJ103" s="522">
        <f t="shared" si="130"/>
        <v>0</v>
      </c>
      <c r="IK103" s="522"/>
      <c r="IL103" s="522">
        <f t="shared" si="131"/>
        <v>0</v>
      </c>
      <c r="IM103" s="522"/>
      <c r="IN103" s="522">
        <f t="shared" si="132"/>
        <v>0</v>
      </c>
      <c r="IO103" s="522"/>
      <c r="IP103" s="522">
        <f t="shared" si="133"/>
        <v>0</v>
      </c>
      <c r="IQ103" s="522"/>
      <c r="IR103" s="522">
        <f t="shared" si="134"/>
        <v>0</v>
      </c>
      <c r="IS103" s="522"/>
      <c r="IU103" s="522">
        <f t="shared" si="242"/>
        <v>0</v>
      </c>
      <c r="IV103" s="522"/>
      <c r="IW103" s="522">
        <f t="shared" si="243"/>
        <v>0</v>
      </c>
      <c r="IX103" s="522"/>
      <c r="IY103" s="522">
        <f t="shared" si="244"/>
        <v>0</v>
      </c>
      <c r="IZ103" s="522"/>
      <c r="JA103" s="522">
        <f t="shared" si="245"/>
        <v>0</v>
      </c>
      <c r="JB103" s="522"/>
      <c r="JC103" s="522">
        <f t="shared" si="246"/>
        <v>0</v>
      </c>
      <c r="JD103" s="522"/>
      <c r="JE103" s="522">
        <f t="shared" si="247"/>
        <v>0</v>
      </c>
      <c r="JF103" s="522"/>
    </row>
    <row r="104" spans="1:266">
      <c r="A104" s="253"/>
      <c r="B104" s="211"/>
      <c r="C104" s="48" t="s">
        <v>5408</v>
      </c>
      <c r="D104" s="547" t="str">
        <f>IF($CW$27=1,"",IF(CNGE_2024_M3_Secc1!D653="","",CNGE_2024_M3_Secc1!D653))</f>
        <v/>
      </c>
      <c r="E104" s="548"/>
      <c r="F104" s="548"/>
      <c r="G104" s="549"/>
      <c r="H104" s="537"/>
      <c r="I104" s="537"/>
      <c r="J104" s="537"/>
      <c r="K104" s="537"/>
      <c r="L104" s="537"/>
      <c r="M104" s="537"/>
      <c r="N104" s="537"/>
      <c r="O104" s="537"/>
      <c r="P104" s="982"/>
      <c r="Q104" s="982"/>
      <c r="R104" s="982"/>
      <c r="S104" s="982"/>
      <c r="T104" s="982"/>
      <c r="U104" s="982"/>
      <c r="V104" s="982"/>
      <c r="W104" s="982"/>
      <c r="X104" s="982"/>
      <c r="Y104" s="982"/>
      <c r="Z104" s="537"/>
      <c r="AA104" s="537"/>
      <c r="AB104" s="537"/>
      <c r="AC104" s="537"/>
      <c r="AD104" s="537"/>
      <c r="AE104" s="537"/>
      <c r="AF104" s="537"/>
      <c r="AG104" s="537"/>
      <c r="AH104" s="982"/>
      <c r="AI104" s="982"/>
      <c r="AJ104" s="982"/>
      <c r="AK104" s="982"/>
      <c r="AL104" s="982"/>
      <c r="AM104" s="982"/>
      <c r="AN104" s="982"/>
      <c r="AO104" s="982"/>
      <c r="AP104" s="982"/>
      <c r="AQ104" s="982"/>
      <c r="AR104" s="537"/>
      <c r="AS104" s="537"/>
      <c r="AT104" s="537"/>
      <c r="AU104" s="537"/>
      <c r="AV104" s="537"/>
      <c r="AW104" s="537"/>
      <c r="AX104" s="537"/>
      <c r="AY104" s="537"/>
      <c r="AZ104" s="982"/>
      <c r="BA104" s="982"/>
      <c r="BB104" s="982"/>
      <c r="BC104" s="982"/>
      <c r="BD104" s="982"/>
      <c r="BE104" s="982"/>
      <c r="BF104" s="982"/>
      <c r="BG104" s="982"/>
      <c r="BH104" s="982"/>
      <c r="BI104" s="982"/>
      <c r="BJ104" s="537"/>
      <c r="BK104" s="537"/>
      <c r="BL104" s="537"/>
      <c r="BM104" s="537"/>
      <c r="BN104" s="537"/>
      <c r="BO104" s="537"/>
      <c r="BP104" s="537"/>
      <c r="BQ104" s="537"/>
      <c r="BR104" s="982"/>
      <c r="BS104" s="982"/>
      <c r="BT104" s="982"/>
      <c r="BU104" s="982"/>
      <c r="BV104" s="982"/>
      <c r="BW104" s="982"/>
      <c r="BX104" s="982"/>
      <c r="BY104" s="982"/>
      <c r="BZ104" s="982"/>
      <c r="CA104" s="982"/>
      <c r="CB104" s="537"/>
      <c r="CC104" s="537"/>
      <c r="CD104" s="537"/>
      <c r="CE104" s="537"/>
      <c r="CF104" s="537"/>
      <c r="CG104" s="537"/>
      <c r="CH104" s="537"/>
      <c r="CI104" s="537"/>
      <c r="CJ104" s="982"/>
      <c r="CK104" s="982"/>
      <c r="CL104" s="982"/>
      <c r="CM104" s="982"/>
      <c r="CN104" s="982"/>
      <c r="CO104" s="982"/>
      <c r="CP104" s="982"/>
      <c r="CQ104" s="982"/>
      <c r="CR104" s="982"/>
      <c r="CS104" s="982"/>
      <c r="CW104" s="524">
        <f>CNGE_2024_M3_Secc1!AH752</f>
        <v>0</v>
      </c>
      <c r="CX104" s="526"/>
      <c r="CZ104" s="522">
        <f>IF(CNGE_2024_M3_Secc1!$AO$669=CNGE_2024_M3_Secc1!$AQ$669,0,CNGE_2024_M3_Secc1!Y752)</f>
        <v>0</v>
      </c>
      <c r="DA104" s="522"/>
      <c r="DB104" s="522">
        <f t="shared" si="135"/>
        <v>0</v>
      </c>
      <c r="DC104" s="522"/>
      <c r="DD104" s="522">
        <f t="shared" si="136"/>
        <v>0</v>
      </c>
      <c r="DE104" s="522"/>
      <c r="DG104" s="164" t="b">
        <f t="shared" si="137"/>
        <v>0</v>
      </c>
      <c r="DH104" s="164" t="str">
        <f t="shared" si="138"/>
        <v/>
      </c>
      <c r="DI104" s="164">
        <f t="shared" si="139"/>
        <v>0</v>
      </c>
      <c r="DJ104" s="345" t="b">
        <f t="shared" si="140"/>
        <v>0</v>
      </c>
      <c r="DK104" s="122" t="str">
        <f t="shared" si="141"/>
        <v/>
      </c>
      <c r="DL104" s="345">
        <f t="shared" si="142"/>
        <v>0</v>
      </c>
      <c r="DM104" s="345" t="b">
        <f t="shared" si="143"/>
        <v>0</v>
      </c>
      <c r="DN104" s="345">
        <f t="shared" si="144"/>
        <v>0</v>
      </c>
      <c r="DO104" s="164" t="b">
        <f t="shared" si="145"/>
        <v>0</v>
      </c>
      <c r="DP104" s="164" t="str">
        <f t="shared" si="146"/>
        <v/>
      </c>
      <c r="DQ104" s="164">
        <f t="shared" si="147"/>
        <v>0</v>
      </c>
      <c r="DR104" s="345" t="b">
        <f t="shared" si="148"/>
        <v>0</v>
      </c>
      <c r="DS104" s="122" t="str">
        <f t="shared" si="149"/>
        <v/>
      </c>
      <c r="DT104" s="345">
        <f t="shared" si="150"/>
        <v>0</v>
      </c>
      <c r="DU104" s="345" t="b">
        <f t="shared" si="151"/>
        <v>0</v>
      </c>
      <c r="DV104" s="345">
        <f t="shared" si="152"/>
        <v>0</v>
      </c>
      <c r="DW104" s="164" t="b">
        <f t="shared" si="153"/>
        <v>0</v>
      </c>
      <c r="DX104" s="164" t="str">
        <f t="shared" si="154"/>
        <v/>
      </c>
      <c r="DY104" s="164">
        <f t="shared" si="155"/>
        <v>0</v>
      </c>
      <c r="DZ104" s="345" t="b">
        <f t="shared" si="156"/>
        <v>0</v>
      </c>
      <c r="EA104" s="122" t="str">
        <f t="shared" si="157"/>
        <v/>
      </c>
      <c r="EB104" s="345">
        <f t="shared" si="158"/>
        <v>0</v>
      </c>
      <c r="EC104" s="345" t="b">
        <f t="shared" si="159"/>
        <v>0</v>
      </c>
      <c r="ED104" s="345">
        <f t="shared" si="160"/>
        <v>0</v>
      </c>
      <c r="EE104" s="164" t="b">
        <f t="shared" si="161"/>
        <v>0</v>
      </c>
      <c r="EF104" s="164" t="str">
        <f t="shared" si="162"/>
        <v/>
      </c>
      <c r="EG104" s="164">
        <f t="shared" si="163"/>
        <v>0</v>
      </c>
      <c r="EH104" s="345" t="b">
        <f t="shared" si="164"/>
        <v>0</v>
      </c>
      <c r="EI104" s="122" t="str">
        <f t="shared" si="165"/>
        <v/>
      </c>
      <c r="EJ104" s="345">
        <f t="shared" si="166"/>
        <v>0</v>
      </c>
      <c r="EK104" s="345" t="b">
        <f t="shared" si="167"/>
        <v>0</v>
      </c>
      <c r="EL104" s="345">
        <f t="shared" si="168"/>
        <v>0</v>
      </c>
      <c r="EM104" s="164" t="b">
        <f t="shared" si="169"/>
        <v>0</v>
      </c>
      <c r="EN104" s="164" t="str">
        <f t="shared" si="170"/>
        <v/>
      </c>
      <c r="EO104" s="164">
        <f t="shared" si="171"/>
        <v>0</v>
      </c>
      <c r="EP104" s="345" t="b">
        <f t="shared" si="172"/>
        <v>0</v>
      </c>
      <c r="EQ104" s="122" t="str">
        <f t="shared" si="173"/>
        <v/>
      </c>
      <c r="ER104" s="345">
        <f t="shared" si="174"/>
        <v>0</v>
      </c>
      <c r="ES104" s="345" t="b">
        <f t="shared" si="175"/>
        <v>0</v>
      </c>
      <c r="ET104" s="345">
        <f t="shared" si="176"/>
        <v>0</v>
      </c>
      <c r="EU104" s="522"/>
      <c r="EV104" s="164" t="b">
        <f t="shared" si="177"/>
        <v>0</v>
      </c>
      <c r="EW104" s="164" t="str">
        <f t="shared" si="178"/>
        <v/>
      </c>
      <c r="EX104" s="164">
        <f t="shared" si="179"/>
        <v>0</v>
      </c>
      <c r="EY104" s="345" t="b">
        <f t="shared" si="180"/>
        <v>0</v>
      </c>
      <c r="EZ104" s="122" t="str">
        <f t="shared" si="181"/>
        <v/>
      </c>
      <c r="FA104" s="345">
        <f t="shared" si="182"/>
        <v>0</v>
      </c>
      <c r="FB104" s="345" t="b">
        <f t="shared" si="183"/>
        <v>0</v>
      </c>
      <c r="FC104" s="345">
        <f t="shared" si="184"/>
        <v>0</v>
      </c>
      <c r="FD104" s="164" t="b">
        <f t="shared" si="185"/>
        <v>0</v>
      </c>
      <c r="FE104" s="164" t="str">
        <f t="shared" si="186"/>
        <v/>
      </c>
      <c r="FF104" s="164">
        <f t="shared" si="187"/>
        <v>0</v>
      </c>
      <c r="FG104" s="345" t="b">
        <f t="shared" si="188"/>
        <v>0</v>
      </c>
      <c r="FH104" s="122" t="str">
        <f t="shared" si="189"/>
        <v/>
      </c>
      <c r="FI104" s="345">
        <f t="shared" si="190"/>
        <v>0</v>
      </c>
      <c r="FJ104" s="345" t="b">
        <f t="shared" si="191"/>
        <v>0</v>
      </c>
      <c r="FK104" s="345">
        <f t="shared" si="192"/>
        <v>0</v>
      </c>
      <c r="FL104" s="164" t="b">
        <f t="shared" si="193"/>
        <v>0</v>
      </c>
      <c r="FM104" s="164" t="str">
        <f t="shared" si="194"/>
        <v/>
      </c>
      <c r="FN104" s="164">
        <f t="shared" si="195"/>
        <v>0</v>
      </c>
      <c r="FO104" s="345" t="b">
        <f t="shared" si="196"/>
        <v>0</v>
      </c>
      <c r="FP104" s="122" t="str">
        <f t="shared" si="197"/>
        <v/>
      </c>
      <c r="FQ104" s="345">
        <f t="shared" si="198"/>
        <v>0</v>
      </c>
      <c r="FR104" s="345" t="b">
        <f t="shared" si="199"/>
        <v>0</v>
      </c>
      <c r="FS104" s="345">
        <f t="shared" si="200"/>
        <v>0</v>
      </c>
      <c r="FT104" s="164" t="b">
        <f t="shared" si="201"/>
        <v>0</v>
      </c>
      <c r="FU104" s="164" t="str">
        <f t="shared" si="202"/>
        <v/>
      </c>
      <c r="FV104" s="164">
        <f t="shared" si="203"/>
        <v>0</v>
      </c>
      <c r="FW104" s="345" t="b">
        <f t="shared" si="204"/>
        <v>0</v>
      </c>
      <c r="FX104" s="122" t="str">
        <f t="shared" si="205"/>
        <v/>
      </c>
      <c r="FY104" s="345">
        <f t="shared" si="206"/>
        <v>0</v>
      </c>
      <c r="FZ104" s="345" t="b">
        <f t="shared" si="207"/>
        <v>0</v>
      </c>
      <c r="GA104" s="345">
        <f t="shared" si="208"/>
        <v>0</v>
      </c>
      <c r="GB104" s="164" t="b">
        <f t="shared" si="209"/>
        <v>0</v>
      </c>
      <c r="GC104" s="164" t="str">
        <f t="shared" si="210"/>
        <v/>
      </c>
      <c r="GD104" s="164">
        <f t="shared" si="211"/>
        <v>0</v>
      </c>
      <c r="GE104" s="345" t="b">
        <f t="shared" si="212"/>
        <v>0</v>
      </c>
      <c r="GF104" s="122" t="str">
        <f t="shared" si="213"/>
        <v/>
      </c>
      <c r="GG104" s="345">
        <f t="shared" si="214"/>
        <v>0</v>
      </c>
      <c r="GH104" s="345" t="b">
        <f t="shared" si="215"/>
        <v>0</v>
      </c>
      <c r="GI104" s="345">
        <f t="shared" si="216"/>
        <v>0</v>
      </c>
      <c r="GK104" s="522">
        <f t="shared" si="217"/>
        <v>0</v>
      </c>
      <c r="GL104" s="522"/>
      <c r="GM104" s="522">
        <f t="shared" si="218"/>
        <v>0</v>
      </c>
      <c r="GN104" s="522"/>
      <c r="GO104" s="522">
        <f t="shared" si="219"/>
        <v>0</v>
      </c>
      <c r="GP104" s="522"/>
      <c r="GQ104" s="522">
        <f t="shared" si="220"/>
        <v>0</v>
      </c>
      <c r="GR104" s="522"/>
      <c r="GS104" s="522">
        <f t="shared" si="221"/>
        <v>0</v>
      </c>
      <c r="GT104" s="522"/>
      <c r="GU104" s="522">
        <f t="shared" si="222"/>
        <v>0</v>
      </c>
      <c r="GV104" s="522"/>
      <c r="GW104" s="522">
        <f t="shared" si="223"/>
        <v>0</v>
      </c>
      <c r="GX104" s="522"/>
      <c r="GY104" s="522">
        <f t="shared" si="224"/>
        <v>0</v>
      </c>
      <c r="GZ104" s="522"/>
      <c r="HA104" s="522">
        <f t="shared" si="225"/>
        <v>0</v>
      </c>
      <c r="HB104" s="522"/>
      <c r="HC104" s="522">
        <f t="shared" si="241"/>
        <v>0</v>
      </c>
      <c r="HD104" s="522"/>
      <c r="HE104" s="522">
        <f t="shared" si="226"/>
        <v>0</v>
      </c>
      <c r="HF104" s="522"/>
      <c r="HG104" s="522">
        <f t="shared" si="227"/>
        <v>0</v>
      </c>
      <c r="HH104" s="522"/>
      <c r="HI104" s="522">
        <f t="shared" si="228"/>
        <v>0</v>
      </c>
      <c r="HJ104" s="522"/>
      <c r="HK104" s="522">
        <f t="shared" si="229"/>
        <v>0</v>
      </c>
      <c r="HL104" s="522"/>
      <c r="HM104" s="522">
        <f t="shared" si="230"/>
        <v>0</v>
      </c>
      <c r="HN104" s="522"/>
      <c r="HO104" s="522">
        <f t="shared" si="231"/>
        <v>0</v>
      </c>
      <c r="HP104" s="522"/>
      <c r="HQ104" s="522">
        <f t="shared" si="232"/>
        <v>0</v>
      </c>
      <c r="HR104" s="522"/>
      <c r="HS104" s="522">
        <f t="shared" si="233"/>
        <v>0</v>
      </c>
      <c r="HT104" s="522"/>
      <c r="HU104" s="522">
        <f t="shared" si="234"/>
        <v>0</v>
      </c>
      <c r="HV104" s="522"/>
      <c r="HW104" s="522">
        <f t="shared" si="235"/>
        <v>0</v>
      </c>
      <c r="HX104" s="522"/>
      <c r="HY104" s="522">
        <f t="shared" si="236"/>
        <v>0</v>
      </c>
      <c r="HZ104" s="522"/>
      <c r="IA104" s="522">
        <f t="shared" si="237"/>
        <v>0</v>
      </c>
      <c r="IB104" s="522"/>
      <c r="IC104" s="522">
        <f t="shared" si="238"/>
        <v>0</v>
      </c>
      <c r="ID104" s="522"/>
      <c r="IE104" s="522">
        <f t="shared" si="239"/>
        <v>0</v>
      </c>
      <c r="IF104" s="522"/>
      <c r="IG104" s="522">
        <f t="shared" si="240"/>
        <v>0</v>
      </c>
      <c r="IH104" s="522"/>
      <c r="IJ104" s="522">
        <f t="shared" si="130"/>
        <v>0</v>
      </c>
      <c r="IK104" s="522"/>
      <c r="IL104" s="522">
        <f t="shared" si="131"/>
        <v>0</v>
      </c>
      <c r="IM104" s="522"/>
      <c r="IN104" s="522">
        <f t="shared" si="132"/>
        <v>0</v>
      </c>
      <c r="IO104" s="522"/>
      <c r="IP104" s="522">
        <f t="shared" si="133"/>
        <v>0</v>
      </c>
      <c r="IQ104" s="522"/>
      <c r="IR104" s="522">
        <f t="shared" si="134"/>
        <v>0</v>
      </c>
      <c r="IS104" s="522"/>
      <c r="IU104" s="522">
        <f t="shared" si="242"/>
        <v>0</v>
      </c>
      <c r="IV104" s="522"/>
      <c r="IW104" s="522">
        <f t="shared" si="243"/>
        <v>0</v>
      </c>
      <c r="IX104" s="522"/>
      <c r="IY104" s="522">
        <f t="shared" si="244"/>
        <v>0</v>
      </c>
      <c r="IZ104" s="522"/>
      <c r="JA104" s="522">
        <f t="shared" si="245"/>
        <v>0</v>
      </c>
      <c r="JB104" s="522"/>
      <c r="JC104" s="522">
        <f t="shared" si="246"/>
        <v>0</v>
      </c>
      <c r="JD104" s="522"/>
      <c r="JE104" s="522">
        <f t="shared" si="247"/>
        <v>0</v>
      </c>
      <c r="JF104" s="522"/>
    </row>
    <row r="105" spans="1:266" ht="18.75" customHeight="1">
      <c r="A105" s="253"/>
      <c r="B105" s="211"/>
      <c r="C105" s="48" t="s">
        <v>5409</v>
      </c>
      <c r="D105" s="547" t="str">
        <f>IF($CW$27=1,"",IF(CNGE_2024_M3_Secc1!D654="","",CNGE_2024_M3_Secc1!D654))</f>
        <v/>
      </c>
      <c r="E105" s="548"/>
      <c r="F105" s="548"/>
      <c r="G105" s="549"/>
      <c r="H105" s="537"/>
      <c r="I105" s="537"/>
      <c r="J105" s="537"/>
      <c r="K105" s="537"/>
      <c r="L105" s="537"/>
      <c r="M105" s="537"/>
      <c r="N105" s="537"/>
      <c r="O105" s="537"/>
      <c r="P105" s="982"/>
      <c r="Q105" s="982"/>
      <c r="R105" s="982"/>
      <c r="S105" s="982"/>
      <c r="T105" s="982"/>
      <c r="U105" s="982"/>
      <c r="V105" s="982"/>
      <c r="W105" s="982"/>
      <c r="X105" s="982"/>
      <c r="Y105" s="982"/>
      <c r="Z105" s="537"/>
      <c r="AA105" s="537"/>
      <c r="AB105" s="537"/>
      <c r="AC105" s="537"/>
      <c r="AD105" s="537"/>
      <c r="AE105" s="537"/>
      <c r="AF105" s="537"/>
      <c r="AG105" s="537"/>
      <c r="AH105" s="982"/>
      <c r="AI105" s="982"/>
      <c r="AJ105" s="982"/>
      <c r="AK105" s="982"/>
      <c r="AL105" s="982"/>
      <c r="AM105" s="982"/>
      <c r="AN105" s="982"/>
      <c r="AO105" s="982"/>
      <c r="AP105" s="982"/>
      <c r="AQ105" s="982"/>
      <c r="AR105" s="537"/>
      <c r="AS105" s="537"/>
      <c r="AT105" s="537"/>
      <c r="AU105" s="537"/>
      <c r="AV105" s="537"/>
      <c r="AW105" s="537"/>
      <c r="AX105" s="537"/>
      <c r="AY105" s="537"/>
      <c r="AZ105" s="982"/>
      <c r="BA105" s="982"/>
      <c r="BB105" s="982"/>
      <c r="BC105" s="982"/>
      <c r="BD105" s="982"/>
      <c r="BE105" s="982"/>
      <c r="BF105" s="982"/>
      <c r="BG105" s="982"/>
      <c r="BH105" s="982"/>
      <c r="BI105" s="982"/>
      <c r="BJ105" s="537"/>
      <c r="BK105" s="537"/>
      <c r="BL105" s="537"/>
      <c r="BM105" s="537"/>
      <c r="BN105" s="537"/>
      <c r="BO105" s="537"/>
      <c r="BP105" s="537"/>
      <c r="BQ105" s="537"/>
      <c r="BR105" s="982"/>
      <c r="BS105" s="982"/>
      <c r="BT105" s="982"/>
      <c r="BU105" s="982"/>
      <c r="BV105" s="982"/>
      <c r="BW105" s="982"/>
      <c r="BX105" s="982"/>
      <c r="BY105" s="982"/>
      <c r="BZ105" s="982"/>
      <c r="CA105" s="982"/>
      <c r="CB105" s="537"/>
      <c r="CC105" s="537"/>
      <c r="CD105" s="537"/>
      <c r="CE105" s="537"/>
      <c r="CF105" s="537"/>
      <c r="CG105" s="537"/>
      <c r="CH105" s="537"/>
      <c r="CI105" s="537"/>
      <c r="CJ105" s="982"/>
      <c r="CK105" s="982"/>
      <c r="CL105" s="982"/>
      <c r="CM105" s="982"/>
      <c r="CN105" s="982"/>
      <c r="CO105" s="982"/>
      <c r="CP105" s="982"/>
      <c r="CQ105" s="982"/>
      <c r="CR105" s="982"/>
      <c r="CS105" s="982"/>
      <c r="CW105" s="524">
        <f>CNGE_2024_M3_Secc1!AH753</f>
        <v>0</v>
      </c>
      <c r="CX105" s="526"/>
      <c r="CZ105" s="522">
        <f>IF(CNGE_2024_M3_Secc1!$AO$669=CNGE_2024_M3_Secc1!$AQ$669,0,CNGE_2024_M3_Secc1!Y753)</f>
        <v>0</v>
      </c>
      <c r="DA105" s="522"/>
      <c r="DB105" s="522">
        <f t="shared" si="135"/>
        <v>0</v>
      </c>
      <c r="DC105" s="522"/>
      <c r="DD105" s="522">
        <f t="shared" si="136"/>
        <v>0</v>
      </c>
      <c r="DE105" s="522"/>
      <c r="DG105" s="164" t="b">
        <f t="shared" si="137"/>
        <v>0</v>
      </c>
      <c r="DH105" s="164" t="str">
        <f t="shared" si="138"/>
        <v/>
      </c>
      <c r="DI105" s="164">
        <f t="shared" si="139"/>
        <v>0</v>
      </c>
      <c r="DJ105" s="345" t="b">
        <f t="shared" si="140"/>
        <v>0</v>
      </c>
      <c r="DK105" s="122" t="str">
        <f t="shared" si="141"/>
        <v/>
      </c>
      <c r="DL105" s="345">
        <f t="shared" si="142"/>
        <v>0</v>
      </c>
      <c r="DM105" s="345" t="b">
        <f t="shared" si="143"/>
        <v>0</v>
      </c>
      <c r="DN105" s="345">
        <f t="shared" si="144"/>
        <v>0</v>
      </c>
      <c r="DO105" s="164" t="b">
        <f t="shared" si="145"/>
        <v>0</v>
      </c>
      <c r="DP105" s="164" t="str">
        <f t="shared" si="146"/>
        <v/>
      </c>
      <c r="DQ105" s="164">
        <f t="shared" si="147"/>
        <v>0</v>
      </c>
      <c r="DR105" s="345" t="b">
        <f t="shared" si="148"/>
        <v>0</v>
      </c>
      <c r="DS105" s="122" t="str">
        <f t="shared" si="149"/>
        <v/>
      </c>
      <c r="DT105" s="345">
        <f t="shared" si="150"/>
        <v>0</v>
      </c>
      <c r="DU105" s="345" t="b">
        <f t="shared" si="151"/>
        <v>0</v>
      </c>
      <c r="DV105" s="345">
        <f t="shared" si="152"/>
        <v>0</v>
      </c>
      <c r="DW105" s="164" t="b">
        <f t="shared" si="153"/>
        <v>0</v>
      </c>
      <c r="DX105" s="164" t="str">
        <f t="shared" si="154"/>
        <v/>
      </c>
      <c r="DY105" s="164">
        <f t="shared" si="155"/>
        <v>0</v>
      </c>
      <c r="DZ105" s="345" t="b">
        <f t="shared" si="156"/>
        <v>0</v>
      </c>
      <c r="EA105" s="122" t="str">
        <f t="shared" si="157"/>
        <v/>
      </c>
      <c r="EB105" s="345">
        <f t="shared" si="158"/>
        <v>0</v>
      </c>
      <c r="EC105" s="345" t="b">
        <f t="shared" si="159"/>
        <v>0</v>
      </c>
      <c r="ED105" s="345">
        <f t="shared" si="160"/>
        <v>0</v>
      </c>
      <c r="EE105" s="164" t="b">
        <f t="shared" si="161"/>
        <v>0</v>
      </c>
      <c r="EF105" s="164" t="str">
        <f t="shared" si="162"/>
        <v/>
      </c>
      <c r="EG105" s="164">
        <f t="shared" si="163"/>
        <v>0</v>
      </c>
      <c r="EH105" s="345" t="b">
        <f t="shared" si="164"/>
        <v>0</v>
      </c>
      <c r="EI105" s="122" t="str">
        <f t="shared" si="165"/>
        <v/>
      </c>
      <c r="EJ105" s="345">
        <f t="shared" si="166"/>
        <v>0</v>
      </c>
      <c r="EK105" s="345" t="b">
        <f t="shared" si="167"/>
        <v>0</v>
      </c>
      <c r="EL105" s="345">
        <f t="shared" si="168"/>
        <v>0</v>
      </c>
      <c r="EM105" s="164" t="b">
        <f t="shared" si="169"/>
        <v>0</v>
      </c>
      <c r="EN105" s="164" t="str">
        <f t="shared" si="170"/>
        <v/>
      </c>
      <c r="EO105" s="164">
        <f t="shared" si="171"/>
        <v>0</v>
      </c>
      <c r="EP105" s="345" t="b">
        <f t="shared" si="172"/>
        <v>0</v>
      </c>
      <c r="EQ105" s="122" t="str">
        <f t="shared" si="173"/>
        <v/>
      </c>
      <c r="ER105" s="345">
        <f t="shared" si="174"/>
        <v>0</v>
      </c>
      <c r="ES105" s="345" t="b">
        <f t="shared" si="175"/>
        <v>0</v>
      </c>
      <c r="ET105" s="345">
        <f t="shared" si="176"/>
        <v>0</v>
      </c>
      <c r="EU105" s="522"/>
      <c r="EV105" s="164" t="b">
        <f t="shared" si="177"/>
        <v>0</v>
      </c>
      <c r="EW105" s="164" t="str">
        <f t="shared" si="178"/>
        <v/>
      </c>
      <c r="EX105" s="164">
        <f t="shared" si="179"/>
        <v>0</v>
      </c>
      <c r="EY105" s="345" t="b">
        <f t="shared" si="180"/>
        <v>0</v>
      </c>
      <c r="EZ105" s="122" t="str">
        <f t="shared" si="181"/>
        <v/>
      </c>
      <c r="FA105" s="345">
        <f t="shared" si="182"/>
        <v>0</v>
      </c>
      <c r="FB105" s="345" t="b">
        <f t="shared" si="183"/>
        <v>0</v>
      </c>
      <c r="FC105" s="345">
        <f t="shared" si="184"/>
        <v>0</v>
      </c>
      <c r="FD105" s="164" t="b">
        <f t="shared" si="185"/>
        <v>0</v>
      </c>
      <c r="FE105" s="164" t="str">
        <f t="shared" si="186"/>
        <v/>
      </c>
      <c r="FF105" s="164">
        <f t="shared" si="187"/>
        <v>0</v>
      </c>
      <c r="FG105" s="345" t="b">
        <f t="shared" si="188"/>
        <v>0</v>
      </c>
      <c r="FH105" s="122" t="str">
        <f t="shared" si="189"/>
        <v/>
      </c>
      <c r="FI105" s="345">
        <f t="shared" si="190"/>
        <v>0</v>
      </c>
      <c r="FJ105" s="345" t="b">
        <f t="shared" si="191"/>
        <v>0</v>
      </c>
      <c r="FK105" s="345">
        <f t="shared" si="192"/>
        <v>0</v>
      </c>
      <c r="FL105" s="164" t="b">
        <f t="shared" si="193"/>
        <v>0</v>
      </c>
      <c r="FM105" s="164" t="str">
        <f t="shared" si="194"/>
        <v/>
      </c>
      <c r="FN105" s="164">
        <f t="shared" si="195"/>
        <v>0</v>
      </c>
      <c r="FO105" s="345" t="b">
        <f t="shared" si="196"/>
        <v>0</v>
      </c>
      <c r="FP105" s="122" t="str">
        <f t="shared" si="197"/>
        <v/>
      </c>
      <c r="FQ105" s="345">
        <f t="shared" si="198"/>
        <v>0</v>
      </c>
      <c r="FR105" s="345" t="b">
        <f t="shared" si="199"/>
        <v>0</v>
      </c>
      <c r="FS105" s="345">
        <f t="shared" si="200"/>
        <v>0</v>
      </c>
      <c r="FT105" s="164" t="b">
        <f t="shared" si="201"/>
        <v>0</v>
      </c>
      <c r="FU105" s="164" t="str">
        <f t="shared" si="202"/>
        <v/>
      </c>
      <c r="FV105" s="164">
        <f t="shared" si="203"/>
        <v>0</v>
      </c>
      <c r="FW105" s="345" t="b">
        <f t="shared" si="204"/>
        <v>0</v>
      </c>
      <c r="FX105" s="122" t="str">
        <f t="shared" si="205"/>
        <v/>
      </c>
      <c r="FY105" s="345">
        <f t="shared" si="206"/>
        <v>0</v>
      </c>
      <c r="FZ105" s="345" t="b">
        <f t="shared" si="207"/>
        <v>0</v>
      </c>
      <c r="GA105" s="345">
        <f t="shared" si="208"/>
        <v>0</v>
      </c>
      <c r="GB105" s="164" t="b">
        <f t="shared" si="209"/>
        <v>0</v>
      </c>
      <c r="GC105" s="164" t="str">
        <f t="shared" si="210"/>
        <v/>
      </c>
      <c r="GD105" s="164">
        <f t="shared" si="211"/>
        <v>0</v>
      </c>
      <c r="GE105" s="345" t="b">
        <f t="shared" si="212"/>
        <v>0</v>
      </c>
      <c r="GF105" s="122" t="str">
        <f t="shared" si="213"/>
        <v/>
      </c>
      <c r="GG105" s="345">
        <f t="shared" si="214"/>
        <v>0</v>
      </c>
      <c r="GH105" s="345" t="b">
        <f t="shared" si="215"/>
        <v>0</v>
      </c>
      <c r="GI105" s="345">
        <f t="shared" si="216"/>
        <v>0</v>
      </c>
      <c r="GK105" s="522">
        <f t="shared" si="217"/>
        <v>0</v>
      </c>
      <c r="GL105" s="522"/>
      <c r="GM105" s="522">
        <f t="shared" si="218"/>
        <v>0</v>
      </c>
      <c r="GN105" s="522"/>
      <c r="GO105" s="522">
        <f t="shared" si="219"/>
        <v>0</v>
      </c>
      <c r="GP105" s="522"/>
      <c r="GQ105" s="522">
        <f t="shared" si="220"/>
        <v>0</v>
      </c>
      <c r="GR105" s="522"/>
      <c r="GS105" s="522">
        <f t="shared" si="221"/>
        <v>0</v>
      </c>
      <c r="GT105" s="522"/>
      <c r="GU105" s="522">
        <f t="shared" si="222"/>
        <v>0</v>
      </c>
      <c r="GV105" s="522"/>
      <c r="GW105" s="522">
        <f t="shared" si="223"/>
        <v>0</v>
      </c>
      <c r="GX105" s="522"/>
      <c r="GY105" s="522">
        <f t="shared" si="224"/>
        <v>0</v>
      </c>
      <c r="GZ105" s="522"/>
      <c r="HA105" s="522">
        <f t="shared" si="225"/>
        <v>0</v>
      </c>
      <c r="HB105" s="522"/>
      <c r="HC105" s="522">
        <f t="shared" si="241"/>
        <v>0</v>
      </c>
      <c r="HD105" s="522"/>
      <c r="HE105" s="522">
        <f t="shared" si="226"/>
        <v>0</v>
      </c>
      <c r="HF105" s="522"/>
      <c r="HG105" s="522">
        <f t="shared" si="227"/>
        <v>0</v>
      </c>
      <c r="HH105" s="522"/>
      <c r="HI105" s="522">
        <f t="shared" si="228"/>
        <v>0</v>
      </c>
      <c r="HJ105" s="522"/>
      <c r="HK105" s="522">
        <f t="shared" si="229"/>
        <v>0</v>
      </c>
      <c r="HL105" s="522"/>
      <c r="HM105" s="522">
        <f t="shared" si="230"/>
        <v>0</v>
      </c>
      <c r="HN105" s="522"/>
      <c r="HO105" s="522">
        <f t="shared" si="231"/>
        <v>0</v>
      </c>
      <c r="HP105" s="522"/>
      <c r="HQ105" s="522">
        <f t="shared" si="232"/>
        <v>0</v>
      </c>
      <c r="HR105" s="522"/>
      <c r="HS105" s="522">
        <f t="shared" si="233"/>
        <v>0</v>
      </c>
      <c r="HT105" s="522"/>
      <c r="HU105" s="522">
        <f t="shared" si="234"/>
        <v>0</v>
      </c>
      <c r="HV105" s="522"/>
      <c r="HW105" s="522">
        <f t="shared" si="235"/>
        <v>0</v>
      </c>
      <c r="HX105" s="522"/>
      <c r="HY105" s="522">
        <f t="shared" si="236"/>
        <v>0</v>
      </c>
      <c r="HZ105" s="522"/>
      <c r="IA105" s="522">
        <f t="shared" si="237"/>
        <v>0</v>
      </c>
      <c r="IB105" s="522"/>
      <c r="IC105" s="522">
        <f t="shared" si="238"/>
        <v>0</v>
      </c>
      <c r="ID105" s="522"/>
      <c r="IE105" s="522">
        <f t="shared" si="239"/>
        <v>0</v>
      </c>
      <c r="IF105" s="522"/>
      <c r="IG105" s="522">
        <f t="shared" si="240"/>
        <v>0</v>
      </c>
      <c r="IH105" s="522"/>
      <c r="IJ105" s="522">
        <f t="shared" si="130"/>
        <v>0</v>
      </c>
      <c r="IK105" s="522"/>
      <c r="IL105" s="522">
        <f t="shared" si="131"/>
        <v>0</v>
      </c>
      <c r="IM105" s="522"/>
      <c r="IN105" s="522">
        <f t="shared" si="132"/>
        <v>0</v>
      </c>
      <c r="IO105" s="522"/>
      <c r="IP105" s="522">
        <f t="shared" si="133"/>
        <v>0</v>
      </c>
      <c r="IQ105" s="522"/>
      <c r="IR105" s="522">
        <f t="shared" si="134"/>
        <v>0</v>
      </c>
      <c r="IS105" s="522"/>
      <c r="IU105" s="522">
        <f t="shared" si="242"/>
        <v>0</v>
      </c>
      <c r="IV105" s="522"/>
      <c r="IW105" s="522">
        <f t="shared" si="243"/>
        <v>0</v>
      </c>
      <c r="IX105" s="522"/>
      <c r="IY105" s="522">
        <f t="shared" si="244"/>
        <v>0</v>
      </c>
      <c r="IZ105" s="522"/>
      <c r="JA105" s="522">
        <f t="shared" si="245"/>
        <v>0</v>
      </c>
      <c r="JB105" s="522"/>
      <c r="JC105" s="522">
        <f t="shared" si="246"/>
        <v>0</v>
      </c>
      <c r="JD105" s="522"/>
      <c r="JE105" s="522">
        <f t="shared" si="247"/>
        <v>0</v>
      </c>
      <c r="JF105" s="522"/>
    </row>
    <row r="106" spans="1:266">
      <c r="A106" s="253"/>
      <c r="B106" s="211"/>
      <c r="C106" s="48" t="s">
        <v>5410</v>
      </c>
      <c r="D106" s="547" t="str">
        <f>IF($CW$27=1,"",IF(CNGE_2024_M3_Secc1!D655="","",CNGE_2024_M3_Secc1!D655))</f>
        <v/>
      </c>
      <c r="E106" s="548"/>
      <c r="F106" s="548"/>
      <c r="G106" s="549"/>
      <c r="H106" s="537"/>
      <c r="I106" s="537"/>
      <c r="J106" s="537"/>
      <c r="K106" s="537"/>
      <c r="L106" s="537"/>
      <c r="M106" s="537"/>
      <c r="N106" s="537"/>
      <c r="O106" s="537"/>
      <c r="P106" s="982"/>
      <c r="Q106" s="982"/>
      <c r="R106" s="982"/>
      <c r="S106" s="982"/>
      <c r="T106" s="982"/>
      <c r="U106" s="982"/>
      <c r="V106" s="982"/>
      <c r="W106" s="982"/>
      <c r="X106" s="982"/>
      <c r="Y106" s="982"/>
      <c r="Z106" s="537"/>
      <c r="AA106" s="537"/>
      <c r="AB106" s="537"/>
      <c r="AC106" s="537"/>
      <c r="AD106" s="537"/>
      <c r="AE106" s="537"/>
      <c r="AF106" s="537"/>
      <c r="AG106" s="537"/>
      <c r="AH106" s="982"/>
      <c r="AI106" s="982"/>
      <c r="AJ106" s="982"/>
      <c r="AK106" s="982"/>
      <c r="AL106" s="982"/>
      <c r="AM106" s="982"/>
      <c r="AN106" s="982"/>
      <c r="AO106" s="982"/>
      <c r="AP106" s="982"/>
      <c r="AQ106" s="982"/>
      <c r="AR106" s="537"/>
      <c r="AS106" s="537"/>
      <c r="AT106" s="537"/>
      <c r="AU106" s="537"/>
      <c r="AV106" s="537"/>
      <c r="AW106" s="537"/>
      <c r="AX106" s="537"/>
      <c r="AY106" s="537"/>
      <c r="AZ106" s="982"/>
      <c r="BA106" s="982"/>
      <c r="BB106" s="982"/>
      <c r="BC106" s="982"/>
      <c r="BD106" s="982"/>
      <c r="BE106" s="982"/>
      <c r="BF106" s="982"/>
      <c r="BG106" s="982"/>
      <c r="BH106" s="982"/>
      <c r="BI106" s="982"/>
      <c r="BJ106" s="537"/>
      <c r="BK106" s="537"/>
      <c r="BL106" s="537"/>
      <c r="BM106" s="537"/>
      <c r="BN106" s="537"/>
      <c r="BO106" s="537"/>
      <c r="BP106" s="537"/>
      <c r="BQ106" s="537"/>
      <c r="BR106" s="982"/>
      <c r="BS106" s="982"/>
      <c r="BT106" s="982"/>
      <c r="BU106" s="982"/>
      <c r="BV106" s="982"/>
      <c r="BW106" s="982"/>
      <c r="BX106" s="982"/>
      <c r="BY106" s="982"/>
      <c r="BZ106" s="982"/>
      <c r="CA106" s="982"/>
      <c r="CB106" s="537"/>
      <c r="CC106" s="537"/>
      <c r="CD106" s="537"/>
      <c r="CE106" s="537"/>
      <c r="CF106" s="537"/>
      <c r="CG106" s="537"/>
      <c r="CH106" s="537"/>
      <c r="CI106" s="537"/>
      <c r="CJ106" s="982"/>
      <c r="CK106" s="982"/>
      <c r="CL106" s="982"/>
      <c r="CM106" s="982"/>
      <c r="CN106" s="982"/>
      <c r="CO106" s="982"/>
      <c r="CP106" s="982"/>
      <c r="CQ106" s="982"/>
      <c r="CR106" s="982"/>
      <c r="CS106" s="982"/>
      <c r="CW106" s="524">
        <f>CNGE_2024_M3_Secc1!AH754</f>
        <v>0</v>
      </c>
      <c r="CX106" s="526"/>
      <c r="CZ106" s="522">
        <f>IF(CNGE_2024_M3_Secc1!$AO$669=CNGE_2024_M3_Secc1!$AQ$669,0,CNGE_2024_M3_Secc1!Y754)</f>
        <v>0</v>
      </c>
      <c r="DA106" s="522"/>
      <c r="DB106" s="522">
        <f t="shared" si="135"/>
        <v>0</v>
      </c>
      <c r="DC106" s="522"/>
      <c r="DD106" s="522">
        <f t="shared" si="136"/>
        <v>0</v>
      </c>
      <c r="DE106" s="522"/>
      <c r="DG106" s="164" t="b">
        <f t="shared" si="137"/>
        <v>0</v>
      </c>
      <c r="DH106" s="164" t="str">
        <f t="shared" si="138"/>
        <v/>
      </c>
      <c r="DI106" s="164">
        <f t="shared" si="139"/>
        <v>0</v>
      </c>
      <c r="DJ106" s="345" t="b">
        <f t="shared" si="140"/>
        <v>0</v>
      </c>
      <c r="DK106" s="122" t="str">
        <f t="shared" si="141"/>
        <v/>
      </c>
      <c r="DL106" s="345">
        <f t="shared" si="142"/>
        <v>0</v>
      </c>
      <c r="DM106" s="345" t="b">
        <f t="shared" si="143"/>
        <v>0</v>
      </c>
      <c r="DN106" s="345">
        <f t="shared" si="144"/>
        <v>0</v>
      </c>
      <c r="DO106" s="164" t="b">
        <f t="shared" si="145"/>
        <v>0</v>
      </c>
      <c r="DP106" s="164" t="str">
        <f t="shared" si="146"/>
        <v/>
      </c>
      <c r="DQ106" s="164">
        <f t="shared" si="147"/>
        <v>0</v>
      </c>
      <c r="DR106" s="345" t="b">
        <f t="shared" si="148"/>
        <v>0</v>
      </c>
      <c r="DS106" s="122" t="str">
        <f t="shared" si="149"/>
        <v/>
      </c>
      <c r="DT106" s="345">
        <f t="shared" si="150"/>
        <v>0</v>
      </c>
      <c r="DU106" s="345" t="b">
        <f t="shared" si="151"/>
        <v>0</v>
      </c>
      <c r="DV106" s="345">
        <f t="shared" si="152"/>
        <v>0</v>
      </c>
      <c r="DW106" s="164" t="b">
        <f t="shared" si="153"/>
        <v>0</v>
      </c>
      <c r="DX106" s="164" t="str">
        <f t="shared" si="154"/>
        <v/>
      </c>
      <c r="DY106" s="164">
        <f t="shared" si="155"/>
        <v>0</v>
      </c>
      <c r="DZ106" s="345" t="b">
        <f t="shared" si="156"/>
        <v>0</v>
      </c>
      <c r="EA106" s="122" t="str">
        <f t="shared" si="157"/>
        <v/>
      </c>
      <c r="EB106" s="345">
        <f t="shared" si="158"/>
        <v>0</v>
      </c>
      <c r="EC106" s="345" t="b">
        <f t="shared" si="159"/>
        <v>0</v>
      </c>
      <c r="ED106" s="345">
        <f t="shared" si="160"/>
        <v>0</v>
      </c>
      <c r="EE106" s="164" t="b">
        <f t="shared" si="161"/>
        <v>0</v>
      </c>
      <c r="EF106" s="164" t="str">
        <f t="shared" si="162"/>
        <v/>
      </c>
      <c r="EG106" s="164">
        <f t="shared" si="163"/>
        <v>0</v>
      </c>
      <c r="EH106" s="345" t="b">
        <f t="shared" si="164"/>
        <v>0</v>
      </c>
      <c r="EI106" s="122" t="str">
        <f t="shared" si="165"/>
        <v/>
      </c>
      <c r="EJ106" s="345">
        <f t="shared" si="166"/>
        <v>0</v>
      </c>
      <c r="EK106" s="345" t="b">
        <f t="shared" si="167"/>
        <v>0</v>
      </c>
      <c r="EL106" s="345">
        <f t="shared" si="168"/>
        <v>0</v>
      </c>
      <c r="EM106" s="164" t="b">
        <f t="shared" si="169"/>
        <v>0</v>
      </c>
      <c r="EN106" s="164" t="str">
        <f t="shared" si="170"/>
        <v/>
      </c>
      <c r="EO106" s="164">
        <f t="shared" si="171"/>
        <v>0</v>
      </c>
      <c r="EP106" s="345" t="b">
        <f t="shared" si="172"/>
        <v>0</v>
      </c>
      <c r="EQ106" s="122" t="str">
        <f t="shared" si="173"/>
        <v/>
      </c>
      <c r="ER106" s="345">
        <f t="shared" si="174"/>
        <v>0</v>
      </c>
      <c r="ES106" s="345" t="b">
        <f t="shared" si="175"/>
        <v>0</v>
      </c>
      <c r="ET106" s="345">
        <f t="shared" si="176"/>
        <v>0</v>
      </c>
      <c r="EU106" s="522"/>
      <c r="EV106" s="164" t="b">
        <f t="shared" si="177"/>
        <v>0</v>
      </c>
      <c r="EW106" s="164" t="str">
        <f t="shared" si="178"/>
        <v/>
      </c>
      <c r="EX106" s="164">
        <f t="shared" si="179"/>
        <v>0</v>
      </c>
      <c r="EY106" s="345" t="b">
        <f t="shared" si="180"/>
        <v>0</v>
      </c>
      <c r="EZ106" s="122" t="str">
        <f t="shared" si="181"/>
        <v/>
      </c>
      <c r="FA106" s="345">
        <f t="shared" si="182"/>
        <v>0</v>
      </c>
      <c r="FB106" s="345" t="b">
        <f t="shared" si="183"/>
        <v>0</v>
      </c>
      <c r="FC106" s="345">
        <f t="shared" si="184"/>
        <v>0</v>
      </c>
      <c r="FD106" s="164" t="b">
        <f t="shared" si="185"/>
        <v>0</v>
      </c>
      <c r="FE106" s="164" t="str">
        <f t="shared" si="186"/>
        <v/>
      </c>
      <c r="FF106" s="164">
        <f t="shared" si="187"/>
        <v>0</v>
      </c>
      <c r="FG106" s="345" t="b">
        <f t="shared" si="188"/>
        <v>0</v>
      </c>
      <c r="FH106" s="122" t="str">
        <f t="shared" si="189"/>
        <v/>
      </c>
      <c r="FI106" s="345">
        <f t="shared" si="190"/>
        <v>0</v>
      </c>
      <c r="FJ106" s="345" t="b">
        <f t="shared" si="191"/>
        <v>0</v>
      </c>
      <c r="FK106" s="345">
        <f t="shared" si="192"/>
        <v>0</v>
      </c>
      <c r="FL106" s="164" t="b">
        <f t="shared" si="193"/>
        <v>0</v>
      </c>
      <c r="FM106" s="164" t="str">
        <f t="shared" si="194"/>
        <v/>
      </c>
      <c r="FN106" s="164">
        <f t="shared" si="195"/>
        <v>0</v>
      </c>
      <c r="FO106" s="345" t="b">
        <f t="shared" si="196"/>
        <v>0</v>
      </c>
      <c r="FP106" s="122" t="str">
        <f t="shared" si="197"/>
        <v/>
      </c>
      <c r="FQ106" s="345">
        <f t="shared" si="198"/>
        <v>0</v>
      </c>
      <c r="FR106" s="345" t="b">
        <f t="shared" si="199"/>
        <v>0</v>
      </c>
      <c r="FS106" s="345">
        <f t="shared" si="200"/>
        <v>0</v>
      </c>
      <c r="FT106" s="164" t="b">
        <f t="shared" si="201"/>
        <v>0</v>
      </c>
      <c r="FU106" s="164" t="str">
        <f t="shared" si="202"/>
        <v/>
      </c>
      <c r="FV106" s="164">
        <f t="shared" si="203"/>
        <v>0</v>
      </c>
      <c r="FW106" s="345" t="b">
        <f t="shared" si="204"/>
        <v>0</v>
      </c>
      <c r="FX106" s="122" t="str">
        <f t="shared" si="205"/>
        <v/>
      </c>
      <c r="FY106" s="345">
        <f t="shared" si="206"/>
        <v>0</v>
      </c>
      <c r="FZ106" s="345" t="b">
        <f t="shared" si="207"/>
        <v>0</v>
      </c>
      <c r="GA106" s="345">
        <f t="shared" si="208"/>
        <v>0</v>
      </c>
      <c r="GB106" s="164" t="b">
        <f t="shared" si="209"/>
        <v>0</v>
      </c>
      <c r="GC106" s="164" t="str">
        <f t="shared" si="210"/>
        <v/>
      </c>
      <c r="GD106" s="164">
        <f t="shared" si="211"/>
        <v>0</v>
      </c>
      <c r="GE106" s="345" t="b">
        <f t="shared" si="212"/>
        <v>0</v>
      </c>
      <c r="GF106" s="122" t="str">
        <f t="shared" si="213"/>
        <v/>
      </c>
      <c r="GG106" s="345">
        <f t="shared" si="214"/>
        <v>0</v>
      </c>
      <c r="GH106" s="345" t="b">
        <f t="shared" si="215"/>
        <v>0</v>
      </c>
      <c r="GI106" s="345">
        <f t="shared" si="216"/>
        <v>0</v>
      </c>
      <c r="GK106" s="522">
        <f t="shared" si="217"/>
        <v>0</v>
      </c>
      <c r="GL106" s="522"/>
      <c r="GM106" s="522">
        <f t="shared" si="218"/>
        <v>0</v>
      </c>
      <c r="GN106" s="522"/>
      <c r="GO106" s="522">
        <f t="shared" si="219"/>
        <v>0</v>
      </c>
      <c r="GP106" s="522"/>
      <c r="GQ106" s="522">
        <f t="shared" si="220"/>
        <v>0</v>
      </c>
      <c r="GR106" s="522"/>
      <c r="GS106" s="522">
        <f t="shared" si="221"/>
        <v>0</v>
      </c>
      <c r="GT106" s="522"/>
      <c r="GU106" s="522">
        <f t="shared" si="222"/>
        <v>0</v>
      </c>
      <c r="GV106" s="522"/>
      <c r="GW106" s="522">
        <f t="shared" si="223"/>
        <v>0</v>
      </c>
      <c r="GX106" s="522"/>
      <c r="GY106" s="522">
        <f t="shared" si="224"/>
        <v>0</v>
      </c>
      <c r="GZ106" s="522"/>
      <c r="HA106" s="522">
        <f t="shared" si="225"/>
        <v>0</v>
      </c>
      <c r="HB106" s="522"/>
      <c r="HC106" s="522">
        <f t="shared" si="241"/>
        <v>0</v>
      </c>
      <c r="HD106" s="522"/>
      <c r="HE106" s="522">
        <f t="shared" si="226"/>
        <v>0</v>
      </c>
      <c r="HF106" s="522"/>
      <c r="HG106" s="522">
        <f t="shared" si="227"/>
        <v>0</v>
      </c>
      <c r="HH106" s="522"/>
      <c r="HI106" s="522">
        <f t="shared" si="228"/>
        <v>0</v>
      </c>
      <c r="HJ106" s="522"/>
      <c r="HK106" s="522">
        <f t="shared" si="229"/>
        <v>0</v>
      </c>
      <c r="HL106" s="522"/>
      <c r="HM106" s="522">
        <f t="shared" si="230"/>
        <v>0</v>
      </c>
      <c r="HN106" s="522"/>
      <c r="HO106" s="522">
        <f t="shared" si="231"/>
        <v>0</v>
      </c>
      <c r="HP106" s="522"/>
      <c r="HQ106" s="522">
        <f t="shared" si="232"/>
        <v>0</v>
      </c>
      <c r="HR106" s="522"/>
      <c r="HS106" s="522">
        <f t="shared" si="233"/>
        <v>0</v>
      </c>
      <c r="HT106" s="522"/>
      <c r="HU106" s="522">
        <f t="shared" si="234"/>
        <v>0</v>
      </c>
      <c r="HV106" s="522"/>
      <c r="HW106" s="522">
        <f t="shared" si="235"/>
        <v>0</v>
      </c>
      <c r="HX106" s="522"/>
      <c r="HY106" s="522">
        <f t="shared" si="236"/>
        <v>0</v>
      </c>
      <c r="HZ106" s="522"/>
      <c r="IA106" s="522">
        <f t="shared" si="237"/>
        <v>0</v>
      </c>
      <c r="IB106" s="522"/>
      <c r="IC106" s="522">
        <f t="shared" si="238"/>
        <v>0</v>
      </c>
      <c r="ID106" s="522"/>
      <c r="IE106" s="522">
        <f t="shared" si="239"/>
        <v>0</v>
      </c>
      <c r="IF106" s="522"/>
      <c r="IG106" s="522">
        <f t="shared" si="240"/>
        <v>0</v>
      </c>
      <c r="IH106" s="522"/>
      <c r="IJ106" s="522">
        <f t="shared" si="130"/>
        <v>0</v>
      </c>
      <c r="IK106" s="522"/>
      <c r="IL106" s="522">
        <f t="shared" si="131"/>
        <v>0</v>
      </c>
      <c r="IM106" s="522"/>
      <c r="IN106" s="522">
        <f t="shared" si="132"/>
        <v>0</v>
      </c>
      <c r="IO106" s="522"/>
      <c r="IP106" s="522">
        <f t="shared" si="133"/>
        <v>0</v>
      </c>
      <c r="IQ106" s="522"/>
      <c r="IR106" s="522">
        <f t="shared" si="134"/>
        <v>0</v>
      </c>
      <c r="IS106" s="522"/>
      <c r="IU106" s="522">
        <f t="shared" si="242"/>
        <v>0</v>
      </c>
      <c r="IV106" s="522"/>
      <c r="IW106" s="522">
        <f t="shared" si="243"/>
        <v>0</v>
      </c>
      <c r="IX106" s="522"/>
      <c r="IY106" s="522">
        <f t="shared" si="244"/>
        <v>0</v>
      </c>
      <c r="IZ106" s="522"/>
      <c r="JA106" s="522">
        <f t="shared" si="245"/>
        <v>0</v>
      </c>
      <c r="JB106" s="522"/>
      <c r="JC106" s="522">
        <f t="shared" si="246"/>
        <v>0</v>
      </c>
      <c r="JD106" s="522"/>
      <c r="JE106" s="522">
        <f t="shared" si="247"/>
        <v>0</v>
      </c>
      <c r="JF106" s="522"/>
    </row>
    <row r="107" spans="1:266">
      <c r="A107" s="253"/>
      <c r="B107" s="211"/>
      <c r="C107" s="48" t="s">
        <v>5411</v>
      </c>
      <c r="D107" s="547" t="str">
        <f>IF($CW$27=1,"",IF(CNGE_2024_M3_Secc1!D656="","",CNGE_2024_M3_Secc1!D656))</f>
        <v/>
      </c>
      <c r="E107" s="548"/>
      <c r="F107" s="548"/>
      <c r="G107" s="549"/>
      <c r="H107" s="537"/>
      <c r="I107" s="537"/>
      <c r="J107" s="537"/>
      <c r="K107" s="537"/>
      <c r="L107" s="537"/>
      <c r="M107" s="537"/>
      <c r="N107" s="537"/>
      <c r="O107" s="537"/>
      <c r="P107" s="982"/>
      <c r="Q107" s="982"/>
      <c r="R107" s="982"/>
      <c r="S107" s="982"/>
      <c r="T107" s="982"/>
      <c r="U107" s="982"/>
      <c r="V107" s="982"/>
      <c r="W107" s="982"/>
      <c r="X107" s="982"/>
      <c r="Y107" s="982"/>
      <c r="Z107" s="537"/>
      <c r="AA107" s="537"/>
      <c r="AB107" s="537"/>
      <c r="AC107" s="537"/>
      <c r="AD107" s="537"/>
      <c r="AE107" s="537"/>
      <c r="AF107" s="537"/>
      <c r="AG107" s="537"/>
      <c r="AH107" s="982"/>
      <c r="AI107" s="982"/>
      <c r="AJ107" s="982"/>
      <c r="AK107" s="982"/>
      <c r="AL107" s="982"/>
      <c r="AM107" s="982"/>
      <c r="AN107" s="982"/>
      <c r="AO107" s="982"/>
      <c r="AP107" s="982"/>
      <c r="AQ107" s="982"/>
      <c r="AR107" s="537"/>
      <c r="AS107" s="537"/>
      <c r="AT107" s="537"/>
      <c r="AU107" s="537"/>
      <c r="AV107" s="537"/>
      <c r="AW107" s="537"/>
      <c r="AX107" s="537"/>
      <c r="AY107" s="537"/>
      <c r="AZ107" s="982"/>
      <c r="BA107" s="982"/>
      <c r="BB107" s="982"/>
      <c r="BC107" s="982"/>
      <c r="BD107" s="982"/>
      <c r="BE107" s="982"/>
      <c r="BF107" s="982"/>
      <c r="BG107" s="982"/>
      <c r="BH107" s="982"/>
      <c r="BI107" s="982"/>
      <c r="BJ107" s="537"/>
      <c r="BK107" s="537"/>
      <c r="BL107" s="537"/>
      <c r="BM107" s="537"/>
      <c r="BN107" s="537"/>
      <c r="BO107" s="537"/>
      <c r="BP107" s="537"/>
      <c r="BQ107" s="537"/>
      <c r="BR107" s="982"/>
      <c r="BS107" s="982"/>
      <c r="BT107" s="982"/>
      <c r="BU107" s="982"/>
      <c r="BV107" s="982"/>
      <c r="BW107" s="982"/>
      <c r="BX107" s="982"/>
      <c r="BY107" s="982"/>
      <c r="BZ107" s="982"/>
      <c r="CA107" s="982"/>
      <c r="CB107" s="537"/>
      <c r="CC107" s="537"/>
      <c r="CD107" s="537"/>
      <c r="CE107" s="537"/>
      <c r="CF107" s="537"/>
      <c r="CG107" s="537"/>
      <c r="CH107" s="537"/>
      <c r="CI107" s="537"/>
      <c r="CJ107" s="982"/>
      <c r="CK107" s="982"/>
      <c r="CL107" s="982"/>
      <c r="CM107" s="982"/>
      <c r="CN107" s="982"/>
      <c r="CO107" s="982"/>
      <c r="CP107" s="982"/>
      <c r="CQ107" s="982"/>
      <c r="CR107" s="982"/>
      <c r="CS107" s="982"/>
      <c r="CW107" s="524">
        <f>CNGE_2024_M3_Secc1!AH755</f>
        <v>0</v>
      </c>
      <c r="CX107" s="526"/>
      <c r="CZ107" s="522">
        <f>IF(CNGE_2024_M3_Secc1!$AO$669=CNGE_2024_M3_Secc1!$AQ$669,0,CNGE_2024_M3_Secc1!Y755)</f>
        <v>0</v>
      </c>
      <c r="DA107" s="522"/>
      <c r="DB107" s="522">
        <f t="shared" si="135"/>
        <v>0</v>
      </c>
      <c r="DC107" s="522"/>
      <c r="DD107" s="522">
        <f t="shared" si="136"/>
        <v>0</v>
      </c>
      <c r="DE107" s="522"/>
      <c r="DG107" s="164" t="b">
        <f t="shared" si="137"/>
        <v>0</v>
      </c>
      <c r="DH107" s="164" t="str">
        <f t="shared" si="138"/>
        <v/>
      </c>
      <c r="DI107" s="164">
        <f t="shared" si="139"/>
        <v>0</v>
      </c>
      <c r="DJ107" s="345" t="b">
        <f t="shared" si="140"/>
        <v>0</v>
      </c>
      <c r="DK107" s="122" t="str">
        <f t="shared" si="141"/>
        <v/>
      </c>
      <c r="DL107" s="345">
        <f t="shared" si="142"/>
        <v>0</v>
      </c>
      <c r="DM107" s="345" t="b">
        <f t="shared" si="143"/>
        <v>0</v>
      </c>
      <c r="DN107" s="345">
        <f t="shared" si="144"/>
        <v>0</v>
      </c>
      <c r="DO107" s="164" t="b">
        <f t="shared" si="145"/>
        <v>0</v>
      </c>
      <c r="DP107" s="164" t="str">
        <f t="shared" si="146"/>
        <v/>
      </c>
      <c r="DQ107" s="164">
        <f t="shared" si="147"/>
        <v>0</v>
      </c>
      <c r="DR107" s="345" t="b">
        <f t="shared" si="148"/>
        <v>0</v>
      </c>
      <c r="DS107" s="122" t="str">
        <f t="shared" si="149"/>
        <v/>
      </c>
      <c r="DT107" s="345">
        <f t="shared" si="150"/>
        <v>0</v>
      </c>
      <c r="DU107" s="345" t="b">
        <f t="shared" si="151"/>
        <v>0</v>
      </c>
      <c r="DV107" s="345">
        <f t="shared" si="152"/>
        <v>0</v>
      </c>
      <c r="DW107" s="164" t="b">
        <f t="shared" si="153"/>
        <v>0</v>
      </c>
      <c r="DX107" s="164" t="str">
        <f t="shared" si="154"/>
        <v/>
      </c>
      <c r="DY107" s="164">
        <f t="shared" si="155"/>
        <v>0</v>
      </c>
      <c r="DZ107" s="345" t="b">
        <f t="shared" si="156"/>
        <v>0</v>
      </c>
      <c r="EA107" s="122" t="str">
        <f t="shared" si="157"/>
        <v/>
      </c>
      <c r="EB107" s="345">
        <f t="shared" si="158"/>
        <v>0</v>
      </c>
      <c r="EC107" s="345" t="b">
        <f t="shared" si="159"/>
        <v>0</v>
      </c>
      <c r="ED107" s="345">
        <f t="shared" si="160"/>
        <v>0</v>
      </c>
      <c r="EE107" s="164" t="b">
        <f t="shared" si="161"/>
        <v>0</v>
      </c>
      <c r="EF107" s="164" t="str">
        <f t="shared" si="162"/>
        <v/>
      </c>
      <c r="EG107" s="164">
        <f t="shared" si="163"/>
        <v>0</v>
      </c>
      <c r="EH107" s="345" t="b">
        <f t="shared" si="164"/>
        <v>0</v>
      </c>
      <c r="EI107" s="122" t="str">
        <f t="shared" si="165"/>
        <v/>
      </c>
      <c r="EJ107" s="345">
        <f t="shared" si="166"/>
        <v>0</v>
      </c>
      <c r="EK107" s="345" t="b">
        <f t="shared" si="167"/>
        <v>0</v>
      </c>
      <c r="EL107" s="345">
        <f t="shared" si="168"/>
        <v>0</v>
      </c>
      <c r="EM107" s="164" t="b">
        <f t="shared" si="169"/>
        <v>0</v>
      </c>
      <c r="EN107" s="164" t="str">
        <f t="shared" si="170"/>
        <v/>
      </c>
      <c r="EO107" s="164">
        <f t="shared" si="171"/>
        <v>0</v>
      </c>
      <c r="EP107" s="345" t="b">
        <f t="shared" si="172"/>
        <v>0</v>
      </c>
      <c r="EQ107" s="122" t="str">
        <f t="shared" si="173"/>
        <v/>
      </c>
      <c r="ER107" s="345">
        <f t="shared" si="174"/>
        <v>0</v>
      </c>
      <c r="ES107" s="345" t="b">
        <f t="shared" si="175"/>
        <v>0</v>
      </c>
      <c r="ET107" s="345">
        <f t="shared" si="176"/>
        <v>0</v>
      </c>
      <c r="EU107" s="522"/>
      <c r="EV107" s="164" t="b">
        <f t="shared" si="177"/>
        <v>0</v>
      </c>
      <c r="EW107" s="164" t="str">
        <f t="shared" si="178"/>
        <v/>
      </c>
      <c r="EX107" s="164">
        <f t="shared" si="179"/>
        <v>0</v>
      </c>
      <c r="EY107" s="345" t="b">
        <f t="shared" si="180"/>
        <v>0</v>
      </c>
      <c r="EZ107" s="122" t="str">
        <f t="shared" si="181"/>
        <v/>
      </c>
      <c r="FA107" s="345">
        <f t="shared" si="182"/>
        <v>0</v>
      </c>
      <c r="FB107" s="345" t="b">
        <f t="shared" si="183"/>
        <v>0</v>
      </c>
      <c r="FC107" s="345">
        <f t="shared" si="184"/>
        <v>0</v>
      </c>
      <c r="FD107" s="164" t="b">
        <f t="shared" si="185"/>
        <v>0</v>
      </c>
      <c r="FE107" s="164" t="str">
        <f t="shared" si="186"/>
        <v/>
      </c>
      <c r="FF107" s="164">
        <f t="shared" si="187"/>
        <v>0</v>
      </c>
      <c r="FG107" s="345" t="b">
        <f t="shared" si="188"/>
        <v>0</v>
      </c>
      <c r="FH107" s="122" t="str">
        <f t="shared" si="189"/>
        <v/>
      </c>
      <c r="FI107" s="345">
        <f t="shared" si="190"/>
        <v>0</v>
      </c>
      <c r="FJ107" s="345" t="b">
        <f t="shared" si="191"/>
        <v>0</v>
      </c>
      <c r="FK107" s="345">
        <f t="shared" si="192"/>
        <v>0</v>
      </c>
      <c r="FL107" s="164" t="b">
        <f t="shared" si="193"/>
        <v>0</v>
      </c>
      <c r="FM107" s="164" t="str">
        <f t="shared" si="194"/>
        <v/>
      </c>
      <c r="FN107" s="164">
        <f t="shared" si="195"/>
        <v>0</v>
      </c>
      <c r="FO107" s="345" t="b">
        <f t="shared" si="196"/>
        <v>0</v>
      </c>
      <c r="FP107" s="122" t="str">
        <f t="shared" si="197"/>
        <v/>
      </c>
      <c r="FQ107" s="345">
        <f t="shared" si="198"/>
        <v>0</v>
      </c>
      <c r="FR107" s="345" t="b">
        <f t="shared" si="199"/>
        <v>0</v>
      </c>
      <c r="FS107" s="345">
        <f t="shared" si="200"/>
        <v>0</v>
      </c>
      <c r="FT107" s="164" t="b">
        <f t="shared" si="201"/>
        <v>0</v>
      </c>
      <c r="FU107" s="164" t="str">
        <f t="shared" si="202"/>
        <v/>
      </c>
      <c r="FV107" s="164">
        <f t="shared" si="203"/>
        <v>0</v>
      </c>
      <c r="FW107" s="345" t="b">
        <f t="shared" si="204"/>
        <v>0</v>
      </c>
      <c r="FX107" s="122" t="str">
        <f t="shared" si="205"/>
        <v/>
      </c>
      <c r="FY107" s="345">
        <f t="shared" si="206"/>
        <v>0</v>
      </c>
      <c r="FZ107" s="345" t="b">
        <f t="shared" si="207"/>
        <v>0</v>
      </c>
      <c r="GA107" s="345">
        <f t="shared" si="208"/>
        <v>0</v>
      </c>
      <c r="GB107" s="164" t="b">
        <f t="shared" si="209"/>
        <v>0</v>
      </c>
      <c r="GC107" s="164" t="str">
        <f t="shared" si="210"/>
        <v/>
      </c>
      <c r="GD107" s="164">
        <f t="shared" si="211"/>
        <v>0</v>
      </c>
      <c r="GE107" s="345" t="b">
        <f t="shared" si="212"/>
        <v>0</v>
      </c>
      <c r="GF107" s="122" t="str">
        <f t="shared" si="213"/>
        <v/>
      </c>
      <c r="GG107" s="345">
        <f t="shared" si="214"/>
        <v>0</v>
      </c>
      <c r="GH107" s="345" t="b">
        <f t="shared" si="215"/>
        <v>0</v>
      </c>
      <c r="GI107" s="345">
        <f t="shared" si="216"/>
        <v>0</v>
      </c>
      <c r="GK107" s="522">
        <f t="shared" si="217"/>
        <v>0</v>
      </c>
      <c r="GL107" s="522"/>
      <c r="GM107" s="522">
        <f t="shared" si="218"/>
        <v>0</v>
      </c>
      <c r="GN107" s="522"/>
      <c r="GO107" s="522">
        <f t="shared" si="219"/>
        <v>0</v>
      </c>
      <c r="GP107" s="522"/>
      <c r="GQ107" s="522">
        <f t="shared" si="220"/>
        <v>0</v>
      </c>
      <c r="GR107" s="522"/>
      <c r="GS107" s="522">
        <f t="shared" si="221"/>
        <v>0</v>
      </c>
      <c r="GT107" s="522"/>
      <c r="GU107" s="522">
        <f t="shared" si="222"/>
        <v>0</v>
      </c>
      <c r="GV107" s="522"/>
      <c r="GW107" s="522">
        <f t="shared" si="223"/>
        <v>0</v>
      </c>
      <c r="GX107" s="522"/>
      <c r="GY107" s="522">
        <f t="shared" si="224"/>
        <v>0</v>
      </c>
      <c r="GZ107" s="522"/>
      <c r="HA107" s="522">
        <f t="shared" si="225"/>
        <v>0</v>
      </c>
      <c r="HB107" s="522"/>
      <c r="HC107" s="522">
        <f t="shared" si="241"/>
        <v>0</v>
      </c>
      <c r="HD107" s="522"/>
      <c r="HE107" s="522">
        <f t="shared" si="226"/>
        <v>0</v>
      </c>
      <c r="HF107" s="522"/>
      <c r="HG107" s="522">
        <f t="shared" si="227"/>
        <v>0</v>
      </c>
      <c r="HH107" s="522"/>
      <c r="HI107" s="522">
        <f t="shared" si="228"/>
        <v>0</v>
      </c>
      <c r="HJ107" s="522"/>
      <c r="HK107" s="522">
        <f t="shared" si="229"/>
        <v>0</v>
      </c>
      <c r="HL107" s="522"/>
      <c r="HM107" s="522">
        <f t="shared" si="230"/>
        <v>0</v>
      </c>
      <c r="HN107" s="522"/>
      <c r="HO107" s="522">
        <f t="shared" si="231"/>
        <v>0</v>
      </c>
      <c r="HP107" s="522"/>
      <c r="HQ107" s="522">
        <f t="shared" si="232"/>
        <v>0</v>
      </c>
      <c r="HR107" s="522"/>
      <c r="HS107" s="522">
        <f t="shared" si="233"/>
        <v>0</v>
      </c>
      <c r="HT107" s="522"/>
      <c r="HU107" s="522">
        <f t="shared" si="234"/>
        <v>0</v>
      </c>
      <c r="HV107" s="522"/>
      <c r="HW107" s="522">
        <f t="shared" si="235"/>
        <v>0</v>
      </c>
      <c r="HX107" s="522"/>
      <c r="HY107" s="522">
        <f t="shared" si="236"/>
        <v>0</v>
      </c>
      <c r="HZ107" s="522"/>
      <c r="IA107" s="522">
        <f t="shared" si="237"/>
        <v>0</v>
      </c>
      <c r="IB107" s="522"/>
      <c r="IC107" s="522">
        <f t="shared" si="238"/>
        <v>0</v>
      </c>
      <c r="ID107" s="522"/>
      <c r="IE107" s="522">
        <f t="shared" si="239"/>
        <v>0</v>
      </c>
      <c r="IF107" s="522"/>
      <c r="IG107" s="522">
        <f t="shared" si="240"/>
        <v>0</v>
      </c>
      <c r="IH107" s="522"/>
      <c r="IJ107" s="522">
        <f t="shared" si="130"/>
        <v>0</v>
      </c>
      <c r="IK107" s="522"/>
      <c r="IL107" s="522">
        <f t="shared" si="131"/>
        <v>0</v>
      </c>
      <c r="IM107" s="522"/>
      <c r="IN107" s="522">
        <f t="shared" si="132"/>
        <v>0</v>
      </c>
      <c r="IO107" s="522"/>
      <c r="IP107" s="522">
        <f t="shared" si="133"/>
        <v>0</v>
      </c>
      <c r="IQ107" s="522"/>
      <c r="IR107" s="522">
        <f t="shared" si="134"/>
        <v>0</v>
      </c>
      <c r="IS107" s="522"/>
      <c r="IU107" s="522">
        <f t="shared" si="242"/>
        <v>0</v>
      </c>
      <c r="IV107" s="522"/>
      <c r="IW107" s="522">
        <f t="shared" si="243"/>
        <v>0</v>
      </c>
      <c r="IX107" s="522"/>
      <c r="IY107" s="522">
        <f t="shared" si="244"/>
        <v>0</v>
      </c>
      <c r="IZ107" s="522"/>
      <c r="JA107" s="522">
        <f t="shared" si="245"/>
        <v>0</v>
      </c>
      <c r="JB107" s="522"/>
      <c r="JC107" s="522">
        <f t="shared" si="246"/>
        <v>0</v>
      </c>
      <c r="JD107" s="522"/>
      <c r="JE107" s="522">
        <f t="shared" si="247"/>
        <v>0</v>
      </c>
      <c r="JF107" s="522"/>
    </row>
    <row r="108" spans="1:266" ht="17.25" customHeight="1">
      <c r="A108" s="253"/>
      <c r="B108" s="211"/>
      <c r="C108" s="48" t="s">
        <v>5412</v>
      </c>
      <c r="D108" s="547" t="str">
        <f>IF($CW$27=1,"",IF(CNGE_2024_M3_Secc1!D657="","",CNGE_2024_M3_Secc1!D657))</f>
        <v/>
      </c>
      <c r="E108" s="548"/>
      <c r="F108" s="548"/>
      <c r="G108" s="549"/>
      <c r="H108" s="537"/>
      <c r="I108" s="537"/>
      <c r="J108" s="537"/>
      <c r="K108" s="537"/>
      <c r="L108" s="537"/>
      <c r="M108" s="537"/>
      <c r="N108" s="537"/>
      <c r="O108" s="537"/>
      <c r="P108" s="982"/>
      <c r="Q108" s="982"/>
      <c r="R108" s="983"/>
      <c r="S108" s="984"/>
      <c r="T108" s="983"/>
      <c r="U108" s="984"/>
      <c r="V108" s="983"/>
      <c r="W108" s="984"/>
      <c r="X108" s="983"/>
      <c r="Y108" s="984"/>
      <c r="Z108" s="537"/>
      <c r="AA108" s="537"/>
      <c r="AB108" s="537"/>
      <c r="AC108" s="537"/>
      <c r="AD108" s="537"/>
      <c r="AE108" s="537"/>
      <c r="AF108" s="537"/>
      <c r="AG108" s="537"/>
      <c r="AH108" s="982"/>
      <c r="AI108" s="982"/>
      <c r="AJ108" s="982"/>
      <c r="AK108" s="982"/>
      <c r="AL108" s="982"/>
      <c r="AM108" s="982"/>
      <c r="AN108" s="982"/>
      <c r="AO108" s="982"/>
      <c r="AP108" s="982"/>
      <c r="AQ108" s="982"/>
      <c r="AR108" s="537"/>
      <c r="AS108" s="537"/>
      <c r="AT108" s="537"/>
      <c r="AU108" s="537"/>
      <c r="AV108" s="537"/>
      <c r="AW108" s="537"/>
      <c r="AX108" s="537"/>
      <c r="AY108" s="537"/>
      <c r="AZ108" s="982"/>
      <c r="BA108" s="982"/>
      <c r="BB108" s="982"/>
      <c r="BC108" s="982"/>
      <c r="BD108" s="982"/>
      <c r="BE108" s="982"/>
      <c r="BF108" s="982"/>
      <c r="BG108" s="982"/>
      <c r="BH108" s="982"/>
      <c r="BI108" s="982"/>
      <c r="BJ108" s="537"/>
      <c r="BK108" s="537"/>
      <c r="BL108" s="537"/>
      <c r="BM108" s="537"/>
      <c r="BN108" s="537"/>
      <c r="BO108" s="537"/>
      <c r="BP108" s="537"/>
      <c r="BQ108" s="537"/>
      <c r="BR108" s="982"/>
      <c r="BS108" s="982"/>
      <c r="BT108" s="982"/>
      <c r="BU108" s="982"/>
      <c r="BV108" s="982"/>
      <c r="BW108" s="982"/>
      <c r="BX108" s="982"/>
      <c r="BY108" s="982"/>
      <c r="BZ108" s="982"/>
      <c r="CA108" s="982"/>
      <c r="CB108" s="537"/>
      <c r="CC108" s="537"/>
      <c r="CD108" s="537"/>
      <c r="CE108" s="537"/>
      <c r="CF108" s="537"/>
      <c r="CG108" s="537"/>
      <c r="CH108" s="537"/>
      <c r="CI108" s="537"/>
      <c r="CJ108" s="982"/>
      <c r="CK108" s="982"/>
      <c r="CL108" s="982"/>
      <c r="CM108" s="982"/>
      <c r="CN108" s="982"/>
      <c r="CO108" s="982"/>
      <c r="CP108" s="982"/>
      <c r="CQ108" s="982"/>
      <c r="CR108" s="982"/>
      <c r="CS108" s="982"/>
      <c r="CW108" s="524">
        <f>CNGE_2024_M3_Secc1!AH756</f>
        <v>0</v>
      </c>
      <c r="CX108" s="526"/>
      <c r="CZ108" s="522">
        <f>IF(CNGE_2024_M3_Secc1!$AO$669=CNGE_2024_M3_Secc1!$AQ$669,0,CNGE_2024_M3_Secc1!Y756)</f>
        <v>0</v>
      </c>
      <c r="DA108" s="522"/>
      <c r="DB108" s="522">
        <f t="shared" si="135"/>
        <v>0</v>
      </c>
      <c r="DC108" s="522"/>
      <c r="DD108" s="522">
        <f t="shared" si="136"/>
        <v>0</v>
      </c>
      <c r="DE108" s="522"/>
      <c r="DG108" s="164" t="b">
        <f t="shared" si="137"/>
        <v>0</v>
      </c>
      <c r="DH108" s="164" t="str">
        <f t="shared" si="138"/>
        <v/>
      </c>
      <c r="DI108" s="164">
        <f t="shared" si="139"/>
        <v>0</v>
      </c>
      <c r="DJ108" s="345" t="b">
        <f t="shared" si="140"/>
        <v>0</v>
      </c>
      <c r="DK108" s="122" t="str">
        <f t="shared" si="141"/>
        <v/>
      </c>
      <c r="DL108" s="345">
        <f t="shared" si="142"/>
        <v>0</v>
      </c>
      <c r="DM108" s="345" t="b">
        <f t="shared" si="143"/>
        <v>0</v>
      </c>
      <c r="DN108" s="345">
        <f t="shared" si="144"/>
        <v>0</v>
      </c>
      <c r="DO108" s="164" t="b">
        <f t="shared" si="145"/>
        <v>0</v>
      </c>
      <c r="DP108" s="164" t="str">
        <f t="shared" si="146"/>
        <v/>
      </c>
      <c r="DQ108" s="164">
        <f t="shared" si="147"/>
        <v>0</v>
      </c>
      <c r="DR108" s="345" t="b">
        <f t="shared" si="148"/>
        <v>0</v>
      </c>
      <c r="DS108" s="122" t="str">
        <f t="shared" si="149"/>
        <v/>
      </c>
      <c r="DT108" s="345">
        <f t="shared" si="150"/>
        <v>0</v>
      </c>
      <c r="DU108" s="345" t="b">
        <f t="shared" si="151"/>
        <v>0</v>
      </c>
      <c r="DV108" s="345">
        <f t="shared" si="152"/>
        <v>0</v>
      </c>
      <c r="DW108" s="164" t="b">
        <f t="shared" si="153"/>
        <v>0</v>
      </c>
      <c r="DX108" s="164" t="str">
        <f t="shared" si="154"/>
        <v/>
      </c>
      <c r="DY108" s="164">
        <f t="shared" si="155"/>
        <v>0</v>
      </c>
      <c r="DZ108" s="345" t="b">
        <f t="shared" si="156"/>
        <v>0</v>
      </c>
      <c r="EA108" s="122" t="str">
        <f t="shared" si="157"/>
        <v/>
      </c>
      <c r="EB108" s="345">
        <f t="shared" si="158"/>
        <v>0</v>
      </c>
      <c r="EC108" s="345" t="b">
        <f t="shared" si="159"/>
        <v>0</v>
      </c>
      <c r="ED108" s="345">
        <f t="shared" si="160"/>
        <v>0</v>
      </c>
      <c r="EE108" s="164" t="b">
        <f t="shared" si="161"/>
        <v>0</v>
      </c>
      <c r="EF108" s="164" t="str">
        <f t="shared" si="162"/>
        <v/>
      </c>
      <c r="EG108" s="164">
        <f t="shared" si="163"/>
        <v>0</v>
      </c>
      <c r="EH108" s="345" t="b">
        <f t="shared" si="164"/>
        <v>0</v>
      </c>
      <c r="EI108" s="122" t="str">
        <f t="shared" si="165"/>
        <v/>
      </c>
      <c r="EJ108" s="345">
        <f t="shared" si="166"/>
        <v>0</v>
      </c>
      <c r="EK108" s="345" t="b">
        <f t="shared" si="167"/>
        <v>0</v>
      </c>
      <c r="EL108" s="345">
        <f t="shared" si="168"/>
        <v>0</v>
      </c>
      <c r="EM108" s="164" t="b">
        <f t="shared" si="169"/>
        <v>0</v>
      </c>
      <c r="EN108" s="164" t="str">
        <f t="shared" si="170"/>
        <v/>
      </c>
      <c r="EO108" s="164">
        <f t="shared" si="171"/>
        <v>0</v>
      </c>
      <c r="EP108" s="345" t="b">
        <f t="shared" si="172"/>
        <v>0</v>
      </c>
      <c r="EQ108" s="122" t="str">
        <f t="shared" si="173"/>
        <v/>
      </c>
      <c r="ER108" s="345">
        <f t="shared" si="174"/>
        <v>0</v>
      </c>
      <c r="ES108" s="345" t="b">
        <f t="shared" si="175"/>
        <v>0</v>
      </c>
      <c r="ET108" s="345">
        <f t="shared" si="176"/>
        <v>0</v>
      </c>
      <c r="EU108" s="522"/>
      <c r="EV108" s="164" t="b">
        <f t="shared" si="177"/>
        <v>0</v>
      </c>
      <c r="EW108" s="164" t="str">
        <f t="shared" si="178"/>
        <v/>
      </c>
      <c r="EX108" s="164">
        <f t="shared" si="179"/>
        <v>0</v>
      </c>
      <c r="EY108" s="345" t="b">
        <f t="shared" si="180"/>
        <v>0</v>
      </c>
      <c r="EZ108" s="122" t="str">
        <f t="shared" si="181"/>
        <v/>
      </c>
      <c r="FA108" s="345">
        <f t="shared" si="182"/>
        <v>0</v>
      </c>
      <c r="FB108" s="345" t="b">
        <f t="shared" si="183"/>
        <v>0</v>
      </c>
      <c r="FC108" s="345">
        <f t="shared" si="184"/>
        <v>0</v>
      </c>
      <c r="FD108" s="164" t="b">
        <f t="shared" si="185"/>
        <v>0</v>
      </c>
      <c r="FE108" s="164" t="str">
        <f t="shared" si="186"/>
        <v/>
      </c>
      <c r="FF108" s="164">
        <f t="shared" si="187"/>
        <v>0</v>
      </c>
      <c r="FG108" s="345" t="b">
        <f t="shared" si="188"/>
        <v>0</v>
      </c>
      <c r="FH108" s="122" t="str">
        <f t="shared" si="189"/>
        <v/>
      </c>
      <c r="FI108" s="345">
        <f t="shared" si="190"/>
        <v>0</v>
      </c>
      <c r="FJ108" s="345" t="b">
        <f t="shared" si="191"/>
        <v>0</v>
      </c>
      <c r="FK108" s="345">
        <f t="shared" si="192"/>
        <v>0</v>
      </c>
      <c r="FL108" s="164" t="b">
        <f t="shared" si="193"/>
        <v>0</v>
      </c>
      <c r="FM108" s="164" t="str">
        <f t="shared" si="194"/>
        <v/>
      </c>
      <c r="FN108" s="164">
        <f t="shared" si="195"/>
        <v>0</v>
      </c>
      <c r="FO108" s="345" t="b">
        <f t="shared" si="196"/>
        <v>0</v>
      </c>
      <c r="FP108" s="122" t="str">
        <f t="shared" si="197"/>
        <v/>
      </c>
      <c r="FQ108" s="345">
        <f t="shared" si="198"/>
        <v>0</v>
      </c>
      <c r="FR108" s="345" t="b">
        <f t="shared" si="199"/>
        <v>0</v>
      </c>
      <c r="FS108" s="345">
        <f t="shared" si="200"/>
        <v>0</v>
      </c>
      <c r="FT108" s="164" t="b">
        <f t="shared" si="201"/>
        <v>0</v>
      </c>
      <c r="FU108" s="164" t="str">
        <f t="shared" si="202"/>
        <v/>
      </c>
      <c r="FV108" s="164">
        <f t="shared" si="203"/>
        <v>0</v>
      </c>
      <c r="FW108" s="345" t="b">
        <f t="shared" si="204"/>
        <v>0</v>
      </c>
      <c r="FX108" s="122" t="str">
        <f t="shared" si="205"/>
        <v/>
      </c>
      <c r="FY108" s="345">
        <f t="shared" si="206"/>
        <v>0</v>
      </c>
      <c r="FZ108" s="345" t="b">
        <f t="shared" si="207"/>
        <v>0</v>
      </c>
      <c r="GA108" s="345">
        <f t="shared" si="208"/>
        <v>0</v>
      </c>
      <c r="GB108" s="164" t="b">
        <f t="shared" si="209"/>
        <v>0</v>
      </c>
      <c r="GC108" s="164" t="str">
        <f t="shared" si="210"/>
        <v/>
      </c>
      <c r="GD108" s="164">
        <f t="shared" si="211"/>
        <v>0</v>
      </c>
      <c r="GE108" s="345" t="b">
        <f t="shared" si="212"/>
        <v>0</v>
      </c>
      <c r="GF108" s="122" t="str">
        <f t="shared" si="213"/>
        <v/>
      </c>
      <c r="GG108" s="345">
        <f t="shared" si="214"/>
        <v>0</v>
      </c>
      <c r="GH108" s="345" t="b">
        <f t="shared" si="215"/>
        <v>0</v>
      </c>
      <c r="GI108" s="345">
        <f t="shared" si="216"/>
        <v>0</v>
      </c>
      <c r="GK108" s="522">
        <f t="shared" si="217"/>
        <v>0</v>
      </c>
      <c r="GL108" s="522"/>
      <c r="GM108" s="522">
        <f t="shared" si="218"/>
        <v>0</v>
      </c>
      <c r="GN108" s="522"/>
      <c r="GO108" s="522">
        <f t="shared" si="219"/>
        <v>0</v>
      </c>
      <c r="GP108" s="522"/>
      <c r="GQ108" s="522">
        <f t="shared" si="220"/>
        <v>0</v>
      </c>
      <c r="GR108" s="522"/>
      <c r="GS108" s="522">
        <f t="shared" si="221"/>
        <v>0</v>
      </c>
      <c r="GT108" s="522"/>
      <c r="GU108" s="522">
        <f t="shared" si="222"/>
        <v>0</v>
      </c>
      <c r="GV108" s="522"/>
      <c r="GW108" s="522">
        <f t="shared" si="223"/>
        <v>0</v>
      </c>
      <c r="GX108" s="522"/>
      <c r="GY108" s="522">
        <f t="shared" si="224"/>
        <v>0</v>
      </c>
      <c r="GZ108" s="522"/>
      <c r="HA108" s="522">
        <f t="shared" si="225"/>
        <v>0</v>
      </c>
      <c r="HB108" s="522"/>
      <c r="HC108" s="522">
        <f t="shared" si="241"/>
        <v>0</v>
      </c>
      <c r="HD108" s="522"/>
      <c r="HE108" s="522">
        <f t="shared" si="226"/>
        <v>0</v>
      </c>
      <c r="HF108" s="522"/>
      <c r="HG108" s="522">
        <f t="shared" si="227"/>
        <v>0</v>
      </c>
      <c r="HH108" s="522"/>
      <c r="HI108" s="522">
        <f t="shared" si="228"/>
        <v>0</v>
      </c>
      <c r="HJ108" s="522"/>
      <c r="HK108" s="522">
        <f t="shared" si="229"/>
        <v>0</v>
      </c>
      <c r="HL108" s="522"/>
      <c r="HM108" s="522">
        <f t="shared" si="230"/>
        <v>0</v>
      </c>
      <c r="HN108" s="522"/>
      <c r="HO108" s="522">
        <f t="shared" si="231"/>
        <v>0</v>
      </c>
      <c r="HP108" s="522"/>
      <c r="HQ108" s="522">
        <f t="shared" si="232"/>
        <v>0</v>
      </c>
      <c r="HR108" s="522"/>
      <c r="HS108" s="522">
        <f t="shared" si="233"/>
        <v>0</v>
      </c>
      <c r="HT108" s="522"/>
      <c r="HU108" s="522">
        <f t="shared" si="234"/>
        <v>0</v>
      </c>
      <c r="HV108" s="522"/>
      <c r="HW108" s="522">
        <f t="shared" si="235"/>
        <v>0</v>
      </c>
      <c r="HX108" s="522"/>
      <c r="HY108" s="522">
        <f t="shared" si="236"/>
        <v>0</v>
      </c>
      <c r="HZ108" s="522"/>
      <c r="IA108" s="522">
        <f t="shared" si="237"/>
        <v>0</v>
      </c>
      <c r="IB108" s="522"/>
      <c r="IC108" s="522">
        <f t="shared" si="238"/>
        <v>0</v>
      </c>
      <c r="ID108" s="522"/>
      <c r="IE108" s="522">
        <f t="shared" si="239"/>
        <v>0</v>
      </c>
      <c r="IF108" s="522"/>
      <c r="IG108" s="522">
        <f t="shared" si="240"/>
        <v>0</v>
      </c>
      <c r="IH108" s="522"/>
      <c r="IJ108" s="522">
        <f t="shared" si="130"/>
        <v>0</v>
      </c>
      <c r="IK108" s="522"/>
      <c r="IL108" s="522">
        <f t="shared" si="131"/>
        <v>0</v>
      </c>
      <c r="IM108" s="522"/>
      <c r="IN108" s="522">
        <f t="shared" si="132"/>
        <v>0</v>
      </c>
      <c r="IO108" s="522"/>
      <c r="IP108" s="522">
        <f t="shared" si="133"/>
        <v>0</v>
      </c>
      <c r="IQ108" s="522"/>
      <c r="IR108" s="522">
        <f t="shared" si="134"/>
        <v>0</v>
      </c>
      <c r="IS108" s="522"/>
      <c r="IU108" s="522">
        <f t="shared" si="242"/>
        <v>0</v>
      </c>
      <c r="IV108" s="522"/>
      <c r="IW108" s="522">
        <f t="shared" si="243"/>
        <v>0</v>
      </c>
      <c r="IX108" s="522"/>
      <c r="IY108" s="522">
        <f t="shared" si="244"/>
        <v>0</v>
      </c>
      <c r="IZ108" s="522"/>
      <c r="JA108" s="522">
        <f t="shared" si="245"/>
        <v>0</v>
      </c>
      <c r="JB108" s="522"/>
      <c r="JC108" s="522">
        <f t="shared" si="246"/>
        <v>0</v>
      </c>
      <c r="JD108" s="522"/>
      <c r="JE108" s="522">
        <f t="shared" si="247"/>
        <v>0</v>
      </c>
      <c r="JF108" s="522"/>
    </row>
    <row r="109" spans="1:266">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DD109" s="535">
        <f>SUM(DD29:DE108)</f>
        <v>0</v>
      </c>
      <c r="DE109" s="535"/>
      <c r="ET109" s="113">
        <f>SUM(DI29:DI108,DL29:DL108,DN29:DN108,DQ29:DQ108,DT29:DT108,DV29:DV108,DY29:DY108,EB29:EB108,ED29:ED108,EG29:EG108,EJ29:EJ108,EL29:EL108,EO29:EO108,ER29:ER108,ET29:ET108)</f>
        <v>0</v>
      </c>
      <c r="GI109" s="363">
        <f>SUM(EX29:EX108,FA29:FA108,FC29:FC108,FF29:FF108,FI29:FI108,FK29:FK108,FN29:FN108,FQ29:FQ108,FS29:FS108,FV29:FV108,FY29:FY108,GA29:GA108,GD29:GD108,GG29:GG108,GI29:GI108)</f>
        <v>0</v>
      </c>
      <c r="IG109" s="998">
        <f>SUM(GS29:GT108,HC29:HD108,HM29:HN108,HW29:HX108,IG29:IH108)</f>
        <v>0</v>
      </c>
      <c r="IH109" s="998"/>
      <c r="JE109" s="999">
        <f>SUM(JE29:JF108)</f>
        <v>0</v>
      </c>
      <c r="JF109" s="999"/>
    </row>
    <row r="110" spans="1:266" ht="15" customHeight="1">
      <c r="A110" s="28"/>
      <c r="B110" s="28"/>
      <c r="C110" s="492" t="s">
        <v>5117</v>
      </c>
      <c r="D110" s="492"/>
      <c r="E110" s="492"/>
      <c r="F110" s="492"/>
      <c r="G110" s="492"/>
      <c r="H110" s="492"/>
      <c r="I110" s="492"/>
      <c r="J110" s="492"/>
      <c r="K110" s="492"/>
      <c r="L110" s="492"/>
      <c r="M110" s="492"/>
      <c r="N110" s="492"/>
      <c r="O110" s="492"/>
      <c r="P110" s="492"/>
      <c r="Q110" s="492"/>
      <c r="R110" s="492"/>
      <c r="S110" s="492"/>
      <c r="T110" s="492"/>
      <c r="U110" s="492"/>
      <c r="V110" s="492"/>
      <c r="W110" s="492"/>
      <c r="X110" s="492"/>
      <c r="Y110" s="492"/>
      <c r="Z110" s="492"/>
      <c r="AA110" s="492"/>
      <c r="AB110" s="492"/>
      <c r="AC110" s="492"/>
      <c r="AD110" s="492"/>
      <c r="AE110" s="492"/>
      <c r="AF110" s="492"/>
      <c r="AG110" s="492"/>
      <c r="AH110" s="492"/>
      <c r="AI110" s="492"/>
      <c r="AJ110" s="492"/>
      <c r="AK110" s="492"/>
      <c r="AL110" s="492"/>
      <c r="AM110" s="492"/>
      <c r="AN110" s="492"/>
      <c r="AO110" s="492"/>
      <c r="AP110" s="492"/>
      <c r="AQ110" s="492"/>
      <c r="AR110" s="492"/>
      <c r="AS110" s="492"/>
      <c r="AT110" s="492"/>
      <c r="AU110" s="492"/>
      <c r="AV110" s="492"/>
      <c r="AW110" s="492"/>
      <c r="AX110" s="492"/>
      <c r="AY110" s="492"/>
      <c r="AZ110" s="492"/>
      <c r="BA110" s="492"/>
      <c r="BB110" s="492"/>
      <c r="BC110" s="492"/>
      <c r="BD110" s="492"/>
      <c r="BE110" s="492"/>
      <c r="BF110" s="492"/>
      <c r="BG110" s="492"/>
      <c r="BH110" s="492"/>
      <c r="BI110" s="492"/>
      <c r="BJ110" s="492"/>
      <c r="BK110" s="492"/>
      <c r="BL110" s="492"/>
      <c r="BM110" s="492"/>
      <c r="BN110" s="492"/>
      <c r="BO110" s="492"/>
      <c r="BP110" s="492"/>
      <c r="BQ110" s="492"/>
      <c r="BR110" s="492"/>
      <c r="BS110" s="492"/>
      <c r="BT110" s="492"/>
      <c r="BU110" s="492"/>
      <c r="BV110" s="492"/>
      <c r="BW110" s="492"/>
      <c r="BX110" s="492"/>
      <c r="BY110" s="492"/>
      <c r="BZ110" s="492"/>
      <c r="CA110" s="492"/>
      <c r="CB110" s="492"/>
      <c r="CC110" s="492"/>
      <c r="CD110" s="492"/>
      <c r="CE110" s="492"/>
      <c r="CF110" s="492"/>
      <c r="CG110" s="492"/>
      <c r="CH110" s="492"/>
      <c r="CI110" s="492"/>
      <c r="CJ110" s="492"/>
      <c r="CK110" s="492"/>
      <c r="CL110" s="492"/>
      <c r="CM110" s="492"/>
      <c r="CN110" s="492"/>
      <c r="CO110" s="492"/>
      <c r="CP110" s="492"/>
      <c r="CQ110" s="492"/>
      <c r="CR110" s="492"/>
      <c r="CS110" s="492"/>
    </row>
    <row r="111" spans="1:266" ht="60" customHeight="1">
      <c r="A111" s="28"/>
      <c r="B111" s="28"/>
      <c r="C111" s="996"/>
      <c r="D111" s="996"/>
      <c r="E111" s="996"/>
      <c r="F111" s="996"/>
      <c r="G111" s="996"/>
      <c r="H111" s="996"/>
      <c r="I111" s="996"/>
      <c r="J111" s="996"/>
      <c r="K111" s="996"/>
      <c r="L111" s="996"/>
      <c r="M111" s="996"/>
      <c r="N111" s="996"/>
      <c r="O111" s="996"/>
      <c r="P111" s="996"/>
      <c r="Q111" s="996"/>
      <c r="R111" s="996"/>
      <c r="S111" s="996"/>
      <c r="T111" s="996"/>
      <c r="U111" s="996"/>
      <c r="V111" s="996"/>
      <c r="W111" s="996"/>
      <c r="X111" s="996"/>
      <c r="Y111" s="996"/>
      <c r="Z111" s="996"/>
      <c r="AA111" s="996"/>
      <c r="AB111" s="996"/>
      <c r="AC111" s="996"/>
      <c r="AD111" s="996"/>
      <c r="AE111" s="996"/>
      <c r="AF111" s="996"/>
      <c r="AG111" s="996"/>
      <c r="AH111" s="996"/>
      <c r="AI111" s="996"/>
      <c r="AJ111" s="996"/>
      <c r="AK111" s="996"/>
      <c r="AL111" s="996"/>
      <c r="AM111" s="996"/>
      <c r="AN111" s="996"/>
      <c r="AO111" s="996"/>
      <c r="AP111" s="996"/>
      <c r="AQ111" s="996"/>
      <c r="AR111" s="996"/>
      <c r="AS111" s="996"/>
      <c r="AT111" s="996"/>
      <c r="AU111" s="996"/>
      <c r="AV111" s="996"/>
      <c r="AW111" s="996"/>
      <c r="AX111" s="996"/>
      <c r="AY111" s="996"/>
      <c r="AZ111" s="996"/>
      <c r="BA111" s="996"/>
      <c r="BB111" s="996"/>
      <c r="BC111" s="996"/>
      <c r="BD111" s="996"/>
      <c r="BE111" s="996"/>
      <c r="BF111" s="996"/>
      <c r="BG111" s="996"/>
      <c r="BH111" s="996"/>
      <c r="BI111" s="996"/>
      <c r="BJ111" s="996"/>
      <c r="BK111" s="996"/>
      <c r="BL111" s="996"/>
      <c r="BM111" s="996"/>
      <c r="BN111" s="996"/>
      <c r="BO111" s="996"/>
      <c r="BP111" s="996"/>
      <c r="BQ111" s="996"/>
      <c r="BR111" s="996"/>
      <c r="BS111" s="996"/>
      <c r="BT111" s="996"/>
      <c r="BU111" s="996"/>
      <c r="BV111" s="996"/>
      <c r="BW111" s="996"/>
      <c r="BX111" s="996"/>
      <c r="BY111" s="996"/>
      <c r="BZ111" s="996"/>
      <c r="CA111" s="996"/>
      <c r="CB111" s="996"/>
      <c r="CC111" s="996"/>
      <c r="CD111" s="996"/>
      <c r="CE111" s="996"/>
      <c r="CF111" s="996"/>
      <c r="CG111" s="996"/>
      <c r="CH111" s="996"/>
      <c r="CI111" s="996"/>
      <c r="CJ111" s="996"/>
      <c r="CK111" s="996"/>
      <c r="CL111" s="996"/>
      <c r="CM111" s="996"/>
      <c r="CN111" s="996"/>
      <c r="CO111" s="996"/>
      <c r="CP111" s="996"/>
      <c r="CQ111" s="996"/>
      <c r="CR111" s="996"/>
      <c r="CS111" s="996"/>
    </row>
    <row r="112" spans="1:266" ht="15" customHeight="1">
      <c r="C112" s="985" t="str">
        <f>IF(DD109=0,"","Error: Verificar la información registrada tomando en cuenta la instrucción 3.")</f>
        <v/>
      </c>
      <c r="D112" s="985"/>
      <c r="E112" s="985"/>
      <c r="F112" s="985"/>
      <c r="G112" s="985"/>
      <c r="H112" s="985"/>
      <c r="I112" s="985"/>
      <c r="J112" s="985"/>
      <c r="K112" s="985"/>
      <c r="L112" s="985"/>
      <c r="M112" s="985"/>
      <c r="N112" s="985"/>
      <c r="O112" s="985"/>
      <c r="P112" s="985"/>
      <c r="Q112" s="985"/>
      <c r="R112" s="985"/>
      <c r="S112" s="985"/>
      <c r="T112" s="985"/>
      <c r="U112" s="985"/>
      <c r="V112" s="985"/>
      <c r="W112" s="985"/>
      <c r="X112" s="985"/>
      <c r="Y112" s="985"/>
      <c r="Z112" s="985"/>
      <c r="AA112" s="985"/>
      <c r="AB112" s="985"/>
      <c r="AC112" s="985"/>
      <c r="AD112" s="985"/>
      <c r="AE112" s="985"/>
      <c r="AF112" s="985"/>
      <c r="AG112" s="985"/>
      <c r="AH112" s="985"/>
    </row>
    <row r="113" spans="2:34" ht="15" customHeight="1">
      <c r="B113" s="470" t="str">
        <f>IF(ET109=0,"","Error: El nombre de las certificaciones así como el de las autoridades debe registrarse en mayúsculas, sin signos de acentuación o puntuación.")</f>
        <v/>
      </c>
      <c r="C113" s="470"/>
      <c r="D113" s="470"/>
      <c r="E113" s="470"/>
      <c r="F113" s="470"/>
      <c r="G113" s="470"/>
      <c r="H113" s="470"/>
      <c r="I113" s="470"/>
      <c r="J113" s="470"/>
      <c r="K113" s="470"/>
      <c r="L113" s="470"/>
      <c r="M113" s="470"/>
      <c r="N113" s="470"/>
      <c r="O113" s="470"/>
      <c r="P113" s="470"/>
      <c r="Q113" s="470"/>
      <c r="R113" s="470"/>
      <c r="S113" s="470"/>
      <c r="T113" s="470"/>
      <c r="U113" s="470"/>
      <c r="V113" s="470"/>
      <c r="W113" s="470"/>
      <c r="X113" s="470"/>
      <c r="Y113" s="470"/>
      <c r="Z113" s="470"/>
      <c r="AA113" s="470"/>
      <c r="AB113" s="470"/>
      <c r="AC113" s="470"/>
      <c r="AD113" s="470"/>
      <c r="AE113" s="470"/>
      <c r="AF113" s="470"/>
      <c r="AG113" s="470"/>
      <c r="AH113" s="470"/>
    </row>
    <row r="114" spans="2:34" ht="15" customHeight="1">
      <c r="B114" s="470" t="str">
        <f>IF(IG109=0,"","Error: Verificar la información registrada en la columna año.")</f>
        <v/>
      </c>
      <c r="C114" s="470"/>
      <c r="D114" s="470"/>
      <c r="E114" s="470"/>
      <c r="F114" s="470"/>
      <c r="G114" s="470"/>
      <c r="H114" s="470"/>
      <c r="I114" s="470"/>
      <c r="J114" s="470"/>
      <c r="K114" s="470"/>
      <c r="L114" s="470"/>
      <c r="M114" s="470"/>
      <c r="N114" s="470"/>
      <c r="O114" s="470"/>
      <c r="P114" s="470"/>
      <c r="Q114" s="470"/>
      <c r="R114" s="470"/>
      <c r="S114" s="470"/>
      <c r="T114" s="470"/>
      <c r="U114" s="470"/>
      <c r="V114" s="470"/>
      <c r="W114" s="470"/>
      <c r="X114" s="470"/>
      <c r="Y114" s="470"/>
      <c r="Z114" s="470"/>
      <c r="AA114" s="470"/>
      <c r="AB114" s="470"/>
      <c r="AC114" s="470"/>
      <c r="AD114" s="470"/>
      <c r="AE114" s="470"/>
      <c r="AF114" s="470"/>
      <c r="AG114" s="470"/>
      <c r="AH114" s="470"/>
    </row>
    <row r="115" spans="2:34" ht="15" customHeight="1">
      <c r="B115" s="471" t="str">
        <f>IF(JE109=0,"","Error: Debe completar toda la información requerida.")</f>
        <v/>
      </c>
      <c r="C115" s="471"/>
      <c r="D115" s="471"/>
      <c r="E115" s="471"/>
      <c r="F115" s="471"/>
      <c r="G115" s="471"/>
      <c r="H115" s="471"/>
      <c r="I115" s="471"/>
      <c r="J115" s="471"/>
      <c r="K115" s="471"/>
      <c r="L115" s="471"/>
      <c r="M115" s="471"/>
      <c r="N115" s="471"/>
      <c r="O115" s="471"/>
      <c r="P115" s="471"/>
      <c r="Q115" s="471"/>
      <c r="R115" s="471"/>
      <c r="S115" s="471"/>
      <c r="T115" s="471"/>
      <c r="U115" s="471"/>
      <c r="V115" s="471"/>
      <c r="W115" s="471"/>
      <c r="X115" s="471"/>
      <c r="Y115" s="471"/>
      <c r="Z115" s="471"/>
      <c r="AA115" s="471"/>
      <c r="AB115" s="471"/>
      <c r="AC115" s="471"/>
      <c r="AD115" s="471"/>
      <c r="AE115" s="471"/>
      <c r="AF115" s="471"/>
      <c r="AG115" s="471"/>
      <c r="AH115" s="471"/>
    </row>
    <row r="116" spans="2:34" ht="15" customHeight="1"/>
    <row r="117" spans="2:34" ht="15" customHeight="1"/>
    <row r="215" spans="11:11" ht="15" hidden="1" customHeight="1">
      <c r="K215" s="362"/>
    </row>
  </sheetData>
  <sheetProtection algorithmName="SHA-512" hashValue="ipnF18TAkkFufEfQEWt8CyPG6RChdPrF5LD6OQRCkT+aToFlBsDeVMYPl1cyzcqVdJp9NEFQX5c8Mytptect2A==" saltValue="3nGIetcv9y4sO6jalqSrzw==" spinCount="100000" sheet="1" objects="1" scenarios="1"/>
  <mergeCells count="6262">
    <mergeCell ref="JE96:JF96"/>
    <mergeCell ref="JE97:JF97"/>
    <mergeCell ref="JE98:JF98"/>
    <mergeCell ref="JE99:JF99"/>
    <mergeCell ref="JE100:JF100"/>
    <mergeCell ref="JE101:JF101"/>
    <mergeCell ref="JE102:JF102"/>
    <mergeCell ref="JE103:JF103"/>
    <mergeCell ref="JE104:JF104"/>
    <mergeCell ref="JE105:JF105"/>
    <mergeCell ref="JE106:JF106"/>
    <mergeCell ref="JE107:JF107"/>
    <mergeCell ref="JE108:JF108"/>
    <mergeCell ref="IU27:JF27"/>
    <mergeCell ref="JE109:JF109"/>
    <mergeCell ref="JE79:JF79"/>
    <mergeCell ref="JE80:JF80"/>
    <mergeCell ref="JE81:JF81"/>
    <mergeCell ref="JE82:JF82"/>
    <mergeCell ref="JE83:JF83"/>
    <mergeCell ref="JE84:JF84"/>
    <mergeCell ref="JE85:JF85"/>
    <mergeCell ref="JE86:JF86"/>
    <mergeCell ref="JE87:JF87"/>
    <mergeCell ref="JE88:JF88"/>
    <mergeCell ref="JE89:JF89"/>
    <mergeCell ref="JE90:JF90"/>
    <mergeCell ref="JE91:JF91"/>
    <mergeCell ref="JE92:JF92"/>
    <mergeCell ref="JE93:JF93"/>
    <mergeCell ref="JE94:JF94"/>
    <mergeCell ref="JE95:JF95"/>
    <mergeCell ref="JE62:JF62"/>
    <mergeCell ref="JE63:JF63"/>
    <mergeCell ref="JE64:JF64"/>
    <mergeCell ref="JE65:JF65"/>
    <mergeCell ref="JE66:JF66"/>
    <mergeCell ref="JE67:JF67"/>
    <mergeCell ref="JE68:JF68"/>
    <mergeCell ref="JE69:JF69"/>
    <mergeCell ref="JE70:JF70"/>
    <mergeCell ref="JE71:JF71"/>
    <mergeCell ref="JE72:JF72"/>
    <mergeCell ref="JE73:JF73"/>
    <mergeCell ref="JE74:JF74"/>
    <mergeCell ref="JE75:JF75"/>
    <mergeCell ref="JE76:JF76"/>
    <mergeCell ref="JE77:JF77"/>
    <mergeCell ref="JE78:JF78"/>
    <mergeCell ref="JE45:JF45"/>
    <mergeCell ref="JE46:JF46"/>
    <mergeCell ref="JE47:JF47"/>
    <mergeCell ref="JE48:JF48"/>
    <mergeCell ref="JE49:JF49"/>
    <mergeCell ref="JE50:JF50"/>
    <mergeCell ref="JE51:JF51"/>
    <mergeCell ref="JE52:JF52"/>
    <mergeCell ref="JE53:JF53"/>
    <mergeCell ref="JE54:JF54"/>
    <mergeCell ref="JE55:JF55"/>
    <mergeCell ref="JE56:JF56"/>
    <mergeCell ref="JE57:JF57"/>
    <mergeCell ref="JE58:JF58"/>
    <mergeCell ref="JE59:JF59"/>
    <mergeCell ref="JE60:JF60"/>
    <mergeCell ref="JE61:JF61"/>
    <mergeCell ref="JE28:JF28"/>
    <mergeCell ref="JE29:JF29"/>
    <mergeCell ref="JE30:JF30"/>
    <mergeCell ref="JE31:JF31"/>
    <mergeCell ref="JE32:JF32"/>
    <mergeCell ref="JE33:JF33"/>
    <mergeCell ref="JE34:JF34"/>
    <mergeCell ref="JE35:JF35"/>
    <mergeCell ref="JE36:JF36"/>
    <mergeCell ref="JE37:JF37"/>
    <mergeCell ref="JE38:JF38"/>
    <mergeCell ref="JE39:JF39"/>
    <mergeCell ref="JE40:JF40"/>
    <mergeCell ref="JE41:JF41"/>
    <mergeCell ref="JE42:JF42"/>
    <mergeCell ref="JE43:JF43"/>
    <mergeCell ref="JE44:JF44"/>
    <mergeCell ref="IJ108:IK108"/>
    <mergeCell ref="IL108:IM108"/>
    <mergeCell ref="IN108:IO108"/>
    <mergeCell ref="IP108:IQ108"/>
    <mergeCell ref="IR108:IS108"/>
    <mergeCell ref="IU108:IV108"/>
    <mergeCell ref="IW108:IX108"/>
    <mergeCell ref="IY108:IZ108"/>
    <mergeCell ref="JA108:JB108"/>
    <mergeCell ref="JC108:JD108"/>
    <mergeCell ref="IU104:IV104"/>
    <mergeCell ref="IW104:IX104"/>
    <mergeCell ref="IY104:IZ104"/>
    <mergeCell ref="JA104:JB104"/>
    <mergeCell ref="JC104:JD104"/>
    <mergeCell ref="IU105:IV105"/>
    <mergeCell ref="IW105:IX105"/>
    <mergeCell ref="IY105:IZ105"/>
    <mergeCell ref="JA105:JB105"/>
    <mergeCell ref="JC105:JD105"/>
    <mergeCell ref="IU106:IV106"/>
    <mergeCell ref="IW106:IX106"/>
    <mergeCell ref="IY106:IZ106"/>
    <mergeCell ref="JA106:JB106"/>
    <mergeCell ref="JC106:JD106"/>
    <mergeCell ref="IU107:IV107"/>
    <mergeCell ref="IW107:IX107"/>
    <mergeCell ref="IY107:IZ107"/>
    <mergeCell ref="JA107:JB107"/>
    <mergeCell ref="JC107:JD107"/>
    <mergeCell ref="IJ106:IK106"/>
    <mergeCell ref="IL106:IM106"/>
    <mergeCell ref="IU100:IV100"/>
    <mergeCell ref="IW100:IX100"/>
    <mergeCell ref="IY100:IZ100"/>
    <mergeCell ref="JA100:JB100"/>
    <mergeCell ref="JC100:JD100"/>
    <mergeCell ref="IU101:IV101"/>
    <mergeCell ref="IW101:IX101"/>
    <mergeCell ref="IY101:IZ101"/>
    <mergeCell ref="JA101:JB101"/>
    <mergeCell ref="JC101:JD101"/>
    <mergeCell ref="IU102:IV102"/>
    <mergeCell ref="IW102:IX102"/>
    <mergeCell ref="IY102:IZ102"/>
    <mergeCell ref="JA102:JB102"/>
    <mergeCell ref="JC102:JD102"/>
    <mergeCell ref="IU103:IV103"/>
    <mergeCell ref="IW103:IX103"/>
    <mergeCell ref="IY103:IZ103"/>
    <mergeCell ref="JA103:JB103"/>
    <mergeCell ref="JC103:JD103"/>
    <mergeCell ref="IU96:IV96"/>
    <mergeCell ref="IW96:IX96"/>
    <mergeCell ref="IY96:IZ96"/>
    <mergeCell ref="JA96:JB96"/>
    <mergeCell ref="JC96:JD96"/>
    <mergeCell ref="IU97:IV97"/>
    <mergeCell ref="IW97:IX97"/>
    <mergeCell ref="IY97:IZ97"/>
    <mergeCell ref="JA97:JB97"/>
    <mergeCell ref="JC97:JD97"/>
    <mergeCell ref="IU98:IV98"/>
    <mergeCell ref="IW98:IX98"/>
    <mergeCell ref="IY98:IZ98"/>
    <mergeCell ref="JA98:JB98"/>
    <mergeCell ref="JC98:JD98"/>
    <mergeCell ref="IU99:IV99"/>
    <mergeCell ref="IW99:IX99"/>
    <mergeCell ref="IY99:IZ99"/>
    <mergeCell ref="JA99:JB99"/>
    <mergeCell ref="JC99:JD99"/>
    <mergeCell ref="IU92:IV92"/>
    <mergeCell ref="IW92:IX92"/>
    <mergeCell ref="IY92:IZ92"/>
    <mergeCell ref="JA92:JB92"/>
    <mergeCell ref="JC92:JD92"/>
    <mergeCell ref="IU93:IV93"/>
    <mergeCell ref="IW93:IX93"/>
    <mergeCell ref="IY93:IZ93"/>
    <mergeCell ref="JA93:JB93"/>
    <mergeCell ref="JC93:JD93"/>
    <mergeCell ref="IU94:IV94"/>
    <mergeCell ref="IW94:IX94"/>
    <mergeCell ref="IY94:IZ94"/>
    <mergeCell ref="JA94:JB94"/>
    <mergeCell ref="JC94:JD94"/>
    <mergeCell ref="IU95:IV95"/>
    <mergeCell ref="IW95:IX95"/>
    <mergeCell ref="IY95:IZ95"/>
    <mergeCell ref="JA95:JB95"/>
    <mergeCell ref="JC95:JD95"/>
    <mergeCell ref="IU88:IV88"/>
    <mergeCell ref="IW88:IX88"/>
    <mergeCell ref="IY88:IZ88"/>
    <mergeCell ref="JA88:JB88"/>
    <mergeCell ref="JC88:JD88"/>
    <mergeCell ref="IU89:IV89"/>
    <mergeCell ref="IW89:IX89"/>
    <mergeCell ref="IY89:IZ89"/>
    <mergeCell ref="JA89:JB89"/>
    <mergeCell ref="JC89:JD89"/>
    <mergeCell ref="IU90:IV90"/>
    <mergeCell ref="IW90:IX90"/>
    <mergeCell ref="IY90:IZ90"/>
    <mergeCell ref="JA90:JB90"/>
    <mergeCell ref="JC90:JD90"/>
    <mergeCell ref="IU91:IV91"/>
    <mergeCell ref="IW91:IX91"/>
    <mergeCell ref="IY91:IZ91"/>
    <mergeCell ref="JA91:JB91"/>
    <mergeCell ref="JC91:JD91"/>
    <mergeCell ref="IU84:IV84"/>
    <mergeCell ref="IW84:IX84"/>
    <mergeCell ref="IY84:IZ84"/>
    <mergeCell ref="JA84:JB84"/>
    <mergeCell ref="JC84:JD84"/>
    <mergeCell ref="IU85:IV85"/>
    <mergeCell ref="IW85:IX85"/>
    <mergeCell ref="IY85:IZ85"/>
    <mergeCell ref="JA85:JB85"/>
    <mergeCell ref="JC85:JD85"/>
    <mergeCell ref="IU86:IV86"/>
    <mergeCell ref="IW86:IX86"/>
    <mergeCell ref="IY86:IZ86"/>
    <mergeCell ref="JA86:JB86"/>
    <mergeCell ref="JC86:JD86"/>
    <mergeCell ref="IU87:IV87"/>
    <mergeCell ref="IW87:IX87"/>
    <mergeCell ref="IY87:IZ87"/>
    <mergeCell ref="JA87:JB87"/>
    <mergeCell ref="JC87:JD87"/>
    <mergeCell ref="IU80:IV80"/>
    <mergeCell ref="IW80:IX80"/>
    <mergeCell ref="IY80:IZ80"/>
    <mergeCell ref="JA80:JB80"/>
    <mergeCell ref="JC80:JD80"/>
    <mergeCell ref="IU81:IV81"/>
    <mergeCell ref="IW81:IX81"/>
    <mergeCell ref="IY81:IZ81"/>
    <mergeCell ref="JA81:JB81"/>
    <mergeCell ref="JC81:JD81"/>
    <mergeCell ref="IU82:IV82"/>
    <mergeCell ref="IW82:IX82"/>
    <mergeCell ref="IY82:IZ82"/>
    <mergeCell ref="JA82:JB82"/>
    <mergeCell ref="JC82:JD82"/>
    <mergeCell ref="IU83:IV83"/>
    <mergeCell ref="IW83:IX83"/>
    <mergeCell ref="IY83:IZ83"/>
    <mergeCell ref="JA83:JB83"/>
    <mergeCell ref="JC83:JD83"/>
    <mergeCell ref="IU76:IV76"/>
    <mergeCell ref="IW76:IX76"/>
    <mergeCell ref="IY76:IZ76"/>
    <mergeCell ref="JA76:JB76"/>
    <mergeCell ref="JC76:JD76"/>
    <mergeCell ref="IU77:IV77"/>
    <mergeCell ref="IW77:IX77"/>
    <mergeCell ref="IY77:IZ77"/>
    <mergeCell ref="JA77:JB77"/>
    <mergeCell ref="JC77:JD77"/>
    <mergeCell ref="IU78:IV78"/>
    <mergeCell ref="IW78:IX78"/>
    <mergeCell ref="IY78:IZ78"/>
    <mergeCell ref="JA78:JB78"/>
    <mergeCell ref="JC78:JD78"/>
    <mergeCell ref="IU79:IV79"/>
    <mergeCell ref="IW79:IX79"/>
    <mergeCell ref="IY79:IZ79"/>
    <mergeCell ref="JA79:JB79"/>
    <mergeCell ref="JC79:JD79"/>
    <mergeCell ref="IU72:IV72"/>
    <mergeCell ref="IW72:IX72"/>
    <mergeCell ref="IY72:IZ72"/>
    <mergeCell ref="JA72:JB72"/>
    <mergeCell ref="JC72:JD72"/>
    <mergeCell ref="IU73:IV73"/>
    <mergeCell ref="IW73:IX73"/>
    <mergeCell ref="IY73:IZ73"/>
    <mergeCell ref="JA73:JB73"/>
    <mergeCell ref="JC73:JD73"/>
    <mergeCell ref="IU74:IV74"/>
    <mergeCell ref="IW74:IX74"/>
    <mergeCell ref="IY74:IZ74"/>
    <mergeCell ref="JA74:JB74"/>
    <mergeCell ref="JC74:JD74"/>
    <mergeCell ref="IU75:IV75"/>
    <mergeCell ref="IW75:IX75"/>
    <mergeCell ref="IY75:IZ75"/>
    <mergeCell ref="JA75:JB75"/>
    <mergeCell ref="JC75:JD75"/>
    <mergeCell ref="IU68:IV68"/>
    <mergeCell ref="IW68:IX68"/>
    <mergeCell ref="IY68:IZ68"/>
    <mergeCell ref="JA68:JB68"/>
    <mergeCell ref="JC68:JD68"/>
    <mergeCell ref="IU69:IV69"/>
    <mergeCell ref="IW69:IX69"/>
    <mergeCell ref="IY69:IZ69"/>
    <mergeCell ref="JA69:JB69"/>
    <mergeCell ref="JC69:JD69"/>
    <mergeCell ref="IU70:IV70"/>
    <mergeCell ref="IW70:IX70"/>
    <mergeCell ref="IY70:IZ70"/>
    <mergeCell ref="JA70:JB70"/>
    <mergeCell ref="JC70:JD70"/>
    <mergeCell ref="IU71:IV71"/>
    <mergeCell ref="IW71:IX71"/>
    <mergeCell ref="IY71:IZ71"/>
    <mergeCell ref="JA71:JB71"/>
    <mergeCell ref="JC71:JD71"/>
    <mergeCell ref="IU64:IV64"/>
    <mergeCell ref="IW64:IX64"/>
    <mergeCell ref="IY64:IZ64"/>
    <mergeCell ref="JA64:JB64"/>
    <mergeCell ref="JC64:JD64"/>
    <mergeCell ref="IU65:IV65"/>
    <mergeCell ref="IW65:IX65"/>
    <mergeCell ref="IY65:IZ65"/>
    <mergeCell ref="JA65:JB65"/>
    <mergeCell ref="JC65:JD65"/>
    <mergeCell ref="IU66:IV66"/>
    <mergeCell ref="IW66:IX66"/>
    <mergeCell ref="IY66:IZ66"/>
    <mergeCell ref="JA66:JB66"/>
    <mergeCell ref="JC66:JD66"/>
    <mergeCell ref="IU67:IV67"/>
    <mergeCell ref="IW67:IX67"/>
    <mergeCell ref="IY67:IZ67"/>
    <mergeCell ref="JA67:JB67"/>
    <mergeCell ref="JC67:JD67"/>
    <mergeCell ref="IU60:IV60"/>
    <mergeCell ref="IW60:IX60"/>
    <mergeCell ref="IY60:IZ60"/>
    <mergeCell ref="JA60:JB60"/>
    <mergeCell ref="JC60:JD60"/>
    <mergeCell ref="IU61:IV61"/>
    <mergeCell ref="IW61:IX61"/>
    <mergeCell ref="IY61:IZ61"/>
    <mergeCell ref="JA61:JB61"/>
    <mergeCell ref="JC61:JD61"/>
    <mergeCell ref="IU62:IV62"/>
    <mergeCell ref="IW62:IX62"/>
    <mergeCell ref="IY62:IZ62"/>
    <mergeCell ref="JA62:JB62"/>
    <mergeCell ref="JC62:JD62"/>
    <mergeCell ref="IU63:IV63"/>
    <mergeCell ref="IW63:IX63"/>
    <mergeCell ref="IY63:IZ63"/>
    <mergeCell ref="JA63:JB63"/>
    <mergeCell ref="JC63:JD63"/>
    <mergeCell ref="IU56:IV56"/>
    <mergeCell ref="IW56:IX56"/>
    <mergeCell ref="IY56:IZ56"/>
    <mergeCell ref="JA56:JB56"/>
    <mergeCell ref="JC56:JD56"/>
    <mergeCell ref="IU57:IV57"/>
    <mergeCell ref="IW57:IX57"/>
    <mergeCell ref="IY57:IZ57"/>
    <mergeCell ref="JA57:JB57"/>
    <mergeCell ref="JC57:JD57"/>
    <mergeCell ref="IU58:IV58"/>
    <mergeCell ref="IW58:IX58"/>
    <mergeCell ref="IY58:IZ58"/>
    <mergeCell ref="JA58:JB58"/>
    <mergeCell ref="JC58:JD58"/>
    <mergeCell ref="IU59:IV59"/>
    <mergeCell ref="IW59:IX59"/>
    <mergeCell ref="IY59:IZ59"/>
    <mergeCell ref="JA59:JB59"/>
    <mergeCell ref="JC59:JD59"/>
    <mergeCell ref="IU52:IV52"/>
    <mergeCell ref="IW52:IX52"/>
    <mergeCell ref="IY52:IZ52"/>
    <mergeCell ref="JA52:JB52"/>
    <mergeCell ref="JC52:JD52"/>
    <mergeCell ref="IU53:IV53"/>
    <mergeCell ref="IW53:IX53"/>
    <mergeCell ref="IY53:IZ53"/>
    <mergeCell ref="JA53:JB53"/>
    <mergeCell ref="JC53:JD53"/>
    <mergeCell ref="IU54:IV54"/>
    <mergeCell ref="IW54:IX54"/>
    <mergeCell ref="IY54:IZ54"/>
    <mergeCell ref="JA54:JB54"/>
    <mergeCell ref="JC54:JD54"/>
    <mergeCell ref="IU55:IV55"/>
    <mergeCell ref="IW55:IX55"/>
    <mergeCell ref="IY55:IZ55"/>
    <mergeCell ref="JA55:JB55"/>
    <mergeCell ref="JC55:JD55"/>
    <mergeCell ref="IU48:IV48"/>
    <mergeCell ref="IW48:IX48"/>
    <mergeCell ref="IY48:IZ48"/>
    <mergeCell ref="JA48:JB48"/>
    <mergeCell ref="JC48:JD48"/>
    <mergeCell ref="IU49:IV49"/>
    <mergeCell ref="IW49:IX49"/>
    <mergeCell ref="IY49:IZ49"/>
    <mergeCell ref="JA49:JB49"/>
    <mergeCell ref="JC49:JD49"/>
    <mergeCell ref="IU50:IV50"/>
    <mergeCell ref="IW50:IX50"/>
    <mergeCell ref="IY50:IZ50"/>
    <mergeCell ref="JA50:JB50"/>
    <mergeCell ref="JC50:JD50"/>
    <mergeCell ref="IU51:IV51"/>
    <mergeCell ref="IW51:IX51"/>
    <mergeCell ref="IY51:IZ51"/>
    <mergeCell ref="JA51:JB51"/>
    <mergeCell ref="JC51:JD51"/>
    <mergeCell ref="IU44:IV44"/>
    <mergeCell ref="IW44:IX44"/>
    <mergeCell ref="IY44:IZ44"/>
    <mergeCell ref="JA44:JB44"/>
    <mergeCell ref="JC44:JD44"/>
    <mergeCell ref="IU45:IV45"/>
    <mergeCell ref="IW45:IX45"/>
    <mergeCell ref="IY45:IZ45"/>
    <mergeCell ref="JA45:JB45"/>
    <mergeCell ref="JC45:JD45"/>
    <mergeCell ref="IU46:IV46"/>
    <mergeCell ref="IW46:IX46"/>
    <mergeCell ref="IY46:IZ46"/>
    <mergeCell ref="JA46:JB46"/>
    <mergeCell ref="JC46:JD46"/>
    <mergeCell ref="IU47:IV47"/>
    <mergeCell ref="IW47:IX47"/>
    <mergeCell ref="IY47:IZ47"/>
    <mergeCell ref="JA47:JB47"/>
    <mergeCell ref="JC47:JD47"/>
    <mergeCell ref="IU40:IV40"/>
    <mergeCell ref="IW40:IX40"/>
    <mergeCell ref="IY40:IZ40"/>
    <mergeCell ref="JA40:JB40"/>
    <mergeCell ref="JC40:JD40"/>
    <mergeCell ref="IU41:IV41"/>
    <mergeCell ref="IW41:IX41"/>
    <mergeCell ref="IY41:IZ41"/>
    <mergeCell ref="JA41:JB41"/>
    <mergeCell ref="JC41:JD41"/>
    <mergeCell ref="IU42:IV42"/>
    <mergeCell ref="IW42:IX42"/>
    <mergeCell ref="IY42:IZ42"/>
    <mergeCell ref="JA42:JB42"/>
    <mergeCell ref="JC42:JD42"/>
    <mergeCell ref="IU43:IV43"/>
    <mergeCell ref="IW43:IX43"/>
    <mergeCell ref="IY43:IZ43"/>
    <mergeCell ref="JA43:JB43"/>
    <mergeCell ref="JC43:JD43"/>
    <mergeCell ref="IU36:IV36"/>
    <mergeCell ref="IW36:IX36"/>
    <mergeCell ref="IY36:IZ36"/>
    <mergeCell ref="JA36:JB36"/>
    <mergeCell ref="JC36:JD36"/>
    <mergeCell ref="IU37:IV37"/>
    <mergeCell ref="IW37:IX37"/>
    <mergeCell ref="IY37:IZ37"/>
    <mergeCell ref="JA37:JB37"/>
    <mergeCell ref="JC37:JD37"/>
    <mergeCell ref="IU38:IV38"/>
    <mergeCell ref="IW38:IX38"/>
    <mergeCell ref="IY38:IZ38"/>
    <mergeCell ref="JA38:JB38"/>
    <mergeCell ref="JC38:JD38"/>
    <mergeCell ref="IU39:IV39"/>
    <mergeCell ref="IW39:IX39"/>
    <mergeCell ref="IY39:IZ39"/>
    <mergeCell ref="JA39:JB39"/>
    <mergeCell ref="JC39:JD39"/>
    <mergeCell ref="IU32:IV32"/>
    <mergeCell ref="IW32:IX32"/>
    <mergeCell ref="IY32:IZ32"/>
    <mergeCell ref="JA32:JB32"/>
    <mergeCell ref="JC32:JD32"/>
    <mergeCell ref="IU33:IV33"/>
    <mergeCell ref="IW33:IX33"/>
    <mergeCell ref="IY33:IZ33"/>
    <mergeCell ref="JA33:JB33"/>
    <mergeCell ref="JC33:JD33"/>
    <mergeCell ref="IU34:IV34"/>
    <mergeCell ref="IW34:IX34"/>
    <mergeCell ref="IY34:IZ34"/>
    <mergeCell ref="JA34:JB34"/>
    <mergeCell ref="JC34:JD34"/>
    <mergeCell ref="IU35:IV35"/>
    <mergeCell ref="IW35:IX35"/>
    <mergeCell ref="IY35:IZ35"/>
    <mergeCell ref="JA35:JB35"/>
    <mergeCell ref="JC35:JD35"/>
    <mergeCell ref="IN106:IO106"/>
    <mergeCell ref="IP106:IQ106"/>
    <mergeCell ref="IR106:IS106"/>
    <mergeCell ref="IJ107:IK107"/>
    <mergeCell ref="IL107:IM107"/>
    <mergeCell ref="IN107:IO107"/>
    <mergeCell ref="IP107:IQ107"/>
    <mergeCell ref="IR107:IS107"/>
    <mergeCell ref="IJ27:IS27"/>
    <mergeCell ref="IU28:IV28"/>
    <mergeCell ref="IW28:IX28"/>
    <mergeCell ref="IY28:IZ28"/>
    <mergeCell ref="JA28:JB28"/>
    <mergeCell ref="JC28:JD28"/>
    <mergeCell ref="IU29:IV29"/>
    <mergeCell ref="IW29:IX29"/>
    <mergeCell ref="IY29:IZ29"/>
    <mergeCell ref="JA29:JB29"/>
    <mergeCell ref="JC29:JD29"/>
    <mergeCell ref="IU30:IV30"/>
    <mergeCell ref="IW30:IX30"/>
    <mergeCell ref="IY30:IZ30"/>
    <mergeCell ref="JA30:JB30"/>
    <mergeCell ref="JC30:JD30"/>
    <mergeCell ref="IU31:IV31"/>
    <mergeCell ref="IW31:IX31"/>
    <mergeCell ref="IY31:IZ31"/>
    <mergeCell ref="JA31:JB31"/>
    <mergeCell ref="JC31:JD31"/>
    <mergeCell ref="IJ102:IK102"/>
    <mergeCell ref="IL102:IM102"/>
    <mergeCell ref="IN102:IO102"/>
    <mergeCell ref="IP102:IQ102"/>
    <mergeCell ref="IR102:IS102"/>
    <mergeCell ref="IJ103:IK103"/>
    <mergeCell ref="IL103:IM103"/>
    <mergeCell ref="IN103:IO103"/>
    <mergeCell ref="IP103:IQ103"/>
    <mergeCell ref="IR103:IS103"/>
    <mergeCell ref="IJ104:IK104"/>
    <mergeCell ref="IL104:IM104"/>
    <mergeCell ref="IN104:IO104"/>
    <mergeCell ref="IP104:IQ104"/>
    <mergeCell ref="IR104:IS104"/>
    <mergeCell ref="IJ105:IK105"/>
    <mergeCell ref="IL105:IM105"/>
    <mergeCell ref="IN105:IO105"/>
    <mergeCell ref="IP105:IQ105"/>
    <mergeCell ref="IR105:IS105"/>
    <mergeCell ref="IJ98:IK98"/>
    <mergeCell ref="IL98:IM98"/>
    <mergeCell ref="IN98:IO98"/>
    <mergeCell ref="IP98:IQ98"/>
    <mergeCell ref="IR98:IS98"/>
    <mergeCell ref="IJ99:IK99"/>
    <mergeCell ref="IL99:IM99"/>
    <mergeCell ref="IN99:IO99"/>
    <mergeCell ref="IP99:IQ99"/>
    <mergeCell ref="IR99:IS99"/>
    <mergeCell ref="IJ100:IK100"/>
    <mergeCell ref="IL100:IM100"/>
    <mergeCell ref="IN100:IO100"/>
    <mergeCell ref="IP100:IQ100"/>
    <mergeCell ref="IR100:IS100"/>
    <mergeCell ref="IJ101:IK101"/>
    <mergeCell ref="IL101:IM101"/>
    <mergeCell ref="IN101:IO101"/>
    <mergeCell ref="IP101:IQ101"/>
    <mergeCell ref="IR101:IS101"/>
    <mergeCell ref="IJ94:IK94"/>
    <mergeCell ref="IL94:IM94"/>
    <mergeCell ref="IN94:IO94"/>
    <mergeCell ref="IP94:IQ94"/>
    <mergeCell ref="IR94:IS94"/>
    <mergeCell ref="IJ95:IK95"/>
    <mergeCell ref="IL95:IM95"/>
    <mergeCell ref="IN95:IO95"/>
    <mergeCell ref="IP95:IQ95"/>
    <mergeCell ref="IR95:IS95"/>
    <mergeCell ref="IJ96:IK96"/>
    <mergeCell ref="IL96:IM96"/>
    <mergeCell ref="IN96:IO96"/>
    <mergeCell ref="IP96:IQ96"/>
    <mergeCell ref="IR96:IS96"/>
    <mergeCell ref="IJ97:IK97"/>
    <mergeCell ref="IL97:IM97"/>
    <mergeCell ref="IN97:IO97"/>
    <mergeCell ref="IP97:IQ97"/>
    <mergeCell ref="IR97:IS97"/>
    <mergeCell ref="IJ90:IK90"/>
    <mergeCell ref="IL90:IM90"/>
    <mergeCell ref="IN90:IO90"/>
    <mergeCell ref="IP90:IQ90"/>
    <mergeCell ref="IR90:IS90"/>
    <mergeCell ref="IJ91:IK91"/>
    <mergeCell ref="IL91:IM91"/>
    <mergeCell ref="IN91:IO91"/>
    <mergeCell ref="IP91:IQ91"/>
    <mergeCell ref="IR91:IS91"/>
    <mergeCell ref="IJ92:IK92"/>
    <mergeCell ref="IL92:IM92"/>
    <mergeCell ref="IN92:IO92"/>
    <mergeCell ref="IP92:IQ92"/>
    <mergeCell ref="IR92:IS92"/>
    <mergeCell ref="IJ93:IK93"/>
    <mergeCell ref="IL93:IM93"/>
    <mergeCell ref="IN93:IO93"/>
    <mergeCell ref="IP93:IQ93"/>
    <mergeCell ref="IR93:IS93"/>
    <mergeCell ref="IJ86:IK86"/>
    <mergeCell ref="IL86:IM86"/>
    <mergeCell ref="IN86:IO86"/>
    <mergeCell ref="IP86:IQ86"/>
    <mergeCell ref="IR86:IS86"/>
    <mergeCell ref="IJ87:IK87"/>
    <mergeCell ref="IL87:IM87"/>
    <mergeCell ref="IN87:IO87"/>
    <mergeCell ref="IP87:IQ87"/>
    <mergeCell ref="IR87:IS87"/>
    <mergeCell ref="IJ88:IK88"/>
    <mergeCell ref="IL88:IM88"/>
    <mergeCell ref="IN88:IO88"/>
    <mergeCell ref="IP88:IQ88"/>
    <mergeCell ref="IR88:IS88"/>
    <mergeCell ref="IJ89:IK89"/>
    <mergeCell ref="IL89:IM89"/>
    <mergeCell ref="IN89:IO89"/>
    <mergeCell ref="IP89:IQ89"/>
    <mergeCell ref="IR89:IS89"/>
    <mergeCell ref="IJ82:IK82"/>
    <mergeCell ref="IL82:IM82"/>
    <mergeCell ref="IN82:IO82"/>
    <mergeCell ref="IP82:IQ82"/>
    <mergeCell ref="IR82:IS82"/>
    <mergeCell ref="IJ83:IK83"/>
    <mergeCell ref="IL83:IM83"/>
    <mergeCell ref="IN83:IO83"/>
    <mergeCell ref="IP83:IQ83"/>
    <mergeCell ref="IR83:IS83"/>
    <mergeCell ref="IJ84:IK84"/>
    <mergeCell ref="IL84:IM84"/>
    <mergeCell ref="IN84:IO84"/>
    <mergeCell ref="IP84:IQ84"/>
    <mergeCell ref="IR84:IS84"/>
    <mergeCell ref="IJ85:IK85"/>
    <mergeCell ref="IL85:IM85"/>
    <mergeCell ref="IN85:IO85"/>
    <mergeCell ref="IP85:IQ85"/>
    <mergeCell ref="IR85:IS85"/>
    <mergeCell ref="IJ78:IK78"/>
    <mergeCell ref="IL78:IM78"/>
    <mergeCell ref="IN78:IO78"/>
    <mergeCell ref="IP78:IQ78"/>
    <mergeCell ref="IR78:IS78"/>
    <mergeCell ref="IJ79:IK79"/>
    <mergeCell ref="IL79:IM79"/>
    <mergeCell ref="IN79:IO79"/>
    <mergeCell ref="IP79:IQ79"/>
    <mergeCell ref="IR79:IS79"/>
    <mergeCell ref="IJ80:IK80"/>
    <mergeCell ref="IL80:IM80"/>
    <mergeCell ref="IN80:IO80"/>
    <mergeCell ref="IP80:IQ80"/>
    <mergeCell ref="IR80:IS80"/>
    <mergeCell ref="IJ81:IK81"/>
    <mergeCell ref="IL81:IM81"/>
    <mergeCell ref="IN81:IO81"/>
    <mergeCell ref="IP81:IQ81"/>
    <mergeCell ref="IR81:IS81"/>
    <mergeCell ref="IJ74:IK74"/>
    <mergeCell ref="IL74:IM74"/>
    <mergeCell ref="IN74:IO74"/>
    <mergeCell ref="IP74:IQ74"/>
    <mergeCell ref="IR74:IS74"/>
    <mergeCell ref="IJ75:IK75"/>
    <mergeCell ref="IL75:IM75"/>
    <mergeCell ref="IN75:IO75"/>
    <mergeCell ref="IP75:IQ75"/>
    <mergeCell ref="IR75:IS75"/>
    <mergeCell ref="IJ76:IK76"/>
    <mergeCell ref="IL76:IM76"/>
    <mergeCell ref="IN76:IO76"/>
    <mergeCell ref="IP76:IQ76"/>
    <mergeCell ref="IR76:IS76"/>
    <mergeCell ref="IJ77:IK77"/>
    <mergeCell ref="IL77:IM77"/>
    <mergeCell ref="IN77:IO77"/>
    <mergeCell ref="IP77:IQ77"/>
    <mergeCell ref="IR77:IS77"/>
    <mergeCell ref="IJ70:IK70"/>
    <mergeCell ref="IL70:IM70"/>
    <mergeCell ref="IN70:IO70"/>
    <mergeCell ref="IP70:IQ70"/>
    <mergeCell ref="IR70:IS70"/>
    <mergeCell ref="IJ71:IK71"/>
    <mergeCell ref="IL71:IM71"/>
    <mergeCell ref="IN71:IO71"/>
    <mergeCell ref="IP71:IQ71"/>
    <mergeCell ref="IR71:IS71"/>
    <mergeCell ref="IJ72:IK72"/>
    <mergeCell ref="IL72:IM72"/>
    <mergeCell ref="IN72:IO72"/>
    <mergeCell ref="IP72:IQ72"/>
    <mergeCell ref="IR72:IS72"/>
    <mergeCell ref="IJ73:IK73"/>
    <mergeCell ref="IL73:IM73"/>
    <mergeCell ref="IN73:IO73"/>
    <mergeCell ref="IP73:IQ73"/>
    <mergeCell ref="IR73:IS73"/>
    <mergeCell ref="IJ66:IK66"/>
    <mergeCell ref="IL66:IM66"/>
    <mergeCell ref="IN66:IO66"/>
    <mergeCell ref="IP66:IQ66"/>
    <mergeCell ref="IR66:IS66"/>
    <mergeCell ref="IJ67:IK67"/>
    <mergeCell ref="IL67:IM67"/>
    <mergeCell ref="IN67:IO67"/>
    <mergeCell ref="IP67:IQ67"/>
    <mergeCell ref="IR67:IS67"/>
    <mergeCell ref="IJ68:IK68"/>
    <mergeCell ref="IL68:IM68"/>
    <mergeCell ref="IN68:IO68"/>
    <mergeCell ref="IP68:IQ68"/>
    <mergeCell ref="IR68:IS68"/>
    <mergeCell ref="IJ69:IK69"/>
    <mergeCell ref="IL69:IM69"/>
    <mergeCell ref="IN69:IO69"/>
    <mergeCell ref="IP69:IQ69"/>
    <mergeCell ref="IR69:IS69"/>
    <mergeCell ref="IJ62:IK62"/>
    <mergeCell ref="IL62:IM62"/>
    <mergeCell ref="IN62:IO62"/>
    <mergeCell ref="IP62:IQ62"/>
    <mergeCell ref="IR62:IS62"/>
    <mergeCell ref="IJ63:IK63"/>
    <mergeCell ref="IL63:IM63"/>
    <mergeCell ref="IN63:IO63"/>
    <mergeCell ref="IP63:IQ63"/>
    <mergeCell ref="IR63:IS63"/>
    <mergeCell ref="IJ64:IK64"/>
    <mergeCell ref="IL64:IM64"/>
    <mergeCell ref="IN64:IO64"/>
    <mergeCell ref="IP64:IQ64"/>
    <mergeCell ref="IR64:IS64"/>
    <mergeCell ref="IJ65:IK65"/>
    <mergeCell ref="IL65:IM65"/>
    <mergeCell ref="IN65:IO65"/>
    <mergeCell ref="IP65:IQ65"/>
    <mergeCell ref="IR65:IS65"/>
    <mergeCell ref="IJ58:IK58"/>
    <mergeCell ref="IL58:IM58"/>
    <mergeCell ref="IN58:IO58"/>
    <mergeCell ref="IP58:IQ58"/>
    <mergeCell ref="IR58:IS58"/>
    <mergeCell ref="IJ59:IK59"/>
    <mergeCell ref="IL59:IM59"/>
    <mergeCell ref="IN59:IO59"/>
    <mergeCell ref="IP59:IQ59"/>
    <mergeCell ref="IR59:IS59"/>
    <mergeCell ref="IJ60:IK60"/>
    <mergeCell ref="IL60:IM60"/>
    <mergeCell ref="IN60:IO60"/>
    <mergeCell ref="IP60:IQ60"/>
    <mergeCell ref="IR60:IS60"/>
    <mergeCell ref="IJ61:IK61"/>
    <mergeCell ref="IL61:IM61"/>
    <mergeCell ref="IN61:IO61"/>
    <mergeCell ref="IP61:IQ61"/>
    <mergeCell ref="IR61:IS61"/>
    <mergeCell ref="IJ54:IK54"/>
    <mergeCell ref="IL54:IM54"/>
    <mergeCell ref="IN54:IO54"/>
    <mergeCell ref="IP54:IQ54"/>
    <mergeCell ref="IR54:IS54"/>
    <mergeCell ref="IJ55:IK55"/>
    <mergeCell ref="IL55:IM55"/>
    <mergeCell ref="IN55:IO55"/>
    <mergeCell ref="IP55:IQ55"/>
    <mergeCell ref="IR55:IS55"/>
    <mergeCell ref="IJ56:IK56"/>
    <mergeCell ref="IL56:IM56"/>
    <mergeCell ref="IN56:IO56"/>
    <mergeCell ref="IP56:IQ56"/>
    <mergeCell ref="IR56:IS56"/>
    <mergeCell ref="IJ57:IK57"/>
    <mergeCell ref="IL57:IM57"/>
    <mergeCell ref="IN57:IO57"/>
    <mergeCell ref="IP57:IQ57"/>
    <mergeCell ref="IR57:IS57"/>
    <mergeCell ref="IJ50:IK50"/>
    <mergeCell ref="IL50:IM50"/>
    <mergeCell ref="IN50:IO50"/>
    <mergeCell ref="IP50:IQ50"/>
    <mergeCell ref="IR50:IS50"/>
    <mergeCell ref="IJ51:IK51"/>
    <mergeCell ref="IL51:IM51"/>
    <mergeCell ref="IN51:IO51"/>
    <mergeCell ref="IP51:IQ51"/>
    <mergeCell ref="IR51:IS51"/>
    <mergeCell ref="IJ52:IK52"/>
    <mergeCell ref="IL52:IM52"/>
    <mergeCell ref="IN52:IO52"/>
    <mergeCell ref="IP52:IQ52"/>
    <mergeCell ref="IR52:IS52"/>
    <mergeCell ref="IJ53:IK53"/>
    <mergeCell ref="IL53:IM53"/>
    <mergeCell ref="IN53:IO53"/>
    <mergeCell ref="IP53:IQ53"/>
    <mergeCell ref="IR53:IS53"/>
    <mergeCell ref="IJ46:IK46"/>
    <mergeCell ref="IL46:IM46"/>
    <mergeCell ref="IN46:IO46"/>
    <mergeCell ref="IP46:IQ46"/>
    <mergeCell ref="IR46:IS46"/>
    <mergeCell ref="IJ47:IK47"/>
    <mergeCell ref="IL47:IM47"/>
    <mergeCell ref="IN47:IO47"/>
    <mergeCell ref="IP47:IQ47"/>
    <mergeCell ref="IR47:IS47"/>
    <mergeCell ref="IJ48:IK48"/>
    <mergeCell ref="IL48:IM48"/>
    <mergeCell ref="IN48:IO48"/>
    <mergeCell ref="IP48:IQ48"/>
    <mergeCell ref="IR48:IS48"/>
    <mergeCell ref="IJ49:IK49"/>
    <mergeCell ref="IL49:IM49"/>
    <mergeCell ref="IN49:IO49"/>
    <mergeCell ref="IP49:IQ49"/>
    <mergeCell ref="IR49:IS49"/>
    <mergeCell ref="IJ42:IK42"/>
    <mergeCell ref="IL42:IM42"/>
    <mergeCell ref="IN42:IO42"/>
    <mergeCell ref="IP42:IQ42"/>
    <mergeCell ref="IR42:IS42"/>
    <mergeCell ref="IJ43:IK43"/>
    <mergeCell ref="IL43:IM43"/>
    <mergeCell ref="IN43:IO43"/>
    <mergeCell ref="IP43:IQ43"/>
    <mergeCell ref="IR43:IS43"/>
    <mergeCell ref="IJ44:IK44"/>
    <mergeCell ref="IL44:IM44"/>
    <mergeCell ref="IN44:IO44"/>
    <mergeCell ref="IP44:IQ44"/>
    <mergeCell ref="IR44:IS44"/>
    <mergeCell ref="IJ45:IK45"/>
    <mergeCell ref="IL45:IM45"/>
    <mergeCell ref="IN45:IO45"/>
    <mergeCell ref="IP45:IQ45"/>
    <mergeCell ref="IR45:IS45"/>
    <mergeCell ref="IJ38:IK38"/>
    <mergeCell ref="IL38:IM38"/>
    <mergeCell ref="IN38:IO38"/>
    <mergeCell ref="IP38:IQ38"/>
    <mergeCell ref="IR38:IS38"/>
    <mergeCell ref="IJ39:IK39"/>
    <mergeCell ref="IL39:IM39"/>
    <mergeCell ref="IN39:IO39"/>
    <mergeCell ref="IP39:IQ39"/>
    <mergeCell ref="IR39:IS39"/>
    <mergeCell ref="IJ40:IK40"/>
    <mergeCell ref="IL40:IM40"/>
    <mergeCell ref="IN40:IO40"/>
    <mergeCell ref="IP40:IQ40"/>
    <mergeCell ref="IR40:IS40"/>
    <mergeCell ref="IJ41:IK41"/>
    <mergeCell ref="IL41:IM41"/>
    <mergeCell ref="IN41:IO41"/>
    <mergeCell ref="IP41:IQ41"/>
    <mergeCell ref="IR41:IS41"/>
    <mergeCell ref="IJ34:IK34"/>
    <mergeCell ref="IL34:IM34"/>
    <mergeCell ref="IN34:IO34"/>
    <mergeCell ref="IP34:IQ34"/>
    <mergeCell ref="IR34:IS34"/>
    <mergeCell ref="IJ35:IK35"/>
    <mergeCell ref="IL35:IM35"/>
    <mergeCell ref="IN35:IO35"/>
    <mergeCell ref="IP35:IQ35"/>
    <mergeCell ref="IR35:IS35"/>
    <mergeCell ref="IJ36:IK36"/>
    <mergeCell ref="IL36:IM36"/>
    <mergeCell ref="IN36:IO36"/>
    <mergeCell ref="IP36:IQ36"/>
    <mergeCell ref="IR36:IS36"/>
    <mergeCell ref="IJ37:IK37"/>
    <mergeCell ref="IL37:IM37"/>
    <mergeCell ref="IN37:IO37"/>
    <mergeCell ref="IP37:IQ37"/>
    <mergeCell ref="IR37:IS37"/>
    <mergeCell ref="IG109:IH109"/>
    <mergeCell ref="GK26:IH26"/>
    <mergeCell ref="IJ28:IK28"/>
    <mergeCell ref="IL28:IM28"/>
    <mergeCell ref="IN28:IO28"/>
    <mergeCell ref="IP28:IQ28"/>
    <mergeCell ref="IR28:IS28"/>
    <mergeCell ref="IJ29:IK29"/>
    <mergeCell ref="IL29:IM29"/>
    <mergeCell ref="IN29:IO29"/>
    <mergeCell ref="IP29:IQ29"/>
    <mergeCell ref="IR29:IS29"/>
    <mergeCell ref="IJ30:IK30"/>
    <mergeCell ref="IL30:IM30"/>
    <mergeCell ref="IN30:IO30"/>
    <mergeCell ref="IP30:IQ30"/>
    <mergeCell ref="IR30:IS30"/>
    <mergeCell ref="IJ31:IK31"/>
    <mergeCell ref="IL31:IM31"/>
    <mergeCell ref="IN31:IO31"/>
    <mergeCell ref="IP31:IQ31"/>
    <mergeCell ref="IR31:IS31"/>
    <mergeCell ref="IJ32:IK32"/>
    <mergeCell ref="IL32:IM32"/>
    <mergeCell ref="IN32:IO32"/>
    <mergeCell ref="IP32:IQ32"/>
    <mergeCell ref="IR32:IS32"/>
    <mergeCell ref="IJ33:IK33"/>
    <mergeCell ref="IL33:IM33"/>
    <mergeCell ref="IN33:IO33"/>
    <mergeCell ref="IP33:IQ33"/>
    <mergeCell ref="IR33:IS33"/>
    <mergeCell ref="IC107:ID107"/>
    <mergeCell ref="IE107:IF107"/>
    <mergeCell ref="IG107:IH107"/>
    <mergeCell ref="GU108:GV108"/>
    <mergeCell ref="GW108:GX108"/>
    <mergeCell ref="GY108:GZ108"/>
    <mergeCell ref="HA108:HB108"/>
    <mergeCell ref="HC108:HD108"/>
    <mergeCell ref="HE108:HF108"/>
    <mergeCell ref="HG108:HH108"/>
    <mergeCell ref="HI108:HJ108"/>
    <mergeCell ref="HK108:HL108"/>
    <mergeCell ref="HM108:HN108"/>
    <mergeCell ref="HO108:HP108"/>
    <mergeCell ref="HQ108:HR108"/>
    <mergeCell ref="HS108:HT108"/>
    <mergeCell ref="HU108:HV108"/>
    <mergeCell ref="HW108:HX108"/>
    <mergeCell ref="HY108:HZ108"/>
    <mergeCell ref="IA108:IB108"/>
    <mergeCell ref="IC108:ID108"/>
    <mergeCell ref="IE108:IF108"/>
    <mergeCell ref="IG108:IH108"/>
    <mergeCell ref="GU107:GV107"/>
    <mergeCell ref="GW107:GX107"/>
    <mergeCell ref="GY107:GZ107"/>
    <mergeCell ref="HA107:HB107"/>
    <mergeCell ref="HC107:HD107"/>
    <mergeCell ref="HE107:HF107"/>
    <mergeCell ref="HG107:HH107"/>
    <mergeCell ref="HI107:HJ107"/>
    <mergeCell ref="HK107:HL107"/>
    <mergeCell ref="HM107:HN107"/>
    <mergeCell ref="HO107:HP107"/>
    <mergeCell ref="HQ107:HR107"/>
    <mergeCell ref="HS107:HT107"/>
    <mergeCell ref="HU107:HV107"/>
    <mergeCell ref="HW107:HX107"/>
    <mergeCell ref="HY107:HZ107"/>
    <mergeCell ref="IA107:IB107"/>
    <mergeCell ref="IC105:ID105"/>
    <mergeCell ref="IE105:IF105"/>
    <mergeCell ref="IG105:IH105"/>
    <mergeCell ref="GU106:GV106"/>
    <mergeCell ref="GW106:GX106"/>
    <mergeCell ref="GY106:GZ106"/>
    <mergeCell ref="HA106:HB106"/>
    <mergeCell ref="HC106:HD106"/>
    <mergeCell ref="HE106:HF106"/>
    <mergeCell ref="HG106:HH106"/>
    <mergeCell ref="HI106:HJ106"/>
    <mergeCell ref="HK106:HL106"/>
    <mergeCell ref="HM106:HN106"/>
    <mergeCell ref="HO106:HP106"/>
    <mergeCell ref="HQ106:HR106"/>
    <mergeCell ref="HS106:HT106"/>
    <mergeCell ref="HU106:HV106"/>
    <mergeCell ref="HW106:HX106"/>
    <mergeCell ref="HY106:HZ106"/>
    <mergeCell ref="IA106:IB106"/>
    <mergeCell ref="IC106:ID106"/>
    <mergeCell ref="IE106:IF106"/>
    <mergeCell ref="IG106:IH106"/>
    <mergeCell ref="GU105:GV105"/>
    <mergeCell ref="GW105:GX105"/>
    <mergeCell ref="GY105:GZ105"/>
    <mergeCell ref="HA105:HB105"/>
    <mergeCell ref="HC105:HD105"/>
    <mergeCell ref="HE105:HF105"/>
    <mergeCell ref="HG105:HH105"/>
    <mergeCell ref="HI105:HJ105"/>
    <mergeCell ref="HK105:HL105"/>
    <mergeCell ref="HM105:HN105"/>
    <mergeCell ref="HO105:HP105"/>
    <mergeCell ref="HQ105:HR105"/>
    <mergeCell ref="HS105:HT105"/>
    <mergeCell ref="HU105:HV105"/>
    <mergeCell ref="HW105:HX105"/>
    <mergeCell ref="HY105:HZ105"/>
    <mergeCell ref="IA105:IB105"/>
    <mergeCell ref="IC103:ID103"/>
    <mergeCell ref="HO103:HP103"/>
    <mergeCell ref="HQ103:HR103"/>
    <mergeCell ref="HS103:HT103"/>
    <mergeCell ref="HU103:HV103"/>
    <mergeCell ref="HW103:HX103"/>
    <mergeCell ref="HY103:HZ103"/>
    <mergeCell ref="IA103:IB103"/>
    <mergeCell ref="IE103:IF103"/>
    <mergeCell ref="IG103:IH103"/>
    <mergeCell ref="GU104:GV104"/>
    <mergeCell ref="GW104:GX104"/>
    <mergeCell ref="GY104:GZ104"/>
    <mergeCell ref="HA104:HB104"/>
    <mergeCell ref="HC104:HD104"/>
    <mergeCell ref="HE104:HF104"/>
    <mergeCell ref="HG104:HH104"/>
    <mergeCell ref="HI104:HJ104"/>
    <mergeCell ref="HK104:HL104"/>
    <mergeCell ref="HM104:HN104"/>
    <mergeCell ref="HO104:HP104"/>
    <mergeCell ref="HQ104:HR104"/>
    <mergeCell ref="HS104:HT104"/>
    <mergeCell ref="HU104:HV104"/>
    <mergeCell ref="HW104:HX104"/>
    <mergeCell ref="HY104:HZ104"/>
    <mergeCell ref="IA104:IB104"/>
    <mergeCell ref="IC104:ID104"/>
    <mergeCell ref="IE104:IF104"/>
    <mergeCell ref="IG104:IH104"/>
    <mergeCell ref="GU103:GV103"/>
    <mergeCell ref="GW103:GX103"/>
    <mergeCell ref="GY103:GZ103"/>
    <mergeCell ref="HA103:HB103"/>
    <mergeCell ref="HC103:HD103"/>
    <mergeCell ref="HE103:HF103"/>
    <mergeCell ref="HG103:HH103"/>
    <mergeCell ref="HI103:HJ103"/>
    <mergeCell ref="HK103:HL103"/>
    <mergeCell ref="HM103:HN103"/>
    <mergeCell ref="IC101:ID101"/>
    <mergeCell ref="IE101:IF101"/>
    <mergeCell ref="IG101:IH101"/>
    <mergeCell ref="GU102:GV102"/>
    <mergeCell ref="GW102:GX102"/>
    <mergeCell ref="GY102:GZ102"/>
    <mergeCell ref="HA102:HB102"/>
    <mergeCell ref="HC102:HD102"/>
    <mergeCell ref="HE102:HF102"/>
    <mergeCell ref="HG102:HH102"/>
    <mergeCell ref="HI102:HJ102"/>
    <mergeCell ref="HK102:HL102"/>
    <mergeCell ref="HM102:HN102"/>
    <mergeCell ref="HO102:HP102"/>
    <mergeCell ref="HQ102:HR102"/>
    <mergeCell ref="HS102:HT102"/>
    <mergeCell ref="HU102:HV102"/>
    <mergeCell ref="HW102:HX102"/>
    <mergeCell ref="HY102:HZ102"/>
    <mergeCell ref="IA102:IB102"/>
    <mergeCell ref="IC102:ID102"/>
    <mergeCell ref="IE102:IF102"/>
    <mergeCell ref="IG102:IH102"/>
    <mergeCell ref="GU101:GV101"/>
    <mergeCell ref="GW101:GX101"/>
    <mergeCell ref="GY101:GZ101"/>
    <mergeCell ref="HA101:HB101"/>
    <mergeCell ref="HC101:HD101"/>
    <mergeCell ref="HE101:HF101"/>
    <mergeCell ref="HG101:HH101"/>
    <mergeCell ref="HI101:HJ101"/>
    <mergeCell ref="HK101:HL101"/>
    <mergeCell ref="HM101:HN101"/>
    <mergeCell ref="HO101:HP101"/>
    <mergeCell ref="HQ101:HR101"/>
    <mergeCell ref="HS101:HT101"/>
    <mergeCell ref="HU101:HV101"/>
    <mergeCell ref="HW101:HX101"/>
    <mergeCell ref="HY101:HZ101"/>
    <mergeCell ref="IA101:IB101"/>
    <mergeCell ref="IC99:ID99"/>
    <mergeCell ref="IE99:IF99"/>
    <mergeCell ref="IG99:IH99"/>
    <mergeCell ref="GU100:GV100"/>
    <mergeCell ref="GW100:GX100"/>
    <mergeCell ref="GY100:GZ100"/>
    <mergeCell ref="HA100:HB100"/>
    <mergeCell ref="HC100:HD100"/>
    <mergeCell ref="HE100:HF100"/>
    <mergeCell ref="HG100:HH100"/>
    <mergeCell ref="HI100:HJ100"/>
    <mergeCell ref="HK100:HL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GU99:GV99"/>
    <mergeCell ref="GW99:GX99"/>
    <mergeCell ref="GY99:GZ99"/>
    <mergeCell ref="HA99:HB99"/>
    <mergeCell ref="HC99:HD99"/>
    <mergeCell ref="HE99:HF99"/>
    <mergeCell ref="HG99:HH99"/>
    <mergeCell ref="HI99:HJ99"/>
    <mergeCell ref="HK99:HL99"/>
    <mergeCell ref="HM99:HN99"/>
    <mergeCell ref="HO99:HP99"/>
    <mergeCell ref="HQ99:HR99"/>
    <mergeCell ref="HS99:HT99"/>
    <mergeCell ref="HU99:HV99"/>
    <mergeCell ref="HW99:HX99"/>
    <mergeCell ref="HY99:HZ99"/>
    <mergeCell ref="IA99:IB99"/>
    <mergeCell ref="IC97:ID97"/>
    <mergeCell ref="HO97:HP97"/>
    <mergeCell ref="HQ97:HR97"/>
    <mergeCell ref="HS97:HT97"/>
    <mergeCell ref="HU97:HV97"/>
    <mergeCell ref="HW97:HX97"/>
    <mergeCell ref="HY97:HZ97"/>
    <mergeCell ref="IA97:IB97"/>
    <mergeCell ref="IE97:IF97"/>
    <mergeCell ref="IG97:IH97"/>
    <mergeCell ref="GU98:GV98"/>
    <mergeCell ref="GW98:GX98"/>
    <mergeCell ref="GY98:GZ98"/>
    <mergeCell ref="HA98:HB98"/>
    <mergeCell ref="HC98:HD98"/>
    <mergeCell ref="HE98:HF98"/>
    <mergeCell ref="HG98:HH98"/>
    <mergeCell ref="HI98:HJ98"/>
    <mergeCell ref="HK98:HL98"/>
    <mergeCell ref="HM98:HN98"/>
    <mergeCell ref="HO98:HP98"/>
    <mergeCell ref="HQ98:HR98"/>
    <mergeCell ref="HS98:HT98"/>
    <mergeCell ref="HU98:HV98"/>
    <mergeCell ref="HW98:HX98"/>
    <mergeCell ref="HY98:HZ98"/>
    <mergeCell ref="IA98:IB98"/>
    <mergeCell ref="IC98:ID98"/>
    <mergeCell ref="IE98:IF98"/>
    <mergeCell ref="IG98:IH98"/>
    <mergeCell ref="GU97:GV97"/>
    <mergeCell ref="GW97:GX97"/>
    <mergeCell ref="GY97:GZ97"/>
    <mergeCell ref="HA97:HB97"/>
    <mergeCell ref="HC97:HD97"/>
    <mergeCell ref="HE97:HF97"/>
    <mergeCell ref="HG97:HH97"/>
    <mergeCell ref="HI97:HJ97"/>
    <mergeCell ref="HK97:HL97"/>
    <mergeCell ref="HM97:HN97"/>
    <mergeCell ref="IC95:ID95"/>
    <mergeCell ref="IE95:IF95"/>
    <mergeCell ref="IG95:IH95"/>
    <mergeCell ref="GU96:GV96"/>
    <mergeCell ref="GW96:GX96"/>
    <mergeCell ref="GY96:GZ96"/>
    <mergeCell ref="HA96:HB96"/>
    <mergeCell ref="HC96:HD96"/>
    <mergeCell ref="HE96:HF96"/>
    <mergeCell ref="HG96:HH96"/>
    <mergeCell ref="HI96:HJ96"/>
    <mergeCell ref="HK96:HL96"/>
    <mergeCell ref="HM96:HN96"/>
    <mergeCell ref="HO96:HP96"/>
    <mergeCell ref="HQ96:HR96"/>
    <mergeCell ref="HS96:HT96"/>
    <mergeCell ref="HU96:HV96"/>
    <mergeCell ref="HW96:HX96"/>
    <mergeCell ref="HY96:HZ96"/>
    <mergeCell ref="IA96:IB96"/>
    <mergeCell ref="IC96:ID96"/>
    <mergeCell ref="IE96:IF96"/>
    <mergeCell ref="IG96:IH96"/>
    <mergeCell ref="GU95:GV95"/>
    <mergeCell ref="GW95:GX95"/>
    <mergeCell ref="GY95:GZ95"/>
    <mergeCell ref="HA95:HB95"/>
    <mergeCell ref="HC95:HD95"/>
    <mergeCell ref="HE95:HF95"/>
    <mergeCell ref="HG95:HH95"/>
    <mergeCell ref="HI95:HJ95"/>
    <mergeCell ref="HK95:HL95"/>
    <mergeCell ref="HM95:HN95"/>
    <mergeCell ref="HO95:HP95"/>
    <mergeCell ref="HQ95:HR95"/>
    <mergeCell ref="HS95:HT95"/>
    <mergeCell ref="HU95:HV95"/>
    <mergeCell ref="HW95:HX95"/>
    <mergeCell ref="HY95:HZ95"/>
    <mergeCell ref="IA95:IB95"/>
    <mergeCell ref="IC93:ID93"/>
    <mergeCell ref="IE93:IF93"/>
    <mergeCell ref="IG93:IH93"/>
    <mergeCell ref="GU94:GV94"/>
    <mergeCell ref="GW94:GX94"/>
    <mergeCell ref="GY94:GZ94"/>
    <mergeCell ref="HA94:HB94"/>
    <mergeCell ref="HC94:HD94"/>
    <mergeCell ref="HE94:HF94"/>
    <mergeCell ref="HG94:HH94"/>
    <mergeCell ref="HI94:HJ94"/>
    <mergeCell ref="HK94:HL94"/>
    <mergeCell ref="HM94:HN94"/>
    <mergeCell ref="HO94:HP94"/>
    <mergeCell ref="HQ94:HR94"/>
    <mergeCell ref="HS94:HT94"/>
    <mergeCell ref="HU94:HV94"/>
    <mergeCell ref="HW94:HX94"/>
    <mergeCell ref="HY94:HZ94"/>
    <mergeCell ref="IA94:IB94"/>
    <mergeCell ref="IC94:ID94"/>
    <mergeCell ref="IE94:IF94"/>
    <mergeCell ref="IG94:IH94"/>
    <mergeCell ref="GU93:GV93"/>
    <mergeCell ref="GW93:GX93"/>
    <mergeCell ref="GY93:GZ93"/>
    <mergeCell ref="HA93:HB93"/>
    <mergeCell ref="HC93:HD93"/>
    <mergeCell ref="HE93:HF93"/>
    <mergeCell ref="HG93:HH93"/>
    <mergeCell ref="HI93:HJ93"/>
    <mergeCell ref="HK93:HL93"/>
    <mergeCell ref="HM93:HN93"/>
    <mergeCell ref="HO93:HP93"/>
    <mergeCell ref="HQ93:HR93"/>
    <mergeCell ref="HS93:HT93"/>
    <mergeCell ref="HU93:HV93"/>
    <mergeCell ref="HW93:HX93"/>
    <mergeCell ref="HY93:HZ93"/>
    <mergeCell ref="IA93:IB93"/>
    <mergeCell ref="IC91:ID91"/>
    <mergeCell ref="HO91:HP91"/>
    <mergeCell ref="HQ91:HR91"/>
    <mergeCell ref="HS91:HT91"/>
    <mergeCell ref="HU91:HV91"/>
    <mergeCell ref="HW91:HX91"/>
    <mergeCell ref="HY91:HZ91"/>
    <mergeCell ref="IA91:IB91"/>
    <mergeCell ref="IE91:IF91"/>
    <mergeCell ref="IG91:IH91"/>
    <mergeCell ref="GU92:GV92"/>
    <mergeCell ref="GW92:GX92"/>
    <mergeCell ref="GY92:GZ92"/>
    <mergeCell ref="HA92:HB92"/>
    <mergeCell ref="HC92:HD92"/>
    <mergeCell ref="HE92:HF92"/>
    <mergeCell ref="HG92:HH92"/>
    <mergeCell ref="HI92:HJ92"/>
    <mergeCell ref="HK92:HL92"/>
    <mergeCell ref="HM92:HN92"/>
    <mergeCell ref="HO92:HP92"/>
    <mergeCell ref="HQ92:HR92"/>
    <mergeCell ref="HS92:HT92"/>
    <mergeCell ref="HU92:HV92"/>
    <mergeCell ref="HW92:HX92"/>
    <mergeCell ref="HY92:HZ92"/>
    <mergeCell ref="IA92:IB92"/>
    <mergeCell ref="IC92:ID92"/>
    <mergeCell ref="IE92:IF92"/>
    <mergeCell ref="IG92:IH92"/>
    <mergeCell ref="GU91:GV91"/>
    <mergeCell ref="GW91:GX91"/>
    <mergeCell ref="GY91:GZ91"/>
    <mergeCell ref="HA91:HB91"/>
    <mergeCell ref="HC91:HD91"/>
    <mergeCell ref="HE91:HF91"/>
    <mergeCell ref="HG91:HH91"/>
    <mergeCell ref="HI91:HJ91"/>
    <mergeCell ref="HK91:HL91"/>
    <mergeCell ref="HM91:HN91"/>
    <mergeCell ref="IC89:ID89"/>
    <mergeCell ref="IE89:IF89"/>
    <mergeCell ref="IG89:IH89"/>
    <mergeCell ref="GU90:GV90"/>
    <mergeCell ref="GW90:GX90"/>
    <mergeCell ref="GY90:GZ90"/>
    <mergeCell ref="HA90:HB90"/>
    <mergeCell ref="HC90:HD90"/>
    <mergeCell ref="HE90:HF90"/>
    <mergeCell ref="HG90:HH90"/>
    <mergeCell ref="HI90:HJ90"/>
    <mergeCell ref="HK90:HL90"/>
    <mergeCell ref="HM90:HN90"/>
    <mergeCell ref="HO90:HP90"/>
    <mergeCell ref="HQ90:HR90"/>
    <mergeCell ref="HS90:HT90"/>
    <mergeCell ref="HU90:HV90"/>
    <mergeCell ref="HW90:HX90"/>
    <mergeCell ref="HY90:HZ90"/>
    <mergeCell ref="IA90:IB90"/>
    <mergeCell ref="IC90:ID90"/>
    <mergeCell ref="IE90:IF90"/>
    <mergeCell ref="IG90:IH90"/>
    <mergeCell ref="GU89:GV89"/>
    <mergeCell ref="GW89:GX89"/>
    <mergeCell ref="GY89:GZ89"/>
    <mergeCell ref="HA89:HB89"/>
    <mergeCell ref="HC89:HD89"/>
    <mergeCell ref="HE89:HF89"/>
    <mergeCell ref="HG89:HH89"/>
    <mergeCell ref="HI89:HJ89"/>
    <mergeCell ref="HK89:HL89"/>
    <mergeCell ref="HM89:HN89"/>
    <mergeCell ref="HO89:HP89"/>
    <mergeCell ref="HQ89:HR89"/>
    <mergeCell ref="HS89:HT89"/>
    <mergeCell ref="HU89:HV89"/>
    <mergeCell ref="HW89:HX89"/>
    <mergeCell ref="HY89:HZ89"/>
    <mergeCell ref="IA89:IB89"/>
    <mergeCell ref="IC87:ID87"/>
    <mergeCell ref="IE87:IF87"/>
    <mergeCell ref="IG87:IH87"/>
    <mergeCell ref="GU88:GV88"/>
    <mergeCell ref="GW88:GX88"/>
    <mergeCell ref="GY88:GZ88"/>
    <mergeCell ref="HA88:HB88"/>
    <mergeCell ref="HC88:HD88"/>
    <mergeCell ref="HE88:HF88"/>
    <mergeCell ref="HG88:HH88"/>
    <mergeCell ref="HI88:HJ88"/>
    <mergeCell ref="HK88:HL88"/>
    <mergeCell ref="HM88:HN88"/>
    <mergeCell ref="HO88:HP88"/>
    <mergeCell ref="HQ88:HR88"/>
    <mergeCell ref="HS88:HT88"/>
    <mergeCell ref="HU88:HV88"/>
    <mergeCell ref="HW88:HX88"/>
    <mergeCell ref="HY88:HZ88"/>
    <mergeCell ref="IA88:IB88"/>
    <mergeCell ref="IC88:ID88"/>
    <mergeCell ref="IE88:IF88"/>
    <mergeCell ref="IG88:IH88"/>
    <mergeCell ref="GU87:GV87"/>
    <mergeCell ref="GW87:GX87"/>
    <mergeCell ref="GY87:GZ87"/>
    <mergeCell ref="HA87:HB87"/>
    <mergeCell ref="HC87:HD87"/>
    <mergeCell ref="HE87:HF87"/>
    <mergeCell ref="HG87:HH87"/>
    <mergeCell ref="HI87:HJ87"/>
    <mergeCell ref="HK87:HL87"/>
    <mergeCell ref="HM87:HN87"/>
    <mergeCell ref="HO87:HP87"/>
    <mergeCell ref="HQ87:HR87"/>
    <mergeCell ref="HS87:HT87"/>
    <mergeCell ref="HU87:HV87"/>
    <mergeCell ref="HW87:HX87"/>
    <mergeCell ref="HY87:HZ87"/>
    <mergeCell ref="IA87:IB87"/>
    <mergeCell ref="IC85:ID85"/>
    <mergeCell ref="HO85:HP85"/>
    <mergeCell ref="HQ85:HR85"/>
    <mergeCell ref="HS85:HT85"/>
    <mergeCell ref="HU85:HV85"/>
    <mergeCell ref="HW85:HX85"/>
    <mergeCell ref="HY85:HZ85"/>
    <mergeCell ref="IA85:IB85"/>
    <mergeCell ref="IE85:IF85"/>
    <mergeCell ref="IG85:IH85"/>
    <mergeCell ref="GU86:GV86"/>
    <mergeCell ref="GW86:GX86"/>
    <mergeCell ref="GY86:GZ86"/>
    <mergeCell ref="HA86:HB86"/>
    <mergeCell ref="HC86:HD86"/>
    <mergeCell ref="HE86:HF86"/>
    <mergeCell ref="HG86:HH86"/>
    <mergeCell ref="HI86:HJ86"/>
    <mergeCell ref="HK86:HL86"/>
    <mergeCell ref="HM86:HN86"/>
    <mergeCell ref="HO86:HP86"/>
    <mergeCell ref="HQ86:HR86"/>
    <mergeCell ref="HS86:HT86"/>
    <mergeCell ref="HU86:HV86"/>
    <mergeCell ref="HW86:HX86"/>
    <mergeCell ref="HY86:HZ86"/>
    <mergeCell ref="IA86:IB86"/>
    <mergeCell ref="IC86:ID86"/>
    <mergeCell ref="IE86:IF86"/>
    <mergeCell ref="IG86:IH86"/>
    <mergeCell ref="GU85:GV85"/>
    <mergeCell ref="GW85:GX85"/>
    <mergeCell ref="GY85:GZ85"/>
    <mergeCell ref="HA85:HB85"/>
    <mergeCell ref="HC85:HD85"/>
    <mergeCell ref="HE85:HF85"/>
    <mergeCell ref="HG85:HH85"/>
    <mergeCell ref="HI85:HJ85"/>
    <mergeCell ref="HK85:HL85"/>
    <mergeCell ref="HM85:HN85"/>
    <mergeCell ref="IC83:ID83"/>
    <mergeCell ref="IE83:IF83"/>
    <mergeCell ref="IG83:IH83"/>
    <mergeCell ref="GU84:GV84"/>
    <mergeCell ref="GW84:GX84"/>
    <mergeCell ref="GY84:GZ84"/>
    <mergeCell ref="HA84:HB84"/>
    <mergeCell ref="HC84:HD84"/>
    <mergeCell ref="HE84:HF84"/>
    <mergeCell ref="HG84:HH84"/>
    <mergeCell ref="HI84:HJ84"/>
    <mergeCell ref="HK84:HL84"/>
    <mergeCell ref="HM84:HN84"/>
    <mergeCell ref="HO84:HP84"/>
    <mergeCell ref="HQ84:HR84"/>
    <mergeCell ref="HS84:HT84"/>
    <mergeCell ref="HU84:HV84"/>
    <mergeCell ref="HW84:HX84"/>
    <mergeCell ref="HY84:HZ84"/>
    <mergeCell ref="IA84:IB84"/>
    <mergeCell ref="IC84:ID84"/>
    <mergeCell ref="IE84:IF84"/>
    <mergeCell ref="IG84:IH84"/>
    <mergeCell ref="GU83:GV83"/>
    <mergeCell ref="GW83:GX83"/>
    <mergeCell ref="GY83:GZ83"/>
    <mergeCell ref="HA83:HB83"/>
    <mergeCell ref="HC83:HD83"/>
    <mergeCell ref="HE83:HF83"/>
    <mergeCell ref="HG83:HH83"/>
    <mergeCell ref="HI83:HJ83"/>
    <mergeCell ref="HK83:HL83"/>
    <mergeCell ref="HM83:HN83"/>
    <mergeCell ref="HO83:HP83"/>
    <mergeCell ref="HQ83:HR83"/>
    <mergeCell ref="HS83:HT83"/>
    <mergeCell ref="HU83:HV83"/>
    <mergeCell ref="HW83:HX83"/>
    <mergeCell ref="HY83:HZ83"/>
    <mergeCell ref="IA83:IB83"/>
    <mergeCell ref="IC81:ID81"/>
    <mergeCell ref="IE81:IF81"/>
    <mergeCell ref="IG81:IH81"/>
    <mergeCell ref="GU82:GV82"/>
    <mergeCell ref="GW82:GX82"/>
    <mergeCell ref="GY82:GZ82"/>
    <mergeCell ref="HA82:HB82"/>
    <mergeCell ref="HC82:HD82"/>
    <mergeCell ref="HE82:HF82"/>
    <mergeCell ref="HG82:HH82"/>
    <mergeCell ref="HI82:HJ82"/>
    <mergeCell ref="HK82:HL82"/>
    <mergeCell ref="HM82:HN82"/>
    <mergeCell ref="HO82:HP82"/>
    <mergeCell ref="HQ82:HR82"/>
    <mergeCell ref="HS82:HT82"/>
    <mergeCell ref="HU82:HV82"/>
    <mergeCell ref="HW82:HX82"/>
    <mergeCell ref="HY82:HZ82"/>
    <mergeCell ref="IA82:IB82"/>
    <mergeCell ref="IC82:ID82"/>
    <mergeCell ref="IE82:IF82"/>
    <mergeCell ref="IG82:IH82"/>
    <mergeCell ref="GU81:GV81"/>
    <mergeCell ref="GW81:GX81"/>
    <mergeCell ref="GY81:GZ81"/>
    <mergeCell ref="HA81:HB81"/>
    <mergeCell ref="HC81:HD81"/>
    <mergeCell ref="HE81:HF81"/>
    <mergeCell ref="HG81:HH81"/>
    <mergeCell ref="HI81:HJ81"/>
    <mergeCell ref="HK81:HL81"/>
    <mergeCell ref="HM81:HN81"/>
    <mergeCell ref="HO81:HP81"/>
    <mergeCell ref="HQ81:HR81"/>
    <mergeCell ref="HS81:HT81"/>
    <mergeCell ref="HU81:HV81"/>
    <mergeCell ref="HW81:HX81"/>
    <mergeCell ref="HY81:HZ81"/>
    <mergeCell ref="IA81:IB81"/>
    <mergeCell ref="IC79:ID79"/>
    <mergeCell ref="HO79:HP79"/>
    <mergeCell ref="HQ79:HR79"/>
    <mergeCell ref="HS79:HT79"/>
    <mergeCell ref="HU79:HV79"/>
    <mergeCell ref="HW79:HX79"/>
    <mergeCell ref="HY79:HZ79"/>
    <mergeCell ref="IA79:IB79"/>
    <mergeCell ref="IE79:IF79"/>
    <mergeCell ref="IG79:IH79"/>
    <mergeCell ref="GU80:GV80"/>
    <mergeCell ref="GW80:GX80"/>
    <mergeCell ref="GY80:GZ80"/>
    <mergeCell ref="HA80:HB80"/>
    <mergeCell ref="HC80:HD80"/>
    <mergeCell ref="HE80:HF80"/>
    <mergeCell ref="HG80:HH80"/>
    <mergeCell ref="HI80:HJ80"/>
    <mergeCell ref="HK80:HL80"/>
    <mergeCell ref="HM80:HN80"/>
    <mergeCell ref="HO80:HP80"/>
    <mergeCell ref="HQ80:HR80"/>
    <mergeCell ref="HS80:HT80"/>
    <mergeCell ref="HU80:HV80"/>
    <mergeCell ref="HW80:HX80"/>
    <mergeCell ref="HY80:HZ80"/>
    <mergeCell ref="IA80:IB80"/>
    <mergeCell ref="IC80:ID80"/>
    <mergeCell ref="IE80:IF80"/>
    <mergeCell ref="IG80:IH80"/>
    <mergeCell ref="GU79:GV79"/>
    <mergeCell ref="GW79:GX79"/>
    <mergeCell ref="GY79:GZ79"/>
    <mergeCell ref="HA79:HB79"/>
    <mergeCell ref="HC79:HD79"/>
    <mergeCell ref="HE79:HF79"/>
    <mergeCell ref="HG79:HH79"/>
    <mergeCell ref="HI79:HJ79"/>
    <mergeCell ref="HK79:HL79"/>
    <mergeCell ref="HM79:HN79"/>
    <mergeCell ref="IC77:ID77"/>
    <mergeCell ref="IE77:IF77"/>
    <mergeCell ref="IG77:IH77"/>
    <mergeCell ref="GU78:GV78"/>
    <mergeCell ref="GW78:GX78"/>
    <mergeCell ref="GY78:GZ78"/>
    <mergeCell ref="HA78:HB78"/>
    <mergeCell ref="HC78:HD78"/>
    <mergeCell ref="HE78:HF78"/>
    <mergeCell ref="HG78:HH78"/>
    <mergeCell ref="HI78:HJ78"/>
    <mergeCell ref="HK78:HL78"/>
    <mergeCell ref="HM78:HN78"/>
    <mergeCell ref="HO78:HP78"/>
    <mergeCell ref="HQ78:HR78"/>
    <mergeCell ref="HS78:HT78"/>
    <mergeCell ref="HU78:HV78"/>
    <mergeCell ref="HW78:HX78"/>
    <mergeCell ref="HY78:HZ78"/>
    <mergeCell ref="IA78:IB78"/>
    <mergeCell ref="IC78:ID78"/>
    <mergeCell ref="IE78:IF78"/>
    <mergeCell ref="IG78:IH78"/>
    <mergeCell ref="GU77:GV77"/>
    <mergeCell ref="GW77:GX77"/>
    <mergeCell ref="GY77:GZ77"/>
    <mergeCell ref="HA77:HB77"/>
    <mergeCell ref="HC77:HD77"/>
    <mergeCell ref="HE77:HF77"/>
    <mergeCell ref="HG77:HH77"/>
    <mergeCell ref="HI77:HJ77"/>
    <mergeCell ref="HK77:HL77"/>
    <mergeCell ref="HM77:HN77"/>
    <mergeCell ref="HO77:HP77"/>
    <mergeCell ref="HQ77:HR77"/>
    <mergeCell ref="HS77:HT77"/>
    <mergeCell ref="HU77:HV77"/>
    <mergeCell ref="HW77:HX77"/>
    <mergeCell ref="HY77:HZ77"/>
    <mergeCell ref="IA77:IB77"/>
    <mergeCell ref="IC75:ID75"/>
    <mergeCell ref="IE75:IF75"/>
    <mergeCell ref="IG75:IH75"/>
    <mergeCell ref="GU76:GV76"/>
    <mergeCell ref="GW76:GX76"/>
    <mergeCell ref="GY76:GZ76"/>
    <mergeCell ref="HA76:HB76"/>
    <mergeCell ref="HC76:HD76"/>
    <mergeCell ref="HE76:HF76"/>
    <mergeCell ref="HG76:HH76"/>
    <mergeCell ref="HI76:HJ76"/>
    <mergeCell ref="HK76:HL76"/>
    <mergeCell ref="HM76:HN76"/>
    <mergeCell ref="HO76:HP76"/>
    <mergeCell ref="HQ76:HR76"/>
    <mergeCell ref="HS76:HT76"/>
    <mergeCell ref="HU76:HV76"/>
    <mergeCell ref="HW76:HX76"/>
    <mergeCell ref="HY76:HZ76"/>
    <mergeCell ref="IA76:IB76"/>
    <mergeCell ref="IC76:ID76"/>
    <mergeCell ref="IE76:IF76"/>
    <mergeCell ref="IG76:IH76"/>
    <mergeCell ref="GU75:GV75"/>
    <mergeCell ref="GW75:GX75"/>
    <mergeCell ref="GY75:GZ75"/>
    <mergeCell ref="HA75:HB75"/>
    <mergeCell ref="HC75:HD75"/>
    <mergeCell ref="HE75:HF75"/>
    <mergeCell ref="HG75:HH75"/>
    <mergeCell ref="HI75:HJ75"/>
    <mergeCell ref="HK75:HL75"/>
    <mergeCell ref="HM75:HN75"/>
    <mergeCell ref="HO75:HP75"/>
    <mergeCell ref="HQ75:HR75"/>
    <mergeCell ref="HS75:HT75"/>
    <mergeCell ref="HU75:HV75"/>
    <mergeCell ref="HW75:HX75"/>
    <mergeCell ref="HY75:HZ75"/>
    <mergeCell ref="IA75:IB75"/>
    <mergeCell ref="IC73:ID73"/>
    <mergeCell ref="HO73:HP73"/>
    <mergeCell ref="HQ73:HR73"/>
    <mergeCell ref="HS73:HT73"/>
    <mergeCell ref="HU73:HV73"/>
    <mergeCell ref="HW73:HX73"/>
    <mergeCell ref="HY73:HZ73"/>
    <mergeCell ref="IA73:IB73"/>
    <mergeCell ref="IE73:IF73"/>
    <mergeCell ref="IG73:IH73"/>
    <mergeCell ref="GU74:GV74"/>
    <mergeCell ref="GW74:GX74"/>
    <mergeCell ref="GY74:GZ74"/>
    <mergeCell ref="HA74:HB74"/>
    <mergeCell ref="HC74:HD74"/>
    <mergeCell ref="HE74:HF74"/>
    <mergeCell ref="HG74:HH74"/>
    <mergeCell ref="HI74:HJ74"/>
    <mergeCell ref="HK74:HL74"/>
    <mergeCell ref="HM74:HN74"/>
    <mergeCell ref="HO74:HP74"/>
    <mergeCell ref="HQ74:HR74"/>
    <mergeCell ref="HS74:HT74"/>
    <mergeCell ref="HU74:HV74"/>
    <mergeCell ref="HW74:HX74"/>
    <mergeCell ref="HY74:HZ74"/>
    <mergeCell ref="IA74:IB74"/>
    <mergeCell ref="IC74:ID74"/>
    <mergeCell ref="IE74:IF74"/>
    <mergeCell ref="IG74:IH74"/>
    <mergeCell ref="GU73:GV73"/>
    <mergeCell ref="GW73:GX73"/>
    <mergeCell ref="GY73:GZ73"/>
    <mergeCell ref="HA73:HB73"/>
    <mergeCell ref="HC73:HD73"/>
    <mergeCell ref="HE73:HF73"/>
    <mergeCell ref="HG73:HH73"/>
    <mergeCell ref="HI73:HJ73"/>
    <mergeCell ref="HK73:HL73"/>
    <mergeCell ref="HM73:HN73"/>
    <mergeCell ref="IC71:ID71"/>
    <mergeCell ref="IE71:IF71"/>
    <mergeCell ref="IG71:IH71"/>
    <mergeCell ref="GU72:GV72"/>
    <mergeCell ref="GW72:GX72"/>
    <mergeCell ref="GY72:GZ72"/>
    <mergeCell ref="HA72:HB72"/>
    <mergeCell ref="HC72:HD72"/>
    <mergeCell ref="HE72:HF72"/>
    <mergeCell ref="HG72:HH72"/>
    <mergeCell ref="HI72:HJ72"/>
    <mergeCell ref="HK72:HL72"/>
    <mergeCell ref="HM72:HN72"/>
    <mergeCell ref="HO72:HP72"/>
    <mergeCell ref="HQ72:HR72"/>
    <mergeCell ref="HS72:HT72"/>
    <mergeCell ref="HU72:HV72"/>
    <mergeCell ref="HW72:HX72"/>
    <mergeCell ref="HY72:HZ72"/>
    <mergeCell ref="IA72:IB72"/>
    <mergeCell ref="IC72:ID72"/>
    <mergeCell ref="IE72:IF72"/>
    <mergeCell ref="IG72:IH72"/>
    <mergeCell ref="GU71:GV71"/>
    <mergeCell ref="GW71:GX71"/>
    <mergeCell ref="GY71:GZ71"/>
    <mergeCell ref="HA71:HB71"/>
    <mergeCell ref="HC71:HD71"/>
    <mergeCell ref="HE71:HF71"/>
    <mergeCell ref="HG71:HH71"/>
    <mergeCell ref="HI71:HJ71"/>
    <mergeCell ref="HK71:HL71"/>
    <mergeCell ref="HM71:HN71"/>
    <mergeCell ref="HO71:HP71"/>
    <mergeCell ref="HQ71:HR71"/>
    <mergeCell ref="HS71:HT71"/>
    <mergeCell ref="HU71:HV71"/>
    <mergeCell ref="HW71:HX71"/>
    <mergeCell ref="HY71:HZ71"/>
    <mergeCell ref="IA71:IB71"/>
    <mergeCell ref="IC69:ID69"/>
    <mergeCell ref="IE69:IF69"/>
    <mergeCell ref="IG69:IH69"/>
    <mergeCell ref="GU70:GV70"/>
    <mergeCell ref="GW70:GX70"/>
    <mergeCell ref="GY70:GZ70"/>
    <mergeCell ref="HA70:HB70"/>
    <mergeCell ref="HC70:HD70"/>
    <mergeCell ref="HE70:HF70"/>
    <mergeCell ref="HG70:HH70"/>
    <mergeCell ref="HI70:HJ70"/>
    <mergeCell ref="HK70:HL70"/>
    <mergeCell ref="HM70:HN70"/>
    <mergeCell ref="HO70:HP70"/>
    <mergeCell ref="HQ70:HR70"/>
    <mergeCell ref="HS70:HT70"/>
    <mergeCell ref="HU70:HV70"/>
    <mergeCell ref="HW70:HX70"/>
    <mergeCell ref="HY70:HZ70"/>
    <mergeCell ref="IA70:IB70"/>
    <mergeCell ref="IC70:ID70"/>
    <mergeCell ref="IE70:IF70"/>
    <mergeCell ref="IG70:IH70"/>
    <mergeCell ref="GU69:GV69"/>
    <mergeCell ref="GW69:GX69"/>
    <mergeCell ref="GY69:GZ69"/>
    <mergeCell ref="HA69:HB69"/>
    <mergeCell ref="HC69:HD69"/>
    <mergeCell ref="HE69:HF69"/>
    <mergeCell ref="HG69:HH69"/>
    <mergeCell ref="HI69:HJ69"/>
    <mergeCell ref="HK69:HL69"/>
    <mergeCell ref="HM69:HN69"/>
    <mergeCell ref="HO69:HP69"/>
    <mergeCell ref="HQ69:HR69"/>
    <mergeCell ref="HS69:HT69"/>
    <mergeCell ref="HU69:HV69"/>
    <mergeCell ref="HW69:HX69"/>
    <mergeCell ref="HY69:HZ69"/>
    <mergeCell ref="IA69:IB69"/>
    <mergeCell ref="IC67:ID67"/>
    <mergeCell ref="HO67:HP67"/>
    <mergeCell ref="HQ67:HR67"/>
    <mergeCell ref="HS67:HT67"/>
    <mergeCell ref="HU67:HV67"/>
    <mergeCell ref="HW67:HX67"/>
    <mergeCell ref="HY67:HZ67"/>
    <mergeCell ref="IA67:IB67"/>
    <mergeCell ref="IE67:IF67"/>
    <mergeCell ref="IG67:IH67"/>
    <mergeCell ref="GU68:GV68"/>
    <mergeCell ref="GW68:GX68"/>
    <mergeCell ref="GY68:GZ68"/>
    <mergeCell ref="HA68:HB68"/>
    <mergeCell ref="HC68:HD68"/>
    <mergeCell ref="HE68:HF68"/>
    <mergeCell ref="HG68:HH68"/>
    <mergeCell ref="HI68:HJ68"/>
    <mergeCell ref="HK68:HL68"/>
    <mergeCell ref="HM68:HN68"/>
    <mergeCell ref="HO68:HP68"/>
    <mergeCell ref="HQ68:HR68"/>
    <mergeCell ref="HS68:HT68"/>
    <mergeCell ref="HU68:HV68"/>
    <mergeCell ref="HW68:HX68"/>
    <mergeCell ref="HY68:HZ68"/>
    <mergeCell ref="IA68:IB68"/>
    <mergeCell ref="IC68:ID68"/>
    <mergeCell ref="IE68:IF68"/>
    <mergeCell ref="IG68:IH68"/>
    <mergeCell ref="GU67:GV67"/>
    <mergeCell ref="GW67:GX67"/>
    <mergeCell ref="GY67:GZ67"/>
    <mergeCell ref="HA67:HB67"/>
    <mergeCell ref="HC67:HD67"/>
    <mergeCell ref="HE67:HF67"/>
    <mergeCell ref="HG67:HH67"/>
    <mergeCell ref="HI67:HJ67"/>
    <mergeCell ref="HK67:HL67"/>
    <mergeCell ref="HM67:HN67"/>
    <mergeCell ref="IC65:ID65"/>
    <mergeCell ref="IE65:IF65"/>
    <mergeCell ref="IG65:IH65"/>
    <mergeCell ref="GU66:GV66"/>
    <mergeCell ref="GW66:GX66"/>
    <mergeCell ref="GY66:GZ66"/>
    <mergeCell ref="HA66:HB66"/>
    <mergeCell ref="HC66:HD66"/>
    <mergeCell ref="HE66:HF66"/>
    <mergeCell ref="HG66:HH66"/>
    <mergeCell ref="HI66:HJ66"/>
    <mergeCell ref="HK66:HL66"/>
    <mergeCell ref="HM66:HN66"/>
    <mergeCell ref="HO66:HP66"/>
    <mergeCell ref="HQ66:HR66"/>
    <mergeCell ref="HS66:HT66"/>
    <mergeCell ref="HU66:HV66"/>
    <mergeCell ref="HW66:HX66"/>
    <mergeCell ref="HY66:HZ66"/>
    <mergeCell ref="IA66:IB66"/>
    <mergeCell ref="IC66:ID66"/>
    <mergeCell ref="IE66:IF66"/>
    <mergeCell ref="IG66:IH66"/>
    <mergeCell ref="GU65:GV65"/>
    <mergeCell ref="GW65:GX65"/>
    <mergeCell ref="GY65:GZ65"/>
    <mergeCell ref="HA65:HB65"/>
    <mergeCell ref="HC65:HD65"/>
    <mergeCell ref="HE65:HF65"/>
    <mergeCell ref="HG65:HH65"/>
    <mergeCell ref="HI65:HJ65"/>
    <mergeCell ref="HK65:HL65"/>
    <mergeCell ref="HM65:HN65"/>
    <mergeCell ref="HO65:HP65"/>
    <mergeCell ref="HQ65:HR65"/>
    <mergeCell ref="HS65:HT65"/>
    <mergeCell ref="HU65:HV65"/>
    <mergeCell ref="HW65:HX65"/>
    <mergeCell ref="HY65:HZ65"/>
    <mergeCell ref="IA65:IB65"/>
    <mergeCell ref="IC63:ID63"/>
    <mergeCell ref="IE63:IF63"/>
    <mergeCell ref="IG63:IH63"/>
    <mergeCell ref="GU64:GV64"/>
    <mergeCell ref="GW64:GX64"/>
    <mergeCell ref="GY64:GZ64"/>
    <mergeCell ref="HA64:HB64"/>
    <mergeCell ref="HC64:HD64"/>
    <mergeCell ref="HE64:HF64"/>
    <mergeCell ref="HG64:HH64"/>
    <mergeCell ref="HI64:HJ64"/>
    <mergeCell ref="HK64:HL64"/>
    <mergeCell ref="HM64:HN64"/>
    <mergeCell ref="HO64:HP64"/>
    <mergeCell ref="HQ64:HR64"/>
    <mergeCell ref="HS64:HT64"/>
    <mergeCell ref="HU64:HV64"/>
    <mergeCell ref="HW64:HX64"/>
    <mergeCell ref="HY64:HZ64"/>
    <mergeCell ref="IA64:IB64"/>
    <mergeCell ref="IC64:ID64"/>
    <mergeCell ref="IE64:IF64"/>
    <mergeCell ref="IG64:IH64"/>
    <mergeCell ref="GU63:GV63"/>
    <mergeCell ref="GW63:GX63"/>
    <mergeCell ref="GY63:GZ63"/>
    <mergeCell ref="HA63:HB63"/>
    <mergeCell ref="HC63:HD63"/>
    <mergeCell ref="HE63:HF63"/>
    <mergeCell ref="HG63:HH63"/>
    <mergeCell ref="HI63:HJ63"/>
    <mergeCell ref="HK63:HL63"/>
    <mergeCell ref="HM63:HN63"/>
    <mergeCell ref="HO63:HP63"/>
    <mergeCell ref="HQ63:HR63"/>
    <mergeCell ref="HS63:HT63"/>
    <mergeCell ref="HU63:HV63"/>
    <mergeCell ref="HW63:HX63"/>
    <mergeCell ref="HY63:HZ63"/>
    <mergeCell ref="IA63:IB63"/>
    <mergeCell ref="IC61:ID61"/>
    <mergeCell ref="HO61:HP61"/>
    <mergeCell ref="HQ61:HR61"/>
    <mergeCell ref="HS61:HT61"/>
    <mergeCell ref="HU61:HV61"/>
    <mergeCell ref="HW61:HX61"/>
    <mergeCell ref="HY61:HZ61"/>
    <mergeCell ref="IA61:IB61"/>
    <mergeCell ref="IE61:IF61"/>
    <mergeCell ref="IG61:IH61"/>
    <mergeCell ref="GU62:GV62"/>
    <mergeCell ref="GW62:GX62"/>
    <mergeCell ref="GY62:GZ62"/>
    <mergeCell ref="HA62:HB62"/>
    <mergeCell ref="HC62:HD62"/>
    <mergeCell ref="HE62:HF62"/>
    <mergeCell ref="HG62:HH62"/>
    <mergeCell ref="HI62:HJ62"/>
    <mergeCell ref="HK62:HL62"/>
    <mergeCell ref="HM62:HN62"/>
    <mergeCell ref="HO62:HP62"/>
    <mergeCell ref="HQ62:HR62"/>
    <mergeCell ref="HS62:HT62"/>
    <mergeCell ref="HU62:HV62"/>
    <mergeCell ref="HW62:HX62"/>
    <mergeCell ref="HY62:HZ62"/>
    <mergeCell ref="IA62:IB62"/>
    <mergeCell ref="IC62:ID62"/>
    <mergeCell ref="IE62:IF62"/>
    <mergeCell ref="IG62:IH62"/>
    <mergeCell ref="GU61:GV61"/>
    <mergeCell ref="GW61:GX61"/>
    <mergeCell ref="GY61:GZ61"/>
    <mergeCell ref="HA61:HB61"/>
    <mergeCell ref="HC61:HD61"/>
    <mergeCell ref="HE61:HF61"/>
    <mergeCell ref="HG61:HH61"/>
    <mergeCell ref="HI61:HJ61"/>
    <mergeCell ref="HK61:HL61"/>
    <mergeCell ref="HM61:HN61"/>
    <mergeCell ref="IC59:ID59"/>
    <mergeCell ref="IE59:IF59"/>
    <mergeCell ref="IG59:IH59"/>
    <mergeCell ref="GU60:GV60"/>
    <mergeCell ref="GW60:GX60"/>
    <mergeCell ref="GY60:GZ60"/>
    <mergeCell ref="HA60:HB60"/>
    <mergeCell ref="HC60:HD60"/>
    <mergeCell ref="HE60:HF60"/>
    <mergeCell ref="HG60:HH60"/>
    <mergeCell ref="HI60:HJ60"/>
    <mergeCell ref="HK60:HL60"/>
    <mergeCell ref="HM60:HN60"/>
    <mergeCell ref="HO60:HP60"/>
    <mergeCell ref="HQ60:HR60"/>
    <mergeCell ref="HS60:HT60"/>
    <mergeCell ref="HU60:HV60"/>
    <mergeCell ref="HW60:HX60"/>
    <mergeCell ref="HY60:HZ60"/>
    <mergeCell ref="IA60:IB60"/>
    <mergeCell ref="IC60:ID60"/>
    <mergeCell ref="IE60:IF60"/>
    <mergeCell ref="IG60:IH60"/>
    <mergeCell ref="GU59:GV59"/>
    <mergeCell ref="GW59:GX59"/>
    <mergeCell ref="GY59:GZ59"/>
    <mergeCell ref="HA59:HB59"/>
    <mergeCell ref="HC59:HD59"/>
    <mergeCell ref="HE59:HF59"/>
    <mergeCell ref="HG59:HH59"/>
    <mergeCell ref="HI59:HJ59"/>
    <mergeCell ref="HK59:HL59"/>
    <mergeCell ref="HM59:HN59"/>
    <mergeCell ref="HO59:HP59"/>
    <mergeCell ref="HQ59:HR59"/>
    <mergeCell ref="HS59:HT59"/>
    <mergeCell ref="HU59:HV59"/>
    <mergeCell ref="HW59:HX59"/>
    <mergeCell ref="HY59:HZ59"/>
    <mergeCell ref="IA59:IB59"/>
    <mergeCell ref="IC57:ID57"/>
    <mergeCell ref="IE57:IF57"/>
    <mergeCell ref="IG57:IH57"/>
    <mergeCell ref="GU58:GV58"/>
    <mergeCell ref="GW58:GX58"/>
    <mergeCell ref="GY58:GZ58"/>
    <mergeCell ref="HA58:HB58"/>
    <mergeCell ref="HC58:HD58"/>
    <mergeCell ref="HE58:HF58"/>
    <mergeCell ref="HG58:HH58"/>
    <mergeCell ref="HI58:HJ58"/>
    <mergeCell ref="HK58:HL58"/>
    <mergeCell ref="HM58:HN58"/>
    <mergeCell ref="HO58:HP58"/>
    <mergeCell ref="HQ58:HR58"/>
    <mergeCell ref="HS58:HT58"/>
    <mergeCell ref="HU58:HV58"/>
    <mergeCell ref="HW58:HX58"/>
    <mergeCell ref="HY58:HZ58"/>
    <mergeCell ref="IA58:IB58"/>
    <mergeCell ref="IC58:ID58"/>
    <mergeCell ref="IE58:IF58"/>
    <mergeCell ref="IG58:IH58"/>
    <mergeCell ref="GU57:GV57"/>
    <mergeCell ref="GW57:GX57"/>
    <mergeCell ref="GY57:GZ57"/>
    <mergeCell ref="HA57:HB57"/>
    <mergeCell ref="HC57:HD57"/>
    <mergeCell ref="HE57:HF57"/>
    <mergeCell ref="HG57:HH57"/>
    <mergeCell ref="HI57:HJ57"/>
    <mergeCell ref="HK57:HL57"/>
    <mergeCell ref="HM57:HN57"/>
    <mergeCell ref="HO57:HP57"/>
    <mergeCell ref="HQ57:HR57"/>
    <mergeCell ref="HS57:HT57"/>
    <mergeCell ref="HU57:HV57"/>
    <mergeCell ref="HW57:HX57"/>
    <mergeCell ref="HY57:HZ57"/>
    <mergeCell ref="IA57:IB57"/>
    <mergeCell ref="IC55:ID55"/>
    <mergeCell ref="HO55:HP55"/>
    <mergeCell ref="HQ55:HR55"/>
    <mergeCell ref="HS55:HT55"/>
    <mergeCell ref="HU55:HV55"/>
    <mergeCell ref="HW55:HX55"/>
    <mergeCell ref="HY55:HZ55"/>
    <mergeCell ref="IA55:IB55"/>
    <mergeCell ref="IE55:IF55"/>
    <mergeCell ref="IG55:IH55"/>
    <mergeCell ref="GU56:GV56"/>
    <mergeCell ref="GW56:GX56"/>
    <mergeCell ref="GY56:GZ56"/>
    <mergeCell ref="HA56:HB56"/>
    <mergeCell ref="HC56:HD56"/>
    <mergeCell ref="HE56:HF56"/>
    <mergeCell ref="HG56:HH56"/>
    <mergeCell ref="HI56:HJ56"/>
    <mergeCell ref="HK56:HL56"/>
    <mergeCell ref="HM56:HN56"/>
    <mergeCell ref="HO56:HP56"/>
    <mergeCell ref="HQ56:HR56"/>
    <mergeCell ref="HS56:HT56"/>
    <mergeCell ref="HU56:HV56"/>
    <mergeCell ref="HW56:HX56"/>
    <mergeCell ref="HY56:HZ56"/>
    <mergeCell ref="IA56:IB56"/>
    <mergeCell ref="IC56:ID56"/>
    <mergeCell ref="IE56:IF56"/>
    <mergeCell ref="IG56:IH56"/>
    <mergeCell ref="GU55:GV55"/>
    <mergeCell ref="GW55:GX55"/>
    <mergeCell ref="GY55:GZ55"/>
    <mergeCell ref="HA55:HB55"/>
    <mergeCell ref="HC55:HD55"/>
    <mergeCell ref="HE55:HF55"/>
    <mergeCell ref="HG55:HH55"/>
    <mergeCell ref="HI55:HJ55"/>
    <mergeCell ref="HK55:HL55"/>
    <mergeCell ref="HM55:HN55"/>
    <mergeCell ref="IC53:ID53"/>
    <mergeCell ref="IE53:IF53"/>
    <mergeCell ref="IG53:IH53"/>
    <mergeCell ref="GU54:GV54"/>
    <mergeCell ref="GW54:GX54"/>
    <mergeCell ref="GY54:GZ54"/>
    <mergeCell ref="HA54:HB54"/>
    <mergeCell ref="HC54:HD54"/>
    <mergeCell ref="HE54:HF54"/>
    <mergeCell ref="HG54:HH54"/>
    <mergeCell ref="HI54:HJ54"/>
    <mergeCell ref="HK54:HL54"/>
    <mergeCell ref="HM54:HN54"/>
    <mergeCell ref="HO54:HP54"/>
    <mergeCell ref="HQ54:HR54"/>
    <mergeCell ref="HS54:HT54"/>
    <mergeCell ref="HU54:HV54"/>
    <mergeCell ref="HW54:HX54"/>
    <mergeCell ref="HY54:HZ54"/>
    <mergeCell ref="IA54:IB54"/>
    <mergeCell ref="IC54:ID54"/>
    <mergeCell ref="IE54:IF54"/>
    <mergeCell ref="IG54:IH54"/>
    <mergeCell ref="GU53:GV53"/>
    <mergeCell ref="GW53:GX53"/>
    <mergeCell ref="GY53:GZ53"/>
    <mergeCell ref="HA53:HB53"/>
    <mergeCell ref="HC53:HD53"/>
    <mergeCell ref="HE53:HF53"/>
    <mergeCell ref="HG53:HH53"/>
    <mergeCell ref="HI53:HJ53"/>
    <mergeCell ref="HK53:HL53"/>
    <mergeCell ref="HM53:HN53"/>
    <mergeCell ref="HO53:HP53"/>
    <mergeCell ref="HQ53:HR53"/>
    <mergeCell ref="HS53:HT53"/>
    <mergeCell ref="HU53:HV53"/>
    <mergeCell ref="HW53:HX53"/>
    <mergeCell ref="HY53:HZ53"/>
    <mergeCell ref="IA53:IB53"/>
    <mergeCell ref="IC51:ID51"/>
    <mergeCell ref="IE51:IF51"/>
    <mergeCell ref="IG51:IH51"/>
    <mergeCell ref="GU52:GV52"/>
    <mergeCell ref="GW52:GX52"/>
    <mergeCell ref="GY52:GZ52"/>
    <mergeCell ref="HA52:HB52"/>
    <mergeCell ref="HC52:HD52"/>
    <mergeCell ref="HE52:HF52"/>
    <mergeCell ref="HG52:HH52"/>
    <mergeCell ref="HI52:HJ52"/>
    <mergeCell ref="HK52:HL52"/>
    <mergeCell ref="HM52:HN52"/>
    <mergeCell ref="HO52:HP52"/>
    <mergeCell ref="HQ52:HR52"/>
    <mergeCell ref="HS52:HT52"/>
    <mergeCell ref="HU52:HV52"/>
    <mergeCell ref="HW52:HX52"/>
    <mergeCell ref="HY52:HZ52"/>
    <mergeCell ref="IA52:IB52"/>
    <mergeCell ref="IC52:ID52"/>
    <mergeCell ref="IE52:IF52"/>
    <mergeCell ref="IG52:IH52"/>
    <mergeCell ref="GU51:GV51"/>
    <mergeCell ref="GW51:GX51"/>
    <mergeCell ref="GY51:GZ51"/>
    <mergeCell ref="HA51:HB51"/>
    <mergeCell ref="HC51:HD51"/>
    <mergeCell ref="HE51:HF51"/>
    <mergeCell ref="HG51:HH51"/>
    <mergeCell ref="HI51:HJ51"/>
    <mergeCell ref="HK51:HL51"/>
    <mergeCell ref="HM51:HN51"/>
    <mergeCell ref="HO51:HP51"/>
    <mergeCell ref="HQ51:HR51"/>
    <mergeCell ref="HS51:HT51"/>
    <mergeCell ref="HU51:HV51"/>
    <mergeCell ref="HW51:HX51"/>
    <mergeCell ref="HY51:HZ51"/>
    <mergeCell ref="IA51:IB51"/>
    <mergeCell ref="IC49:ID49"/>
    <mergeCell ref="HO49:HP49"/>
    <mergeCell ref="HQ49:HR49"/>
    <mergeCell ref="HS49:HT49"/>
    <mergeCell ref="HU49:HV49"/>
    <mergeCell ref="HW49:HX49"/>
    <mergeCell ref="HY49:HZ49"/>
    <mergeCell ref="IA49:IB49"/>
    <mergeCell ref="IE49:IF49"/>
    <mergeCell ref="IG49:IH49"/>
    <mergeCell ref="GU50:GV50"/>
    <mergeCell ref="GW50:GX50"/>
    <mergeCell ref="GY50:GZ50"/>
    <mergeCell ref="HA50:HB50"/>
    <mergeCell ref="HC50:HD50"/>
    <mergeCell ref="HE50:HF50"/>
    <mergeCell ref="HG50:HH50"/>
    <mergeCell ref="HI50:HJ50"/>
    <mergeCell ref="HK50:HL50"/>
    <mergeCell ref="HM50:HN50"/>
    <mergeCell ref="HO50:HP50"/>
    <mergeCell ref="HQ50:HR50"/>
    <mergeCell ref="HS50:HT50"/>
    <mergeCell ref="HU50:HV50"/>
    <mergeCell ref="HW50:HX50"/>
    <mergeCell ref="HY50:HZ50"/>
    <mergeCell ref="IA50:IB50"/>
    <mergeCell ref="IC50:ID50"/>
    <mergeCell ref="IE50:IF50"/>
    <mergeCell ref="IG50:IH50"/>
    <mergeCell ref="GU49:GV49"/>
    <mergeCell ref="GW49:GX49"/>
    <mergeCell ref="GY49:GZ49"/>
    <mergeCell ref="HA49:HB49"/>
    <mergeCell ref="HC49:HD49"/>
    <mergeCell ref="HE49:HF49"/>
    <mergeCell ref="HG49:HH49"/>
    <mergeCell ref="HI49:HJ49"/>
    <mergeCell ref="HK49:HL49"/>
    <mergeCell ref="HM49:HN49"/>
    <mergeCell ref="IC47:ID47"/>
    <mergeCell ref="IE47:IF47"/>
    <mergeCell ref="IG47:IH47"/>
    <mergeCell ref="GU48:GV48"/>
    <mergeCell ref="GW48:GX48"/>
    <mergeCell ref="GY48:GZ48"/>
    <mergeCell ref="HA48:HB48"/>
    <mergeCell ref="HC48:HD48"/>
    <mergeCell ref="HE48:HF48"/>
    <mergeCell ref="HG48:HH48"/>
    <mergeCell ref="HI48:HJ48"/>
    <mergeCell ref="HK48:HL48"/>
    <mergeCell ref="HM48:HN48"/>
    <mergeCell ref="HO48:HP48"/>
    <mergeCell ref="HQ48:HR48"/>
    <mergeCell ref="HS48:HT48"/>
    <mergeCell ref="HU48:HV48"/>
    <mergeCell ref="HW48:HX48"/>
    <mergeCell ref="HY48:HZ48"/>
    <mergeCell ref="IA48:IB48"/>
    <mergeCell ref="IC48:ID48"/>
    <mergeCell ref="IE48:IF48"/>
    <mergeCell ref="IG48:IH48"/>
    <mergeCell ref="GU47:GV47"/>
    <mergeCell ref="GW47:GX47"/>
    <mergeCell ref="GY47:GZ47"/>
    <mergeCell ref="HA47:HB47"/>
    <mergeCell ref="HC47:HD47"/>
    <mergeCell ref="HE47:HF47"/>
    <mergeCell ref="HG47:HH47"/>
    <mergeCell ref="HI47:HJ47"/>
    <mergeCell ref="HK47:HL47"/>
    <mergeCell ref="HM47:HN47"/>
    <mergeCell ref="HO47:HP47"/>
    <mergeCell ref="HQ47:HR47"/>
    <mergeCell ref="HS47:HT47"/>
    <mergeCell ref="HU47:HV47"/>
    <mergeCell ref="HW47:HX47"/>
    <mergeCell ref="HY47:HZ47"/>
    <mergeCell ref="IA47:IB47"/>
    <mergeCell ref="IC45:ID45"/>
    <mergeCell ref="IE45:IF45"/>
    <mergeCell ref="IG45:IH45"/>
    <mergeCell ref="GU46:GV46"/>
    <mergeCell ref="GW46:GX46"/>
    <mergeCell ref="GY46:GZ46"/>
    <mergeCell ref="HA46:HB46"/>
    <mergeCell ref="HC46:HD46"/>
    <mergeCell ref="HE46:HF46"/>
    <mergeCell ref="HG46:HH46"/>
    <mergeCell ref="HI46:HJ46"/>
    <mergeCell ref="HK46:HL46"/>
    <mergeCell ref="HM46:HN46"/>
    <mergeCell ref="HO46:HP46"/>
    <mergeCell ref="HQ46:HR46"/>
    <mergeCell ref="HS46:HT46"/>
    <mergeCell ref="HU46:HV46"/>
    <mergeCell ref="HW46:HX46"/>
    <mergeCell ref="HY46:HZ46"/>
    <mergeCell ref="IA46:IB46"/>
    <mergeCell ref="IC46:ID46"/>
    <mergeCell ref="IE46:IF46"/>
    <mergeCell ref="IG46:IH46"/>
    <mergeCell ref="GU45:GV45"/>
    <mergeCell ref="GW45:GX45"/>
    <mergeCell ref="GY45:GZ45"/>
    <mergeCell ref="HA45:HB45"/>
    <mergeCell ref="HC45:HD45"/>
    <mergeCell ref="HE45:HF45"/>
    <mergeCell ref="HG45:HH45"/>
    <mergeCell ref="HI45:HJ45"/>
    <mergeCell ref="HK45:HL45"/>
    <mergeCell ref="HM45:HN45"/>
    <mergeCell ref="HO45:HP45"/>
    <mergeCell ref="HQ45:HR45"/>
    <mergeCell ref="HS45:HT45"/>
    <mergeCell ref="HU45:HV45"/>
    <mergeCell ref="HW45:HX45"/>
    <mergeCell ref="HY45:HZ45"/>
    <mergeCell ref="IA45:IB45"/>
    <mergeCell ref="IC43:ID43"/>
    <mergeCell ref="HO43:HP43"/>
    <mergeCell ref="HQ43:HR43"/>
    <mergeCell ref="HS43:HT43"/>
    <mergeCell ref="HU43:HV43"/>
    <mergeCell ref="HW43:HX43"/>
    <mergeCell ref="HY43:HZ43"/>
    <mergeCell ref="IA43:IB43"/>
    <mergeCell ref="IE43:IF43"/>
    <mergeCell ref="IG43:IH43"/>
    <mergeCell ref="GU44:GV44"/>
    <mergeCell ref="GW44:GX44"/>
    <mergeCell ref="GY44:GZ44"/>
    <mergeCell ref="HA44:HB44"/>
    <mergeCell ref="HC44:HD44"/>
    <mergeCell ref="HE44:HF44"/>
    <mergeCell ref="HG44:HH44"/>
    <mergeCell ref="HI44:HJ44"/>
    <mergeCell ref="HK44:HL44"/>
    <mergeCell ref="HM44:HN44"/>
    <mergeCell ref="HO44:HP44"/>
    <mergeCell ref="HQ44:HR44"/>
    <mergeCell ref="HS44:HT44"/>
    <mergeCell ref="HU44:HV44"/>
    <mergeCell ref="HW44:HX44"/>
    <mergeCell ref="HY44:HZ44"/>
    <mergeCell ref="IA44:IB44"/>
    <mergeCell ref="IC44:ID44"/>
    <mergeCell ref="IE44:IF44"/>
    <mergeCell ref="IG44:IH44"/>
    <mergeCell ref="GU43:GV43"/>
    <mergeCell ref="GW43:GX43"/>
    <mergeCell ref="GY43:GZ43"/>
    <mergeCell ref="HA43:HB43"/>
    <mergeCell ref="HC43:HD43"/>
    <mergeCell ref="HE43:HF43"/>
    <mergeCell ref="HG43:HH43"/>
    <mergeCell ref="HI43:HJ43"/>
    <mergeCell ref="HK43:HL43"/>
    <mergeCell ref="HM43:HN43"/>
    <mergeCell ref="IC41:ID41"/>
    <mergeCell ref="IE41:IF41"/>
    <mergeCell ref="IG41:IH41"/>
    <mergeCell ref="GU42:GV42"/>
    <mergeCell ref="GW42:GX42"/>
    <mergeCell ref="GY42:GZ42"/>
    <mergeCell ref="HA42:HB42"/>
    <mergeCell ref="HC42:HD42"/>
    <mergeCell ref="HE42:HF42"/>
    <mergeCell ref="HG42:HH42"/>
    <mergeCell ref="HI42:HJ42"/>
    <mergeCell ref="HK42:HL42"/>
    <mergeCell ref="HM42:HN42"/>
    <mergeCell ref="HO42:HP42"/>
    <mergeCell ref="HQ42:HR42"/>
    <mergeCell ref="HS42:HT42"/>
    <mergeCell ref="HU42:HV42"/>
    <mergeCell ref="HW42:HX42"/>
    <mergeCell ref="HY42:HZ42"/>
    <mergeCell ref="IA42:IB42"/>
    <mergeCell ref="IC42:ID42"/>
    <mergeCell ref="IE42:IF42"/>
    <mergeCell ref="IG42:IH42"/>
    <mergeCell ref="GU41:GV41"/>
    <mergeCell ref="GW41:GX41"/>
    <mergeCell ref="GY41:GZ41"/>
    <mergeCell ref="HA41:HB41"/>
    <mergeCell ref="HC41:HD41"/>
    <mergeCell ref="HE41:HF41"/>
    <mergeCell ref="HG41:HH41"/>
    <mergeCell ref="HI41:HJ41"/>
    <mergeCell ref="HK41:HL41"/>
    <mergeCell ref="HM41:HN41"/>
    <mergeCell ref="HO41:HP41"/>
    <mergeCell ref="HQ41:HR41"/>
    <mergeCell ref="HS41:HT41"/>
    <mergeCell ref="HU41:HV41"/>
    <mergeCell ref="HW41:HX41"/>
    <mergeCell ref="HY41:HZ41"/>
    <mergeCell ref="IA41:IB41"/>
    <mergeCell ref="IC39:ID39"/>
    <mergeCell ref="IE39:IF39"/>
    <mergeCell ref="IG39:IH39"/>
    <mergeCell ref="GU40:GV40"/>
    <mergeCell ref="GW40:GX40"/>
    <mergeCell ref="GY40:GZ40"/>
    <mergeCell ref="HA40:HB40"/>
    <mergeCell ref="HC40:HD40"/>
    <mergeCell ref="HE40:HF40"/>
    <mergeCell ref="HG40:HH40"/>
    <mergeCell ref="HI40:HJ40"/>
    <mergeCell ref="HK40:HL40"/>
    <mergeCell ref="HM40:HN40"/>
    <mergeCell ref="HO40:HP40"/>
    <mergeCell ref="HQ40:HR40"/>
    <mergeCell ref="HS40:HT40"/>
    <mergeCell ref="HU40:HV40"/>
    <mergeCell ref="HW40:HX40"/>
    <mergeCell ref="HY40:HZ40"/>
    <mergeCell ref="IA40:IB40"/>
    <mergeCell ref="IC40:ID40"/>
    <mergeCell ref="IE40:IF40"/>
    <mergeCell ref="IG40:IH40"/>
    <mergeCell ref="GU39:GV39"/>
    <mergeCell ref="GW39:GX39"/>
    <mergeCell ref="GY39:GZ39"/>
    <mergeCell ref="HA39:HB39"/>
    <mergeCell ref="HC39:HD39"/>
    <mergeCell ref="HE39:HF39"/>
    <mergeCell ref="HG39:HH39"/>
    <mergeCell ref="HI39:HJ39"/>
    <mergeCell ref="HK39:HL39"/>
    <mergeCell ref="HM39:HN39"/>
    <mergeCell ref="HO39:HP39"/>
    <mergeCell ref="HQ39:HR39"/>
    <mergeCell ref="HS39:HT39"/>
    <mergeCell ref="HU39:HV39"/>
    <mergeCell ref="HW39:HX39"/>
    <mergeCell ref="HY39:HZ39"/>
    <mergeCell ref="IA39:IB39"/>
    <mergeCell ref="IC37:ID37"/>
    <mergeCell ref="HO37:HP37"/>
    <mergeCell ref="HQ37:HR37"/>
    <mergeCell ref="HS37:HT37"/>
    <mergeCell ref="HU37:HV37"/>
    <mergeCell ref="HW37:HX37"/>
    <mergeCell ref="HY37:HZ37"/>
    <mergeCell ref="IA37:IB37"/>
    <mergeCell ref="IE37:IF37"/>
    <mergeCell ref="IG37:IH37"/>
    <mergeCell ref="GU38:GV38"/>
    <mergeCell ref="GW38:GX38"/>
    <mergeCell ref="GY38:GZ38"/>
    <mergeCell ref="HA38:HB38"/>
    <mergeCell ref="HC38:HD38"/>
    <mergeCell ref="HE38:HF38"/>
    <mergeCell ref="HG38:HH38"/>
    <mergeCell ref="HI38:HJ38"/>
    <mergeCell ref="HK38:HL38"/>
    <mergeCell ref="HM38:HN38"/>
    <mergeCell ref="HO38:HP38"/>
    <mergeCell ref="HQ38:HR38"/>
    <mergeCell ref="HS38:HT38"/>
    <mergeCell ref="HU38:HV38"/>
    <mergeCell ref="HW38:HX38"/>
    <mergeCell ref="HY38:HZ38"/>
    <mergeCell ref="IA38:IB38"/>
    <mergeCell ref="IC38:ID38"/>
    <mergeCell ref="IE38:IF38"/>
    <mergeCell ref="IG38:IH38"/>
    <mergeCell ref="GU37:GV37"/>
    <mergeCell ref="GW37:GX37"/>
    <mergeCell ref="GY37:GZ37"/>
    <mergeCell ref="HA37:HB37"/>
    <mergeCell ref="HC37:HD37"/>
    <mergeCell ref="HE37:HF37"/>
    <mergeCell ref="HG37:HH37"/>
    <mergeCell ref="HI37:HJ37"/>
    <mergeCell ref="HK37:HL37"/>
    <mergeCell ref="HM37:HN37"/>
    <mergeCell ref="IC35:ID35"/>
    <mergeCell ref="IE35:IF35"/>
    <mergeCell ref="IG35:IH35"/>
    <mergeCell ref="GU36:GV36"/>
    <mergeCell ref="GW36:GX36"/>
    <mergeCell ref="GY36:GZ36"/>
    <mergeCell ref="HA36:HB36"/>
    <mergeCell ref="HC36:HD36"/>
    <mergeCell ref="HE36:HF36"/>
    <mergeCell ref="HG36:HH36"/>
    <mergeCell ref="HI36:HJ36"/>
    <mergeCell ref="HK36:HL36"/>
    <mergeCell ref="HM36:HN36"/>
    <mergeCell ref="HO36:HP36"/>
    <mergeCell ref="HQ36:HR36"/>
    <mergeCell ref="HS36:HT36"/>
    <mergeCell ref="HU36:HV36"/>
    <mergeCell ref="HW36:HX36"/>
    <mergeCell ref="HY36:HZ36"/>
    <mergeCell ref="IA36:IB36"/>
    <mergeCell ref="IC36:ID36"/>
    <mergeCell ref="IE36:IF36"/>
    <mergeCell ref="IG36:IH36"/>
    <mergeCell ref="GU35:GV35"/>
    <mergeCell ref="GW35:GX35"/>
    <mergeCell ref="GY35:GZ35"/>
    <mergeCell ref="HA35:HB35"/>
    <mergeCell ref="HC35:HD35"/>
    <mergeCell ref="HE35:HF35"/>
    <mergeCell ref="HG35:HH35"/>
    <mergeCell ref="HI35:HJ35"/>
    <mergeCell ref="HK35:HL35"/>
    <mergeCell ref="HM35:HN35"/>
    <mergeCell ref="HO35:HP35"/>
    <mergeCell ref="HQ35:HR35"/>
    <mergeCell ref="HS35:HT35"/>
    <mergeCell ref="HU35:HV35"/>
    <mergeCell ref="HW35:HX35"/>
    <mergeCell ref="HY35:HZ35"/>
    <mergeCell ref="IA35:IB35"/>
    <mergeCell ref="IC33:ID33"/>
    <mergeCell ref="IE33:IF33"/>
    <mergeCell ref="IG33:IH33"/>
    <mergeCell ref="GU34:GV34"/>
    <mergeCell ref="GW34:GX34"/>
    <mergeCell ref="GY34:GZ34"/>
    <mergeCell ref="HA34:HB34"/>
    <mergeCell ref="HC34:HD34"/>
    <mergeCell ref="HE34:HF34"/>
    <mergeCell ref="HG34:HH34"/>
    <mergeCell ref="HI34:HJ34"/>
    <mergeCell ref="HK34:HL34"/>
    <mergeCell ref="HM34:HN34"/>
    <mergeCell ref="HO34:HP34"/>
    <mergeCell ref="HQ34:HR34"/>
    <mergeCell ref="HS34:HT34"/>
    <mergeCell ref="HU34:HV34"/>
    <mergeCell ref="HW34:HX34"/>
    <mergeCell ref="HY34:HZ34"/>
    <mergeCell ref="IA34:IB34"/>
    <mergeCell ref="IC34:ID34"/>
    <mergeCell ref="IE34:IF34"/>
    <mergeCell ref="IG34:IH34"/>
    <mergeCell ref="GU33:GV33"/>
    <mergeCell ref="GW33:GX33"/>
    <mergeCell ref="GY33:GZ33"/>
    <mergeCell ref="HA33:HB33"/>
    <mergeCell ref="HC33:HD33"/>
    <mergeCell ref="HE33:HF33"/>
    <mergeCell ref="HG33:HH33"/>
    <mergeCell ref="HI33:HJ33"/>
    <mergeCell ref="HK33:HL33"/>
    <mergeCell ref="HM33:HN33"/>
    <mergeCell ref="HO33:HP33"/>
    <mergeCell ref="HQ33:HR33"/>
    <mergeCell ref="HS33:HT33"/>
    <mergeCell ref="HU33:HV33"/>
    <mergeCell ref="HW33:HX33"/>
    <mergeCell ref="HY33:HZ33"/>
    <mergeCell ref="IA33:IB33"/>
    <mergeCell ref="IC31:ID31"/>
    <mergeCell ref="HO31:HP31"/>
    <mergeCell ref="HQ31:HR31"/>
    <mergeCell ref="HS31:HT31"/>
    <mergeCell ref="HU31:HV31"/>
    <mergeCell ref="HW31:HX31"/>
    <mergeCell ref="HY31:HZ31"/>
    <mergeCell ref="IA31:IB31"/>
    <mergeCell ref="IE31:IF31"/>
    <mergeCell ref="IG31:IH31"/>
    <mergeCell ref="GU32:GV32"/>
    <mergeCell ref="GW32:GX32"/>
    <mergeCell ref="GY32:GZ32"/>
    <mergeCell ref="HA32:HB32"/>
    <mergeCell ref="HC32:HD32"/>
    <mergeCell ref="HE32:HF32"/>
    <mergeCell ref="HG32:HH32"/>
    <mergeCell ref="HI32:HJ32"/>
    <mergeCell ref="HK32:HL32"/>
    <mergeCell ref="HM32:HN32"/>
    <mergeCell ref="HO32:HP32"/>
    <mergeCell ref="HQ32:HR32"/>
    <mergeCell ref="HS32:HT32"/>
    <mergeCell ref="HU32:HV32"/>
    <mergeCell ref="HW32:HX32"/>
    <mergeCell ref="HY32:HZ32"/>
    <mergeCell ref="IA32:IB32"/>
    <mergeCell ref="IC32:ID32"/>
    <mergeCell ref="IE32:IF32"/>
    <mergeCell ref="IG32:IH32"/>
    <mergeCell ref="GU31:GV31"/>
    <mergeCell ref="GW31:GX31"/>
    <mergeCell ref="GY31:GZ31"/>
    <mergeCell ref="HA31:HB31"/>
    <mergeCell ref="HC31:HD31"/>
    <mergeCell ref="HE31:HF31"/>
    <mergeCell ref="HG31:HH31"/>
    <mergeCell ref="HI31:HJ31"/>
    <mergeCell ref="HK31:HL31"/>
    <mergeCell ref="HM31:HN31"/>
    <mergeCell ref="IC29:ID29"/>
    <mergeCell ref="IE29:IF29"/>
    <mergeCell ref="IG29:IH29"/>
    <mergeCell ref="GU30:GV30"/>
    <mergeCell ref="GW30:GX30"/>
    <mergeCell ref="GY30:GZ30"/>
    <mergeCell ref="HA30:HB30"/>
    <mergeCell ref="HC30:HD30"/>
    <mergeCell ref="HE30:HF30"/>
    <mergeCell ref="HG30:HH30"/>
    <mergeCell ref="HI30:HJ30"/>
    <mergeCell ref="HK30:HL30"/>
    <mergeCell ref="HM30:HN30"/>
    <mergeCell ref="HO30:HP30"/>
    <mergeCell ref="HQ30:HR30"/>
    <mergeCell ref="HS30:HT30"/>
    <mergeCell ref="HU30:HV30"/>
    <mergeCell ref="HW30:HX30"/>
    <mergeCell ref="HY30:HZ30"/>
    <mergeCell ref="IA30:IB30"/>
    <mergeCell ref="IC30:ID30"/>
    <mergeCell ref="IE30:IF30"/>
    <mergeCell ref="IG30:IH30"/>
    <mergeCell ref="GU29:GV29"/>
    <mergeCell ref="GW29:GX29"/>
    <mergeCell ref="GY29:GZ29"/>
    <mergeCell ref="HA29:HB29"/>
    <mergeCell ref="HC29:HD29"/>
    <mergeCell ref="HE29:HF29"/>
    <mergeCell ref="HG29:HH29"/>
    <mergeCell ref="HI29:HJ29"/>
    <mergeCell ref="HK29:HL29"/>
    <mergeCell ref="HM29:HN29"/>
    <mergeCell ref="HO29:HP29"/>
    <mergeCell ref="HQ29:HR29"/>
    <mergeCell ref="HS29:HT29"/>
    <mergeCell ref="HU29:HV29"/>
    <mergeCell ref="HW29:HX29"/>
    <mergeCell ref="HY29:HZ29"/>
    <mergeCell ref="IA29:IB29"/>
    <mergeCell ref="GK108:GL108"/>
    <mergeCell ref="GM108:GN108"/>
    <mergeCell ref="GO108:GP108"/>
    <mergeCell ref="GQ108:GR108"/>
    <mergeCell ref="GS108:GT108"/>
    <mergeCell ref="GK27:GT27"/>
    <mergeCell ref="GU27:HD27"/>
    <mergeCell ref="HE27:HN27"/>
    <mergeCell ref="HO27:HX27"/>
    <mergeCell ref="HY27:IH27"/>
    <mergeCell ref="GU28:GV28"/>
    <mergeCell ref="GW28:GX28"/>
    <mergeCell ref="GY28:GZ28"/>
    <mergeCell ref="HA28:HB28"/>
    <mergeCell ref="HC28:HD28"/>
    <mergeCell ref="HE28:HF28"/>
    <mergeCell ref="HG28:HH28"/>
    <mergeCell ref="HI28:HJ28"/>
    <mergeCell ref="HK28:HL28"/>
    <mergeCell ref="HM28:HN28"/>
    <mergeCell ref="HO28:HP28"/>
    <mergeCell ref="HQ28:HR28"/>
    <mergeCell ref="HS28:HT28"/>
    <mergeCell ref="HU28:HV28"/>
    <mergeCell ref="HW28:HX28"/>
    <mergeCell ref="HY28:HZ28"/>
    <mergeCell ref="IA28:IB28"/>
    <mergeCell ref="IC28:ID28"/>
    <mergeCell ref="IE28:IF28"/>
    <mergeCell ref="IG28:IH28"/>
    <mergeCell ref="GK104:GL104"/>
    <mergeCell ref="GM104:GN104"/>
    <mergeCell ref="GO104:GP104"/>
    <mergeCell ref="GQ104:GR104"/>
    <mergeCell ref="GS104:GT104"/>
    <mergeCell ref="GK105:GL105"/>
    <mergeCell ref="GM105:GN105"/>
    <mergeCell ref="GO105:GP105"/>
    <mergeCell ref="GQ105:GR105"/>
    <mergeCell ref="GS105:GT105"/>
    <mergeCell ref="GK106:GL106"/>
    <mergeCell ref="GM106:GN106"/>
    <mergeCell ref="GO106:GP106"/>
    <mergeCell ref="GQ106:GR106"/>
    <mergeCell ref="GS106:GT106"/>
    <mergeCell ref="GK96:GL96"/>
    <mergeCell ref="GM96:GN96"/>
    <mergeCell ref="GO96:GP96"/>
    <mergeCell ref="GQ96:GR96"/>
    <mergeCell ref="GS96:GT96"/>
    <mergeCell ref="GK97:GL97"/>
    <mergeCell ref="GM97:GN97"/>
    <mergeCell ref="GO97:GP97"/>
    <mergeCell ref="GQ97:GR97"/>
    <mergeCell ref="GS97:GT97"/>
    <mergeCell ref="GK98:GL98"/>
    <mergeCell ref="GQ94:GR94"/>
    <mergeCell ref="GS94:GT94"/>
    <mergeCell ref="GK95:GL95"/>
    <mergeCell ref="GM95:GN95"/>
    <mergeCell ref="GO95:GP95"/>
    <mergeCell ref="GQ95:GR95"/>
    <mergeCell ref="GS95:GT95"/>
    <mergeCell ref="GK107:GL107"/>
    <mergeCell ref="GM107:GN107"/>
    <mergeCell ref="GO107:GP107"/>
    <mergeCell ref="GQ107:GR107"/>
    <mergeCell ref="GS107:GT107"/>
    <mergeCell ref="GK100:GL100"/>
    <mergeCell ref="GM100:GN100"/>
    <mergeCell ref="GO100:GP100"/>
    <mergeCell ref="GQ100:GR100"/>
    <mergeCell ref="GS100:GT100"/>
    <mergeCell ref="GK101:GL101"/>
    <mergeCell ref="GM101:GN101"/>
    <mergeCell ref="GO101:GP101"/>
    <mergeCell ref="GQ101:GR101"/>
    <mergeCell ref="GS101:GT101"/>
    <mergeCell ref="GK102:GL102"/>
    <mergeCell ref="GM102:GN102"/>
    <mergeCell ref="GO102:GP102"/>
    <mergeCell ref="GQ102:GR102"/>
    <mergeCell ref="GS102:GT102"/>
    <mergeCell ref="GK103:GL103"/>
    <mergeCell ref="GM103:GN103"/>
    <mergeCell ref="GO103:GP103"/>
    <mergeCell ref="GQ103:GR103"/>
    <mergeCell ref="GS103:GT103"/>
    <mergeCell ref="GK90:GL90"/>
    <mergeCell ref="GM90:GN90"/>
    <mergeCell ref="GO90:GP90"/>
    <mergeCell ref="GQ90:GR90"/>
    <mergeCell ref="GS90:GT90"/>
    <mergeCell ref="GK91:GL91"/>
    <mergeCell ref="GM91:GN91"/>
    <mergeCell ref="GO91:GP91"/>
    <mergeCell ref="GQ91:GR91"/>
    <mergeCell ref="GS91:GT91"/>
    <mergeCell ref="GM98:GN98"/>
    <mergeCell ref="GO98:GP98"/>
    <mergeCell ref="GQ98:GR98"/>
    <mergeCell ref="GS98:GT98"/>
    <mergeCell ref="GK99:GL99"/>
    <mergeCell ref="GM99:GN99"/>
    <mergeCell ref="GO99:GP99"/>
    <mergeCell ref="GQ99:GR99"/>
    <mergeCell ref="GS99:GT99"/>
    <mergeCell ref="GK92:GL92"/>
    <mergeCell ref="GM92:GN92"/>
    <mergeCell ref="GO92:GP92"/>
    <mergeCell ref="GQ92:GR92"/>
    <mergeCell ref="GS92:GT92"/>
    <mergeCell ref="GK93:GL93"/>
    <mergeCell ref="GM93:GN93"/>
    <mergeCell ref="GO93:GP93"/>
    <mergeCell ref="GQ93:GR93"/>
    <mergeCell ref="GS93:GT93"/>
    <mergeCell ref="GK94:GL94"/>
    <mergeCell ref="GM94:GN94"/>
    <mergeCell ref="GO94:GP94"/>
    <mergeCell ref="GK86:GL86"/>
    <mergeCell ref="GM86:GN86"/>
    <mergeCell ref="GO86:GP86"/>
    <mergeCell ref="GQ86:GR86"/>
    <mergeCell ref="GS86:GT86"/>
    <mergeCell ref="GK87:GL87"/>
    <mergeCell ref="GM87:GN87"/>
    <mergeCell ref="GO87:GP87"/>
    <mergeCell ref="GQ87:GR87"/>
    <mergeCell ref="GS87:GT87"/>
    <mergeCell ref="GK88:GL88"/>
    <mergeCell ref="GM88:GN88"/>
    <mergeCell ref="GO88:GP88"/>
    <mergeCell ref="GQ88:GR88"/>
    <mergeCell ref="GS88:GT88"/>
    <mergeCell ref="GK89:GL89"/>
    <mergeCell ref="GM89:GN89"/>
    <mergeCell ref="GO89:GP89"/>
    <mergeCell ref="GQ89:GR89"/>
    <mergeCell ref="GS89:GT89"/>
    <mergeCell ref="GK82:GL82"/>
    <mergeCell ref="GM82:GN82"/>
    <mergeCell ref="GO82:GP82"/>
    <mergeCell ref="GQ82:GR82"/>
    <mergeCell ref="GS82:GT82"/>
    <mergeCell ref="GK83:GL83"/>
    <mergeCell ref="GM83:GN83"/>
    <mergeCell ref="GO83:GP83"/>
    <mergeCell ref="GQ83:GR83"/>
    <mergeCell ref="GS83:GT83"/>
    <mergeCell ref="GK84:GL84"/>
    <mergeCell ref="GM84:GN84"/>
    <mergeCell ref="GO84:GP84"/>
    <mergeCell ref="GQ84:GR84"/>
    <mergeCell ref="GS84:GT84"/>
    <mergeCell ref="GK85:GL85"/>
    <mergeCell ref="GM85:GN85"/>
    <mergeCell ref="GO85:GP85"/>
    <mergeCell ref="GQ85:GR85"/>
    <mergeCell ref="GS85:GT85"/>
    <mergeCell ref="GK78:GL78"/>
    <mergeCell ref="GM78:GN78"/>
    <mergeCell ref="GO78:GP78"/>
    <mergeCell ref="GQ78:GR78"/>
    <mergeCell ref="GS78:GT78"/>
    <mergeCell ref="GK79:GL79"/>
    <mergeCell ref="GM79:GN79"/>
    <mergeCell ref="GO79:GP79"/>
    <mergeCell ref="GQ79:GR79"/>
    <mergeCell ref="GS79:GT79"/>
    <mergeCell ref="GK80:GL80"/>
    <mergeCell ref="GM80:GN80"/>
    <mergeCell ref="GO80:GP80"/>
    <mergeCell ref="GQ80:GR80"/>
    <mergeCell ref="GS80:GT80"/>
    <mergeCell ref="GK81:GL81"/>
    <mergeCell ref="GM81:GN81"/>
    <mergeCell ref="GO81:GP81"/>
    <mergeCell ref="GQ81:GR81"/>
    <mergeCell ref="GS81:GT81"/>
    <mergeCell ref="GK74:GL74"/>
    <mergeCell ref="GM74:GN74"/>
    <mergeCell ref="GO74:GP74"/>
    <mergeCell ref="GQ74:GR74"/>
    <mergeCell ref="GS74:GT74"/>
    <mergeCell ref="GK75:GL75"/>
    <mergeCell ref="GM75:GN75"/>
    <mergeCell ref="GO75:GP75"/>
    <mergeCell ref="GQ75:GR75"/>
    <mergeCell ref="GS75:GT75"/>
    <mergeCell ref="GK76:GL76"/>
    <mergeCell ref="GM76:GN76"/>
    <mergeCell ref="GO76:GP76"/>
    <mergeCell ref="GQ76:GR76"/>
    <mergeCell ref="GS76:GT76"/>
    <mergeCell ref="GK77:GL77"/>
    <mergeCell ref="GM77:GN77"/>
    <mergeCell ref="GO77:GP77"/>
    <mergeCell ref="GQ77:GR77"/>
    <mergeCell ref="GS77:GT77"/>
    <mergeCell ref="GK70:GL70"/>
    <mergeCell ref="GM70:GN70"/>
    <mergeCell ref="GO70:GP70"/>
    <mergeCell ref="GQ70:GR70"/>
    <mergeCell ref="GS70:GT70"/>
    <mergeCell ref="GK71:GL71"/>
    <mergeCell ref="GM71:GN71"/>
    <mergeCell ref="GO71:GP71"/>
    <mergeCell ref="GQ71:GR71"/>
    <mergeCell ref="GS71:GT71"/>
    <mergeCell ref="GK72:GL72"/>
    <mergeCell ref="GM72:GN72"/>
    <mergeCell ref="GO72:GP72"/>
    <mergeCell ref="GQ72:GR72"/>
    <mergeCell ref="GS72:GT72"/>
    <mergeCell ref="GK73:GL73"/>
    <mergeCell ref="GM73:GN73"/>
    <mergeCell ref="GO73:GP73"/>
    <mergeCell ref="GQ73:GR73"/>
    <mergeCell ref="GS73:GT73"/>
    <mergeCell ref="GK66:GL66"/>
    <mergeCell ref="GM66:GN66"/>
    <mergeCell ref="GO66:GP66"/>
    <mergeCell ref="GQ66:GR66"/>
    <mergeCell ref="GS66:GT66"/>
    <mergeCell ref="GK67:GL67"/>
    <mergeCell ref="GM67:GN67"/>
    <mergeCell ref="GO67:GP67"/>
    <mergeCell ref="GQ67:GR67"/>
    <mergeCell ref="GS67:GT67"/>
    <mergeCell ref="GK68:GL68"/>
    <mergeCell ref="GM68:GN68"/>
    <mergeCell ref="GO68:GP68"/>
    <mergeCell ref="GQ68:GR68"/>
    <mergeCell ref="GS68:GT68"/>
    <mergeCell ref="GK69:GL69"/>
    <mergeCell ref="GM69:GN69"/>
    <mergeCell ref="GO69:GP69"/>
    <mergeCell ref="GQ69:GR69"/>
    <mergeCell ref="GS69:GT69"/>
    <mergeCell ref="GK62:GL62"/>
    <mergeCell ref="GM62:GN62"/>
    <mergeCell ref="GO62:GP62"/>
    <mergeCell ref="GQ62:GR62"/>
    <mergeCell ref="GS62:GT62"/>
    <mergeCell ref="GK63:GL63"/>
    <mergeCell ref="GM63:GN63"/>
    <mergeCell ref="GO63:GP63"/>
    <mergeCell ref="GQ63:GR63"/>
    <mergeCell ref="GS63:GT63"/>
    <mergeCell ref="GK64:GL64"/>
    <mergeCell ref="GM64:GN64"/>
    <mergeCell ref="GO64:GP64"/>
    <mergeCell ref="GQ64:GR64"/>
    <mergeCell ref="GS64:GT64"/>
    <mergeCell ref="GK65:GL65"/>
    <mergeCell ref="GM65:GN65"/>
    <mergeCell ref="GO65:GP65"/>
    <mergeCell ref="GQ65:GR65"/>
    <mergeCell ref="GS65:GT65"/>
    <mergeCell ref="GK58:GL58"/>
    <mergeCell ref="GM58:GN58"/>
    <mergeCell ref="GO58:GP58"/>
    <mergeCell ref="GQ58:GR58"/>
    <mergeCell ref="GS58:GT58"/>
    <mergeCell ref="GK59:GL59"/>
    <mergeCell ref="GM59:GN59"/>
    <mergeCell ref="GO59:GP59"/>
    <mergeCell ref="GQ59:GR59"/>
    <mergeCell ref="GS59:GT59"/>
    <mergeCell ref="GK60:GL60"/>
    <mergeCell ref="GM60:GN60"/>
    <mergeCell ref="GO60:GP60"/>
    <mergeCell ref="GQ60:GR60"/>
    <mergeCell ref="GS60:GT60"/>
    <mergeCell ref="GK61:GL61"/>
    <mergeCell ref="GM61:GN61"/>
    <mergeCell ref="GO61:GP61"/>
    <mergeCell ref="GQ61:GR61"/>
    <mergeCell ref="GS61:GT61"/>
    <mergeCell ref="GK54:GL54"/>
    <mergeCell ref="GM54:GN54"/>
    <mergeCell ref="GO54:GP54"/>
    <mergeCell ref="GQ54:GR54"/>
    <mergeCell ref="GS54:GT54"/>
    <mergeCell ref="GK55:GL55"/>
    <mergeCell ref="GM55:GN55"/>
    <mergeCell ref="GO55:GP55"/>
    <mergeCell ref="GQ55:GR55"/>
    <mergeCell ref="GS55:GT55"/>
    <mergeCell ref="GK56:GL56"/>
    <mergeCell ref="GM56:GN56"/>
    <mergeCell ref="GO56:GP56"/>
    <mergeCell ref="GQ56:GR56"/>
    <mergeCell ref="GS56:GT56"/>
    <mergeCell ref="GK57:GL57"/>
    <mergeCell ref="GM57:GN57"/>
    <mergeCell ref="GO57:GP57"/>
    <mergeCell ref="GQ57:GR57"/>
    <mergeCell ref="GS57:GT57"/>
    <mergeCell ref="GK50:GL50"/>
    <mergeCell ref="GM50:GN50"/>
    <mergeCell ref="GO50:GP50"/>
    <mergeCell ref="GQ50:GR50"/>
    <mergeCell ref="GS50:GT50"/>
    <mergeCell ref="GK51:GL51"/>
    <mergeCell ref="GM51:GN51"/>
    <mergeCell ref="GO51:GP51"/>
    <mergeCell ref="GQ51:GR51"/>
    <mergeCell ref="GS51:GT51"/>
    <mergeCell ref="GK52:GL52"/>
    <mergeCell ref="GM52:GN52"/>
    <mergeCell ref="GO52:GP52"/>
    <mergeCell ref="GQ52:GR52"/>
    <mergeCell ref="GS52:GT52"/>
    <mergeCell ref="GK53:GL53"/>
    <mergeCell ref="GM53:GN53"/>
    <mergeCell ref="GO53:GP53"/>
    <mergeCell ref="GQ53:GR53"/>
    <mergeCell ref="GS53:GT53"/>
    <mergeCell ref="GK46:GL46"/>
    <mergeCell ref="GM46:GN46"/>
    <mergeCell ref="GO46:GP46"/>
    <mergeCell ref="GQ46:GR46"/>
    <mergeCell ref="GS46:GT46"/>
    <mergeCell ref="GK47:GL47"/>
    <mergeCell ref="GM47:GN47"/>
    <mergeCell ref="GO47:GP47"/>
    <mergeCell ref="GQ47:GR47"/>
    <mergeCell ref="GS47:GT47"/>
    <mergeCell ref="GK48:GL48"/>
    <mergeCell ref="GM48:GN48"/>
    <mergeCell ref="GO48:GP48"/>
    <mergeCell ref="GQ48:GR48"/>
    <mergeCell ref="GS48:GT48"/>
    <mergeCell ref="GK49:GL49"/>
    <mergeCell ref="GM49:GN49"/>
    <mergeCell ref="GO49:GP49"/>
    <mergeCell ref="GQ49:GR49"/>
    <mergeCell ref="GS49:GT49"/>
    <mergeCell ref="GK42:GL42"/>
    <mergeCell ref="GM42:GN42"/>
    <mergeCell ref="GO42:GP42"/>
    <mergeCell ref="GQ42:GR42"/>
    <mergeCell ref="GS42:GT42"/>
    <mergeCell ref="GK43:GL43"/>
    <mergeCell ref="GM43:GN43"/>
    <mergeCell ref="GO43:GP43"/>
    <mergeCell ref="GQ43:GR43"/>
    <mergeCell ref="GS43:GT43"/>
    <mergeCell ref="GK44:GL44"/>
    <mergeCell ref="GM44:GN44"/>
    <mergeCell ref="GO44:GP44"/>
    <mergeCell ref="GQ44:GR44"/>
    <mergeCell ref="GS44:GT44"/>
    <mergeCell ref="GK45:GL45"/>
    <mergeCell ref="GM45:GN45"/>
    <mergeCell ref="GO45:GP45"/>
    <mergeCell ref="GQ45:GR45"/>
    <mergeCell ref="GS45:GT45"/>
    <mergeCell ref="GK38:GL38"/>
    <mergeCell ref="GM38:GN38"/>
    <mergeCell ref="GO38:GP38"/>
    <mergeCell ref="GQ38:GR38"/>
    <mergeCell ref="GS38:GT38"/>
    <mergeCell ref="GK39:GL39"/>
    <mergeCell ref="GM39:GN39"/>
    <mergeCell ref="GO39:GP39"/>
    <mergeCell ref="GQ39:GR39"/>
    <mergeCell ref="GS39:GT39"/>
    <mergeCell ref="GK40:GL40"/>
    <mergeCell ref="GM40:GN40"/>
    <mergeCell ref="GO40:GP40"/>
    <mergeCell ref="GQ40:GR40"/>
    <mergeCell ref="GS40:GT40"/>
    <mergeCell ref="GK41:GL41"/>
    <mergeCell ref="GM41:GN41"/>
    <mergeCell ref="GO41:GP41"/>
    <mergeCell ref="GQ41:GR41"/>
    <mergeCell ref="GS41:GT41"/>
    <mergeCell ref="GK34:GL34"/>
    <mergeCell ref="GM34:GN34"/>
    <mergeCell ref="GO34:GP34"/>
    <mergeCell ref="GQ34:GR34"/>
    <mergeCell ref="GS34:GT34"/>
    <mergeCell ref="GK35:GL35"/>
    <mergeCell ref="GM35:GN35"/>
    <mergeCell ref="GO35:GP35"/>
    <mergeCell ref="GQ35:GR35"/>
    <mergeCell ref="GS35:GT35"/>
    <mergeCell ref="GK36:GL36"/>
    <mergeCell ref="GM36:GN36"/>
    <mergeCell ref="GO36:GP36"/>
    <mergeCell ref="GQ36:GR36"/>
    <mergeCell ref="GS36:GT36"/>
    <mergeCell ref="GK37:GL37"/>
    <mergeCell ref="GM37:GN37"/>
    <mergeCell ref="GO37:GP37"/>
    <mergeCell ref="GQ37:GR37"/>
    <mergeCell ref="GS37:GT37"/>
    <mergeCell ref="GK30:GL30"/>
    <mergeCell ref="GM30:GN30"/>
    <mergeCell ref="GO30:GP30"/>
    <mergeCell ref="GQ30:GR30"/>
    <mergeCell ref="GS30:GT30"/>
    <mergeCell ref="GK31:GL31"/>
    <mergeCell ref="GM31:GN31"/>
    <mergeCell ref="GO31:GP31"/>
    <mergeCell ref="GQ31:GR31"/>
    <mergeCell ref="GS31:GT31"/>
    <mergeCell ref="GK32:GL32"/>
    <mergeCell ref="GM32:GN32"/>
    <mergeCell ref="GO32:GP32"/>
    <mergeCell ref="GQ32:GR32"/>
    <mergeCell ref="GS32:GT32"/>
    <mergeCell ref="GK33:GL33"/>
    <mergeCell ref="GM33:GN33"/>
    <mergeCell ref="GO33:GP33"/>
    <mergeCell ref="GQ33:GR33"/>
    <mergeCell ref="GS33:GT33"/>
    <mergeCell ref="FG28:FI28"/>
    <mergeCell ref="FJ28:FK28"/>
    <mergeCell ref="FL28:FN28"/>
    <mergeCell ref="FO28:FQ28"/>
    <mergeCell ref="FR28:FS28"/>
    <mergeCell ref="FT28:FV28"/>
    <mergeCell ref="FW28:FY28"/>
    <mergeCell ref="FZ28:GA28"/>
    <mergeCell ref="GB28:GD28"/>
    <mergeCell ref="GE28:GG28"/>
    <mergeCell ref="GH28:GI28"/>
    <mergeCell ref="GM28:GN28"/>
    <mergeCell ref="GO28:GP28"/>
    <mergeCell ref="GQ28:GR28"/>
    <mergeCell ref="GS28:GT28"/>
    <mergeCell ref="GK28:GL28"/>
    <mergeCell ref="GK29:GL29"/>
    <mergeCell ref="GM29:GN29"/>
    <mergeCell ref="GO29:GP29"/>
    <mergeCell ref="GQ29:GR29"/>
    <mergeCell ref="GS29:GT29"/>
    <mergeCell ref="DD107:DE107"/>
    <mergeCell ref="DB108:DC108"/>
    <mergeCell ref="DD108:DE108"/>
    <mergeCell ref="DD109:DE109"/>
    <mergeCell ref="CZ27:DE27"/>
    <mergeCell ref="DG28:DI28"/>
    <mergeCell ref="DJ28:DL28"/>
    <mergeCell ref="DM28:DN28"/>
    <mergeCell ref="DG27:DN27"/>
    <mergeCell ref="DO27:DV27"/>
    <mergeCell ref="DW27:ED27"/>
    <mergeCell ref="EE27:EL27"/>
    <mergeCell ref="EM27:ET27"/>
    <mergeCell ref="DO28:DQ28"/>
    <mergeCell ref="DR28:DT28"/>
    <mergeCell ref="DU28:DV28"/>
    <mergeCell ref="DW28:DY28"/>
    <mergeCell ref="DZ28:EB28"/>
    <mergeCell ref="EC28:ED28"/>
    <mergeCell ref="EE28:EG28"/>
    <mergeCell ref="EH28:EJ28"/>
    <mergeCell ref="EK28:EL28"/>
    <mergeCell ref="EM28:EO28"/>
    <mergeCell ref="EP28:ER28"/>
    <mergeCell ref="ES28:ET28"/>
    <mergeCell ref="DD98:DE98"/>
    <mergeCell ref="DB99:DC99"/>
    <mergeCell ref="DD99:DE99"/>
    <mergeCell ref="DB100:DC100"/>
    <mergeCell ref="DD100:DE100"/>
    <mergeCell ref="DB101:DC101"/>
    <mergeCell ref="DD101:DE101"/>
    <mergeCell ref="DB102:DC102"/>
    <mergeCell ref="DD102:DE102"/>
    <mergeCell ref="DB103:DC103"/>
    <mergeCell ref="DD103:DE103"/>
    <mergeCell ref="DB104:DC104"/>
    <mergeCell ref="DD104:DE104"/>
    <mergeCell ref="DB105:DC105"/>
    <mergeCell ref="DD105:DE105"/>
    <mergeCell ref="DB106:DC106"/>
    <mergeCell ref="DD106:DE106"/>
    <mergeCell ref="DD89:DE89"/>
    <mergeCell ref="DB90:DC90"/>
    <mergeCell ref="DD90:DE90"/>
    <mergeCell ref="DB91:DC91"/>
    <mergeCell ref="DD91:DE91"/>
    <mergeCell ref="DB92:DC92"/>
    <mergeCell ref="DD92:DE92"/>
    <mergeCell ref="DB93:DC93"/>
    <mergeCell ref="DD93:DE93"/>
    <mergeCell ref="DB94:DC94"/>
    <mergeCell ref="DD94:DE94"/>
    <mergeCell ref="DB95:DC95"/>
    <mergeCell ref="DD95:DE95"/>
    <mergeCell ref="DB96:DC96"/>
    <mergeCell ref="DD96:DE96"/>
    <mergeCell ref="DB97:DC97"/>
    <mergeCell ref="DD97:DE97"/>
    <mergeCell ref="DD80:DE80"/>
    <mergeCell ref="DB81:DC81"/>
    <mergeCell ref="DD81:DE81"/>
    <mergeCell ref="DB82:DC82"/>
    <mergeCell ref="DD82:DE82"/>
    <mergeCell ref="DB83:DC83"/>
    <mergeCell ref="DD83:DE83"/>
    <mergeCell ref="DB84:DC84"/>
    <mergeCell ref="DD84:DE84"/>
    <mergeCell ref="DB85:DC85"/>
    <mergeCell ref="DD85:DE85"/>
    <mergeCell ref="DB86:DC86"/>
    <mergeCell ref="DD86:DE86"/>
    <mergeCell ref="DB87:DC87"/>
    <mergeCell ref="DD87:DE87"/>
    <mergeCell ref="DB88:DC88"/>
    <mergeCell ref="DD88:DE88"/>
    <mergeCell ref="DD71:DE71"/>
    <mergeCell ref="DB72:DC72"/>
    <mergeCell ref="DD72:DE72"/>
    <mergeCell ref="DB73:DC73"/>
    <mergeCell ref="DD73:DE73"/>
    <mergeCell ref="DB74:DC74"/>
    <mergeCell ref="DD74:DE74"/>
    <mergeCell ref="DB75:DC75"/>
    <mergeCell ref="DD75:DE75"/>
    <mergeCell ref="DB76:DC76"/>
    <mergeCell ref="DD76:DE76"/>
    <mergeCell ref="DB77:DC77"/>
    <mergeCell ref="DD77:DE77"/>
    <mergeCell ref="DB78:DC78"/>
    <mergeCell ref="DD78:DE78"/>
    <mergeCell ref="DB79:DC79"/>
    <mergeCell ref="DD79:DE79"/>
    <mergeCell ref="DD62:DE62"/>
    <mergeCell ref="DB63:DC63"/>
    <mergeCell ref="DD63:DE63"/>
    <mergeCell ref="DB64:DC64"/>
    <mergeCell ref="DD64:DE64"/>
    <mergeCell ref="DB65:DC65"/>
    <mergeCell ref="DD65:DE65"/>
    <mergeCell ref="DB66:DC66"/>
    <mergeCell ref="DD66:DE66"/>
    <mergeCell ref="DB67:DC67"/>
    <mergeCell ref="DD67:DE67"/>
    <mergeCell ref="DB68:DC68"/>
    <mergeCell ref="DD68:DE68"/>
    <mergeCell ref="DB69:DC69"/>
    <mergeCell ref="DD69:DE69"/>
    <mergeCell ref="DB70:DC70"/>
    <mergeCell ref="DD70:DE70"/>
    <mergeCell ref="DD53:DE53"/>
    <mergeCell ref="DB54:DC54"/>
    <mergeCell ref="DD54:DE54"/>
    <mergeCell ref="DB55:DC55"/>
    <mergeCell ref="DD55:DE55"/>
    <mergeCell ref="DB56:DC56"/>
    <mergeCell ref="DD56:DE56"/>
    <mergeCell ref="DB57:DC57"/>
    <mergeCell ref="DD57:DE57"/>
    <mergeCell ref="DB58:DC58"/>
    <mergeCell ref="DD58:DE58"/>
    <mergeCell ref="DB59:DC59"/>
    <mergeCell ref="DD59:DE59"/>
    <mergeCell ref="DB60:DC60"/>
    <mergeCell ref="DD60:DE60"/>
    <mergeCell ref="DB61:DC61"/>
    <mergeCell ref="DD61:DE61"/>
    <mergeCell ref="DD44:DE44"/>
    <mergeCell ref="DB45:DC45"/>
    <mergeCell ref="DD45:DE45"/>
    <mergeCell ref="DB46:DC46"/>
    <mergeCell ref="DD46:DE46"/>
    <mergeCell ref="DB47:DC47"/>
    <mergeCell ref="DD47:DE47"/>
    <mergeCell ref="DB48:DC48"/>
    <mergeCell ref="DD48:DE48"/>
    <mergeCell ref="DB49:DC49"/>
    <mergeCell ref="DD49:DE49"/>
    <mergeCell ref="DB50:DC50"/>
    <mergeCell ref="DD50:DE50"/>
    <mergeCell ref="DB51:DC51"/>
    <mergeCell ref="DD51:DE51"/>
    <mergeCell ref="DB52:DC52"/>
    <mergeCell ref="DD52:DE52"/>
    <mergeCell ref="DD35:DE35"/>
    <mergeCell ref="DB36:DC36"/>
    <mergeCell ref="DD36:DE36"/>
    <mergeCell ref="DB37:DC37"/>
    <mergeCell ref="DD37:DE37"/>
    <mergeCell ref="DB38:DC38"/>
    <mergeCell ref="DD38:DE38"/>
    <mergeCell ref="DB39:DC39"/>
    <mergeCell ref="DD39:DE39"/>
    <mergeCell ref="DB40:DC40"/>
    <mergeCell ref="DD40:DE40"/>
    <mergeCell ref="DB41:DC41"/>
    <mergeCell ref="DD41:DE41"/>
    <mergeCell ref="DB42:DC42"/>
    <mergeCell ref="DD42:DE42"/>
    <mergeCell ref="DB43:DC43"/>
    <mergeCell ref="DD43:DE43"/>
    <mergeCell ref="DD11:DI11"/>
    <mergeCell ref="DD12:DE12"/>
    <mergeCell ref="DF12:DG12"/>
    <mergeCell ref="DH12:DI12"/>
    <mergeCell ref="DD13:DE13"/>
    <mergeCell ref="DF13:DG13"/>
    <mergeCell ref="DH13:DI13"/>
    <mergeCell ref="DD28:DE28"/>
    <mergeCell ref="DD29:DE29"/>
    <mergeCell ref="DD30:DE30"/>
    <mergeCell ref="DD31:DE31"/>
    <mergeCell ref="DB32:DC32"/>
    <mergeCell ref="DD32:DE32"/>
    <mergeCell ref="DB33:DC33"/>
    <mergeCell ref="DD33:DE33"/>
    <mergeCell ref="DB34:DC34"/>
    <mergeCell ref="DD34:DE34"/>
    <mergeCell ref="DG26:GI26"/>
    <mergeCell ref="DB29:DC29"/>
    <mergeCell ref="DB30:DC30"/>
    <mergeCell ref="DB31:DC31"/>
    <mergeCell ref="DB28:DC28"/>
    <mergeCell ref="EU27:EU108"/>
    <mergeCell ref="EV27:FC27"/>
    <mergeCell ref="FD27:FK27"/>
    <mergeCell ref="FL27:FS27"/>
    <mergeCell ref="FT27:GA27"/>
    <mergeCell ref="GB27:GI27"/>
    <mergeCell ref="EV28:EX28"/>
    <mergeCell ref="EY28:FA28"/>
    <mergeCell ref="FB28:FC28"/>
    <mergeCell ref="FD28:FF28"/>
    <mergeCell ref="CZ93:DA93"/>
    <mergeCell ref="CZ94:DA94"/>
    <mergeCell ref="CZ95:DA95"/>
    <mergeCell ref="CZ96:DA96"/>
    <mergeCell ref="CZ97:DA97"/>
    <mergeCell ref="CZ98:DA98"/>
    <mergeCell ref="CZ99:DA99"/>
    <mergeCell ref="CZ100:DA100"/>
    <mergeCell ref="CZ101:DA101"/>
    <mergeCell ref="CZ102:DA102"/>
    <mergeCell ref="CZ103:DA103"/>
    <mergeCell ref="CZ104:DA104"/>
    <mergeCell ref="CZ105:DA105"/>
    <mergeCell ref="CZ106:DA106"/>
    <mergeCell ref="CZ107:DA107"/>
    <mergeCell ref="CZ108:DA108"/>
    <mergeCell ref="CW11:DB11"/>
    <mergeCell ref="DB35:DC35"/>
    <mergeCell ref="DB44:DC44"/>
    <mergeCell ref="DB53:DC53"/>
    <mergeCell ref="DB62:DC62"/>
    <mergeCell ref="DB71:DC71"/>
    <mergeCell ref="DB80:DC80"/>
    <mergeCell ref="DB89:DC89"/>
    <mergeCell ref="DB98:DC98"/>
    <mergeCell ref="DB107:DC107"/>
    <mergeCell ref="CZ76:DA76"/>
    <mergeCell ref="CZ77:DA77"/>
    <mergeCell ref="CZ78:DA78"/>
    <mergeCell ref="CZ79:DA79"/>
    <mergeCell ref="CZ80:DA80"/>
    <mergeCell ref="CZ81:DA81"/>
    <mergeCell ref="CZ82:DA82"/>
    <mergeCell ref="CZ83:DA83"/>
    <mergeCell ref="CZ84:DA84"/>
    <mergeCell ref="CZ85:DA85"/>
    <mergeCell ref="CZ86:DA86"/>
    <mergeCell ref="CZ87:DA87"/>
    <mergeCell ref="CZ88:DA88"/>
    <mergeCell ref="CZ89:DA89"/>
    <mergeCell ref="CZ90:DA90"/>
    <mergeCell ref="CZ91:DA91"/>
    <mergeCell ref="CZ92:DA92"/>
    <mergeCell ref="CZ59:DA59"/>
    <mergeCell ref="CZ60:DA60"/>
    <mergeCell ref="CZ61:DA61"/>
    <mergeCell ref="CZ62:DA62"/>
    <mergeCell ref="CZ63:DA63"/>
    <mergeCell ref="CZ64:DA64"/>
    <mergeCell ref="CZ65:DA65"/>
    <mergeCell ref="CZ66:DA66"/>
    <mergeCell ref="CZ67:DA67"/>
    <mergeCell ref="CZ68:DA68"/>
    <mergeCell ref="CZ69:DA69"/>
    <mergeCell ref="CZ70:DA70"/>
    <mergeCell ref="CZ71:DA71"/>
    <mergeCell ref="CZ72:DA72"/>
    <mergeCell ref="CZ73:DA73"/>
    <mergeCell ref="CZ74:DA74"/>
    <mergeCell ref="CZ75:DA75"/>
    <mergeCell ref="CZ32:DA32"/>
    <mergeCell ref="CZ33:DA33"/>
    <mergeCell ref="CZ34:DA34"/>
    <mergeCell ref="CZ35:DA35"/>
    <mergeCell ref="CZ36:DA36"/>
    <mergeCell ref="CZ37:DA37"/>
    <mergeCell ref="CZ38:DA38"/>
    <mergeCell ref="CZ39:DA39"/>
    <mergeCell ref="CZ40:DA40"/>
    <mergeCell ref="CZ41:DA41"/>
    <mergeCell ref="CZ42:DA42"/>
    <mergeCell ref="CZ43:DA43"/>
    <mergeCell ref="CW96:CX96"/>
    <mergeCell ref="CW97:CX97"/>
    <mergeCell ref="CW98:CX98"/>
    <mergeCell ref="CW99:CX99"/>
    <mergeCell ref="CW100:CX100"/>
    <mergeCell ref="CW84:CX84"/>
    <mergeCell ref="CW85:CX85"/>
    <mergeCell ref="CW86:CX86"/>
    <mergeCell ref="CW87:CX87"/>
    <mergeCell ref="CW88:CX88"/>
    <mergeCell ref="CW89:CX89"/>
    <mergeCell ref="CW90:CX90"/>
    <mergeCell ref="CW91:CX91"/>
    <mergeCell ref="CW92:CX92"/>
    <mergeCell ref="CW93:CX93"/>
    <mergeCell ref="CW94:CX94"/>
    <mergeCell ref="CW95:CX95"/>
    <mergeCell ref="CW62:CX62"/>
    <mergeCell ref="CW63:CX63"/>
    <mergeCell ref="CW64:CX64"/>
    <mergeCell ref="CW101:CX101"/>
    <mergeCell ref="CW102:CX102"/>
    <mergeCell ref="CW103:CX103"/>
    <mergeCell ref="CW104:CX104"/>
    <mergeCell ref="CW105:CX105"/>
    <mergeCell ref="CW106:CX106"/>
    <mergeCell ref="CW107:CX107"/>
    <mergeCell ref="CW108:CX108"/>
    <mergeCell ref="CZ28:DA28"/>
    <mergeCell ref="CZ29:DA29"/>
    <mergeCell ref="CZ30:DA30"/>
    <mergeCell ref="CZ31:DA31"/>
    <mergeCell ref="CZ44:DA44"/>
    <mergeCell ref="CZ45:DA45"/>
    <mergeCell ref="CZ46:DA46"/>
    <mergeCell ref="CZ47:DA47"/>
    <mergeCell ref="CZ48:DA48"/>
    <mergeCell ref="CZ49:DA49"/>
    <mergeCell ref="CZ50:DA50"/>
    <mergeCell ref="CZ51:DA51"/>
    <mergeCell ref="CZ52:DA52"/>
    <mergeCell ref="CZ53:DA53"/>
    <mergeCell ref="CZ54:DA54"/>
    <mergeCell ref="CZ55:DA55"/>
    <mergeCell ref="CZ56:DA56"/>
    <mergeCell ref="CZ57:DA57"/>
    <mergeCell ref="CZ58:DA58"/>
    <mergeCell ref="CW79:CX79"/>
    <mergeCell ref="CW80:CX80"/>
    <mergeCell ref="CW81:CX81"/>
    <mergeCell ref="CW82:CX82"/>
    <mergeCell ref="CW83:CX83"/>
    <mergeCell ref="CW65:CX65"/>
    <mergeCell ref="CW66:CX66"/>
    <mergeCell ref="CW67:CX67"/>
    <mergeCell ref="CW68:CX68"/>
    <mergeCell ref="CW69:CX69"/>
    <mergeCell ref="CW70:CX70"/>
    <mergeCell ref="CW71:CX71"/>
    <mergeCell ref="CW72:CX72"/>
    <mergeCell ref="CW73:CX73"/>
    <mergeCell ref="CW74:CX74"/>
    <mergeCell ref="CW75:CX75"/>
    <mergeCell ref="CW76:CX76"/>
    <mergeCell ref="CW77:CX77"/>
    <mergeCell ref="CW78:CX78"/>
    <mergeCell ref="CW45:CX45"/>
    <mergeCell ref="CW46:CX46"/>
    <mergeCell ref="CW47:CX47"/>
    <mergeCell ref="CW48:CX48"/>
    <mergeCell ref="CW49:CX49"/>
    <mergeCell ref="CW50:CX50"/>
    <mergeCell ref="CW51:CX51"/>
    <mergeCell ref="CW52:CX52"/>
    <mergeCell ref="CW53:CX53"/>
    <mergeCell ref="CW54:CX54"/>
    <mergeCell ref="CW55:CX55"/>
    <mergeCell ref="CW56:CX56"/>
    <mergeCell ref="CW57:CX57"/>
    <mergeCell ref="CW58:CX58"/>
    <mergeCell ref="CW59:CX59"/>
    <mergeCell ref="CW60:CX60"/>
    <mergeCell ref="CW61:CX61"/>
    <mergeCell ref="CW28:CX28"/>
    <mergeCell ref="CW29:CX29"/>
    <mergeCell ref="CW30:CX30"/>
    <mergeCell ref="CW31:CX31"/>
    <mergeCell ref="CW32:CX32"/>
    <mergeCell ref="CW33:CX33"/>
    <mergeCell ref="CW34:CX34"/>
    <mergeCell ref="CW35:CX35"/>
    <mergeCell ref="CW36:CX36"/>
    <mergeCell ref="CW37:CX37"/>
    <mergeCell ref="CW38:CX38"/>
    <mergeCell ref="CW39:CX39"/>
    <mergeCell ref="CW40:CX40"/>
    <mergeCell ref="CW41:CX41"/>
    <mergeCell ref="CW42:CX42"/>
    <mergeCell ref="CW43:CX43"/>
    <mergeCell ref="CW44:CX44"/>
    <mergeCell ref="BJ53:BM53"/>
    <mergeCell ref="BN53:BQ53"/>
    <mergeCell ref="AL53:AM53"/>
    <mergeCell ref="AN53:AO53"/>
    <mergeCell ref="AP53:AQ53"/>
    <mergeCell ref="AR53:AU53"/>
    <mergeCell ref="AV53:AY53"/>
    <mergeCell ref="AZ53:BA53"/>
    <mergeCell ref="V53:W53"/>
    <mergeCell ref="X53:Y53"/>
    <mergeCell ref="Z53:AC53"/>
    <mergeCell ref="AD53:AG53"/>
    <mergeCell ref="AH53:AI53"/>
    <mergeCell ref="AJ53:AK53"/>
    <mergeCell ref="D53:G53"/>
    <mergeCell ref="H53:K53"/>
    <mergeCell ref="L53:O53"/>
    <mergeCell ref="P53:Q53"/>
    <mergeCell ref="R53:S53"/>
    <mergeCell ref="T53:U53"/>
    <mergeCell ref="C110:CS110"/>
    <mergeCell ref="C111:CS111"/>
    <mergeCell ref="CF53:CI53"/>
    <mergeCell ref="CJ53:CK53"/>
    <mergeCell ref="CL53:CM53"/>
    <mergeCell ref="CN53:CO53"/>
    <mergeCell ref="CP53:CQ53"/>
    <mergeCell ref="CR53:CS53"/>
    <mergeCell ref="BR53:BS53"/>
    <mergeCell ref="BT53:BU53"/>
    <mergeCell ref="BV53:BW53"/>
    <mergeCell ref="BX53:BY53"/>
    <mergeCell ref="BZ53:CA53"/>
    <mergeCell ref="CB53:CE53"/>
    <mergeCell ref="BB53:BC53"/>
    <mergeCell ref="BD53:BE53"/>
    <mergeCell ref="BF53:BG53"/>
    <mergeCell ref="BH53:BI53"/>
    <mergeCell ref="BX54:BY54"/>
    <mergeCell ref="BZ54:CA54"/>
    <mergeCell ref="CB54:CE54"/>
    <mergeCell ref="CF54:CI54"/>
    <mergeCell ref="CJ54:CK54"/>
    <mergeCell ref="CL54:CM54"/>
    <mergeCell ref="CN54:CO54"/>
    <mergeCell ref="CP54:CQ54"/>
    <mergeCell ref="CR54:CS54"/>
    <mergeCell ref="BB54:BC54"/>
    <mergeCell ref="BD54:BE54"/>
    <mergeCell ref="BF54:BG54"/>
    <mergeCell ref="BH54:BI54"/>
    <mergeCell ref="BJ54:BM54"/>
    <mergeCell ref="BN52:BQ52"/>
    <mergeCell ref="AL52:AM52"/>
    <mergeCell ref="AN52:AO52"/>
    <mergeCell ref="AP52:AQ52"/>
    <mergeCell ref="AR52:AU52"/>
    <mergeCell ref="AV52:AY52"/>
    <mergeCell ref="AZ52:BA52"/>
    <mergeCell ref="CF52:CI52"/>
    <mergeCell ref="CJ52:CK52"/>
    <mergeCell ref="CL52:CM52"/>
    <mergeCell ref="CN52:CO52"/>
    <mergeCell ref="CP52:CQ52"/>
    <mergeCell ref="CR52:CS52"/>
    <mergeCell ref="BR52:BS52"/>
    <mergeCell ref="BT52:BU52"/>
    <mergeCell ref="BV52:BW52"/>
    <mergeCell ref="BX52:BY52"/>
    <mergeCell ref="BZ52:CA52"/>
    <mergeCell ref="CB52:CE52"/>
    <mergeCell ref="V52:W52"/>
    <mergeCell ref="X52:Y52"/>
    <mergeCell ref="Z52:AC52"/>
    <mergeCell ref="AD52:AG52"/>
    <mergeCell ref="AH52:AI52"/>
    <mergeCell ref="AJ52:AK52"/>
    <mergeCell ref="D52:G52"/>
    <mergeCell ref="H52:K52"/>
    <mergeCell ref="L52:O52"/>
    <mergeCell ref="P52:Q52"/>
    <mergeCell ref="R52:S52"/>
    <mergeCell ref="T52:U52"/>
    <mergeCell ref="BB52:BC52"/>
    <mergeCell ref="BD52:BE52"/>
    <mergeCell ref="BF52:BG52"/>
    <mergeCell ref="BH52:BI52"/>
    <mergeCell ref="BJ52:BM52"/>
    <mergeCell ref="BN51:BQ51"/>
    <mergeCell ref="AL51:AM51"/>
    <mergeCell ref="AN51:AO51"/>
    <mergeCell ref="AP51:AQ51"/>
    <mergeCell ref="AR51:AU51"/>
    <mergeCell ref="AV51:AY51"/>
    <mergeCell ref="AZ51:BA51"/>
    <mergeCell ref="CF51:CI51"/>
    <mergeCell ref="CJ51:CK51"/>
    <mergeCell ref="CL51:CM51"/>
    <mergeCell ref="CN51:CO51"/>
    <mergeCell ref="CP51:CQ51"/>
    <mergeCell ref="CR51:CS51"/>
    <mergeCell ref="BR51:BS51"/>
    <mergeCell ref="BT51:BU51"/>
    <mergeCell ref="BV51:BW51"/>
    <mergeCell ref="BX51:BY51"/>
    <mergeCell ref="BZ51:CA51"/>
    <mergeCell ref="CB51:CE51"/>
    <mergeCell ref="V51:W51"/>
    <mergeCell ref="X51:Y51"/>
    <mergeCell ref="Z51:AC51"/>
    <mergeCell ref="AD51:AG51"/>
    <mergeCell ref="AH51:AI51"/>
    <mergeCell ref="AJ51:AK51"/>
    <mergeCell ref="D51:G51"/>
    <mergeCell ref="H51:K51"/>
    <mergeCell ref="L51:O51"/>
    <mergeCell ref="P51:Q51"/>
    <mergeCell ref="R51:S51"/>
    <mergeCell ref="T51:U51"/>
    <mergeCell ref="BB51:BC51"/>
    <mergeCell ref="BD51:BE51"/>
    <mergeCell ref="BF51:BG51"/>
    <mergeCell ref="BH51:BI51"/>
    <mergeCell ref="BJ51:BM51"/>
    <mergeCell ref="BN50:BQ50"/>
    <mergeCell ref="AL50:AM50"/>
    <mergeCell ref="AN50:AO50"/>
    <mergeCell ref="AP50:AQ50"/>
    <mergeCell ref="AR50:AU50"/>
    <mergeCell ref="AV50:AY50"/>
    <mergeCell ref="AZ50:BA50"/>
    <mergeCell ref="CF50:CI50"/>
    <mergeCell ref="CJ50:CK50"/>
    <mergeCell ref="CL50:CM50"/>
    <mergeCell ref="CN50:CO50"/>
    <mergeCell ref="CP50:CQ50"/>
    <mergeCell ref="CR50:CS50"/>
    <mergeCell ref="BR50:BS50"/>
    <mergeCell ref="BT50:BU50"/>
    <mergeCell ref="BV50:BW50"/>
    <mergeCell ref="BX50:BY50"/>
    <mergeCell ref="BZ50:CA50"/>
    <mergeCell ref="CB50:CE50"/>
    <mergeCell ref="V50:W50"/>
    <mergeCell ref="X50:Y50"/>
    <mergeCell ref="Z50:AC50"/>
    <mergeCell ref="AD50:AG50"/>
    <mergeCell ref="AH50:AI50"/>
    <mergeCell ref="AJ50:AK50"/>
    <mergeCell ref="D50:G50"/>
    <mergeCell ref="H50:K50"/>
    <mergeCell ref="L50:O50"/>
    <mergeCell ref="P50:Q50"/>
    <mergeCell ref="R50:S50"/>
    <mergeCell ref="T50:U50"/>
    <mergeCell ref="BB50:BC50"/>
    <mergeCell ref="BD50:BE50"/>
    <mergeCell ref="BF50:BG50"/>
    <mergeCell ref="BH50:BI50"/>
    <mergeCell ref="BJ50:BM50"/>
    <mergeCell ref="BN49:BQ49"/>
    <mergeCell ref="AL49:AM49"/>
    <mergeCell ref="AN49:AO49"/>
    <mergeCell ref="AP49:AQ49"/>
    <mergeCell ref="AR49:AU49"/>
    <mergeCell ref="AV49:AY49"/>
    <mergeCell ref="AZ49:BA49"/>
    <mergeCell ref="CF49:CI49"/>
    <mergeCell ref="CJ49:CK49"/>
    <mergeCell ref="CL49:CM49"/>
    <mergeCell ref="CN49:CO49"/>
    <mergeCell ref="CP49:CQ49"/>
    <mergeCell ref="CR49:CS49"/>
    <mergeCell ref="BR49:BS49"/>
    <mergeCell ref="BT49:BU49"/>
    <mergeCell ref="BV49:BW49"/>
    <mergeCell ref="BX49:BY49"/>
    <mergeCell ref="BZ49:CA49"/>
    <mergeCell ref="CB49:CE49"/>
    <mergeCell ref="V49:W49"/>
    <mergeCell ref="X49:Y49"/>
    <mergeCell ref="Z49:AC49"/>
    <mergeCell ref="AD49:AG49"/>
    <mergeCell ref="AH49:AI49"/>
    <mergeCell ref="AJ49:AK49"/>
    <mergeCell ref="D49:G49"/>
    <mergeCell ref="H49:K49"/>
    <mergeCell ref="L49:O49"/>
    <mergeCell ref="P49:Q49"/>
    <mergeCell ref="R49:S49"/>
    <mergeCell ref="T49:U49"/>
    <mergeCell ref="BB49:BC49"/>
    <mergeCell ref="BD49:BE49"/>
    <mergeCell ref="BF49:BG49"/>
    <mergeCell ref="BH49:BI49"/>
    <mergeCell ref="BJ49:BM49"/>
    <mergeCell ref="BN48:BQ48"/>
    <mergeCell ref="AL48:AM48"/>
    <mergeCell ref="AN48:AO48"/>
    <mergeCell ref="AP48:AQ48"/>
    <mergeCell ref="AR48:AU48"/>
    <mergeCell ref="AV48:AY48"/>
    <mergeCell ref="AZ48:BA48"/>
    <mergeCell ref="CF48:CI48"/>
    <mergeCell ref="CJ48:CK48"/>
    <mergeCell ref="CL48:CM48"/>
    <mergeCell ref="CN48:CO48"/>
    <mergeCell ref="CP48:CQ48"/>
    <mergeCell ref="CR48:CS48"/>
    <mergeCell ref="BR48:BS48"/>
    <mergeCell ref="BT48:BU48"/>
    <mergeCell ref="BV48:BW48"/>
    <mergeCell ref="BX48:BY48"/>
    <mergeCell ref="BZ48:CA48"/>
    <mergeCell ref="CB48:CE48"/>
    <mergeCell ref="V48:W48"/>
    <mergeCell ref="X48:Y48"/>
    <mergeCell ref="Z48:AC48"/>
    <mergeCell ref="AD48:AG48"/>
    <mergeCell ref="AH48:AI48"/>
    <mergeCell ref="AJ48:AK48"/>
    <mergeCell ref="D48:G48"/>
    <mergeCell ref="H48:K48"/>
    <mergeCell ref="L48:O48"/>
    <mergeCell ref="P48:Q48"/>
    <mergeCell ref="R48:S48"/>
    <mergeCell ref="T48:U48"/>
    <mergeCell ref="BB48:BC48"/>
    <mergeCell ref="BD48:BE48"/>
    <mergeCell ref="BF48:BG48"/>
    <mergeCell ref="BH48:BI48"/>
    <mergeCell ref="BJ48:BM48"/>
    <mergeCell ref="BN47:BQ47"/>
    <mergeCell ref="AL47:AM47"/>
    <mergeCell ref="AN47:AO47"/>
    <mergeCell ref="AP47:AQ47"/>
    <mergeCell ref="AR47:AU47"/>
    <mergeCell ref="AV47:AY47"/>
    <mergeCell ref="AZ47:BA47"/>
    <mergeCell ref="CF47:CI47"/>
    <mergeCell ref="CJ47:CK47"/>
    <mergeCell ref="CL47:CM47"/>
    <mergeCell ref="CN47:CO47"/>
    <mergeCell ref="CP47:CQ47"/>
    <mergeCell ref="CR47:CS47"/>
    <mergeCell ref="BR47:BS47"/>
    <mergeCell ref="BT47:BU47"/>
    <mergeCell ref="BV47:BW47"/>
    <mergeCell ref="BX47:BY47"/>
    <mergeCell ref="BZ47:CA47"/>
    <mergeCell ref="CB47:CE47"/>
    <mergeCell ref="V47:W47"/>
    <mergeCell ref="X47:Y47"/>
    <mergeCell ref="Z47:AC47"/>
    <mergeCell ref="AD47:AG47"/>
    <mergeCell ref="AH47:AI47"/>
    <mergeCell ref="AJ47:AK47"/>
    <mergeCell ref="D47:G47"/>
    <mergeCell ref="H47:K47"/>
    <mergeCell ref="L47:O47"/>
    <mergeCell ref="P47:Q47"/>
    <mergeCell ref="R47:S47"/>
    <mergeCell ref="T47:U47"/>
    <mergeCell ref="BB47:BC47"/>
    <mergeCell ref="BD47:BE47"/>
    <mergeCell ref="BF47:BG47"/>
    <mergeCell ref="BH47:BI47"/>
    <mergeCell ref="BJ47:BM47"/>
    <mergeCell ref="BN46:BQ46"/>
    <mergeCell ref="AL46:AM46"/>
    <mergeCell ref="AN46:AO46"/>
    <mergeCell ref="AP46:AQ46"/>
    <mergeCell ref="AR46:AU46"/>
    <mergeCell ref="AV46:AY46"/>
    <mergeCell ref="AZ46:BA46"/>
    <mergeCell ref="CF46:CI46"/>
    <mergeCell ref="CJ46:CK46"/>
    <mergeCell ref="CL46:CM46"/>
    <mergeCell ref="CN46:CO46"/>
    <mergeCell ref="CP46:CQ46"/>
    <mergeCell ref="CR46:CS46"/>
    <mergeCell ref="BR46:BS46"/>
    <mergeCell ref="BT46:BU46"/>
    <mergeCell ref="BV46:BW46"/>
    <mergeCell ref="BX46:BY46"/>
    <mergeCell ref="BZ46:CA46"/>
    <mergeCell ref="CB46:CE46"/>
    <mergeCell ref="V46:W46"/>
    <mergeCell ref="X46:Y46"/>
    <mergeCell ref="Z46:AC46"/>
    <mergeCell ref="AD46:AG46"/>
    <mergeCell ref="AH46:AI46"/>
    <mergeCell ref="AJ46:AK46"/>
    <mergeCell ref="D46:G46"/>
    <mergeCell ref="H46:K46"/>
    <mergeCell ref="L46:O46"/>
    <mergeCell ref="P46:Q46"/>
    <mergeCell ref="R46:S46"/>
    <mergeCell ref="T46:U46"/>
    <mergeCell ref="BB46:BC46"/>
    <mergeCell ref="BD46:BE46"/>
    <mergeCell ref="BF46:BG46"/>
    <mergeCell ref="BH46:BI46"/>
    <mergeCell ref="BJ46:BM46"/>
    <mergeCell ref="BN45:BQ45"/>
    <mergeCell ref="AL45:AM45"/>
    <mergeCell ref="AN45:AO45"/>
    <mergeCell ref="AP45:AQ45"/>
    <mergeCell ref="AR45:AU45"/>
    <mergeCell ref="AV45:AY45"/>
    <mergeCell ref="AZ45:BA45"/>
    <mergeCell ref="CF45:CI45"/>
    <mergeCell ref="CJ45:CK45"/>
    <mergeCell ref="CL45:CM45"/>
    <mergeCell ref="CN45:CO45"/>
    <mergeCell ref="CP45:CQ45"/>
    <mergeCell ref="CR45:CS45"/>
    <mergeCell ref="BR45:BS45"/>
    <mergeCell ref="BT45:BU45"/>
    <mergeCell ref="BV45:BW45"/>
    <mergeCell ref="BX45:BY45"/>
    <mergeCell ref="BZ45:CA45"/>
    <mergeCell ref="CB45:CE45"/>
    <mergeCell ref="V45:W45"/>
    <mergeCell ref="X45:Y45"/>
    <mergeCell ref="Z45:AC45"/>
    <mergeCell ref="AD45:AG45"/>
    <mergeCell ref="AH45:AI45"/>
    <mergeCell ref="AJ45:AK45"/>
    <mergeCell ref="D45:G45"/>
    <mergeCell ref="H45:K45"/>
    <mergeCell ref="L45:O45"/>
    <mergeCell ref="P45:Q45"/>
    <mergeCell ref="R45:S45"/>
    <mergeCell ref="T45:U45"/>
    <mergeCell ref="BB45:BC45"/>
    <mergeCell ref="BD45:BE45"/>
    <mergeCell ref="BF45:BG45"/>
    <mergeCell ref="BH45:BI45"/>
    <mergeCell ref="BJ45:BM45"/>
    <mergeCell ref="BN44:BQ44"/>
    <mergeCell ref="AL44:AM44"/>
    <mergeCell ref="AN44:AO44"/>
    <mergeCell ref="AP44:AQ44"/>
    <mergeCell ref="AR44:AU44"/>
    <mergeCell ref="AV44:AY44"/>
    <mergeCell ref="AZ44:BA44"/>
    <mergeCell ref="CF44:CI44"/>
    <mergeCell ref="CJ44:CK44"/>
    <mergeCell ref="CL44:CM44"/>
    <mergeCell ref="CN44:CO44"/>
    <mergeCell ref="CP44:CQ44"/>
    <mergeCell ref="CR44:CS44"/>
    <mergeCell ref="BR44:BS44"/>
    <mergeCell ref="BT44:BU44"/>
    <mergeCell ref="BV44:BW44"/>
    <mergeCell ref="BX44:BY44"/>
    <mergeCell ref="BZ44:CA44"/>
    <mergeCell ref="CB44:CE44"/>
    <mergeCell ref="V44:W44"/>
    <mergeCell ref="X44:Y44"/>
    <mergeCell ref="Z44:AC44"/>
    <mergeCell ref="AD44:AG44"/>
    <mergeCell ref="AH44:AI44"/>
    <mergeCell ref="AJ44:AK44"/>
    <mergeCell ref="D44:G44"/>
    <mergeCell ref="H44:K44"/>
    <mergeCell ref="L44:O44"/>
    <mergeCell ref="P44:Q44"/>
    <mergeCell ref="R44:S44"/>
    <mergeCell ref="T44:U44"/>
    <mergeCell ref="BB44:BC44"/>
    <mergeCell ref="BD44:BE44"/>
    <mergeCell ref="BF44:BG44"/>
    <mergeCell ref="BH44:BI44"/>
    <mergeCell ref="BJ44:BM44"/>
    <mergeCell ref="BN43:BQ43"/>
    <mergeCell ref="AL43:AM43"/>
    <mergeCell ref="AN43:AO43"/>
    <mergeCell ref="AP43:AQ43"/>
    <mergeCell ref="AR43:AU43"/>
    <mergeCell ref="AV43:AY43"/>
    <mergeCell ref="AZ43:BA43"/>
    <mergeCell ref="CF43:CI43"/>
    <mergeCell ref="CJ43:CK43"/>
    <mergeCell ref="CL43:CM43"/>
    <mergeCell ref="CN43:CO43"/>
    <mergeCell ref="CP43:CQ43"/>
    <mergeCell ref="CR43:CS43"/>
    <mergeCell ref="BR43:BS43"/>
    <mergeCell ref="BT43:BU43"/>
    <mergeCell ref="BV43:BW43"/>
    <mergeCell ref="BX43:BY43"/>
    <mergeCell ref="BZ43:CA43"/>
    <mergeCell ref="CB43:CE43"/>
    <mergeCell ref="V43:W43"/>
    <mergeCell ref="X43:Y43"/>
    <mergeCell ref="Z43:AC43"/>
    <mergeCell ref="AD43:AG43"/>
    <mergeCell ref="AH43:AI43"/>
    <mergeCell ref="AJ43:AK43"/>
    <mergeCell ref="D43:G43"/>
    <mergeCell ref="H43:K43"/>
    <mergeCell ref="L43:O43"/>
    <mergeCell ref="P43:Q43"/>
    <mergeCell ref="R43:S43"/>
    <mergeCell ref="T43:U43"/>
    <mergeCell ref="BB43:BC43"/>
    <mergeCell ref="BD43:BE43"/>
    <mergeCell ref="BF43:BG43"/>
    <mergeCell ref="BH43:BI43"/>
    <mergeCell ref="BJ43:BM43"/>
    <mergeCell ref="BN42:BQ42"/>
    <mergeCell ref="AL42:AM42"/>
    <mergeCell ref="AN42:AO42"/>
    <mergeCell ref="AP42:AQ42"/>
    <mergeCell ref="AR42:AU42"/>
    <mergeCell ref="AV42:AY42"/>
    <mergeCell ref="AZ42:BA42"/>
    <mergeCell ref="CF42:CI42"/>
    <mergeCell ref="CJ42:CK42"/>
    <mergeCell ref="CL42:CM42"/>
    <mergeCell ref="CN42:CO42"/>
    <mergeCell ref="CP42:CQ42"/>
    <mergeCell ref="CR42:CS42"/>
    <mergeCell ref="BR42:BS42"/>
    <mergeCell ref="BT42:BU42"/>
    <mergeCell ref="BV42:BW42"/>
    <mergeCell ref="BX42:BY42"/>
    <mergeCell ref="BZ42:CA42"/>
    <mergeCell ref="CB42:CE42"/>
    <mergeCell ref="V42:W42"/>
    <mergeCell ref="X42:Y42"/>
    <mergeCell ref="Z42:AC42"/>
    <mergeCell ref="AD42:AG42"/>
    <mergeCell ref="AH42:AI42"/>
    <mergeCell ref="AJ42:AK42"/>
    <mergeCell ref="D42:G42"/>
    <mergeCell ref="H42:K42"/>
    <mergeCell ref="L42:O42"/>
    <mergeCell ref="P42:Q42"/>
    <mergeCell ref="R42:S42"/>
    <mergeCell ref="T42:U42"/>
    <mergeCell ref="BB42:BC42"/>
    <mergeCell ref="BD42:BE42"/>
    <mergeCell ref="BF42:BG42"/>
    <mergeCell ref="BH42:BI42"/>
    <mergeCell ref="BJ42:BM42"/>
    <mergeCell ref="BN41:BQ41"/>
    <mergeCell ref="AL41:AM41"/>
    <mergeCell ref="AN41:AO41"/>
    <mergeCell ref="AP41:AQ41"/>
    <mergeCell ref="AR41:AU41"/>
    <mergeCell ref="AV41:AY41"/>
    <mergeCell ref="AZ41:BA41"/>
    <mergeCell ref="CF41:CI41"/>
    <mergeCell ref="CJ41:CK41"/>
    <mergeCell ref="CL41:CM41"/>
    <mergeCell ref="CN41:CO41"/>
    <mergeCell ref="CP41:CQ41"/>
    <mergeCell ref="CR41:CS41"/>
    <mergeCell ref="BR41:BS41"/>
    <mergeCell ref="BT41:BU41"/>
    <mergeCell ref="BV41:BW41"/>
    <mergeCell ref="BX41:BY41"/>
    <mergeCell ref="BZ41:CA41"/>
    <mergeCell ref="CB41:CE41"/>
    <mergeCell ref="V41:W41"/>
    <mergeCell ref="X41:Y41"/>
    <mergeCell ref="Z41:AC41"/>
    <mergeCell ref="AD41:AG41"/>
    <mergeCell ref="AH41:AI41"/>
    <mergeCell ref="AJ41:AK41"/>
    <mergeCell ref="D41:G41"/>
    <mergeCell ref="H41:K41"/>
    <mergeCell ref="L41:O41"/>
    <mergeCell ref="P41:Q41"/>
    <mergeCell ref="R41:S41"/>
    <mergeCell ref="T41:U41"/>
    <mergeCell ref="BB41:BC41"/>
    <mergeCell ref="BD41:BE41"/>
    <mergeCell ref="BF41:BG41"/>
    <mergeCell ref="BH41:BI41"/>
    <mergeCell ref="BJ41:BM41"/>
    <mergeCell ref="BN40:BQ40"/>
    <mergeCell ref="AL40:AM40"/>
    <mergeCell ref="AN40:AO40"/>
    <mergeCell ref="AP40:AQ40"/>
    <mergeCell ref="AR40:AU40"/>
    <mergeCell ref="AV40:AY40"/>
    <mergeCell ref="AZ40:BA40"/>
    <mergeCell ref="CF40:CI40"/>
    <mergeCell ref="CJ40:CK40"/>
    <mergeCell ref="CL40:CM40"/>
    <mergeCell ref="CN40:CO40"/>
    <mergeCell ref="CP40:CQ40"/>
    <mergeCell ref="CR40:CS40"/>
    <mergeCell ref="BR40:BS40"/>
    <mergeCell ref="BT40:BU40"/>
    <mergeCell ref="BV40:BW40"/>
    <mergeCell ref="BX40:BY40"/>
    <mergeCell ref="BZ40:CA40"/>
    <mergeCell ref="CB40:CE40"/>
    <mergeCell ref="V40:W40"/>
    <mergeCell ref="X40:Y40"/>
    <mergeCell ref="Z40:AC40"/>
    <mergeCell ref="AD40:AG40"/>
    <mergeCell ref="AH40:AI40"/>
    <mergeCell ref="AJ40:AK40"/>
    <mergeCell ref="D40:G40"/>
    <mergeCell ref="H40:K40"/>
    <mergeCell ref="L40:O40"/>
    <mergeCell ref="P40:Q40"/>
    <mergeCell ref="R40:S40"/>
    <mergeCell ref="T40:U40"/>
    <mergeCell ref="BB40:BC40"/>
    <mergeCell ref="BD40:BE40"/>
    <mergeCell ref="BF40:BG40"/>
    <mergeCell ref="BH40:BI40"/>
    <mergeCell ref="BJ40:BM40"/>
    <mergeCell ref="BN39:BQ39"/>
    <mergeCell ref="AL39:AM39"/>
    <mergeCell ref="AN39:AO39"/>
    <mergeCell ref="AP39:AQ39"/>
    <mergeCell ref="AR39:AU39"/>
    <mergeCell ref="AV39:AY39"/>
    <mergeCell ref="AZ39:BA39"/>
    <mergeCell ref="CF39:CI39"/>
    <mergeCell ref="CJ39:CK39"/>
    <mergeCell ref="CL39:CM39"/>
    <mergeCell ref="CN39:CO39"/>
    <mergeCell ref="CP39:CQ39"/>
    <mergeCell ref="CR39:CS39"/>
    <mergeCell ref="BR39:BS39"/>
    <mergeCell ref="BT39:BU39"/>
    <mergeCell ref="BV39:BW39"/>
    <mergeCell ref="BX39:BY39"/>
    <mergeCell ref="BZ39:CA39"/>
    <mergeCell ref="CB39:CE39"/>
    <mergeCell ref="V39:W39"/>
    <mergeCell ref="X39:Y39"/>
    <mergeCell ref="Z39:AC39"/>
    <mergeCell ref="AD39:AG39"/>
    <mergeCell ref="AH39:AI39"/>
    <mergeCell ref="AJ39:AK39"/>
    <mergeCell ref="D39:G39"/>
    <mergeCell ref="H39:K39"/>
    <mergeCell ref="L39:O39"/>
    <mergeCell ref="P39:Q39"/>
    <mergeCell ref="R39:S39"/>
    <mergeCell ref="T39:U39"/>
    <mergeCell ref="BB39:BC39"/>
    <mergeCell ref="BD39:BE39"/>
    <mergeCell ref="BF39:BG39"/>
    <mergeCell ref="BH39:BI39"/>
    <mergeCell ref="BJ39:BM39"/>
    <mergeCell ref="BN38:BQ38"/>
    <mergeCell ref="AL38:AM38"/>
    <mergeCell ref="AN38:AO38"/>
    <mergeCell ref="AP38:AQ38"/>
    <mergeCell ref="AR38:AU38"/>
    <mergeCell ref="AV38:AY38"/>
    <mergeCell ref="AZ38:BA38"/>
    <mergeCell ref="CF38:CI38"/>
    <mergeCell ref="CJ38:CK38"/>
    <mergeCell ref="CL38:CM38"/>
    <mergeCell ref="CN38:CO38"/>
    <mergeCell ref="CP38:CQ38"/>
    <mergeCell ref="CR38:CS38"/>
    <mergeCell ref="BR38:BS38"/>
    <mergeCell ref="BT38:BU38"/>
    <mergeCell ref="BV38:BW38"/>
    <mergeCell ref="BX38:BY38"/>
    <mergeCell ref="BZ38:CA38"/>
    <mergeCell ref="CB38:CE38"/>
    <mergeCell ref="V38:W38"/>
    <mergeCell ref="X38:Y38"/>
    <mergeCell ref="Z38:AC38"/>
    <mergeCell ref="AD38:AG38"/>
    <mergeCell ref="AH38:AI38"/>
    <mergeCell ref="AJ38:AK38"/>
    <mergeCell ref="D38:G38"/>
    <mergeCell ref="H38:K38"/>
    <mergeCell ref="L38:O38"/>
    <mergeCell ref="P38:Q38"/>
    <mergeCell ref="R38:S38"/>
    <mergeCell ref="T38:U38"/>
    <mergeCell ref="BB38:BC38"/>
    <mergeCell ref="BD38:BE38"/>
    <mergeCell ref="BF38:BG38"/>
    <mergeCell ref="BH38:BI38"/>
    <mergeCell ref="BJ38:BM38"/>
    <mergeCell ref="BN37:BQ37"/>
    <mergeCell ref="AL37:AM37"/>
    <mergeCell ref="AN37:AO37"/>
    <mergeCell ref="AP37:AQ37"/>
    <mergeCell ref="AR37:AU37"/>
    <mergeCell ref="AV37:AY37"/>
    <mergeCell ref="AZ37:BA37"/>
    <mergeCell ref="CF37:CI37"/>
    <mergeCell ref="CJ37:CK37"/>
    <mergeCell ref="CL37:CM37"/>
    <mergeCell ref="CN37:CO37"/>
    <mergeCell ref="CP37:CQ37"/>
    <mergeCell ref="CR37:CS37"/>
    <mergeCell ref="BR37:BS37"/>
    <mergeCell ref="BT37:BU37"/>
    <mergeCell ref="BV37:BW37"/>
    <mergeCell ref="BX37:BY37"/>
    <mergeCell ref="BZ37:CA37"/>
    <mergeCell ref="CB37:CE37"/>
    <mergeCell ref="V37:W37"/>
    <mergeCell ref="X37:Y37"/>
    <mergeCell ref="Z37:AC37"/>
    <mergeCell ref="AD37:AG37"/>
    <mergeCell ref="AH37:AI37"/>
    <mergeCell ref="AJ37:AK37"/>
    <mergeCell ref="D37:G37"/>
    <mergeCell ref="H37:K37"/>
    <mergeCell ref="L37:O37"/>
    <mergeCell ref="P37:Q37"/>
    <mergeCell ref="R37:S37"/>
    <mergeCell ref="T37:U37"/>
    <mergeCell ref="BB37:BC37"/>
    <mergeCell ref="BD37:BE37"/>
    <mergeCell ref="BF37:BG37"/>
    <mergeCell ref="BH37:BI37"/>
    <mergeCell ref="BJ37:BM37"/>
    <mergeCell ref="BN36:BQ36"/>
    <mergeCell ref="AL36:AM36"/>
    <mergeCell ref="AN36:AO36"/>
    <mergeCell ref="AP36:AQ36"/>
    <mergeCell ref="AR36:AU36"/>
    <mergeCell ref="AV36:AY36"/>
    <mergeCell ref="AZ36:BA36"/>
    <mergeCell ref="CF36:CI36"/>
    <mergeCell ref="CJ36:CK36"/>
    <mergeCell ref="CL36:CM36"/>
    <mergeCell ref="CN36:CO36"/>
    <mergeCell ref="CP36:CQ36"/>
    <mergeCell ref="CR36:CS36"/>
    <mergeCell ref="BR36:BS36"/>
    <mergeCell ref="BT36:BU36"/>
    <mergeCell ref="BV36:BW36"/>
    <mergeCell ref="BX36:BY36"/>
    <mergeCell ref="BZ36:CA36"/>
    <mergeCell ref="CB36:CE36"/>
    <mergeCell ref="V36:W36"/>
    <mergeCell ref="X36:Y36"/>
    <mergeCell ref="Z36:AC36"/>
    <mergeCell ref="AD36:AG36"/>
    <mergeCell ref="AH36:AI36"/>
    <mergeCell ref="AJ36:AK36"/>
    <mergeCell ref="D36:G36"/>
    <mergeCell ref="H36:K36"/>
    <mergeCell ref="L36:O36"/>
    <mergeCell ref="P36:Q36"/>
    <mergeCell ref="R36:S36"/>
    <mergeCell ref="T36:U36"/>
    <mergeCell ref="BB36:BC36"/>
    <mergeCell ref="BD36:BE36"/>
    <mergeCell ref="BF36:BG36"/>
    <mergeCell ref="BH36:BI36"/>
    <mergeCell ref="BJ36:BM36"/>
    <mergeCell ref="BN35:BQ35"/>
    <mergeCell ref="AL35:AM35"/>
    <mergeCell ref="AN35:AO35"/>
    <mergeCell ref="AP35:AQ35"/>
    <mergeCell ref="AR35:AU35"/>
    <mergeCell ref="AV35:AY35"/>
    <mergeCell ref="AZ35:BA35"/>
    <mergeCell ref="CF35:CI35"/>
    <mergeCell ref="CJ35:CK35"/>
    <mergeCell ref="CL35:CM35"/>
    <mergeCell ref="CN35:CO35"/>
    <mergeCell ref="CP35:CQ35"/>
    <mergeCell ref="CR35:CS35"/>
    <mergeCell ref="BR35:BS35"/>
    <mergeCell ref="BT35:BU35"/>
    <mergeCell ref="BV35:BW35"/>
    <mergeCell ref="BX35:BY35"/>
    <mergeCell ref="BZ35:CA35"/>
    <mergeCell ref="CB35:CE35"/>
    <mergeCell ref="V35:W35"/>
    <mergeCell ref="X35:Y35"/>
    <mergeCell ref="Z35:AC35"/>
    <mergeCell ref="AD35:AG35"/>
    <mergeCell ref="AH35:AI35"/>
    <mergeCell ref="AJ35:AK35"/>
    <mergeCell ref="D35:G35"/>
    <mergeCell ref="H35:K35"/>
    <mergeCell ref="L35:O35"/>
    <mergeCell ref="P35:Q35"/>
    <mergeCell ref="R35:S35"/>
    <mergeCell ref="T35:U35"/>
    <mergeCell ref="BB35:BC35"/>
    <mergeCell ref="BD35:BE35"/>
    <mergeCell ref="BF35:BG35"/>
    <mergeCell ref="BH35:BI35"/>
    <mergeCell ref="BJ35:BM35"/>
    <mergeCell ref="BN34:BQ34"/>
    <mergeCell ref="AL34:AM34"/>
    <mergeCell ref="AN34:AO34"/>
    <mergeCell ref="AP34:AQ34"/>
    <mergeCell ref="AR34:AU34"/>
    <mergeCell ref="AV34:AY34"/>
    <mergeCell ref="AZ34:BA34"/>
    <mergeCell ref="CF34:CI34"/>
    <mergeCell ref="CJ34:CK34"/>
    <mergeCell ref="CL34:CM34"/>
    <mergeCell ref="CN34:CO34"/>
    <mergeCell ref="CP34:CQ34"/>
    <mergeCell ref="CR34:CS34"/>
    <mergeCell ref="BR34:BS34"/>
    <mergeCell ref="BT34:BU34"/>
    <mergeCell ref="BV34:BW34"/>
    <mergeCell ref="BX34:BY34"/>
    <mergeCell ref="BZ34:CA34"/>
    <mergeCell ref="CB34:CE34"/>
    <mergeCell ref="V34:W34"/>
    <mergeCell ref="X34:Y34"/>
    <mergeCell ref="Z34:AC34"/>
    <mergeCell ref="AD34:AG34"/>
    <mergeCell ref="AH34:AI34"/>
    <mergeCell ref="AJ34:AK34"/>
    <mergeCell ref="D34:G34"/>
    <mergeCell ref="H34:K34"/>
    <mergeCell ref="L34:O34"/>
    <mergeCell ref="P34:Q34"/>
    <mergeCell ref="R34:S34"/>
    <mergeCell ref="T34:U34"/>
    <mergeCell ref="BB34:BC34"/>
    <mergeCell ref="BD34:BE34"/>
    <mergeCell ref="BF34:BG34"/>
    <mergeCell ref="BH34:BI34"/>
    <mergeCell ref="BJ34:BM34"/>
    <mergeCell ref="BN33:BQ33"/>
    <mergeCell ref="AL33:AM33"/>
    <mergeCell ref="AN33:AO33"/>
    <mergeCell ref="AP33:AQ33"/>
    <mergeCell ref="AR33:AU33"/>
    <mergeCell ref="AV33:AY33"/>
    <mergeCell ref="AZ33:BA33"/>
    <mergeCell ref="CF33:CI33"/>
    <mergeCell ref="CJ33:CK33"/>
    <mergeCell ref="CL33:CM33"/>
    <mergeCell ref="CN33:CO33"/>
    <mergeCell ref="CP33:CQ33"/>
    <mergeCell ref="CR33:CS33"/>
    <mergeCell ref="BR33:BS33"/>
    <mergeCell ref="BT33:BU33"/>
    <mergeCell ref="BV33:BW33"/>
    <mergeCell ref="BX33:BY33"/>
    <mergeCell ref="BZ33:CA33"/>
    <mergeCell ref="CB33:CE33"/>
    <mergeCell ref="V33:W33"/>
    <mergeCell ref="X33:Y33"/>
    <mergeCell ref="Z33:AC33"/>
    <mergeCell ref="AD33:AG33"/>
    <mergeCell ref="AH33:AI33"/>
    <mergeCell ref="AJ33:AK33"/>
    <mergeCell ref="D33:G33"/>
    <mergeCell ref="H33:K33"/>
    <mergeCell ref="L33:O33"/>
    <mergeCell ref="P33:Q33"/>
    <mergeCell ref="R33:S33"/>
    <mergeCell ref="T33:U33"/>
    <mergeCell ref="BB33:BC33"/>
    <mergeCell ref="BD33:BE33"/>
    <mergeCell ref="BF33:BG33"/>
    <mergeCell ref="BH33:BI33"/>
    <mergeCell ref="BJ33:BM33"/>
    <mergeCell ref="BN32:BQ32"/>
    <mergeCell ref="AL32:AM32"/>
    <mergeCell ref="AN32:AO32"/>
    <mergeCell ref="AP32:AQ32"/>
    <mergeCell ref="AR32:AU32"/>
    <mergeCell ref="AV32:AY32"/>
    <mergeCell ref="AZ32:BA32"/>
    <mergeCell ref="CF32:CI32"/>
    <mergeCell ref="CJ32:CK32"/>
    <mergeCell ref="CL32:CM32"/>
    <mergeCell ref="CN32:CO32"/>
    <mergeCell ref="CP32:CQ32"/>
    <mergeCell ref="CR32:CS32"/>
    <mergeCell ref="BR32:BS32"/>
    <mergeCell ref="BT32:BU32"/>
    <mergeCell ref="BV32:BW32"/>
    <mergeCell ref="BX32:BY32"/>
    <mergeCell ref="BZ32:CA32"/>
    <mergeCell ref="CB32:CE32"/>
    <mergeCell ref="V32:W32"/>
    <mergeCell ref="X32:Y32"/>
    <mergeCell ref="Z32:AC32"/>
    <mergeCell ref="AD32:AG32"/>
    <mergeCell ref="AH32:AI32"/>
    <mergeCell ref="AJ32:AK32"/>
    <mergeCell ref="D32:G32"/>
    <mergeCell ref="H32:K32"/>
    <mergeCell ref="L32:O32"/>
    <mergeCell ref="P32:Q32"/>
    <mergeCell ref="R32:S32"/>
    <mergeCell ref="T32:U32"/>
    <mergeCell ref="BB32:BC32"/>
    <mergeCell ref="BD32:BE32"/>
    <mergeCell ref="BF32:BG32"/>
    <mergeCell ref="BH32:BI32"/>
    <mergeCell ref="BJ32:BM32"/>
    <mergeCell ref="D31:G31"/>
    <mergeCell ref="H31:K31"/>
    <mergeCell ref="L31:O31"/>
    <mergeCell ref="P31:Q31"/>
    <mergeCell ref="R31:S31"/>
    <mergeCell ref="T31:U31"/>
    <mergeCell ref="BB31:BC31"/>
    <mergeCell ref="BD31:BE31"/>
    <mergeCell ref="BF31:BG31"/>
    <mergeCell ref="BH31:BI31"/>
    <mergeCell ref="BJ31:BM31"/>
    <mergeCell ref="BN31:BQ31"/>
    <mergeCell ref="AL31:AM31"/>
    <mergeCell ref="AN31:AO31"/>
    <mergeCell ref="AP31:AQ31"/>
    <mergeCell ref="AR31:AU31"/>
    <mergeCell ref="AV31:AY31"/>
    <mergeCell ref="AZ31:BA31"/>
    <mergeCell ref="CJ30:CK30"/>
    <mergeCell ref="CL30:CM30"/>
    <mergeCell ref="CN30:CO30"/>
    <mergeCell ref="CP30:CQ30"/>
    <mergeCell ref="CR30:CS30"/>
    <mergeCell ref="BR30:BS30"/>
    <mergeCell ref="BT30:BU30"/>
    <mergeCell ref="BV30:BW30"/>
    <mergeCell ref="BX30:BY30"/>
    <mergeCell ref="BZ30:CA30"/>
    <mergeCell ref="CB30:CE30"/>
    <mergeCell ref="V31:W31"/>
    <mergeCell ref="X31:Y31"/>
    <mergeCell ref="Z31:AC31"/>
    <mergeCell ref="AD31:AG31"/>
    <mergeCell ref="AH31:AI31"/>
    <mergeCell ref="AJ31:AK31"/>
    <mergeCell ref="CF31:CI31"/>
    <mergeCell ref="CJ31:CK31"/>
    <mergeCell ref="CL31:CM31"/>
    <mergeCell ref="CN31:CO31"/>
    <mergeCell ref="CP31:CQ31"/>
    <mergeCell ref="CR31:CS31"/>
    <mergeCell ref="BR31:BS31"/>
    <mergeCell ref="BT31:BU31"/>
    <mergeCell ref="BV31:BW31"/>
    <mergeCell ref="BX31:BY31"/>
    <mergeCell ref="BZ31:CA31"/>
    <mergeCell ref="CB31:CE31"/>
    <mergeCell ref="CR29:CS29"/>
    <mergeCell ref="BR29:BS29"/>
    <mergeCell ref="BT29:BU29"/>
    <mergeCell ref="BV29:BW29"/>
    <mergeCell ref="BX29:BY29"/>
    <mergeCell ref="BZ29:CA29"/>
    <mergeCell ref="CB29:CE29"/>
    <mergeCell ref="V30:W30"/>
    <mergeCell ref="X30:Y30"/>
    <mergeCell ref="Z30:AC30"/>
    <mergeCell ref="AD30:AG30"/>
    <mergeCell ref="AH30:AI30"/>
    <mergeCell ref="AJ30:AK30"/>
    <mergeCell ref="D30:G30"/>
    <mergeCell ref="H30:K30"/>
    <mergeCell ref="L30:O30"/>
    <mergeCell ref="P30:Q30"/>
    <mergeCell ref="R30:S30"/>
    <mergeCell ref="T30:U30"/>
    <mergeCell ref="BB30:BC30"/>
    <mergeCell ref="BD30:BE30"/>
    <mergeCell ref="BF30:BG30"/>
    <mergeCell ref="BH30:BI30"/>
    <mergeCell ref="BJ30:BM30"/>
    <mergeCell ref="BN30:BQ30"/>
    <mergeCell ref="AL30:AM30"/>
    <mergeCell ref="AN30:AO30"/>
    <mergeCell ref="AP30:AQ30"/>
    <mergeCell ref="AR30:AU30"/>
    <mergeCell ref="AV30:AY30"/>
    <mergeCell ref="AZ30:BA30"/>
    <mergeCell ref="CF30:CI30"/>
    <mergeCell ref="BB29:BC29"/>
    <mergeCell ref="BD29:BE29"/>
    <mergeCell ref="BF29:BG29"/>
    <mergeCell ref="BH29:BI29"/>
    <mergeCell ref="BJ29:BM29"/>
    <mergeCell ref="BN29:BQ29"/>
    <mergeCell ref="AL29:AM29"/>
    <mergeCell ref="AN29:AO29"/>
    <mergeCell ref="AP29:AQ29"/>
    <mergeCell ref="AR29:AU29"/>
    <mergeCell ref="AV29:AY29"/>
    <mergeCell ref="AZ29:BA29"/>
    <mergeCell ref="CF29:CI29"/>
    <mergeCell ref="CJ29:CK29"/>
    <mergeCell ref="CL29:CM29"/>
    <mergeCell ref="CN29:CO29"/>
    <mergeCell ref="CP29:CQ29"/>
    <mergeCell ref="D29:G29"/>
    <mergeCell ref="H29:K29"/>
    <mergeCell ref="L29:O29"/>
    <mergeCell ref="P29:Q29"/>
    <mergeCell ref="R29:S29"/>
    <mergeCell ref="T29:U29"/>
    <mergeCell ref="AJ28:AK28"/>
    <mergeCell ref="AL28:AM28"/>
    <mergeCell ref="AN28:AO28"/>
    <mergeCell ref="AP28:AQ28"/>
    <mergeCell ref="BB28:BC28"/>
    <mergeCell ref="BD28:BE28"/>
    <mergeCell ref="BR27:BS28"/>
    <mergeCell ref="BT27:CA27"/>
    <mergeCell ref="CB27:CE28"/>
    <mergeCell ref="CF27:CI28"/>
    <mergeCell ref="CJ27:CK28"/>
    <mergeCell ref="BT28:BU28"/>
    <mergeCell ref="BV28:BW28"/>
    <mergeCell ref="BX28:BY28"/>
    <mergeCell ref="BZ28:CA28"/>
    <mergeCell ref="AR27:AU28"/>
    <mergeCell ref="V29:W29"/>
    <mergeCell ref="X29:Y29"/>
    <mergeCell ref="Z29:AC29"/>
    <mergeCell ref="AD29:AG29"/>
    <mergeCell ref="AH29:AI29"/>
    <mergeCell ref="AJ29:AK29"/>
    <mergeCell ref="AV27:AY28"/>
    <mergeCell ref="AZ27:BA28"/>
    <mergeCell ref="BB27:BI27"/>
    <mergeCell ref="BJ27:BM28"/>
    <mergeCell ref="C13:CS13"/>
    <mergeCell ref="C14:CS14"/>
    <mergeCell ref="C15:CS15"/>
    <mergeCell ref="C16:CS16"/>
    <mergeCell ref="C23:CS23"/>
    <mergeCell ref="C24:CS24"/>
    <mergeCell ref="C26:G28"/>
    <mergeCell ref="H26:Y26"/>
    <mergeCell ref="Z26:AQ26"/>
    <mergeCell ref="AR26:BI26"/>
    <mergeCell ref="BJ26:CA26"/>
    <mergeCell ref="CB26:CS26"/>
    <mergeCell ref="H27:K28"/>
    <mergeCell ref="L27:O28"/>
    <mergeCell ref="P27:Q28"/>
    <mergeCell ref="R27:Y27"/>
    <mergeCell ref="Z27:AC28"/>
    <mergeCell ref="AD27:AG28"/>
    <mergeCell ref="AH27:AI28"/>
    <mergeCell ref="AJ27:AQ27"/>
    <mergeCell ref="R28:S28"/>
    <mergeCell ref="T28:U28"/>
    <mergeCell ref="V28:W28"/>
    <mergeCell ref="X28:Y28"/>
    <mergeCell ref="CR28:CS28"/>
    <mergeCell ref="CL27:CS27"/>
    <mergeCell ref="CL28:CM28"/>
    <mergeCell ref="CN28:CO28"/>
    <mergeCell ref="CP28:CQ28"/>
    <mergeCell ref="BN27:BQ28"/>
    <mergeCell ref="BF28:BG28"/>
    <mergeCell ref="BH28:BI28"/>
    <mergeCell ref="B1:CS1"/>
    <mergeCell ref="B3:CS3"/>
    <mergeCell ref="B5:CS5"/>
    <mergeCell ref="CP7:CS7"/>
    <mergeCell ref="B8:L8"/>
    <mergeCell ref="N8:O8"/>
    <mergeCell ref="D54:G54"/>
    <mergeCell ref="H54:K54"/>
    <mergeCell ref="L54:O54"/>
    <mergeCell ref="P54:Q54"/>
    <mergeCell ref="R54:S54"/>
    <mergeCell ref="T54:U54"/>
    <mergeCell ref="V54:W54"/>
    <mergeCell ref="X54:Y54"/>
    <mergeCell ref="Z54:AC54"/>
    <mergeCell ref="AD54:AG54"/>
    <mergeCell ref="AH54:AI54"/>
    <mergeCell ref="AJ54:AK54"/>
    <mergeCell ref="AL54:AM54"/>
    <mergeCell ref="AN54:AO54"/>
    <mergeCell ref="AP54:AQ54"/>
    <mergeCell ref="AR54:AU54"/>
    <mergeCell ref="AV54:AY54"/>
    <mergeCell ref="AZ54:BA54"/>
    <mergeCell ref="C17:CS17"/>
    <mergeCell ref="C18:CS18"/>
    <mergeCell ref="C19:CS19"/>
    <mergeCell ref="D20:CS20"/>
    <mergeCell ref="D21:CS21"/>
    <mergeCell ref="D22:CS22"/>
    <mergeCell ref="CP10:CS10"/>
    <mergeCell ref="B12:CS12"/>
    <mergeCell ref="BN54:BQ54"/>
    <mergeCell ref="BR54:BS54"/>
    <mergeCell ref="BT54:BU54"/>
    <mergeCell ref="BV54:BW54"/>
    <mergeCell ref="AD55:AG55"/>
    <mergeCell ref="AH55:AI55"/>
    <mergeCell ref="AJ55:AK55"/>
    <mergeCell ref="AL55:AM55"/>
    <mergeCell ref="AN55:AO55"/>
    <mergeCell ref="AP55:AQ55"/>
    <mergeCell ref="AR55:AU55"/>
    <mergeCell ref="AV55:AY55"/>
    <mergeCell ref="AZ55:BA55"/>
    <mergeCell ref="D55:G55"/>
    <mergeCell ref="H55:K55"/>
    <mergeCell ref="L55:O55"/>
    <mergeCell ref="P55:Q55"/>
    <mergeCell ref="R55:S55"/>
    <mergeCell ref="T55:U55"/>
    <mergeCell ref="V55:W55"/>
    <mergeCell ref="X55:Y55"/>
    <mergeCell ref="Z55:AC55"/>
    <mergeCell ref="BX55:BY55"/>
    <mergeCell ref="BZ55:CA55"/>
    <mergeCell ref="CB55:CE55"/>
    <mergeCell ref="CF55:CI55"/>
    <mergeCell ref="CJ55:CK55"/>
    <mergeCell ref="CL55:CM55"/>
    <mergeCell ref="CN55:CO55"/>
    <mergeCell ref="CP55:CQ55"/>
    <mergeCell ref="CR55:CS55"/>
    <mergeCell ref="BB55:BC55"/>
    <mergeCell ref="BD55:BE55"/>
    <mergeCell ref="BF55:BG55"/>
    <mergeCell ref="BH55:BI55"/>
    <mergeCell ref="BJ55:BM55"/>
    <mergeCell ref="BN55:BQ55"/>
    <mergeCell ref="BR55:BS55"/>
    <mergeCell ref="BT55:BU55"/>
    <mergeCell ref="BV55:BW55"/>
    <mergeCell ref="AD56:AG56"/>
    <mergeCell ref="AH56:AI56"/>
    <mergeCell ref="AJ56:AK56"/>
    <mergeCell ref="AL56:AM56"/>
    <mergeCell ref="AN56:AO56"/>
    <mergeCell ref="AP56:AQ56"/>
    <mergeCell ref="AR56:AU56"/>
    <mergeCell ref="AV56:AY56"/>
    <mergeCell ref="AZ56:BA56"/>
    <mergeCell ref="D56:G56"/>
    <mergeCell ref="H56:K56"/>
    <mergeCell ref="L56:O56"/>
    <mergeCell ref="P56:Q56"/>
    <mergeCell ref="R56:S56"/>
    <mergeCell ref="T56:U56"/>
    <mergeCell ref="V56:W56"/>
    <mergeCell ref="X56:Y56"/>
    <mergeCell ref="Z56:AC56"/>
    <mergeCell ref="BX56:BY56"/>
    <mergeCell ref="BZ56:CA56"/>
    <mergeCell ref="CB56:CE56"/>
    <mergeCell ref="CF56:CI56"/>
    <mergeCell ref="CJ56:CK56"/>
    <mergeCell ref="CL56:CM56"/>
    <mergeCell ref="CN56:CO56"/>
    <mergeCell ref="CP56:CQ56"/>
    <mergeCell ref="CR56:CS56"/>
    <mergeCell ref="BB56:BC56"/>
    <mergeCell ref="BD56:BE56"/>
    <mergeCell ref="BF56:BG56"/>
    <mergeCell ref="BH56:BI56"/>
    <mergeCell ref="BJ56:BM56"/>
    <mergeCell ref="BN56:BQ56"/>
    <mergeCell ref="BR56:BS56"/>
    <mergeCell ref="BT56:BU56"/>
    <mergeCell ref="BV56:BW56"/>
    <mergeCell ref="AD57:AG57"/>
    <mergeCell ref="AH57:AI57"/>
    <mergeCell ref="AJ57:AK57"/>
    <mergeCell ref="AL57:AM57"/>
    <mergeCell ref="AN57:AO57"/>
    <mergeCell ref="AP57:AQ57"/>
    <mergeCell ref="AR57:AU57"/>
    <mergeCell ref="AV57:AY57"/>
    <mergeCell ref="AZ57:BA57"/>
    <mergeCell ref="D57:G57"/>
    <mergeCell ref="H57:K57"/>
    <mergeCell ref="L57:O57"/>
    <mergeCell ref="P57:Q57"/>
    <mergeCell ref="R57:S57"/>
    <mergeCell ref="T57:U57"/>
    <mergeCell ref="V57:W57"/>
    <mergeCell ref="X57:Y57"/>
    <mergeCell ref="Z57:AC57"/>
    <mergeCell ref="BX57:BY57"/>
    <mergeCell ref="BZ57:CA57"/>
    <mergeCell ref="CB57:CE57"/>
    <mergeCell ref="CF57:CI57"/>
    <mergeCell ref="CJ57:CK57"/>
    <mergeCell ref="CL57:CM57"/>
    <mergeCell ref="CN57:CO57"/>
    <mergeCell ref="CP57:CQ57"/>
    <mergeCell ref="CR57:CS57"/>
    <mergeCell ref="BB57:BC57"/>
    <mergeCell ref="BD57:BE57"/>
    <mergeCell ref="BF57:BG57"/>
    <mergeCell ref="BH57:BI57"/>
    <mergeCell ref="BJ57:BM57"/>
    <mergeCell ref="BN57:BQ57"/>
    <mergeCell ref="BR57:BS57"/>
    <mergeCell ref="BT57:BU57"/>
    <mergeCell ref="BV57:BW57"/>
    <mergeCell ref="AD58:AG58"/>
    <mergeCell ref="AH58:AI58"/>
    <mergeCell ref="AJ58:AK58"/>
    <mergeCell ref="AL58:AM58"/>
    <mergeCell ref="AN58:AO58"/>
    <mergeCell ref="AP58:AQ58"/>
    <mergeCell ref="AR58:AU58"/>
    <mergeCell ref="AV58:AY58"/>
    <mergeCell ref="AZ58:BA58"/>
    <mergeCell ref="D58:G58"/>
    <mergeCell ref="H58:K58"/>
    <mergeCell ref="L58:O58"/>
    <mergeCell ref="P58:Q58"/>
    <mergeCell ref="R58:S58"/>
    <mergeCell ref="T58:U58"/>
    <mergeCell ref="V58:W58"/>
    <mergeCell ref="X58:Y58"/>
    <mergeCell ref="Z58:AC58"/>
    <mergeCell ref="BX58:BY58"/>
    <mergeCell ref="BZ58:CA58"/>
    <mergeCell ref="CB58:CE58"/>
    <mergeCell ref="CF58:CI58"/>
    <mergeCell ref="CJ58:CK58"/>
    <mergeCell ref="CL58:CM58"/>
    <mergeCell ref="CN58:CO58"/>
    <mergeCell ref="CP58:CQ58"/>
    <mergeCell ref="CR58:CS58"/>
    <mergeCell ref="BB58:BC58"/>
    <mergeCell ref="BD58:BE58"/>
    <mergeCell ref="BF58:BG58"/>
    <mergeCell ref="BH58:BI58"/>
    <mergeCell ref="BJ58:BM58"/>
    <mergeCell ref="BN58:BQ58"/>
    <mergeCell ref="BR58:BS58"/>
    <mergeCell ref="BT58:BU58"/>
    <mergeCell ref="BV58:BW58"/>
    <mergeCell ref="AD59:AG59"/>
    <mergeCell ref="AH59:AI59"/>
    <mergeCell ref="AJ59:AK59"/>
    <mergeCell ref="AL59:AM59"/>
    <mergeCell ref="AN59:AO59"/>
    <mergeCell ref="AP59:AQ59"/>
    <mergeCell ref="AR59:AU59"/>
    <mergeCell ref="AV59:AY59"/>
    <mergeCell ref="AZ59:BA59"/>
    <mergeCell ref="D59:G59"/>
    <mergeCell ref="H59:K59"/>
    <mergeCell ref="L59:O59"/>
    <mergeCell ref="P59:Q59"/>
    <mergeCell ref="R59:S59"/>
    <mergeCell ref="T59:U59"/>
    <mergeCell ref="V59:W59"/>
    <mergeCell ref="X59:Y59"/>
    <mergeCell ref="Z59:AC59"/>
    <mergeCell ref="BX59:BY59"/>
    <mergeCell ref="BZ59:CA59"/>
    <mergeCell ref="CB59:CE59"/>
    <mergeCell ref="CF59:CI59"/>
    <mergeCell ref="CJ59:CK59"/>
    <mergeCell ref="CL59:CM59"/>
    <mergeCell ref="CN59:CO59"/>
    <mergeCell ref="CP59:CQ59"/>
    <mergeCell ref="CR59:CS59"/>
    <mergeCell ref="BB59:BC59"/>
    <mergeCell ref="BD59:BE59"/>
    <mergeCell ref="BF59:BG59"/>
    <mergeCell ref="BH59:BI59"/>
    <mergeCell ref="BJ59:BM59"/>
    <mergeCell ref="BN59:BQ59"/>
    <mergeCell ref="BR59:BS59"/>
    <mergeCell ref="BT59:BU59"/>
    <mergeCell ref="BV59:BW59"/>
    <mergeCell ref="AD60:AG60"/>
    <mergeCell ref="AH60:AI60"/>
    <mergeCell ref="AJ60:AK60"/>
    <mergeCell ref="AL60:AM60"/>
    <mergeCell ref="AN60:AO60"/>
    <mergeCell ref="AP60:AQ60"/>
    <mergeCell ref="AR60:AU60"/>
    <mergeCell ref="AV60:AY60"/>
    <mergeCell ref="AZ60:BA60"/>
    <mergeCell ref="D60:G60"/>
    <mergeCell ref="H60:K60"/>
    <mergeCell ref="L60:O60"/>
    <mergeCell ref="P60:Q60"/>
    <mergeCell ref="R60:S60"/>
    <mergeCell ref="T60:U60"/>
    <mergeCell ref="V60:W60"/>
    <mergeCell ref="X60:Y60"/>
    <mergeCell ref="Z60:AC60"/>
    <mergeCell ref="BX60:BY60"/>
    <mergeCell ref="BZ60:CA60"/>
    <mergeCell ref="CB60:CE60"/>
    <mergeCell ref="CF60:CI60"/>
    <mergeCell ref="CJ60:CK60"/>
    <mergeCell ref="CL60:CM60"/>
    <mergeCell ref="CN60:CO60"/>
    <mergeCell ref="CP60:CQ60"/>
    <mergeCell ref="CR60:CS60"/>
    <mergeCell ref="BB60:BC60"/>
    <mergeCell ref="BD60:BE60"/>
    <mergeCell ref="BF60:BG60"/>
    <mergeCell ref="BH60:BI60"/>
    <mergeCell ref="BJ60:BM60"/>
    <mergeCell ref="BN60:BQ60"/>
    <mergeCell ref="BR60:BS60"/>
    <mergeCell ref="BT60:BU60"/>
    <mergeCell ref="BV60:BW60"/>
    <mergeCell ref="AD61:AG61"/>
    <mergeCell ref="AH61:AI61"/>
    <mergeCell ref="AJ61:AK61"/>
    <mergeCell ref="AL61:AM61"/>
    <mergeCell ref="AN61:AO61"/>
    <mergeCell ref="AP61:AQ61"/>
    <mergeCell ref="AR61:AU61"/>
    <mergeCell ref="AV61:AY61"/>
    <mergeCell ref="AZ61:BA61"/>
    <mergeCell ref="D61:G61"/>
    <mergeCell ref="H61:K61"/>
    <mergeCell ref="L61:O61"/>
    <mergeCell ref="P61:Q61"/>
    <mergeCell ref="R61:S61"/>
    <mergeCell ref="T61:U61"/>
    <mergeCell ref="V61:W61"/>
    <mergeCell ref="X61:Y61"/>
    <mergeCell ref="Z61:AC61"/>
    <mergeCell ref="BX61:BY61"/>
    <mergeCell ref="BZ61:CA61"/>
    <mergeCell ref="CB61:CE61"/>
    <mergeCell ref="CF61:CI61"/>
    <mergeCell ref="CJ61:CK61"/>
    <mergeCell ref="CL61:CM61"/>
    <mergeCell ref="CN61:CO61"/>
    <mergeCell ref="CP61:CQ61"/>
    <mergeCell ref="CR61:CS61"/>
    <mergeCell ref="BB61:BC61"/>
    <mergeCell ref="BD61:BE61"/>
    <mergeCell ref="BF61:BG61"/>
    <mergeCell ref="BH61:BI61"/>
    <mergeCell ref="BJ61:BM61"/>
    <mergeCell ref="BN61:BQ61"/>
    <mergeCell ref="BR61:BS61"/>
    <mergeCell ref="BT61:BU61"/>
    <mergeCell ref="BV61:BW61"/>
    <mergeCell ref="AD62:AG62"/>
    <mergeCell ref="AH62:AI62"/>
    <mergeCell ref="AJ62:AK62"/>
    <mergeCell ref="AL62:AM62"/>
    <mergeCell ref="AN62:AO62"/>
    <mergeCell ref="AP62:AQ62"/>
    <mergeCell ref="AR62:AU62"/>
    <mergeCell ref="AV62:AY62"/>
    <mergeCell ref="AZ62:BA62"/>
    <mergeCell ref="D62:G62"/>
    <mergeCell ref="H62:K62"/>
    <mergeCell ref="L62:O62"/>
    <mergeCell ref="P62:Q62"/>
    <mergeCell ref="R62:S62"/>
    <mergeCell ref="T62:U62"/>
    <mergeCell ref="V62:W62"/>
    <mergeCell ref="X62:Y62"/>
    <mergeCell ref="Z62:AC62"/>
    <mergeCell ref="BX62:BY62"/>
    <mergeCell ref="BZ62:CA62"/>
    <mergeCell ref="CB62:CE62"/>
    <mergeCell ref="CF62:CI62"/>
    <mergeCell ref="CJ62:CK62"/>
    <mergeCell ref="CL62:CM62"/>
    <mergeCell ref="CN62:CO62"/>
    <mergeCell ref="CP62:CQ62"/>
    <mergeCell ref="CR62:CS62"/>
    <mergeCell ref="BB62:BC62"/>
    <mergeCell ref="BD62:BE62"/>
    <mergeCell ref="BF62:BG62"/>
    <mergeCell ref="BH62:BI62"/>
    <mergeCell ref="BJ62:BM62"/>
    <mergeCell ref="BN62:BQ62"/>
    <mergeCell ref="BR62:BS62"/>
    <mergeCell ref="BT62:BU62"/>
    <mergeCell ref="BV62:BW62"/>
    <mergeCell ref="AD63:AG63"/>
    <mergeCell ref="AH63:AI63"/>
    <mergeCell ref="AJ63:AK63"/>
    <mergeCell ref="AL63:AM63"/>
    <mergeCell ref="AN63:AO63"/>
    <mergeCell ref="AP63:AQ63"/>
    <mergeCell ref="AR63:AU63"/>
    <mergeCell ref="AV63:AY63"/>
    <mergeCell ref="AZ63:BA63"/>
    <mergeCell ref="D63:G63"/>
    <mergeCell ref="H63:K63"/>
    <mergeCell ref="L63:O63"/>
    <mergeCell ref="P63:Q63"/>
    <mergeCell ref="R63:S63"/>
    <mergeCell ref="T63:U63"/>
    <mergeCell ref="V63:W63"/>
    <mergeCell ref="X63:Y63"/>
    <mergeCell ref="Z63:AC63"/>
    <mergeCell ref="BX63:BY63"/>
    <mergeCell ref="BZ63:CA63"/>
    <mergeCell ref="CB63:CE63"/>
    <mergeCell ref="CF63:CI63"/>
    <mergeCell ref="CJ63:CK63"/>
    <mergeCell ref="CL63:CM63"/>
    <mergeCell ref="CN63:CO63"/>
    <mergeCell ref="CP63:CQ63"/>
    <mergeCell ref="CR63:CS63"/>
    <mergeCell ref="BB63:BC63"/>
    <mergeCell ref="BD63:BE63"/>
    <mergeCell ref="BF63:BG63"/>
    <mergeCell ref="BH63:BI63"/>
    <mergeCell ref="BJ63:BM63"/>
    <mergeCell ref="BN63:BQ63"/>
    <mergeCell ref="BR63:BS63"/>
    <mergeCell ref="BT63:BU63"/>
    <mergeCell ref="BV63:BW63"/>
    <mergeCell ref="AD64:AG64"/>
    <mergeCell ref="AH64:AI64"/>
    <mergeCell ref="AJ64:AK64"/>
    <mergeCell ref="AL64:AM64"/>
    <mergeCell ref="AN64:AO64"/>
    <mergeCell ref="AP64:AQ64"/>
    <mergeCell ref="AR64:AU64"/>
    <mergeCell ref="AV64:AY64"/>
    <mergeCell ref="AZ64:BA64"/>
    <mergeCell ref="D64:G64"/>
    <mergeCell ref="H64:K64"/>
    <mergeCell ref="L64:O64"/>
    <mergeCell ref="P64:Q64"/>
    <mergeCell ref="R64:S64"/>
    <mergeCell ref="T64:U64"/>
    <mergeCell ref="V64:W64"/>
    <mergeCell ref="X64:Y64"/>
    <mergeCell ref="Z64:AC64"/>
    <mergeCell ref="BX64:BY64"/>
    <mergeCell ref="BZ64:CA64"/>
    <mergeCell ref="CB64:CE64"/>
    <mergeCell ref="CF64:CI64"/>
    <mergeCell ref="CJ64:CK64"/>
    <mergeCell ref="CL64:CM64"/>
    <mergeCell ref="CN64:CO64"/>
    <mergeCell ref="CP64:CQ64"/>
    <mergeCell ref="CR64:CS64"/>
    <mergeCell ref="BB64:BC64"/>
    <mergeCell ref="BD64:BE64"/>
    <mergeCell ref="BF64:BG64"/>
    <mergeCell ref="BH64:BI64"/>
    <mergeCell ref="BJ64:BM64"/>
    <mergeCell ref="BN64:BQ64"/>
    <mergeCell ref="BR64:BS64"/>
    <mergeCell ref="BT64:BU64"/>
    <mergeCell ref="BV64:BW64"/>
    <mergeCell ref="AD65:AG65"/>
    <mergeCell ref="AH65:AI65"/>
    <mergeCell ref="AJ65:AK65"/>
    <mergeCell ref="AL65:AM65"/>
    <mergeCell ref="AN65:AO65"/>
    <mergeCell ref="AP65:AQ65"/>
    <mergeCell ref="AR65:AU65"/>
    <mergeCell ref="AV65:AY65"/>
    <mergeCell ref="AZ65:BA65"/>
    <mergeCell ref="D65:G65"/>
    <mergeCell ref="H65:K65"/>
    <mergeCell ref="L65:O65"/>
    <mergeCell ref="P65:Q65"/>
    <mergeCell ref="R65:S65"/>
    <mergeCell ref="T65:U65"/>
    <mergeCell ref="V65:W65"/>
    <mergeCell ref="X65:Y65"/>
    <mergeCell ref="Z65:AC65"/>
    <mergeCell ref="BX65:BY65"/>
    <mergeCell ref="BZ65:CA65"/>
    <mergeCell ref="CB65:CE65"/>
    <mergeCell ref="CF65:CI65"/>
    <mergeCell ref="CJ65:CK65"/>
    <mergeCell ref="CL65:CM65"/>
    <mergeCell ref="CN65:CO65"/>
    <mergeCell ref="CP65:CQ65"/>
    <mergeCell ref="CR65:CS65"/>
    <mergeCell ref="BB65:BC65"/>
    <mergeCell ref="BD65:BE65"/>
    <mergeCell ref="BF65:BG65"/>
    <mergeCell ref="BH65:BI65"/>
    <mergeCell ref="BJ65:BM65"/>
    <mergeCell ref="BN65:BQ65"/>
    <mergeCell ref="BR65:BS65"/>
    <mergeCell ref="BT65:BU65"/>
    <mergeCell ref="BV65:BW65"/>
    <mergeCell ref="AD66:AG66"/>
    <mergeCell ref="AH66:AI66"/>
    <mergeCell ref="AJ66:AK66"/>
    <mergeCell ref="AL66:AM66"/>
    <mergeCell ref="AN66:AO66"/>
    <mergeCell ref="AP66:AQ66"/>
    <mergeCell ref="AR66:AU66"/>
    <mergeCell ref="AV66:AY66"/>
    <mergeCell ref="AZ66:BA66"/>
    <mergeCell ref="D66:G66"/>
    <mergeCell ref="H66:K66"/>
    <mergeCell ref="L66:O66"/>
    <mergeCell ref="P66:Q66"/>
    <mergeCell ref="R66:S66"/>
    <mergeCell ref="T66:U66"/>
    <mergeCell ref="V66:W66"/>
    <mergeCell ref="X66:Y66"/>
    <mergeCell ref="Z66:AC66"/>
    <mergeCell ref="BX66:BY66"/>
    <mergeCell ref="BZ66:CA66"/>
    <mergeCell ref="CB66:CE66"/>
    <mergeCell ref="CF66:CI66"/>
    <mergeCell ref="CJ66:CK66"/>
    <mergeCell ref="CL66:CM66"/>
    <mergeCell ref="CN66:CO66"/>
    <mergeCell ref="CP66:CQ66"/>
    <mergeCell ref="CR66:CS66"/>
    <mergeCell ref="BB66:BC66"/>
    <mergeCell ref="BD66:BE66"/>
    <mergeCell ref="BF66:BG66"/>
    <mergeCell ref="BH66:BI66"/>
    <mergeCell ref="BJ66:BM66"/>
    <mergeCell ref="BN66:BQ66"/>
    <mergeCell ref="BR66:BS66"/>
    <mergeCell ref="BT66:BU66"/>
    <mergeCell ref="BV66:BW66"/>
    <mergeCell ref="AD67:AG67"/>
    <mergeCell ref="AH67:AI67"/>
    <mergeCell ref="AJ67:AK67"/>
    <mergeCell ref="AL67:AM67"/>
    <mergeCell ref="AN67:AO67"/>
    <mergeCell ref="AP67:AQ67"/>
    <mergeCell ref="AR67:AU67"/>
    <mergeCell ref="AV67:AY67"/>
    <mergeCell ref="AZ67:BA67"/>
    <mergeCell ref="D67:G67"/>
    <mergeCell ref="H67:K67"/>
    <mergeCell ref="L67:O67"/>
    <mergeCell ref="P67:Q67"/>
    <mergeCell ref="R67:S67"/>
    <mergeCell ref="T67:U67"/>
    <mergeCell ref="V67:W67"/>
    <mergeCell ref="X67:Y67"/>
    <mergeCell ref="Z67:AC67"/>
    <mergeCell ref="BX67:BY67"/>
    <mergeCell ref="BZ67:CA67"/>
    <mergeCell ref="CB67:CE67"/>
    <mergeCell ref="CF67:CI67"/>
    <mergeCell ref="CJ67:CK67"/>
    <mergeCell ref="CL67:CM67"/>
    <mergeCell ref="CN67:CO67"/>
    <mergeCell ref="CP67:CQ67"/>
    <mergeCell ref="CR67:CS67"/>
    <mergeCell ref="BB67:BC67"/>
    <mergeCell ref="BD67:BE67"/>
    <mergeCell ref="BF67:BG67"/>
    <mergeCell ref="BH67:BI67"/>
    <mergeCell ref="BJ67:BM67"/>
    <mergeCell ref="BN67:BQ67"/>
    <mergeCell ref="BR67:BS67"/>
    <mergeCell ref="BT67:BU67"/>
    <mergeCell ref="BV67:BW67"/>
    <mergeCell ref="AD68:AG68"/>
    <mergeCell ref="AH68:AI68"/>
    <mergeCell ref="AJ68:AK68"/>
    <mergeCell ref="AL68:AM68"/>
    <mergeCell ref="AN68:AO68"/>
    <mergeCell ref="AP68:AQ68"/>
    <mergeCell ref="AR68:AU68"/>
    <mergeCell ref="AV68:AY68"/>
    <mergeCell ref="AZ68:BA68"/>
    <mergeCell ref="D68:G68"/>
    <mergeCell ref="H68:K68"/>
    <mergeCell ref="L68:O68"/>
    <mergeCell ref="P68:Q68"/>
    <mergeCell ref="R68:S68"/>
    <mergeCell ref="T68:U68"/>
    <mergeCell ref="V68:W68"/>
    <mergeCell ref="X68:Y68"/>
    <mergeCell ref="Z68:AC68"/>
    <mergeCell ref="BX68:BY68"/>
    <mergeCell ref="BZ68:CA68"/>
    <mergeCell ref="CB68:CE68"/>
    <mergeCell ref="CF68:CI68"/>
    <mergeCell ref="CJ68:CK68"/>
    <mergeCell ref="CL68:CM68"/>
    <mergeCell ref="CN68:CO68"/>
    <mergeCell ref="CP68:CQ68"/>
    <mergeCell ref="CR68:CS68"/>
    <mergeCell ref="BB68:BC68"/>
    <mergeCell ref="BD68:BE68"/>
    <mergeCell ref="BF68:BG68"/>
    <mergeCell ref="BH68:BI68"/>
    <mergeCell ref="BJ68:BM68"/>
    <mergeCell ref="BN68:BQ68"/>
    <mergeCell ref="BR68:BS68"/>
    <mergeCell ref="BT68:BU68"/>
    <mergeCell ref="BV68:BW68"/>
    <mergeCell ref="AD69:AG69"/>
    <mergeCell ref="AH69:AI69"/>
    <mergeCell ref="AJ69:AK69"/>
    <mergeCell ref="AL69:AM69"/>
    <mergeCell ref="AN69:AO69"/>
    <mergeCell ref="AP69:AQ69"/>
    <mergeCell ref="AR69:AU69"/>
    <mergeCell ref="AV69:AY69"/>
    <mergeCell ref="AZ69:BA69"/>
    <mergeCell ref="D69:G69"/>
    <mergeCell ref="H69:K69"/>
    <mergeCell ref="L69:O69"/>
    <mergeCell ref="P69:Q69"/>
    <mergeCell ref="R69:S69"/>
    <mergeCell ref="T69:U69"/>
    <mergeCell ref="V69:W69"/>
    <mergeCell ref="X69:Y69"/>
    <mergeCell ref="Z69:AC69"/>
    <mergeCell ref="BX69:BY69"/>
    <mergeCell ref="BZ69:CA69"/>
    <mergeCell ref="CB69:CE69"/>
    <mergeCell ref="CF69:CI69"/>
    <mergeCell ref="CJ69:CK69"/>
    <mergeCell ref="CL69:CM69"/>
    <mergeCell ref="CN69:CO69"/>
    <mergeCell ref="CP69:CQ69"/>
    <mergeCell ref="CR69:CS69"/>
    <mergeCell ref="BB69:BC69"/>
    <mergeCell ref="BD69:BE69"/>
    <mergeCell ref="BF69:BG69"/>
    <mergeCell ref="BH69:BI69"/>
    <mergeCell ref="BJ69:BM69"/>
    <mergeCell ref="BN69:BQ69"/>
    <mergeCell ref="BR69:BS69"/>
    <mergeCell ref="BT69:BU69"/>
    <mergeCell ref="BV69:BW69"/>
    <mergeCell ref="AD70:AG70"/>
    <mergeCell ref="AH70:AI70"/>
    <mergeCell ref="AJ70:AK70"/>
    <mergeCell ref="AL70:AM70"/>
    <mergeCell ref="AN70:AO70"/>
    <mergeCell ref="AP70:AQ70"/>
    <mergeCell ref="AR70:AU70"/>
    <mergeCell ref="AV70:AY70"/>
    <mergeCell ref="AZ70:BA70"/>
    <mergeCell ref="D70:G70"/>
    <mergeCell ref="H70:K70"/>
    <mergeCell ref="L70:O70"/>
    <mergeCell ref="P70:Q70"/>
    <mergeCell ref="R70:S70"/>
    <mergeCell ref="T70:U70"/>
    <mergeCell ref="V70:W70"/>
    <mergeCell ref="X70:Y70"/>
    <mergeCell ref="Z70:AC70"/>
    <mergeCell ref="BX70:BY70"/>
    <mergeCell ref="BZ70:CA70"/>
    <mergeCell ref="CB70:CE70"/>
    <mergeCell ref="CF70:CI70"/>
    <mergeCell ref="CJ70:CK70"/>
    <mergeCell ref="CL70:CM70"/>
    <mergeCell ref="CN70:CO70"/>
    <mergeCell ref="CP70:CQ70"/>
    <mergeCell ref="CR70:CS70"/>
    <mergeCell ref="BB70:BC70"/>
    <mergeCell ref="BD70:BE70"/>
    <mergeCell ref="BF70:BG70"/>
    <mergeCell ref="BH70:BI70"/>
    <mergeCell ref="BJ70:BM70"/>
    <mergeCell ref="BN70:BQ70"/>
    <mergeCell ref="BR70:BS70"/>
    <mergeCell ref="BT70:BU70"/>
    <mergeCell ref="BV70:BW70"/>
    <mergeCell ref="AD71:AG71"/>
    <mergeCell ref="AH71:AI71"/>
    <mergeCell ref="AJ71:AK71"/>
    <mergeCell ref="AL71:AM71"/>
    <mergeCell ref="AN71:AO71"/>
    <mergeCell ref="AP71:AQ71"/>
    <mergeCell ref="AR71:AU71"/>
    <mergeCell ref="AV71:AY71"/>
    <mergeCell ref="AZ71:BA71"/>
    <mergeCell ref="D71:G71"/>
    <mergeCell ref="H71:K71"/>
    <mergeCell ref="L71:O71"/>
    <mergeCell ref="P71:Q71"/>
    <mergeCell ref="R71:S71"/>
    <mergeCell ref="T71:U71"/>
    <mergeCell ref="V71:W71"/>
    <mergeCell ref="X71:Y71"/>
    <mergeCell ref="Z71:AC71"/>
    <mergeCell ref="BX71:BY71"/>
    <mergeCell ref="BZ71:CA71"/>
    <mergeCell ref="CB71:CE71"/>
    <mergeCell ref="CF71:CI71"/>
    <mergeCell ref="CJ71:CK71"/>
    <mergeCell ref="CL71:CM71"/>
    <mergeCell ref="CN71:CO71"/>
    <mergeCell ref="CP71:CQ71"/>
    <mergeCell ref="CR71:CS71"/>
    <mergeCell ref="BB71:BC71"/>
    <mergeCell ref="BD71:BE71"/>
    <mergeCell ref="BF71:BG71"/>
    <mergeCell ref="BH71:BI71"/>
    <mergeCell ref="BJ71:BM71"/>
    <mergeCell ref="BN71:BQ71"/>
    <mergeCell ref="BR71:BS71"/>
    <mergeCell ref="BT71:BU71"/>
    <mergeCell ref="BV71:BW71"/>
    <mergeCell ref="AD72:AG72"/>
    <mergeCell ref="AH72:AI72"/>
    <mergeCell ref="AJ72:AK72"/>
    <mergeCell ref="AL72:AM72"/>
    <mergeCell ref="AN72:AO72"/>
    <mergeCell ref="AP72:AQ72"/>
    <mergeCell ref="AR72:AU72"/>
    <mergeCell ref="AV72:AY72"/>
    <mergeCell ref="AZ72:BA72"/>
    <mergeCell ref="D72:G72"/>
    <mergeCell ref="H72:K72"/>
    <mergeCell ref="L72:O72"/>
    <mergeCell ref="P72:Q72"/>
    <mergeCell ref="R72:S72"/>
    <mergeCell ref="T72:U72"/>
    <mergeCell ref="V72:W72"/>
    <mergeCell ref="X72:Y72"/>
    <mergeCell ref="Z72:AC72"/>
    <mergeCell ref="BX72:BY72"/>
    <mergeCell ref="BZ72:CA72"/>
    <mergeCell ref="CB72:CE72"/>
    <mergeCell ref="CF72:CI72"/>
    <mergeCell ref="CJ72:CK72"/>
    <mergeCell ref="CL72:CM72"/>
    <mergeCell ref="CN72:CO72"/>
    <mergeCell ref="CP72:CQ72"/>
    <mergeCell ref="CR72:CS72"/>
    <mergeCell ref="BB72:BC72"/>
    <mergeCell ref="BD72:BE72"/>
    <mergeCell ref="BF72:BG72"/>
    <mergeCell ref="BH72:BI72"/>
    <mergeCell ref="BJ72:BM72"/>
    <mergeCell ref="BN72:BQ72"/>
    <mergeCell ref="BR72:BS72"/>
    <mergeCell ref="BT72:BU72"/>
    <mergeCell ref="BV72:BW72"/>
    <mergeCell ref="AD73:AG73"/>
    <mergeCell ref="AH73:AI73"/>
    <mergeCell ref="AJ73:AK73"/>
    <mergeCell ref="AL73:AM73"/>
    <mergeCell ref="AN73:AO73"/>
    <mergeCell ref="AP73:AQ73"/>
    <mergeCell ref="AR73:AU73"/>
    <mergeCell ref="AV73:AY73"/>
    <mergeCell ref="AZ73:BA73"/>
    <mergeCell ref="D73:G73"/>
    <mergeCell ref="H73:K73"/>
    <mergeCell ref="L73:O73"/>
    <mergeCell ref="P73:Q73"/>
    <mergeCell ref="R73:S73"/>
    <mergeCell ref="T73:U73"/>
    <mergeCell ref="V73:W73"/>
    <mergeCell ref="X73:Y73"/>
    <mergeCell ref="Z73:AC73"/>
    <mergeCell ref="BX73:BY73"/>
    <mergeCell ref="BZ73:CA73"/>
    <mergeCell ref="CB73:CE73"/>
    <mergeCell ref="CF73:CI73"/>
    <mergeCell ref="CJ73:CK73"/>
    <mergeCell ref="CL73:CM73"/>
    <mergeCell ref="CN73:CO73"/>
    <mergeCell ref="CP73:CQ73"/>
    <mergeCell ref="CR73:CS73"/>
    <mergeCell ref="BB73:BC73"/>
    <mergeCell ref="BD73:BE73"/>
    <mergeCell ref="BF73:BG73"/>
    <mergeCell ref="BH73:BI73"/>
    <mergeCell ref="BJ73:BM73"/>
    <mergeCell ref="BN73:BQ73"/>
    <mergeCell ref="BR73:BS73"/>
    <mergeCell ref="BT73:BU73"/>
    <mergeCell ref="BV73:BW73"/>
    <mergeCell ref="AD74:AG74"/>
    <mergeCell ref="AH74:AI74"/>
    <mergeCell ref="AJ74:AK74"/>
    <mergeCell ref="AL74:AM74"/>
    <mergeCell ref="AN74:AO74"/>
    <mergeCell ref="AP74:AQ74"/>
    <mergeCell ref="AR74:AU74"/>
    <mergeCell ref="AV74:AY74"/>
    <mergeCell ref="AZ74:BA74"/>
    <mergeCell ref="D74:G74"/>
    <mergeCell ref="H74:K74"/>
    <mergeCell ref="L74:O74"/>
    <mergeCell ref="P74:Q74"/>
    <mergeCell ref="R74:S74"/>
    <mergeCell ref="T74:U74"/>
    <mergeCell ref="V74:W74"/>
    <mergeCell ref="X74:Y74"/>
    <mergeCell ref="Z74:AC74"/>
    <mergeCell ref="BX74:BY74"/>
    <mergeCell ref="BZ74:CA74"/>
    <mergeCell ref="CB74:CE74"/>
    <mergeCell ref="CF74:CI74"/>
    <mergeCell ref="CJ74:CK74"/>
    <mergeCell ref="CL74:CM74"/>
    <mergeCell ref="CN74:CO74"/>
    <mergeCell ref="CP74:CQ74"/>
    <mergeCell ref="CR74:CS74"/>
    <mergeCell ref="BB74:BC74"/>
    <mergeCell ref="BD74:BE74"/>
    <mergeCell ref="BF74:BG74"/>
    <mergeCell ref="BH74:BI74"/>
    <mergeCell ref="BJ74:BM74"/>
    <mergeCell ref="BN74:BQ74"/>
    <mergeCell ref="BR74:BS74"/>
    <mergeCell ref="BT74:BU74"/>
    <mergeCell ref="BV74:BW74"/>
    <mergeCell ref="AD75:AG75"/>
    <mergeCell ref="AH75:AI75"/>
    <mergeCell ref="AJ75:AK75"/>
    <mergeCell ref="AL75:AM75"/>
    <mergeCell ref="AN75:AO75"/>
    <mergeCell ref="AP75:AQ75"/>
    <mergeCell ref="AR75:AU75"/>
    <mergeCell ref="AV75:AY75"/>
    <mergeCell ref="AZ75:BA75"/>
    <mergeCell ref="D75:G75"/>
    <mergeCell ref="H75:K75"/>
    <mergeCell ref="L75:O75"/>
    <mergeCell ref="P75:Q75"/>
    <mergeCell ref="R75:S75"/>
    <mergeCell ref="T75:U75"/>
    <mergeCell ref="V75:W75"/>
    <mergeCell ref="X75:Y75"/>
    <mergeCell ref="Z75:AC75"/>
    <mergeCell ref="BX75:BY75"/>
    <mergeCell ref="BZ75:CA75"/>
    <mergeCell ref="CB75:CE75"/>
    <mergeCell ref="CF75:CI75"/>
    <mergeCell ref="CJ75:CK75"/>
    <mergeCell ref="CL75:CM75"/>
    <mergeCell ref="CN75:CO75"/>
    <mergeCell ref="CP75:CQ75"/>
    <mergeCell ref="CR75:CS75"/>
    <mergeCell ref="BB75:BC75"/>
    <mergeCell ref="BD75:BE75"/>
    <mergeCell ref="BF75:BG75"/>
    <mergeCell ref="BH75:BI75"/>
    <mergeCell ref="BJ75:BM75"/>
    <mergeCell ref="BN75:BQ75"/>
    <mergeCell ref="BR75:BS75"/>
    <mergeCell ref="BT75:BU75"/>
    <mergeCell ref="BV75:BW75"/>
    <mergeCell ref="AD76:AG76"/>
    <mergeCell ref="AH76:AI76"/>
    <mergeCell ref="AJ76:AK76"/>
    <mergeCell ref="AL76:AM76"/>
    <mergeCell ref="AN76:AO76"/>
    <mergeCell ref="AP76:AQ76"/>
    <mergeCell ref="AR76:AU76"/>
    <mergeCell ref="AV76:AY76"/>
    <mergeCell ref="AZ76:BA76"/>
    <mergeCell ref="D76:G76"/>
    <mergeCell ref="H76:K76"/>
    <mergeCell ref="L76:O76"/>
    <mergeCell ref="P76:Q76"/>
    <mergeCell ref="R76:S76"/>
    <mergeCell ref="T76:U76"/>
    <mergeCell ref="V76:W76"/>
    <mergeCell ref="X76:Y76"/>
    <mergeCell ref="Z76:AC76"/>
    <mergeCell ref="BX76:BY76"/>
    <mergeCell ref="BZ76:CA76"/>
    <mergeCell ref="CB76:CE76"/>
    <mergeCell ref="CF76:CI76"/>
    <mergeCell ref="CJ76:CK76"/>
    <mergeCell ref="CL76:CM76"/>
    <mergeCell ref="CN76:CO76"/>
    <mergeCell ref="CP76:CQ76"/>
    <mergeCell ref="CR76:CS76"/>
    <mergeCell ref="BB76:BC76"/>
    <mergeCell ref="BD76:BE76"/>
    <mergeCell ref="BF76:BG76"/>
    <mergeCell ref="BH76:BI76"/>
    <mergeCell ref="BJ76:BM76"/>
    <mergeCell ref="BN76:BQ76"/>
    <mergeCell ref="BR76:BS76"/>
    <mergeCell ref="BT76:BU76"/>
    <mergeCell ref="BV76:BW76"/>
    <mergeCell ref="AD77:AG77"/>
    <mergeCell ref="AH77:AI77"/>
    <mergeCell ref="AJ77:AK77"/>
    <mergeCell ref="AL77:AM77"/>
    <mergeCell ref="AN77:AO77"/>
    <mergeCell ref="AP77:AQ77"/>
    <mergeCell ref="AR77:AU77"/>
    <mergeCell ref="AV77:AY77"/>
    <mergeCell ref="AZ77:BA77"/>
    <mergeCell ref="D77:G77"/>
    <mergeCell ref="H77:K77"/>
    <mergeCell ref="L77:O77"/>
    <mergeCell ref="P77:Q77"/>
    <mergeCell ref="R77:S77"/>
    <mergeCell ref="T77:U77"/>
    <mergeCell ref="V77:W77"/>
    <mergeCell ref="X77:Y77"/>
    <mergeCell ref="Z77:AC77"/>
    <mergeCell ref="BX77:BY77"/>
    <mergeCell ref="BZ77:CA77"/>
    <mergeCell ref="CB77:CE77"/>
    <mergeCell ref="CF77:CI77"/>
    <mergeCell ref="CJ77:CK77"/>
    <mergeCell ref="CL77:CM77"/>
    <mergeCell ref="CN77:CO77"/>
    <mergeCell ref="CP77:CQ77"/>
    <mergeCell ref="CR77:CS77"/>
    <mergeCell ref="BB77:BC77"/>
    <mergeCell ref="BD77:BE77"/>
    <mergeCell ref="BF77:BG77"/>
    <mergeCell ref="BH77:BI77"/>
    <mergeCell ref="BJ77:BM77"/>
    <mergeCell ref="BN77:BQ77"/>
    <mergeCell ref="BR77:BS77"/>
    <mergeCell ref="BT77:BU77"/>
    <mergeCell ref="BV77:BW77"/>
    <mergeCell ref="AD78:AG78"/>
    <mergeCell ref="AH78:AI78"/>
    <mergeCell ref="AJ78:AK78"/>
    <mergeCell ref="AL78:AM78"/>
    <mergeCell ref="AN78:AO78"/>
    <mergeCell ref="AP78:AQ78"/>
    <mergeCell ref="AR78:AU78"/>
    <mergeCell ref="AV78:AY78"/>
    <mergeCell ref="AZ78:BA78"/>
    <mergeCell ref="D78:G78"/>
    <mergeCell ref="H78:K78"/>
    <mergeCell ref="L78:O78"/>
    <mergeCell ref="P78:Q78"/>
    <mergeCell ref="R78:S78"/>
    <mergeCell ref="T78:U78"/>
    <mergeCell ref="V78:W78"/>
    <mergeCell ref="X78:Y78"/>
    <mergeCell ref="Z78:AC78"/>
    <mergeCell ref="BX78:BY78"/>
    <mergeCell ref="BZ78:CA78"/>
    <mergeCell ref="CB78:CE78"/>
    <mergeCell ref="CF78:CI78"/>
    <mergeCell ref="CJ78:CK78"/>
    <mergeCell ref="CL78:CM78"/>
    <mergeCell ref="CN78:CO78"/>
    <mergeCell ref="CP78:CQ78"/>
    <mergeCell ref="CR78:CS78"/>
    <mergeCell ref="BB78:BC78"/>
    <mergeCell ref="BD78:BE78"/>
    <mergeCell ref="BF78:BG78"/>
    <mergeCell ref="BH78:BI78"/>
    <mergeCell ref="BJ78:BM78"/>
    <mergeCell ref="BN78:BQ78"/>
    <mergeCell ref="BR78:BS78"/>
    <mergeCell ref="BT78:BU78"/>
    <mergeCell ref="BV78:BW78"/>
    <mergeCell ref="AD79:AG79"/>
    <mergeCell ref="AH79:AI79"/>
    <mergeCell ref="AJ79:AK79"/>
    <mergeCell ref="AL79:AM79"/>
    <mergeCell ref="AN79:AO79"/>
    <mergeCell ref="AP79:AQ79"/>
    <mergeCell ref="AR79:AU79"/>
    <mergeCell ref="AV79:AY79"/>
    <mergeCell ref="AZ79:BA79"/>
    <mergeCell ref="D79:G79"/>
    <mergeCell ref="H79:K79"/>
    <mergeCell ref="L79:O79"/>
    <mergeCell ref="P79:Q79"/>
    <mergeCell ref="R79:S79"/>
    <mergeCell ref="T79:U79"/>
    <mergeCell ref="V79:W79"/>
    <mergeCell ref="X79:Y79"/>
    <mergeCell ref="Z79:AC79"/>
    <mergeCell ref="BX79:BY79"/>
    <mergeCell ref="BZ79:CA79"/>
    <mergeCell ref="CB79:CE79"/>
    <mergeCell ref="CF79:CI79"/>
    <mergeCell ref="CJ79:CK79"/>
    <mergeCell ref="CL79:CM79"/>
    <mergeCell ref="CN79:CO79"/>
    <mergeCell ref="CP79:CQ79"/>
    <mergeCell ref="CR79:CS79"/>
    <mergeCell ref="BB79:BC79"/>
    <mergeCell ref="BD79:BE79"/>
    <mergeCell ref="BF79:BG79"/>
    <mergeCell ref="BH79:BI79"/>
    <mergeCell ref="BJ79:BM79"/>
    <mergeCell ref="BN79:BQ79"/>
    <mergeCell ref="BR79:BS79"/>
    <mergeCell ref="BT79:BU79"/>
    <mergeCell ref="BV79:BW79"/>
    <mergeCell ref="AD80:AG80"/>
    <mergeCell ref="AH80:AI80"/>
    <mergeCell ref="AJ80:AK80"/>
    <mergeCell ref="AL80:AM80"/>
    <mergeCell ref="AN80:AO80"/>
    <mergeCell ref="AP80:AQ80"/>
    <mergeCell ref="AR80:AU80"/>
    <mergeCell ref="AV80:AY80"/>
    <mergeCell ref="AZ80:BA80"/>
    <mergeCell ref="D80:G80"/>
    <mergeCell ref="H80:K80"/>
    <mergeCell ref="L80:O80"/>
    <mergeCell ref="P80:Q80"/>
    <mergeCell ref="R80:S80"/>
    <mergeCell ref="T80:U80"/>
    <mergeCell ref="V80:W80"/>
    <mergeCell ref="X80:Y80"/>
    <mergeCell ref="Z80:AC80"/>
    <mergeCell ref="BX80:BY80"/>
    <mergeCell ref="BZ80:CA80"/>
    <mergeCell ref="CB80:CE80"/>
    <mergeCell ref="CF80:CI80"/>
    <mergeCell ref="CJ80:CK80"/>
    <mergeCell ref="CL80:CM80"/>
    <mergeCell ref="CN80:CO80"/>
    <mergeCell ref="CP80:CQ80"/>
    <mergeCell ref="CR80:CS80"/>
    <mergeCell ref="BB80:BC80"/>
    <mergeCell ref="BD80:BE80"/>
    <mergeCell ref="BF80:BG80"/>
    <mergeCell ref="BH80:BI80"/>
    <mergeCell ref="BJ80:BM80"/>
    <mergeCell ref="BN80:BQ80"/>
    <mergeCell ref="BR80:BS80"/>
    <mergeCell ref="BT80:BU80"/>
    <mergeCell ref="BV80:BW80"/>
    <mergeCell ref="AD81:AG81"/>
    <mergeCell ref="AH81:AI81"/>
    <mergeCell ref="AJ81:AK81"/>
    <mergeCell ref="AL81:AM81"/>
    <mergeCell ref="AN81:AO81"/>
    <mergeCell ref="AP81:AQ81"/>
    <mergeCell ref="AR81:AU81"/>
    <mergeCell ref="AV81:AY81"/>
    <mergeCell ref="AZ81:BA81"/>
    <mergeCell ref="D81:G81"/>
    <mergeCell ref="H81:K81"/>
    <mergeCell ref="L81:O81"/>
    <mergeCell ref="P81:Q81"/>
    <mergeCell ref="R81:S81"/>
    <mergeCell ref="T81:U81"/>
    <mergeCell ref="V81:W81"/>
    <mergeCell ref="X81:Y81"/>
    <mergeCell ref="Z81:AC81"/>
    <mergeCell ref="BX81:BY81"/>
    <mergeCell ref="BZ81:CA81"/>
    <mergeCell ref="CB81:CE81"/>
    <mergeCell ref="CF81:CI81"/>
    <mergeCell ref="CJ81:CK81"/>
    <mergeCell ref="CL81:CM81"/>
    <mergeCell ref="CN81:CO81"/>
    <mergeCell ref="CP81:CQ81"/>
    <mergeCell ref="CR81:CS81"/>
    <mergeCell ref="BB81:BC81"/>
    <mergeCell ref="BD81:BE81"/>
    <mergeCell ref="BF81:BG81"/>
    <mergeCell ref="BH81:BI81"/>
    <mergeCell ref="BJ81:BM81"/>
    <mergeCell ref="BN81:BQ81"/>
    <mergeCell ref="BR81:BS81"/>
    <mergeCell ref="BT81:BU81"/>
    <mergeCell ref="BV81:BW81"/>
    <mergeCell ref="AD82:AG82"/>
    <mergeCell ref="AH82:AI82"/>
    <mergeCell ref="AJ82:AK82"/>
    <mergeCell ref="AL82:AM82"/>
    <mergeCell ref="AN82:AO82"/>
    <mergeCell ref="AP82:AQ82"/>
    <mergeCell ref="AR82:AU82"/>
    <mergeCell ref="AV82:AY82"/>
    <mergeCell ref="AZ82:BA82"/>
    <mergeCell ref="D82:G82"/>
    <mergeCell ref="H82:K82"/>
    <mergeCell ref="L82:O82"/>
    <mergeCell ref="P82:Q82"/>
    <mergeCell ref="R82:S82"/>
    <mergeCell ref="T82:U82"/>
    <mergeCell ref="V82:W82"/>
    <mergeCell ref="X82:Y82"/>
    <mergeCell ref="Z82:AC82"/>
    <mergeCell ref="BX82:BY82"/>
    <mergeCell ref="BZ82:CA82"/>
    <mergeCell ref="CB82:CE82"/>
    <mergeCell ref="CF82:CI82"/>
    <mergeCell ref="CJ82:CK82"/>
    <mergeCell ref="CL82:CM82"/>
    <mergeCell ref="CN82:CO82"/>
    <mergeCell ref="CP82:CQ82"/>
    <mergeCell ref="CR82:CS82"/>
    <mergeCell ref="BB82:BC82"/>
    <mergeCell ref="BD82:BE82"/>
    <mergeCell ref="BF82:BG82"/>
    <mergeCell ref="BH82:BI82"/>
    <mergeCell ref="BJ82:BM82"/>
    <mergeCell ref="BN82:BQ82"/>
    <mergeCell ref="BR82:BS82"/>
    <mergeCell ref="BT82:BU82"/>
    <mergeCell ref="BV82:BW82"/>
    <mergeCell ref="AD83:AG83"/>
    <mergeCell ref="AH83:AI83"/>
    <mergeCell ref="AJ83:AK83"/>
    <mergeCell ref="AL83:AM83"/>
    <mergeCell ref="AN83:AO83"/>
    <mergeCell ref="AP83:AQ83"/>
    <mergeCell ref="AR83:AU83"/>
    <mergeCell ref="AV83:AY83"/>
    <mergeCell ref="AZ83:BA83"/>
    <mergeCell ref="D83:G83"/>
    <mergeCell ref="H83:K83"/>
    <mergeCell ref="L83:O83"/>
    <mergeCell ref="P83:Q83"/>
    <mergeCell ref="R83:S83"/>
    <mergeCell ref="T83:U83"/>
    <mergeCell ref="V83:W83"/>
    <mergeCell ref="X83:Y83"/>
    <mergeCell ref="Z83:AC83"/>
    <mergeCell ref="BX83:BY83"/>
    <mergeCell ref="BZ83:CA83"/>
    <mergeCell ref="CB83:CE83"/>
    <mergeCell ref="CF83:CI83"/>
    <mergeCell ref="CJ83:CK83"/>
    <mergeCell ref="CL83:CM83"/>
    <mergeCell ref="CN83:CO83"/>
    <mergeCell ref="CP83:CQ83"/>
    <mergeCell ref="CR83:CS83"/>
    <mergeCell ref="BB83:BC83"/>
    <mergeCell ref="BD83:BE83"/>
    <mergeCell ref="BF83:BG83"/>
    <mergeCell ref="BH83:BI83"/>
    <mergeCell ref="BJ83:BM83"/>
    <mergeCell ref="BN83:BQ83"/>
    <mergeCell ref="BR83:BS83"/>
    <mergeCell ref="BT83:BU83"/>
    <mergeCell ref="BV83:BW83"/>
    <mergeCell ref="AD84:AG84"/>
    <mergeCell ref="AH84:AI84"/>
    <mergeCell ref="AJ84:AK84"/>
    <mergeCell ref="AL84:AM84"/>
    <mergeCell ref="AN84:AO84"/>
    <mergeCell ref="AP84:AQ84"/>
    <mergeCell ref="AR84:AU84"/>
    <mergeCell ref="AV84:AY84"/>
    <mergeCell ref="AZ84:BA84"/>
    <mergeCell ref="D84:G84"/>
    <mergeCell ref="H84:K84"/>
    <mergeCell ref="L84:O84"/>
    <mergeCell ref="P84:Q84"/>
    <mergeCell ref="R84:S84"/>
    <mergeCell ref="T84:U84"/>
    <mergeCell ref="V84:W84"/>
    <mergeCell ref="X84:Y84"/>
    <mergeCell ref="Z84:AC84"/>
    <mergeCell ref="BX84:BY84"/>
    <mergeCell ref="BZ84:CA84"/>
    <mergeCell ref="CB84:CE84"/>
    <mergeCell ref="CF84:CI84"/>
    <mergeCell ref="CJ84:CK84"/>
    <mergeCell ref="CL84:CM84"/>
    <mergeCell ref="CN84:CO84"/>
    <mergeCell ref="CP84:CQ84"/>
    <mergeCell ref="CR84:CS84"/>
    <mergeCell ref="BB84:BC84"/>
    <mergeCell ref="BD84:BE84"/>
    <mergeCell ref="BF84:BG84"/>
    <mergeCell ref="BH84:BI84"/>
    <mergeCell ref="BJ84:BM84"/>
    <mergeCell ref="BN84:BQ84"/>
    <mergeCell ref="BR84:BS84"/>
    <mergeCell ref="BT84:BU84"/>
    <mergeCell ref="BV84:BW84"/>
    <mergeCell ref="AD85:AG85"/>
    <mergeCell ref="AH85:AI85"/>
    <mergeCell ref="AJ85:AK85"/>
    <mergeCell ref="AL85:AM85"/>
    <mergeCell ref="AN85:AO85"/>
    <mergeCell ref="AP85:AQ85"/>
    <mergeCell ref="AR85:AU85"/>
    <mergeCell ref="AV85:AY85"/>
    <mergeCell ref="AZ85:BA85"/>
    <mergeCell ref="D85:G85"/>
    <mergeCell ref="H85:K85"/>
    <mergeCell ref="L85:O85"/>
    <mergeCell ref="P85:Q85"/>
    <mergeCell ref="R85:S85"/>
    <mergeCell ref="T85:U85"/>
    <mergeCell ref="V85:W85"/>
    <mergeCell ref="X85:Y85"/>
    <mergeCell ref="Z85:AC85"/>
    <mergeCell ref="BX85:BY85"/>
    <mergeCell ref="BZ85:CA85"/>
    <mergeCell ref="CB85:CE85"/>
    <mergeCell ref="CF85:CI85"/>
    <mergeCell ref="CJ85:CK85"/>
    <mergeCell ref="CL85:CM85"/>
    <mergeCell ref="CN85:CO85"/>
    <mergeCell ref="CP85:CQ85"/>
    <mergeCell ref="CR85:CS85"/>
    <mergeCell ref="BB85:BC85"/>
    <mergeCell ref="BD85:BE85"/>
    <mergeCell ref="BF85:BG85"/>
    <mergeCell ref="BH85:BI85"/>
    <mergeCell ref="BJ85:BM85"/>
    <mergeCell ref="BN85:BQ85"/>
    <mergeCell ref="BR85:BS85"/>
    <mergeCell ref="BT85:BU85"/>
    <mergeCell ref="BV85:BW85"/>
    <mergeCell ref="AD86:AG86"/>
    <mergeCell ref="AH86:AI86"/>
    <mergeCell ref="AJ86:AK86"/>
    <mergeCell ref="AL86:AM86"/>
    <mergeCell ref="AN86:AO86"/>
    <mergeCell ref="AP86:AQ86"/>
    <mergeCell ref="AR86:AU86"/>
    <mergeCell ref="AV86:AY86"/>
    <mergeCell ref="AZ86:BA86"/>
    <mergeCell ref="D86:G86"/>
    <mergeCell ref="H86:K86"/>
    <mergeCell ref="L86:O86"/>
    <mergeCell ref="P86:Q86"/>
    <mergeCell ref="R86:S86"/>
    <mergeCell ref="T86:U86"/>
    <mergeCell ref="V86:W86"/>
    <mergeCell ref="X86:Y86"/>
    <mergeCell ref="Z86:AC86"/>
    <mergeCell ref="BX86:BY86"/>
    <mergeCell ref="BZ86:CA86"/>
    <mergeCell ref="CB86:CE86"/>
    <mergeCell ref="CF86:CI86"/>
    <mergeCell ref="CJ86:CK86"/>
    <mergeCell ref="CL86:CM86"/>
    <mergeCell ref="CN86:CO86"/>
    <mergeCell ref="CP86:CQ86"/>
    <mergeCell ref="CR86:CS86"/>
    <mergeCell ref="BB86:BC86"/>
    <mergeCell ref="BD86:BE86"/>
    <mergeCell ref="BF86:BG86"/>
    <mergeCell ref="BH86:BI86"/>
    <mergeCell ref="BJ86:BM86"/>
    <mergeCell ref="BN86:BQ86"/>
    <mergeCell ref="BR86:BS86"/>
    <mergeCell ref="BT86:BU86"/>
    <mergeCell ref="BV86:BW86"/>
    <mergeCell ref="AD87:AG87"/>
    <mergeCell ref="AH87:AI87"/>
    <mergeCell ref="AJ87:AK87"/>
    <mergeCell ref="AL87:AM87"/>
    <mergeCell ref="AN87:AO87"/>
    <mergeCell ref="AP87:AQ87"/>
    <mergeCell ref="AR87:AU87"/>
    <mergeCell ref="AV87:AY87"/>
    <mergeCell ref="AZ87:BA87"/>
    <mergeCell ref="D87:G87"/>
    <mergeCell ref="H87:K87"/>
    <mergeCell ref="L87:O87"/>
    <mergeCell ref="P87:Q87"/>
    <mergeCell ref="R87:S87"/>
    <mergeCell ref="T87:U87"/>
    <mergeCell ref="V87:W87"/>
    <mergeCell ref="X87:Y87"/>
    <mergeCell ref="Z87:AC87"/>
    <mergeCell ref="BX87:BY87"/>
    <mergeCell ref="BZ87:CA87"/>
    <mergeCell ref="CB87:CE87"/>
    <mergeCell ref="CF87:CI87"/>
    <mergeCell ref="CJ87:CK87"/>
    <mergeCell ref="CL87:CM87"/>
    <mergeCell ref="CN87:CO87"/>
    <mergeCell ref="CP87:CQ87"/>
    <mergeCell ref="CR87:CS87"/>
    <mergeCell ref="BB87:BC87"/>
    <mergeCell ref="BD87:BE87"/>
    <mergeCell ref="BF87:BG87"/>
    <mergeCell ref="BH87:BI87"/>
    <mergeCell ref="BJ87:BM87"/>
    <mergeCell ref="BN87:BQ87"/>
    <mergeCell ref="BR87:BS87"/>
    <mergeCell ref="BT87:BU87"/>
    <mergeCell ref="BV87:BW87"/>
    <mergeCell ref="AD88:AG88"/>
    <mergeCell ref="AH88:AI88"/>
    <mergeCell ref="AJ88:AK88"/>
    <mergeCell ref="AL88:AM88"/>
    <mergeCell ref="AN88:AO88"/>
    <mergeCell ref="AP88:AQ88"/>
    <mergeCell ref="AR88:AU88"/>
    <mergeCell ref="AV88:AY88"/>
    <mergeCell ref="AZ88:BA88"/>
    <mergeCell ref="D88:G88"/>
    <mergeCell ref="H88:K88"/>
    <mergeCell ref="L88:O88"/>
    <mergeCell ref="P88:Q88"/>
    <mergeCell ref="R88:S88"/>
    <mergeCell ref="T88:U88"/>
    <mergeCell ref="V88:W88"/>
    <mergeCell ref="X88:Y88"/>
    <mergeCell ref="Z88:AC88"/>
    <mergeCell ref="BX88:BY88"/>
    <mergeCell ref="BZ88:CA88"/>
    <mergeCell ref="CB88:CE88"/>
    <mergeCell ref="CF88:CI88"/>
    <mergeCell ref="CJ88:CK88"/>
    <mergeCell ref="CL88:CM88"/>
    <mergeCell ref="CN88:CO88"/>
    <mergeCell ref="CP88:CQ88"/>
    <mergeCell ref="CR88:CS88"/>
    <mergeCell ref="BB88:BC88"/>
    <mergeCell ref="BD88:BE88"/>
    <mergeCell ref="BF88:BG88"/>
    <mergeCell ref="BH88:BI88"/>
    <mergeCell ref="BJ88:BM88"/>
    <mergeCell ref="BN88:BQ88"/>
    <mergeCell ref="BR88:BS88"/>
    <mergeCell ref="BT88:BU88"/>
    <mergeCell ref="BV88:BW88"/>
    <mergeCell ref="AD89:AG89"/>
    <mergeCell ref="AH89:AI89"/>
    <mergeCell ref="AJ89:AK89"/>
    <mergeCell ref="AL89:AM89"/>
    <mergeCell ref="AN89:AO89"/>
    <mergeCell ref="AP89:AQ89"/>
    <mergeCell ref="AR89:AU89"/>
    <mergeCell ref="AV89:AY89"/>
    <mergeCell ref="AZ89:BA89"/>
    <mergeCell ref="D89:G89"/>
    <mergeCell ref="H89:K89"/>
    <mergeCell ref="L89:O89"/>
    <mergeCell ref="P89:Q89"/>
    <mergeCell ref="R89:S89"/>
    <mergeCell ref="T89:U89"/>
    <mergeCell ref="V89:W89"/>
    <mergeCell ref="X89:Y89"/>
    <mergeCell ref="Z89:AC89"/>
    <mergeCell ref="BX89:BY89"/>
    <mergeCell ref="BZ89:CA89"/>
    <mergeCell ref="CB89:CE89"/>
    <mergeCell ref="CF89:CI89"/>
    <mergeCell ref="CJ89:CK89"/>
    <mergeCell ref="CL89:CM89"/>
    <mergeCell ref="CN89:CO89"/>
    <mergeCell ref="CP89:CQ89"/>
    <mergeCell ref="CR89:CS89"/>
    <mergeCell ref="BB89:BC89"/>
    <mergeCell ref="BD89:BE89"/>
    <mergeCell ref="BF89:BG89"/>
    <mergeCell ref="BH89:BI89"/>
    <mergeCell ref="BJ89:BM89"/>
    <mergeCell ref="BN89:BQ89"/>
    <mergeCell ref="BR89:BS89"/>
    <mergeCell ref="BT89:BU89"/>
    <mergeCell ref="BV89:BW89"/>
    <mergeCell ref="AD90:AG90"/>
    <mergeCell ref="AH90:AI90"/>
    <mergeCell ref="AJ90:AK90"/>
    <mergeCell ref="AL90:AM90"/>
    <mergeCell ref="AN90:AO90"/>
    <mergeCell ref="AP90:AQ90"/>
    <mergeCell ref="AR90:AU90"/>
    <mergeCell ref="AV90:AY90"/>
    <mergeCell ref="AZ90:BA90"/>
    <mergeCell ref="D90:G90"/>
    <mergeCell ref="H90:K90"/>
    <mergeCell ref="L90:O90"/>
    <mergeCell ref="P90:Q90"/>
    <mergeCell ref="R90:S90"/>
    <mergeCell ref="T90:U90"/>
    <mergeCell ref="V90:W90"/>
    <mergeCell ref="X90:Y90"/>
    <mergeCell ref="Z90:AC90"/>
    <mergeCell ref="BX90:BY90"/>
    <mergeCell ref="BZ90:CA90"/>
    <mergeCell ref="CB90:CE90"/>
    <mergeCell ref="CF90:CI90"/>
    <mergeCell ref="CJ90:CK90"/>
    <mergeCell ref="CL90:CM90"/>
    <mergeCell ref="CN90:CO90"/>
    <mergeCell ref="CP90:CQ90"/>
    <mergeCell ref="CR90:CS90"/>
    <mergeCell ref="BB90:BC90"/>
    <mergeCell ref="BD90:BE90"/>
    <mergeCell ref="BF90:BG90"/>
    <mergeCell ref="BH90:BI90"/>
    <mergeCell ref="BJ90:BM90"/>
    <mergeCell ref="BN90:BQ90"/>
    <mergeCell ref="BR90:BS90"/>
    <mergeCell ref="BT90:BU90"/>
    <mergeCell ref="BV90:BW90"/>
    <mergeCell ref="AD91:AG91"/>
    <mergeCell ref="AH91:AI91"/>
    <mergeCell ref="AJ91:AK91"/>
    <mergeCell ref="AL91:AM91"/>
    <mergeCell ref="AN91:AO91"/>
    <mergeCell ref="AP91:AQ91"/>
    <mergeCell ref="AR91:AU91"/>
    <mergeCell ref="AV91:AY91"/>
    <mergeCell ref="AZ91:BA91"/>
    <mergeCell ref="D91:G91"/>
    <mergeCell ref="H91:K91"/>
    <mergeCell ref="L91:O91"/>
    <mergeCell ref="P91:Q91"/>
    <mergeCell ref="R91:S91"/>
    <mergeCell ref="T91:U91"/>
    <mergeCell ref="V91:W91"/>
    <mergeCell ref="X91:Y91"/>
    <mergeCell ref="Z91:AC91"/>
    <mergeCell ref="BX91:BY91"/>
    <mergeCell ref="BZ91:CA91"/>
    <mergeCell ref="CB91:CE91"/>
    <mergeCell ref="CF91:CI91"/>
    <mergeCell ref="CJ91:CK91"/>
    <mergeCell ref="CL91:CM91"/>
    <mergeCell ref="CN91:CO91"/>
    <mergeCell ref="CP91:CQ91"/>
    <mergeCell ref="CR91:CS91"/>
    <mergeCell ref="BB91:BC91"/>
    <mergeCell ref="BD91:BE91"/>
    <mergeCell ref="BF91:BG91"/>
    <mergeCell ref="BH91:BI91"/>
    <mergeCell ref="BJ91:BM91"/>
    <mergeCell ref="BN91:BQ91"/>
    <mergeCell ref="BR91:BS91"/>
    <mergeCell ref="BT91:BU91"/>
    <mergeCell ref="BV91:BW91"/>
    <mergeCell ref="AD92:AG92"/>
    <mergeCell ref="AH92:AI92"/>
    <mergeCell ref="AJ92:AK92"/>
    <mergeCell ref="AL92:AM92"/>
    <mergeCell ref="AN92:AO92"/>
    <mergeCell ref="AP92:AQ92"/>
    <mergeCell ref="AR92:AU92"/>
    <mergeCell ref="AV92:AY92"/>
    <mergeCell ref="AZ92:BA92"/>
    <mergeCell ref="D92:G92"/>
    <mergeCell ref="H92:K92"/>
    <mergeCell ref="L92:O92"/>
    <mergeCell ref="P92:Q92"/>
    <mergeCell ref="R92:S92"/>
    <mergeCell ref="T92:U92"/>
    <mergeCell ref="V92:W92"/>
    <mergeCell ref="X92:Y92"/>
    <mergeCell ref="Z92:AC92"/>
    <mergeCell ref="BX92:BY92"/>
    <mergeCell ref="BZ92:CA92"/>
    <mergeCell ref="CB92:CE92"/>
    <mergeCell ref="CF92:CI92"/>
    <mergeCell ref="CJ92:CK92"/>
    <mergeCell ref="CL92:CM92"/>
    <mergeCell ref="CN92:CO92"/>
    <mergeCell ref="CP92:CQ92"/>
    <mergeCell ref="CR92:CS92"/>
    <mergeCell ref="BB92:BC92"/>
    <mergeCell ref="BD92:BE92"/>
    <mergeCell ref="BF92:BG92"/>
    <mergeCell ref="BH92:BI92"/>
    <mergeCell ref="BJ92:BM92"/>
    <mergeCell ref="BN92:BQ92"/>
    <mergeCell ref="BR92:BS92"/>
    <mergeCell ref="BT92:BU92"/>
    <mergeCell ref="BV92:BW92"/>
    <mergeCell ref="AD93:AG93"/>
    <mergeCell ref="AH93:AI93"/>
    <mergeCell ref="AJ93:AK93"/>
    <mergeCell ref="AL93:AM93"/>
    <mergeCell ref="AN93:AO93"/>
    <mergeCell ref="AP93:AQ93"/>
    <mergeCell ref="AR93:AU93"/>
    <mergeCell ref="AV93:AY93"/>
    <mergeCell ref="AZ93:BA93"/>
    <mergeCell ref="D93:G93"/>
    <mergeCell ref="H93:K93"/>
    <mergeCell ref="L93:O93"/>
    <mergeCell ref="P93:Q93"/>
    <mergeCell ref="R93:S93"/>
    <mergeCell ref="T93:U93"/>
    <mergeCell ref="V93:W93"/>
    <mergeCell ref="X93:Y93"/>
    <mergeCell ref="Z93:AC93"/>
    <mergeCell ref="BX93:BY93"/>
    <mergeCell ref="BZ93:CA93"/>
    <mergeCell ref="CB93:CE93"/>
    <mergeCell ref="CF93:CI93"/>
    <mergeCell ref="CJ93:CK93"/>
    <mergeCell ref="CL93:CM93"/>
    <mergeCell ref="CN93:CO93"/>
    <mergeCell ref="CP93:CQ93"/>
    <mergeCell ref="CR93:CS93"/>
    <mergeCell ref="BB93:BC93"/>
    <mergeCell ref="BD93:BE93"/>
    <mergeCell ref="BF93:BG93"/>
    <mergeCell ref="BH93:BI93"/>
    <mergeCell ref="BJ93:BM93"/>
    <mergeCell ref="BN93:BQ93"/>
    <mergeCell ref="BR93:BS93"/>
    <mergeCell ref="BT93:BU93"/>
    <mergeCell ref="BV93:BW93"/>
    <mergeCell ref="AD94:AG94"/>
    <mergeCell ref="AH94:AI94"/>
    <mergeCell ref="AJ94:AK94"/>
    <mergeCell ref="AL94:AM94"/>
    <mergeCell ref="AN94:AO94"/>
    <mergeCell ref="AP94:AQ94"/>
    <mergeCell ref="AR94:AU94"/>
    <mergeCell ref="AV94:AY94"/>
    <mergeCell ref="AZ94:BA94"/>
    <mergeCell ref="D94:G94"/>
    <mergeCell ref="H94:K94"/>
    <mergeCell ref="L94:O94"/>
    <mergeCell ref="P94:Q94"/>
    <mergeCell ref="R94:S94"/>
    <mergeCell ref="T94:U94"/>
    <mergeCell ref="V94:W94"/>
    <mergeCell ref="X94:Y94"/>
    <mergeCell ref="Z94:AC94"/>
    <mergeCell ref="BX94:BY94"/>
    <mergeCell ref="BZ94:CA94"/>
    <mergeCell ref="CB94:CE94"/>
    <mergeCell ref="CF94:CI94"/>
    <mergeCell ref="CJ94:CK94"/>
    <mergeCell ref="CL94:CM94"/>
    <mergeCell ref="CN94:CO94"/>
    <mergeCell ref="CP94:CQ94"/>
    <mergeCell ref="CR94:CS94"/>
    <mergeCell ref="BB94:BC94"/>
    <mergeCell ref="BD94:BE94"/>
    <mergeCell ref="BF94:BG94"/>
    <mergeCell ref="BH94:BI94"/>
    <mergeCell ref="BJ94:BM94"/>
    <mergeCell ref="BN94:BQ94"/>
    <mergeCell ref="BR94:BS94"/>
    <mergeCell ref="BT94:BU94"/>
    <mergeCell ref="BV94:BW94"/>
    <mergeCell ref="AD95:AG95"/>
    <mergeCell ref="AH95:AI95"/>
    <mergeCell ref="AJ95:AK95"/>
    <mergeCell ref="AL95:AM95"/>
    <mergeCell ref="AN95:AO95"/>
    <mergeCell ref="AP95:AQ95"/>
    <mergeCell ref="AR95:AU95"/>
    <mergeCell ref="AV95:AY95"/>
    <mergeCell ref="AZ95:BA95"/>
    <mergeCell ref="D95:G95"/>
    <mergeCell ref="H95:K95"/>
    <mergeCell ref="L95:O95"/>
    <mergeCell ref="P95:Q95"/>
    <mergeCell ref="R95:S95"/>
    <mergeCell ref="T95:U95"/>
    <mergeCell ref="V95:W95"/>
    <mergeCell ref="X95:Y95"/>
    <mergeCell ref="Z95:AC95"/>
    <mergeCell ref="BX95:BY95"/>
    <mergeCell ref="BZ95:CA95"/>
    <mergeCell ref="CB95:CE95"/>
    <mergeCell ref="CF95:CI95"/>
    <mergeCell ref="CJ95:CK95"/>
    <mergeCell ref="CL95:CM95"/>
    <mergeCell ref="CN95:CO95"/>
    <mergeCell ref="CP95:CQ95"/>
    <mergeCell ref="CR95:CS95"/>
    <mergeCell ref="BB95:BC95"/>
    <mergeCell ref="BD95:BE95"/>
    <mergeCell ref="BF95:BG95"/>
    <mergeCell ref="BH95:BI95"/>
    <mergeCell ref="BJ95:BM95"/>
    <mergeCell ref="BN95:BQ95"/>
    <mergeCell ref="BR95:BS95"/>
    <mergeCell ref="BT95:BU95"/>
    <mergeCell ref="BV95:BW95"/>
    <mergeCell ref="AD96:AG96"/>
    <mergeCell ref="AH96:AI96"/>
    <mergeCell ref="AJ96:AK96"/>
    <mergeCell ref="AL96:AM96"/>
    <mergeCell ref="AN96:AO96"/>
    <mergeCell ref="AP96:AQ96"/>
    <mergeCell ref="AR96:AU96"/>
    <mergeCell ref="AV96:AY96"/>
    <mergeCell ref="AZ96:BA96"/>
    <mergeCell ref="D96:G96"/>
    <mergeCell ref="H96:K96"/>
    <mergeCell ref="L96:O96"/>
    <mergeCell ref="P96:Q96"/>
    <mergeCell ref="R96:S96"/>
    <mergeCell ref="T96:U96"/>
    <mergeCell ref="V96:W96"/>
    <mergeCell ref="X96:Y96"/>
    <mergeCell ref="Z96:AC96"/>
    <mergeCell ref="BX96:BY96"/>
    <mergeCell ref="BZ96:CA96"/>
    <mergeCell ref="CB96:CE96"/>
    <mergeCell ref="CF96:CI96"/>
    <mergeCell ref="CJ96:CK96"/>
    <mergeCell ref="CL96:CM96"/>
    <mergeCell ref="CN96:CO96"/>
    <mergeCell ref="CP96:CQ96"/>
    <mergeCell ref="CR96:CS96"/>
    <mergeCell ref="BB96:BC96"/>
    <mergeCell ref="BD96:BE96"/>
    <mergeCell ref="BF96:BG96"/>
    <mergeCell ref="BH96:BI96"/>
    <mergeCell ref="BJ96:BM96"/>
    <mergeCell ref="BN96:BQ96"/>
    <mergeCell ref="BR96:BS96"/>
    <mergeCell ref="BT96:BU96"/>
    <mergeCell ref="BV96:BW96"/>
    <mergeCell ref="AD97:AG97"/>
    <mergeCell ref="AH97:AI97"/>
    <mergeCell ref="AJ97:AK97"/>
    <mergeCell ref="AL97:AM97"/>
    <mergeCell ref="AN97:AO97"/>
    <mergeCell ref="AP97:AQ97"/>
    <mergeCell ref="AR97:AU97"/>
    <mergeCell ref="AV97:AY97"/>
    <mergeCell ref="AZ97:BA97"/>
    <mergeCell ref="D97:G97"/>
    <mergeCell ref="H97:K97"/>
    <mergeCell ref="L97:O97"/>
    <mergeCell ref="P97:Q97"/>
    <mergeCell ref="R97:S97"/>
    <mergeCell ref="T97:U97"/>
    <mergeCell ref="V97:W97"/>
    <mergeCell ref="X97:Y97"/>
    <mergeCell ref="Z97:AC97"/>
    <mergeCell ref="BX97:BY97"/>
    <mergeCell ref="BZ97:CA97"/>
    <mergeCell ref="CB97:CE97"/>
    <mergeCell ref="CF97:CI97"/>
    <mergeCell ref="CJ97:CK97"/>
    <mergeCell ref="CL97:CM97"/>
    <mergeCell ref="CN97:CO97"/>
    <mergeCell ref="CP97:CQ97"/>
    <mergeCell ref="CR97:CS97"/>
    <mergeCell ref="BB97:BC97"/>
    <mergeCell ref="BD97:BE97"/>
    <mergeCell ref="BF97:BG97"/>
    <mergeCell ref="BH97:BI97"/>
    <mergeCell ref="BJ97:BM97"/>
    <mergeCell ref="BN97:BQ97"/>
    <mergeCell ref="BR97:BS97"/>
    <mergeCell ref="BT97:BU97"/>
    <mergeCell ref="BV97:BW97"/>
    <mergeCell ref="AD98:AG98"/>
    <mergeCell ref="AH98:AI98"/>
    <mergeCell ref="AJ98:AK98"/>
    <mergeCell ref="AL98:AM98"/>
    <mergeCell ref="AN98:AO98"/>
    <mergeCell ref="AP98:AQ98"/>
    <mergeCell ref="AR98:AU98"/>
    <mergeCell ref="AV98:AY98"/>
    <mergeCell ref="AZ98:BA98"/>
    <mergeCell ref="D98:G98"/>
    <mergeCell ref="H98:K98"/>
    <mergeCell ref="L98:O98"/>
    <mergeCell ref="P98:Q98"/>
    <mergeCell ref="R98:S98"/>
    <mergeCell ref="T98:U98"/>
    <mergeCell ref="V98:W98"/>
    <mergeCell ref="X98:Y98"/>
    <mergeCell ref="Z98:AC98"/>
    <mergeCell ref="BX98:BY98"/>
    <mergeCell ref="BZ98:CA98"/>
    <mergeCell ref="CB98:CE98"/>
    <mergeCell ref="CF98:CI98"/>
    <mergeCell ref="CJ98:CK98"/>
    <mergeCell ref="CL98:CM98"/>
    <mergeCell ref="CN98:CO98"/>
    <mergeCell ref="CP98:CQ98"/>
    <mergeCell ref="CR98:CS98"/>
    <mergeCell ref="BB98:BC98"/>
    <mergeCell ref="BD98:BE98"/>
    <mergeCell ref="BF98:BG98"/>
    <mergeCell ref="BH98:BI98"/>
    <mergeCell ref="BJ98:BM98"/>
    <mergeCell ref="BN98:BQ98"/>
    <mergeCell ref="BR98:BS98"/>
    <mergeCell ref="BT98:BU98"/>
    <mergeCell ref="BV98:BW98"/>
    <mergeCell ref="AD99:AG99"/>
    <mergeCell ref="AH99:AI99"/>
    <mergeCell ref="AJ99:AK99"/>
    <mergeCell ref="AL99:AM99"/>
    <mergeCell ref="AN99:AO99"/>
    <mergeCell ref="AP99:AQ99"/>
    <mergeCell ref="AR99:AU99"/>
    <mergeCell ref="AV99:AY99"/>
    <mergeCell ref="AZ99:BA99"/>
    <mergeCell ref="D99:G99"/>
    <mergeCell ref="H99:K99"/>
    <mergeCell ref="L99:O99"/>
    <mergeCell ref="P99:Q99"/>
    <mergeCell ref="R99:S99"/>
    <mergeCell ref="T99:U99"/>
    <mergeCell ref="V99:W99"/>
    <mergeCell ref="X99:Y99"/>
    <mergeCell ref="Z99:AC99"/>
    <mergeCell ref="BX99:BY99"/>
    <mergeCell ref="BZ99:CA99"/>
    <mergeCell ref="CB99:CE99"/>
    <mergeCell ref="CF99:CI99"/>
    <mergeCell ref="CJ99:CK99"/>
    <mergeCell ref="CL99:CM99"/>
    <mergeCell ref="CN99:CO99"/>
    <mergeCell ref="CP99:CQ99"/>
    <mergeCell ref="CR99:CS99"/>
    <mergeCell ref="BB99:BC99"/>
    <mergeCell ref="BD99:BE99"/>
    <mergeCell ref="BF99:BG99"/>
    <mergeCell ref="BH99:BI99"/>
    <mergeCell ref="BJ99:BM99"/>
    <mergeCell ref="BN99:BQ99"/>
    <mergeCell ref="BR99:BS99"/>
    <mergeCell ref="BT99:BU99"/>
    <mergeCell ref="BV99:BW99"/>
    <mergeCell ref="AD100:AG100"/>
    <mergeCell ref="AH100:AI100"/>
    <mergeCell ref="AJ100:AK100"/>
    <mergeCell ref="AL100:AM100"/>
    <mergeCell ref="AN100:AO100"/>
    <mergeCell ref="AP100:AQ100"/>
    <mergeCell ref="AR100:AU100"/>
    <mergeCell ref="AV100:AY100"/>
    <mergeCell ref="AZ100:BA100"/>
    <mergeCell ref="D100:G100"/>
    <mergeCell ref="H100:K100"/>
    <mergeCell ref="L100:O100"/>
    <mergeCell ref="P100:Q100"/>
    <mergeCell ref="R100:S100"/>
    <mergeCell ref="T100:U100"/>
    <mergeCell ref="V100:W100"/>
    <mergeCell ref="X100:Y100"/>
    <mergeCell ref="Z100:AC100"/>
    <mergeCell ref="BX100:BY100"/>
    <mergeCell ref="BZ100:CA100"/>
    <mergeCell ref="CB100:CE100"/>
    <mergeCell ref="CF100:CI100"/>
    <mergeCell ref="CJ100:CK100"/>
    <mergeCell ref="CL100:CM100"/>
    <mergeCell ref="CN100:CO100"/>
    <mergeCell ref="CP100:CQ100"/>
    <mergeCell ref="CR100:CS100"/>
    <mergeCell ref="BB100:BC100"/>
    <mergeCell ref="BD100:BE100"/>
    <mergeCell ref="BF100:BG100"/>
    <mergeCell ref="BH100:BI100"/>
    <mergeCell ref="BJ100:BM100"/>
    <mergeCell ref="BN100:BQ100"/>
    <mergeCell ref="BR100:BS100"/>
    <mergeCell ref="BT100:BU100"/>
    <mergeCell ref="BV100:BW100"/>
    <mergeCell ref="AD101:AG101"/>
    <mergeCell ref="AH101:AI101"/>
    <mergeCell ref="AJ101:AK101"/>
    <mergeCell ref="AL101:AM101"/>
    <mergeCell ref="AN101:AO101"/>
    <mergeCell ref="AP101:AQ101"/>
    <mergeCell ref="AR101:AU101"/>
    <mergeCell ref="AV101:AY101"/>
    <mergeCell ref="AZ101:BA101"/>
    <mergeCell ref="D101:G101"/>
    <mergeCell ref="H101:K101"/>
    <mergeCell ref="L101:O101"/>
    <mergeCell ref="P101:Q101"/>
    <mergeCell ref="R101:S101"/>
    <mergeCell ref="T101:U101"/>
    <mergeCell ref="V101:W101"/>
    <mergeCell ref="X101:Y101"/>
    <mergeCell ref="Z101:AC101"/>
    <mergeCell ref="BX101:BY101"/>
    <mergeCell ref="BZ101:CA101"/>
    <mergeCell ref="CB101:CE101"/>
    <mergeCell ref="CF101:CI101"/>
    <mergeCell ref="CJ101:CK101"/>
    <mergeCell ref="CL101:CM101"/>
    <mergeCell ref="CN101:CO101"/>
    <mergeCell ref="CP101:CQ101"/>
    <mergeCell ref="CR101:CS101"/>
    <mergeCell ref="BB101:BC101"/>
    <mergeCell ref="BD101:BE101"/>
    <mergeCell ref="BF101:BG101"/>
    <mergeCell ref="BH101:BI101"/>
    <mergeCell ref="BJ101:BM101"/>
    <mergeCell ref="BN101:BQ101"/>
    <mergeCell ref="BR101:BS101"/>
    <mergeCell ref="BT101:BU101"/>
    <mergeCell ref="BV101:BW101"/>
    <mergeCell ref="AD102:AG102"/>
    <mergeCell ref="AH102:AI102"/>
    <mergeCell ref="AJ102:AK102"/>
    <mergeCell ref="AL102:AM102"/>
    <mergeCell ref="AN102:AO102"/>
    <mergeCell ref="AP102:AQ102"/>
    <mergeCell ref="AR102:AU102"/>
    <mergeCell ref="AV102:AY102"/>
    <mergeCell ref="AZ102:BA102"/>
    <mergeCell ref="D102:G102"/>
    <mergeCell ref="H102:K102"/>
    <mergeCell ref="L102:O102"/>
    <mergeCell ref="P102:Q102"/>
    <mergeCell ref="R102:S102"/>
    <mergeCell ref="T102:U102"/>
    <mergeCell ref="V102:W102"/>
    <mergeCell ref="X102:Y102"/>
    <mergeCell ref="Z102:AC102"/>
    <mergeCell ref="BX102:BY102"/>
    <mergeCell ref="BZ102:CA102"/>
    <mergeCell ref="CB102:CE102"/>
    <mergeCell ref="CF102:CI102"/>
    <mergeCell ref="CJ102:CK102"/>
    <mergeCell ref="CL102:CM102"/>
    <mergeCell ref="CN102:CO102"/>
    <mergeCell ref="CP102:CQ102"/>
    <mergeCell ref="CR102:CS102"/>
    <mergeCell ref="BB102:BC102"/>
    <mergeCell ref="BD102:BE102"/>
    <mergeCell ref="BF102:BG102"/>
    <mergeCell ref="BH102:BI102"/>
    <mergeCell ref="BJ102:BM102"/>
    <mergeCell ref="BN102:BQ102"/>
    <mergeCell ref="BR102:BS102"/>
    <mergeCell ref="BT102:BU102"/>
    <mergeCell ref="BV102:BW102"/>
    <mergeCell ref="AD103:AG103"/>
    <mergeCell ref="AH103:AI103"/>
    <mergeCell ref="AJ103:AK103"/>
    <mergeCell ref="AL103:AM103"/>
    <mergeCell ref="AN103:AO103"/>
    <mergeCell ref="AP103:AQ103"/>
    <mergeCell ref="AR103:AU103"/>
    <mergeCell ref="AV103:AY103"/>
    <mergeCell ref="AZ103:BA103"/>
    <mergeCell ref="D103:G103"/>
    <mergeCell ref="H103:K103"/>
    <mergeCell ref="L103:O103"/>
    <mergeCell ref="P103:Q103"/>
    <mergeCell ref="R103:S103"/>
    <mergeCell ref="T103:U103"/>
    <mergeCell ref="V103:W103"/>
    <mergeCell ref="X103:Y103"/>
    <mergeCell ref="Z103:AC103"/>
    <mergeCell ref="BX103:BY103"/>
    <mergeCell ref="BZ103:CA103"/>
    <mergeCell ref="CB103:CE103"/>
    <mergeCell ref="CF103:CI103"/>
    <mergeCell ref="CJ103:CK103"/>
    <mergeCell ref="CL103:CM103"/>
    <mergeCell ref="CN103:CO103"/>
    <mergeCell ref="CP103:CQ103"/>
    <mergeCell ref="CR103:CS103"/>
    <mergeCell ref="BB103:BC103"/>
    <mergeCell ref="BD103:BE103"/>
    <mergeCell ref="BF103:BG103"/>
    <mergeCell ref="BH103:BI103"/>
    <mergeCell ref="BJ103:BM103"/>
    <mergeCell ref="BN103:BQ103"/>
    <mergeCell ref="BR103:BS103"/>
    <mergeCell ref="BT103:BU103"/>
    <mergeCell ref="BV103:BW103"/>
    <mergeCell ref="AD104:AG104"/>
    <mergeCell ref="AH104:AI104"/>
    <mergeCell ref="AJ104:AK104"/>
    <mergeCell ref="AL104:AM104"/>
    <mergeCell ref="AN104:AO104"/>
    <mergeCell ref="AP104:AQ104"/>
    <mergeCell ref="AR104:AU104"/>
    <mergeCell ref="AV104:AY104"/>
    <mergeCell ref="AZ104:BA104"/>
    <mergeCell ref="D104:G104"/>
    <mergeCell ref="H104:K104"/>
    <mergeCell ref="L104:O104"/>
    <mergeCell ref="P104:Q104"/>
    <mergeCell ref="R104:S104"/>
    <mergeCell ref="T104:U104"/>
    <mergeCell ref="V104:W104"/>
    <mergeCell ref="X104:Y104"/>
    <mergeCell ref="Z104:AC104"/>
    <mergeCell ref="BX104:BY104"/>
    <mergeCell ref="BZ104:CA104"/>
    <mergeCell ref="CB104:CE104"/>
    <mergeCell ref="CF104:CI104"/>
    <mergeCell ref="CJ104:CK104"/>
    <mergeCell ref="CL104:CM104"/>
    <mergeCell ref="CN104:CO104"/>
    <mergeCell ref="CP104:CQ104"/>
    <mergeCell ref="CR104:CS104"/>
    <mergeCell ref="BB104:BC104"/>
    <mergeCell ref="BD104:BE104"/>
    <mergeCell ref="BF104:BG104"/>
    <mergeCell ref="BH104:BI104"/>
    <mergeCell ref="BJ104:BM104"/>
    <mergeCell ref="BN104:BQ104"/>
    <mergeCell ref="BR104:BS104"/>
    <mergeCell ref="BT104:BU104"/>
    <mergeCell ref="BV104:BW104"/>
    <mergeCell ref="AD105:AG105"/>
    <mergeCell ref="AH105:AI105"/>
    <mergeCell ref="AJ105:AK105"/>
    <mergeCell ref="AL105:AM105"/>
    <mergeCell ref="AN105:AO105"/>
    <mergeCell ref="AP105:AQ105"/>
    <mergeCell ref="AR105:AU105"/>
    <mergeCell ref="AV105:AY105"/>
    <mergeCell ref="AZ105:BA105"/>
    <mergeCell ref="D105:G105"/>
    <mergeCell ref="H105:K105"/>
    <mergeCell ref="L105:O105"/>
    <mergeCell ref="P105:Q105"/>
    <mergeCell ref="R105:S105"/>
    <mergeCell ref="T105:U105"/>
    <mergeCell ref="V105:W105"/>
    <mergeCell ref="X105:Y105"/>
    <mergeCell ref="Z105:AC105"/>
    <mergeCell ref="CF106:CI106"/>
    <mergeCell ref="CJ106:CK106"/>
    <mergeCell ref="CL106:CM106"/>
    <mergeCell ref="CN106:CO106"/>
    <mergeCell ref="CP106:CQ106"/>
    <mergeCell ref="BX105:BY105"/>
    <mergeCell ref="BZ105:CA105"/>
    <mergeCell ref="CB105:CE105"/>
    <mergeCell ref="CF105:CI105"/>
    <mergeCell ref="CJ105:CK105"/>
    <mergeCell ref="CL105:CM105"/>
    <mergeCell ref="CN105:CO105"/>
    <mergeCell ref="CP105:CQ105"/>
    <mergeCell ref="CR105:CS105"/>
    <mergeCell ref="BB105:BC105"/>
    <mergeCell ref="BD105:BE105"/>
    <mergeCell ref="BF105:BG105"/>
    <mergeCell ref="BH105:BI105"/>
    <mergeCell ref="BJ105:BM105"/>
    <mergeCell ref="BN105:BQ105"/>
    <mergeCell ref="BR105:BS105"/>
    <mergeCell ref="BT105:BU105"/>
    <mergeCell ref="BV105:BW105"/>
    <mergeCell ref="BF106:BG106"/>
    <mergeCell ref="BH106:BI106"/>
    <mergeCell ref="BJ106:BM106"/>
    <mergeCell ref="BN106:BQ106"/>
    <mergeCell ref="BR106:BS106"/>
    <mergeCell ref="BT106:BU106"/>
    <mergeCell ref="BV106:BW106"/>
    <mergeCell ref="BB107:BC107"/>
    <mergeCell ref="BD107:BE107"/>
    <mergeCell ref="BF107:BG107"/>
    <mergeCell ref="BH107:BI107"/>
    <mergeCell ref="BJ107:BM107"/>
    <mergeCell ref="BN107:BQ107"/>
    <mergeCell ref="BR107:BS107"/>
    <mergeCell ref="BT107:BU107"/>
    <mergeCell ref="BV107:BW107"/>
    <mergeCell ref="AD107:AG107"/>
    <mergeCell ref="AH107:AI107"/>
    <mergeCell ref="AJ107:AK107"/>
    <mergeCell ref="AL107:AM107"/>
    <mergeCell ref="AN107:AO107"/>
    <mergeCell ref="AP107:AQ107"/>
    <mergeCell ref="BZ106:CA106"/>
    <mergeCell ref="CB106:CE106"/>
    <mergeCell ref="B113:AH113"/>
    <mergeCell ref="C112:AH112"/>
    <mergeCell ref="B114:AH114"/>
    <mergeCell ref="B115:AH115"/>
    <mergeCell ref="CW12:CX12"/>
    <mergeCell ref="CY12:CZ12"/>
    <mergeCell ref="DA12:DB12"/>
    <mergeCell ref="CW13:CX13"/>
    <mergeCell ref="CY13:CZ13"/>
    <mergeCell ref="DA13:DB13"/>
    <mergeCell ref="BX108:BY108"/>
    <mergeCell ref="BZ108:CA108"/>
    <mergeCell ref="CB108:CE108"/>
    <mergeCell ref="CF108:CI108"/>
    <mergeCell ref="CJ108:CK108"/>
    <mergeCell ref="CL108:CM108"/>
    <mergeCell ref="CN108:CO108"/>
    <mergeCell ref="CP108:CQ108"/>
    <mergeCell ref="CR108:CS108"/>
    <mergeCell ref="BB108:BC108"/>
    <mergeCell ref="BD108:BE108"/>
    <mergeCell ref="BF108:BG108"/>
    <mergeCell ref="AD106:AG106"/>
    <mergeCell ref="AH106:AI106"/>
    <mergeCell ref="AJ106:AK106"/>
    <mergeCell ref="AL106:AM106"/>
    <mergeCell ref="AN106:AO106"/>
    <mergeCell ref="AP106:AQ106"/>
    <mergeCell ref="AR106:AU106"/>
    <mergeCell ref="AV106:AY106"/>
    <mergeCell ref="AZ106:BA106"/>
    <mergeCell ref="BX106:BY106"/>
    <mergeCell ref="BH108:BI108"/>
    <mergeCell ref="AD108:AG108"/>
    <mergeCell ref="AH108:AI108"/>
    <mergeCell ref="AJ108:AK108"/>
    <mergeCell ref="AL108:AM108"/>
    <mergeCell ref="AN108:AO108"/>
    <mergeCell ref="AP108:AQ108"/>
    <mergeCell ref="AR108:AU108"/>
    <mergeCell ref="AV108:AY108"/>
    <mergeCell ref="AZ108:BA108"/>
    <mergeCell ref="CW27:CX27"/>
    <mergeCell ref="CW26:CX26"/>
    <mergeCell ref="BJ108:BM108"/>
    <mergeCell ref="BN108:BQ108"/>
    <mergeCell ref="BR108:BS108"/>
    <mergeCell ref="BT108:BU108"/>
    <mergeCell ref="BV108:BW108"/>
    <mergeCell ref="BX107:BY107"/>
    <mergeCell ref="BZ107:CA107"/>
    <mergeCell ref="CB107:CE107"/>
    <mergeCell ref="CF107:CI107"/>
    <mergeCell ref="AR107:AU107"/>
    <mergeCell ref="AV107:AY107"/>
    <mergeCell ref="AZ107:BA107"/>
    <mergeCell ref="CJ107:CK107"/>
    <mergeCell ref="CL107:CM107"/>
    <mergeCell ref="CN107:CO107"/>
    <mergeCell ref="CP107:CQ107"/>
    <mergeCell ref="CR106:CS106"/>
    <mergeCell ref="BB106:BC106"/>
    <mergeCell ref="BD106:BE106"/>
    <mergeCell ref="CR107:CS107"/>
    <mergeCell ref="D106:G106"/>
    <mergeCell ref="H106:K106"/>
    <mergeCell ref="L106:O106"/>
    <mergeCell ref="D107:G107"/>
    <mergeCell ref="H107:K107"/>
    <mergeCell ref="L107:O107"/>
    <mergeCell ref="P107:Q107"/>
    <mergeCell ref="R107:S107"/>
    <mergeCell ref="T107:U107"/>
    <mergeCell ref="V107:W107"/>
    <mergeCell ref="X107:Y107"/>
    <mergeCell ref="Z107:AC107"/>
    <mergeCell ref="D108:G108"/>
    <mergeCell ref="H108:K108"/>
    <mergeCell ref="L108:O108"/>
    <mergeCell ref="P108:Q108"/>
    <mergeCell ref="R108:S108"/>
    <mergeCell ref="T108:U108"/>
    <mergeCell ref="V108:W108"/>
    <mergeCell ref="X108:Y108"/>
    <mergeCell ref="Z108:AC108"/>
    <mergeCell ref="P106:Q106"/>
    <mergeCell ref="R106:S106"/>
    <mergeCell ref="T106:U106"/>
    <mergeCell ref="V106:W106"/>
    <mergeCell ref="X106:Y106"/>
    <mergeCell ref="Z106:AC106"/>
  </mergeCells>
  <phoneticPr fontId="52" type="noConversion"/>
  <conditionalFormatting sqref="D29:CS108">
    <cfRule type="expression" dxfId="13" priority="1">
      <formula>$CW$27=1</formula>
    </cfRule>
  </conditionalFormatting>
  <conditionalFormatting sqref="H29:CS108">
    <cfRule type="expression" dxfId="12" priority="9">
      <formula>$CW29=1</formula>
    </cfRule>
  </conditionalFormatting>
  <conditionalFormatting sqref="R29:W108">
    <cfRule type="expression" dxfId="11" priority="95">
      <formula>$IJ29=1</formula>
    </cfRule>
  </conditionalFormatting>
  <conditionalFormatting sqref="R108:W108">
    <cfRule type="expression" dxfId="10" priority="8">
      <formula>$IJ109=1</formula>
    </cfRule>
  </conditionalFormatting>
  <conditionalFormatting sqref="AJ29:AO108">
    <cfRule type="expression" dxfId="9" priority="96">
      <formula>$IL29=1</formula>
    </cfRule>
  </conditionalFormatting>
  <conditionalFormatting sqref="AJ108:AO108">
    <cfRule type="expression" dxfId="8" priority="7">
      <formula>$IL109=1</formula>
    </cfRule>
  </conditionalFormatting>
  <conditionalFormatting sqref="BB29:BG108">
    <cfRule type="expression" dxfId="7" priority="97">
      <formula>$IN29=1</formula>
    </cfRule>
  </conditionalFormatting>
  <conditionalFormatting sqref="BB108:BG108">
    <cfRule type="expression" dxfId="6" priority="6">
      <formula>$IN109=1</formula>
    </cfRule>
  </conditionalFormatting>
  <conditionalFormatting sqref="BT29:BY108">
    <cfRule type="expression" dxfId="5" priority="98">
      <formula>$IP29=1</formula>
    </cfRule>
  </conditionalFormatting>
  <conditionalFormatting sqref="BT108:BY108">
    <cfRule type="expression" dxfId="4" priority="5">
      <formula>$IP109=1</formula>
    </cfRule>
  </conditionalFormatting>
  <conditionalFormatting sqref="CL29:CQ108">
    <cfRule type="expression" dxfId="3" priority="99">
      <formula>$IR29</formula>
    </cfRule>
  </conditionalFormatting>
  <dataValidations count="1">
    <dataValidation type="list" allowBlank="1" showInputMessage="1" showErrorMessage="1" sqref="X29:Y108 AP29:AQ108 BH29:BI108 BZ29:CA108 CR29:CS108" xr:uid="{BAEF3895-D229-429F-93B2-036E38714E46}">
      <formula1>"X"</formula1>
    </dataValidation>
  </dataValidations>
  <hyperlinks>
    <hyperlink ref="CP10:CS10" location="CNGE_2024_M3_Secc1!A668" display="Pregunta 1.8" xr:uid="{34FCFB6C-7CBD-422A-ABE2-415CFF4D0712}"/>
    <hyperlink ref="CP7:CS7" location="Índice!B35" display="Índice" xr:uid="{907A99D1-E0F8-45D1-9DC6-9DFBFF38852E}"/>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4</oddHeader>
    <oddFooter>&amp;LCenso Nacional de Gobiernos Estatales 2024&amp;R&amp;P de &amp;N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60C45-AD87-45AC-A87A-058D2D1C7121}">
  <sheetPr codeName="Hoja16"/>
  <dimension ref="A1:BQ1583"/>
  <sheetViews>
    <sheetView showGridLines="0" zoomScaleNormal="100" workbookViewId="0"/>
  </sheetViews>
  <sheetFormatPr baseColWidth="10" defaultColWidth="0" defaultRowHeight="0" customHeight="1" zeroHeight="1"/>
  <cols>
    <col min="1" max="1" width="5.7109375" style="2" customWidth="1"/>
    <col min="2" max="41" width="3.7109375" style="2" customWidth="1"/>
    <col min="42" max="42" width="5.7109375" style="2" customWidth="1"/>
    <col min="43" max="43" width="3.7109375" style="109" hidden="1" customWidth="1"/>
    <col min="44" max="16384" width="3.7109375" style="2" hidden="1"/>
  </cols>
  <sheetData>
    <row r="1" spans="1:50" s="1" customFormat="1" ht="173.25" customHeight="1">
      <c r="B1" s="424"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Q1" s="108"/>
    </row>
    <row r="2" spans="1:50" ht="15" customHeight="1"/>
    <row r="3" spans="1:50"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H3" s="427"/>
      <c r="AI3" s="427"/>
      <c r="AJ3" s="427"/>
      <c r="AK3" s="427"/>
      <c r="AL3" s="427"/>
      <c r="AM3" s="427"/>
      <c r="AN3" s="427"/>
      <c r="AO3" s="427"/>
      <c r="AQ3" s="110"/>
    </row>
    <row r="4" spans="1:50" ht="15" customHeight="1"/>
    <row r="5" spans="1:50" s="3" customFormat="1" ht="60" customHeight="1">
      <c r="B5" s="426" t="s">
        <v>26</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Q5" s="110"/>
    </row>
    <row r="6" spans="1:50" ht="15" customHeight="1"/>
    <row r="7" spans="1:50" ht="15" customHeight="1" thickBot="1">
      <c r="B7" s="4" t="s">
        <v>3</v>
      </c>
      <c r="C7" s="5"/>
      <c r="D7" s="5"/>
      <c r="E7" s="5"/>
      <c r="F7" s="5"/>
      <c r="G7" s="5"/>
      <c r="H7" s="5"/>
      <c r="I7" s="5"/>
      <c r="J7" s="5"/>
      <c r="K7" s="5"/>
      <c r="L7" s="5"/>
      <c r="M7" s="5"/>
      <c r="N7" s="4" t="s">
        <v>4</v>
      </c>
      <c r="O7" s="5"/>
      <c r="AL7" s="436" t="s">
        <v>2</v>
      </c>
      <c r="AM7" s="436"/>
      <c r="AN7" s="436"/>
      <c r="AO7" s="436"/>
    </row>
    <row r="8" spans="1:50"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1:50" ht="15" customHeight="1"/>
    <row r="10" spans="1:50"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L10" s="954" t="s">
        <v>7351</v>
      </c>
      <c r="AM10" s="954"/>
      <c r="AN10" s="954"/>
      <c r="AO10" s="954"/>
      <c r="AQ10" s="110"/>
    </row>
    <row r="11" spans="1:50" s="3" customFormat="1" ht="15" customHeight="1">
      <c r="A11" s="10"/>
      <c r="AQ11" s="110"/>
    </row>
    <row r="12" spans="1:50" s="3" customFormat="1" ht="15" customHeight="1">
      <c r="A12" s="10"/>
      <c r="B12" s="955" t="s">
        <v>7250</v>
      </c>
      <c r="C12" s="956"/>
      <c r="D12" s="956"/>
      <c r="E12" s="956"/>
      <c r="F12" s="956"/>
      <c r="G12" s="956"/>
      <c r="H12" s="956"/>
      <c r="I12" s="956"/>
      <c r="J12" s="956"/>
      <c r="K12" s="956"/>
      <c r="L12" s="956"/>
      <c r="M12" s="956"/>
      <c r="N12" s="956"/>
      <c r="O12" s="956"/>
      <c r="P12" s="956"/>
      <c r="Q12" s="956"/>
      <c r="R12" s="956"/>
      <c r="S12" s="956"/>
      <c r="T12" s="956"/>
      <c r="U12" s="956"/>
      <c r="V12" s="956"/>
      <c r="W12" s="956"/>
      <c r="X12" s="956"/>
      <c r="Y12" s="956"/>
      <c r="Z12" s="956"/>
      <c r="AA12" s="956"/>
      <c r="AB12" s="956"/>
      <c r="AC12" s="956"/>
      <c r="AD12" s="956"/>
      <c r="AE12" s="956"/>
      <c r="AF12" s="956"/>
      <c r="AG12" s="956"/>
      <c r="AH12" s="956"/>
      <c r="AI12" s="956"/>
      <c r="AJ12" s="956"/>
      <c r="AK12" s="956"/>
      <c r="AL12" s="956"/>
      <c r="AM12" s="956"/>
      <c r="AN12" s="956"/>
      <c r="AO12" s="957"/>
      <c r="AQ12" s="110"/>
      <c r="AS12" s="522" t="s">
        <v>5066</v>
      </c>
      <c r="AT12" s="522"/>
      <c r="AU12" s="522" t="s">
        <v>5067</v>
      </c>
      <c r="AV12" s="522"/>
      <c r="AW12" s="522" t="s">
        <v>5068</v>
      </c>
      <c r="AX12" s="522"/>
    </row>
    <row r="13" spans="1:50" s="3" customFormat="1" ht="15" customHeight="1">
      <c r="A13" s="10"/>
      <c r="B13" s="339"/>
      <c r="C13" s="594" t="s">
        <v>7352</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610"/>
      <c r="AQ13" s="110"/>
      <c r="AS13" s="522">
        <f>COUNTBLANK(D25:AO34)</f>
        <v>370</v>
      </c>
      <c r="AT13" s="522"/>
      <c r="AU13" s="522">
        <v>370</v>
      </c>
      <c r="AV13" s="522"/>
      <c r="AW13" s="522"/>
      <c r="AX13" s="522"/>
    </row>
    <row r="14" spans="1:50" s="3" customFormat="1" ht="15" customHeight="1">
      <c r="A14" s="10"/>
      <c r="B14" s="339"/>
      <c r="C14" s="594" t="s">
        <v>7353</v>
      </c>
      <c r="D14" s="594"/>
      <c r="E14" s="594"/>
      <c r="F14" s="594"/>
      <c r="G14" s="594"/>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610"/>
      <c r="AQ14" s="110"/>
    </row>
    <row r="15" spans="1:50" s="3" customFormat="1" ht="15" customHeight="1">
      <c r="A15" s="10"/>
      <c r="B15" s="339"/>
      <c r="C15" s="594" t="s">
        <v>7354</v>
      </c>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610"/>
      <c r="AQ15" s="110"/>
    </row>
    <row r="16" spans="1:50" s="3" customFormat="1" ht="15" customHeight="1">
      <c r="A16" s="10"/>
      <c r="B16" s="340"/>
      <c r="C16" s="594" t="s">
        <v>7355</v>
      </c>
      <c r="D16" s="594"/>
      <c r="E16" s="594"/>
      <c r="F16" s="594"/>
      <c r="G16" s="594"/>
      <c r="H16" s="594"/>
      <c r="I16" s="594"/>
      <c r="J16" s="594"/>
      <c r="K16" s="594"/>
      <c r="L16" s="594"/>
      <c r="M16" s="594"/>
      <c r="N16" s="594"/>
      <c r="O16" s="594"/>
      <c r="P16" s="594"/>
      <c r="Q16" s="594"/>
      <c r="R16" s="594"/>
      <c r="S16" s="594"/>
      <c r="T16" s="594"/>
      <c r="U16" s="594"/>
      <c r="V16" s="594"/>
      <c r="W16" s="594"/>
      <c r="X16" s="594"/>
      <c r="Y16" s="594"/>
      <c r="Z16" s="594"/>
      <c r="AA16" s="594"/>
      <c r="AB16" s="594"/>
      <c r="AC16" s="594"/>
      <c r="AD16" s="594"/>
      <c r="AE16" s="594"/>
      <c r="AF16" s="594"/>
      <c r="AG16" s="594"/>
      <c r="AH16" s="594"/>
      <c r="AI16" s="594"/>
      <c r="AJ16" s="594"/>
      <c r="AK16" s="594"/>
      <c r="AL16" s="594"/>
      <c r="AM16" s="594"/>
      <c r="AN16" s="594"/>
      <c r="AO16" s="610"/>
      <c r="AQ16" s="110"/>
    </row>
    <row r="17" spans="1:69" s="3" customFormat="1" ht="24" customHeight="1">
      <c r="A17" s="10"/>
      <c r="B17" s="340"/>
      <c r="C17" s="594" t="s">
        <v>7356</v>
      </c>
      <c r="D17" s="594"/>
      <c r="E17" s="594"/>
      <c r="F17" s="594"/>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4"/>
      <c r="AE17" s="594"/>
      <c r="AF17" s="594"/>
      <c r="AG17" s="594"/>
      <c r="AH17" s="594"/>
      <c r="AI17" s="594"/>
      <c r="AJ17" s="594"/>
      <c r="AK17" s="594"/>
      <c r="AL17" s="594"/>
      <c r="AM17" s="594"/>
      <c r="AN17" s="594"/>
      <c r="AO17" s="610"/>
      <c r="AQ17" s="110"/>
    </row>
    <row r="18" spans="1:69" s="3" customFormat="1" ht="24" customHeight="1">
      <c r="A18" s="10"/>
      <c r="B18" s="340"/>
      <c r="C18" s="492" t="s">
        <v>7357</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3"/>
      <c r="AQ18" s="110"/>
    </row>
    <row r="19" spans="1:69" s="3" customFormat="1" ht="36" customHeight="1">
      <c r="A19" s="10"/>
      <c r="B19" s="292"/>
      <c r="C19" s="492" t="s">
        <v>7358</v>
      </c>
      <c r="D19" s="637"/>
      <c r="E19" s="637"/>
      <c r="F19" s="637"/>
      <c r="G19" s="637"/>
      <c r="H19" s="637"/>
      <c r="I19" s="637"/>
      <c r="J19" s="637"/>
      <c r="K19" s="637"/>
      <c r="L19" s="637"/>
      <c r="M19" s="637"/>
      <c r="N19" s="637"/>
      <c r="O19" s="637"/>
      <c r="P19" s="637"/>
      <c r="Q19" s="637"/>
      <c r="R19" s="637"/>
      <c r="S19" s="637"/>
      <c r="T19" s="637"/>
      <c r="U19" s="637"/>
      <c r="V19" s="637"/>
      <c r="W19" s="637"/>
      <c r="X19" s="637"/>
      <c r="Y19" s="637"/>
      <c r="Z19" s="637"/>
      <c r="AA19" s="637"/>
      <c r="AB19" s="637"/>
      <c r="AC19" s="637"/>
      <c r="AD19" s="637"/>
      <c r="AE19" s="637"/>
      <c r="AF19" s="637"/>
      <c r="AG19" s="637"/>
      <c r="AH19" s="637"/>
      <c r="AI19" s="637"/>
      <c r="AJ19" s="637"/>
      <c r="AK19" s="637"/>
      <c r="AL19" s="637"/>
      <c r="AM19" s="637"/>
      <c r="AN19" s="637"/>
      <c r="AO19" s="789"/>
      <c r="AQ19" s="110"/>
      <c r="AS19" s="946" t="s">
        <v>5363</v>
      </c>
      <c r="AT19" s="948"/>
      <c r="AU19" s="948"/>
      <c r="AV19" s="947"/>
      <c r="AW19" s="273"/>
      <c r="AX19" s="273"/>
      <c r="BB19" s="274"/>
    </row>
    <row r="20" spans="1:69" s="3" customFormat="1" ht="24" customHeight="1">
      <c r="A20" s="10"/>
      <c r="B20" s="292"/>
      <c r="C20" s="492" t="s">
        <v>7359</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492"/>
      <c r="AE20" s="492"/>
      <c r="AF20" s="492"/>
      <c r="AG20" s="492"/>
      <c r="AH20" s="492"/>
      <c r="AI20" s="492"/>
      <c r="AJ20" s="492"/>
      <c r="AK20" s="492"/>
      <c r="AL20" s="492"/>
      <c r="AM20" s="492"/>
      <c r="AN20" s="492"/>
      <c r="AO20" s="493"/>
      <c r="AQ20" s="110"/>
      <c r="AS20" s="978" t="s">
        <v>5068</v>
      </c>
      <c r="AT20" s="979"/>
      <c r="AU20" s="979"/>
      <c r="AV20" s="980"/>
      <c r="AW20" s="10"/>
      <c r="AX20" s="10"/>
      <c r="BB20" s="274"/>
      <c r="BM20" s="971" t="s">
        <v>7258</v>
      </c>
      <c r="BN20" s="972"/>
    </row>
    <row r="21" spans="1:69" s="3" customFormat="1" ht="36" customHeight="1">
      <c r="A21" s="10"/>
      <c r="B21" s="346"/>
      <c r="C21" s="505" t="s">
        <v>7360</v>
      </c>
      <c r="D21" s="505"/>
      <c r="E21" s="505"/>
      <c r="F21" s="505"/>
      <c r="G21" s="505"/>
      <c r="H21" s="505"/>
      <c r="I21" s="505"/>
      <c r="J21" s="505"/>
      <c r="K21" s="505"/>
      <c r="L21" s="505"/>
      <c r="M21" s="505"/>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c r="AL21" s="505"/>
      <c r="AM21" s="505"/>
      <c r="AN21" s="505"/>
      <c r="AO21" s="506"/>
      <c r="AQ21" s="110"/>
      <c r="AS21" s="946">
        <v>11.968610999999999</v>
      </c>
      <c r="AT21" s="947"/>
      <c r="AU21" s="946">
        <v>-122.170278</v>
      </c>
      <c r="AV21" s="947"/>
      <c r="AW21" s="273"/>
      <c r="AX21" s="273"/>
      <c r="BE21" s="951" t="s">
        <v>5923</v>
      </c>
      <c r="BF21" s="951"/>
      <c r="BM21" s="516">
        <v>37</v>
      </c>
      <c r="BN21" s="516"/>
      <c r="BP21" s="1000"/>
      <c r="BQ21" s="1000"/>
    </row>
    <row r="22" spans="1:69" s="3" customFormat="1" ht="15" customHeight="1">
      <c r="A22" s="10"/>
      <c r="AQ22" s="110"/>
      <c r="AS22" s="943" t="s">
        <v>5067</v>
      </c>
      <c r="AT22" s="944"/>
      <c r="AU22" s="944"/>
      <c r="AV22" s="945"/>
      <c r="AW22" s="63"/>
      <c r="AX22" s="63"/>
      <c r="BE22" s="726" t="s">
        <v>7260</v>
      </c>
      <c r="BF22" s="726"/>
      <c r="BM22" s="575">
        <v>19</v>
      </c>
      <c r="BN22" s="576"/>
      <c r="BP22" s="1000"/>
      <c r="BQ22" s="1000"/>
    </row>
    <row r="23" spans="1:69" s="3" customFormat="1" ht="159.94999999999999" customHeight="1">
      <c r="A23" s="10"/>
      <c r="C23" s="611" t="s">
        <v>5582</v>
      </c>
      <c r="D23" s="611"/>
      <c r="E23" s="611"/>
      <c r="F23" s="611"/>
      <c r="G23" s="611"/>
      <c r="H23" s="674" t="s">
        <v>7361</v>
      </c>
      <c r="I23" s="674"/>
      <c r="J23" s="638" t="s">
        <v>7262</v>
      </c>
      <c r="K23" s="961"/>
      <c r="L23" s="639"/>
      <c r="M23" s="824" t="s">
        <v>7362</v>
      </c>
      <c r="N23" s="825"/>
      <c r="O23" s="826"/>
      <c r="P23" s="611" t="s">
        <v>7263</v>
      </c>
      <c r="Q23" s="611"/>
      <c r="R23" s="611"/>
      <c r="S23" s="611"/>
      <c r="T23" s="611"/>
      <c r="U23" s="445" t="s">
        <v>7264</v>
      </c>
      <c r="V23" s="445"/>
      <c r="W23" s="445"/>
      <c r="X23" s="445" t="s">
        <v>7265</v>
      </c>
      <c r="Y23" s="445"/>
      <c r="Z23" s="445"/>
      <c r="AA23" s="1002" t="s">
        <v>7266</v>
      </c>
      <c r="AB23" s="445" t="s">
        <v>7267</v>
      </c>
      <c r="AC23" s="445"/>
      <c r="AD23" s="445"/>
      <c r="AE23" s="445" t="s">
        <v>7268</v>
      </c>
      <c r="AF23" s="445"/>
      <c r="AG23" s="445"/>
      <c r="AH23" s="445" t="s">
        <v>7269</v>
      </c>
      <c r="AI23" s="445"/>
      <c r="AJ23" s="445"/>
      <c r="AK23" s="445" t="s">
        <v>7270</v>
      </c>
      <c r="AL23" s="445"/>
      <c r="AM23" s="445"/>
      <c r="AN23" s="510" t="s">
        <v>7363</v>
      </c>
      <c r="AO23" s="510"/>
      <c r="AQ23" s="110"/>
      <c r="AS23" s="952">
        <v>32.718333000000001</v>
      </c>
      <c r="AT23" s="952"/>
      <c r="AU23" s="946">
        <v>-84.641666999999998</v>
      </c>
      <c r="AV23" s="947"/>
      <c r="AW23" s="273"/>
      <c r="AX23" s="973" t="s">
        <v>5659</v>
      </c>
      <c r="AY23" s="973"/>
      <c r="AZ23" s="973"/>
      <c r="BA23" s="973"/>
      <c r="BB23" s="973"/>
      <c r="BC23" s="973"/>
      <c r="BE23" s="937">
        <f>COUNTA(CNGE_2024_M3_Secc1!D1342:J1351)</f>
        <v>0</v>
      </c>
      <c r="BF23" s="937"/>
      <c r="BM23" s="516">
        <v>24</v>
      </c>
      <c r="BN23" s="516"/>
      <c r="BP23" s="1000"/>
      <c r="BQ23" s="1000"/>
    </row>
    <row r="24" spans="1:69" s="3" customFormat="1" ht="15.75" customHeight="1">
      <c r="A24" s="63"/>
      <c r="B24" s="231"/>
      <c r="C24" s="611"/>
      <c r="D24" s="611"/>
      <c r="E24" s="611"/>
      <c r="F24" s="611"/>
      <c r="G24" s="611"/>
      <c r="H24" s="674"/>
      <c r="I24" s="674"/>
      <c r="J24" s="640"/>
      <c r="K24" s="962"/>
      <c r="L24" s="641"/>
      <c r="M24" s="830"/>
      <c r="N24" s="831"/>
      <c r="O24" s="832"/>
      <c r="P24" s="642" t="s">
        <v>31</v>
      </c>
      <c r="Q24" s="642"/>
      <c r="R24" s="642" t="s">
        <v>6753</v>
      </c>
      <c r="S24" s="642"/>
      <c r="T24" s="642"/>
      <c r="U24" s="445"/>
      <c r="V24" s="445"/>
      <c r="W24" s="445"/>
      <c r="X24" s="445"/>
      <c r="Y24" s="445"/>
      <c r="Z24" s="445"/>
      <c r="AA24" s="1002"/>
      <c r="AB24" s="445"/>
      <c r="AC24" s="445"/>
      <c r="AD24" s="445"/>
      <c r="AE24" s="445"/>
      <c r="AF24" s="445"/>
      <c r="AG24" s="445"/>
      <c r="AH24" s="445"/>
      <c r="AI24" s="445"/>
      <c r="AJ24" s="445"/>
      <c r="AK24" s="445"/>
      <c r="AL24" s="445"/>
      <c r="AM24" s="445"/>
      <c r="AN24" s="510"/>
      <c r="AO24" s="510"/>
      <c r="AQ24" s="110"/>
      <c r="AS24" s="937" t="s">
        <v>7272</v>
      </c>
      <c r="AT24" s="937"/>
      <c r="AU24" s="949" t="s">
        <v>5656</v>
      </c>
      <c r="AV24" s="950"/>
      <c r="AW24" s="276"/>
      <c r="AX24" s="968" t="s">
        <v>5102</v>
      </c>
      <c r="AY24" s="969"/>
      <c r="AZ24" s="937" t="s">
        <v>5096</v>
      </c>
      <c r="BA24" s="937"/>
      <c r="BB24" s="937" t="s">
        <v>5098</v>
      </c>
      <c r="BC24" s="937"/>
      <c r="BE24" s="726" t="s">
        <v>7273</v>
      </c>
      <c r="BF24" s="726"/>
      <c r="BH24" s="514" t="s">
        <v>7274</v>
      </c>
      <c r="BI24" s="527"/>
      <c r="BJ24" s="527"/>
      <c r="BK24" s="515"/>
      <c r="BM24" s="516" t="s">
        <v>5104</v>
      </c>
      <c r="BN24" s="516"/>
      <c r="BP24" s="1001" t="s">
        <v>7364</v>
      </c>
      <c r="BQ24" s="1001"/>
    </row>
    <row r="25" spans="1:69" s="3" customFormat="1" ht="15" customHeight="1">
      <c r="A25" s="63"/>
      <c r="B25" s="57"/>
      <c r="C25" s="162" t="s">
        <v>4992</v>
      </c>
      <c r="D25" s="547" t="str">
        <f>IF($BP$25=1,"",IF(CNGE_2024_M3_Secc1!D1342="","",CNGE_2024_M3_Secc1!D1342))</f>
        <v/>
      </c>
      <c r="E25" s="548"/>
      <c r="F25" s="548"/>
      <c r="G25" s="549"/>
      <c r="H25" s="460" t="str">
        <f>IF(CNGE_2024_M3_Secc1!K1342="","",CNGE_2024_M3_Secc1!K1342)</f>
        <v/>
      </c>
      <c r="I25" s="462"/>
      <c r="J25" s="452"/>
      <c r="K25" s="452"/>
      <c r="L25" s="452"/>
      <c r="M25" s="452"/>
      <c r="N25" s="452"/>
      <c r="O25" s="452"/>
      <c r="P25" s="460" t="str">
        <f>IFERROR(VLOOKUP(R25,Presentación!$AK$9:$AM$580,3,FALSE),"")</f>
        <v/>
      </c>
      <c r="Q25" s="462"/>
      <c r="R25" s="537"/>
      <c r="S25" s="537"/>
      <c r="T25" s="537"/>
      <c r="U25" s="537"/>
      <c r="V25" s="537"/>
      <c r="W25" s="537"/>
      <c r="X25" s="452"/>
      <c r="Y25" s="452"/>
      <c r="Z25" s="452"/>
      <c r="AA25" s="161" t="s">
        <v>7275</v>
      </c>
      <c r="AB25" s="452"/>
      <c r="AC25" s="452"/>
      <c r="AD25" s="452"/>
      <c r="AE25" s="452"/>
      <c r="AF25" s="452"/>
      <c r="AG25" s="452"/>
      <c r="AH25" s="452"/>
      <c r="AI25" s="452"/>
      <c r="AJ25" s="452"/>
      <c r="AK25" s="452"/>
      <c r="AL25" s="452"/>
      <c r="AM25" s="452"/>
      <c r="AN25" s="447"/>
      <c r="AO25" s="449"/>
      <c r="AQ25" s="110"/>
      <c r="AS25" s="937">
        <f>IF(X25="",0,IF(OR(_xlfn.NUMBERVALUE(X25)&lt;$AS$21,_xlfn.NUMBERVALUE(X25)&gt;$AS$23),1,0))</f>
        <v>0</v>
      </c>
      <c r="AT25" s="937"/>
      <c r="AU25" s="938">
        <f>IF(AB25="",0,IF(OR(_xlfn.NUMBERVALUE(AB25)&lt;$AU$21,_xlfn.NUMBERVALUE(AB25)&gt;$AU$23),1,0))</f>
        <v>0</v>
      </c>
      <c r="AV25" s="939"/>
      <c r="AW25" s="277"/>
      <c r="AX25" s="965">
        <f>IF(AN25="",0,1)</f>
        <v>0</v>
      </c>
      <c r="AY25" s="965"/>
      <c r="AZ25" s="937">
        <f>IF(AN25=_xlfn.NUMBERVALUE(C25),1,0)</f>
        <v>0</v>
      </c>
      <c r="BA25" s="937"/>
      <c r="BB25" s="943" t="str">
        <f>IF(AZ25=0,"",IF(SUM($AZ$25:BA25)=1,_xlfn.NUMBERVALUE(C25),IF($AZ$35&gt;SUM($AZ$25:BA25),_xlfn.CONCAT(", ",_xlfn.NUMBERVALUE(C25)),IF($AZ$35=SUM($AZ$25:BA25),_xlfn.CONCAT(" y ",_xlfn.NUMBERVALUE(C25))))))</f>
        <v/>
      </c>
      <c r="BC25" s="945"/>
      <c r="BD25" s="3" t="s">
        <v>7289</v>
      </c>
      <c r="BE25" s="937" t="str">
        <f>IF(_xlfn.NUMBERVALUE(C25)&lt;=$BE$23,_xlfn.NUMBERVALUE(C25),"")</f>
        <v/>
      </c>
      <c r="BF25" s="937"/>
      <c r="BH25" s="937" t="str">
        <f t="shared" ref="BH25" si="0">SUBSTITUTE( SUBSTITUTE( SUBSTITUTE( SUBSTITUTE( SUBSTITUTE( SUBSTITUTE( SUBSTITUTE( SUBSTITUTE( SUBSTITUTE( SUBSTITUTE(AK25, 0, ""), 1, ""),2, ""), 3, ""), 4, ""),5, ""), 6, ""), 7, ""), 8, ""), 9, "")</f>
        <v/>
      </c>
      <c r="BI25" s="937"/>
      <c r="BJ25" s="937">
        <f>IF(OR(AK25="",AK25="NA",AK25="NS"),0,
IF(OR((LEN(AK25)-LEN(BH25))&lt;10,(LEN(AK25)-LEN(BH25))&gt;10),1,0))</f>
        <v>0</v>
      </c>
      <c r="BK25" s="937"/>
      <c r="BM25" s="937">
        <f>IF($AS$13=$AU$13,0,IF(OR(COUNTBLANK(D25:AO25)=$BM$21,AND(D25&lt;&gt;"",AN25="",COUNTBLANK(J25:AM25)=$BM$22),AND(D25&lt;&gt;"",AN25&lt;&gt;"",COUNTBLANK(J25:AM25)=$BM$23)),0,1))</f>
        <v>0</v>
      </c>
      <c r="BN25" s="937"/>
      <c r="BP25" s="937">
        <f>IF(CNGE_2024_M3_Secc1!AK1315=0,0,1)</f>
        <v>0</v>
      </c>
      <c r="BQ25" s="937"/>
    </row>
    <row r="26" spans="1:69" s="3" customFormat="1" ht="15" customHeight="1">
      <c r="A26" s="63"/>
      <c r="B26" s="59"/>
      <c r="C26" s="162" t="s">
        <v>4994</v>
      </c>
      <c r="D26" s="547" t="str">
        <f>IF($BP$25=1,"",IF(CNGE_2024_M3_Secc1!D1343="","",CNGE_2024_M3_Secc1!D1343))</f>
        <v/>
      </c>
      <c r="E26" s="548"/>
      <c r="F26" s="548"/>
      <c r="G26" s="549"/>
      <c r="H26" s="460" t="str">
        <f>IF(CNGE_2024_M3_Secc1!K1343="","",CNGE_2024_M3_Secc1!K1343)</f>
        <v/>
      </c>
      <c r="I26" s="462"/>
      <c r="J26" s="447"/>
      <c r="K26" s="448"/>
      <c r="L26" s="449"/>
      <c r="M26" s="447"/>
      <c r="N26" s="448"/>
      <c r="O26" s="449"/>
      <c r="P26" s="460" t="str">
        <f>IFERROR(VLOOKUP(R26,Presentación!$AK$9:$AM$580,3,FALSE),"")</f>
        <v/>
      </c>
      <c r="Q26" s="462"/>
      <c r="R26" s="564"/>
      <c r="S26" s="565"/>
      <c r="T26" s="566"/>
      <c r="U26" s="564"/>
      <c r="V26" s="565"/>
      <c r="W26" s="566"/>
      <c r="X26" s="447"/>
      <c r="Y26" s="448"/>
      <c r="Z26" s="449"/>
      <c r="AA26" s="161" t="s">
        <v>7275</v>
      </c>
      <c r="AB26" s="447"/>
      <c r="AC26" s="448"/>
      <c r="AD26" s="449"/>
      <c r="AE26" s="447"/>
      <c r="AF26" s="448"/>
      <c r="AG26" s="449"/>
      <c r="AH26" s="447"/>
      <c r="AI26" s="448"/>
      <c r="AJ26" s="449"/>
      <c r="AK26" s="447"/>
      <c r="AL26" s="448"/>
      <c r="AM26" s="449"/>
      <c r="AN26" s="447"/>
      <c r="AO26" s="449"/>
      <c r="AQ26" s="110"/>
      <c r="AS26" s="937">
        <f t="shared" ref="AS26:AS34" si="1">IF(X26="",0,IF(OR(_xlfn.NUMBERVALUE(X26)&lt;$AS$21,_xlfn.NUMBERVALUE(X26)&gt;$AS$23),1,0))</f>
        <v>0</v>
      </c>
      <c r="AT26" s="937"/>
      <c r="AU26" s="938">
        <f t="shared" ref="AU26:AU34" si="2">IF(AB26="",0,IF(OR(_xlfn.NUMBERVALUE(AB26)&lt;$AU$21,_xlfn.NUMBERVALUE(AB26)&gt;$AU$23),1,0))</f>
        <v>0</v>
      </c>
      <c r="AV26" s="939"/>
      <c r="AX26" s="965">
        <f t="shared" ref="AX26:AX34" si="3">IF(AN26="",0,1)</f>
        <v>0</v>
      </c>
      <c r="AY26" s="965"/>
      <c r="AZ26" s="937">
        <f t="shared" ref="AZ26:AZ34" si="4">IF(AN26=_xlfn.NUMBERVALUE(C26),1,0)</f>
        <v>0</v>
      </c>
      <c r="BA26" s="937"/>
      <c r="BB26" s="943" t="str">
        <f>IF(AZ26=0,"",IF(SUM($AZ$25:BA26)=1,_xlfn.NUMBERVALUE(C26),IF($AZ$35&gt;SUM($AZ$25:BA26),_xlfn.CONCAT(", ",_xlfn.NUMBERVALUE(C26)),IF($AZ$35=SUM($AZ$25:BA26),_xlfn.CONCAT(" y ",_xlfn.NUMBERVALUE(C26))))))</f>
        <v/>
      </c>
      <c r="BC26" s="945"/>
      <c r="BE26" s="937" t="str">
        <f t="shared" ref="BE26:BE34" si="5">IF(_xlfn.NUMBERVALUE(C26)&lt;=$BE$23,_xlfn.NUMBERVALUE(C26),"")</f>
        <v/>
      </c>
      <c r="BF26" s="937"/>
      <c r="BH26" s="937" t="str">
        <f t="shared" ref="BH26:BH34" si="6">SUBSTITUTE( SUBSTITUTE( SUBSTITUTE( SUBSTITUTE( SUBSTITUTE( SUBSTITUTE( SUBSTITUTE( SUBSTITUTE( SUBSTITUTE( SUBSTITUTE(AK26, 0, ""), 1, ""),2, ""), 3, ""), 4, ""),5, ""), 6, ""), 7, ""), 8, ""), 9, "")</f>
        <v/>
      </c>
      <c r="BI26" s="937"/>
      <c r="BJ26" s="937">
        <f t="shared" ref="BJ26:BJ34" si="7">IF(OR(AK26="",AK26="NA",AK26="NS"),0,
IF(OR((LEN(AK26)-LEN(BH26))&lt;10,(LEN(AK26)-LEN(BH26))&gt;10),1,0))</f>
        <v>0</v>
      </c>
      <c r="BK26" s="937"/>
      <c r="BM26" s="937">
        <f t="shared" ref="BM26:BM33" si="8">IF($AS$13=$AU$13,0,IF(OR(COUNTBLANK(D26:AO26)=$BM$21,AND(D26&lt;&gt;"",AN26="",COUNTBLANK(J26:AM26)=$BM$22),AND(D26&lt;&gt;"",AN26&lt;&gt;"",COUNTBLANK(J26:AM26)=$BM$23)),0,1))</f>
        <v>0</v>
      </c>
      <c r="BN26" s="937"/>
    </row>
    <row r="27" spans="1:69" s="38" customFormat="1" ht="15" customHeight="1">
      <c r="B27" s="59"/>
      <c r="C27" s="162" t="s">
        <v>4996</v>
      </c>
      <c r="D27" s="547" t="str">
        <f>IF($BP$25=1,"",IF(CNGE_2024_M3_Secc1!D1344="","",CNGE_2024_M3_Secc1!D1344))</f>
        <v/>
      </c>
      <c r="E27" s="548"/>
      <c r="F27" s="548"/>
      <c r="G27" s="549"/>
      <c r="H27" s="460" t="str">
        <f>IF(CNGE_2024_M3_Secc1!K1344="","",CNGE_2024_M3_Secc1!K1344)</f>
        <v/>
      </c>
      <c r="I27" s="462"/>
      <c r="J27" s="452"/>
      <c r="K27" s="452"/>
      <c r="L27" s="452"/>
      <c r="M27" s="452"/>
      <c r="N27" s="452"/>
      <c r="O27" s="452"/>
      <c r="P27" s="460" t="str">
        <f>IFERROR(VLOOKUP(R27,Presentación!$AK$9:$AM$580,3,FALSE),"")</f>
        <v/>
      </c>
      <c r="Q27" s="462"/>
      <c r="R27" s="537"/>
      <c r="S27" s="537"/>
      <c r="T27" s="537"/>
      <c r="U27" s="537"/>
      <c r="V27" s="537"/>
      <c r="W27" s="537"/>
      <c r="X27" s="452"/>
      <c r="Y27" s="452"/>
      <c r="Z27" s="452"/>
      <c r="AA27" s="161" t="s">
        <v>7275</v>
      </c>
      <c r="AB27" s="452"/>
      <c r="AC27" s="452"/>
      <c r="AD27" s="452"/>
      <c r="AE27" s="452"/>
      <c r="AF27" s="452"/>
      <c r="AG27" s="452"/>
      <c r="AH27" s="452"/>
      <c r="AI27" s="452"/>
      <c r="AJ27" s="452"/>
      <c r="AK27" s="452"/>
      <c r="AL27" s="452"/>
      <c r="AM27" s="452"/>
      <c r="AN27" s="447"/>
      <c r="AO27" s="449"/>
      <c r="AQ27" s="169"/>
      <c r="AS27" s="937">
        <f t="shared" si="1"/>
        <v>0</v>
      </c>
      <c r="AT27" s="937"/>
      <c r="AU27" s="938">
        <f t="shared" si="2"/>
        <v>0</v>
      </c>
      <c r="AV27" s="939"/>
      <c r="AX27" s="965">
        <f t="shared" si="3"/>
        <v>0</v>
      </c>
      <c r="AY27" s="965"/>
      <c r="AZ27" s="937">
        <f t="shared" si="4"/>
        <v>0</v>
      </c>
      <c r="BA27" s="937"/>
      <c r="BB27" s="943" t="str">
        <f>IF(AZ27=0,"",IF(SUM($AZ$25:BA27)=1,_xlfn.NUMBERVALUE(C27),IF($AZ$35&gt;SUM($AZ$25:BA27),_xlfn.CONCAT(", ",_xlfn.NUMBERVALUE(C27)),IF($AZ$35=SUM($AZ$25:BA27),_xlfn.CONCAT(" y ",_xlfn.NUMBERVALUE(C27))))))</f>
        <v/>
      </c>
      <c r="BC27" s="945"/>
      <c r="BE27" s="937" t="str">
        <f t="shared" si="5"/>
        <v/>
      </c>
      <c r="BF27" s="937"/>
      <c r="BH27" s="937" t="str">
        <f t="shared" si="6"/>
        <v/>
      </c>
      <c r="BI27" s="937"/>
      <c r="BJ27" s="937">
        <f t="shared" si="7"/>
        <v>0</v>
      </c>
      <c r="BK27" s="937"/>
      <c r="BM27" s="937">
        <f>IF($AS$13=$AU$13,0,IF(OR(COUNTBLANK(D27:AO27)=$BM$21,AND(D27&lt;&gt;"",AN27="",COUNTBLANK(J27:AM27)=$BM$22),AND(D27&lt;&gt;"",AN27&lt;&gt;"",COUNTBLANK(J27:AM27)=$BM$23)),0,1))</f>
        <v>0</v>
      </c>
      <c r="BN27" s="937"/>
    </row>
    <row r="28" spans="1:69" s="38" customFormat="1" ht="15" customHeight="1">
      <c r="B28" s="59"/>
      <c r="C28" s="162" t="s">
        <v>4998</v>
      </c>
      <c r="D28" s="547" t="str">
        <f>IF($BP$25=1,"",IF(CNGE_2024_M3_Secc1!D1345="","",CNGE_2024_M3_Secc1!D1345))</f>
        <v/>
      </c>
      <c r="E28" s="548"/>
      <c r="F28" s="548"/>
      <c r="G28" s="549"/>
      <c r="H28" s="460" t="str">
        <f>IF(CNGE_2024_M3_Secc1!K1345="","",CNGE_2024_M3_Secc1!K1345)</f>
        <v/>
      </c>
      <c r="I28" s="462"/>
      <c r="J28" s="452"/>
      <c r="K28" s="452"/>
      <c r="L28" s="452"/>
      <c r="M28" s="452"/>
      <c r="N28" s="452"/>
      <c r="O28" s="452"/>
      <c r="P28" s="460" t="str">
        <f>IFERROR(VLOOKUP(R28,Presentación!$AK$9:$AM$580,3,FALSE),"")</f>
        <v/>
      </c>
      <c r="Q28" s="462"/>
      <c r="R28" s="537"/>
      <c r="S28" s="537"/>
      <c r="T28" s="537"/>
      <c r="U28" s="537"/>
      <c r="V28" s="537"/>
      <c r="W28" s="537"/>
      <c r="X28" s="452"/>
      <c r="Y28" s="452"/>
      <c r="Z28" s="452"/>
      <c r="AA28" s="161" t="s">
        <v>7275</v>
      </c>
      <c r="AB28" s="452"/>
      <c r="AC28" s="452"/>
      <c r="AD28" s="452"/>
      <c r="AE28" s="452"/>
      <c r="AF28" s="452"/>
      <c r="AG28" s="452"/>
      <c r="AH28" s="452"/>
      <c r="AI28" s="452"/>
      <c r="AJ28" s="452"/>
      <c r="AK28" s="452"/>
      <c r="AL28" s="452"/>
      <c r="AM28" s="452"/>
      <c r="AN28" s="447"/>
      <c r="AO28" s="449"/>
      <c r="AQ28" s="169"/>
      <c r="AS28" s="937">
        <f t="shared" si="1"/>
        <v>0</v>
      </c>
      <c r="AT28" s="937"/>
      <c r="AU28" s="938">
        <f t="shared" si="2"/>
        <v>0</v>
      </c>
      <c r="AV28" s="939"/>
      <c r="AX28" s="965">
        <f t="shared" si="3"/>
        <v>0</v>
      </c>
      <c r="AY28" s="965"/>
      <c r="AZ28" s="937">
        <f t="shared" si="4"/>
        <v>0</v>
      </c>
      <c r="BA28" s="937"/>
      <c r="BB28" s="943" t="str">
        <f>IF(AZ28=0,"",IF(SUM($AZ$25:BA28)=1,_xlfn.NUMBERVALUE(C28),IF($AZ$35&gt;SUM($AZ$25:BA28),_xlfn.CONCAT(", ",_xlfn.NUMBERVALUE(C28)),IF($AZ$35=SUM($AZ$25:BA28),_xlfn.CONCAT(" y ",_xlfn.NUMBERVALUE(C28))))))</f>
        <v/>
      </c>
      <c r="BC28" s="945"/>
      <c r="BE28" s="937" t="str">
        <f t="shared" si="5"/>
        <v/>
      </c>
      <c r="BF28" s="937"/>
      <c r="BH28" s="937" t="str">
        <f t="shared" si="6"/>
        <v/>
      </c>
      <c r="BI28" s="937"/>
      <c r="BJ28" s="937">
        <f t="shared" si="7"/>
        <v>0</v>
      </c>
      <c r="BK28" s="937"/>
      <c r="BM28" s="937">
        <f t="shared" si="8"/>
        <v>0</v>
      </c>
      <c r="BN28" s="937"/>
    </row>
    <row r="29" spans="1:69" s="38" customFormat="1" ht="15" customHeight="1">
      <c r="B29" s="59"/>
      <c r="C29" s="162" t="s">
        <v>5000</v>
      </c>
      <c r="D29" s="547" t="str">
        <f>IF($BP$25=1,"",IF(CNGE_2024_M3_Secc1!D1346="","",CNGE_2024_M3_Secc1!D1346))</f>
        <v/>
      </c>
      <c r="E29" s="548"/>
      <c r="F29" s="548"/>
      <c r="G29" s="549"/>
      <c r="H29" s="460" t="str">
        <f>IF(CNGE_2024_M3_Secc1!K1346="","",CNGE_2024_M3_Secc1!K1346)</f>
        <v/>
      </c>
      <c r="I29" s="462"/>
      <c r="J29" s="452"/>
      <c r="K29" s="452"/>
      <c r="L29" s="452"/>
      <c r="M29" s="452"/>
      <c r="N29" s="452"/>
      <c r="O29" s="452"/>
      <c r="P29" s="460" t="str">
        <f>IFERROR(VLOOKUP(R29,Presentación!$AK$9:$AM$580,3,FALSE),"")</f>
        <v/>
      </c>
      <c r="Q29" s="462"/>
      <c r="R29" s="537"/>
      <c r="S29" s="537"/>
      <c r="T29" s="537"/>
      <c r="U29" s="537"/>
      <c r="V29" s="537"/>
      <c r="W29" s="537"/>
      <c r="X29" s="452"/>
      <c r="Y29" s="452"/>
      <c r="Z29" s="452"/>
      <c r="AA29" s="161" t="s">
        <v>7275</v>
      </c>
      <c r="AB29" s="452"/>
      <c r="AC29" s="452"/>
      <c r="AD29" s="452"/>
      <c r="AE29" s="452"/>
      <c r="AF29" s="452"/>
      <c r="AG29" s="452"/>
      <c r="AH29" s="452"/>
      <c r="AI29" s="452"/>
      <c r="AJ29" s="452"/>
      <c r="AK29" s="452"/>
      <c r="AL29" s="452"/>
      <c r="AM29" s="452"/>
      <c r="AN29" s="447"/>
      <c r="AO29" s="449"/>
      <c r="AQ29" s="169"/>
      <c r="AS29" s="937">
        <f t="shared" si="1"/>
        <v>0</v>
      </c>
      <c r="AT29" s="937"/>
      <c r="AU29" s="938">
        <f t="shared" si="2"/>
        <v>0</v>
      </c>
      <c r="AV29" s="939"/>
      <c r="AX29" s="965">
        <f t="shared" si="3"/>
        <v>0</v>
      </c>
      <c r="AY29" s="965"/>
      <c r="AZ29" s="937">
        <f t="shared" si="4"/>
        <v>0</v>
      </c>
      <c r="BA29" s="937"/>
      <c r="BB29" s="943" t="str">
        <f>IF(AZ29=0,"",IF(SUM($AZ$25:BA29)=1,_xlfn.NUMBERVALUE(C29),IF($AZ$35&gt;SUM($AZ$25:BA29),_xlfn.CONCAT(", ",_xlfn.NUMBERVALUE(C29)),IF($AZ$35=SUM($AZ$25:BA29),_xlfn.CONCAT(" y ",_xlfn.NUMBERVALUE(C29))))))</f>
        <v/>
      </c>
      <c r="BC29" s="945"/>
      <c r="BE29" s="937" t="str">
        <f>IF(_xlfn.NUMBERVALUE(C29)&lt;=$BE$23,_xlfn.NUMBERVALUE(C29),"")</f>
        <v/>
      </c>
      <c r="BF29" s="937"/>
      <c r="BH29" s="937" t="str">
        <f t="shared" si="6"/>
        <v/>
      </c>
      <c r="BI29" s="937"/>
      <c r="BJ29" s="937">
        <f t="shared" si="7"/>
        <v>0</v>
      </c>
      <c r="BK29" s="937"/>
      <c r="BM29" s="937">
        <f t="shared" si="8"/>
        <v>0</v>
      </c>
      <c r="BN29" s="937"/>
    </row>
    <row r="30" spans="1:69" s="38" customFormat="1" ht="15" customHeight="1">
      <c r="B30" s="59"/>
      <c r="C30" s="48" t="s">
        <v>5002</v>
      </c>
      <c r="D30" s="547" t="str">
        <f>IF($BP$25=1,"",IF(CNGE_2024_M3_Secc1!D1347="","",CNGE_2024_M3_Secc1!D1347))</f>
        <v/>
      </c>
      <c r="E30" s="548"/>
      <c r="F30" s="548"/>
      <c r="G30" s="549"/>
      <c r="H30" s="460" t="str">
        <f>IF(CNGE_2024_M3_Secc1!K1347="","",CNGE_2024_M3_Secc1!K1347)</f>
        <v/>
      </c>
      <c r="I30" s="462"/>
      <c r="J30" s="452"/>
      <c r="K30" s="452"/>
      <c r="L30" s="452"/>
      <c r="M30" s="452"/>
      <c r="N30" s="452"/>
      <c r="O30" s="452"/>
      <c r="P30" s="460" t="str">
        <f>IFERROR(VLOOKUP(R30,Presentación!$AK$9:$AM$580,3,FALSE),"")</f>
        <v/>
      </c>
      <c r="Q30" s="462"/>
      <c r="R30" s="537"/>
      <c r="S30" s="537"/>
      <c r="T30" s="537"/>
      <c r="U30" s="537"/>
      <c r="V30" s="537"/>
      <c r="W30" s="537"/>
      <c r="X30" s="452"/>
      <c r="Y30" s="452"/>
      <c r="Z30" s="452"/>
      <c r="AA30" s="161" t="s">
        <v>7275</v>
      </c>
      <c r="AB30" s="452"/>
      <c r="AC30" s="452"/>
      <c r="AD30" s="452"/>
      <c r="AE30" s="452"/>
      <c r="AF30" s="452"/>
      <c r="AG30" s="452"/>
      <c r="AH30" s="452"/>
      <c r="AI30" s="452"/>
      <c r="AJ30" s="452"/>
      <c r="AK30" s="452"/>
      <c r="AL30" s="452"/>
      <c r="AM30" s="452"/>
      <c r="AN30" s="447"/>
      <c r="AO30" s="449"/>
      <c r="AQ30" s="169"/>
      <c r="AS30" s="937">
        <f t="shared" si="1"/>
        <v>0</v>
      </c>
      <c r="AT30" s="937"/>
      <c r="AU30" s="938">
        <f t="shared" si="2"/>
        <v>0</v>
      </c>
      <c r="AV30" s="939"/>
      <c r="AX30" s="965">
        <f t="shared" si="3"/>
        <v>0</v>
      </c>
      <c r="AY30" s="965"/>
      <c r="AZ30" s="937">
        <f t="shared" si="4"/>
        <v>0</v>
      </c>
      <c r="BA30" s="937"/>
      <c r="BB30" s="943" t="str">
        <f>IF(AZ30=0,"",IF(SUM($AZ$25:BA30)=1,_xlfn.NUMBERVALUE(C30),IF($AZ$35&gt;SUM($AZ$25:BA30),_xlfn.CONCAT(", ",_xlfn.NUMBERVALUE(C30)),IF($AZ$35=SUM($AZ$25:BA30),_xlfn.CONCAT(" y ",_xlfn.NUMBERVALUE(C30))))))</f>
        <v/>
      </c>
      <c r="BC30" s="945"/>
      <c r="BE30" s="937" t="str">
        <f t="shared" si="5"/>
        <v/>
      </c>
      <c r="BF30" s="937"/>
      <c r="BH30" s="937" t="str">
        <f t="shared" si="6"/>
        <v/>
      </c>
      <c r="BI30" s="937"/>
      <c r="BJ30" s="937">
        <f t="shared" si="7"/>
        <v>0</v>
      </c>
      <c r="BK30" s="937"/>
      <c r="BM30" s="937">
        <f t="shared" si="8"/>
        <v>0</v>
      </c>
      <c r="BN30" s="937"/>
    </row>
    <row r="31" spans="1:69" s="38" customFormat="1" ht="15" customHeight="1">
      <c r="B31" s="59"/>
      <c r="C31" s="48" t="s">
        <v>5004</v>
      </c>
      <c r="D31" s="547" t="str">
        <f>IF($BP$25=1,"",IF(CNGE_2024_M3_Secc1!D1348="","",CNGE_2024_M3_Secc1!D1348))</f>
        <v/>
      </c>
      <c r="E31" s="548"/>
      <c r="F31" s="548"/>
      <c r="G31" s="549"/>
      <c r="H31" s="460" t="str">
        <f>IF(CNGE_2024_M3_Secc1!K1348="","",CNGE_2024_M3_Secc1!K1348)</f>
        <v/>
      </c>
      <c r="I31" s="462"/>
      <c r="J31" s="452"/>
      <c r="K31" s="452"/>
      <c r="L31" s="452"/>
      <c r="M31" s="452"/>
      <c r="N31" s="452"/>
      <c r="O31" s="452"/>
      <c r="P31" s="460" t="str">
        <f>IFERROR(VLOOKUP(R31,Presentación!$AK$9:$AM$580,3,FALSE),"")</f>
        <v/>
      </c>
      <c r="Q31" s="462"/>
      <c r="R31" s="537"/>
      <c r="S31" s="537"/>
      <c r="T31" s="537"/>
      <c r="U31" s="537"/>
      <c r="V31" s="537"/>
      <c r="W31" s="537"/>
      <c r="X31" s="452"/>
      <c r="Y31" s="452"/>
      <c r="Z31" s="452"/>
      <c r="AA31" s="161" t="s">
        <v>7275</v>
      </c>
      <c r="AB31" s="452"/>
      <c r="AC31" s="452"/>
      <c r="AD31" s="452"/>
      <c r="AE31" s="452"/>
      <c r="AF31" s="452"/>
      <c r="AG31" s="452"/>
      <c r="AH31" s="452"/>
      <c r="AI31" s="452"/>
      <c r="AJ31" s="452"/>
      <c r="AK31" s="452"/>
      <c r="AL31" s="452"/>
      <c r="AM31" s="452"/>
      <c r="AN31" s="447"/>
      <c r="AO31" s="449"/>
      <c r="AQ31" s="169"/>
      <c r="AS31" s="937">
        <f t="shared" si="1"/>
        <v>0</v>
      </c>
      <c r="AT31" s="937"/>
      <c r="AU31" s="938">
        <f t="shared" si="2"/>
        <v>0</v>
      </c>
      <c r="AV31" s="939"/>
      <c r="AX31" s="965">
        <f t="shared" si="3"/>
        <v>0</v>
      </c>
      <c r="AY31" s="965"/>
      <c r="AZ31" s="937">
        <f t="shared" si="4"/>
        <v>0</v>
      </c>
      <c r="BA31" s="937"/>
      <c r="BB31" s="943" t="str">
        <f>IF(AZ31=0,"",IF(SUM($AZ$25:BA31)=1,_xlfn.NUMBERVALUE(C31),IF($AZ$35&gt;SUM($AZ$25:BA31),_xlfn.CONCAT(", ",_xlfn.NUMBERVALUE(C31)),IF($AZ$35=SUM($AZ$25:BA31),_xlfn.CONCAT(" y ",_xlfn.NUMBERVALUE(C31))))))</f>
        <v/>
      </c>
      <c r="BC31" s="945"/>
      <c r="BE31" s="937" t="str">
        <f t="shared" si="5"/>
        <v/>
      </c>
      <c r="BF31" s="937"/>
      <c r="BH31" s="937" t="str">
        <f t="shared" si="6"/>
        <v/>
      </c>
      <c r="BI31" s="937"/>
      <c r="BJ31" s="937">
        <f t="shared" si="7"/>
        <v>0</v>
      </c>
      <c r="BK31" s="937"/>
      <c r="BM31" s="937">
        <f t="shared" si="8"/>
        <v>0</v>
      </c>
      <c r="BN31" s="937"/>
    </row>
    <row r="32" spans="1:69" s="38" customFormat="1" ht="15" customHeight="1">
      <c r="B32" s="59"/>
      <c r="C32" s="48" t="s">
        <v>5006</v>
      </c>
      <c r="D32" s="547" t="str">
        <f>IF($BP$25=1,"",IF(CNGE_2024_M3_Secc1!D1349="","",CNGE_2024_M3_Secc1!D1349))</f>
        <v/>
      </c>
      <c r="E32" s="548"/>
      <c r="F32" s="548"/>
      <c r="G32" s="549"/>
      <c r="H32" s="460" t="str">
        <f>IF(CNGE_2024_M3_Secc1!K1349="","",CNGE_2024_M3_Secc1!K1349)</f>
        <v/>
      </c>
      <c r="I32" s="462"/>
      <c r="J32" s="452"/>
      <c r="K32" s="452"/>
      <c r="L32" s="452"/>
      <c r="M32" s="452"/>
      <c r="N32" s="452"/>
      <c r="O32" s="452"/>
      <c r="P32" s="460" t="str">
        <f>IFERROR(VLOOKUP(R32,Presentación!$AK$9:$AM$580,3,FALSE),"")</f>
        <v/>
      </c>
      <c r="Q32" s="462"/>
      <c r="R32" s="537"/>
      <c r="S32" s="537"/>
      <c r="T32" s="537"/>
      <c r="U32" s="537"/>
      <c r="V32" s="537"/>
      <c r="W32" s="537"/>
      <c r="X32" s="452"/>
      <c r="Y32" s="452"/>
      <c r="Z32" s="452"/>
      <c r="AA32" s="161" t="s">
        <v>7275</v>
      </c>
      <c r="AB32" s="452"/>
      <c r="AC32" s="452"/>
      <c r="AD32" s="452"/>
      <c r="AE32" s="452"/>
      <c r="AF32" s="452"/>
      <c r="AG32" s="452"/>
      <c r="AH32" s="452"/>
      <c r="AI32" s="452"/>
      <c r="AJ32" s="452"/>
      <c r="AK32" s="452"/>
      <c r="AL32" s="452"/>
      <c r="AM32" s="452"/>
      <c r="AN32" s="447"/>
      <c r="AO32" s="449"/>
      <c r="AQ32" s="169"/>
      <c r="AS32" s="937">
        <f t="shared" si="1"/>
        <v>0</v>
      </c>
      <c r="AT32" s="937"/>
      <c r="AU32" s="938">
        <f t="shared" si="2"/>
        <v>0</v>
      </c>
      <c r="AV32" s="939"/>
      <c r="AX32" s="965">
        <f t="shared" si="3"/>
        <v>0</v>
      </c>
      <c r="AY32" s="965"/>
      <c r="AZ32" s="937">
        <f t="shared" si="4"/>
        <v>0</v>
      </c>
      <c r="BA32" s="937"/>
      <c r="BB32" s="943" t="str">
        <f>IF(AZ32=0,"",IF(SUM($AZ$25:BA32)=1,_xlfn.NUMBERVALUE(C32),IF($AZ$35&gt;SUM($AZ$25:BA32),_xlfn.CONCAT(", ",_xlfn.NUMBERVALUE(C32)),IF($AZ$35=SUM($AZ$25:BA32),_xlfn.CONCAT(" y ",_xlfn.NUMBERVALUE(C32))))))</f>
        <v/>
      </c>
      <c r="BC32" s="945"/>
      <c r="BE32" s="937" t="str">
        <f t="shared" si="5"/>
        <v/>
      </c>
      <c r="BF32" s="937"/>
      <c r="BH32" s="937" t="str">
        <f t="shared" si="6"/>
        <v/>
      </c>
      <c r="BI32" s="937"/>
      <c r="BJ32" s="937">
        <f t="shared" si="7"/>
        <v>0</v>
      </c>
      <c r="BK32" s="937"/>
      <c r="BM32" s="937">
        <f t="shared" si="8"/>
        <v>0</v>
      </c>
      <c r="BN32" s="937"/>
    </row>
    <row r="33" spans="1:66" s="38" customFormat="1" ht="15" customHeight="1">
      <c r="B33" s="59"/>
      <c r="C33" s="48" t="s">
        <v>5008</v>
      </c>
      <c r="D33" s="547" t="str">
        <f>IF($BP$25=1,"",IF(CNGE_2024_M3_Secc1!D1350="","",CNGE_2024_M3_Secc1!D1350))</f>
        <v/>
      </c>
      <c r="E33" s="548"/>
      <c r="F33" s="548"/>
      <c r="G33" s="549"/>
      <c r="H33" s="460" t="str">
        <f>IF(CNGE_2024_M3_Secc1!K1350="","",CNGE_2024_M3_Secc1!K1350)</f>
        <v/>
      </c>
      <c r="I33" s="462"/>
      <c r="J33" s="452"/>
      <c r="K33" s="452"/>
      <c r="L33" s="452"/>
      <c r="M33" s="452"/>
      <c r="N33" s="452"/>
      <c r="O33" s="452"/>
      <c r="P33" s="460" t="str">
        <f>IFERROR(VLOOKUP(R33,Presentación!$AK$9:$AM$580,3,FALSE),"")</f>
        <v/>
      </c>
      <c r="Q33" s="462"/>
      <c r="R33" s="537"/>
      <c r="S33" s="537"/>
      <c r="T33" s="537"/>
      <c r="U33" s="537"/>
      <c r="V33" s="537"/>
      <c r="W33" s="537"/>
      <c r="X33" s="452"/>
      <c r="Y33" s="452"/>
      <c r="Z33" s="452"/>
      <c r="AA33" s="161" t="s">
        <v>7275</v>
      </c>
      <c r="AB33" s="452"/>
      <c r="AC33" s="452"/>
      <c r="AD33" s="452"/>
      <c r="AE33" s="452"/>
      <c r="AF33" s="452"/>
      <c r="AG33" s="452"/>
      <c r="AH33" s="452"/>
      <c r="AI33" s="452"/>
      <c r="AJ33" s="452"/>
      <c r="AK33" s="452"/>
      <c r="AL33" s="452"/>
      <c r="AM33" s="452"/>
      <c r="AN33" s="447"/>
      <c r="AO33" s="449"/>
      <c r="AQ33" s="169"/>
      <c r="AS33" s="937">
        <f t="shared" si="1"/>
        <v>0</v>
      </c>
      <c r="AT33" s="937"/>
      <c r="AU33" s="938">
        <f t="shared" si="2"/>
        <v>0</v>
      </c>
      <c r="AV33" s="939"/>
      <c r="AX33" s="965">
        <f t="shared" si="3"/>
        <v>0</v>
      </c>
      <c r="AY33" s="965"/>
      <c r="AZ33" s="937">
        <f t="shared" si="4"/>
        <v>0</v>
      </c>
      <c r="BA33" s="937"/>
      <c r="BB33" s="943" t="str">
        <f>IF(AZ33=0,"",IF(SUM($AZ$25:BA33)=1,_xlfn.NUMBERVALUE(C33),IF($AZ$35&gt;SUM($AZ$25:BA33),_xlfn.CONCAT(", ",_xlfn.NUMBERVALUE(C33)),IF($AZ$35=SUM($AZ$25:BA33),_xlfn.CONCAT(" y ",_xlfn.NUMBERVALUE(C33))))))</f>
        <v/>
      </c>
      <c r="BC33" s="945"/>
      <c r="BE33" s="937" t="str">
        <f t="shared" si="5"/>
        <v/>
      </c>
      <c r="BF33" s="937"/>
      <c r="BH33" s="937" t="str">
        <f t="shared" si="6"/>
        <v/>
      </c>
      <c r="BI33" s="937"/>
      <c r="BJ33" s="937">
        <f t="shared" si="7"/>
        <v>0</v>
      </c>
      <c r="BK33" s="937"/>
      <c r="BM33" s="937">
        <f t="shared" si="8"/>
        <v>0</v>
      </c>
      <c r="BN33" s="937"/>
    </row>
    <row r="34" spans="1:66" s="38" customFormat="1" ht="15" customHeight="1">
      <c r="B34" s="59"/>
      <c r="C34" s="48" t="s">
        <v>5009</v>
      </c>
      <c r="D34" s="547" t="str">
        <f>IF($BP$25=1,"",IF(CNGE_2024_M3_Secc1!D1351="","",CNGE_2024_M3_Secc1!D1351))</f>
        <v/>
      </c>
      <c r="E34" s="548"/>
      <c r="F34" s="548"/>
      <c r="G34" s="549"/>
      <c r="H34" s="460" t="str">
        <f>IF(CNGE_2024_M3_Secc1!K1351="","",CNGE_2024_M3_Secc1!K1351)</f>
        <v/>
      </c>
      <c r="I34" s="462"/>
      <c r="J34" s="452"/>
      <c r="K34" s="452"/>
      <c r="L34" s="452"/>
      <c r="M34" s="452"/>
      <c r="N34" s="452"/>
      <c r="O34" s="452"/>
      <c r="P34" s="460" t="str">
        <f>IFERROR(VLOOKUP(R34,Presentación!$AK$9:$AM$580,3,FALSE),"")</f>
        <v/>
      </c>
      <c r="Q34" s="462"/>
      <c r="R34" s="537"/>
      <c r="S34" s="537"/>
      <c r="T34" s="537"/>
      <c r="U34" s="537"/>
      <c r="V34" s="537"/>
      <c r="W34" s="537"/>
      <c r="X34" s="452"/>
      <c r="Y34" s="452"/>
      <c r="Z34" s="452"/>
      <c r="AA34" s="161" t="s">
        <v>7275</v>
      </c>
      <c r="AB34" s="452"/>
      <c r="AC34" s="452"/>
      <c r="AD34" s="452"/>
      <c r="AE34" s="452"/>
      <c r="AF34" s="452"/>
      <c r="AG34" s="452"/>
      <c r="AH34" s="452"/>
      <c r="AI34" s="452"/>
      <c r="AJ34" s="452"/>
      <c r="AK34" s="452"/>
      <c r="AL34" s="452"/>
      <c r="AM34" s="452"/>
      <c r="AN34" s="447"/>
      <c r="AO34" s="449"/>
      <c r="AQ34" s="169"/>
      <c r="AS34" s="937">
        <f t="shared" si="1"/>
        <v>0</v>
      </c>
      <c r="AT34" s="937"/>
      <c r="AU34" s="938">
        <f t="shared" si="2"/>
        <v>0</v>
      </c>
      <c r="AV34" s="939"/>
      <c r="AX34" s="965">
        <f t="shared" si="3"/>
        <v>0</v>
      </c>
      <c r="AY34" s="965"/>
      <c r="AZ34" s="937">
        <f t="shared" si="4"/>
        <v>0</v>
      </c>
      <c r="BA34" s="937"/>
      <c r="BB34" s="943" t="str">
        <f>IF(AZ34=0,"",IF(SUM($AZ$25:BA34)=1,_xlfn.NUMBERVALUE(C34),IF($AZ$35&gt;SUM($AZ$25:BA34),_xlfn.CONCAT(", ",_xlfn.NUMBERVALUE(C34)),IF($AZ$35=SUM($AZ$25:BA34),_xlfn.CONCAT(" y ",_xlfn.NUMBERVALUE(C34))))))</f>
        <v/>
      </c>
      <c r="BC34" s="945"/>
      <c r="BE34" s="937" t="str">
        <f t="shared" si="5"/>
        <v/>
      </c>
      <c r="BF34" s="937"/>
      <c r="BH34" s="937" t="str">
        <f t="shared" si="6"/>
        <v/>
      </c>
      <c r="BI34" s="937"/>
      <c r="BJ34" s="937">
        <f t="shared" si="7"/>
        <v>0</v>
      </c>
      <c r="BK34" s="937"/>
      <c r="BM34" s="937">
        <f>IF($AS$13=$AU$13,0,IF(OR(COUNTBLANK(D34:AO34)=$BM$21,AND(D34&lt;&gt;"",AN34="",COUNTBLANK(J34:AM34)=$BM$22),AND(D34&lt;&gt;"",AN34&lt;&gt;"",COUNTBLANK(J34:AM34)=$BM$23)),0,1))</f>
        <v>0</v>
      </c>
      <c r="BN34" s="937"/>
    </row>
    <row r="35" spans="1:66" s="38" customFormat="1" ht="15" customHeight="1">
      <c r="AQ35" s="169"/>
      <c r="AS35" s="598">
        <f>SUM(AS25:AT34)</f>
        <v>0</v>
      </c>
      <c r="AT35" s="598"/>
      <c r="AU35" s="598">
        <f>SUM(AU25:AV34)</f>
        <v>0</v>
      </c>
      <c r="AV35" s="598"/>
      <c r="AX35" s="279"/>
      <c r="AY35" s="279"/>
      <c r="AZ35" s="561">
        <f>SUM(AZ25:BA34)</f>
        <v>0</v>
      </c>
      <c r="BA35" s="561"/>
      <c r="BB35" s="561" t="str">
        <f>IF(AZ35=0,"",IF(AZ35=1,VLOOKUP(1,AX25:BC34,3,FALSE), IF(AZ35&gt;1,_xlfn.CONCAT(BB25:BC34),"")))</f>
        <v/>
      </c>
      <c r="BC35" s="561"/>
      <c r="BJ35" s="598">
        <f>SUM(BJ25:BK34)</f>
        <v>0</v>
      </c>
      <c r="BK35" s="598"/>
      <c r="BM35" s="571">
        <f>SUM(BM25:BN34)</f>
        <v>0</v>
      </c>
      <c r="BN35" s="571"/>
    </row>
    <row r="36" spans="1:66" s="38" customFormat="1" ht="24" customHeight="1">
      <c r="A36" s="51"/>
      <c r="B36" s="51"/>
      <c r="C36" s="492" t="s">
        <v>5117</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c r="AQ36" s="169"/>
      <c r="BB36" s="953" t="str">
        <f>IF(AZ35=0,"",IF(AZ35=1,_xlfn.CONCAT("Error: Verificar la información registrada en el numeral ",BB35," tomando en cuenta la instrucción 9."),_xlfn.CONCAT("Verificar la información registrada en los numerales ",BB35," tomando en cuenta la instrucción 9.")))</f>
        <v/>
      </c>
      <c r="BC36" s="953"/>
    </row>
    <row r="37" spans="1:66" s="38" customFormat="1" ht="60" customHeight="1">
      <c r="A37" s="51"/>
      <c r="B37" s="51"/>
      <c r="C37" s="976"/>
      <c r="D37" s="976"/>
      <c r="E37" s="976"/>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c r="AP37"/>
      <c r="AQ37" s="169"/>
    </row>
    <row r="38" spans="1:66" ht="15" customHeight="1">
      <c r="B38" s="470" t="str">
        <f>IF(SUM(AS35:AV35)=0,"","Error: Verificar la información registrada relativa al uso de coordenadas geográficas conforme a la instrucción 4.")</f>
        <v/>
      </c>
      <c r="C38" s="470"/>
      <c r="D38" s="470"/>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470"/>
      <c r="AE38" s="470"/>
      <c r="AF38" s="470"/>
      <c r="AG38" s="470"/>
      <c r="AH38" s="470"/>
      <c r="AI38" s="470"/>
      <c r="AJ38" s="470"/>
      <c r="AK38" s="470"/>
      <c r="AL38" s="470"/>
      <c r="AM38" s="470"/>
      <c r="AN38" s="470"/>
      <c r="AO38" s="470"/>
    </row>
    <row r="39" spans="1:66" ht="15" customHeight="1">
      <c r="B39" s="970" t="str">
        <f>IF(AZ35=0,"",BB36)</f>
        <v/>
      </c>
      <c r="C39" s="970"/>
      <c r="D39" s="970"/>
      <c r="E39" s="970"/>
      <c r="F39" s="970"/>
      <c r="G39" s="970"/>
      <c r="H39" s="970"/>
      <c r="I39" s="970"/>
      <c r="J39" s="970"/>
      <c r="K39" s="970"/>
      <c r="L39" s="970"/>
      <c r="M39" s="970"/>
      <c r="N39" s="970"/>
      <c r="O39" s="970"/>
      <c r="P39" s="970"/>
      <c r="Q39" s="970"/>
      <c r="R39" s="970"/>
      <c r="S39" s="970"/>
      <c r="T39" s="970"/>
      <c r="U39" s="970"/>
      <c r="V39" s="970"/>
      <c r="W39" s="970"/>
      <c r="X39" s="970"/>
      <c r="Y39" s="970"/>
      <c r="Z39" s="970"/>
      <c r="AA39" s="970"/>
      <c r="AB39" s="970"/>
      <c r="AC39" s="970"/>
      <c r="AD39" s="970"/>
      <c r="AE39" s="970"/>
      <c r="AF39" s="970"/>
      <c r="AG39" s="970"/>
      <c r="AH39" s="970"/>
      <c r="AI39" s="970"/>
      <c r="AJ39" s="970"/>
      <c r="AK39" s="970"/>
      <c r="AL39" s="970"/>
    </row>
    <row r="40" spans="1:66" ht="15" customHeight="1">
      <c r="B40" s="470" t="str">
        <f>IF(BJ35=0,"","Error: Verificar la información registrada relativa al número telefónico de contacto conforme a la instrucción 6.")</f>
        <v/>
      </c>
      <c r="C40" s="470"/>
      <c r="D40" s="470"/>
      <c r="E40" s="470"/>
      <c r="F40" s="470"/>
      <c r="G40" s="470"/>
      <c r="H40" s="470"/>
      <c r="I40" s="470"/>
      <c r="J40" s="470"/>
      <c r="K40" s="470"/>
      <c r="L40" s="470"/>
      <c r="M40" s="470"/>
      <c r="N40" s="470"/>
      <c r="O40" s="470"/>
      <c r="P40" s="470"/>
      <c r="Q40" s="470"/>
      <c r="R40" s="470"/>
      <c r="S40" s="470"/>
      <c r="T40" s="470"/>
      <c r="U40" s="470"/>
      <c r="V40" s="470"/>
      <c r="W40" s="470"/>
      <c r="X40" s="470"/>
      <c r="Y40" s="470"/>
      <c r="Z40" s="470"/>
      <c r="AA40" s="470"/>
      <c r="AB40" s="470"/>
      <c r="AC40" s="470"/>
      <c r="AD40" s="470"/>
      <c r="AE40" s="470"/>
      <c r="AF40" s="470"/>
      <c r="AG40" s="470"/>
      <c r="AH40" s="470"/>
      <c r="AI40" s="470"/>
      <c r="AJ40" s="470"/>
      <c r="AK40" s="470"/>
      <c r="AL40" s="470"/>
    </row>
    <row r="41" spans="1:66" ht="15" customHeight="1">
      <c r="B41" s="471" t="str">
        <f>IF(BM35=0,"","Error: Debe completar toda la información requerida.")</f>
        <v/>
      </c>
      <c r="C41" s="471"/>
      <c r="D41" s="471"/>
      <c r="E41" s="471"/>
      <c r="F41" s="471"/>
      <c r="G41" s="471"/>
      <c r="H41" s="471"/>
      <c r="I41" s="471"/>
      <c r="J41" s="471"/>
      <c r="K41" s="471"/>
      <c r="L41" s="471"/>
      <c r="M41" s="471"/>
      <c r="N41" s="471"/>
      <c r="O41" s="471"/>
      <c r="P41" s="471"/>
      <c r="Q41" s="471"/>
      <c r="R41" s="471"/>
      <c r="S41" s="471"/>
      <c r="T41" s="471"/>
      <c r="U41" s="471"/>
      <c r="V41" s="471"/>
      <c r="W41" s="471"/>
      <c r="X41" s="471"/>
      <c r="Y41" s="471"/>
      <c r="Z41" s="471"/>
      <c r="AA41" s="471"/>
      <c r="AB41" s="471"/>
      <c r="AC41" s="471"/>
      <c r="AD41" s="471"/>
      <c r="AE41" s="471"/>
      <c r="AF41" s="471"/>
      <c r="AG41" s="471"/>
      <c r="AH41" s="471"/>
      <c r="AI41" s="471"/>
      <c r="AJ41" s="471"/>
      <c r="AK41" s="471"/>
      <c r="AL41" s="471"/>
    </row>
    <row r="42" spans="1:66" ht="15" customHeight="1"/>
    <row r="43" spans="1:66" ht="15" customHeight="1"/>
    <row r="44" spans="1:66" ht="15" hidden="1" customHeight="1"/>
    <row r="45" spans="1:66" ht="15" hidden="1" customHeight="1"/>
    <row r="46" spans="1:66" ht="15" hidden="1" customHeight="1"/>
    <row r="47" spans="1:66" ht="15" hidden="1" customHeight="1"/>
    <row r="48" spans="1:66" ht="15" hidden="1" customHeight="1"/>
    <row r="49" ht="15" hidden="1" customHeight="1"/>
    <row r="50" ht="15" hidden="1" customHeight="1"/>
    <row r="51" ht="15" hidden="1" customHeight="1"/>
    <row r="52" ht="15" hidden="1" customHeight="1"/>
    <row r="53" ht="15" hidden="1" customHeight="1"/>
    <row r="54" ht="15" hidden="1" customHeight="1"/>
    <row r="55" ht="15" hidden="1" customHeight="1"/>
    <row r="56" ht="15" hidden="1" customHeight="1"/>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sheetData>
  <sheetProtection algorithmName="SHA-512" hashValue="EBAXc8tR/D394nASHeuZH8cSChWD9Ps2VexwR6zfGhj8vsrgeX1qVLEKKlROuK9bz9HyOG/bCOZdBUjuDyrt6Q==" saltValue="L/vyWGnaB6dFOlC4z8cMnw==" spinCount="100000" sheet="1" objects="1" scenarios="1"/>
  <mergeCells count="299">
    <mergeCell ref="B39:AL39"/>
    <mergeCell ref="B40:AL40"/>
    <mergeCell ref="B41:AL41"/>
    <mergeCell ref="B38:AO38"/>
    <mergeCell ref="BM26:BN26"/>
    <mergeCell ref="BM27:BN27"/>
    <mergeCell ref="BM28:BN28"/>
    <mergeCell ref="BM29:BN29"/>
    <mergeCell ref="BM30:BN30"/>
    <mergeCell ref="BM31:BN31"/>
    <mergeCell ref="BM32:BN32"/>
    <mergeCell ref="BM33:BN33"/>
    <mergeCell ref="BM34:BN34"/>
    <mergeCell ref="BJ33:BK33"/>
    <mergeCell ref="BJ34:BK34"/>
    <mergeCell ref="AS35:AT35"/>
    <mergeCell ref="AU35:AV35"/>
    <mergeCell ref="AZ35:BA35"/>
    <mergeCell ref="BB35:BC35"/>
    <mergeCell ref="BJ35:BK35"/>
    <mergeCell ref="BM35:BN35"/>
    <mergeCell ref="BB36:BC36"/>
    <mergeCell ref="C36:AO36"/>
    <mergeCell ref="C37:AO37"/>
    <mergeCell ref="BE29:BF29"/>
    <mergeCell ref="BE30:BF30"/>
    <mergeCell ref="BE31:BF31"/>
    <mergeCell ref="BE32:BF32"/>
    <mergeCell ref="BE33:BF33"/>
    <mergeCell ref="BJ26:BK26"/>
    <mergeCell ref="BJ27:BK27"/>
    <mergeCell ref="BJ28:BK28"/>
    <mergeCell ref="BJ29:BK29"/>
    <mergeCell ref="BJ30:BK30"/>
    <mergeCell ref="BJ31:BK31"/>
    <mergeCell ref="BJ32:BK32"/>
    <mergeCell ref="AH33:AJ33"/>
    <mergeCell ref="AK33:AM33"/>
    <mergeCell ref="BM20:BN20"/>
    <mergeCell ref="BE21:BF21"/>
    <mergeCell ref="BM21:BN21"/>
    <mergeCell ref="BE22:BF22"/>
    <mergeCell ref="BM22:BN22"/>
    <mergeCell ref="AX23:BC23"/>
    <mergeCell ref="BE23:BF23"/>
    <mergeCell ref="BM23:BN23"/>
    <mergeCell ref="BB24:BC24"/>
    <mergeCell ref="BE24:BF24"/>
    <mergeCell ref="BH24:BK24"/>
    <mergeCell ref="BM24:BN24"/>
    <mergeCell ref="BM25:BN25"/>
    <mergeCell ref="BB26:BC26"/>
    <mergeCell ref="BB27:BC27"/>
    <mergeCell ref="BB28:BC28"/>
    <mergeCell ref="BB29:BC29"/>
    <mergeCell ref="BB30:BC30"/>
    <mergeCell ref="BB31:BC31"/>
    <mergeCell ref="BB32:BC32"/>
    <mergeCell ref="BB33:BC33"/>
    <mergeCell ref="BE26:BF26"/>
    <mergeCell ref="AN33:AO33"/>
    <mergeCell ref="D34:G34"/>
    <mergeCell ref="H34:I34"/>
    <mergeCell ref="J34:L34"/>
    <mergeCell ref="M34:O34"/>
    <mergeCell ref="P34:Q34"/>
    <mergeCell ref="R34:T34"/>
    <mergeCell ref="AN34:AO34"/>
    <mergeCell ref="D33:G33"/>
    <mergeCell ref="H33:I33"/>
    <mergeCell ref="J33:L33"/>
    <mergeCell ref="M33:O33"/>
    <mergeCell ref="P33:Q33"/>
    <mergeCell ref="R33:T33"/>
    <mergeCell ref="U33:W33"/>
    <mergeCell ref="X33:Z33"/>
    <mergeCell ref="AB33:AD33"/>
    <mergeCell ref="U34:W34"/>
    <mergeCell ref="X34:Z34"/>
    <mergeCell ref="AB34:AD34"/>
    <mergeCell ref="AE34:AG34"/>
    <mergeCell ref="AH34:AJ34"/>
    <mergeCell ref="AK34:AM34"/>
    <mergeCell ref="AE33:AG33"/>
    <mergeCell ref="AE31:AG31"/>
    <mergeCell ref="AH31:AJ31"/>
    <mergeCell ref="AK31:AM31"/>
    <mergeCell ref="AN31:AO31"/>
    <mergeCell ref="D32:G32"/>
    <mergeCell ref="H32:I32"/>
    <mergeCell ref="J32:L32"/>
    <mergeCell ref="M32:O32"/>
    <mergeCell ref="P32:Q32"/>
    <mergeCell ref="R32:T32"/>
    <mergeCell ref="AN32:AO32"/>
    <mergeCell ref="U32:W32"/>
    <mergeCell ref="X32:Z32"/>
    <mergeCell ref="AB32:AD32"/>
    <mergeCell ref="AE32:AG32"/>
    <mergeCell ref="AH32:AJ32"/>
    <mergeCell ref="AK32:AM32"/>
    <mergeCell ref="D31:G31"/>
    <mergeCell ref="H31:I31"/>
    <mergeCell ref="J31:L31"/>
    <mergeCell ref="M31:O31"/>
    <mergeCell ref="P31:Q31"/>
    <mergeCell ref="R31:T31"/>
    <mergeCell ref="U31:W31"/>
    <mergeCell ref="X31:Z31"/>
    <mergeCell ref="AB31:AD31"/>
    <mergeCell ref="AE29:AG29"/>
    <mergeCell ref="AH29:AJ29"/>
    <mergeCell ref="AK29:AM29"/>
    <mergeCell ref="AN29:AO29"/>
    <mergeCell ref="D30:G30"/>
    <mergeCell ref="H30:I30"/>
    <mergeCell ref="J30:L30"/>
    <mergeCell ref="M30:O30"/>
    <mergeCell ref="P30:Q30"/>
    <mergeCell ref="R30:T30"/>
    <mergeCell ref="AN30:AO30"/>
    <mergeCell ref="U30:W30"/>
    <mergeCell ref="X30:Z30"/>
    <mergeCell ref="AB30:AD30"/>
    <mergeCell ref="AE30:AG30"/>
    <mergeCell ref="AH30:AJ30"/>
    <mergeCell ref="AK30:AM30"/>
    <mergeCell ref="D29:G29"/>
    <mergeCell ref="H29:I29"/>
    <mergeCell ref="J29:L29"/>
    <mergeCell ref="M29:O29"/>
    <mergeCell ref="P29:Q29"/>
    <mergeCell ref="R29:T29"/>
    <mergeCell ref="U29:W29"/>
    <mergeCell ref="X29:Z29"/>
    <mergeCell ref="AB29:AD29"/>
    <mergeCell ref="AK27:AM27"/>
    <mergeCell ref="AN27:AO27"/>
    <mergeCell ref="D28:G28"/>
    <mergeCell ref="H28:I28"/>
    <mergeCell ref="J28:L28"/>
    <mergeCell ref="M28:O28"/>
    <mergeCell ref="P28:Q28"/>
    <mergeCell ref="R28:T28"/>
    <mergeCell ref="AN28:AO28"/>
    <mergeCell ref="U28:W28"/>
    <mergeCell ref="X28:Z28"/>
    <mergeCell ref="AB28:AD28"/>
    <mergeCell ref="AE28:AG28"/>
    <mergeCell ref="AH28:AJ28"/>
    <mergeCell ref="AK28:AM28"/>
    <mergeCell ref="AN26:AO26"/>
    <mergeCell ref="D27:G27"/>
    <mergeCell ref="H27:I27"/>
    <mergeCell ref="J27:L27"/>
    <mergeCell ref="M27:O27"/>
    <mergeCell ref="P27:Q27"/>
    <mergeCell ref="R27:T27"/>
    <mergeCell ref="U27:W27"/>
    <mergeCell ref="X27:Z27"/>
    <mergeCell ref="AB27:AD27"/>
    <mergeCell ref="U26:W26"/>
    <mergeCell ref="X26:Z26"/>
    <mergeCell ref="AB26:AD26"/>
    <mergeCell ref="AE26:AG26"/>
    <mergeCell ref="AH26:AJ26"/>
    <mergeCell ref="AK26:AM26"/>
    <mergeCell ref="D26:G26"/>
    <mergeCell ref="H26:I26"/>
    <mergeCell ref="J26:L26"/>
    <mergeCell ref="M26:O26"/>
    <mergeCell ref="P26:Q26"/>
    <mergeCell ref="R26:T26"/>
    <mergeCell ref="AE27:AG27"/>
    <mergeCell ref="AH27:AJ27"/>
    <mergeCell ref="AB25:AD25"/>
    <mergeCell ref="AE25:AG25"/>
    <mergeCell ref="AH25:AJ25"/>
    <mergeCell ref="AK25:AM25"/>
    <mergeCell ref="AN25:AO25"/>
    <mergeCell ref="AN23:AO24"/>
    <mergeCell ref="P24:Q24"/>
    <mergeCell ref="R24:T24"/>
    <mergeCell ref="AB23:AD24"/>
    <mergeCell ref="AE23:AG24"/>
    <mergeCell ref="AH23:AJ24"/>
    <mergeCell ref="AK23:AM24"/>
    <mergeCell ref="D25:G25"/>
    <mergeCell ref="H25:I25"/>
    <mergeCell ref="J25:L25"/>
    <mergeCell ref="M25:O25"/>
    <mergeCell ref="P25:Q25"/>
    <mergeCell ref="R25:T25"/>
    <mergeCell ref="U25:W25"/>
    <mergeCell ref="X23:Z24"/>
    <mergeCell ref="AA23:AA24"/>
    <mergeCell ref="C23:G24"/>
    <mergeCell ref="H23:I24"/>
    <mergeCell ref="J23:L24"/>
    <mergeCell ref="M23:O24"/>
    <mergeCell ref="P23:T23"/>
    <mergeCell ref="U23:W24"/>
    <mergeCell ref="X25:Z25"/>
    <mergeCell ref="AL10:AO10"/>
    <mergeCell ref="B12:AO12"/>
    <mergeCell ref="C13:AO13"/>
    <mergeCell ref="C14:AO14"/>
    <mergeCell ref="C15:AO15"/>
    <mergeCell ref="B1:AO1"/>
    <mergeCell ref="B3:AO3"/>
    <mergeCell ref="B5:AO5"/>
    <mergeCell ref="AL7:AO7"/>
    <mergeCell ref="B8:L8"/>
    <mergeCell ref="N8:O8"/>
    <mergeCell ref="AS12:AT12"/>
    <mergeCell ref="AU12:AV12"/>
    <mergeCell ref="AW12:AX12"/>
    <mergeCell ref="AS13:AT13"/>
    <mergeCell ref="AU13:AV13"/>
    <mergeCell ref="AW13:AX13"/>
    <mergeCell ref="C19:AO19"/>
    <mergeCell ref="C20:AO20"/>
    <mergeCell ref="C21:AO21"/>
    <mergeCell ref="C16:AO16"/>
    <mergeCell ref="C17:AO17"/>
    <mergeCell ref="C18:AO18"/>
    <mergeCell ref="AS19:AV19"/>
    <mergeCell ref="AS20:AV20"/>
    <mergeCell ref="AS21:AT21"/>
    <mergeCell ref="AU21:AV21"/>
    <mergeCell ref="AS22:AV22"/>
    <mergeCell ref="AS23:AT23"/>
    <mergeCell ref="AU23:AV23"/>
    <mergeCell ref="AS24:AT24"/>
    <mergeCell ref="AU24:AV24"/>
    <mergeCell ref="AX24:AY24"/>
    <mergeCell ref="AZ24:BA24"/>
    <mergeCell ref="AS25:AT25"/>
    <mergeCell ref="AU25:AV25"/>
    <mergeCell ref="AX25:AY25"/>
    <mergeCell ref="AZ25:BA25"/>
    <mergeCell ref="BH25:BI25"/>
    <mergeCell ref="BB25:BC25"/>
    <mergeCell ref="BE25:BF25"/>
    <mergeCell ref="BE27:BF27"/>
    <mergeCell ref="BE28:BF28"/>
    <mergeCell ref="BJ25:BK25"/>
    <mergeCell ref="AS26:AT26"/>
    <mergeCell ref="AU26:AV26"/>
    <mergeCell ref="AX26:AY26"/>
    <mergeCell ref="AZ26:BA26"/>
    <mergeCell ref="BH26:BI26"/>
    <mergeCell ref="AS27:AT27"/>
    <mergeCell ref="AU27:AV27"/>
    <mergeCell ref="AX27:AY27"/>
    <mergeCell ref="AZ27:BA27"/>
    <mergeCell ref="BH27:BI27"/>
    <mergeCell ref="AS28:AT28"/>
    <mergeCell ref="AU28:AV28"/>
    <mergeCell ref="AX28:AY28"/>
    <mergeCell ref="AZ28:BA28"/>
    <mergeCell ref="BH28:BI28"/>
    <mergeCell ref="AZ33:BA33"/>
    <mergeCell ref="AX34:AY34"/>
    <mergeCell ref="AZ34:BA34"/>
    <mergeCell ref="AS29:AT29"/>
    <mergeCell ref="AU29:AV29"/>
    <mergeCell ref="AS30:AT30"/>
    <mergeCell ref="AU30:AV30"/>
    <mergeCell ref="AS31:AT31"/>
    <mergeCell ref="AU31:AV31"/>
    <mergeCell ref="AS32:AT32"/>
    <mergeCell ref="AU32:AV32"/>
    <mergeCell ref="AS33:AT33"/>
    <mergeCell ref="AU33:AV33"/>
    <mergeCell ref="BP21:BQ21"/>
    <mergeCell ref="BP22:BQ22"/>
    <mergeCell ref="BP23:BQ23"/>
    <mergeCell ref="BP24:BQ24"/>
    <mergeCell ref="BP25:BQ25"/>
    <mergeCell ref="AS34:AT34"/>
    <mergeCell ref="AU34:AV34"/>
    <mergeCell ref="BH29:BI29"/>
    <mergeCell ref="BH30:BI30"/>
    <mergeCell ref="BH31:BI31"/>
    <mergeCell ref="BH32:BI32"/>
    <mergeCell ref="BH33:BI33"/>
    <mergeCell ref="BH34:BI34"/>
    <mergeCell ref="BB34:BC34"/>
    <mergeCell ref="BE34:BF34"/>
    <mergeCell ref="AX29:AY29"/>
    <mergeCell ref="AZ29:BA29"/>
    <mergeCell ref="AX30:AY30"/>
    <mergeCell ref="AZ30:BA30"/>
    <mergeCell ref="AX31:AY31"/>
    <mergeCell ref="AZ31:BA31"/>
    <mergeCell ref="AX32:AY32"/>
    <mergeCell ref="AZ32:BA32"/>
    <mergeCell ref="AX33:AY33"/>
  </mergeCells>
  <phoneticPr fontId="52" type="noConversion"/>
  <conditionalFormatting sqref="D25:AO34">
    <cfRule type="expression" dxfId="2" priority="1">
      <formula>$BP$25=1</formula>
    </cfRule>
  </conditionalFormatting>
  <conditionalFormatting sqref="P25:AD34">
    <cfRule type="expression" dxfId="1" priority="3">
      <formula>$AX25=1</formula>
    </cfRule>
  </conditionalFormatting>
  <dataValidations count="2">
    <dataValidation type="list" allowBlank="1" showInputMessage="1" showErrorMessage="1" sqref="J25:L34" xr:uid="{719EF65E-66AE-48EB-BE8D-D268AA115E0B}">
      <formula1>"1,2,3,9"</formula1>
    </dataValidation>
    <dataValidation type="list" allowBlank="1" showInputMessage="1" showErrorMessage="1" sqref="AN25:AO34" xr:uid="{DCB965E0-58AE-48EE-BB95-06121F637E28}">
      <formula1>$BE$25:$BE$34</formula1>
    </dataValidation>
  </dataValidations>
  <hyperlinks>
    <hyperlink ref="AL7:AO7" location="Índice!B37" display="Índice" xr:uid="{85DFDED2-D504-435C-916A-2AB00F95F60C}"/>
    <hyperlink ref="AL10:AO10" location="CNGE_2024_M3_Secc1!A1325" display="Pregunta 1.19" xr:uid="{7B3B807D-36E8-49BD-A58F-59DE5D84ADF4}"/>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5</oddHeader>
    <oddFooter>&amp;LCenso Nacional de Gobiernos Estatales 2024&amp;R&amp;P de &amp;N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3310DDB-18C0-4F44-9185-9C216FABA951}">
          <x14:formula1>
            <xm:f>Presentación!$AK$9:$AK$580</xm:f>
          </x14:formula1>
          <xm:sqref>R25:T34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CE7D0-1D17-4DCD-A64D-F545DDFA449E}">
  <sheetPr codeName="Hoja17"/>
  <dimension ref="A1:BK1597"/>
  <sheetViews>
    <sheetView showGridLines="0" zoomScaleNormal="100" workbookViewId="0">
      <selection activeCell="B1" sqref="B1:BB1"/>
    </sheetView>
  </sheetViews>
  <sheetFormatPr baseColWidth="10" defaultColWidth="0" defaultRowHeight="0" customHeight="1" zeroHeight="1"/>
  <cols>
    <col min="1" max="1" width="5.7109375" style="2" customWidth="1"/>
    <col min="2" max="54" width="3.7109375" style="2" customWidth="1"/>
    <col min="55" max="55" width="5.7109375" style="218" customWidth="1"/>
    <col min="56" max="56" width="3.7109375" style="109" hidden="1" customWidth="1"/>
    <col min="57" max="16384" width="3.7109375" style="2" hidden="1"/>
  </cols>
  <sheetData>
    <row r="1" spans="1:63" s="1" customFormat="1" ht="173.25" customHeight="1">
      <c r="B1" s="424" t="s">
        <v>0</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D1" s="108"/>
    </row>
    <row r="2" spans="1:63" ht="15" customHeight="1">
      <c r="BC2" s="2"/>
    </row>
    <row r="3" spans="1:63" s="3" customFormat="1" ht="45" customHeight="1">
      <c r="B3" s="426" t="s">
        <v>1</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D3" s="110"/>
    </row>
    <row r="4" spans="1:63" ht="15" customHeight="1">
      <c r="BC4" s="2"/>
    </row>
    <row r="5" spans="1:63" s="3" customFormat="1" ht="60" customHeight="1">
      <c r="B5" s="426" t="s">
        <v>27</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426"/>
      <c r="BA5" s="426"/>
      <c r="BB5" s="426"/>
      <c r="BD5" s="110"/>
    </row>
    <row r="6" spans="1:63" ht="15" customHeight="1">
      <c r="BC6" s="2"/>
    </row>
    <row r="7" spans="1:63" ht="15" customHeight="1" thickBot="1">
      <c r="B7" s="4" t="s">
        <v>3</v>
      </c>
      <c r="C7" s="5"/>
      <c r="D7" s="5"/>
      <c r="E7" s="5"/>
      <c r="F7" s="5"/>
      <c r="G7" s="5"/>
      <c r="H7" s="5"/>
      <c r="I7" s="5"/>
      <c r="J7" s="5"/>
      <c r="K7" s="5"/>
      <c r="L7" s="5"/>
      <c r="M7" s="5"/>
      <c r="N7" s="4" t="s">
        <v>4</v>
      </c>
      <c r="O7" s="5"/>
      <c r="AY7" s="436" t="s">
        <v>2</v>
      </c>
      <c r="AZ7" s="436"/>
      <c r="BA7" s="436"/>
      <c r="BB7" s="436"/>
      <c r="BC7" s="2"/>
    </row>
    <row r="8" spans="1:63" ht="15" customHeight="1" thickBot="1">
      <c r="B8" s="428" t="str">
        <f>IF(Presentación!B8="","",Presentación!B8)</f>
        <v/>
      </c>
      <c r="C8" s="429"/>
      <c r="D8" s="429"/>
      <c r="E8" s="429"/>
      <c r="F8" s="429"/>
      <c r="G8" s="429"/>
      <c r="H8" s="429"/>
      <c r="I8" s="429"/>
      <c r="J8" s="429"/>
      <c r="K8" s="429"/>
      <c r="L8" s="430"/>
      <c r="M8" s="6"/>
      <c r="N8" s="428" t="str">
        <f>IF(Presentación!N8="","",Presentación!N8)</f>
        <v/>
      </c>
      <c r="O8" s="430"/>
      <c r="BC8" s="2"/>
    </row>
    <row r="9" spans="1:63" ht="15" customHeight="1">
      <c r="F9" s="1003"/>
      <c r="G9" s="1003"/>
      <c r="H9" s="1003"/>
      <c r="I9" s="1003"/>
      <c r="J9" s="1003"/>
      <c r="K9" s="1003"/>
      <c r="L9" s="1003"/>
      <c r="M9" s="1003"/>
      <c r="N9" s="1003"/>
      <c r="O9" s="1003"/>
      <c r="P9" s="1003"/>
      <c r="Q9" s="1003"/>
      <c r="R9" s="1003"/>
      <c r="S9" s="1003"/>
      <c r="T9" s="1003"/>
      <c r="U9" s="1003"/>
      <c r="V9" s="1003"/>
      <c r="W9" s="1003"/>
      <c r="X9" s="1003"/>
      <c r="Y9" s="1003"/>
      <c r="Z9" s="1003"/>
      <c r="AA9" s="1003"/>
      <c r="AB9" s="1003"/>
      <c r="AC9" s="1003"/>
      <c r="AD9" s="1003"/>
      <c r="AE9" s="1003"/>
      <c r="AF9" s="1003"/>
      <c r="AG9" s="1003"/>
      <c r="AH9" s="1003"/>
      <c r="AI9" s="1003"/>
      <c r="AJ9" s="1003"/>
      <c r="AK9" s="1003"/>
      <c r="AL9" s="1003"/>
      <c r="AM9" s="1003"/>
      <c r="AN9" s="1003"/>
      <c r="AO9" s="1003"/>
      <c r="AP9" s="1003"/>
      <c r="AQ9" s="1003"/>
      <c r="AR9" s="1003"/>
      <c r="AS9" s="1003"/>
      <c r="AT9" s="1003"/>
      <c r="AU9" s="1003"/>
      <c r="AV9" s="1003"/>
      <c r="AW9" s="1003"/>
      <c r="AX9" s="1003"/>
      <c r="BC9" s="2"/>
    </row>
    <row r="10" spans="1:63" s="3" customFormat="1" ht="15" customHeight="1">
      <c r="A10" s="10"/>
      <c r="B10" s="206"/>
      <c r="C10" s="206"/>
      <c r="D10" s="206"/>
      <c r="E10" s="206"/>
      <c r="F10" s="206"/>
      <c r="G10" s="206"/>
      <c r="H10" s="206"/>
      <c r="I10" s="206"/>
      <c r="J10" s="206"/>
      <c r="K10" s="206"/>
      <c r="L10" s="206"/>
      <c r="M10" s="6"/>
      <c r="N10" s="38"/>
      <c r="P10" s="272"/>
      <c r="Q10" s="272"/>
      <c r="R10" s="272"/>
      <c r="S10" s="272"/>
      <c r="T10" s="272"/>
      <c r="U10" s="272"/>
      <c r="V10" s="272"/>
      <c r="W10" s="272"/>
      <c r="X10" s="272"/>
      <c r="Y10" s="272"/>
      <c r="Z10" s="272"/>
      <c r="AA10" s="272"/>
      <c r="AB10" s="272"/>
      <c r="AC10" s="272"/>
      <c r="AD10" s="272"/>
      <c r="AE10" s="272"/>
      <c r="AF10" s="272"/>
      <c r="AG10" s="272"/>
      <c r="AH10" s="272"/>
      <c r="AI10" s="272"/>
      <c r="AJ10" s="272"/>
      <c r="AK10" s="272"/>
      <c r="AY10" s="954" t="s">
        <v>7365</v>
      </c>
      <c r="AZ10" s="954"/>
      <c r="BA10" s="954"/>
      <c r="BB10" s="954"/>
      <c r="BD10" s="110"/>
    </row>
    <row r="11" spans="1:63" s="3" customFormat="1" ht="15" customHeight="1">
      <c r="A11" s="10"/>
      <c r="BD11" s="110"/>
    </row>
    <row r="12" spans="1:63" s="3" customFormat="1" ht="15" customHeight="1">
      <c r="A12" s="10"/>
      <c r="B12" s="625" t="s">
        <v>7250</v>
      </c>
      <c r="C12" s="626"/>
      <c r="D12" s="626"/>
      <c r="E12" s="626"/>
      <c r="F12" s="626"/>
      <c r="G12" s="626"/>
      <c r="H12" s="626"/>
      <c r="I12" s="626"/>
      <c r="J12" s="626"/>
      <c r="K12" s="626"/>
      <c r="L12" s="626"/>
      <c r="M12" s="626"/>
      <c r="N12" s="626"/>
      <c r="O12" s="626"/>
      <c r="P12" s="626"/>
      <c r="Q12" s="626"/>
      <c r="R12" s="626"/>
      <c r="S12" s="626"/>
      <c r="T12" s="626"/>
      <c r="U12" s="626"/>
      <c r="V12" s="626"/>
      <c r="W12" s="626"/>
      <c r="X12" s="626"/>
      <c r="Y12" s="626"/>
      <c r="Z12" s="626"/>
      <c r="AA12" s="626"/>
      <c r="AB12" s="626"/>
      <c r="AC12" s="626"/>
      <c r="AD12" s="626"/>
      <c r="AE12" s="626"/>
      <c r="AF12" s="626"/>
      <c r="AG12" s="626"/>
      <c r="AH12" s="626"/>
      <c r="AI12" s="626"/>
      <c r="AJ12" s="626"/>
      <c r="AK12" s="626"/>
      <c r="AL12" s="626"/>
      <c r="AM12" s="626"/>
      <c r="AN12" s="626"/>
      <c r="AO12" s="626"/>
      <c r="AP12" s="626"/>
      <c r="AQ12" s="626"/>
      <c r="AR12" s="626"/>
      <c r="AS12" s="626"/>
      <c r="AT12" s="626"/>
      <c r="AU12" s="626"/>
      <c r="AV12" s="626"/>
      <c r="AW12" s="626"/>
      <c r="AX12" s="626"/>
      <c r="AY12" s="626"/>
      <c r="AZ12" s="626"/>
      <c r="BA12" s="626"/>
      <c r="BB12" s="627"/>
      <c r="BD12" s="110"/>
      <c r="BF12" s="522" t="s">
        <v>5066</v>
      </c>
      <c r="BG12" s="522"/>
      <c r="BH12" s="522" t="s">
        <v>5067</v>
      </c>
      <c r="BI12" s="522"/>
      <c r="BJ12" s="522" t="s">
        <v>5068</v>
      </c>
      <c r="BK12" s="522"/>
    </row>
    <row r="13" spans="1:63" s="3" customFormat="1" ht="15" customHeight="1">
      <c r="A13" s="10"/>
      <c r="B13" s="338"/>
      <c r="C13" s="594" t="s">
        <v>7366</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594"/>
      <c r="AE13" s="594"/>
      <c r="AF13" s="594"/>
      <c r="AG13" s="594"/>
      <c r="AH13" s="594"/>
      <c r="AI13" s="594"/>
      <c r="AJ13" s="594"/>
      <c r="AK13" s="594"/>
      <c r="AL13" s="594"/>
      <c r="AM13" s="594"/>
      <c r="AN13" s="594"/>
      <c r="AO13" s="594"/>
      <c r="AP13" s="594"/>
      <c r="AQ13" s="594"/>
      <c r="AR13" s="594"/>
      <c r="AS13" s="594"/>
      <c r="AT13" s="594"/>
      <c r="AU13" s="594"/>
      <c r="AV13" s="594"/>
      <c r="AW13" s="594"/>
      <c r="AX13" s="594"/>
      <c r="AY13" s="594"/>
      <c r="AZ13" s="594"/>
      <c r="BA13" s="594"/>
      <c r="BB13" s="610"/>
      <c r="BD13" s="110"/>
      <c r="BF13" s="522">
        <f>COUNTBLANK(D21:BB50)</f>
        <v>1530</v>
      </c>
      <c r="BG13" s="522"/>
      <c r="BH13" s="522">
        <v>1530</v>
      </c>
      <c r="BI13" s="522"/>
      <c r="BJ13" s="522"/>
      <c r="BK13" s="522"/>
    </row>
    <row r="14" spans="1:63" s="3" customFormat="1" ht="15" customHeight="1">
      <c r="A14" s="10"/>
      <c r="B14" s="338"/>
      <c r="C14" s="594" t="s">
        <v>7367</v>
      </c>
      <c r="D14" s="594"/>
      <c r="E14" s="594"/>
      <c r="F14" s="594"/>
      <c r="G14" s="594"/>
      <c r="H14" s="594"/>
      <c r="I14" s="594"/>
      <c r="J14" s="594"/>
      <c r="K14" s="594"/>
      <c r="L14" s="594"/>
      <c r="M14" s="594"/>
      <c r="N14" s="594"/>
      <c r="O14" s="594"/>
      <c r="P14" s="594"/>
      <c r="Q14" s="594"/>
      <c r="R14" s="594"/>
      <c r="S14" s="594"/>
      <c r="T14" s="594"/>
      <c r="U14" s="594"/>
      <c r="V14" s="594"/>
      <c r="W14" s="594"/>
      <c r="X14" s="594"/>
      <c r="Y14" s="594"/>
      <c r="Z14" s="594"/>
      <c r="AA14" s="594"/>
      <c r="AB14" s="594"/>
      <c r="AC14" s="594"/>
      <c r="AD14" s="594"/>
      <c r="AE14" s="594"/>
      <c r="AF14" s="594"/>
      <c r="AG14" s="594"/>
      <c r="AH14" s="594"/>
      <c r="AI14" s="594"/>
      <c r="AJ14" s="594"/>
      <c r="AK14" s="594"/>
      <c r="AL14" s="594"/>
      <c r="AM14" s="594"/>
      <c r="AN14" s="594"/>
      <c r="AO14" s="594"/>
      <c r="AP14" s="594"/>
      <c r="AQ14" s="594"/>
      <c r="AR14" s="594"/>
      <c r="AS14" s="594"/>
      <c r="AT14" s="594"/>
      <c r="AU14" s="594"/>
      <c r="AV14" s="594"/>
      <c r="AW14" s="594"/>
      <c r="AX14" s="594"/>
      <c r="AY14" s="594"/>
      <c r="AZ14" s="594"/>
      <c r="BA14" s="594"/>
      <c r="BB14" s="610"/>
      <c r="BD14" s="110"/>
    </row>
    <row r="15" spans="1:63" s="3" customFormat="1" ht="24" customHeight="1">
      <c r="A15" s="10"/>
      <c r="B15" s="338"/>
      <c r="C15" s="594" t="s">
        <v>7368</v>
      </c>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610"/>
      <c r="BD15" s="110"/>
    </row>
    <row r="16" spans="1:63" s="3" customFormat="1" ht="15" customHeight="1">
      <c r="A16" s="10"/>
      <c r="B16" s="347"/>
      <c r="C16" s="628" t="s">
        <v>7369</v>
      </c>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c r="AT16" s="628"/>
      <c r="AU16" s="628"/>
      <c r="AV16" s="628"/>
      <c r="AW16" s="628"/>
      <c r="AX16" s="628"/>
      <c r="AY16" s="628"/>
      <c r="AZ16" s="628"/>
      <c r="BA16" s="628"/>
      <c r="BB16" s="629"/>
      <c r="BD16" s="110"/>
    </row>
    <row r="17" spans="1:62" s="3" customFormat="1" ht="15" customHeight="1">
      <c r="A17" s="10"/>
      <c r="BD17" s="110"/>
    </row>
    <row r="18" spans="1:62" s="3" customFormat="1" ht="15" customHeight="1">
      <c r="A18" s="10"/>
      <c r="C18" s="611" t="s">
        <v>6096</v>
      </c>
      <c r="D18" s="611"/>
      <c r="E18" s="611"/>
      <c r="F18" s="611"/>
      <c r="G18" s="611"/>
      <c r="H18" s="775" t="s">
        <v>7370</v>
      </c>
      <c r="I18" s="775"/>
      <c r="J18" s="445" t="s">
        <v>5080</v>
      </c>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5"/>
      <c r="AI18" s="445"/>
      <c r="AJ18" s="445"/>
      <c r="AK18" s="445"/>
      <c r="AL18" s="445"/>
      <c r="AM18" s="445"/>
      <c r="AN18" s="445"/>
      <c r="AO18" s="445"/>
      <c r="AP18" s="445"/>
      <c r="AQ18" s="445"/>
      <c r="AR18" s="445"/>
      <c r="AS18" s="445"/>
      <c r="AT18" s="445"/>
      <c r="AU18" s="445"/>
      <c r="AV18" s="445"/>
      <c r="AW18" s="445"/>
      <c r="AX18" s="445"/>
      <c r="AY18" s="445"/>
      <c r="AZ18" s="445"/>
      <c r="BA18" s="445"/>
      <c r="BB18" s="445"/>
      <c r="BD18" s="110"/>
    </row>
    <row r="19" spans="1:62" s="3" customFormat="1" ht="240" customHeight="1">
      <c r="A19" s="63"/>
      <c r="B19" s="231"/>
      <c r="C19" s="611"/>
      <c r="D19" s="611"/>
      <c r="E19" s="611"/>
      <c r="F19" s="611"/>
      <c r="G19" s="611"/>
      <c r="H19" s="775"/>
      <c r="I19" s="775"/>
      <c r="J19" s="348" t="str">
        <f>IF(CNGE_2024_M3_Secc1!D53="","",CNGE_2024_M3_Secc1!D53)</f>
        <v/>
      </c>
      <c r="K19" s="348" t="str">
        <f>IF(CNGE_2024_M3_Secc1!D54="","",CNGE_2024_M3_Secc1!D54)</f>
        <v/>
      </c>
      <c r="L19" s="348" t="str">
        <f>IF(CNGE_2024_M3_Secc1!D55="","",CNGE_2024_M3_Secc1!D55)</f>
        <v/>
      </c>
      <c r="M19" s="348" t="str">
        <f>IF(CNGE_2024_M3_Secc1!D56="","",CNGE_2024_M3_Secc1!D56)</f>
        <v/>
      </c>
      <c r="N19" s="348" t="str">
        <f>IF(CNGE_2024_M3_Secc1!D57="","",CNGE_2024_M3_Secc1!D57)</f>
        <v/>
      </c>
      <c r="O19" s="348" t="str">
        <f>IF(CNGE_2024_M3_Secc1!D58="","",CNGE_2024_M3_Secc1!D58)</f>
        <v/>
      </c>
      <c r="P19" s="348" t="str">
        <f>IF(CNGE_2024_M3_Secc1!D59="","",CNGE_2024_M3_Secc1!D59)</f>
        <v/>
      </c>
      <c r="Q19" s="348" t="str">
        <f>IF(CNGE_2024_M3_Secc1!D60="","",CNGE_2024_M3_Secc1!D60)</f>
        <v/>
      </c>
      <c r="R19" s="348" t="str">
        <f>IF(CNGE_2024_M3_Secc1!D61="","",CNGE_2024_M3_Secc1!D61)</f>
        <v/>
      </c>
      <c r="S19" s="348" t="str">
        <f>IF(CNGE_2024_M3_Secc1!D62="","",CNGE_2024_M3_Secc1!D62)</f>
        <v/>
      </c>
      <c r="T19" s="348" t="str">
        <f>IF(CNGE_2024_M3_Secc1!D63="","",CNGE_2024_M3_Secc1!D63)</f>
        <v/>
      </c>
      <c r="U19" s="348" t="str">
        <f>IF(CNGE_2024_M3_Secc1!D64="","",CNGE_2024_M3_Secc1!D64)</f>
        <v/>
      </c>
      <c r="V19" s="348" t="str">
        <f>IF(CNGE_2024_M3_Secc1!D65="","",CNGE_2024_M3_Secc1!D65)</f>
        <v/>
      </c>
      <c r="W19" s="348" t="str">
        <f>IF(CNGE_2024_M3_Secc1!D66="","",CNGE_2024_M3_Secc1!D66)</f>
        <v/>
      </c>
      <c r="X19" s="348" t="str">
        <f>IF(CNGE_2024_M3_Secc1!D67="","",CNGE_2024_M3_Secc1!D67)</f>
        <v/>
      </c>
      <c r="Y19" s="348" t="str">
        <f>IF(CNGE_2024_M3_Secc1!D68="","",CNGE_2024_M3_Secc1!D68)</f>
        <v/>
      </c>
      <c r="Z19" s="348" t="str">
        <f>IF(CNGE_2024_M3_Secc1!D69="","",CNGE_2024_M3_Secc1!D69)</f>
        <v/>
      </c>
      <c r="AA19" s="348" t="str">
        <f>IF(CNGE_2024_M3_Secc1!D70="","",CNGE_2024_M3_Secc1!D70)</f>
        <v/>
      </c>
      <c r="AB19" s="348" t="str">
        <f>IF(CNGE_2024_M3_Secc1!D71="","",CNGE_2024_M3_Secc1!D71)</f>
        <v/>
      </c>
      <c r="AC19" s="348" t="str">
        <f>IF(CNGE_2024_M3_Secc1!D72="","",CNGE_2024_M3_Secc1!D72)</f>
        <v/>
      </c>
      <c r="AD19" s="348" t="str">
        <f>IF(CNGE_2024_M3_Secc1!D73="","",CNGE_2024_M3_Secc1!D73)</f>
        <v/>
      </c>
      <c r="AE19" s="348" t="str">
        <f>IF(CNGE_2024_M3_Secc1!D74="","",CNGE_2024_M3_Secc1!D74)</f>
        <v/>
      </c>
      <c r="AF19" s="348" t="str">
        <f>IF(CNGE_2024_M3_Secc1!D75="","",CNGE_2024_M3_Secc1!D75)</f>
        <v/>
      </c>
      <c r="AG19" s="348" t="str">
        <f>IF(CNGE_2024_M3_Secc1!D76="","",CNGE_2024_M3_Secc1!D76)</f>
        <v/>
      </c>
      <c r="AH19" s="348" t="str">
        <f>IF(CNGE_2024_M3_Secc1!D77="","",CNGE_2024_M3_Secc1!D77)</f>
        <v/>
      </c>
      <c r="AI19" s="348" t="str">
        <f>IF(CNGE_2024_M3_Secc1!D78="","",CNGE_2024_M3_Secc1!D78)</f>
        <v/>
      </c>
      <c r="AJ19" s="348" t="str">
        <f>IF(CNGE_2024_M3_Secc1!D79="","",CNGE_2024_M3_Secc1!D79)</f>
        <v/>
      </c>
      <c r="AK19" s="348" t="str">
        <f>IF(CNGE_2024_M3_Secc1!D80="","",CNGE_2024_M3_Secc1!D80)</f>
        <v/>
      </c>
      <c r="AL19" s="348" t="str">
        <f>IF(CNGE_2024_M3_Secc1!D81="","",CNGE_2024_M3_Secc1!D81)</f>
        <v/>
      </c>
      <c r="AM19" s="348" t="str">
        <f>IF(CNGE_2024_M3_Secc1!D82="","",CNGE_2024_M3_Secc1!D82)</f>
        <v/>
      </c>
      <c r="AN19" s="348" t="str">
        <f>IF(CNGE_2024_M3_Secc1!D83="","",CNGE_2024_M3_Secc1!D83)</f>
        <v/>
      </c>
      <c r="AO19" s="348" t="str">
        <f>IF(CNGE_2024_M3_Secc1!D84="","",CNGE_2024_M3_Secc1!D84)</f>
        <v/>
      </c>
      <c r="AP19" s="348" t="str">
        <f>IF(CNGE_2024_M3_Secc1!D85="","",CNGE_2024_M3_Secc1!D85)</f>
        <v/>
      </c>
      <c r="AQ19" s="348" t="str">
        <f>IF(CNGE_2024_M3_Secc1!D86="","",CNGE_2024_M3_Secc1!D86)</f>
        <v/>
      </c>
      <c r="AR19" s="348" t="str">
        <f>IF(CNGE_2024_M3_Secc1!D87="","",CNGE_2024_M3_Secc1!D87)</f>
        <v/>
      </c>
      <c r="AS19" s="348" t="str">
        <f>IF(CNGE_2024_M3_Secc1!D88="","",CNGE_2024_M3_Secc1!D88)</f>
        <v/>
      </c>
      <c r="AT19" s="348" t="str">
        <f>IF(CNGE_2024_M3_Secc1!D89="","",CNGE_2024_M3_Secc1!D89)</f>
        <v/>
      </c>
      <c r="AU19" s="348" t="str">
        <f>IF(CNGE_2024_M3_Secc1!D90="","",CNGE_2024_M3_Secc1!D90)</f>
        <v/>
      </c>
      <c r="AV19" s="348" t="str">
        <f>IF(CNGE_2024_M3_Secc1!D91="","",CNGE_2024_M3_Secc1!D91)</f>
        <v/>
      </c>
      <c r="AW19" s="348" t="str">
        <f>IF(CNGE_2024_M3_Secc1!D92="","",CNGE_2024_M3_Secc1!D92)</f>
        <v/>
      </c>
      <c r="AX19" s="348" t="str">
        <f>IF(CNGE_2024_M3_Secc1!D93="","",CNGE_2024_M3_Secc1!D93)</f>
        <v/>
      </c>
      <c r="AY19" s="348" t="str">
        <f>IF(CNGE_2024_M3_Secc1!D94="","",CNGE_2024_M3_Secc1!D94)</f>
        <v/>
      </c>
      <c r="AZ19" s="348" t="str">
        <f>IF(CNGE_2024_M3_Secc1!D95="","",CNGE_2024_M3_Secc1!D95)</f>
        <v/>
      </c>
      <c r="BA19" s="348" t="str">
        <f>IF(CNGE_2024_M3_Secc1!D96="","",CNGE_2024_M3_Secc1!D96)</f>
        <v/>
      </c>
      <c r="BB19" s="349" t="str">
        <f>IF(CNGE_2024_M3_Secc1!D97="","",CNGE_2024_M3_Secc1!D97)</f>
        <v/>
      </c>
      <c r="BD19" s="110"/>
    </row>
    <row r="20" spans="1:62" s="3" customFormat="1" ht="15" customHeight="1">
      <c r="A20" s="63"/>
      <c r="B20" s="231"/>
      <c r="C20" s="611"/>
      <c r="D20" s="611"/>
      <c r="E20" s="611"/>
      <c r="F20" s="611"/>
      <c r="G20" s="611"/>
      <c r="H20" s="775"/>
      <c r="I20" s="775"/>
      <c r="J20" s="164" t="s">
        <v>4992</v>
      </c>
      <c r="K20" s="164" t="s">
        <v>4994</v>
      </c>
      <c r="L20" s="164" t="s">
        <v>4996</v>
      </c>
      <c r="M20" s="164" t="s">
        <v>4998</v>
      </c>
      <c r="N20" s="164" t="s">
        <v>5000</v>
      </c>
      <c r="O20" s="164" t="s">
        <v>5002</v>
      </c>
      <c r="P20" s="164" t="s">
        <v>5004</v>
      </c>
      <c r="Q20" s="164" t="s">
        <v>5006</v>
      </c>
      <c r="R20" s="164" t="s">
        <v>5008</v>
      </c>
      <c r="S20" s="164" t="s">
        <v>5009</v>
      </c>
      <c r="T20" s="164" t="s">
        <v>5011</v>
      </c>
      <c r="U20" s="164" t="s">
        <v>5012</v>
      </c>
      <c r="V20" s="164" t="s">
        <v>5013</v>
      </c>
      <c r="W20" s="164" t="s">
        <v>5014</v>
      </c>
      <c r="X20" s="164" t="s">
        <v>5015</v>
      </c>
      <c r="Y20" s="164" t="s">
        <v>5016</v>
      </c>
      <c r="Z20" s="164" t="s">
        <v>5017</v>
      </c>
      <c r="AA20" s="164" t="s">
        <v>5018</v>
      </c>
      <c r="AB20" s="164" t="s">
        <v>5019</v>
      </c>
      <c r="AC20" s="164" t="s">
        <v>5020</v>
      </c>
      <c r="AD20" s="164" t="s">
        <v>5021</v>
      </c>
      <c r="AE20" s="164" t="s">
        <v>5022</v>
      </c>
      <c r="AF20" s="164" t="s">
        <v>5023</v>
      </c>
      <c r="AG20" s="164" t="s">
        <v>5024</v>
      </c>
      <c r="AH20" s="164" t="s">
        <v>5025</v>
      </c>
      <c r="AI20" s="164" t="s">
        <v>5026</v>
      </c>
      <c r="AJ20" s="164" t="s">
        <v>5027</v>
      </c>
      <c r="AK20" s="164" t="s">
        <v>5028</v>
      </c>
      <c r="AL20" s="164" t="s">
        <v>5029</v>
      </c>
      <c r="AM20" s="164" t="s">
        <v>5030</v>
      </c>
      <c r="AN20" s="164" t="s">
        <v>5031</v>
      </c>
      <c r="AO20" s="164" t="s">
        <v>5032</v>
      </c>
      <c r="AP20" s="164" t="s">
        <v>5033</v>
      </c>
      <c r="AQ20" s="164" t="s">
        <v>5034</v>
      </c>
      <c r="AR20" s="164" t="s">
        <v>5035</v>
      </c>
      <c r="AS20" s="164" t="s">
        <v>5105</v>
      </c>
      <c r="AT20" s="164" t="s">
        <v>5106</v>
      </c>
      <c r="AU20" s="164" t="s">
        <v>5107</v>
      </c>
      <c r="AV20" s="164" t="s">
        <v>5108</v>
      </c>
      <c r="AW20" s="164" t="s">
        <v>5109</v>
      </c>
      <c r="AX20" s="48" t="s">
        <v>5110</v>
      </c>
      <c r="AY20" s="164" t="s">
        <v>5111</v>
      </c>
      <c r="AZ20" s="164" t="s">
        <v>5112</v>
      </c>
      <c r="BA20" s="164" t="s">
        <v>5113</v>
      </c>
      <c r="BB20" s="164" t="s">
        <v>5114</v>
      </c>
      <c r="BD20" s="110"/>
      <c r="BF20" s="1004" t="s">
        <v>5512</v>
      </c>
      <c r="BG20" s="1004"/>
      <c r="BI20" s="726" t="s">
        <v>5102</v>
      </c>
      <c r="BJ20" s="726"/>
    </row>
    <row r="21" spans="1:62" s="3" customFormat="1" ht="15" customHeight="1">
      <c r="A21" s="63"/>
      <c r="B21" s="57"/>
      <c r="C21" s="350" t="s">
        <v>4992</v>
      </c>
      <c r="D21" s="666" t="str">
        <f>IF(CNGE_2024_M3_Secc4!D147="","",CNGE_2024_M3_Secc4!D147)</f>
        <v/>
      </c>
      <c r="E21" s="667"/>
      <c r="F21" s="667"/>
      <c r="G21" s="668"/>
      <c r="H21" s="531"/>
      <c r="I21" s="531"/>
      <c r="J21" s="282"/>
      <c r="K21" s="282"/>
      <c r="L21" s="282"/>
      <c r="M21" s="282"/>
      <c r="N21" s="282"/>
      <c r="O21" s="282"/>
      <c r="P21" s="282"/>
      <c r="Q21" s="282"/>
      <c r="R21" s="282"/>
      <c r="S21" s="282"/>
      <c r="T21" s="282"/>
      <c r="U21" s="282"/>
      <c r="V21" s="282"/>
      <c r="W21" s="282"/>
      <c r="X21" s="282"/>
      <c r="Y21" s="282"/>
      <c r="Z21" s="282"/>
      <c r="AA21" s="282"/>
      <c r="AB21" s="282"/>
      <c r="AC21" s="282"/>
      <c r="AD21" s="282"/>
      <c r="AE21" s="282"/>
      <c r="AF21" s="282"/>
      <c r="AG21" s="282"/>
      <c r="AH21" s="282"/>
      <c r="AI21" s="282"/>
      <c r="AJ21" s="282"/>
      <c r="AK21" s="282"/>
      <c r="AL21" s="282"/>
      <c r="AM21" s="282"/>
      <c r="AN21" s="282"/>
      <c r="AO21" s="282"/>
      <c r="AP21" s="282"/>
      <c r="AQ21" s="282"/>
      <c r="AR21" s="282"/>
      <c r="AS21" s="282"/>
      <c r="AT21" s="282"/>
      <c r="AU21" s="282"/>
      <c r="AV21" s="282"/>
      <c r="AW21" s="282"/>
      <c r="AX21" s="282"/>
      <c r="AY21" s="282"/>
      <c r="AZ21" s="282"/>
      <c r="BA21" s="282"/>
      <c r="BB21" s="282"/>
      <c r="BD21" s="110"/>
      <c r="BF21" s="937">
        <f>IF($BF$13=$BH$13,0,IF(H21="",0,1))</f>
        <v>0</v>
      </c>
      <c r="BG21" s="937"/>
      <c r="BI21" s="937">
        <f>IF($BF$13=$BH$13,0,IF(OR(AND(D21="",H21="",COUNTBLANK(J21:BB21)=45),AND(D21&lt;&gt;"",H21="X",COUNTBLANK(J21:BB21)=45),AND(D21&lt;&gt;"",H21="",AND(COUNTIF(J21:BB21,"X")&gt;0,COUNTIF(J21:BB21,"X")&lt;=COUNTA(J19:BB19)))),0,1))</f>
        <v>0</v>
      </c>
      <c r="BJ21" s="937"/>
    </row>
    <row r="22" spans="1:62" s="3" customFormat="1" ht="15" customHeight="1">
      <c r="A22" s="63"/>
      <c r="B22" s="59"/>
      <c r="C22" s="162" t="s">
        <v>4994</v>
      </c>
      <c r="D22" s="666" t="str">
        <f>IF(CNGE_2024_M3_Secc4!D148="","",CNGE_2024_M3_Secc4!D148)</f>
        <v/>
      </c>
      <c r="E22" s="667"/>
      <c r="F22" s="667"/>
      <c r="G22" s="668"/>
      <c r="H22" s="531"/>
      <c r="I22" s="531"/>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282"/>
      <c r="AR22" s="282"/>
      <c r="AS22" s="282"/>
      <c r="AT22" s="282"/>
      <c r="AU22" s="282"/>
      <c r="AV22" s="282"/>
      <c r="AW22" s="282"/>
      <c r="AX22" s="282"/>
      <c r="AY22" s="282"/>
      <c r="AZ22" s="282"/>
      <c r="BA22" s="282"/>
      <c r="BB22" s="282"/>
      <c r="BD22" s="110"/>
      <c r="BF22" s="937">
        <f t="shared" ref="BF22:BF31" si="0">IF($BF$13=$BH$13,0,IF(H22="",0,1))</f>
        <v>0</v>
      </c>
      <c r="BG22" s="937"/>
      <c r="BI22" s="937">
        <f t="shared" ref="BI22:BI50" si="1">IF($BF$13=$BH$13,0,IF(OR(AND(D22="",H22="",COUNTBLANK(J22:BB22)=45),AND(D22&lt;&gt;"",H22="X",COUNTBLANK(J22:BB22)=45),AND(D22&lt;&gt;"",H22="",AND(COUNTIF(J22:BB22,"X")&gt;0,COUNTIF(J22:BB22,"X")&lt;=COUNTA(J20:BB20)))),0,1))</f>
        <v>0</v>
      </c>
      <c r="BJ22" s="937"/>
    </row>
    <row r="23" spans="1:62" s="38" customFormat="1" ht="15" customHeight="1">
      <c r="B23" s="59"/>
      <c r="C23" s="162" t="s">
        <v>4996</v>
      </c>
      <c r="D23" s="666" t="str">
        <f>IF(CNGE_2024_M3_Secc4!D149="","",CNGE_2024_M3_Secc4!D149)</f>
        <v/>
      </c>
      <c r="E23" s="667"/>
      <c r="F23" s="667"/>
      <c r="G23" s="668"/>
      <c r="H23" s="531"/>
      <c r="I23" s="531"/>
      <c r="J23" s="282"/>
      <c r="K23" s="282"/>
      <c r="L23" s="282"/>
      <c r="M23" s="282"/>
      <c r="N23" s="282"/>
      <c r="O23" s="282"/>
      <c r="P23" s="282"/>
      <c r="Q23" s="282"/>
      <c r="R23" s="282"/>
      <c r="S23" s="282"/>
      <c r="T23" s="282"/>
      <c r="U23" s="282"/>
      <c r="V23" s="282"/>
      <c r="W23" s="282"/>
      <c r="X23" s="282"/>
      <c r="Y23" s="282"/>
      <c r="Z23" s="282"/>
      <c r="AA23" s="282"/>
      <c r="AB23" s="282"/>
      <c r="AC23" s="282"/>
      <c r="AD23" s="282"/>
      <c r="AE23" s="282"/>
      <c r="AF23" s="282"/>
      <c r="AG23" s="282"/>
      <c r="AH23" s="282"/>
      <c r="AI23" s="282"/>
      <c r="AJ23" s="282"/>
      <c r="AK23" s="282"/>
      <c r="AL23" s="282"/>
      <c r="AM23" s="282"/>
      <c r="AN23" s="282"/>
      <c r="AO23" s="282"/>
      <c r="AP23" s="282"/>
      <c r="AQ23" s="282"/>
      <c r="AR23" s="282"/>
      <c r="AS23" s="282"/>
      <c r="AT23" s="282"/>
      <c r="AU23" s="282"/>
      <c r="AV23" s="282"/>
      <c r="AW23" s="282"/>
      <c r="AX23" s="282"/>
      <c r="AY23" s="282"/>
      <c r="AZ23" s="282"/>
      <c r="BA23" s="282"/>
      <c r="BB23" s="282"/>
      <c r="BD23" s="169"/>
      <c r="BF23" s="937">
        <f t="shared" si="0"/>
        <v>0</v>
      </c>
      <c r="BG23" s="937"/>
      <c r="BI23" s="937">
        <f t="shared" si="1"/>
        <v>0</v>
      </c>
      <c r="BJ23" s="937"/>
    </row>
    <row r="24" spans="1:62" s="38" customFormat="1" ht="15" customHeight="1">
      <c r="B24" s="59"/>
      <c r="C24" s="162" t="s">
        <v>4998</v>
      </c>
      <c r="D24" s="666" t="str">
        <f>IF(CNGE_2024_M3_Secc4!D150="","",CNGE_2024_M3_Secc4!D150)</f>
        <v/>
      </c>
      <c r="E24" s="667"/>
      <c r="F24" s="667"/>
      <c r="G24" s="668"/>
      <c r="H24" s="531"/>
      <c r="I24" s="531"/>
      <c r="J24" s="282"/>
      <c r="K24" s="282"/>
      <c r="L24" s="282"/>
      <c r="M24" s="282"/>
      <c r="N24" s="282"/>
      <c r="O24" s="282"/>
      <c r="P24" s="282"/>
      <c r="Q24" s="282"/>
      <c r="R24" s="282"/>
      <c r="S24" s="282"/>
      <c r="T24" s="282"/>
      <c r="U24" s="282"/>
      <c r="V24" s="282"/>
      <c r="W24" s="282"/>
      <c r="X24" s="282"/>
      <c r="Y24" s="282"/>
      <c r="Z24" s="282"/>
      <c r="AA24" s="282"/>
      <c r="AB24" s="282"/>
      <c r="AC24" s="282"/>
      <c r="AD24" s="282"/>
      <c r="AE24" s="282"/>
      <c r="AF24" s="282"/>
      <c r="AG24" s="282"/>
      <c r="AH24" s="282"/>
      <c r="AI24" s="282"/>
      <c r="AJ24" s="282"/>
      <c r="AK24" s="282"/>
      <c r="AL24" s="282"/>
      <c r="AM24" s="282"/>
      <c r="AN24" s="282"/>
      <c r="AO24" s="282"/>
      <c r="AP24" s="282"/>
      <c r="AQ24" s="282"/>
      <c r="AR24" s="282"/>
      <c r="AS24" s="282"/>
      <c r="AT24" s="282"/>
      <c r="AU24" s="282"/>
      <c r="AV24" s="282"/>
      <c r="AW24" s="282"/>
      <c r="AX24" s="282"/>
      <c r="AY24" s="282"/>
      <c r="AZ24" s="282"/>
      <c r="BA24" s="282"/>
      <c r="BB24" s="282"/>
      <c r="BD24" s="169"/>
      <c r="BF24" s="937">
        <f t="shared" si="0"/>
        <v>0</v>
      </c>
      <c r="BG24" s="937"/>
      <c r="BI24" s="937">
        <f t="shared" si="1"/>
        <v>0</v>
      </c>
      <c r="BJ24" s="937"/>
    </row>
    <row r="25" spans="1:62" s="38" customFormat="1" ht="15" customHeight="1">
      <c r="B25" s="59"/>
      <c r="C25" s="162" t="s">
        <v>5000</v>
      </c>
      <c r="D25" s="666" t="str">
        <f>IF(CNGE_2024_M3_Secc4!D151="","",CNGE_2024_M3_Secc4!D151)</f>
        <v/>
      </c>
      <c r="E25" s="667"/>
      <c r="F25" s="667"/>
      <c r="G25" s="668"/>
      <c r="H25" s="531"/>
      <c r="I25" s="531"/>
      <c r="J25" s="282"/>
      <c r="K25" s="282"/>
      <c r="L25" s="282"/>
      <c r="M25" s="282"/>
      <c r="N25" s="282"/>
      <c r="O25" s="282"/>
      <c r="P25" s="282"/>
      <c r="Q25" s="282"/>
      <c r="R25" s="282"/>
      <c r="S25" s="282"/>
      <c r="T25" s="282"/>
      <c r="U25" s="282"/>
      <c r="V25" s="282"/>
      <c r="W25" s="282"/>
      <c r="X25" s="282"/>
      <c r="Y25" s="282"/>
      <c r="Z25" s="282"/>
      <c r="AA25" s="282"/>
      <c r="AB25" s="282"/>
      <c r="AC25" s="282"/>
      <c r="AD25" s="282"/>
      <c r="AE25" s="282"/>
      <c r="AF25" s="282"/>
      <c r="AG25" s="282"/>
      <c r="AH25" s="282"/>
      <c r="AI25" s="282"/>
      <c r="AJ25" s="282"/>
      <c r="AK25" s="282"/>
      <c r="AL25" s="282"/>
      <c r="AM25" s="282"/>
      <c r="AN25" s="282"/>
      <c r="AO25" s="282"/>
      <c r="AP25" s="282"/>
      <c r="AQ25" s="282"/>
      <c r="AR25" s="282"/>
      <c r="AS25" s="282"/>
      <c r="AT25" s="282"/>
      <c r="AU25" s="282"/>
      <c r="AV25" s="282"/>
      <c r="AW25" s="282"/>
      <c r="AX25" s="282"/>
      <c r="AY25" s="282"/>
      <c r="AZ25" s="282"/>
      <c r="BA25" s="282"/>
      <c r="BB25" s="282"/>
      <c r="BD25" s="169"/>
      <c r="BF25" s="937">
        <f t="shared" si="0"/>
        <v>0</v>
      </c>
      <c r="BG25" s="937"/>
      <c r="BI25" s="937">
        <f t="shared" si="1"/>
        <v>0</v>
      </c>
      <c r="BJ25" s="937"/>
    </row>
    <row r="26" spans="1:62" s="38" customFormat="1" ht="15" customHeight="1">
      <c r="B26" s="59"/>
      <c r="C26" s="48" t="s">
        <v>5002</v>
      </c>
      <c r="D26" s="666" t="str">
        <f>IF(CNGE_2024_M3_Secc4!D152="","",CNGE_2024_M3_Secc4!D152)</f>
        <v/>
      </c>
      <c r="E26" s="667"/>
      <c r="F26" s="667"/>
      <c r="G26" s="668"/>
      <c r="H26" s="531"/>
      <c r="I26" s="531"/>
      <c r="J26" s="282"/>
      <c r="K26" s="282"/>
      <c r="L26" s="282"/>
      <c r="M26" s="282"/>
      <c r="N26" s="282"/>
      <c r="O26" s="282"/>
      <c r="P26" s="282"/>
      <c r="Q26" s="282"/>
      <c r="R26" s="282"/>
      <c r="S26" s="282"/>
      <c r="T26" s="282"/>
      <c r="U26" s="282"/>
      <c r="V26" s="282"/>
      <c r="W26" s="282"/>
      <c r="X26" s="282"/>
      <c r="Y26" s="282"/>
      <c r="Z26" s="282"/>
      <c r="AA26" s="282"/>
      <c r="AB26" s="282"/>
      <c r="AC26" s="282"/>
      <c r="AD26" s="282"/>
      <c r="AE26" s="282"/>
      <c r="AF26" s="282"/>
      <c r="AG26" s="282"/>
      <c r="AH26" s="282"/>
      <c r="AI26" s="282"/>
      <c r="AJ26" s="282"/>
      <c r="AK26" s="282"/>
      <c r="AL26" s="282"/>
      <c r="AM26" s="282"/>
      <c r="AN26" s="282"/>
      <c r="AO26" s="282"/>
      <c r="AP26" s="282"/>
      <c r="AQ26" s="282"/>
      <c r="AR26" s="282"/>
      <c r="AS26" s="282"/>
      <c r="AT26" s="282"/>
      <c r="AU26" s="282"/>
      <c r="AV26" s="282"/>
      <c r="AW26" s="282"/>
      <c r="AX26" s="282"/>
      <c r="AY26" s="282"/>
      <c r="AZ26" s="282"/>
      <c r="BA26" s="282"/>
      <c r="BB26" s="282"/>
      <c r="BD26" s="169"/>
      <c r="BF26" s="937">
        <f t="shared" si="0"/>
        <v>0</v>
      </c>
      <c r="BG26" s="937"/>
      <c r="BI26" s="937">
        <f t="shared" si="1"/>
        <v>0</v>
      </c>
      <c r="BJ26" s="937"/>
    </row>
    <row r="27" spans="1:62" s="38" customFormat="1" ht="15" customHeight="1">
      <c r="B27" s="59"/>
      <c r="C27" s="48" t="s">
        <v>5004</v>
      </c>
      <c r="D27" s="666" t="str">
        <f>IF(CNGE_2024_M3_Secc4!D153="","",CNGE_2024_M3_Secc4!D153)</f>
        <v/>
      </c>
      <c r="E27" s="667"/>
      <c r="F27" s="667"/>
      <c r="G27" s="668"/>
      <c r="H27" s="531"/>
      <c r="I27" s="531"/>
      <c r="J27" s="282"/>
      <c r="K27" s="282"/>
      <c r="L27" s="282"/>
      <c r="M27" s="282"/>
      <c r="N27" s="282"/>
      <c r="O27" s="282"/>
      <c r="P27" s="282"/>
      <c r="Q27" s="282"/>
      <c r="R27" s="282"/>
      <c r="S27" s="282"/>
      <c r="T27" s="282"/>
      <c r="U27" s="282"/>
      <c r="V27" s="282"/>
      <c r="W27" s="282"/>
      <c r="X27" s="282"/>
      <c r="Y27" s="282"/>
      <c r="Z27" s="282"/>
      <c r="AA27" s="282"/>
      <c r="AB27" s="282"/>
      <c r="AC27" s="282"/>
      <c r="AD27" s="282"/>
      <c r="AE27" s="282"/>
      <c r="AF27" s="282"/>
      <c r="AG27" s="282"/>
      <c r="AH27" s="282"/>
      <c r="AI27" s="282"/>
      <c r="AJ27" s="282"/>
      <c r="AK27" s="282"/>
      <c r="AL27" s="282"/>
      <c r="AM27" s="282"/>
      <c r="AN27" s="282"/>
      <c r="AO27" s="282"/>
      <c r="AP27" s="282"/>
      <c r="AQ27" s="282"/>
      <c r="AR27" s="282"/>
      <c r="AS27" s="282"/>
      <c r="AT27" s="282"/>
      <c r="AU27" s="282"/>
      <c r="AV27" s="282"/>
      <c r="AW27" s="282"/>
      <c r="AX27" s="282"/>
      <c r="AY27" s="282"/>
      <c r="AZ27" s="282"/>
      <c r="BA27" s="282"/>
      <c r="BB27" s="282"/>
      <c r="BD27" s="169"/>
      <c r="BF27" s="937">
        <f t="shared" si="0"/>
        <v>0</v>
      </c>
      <c r="BG27" s="937"/>
      <c r="BI27" s="937">
        <f t="shared" si="1"/>
        <v>0</v>
      </c>
      <c r="BJ27" s="937"/>
    </row>
    <row r="28" spans="1:62" s="38" customFormat="1" ht="15" customHeight="1">
      <c r="B28" s="59"/>
      <c r="C28" s="48" t="s">
        <v>5006</v>
      </c>
      <c r="D28" s="666" t="str">
        <f>IF(CNGE_2024_M3_Secc4!D154="","",CNGE_2024_M3_Secc4!D154)</f>
        <v/>
      </c>
      <c r="E28" s="667"/>
      <c r="F28" s="667"/>
      <c r="G28" s="668"/>
      <c r="H28" s="531"/>
      <c r="I28" s="531"/>
      <c r="J28" s="282"/>
      <c r="K28" s="282"/>
      <c r="L28" s="282"/>
      <c r="M28" s="282"/>
      <c r="N28" s="282"/>
      <c r="O28" s="282"/>
      <c r="P28" s="282"/>
      <c r="Q28" s="282"/>
      <c r="R28" s="282"/>
      <c r="S28" s="282"/>
      <c r="T28" s="282"/>
      <c r="U28" s="282"/>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D28" s="169"/>
      <c r="BF28" s="937">
        <f t="shared" si="0"/>
        <v>0</v>
      </c>
      <c r="BG28" s="937"/>
      <c r="BI28" s="937">
        <f t="shared" si="1"/>
        <v>0</v>
      </c>
      <c r="BJ28" s="937"/>
    </row>
    <row r="29" spans="1:62" s="38" customFormat="1" ht="15" customHeight="1">
      <c r="B29" s="59"/>
      <c r="C29" s="48" t="s">
        <v>5008</v>
      </c>
      <c r="D29" s="666" t="str">
        <f>IF(CNGE_2024_M3_Secc4!D155="","",CNGE_2024_M3_Secc4!D155)</f>
        <v/>
      </c>
      <c r="E29" s="667"/>
      <c r="F29" s="667"/>
      <c r="G29" s="668"/>
      <c r="H29" s="531"/>
      <c r="I29" s="531"/>
      <c r="J29" s="282"/>
      <c r="K29" s="282"/>
      <c r="L29" s="282"/>
      <c r="M29" s="282"/>
      <c r="N29" s="282"/>
      <c r="O29" s="282"/>
      <c r="P29" s="282"/>
      <c r="Q29" s="282"/>
      <c r="R29" s="282"/>
      <c r="S29" s="282"/>
      <c r="T29" s="282"/>
      <c r="U29" s="282"/>
      <c r="V29" s="282"/>
      <c r="W29" s="282"/>
      <c r="X29" s="282"/>
      <c r="Y29" s="282"/>
      <c r="Z29" s="282"/>
      <c r="AA29" s="282"/>
      <c r="AB29" s="282"/>
      <c r="AC29" s="282"/>
      <c r="AD29" s="282"/>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D29" s="169"/>
      <c r="BF29" s="937">
        <f t="shared" si="0"/>
        <v>0</v>
      </c>
      <c r="BG29" s="937"/>
      <c r="BI29" s="937">
        <f t="shared" si="1"/>
        <v>0</v>
      </c>
      <c r="BJ29" s="937"/>
    </row>
    <row r="30" spans="1:62" s="38" customFormat="1" ht="15" customHeight="1">
      <c r="B30" s="59"/>
      <c r="C30" s="48" t="s">
        <v>5009</v>
      </c>
      <c r="D30" s="666" t="str">
        <f>IF(CNGE_2024_M3_Secc4!D156="","",CNGE_2024_M3_Secc4!D156)</f>
        <v/>
      </c>
      <c r="E30" s="667"/>
      <c r="F30" s="667"/>
      <c r="G30" s="668"/>
      <c r="H30" s="531"/>
      <c r="I30" s="531"/>
      <c r="J30" s="282"/>
      <c r="K30" s="282"/>
      <c r="L30" s="282"/>
      <c r="M30" s="282"/>
      <c r="N30" s="282"/>
      <c r="O30" s="282"/>
      <c r="P30" s="282"/>
      <c r="Q30" s="282"/>
      <c r="R30" s="282"/>
      <c r="S30" s="282"/>
      <c r="T30" s="282"/>
      <c r="U30" s="282"/>
      <c r="V30" s="282"/>
      <c r="W30" s="282"/>
      <c r="X30" s="282"/>
      <c r="Y30" s="282"/>
      <c r="Z30" s="282"/>
      <c r="AA30" s="282"/>
      <c r="AB30" s="282"/>
      <c r="AC30" s="282"/>
      <c r="AD30" s="282"/>
      <c r="AE30" s="282"/>
      <c r="AF30" s="282"/>
      <c r="AG30" s="282"/>
      <c r="AH30" s="282"/>
      <c r="AI30" s="282"/>
      <c r="AJ30" s="282"/>
      <c r="AK30" s="282"/>
      <c r="AL30" s="282"/>
      <c r="AM30" s="282"/>
      <c r="AN30" s="282"/>
      <c r="AO30" s="282"/>
      <c r="AP30" s="282"/>
      <c r="AQ30" s="282"/>
      <c r="AR30" s="282"/>
      <c r="AS30" s="282"/>
      <c r="AT30" s="282"/>
      <c r="AU30" s="282"/>
      <c r="AV30" s="282"/>
      <c r="AW30" s="282"/>
      <c r="AX30" s="282"/>
      <c r="AY30" s="282"/>
      <c r="AZ30" s="282"/>
      <c r="BA30" s="282"/>
      <c r="BB30" s="282"/>
      <c r="BD30" s="169"/>
      <c r="BF30" s="937">
        <f t="shared" si="0"/>
        <v>0</v>
      </c>
      <c r="BG30" s="937"/>
      <c r="BI30" s="937">
        <f t="shared" si="1"/>
        <v>0</v>
      </c>
      <c r="BJ30" s="937"/>
    </row>
    <row r="31" spans="1:62" s="38" customFormat="1" ht="15" customHeight="1">
      <c r="C31" s="48" t="s">
        <v>5011</v>
      </c>
      <c r="D31" s="666" t="str">
        <f>IF(CNGE_2024_M3_Secc4!D157="","",CNGE_2024_M3_Secc4!D157)</f>
        <v/>
      </c>
      <c r="E31" s="667"/>
      <c r="F31" s="667"/>
      <c r="G31" s="668"/>
      <c r="H31" s="531"/>
      <c r="I31" s="531"/>
      <c r="J31" s="282"/>
      <c r="K31" s="282"/>
      <c r="L31" s="282"/>
      <c r="M31" s="282"/>
      <c r="N31" s="282"/>
      <c r="O31" s="282"/>
      <c r="P31" s="282"/>
      <c r="Q31" s="282"/>
      <c r="R31" s="282"/>
      <c r="S31" s="282"/>
      <c r="T31" s="282"/>
      <c r="U31" s="282"/>
      <c r="V31" s="282"/>
      <c r="W31" s="282"/>
      <c r="X31" s="282"/>
      <c r="Y31" s="282"/>
      <c r="Z31" s="282"/>
      <c r="AA31" s="282"/>
      <c r="AB31" s="282"/>
      <c r="AC31" s="282"/>
      <c r="AD31" s="282"/>
      <c r="AE31" s="282"/>
      <c r="AF31" s="282"/>
      <c r="AG31" s="282"/>
      <c r="AH31" s="282"/>
      <c r="AI31" s="282"/>
      <c r="AJ31" s="282"/>
      <c r="AK31" s="282"/>
      <c r="AL31" s="282"/>
      <c r="AM31" s="282"/>
      <c r="AN31" s="282"/>
      <c r="AO31" s="282"/>
      <c r="AP31" s="282"/>
      <c r="AQ31" s="282"/>
      <c r="AR31" s="282"/>
      <c r="AS31" s="282"/>
      <c r="AT31" s="282"/>
      <c r="AU31" s="282"/>
      <c r="AV31" s="282"/>
      <c r="AW31" s="282"/>
      <c r="AX31" s="282"/>
      <c r="AY31" s="282"/>
      <c r="AZ31" s="282"/>
      <c r="BA31" s="282"/>
      <c r="BB31" s="282"/>
      <c r="BD31" s="169"/>
      <c r="BF31" s="937">
        <f t="shared" si="0"/>
        <v>0</v>
      </c>
      <c r="BG31" s="937"/>
      <c r="BI31" s="937">
        <f t="shared" si="1"/>
        <v>0</v>
      </c>
      <c r="BJ31" s="937"/>
    </row>
    <row r="32" spans="1:62" s="38" customFormat="1" ht="15" customHeight="1">
      <c r="C32" s="48" t="s">
        <v>5012</v>
      </c>
      <c r="D32" s="666" t="str">
        <f>IF(CNGE_2024_M3_Secc4!D158="","",CNGE_2024_M3_Secc4!D158)</f>
        <v/>
      </c>
      <c r="E32" s="667"/>
      <c r="F32" s="667"/>
      <c r="G32" s="668"/>
      <c r="H32" s="531"/>
      <c r="I32" s="531"/>
      <c r="J32" s="282"/>
      <c r="K32" s="282"/>
      <c r="L32" s="282"/>
      <c r="M32" s="282"/>
      <c r="N32" s="282"/>
      <c r="O32" s="282"/>
      <c r="P32" s="282"/>
      <c r="Q32" s="282"/>
      <c r="R32" s="282"/>
      <c r="S32" s="282"/>
      <c r="T32" s="282"/>
      <c r="U32" s="282"/>
      <c r="V32" s="282"/>
      <c r="W32" s="282"/>
      <c r="X32" s="282"/>
      <c r="Y32" s="282"/>
      <c r="Z32" s="282"/>
      <c r="AA32" s="282"/>
      <c r="AB32" s="282"/>
      <c r="AC32" s="282"/>
      <c r="AD32" s="282"/>
      <c r="AE32" s="282"/>
      <c r="AF32" s="282"/>
      <c r="AG32" s="282"/>
      <c r="AH32" s="282"/>
      <c r="AI32" s="282"/>
      <c r="AJ32" s="282"/>
      <c r="AK32" s="282"/>
      <c r="AL32" s="282"/>
      <c r="AM32" s="282"/>
      <c r="AN32" s="282"/>
      <c r="AO32" s="282"/>
      <c r="AP32" s="282"/>
      <c r="AQ32" s="282"/>
      <c r="AR32" s="282"/>
      <c r="AS32" s="282"/>
      <c r="AT32" s="282"/>
      <c r="AU32" s="282"/>
      <c r="AV32" s="282"/>
      <c r="AW32" s="282"/>
      <c r="AX32" s="282"/>
      <c r="AY32" s="282"/>
      <c r="AZ32" s="282"/>
      <c r="BA32" s="282"/>
      <c r="BB32" s="282"/>
      <c r="BD32" s="169"/>
      <c r="BF32" s="937">
        <f t="shared" ref="BF32:BF50" si="2">IF($BF$13=$BH$13,0,IF(H32="",0,1))</f>
        <v>0</v>
      </c>
      <c r="BG32" s="937"/>
      <c r="BI32" s="937">
        <f t="shared" si="1"/>
        <v>0</v>
      </c>
      <c r="BJ32" s="937"/>
    </row>
    <row r="33" spans="3:62" s="38" customFormat="1" ht="15" customHeight="1">
      <c r="C33" s="48" t="s">
        <v>5013</v>
      </c>
      <c r="D33" s="666" t="str">
        <f>IF(CNGE_2024_M3_Secc4!D159="","",CNGE_2024_M3_Secc4!D159)</f>
        <v/>
      </c>
      <c r="E33" s="667"/>
      <c r="F33" s="667"/>
      <c r="G33" s="668"/>
      <c r="H33" s="531"/>
      <c r="I33" s="531"/>
      <c r="J33" s="282"/>
      <c r="K33" s="282"/>
      <c r="L33" s="282"/>
      <c r="M33" s="282"/>
      <c r="N33" s="282"/>
      <c r="O33" s="282"/>
      <c r="P33" s="282"/>
      <c r="Q33" s="282"/>
      <c r="R33" s="282"/>
      <c r="S33" s="282"/>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2"/>
      <c r="AR33" s="282"/>
      <c r="AS33" s="282"/>
      <c r="AT33" s="282"/>
      <c r="AU33" s="282"/>
      <c r="AV33" s="282"/>
      <c r="AW33" s="282"/>
      <c r="AX33" s="282"/>
      <c r="AY33" s="282"/>
      <c r="AZ33" s="282"/>
      <c r="BA33" s="282"/>
      <c r="BB33" s="282"/>
      <c r="BD33" s="169"/>
      <c r="BF33" s="937">
        <f t="shared" si="2"/>
        <v>0</v>
      </c>
      <c r="BG33" s="937"/>
      <c r="BI33" s="937">
        <f t="shared" si="1"/>
        <v>0</v>
      </c>
      <c r="BJ33" s="937"/>
    </row>
    <row r="34" spans="3:62" s="38" customFormat="1" ht="15" customHeight="1">
      <c r="C34" s="48" t="s">
        <v>5014</v>
      </c>
      <c r="D34" s="666" t="str">
        <f>IF(CNGE_2024_M3_Secc4!D160="","",CNGE_2024_M3_Secc4!D160)</f>
        <v/>
      </c>
      <c r="E34" s="667"/>
      <c r="F34" s="667"/>
      <c r="G34" s="668"/>
      <c r="H34" s="531"/>
      <c r="I34" s="531"/>
      <c r="J34" s="282"/>
      <c r="K34" s="282"/>
      <c r="L34" s="282"/>
      <c r="M34" s="282"/>
      <c r="N34" s="282"/>
      <c r="O34" s="282"/>
      <c r="P34" s="282"/>
      <c r="Q34" s="282"/>
      <c r="R34" s="282"/>
      <c r="S34" s="282"/>
      <c r="T34" s="282"/>
      <c r="U34" s="282"/>
      <c r="V34" s="282"/>
      <c r="W34" s="282"/>
      <c r="X34" s="282"/>
      <c r="Y34" s="282"/>
      <c r="Z34" s="282"/>
      <c r="AA34" s="282"/>
      <c r="AB34" s="282"/>
      <c r="AC34" s="282"/>
      <c r="AD34" s="282"/>
      <c r="AE34" s="282"/>
      <c r="AF34" s="282"/>
      <c r="AG34" s="282"/>
      <c r="AH34" s="282"/>
      <c r="AI34" s="282"/>
      <c r="AJ34" s="282"/>
      <c r="AK34" s="282"/>
      <c r="AL34" s="282"/>
      <c r="AM34" s="282"/>
      <c r="AN34" s="282"/>
      <c r="AO34" s="282"/>
      <c r="AP34" s="282"/>
      <c r="AQ34" s="282"/>
      <c r="AR34" s="282"/>
      <c r="AS34" s="282"/>
      <c r="AT34" s="282"/>
      <c r="AU34" s="282"/>
      <c r="AV34" s="282"/>
      <c r="AW34" s="282"/>
      <c r="AX34" s="282"/>
      <c r="AY34" s="282"/>
      <c r="AZ34" s="282"/>
      <c r="BA34" s="282"/>
      <c r="BB34" s="282"/>
      <c r="BD34" s="169"/>
      <c r="BF34" s="937">
        <f t="shared" si="2"/>
        <v>0</v>
      </c>
      <c r="BG34" s="937"/>
      <c r="BI34" s="937">
        <f t="shared" si="1"/>
        <v>0</v>
      </c>
      <c r="BJ34" s="937"/>
    </row>
    <row r="35" spans="3:62" s="38" customFormat="1" ht="15" customHeight="1">
      <c r="C35" s="48" t="s">
        <v>5015</v>
      </c>
      <c r="D35" s="666" t="str">
        <f>IF(CNGE_2024_M3_Secc4!D161="","",CNGE_2024_M3_Secc4!D161)</f>
        <v/>
      </c>
      <c r="E35" s="667"/>
      <c r="F35" s="667"/>
      <c r="G35" s="668"/>
      <c r="H35" s="531"/>
      <c r="I35" s="531"/>
      <c r="J35" s="282"/>
      <c r="K35" s="282"/>
      <c r="L35" s="282"/>
      <c r="M35" s="282"/>
      <c r="N35" s="282"/>
      <c r="O35" s="282"/>
      <c r="P35" s="282"/>
      <c r="Q35" s="282"/>
      <c r="R35" s="282"/>
      <c r="S35" s="282"/>
      <c r="T35" s="282"/>
      <c r="U35" s="282"/>
      <c r="V35" s="282"/>
      <c r="W35" s="282"/>
      <c r="X35" s="282"/>
      <c r="Y35" s="282"/>
      <c r="Z35" s="282"/>
      <c r="AA35" s="282"/>
      <c r="AB35" s="282"/>
      <c r="AC35" s="282"/>
      <c r="AD35" s="282"/>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D35" s="169"/>
      <c r="BF35" s="937">
        <f t="shared" si="2"/>
        <v>0</v>
      </c>
      <c r="BG35" s="937"/>
      <c r="BI35" s="937">
        <f t="shared" si="1"/>
        <v>0</v>
      </c>
      <c r="BJ35" s="937"/>
    </row>
    <row r="36" spans="3:62" s="38" customFormat="1" ht="15" customHeight="1">
      <c r="C36" s="48" t="s">
        <v>5016</v>
      </c>
      <c r="D36" s="666" t="str">
        <f>IF(CNGE_2024_M3_Secc4!D162="","",CNGE_2024_M3_Secc4!D162)</f>
        <v/>
      </c>
      <c r="E36" s="667"/>
      <c r="F36" s="667"/>
      <c r="G36" s="668"/>
      <c r="H36" s="531"/>
      <c r="I36" s="531"/>
      <c r="J36" s="282"/>
      <c r="K36" s="282"/>
      <c r="L36" s="282"/>
      <c r="M36" s="282"/>
      <c r="N36" s="282"/>
      <c r="O36" s="282"/>
      <c r="P36" s="282"/>
      <c r="Q36" s="282"/>
      <c r="R36" s="282"/>
      <c r="S36" s="282"/>
      <c r="T36" s="282"/>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D36" s="169"/>
      <c r="BF36" s="937">
        <f t="shared" si="2"/>
        <v>0</v>
      </c>
      <c r="BG36" s="937"/>
      <c r="BI36" s="937">
        <f t="shared" si="1"/>
        <v>0</v>
      </c>
      <c r="BJ36" s="937"/>
    </row>
    <row r="37" spans="3:62" s="38" customFormat="1" ht="15" customHeight="1">
      <c r="C37" s="48" t="s">
        <v>5017</v>
      </c>
      <c r="D37" s="666" t="str">
        <f>IF(CNGE_2024_M3_Secc4!D163="","",CNGE_2024_M3_Secc4!D163)</f>
        <v/>
      </c>
      <c r="E37" s="667"/>
      <c r="F37" s="667"/>
      <c r="G37" s="668"/>
      <c r="H37" s="531"/>
      <c r="I37" s="531"/>
      <c r="J37" s="282"/>
      <c r="K37" s="282"/>
      <c r="L37" s="282"/>
      <c r="M37" s="282"/>
      <c r="N37" s="282"/>
      <c r="O37" s="282"/>
      <c r="P37" s="282"/>
      <c r="Q37" s="282"/>
      <c r="R37" s="282"/>
      <c r="S37" s="282"/>
      <c r="T37" s="282"/>
      <c r="U37" s="282"/>
      <c r="V37" s="282"/>
      <c r="W37" s="282"/>
      <c r="X37" s="282"/>
      <c r="Y37" s="282"/>
      <c r="Z37" s="282"/>
      <c r="AA37" s="282"/>
      <c r="AB37" s="282"/>
      <c r="AC37" s="282"/>
      <c r="AD37" s="282"/>
      <c r="AE37" s="282"/>
      <c r="AF37" s="282"/>
      <c r="AG37" s="282"/>
      <c r="AH37" s="282"/>
      <c r="AI37" s="282"/>
      <c r="AJ37" s="282"/>
      <c r="AK37" s="282"/>
      <c r="AL37" s="282"/>
      <c r="AM37" s="282"/>
      <c r="AN37" s="282"/>
      <c r="AO37" s="282"/>
      <c r="AP37" s="282"/>
      <c r="AQ37" s="282"/>
      <c r="AR37" s="282"/>
      <c r="AS37" s="282"/>
      <c r="AT37" s="282"/>
      <c r="AU37" s="282"/>
      <c r="AV37" s="282"/>
      <c r="AW37" s="282"/>
      <c r="AX37" s="282"/>
      <c r="AY37" s="282"/>
      <c r="AZ37" s="282"/>
      <c r="BA37" s="282"/>
      <c r="BB37" s="282"/>
      <c r="BD37" s="169"/>
      <c r="BF37" s="937">
        <f t="shared" si="2"/>
        <v>0</v>
      </c>
      <c r="BG37" s="937"/>
      <c r="BI37" s="937">
        <f t="shared" si="1"/>
        <v>0</v>
      </c>
      <c r="BJ37" s="937"/>
    </row>
    <row r="38" spans="3:62" s="38" customFormat="1" ht="15" customHeight="1">
      <c r="C38" s="48" t="s">
        <v>5018</v>
      </c>
      <c r="D38" s="666" t="str">
        <f>IF(CNGE_2024_M3_Secc4!D164="","",CNGE_2024_M3_Secc4!D164)</f>
        <v/>
      </c>
      <c r="E38" s="667"/>
      <c r="F38" s="667"/>
      <c r="G38" s="668"/>
      <c r="H38" s="531"/>
      <c r="I38" s="531"/>
      <c r="J38" s="282"/>
      <c r="K38" s="282"/>
      <c r="L38" s="282"/>
      <c r="M38" s="282"/>
      <c r="N38" s="282"/>
      <c r="O38" s="282"/>
      <c r="P38" s="282"/>
      <c r="Q38" s="282"/>
      <c r="R38" s="282"/>
      <c r="S38" s="282"/>
      <c r="T38" s="282"/>
      <c r="U38" s="282"/>
      <c r="V38" s="282"/>
      <c r="W38" s="282"/>
      <c r="X38" s="282"/>
      <c r="Y38" s="282"/>
      <c r="Z38" s="282"/>
      <c r="AA38" s="282"/>
      <c r="AB38" s="282"/>
      <c r="AC38" s="282"/>
      <c r="AD38" s="282"/>
      <c r="AE38" s="282"/>
      <c r="AF38" s="282"/>
      <c r="AG38" s="282"/>
      <c r="AH38" s="282"/>
      <c r="AI38" s="282"/>
      <c r="AJ38" s="282"/>
      <c r="AK38" s="282"/>
      <c r="AL38" s="282"/>
      <c r="AM38" s="282"/>
      <c r="AN38" s="282"/>
      <c r="AO38" s="282"/>
      <c r="AP38" s="282"/>
      <c r="AQ38" s="282"/>
      <c r="AR38" s="282"/>
      <c r="AS38" s="282"/>
      <c r="AT38" s="282"/>
      <c r="AU38" s="282"/>
      <c r="AV38" s="282"/>
      <c r="AW38" s="282"/>
      <c r="AX38" s="282"/>
      <c r="AY38" s="282"/>
      <c r="AZ38" s="282"/>
      <c r="BA38" s="282"/>
      <c r="BB38" s="282"/>
      <c r="BD38" s="169"/>
      <c r="BF38" s="937">
        <f t="shared" si="2"/>
        <v>0</v>
      </c>
      <c r="BG38" s="937"/>
      <c r="BI38" s="937">
        <f t="shared" si="1"/>
        <v>0</v>
      </c>
      <c r="BJ38" s="937"/>
    </row>
    <row r="39" spans="3:62" s="38" customFormat="1" ht="15" customHeight="1">
      <c r="C39" s="48" t="s">
        <v>5019</v>
      </c>
      <c r="D39" s="666" t="str">
        <f>IF(CNGE_2024_M3_Secc4!D165="","",CNGE_2024_M3_Secc4!D165)</f>
        <v/>
      </c>
      <c r="E39" s="667"/>
      <c r="F39" s="667"/>
      <c r="G39" s="668"/>
      <c r="H39" s="531"/>
      <c r="I39" s="531"/>
      <c r="J39" s="282"/>
      <c r="K39" s="282"/>
      <c r="L39" s="282"/>
      <c r="M39" s="282"/>
      <c r="N39" s="282"/>
      <c r="O39" s="282"/>
      <c r="P39" s="282"/>
      <c r="Q39" s="282"/>
      <c r="R39" s="282"/>
      <c r="S39" s="282"/>
      <c r="T39" s="282"/>
      <c r="U39" s="282"/>
      <c r="V39" s="282"/>
      <c r="W39" s="282"/>
      <c r="X39" s="282"/>
      <c r="Y39" s="282"/>
      <c r="Z39" s="282"/>
      <c r="AA39" s="282"/>
      <c r="AB39" s="282"/>
      <c r="AC39" s="282"/>
      <c r="AD39" s="282"/>
      <c r="AE39" s="282"/>
      <c r="AF39" s="282"/>
      <c r="AG39" s="282"/>
      <c r="AH39" s="282"/>
      <c r="AI39" s="282"/>
      <c r="AJ39" s="282"/>
      <c r="AK39" s="282"/>
      <c r="AL39" s="282"/>
      <c r="AM39" s="282"/>
      <c r="AN39" s="282"/>
      <c r="AO39" s="282"/>
      <c r="AP39" s="282"/>
      <c r="AQ39" s="282"/>
      <c r="AR39" s="282"/>
      <c r="AS39" s="282"/>
      <c r="AT39" s="282"/>
      <c r="AU39" s="282"/>
      <c r="AV39" s="282"/>
      <c r="AW39" s="282"/>
      <c r="AX39" s="282"/>
      <c r="AY39" s="282"/>
      <c r="AZ39" s="282"/>
      <c r="BA39" s="282"/>
      <c r="BB39" s="282"/>
      <c r="BD39" s="169"/>
      <c r="BF39" s="937">
        <f t="shared" si="2"/>
        <v>0</v>
      </c>
      <c r="BG39" s="937"/>
      <c r="BI39" s="937">
        <f t="shared" si="1"/>
        <v>0</v>
      </c>
      <c r="BJ39" s="937"/>
    </row>
    <row r="40" spans="3:62" s="38" customFormat="1" ht="15" customHeight="1">
      <c r="C40" s="48" t="s">
        <v>5020</v>
      </c>
      <c r="D40" s="666" t="str">
        <f>IF(CNGE_2024_M3_Secc4!D166="","",CNGE_2024_M3_Secc4!D166)</f>
        <v/>
      </c>
      <c r="E40" s="667"/>
      <c r="F40" s="667"/>
      <c r="G40" s="668"/>
      <c r="H40" s="531"/>
      <c r="I40" s="531"/>
      <c r="J40" s="282"/>
      <c r="K40" s="282"/>
      <c r="L40" s="282"/>
      <c r="M40" s="282"/>
      <c r="N40" s="282"/>
      <c r="O40" s="282"/>
      <c r="P40" s="282"/>
      <c r="Q40" s="282"/>
      <c r="R40" s="282"/>
      <c r="S40" s="282"/>
      <c r="T40" s="282"/>
      <c r="U40" s="282"/>
      <c r="V40" s="282"/>
      <c r="W40" s="282"/>
      <c r="X40" s="282"/>
      <c r="Y40" s="282"/>
      <c r="Z40" s="282"/>
      <c r="AA40" s="282"/>
      <c r="AB40" s="282"/>
      <c r="AC40" s="282"/>
      <c r="AD40" s="282"/>
      <c r="AE40" s="282"/>
      <c r="AF40" s="282"/>
      <c r="AG40" s="282"/>
      <c r="AH40" s="282"/>
      <c r="AI40" s="282"/>
      <c r="AJ40" s="282"/>
      <c r="AK40" s="282"/>
      <c r="AL40" s="282"/>
      <c r="AM40" s="282"/>
      <c r="AN40" s="282"/>
      <c r="AO40" s="282"/>
      <c r="AP40" s="282"/>
      <c r="AQ40" s="282"/>
      <c r="AR40" s="282"/>
      <c r="AS40" s="282"/>
      <c r="AT40" s="282"/>
      <c r="AU40" s="282"/>
      <c r="AV40" s="282"/>
      <c r="AW40" s="282"/>
      <c r="AX40" s="282"/>
      <c r="AY40" s="282"/>
      <c r="AZ40" s="282"/>
      <c r="BA40" s="282"/>
      <c r="BB40" s="282"/>
      <c r="BD40" s="169"/>
      <c r="BF40" s="937">
        <f t="shared" si="2"/>
        <v>0</v>
      </c>
      <c r="BG40" s="937"/>
      <c r="BI40" s="937">
        <f t="shared" si="1"/>
        <v>0</v>
      </c>
      <c r="BJ40" s="937"/>
    </row>
    <row r="41" spans="3:62" s="38" customFormat="1" ht="15" customHeight="1">
      <c r="C41" s="48" t="s">
        <v>5021</v>
      </c>
      <c r="D41" s="666" t="str">
        <f>IF(CNGE_2024_M3_Secc4!D167="","",CNGE_2024_M3_Secc4!D167)</f>
        <v/>
      </c>
      <c r="E41" s="667"/>
      <c r="F41" s="667"/>
      <c r="G41" s="668"/>
      <c r="H41" s="531"/>
      <c r="I41" s="531"/>
      <c r="J41" s="282"/>
      <c r="K41" s="282"/>
      <c r="L41" s="282"/>
      <c r="M41" s="282"/>
      <c r="N41" s="282"/>
      <c r="O41" s="282"/>
      <c r="P41" s="282"/>
      <c r="Q41" s="282"/>
      <c r="R41" s="282"/>
      <c r="S41" s="282"/>
      <c r="T41" s="282"/>
      <c r="U41" s="282"/>
      <c r="V41" s="282"/>
      <c r="W41" s="282"/>
      <c r="X41" s="282"/>
      <c r="Y41" s="282"/>
      <c r="Z41" s="282"/>
      <c r="AA41" s="282"/>
      <c r="AB41" s="282"/>
      <c r="AC41" s="282"/>
      <c r="AD41" s="282"/>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D41" s="169"/>
      <c r="BF41" s="937">
        <f t="shared" si="2"/>
        <v>0</v>
      </c>
      <c r="BG41" s="937"/>
      <c r="BI41" s="937">
        <f t="shared" si="1"/>
        <v>0</v>
      </c>
      <c r="BJ41" s="937"/>
    </row>
    <row r="42" spans="3:62" s="38" customFormat="1" ht="15" customHeight="1">
      <c r="C42" s="48" t="s">
        <v>5022</v>
      </c>
      <c r="D42" s="666" t="str">
        <f>IF(CNGE_2024_M3_Secc4!D168="","",CNGE_2024_M3_Secc4!D168)</f>
        <v/>
      </c>
      <c r="E42" s="667"/>
      <c r="F42" s="667"/>
      <c r="G42" s="668"/>
      <c r="H42" s="531"/>
      <c r="I42" s="531"/>
      <c r="J42" s="282"/>
      <c r="K42" s="282"/>
      <c r="L42" s="282"/>
      <c r="M42" s="282"/>
      <c r="N42" s="282"/>
      <c r="O42" s="282"/>
      <c r="P42" s="282"/>
      <c r="Q42" s="282"/>
      <c r="R42" s="282"/>
      <c r="S42" s="282"/>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D42" s="169"/>
      <c r="BF42" s="937">
        <f t="shared" si="2"/>
        <v>0</v>
      </c>
      <c r="BG42" s="937"/>
      <c r="BI42" s="937">
        <f t="shared" si="1"/>
        <v>0</v>
      </c>
      <c r="BJ42" s="937"/>
    </row>
    <row r="43" spans="3:62" s="38" customFormat="1" ht="15" customHeight="1">
      <c r="C43" s="48" t="s">
        <v>5023</v>
      </c>
      <c r="D43" s="666" t="str">
        <f>IF(CNGE_2024_M3_Secc4!D169="","",CNGE_2024_M3_Secc4!D169)</f>
        <v/>
      </c>
      <c r="E43" s="667"/>
      <c r="F43" s="667"/>
      <c r="G43" s="668"/>
      <c r="H43" s="531"/>
      <c r="I43" s="531"/>
      <c r="J43" s="282"/>
      <c r="K43" s="282"/>
      <c r="L43" s="282"/>
      <c r="M43" s="282"/>
      <c r="N43" s="282"/>
      <c r="O43" s="282"/>
      <c r="P43" s="282"/>
      <c r="Q43" s="282"/>
      <c r="R43" s="282"/>
      <c r="S43" s="282"/>
      <c r="T43" s="282"/>
      <c r="U43" s="282"/>
      <c r="V43" s="282"/>
      <c r="W43" s="282"/>
      <c r="X43" s="282"/>
      <c r="Y43" s="282"/>
      <c r="Z43" s="282"/>
      <c r="AA43" s="282"/>
      <c r="AB43" s="282"/>
      <c r="AC43" s="282"/>
      <c r="AD43" s="282"/>
      <c r="AE43" s="282"/>
      <c r="AF43" s="282"/>
      <c r="AG43" s="282"/>
      <c r="AH43" s="282"/>
      <c r="AI43" s="282"/>
      <c r="AJ43" s="282"/>
      <c r="AK43" s="282"/>
      <c r="AL43" s="282"/>
      <c r="AM43" s="282"/>
      <c r="AN43" s="282"/>
      <c r="AO43" s="282"/>
      <c r="AP43" s="282"/>
      <c r="AQ43" s="282"/>
      <c r="AR43" s="282"/>
      <c r="AS43" s="282"/>
      <c r="AT43" s="282"/>
      <c r="AU43" s="282"/>
      <c r="AV43" s="282"/>
      <c r="AW43" s="282"/>
      <c r="AX43" s="282"/>
      <c r="AY43" s="282"/>
      <c r="AZ43" s="282"/>
      <c r="BA43" s="282"/>
      <c r="BB43" s="282"/>
      <c r="BD43" s="169"/>
      <c r="BF43" s="937">
        <f t="shared" si="2"/>
        <v>0</v>
      </c>
      <c r="BG43" s="937"/>
      <c r="BI43" s="937">
        <f t="shared" si="1"/>
        <v>0</v>
      </c>
      <c r="BJ43" s="937"/>
    </row>
    <row r="44" spans="3:62" s="38" customFormat="1" ht="15" customHeight="1">
      <c r="C44" s="48" t="s">
        <v>5024</v>
      </c>
      <c r="D44" s="666" t="str">
        <f>IF(CNGE_2024_M3_Secc4!D170="","",CNGE_2024_M3_Secc4!D170)</f>
        <v/>
      </c>
      <c r="E44" s="667"/>
      <c r="F44" s="667"/>
      <c r="G44" s="668"/>
      <c r="H44" s="531"/>
      <c r="I44" s="531"/>
      <c r="J44" s="282"/>
      <c r="K44" s="282"/>
      <c r="L44" s="282"/>
      <c r="M44" s="282"/>
      <c r="N44" s="282"/>
      <c r="O44" s="282"/>
      <c r="P44" s="282"/>
      <c r="Q44" s="282"/>
      <c r="R44" s="282"/>
      <c r="S44" s="282"/>
      <c r="T44" s="282"/>
      <c r="U44" s="282"/>
      <c r="V44" s="282"/>
      <c r="W44" s="282"/>
      <c r="X44" s="282"/>
      <c r="Y44" s="282"/>
      <c r="Z44" s="282"/>
      <c r="AA44" s="282"/>
      <c r="AB44" s="282"/>
      <c r="AC44" s="282"/>
      <c r="AD44" s="282"/>
      <c r="AE44" s="282"/>
      <c r="AF44" s="282"/>
      <c r="AG44" s="282"/>
      <c r="AH44" s="282"/>
      <c r="AI44" s="282"/>
      <c r="AJ44" s="282"/>
      <c r="AK44" s="282"/>
      <c r="AL44" s="282"/>
      <c r="AM44" s="282"/>
      <c r="AN44" s="282"/>
      <c r="AO44" s="282"/>
      <c r="AP44" s="282"/>
      <c r="AQ44" s="282"/>
      <c r="AR44" s="282"/>
      <c r="AS44" s="282"/>
      <c r="AT44" s="282"/>
      <c r="AU44" s="282"/>
      <c r="AV44" s="282"/>
      <c r="AW44" s="282"/>
      <c r="AX44" s="282"/>
      <c r="AY44" s="282"/>
      <c r="AZ44" s="282"/>
      <c r="BA44" s="282"/>
      <c r="BB44" s="282"/>
      <c r="BD44" s="169"/>
      <c r="BF44" s="937">
        <f t="shared" si="2"/>
        <v>0</v>
      </c>
      <c r="BG44" s="937"/>
      <c r="BI44" s="937">
        <f t="shared" si="1"/>
        <v>0</v>
      </c>
      <c r="BJ44" s="937"/>
    </row>
    <row r="45" spans="3:62" s="38" customFormat="1" ht="15" customHeight="1">
      <c r="C45" s="48" t="s">
        <v>5025</v>
      </c>
      <c r="D45" s="666" t="str">
        <f>IF(CNGE_2024_M3_Secc4!D171="","",CNGE_2024_M3_Secc4!D171)</f>
        <v/>
      </c>
      <c r="E45" s="667"/>
      <c r="F45" s="667"/>
      <c r="G45" s="668"/>
      <c r="H45" s="531"/>
      <c r="I45" s="531"/>
      <c r="J45" s="282"/>
      <c r="K45" s="282"/>
      <c r="L45" s="282"/>
      <c r="M45" s="282"/>
      <c r="N45" s="282"/>
      <c r="O45" s="282"/>
      <c r="P45" s="282"/>
      <c r="Q45" s="282"/>
      <c r="R45" s="282"/>
      <c r="S45" s="282"/>
      <c r="T45" s="282"/>
      <c r="U45" s="282"/>
      <c r="V45" s="282"/>
      <c r="W45" s="282"/>
      <c r="X45" s="282"/>
      <c r="Y45" s="282"/>
      <c r="Z45" s="282"/>
      <c r="AA45" s="282"/>
      <c r="AB45" s="282"/>
      <c r="AC45" s="282"/>
      <c r="AD45" s="282"/>
      <c r="AE45" s="282"/>
      <c r="AF45" s="282"/>
      <c r="AG45" s="282"/>
      <c r="AH45" s="282"/>
      <c r="AI45" s="282"/>
      <c r="AJ45" s="282"/>
      <c r="AK45" s="282"/>
      <c r="AL45" s="282"/>
      <c r="AM45" s="282"/>
      <c r="AN45" s="282"/>
      <c r="AO45" s="282"/>
      <c r="AP45" s="282"/>
      <c r="AQ45" s="282"/>
      <c r="AR45" s="282"/>
      <c r="AS45" s="282"/>
      <c r="AT45" s="282"/>
      <c r="AU45" s="282"/>
      <c r="AV45" s="282"/>
      <c r="AW45" s="282"/>
      <c r="AX45" s="282"/>
      <c r="AY45" s="282"/>
      <c r="AZ45" s="282"/>
      <c r="BA45" s="282"/>
      <c r="BB45" s="282"/>
      <c r="BD45" s="169"/>
      <c r="BF45" s="937">
        <f t="shared" si="2"/>
        <v>0</v>
      </c>
      <c r="BG45" s="937"/>
      <c r="BI45" s="937">
        <f t="shared" si="1"/>
        <v>0</v>
      </c>
      <c r="BJ45" s="937"/>
    </row>
    <row r="46" spans="3:62" s="38" customFormat="1" ht="15" customHeight="1">
      <c r="C46" s="48" t="s">
        <v>5026</v>
      </c>
      <c r="D46" s="666" t="str">
        <f>IF(CNGE_2024_M3_Secc4!D172="","",CNGE_2024_M3_Secc4!D172)</f>
        <v/>
      </c>
      <c r="E46" s="667"/>
      <c r="F46" s="667"/>
      <c r="G46" s="668"/>
      <c r="H46" s="531"/>
      <c r="I46" s="531"/>
      <c r="J46" s="282"/>
      <c r="K46" s="282"/>
      <c r="L46" s="282"/>
      <c r="M46" s="282"/>
      <c r="N46" s="282"/>
      <c r="O46" s="282"/>
      <c r="P46" s="282"/>
      <c r="Q46" s="282"/>
      <c r="R46" s="282"/>
      <c r="S46" s="282"/>
      <c r="T46" s="282"/>
      <c r="U46" s="282"/>
      <c r="V46" s="282"/>
      <c r="W46" s="282"/>
      <c r="X46" s="282"/>
      <c r="Y46" s="282"/>
      <c r="Z46" s="282"/>
      <c r="AA46" s="282"/>
      <c r="AB46" s="282"/>
      <c r="AC46" s="282"/>
      <c r="AD46" s="282"/>
      <c r="AE46" s="282"/>
      <c r="AF46" s="282"/>
      <c r="AG46" s="282"/>
      <c r="AH46" s="282"/>
      <c r="AI46" s="282"/>
      <c r="AJ46" s="282"/>
      <c r="AK46" s="282"/>
      <c r="AL46" s="282"/>
      <c r="AM46" s="282"/>
      <c r="AN46" s="282"/>
      <c r="AO46" s="282"/>
      <c r="AP46" s="282"/>
      <c r="AQ46" s="282"/>
      <c r="AR46" s="282"/>
      <c r="AS46" s="282"/>
      <c r="AT46" s="282"/>
      <c r="AU46" s="282"/>
      <c r="AV46" s="282"/>
      <c r="AW46" s="282"/>
      <c r="AX46" s="282"/>
      <c r="AY46" s="282"/>
      <c r="AZ46" s="282"/>
      <c r="BA46" s="282"/>
      <c r="BB46" s="282"/>
      <c r="BD46" s="169"/>
      <c r="BF46" s="937">
        <f t="shared" si="2"/>
        <v>0</v>
      </c>
      <c r="BG46" s="937"/>
      <c r="BI46" s="937">
        <f t="shared" si="1"/>
        <v>0</v>
      </c>
      <c r="BJ46" s="937"/>
    </row>
    <row r="47" spans="3:62" s="38" customFormat="1" ht="15" customHeight="1">
      <c r="C47" s="48" t="s">
        <v>5027</v>
      </c>
      <c r="D47" s="666" t="str">
        <f>IF(CNGE_2024_M3_Secc4!D173="","",CNGE_2024_M3_Secc4!D173)</f>
        <v/>
      </c>
      <c r="E47" s="667"/>
      <c r="F47" s="667"/>
      <c r="G47" s="668"/>
      <c r="H47" s="531"/>
      <c r="I47" s="531"/>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2"/>
      <c r="AG47" s="282"/>
      <c r="AH47" s="282"/>
      <c r="AI47" s="282"/>
      <c r="AJ47" s="282"/>
      <c r="AK47" s="282"/>
      <c r="AL47" s="282"/>
      <c r="AM47" s="282"/>
      <c r="AN47" s="282"/>
      <c r="AO47" s="282"/>
      <c r="AP47" s="282"/>
      <c r="AQ47" s="282"/>
      <c r="AR47" s="282"/>
      <c r="AS47" s="282"/>
      <c r="AT47" s="282"/>
      <c r="AU47" s="282"/>
      <c r="AV47" s="282"/>
      <c r="AW47" s="282"/>
      <c r="AX47" s="282"/>
      <c r="AY47" s="282"/>
      <c r="AZ47" s="282"/>
      <c r="BA47" s="282"/>
      <c r="BB47" s="282"/>
      <c r="BD47" s="169"/>
      <c r="BF47" s="937">
        <f t="shared" si="2"/>
        <v>0</v>
      </c>
      <c r="BG47" s="937"/>
      <c r="BI47" s="937">
        <f t="shared" si="1"/>
        <v>0</v>
      </c>
      <c r="BJ47" s="937"/>
    </row>
    <row r="48" spans="3:62" s="38" customFormat="1" ht="15" customHeight="1">
      <c r="C48" s="48" t="s">
        <v>5028</v>
      </c>
      <c r="D48" s="666" t="str">
        <f>IF(CNGE_2024_M3_Secc4!D174="","",CNGE_2024_M3_Secc4!D174)</f>
        <v/>
      </c>
      <c r="E48" s="667"/>
      <c r="F48" s="667"/>
      <c r="G48" s="668"/>
      <c r="H48" s="531"/>
      <c r="I48" s="531"/>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D48" s="169"/>
      <c r="BF48" s="937">
        <f t="shared" si="2"/>
        <v>0</v>
      </c>
      <c r="BG48" s="937"/>
      <c r="BI48" s="937">
        <f t="shared" si="1"/>
        <v>0</v>
      </c>
      <c r="BJ48" s="937"/>
    </row>
    <row r="49" spans="1:62" s="38" customFormat="1" ht="15" customHeight="1">
      <c r="C49" s="48" t="s">
        <v>5029</v>
      </c>
      <c r="D49" s="666" t="str">
        <f>IF(CNGE_2024_M3_Secc4!D175="","",CNGE_2024_M3_Secc4!D175)</f>
        <v/>
      </c>
      <c r="E49" s="667"/>
      <c r="F49" s="667"/>
      <c r="G49" s="668"/>
      <c r="H49" s="531"/>
      <c r="I49" s="531"/>
      <c r="J49" s="282"/>
      <c r="K49" s="282"/>
      <c r="L49" s="282"/>
      <c r="M49" s="282"/>
      <c r="N49" s="282"/>
      <c r="O49" s="282"/>
      <c r="P49" s="282"/>
      <c r="Q49" s="282"/>
      <c r="R49" s="282"/>
      <c r="S49" s="282"/>
      <c r="T49" s="282"/>
      <c r="U49" s="282"/>
      <c r="V49" s="282"/>
      <c r="W49" s="282"/>
      <c r="X49" s="282"/>
      <c r="Y49" s="282"/>
      <c r="Z49" s="282"/>
      <c r="AA49" s="282"/>
      <c r="AB49" s="282"/>
      <c r="AC49" s="282"/>
      <c r="AD49" s="282"/>
      <c r="AE49" s="282"/>
      <c r="AF49" s="282"/>
      <c r="AG49" s="282"/>
      <c r="AH49" s="282"/>
      <c r="AI49" s="282"/>
      <c r="AJ49" s="282"/>
      <c r="AK49" s="282"/>
      <c r="AL49" s="282"/>
      <c r="AM49" s="282"/>
      <c r="AN49" s="282"/>
      <c r="AO49" s="282"/>
      <c r="AP49" s="282"/>
      <c r="AQ49" s="282"/>
      <c r="AR49" s="282"/>
      <c r="AS49" s="282"/>
      <c r="AT49" s="282"/>
      <c r="AU49" s="282"/>
      <c r="AV49" s="282"/>
      <c r="AW49" s="282"/>
      <c r="AX49" s="282"/>
      <c r="AY49" s="282"/>
      <c r="AZ49" s="282"/>
      <c r="BA49" s="282"/>
      <c r="BB49" s="282"/>
      <c r="BD49" s="169"/>
      <c r="BF49" s="937">
        <f t="shared" si="2"/>
        <v>0</v>
      </c>
      <c r="BG49" s="937"/>
      <c r="BI49" s="937">
        <f t="shared" si="1"/>
        <v>0</v>
      </c>
      <c r="BJ49" s="937"/>
    </row>
    <row r="50" spans="1:62" s="38" customFormat="1" ht="15" customHeight="1">
      <c r="C50" s="48" t="s">
        <v>5030</v>
      </c>
      <c r="D50" s="666" t="str">
        <f>IF(CNGE_2024_M3_Secc4!D176="","",CNGE_2024_M3_Secc4!D176)</f>
        <v/>
      </c>
      <c r="E50" s="667"/>
      <c r="F50" s="667"/>
      <c r="G50" s="668"/>
      <c r="H50" s="531"/>
      <c r="I50" s="531"/>
      <c r="J50" s="282"/>
      <c r="K50" s="282"/>
      <c r="L50" s="282"/>
      <c r="M50" s="282"/>
      <c r="N50" s="282"/>
      <c r="O50" s="282"/>
      <c r="P50" s="282"/>
      <c r="Q50" s="282"/>
      <c r="R50" s="282"/>
      <c r="S50" s="282"/>
      <c r="T50" s="282"/>
      <c r="U50" s="282"/>
      <c r="V50" s="282"/>
      <c r="W50" s="282"/>
      <c r="X50" s="282"/>
      <c r="Y50" s="282"/>
      <c r="Z50" s="282"/>
      <c r="AA50" s="282"/>
      <c r="AB50" s="282"/>
      <c r="AC50" s="282"/>
      <c r="AD50" s="282"/>
      <c r="AE50" s="282"/>
      <c r="AF50" s="282"/>
      <c r="AG50" s="282"/>
      <c r="AH50" s="282"/>
      <c r="AI50" s="282"/>
      <c r="AJ50" s="282"/>
      <c r="AK50" s="282"/>
      <c r="AL50" s="282"/>
      <c r="AM50" s="282"/>
      <c r="AN50" s="282"/>
      <c r="AO50" s="282"/>
      <c r="AP50" s="282"/>
      <c r="AQ50" s="282"/>
      <c r="AR50" s="282"/>
      <c r="AS50" s="282"/>
      <c r="AT50" s="282"/>
      <c r="AU50" s="282"/>
      <c r="AV50" s="282"/>
      <c r="AW50" s="282"/>
      <c r="AX50" s="282"/>
      <c r="AY50" s="282"/>
      <c r="AZ50" s="282"/>
      <c r="BA50" s="282"/>
      <c r="BB50" s="282"/>
      <c r="BD50" s="169"/>
      <c r="BF50" s="937">
        <f t="shared" si="2"/>
        <v>0</v>
      </c>
      <c r="BG50" s="937"/>
      <c r="BI50" s="937">
        <f t="shared" si="1"/>
        <v>0</v>
      </c>
      <c r="BJ50" s="937"/>
    </row>
    <row r="51" spans="1:62" s="38" customFormat="1" ht="15" customHeight="1">
      <c r="BD51" s="169"/>
      <c r="BI51" s="573">
        <f>SUM(BI21:BJ50)</f>
        <v>0</v>
      </c>
      <c r="BJ51" s="573"/>
    </row>
    <row r="52" spans="1:62" s="38" customFormat="1" ht="15" customHeight="1">
      <c r="A52" s="51"/>
      <c r="B52" s="51"/>
      <c r="C52" s="505" t="s">
        <v>5117</v>
      </c>
      <c r="D52" s="505"/>
      <c r="E52" s="505"/>
      <c r="F52" s="505"/>
      <c r="G52" s="505"/>
      <c r="H52" s="505"/>
      <c r="I52" s="505"/>
      <c r="J52" s="505"/>
      <c r="K52" s="505"/>
      <c r="L52" s="505"/>
      <c r="M52" s="505"/>
      <c r="N52" s="505"/>
      <c r="O52" s="505"/>
      <c r="P52" s="505"/>
      <c r="Q52" s="505"/>
      <c r="R52" s="505"/>
      <c r="S52" s="505"/>
      <c r="T52" s="505"/>
      <c r="U52" s="505"/>
      <c r="V52" s="505"/>
      <c r="W52" s="505"/>
      <c r="X52" s="505"/>
      <c r="Y52" s="505"/>
      <c r="Z52" s="505"/>
      <c r="AA52" s="505"/>
      <c r="AB52" s="505"/>
      <c r="AC52" s="505"/>
      <c r="AD52" s="505"/>
      <c r="AE52" s="505"/>
      <c r="AF52" s="505"/>
      <c r="AG52" s="505"/>
      <c r="AH52" s="505"/>
      <c r="AI52" s="505"/>
      <c r="AJ52" s="505"/>
      <c r="AK52" s="505"/>
      <c r="AL52" s="505"/>
      <c r="AM52" s="505"/>
      <c r="AN52" s="505"/>
      <c r="AO52" s="505"/>
      <c r="AP52" s="505"/>
      <c r="AQ52" s="505"/>
      <c r="AR52" s="505"/>
      <c r="AS52" s="505"/>
      <c r="AT52" s="505"/>
      <c r="AU52" s="505"/>
      <c r="AV52" s="505"/>
      <c r="AW52" s="505"/>
      <c r="AX52" s="505"/>
      <c r="AY52" s="505"/>
      <c r="AZ52" s="505"/>
      <c r="BA52" s="505"/>
      <c r="BB52" s="505"/>
      <c r="BD52" s="169"/>
    </row>
    <row r="53" spans="1:62" s="38" customFormat="1" ht="60" customHeight="1">
      <c r="A53" s="51"/>
      <c r="B53" s="51"/>
      <c r="C53" s="564"/>
      <c r="D53" s="565"/>
      <c r="E53" s="565"/>
      <c r="F53" s="565"/>
      <c r="G53" s="565"/>
      <c r="H53" s="565"/>
      <c r="I53" s="565"/>
      <c r="J53" s="565"/>
      <c r="K53" s="565"/>
      <c r="L53" s="565"/>
      <c r="M53" s="565"/>
      <c r="N53" s="565"/>
      <c r="O53" s="565"/>
      <c r="P53" s="565"/>
      <c r="Q53" s="565"/>
      <c r="R53" s="565"/>
      <c r="S53" s="565"/>
      <c r="T53" s="565"/>
      <c r="U53" s="565"/>
      <c r="V53" s="565"/>
      <c r="W53" s="565"/>
      <c r="X53" s="565"/>
      <c r="Y53" s="565"/>
      <c r="Z53" s="565"/>
      <c r="AA53" s="565"/>
      <c r="AB53" s="565"/>
      <c r="AC53" s="565"/>
      <c r="AD53" s="565"/>
      <c r="AE53" s="565"/>
      <c r="AF53" s="565"/>
      <c r="AG53" s="565"/>
      <c r="AH53" s="565"/>
      <c r="AI53" s="565"/>
      <c r="AJ53" s="565"/>
      <c r="AK53" s="565"/>
      <c r="AL53" s="565"/>
      <c r="AM53" s="565"/>
      <c r="AN53" s="565"/>
      <c r="AO53" s="565"/>
      <c r="AP53" s="565"/>
      <c r="AQ53" s="565"/>
      <c r="AR53" s="565"/>
      <c r="AS53" s="565"/>
      <c r="AT53" s="565"/>
      <c r="AU53" s="565"/>
      <c r="AV53" s="565"/>
      <c r="AW53" s="565"/>
      <c r="AX53" s="565"/>
      <c r="AY53" s="565"/>
      <c r="AZ53" s="565"/>
      <c r="BA53" s="565"/>
      <c r="BB53" s="566"/>
      <c r="BD53" s="169"/>
    </row>
    <row r="54" spans="1:62" ht="15" customHeight="1">
      <c r="B54" s="471" t="str">
        <f>IF(BI51=0,"","Error: Debe completar toda la información requerida.")</f>
        <v/>
      </c>
      <c r="C54" s="471"/>
      <c r="D54" s="471"/>
      <c r="E54" s="471"/>
      <c r="F54" s="471"/>
      <c r="G54" s="471"/>
      <c r="H54" s="471"/>
      <c r="I54" s="471"/>
      <c r="J54" s="471"/>
      <c r="K54" s="471"/>
      <c r="L54" s="471"/>
      <c r="M54" s="471"/>
      <c r="N54" s="471"/>
      <c r="O54" s="471"/>
      <c r="P54" s="471"/>
      <c r="Q54" s="471"/>
      <c r="R54" s="471"/>
      <c r="S54" s="471"/>
      <c r="T54" s="471"/>
      <c r="U54" s="471"/>
      <c r="V54" s="471"/>
      <c r="W54" s="471"/>
      <c r="X54" s="471"/>
      <c r="Y54" s="471"/>
      <c r="Z54" s="471"/>
      <c r="AA54" s="471"/>
      <c r="AB54" s="471"/>
      <c r="AC54" s="471"/>
      <c r="AD54" s="471"/>
      <c r="AE54" s="471"/>
      <c r="AF54" s="471"/>
      <c r="AG54" s="471"/>
      <c r="AH54" s="471"/>
      <c r="AI54" s="471"/>
      <c r="AJ54" s="471"/>
      <c r="AK54" s="471"/>
      <c r="AL54" s="471"/>
      <c r="BC54" s="2"/>
    </row>
    <row r="55" spans="1:62" ht="15" customHeight="1">
      <c r="BC55" s="2"/>
    </row>
    <row r="56" spans="1:62" ht="15" customHeight="1">
      <c r="BC56" s="2"/>
    </row>
    <row r="57" spans="1:62" ht="15" customHeight="1">
      <c r="BC57" s="2"/>
    </row>
    <row r="58" spans="1:62" ht="15" customHeight="1">
      <c r="BC58" s="2"/>
    </row>
    <row r="59" spans="1:62" ht="15" customHeight="1">
      <c r="BC59" s="2"/>
    </row>
    <row r="60" spans="1:62" ht="15" hidden="1" customHeight="1"/>
    <row r="61" spans="1:62" ht="15" hidden="1" customHeight="1"/>
    <row r="62" spans="1:62" ht="15" hidden="1" customHeight="1"/>
    <row r="63" spans="1:62" ht="15" hidden="1" customHeight="1"/>
    <row r="64" spans="1:62"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row r="92" ht="15" hidden="1" customHeight="1"/>
    <row r="93" ht="15" hidden="1" customHeight="1"/>
    <row r="94" ht="15" hidden="1" customHeight="1"/>
    <row r="95" ht="15" hidden="1" customHeight="1"/>
    <row r="96"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spans="11:11" ht="15" hidden="1" customHeight="1"/>
    <row r="210" spans="11:11" ht="15" hidden="1" customHeight="1"/>
    <row r="211" spans="11:11" ht="15" hidden="1" customHeight="1"/>
    <row r="212" spans="11:11" ht="15" hidden="1" customHeight="1"/>
    <row r="213" spans="11:11" ht="15" hidden="1" customHeight="1"/>
    <row r="214" spans="11:11" ht="15" hidden="1" customHeight="1"/>
    <row r="215" spans="11:11" ht="15" hidden="1" customHeight="1">
      <c r="K215" s="361"/>
    </row>
    <row r="216" spans="11:11" ht="15" hidden="1" customHeight="1"/>
    <row r="217" spans="11:11" ht="15" hidden="1" customHeight="1"/>
    <row r="218" spans="11:11" ht="15" hidden="1" customHeight="1"/>
    <row r="219" spans="11:11" ht="15" hidden="1" customHeight="1"/>
    <row r="220" spans="11:11" ht="15" hidden="1" customHeight="1"/>
    <row r="221" spans="11:11" ht="15" hidden="1" customHeight="1"/>
    <row r="222" spans="11:11" ht="15" hidden="1" customHeight="1"/>
    <row r="223" spans="11:11" ht="15" hidden="1" customHeight="1"/>
    <row r="224" spans="11:11"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row r="1544" ht="15" hidden="1" customHeight="1"/>
    <row r="1545" ht="15" hidden="1" customHeight="1"/>
    <row r="1546" ht="15" hidden="1" customHeight="1"/>
    <row r="1547" ht="15" hidden="1" customHeight="1"/>
    <row r="1548" ht="15" hidden="1" customHeight="1"/>
    <row r="1549" ht="15" hidden="1" customHeight="1"/>
    <row r="1550" ht="15" hidden="1" customHeight="1"/>
    <row r="1551" ht="15" hidden="1" customHeight="1"/>
    <row r="1552" ht="15" hidden="1" customHeight="1"/>
    <row r="1553" ht="15" hidden="1" customHeight="1"/>
    <row r="1554" ht="15" hidden="1" customHeight="1"/>
    <row r="1555" ht="15" hidden="1" customHeight="1"/>
    <row r="1556" ht="15" hidden="1" customHeight="1"/>
    <row r="1557" ht="15" hidden="1" customHeight="1"/>
    <row r="1558" ht="15" hidden="1" customHeight="1"/>
    <row r="1559" ht="15" hidden="1" customHeight="1"/>
    <row r="1560" ht="15" hidden="1" customHeight="1"/>
    <row r="1561" ht="15" hidden="1" customHeight="1"/>
    <row r="1562" ht="15" hidden="1" customHeight="1"/>
    <row r="1563" ht="15" hidden="1" customHeight="1"/>
    <row r="1564" ht="15" hidden="1" customHeight="1"/>
    <row r="1565" ht="15" hidden="1" customHeight="1"/>
    <row r="1566" ht="15" hidden="1" customHeight="1"/>
    <row r="1567" ht="15" hidden="1" customHeight="1"/>
    <row r="1568" ht="15" hidden="1" customHeight="1"/>
    <row r="1569" ht="15" hidden="1" customHeight="1"/>
    <row r="1570" ht="15" hidden="1" customHeight="1"/>
    <row r="1571" ht="15" hidden="1" customHeight="1"/>
    <row r="1572" ht="15" hidden="1" customHeight="1"/>
    <row r="1573" ht="15" hidden="1" customHeight="1"/>
    <row r="1574" ht="15" hidden="1" customHeight="1"/>
    <row r="1575" ht="15" hidden="1" customHeight="1"/>
    <row r="1576" ht="15" hidden="1" customHeight="1"/>
    <row r="1577" ht="15" hidden="1" customHeight="1"/>
    <row r="1578" ht="15" hidden="1" customHeight="1"/>
    <row r="1579" ht="15" hidden="1" customHeight="1"/>
    <row r="1580" ht="15" hidden="1" customHeight="1"/>
    <row r="1581" ht="15" hidden="1" customHeight="1"/>
    <row r="1582" ht="15" hidden="1" customHeight="1"/>
    <row r="1583" ht="15" hidden="1" customHeight="1"/>
    <row r="1584" ht="15" hidden="1" customHeight="1"/>
    <row r="1585" ht="15" hidden="1" customHeight="1"/>
    <row r="1586" ht="15" hidden="1" customHeight="1"/>
    <row r="1587" ht="15" hidden="1" customHeight="1"/>
    <row r="1588" ht="15" hidden="1" customHeight="1"/>
    <row r="1589" ht="15" hidden="1" customHeight="1"/>
    <row r="1590" ht="15" hidden="1" customHeight="1"/>
    <row r="1591" ht="15" hidden="1" customHeight="1"/>
    <row r="1592" ht="15" hidden="1" customHeight="1"/>
    <row r="1593" ht="15" hidden="1" customHeight="1"/>
    <row r="1594" ht="15" hidden="1" customHeight="1"/>
    <row r="1595" ht="15" hidden="1" customHeight="1"/>
    <row r="1596" ht="15" hidden="1" customHeight="1"/>
    <row r="1597" ht="15" hidden="1" customHeight="1"/>
  </sheetData>
  <sheetProtection algorithmName="SHA-512" hashValue="hWgL1BcyYtFIjdLMRXlywoGzmPUxQxXukpmusPvnDw4WpKvLPkSfbbdz0so8uwdu4h4dsE61H0eUZPr3m9LYCg==" saltValue="wrZV0CDALg21Dr5lOz0QrQ==" spinCount="100000" sheet="1" objects="1" scenarios="1"/>
  <mergeCells count="148">
    <mergeCell ref="C53:BB53"/>
    <mergeCell ref="C52:BB52"/>
    <mergeCell ref="C14:BB14"/>
    <mergeCell ref="AY10:BB10"/>
    <mergeCell ref="AY7:BB7"/>
    <mergeCell ref="B8:L8"/>
    <mergeCell ref="N8:O8"/>
    <mergeCell ref="H34:I34"/>
    <mergeCell ref="D30:G30"/>
    <mergeCell ref="H28:I28"/>
    <mergeCell ref="D29:G29"/>
    <mergeCell ref="H27:I27"/>
    <mergeCell ref="D28:G28"/>
    <mergeCell ref="H26:I26"/>
    <mergeCell ref="D27:G27"/>
    <mergeCell ref="H25:I25"/>
    <mergeCell ref="H29:I29"/>
    <mergeCell ref="H30:I30"/>
    <mergeCell ref="H31:I31"/>
    <mergeCell ref="H32:I32"/>
    <mergeCell ref="H33:I33"/>
    <mergeCell ref="D26:G26"/>
    <mergeCell ref="H24:I24"/>
    <mergeCell ref="D25:G25"/>
    <mergeCell ref="B1:BB1"/>
    <mergeCell ref="B3:BB3"/>
    <mergeCell ref="B5:BB5"/>
    <mergeCell ref="H22:I22"/>
    <mergeCell ref="D23:G23"/>
    <mergeCell ref="H21:I21"/>
    <mergeCell ref="D22:G22"/>
    <mergeCell ref="D21:G21"/>
    <mergeCell ref="H18:I20"/>
    <mergeCell ref="C18:G20"/>
    <mergeCell ref="B12:BB12"/>
    <mergeCell ref="C13:BB13"/>
    <mergeCell ref="C15:BB15"/>
    <mergeCell ref="C16:BB16"/>
    <mergeCell ref="H23:I23"/>
    <mergeCell ref="D48:G48"/>
    <mergeCell ref="D37:G37"/>
    <mergeCell ref="D38:G38"/>
    <mergeCell ref="D39:G39"/>
    <mergeCell ref="H35:I35"/>
    <mergeCell ref="H36:I36"/>
    <mergeCell ref="H37:I37"/>
    <mergeCell ref="H38:I38"/>
    <mergeCell ref="H39:I39"/>
    <mergeCell ref="H48:I48"/>
    <mergeCell ref="H45:I45"/>
    <mergeCell ref="H46:I46"/>
    <mergeCell ref="BF28:BG28"/>
    <mergeCell ref="BF29:BG29"/>
    <mergeCell ref="BF20:BG20"/>
    <mergeCell ref="BF21:BG21"/>
    <mergeCell ref="BF22:BG22"/>
    <mergeCell ref="BF23:BG23"/>
    <mergeCell ref="BF24:BG24"/>
    <mergeCell ref="D24:G24"/>
    <mergeCell ref="H40:I40"/>
    <mergeCell ref="BF35:BG35"/>
    <mergeCell ref="BF36:BG36"/>
    <mergeCell ref="BF37:BG37"/>
    <mergeCell ref="BF38:BG38"/>
    <mergeCell ref="BF39:BG39"/>
    <mergeCell ref="BF30:BG30"/>
    <mergeCell ref="D49:G49"/>
    <mergeCell ref="D50:G50"/>
    <mergeCell ref="J18:BB18"/>
    <mergeCell ref="D45:G45"/>
    <mergeCell ref="D46:G46"/>
    <mergeCell ref="D47:G47"/>
    <mergeCell ref="D40:G40"/>
    <mergeCell ref="D41:G41"/>
    <mergeCell ref="D42:G42"/>
    <mergeCell ref="D43:G43"/>
    <mergeCell ref="D44:G44"/>
    <mergeCell ref="D31:G31"/>
    <mergeCell ref="D32:G32"/>
    <mergeCell ref="D33:G33"/>
    <mergeCell ref="D34:G34"/>
    <mergeCell ref="D35:G35"/>
    <mergeCell ref="D36:G36"/>
    <mergeCell ref="H47:I47"/>
    <mergeCell ref="H49:I49"/>
    <mergeCell ref="H50:I50"/>
    <mergeCell ref="H41:I41"/>
    <mergeCell ref="H42:I42"/>
    <mergeCell ref="H43:I43"/>
    <mergeCell ref="H44:I44"/>
    <mergeCell ref="BF48:BG48"/>
    <mergeCell ref="BF49:BG49"/>
    <mergeCell ref="BF40:BG40"/>
    <mergeCell ref="BF41:BG41"/>
    <mergeCell ref="BF42:BG42"/>
    <mergeCell ref="BF43:BG43"/>
    <mergeCell ref="BF44:BG44"/>
    <mergeCell ref="BF45:BG45"/>
    <mergeCell ref="BF46:BG46"/>
    <mergeCell ref="BF47:BG47"/>
    <mergeCell ref="BH12:BI12"/>
    <mergeCell ref="BJ12:BK12"/>
    <mergeCell ref="BF13:BG13"/>
    <mergeCell ref="BH13:BI13"/>
    <mergeCell ref="BJ13:BK13"/>
    <mergeCell ref="BF25:BG25"/>
    <mergeCell ref="BI33:BJ33"/>
    <mergeCell ref="BI34:BJ34"/>
    <mergeCell ref="BF31:BG31"/>
    <mergeCell ref="BF32:BG32"/>
    <mergeCell ref="BF33:BG33"/>
    <mergeCell ref="BF34:BG34"/>
    <mergeCell ref="BI24:BJ24"/>
    <mergeCell ref="BI25:BJ25"/>
    <mergeCell ref="BI26:BJ26"/>
    <mergeCell ref="BI27:BJ27"/>
    <mergeCell ref="BI28:BJ28"/>
    <mergeCell ref="BI29:BJ29"/>
    <mergeCell ref="BI30:BJ30"/>
    <mergeCell ref="BI31:BJ31"/>
    <mergeCell ref="BI32:BJ32"/>
    <mergeCell ref="BF12:BG12"/>
    <mergeCell ref="BF26:BG26"/>
    <mergeCell ref="BF27:BG27"/>
    <mergeCell ref="BI51:BJ51"/>
    <mergeCell ref="B54:AL54"/>
    <mergeCell ref="BI50:BJ50"/>
    <mergeCell ref="F9:AX9"/>
    <mergeCell ref="BI45:BJ45"/>
    <mergeCell ref="BI46:BJ46"/>
    <mergeCell ref="BI47:BJ47"/>
    <mergeCell ref="BI48:BJ48"/>
    <mergeCell ref="BI49:BJ49"/>
    <mergeCell ref="BI40:BJ40"/>
    <mergeCell ref="BI41:BJ41"/>
    <mergeCell ref="BI42:BJ42"/>
    <mergeCell ref="BI43:BJ43"/>
    <mergeCell ref="BI44:BJ44"/>
    <mergeCell ref="BI35:BJ35"/>
    <mergeCell ref="BI36:BJ36"/>
    <mergeCell ref="BI37:BJ37"/>
    <mergeCell ref="BI38:BJ38"/>
    <mergeCell ref="BI39:BJ39"/>
    <mergeCell ref="BF50:BG50"/>
    <mergeCell ref="BI20:BJ20"/>
    <mergeCell ref="BI21:BJ21"/>
    <mergeCell ref="BI22:BJ22"/>
    <mergeCell ref="BI23:BJ23"/>
  </mergeCells>
  <conditionalFormatting sqref="J21:BB50">
    <cfRule type="expression" dxfId="0" priority="2">
      <formula>$BF21=1</formula>
    </cfRule>
  </conditionalFormatting>
  <dataValidations count="1">
    <dataValidation type="list" allowBlank="1" showInputMessage="1" showErrorMessage="1" sqref="H21:BB50" xr:uid="{B2ED1D5A-CAA2-4D0F-A819-C56D45DC6D33}">
      <formula1>"X"</formula1>
    </dataValidation>
  </dataValidations>
  <hyperlinks>
    <hyperlink ref="AY7:BB7" location="Índice!B39" display="Índice" xr:uid="{8EAEF25F-F4F8-450A-8971-3ED235FE0BF7}"/>
    <hyperlink ref="AY10:BB10" location="CNGE_2024_M3_Secc4!A136" display="Pregunta 4.3" xr:uid="{2FF4668A-18D4-47BF-835E-0138123C700F}"/>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Complemento 6</oddHeader>
    <oddFooter>&amp;LCenso Nacional de Gobiernos Estatales 2024&amp;R&amp;P de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0362C-6AF3-45EB-A682-F2C826BA380F}">
  <sheetPr codeName="Hoja18"/>
  <dimension ref="A1:AZ427"/>
  <sheetViews>
    <sheetView showGridLines="0" zoomScaleNormal="100" workbookViewId="0"/>
  </sheetViews>
  <sheetFormatPr baseColWidth="10" defaultColWidth="0" defaultRowHeight="14.25" customHeight="1" zeroHeight="1"/>
  <cols>
    <col min="1" max="1" width="5.7109375" style="2" customWidth="1"/>
    <col min="2" max="30" width="3.7109375" style="2" customWidth="1"/>
    <col min="31" max="31" width="5.7109375" style="2" customWidth="1"/>
    <col min="32" max="52" width="0" style="2" hidden="1" customWidth="1"/>
    <col min="53" max="16384" width="11.42578125" style="2" hidden="1"/>
  </cols>
  <sheetData>
    <row r="1" spans="1:31" s="1" customFormat="1" ht="173.25" customHeight="1">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row>
    <row r="2" spans="1:31" ht="15" customHeight="1"/>
    <row r="3" spans="1:31"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row>
    <row r="4" spans="1:31" ht="15" customHeight="1"/>
    <row r="5" spans="1:31" s="3" customFormat="1" ht="60" customHeight="1">
      <c r="B5" s="426" t="s">
        <v>28</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1:31" ht="15" customHeight="1"/>
    <row r="7" spans="1:31" ht="15" customHeight="1" thickBot="1">
      <c r="A7" s="3"/>
      <c r="B7" s="4" t="s">
        <v>3</v>
      </c>
      <c r="C7" s="5"/>
      <c r="D7" s="5"/>
      <c r="E7" s="5"/>
      <c r="F7" s="5"/>
      <c r="G7" s="5"/>
      <c r="H7" s="5"/>
      <c r="I7" s="5"/>
      <c r="J7" s="5"/>
      <c r="K7" s="5"/>
      <c r="L7" s="5"/>
      <c r="M7" s="5"/>
      <c r="N7" s="4" t="s">
        <v>4</v>
      </c>
      <c r="O7" s="5"/>
      <c r="AA7" s="1006" t="s">
        <v>2</v>
      </c>
      <c r="AB7" s="1006"/>
      <c r="AC7" s="1006"/>
      <c r="AD7" s="1006"/>
      <c r="AE7" s="3"/>
    </row>
    <row r="8" spans="1:31"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1:31" ht="15" customHeight="1">
      <c r="A9" s="7"/>
      <c r="AE9" s="7"/>
    </row>
    <row r="10" spans="1:31" ht="15" customHeight="1">
      <c r="A10" s="7"/>
      <c r="AA10" s="1007" t="s">
        <v>7371</v>
      </c>
      <c r="AB10" s="1007"/>
      <c r="AC10" s="1007"/>
      <c r="AD10" s="1007"/>
      <c r="AE10" s="7"/>
    </row>
    <row r="11" spans="1:31" ht="15" customHeight="1">
      <c r="A11" s="7"/>
      <c r="AE11" s="7"/>
    </row>
    <row r="12" spans="1:31" s="3" customFormat="1" ht="15" customHeight="1">
      <c r="A12" s="2"/>
      <c r="B12" s="435" t="s">
        <v>7372</v>
      </c>
      <c r="C12" s="435"/>
      <c r="D12" s="435"/>
      <c r="E12" s="435"/>
      <c r="F12" s="435"/>
      <c r="G12" s="435"/>
      <c r="H12" s="435"/>
      <c r="I12" s="435"/>
      <c r="J12" s="435"/>
      <c r="K12" s="435"/>
      <c r="L12" s="435"/>
      <c r="M12" s="435"/>
      <c r="N12" s="435"/>
      <c r="O12" s="435"/>
      <c r="P12" s="435"/>
      <c r="Q12" s="435"/>
      <c r="R12" s="435"/>
      <c r="S12" s="435"/>
      <c r="T12" s="435"/>
      <c r="U12" s="435"/>
      <c r="V12" s="435"/>
      <c r="W12" s="435"/>
      <c r="X12" s="435"/>
      <c r="Y12" s="435"/>
      <c r="Z12" s="435"/>
      <c r="AA12" s="435"/>
      <c r="AB12" s="435"/>
      <c r="AC12" s="435"/>
      <c r="AD12" s="435"/>
      <c r="AE12" s="2"/>
    </row>
    <row r="13" spans="1:31" s="3" customFormat="1" ht="15" customHeight="1" thickBot="1">
      <c r="A13" s="7"/>
      <c r="AE13" s="7"/>
    </row>
    <row r="14" spans="1:31" s="3" customFormat="1" ht="15" thickBot="1">
      <c r="A14" s="23"/>
      <c r="B14" s="614" t="s">
        <v>5190</v>
      </c>
      <c r="C14" s="615"/>
      <c r="D14" s="615"/>
      <c r="E14" s="615"/>
      <c r="F14" s="615"/>
      <c r="G14" s="615"/>
      <c r="H14" s="615"/>
      <c r="I14" s="615"/>
      <c r="J14" s="615"/>
      <c r="K14" s="615"/>
      <c r="L14" s="615"/>
      <c r="M14" s="615"/>
      <c r="N14" s="615"/>
      <c r="O14" s="615"/>
      <c r="P14" s="615"/>
      <c r="Q14" s="615"/>
      <c r="R14" s="615"/>
      <c r="S14" s="615"/>
      <c r="T14" s="615"/>
      <c r="U14" s="615"/>
      <c r="V14" s="615"/>
      <c r="W14" s="615"/>
      <c r="X14" s="615"/>
      <c r="Y14" s="615"/>
      <c r="Z14" s="615"/>
      <c r="AA14" s="615"/>
      <c r="AB14" s="615"/>
      <c r="AC14" s="615"/>
      <c r="AD14" s="616"/>
      <c r="AE14" s="2"/>
    </row>
    <row r="15" spans="1:31" s="3" customFormat="1" ht="15">
      <c r="A15" s="23"/>
      <c r="AE15" s="7"/>
    </row>
    <row r="16" spans="1:31" s="3" customFormat="1" ht="48" customHeight="1">
      <c r="A16" s="23"/>
      <c r="B16" s="6"/>
      <c r="C16" s="435" t="s">
        <v>7373</v>
      </c>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2"/>
    </row>
    <row r="17" spans="1:52" s="3" customFormat="1" ht="15" customHeight="1">
      <c r="A17" s="23"/>
    </row>
    <row r="18" spans="1:52" s="3" customFormat="1" ht="15" customHeight="1">
      <c r="A18" s="23"/>
      <c r="B18" s="6"/>
      <c r="C18" s="50" t="s">
        <v>7374</v>
      </c>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row>
    <row r="19" spans="1:52" s="3" customFormat="1" ht="48" customHeight="1">
      <c r="A19" s="92"/>
      <c r="B19" s="6"/>
      <c r="C19" s="434" t="s">
        <v>7375</v>
      </c>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434"/>
      <c r="AE19" s="43"/>
      <c r="AF19" s="24"/>
      <c r="AG19" s="24"/>
      <c r="AH19" s="24"/>
      <c r="AI19" s="24"/>
      <c r="AJ19" s="24"/>
      <c r="AK19" s="24"/>
      <c r="AL19" s="24"/>
      <c r="AM19" s="24"/>
      <c r="AN19" s="24"/>
      <c r="AO19" s="24"/>
      <c r="AP19" s="24"/>
      <c r="AQ19" s="24"/>
      <c r="AR19" s="24"/>
      <c r="AS19" s="24"/>
      <c r="AT19" s="24"/>
      <c r="AU19" s="24"/>
      <c r="AV19" s="24"/>
      <c r="AW19" s="24"/>
      <c r="AX19" s="24"/>
      <c r="AY19" s="24"/>
      <c r="AZ19" s="24"/>
    </row>
    <row r="20" spans="1:52" s="3" customFormat="1" ht="15" customHeight="1">
      <c r="A20" s="23"/>
      <c r="AE20" s="7"/>
    </row>
    <row r="21" spans="1:52" s="3" customFormat="1" ht="15" customHeight="1">
      <c r="A21" s="93"/>
      <c r="B21" s="6"/>
      <c r="C21" s="50" t="s">
        <v>7376</v>
      </c>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8"/>
    </row>
    <row r="22" spans="1:52" s="3" customFormat="1" ht="84" customHeight="1">
      <c r="A22" s="23"/>
      <c r="B22" s="6"/>
      <c r="C22" s="434" t="s">
        <v>7377</v>
      </c>
      <c r="D22" s="434"/>
      <c r="E22" s="434"/>
      <c r="F22" s="434"/>
      <c r="G22" s="434"/>
      <c r="H22" s="434"/>
      <c r="I22" s="434"/>
      <c r="J22" s="434"/>
      <c r="K22" s="434"/>
      <c r="L22" s="434"/>
      <c r="M22" s="434"/>
      <c r="N22" s="434"/>
      <c r="O22" s="434"/>
      <c r="P22" s="434"/>
      <c r="Q22" s="434"/>
      <c r="R22" s="434"/>
      <c r="S22" s="434"/>
      <c r="T22" s="434"/>
      <c r="U22" s="434"/>
      <c r="V22" s="434"/>
      <c r="W22" s="434"/>
      <c r="X22" s="434"/>
      <c r="Y22" s="434"/>
      <c r="Z22" s="434"/>
      <c r="AA22" s="434"/>
      <c r="AB22" s="434"/>
      <c r="AC22" s="434"/>
      <c r="AD22" s="434"/>
      <c r="AE22" s="7"/>
    </row>
    <row r="23" spans="1:52" s="3" customFormat="1" ht="15" customHeight="1">
      <c r="A23" s="93"/>
      <c r="AE23" s="8"/>
    </row>
    <row r="24" spans="1:52" s="3" customFormat="1" ht="15" customHeight="1">
      <c r="A24" s="23"/>
      <c r="B24" s="6"/>
      <c r="C24" s="50" t="s">
        <v>7378</v>
      </c>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7"/>
    </row>
    <row r="25" spans="1:52" s="3" customFormat="1" ht="24" customHeight="1">
      <c r="A25" s="93"/>
      <c r="B25" s="6"/>
      <c r="C25" s="435" t="s">
        <v>7379</v>
      </c>
      <c r="D25" s="435"/>
      <c r="E25" s="435"/>
      <c r="F25" s="435"/>
      <c r="G25" s="435"/>
      <c r="H25" s="435"/>
      <c r="I25" s="435"/>
      <c r="J25" s="435"/>
      <c r="K25" s="435"/>
      <c r="L25" s="435"/>
      <c r="M25" s="435"/>
      <c r="N25" s="435"/>
      <c r="O25" s="435"/>
      <c r="P25" s="435"/>
      <c r="Q25" s="435"/>
      <c r="R25" s="435"/>
      <c r="S25" s="435"/>
      <c r="T25" s="435"/>
      <c r="U25" s="435"/>
      <c r="V25" s="435"/>
      <c r="W25" s="435"/>
      <c r="X25" s="435"/>
      <c r="Y25" s="435"/>
      <c r="Z25" s="435"/>
      <c r="AA25" s="435"/>
      <c r="AB25" s="435"/>
      <c r="AC25" s="435"/>
      <c r="AD25" s="435"/>
      <c r="AE25" s="8"/>
    </row>
    <row r="26" spans="1:52" s="3" customFormat="1" ht="15" customHeight="1">
      <c r="A26" s="23"/>
      <c r="AE26" s="7"/>
    </row>
    <row r="27" spans="1:52" s="3" customFormat="1" ht="15" customHeight="1">
      <c r="A27" s="93"/>
      <c r="C27" s="50" t="s">
        <v>7380</v>
      </c>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8"/>
    </row>
    <row r="28" spans="1:52" s="3" customFormat="1" ht="36" customHeight="1">
      <c r="A28" s="23"/>
      <c r="C28" s="435" t="s">
        <v>7381</v>
      </c>
      <c r="D28" s="435"/>
      <c r="E28" s="435"/>
      <c r="F28" s="435"/>
      <c r="G28" s="435"/>
      <c r="H28" s="435"/>
      <c r="I28" s="435"/>
      <c r="J28" s="435"/>
      <c r="K28" s="435"/>
      <c r="L28" s="435"/>
      <c r="M28" s="435"/>
      <c r="N28" s="435"/>
      <c r="O28" s="435"/>
      <c r="P28" s="435"/>
      <c r="Q28" s="435"/>
      <c r="R28" s="435"/>
      <c r="S28" s="435"/>
      <c r="T28" s="435"/>
      <c r="U28" s="435"/>
      <c r="V28" s="435"/>
      <c r="W28" s="435"/>
      <c r="X28" s="435"/>
      <c r="Y28" s="435"/>
      <c r="Z28" s="435"/>
      <c r="AA28" s="435"/>
      <c r="AB28" s="435"/>
      <c r="AC28" s="435"/>
      <c r="AD28" s="435"/>
      <c r="AE28" s="7"/>
    </row>
    <row r="29" spans="1:52" s="3" customFormat="1" ht="15" customHeight="1">
      <c r="A29" s="93"/>
      <c r="AE29" s="8"/>
    </row>
    <row r="30" spans="1:52" s="3" customFormat="1" ht="15" customHeight="1">
      <c r="A30" s="23"/>
      <c r="C30" s="50" t="s">
        <v>7382</v>
      </c>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7"/>
    </row>
    <row r="31" spans="1:52" s="3" customFormat="1" ht="36" customHeight="1">
      <c r="A31" s="93"/>
      <c r="C31" s="435" t="s">
        <v>7383</v>
      </c>
      <c r="D31" s="435"/>
      <c r="E31" s="435"/>
      <c r="F31" s="435"/>
      <c r="G31" s="435"/>
      <c r="H31" s="435"/>
      <c r="I31" s="435"/>
      <c r="J31" s="435"/>
      <c r="K31" s="435"/>
      <c r="L31" s="435"/>
      <c r="M31" s="435"/>
      <c r="N31" s="435"/>
      <c r="O31" s="435"/>
      <c r="P31" s="435"/>
      <c r="Q31" s="435"/>
      <c r="R31" s="435"/>
      <c r="S31" s="435"/>
      <c r="T31" s="435"/>
      <c r="U31" s="435"/>
      <c r="V31" s="435"/>
      <c r="W31" s="435"/>
      <c r="X31" s="435"/>
      <c r="Y31" s="435"/>
      <c r="Z31" s="435"/>
      <c r="AA31" s="435"/>
      <c r="AB31" s="435"/>
      <c r="AC31" s="435"/>
      <c r="AD31" s="435"/>
      <c r="AE31" s="8"/>
    </row>
    <row r="32" spans="1:52" s="3" customFormat="1" ht="15" customHeight="1">
      <c r="A32" s="23"/>
      <c r="AE32" s="7"/>
    </row>
    <row r="33" spans="1:31" s="3" customFormat="1" ht="15" customHeight="1">
      <c r="A33" s="93"/>
      <c r="C33" s="50" t="s">
        <v>7384</v>
      </c>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8"/>
    </row>
    <row r="34" spans="1:31" s="3" customFormat="1" ht="48" customHeight="1">
      <c r="A34" s="23"/>
      <c r="C34" s="435" t="s">
        <v>7385</v>
      </c>
      <c r="D34" s="435"/>
      <c r="E34" s="435"/>
      <c r="F34" s="435"/>
      <c r="G34" s="435"/>
      <c r="H34" s="435"/>
      <c r="I34" s="435"/>
      <c r="J34" s="435"/>
      <c r="K34" s="435"/>
      <c r="L34" s="435"/>
      <c r="M34" s="435"/>
      <c r="N34" s="435"/>
      <c r="O34" s="435"/>
      <c r="P34" s="435"/>
      <c r="Q34" s="435"/>
      <c r="R34" s="435"/>
      <c r="S34" s="435"/>
      <c r="T34" s="435"/>
      <c r="U34" s="435"/>
      <c r="V34" s="435"/>
      <c r="W34" s="435"/>
      <c r="X34" s="435"/>
      <c r="Y34" s="435"/>
      <c r="Z34" s="435"/>
      <c r="AA34" s="435"/>
      <c r="AB34" s="435"/>
      <c r="AC34" s="435"/>
      <c r="AD34" s="435"/>
      <c r="AE34" s="7"/>
    </row>
    <row r="35" spans="1:31" s="3" customFormat="1" ht="15" customHeight="1">
      <c r="A35" s="23"/>
      <c r="AE35" s="7"/>
    </row>
    <row r="36" spans="1:31" s="3" customFormat="1" ht="15" customHeight="1">
      <c r="A36" s="23"/>
      <c r="C36" s="50" t="s">
        <v>7386</v>
      </c>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2"/>
    </row>
    <row r="37" spans="1:31" s="3" customFormat="1" ht="48" customHeight="1">
      <c r="A37" s="23"/>
      <c r="C37" s="435" t="s">
        <v>7387</v>
      </c>
      <c r="D37" s="435"/>
      <c r="E37" s="435"/>
      <c r="F37" s="435"/>
      <c r="G37" s="435"/>
      <c r="H37" s="435"/>
      <c r="I37" s="435"/>
      <c r="J37" s="435"/>
      <c r="K37" s="435"/>
      <c r="L37" s="435"/>
      <c r="M37" s="435"/>
      <c r="N37" s="435"/>
      <c r="O37" s="435"/>
      <c r="P37" s="435"/>
      <c r="Q37" s="435"/>
      <c r="R37" s="435"/>
      <c r="S37" s="435"/>
      <c r="T37" s="435"/>
      <c r="U37" s="435"/>
      <c r="V37" s="435"/>
      <c r="W37" s="435"/>
      <c r="X37" s="435"/>
      <c r="Y37" s="435"/>
      <c r="Z37" s="435"/>
      <c r="AA37" s="435"/>
      <c r="AB37" s="435"/>
      <c r="AC37" s="435"/>
      <c r="AD37" s="435"/>
      <c r="AE37" s="2"/>
    </row>
    <row r="38" spans="1:31" s="3" customFormat="1" ht="15" customHeight="1">
      <c r="A38" s="23"/>
      <c r="AE38" s="2"/>
    </row>
    <row r="39" spans="1:31" s="3" customFormat="1" ht="15" customHeight="1">
      <c r="A39" s="23"/>
      <c r="C39" s="50" t="s">
        <v>7388</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2"/>
    </row>
    <row r="40" spans="1:31" s="3" customFormat="1" ht="36" customHeight="1">
      <c r="A40" s="23"/>
      <c r="C40" s="435" t="s">
        <v>7389</v>
      </c>
      <c r="D40" s="435"/>
      <c r="E40" s="435"/>
      <c r="F40" s="435"/>
      <c r="G40" s="435"/>
      <c r="H40" s="435"/>
      <c r="I40" s="435"/>
      <c r="J40" s="435"/>
      <c r="K40" s="435"/>
      <c r="L40" s="435"/>
      <c r="M40" s="435"/>
      <c r="N40" s="435"/>
      <c r="O40" s="435"/>
      <c r="P40" s="435"/>
      <c r="Q40" s="435"/>
      <c r="R40" s="435"/>
      <c r="S40" s="435"/>
      <c r="T40" s="435"/>
      <c r="U40" s="435"/>
      <c r="V40" s="435"/>
      <c r="W40" s="435"/>
      <c r="X40" s="435"/>
      <c r="Y40" s="435"/>
      <c r="Z40" s="435"/>
      <c r="AA40" s="435"/>
      <c r="AB40" s="435"/>
      <c r="AC40" s="435"/>
      <c r="AD40" s="435"/>
      <c r="AE40" s="2"/>
    </row>
    <row r="41" spans="1:31" s="3" customFormat="1" ht="15" customHeight="1">
      <c r="A41" s="23"/>
      <c r="AE41" s="2"/>
    </row>
    <row r="42" spans="1:31" s="3" customFormat="1" ht="15" customHeight="1">
      <c r="A42" s="23"/>
      <c r="C42" s="50" t="s">
        <v>7390</v>
      </c>
      <c r="D42" s="50"/>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2"/>
    </row>
    <row r="43" spans="1:31" s="3" customFormat="1" ht="36" customHeight="1">
      <c r="A43" s="23"/>
      <c r="C43" s="435" t="s">
        <v>7391</v>
      </c>
      <c r="D43" s="435"/>
      <c r="E43" s="435"/>
      <c r="F43" s="435"/>
      <c r="G43" s="435"/>
      <c r="H43" s="435"/>
      <c r="I43" s="435"/>
      <c r="J43" s="435"/>
      <c r="K43" s="435"/>
      <c r="L43" s="435"/>
      <c r="M43" s="435"/>
      <c r="N43" s="435"/>
      <c r="O43" s="435"/>
      <c r="P43" s="435"/>
      <c r="Q43" s="435"/>
      <c r="R43" s="435"/>
      <c r="S43" s="435"/>
      <c r="T43" s="435"/>
      <c r="U43" s="435"/>
      <c r="V43" s="435"/>
      <c r="W43" s="435"/>
      <c r="X43" s="435"/>
      <c r="Y43" s="435"/>
      <c r="Z43" s="435"/>
      <c r="AA43" s="435"/>
      <c r="AB43" s="435"/>
      <c r="AC43" s="435"/>
      <c r="AD43" s="435"/>
      <c r="AE43" s="2"/>
    </row>
    <row r="44" spans="1:31" s="3" customFormat="1" ht="15" customHeight="1">
      <c r="A44" s="23"/>
      <c r="AE44" s="2"/>
    </row>
    <row r="45" spans="1:31" s="3" customFormat="1" ht="15" customHeight="1">
      <c r="A45" s="23"/>
      <c r="C45" s="50" t="s">
        <v>7392</v>
      </c>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2"/>
    </row>
    <row r="46" spans="1:31" s="3" customFormat="1" ht="36" customHeight="1">
      <c r="A46" s="23"/>
      <c r="C46" s="434" t="s">
        <v>7393</v>
      </c>
      <c r="D46" s="434"/>
      <c r="E46" s="434"/>
      <c r="F46" s="434"/>
      <c r="G46" s="434"/>
      <c r="H46" s="434"/>
      <c r="I46" s="434"/>
      <c r="J46" s="434"/>
      <c r="K46" s="434"/>
      <c r="L46" s="434"/>
      <c r="M46" s="434"/>
      <c r="N46" s="434"/>
      <c r="O46" s="434"/>
      <c r="P46" s="434"/>
      <c r="Q46" s="434"/>
      <c r="R46" s="434"/>
      <c r="S46" s="434"/>
      <c r="T46" s="434"/>
      <c r="U46" s="434"/>
      <c r="V46" s="434"/>
      <c r="W46" s="434"/>
      <c r="X46" s="434"/>
      <c r="Y46" s="434"/>
      <c r="Z46" s="434"/>
      <c r="AA46" s="434"/>
      <c r="AB46" s="434"/>
      <c r="AC46" s="434"/>
      <c r="AD46" s="434"/>
      <c r="AE46" s="2"/>
    </row>
    <row r="47" spans="1:31" s="3" customFormat="1" ht="15" customHeight="1">
      <c r="A47" s="23"/>
      <c r="AE47" s="2"/>
    </row>
    <row r="48" spans="1:31" s="3" customFormat="1" ht="15" customHeight="1">
      <c r="A48" s="23"/>
      <c r="C48" s="50" t="s">
        <v>7394</v>
      </c>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2"/>
    </row>
    <row r="49" spans="1:31" s="3" customFormat="1" ht="48" customHeight="1">
      <c r="A49" s="23"/>
      <c r="C49" s="435" t="s">
        <v>7395</v>
      </c>
      <c r="D49" s="435"/>
      <c r="E49" s="435"/>
      <c r="F49" s="435"/>
      <c r="G49" s="435"/>
      <c r="H49" s="435"/>
      <c r="I49" s="435"/>
      <c r="J49" s="435"/>
      <c r="K49" s="435"/>
      <c r="L49" s="435"/>
      <c r="M49" s="435"/>
      <c r="N49" s="435"/>
      <c r="O49" s="435"/>
      <c r="P49" s="435"/>
      <c r="Q49" s="435"/>
      <c r="R49" s="435"/>
      <c r="S49" s="435"/>
      <c r="T49" s="435"/>
      <c r="U49" s="435"/>
      <c r="V49" s="435"/>
      <c r="W49" s="435"/>
      <c r="X49" s="435"/>
      <c r="Y49" s="435"/>
      <c r="Z49" s="435"/>
      <c r="AA49" s="435"/>
      <c r="AB49" s="435"/>
      <c r="AC49" s="435"/>
      <c r="AD49" s="435"/>
      <c r="AE49" s="2"/>
    </row>
    <row r="50" spans="1:31" s="3" customFormat="1" ht="15" customHeight="1">
      <c r="A50" s="23"/>
      <c r="AE50" s="2"/>
    </row>
    <row r="51" spans="1:31" s="3" customFormat="1" ht="15" customHeight="1">
      <c r="A51" s="23"/>
      <c r="C51" s="50" t="s">
        <v>7396</v>
      </c>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2"/>
    </row>
    <row r="52" spans="1:31" s="3" customFormat="1" ht="48" customHeight="1">
      <c r="A52" s="23"/>
      <c r="C52" s="434" t="s">
        <v>7397</v>
      </c>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2"/>
    </row>
    <row r="53" spans="1:31" s="3" customFormat="1" ht="15" customHeight="1">
      <c r="A53" s="23"/>
      <c r="AE53" s="2"/>
    </row>
    <row r="54" spans="1:31" s="3" customFormat="1" ht="15" customHeight="1">
      <c r="A54" s="23"/>
      <c r="C54" s="50" t="s">
        <v>7398</v>
      </c>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2"/>
    </row>
    <row r="55" spans="1:31" s="3" customFormat="1" ht="48" customHeight="1">
      <c r="A55" s="23"/>
      <c r="C55" s="435" t="s">
        <v>7399</v>
      </c>
      <c r="D55" s="435"/>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435"/>
      <c r="AE55" s="2"/>
    </row>
    <row r="56" spans="1:31" s="3" customFormat="1" ht="15" customHeight="1">
      <c r="A56" s="23"/>
      <c r="AE56" s="2"/>
    </row>
    <row r="57" spans="1:31" s="3" customFormat="1" ht="15" customHeight="1">
      <c r="A57" s="23"/>
      <c r="C57" s="50" t="s">
        <v>7400</v>
      </c>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2"/>
    </row>
    <row r="58" spans="1:31" s="3" customFormat="1" ht="24" customHeight="1">
      <c r="A58" s="23"/>
      <c r="C58" s="434" t="s">
        <v>7401</v>
      </c>
      <c r="D58" s="434"/>
      <c r="E58" s="434"/>
      <c r="F58" s="434"/>
      <c r="G58" s="434"/>
      <c r="H58" s="434"/>
      <c r="I58" s="434"/>
      <c r="J58" s="434"/>
      <c r="K58" s="434"/>
      <c r="L58" s="434"/>
      <c r="M58" s="434"/>
      <c r="N58" s="434"/>
      <c r="O58" s="434"/>
      <c r="P58" s="434"/>
      <c r="Q58" s="434"/>
      <c r="R58" s="434"/>
      <c r="S58" s="434"/>
      <c r="T58" s="434"/>
      <c r="U58" s="434"/>
      <c r="V58" s="434"/>
      <c r="W58" s="434"/>
      <c r="X58" s="434"/>
      <c r="Y58" s="434"/>
      <c r="Z58" s="434"/>
      <c r="AA58" s="434"/>
      <c r="AB58" s="434"/>
      <c r="AC58" s="434"/>
      <c r="AD58" s="434"/>
      <c r="AE58" s="2"/>
    </row>
    <row r="59" spans="1:31" s="3" customFormat="1" ht="15" customHeight="1">
      <c r="A59" s="23"/>
      <c r="AE59" s="2"/>
    </row>
    <row r="60" spans="1:31" s="3" customFormat="1" ht="15" customHeight="1">
      <c r="A60" s="23"/>
      <c r="C60" s="50" t="s">
        <v>7402</v>
      </c>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2"/>
    </row>
    <row r="61" spans="1:31" s="3" customFormat="1" ht="24" customHeight="1">
      <c r="A61" s="23"/>
      <c r="C61" s="435" t="s">
        <v>7403</v>
      </c>
      <c r="D61" s="435"/>
      <c r="E61" s="435"/>
      <c r="F61" s="435"/>
      <c r="G61" s="435"/>
      <c r="H61" s="435"/>
      <c r="I61" s="435"/>
      <c r="J61" s="435"/>
      <c r="K61" s="435"/>
      <c r="L61" s="435"/>
      <c r="M61" s="435"/>
      <c r="N61" s="435"/>
      <c r="O61" s="435"/>
      <c r="P61" s="435"/>
      <c r="Q61" s="435"/>
      <c r="R61" s="435"/>
      <c r="S61" s="435"/>
      <c r="T61" s="435"/>
      <c r="U61" s="435"/>
      <c r="V61" s="435"/>
      <c r="W61" s="435"/>
      <c r="X61" s="435"/>
      <c r="Y61" s="435"/>
      <c r="Z61" s="435"/>
      <c r="AA61" s="435"/>
      <c r="AB61" s="435"/>
      <c r="AC61" s="435"/>
      <c r="AD61" s="435"/>
      <c r="AE61" s="2"/>
    </row>
    <row r="62" spans="1:31" s="3" customFormat="1" ht="15" customHeight="1">
      <c r="A62" s="23"/>
      <c r="AE62" s="2"/>
    </row>
    <row r="63" spans="1:31" s="3" customFormat="1" ht="15" customHeight="1">
      <c r="A63" s="23"/>
      <c r="C63" s="50" t="s">
        <v>7404</v>
      </c>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2"/>
    </row>
    <row r="64" spans="1:31" s="3" customFormat="1" ht="60" customHeight="1">
      <c r="A64" s="23"/>
      <c r="C64" s="435" t="s">
        <v>7405</v>
      </c>
      <c r="D64" s="435"/>
      <c r="E64" s="435"/>
      <c r="F64" s="435"/>
      <c r="G64" s="435"/>
      <c r="H64" s="435"/>
      <c r="I64" s="435"/>
      <c r="J64" s="435"/>
      <c r="K64" s="435"/>
      <c r="L64" s="435"/>
      <c r="M64" s="435"/>
      <c r="N64" s="435"/>
      <c r="O64" s="435"/>
      <c r="P64" s="435"/>
      <c r="Q64" s="435"/>
      <c r="R64" s="435"/>
      <c r="S64" s="435"/>
      <c r="T64" s="435"/>
      <c r="U64" s="435"/>
      <c r="V64" s="435"/>
      <c r="W64" s="435"/>
      <c r="X64" s="435"/>
      <c r="Y64" s="435"/>
      <c r="Z64" s="435"/>
      <c r="AA64" s="435"/>
      <c r="AB64" s="435"/>
      <c r="AC64" s="435"/>
      <c r="AD64" s="435"/>
      <c r="AE64" s="2"/>
    </row>
    <row r="65" spans="1:31" s="3" customFormat="1" ht="15" customHeight="1">
      <c r="A65" s="23"/>
      <c r="AE65" s="2"/>
    </row>
    <row r="66" spans="1:31" s="3" customFormat="1" ht="15" customHeight="1">
      <c r="A66" s="23"/>
      <c r="C66" s="50" t="s">
        <v>7406</v>
      </c>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2"/>
    </row>
    <row r="67" spans="1:31" s="3" customFormat="1" ht="24" customHeight="1">
      <c r="A67" s="23"/>
      <c r="C67" s="435" t="s">
        <v>7407</v>
      </c>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435"/>
      <c r="AE67" s="2"/>
    </row>
    <row r="68" spans="1:31" s="3" customFormat="1" ht="15" customHeight="1">
      <c r="A68" s="23"/>
      <c r="AE68" s="2"/>
    </row>
    <row r="69" spans="1:31" s="3" customFormat="1" ht="15" customHeight="1">
      <c r="A69" s="23"/>
      <c r="C69" s="50" t="s">
        <v>7408</v>
      </c>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2"/>
    </row>
    <row r="70" spans="1:31" s="3" customFormat="1" ht="36" customHeight="1">
      <c r="A70" s="23"/>
      <c r="C70" s="435" t="s">
        <v>7409</v>
      </c>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2"/>
    </row>
    <row r="71" spans="1:31" s="3" customFormat="1" ht="15" customHeight="1">
      <c r="A71" s="23"/>
      <c r="AE71" s="2"/>
    </row>
    <row r="72" spans="1:31" s="3" customFormat="1" ht="15" customHeight="1">
      <c r="A72" s="23"/>
      <c r="C72" s="50" t="s">
        <v>7410</v>
      </c>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2"/>
    </row>
    <row r="73" spans="1:31" s="3" customFormat="1" ht="36" customHeight="1">
      <c r="A73" s="23"/>
      <c r="C73" s="434" t="s">
        <v>7411</v>
      </c>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34"/>
      <c r="AE73" s="2"/>
    </row>
    <row r="74" spans="1:31" s="3" customFormat="1" ht="15" customHeight="1">
      <c r="A74" s="23"/>
      <c r="AE74" s="2"/>
    </row>
    <row r="75" spans="1:31" s="3" customFormat="1" ht="15" customHeight="1">
      <c r="A75" s="23"/>
      <c r="C75" s="50" t="s">
        <v>7412</v>
      </c>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2"/>
    </row>
    <row r="76" spans="1:31" s="3" customFormat="1" ht="24" customHeight="1">
      <c r="A76" s="23"/>
      <c r="C76" s="434" t="s">
        <v>7413</v>
      </c>
      <c r="D76" s="434"/>
      <c r="E76" s="434"/>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2"/>
    </row>
    <row r="77" spans="1:31" s="3" customFormat="1" ht="15" customHeight="1">
      <c r="A77" s="23"/>
      <c r="AE77" s="2"/>
    </row>
    <row r="78" spans="1:31" s="3" customFormat="1" ht="15" customHeight="1">
      <c r="A78" s="23"/>
      <c r="C78" s="50" t="s">
        <v>7414</v>
      </c>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2"/>
    </row>
    <row r="79" spans="1:31" s="3" customFormat="1" ht="24" customHeight="1">
      <c r="A79" s="23"/>
      <c r="C79" s="435" t="s">
        <v>7415</v>
      </c>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2"/>
    </row>
    <row r="80" spans="1:31" s="3" customFormat="1" ht="15" customHeight="1">
      <c r="A80" s="23"/>
      <c r="AE80" s="2"/>
    </row>
    <row r="81" spans="1:31" s="3" customFormat="1" ht="24" customHeight="1">
      <c r="A81" s="23"/>
      <c r="C81" s="435" t="s">
        <v>7416</v>
      </c>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2"/>
    </row>
    <row r="82" spans="1:31" s="3" customFormat="1" ht="5.25" customHeight="1">
      <c r="A82" s="23"/>
      <c r="C82" s="106"/>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2"/>
    </row>
    <row r="83" spans="1:31" s="3" customFormat="1" ht="24" customHeight="1">
      <c r="A83" s="23"/>
      <c r="C83" s="435" t="s">
        <v>7417</v>
      </c>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2"/>
    </row>
    <row r="84" spans="1:31" s="3" customFormat="1" ht="5.25" customHeight="1">
      <c r="A84" s="23"/>
      <c r="C84" s="106"/>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2"/>
    </row>
    <row r="85" spans="1:31" s="3" customFormat="1" ht="24" customHeight="1">
      <c r="A85" s="23"/>
      <c r="C85" s="435" t="s">
        <v>7418</v>
      </c>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2"/>
    </row>
    <row r="86" spans="1:31" s="3" customFormat="1" ht="5.25" customHeight="1">
      <c r="A86" s="23"/>
      <c r="C86" s="106"/>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2"/>
    </row>
    <row r="87" spans="1:31" s="3" customFormat="1" ht="24" customHeight="1">
      <c r="A87" s="23"/>
      <c r="C87" s="435" t="s">
        <v>7419</v>
      </c>
      <c r="D87" s="435"/>
      <c r="E87" s="435"/>
      <c r="F87" s="435"/>
      <c r="G87" s="435"/>
      <c r="H87" s="435"/>
      <c r="I87" s="435"/>
      <c r="J87" s="435"/>
      <c r="K87" s="435"/>
      <c r="L87" s="435"/>
      <c r="M87" s="435"/>
      <c r="N87" s="435"/>
      <c r="O87" s="435"/>
      <c r="P87" s="435"/>
      <c r="Q87" s="435"/>
      <c r="R87" s="435"/>
      <c r="S87" s="435"/>
      <c r="T87" s="435"/>
      <c r="U87" s="435"/>
      <c r="V87" s="435"/>
      <c r="W87" s="435"/>
      <c r="X87" s="435"/>
      <c r="Y87" s="435"/>
      <c r="Z87" s="435"/>
      <c r="AA87" s="435"/>
      <c r="AB87" s="435"/>
      <c r="AC87" s="435"/>
      <c r="AD87" s="435"/>
      <c r="AE87" s="2"/>
    </row>
    <row r="88" spans="1:31" s="3" customFormat="1" ht="5.25" customHeight="1">
      <c r="A88" s="23"/>
      <c r="C88" s="106"/>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2"/>
    </row>
    <row r="89" spans="1:31" s="3" customFormat="1" ht="24" customHeight="1">
      <c r="A89" s="23"/>
      <c r="C89" s="435" t="s">
        <v>7420</v>
      </c>
      <c r="D89" s="435"/>
      <c r="E89" s="435"/>
      <c r="F89" s="435"/>
      <c r="G89" s="435"/>
      <c r="H89" s="435"/>
      <c r="I89" s="435"/>
      <c r="J89" s="435"/>
      <c r="K89" s="435"/>
      <c r="L89" s="435"/>
      <c r="M89" s="435"/>
      <c r="N89" s="435"/>
      <c r="O89" s="435"/>
      <c r="P89" s="435"/>
      <c r="Q89" s="435"/>
      <c r="R89" s="435"/>
      <c r="S89" s="435"/>
      <c r="T89" s="435"/>
      <c r="U89" s="435"/>
      <c r="V89" s="435"/>
      <c r="W89" s="435"/>
      <c r="X89" s="435"/>
      <c r="Y89" s="435"/>
      <c r="Z89" s="435"/>
      <c r="AA89" s="435"/>
      <c r="AB89" s="435"/>
      <c r="AC89" s="435"/>
      <c r="AD89" s="435"/>
      <c r="AE89" s="2"/>
    </row>
    <row r="90" spans="1:31" s="3" customFormat="1" ht="5.25" customHeight="1">
      <c r="A90" s="23"/>
      <c r="C90" s="106"/>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2"/>
    </row>
    <row r="91" spans="1:31" s="3" customFormat="1" ht="24" customHeight="1">
      <c r="A91" s="23"/>
      <c r="C91" s="435" t="s">
        <v>7421</v>
      </c>
      <c r="D91" s="435"/>
      <c r="E91" s="435"/>
      <c r="F91" s="435"/>
      <c r="G91" s="435"/>
      <c r="H91" s="435"/>
      <c r="I91" s="435"/>
      <c r="J91" s="435"/>
      <c r="K91" s="435"/>
      <c r="L91" s="435"/>
      <c r="M91" s="435"/>
      <c r="N91" s="435"/>
      <c r="O91" s="435"/>
      <c r="P91" s="435"/>
      <c r="Q91" s="435"/>
      <c r="R91" s="435"/>
      <c r="S91" s="435"/>
      <c r="T91" s="435"/>
      <c r="U91" s="435"/>
      <c r="V91" s="435"/>
      <c r="W91" s="435"/>
      <c r="X91" s="435"/>
      <c r="Y91" s="435"/>
      <c r="Z91" s="435"/>
      <c r="AA91" s="435"/>
      <c r="AB91" s="435"/>
      <c r="AC91" s="435"/>
      <c r="AD91" s="435"/>
      <c r="AE91" s="2"/>
    </row>
    <row r="92" spans="1:31" s="3" customFormat="1" ht="5.25" customHeight="1">
      <c r="A92" s="23"/>
      <c r="C92" s="106"/>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2"/>
    </row>
    <row r="93" spans="1:31" s="3" customFormat="1" ht="24" customHeight="1">
      <c r="A93" s="23"/>
      <c r="C93" s="435" t="s">
        <v>7422</v>
      </c>
      <c r="D93" s="435"/>
      <c r="E93" s="435"/>
      <c r="F93" s="435"/>
      <c r="G93" s="435"/>
      <c r="H93" s="435"/>
      <c r="I93" s="435"/>
      <c r="J93" s="435"/>
      <c r="K93" s="435"/>
      <c r="L93" s="435"/>
      <c r="M93" s="435"/>
      <c r="N93" s="435"/>
      <c r="O93" s="435"/>
      <c r="P93" s="435"/>
      <c r="Q93" s="435"/>
      <c r="R93" s="435"/>
      <c r="S93" s="435"/>
      <c r="T93" s="435"/>
      <c r="U93" s="435"/>
      <c r="V93" s="435"/>
      <c r="W93" s="435"/>
      <c r="X93" s="435"/>
      <c r="Y93" s="435"/>
      <c r="Z93" s="435"/>
      <c r="AA93" s="435"/>
      <c r="AB93" s="435"/>
      <c r="AC93" s="435"/>
      <c r="AD93" s="435"/>
      <c r="AE93" s="2"/>
    </row>
    <row r="94" spans="1:31" s="3" customFormat="1" ht="5.25" customHeight="1">
      <c r="A94" s="23"/>
      <c r="C94" s="106"/>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2"/>
    </row>
    <row r="95" spans="1:31" s="3" customFormat="1" ht="24" customHeight="1">
      <c r="A95" s="23"/>
      <c r="C95" s="435" t="s">
        <v>7423</v>
      </c>
      <c r="D95" s="435"/>
      <c r="E95" s="435"/>
      <c r="F95" s="435"/>
      <c r="G95" s="435"/>
      <c r="H95" s="435"/>
      <c r="I95" s="435"/>
      <c r="J95" s="435"/>
      <c r="K95" s="435"/>
      <c r="L95" s="435"/>
      <c r="M95" s="435"/>
      <c r="N95" s="435"/>
      <c r="O95" s="435"/>
      <c r="P95" s="435"/>
      <c r="Q95" s="435"/>
      <c r="R95" s="435"/>
      <c r="S95" s="435"/>
      <c r="T95" s="435"/>
      <c r="U95" s="435"/>
      <c r="V95" s="435"/>
      <c r="W95" s="435"/>
      <c r="X95" s="435"/>
      <c r="Y95" s="435"/>
      <c r="Z95" s="435"/>
      <c r="AA95" s="435"/>
      <c r="AB95" s="435"/>
      <c r="AC95" s="435"/>
      <c r="AD95" s="435"/>
      <c r="AE95" s="2"/>
    </row>
    <row r="96" spans="1:31" s="3" customFormat="1" ht="5.25" customHeight="1">
      <c r="A96" s="23"/>
      <c r="C96" s="106"/>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2"/>
    </row>
    <row r="97" spans="1:31" s="3" customFormat="1" ht="24" customHeight="1">
      <c r="A97" s="23"/>
      <c r="B97" s="23"/>
      <c r="C97" s="434" t="s">
        <v>7424</v>
      </c>
      <c r="D97" s="434"/>
      <c r="E97" s="434"/>
      <c r="F97" s="434"/>
      <c r="G97" s="434"/>
      <c r="H97" s="434"/>
      <c r="I97" s="434"/>
      <c r="J97" s="434"/>
      <c r="K97" s="434"/>
      <c r="L97" s="434"/>
      <c r="M97" s="434"/>
      <c r="N97" s="434"/>
      <c r="O97" s="434"/>
      <c r="P97" s="434"/>
      <c r="Q97" s="434"/>
      <c r="R97" s="434"/>
      <c r="S97" s="434"/>
      <c r="T97" s="434"/>
      <c r="U97" s="434"/>
      <c r="V97" s="434"/>
      <c r="W97" s="434"/>
      <c r="X97" s="434"/>
      <c r="Y97" s="434"/>
      <c r="Z97" s="434"/>
      <c r="AA97" s="434"/>
      <c r="AB97" s="434"/>
      <c r="AC97" s="434"/>
      <c r="AD97" s="434"/>
      <c r="AE97" s="2"/>
    </row>
    <row r="98" spans="1:31" s="51" customFormat="1" ht="5.25" customHeight="1">
      <c r="A98" s="23"/>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2"/>
    </row>
    <row r="99" spans="1:31" s="3" customFormat="1" ht="24" customHeight="1">
      <c r="A99" s="23"/>
      <c r="C99" s="435" t="s">
        <v>7425</v>
      </c>
      <c r="D99" s="435"/>
      <c r="E99" s="435"/>
      <c r="F99" s="435"/>
      <c r="G99" s="435"/>
      <c r="H99" s="435"/>
      <c r="I99" s="435"/>
      <c r="J99" s="435"/>
      <c r="K99" s="435"/>
      <c r="L99" s="435"/>
      <c r="M99" s="435"/>
      <c r="N99" s="435"/>
      <c r="O99" s="435"/>
      <c r="P99" s="435"/>
      <c r="Q99" s="435"/>
      <c r="R99" s="435"/>
      <c r="S99" s="435"/>
      <c r="T99" s="435"/>
      <c r="U99" s="435"/>
      <c r="V99" s="435"/>
      <c r="W99" s="435"/>
      <c r="X99" s="435"/>
      <c r="Y99" s="435"/>
      <c r="Z99" s="435"/>
      <c r="AA99" s="435"/>
      <c r="AB99" s="435"/>
      <c r="AC99" s="435"/>
      <c r="AD99" s="435"/>
      <c r="AE99" s="2"/>
    </row>
    <row r="100" spans="1:31" s="3" customFormat="1" ht="5.25" customHeight="1">
      <c r="A100" s="23"/>
      <c r="C100" s="106"/>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2"/>
    </row>
    <row r="101" spans="1:31" s="3" customFormat="1" ht="15" customHeight="1">
      <c r="A101" s="23"/>
      <c r="C101" s="435" t="s">
        <v>7426</v>
      </c>
      <c r="D101" s="435"/>
      <c r="E101" s="435"/>
      <c r="F101" s="435"/>
      <c r="G101" s="435"/>
      <c r="H101" s="435"/>
      <c r="I101" s="435"/>
      <c r="J101" s="435"/>
      <c r="K101" s="435"/>
      <c r="L101" s="435"/>
      <c r="M101" s="435"/>
      <c r="N101" s="435"/>
      <c r="O101" s="435"/>
      <c r="P101" s="435"/>
      <c r="Q101" s="435"/>
      <c r="R101" s="435"/>
      <c r="S101" s="435"/>
      <c r="T101" s="435"/>
      <c r="U101" s="435"/>
      <c r="V101" s="435"/>
      <c r="W101" s="435"/>
      <c r="X101" s="435"/>
      <c r="Y101" s="435"/>
      <c r="Z101" s="435"/>
      <c r="AA101" s="435"/>
      <c r="AB101" s="435"/>
      <c r="AC101" s="435"/>
      <c r="AD101" s="435"/>
      <c r="AE101" s="2"/>
    </row>
    <row r="102" spans="1:31" s="3" customFormat="1" ht="5.25" customHeight="1">
      <c r="A102" s="23"/>
      <c r="C102" s="106"/>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2"/>
    </row>
    <row r="103" spans="1:31" s="3" customFormat="1" ht="24" customHeight="1">
      <c r="A103" s="23"/>
      <c r="C103" s="435" t="s">
        <v>7427</v>
      </c>
      <c r="D103" s="435"/>
      <c r="E103" s="435"/>
      <c r="F103" s="435"/>
      <c r="G103" s="435"/>
      <c r="H103" s="435"/>
      <c r="I103" s="435"/>
      <c r="J103" s="435"/>
      <c r="K103" s="435"/>
      <c r="L103" s="435"/>
      <c r="M103" s="435"/>
      <c r="N103" s="435"/>
      <c r="O103" s="435"/>
      <c r="P103" s="435"/>
      <c r="Q103" s="435"/>
      <c r="R103" s="435"/>
      <c r="S103" s="435"/>
      <c r="T103" s="435"/>
      <c r="U103" s="435"/>
      <c r="V103" s="435"/>
      <c r="W103" s="435"/>
      <c r="X103" s="435"/>
      <c r="Y103" s="435"/>
      <c r="Z103" s="435"/>
      <c r="AA103" s="435"/>
      <c r="AB103" s="435"/>
      <c r="AC103" s="435"/>
      <c r="AD103" s="435"/>
      <c r="AE103" s="2"/>
    </row>
    <row r="104" spans="1:31" s="3" customFormat="1" ht="5.25" customHeight="1">
      <c r="A104" s="23"/>
      <c r="C104" s="106"/>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2"/>
    </row>
    <row r="105" spans="1:31" s="3" customFormat="1" ht="36" customHeight="1">
      <c r="A105" s="23"/>
      <c r="C105" s="435" t="s">
        <v>7428</v>
      </c>
      <c r="D105" s="435"/>
      <c r="E105" s="435"/>
      <c r="F105" s="435"/>
      <c r="G105" s="435"/>
      <c r="H105" s="435"/>
      <c r="I105" s="435"/>
      <c r="J105" s="435"/>
      <c r="K105" s="435"/>
      <c r="L105" s="435"/>
      <c r="M105" s="435"/>
      <c r="N105" s="435"/>
      <c r="O105" s="435"/>
      <c r="P105" s="435"/>
      <c r="Q105" s="435"/>
      <c r="R105" s="435"/>
      <c r="S105" s="435"/>
      <c r="T105" s="435"/>
      <c r="U105" s="435"/>
      <c r="V105" s="435"/>
      <c r="W105" s="435"/>
      <c r="X105" s="435"/>
      <c r="Y105" s="435"/>
      <c r="Z105" s="435"/>
      <c r="AA105" s="435"/>
      <c r="AB105" s="435"/>
      <c r="AC105" s="435"/>
      <c r="AD105" s="435"/>
      <c r="AE105" s="2"/>
    </row>
    <row r="106" spans="1:31" s="3" customFormat="1" ht="15" customHeight="1" thickBot="1">
      <c r="A106" s="23"/>
      <c r="AE106" s="2"/>
    </row>
    <row r="107" spans="1:31" s="3" customFormat="1" ht="15" thickBot="1">
      <c r="A107" s="23"/>
      <c r="B107" s="614" t="s">
        <v>5236</v>
      </c>
      <c r="C107" s="615"/>
      <c r="D107" s="615"/>
      <c r="E107" s="615"/>
      <c r="F107" s="615"/>
      <c r="G107" s="615"/>
      <c r="H107" s="615"/>
      <c r="I107" s="615"/>
      <c r="J107" s="615"/>
      <c r="K107" s="615"/>
      <c r="L107" s="615"/>
      <c r="M107" s="615"/>
      <c r="N107" s="615"/>
      <c r="O107" s="615"/>
      <c r="P107" s="615"/>
      <c r="Q107" s="615"/>
      <c r="R107" s="615"/>
      <c r="S107" s="615"/>
      <c r="T107" s="615"/>
      <c r="U107" s="615"/>
      <c r="V107" s="615"/>
      <c r="W107" s="615"/>
      <c r="X107" s="615"/>
      <c r="Y107" s="615"/>
      <c r="Z107" s="615"/>
      <c r="AA107" s="615"/>
      <c r="AB107" s="615"/>
      <c r="AC107" s="615"/>
      <c r="AD107" s="616"/>
      <c r="AE107" s="2"/>
    </row>
    <row r="108" spans="1:31" s="3" customFormat="1" ht="15" customHeight="1">
      <c r="A108" s="23"/>
      <c r="AE108" s="2"/>
    </row>
    <row r="109" spans="1:31" s="3" customFormat="1" ht="60" customHeight="1">
      <c r="A109" s="23"/>
      <c r="C109" s="434" t="s">
        <v>7429</v>
      </c>
      <c r="D109" s="434"/>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434"/>
      <c r="AE109" s="2"/>
    </row>
    <row r="110" spans="1:31" s="3" customFormat="1" ht="15" customHeight="1">
      <c r="A110" s="23"/>
      <c r="AE110" s="2"/>
    </row>
    <row r="111" spans="1:31" s="3" customFormat="1" ht="15" customHeight="1">
      <c r="A111" s="23"/>
      <c r="C111" s="50" t="s">
        <v>7430</v>
      </c>
      <c r="D111" s="50"/>
      <c r="E111" s="50"/>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2"/>
    </row>
    <row r="112" spans="1:31" s="3" customFormat="1" ht="24" customHeight="1">
      <c r="A112" s="23"/>
      <c r="C112" s="435" t="s">
        <v>7431</v>
      </c>
      <c r="D112" s="435"/>
      <c r="E112" s="435"/>
      <c r="F112" s="435"/>
      <c r="G112" s="435"/>
      <c r="H112" s="435"/>
      <c r="I112" s="435"/>
      <c r="J112" s="435"/>
      <c r="K112" s="435"/>
      <c r="L112" s="435"/>
      <c r="M112" s="435"/>
      <c r="N112" s="435"/>
      <c r="O112" s="435"/>
      <c r="P112" s="435"/>
      <c r="Q112" s="435"/>
      <c r="R112" s="435"/>
      <c r="S112" s="435"/>
      <c r="T112" s="435"/>
      <c r="U112" s="435"/>
      <c r="V112" s="435"/>
      <c r="W112" s="435"/>
      <c r="X112" s="435"/>
      <c r="Y112" s="435"/>
      <c r="Z112" s="435"/>
      <c r="AA112" s="435"/>
      <c r="AB112" s="435"/>
      <c r="AC112" s="435"/>
      <c r="AD112" s="435"/>
      <c r="AE112" s="2"/>
    </row>
    <row r="113" spans="1:31" s="3" customFormat="1" ht="15" customHeight="1">
      <c r="A113" s="23"/>
      <c r="AE113" s="2"/>
    </row>
    <row r="114" spans="1:31" s="3" customFormat="1" ht="15" customHeight="1">
      <c r="A114" s="23"/>
      <c r="C114" s="50" t="s">
        <v>7432</v>
      </c>
      <c r="D114" s="50"/>
      <c r="E114" s="50"/>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2"/>
    </row>
    <row r="115" spans="1:31" s="3" customFormat="1" ht="36" customHeight="1">
      <c r="A115" s="23"/>
      <c r="C115" s="434" t="s">
        <v>7433</v>
      </c>
      <c r="D115" s="434"/>
      <c r="E115" s="434"/>
      <c r="F115" s="434"/>
      <c r="G115" s="434"/>
      <c r="H115" s="434"/>
      <c r="I115" s="434"/>
      <c r="J115" s="434"/>
      <c r="K115" s="434"/>
      <c r="L115" s="434"/>
      <c r="M115" s="434"/>
      <c r="N115" s="434"/>
      <c r="O115" s="434"/>
      <c r="P115" s="434"/>
      <c r="Q115" s="434"/>
      <c r="R115" s="434"/>
      <c r="S115" s="434"/>
      <c r="T115" s="434"/>
      <c r="U115" s="434"/>
      <c r="V115" s="434"/>
      <c r="W115" s="434"/>
      <c r="X115" s="434"/>
      <c r="Y115" s="434"/>
      <c r="Z115" s="434"/>
      <c r="AA115" s="434"/>
      <c r="AB115" s="434"/>
      <c r="AC115" s="434"/>
      <c r="AD115" s="434"/>
      <c r="AE115" s="2"/>
    </row>
    <row r="116" spans="1:31" s="3" customFormat="1" ht="15" customHeight="1">
      <c r="A116" s="23"/>
      <c r="AE116" s="2"/>
    </row>
    <row r="117" spans="1:31" s="3" customFormat="1" ht="15" customHeight="1">
      <c r="A117" s="23"/>
      <c r="C117" s="50" t="s">
        <v>7434</v>
      </c>
      <c r="D117" s="50"/>
      <c r="E117" s="50"/>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2"/>
    </row>
    <row r="118" spans="1:31" s="3" customFormat="1" ht="36" customHeight="1">
      <c r="A118" s="23"/>
      <c r="C118" s="434" t="s">
        <v>7435</v>
      </c>
      <c r="D118" s="434"/>
      <c r="E118" s="434"/>
      <c r="F118" s="434"/>
      <c r="G118" s="434"/>
      <c r="H118" s="434"/>
      <c r="I118" s="434"/>
      <c r="J118" s="434"/>
      <c r="K118" s="434"/>
      <c r="L118" s="434"/>
      <c r="M118" s="434"/>
      <c r="N118" s="434"/>
      <c r="O118" s="434"/>
      <c r="P118" s="434"/>
      <c r="Q118" s="434"/>
      <c r="R118" s="434"/>
      <c r="S118" s="434"/>
      <c r="T118" s="434"/>
      <c r="U118" s="434"/>
      <c r="V118" s="434"/>
      <c r="W118" s="434"/>
      <c r="X118" s="434"/>
      <c r="Y118" s="434"/>
      <c r="Z118" s="434"/>
      <c r="AA118" s="434"/>
      <c r="AB118" s="434"/>
      <c r="AC118" s="434"/>
      <c r="AD118" s="434"/>
      <c r="AE118" s="2"/>
    </row>
    <row r="119" spans="1:31" s="3" customFormat="1" ht="15" customHeight="1">
      <c r="A119" s="23"/>
      <c r="AE119" s="2"/>
    </row>
    <row r="120" spans="1:31" s="3" customFormat="1" ht="15" customHeight="1">
      <c r="A120" s="23"/>
      <c r="C120" s="50" t="s">
        <v>7436</v>
      </c>
      <c r="D120" s="50"/>
      <c r="E120" s="50"/>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2"/>
    </row>
    <row r="121" spans="1:31" s="3" customFormat="1" ht="72" customHeight="1">
      <c r="A121" s="23"/>
      <c r="C121" s="435" t="s">
        <v>7437</v>
      </c>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2"/>
    </row>
    <row r="122" spans="1:31" s="3" customFormat="1" ht="15" customHeight="1">
      <c r="A122" s="23"/>
      <c r="AE122" s="2"/>
    </row>
    <row r="123" spans="1:31" s="3" customFormat="1" ht="15" customHeight="1">
      <c r="A123" s="23"/>
      <c r="C123" s="50" t="s">
        <v>7438</v>
      </c>
      <c r="D123" s="50"/>
      <c r="E123" s="50"/>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2"/>
    </row>
    <row r="124" spans="1:31" s="3" customFormat="1" ht="36" customHeight="1">
      <c r="A124" s="23"/>
      <c r="C124" s="435" t="s">
        <v>7439</v>
      </c>
      <c r="D124" s="435"/>
      <c r="E124" s="435"/>
      <c r="F124" s="435"/>
      <c r="G124" s="435"/>
      <c r="H124" s="435"/>
      <c r="I124" s="435"/>
      <c r="J124" s="435"/>
      <c r="K124" s="435"/>
      <c r="L124" s="435"/>
      <c r="M124" s="435"/>
      <c r="N124" s="435"/>
      <c r="O124" s="435"/>
      <c r="P124" s="435"/>
      <c r="Q124" s="435"/>
      <c r="R124" s="435"/>
      <c r="S124" s="435"/>
      <c r="T124" s="435"/>
      <c r="U124" s="435"/>
      <c r="V124" s="435"/>
      <c r="W124" s="435"/>
      <c r="X124" s="435"/>
      <c r="Y124" s="435"/>
      <c r="Z124" s="435"/>
      <c r="AA124" s="435"/>
      <c r="AB124" s="435"/>
      <c r="AC124" s="435"/>
      <c r="AD124" s="435"/>
      <c r="AE124" s="2"/>
    </row>
    <row r="125" spans="1:31" s="3" customFormat="1" ht="15" customHeight="1">
      <c r="A125" s="23"/>
      <c r="AE125" s="2"/>
    </row>
    <row r="126" spans="1:31" s="3" customFormat="1" ht="15" customHeight="1">
      <c r="A126" s="23"/>
      <c r="C126" s="50" t="s">
        <v>7440</v>
      </c>
      <c r="D126" s="50"/>
      <c r="E126" s="50"/>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2"/>
    </row>
    <row r="127" spans="1:31" s="3" customFormat="1" ht="24" customHeight="1">
      <c r="A127" s="23"/>
      <c r="C127" s="434" t="s">
        <v>7441</v>
      </c>
      <c r="D127" s="434"/>
      <c r="E127" s="434"/>
      <c r="F127" s="434"/>
      <c r="G127" s="434"/>
      <c r="H127" s="434"/>
      <c r="I127" s="434"/>
      <c r="J127" s="434"/>
      <c r="K127" s="434"/>
      <c r="L127" s="434"/>
      <c r="M127" s="434"/>
      <c r="N127" s="434"/>
      <c r="O127" s="434"/>
      <c r="P127" s="434"/>
      <c r="Q127" s="434"/>
      <c r="R127" s="434"/>
      <c r="S127" s="434"/>
      <c r="T127" s="434"/>
      <c r="U127" s="434"/>
      <c r="V127" s="434"/>
      <c r="W127" s="434"/>
      <c r="X127" s="434"/>
      <c r="Y127" s="434"/>
      <c r="Z127" s="434"/>
      <c r="AA127" s="434"/>
      <c r="AB127" s="434"/>
      <c r="AC127" s="434"/>
      <c r="AD127" s="434"/>
      <c r="AE127" s="2"/>
    </row>
    <row r="128" spans="1:31" s="3" customFormat="1" ht="15" customHeight="1" thickBot="1">
      <c r="A128" s="23"/>
      <c r="AE128" s="2"/>
    </row>
    <row r="129" spans="1:31" s="3" customFormat="1" ht="15" thickBot="1">
      <c r="A129" s="23"/>
      <c r="B129" s="614" t="s">
        <v>7442</v>
      </c>
      <c r="C129" s="615"/>
      <c r="D129" s="615"/>
      <c r="E129" s="615"/>
      <c r="F129" s="615"/>
      <c r="G129" s="615"/>
      <c r="H129" s="615"/>
      <c r="I129" s="615"/>
      <c r="J129" s="615"/>
      <c r="K129" s="615"/>
      <c r="L129" s="615"/>
      <c r="M129" s="615"/>
      <c r="N129" s="615"/>
      <c r="O129" s="615"/>
      <c r="P129" s="615"/>
      <c r="Q129" s="615"/>
      <c r="R129" s="615"/>
      <c r="S129" s="615"/>
      <c r="T129" s="615"/>
      <c r="U129" s="615"/>
      <c r="V129" s="615"/>
      <c r="W129" s="615"/>
      <c r="X129" s="615"/>
      <c r="Y129" s="615"/>
      <c r="Z129" s="615"/>
      <c r="AA129" s="615"/>
      <c r="AB129" s="615"/>
      <c r="AC129" s="615"/>
      <c r="AD129" s="616"/>
      <c r="AE129" s="2"/>
    </row>
    <row r="130" spans="1:31" s="3" customFormat="1" ht="15" customHeight="1">
      <c r="A130" s="23"/>
      <c r="AE130" s="2"/>
    </row>
    <row r="131" spans="1:31" s="3" customFormat="1" ht="72" customHeight="1">
      <c r="A131" s="23"/>
      <c r="C131" s="435" t="s">
        <v>7443</v>
      </c>
      <c r="D131" s="435"/>
      <c r="E131" s="435"/>
      <c r="F131" s="435"/>
      <c r="G131" s="435"/>
      <c r="H131" s="435"/>
      <c r="I131" s="435"/>
      <c r="J131" s="435"/>
      <c r="K131" s="435"/>
      <c r="L131" s="435"/>
      <c r="M131" s="435"/>
      <c r="N131" s="435"/>
      <c r="O131" s="435"/>
      <c r="P131" s="435"/>
      <c r="Q131" s="435"/>
      <c r="R131" s="435"/>
      <c r="S131" s="435"/>
      <c r="T131" s="435"/>
      <c r="U131" s="435"/>
      <c r="V131" s="435"/>
      <c r="W131" s="435"/>
      <c r="X131" s="435"/>
      <c r="Y131" s="435"/>
      <c r="Z131" s="435"/>
      <c r="AA131" s="435"/>
      <c r="AB131" s="435"/>
      <c r="AC131" s="435"/>
      <c r="AD131" s="435"/>
      <c r="AE131" s="2"/>
    </row>
    <row r="132" spans="1:31" s="3" customFormat="1" ht="15" customHeight="1" thickBot="1">
      <c r="A132" s="23"/>
      <c r="C132" s="6"/>
      <c r="D132" s="50"/>
      <c r="E132" s="50"/>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2"/>
    </row>
    <row r="133" spans="1:31" s="3" customFormat="1" ht="15" customHeight="1" thickBot="1">
      <c r="A133" s="23"/>
      <c r="B133" s="614" t="s">
        <v>7444</v>
      </c>
      <c r="C133" s="615"/>
      <c r="D133" s="615"/>
      <c r="E133" s="615"/>
      <c r="F133" s="615"/>
      <c r="G133" s="615"/>
      <c r="H133" s="615"/>
      <c r="I133" s="615"/>
      <c r="J133" s="615"/>
      <c r="K133" s="615"/>
      <c r="L133" s="615"/>
      <c r="M133" s="615"/>
      <c r="N133" s="615"/>
      <c r="O133" s="615"/>
      <c r="P133" s="615"/>
      <c r="Q133" s="615"/>
      <c r="R133" s="615"/>
      <c r="S133" s="615"/>
      <c r="T133" s="615"/>
      <c r="U133" s="615"/>
      <c r="V133" s="615"/>
      <c r="W133" s="615"/>
      <c r="X133" s="615"/>
      <c r="Y133" s="615"/>
      <c r="Z133" s="615"/>
      <c r="AA133" s="615"/>
      <c r="AB133" s="615"/>
      <c r="AC133" s="615"/>
      <c r="AD133" s="616"/>
      <c r="AE133" s="2"/>
    </row>
    <row r="134" spans="1:31" s="3" customFormat="1" ht="15" customHeight="1">
      <c r="A134" s="23"/>
      <c r="AE134" s="2"/>
    </row>
    <row r="135" spans="1:31" s="3" customFormat="1" ht="60" customHeight="1">
      <c r="A135" s="23"/>
      <c r="C135" s="435" t="s">
        <v>7445</v>
      </c>
      <c r="D135" s="435"/>
      <c r="E135" s="435"/>
      <c r="F135" s="435"/>
      <c r="G135" s="435"/>
      <c r="H135" s="435"/>
      <c r="I135" s="435"/>
      <c r="J135" s="435"/>
      <c r="K135" s="435"/>
      <c r="L135" s="435"/>
      <c r="M135" s="435"/>
      <c r="N135" s="435"/>
      <c r="O135" s="435"/>
      <c r="P135" s="435"/>
      <c r="Q135" s="435"/>
      <c r="R135" s="435"/>
      <c r="S135" s="435"/>
      <c r="T135" s="435"/>
      <c r="U135" s="435"/>
      <c r="V135" s="435"/>
      <c r="W135" s="435"/>
      <c r="X135" s="435"/>
      <c r="Y135" s="435"/>
      <c r="Z135" s="435"/>
      <c r="AA135" s="435"/>
      <c r="AB135" s="435"/>
      <c r="AC135" s="435"/>
      <c r="AD135" s="435"/>
      <c r="AE135" s="2"/>
    </row>
    <row r="136" spans="1:31" s="3" customFormat="1" ht="15" customHeight="1" thickBot="1">
      <c r="A136" s="23"/>
      <c r="C136" s="6"/>
      <c r="D136" s="50"/>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2"/>
    </row>
    <row r="137" spans="1:31" s="3" customFormat="1" ht="15" thickBot="1">
      <c r="A137" s="23"/>
      <c r="B137" s="614" t="s">
        <v>5251</v>
      </c>
      <c r="C137" s="615"/>
      <c r="D137" s="615"/>
      <c r="E137" s="615"/>
      <c r="F137" s="615"/>
      <c r="G137" s="615"/>
      <c r="H137" s="615"/>
      <c r="I137" s="615"/>
      <c r="J137" s="615"/>
      <c r="K137" s="615"/>
      <c r="L137" s="615"/>
      <c r="M137" s="615"/>
      <c r="N137" s="615"/>
      <c r="O137" s="615"/>
      <c r="P137" s="615"/>
      <c r="Q137" s="615"/>
      <c r="R137" s="615"/>
      <c r="S137" s="615"/>
      <c r="T137" s="615"/>
      <c r="U137" s="615"/>
      <c r="V137" s="615"/>
      <c r="W137" s="615"/>
      <c r="X137" s="615"/>
      <c r="Y137" s="615"/>
      <c r="Z137" s="615"/>
      <c r="AA137" s="615"/>
      <c r="AB137" s="615"/>
      <c r="AC137" s="615"/>
      <c r="AD137" s="616"/>
      <c r="AE137" s="2"/>
    </row>
    <row r="138" spans="1:31" s="3" customFormat="1" ht="15" customHeight="1">
      <c r="A138" s="23"/>
      <c r="AE138" s="2"/>
    </row>
    <row r="139" spans="1:31" s="3" customFormat="1" ht="36" customHeight="1">
      <c r="A139" s="23"/>
      <c r="C139" s="435" t="s">
        <v>7446</v>
      </c>
      <c r="D139" s="435"/>
      <c r="E139" s="435"/>
      <c r="F139" s="435"/>
      <c r="G139" s="435"/>
      <c r="H139" s="435"/>
      <c r="I139" s="435"/>
      <c r="J139" s="435"/>
      <c r="K139" s="435"/>
      <c r="L139" s="435"/>
      <c r="M139" s="435"/>
      <c r="N139" s="435"/>
      <c r="O139" s="435"/>
      <c r="P139" s="435"/>
      <c r="Q139" s="435"/>
      <c r="R139" s="435"/>
      <c r="S139" s="435"/>
      <c r="T139" s="435"/>
      <c r="U139" s="435"/>
      <c r="V139" s="435"/>
      <c r="W139" s="435"/>
      <c r="X139" s="435"/>
      <c r="Y139" s="435"/>
      <c r="Z139" s="435"/>
      <c r="AA139" s="435"/>
      <c r="AB139" s="435"/>
      <c r="AC139" s="435"/>
      <c r="AD139" s="435"/>
      <c r="AE139" s="2"/>
    </row>
    <row r="140" spans="1:31" s="3" customFormat="1" ht="15" customHeight="1">
      <c r="A140" s="23"/>
      <c r="AE140" s="2"/>
    </row>
    <row r="141" spans="1:31" s="3" customFormat="1" ht="24" customHeight="1">
      <c r="A141" s="23"/>
      <c r="C141" s="434" t="s">
        <v>7447</v>
      </c>
      <c r="D141" s="434"/>
      <c r="E141" s="434"/>
      <c r="F141" s="434"/>
      <c r="G141" s="434"/>
      <c r="H141" s="434"/>
      <c r="I141" s="434"/>
      <c r="J141" s="434"/>
      <c r="K141" s="434"/>
      <c r="L141" s="434"/>
      <c r="M141" s="434"/>
      <c r="N141" s="434"/>
      <c r="O141" s="434"/>
      <c r="P141" s="434"/>
      <c r="Q141" s="434"/>
      <c r="R141" s="434"/>
      <c r="S141" s="434"/>
      <c r="T141" s="434"/>
      <c r="U141" s="434"/>
      <c r="V141" s="434"/>
      <c r="W141" s="434"/>
      <c r="X141" s="434"/>
      <c r="Y141" s="434"/>
      <c r="Z141" s="434"/>
      <c r="AA141" s="434"/>
      <c r="AB141" s="434"/>
      <c r="AC141" s="434"/>
      <c r="AD141" s="434"/>
      <c r="AE141" s="2"/>
    </row>
    <row r="142" spans="1:31" s="3" customFormat="1" ht="15" customHeight="1">
      <c r="A142" s="23"/>
      <c r="AE142" s="2"/>
    </row>
    <row r="143" spans="1:31" s="3" customFormat="1" ht="24" customHeight="1">
      <c r="A143" s="23"/>
      <c r="C143" s="435" t="s">
        <v>7448</v>
      </c>
      <c r="D143" s="435"/>
      <c r="E143" s="435"/>
      <c r="F143" s="435"/>
      <c r="G143" s="435"/>
      <c r="H143" s="435"/>
      <c r="I143" s="435"/>
      <c r="J143" s="435"/>
      <c r="K143" s="435"/>
      <c r="L143" s="435"/>
      <c r="M143" s="435"/>
      <c r="N143" s="435"/>
      <c r="O143" s="435"/>
      <c r="P143" s="435"/>
      <c r="Q143" s="435"/>
      <c r="R143" s="435"/>
      <c r="S143" s="435"/>
      <c r="T143" s="435"/>
      <c r="U143" s="435"/>
      <c r="V143" s="435"/>
      <c r="W143" s="435"/>
      <c r="X143" s="435"/>
      <c r="Y143" s="435"/>
      <c r="Z143" s="435"/>
      <c r="AA143" s="435"/>
      <c r="AB143" s="435"/>
      <c r="AC143" s="435"/>
      <c r="AD143" s="435"/>
      <c r="AE143" s="2"/>
    </row>
    <row r="144" spans="1:31" s="3" customFormat="1" ht="15" customHeight="1">
      <c r="A144" s="23"/>
      <c r="AE144" s="2"/>
    </row>
    <row r="145" spans="1:31" s="3" customFormat="1" ht="15" customHeight="1">
      <c r="A145" s="23"/>
      <c r="C145" s="435" t="s">
        <v>7449</v>
      </c>
      <c r="D145" s="435"/>
      <c r="E145" s="435"/>
      <c r="F145" s="435"/>
      <c r="G145" s="435"/>
      <c r="H145" s="435"/>
      <c r="I145" s="435"/>
      <c r="J145" s="435"/>
      <c r="K145" s="435"/>
      <c r="L145" s="435"/>
      <c r="M145" s="435"/>
      <c r="N145" s="435"/>
      <c r="O145" s="435"/>
      <c r="P145" s="435"/>
      <c r="Q145" s="435"/>
      <c r="R145" s="435"/>
      <c r="S145" s="435"/>
      <c r="T145" s="435"/>
      <c r="U145" s="435"/>
      <c r="V145" s="435"/>
      <c r="W145" s="435"/>
      <c r="X145" s="435"/>
      <c r="Y145" s="435"/>
      <c r="Z145" s="435"/>
      <c r="AA145" s="435"/>
      <c r="AB145" s="435"/>
      <c r="AC145" s="435"/>
      <c r="AD145" s="435"/>
      <c r="AE145" s="2"/>
    </row>
    <row r="146" spans="1:31" s="3" customFormat="1" ht="15" customHeight="1">
      <c r="A146" s="23"/>
      <c r="AE146" s="2"/>
    </row>
    <row r="147" spans="1:31" s="3" customFormat="1" ht="15" customHeight="1">
      <c r="A147" s="23"/>
      <c r="C147" s="50" t="s">
        <v>7450</v>
      </c>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2"/>
    </row>
    <row r="148" spans="1:31" s="3" customFormat="1" ht="36" customHeight="1">
      <c r="A148" s="23"/>
      <c r="C148" s="435" t="s">
        <v>7451</v>
      </c>
      <c r="D148" s="435"/>
      <c r="E148" s="435"/>
      <c r="F148" s="435"/>
      <c r="G148" s="435"/>
      <c r="H148" s="435"/>
      <c r="I148" s="435"/>
      <c r="J148" s="435"/>
      <c r="K148" s="435"/>
      <c r="L148" s="435"/>
      <c r="M148" s="435"/>
      <c r="N148" s="435"/>
      <c r="O148" s="435"/>
      <c r="P148" s="435"/>
      <c r="Q148" s="435"/>
      <c r="R148" s="435"/>
      <c r="S148" s="435"/>
      <c r="T148" s="435"/>
      <c r="U148" s="435"/>
      <c r="V148" s="435"/>
      <c r="W148" s="435"/>
      <c r="X148" s="435"/>
      <c r="Y148" s="435"/>
      <c r="Z148" s="435"/>
      <c r="AA148" s="435"/>
      <c r="AB148" s="435"/>
      <c r="AC148" s="435"/>
      <c r="AD148" s="435"/>
      <c r="AE148" s="2"/>
    </row>
    <row r="149" spans="1:31" s="3" customFormat="1" ht="15" customHeight="1">
      <c r="A149" s="23"/>
      <c r="AE149" s="2"/>
    </row>
    <row r="150" spans="1:31" s="3" customFormat="1" ht="15" customHeight="1">
      <c r="A150" s="23"/>
      <c r="C150" s="50" t="s">
        <v>7452</v>
      </c>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2"/>
    </row>
    <row r="151" spans="1:31" s="3" customFormat="1" ht="48" customHeight="1">
      <c r="A151" s="23"/>
      <c r="C151" s="434" t="s">
        <v>7453</v>
      </c>
      <c r="D151" s="434"/>
      <c r="E151" s="434"/>
      <c r="F151" s="434"/>
      <c r="G151" s="434"/>
      <c r="H151" s="434"/>
      <c r="I151" s="434"/>
      <c r="J151" s="434"/>
      <c r="K151" s="434"/>
      <c r="L151" s="434"/>
      <c r="M151" s="434"/>
      <c r="N151" s="434"/>
      <c r="O151" s="434"/>
      <c r="P151" s="434"/>
      <c r="Q151" s="434"/>
      <c r="R151" s="434"/>
      <c r="S151" s="434"/>
      <c r="T151" s="434"/>
      <c r="U151" s="434"/>
      <c r="V151" s="434"/>
      <c r="W151" s="434"/>
      <c r="X151" s="434"/>
      <c r="Y151" s="434"/>
      <c r="Z151" s="434"/>
      <c r="AA151" s="434"/>
      <c r="AB151" s="434"/>
      <c r="AC151" s="434"/>
      <c r="AD151" s="434"/>
      <c r="AE151" s="2"/>
    </row>
    <row r="152" spans="1:31" s="3" customFormat="1" ht="15" customHeight="1">
      <c r="A152" s="23"/>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2"/>
    </row>
    <row r="153" spans="1:31" s="3" customFormat="1" ht="15" customHeight="1">
      <c r="A153" s="23"/>
      <c r="C153" s="50" t="s">
        <v>7454</v>
      </c>
      <c r="D153" s="50"/>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2"/>
    </row>
    <row r="154" spans="1:31" s="3" customFormat="1" ht="48" customHeight="1">
      <c r="A154" s="23"/>
      <c r="C154" s="435" t="s">
        <v>7455</v>
      </c>
      <c r="D154" s="435"/>
      <c r="E154" s="435"/>
      <c r="F154" s="435"/>
      <c r="G154" s="435"/>
      <c r="H154" s="435"/>
      <c r="I154" s="435"/>
      <c r="J154" s="435"/>
      <c r="K154" s="435"/>
      <c r="L154" s="435"/>
      <c r="M154" s="435"/>
      <c r="N154" s="435"/>
      <c r="O154" s="435"/>
      <c r="P154" s="435"/>
      <c r="Q154" s="435"/>
      <c r="R154" s="435"/>
      <c r="S154" s="435"/>
      <c r="T154" s="435"/>
      <c r="U154" s="435"/>
      <c r="V154" s="435"/>
      <c r="W154" s="435"/>
      <c r="X154" s="435"/>
      <c r="Y154" s="435"/>
      <c r="Z154" s="435"/>
      <c r="AA154" s="435"/>
      <c r="AB154" s="435"/>
      <c r="AC154" s="435"/>
      <c r="AD154" s="435"/>
      <c r="AE154" s="2"/>
    </row>
    <row r="155" spans="1:31" s="3" customFormat="1" ht="15" customHeight="1">
      <c r="A155" s="23"/>
      <c r="AE155" s="2"/>
    </row>
    <row r="156" spans="1:31" s="3" customFormat="1" ht="15" customHeight="1">
      <c r="A156" s="23"/>
      <c r="C156" s="50" t="s">
        <v>7456</v>
      </c>
      <c r="D156" s="50"/>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2"/>
    </row>
    <row r="157" spans="1:31" s="3" customFormat="1" ht="36" customHeight="1">
      <c r="A157" s="23"/>
      <c r="C157" s="434" t="s">
        <v>7457</v>
      </c>
      <c r="D157" s="434"/>
      <c r="E157" s="434"/>
      <c r="F157" s="434"/>
      <c r="G157" s="434"/>
      <c r="H157" s="434"/>
      <c r="I157" s="434"/>
      <c r="J157" s="434"/>
      <c r="K157" s="434"/>
      <c r="L157" s="434"/>
      <c r="M157" s="434"/>
      <c r="N157" s="434"/>
      <c r="O157" s="434"/>
      <c r="P157" s="434"/>
      <c r="Q157" s="434"/>
      <c r="R157" s="434"/>
      <c r="S157" s="434"/>
      <c r="T157" s="434"/>
      <c r="U157" s="434"/>
      <c r="V157" s="434"/>
      <c r="W157" s="434"/>
      <c r="X157" s="434"/>
      <c r="Y157" s="434"/>
      <c r="Z157" s="434"/>
      <c r="AA157" s="434"/>
      <c r="AB157" s="434"/>
      <c r="AC157" s="434"/>
      <c r="AD157" s="434"/>
      <c r="AE157" s="2"/>
    </row>
    <row r="158" spans="1:31" s="3" customFormat="1" ht="15" customHeight="1" thickBo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c r="AA158" s="23"/>
      <c r="AB158" s="23"/>
      <c r="AE158" s="2"/>
    </row>
    <row r="159" spans="1:31" s="3" customFormat="1" ht="15" thickBot="1">
      <c r="A159" s="23"/>
      <c r="B159" s="614" t="s">
        <v>7458</v>
      </c>
      <c r="C159" s="615"/>
      <c r="D159" s="615"/>
      <c r="E159" s="615"/>
      <c r="F159" s="615"/>
      <c r="G159" s="615"/>
      <c r="H159" s="615"/>
      <c r="I159" s="615"/>
      <c r="J159" s="615"/>
      <c r="K159" s="615"/>
      <c r="L159" s="615"/>
      <c r="M159" s="615"/>
      <c r="N159" s="615"/>
      <c r="O159" s="615"/>
      <c r="P159" s="615"/>
      <c r="Q159" s="615"/>
      <c r="R159" s="615"/>
      <c r="S159" s="615"/>
      <c r="T159" s="615"/>
      <c r="U159" s="615"/>
      <c r="V159" s="615"/>
      <c r="W159" s="615"/>
      <c r="X159" s="615"/>
      <c r="Y159" s="615"/>
      <c r="Z159" s="615"/>
      <c r="AA159" s="615"/>
      <c r="AB159" s="615"/>
      <c r="AC159" s="615"/>
      <c r="AD159" s="616"/>
      <c r="AE159" s="2"/>
    </row>
    <row r="160" spans="1:31" s="3" customFormat="1" ht="15" customHeight="1">
      <c r="A160" s="23"/>
      <c r="AE160" s="2"/>
    </row>
    <row r="161" spans="1:31" s="3" customFormat="1" ht="36" customHeight="1">
      <c r="A161" s="23"/>
      <c r="C161" s="435" t="s">
        <v>7459</v>
      </c>
      <c r="D161" s="435"/>
      <c r="E161" s="435"/>
      <c r="F161" s="435"/>
      <c r="G161" s="435"/>
      <c r="H161" s="435"/>
      <c r="I161" s="435"/>
      <c r="J161" s="435"/>
      <c r="K161" s="435"/>
      <c r="L161" s="435"/>
      <c r="M161" s="435"/>
      <c r="N161" s="435"/>
      <c r="O161" s="435"/>
      <c r="P161" s="435"/>
      <c r="Q161" s="435"/>
      <c r="R161" s="435"/>
      <c r="S161" s="435"/>
      <c r="T161" s="435"/>
      <c r="U161" s="435"/>
      <c r="V161" s="435"/>
      <c r="W161" s="435"/>
      <c r="X161" s="435"/>
      <c r="Y161" s="435"/>
      <c r="Z161" s="435"/>
      <c r="AA161" s="435"/>
      <c r="AB161" s="435"/>
      <c r="AC161" s="435"/>
      <c r="AD161" s="435"/>
      <c r="AE161" s="2"/>
    </row>
    <row r="162" spans="1:31" s="3" customFormat="1" ht="15" customHeight="1">
      <c r="A162" s="23"/>
      <c r="B162" s="23"/>
      <c r="C162" s="23"/>
      <c r="D162" s="24"/>
      <c r="E162" s="24"/>
      <c r="F162" s="24"/>
      <c r="G162" s="24"/>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
    </row>
    <row r="163" spans="1:31" s="3" customFormat="1" ht="48" customHeight="1">
      <c r="A163" s="23"/>
      <c r="B163" s="23"/>
      <c r="C163" s="435" t="s">
        <v>7460</v>
      </c>
      <c r="D163" s="435"/>
      <c r="E163" s="435"/>
      <c r="F163" s="435"/>
      <c r="G163" s="435"/>
      <c r="H163" s="435"/>
      <c r="I163" s="435"/>
      <c r="J163" s="435"/>
      <c r="K163" s="435"/>
      <c r="L163" s="435"/>
      <c r="M163" s="435"/>
      <c r="N163" s="435"/>
      <c r="O163" s="435"/>
      <c r="P163" s="435"/>
      <c r="Q163" s="435"/>
      <c r="R163" s="435"/>
      <c r="S163" s="435"/>
      <c r="T163" s="435"/>
      <c r="U163" s="435"/>
      <c r="V163" s="435"/>
      <c r="W163" s="435"/>
      <c r="X163" s="435"/>
      <c r="Y163" s="435"/>
      <c r="Z163" s="435"/>
      <c r="AA163" s="435"/>
      <c r="AB163" s="435"/>
      <c r="AC163" s="435"/>
      <c r="AD163" s="435"/>
      <c r="AE163" s="2"/>
    </row>
    <row r="164" spans="1:31" s="51" customFormat="1" ht="5.25" customHeight="1">
      <c r="A164" s="23"/>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2"/>
    </row>
    <row r="165" spans="1:31" s="3" customFormat="1" ht="15" customHeight="1">
      <c r="A165" s="23"/>
      <c r="B165" s="23"/>
      <c r="C165" s="434" t="s">
        <v>7461</v>
      </c>
      <c r="D165" s="434"/>
      <c r="E165" s="434"/>
      <c r="F165" s="434"/>
      <c r="G165" s="434"/>
      <c r="H165" s="434"/>
      <c r="I165" s="434"/>
      <c r="J165" s="434"/>
      <c r="K165" s="434"/>
      <c r="L165" s="434"/>
      <c r="M165" s="434"/>
      <c r="N165" s="434"/>
      <c r="O165" s="434"/>
      <c r="P165" s="434"/>
      <c r="Q165" s="434"/>
      <c r="R165" s="434"/>
      <c r="S165" s="434"/>
      <c r="T165" s="434"/>
      <c r="U165" s="434"/>
      <c r="V165" s="434"/>
      <c r="W165" s="434"/>
      <c r="X165" s="434"/>
      <c r="Y165" s="434"/>
      <c r="Z165" s="434"/>
      <c r="AA165" s="434"/>
      <c r="AB165" s="434"/>
      <c r="AC165" s="434"/>
      <c r="AD165" s="434"/>
      <c r="AE165" s="2"/>
    </row>
    <row r="166" spans="1:31" s="51" customFormat="1" ht="5.25" customHeight="1">
      <c r="A166" s="23"/>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2"/>
    </row>
    <row r="167" spans="1:31" s="3" customFormat="1" ht="24" customHeight="1">
      <c r="A167" s="23"/>
      <c r="B167" s="23"/>
      <c r="C167" s="435" t="s">
        <v>7462</v>
      </c>
      <c r="D167" s="435"/>
      <c r="E167" s="435"/>
      <c r="F167" s="435"/>
      <c r="G167" s="435"/>
      <c r="H167" s="435"/>
      <c r="I167" s="435"/>
      <c r="J167" s="435"/>
      <c r="K167" s="435"/>
      <c r="L167" s="435"/>
      <c r="M167" s="435"/>
      <c r="N167" s="435"/>
      <c r="O167" s="435"/>
      <c r="P167" s="435"/>
      <c r="Q167" s="435"/>
      <c r="R167" s="435"/>
      <c r="S167" s="435"/>
      <c r="T167" s="435"/>
      <c r="U167" s="435"/>
      <c r="V167" s="435"/>
      <c r="W167" s="435"/>
      <c r="X167" s="435"/>
      <c r="Y167" s="435"/>
      <c r="Z167" s="435"/>
      <c r="AA167" s="435"/>
      <c r="AB167" s="435"/>
      <c r="AC167" s="435"/>
      <c r="AD167" s="435"/>
      <c r="AE167" s="2"/>
    </row>
    <row r="168" spans="1:31" s="51" customFormat="1" ht="5.25" customHeight="1">
      <c r="A168" s="23"/>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2"/>
    </row>
    <row r="169" spans="1:31" s="3" customFormat="1" ht="24" customHeight="1">
      <c r="A169" s="23"/>
      <c r="B169" s="23"/>
      <c r="C169" s="435" t="s">
        <v>7463</v>
      </c>
      <c r="D169" s="435"/>
      <c r="E169" s="435"/>
      <c r="F169" s="435"/>
      <c r="G169" s="435"/>
      <c r="H169" s="435"/>
      <c r="I169" s="435"/>
      <c r="J169" s="435"/>
      <c r="K169" s="435"/>
      <c r="L169" s="435"/>
      <c r="M169" s="435"/>
      <c r="N169" s="435"/>
      <c r="O169" s="435"/>
      <c r="P169" s="435"/>
      <c r="Q169" s="435"/>
      <c r="R169" s="435"/>
      <c r="S169" s="435"/>
      <c r="T169" s="435"/>
      <c r="U169" s="435"/>
      <c r="V169" s="435"/>
      <c r="W169" s="435"/>
      <c r="X169" s="435"/>
      <c r="Y169" s="435"/>
      <c r="Z169" s="435"/>
      <c r="AA169" s="435"/>
      <c r="AB169" s="435"/>
      <c r="AC169" s="435"/>
      <c r="AD169" s="435"/>
      <c r="AE169" s="2"/>
    </row>
    <row r="170" spans="1:31" s="51" customFormat="1" ht="5.25" customHeight="1">
      <c r="A170" s="23"/>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c r="AD170" s="14"/>
      <c r="AE170" s="2"/>
    </row>
    <row r="171" spans="1:31" s="3" customFormat="1" ht="24" customHeight="1">
      <c r="A171" s="23"/>
      <c r="B171" s="23"/>
      <c r="C171" s="435" t="s">
        <v>7464</v>
      </c>
      <c r="D171" s="435"/>
      <c r="E171" s="435"/>
      <c r="F171" s="435"/>
      <c r="G171" s="435"/>
      <c r="H171" s="435"/>
      <c r="I171" s="435"/>
      <c r="J171" s="435"/>
      <c r="K171" s="435"/>
      <c r="L171" s="435"/>
      <c r="M171" s="435"/>
      <c r="N171" s="435"/>
      <c r="O171" s="435"/>
      <c r="P171" s="435"/>
      <c r="Q171" s="435"/>
      <c r="R171" s="435"/>
      <c r="S171" s="435"/>
      <c r="T171" s="435"/>
      <c r="U171" s="435"/>
      <c r="V171" s="435"/>
      <c r="W171" s="435"/>
      <c r="X171" s="435"/>
      <c r="Y171" s="435"/>
      <c r="Z171" s="435"/>
      <c r="AA171" s="435"/>
      <c r="AB171" s="435"/>
      <c r="AC171" s="435"/>
      <c r="AD171" s="435"/>
      <c r="AE171" s="2"/>
    </row>
    <row r="172" spans="1:31" s="51" customFormat="1" ht="5.25" customHeight="1">
      <c r="A172" s="23"/>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c r="AD172" s="14"/>
      <c r="AE172" s="2"/>
    </row>
    <row r="173" spans="1:31" s="3" customFormat="1" ht="24" customHeight="1">
      <c r="A173" s="23"/>
      <c r="B173" s="23"/>
      <c r="C173" s="435" t="s">
        <v>7465</v>
      </c>
      <c r="D173" s="435"/>
      <c r="E173" s="435"/>
      <c r="F173" s="435"/>
      <c r="G173" s="435"/>
      <c r="H173" s="435"/>
      <c r="I173" s="435"/>
      <c r="J173" s="435"/>
      <c r="K173" s="435"/>
      <c r="L173" s="435"/>
      <c r="M173" s="435"/>
      <c r="N173" s="435"/>
      <c r="O173" s="435"/>
      <c r="P173" s="435"/>
      <c r="Q173" s="435"/>
      <c r="R173" s="435"/>
      <c r="S173" s="435"/>
      <c r="T173" s="435"/>
      <c r="U173" s="435"/>
      <c r="V173" s="435"/>
      <c r="W173" s="435"/>
      <c r="X173" s="435"/>
      <c r="Y173" s="435"/>
      <c r="Z173" s="435"/>
      <c r="AA173" s="435"/>
      <c r="AB173" s="435"/>
      <c r="AC173" s="435"/>
      <c r="AD173" s="435"/>
      <c r="AE173" s="2"/>
    </row>
    <row r="174" spans="1:31" s="51" customFormat="1" ht="5.25" customHeight="1">
      <c r="A174" s="23"/>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c r="AD174" s="14"/>
      <c r="AE174" s="2"/>
    </row>
    <row r="175" spans="1:31" s="3" customFormat="1" ht="15" customHeight="1">
      <c r="A175" s="23"/>
      <c r="B175" s="23"/>
      <c r="C175" s="435" t="s">
        <v>7466</v>
      </c>
      <c r="D175" s="435"/>
      <c r="E175" s="435"/>
      <c r="F175" s="435"/>
      <c r="G175" s="435"/>
      <c r="H175" s="435"/>
      <c r="I175" s="435"/>
      <c r="J175" s="435"/>
      <c r="K175" s="435"/>
      <c r="L175" s="435"/>
      <c r="M175" s="435"/>
      <c r="N175" s="435"/>
      <c r="O175" s="435"/>
      <c r="P175" s="435"/>
      <c r="Q175" s="435"/>
      <c r="R175" s="435"/>
      <c r="S175" s="435"/>
      <c r="T175" s="435"/>
      <c r="U175" s="435"/>
      <c r="V175" s="435"/>
      <c r="W175" s="435"/>
      <c r="X175" s="435"/>
      <c r="Y175" s="435"/>
      <c r="Z175" s="435"/>
      <c r="AA175" s="435"/>
      <c r="AB175" s="435"/>
      <c r="AC175" s="435"/>
      <c r="AD175" s="435"/>
      <c r="AE175" s="2"/>
    </row>
    <row r="176" spans="1:31" s="3" customFormat="1" ht="15" customHeight="1" thickBo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c r="AA176" s="23"/>
      <c r="AB176" s="23"/>
      <c r="AE176" s="2"/>
    </row>
    <row r="177" spans="1:31" s="3" customFormat="1" ht="15" customHeight="1" thickBot="1">
      <c r="A177" s="23"/>
      <c r="B177" s="614" t="s">
        <v>7467</v>
      </c>
      <c r="C177" s="615"/>
      <c r="D177" s="615"/>
      <c r="E177" s="615"/>
      <c r="F177" s="615"/>
      <c r="G177" s="615"/>
      <c r="H177" s="615"/>
      <c r="I177" s="615"/>
      <c r="J177" s="615"/>
      <c r="K177" s="615"/>
      <c r="L177" s="615"/>
      <c r="M177" s="615"/>
      <c r="N177" s="615"/>
      <c r="O177" s="615"/>
      <c r="P177" s="615"/>
      <c r="Q177" s="615"/>
      <c r="R177" s="615"/>
      <c r="S177" s="615"/>
      <c r="T177" s="615"/>
      <c r="U177" s="615"/>
      <c r="V177" s="615"/>
      <c r="W177" s="615"/>
      <c r="X177" s="615"/>
      <c r="Y177" s="615"/>
      <c r="Z177" s="615"/>
      <c r="AA177" s="615"/>
      <c r="AB177" s="615"/>
      <c r="AC177" s="615"/>
      <c r="AD177" s="616"/>
      <c r="AE177" s="2"/>
    </row>
    <row r="178" spans="1:31" s="3" customFormat="1" ht="15" customHeight="1">
      <c r="A178" s="23"/>
      <c r="AE178" s="2"/>
    </row>
    <row r="179" spans="1:31" s="3" customFormat="1" ht="48" customHeight="1">
      <c r="A179" s="23"/>
      <c r="C179" s="434" t="s">
        <v>7468</v>
      </c>
      <c r="D179" s="434"/>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c r="AE179" s="2"/>
    </row>
    <row r="180" spans="1:31" s="3" customFormat="1" ht="1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c r="AA180" s="23"/>
      <c r="AB180" s="23"/>
      <c r="AE180" s="2"/>
    </row>
    <row r="181" spans="1:31" s="3" customFormat="1" ht="36" customHeight="1">
      <c r="A181" s="23"/>
      <c r="B181" s="23"/>
      <c r="C181" s="435" t="s">
        <v>7469</v>
      </c>
      <c r="D181" s="435"/>
      <c r="E181" s="435"/>
      <c r="F181" s="435"/>
      <c r="G181" s="435"/>
      <c r="H181" s="435"/>
      <c r="I181" s="435"/>
      <c r="J181" s="435"/>
      <c r="K181" s="435"/>
      <c r="L181" s="435"/>
      <c r="M181" s="435"/>
      <c r="N181" s="435"/>
      <c r="O181" s="435"/>
      <c r="P181" s="435"/>
      <c r="Q181" s="435"/>
      <c r="R181" s="435"/>
      <c r="S181" s="435"/>
      <c r="T181" s="435"/>
      <c r="U181" s="435"/>
      <c r="V181" s="435"/>
      <c r="W181" s="435"/>
      <c r="X181" s="435"/>
      <c r="Y181" s="435"/>
      <c r="Z181" s="435"/>
      <c r="AA181" s="435"/>
      <c r="AB181" s="435"/>
      <c r="AC181" s="435"/>
      <c r="AD181" s="435"/>
      <c r="AE181" s="2"/>
    </row>
    <row r="182" spans="1:31" s="51" customFormat="1" ht="5.25" customHeight="1">
      <c r="A182" s="23"/>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2"/>
    </row>
    <row r="183" spans="1:31" s="3" customFormat="1" ht="15" customHeight="1">
      <c r="A183" s="23"/>
      <c r="B183" s="23"/>
      <c r="C183" s="435" t="s">
        <v>7470</v>
      </c>
      <c r="D183" s="435"/>
      <c r="E183" s="435"/>
      <c r="F183" s="435"/>
      <c r="G183" s="435"/>
      <c r="H183" s="435"/>
      <c r="I183" s="435"/>
      <c r="J183" s="435"/>
      <c r="K183" s="435"/>
      <c r="L183" s="435"/>
      <c r="M183" s="435"/>
      <c r="N183" s="435"/>
      <c r="O183" s="435"/>
      <c r="P183" s="435"/>
      <c r="Q183" s="435"/>
      <c r="R183" s="435"/>
      <c r="S183" s="435"/>
      <c r="T183" s="435"/>
      <c r="U183" s="435"/>
      <c r="V183" s="435"/>
      <c r="W183" s="435"/>
      <c r="X183" s="435"/>
      <c r="Y183" s="435"/>
      <c r="Z183" s="435"/>
      <c r="AA183" s="435"/>
      <c r="AB183" s="435"/>
      <c r="AC183" s="435"/>
      <c r="AD183" s="435"/>
      <c r="AE183" s="2"/>
    </row>
    <row r="184" spans="1:31" s="51" customFormat="1" ht="5.25" customHeight="1">
      <c r="A184" s="23"/>
      <c r="C184" s="104"/>
      <c r="D184" s="104"/>
      <c r="E184" s="104"/>
      <c r="F184" s="104"/>
      <c r="G184" s="104"/>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2"/>
    </row>
    <row r="185" spans="1:31" s="3" customFormat="1" ht="15" customHeight="1">
      <c r="A185" s="23"/>
      <c r="B185" s="23"/>
      <c r="C185" s="435" t="s">
        <v>7471</v>
      </c>
      <c r="D185" s="435"/>
      <c r="E185" s="435"/>
      <c r="F185" s="435"/>
      <c r="G185" s="435"/>
      <c r="H185" s="435"/>
      <c r="I185" s="435"/>
      <c r="J185" s="435"/>
      <c r="K185" s="435"/>
      <c r="L185" s="435"/>
      <c r="M185" s="435"/>
      <c r="N185" s="435"/>
      <c r="O185" s="435"/>
      <c r="P185" s="435"/>
      <c r="Q185" s="435"/>
      <c r="R185" s="435"/>
      <c r="S185" s="435"/>
      <c r="T185" s="435"/>
      <c r="U185" s="435"/>
      <c r="V185" s="435"/>
      <c r="W185" s="435"/>
      <c r="X185" s="435"/>
      <c r="Y185" s="435"/>
      <c r="Z185" s="435"/>
      <c r="AA185" s="435"/>
      <c r="AB185" s="435"/>
      <c r="AC185" s="435"/>
      <c r="AD185" s="435"/>
      <c r="AE185" s="2"/>
    </row>
    <row r="186" spans="1:31" s="51" customFormat="1" ht="5.25" customHeight="1">
      <c r="A186" s="23"/>
      <c r="C186" s="104"/>
      <c r="D186" s="104"/>
      <c r="E186" s="104"/>
      <c r="F186" s="104"/>
      <c r="G186" s="104"/>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2"/>
    </row>
    <row r="187" spans="1:31" s="3" customFormat="1" ht="24" customHeight="1">
      <c r="A187" s="23"/>
      <c r="B187" s="23"/>
      <c r="C187" s="435" t="s">
        <v>7472</v>
      </c>
      <c r="D187" s="435"/>
      <c r="E187" s="435"/>
      <c r="F187" s="435"/>
      <c r="G187" s="435"/>
      <c r="H187" s="435"/>
      <c r="I187" s="435"/>
      <c r="J187" s="435"/>
      <c r="K187" s="435"/>
      <c r="L187" s="435"/>
      <c r="M187" s="435"/>
      <c r="N187" s="435"/>
      <c r="O187" s="435"/>
      <c r="P187" s="435"/>
      <c r="Q187" s="435"/>
      <c r="R187" s="435"/>
      <c r="S187" s="435"/>
      <c r="T187" s="435"/>
      <c r="U187" s="435"/>
      <c r="V187" s="435"/>
      <c r="W187" s="435"/>
      <c r="X187" s="435"/>
      <c r="Y187" s="435"/>
      <c r="Z187" s="435"/>
      <c r="AA187" s="435"/>
      <c r="AB187" s="435"/>
      <c r="AC187" s="435"/>
      <c r="AD187" s="435"/>
      <c r="AE187" s="2"/>
    </row>
    <row r="188" spans="1:31" s="51" customFormat="1" ht="5.25" customHeight="1">
      <c r="A188" s="23"/>
      <c r="C188" s="104"/>
      <c r="D188" s="104"/>
      <c r="E188" s="104"/>
      <c r="F188" s="104"/>
      <c r="G188" s="104"/>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2"/>
    </row>
    <row r="189" spans="1:31" s="3" customFormat="1" ht="36" customHeight="1">
      <c r="A189" s="23"/>
      <c r="B189" s="23"/>
      <c r="C189" s="435" t="s">
        <v>7473</v>
      </c>
      <c r="D189" s="435"/>
      <c r="E189" s="435"/>
      <c r="F189" s="435"/>
      <c r="G189" s="435"/>
      <c r="H189" s="435"/>
      <c r="I189" s="435"/>
      <c r="J189" s="435"/>
      <c r="K189" s="435"/>
      <c r="L189" s="435"/>
      <c r="M189" s="435"/>
      <c r="N189" s="435"/>
      <c r="O189" s="435"/>
      <c r="P189" s="435"/>
      <c r="Q189" s="435"/>
      <c r="R189" s="435"/>
      <c r="S189" s="435"/>
      <c r="T189" s="435"/>
      <c r="U189" s="435"/>
      <c r="V189" s="435"/>
      <c r="W189" s="435"/>
      <c r="X189" s="435"/>
      <c r="Y189" s="435"/>
      <c r="Z189" s="435"/>
      <c r="AA189" s="435"/>
      <c r="AB189" s="435"/>
      <c r="AC189" s="435"/>
      <c r="AD189" s="435"/>
      <c r="AE189" s="2"/>
    </row>
    <row r="190" spans="1:31" s="51" customFormat="1" ht="5.25" customHeight="1">
      <c r="A190" s="23"/>
      <c r="C190" s="104"/>
      <c r="D190" s="104"/>
      <c r="E190" s="104"/>
      <c r="F190" s="104"/>
      <c r="G190" s="104"/>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2"/>
    </row>
    <row r="191" spans="1:31" s="3" customFormat="1" ht="48" customHeight="1">
      <c r="A191" s="23"/>
      <c r="B191" s="23"/>
      <c r="C191" s="435" t="s">
        <v>7474</v>
      </c>
      <c r="D191" s="435"/>
      <c r="E191" s="435"/>
      <c r="F191" s="435"/>
      <c r="G191" s="435"/>
      <c r="H191" s="435"/>
      <c r="I191" s="435"/>
      <c r="J191" s="435"/>
      <c r="K191" s="435"/>
      <c r="L191" s="435"/>
      <c r="M191" s="435"/>
      <c r="N191" s="435"/>
      <c r="O191" s="435"/>
      <c r="P191" s="435"/>
      <c r="Q191" s="435"/>
      <c r="R191" s="435"/>
      <c r="S191" s="435"/>
      <c r="T191" s="435"/>
      <c r="U191" s="435"/>
      <c r="V191" s="435"/>
      <c r="W191" s="435"/>
      <c r="X191" s="435"/>
      <c r="Y191" s="435"/>
      <c r="Z191" s="435"/>
      <c r="AA191" s="435"/>
      <c r="AB191" s="435"/>
      <c r="AC191" s="435"/>
      <c r="AD191" s="435"/>
      <c r="AE191" s="2"/>
    </row>
    <row r="192" spans="1:31" s="51" customFormat="1" ht="5.25" customHeight="1">
      <c r="A192" s="23"/>
      <c r="C192" s="104"/>
      <c r="D192" s="104"/>
      <c r="E192" s="104"/>
      <c r="F192" s="104"/>
      <c r="G192" s="104"/>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2"/>
    </row>
    <row r="193" spans="1:31" s="3" customFormat="1" ht="15" customHeight="1">
      <c r="A193" s="23"/>
      <c r="B193" s="23"/>
      <c r="C193" s="435" t="s">
        <v>7475</v>
      </c>
      <c r="D193" s="435"/>
      <c r="E193" s="435"/>
      <c r="F193" s="435"/>
      <c r="G193" s="435"/>
      <c r="H193" s="435"/>
      <c r="I193" s="435"/>
      <c r="J193" s="435"/>
      <c r="K193" s="435"/>
      <c r="L193" s="435"/>
      <c r="M193" s="435"/>
      <c r="N193" s="435"/>
      <c r="O193" s="435"/>
      <c r="P193" s="435"/>
      <c r="Q193" s="435"/>
      <c r="R193" s="435"/>
      <c r="S193" s="435"/>
      <c r="T193" s="435"/>
      <c r="U193" s="435"/>
      <c r="V193" s="435"/>
      <c r="W193" s="435"/>
      <c r="X193" s="435"/>
      <c r="Y193" s="435"/>
      <c r="Z193" s="435"/>
      <c r="AA193" s="435"/>
      <c r="AB193" s="435"/>
      <c r="AC193" s="435"/>
      <c r="AD193" s="435"/>
      <c r="AE193" s="2"/>
    </row>
    <row r="194" spans="1:31" s="3" customFormat="1" ht="15" customHeight="1" thickBo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c r="AA194" s="23"/>
      <c r="AB194" s="23"/>
      <c r="AE194" s="2"/>
    </row>
    <row r="195" spans="1:31" s="3" customFormat="1" ht="15" customHeight="1" thickBot="1">
      <c r="A195" s="23"/>
      <c r="B195" s="614" t="s">
        <v>7476</v>
      </c>
      <c r="C195" s="615"/>
      <c r="D195" s="615"/>
      <c r="E195" s="615"/>
      <c r="F195" s="615"/>
      <c r="G195" s="615"/>
      <c r="H195" s="615"/>
      <c r="I195" s="615"/>
      <c r="J195" s="615"/>
      <c r="K195" s="615"/>
      <c r="L195" s="615"/>
      <c r="M195" s="615"/>
      <c r="N195" s="615"/>
      <c r="O195" s="615"/>
      <c r="P195" s="615"/>
      <c r="Q195" s="615"/>
      <c r="R195" s="615"/>
      <c r="S195" s="615"/>
      <c r="T195" s="615"/>
      <c r="U195" s="615"/>
      <c r="V195" s="615"/>
      <c r="W195" s="615"/>
      <c r="X195" s="615"/>
      <c r="Y195" s="615"/>
      <c r="Z195" s="615"/>
      <c r="AA195" s="615"/>
      <c r="AB195" s="615"/>
      <c r="AC195" s="615"/>
      <c r="AD195" s="616"/>
      <c r="AE195" s="2"/>
    </row>
    <row r="196" spans="1:31" s="3" customFormat="1" ht="15" customHeight="1">
      <c r="A196" s="23"/>
      <c r="AE196" s="2"/>
    </row>
    <row r="197" spans="1:31" s="3" customFormat="1" ht="84" customHeight="1">
      <c r="A197" s="23"/>
      <c r="C197" s="434" t="s">
        <v>7477</v>
      </c>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c r="AE197" s="2"/>
    </row>
    <row r="198" spans="1:31" s="3" customFormat="1" ht="15" customHeight="1" thickBo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E198" s="2"/>
    </row>
    <row r="199" spans="1:31" s="3" customFormat="1" ht="15" thickBot="1">
      <c r="A199" s="23"/>
      <c r="B199" s="614" t="s">
        <v>7478</v>
      </c>
      <c r="C199" s="615"/>
      <c r="D199" s="615"/>
      <c r="E199" s="615"/>
      <c r="F199" s="615"/>
      <c r="G199" s="615"/>
      <c r="H199" s="615"/>
      <c r="I199" s="615"/>
      <c r="J199" s="615"/>
      <c r="K199" s="615"/>
      <c r="L199" s="615"/>
      <c r="M199" s="615"/>
      <c r="N199" s="615"/>
      <c r="O199" s="615"/>
      <c r="P199" s="615"/>
      <c r="Q199" s="615"/>
      <c r="R199" s="615"/>
      <c r="S199" s="615"/>
      <c r="T199" s="615"/>
      <c r="U199" s="615"/>
      <c r="V199" s="615"/>
      <c r="W199" s="615"/>
      <c r="X199" s="615"/>
      <c r="Y199" s="615"/>
      <c r="Z199" s="615"/>
      <c r="AA199" s="615"/>
      <c r="AB199" s="615"/>
      <c r="AC199" s="615"/>
      <c r="AD199" s="616"/>
      <c r="AE199" s="2"/>
    </row>
    <row r="200" spans="1:31" s="3" customFormat="1" ht="15" customHeight="1">
      <c r="A200" s="23"/>
      <c r="AE200" s="2"/>
    </row>
    <row r="201" spans="1:31" s="3" customFormat="1" ht="36" customHeight="1">
      <c r="A201" s="23"/>
      <c r="C201" s="435" t="s">
        <v>7479</v>
      </c>
      <c r="D201" s="435"/>
      <c r="E201" s="435"/>
      <c r="F201" s="435"/>
      <c r="G201" s="435"/>
      <c r="H201" s="435"/>
      <c r="I201" s="435"/>
      <c r="J201" s="435"/>
      <c r="K201" s="435"/>
      <c r="L201" s="435"/>
      <c r="M201" s="435"/>
      <c r="N201" s="435"/>
      <c r="O201" s="435"/>
      <c r="P201" s="435"/>
      <c r="Q201" s="435"/>
      <c r="R201" s="435"/>
      <c r="S201" s="435"/>
      <c r="T201" s="435"/>
      <c r="U201" s="435"/>
      <c r="V201" s="435"/>
      <c r="W201" s="435"/>
      <c r="X201" s="435"/>
      <c r="Y201" s="435"/>
      <c r="Z201" s="435"/>
      <c r="AA201" s="435"/>
      <c r="AB201" s="435"/>
      <c r="AC201" s="435"/>
      <c r="AD201" s="435"/>
      <c r="AE201" s="2"/>
    </row>
    <row r="202" spans="1:31" s="3" customFormat="1" ht="1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c r="AA202" s="23"/>
      <c r="AB202" s="23"/>
      <c r="AE202" s="2"/>
    </row>
    <row r="203" spans="1:31" s="3" customFormat="1" ht="15" customHeight="1">
      <c r="A203" s="23"/>
      <c r="B203" s="23"/>
      <c r="C203" s="435" t="s">
        <v>7480</v>
      </c>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c r="AE203" s="2"/>
    </row>
    <row r="204" spans="1:31" s="51" customFormat="1" ht="5.25" customHeight="1">
      <c r="A204" s="23"/>
      <c r="C204" s="104"/>
      <c r="D204" s="104"/>
      <c r="E204" s="104"/>
      <c r="F204" s="104"/>
      <c r="G204" s="104"/>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2"/>
    </row>
    <row r="205" spans="1:31" s="3" customFormat="1" ht="24" customHeight="1">
      <c r="A205" s="23"/>
      <c r="B205" s="23"/>
      <c r="C205" s="435" t="s">
        <v>7481</v>
      </c>
      <c r="D205" s="435"/>
      <c r="E205" s="435"/>
      <c r="F205" s="435"/>
      <c r="G205" s="435"/>
      <c r="H205" s="435"/>
      <c r="I205" s="435"/>
      <c r="J205" s="435"/>
      <c r="K205" s="435"/>
      <c r="L205" s="435"/>
      <c r="M205" s="435"/>
      <c r="N205" s="435"/>
      <c r="O205" s="435"/>
      <c r="P205" s="435"/>
      <c r="Q205" s="435"/>
      <c r="R205" s="435"/>
      <c r="S205" s="435"/>
      <c r="T205" s="435"/>
      <c r="U205" s="435"/>
      <c r="V205" s="435"/>
      <c r="W205" s="435"/>
      <c r="X205" s="435"/>
      <c r="Y205" s="435"/>
      <c r="Z205" s="435"/>
      <c r="AA205" s="435"/>
      <c r="AB205" s="435"/>
      <c r="AC205" s="435"/>
      <c r="AD205" s="435"/>
      <c r="AE205" s="2"/>
    </row>
    <row r="206" spans="1:31" s="51" customFormat="1" ht="5.25" customHeight="1">
      <c r="A206" s="23"/>
      <c r="C206" s="104"/>
      <c r="D206" s="104"/>
      <c r="E206" s="104"/>
      <c r="F206" s="104"/>
      <c r="G206" s="104"/>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2"/>
    </row>
    <row r="207" spans="1:31" s="3" customFormat="1" ht="36" customHeight="1">
      <c r="A207" s="23"/>
      <c r="B207" s="23"/>
      <c r="C207" s="435" t="s">
        <v>7482</v>
      </c>
      <c r="D207" s="435"/>
      <c r="E207" s="435"/>
      <c r="F207" s="435"/>
      <c r="G207" s="435"/>
      <c r="H207" s="435"/>
      <c r="I207" s="435"/>
      <c r="J207" s="435"/>
      <c r="K207" s="435"/>
      <c r="L207" s="435"/>
      <c r="M207" s="435"/>
      <c r="N207" s="435"/>
      <c r="O207" s="435"/>
      <c r="P207" s="435"/>
      <c r="Q207" s="435"/>
      <c r="R207" s="435"/>
      <c r="S207" s="435"/>
      <c r="T207" s="435"/>
      <c r="U207" s="435"/>
      <c r="V207" s="435"/>
      <c r="W207" s="435"/>
      <c r="X207" s="435"/>
      <c r="Y207" s="435"/>
      <c r="Z207" s="435"/>
      <c r="AA207" s="435"/>
      <c r="AB207" s="435"/>
      <c r="AC207" s="435"/>
      <c r="AD207" s="435"/>
      <c r="AE207" s="2"/>
    </row>
    <row r="208" spans="1:31" s="51" customFormat="1" ht="5.25" customHeight="1">
      <c r="A208" s="23"/>
      <c r="C208" s="104"/>
      <c r="D208" s="104"/>
      <c r="E208" s="104"/>
      <c r="F208" s="104"/>
      <c r="G208" s="104"/>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2"/>
    </row>
    <row r="209" spans="1:31" s="3" customFormat="1" ht="36" customHeight="1">
      <c r="A209" s="23"/>
      <c r="B209" s="23"/>
      <c r="C209" s="435" t="s">
        <v>7483</v>
      </c>
      <c r="D209" s="435"/>
      <c r="E209" s="435"/>
      <c r="F209" s="435"/>
      <c r="G209" s="435"/>
      <c r="H209" s="435"/>
      <c r="I209" s="435"/>
      <c r="J209" s="435"/>
      <c r="K209" s="435"/>
      <c r="L209" s="435"/>
      <c r="M209" s="435"/>
      <c r="N209" s="435"/>
      <c r="O209" s="435"/>
      <c r="P209" s="435"/>
      <c r="Q209" s="435"/>
      <c r="R209" s="435"/>
      <c r="S209" s="435"/>
      <c r="T209" s="435"/>
      <c r="U209" s="435"/>
      <c r="V209" s="435"/>
      <c r="W209" s="435"/>
      <c r="X209" s="435"/>
      <c r="Y209" s="435"/>
      <c r="Z209" s="435"/>
      <c r="AA209" s="435"/>
      <c r="AB209" s="435"/>
      <c r="AC209" s="435"/>
      <c r="AD209" s="435"/>
      <c r="AE209" s="2"/>
    </row>
    <row r="210" spans="1:31" s="51" customFormat="1" ht="5.25" customHeight="1">
      <c r="A210" s="23"/>
      <c r="C210" s="104"/>
      <c r="D210" s="104"/>
      <c r="E210" s="104"/>
      <c r="F210" s="104"/>
      <c r="G210" s="104"/>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2"/>
    </row>
    <row r="211" spans="1:31" s="3" customFormat="1" ht="24" customHeight="1">
      <c r="A211" s="23"/>
      <c r="B211" s="23"/>
      <c r="C211" s="435" t="s">
        <v>7484</v>
      </c>
      <c r="D211" s="435"/>
      <c r="E211" s="435"/>
      <c r="F211" s="435"/>
      <c r="G211" s="435"/>
      <c r="H211" s="435"/>
      <c r="I211" s="435"/>
      <c r="J211" s="435"/>
      <c r="K211" s="435"/>
      <c r="L211" s="435"/>
      <c r="M211" s="435"/>
      <c r="N211" s="435"/>
      <c r="O211" s="435"/>
      <c r="P211" s="435"/>
      <c r="Q211" s="435"/>
      <c r="R211" s="435"/>
      <c r="S211" s="435"/>
      <c r="T211" s="435"/>
      <c r="U211" s="435"/>
      <c r="V211" s="435"/>
      <c r="W211" s="435"/>
      <c r="X211" s="435"/>
      <c r="Y211" s="435"/>
      <c r="Z211" s="435"/>
      <c r="AA211" s="435"/>
      <c r="AB211" s="435"/>
      <c r="AC211" s="435"/>
      <c r="AD211" s="435"/>
      <c r="AE211" s="2"/>
    </row>
    <row r="212" spans="1:31" s="51" customFormat="1" ht="5.25" customHeight="1">
      <c r="A212" s="23"/>
      <c r="C212" s="104"/>
      <c r="D212" s="104"/>
      <c r="E212" s="104"/>
      <c r="F212" s="104"/>
      <c r="G212" s="104"/>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2"/>
    </row>
    <row r="213" spans="1:31" s="3" customFormat="1" ht="15" customHeight="1">
      <c r="A213" s="23"/>
      <c r="B213" s="23"/>
      <c r="C213" s="435" t="s">
        <v>7485</v>
      </c>
      <c r="D213" s="435"/>
      <c r="E213" s="435"/>
      <c r="F213" s="435"/>
      <c r="G213" s="435"/>
      <c r="H213" s="435"/>
      <c r="I213" s="435"/>
      <c r="J213" s="435"/>
      <c r="K213" s="435"/>
      <c r="L213" s="435"/>
      <c r="M213" s="435"/>
      <c r="N213" s="435"/>
      <c r="O213" s="435"/>
      <c r="P213" s="435"/>
      <c r="Q213" s="435"/>
      <c r="R213" s="435"/>
      <c r="S213" s="435"/>
      <c r="T213" s="435"/>
      <c r="U213" s="435"/>
      <c r="V213" s="435"/>
      <c r="W213" s="435"/>
      <c r="X213" s="435"/>
      <c r="Y213" s="435"/>
      <c r="Z213" s="435"/>
      <c r="AA213" s="435"/>
      <c r="AB213" s="435"/>
      <c r="AC213" s="435"/>
      <c r="AD213" s="435"/>
      <c r="AE213" s="2"/>
    </row>
    <row r="214" spans="1:31" s="51" customFormat="1" ht="5.25" customHeight="1">
      <c r="A214" s="23"/>
      <c r="C214" s="104"/>
      <c r="D214" s="104"/>
      <c r="E214" s="104"/>
      <c r="F214" s="104"/>
      <c r="G214" s="104"/>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2"/>
    </row>
    <row r="215" spans="1:31" s="3" customFormat="1" ht="24" customHeight="1">
      <c r="A215" s="23"/>
      <c r="B215" s="23"/>
      <c r="C215" s="435" t="s">
        <v>7486</v>
      </c>
      <c r="D215" s="435"/>
      <c r="E215" s="435"/>
      <c r="F215" s="435"/>
      <c r="G215" s="435"/>
      <c r="H215" s="435"/>
      <c r="I215" s="435"/>
      <c r="J215" s="435"/>
      <c r="K215" s="435"/>
      <c r="L215" s="435"/>
      <c r="M215" s="435"/>
      <c r="N215" s="435"/>
      <c r="O215" s="435"/>
      <c r="P215" s="435"/>
      <c r="Q215" s="435"/>
      <c r="R215" s="435"/>
      <c r="S215" s="435"/>
      <c r="T215" s="435"/>
      <c r="U215" s="435"/>
      <c r="V215" s="435"/>
      <c r="W215" s="435"/>
      <c r="X215" s="435"/>
      <c r="Y215" s="435"/>
      <c r="Z215" s="435"/>
      <c r="AA215" s="435"/>
      <c r="AB215" s="435"/>
      <c r="AC215" s="435"/>
      <c r="AD215" s="435"/>
      <c r="AE215" s="2"/>
    </row>
    <row r="216" spans="1:31" s="51" customFormat="1" ht="5.25" customHeight="1">
      <c r="A216" s="23"/>
      <c r="C216" s="104"/>
      <c r="D216" s="104"/>
      <c r="E216" s="104"/>
      <c r="F216" s="104"/>
      <c r="G216" s="104"/>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2"/>
    </row>
    <row r="217" spans="1:31" s="3" customFormat="1" ht="24" customHeight="1">
      <c r="A217" s="23"/>
      <c r="B217" s="23"/>
      <c r="C217" s="435" t="s">
        <v>7487</v>
      </c>
      <c r="D217" s="435"/>
      <c r="E217" s="435"/>
      <c r="F217" s="435"/>
      <c r="G217" s="435"/>
      <c r="H217" s="435"/>
      <c r="I217" s="435"/>
      <c r="J217" s="435"/>
      <c r="K217" s="435"/>
      <c r="L217" s="435"/>
      <c r="M217" s="435"/>
      <c r="N217" s="435"/>
      <c r="O217" s="435"/>
      <c r="P217" s="435"/>
      <c r="Q217" s="435"/>
      <c r="R217" s="435"/>
      <c r="S217" s="435"/>
      <c r="T217" s="435"/>
      <c r="U217" s="435"/>
      <c r="V217" s="435"/>
      <c r="W217" s="435"/>
      <c r="X217" s="435"/>
      <c r="Y217" s="435"/>
      <c r="Z217" s="435"/>
      <c r="AA217" s="435"/>
      <c r="AB217" s="435"/>
      <c r="AC217" s="435"/>
      <c r="AD217" s="435"/>
      <c r="AE217" s="2"/>
    </row>
    <row r="218" spans="1:31" s="51" customFormat="1" ht="5.25" customHeight="1">
      <c r="A218" s="23"/>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2"/>
    </row>
    <row r="219" spans="1:31" s="3" customFormat="1" ht="36" customHeight="1">
      <c r="A219" s="23"/>
      <c r="B219" s="23"/>
      <c r="C219" s="435" t="s">
        <v>7488</v>
      </c>
      <c r="D219" s="435"/>
      <c r="E219" s="435"/>
      <c r="F219" s="435"/>
      <c r="G219" s="435"/>
      <c r="H219" s="435"/>
      <c r="I219" s="435"/>
      <c r="J219" s="435"/>
      <c r="K219" s="435"/>
      <c r="L219" s="435"/>
      <c r="M219" s="435"/>
      <c r="N219" s="435"/>
      <c r="O219" s="435"/>
      <c r="P219" s="435"/>
      <c r="Q219" s="435"/>
      <c r="R219" s="435"/>
      <c r="S219" s="435"/>
      <c r="T219" s="435"/>
      <c r="U219" s="435"/>
      <c r="V219" s="435"/>
      <c r="W219" s="435"/>
      <c r="X219" s="435"/>
      <c r="Y219" s="435"/>
      <c r="Z219" s="435"/>
      <c r="AA219" s="435"/>
      <c r="AB219" s="435"/>
      <c r="AC219" s="435"/>
      <c r="AD219" s="435"/>
      <c r="AE219" s="2"/>
    </row>
    <row r="220" spans="1:31" s="51" customFormat="1" ht="5.25" customHeight="1">
      <c r="A220" s="23"/>
      <c r="C220" s="104"/>
      <c r="D220" s="104"/>
      <c r="E220" s="104"/>
      <c r="F220" s="104"/>
      <c r="G220" s="104"/>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2"/>
    </row>
    <row r="221" spans="1:31" s="3" customFormat="1" ht="24" customHeight="1">
      <c r="A221" s="23"/>
      <c r="B221" s="23"/>
      <c r="C221" s="435" t="s">
        <v>7489</v>
      </c>
      <c r="D221" s="435"/>
      <c r="E221" s="435"/>
      <c r="F221" s="435"/>
      <c r="G221" s="435"/>
      <c r="H221" s="435"/>
      <c r="I221" s="435"/>
      <c r="J221" s="435"/>
      <c r="K221" s="435"/>
      <c r="L221" s="435"/>
      <c r="M221" s="435"/>
      <c r="N221" s="435"/>
      <c r="O221" s="435"/>
      <c r="P221" s="435"/>
      <c r="Q221" s="435"/>
      <c r="R221" s="435"/>
      <c r="S221" s="435"/>
      <c r="T221" s="435"/>
      <c r="U221" s="435"/>
      <c r="V221" s="435"/>
      <c r="W221" s="435"/>
      <c r="X221" s="435"/>
      <c r="Y221" s="435"/>
      <c r="Z221" s="435"/>
      <c r="AA221" s="435"/>
      <c r="AB221" s="435"/>
      <c r="AC221" s="435"/>
      <c r="AD221" s="435"/>
      <c r="AE221" s="2"/>
    </row>
    <row r="222" spans="1:31" s="51" customFormat="1" ht="5.25" customHeight="1">
      <c r="A222" s="23"/>
      <c r="C222" s="104"/>
      <c r="D222" s="104"/>
      <c r="E222" s="104"/>
      <c r="F222" s="104"/>
      <c r="G222" s="104"/>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2"/>
    </row>
    <row r="223" spans="1:31" s="3" customFormat="1" ht="36" customHeight="1">
      <c r="A223" s="23"/>
      <c r="B223" s="23"/>
      <c r="C223" s="435" t="s">
        <v>7490</v>
      </c>
      <c r="D223" s="435"/>
      <c r="E223" s="435"/>
      <c r="F223" s="435"/>
      <c r="G223" s="435"/>
      <c r="H223" s="435"/>
      <c r="I223" s="435"/>
      <c r="J223" s="435"/>
      <c r="K223" s="435"/>
      <c r="L223" s="435"/>
      <c r="M223" s="435"/>
      <c r="N223" s="435"/>
      <c r="O223" s="435"/>
      <c r="P223" s="435"/>
      <c r="Q223" s="435"/>
      <c r="R223" s="435"/>
      <c r="S223" s="435"/>
      <c r="T223" s="435"/>
      <c r="U223" s="435"/>
      <c r="V223" s="435"/>
      <c r="W223" s="435"/>
      <c r="X223" s="435"/>
      <c r="Y223" s="435"/>
      <c r="Z223" s="435"/>
      <c r="AA223" s="435"/>
      <c r="AB223" s="435"/>
      <c r="AC223" s="435"/>
      <c r="AD223" s="435"/>
      <c r="AE223" s="2"/>
    </row>
    <row r="224" spans="1:31" s="51" customFormat="1" ht="5.25" customHeight="1">
      <c r="A224" s="23"/>
      <c r="C224" s="104"/>
      <c r="D224" s="104"/>
      <c r="E224" s="104"/>
      <c r="F224" s="104"/>
      <c r="G224" s="104"/>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2"/>
    </row>
    <row r="225" spans="1:31" s="3" customFormat="1" ht="24" customHeight="1">
      <c r="A225" s="23"/>
      <c r="B225" s="23"/>
      <c r="C225" s="435" t="s">
        <v>7491</v>
      </c>
      <c r="D225" s="435"/>
      <c r="E225" s="435"/>
      <c r="F225" s="435"/>
      <c r="G225" s="435"/>
      <c r="H225" s="435"/>
      <c r="I225" s="435"/>
      <c r="J225" s="435"/>
      <c r="K225" s="435"/>
      <c r="L225" s="435"/>
      <c r="M225" s="435"/>
      <c r="N225" s="435"/>
      <c r="O225" s="435"/>
      <c r="P225" s="435"/>
      <c r="Q225" s="435"/>
      <c r="R225" s="435"/>
      <c r="S225" s="435"/>
      <c r="T225" s="435"/>
      <c r="U225" s="435"/>
      <c r="V225" s="435"/>
      <c r="W225" s="435"/>
      <c r="X225" s="435"/>
      <c r="Y225" s="435"/>
      <c r="Z225" s="435"/>
      <c r="AA225" s="435"/>
      <c r="AB225" s="435"/>
      <c r="AC225" s="435"/>
      <c r="AD225" s="435"/>
      <c r="AE225" s="2"/>
    </row>
    <row r="226" spans="1:31" s="51" customFormat="1" ht="5.25" customHeight="1">
      <c r="A226" s="23"/>
      <c r="C226" s="104"/>
      <c r="D226" s="104"/>
      <c r="E226" s="104"/>
      <c r="F226" s="104"/>
      <c r="G226" s="104"/>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2"/>
    </row>
    <row r="227" spans="1:31" s="3" customFormat="1" ht="24" customHeight="1">
      <c r="A227" s="23"/>
      <c r="B227" s="23"/>
      <c r="C227" s="435" t="s">
        <v>7492</v>
      </c>
      <c r="D227" s="435"/>
      <c r="E227" s="435"/>
      <c r="F227" s="435"/>
      <c r="G227" s="435"/>
      <c r="H227" s="435"/>
      <c r="I227" s="435"/>
      <c r="J227" s="435"/>
      <c r="K227" s="435"/>
      <c r="L227" s="435"/>
      <c r="M227" s="435"/>
      <c r="N227" s="435"/>
      <c r="O227" s="435"/>
      <c r="P227" s="435"/>
      <c r="Q227" s="435"/>
      <c r="R227" s="435"/>
      <c r="S227" s="435"/>
      <c r="T227" s="435"/>
      <c r="U227" s="435"/>
      <c r="V227" s="435"/>
      <c r="W227" s="435"/>
      <c r="X227" s="435"/>
      <c r="Y227" s="435"/>
      <c r="Z227" s="435"/>
      <c r="AA227" s="435"/>
      <c r="AB227" s="435"/>
      <c r="AC227" s="435"/>
      <c r="AD227" s="435"/>
      <c r="AE227" s="2"/>
    </row>
    <row r="228" spans="1:31" s="51" customFormat="1" ht="5.25" customHeight="1">
      <c r="A228" s="23"/>
      <c r="C228" s="104"/>
      <c r="D228" s="104"/>
      <c r="E228" s="104"/>
      <c r="F228" s="104"/>
      <c r="G228" s="104"/>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2"/>
    </row>
    <row r="229" spans="1:31" s="3" customFormat="1" ht="24" customHeight="1">
      <c r="A229" s="23"/>
      <c r="B229" s="23"/>
      <c r="C229" s="435" t="s">
        <v>7493</v>
      </c>
      <c r="D229" s="435"/>
      <c r="E229" s="435"/>
      <c r="F229" s="435"/>
      <c r="G229" s="435"/>
      <c r="H229" s="435"/>
      <c r="I229" s="435"/>
      <c r="J229" s="435"/>
      <c r="K229" s="435"/>
      <c r="L229" s="435"/>
      <c r="M229" s="435"/>
      <c r="N229" s="435"/>
      <c r="O229" s="435"/>
      <c r="P229" s="435"/>
      <c r="Q229" s="435"/>
      <c r="R229" s="435"/>
      <c r="S229" s="435"/>
      <c r="T229" s="435"/>
      <c r="U229" s="435"/>
      <c r="V229" s="435"/>
      <c r="W229" s="435"/>
      <c r="X229" s="435"/>
      <c r="Y229" s="435"/>
      <c r="Z229" s="435"/>
      <c r="AA229" s="435"/>
      <c r="AB229" s="435"/>
      <c r="AC229" s="435"/>
      <c r="AD229" s="435"/>
      <c r="AE229" s="2"/>
    </row>
    <row r="230" spans="1:31" s="51" customFormat="1" ht="5.25" customHeight="1">
      <c r="A230" s="23"/>
      <c r="C230" s="104"/>
      <c r="D230" s="104"/>
      <c r="E230" s="104"/>
      <c r="F230" s="104"/>
      <c r="G230" s="104"/>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2"/>
    </row>
    <row r="231" spans="1:31" s="3" customFormat="1" ht="24" customHeight="1">
      <c r="A231" s="23"/>
      <c r="B231" s="23"/>
      <c r="C231" s="435" t="s">
        <v>7494</v>
      </c>
      <c r="D231" s="435"/>
      <c r="E231" s="435"/>
      <c r="F231" s="435"/>
      <c r="G231" s="435"/>
      <c r="H231" s="435"/>
      <c r="I231" s="435"/>
      <c r="J231" s="435"/>
      <c r="K231" s="435"/>
      <c r="L231" s="435"/>
      <c r="M231" s="435"/>
      <c r="N231" s="435"/>
      <c r="O231" s="435"/>
      <c r="P231" s="435"/>
      <c r="Q231" s="435"/>
      <c r="R231" s="435"/>
      <c r="S231" s="435"/>
      <c r="T231" s="435"/>
      <c r="U231" s="435"/>
      <c r="V231" s="435"/>
      <c r="W231" s="435"/>
      <c r="X231" s="435"/>
      <c r="Y231" s="435"/>
      <c r="Z231" s="435"/>
      <c r="AA231" s="435"/>
      <c r="AB231" s="435"/>
      <c r="AC231" s="435"/>
      <c r="AD231" s="435"/>
      <c r="AE231" s="2"/>
    </row>
    <row r="232" spans="1:31" s="51" customFormat="1" ht="5.25" customHeight="1">
      <c r="A232" s="23"/>
      <c r="C232" s="104"/>
      <c r="D232" s="104"/>
      <c r="E232" s="104"/>
      <c r="F232" s="104"/>
      <c r="G232" s="104"/>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2"/>
    </row>
    <row r="233" spans="1:31" s="3" customFormat="1" ht="36" customHeight="1">
      <c r="A233" s="23"/>
      <c r="B233" s="23"/>
      <c r="C233" s="435" t="s">
        <v>7495</v>
      </c>
      <c r="D233" s="435"/>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c r="AE233" s="2"/>
    </row>
    <row r="234" spans="1:31" s="51" customFormat="1" ht="5.25" customHeight="1">
      <c r="A234" s="23"/>
      <c r="C234" s="104"/>
      <c r="D234" s="104"/>
      <c r="E234" s="104"/>
      <c r="F234" s="104"/>
      <c r="G234" s="104"/>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2"/>
    </row>
    <row r="235" spans="1:31" s="3" customFormat="1" ht="24" customHeight="1">
      <c r="A235" s="23"/>
      <c r="B235" s="23"/>
      <c r="C235" s="435" t="s">
        <v>7496</v>
      </c>
      <c r="D235" s="435"/>
      <c r="E235" s="435"/>
      <c r="F235" s="435"/>
      <c r="G235" s="435"/>
      <c r="H235" s="435"/>
      <c r="I235" s="435"/>
      <c r="J235" s="435"/>
      <c r="K235" s="435"/>
      <c r="L235" s="435"/>
      <c r="M235" s="435"/>
      <c r="N235" s="435"/>
      <c r="O235" s="435"/>
      <c r="P235" s="435"/>
      <c r="Q235" s="435"/>
      <c r="R235" s="435"/>
      <c r="S235" s="435"/>
      <c r="T235" s="435"/>
      <c r="U235" s="435"/>
      <c r="V235" s="435"/>
      <c r="W235" s="435"/>
      <c r="X235" s="435"/>
      <c r="Y235" s="435"/>
      <c r="Z235" s="435"/>
      <c r="AA235" s="435"/>
      <c r="AB235" s="435"/>
      <c r="AC235" s="435"/>
      <c r="AD235" s="435"/>
      <c r="AE235" s="2"/>
    </row>
    <row r="236" spans="1:31" s="51" customFormat="1" ht="5.25" customHeight="1">
      <c r="A236" s="23"/>
      <c r="C236" s="104"/>
      <c r="D236" s="104"/>
      <c r="E236" s="104"/>
      <c r="F236" s="104"/>
      <c r="G236" s="104"/>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2"/>
    </row>
    <row r="237" spans="1:31" s="3" customFormat="1" ht="24" customHeight="1">
      <c r="A237" s="23"/>
      <c r="B237" s="23"/>
      <c r="C237" s="435" t="s">
        <v>7497</v>
      </c>
      <c r="D237" s="435"/>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435"/>
      <c r="AE237" s="2"/>
    </row>
    <row r="238" spans="1:31" s="51" customFormat="1" ht="5.25" customHeight="1">
      <c r="A238" s="23"/>
      <c r="C238" s="104"/>
      <c r="D238" s="104"/>
      <c r="E238" s="104"/>
      <c r="F238" s="104"/>
      <c r="G238" s="104"/>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2"/>
    </row>
    <row r="239" spans="1:31" s="3" customFormat="1" ht="24" customHeight="1">
      <c r="A239" s="23"/>
      <c r="B239" s="23"/>
      <c r="C239" s="435" t="s">
        <v>7498</v>
      </c>
      <c r="D239" s="435"/>
      <c r="E239" s="435"/>
      <c r="F239" s="435"/>
      <c r="G239" s="435"/>
      <c r="H239" s="435"/>
      <c r="I239" s="435"/>
      <c r="J239" s="435"/>
      <c r="K239" s="435"/>
      <c r="L239" s="435"/>
      <c r="M239" s="435"/>
      <c r="N239" s="435"/>
      <c r="O239" s="435"/>
      <c r="P239" s="435"/>
      <c r="Q239" s="435"/>
      <c r="R239" s="435"/>
      <c r="S239" s="435"/>
      <c r="T239" s="435"/>
      <c r="U239" s="435"/>
      <c r="V239" s="435"/>
      <c r="W239" s="435"/>
      <c r="X239" s="435"/>
      <c r="Y239" s="435"/>
      <c r="Z239" s="435"/>
      <c r="AA239" s="435"/>
      <c r="AB239" s="435"/>
      <c r="AC239" s="435"/>
      <c r="AD239" s="435"/>
      <c r="AE239" s="2"/>
    </row>
    <row r="240" spans="1:31" s="51" customFormat="1" ht="5.25" customHeight="1">
      <c r="A240" s="23"/>
      <c r="C240" s="104"/>
      <c r="D240" s="104"/>
      <c r="E240" s="104"/>
      <c r="F240" s="104"/>
      <c r="G240" s="104"/>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2"/>
    </row>
    <row r="241" spans="1:31" s="3" customFormat="1" ht="24" customHeight="1">
      <c r="A241" s="23"/>
      <c r="B241" s="23"/>
      <c r="C241" s="435" t="s">
        <v>7499</v>
      </c>
      <c r="D241" s="435"/>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c r="AE241" s="2"/>
    </row>
    <row r="242" spans="1:31" s="51" customFormat="1" ht="5.25" customHeight="1">
      <c r="A242" s="23"/>
      <c r="C242" s="104"/>
      <c r="D242" s="104"/>
      <c r="E242" s="104"/>
      <c r="F242" s="104"/>
      <c r="G242" s="104"/>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2"/>
    </row>
    <row r="243" spans="1:31" s="3" customFormat="1" ht="24" customHeight="1">
      <c r="A243" s="23"/>
      <c r="B243" s="23"/>
      <c r="C243" s="435" t="s">
        <v>7500</v>
      </c>
      <c r="D243" s="435"/>
      <c r="E243" s="435"/>
      <c r="F243" s="435"/>
      <c r="G243" s="435"/>
      <c r="H243" s="435"/>
      <c r="I243" s="435"/>
      <c r="J243" s="435"/>
      <c r="K243" s="435"/>
      <c r="L243" s="435"/>
      <c r="M243" s="435"/>
      <c r="N243" s="435"/>
      <c r="O243" s="435"/>
      <c r="P243" s="435"/>
      <c r="Q243" s="435"/>
      <c r="R243" s="435"/>
      <c r="S243" s="435"/>
      <c r="T243" s="435"/>
      <c r="U243" s="435"/>
      <c r="V243" s="435"/>
      <c r="W243" s="435"/>
      <c r="X243" s="435"/>
      <c r="Y243" s="435"/>
      <c r="Z243" s="435"/>
      <c r="AA243" s="435"/>
      <c r="AB243" s="435"/>
      <c r="AC243" s="435"/>
      <c r="AD243" s="435"/>
      <c r="AE243" s="2"/>
    </row>
    <row r="244" spans="1:31" s="51" customFormat="1" ht="5.25" customHeight="1">
      <c r="A244" s="23"/>
      <c r="C244" s="104"/>
      <c r="D244" s="104"/>
      <c r="E244" s="104"/>
      <c r="F244" s="104"/>
      <c r="G244" s="104"/>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2"/>
    </row>
    <row r="245" spans="1:31" s="3" customFormat="1" ht="24" customHeight="1">
      <c r="A245" s="23"/>
      <c r="B245" s="23"/>
      <c r="C245" s="435" t="s">
        <v>7501</v>
      </c>
      <c r="D245" s="435"/>
      <c r="E245" s="435"/>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c r="AE245" s="2"/>
    </row>
    <row r="246" spans="1:31" s="51" customFormat="1" ht="5.25" customHeight="1">
      <c r="A246" s="23"/>
      <c r="C246" s="104"/>
      <c r="D246" s="104"/>
      <c r="E246" s="104"/>
      <c r="F246" s="104"/>
      <c r="G246" s="104"/>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2"/>
    </row>
    <row r="247" spans="1:31" s="3" customFormat="1" ht="15" customHeight="1">
      <c r="A247" s="23"/>
      <c r="B247" s="23"/>
      <c r="C247" s="435" t="s">
        <v>7502</v>
      </c>
      <c r="D247" s="435"/>
      <c r="E247" s="435"/>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c r="AE247" s="2"/>
    </row>
    <row r="248" spans="1:31" s="51" customFormat="1" ht="5.25" customHeight="1">
      <c r="A248" s="23"/>
      <c r="C248" s="104"/>
      <c r="D248" s="104"/>
      <c r="E248" s="104"/>
      <c r="F248" s="104"/>
      <c r="G248" s="104"/>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2"/>
    </row>
    <row r="249" spans="1:31" s="3" customFormat="1" ht="36" customHeight="1">
      <c r="A249" s="23"/>
      <c r="B249" s="23"/>
      <c r="C249" s="435" t="s">
        <v>7503</v>
      </c>
      <c r="D249" s="435"/>
      <c r="E249" s="435"/>
      <c r="F249" s="435"/>
      <c r="G249" s="435"/>
      <c r="H249" s="435"/>
      <c r="I249" s="435"/>
      <c r="J249" s="435"/>
      <c r="K249" s="435"/>
      <c r="L249" s="435"/>
      <c r="M249" s="435"/>
      <c r="N249" s="435"/>
      <c r="O249" s="435"/>
      <c r="P249" s="435"/>
      <c r="Q249" s="435"/>
      <c r="R249" s="435"/>
      <c r="S249" s="435"/>
      <c r="T249" s="435"/>
      <c r="U249" s="435"/>
      <c r="V249" s="435"/>
      <c r="W249" s="435"/>
      <c r="X249" s="435"/>
      <c r="Y249" s="435"/>
      <c r="Z249" s="435"/>
      <c r="AA249" s="435"/>
      <c r="AB249" s="435"/>
      <c r="AC249" s="435"/>
      <c r="AD249" s="435"/>
      <c r="AE249" s="2"/>
    </row>
    <row r="250" spans="1:31" s="51" customFormat="1" ht="5.25" customHeight="1">
      <c r="A250" s="23"/>
      <c r="C250" s="104"/>
      <c r="D250" s="104"/>
      <c r="E250" s="104"/>
      <c r="F250" s="104"/>
      <c r="G250" s="104"/>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2"/>
    </row>
    <row r="251" spans="1:31" s="3" customFormat="1" ht="24" customHeight="1">
      <c r="A251" s="23"/>
      <c r="B251" s="23"/>
      <c r="C251" s="435" t="s">
        <v>7504</v>
      </c>
      <c r="D251" s="435"/>
      <c r="E251" s="435"/>
      <c r="F251" s="435"/>
      <c r="G251" s="435"/>
      <c r="H251" s="435"/>
      <c r="I251" s="435"/>
      <c r="J251" s="435"/>
      <c r="K251" s="435"/>
      <c r="L251" s="435"/>
      <c r="M251" s="435"/>
      <c r="N251" s="435"/>
      <c r="O251" s="435"/>
      <c r="P251" s="435"/>
      <c r="Q251" s="435"/>
      <c r="R251" s="435"/>
      <c r="S251" s="435"/>
      <c r="T251" s="435"/>
      <c r="U251" s="435"/>
      <c r="V251" s="435"/>
      <c r="W251" s="435"/>
      <c r="X251" s="435"/>
      <c r="Y251" s="435"/>
      <c r="Z251" s="435"/>
      <c r="AA251" s="435"/>
      <c r="AB251" s="435"/>
      <c r="AC251" s="435"/>
      <c r="AD251" s="435"/>
      <c r="AE251" s="2"/>
    </row>
    <row r="252" spans="1:31" s="51" customFormat="1" ht="5.25" customHeight="1">
      <c r="A252" s="23"/>
      <c r="C252" s="104"/>
      <c r="D252" s="104"/>
      <c r="E252" s="104"/>
      <c r="F252" s="104"/>
      <c r="G252" s="104"/>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2"/>
    </row>
    <row r="253" spans="1:31" s="3" customFormat="1" ht="36" customHeight="1">
      <c r="A253" s="23"/>
      <c r="B253" s="23"/>
      <c r="C253" s="435" t="s">
        <v>7505</v>
      </c>
      <c r="D253" s="435"/>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c r="AA253" s="435"/>
      <c r="AB253" s="435"/>
      <c r="AC253" s="435"/>
      <c r="AD253" s="435"/>
      <c r="AE253" s="2"/>
    </row>
    <row r="254" spans="1:31" s="51" customFormat="1" ht="5.25" customHeight="1">
      <c r="A254" s="23"/>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2"/>
    </row>
    <row r="255" spans="1:31" s="3" customFormat="1" ht="24" customHeight="1">
      <c r="A255" s="23"/>
      <c r="B255" s="23"/>
      <c r="C255" s="435" t="s">
        <v>7506</v>
      </c>
      <c r="D255" s="435"/>
      <c r="E255" s="435"/>
      <c r="F255" s="435"/>
      <c r="G255" s="435"/>
      <c r="H255" s="435"/>
      <c r="I255" s="435"/>
      <c r="J255" s="435"/>
      <c r="K255" s="435"/>
      <c r="L255" s="435"/>
      <c r="M255" s="435"/>
      <c r="N255" s="435"/>
      <c r="O255" s="435"/>
      <c r="P255" s="435"/>
      <c r="Q255" s="435"/>
      <c r="R255" s="435"/>
      <c r="S255" s="435"/>
      <c r="T255" s="435"/>
      <c r="U255" s="435"/>
      <c r="V255" s="435"/>
      <c r="W255" s="435"/>
      <c r="X255" s="435"/>
      <c r="Y255" s="435"/>
      <c r="Z255" s="435"/>
      <c r="AA255" s="435"/>
      <c r="AB255" s="435"/>
      <c r="AC255" s="435"/>
      <c r="AD255" s="435"/>
      <c r="AE255" s="2"/>
    </row>
    <row r="256" spans="1:31" s="51" customFormat="1" ht="5.25" customHeight="1">
      <c r="A256" s="23"/>
      <c r="C256" s="104"/>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2"/>
    </row>
    <row r="257" spans="1:31" s="3" customFormat="1" ht="48" customHeight="1">
      <c r="A257" s="23"/>
      <c r="B257" s="23"/>
      <c r="C257" s="435" t="s">
        <v>7507</v>
      </c>
      <c r="D257" s="435"/>
      <c r="E257" s="435"/>
      <c r="F257" s="435"/>
      <c r="G257" s="435"/>
      <c r="H257" s="435"/>
      <c r="I257" s="435"/>
      <c r="J257" s="435"/>
      <c r="K257" s="435"/>
      <c r="L257" s="435"/>
      <c r="M257" s="435"/>
      <c r="N257" s="435"/>
      <c r="O257" s="435"/>
      <c r="P257" s="435"/>
      <c r="Q257" s="435"/>
      <c r="R257" s="435"/>
      <c r="S257" s="435"/>
      <c r="T257" s="435"/>
      <c r="U257" s="435"/>
      <c r="V257" s="435"/>
      <c r="W257" s="435"/>
      <c r="X257" s="435"/>
      <c r="Y257" s="435"/>
      <c r="Z257" s="435"/>
      <c r="AA257" s="435"/>
      <c r="AB257" s="435"/>
      <c r="AC257" s="435"/>
      <c r="AD257" s="435"/>
      <c r="AE257" s="2"/>
    </row>
    <row r="258" spans="1:31" s="51" customFormat="1" ht="5.25" customHeight="1">
      <c r="A258" s="23"/>
      <c r="C258" s="104"/>
      <c r="D258" s="104"/>
      <c r="E258" s="104"/>
      <c r="F258" s="104"/>
      <c r="G258" s="104"/>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2"/>
    </row>
    <row r="259" spans="1:31" s="3" customFormat="1" ht="36" customHeight="1">
      <c r="A259" s="23"/>
      <c r="B259" s="23"/>
      <c r="C259" s="435" t="s">
        <v>7508</v>
      </c>
      <c r="D259" s="435"/>
      <c r="E259" s="435"/>
      <c r="F259" s="435"/>
      <c r="G259" s="435"/>
      <c r="H259" s="435"/>
      <c r="I259" s="435"/>
      <c r="J259" s="435"/>
      <c r="K259" s="435"/>
      <c r="L259" s="435"/>
      <c r="M259" s="435"/>
      <c r="N259" s="435"/>
      <c r="O259" s="435"/>
      <c r="P259" s="435"/>
      <c r="Q259" s="435"/>
      <c r="R259" s="435"/>
      <c r="S259" s="435"/>
      <c r="T259" s="435"/>
      <c r="U259" s="435"/>
      <c r="V259" s="435"/>
      <c r="W259" s="435"/>
      <c r="X259" s="435"/>
      <c r="Y259" s="435"/>
      <c r="Z259" s="435"/>
      <c r="AA259" s="435"/>
      <c r="AB259" s="435"/>
      <c r="AC259" s="435"/>
      <c r="AD259" s="435"/>
      <c r="AE259" s="2"/>
    </row>
    <row r="260" spans="1:31" s="51" customFormat="1" ht="5.25" customHeight="1">
      <c r="A260" s="23"/>
      <c r="C260" s="104"/>
      <c r="D260" s="104"/>
      <c r="E260" s="104"/>
      <c r="F260" s="104"/>
      <c r="G260" s="104"/>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2"/>
    </row>
    <row r="261" spans="1:31" s="3" customFormat="1" ht="15" customHeight="1">
      <c r="A261" s="23"/>
      <c r="B261" s="23"/>
      <c r="C261" s="435" t="s">
        <v>7509</v>
      </c>
      <c r="D261" s="435"/>
      <c r="E261" s="435"/>
      <c r="F261" s="435"/>
      <c r="G261" s="435"/>
      <c r="H261" s="435"/>
      <c r="I261" s="435"/>
      <c r="J261" s="435"/>
      <c r="K261" s="435"/>
      <c r="L261" s="435"/>
      <c r="M261" s="435"/>
      <c r="N261" s="435"/>
      <c r="O261" s="435"/>
      <c r="P261" s="435"/>
      <c r="Q261" s="435"/>
      <c r="R261" s="435"/>
      <c r="S261" s="435"/>
      <c r="T261" s="435"/>
      <c r="U261" s="435"/>
      <c r="V261" s="435"/>
      <c r="W261" s="435"/>
      <c r="X261" s="435"/>
      <c r="Y261" s="435"/>
      <c r="Z261" s="435"/>
      <c r="AA261" s="435"/>
      <c r="AB261" s="435"/>
      <c r="AC261" s="435"/>
      <c r="AD261" s="435"/>
      <c r="AE261" s="2"/>
    </row>
    <row r="262" spans="1:31" s="3" customFormat="1" ht="15" customHeight="1" thickBo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c r="AA262" s="23"/>
      <c r="AB262" s="23"/>
      <c r="AE262" s="2"/>
    </row>
    <row r="263" spans="1:31" s="3" customFormat="1" ht="15" customHeight="1" thickBot="1">
      <c r="A263" s="23"/>
      <c r="B263" s="614" t="s">
        <v>7510</v>
      </c>
      <c r="C263" s="615"/>
      <c r="D263" s="615"/>
      <c r="E263" s="615"/>
      <c r="F263" s="615"/>
      <c r="G263" s="615"/>
      <c r="H263" s="615"/>
      <c r="I263" s="615"/>
      <c r="J263" s="615"/>
      <c r="K263" s="615"/>
      <c r="L263" s="615"/>
      <c r="M263" s="615"/>
      <c r="N263" s="615"/>
      <c r="O263" s="615"/>
      <c r="P263" s="615"/>
      <c r="Q263" s="615"/>
      <c r="R263" s="615"/>
      <c r="S263" s="615"/>
      <c r="T263" s="615"/>
      <c r="U263" s="615"/>
      <c r="V263" s="615"/>
      <c r="W263" s="615"/>
      <c r="X263" s="615"/>
      <c r="Y263" s="615"/>
      <c r="Z263" s="615"/>
      <c r="AA263" s="615"/>
      <c r="AB263" s="615"/>
      <c r="AC263" s="615"/>
      <c r="AD263" s="616"/>
      <c r="AE263" s="2"/>
    </row>
    <row r="264" spans="1:31" s="3" customFormat="1" ht="15" customHeight="1">
      <c r="A264" s="23"/>
      <c r="AE264" s="2"/>
    </row>
    <row r="265" spans="1:31" s="3" customFormat="1" ht="36" customHeight="1">
      <c r="A265" s="23"/>
      <c r="C265" s="435" t="s">
        <v>7511</v>
      </c>
      <c r="D265" s="435"/>
      <c r="E265" s="435"/>
      <c r="F265" s="435"/>
      <c r="G265" s="435"/>
      <c r="H265" s="435"/>
      <c r="I265" s="435"/>
      <c r="J265" s="435"/>
      <c r="K265" s="435"/>
      <c r="L265" s="435"/>
      <c r="M265" s="435"/>
      <c r="N265" s="435"/>
      <c r="O265" s="435"/>
      <c r="P265" s="435"/>
      <c r="Q265" s="435"/>
      <c r="R265" s="435"/>
      <c r="S265" s="435"/>
      <c r="T265" s="435"/>
      <c r="U265" s="435"/>
      <c r="V265" s="435"/>
      <c r="W265" s="435"/>
      <c r="X265" s="435"/>
      <c r="Y265" s="435"/>
      <c r="Z265" s="435"/>
      <c r="AA265" s="435"/>
      <c r="AB265" s="435"/>
      <c r="AC265" s="435"/>
      <c r="AD265" s="435"/>
      <c r="AE265" s="2"/>
    </row>
    <row r="266" spans="1:31" s="3" customFormat="1" ht="1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c r="AA266" s="23"/>
      <c r="AB266" s="23"/>
      <c r="AE266" s="2"/>
    </row>
    <row r="267" spans="1:31" s="3" customFormat="1" ht="24" customHeight="1">
      <c r="A267" s="23"/>
      <c r="B267" s="23"/>
      <c r="C267" s="435" t="s">
        <v>7512</v>
      </c>
      <c r="D267" s="435"/>
      <c r="E267" s="435"/>
      <c r="F267" s="435"/>
      <c r="G267" s="435"/>
      <c r="H267" s="435"/>
      <c r="I267" s="435"/>
      <c r="J267" s="435"/>
      <c r="K267" s="435"/>
      <c r="L267" s="435"/>
      <c r="M267" s="435"/>
      <c r="N267" s="435"/>
      <c r="O267" s="435"/>
      <c r="P267" s="435"/>
      <c r="Q267" s="435"/>
      <c r="R267" s="435"/>
      <c r="S267" s="435"/>
      <c r="T267" s="435"/>
      <c r="U267" s="435"/>
      <c r="V267" s="435"/>
      <c r="W267" s="435"/>
      <c r="X267" s="435"/>
      <c r="Y267" s="435"/>
      <c r="Z267" s="435"/>
      <c r="AA267" s="435"/>
      <c r="AB267" s="435"/>
      <c r="AC267" s="435"/>
      <c r="AD267" s="435"/>
      <c r="AE267" s="2"/>
    </row>
    <row r="268" spans="1:31" s="51" customFormat="1" ht="5.25" customHeight="1">
      <c r="A268" s="23"/>
      <c r="C268" s="104"/>
      <c r="D268" s="104"/>
      <c r="E268" s="104"/>
      <c r="F268" s="104"/>
      <c r="G268" s="104"/>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2"/>
    </row>
    <row r="269" spans="1:31" s="3" customFormat="1" ht="24" customHeight="1">
      <c r="A269" s="23"/>
      <c r="B269" s="23"/>
      <c r="C269" s="435" t="s">
        <v>7513</v>
      </c>
      <c r="D269" s="435"/>
      <c r="E269" s="435"/>
      <c r="F269" s="435"/>
      <c r="G269" s="435"/>
      <c r="H269" s="435"/>
      <c r="I269" s="435"/>
      <c r="J269" s="435"/>
      <c r="K269" s="435"/>
      <c r="L269" s="435"/>
      <c r="M269" s="435"/>
      <c r="N269" s="435"/>
      <c r="O269" s="435"/>
      <c r="P269" s="435"/>
      <c r="Q269" s="435"/>
      <c r="R269" s="435"/>
      <c r="S269" s="435"/>
      <c r="T269" s="435"/>
      <c r="U269" s="435"/>
      <c r="V269" s="435"/>
      <c r="W269" s="435"/>
      <c r="X269" s="435"/>
      <c r="Y269" s="435"/>
      <c r="Z269" s="435"/>
      <c r="AA269" s="435"/>
      <c r="AB269" s="435"/>
      <c r="AC269" s="435"/>
      <c r="AD269" s="435"/>
      <c r="AE269" s="2"/>
    </row>
    <row r="270" spans="1:31" s="51" customFormat="1" ht="5.25" customHeight="1">
      <c r="A270" s="23"/>
      <c r="C270" s="104"/>
      <c r="D270" s="104"/>
      <c r="E270" s="104"/>
      <c r="F270" s="104"/>
      <c r="G270" s="104"/>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2"/>
    </row>
    <row r="271" spans="1:31" s="3" customFormat="1" ht="24" customHeight="1">
      <c r="A271" s="23"/>
      <c r="B271" s="23"/>
      <c r="C271" s="435" t="s">
        <v>7514</v>
      </c>
      <c r="D271" s="435"/>
      <c r="E271" s="435"/>
      <c r="F271" s="435"/>
      <c r="G271" s="435"/>
      <c r="H271" s="435"/>
      <c r="I271" s="435"/>
      <c r="J271" s="435"/>
      <c r="K271" s="435"/>
      <c r="L271" s="435"/>
      <c r="M271" s="435"/>
      <c r="N271" s="435"/>
      <c r="O271" s="435"/>
      <c r="P271" s="435"/>
      <c r="Q271" s="435"/>
      <c r="R271" s="435"/>
      <c r="S271" s="435"/>
      <c r="T271" s="435"/>
      <c r="U271" s="435"/>
      <c r="V271" s="435"/>
      <c r="W271" s="435"/>
      <c r="X271" s="435"/>
      <c r="Y271" s="435"/>
      <c r="Z271" s="435"/>
      <c r="AA271" s="435"/>
      <c r="AB271" s="435"/>
      <c r="AC271" s="435"/>
      <c r="AD271" s="435"/>
      <c r="AE271" s="2"/>
    </row>
    <row r="272" spans="1:31" s="51" customFormat="1" ht="5.25" customHeight="1">
      <c r="A272" s="23"/>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2"/>
    </row>
    <row r="273" spans="1:31" s="3" customFormat="1" ht="24" customHeight="1">
      <c r="A273" s="23"/>
      <c r="B273" s="23"/>
      <c r="C273" s="435" t="s">
        <v>7515</v>
      </c>
      <c r="D273" s="435"/>
      <c r="E273" s="435"/>
      <c r="F273" s="435"/>
      <c r="G273" s="435"/>
      <c r="H273" s="435"/>
      <c r="I273" s="435"/>
      <c r="J273" s="435"/>
      <c r="K273" s="435"/>
      <c r="L273" s="435"/>
      <c r="M273" s="435"/>
      <c r="N273" s="435"/>
      <c r="O273" s="435"/>
      <c r="P273" s="435"/>
      <c r="Q273" s="435"/>
      <c r="R273" s="435"/>
      <c r="S273" s="435"/>
      <c r="T273" s="435"/>
      <c r="U273" s="435"/>
      <c r="V273" s="435"/>
      <c r="W273" s="435"/>
      <c r="X273" s="435"/>
      <c r="Y273" s="435"/>
      <c r="Z273" s="435"/>
      <c r="AA273" s="435"/>
      <c r="AB273" s="435"/>
      <c r="AC273" s="435"/>
      <c r="AD273" s="435"/>
      <c r="AE273" s="2"/>
    </row>
    <row r="274" spans="1:31" s="51" customFormat="1" ht="5.25" customHeight="1">
      <c r="A274" s="23"/>
      <c r="C274" s="104"/>
      <c r="D274" s="104"/>
      <c r="E274" s="104"/>
      <c r="F274" s="104"/>
      <c r="G274" s="104"/>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2"/>
    </row>
    <row r="275" spans="1:31" s="3" customFormat="1" ht="24" customHeight="1">
      <c r="A275" s="23"/>
      <c r="B275" s="23"/>
      <c r="C275" s="435" t="s">
        <v>7516</v>
      </c>
      <c r="D275" s="435"/>
      <c r="E275" s="435"/>
      <c r="F275" s="435"/>
      <c r="G275" s="435"/>
      <c r="H275" s="435"/>
      <c r="I275" s="435"/>
      <c r="J275" s="435"/>
      <c r="K275" s="435"/>
      <c r="L275" s="435"/>
      <c r="M275" s="435"/>
      <c r="N275" s="435"/>
      <c r="O275" s="435"/>
      <c r="P275" s="435"/>
      <c r="Q275" s="435"/>
      <c r="R275" s="435"/>
      <c r="S275" s="435"/>
      <c r="T275" s="435"/>
      <c r="U275" s="435"/>
      <c r="V275" s="435"/>
      <c r="W275" s="435"/>
      <c r="X275" s="435"/>
      <c r="Y275" s="435"/>
      <c r="Z275" s="435"/>
      <c r="AA275" s="435"/>
      <c r="AB275" s="435"/>
      <c r="AC275" s="435"/>
      <c r="AD275" s="435"/>
      <c r="AE275" s="2"/>
    </row>
    <row r="276" spans="1:31" s="51" customFormat="1" ht="5.25" customHeight="1">
      <c r="A276" s="23"/>
      <c r="C276" s="104"/>
      <c r="D276" s="104"/>
      <c r="E276" s="104"/>
      <c r="F276" s="104"/>
      <c r="G276" s="104"/>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2"/>
    </row>
    <row r="277" spans="1:31" s="3" customFormat="1" ht="24" customHeight="1">
      <c r="A277" s="23"/>
      <c r="B277" s="23"/>
      <c r="C277" s="435" t="s">
        <v>7517</v>
      </c>
      <c r="D277" s="435"/>
      <c r="E277" s="435"/>
      <c r="F277" s="435"/>
      <c r="G277" s="435"/>
      <c r="H277" s="435"/>
      <c r="I277" s="435"/>
      <c r="J277" s="435"/>
      <c r="K277" s="435"/>
      <c r="L277" s="435"/>
      <c r="M277" s="435"/>
      <c r="N277" s="435"/>
      <c r="O277" s="435"/>
      <c r="P277" s="435"/>
      <c r="Q277" s="435"/>
      <c r="R277" s="435"/>
      <c r="S277" s="435"/>
      <c r="T277" s="435"/>
      <c r="U277" s="435"/>
      <c r="V277" s="435"/>
      <c r="W277" s="435"/>
      <c r="X277" s="435"/>
      <c r="Y277" s="435"/>
      <c r="Z277" s="435"/>
      <c r="AA277" s="435"/>
      <c r="AB277" s="435"/>
      <c r="AC277" s="435"/>
      <c r="AD277" s="435"/>
      <c r="AE277" s="2"/>
    </row>
    <row r="278" spans="1:31" s="51" customFormat="1" ht="5.25" customHeight="1">
      <c r="A278" s="23"/>
      <c r="C278" s="104"/>
      <c r="D278" s="104"/>
      <c r="E278" s="104"/>
      <c r="F278" s="104"/>
      <c r="G278" s="104"/>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2"/>
    </row>
    <row r="279" spans="1:31" s="3" customFormat="1" ht="24" customHeight="1">
      <c r="A279" s="23"/>
      <c r="B279" s="23"/>
      <c r="C279" s="435" t="s">
        <v>7518</v>
      </c>
      <c r="D279" s="435"/>
      <c r="E279" s="435"/>
      <c r="F279" s="435"/>
      <c r="G279" s="435"/>
      <c r="H279" s="435"/>
      <c r="I279" s="435"/>
      <c r="J279" s="435"/>
      <c r="K279" s="435"/>
      <c r="L279" s="435"/>
      <c r="M279" s="435"/>
      <c r="N279" s="435"/>
      <c r="O279" s="435"/>
      <c r="P279" s="435"/>
      <c r="Q279" s="435"/>
      <c r="R279" s="435"/>
      <c r="S279" s="435"/>
      <c r="T279" s="435"/>
      <c r="U279" s="435"/>
      <c r="V279" s="435"/>
      <c r="W279" s="435"/>
      <c r="X279" s="435"/>
      <c r="Y279" s="435"/>
      <c r="Z279" s="435"/>
      <c r="AA279" s="435"/>
      <c r="AB279" s="435"/>
      <c r="AC279" s="435"/>
      <c r="AD279" s="435"/>
      <c r="AE279" s="2"/>
    </row>
    <row r="280" spans="1:31" s="51" customFormat="1" ht="5.25" customHeight="1">
      <c r="A280" s="23"/>
      <c r="C280" s="104"/>
      <c r="D280" s="104"/>
      <c r="E280" s="104"/>
      <c r="F280" s="104"/>
      <c r="G280" s="104"/>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2"/>
    </row>
    <row r="281" spans="1:31" s="3" customFormat="1" ht="24" customHeight="1">
      <c r="A281" s="23"/>
      <c r="B281" s="23"/>
      <c r="C281" s="435" t="s">
        <v>7519</v>
      </c>
      <c r="D281" s="435"/>
      <c r="E281" s="435"/>
      <c r="F281" s="435"/>
      <c r="G281" s="435"/>
      <c r="H281" s="435"/>
      <c r="I281" s="435"/>
      <c r="J281" s="435"/>
      <c r="K281" s="435"/>
      <c r="L281" s="435"/>
      <c r="M281" s="435"/>
      <c r="N281" s="435"/>
      <c r="O281" s="435"/>
      <c r="P281" s="435"/>
      <c r="Q281" s="435"/>
      <c r="R281" s="435"/>
      <c r="S281" s="435"/>
      <c r="T281" s="435"/>
      <c r="U281" s="435"/>
      <c r="V281" s="435"/>
      <c r="W281" s="435"/>
      <c r="X281" s="435"/>
      <c r="Y281" s="435"/>
      <c r="Z281" s="435"/>
      <c r="AA281" s="435"/>
      <c r="AB281" s="435"/>
      <c r="AC281" s="435"/>
      <c r="AD281" s="435"/>
      <c r="AE281" s="2"/>
    </row>
    <row r="282" spans="1:31" s="51" customFormat="1" ht="5.25" customHeight="1">
      <c r="A282" s="23"/>
      <c r="C282" s="104"/>
      <c r="D282" s="104"/>
      <c r="E282" s="104"/>
      <c r="F282" s="104"/>
      <c r="G282" s="104"/>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2"/>
    </row>
    <row r="283" spans="1:31" s="3" customFormat="1" ht="36" customHeight="1">
      <c r="A283" s="23"/>
      <c r="B283" s="23"/>
      <c r="C283" s="435" t="s">
        <v>7520</v>
      </c>
      <c r="D283" s="435"/>
      <c r="E283" s="435"/>
      <c r="F283" s="435"/>
      <c r="G283" s="435"/>
      <c r="H283" s="435"/>
      <c r="I283" s="435"/>
      <c r="J283" s="435"/>
      <c r="K283" s="435"/>
      <c r="L283" s="435"/>
      <c r="M283" s="435"/>
      <c r="N283" s="435"/>
      <c r="O283" s="435"/>
      <c r="P283" s="435"/>
      <c r="Q283" s="435"/>
      <c r="R283" s="435"/>
      <c r="S283" s="435"/>
      <c r="T283" s="435"/>
      <c r="U283" s="435"/>
      <c r="V283" s="435"/>
      <c r="W283" s="435"/>
      <c r="X283" s="435"/>
      <c r="Y283" s="435"/>
      <c r="Z283" s="435"/>
      <c r="AA283" s="435"/>
      <c r="AB283" s="435"/>
      <c r="AC283" s="435"/>
      <c r="AD283" s="435"/>
      <c r="AE283" s="2"/>
    </row>
    <row r="284" spans="1:31" s="51" customFormat="1" ht="5.25" customHeight="1">
      <c r="A284" s="23"/>
      <c r="C284" s="104"/>
      <c r="D284" s="104"/>
      <c r="E284" s="104"/>
      <c r="F284" s="104"/>
      <c r="G284" s="104"/>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2"/>
    </row>
    <row r="285" spans="1:31" s="3" customFormat="1" ht="24" customHeight="1">
      <c r="A285" s="23"/>
      <c r="B285" s="23"/>
      <c r="C285" s="435" t="s">
        <v>7521</v>
      </c>
      <c r="D285" s="435"/>
      <c r="E285" s="435"/>
      <c r="F285" s="435"/>
      <c r="G285" s="435"/>
      <c r="H285" s="435"/>
      <c r="I285" s="435"/>
      <c r="J285" s="435"/>
      <c r="K285" s="435"/>
      <c r="L285" s="435"/>
      <c r="M285" s="435"/>
      <c r="N285" s="435"/>
      <c r="O285" s="435"/>
      <c r="P285" s="435"/>
      <c r="Q285" s="435"/>
      <c r="R285" s="435"/>
      <c r="S285" s="435"/>
      <c r="T285" s="435"/>
      <c r="U285" s="435"/>
      <c r="V285" s="435"/>
      <c r="W285" s="435"/>
      <c r="X285" s="435"/>
      <c r="Y285" s="435"/>
      <c r="Z285" s="435"/>
      <c r="AA285" s="435"/>
      <c r="AB285" s="435"/>
      <c r="AC285" s="435"/>
      <c r="AD285" s="435"/>
      <c r="AE285" s="2"/>
    </row>
    <row r="286" spans="1:31" s="51" customFormat="1" ht="5.25" customHeight="1">
      <c r="A286" s="23"/>
      <c r="C286" s="104"/>
      <c r="D286" s="104"/>
      <c r="E286" s="104"/>
      <c r="F286" s="104"/>
      <c r="G286" s="104"/>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2"/>
    </row>
    <row r="287" spans="1:31" s="3" customFormat="1" ht="36" customHeight="1">
      <c r="A287" s="23"/>
      <c r="B287" s="23"/>
      <c r="C287" s="435" t="s">
        <v>7522</v>
      </c>
      <c r="D287" s="435"/>
      <c r="E287" s="435"/>
      <c r="F287" s="435"/>
      <c r="G287" s="435"/>
      <c r="H287" s="435"/>
      <c r="I287" s="435"/>
      <c r="J287" s="435"/>
      <c r="K287" s="435"/>
      <c r="L287" s="435"/>
      <c r="M287" s="435"/>
      <c r="N287" s="435"/>
      <c r="O287" s="435"/>
      <c r="P287" s="435"/>
      <c r="Q287" s="435"/>
      <c r="R287" s="435"/>
      <c r="S287" s="435"/>
      <c r="T287" s="435"/>
      <c r="U287" s="435"/>
      <c r="V287" s="435"/>
      <c r="W287" s="435"/>
      <c r="X287" s="435"/>
      <c r="Y287" s="435"/>
      <c r="Z287" s="435"/>
      <c r="AA287" s="435"/>
      <c r="AB287" s="435"/>
      <c r="AC287" s="435"/>
      <c r="AD287" s="435"/>
      <c r="AE287" s="2"/>
    </row>
    <row r="288" spans="1:31" s="51" customFormat="1" ht="5.25" customHeight="1">
      <c r="A288" s="23"/>
      <c r="C288" s="104"/>
      <c r="D288" s="104"/>
      <c r="E288" s="104"/>
      <c r="F288" s="104"/>
      <c r="G288" s="104"/>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2"/>
    </row>
    <row r="289" spans="1:31" s="3" customFormat="1" ht="36" customHeight="1">
      <c r="A289" s="23"/>
      <c r="B289" s="23"/>
      <c r="C289" s="435" t="s">
        <v>7523</v>
      </c>
      <c r="D289" s="435"/>
      <c r="E289" s="435"/>
      <c r="F289" s="435"/>
      <c r="G289" s="435"/>
      <c r="H289" s="435"/>
      <c r="I289" s="435"/>
      <c r="J289" s="435"/>
      <c r="K289" s="435"/>
      <c r="L289" s="435"/>
      <c r="M289" s="435"/>
      <c r="N289" s="435"/>
      <c r="O289" s="435"/>
      <c r="P289" s="435"/>
      <c r="Q289" s="435"/>
      <c r="R289" s="435"/>
      <c r="S289" s="435"/>
      <c r="T289" s="435"/>
      <c r="U289" s="435"/>
      <c r="V289" s="435"/>
      <c r="W289" s="435"/>
      <c r="X289" s="435"/>
      <c r="Y289" s="435"/>
      <c r="Z289" s="435"/>
      <c r="AA289" s="435"/>
      <c r="AB289" s="435"/>
      <c r="AC289" s="435"/>
      <c r="AD289" s="435"/>
      <c r="AE289" s="2"/>
    </row>
    <row r="290" spans="1:31" s="51" customFormat="1" ht="5.25" customHeight="1">
      <c r="A290" s="23"/>
      <c r="C290" s="104"/>
      <c r="D290" s="104"/>
      <c r="E290" s="104"/>
      <c r="F290" s="104"/>
      <c r="G290" s="104"/>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2"/>
    </row>
    <row r="291" spans="1:31" s="3" customFormat="1" ht="24" customHeight="1">
      <c r="A291" s="23"/>
      <c r="B291" s="23"/>
      <c r="C291" s="435" t="s">
        <v>7524</v>
      </c>
      <c r="D291" s="435"/>
      <c r="E291" s="435"/>
      <c r="F291" s="435"/>
      <c r="G291" s="435"/>
      <c r="H291" s="435"/>
      <c r="I291" s="435"/>
      <c r="J291" s="435"/>
      <c r="K291" s="435"/>
      <c r="L291" s="435"/>
      <c r="M291" s="435"/>
      <c r="N291" s="435"/>
      <c r="O291" s="435"/>
      <c r="P291" s="435"/>
      <c r="Q291" s="435"/>
      <c r="R291" s="435"/>
      <c r="S291" s="435"/>
      <c r="T291" s="435"/>
      <c r="U291" s="435"/>
      <c r="V291" s="435"/>
      <c r="W291" s="435"/>
      <c r="X291" s="435"/>
      <c r="Y291" s="435"/>
      <c r="Z291" s="435"/>
      <c r="AA291" s="435"/>
      <c r="AB291" s="435"/>
      <c r="AC291" s="435"/>
      <c r="AD291" s="435"/>
      <c r="AE291" s="2"/>
    </row>
    <row r="292" spans="1:31" s="51" customFormat="1" ht="5.25" customHeight="1">
      <c r="A292" s="23"/>
      <c r="C292" s="104"/>
      <c r="D292" s="104"/>
      <c r="E292" s="104"/>
      <c r="F292" s="104"/>
      <c r="G292" s="104"/>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2"/>
    </row>
    <row r="293" spans="1:31" s="3" customFormat="1" ht="24" customHeight="1">
      <c r="A293" s="23"/>
      <c r="B293" s="23"/>
      <c r="C293" s="435" t="s">
        <v>7525</v>
      </c>
      <c r="D293" s="435"/>
      <c r="E293" s="435"/>
      <c r="F293" s="435"/>
      <c r="G293" s="435"/>
      <c r="H293" s="435"/>
      <c r="I293" s="435"/>
      <c r="J293" s="435"/>
      <c r="K293" s="435"/>
      <c r="L293" s="435"/>
      <c r="M293" s="435"/>
      <c r="N293" s="435"/>
      <c r="O293" s="435"/>
      <c r="P293" s="435"/>
      <c r="Q293" s="435"/>
      <c r="R293" s="435"/>
      <c r="S293" s="435"/>
      <c r="T293" s="435"/>
      <c r="U293" s="435"/>
      <c r="V293" s="435"/>
      <c r="W293" s="435"/>
      <c r="X293" s="435"/>
      <c r="Y293" s="435"/>
      <c r="Z293" s="435"/>
      <c r="AA293" s="435"/>
      <c r="AB293" s="435"/>
      <c r="AC293" s="435"/>
      <c r="AD293" s="435"/>
      <c r="AE293" s="2"/>
    </row>
    <row r="294" spans="1:31" s="51" customFormat="1" ht="5.25" customHeight="1">
      <c r="A294" s="23"/>
      <c r="C294" s="104"/>
      <c r="D294" s="104"/>
      <c r="E294" s="104"/>
      <c r="F294" s="104"/>
      <c r="G294" s="104"/>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2"/>
    </row>
    <row r="295" spans="1:31" s="3" customFormat="1" ht="24" customHeight="1">
      <c r="A295" s="23"/>
      <c r="B295" s="23"/>
      <c r="C295" s="435" t="s">
        <v>7526</v>
      </c>
      <c r="D295" s="435"/>
      <c r="E295" s="435"/>
      <c r="F295" s="435"/>
      <c r="G295" s="435"/>
      <c r="H295" s="435"/>
      <c r="I295" s="435"/>
      <c r="J295" s="435"/>
      <c r="K295" s="435"/>
      <c r="L295" s="435"/>
      <c r="M295" s="435"/>
      <c r="N295" s="435"/>
      <c r="O295" s="435"/>
      <c r="P295" s="435"/>
      <c r="Q295" s="435"/>
      <c r="R295" s="435"/>
      <c r="S295" s="435"/>
      <c r="T295" s="435"/>
      <c r="U295" s="435"/>
      <c r="V295" s="435"/>
      <c r="W295" s="435"/>
      <c r="X295" s="435"/>
      <c r="Y295" s="435"/>
      <c r="Z295" s="435"/>
      <c r="AA295" s="435"/>
      <c r="AB295" s="435"/>
      <c r="AC295" s="435"/>
      <c r="AD295" s="435"/>
      <c r="AE295" s="2"/>
    </row>
    <row r="296" spans="1:31" s="51" customFormat="1" ht="5.25" customHeight="1">
      <c r="A296" s="23"/>
      <c r="C296" s="104"/>
      <c r="D296" s="104"/>
      <c r="E296" s="104"/>
      <c r="F296" s="104"/>
      <c r="G296" s="104"/>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2"/>
    </row>
    <row r="297" spans="1:31" s="3" customFormat="1" ht="15" customHeight="1">
      <c r="A297" s="23"/>
      <c r="B297" s="23"/>
      <c r="C297" s="435" t="s">
        <v>7527</v>
      </c>
      <c r="D297" s="435"/>
      <c r="E297" s="435"/>
      <c r="F297" s="435"/>
      <c r="G297" s="435"/>
      <c r="H297" s="435"/>
      <c r="I297" s="435"/>
      <c r="J297" s="435"/>
      <c r="K297" s="435"/>
      <c r="L297" s="435"/>
      <c r="M297" s="435"/>
      <c r="N297" s="435"/>
      <c r="O297" s="435"/>
      <c r="P297" s="435"/>
      <c r="Q297" s="435"/>
      <c r="R297" s="435"/>
      <c r="S297" s="435"/>
      <c r="T297" s="435"/>
      <c r="U297" s="435"/>
      <c r="V297" s="435"/>
      <c r="W297" s="435"/>
      <c r="X297" s="435"/>
      <c r="Y297" s="435"/>
      <c r="Z297" s="435"/>
      <c r="AA297" s="435"/>
      <c r="AB297" s="435"/>
      <c r="AC297" s="435"/>
      <c r="AD297" s="435"/>
      <c r="AE297" s="2"/>
    </row>
    <row r="298" spans="1:31" s="3" customFormat="1" ht="15" customHeight="1" thickBo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c r="AA298" s="23"/>
      <c r="AB298" s="23"/>
      <c r="AE298" s="2"/>
    </row>
    <row r="299" spans="1:31" s="3" customFormat="1" ht="15" customHeight="1" thickBot="1">
      <c r="A299" s="23"/>
      <c r="B299" s="614" t="s">
        <v>7528</v>
      </c>
      <c r="C299" s="615"/>
      <c r="D299" s="615"/>
      <c r="E299" s="615"/>
      <c r="F299" s="615"/>
      <c r="G299" s="615"/>
      <c r="H299" s="615"/>
      <c r="I299" s="615"/>
      <c r="J299" s="615"/>
      <c r="K299" s="615"/>
      <c r="L299" s="615"/>
      <c r="M299" s="615"/>
      <c r="N299" s="615"/>
      <c r="O299" s="615"/>
      <c r="P299" s="615"/>
      <c r="Q299" s="615"/>
      <c r="R299" s="615"/>
      <c r="S299" s="615"/>
      <c r="T299" s="615"/>
      <c r="U299" s="615"/>
      <c r="V299" s="615"/>
      <c r="W299" s="615"/>
      <c r="X299" s="615"/>
      <c r="Y299" s="615"/>
      <c r="Z299" s="615"/>
      <c r="AA299" s="615"/>
      <c r="AB299" s="615"/>
      <c r="AC299" s="615"/>
      <c r="AD299" s="616"/>
      <c r="AE299" s="2"/>
    </row>
    <row r="300" spans="1:31" s="3" customFormat="1" ht="15" customHeight="1">
      <c r="A300" s="23"/>
      <c r="AE300" s="2"/>
    </row>
    <row r="301" spans="1:31" s="3" customFormat="1" ht="60" customHeight="1">
      <c r="A301" s="23"/>
      <c r="C301" s="435" t="s">
        <v>7529</v>
      </c>
      <c r="D301" s="435"/>
      <c r="E301" s="435"/>
      <c r="F301" s="435"/>
      <c r="G301" s="435"/>
      <c r="H301" s="435"/>
      <c r="I301" s="435"/>
      <c r="J301" s="435"/>
      <c r="K301" s="435"/>
      <c r="L301" s="435"/>
      <c r="M301" s="435"/>
      <c r="N301" s="435"/>
      <c r="O301" s="435"/>
      <c r="P301" s="435"/>
      <c r="Q301" s="435"/>
      <c r="R301" s="435"/>
      <c r="S301" s="435"/>
      <c r="T301" s="435"/>
      <c r="U301" s="435"/>
      <c r="V301" s="435"/>
      <c r="W301" s="435"/>
      <c r="X301" s="435"/>
      <c r="Y301" s="435"/>
      <c r="Z301" s="435"/>
      <c r="AA301" s="435"/>
      <c r="AB301" s="435"/>
      <c r="AC301" s="435"/>
      <c r="AD301" s="435"/>
      <c r="AE301" s="2"/>
    </row>
    <row r="302" spans="1:31" s="3" customFormat="1" ht="15" customHeight="1" thickBo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c r="AA302" s="23"/>
      <c r="AB302" s="23"/>
      <c r="AE302" s="2"/>
    </row>
    <row r="303" spans="1:31" s="3" customFormat="1" ht="15" customHeight="1" thickBot="1">
      <c r="A303" s="23"/>
      <c r="B303" s="614" t="s">
        <v>7530</v>
      </c>
      <c r="C303" s="615"/>
      <c r="D303" s="615"/>
      <c r="E303" s="615"/>
      <c r="F303" s="615"/>
      <c r="G303" s="615"/>
      <c r="H303" s="615"/>
      <c r="I303" s="615"/>
      <c r="J303" s="615"/>
      <c r="K303" s="615"/>
      <c r="L303" s="615"/>
      <c r="M303" s="615"/>
      <c r="N303" s="615"/>
      <c r="O303" s="615"/>
      <c r="P303" s="615"/>
      <c r="Q303" s="615"/>
      <c r="R303" s="615"/>
      <c r="S303" s="615"/>
      <c r="T303" s="615"/>
      <c r="U303" s="615"/>
      <c r="V303" s="615"/>
      <c r="W303" s="615"/>
      <c r="X303" s="615"/>
      <c r="Y303" s="615"/>
      <c r="Z303" s="615"/>
      <c r="AA303" s="615"/>
      <c r="AB303" s="615"/>
      <c r="AC303" s="615"/>
      <c r="AD303" s="616"/>
      <c r="AE303" s="2"/>
    </row>
    <row r="304" spans="1:31" s="3" customFormat="1" ht="15" customHeight="1">
      <c r="A304" s="23"/>
      <c r="AE304" s="2"/>
    </row>
    <row r="305" spans="1:31" s="3" customFormat="1" ht="96" customHeight="1">
      <c r="A305" s="23"/>
      <c r="C305" s="435" t="s">
        <v>7531</v>
      </c>
      <c r="D305" s="435"/>
      <c r="E305" s="435"/>
      <c r="F305" s="435"/>
      <c r="G305" s="435"/>
      <c r="H305" s="435"/>
      <c r="I305" s="435"/>
      <c r="J305" s="435"/>
      <c r="K305" s="435"/>
      <c r="L305" s="435"/>
      <c r="M305" s="435"/>
      <c r="N305" s="435"/>
      <c r="O305" s="435"/>
      <c r="P305" s="435"/>
      <c r="Q305" s="435"/>
      <c r="R305" s="435"/>
      <c r="S305" s="435"/>
      <c r="T305" s="435"/>
      <c r="U305" s="435"/>
      <c r="V305" s="435"/>
      <c r="W305" s="435"/>
      <c r="X305" s="435"/>
      <c r="Y305" s="435"/>
      <c r="Z305" s="435"/>
      <c r="AA305" s="435"/>
      <c r="AB305" s="435"/>
      <c r="AC305" s="435"/>
      <c r="AD305" s="435"/>
      <c r="AE305" s="2"/>
    </row>
    <row r="306" spans="1:31" s="3" customFormat="1" ht="15" customHeight="1" thickBo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c r="AA306" s="23"/>
      <c r="AB306" s="23"/>
      <c r="AE306" s="2"/>
    </row>
    <row r="307" spans="1:31" s="3" customFormat="1" ht="15" customHeight="1" thickBot="1">
      <c r="A307" s="23"/>
      <c r="B307" s="614" t="s">
        <v>7532</v>
      </c>
      <c r="C307" s="615"/>
      <c r="D307" s="615"/>
      <c r="E307" s="615"/>
      <c r="F307" s="615"/>
      <c r="G307" s="615"/>
      <c r="H307" s="615"/>
      <c r="I307" s="615"/>
      <c r="J307" s="615"/>
      <c r="K307" s="615"/>
      <c r="L307" s="615"/>
      <c r="M307" s="615"/>
      <c r="N307" s="615"/>
      <c r="O307" s="615"/>
      <c r="P307" s="615"/>
      <c r="Q307" s="615"/>
      <c r="R307" s="615"/>
      <c r="S307" s="615"/>
      <c r="T307" s="615"/>
      <c r="U307" s="615"/>
      <c r="V307" s="615"/>
      <c r="W307" s="615"/>
      <c r="X307" s="615"/>
      <c r="Y307" s="615"/>
      <c r="Z307" s="615"/>
      <c r="AA307" s="615"/>
      <c r="AB307" s="615"/>
      <c r="AC307" s="615"/>
      <c r="AD307" s="616"/>
      <c r="AE307" s="2"/>
    </row>
    <row r="308" spans="1:31" s="3" customFormat="1" ht="15" customHeight="1">
      <c r="A308" s="23"/>
      <c r="AE308" s="2"/>
    </row>
    <row r="309" spans="1:31" s="3" customFormat="1" ht="48" customHeight="1">
      <c r="A309" s="23"/>
      <c r="C309" s="435" t="s">
        <v>7533</v>
      </c>
      <c r="D309" s="435"/>
      <c r="E309" s="435"/>
      <c r="F309" s="435"/>
      <c r="G309" s="435"/>
      <c r="H309" s="435"/>
      <c r="I309" s="435"/>
      <c r="J309" s="435"/>
      <c r="K309" s="435"/>
      <c r="L309" s="435"/>
      <c r="M309" s="435"/>
      <c r="N309" s="435"/>
      <c r="O309" s="435"/>
      <c r="P309" s="435"/>
      <c r="Q309" s="435"/>
      <c r="R309" s="435"/>
      <c r="S309" s="435"/>
      <c r="T309" s="435"/>
      <c r="U309" s="435"/>
      <c r="V309" s="435"/>
      <c r="W309" s="435"/>
      <c r="X309" s="435"/>
      <c r="Y309" s="435"/>
      <c r="Z309" s="435"/>
      <c r="AA309" s="435"/>
      <c r="AB309" s="435"/>
      <c r="AC309" s="435"/>
      <c r="AD309" s="435"/>
      <c r="AE309" s="2"/>
    </row>
    <row r="310" spans="1:31" s="3" customFormat="1" ht="15" customHeight="1" thickBo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c r="AA310" s="23"/>
      <c r="AB310" s="23"/>
      <c r="AE310" s="2"/>
    </row>
    <row r="311" spans="1:31" s="3" customFormat="1" ht="15" customHeight="1" thickBot="1">
      <c r="A311" s="23"/>
      <c r="B311" s="614" t="s">
        <v>5208</v>
      </c>
      <c r="C311" s="615"/>
      <c r="D311" s="615"/>
      <c r="E311" s="615"/>
      <c r="F311" s="615"/>
      <c r="G311" s="615"/>
      <c r="H311" s="615"/>
      <c r="I311" s="615"/>
      <c r="J311" s="615"/>
      <c r="K311" s="615"/>
      <c r="L311" s="615"/>
      <c r="M311" s="615"/>
      <c r="N311" s="615"/>
      <c r="O311" s="615"/>
      <c r="P311" s="615"/>
      <c r="Q311" s="615"/>
      <c r="R311" s="615"/>
      <c r="S311" s="615"/>
      <c r="T311" s="615"/>
      <c r="U311" s="615"/>
      <c r="V311" s="615"/>
      <c r="W311" s="615"/>
      <c r="X311" s="615"/>
      <c r="Y311" s="615"/>
      <c r="Z311" s="615"/>
      <c r="AA311" s="615"/>
      <c r="AB311" s="615"/>
      <c r="AC311" s="615"/>
      <c r="AD311" s="616"/>
      <c r="AE311" s="2"/>
    </row>
    <row r="312" spans="1:31" s="3" customFormat="1" ht="15" customHeight="1">
      <c r="A312" s="23"/>
      <c r="AE312" s="2"/>
    </row>
    <row r="313" spans="1:31" s="3" customFormat="1" ht="72" customHeight="1">
      <c r="A313" s="23"/>
      <c r="C313" s="434" t="s">
        <v>7534</v>
      </c>
      <c r="D313" s="434"/>
      <c r="E313" s="434"/>
      <c r="F313" s="434"/>
      <c r="G313" s="434"/>
      <c r="H313" s="434"/>
      <c r="I313" s="434"/>
      <c r="J313" s="434"/>
      <c r="K313" s="434"/>
      <c r="L313" s="434"/>
      <c r="M313" s="434"/>
      <c r="N313" s="434"/>
      <c r="O313" s="434"/>
      <c r="P313" s="434"/>
      <c r="Q313" s="434"/>
      <c r="R313" s="434"/>
      <c r="S313" s="434"/>
      <c r="T313" s="434"/>
      <c r="U313" s="434"/>
      <c r="V313" s="434"/>
      <c r="W313" s="434"/>
      <c r="X313" s="434"/>
      <c r="Y313" s="434"/>
      <c r="Z313" s="434"/>
      <c r="AA313" s="434"/>
      <c r="AB313" s="434"/>
      <c r="AC313" s="434"/>
      <c r="AD313" s="434"/>
      <c r="AE313" s="2"/>
    </row>
    <row r="314" spans="1:31" s="3" customFormat="1" ht="1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c r="AA314" s="23"/>
      <c r="AB314" s="23"/>
      <c r="AE314" s="2"/>
    </row>
    <row r="315" spans="1:31" s="3" customFormat="1" ht="15" customHeight="1">
      <c r="A315" s="23"/>
      <c r="B315" s="23"/>
      <c r="C315" s="50" t="s">
        <v>7535</v>
      </c>
      <c r="D315" s="23"/>
      <c r="E315" s="23"/>
      <c r="F315" s="23"/>
      <c r="G315" s="23"/>
      <c r="H315" s="23"/>
      <c r="I315" s="23"/>
      <c r="J315" s="23"/>
      <c r="K315" s="23"/>
      <c r="L315" s="23"/>
      <c r="M315" s="23"/>
      <c r="N315" s="23"/>
      <c r="O315" s="23"/>
      <c r="P315" s="23"/>
      <c r="Q315" s="23"/>
      <c r="R315" s="23"/>
      <c r="S315" s="23"/>
      <c r="T315" s="23"/>
      <c r="U315" s="23"/>
      <c r="V315" s="23"/>
      <c r="W315" s="23"/>
      <c r="X315" s="23"/>
      <c r="Y315" s="23"/>
      <c r="Z315" s="23"/>
      <c r="AA315" s="23"/>
      <c r="AB315" s="23"/>
      <c r="AE315" s="2"/>
    </row>
    <row r="316" spans="1:31" s="3" customFormat="1" ht="24" customHeight="1">
      <c r="A316" s="23"/>
      <c r="B316" s="23"/>
      <c r="C316" s="435" t="s">
        <v>7536</v>
      </c>
      <c r="D316" s="435"/>
      <c r="E316" s="435"/>
      <c r="F316" s="435"/>
      <c r="G316" s="435"/>
      <c r="H316" s="435"/>
      <c r="I316" s="435"/>
      <c r="J316" s="435"/>
      <c r="K316" s="435"/>
      <c r="L316" s="435"/>
      <c r="M316" s="435"/>
      <c r="N316" s="435"/>
      <c r="O316" s="435"/>
      <c r="P316" s="435"/>
      <c r="Q316" s="435"/>
      <c r="R316" s="435"/>
      <c r="S316" s="435"/>
      <c r="T316" s="435"/>
      <c r="U316" s="435"/>
      <c r="V316" s="435"/>
      <c r="W316" s="435"/>
      <c r="X316" s="435"/>
      <c r="Y316" s="435"/>
      <c r="Z316" s="435"/>
      <c r="AA316" s="435"/>
      <c r="AB316" s="435"/>
      <c r="AC316" s="435"/>
      <c r="AD316" s="435"/>
      <c r="AE316" s="2"/>
    </row>
    <row r="317" spans="1:31" s="3" customFormat="1" ht="1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c r="AA317" s="23"/>
      <c r="AB317" s="23"/>
      <c r="AE317" s="2"/>
    </row>
    <row r="318" spans="1:31" s="3" customFormat="1" ht="15" customHeight="1">
      <c r="A318" s="23"/>
      <c r="B318" s="23"/>
      <c r="C318" s="50" t="s">
        <v>7537</v>
      </c>
      <c r="D318" s="23"/>
      <c r="E318" s="23"/>
      <c r="F318" s="23"/>
      <c r="G318" s="23"/>
      <c r="H318" s="23"/>
      <c r="I318" s="23"/>
      <c r="J318" s="23"/>
      <c r="K318" s="23"/>
      <c r="L318" s="23"/>
      <c r="M318" s="23"/>
      <c r="N318" s="23"/>
      <c r="O318" s="23"/>
      <c r="P318" s="23"/>
      <c r="Q318" s="23"/>
      <c r="R318" s="23"/>
      <c r="S318" s="23"/>
      <c r="T318" s="23"/>
      <c r="U318" s="23"/>
      <c r="V318" s="23"/>
      <c r="W318" s="23"/>
      <c r="X318" s="23"/>
      <c r="Y318" s="23"/>
      <c r="Z318" s="23"/>
      <c r="AA318" s="23"/>
      <c r="AB318" s="23"/>
      <c r="AE318" s="2"/>
    </row>
    <row r="319" spans="1:31" s="3" customFormat="1" ht="48" customHeight="1">
      <c r="A319" s="23"/>
      <c r="B319" s="23"/>
      <c r="C319" s="435" t="s">
        <v>7538</v>
      </c>
      <c r="D319" s="435"/>
      <c r="E319" s="435"/>
      <c r="F319" s="435"/>
      <c r="G319" s="435"/>
      <c r="H319" s="435"/>
      <c r="I319" s="435"/>
      <c r="J319" s="435"/>
      <c r="K319" s="435"/>
      <c r="L319" s="435"/>
      <c r="M319" s="435"/>
      <c r="N319" s="435"/>
      <c r="O319" s="435"/>
      <c r="P319" s="435"/>
      <c r="Q319" s="435"/>
      <c r="R319" s="435"/>
      <c r="S319" s="435"/>
      <c r="T319" s="435"/>
      <c r="U319" s="435"/>
      <c r="V319" s="435"/>
      <c r="W319" s="435"/>
      <c r="X319" s="435"/>
      <c r="Y319" s="435"/>
      <c r="Z319" s="435"/>
      <c r="AA319" s="435"/>
      <c r="AB319" s="435"/>
      <c r="AC319" s="435"/>
      <c r="AD319" s="435"/>
      <c r="AE319" s="2"/>
    </row>
    <row r="320" spans="1:31" s="3" customFormat="1" ht="1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c r="AA320" s="23"/>
      <c r="AB320" s="23"/>
      <c r="AE320" s="2"/>
    </row>
    <row r="321" spans="1:31" s="3" customFormat="1" ht="15" customHeight="1">
      <c r="A321" s="23"/>
      <c r="B321" s="23"/>
      <c r="C321" s="50" t="s">
        <v>7539</v>
      </c>
      <c r="D321" s="23"/>
      <c r="E321" s="23"/>
      <c r="F321" s="23"/>
      <c r="G321" s="23"/>
      <c r="H321" s="23"/>
      <c r="I321" s="23"/>
      <c r="J321" s="23"/>
      <c r="K321" s="23"/>
      <c r="L321" s="23"/>
      <c r="M321" s="23"/>
      <c r="N321" s="23"/>
      <c r="O321" s="23"/>
      <c r="P321" s="23"/>
      <c r="Q321" s="23"/>
      <c r="R321" s="23"/>
      <c r="S321" s="23"/>
      <c r="T321" s="23"/>
      <c r="U321" s="23"/>
      <c r="V321" s="23"/>
      <c r="W321" s="23"/>
      <c r="X321" s="23"/>
      <c r="Y321" s="23"/>
      <c r="Z321" s="23"/>
      <c r="AA321" s="23"/>
      <c r="AB321" s="23"/>
      <c r="AE321" s="2"/>
    </row>
    <row r="322" spans="1:31" s="3" customFormat="1" ht="48" customHeight="1">
      <c r="A322" s="23"/>
      <c r="B322" s="23"/>
      <c r="C322" s="435" t="s">
        <v>7540</v>
      </c>
      <c r="D322" s="435"/>
      <c r="E322" s="435"/>
      <c r="F322" s="435"/>
      <c r="G322" s="435"/>
      <c r="H322" s="435"/>
      <c r="I322" s="435"/>
      <c r="J322" s="435"/>
      <c r="K322" s="435"/>
      <c r="L322" s="435"/>
      <c r="M322" s="435"/>
      <c r="N322" s="435"/>
      <c r="O322" s="435"/>
      <c r="P322" s="435"/>
      <c r="Q322" s="435"/>
      <c r="R322" s="435"/>
      <c r="S322" s="435"/>
      <c r="T322" s="435"/>
      <c r="U322" s="435"/>
      <c r="V322" s="435"/>
      <c r="W322" s="435"/>
      <c r="X322" s="435"/>
      <c r="Y322" s="435"/>
      <c r="Z322" s="435"/>
      <c r="AA322" s="435"/>
      <c r="AB322" s="435"/>
      <c r="AC322" s="435"/>
      <c r="AD322" s="435"/>
      <c r="AE322" s="2"/>
    </row>
    <row r="323" spans="1:31" s="3" customFormat="1" ht="15" customHeight="1" thickBo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c r="AA323" s="23"/>
      <c r="AB323" s="23"/>
      <c r="AE323" s="2"/>
    </row>
    <row r="324" spans="1:31" s="3" customFormat="1" ht="15" customHeight="1" thickBot="1">
      <c r="A324" s="23"/>
      <c r="B324" s="614" t="s">
        <v>5215</v>
      </c>
      <c r="C324" s="615"/>
      <c r="D324" s="615"/>
      <c r="E324" s="615"/>
      <c r="F324" s="615"/>
      <c r="G324" s="615"/>
      <c r="H324" s="615"/>
      <c r="I324" s="615"/>
      <c r="J324" s="615"/>
      <c r="K324" s="615"/>
      <c r="L324" s="615"/>
      <c r="M324" s="615"/>
      <c r="N324" s="615"/>
      <c r="O324" s="615"/>
      <c r="P324" s="615"/>
      <c r="Q324" s="615"/>
      <c r="R324" s="615"/>
      <c r="S324" s="615"/>
      <c r="T324" s="615"/>
      <c r="U324" s="615"/>
      <c r="V324" s="615"/>
      <c r="W324" s="615"/>
      <c r="X324" s="615"/>
      <c r="Y324" s="615"/>
      <c r="Z324" s="615"/>
      <c r="AA324" s="615"/>
      <c r="AB324" s="615"/>
      <c r="AC324" s="615"/>
      <c r="AD324" s="616"/>
      <c r="AE324" s="2"/>
    </row>
    <row r="325" spans="1:31" s="3" customFormat="1" ht="15" customHeight="1">
      <c r="A325" s="23"/>
      <c r="AE325" s="2"/>
    </row>
    <row r="326" spans="1:31" s="3" customFormat="1" ht="36" customHeight="1">
      <c r="A326" s="23"/>
      <c r="C326" s="435" t="s">
        <v>7541</v>
      </c>
      <c r="D326" s="435"/>
      <c r="E326" s="435"/>
      <c r="F326" s="435"/>
      <c r="G326" s="435"/>
      <c r="H326" s="435"/>
      <c r="I326" s="435"/>
      <c r="J326" s="435"/>
      <c r="K326" s="435"/>
      <c r="L326" s="435"/>
      <c r="M326" s="435"/>
      <c r="N326" s="435"/>
      <c r="O326" s="435"/>
      <c r="P326" s="435"/>
      <c r="Q326" s="435"/>
      <c r="R326" s="435"/>
      <c r="S326" s="435"/>
      <c r="T326" s="435"/>
      <c r="U326" s="435"/>
      <c r="V326" s="435"/>
      <c r="W326" s="435"/>
      <c r="X326" s="435"/>
      <c r="Y326" s="435"/>
      <c r="Z326" s="435"/>
      <c r="AA326" s="435"/>
      <c r="AB326" s="435"/>
      <c r="AC326" s="435"/>
      <c r="AD326" s="435"/>
      <c r="AE326" s="2"/>
    </row>
    <row r="327" spans="1:31" s="3" customFormat="1" ht="15" customHeight="1">
      <c r="A327" s="23"/>
      <c r="AE327" s="2"/>
    </row>
    <row r="328" spans="1:31" s="3" customFormat="1" ht="15" customHeight="1">
      <c r="A328" s="23"/>
      <c r="C328" s="50" t="s">
        <v>7542</v>
      </c>
      <c r="AE328" s="2"/>
    </row>
    <row r="329" spans="1:31" s="3" customFormat="1" ht="24" customHeight="1">
      <c r="A329" s="23"/>
      <c r="C329" s="435" t="s">
        <v>7543</v>
      </c>
      <c r="D329" s="435"/>
      <c r="E329" s="435"/>
      <c r="F329" s="435"/>
      <c r="G329" s="435"/>
      <c r="H329" s="435"/>
      <c r="I329" s="435"/>
      <c r="J329" s="435"/>
      <c r="K329" s="435"/>
      <c r="L329" s="435"/>
      <c r="M329" s="435"/>
      <c r="N329" s="435"/>
      <c r="O329" s="435"/>
      <c r="P329" s="435"/>
      <c r="Q329" s="435"/>
      <c r="R329" s="435"/>
      <c r="S329" s="435"/>
      <c r="T329" s="435"/>
      <c r="U329" s="435"/>
      <c r="V329" s="435"/>
      <c r="W329" s="435"/>
      <c r="X329" s="435"/>
      <c r="Y329" s="435"/>
      <c r="Z329" s="435"/>
      <c r="AA329" s="435"/>
      <c r="AB329" s="435"/>
      <c r="AC329" s="435"/>
      <c r="AD329" s="435"/>
      <c r="AE329" s="2"/>
    </row>
    <row r="330" spans="1:31" s="3" customFormat="1" ht="15" customHeight="1">
      <c r="A330" s="23"/>
      <c r="C330" s="105"/>
      <c r="D330" s="66"/>
      <c r="E330" s="66"/>
      <c r="F330" s="66"/>
      <c r="G330" s="66"/>
      <c r="H330" s="66"/>
      <c r="I330" s="66"/>
      <c r="J330" s="66"/>
      <c r="K330" s="66"/>
      <c r="L330" s="66"/>
      <c r="M330" s="66"/>
      <c r="N330" s="66"/>
      <c r="AE330" s="2"/>
    </row>
    <row r="331" spans="1:31" s="3" customFormat="1" ht="15" customHeight="1">
      <c r="A331" s="23"/>
      <c r="C331" s="50" t="s">
        <v>7544</v>
      </c>
      <c r="D331" s="66"/>
      <c r="E331" s="66"/>
      <c r="F331" s="66"/>
      <c r="G331" s="66"/>
      <c r="H331" s="66"/>
      <c r="I331" s="66"/>
      <c r="J331" s="66"/>
      <c r="K331" s="66"/>
      <c r="L331" s="66"/>
      <c r="M331" s="66"/>
      <c r="N331" s="66"/>
      <c r="AE331" s="2"/>
    </row>
    <row r="332" spans="1:31" s="3" customFormat="1" ht="24" customHeight="1">
      <c r="A332" s="23"/>
      <c r="C332" s="435" t="s">
        <v>7545</v>
      </c>
      <c r="D332" s="435"/>
      <c r="E332" s="435"/>
      <c r="F332" s="435"/>
      <c r="G332" s="435"/>
      <c r="H332" s="435"/>
      <c r="I332" s="435"/>
      <c r="J332" s="435"/>
      <c r="K332" s="435"/>
      <c r="L332" s="435"/>
      <c r="M332" s="435"/>
      <c r="N332" s="435"/>
      <c r="O332" s="435"/>
      <c r="P332" s="435"/>
      <c r="Q332" s="435"/>
      <c r="R332" s="435"/>
      <c r="S332" s="435"/>
      <c r="T332" s="435"/>
      <c r="U332" s="435"/>
      <c r="V332" s="435"/>
      <c r="W332" s="435"/>
      <c r="X332" s="435"/>
      <c r="Y332" s="435"/>
      <c r="Z332" s="435"/>
      <c r="AA332" s="435"/>
      <c r="AB332" s="435"/>
      <c r="AC332" s="435"/>
      <c r="AD332" s="435"/>
      <c r="AE332" s="2"/>
    </row>
    <row r="333" spans="1:31" s="3" customFormat="1" ht="15" customHeight="1">
      <c r="A333" s="23"/>
      <c r="AE333" s="2"/>
    </row>
    <row r="334" spans="1:31" s="3" customFormat="1" ht="15" customHeight="1">
      <c r="A334" s="23"/>
      <c r="C334" s="50" t="s">
        <v>7546</v>
      </c>
      <c r="AE334" s="2"/>
    </row>
    <row r="335" spans="1:31" s="3" customFormat="1" ht="24" customHeight="1">
      <c r="A335" s="23"/>
      <c r="C335" s="435" t="s">
        <v>7547</v>
      </c>
      <c r="D335" s="435"/>
      <c r="E335" s="435"/>
      <c r="F335" s="435"/>
      <c r="G335" s="435"/>
      <c r="H335" s="435"/>
      <c r="I335" s="435"/>
      <c r="J335" s="435"/>
      <c r="K335" s="435"/>
      <c r="L335" s="435"/>
      <c r="M335" s="435"/>
      <c r="N335" s="435"/>
      <c r="O335" s="435"/>
      <c r="P335" s="435"/>
      <c r="Q335" s="435"/>
      <c r="R335" s="435"/>
      <c r="S335" s="435"/>
      <c r="T335" s="435"/>
      <c r="U335" s="435"/>
      <c r="V335" s="435"/>
      <c r="W335" s="435"/>
      <c r="X335" s="435"/>
      <c r="Y335" s="435"/>
      <c r="Z335" s="435"/>
      <c r="AA335" s="435"/>
      <c r="AB335" s="435"/>
      <c r="AC335" s="435"/>
      <c r="AD335" s="435"/>
      <c r="AE335" s="2"/>
    </row>
    <row r="336" spans="1:31" s="3" customFormat="1" ht="15" customHeight="1">
      <c r="A336" s="23"/>
      <c r="AE336" s="2"/>
    </row>
    <row r="337" spans="1:31" s="3" customFormat="1" ht="15" customHeight="1">
      <c r="A337" s="23"/>
      <c r="C337" s="50" t="s">
        <v>7548</v>
      </c>
      <c r="AE337" s="2"/>
    </row>
    <row r="338" spans="1:31" s="3" customFormat="1" ht="24" customHeight="1">
      <c r="A338" s="23"/>
      <c r="C338" s="434" t="s">
        <v>7549</v>
      </c>
      <c r="D338" s="434"/>
      <c r="E338" s="434"/>
      <c r="F338" s="434"/>
      <c r="G338" s="434"/>
      <c r="H338" s="434"/>
      <c r="I338" s="434"/>
      <c r="J338" s="434"/>
      <c r="K338" s="434"/>
      <c r="L338" s="434"/>
      <c r="M338" s="434"/>
      <c r="N338" s="434"/>
      <c r="O338" s="434"/>
      <c r="P338" s="434"/>
      <c r="Q338" s="434"/>
      <c r="R338" s="434"/>
      <c r="S338" s="434"/>
      <c r="T338" s="434"/>
      <c r="U338" s="434"/>
      <c r="V338" s="434"/>
      <c r="W338" s="434"/>
      <c r="X338" s="434"/>
      <c r="Y338" s="434"/>
      <c r="Z338" s="434"/>
      <c r="AA338" s="434"/>
      <c r="AB338" s="434"/>
      <c r="AC338" s="434"/>
      <c r="AD338" s="434"/>
      <c r="AE338" s="2"/>
    </row>
    <row r="339" spans="1:31" s="3" customFormat="1" ht="15" customHeight="1">
      <c r="A339" s="23"/>
      <c r="AE339" s="2"/>
    </row>
    <row r="340" spans="1:31" s="3" customFormat="1" ht="15" customHeight="1">
      <c r="A340" s="23"/>
      <c r="C340" s="50" t="s">
        <v>7550</v>
      </c>
      <c r="D340" s="66"/>
      <c r="E340" s="66"/>
      <c r="F340" s="66"/>
      <c r="G340" s="66"/>
      <c r="H340" s="66"/>
      <c r="I340" s="66"/>
      <c r="J340" s="66"/>
      <c r="K340" s="66"/>
      <c r="L340" s="66"/>
      <c r="M340" s="66"/>
      <c r="N340" s="66"/>
      <c r="AE340" s="2"/>
    </row>
    <row r="341" spans="1:31" s="3" customFormat="1" ht="48" customHeight="1">
      <c r="A341" s="23"/>
      <c r="C341" s="435" t="s">
        <v>7551</v>
      </c>
      <c r="D341" s="435"/>
      <c r="E341" s="435"/>
      <c r="F341" s="435"/>
      <c r="G341" s="435"/>
      <c r="H341" s="435"/>
      <c r="I341" s="435"/>
      <c r="J341" s="435"/>
      <c r="K341" s="435"/>
      <c r="L341" s="435"/>
      <c r="M341" s="435"/>
      <c r="N341" s="435"/>
      <c r="O341" s="435"/>
      <c r="P341" s="435"/>
      <c r="Q341" s="435"/>
      <c r="R341" s="435"/>
      <c r="S341" s="435"/>
      <c r="T341" s="435"/>
      <c r="U341" s="435"/>
      <c r="V341" s="435"/>
      <c r="W341" s="435"/>
      <c r="X341" s="435"/>
      <c r="Y341" s="435"/>
      <c r="Z341" s="435"/>
      <c r="AA341" s="435"/>
      <c r="AB341" s="435"/>
      <c r="AC341" s="435"/>
      <c r="AD341" s="435"/>
      <c r="AE341" s="2"/>
    </row>
    <row r="342" spans="1:31" s="3" customFormat="1" ht="15" customHeight="1" thickBot="1">
      <c r="A342" s="23"/>
      <c r="C342" s="95"/>
      <c r="E342" s="66"/>
      <c r="F342" s="66"/>
      <c r="G342" s="66"/>
      <c r="H342" s="66"/>
      <c r="I342" s="66"/>
      <c r="J342" s="66"/>
      <c r="K342" s="66"/>
      <c r="L342" s="66"/>
      <c r="M342" s="66"/>
      <c r="N342" s="66"/>
      <c r="AE342" s="2"/>
    </row>
    <row r="343" spans="1:31" s="3" customFormat="1" ht="15" customHeight="1" thickBot="1">
      <c r="A343" s="23"/>
      <c r="B343" s="614" t="s">
        <v>7552</v>
      </c>
      <c r="C343" s="615"/>
      <c r="D343" s="615"/>
      <c r="E343" s="615"/>
      <c r="F343" s="615"/>
      <c r="G343" s="615"/>
      <c r="H343" s="615"/>
      <c r="I343" s="615"/>
      <c r="J343" s="615"/>
      <c r="K343" s="615"/>
      <c r="L343" s="615"/>
      <c r="M343" s="615"/>
      <c r="N343" s="615"/>
      <c r="O343" s="615"/>
      <c r="P343" s="615"/>
      <c r="Q343" s="615"/>
      <c r="R343" s="615"/>
      <c r="S343" s="615"/>
      <c r="T343" s="615"/>
      <c r="U343" s="615"/>
      <c r="V343" s="615"/>
      <c r="W343" s="615"/>
      <c r="X343" s="615"/>
      <c r="Y343" s="615"/>
      <c r="Z343" s="615"/>
      <c r="AA343" s="615"/>
      <c r="AB343" s="615"/>
      <c r="AC343" s="615"/>
      <c r="AD343" s="616"/>
      <c r="AE343" s="2"/>
    </row>
    <row r="344" spans="1:31" s="3" customFormat="1" ht="15" customHeight="1">
      <c r="A344" s="23"/>
      <c r="AE344" s="2"/>
    </row>
    <row r="345" spans="1:31" s="3" customFormat="1" ht="60" customHeight="1">
      <c r="A345" s="23"/>
      <c r="C345" s="435" t="s">
        <v>7553</v>
      </c>
      <c r="D345" s="435"/>
      <c r="E345" s="435"/>
      <c r="F345" s="435"/>
      <c r="G345" s="435"/>
      <c r="H345" s="435"/>
      <c r="I345" s="435"/>
      <c r="J345" s="435"/>
      <c r="K345" s="435"/>
      <c r="L345" s="435"/>
      <c r="M345" s="435"/>
      <c r="N345" s="435"/>
      <c r="O345" s="435"/>
      <c r="P345" s="435"/>
      <c r="Q345" s="435"/>
      <c r="R345" s="435"/>
      <c r="S345" s="435"/>
      <c r="T345" s="435"/>
      <c r="U345" s="435"/>
      <c r="V345" s="435"/>
      <c r="W345" s="435"/>
      <c r="X345" s="435"/>
      <c r="Y345" s="435"/>
      <c r="Z345" s="435"/>
      <c r="AA345" s="435"/>
      <c r="AB345" s="435"/>
      <c r="AC345" s="435"/>
      <c r="AD345" s="435"/>
      <c r="AE345" s="2"/>
    </row>
    <row r="346" spans="1:31" s="3" customFormat="1" ht="15" customHeight="1" thickBot="1">
      <c r="A346" s="23"/>
      <c r="AE346" s="2"/>
    </row>
    <row r="347" spans="1:31" s="3" customFormat="1" ht="15" customHeight="1" thickBot="1">
      <c r="A347" s="23"/>
      <c r="B347" s="614" t="s">
        <v>7554</v>
      </c>
      <c r="C347" s="615"/>
      <c r="D347" s="615"/>
      <c r="E347" s="615"/>
      <c r="F347" s="615"/>
      <c r="G347" s="615"/>
      <c r="H347" s="615"/>
      <c r="I347" s="615"/>
      <c r="J347" s="615"/>
      <c r="K347" s="615"/>
      <c r="L347" s="615"/>
      <c r="M347" s="615"/>
      <c r="N347" s="615"/>
      <c r="O347" s="615"/>
      <c r="P347" s="615"/>
      <c r="Q347" s="615"/>
      <c r="R347" s="615"/>
      <c r="S347" s="615"/>
      <c r="T347" s="615"/>
      <c r="U347" s="615"/>
      <c r="V347" s="615"/>
      <c r="W347" s="615"/>
      <c r="X347" s="615"/>
      <c r="Y347" s="615"/>
      <c r="Z347" s="615"/>
      <c r="AA347" s="615"/>
      <c r="AB347" s="615"/>
      <c r="AC347" s="615"/>
      <c r="AD347" s="616"/>
      <c r="AE347" s="2"/>
    </row>
    <row r="348" spans="1:31" s="3" customFormat="1" ht="15" customHeight="1">
      <c r="A348" s="23"/>
      <c r="AE348" s="2"/>
    </row>
    <row r="349" spans="1:31" s="3" customFormat="1" ht="72" customHeight="1">
      <c r="A349" s="23"/>
      <c r="C349" s="434" t="s">
        <v>7555</v>
      </c>
      <c r="D349" s="434"/>
      <c r="E349" s="434"/>
      <c r="F349" s="434"/>
      <c r="G349" s="434"/>
      <c r="H349" s="434"/>
      <c r="I349" s="434"/>
      <c r="J349" s="434"/>
      <c r="K349" s="434"/>
      <c r="L349" s="434"/>
      <c r="M349" s="434"/>
      <c r="N349" s="434"/>
      <c r="O349" s="434"/>
      <c r="P349" s="434"/>
      <c r="Q349" s="434"/>
      <c r="R349" s="434"/>
      <c r="S349" s="434"/>
      <c r="T349" s="434"/>
      <c r="U349" s="434"/>
      <c r="V349" s="434"/>
      <c r="W349" s="434"/>
      <c r="X349" s="434"/>
      <c r="Y349" s="434"/>
      <c r="Z349" s="434"/>
      <c r="AA349" s="434"/>
      <c r="AB349" s="434"/>
      <c r="AC349" s="434"/>
      <c r="AD349" s="434"/>
      <c r="AE349" s="2"/>
    </row>
    <row r="350" spans="1:31" s="3" customFormat="1" ht="15" customHeight="1" thickBot="1">
      <c r="A350" s="23"/>
      <c r="AE350" s="2"/>
    </row>
    <row r="351" spans="1:31" s="3" customFormat="1" ht="15" customHeight="1" thickBot="1">
      <c r="A351" s="23"/>
      <c r="B351" s="614" t="s">
        <v>7556</v>
      </c>
      <c r="C351" s="615"/>
      <c r="D351" s="615"/>
      <c r="E351" s="615"/>
      <c r="F351" s="615"/>
      <c r="G351" s="615"/>
      <c r="H351" s="615"/>
      <c r="I351" s="615"/>
      <c r="J351" s="615"/>
      <c r="K351" s="615"/>
      <c r="L351" s="615"/>
      <c r="M351" s="615"/>
      <c r="N351" s="615"/>
      <c r="O351" s="615"/>
      <c r="P351" s="615"/>
      <c r="Q351" s="615"/>
      <c r="R351" s="615"/>
      <c r="S351" s="615"/>
      <c r="T351" s="615"/>
      <c r="U351" s="615"/>
      <c r="V351" s="615"/>
      <c r="W351" s="615"/>
      <c r="X351" s="615"/>
      <c r="Y351" s="615"/>
      <c r="Z351" s="615"/>
      <c r="AA351" s="615"/>
      <c r="AB351" s="615"/>
      <c r="AC351" s="615"/>
      <c r="AD351" s="616"/>
      <c r="AE351" s="2"/>
    </row>
    <row r="352" spans="1:31" s="3" customFormat="1" ht="15" customHeight="1">
      <c r="A352" s="23"/>
      <c r="AE352" s="2"/>
    </row>
    <row r="353" spans="1:31" s="3" customFormat="1" ht="36" customHeight="1">
      <c r="A353" s="23"/>
      <c r="C353" s="435" t="s">
        <v>7557</v>
      </c>
      <c r="D353" s="435"/>
      <c r="E353" s="435"/>
      <c r="F353" s="435"/>
      <c r="G353" s="435"/>
      <c r="H353" s="435"/>
      <c r="I353" s="435"/>
      <c r="J353" s="435"/>
      <c r="K353" s="435"/>
      <c r="L353" s="435"/>
      <c r="M353" s="435"/>
      <c r="N353" s="435"/>
      <c r="O353" s="435"/>
      <c r="P353" s="435"/>
      <c r="Q353" s="435"/>
      <c r="R353" s="435"/>
      <c r="S353" s="435"/>
      <c r="T353" s="435"/>
      <c r="U353" s="435"/>
      <c r="V353" s="435"/>
      <c r="W353" s="435"/>
      <c r="X353" s="435"/>
      <c r="Y353" s="435"/>
      <c r="Z353" s="435"/>
      <c r="AA353" s="435"/>
      <c r="AB353" s="435"/>
      <c r="AC353" s="435"/>
      <c r="AD353" s="435"/>
      <c r="AE353" s="2"/>
    </row>
    <row r="354" spans="1:31" s="3" customFormat="1" ht="15" customHeight="1">
      <c r="A354" s="23"/>
      <c r="AE354" s="2"/>
    </row>
    <row r="355" spans="1:31" s="3" customFormat="1" ht="24" customHeight="1">
      <c r="A355" s="23"/>
      <c r="C355" s="435" t="s">
        <v>7558</v>
      </c>
      <c r="D355" s="435"/>
      <c r="E355" s="435"/>
      <c r="F355" s="435"/>
      <c r="G355" s="435"/>
      <c r="H355" s="435"/>
      <c r="I355" s="435"/>
      <c r="J355" s="435"/>
      <c r="K355" s="435"/>
      <c r="L355" s="435"/>
      <c r="M355" s="435"/>
      <c r="N355" s="435"/>
      <c r="O355" s="435"/>
      <c r="P355" s="435"/>
      <c r="Q355" s="435"/>
      <c r="R355" s="435"/>
      <c r="S355" s="435"/>
      <c r="T355" s="435"/>
      <c r="U355" s="435"/>
      <c r="V355" s="435"/>
      <c r="W355" s="435"/>
      <c r="X355" s="435"/>
      <c r="Y355" s="435"/>
      <c r="Z355" s="435"/>
      <c r="AA355" s="435"/>
      <c r="AB355" s="435"/>
      <c r="AC355" s="435"/>
      <c r="AD355" s="435"/>
      <c r="AE355" s="2"/>
    </row>
    <row r="356" spans="1:31" s="3" customFormat="1" ht="5.25" customHeight="1">
      <c r="A356" s="23"/>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2"/>
    </row>
    <row r="357" spans="1:31" s="3" customFormat="1" ht="24" customHeight="1">
      <c r="A357" s="23"/>
      <c r="C357" s="434" t="s">
        <v>7559</v>
      </c>
      <c r="D357" s="434"/>
      <c r="E357" s="434"/>
      <c r="F357" s="434"/>
      <c r="G357" s="434"/>
      <c r="H357" s="434"/>
      <c r="I357" s="434"/>
      <c r="J357" s="434"/>
      <c r="K357" s="434"/>
      <c r="L357" s="434"/>
      <c r="M357" s="434"/>
      <c r="N357" s="434"/>
      <c r="O357" s="434"/>
      <c r="P357" s="434"/>
      <c r="Q357" s="434"/>
      <c r="R357" s="434"/>
      <c r="S357" s="434"/>
      <c r="T357" s="434"/>
      <c r="U357" s="434"/>
      <c r="V357" s="434"/>
      <c r="W357" s="434"/>
      <c r="X357" s="434"/>
      <c r="Y357" s="434"/>
      <c r="Z357" s="434"/>
      <c r="AA357" s="434"/>
      <c r="AB357" s="434"/>
      <c r="AC357" s="434"/>
      <c r="AD357" s="434"/>
      <c r="AE357" s="2"/>
    </row>
    <row r="358" spans="1:31" s="3" customFormat="1" ht="5.25" customHeight="1">
      <c r="A358" s="23"/>
      <c r="C358" s="94"/>
      <c r="D358" s="94"/>
      <c r="E358" s="94"/>
      <c r="F358" s="94"/>
      <c r="G358" s="94"/>
      <c r="H358" s="94"/>
      <c r="I358" s="94"/>
      <c r="J358" s="94"/>
      <c r="K358" s="94"/>
      <c r="L358" s="94"/>
      <c r="M358" s="94"/>
      <c r="N358" s="94"/>
      <c r="O358" s="94"/>
      <c r="P358" s="94"/>
      <c r="Q358" s="94"/>
      <c r="R358" s="94"/>
      <c r="S358" s="94"/>
      <c r="T358" s="94"/>
      <c r="U358" s="94"/>
      <c r="V358" s="94"/>
      <c r="W358" s="94"/>
      <c r="X358" s="94"/>
      <c r="Y358" s="94"/>
      <c r="Z358" s="94"/>
      <c r="AA358" s="94"/>
      <c r="AB358" s="94"/>
      <c r="AC358" s="94"/>
      <c r="AD358" s="94"/>
      <c r="AE358" s="2"/>
    </row>
    <row r="359" spans="1:31" s="3" customFormat="1" ht="60" customHeight="1">
      <c r="A359" s="23"/>
      <c r="C359" s="435" t="s">
        <v>7560</v>
      </c>
      <c r="D359" s="435"/>
      <c r="E359" s="435"/>
      <c r="F359" s="435"/>
      <c r="G359" s="435"/>
      <c r="H359" s="435"/>
      <c r="I359" s="435"/>
      <c r="J359" s="435"/>
      <c r="K359" s="435"/>
      <c r="L359" s="435"/>
      <c r="M359" s="435"/>
      <c r="N359" s="435"/>
      <c r="O359" s="435"/>
      <c r="P359" s="435"/>
      <c r="Q359" s="435"/>
      <c r="R359" s="435"/>
      <c r="S359" s="435"/>
      <c r="T359" s="435"/>
      <c r="U359" s="435"/>
      <c r="V359" s="435"/>
      <c r="W359" s="435"/>
      <c r="X359" s="435"/>
      <c r="Y359" s="435"/>
      <c r="Z359" s="435"/>
      <c r="AA359" s="435"/>
      <c r="AB359" s="435"/>
      <c r="AC359" s="435"/>
      <c r="AD359" s="435"/>
      <c r="AE359" s="2"/>
    </row>
    <row r="360" spans="1:31" s="3" customFormat="1" ht="5.25" customHeight="1">
      <c r="A360" s="23"/>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2"/>
    </row>
    <row r="361" spans="1:31" s="3" customFormat="1" ht="24" customHeight="1">
      <c r="A361" s="23"/>
      <c r="C361" s="435" t="s">
        <v>7561</v>
      </c>
      <c r="D361" s="435"/>
      <c r="E361" s="435"/>
      <c r="F361" s="435"/>
      <c r="G361" s="435"/>
      <c r="H361" s="435"/>
      <c r="I361" s="435"/>
      <c r="J361" s="435"/>
      <c r="K361" s="435"/>
      <c r="L361" s="435"/>
      <c r="M361" s="435"/>
      <c r="N361" s="435"/>
      <c r="O361" s="435"/>
      <c r="P361" s="435"/>
      <c r="Q361" s="435"/>
      <c r="R361" s="435"/>
      <c r="S361" s="435"/>
      <c r="T361" s="435"/>
      <c r="U361" s="435"/>
      <c r="V361" s="435"/>
      <c r="W361" s="435"/>
      <c r="X361" s="435"/>
      <c r="Y361" s="435"/>
      <c r="Z361" s="435"/>
      <c r="AA361" s="435"/>
      <c r="AB361" s="435"/>
      <c r="AC361" s="435"/>
      <c r="AD361" s="435"/>
      <c r="AE361" s="2"/>
    </row>
    <row r="362" spans="1:31" s="3" customFormat="1" ht="5.25" customHeight="1">
      <c r="A362" s="23"/>
      <c r="C362" s="94"/>
      <c r="D362" s="94"/>
      <c r="E362" s="94"/>
      <c r="F362" s="94"/>
      <c r="G362" s="94"/>
      <c r="H362" s="94"/>
      <c r="I362" s="94"/>
      <c r="J362" s="94"/>
      <c r="K362" s="94"/>
      <c r="L362" s="94"/>
      <c r="M362" s="94"/>
      <c r="N362" s="94"/>
      <c r="O362" s="94"/>
      <c r="P362" s="94"/>
      <c r="Q362" s="94"/>
      <c r="R362" s="94"/>
      <c r="S362" s="94"/>
      <c r="T362" s="94"/>
      <c r="U362" s="94"/>
      <c r="V362" s="94"/>
      <c r="W362" s="94"/>
      <c r="X362" s="94"/>
      <c r="Y362" s="94"/>
      <c r="Z362" s="94"/>
      <c r="AA362" s="94"/>
      <c r="AB362" s="94"/>
      <c r="AC362" s="94"/>
      <c r="AD362" s="94"/>
      <c r="AE362" s="2"/>
    </row>
    <row r="363" spans="1:31" s="3" customFormat="1" ht="24" customHeight="1">
      <c r="A363" s="23"/>
      <c r="C363" s="435" t="s">
        <v>7562</v>
      </c>
      <c r="D363" s="435"/>
      <c r="E363" s="435"/>
      <c r="F363" s="435"/>
      <c r="G363" s="435"/>
      <c r="H363" s="435"/>
      <c r="I363" s="435"/>
      <c r="J363" s="435"/>
      <c r="K363" s="435"/>
      <c r="L363" s="435"/>
      <c r="M363" s="435"/>
      <c r="N363" s="435"/>
      <c r="O363" s="435"/>
      <c r="P363" s="435"/>
      <c r="Q363" s="435"/>
      <c r="R363" s="435"/>
      <c r="S363" s="435"/>
      <c r="T363" s="435"/>
      <c r="U363" s="435"/>
      <c r="V363" s="435"/>
      <c r="W363" s="435"/>
      <c r="X363" s="435"/>
      <c r="Y363" s="435"/>
      <c r="Z363" s="435"/>
      <c r="AA363" s="435"/>
      <c r="AB363" s="435"/>
      <c r="AC363" s="435"/>
      <c r="AD363" s="435"/>
      <c r="AE363" s="2"/>
    </row>
    <row r="364" spans="1:31" s="3" customFormat="1" ht="5.25" customHeight="1">
      <c r="A364" s="23"/>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2"/>
    </row>
    <row r="365" spans="1:31" s="3" customFormat="1" ht="36" customHeight="1">
      <c r="A365" s="23"/>
      <c r="C365" s="435" t="s">
        <v>7563</v>
      </c>
      <c r="D365" s="435"/>
      <c r="E365" s="435"/>
      <c r="F365" s="435"/>
      <c r="G365" s="435"/>
      <c r="H365" s="435"/>
      <c r="I365" s="435"/>
      <c r="J365" s="435"/>
      <c r="K365" s="435"/>
      <c r="L365" s="435"/>
      <c r="M365" s="435"/>
      <c r="N365" s="435"/>
      <c r="O365" s="435"/>
      <c r="P365" s="435"/>
      <c r="Q365" s="435"/>
      <c r="R365" s="435"/>
      <c r="S365" s="435"/>
      <c r="T365" s="435"/>
      <c r="U365" s="435"/>
      <c r="V365" s="435"/>
      <c r="W365" s="435"/>
      <c r="X365" s="435"/>
      <c r="Y365" s="435"/>
      <c r="Z365" s="435"/>
      <c r="AA365" s="435"/>
      <c r="AB365" s="435"/>
      <c r="AC365" s="435"/>
      <c r="AD365" s="435"/>
      <c r="AE365" s="2"/>
    </row>
    <row r="366" spans="1:31" s="3" customFormat="1" ht="5.25" customHeight="1">
      <c r="A366" s="23"/>
      <c r="C366" s="94"/>
      <c r="D366" s="94"/>
      <c r="E366" s="94"/>
      <c r="F366" s="94"/>
      <c r="G366" s="94"/>
      <c r="H366" s="94"/>
      <c r="I366" s="94"/>
      <c r="J366" s="94"/>
      <c r="K366" s="94"/>
      <c r="L366" s="94"/>
      <c r="M366" s="94"/>
      <c r="N366" s="94"/>
      <c r="O366" s="94"/>
      <c r="P366" s="94"/>
      <c r="Q366" s="94"/>
      <c r="R366" s="94"/>
      <c r="S366" s="94"/>
      <c r="T366" s="94"/>
      <c r="U366" s="94"/>
      <c r="V366" s="94"/>
      <c r="W366" s="94"/>
      <c r="X366" s="94"/>
      <c r="Y366" s="94"/>
      <c r="Z366" s="94"/>
      <c r="AA366" s="94"/>
      <c r="AB366" s="94"/>
      <c r="AC366" s="94"/>
      <c r="AD366" s="94"/>
      <c r="AE366" s="2"/>
    </row>
    <row r="367" spans="1:31" s="3" customFormat="1" ht="24" customHeight="1">
      <c r="A367" s="23"/>
      <c r="C367" s="435" t="s">
        <v>7564</v>
      </c>
      <c r="D367" s="435"/>
      <c r="E367" s="435"/>
      <c r="F367" s="435"/>
      <c r="G367" s="435"/>
      <c r="H367" s="435"/>
      <c r="I367" s="435"/>
      <c r="J367" s="435"/>
      <c r="K367" s="435"/>
      <c r="L367" s="435"/>
      <c r="M367" s="435"/>
      <c r="N367" s="435"/>
      <c r="O367" s="435"/>
      <c r="P367" s="435"/>
      <c r="Q367" s="435"/>
      <c r="R367" s="435"/>
      <c r="S367" s="435"/>
      <c r="T367" s="435"/>
      <c r="U367" s="435"/>
      <c r="V367" s="435"/>
      <c r="W367" s="435"/>
      <c r="X367" s="435"/>
      <c r="Y367" s="435"/>
      <c r="Z367" s="435"/>
      <c r="AA367" s="435"/>
      <c r="AB367" s="435"/>
      <c r="AC367" s="435"/>
      <c r="AD367" s="435"/>
      <c r="AE367" s="2"/>
    </row>
    <row r="368" spans="1:31" s="3" customFormat="1" ht="5.25" customHeight="1">
      <c r="A368" s="23"/>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2"/>
    </row>
    <row r="369" spans="1:31" s="3" customFormat="1" ht="36" customHeight="1">
      <c r="A369" s="23"/>
      <c r="C369" s="435" t="s">
        <v>7565</v>
      </c>
      <c r="D369" s="435"/>
      <c r="E369" s="435"/>
      <c r="F369" s="435"/>
      <c r="G369" s="435"/>
      <c r="H369" s="435"/>
      <c r="I369" s="435"/>
      <c r="J369" s="435"/>
      <c r="K369" s="435"/>
      <c r="L369" s="435"/>
      <c r="M369" s="435"/>
      <c r="N369" s="435"/>
      <c r="O369" s="435"/>
      <c r="P369" s="435"/>
      <c r="Q369" s="435"/>
      <c r="R369" s="435"/>
      <c r="S369" s="435"/>
      <c r="T369" s="435"/>
      <c r="U369" s="435"/>
      <c r="V369" s="435"/>
      <c r="W369" s="435"/>
      <c r="X369" s="435"/>
      <c r="Y369" s="435"/>
      <c r="Z369" s="435"/>
      <c r="AA369" s="435"/>
      <c r="AB369" s="435"/>
      <c r="AC369" s="435"/>
      <c r="AD369" s="435"/>
      <c r="AE369" s="2"/>
    </row>
    <row r="370" spans="1:31" s="3" customFormat="1" ht="5.25" customHeight="1">
      <c r="A370" s="23"/>
      <c r="C370" s="94"/>
      <c r="D370" s="94"/>
      <c r="E370" s="94"/>
      <c r="F370" s="94"/>
      <c r="G370" s="94"/>
      <c r="H370" s="94"/>
      <c r="I370" s="94"/>
      <c r="J370" s="94"/>
      <c r="K370" s="94"/>
      <c r="L370" s="94"/>
      <c r="M370" s="94"/>
      <c r="N370" s="94"/>
      <c r="O370" s="94"/>
      <c r="P370" s="94"/>
      <c r="Q370" s="94"/>
      <c r="R370" s="94"/>
      <c r="S370" s="94"/>
      <c r="T370" s="94"/>
      <c r="U370" s="94"/>
      <c r="V370" s="94"/>
      <c r="W370" s="94"/>
      <c r="X370" s="94"/>
      <c r="Y370" s="94"/>
      <c r="Z370" s="94"/>
      <c r="AA370" s="94"/>
      <c r="AB370" s="94"/>
      <c r="AC370" s="94"/>
      <c r="AD370" s="94"/>
      <c r="AE370" s="2"/>
    </row>
    <row r="371" spans="1:31" s="3" customFormat="1" ht="24" customHeight="1">
      <c r="A371" s="23"/>
      <c r="C371" s="435" t="s">
        <v>7566</v>
      </c>
      <c r="D371" s="435"/>
      <c r="E371" s="435"/>
      <c r="F371" s="435"/>
      <c r="G371" s="435"/>
      <c r="H371" s="435"/>
      <c r="I371" s="435"/>
      <c r="J371" s="435"/>
      <c r="K371" s="435"/>
      <c r="L371" s="435"/>
      <c r="M371" s="435"/>
      <c r="N371" s="435"/>
      <c r="O371" s="435"/>
      <c r="P371" s="435"/>
      <c r="Q371" s="435"/>
      <c r="R371" s="435"/>
      <c r="S371" s="435"/>
      <c r="T371" s="435"/>
      <c r="U371" s="435"/>
      <c r="V371" s="435"/>
      <c r="W371" s="435"/>
      <c r="X371" s="435"/>
      <c r="Y371" s="435"/>
      <c r="Z371" s="435"/>
      <c r="AA371" s="435"/>
      <c r="AB371" s="435"/>
      <c r="AC371" s="435"/>
      <c r="AD371" s="435"/>
      <c r="AE371" s="2"/>
    </row>
    <row r="372" spans="1:31" s="3" customFormat="1" ht="5.25" customHeight="1">
      <c r="A372" s="23"/>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2"/>
    </row>
    <row r="373" spans="1:31" s="3" customFormat="1" ht="24" customHeight="1">
      <c r="A373" s="23"/>
      <c r="C373" s="435" t="s">
        <v>7567</v>
      </c>
      <c r="D373" s="435"/>
      <c r="E373" s="435"/>
      <c r="F373" s="435"/>
      <c r="G373" s="435"/>
      <c r="H373" s="435"/>
      <c r="I373" s="435"/>
      <c r="J373" s="435"/>
      <c r="K373" s="435"/>
      <c r="L373" s="435"/>
      <c r="M373" s="435"/>
      <c r="N373" s="435"/>
      <c r="O373" s="435"/>
      <c r="P373" s="435"/>
      <c r="Q373" s="435"/>
      <c r="R373" s="435"/>
      <c r="S373" s="435"/>
      <c r="T373" s="435"/>
      <c r="U373" s="435"/>
      <c r="V373" s="435"/>
      <c r="W373" s="435"/>
      <c r="X373" s="435"/>
      <c r="Y373" s="435"/>
      <c r="Z373" s="435"/>
      <c r="AA373" s="435"/>
      <c r="AB373" s="435"/>
      <c r="AC373" s="435"/>
      <c r="AD373" s="435"/>
      <c r="AE373" s="2"/>
    </row>
    <row r="374" spans="1:31" s="3" customFormat="1" ht="5.25" customHeight="1">
      <c r="A374" s="23"/>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2"/>
    </row>
    <row r="375" spans="1:31" s="3" customFormat="1" ht="15" customHeight="1">
      <c r="A375" s="23"/>
      <c r="C375" s="435" t="s">
        <v>7568</v>
      </c>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435"/>
      <c r="AD375" s="435"/>
      <c r="AE375" s="2"/>
    </row>
    <row r="376" spans="1:31" s="3" customFormat="1" ht="15" customHeight="1" thickBot="1">
      <c r="A376" s="23"/>
      <c r="AE376" s="2"/>
    </row>
    <row r="377" spans="1:31" s="3" customFormat="1" ht="15" customHeight="1" thickBot="1">
      <c r="A377" s="23"/>
      <c r="B377" s="614" t="s">
        <v>5232</v>
      </c>
      <c r="C377" s="615"/>
      <c r="D377" s="615"/>
      <c r="E377" s="615"/>
      <c r="F377" s="615"/>
      <c r="G377" s="615"/>
      <c r="H377" s="615"/>
      <c r="I377" s="615"/>
      <c r="J377" s="615"/>
      <c r="K377" s="615"/>
      <c r="L377" s="615"/>
      <c r="M377" s="615"/>
      <c r="N377" s="615"/>
      <c r="O377" s="615"/>
      <c r="P377" s="615"/>
      <c r="Q377" s="615"/>
      <c r="R377" s="615"/>
      <c r="S377" s="615"/>
      <c r="T377" s="615"/>
      <c r="U377" s="615"/>
      <c r="V377" s="615"/>
      <c r="W377" s="615"/>
      <c r="X377" s="615"/>
      <c r="Y377" s="615"/>
      <c r="Z377" s="615"/>
      <c r="AA377" s="615"/>
      <c r="AB377" s="615"/>
      <c r="AC377" s="615"/>
      <c r="AD377" s="616"/>
      <c r="AE377" s="2"/>
    </row>
    <row r="378" spans="1:31" s="3" customFormat="1" ht="15" customHeight="1">
      <c r="A378" s="23"/>
      <c r="AE378" s="2"/>
    </row>
    <row r="379" spans="1:31" s="3" customFormat="1" ht="48" customHeight="1">
      <c r="A379" s="23"/>
      <c r="C379" s="434" t="s">
        <v>7569</v>
      </c>
      <c r="D379" s="434"/>
      <c r="E379" s="434"/>
      <c r="F379" s="434"/>
      <c r="G379" s="434"/>
      <c r="H379" s="434"/>
      <c r="I379" s="434"/>
      <c r="J379" s="434"/>
      <c r="K379" s="434"/>
      <c r="L379" s="434"/>
      <c r="M379" s="434"/>
      <c r="N379" s="434"/>
      <c r="O379" s="434"/>
      <c r="P379" s="434"/>
      <c r="Q379" s="434"/>
      <c r="R379" s="434"/>
      <c r="S379" s="434"/>
      <c r="T379" s="434"/>
      <c r="U379" s="434"/>
      <c r="V379" s="434"/>
      <c r="W379" s="434"/>
      <c r="X379" s="434"/>
      <c r="Y379" s="434"/>
      <c r="Z379" s="434"/>
      <c r="AA379" s="434"/>
      <c r="AB379" s="434"/>
      <c r="AC379" s="434"/>
      <c r="AD379" s="434"/>
      <c r="AE379" s="2"/>
    </row>
    <row r="380" spans="1:31" s="3" customFormat="1" ht="15" customHeight="1">
      <c r="A380" s="23"/>
      <c r="AE380" s="2"/>
    </row>
    <row r="381" spans="1:31" s="3" customFormat="1" ht="15" customHeight="1">
      <c r="A381" s="23"/>
      <c r="C381" s="50" t="s">
        <v>7570</v>
      </c>
      <c r="AE381" s="2"/>
    </row>
    <row r="382" spans="1:31" s="3" customFormat="1" ht="48" customHeight="1">
      <c r="A382" s="23"/>
      <c r="C382" s="434" t="s">
        <v>7571</v>
      </c>
      <c r="D382" s="434"/>
      <c r="E382" s="434"/>
      <c r="F382" s="434"/>
      <c r="G382" s="434"/>
      <c r="H382" s="434"/>
      <c r="I382" s="434"/>
      <c r="J382" s="434"/>
      <c r="K382" s="434"/>
      <c r="L382" s="434"/>
      <c r="M382" s="434"/>
      <c r="N382" s="434"/>
      <c r="O382" s="434"/>
      <c r="P382" s="434"/>
      <c r="Q382" s="434"/>
      <c r="R382" s="434"/>
      <c r="S382" s="434"/>
      <c r="T382" s="434"/>
      <c r="U382" s="434"/>
      <c r="V382" s="434"/>
      <c r="W382" s="434"/>
      <c r="X382" s="434"/>
      <c r="Y382" s="434"/>
      <c r="Z382" s="434"/>
      <c r="AA382" s="434"/>
      <c r="AB382" s="434"/>
      <c r="AC382" s="434"/>
      <c r="AD382" s="434"/>
      <c r="AE382" s="2"/>
    </row>
    <row r="383" spans="1:31" s="3" customFormat="1">
      <c r="A383" s="23"/>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2"/>
    </row>
    <row r="384" spans="1:31" s="3" customFormat="1" ht="15" customHeight="1">
      <c r="A384" s="23"/>
      <c r="C384" s="50" t="s">
        <v>7572</v>
      </c>
      <c r="AE384" s="2"/>
    </row>
    <row r="385" spans="1:31" s="3" customFormat="1" ht="24" customHeight="1">
      <c r="A385" s="23"/>
      <c r="C385" s="435" t="s">
        <v>7573</v>
      </c>
      <c r="D385" s="435"/>
      <c r="E385" s="435"/>
      <c r="F385" s="435"/>
      <c r="G385" s="435"/>
      <c r="H385" s="435"/>
      <c r="I385" s="435"/>
      <c r="J385" s="435"/>
      <c r="K385" s="435"/>
      <c r="L385" s="435"/>
      <c r="M385" s="435"/>
      <c r="N385" s="435"/>
      <c r="O385" s="435"/>
      <c r="P385" s="435"/>
      <c r="Q385" s="435"/>
      <c r="R385" s="435"/>
      <c r="S385" s="435"/>
      <c r="T385" s="435"/>
      <c r="U385" s="435"/>
      <c r="V385" s="435"/>
      <c r="W385" s="435"/>
      <c r="X385" s="435"/>
      <c r="Y385" s="435"/>
      <c r="Z385" s="435"/>
      <c r="AA385" s="435"/>
      <c r="AB385" s="435"/>
      <c r="AC385" s="435"/>
      <c r="AD385" s="435"/>
      <c r="AE385" s="2"/>
    </row>
    <row r="386" spans="1:31" s="3" customFormat="1">
      <c r="A386" s="23"/>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2"/>
    </row>
    <row r="387" spans="1:31" s="3" customFormat="1" ht="15" customHeight="1">
      <c r="A387" s="23"/>
      <c r="C387" s="50" t="s">
        <v>7574</v>
      </c>
      <c r="AE387" s="2"/>
    </row>
    <row r="388" spans="1:31" s="3" customFormat="1" ht="48" customHeight="1">
      <c r="A388" s="23"/>
      <c r="C388" s="434" t="s">
        <v>7575</v>
      </c>
      <c r="D388" s="434"/>
      <c r="E388" s="434"/>
      <c r="F388" s="434"/>
      <c r="G388" s="434"/>
      <c r="H388" s="434"/>
      <c r="I388" s="434"/>
      <c r="J388" s="434"/>
      <c r="K388" s="434"/>
      <c r="L388" s="434"/>
      <c r="M388" s="434"/>
      <c r="N388" s="434"/>
      <c r="O388" s="434"/>
      <c r="P388" s="434"/>
      <c r="Q388" s="434"/>
      <c r="R388" s="434"/>
      <c r="S388" s="434"/>
      <c r="T388" s="434"/>
      <c r="U388" s="434"/>
      <c r="V388" s="434"/>
      <c r="W388" s="434"/>
      <c r="X388" s="434"/>
      <c r="Y388" s="434"/>
      <c r="Z388" s="434"/>
      <c r="AA388" s="434"/>
      <c r="AB388" s="434"/>
      <c r="AC388" s="434"/>
      <c r="AD388" s="434"/>
      <c r="AE388" s="2"/>
    </row>
    <row r="389" spans="1:31" s="3" customFormat="1">
      <c r="A389" s="23"/>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2"/>
    </row>
    <row r="390" spans="1:31" s="3" customFormat="1" ht="15" customHeight="1">
      <c r="A390" s="23"/>
      <c r="C390" s="50" t="s">
        <v>7576</v>
      </c>
      <c r="AE390" s="2"/>
    </row>
    <row r="391" spans="1:31" s="3" customFormat="1" ht="24" customHeight="1">
      <c r="A391" s="23"/>
      <c r="C391" s="434" t="s">
        <v>7577</v>
      </c>
      <c r="D391" s="434"/>
      <c r="E391" s="434"/>
      <c r="F391" s="434"/>
      <c r="G391" s="434"/>
      <c r="H391" s="434"/>
      <c r="I391" s="434"/>
      <c r="J391" s="434"/>
      <c r="K391" s="434"/>
      <c r="L391" s="434"/>
      <c r="M391" s="434"/>
      <c r="N391" s="434"/>
      <c r="O391" s="434"/>
      <c r="P391" s="434"/>
      <c r="Q391" s="434"/>
      <c r="R391" s="434"/>
      <c r="S391" s="434"/>
      <c r="T391" s="434"/>
      <c r="U391" s="434"/>
      <c r="V391" s="434"/>
      <c r="W391" s="434"/>
      <c r="X391" s="434"/>
      <c r="Y391" s="434"/>
      <c r="Z391" s="434"/>
      <c r="AA391" s="434"/>
      <c r="AB391" s="434"/>
      <c r="AC391" s="434"/>
      <c r="AD391" s="434"/>
      <c r="AE391" s="2"/>
    </row>
    <row r="392" spans="1:31" s="3" customFormat="1">
      <c r="A392" s="23"/>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2"/>
    </row>
    <row r="393" spans="1:31" s="3" customFormat="1" ht="15" customHeight="1">
      <c r="A393" s="23"/>
      <c r="C393" s="50" t="s">
        <v>7578</v>
      </c>
      <c r="AE393" s="2"/>
    </row>
    <row r="394" spans="1:31" s="3" customFormat="1" ht="24" customHeight="1">
      <c r="A394" s="23"/>
      <c r="C394" s="434" t="s">
        <v>7579</v>
      </c>
      <c r="D394" s="434"/>
      <c r="E394" s="434"/>
      <c r="F394" s="434"/>
      <c r="G394" s="434"/>
      <c r="H394" s="434"/>
      <c r="I394" s="434"/>
      <c r="J394" s="434"/>
      <c r="K394" s="434"/>
      <c r="L394" s="434"/>
      <c r="M394" s="434"/>
      <c r="N394" s="434"/>
      <c r="O394" s="434"/>
      <c r="P394" s="434"/>
      <c r="Q394" s="434"/>
      <c r="R394" s="434"/>
      <c r="S394" s="434"/>
      <c r="T394" s="434"/>
      <c r="U394" s="434"/>
      <c r="V394" s="434"/>
      <c r="W394" s="434"/>
      <c r="X394" s="434"/>
      <c r="Y394" s="434"/>
      <c r="Z394" s="434"/>
      <c r="AA394" s="434"/>
      <c r="AB394" s="434"/>
      <c r="AC394" s="434"/>
      <c r="AD394" s="434"/>
      <c r="AE394" s="2"/>
    </row>
    <row r="395" spans="1:31" s="3" customFormat="1">
      <c r="A395" s="23"/>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2"/>
    </row>
    <row r="396" spans="1:31" s="3" customFormat="1" ht="15" customHeight="1">
      <c r="A396" s="23"/>
      <c r="C396" s="1005" t="s">
        <v>7580</v>
      </c>
      <c r="D396" s="1005"/>
      <c r="E396" s="1005"/>
      <c r="F396" s="1005"/>
      <c r="G396" s="1005"/>
      <c r="H396" s="1005"/>
      <c r="I396" s="1005"/>
      <c r="J396" s="1005"/>
      <c r="K396" s="1005"/>
      <c r="L396" s="1005"/>
      <c r="M396" s="1005"/>
      <c r="N396" s="1005"/>
      <c r="O396" s="1005"/>
      <c r="P396" s="1005"/>
      <c r="Q396" s="1005"/>
      <c r="R396" s="1005"/>
      <c r="S396" s="1005"/>
      <c r="T396" s="1005"/>
      <c r="U396" s="1005"/>
      <c r="V396" s="1005"/>
      <c r="W396" s="1005"/>
      <c r="X396" s="1005"/>
      <c r="Y396" s="1005"/>
      <c r="Z396" s="1005"/>
      <c r="AA396" s="1005"/>
      <c r="AB396" s="1005"/>
      <c r="AC396" s="1005"/>
      <c r="AD396" s="1005"/>
      <c r="AE396" s="2"/>
    </row>
    <row r="397" spans="1:31" s="3" customFormat="1" ht="24" customHeight="1">
      <c r="A397" s="23"/>
      <c r="C397" s="435" t="s">
        <v>7581</v>
      </c>
      <c r="D397" s="435"/>
      <c r="E397" s="435"/>
      <c r="F397" s="435"/>
      <c r="G397" s="435"/>
      <c r="H397" s="435"/>
      <c r="I397" s="435"/>
      <c r="J397" s="435"/>
      <c r="K397" s="435"/>
      <c r="L397" s="435"/>
      <c r="M397" s="435"/>
      <c r="N397" s="435"/>
      <c r="O397" s="435"/>
      <c r="P397" s="435"/>
      <c r="Q397" s="435"/>
      <c r="R397" s="435"/>
      <c r="S397" s="435"/>
      <c r="T397" s="435"/>
      <c r="U397" s="435"/>
      <c r="V397" s="435"/>
      <c r="W397" s="435"/>
      <c r="X397" s="435"/>
      <c r="Y397" s="435"/>
      <c r="Z397" s="435"/>
      <c r="AA397" s="435"/>
      <c r="AB397" s="435"/>
      <c r="AC397" s="435"/>
      <c r="AD397" s="435"/>
      <c r="AE397" s="2"/>
    </row>
    <row r="398" spans="1:31" s="3" customFormat="1">
      <c r="A398" s="23"/>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2"/>
    </row>
    <row r="399" spans="1:31" s="3" customFormat="1" ht="24" customHeight="1">
      <c r="A399" s="23"/>
      <c r="C399" s="435" t="s">
        <v>7582</v>
      </c>
      <c r="D399" s="435"/>
      <c r="E399" s="435"/>
      <c r="F399" s="435"/>
      <c r="G399" s="435"/>
      <c r="H399" s="435"/>
      <c r="I399" s="435"/>
      <c r="J399" s="435"/>
      <c r="K399" s="435"/>
      <c r="L399" s="435"/>
      <c r="M399" s="435"/>
      <c r="N399" s="435"/>
      <c r="O399" s="435"/>
      <c r="P399" s="435"/>
      <c r="Q399" s="435"/>
      <c r="R399" s="435"/>
      <c r="S399" s="435"/>
      <c r="T399" s="435"/>
      <c r="U399" s="435"/>
      <c r="V399" s="435"/>
      <c r="W399" s="435"/>
      <c r="X399" s="435"/>
      <c r="Y399" s="435"/>
      <c r="Z399" s="435"/>
      <c r="AA399" s="435"/>
      <c r="AB399" s="435"/>
      <c r="AC399" s="435"/>
      <c r="AD399" s="435"/>
      <c r="AE399" s="2"/>
    </row>
    <row r="400" spans="1:31" s="3" customFormat="1" ht="5.25" customHeight="1">
      <c r="A400" s="23"/>
      <c r="C400" s="94"/>
      <c r="D400" s="94"/>
      <c r="E400" s="94"/>
      <c r="F400" s="94"/>
      <c r="G400" s="94"/>
      <c r="H400" s="94"/>
      <c r="I400" s="94"/>
      <c r="J400" s="94"/>
      <c r="K400" s="94"/>
      <c r="L400" s="94"/>
      <c r="M400" s="94"/>
      <c r="N400" s="94"/>
      <c r="O400" s="94"/>
      <c r="P400" s="94"/>
      <c r="Q400" s="94"/>
      <c r="R400" s="94"/>
      <c r="S400" s="94"/>
      <c r="T400" s="94"/>
      <c r="U400" s="94"/>
      <c r="V400" s="94"/>
      <c r="W400" s="94"/>
      <c r="X400" s="94"/>
      <c r="Y400" s="94"/>
      <c r="Z400" s="94"/>
      <c r="AA400" s="94"/>
      <c r="AB400" s="94"/>
      <c r="AC400" s="94"/>
      <c r="AD400" s="94"/>
      <c r="AE400" s="2"/>
    </row>
    <row r="401" spans="1:31" s="3" customFormat="1" ht="36" customHeight="1">
      <c r="A401" s="23"/>
      <c r="C401" s="435" t="s">
        <v>7583</v>
      </c>
      <c r="D401" s="435"/>
      <c r="E401" s="435"/>
      <c r="F401" s="435"/>
      <c r="G401" s="435"/>
      <c r="H401" s="435"/>
      <c r="I401" s="435"/>
      <c r="J401" s="435"/>
      <c r="K401" s="435"/>
      <c r="L401" s="435"/>
      <c r="M401" s="435"/>
      <c r="N401" s="435"/>
      <c r="O401" s="435"/>
      <c r="P401" s="435"/>
      <c r="Q401" s="435"/>
      <c r="R401" s="435"/>
      <c r="S401" s="435"/>
      <c r="T401" s="435"/>
      <c r="U401" s="435"/>
      <c r="V401" s="435"/>
      <c r="W401" s="435"/>
      <c r="X401" s="435"/>
      <c r="Y401" s="435"/>
      <c r="Z401" s="435"/>
      <c r="AA401" s="435"/>
      <c r="AB401" s="435"/>
      <c r="AC401" s="435"/>
      <c r="AD401" s="435"/>
      <c r="AE401" s="2"/>
    </row>
    <row r="402" spans="1:31" s="3" customFormat="1" ht="5.25" customHeight="1">
      <c r="A402" s="23"/>
      <c r="C402" s="94"/>
      <c r="D402" s="94"/>
      <c r="E402" s="94"/>
      <c r="F402" s="94"/>
      <c r="G402" s="94"/>
      <c r="H402" s="94"/>
      <c r="I402" s="94"/>
      <c r="J402" s="94"/>
      <c r="K402" s="94"/>
      <c r="L402" s="94"/>
      <c r="M402" s="94"/>
      <c r="N402" s="94"/>
      <c r="O402" s="94"/>
      <c r="P402" s="94"/>
      <c r="Q402" s="94"/>
      <c r="R402" s="94"/>
      <c r="S402" s="94"/>
      <c r="T402" s="94"/>
      <c r="U402" s="94"/>
      <c r="V402" s="94"/>
      <c r="W402" s="94"/>
      <c r="X402" s="94"/>
      <c r="Y402" s="94"/>
      <c r="Z402" s="94"/>
      <c r="AA402" s="94"/>
      <c r="AB402" s="94"/>
      <c r="AC402" s="94"/>
      <c r="AD402" s="94"/>
      <c r="AE402" s="2"/>
    </row>
    <row r="403" spans="1:31" s="3" customFormat="1" ht="24" customHeight="1">
      <c r="A403" s="23"/>
      <c r="C403" s="435" t="s">
        <v>7584</v>
      </c>
      <c r="D403" s="435"/>
      <c r="E403" s="435"/>
      <c r="F403" s="435"/>
      <c r="G403" s="435"/>
      <c r="H403" s="435"/>
      <c r="I403" s="435"/>
      <c r="J403" s="435"/>
      <c r="K403" s="435"/>
      <c r="L403" s="435"/>
      <c r="M403" s="435"/>
      <c r="N403" s="435"/>
      <c r="O403" s="435"/>
      <c r="P403" s="435"/>
      <c r="Q403" s="435"/>
      <c r="R403" s="435"/>
      <c r="S403" s="435"/>
      <c r="T403" s="435"/>
      <c r="U403" s="435"/>
      <c r="V403" s="435"/>
      <c r="W403" s="435"/>
      <c r="X403" s="435"/>
      <c r="Y403" s="435"/>
      <c r="Z403" s="435"/>
      <c r="AA403" s="435"/>
      <c r="AB403" s="435"/>
      <c r="AC403" s="435"/>
      <c r="AD403" s="435"/>
      <c r="AE403" s="2"/>
    </row>
    <row r="404" spans="1:31" s="3" customFormat="1" ht="5.25" customHeight="1">
      <c r="A404" s="23"/>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2"/>
    </row>
    <row r="405" spans="1:31" s="3" customFormat="1" ht="36" customHeight="1">
      <c r="A405" s="23"/>
      <c r="C405" s="435" t="s">
        <v>7585</v>
      </c>
      <c r="D405" s="435"/>
      <c r="E405" s="435"/>
      <c r="F405" s="435"/>
      <c r="G405" s="435"/>
      <c r="H405" s="435"/>
      <c r="I405" s="435"/>
      <c r="J405" s="435"/>
      <c r="K405" s="435"/>
      <c r="L405" s="435"/>
      <c r="M405" s="435"/>
      <c r="N405" s="435"/>
      <c r="O405" s="435"/>
      <c r="P405" s="435"/>
      <c r="Q405" s="435"/>
      <c r="R405" s="435"/>
      <c r="S405" s="435"/>
      <c r="T405" s="435"/>
      <c r="U405" s="435"/>
      <c r="V405" s="435"/>
      <c r="W405" s="435"/>
      <c r="X405" s="435"/>
      <c r="Y405" s="435"/>
      <c r="Z405" s="435"/>
      <c r="AA405" s="435"/>
      <c r="AB405" s="435"/>
      <c r="AC405" s="435"/>
      <c r="AD405" s="435"/>
      <c r="AE405" s="2"/>
    </row>
    <row r="406" spans="1:31" s="3" customFormat="1" ht="5.25" customHeight="1">
      <c r="A406" s="23"/>
      <c r="C406" s="94"/>
      <c r="D406" s="94"/>
      <c r="E406" s="94"/>
      <c r="F406" s="94"/>
      <c r="G406" s="94"/>
      <c r="H406" s="94"/>
      <c r="I406" s="94"/>
      <c r="J406" s="94"/>
      <c r="K406" s="94"/>
      <c r="L406" s="94"/>
      <c r="M406" s="94"/>
      <c r="N406" s="94"/>
      <c r="O406" s="94"/>
      <c r="P406" s="94"/>
      <c r="Q406" s="94"/>
      <c r="R406" s="94"/>
      <c r="S406" s="94"/>
      <c r="T406" s="94"/>
      <c r="U406" s="94"/>
      <c r="V406" s="94"/>
      <c r="W406" s="94"/>
      <c r="X406" s="94"/>
      <c r="Y406" s="94"/>
      <c r="Z406" s="94"/>
      <c r="AA406" s="94"/>
      <c r="AB406" s="94"/>
      <c r="AC406" s="94"/>
      <c r="AD406" s="94"/>
      <c r="AE406" s="2"/>
    </row>
    <row r="407" spans="1:31" s="3" customFormat="1" ht="36" customHeight="1">
      <c r="A407" s="23"/>
      <c r="C407" s="434" t="s">
        <v>7586</v>
      </c>
      <c r="D407" s="434"/>
      <c r="E407" s="434"/>
      <c r="F407" s="434"/>
      <c r="G407" s="434"/>
      <c r="H407" s="434"/>
      <c r="I407" s="434"/>
      <c r="J407" s="434"/>
      <c r="K407" s="434"/>
      <c r="L407" s="434"/>
      <c r="M407" s="434"/>
      <c r="N407" s="434"/>
      <c r="O407" s="434"/>
      <c r="P407" s="434"/>
      <c r="Q407" s="434"/>
      <c r="R407" s="434"/>
      <c r="S407" s="434"/>
      <c r="T407" s="434"/>
      <c r="U407" s="434"/>
      <c r="V407" s="434"/>
      <c r="W407" s="434"/>
      <c r="X407" s="434"/>
      <c r="Y407" s="434"/>
      <c r="Z407" s="434"/>
      <c r="AA407" s="434"/>
      <c r="AB407" s="434"/>
      <c r="AC407" s="434"/>
      <c r="AD407" s="434"/>
      <c r="AE407" s="2"/>
    </row>
    <row r="408" spans="1:31" s="3" customFormat="1" ht="5.25" customHeight="1">
      <c r="A408" s="23"/>
      <c r="C408" s="94"/>
      <c r="D408" s="94"/>
      <c r="E408" s="94"/>
      <c r="F408" s="94"/>
      <c r="G408" s="94"/>
      <c r="H408" s="94"/>
      <c r="I408" s="94"/>
      <c r="J408" s="94"/>
      <c r="K408" s="94"/>
      <c r="L408" s="94"/>
      <c r="M408" s="94"/>
      <c r="N408" s="94"/>
      <c r="O408" s="94"/>
      <c r="P408" s="94"/>
      <c r="Q408" s="94"/>
      <c r="R408" s="94"/>
      <c r="S408" s="94"/>
      <c r="T408" s="94"/>
      <c r="U408" s="94"/>
      <c r="V408" s="94"/>
      <c r="W408" s="94"/>
      <c r="X408" s="94"/>
      <c r="Y408" s="94"/>
      <c r="Z408" s="94"/>
      <c r="AA408" s="94"/>
      <c r="AB408" s="94"/>
      <c r="AC408" s="94"/>
      <c r="AD408" s="94"/>
      <c r="AE408" s="2"/>
    </row>
    <row r="409" spans="1:31" s="3" customFormat="1" ht="48" customHeight="1">
      <c r="A409" s="23"/>
      <c r="C409" s="434" t="s">
        <v>7587</v>
      </c>
      <c r="D409" s="434"/>
      <c r="E409" s="434"/>
      <c r="F409" s="434"/>
      <c r="G409" s="434"/>
      <c r="H409" s="434"/>
      <c r="I409" s="434"/>
      <c r="J409" s="434"/>
      <c r="K409" s="434"/>
      <c r="L409" s="434"/>
      <c r="M409" s="434"/>
      <c r="N409" s="434"/>
      <c r="O409" s="434"/>
      <c r="P409" s="434"/>
      <c r="Q409" s="434"/>
      <c r="R409" s="434"/>
      <c r="S409" s="434"/>
      <c r="T409" s="434"/>
      <c r="U409" s="434"/>
      <c r="V409" s="434"/>
      <c r="W409" s="434"/>
      <c r="X409" s="434"/>
      <c r="Y409" s="434"/>
      <c r="Z409" s="434"/>
      <c r="AA409" s="434"/>
      <c r="AB409" s="434"/>
      <c r="AC409" s="434"/>
      <c r="AD409" s="434"/>
      <c r="AE409" s="2"/>
    </row>
    <row r="410" spans="1:31" s="3" customFormat="1" ht="15" customHeight="1" thickBot="1">
      <c r="A410" s="23"/>
      <c r="AE410" s="2"/>
    </row>
    <row r="411" spans="1:31" s="3" customFormat="1" ht="15" customHeight="1" thickBot="1">
      <c r="A411" s="23"/>
      <c r="B411" s="614" t="s">
        <v>7588</v>
      </c>
      <c r="C411" s="615"/>
      <c r="D411" s="615"/>
      <c r="E411" s="615"/>
      <c r="F411" s="615"/>
      <c r="G411" s="615"/>
      <c r="H411" s="615"/>
      <c r="I411" s="615"/>
      <c r="J411" s="615"/>
      <c r="K411" s="615"/>
      <c r="L411" s="615"/>
      <c r="M411" s="615"/>
      <c r="N411" s="615"/>
      <c r="O411" s="615"/>
      <c r="P411" s="615"/>
      <c r="Q411" s="615"/>
      <c r="R411" s="615"/>
      <c r="S411" s="615"/>
      <c r="T411" s="615"/>
      <c r="U411" s="615"/>
      <c r="V411" s="615"/>
      <c r="W411" s="615"/>
      <c r="X411" s="615"/>
      <c r="Y411" s="615"/>
      <c r="Z411" s="615"/>
      <c r="AA411" s="615"/>
      <c r="AB411" s="615"/>
      <c r="AC411" s="615"/>
      <c r="AD411" s="616"/>
      <c r="AE411" s="2"/>
    </row>
    <row r="412" spans="1:31" s="3" customFormat="1" ht="15" customHeight="1">
      <c r="A412" s="23"/>
      <c r="AE412" s="2"/>
    </row>
    <row r="413" spans="1:31" s="3" customFormat="1" ht="24" customHeight="1">
      <c r="A413" s="23"/>
      <c r="C413" s="435" t="s">
        <v>7589</v>
      </c>
      <c r="D413" s="435"/>
      <c r="E413" s="435"/>
      <c r="F413" s="435"/>
      <c r="G413" s="435"/>
      <c r="H413" s="435"/>
      <c r="I413" s="435"/>
      <c r="J413" s="435"/>
      <c r="K413" s="435"/>
      <c r="L413" s="435"/>
      <c r="M413" s="435"/>
      <c r="N413" s="435"/>
      <c r="O413" s="435"/>
      <c r="P413" s="435"/>
      <c r="Q413" s="435"/>
      <c r="R413" s="435"/>
      <c r="S413" s="435"/>
      <c r="T413" s="435"/>
      <c r="U413" s="435"/>
      <c r="V413" s="435"/>
      <c r="W413" s="435"/>
      <c r="X413" s="435"/>
      <c r="Y413" s="435"/>
      <c r="Z413" s="435"/>
      <c r="AA413" s="435"/>
      <c r="AB413" s="435"/>
      <c r="AC413" s="435"/>
      <c r="AD413" s="435"/>
      <c r="AE413" s="2"/>
    </row>
    <row r="414" spans="1:31" s="3" customFormat="1" ht="15" customHeight="1">
      <c r="A414" s="23"/>
      <c r="AE414" s="2"/>
    </row>
    <row r="415" spans="1:31" s="3" customFormat="1" ht="48" customHeight="1">
      <c r="A415" s="23"/>
      <c r="C415" s="435" t="s">
        <v>7590</v>
      </c>
      <c r="D415" s="435"/>
      <c r="E415" s="435"/>
      <c r="F415" s="435"/>
      <c r="G415" s="435"/>
      <c r="H415" s="435"/>
      <c r="I415" s="435"/>
      <c r="J415" s="435"/>
      <c r="K415" s="435"/>
      <c r="L415" s="435"/>
      <c r="M415" s="435"/>
      <c r="N415" s="435"/>
      <c r="O415" s="435"/>
      <c r="P415" s="435"/>
      <c r="Q415" s="435"/>
      <c r="R415" s="435"/>
      <c r="S415" s="435"/>
      <c r="T415" s="435"/>
      <c r="U415" s="435"/>
      <c r="V415" s="435"/>
      <c r="W415" s="435"/>
      <c r="X415" s="435"/>
      <c r="Y415" s="435"/>
      <c r="Z415" s="435"/>
      <c r="AA415" s="435"/>
      <c r="AB415" s="435"/>
      <c r="AC415" s="435"/>
      <c r="AD415" s="435"/>
      <c r="AE415" s="2"/>
    </row>
    <row r="416" spans="1:31" s="3" customFormat="1" ht="15" customHeight="1">
      <c r="A416" s="23"/>
      <c r="AE416" s="2"/>
    </row>
    <row r="417" spans="1:31" s="3" customFormat="1" ht="36" customHeight="1">
      <c r="A417" s="23"/>
      <c r="C417" s="435" t="s">
        <v>7591</v>
      </c>
      <c r="D417" s="435"/>
      <c r="E417" s="435"/>
      <c r="F417" s="435"/>
      <c r="G417" s="435"/>
      <c r="H417" s="435"/>
      <c r="I417" s="435"/>
      <c r="J417" s="435"/>
      <c r="K417" s="435"/>
      <c r="L417" s="435"/>
      <c r="M417" s="435"/>
      <c r="N417" s="435"/>
      <c r="O417" s="435"/>
      <c r="P417" s="435"/>
      <c r="Q417" s="435"/>
      <c r="R417" s="435"/>
      <c r="S417" s="435"/>
      <c r="T417" s="435"/>
      <c r="U417" s="435"/>
      <c r="V417" s="435"/>
      <c r="W417" s="435"/>
      <c r="X417" s="435"/>
      <c r="Y417" s="435"/>
      <c r="Z417" s="435"/>
      <c r="AA417" s="435"/>
      <c r="AB417" s="435"/>
      <c r="AC417" s="435"/>
      <c r="AD417" s="435"/>
      <c r="AE417" s="2"/>
    </row>
    <row r="418" spans="1:31" s="3" customFormat="1" ht="15" customHeight="1" thickBot="1">
      <c r="A418" s="23"/>
      <c r="AE418" s="2"/>
    </row>
    <row r="419" spans="1:31" s="3" customFormat="1" ht="15" customHeight="1" thickBot="1">
      <c r="A419" s="23"/>
      <c r="B419" s="614" t="s">
        <v>7592</v>
      </c>
      <c r="C419" s="615"/>
      <c r="D419" s="615"/>
      <c r="E419" s="615"/>
      <c r="F419" s="615"/>
      <c r="G419" s="615"/>
      <c r="H419" s="615"/>
      <c r="I419" s="615"/>
      <c r="J419" s="615"/>
      <c r="K419" s="615"/>
      <c r="L419" s="615"/>
      <c r="M419" s="615"/>
      <c r="N419" s="615"/>
      <c r="O419" s="615"/>
      <c r="P419" s="615"/>
      <c r="Q419" s="615"/>
      <c r="R419" s="615"/>
      <c r="S419" s="615"/>
      <c r="T419" s="615"/>
      <c r="U419" s="615"/>
      <c r="V419" s="615"/>
      <c r="W419" s="615"/>
      <c r="X419" s="615"/>
      <c r="Y419" s="615"/>
      <c r="Z419" s="615"/>
      <c r="AA419" s="615"/>
      <c r="AB419" s="615"/>
      <c r="AC419" s="615"/>
      <c r="AD419" s="616"/>
      <c r="AE419" s="2"/>
    </row>
    <row r="420" spans="1:31" s="3" customFormat="1" ht="15" customHeight="1">
      <c r="A420" s="23"/>
      <c r="AE420" s="2"/>
    </row>
    <row r="421" spans="1:31" s="3" customFormat="1" ht="15" customHeight="1">
      <c r="A421" s="23"/>
      <c r="C421" s="435" t="s">
        <v>7593</v>
      </c>
      <c r="D421" s="435"/>
      <c r="E421" s="435"/>
      <c r="F421" s="435"/>
      <c r="G421" s="435"/>
      <c r="H421" s="435"/>
      <c r="I421" s="435"/>
      <c r="J421" s="435"/>
      <c r="K421" s="435"/>
      <c r="L421" s="435"/>
      <c r="M421" s="435"/>
      <c r="N421" s="435"/>
      <c r="O421" s="435"/>
      <c r="P421" s="435"/>
      <c r="Q421" s="435"/>
      <c r="R421" s="435"/>
      <c r="S421" s="435"/>
      <c r="T421" s="435"/>
      <c r="U421" s="435"/>
      <c r="V421" s="435"/>
      <c r="W421" s="435"/>
      <c r="X421" s="435"/>
      <c r="Y421" s="435"/>
      <c r="Z421" s="435"/>
      <c r="AA421" s="435"/>
      <c r="AB421" s="435"/>
      <c r="AC421" s="435"/>
      <c r="AD421" s="435"/>
      <c r="AE421" s="2"/>
    </row>
    <row r="422" spans="1:31" ht="15" customHeight="1"/>
    <row r="423" spans="1:31" ht="15" customHeight="1"/>
    <row r="424" spans="1:31" ht="15" customHeight="1"/>
    <row r="425" spans="1:31" ht="14.25" customHeight="1"/>
    <row r="426" spans="1:31" ht="14.25" customHeight="1"/>
    <row r="427" spans="1:31" ht="14.25" customHeight="1"/>
  </sheetData>
  <sheetProtection algorithmName="SHA-512" hashValue="0AO+dnRc/i0tspLZRVyK3VVAuKXzkzTFLKDSK27UTfB1QzQLIqFnuXCZm56hZWAYtQOqKn9jlpBJ+UjgmnuHIQ==" saltValue="rRB0W30biwGmRrR3+Ye7OA==" spinCount="100000" sheet="1" objects="1" scenarios="1"/>
  <mergeCells count="191">
    <mergeCell ref="C58:AD58"/>
    <mergeCell ref="B12:AD12"/>
    <mergeCell ref="B1:AD1"/>
    <mergeCell ref="B3:AD3"/>
    <mergeCell ref="B5:AD5"/>
    <mergeCell ref="AA7:AD7"/>
    <mergeCell ref="B8:L8"/>
    <mergeCell ref="N8:O8"/>
    <mergeCell ref="C28:AD28"/>
    <mergeCell ref="C31:AD31"/>
    <mergeCell ref="C43:AD43"/>
    <mergeCell ref="C46:AD46"/>
    <mergeCell ref="C49:AD49"/>
    <mergeCell ref="C52:AD52"/>
    <mergeCell ref="C55:AD55"/>
    <mergeCell ref="C34:AD34"/>
    <mergeCell ref="C37:AD37"/>
    <mergeCell ref="C40:AD40"/>
    <mergeCell ref="B14:AD14"/>
    <mergeCell ref="C16:AD16"/>
    <mergeCell ref="C19:AD19"/>
    <mergeCell ref="C22:AD22"/>
    <mergeCell ref="C25:AD25"/>
    <mergeCell ref="AA10:AD10"/>
    <mergeCell ref="C79:AD79"/>
    <mergeCell ref="C61:AD61"/>
    <mergeCell ref="C64:AD64"/>
    <mergeCell ref="C67:AD67"/>
    <mergeCell ref="C70:AD70"/>
    <mergeCell ref="C73:AD73"/>
    <mergeCell ref="C76:AD76"/>
    <mergeCell ref="C81:AD81"/>
    <mergeCell ref="C83:AD83"/>
    <mergeCell ref="C85:AD85"/>
    <mergeCell ref="C105:AD105"/>
    <mergeCell ref="C121:AD121"/>
    <mergeCell ref="C124:AD124"/>
    <mergeCell ref="C127:AD127"/>
    <mergeCell ref="B129:AD129"/>
    <mergeCell ref="C131:AD131"/>
    <mergeCell ref="B107:AD107"/>
    <mergeCell ref="C109:AD109"/>
    <mergeCell ref="C112:AD112"/>
    <mergeCell ref="C115:AD115"/>
    <mergeCell ref="C118:AD118"/>
    <mergeCell ref="C87:AD87"/>
    <mergeCell ref="C89:AD89"/>
    <mergeCell ref="C91:AD91"/>
    <mergeCell ref="C93:AD93"/>
    <mergeCell ref="C95:AD95"/>
    <mergeCell ref="C97:AD97"/>
    <mergeCell ref="C99:AD99"/>
    <mergeCell ref="C101:AD101"/>
    <mergeCell ref="C103:AD103"/>
    <mergeCell ref="C143:AD143"/>
    <mergeCell ref="C145:AD145"/>
    <mergeCell ref="C148:AD148"/>
    <mergeCell ref="C151:AD151"/>
    <mergeCell ref="C154:AD154"/>
    <mergeCell ref="B133:AD133"/>
    <mergeCell ref="C135:AD135"/>
    <mergeCell ref="B137:AD137"/>
    <mergeCell ref="C139:AD139"/>
    <mergeCell ref="C141:AD141"/>
    <mergeCell ref="C167:AD167"/>
    <mergeCell ref="C169:AD169"/>
    <mergeCell ref="C171:AD171"/>
    <mergeCell ref="C173:AD173"/>
    <mergeCell ref="C175:AD175"/>
    <mergeCell ref="C157:AD157"/>
    <mergeCell ref="B159:AD159"/>
    <mergeCell ref="C161:AD161"/>
    <mergeCell ref="C163:AD163"/>
    <mergeCell ref="C165:AD165"/>
    <mergeCell ref="C193:AD193"/>
    <mergeCell ref="B195:AD195"/>
    <mergeCell ref="C197:AD197"/>
    <mergeCell ref="C187:AD187"/>
    <mergeCell ref="C189:AD189"/>
    <mergeCell ref="C191:AD191"/>
    <mergeCell ref="B177:AD177"/>
    <mergeCell ref="C179:AD179"/>
    <mergeCell ref="C181:AD181"/>
    <mergeCell ref="C183:AD183"/>
    <mergeCell ref="C185:AD185"/>
    <mergeCell ref="C207:AD207"/>
    <mergeCell ref="C209:AD209"/>
    <mergeCell ref="C211:AD211"/>
    <mergeCell ref="C213:AD213"/>
    <mergeCell ref="C215:AD215"/>
    <mergeCell ref="B199:AD199"/>
    <mergeCell ref="C201:AD201"/>
    <mergeCell ref="C203:AD203"/>
    <mergeCell ref="C205:AD205"/>
    <mergeCell ref="C231:AD231"/>
    <mergeCell ref="C233:AD233"/>
    <mergeCell ref="C235:AD235"/>
    <mergeCell ref="C237:AD237"/>
    <mergeCell ref="C229:AD229"/>
    <mergeCell ref="C225:AD225"/>
    <mergeCell ref="C227:AD227"/>
    <mergeCell ref="C217:AD217"/>
    <mergeCell ref="C219:AD219"/>
    <mergeCell ref="C221:AD221"/>
    <mergeCell ref="C223:AD223"/>
    <mergeCell ref="C249:AD249"/>
    <mergeCell ref="C251:AD251"/>
    <mergeCell ref="C253:AD253"/>
    <mergeCell ref="C255:AD255"/>
    <mergeCell ref="C257:AD257"/>
    <mergeCell ref="C239:AD239"/>
    <mergeCell ref="C241:AD241"/>
    <mergeCell ref="C243:AD243"/>
    <mergeCell ref="C245:AD245"/>
    <mergeCell ref="C247:AD247"/>
    <mergeCell ref="C269:AD269"/>
    <mergeCell ref="C271:AD271"/>
    <mergeCell ref="C273:AD273"/>
    <mergeCell ref="C275:AD275"/>
    <mergeCell ref="C259:AD259"/>
    <mergeCell ref="C261:AD261"/>
    <mergeCell ref="B263:AD263"/>
    <mergeCell ref="C265:AD265"/>
    <mergeCell ref="C267:AD267"/>
    <mergeCell ref="C283:AD283"/>
    <mergeCell ref="C285:AD285"/>
    <mergeCell ref="C287:AD287"/>
    <mergeCell ref="C289:AD289"/>
    <mergeCell ref="C277:AD277"/>
    <mergeCell ref="C279:AD279"/>
    <mergeCell ref="C281:AD281"/>
    <mergeCell ref="C301:AD301"/>
    <mergeCell ref="B303:AD303"/>
    <mergeCell ref="C305:AD305"/>
    <mergeCell ref="B307:AD307"/>
    <mergeCell ref="C309:AD309"/>
    <mergeCell ref="C291:AD291"/>
    <mergeCell ref="C293:AD293"/>
    <mergeCell ref="C295:AD295"/>
    <mergeCell ref="C297:AD297"/>
    <mergeCell ref="B299:AD299"/>
    <mergeCell ref="B324:AD324"/>
    <mergeCell ref="C326:AD326"/>
    <mergeCell ref="C329:AD329"/>
    <mergeCell ref="C332:AD332"/>
    <mergeCell ref="C335:AD335"/>
    <mergeCell ref="B311:AD311"/>
    <mergeCell ref="C313:AD313"/>
    <mergeCell ref="C316:AD316"/>
    <mergeCell ref="C319:AD319"/>
    <mergeCell ref="C322:AD322"/>
    <mergeCell ref="C349:AD349"/>
    <mergeCell ref="B351:AD351"/>
    <mergeCell ref="C353:AD353"/>
    <mergeCell ref="C355:AD355"/>
    <mergeCell ref="C357:AD357"/>
    <mergeCell ref="C338:AD338"/>
    <mergeCell ref="C341:AD341"/>
    <mergeCell ref="B343:AD343"/>
    <mergeCell ref="C345:AD345"/>
    <mergeCell ref="B347:AD347"/>
    <mergeCell ref="C369:AD369"/>
    <mergeCell ref="C371:AD371"/>
    <mergeCell ref="C373:AD373"/>
    <mergeCell ref="C375:AD375"/>
    <mergeCell ref="B377:AD377"/>
    <mergeCell ref="C359:AD359"/>
    <mergeCell ref="C361:AD361"/>
    <mergeCell ref="C363:AD363"/>
    <mergeCell ref="C365:AD365"/>
    <mergeCell ref="C367:AD367"/>
    <mergeCell ref="C391:AD391"/>
    <mergeCell ref="C394:AD394"/>
    <mergeCell ref="C401:AD401"/>
    <mergeCell ref="C403:AD403"/>
    <mergeCell ref="C405:AD405"/>
    <mergeCell ref="C379:AD379"/>
    <mergeCell ref="C382:AD382"/>
    <mergeCell ref="C385:AD385"/>
    <mergeCell ref="C399:AD399"/>
    <mergeCell ref="C388:AD388"/>
    <mergeCell ref="C415:AD415"/>
    <mergeCell ref="C417:AD417"/>
    <mergeCell ref="B419:AD419"/>
    <mergeCell ref="C421:AD421"/>
    <mergeCell ref="C407:AD407"/>
    <mergeCell ref="C409:AD409"/>
    <mergeCell ref="C396:AD396"/>
    <mergeCell ref="B411:AD411"/>
    <mergeCell ref="C413:AD413"/>
    <mergeCell ref="C397:AD397"/>
  </mergeCells>
  <hyperlinks>
    <hyperlink ref="AA7:AD7" location="Índice!B41" display="Índice" xr:uid="{906924F5-ED69-46CC-8343-BE865D9655B9}"/>
    <hyperlink ref="AA10:AD10" location="CNGE_2024_M3_Secc1!A110" display="Pregunta 1.2" xr:uid="{1411B86A-F5BF-4109-A47B-D553DA40A41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Anexo</oddHeader>
    <oddFooter>&amp;LCenso Nacional de Gobiernos Estatales 2024&amp;R&amp;P de &amp;N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8BA5-3A6C-474B-ACB9-40FD4437F25B}">
  <sheetPr codeName="Hoja19"/>
  <dimension ref="A1:AE1543"/>
  <sheetViews>
    <sheetView showGridLines="0" workbookViewId="0"/>
  </sheetViews>
  <sheetFormatPr baseColWidth="10" defaultColWidth="0" defaultRowHeight="14.25" customHeight="1" zeroHeight="1"/>
  <cols>
    <col min="1" max="1" width="5.7109375" style="2" customWidth="1"/>
    <col min="2" max="30" width="3.7109375" style="2" customWidth="1"/>
    <col min="31" max="31" width="5.7109375" style="2" customWidth="1"/>
    <col min="32" max="16384" width="11.42578125" style="2" hidden="1"/>
  </cols>
  <sheetData>
    <row r="1" spans="2:30" s="1" customFormat="1" ht="173.25" customHeight="1">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row>
    <row r="2" spans="2:30" ht="15" customHeight="1"/>
    <row r="3" spans="2:30"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row>
    <row r="4" spans="2:30" ht="15" customHeight="1"/>
    <row r="5" spans="2:30" s="3" customFormat="1" ht="60" customHeight="1">
      <c r="B5" s="426" t="s">
        <v>29</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2:30" ht="15" customHeight="1"/>
    <row r="7" spans="2:30" ht="15" customHeight="1" thickBot="1">
      <c r="B7" s="4" t="s">
        <v>3</v>
      </c>
      <c r="C7" s="5"/>
      <c r="D7" s="5"/>
      <c r="E7" s="5"/>
      <c r="F7" s="5"/>
      <c r="G7" s="5"/>
      <c r="H7" s="5"/>
      <c r="I7" s="5"/>
      <c r="J7" s="5"/>
      <c r="K7" s="5"/>
      <c r="L7" s="5"/>
      <c r="M7" s="5"/>
      <c r="N7" s="4" t="s">
        <v>4</v>
      </c>
      <c r="O7" s="5"/>
      <c r="AA7" s="436" t="s">
        <v>2</v>
      </c>
      <c r="AB7" s="436"/>
      <c r="AC7" s="436"/>
      <c r="AD7" s="436"/>
    </row>
    <row r="8" spans="2:30" ht="15" customHeight="1" thickBot="1">
      <c r="B8" s="428" t="str">
        <f>IF(Presentación!B8="","",Presentación!B8)</f>
        <v/>
      </c>
      <c r="C8" s="429"/>
      <c r="D8" s="429"/>
      <c r="E8" s="429"/>
      <c r="F8" s="429"/>
      <c r="G8" s="429"/>
      <c r="H8" s="429"/>
      <c r="I8" s="429"/>
      <c r="J8" s="429"/>
      <c r="K8" s="429"/>
      <c r="L8" s="430"/>
      <c r="M8" s="6"/>
      <c r="N8" s="428" t="str">
        <f>IF(Presentación!N8="","",Presentación!N8)</f>
        <v/>
      </c>
      <c r="O8" s="430"/>
    </row>
    <row r="9" spans="2:30" ht="15" customHeight="1"/>
    <row r="10" spans="2:30" ht="15" customHeight="1">
      <c r="B10" s="50" t="s">
        <v>7594</v>
      </c>
      <c r="C10" s="231"/>
      <c r="D10" s="231"/>
      <c r="E10" s="231"/>
      <c r="F10" s="231"/>
      <c r="G10" s="231"/>
      <c r="H10" s="231"/>
      <c r="I10" s="231"/>
      <c r="J10" s="231"/>
      <c r="K10" s="231"/>
      <c r="L10" s="231"/>
      <c r="M10" s="231"/>
      <c r="N10" s="231"/>
      <c r="O10" s="231"/>
      <c r="P10" s="231"/>
      <c r="Q10" s="231"/>
      <c r="R10" s="231"/>
      <c r="S10" s="231"/>
      <c r="T10" s="231"/>
      <c r="U10" s="231"/>
      <c r="V10" s="231"/>
      <c r="W10" s="231"/>
      <c r="X10" s="231"/>
      <c r="Y10" s="231"/>
      <c r="Z10" s="231"/>
      <c r="AA10" s="231"/>
      <c r="AB10" s="231"/>
      <c r="AC10" s="231"/>
      <c r="AD10" s="231"/>
    </row>
    <row r="11" spans="2:30" ht="48" customHeight="1">
      <c r="B11" s="206"/>
      <c r="C11" s="435" t="s">
        <v>7595</v>
      </c>
      <c r="D11" s="435"/>
      <c r="E11" s="435"/>
      <c r="F11" s="435"/>
      <c r="G11" s="435"/>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row>
    <row r="12" spans="2:30" ht="15" customHeight="1">
      <c r="B12" s="206"/>
      <c r="C12" s="52"/>
      <c r="D12" s="52"/>
      <c r="E12" s="52"/>
      <c r="F12" s="52"/>
      <c r="G12" s="52"/>
      <c r="H12" s="52"/>
      <c r="I12" s="52"/>
      <c r="J12" s="52"/>
      <c r="K12" s="52"/>
      <c r="L12" s="52"/>
      <c r="M12" s="52"/>
      <c r="N12" s="52"/>
      <c r="O12" s="52"/>
      <c r="P12" s="52"/>
      <c r="Q12" s="52"/>
      <c r="R12" s="52"/>
      <c r="S12" s="52"/>
      <c r="T12" s="52"/>
      <c r="U12" s="52"/>
      <c r="V12" s="52"/>
      <c r="W12" s="52"/>
      <c r="X12" s="52"/>
      <c r="Y12" s="52"/>
      <c r="Z12" s="52"/>
      <c r="AA12" s="52"/>
      <c r="AB12" s="52"/>
      <c r="AC12" s="52"/>
      <c r="AD12" s="52"/>
    </row>
    <row r="13" spans="2:30" customFormat="1" ht="15" customHeight="1">
      <c r="C13" s="6"/>
      <c r="D13" s="434" t="s">
        <v>7596</v>
      </c>
      <c r="E13" s="434"/>
      <c r="F13" s="434"/>
      <c r="G13" s="434"/>
      <c r="H13" s="434"/>
      <c r="I13" s="434"/>
      <c r="J13" s="434"/>
      <c r="K13" s="434"/>
      <c r="L13" s="434"/>
      <c r="M13" s="434"/>
      <c r="N13" s="434"/>
      <c r="O13" s="434"/>
      <c r="P13" s="434"/>
      <c r="Q13" s="434"/>
      <c r="R13" s="434"/>
      <c r="S13" s="434"/>
      <c r="T13" s="434"/>
      <c r="U13" s="434"/>
      <c r="V13" s="434"/>
      <c r="W13" s="434"/>
      <c r="X13" s="434"/>
      <c r="Y13" s="434"/>
      <c r="Z13" s="434"/>
      <c r="AA13" s="434"/>
      <c r="AB13" s="434"/>
      <c r="AC13" s="434"/>
      <c r="AD13" s="434"/>
    </row>
    <row r="14" spans="2:30" customFormat="1" ht="15">
      <c r="C14" s="6"/>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row>
    <row r="15" spans="2:30" customFormat="1" ht="36" customHeight="1">
      <c r="C15" s="6"/>
      <c r="D15" s="434" t="s">
        <v>7597</v>
      </c>
      <c r="E15" s="434"/>
      <c r="F15" s="434"/>
      <c r="G15" s="434"/>
      <c r="H15" s="434"/>
      <c r="I15" s="434"/>
      <c r="J15" s="434"/>
      <c r="K15" s="434"/>
      <c r="L15" s="434"/>
      <c r="M15" s="434"/>
      <c r="N15" s="434"/>
      <c r="O15" s="434"/>
      <c r="P15" s="434"/>
      <c r="Q15" s="434"/>
      <c r="R15" s="434"/>
      <c r="S15" s="434"/>
      <c r="T15" s="434"/>
      <c r="U15" s="434"/>
      <c r="V15" s="434"/>
      <c r="W15" s="434"/>
      <c r="X15" s="434"/>
      <c r="Y15" s="434"/>
      <c r="Z15" s="434"/>
      <c r="AA15" s="434"/>
      <c r="AB15" s="434"/>
      <c r="AC15" s="434"/>
      <c r="AD15" s="434"/>
    </row>
    <row r="16" spans="2:30" customFormat="1" ht="15">
      <c r="C16" s="6"/>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row>
    <row r="17" spans="1:30" customFormat="1" ht="24" customHeight="1">
      <c r="C17" s="6"/>
      <c r="D17" s="434" t="s">
        <v>7598</v>
      </c>
      <c r="E17" s="434"/>
      <c r="F17" s="434"/>
      <c r="G17" s="434"/>
      <c r="H17" s="434"/>
      <c r="I17" s="434"/>
      <c r="J17" s="434"/>
      <c r="K17" s="434"/>
      <c r="L17" s="434"/>
      <c r="M17" s="434"/>
      <c r="N17" s="434"/>
      <c r="O17" s="434"/>
      <c r="P17" s="434"/>
      <c r="Q17" s="434"/>
      <c r="R17" s="434"/>
      <c r="S17" s="434"/>
      <c r="T17" s="434"/>
      <c r="U17" s="434"/>
      <c r="V17" s="434"/>
      <c r="W17" s="434"/>
      <c r="X17" s="434"/>
      <c r="Y17" s="434"/>
      <c r="Z17" s="434"/>
      <c r="AA17" s="434"/>
      <c r="AB17" s="434"/>
      <c r="AC17" s="434"/>
      <c r="AD17" s="434"/>
    </row>
    <row r="18" spans="1:30" ht="15" customHeight="1"/>
    <row r="19" spans="1:30" ht="15" customHeight="1">
      <c r="B19" s="15" t="s">
        <v>7599</v>
      </c>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row>
    <row r="20" spans="1:30" ht="15" customHeight="1">
      <c r="B20" s="208"/>
      <c r="C20" s="434" t="s">
        <v>7600</v>
      </c>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row>
    <row r="21" spans="1:30" ht="15" customHeight="1"/>
    <row r="22" spans="1:30" s="3" customFormat="1" ht="15" customHeight="1">
      <c r="A22" s="10"/>
      <c r="B22" s="50" t="s">
        <v>7601</v>
      </c>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row>
    <row r="23" spans="1:30" s="3" customFormat="1" ht="36" customHeight="1">
      <c r="A23" s="10"/>
      <c r="B23" s="206"/>
      <c r="C23" s="435" t="s">
        <v>7602</v>
      </c>
      <c r="D23" s="435"/>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435"/>
    </row>
    <row r="24" spans="1:30" s="3" customFormat="1" ht="15" customHeight="1">
      <c r="A24" s="10"/>
      <c r="B24" s="206"/>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row>
    <row r="25" spans="1:30" s="3" customFormat="1" ht="15" customHeight="1">
      <c r="A25" s="10"/>
      <c r="B25" s="50" t="s">
        <v>7603</v>
      </c>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row>
    <row r="26" spans="1:30" s="3" customFormat="1" ht="48" customHeight="1">
      <c r="A26" s="10"/>
      <c r="B26" s="206"/>
      <c r="C26" s="435" t="s">
        <v>7604</v>
      </c>
      <c r="D26" s="435"/>
      <c r="E26" s="435"/>
      <c r="F26" s="435"/>
      <c r="G26" s="435"/>
      <c r="H26" s="435"/>
      <c r="I26" s="435"/>
      <c r="J26" s="435"/>
      <c r="K26" s="435"/>
      <c r="L26" s="435"/>
      <c r="M26" s="435"/>
      <c r="N26" s="435"/>
      <c r="O26" s="435"/>
      <c r="P26" s="435"/>
      <c r="Q26" s="435"/>
      <c r="R26" s="435"/>
      <c r="S26" s="435"/>
      <c r="T26" s="435"/>
      <c r="U26" s="435"/>
      <c r="V26" s="435"/>
      <c r="W26" s="435"/>
      <c r="X26" s="435"/>
      <c r="Y26" s="435"/>
      <c r="Z26" s="435"/>
      <c r="AA26" s="435"/>
      <c r="AB26" s="435"/>
      <c r="AC26" s="435"/>
      <c r="AD26" s="435"/>
    </row>
    <row r="27" spans="1:30" s="3" customFormat="1" ht="15" customHeight="1">
      <c r="A27" s="10"/>
      <c r="B27" s="206"/>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row>
    <row r="28" spans="1:30" s="3" customFormat="1" ht="15" customHeight="1">
      <c r="A28" s="10"/>
      <c r="B28" s="15" t="s">
        <v>7605</v>
      </c>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row>
    <row r="29" spans="1:30" s="3" customFormat="1" ht="36" customHeight="1">
      <c r="A29" s="10"/>
      <c r="B29" s="208"/>
      <c r="C29" s="434" t="s">
        <v>7606</v>
      </c>
      <c r="D29" s="434"/>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434"/>
      <c r="AD29" s="434"/>
    </row>
    <row r="30" spans="1:30" s="3" customFormat="1" ht="15" customHeight="1">
      <c r="A30" s="10"/>
      <c r="B30" s="208"/>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row>
    <row r="31" spans="1:30" s="3" customFormat="1" ht="15" customHeight="1">
      <c r="A31" s="10"/>
      <c r="B31" s="15" t="s">
        <v>7607</v>
      </c>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row>
    <row r="32" spans="1:30" s="3" customFormat="1" ht="36" customHeight="1">
      <c r="A32" s="10"/>
      <c r="B32" s="208"/>
      <c r="C32" s="434" t="s">
        <v>7608</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row>
    <row r="33" spans="1:30" s="3" customFormat="1" ht="15" customHeight="1">
      <c r="A33" s="10"/>
      <c r="B33" s="206"/>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row>
    <row r="34" spans="1:30" s="3" customFormat="1" ht="15" customHeight="1">
      <c r="A34" s="10"/>
      <c r="B34" s="15" t="s">
        <v>7609</v>
      </c>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0" s="3" customFormat="1" ht="36" customHeight="1">
      <c r="A35" s="10"/>
      <c r="B35" s="208"/>
      <c r="C35" s="434" t="s">
        <v>7610</v>
      </c>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434"/>
    </row>
    <row r="36" spans="1:30" s="3" customFormat="1" ht="15" customHeight="1">
      <c r="A36" s="10"/>
      <c r="B36" s="206"/>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row>
    <row r="37" spans="1:30" s="3" customFormat="1" ht="15" customHeight="1">
      <c r="A37" s="10"/>
      <c r="B37" s="15" t="s">
        <v>7611</v>
      </c>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row>
    <row r="38" spans="1:30" s="3" customFormat="1" ht="36" customHeight="1">
      <c r="A38" s="10"/>
      <c r="B38" s="208"/>
      <c r="C38" s="434" t="s">
        <v>7612</v>
      </c>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row>
    <row r="39" spans="1:30" s="3" customFormat="1" ht="15" customHeight="1">
      <c r="A39" s="10"/>
      <c r="B39" s="208"/>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row>
    <row r="40" spans="1:30" s="3" customFormat="1" ht="15" customHeight="1">
      <c r="A40" s="10"/>
      <c r="B40" s="15" t="s">
        <v>7613</v>
      </c>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row>
    <row r="41" spans="1:30" s="3" customFormat="1" ht="15" customHeight="1">
      <c r="A41" s="10"/>
      <c r="B41" s="208"/>
      <c r="C41" s="434" t="s">
        <v>7614</v>
      </c>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434"/>
    </row>
    <row r="42" spans="1:30" s="3" customFormat="1" ht="15" customHeight="1">
      <c r="A42" s="10"/>
      <c r="B42" s="208"/>
      <c r="C42" s="21"/>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row>
    <row r="43" spans="1:30" s="3" customFormat="1" ht="15" customHeight="1">
      <c r="A43" s="10"/>
      <c r="B43" s="15" t="s">
        <v>5285</v>
      </c>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row>
    <row r="44" spans="1:30" s="3" customFormat="1" ht="36" customHeight="1">
      <c r="A44" s="10"/>
      <c r="B44" s="208"/>
      <c r="C44" s="434" t="s">
        <v>7615</v>
      </c>
      <c r="D44" s="434"/>
      <c r="E44" s="434"/>
      <c r="F44" s="434"/>
      <c r="G44" s="434"/>
      <c r="H44" s="434"/>
      <c r="I44" s="434"/>
      <c r="J44" s="434"/>
      <c r="K44" s="434"/>
      <c r="L44" s="434"/>
      <c r="M44" s="434"/>
      <c r="N44" s="434"/>
      <c r="O44" s="434"/>
      <c r="P44" s="434"/>
      <c r="Q44" s="434"/>
      <c r="R44" s="434"/>
      <c r="S44" s="434"/>
      <c r="T44" s="434"/>
      <c r="U44" s="434"/>
      <c r="V44" s="434"/>
      <c r="W44" s="434"/>
      <c r="X44" s="434"/>
      <c r="Y44" s="434"/>
      <c r="Z44" s="434"/>
      <c r="AA44" s="434"/>
      <c r="AB44" s="434"/>
      <c r="AC44" s="434"/>
      <c r="AD44" s="434"/>
    </row>
    <row r="45" spans="1:30" s="3" customFormat="1" ht="15" customHeight="1">
      <c r="A45" s="10"/>
      <c r="B45" s="206"/>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row>
    <row r="46" spans="1:30" s="65" customFormat="1" ht="15" customHeight="1">
      <c r="A46" s="52"/>
      <c r="B46" s="15" t="s">
        <v>7616</v>
      </c>
      <c r="C46" s="15"/>
      <c r="D46" s="15"/>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row>
    <row r="47" spans="1:30" s="65" customFormat="1" ht="24" customHeight="1">
      <c r="A47" s="52"/>
      <c r="B47" s="208"/>
      <c r="C47" s="434" t="s">
        <v>7617</v>
      </c>
      <c r="D47" s="434"/>
      <c r="E47" s="434"/>
      <c r="F47" s="434"/>
      <c r="G47" s="434"/>
      <c r="H47" s="434"/>
      <c r="I47" s="434"/>
      <c r="J47" s="434"/>
      <c r="K47" s="434"/>
      <c r="L47" s="434"/>
      <c r="M47" s="434"/>
      <c r="N47" s="434"/>
      <c r="O47" s="434"/>
      <c r="P47" s="434"/>
      <c r="Q47" s="434"/>
      <c r="R47" s="434"/>
      <c r="S47" s="434"/>
      <c r="T47" s="434"/>
      <c r="U47" s="434"/>
      <c r="V47" s="434"/>
      <c r="W47" s="434"/>
      <c r="X47" s="434"/>
      <c r="Y47" s="434"/>
      <c r="Z47" s="434"/>
      <c r="AA47" s="434"/>
      <c r="AB47" s="434"/>
      <c r="AC47" s="434"/>
      <c r="AD47" s="434"/>
    </row>
    <row r="48" spans="1:30" s="65" customFormat="1" ht="15" customHeight="1">
      <c r="A48" s="52"/>
      <c r="B48" s="208"/>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row>
    <row r="49" spans="1:30" s="65" customFormat="1" ht="15" customHeight="1">
      <c r="A49" s="52"/>
      <c r="B49" s="15" t="s">
        <v>7618</v>
      </c>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row>
    <row r="50" spans="1:30" s="65" customFormat="1" ht="36" customHeight="1">
      <c r="A50" s="52"/>
      <c r="B50" s="208"/>
      <c r="C50" s="434" t="s">
        <v>7619</v>
      </c>
      <c r="D50" s="434"/>
      <c r="E50" s="434"/>
      <c r="F50" s="434"/>
      <c r="G50" s="434"/>
      <c r="H50" s="434"/>
      <c r="I50" s="434"/>
      <c r="J50" s="434"/>
      <c r="K50" s="434"/>
      <c r="L50" s="434"/>
      <c r="M50" s="434"/>
      <c r="N50" s="434"/>
      <c r="O50" s="434"/>
      <c r="P50" s="434"/>
      <c r="Q50" s="434"/>
      <c r="R50" s="434"/>
      <c r="S50" s="434"/>
      <c r="T50" s="434"/>
      <c r="U50" s="434"/>
      <c r="V50" s="434"/>
      <c r="W50" s="434"/>
      <c r="X50" s="434"/>
      <c r="Y50" s="434"/>
      <c r="Z50" s="434"/>
      <c r="AA50" s="434"/>
      <c r="AB50" s="434"/>
      <c r="AC50" s="434"/>
      <c r="AD50" s="434"/>
    </row>
    <row r="51" spans="1:30" s="65" customFormat="1" ht="15" customHeight="1">
      <c r="A51" s="52"/>
      <c r="B51" s="208"/>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row>
    <row r="52" spans="1:30" s="65" customFormat="1" ht="15" customHeight="1">
      <c r="A52" s="52"/>
      <c r="B52" s="15" t="s">
        <v>6223</v>
      </c>
      <c r="C52" s="15"/>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row>
    <row r="53" spans="1:30" s="65" customFormat="1" ht="15" customHeight="1">
      <c r="A53" s="52"/>
      <c r="B53" s="208"/>
      <c r="C53" s="434" t="s">
        <v>7620</v>
      </c>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434"/>
    </row>
    <row r="54" spans="1:30" s="65" customFormat="1" ht="15" customHeight="1">
      <c r="A54" s="52"/>
      <c r="B54" s="206"/>
      <c r="C54" s="52"/>
      <c r="D54" s="52"/>
      <c r="E54" s="52"/>
      <c r="F54" s="52"/>
      <c r="G54" s="52"/>
      <c r="H54" s="52"/>
      <c r="I54" s="52"/>
      <c r="J54" s="52"/>
      <c r="K54" s="52"/>
      <c r="L54" s="52"/>
      <c r="M54" s="52"/>
      <c r="N54" s="52"/>
      <c r="O54" s="52"/>
      <c r="P54" s="52"/>
      <c r="Q54" s="52"/>
      <c r="R54" s="52"/>
      <c r="S54" s="52"/>
      <c r="T54" s="52"/>
      <c r="U54" s="52"/>
      <c r="V54" s="52"/>
      <c r="W54" s="52"/>
      <c r="X54" s="52"/>
      <c r="Y54" s="52"/>
      <c r="Z54" s="52"/>
      <c r="AA54" s="52"/>
      <c r="AB54" s="52"/>
      <c r="AC54" s="52"/>
      <c r="AD54" s="52"/>
    </row>
    <row r="55" spans="1:30" s="65" customFormat="1" ht="15" customHeight="1">
      <c r="A55" s="52"/>
      <c r="B55" s="15" t="s">
        <v>7621</v>
      </c>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row>
    <row r="56" spans="1:30" s="65" customFormat="1" ht="36" customHeight="1">
      <c r="A56" s="52"/>
      <c r="B56" s="192"/>
      <c r="C56" s="434" t="s">
        <v>7622</v>
      </c>
      <c r="D56" s="434"/>
      <c r="E56" s="434"/>
      <c r="F56" s="434"/>
      <c r="G56" s="434"/>
      <c r="H56" s="434"/>
      <c r="I56" s="434"/>
      <c r="J56" s="434"/>
      <c r="K56" s="434"/>
      <c r="L56" s="434"/>
      <c r="M56" s="434"/>
      <c r="N56" s="434"/>
      <c r="O56" s="434"/>
      <c r="P56" s="434"/>
      <c r="Q56" s="434"/>
      <c r="R56" s="434"/>
      <c r="S56" s="434"/>
      <c r="T56" s="434"/>
      <c r="U56" s="434"/>
      <c r="V56" s="434"/>
      <c r="W56" s="434"/>
      <c r="X56" s="434"/>
      <c r="Y56" s="434"/>
      <c r="Z56" s="434"/>
      <c r="AA56" s="434"/>
      <c r="AB56" s="434"/>
      <c r="AC56" s="434"/>
      <c r="AD56" s="434"/>
    </row>
    <row r="57" spans="1:30" s="65" customFormat="1" ht="15" customHeight="1">
      <c r="A57" s="52"/>
      <c r="B57" s="51"/>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row>
    <row r="58" spans="1:30" s="65" customFormat="1" ht="36" customHeight="1">
      <c r="A58" s="52"/>
      <c r="B58" s="51"/>
      <c r="C58" s="16"/>
      <c r="D58" s="434" t="s">
        <v>7623</v>
      </c>
      <c r="E58" s="434"/>
      <c r="F58" s="434"/>
      <c r="G58" s="434"/>
      <c r="H58" s="434"/>
      <c r="I58" s="434"/>
      <c r="J58" s="434"/>
      <c r="K58" s="434"/>
      <c r="L58" s="434"/>
      <c r="M58" s="434"/>
      <c r="N58" s="434"/>
      <c r="O58" s="434"/>
      <c r="P58" s="434"/>
      <c r="Q58" s="434"/>
      <c r="R58" s="434"/>
      <c r="S58" s="434"/>
      <c r="T58" s="434"/>
      <c r="U58" s="434"/>
      <c r="V58" s="434"/>
      <c r="W58" s="434"/>
      <c r="X58" s="434"/>
      <c r="Y58" s="434"/>
      <c r="Z58" s="434"/>
      <c r="AA58" s="434"/>
      <c r="AB58" s="434"/>
      <c r="AC58" s="434"/>
      <c r="AD58" s="434"/>
    </row>
    <row r="59" spans="1:30" s="65" customFormat="1" ht="15" customHeight="1">
      <c r="A59" s="52"/>
      <c r="B59" s="51"/>
      <c r="C59" s="16"/>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row>
    <row r="60" spans="1:30" s="65" customFormat="1" ht="24" customHeight="1">
      <c r="A60" s="52"/>
      <c r="B60" s="51"/>
      <c r="C60" s="16"/>
      <c r="D60" s="434" t="s">
        <v>7624</v>
      </c>
      <c r="E60" s="434"/>
      <c r="F60" s="434"/>
      <c r="G60" s="434"/>
      <c r="H60" s="434"/>
      <c r="I60" s="434"/>
      <c r="J60" s="434"/>
      <c r="K60" s="434"/>
      <c r="L60" s="434"/>
      <c r="M60" s="434"/>
      <c r="N60" s="434"/>
      <c r="O60" s="434"/>
      <c r="P60" s="434"/>
      <c r="Q60" s="434"/>
      <c r="R60" s="434"/>
      <c r="S60" s="434"/>
      <c r="T60" s="434"/>
      <c r="U60" s="434"/>
      <c r="V60" s="434"/>
      <c r="W60" s="434"/>
      <c r="X60" s="434"/>
      <c r="Y60" s="434"/>
      <c r="Z60" s="434"/>
      <c r="AA60" s="434"/>
      <c r="AB60" s="434"/>
      <c r="AC60" s="434"/>
      <c r="AD60" s="434"/>
    </row>
    <row r="61" spans="1:30" s="65" customFormat="1" ht="15" customHeight="1">
      <c r="A61" s="52"/>
      <c r="B61" s="51"/>
      <c r="C61" s="16"/>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row>
    <row r="62" spans="1:30" s="65" customFormat="1" ht="36" customHeight="1">
      <c r="A62" s="52"/>
      <c r="B62" s="51"/>
      <c r="C62" s="16"/>
      <c r="D62" s="434" t="s">
        <v>7625</v>
      </c>
      <c r="E62" s="434"/>
      <c r="F62" s="434"/>
      <c r="G62" s="434"/>
      <c r="H62" s="434"/>
      <c r="I62" s="434"/>
      <c r="J62" s="434"/>
      <c r="K62" s="434"/>
      <c r="L62" s="434"/>
      <c r="M62" s="434"/>
      <c r="N62" s="434"/>
      <c r="O62" s="434"/>
      <c r="P62" s="434"/>
      <c r="Q62" s="434"/>
      <c r="R62" s="434"/>
      <c r="S62" s="434"/>
      <c r="T62" s="434"/>
      <c r="U62" s="434"/>
      <c r="V62" s="434"/>
      <c r="W62" s="434"/>
      <c r="X62" s="434"/>
      <c r="Y62" s="434"/>
      <c r="Z62" s="434"/>
      <c r="AA62" s="434"/>
      <c r="AB62" s="434"/>
      <c r="AC62" s="434"/>
      <c r="AD62" s="434"/>
    </row>
    <row r="63" spans="1:30" s="65" customFormat="1" ht="15" customHeight="1">
      <c r="A63" s="52"/>
      <c r="B63" s="51"/>
      <c r="C63" s="16"/>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row>
    <row r="64" spans="1:30" s="65" customFormat="1" ht="48" customHeight="1">
      <c r="A64" s="52"/>
      <c r="B64" s="51"/>
      <c r="C64" s="16"/>
      <c r="D64" s="434" t="s">
        <v>7626</v>
      </c>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4"/>
      <c r="AC64" s="434"/>
      <c r="AD64" s="434"/>
    </row>
    <row r="65" spans="1:30" s="65" customFormat="1" ht="15" customHeight="1">
      <c r="A65" s="52"/>
      <c r="B65" s="51"/>
      <c r="C65" s="16"/>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row>
    <row r="66" spans="1:30" s="65" customFormat="1" ht="36" customHeight="1">
      <c r="A66" s="52"/>
      <c r="B66" s="51"/>
      <c r="C66" s="16"/>
      <c r="D66" s="434" t="s">
        <v>7627</v>
      </c>
      <c r="E66" s="434"/>
      <c r="F66" s="434"/>
      <c r="G66" s="434"/>
      <c r="H66" s="434"/>
      <c r="I66" s="434"/>
      <c r="J66" s="434"/>
      <c r="K66" s="434"/>
      <c r="L66" s="434"/>
      <c r="M66" s="434"/>
      <c r="N66" s="434"/>
      <c r="O66" s="434"/>
      <c r="P66" s="434"/>
      <c r="Q66" s="434"/>
      <c r="R66" s="434"/>
      <c r="S66" s="434"/>
      <c r="T66" s="434"/>
      <c r="U66" s="434"/>
      <c r="V66" s="434"/>
      <c r="W66" s="434"/>
      <c r="X66" s="434"/>
      <c r="Y66" s="434"/>
      <c r="Z66" s="434"/>
      <c r="AA66" s="434"/>
      <c r="AB66" s="434"/>
      <c r="AC66" s="434"/>
      <c r="AD66" s="434"/>
    </row>
    <row r="67" spans="1:30" s="65" customFormat="1" ht="15" customHeight="1">
      <c r="A67" s="52"/>
      <c r="B67" s="51"/>
      <c r="C67" s="16"/>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row>
    <row r="68" spans="1:30" s="65" customFormat="1" ht="24" customHeight="1">
      <c r="A68" s="52"/>
      <c r="B68" s="51"/>
      <c r="C68" s="16"/>
      <c r="D68" s="434" t="s">
        <v>7628</v>
      </c>
      <c r="E68" s="434"/>
      <c r="F68" s="434"/>
      <c r="G68" s="434"/>
      <c r="H68" s="434"/>
      <c r="I68" s="434"/>
      <c r="J68" s="434"/>
      <c r="K68" s="434"/>
      <c r="L68" s="434"/>
      <c r="M68" s="434"/>
      <c r="N68" s="434"/>
      <c r="O68" s="434"/>
      <c r="P68" s="434"/>
      <c r="Q68" s="434"/>
      <c r="R68" s="434"/>
      <c r="S68" s="434"/>
      <c r="T68" s="434"/>
      <c r="U68" s="434"/>
      <c r="V68" s="434"/>
      <c r="W68" s="434"/>
      <c r="X68" s="434"/>
      <c r="Y68" s="434"/>
      <c r="Z68" s="434"/>
      <c r="AA68" s="434"/>
      <c r="AB68" s="434"/>
      <c r="AC68" s="434"/>
      <c r="AD68" s="434"/>
    </row>
    <row r="69" spans="1:30" s="65" customFormat="1" ht="15" customHeight="1">
      <c r="A69" s="52"/>
      <c r="B69" s="51"/>
      <c r="C69" s="16"/>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row>
    <row r="70" spans="1:30" s="65" customFormat="1" ht="48" customHeight="1">
      <c r="A70" s="52"/>
      <c r="B70" s="51"/>
      <c r="C70" s="16"/>
      <c r="D70" s="434" t="s">
        <v>7629</v>
      </c>
      <c r="E70" s="434"/>
      <c r="F70" s="434"/>
      <c r="G70" s="434"/>
      <c r="H70" s="434"/>
      <c r="I70" s="434"/>
      <c r="J70" s="434"/>
      <c r="K70" s="434"/>
      <c r="L70" s="434"/>
      <c r="M70" s="434"/>
      <c r="N70" s="434"/>
      <c r="O70" s="434"/>
      <c r="P70" s="434"/>
      <c r="Q70" s="434"/>
      <c r="R70" s="434"/>
      <c r="S70" s="434"/>
      <c r="T70" s="434"/>
      <c r="U70" s="434"/>
      <c r="V70" s="434"/>
      <c r="W70" s="434"/>
      <c r="X70" s="434"/>
      <c r="Y70" s="434"/>
      <c r="Z70" s="434"/>
      <c r="AA70" s="434"/>
      <c r="AB70" s="434"/>
      <c r="AC70" s="434"/>
      <c r="AD70" s="434"/>
    </row>
    <row r="71" spans="1:30" s="65" customFormat="1" ht="15" customHeight="1">
      <c r="A71" s="52"/>
      <c r="B71" s="51"/>
      <c r="C71" s="16"/>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row>
    <row r="72" spans="1:30" s="65" customFormat="1" ht="48" customHeight="1">
      <c r="A72" s="52"/>
      <c r="B72" s="51"/>
      <c r="C72" s="16"/>
      <c r="D72" s="434" t="s">
        <v>7630</v>
      </c>
      <c r="E72" s="434"/>
      <c r="F72" s="434"/>
      <c r="G72" s="434"/>
      <c r="H72" s="434"/>
      <c r="I72" s="434"/>
      <c r="J72" s="434"/>
      <c r="K72" s="434"/>
      <c r="L72" s="434"/>
      <c r="M72" s="434"/>
      <c r="N72" s="434"/>
      <c r="O72" s="434"/>
      <c r="P72" s="434"/>
      <c r="Q72" s="434"/>
      <c r="R72" s="434"/>
      <c r="S72" s="434"/>
      <c r="T72" s="434"/>
      <c r="U72" s="434"/>
      <c r="V72" s="434"/>
      <c r="W72" s="434"/>
      <c r="X72" s="434"/>
      <c r="Y72" s="434"/>
      <c r="Z72" s="434"/>
      <c r="AA72" s="434"/>
      <c r="AB72" s="434"/>
      <c r="AC72" s="434"/>
      <c r="AD72" s="434"/>
    </row>
    <row r="73" spans="1:30" s="65" customFormat="1" ht="15" customHeight="1">
      <c r="A73" s="52"/>
      <c r="B73" s="51"/>
      <c r="C73" s="16"/>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row>
    <row r="74" spans="1:30" s="65" customFormat="1" ht="48" customHeight="1">
      <c r="A74" s="52"/>
      <c r="B74" s="51"/>
      <c r="C74" s="16"/>
      <c r="D74" s="434" t="s">
        <v>7631</v>
      </c>
      <c r="E74" s="434"/>
      <c r="F74" s="434"/>
      <c r="G74" s="434"/>
      <c r="H74" s="434"/>
      <c r="I74" s="434"/>
      <c r="J74" s="434"/>
      <c r="K74" s="434"/>
      <c r="L74" s="434"/>
      <c r="M74" s="434"/>
      <c r="N74" s="434"/>
      <c r="O74" s="434"/>
      <c r="P74" s="434"/>
      <c r="Q74" s="434"/>
      <c r="R74" s="434"/>
      <c r="S74" s="434"/>
      <c r="T74" s="434"/>
      <c r="U74" s="434"/>
      <c r="V74" s="434"/>
      <c r="W74" s="434"/>
      <c r="X74" s="434"/>
      <c r="Y74" s="434"/>
      <c r="Z74" s="434"/>
      <c r="AA74" s="434"/>
      <c r="AB74" s="434"/>
      <c r="AC74" s="434"/>
      <c r="AD74" s="434"/>
    </row>
    <row r="75" spans="1:30" ht="15" customHeight="1"/>
    <row r="76" spans="1:30" customFormat="1" ht="15">
      <c r="B76" s="50" t="s">
        <v>7632</v>
      </c>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row>
    <row r="77" spans="1:30" customFormat="1" ht="15" customHeight="1">
      <c r="B77" s="51"/>
      <c r="C77" s="435" t="s">
        <v>7633</v>
      </c>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row>
    <row r="78" spans="1:30" ht="15" customHeight="1"/>
    <row r="79" spans="1:30" s="3" customFormat="1" ht="15" customHeight="1">
      <c r="A79" s="10"/>
      <c r="B79" s="15" t="s">
        <v>6373</v>
      </c>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row>
    <row r="80" spans="1:30" s="3" customFormat="1" ht="24" customHeight="1">
      <c r="A80" s="10"/>
      <c r="B80" s="208"/>
      <c r="C80" s="434" t="s">
        <v>7634</v>
      </c>
      <c r="D80" s="434"/>
      <c r="E80" s="434"/>
      <c r="F80" s="434"/>
      <c r="G80" s="434"/>
      <c r="H80" s="434"/>
      <c r="I80" s="434"/>
      <c r="J80" s="434"/>
      <c r="K80" s="434"/>
      <c r="L80" s="434"/>
      <c r="M80" s="434"/>
      <c r="N80" s="434"/>
      <c r="O80" s="434"/>
      <c r="P80" s="434"/>
      <c r="Q80" s="434"/>
      <c r="R80" s="434"/>
      <c r="S80" s="434"/>
      <c r="T80" s="434"/>
      <c r="U80" s="434"/>
      <c r="V80" s="434"/>
      <c r="W80" s="434"/>
      <c r="X80" s="434"/>
      <c r="Y80" s="434"/>
      <c r="Z80" s="434"/>
      <c r="AA80" s="434"/>
      <c r="AB80" s="434"/>
      <c r="AC80" s="434"/>
      <c r="AD80" s="434"/>
    </row>
    <row r="81" spans="1:30" s="3" customFormat="1" ht="15" customHeight="1">
      <c r="A81" s="10"/>
      <c r="B81" s="208"/>
      <c r="C81" s="21"/>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row>
    <row r="82" spans="1:30" s="3" customFormat="1" ht="15" customHeight="1">
      <c r="A82" s="22"/>
      <c r="B82" s="15" t="s">
        <v>7635</v>
      </c>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row>
    <row r="83" spans="1:30" s="3" customFormat="1" ht="24" customHeight="1">
      <c r="A83" s="22"/>
      <c r="B83" s="208"/>
      <c r="C83" s="434" t="s">
        <v>7636</v>
      </c>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row>
    <row r="84" spans="1:30" ht="15" customHeight="1">
      <c r="B84" s="213"/>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213"/>
      <c r="AB84" s="213"/>
      <c r="AC84" s="213"/>
      <c r="AD84" s="213"/>
    </row>
    <row r="85" spans="1:30" s="3" customFormat="1" ht="15" customHeight="1">
      <c r="A85" s="10"/>
      <c r="B85" s="15" t="s">
        <v>5534</v>
      </c>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row>
    <row r="86" spans="1:30" s="3" customFormat="1" ht="24" customHeight="1">
      <c r="A86" s="10"/>
      <c r="B86" s="208"/>
      <c r="C86" s="434" t="s">
        <v>7637</v>
      </c>
      <c r="D86" s="434"/>
      <c r="E86" s="434"/>
      <c r="F86" s="434"/>
      <c r="G86" s="434"/>
      <c r="H86" s="434"/>
      <c r="I86" s="434"/>
      <c r="J86" s="434"/>
      <c r="K86" s="434"/>
      <c r="L86" s="434"/>
      <c r="M86" s="434"/>
      <c r="N86" s="434"/>
      <c r="O86" s="434"/>
      <c r="P86" s="434"/>
      <c r="Q86" s="434"/>
      <c r="R86" s="434"/>
      <c r="S86" s="434"/>
      <c r="T86" s="434"/>
      <c r="U86" s="434"/>
      <c r="V86" s="434"/>
      <c r="W86" s="434"/>
      <c r="X86" s="434"/>
      <c r="Y86" s="434"/>
      <c r="Z86" s="434"/>
      <c r="AA86" s="434"/>
      <c r="AB86" s="434"/>
      <c r="AC86" s="434"/>
      <c r="AD86" s="434"/>
    </row>
    <row r="87" spans="1:30" s="3" customFormat="1" ht="15" customHeight="1">
      <c r="A87" s="10"/>
      <c r="B87" s="208"/>
      <c r="C87" s="21"/>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row>
    <row r="88" spans="1:30" s="3" customFormat="1" ht="15" customHeight="1">
      <c r="A88" s="10"/>
      <c r="B88" s="15" t="s">
        <v>7638</v>
      </c>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row>
    <row r="89" spans="1:30" s="3" customFormat="1" ht="24" customHeight="1">
      <c r="A89" s="10"/>
      <c r="B89" s="208"/>
      <c r="C89" s="434" t="s">
        <v>7639</v>
      </c>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434"/>
    </row>
    <row r="90" spans="1:30" s="3" customFormat="1" ht="15" customHeight="1">
      <c r="A90" s="10"/>
      <c r="B90" s="206"/>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row>
    <row r="91" spans="1:30" customFormat="1" ht="15">
      <c r="B91" s="15" t="s">
        <v>7640</v>
      </c>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row>
    <row r="92" spans="1:30" customFormat="1" ht="36" customHeight="1">
      <c r="B92" s="21"/>
      <c r="C92" s="434" t="s">
        <v>7641</v>
      </c>
      <c r="D92" s="434"/>
      <c r="E92" s="434"/>
      <c r="F92" s="434"/>
      <c r="G92" s="434"/>
      <c r="H92" s="434"/>
      <c r="I92" s="434"/>
      <c r="J92" s="434"/>
      <c r="K92" s="434"/>
      <c r="L92" s="434"/>
      <c r="M92" s="434"/>
      <c r="N92" s="434"/>
      <c r="O92" s="434"/>
      <c r="P92" s="434"/>
      <c r="Q92" s="434"/>
      <c r="R92" s="434"/>
      <c r="S92" s="434"/>
      <c r="T92" s="434"/>
      <c r="U92" s="434"/>
      <c r="V92" s="434"/>
      <c r="W92" s="434"/>
      <c r="X92" s="434"/>
      <c r="Y92" s="434"/>
      <c r="Z92" s="434"/>
      <c r="AA92" s="434"/>
      <c r="AB92" s="434"/>
      <c r="AC92" s="434"/>
      <c r="AD92" s="434"/>
    </row>
    <row r="93" spans="1:30" customFormat="1" ht="15">
      <c r="B93" s="21"/>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row>
    <row r="94" spans="1:30" customFormat="1" ht="15">
      <c r="B94" s="15" t="s">
        <v>7642</v>
      </c>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row>
    <row r="95" spans="1:30" customFormat="1" ht="24" customHeight="1">
      <c r="B95" s="21"/>
      <c r="C95" s="434" t="s">
        <v>7643</v>
      </c>
      <c r="D95" s="434"/>
      <c r="E95" s="434"/>
      <c r="F95" s="434"/>
      <c r="G95" s="434"/>
      <c r="H95" s="434"/>
      <c r="I95" s="434"/>
      <c r="J95" s="434"/>
      <c r="K95" s="434"/>
      <c r="L95" s="434"/>
      <c r="M95" s="434"/>
      <c r="N95" s="434"/>
      <c r="O95" s="434"/>
      <c r="P95" s="434"/>
      <c r="Q95" s="434"/>
      <c r="R95" s="434"/>
      <c r="S95" s="434"/>
      <c r="T95" s="434"/>
      <c r="U95" s="434"/>
      <c r="V95" s="434"/>
      <c r="W95" s="434"/>
      <c r="X95" s="434"/>
      <c r="Y95" s="434"/>
      <c r="Z95" s="434"/>
      <c r="AA95" s="434"/>
      <c r="AB95" s="434"/>
      <c r="AC95" s="434"/>
      <c r="AD95" s="434"/>
    </row>
    <row r="96" spans="1:30" customFormat="1" ht="15">
      <c r="B96" s="21"/>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row>
    <row r="97" spans="1:30" customFormat="1" ht="15">
      <c r="B97" s="15" t="s">
        <v>7644</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row>
    <row r="98" spans="1:30" customFormat="1" ht="24" customHeight="1">
      <c r="B98" s="21"/>
      <c r="C98" s="434" t="s">
        <v>7645</v>
      </c>
      <c r="D98" s="434"/>
      <c r="E98" s="434"/>
      <c r="F98" s="434"/>
      <c r="G98" s="434"/>
      <c r="H98" s="434"/>
      <c r="I98" s="434"/>
      <c r="J98" s="434"/>
      <c r="K98" s="434"/>
      <c r="L98" s="434"/>
      <c r="M98" s="434"/>
      <c r="N98" s="434"/>
      <c r="O98" s="434"/>
      <c r="P98" s="434"/>
      <c r="Q98" s="434"/>
      <c r="R98" s="434"/>
      <c r="S98" s="434"/>
      <c r="T98" s="434"/>
      <c r="U98" s="434"/>
      <c r="V98" s="434"/>
      <c r="W98" s="434"/>
      <c r="X98" s="434"/>
      <c r="Y98" s="434"/>
      <c r="Z98" s="434"/>
      <c r="AA98" s="434"/>
      <c r="AB98" s="434"/>
      <c r="AC98" s="434"/>
      <c r="AD98" s="434"/>
    </row>
    <row r="99" spans="1:30" s="3" customFormat="1" ht="15" customHeight="1">
      <c r="A99" s="10"/>
      <c r="B99" s="206"/>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row>
    <row r="100" spans="1:30" s="3" customFormat="1" ht="15" customHeight="1">
      <c r="A100" s="22"/>
      <c r="B100" s="15" t="s">
        <v>7646</v>
      </c>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row>
    <row r="101" spans="1:30" s="3" customFormat="1" ht="24" customHeight="1">
      <c r="A101" s="22"/>
      <c r="B101" s="208"/>
      <c r="C101" s="434" t="s">
        <v>7647</v>
      </c>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434"/>
    </row>
    <row r="102" spans="1:30" s="3" customFormat="1" ht="15" customHeight="1">
      <c r="A102" s="22"/>
      <c r="B102" s="208"/>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row>
    <row r="103" spans="1:30" s="3" customFormat="1" ht="15" customHeight="1">
      <c r="A103" s="22"/>
      <c r="B103" s="15" t="s">
        <v>7648</v>
      </c>
      <c r="C103" s="15"/>
      <c r="D103" s="15"/>
      <c r="E103" s="15"/>
      <c r="F103" s="15"/>
      <c r="G103" s="15"/>
      <c r="H103" s="15"/>
      <c r="I103" s="15"/>
      <c r="J103" s="15"/>
      <c r="K103" s="15"/>
      <c r="L103" s="15"/>
      <c r="M103" s="15"/>
      <c r="N103" s="15"/>
      <c r="O103" s="15"/>
      <c r="P103" s="15"/>
      <c r="Q103" s="15"/>
      <c r="R103" s="15"/>
      <c r="S103" s="15"/>
      <c r="T103" s="15"/>
      <c r="U103" s="15"/>
      <c r="V103" s="15"/>
      <c r="W103" s="15"/>
      <c r="X103" s="15"/>
      <c r="Y103" s="15"/>
      <c r="Z103" s="15"/>
      <c r="AA103" s="15"/>
      <c r="AB103" s="15"/>
      <c r="AC103" s="15"/>
      <c r="AD103" s="15"/>
    </row>
    <row r="104" spans="1:30" s="3" customFormat="1" ht="48" customHeight="1">
      <c r="A104" s="22"/>
      <c r="B104" s="208"/>
      <c r="C104" s="434" t="s">
        <v>7649</v>
      </c>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row>
    <row r="105" spans="1:30" s="3" customFormat="1" ht="15" customHeight="1">
      <c r="A105" s="10"/>
      <c r="B105" s="208"/>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row>
    <row r="106" spans="1:30" s="3" customFormat="1" ht="15" customHeight="1">
      <c r="A106" s="22"/>
      <c r="B106" s="15" t="s">
        <v>7650</v>
      </c>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row>
    <row r="107" spans="1:30" s="3" customFormat="1" ht="36" customHeight="1">
      <c r="A107" s="22"/>
      <c r="B107" s="208"/>
      <c r="C107" s="1008" t="s">
        <v>7651</v>
      </c>
      <c r="D107" s="1008"/>
      <c r="E107" s="1008"/>
      <c r="F107" s="1008"/>
      <c r="G107" s="1008"/>
      <c r="H107" s="1008"/>
      <c r="I107" s="1008"/>
      <c r="J107" s="1008"/>
      <c r="K107" s="1008"/>
      <c r="L107" s="1008"/>
      <c r="M107" s="1008"/>
      <c r="N107" s="1008"/>
      <c r="O107" s="1008"/>
      <c r="P107" s="1008"/>
      <c r="Q107" s="1008"/>
      <c r="R107" s="1008"/>
      <c r="S107" s="1008"/>
      <c r="T107" s="1008"/>
      <c r="U107" s="1008"/>
      <c r="V107" s="1008"/>
      <c r="W107" s="1008"/>
      <c r="X107" s="1008"/>
      <c r="Y107" s="1008"/>
      <c r="Z107" s="1008"/>
      <c r="AA107" s="1008"/>
      <c r="AB107" s="1008"/>
      <c r="AC107" s="1008"/>
      <c r="AD107" s="1008"/>
    </row>
    <row r="108" spans="1:30" s="3" customFormat="1" ht="15" customHeight="1">
      <c r="A108" s="10"/>
      <c r="B108" s="208"/>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row>
    <row r="109" spans="1:30" s="3" customFormat="1" ht="15" customHeight="1">
      <c r="A109" s="22"/>
      <c r="B109" s="15" t="s">
        <v>7652</v>
      </c>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row>
    <row r="110" spans="1:30" s="3" customFormat="1" ht="15" customHeight="1">
      <c r="A110" s="22"/>
      <c r="B110" s="208"/>
      <c r="C110" s="434" t="s">
        <v>7653</v>
      </c>
      <c r="D110" s="434"/>
      <c r="E110" s="434"/>
      <c r="F110" s="434"/>
      <c r="G110" s="434"/>
      <c r="H110" s="434"/>
      <c r="I110" s="434"/>
      <c r="J110" s="434"/>
      <c r="K110" s="434"/>
      <c r="L110" s="434"/>
      <c r="M110" s="434"/>
      <c r="N110" s="434"/>
      <c r="O110" s="434"/>
      <c r="P110" s="434"/>
      <c r="Q110" s="434"/>
      <c r="R110" s="434"/>
      <c r="S110" s="434"/>
      <c r="T110" s="434"/>
      <c r="U110" s="434"/>
      <c r="V110" s="434"/>
      <c r="W110" s="434"/>
      <c r="X110" s="434"/>
      <c r="Y110" s="434"/>
      <c r="Z110" s="434"/>
      <c r="AA110" s="434"/>
      <c r="AB110" s="434"/>
      <c r="AC110" s="434"/>
      <c r="AD110" s="434"/>
    </row>
    <row r="111" spans="1:30" s="3" customFormat="1" ht="15" customHeight="1">
      <c r="A111" s="10"/>
      <c r="B111" s="206"/>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row>
    <row r="112" spans="1:30" s="3" customFormat="1" ht="15" customHeight="1">
      <c r="A112" s="10"/>
      <c r="B112" s="15" t="s">
        <v>7654</v>
      </c>
      <c r="C112" s="15"/>
      <c r="D112" s="15"/>
      <c r="E112" s="15"/>
      <c r="F112" s="15"/>
      <c r="G112" s="15"/>
      <c r="H112" s="15"/>
      <c r="I112" s="15"/>
      <c r="J112" s="15"/>
      <c r="K112" s="15"/>
      <c r="L112" s="15"/>
      <c r="M112" s="15"/>
      <c r="N112" s="15"/>
      <c r="O112" s="15"/>
      <c r="P112" s="15"/>
      <c r="Q112" s="15"/>
      <c r="R112" s="15"/>
      <c r="S112" s="15"/>
      <c r="T112" s="15"/>
      <c r="U112" s="15"/>
      <c r="V112" s="15"/>
      <c r="W112" s="15"/>
      <c r="X112" s="15"/>
      <c r="Y112" s="15"/>
      <c r="Z112" s="15"/>
      <c r="AA112" s="15"/>
      <c r="AB112" s="15"/>
      <c r="AC112" s="15"/>
      <c r="AD112" s="15"/>
    </row>
    <row r="113" spans="1:30" s="3" customFormat="1" ht="24" customHeight="1">
      <c r="A113" s="10"/>
      <c r="B113" s="208"/>
      <c r="C113" s="434" t="s">
        <v>7655</v>
      </c>
      <c r="D113" s="434"/>
      <c r="E113" s="434"/>
      <c r="F113" s="434"/>
      <c r="G113" s="434"/>
      <c r="H113" s="434"/>
      <c r="I113" s="434"/>
      <c r="J113" s="434"/>
      <c r="K113" s="434"/>
      <c r="L113" s="434"/>
      <c r="M113" s="434"/>
      <c r="N113" s="434"/>
      <c r="O113" s="434"/>
      <c r="P113" s="434"/>
      <c r="Q113" s="434"/>
      <c r="R113" s="434"/>
      <c r="S113" s="434"/>
      <c r="T113" s="434"/>
      <c r="U113" s="434"/>
      <c r="V113" s="434"/>
      <c r="W113" s="434"/>
      <c r="X113" s="434"/>
      <c r="Y113" s="434"/>
      <c r="Z113" s="434"/>
      <c r="AA113" s="434"/>
      <c r="AB113" s="434"/>
      <c r="AC113" s="434"/>
      <c r="AD113" s="434"/>
    </row>
    <row r="114" spans="1:30" s="3" customFormat="1" ht="15" customHeight="1">
      <c r="A114" s="10"/>
      <c r="B114" s="206"/>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c r="AA114" s="23"/>
      <c r="AB114" s="23"/>
      <c r="AC114" s="23"/>
      <c r="AD114" s="23"/>
    </row>
    <row r="115" spans="1:30" s="3" customFormat="1" ht="15" customHeight="1">
      <c r="A115" s="10"/>
      <c r="B115" s="15" t="s">
        <v>7656</v>
      </c>
      <c r="C115" s="15"/>
      <c r="D115" s="15"/>
      <c r="E115" s="15"/>
      <c r="F115" s="15"/>
      <c r="G115" s="15"/>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row>
    <row r="116" spans="1:30" s="3" customFormat="1" ht="24" customHeight="1">
      <c r="A116" s="10"/>
      <c r="B116" s="208"/>
      <c r="C116" s="434" t="s">
        <v>7657</v>
      </c>
      <c r="D116" s="434"/>
      <c r="E116" s="434"/>
      <c r="F116" s="434"/>
      <c r="G116" s="434"/>
      <c r="H116" s="434"/>
      <c r="I116" s="434"/>
      <c r="J116" s="434"/>
      <c r="K116" s="434"/>
      <c r="L116" s="434"/>
      <c r="M116" s="434"/>
      <c r="N116" s="434"/>
      <c r="O116" s="434"/>
      <c r="P116" s="434"/>
      <c r="Q116" s="434"/>
      <c r="R116" s="434"/>
      <c r="S116" s="434"/>
      <c r="T116" s="434"/>
      <c r="U116" s="434"/>
      <c r="V116" s="434"/>
      <c r="W116" s="434"/>
      <c r="X116" s="434"/>
      <c r="Y116" s="434"/>
      <c r="Z116" s="434"/>
      <c r="AA116" s="434"/>
      <c r="AB116" s="434"/>
      <c r="AC116" s="434"/>
      <c r="AD116" s="434"/>
    </row>
    <row r="117" spans="1:30" s="3" customFormat="1" ht="15" customHeight="1">
      <c r="A117" s="10"/>
      <c r="B117" s="206"/>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c r="AA117" s="23"/>
      <c r="AB117" s="23"/>
      <c r="AC117" s="23"/>
      <c r="AD117" s="23"/>
    </row>
    <row r="118" spans="1:30" s="64" customFormat="1" ht="15" customHeight="1">
      <c r="A118" s="67"/>
      <c r="B118" s="15" t="s">
        <v>7658</v>
      </c>
      <c r="C118" s="15"/>
      <c r="D118" s="15"/>
      <c r="E118" s="15"/>
      <c r="F118" s="15"/>
      <c r="G118" s="15"/>
      <c r="H118" s="15"/>
      <c r="I118" s="15"/>
      <c r="J118" s="15"/>
      <c r="K118" s="15"/>
      <c r="L118" s="15"/>
      <c r="M118" s="15"/>
      <c r="N118" s="15"/>
      <c r="O118" s="15"/>
      <c r="P118" s="15"/>
      <c r="Q118" s="15"/>
      <c r="R118" s="15"/>
      <c r="S118" s="15"/>
      <c r="T118" s="15"/>
      <c r="U118" s="15"/>
      <c r="V118" s="15"/>
      <c r="W118" s="15"/>
      <c r="X118" s="15"/>
      <c r="Y118" s="15"/>
      <c r="Z118" s="15"/>
      <c r="AA118" s="15"/>
      <c r="AB118" s="15"/>
      <c r="AC118" s="15"/>
      <c r="AD118" s="15"/>
    </row>
    <row r="119" spans="1:30" s="64" customFormat="1" ht="24" customHeight="1">
      <c r="A119" s="67"/>
      <c r="B119" s="208"/>
      <c r="C119" s="434" t="s">
        <v>7659</v>
      </c>
      <c r="D119" s="434"/>
      <c r="E119" s="434"/>
      <c r="F119" s="434"/>
      <c r="G119" s="434"/>
      <c r="H119" s="434"/>
      <c r="I119" s="434"/>
      <c r="J119" s="434"/>
      <c r="K119" s="434"/>
      <c r="L119" s="434"/>
      <c r="M119" s="434"/>
      <c r="N119" s="434"/>
      <c r="O119" s="434"/>
      <c r="P119" s="434"/>
      <c r="Q119" s="434"/>
      <c r="R119" s="434"/>
      <c r="S119" s="434"/>
      <c r="T119" s="434"/>
      <c r="U119" s="434"/>
      <c r="V119" s="434"/>
      <c r="W119" s="434"/>
      <c r="X119" s="434"/>
      <c r="Y119" s="434"/>
      <c r="Z119" s="434"/>
      <c r="AA119" s="434"/>
      <c r="AB119" s="434"/>
      <c r="AC119" s="434"/>
      <c r="AD119" s="434"/>
    </row>
    <row r="120" spans="1:30" s="64" customFormat="1" ht="15" customHeight="1">
      <c r="A120" s="67"/>
      <c r="B120" s="208"/>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row>
    <row r="121" spans="1:30" s="3" customFormat="1" ht="15" customHeight="1">
      <c r="A121" s="22"/>
      <c r="B121" s="50" t="s">
        <v>7660</v>
      </c>
      <c r="C121" s="50"/>
      <c r="D121" s="50"/>
      <c r="E121" s="50"/>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row>
    <row r="122" spans="1:30" s="3" customFormat="1" ht="36" customHeight="1">
      <c r="A122" s="22"/>
      <c r="B122" s="206"/>
      <c r="C122" s="435" t="s">
        <v>7661</v>
      </c>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row>
    <row r="123" spans="1:30" s="65" customFormat="1" ht="15" customHeight="1">
      <c r="A123" s="52"/>
      <c r="B123" s="206"/>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row>
    <row r="124" spans="1:30" s="65" customFormat="1" ht="15" customHeight="1">
      <c r="A124" s="52"/>
      <c r="B124" s="15" t="s">
        <v>7662</v>
      </c>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row>
    <row r="125" spans="1:30" s="65" customFormat="1" ht="15" customHeight="1">
      <c r="A125" s="52"/>
      <c r="B125" s="208"/>
      <c r="C125" s="434" t="s">
        <v>7663</v>
      </c>
      <c r="D125" s="434"/>
      <c r="E125" s="434"/>
      <c r="F125" s="434"/>
      <c r="G125" s="434"/>
      <c r="H125" s="434"/>
      <c r="I125" s="434"/>
      <c r="J125" s="434"/>
      <c r="K125" s="434"/>
      <c r="L125" s="434"/>
      <c r="M125" s="434"/>
      <c r="N125" s="434"/>
      <c r="O125" s="434"/>
      <c r="P125" s="434"/>
      <c r="Q125" s="434"/>
      <c r="R125" s="434"/>
      <c r="S125" s="434"/>
      <c r="T125" s="434"/>
      <c r="U125" s="434"/>
      <c r="V125" s="434"/>
      <c r="W125" s="434"/>
      <c r="X125" s="434"/>
      <c r="Y125" s="434"/>
      <c r="Z125" s="434"/>
      <c r="AA125" s="434"/>
      <c r="AB125" s="434"/>
      <c r="AC125" s="434"/>
      <c r="AD125" s="434"/>
    </row>
    <row r="126" spans="1:30" s="65" customFormat="1" ht="15" customHeight="1">
      <c r="A126" s="52"/>
      <c r="B126" s="208"/>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row>
    <row r="127" spans="1:30" s="65" customFormat="1" ht="15" customHeight="1">
      <c r="A127" s="52"/>
      <c r="B127" s="15" t="s">
        <v>6224</v>
      </c>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row>
    <row r="128" spans="1:30" s="65" customFormat="1" ht="24" customHeight="1">
      <c r="A128" s="52"/>
      <c r="B128" s="208"/>
      <c r="C128" s="434" t="s">
        <v>7664</v>
      </c>
      <c r="D128" s="434"/>
      <c r="E128" s="434"/>
      <c r="F128" s="434"/>
      <c r="G128" s="434"/>
      <c r="H128" s="434"/>
      <c r="I128" s="434"/>
      <c r="J128" s="434"/>
      <c r="K128" s="434"/>
      <c r="L128" s="434"/>
      <c r="M128" s="434"/>
      <c r="N128" s="434"/>
      <c r="O128" s="434"/>
      <c r="P128" s="434"/>
      <c r="Q128" s="434"/>
      <c r="R128" s="434"/>
      <c r="S128" s="434"/>
      <c r="T128" s="434"/>
      <c r="U128" s="434"/>
      <c r="V128" s="434"/>
      <c r="W128" s="434"/>
      <c r="X128" s="434"/>
      <c r="Y128" s="434"/>
      <c r="Z128" s="434"/>
      <c r="AA128" s="434"/>
      <c r="AB128" s="434"/>
      <c r="AC128" s="434"/>
      <c r="AD128" s="434"/>
    </row>
    <row r="129" spans="1:30" s="65" customFormat="1" ht="15" customHeight="1">
      <c r="A129" s="52"/>
      <c r="B129" s="208"/>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row>
    <row r="130" spans="1:30" s="65" customFormat="1" ht="15" customHeight="1">
      <c r="A130" s="52"/>
      <c r="B130" s="15" t="s">
        <v>7665</v>
      </c>
      <c r="C130" s="67"/>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row>
    <row r="131" spans="1:30" s="65" customFormat="1" ht="15" customHeight="1">
      <c r="A131" s="52"/>
      <c r="B131" s="208"/>
      <c r="C131" s="434" t="s">
        <v>7666</v>
      </c>
      <c r="D131" s="434"/>
      <c r="E131" s="434"/>
      <c r="F131" s="434"/>
      <c r="G131" s="434"/>
      <c r="H131" s="434"/>
      <c r="I131" s="434"/>
      <c r="J131" s="434"/>
      <c r="K131" s="434"/>
      <c r="L131" s="434"/>
      <c r="M131" s="434"/>
      <c r="N131" s="434"/>
      <c r="O131" s="434"/>
      <c r="P131" s="434"/>
      <c r="Q131" s="434"/>
      <c r="R131" s="434"/>
      <c r="S131" s="434"/>
      <c r="T131" s="434"/>
      <c r="U131" s="434"/>
      <c r="V131" s="434"/>
      <c r="W131" s="434"/>
      <c r="X131" s="434"/>
      <c r="Y131" s="434"/>
      <c r="Z131" s="434"/>
      <c r="AA131" s="434"/>
      <c r="AB131" s="434"/>
      <c r="AC131" s="434"/>
      <c r="AD131" s="434"/>
    </row>
    <row r="132" spans="1:30" s="65" customFormat="1" ht="15" customHeight="1">
      <c r="A132" s="52"/>
      <c r="B132" s="208"/>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row>
    <row r="133" spans="1:30" s="65" customFormat="1" ht="15" customHeight="1">
      <c r="A133" s="52"/>
      <c r="B133" s="15" t="s">
        <v>5763</v>
      </c>
      <c r="C133" s="67"/>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row>
    <row r="134" spans="1:30" s="65" customFormat="1" ht="36" customHeight="1">
      <c r="A134" s="52"/>
      <c r="B134" s="208"/>
      <c r="C134" s="434" t="s">
        <v>7667</v>
      </c>
      <c r="D134" s="434"/>
      <c r="E134" s="434"/>
      <c r="F134" s="434"/>
      <c r="G134" s="434"/>
      <c r="H134" s="434"/>
      <c r="I134" s="434"/>
      <c r="J134" s="434"/>
      <c r="K134" s="434"/>
      <c r="L134" s="434"/>
      <c r="M134" s="434"/>
      <c r="N134" s="434"/>
      <c r="O134" s="434"/>
      <c r="P134" s="434"/>
      <c r="Q134" s="434"/>
      <c r="R134" s="434"/>
      <c r="S134" s="434"/>
      <c r="T134" s="434"/>
      <c r="U134" s="434"/>
      <c r="V134" s="434"/>
      <c r="W134" s="434"/>
      <c r="X134" s="434"/>
      <c r="Y134" s="434"/>
      <c r="Z134" s="434"/>
      <c r="AA134" s="434"/>
      <c r="AB134" s="434"/>
      <c r="AC134" s="434"/>
      <c r="AD134" s="434"/>
    </row>
    <row r="135" spans="1:30" s="65" customFormat="1" ht="15" customHeight="1">
      <c r="A135" s="52"/>
      <c r="B135" s="206"/>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row>
    <row r="136" spans="1:30" s="65" customFormat="1" ht="15" customHeight="1">
      <c r="A136" s="52"/>
      <c r="B136" s="15" t="s">
        <v>5759</v>
      </c>
      <c r="C136" s="67"/>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row>
    <row r="137" spans="1:30" s="65" customFormat="1" ht="36" customHeight="1">
      <c r="A137" s="52"/>
      <c r="B137" s="208"/>
      <c r="C137" s="434" t="s">
        <v>7668</v>
      </c>
      <c r="D137" s="434"/>
      <c r="E137" s="434"/>
      <c r="F137" s="434"/>
      <c r="G137" s="434"/>
      <c r="H137" s="434"/>
      <c r="I137" s="434"/>
      <c r="J137" s="434"/>
      <c r="K137" s="434"/>
      <c r="L137" s="434"/>
      <c r="M137" s="434"/>
      <c r="N137" s="434"/>
      <c r="O137" s="434"/>
      <c r="P137" s="434"/>
      <c r="Q137" s="434"/>
      <c r="R137" s="434"/>
      <c r="S137" s="434"/>
      <c r="T137" s="434"/>
      <c r="U137" s="434"/>
      <c r="V137" s="434"/>
      <c r="W137" s="434"/>
      <c r="X137" s="434"/>
      <c r="Y137" s="434"/>
      <c r="Z137" s="434"/>
      <c r="AA137" s="434"/>
      <c r="AB137" s="434"/>
      <c r="AC137" s="434"/>
      <c r="AD137" s="434"/>
    </row>
    <row r="138" spans="1:30" s="65" customFormat="1" ht="15" customHeight="1">
      <c r="A138" s="52"/>
      <c r="B138" s="208"/>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row>
    <row r="139" spans="1:30" s="65" customFormat="1" ht="15" customHeight="1">
      <c r="A139" s="52"/>
      <c r="B139" s="15" t="s">
        <v>5760</v>
      </c>
      <c r="C139" s="67"/>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row>
    <row r="140" spans="1:30" s="65" customFormat="1" ht="24" customHeight="1">
      <c r="A140" s="52"/>
      <c r="B140" s="208"/>
      <c r="C140" s="434" t="s">
        <v>7669</v>
      </c>
      <c r="D140" s="434"/>
      <c r="E140" s="434"/>
      <c r="F140" s="434"/>
      <c r="G140" s="434"/>
      <c r="H140" s="434"/>
      <c r="I140" s="434"/>
      <c r="J140" s="434"/>
      <c r="K140" s="434"/>
      <c r="L140" s="434"/>
      <c r="M140" s="434"/>
      <c r="N140" s="434"/>
      <c r="O140" s="434"/>
      <c r="P140" s="434"/>
      <c r="Q140" s="434"/>
      <c r="R140" s="434"/>
      <c r="S140" s="434"/>
      <c r="T140" s="434"/>
      <c r="U140" s="434"/>
      <c r="V140" s="434"/>
      <c r="W140" s="434"/>
      <c r="X140" s="434"/>
      <c r="Y140" s="434"/>
      <c r="Z140" s="434"/>
      <c r="AA140" s="434"/>
      <c r="AB140" s="434"/>
      <c r="AC140" s="434"/>
      <c r="AD140" s="434"/>
    </row>
    <row r="141" spans="1:30" s="65" customFormat="1" ht="15" customHeight="1">
      <c r="A141" s="52"/>
      <c r="B141" s="208"/>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row>
    <row r="142" spans="1:30" s="65" customFormat="1" ht="15" customHeight="1">
      <c r="A142" s="52"/>
      <c r="B142" s="15" t="s">
        <v>5761</v>
      </c>
      <c r="C142" s="67"/>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row>
    <row r="143" spans="1:30" s="65" customFormat="1" ht="24" customHeight="1">
      <c r="A143" s="52"/>
      <c r="B143" s="208"/>
      <c r="C143" s="434" t="s">
        <v>7670</v>
      </c>
      <c r="D143" s="434"/>
      <c r="E143" s="434"/>
      <c r="F143" s="434"/>
      <c r="G143" s="434"/>
      <c r="H143" s="434"/>
      <c r="I143" s="434"/>
      <c r="J143" s="434"/>
      <c r="K143" s="434"/>
      <c r="L143" s="434"/>
      <c r="M143" s="434"/>
      <c r="N143" s="434"/>
      <c r="O143" s="434"/>
      <c r="P143" s="434"/>
      <c r="Q143" s="434"/>
      <c r="R143" s="434"/>
      <c r="S143" s="434"/>
      <c r="T143" s="434"/>
      <c r="U143" s="434"/>
      <c r="V143" s="434"/>
      <c r="W143" s="434"/>
      <c r="X143" s="434"/>
      <c r="Y143" s="434"/>
      <c r="Z143" s="434"/>
      <c r="AA143" s="434"/>
      <c r="AB143" s="434"/>
      <c r="AC143" s="434"/>
      <c r="AD143" s="434"/>
    </row>
    <row r="144" spans="1:30" s="65" customFormat="1" ht="15" customHeight="1">
      <c r="A144" s="52"/>
      <c r="B144" s="208"/>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row>
    <row r="145" spans="1:30" s="65" customFormat="1" ht="15" customHeight="1">
      <c r="A145" s="52"/>
      <c r="B145" s="15" t="s">
        <v>5762</v>
      </c>
      <c r="C145" s="67"/>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row>
    <row r="146" spans="1:30" s="65" customFormat="1" ht="24" customHeight="1">
      <c r="A146" s="52"/>
      <c r="B146" s="208"/>
      <c r="C146" s="434" t="s">
        <v>7671</v>
      </c>
      <c r="D146" s="434"/>
      <c r="E146" s="434"/>
      <c r="F146" s="434"/>
      <c r="G146" s="434"/>
      <c r="H146" s="434"/>
      <c r="I146" s="434"/>
      <c r="J146" s="434"/>
      <c r="K146" s="434"/>
      <c r="L146" s="434"/>
      <c r="M146" s="434"/>
      <c r="N146" s="434"/>
      <c r="O146" s="434"/>
      <c r="P146" s="434"/>
      <c r="Q146" s="434"/>
      <c r="R146" s="434"/>
      <c r="S146" s="434"/>
      <c r="T146" s="434"/>
      <c r="U146" s="434"/>
      <c r="V146" s="434"/>
      <c r="W146" s="434"/>
      <c r="X146" s="434"/>
      <c r="Y146" s="434"/>
      <c r="Z146" s="434"/>
      <c r="AA146" s="434"/>
      <c r="AB146" s="434"/>
      <c r="AC146" s="434"/>
      <c r="AD146" s="434"/>
    </row>
    <row r="147" spans="1:30" s="65" customFormat="1" ht="15" customHeight="1">
      <c r="A147" s="52"/>
      <c r="B147" s="206"/>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row>
    <row r="148" spans="1:30" s="3" customFormat="1" ht="15" customHeight="1">
      <c r="A148" s="22"/>
      <c r="B148" s="50" t="s">
        <v>5953</v>
      </c>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c r="AA148" s="231"/>
      <c r="AB148" s="231"/>
      <c r="AC148" s="231"/>
      <c r="AD148" s="231"/>
    </row>
    <row r="149" spans="1:30" s="3" customFormat="1" ht="24" customHeight="1">
      <c r="A149" s="22"/>
      <c r="B149" s="206"/>
      <c r="C149" s="435" t="s">
        <v>7672</v>
      </c>
      <c r="D149" s="435"/>
      <c r="E149" s="435"/>
      <c r="F149" s="435"/>
      <c r="G149" s="435"/>
      <c r="H149" s="435"/>
      <c r="I149" s="435"/>
      <c r="J149" s="435"/>
      <c r="K149" s="435"/>
      <c r="L149" s="435"/>
      <c r="M149" s="435"/>
      <c r="N149" s="435"/>
      <c r="O149" s="435"/>
      <c r="P149" s="435"/>
      <c r="Q149" s="435"/>
      <c r="R149" s="435"/>
      <c r="S149" s="435"/>
      <c r="T149" s="435"/>
      <c r="U149" s="435"/>
      <c r="V149" s="435"/>
      <c r="W149" s="435"/>
      <c r="X149" s="435"/>
      <c r="Y149" s="435"/>
      <c r="Z149" s="435"/>
      <c r="AA149" s="435"/>
      <c r="AB149" s="435"/>
      <c r="AC149" s="435"/>
      <c r="AD149" s="435"/>
    </row>
    <row r="150" spans="1:30" s="3" customFormat="1" ht="15" customHeight="1">
      <c r="A150" s="10"/>
      <c r="B150" s="206"/>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C150" s="23"/>
      <c r="AD150" s="23"/>
    </row>
    <row r="151" spans="1:30" s="3" customFormat="1" ht="15" customHeight="1">
      <c r="A151" s="10"/>
      <c r="B151" s="50" t="s">
        <v>7673</v>
      </c>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c r="AA151" s="231"/>
      <c r="AB151" s="231"/>
      <c r="AC151" s="231"/>
      <c r="AD151" s="231"/>
    </row>
    <row r="152" spans="1:30" s="3" customFormat="1" ht="36" customHeight="1">
      <c r="A152" s="10"/>
      <c r="B152" s="206"/>
      <c r="C152" s="435" t="s">
        <v>7674</v>
      </c>
      <c r="D152" s="435"/>
      <c r="E152" s="435"/>
      <c r="F152" s="435"/>
      <c r="G152" s="435"/>
      <c r="H152" s="435"/>
      <c r="I152" s="435"/>
      <c r="J152" s="435"/>
      <c r="K152" s="435"/>
      <c r="L152" s="435"/>
      <c r="M152" s="435"/>
      <c r="N152" s="435"/>
      <c r="O152" s="435"/>
      <c r="P152" s="435"/>
      <c r="Q152" s="435"/>
      <c r="R152" s="435"/>
      <c r="S152" s="435"/>
      <c r="T152" s="435"/>
      <c r="U152" s="435"/>
      <c r="V152" s="435"/>
      <c r="W152" s="435"/>
      <c r="X152" s="435"/>
      <c r="Y152" s="435"/>
      <c r="Z152" s="435"/>
      <c r="AA152" s="435"/>
      <c r="AB152" s="435"/>
      <c r="AC152" s="435"/>
      <c r="AD152" s="435"/>
    </row>
    <row r="153" spans="1:30" s="3" customFormat="1" ht="15" customHeight="1">
      <c r="A153" s="10"/>
      <c r="B153" s="206"/>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23"/>
      <c r="AD153" s="23"/>
    </row>
    <row r="154" spans="1:30" s="3" customFormat="1" ht="36" customHeight="1">
      <c r="A154" s="10"/>
      <c r="B154" s="206"/>
      <c r="C154" s="23"/>
      <c r="D154" s="434" t="s">
        <v>7675</v>
      </c>
      <c r="E154" s="434"/>
      <c r="F154" s="434"/>
      <c r="G154" s="434"/>
      <c r="H154" s="434"/>
      <c r="I154" s="434"/>
      <c r="J154" s="434"/>
      <c r="K154" s="434"/>
      <c r="L154" s="434"/>
      <c r="M154" s="434"/>
      <c r="N154" s="434"/>
      <c r="O154" s="434"/>
      <c r="P154" s="434"/>
      <c r="Q154" s="434"/>
      <c r="R154" s="434"/>
      <c r="S154" s="434"/>
      <c r="T154" s="434"/>
      <c r="U154" s="434"/>
      <c r="V154" s="434"/>
      <c r="W154" s="434"/>
      <c r="X154" s="434"/>
      <c r="Y154" s="434"/>
      <c r="Z154" s="434"/>
      <c r="AA154" s="434"/>
      <c r="AB154" s="434"/>
      <c r="AC154" s="434"/>
      <c r="AD154" s="434"/>
    </row>
    <row r="155" spans="1:30" s="3" customFormat="1" ht="15" customHeight="1">
      <c r="A155" s="10"/>
      <c r="B155" s="206"/>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c r="AA155" s="23"/>
      <c r="AB155" s="23"/>
      <c r="AC155" s="23"/>
      <c r="AD155" s="23"/>
    </row>
    <row r="156" spans="1:30" s="3" customFormat="1" ht="24" customHeight="1">
      <c r="A156" s="10"/>
      <c r="B156" s="206"/>
      <c r="C156" s="23"/>
      <c r="D156" s="434" t="s">
        <v>7676</v>
      </c>
      <c r="E156" s="434"/>
      <c r="F156" s="434"/>
      <c r="G156" s="434"/>
      <c r="H156" s="434"/>
      <c r="I156" s="434"/>
      <c r="J156" s="434"/>
      <c r="K156" s="434"/>
      <c r="L156" s="434"/>
      <c r="M156" s="434"/>
      <c r="N156" s="434"/>
      <c r="O156" s="434"/>
      <c r="P156" s="434"/>
      <c r="Q156" s="434"/>
      <c r="R156" s="434"/>
      <c r="S156" s="434"/>
      <c r="T156" s="434"/>
      <c r="U156" s="434"/>
      <c r="V156" s="434"/>
      <c r="W156" s="434"/>
      <c r="X156" s="434"/>
      <c r="Y156" s="434"/>
      <c r="Z156" s="434"/>
      <c r="AA156" s="434"/>
      <c r="AB156" s="434"/>
      <c r="AC156" s="434"/>
      <c r="AD156" s="434"/>
    </row>
    <row r="157" spans="1:30" s="3" customFormat="1" ht="15" customHeight="1">
      <c r="A157" s="10"/>
      <c r="B157" s="206"/>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c r="AA157" s="23"/>
      <c r="AB157" s="23"/>
      <c r="AC157" s="23"/>
      <c r="AD157" s="23"/>
    </row>
    <row r="158" spans="1:30" s="3" customFormat="1" ht="48" customHeight="1">
      <c r="A158" s="10"/>
      <c r="B158" s="206"/>
      <c r="C158" s="23"/>
      <c r="D158" s="434" t="s">
        <v>7677</v>
      </c>
      <c r="E158" s="434"/>
      <c r="F158" s="434"/>
      <c r="G158" s="434"/>
      <c r="H158" s="434"/>
      <c r="I158" s="434"/>
      <c r="J158" s="434"/>
      <c r="K158" s="434"/>
      <c r="L158" s="434"/>
      <c r="M158" s="434"/>
      <c r="N158" s="434"/>
      <c r="O158" s="434"/>
      <c r="P158" s="434"/>
      <c r="Q158" s="434"/>
      <c r="R158" s="434"/>
      <c r="S158" s="434"/>
      <c r="T158" s="434"/>
      <c r="U158" s="434"/>
      <c r="V158" s="434"/>
      <c r="W158" s="434"/>
      <c r="X158" s="434"/>
      <c r="Y158" s="434"/>
      <c r="Z158" s="434"/>
      <c r="AA158" s="434"/>
      <c r="AB158" s="434"/>
      <c r="AC158" s="434"/>
      <c r="AD158" s="434"/>
    </row>
    <row r="159" spans="1:30" s="3" customFormat="1" ht="15" customHeight="1">
      <c r="A159" s="10"/>
      <c r="B159" s="206"/>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c r="AA159" s="23"/>
      <c r="AB159" s="23"/>
      <c r="AC159" s="23"/>
      <c r="AD159" s="23"/>
    </row>
    <row r="160" spans="1:30" s="3" customFormat="1" ht="60" customHeight="1">
      <c r="A160" s="10"/>
      <c r="B160" s="206"/>
      <c r="C160" s="23"/>
      <c r="D160" s="434" t="s">
        <v>7678</v>
      </c>
      <c r="E160" s="434"/>
      <c r="F160" s="434"/>
      <c r="G160" s="434"/>
      <c r="H160" s="434"/>
      <c r="I160" s="434"/>
      <c r="J160" s="434"/>
      <c r="K160" s="434"/>
      <c r="L160" s="434"/>
      <c r="M160" s="434"/>
      <c r="N160" s="434"/>
      <c r="O160" s="434"/>
      <c r="P160" s="434"/>
      <c r="Q160" s="434"/>
      <c r="R160" s="434"/>
      <c r="S160" s="434"/>
      <c r="T160" s="434"/>
      <c r="U160" s="434"/>
      <c r="V160" s="434"/>
      <c r="W160" s="434"/>
      <c r="X160" s="434"/>
      <c r="Y160" s="434"/>
      <c r="Z160" s="434"/>
      <c r="AA160" s="434"/>
      <c r="AB160" s="434"/>
      <c r="AC160" s="434"/>
      <c r="AD160" s="434"/>
    </row>
    <row r="161" spans="1:30" s="3" customFormat="1" ht="15" customHeight="1">
      <c r="A161" s="10"/>
      <c r="B161" s="206"/>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c r="AA161" s="23"/>
      <c r="AB161" s="23"/>
      <c r="AC161" s="23"/>
      <c r="AD161" s="23"/>
    </row>
    <row r="162" spans="1:30" s="3" customFormat="1" ht="15" customHeight="1">
      <c r="A162" s="10"/>
      <c r="B162" s="50" t="s">
        <v>7679</v>
      </c>
      <c r="C162" s="50"/>
      <c r="D162" s="50"/>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row>
    <row r="163" spans="1:30" s="3" customFormat="1" ht="36" customHeight="1">
      <c r="A163" s="10"/>
      <c r="B163" s="206"/>
      <c r="C163" s="434" t="s">
        <v>7680</v>
      </c>
      <c r="D163" s="434"/>
      <c r="E163" s="434"/>
      <c r="F163" s="434"/>
      <c r="G163" s="434"/>
      <c r="H163" s="434"/>
      <c r="I163" s="434"/>
      <c r="J163" s="434"/>
      <c r="K163" s="434"/>
      <c r="L163" s="434"/>
      <c r="M163" s="434"/>
      <c r="N163" s="434"/>
      <c r="O163" s="434"/>
      <c r="P163" s="434"/>
      <c r="Q163" s="434"/>
      <c r="R163" s="434"/>
      <c r="S163" s="434"/>
      <c r="T163" s="434"/>
      <c r="U163" s="434"/>
      <c r="V163" s="434"/>
      <c r="W163" s="434"/>
      <c r="X163" s="434"/>
      <c r="Y163" s="434"/>
      <c r="Z163" s="434"/>
      <c r="AA163" s="434"/>
      <c r="AB163" s="434"/>
      <c r="AC163" s="434"/>
      <c r="AD163" s="434"/>
    </row>
    <row r="164" spans="1:30" s="3" customFormat="1" ht="15" customHeight="1">
      <c r="A164" s="10"/>
      <c r="B164" s="206"/>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row>
    <row r="165" spans="1:30" s="3" customFormat="1" ht="15" customHeight="1">
      <c r="A165" s="10"/>
      <c r="B165" s="15" t="s">
        <v>6225</v>
      </c>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row>
    <row r="166" spans="1:30" s="3" customFormat="1" ht="36" customHeight="1">
      <c r="A166" s="10"/>
      <c r="B166" s="208"/>
      <c r="C166" s="434" t="s">
        <v>7681</v>
      </c>
      <c r="D166" s="434"/>
      <c r="E166" s="434"/>
      <c r="F166" s="434"/>
      <c r="G166" s="434"/>
      <c r="H166" s="434"/>
      <c r="I166" s="434"/>
      <c r="J166" s="434"/>
      <c r="K166" s="434"/>
      <c r="L166" s="434"/>
      <c r="M166" s="434"/>
      <c r="N166" s="434"/>
      <c r="O166" s="434"/>
      <c r="P166" s="434"/>
      <c r="Q166" s="434"/>
      <c r="R166" s="434"/>
      <c r="S166" s="434"/>
      <c r="T166" s="434"/>
      <c r="U166" s="434"/>
      <c r="V166" s="434"/>
      <c r="W166" s="434"/>
      <c r="X166" s="434"/>
      <c r="Y166" s="434"/>
      <c r="Z166" s="434"/>
      <c r="AA166" s="434"/>
      <c r="AB166" s="434"/>
      <c r="AC166" s="434"/>
      <c r="AD166" s="434"/>
    </row>
    <row r="167" spans="1:30" s="3" customFormat="1" ht="15" customHeight="1">
      <c r="A167" s="10"/>
      <c r="B167" s="208"/>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row>
    <row r="168" spans="1:30" s="3" customFormat="1" ht="15" customHeight="1">
      <c r="A168" s="10"/>
      <c r="B168" s="15" t="s">
        <v>6274</v>
      </c>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row>
    <row r="169" spans="1:30" s="3" customFormat="1" ht="36" customHeight="1">
      <c r="A169" s="10"/>
      <c r="B169" s="208"/>
      <c r="C169" s="434" t="s">
        <v>7682</v>
      </c>
      <c r="D169" s="434"/>
      <c r="E169" s="434"/>
      <c r="F169" s="434"/>
      <c r="G169" s="434"/>
      <c r="H169" s="434"/>
      <c r="I169" s="434"/>
      <c r="J169" s="434"/>
      <c r="K169" s="434"/>
      <c r="L169" s="434"/>
      <c r="M169" s="434"/>
      <c r="N169" s="434"/>
      <c r="O169" s="434"/>
      <c r="P169" s="434"/>
      <c r="Q169" s="434"/>
      <c r="R169" s="434"/>
      <c r="S169" s="434"/>
      <c r="T169" s="434"/>
      <c r="U169" s="434"/>
      <c r="V169" s="434"/>
      <c r="W169" s="434"/>
      <c r="X169" s="434"/>
      <c r="Y169" s="434"/>
      <c r="Z169" s="434"/>
      <c r="AA169" s="434"/>
      <c r="AB169" s="434"/>
      <c r="AC169" s="434"/>
      <c r="AD169" s="434"/>
    </row>
    <row r="170" spans="1:30" s="3" customFormat="1" ht="15" customHeight="1">
      <c r="A170" s="10"/>
      <c r="B170" s="208"/>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row>
    <row r="171" spans="1:30" s="3" customFormat="1" ht="15" customHeight="1">
      <c r="A171" s="10"/>
      <c r="B171" s="15" t="s">
        <v>5539</v>
      </c>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row>
    <row r="172" spans="1:30" s="3" customFormat="1" ht="24" customHeight="1">
      <c r="A172" s="10"/>
      <c r="B172" s="208"/>
      <c r="C172" s="434" t="s">
        <v>7683</v>
      </c>
      <c r="D172" s="434"/>
      <c r="E172" s="434"/>
      <c r="F172" s="434"/>
      <c r="G172" s="434"/>
      <c r="H172" s="434"/>
      <c r="I172" s="434"/>
      <c r="J172" s="434"/>
      <c r="K172" s="434"/>
      <c r="L172" s="434"/>
      <c r="M172" s="434"/>
      <c r="N172" s="434"/>
      <c r="O172" s="434"/>
      <c r="P172" s="434"/>
      <c r="Q172" s="434"/>
      <c r="R172" s="434"/>
      <c r="S172" s="434"/>
      <c r="T172" s="434"/>
      <c r="U172" s="434"/>
      <c r="V172" s="434"/>
      <c r="W172" s="434"/>
      <c r="X172" s="434"/>
      <c r="Y172" s="434"/>
      <c r="Z172" s="434"/>
      <c r="AA172" s="434"/>
      <c r="AB172" s="434"/>
      <c r="AC172" s="434"/>
      <c r="AD172" s="434"/>
    </row>
    <row r="173" spans="1:30" s="3" customFormat="1" ht="15" customHeight="1">
      <c r="A173" s="10"/>
      <c r="B173" s="208"/>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row>
    <row r="174" spans="1:30" s="3" customFormat="1" ht="15" customHeight="1">
      <c r="A174" s="22"/>
      <c r="B174" s="15" t="s">
        <v>6371</v>
      </c>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row>
    <row r="175" spans="1:30" s="3" customFormat="1" ht="24" customHeight="1">
      <c r="A175" s="22"/>
      <c r="B175" s="208"/>
      <c r="C175" s="434" t="s">
        <v>7684</v>
      </c>
      <c r="D175" s="434"/>
      <c r="E175" s="434"/>
      <c r="F175" s="434"/>
      <c r="G175" s="434"/>
      <c r="H175" s="434"/>
      <c r="I175" s="434"/>
      <c r="J175" s="434"/>
      <c r="K175" s="434"/>
      <c r="L175" s="434"/>
      <c r="M175" s="434"/>
      <c r="N175" s="434"/>
      <c r="O175" s="434"/>
      <c r="P175" s="434"/>
      <c r="Q175" s="434"/>
      <c r="R175" s="434"/>
      <c r="S175" s="434"/>
      <c r="T175" s="434"/>
      <c r="U175" s="434"/>
      <c r="V175" s="434"/>
      <c r="W175" s="434"/>
      <c r="X175" s="434"/>
      <c r="Y175" s="434"/>
      <c r="Z175" s="434"/>
      <c r="AA175" s="434"/>
      <c r="AB175" s="434"/>
      <c r="AC175" s="434"/>
      <c r="AD175" s="434"/>
    </row>
    <row r="176" spans="1:30" s="3" customFormat="1" ht="15" customHeight="1">
      <c r="A176" s="22"/>
      <c r="B176" s="208"/>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row>
    <row r="177" spans="1:30" s="3" customFormat="1" ht="36" customHeight="1">
      <c r="A177" s="22"/>
      <c r="B177" s="208"/>
      <c r="C177" s="13"/>
      <c r="D177" s="434" t="s">
        <v>7685</v>
      </c>
      <c r="E177" s="434"/>
      <c r="F177" s="434"/>
      <c r="G177" s="434"/>
      <c r="H177" s="434"/>
      <c r="I177" s="434"/>
      <c r="J177" s="434"/>
      <c r="K177" s="434"/>
      <c r="L177" s="434"/>
      <c r="M177" s="434"/>
      <c r="N177" s="434"/>
      <c r="O177" s="434"/>
      <c r="P177" s="434"/>
      <c r="Q177" s="434"/>
      <c r="R177" s="434"/>
      <c r="S177" s="434"/>
      <c r="T177" s="434"/>
      <c r="U177" s="434"/>
      <c r="V177" s="434"/>
      <c r="W177" s="434"/>
      <c r="X177" s="434"/>
      <c r="Y177" s="434"/>
      <c r="Z177" s="434"/>
      <c r="AA177" s="434"/>
      <c r="AB177" s="434"/>
      <c r="AC177" s="434"/>
      <c r="AD177" s="434"/>
    </row>
    <row r="178" spans="1:30" s="3" customFormat="1" ht="15" customHeight="1">
      <c r="A178" s="22"/>
      <c r="B178" s="208"/>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row>
    <row r="179" spans="1:30" s="3" customFormat="1" ht="15" customHeight="1">
      <c r="A179" s="22"/>
      <c r="B179" s="208"/>
      <c r="C179" s="13"/>
      <c r="D179" s="434" t="s">
        <v>7686</v>
      </c>
      <c r="E179" s="434"/>
      <c r="F179" s="434"/>
      <c r="G179" s="434"/>
      <c r="H179" s="434"/>
      <c r="I179" s="434"/>
      <c r="J179" s="434"/>
      <c r="K179" s="434"/>
      <c r="L179" s="434"/>
      <c r="M179" s="434"/>
      <c r="N179" s="434"/>
      <c r="O179" s="434"/>
      <c r="P179" s="434"/>
      <c r="Q179" s="434"/>
      <c r="R179" s="434"/>
      <c r="S179" s="434"/>
      <c r="T179" s="434"/>
      <c r="U179" s="434"/>
      <c r="V179" s="434"/>
      <c r="W179" s="434"/>
      <c r="X179" s="434"/>
      <c r="Y179" s="434"/>
      <c r="Z179" s="434"/>
      <c r="AA179" s="434"/>
      <c r="AB179" s="434"/>
      <c r="AC179" s="434"/>
      <c r="AD179" s="434"/>
    </row>
    <row r="180" spans="1:30" s="3" customFormat="1" ht="15" customHeight="1">
      <c r="A180" s="22"/>
      <c r="B180" s="208"/>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row>
    <row r="181" spans="1:30" s="51" customFormat="1" ht="15" customHeight="1">
      <c r="A181" s="181"/>
      <c r="B181" s="15" t="s">
        <v>7687</v>
      </c>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row>
    <row r="182" spans="1:30" s="51" customFormat="1" ht="24" customHeight="1">
      <c r="A182" s="181"/>
      <c r="B182" s="208"/>
      <c r="C182" s="434" t="s">
        <v>7688</v>
      </c>
      <c r="D182" s="434"/>
      <c r="E182" s="434"/>
      <c r="F182" s="434"/>
      <c r="G182" s="434"/>
      <c r="H182" s="434"/>
      <c r="I182" s="434"/>
      <c r="J182" s="434"/>
      <c r="K182" s="434"/>
      <c r="L182" s="434"/>
      <c r="M182" s="434"/>
      <c r="N182" s="434"/>
      <c r="O182" s="434"/>
      <c r="P182" s="434"/>
      <c r="Q182" s="434"/>
      <c r="R182" s="434"/>
      <c r="S182" s="434"/>
      <c r="T182" s="434"/>
      <c r="U182" s="434"/>
      <c r="V182" s="434"/>
      <c r="W182" s="434"/>
      <c r="X182" s="434"/>
      <c r="Y182" s="434"/>
      <c r="Z182" s="434"/>
      <c r="AA182" s="434"/>
      <c r="AB182" s="434"/>
      <c r="AC182" s="434"/>
      <c r="AD182" s="434"/>
    </row>
    <row r="183" spans="1:30" s="213" customFormat="1" ht="15" customHeight="1"/>
    <row r="184" spans="1:30" s="51" customFormat="1" ht="15" customHeight="1">
      <c r="A184" s="181"/>
      <c r="B184" s="15" t="s">
        <v>7689</v>
      </c>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row>
    <row r="185" spans="1:30" s="51" customFormat="1" ht="15" customHeight="1">
      <c r="A185" s="181"/>
      <c r="B185" s="208"/>
      <c r="C185" s="434" t="s">
        <v>7690</v>
      </c>
      <c r="D185" s="434"/>
      <c r="E185" s="434"/>
      <c r="F185" s="434"/>
      <c r="G185" s="434"/>
      <c r="H185" s="434"/>
      <c r="I185" s="434"/>
      <c r="J185" s="434"/>
      <c r="K185" s="434"/>
      <c r="L185" s="434"/>
      <c r="M185" s="434"/>
      <c r="N185" s="434"/>
      <c r="O185" s="434"/>
      <c r="P185" s="434"/>
      <c r="Q185" s="434"/>
      <c r="R185" s="434"/>
      <c r="S185" s="434"/>
      <c r="T185" s="434"/>
      <c r="U185" s="434"/>
      <c r="V185" s="434"/>
      <c r="W185" s="434"/>
      <c r="X185" s="434"/>
      <c r="Y185" s="434"/>
      <c r="Z185" s="434"/>
      <c r="AA185" s="434"/>
      <c r="AB185" s="434"/>
      <c r="AC185" s="434"/>
      <c r="AD185" s="434"/>
    </row>
    <row r="186" spans="1:30" s="213" customFormat="1" ht="15" customHeight="1"/>
    <row r="187" spans="1:30" s="3" customFormat="1" ht="15" customHeight="1">
      <c r="A187" s="22"/>
      <c r="B187" s="15" t="s">
        <v>7691</v>
      </c>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row>
    <row r="188" spans="1:30" s="3" customFormat="1" ht="36" customHeight="1">
      <c r="A188" s="22"/>
      <c r="B188" s="208"/>
      <c r="C188" s="434" t="s">
        <v>7692</v>
      </c>
      <c r="D188" s="434"/>
      <c r="E188" s="434"/>
      <c r="F188" s="434"/>
      <c r="G188" s="434"/>
      <c r="H188" s="434"/>
      <c r="I188" s="434"/>
      <c r="J188" s="434"/>
      <c r="K188" s="434"/>
      <c r="L188" s="434"/>
      <c r="M188" s="434"/>
      <c r="N188" s="434"/>
      <c r="O188" s="434"/>
      <c r="P188" s="434"/>
      <c r="Q188" s="434"/>
      <c r="R188" s="434"/>
      <c r="S188" s="434"/>
      <c r="T188" s="434"/>
      <c r="U188" s="434"/>
      <c r="V188" s="434"/>
      <c r="W188" s="434"/>
      <c r="X188" s="434"/>
      <c r="Y188" s="434"/>
      <c r="Z188" s="434"/>
      <c r="AA188" s="434"/>
      <c r="AB188" s="434"/>
      <c r="AC188" s="434"/>
      <c r="AD188" s="434"/>
    </row>
    <row r="189" spans="1:30" ht="15" customHeight="1">
      <c r="B189" s="213"/>
      <c r="C189" s="213"/>
      <c r="D189" s="213"/>
      <c r="E189" s="213"/>
      <c r="F189" s="213"/>
      <c r="G189" s="213"/>
      <c r="H189" s="213"/>
      <c r="I189" s="213"/>
      <c r="J189" s="213"/>
      <c r="K189" s="213"/>
      <c r="L189" s="213"/>
      <c r="M189" s="213"/>
      <c r="N189" s="213"/>
      <c r="O189" s="213"/>
      <c r="P189" s="213"/>
      <c r="Q189" s="213"/>
      <c r="R189" s="213"/>
      <c r="S189" s="213"/>
      <c r="T189" s="213"/>
      <c r="U189" s="213"/>
      <c r="V189" s="213"/>
      <c r="W189" s="213"/>
      <c r="X189" s="213"/>
      <c r="Y189" s="213"/>
      <c r="Z189" s="213"/>
      <c r="AA189" s="213"/>
      <c r="AB189" s="213"/>
      <c r="AC189" s="213"/>
      <c r="AD189" s="213"/>
    </row>
    <row r="190" spans="1:30" s="3" customFormat="1" ht="15" customHeight="1">
      <c r="A190" s="22"/>
      <c r="B190" s="15" t="s">
        <v>7693</v>
      </c>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row>
    <row r="191" spans="1:30" s="3" customFormat="1" ht="48" customHeight="1">
      <c r="A191" s="22"/>
      <c r="B191" s="208"/>
      <c r="C191" s="434" t="s">
        <v>7694</v>
      </c>
      <c r="D191" s="434"/>
      <c r="E191" s="434"/>
      <c r="F191" s="434"/>
      <c r="G191" s="434"/>
      <c r="H191" s="434"/>
      <c r="I191" s="434"/>
      <c r="J191" s="434"/>
      <c r="K191" s="434"/>
      <c r="L191" s="434"/>
      <c r="M191" s="434"/>
      <c r="N191" s="434"/>
      <c r="O191" s="434"/>
      <c r="P191" s="434"/>
      <c r="Q191" s="434"/>
      <c r="R191" s="434"/>
      <c r="S191" s="434"/>
      <c r="T191" s="434"/>
      <c r="U191" s="434"/>
      <c r="V191" s="434"/>
      <c r="W191" s="434"/>
      <c r="X191" s="434"/>
      <c r="Y191" s="434"/>
      <c r="Z191" s="434"/>
      <c r="AA191" s="434"/>
      <c r="AB191" s="434"/>
      <c r="AC191" s="434"/>
      <c r="AD191" s="434"/>
    </row>
    <row r="192" spans="1:30" ht="15" customHeight="1"/>
    <row r="193" spans="1:30" s="3" customFormat="1" ht="15" customHeight="1">
      <c r="A193" s="22"/>
      <c r="B193" s="50" t="s">
        <v>7695</v>
      </c>
      <c r="C193" s="50"/>
      <c r="D193" s="50"/>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row>
    <row r="194" spans="1:30" s="3" customFormat="1" ht="36" customHeight="1">
      <c r="A194" s="22"/>
      <c r="B194" s="206"/>
      <c r="C194" s="435" t="s">
        <v>7696</v>
      </c>
      <c r="D194" s="435"/>
      <c r="E194" s="435"/>
      <c r="F194" s="435"/>
      <c r="G194" s="435"/>
      <c r="H194" s="435"/>
      <c r="I194" s="435"/>
      <c r="J194" s="435"/>
      <c r="K194" s="435"/>
      <c r="L194" s="435"/>
      <c r="M194" s="435"/>
      <c r="N194" s="435"/>
      <c r="O194" s="435"/>
      <c r="P194" s="435"/>
      <c r="Q194" s="435"/>
      <c r="R194" s="435"/>
      <c r="S194" s="435"/>
      <c r="T194" s="435"/>
      <c r="U194" s="435"/>
      <c r="V194" s="435"/>
      <c r="W194" s="435"/>
      <c r="X194" s="435"/>
      <c r="Y194" s="435"/>
      <c r="Z194" s="435"/>
      <c r="AA194" s="435"/>
      <c r="AB194" s="435"/>
      <c r="AC194" s="435"/>
      <c r="AD194" s="435"/>
    </row>
    <row r="195" spans="1:30" ht="15" customHeight="1"/>
    <row r="196" spans="1:30" ht="15" customHeight="1">
      <c r="B196" s="15" t="s">
        <v>7697</v>
      </c>
      <c r="C196" s="213"/>
      <c r="D196" s="213"/>
      <c r="E196" s="213"/>
      <c r="F196" s="213"/>
      <c r="G196" s="213"/>
      <c r="H196" s="213"/>
      <c r="I196" s="213"/>
      <c r="J196" s="213"/>
      <c r="K196" s="213"/>
      <c r="L196" s="213"/>
      <c r="M196" s="213"/>
      <c r="N196" s="213"/>
      <c r="O196" s="213"/>
      <c r="P196" s="213"/>
      <c r="Q196" s="213"/>
      <c r="R196" s="213"/>
      <c r="S196" s="213"/>
      <c r="T196" s="213"/>
      <c r="U196" s="213"/>
      <c r="V196" s="213"/>
      <c r="W196" s="213"/>
      <c r="X196" s="213"/>
      <c r="Y196" s="213"/>
      <c r="Z196" s="213"/>
      <c r="AA196" s="213"/>
      <c r="AB196" s="213"/>
      <c r="AC196" s="213"/>
      <c r="AD196" s="213"/>
    </row>
    <row r="197" spans="1:30" ht="72" customHeight="1">
      <c r="B197" s="213"/>
      <c r="C197" s="434" t="s">
        <v>7698</v>
      </c>
      <c r="D197" s="434"/>
      <c r="E197" s="434"/>
      <c r="F197" s="434"/>
      <c r="G197" s="434"/>
      <c r="H197" s="434"/>
      <c r="I197" s="434"/>
      <c r="J197" s="434"/>
      <c r="K197" s="434"/>
      <c r="L197" s="434"/>
      <c r="M197" s="434"/>
      <c r="N197" s="434"/>
      <c r="O197" s="434"/>
      <c r="P197" s="434"/>
      <c r="Q197" s="434"/>
      <c r="R197" s="434"/>
      <c r="S197" s="434"/>
      <c r="T197" s="434"/>
      <c r="U197" s="434"/>
      <c r="V197" s="434"/>
      <c r="W197" s="434"/>
      <c r="X197" s="434"/>
      <c r="Y197" s="434"/>
      <c r="Z197" s="434"/>
      <c r="AA197" s="434"/>
      <c r="AB197" s="434"/>
      <c r="AC197" s="434"/>
      <c r="AD197" s="434"/>
    </row>
    <row r="198" spans="1:30" ht="15" customHeight="1"/>
    <row r="199" spans="1:30" ht="15" customHeight="1">
      <c r="B199" s="50" t="s">
        <v>7699</v>
      </c>
    </row>
    <row r="200" spans="1:30" ht="36" customHeight="1">
      <c r="C200" s="435" t="s">
        <v>7700</v>
      </c>
      <c r="D200" s="435"/>
      <c r="E200" s="435"/>
      <c r="F200" s="435"/>
      <c r="G200" s="435"/>
      <c r="H200" s="435"/>
      <c r="I200" s="435"/>
      <c r="J200" s="435"/>
      <c r="K200" s="435"/>
      <c r="L200" s="435"/>
      <c r="M200" s="435"/>
      <c r="N200" s="435"/>
      <c r="O200" s="435"/>
      <c r="P200" s="435"/>
      <c r="Q200" s="435"/>
      <c r="R200" s="435"/>
      <c r="S200" s="435"/>
      <c r="T200" s="435"/>
      <c r="U200" s="435"/>
      <c r="V200" s="435"/>
      <c r="W200" s="435"/>
      <c r="X200" s="435"/>
      <c r="Y200" s="435"/>
      <c r="Z200" s="435"/>
      <c r="AA200" s="435"/>
      <c r="AB200" s="435"/>
      <c r="AC200" s="435"/>
      <c r="AD200" s="435"/>
    </row>
    <row r="201" spans="1:30" ht="15" customHeight="1">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c r="AA201" s="16"/>
      <c r="AB201" s="16"/>
      <c r="AC201" s="16"/>
      <c r="AD201" s="16"/>
    </row>
    <row r="202" spans="1:30" ht="15" customHeight="1">
      <c r="B202" s="50" t="s">
        <v>7701</v>
      </c>
    </row>
    <row r="203" spans="1:30" ht="36" customHeight="1">
      <c r="C203" s="435" t="s">
        <v>7702</v>
      </c>
      <c r="D203" s="435"/>
      <c r="E203" s="435"/>
      <c r="F203" s="435"/>
      <c r="G203" s="435"/>
      <c r="H203" s="435"/>
      <c r="I203" s="435"/>
      <c r="J203" s="435"/>
      <c r="K203" s="435"/>
      <c r="L203" s="435"/>
      <c r="M203" s="435"/>
      <c r="N203" s="435"/>
      <c r="O203" s="435"/>
      <c r="P203" s="435"/>
      <c r="Q203" s="435"/>
      <c r="R203" s="435"/>
      <c r="S203" s="435"/>
      <c r="T203" s="435"/>
      <c r="U203" s="435"/>
      <c r="V203" s="435"/>
      <c r="W203" s="435"/>
      <c r="X203" s="435"/>
      <c r="Y203" s="435"/>
      <c r="Z203" s="435"/>
      <c r="AA203" s="435"/>
      <c r="AB203" s="435"/>
      <c r="AC203" s="435"/>
      <c r="AD203" s="435"/>
    </row>
    <row r="204" spans="1:30" ht="15" customHeight="1">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c r="AA204" s="16"/>
      <c r="AB204" s="16"/>
      <c r="AC204" s="16"/>
      <c r="AD204" s="16"/>
    </row>
    <row r="205" spans="1:30" ht="15" customHeight="1">
      <c r="B205" s="50" t="s">
        <v>7703</v>
      </c>
    </row>
    <row r="206" spans="1:30" ht="36" customHeight="1">
      <c r="C206" s="435" t="s">
        <v>7704</v>
      </c>
      <c r="D206" s="435"/>
      <c r="E206" s="435"/>
      <c r="F206" s="435"/>
      <c r="G206" s="435"/>
      <c r="H206" s="435"/>
      <c r="I206" s="435"/>
      <c r="J206" s="435"/>
      <c r="K206" s="435"/>
      <c r="L206" s="435"/>
      <c r="M206" s="435"/>
      <c r="N206" s="435"/>
      <c r="O206" s="435"/>
      <c r="P206" s="435"/>
      <c r="Q206" s="435"/>
      <c r="R206" s="435"/>
      <c r="S206" s="435"/>
      <c r="T206" s="435"/>
      <c r="U206" s="435"/>
      <c r="V206" s="435"/>
      <c r="W206" s="435"/>
      <c r="X206" s="435"/>
      <c r="Y206" s="435"/>
      <c r="Z206" s="435"/>
      <c r="AA206" s="435"/>
      <c r="AB206" s="435"/>
      <c r="AC206" s="435"/>
      <c r="AD206" s="435"/>
    </row>
    <row r="207" spans="1:30" ht="15" customHeight="1">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c r="AA207" s="16"/>
      <c r="AB207" s="16"/>
      <c r="AC207" s="16"/>
      <c r="AD207" s="16"/>
    </row>
    <row r="208" spans="1:30" ht="15" customHeight="1">
      <c r="B208" s="50" t="s">
        <v>7705</v>
      </c>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c r="AA208" s="16"/>
      <c r="AB208" s="16"/>
      <c r="AC208" s="16"/>
      <c r="AD208" s="16"/>
    </row>
    <row r="209" spans="1:30" ht="48" customHeight="1">
      <c r="C209" s="435" t="s">
        <v>7706</v>
      </c>
      <c r="D209" s="435"/>
      <c r="E209" s="435"/>
      <c r="F209" s="435"/>
      <c r="G209" s="435"/>
      <c r="H209" s="435"/>
      <c r="I209" s="435"/>
      <c r="J209" s="435"/>
      <c r="K209" s="435"/>
      <c r="L209" s="435"/>
      <c r="M209" s="435"/>
      <c r="N209" s="435"/>
      <c r="O209" s="435"/>
      <c r="P209" s="435"/>
      <c r="Q209" s="435"/>
      <c r="R209" s="435"/>
      <c r="S209" s="435"/>
      <c r="T209" s="435"/>
      <c r="U209" s="435"/>
      <c r="V209" s="435"/>
      <c r="W209" s="435"/>
      <c r="X209" s="435"/>
      <c r="Y209" s="435"/>
      <c r="Z209" s="435"/>
      <c r="AA209" s="435"/>
      <c r="AB209" s="435"/>
      <c r="AC209" s="435"/>
      <c r="AD209" s="435"/>
    </row>
    <row r="210" spans="1:30" ht="15" customHeight="1"/>
    <row r="211" spans="1:30" ht="15" customHeight="1">
      <c r="B211" s="50" t="s">
        <v>6196</v>
      </c>
    </row>
    <row r="212" spans="1:30" ht="36" customHeight="1">
      <c r="C212" s="435" t="s">
        <v>7707</v>
      </c>
      <c r="D212" s="435"/>
      <c r="E212" s="435"/>
      <c r="F212" s="435"/>
      <c r="G212" s="435"/>
      <c r="H212" s="435"/>
      <c r="I212" s="435"/>
      <c r="J212" s="435"/>
      <c r="K212" s="435"/>
      <c r="L212" s="435"/>
      <c r="M212" s="435"/>
      <c r="N212" s="435"/>
      <c r="O212" s="435"/>
      <c r="P212" s="435"/>
      <c r="Q212" s="435"/>
      <c r="R212" s="435"/>
      <c r="S212" s="435"/>
      <c r="T212" s="435"/>
      <c r="U212" s="435"/>
      <c r="V212" s="435"/>
      <c r="W212" s="435"/>
      <c r="X212" s="435"/>
      <c r="Y212" s="435"/>
      <c r="Z212" s="435"/>
      <c r="AA212" s="435"/>
      <c r="AB212" s="435"/>
      <c r="AC212" s="435"/>
      <c r="AD212" s="435"/>
    </row>
    <row r="213" spans="1:30" ht="15" customHeight="1"/>
    <row r="214" spans="1:30" customFormat="1" ht="15">
      <c r="B214" s="50" t="s">
        <v>7708</v>
      </c>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7"/>
      <c r="AC214" s="67"/>
      <c r="AD214" s="67"/>
    </row>
    <row r="215" spans="1:30" customFormat="1" ht="84" customHeight="1">
      <c r="B215" s="64"/>
      <c r="C215" s="434" t="s">
        <v>7709</v>
      </c>
      <c r="D215" s="434"/>
      <c r="E215" s="434"/>
      <c r="F215" s="434"/>
      <c r="G215" s="434"/>
      <c r="H215" s="434"/>
      <c r="I215" s="434"/>
      <c r="J215" s="434"/>
      <c r="K215" s="434"/>
      <c r="L215" s="434"/>
      <c r="M215" s="434"/>
      <c r="N215" s="434"/>
      <c r="O215" s="434"/>
      <c r="P215" s="434"/>
      <c r="Q215" s="434"/>
      <c r="R215" s="434"/>
      <c r="S215" s="434"/>
      <c r="T215" s="434"/>
      <c r="U215" s="434"/>
      <c r="V215" s="434"/>
      <c r="W215" s="434"/>
      <c r="X215" s="434"/>
      <c r="Y215" s="434"/>
      <c r="Z215" s="434"/>
      <c r="AA215" s="434"/>
      <c r="AB215" s="434"/>
      <c r="AC215" s="434"/>
      <c r="AD215" s="434"/>
    </row>
    <row r="216" spans="1:30" customFormat="1" ht="15">
      <c r="B216" s="51"/>
      <c r="C216" s="281"/>
      <c r="D216" s="281"/>
      <c r="E216" s="281"/>
      <c r="F216" s="281"/>
      <c r="G216" s="281"/>
      <c r="H216" s="281"/>
      <c r="I216" s="281"/>
      <c r="J216" s="281"/>
      <c r="K216" s="281"/>
      <c r="L216" s="281"/>
      <c r="M216" s="281"/>
      <c r="N216" s="281"/>
      <c r="O216" s="281"/>
      <c r="P216" s="281"/>
      <c r="Q216" s="281"/>
      <c r="R216" s="281"/>
      <c r="S216" s="281"/>
      <c r="T216" s="281"/>
      <c r="U216" s="281"/>
      <c r="V216" s="281"/>
      <c r="W216" s="281"/>
      <c r="X216" s="281"/>
      <c r="Y216" s="281"/>
      <c r="Z216" s="281"/>
      <c r="AA216" s="281"/>
      <c r="AB216" s="281"/>
      <c r="AC216" s="281"/>
      <c r="AD216" s="281"/>
    </row>
    <row r="217" spans="1:30" customFormat="1" ht="15">
      <c r="B217" s="50" t="s">
        <v>6195</v>
      </c>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row>
    <row r="218" spans="1:30" customFormat="1" ht="60" customHeight="1">
      <c r="B218" s="64"/>
      <c r="C218" s="435" t="s">
        <v>7710</v>
      </c>
      <c r="D218" s="435"/>
      <c r="E218" s="435"/>
      <c r="F218" s="435"/>
      <c r="G218" s="435"/>
      <c r="H218" s="435"/>
      <c r="I218" s="435"/>
      <c r="J218" s="435"/>
      <c r="K218" s="435"/>
      <c r="L218" s="435"/>
      <c r="M218" s="435"/>
      <c r="N218" s="435"/>
      <c r="O218" s="435"/>
      <c r="P218" s="435"/>
      <c r="Q218" s="435"/>
      <c r="R218" s="435"/>
      <c r="S218" s="435"/>
      <c r="T218" s="435"/>
      <c r="U218" s="435"/>
      <c r="V218" s="435"/>
      <c r="W218" s="435"/>
      <c r="X218" s="435"/>
      <c r="Y218" s="435"/>
      <c r="Z218" s="435"/>
      <c r="AA218" s="435"/>
      <c r="AB218" s="435"/>
      <c r="AC218" s="435"/>
      <c r="AD218" s="435"/>
    </row>
    <row r="219" spans="1:30" ht="15" customHeight="1"/>
    <row r="220" spans="1:30" s="3" customFormat="1" ht="15" customHeight="1">
      <c r="A220" s="10"/>
      <c r="B220" s="50" t="s">
        <v>7711</v>
      </c>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row>
    <row r="221" spans="1:30" s="3" customFormat="1" ht="36" customHeight="1">
      <c r="A221" s="10"/>
      <c r="B221" s="6"/>
      <c r="C221" s="435" t="s">
        <v>7712</v>
      </c>
      <c r="D221" s="435"/>
      <c r="E221" s="435"/>
      <c r="F221" s="435"/>
      <c r="G221" s="435"/>
      <c r="H221" s="435"/>
      <c r="I221" s="435"/>
      <c r="J221" s="435"/>
      <c r="K221" s="435"/>
      <c r="L221" s="435"/>
      <c r="M221" s="435"/>
      <c r="N221" s="435"/>
      <c r="O221" s="435"/>
      <c r="P221" s="435"/>
      <c r="Q221" s="435"/>
      <c r="R221" s="435"/>
      <c r="S221" s="435"/>
      <c r="T221" s="435"/>
      <c r="U221" s="435"/>
      <c r="V221" s="435"/>
      <c r="W221" s="435"/>
      <c r="X221" s="435"/>
      <c r="Y221" s="435"/>
      <c r="Z221" s="435"/>
      <c r="AA221" s="435"/>
      <c r="AB221" s="435"/>
      <c r="AC221" s="435"/>
      <c r="AD221" s="435"/>
    </row>
    <row r="222" spans="1:30" s="3" customFormat="1" ht="15" customHeight="1">
      <c r="A222" s="10"/>
      <c r="B222" s="50"/>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row>
    <row r="223" spans="1:30" s="3" customFormat="1" ht="36" customHeight="1">
      <c r="A223" s="10"/>
      <c r="B223" s="6"/>
      <c r="C223" s="6"/>
      <c r="D223" s="435" t="s">
        <v>7713</v>
      </c>
      <c r="E223" s="435"/>
      <c r="F223" s="435"/>
      <c r="G223" s="435"/>
      <c r="H223" s="435"/>
      <c r="I223" s="435"/>
      <c r="J223" s="435"/>
      <c r="K223" s="435"/>
      <c r="L223" s="435"/>
      <c r="M223" s="435"/>
      <c r="N223" s="435"/>
      <c r="O223" s="435"/>
      <c r="P223" s="435"/>
      <c r="Q223" s="435"/>
      <c r="R223" s="435"/>
      <c r="S223" s="435"/>
      <c r="T223" s="435"/>
      <c r="U223" s="435"/>
      <c r="V223" s="435"/>
      <c r="W223" s="435"/>
      <c r="X223" s="435"/>
      <c r="Y223" s="435"/>
      <c r="Z223" s="435"/>
      <c r="AA223" s="435"/>
      <c r="AB223" s="435"/>
      <c r="AC223" s="435"/>
      <c r="AD223" s="435"/>
    </row>
    <row r="224" spans="1:30" s="3" customFormat="1" ht="15" customHeight="1">
      <c r="A224" s="10"/>
      <c r="B224" s="50"/>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row>
    <row r="225" spans="1:30" s="3" customFormat="1" ht="36" customHeight="1">
      <c r="A225" s="10"/>
      <c r="B225" s="50"/>
      <c r="D225" s="6"/>
      <c r="E225" s="1005" t="s">
        <v>7714</v>
      </c>
      <c r="F225" s="1005"/>
      <c r="G225" s="1005"/>
      <c r="H225" s="1005"/>
      <c r="I225" s="1005"/>
      <c r="J225" s="1005"/>
      <c r="K225" s="1005"/>
      <c r="L225" s="1005"/>
      <c r="M225" s="1005"/>
      <c r="N225" s="1005"/>
      <c r="O225" s="1005"/>
      <c r="P225" s="1005"/>
      <c r="Q225" s="1005"/>
      <c r="R225" s="1005"/>
      <c r="S225" s="1005"/>
      <c r="T225" s="1005"/>
      <c r="U225" s="1005"/>
      <c r="V225" s="1005"/>
      <c r="W225" s="1005"/>
      <c r="X225" s="1005"/>
      <c r="Y225" s="1005"/>
      <c r="Z225" s="1005"/>
      <c r="AA225" s="1005"/>
      <c r="AB225" s="1005"/>
      <c r="AC225" s="1005"/>
      <c r="AD225" s="1005"/>
    </row>
    <row r="226" spans="1:30" s="3" customFormat="1" ht="15" customHeight="1">
      <c r="A226" s="10"/>
      <c r="B226" s="50"/>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row>
    <row r="227" spans="1:30" s="3" customFormat="1" ht="48" customHeight="1">
      <c r="A227" s="10"/>
      <c r="B227" s="50"/>
      <c r="D227" s="6"/>
      <c r="E227" s="1005" t="s">
        <v>7715</v>
      </c>
      <c r="F227" s="1005"/>
      <c r="G227" s="1005"/>
      <c r="H227" s="1005"/>
      <c r="I227" s="1005"/>
      <c r="J227" s="1005"/>
      <c r="K227" s="1005"/>
      <c r="L227" s="1005"/>
      <c r="M227" s="1005"/>
      <c r="N227" s="1005"/>
      <c r="O227" s="1005"/>
      <c r="P227" s="1005"/>
      <c r="Q227" s="1005"/>
      <c r="R227" s="1005"/>
      <c r="S227" s="1005"/>
      <c r="T227" s="1005"/>
      <c r="U227" s="1005"/>
      <c r="V227" s="1005"/>
      <c r="W227" s="1005"/>
      <c r="X227" s="1005"/>
      <c r="Y227" s="1005"/>
      <c r="Z227" s="1005"/>
      <c r="AA227" s="1005"/>
      <c r="AB227" s="1005"/>
      <c r="AC227" s="1005"/>
      <c r="AD227" s="1005"/>
    </row>
    <row r="228" spans="1:30" s="3" customFormat="1" ht="15" customHeight="1">
      <c r="A228" s="10"/>
      <c r="B228" s="50"/>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row>
    <row r="229" spans="1:30" s="3" customFormat="1" ht="24" customHeight="1">
      <c r="A229" s="10"/>
      <c r="B229" s="50"/>
      <c r="D229" s="6"/>
      <c r="E229" s="1005" t="s">
        <v>7716</v>
      </c>
      <c r="F229" s="1005"/>
      <c r="G229" s="1005"/>
      <c r="H229" s="1005"/>
      <c r="I229" s="1005"/>
      <c r="J229" s="1005"/>
      <c r="K229" s="1005"/>
      <c r="L229" s="1005"/>
      <c r="M229" s="1005"/>
      <c r="N229" s="1005"/>
      <c r="O229" s="1005"/>
      <c r="P229" s="1005"/>
      <c r="Q229" s="1005"/>
      <c r="R229" s="1005"/>
      <c r="S229" s="1005"/>
      <c r="T229" s="1005"/>
      <c r="U229" s="1005"/>
      <c r="V229" s="1005"/>
      <c r="W229" s="1005"/>
      <c r="X229" s="1005"/>
      <c r="Y229" s="1005"/>
      <c r="Z229" s="1005"/>
      <c r="AA229" s="1005"/>
      <c r="AB229" s="1005"/>
      <c r="AC229" s="1005"/>
      <c r="AD229" s="1005"/>
    </row>
    <row r="230" spans="1:30" s="3" customFormat="1" ht="15" customHeight="1">
      <c r="A230" s="10"/>
      <c r="B230" s="50"/>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row>
    <row r="231" spans="1:30" s="3" customFormat="1" ht="36" customHeight="1">
      <c r="A231" s="10"/>
      <c r="B231" s="50"/>
      <c r="D231" s="6"/>
      <c r="E231" s="1005" t="s">
        <v>7717</v>
      </c>
      <c r="F231" s="1005"/>
      <c r="G231" s="1005"/>
      <c r="H231" s="1005"/>
      <c r="I231" s="1005"/>
      <c r="J231" s="1005"/>
      <c r="K231" s="1005"/>
      <c r="L231" s="1005"/>
      <c r="M231" s="1005"/>
      <c r="N231" s="1005"/>
      <c r="O231" s="1005"/>
      <c r="P231" s="1005"/>
      <c r="Q231" s="1005"/>
      <c r="R231" s="1005"/>
      <c r="S231" s="1005"/>
      <c r="T231" s="1005"/>
      <c r="U231" s="1005"/>
      <c r="V231" s="1005"/>
      <c r="W231" s="1005"/>
      <c r="X231" s="1005"/>
      <c r="Y231" s="1005"/>
      <c r="Z231" s="1005"/>
      <c r="AA231" s="1005"/>
      <c r="AB231" s="1005"/>
      <c r="AC231" s="1005"/>
      <c r="AD231" s="1005"/>
    </row>
    <row r="232" spans="1:30" s="3" customFormat="1" ht="15" customHeight="1">
      <c r="A232" s="10"/>
      <c r="B232" s="50"/>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row>
    <row r="233" spans="1:30" s="3" customFormat="1" ht="36" customHeight="1">
      <c r="A233" s="10"/>
      <c r="B233" s="6"/>
      <c r="C233" s="6"/>
      <c r="D233" s="435" t="s">
        <v>7718</v>
      </c>
      <c r="E233" s="435"/>
      <c r="F233" s="435"/>
      <c r="G233" s="435"/>
      <c r="H233" s="435"/>
      <c r="I233" s="435"/>
      <c r="J233" s="435"/>
      <c r="K233" s="435"/>
      <c r="L233" s="435"/>
      <c r="M233" s="435"/>
      <c r="N233" s="435"/>
      <c r="O233" s="435"/>
      <c r="P233" s="435"/>
      <c r="Q233" s="435"/>
      <c r="R233" s="435"/>
      <c r="S233" s="435"/>
      <c r="T233" s="435"/>
      <c r="U233" s="435"/>
      <c r="V233" s="435"/>
      <c r="W233" s="435"/>
      <c r="X233" s="435"/>
      <c r="Y233" s="435"/>
      <c r="Z233" s="435"/>
      <c r="AA233" s="435"/>
      <c r="AB233" s="435"/>
      <c r="AC233" s="435"/>
      <c r="AD233" s="435"/>
    </row>
    <row r="234" spans="1:30" s="3" customFormat="1" ht="15" customHeight="1">
      <c r="A234" s="10"/>
      <c r="B234" s="50"/>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row>
    <row r="235" spans="1:30" s="3" customFormat="1" ht="48" customHeight="1">
      <c r="A235" s="10"/>
      <c r="B235" s="6"/>
      <c r="C235" s="6"/>
      <c r="D235" s="434" t="s">
        <v>7719</v>
      </c>
      <c r="E235" s="434"/>
      <c r="F235" s="434"/>
      <c r="G235" s="434"/>
      <c r="H235" s="434"/>
      <c r="I235" s="434"/>
      <c r="J235" s="434"/>
      <c r="K235" s="434"/>
      <c r="L235" s="434"/>
      <c r="M235" s="434"/>
      <c r="N235" s="434"/>
      <c r="O235" s="434"/>
      <c r="P235" s="434"/>
      <c r="Q235" s="434"/>
      <c r="R235" s="434"/>
      <c r="S235" s="434"/>
      <c r="T235" s="434"/>
      <c r="U235" s="434"/>
      <c r="V235" s="434"/>
      <c r="W235" s="434"/>
      <c r="X235" s="434"/>
      <c r="Y235" s="434"/>
      <c r="Z235" s="434"/>
      <c r="AA235" s="434"/>
      <c r="AB235" s="434"/>
      <c r="AC235" s="434"/>
      <c r="AD235" s="434"/>
    </row>
    <row r="236" spans="1:30" s="3" customFormat="1" ht="15" customHeight="1">
      <c r="A236" s="10"/>
      <c r="B236" s="50"/>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row>
    <row r="237" spans="1:30" s="3" customFormat="1" ht="48" customHeight="1">
      <c r="A237" s="10"/>
      <c r="B237" s="6"/>
      <c r="C237" s="6"/>
      <c r="D237" s="435" t="s">
        <v>7720</v>
      </c>
      <c r="E237" s="435"/>
      <c r="F237" s="435"/>
      <c r="G237" s="435"/>
      <c r="H237" s="435"/>
      <c r="I237" s="435"/>
      <c r="J237" s="435"/>
      <c r="K237" s="435"/>
      <c r="L237" s="435"/>
      <c r="M237" s="435"/>
      <c r="N237" s="435"/>
      <c r="O237" s="435"/>
      <c r="P237" s="435"/>
      <c r="Q237" s="435"/>
      <c r="R237" s="435"/>
      <c r="S237" s="435"/>
      <c r="T237" s="435"/>
      <c r="U237" s="435"/>
      <c r="V237" s="435"/>
      <c r="W237" s="435"/>
      <c r="X237" s="435"/>
      <c r="Y237" s="435"/>
      <c r="Z237" s="435"/>
      <c r="AA237" s="435"/>
      <c r="AB237" s="435"/>
      <c r="AC237" s="435"/>
      <c r="AD237" s="435"/>
    </row>
    <row r="238" spans="1:30" s="3" customFormat="1" ht="15" customHeight="1">
      <c r="A238" s="10"/>
      <c r="B238" s="6"/>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row>
    <row r="239" spans="1:30" s="3" customFormat="1" ht="24" customHeight="1">
      <c r="A239" s="10"/>
      <c r="B239" s="6"/>
      <c r="D239" s="434" t="s">
        <v>7721</v>
      </c>
      <c r="E239" s="434"/>
      <c r="F239" s="434"/>
      <c r="G239" s="434"/>
      <c r="H239" s="434"/>
      <c r="I239" s="434"/>
      <c r="J239" s="434"/>
      <c r="K239" s="434"/>
      <c r="L239" s="434"/>
      <c r="M239" s="434"/>
      <c r="N239" s="434"/>
      <c r="O239" s="434"/>
      <c r="P239" s="434"/>
      <c r="Q239" s="434"/>
      <c r="R239" s="434"/>
      <c r="S239" s="434"/>
      <c r="T239" s="434"/>
      <c r="U239" s="434"/>
      <c r="V239" s="434"/>
      <c r="W239" s="434"/>
      <c r="X239" s="434"/>
      <c r="Y239" s="434"/>
      <c r="Z239" s="434"/>
      <c r="AA239" s="434"/>
      <c r="AB239" s="434"/>
      <c r="AC239" s="434"/>
      <c r="AD239" s="434"/>
    </row>
    <row r="240" spans="1:30" s="3" customFormat="1" ht="15" customHeight="1">
      <c r="A240" s="10"/>
      <c r="B240" s="6"/>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row>
    <row r="241" spans="1:30" s="3" customFormat="1" ht="36" customHeight="1">
      <c r="A241" s="10"/>
      <c r="B241" s="6"/>
      <c r="C241" s="6"/>
      <c r="D241" s="435" t="s">
        <v>7722</v>
      </c>
      <c r="E241" s="435"/>
      <c r="F241" s="435"/>
      <c r="G241" s="435"/>
      <c r="H241" s="435"/>
      <c r="I241" s="435"/>
      <c r="J241" s="435"/>
      <c r="K241" s="435"/>
      <c r="L241" s="435"/>
      <c r="M241" s="435"/>
      <c r="N241" s="435"/>
      <c r="O241" s="435"/>
      <c r="P241" s="435"/>
      <c r="Q241" s="435"/>
      <c r="R241" s="435"/>
      <c r="S241" s="435"/>
      <c r="T241" s="435"/>
      <c r="U241" s="435"/>
      <c r="V241" s="435"/>
      <c r="W241" s="435"/>
      <c r="X241" s="435"/>
      <c r="Y241" s="435"/>
      <c r="Z241" s="435"/>
      <c r="AA241" s="435"/>
      <c r="AB241" s="435"/>
      <c r="AC241" s="435"/>
      <c r="AD241" s="435"/>
    </row>
    <row r="242" spans="1:30" s="3" customFormat="1" ht="15" customHeight="1">
      <c r="A242" s="10"/>
      <c r="B242" s="6"/>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row>
    <row r="243" spans="1:30" s="3" customFormat="1" ht="36" customHeight="1">
      <c r="A243" s="10"/>
      <c r="B243" s="6"/>
      <c r="C243" s="6"/>
      <c r="D243" s="24"/>
      <c r="E243" s="434" t="s">
        <v>7723</v>
      </c>
      <c r="F243" s="434"/>
      <c r="G243" s="434"/>
      <c r="H243" s="434"/>
      <c r="I243" s="434"/>
      <c r="J243" s="434"/>
      <c r="K243" s="434"/>
      <c r="L243" s="434"/>
      <c r="M243" s="434"/>
      <c r="N243" s="434"/>
      <c r="O243" s="434"/>
      <c r="P243" s="434"/>
      <c r="Q243" s="434"/>
      <c r="R243" s="434"/>
      <c r="S243" s="434"/>
      <c r="T243" s="434"/>
      <c r="U243" s="434"/>
      <c r="V243" s="434"/>
      <c r="W243" s="434"/>
      <c r="X243" s="434"/>
      <c r="Y243" s="434"/>
      <c r="Z243" s="434"/>
      <c r="AA243" s="434"/>
      <c r="AB243" s="434"/>
      <c r="AC243" s="434"/>
      <c r="AD243" s="434"/>
    </row>
    <row r="244" spans="1:30" s="3" customFormat="1" ht="15" customHeight="1">
      <c r="A244" s="10"/>
      <c r="B244" s="6"/>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row>
    <row r="245" spans="1:30" s="3" customFormat="1" ht="36" customHeight="1">
      <c r="A245" s="10"/>
      <c r="B245" s="6"/>
      <c r="C245" s="6"/>
      <c r="D245" s="11"/>
      <c r="E245" s="435" t="s">
        <v>7724</v>
      </c>
      <c r="F245" s="435"/>
      <c r="G245" s="435"/>
      <c r="H245" s="435"/>
      <c r="I245" s="435"/>
      <c r="J245" s="435"/>
      <c r="K245" s="435"/>
      <c r="L245" s="435"/>
      <c r="M245" s="435"/>
      <c r="N245" s="435"/>
      <c r="O245" s="435"/>
      <c r="P245" s="435"/>
      <c r="Q245" s="435"/>
      <c r="R245" s="435"/>
      <c r="S245" s="435"/>
      <c r="T245" s="435"/>
      <c r="U245" s="435"/>
      <c r="V245" s="435"/>
      <c r="W245" s="435"/>
      <c r="X245" s="435"/>
      <c r="Y245" s="435"/>
      <c r="Z245" s="435"/>
      <c r="AA245" s="435"/>
      <c r="AB245" s="435"/>
      <c r="AC245" s="435"/>
      <c r="AD245" s="435"/>
    </row>
    <row r="246" spans="1:30" s="3" customFormat="1" ht="15" customHeight="1">
      <c r="A246" s="10"/>
      <c r="B246" s="6"/>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row>
    <row r="247" spans="1:30" s="3" customFormat="1" ht="36" customHeight="1">
      <c r="A247" s="10"/>
      <c r="B247" s="6"/>
      <c r="C247" s="6"/>
      <c r="D247" s="11"/>
      <c r="E247" s="435" t="s">
        <v>7725</v>
      </c>
      <c r="F247" s="435"/>
      <c r="G247" s="435"/>
      <c r="H247" s="435"/>
      <c r="I247" s="435"/>
      <c r="J247" s="435"/>
      <c r="K247" s="435"/>
      <c r="L247" s="435"/>
      <c r="M247" s="435"/>
      <c r="N247" s="435"/>
      <c r="O247" s="435"/>
      <c r="P247" s="435"/>
      <c r="Q247" s="435"/>
      <c r="R247" s="435"/>
      <c r="S247" s="435"/>
      <c r="T247" s="435"/>
      <c r="U247" s="435"/>
      <c r="V247" s="435"/>
      <c r="W247" s="435"/>
      <c r="X247" s="435"/>
      <c r="Y247" s="435"/>
      <c r="Z247" s="435"/>
      <c r="AA247" s="435"/>
      <c r="AB247" s="435"/>
      <c r="AC247" s="435"/>
      <c r="AD247" s="435"/>
    </row>
    <row r="248" spans="1:30" s="3" customFormat="1" ht="15" customHeight="1">
      <c r="A248" s="10"/>
      <c r="B248" s="6"/>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row>
    <row r="249" spans="1:30" s="3" customFormat="1" ht="36" customHeight="1">
      <c r="A249" s="10"/>
      <c r="B249" s="6"/>
      <c r="C249" s="6"/>
      <c r="D249" s="11"/>
      <c r="E249" s="434" t="s">
        <v>7726</v>
      </c>
      <c r="F249" s="434"/>
      <c r="G249" s="434"/>
      <c r="H249" s="434"/>
      <c r="I249" s="434"/>
      <c r="J249" s="434"/>
      <c r="K249" s="434"/>
      <c r="L249" s="434"/>
      <c r="M249" s="434"/>
      <c r="N249" s="434"/>
      <c r="O249" s="434"/>
      <c r="P249" s="434"/>
      <c r="Q249" s="434"/>
      <c r="R249" s="434"/>
      <c r="S249" s="434"/>
      <c r="T249" s="434"/>
      <c r="U249" s="434"/>
      <c r="V249" s="434"/>
      <c r="W249" s="434"/>
      <c r="X249" s="434"/>
      <c r="Y249" s="434"/>
      <c r="Z249" s="434"/>
      <c r="AA249" s="434"/>
      <c r="AB249" s="434"/>
      <c r="AC249" s="434"/>
      <c r="AD249" s="434"/>
    </row>
    <row r="250" spans="1:30" s="3" customFormat="1" ht="15" customHeight="1">
      <c r="A250" s="10"/>
      <c r="B250" s="6"/>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row>
    <row r="251" spans="1:30" s="3" customFormat="1" ht="36" customHeight="1">
      <c r="A251" s="10"/>
      <c r="B251" s="6"/>
      <c r="C251" s="6"/>
      <c r="D251" s="11"/>
      <c r="E251" s="435" t="s">
        <v>7727</v>
      </c>
      <c r="F251" s="435"/>
      <c r="G251" s="435"/>
      <c r="H251" s="435"/>
      <c r="I251" s="435"/>
      <c r="J251" s="435"/>
      <c r="K251" s="435"/>
      <c r="L251" s="435"/>
      <c r="M251" s="435"/>
      <c r="N251" s="435"/>
      <c r="O251" s="435"/>
      <c r="P251" s="435"/>
      <c r="Q251" s="435"/>
      <c r="R251" s="435"/>
      <c r="S251" s="435"/>
      <c r="T251" s="435"/>
      <c r="U251" s="435"/>
      <c r="V251" s="435"/>
      <c r="W251" s="435"/>
      <c r="X251" s="435"/>
      <c r="Y251" s="435"/>
      <c r="Z251" s="435"/>
      <c r="AA251" s="435"/>
      <c r="AB251" s="435"/>
      <c r="AC251" s="435"/>
      <c r="AD251" s="435"/>
    </row>
    <row r="252" spans="1:30" s="3" customFormat="1" ht="15" customHeight="1">
      <c r="A252" s="10"/>
      <c r="B252" s="6"/>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row>
    <row r="253" spans="1:30" s="3" customFormat="1" ht="36" customHeight="1">
      <c r="A253" s="10"/>
      <c r="B253" s="6"/>
      <c r="C253" s="6"/>
      <c r="D253" s="435" t="s">
        <v>7728</v>
      </c>
      <c r="E253" s="435"/>
      <c r="F253" s="435"/>
      <c r="G253" s="435"/>
      <c r="H253" s="435"/>
      <c r="I253" s="435"/>
      <c r="J253" s="435"/>
      <c r="K253" s="435"/>
      <c r="L253" s="435"/>
      <c r="M253" s="435"/>
      <c r="N253" s="435"/>
      <c r="O253" s="435"/>
      <c r="P253" s="435"/>
      <c r="Q253" s="435"/>
      <c r="R253" s="435"/>
      <c r="S253" s="435"/>
      <c r="T253" s="435"/>
      <c r="U253" s="435"/>
      <c r="V253" s="435"/>
      <c r="W253" s="435"/>
      <c r="X253" s="435"/>
      <c r="Y253" s="435"/>
      <c r="Z253" s="435"/>
      <c r="AA253" s="435"/>
      <c r="AB253" s="435"/>
      <c r="AC253" s="435"/>
      <c r="AD253" s="435"/>
    </row>
    <row r="254" spans="1:30" s="3" customFormat="1" ht="15" customHeight="1">
      <c r="A254" s="10"/>
      <c r="B254" s="6"/>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row>
    <row r="255" spans="1:30" customFormat="1" ht="15">
      <c r="B255" s="50" t="s">
        <v>7729</v>
      </c>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7"/>
      <c r="AC255" s="67"/>
      <c r="AD255" s="67"/>
    </row>
    <row r="256" spans="1:30" customFormat="1" ht="36" customHeight="1">
      <c r="B256" s="64"/>
      <c r="C256" s="434" t="s">
        <v>7730</v>
      </c>
      <c r="D256" s="434"/>
      <c r="E256" s="434"/>
      <c r="F256" s="434"/>
      <c r="G256" s="434"/>
      <c r="H256" s="434"/>
      <c r="I256" s="434"/>
      <c r="J256" s="434"/>
      <c r="K256" s="434"/>
      <c r="L256" s="434"/>
      <c r="M256" s="434"/>
      <c r="N256" s="434"/>
      <c r="O256" s="434"/>
      <c r="P256" s="434"/>
      <c r="Q256" s="434"/>
      <c r="R256" s="434"/>
      <c r="S256" s="434"/>
      <c r="T256" s="434"/>
      <c r="U256" s="434"/>
      <c r="V256" s="434"/>
      <c r="W256" s="434"/>
      <c r="X256" s="434"/>
      <c r="Y256" s="434"/>
      <c r="Z256" s="434"/>
      <c r="AA256" s="434"/>
      <c r="AB256" s="434"/>
      <c r="AC256" s="434"/>
      <c r="AD256" s="434"/>
    </row>
    <row r="257" spans="2:30" ht="15" customHeight="1"/>
    <row r="258" spans="2:30" ht="15" customHeight="1">
      <c r="B258" s="50" t="s">
        <v>5532</v>
      </c>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7"/>
      <c r="AC258" s="67"/>
      <c r="AD258" s="67"/>
    </row>
    <row r="259" spans="2:30" ht="24" customHeight="1">
      <c r="B259" s="64"/>
      <c r="C259" s="434" t="s">
        <v>7731</v>
      </c>
      <c r="D259" s="434"/>
      <c r="E259" s="434"/>
      <c r="F259" s="434"/>
      <c r="G259" s="434"/>
      <c r="H259" s="434"/>
      <c r="I259" s="434"/>
      <c r="J259" s="434"/>
      <c r="K259" s="434"/>
      <c r="L259" s="434"/>
      <c r="M259" s="434"/>
      <c r="N259" s="434"/>
      <c r="O259" s="434"/>
      <c r="P259" s="434"/>
      <c r="Q259" s="434"/>
      <c r="R259" s="434"/>
      <c r="S259" s="434"/>
      <c r="T259" s="434"/>
      <c r="U259" s="434"/>
      <c r="V259" s="434"/>
      <c r="W259" s="434"/>
      <c r="X259" s="434"/>
      <c r="Y259" s="434"/>
      <c r="Z259" s="434"/>
      <c r="AA259" s="434"/>
      <c r="AB259" s="434"/>
      <c r="AC259" s="434"/>
      <c r="AD259" s="434"/>
    </row>
    <row r="260" spans="2:30" ht="15" customHeight="1"/>
    <row r="261" spans="2:30" ht="15" customHeight="1">
      <c r="B261" s="15" t="s">
        <v>7732</v>
      </c>
      <c r="C261" s="213"/>
      <c r="D261" s="213"/>
      <c r="E261" s="213"/>
      <c r="F261" s="213"/>
      <c r="G261" s="213"/>
      <c r="H261" s="213"/>
      <c r="I261" s="213"/>
      <c r="J261" s="213"/>
      <c r="K261" s="213"/>
      <c r="L261" s="213"/>
      <c r="M261" s="213"/>
      <c r="N261" s="213"/>
      <c r="O261" s="213"/>
      <c r="P261" s="213"/>
      <c r="Q261" s="213"/>
      <c r="R261" s="213"/>
      <c r="S261" s="213"/>
      <c r="T261" s="213"/>
      <c r="U261" s="213"/>
      <c r="V261" s="213"/>
      <c r="W261" s="213"/>
      <c r="X261" s="213"/>
      <c r="Y261" s="213"/>
      <c r="Z261" s="213"/>
      <c r="AA261" s="213"/>
      <c r="AB261" s="213"/>
      <c r="AC261" s="213"/>
      <c r="AD261" s="213"/>
    </row>
    <row r="262" spans="2:30" ht="60" customHeight="1">
      <c r="B262" s="213"/>
      <c r="C262" s="434" t="s">
        <v>7733</v>
      </c>
      <c r="D262" s="434"/>
      <c r="E262" s="434"/>
      <c r="F262" s="434"/>
      <c r="G262" s="434"/>
      <c r="H262" s="434"/>
      <c r="I262" s="434"/>
      <c r="J262" s="434"/>
      <c r="K262" s="434"/>
      <c r="L262" s="434"/>
      <c r="M262" s="434"/>
      <c r="N262" s="434"/>
      <c r="O262" s="434"/>
      <c r="P262" s="434"/>
      <c r="Q262" s="434"/>
      <c r="R262" s="434"/>
      <c r="S262" s="434"/>
      <c r="T262" s="434"/>
      <c r="U262" s="434"/>
      <c r="V262" s="434"/>
      <c r="W262" s="434"/>
      <c r="X262" s="434"/>
      <c r="Y262" s="434"/>
      <c r="Z262" s="434"/>
      <c r="AA262" s="434"/>
      <c r="AB262" s="434"/>
      <c r="AC262" s="434"/>
      <c r="AD262" s="434"/>
    </row>
    <row r="263" spans="2:30" ht="15" customHeight="1"/>
    <row r="264" spans="2:30" ht="15" customHeight="1"/>
    <row r="265" spans="2:30" ht="15" customHeight="1"/>
    <row r="266" spans="2:30" ht="15" customHeight="1"/>
    <row r="267" spans="2:30" ht="15" customHeight="1"/>
    <row r="268" spans="2:30" ht="15" customHeight="1"/>
    <row r="269" spans="2:30" ht="15" hidden="1" customHeight="1"/>
    <row r="270" spans="2:30" ht="15" hidden="1" customHeight="1"/>
    <row r="271" spans="2:30" ht="15" hidden="1" customHeight="1"/>
    <row r="272" spans="2:30"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row r="280" ht="15" hidden="1" customHeight="1"/>
    <row r="281" ht="15" hidden="1" customHeight="1"/>
    <row r="282" ht="15" hidden="1" customHeight="1"/>
    <row r="283" ht="15" hidden="1" customHeight="1"/>
    <row r="284" ht="15" hidden="1" customHeight="1"/>
    <row r="285" ht="15" hidden="1" customHeight="1"/>
    <row r="286" ht="15" hidden="1" customHeight="1"/>
    <row r="287" ht="15" hidden="1" customHeight="1"/>
    <row r="288"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row r="343" ht="15" hidden="1" customHeight="1"/>
    <row r="344" ht="15" hidden="1" customHeight="1"/>
    <row r="345" ht="15" hidden="1" customHeight="1"/>
    <row r="346" ht="15" hidden="1" customHeight="1"/>
    <row r="347" ht="15" hidden="1" customHeight="1"/>
    <row r="348" ht="15" hidden="1" customHeight="1"/>
    <row r="349" ht="15" hidden="1" customHeight="1"/>
    <row r="350" ht="15" hidden="1" customHeight="1"/>
    <row r="351" ht="15" hidden="1" customHeight="1"/>
    <row r="352" ht="15" hidden="1" customHeight="1"/>
    <row r="353" ht="15" hidden="1" customHeight="1"/>
    <row r="354" ht="15" hidden="1" customHeight="1"/>
    <row r="355" ht="15" hidden="1" customHeight="1"/>
    <row r="356" ht="15" hidden="1" customHeight="1"/>
    <row r="357" ht="15" hidden="1" customHeight="1"/>
    <row r="358" ht="15" hidden="1" customHeight="1"/>
    <row r="359" ht="15" hidden="1" customHeight="1"/>
    <row r="360" ht="15" hidden="1" customHeight="1"/>
    <row r="361" ht="15" hidden="1" customHeight="1"/>
    <row r="362" ht="15" hidden="1" customHeight="1"/>
    <row r="363" ht="15" hidden="1" customHeight="1"/>
    <row r="364" ht="15" hidden="1" customHeight="1"/>
    <row r="365" ht="15" hidden="1" customHeight="1"/>
    <row r="366" ht="15" hidden="1" customHeight="1"/>
    <row r="367" ht="15" hidden="1" customHeight="1"/>
    <row r="368" ht="15" hidden="1" customHeight="1"/>
    <row r="369" ht="15" hidden="1" customHeight="1"/>
    <row r="370" ht="15" hidden="1" customHeight="1"/>
    <row r="371" ht="15" hidden="1" customHeight="1"/>
    <row r="372" ht="15" hidden="1" customHeight="1"/>
    <row r="373" ht="15" hidden="1" customHeight="1"/>
    <row r="374" ht="15" hidden="1" customHeight="1"/>
    <row r="375" ht="15" hidden="1" customHeight="1"/>
    <row r="376" ht="15" hidden="1" customHeight="1"/>
    <row r="377" ht="15" hidden="1" customHeight="1"/>
    <row r="378" ht="15" hidden="1" customHeight="1"/>
    <row r="379" ht="15" hidden="1" customHeight="1"/>
    <row r="380" ht="15" hidden="1" customHeight="1"/>
    <row r="381" ht="15" hidden="1" customHeight="1"/>
    <row r="382" ht="15" hidden="1" customHeight="1"/>
    <row r="383" ht="15" hidden="1" customHeight="1"/>
    <row r="384" ht="15" hidden="1" customHeight="1"/>
    <row r="385" ht="15" hidden="1" customHeight="1"/>
    <row r="386" ht="15" hidden="1" customHeight="1"/>
    <row r="387" ht="15" hidden="1" customHeight="1"/>
    <row r="388" ht="15" hidden="1" customHeight="1"/>
    <row r="389" ht="15" hidden="1" customHeight="1"/>
    <row r="390" ht="15" hidden="1" customHeight="1"/>
    <row r="391" ht="15" hidden="1" customHeight="1"/>
    <row r="392" ht="15" hidden="1" customHeight="1"/>
    <row r="393" ht="15" hidden="1" customHeight="1"/>
    <row r="394" ht="15" hidden="1" customHeight="1"/>
    <row r="395" ht="15" hidden="1" customHeight="1"/>
    <row r="396" ht="15" hidden="1" customHeight="1"/>
    <row r="397" ht="15" hidden="1" customHeight="1"/>
    <row r="398" ht="15" hidden="1" customHeight="1"/>
    <row r="399" ht="15" hidden="1" customHeight="1"/>
    <row r="400" ht="15" hidden="1" customHeight="1"/>
    <row r="401" ht="15" hidden="1" customHeight="1"/>
    <row r="402" ht="15" hidden="1" customHeight="1"/>
    <row r="403" ht="15" hidden="1" customHeight="1"/>
    <row r="404" ht="15" hidden="1" customHeight="1"/>
    <row r="405" ht="15" hidden="1" customHeight="1"/>
    <row r="406" ht="15" hidden="1" customHeight="1"/>
    <row r="407" ht="15" hidden="1" customHeight="1"/>
    <row r="408" ht="15" hidden="1" customHeight="1"/>
    <row r="409" ht="15" hidden="1" customHeight="1"/>
    <row r="410" ht="15" hidden="1" customHeight="1"/>
    <row r="411" ht="15" hidden="1" customHeight="1"/>
    <row r="412" ht="15" hidden="1" customHeight="1"/>
    <row r="413" ht="15" hidden="1" customHeight="1"/>
    <row r="414" ht="15" hidden="1" customHeight="1"/>
    <row r="415" ht="15" hidden="1" customHeight="1"/>
    <row r="416" ht="15" hidden="1" customHeight="1"/>
    <row r="417" ht="15" hidden="1" customHeight="1"/>
    <row r="418" ht="15" hidden="1" customHeight="1"/>
    <row r="419" ht="15" hidden="1" customHeight="1"/>
    <row r="420" ht="15" hidden="1" customHeight="1"/>
    <row r="421" ht="15" hidden="1" customHeight="1"/>
    <row r="422" ht="15" hidden="1" customHeight="1"/>
    <row r="423" ht="15" hidden="1" customHeight="1"/>
    <row r="424" ht="15" hidden="1" customHeight="1"/>
    <row r="425" ht="15" hidden="1" customHeight="1"/>
    <row r="426" ht="15" hidden="1" customHeight="1"/>
    <row r="427" ht="15" hidden="1" customHeight="1"/>
    <row r="428" ht="15" hidden="1" customHeight="1"/>
    <row r="429" ht="15" hidden="1" customHeight="1"/>
    <row r="430" ht="15" hidden="1" customHeight="1"/>
    <row r="431" ht="15" hidden="1" customHeight="1"/>
    <row r="432" ht="15" hidden="1" customHeight="1"/>
    <row r="433" ht="15" hidden="1" customHeight="1"/>
    <row r="434" ht="15" hidden="1" customHeight="1"/>
    <row r="435" ht="15" hidden="1" customHeight="1"/>
    <row r="436" ht="15" hidden="1" customHeight="1"/>
    <row r="437" ht="15" hidden="1" customHeight="1"/>
    <row r="438" ht="15" hidden="1" customHeight="1"/>
    <row r="439" ht="15" hidden="1" customHeight="1"/>
    <row r="440" ht="15" hidden="1" customHeight="1"/>
    <row r="441" ht="15" hidden="1" customHeight="1"/>
    <row r="442" ht="15" hidden="1" customHeight="1"/>
    <row r="443" ht="15" hidden="1" customHeight="1"/>
    <row r="444" ht="15" hidden="1" customHeight="1"/>
    <row r="445" ht="15" hidden="1" customHeight="1"/>
    <row r="446" ht="15" hidden="1" customHeight="1"/>
    <row r="447" ht="15" hidden="1" customHeight="1"/>
    <row r="448" ht="15" hidden="1" customHeight="1"/>
    <row r="449" ht="15" hidden="1" customHeight="1"/>
    <row r="450" ht="15" hidden="1" customHeight="1"/>
    <row r="451" ht="15" hidden="1" customHeight="1"/>
    <row r="452" ht="15" hidden="1" customHeight="1"/>
    <row r="453" ht="15" hidden="1" customHeight="1"/>
    <row r="454" ht="15" hidden="1" customHeight="1"/>
    <row r="455" ht="15" hidden="1" customHeight="1"/>
    <row r="456" ht="15" hidden="1" customHeight="1"/>
    <row r="457" ht="15" hidden="1" customHeight="1"/>
    <row r="458" ht="15" hidden="1" customHeight="1"/>
    <row r="459" ht="15" hidden="1" customHeight="1"/>
    <row r="460" ht="15" hidden="1" customHeight="1"/>
    <row r="461" ht="15" hidden="1" customHeight="1"/>
    <row r="462" ht="15" hidden="1" customHeight="1"/>
    <row r="463" ht="15" hidden="1" customHeight="1"/>
    <row r="464" ht="15" hidden="1" customHeight="1"/>
    <row r="465" ht="15" hidden="1" customHeight="1"/>
    <row r="466" ht="15" hidden="1" customHeight="1"/>
    <row r="467" ht="15" hidden="1" customHeight="1"/>
    <row r="468" ht="15" hidden="1" customHeight="1"/>
    <row r="469" ht="15" hidden="1" customHeight="1"/>
    <row r="470" ht="15" hidden="1" customHeight="1"/>
    <row r="471" ht="15" hidden="1" customHeight="1"/>
    <row r="472" ht="15" hidden="1" customHeight="1"/>
    <row r="473" ht="15" hidden="1" customHeight="1"/>
    <row r="474" ht="15" hidden="1" customHeight="1"/>
    <row r="475" ht="15" hidden="1" customHeight="1"/>
    <row r="476" ht="15" hidden="1" customHeight="1"/>
    <row r="477" ht="15" hidden="1" customHeight="1"/>
    <row r="478" ht="15" hidden="1" customHeight="1"/>
    <row r="479" ht="15" hidden="1" customHeight="1"/>
    <row r="480" ht="15" hidden="1" customHeight="1"/>
    <row r="481" ht="15" hidden="1" customHeight="1"/>
    <row r="482" ht="15" hidden="1" customHeight="1"/>
    <row r="483" ht="15" hidden="1" customHeight="1"/>
    <row r="484" ht="15" hidden="1" customHeight="1"/>
    <row r="485" ht="15" hidden="1" customHeight="1"/>
    <row r="486" ht="15" hidden="1" customHeight="1"/>
    <row r="487" ht="15" hidden="1" customHeight="1"/>
    <row r="488" ht="15" hidden="1" customHeight="1"/>
    <row r="489" ht="15" hidden="1" customHeight="1"/>
    <row r="490" ht="15" hidden="1" customHeight="1"/>
    <row r="491" ht="15" hidden="1" customHeight="1"/>
    <row r="492" ht="15" hidden="1" customHeight="1"/>
    <row r="493" ht="15" hidden="1" customHeight="1"/>
    <row r="494" ht="15" hidden="1" customHeight="1"/>
    <row r="495" ht="15" hidden="1" customHeight="1"/>
    <row r="496" ht="15" hidden="1" customHeight="1"/>
    <row r="497" ht="15" hidden="1" customHeight="1"/>
    <row r="498" ht="15" hidden="1" customHeight="1"/>
    <row r="499" ht="15" hidden="1" customHeight="1"/>
    <row r="500" ht="15" hidden="1" customHeight="1"/>
    <row r="501" ht="15" hidden="1" customHeight="1"/>
    <row r="502" ht="15" hidden="1" customHeight="1"/>
    <row r="503" ht="15" hidden="1" customHeight="1"/>
    <row r="504" ht="15" hidden="1" customHeight="1"/>
    <row r="505" ht="15" hidden="1" customHeight="1"/>
    <row r="506" ht="15" hidden="1" customHeight="1"/>
    <row r="507" ht="15" hidden="1" customHeight="1"/>
    <row r="508" ht="15" hidden="1" customHeight="1"/>
    <row r="509" ht="15" hidden="1" customHeight="1"/>
    <row r="510" ht="15" hidden="1" customHeight="1"/>
    <row r="511" ht="15" hidden="1" customHeight="1"/>
    <row r="512" ht="15" hidden="1" customHeight="1"/>
    <row r="513" ht="15" hidden="1" customHeight="1"/>
    <row r="514" ht="15" hidden="1" customHeight="1"/>
    <row r="515" ht="15" hidden="1" customHeight="1"/>
    <row r="516" ht="15" hidden="1" customHeight="1"/>
    <row r="517" ht="15" hidden="1" customHeight="1"/>
    <row r="518" ht="15" hidden="1" customHeight="1"/>
    <row r="519" ht="15" hidden="1" customHeight="1"/>
    <row r="520" ht="15" hidden="1" customHeight="1"/>
    <row r="521" ht="15" hidden="1" customHeight="1"/>
    <row r="522" ht="15" hidden="1" customHeight="1"/>
    <row r="523" ht="15" hidden="1" customHeight="1"/>
    <row r="524" ht="15" hidden="1" customHeight="1"/>
    <row r="525" ht="15" hidden="1" customHeight="1"/>
    <row r="526" ht="15" hidden="1" customHeight="1"/>
    <row r="527" ht="15" hidden="1" customHeight="1"/>
    <row r="528" ht="15" hidden="1" customHeight="1"/>
    <row r="529" ht="15" hidden="1" customHeight="1"/>
    <row r="530" ht="15" hidden="1" customHeight="1"/>
    <row r="531" ht="15" hidden="1" customHeight="1"/>
    <row r="532" ht="15" hidden="1" customHeight="1"/>
    <row r="533" ht="15" hidden="1" customHeight="1"/>
    <row r="534" ht="15" hidden="1" customHeight="1"/>
    <row r="535" ht="15" hidden="1" customHeight="1"/>
    <row r="536" ht="15" hidden="1" customHeight="1"/>
    <row r="537" ht="15" hidden="1" customHeight="1"/>
    <row r="538" ht="15" hidden="1" customHeight="1"/>
    <row r="539" ht="15" hidden="1" customHeight="1"/>
    <row r="540" ht="15" hidden="1" customHeight="1"/>
    <row r="541" ht="15" hidden="1" customHeight="1"/>
    <row r="542" ht="15" hidden="1" customHeight="1"/>
    <row r="543" ht="15" hidden="1" customHeight="1"/>
    <row r="544" ht="15" hidden="1" customHeight="1"/>
    <row r="545" ht="15" hidden="1" customHeight="1"/>
    <row r="546" ht="15" hidden="1" customHeight="1"/>
    <row r="547" ht="15" hidden="1" customHeight="1"/>
    <row r="548" ht="15" hidden="1" customHeight="1"/>
    <row r="549" ht="15" hidden="1" customHeight="1"/>
    <row r="550" ht="15" hidden="1" customHeight="1"/>
    <row r="551" ht="15" hidden="1" customHeight="1"/>
    <row r="552" ht="15" hidden="1" customHeight="1"/>
    <row r="553" ht="15" hidden="1" customHeight="1"/>
    <row r="554" ht="15" hidden="1" customHeight="1"/>
    <row r="555" ht="15" hidden="1" customHeight="1"/>
    <row r="556" ht="15" hidden="1" customHeight="1"/>
    <row r="557" ht="15" hidden="1" customHeight="1"/>
    <row r="558" ht="15" hidden="1" customHeight="1"/>
    <row r="559" ht="15" hidden="1" customHeight="1"/>
    <row r="560" ht="15" hidden="1" customHeight="1"/>
    <row r="561" ht="15" hidden="1" customHeight="1"/>
    <row r="562" ht="15" hidden="1" customHeight="1"/>
    <row r="563" ht="15" hidden="1" customHeight="1"/>
    <row r="564" ht="15" hidden="1" customHeight="1"/>
    <row r="565" ht="15" hidden="1" customHeight="1"/>
    <row r="566" ht="15" hidden="1" customHeight="1"/>
    <row r="567" ht="15" hidden="1" customHeight="1"/>
    <row r="568" ht="15" hidden="1" customHeight="1"/>
    <row r="569" ht="15" hidden="1" customHeight="1"/>
    <row r="570" ht="15" hidden="1" customHeight="1"/>
    <row r="571" ht="15" hidden="1" customHeight="1"/>
    <row r="572" ht="15" hidden="1" customHeight="1"/>
    <row r="573" ht="15" hidden="1" customHeight="1"/>
    <row r="574" ht="15" hidden="1" customHeight="1"/>
    <row r="575" ht="15" hidden="1" customHeight="1"/>
    <row r="576" ht="15" hidden="1" customHeight="1"/>
    <row r="577" ht="15" hidden="1" customHeight="1"/>
    <row r="578" ht="15" hidden="1" customHeight="1"/>
    <row r="579" ht="15" hidden="1" customHeight="1"/>
    <row r="580" ht="15" hidden="1" customHeight="1"/>
    <row r="581" ht="15" hidden="1" customHeight="1"/>
    <row r="582" ht="15" hidden="1" customHeight="1"/>
    <row r="583" ht="15" hidden="1" customHeight="1"/>
    <row r="584" ht="15" hidden="1" customHeight="1"/>
    <row r="585" ht="15" hidden="1" customHeight="1"/>
    <row r="586" ht="15" hidden="1" customHeight="1"/>
    <row r="587" ht="15" hidden="1" customHeight="1"/>
    <row r="588" ht="15" hidden="1" customHeight="1"/>
    <row r="589" ht="15" hidden="1" customHeight="1"/>
    <row r="590" ht="15" hidden="1" customHeight="1"/>
    <row r="591" ht="15" hidden="1" customHeight="1"/>
    <row r="592" ht="15" hidden="1" customHeight="1"/>
    <row r="593" ht="15" hidden="1" customHeight="1"/>
    <row r="594" ht="15" hidden="1" customHeight="1"/>
    <row r="595" ht="15" hidden="1" customHeight="1"/>
    <row r="596" ht="15" hidden="1" customHeight="1"/>
    <row r="597" ht="15" hidden="1" customHeight="1"/>
    <row r="598" ht="15" hidden="1" customHeight="1"/>
    <row r="599" ht="15" hidden="1" customHeight="1"/>
    <row r="600" ht="15" hidden="1" customHeight="1"/>
    <row r="601" ht="15" hidden="1" customHeight="1"/>
    <row r="602" ht="15" hidden="1" customHeight="1"/>
    <row r="603" ht="15" hidden="1" customHeight="1"/>
    <row r="604" ht="15" hidden="1" customHeight="1"/>
    <row r="605" ht="15" hidden="1" customHeight="1"/>
    <row r="606" ht="15" hidden="1" customHeight="1"/>
    <row r="607" ht="15" hidden="1" customHeight="1"/>
    <row r="608" ht="15" hidden="1" customHeight="1"/>
    <row r="609" ht="15" hidden="1" customHeight="1"/>
    <row r="610" ht="15" hidden="1" customHeight="1"/>
    <row r="611" ht="15" hidden="1" customHeight="1"/>
    <row r="612" ht="15" hidden="1" customHeight="1"/>
    <row r="613" ht="15" hidden="1" customHeight="1"/>
    <row r="614" ht="15" hidden="1" customHeight="1"/>
    <row r="615" ht="15" hidden="1" customHeight="1"/>
    <row r="616" ht="15" hidden="1" customHeight="1"/>
    <row r="617" ht="15" hidden="1" customHeight="1"/>
    <row r="618" ht="15" hidden="1" customHeight="1"/>
    <row r="619" ht="15" hidden="1" customHeight="1"/>
    <row r="620" ht="15" hidden="1" customHeight="1"/>
    <row r="621" ht="15" hidden="1" customHeight="1"/>
    <row r="622" ht="15" hidden="1" customHeight="1"/>
    <row r="623" ht="15" hidden="1" customHeight="1"/>
    <row r="624" ht="15" hidden="1" customHeight="1"/>
    <row r="625" ht="15" hidden="1" customHeight="1"/>
    <row r="626" ht="15" hidden="1" customHeight="1"/>
    <row r="627" ht="15" hidden="1" customHeight="1"/>
    <row r="628" ht="15" hidden="1" customHeight="1"/>
    <row r="629" ht="15" hidden="1" customHeight="1"/>
    <row r="630" ht="15" hidden="1" customHeight="1"/>
    <row r="631" ht="15" hidden="1" customHeight="1"/>
    <row r="632" ht="15" hidden="1" customHeight="1"/>
    <row r="633" ht="15" hidden="1" customHeight="1"/>
    <row r="634" ht="15" hidden="1" customHeight="1"/>
    <row r="635" ht="15" hidden="1" customHeight="1"/>
    <row r="636" ht="15" hidden="1" customHeight="1"/>
    <row r="637" ht="15" hidden="1" customHeight="1"/>
    <row r="638" ht="15" hidden="1" customHeight="1"/>
    <row r="639" ht="15" hidden="1" customHeight="1"/>
    <row r="640" ht="15" hidden="1" customHeight="1"/>
    <row r="641" ht="15" hidden="1" customHeight="1"/>
    <row r="642" ht="15" hidden="1" customHeight="1"/>
    <row r="643" ht="15" hidden="1" customHeight="1"/>
    <row r="644" ht="15" hidden="1" customHeight="1"/>
    <row r="645" ht="15" hidden="1" customHeight="1"/>
    <row r="646" ht="15" hidden="1" customHeight="1"/>
    <row r="647" ht="15" hidden="1" customHeight="1"/>
    <row r="648" ht="15" hidden="1" customHeight="1"/>
    <row r="649" ht="15" hidden="1" customHeight="1"/>
    <row r="650" ht="15" hidden="1" customHeight="1"/>
    <row r="651" ht="15" hidden="1" customHeight="1"/>
    <row r="652" ht="15" hidden="1" customHeight="1"/>
    <row r="653" ht="15" hidden="1" customHeight="1"/>
    <row r="654" ht="15" hidden="1" customHeight="1"/>
    <row r="655" ht="15" hidden="1" customHeight="1"/>
    <row r="656" ht="15" hidden="1" customHeight="1"/>
    <row r="657" ht="15" hidden="1" customHeight="1"/>
    <row r="658" ht="15" hidden="1" customHeight="1"/>
    <row r="659" ht="15" hidden="1" customHeight="1"/>
    <row r="660" ht="15" hidden="1" customHeight="1"/>
    <row r="661" ht="15" hidden="1" customHeight="1"/>
    <row r="662" ht="15" hidden="1" customHeight="1"/>
    <row r="663" ht="15" hidden="1" customHeight="1"/>
    <row r="664" ht="15" hidden="1" customHeight="1"/>
    <row r="665" ht="15" hidden="1" customHeight="1"/>
    <row r="666" ht="15" hidden="1" customHeight="1"/>
    <row r="667" ht="15" hidden="1" customHeight="1"/>
    <row r="668" ht="15" hidden="1" customHeight="1"/>
    <row r="669" ht="15" hidden="1" customHeight="1"/>
    <row r="670" ht="15" hidden="1" customHeight="1"/>
    <row r="671" ht="15" hidden="1" customHeight="1"/>
    <row r="672" ht="15" hidden="1" customHeight="1"/>
    <row r="673" ht="15" hidden="1" customHeight="1"/>
    <row r="674" ht="15" hidden="1" customHeight="1"/>
    <row r="675" ht="15" hidden="1" customHeight="1"/>
    <row r="676" ht="15" hidden="1" customHeight="1"/>
    <row r="677" ht="15" hidden="1" customHeight="1"/>
    <row r="678" ht="15" hidden="1" customHeight="1"/>
    <row r="679" ht="15" hidden="1" customHeight="1"/>
    <row r="680" ht="15" hidden="1" customHeight="1"/>
    <row r="681" ht="15" hidden="1" customHeight="1"/>
    <row r="682" ht="15" hidden="1" customHeight="1"/>
    <row r="683" ht="15" hidden="1" customHeight="1"/>
    <row r="684" ht="15" hidden="1" customHeight="1"/>
    <row r="685" ht="15" hidden="1" customHeight="1"/>
    <row r="686" ht="15" hidden="1" customHeight="1"/>
    <row r="687" ht="15" hidden="1" customHeight="1"/>
    <row r="688" ht="15" hidden="1" customHeight="1"/>
    <row r="689" ht="15" hidden="1" customHeight="1"/>
    <row r="690" ht="15" hidden="1" customHeight="1"/>
    <row r="691" ht="15" hidden="1" customHeight="1"/>
    <row r="692" ht="15" hidden="1" customHeight="1"/>
    <row r="693" ht="15" hidden="1" customHeight="1"/>
    <row r="694" ht="15" hidden="1" customHeight="1"/>
    <row r="695" ht="15" hidden="1" customHeight="1"/>
    <row r="696" ht="15" hidden="1" customHeight="1"/>
    <row r="697" ht="15" hidden="1" customHeight="1"/>
    <row r="698" ht="15" hidden="1" customHeight="1"/>
    <row r="699" ht="15" hidden="1" customHeight="1"/>
    <row r="700" ht="15" hidden="1" customHeight="1"/>
    <row r="701" ht="15" hidden="1" customHeight="1"/>
    <row r="702" ht="15" hidden="1" customHeight="1"/>
    <row r="703" ht="15" hidden="1" customHeight="1"/>
    <row r="704" ht="15" hidden="1" customHeight="1"/>
    <row r="705" ht="15" hidden="1" customHeight="1"/>
    <row r="706" ht="15" hidden="1" customHeight="1"/>
    <row r="707" ht="15" hidden="1" customHeight="1"/>
    <row r="708" ht="15" hidden="1" customHeight="1"/>
    <row r="709" ht="15" hidden="1" customHeight="1"/>
    <row r="710" ht="15" hidden="1" customHeight="1"/>
    <row r="711" ht="15" hidden="1" customHeight="1"/>
    <row r="712" ht="15" hidden="1" customHeight="1"/>
    <row r="713" ht="15" hidden="1" customHeight="1"/>
    <row r="714" ht="15" hidden="1" customHeight="1"/>
    <row r="715" ht="15" hidden="1" customHeight="1"/>
    <row r="716" ht="15" hidden="1" customHeight="1"/>
    <row r="717" ht="15" hidden="1" customHeight="1"/>
    <row r="718" ht="15" hidden="1" customHeight="1"/>
    <row r="719" ht="15" hidden="1" customHeight="1"/>
    <row r="720" ht="15" hidden="1" customHeight="1"/>
    <row r="721" ht="15" hidden="1" customHeight="1"/>
    <row r="722" ht="15" hidden="1" customHeight="1"/>
    <row r="723" ht="15" hidden="1" customHeight="1"/>
    <row r="724" ht="15" hidden="1" customHeight="1"/>
    <row r="725" ht="15" hidden="1" customHeight="1"/>
    <row r="726" ht="15" hidden="1" customHeight="1"/>
    <row r="727" ht="15" hidden="1" customHeight="1"/>
    <row r="728" ht="15" hidden="1" customHeight="1"/>
    <row r="729" ht="15" hidden="1" customHeight="1"/>
    <row r="730" ht="15" hidden="1" customHeight="1"/>
    <row r="731" ht="15" hidden="1" customHeight="1"/>
    <row r="732" ht="15" hidden="1" customHeight="1"/>
    <row r="733" ht="15" hidden="1" customHeight="1"/>
    <row r="734" ht="15" hidden="1" customHeight="1"/>
    <row r="735" ht="15" hidden="1" customHeight="1"/>
    <row r="736" ht="15" hidden="1" customHeight="1"/>
    <row r="737" ht="15" hidden="1" customHeight="1"/>
    <row r="738" ht="15" hidden="1" customHeight="1"/>
    <row r="739" ht="15" hidden="1" customHeight="1"/>
    <row r="740" ht="15" hidden="1" customHeight="1"/>
    <row r="741" ht="15" hidden="1" customHeight="1"/>
    <row r="742" ht="15" hidden="1" customHeight="1"/>
    <row r="743" ht="15" hidden="1" customHeight="1"/>
    <row r="744" ht="15" hidden="1" customHeight="1"/>
    <row r="745" ht="15" hidden="1" customHeight="1"/>
    <row r="746" ht="15" hidden="1" customHeight="1"/>
    <row r="747" ht="15" hidden="1" customHeight="1"/>
    <row r="748" ht="15" hidden="1" customHeight="1"/>
    <row r="749" ht="15" hidden="1" customHeight="1"/>
    <row r="750" ht="15" hidden="1" customHeight="1"/>
    <row r="751" ht="15" hidden="1" customHeight="1"/>
    <row r="752" ht="15" hidden="1" customHeight="1"/>
    <row r="753" ht="15" hidden="1" customHeight="1"/>
    <row r="754" ht="15" hidden="1" customHeight="1"/>
    <row r="755" ht="15" hidden="1" customHeight="1"/>
    <row r="756" ht="15" hidden="1" customHeight="1"/>
    <row r="757" ht="15" hidden="1" customHeight="1"/>
    <row r="758" ht="15" hidden="1" customHeight="1"/>
    <row r="759" ht="15" hidden="1" customHeight="1"/>
    <row r="760" ht="15" hidden="1" customHeight="1"/>
    <row r="761" ht="15" hidden="1" customHeight="1"/>
    <row r="762" ht="15" hidden="1" customHeight="1"/>
    <row r="763" ht="15" hidden="1" customHeight="1"/>
    <row r="764" ht="15" hidden="1" customHeight="1"/>
    <row r="765" ht="15" hidden="1" customHeight="1"/>
    <row r="766" ht="15" hidden="1" customHeight="1"/>
    <row r="767" ht="15" hidden="1" customHeight="1"/>
    <row r="768" ht="15" hidden="1" customHeight="1"/>
    <row r="769" ht="15" hidden="1" customHeight="1"/>
    <row r="770" ht="15" hidden="1" customHeight="1"/>
    <row r="771" ht="15" hidden="1" customHeight="1"/>
    <row r="772" ht="15" hidden="1" customHeight="1"/>
    <row r="773" ht="15" hidden="1" customHeight="1"/>
    <row r="774" ht="15" hidden="1" customHeight="1"/>
    <row r="775" ht="15" hidden="1" customHeight="1"/>
    <row r="776" ht="15" hidden="1" customHeight="1"/>
    <row r="777" ht="15" hidden="1" customHeight="1"/>
    <row r="778" ht="15" hidden="1" customHeight="1"/>
    <row r="779" ht="15" hidden="1" customHeight="1"/>
    <row r="780" ht="15" hidden="1" customHeight="1"/>
    <row r="781" ht="15" hidden="1" customHeight="1"/>
    <row r="782" ht="15" hidden="1" customHeight="1"/>
    <row r="783" ht="15" hidden="1" customHeight="1"/>
    <row r="784" ht="15" hidden="1" customHeight="1"/>
    <row r="785" ht="15" hidden="1" customHeight="1"/>
    <row r="786" ht="15" hidden="1" customHeight="1"/>
    <row r="787" ht="15" hidden="1" customHeight="1"/>
    <row r="788" ht="15" hidden="1" customHeight="1"/>
    <row r="789" ht="15" hidden="1" customHeight="1"/>
    <row r="790" ht="15" hidden="1" customHeight="1"/>
    <row r="791" ht="15" hidden="1" customHeight="1"/>
    <row r="792" ht="15" hidden="1" customHeight="1"/>
    <row r="793" ht="15" hidden="1" customHeight="1"/>
    <row r="794" ht="15" hidden="1" customHeight="1"/>
    <row r="795" ht="15" hidden="1" customHeight="1"/>
    <row r="796" ht="15" hidden="1" customHeight="1"/>
    <row r="797" ht="15" hidden="1" customHeight="1"/>
    <row r="798" ht="15" hidden="1" customHeight="1"/>
    <row r="799" ht="15" hidden="1" customHeight="1"/>
    <row r="800" ht="15" hidden="1" customHeight="1"/>
    <row r="801" ht="15" hidden="1" customHeight="1"/>
    <row r="802" ht="15" hidden="1" customHeight="1"/>
    <row r="803" ht="15" hidden="1" customHeight="1"/>
    <row r="804" ht="15" hidden="1" customHeight="1"/>
    <row r="805" ht="15" hidden="1" customHeight="1"/>
    <row r="806" ht="15" hidden="1" customHeight="1"/>
    <row r="807" ht="15" hidden="1" customHeight="1"/>
    <row r="808" ht="15" hidden="1" customHeight="1"/>
    <row r="809" ht="15" hidden="1" customHeight="1"/>
    <row r="810" ht="15" hidden="1" customHeight="1"/>
    <row r="811" ht="15" hidden="1" customHeight="1"/>
    <row r="812" ht="15" hidden="1" customHeight="1"/>
    <row r="813" ht="15" hidden="1" customHeight="1"/>
    <row r="814" ht="15" hidden="1" customHeight="1"/>
    <row r="815" ht="15" hidden="1" customHeight="1"/>
    <row r="816" ht="15" hidden="1" customHeight="1"/>
    <row r="817" ht="15" hidden="1" customHeight="1"/>
    <row r="818" ht="15" hidden="1" customHeight="1"/>
    <row r="819" ht="15" hidden="1" customHeight="1"/>
    <row r="820" ht="15" hidden="1" customHeight="1"/>
    <row r="821" ht="15" hidden="1" customHeight="1"/>
    <row r="822" ht="15" hidden="1" customHeight="1"/>
    <row r="823" ht="15" hidden="1" customHeight="1"/>
    <row r="824" ht="15" hidden="1" customHeight="1"/>
    <row r="825" ht="15" hidden="1" customHeight="1"/>
    <row r="826" ht="15" hidden="1" customHeight="1"/>
    <row r="827" ht="15" hidden="1" customHeight="1"/>
    <row r="828" ht="15" hidden="1" customHeight="1"/>
    <row r="829" ht="15" hidden="1" customHeight="1"/>
    <row r="830" ht="15" hidden="1" customHeight="1"/>
    <row r="831" ht="15" hidden="1" customHeight="1"/>
    <row r="832" ht="15" hidden="1" customHeight="1"/>
    <row r="833" ht="15" hidden="1" customHeight="1"/>
    <row r="834" ht="15" hidden="1" customHeight="1"/>
    <row r="835" ht="15" hidden="1" customHeight="1"/>
    <row r="836" ht="15" hidden="1" customHeight="1"/>
    <row r="837" ht="15" hidden="1" customHeight="1"/>
    <row r="838" ht="15" hidden="1" customHeight="1"/>
    <row r="839" ht="15" hidden="1" customHeight="1"/>
    <row r="840" ht="15" hidden="1" customHeight="1"/>
    <row r="841" ht="15" hidden="1" customHeight="1"/>
    <row r="842" ht="15" hidden="1" customHeight="1"/>
    <row r="843" ht="15" hidden="1" customHeight="1"/>
    <row r="844" ht="15" hidden="1" customHeight="1"/>
    <row r="845" ht="15" hidden="1" customHeight="1"/>
    <row r="846" ht="15" hidden="1" customHeight="1"/>
    <row r="847" ht="15" hidden="1" customHeight="1"/>
    <row r="848" ht="15" hidden="1" customHeight="1"/>
    <row r="849" ht="15" hidden="1" customHeight="1"/>
    <row r="850" ht="15" hidden="1" customHeight="1"/>
    <row r="851" ht="15" hidden="1" customHeight="1"/>
    <row r="852" ht="15" hidden="1" customHeight="1"/>
    <row r="853" ht="15" hidden="1" customHeight="1"/>
    <row r="854" ht="15" hidden="1" customHeight="1"/>
    <row r="855" ht="15" hidden="1" customHeight="1"/>
    <row r="856" ht="15" hidden="1" customHeight="1"/>
    <row r="857" ht="15" hidden="1" customHeight="1"/>
    <row r="858" ht="15" hidden="1" customHeight="1"/>
    <row r="859" ht="15" hidden="1" customHeight="1"/>
    <row r="860" ht="15" hidden="1" customHeight="1"/>
    <row r="861" ht="15" hidden="1" customHeight="1"/>
    <row r="862" ht="15" hidden="1" customHeight="1"/>
    <row r="863" ht="15" hidden="1" customHeight="1"/>
    <row r="864" ht="15" hidden="1" customHeight="1"/>
    <row r="865" ht="15" hidden="1" customHeight="1"/>
    <row r="866" ht="15" hidden="1" customHeight="1"/>
    <row r="867" ht="15" hidden="1" customHeight="1"/>
    <row r="868" ht="15" hidden="1" customHeight="1"/>
    <row r="869" ht="15" hidden="1" customHeight="1"/>
    <row r="870" ht="15" hidden="1" customHeight="1"/>
    <row r="871" ht="15" hidden="1" customHeight="1"/>
    <row r="872" ht="15" hidden="1" customHeight="1"/>
    <row r="873" ht="15" hidden="1" customHeight="1"/>
    <row r="874" ht="15" hidden="1" customHeight="1"/>
    <row r="875" ht="15" hidden="1" customHeight="1"/>
    <row r="876" ht="15" hidden="1" customHeight="1"/>
    <row r="877" ht="15" hidden="1" customHeight="1"/>
    <row r="878" ht="15" hidden="1" customHeight="1"/>
    <row r="879" ht="15" hidden="1" customHeight="1"/>
    <row r="880" ht="15" hidden="1" customHeight="1"/>
    <row r="881" ht="15" hidden="1" customHeight="1"/>
    <row r="882" ht="15" hidden="1" customHeight="1"/>
    <row r="883" ht="15" hidden="1" customHeight="1"/>
    <row r="884" ht="15" hidden="1" customHeight="1"/>
    <row r="885" ht="15" hidden="1" customHeight="1"/>
    <row r="886" ht="15" hidden="1" customHeight="1"/>
    <row r="887" ht="15" hidden="1" customHeight="1"/>
    <row r="888" ht="15" hidden="1" customHeight="1"/>
    <row r="889" ht="15" hidden="1" customHeight="1"/>
    <row r="890" ht="15" hidden="1" customHeight="1"/>
    <row r="891" ht="15" hidden="1" customHeight="1"/>
    <row r="892" ht="15" hidden="1" customHeight="1"/>
    <row r="893" ht="15" hidden="1" customHeight="1"/>
    <row r="894" ht="15" hidden="1" customHeight="1"/>
    <row r="895" ht="15" hidden="1" customHeight="1"/>
    <row r="896" ht="15" hidden="1" customHeight="1"/>
    <row r="897" ht="15" hidden="1" customHeight="1"/>
    <row r="898" ht="15" hidden="1" customHeight="1"/>
    <row r="899" ht="15" hidden="1" customHeight="1"/>
    <row r="900" ht="15" hidden="1" customHeight="1"/>
    <row r="901" ht="15" hidden="1" customHeight="1"/>
    <row r="902" ht="15" hidden="1" customHeight="1"/>
    <row r="903" ht="15" hidden="1" customHeight="1"/>
    <row r="904" ht="15" hidden="1" customHeight="1"/>
    <row r="905" ht="15" hidden="1" customHeight="1"/>
    <row r="906" ht="15" hidden="1" customHeight="1"/>
    <row r="907" ht="15" hidden="1" customHeight="1"/>
    <row r="908" ht="15" hidden="1" customHeight="1"/>
    <row r="909" ht="15" hidden="1" customHeight="1"/>
    <row r="910" ht="15" hidden="1" customHeight="1"/>
    <row r="911" ht="15" hidden="1" customHeight="1"/>
    <row r="912" ht="15" hidden="1" customHeight="1"/>
    <row r="913" ht="15" hidden="1" customHeight="1"/>
    <row r="914" ht="15" hidden="1" customHeight="1"/>
    <row r="915" ht="15" hidden="1" customHeight="1"/>
    <row r="916" ht="15" hidden="1" customHeight="1"/>
    <row r="917" ht="15" hidden="1" customHeight="1"/>
    <row r="918" ht="15" hidden="1" customHeight="1"/>
    <row r="919" ht="15" hidden="1" customHeight="1"/>
    <row r="920" ht="15" hidden="1" customHeight="1"/>
    <row r="921" ht="15" hidden="1" customHeight="1"/>
    <row r="922" ht="15" hidden="1" customHeight="1"/>
    <row r="923" ht="15" hidden="1" customHeight="1"/>
    <row r="924" ht="15" hidden="1" customHeight="1"/>
    <row r="925" ht="15" hidden="1" customHeight="1"/>
    <row r="926" ht="15" hidden="1" customHeight="1"/>
    <row r="927" ht="15" hidden="1" customHeight="1"/>
    <row r="928" ht="15" hidden="1" customHeight="1"/>
    <row r="929" ht="15" hidden="1" customHeight="1"/>
    <row r="930" ht="15" hidden="1" customHeight="1"/>
    <row r="931" ht="15" hidden="1" customHeight="1"/>
    <row r="932" ht="15" hidden="1" customHeight="1"/>
    <row r="933" ht="15" hidden="1" customHeight="1"/>
    <row r="934" ht="15" hidden="1" customHeight="1"/>
    <row r="935" ht="15" hidden="1" customHeight="1"/>
    <row r="936" ht="15" hidden="1" customHeight="1"/>
    <row r="937" ht="15" hidden="1" customHeight="1"/>
    <row r="938" ht="15" hidden="1" customHeight="1"/>
    <row r="939" ht="15" hidden="1" customHeight="1"/>
    <row r="940" ht="15" hidden="1" customHeight="1"/>
    <row r="941" ht="15" hidden="1" customHeight="1"/>
    <row r="942" ht="15" hidden="1" customHeight="1"/>
    <row r="943" ht="15" hidden="1" customHeight="1"/>
    <row r="944" ht="15" hidden="1" customHeight="1"/>
    <row r="945" ht="15" hidden="1" customHeight="1"/>
    <row r="946" ht="15" hidden="1" customHeight="1"/>
    <row r="947" ht="15" hidden="1" customHeight="1"/>
    <row r="948" ht="15" hidden="1" customHeight="1"/>
    <row r="949" ht="15" hidden="1" customHeight="1"/>
    <row r="950" ht="15" hidden="1" customHeight="1"/>
    <row r="951" ht="15" hidden="1" customHeight="1"/>
    <row r="952" ht="15" hidden="1" customHeight="1"/>
    <row r="953" ht="15" hidden="1" customHeight="1"/>
    <row r="954" ht="15" hidden="1" customHeight="1"/>
    <row r="955" ht="15" hidden="1" customHeight="1"/>
    <row r="956" ht="15" hidden="1" customHeight="1"/>
    <row r="957" ht="15" hidden="1" customHeight="1"/>
    <row r="958" ht="15" hidden="1" customHeight="1"/>
    <row r="959" ht="15" hidden="1" customHeight="1"/>
    <row r="960" ht="15" hidden="1" customHeight="1"/>
    <row r="961" ht="15" hidden="1" customHeight="1"/>
    <row r="962" ht="15" hidden="1" customHeight="1"/>
    <row r="963" ht="15" hidden="1" customHeight="1"/>
    <row r="964" ht="15" hidden="1" customHeight="1"/>
    <row r="965" ht="15" hidden="1" customHeight="1"/>
    <row r="966" ht="15" hidden="1" customHeight="1"/>
    <row r="967" ht="15" hidden="1" customHeight="1"/>
    <row r="968" ht="15" hidden="1" customHeight="1"/>
    <row r="969" ht="15" hidden="1" customHeight="1"/>
    <row r="970" ht="15" hidden="1" customHeight="1"/>
    <row r="971" ht="15" hidden="1" customHeight="1"/>
    <row r="972" ht="15" hidden="1" customHeight="1"/>
    <row r="973" ht="15" hidden="1" customHeight="1"/>
    <row r="974" ht="15" hidden="1" customHeight="1"/>
    <row r="975" ht="15" hidden="1" customHeight="1"/>
    <row r="976" ht="15" hidden="1" customHeight="1"/>
    <row r="977" ht="15" hidden="1" customHeight="1"/>
    <row r="978" ht="15" hidden="1" customHeight="1"/>
    <row r="979" ht="15" hidden="1" customHeight="1"/>
    <row r="980" ht="15" hidden="1" customHeight="1"/>
    <row r="981" ht="15" hidden="1" customHeight="1"/>
    <row r="982" ht="15" hidden="1" customHeight="1"/>
    <row r="983" ht="15" hidden="1" customHeight="1"/>
    <row r="984" ht="15" hidden="1" customHeight="1"/>
    <row r="985" ht="15" hidden="1" customHeight="1"/>
    <row r="986" ht="15" hidden="1" customHeight="1"/>
    <row r="987" ht="15" hidden="1" customHeight="1"/>
    <row r="988" ht="15" hidden="1" customHeight="1"/>
    <row r="989" ht="15" hidden="1" customHeight="1"/>
    <row r="990" ht="15" hidden="1" customHeight="1"/>
    <row r="991" ht="15" hidden="1" customHeight="1"/>
    <row r="992" ht="15" hidden="1" customHeight="1"/>
    <row r="993" ht="15" hidden="1" customHeight="1"/>
    <row r="994" ht="15" hidden="1" customHeight="1"/>
    <row r="995" ht="15" hidden="1" customHeight="1"/>
    <row r="996" ht="15" hidden="1" customHeight="1"/>
    <row r="997" ht="15" hidden="1" customHeight="1"/>
    <row r="998" ht="15" hidden="1" customHeight="1"/>
    <row r="999" ht="15" hidden="1" customHeight="1"/>
    <row r="1000" ht="15" hidden="1" customHeight="1"/>
    <row r="1001" ht="15" hidden="1" customHeight="1"/>
    <row r="1002" ht="15" hidden="1" customHeight="1"/>
    <row r="1003" ht="15" hidden="1" customHeight="1"/>
    <row r="1004" ht="15" hidden="1" customHeight="1"/>
    <row r="1005" ht="15" hidden="1" customHeight="1"/>
    <row r="1006" ht="15" hidden="1" customHeight="1"/>
    <row r="1007" ht="15" hidden="1" customHeight="1"/>
    <row r="1008" ht="15" hidden="1" customHeight="1"/>
    <row r="1009" ht="15" hidden="1" customHeight="1"/>
    <row r="1010" ht="15" hidden="1" customHeight="1"/>
    <row r="1011" ht="15" hidden="1" customHeight="1"/>
    <row r="1012" ht="15" hidden="1" customHeight="1"/>
    <row r="1013" ht="15" hidden="1" customHeight="1"/>
    <row r="1014" ht="15" hidden="1" customHeight="1"/>
    <row r="1015" ht="15" hidden="1" customHeight="1"/>
    <row r="1016" ht="15" hidden="1" customHeight="1"/>
    <row r="1017" ht="15" hidden="1" customHeight="1"/>
    <row r="1018" ht="15" hidden="1" customHeight="1"/>
    <row r="1019" ht="15" hidden="1" customHeight="1"/>
    <row r="1020" ht="15" hidden="1" customHeight="1"/>
    <row r="1021" ht="15" hidden="1" customHeight="1"/>
    <row r="1022" ht="15" hidden="1" customHeight="1"/>
    <row r="1023" ht="15" hidden="1" customHeight="1"/>
    <row r="1024" ht="15" hidden="1" customHeight="1"/>
    <row r="1025" ht="15" hidden="1" customHeight="1"/>
    <row r="1026" ht="15" hidden="1" customHeight="1"/>
    <row r="1027" ht="15" hidden="1" customHeight="1"/>
    <row r="1028" ht="15" hidden="1" customHeight="1"/>
    <row r="1029" ht="15" hidden="1" customHeight="1"/>
    <row r="1030" ht="15" hidden="1" customHeight="1"/>
    <row r="1031" ht="15" hidden="1" customHeight="1"/>
    <row r="1032" ht="15" hidden="1" customHeight="1"/>
    <row r="1033" ht="15" hidden="1" customHeight="1"/>
    <row r="1034" ht="15" hidden="1" customHeight="1"/>
    <row r="1035" ht="15" hidden="1" customHeight="1"/>
    <row r="1036" ht="15" hidden="1" customHeight="1"/>
    <row r="1037" ht="15" hidden="1" customHeight="1"/>
    <row r="1038" ht="15" hidden="1" customHeight="1"/>
    <row r="1039" ht="15" hidden="1" customHeight="1"/>
    <row r="1040" ht="15" hidden="1" customHeight="1"/>
    <row r="1041" ht="15" hidden="1" customHeight="1"/>
    <row r="1042" ht="15" hidden="1" customHeight="1"/>
    <row r="1043" ht="15" hidden="1" customHeight="1"/>
    <row r="1044" ht="15" hidden="1" customHeight="1"/>
    <row r="1045" ht="15" hidden="1" customHeight="1"/>
    <row r="1046" ht="15" hidden="1" customHeight="1"/>
    <row r="1047" ht="15" hidden="1" customHeight="1"/>
    <row r="1048" ht="15" hidden="1" customHeight="1"/>
    <row r="1049" ht="15" hidden="1" customHeight="1"/>
    <row r="1050" ht="15" hidden="1" customHeight="1"/>
    <row r="1051" ht="15" hidden="1" customHeight="1"/>
    <row r="1052" ht="15" hidden="1" customHeight="1"/>
    <row r="1053" ht="15" hidden="1" customHeight="1"/>
    <row r="1054" ht="15" hidden="1" customHeight="1"/>
    <row r="1055" ht="15" hidden="1" customHeight="1"/>
    <row r="1056" ht="15" hidden="1" customHeight="1"/>
    <row r="1057" ht="15" hidden="1" customHeight="1"/>
    <row r="1058" ht="15" hidden="1" customHeight="1"/>
    <row r="1059" ht="15" hidden="1" customHeight="1"/>
    <row r="1060" ht="15" hidden="1" customHeight="1"/>
    <row r="1061" ht="15" hidden="1" customHeight="1"/>
    <row r="1062" ht="15" hidden="1" customHeight="1"/>
    <row r="1063" ht="15" hidden="1" customHeight="1"/>
    <row r="1064" ht="15" hidden="1" customHeight="1"/>
    <row r="1065" ht="15" hidden="1" customHeight="1"/>
    <row r="1066" ht="15" hidden="1" customHeight="1"/>
    <row r="1067" ht="15" hidden="1" customHeight="1"/>
    <row r="1068" ht="15" hidden="1" customHeight="1"/>
    <row r="1069" ht="15" hidden="1" customHeight="1"/>
    <row r="1070" ht="15" hidden="1" customHeight="1"/>
    <row r="1071" ht="15" hidden="1" customHeight="1"/>
    <row r="1072" ht="15" hidden="1" customHeight="1"/>
    <row r="1073" ht="15" hidden="1" customHeight="1"/>
    <row r="1074" ht="15" hidden="1" customHeight="1"/>
    <row r="1075" ht="15" hidden="1" customHeight="1"/>
    <row r="1076" ht="15" hidden="1" customHeight="1"/>
    <row r="1077" ht="15" hidden="1" customHeight="1"/>
    <row r="1078" ht="15" hidden="1" customHeight="1"/>
    <row r="1079" ht="15" hidden="1" customHeight="1"/>
    <row r="1080" ht="15" hidden="1" customHeight="1"/>
    <row r="1081" ht="15" hidden="1" customHeight="1"/>
    <row r="1082" ht="15" hidden="1" customHeight="1"/>
    <row r="1083" ht="15" hidden="1" customHeight="1"/>
    <row r="1084" ht="15" hidden="1" customHeight="1"/>
    <row r="1085" ht="15" hidden="1" customHeight="1"/>
    <row r="1086" ht="15" hidden="1" customHeight="1"/>
    <row r="1087" ht="15" hidden="1" customHeight="1"/>
    <row r="1088" ht="15" hidden="1" customHeight="1"/>
    <row r="1089" ht="15" hidden="1" customHeight="1"/>
    <row r="1090" ht="15" hidden="1" customHeight="1"/>
    <row r="1091" ht="15" hidden="1" customHeight="1"/>
    <row r="1092" ht="15" hidden="1" customHeight="1"/>
    <row r="1093" ht="15" hidden="1" customHeight="1"/>
    <row r="1094" ht="15" hidden="1" customHeight="1"/>
    <row r="1095" ht="15" hidden="1" customHeight="1"/>
    <row r="1096" ht="15" hidden="1" customHeight="1"/>
    <row r="1097" ht="15" hidden="1" customHeight="1"/>
    <row r="1098" ht="15" hidden="1" customHeight="1"/>
    <row r="1099" ht="15" hidden="1" customHeight="1"/>
    <row r="1100" ht="15" hidden="1" customHeight="1"/>
    <row r="1101" ht="15" hidden="1" customHeight="1"/>
    <row r="1102" ht="15" hidden="1" customHeight="1"/>
    <row r="1103" ht="15" hidden="1" customHeight="1"/>
    <row r="1104" ht="15" hidden="1" customHeight="1"/>
    <row r="1105" ht="15" hidden="1" customHeight="1"/>
    <row r="1106" ht="15" hidden="1" customHeight="1"/>
    <row r="1107" ht="15" hidden="1" customHeight="1"/>
    <row r="1108" ht="15" hidden="1" customHeight="1"/>
    <row r="1109" ht="15" hidden="1" customHeight="1"/>
    <row r="1110" ht="15" hidden="1" customHeight="1"/>
    <row r="1111" ht="15" hidden="1" customHeight="1"/>
    <row r="1112" ht="15" hidden="1" customHeight="1"/>
    <row r="1113" ht="15" hidden="1" customHeight="1"/>
    <row r="1114" ht="15" hidden="1" customHeight="1"/>
    <row r="1115" ht="15" hidden="1" customHeight="1"/>
    <row r="1116" ht="15" hidden="1" customHeight="1"/>
    <row r="1117" ht="15" hidden="1" customHeight="1"/>
    <row r="1118" ht="15" hidden="1" customHeight="1"/>
    <row r="1119" ht="15" hidden="1" customHeight="1"/>
    <row r="1120" ht="15" hidden="1" customHeight="1"/>
    <row r="1121" ht="15" hidden="1" customHeight="1"/>
    <row r="1122" ht="15" hidden="1" customHeight="1"/>
    <row r="1123" ht="15" hidden="1" customHeight="1"/>
    <row r="1124" ht="15" hidden="1" customHeight="1"/>
    <row r="1125" ht="15" hidden="1" customHeight="1"/>
    <row r="1126" ht="15" hidden="1" customHeight="1"/>
    <row r="1127" ht="15" hidden="1" customHeight="1"/>
    <row r="1128" ht="15" hidden="1" customHeight="1"/>
    <row r="1129" ht="15" hidden="1" customHeight="1"/>
    <row r="1130" ht="15" hidden="1" customHeight="1"/>
    <row r="1131" ht="15" hidden="1" customHeight="1"/>
    <row r="1132" ht="15" hidden="1" customHeight="1"/>
    <row r="1133" ht="15" hidden="1" customHeight="1"/>
    <row r="1134" ht="15" hidden="1" customHeight="1"/>
    <row r="1135" ht="15" hidden="1" customHeight="1"/>
    <row r="1136" ht="15" hidden="1" customHeight="1"/>
    <row r="1137" ht="15" hidden="1" customHeight="1"/>
    <row r="1138" ht="15" hidden="1" customHeight="1"/>
    <row r="1139" ht="15" hidden="1" customHeight="1"/>
    <row r="1140" ht="15" hidden="1" customHeight="1"/>
    <row r="1141" ht="15" hidden="1" customHeight="1"/>
    <row r="1142" ht="15" hidden="1" customHeight="1"/>
    <row r="1143" ht="15" hidden="1" customHeight="1"/>
    <row r="1144" ht="15" hidden="1" customHeight="1"/>
    <row r="1145" ht="15" hidden="1" customHeight="1"/>
    <row r="1146" ht="15" hidden="1" customHeight="1"/>
    <row r="1147" ht="15" hidden="1" customHeight="1"/>
    <row r="1148" ht="15" hidden="1" customHeight="1"/>
    <row r="1149" ht="15" hidden="1" customHeight="1"/>
    <row r="1150" ht="15" hidden="1" customHeight="1"/>
    <row r="1151" ht="15" hidden="1" customHeight="1"/>
    <row r="1152" ht="15" hidden="1" customHeight="1"/>
    <row r="1153" ht="15" hidden="1" customHeight="1"/>
    <row r="1154" ht="15" hidden="1" customHeight="1"/>
    <row r="1155" ht="15" hidden="1" customHeight="1"/>
    <row r="1156" ht="15" hidden="1" customHeight="1"/>
    <row r="1157" ht="15" hidden="1" customHeight="1"/>
    <row r="1158" ht="15" hidden="1" customHeight="1"/>
    <row r="1159" ht="15" hidden="1" customHeight="1"/>
    <row r="1160" ht="15" hidden="1" customHeight="1"/>
    <row r="1161" ht="15" hidden="1" customHeight="1"/>
    <row r="1162" ht="15" hidden="1" customHeight="1"/>
    <row r="1163" ht="15" hidden="1" customHeight="1"/>
    <row r="1164" ht="15" hidden="1" customHeight="1"/>
    <row r="1165" ht="15" hidden="1" customHeight="1"/>
    <row r="1166" ht="15" hidden="1" customHeight="1"/>
    <row r="1167" ht="15" hidden="1" customHeight="1"/>
    <row r="1168" ht="15" hidden="1" customHeight="1"/>
    <row r="1169" ht="15" hidden="1" customHeight="1"/>
    <row r="1170" ht="15" hidden="1" customHeight="1"/>
    <row r="1171" ht="15" hidden="1" customHeight="1"/>
    <row r="1172" ht="15" hidden="1" customHeight="1"/>
    <row r="1173" ht="15" hidden="1" customHeight="1"/>
    <row r="1174" ht="15" hidden="1" customHeight="1"/>
    <row r="1175" ht="15" hidden="1" customHeight="1"/>
    <row r="1176" ht="15" hidden="1" customHeight="1"/>
    <row r="1177" ht="15" hidden="1" customHeight="1"/>
    <row r="1178" ht="15" hidden="1" customHeight="1"/>
    <row r="1179" ht="15" hidden="1" customHeight="1"/>
    <row r="1180" ht="15" hidden="1" customHeight="1"/>
    <row r="1181" ht="15" hidden="1" customHeight="1"/>
    <row r="1182" ht="15" hidden="1" customHeight="1"/>
    <row r="1183" ht="15" hidden="1" customHeight="1"/>
    <row r="1184" ht="15" hidden="1" customHeight="1"/>
    <row r="1185" ht="15" hidden="1" customHeight="1"/>
    <row r="1186" ht="15" hidden="1" customHeight="1"/>
    <row r="1187" ht="15" hidden="1" customHeight="1"/>
    <row r="1188" ht="15" hidden="1" customHeight="1"/>
    <row r="1189" ht="15" hidden="1" customHeight="1"/>
    <row r="1190" ht="15" hidden="1" customHeight="1"/>
    <row r="1191" ht="15" hidden="1" customHeight="1"/>
    <row r="1192" ht="15" hidden="1" customHeight="1"/>
    <row r="1193" ht="15" hidden="1" customHeight="1"/>
    <row r="1194" ht="15" hidden="1" customHeight="1"/>
    <row r="1195" ht="15" hidden="1" customHeight="1"/>
    <row r="1196" ht="15" hidden="1" customHeight="1"/>
    <row r="1197" ht="15" hidden="1" customHeight="1"/>
    <row r="1198" ht="15" hidden="1" customHeight="1"/>
    <row r="1199" ht="15" hidden="1" customHeight="1"/>
    <row r="1200" ht="15" hidden="1" customHeight="1"/>
    <row r="1201" ht="15" hidden="1" customHeight="1"/>
    <row r="1202" ht="15" hidden="1" customHeight="1"/>
    <row r="1203" ht="15" hidden="1" customHeight="1"/>
    <row r="1204" ht="15" hidden="1" customHeight="1"/>
    <row r="1205" ht="15" hidden="1" customHeight="1"/>
    <row r="1206" ht="15" hidden="1" customHeight="1"/>
    <row r="1207" ht="15" hidden="1" customHeight="1"/>
    <row r="1208" ht="15" hidden="1" customHeight="1"/>
    <row r="1209" ht="15" hidden="1" customHeight="1"/>
    <row r="1210" ht="15" hidden="1" customHeight="1"/>
    <row r="1211" ht="15" hidden="1" customHeight="1"/>
    <row r="1212" ht="15" hidden="1" customHeight="1"/>
    <row r="1213" ht="15" hidden="1" customHeight="1"/>
    <row r="1214" ht="15" hidden="1" customHeight="1"/>
    <row r="1215" ht="15" hidden="1" customHeight="1"/>
    <row r="1216" ht="15" hidden="1" customHeight="1"/>
    <row r="1217" ht="15" hidden="1" customHeight="1"/>
    <row r="1218" ht="15" hidden="1" customHeight="1"/>
    <row r="1219" ht="15" hidden="1" customHeight="1"/>
    <row r="1220" ht="15" hidden="1" customHeight="1"/>
    <row r="1221" ht="15" hidden="1" customHeight="1"/>
    <row r="1222" ht="15" hidden="1" customHeight="1"/>
    <row r="1223" ht="15" hidden="1" customHeight="1"/>
    <row r="1224" ht="15" hidden="1" customHeight="1"/>
    <row r="1225" ht="15" hidden="1" customHeight="1"/>
    <row r="1226" ht="15" hidden="1" customHeight="1"/>
    <row r="1227" ht="15" hidden="1" customHeight="1"/>
    <row r="1228" ht="15" hidden="1" customHeight="1"/>
    <row r="1229" ht="15" hidden="1" customHeight="1"/>
    <row r="1230" ht="15" hidden="1" customHeight="1"/>
    <row r="1231" ht="15" hidden="1" customHeight="1"/>
    <row r="1232" ht="15" hidden="1" customHeight="1"/>
    <row r="1233" ht="15" hidden="1" customHeight="1"/>
    <row r="1234" ht="15" hidden="1" customHeight="1"/>
    <row r="1235" ht="15" hidden="1" customHeight="1"/>
    <row r="1236" ht="15" hidden="1" customHeight="1"/>
    <row r="1237" ht="15" hidden="1" customHeight="1"/>
    <row r="1238" ht="15" hidden="1" customHeight="1"/>
    <row r="1239" ht="15" hidden="1" customHeight="1"/>
    <row r="1240" ht="15" hidden="1" customHeight="1"/>
    <row r="1241" ht="15" hidden="1" customHeight="1"/>
    <row r="1242" ht="15" hidden="1" customHeight="1"/>
    <row r="1243" ht="15" hidden="1" customHeight="1"/>
    <row r="1244" ht="15" hidden="1" customHeight="1"/>
    <row r="1245" ht="15" hidden="1" customHeight="1"/>
    <row r="1246" ht="15" hidden="1" customHeight="1"/>
    <row r="1247" ht="15" hidden="1" customHeight="1"/>
    <row r="1248" ht="15" hidden="1" customHeight="1"/>
    <row r="1249" ht="15" hidden="1" customHeight="1"/>
    <row r="1250" ht="15" hidden="1" customHeight="1"/>
    <row r="1251" ht="15" hidden="1" customHeight="1"/>
    <row r="1252" ht="15" hidden="1" customHeight="1"/>
    <row r="1253" ht="15" hidden="1" customHeight="1"/>
    <row r="1254" ht="15" hidden="1" customHeight="1"/>
    <row r="1255" ht="15" hidden="1" customHeight="1"/>
    <row r="1256" ht="15" hidden="1" customHeight="1"/>
    <row r="1257" ht="15" hidden="1" customHeight="1"/>
    <row r="1258" ht="15" hidden="1" customHeight="1"/>
    <row r="1259" ht="15" hidden="1" customHeight="1"/>
    <row r="1260" ht="15" hidden="1" customHeight="1"/>
    <row r="1261" ht="15" hidden="1" customHeight="1"/>
    <row r="1262" ht="15" hidden="1" customHeight="1"/>
    <row r="1263" ht="15" hidden="1" customHeight="1"/>
    <row r="1264" ht="15" hidden="1" customHeight="1"/>
    <row r="1265" ht="15" hidden="1" customHeight="1"/>
    <row r="1266" ht="15" hidden="1" customHeight="1"/>
    <row r="1267" ht="15" hidden="1" customHeight="1"/>
    <row r="1268" ht="15" hidden="1" customHeight="1"/>
    <row r="1269" ht="15" hidden="1" customHeight="1"/>
    <row r="1270" ht="15" hidden="1" customHeight="1"/>
    <row r="1271" ht="15" hidden="1" customHeight="1"/>
    <row r="1272" ht="15" hidden="1" customHeight="1"/>
    <row r="1273" ht="15" hidden="1" customHeight="1"/>
    <row r="1274" ht="15" hidden="1" customHeight="1"/>
    <row r="1275" ht="15" hidden="1" customHeight="1"/>
    <row r="1276" ht="15" hidden="1" customHeight="1"/>
    <row r="1277" ht="15" hidden="1" customHeight="1"/>
    <row r="1278" ht="15" hidden="1" customHeight="1"/>
    <row r="1279" ht="15" hidden="1" customHeight="1"/>
    <row r="1280" ht="15" hidden="1" customHeight="1"/>
    <row r="1281" ht="15" hidden="1" customHeight="1"/>
    <row r="1282" ht="15" hidden="1" customHeight="1"/>
    <row r="1283" ht="15" hidden="1" customHeight="1"/>
    <row r="1284" ht="15" hidden="1" customHeight="1"/>
    <row r="1285" ht="15" hidden="1" customHeight="1"/>
    <row r="1286" ht="15" hidden="1" customHeight="1"/>
    <row r="1287" ht="15" hidden="1" customHeight="1"/>
    <row r="1288" ht="15" hidden="1" customHeight="1"/>
    <row r="1289" ht="15" hidden="1" customHeight="1"/>
    <row r="1290" ht="15" hidden="1" customHeight="1"/>
    <row r="1291" ht="15" hidden="1" customHeight="1"/>
    <row r="1292" ht="15" hidden="1" customHeight="1"/>
    <row r="1293" ht="15" hidden="1" customHeight="1"/>
    <row r="1294" ht="15" hidden="1" customHeight="1"/>
    <row r="1295" ht="15" hidden="1" customHeight="1"/>
    <row r="1296" ht="15" hidden="1" customHeight="1"/>
    <row r="1297" ht="15" hidden="1" customHeight="1"/>
    <row r="1298" ht="15" hidden="1" customHeight="1"/>
    <row r="1299" ht="15" hidden="1" customHeight="1"/>
    <row r="1300" ht="15" hidden="1" customHeight="1"/>
    <row r="1301" ht="15" hidden="1" customHeight="1"/>
    <row r="1302" ht="15" hidden="1" customHeight="1"/>
    <row r="1303" ht="15" hidden="1" customHeight="1"/>
    <row r="1304" ht="15" hidden="1" customHeight="1"/>
    <row r="1305" ht="15" hidden="1" customHeight="1"/>
    <row r="1306" ht="15" hidden="1" customHeight="1"/>
    <row r="1307" ht="15" hidden="1" customHeight="1"/>
    <row r="1308" ht="15" hidden="1" customHeight="1"/>
    <row r="1309" ht="15" hidden="1" customHeight="1"/>
    <row r="1310" ht="15" hidden="1" customHeight="1"/>
    <row r="1311" ht="15" hidden="1" customHeight="1"/>
    <row r="1312" ht="15" hidden="1" customHeight="1"/>
    <row r="1313" ht="15" hidden="1" customHeight="1"/>
    <row r="1314" ht="15" hidden="1" customHeight="1"/>
    <row r="1315" ht="15" hidden="1" customHeight="1"/>
    <row r="1316" ht="15" hidden="1" customHeight="1"/>
    <row r="1317" ht="15" hidden="1" customHeight="1"/>
    <row r="1318" ht="15" hidden="1" customHeight="1"/>
    <row r="1319" ht="15" hidden="1" customHeight="1"/>
    <row r="1320" ht="15" hidden="1" customHeight="1"/>
    <row r="1321" ht="15" hidden="1" customHeight="1"/>
    <row r="1322" ht="15" hidden="1" customHeight="1"/>
    <row r="1323" ht="15" hidden="1" customHeight="1"/>
    <row r="1324" ht="15" hidden="1" customHeight="1"/>
    <row r="1325" ht="15" hidden="1" customHeight="1"/>
    <row r="1326" ht="15" hidden="1" customHeight="1"/>
    <row r="1327" ht="15" hidden="1" customHeight="1"/>
    <row r="1328" ht="15" hidden="1" customHeight="1"/>
    <row r="1329" ht="15" hidden="1" customHeight="1"/>
    <row r="1330" ht="15" hidden="1" customHeight="1"/>
    <row r="1331" ht="15" hidden="1" customHeight="1"/>
    <row r="1332" ht="15" hidden="1" customHeight="1"/>
    <row r="1333" ht="15" hidden="1" customHeight="1"/>
    <row r="1334" ht="15" hidden="1" customHeight="1"/>
    <row r="1335" ht="15" hidden="1" customHeight="1"/>
    <row r="1336" ht="15" hidden="1" customHeight="1"/>
    <row r="1337" ht="15" hidden="1" customHeight="1"/>
    <row r="1338" ht="15" hidden="1" customHeight="1"/>
    <row r="1339" ht="15" hidden="1" customHeight="1"/>
    <row r="1340" ht="15" hidden="1" customHeight="1"/>
    <row r="1341" ht="15" hidden="1" customHeight="1"/>
    <row r="1342" ht="15" hidden="1" customHeight="1"/>
    <row r="1343" ht="15" hidden="1" customHeight="1"/>
    <row r="1344" ht="15" hidden="1" customHeight="1"/>
    <row r="1345" ht="15" hidden="1" customHeight="1"/>
    <row r="1346" ht="15" hidden="1" customHeight="1"/>
    <row r="1347" ht="15" hidden="1" customHeight="1"/>
    <row r="1348" ht="15" hidden="1" customHeight="1"/>
    <row r="1349" ht="15" hidden="1" customHeight="1"/>
    <row r="1350" ht="15" hidden="1" customHeight="1"/>
    <row r="1351" ht="15" hidden="1" customHeight="1"/>
    <row r="1352" ht="15" hidden="1" customHeight="1"/>
    <row r="1353" ht="15" hidden="1" customHeight="1"/>
    <row r="1354" ht="15" hidden="1" customHeight="1"/>
    <row r="1355" ht="15" hidden="1" customHeight="1"/>
    <row r="1356" ht="15" hidden="1" customHeight="1"/>
    <row r="1357" ht="15" hidden="1" customHeight="1"/>
    <row r="1358" ht="15" hidden="1" customHeight="1"/>
    <row r="1359" ht="15" hidden="1" customHeight="1"/>
    <row r="1360" ht="15" hidden="1" customHeight="1"/>
    <row r="1361" ht="15" hidden="1" customHeight="1"/>
    <row r="1362" ht="15" hidden="1" customHeight="1"/>
    <row r="1363" ht="15" hidden="1" customHeight="1"/>
    <row r="1364" ht="15" hidden="1" customHeight="1"/>
    <row r="1365" ht="15" hidden="1" customHeight="1"/>
    <row r="1366" ht="15" hidden="1" customHeight="1"/>
    <row r="1367" ht="15" hidden="1" customHeight="1"/>
    <row r="1368" ht="15" hidden="1" customHeight="1"/>
    <row r="1369" ht="15" hidden="1" customHeight="1"/>
    <row r="1370" ht="15" hidden="1" customHeight="1"/>
    <row r="1371" ht="15" hidden="1" customHeight="1"/>
    <row r="1372" ht="15" hidden="1" customHeight="1"/>
    <row r="1373" ht="15" hidden="1" customHeight="1"/>
    <row r="1374" ht="15" hidden="1" customHeight="1"/>
    <row r="1375" ht="15" hidden="1" customHeight="1"/>
    <row r="1376" ht="15" hidden="1" customHeight="1"/>
    <row r="1377" ht="15" hidden="1" customHeight="1"/>
    <row r="1378" ht="15" hidden="1" customHeight="1"/>
    <row r="1379" ht="15" hidden="1" customHeight="1"/>
    <row r="1380" ht="15" hidden="1" customHeight="1"/>
    <row r="1381" ht="15" hidden="1" customHeight="1"/>
    <row r="1382" ht="15" hidden="1" customHeight="1"/>
    <row r="1383" ht="15" hidden="1" customHeight="1"/>
    <row r="1384" ht="15" hidden="1" customHeight="1"/>
    <row r="1385" ht="15" hidden="1" customHeight="1"/>
    <row r="1386" ht="15" hidden="1" customHeight="1"/>
    <row r="1387" ht="15" hidden="1" customHeight="1"/>
    <row r="1388" ht="15" hidden="1" customHeight="1"/>
    <row r="1389" ht="15" hidden="1" customHeight="1"/>
    <row r="1390" ht="15" hidden="1" customHeight="1"/>
    <row r="1391" ht="15" hidden="1" customHeight="1"/>
    <row r="1392" ht="15" hidden="1" customHeight="1"/>
    <row r="1393" ht="15" hidden="1" customHeight="1"/>
    <row r="1394" ht="15" hidden="1" customHeight="1"/>
    <row r="1395" ht="15" hidden="1" customHeight="1"/>
    <row r="1396" ht="15" hidden="1" customHeight="1"/>
    <row r="1397" ht="15" hidden="1" customHeight="1"/>
    <row r="1398" ht="15" hidden="1" customHeight="1"/>
    <row r="1399" ht="15" hidden="1" customHeight="1"/>
    <row r="1400" ht="15" hidden="1" customHeight="1"/>
    <row r="1401" ht="15" hidden="1" customHeight="1"/>
    <row r="1402" ht="15" hidden="1" customHeight="1"/>
    <row r="1403" ht="15" hidden="1" customHeight="1"/>
    <row r="1404" ht="15" hidden="1" customHeight="1"/>
    <row r="1405" ht="15" hidden="1" customHeight="1"/>
    <row r="1406" ht="15" hidden="1" customHeight="1"/>
    <row r="1407" ht="15" hidden="1" customHeight="1"/>
    <row r="1408" ht="15" hidden="1" customHeight="1"/>
    <row r="1409" ht="15" hidden="1" customHeight="1"/>
    <row r="1410" ht="15" hidden="1" customHeight="1"/>
    <row r="1411" ht="15" hidden="1" customHeight="1"/>
    <row r="1412" ht="15" hidden="1" customHeight="1"/>
    <row r="1413" ht="15" hidden="1" customHeight="1"/>
    <row r="1414" ht="15" hidden="1" customHeight="1"/>
    <row r="1415" ht="15" hidden="1" customHeight="1"/>
    <row r="1416" ht="15" hidden="1" customHeight="1"/>
    <row r="1417" ht="15" hidden="1" customHeight="1"/>
    <row r="1418" ht="15" hidden="1" customHeight="1"/>
    <row r="1419" ht="15" hidden="1" customHeight="1"/>
    <row r="1420" ht="15" hidden="1" customHeight="1"/>
    <row r="1421" ht="15" hidden="1" customHeight="1"/>
    <row r="1422" ht="15" hidden="1" customHeight="1"/>
    <row r="1423" ht="15" hidden="1" customHeight="1"/>
    <row r="1424" ht="15" hidden="1" customHeight="1"/>
    <row r="1425" ht="15" hidden="1" customHeight="1"/>
    <row r="1426" ht="15" hidden="1" customHeight="1"/>
    <row r="1427" ht="15" hidden="1" customHeight="1"/>
    <row r="1428" ht="15" hidden="1" customHeight="1"/>
    <row r="1429" ht="15" hidden="1" customHeight="1"/>
    <row r="1430" ht="15" hidden="1" customHeight="1"/>
    <row r="1431" ht="15" hidden="1" customHeight="1"/>
    <row r="1432" ht="15" hidden="1" customHeight="1"/>
    <row r="1433" ht="15" hidden="1" customHeight="1"/>
    <row r="1434" ht="15" hidden="1" customHeight="1"/>
    <row r="1435" ht="15" hidden="1" customHeight="1"/>
    <row r="1436" ht="15" hidden="1" customHeight="1"/>
    <row r="1437" ht="15" hidden="1" customHeight="1"/>
    <row r="1438" ht="15" hidden="1" customHeight="1"/>
    <row r="1439" ht="15" hidden="1" customHeight="1"/>
    <row r="1440" ht="15" hidden="1" customHeight="1"/>
    <row r="1441" ht="15" hidden="1" customHeight="1"/>
    <row r="1442" ht="15" hidden="1" customHeight="1"/>
    <row r="1443" ht="15" hidden="1" customHeight="1"/>
    <row r="1444" ht="15" hidden="1" customHeight="1"/>
    <row r="1445" ht="15" hidden="1" customHeight="1"/>
    <row r="1446" ht="15" hidden="1" customHeight="1"/>
    <row r="1447" ht="15" hidden="1" customHeight="1"/>
    <row r="1448" ht="15" hidden="1" customHeight="1"/>
    <row r="1449" ht="15" hidden="1" customHeight="1"/>
    <row r="1450" ht="15" hidden="1" customHeight="1"/>
    <row r="1451" ht="15" hidden="1" customHeight="1"/>
    <row r="1452" ht="15" hidden="1" customHeight="1"/>
    <row r="1453" ht="15" hidden="1" customHeight="1"/>
    <row r="1454" ht="15" hidden="1" customHeight="1"/>
    <row r="1455" ht="15" hidden="1" customHeight="1"/>
    <row r="1456" ht="15" hidden="1" customHeight="1"/>
    <row r="1457" ht="15" hidden="1" customHeight="1"/>
    <row r="1458" ht="15" hidden="1" customHeight="1"/>
    <row r="1459" ht="15" hidden="1" customHeight="1"/>
    <row r="1460" ht="15" hidden="1" customHeight="1"/>
    <row r="1461" ht="15" hidden="1" customHeight="1"/>
    <row r="1462" ht="15" hidden="1" customHeight="1"/>
    <row r="1463" ht="15" hidden="1" customHeight="1"/>
    <row r="1464" ht="15" hidden="1" customHeight="1"/>
    <row r="1465" ht="15" hidden="1" customHeight="1"/>
    <row r="1466" ht="15" hidden="1" customHeight="1"/>
    <row r="1467" ht="15" hidden="1" customHeight="1"/>
    <row r="1468" ht="15" hidden="1" customHeight="1"/>
    <row r="1469" ht="15" hidden="1" customHeight="1"/>
    <row r="1470" ht="15" hidden="1" customHeight="1"/>
    <row r="1471" ht="15" hidden="1" customHeight="1"/>
    <row r="1472" ht="15" hidden="1" customHeight="1"/>
    <row r="1473" ht="15" hidden="1" customHeight="1"/>
    <row r="1474" ht="15" hidden="1" customHeight="1"/>
    <row r="1475" ht="15" hidden="1" customHeight="1"/>
    <row r="1476" ht="15" hidden="1" customHeight="1"/>
    <row r="1477" ht="15" hidden="1" customHeight="1"/>
    <row r="1478" ht="15" hidden="1" customHeight="1"/>
    <row r="1479" ht="15" hidden="1" customHeight="1"/>
    <row r="1480" ht="15" hidden="1" customHeight="1"/>
    <row r="1481" ht="15" hidden="1" customHeight="1"/>
    <row r="1482" ht="15" hidden="1" customHeight="1"/>
    <row r="1483" ht="15" hidden="1" customHeight="1"/>
    <row r="1484" ht="15" hidden="1" customHeight="1"/>
    <row r="1485" ht="15" hidden="1" customHeight="1"/>
    <row r="1486" ht="15" hidden="1" customHeight="1"/>
    <row r="1487" ht="15" hidden="1" customHeight="1"/>
    <row r="1488" ht="15" hidden="1" customHeight="1"/>
    <row r="1489" ht="15" hidden="1" customHeight="1"/>
    <row r="1490" ht="15" hidden="1" customHeight="1"/>
    <row r="1491" ht="15" hidden="1" customHeight="1"/>
    <row r="1492" ht="15" hidden="1" customHeight="1"/>
    <row r="1493" ht="15" hidden="1" customHeight="1"/>
    <row r="1494" ht="15" hidden="1" customHeight="1"/>
    <row r="1495" ht="15" hidden="1" customHeight="1"/>
    <row r="1496" ht="15" hidden="1" customHeight="1"/>
    <row r="1497" ht="15" hidden="1" customHeight="1"/>
    <row r="1498" ht="15" hidden="1" customHeight="1"/>
    <row r="1499" ht="15" hidden="1" customHeight="1"/>
    <row r="1500" ht="15" hidden="1" customHeight="1"/>
    <row r="1501" ht="15" hidden="1" customHeight="1"/>
    <row r="1502" ht="15" hidden="1" customHeight="1"/>
    <row r="1503" ht="15" hidden="1" customHeight="1"/>
    <row r="1504" ht="15" hidden="1" customHeight="1"/>
    <row r="1505" ht="15" hidden="1" customHeight="1"/>
    <row r="1506" ht="15" hidden="1" customHeight="1"/>
    <row r="1507" ht="15" hidden="1" customHeight="1"/>
    <row r="1508" ht="15" hidden="1" customHeight="1"/>
    <row r="1509" ht="15" hidden="1" customHeight="1"/>
    <row r="1510" ht="15" hidden="1" customHeight="1"/>
    <row r="1511" ht="15" hidden="1" customHeight="1"/>
    <row r="1512" ht="15" hidden="1" customHeight="1"/>
    <row r="1513" ht="15" hidden="1" customHeight="1"/>
    <row r="1514" ht="15" hidden="1" customHeight="1"/>
    <row r="1515" ht="15" hidden="1" customHeight="1"/>
    <row r="1516" ht="15" hidden="1" customHeight="1"/>
    <row r="1517" ht="15" hidden="1" customHeight="1"/>
    <row r="1518" ht="15" hidden="1" customHeight="1"/>
    <row r="1519" ht="15" hidden="1" customHeight="1"/>
    <row r="1520" ht="15" hidden="1" customHeight="1"/>
    <row r="1521" ht="15" hidden="1" customHeight="1"/>
    <row r="1522" ht="15" hidden="1" customHeight="1"/>
    <row r="1523" ht="15" hidden="1" customHeight="1"/>
    <row r="1524" ht="15" hidden="1" customHeight="1"/>
    <row r="1525" ht="15" hidden="1" customHeight="1"/>
    <row r="1526" ht="15" hidden="1" customHeight="1"/>
    <row r="1527" ht="15" hidden="1" customHeight="1"/>
    <row r="1528" ht="15" hidden="1" customHeight="1"/>
    <row r="1529" ht="15" hidden="1" customHeight="1"/>
    <row r="1530" ht="15" hidden="1" customHeight="1"/>
    <row r="1531" ht="15" hidden="1" customHeight="1"/>
    <row r="1532" ht="15" hidden="1" customHeight="1"/>
    <row r="1533" ht="15" hidden="1" customHeight="1"/>
    <row r="1534" ht="15" hidden="1" customHeight="1"/>
    <row r="1535" ht="15" hidden="1" customHeight="1"/>
    <row r="1536" ht="15" hidden="1" customHeight="1"/>
    <row r="1537" ht="15" hidden="1" customHeight="1"/>
    <row r="1538" ht="15" hidden="1" customHeight="1"/>
    <row r="1539" ht="15" hidden="1" customHeight="1"/>
    <row r="1540" ht="15" hidden="1" customHeight="1"/>
    <row r="1541" ht="15" hidden="1" customHeight="1"/>
    <row r="1542" ht="15" hidden="1" customHeight="1"/>
    <row r="1543" ht="15" hidden="1" customHeight="1"/>
  </sheetData>
  <sheetProtection algorithmName="SHA-512" hashValue="l32jFlwrUuO4n+RdCJlYMb2RGa6Hug1tWOWo/M2F7PtxCza+1f/hQKloePn4uNDfMRlrQDTy81O9u8RzhmJ+nQ==" saltValue="dCMS4NcCYIA1sP1E2xaJ8Q==" spinCount="100000" sheet="1" objects="1" scenarios="1"/>
  <mergeCells count="102">
    <mergeCell ref="C191:AD191"/>
    <mergeCell ref="C194:AD194"/>
    <mergeCell ref="C197:AD197"/>
    <mergeCell ref="C200:AD200"/>
    <mergeCell ref="C203:AD203"/>
    <mergeCell ref="E231:AD231"/>
    <mergeCell ref="D223:AD223"/>
    <mergeCell ref="C35:AD35"/>
    <mergeCell ref="C169:AD169"/>
    <mergeCell ref="E225:AD225"/>
    <mergeCell ref="E227:AD227"/>
    <mergeCell ref="E229:AD229"/>
    <mergeCell ref="C80:AD80"/>
    <mergeCell ref="C83:AD83"/>
    <mergeCell ref="C92:AD92"/>
    <mergeCell ref="C95:AD95"/>
    <mergeCell ref="C86:AD86"/>
    <mergeCell ref="C104:AD104"/>
    <mergeCell ref="C107:AD107"/>
    <mergeCell ref="C110:AD110"/>
    <mergeCell ref="C143:AD143"/>
    <mergeCell ref="C146:AD146"/>
    <mergeCell ref="C122:AD122"/>
    <mergeCell ref="C188:AD188"/>
    <mergeCell ref="C175:AD175"/>
    <mergeCell ref="C128:AD128"/>
    <mergeCell ref="C131:AD131"/>
    <mergeCell ref="C149:AD149"/>
    <mergeCell ref="C166:AD166"/>
    <mergeCell ref="C125:AD125"/>
    <mergeCell ref="D154:AD154"/>
    <mergeCell ref="C23:AD23"/>
    <mergeCell ref="C119:AD119"/>
    <mergeCell ref="D68:AD68"/>
    <mergeCell ref="D156:AD156"/>
    <mergeCell ref="D158:AD158"/>
    <mergeCell ref="D160:AD160"/>
    <mergeCell ref="C182:AD182"/>
    <mergeCell ref="C185:AD185"/>
    <mergeCell ref="C163:AD163"/>
    <mergeCell ref="C53:AD53"/>
    <mergeCell ref="C56:AD56"/>
    <mergeCell ref="C98:AD98"/>
    <mergeCell ref="C101:AD101"/>
    <mergeCell ref="C113:AD113"/>
    <mergeCell ref="C172:AD172"/>
    <mergeCell ref="C134:AD134"/>
    <mergeCell ref="C137:AD137"/>
    <mergeCell ref="C140:AD140"/>
    <mergeCell ref="C116:AD116"/>
    <mergeCell ref="C152:AD152"/>
    <mergeCell ref="D177:AD177"/>
    <mergeCell ref="D179:AD179"/>
    <mergeCell ref="D70:AD70"/>
    <mergeCell ref="D72:AD72"/>
    <mergeCell ref="D74:AD74"/>
    <mergeCell ref="D58:AD58"/>
    <mergeCell ref="D60:AD60"/>
    <mergeCell ref="D62:AD62"/>
    <mergeCell ref="D64:AD64"/>
    <mergeCell ref="D66:AD66"/>
    <mergeCell ref="C262:AD262"/>
    <mergeCell ref="C206:AD206"/>
    <mergeCell ref="C209:AD209"/>
    <mergeCell ref="C212:AD212"/>
    <mergeCell ref="C215:AD215"/>
    <mergeCell ref="C218:AD218"/>
    <mergeCell ref="C259:AD259"/>
    <mergeCell ref="D235:AD235"/>
    <mergeCell ref="D237:AD237"/>
    <mergeCell ref="D241:AD241"/>
    <mergeCell ref="E243:AD243"/>
    <mergeCell ref="E245:AD245"/>
    <mergeCell ref="E251:AD251"/>
    <mergeCell ref="D253:AD253"/>
    <mergeCell ref="C256:AD256"/>
    <mergeCell ref="C221:AD221"/>
    <mergeCell ref="D233:AD233"/>
    <mergeCell ref="D239:AD239"/>
    <mergeCell ref="E247:AD247"/>
    <mergeCell ref="E249:AD249"/>
    <mergeCell ref="C20:AD20"/>
    <mergeCell ref="C89:AD89"/>
    <mergeCell ref="B1:AD1"/>
    <mergeCell ref="B3:AD3"/>
    <mergeCell ref="B5:AD5"/>
    <mergeCell ref="AA7:AD7"/>
    <mergeCell ref="B8:L8"/>
    <mergeCell ref="N8:O8"/>
    <mergeCell ref="C11:AD11"/>
    <mergeCell ref="D13:AD13"/>
    <mergeCell ref="D15:AD15"/>
    <mergeCell ref="D17:AD17"/>
    <mergeCell ref="C44:AD44"/>
    <mergeCell ref="C47:AD47"/>
    <mergeCell ref="C50:AD50"/>
    <mergeCell ref="C29:AD29"/>
    <mergeCell ref="C32:AD32"/>
    <mergeCell ref="C38:AD38"/>
    <mergeCell ref="C41:AD41"/>
    <mergeCell ref="C77:AD77"/>
    <mergeCell ref="C26:AD26"/>
  </mergeCells>
  <hyperlinks>
    <hyperlink ref="AA7:AD7" location="Índice!B43" display="Índice" xr:uid="{0B004BCD-25AC-47DF-8AEF-1681F1B770A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Glosario</oddHeader>
    <oddFooter>&amp;LCenso Nacional de Gobiernos Estatales 2024&amp;R&amp;P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DCFB0-A9E0-447B-B32B-67F226656A45}">
  <sheetPr codeName="Hoja2"/>
  <dimension ref="A1:DD580"/>
  <sheetViews>
    <sheetView showGridLines="0" tabSelected="1" zoomScaleNormal="100" workbookViewId="0">
      <selection activeCell="AA125" sqref="AA125"/>
    </sheetView>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33" width="3.7109375" hidden="1" customWidth="1"/>
    <col min="34" max="108" width="5.7109375" hidden="1" customWidth="1"/>
    <col min="109" max="16384" width="3.7109375" hidden="1"/>
  </cols>
  <sheetData>
    <row r="1" spans="1:108" s="1" customFormat="1" ht="173.25" customHeight="1">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108" s="2" customFormat="1" ht="15" customHeight="1">
      <c r="AF2" s="109"/>
    </row>
    <row r="3" spans="1:108"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10"/>
    </row>
    <row r="4" spans="1:108" s="2" customFormat="1" ht="15" customHeight="1">
      <c r="AF4" s="109"/>
    </row>
    <row r="5" spans="1:108" s="3" customFormat="1" ht="60" customHeight="1">
      <c r="B5" s="426" t="s">
        <v>5</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108" s="2" customFormat="1" ht="15" customHeight="1">
      <c r="AF6" s="109"/>
    </row>
    <row r="7" spans="1:108" s="3" customFormat="1" ht="15" customHeight="1" thickBot="1">
      <c r="A7" s="10"/>
      <c r="B7" s="4" t="s">
        <v>3</v>
      </c>
      <c r="C7"/>
      <c r="D7"/>
      <c r="E7"/>
      <c r="F7"/>
      <c r="G7"/>
      <c r="H7"/>
      <c r="I7"/>
      <c r="J7"/>
      <c r="K7"/>
      <c r="L7"/>
      <c r="M7"/>
      <c r="N7" s="4" t="s">
        <v>4</v>
      </c>
      <c r="O7"/>
      <c r="AA7" s="436" t="s">
        <v>2</v>
      </c>
      <c r="AB7" s="436"/>
      <c r="AC7" s="436"/>
      <c r="AD7" s="436"/>
      <c r="AF7" s="110"/>
    </row>
    <row r="8" spans="1:108" s="3" customFormat="1" ht="15" customHeight="1" thickBot="1">
      <c r="A8" s="10"/>
      <c r="B8" s="437"/>
      <c r="C8" s="438"/>
      <c r="D8" s="438"/>
      <c r="E8" s="438"/>
      <c r="F8" s="438"/>
      <c r="G8" s="438"/>
      <c r="H8" s="438"/>
      <c r="I8" s="438"/>
      <c r="J8" s="438"/>
      <c r="K8" s="438"/>
      <c r="L8" s="439"/>
      <c r="M8" s="6"/>
      <c r="N8" s="428" t="str">
        <f>IFERROR(VLOOKUP($B$8, $AH$10:$AI$41, 2, FALSE), "")</f>
        <v/>
      </c>
      <c r="O8" s="430"/>
      <c r="AF8" s="110"/>
      <c r="AH8" s="366" t="s">
        <v>30</v>
      </c>
      <c r="AI8" s="367" t="s">
        <v>31</v>
      </c>
      <c r="AK8" s="366" t="s">
        <v>32</v>
      </c>
      <c r="AL8" s="367" t="s">
        <v>31</v>
      </c>
      <c r="AM8" s="368" t="s">
        <v>33</v>
      </c>
      <c r="AN8" s="130"/>
      <c r="AO8" s="130"/>
      <c r="AP8"/>
      <c r="AQ8"/>
      <c r="AR8"/>
      <c r="AS8"/>
      <c r="AT8"/>
      <c r="AU8"/>
      <c r="AV8"/>
      <c r="AW8"/>
      <c r="AX8"/>
      <c r="AY8"/>
      <c r="AZ8"/>
      <c r="BA8"/>
      <c r="BB8"/>
      <c r="BC8"/>
      <c r="BD8"/>
      <c r="BE8"/>
      <c r="BF8"/>
      <c r="BG8"/>
      <c r="BH8"/>
      <c r="BI8"/>
      <c r="BJ8"/>
      <c r="BK8"/>
      <c r="BL8"/>
      <c r="BM8"/>
      <c r="BN8"/>
      <c r="BO8"/>
      <c r="BP8"/>
      <c r="BQ8"/>
      <c r="BR8"/>
      <c r="BS8"/>
      <c r="BT8"/>
      <c r="BU8"/>
      <c r="BV8" s="369"/>
      <c r="BW8" s="130"/>
      <c r="BX8" s="130"/>
      <c r="BY8"/>
      <c r="BZ8"/>
      <c r="CA8"/>
      <c r="CB8"/>
      <c r="CC8"/>
      <c r="CD8"/>
      <c r="CE8"/>
      <c r="CF8"/>
      <c r="CG8"/>
      <c r="CH8"/>
      <c r="CI8"/>
      <c r="CJ8"/>
      <c r="CK8"/>
      <c r="CL8"/>
      <c r="CM8"/>
      <c r="CN8"/>
      <c r="CO8"/>
      <c r="CP8"/>
      <c r="CQ8"/>
      <c r="CR8"/>
      <c r="CS8"/>
      <c r="CT8"/>
      <c r="CU8"/>
      <c r="CV8"/>
      <c r="CW8"/>
      <c r="CX8"/>
      <c r="CY8"/>
      <c r="CZ8"/>
      <c r="DA8"/>
      <c r="DB8"/>
      <c r="DC8"/>
      <c r="DD8"/>
    </row>
    <row r="9" spans="1:108" s="3" customFormat="1" ht="15" customHeight="1" thickBot="1">
      <c r="A9" s="10"/>
      <c r="AF9" s="110"/>
      <c r="AH9" s="113"/>
      <c r="AI9" s="113"/>
      <c r="AK9" s="114"/>
      <c r="AL9" s="114"/>
      <c r="AM9" s="114"/>
      <c r="AN9" s="130"/>
      <c r="AO9" s="114">
        <v>1</v>
      </c>
      <c r="AP9" s="370">
        <v>201</v>
      </c>
      <c r="AQ9" s="370">
        <v>202</v>
      </c>
      <c r="AR9" s="370">
        <v>203</v>
      </c>
      <c r="AS9" s="370">
        <v>204</v>
      </c>
      <c r="AT9" s="370">
        <v>205</v>
      </c>
      <c r="AU9" s="370">
        <v>206</v>
      </c>
      <c r="AV9" s="370">
        <v>207</v>
      </c>
      <c r="AW9" s="370">
        <v>208</v>
      </c>
      <c r="AX9" s="370">
        <v>209</v>
      </c>
      <c r="AY9" s="370">
        <v>210</v>
      </c>
      <c r="AZ9" s="370">
        <v>211</v>
      </c>
      <c r="BA9" s="370">
        <v>212</v>
      </c>
      <c r="BB9" s="370">
        <v>213</v>
      </c>
      <c r="BC9" s="370">
        <v>214</v>
      </c>
      <c r="BD9" s="370">
        <v>215</v>
      </c>
      <c r="BE9" s="370">
        <v>216</v>
      </c>
      <c r="BF9" s="370">
        <v>217</v>
      </c>
      <c r="BG9" s="370">
        <v>218</v>
      </c>
      <c r="BH9" s="370">
        <v>219</v>
      </c>
      <c r="BI9" s="370">
        <v>220</v>
      </c>
      <c r="BJ9" s="370">
        <v>221</v>
      </c>
      <c r="BK9" s="370">
        <v>222</v>
      </c>
      <c r="BL9" s="370">
        <v>223</v>
      </c>
      <c r="BM9" s="370">
        <v>224</v>
      </c>
      <c r="BN9" s="370">
        <v>225</v>
      </c>
      <c r="BO9" s="370">
        <v>226</v>
      </c>
      <c r="BP9" s="370">
        <v>227</v>
      </c>
      <c r="BQ9" s="370">
        <v>228</v>
      </c>
      <c r="BR9" s="370">
        <v>229</v>
      </c>
      <c r="BS9" s="370">
        <v>230</v>
      </c>
      <c r="BT9" s="370">
        <v>231</v>
      </c>
      <c r="BU9" s="370">
        <v>232</v>
      </c>
      <c r="BV9" s="369"/>
      <c r="BW9" s="130"/>
      <c r="BX9" s="130"/>
      <c r="BY9" s="370">
        <v>201</v>
      </c>
      <c r="BZ9" s="370">
        <v>202</v>
      </c>
      <c r="CA9" s="370">
        <v>203</v>
      </c>
      <c r="CB9" s="370">
        <v>204</v>
      </c>
      <c r="CC9" s="370">
        <v>205</v>
      </c>
      <c r="CD9" s="370">
        <v>206</v>
      </c>
      <c r="CE9" s="370">
        <v>207</v>
      </c>
      <c r="CF9" s="370">
        <v>208</v>
      </c>
      <c r="CG9" s="370">
        <v>209</v>
      </c>
      <c r="CH9" s="370">
        <v>210</v>
      </c>
      <c r="CI9" s="370">
        <v>211</v>
      </c>
      <c r="CJ9" s="370">
        <v>212</v>
      </c>
      <c r="CK9" s="370">
        <v>213</v>
      </c>
      <c r="CL9" s="370">
        <v>214</v>
      </c>
      <c r="CM9" s="370">
        <v>215</v>
      </c>
      <c r="CN9" s="370">
        <v>216</v>
      </c>
      <c r="CO9" s="370">
        <v>217</v>
      </c>
      <c r="CP9" s="370">
        <v>218</v>
      </c>
      <c r="CQ9" s="370">
        <v>219</v>
      </c>
      <c r="CR9" s="370">
        <v>220</v>
      </c>
      <c r="CS9" s="370">
        <v>221</v>
      </c>
      <c r="CT9" s="370">
        <v>222</v>
      </c>
      <c r="CU9" s="370">
        <v>223</v>
      </c>
      <c r="CV9" s="370">
        <v>224</v>
      </c>
      <c r="CW9" s="370">
        <v>225</v>
      </c>
      <c r="CX9" s="370">
        <v>226</v>
      </c>
      <c r="CY9" s="370">
        <v>227</v>
      </c>
      <c r="CZ9" s="370">
        <v>228</v>
      </c>
      <c r="DA9" s="370">
        <v>229</v>
      </c>
      <c r="DB9" s="370">
        <v>230</v>
      </c>
      <c r="DC9" s="370">
        <v>231</v>
      </c>
      <c r="DD9" s="370">
        <v>232</v>
      </c>
    </row>
    <row r="10" spans="1:108" s="3" customFormat="1" ht="15.75" customHeight="1">
      <c r="A10" s="10"/>
      <c r="B10" s="371"/>
      <c r="C10" s="372" t="s">
        <v>34</v>
      </c>
      <c r="D10" s="373"/>
      <c r="E10" s="373"/>
      <c r="F10" s="373"/>
      <c r="G10" s="373"/>
      <c r="H10" s="373"/>
      <c r="I10" s="373"/>
      <c r="J10" s="373"/>
      <c r="K10" s="373"/>
      <c r="L10" s="374"/>
      <c r="M10" s="28"/>
      <c r="N10" s="375"/>
      <c r="O10" s="372" t="s">
        <v>35</v>
      </c>
      <c r="P10" s="376"/>
      <c r="Q10" s="376"/>
      <c r="R10" s="376"/>
      <c r="S10" s="376"/>
      <c r="T10" s="376"/>
      <c r="U10" s="376"/>
      <c r="V10" s="376"/>
      <c r="W10" s="376"/>
      <c r="X10" s="376"/>
      <c r="Y10" s="376"/>
      <c r="Z10" s="376"/>
      <c r="AA10" s="376"/>
      <c r="AB10" s="376"/>
      <c r="AC10" s="376"/>
      <c r="AD10" s="377"/>
      <c r="AF10" s="110"/>
      <c r="AH10" s="378" t="s">
        <v>36</v>
      </c>
      <c r="AI10" s="114">
        <v>201</v>
      </c>
      <c r="AK10" s="113" t="str">
        <f>IFERROR(IF(HLOOKUP($N$8, $BY$9:$DD$580, AO10, FALSE )="", "", HLOOKUP($N$8, $BY$9:$DD$580, AO10, FALSE)), "")</f>
        <v/>
      </c>
      <c r="AL10" s="113" t="str">
        <f>IFERROR(IF(AK10="", "", HLOOKUP($N$8, $AP$9:$BU$580, AO10, FALSE)), "")</f>
        <v/>
      </c>
      <c r="AM10" s="114" t="str">
        <f>MID(AL10, 3, 3)</f>
        <v/>
      </c>
      <c r="AN10" s="130"/>
      <c r="AO10" s="114">
        <v>2</v>
      </c>
      <c r="AP10" s="114" t="s">
        <v>37</v>
      </c>
      <c r="AQ10" s="114" t="s">
        <v>38</v>
      </c>
      <c r="AR10" s="114" t="s">
        <v>39</v>
      </c>
      <c r="AS10" s="114" t="s">
        <v>40</v>
      </c>
      <c r="AT10" s="114" t="s">
        <v>41</v>
      </c>
      <c r="AU10" s="114" t="s">
        <v>42</v>
      </c>
      <c r="AV10" s="114" t="s">
        <v>43</v>
      </c>
      <c r="AW10" s="114" t="s">
        <v>44</v>
      </c>
      <c r="AX10" s="114" t="s">
        <v>45</v>
      </c>
      <c r="AY10" s="114" t="s">
        <v>46</v>
      </c>
      <c r="AZ10" s="114" t="s">
        <v>47</v>
      </c>
      <c r="BA10" s="114" t="s">
        <v>48</v>
      </c>
      <c r="BB10" s="114" t="s">
        <v>49</v>
      </c>
      <c r="BC10" s="114" t="s">
        <v>50</v>
      </c>
      <c r="BD10" s="379" t="s">
        <v>51</v>
      </c>
      <c r="BE10" s="114" t="s">
        <v>52</v>
      </c>
      <c r="BF10" s="114" t="s">
        <v>53</v>
      </c>
      <c r="BG10" s="114" t="s">
        <v>54</v>
      </c>
      <c r="BH10" s="114" t="s">
        <v>55</v>
      </c>
      <c r="BI10" s="114" t="s">
        <v>56</v>
      </c>
      <c r="BJ10" s="114" t="s">
        <v>57</v>
      </c>
      <c r="BK10" s="114" t="s">
        <v>58</v>
      </c>
      <c r="BL10" s="114" t="s">
        <v>59</v>
      </c>
      <c r="BM10" s="114" t="s">
        <v>60</v>
      </c>
      <c r="BN10" s="114" t="s">
        <v>61</v>
      </c>
      <c r="BO10" s="114" t="s">
        <v>62</v>
      </c>
      <c r="BP10" s="114" t="s">
        <v>63</v>
      </c>
      <c r="BQ10" s="114" t="s">
        <v>64</v>
      </c>
      <c r="BR10" s="114" t="s">
        <v>65</v>
      </c>
      <c r="BS10" s="114" t="s">
        <v>66</v>
      </c>
      <c r="BT10" s="114" t="s">
        <v>67</v>
      </c>
      <c r="BU10" s="114" t="s">
        <v>68</v>
      </c>
      <c r="BV10" s="130"/>
      <c r="BW10" s="130"/>
      <c r="BX10" s="130"/>
      <c r="BY10" s="380" t="s">
        <v>36</v>
      </c>
      <c r="BZ10" s="380" t="s">
        <v>69</v>
      </c>
      <c r="CA10" s="380" t="s">
        <v>70</v>
      </c>
      <c r="CB10" s="380" t="s">
        <v>71</v>
      </c>
      <c r="CC10" s="380" t="s">
        <v>72</v>
      </c>
      <c r="CD10" s="380" t="s">
        <v>73</v>
      </c>
      <c r="CE10" s="380" t="s">
        <v>74</v>
      </c>
      <c r="CF10" s="380" t="s">
        <v>75</v>
      </c>
      <c r="CG10" s="380" t="s">
        <v>76</v>
      </c>
      <c r="CH10" s="380" t="s">
        <v>77</v>
      </c>
      <c r="CI10" s="380" t="s">
        <v>72</v>
      </c>
      <c r="CJ10" s="380" t="s">
        <v>78</v>
      </c>
      <c r="CK10" s="380" t="s">
        <v>79</v>
      </c>
      <c r="CL10" s="380" t="s">
        <v>80</v>
      </c>
      <c r="CM10" s="381" t="s">
        <v>81</v>
      </c>
      <c r="CN10" s="380" t="s">
        <v>82</v>
      </c>
      <c r="CO10" s="380" t="s">
        <v>83</v>
      </c>
      <c r="CP10" s="380" t="s">
        <v>84</v>
      </c>
      <c r="CQ10" s="380" t="s">
        <v>72</v>
      </c>
      <c r="CR10" s="380" t="s">
        <v>85</v>
      </c>
      <c r="CS10" s="380" t="s">
        <v>86</v>
      </c>
      <c r="CT10" s="380" t="s">
        <v>87</v>
      </c>
      <c r="CU10" s="380" t="s">
        <v>88</v>
      </c>
      <c r="CV10" s="382" t="s">
        <v>89</v>
      </c>
      <c r="CW10" s="380" t="s">
        <v>90</v>
      </c>
      <c r="CX10" s="380" t="s">
        <v>91</v>
      </c>
      <c r="CY10" s="380" t="s">
        <v>92</v>
      </c>
      <c r="CZ10" s="380" t="s">
        <v>72</v>
      </c>
      <c r="DA10" s="380" t="s">
        <v>93</v>
      </c>
      <c r="DB10" s="380" t="s">
        <v>86</v>
      </c>
      <c r="DC10" s="380" t="s">
        <v>94</v>
      </c>
      <c r="DD10" s="380" t="s">
        <v>95</v>
      </c>
    </row>
    <row r="11" spans="1:108" s="3" customFormat="1" ht="144" customHeight="1" thickBot="1">
      <c r="A11" s="10"/>
      <c r="B11" s="383"/>
      <c r="C11" s="440" t="s">
        <v>96</v>
      </c>
      <c r="D11" s="440"/>
      <c r="E11" s="440"/>
      <c r="F11" s="440"/>
      <c r="G11" s="440"/>
      <c r="H11" s="440"/>
      <c r="I11" s="440"/>
      <c r="J11" s="440"/>
      <c r="K11" s="440"/>
      <c r="L11" s="384"/>
      <c r="M11" s="28"/>
      <c r="N11" s="385"/>
      <c r="O11" s="440" t="s">
        <v>97</v>
      </c>
      <c r="P11" s="440"/>
      <c r="Q11" s="440"/>
      <c r="R11" s="440"/>
      <c r="S11" s="440"/>
      <c r="T11" s="440"/>
      <c r="U11" s="440"/>
      <c r="V11" s="440"/>
      <c r="W11" s="440"/>
      <c r="X11" s="440"/>
      <c r="Y11" s="440"/>
      <c r="Z11" s="440"/>
      <c r="AA11" s="440"/>
      <c r="AB11" s="440"/>
      <c r="AC11" s="440"/>
      <c r="AD11" s="386"/>
      <c r="AF11" s="110"/>
      <c r="AH11" s="378" t="s">
        <v>98</v>
      </c>
      <c r="AI11" s="114">
        <v>202</v>
      </c>
      <c r="AK11" s="113" t="str">
        <f t="shared" ref="AK11:AK74" si="0">IFERROR(IF(HLOOKUP($N$8, $BY$9:$DD$580, AO11, FALSE )="", "", HLOOKUP($N$8, $BY$9:$DD$580, AO11, FALSE)), "")</f>
        <v/>
      </c>
      <c r="AL11" s="113" t="str">
        <f t="shared" ref="AL11:AL74" si="1">IFERROR(IF(AK11="", "", HLOOKUP($N$8, $AP$9:$BU$580, AO11, FALSE)), "")</f>
        <v/>
      </c>
      <c r="AM11" s="114" t="str">
        <f t="shared" ref="AM11:AM74" si="2">MID(AL11, 3, 3)</f>
        <v/>
      </c>
      <c r="AN11" s="130"/>
      <c r="AO11" s="114">
        <v>3</v>
      </c>
      <c r="AP11" s="114" t="s">
        <v>99</v>
      </c>
      <c r="AQ11" s="114" t="s">
        <v>100</v>
      </c>
      <c r="AR11" s="114" t="s">
        <v>101</v>
      </c>
      <c r="AS11" s="114" t="s">
        <v>102</v>
      </c>
      <c r="AT11" s="114" t="s">
        <v>103</v>
      </c>
      <c r="AU11" s="114" t="s">
        <v>104</v>
      </c>
      <c r="AV11" s="114" t="s">
        <v>105</v>
      </c>
      <c r="AW11" s="114" t="s">
        <v>106</v>
      </c>
      <c r="AX11" s="114" t="s">
        <v>107</v>
      </c>
      <c r="AY11" s="114" t="s">
        <v>108</v>
      </c>
      <c r="AZ11" s="114" t="s">
        <v>109</v>
      </c>
      <c r="BA11" s="114" t="s">
        <v>110</v>
      </c>
      <c r="BB11" s="114" t="s">
        <v>111</v>
      </c>
      <c r="BC11" s="114" t="s">
        <v>112</v>
      </c>
      <c r="BD11" s="379" t="s">
        <v>113</v>
      </c>
      <c r="BE11" s="114" t="s">
        <v>114</v>
      </c>
      <c r="BF11" s="114" t="s">
        <v>115</v>
      </c>
      <c r="BG11" s="114" t="s">
        <v>116</v>
      </c>
      <c r="BH11" s="114" t="s">
        <v>117</v>
      </c>
      <c r="BI11" s="114" t="s">
        <v>118</v>
      </c>
      <c r="BJ11" s="114" t="s">
        <v>119</v>
      </c>
      <c r="BK11" s="114" t="s">
        <v>120</v>
      </c>
      <c r="BL11" s="114" t="s">
        <v>121</v>
      </c>
      <c r="BM11" s="114" t="s">
        <v>122</v>
      </c>
      <c r="BN11" s="114" t="s">
        <v>123</v>
      </c>
      <c r="BO11" s="114" t="s">
        <v>124</v>
      </c>
      <c r="BP11" s="114" t="s">
        <v>125</v>
      </c>
      <c r="BQ11" s="114" t="s">
        <v>126</v>
      </c>
      <c r="BR11" s="114" t="s">
        <v>127</v>
      </c>
      <c r="BS11" s="114" t="s">
        <v>128</v>
      </c>
      <c r="BT11" s="114" t="s">
        <v>129</v>
      </c>
      <c r="BU11" s="114" t="s">
        <v>130</v>
      </c>
      <c r="BV11" s="130"/>
      <c r="BW11" s="130"/>
      <c r="BX11" s="130"/>
      <c r="BY11" s="380" t="s">
        <v>131</v>
      </c>
      <c r="BZ11" s="380" t="s">
        <v>132</v>
      </c>
      <c r="CA11" s="380" t="s">
        <v>133</v>
      </c>
      <c r="CB11" s="380" t="s">
        <v>134</v>
      </c>
      <c r="CC11" s="380" t="s">
        <v>135</v>
      </c>
      <c r="CD11" s="380" t="s">
        <v>136</v>
      </c>
      <c r="CE11" s="380" t="s">
        <v>137</v>
      </c>
      <c r="CF11" s="380" t="s">
        <v>138</v>
      </c>
      <c r="CG11" s="380" t="s">
        <v>139</v>
      </c>
      <c r="CH11" s="380" t="s">
        <v>140</v>
      </c>
      <c r="CI11" s="380" t="s">
        <v>141</v>
      </c>
      <c r="CJ11" s="380" t="s">
        <v>142</v>
      </c>
      <c r="CK11" s="380" t="s">
        <v>143</v>
      </c>
      <c r="CL11" s="380" t="s">
        <v>144</v>
      </c>
      <c r="CM11" s="381" t="s">
        <v>145</v>
      </c>
      <c r="CN11" s="380" t="s">
        <v>146</v>
      </c>
      <c r="CO11" s="380" t="s">
        <v>147</v>
      </c>
      <c r="CP11" s="380" t="s">
        <v>148</v>
      </c>
      <c r="CQ11" s="380" t="s">
        <v>149</v>
      </c>
      <c r="CR11" s="380" t="s">
        <v>150</v>
      </c>
      <c r="CS11" s="380" t="s">
        <v>151</v>
      </c>
      <c r="CT11" s="380" t="s">
        <v>152</v>
      </c>
      <c r="CU11" s="380" t="s">
        <v>153</v>
      </c>
      <c r="CV11" s="380" t="s">
        <v>154</v>
      </c>
      <c r="CW11" s="380" t="s">
        <v>155</v>
      </c>
      <c r="CX11" s="380" t="s">
        <v>156</v>
      </c>
      <c r="CY11" s="380" t="s">
        <v>157</v>
      </c>
      <c r="CZ11" s="380" t="s">
        <v>138</v>
      </c>
      <c r="DA11" s="380" t="s">
        <v>158</v>
      </c>
      <c r="DB11" s="380" t="s">
        <v>79</v>
      </c>
      <c r="DC11" s="380" t="s">
        <v>159</v>
      </c>
      <c r="DD11" s="380" t="s">
        <v>160</v>
      </c>
    </row>
    <row r="12" spans="1:108" s="3" customFormat="1" ht="15" customHeight="1" thickBot="1">
      <c r="A12" s="10"/>
      <c r="B12" s="28"/>
      <c r="C12" s="28"/>
      <c r="D12" s="28"/>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F12" s="110"/>
      <c r="AH12" s="378" t="s">
        <v>161</v>
      </c>
      <c r="AI12" s="114">
        <v>203</v>
      </c>
      <c r="AK12" s="113" t="str">
        <f t="shared" si="0"/>
        <v/>
      </c>
      <c r="AL12" s="113" t="str">
        <f t="shared" si="1"/>
        <v/>
      </c>
      <c r="AM12" s="114" t="str">
        <f t="shared" si="2"/>
        <v/>
      </c>
      <c r="AN12" s="130"/>
      <c r="AO12" s="114">
        <v>4</v>
      </c>
      <c r="AP12" s="114" t="s">
        <v>162</v>
      </c>
      <c r="AQ12" s="114" t="s">
        <v>163</v>
      </c>
      <c r="AR12" s="114" t="s">
        <v>164</v>
      </c>
      <c r="AS12" s="114" t="s">
        <v>165</v>
      </c>
      <c r="AT12" s="114" t="s">
        <v>166</v>
      </c>
      <c r="AU12" s="114" t="s">
        <v>167</v>
      </c>
      <c r="AV12" s="114" t="s">
        <v>168</v>
      </c>
      <c r="AW12" s="114" t="s">
        <v>169</v>
      </c>
      <c r="AX12" s="114" t="s">
        <v>170</v>
      </c>
      <c r="AY12" s="114" t="s">
        <v>171</v>
      </c>
      <c r="AZ12" s="114" t="s">
        <v>172</v>
      </c>
      <c r="BA12" s="114" t="s">
        <v>173</v>
      </c>
      <c r="BB12" s="114" t="s">
        <v>174</v>
      </c>
      <c r="BC12" s="114" t="s">
        <v>175</v>
      </c>
      <c r="BD12" s="379" t="s">
        <v>176</v>
      </c>
      <c r="BE12" s="114" t="s">
        <v>177</v>
      </c>
      <c r="BF12" s="114" t="s">
        <v>178</v>
      </c>
      <c r="BG12" s="114" t="s">
        <v>179</v>
      </c>
      <c r="BH12" s="114" t="s">
        <v>180</v>
      </c>
      <c r="BI12" s="114" t="s">
        <v>181</v>
      </c>
      <c r="BJ12" s="114" t="s">
        <v>182</v>
      </c>
      <c r="BK12" s="114" t="s">
        <v>183</v>
      </c>
      <c r="BL12" s="114" t="s">
        <v>184</v>
      </c>
      <c r="BM12" s="114" t="s">
        <v>185</v>
      </c>
      <c r="BN12" s="114" t="s">
        <v>186</v>
      </c>
      <c r="BO12" s="114" t="s">
        <v>187</v>
      </c>
      <c r="BP12" s="114" t="s">
        <v>188</v>
      </c>
      <c r="BQ12" s="114" t="s">
        <v>189</v>
      </c>
      <c r="BR12" s="114" t="s">
        <v>190</v>
      </c>
      <c r="BS12" s="114" t="s">
        <v>191</v>
      </c>
      <c r="BT12" s="114" t="s">
        <v>192</v>
      </c>
      <c r="BU12" s="114" t="s">
        <v>193</v>
      </c>
      <c r="BV12" s="130"/>
      <c r="BW12" s="130"/>
      <c r="BX12" s="130"/>
      <c r="BY12" s="380" t="s">
        <v>194</v>
      </c>
      <c r="BZ12" s="380" t="s">
        <v>195</v>
      </c>
      <c r="CA12" s="380" t="s">
        <v>196</v>
      </c>
      <c r="CB12" s="380" t="s">
        <v>197</v>
      </c>
      <c r="CC12" s="380" t="s">
        <v>198</v>
      </c>
      <c r="CD12" s="380" t="s">
        <v>199</v>
      </c>
      <c r="CE12" s="380" t="s">
        <v>200</v>
      </c>
      <c r="CF12" s="380" t="s">
        <v>198</v>
      </c>
      <c r="CG12" s="380" t="s">
        <v>201</v>
      </c>
      <c r="CH12" s="380" t="s">
        <v>202</v>
      </c>
      <c r="CI12" s="380" t="s">
        <v>203</v>
      </c>
      <c r="CJ12" s="380" t="s">
        <v>204</v>
      </c>
      <c r="CK12" s="380" t="s">
        <v>205</v>
      </c>
      <c r="CL12" s="380" t="s">
        <v>206</v>
      </c>
      <c r="CM12" s="381" t="s">
        <v>207</v>
      </c>
      <c r="CN12" s="380" t="s">
        <v>208</v>
      </c>
      <c r="CO12" s="380" t="s">
        <v>209</v>
      </c>
      <c r="CP12" s="380" t="s">
        <v>210</v>
      </c>
      <c r="CQ12" s="380" t="s">
        <v>211</v>
      </c>
      <c r="CR12" s="380" t="s">
        <v>212</v>
      </c>
      <c r="CS12" s="380" t="s">
        <v>79</v>
      </c>
      <c r="CT12" s="380" t="s">
        <v>213</v>
      </c>
      <c r="CU12" s="380" t="s">
        <v>214</v>
      </c>
      <c r="CV12" s="380" t="s">
        <v>215</v>
      </c>
      <c r="CW12" s="380" t="s">
        <v>216</v>
      </c>
      <c r="CX12" s="382" t="s">
        <v>217</v>
      </c>
      <c r="CY12" s="380" t="s">
        <v>218</v>
      </c>
      <c r="CZ12" s="380" t="s">
        <v>219</v>
      </c>
      <c r="DA12" s="380" t="s">
        <v>220</v>
      </c>
      <c r="DB12" s="380" t="s">
        <v>221</v>
      </c>
      <c r="DC12" s="380" t="s">
        <v>222</v>
      </c>
      <c r="DD12" s="380" t="s">
        <v>223</v>
      </c>
    </row>
    <row r="13" spans="1:108" s="3" customFormat="1" ht="15" customHeight="1">
      <c r="A13" s="10"/>
      <c r="B13" s="371"/>
      <c r="C13" s="372" t="s">
        <v>224</v>
      </c>
      <c r="D13" s="373"/>
      <c r="E13" s="373"/>
      <c r="F13" s="373"/>
      <c r="G13" s="373"/>
      <c r="H13" s="373"/>
      <c r="I13" s="373"/>
      <c r="J13" s="373"/>
      <c r="K13" s="373"/>
      <c r="L13" s="373"/>
      <c r="M13" s="373"/>
      <c r="N13" s="373"/>
      <c r="O13" s="373"/>
      <c r="P13" s="373"/>
      <c r="Q13" s="373"/>
      <c r="R13" s="373"/>
      <c r="S13" s="373"/>
      <c r="T13" s="373"/>
      <c r="U13" s="373"/>
      <c r="V13" s="373"/>
      <c r="W13" s="373"/>
      <c r="X13" s="373"/>
      <c r="Y13" s="373"/>
      <c r="Z13" s="373"/>
      <c r="AA13" s="373"/>
      <c r="AB13" s="373"/>
      <c r="AC13" s="373"/>
      <c r="AD13" s="377"/>
      <c r="AF13" s="110"/>
      <c r="AH13" s="378" t="s">
        <v>134</v>
      </c>
      <c r="AI13" s="114">
        <v>204</v>
      </c>
      <c r="AK13" s="113" t="str">
        <f t="shared" si="0"/>
        <v/>
      </c>
      <c r="AL13" s="113" t="str">
        <f t="shared" si="1"/>
        <v/>
      </c>
      <c r="AM13" s="114" t="str">
        <f t="shared" si="2"/>
        <v/>
      </c>
      <c r="AN13" s="130"/>
      <c r="AO13" s="114">
        <v>5</v>
      </c>
      <c r="AP13" s="114" t="s">
        <v>225</v>
      </c>
      <c r="AQ13" s="114" t="s">
        <v>226</v>
      </c>
      <c r="AR13" s="114" t="s">
        <v>227</v>
      </c>
      <c r="AS13" s="114" t="s">
        <v>228</v>
      </c>
      <c r="AT13" s="114" t="s">
        <v>229</v>
      </c>
      <c r="AU13" s="114" t="s">
        <v>230</v>
      </c>
      <c r="AV13" s="114" t="s">
        <v>231</v>
      </c>
      <c r="AW13" s="114" t="s">
        <v>232</v>
      </c>
      <c r="AX13" s="114" t="s">
        <v>233</v>
      </c>
      <c r="AY13" s="114" t="s">
        <v>234</v>
      </c>
      <c r="AZ13" s="114" t="s">
        <v>235</v>
      </c>
      <c r="BA13" s="114" t="s">
        <v>236</v>
      </c>
      <c r="BB13" s="114" t="s">
        <v>237</v>
      </c>
      <c r="BC13" s="114" t="s">
        <v>238</v>
      </c>
      <c r="BD13" s="379" t="s">
        <v>239</v>
      </c>
      <c r="BE13" s="114" t="s">
        <v>240</v>
      </c>
      <c r="BF13" s="114" t="s">
        <v>241</v>
      </c>
      <c r="BG13" s="114" t="s">
        <v>242</v>
      </c>
      <c r="BH13" s="114" t="s">
        <v>243</v>
      </c>
      <c r="BI13" s="114" t="s">
        <v>244</v>
      </c>
      <c r="BJ13" s="114" t="s">
        <v>245</v>
      </c>
      <c r="BK13" s="114" t="s">
        <v>246</v>
      </c>
      <c r="BL13" s="114" t="s">
        <v>247</v>
      </c>
      <c r="BM13" s="114" t="s">
        <v>248</v>
      </c>
      <c r="BN13" s="114" t="s">
        <v>249</v>
      </c>
      <c r="BO13" s="114" t="s">
        <v>250</v>
      </c>
      <c r="BP13" s="114" t="s">
        <v>251</v>
      </c>
      <c r="BQ13" s="114" t="s">
        <v>252</v>
      </c>
      <c r="BR13" s="114" t="s">
        <v>253</v>
      </c>
      <c r="BS13" s="114" t="s">
        <v>254</v>
      </c>
      <c r="BT13" s="114" t="s">
        <v>255</v>
      </c>
      <c r="BU13" s="114" t="s">
        <v>256</v>
      </c>
      <c r="BV13" s="130"/>
      <c r="BW13" s="130"/>
      <c r="BX13" s="130"/>
      <c r="BY13" s="380" t="s">
        <v>257</v>
      </c>
      <c r="BZ13" s="380" t="s">
        <v>258</v>
      </c>
      <c r="CA13" s="380" t="s">
        <v>259</v>
      </c>
      <c r="CB13" s="380" t="s">
        <v>260</v>
      </c>
      <c r="CC13" s="380" t="s">
        <v>261</v>
      </c>
      <c r="CD13" s="380" t="s">
        <v>262</v>
      </c>
      <c r="CE13" s="380" t="s">
        <v>263</v>
      </c>
      <c r="CF13" s="380" t="s">
        <v>264</v>
      </c>
      <c r="CG13" s="380" t="s">
        <v>265</v>
      </c>
      <c r="CH13" s="380" t="s">
        <v>266</v>
      </c>
      <c r="CI13" s="380" t="s">
        <v>267</v>
      </c>
      <c r="CJ13" s="380" t="s">
        <v>268</v>
      </c>
      <c r="CK13" s="380" t="s">
        <v>269</v>
      </c>
      <c r="CL13" s="380" t="s">
        <v>270</v>
      </c>
      <c r="CM13" s="381" t="s">
        <v>271</v>
      </c>
      <c r="CN13" s="380" t="s">
        <v>272</v>
      </c>
      <c r="CO13" s="380" t="s">
        <v>273</v>
      </c>
      <c r="CP13" s="380" t="s">
        <v>274</v>
      </c>
      <c r="CQ13" s="380" t="s">
        <v>198</v>
      </c>
      <c r="CR13" s="380" t="s">
        <v>275</v>
      </c>
      <c r="CS13" s="380" t="s">
        <v>276</v>
      </c>
      <c r="CT13" s="380" t="s">
        <v>277</v>
      </c>
      <c r="CU13" s="380" t="s">
        <v>278</v>
      </c>
      <c r="CV13" s="380" t="s">
        <v>279</v>
      </c>
      <c r="CW13" s="380" t="s">
        <v>280</v>
      </c>
      <c r="CX13" s="380" t="s">
        <v>281</v>
      </c>
      <c r="CY13" s="380" t="s">
        <v>282</v>
      </c>
      <c r="CZ13" s="380" t="s">
        <v>283</v>
      </c>
      <c r="DA13" s="380" t="s">
        <v>284</v>
      </c>
      <c r="DB13" s="380" t="s">
        <v>205</v>
      </c>
      <c r="DC13" s="380" t="s">
        <v>285</v>
      </c>
      <c r="DD13" s="380" t="s">
        <v>286</v>
      </c>
    </row>
    <row r="14" spans="1:108" s="3" customFormat="1" ht="36" customHeight="1" thickBot="1">
      <c r="A14" s="10"/>
      <c r="B14" s="383"/>
      <c r="C14" s="441" t="s">
        <v>287</v>
      </c>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386"/>
      <c r="AF14" s="110"/>
      <c r="AH14" s="378" t="s">
        <v>288</v>
      </c>
      <c r="AI14" s="114">
        <v>205</v>
      </c>
      <c r="AK14" s="113" t="str">
        <f t="shared" si="0"/>
        <v/>
      </c>
      <c r="AL14" s="113" t="str">
        <f t="shared" si="1"/>
        <v/>
      </c>
      <c r="AM14" s="114" t="str">
        <f t="shared" si="2"/>
        <v/>
      </c>
      <c r="AN14" s="130"/>
      <c r="AO14" s="114">
        <v>6</v>
      </c>
      <c r="AP14" s="114" t="s">
        <v>289</v>
      </c>
      <c r="AQ14" s="114" t="s">
        <v>290</v>
      </c>
      <c r="AR14" s="114" t="s">
        <v>291</v>
      </c>
      <c r="AS14" s="114" t="s">
        <v>292</v>
      </c>
      <c r="AT14" s="114" t="s">
        <v>293</v>
      </c>
      <c r="AU14" s="114" t="s">
        <v>294</v>
      </c>
      <c r="AV14" s="114" t="s">
        <v>295</v>
      </c>
      <c r="AW14" s="114" t="s">
        <v>296</v>
      </c>
      <c r="AX14" s="114" t="s">
        <v>297</v>
      </c>
      <c r="AY14" s="114" t="s">
        <v>298</v>
      </c>
      <c r="AZ14" s="114" t="s">
        <v>299</v>
      </c>
      <c r="BA14" s="114" t="s">
        <v>300</v>
      </c>
      <c r="BB14" s="114" t="s">
        <v>301</v>
      </c>
      <c r="BC14" s="114" t="s">
        <v>302</v>
      </c>
      <c r="BD14" s="379" t="s">
        <v>303</v>
      </c>
      <c r="BE14" s="114" t="s">
        <v>304</v>
      </c>
      <c r="BF14" s="114" t="s">
        <v>305</v>
      </c>
      <c r="BG14" s="114" t="s">
        <v>306</v>
      </c>
      <c r="BH14" s="114" t="s">
        <v>307</v>
      </c>
      <c r="BI14" s="114" t="s">
        <v>308</v>
      </c>
      <c r="BJ14" s="114" t="s">
        <v>309</v>
      </c>
      <c r="BK14" s="114" t="s">
        <v>310</v>
      </c>
      <c r="BL14" s="114" t="s">
        <v>311</v>
      </c>
      <c r="BM14" s="114" t="s">
        <v>312</v>
      </c>
      <c r="BN14" s="114" t="s">
        <v>313</v>
      </c>
      <c r="BO14" s="114" t="s">
        <v>314</v>
      </c>
      <c r="BP14" s="114" t="s">
        <v>315</v>
      </c>
      <c r="BQ14" s="114" t="s">
        <v>316</v>
      </c>
      <c r="BR14" s="114" t="s">
        <v>317</v>
      </c>
      <c r="BS14" s="114" t="s">
        <v>318</v>
      </c>
      <c r="BT14" s="114" t="s">
        <v>319</v>
      </c>
      <c r="BU14" s="114" t="s">
        <v>320</v>
      </c>
      <c r="BV14" s="130"/>
      <c r="BW14" s="130"/>
      <c r="BX14" s="130"/>
      <c r="BY14" s="380" t="s">
        <v>321</v>
      </c>
      <c r="BZ14" s="380" t="s">
        <v>322</v>
      </c>
      <c r="CA14" s="380" t="s">
        <v>323</v>
      </c>
      <c r="CB14" s="380" t="s">
        <v>324</v>
      </c>
      <c r="CC14" s="380" t="s">
        <v>325</v>
      </c>
      <c r="CD14" s="380" t="s">
        <v>326</v>
      </c>
      <c r="CE14" s="380" t="s">
        <v>327</v>
      </c>
      <c r="CF14" s="380" t="s">
        <v>328</v>
      </c>
      <c r="CG14" s="380" t="s">
        <v>329</v>
      </c>
      <c r="CH14" s="380" t="s">
        <v>330</v>
      </c>
      <c r="CI14" s="380" t="s">
        <v>331</v>
      </c>
      <c r="CJ14" s="380" t="s">
        <v>332</v>
      </c>
      <c r="CK14" s="380" t="s">
        <v>333</v>
      </c>
      <c r="CL14" s="380" t="s">
        <v>334</v>
      </c>
      <c r="CM14" s="381" t="s">
        <v>335</v>
      </c>
      <c r="CN14" s="380" t="s">
        <v>336</v>
      </c>
      <c r="CO14" s="380" t="s">
        <v>337</v>
      </c>
      <c r="CP14" s="380" t="s">
        <v>338</v>
      </c>
      <c r="CQ14" s="380" t="s">
        <v>339</v>
      </c>
      <c r="CR14" s="380" t="s">
        <v>340</v>
      </c>
      <c r="CS14" s="380" t="s">
        <v>341</v>
      </c>
      <c r="CT14" s="380" t="s">
        <v>342</v>
      </c>
      <c r="CU14" s="380" t="s">
        <v>286</v>
      </c>
      <c r="CV14" s="380" t="s">
        <v>157</v>
      </c>
      <c r="CW14" s="380" t="s">
        <v>343</v>
      </c>
      <c r="CX14" s="380" t="s">
        <v>344</v>
      </c>
      <c r="CY14" s="380" t="s">
        <v>345</v>
      </c>
      <c r="CZ14" s="380" t="s">
        <v>346</v>
      </c>
      <c r="DA14" s="380" t="s">
        <v>347</v>
      </c>
      <c r="DB14" s="380" t="s">
        <v>348</v>
      </c>
      <c r="DC14" s="380" t="s">
        <v>349</v>
      </c>
      <c r="DD14" s="380" t="s">
        <v>350</v>
      </c>
    </row>
    <row r="15" spans="1:108" s="3" customFormat="1" ht="15" customHeight="1" thickBot="1">
      <c r="A15" s="10"/>
      <c r="AF15" s="110"/>
      <c r="AH15" s="378" t="s">
        <v>136</v>
      </c>
      <c r="AI15" s="114">
        <v>206</v>
      </c>
      <c r="AK15" s="113" t="str">
        <f t="shared" si="0"/>
        <v/>
      </c>
      <c r="AL15" s="113" t="str">
        <f t="shared" si="1"/>
        <v/>
      </c>
      <c r="AM15" s="114" t="str">
        <f t="shared" si="2"/>
        <v/>
      </c>
      <c r="AN15" s="130"/>
      <c r="AO15" s="114">
        <v>7</v>
      </c>
      <c r="AP15" s="114" t="s">
        <v>351</v>
      </c>
      <c r="AQ15" s="114" t="s">
        <v>352</v>
      </c>
      <c r="AR15" s="387" t="s">
        <v>353</v>
      </c>
      <c r="AS15" s="114" t="s">
        <v>354</v>
      </c>
      <c r="AT15" s="114" t="s">
        <v>355</v>
      </c>
      <c r="AU15" s="114" t="s">
        <v>356</v>
      </c>
      <c r="AV15" s="114" t="s">
        <v>357</v>
      </c>
      <c r="AW15" s="114" t="s">
        <v>358</v>
      </c>
      <c r="AX15" s="114" t="s">
        <v>359</v>
      </c>
      <c r="AY15" s="114" t="s">
        <v>360</v>
      </c>
      <c r="AZ15" s="114" t="s">
        <v>361</v>
      </c>
      <c r="BA15" s="114" t="s">
        <v>362</v>
      </c>
      <c r="BB15" s="114" t="s">
        <v>363</v>
      </c>
      <c r="BC15" s="114" t="s">
        <v>364</v>
      </c>
      <c r="BD15" s="379" t="s">
        <v>365</v>
      </c>
      <c r="BE15" s="114" t="s">
        <v>366</v>
      </c>
      <c r="BF15" s="114" t="s">
        <v>367</v>
      </c>
      <c r="BG15" s="114" t="s">
        <v>368</v>
      </c>
      <c r="BH15" s="114" t="s">
        <v>369</v>
      </c>
      <c r="BI15" s="114" t="s">
        <v>370</v>
      </c>
      <c r="BJ15" s="114" t="s">
        <v>371</v>
      </c>
      <c r="BK15" s="114" t="s">
        <v>372</v>
      </c>
      <c r="BL15" s="114" t="s">
        <v>373</v>
      </c>
      <c r="BM15" s="114" t="s">
        <v>374</v>
      </c>
      <c r="BN15" s="114" t="s">
        <v>375</v>
      </c>
      <c r="BO15" s="114" t="s">
        <v>376</v>
      </c>
      <c r="BP15" s="114" t="s">
        <v>377</v>
      </c>
      <c r="BQ15" s="114" t="s">
        <v>378</v>
      </c>
      <c r="BR15" s="114" t="s">
        <v>379</v>
      </c>
      <c r="BS15" s="114" t="s">
        <v>380</v>
      </c>
      <c r="BT15" s="114" t="s">
        <v>381</v>
      </c>
      <c r="BU15" s="114" t="s">
        <v>382</v>
      </c>
      <c r="BV15" s="130"/>
      <c r="BW15" s="130"/>
      <c r="BX15" s="130"/>
      <c r="BY15" s="380" t="s">
        <v>383</v>
      </c>
      <c r="BZ15" s="380" t="s">
        <v>384</v>
      </c>
      <c r="CA15" s="380" t="s">
        <v>385</v>
      </c>
      <c r="CB15" s="380" t="s">
        <v>386</v>
      </c>
      <c r="CC15" s="380" t="s">
        <v>387</v>
      </c>
      <c r="CD15" s="380" t="s">
        <v>388</v>
      </c>
      <c r="CE15" s="380" t="s">
        <v>389</v>
      </c>
      <c r="CF15" s="380" t="s">
        <v>390</v>
      </c>
      <c r="CG15" s="380" t="s">
        <v>391</v>
      </c>
      <c r="CH15" s="380" t="s">
        <v>392</v>
      </c>
      <c r="CI15" s="380" t="s">
        <v>393</v>
      </c>
      <c r="CJ15" s="380" t="s">
        <v>394</v>
      </c>
      <c r="CK15" s="380" t="s">
        <v>395</v>
      </c>
      <c r="CL15" s="380" t="s">
        <v>396</v>
      </c>
      <c r="CM15" s="381" t="s">
        <v>397</v>
      </c>
      <c r="CN15" s="380" t="s">
        <v>398</v>
      </c>
      <c r="CO15" s="380" t="s">
        <v>399</v>
      </c>
      <c r="CP15" s="380" t="s">
        <v>400</v>
      </c>
      <c r="CQ15" s="380" t="s">
        <v>401</v>
      </c>
      <c r="CR15" s="380" t="s">
        <v>402</v>
      </c>
      <c r="CS15" s="380" t="s">
        <v>148</v>
      </c>
      <c r="CT15" s="380" t="s">
        <v>403</v>
      </c>
      <c r="CU15" s="380" t="s">
        <v>404</v>
      </c>
      <c r="CV15" s="380" t="s">
        <v>405</v>
      </c>
      <c r="CW15" s="380" t="s">
        <v>406</v>
      </c>
      <c r="CX15" s="380" t="s">
        <v>407</v>
      </c>
      <c r="CY15" s="380" t="s">
        <v>408</v>
      </c>
      <c r="CZ15" s="380" t="s">
        <v>409</v>
      </c>
      <c r="DA15" s="380" t="s">
        <v>410</v>
      </c>
      <c r="DB15" s="380" t="s">
        <v>411</v>
      </c>
      <c r="DC15" s="380" t="s">
        <v>412</v>
      </c>
      <c r="DD15" s="380" t="s">
        <v>413</v>
      </c>
    </row>
    <row r="16" spans="1:108" s="3" customFormat="1" ht="15" customHeight="1">
      <c r="A16" s="10"/>
      <c r="B16" s="388"/>
      <c r="C16" s="389"/>
      <c r="D16" s="389"/>
      <c r="E16" s="389"/>
      <c r="F16" s="389"/>
      <c r="G16" s="389"/>
      <c r="H16" s="389"/>
      <c r="I16" s="389"/>
      <c r="J16" s="389"/>
      <c r="K16" s="389"/>
      <c r="L16" s="389"/>
      <c r="M16" s="389"/>
      <c r="N16" s="389"/>
      <c r="O16" s="389"/>
      <c r="P16" s="389"/>
      <c r="Q16" s="389"/>
      <c r="R16" s="389"/>
      <c r="S16" s="389"/>
      <c r="T16" s="389"/>
      <c r="U16" s="389"/>
      <c r="V16" s="389"/>
      <c r="W16" s="389"/>
      <c r="X16" s="389"/>
      <c r="Y16" s="389"/>
      <c r="Z16" s="389"/>
      <c r="AA16" s="389"/>
      <c r="AB16" s="389"/>
      <c r="AC16" s="389"/>
      <c r="AD16" s="390"/>
      <c r="AF16" s="110"/>
      <c r="AH16" s="378" t="s">
        <v>414</v>
      </c>
      <c r="AI16" s="114">
        <v>207</v>
      </c>
      <c r="AK16" s="113" t="str">
        <f t="shared" si="0"/>
        <v/>
      </c>
      <c r="AL16" s="113" t="str">
        <f t="shared" si="1"/>
        <v/>
      </c>
      <c r="AM16" s="114" t="str">
        <f t="shared" si="2"/>
        <v/>
      </c>
      <c r="AN16" s="130"/>
      <c r="AO16" s="114">
        <v>8</v>
      </c>
      <c r="AP16" s="114" t="s">
        <v>415</v>
      </c>
      <c r="AQ16" s="114" t="s">
        <v>416</v>
      </c>
      <c r="AR16" s="114"/>
      <c r="AS16" s="114" t="s">
        <v>417</v>
      </c>
      <c r="AT16" s="114" t="s">
        <v>418</v>
      </c>
      <c r="AU16" s="114" t="s">
        <v>419</v>
      </c>
      <c r="AV16" s="114" t="s">
        <v>420</v>
      </c>
      <c r="AW16" s="114" t="s">
        <v>421</v>
      </c>
      <c r="AX16" s="114" t="s">
        <v>422</v>
      </c>
      <c r="AY16" s="114" t="s">
        <v>423</v>
      </c>
      <c r="AZ16" s="114" t="s">
        <v>424</v>
      </c>
      <c r="BA16" s="114" t="s">
        <v>425</v>
      </c>
      <c r="BB16" s="114" t="s">
        <v>426</v>
      </c>
      <c r="BC16" s="114" t="s">
        <v>427</v>
      </c>
      <c r="BD16" s="379" t="s">
        <v>428</v>
      </c>
      <c r="BE16" s="114" t="s">
        <v>429</v>
      </c>
      <c r="BF16" s="114" t="s">
        <v>430</v>
      </c>
      <c r="BG16" s="114" t="s">
        <v>431</v>
      </c>
      <c r="BH16" s="114" t="s">
        <v>432</v>
      </c>
      <c r="BI16" s="114" t="s">
        <v>433</v>
      </c>
      <c r="BJ16" s="114" t="s">
        <v>434</v>
      </c>
      <c r="BK16" s="114" t="s">
        <v>435</v>
      </c>
      <c r="BL16" s="114" t="s">
        <v>436</v>
      </c>
      <c r="BM16" s="114" t="s">
        <v>437</v>
      </c>
      <c r="BN16" s="114" t="s">
        <v>438</v>
      </c>
      <c r="BO16" s="114" t="s">
        <v>439</v>
      </c>
      <c r="BP16" s="114" t="s">
        <v>440</v>
      </c>
      <c r="BQ16" s="114" t="s">
        <v>441</v>
      </c>
      <c r="BR16" s="114" t="s">
        <v>442</v>
      </c>
      <c r="BS16" s="114" t="s">
        <v>443</v>
      </c>
      <c r="BT16" s="114" t="s">
        <v>444</v>
      </c>
      <c r="BU16" s="114" t="s">
        <v>445</v>
      </c>
      <c r="BV16" s="130"/>
      <c r="BW16" s="130"/>
      <c r="BX16" s="130"/>
      <c r="BY16" s="380" t="s">
        <v>446</v>
      </c>
      <c r="BZ16" s="380" t="s">
        <v>447</v>
      </c>
      <c r="CA16" s="380"/>
      <c r="CB16" s="380" t="s">
        <v>448</v>
      </c>
      <c r="CC16" s="380" t="s">
        <v>449</v>
      </c>
      <c r="CD16" s="380" t="s">
        <v>450</v>
      </c>
      <c r="CE16" s="380" t="s">
        <v>451</v>
      </c>
      <c r="CF16" s="380" t="s">
        <v>452</v>
      </c>
      <c r="CG16" s="380" t="s">
        <v>453</v>
      </c>
      <c r="CH16" s="380" t="s">
        <v>454</v>
      </c>
      <c r="CI16" s="380" t="s">
        <v>455</v>
      </c>
      <c r="CJ16" s="380" t="s">
        <v>456</v>
      </c>
      <c r="CK16" s="380" t="s">
        <v>457</v>
      </c>
      <c r="CL16" s="380" t="s">
        <v>458</v>
      </c>
      <c r="CM16" s="381" t="s">
        <v>459</v>
      </c>
      <c r="CN16" s="380" t="s">
        <v>460</v>
      </c>
      <c r="CO16" s="380" t="s">
        <v>461</v>
      </c>
      <c r="CP16" s="380" t="s">
        <v>462</v>
      </c>
      <c r="CQ16" s="380" t="s">
        <v>463</v>
      </c>
      <c r="CR16" s="380" t="s">
        <v>464</v>
      </c>
      <c r="CS16" s="380" t="s">
        <v>465</v>
      </c>
      <c r="CT16" s="380" t="s">
        <v>466</v>
      </c>
      <c r="CU16" s="380" t="s">
        <v>467</v>
      </c>
      <c r="CV16" s="380" t="s">
        <v>468</v>
      </c>
      <c r="CW16" s="380" t="s">
        <v>469</v>
      </c>
      <c r="CX16" s="380" t="s">
        <v>470</v>
      </c>
      <c r="CY16" s="380" t="s">
        <v>471</v>
      </c>
      <c r="CZ16" s="380" t="s">
        <v>472</v>
      </c>
      <c r="DA16" s="380" t="s">
        <v>473</v>
      </c>
      <c r="DB16" s="380" t="s">
        <v>474</v>
      </c>
      <c r="DC16" s="380" t="s">
        <v>475</v>
      </c>
      <c r="DD16" s="380" t="s">
        <v>476</v>
      </c>
    </row>
    <row r="17" spans="1:108" s="3" customFormat="1" ht="48" customHeight="1">
      <c r="A17" s="10"/>
      <c r="B17" s="391"/>
      <c r="C17" s="435" t="s">
        <v>477</v>
      </c>
      <c r="D17" s="435"/>
      <c r="E17" s="435"/>
      <c r="F17" s="435"/>
      <c r="G17" s="435"/>
      <c r="H17" s="435"/>
      <c r="I17" s="435"/>
      <c r="J17" s="435"/>
      <c r="K17" s="435"/>
      <c r="L17" s="435"/>
      <c r="M17" s="435"/>
      <c r="N17" s="435"/>
      <c r="O17" s="435"/>
      <c r="P17" s="435"/>
      <c r="Q17" s="435"/>
      <c r="R17" s="435"/>
      <c r="S17" s="435"/>
      <c r="T17" s="435"/>
      <c r="U17" s="435"/>
      <c r="V17" s="435"/>
      <c r="W17" s="435"/>
      <c r="X17" s="435"/>
      <c r="Y17" s="435"/>
      <c r="Z17" s="435"/>
      <c r="AA17" s="435"/>
      <c r="AB17" s="435"/>
      <c r="AC17" s="435"/>
      <c r="AD17" s="392"/>
      <c r="AF17" s="110"/>
      <c r="AH17" s="378" t="s">
        <v>478</v>
      </c>
      <c r="AI17" s="114">
        <v>208</v>
      </c>
      <c r="AK17" s="113" t="str">
        <f t="shared" si="0"/>
        <v/>
      </c>
      <c r="AL17" s="113" t="str">
        <f t="shared" si="1"/>
        <v/>
      </c>
      <c r="AM17" s="114" t="str">
        <f t="shared" si="2"/>
        <v/>
      </c>
      <c r="AN17" s="130"/>
      <c r="AO17" s="114">
        <v>9</v>
      </c>
      <c r="AP17" s="114" t="s">
        <v>479</v>
      </c>
      <c r="AQ17" s="387" t="s">
        <v>480</v>
      </c>
      <c r="AR17" s="114"/>
      <c r="AS17" s="114" t="s">
        <v>481</v>
      </c>
      <c r="AT17" s="114" t="s">
        <v>482</v>
      </c>
      <c r="AU17" s="114" t="s">
        <v>483</v>
      </c>
      <c r="AV17" s="114" t="s">
        <v>484</v>
      </c>
      <c r="AW17" s="114" t="s">
        <v>485</v>
      </c>
      <c r="AX17" s="114" t="s">
        <v>486</v>
      </c>
      <c r="AY17" s="114" t="s">
        <v>487</v>
      </c>
      <c r="AZ17" s="114" t="s">
        <v>488</v>
      </c>
      <c r="BA17" s="114" t="s">
        <v>489</v>
      </c>
      <c r="BB17" s="114" t="s">
        <v>490</v>
      </c>
      <c r="BC17" s="114" t="s">
        <v>491</v>
      </c>
      <c r="BD17" s="379" t="s">
        <v>492</v>
      </c>
      <c r="BE17" s="114" t="s">
        <v>493</v>
      </c>
      <c r="BF17" s="114" t="s">
        <v>494</v>
      </c>
      <c r="BG17" s="114" t="s">
        <v>495</v>
      </c>
      <c r="BH17" s="114" t="s">
        <v>496</v>
      </c>
      <c r="BI17" s="114" t="s">
        <v>497</v>
      </c>
      <c r="BJ17" s="114" t="s">
        <v>498</v>
      </c>
      <c r="BK17" s="114" t="s">
        <v>499</v>
      </c>
      <c r="BL17" s="114" t="s">
        <v>500</v>
      </c>
      <c r="BM17" s="114" t="s">
        <v>501</v>
      </c>
      <c r="BN17" s="114" t="s">
        <v>502</v>
      </c>
      <c r="BO17" s="114" t="s">
        <v>503</v>
      </c>
      <c r="BP17" s="114" t="s">
        <v>504</v>
      </c>
      <c r="BQ17" s="114" t="s">
        <v>505</v>
      </c>
      <c r="BR17" s="114" t="s">
        <v>506</v>
      </c>
      <c r="BS17" s="114" t="s">
        <v>507</v>
      </c>
      <c r="BT17" s="114" t="s">
        <v>508</v>
      </c>
      <c r="BU17" s="114" t="s">
        <v>509</v>
      </c>
      <c r="BV17" s="130"/>
      <c r="BW17" s="130"/>
      <c r="BX17" s="130"/>
      <c r="BY17" s="380" t="s">
        <v>510</v>
      </c>
      <c r="BZ17" s="380" t="s">
        <v>385</v>
      </c>
      <c r="CA17" s="380"/>
      <c r="CB17" s="380" t="s">
        <v>511</v>
      </c>
      <c r="CC17" s="380" t="s">
        <v>512</v>
      </c>
      <c r="CD17" s="380" t="s">
        <v>513</v>
      </c>
      <c r="CE17" s="393" t="s">
        <v>514</v>
      </c>
      <c r="CF17" s="382" t="s">
        <v>515</v>
      </c>
      <c r="CG17" s="380" t="s">
        <v>516</v>
      </c>
      <c r="CH17" s="380" t="s">
        <v>517</v>
      </c>
      <c r="CI17" s="380" t="s">
        <v>518</v>
      </c>
      <c r="CJ17" s="380" t="s">
        <v>519</v>
      </c>
      <c r="CK17" s="380" t="s">
        <v>520</v>
      </c>
      <c r="CL17" s="380" t="s">
        <v>521</v>
      </c>
      <c r="CM17" s="381" t="s">
        <v>522</v>
      </c>
      <c r="CN17" s="380" t="s">
        <v>523</v>
      </c>
      <c r="CO17" s="380" t="s">
        <v>471</v>
      </c>
      <c r="CP17" s="380" t="s">
        <v>524</v>
      </c>
      <c r="CQ17" s="380" t="s">
        <v>409</v>
      </c>
      <c r="CR17" s="380" t="s">
        <v>525</v>
      </c>
      <c r="CS17" s="380" t="s">
        <v>526</v>
      </c>
      <c r="CT17" s="380" t="s">
        <v>527</v>
      </c>
      <c r="CU17" s="380" t="s">
        <v>528</v>
      </c>
      <c r="CV17" s="380" t="s">
        <v>529</v>
      </c>
      <c r="CW17" s="380" t="s">
        <v>530</v>
      </c>
      <c r="CX17" s="380" t="s">
        <v>531</v>
      </c>
      <c r="CY17" s="380" t="s">
        <v>532</v>
      </c>
      <c r="CZ17" s="380" t="s">
        <v>533</v>
      </c>
      <c r="DA17" s="380" t="s">
        <v>534</v>
      </c>
      <c r="DB17" s="380" t="s">
        <v>535</v>
      </c>
      <c r="DC17" s="380" t="s">
        <v>536</v>
      </c>
      <c r="DD17" s="380" t="s">
        <v>326</v>
      </c>
    </row>
    <row r="18" spans="1:108" s="3" customFormat="1" ht="6.75" customHeight="1">
      <c r="A18" s="10"/>
      <c r="B18" s="391"/>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392"/>
      <c r="AF18" s="110"/>
      <c r="AH18" s="378" t="s">
        <v>537</v>
      </c>
      <c r="AI18" s="114">
        <v>209</v>
      </c>
      <c r="AK18" s="113" t="str">
        <f t="shared" si="0"/>
        <v/>
      </c>
      <c r="AL18" s="113" t="str">
        <f t="shared" si="1"/>
        <v/>
      </c>
      <c r="AM18" s="114" t="str">
        <f t="shared" si="2"/>
        <v/>
      </c>
      <c r="AN18" s="130"/>
      <c r="AO18" s="114">
        <v>10</v>
      </c>
      <c r="AP18" s="114" t="s">
        <v>538</v>
      </c>
      <c r="AQ18" s="114"/>
      <c r="AR18" s="114"/>
      <c r="AS18" s="114" t="s">
        <v>539</v>
      </c>
      <c r="AT18" s="114" t="s">
        <v>540</v>
      </c>
      <c r="AU18" s="114" t="s">
        <v>541</v>
      </c>
      <c r="AV18" s="114" t="s">
        <v>542</v>
      </c>
      <c r="AW18" s="114" t="s">
        <v>543</v>
      </c>
      <c r="AX18" s="114" t="s">
        <v>544</v>
      </c>
      <c r="AY18" s="114" t="s">
        <v>545</v>
      </c>
      <c r="AZ18" s="114" t="s">
        <v>546</v>
      </c>
      <c r="BA18" s="114" t="s">
        <v>547</v>
      </c>
      <c r="BB18" s="114" t="s">
        <v>548</v>
      </c>
      <c r="BC18" s="114" t="s">
        <v>549</v>
      </c>
      <c r="BD18" s="379" t="s">
        <v>550</v>
      </c>
      <c r="BE18" s="114" t="s">
        <v>551</v>
      </c>
      <c r="BF18" s="114" t="s">
        <v>552</v>
      </c>
      <c r="BG18" s="114" t="s">
        <v>553</v>
      </c>
      <c r="BH18" s="114" t="s">
        <v>554</v>
      </c>
      <c r="BI18" s="114" t="s">
        <v>555</v>
      </c>
      <c r="BJ18" s="114" t="s">
        <v>556</v>
      </c>
      <c r="BK18" s="114" t="s">
        <v>557</v>
      </c>
      <c r="BL18" s="114" t="s">
        <v>558</v>
      </c>
      <c r="BM18" s="114" t="s">
        <v>559</v>
      </c>
      <c r="BN18" s="114" t="s">
        <v>560</v>
      </c>
      <c r="BO18" s="114" t="s">
        <v>561</v>
      </c>
      <c r="BP18" s="114" t="s">
        <v>562</v>
      </c>
      <c r="BQ18" s="114" t="s">
        <v>563</v>
      </c>
      <c r="BR18" s="114" t="s">
        <v>564</v>
      </c>
      <c r="BS18" s="114" t="s">
        <v>565</v>
      </c>
      <c r="BT18" s="114" t="s">
        <v>566</v>
      </c>
      <c r="BU18" s="114" t="s">
        <v>567</v>
      </c>
      <c r="BV18" s="130"/>
      <c r="BW18" s="130"/>
      <c r="BX18" s="130"/>
      <c r="BY18" s="380" t="s">
        <v>568</v>
      </c>
      <c r="BZ18" s="380"/>
      <c r="CA18" s="380"/>
      <c r="CB18" s="380" t="s">
        <v>569</v>
      </c>
      <c r="CC18" s="380" t="s">
        <v>570</v>
      </c>
      <c r="CD18" s="380" t="s">
        <v>571</v>
      </c>
      <c r="CE18" s="380" t="s">
        <v>572</v>
      </c>
      <c r="CF18" s="380" t="s">
        <v>573</v>
      </c>
      <c r="CG18" s="380" t="s">
        <v>208</v>
      </c>
      <c r="CH18" s="380" t="s">
        <v>574</v>
      </c>
      <c r="CI18" s="380" t="s">
        <v>575</v>
      </c>
      <c r="CJ18" s="380" t="s">
        <v>576</v>
      </c>
      <c r="CK18" s="380" t="s">
        <v>577</v>
      </c>
      <c r="CL18" s="380" t="s">
        <v>577</v>
      </c>
      <c r="CM18" s="381" t="s">
        <v>578</v>
      </c>
      <c r="CN18" s="380" t="s">
        <v>579</v>
      </c>
      <c r="CO18" s="380" t="s">
        <v>580</v>
      </c>
      <c r="CP18" s="380" t="s">
        <v>581</v>
      </c>
      <c r="CQ18" s="380" t="s">
        <v>582</v>
      </c>
      <c r="CR18" s="380" t="s">
        <v>583</v>
      </c>
      <c r="CS18" s="380" t="s">
        <v>584</v>
      </c>
      <c r="CT18" s="380" t="s">
        <v>585</v>
      </c>
      <c r="CU18" s="380" t="s">
        <v>586</v>
      </c>
      <c r="CV18" s="380" t="s">
        <v>587</v>
      </c>
      <c r="CW18" s="380" t="s">
        <v>588</v>
      </c>
      <c r="CX18" s="380" t="s">
        <v>589</v>
      </c>
      <c r="CY18" s="380" t="s">
        <v>590</v>
      </c>
      <c r="CZ18" s="380" t="s">
        <v>591</v>
      </c>
      <c r="DA18" s="380" t="s">
        <v>592</v>
      </c>
      <c r="DB18" s="380" t="s">
        <v>593</v>
      </c>
      <c r="DC18" s="380" t="s">
        <v>594</v>
      </c>
      <c r="DD18" s="380" t="s">
        <v>595</v>
      </c>
    </row>
    <row r="19" spans="1:108" s="28" customFormat="1" ht="36" customHeight="1">
      <c r="B19" s="391"/>
      <c r="C19" s="434" t="s">
        <v>596</v>
      </c>
      <c r="D19" s="434"/>
      <c r="E19" s="434"/>
      <c r="F19" s="434"/>
      <c r="G19" s="434"/>
      <c r="H19" s="434"/>
      <c r="I19" s="434"/>
      <c r="J19" s="434"/>
      <c r="K19" s="434"/>
      <c r="L19" s="434"/>
      <c r="M19" s="434"/>
      <c r="N19" s="434"/>
      <c r="O19" s="434"/>
      <c r="P19" s="434"/>
      <c r="Q19" s="434"/>
      <c r="R19" s="434"/>
      <c r="S19" s="434"/>
      <c r="T19" s="434"/>
      <c r="U19" s="434"/>
      <c r="V19" s="434"/>
      <c r="W19" s="434"/>
      <c r="X19" s="434"/>
      <c r="Y19" s="434"/>
      <c r="Z19" s="434"/>
      <c r="AA19" s="434"/>
      <c r="AB19" s="434"/>
      <c r="AC19" s="434"/>
      <c r="AD19" s="392"/>
      <c r="AF19" s="111"/>
      <c r="AH19" s="378" t="s">
        <v>330</v>
      </c>
      <c r="AI19" s="114">
        <v>210</v>
      </c>
      <c r="AK19" s="113" t="str">
        <f t="shared" si="0"/>
        <v/>
      </c>
      <c r="AL19" s="113" t="str">
        <f t="shared" si="1"/>
        <v/>
      </c>
      <c r="AM19" s="114" t="str">
        <f t="shared" si="2"/>
        <v/>
      </c>
      <c r="AN19" s="130"/>
      <c r="AO19" s="114">
        <v>11</v>
      </c>
      <c r="AP19" s="114" t="s">
        <v>597</v>
      </c>
      <c r="AQ19" s="114"/>
      <c r="AR19" s="114"/>
      <c r="AS19" s="114" t="s">
        <v>598</v>
      </c>
      <c r="AT19" s="114" t="s">
        <v>599</v>
      </c>
      <c r="AU19" s="114" t="s">
        <v>600</v>
      </c>
      <c r="AV19" s="114" t="s">
        <v>601</v>
      </c>
      <c r="AW19" s="114" t="s">
        <v>602</v>
      </c>
      <c r="AX19" s="114" t="s">
        <v>603</v>
      </c>
      <c r="AY19" s="114" t="s">
        <v>604</v>
      </c>
      <c r="AZ19" s="114" t="s">
        <v>605</v>
      </c>
      <c r="BA19" s="114" t="s">
        <v>606</v>
      </c>
      <c r="BB19" s="114" t="s">
        <v>607</v>
      </c>
      <c r="BC19" s="114" t="s">
        <v>608</v>
      </c>
      <c r="BD19" s="379" t="s">
        <v>609</v>
      </c>
      <c r="BE19" s="114" t="s">
        <v>610</v>
      </c>
      <c r="BF19" s="114" t="s">
        <v>611</v>
      </c>
      <c r="BG19" s="114" t="s">
        <v>612</v>
      </c>
      <c r="BH19" s="114" t="s">
        <v>613</v>
      </c>
      <c r="BI19" s="114" t="s">
        <v>614</v>
      </c>
      <c r="BJ19" s="114" t="s">
        <v>615</v>
      </c>
      <c r="BK19" s="114" t="s">
        <v>616</v>
      </c>
      <c r="BL19" s="114" t="s">
        <v>617</v>
      </c>
      <c r="BM19" s="114" t="s">
        <v>618</v>
      </c>
      <c r="BN19" s="114" t="s">
        <v>619</v>
      </c>
      <c r="BO19" s="114" t="s">
        <v>620</v>
      </c>
      <c r="BP19" s="114" t="s">
        <v>621</v>
      </c>
      <c r="BQ19" s="114" t="s">
        <v>622</v>
      </c>
      <c r="BR19" s="114" t="s">
        <v>623</v>
      </c>
      <c r="BS19" s="114" t="s">
        <v>624</v>
      </c>
      <c r="BT19" s="114" t="s">
        <v>625</v>
      </c>
      <c r="BU19" s="114" t="s">
        <v>626</v>
      </c>
      <c r="BV19" s="130"/>
      <c r="BW19" s="130"/>
      <c r="BX19" s="130"/>
      <c r="BY19" s="380" t="s">
        <v>627</v>
      </c>
      <c r="BZ19" s="380"/>
      <c r="CA19" s="380"/>
      <c r="CB19" s="380" t="s">
        <v>628</v>
      </c>
      <c r="CC19" s="380" t="s">
        <v>629</v>
      </c>
      <c r="CD19" s="380" t="s">
        <v>630</v>
      </c>
      <c r="CE19" s="380" t="s">
        <v>631</v>
      </c>
      <c r="CF19" s="380" t="s">
        <v>632</v>
      </c>
      <c r="CG19" s="380" t="s">
        <v>633</v>
      </c>
      <c r="CH19" s="380" t="s">
        <v>634</v>
      </c>
      <c r="CI19" s="380" t="s">
        <v>635</v>
      </c>
      <c r="CJ19" s="380" t="s">
        <v>636</v>
      </c>
      <c r="CK19" s="380" t="s">
        <v>637</v>
      </c>
      <c r="CL19" s="380" t="s">
        <v>638</v>
      </c>
      <c r="CM19" s="381" t="s">
        <v>639</v>
      </c>
      <c r="CN19" s="380" t="s">
        <v>261</v>
      </c>
      <c r="CO19" s="380" t="s">
        <v>640</v>
      </c>
      <c r="CP19" s="380" t="s">
        <v>641</v>
      </c>
      <c r="CQ19" s="380" t="s">
        <v>642</v>
      </c>
      <c r="CR19" s="380" t="s">
        <v>643</v>
      </c>
      <c r="CS19" s="380" t="s">
        <v>644</v>
      </c>
      <c r="CT19" s="380" t="s">
        <v>645</v>
      </c>
      <c r="CU19" s="380" t="s">
        <v>646</v>
      </c>
      <c r="CV19" s="380" t="s">
        <v>647</v>
      </c>
      <c r="CW19" s="380" t="s">
        <v>648</v>
      </c>
      <c r="CX19" s="380" t="s">
        <v>649</v>
      </c>
      <c r="CY19" s="380" t="s">
        <v>650</v>
      </c>
      <c r="CZ19" s="380" t="s">
        <v>651</v>
      </c>
      <c r="DA19" s="380" t="s">
        <v>652</v>
      </c>
      <c r="DB19" s="380" t="s">
        <v>653</v>
      </c>
      <c r="DC19" s="380" t="s">
        <v>654</v>
      </c>
      <c r="DD19" s="380" t="s">
        <v>655</v>
      </c>
    </row>
    <row r="20" spans="1:108" s="28" customFormat="1" ht="6.75" customHeight="1">
      <c r="B20" s="391"/>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392"/>
      <c r="AF20" s="111"/>
      <c r="AH20" s="378" t="s">
        <v>656</v>
      </c>
      <c r="AI20" s="114">
        <v>211</v>
      </c>
      <c r="AK20" s="113" t="str">
        <f t="shared" si="0"/>
        <v/>
      </c>
      <c r="AL20" s="113" t="str">
        <f t="shared" si="1"/>
        <v/>
      </c>
      <c r="AM20" s="114" t="str">
        <f t="shared" si="2"/>
        <v/>
      </c>
      <c r="AN20" s="130"/>
      <c r="AO20" s="114">
        <v>12</v>
      </c>
      <c r="AP20" s="114" t="s">
        <v>657</v>
      </c>
      <c r="AQ20" s="114"/>
      <c r="AR20" s="114"/>
      <c r="AS20" s="114" t="s">
        <v>658</v>
      </c>
      <c r="AT20" s="114" t="s">
        <v>659</v>
      </c>
      <c r="AU20" s="387" t="s">
        <v>660</v>
      </c>
      <c r="AV20" s="114" t="s">
        <v>661</v>
      </c>
      <c r="AW20" s="114" t="s">
        <v>662</v>
      </c>
      <c r="AX20" s="114" t="s">
        <v>663</v>
      </c>
      <c r="AY20" s="114" t="s">
        <v>664</v>
      </c>
      <c r="AZ20" s="114" t="s">
        <v>665</v>
      </c>
      <c r="BA20" s="114" t="s">
        <v>666</v>
      </c>
      <c r="BB20" s="114" t="s">
        <v>667</v>
      </c>
      <c r="BC20" s="114" t="s">
        <v>668</v>
      </c>
      <c r="BD20" s="379" t="s">
        <v>669</v>
      </c>
      <c r="BE20" s="114" t="s">
        <v>670</v>
      </c>
      <c r="BF20" s="114" t="s">
        <v>671</v>
      </c>
      <c r="BG20" s="114" t="s">
        <v>672</v>
      </c>
      <c r="BH20" s="114" t="s">
        <v>673</v>
      </c>
      <c r="BI20" s="114" t="s">
        <v>674</v>
      </c>
      <c r="BJ20" s="114" t="s">
        <v>675</v>
      </c>
      <c r="BK20" s="114" t="s">
        <v>676</v>
      </c>
      <c r="BL20" s="394" t="s">
        <v>677</v>
      </c>
      <c r="BM20" s="114" t="s">
        <v>678</v>
      </c>
      <c r="BN20" s="114" t="s">
        <v>679</v>
      </c>
      <c r="BO20" s="114" t="s">
        <v>680</v>
      </c>
      <c r="BP20" s="114" t="s">
        <v>681</v>
      </c>
      <c r="BQ20" s="114" t="s">
        <v>682</v>
      </c>
      <c r="BR20" s="114" t="s">
        <v>683</v>
      </c>
      <c r="BS20" s="114" t="s">
        <v>684</v>
      </c>
      <c r="BT20" s="114" t="s">
        <v>685</v>
      </c>
      <c r="BU20" s="114" t="s">
        <v>686</v>
      </c>
      <c r="BV20" s="130"/>
      <c r="BW20" s="130"/>
      <c r="BX20" s="130"/>
      <c r="BY20" s="380" t="s">
        <v>687</v>
      </c>
      <c r="BZ20" s="380"/>
      <c r="CA20" s="380"/>
      <c r="CB20" s="380" t="s">
        <v>688</v>
      </c>
      <c r="CC20" s="380" t="s">
        <v>689</v>
      </c>
      <c r="CD20" s="380" t="s">
        <v>385</v>
      </c>
      <c r="CE20" s="380" t="s">
        <v>690</v>
      </c>
      <c r="CF20" s="380" t="s">
        <v>472</v>
      </c>
      <c r="CG20" s="380" t="s">
        <v>691</v>
      </c>
      <c r="CH20" s="380" t="s">
        <v>692</v>
      </c>
      <c r="CI20" s="380" t="s">
        <v>693</v>
      </c>
      <c r="CJ20" s="380" t="s">
        <v>694</v>
      </c>
      <c r="CK20" s="380" t="s">
        <v>695</v>
      </c>
      <c r="CL20" s="380" t="s">
        <v>696</v>
      </c>
      <c r="CM20" s="381" t="s">
        <v>697</v>
      </c>
      <c r="CN20" s="380" t="s">
        <v>698</v>
      </c>
      <c r="CO20" s="380" t="s">
        <v>699</v>
      </c>
      <c r="CP20" s="380" t="s">
        <v>700</v>
      </c>
      <c r="CQ20" s="380" t="s">
        <v>701</v>
      </c>
      <c r="CR20" s="380" t="s">
        <v>702</v>
      </c>
      <c r="CS20" s="380" t="s">
        <v>703</v>
      </c>
      <c r="CT20" s="380" t="s">
        <v>704</v>
      </c>
      <c r="CU20" s="380" t="s">
        <v>705</v>
      </c>
      <c r="CV20" s="380" t="s">
        <v>706</v>
      </c>
      <c r="CW20" s="380" t="s">
        <v>707</v>
      </c>
      <c r="CX20" s="380" t="s">
        <v>708</v>
      </c>
      <c r="CY20" s="380" t="s">
        <v>709</v>
      </c>
      <c r="CZ20" s="380" t="s">
        <v>710</v>
      </c>
      <c r="DA20" s="380" t="s">
        <v>711</v>
      </c>
      <c r="DB20" s="380" t="s">
        <v>712</v>
      </c>
      <c r="DC20" s="380" t="s">
        <v>713</v>
      </c>
      <c r="DD20" s="380" t="s">
        <v>714</v>
      </c>
    </row>
    <row r="21" spans="1:108" s="28" customFormat="1" ht="15" customHeight="1">
      <c r="B21" s="391"/>
      <c r="C21" s="434" t="s">
        <v>715</v>
      </c>
      <c r="D21" s="434"/>
      <c r="E21" s="434"/>
      <c r="F21" s="434"/>
      <c r="G21" s="434"/>
      <c r="H21" s="434"/>
      <c r="I21" s="434"/>
      <c r="J21" s="434"/>
      <c r="K21" s="434"/>
      <c r="L21" s="434"/>
      <c r="M21" s="434"/>
      <c r="N21" s="434"/>
      <c r="O21" s="434"/>
      <c r="P21" s="434"/>
      <c r="Q21" s="434"/>
      <c r="R21" s="434"/>
      <c r="S21" s="434"/>
      <c r="T21" s="434"/>
      <c r="U21" s="434"/>
      <c r="V21" s="434"/>
      <c r="W21" s="434"/>
      <c r="X21" s="434"/>
      <c r="Y21" s="434"/>
      <c r="Z21" s="434"/>
      <c r="AA21" s="434"/>
      <c r="AB21" s="434"/>
      <c r="AC21" s="434"/>
      <c r="AD21" s="392"/>
      <c r="AF21" s="111"/>
      <c r="AH21" s="378" t="s">
        <v>716</v>
      </c>
      <c r="AI21" s="114">
        <v>212</v>
      </c>
      <c r="AK21" s="113" t="str">
        <f t="shared" si="0"/>
        <v/>
      </c>
      <c r="AL21" s="113" t="str">
        <f t="shared" si="1"/>
        <v/>
      </c>
      <c r="AM21" s="114" t="str">
        <f t="shared" si="2"/>
        <v/>
      </c>
      <c r="AN21" s="130"/>
      <c r="AO21" s="114">
        <v>13</v>
      </c>
      <c r="AP21" s="387" t="s">
        <v>717</v>
      </c>
      <c r="AQ21" s="114"/>
      <c r="AR21" s="114"/>
      <c r="AS21" s="114" t="s">
        <v>718</v>
      </c>
      <c r="AT21" s="114" t="s">
        <v>719</v>
      </c>
      <c r="AU21" s="114"/>
      <c r="AV21" s="114" t="s">
        <v>720</v>
      </c>
      <c r="AW21" s="114" t="s">
        <v>721</v>
      </c>
      <c r="AX21" s="114" t="s">
        <v>722</v>
      </c>
      <c r="AY21" s="114" t="s">
        <v>723</v>
      </c>
      <c r="AZ21" s="114" t="s">
        <v>724</v>
      </c>
      <c r="BA21" s="114" t="s">
        <v>725</v>
      </c>
      <c r="BB21" s="114" t="s">
        <v>726</v>
      </c>
      <c r="BC21" s="114" t="s">
        <v>727</v>
      </c>
      <c r="BD21" s="379" t="s">
        <v>728</v>
      </c>
      <c r="BE21" s="114" t="s">
        <v>729</v>
      </c>
      <c r="BF21" s="114" t="s">
        <v>730</v>
      </c>
      <c r="BG21" s="114" t="s">
        <v>731</v>
      </c>
      <c r="BH21" s="114" t="s">
        <v>732</v>
      </c>
      <c r="BI21" s="114" t="s">
        <v>733</v>
      </c>
      <c r="BJ21" s="114" t="s">
        <v>734</v>
      </c>
      <c r="BK21" s="114" t="s">
        <v>735</v>
      </c>
      <c r="BL21" s="114">
        <v>23099</v>
      </c>
      <c r="BM21" s="114" t="s">
        <v>736</v>
      </c>
      <c r="BN21" s="114" t="s">
        <v>737</v>
      </c>
      <c r="BO21" s="114" t="s">
        <v>738</v>
      </c>
      <c r="BP21" s="114" t="s">
        <v>739</v>
      </c>
      <c r="BQ21" s="114" t="s">
        <v>740</v>
      </c>
      <c r="BR21" s="114" t="s">
        <v>741</v>
      </c>
      <c r="BS21" s="114" t="s">
        <v>742</v>
      </c>
      <c r="BT21" s="114" t="s">
        <v>743</v>
      </c>
      <c r="BU21" s="114" t="s">
        <v>744</v>
      </c>
      <c r="BV21" s="130"/>
      <c r="BW21"/>
      <c r="BX21" s="130"/>
      <c r="BY21" s="380" t="s">
        <v>385</v>
      </c>
      <c r="BZ21" s="380"/>
      <c r="CA21" s="380"/>
      <c r="CB21" s="380" t="s">
        <v>745</v>
      </c>
      <c r="CC21" s="380" t="s">
        <v>716</v>
      </c>
      <c r="CD21" s="380"/>
      <c r="CE21" s="380" t="s">
        <v>746</v>
      </c>
      <c r="CF21" s="380" t="s">
        <v>747</v>
      </c>
      <c r="CG21" s="380" t="s">
        <v>748</v>
      </c>
      <c r="CH21" s="380" t="s">
        <v>749</v>
      </c>
      <c r="CI21" s="380" t="s">
        <v>750</v>
      </c>
      <c r="CJ21" s="380" t="s">
        <v>751</v>
      </c>
      <c r="CK21" s="380" t="s">
        <v>752</v>
      </c>
      <c r="CL21" s="380" t="s">
        <v>753</v>
      </c>
      <c r="CM21" s="381" t="s">
        <v>754</v>
      </c>
      <c r="CN21" s="380" t="s">
        <v>755</v>
      </c>
      <c r="CO21" s="380" t="s">
        <v>756</v>
      </c>
      <c r="CP21" s="380" t="s">
        <v>757</v>
      </c>
      <c r="CQ21" s="380" t="s">
        <v>758</v>
      </c>
      <c r="CR21" s="380" t="s">
        <v>759</v>
      </c>
      <c r="CS21" s="380" t="s">
        <v>760</v>
      </c>
      <c r="CT21" s="380" t="s">
        <v>761</v>
      </c>
      <c r="CU21" s="380" t="s">
        <v>385</v>
      </c>
      <c r="CV21" s="380" t="s">
        <v>762</v>
      </c>
      <c r="CW21" s="380" t="s">
        <v>763</v>
      </c>
      <c r="CX21" s="380" t="s">
        <v>764</v>
      </c>
      <c r="CY21" s="380" t="s">
        <v>765</v>
      </c>
      <c r="CZ21" s="380" t="s">
        <v>766</v>
      </c>
      <c r="DA21" s="380" t="s">
        <v>767</v>
      </c>
      <c r="DB21" s="380" t="s">
        <v>768</v>
      </c>
      <c r="DC21" s="380" t="s">
        <v>769</v>
      </c>
      <c r="DD21" s="380" t="s">
        <v>770</v>
      </c>
    </row>
    <row r="22" spans="1:108" s="28" customFormat="1" ht="6.75" customHeight="1">
      <c r="B22" s="391"/>
      <c r="C22" s="12"/>
      <c r="D22" s="12"/>
      <c r="E22" s="12"/>
      <c r="F22" s="12"/>
      <c r="G22" s="12"/>
      <c r="H22" s="12"/>
      <c r="I22" s="12"/>
      <c r="J22" s="12"/>
      <c r="K22" s="12"/>
      <c r="L22" s="12"/>
      <c r="M22" s="12"/>
      <c r="N22" s="12"/>
      <c r="O22" s="12"/>
      <c r="P22" s="12"/>
      <c r="Q22" s="12"/>
      <c r="R22" s="12"/>
      <c r="S22" s="12"/>
      <c r="T22" s="12"/>
      <c r="U22" s="12"/>
      <c r="V22" s="12"/>
      <c r="W22" s="12"/>
      <c r="X22" s="12"/>
      <c r="Y22" s="12"/>
      <c r="Z22" s="12"/>
      <c r="AA22" s="12"/>
      <c r="AB22" s="12"/>
      <c r="AC22" s="12"/>
      <c r="AD22" s="392"/>
      <c r="AF22" s="111"/>
      <c r="AH22" s="378" t="s">
        <v>634</v>
      </c>
      <c r="AI22" s="114">
        <v>213</v>
      </c>
      <c r="AK22" s="113" t="str">
        <f t="shared" si="0"/>
        <v/>
      </c>
      <c r="AL22" s="113" t="str">
        <f t="shared" si="1"/>
        <v/>
      </c>
      <c r="AM22" s="114" t="str">
        <f t="shared" si="2"/>
        <v/>
      </c>
      <c r="AN22" s="130"/>
      <c r="AO22" s="114">
        <v>14</v>
      </c>
      <c r="AP22" s="114"/>
      <c r="AQ22" s="114"/>
      <c r="AR22" s="114"/>
      <c r="AS22" s="114" t="s">
        <v>771</v>
      </c>
      <c r="AT22" s="114" t="s">
        <v>772</v>
      </c>
      <c r="AU22" s="114"/>
      <c r="AV22" s="114" t="s">
        <v>773</v>
      </c>
      <c r="AW22" s="114" t="s">
        <v>774</v>
      </c>
      <c r="AX22" s="114" t="s">
        <v>775</v>
      </c>
      <c r="AY22" s="114" t="s">
        <v>776</v>
      </c>
      <c r="AZ22" s="114" t="s">
        <v>777</v>
      </c>
      <c r="BA22" s="114" t="s">
        <v>778</v>
      </c>
      <c r="BB22" s="114" t="s">
        <v>779</v>
      </c>
      <c r="BC22" s="114" t="s">
        <v>780</v>
      </c>
      <c r="BD22" s="379" t="s">
        <v>781</v>
      </c>
      <c r="BE22" s="114" t="s">
        <v>782</v>
      </c>
      <c r="BF22" s="114" t="s">
        <v>783</v>
      </c>
      <c r="BG22" s="114" t="s">
        <v>784</v>
      </c>
      <c r="BH22" s="114" t="s">
        <v>785</v>
      </c>
      <c r="BI22" s="114" t="s">
        <v>786</v>
      </c>
      <c r="BJ22" s="114" t="s">
        <v>787</v>
      </c>
      <c r="BK22" s="114" t="s">
        <v>788</v>
      </c>
      <c r="BL22" s="114"/>
      <c r="BM22" s="114" t="s">
        <v>789</v>
      </c>
      <c r="BN22" s="114" t="s">
        <v>790</v>
      </c>
      <c r="BO22" s="114" t="s">
        <v>791</v>
      </c>
      <c r="BP22" s="114" t="s">
        <v>792</v>
      </c>
      <c r="BQ22" s="114" t="s">
        <v>793</v>
      </c>
      <c r="BR22" s="114" t="s">
        <v>794</v>
      </c>
      <c r="BS22" s="114" t="s">
        <v>795</v>
      </c>
      <c r="BT22" s="114" t="s">
        <v>796</v>
      </c>
      <c r="BU22" s="114" t="s">
        <v>797</v>
      </c>
      <c r="BV22" s="130"/>
      <c r="BW22" s="130"/>
      <c r="BX22" s="130"/>
      <c r="BY22" s="380"/>
      <c r="BZ22" s="380"/>
      <c r="CA22" s="380"/>
      <c r="CB22" s="380" t="s">
        <v>798</v>
      </c>
      <c r="CC22" s="380" t="s">
        <v>634</v>
      </c>
      <c r="CD22" s="380"/>
      <c r="CE22" s="380" t="s">
        <v>799</v>
      </c>
      <c r="CF22" s="380" t="s">
        <v>800</v>
      </c>
      <c r="CG22" s="380" t="s">
        <v>286</v>
      </c>
      <c r="CH22" s="380" t="s">
        <v>801</v>
      </c>
      <c r="CI22" s="380" t="s">
        <v>802</v>
      </c>
      <c r="CJ22" s="380" t="s">
        <v>803</v>
      </c>
      <c r="CK22" s="380" t="s">
        <v>804</v>
      </c>
      <c r="CL22" s="380" t="s">
        <v>805</v>
      </c>
      <c r="CM22" s="381" t="s">
        <v>806</v>
      </c>
      <c r="CN22" s="380" t="s">
        <v>807</v>
      </c>
      <c r="CO22" s="382" t="s">
        <v>808</v>
      </c>
      <c r="CP22" s="380" t="s">
        <v>809</v>
      </c>
      <c r="CQ22" s="380" t="s">
        <v>810</v>
      </c>
      <c r="CR22" s="380" t="s">
        <v>811</v>
      </c>
      <c r="CS22" s="380" t="s">
        <v>812</v>
      </c>
      <c r="CT22" s="380" t="s">
        <v>813</v>
      </c>
      <c r="CU22" s="380"/>
      <c r="CV22" s="380" t="s">
        <v>814</v>
      </c>
      <c r="CW22" s="380" t="s">
        <v>815</v>
      </c>
      <c r="CX22" s="380" t="s">
        <v>816</v>
      </c>
      <c r="CY22" s="380" t="s">
        <v>817</v>
      </c>
      <c r="CZ22" s="380" t="s">
        <v>818</v>
      </c>
      <c r="DA22" s="380" t="s">
        <v>819</v>
      </c>
      <c r="DB22" s="380" t="s">
        <v>820</v>
      </c>
      <c r="DC22" s="380" t="s">
        <v>821</v>
      </c>
      <c r="DD22" s="380" t="s">
        <v>822</v>
      </c>
    </row>
    <row r="23" spans="1:108" s="28" customFormat="1" ht="48" customHeight="1">
      <c r="B23" s="391"/>
      <c r="C23" s="12"/>
      <c r="D23" s="435" t="s">
        <v>823</v>
      </c>
      <c r="E23" s="435"/>
      <c r="F23" s="435"/>
      <c r="G23" s="435"/>
      <c r="H23" s="435"/>
      <c r="I23" s="435"/>
      <c r="J23" s="435"/>
      <c r="K23" s="435"/>
      <c r="L23" s="435"/>
      <c r="M23" s="435"/>
      <c r="N23" s="435"/>
      <c r="O23" s="435"/>
      <c r="P23" s="435"/>
      <c r="Q23" s="435"/>
      <c r="R23" s="435"/>
      <c r="S23" s="435"/>
      <c r="T23" s="435"/>
      <c r="U23" s="435"/>
      <c r="V23" s="435"/>
      <c r="W23" s="435"/>
      <c r="X23" s="435"/>
      <c r="Y23" s="435"/>
      <c r="Z23" s="435"/>
      <c r="AA23" s="435"/>
      <c r="AB23" s="435"/>
      <c r="AC23" s="435"/>
      <c r="AD23" s="392"/>
      <c r="AF23" s="111"/>
      <c r="AH23" s="378" t="s">
        <v>824</v>
      </c>
      <c r="AI23" s="114">
        <v>214</v>
      </c>
      <c r="AK23" s="113" t="str">
        <f t="shared" si="0"/>
        <v/>
      </c>
      <c r="AL23" s="113" t="str">
        <f t="shared" si="1"/>
        <v/>
      </c>
      <c r="AM23" s="114" t="str">
        <f t="shared" si="2"/>
        <v/>
      </c>
      <c r="AN23" s="130"/>
      <c r="AO23" s="114">
        <v>15</v>
      </c>
      <c r="AP23" s="114"/>
      <c r="AQ23" s="114"/>
      <c r="AR23" s="114"/>
      <c r="AS23" s="387" t="s">
        <v>825</v>
      </c>
      <c r="AT23" s="114" t="s">
        <v>826</v>
      </c>
      <c r="AU23" s="114"/>
      <c r="AV23" s="114" t="s">
        <v>827</v>
      </c>
      <c r="AW23" s="114" t="s">
        <v>828</v>
      </c>
      <c r="AX23" s="114" t="s">
        <v>829</v>
      </c>
      <c r="AY23" s="114" t="s">
        <v>830</v>
      </c>
      <c r="AZ23" s="114" t="s">
        <v>831</v>
      </c>
      <c r="BA23" s="114" t="s">
        <v>832</v>
      </c>
      <c r="BB23" s="114" t="s">
        <v>833</v>
      </c>
      <c r="BC23" s="114" t="s">
        <v>834</v>
      </c>
      <c r="BD23" s="379" t="s">
        <v>835</v>
      </c>
      <c r="BE23" s="114" t="s">
        <v>836</v>
      </c>
      <c r="BF23" s="114" t="s">
        <v>837</v>
      </c>
      <c r="BG23" s="114" t="s">
        <v>838</v>
      </c>
      <c r="BH23" s="114" t="s">
        <v>839</v>
      </c>
      <c r="BI23" s="114" t="s">
        <v>840</v>
      </c>
      <c r="BJ23" s="114" t="s">
        <v>841</v>
      </c>
      <c r="BK23" s="114" t="s">
        <v>842</v>
      </c>
      <c r="BL23" s="114"/>
      <c r="BM23" s="114" t="s">
        <v>843</v>
      </c>
      <c r="BN23" s="114" t="s">
        <v>844</v>
      </c>
      <c r="BO23" s="114" t="s">
        <v>845</v>
      </c>
      <c r="BP23" s="114" t="s">
        <v>846</v>
      </c>
      <c r="BQ23" s="114" t="s">
        <v>847</v>
      </c>
      <c r="BR23" s="114" t="s">
        <v>848</v>
      </c>
      <c r="BS23" s="114" t="s">
        <v>849</v>
      </c>
      <c r="BT23" s="114" t="s">
        <v>850</v>
      </c>
      <c r="BU23" s="114" t="s">
        <v>851</v>
      </c>
      <c r="BV23" s="130"/>
      <c r="BW23" s="130"/>
      <c r="BX23" s="130"/>
      <c r="BY23" s="380"/>
      <c r="BZ23" s="380"/>
      <c r="CA23" s="380"/>
      <c r="CB23" s="380" t="s">
        <v>385</v>
      </c>
      <c r="CC23" s="380" t="s">
        <v>852</v>
      </c>
      <c r="CD23" s="380"/>
      <c r="CE23" s="380" t="s">
        <v>853</v>
      </c>
      <c r="CF23" s="380" t="s">
        <v>854</v>
      </c>
      <c r="CG23" s="380" t="s">
        <v>326</v>
      </c>
      <c r="CH23" s="380" t="s">
        <v>855</v>
      </c>
      <c r="CI23" s="380" t="s">
        <v>856</v>
      </c>
      <c r="CJ23" s="380" t="s">
        <v>286</v>
      </c>
      <c r="CK23" s="380" t="s">
        <v>857</v>
      </c>
      <c r="CL23" s="380" t="s">
        <v>858</v>
      </c>
      <c r="CM23" s="381" t="s">
        <v>859</v>
      </c>
      <c r="CN23" s="380" t="s">
        <v>860</v>
      </c>
      <c r="CO23" s="380" t="s">
        <v>861</v>
      </c>
      <c r="CP23" s="380" t="s">
        <v>862</v>
      </c>
      <c r="CQ23" s="380" t="s">
        <v>863</v>
      </c>
      <c r="CR23" s="380" t="s">
        <v>864</v>
      </c>
      <c r="CS23" s="380" t="s">
        <v>865</v>
      </c>
      <c r="CT23" s="380" t="s">
        <v>866</v>
      </c>
      <c r="CU23" s="380"/>
      <c r="CV23" s="380" t="s">
        <v>867</v>
      </c>
      <c r="CW23" s="380" t="s">
        <v>868</v>
      </c>
      <c r="CX23" s="380" t="s">
        <v>869</v>
      </c>
      <c r="CY23" s="380" t="s">
        <v>870</v>
      </c>
      <c r="CZ23" s="380" t="s">
        <v>716</v>
      </c>
      <c r="DA23" s="380" t="s">
        <v>871</v>
      </c>
      <c r="DB23" s="380" t="s">
        <v>872</v>
      </c>
      <c r="DC23" s="380" t="s">
        <v>873</v>
      </c>
      <c r="DD23" s="380" t="s">
        <v>874</v>
      </c>
    </row>
    <row r="24" spans="1:108" s="28" customFormat="1" ht="6.75" customHeight="1">
      <c r="B24" s="391"/>
      <c r="C24" s="12"/>
      <c r="D24" s="12"/>
      <c r="E24" s="12"/>
      <c r="F24" s="12"/>
      <c r="G24" s="12"/>
      <c r="H24" s="12"/>
      <c r="I24" s="12"/>
      <c r="J24" s="12"/>
      <c r="K24" s="12"/>
      <c r="L24" s="12"/>
      <c r="M24" s="12"/>
      <c r="N24" s="12"/>
      <c r="O24" s="12"/>
      <c r="P24" s="12"/>
      <c r="Q24" s="12"/>
      <c r="R24" s="12"/>
      <c r="S24" s="12"/>
      <c r="T24" s="12"/>
      <c r="U24" s="12"/>
      <c r="V24" s="12"/>
      <c r="W24" s="12"/>
      <c r="X24" s="12"/>
      <c r="Y24" s="12"/>
      <c r="Z24" s="12"/>
      <c r="AA24" s="12"/>
      <c r="AB24" s="12"/>
      <c r="AC24" s="12"/>
      <c r="AD24" s="392"/>
      <c r="AF24" s="111"/>
      <c r="AH24" s="378" t="s">
        <v>875</v>
      </c>
      <c r="AI24" s="114">
        <v>215</v>
      </c>
      <c r="AK24" s="113" t="str">
        <f t="shared" si="0"/>
        <v/>
      </c>
      <c r="AL24" s="113" t="str">
        <f t="shared" si="1"/>
        <v/>
      </c>
      <c r="AM24" s="114" t="str">
        <f t="shared" si="2"/>
        <v/>
      </c>
      <c r="AN24" s="130"/>
      <c r="AO24" s="114">
        <v>16</v>
      </c>
      <c r="AP24" s="114"/>
      <c r="AQ24" s="114"/>
      <c r="AR24" s="114"/>
      <c r="AS24" s="114"/>
      <c r="AT24" s="114" t="s">
        <v>876</v>
      </c>
      <c r="AU24" s="114"/>
      <c r="AV24" s="114" t="s">
        <v>877</v>
      </c>
      <c r="AW24" s="114" t="s">
        <v>878</v>
      </c>
      <c r="AX24" s="114" t="s">
        <v>879</v>
      </c>
      <c r="AY24" s="114" t="s">
        <v>880</v>
      </c>
      <c r="AZ24" s="114" t="s">
        <v>881</v>
      </c>
      <c r="BA24" s="114" t="s">
        <v>882</v>
      </c>
      <c r="BB24" s="114" t="s">
        <v>883</v>
      </c>
      <c r="BC24" s="114" t="s">
        <v>884</v>
      </c>
      <c r="BD24" s="379" t="s">
        <v>885</v>
      </c>
      <c r="BE24" s="114" t="s">
        <v>886</v>
      </c>
      <c r="BF24" s="114" t="s">
        <v>887</v>
      </c>
      <c r="BG24" s="114" t="s">
        <v>888</v>
      </c>
      <c r="BH24" s="114" t="s">
        <v>889</v>
      </c>
      <c r="BI24" s="114" t="s">
        <v>890</v>
      </c>
      <c r="BJ24" s="114" t="s">
        <v>891</v>
      </c>
      <c r="BK24" s="114" t="s">
        <v>892</v>
      </c>
      <c r="BL24" s="114"/>
      <c r="BM24" s="114" t="s">
        <v>893</v>
      </c>
      <c r="BN24" s="114" t="s">
        <v>894</v>
      </c>
      <c r="BO24" s="114" t="s">
        <v>895</v>
      </c>
      <c r="BP24" s="114" t="s">
        <v>896</v>
      </c>
      <c r="BQ24" s="114" t="s">
        <v>897</v>
      </c>
      <c r="BR24" s="114" t="s">
        <v>898</v>
      </c>
      <c r="BS24" s="114" t="s">
        <v>899</v>
      </c>
      <c r="BT24" s="114" t="s">
        <v>900</v>
      </c>
      <c r="BU24" s="114" t="s">
        <v>901</v>
      </c>
      <c r="BV24" s="130"/>
      <c r="BW24" s="130"/>
      <c r="BX24" s="130"/>
      <c r="BY24" s="380"/>
      <c r="BZ24" s="380"/>
      <c r="CA24" s="380"/>
      <c r="CB24" s="380"/>
      <c r="CC24" s="380" t="s">
        <v>902</v>
      </c>
      <c r="CD24" s="380"/>
      <c r="CE24" s="380" t="s">
        <v>903</v>
      </c>
      <c r="CF24" s="380" t="s">
        <v>904</v>
      </c>
      <c r="CG24" s="380" t="s">
        <v>905</v>
      </c>
      <c r="CH24" s="380" t="s">
        <v>906</v>
      </c>
      <c r="CI24" s="380" t="s">
        <v>656</v>
      </c>
      <c r="CJ24" s="380" t="s">
        <v>907</v>
      </c>
      <c r="CK24" s="380" t="s">
        <v>908</v>
      </c>
      <c r="CL24" s="380" t="s">
        <v>909</v>
      </c>
      <c r="CM24" s="381" t="s">
        <v>910</v>
      </c>
      <c r="CN24" s="380" t="s">
        <v>911</v>
      </c>
      <c r="CO24" s="380" t="s">
        <v>912</v>
      </c>
      <c r="CP24" s="380" t="s">
        <v>913</v>
      </c>
      <c r="CQ24" s="380" t="s">
        <v>914</v>
      </c>
      <c r="CR24" s="380" t="s">
        <v>915</v>
      </c>
      <c r="CS24" s="380" t="s">
        <v>916</v>
      </c>
      <c r="CT24" s="380" t="s">
        <v>917</v>
      </c>
      <c r="CU24" s="380"/>
      <c r="CV24" s="380" t="s">
        <v>918</v>
      </c>
      <c r="CW24" s="380" t="s">
        <v>919</v>
      </c>
      <c r="CX24" s="380" t="s">
        <v>920</v>
      </c>
      <c r="CY24" s="380" t="s">
        <v>921</v>
      </c>
      <c r="CZ24" s="380" t="s">
        <v>922</v>
      </c>
      <c r="DA24" s="380" t="s">
        <v>923</v>
      </c>
      <c r="DB24" s="380" t="s">
        <v>924</v>
      </c>
      <c r="DC24" s="380" t="s">
        <v>925</v>
      </c>
      <c r="DD24" s="380" t="s">
        <v>926</v>
      </c>
    </row>
    <row r="25" spans="1:108" s="28" customFormat="1" ht="36" customHeight="1">
      <c r="B25" s="391"/>
      <c r="C25" s="434" t="s">
        <v>927</v>
      </c>
      <c r="D25" s="434"/>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392"/>
      <c r="AF25" s="111"/>
      <c r="AH25" s="378" t="s">
        <v>928</v>
      </c>
      <c r="AI25" s="114">
        <v>216</v>
      </c>
      <c r="AK25" s="113" t="str">
        <f t="shared" si="0"/>
        <v/>
      </c>
      <c r="AL25" s="113" t="str">
        <f t="shared" si="1"/>
        <v/>
      </c>
      <c r="AM25" s="114" t="str">
        <f t="shared" si="2"/>
        <v/>
      </c>
      <c r="AN25" s="130"/>
      <c r="AO25" s="114">
        <v>17</v>
      </c>
      <c r="AP25" s="114"/>
      <c r="AQ25" s="114"/>
      <c r="AR25" s="114"/>
      <c r="AS25" s="114"/>
      <c r="AT25" s="114" t="s">
        <v>929</v>
      </c>
      <c r="AU25" s="114"/>
      <c r="AV25" s="114" t="s">
        <v>930</v>
      </c>
      <c r="AW25" s="114" t="s">
        <v>931</v>
      </c>
      <c r="AX25" s="114" t="s">
        <v>932</v>
      </c>
      <c r="AY25" s="114" t="s">
        <v>933</v>
      </c>
      <c r="AZ25" s="114" t="s">
        <v>934</v>
      </c>
      <c r="BA25" s="114" t="s">
        <v>935</v>
      </c>
      <c r="BB25" s="114" t="s">
        <v>936</v>
      </c>
      <c r="BC25" s="114" t="s">
        <v>937</v>
      </c>
      <c r="BD25" s="379" t="s">
        <v>938</v>
      </c>
      <c r="BE25" s="114" t="s">
        <v>939</v>
      </c>
      <c r="BF25" s="114" t="s">
        <v>940</v>
      </c>
      <c r="BG25" s="114" t="s">
        <v>941</v>
      </c>
      <c r="BH25" s="114" t="s">
        <v>942</v>
      </c>
      <c r="BI25" s="114" t="s">
        <v>943</v>
      </c>
      <c r="BJ25" s="114" t="s">
        <v>944</v>
      </c>
      <c r="BK25" s="114" t="s">
        <v>945</v>
      </c>
      <c r="BL25" s="114"/>
      <c r="BM25" s="114" t="s">
        <v>946</v>
      </c>
      <c r="BN25" s="114" t="s">
        <v>947</v>
      </c>
      <c r="BO25" s="114" t="s">
        <v>948</v>
      </c>
      <c r="BP25" s="114" t="s">
        <v>949</v>
      </c>
      <c r="BQ25" s="114" t="s">
        <v>950</v>
      </c>
      <c r="BR25" s="114" t="s">
        <v>951</v>
      </c>
      <c r="BS25" s="114" t="s">
        <v>952</v>
      </c>
      <c r="BT25" s="114" t="s">
        <v>953</v>
      </c>
      <c r="BU25" s="114" t="s">
        <v>954</v>
      </c>
      <c r="BV25" s="130"/>
      <c r="BW25" s="130"/>
      <c r="BX25" s="130"/>
      <c r="BY25" s="380"/>
      <c r="BZ25" s="380"/>
      <c r="CA25" s="380"/>
      <c r="CB25" s="380"/>
      <c r="CC25" s="380" t="s">
        <v>955</v>
      </c>
      <c r="CD25" s="380"/>
      <c r="CE25" s="380" t="s">
        <v>956</v>
      </c>
      <c r="CF25" s="380" t="s">
        <v>957</v>
      </c>
      <c r="CG25" s="380" t="s">
        <v>958</v>
      </c>
      <c r="CH25" s="380" t="s">
        <v>959</v>
      </c>
      <c r="CI25" s="380" t="s">
        <v>960</v>
      </c>
      <c r="CJ25" s="380" t="s">
        <v>961</v>
      </c>
      <c r="CK25" s="380" t="s">
        <v>962</v>
      </c>
      <c r="CL25" s="380" t="s">
        <v>963</v>
      </c>
      <c r="CM25" s="381" t="s">
        <v>964</v>
      </c>
      <c r="CN25" s="380" t="s">
        <v>965</v>
      </c>
      <c r="CO25" s="380" t="s">
        <v>966</v>
      </c>
      <c r="CP25" s="380" t="s">
        <v>967</v>
      </c>
      <c r="CQ25" s="380" t="s">
        <v>968</v>
      </c>
      <c r="CR25" s="380" t="s">
        <v>969</v>
      </c>
      <c r="CS25" s="380" t="s">
        <v>970</v>
      </c>
      <c r="CT25" s="380" t="s">
        <v>971</v>
      </c>
      <c r="CU25" s="380"/>
      <c r="CV25" s="380" t="s">
        <v>972</v>
      </c>
      <c r="CW25" s="380" t="s">
        <v>973</v>
      </c>
      <c r="CX25" s="380" t="s">
        <v>974</v>
      </c>
      <c r="CY25" s="380" t="s">
        <v>975</v>
      </c>
      <c r="CZ25" s="380" t="s">
        <v>634</v>
      </c>
      <c r="DA25" s="380" t="s">
        <v>976</v>
      </c>
      <c r="DB25" s="380" t="s">
        <v>977</v>
      </c>
      <c r="DC25" s="380" t="s">
        <v>978</v>
      </c>
      <c r="DD25" s="380" t="s">
        <v>979</v>
      </c>
    </row>
    <row r="26" spans="1:108" s="28" customFormat="1" ht="6.75" customHeight="1">
      <c r="B26" s="391"/>
      <c r="C26" s="12"/>
      <c r="D26" s="12"/>
      <c r="E26" s="12"/>
      <c r="F26" s="12"/>
      <c r="G26" s="12"/>
      <c r="H26" s="12"/>
      <c r="I26" s="12"/>
      <c r="J26" s="12"/>
      <c r="K26" s="12"/>
      <c r="L26" s="12"/>
      <c r="M26" s="12"/>
      <c r="N26" s="12"/>
      <c r="O26" s="12"/>
      <c r="P26" s="12"/>
      <c r="Q26" s="12"/>
      <c r="R26" s="12"/>
      <c r="S26" s="12"/>
      <c r="T26" s="12"/>
      <c r="U26" s="12"/>
      <c r="V26" s="12"/>
      <c r="W26" s="12"/>
      <c r="X26" s="12"/>
      <c r="Y26" s="12"/>
      <c r="Z26" s="12"/>
      <c r="AA26" s="12"/>
      <c r="AB26" s="12"/>
      <c r="AC26" s="12"/>
      <c r="AD26" s="392"/>
      <c r="AF26" s="111"/>
      <c r="AH26" s="378" t="s">
        <v>980</v>
      </c>
      <c r="AI26" s="114">
        <v>217</v>
      </c>
      <c r="AK26" s="113" t="str">
        <f t="shared" si="0"/>
        <v/>
      </c>
      <c r="AL26" s="113" t="str">
        <f t="shared" si="1"/>
        <v/>
      </c>
      <c r="AM26" s="114" t="str">
        <f t="shared" si="2"/>
        <v/>
      </c>
      <c r="AN26" s="130"/>
      <c r="AO26" s="114">
        <v>18</v>
      </c>
      <c r="AP26" s="114"/>
      <c r="AQ26" s="114"/>
      <c r="AR26" s="114"/>
      <c r="AS26" s="114"/>
      <c r="AT26" s="114" t="s">
        <v>981</v>
      </c>
      <c r="AU26" s="114"/>
      <c r="AV26" s="114" t="s">
        <v>982</v>
      </c>
      <c r="AW26" s="114" t="s">
        <v>983</v>
      </c>
      <c r="AX26" s="387" t="s">
        <v>984</v>
      </c>
      <c r="AY26" s="114" t="s">
        <v>985</v>
      </c>
      <c r="AZ26" s="114" t="s">
        <v>986</v>
      </c>
      <c r="BA26" s="114" t="s">
        <v>987</v>
      </c>
      <c r="BB26" s="114" t="s">
        <v>988</v>
      </c>
      <c r="BC26" s="114" t="s">
        <v>989</v>
      </c>
      <c r="BD26" s="379" t="s">
        <v>990</v>
      </c>
      <c r="BE26" s="114" t="s">
        <v>991</v>
      </c>
      <c r="BF26" s="114" t="s">
        <v>992</v>
      </c>
      <c r="BG26" s="114" t="s">
        <v>993</v>
      </c>
      <c r="BH26" s="114" t="s">
        <v>994</v>
      </c>
      <c r="BI26" s="114" t="s">
        <v>995</v>
      </c>
      <c r="BJ26" s="114" t="s">
        <v>996</v>
      </c>
      <c r="BK26" s="114" t="s">
        <v>997</v>
      </c>
      <c r="BL26" s="114"/>
      <c r="BM26" s="114" t="s">
        <v>998</v>
      </c>
      <c r="BN26" s="114" t="s">
        <v>999</v>
      </c>
      <c r="BO26" s="114" t="s">
        <v>1000</v>
      </c>
      <c r="BP26" s="114" t="s">
        <v>1001</v>
      </c>
      <c r="BQ26" s="114" t="s">
        <v>1002</v>
      </c>
      <c r="BR26" s="114" t="s">
        <v>1003</v>
      </c>
      <c r="BS26" s="114" t="s">
        <v>1004</v>
      </c>
      <c r="BT26" s="114" t="s">
        <v>1005</v>
      </c>
      <c r="BU26" s="114" t="s">
        <v>1006</v>
      </c>
      <c r="BV26" s="130"/>
      <c r="BW26" s="130"/>
      <c r="BX26" s="130"/>
      <c r="BY26" s="380"/>
      <c r="BZ26" s="380"/>
      <c r="CA26" s="380"/>
      <c r="CB26" s="380"/>
      <c r="CC26" s="380" t="s">
        <v>1007</v>
      </c>
      <c r="CD26" s="380"/>
      <c r="CE26" s="380" t="s">
        <v>1008</v>
      </c>
      <c r="CF26" s="380" t="s">
        <v>326</v>
      </c>
      <c r="CG26" s="380" t="s">
        <v>385</v>
      </c>
      <c r="CH26" s="380" t="s">
        <v>1009</v>
      </c>
      <c r="CI26" s="380" t="s">
        <v>1010</v>
      </c>
      <c r="CJ26" s="380" t="s">
        <v>1011</v>
      </c>
      <c r="CK26" s="380" t="s">
        <v>1012</v>
      </c>
      <c r="CL26" s="380" t="s">
        <v>1013</v>
      </c>
      <c r="CM26" s="381" t="s">
        <v>1014</v>
      </c>
      <c r="CN26" s="380" t="s">
        <v>1015</v>
      </c>
      <c r="CO26" s="380" t="s">
        <v>1016</v>
      </c>
      <c r="CP26" s="380" t="s">
        <v>1017</v>
      </c>
      <c r="CQ26" s="380" t="s">
        <v>1018</v>
      </c>
      <c r="CR26" s="380" t="s">
        <v>1019</v>
      </c>
      <c r="CS26" s="380" t="s">
        <v>1020</v>
      </c>
      <c r="CT26" s="380" t="s">
        <v>1021</v>
      </c>
      <c r="CU26" s="380"/>
      <c r="CV26" s="380" t="s">
        <v>1022</v>
      </c>
      <c r="CW26" s="380" t="s">
        <v>1023</v>
      </c>
      <c r="CX26" s="380" t="s">
        <v>1024</v>
      </c>
      <c r="CY26" s="380" t="s">
        <v>1025</v>
      </c>
      <c r="CZ26" s="380" t="s">
        <v>1026</v>
      </c>
      <c r="DA26" s="380" t="s">
        <v>1027</v>
      </c>
      <c r="DB26" s="380" t="s">
        <v>1028</v>
      </c>
      <c r="DC26" s="380" t="s">
        <v>1029</v>
      </c>
      <c r="DD26" s="380" t="s">
        <v>1030</v>
      </c>
    </row>
    <row r="27" spans="1:108" s="28" customFormat="1" ht="60" customHeight="1">
      <c r="B27" s="391"/>
      <c r="C27" s="434" t="s">
        <v>1031</v>
      </c>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392"/>
      <c r="AF27" s="111"/>
      <c r="AH27" s="378" t="s">
        <v>1032</v>
      </c>
      <c r="AI27" s="114">
        <v>218</v>
      </c>
      <c r="AK27" s="113" t="str">
        <f t="shared" si="0"/>
        <v/>
      </c>
      <c r="AL27" s="113" t="str">
        <f t="shared" si="1"/>
        <v/>
      </c>
      <c r="AM27" s="114" t="str">
        <f t="shared" si="2"/>
        <v/>
      </c>
      <c r="AN27" s="130"/>
      <c r="AO27" s="114">
        <v>19</v>
      </c>
      <c r="AP27" s="114"/>
      <c r="AQ27" s="114"/>
      <c r="AR27" s="114"/>
      <c r="AS27" s="114"/>
      <c r="AT27" s="114" t="s">
        <v>1033</v>
      </c>
      <c r="AU27" s="114"/>
      <c r="AV27" s="114" t="s">
        <v>1034</v>
      </c>
      <c r="AW27" s="114" t="s">
        <v>1035</v>
      </c>
      <c r="AX27" s="114"/>
      <c r="AY27" s="114" t="s">
        <v>1036</v>
      </c>
      <c r="AZ27" s="114" t="s">
        <v>1037</v>
      </c>
      <c r="BA27" s="114" t="s">
        <v>1038</v>
      </c>
      <c r="BB27" s="114" t="s">
        <v>1039</v>
      </c>
      <c r="BC27" s="114" t="s">
        <v>1040</v>
      </c>
      <c r="BD27" s="379" t="s">
        <v>1041</v>
      </c>
      <c r="BE27" s="114" t="s">
        <v>1042</v>
      </c>
      <c r="BF27" s="114" t="s">
        <v>1043</v>
      </c>
      <c r="BG27" s="114" t="s">
        <v>1044</v>
      </c>
      <c r="BH27" s="114" t="s">
        <v>1045</v>
      </c>
      <c r="BI27" s="114" t="s">
        <v>1046</v>
      </c>
      <c r="BJ27" s="114" t="s">
        <v>1047</v>
      </c>
      <c r="BK27" s="114" t="s">
        <v>1048</v>
      </c>
      <c r="BL27" s="114"/>
      <c r="BM27" s="114" t="s">
        <v>1049</v>
      </c>
      <c r="BN27" s="114" t="s">
        <v>1050</v>
      </c>
      <c r="BO27" s="114" t="s">
        <v>1051</v>
      </c>
      <c r="BP27" s="114">
        <v>27099</v>
      </c>
      <c r="BQ27" s="114" t="s">
        <v>1052</v>
      </c>
      <c r="BR27" s="114" t="s">
        <v>1053</v>
      </c>
      <c r="BS27" s="114" t="s">
        <v>1054</v>
      </c>
      <c r="BT27" s="114" t="s">
        <v>1055</v>
      </c>
      <c r="BU27" s="114" t="s">
        <v>1056</v>
      </c>
      <c r="BV27" s="130"/>
      <c r="BW27" s="130"/>
      <c r="BX27" s="130"/>
      <c r="BY27" s="380"/>
      <c r="BZ27" s="380"/>
      <c r="CA27" s="380"/>
      <c r="CB27" s="380"/>
      <c r="CC27" s="380" t="s">
        <v>1057</v>
      </c>
      <c r="CD27" s="380"/>
      <c r="CE27" s="380" t="s">
        <v>1058</v>
      </c>
      <c r="CF27" s="380" t="s">
        <v>1059</v>
      </c>
      <c r="CG27" s="380"/>
      <c r="CH27" s="380" t="s">
        <v>1060</v>
      </c>
      <c r="CI27" s="380" t="s">
        <v>1061</v>
      </c>
      <c r="CJ27" s="380" t="s">
        <v>1062</v>
      </c>
      <c r="CK27" s="380" t="s">
        <v>1063</v>
      </c>
      <c r="CL27" s="380" t="s">
        <v>1064</v>
      </c>
      <c r="CM27" s="381" t="s">
        <v>1065</v>
      </c>
      <c r="CN27" s="380" t="s">
        <v>1066</v>
      </c>
      <c r="CO27" s="380" t="s">
        <v>1067</v>
      </c>
      <c r="CP27" s="380" t="s">
        <v>1068</v>
      </c>
      <c r="CQ27" s="380" t="s">
        <v>1069</v>
      </c>
      <c r="CR27" s="380" t="s">
        <v>1070</v>
      </c>
      <c r="CS27" s="380" t="s">
        <v>1071</v>
      </c>
      <c r="CT27" s="380" t="s">
        <v>1072</v>
      </c>
      <c r="CU27" s="380"/>
      <c r="CV27" s="380" t="s">
        <v>1073</v>
      </c>
      <c r="CW27" s="380" t="s">
        <v>1074</v>
      </c>
      <c r="CX27" s="380" t="s">
        <v>1075</v>
      </c>
      <c r="CY27" s="380" t="s">
        <v>385</v>
      </c>
      <c r="CZ27" s="380" t="s">
        <v>852</v>
      </c>
      <c r="DA27" s="380" t="s">
        <v>1076</v>
      </c>
      <c r="DB27" s="380" t="s">
        <v>523</v>
      </c>
      <c r="DC27" s="380" t="s">
        <v>1077</v>
      </c>
      <c r="DD27" s="380" t="s">
        <v>1078</v>
      </c>
    </row>
    <row r="28" spans="1:108" s="28" customFormat="1" ht="6.75" customHeight="1">
      <c r="B28" s="391"/>
      <c r="C28" s="12"/>
      <c r="D28" s="12"/>
      <c r="E28" s="12"/>
      <c r="F28" s="12"/>
      <c r="G28" s="12"/>
      <c r="H28" s="12"/>
      <c r="I28" s="12"/>
      <c r="J28" s="12"/>
      <c r="K28" s="12"/>
      <c r="L28" s="12"/>
      <c r="M28" s="12"/>
      <c r="N28" s="12"/>
      <c r="O28" s="12"/>
      <c r="P28" s="12"/>
      <c r="Q28" s="12"/>
      <c r="R28" s="12"/>
      <c r="S28" s="12"/>
      <c r="T28" s="12"/>
      <c r="U28" s="12"/>
      <c r="V28" s="12"/>
      <c r="W28" s="12"/>
      <c r="X28" s="12"/>
      <c r="Y28" s="12"/>
      <c r="Z28" s="12"/>
      <c r="AA28" s="12"/>
      <c r="AB28" s="12"/>
      <c r="AC28" s="12"/>
      <c r="AD28" s="392"/>
      <c r="AF28" s="111"/>
      <c r="AH28" s="378" t="s">
        <v>1079</v>
      </c>
      <c r="AI28" s="114">
        <v>219</v>
      </c>
      <c r="AK28" s="113" t="str">
        <f t="shared" si="0"/>
        <v/>
      </c>
      <c r="AL28" s="113" t="str">
        <f t="shared" si="1"/>
        <v/>
      </c>
      <c r="AM28" s="114" t="str">
        <f t="shared" si="2"/>
        <v/>
      </c>
      <c r="AN28" s="130"/>
      <c r="AO28" s="114">
        <v>20</v>
      </c>
      <c r="AP28" s="114"/>
      <c r="AQ28" s="114"/>
      <c r="AR28" s="114"/>
      <c r="AS28" s="114"/>
      <c r="AT28" s="114" t="s">
        <v>1080</v>
      </c>
      <c r="AU28" s="114"/>
      <c r="AV28" s="114" t="s">
        <v>1081</v>
      </c>
      <c r="AW28" s="114" t="s">
        <v>1082</v>
      </c>
      <c r="AX28" s="114"/>
      <c r="AY28" s="114" t="s">
        <v>1083</v>
      </c>
      <c r="AZ28" s="114" t="s">
        <v>1084</v>
      </c>
      <c r="BA28" s="114" t="s">
        <v>1085</v>
      </c>
      <c r="BB28" s="114" t="s">
        <v>1086</v>
      </c>
      <c r="BC28" s="114" t="s">
        <v>1087</v>
      </c>
      <c r="BD28" s="379" t="s">
        <v>1088</v>
      </c>
      <c r="BE28" s="114" t="s">
        <v>1089</v>
      </c>
      <c r="BF28" s="114" t="s">
        <v>1090</v>
      </c>
      <c r="BG28" s="114" t="s">
        <v>1091</v>
      </c>
      <c r="BH28" s="114" t="s">
        <v>1092</v>
      </c>
      <c r="BI28" s="114" t="s">
        <v>1093</v>
      </c>
      <c r="BJ28" s="114" t="s">
        <v>1094</v>
      </c>
      <c r="BK28" s="114">
        <v>22099</v>
      </c>
      <c r="BL28" s="114"/>
      <c r="BM28" s="114" t="s">
        <v>1095</v>
      </c>
      <c r="BN28" s="114">
        <v>25099</v>
      </c>
      <c r="BO28" s="114" t="s">
        <v>1096</v>
      </c>
      <c r="BP28" s="114"/>
      <c r="BQ28" s="114" t="s">
        <v>1097</v>
      </c>
      <c r="BR28" s="114" t="s">
        <v>1098</v>
      </c>
      <c r="BS28" s="114" t="s">
        <v>1099</v>
      </c>
      <c r="BT28" s="114" t="s">
        <v>1100</v>
      </c>
      <c r="BU28" s="114" t="s">
        <v>1101</v>
      </c>
      <c r="BV28" s="130"/>
      <c r="BW28" s="130"/>
      <c r="BX28" s="130"/>
      <c r="BY28" s="380"/>
      <c r="BZ28" s="380"/>
      <c r="CA28" s="380"/>
      <c r="CB28" s="380"/>
      <c r="CC28" s="380" t="s">
        <v>980</v>
      </c>
      <c r="CD28" s="380"/>
      <c r="CE28" s="380" t="s">
        <v>1102</v>
      </c>
      <c r="CF28" s="380" t="s">
        <v>478</v>
      </c>
      <c r="CG28" s="380"/>
      <c r="CH28" s="380" t="s">
        <v>1103</v>
      </c>
      <c r="CI28" s="380" t="s">
        <v>1104</v>
      </c>
      <c r="CJ28" s="380" t="s">
        <v>1105</v>
      </c>
      <c r="CK28" s="380" t="s">
        <v>1106</v>
      </c>
      <c r="CL28" s="380" t="s">
        <v>1107</v>
      </c>
      <c r="CM28" s="381" t="s">
        <v>1108</v>
      </c>
      <c r="CN28" s="380" t="s">
        <v>1109</v>
      </c>
      <c r="CO28" s="380" t="s">
        <v>1110</v>
      </c>
      <c r="CP28" s="380" t="s">
        <v>1111</v>
      </c>
      <c r="CQ28" s="380" t="s">
        <v>1112</v>
      </c>
      <c r="CR28" s="380" t="s">
        <v>1113</v>
      </c>
      <c r="CS28" s="380" t="s">
        <v>1114</v>
      </c>
      <c r="CT28" s="380" t="s">
        <v>385</v>
      </c>
      <c r="CU28" s="380"/>
      <c r="CV28" s="380" t="s">
        <v>1115</v>
      </c>
      <c r="CW28" s="380" t="s">
        <v>385</v>
      </c>
      <c r="CX28" s="380" t="s">
        <v>1116</v>
      </c>
      <c r="CY28" s="380"/>
      <c r="CZ28" s="380" t="s">
        <v>1117</v>
      </c>
      <c r="DA28" s="380" t="s">
        <v>1118</v>
      </c>
      <c r="DB28" s="380" t="s">
        <v>1119</v>
      </c>
      <c r="DC28" s="380" t="s">
        <v>1120</v>
      </c>
      <c r="DD28" s="380" t="s">
        <v>1121</v>
      </c>
    </row>
    <row r="29" spans="1:108" s="3" customFormat="1" ht="48" customHeight="1">
      <c r="A29" s="10"/>
      <c r="B29" s="391"/>
      <c r="C29" s="435" t="s">
        <v>1122</v>
      </c>
      <c r="D29" s="435"/>
      <c r="E29" s="435"/>
      <c r="F29" s="435"/>
      <c r="G29" s="435"/>
      <c r="H29" s="435"/>
      <c r="I29" s="435"/>
      <c r="J29" s="435"/>
      <c r="K29" s="435"/>
      <c r="L29" s="435"/>
      <c r="M29" s="435"/>
      <c r="N29" s="435"/>
      <c r="O29" s="435"/>
      <c r="P29" s="435"/>
      <c r="Q29" s="435"/>
      <c r="R29" s="435"/>
      <c r="S29" s="435"/>
      <c r="T29" s="435"/>
      <c r="U29" s="435"/>
      <c r="V29" s="435"/>
      <c r="W29" s="435"/>
      <c r="X29" s="435"/>
      <c r="Y29" s="435"/>
      <c r="Z29" s="435"/>
      <c r="AA29" s="435"/>
      <c r="AB29" s="435"/>
      <c r="AC29" s="435"/>
      <c r="AD29" s="392"/>
      <c r="AF29" s="110"/>
      <c r="AH29" s="378" t="s">
        <v>1123</v>
      </c>
      <c r="AI29" s="114">
        <v>220</v>
      </c>
      <c r="AK29" s="113" t="str">
        <f t="shared" si="0"/>
        <v/>
      </c>
      <c r="AL29" s="113" t="str">
        <f t="shared" si="1"/>
        <v/>
      </c>
      <c r="AM29" s="114" t="str">
        <f t="shared" si="2"/>
        <v/>
      </c>
      <c r="AN29" s="130"/>
      <c r="AO29" s="114">
        <v>21</v>
      </c>
      <c r="AP29" s="114"/>
      <c r="AQ29" s="114"/>
      <c r="AR29" s="114"/>
      <c r="AS29" s="114"/>
      <c r="AT29" s="114" t="s">
        <v>1124</v>
      </c>
      <c r="AU29" s="114"/>
      <c r="AV29" s="114" t="s">
        <v>1125</v>
      </c>
      <c r="AW29" s="114" t="s">
        <v>1126</v>
      </c>
      <c r="AX29" s="114"/>
      <c r="AY29" s="114" t="s">
        <v>1127</v>
      </c>
      <c r="AZ29" s="114" t="s">
        <v>1128</v>
      </c>
      <c r="BA29" s="114" t="s">
        <v>1129</v>
      </c>
      <c r="BB29" s="114" t="s">
        <v>1130</v>
      </c>
      <c r="BC29" s="114" t="s">
        <v>1131</v>
      </c>
      <c r="BD29" s="379" t="s">
        <v>1132</v>
      </c>
      <c r="BE29" s="114" t="s">
        <v>1133</v>
      </c>
      <c r="BF29" s="114" t="s">
        <v>1134</v>
      </c>
      <c r="BG29" s="114" t="s">
        <v>1135</v>
      </c>
      <c r="BH29" s="114" t="s">
        <v>1136</v>
      </c>
      <c r="BI29" s="114" t="s">
        <v>1137</v>
      </c>
      <c r="BJ29" s="114" t="s">
        <v>1138</v>
      </c>
      <c r="BK29" s="114"/>
      <c r="BL29" s="114"/>
      <c r="BM29" s="114" t="s">
        <v>1139</v>
      </c>
      <c r="BN29" s="114"/>
      <c r="BO29" s="114" t="s">
        <v>1140</v>
      </c>
      <c r="BP29" s="114"/>
      <c r="BQ29" s="114" t="s">
        <v>1141</v>
      </c>
      <c r="BR29" s="114" t="s">
        <v>1142</v>
      </c>
      <c r="BS29" s="114" t="s">
        <v>1143</v>
      </c>
      <c r="BT29" s="114" t="s">
        <v>1144</v>
      </c>
      <c r="BU29" s="114" t="s">
        <v>1145</v>
      </c>
      <c r="BV29" s="130"/>
      <c r="BW29" s="130"/>
      <c r="BX29" s="130"/>
      <c r="BY29" s="380"/>
      <c r="BZ29" s="380"/>
      <c r="CA29" s="380"/>
      <c r="CB29" s="380"/>
      <c r="CC29" s="380" t="s">
        <v>1146</v>
      </c>
      <c r="CD29" s="380"/>
      <c r="CE29" s="380" t="s">
        <v>1147</v>
      </c>
      <c r="CF29" s="380" t="s">
        <v>1148</v>
      </c>
      <c r="CG29" s="380"/>
      <c r="CH29" s="380" t="s">
        <v>1149</v>
      </c>
      <c r="CI29" s="380" t="s">
        <v>1150</v>
      </c>
      <c r="CJ29" s="380" t="s">
        <v>1151</v>
      </c>
      <c r="CK29" s="380" t="s">
        <v>1152</v>
      </c>
      <c r="CL29" s="380" t="s">
        <v>1153</v>
      </c>
      <c r="CM29" s="381" t="s">
        <v>1154</v>
      </c>
      <c r="CN29" s="380" t="s">
        <v>1155</v>
      </c>
      <c r="CO29" s="380" t="s">
        <v>1156</v>
      </c>
      <c r="CP29" s="380" t="s">
        <v>1157</v>
      </c>
      <c r="CQ29" s="380" t="s">
        <v>1158</v>
      </c>
      <c r="CR29" s="380" t="s">
        <v>1159</v>
      </c>
      <c r="CS29" s="380" t="s">
        <v>1160</v>
      </c>
      <c r="CT29" s="380"/>
      <c r="CU29" s="380"/>
      <c r="CV29" s="380" t="s">
        <v>1161</v>
      </c>
      <c r="CW29" s="380"/>
      <c r="CX29" s="380" t="s">
        <v>1162</v>
      </c>
      <c r="CY29" s="380"/>
      <c r="CZ29" s="380" t="s">
        <v>1163</v>
      </c>
      <c r="DA29" s="380" t="s">
        <v>1164</v>
      </c>
      <c r="DB29" s="380" t="s">
        <v>1165</v>
      </c>
      <c r="DC29" s="380" t="s">
        <v>1166</v>
      </c>
      <c r="DD29" s="380" t="s">
        <v>1167</v>
      </c>
    </row>
    <row r="30" spans="1:108" s="3" customFormat="1" ht="6.75" customHeight="1">
      <c r="A30" s="10"/>
      <c r="B30" s="391"/>
      <c r="C30" s="12"/>
      <c r="D30" s="12"/>
      <c r="E30" s="12"/>
      <c r="F30" s="12"/>
      <c r="G30" s="12"/>
      <c r="H30" s="12"/>
      <c r="I30" s="12"/>
      <c r="J30" s="12"/>
      <c r="K30" s="12"/>
      <c r="L30" s="12"/>
      <c r="M30" s="12"/>
      <c r="N30" s="12"/>
      <c r="O30" s="12"/>
      <c r="P30" s="12"/>
      <c r="Q30" s="12"/>
      <c r="R30" s="12"/>
      <c r="S30" s="12"/>
      <c r="T30" s="12"/>
      <c r="U30" s="12"/>
      <c r="V30" s="12"/>
      <c r="W30" s="12"/>
      <c r="X30" s="12"/>
      <c r="Y30" s="12"/>
      <c r="Z30" s="12"/>
      <c r="AA30" s="12"/>
      <c r="AB30" s="12"/>
      <c r="AC30" s="12"/>
      <c r="AD30" s="392"/>
      <c r="AF30" s="110"/>
      <c r="AH30" s="378" t="s">
        <v>1168</v>
      </c>
      <c r="AI30" s="114">
        <v>221</v>
      </c>
      <c r="AK30" s="113" t="str">
        <f t="shared" si="0"/>
        <v/>
      </c>
      <c r="AL30" s="113" t="str">
        <f t="shared" si="1"/>
        <v/>
      </c>
      <c r="AM30" s="114" t="str">
        <f t="shared" si="2"/>
        <v/>
      </c>
      <c r="AN30" s="130"/>
      <c r="AO30" s="114">
        <v>22</v>
      </c>
      <c r="AP30" s="114"/>
      <c r="AQ30" s="114"/>
      <c r="AR30" s="114"/>
      <c r="AS30" s="114"/>
      <c r="AT30" s="114" t="s">
        <v>1169</v>
      </c>
      <c r="AU30" s="114"/>
      <c r="AV30" s="114" t="s">
        <v>1170</v>
      </c>
      <c r="AW30" s="114" t="s">
        <v>1171</v>
      </c>
      <c r="AX30" s="114"/>
      <c r="AY30" s="114" t="s">
        <v>1172</v>
      </c>
      <c r="AZ30" s="114" t="s">
        <v>1173</v>
      </c>
      <c r="BA30" s="114" t="s">
        <v>1174</v>
      </c>
      <c r="BB30" s="114" t="s">
        <v>1175</v>
      </c>
      <c r="BC30" s="114" t="s">
        <v>1176</v>
      </c>
      <c r="BD30" s="379" t="s">
        <v>1177</v>
      </c>
      <c r="BE30" s="114" t="s">
        <v>1178</v>
      </c>
      <c r="BF30" s="114" t="s">
        <v>1179</v>
      </c>
      <c r="BG30" s="114">
        <v>18099</v>
      </c>
      <c r="BH30" s="114" t="s">
        <v>1180</v>
      </c>
      <c r="BI30" s="114" t="s">
        <v>1181</v>
      </c>
      <c r="BJ30" s="114" t="s">
        <v>1182</v>
      </c>
      <c r="BK30" s="114"/>
      <c r="BL30" s="114"/>
      <c r="BM30" s="114" t="s">
        <v>1183</v>
      </c>
      <c r="BN30" s="114"/>
      <c r="BO30" s="114" t="s">
        <v>1184</v>
      </c>
      <c r="BP30" s="114"/>
      <c r="BQ30" s="114" t="s">
        <v>1185</v>
      </c>
      <c r="BR30" s="114" t="s">
        <v>1186</v>
      </c>
      <c r="BS30" s="114" t="s">
        <v>1187</v>
      </c>
      <c r="BT30" s="114" t="s">
        <v>1188</v>
      </c>
      <c r="BU30" s="114" t="s">
        <v>1189</v>
      </c>
      <c r="BV30" s="130"/>
      <c r="BW30" s="130"/>
      <c r="BX30" s="130"/>
      <c r="BY30" s="380"/>
      <c r="BZ30" s="380"/>
      <c r="CA30" s="380"/>
      <c r="CB30" s="380"/>
      <c r="CC30" s="380" t="s">
        <v>1190</v>
      </c>
      <c r="CD30" s="380"/>
      <c r="CE30" s="380" t="s">
        <v>1191</v>
      </c>
      <c r="CF30" s="380" t="s">
        <v>1192</v>
      </c>
      <c r="CG30" s="380"/>
      <c r="CH30" s="380" t="s">
        <v>1193</v>
      </c>
      <c r="CI30" s="380" t="s">
        <v>1194</v>
      </c>
      <c r="CJ30" s="380" t="s">
        <v>1195</v>
      </c>
      <c r="CK30" s="380" t="s">
        <v>471</v>
      </c>
      <c r="CL30" s="380" t="s">
        <v>1196</v>
      </c>
      <c r="CM30" s="381" t="s">
        <v>1197</v>
      </c>
      <c r="CN30" s="380" t="s">
        <v>1198</v>
      </c>
      <c r="CO30" s="380" t="s">
        <v>1199</v>
      </c>
      <c r="CP30" s="380" t="s">
        <v>385</v>
      </c>
      <c r="CQ30" s="380" t="s">
        <v>1200</v>
      </c>
      <c r="CR30" s="380" t="s">
        <v>1201</v>
      </c>
      <c r="CS30" s="380" t="s">
        <v>1202</v>
      </c>
      <c r="CT30" s="380"/>
      <c r="CU30" s="380"/>
      <c r="CV30" s="380" t="s">
        <v>1203</v>
      </c>
      <c r="CW30" s="380"/>
      <c r="CX30" s="380" t="s">
        <v>1204</v>
      </c>
      <c r="CY30" s="380"/>
      <c r="CZ30" s="380" t="s">
        <v>1205</v>
      </c>
      <c r="DA30" s="380" t="s">
        <v>1206</v>
      </c>
      <c r="DB30" s="380" t="s">
        <v>858</v>
      </c>
      <c r="DC30" s="380" t="s">
        <v>1207</v>
      </c>
      <c r="DD30" s="380" t="s">
        <v>1208</v>
      </c>
    </row>
    <row r="31" spans="1:108" s="3" customFormat="1" ht="48" customHeight="1">
      <c r="A31" s="10"/>
      <c r="B31" s="391"/>
      <c r="C31" s="434" t="s">
        <v>1209</v>
      </c>
      <c r="D31" s="434"/>
      <c r="E31" s="434"/>
      <c r="F31" s="434"/>
      <c r="G31" s="434"/>
      <c r="H31" s="434"/>
      <c r="I31" s="434"/>
      <c r="J31" s="434"/>
      <c r="K31" s="434"/>
      <c r="L31" s="434"/>
      <c r="M31" s="434"/>
      <c r="N31" s="434"/>
      <c r="O31" s="434"/>
      <c r="P31" s="434"/>
      <c r="Q31" s="434"/>
      <c r="R31" s="434"/>
      <c r="S31" s="434"/>
      <c r="T31" s="434"/>
      <c r="U31" s="434"/>
      <c r="V31" s="434"/>
      <c r="W31" s="434"/>
      <c r="X31" s="434"/>
      <c r="Y31" s="434"/>
      <c r="Z31" s="434"/>
      <c r="AA31" s="434"/>
      <c r="AB31" s="434"/>
      <c r="AC31" s="434"/>
      <c r="AD31" s="392"/>
      <c r="AF31" s="110"/>
      <c r="AH31" s="378" t="s">
        <v>866</v>
      </c>
      <c r="AI31" s="114">
        <v>222</v>
      </c>
      <c r="AK31" s="113" t="str">
        <f t="shared" si="0"/>
        <v/>
      </c>
      <c r="AL31" s="113" t="str">
        <f t="shared" si="1"/>
        <v/>
      </c>
      <c r="AM31" s="114" t="str">
        <f t="shared" si="2"/>
        <v/>
      </c>
      <c r="AN31" s="130"/>
      <c r="AO31" s="114">
        <v>23</v>
      </c>
      <c r="AP31" s="114"/>
      <c r="AQ31" s="114"/>
      <c r="AR31" s="114"/>
      <c r="AS31" s="114"/>
      <c r="AT31" s="114" t="s">
        <v>1210</v>
      </c>
      <c r="AU31" s="114"/>
      <c r="AV31" s="114" t="s">
        <v>1211</v>
      </c>
      <c r="AW31" s="114" t="s">
        <v>1212</v>
      </c>
      <c r="AX31" s="114"/>
      <c r="AY31" s="114" t="s">
        <v>1213</v>
      </c>
      <c r="AZ31" s="114" t="s">
        <v>1214</v>
      </c>
      <c r="BA31" s="114" t="s">
        <v>1215</v>
      </c>
      <c r="BB31" s="114" t="s">
        <v>1216</v>
      </c>
      <c r="BC31" s="114" t="s">
        <v>1217</v>
      </c>
      <c r="BD31" s="379" t="s">
        <v>1218</v>
      </c>
      <c r="BE31" s="114" t="s">
        <v>1219</v>
      </c>
      <c r="BF31" s="114" t="s">
        <v>1220</v>
      </c>
      <c r="BG31" s="114"/>
      <c r="BH31" s="114" t="s">
        <v>1221</v>
      </c>
      <c r="BI31" s="114" t="s">
        <v>1222</v>
      </c>
      <c r="BJ31" s="114" t="s">
        <v>1223</v>
      </c>
      <c r="BK31" s="114"/>
      <c r="BL31" s="114"/>
      <c r="BM31" s="114" t="s">
        <v>1224</v>
      </c>
      <c r="BN31" s="114"/>
      <c r="BO31" s="114" t="s">
        <v>1225</v>
      </c>
      <c r="BP31" s="114"/>
      <c r="BQ31" s="114" t="s">
        <v>1226</v>
      </c>
      <c r="BR31" s="114" t="s">
        <v>1227</v>
      </c>
      <c r="BS31" s="114" t="s">
        <v>1228</v>
      </c>
      <c r="BT31" s="114" t="s">
        <v>1229</v>
      </c>
      <c r="BU31" s="114" t="s">
        <v>1230</v>
      </c>
      <c r="BV31" s="130"/>
      <c r="BW31" s="130"/>
      <c r="BX31" s="130"/>
      <c r="BY31" s="380"/>
      <c r="BZ31" s="380"/>
      <c r="CA31" s="380"/>
      <c r="CB31" s="380"/>
      <c r="CC31" s="380" t="s">
        <v>1231</v>
      </c>
      <c r="CD31" s="380"/>
      <c r="CE31" s="380" t="s">
        <v>1232</v>
      </c>
      <c r="CF31" s="380" t="s">
        <v>1233</v>
      </c>
      <c r="CG31" s="380"/>
      <c r="CH31" s="380" t="s">
        <v>1234</v>
      </c>
      <c r="CI31" s="380" t="s">
        <v>1009</v>
      </c>
      <c r="CJ31" s="380" t="s">
        <v>1235</v>
      </c>
      <c r="CK31" s="380" t="s">
        <v>1236</v>
      </c>
      <c r="CL31" s="380" t="s">
        <v>1237</v>
      </c>
      <c r="CM31" s="381" t="s">
        <v>1238</v>
      </c>
      <c r="CN31" s="380" t="s">
        <v>1239</v>
      </c>
      <c r="CO31" s="380" t="s">
        <v>1240</v>
      </c>
      <c r="CP31" s="380"/>
      <c r="CQ31" s="380" t="s">
        <v>1241</v>
      </c>
      <c r="CR31" s="380" t="s">
        <v>1242</v>
      </c>
      <c r="CS31" s="380" t="s">
        <v>1243</v>
      </c>
      <c r="CT31" s="380"/>
      <c r="CU31" s="380"/>
      <c r="CV31" s="380" t="s">
        <v>1244</v>
      </c>
      <c r="CW31" s="380"/>
      <c r="CX31" s="380" t="s">
        <v>1245</v>
      </c>
      <c r="CY31" s="380"/>
      <c r="CZ31" s="380" t="s">
        <v>1007</v>
      </c>
      <c r="DA31" s="380" t="s">
        <v>1246</v>
      </c>
      <c r="DB31" s="380" t="s">
        <v>1247</v>
      </c>
      <c r="DC31" s="380" t="s">
        <v>1248</v>
      </c>
      <c r="DD31" s="380" t="s">
        <v>1249</v>
      </c>
    </row>
    <row r="32" spans="1:108" s="3" customFormat="1" ht="6.75" customHeight="1">
      <c r="A32" s="10"/>
      <c r="B32" s="391"/>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392"/>
      <c r="AF32" s="110"/>
      <c r="AH32" s="378" t="s">
        <v>1250</v>
      </c>
      <c r="AI32" s="114">
        <v>223</v>
      </c>
      <c r="AK32" s="113" t="str">
        <f t="shared" si="0"/>
        <v/>
      </c>
      <c r="AL32" s="113" t="str">
        <f t="shared" si="1"/>
        <v/>
      </c>
      <c r="AM32" s="114" t="str">
        <f t="shared" si="2"/>
        <v/>
      </c>
      <c r="AN32" s="130"/>
      <c r="AO32" s="114">
        <v>24</v>
      </c>
      <c r="AP32" s="114"/>
      <c r="AQ32" s="114"/>
      <c r="AR32" s="114"/>
      <c r="AS32" s="114"/>
      <c r="AT32" s="114" t="s">
        <v>1251</v>
      </c>
      <c r="AU32" s="114"/>
      <c r="AV32" s="114" t="s">
        <v>1252</v>
      </c>
      <c r="AW32" s="114" t="s">
        <v>1253</v>
      </c>
      <c r="AX32" s="114"/>
      <c r="AY32" s="114" t="s">
        <v>1254</v>
      </c>
      <c r="AZ32" s="114" t="s">
        <v>1255</v>
      </c>
      <c r="BA32" s="114" t="s">
        <v>1256</v>
      </c>
      <c r="BB32" s="114" t="s">
        <v>1257</v>
      </c>
      <c r="BC32" s="114" t="s">
        <v>1258</v>
      </c>
      <c r="BD32" s="379" t="s">
        <v>1259</v>
      </c>
      <c r="BE32" s="114" t="s">
        <v>1260</v>
      </c>
      <c r="BF32" s="114" t="s">
        <v>1261</v>
      </c>
      <c r="BG32" s="114"/>
      <c r="BH32" s="114" t="s">
        <v>1262</v>
      </c>
      <c r="BI32" s="114" t="s">
        <v>1263</v>
      </c>
      <c r="BJ32" s="114" t="s">
        <v>1264</v>
      </c>
      <c r="BK32" s="114"/>
      <c r="BL32" s="114"/>
      <c r="BM32" s="114" t="s">
        <v>1265</v>
      </c>
      <c r="BN32" s="114"/>
      <c r="BO32" s="114" t="s">
        <v>1266</v>
      </c>
      <c r="BP32" s="114"/>
      <c r="BQ32" s="114" t="s">
        <v>1267</v>
      </c>
      <c r="BR32" s="114" t="s">
        <v>1268</v>
      </c>
      <c r="BS32" s="114" t="s">
        <v>1269</v>
      </c>
      <c r="BT32" s="114" t="s">
        <v>1270</v>
      </c>
      <c r="BU32" s="114" t="s">
        <v>1271</v>
      </c>
      <c r="BV32" s="130"/>
      <c r="BW32" s="130"/>
      <c r="BX32" s="130"/>
      <c r="BY32" s="380"/>
      <c r="BZ32" s="380"/>
      <c r="CA32" s="380"/>
      <c r="CB32" s="380"/>
      <c r="CC32" s="380" t="s">
        <v>1009</v>
      </c>
      <c r="CD32" s="380"/>
      <c r="CE32" s="380" t="s">
        <v>1272</v>
      </c>
      <c r="CF32" s="380" t="s">
        <v>1018</v>
      </c>
      <c r="CG32" s="380"/>
      <c r="CH32" s="380" t="s">
        <v>1273</v>
      </c>
      <c r="CI32" s="380" t="s">
        <v>1274</v>
      </c>
      <c r="CJ32" s="380" t="s">
        <v>1275</v>
      </c>
      <c r="CK32" s="380" t="s">
        <v>570</v>
      </c>
      <c r="CL32" s="380" t="s">
        <v>1276</v>
      </c>
      <c r="CM32" s="381" t="s">
        <v>1277</v>
      </c>
      <c r="CN32" s="380" t="s">
        <v>1278</v>
      </c>
      <c r="CO32" s="380" t="s">
        <v>1279</v>
      </c>
      <c r="CP32" s="380"/>
      <c r="CQ32" s="380" t="s">
        <v>1280</v>
      </c>
      <c r="CR32" s="380" t="s">
        <v>1281</v>
      </c>
      <c r="CS32" s="380" t="s">
        <v>1282</v>
      </c>
      <c r="CT32" s="380"/>
      <c r="CU32" s="380"/>
      <c r="CV32" s="380" t="s">
        <v>1283</v>
      </c>
      <c r="CW32" s="380"/>
      <c r="CX32" s="380" t="s">
        <v>1284</v>
      </c>
      <c r="CY32" s="380"/>
      <c r="CZ32" s="380" t="s">
        <v>1285</v>
      </c>
      <c r="DA32" s="380" t="s">
        <v>1286</v>
      </c>
      <c r="DB32" s="380" t="s">
        <v>1287</v>
      </c>
      <c r="DC32" s="380" t="s">
        <v>1288</v>
      </c>
      <c r="DD32" s="380" t="s">
        <v>1289</v>
      </c>
    </row>
    <row r="33" spans="2:108" ht="84" customHeight="1">
      <c r="B33" s="391"/>
      <c r="C33" s="434" t="s">
        <v>1290</v>
      </c>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392"/>
      <c r="AH33" s="378" t="s">
        <v>1291</v>
      </c>
      <c r="AI33" s="114">
        <v>224</v>
      </c>
      <c r="AK33" s="113" t="str">
        <f t="shared" si="0"/>
        <v/>
      </c>
      <c r="AL33" s="113" t="str">
        <f t="shared" si="1"/>
        <v/>
      </c>
      <c r="AM33" s="114" t="str">
        <f t="shared" si="2"/>
        <v/>
      </c>
      <c r="AN33" s="395"/>
      <c r="AO33" s="114">
        <v>25</v>
      </c>
      <c r="AP33" s="365"/>
      <c r="AQ33" s="365"/>
      <c r="AR33" s="365"/>
      <c r="AS33" s="365"/>
      <c r="AT33" s="114" t="s">
        <v>1292</v>
      </c>
      <c r="AU33" s="365"/>
      <c r="AV33" s="114" t="s">
        <v>1293</v>
      </c>
      <c r="AW33" s="114" t="s">
        <v>1294</v>
      </c>
      <c r="AX33" s="365"/>
      <c r="AY33" s="114" t="s">
        <v>1295</v>
      </c>
      <c r="AZ33" s="114" t="s">
        <v>1296</v>
      </c>
      <c r="BA33" s="114" t="s">
        <v>1297</v>
      </c>
      <c r="BB33" s="114" t="s">
        <v>1298</v>
      </c>
      <c r="BC33" s="114" t="s">
        <v>1299</v>
      </c>
      <c r="BD33" s="379" t="s">
        <v>1300</v>
      </c>
      <c r="BE33" s="114" t="s">
        <v>1301</v>
      </c>
      <c r="BF33" s="114" t="s">
        <v>1302</v>
      </c>
      <c r="BG33" s="365"/>
      <c r="BH33" s="114" t="s">
        <v>1303</v>
      </c>
      <c r="BI33" s="114" t="s">
        <v>1304</v>
      </c>
      <c r="BJ33" s="114" t="s">
        <v>1305</v>
      </c>
      <c r="BK33" s="365"/>
      <c r="BL33" s="365"/>
      <c r="BM33" s="114" t="s">
        <v>1306</v>
      </c>
      <c r="BN33" s="365"/>
      <c r="BO33" s="114" t="s">
        <v>1307</v>
      </c>
      <c r="BP33" s="365"/>
      <c r="BQ33" s="114" t="s">
        <v>1308</v>
      </c>
      <c r="BR33" s="114" t="s">
        <v>1309</v>
      </c>
      <c r="BS33" s="114" t="s">
        <v>1310</v>
      </c>
      <c r="BT33" s="114" t="s">
        <v>1311</v>
      </c>
      <c r="BU33" s="114" t="s">
        <v>1312</v>
      </c>
      <c r="BV33" s="395"/>
      <c r="BW33" s="395"/>
      <c r="BX33" s="395"/>
      <c r="BY33" s="396"/>
      <c r="BZ33" s="396"/>
      <c r="CA33" s="396"/>
      <c r="CB33" s="396"/>
      <c r="CC33" s="380" t="s">
        <v>1313</v>
      </c>
      <c r="CD33" s="396"/>
      <c r="CE33" s="380" t="s">
        <v>1314</v>
      </c>
      <c r="CF33" s="380" t="s">
        <v>1315</v>
      </c>
      <c r="CG33" s="396"/>
      <c r="CH33" s="380" t="s">
        <v>1316</v>
      </c>
      <c r="CI33" s="380" t="s">
        <v>1273</v>
      </c>
      <c r="CJ33" s="380" t="s">
        <v>1317</v>
      </c>
      <c r="CK33" s="380" t="s">
        <v>1318</v>
      </c>
      <c r="CL33" s="380" t="s">
        <v>1011</v>
      </c>
      <c r="CM33" s="381" t="s">
        <v>1319</v>
      </c>
      <c r="CN33" s="380" t="s">
        <v>1320</v>
      </c>
      <c r="CO33" s="380" t="s">
        <v>1321</v>
      </c>
      <c r="CP33" s="396"/>
      <c r="CQ33" s="380" t="s">
        <v>1322</v>
      </c>
      <c r="CR33" s="380" t="s">
        <v>1323</v>
      </c>
      <c r="CS33" s="380" t="s">
        <v>1324</v>
      </c>
      <c r="CT33" s="396"/>
      <c r="CU33" s="396"/>
      <c r="CV33" s="380" t="s">
        <v>1325</v>
      </c>
      <c r="CW33" s="396"/>
      <c r="CX33" s="380" t="s">
        <v>1326</v>
      </c>
      <c r="CY33" s="396"/>
      <c r="CZ33" s="380" t="s">
        <v>1327</v>
      </c>
      <c r="DA33" s="380" t="s">
        <v>1328</v>
      </c>
      <c r="DB33" s="380" t="s">
        <v>1329</v>
      </c>
      <c r="DC33" s="380" t="s">
        <v>1330</v>
      </c>
      <c r="DD33" s="380" t="s">
        <v>323</v>
      </c>
    </row>
    <row r="34" spans="2:108" ht="6.75" customHeight="1">
      <c r="B34" s="397"/>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398"/>
      <c r="AH34" s="378" t="s">
        <v>1023</v>
      </c>
      <c r="AI34" s="114">
        <v>225</v>
      </c>
      <c r="AK34" s="113" t="str">
        <f t="shared" si="0"/>
        <v/>
      </c>
      <c r="AL34" s="113" t="str">
        <f t="shared" si="1"/>
        <v/>
      </c>
      <c r="AM34" s="114" t="str">
        <f t="shared" si="2"/>
        <v/>
      </c>
      <c r="AN34" s="395"/>
      <c r="AO34" s="114">
        <v>26</v>
      </c>
      <c r="AP34" s="365"/>
      <c r="AQ34" s="365"/>
      <c r="AR34" s="365"/>
      <c r="AS34" s="365"/>
      <c r="AT34" s="114" t="s">
        <v>1331</v>
      </c>
      <c r="AU34" s="365"/>
      <c r="AV34" s="114" t="s">
        <v>1332</v>
      </c>
      <c r="AW34" s="114" t="s">
        <v>1333</v>
      </c>
      <c r="AX34" s="365"/>
      <c r="AY34" s="114" t="s">
        <v>1334</v>
      </c>
      <c r="AZ34" s="114" t="s">
        <v>1335</v>
      </c>
      <c r="BA34" s="114" t="s">
        <v>1336</v>
      </c>
      <c r="BB34" s="114" t="s">
        <v>1337</v>
      </c>
      <c r="BC34" s="114" t="s">
        <v>1338</v>
      </c>
      <c r="BD34" s="379" t="s">
        <v>1339</v>
      </c>
      <c r="BE34" s="114" t="s">
        <v>1340</v>
      </c>
      <c r="BF34" s="114" t="s">
        <v>1341</v>
      </c>
      <c r="BG34" s="365"/>
      <c r="BH34" s="114" t="s">
        <v>1342</v>
      </c>
      <c r="BI34" s="114" t="s">
        <v>1343</v>
      </c>
      <c r="BJ34" s="114" t="s">
        <v>1344</v>
      </c>
      <c r="BK34" s="365"/>
      <c r="BL34" s="365"/>
      <c r="BM34" s="114" t="s">
        <v>1345</v>
      </c>
      <c r="BN34" s="365"/>
      <c r="BO34" s="114" t="s">
        <v>1346</v>
      </c>
      <c r="BP34" s="365"/>
      <c r="BQ34" s="114" t="s">
        <v>1347</v>
      </c>
      <c r="BR34" s="114" t="s">
        <v>1348</v>
      </c>
      <c r="BS34" s="114" t="s">
        <v>1349</v>
      </c>
      <c r="BT34" s="114" t="s">
        <v>1350</v>
      </c>
      <c r="BU34" s="114" t="s">
        <v>1351</v>
      </c>
      <c r="BV34" s="395"/>
      <c r="BW34" s="395"/>
      <c r="BX34" s="395"/>
      <c r="BY34" s="396"/>
      <c r="BZ34" s="396"/>
      <c r="CA34" s="396"/>
      <c r="CB34" s="396"/>
      <c r="CC34" s="380" t="s">
        <v>1352</v>
      </c>
      <c r="CD34" s="396"/>
      <c r="CE34" s="380" t="s">
        <v>1353</v>
      </c>
      <c r="CF34" s="380" t="s">
        <v>710</v>
      </c>
      <c r="CG34" s="396"/>
      <c r="CH34" s="380" t="s">
        <v>1354</v>
      </c>
      <c r="CI34" s="380" t="s">
        <v>1355</v>
      </c>
      <c r="CJ34" s="380" t="s">
        <v>1356</v>
      </c>
      <c r="CK34" s="380" t="s">
        <v>1357</v>
      </c>
      <c r="CL34" s="380" t="s">
        <v>1358</v>
      </c>
      <c r="CM34" s="381" t="s">
        <v>1359</v>
      </c>
      <c r="CN34" s="380" t="s">
        <v>1360</v>
      </c>
      <c r="CO34" s="380" t="s">
        <v>1361</v>
      </c>
      <c r="CP34" s="396"/>
      <c r="CQ34" s="380" t="s">
        <v>1362</v>
      </c>
      <c r="CR34" s="380" t="s">
        <v>1363</v>
      </c>
      <c r="CS34" s="380" t="s">
        <v>1364</v>
      </c>
      <c r="CT34" s="396"/>
      <c r="CU34" s="396"/>
      <c r="CV34" s="380" t="s">
        <v>1365</v>
      </c>
      <c r="CW34" s="396"/>
      <c r="CX34" s="380" t="s">
        <v>1366</v>
      </c>
      <c r="CY34" s="396"/>
      <c r="CZ34" s="380" t="s">
        <v>1367</v>
      </c>
      <c r="DA34" s="380" t="s">
        <v>1368</v>
      </c>
      <c r="DB34" s="380" t="s">
        <v>1369</v>
      </c>
      <c r="DC34" s="382" t="s">
        <v>1370</v>
      </c>
      <c r="DD34" s="380" t="s">
        <v>1371</v>
      </c>
    </row>
    <row r="35" spans="2:108" ht="36" customHeight="1">
      <c r="B35" s="391"/>
      <c r="C35" s="434" t="s">
        <v>1372</v>
      </c>
      <c r="D35" s="434"/>
      <c r="E35" s="434"/>
      <c r="F35" s="434"/>
      <c r="G35" s="434"/>
      <c r="H35" s="434"/>
      <c r="I35" s="434"/>
      <c r="J35" s="434"/>
      <c r="K35" s="434"/>
      <c r="L35" s="434"/>
      <c r="M35" s="434"/>
      <c r="N35" s="434"/>
      <c r="O35" s="434"/>
      <c r="P35" s="434"/>
      <c r="Q35" s="434"/>
      <c r="R35" s="434"/>
      <c r="S35" s="434"/>
      <c r="T35" s="434"/>
      <c r="U35" s="434"/>
      <c r="V35" s="434"/>
      <c r="W35" s="434"/>
      <c r="X35" s="434"/>
      <c r="Y35" s="434"/>
      <c r="Z35" s="434"/>
      <c r="AA35" s="434"/>
      <c r="AB35" s="434"/>
      <c r="AC35" s="434"/>
      <c r="AD35" s="392"/>
      <c r="AH35" s="378" t="s">
        <v>1373</v>
      </c>
      <c r="AI35" s="114">
        <v>226</v>
      </c>
      <c r="AK35" s="113" t="str">
        <f t="shared" si="0"/>
        <v/>
      </c>
      <c r="AL35" s="113" t="str">
        <f t="shared" si="1"/>
        <v/>
      </c>
      <c r="AM35" s="114" t="str">
        <f t="shared" si="2"/>
        <v/>
      </c>
      <c r="AN35" s="395"/>
      <c r="AO35" s="114">
        <v>27</v>
      </c>
      <c r="AP35" s="365"/>
      <c r="AQ35" s="365"/>
      <c r="AR35" s="365"/>
      <c r="AS35" s="365"/>
      <c r="AT35" s="114" t="s">
        <v>1374</v>
      </c>
      <c r="AU35" s="365"/>
      <c r="AV35" s="114" t="s">
        <v>1375</v>
      </c>
      <c r="AW35" s="114" t="s">
        <v>1376</v>
      </c>
      <c r="AX35" s="365"/>
      <c r="AY35" s="114" t="s">
        <v>1377</v>
      </c>
      <c r="AZ35" s="114" t="s">
        <v>1378</v>
      </c>
      <c r="BA35" s="114" t="s">
        <v>1379</v>
      </c>
      <c r="BB35" s="114" t="s">
        <v>1380</v>
      </c>
      <c r="BC35" s="114" t="s">
        <v>1381</v>
      </c>
      <c r="BD35" s="379" t="s">
        <v>1382</v>
      </c>
      <c r="BE35" s="114" t="s">
        <v>1383</v>
      </c>
      <c r="BF35" s="114" t="s">
        <v>1384</v>
      </c>
      <c r="BG35" s="365"/>
      <c r="BH35" s="114" t="s">
        <v>1385</v>
      </c>
      <c r="BI35" s="114" t="s">
        <v>1386</v>
      </c>
      <c r="BJ35" s="114" t="s">
        <v>1387</v>
      </c>
      <c r="BK35" s="365"/>
      <c r="BL35" s="365"/>
      <c r="BM35" s="114" t="s">
        <v>1388</v>
      </c>
      <c r="BN35" s="365"/>
      <c r="BO35" s="114" t="s">
        <v>1389</v>
      </c>
      <c r="BP35" s="365"/>
      <c r="BQ35" s="114" t="s">
        <v>1390</v>
      </c>
      <c r="BR35" s="114" t="s">
        <v>1391</v>
      </c>
      <c r="BS35" s="114" t="s">
        <v>1392</v>
      </c>
      <c r="BT35" s="114" t="s">
        <v>1393</v>
      </c>
      <c r="BU35" s="114" t="s">
        <v>1394</v>
      </c>
      <c r="BV35" s="395"/>
      <c r="BW35" s="395"/>
      <c r="BX35" s="395"/>
      <c r="BY35" s="396"/>
      <c r="BZ35" s="396"/>
      <c r="CA35" s="396"/>
      <c r="CB35" s="396"/>
      <c r="CC35" s="380" t="s">
        <v>1395</v>
      </c>
      <c r="CD35" s="396"/>
      <c r="CE35" s="380" t="s">
        <v>1396</v>
      </c>
      <c r="CF35" s="380" t="s">
        <v>1397</v>
      </c>
      <c r="CG35" s="396"/>
      <c r="CH35" s="380" t="s">
        <v>1398</v>
      </c>
      <c r="CI35" s="380" t="s">
        <v>1399</v>
      </c>
      <c r="CJ35" s="380" t="s">
        <v>1400</v>
      </c>
      <c r="CK35" s="380" t="s">
        <v>1401</v>
      </c>
      <c r="CL35" s="380" t="s">
        <v>1402</v>
      </c>
      <c r="CM35" s="381" t="s">
        <v>1403</v>
      </c>
      <c r="CN35" s="380" t="s">
        <v>1404</v>
      </c>
      <c r="CO35" s="380" t="s">
        <v>1405</v>
      </c>
      <c r="CP35" s="396"/>
      <c r="CQ35" s="380" t="s">
        <v>1030</v>
      </c>
      <c r="CR35" s="380" t="s">
        <v>1406</v>
      </c>
      <c r="CS35" s="380" t="s">
        <v>1407</v>
      </c>
      <c r="CT35" s="396"/>
      <c r="CU35" s="396"/>
      <c r="CV35" s="380" t="s">
        <v>1408</v>
      </c>
      <c r="CW35" s="396"/>
      <c r="CX35" s="380" t="s">
        <v>1409</v>
      </c>
      <c r="CY35" s="396"/>
      <c r="CZ35" s="380" t="s">
        <v>1410</v>
      </c>
      <c r="DA35" s="380" t="s">
        <v>1411</v>
      </c>
      <c r="DB35" s="380" t="s">
        <v>1412</v>
      </c>
      <c r="DC35" s="380" t="s">
        <v>1413</v>
      </c>
      <c r="DD35" s="380" t="s">
        <v>1414</v>
      </c>
    </row>
    <row r="36" spans="2:108" ht="6.75" customHeight="1">
      <c r="B36" s="391"/>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392"/>
      <c r="AH36" s="378" t="s">
        <v>1415</v>
      </c>
      <c r="AI36" s="114">
        <v>227</v>
      </c>
      <c r="AK36" s="113" t="str">
        <f t="shared" si="0"/>
        <v/>
      </c>
      <c r="AL36" s="113" t="str">
        <f t="shared" si="1"/>
        <v/>
      </c>
      <c r="AM36" s="114" t="str">
        <f t="shared" si="2"/>
        <v/>
      </c>
      <c r="AN36" s="395"/>
      <c r="AO36" s="114">
        <v>28</v>
      </c>
      <c r="AP36" s="365"/>
      <c r="AQ36" s="365"/>
      <c r="AR36" s="365"/>
      <c r="AS36" s="365"/>
      <c r="AT36" s="114" t="s">
        <v>1416</v>
      </c>
      <c r="AU36" s="365"/>
      <c r="AV36" s="114" t="s">
        <v>1417</v>
      </c>
      <c r="AW36" s="114" t="s">
        <v>1418</v>
      </c>
      <c r="AX36" s="365"/>
      <c r="AY36" s="114" t="s">
        <v>1419</v>
      </c>
      <c r="AZ36" s="114" t="s">
        <v>1420</v>
      </c>
      <c r="BA36" s="114" t="s">
        <v>1421</v>
      </c>
      <c r="BB36" s="114" t="s">
        <v>1422</v>
      </c>
      <c r="BC36" s="114" t="s">
        <v>1423</v>
      </c>
      <c r="BD36" s="379" t="s">
        <v>1424</v>
      </c>
      <c r="BE36" s="114" t="s">
        <v>1425</v>
      </c>
      <c r="BF36" s="114" t="s">
        <v>1426</v>
      </c>
      <c r="BG36" s="365"/>
      <c r="BH36" s="114" t="s">
        <v>1427</v>
      </c>
      <c r="BI36" s="114" t="s">
        <v>1428</v>
      </c>
      <c r="BJ36" s="114" t="s">
        <v>1429</v>
      </c>
      <c r="BK36" s="365"/>
      <c r="BL36" s="365"/>
      <c r="BM36" s="114" t="s">
        <v>1430</v>
      </c>
      <c r="BN36" s="365"/>
      <c r="BO36" s="114" t="s">
        <v>1431</v>
      </c>
      <c r="BP36" s="365"/>
      <c r="BQ36" s="114" t="s">
        <v>1432</v>
      </c>
      <c r="BR36" s="114" t="s">
        <v>1433</v>
      </c>
      <c r="BS36" s="114" t="s">
        <v>1434</v>
      </c>
      <c r="BT36" s="114" t="s">
        <v>1435</v>
      </c>
      <c r="BU36" s="114" t="s">
        <v>1436</v>
      </c>
      <c r="BV36" s="395"/>
      <c r="BW36" s="395"/>
      <c r="BX36" s="395"/>
      <c r="BY36" s="396"/>
      <c r="BZ36" s="396"/>
      <c r="CA36" s="396"/>
      <c r="CB36" s="396"/>
      <c r="CC36" s="380" t="s">
        <v>1437</v>
      </c>
      <c r="CD36" s="396"/>
      <c r="CE36" s="380" t="s">
        <v>1438</v>
      </c>
      <c r="CF36" s="380" t="s">
        <v>1439</v>
      </c>
      <c r="CG36" s="396"/>
      <c r="CH36" s="380" t="s">
        <v>1440</v>
      </c>
      <c r="CI36" s="380" t="s">
        <v>1441</v>
      </c>
      <c r="CJ36" s="380" t="s">
        <v>1442</v>
      </c>
      <c r="CK36" s="380" t="s">
        <v>1443</v>
      </c>
      <c r="CL36" s="380" t="s">
        <v>1444</v>
      </c>
      <c r="CM36" s="381" t="s">
        <v>1445</v>
      </c>
      <c r="CN36" s="380" t="s">
        <v>1446</v>
      </c>
      <c r="CO36" s="380" t="s">
        <v>1447</v>
      </c>
      <c r="CP36" s="396"/>
      <c r="CQ36" s="380" t="s">
        <v>1448</v>
      </c>
      <c r="CR36" s="380" t="s">
        <v>1449</v>
      </c>
      <c r="CS36" s="380" t="s">
        <v>1450</v>
      </c>
      <c r="CT36" s="396"/>
      <c r="CU36" s="396"/>
      <c r="CV36" s="380" t="s">
        <v>1451</v>
      </c>
      <c r="CW36" s="396"/>
      <c r="CX36" s="380" t="s">
        <v>1452</v>
      </c>
      <c r="CY36" s="396"/>
      <c r="CZ36" s="380" t="s">
        <v>1453</v>
      </c>
      <c r="DA36" s="380" t="s">
        <v>1454</v>
      </c>
      <c r="DB36" s="380" t="s">
        <v>286</v>
      </c>
      <c r="DC36" s="380" t="s">
        <v>1455</v>
      </c>
      <c r="DD36" s="380" t="s">
        <v>1456</v>
      </c>
    </row>
    <row r="37" spans="2:108" ht="36" customHeight="1">
      <c r="B37" s="391"/>
      <c r="C37" s="12"/>
      <c r="D37" s="434" t="s">
        <v>1457</v>
      </c>
      <c r="E37" s="434"/>
      <c r="F37" s="434"/>
      <c r="G37" s="434"/>
      <c r="H37" s="434"/>
      <c r="I37" s="434"/>
      <c r="J37" s="434"/>
      <c r="K37" s="434"/>
      <c r="L37" s="434"/>
      <c r="M37" s="434"/>
      <c r="N37" s="434"/>
      <c r="O37" s="434"/>
      <c r="P37" s="434"/>
      <c r="Q37" s="434"/>
      <c r="R37" s="434"/>
      <c r="S37" s="434"/>
      <c r="T37" s="434"/>
      <c r="U37" s="434"/>
      <c r="V37" s="434"/>
      <c r="W37" s="434"/>
      <c r="X37" s="434"/>
      <c r="Y37" s="434"/>
      <c r="Z37" s="434"/>
      <c r="AA37" s="434"/>
      <c r="AB37" s="434"/>
      <c r="AC37" s="434"/>
      <c r="AD37" s="392"/>
      <c r="AH37" s="378" t="s">
        <v>1458</v>
      </c>
      <c r="AI37" s="114">
        <v>228</v>
      </c>
      <c r="AK37" s="113" t="str">
        <f t="shared" si="0"/>
        <v/>
      </c>
      <c r="AL37" s="113" t="str">
        <f t="shared" si="1"/>
        <v/>
      </c>
      <c r="AM37" s="114" t="str">
        <f t="shared" si="2"/>
        <v/>
      </c>
      <c r="AN37" s="395"/>
      <c r="AO37" s="114">
        <v>29</v>
      </c>
      <c r="AP37" s="365"/>
      <c r="AQ37" s="365"/>
      <c r="AR37" s="365"/>
      <c r="AS37" s="365"/>
      <c r="AT37" s="114" t="s">
        <v>1459</v>
      </c>
      <c r="AU37" s="365"/>
      <c r="AV37" s="114" t="s">
        <v>1460</v>
      </c>
      <c r="AW37" s="114" t="s">
        <v>1461</v>
      </c>
      <c r="AX37" s="365"/>
      <c r="AY37" s="114" t="s">
        <v>1462</v>
      </c>
      <c r="AZ37" s="114" t="s">
        <v>1463</v>
      </c>
      <c r="BA37" s="114" t="s">
        <v>1464</v>
      </c>
      <c r="BB37" s="114" t="s">
        <v>1465</v>
      </c>
      <c r="BC37" s="114" t="s">
        <v>1466</v>
      </c>
      <c r="BD37" s="379" t="s">
        <v>1467</v>
      </c>
      <c r="BE37" s="114" t="s">
        <v>1468</v>
      </c>
      <c r="BF37" s="114" t="s">
        <v>1469</v>
      </c>
      <c r="BG37" s="365"/>
      <c r="BH37" s="114" t="s">
        <v>1470</v>
      </c>
      <c r="BI37" s="114" t="s">
        <v>1471</v>
      </c>
      <c r="BJ37" s="114" t="s">
        <v>1472</v>
      </c>
      <c r="BK37" s="365"/>
      <c r="BL37" s="365"/>
      <c r="BM37" s="114" t="s">
        <v>1473</v>
      </c>
      <c r="BN37" s="365"/>
      <c r="BO37" s="114" t="s">
        <v>1474</v>
      </c>
      <c r="BP37" s="365"/>
      <c r="BQ37" s="114" t="s">
        <v>1475</v>
      </c>
      <c r="BR37" s="114" t="s">
        <v>1476</v>
      </c>
      <c r="BS37" s="114" t="s">
        <v>1477</v>
      </c>
      <c r="BT37" s="114" t="s">
        <v>1478</v>
      </c>
      <c r="BU37" s="114" t="s">
        <v>1479</v>
      </c>
      <c r="BV37" s="395"/>
      <c r="BW37" s="395"/>
      <c r="BX37" s="395"/>
      <c r="BY37" s="396"/>
      <c r="BZ37" s="396"/>
      <c r="CA37" s="396"/>
      <c r="CB37" s="396"/>
      <c r="CC37" s="380" t="s">
        <v>1480</v>
      </c>
      <c r="CD37" s="396"/>
      <c r="CE37" s="380" t="s">
        <v>1481</v>
      </c>
      <c r="CF37" s="380" t="s">
        <v>1030</v>
      </c>
      <c r="CG37" s="396"/>
      <c r="CH37" s="380" t="s">
        <v>971</v>
      </c>
      <c r="CI37" s="380" t="s">
        <v>1482</v>
      </c>
      <c r="CJ37" s="380" t="s">
        <v>1483</v>
      </c>
      <c r="CK37" s="380" t="s">
        <v>1484</v>
      </c>
      <c r="CL37" s="380" t="s">
        <v>399</v>
      </c>
      <c r="CM37" s="381" t="s">
        <v>1485</v>
      </c>
      <c r="CN37" s="380" t="s">
        <v>1486</v>
      </c>
      <c r="CO37" s="380" t="s">
        <v>1487</v>
      </c>
      <c r="CP37" s="396"/>
      <c r="CQ37" s="380" t="s">
        <v>1488</v>
      </c>
      <c r="CR37" s="380" t="s">
        <v>1489</v>
      </c>
      <c r="CS37" s="380" t="s">
        <v>1490</v>
      </c>
      <c r="CT37" s="396"/>
      <c r="CU37" s="396"/>
      <c r="CV37" s="380" t="s">
        <v>1291</v>
      </c>
      <c r="CW37" s="396"/>
      <c r="CX37" s="380" t="s">
        <v>1491</v>
      </c>
      <c r="CY37" s="396"/>
      <c r="CZ37" s="380" t="s">
        <v>1492</v>
      </c>
      <c r="DA37" s="380" t="s">
        <v>1493</v>
      </c>
      <c r="DB37" s="380" t="s">
        <v>1494</v>
      </c>
      <c r="DC37" s="380" t="s">
        <v>1495</v>
      </c>
      <c r="DD37" s="380" t="s">
        <v>1496</v>
      </c>
    </row>
    <row r="38" spans="2:108" ht="6.75" customHeight="1">
      <c r="B38" s="391"/>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392"/>
      <c r="AH38" s="378" t="s">
        <v>1497</v>
      </c>
      <c r="AI38" s="114">
        <v>229</v>
      </c>
      <c r="AK38" s="113" t="str">
        <f t="shared" si="0"/>
        <v/>
      </c>
      <c r="AL38" s="113" t="str">
        <f t="shared" si="1"/>
        <v/>
      </c>
      <c r="AM38" s="114" t="str">
        <f t="shared" si="2"/>
        <v/>
      </c>
      <c r="AN38" s="395"/>
      <c r="AO38" s="114">
        <v>30</v>
      </c>
      <c r="AP38" s="365"/>
      <c r="AQ38" s="365"/>
      <c r="AR38" s="365"/>
      <c r="AS38" s="365"/>
      <c r="AT38" s="114" t="s">
        <v>1498</v>
      </c>
      <c r="AU38" s="365"/>
      <c r="AV38" s="114" t="s">
        <v>1499</v>
      </c>
      <c r="AW38" s="114" t="s">
        <v>1500</v>
      </c>
      <c r="AX38" s="365"/>
      <c r="AY38" s="114" t="s">
        <v>1501</v>
      </c>
      <c r="AZ38" s="114" t="s">
        <v>1502</v>
      </c>
      <c r="BA38" s="114" t="s">
        <v>1503</v>
      </c>
      <c r="BB38" s="114" t="s">
        <v>1504</v>
      </c>
      <c r="BC38" s="114" t="s">
        <v>1505</v>
      </c>
      <c r="BD38" s="379" t="s">
        <v>1506</v>
      </c>
      <c r="BE38" s="114" t="s">
        <v>1507</v>
      </c>
      <c r="BF38" s="114" t="s">
        <v>1508</v>
      </c>
      <c r="BG38" s="365"/>
      <c r="BH38" s="114" t="s">
        <v>1509</v>
      </c>
      <c r="BI38" s="114" t="s">
        <v>1510</v>
      </c>
      <c r="BJ38" s="114" t="s">
        <v>1511</v>
      </c>
      <c r="BK38" s="365"/>
      <c r="BL38" s="365"/>
      <c r="BM38" s="114" t="s">
        <v>1512</v>
      </c>
      <c r="BN38" s="365"/>
      <c r="BO38" s="114" t="s">
        <v>1513</v>
      </c>
      <c r="BP38" s="365"/>
      <c r="BQ38" s="114" t="s">
        <v>1514</v>
      </c>
      <c r="BR38" s="114" t="s">
        <v>1515</v>
      </c>
      <c r="BS38" s="114" t="s">
        <v>1516</v>
      </c>
      <c r="BT38" s="114" t="s">
        <v>1517</v>
      </c>
      <c r="BU38" s="114" t="s">
        <v>1518</v>
      </c>
      <c r="BV38" s="395"/>
      <c r="BW38" s="395"/>
      <c r="BX38" s="395"/>
      <c r="BY38" s="396"/>
      <c r="BZ38" s="396"/>
      <c r="CA38" s="396"/>
      <c r="CB38" s="396"/>
      <c r="CC38" s="380" t="s">
        <v>1519</v>
      </c>
      <c r="CD38" s="396"/>
      <c r="CE38" s="380" t="s">
        <v>1520</v>
      </c>
      <c r="CF38" s="380" t="s">
        <v>1521</v>
      </c>
      <c r="CG38" s="396"/>
      <c r="CH38" s="380" t="s">
        <v>1522</v>
      </c>
      <c r="CI38" s="380" t="s">
        <v>1523</v>
      </c>
      <c r="CJ38" s="380" t="s">
        <v>1524</v>
      </c>
      <c r="CK38" s="380" t="s">
        <v>1525</v>
      </c>
      <c r="CL38" s="380" t="s">
        <v>1526</v>
      </c>
      <c r="CM38" s="381" t="s">
        <v>1527</v>
      </c>
      <c r="CN38" s="380" t="s">
        <v>1528</v>
      </c>
      <c r="CO38" s="380" t="s">
        <v>1529</v>
      </c>
      <c r="CP38" s="396"/>
      <c r="CQ38" s="380" t="s">
        <v>1530</v>
      </c>
      <c r="CR38" s="380" t="s">
        <v>1531</v>
      </c>
      <c r="CS38" s="380" t="s">
        <v>1532</v>
      </c>
      <c r="CT38" s="396"/>
      <c r="CU38" s="396"/>
      <c r="CV38" s="380" t="s">
        <v>1533</v>
      </c>
      <c r="CW38" s="396"/>
      <c r="CX38" s="380" t="s">
        <v>1534</v>
      </c>
      <c r="CY38" s="396"/>
      <c r="CZ38" s="380" t="s">
        <v>1009</v>
      </c>
      <c r="DA38" s="380" t="s">
        <v>1535</v>
      </c>
      <c r="DB38" s="380" t="s">
        <v>1536</v>
      </c>
      <c r="DC38" s="380" t="s">
        <v>1537</v>
      </c>
      <c r="DD38" s="380" t="s">
        <v>1538</v>
      </c>
    </row>
    <row r="39" spans="2:108" ht="72" customHeight="1">
      <c r="B39" s="391"/>
      <c r="C39" s="434" t="s">
        <v>1539</v>
      </c>
      <c r="D39" s="434"/>
      <c r="E39" s="434"/>
      <c r="F39" s="434"/>
      <c r="G39" s="434"/>
      <c r="H39" s="434"/>
      <c r="I39" s="434"/>
      <c r="J39" s="434"/>
      <c r="K39" s="434"/>
      <c r="L39" s="434"/>
      <c r="M39" s="434"/>
      <c r="N39" s="434"/>
      <c r="O39" s="434"/>
      <c r="P39" s="434"/>
      <c r="Q39" s="434"/>
      <c r="R39" s="434"/>
      <c r="S39" s="434"/>
      <c r="T39" s="434"/>
      <c r="U39" s="434"/>
      <c r="V39" s="434"/>
      <c r="W39" s="434"/>
      <c r="X39" s="434"/>
      <c r="Y39" s="434"/>
      <c r="Z39" s="434"/>
      <c r="AA39" s="434"/>
      <c r="AB39" s="434"/>
      <c r="AC39" s="434"/>
      <c r="AD39" s="392"/>
      <c r="AH39" s="378" t="s">
        <v>1540</v>
      </c>
      <c r="AI39" s="114">
        <v>230</v>
      </c>
      <c r="AK39" s="113" t="str">
        <f t="shared" si="0"/>
        <v/>
      </c>
      <c r="AL39" s="113" t="str">
        <f t="shared" si="1"/>
        <v/>
      </c>
      <c r="AM39" s="114" t="str">
        <f t="shared" si="2"/>
        <v/>
      </c>
      <c r="AN39" s="395"/>
      <c r="AO39" s="114">
        <v>31</v>
      </c>
      <c r="AP39" s="365"/>
      <c r="AQ39" s="365"/>
      <c r="AR39" s="365"/>
      <c r="AS39" s="365"/>
      <c r="AT39" s="114" t="s">
        <v>1541</v>
      </c>
      <c r="AU39" s="365"/>
      <c r="AV39" s="114" t="s">
        <v>1542</v>
      </c>
      <c r="AW39" s="114" t="s">
        <v>1543</v>
      </c>
      <c r="AX39" s="365"/>
      <c r="AY39" s="114" t="s">
        <v>1544</v>
      </c>
      <c r="AZ39" s="114" t="s">
        <v>1545</v>
      </c>
      <c r="BA39" s="114" t="s">
        <v>1546</v>
      </c>
      <c r="BB39" s="114" t="s">
        <v>1547</v>
      </c>
      <c r="BC39" s="114" t="s">
        <v>1548</v>
      </c>
      <c r="BD39" s="379" t="s">
        <v>1549</v>
      </c>
      <c r="BE39" s="114" t="s">
        <v>1550</v>
      </c>
      <c r="BF39" s="114" t="s">
        <v>1551</v>
      </c>
      <c r="BG39" s="365"/>
      <c r="BH39" s="114" t="s">
        <v>1552</v>
      </c>
      <c r="BI39" s="114" t="s">
        <v>1553</v>
      </c>
      <c r="BJ39" s="114" t="s">
        <v>1554</v>
      </c>
      <c r="BK39" s="365"/>
      <c r="BL39" s="365"/>
      <c r="BM39" s="114" t="s">
        <v>1555</v>
      </c>
      <c r="BN39" s="365"/>
      <c r="BO39" s="114" t="s">
        <v>1556</v>
      </c>
      <c r="BP39" s="365"/>
      <c r="BQ39" s="114" t="s">
        <v>1557</v>
      </c>
      <c r="BR39" s="114" t="s">
        <v>1558</v>
      </c>
      <c r="BS39" s="114" t="s">
        <v>1559</v>
      </c>
      <c r="BT39" s="114" t="s">
        <v>1560</v>
      </c>
      <c r="BU39" s="114" t="s">
        <v>1561</v>
      </c>
      <c r="BV39" s="395"/>
      <c r="BW39" s="395"/>
      <c r="BX39" s="395"/>
      <c r="BY39" s="396"/>
      <c r="BZ39" s="396"/>
      <c r="CA39" s="396"/>
      <c r="CB39" s="396"/>
      <c r="CC39" s="380" t="s">
        <v>1562</v>
      </c>
      <c r="CD39" s="396"/>
      <c r="CE39" s="380" t="s">
        <v>1563</v>
      </c>
      <c r="CF39" s="380" t="s">
        <v>1564</v>
      </c>
      <c r="CG39" s="396"/>
      <c r="CH39" s="380" t="s">
        <v>1565</v>
      </c>
      <c r="CI39" s="380" t="s">
        <v>447</v>
      </c>
      <c r="CJ39" s="380" t="s">
        <v>1566</v>
      </c>
      <c r="CK39" s="380" t="s">
        <v>1567</v>
      </c>
      <c r="CL39" s="380" t="s">
        <v>1568</v>
      </c>
      <c r="CM39" s="381" t="s">
        <v>1569</v>
      </c>
      <c r="CN39" s="380" t="s">
        <v>1570</v>
      </c>
      <c r="CO39" s="380" t="s">
        <v>1571</v>
      </c>
      <c r="CP39" s="396"/>
      <c r="CQ39" s="380" t="s">
        <v>1572</v>
      </c>
      <c r="CR39" s="380" t="s">
        <v>1573</v>
      </c>
      <c r="CS39" s="380" t="s">
        <v>1574</v>
      </c>
      <c r="CT39" s="396"/>
      <c r="CU39" s="396"/>
      <c r="CV39" s="380" t="s">
        <v>1575</v>
      </c>
      <c r="CW39" s="396"/>
      <c r="CX39" s="380" t="s">
        <v>1576</v>
      </c>
      <c r="CY39" s="396"/>
      <c r="CZ39" s="380" t="s">
        <v>1577</v>
      </c>
      <c r="DA39" s="380" t="s">
        <v>1578</v>
      </c>
      <c r="DB39" s="380" t="s">
        <v>1579</v>
      </c>
      <c r="DC39" s="380" t="s">
        <v>1580</v>
      </c>
      <c r="DD39" s="380" t="s">
        <v>1581</v>
      </c>
    </row>
    <row r="40" spans="2:108" ht="6.75" customHeight="1">
      <c r="B40" s="391"/>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392"/>
      <c r="AH40" s="378" t="s">
        <v>1582</v>
      </c>
      <c r="AI40" s="114">
        <v>231</v>
      </c>
      <c r="AK40" s="113" t="str">
        <f t="shared" si="0"/>
        <v/>
      </c>
      <c r="AL40" s="113" t="str">
        <f t="shared" si="1"/>
        <v/>
      </c>
      <c r="AM40" s="114" t="str">
        <f t="shared" si="2"/>
        <v/>
      </c>
      <c r="AN40" s="395"/>
      <c r="AO40" s="114">
        <v>32</v>
      </c>
      <c r="AP40" s="365"/>
      <c r="AQ40" s="365"/>
      <c r="AR40" s="365"/>
      <c r="AS40" s="365"/>
      <c r="AT40" s="114" t="s">
        <v>1583</v>
      </c>
      <c r="AU40" s="365"/>
      <c r="AV40" s="114" t="s">
        <v>1584</v>
      </c>
      <c r="AW40" s="114" t="s">
        <v>1585</v>
      </c>
      <c r="AX40" s="365"/>
      <c r="AY40" s="114" t="s">
        <v>1586</v>
      </c>
      <c r="AZ40" s="114" t="s">
        <v>1587</v>
      </c>
      <c r="BA40" s="114" t="s">
        <v>1588</v>
      </c>
      <c r="BB40" s="114" t="s">
        <v>1589</v>
      </c>
      <c r="BC40" s="114" t="s">
        <v>1590</v>
      </c>
      <c r="BD40" s="379" t="s">
        <v>1591</v>
      </c>
      <c r="BE40" s="114" t="s">
        <v>1592</v>
      </c>
      <c r="BF40" s="114" t="s">
        <v>1593</v>
      </c>
      <c r="BG40" s="365"/>
      <c r="BH40" s="114" t="s">
        <v>1594</v>
      </c>
      <c r="BI40" s="114" t="s">
        <v>1595</v>
      </c>
      <c r="BJ40" s="114" t="s">
        <v>1596</v>
      </c>
      <c r="BK40" s="365"/>
      <c r="BL40" s="365"/>
      <c r="BM40" s="114" t="s">
        <v>1597</v>
      </c>
      <c r="BN40" s="365"/>
      <c r="BO40" s="114" t="s">
        <v>1598</v>
      </c>
      <c r="BP40" s="365"/>
      <c r="BQ40" s="114" t="s">
        <v>1599</v>
      </c>
      <c r="BR40" s="114" t="s">
        <v>1600</v>
      </c>
      <c r="BS40" s="114" t="s">
        <v>1601</v>
      </c>
      <c r="BT40" s="114" t="s">
        <v>1602</v>
      </c>
      <c r="BU40" s="114" t="s">
        <v>1603</v>
      </c>
      <c r="BV40" s="395"/>
      <c r="BW40" s="395"/>
      <c r="BX40" s="395"/>
      <c r="BY40" s="396"/>
      <c r="BZ40" s="396"/>
      <c r="CA40" s="396"/>
      <c r="CB40" s="396"/>
      <c r="CC40" s="380" t="s">
        <v>1604</v>
      </c>
      <c r="CD40" s="396"/>
      <c r="CE40" s="380" t="s">
        <v>1605</v>
      </c>
      <c r="CF40" s="380" t="s">
        <v>716</v>
      </c>
      <c r="CG40" s="396"/>
      <c r="CH40" s="380" t="s">
        <v>1606</v>
      </c>
      <c r="CI40" s="380" t="s">
        <v>1607</v>
      </c>
      <c r="CJ40" s="380" t="s">
        <v>1608</v>
      </c>
      <c r="CK40" s="380" t="s">
        <v>1609</v>
      </c>
      <c r="CL40" s="380" t="s">
        <v>1610</v>
      </c>
      <c r="CM40" s="381" t="s">
        <v>1611</v>
      </c>
      <c r="CN40" s="380" t="s">
        <v>1612</v>
      </c>
      <c r="CO40" s="380" t="s">
        <v>1613</v>
      </c>
      <c r="CP40" s="396"/>
      <c r="CQ40" s="380" t="s">
        <v>902</v>
      </c>
      <c r="CR40" s="380" t="s">
        <v>1614</v>
      </c>
      <c r="CS40" s="380" t="s">
        <v>1615</v>
      </c>
      <c r="CT40" s="396"/>
      <c r="CU40" s="396"/>
      <c r="CV40" s="380" t="s">
        <v>1616</v>
      </c>
      <c r="CW40" s="396"/>
      <c r="CX40" s="380" t="s">
        <v>1617</v>
      </c>
      <c r="CY40" s="396"/>
      <c r="CZ40" s="380" t="s">
        <v>1618</v>
      </c>
      <c r="DA40" s="380" t="s">
        <v>1619</v>
      </c>
      <c r="DB40" s="380" t="s">
        <v>1620</v>
      </c>
      <c r="DC40" s="380" t="s">
        <v>1621</v>
      </c>
      <c r="DD40" s="380" t="s">
        <v>1622</v>
      </c>
    </row>
    <row r="41" spans="2:108" ht="60" customHeight="1">
      <c r="B41" s="391"/>
      <c r="C41" s="434" t="s">
        <v>1623</v>
      </c>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c r="AC41" s="434"/>
      <c r="AD41" s="392"/>
      <c r="AH41" s="378" t="s">
        <v>1624</v>
      </c>
      <c r="AI41" s="114">
        <v>232</v>
      </c>
      <c r="AK41" s="113" t="str">
        <f t="shared" si="0"/>
        <v/>
      </c>
      <c r="AL41" s="113" t="str">
        <f t="shared" si="1"/>
        <v/>
      </c>
      <c r="AM41" s="114" t="str">
        <f t="shared" si="2"/>
        <v/>
      </c>
      <c r="AN41" s="395"/>
      <c r="AO41" s="114">
        <v>33</v>
      </c>
      <c r="AP41" s="365"/>
      <c r="AQ41" s="365"/>
      <c r="AR41" s="365"/>
      <c r="AS41" s="365"/>
      <c r="AT41" s="114" t="s">
        <v>1625</v>
      </c>
      <c r="AU41" s="365"/>
      <c r="AV41" s="114" t="s">
        <v>1626</v>
      </c>
      <c r="AW41" s="114" t="s">
        <v>1627</v>
      </c>
      <c r="AX41" s="365"/>
      <c r="AY41" s="114" t="s">
        <v>1628</v>
      </c>
      <c r="AZ41" s="114" t="s">
        <v>1629</v>
      </c>
      <c r="BA41" s="114" t="s">
        <v>1630</v>
      </c>
      <c r="BB41" s="114" t="s">
        <v>1631</v>
      </c>
      <c r="BC41" s="114" t="s">
        <v>1632</v>
      </c>
      <c r="BD41" s="379" t="s">
        <v>1633</v>
      </c>
      <c r="BE41" s="114" t="s">
        <v>1634</v>
      </c>
      <c r="BF41" s="114" t="s">
        <v>1635</v>
      </c>
      <c r="BG41" s="365"/>
      <c r="BH41" s="114" t="s">
        <v>1636</v>
      </c>
      <c r="BI41" s="114" t="s">
        <v>1637</v>
      </c>
      <c r="BJ41" s="114" t="s">
        <v>1638</v>
      </c>
      <c r="BK41" s="365"/>
      <c r="BL41" s="365"/>
      <c r="BM41" s="114" t="s">
        <v>1639</v>
      </c>
      <c r="BN41" s="365"/>
      <c r="BO41" s="114" t="s">
        <v>1640</v>
      </c>
      <c r="BP41" s="365"/>
      <c r="BQ41" s="114" t="s">
        <v>1641</v>
      </c>
      <c r="BR41" s="114" t="s">
        <v>1642</v>
      </c>
      <c r="BS41" s="114" t="s">
        <v>1643</v>
      </c>
      <c r="BT41" s="114" t="s">
        <v>1644</v>
      </c>
      <c r="BU41" s="114" t="s">
        <v>1645</v>
      </c>
      <c r="BV41" s="395"/>
      <c r="BW41" s="395"/>
      <c r="BX41" s="395"/>
      <c r="BY41" s="396"/>
      <c r="BZ41" s="396"/>
      <c r="CA41" s="396"/>
      <c r="CB41" s="396"/>
      <c r="CC41" s="380" t="s">
        <v>1646</v>
      </c>
      <c r="CD41" s="396"/>
      <c r="CE41" s="380" t="s">
        <v>1647</v>
      </c>
      <c r="CF41" s="380" t="s">
        <v>1648</v>
      </c>
      <c r="CG41" s="396"/>
      <c r="CH41" s="380" t="s">
        <v>1649</v>
      </c>
      <c r="CI41" s="380" t="s">
        <v>1650</v>
      </c>
      <c r="CJ41" s="380" t="s">
        <v>1651</v>
      </c>
      <c r="CK41" s="380" t="s">
        <v>1652</v>
      </c>
      <c r="CL41" s="380" t="s">
        <v>1653</v>
      </c>
      <c r="CM41" s="381" t="s">
        <v>1654</v>
      </c>
      <c r="CN41" s="380" t="s">
        <v>1655</v>
      </c>
      <c r="CO41" s="380" t="s">
        <v>1656</v>
      </c>
      <c r="CP41" s="396"/>
      <c r="CQ41" s="380" t="s">
        <v>1657</v>
      </c>
      <c r="CR41" s="380" t="s">
        <v>1658</v>
      </c>
      <c r="CS41" s="380" t="s">
        <v>1659</v>
      </c>
      <c r="CT41" s="396"/>
      <c r="CU41" s="396"/>
      <c r="CV41" s="380" t="s">
        <v>1660</v>
      </c>
      <c r="CW41" s="396"/>
      <c r="CX41" s="380" t="s">
        <v>1661</v>
      </c>
      <c r="CY41" s="396"/>
      <c r="CZ41" s="380" t="s">
        <v>1662</v>
      </c>
      <c r="DA41" s="380" t="s">
        <v>1663</v>
      </c>
      <c r="DB41" s="380" t="s">
        <v>1664</v>
      </c>
      <c r="DC41" s="380" t="s">
        <v>1665</v>
      </c>
      <c r="DD41" s="380" t="s">
        <v>980</v>
      </c>
    </row>
    <row r="42" spans="2:108" ht="6.75" customHeight="1">
      <c r="B42" s="391"/>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392"/>
      <c r="AK42" s="113" t="str">
        <f t="shared" si="0"/>
        <v/>
      </c>
      <c r="AL42" s="113" t="str">
        <f t="shared" si="1"/>
        <v/>
      </c>
      <c r="AM42" s="114" t="str">
        <f t="shared" si="2"/>
        <v/>
      </c>
      <c r="AN42" s="395"/>
      <c r="AO42" s="114">
        <v>34</v>
      </c>
      <c r="AP42" s="365"/>
      <c r="AQ42" s="365"/>
      <c r="AR42" s="365"/>
      <c r="AS42" s="365"/>
      <c r="AT42" s="114" t="s">
        <v>1666</v>
      </c>
      <c r="AU42" s="365"/>
      <c r="AV42" s="114" t="s">
        <v>1667</v>
      </c>
      <c r="AW42" s="114" t="s">
        <v>1668</v>
      </c>
      <c r="AX42" s="365"/>
      <c r="AY42" s="114" t="s">
        <v>1669</v>
      </c>
      <c r="AZ42" s="114" t="s">
        <v>1670</v>
      </c>
      <c r="BA42" s="114" t="s">
        <v>1671</v>
      </c>
      <c r="BB42" s="114" t="s">
        <v>1672</v>
      </c>
      <c r="BC42" s="114" t="s">
        <v>1673</v>
      </c>
      <c r="BD42" s="379" t="s">
        <v>1674</v>
      </c>
      <c r="BE42" s="114" t="s">
        <v>1675</v>
      </c>
      <c r="BF42" s="114" t="s">
        <v>1676</v>
      </c>
      <c r="BG42" s="365"/>
      <c r="BH42" s="114" t="s">
        <v>1677</v>
      </c>
      <c r="BI42" s="114" t="s">
        <v>1678</v>
      </c>
      <c r="BJ42" s="114" t="s">
        <v>1679</v>
      </c>
      <c r="BK42" s="365"/>
      <c r="BL42" s="365"/>
      <c r="BM42" s="114" t="s">
        <v>1680</v>
      </c>
      <c r="BN42" s="365"/>
      <c r="BO42" s="114" t="s">
        <v>1681</v>
      </c>
      <c r="BP42" s="365"/>
      <c r="BQ42" s="114" t="s">
        <v>1682</v>
      </c>
      <c r="BR42" s="114" t="s">
        <v>1683</v>
      </c>
      <c r="BS42" s="114" t="s">
        <v>1684</v>
      </c>
      <c r="BT42" s="114" t="s">
        <v>1685</v>
      </c>
      <c r="BU42" s="114" t="s">
        <v>1686</v>
      </c>
      <c r="BV42" s="395"/>
      <c r="BW42" s="395"/>
      <c r="BX42" s="395"/>
      <c r="BY42" s="396"/>
      <c r="BZ42" s="396"/>
      <c r="CA42" s="396"/>
      <c r="CB42" s="396"/>
      <c r="CC42" s="380" t="s">
        <v>1687</v>
      </c>
      <c r="CD42" s="396"/>
      <c r="CE42" s="380" t="s">
        <v>1688</v>
      </c>
      <c r="CF42" s="380" t="s">
        <v>1689</v>
      </c>
      <c r="CG42" s="396"/>
      <c r="CH42" s="380" t="s">
        <v>1690</v>
      </c>
      <c r="CI42" s="380" t="s">
        <v>1691</v>
      </c>
      <c r="CJ42" s="380" t="s">
        <v>1692</v>
      </c>
      <c r="CK42" s="380" t="s">
        <v>1693</v>
      </c>
      <c r="CL42" s="380" t="s">
        <v>1694</v>
      </c>
      <c r="CM42" s="381" t="s">
        <v>1695</v>
      </c>
      <c r="CN42" s="380" t="s">
        <v>1696</v>
      </c>
      <c r="CO42" s="380" t="s">
        <v>1697</v>
      </c>
      <c r="CP42" s="396"/>
      <c r="CQ42" s="380" t="s">
        <v>1698</v>
      </c>
      <c r="CR42" s="380" t="s">
        <v>1699</v>
      </c>
      <c r="CS42" s="380" t="s">
        <v>1700</v>
      </c>
      <c r="CT42" s="396"/>
      <c r="CU42" s="396"/>
      <c r="CV42" s="380" t="s">
        <v>1701</v>
      </c>
      <c r="CW42" s="396"/>
      <c r="CX42" s="380" t="s">
        <v>1702</v>
      </c>
      <c r="CY42" s="396"/>
      <c r="CZ42" s="380" t="s">
        <v>1703</v>
      </c>
      <c r="DA42" s="380" t="s">
        <v>1497</v>
      </c>
      <c r="DB42" s="380" t="s">
        <v>1704</v>
      </c>
      <c r="DC42" s="380" t="s">
        <v>1705</v>
      </c>
      <c r="DD42" s="380" t="s">
        <v>1706</v>
      </c>
    </row>
    <row r="43" spans="2:108" ht="24" customHeight="1">
      <c r="B43" s="391"/>
      <c r="C43" s="434" t="s">
        <v>1707</v>
      </c>
      <c r="D43" s="434"/>
      <c r="E43" s="434"/>
      <c r="F43" s="434"/>
      <c r="G43" s="434"/>
      <c r="H43" s="434"/>
      <c r="I43" s="434"/>
      <c r="J43" s="434"/>
      <c r="K43" s="434"/>
      <c r="L43" s="434"/>
      <c r="M43" s="434"/>
      <c r="N43" s="434"/>
      <c r="O43" s="434"/>
      <c r="P43" s="434"/>
      <c r="Q43" s="434"/>
      <c r="R43" s="434"/>
      <c r="S43" s="434"/>
      <c r="T43" s="434"/>
      <c r="U43" s="434"/>
      <c r="V43" s="434"/>
      <c r="W43" s="434"/>
      <c r="X43" s="434"/>
      <c r="Y43" s="434"/>
      <c r="Z43" s="434"/>
      <c r="AA43" s="434"/>
      <c r="AB43" s="434"/>
      <c r="AC43" s="434"/>
      <c r="AD43" s="392"/>
      <c r="AK43" s="113" t="str">
        <f t="shared" si="0"/>
        <v/>
      </c>
      <c r="AL43" s="113" t="str">
        <f t="shared" si="1"/>
        <v/>
      </c>
      <c r="AM43" s="114" t="str">
        <f t="shared" si="2"/>
        <v/>
      </c>
      <c r="AN43" s="130"/>
      <c r="AO43" s="114">
        <v>35</v>
      </c>
      <c r="AP43" s="114"/>
      <c r="AQ43" s="114"/>
      <c r="AR43" s="114"/>
      <c r="AS43" s="114"/>
      <c r="AT43" s="114" t="s">
        <v>1708</v>
      </c>
      <c r="AU43" s="114"/>
      <c r="AV43" s="114" t="s">
        <v>1709</v>
      </c>
      <c r="AW43" s="114" t="s">
        <v>1710</v>
      </c>
      <c r="AX43" s="114"/>
      <c r="AY43" s="114" t="s">
        <v>1711</v>
      </c>
      <c r="AZ43" s="114" t="s">
        <v>1712</v>
      </c>
      <c r="BA43" s="114" t="s">
        <v>1713</v>
      </c>
      <c r="BB43" s="114" t="s">
        <v>1714</v>
      </c>
      <c r="BC43" s="114" t="s">
        <v>1715</v>
      </c>
      <c r="BD43" s="379" t="s">
        <v>1716</v>
      </c>
      <c r="BE43" s="114" t="s">
        <v>1717</v>
      </c>
      <c r="BF43" s="394" t="s">
        <v>1718</v>
      </c>
      <c r="BG43" s="114"/>
      <c r="BH43" s="114" t="s">
        <v>1719</v>
      </c>
      <c r="BI43" s="114" t="s">
        <v>1720</v>
      </c>
      <c r="BJ43" s="114" t="s">
        <v>1721</v>
      </c>
      <c r="BK43" s="114"/>
      <c r="BL43" s="114"/>
      <c r="BM43" s="114" t="s">
        <v>1722</v>
      </c>
      <c r="BN43" s="114"/>
      <c r="BO43" s="114" t="s">
        <v>1723</v>
      </c>
      <c r="BP43" s="114"/>
      <c r="BQ43" s="114" t="s">
        <v>1724</v>
      </c>
      <c r="BR43" s="114" t="s">
        <v>1725</v>
      </c>
      <c r="BS43" s="114" t="s">
        <v>1726</v>
      </c>
      <c r="BT43" s="114" t="s">
        <v>1727</v>
      </c>
      <c r="BU43" s="114" t="s">
        <v>1728</v>
      </c>
      <c r="BV43" s="130"/>
      <c r="BW43" s="130"/>
      <c r="BX43" s="130"/>
      <c r="BY43" s="380"/>
      <c r="BZ43" s="380"/>
      <c r="CA43" s="380"/>
      <c r="CB43" s="380"/>
      <c r="CC43" s="380" t="s">
        <v>1729</v>
      </c>
      <c r="CD43" s="380"/>
      <c r="CE43" s="380" t="s">
        <v>1730</v>
      </c>
      <c r="CF43" s="380" t="s">
        <v>1731</v>
      </c>
      <c r="CG43" s="380"/>
      <c r="CH43" s="380" t="s">
        <v>1732</v>
      </c>
      <c r="CI43" s="380" t="s">
        <v>1616</v>
      </c>
      <c r="CJ43" s="380" t="s">
        <v>1733</v>
      </c>
      <c r="CK43" s="380" t="s">
        <v>1734</v>
      </c>
      <c r="CL43" s="380" t="s">
        <v>1735</v>
      </c>
      <c r="CM43" s="381" t="s">
        <v>1736</v>
      </c>
      <c r="CN43" s="380" t="s">
        <v>634</v>
      </c>
      <c r="CO43" s="380" t="s">
        <v>1737</v>
      </c>
      <c r="CP43" s="380"/>
      <c r="CQ43" s="380" t="s">
        <v>1738</v>
      </c>
      <c r="CR43" s="380" t="s">
        <v>1739</v>
      </c>
      <c r="CS43" s="380" t="s">
        <v>1740</v>
      </c>
      <c r="CT43" s="380"/>
      <c r="CU43" s="380"/>
      <c r="CV43" s="380" t="s">
        <v>1741</v>
      </c>
      <c r="CW43" s="380"/>
      <c r="CX43" s="380" t="s">
        <v>1742</v>
      </c>
      <c r="CY43" s="380"/>
      <c r="CZ43" s="380" t="s">
        <v>1743</v>
      </c>
      <c r="DA43" s="380" t="s">
        <v>1744</v>
      </c>
      <c r="DB43" s="380" t="s">
        <v>1745</v>
      </c>
      <c r="DC43" s="380" t="s">
        <v>1746</v>
      </c>
      <c r="DD43" s="380" t="s">
        <v>1747</v>
      </c>
    </row>
    <row r="44" spans="2:108" ht="6.75" customHeight="1">
      <c r="B44" s="39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392"/>
      <c r="AK44" s="113" t="str">
        <f t="shared" si="0"/>
        <v/>
      </c>
      <c r="AL44" s="113" t="str">
        <f t="shared" si="1"/>
        <v/>
      </c>
      <c r="AM44" s="114" t="str">
        <f t="shared" si="2"/>
        <v/>
      </c>
      <c r="AN44" s="395"/>
      <c r="AO44" s="114">
        <v>36</v>
      </c>
      <c r="AP44" s="365"/>
      <c r="AQ44" s="365"/>
      <c r="AR44" s="365"/>
      <c r="AS44" s="365"/>
      <c r="AT44" s="114" t="s">
        <v>1748</v>
      </c>
      <c r="AU44" s="365"/>
      <c r="AV44" s="114" t="s">
        <v>1749</v>
      </c>
      <c r="AW44" s="114" t="s">
        <v>1750</v>
      </c>
      <c r="AX44" s="365"/>
      <c r="AY44" s="114" t="s">
        <v>1751</v>
      </c>
      <c r="AZ44" s="114" t="s">
        <v>1752</v>
      </c>
      <c r="BA44" s="114" t="s">
        <v>1753</v>
      </c>
      <c r="BB44" s="114" t="s">
        <v>1754</v>
      </c>
      <c r="BC44" s="114" t="s">
        <v>1755</v>
      </c>
      <c r="BD44" s="379" t="s">
        <v>1756</v>
      </c>
      <c r="BE44" s="114" t="s">
        <v>1757</v>
      </c>
      <c r="BF44" s="394" t="s">
        <v>1758</v>
      </c>
      <c r="BG44" s="365"/>
      <c r="BH44" s="114" t="s">
        <v>1759</v>
      </c>
      <c r="BI44" s="114" t="s">
        <v>1760</v>
      </c>
      <c r="BJ44" s="114" t="s">
        <v>1761</v>
      </c>
      <c r="BK44" s="365"/>
      <c r="BL44" s="365"/>
      <c r="BM44" s="114" t="s">
        <v>1762</v>
      </c>
      <c r="BN44" s="365"/>
      <c r="BO44" s="114" t="s">
        <v>1763</v>
      </c>
      <c r="BP44" s="365"/>
      <c r="BQ44" s="114" t="s">
        <v>1764</v>
      </c>
      <c r="BR44" s="114" t="s">
        <v>1765</v>
      </c>
      <c r="BS44" s="114" t="s">
        <v>1766</v>
      </c>
      <c r="BT44" s="114" t="s">
        <v>1767</v>
      </c>
      <c r="BU44" s="114" t="s">
        <v>1768</v>
      </c>
      <c r="BV44" s="395"/>
      <c r="BW44" s="395"/>
      <c r="BX44" s="395"/>
      <c r="BY44" s="396"/>
      <c r="BZ44" s="396"/>
      <c r="CA44" s="396"/>
      <c r="CB44" s="396"/>
      <c r="CC44" s="380" t="s">
        <v>1769</v>
      </c>
      <c r="CD44" s="396"/>
      <c r="CE44" s="380" t="s">
        <v>1770</v>
      </c>
      <c r="CF44" s="380" t="s">
        <v>1771</v>
      </c>
      <c r="CG44" s="396"/>
      <c r="CH44" s="380" t="s">
        <v>1772</v>
      </c>
      <c r="CI44" s="380" t="s">
        <v>1773</v>
      </c>
      <c r="CJ44" s="380" t="s">
        <v>1774</v>
      </c>
      <c r="CK44" s="380" t="s">
        <v>1775</v>
      </c>
      <c r="CL44" s="380" t="s">
        <v>1776</v>
      </c>
      <c r="CM44" s="381" t="s">
        <v>1777</v>
      </c>
      <c r="CN44" s="380" t="s">
        <v>1778</v>
      </c>
      <c r="CO44" s="380" t="s">
        <v>1779</v>
      </c>
      <c r="CP44" s="396"/>
      <c r="CQ44" s="380" t="s">
        <v>1456</v>
      </c>
      <c r="CR44" s="380" t="s">
        <v>1780</v>
      </c>
      <c r="CS44" s="380" t="s">
        <v>867</v>
      </c>
      <c r="CT44" s="396"/>
      <c r="CU44" s="396"/>
      <c r="CV44" s="380" t="s">
        <v>1781</v>
      </c>
      <c r="CW44" s="396"/>
      <c r="CX44" s="380" t="s">
        <v>1782</v>
      </c>
      <c r="CY44" s="396"/>
      <c r="CZ44" s="380" t="s">
        <v>1783</v>
      </c>
      <c r="DA44" s="380" t="s">
        <v>1784</v>
      </c>
      <c r="DB44" s="380" t="s">
        <v>1785</v>
      </c>
      <c r="DC44" s="380" t="s">
        <v>1786</v>
      </c>
      <c r="DD44" s="380" t="s">
        <v>1787</v>
      </c>
    </row>
    <row r="45" spans="2:108" ht="84" customHeight="1">
      <c r="B45" s="391"/>
      <c r="C45" s="435" t="s">
        <v>1788</v>
      </c>
      <c r="D45" s="435"/>
      <c r="E45" s="435"/>
      <c r="F45" s="435"/>
      <c r="G45" s="435"/>
      <c r="H45" s="435"/>
      <c r="I45" s="435"/>
      <c r="J45" s="435"/>
      <c r="K45" s="435"/>
      <c r="L45" s="435"/>
      <c r="M45" s="435"/>
      <c r="N45" s="435"/>
      <c r="O45" s="435"/>
      <c r="P45" s="435"/>
      <c r="Q45" s="435"/>
      <c r="R45" s="435"/>
      <c r="S45" s="435"/>
      <c r="T45" s="435"/>
      <c r="U45" s="435"/>
      <c r="V45" s="435"/>
      <c r="W45" s="435"/>
      <c r="X45" s="435"/>
      <c r="Y45" s="435"/>
      <c r="Z45" s="435"/>
      <c r="AA45" s="435"/>
      <c r="AB45" s="435"/>
      <c r="AC45" s="435"/>
      <c r="AD45" s="392"/>
      <c r="AK45" s="113" t="str">
        <f t="shared" si="0"/>
        <v/>
      </c>
      <c r="AL45" s="113" t="str">
        <f t="shared" si="1"/>
        <v/>
      </c>
      <c r="AM45" s="114" t="str">
        <f t="shared" si="2"/>
        <v/>
      </c>
      <c r="AN45" s="395"/>
      <c r="AO45" s="114">
        <v>37</v>
      </c>
      <c r="AP45" s="365"/>
      <c r="AQ45" s="365"/>
      <c r="AR45" s="365"/>
      <c r="AS45" s="365"/>
      <c r="AT45" s="114" t="s">
        <v>1789</v>
      </c>
      <c r="AU45" s="365"/>
      <c r="AV45" s="114" t="s">
        <v>1790</v>
      </c>
      <c r="AW45" s="114" t="s">
        <v>1791</v>
      </c>
      <c r="AX45" s="365"/>
      <c r="AY45" s="114" t="s">
        <v>1792</v>
      </c>
      <c r="AZ45" s="114" t="s">
        <v>1793</v>
      </c>
      <c r="BA45" s="114" t="s">
        <v>1794</v>
      </c>
      <c r="BB45" s="114" t="s">
        <v>1795</v>
      </c>
      <c r="BC45" s="114" t="s">
        <v>1796</v>
      </c>
      <c r="BD45" s="379" t="s">
        <v>1797</v>
      </c>
      <c r="BE45" s="114" t="s">
        <v>1798</v>
      </c>
      <c r="BF45" s="394" t="s">
        <v>1799</v>
      </c>
      <c r="BG45" s="365"/>
      <c r="BH45" s="114" t="s">
        <v>1800</v>
      </c>
      <c r="BI45" s="114" t="s">
        <v>1801</v>
      </c>
      <c r="BJ45" s="114" t="s">
        <v>1802</v>
      </c>
      <c r="BK45" s="365"/>
      <c r="BL45" s="365"/>
      <c r="BM45" s="114" t="s">
        <v>1803</v>
      </c>
      <c r="BN45" s="365"/>
      <c r="BO45" s="114" t="s">
        <v>1804</v>
      </c>
      <c r="BP45" s="365"/>
      <c r="BQ45" s="114" t="s">
        <v>1805</v>
      </c>
      <c r="BR45" s="114" t="s">
        <v>1806</v>
      </c>
      <c r="BS45" s="114" t="s">
        <v>1807</v>
      </c>
      <c r="BT45" s="114" t="s">
        <v>1808</v>
      </c>
      <c r="BU45" s="114" t="s">
        <v>1809</v>
      </c>
      <c r="BV45" s="395"/>
      <c r="BW45" s="395"/>
      <c r="BX45" s="395"/>
      <c r="BY45" s="396"/>
      <c r="BZ45" s="396"/>
      <c r="CA45" s="396"/>
      <c r="CB45" s="396"/>
      <c r="CC45" s="380" t="s">
        <v>1810</v>
      </c>
      <c r="CD45" s="396"/>
      <c r="CE45" s="380" t="s">
        <v>1811</v>
      </c>
      <c r="CF45" s="380" t="s">
        <v>852</v>
      </c>
      <c r="CG45" s="396"/>
      <c r="CH45" s="380" t="s">
        <v>1812</v>
      </c>
      <c r="CI45" s="380" t="s">
        <v>1813</v>
      </c>
      <c r="CJ45" s="380" t="s">
        <v>1814</v>
      </c>
      <c r="CK45" s="380" t="s">
        <v>1815</v>
      </c>
      <c r="CL45" s="380" t="s">
        <v>1816</v>
      </c>
      <c r="CM45" s="381" t="s">
        <v>1817</v>
      </c>
      <c r="CN45" s="380" t="s">
        <v>1818</v>
      </c>
      <c r="CO45" s="382" t="s">
        <v>1819</v>
      </c>
      <c r="CP45" s="396"/>
      <c r="CQ45" s="380" t="s">
        <v>1820</v>
      </c>
      <c r="CR45" s="380" t="s">
        <v>1821</v>
      </c>
      <c r="CS45" s="380" t="s">
        <v>1822</v>
      </c>
      <c r="CT45" s="396"/>
      <c r="CU45" s="396"/>
      <c r="CV45" s="380" t="s">
        <v>1823</v>
      </c>
      <c r="CW45" s="396"/>
      <c r="CX45" s="380" t="s">
        <v>1824</v>
      </c>
      <c r="CY45" s="396"/>
      <c r="CZ45" s="380" t="s">
        <v>1825</v>
      </c>
      <c r="DA45" s="380" t="s">
        <v>1826</v>
      </c>
      <c r="DB45" s="380" t="s">
        <v>1827</v>
      </c>
      <c r="DC45" s="380" t="s">
        <v>1828</v>
      </c>
      <c r="DD45" s="380" t="s">
        <v>1829</v>
      </c>
    </row>
    <row r="46" spans="2:108" ht="6.75" customHeight="1">
      <c r="B46" s="391"/>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392"/>
      <c r="AK46" s="113" t="str">
        <f t="shared" si="0"/>
        <v/>
      </c>
      <c r="AL46" s="113" t="str">
        <f t="shared" si="1"/>
        <v/>
      </c>
      <c r="AM46" s="114" t="str">
        <f t="shared" si="2"/>
        <v/>
      </c>
      <c r="AN46" s="395"/>
      <c r="AO46" s="114">
        <v>38</v>
      </c>
      <c r="AP46" s="365"/>
      <c r="AQ46" s="365"/>
      <c r="AR46" s="365"/>
      <c r="AS46" s="365"/>
      <c r="AT46" s="114" t="s">
        <v>1830</v>
      </c>
      <c r="AU46" s="365"/>
      <c r="AV46" s="114" t="s">
        <v>1831</v>
      </c>
      <c r="AW46" s="114" t="s">
        <v>1832</v>
      </c>
      <c r="AX46" s="365"/>
      <c r="AY46" s="114" t="s">
        <v>1833</v>
      </c>
      <c r="AZ46" s="114" t="s">
        <v>1834</v>
      </c>
      <c r="BA46" s="114" t="s">
        <v>1835</v>
      </c>
      <c r="BB46" s="114" t="s">
        <v>1836</v>
      </c>
      <c r="BC46" s="114" t="s">
        <v>1837</v>
      </c>
      <c r="BD46" s="379" t="s">
        <v>1838</v>
      </c>
      <c r="BE46" s="114" t="s">
        <v>1839</v>
      </c>
      <c r="BF46" s="114">
        <v>17099</v>
      </c>
      <c r="BG46" s="365"/>
      <c r="BH46" s="114" t="s">
        <v>1840</v>
      </c>
      <c r="BI46" s="114" t="s">
        <v>1841</v>
      </c>
      <c r="BJ46" s="114" t="s">
        <v>1842</v>
      </c>
      <c r="BK46" s="365"/>
      <c r="BL46" s="365"/>
      <c r="BM46" s="114" t="s">
        <v>1843</v>
      </c>
      <c r="BN46" s="365"/>
      <c r="BO46" s="114" t="s">
        <v>1844</v>
      </c>
      <c r="BP46" s="365"/>
      <c r="BQ46" s="114" t="s">
        <v>1845</v>
      </c>
      <c r="BR46" s="114" t="s">
        <v>1846</v>
      </c>
      <c r="BS46" s="114" t="s">
        <v>1847</v>
      </c>
      <c r="BT46" s="114" t="s">
        <v>1848</v>
      </c>
      <c r="BU46" s="114" t="s">
        <v>1849</v>
      </c>
      <c r="BV46" s="395"/>
      <c r="BW46" s="395"/>
      <c r="BX46" s="395"/>
      <c r="BY46" s="396"/>
      <c r="BZ46" s="396"/>
      <c r="CA46" s="396"/>
      <c r="CB46" s="396"/>
      <c r="CC46" s="380" t="s">
        <v>1850</v>
      </c>
      <c r="CD46" s="396"/>
      <c r="CE46" s="380" t="s">
        <v>1851</v>
      </c>
      <c r="CF46" s="380" t="s">
        <v>902</v>
      </c>
      <c r="CG46" s="396"/>
      <c r="CH46" s="380" t="s">
        <v>1852</v>
      </c>
      <c r="CI46" s="382" t="s">
        <v>1853</v>
      </c>
      <c r="CJ46" s="380" t="s">
        <v>1854</v>
      </c>
      <c r="CK46" s="380" t="s">
        <v>1855</v>
      </c>
      <c r="CL46" s="380" t="s">
        <v>1856</v>
      </c>
      <c r="CM46" s="381" t="s">
        <v>1857</v>
      </c>
      <c r="CN46" s="380" t="s">
        <v>1858</v>
      </c>
      <c r="CO46" s="380" t="s">
        <v>385</v>
      </c>
      <c r="CP46" s="396"/>
      <c r="CQ46" s="380" t="s">
        <v>1859</v>
      </c>
      <c r="CR46" s="380" t="s">
        <v>1860</v>
      </c>
      <c r="CS46" s="380" t="s">
        <v>1277</v>
      </c>
      <c r="CT46" s="396"/>
      <c r="CU46" s="396"/>
      <c r="CV46" s="380" t="s">
        <v>1861</v>
      </c>
      <c r="CW46" s="396"/>
      <c r="CX46" s="380" t="s">
        <v>1862</v>
      </c>
      <c r="CY46" s="396"/>
      <c r="CZ46" s="380" t="s">
        <v>1863</v>
      </c>
      <c r="DA46" s="380" t="s">
        <v>1864</v>
      </c>
      <c r="DB46" s="380" t="s">
        <v>1865</v>
      </c>
      <c r="DC46" s="380" t="s">
        <v>1866</v>
      </c>
      <c r="DD46" s="380" t="s">
        <v>1867</v>
      </c>
    </row>
    <row r="47" spans="2:108" ht="108" customHeight="1">
      <c r="B47" s="391"/>
      <c r="C47" s="435" t="s">
        <v>1868</v>
      </c>
      <c r="D47" s="435"/>
      <c r="E47" s="435"/>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392"/>
      <c r="AK47" s="113" t="str">
        <f t="shared" si="0"/>
        <v/>
      </c>
      <c r="AL47" s="113" t="str">
        <f t="shared" si="1"/>
        <v/>
      </c>
      <c r="AM47" s="114" t="str">
        <f t="shared" si="2"/>
        <v/>
      </c>
      <c r="AN47" s="395"/>
      <c r="AO47" s="114">
        <v>39</v>
      </c>
      <c r="AP47" s="365"/>
      <c r="AQ47" s="365"/>
      <c r="AR47" s="365"/>
      <c r="AS47" s="365"/>
      <c r="AT47" s="114" t="s">
        <v>1869</v>
      </c>
      <c r="AU47" s="365"/>
      <c r="AV47" s="114" t="s">
        <v>1870</v>
      </c>
      <c r="AW47" s="114" t="s">
        <v>1871</v>
      </c>
      <c r="AX47" s="365"/>
      <c r="AY47" s="114" t="s">
        <v>1872</v>
      </c>
      <c r="AZ47" s="114" t="s">
        <v>1873</v>
      </c>
      <c r="BA47" s="114" t="s">
        <v>1874</v>
      </c>
      <c r="BB47" s="114" t="s">
        <v>1875</v>
      </c>
      <c r="BC47" s="114" t="s">
        <v>1876</v>
      </c>
      <c r="BD47" s="379" t="s">
        <v>1877</v>
      </c>
      <c r="BE47" s="114" t="s">
        <v>1878</v>
      </c>
      <c r="BF47" s="365"/>
      <c r="BG47" s="365"/>
      <c r="BH47" s="114" t="s">
        <v>1879</v>
      </c>
      <c r="BI47" s="114" t="s">
        <v>1880</v>
      </c>
      <c r="BJ47" s="114" t="s">
        <v>1881</v>
      </c>
      <c r="BK47" s="365"/>
      <c r="BL47" s="365"/>
      <c r="BM47" s="114" t="s">
        <v>1882</v>
      </c>
      <c r="BN47" s="365"/>
      <c r="BO47" s="114" t="s">
        <v>1883</v>
      </c>
      <c r="BP47" s="365"/>
      <c r="BQ47" s="114" t="s">
        <v>1884</v>
      </c>
      <c r="BR47" s="114" t="s">
        <v>1885</v>
      </c>
      <c r="BS47" s="114" t="s">
        <v>1886</v>
      </c>
      <c r="BT47" s="114" t="s">
        <v>1887</v>
      </c>
      <c r="BU47" s="114" t="s">
        <v>1888</v>
      </c>
      <c r="BV47" s="395"/>
      <c r="BW47" s="395"/>
      <c r="BX47" s="395"/>
      <c r="BY47" s="396"/>
      <c r="BZ47" s="396"/>
      <c r="CA47" s="396"/>
      <c r="CB47" s="396"/>
      <c r="CC47" s="380" t="s">
        <v>1889</v>
      </c>
      <c r="CD47" s="396"/>
      <c r="CE47" s="380" t="s">
        <v>1890</v>
      </c>
      <c r="CF47" s="380" t="s">
        <v>1891</v>
      </c>
      <c r="CG47" s="396"/>
      <c r="CH47" s="380" t="s">
        <v>1892</v>
      </c>
      <c r="CI47" s="380" t="s">
        <v>1893</v>
      </c>
      <c r="CJ47" s="380" t="s">
        <v>1894</v>
      </c>
      <c r="CK47" s="380" t="s">
        <v>1895</v>
      </c>
      <c r="CL47" s="380" t="s">
        <v>1896</v>
      </c>
      <c r="CM47" s="381" t="s">
        <v>1897</v>
      </c>
      <c r="CN47" s="380" t="s">
        <v>1898</v>
      </c>
      <c r="CO47" s="396"/>
      <c r="CP47" s="396"/>
      <c r="CQ47" s="380" t="s">
        <v>1899</v>
      </c>
      <c r="CR47" s="380" t="s">
        <v>1900</v>
      </c>
      <c r="CS47" s="380" t="s">
        <v>1901</v>
      </c>
      <c r="CT47" s="396"/>
      <c r="CU47" s="396"/>
      <c r="CV47" s="380" t="s">
        <v>1902</v>
      </c>
      <c r="CW47" s="396"/>
      <c r="CX47" s="380" t="s">
        <v>1244</v>
      </c>
      <c r="CY47" s="396"/>
      <c r="CZ47" s="380" t="s">
        <v>1903</v>
      </c>
      <c r="DA47" s="380" t="s">
        <v>1904</v>
      </c>
      <c r="DB47" s="380" t="s">
        <v>1574</v>
      </c>
      <c r="DC47" s="380" t="s">
        <v>1905</v>
      </c>
      <c r="DD47" s="380" t="s">
        <v>1906</v>
      </c>
    </row>
    <row r="48" spans="2:108" ht="6.75" customHeight="1">
      <c r="B48" s="391"/>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392"/>
      <c r="AK48" s="113" t="str">
        <f t="shared" si="0"/>
        <v/>
      </c>
      <c r="AL48" s="113" t="str">
        <f t="shared" si="1"/>
        <v/>
      </c>
      <c r="AM48" s="114" t="str">
        <f t="shared" si="2"/>
        <v/>
      </c>
      <c r="AN48" s="395"/>
      <c r="AO48" s="114">
        <v>40</v>
      </c>
      <c r="AP48" s="365"/>
      <c r="AQ48" s="365"/>
      <c r="AR48" s="365"/>
      <c r="AS48" s="365"/>
      <c r="AT48" s="399" t="s">
        <v>1907</v>
      </c>
      <c r="AU48" s="365"/>
      <c r="AV48" s="114" t="s">
        <v>1908</v>
      </c>
      <c r="AW48" s="114" t="s">
        <v>1909</v>
      </c>
      <c r="AX48" s="365"/>
      <c r="AY48" s="114" t="s">
        <v>1910</v>
      </c>
      <c r="AZ48" s="114" t="s">
        <v>1911</v>
      </c>
      <c r="BA48" s="114" t="s">
        <v>1912</v>
      </c>
      <c r="BB48" s="114" t="s">
        <v>1913</v>
      </c>
      <c r="BC48" s="114" t="s">
        <v>1914</v>
      </c>
      <c r="BD48" s="379" t="s">
        <v>1915</v>
      </c>
      <c r="BE48" s="114" t="s">
        <v>1916</v>
      </c>
      <c r="BF48" s="365"/>
      <c r="BG48" s="365"/>
      <c r="BH48" s="114" t="s">
        <v>1917</v>
      </c>
      <c r="BI48" s="114" t="s">
        <v>1918</v>
      </c>
      <c r="BJ48" s="114" t="s">
        <v>1919</v>
      </c>
      <c r="BK48" s="365"/>
      <c r="BL48" s="365"/>
      <c r="BM48" s="114" t="s">
        <v>1920</v>
      </c>
      <c r="BN48" s="365"/>
      <c r="BO48" s="114" t="s">
        <v>1921</v>
      </c>
      <c r="BP48" s="365"/>
      <c r="BQ48" s="114" t="s">
        <v>1922</v>
      </c>
      <c r="BR48" s="114" t="s">
        <v>1923</v>
      </c>
      <c r="BS48" s="114" t="s">
        <v>1924</v>
      </c>
      <c r="BT48" s="114" t="s">
        <v>1925</v>
      </c>
      <c r="BU48" s="114" t="s">
        <v>1926</v>
      </c>
      <c r="BV48" s="395"/>
      <c r="BW48" s="395"/>
      <c r="BX48" s="395"/>
      <c r="BY48" s="396"/>
      <c r="BZ48" s="396"/>
      <c r="CA48" s="396"/>
      <c r="CB48" s="396"/>
      <c r="CC48" s="380" t="s">
        <v>385</v>
      </c>
      <c r="CD48" s="396"/>
      <c r="CE48" s="380" t="s">
        <v>1927</v>
      </c>
      <c r="CF48" s="380" t="s">
        <v>1928</v>
      </c>
      <c r="CG48" s="396"/>
      <c r="CH48" s="380" t="s">
        <v>1929</v>
      </c>
      <c r="CI48" s="380" t="s">
        <v>1930</v>
      </c>
      <c r="CJ48" s="380" t="s">
        <v>1931</v>
      </c>
      <c r="CK48" s="380" t="s">
        <v>1932</v>
      </c>
      <c r="CL48" s="380" t="s">
        <v>1933</v>
      </c>
      <c r="CM48" s="381" t="s">
        <v>1934</v>
      </c>
      <c r="CN48" s="380" t="s">
        <v>1935</v>
      </c>
      <c r="CO48" s="396"/>
      <c r="CP48" s="396"/>
      <c r="CQ48" s="380" t="s">
        <v>1936</v>
      </c>
      <c r="CR48" s="380" t="s">
        <v>1937</v>
      </c>
      <c r="CS48" s="380" t="s">
        <v>1938</v>
      </c>
      <c r="CT48" s="396"/>
      <c r="CU48" s="396"/>
      <c r="CV48" s="380" t="s">
        <v>1939</v>
      </c>
      <c r="CW48" s="396"/>
      <c r="CX48" s="380" t="s">
        <v>1940</v>
      </c>
      <c r="CY48" s="396"/>
      <c r="CZ48" s="380" t="s">
        <v>1941</v>
      </c>
      <c r="DA48" s="380" t="s">
        <v>1942</v>
      </c>
      <c r="DB48" s="380" t="s">
        <v>1943</v>
      </c>
      <c r="DC48" s="380" t="s">
        <v>1944</v>
      </c>
      <c r="DD48" s="380" t="s">
        <v>1945</v>
      </c>
    </row>
    <row r="49" spans="1:108" ht="48" customHeight="1">
      <c r="B49" s="391"/>
      <c r="C49" s="434" t="s">
        <v>1946</v>
      </c>
      <c r="D49" s="434"/>
      <c r="E49" s="434"/>
      <c r="F49" s="434"/>
      <c r="G49" s="434"/>
      <c r="H49" s="434"/>
      <c r="I49" s="434"/>
      <c r="J49" s="434"/>
      <c r="K49" s="434"/>
      <c r="L49" s="434"/>
      <c r="M49" s="434"/>
      <c r="N49" s="434"/>
      <c r="O49" s="434"/>
      <c r="P49" s="434"/>
      <c r="Q49" s="434"/>
      <c r="R49" s="434"/>
      <c r="S49" s="434"/>
      <c r="T49" s="434"/>
      <c r="U49" s="434"/>
      <c r="V49" s="434"/>
      <c r="W49" s="434"/>
      <c r="X49" s="434"/>
      <c r="Y49" s="434"/>
      <c r="Z49" s="434"/>
      <c r="AA49" s="434"/>
      <c r="AB49" s="434"/>
      <c r="AC49" s="434"/>
      <c r="AD49" s="392"/>
      <c r="AK49" s="113" t="str">
        <f t="shared" si="0"/>
        <v/>
      </c>
      <c r="AL49" s="113" t="str">
        <f t="shared" si="1"/>
        <v/>
      </c>
      <c r="AM49" s="114" t="str">
        <f t="shared" si="2"/>
        <v/>
      </c>
      <c r="AN49" s="395"/>
      <c r="AO49" s="114">
        <v>41</v>
      </c>
      <c r="AP49" s="365"/>
      <c r="AQ49" s="365"/>
      <c r="AR49" s="365"/>
      <c r="AS49" s="365"/>
      <c r="AT49" s="365"/>
      <c r="AU49" s="365"/>
      <c r="AV49" s="114" t="s">
        <v>1947</v>
      </c>
      <c r="AW49" s="114" t="s">
        <v>1948</v>
      </c>
      <c r="AX49" s="365"/>
      <c r="AY49" s="365">
        <v>10099</v>
      </c>
      <c r="AZ49" s="114" t="s">
        <v>1949</v>
      </c>
      <c r="BA49" s="114" t="s">
        <v>1950</v>
      </c>
      <c r="BB49" s="114" t="s">
        <v>1951</v>
      </c>
      <c r="BC49" s="114" t="s">
        <v>1952</v>
      </c>
      <c r="BD49" s="379" t="s">
        <v>1953</v>
      </c>
      <c r="BE49" s="114" t="s">
        <v>1954</v>
      </c>
      <c r="BF49" s="365"/>
      <c r="BG49" s="365"/>
      <c r="BH49" s="114" t="s">
        <v>1955</v>
      </c>
      <c r="BI49" s="114" t="s">
        <v>1956</v>
      </c>
      <c r="BJ49" s="114" t="s">
        <v>1957</v>
      </c>
      <c r="BK49" s="365"/>
      <c r="BL49" s="365"/>
      <c r="BM49" s="114" t="s">
        <v>1958</v>
      </c>
      <c r="BN49" s="365"/>
      <c r="BO49" s="114" t="s">
        <v>1959</v>
      </c>
      <c r="BP49" s="365"/>
      <c r="BQ49" s="114" t="s">
        <v>1960</v>
      </c>
      <c r="BR49" s="114" t="s">
        <v>1961</v>
      </c>
      <c r="BS49" s="114" t="s">
        <v>1962</v>
      </c>
      <c r="BT49" s="114" t="s">
        <v>1963</v>
      </c>
      <c r="BU49" s="114" t="s">
        <v>1964</v>
      </c>
      <c r="BV49" s="395"/>
      <c r="BW49" s="395"/>
      <c r="BX49" s="395"/>
      <c r="BY49" s="396"/>
      <c r="BZ49" s="396"/>
      <c r="CA49" s="396"/>
      <c r="CB49" s="396"/>
      <c r="CC49" s="396"/>
      <c r="CD49" s="396"/>
      <c r="CE49" s="380" t="s">
        <v>1965</v>
      </c>
      <c r="CF49" s="380" t="s">
        <v>1966</v>
      </c>
      <c r="CG49" s="396"/>
      <c r="CH49" s="380" t="s">
        <v>385</v>
      </c>
      <c r="CI49" s="380" t="s">
        <v>1967</v>
      </c>
      <c r="CJ49" s="380" t="s">
        <v>1968</v>
      </c>
      <c r="CK49" s="380" t="s">
        <v>1969</v>
      </c>
      <c r="CL49" s="380" t="s">
        <v>1970</v>
      </c>
      <c r="CM49" s="381" t="s">
        <v>1971</v>
      </c>
      <c r="CN49" s="380" t="s">
        <v>1972</v>
      </c>
      <c r="CO49" s="396"/>
      <c r="CP49" s="396"/>
      <c r="CQ49" s="380" t="s">
        <v>1973</v>
      </c>
      <c r="CR49" s="380" t="s">
        <v>1974</v>
      </c>
      <c r="CS49" s="380" t="s">
        <v>1975</v>
      </c>
      <c r="CT49" s="396"/>
      <c r="CU49" s="396"/>
      <c r="CV49" s="380" t="s">
        <v>1976</v>
      </c>
      <c r="CW49" s="396"/>
      <c r="CX49" s="380" t="s">
        <v>1977</v>
      </c>
      <c r="CY49" s="396"/>
      <c r="CZ49" s="380" t="s">
        <v>1978</v>
      </c>
      <c r="DA49" s="380" t="s">
        <v>1979</v>
      </c>
      <c r="DB49" s="380" t="s">
        <v>1980</v>
      </c>
      <c r="DC49" s="380" t="s">
        <v>1981</v>
      </c>
      <c r="DD49" s="380" t="s">
        <v>1982</v>
      </c>
    </row>
    <row r="50" spans="1:108" ht="6.75" customHeight="1">
      <c r="B50" s="391"/>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392"/>
      <c r="AK50" s="113" t="str">
        <f t="shared" si="0"/>
        <v/>
      </c>
      <c r="AL50" s="113" t="str">
        <f t="shared" si="1"/>
        <v/>
      </c>
      <c r="AM50" s="114" t="str">
        <f t="shared" si="2"/>
        <v/>
      </c>
      <c r="AN50" s="395"/>
      <c r="AO50" s="114">
        <v>42</v>
      </c>
      <c r="AP50" s="365"/>
      <c r="AQ50" s="365"/>
      <c r="AR50" s="365"/>
      <c r="AS50" s="365"/>
      <c r="AT50" s="365"/>
      <c r="AU50" s="365"/>
      <c r="AV50" s="114" t="s">
        <v>1983</v>
      </c>
      <c r="AW50" s="114" t="s">
        <v>1984</v>
      </c>
      <c r="AX50" s="365"/>
      <c r="AY50" s="365"/>
      <c r="AZ50" s="114" t="s">
        <v>1985</v>
      </c>
      <c r="BA50" s="114" t="s">
        <v>1986</v>
      </c>
      <c r="BB50" s="114" t="s">
        <v>1987</v>
      </c>
      <c r="BC50" s="114" t="s">
        <v>1988</v>
      </c>
      <c r="BD50" s="379" t="s">
        <v>1989</v>
      </c>
      <c r="BE50" s="114" t="s">
        <v>1990</v>
      </c>
      <c r="BF50" s="365"/>
      <c r="BG50" s="365"/>
      <c r="BH50" s="114" t="s">
        <v>1991</v>
      </c>
      <c r="BI50" s="114" t="s">
        <v>1992</v>
      </c>
      <c r="BJ50" s="114" t="s">
        <v>1993</v>
      </c>
      <c r="BK50" s="365"/>
      <c r="BL50" s="365"/>
      <c r="BM50" s="114" t="s">
        <v>1994</v>
      </c>
      <c r="BN50" s="365"/>
      <c r="BO50" s="114" t="s">
        <v>1995</v>
      </c>
      <c r="BP50" s="365"/>
      <c r="BQ50" s="114" t="s">
        <v>1996</v>
      </c>
      <c r="BR50" s="114" t="s">
        <v>1997</v>
      </c>
      <c r="BS50" s="114" t="s">
        <v>1998</v>
      </c>
      <c r="BT50" s="114" t="s">
        <v>1999</v>
      </c>
      <c r="BU50" s="114" t="s">
        <v>2000</v>
      </c>
      <c r="BV50" s="395"/>
      <c r="BW50" s="395"/>
      <c r="BX50" s="395"/>
      <c r="BY50" s="396"/>
      <c r="BZ50" s="396"/>
      <c r="CA50" s="396"/>
      <c r="CB50" s="396"/>
      <c r="CC50" s="396"/>
      <c r="CD50" s="396"/>
      <c r="CE50" s="380" t="s">
        <v>2001</v>
      </c>
      <c r="CF50" s="380" t="s">
        <v>2002</v>
      </c>
      <c r="CG50" s="396"/>
      <c r="CH50" s="396"/>
      <c r="CI50" s="380" t="s">
        <v>2003</v>
      </c>
      <c r="CJ50" s="380" t="s">
        <v>2004</v>
      </c>
      <c r="CK50" s="380" t="s">
        <v>2005</v>
      </c>
      <c r="CL50" s="380" t="s">
        <v>2006</v>
      </c>
      <c r="CM50" s="381" t="s">
        <v>2007</v>
      </c>
      <c r="CN50" s="380" t="s">
        <v>2008</v>
      </c>
      <c r="CO50" s="396"/>
      <c r="CP50" s="396"/>
      <c r="CQ50" s="380" t="s">
        <v>2009</v>
      </c>
      <c r="CR50" s="380" t="s">
        <v>2010</v>
      </c>
      <c r="CS50" s="380" t="s">
        <v>2011</v>
      </c>
      <c r="CT50" s="396"/>
      <c r="CU50" s="396"/>
      <c r="CV50" s="380" t="s">
        <v>2012</v>
      </c>
      <c r="CW50" s="396"/>
      <c r="CX50" s="380" t="s">
        <v>2013</v>
      </c>
      <c r="CY50" s="396"/>
      <c r="CZ50" s="380" t="s">
        <v>2014</v>
      </c>
      <c r="DA50" s="380" t="s">
        <v>2015</v>
      </c>
      <c r="DB50" s="380" t="s">
        <v>2016</v>
      </c>
      <c r="DC50" s="380" t="s">
        <v>2017</v>
      </c>
      <c r="DD50" s="380" t="s">
        <v>2018</v>
      </c>
    </row>
    <row r="51" spans="1:108" s="3" customFormat="1" ht="60" customHeight="1">
      <c r="A51" s="10"/>
      <c r="B51" s="391"/>
      <c r="C51" s="434" t="s">
        <v>2019</v>
      </c>
      <c r="D51" s="434"/>
      <c r="E51" s="434"/>
      <c r="F51" s="434"/>
      <c r="G51" s="434"/>
      <c r="H51" s="434"/>
      <c r="I51" s="434"/>
      <c r="J51" s="434"/>
      <c r="K51" s="434"/>
      <c r="L51" s="434"/>
      <c r="M51" s="434"/>
      <c r="N51" s="434"/>
      <c r="O51" s="434"/>
      <c r="P51" s="434"/>
      <c r="Q51" s="434"/>
      <c r="R51" s="434"/>
      <c r="S51" s="434"/>
      <c r="T51" s="434"/>
      <c r="U51" s="434"/>
      <c r="V51" s="434"/>
      <c r="W51" s="434"/>
      <c r="X51" s="434"/>
      <c r="Y51" s="434"/>
      <c r="Z51" s="434"/>
      <c r="AA51" s="434"/>
      <c r="AB51" s="434"/>
      <c r="AC51" s="434"/>
      <c r="AD51" s="392"/>
      <c r="AF51" s="110"/>
      <c r="AK51" s="113" t="str">
        <f t="shared" si="0"/>
        <v/>
      </c>
      <c r="AL51" s="113" t="str">
        <f t="shared" si="1"/>
        <v/>
      </c>
      <c r="AM51" s="114" t="str">
        <f t="shared" si="2"/>
        <v/>
      </c>
      <c r="AN51" s="395"/>
      <c r="AO51" s="114">
        <v>43</v>
      </c>
      <c r="AP51" s="365"/>
      <c r="AQ51" s="365"/>
      <c r="AR51" s="365"/>
      <c r="AS51" s="365"/>
      <c r="AT51" s="365"/>
      <c r="AU51" s="365"/>
      <c r="AV51" s="114" t="s">
        <v>2020</v>
      </c>
      <c r="AW51" s="114" t="s">
        <v>2021</v>
      </c>
      <c r="AX51" s="365"/>
      <c r="AY51" s="365"/>
      <c r="AZ51" s="114" t="s">
        <v>2022</v>
      </c>
      <c r="BA51" s="114" t="s">
        <v>2023</v>
      </c>
      <c r="BB51" s="114" t="s">
        <v>2024</v>
      </c>
      <c r="BC51" s="114" t="s">
        <v>2025</v>
      </c>
      <c r="BD51" s="379" t="s">
        <v>2026</v>
      </c>
      <c r="BE51" s="114" t="s">
        <v>2027</v>
      </c>
      <c r="BF51" s="365"/>
      <c r="BG51" s="365"/>
      <c r="BH51" s="114" t="s">
        <v>2028</v>
      </c>
      <c r="BI51" s="114" t="s">
        <v>2029</v>
      </c>
      <c r="BJ51" s="114" t="s">
        <v>2030</v>
      </c>
      <c r="BK51" s="365"/>
      <c r="BL51" s="365"/>
      <c r="BM51" s="114" t="s">
        <v>2031</v>
      </c>
      <c r="BN51" s="365"/>
      <c r="BO51" s="114" t="s">
        <v>2032</v>
      </c>
      <c r="BP51" s="365"/>
      <c r="BQ51" s="114" t="s">
        <v>2033</v>
      </c>
      <c r="BR51" s="114" t="s">
        <v>2034</v>
      </c>
      <c r="BS51" s="114" t="s">
        <v>2035</v>
      </c>
      <c r="BT51" s="114" t="s">
        <v>2036</v>
      </c>
      <c r="BU51" s="114" t="s">
        <v>2037</v>
      </c>
      <c r="BV51" s="395"/>
      <c r="BW51" s="395"/>
      <c r="BX51" s="395"/>
      <c r="BY51" s="396"/>
      <c r="BZ51" s="396"/>
      <c r="CA51" s="396"/>
      <c r="CB51" s="396"/>
      <c r="CC51" s="396"/>
      <c r="CD51" s="396"/>
      <c r="CE51" s="380" t="s">
        <v>2038</v>
      </c>
      <c r="CF51" s="380" t="s">
        <v>2039</v>
      </c>
      <c r="CG51" s="396"/>
      <c r="CH51" s="396"/>
      <c r="CI51" s="380" t="s">
        <v>2040</v>
      </c>
      <c r="CJ51" s="380" t="s">
        <v>2041</v>
      </c>
      <c r="CK51" s="380" t="s">
        <v>2042</v>
      </c>
      <c r="CL51" s="380" t="s">
        <v>2043</v>
      </c>
      <c r="CM51" s="381" t="s">
        <v>2044</v>
      </c>
      <c r="CN51" s="380" t="s">
        <v>2045</v>
      </c>
      <c r="CO51" s="396"/>
      <c r="CP51" s="396"/>
      <c r="CQ51" s="380" t="s">
        <v>2046</v>
      </c>
      <c r="CR51" s="380" t="s">
        <v>2047</v>
      </c>
      <c r="CS51" s="380" t="s">
        <v>2048</v>
      </c>
      <c r="CT51" s="396"/>
      <c r="CU51" s="396"/>
      <c r="CV51" s="380" t="s">
        <v>2049</v>
      </c>
      <c r="CW51" s="396"/>
      <c r="CX51" s="380" t="s">
        <v>2050</v>
      </c>
      <c r="CY51" s="396"/>
      <c r="CZ51" s="380" t="s">
        <v>2051</v>
      </c>
      <c r="DA51" s="380" t="s">
        <v>2052</v>
      </c>
      <c r="DB51" s="380" t="s">
        <v>2053</v>
      </c>
      <c r="DC51" s="380" t="s">
        <v>2054</v>
      </c>
      <c r="DD51" s="380" t="s">
        <v>2055</v>
      </c>
    </row>
    <row r="52" spans="1:108" s="3" customFormat="1" ht="6.75" customHeight="1">
      <c r="A52" s="10"/>
      <c r="B52" s="391"/>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392"/>
      <c r="AF52" s="110"/>
      <c r="AK52" s="113" t="str">
        <f t="shared" si="0"/>
        <v/>
      </c>
      <c r="AL52" s="113" t="str">
        <f t="shared" si="1"/>
        <v/>
      </c>
      <c r="AM52" s="114" t="str">
        <f t="shared" si="2"/>
        <v/>
      </c>
      <c r="AN52" s="395"/>
      <c r="AO52" s="114">
        <v>44</v>
      </c>
      <c r="AP52" s="365"/>
      <c r="AQ52" s="365"/>
      <c r="AR52" s="365"/>
      <c r="AS52" s="365"/>
      <c r="AT52" s="365"/>
      <c r="AU52" s="365"/>
      <c r="AV52" s="114" t="s">
        <v>2056</v>
      </c>
      <c r="AW52" s="114" t="s">
        <v>2057</v>
      </c>
      <c r="AX52" s="365"/>
      <c r="AY52" s="365"/>
      <c r="AZ52" s="114" t="s">
        <v>2058</v>
      </c>
      <c r="BA52" s="114" t="s">
        <v>2059</v>
      </c>
      <c r="BB52" s="114" t="s">
        <v>2060</v>
      </c>
      <c r="BC52" s="114" t="s">
        <v>2061</v>
      </c>
      <c r="BD52" s="379" t="s">
        <v>2062</v>
      </c>
      <c r="BE52" s="114" t="s">
        <v>2063</v>
      </c>
      <c r="BF52" s="365"/>
      <c r="BG52" s="365"/>
      <c r="BH52" s="114" t="s">
        <v>2064</v>
      </c>
      <c r="BI52" s="114" t="s">
        <v>2065</v>
      </c>
      <c r="BJ52" s="114" t="s">
        <v>2066</v>
      </c>
      <c r="BK52" s="365"/>
      <c r="BL52" s="365"/>
      <c r="BM52" s="114" t="s">
        <v>2067</v>
      </c>
      <c r="BN52" s="365"/>
      <c r="BO52" s="114" t="s">
        <v>2068</v>
      </c>
      <c r="BP52" s="365"/>
      <c r="BQ52" s="114" t="s">
        <v>2069</v>
      </c>
      <c r="BR52" s="114" t="s">
        <v>2070</v>
      </c>
      <c r="BS52" s="114" t="s">
        <v>2071</v>
      </c>
      <c r="BT52" s="114" t="s">
        <v>2072</v>
      </c>
      <c r="BU52" s="114" t="s">
        <v>2073</v>
      </c>
      <c r="BV52" s="395"/>
      <c r="BW52" s="395"/>
      <c r="BX52" s="395"/>
      <c r="BY52" s="396"/>
      <c r="BZ52" s="396"/>
      <c r="CA52" s="396"/>
      <c r="CB52" s="396"/>
      <c r="CC52" s="396"/>
      <c r="CD52" s="396"/>
      <c r="CE52" s="380" t="s">
        <v>2074</v>
      </c>
      <c r="CF52" s="380" t="s">
        <v>2075</v>
      </c>
      <c r="CG52" s="396"/>
      <c r="CH52" s="396"/>
      <c r="CI52" s="380" t="s">
        <v>2014</v>
      </c>
      <c r="CJ52" s="380" t="s">
        <v>2076</v>
      </c>
      <c r="CK52" s="380" t="s">
        <v>2077</v>
      </c>
      <c r="CL52" s="380" t="s">
        <v>2078</v>
      </c>
      <c r="CM52" s="381" t="s">
        <v>2079</v>
      </c>
      <c r="CN52" s="380" t="s">
        <v>2080</v>
      </c>
      <c r="CO52" s="396"/>
      <c r="CP52" s="396"/>
      <c r="CQ52" s="380" t="s">
        <v>2081</v>
      </c>
      <c r="CR52" s="382" t="s">
        <v>2082</v>
      </c>
      <c r="CS52" s="380" t="s">
        <v>2083</v>
      </c>
      <c r="CT52" s="396"/>
      <c r="CU52" s="396"/>
      <c r="CV52" s="380" t="s">
        <v>2084</v>
      </c>
      <c r="CW52" s="396"/>
      <c r="CX52" s="380" t="s">
        <v>2085</v>
      </c>
      <c r="CY52" s="396"/>
      <c r="CZ52" s="380" t="s">
        <v>2086</v>
      </c>
      <c r="DA52" s="380" t="s">
        <v>2087</v>
      </c>
      <c r="DB52" s="380" t="s">
        <v>2088</v>
      </c>
      <c r="DC52" s="380" t="s">
        <v>2089</v>
      </c>
      <c r="DD52" s="380" t="s">
        <v>2090</v>
      </c>
    </row>
    <row r="53" spans="1:108" s="3" customFormat="1" ht="15" customHeight="1">
      <c r="A53" s="10"/>
      <c r="B53" s="391"/>
      <c r="C53" s="434" t="s">
        <v>2091</v>
      </c>
      <c r="D53" s="434"/>
      <c r="E53" s="434"/>
      <c r="F53" s="434"/>
      <c r="G53" s="434"/>
      <c r="H53" s="434"/>
      <c r="I53" s="434"/>
      <c r="J53" s="434"/>
      <c r="K53" s="434"/>
      <c r="L53" s="434"/>
      <c r="M53" s="434"/>
      <c r="N53" s="434"/>
      <c r="O53" s="434"/>
      <c r="P53" s="434"/>
      <c r="Q53" s="434"/>
      <c r="R53" s="434"/>
      <c r="S53" s="434"/>
      <c r="T53" s="434"/>
      <c r="U53" s="434"/>
      <c r="V53" s="434"/>
      <c r="W53" s="434"/>
      <c r="X53" s="434"/>
      <c r="Y53" s="434"/>
      <c r="Z53" s="434"/>
      <c r="AA53" s="434"/>
      <c r="AB53" s="434"/>
      <c r="AC53" s="434"/>
      <c r="AD53" s="392"/>
      <c r="AF53" s="110"/>
      <c r="AK53" s="113" t="str">
        <f t="shared" si="0"/>
        <v/>
      </c>
      <c r="AL53" s="113" t="str">
        <f t="shared" si="1"/>
        <v/>
      </c>
      <c r="AM53" s="114" t="str">
        <f t="shared" si="2"/>
        <v/>
      </c>
      <c r="AN53" s="395"/>
      <c r="AO53" s="114">
        <v>45</v>
      </c>
      <c r="AP53" s="365"/>
      <c r="AQ53" s="365"/>
      <c r="AR53" s="365"/>
      <c r="AS53" s="365"/>
      <c r="AT53" s="365"/>
      <c r="AU53" s="365"/>
      <c r="AV53" s="114" t="s">
        <v>2092</v>
      </c>
      <c r="AW53" s="114" t="s">
        <v>2093</v>
      </c>
      <c r="AX53" s="365"/>
      <c r="AY53" s="365"/>
      <c r="AZ53" s="114" t="s">
        <v>2094</v>
      </c>
      <c r="BA53" s="114" t="s">
        <v>2095</v>
      </c>
      <c r="BB53" s="114" t="s">
        <v>2096</v>
      </c>
      <c r="BC53" s="114" t="s">
        <v>2097</v>
      </c>
      <c r="BD53" s="379" t="s">
        <v>2098</v>
      </c>
      <c r="BE53" s="114" t="s">
        <v>2099</v>
      </c>
      <c r="BF53" s="365"/>
      <c r="BG53" s="365"/>
      <c r="BH53" s="114" t="s">
        <v>2100</v>
      </c>
      <c r="BI53" s="114" t="s">
        <v>2101</v>
      </c>
      <c r="BJ53" s="114" t="s">
        <v>2102</v>
      </c>
      <c r="BK53" s="365"/>
      <c r="BL53" s="365"/>
      <c r="BM53" s="114" t="s">
        <v>2103</v>
      </c>
      <c r="BN53" s="365"/>
      <c r="BO53" s="114" t="s">
        <v>2104</v>
      </c>
      <c r="BP53" s="365"/>
      <c r="BQ53" s="365">
        <v>28099</v>
      </c>
      <c r="BR53" s="114" t="s">
        <v>2105</v>
      </c>
      <c r="BS53" s="114" t="s">
        <v>2106</v>
      </c>
      <c r="BT53" s="114" t="s">
        <v>2107</v>
      </c>
      <c r="BU53" s="114" t="s">
        <v>2108</v>
      </c>
      <c r="BV53" s="395"/>
      <c r="BW53" s="395"/>
      <c r="BX53" s="395"/>
      <c r="BY53" s="396"/>
      <c r="BZ53" s="396"/>
      <c r="CA53" s="396"/>
      <c r="CB53" s="396"/>
      <c r="CC53" s="396"/>
      <c r="CD53" s="396"/>
      <c r="CE53" s="380" t="s">
        <v>2109</v>
      </c>
      <c r="CF53" s="380" t="s">
        <v>1007</v>
      </c>
      <c r="CG53" s="396"/>
      <c r="CH53" s="396"/>
      <c r="CI53" s="380" t="s">
        <v>2051</v>
      </c>
      <c r="CJ53" s="380" t="s">
        <v>2110</v>
      </c>
      <c r="CK53" s="380" t="s">
        <v>2111</v>
      </c>
      <c r="CL53" s="380" t="s">
        <v>2112</v>
      </c>
      <c r="CM53" s="381" t="s">
        <v>2113</v>
      </c>
      <c r="CN53" s="380" t="s">
        <v>852</v>
      </c>
      <c r="CO53" s="396"/>
      <c r="CP53" s="396"/>
      <c r="CQ53" s="380" t="s">
        <v>2114</v>
      </c>
      <c r="CR53" s="380" t="s">
        <v>2115</v>
      </c>
      <c r="CS53" s="380" t="s">
        <v>2116</v>
      </c>
      <c r="CT53" s="396"/>
      <c r="CU53" s="396"/>
      <c r="CV53" s="380" t="s">
        <v>2117</v>
      </c>
      <c r="CW53" s="396"/>
      <c r="CX53" s="382" t="s">
        <v>2118</v>
      </c>
      <c r="CY53" s="396"/>
      <c r="CZ53" s="380" t="s">
        <v>385</v>
      </c>
      <c r="DA53" s="380" t="s">
        <v>2119</v>
      </c>
      <c r="DB53" s="380" t="s">
        <v>2120</v>
      </c>
      <c r="DC53" s="380" t="s">
        <v>2121</v>
      </c>
      <c r="DD53" s="380" t="s">
        <v>1415</v>
      </c>
    </row>
    <row r="54" spans="1:108" s="3" customFormat="1" ht="6.75" customHeight="1">
      <c r="A54" s="10"/>
      <c r="B54" s="400"/>
      <c r="C54" s="401"/>
      <c r="D54" s="401"/>
      <c r="E54" s="401"/>
      <c r="F54" s="401"/>
      <c r="G54" s="401"/>
      <c r="H54" s="401"/>
      <c r="I54" s="401"/>
      <c r="J54" s="401"/>
      <c r="K54" s="401"/>
      <c r="L54" s="401"/>
      <c r="M54" s="401"/>
      <c r="N54" s="401"/>
      <c r="O54" s="401"/>
      <c r="P54" s="401"/>
      <c r="Q54" s="401"/>
      <c r="R54" s="401"/>
      <c r="S54" s="401"/>
      <c r="T54" s="401"/>
      <c r="U54" s="401"/>
      <c r="V54" s="401"/>
      <c r="W54" s="401"/>
      <c r="X54" s="401"/>
      <c r="Y54" s="401"/>
      <c r="Z54" s="401"/>
      <c r="AA54" s="401"/>
      <c r="AB54" s="401"/>
      <c r="AC54" s="401"/>
      <c r="AD54" s="402"/>
      <c r="AF54" s="110"/>
      <c r="AK54" s="113" t="str">
        <f t="shared" si="0"/>
        <v/>
      </c>
      <c r="AL54" s="113" t="str">
        <f t="shared" si="1"/>
        <v/>
      </c>
      <c r="AM54" s="114" t="str">
        <f t="shared" si="2"/>
        <v/>
      </c>
      <c r="AN54" s="395"/>
      <c r="AO54" s="114">
        <v>46</v>
      </c>
      <c r="AP54" s="365"/>
      <c r="AQ54" s="365"/>
      <c r="AR54" s="365"/>
      <c r="AS54" s="365"/>
      <c r="AT54" s="365"/>
      <c r="AU54" s="365"/>
      <c r="AV54" s="114" t="s">
        <v>2122</v>
      </c>
      <c r="AW54" s="114" t="s">
        <v>2123</v>
      </c>
      <c r="AX54" s="365"/>
      <c r="AY54" s="365"/>
      <c r="AZ54" s="114" t="s">
        <v>2124</v>
      </c>
      <c r="BA54" s="114" t="s">
        <v>2125</v>
      </c>
      <c r="BB54" s="114" t="s">
        <v>2126</v>
      </c>
      <c r="BC54" s="114" t="s">
        <v>2127</v>
      </c>
      <c r="BD54" s="379" t="s">
        <v>2128</v>
      </c>
      <c r="BE54" s="114" t="s">
        <v>2129</v>
      </c>
      <c r="BF54" s="365"/>
      <c r="BG54" s="365"/>
      <c r="BH54" s="114" t="s">
        <v>2130</v>
      </c>
      <c r="BI54" s="114" t="s">
        <v>2131</v>
      </c>
      <c r="BJ54" s="114" t="s">
        <v>2132</v>
      </c>
      <c r="BK54" s="365"/>
      <c r="BL54" s="365"/>
      <c r="BM54" s="114" t="s">
        <v>2133</v>
      </c>
      <c r="BN54" s="365"/>
      <c r="BO54" s="114" t="s">
        <v>2134</v>
      </c>
      <c r="BP54" s="365"/>
      <c r="BQ54" s="365"/>
      <c r="BR54" s="114" t="s">
        <v>2135</v>
      </c>
      <c r="BS54" s="114" t="s">
        <v>2136</v>
      </c>
      <c r="BT54" s="114" t="s">
        <v>2137</v>
      </c>
      <c r="BU54" s="114" t="s">
        <v>2138</v>
      </c>
      <c r="BV54" s="395"/>
      <c r="BW54" s="395"/>
      <c r="BX54" s="395"/>
      <c r="BY54" s="396"/>
      <c r="BZ54" s="396"/>
      <c r="CA54" s="396"/>
      <c r="CB54" s="396"/>
      <c r="CC54" s="396"/>
      <c r="CD54" s="396"/>
      <c r="CE54" s="380" t="s">
        <v>2139</v>
      </c>
      <c r="CF54" s="380" t="s">
        <v>2140</v>
      </c>
      <c r="CG54" s="396"/>
      <c r="CH54" s="396"/>
      <c r="CI54" s="380" t="s">
        <v>2141</v>
      </c>
      <c r="CJ54" s="380" t="s">
        <v>2142</v>
      </c>
      <c r="CK54" s="380" t="s">
        <v>2143</v>
      </c>
      <c r="CL54" s="380" t="s">
        <v>2144</v>
      </c>
      <c r="CM54" s="381" t="s">
        <v>2145</v>
      </c>
      <c r="CN54" s="380" t="s">
        <v>2146</v>
      </c>
      <c r="CO54" s="396"/>
      <c r="CP54" s="396"/>
      <c r="CQ54" s="380" t="s">
        <v>2147</v>
      </c>
      <c r="CR54" s="380" t="s">
        <v>2148</v>
      </c>
      <c r="CS54" s="380" t="s">
        <v>2149</v>
      </c>
      <c r="CT54" s="396"/>
      <c r="CU54" s="396"/>
      <c r="CV54" s="380" t="s">
        <v>2150</v>
      </c>
      <c r="CW54" s="396"/>
      <c r="CX54" s="380" t="s">
        <v>2151</v>
      </c>
      <c r="CY54" s="396"/>
      <c r="CZ54" s="396"/>
      <c r="DA54" s="380" t="s">
        <v>286</v>
      </c>
      <c r="DB54" s="380" t="s">
        <v>2152</v>
      </c>
      <c r="DC54" s="380" t="s">
        <v>2153</v>
      </c>
      <c r="DD54" s="380" t="s">
        <v>2154</v>
      </c>
    </row>
    <row r="55" spans="1:108" s="3" customFormat="1" ht="72" customHeight="1">
      <c r="A55" s="10"/>
      <c r="B55" s="391"/>
      <c r="C55" s="401"/>
      <c r="D55" s="435" t="s">
        <v>2155</v>
      </c>
      <c r="E55" s="435"/>
      <c r="F55" s="435"/>
      <c r="G55" s="435"/>
      <c r="H55" s="435"/>
      <c r="I55" s="435"/>
      <c r="J55" s="435"/>
      <c r="K55" s="435"/>
      <c r="L55" s="435"/>
      <c r="M55" s="435"/>
      <c r="N55" s="435"/>
      <c r="O55" s="435"/>
      <c r="P55" s="435"/>
      <c r="Q55" s="435"/>
      <c r="R55" s="435"/>
      <c r="S55" s="435"/>
      <c r="T55" s="435"/>
      <c r="U55" s="435"/>
      <c r="V55" s="435"/>
      <c r="W55" s="435"/>
      <c r="X55" s="435"/>
      <c r="Y55" s="435"/>
      <c r="Z55" s="435"/>
      <c r="AA55" s="435"/>
      <c r="AB55" s="435"/>
      <c r="AC55" s="435"/>
      <c r="AD55" s="392"/>
      <c r="AF55" s="110"/>
      <c r="AK55" s="113" t="str">
        <f t="shared" si="0"/>
        <v/>
      </c>
      <c r="AL55" s="113" t="str">
        <f t="shared" si="1"/>
        <v/>
      </c>
      <c r="AM55" s="114" t="str">
        <f t="shared" si="2"/>
        <v/>
      </c>
      <c r="AN55" s="395"/>
      <c r="AO55" s="114">
        <v>47</v>
      </c>
      <c r="AP55" s="365"/>
      <c r="AQ55" s="365"/>
      <c r="AR55" s="365"/>
      <c r="AS55" s="365"/>
      <c r="AT55" s="365"/>
      <c r="AU55" s="365"/>
      <c r="AV55" s="114" t="s">
        <v>2156</v>
      </c>
      <c r="AW55" s="114" t="s">
        <v>2157</v>
      </c>
      <c r="AX55" s="365"/>
      <c r="AY55" s="365"/>
      <c r="AZ55" s="114" t="s">
        <v>2158</v>
      </c>
      <c r="BA55" s="114" t="s">
        <v>2159</v>
      </c>
      <c r="BB55" s="114" t="s">
        <v>2160</v>
      </c>
      <c r="BC55" s="114" t="s">
        <v>2161</v>
      </c>
      <c r="BD55" s="379" t="s">
        <v>2162</v>
      </c>
      <c r="BE55" s="114" t="s">
        <v>2163</v>
      </c>
      <c r="BF55" s="365"/>
      <c r="BG55" s="365"/>
      <c r="BH55" s="114" t="s">
        <v>2164</v>
      </c>
      <c r="BI55" s="114" t="s">
        <v>2165</v>
      </c>
      <c r="BJ55" s="114" t="s">
        <v>2166</v>
      </c>
      <c r="BK55" s="365"/>
      <c r="BL55" s="365"/>
      <c r="BM55" s="114" t="s">
        <v>2167</v>
      </c>
      <c r="BN55" s="365"/>
      <c r="BO55" s="114" t="s">
        <v>2168</v>
      </c>
      <c r="BP55" s="365"/>
      <c r="BQ55" s="365"/>
      <c r="BR55" s="114" t="s">
        <v>2169</v>
      </c>
      <c r="BS55" s="114" t="s">
        <v>2170</v>
      </c>
      <c r="BT55" s="114" t="s">
        <v>2171</v>
      </c>
      <c r="BU55" s="114" t="s">
        <v>2172</v>
      </c>
      <c r="BV55" s="395"/>
      <c r="BW55" s="395"/>
      <c r="BX55" s="395"/>
      <c r="BY55" s="396"/>
      <c r="BZ55" s="396"/>
      <c r="CA55" s="396"/>
      <c r="CB55" s="396"/>
      <c r="CC55" s="396"/>
      <c r="CD55" s="396"/>
      <c r="CE55" s="380" t="s">
        <v>2173</v>
      </c>
      <c r="CF55" s="380" t="s">
        <v>980</v>
      </c>
      <c r="CG55" s="396"/>
      <c r="CH55" s="396"/>
      <c r="CI55" s="380" t="s">
        <v>2174</v>
      </c>
      <c r="CJ55" s="380" t="s">
        <v>2175</v>
      </c>
      <c r="CK55" s="380" t="s">
        <v>2176</v>
      </c>
      <c r="CL55" s="380" t="s">
        <v>2177</v>
      </c>
      <c r="CM55" s="381" t="s">
        <v>2178</v>
      </c>
      <c r="CN55" s="380" t="s">
        <v>902</v>
      </c>
      <c r="CO55" s="396"/>
      <c r="CP55" s="396"/>
      <c r="CQ55" s="380" t="s">
        <v>2179</v>
      </c>
      <c r="CR55" s="380" t="s">
        <v>2180</v>
      </c>
      <c r="CS55" s="380" t="s">
        <v>2181</v>
      </c>
      <c r="CT55" s="396"/>
      <c r="CU55" s="396"/>
      <c r="CV55" s="380" t="s">
        <v>2182</v>
      </c>
      <c r="CW55" s="396"/>
      <c r="CX55" s="380" t="s">
        <v>2183</v>
      </c>
      <c r="CY55" s="396"/>
      <c r="CZ55" s="396"/>
      <c r="DA55" s="380" t="s">
        <v>471</v>
      </c>
      <c r="DB55" s="380" t="s">
        <v>2184</v>
      </c>
      <c r="DC55" s="380" t="s">
        <v>2185</v>
      </c>
      <c r="DD55" s="380" t="s">
        <v>2186</v>
      </c>
    </row>
    <row r="56" spans="1:108" s="3" customFormat="1" ht="6.75" customHeight="1">
      <c r="A56" s="10"/>
      <c r="B56" s="391"/>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392"/>
      <c r="AF56" s="110"/>
      <c r="AK56" s="113" t="str">
        <f t="shared" si="0"/>
        <v/>
      </c>
      <c r="AL56" s="113" t="str">
        <f t="shared" si="1"/>
        <v/>
      </c>
      <c r="AM56" s="114" t="str">
        <f t="shared" si="2"/>
        <v/>
      </c>
      <c r="AN56" s="395"/>
      <c r="AO56" s="114">
        <v>48</v>
      </c>
      <c r="AP56" s="365"/>
      <c r="AQ56" s="365"/>
      <c r="AR56" s="365"/>
      <c r="AS56" s="365"/>
      <c r="AT56" s="365"/>
      <c r="AU56" s="365"/>
      <c r="AV56" s="114" t="s">
        <v>2187</v>
      </c>
      <c r="AW56" s="114" t="s">
        <v>2188</v>
      </c>
      <c r="AX56" s="365"/>
      <c r="AY56" s="365"/>
      <c r="AZ56" s="365">
        <v>11099</v>
      </c>
      <c r="BA56" s="114" t="s">
        <v>2189</v>
      </c>
      <c r="BB56" s="114" t="s">
        <v>2190</v>
      </c>
      <c r="BC56" s="114" t="s">
        <v>2191</v>
      </c>
      <c r="BD56" s="379" t="s">
        <v>2192</v>
      </c>
      <c r="BE56" s="114" t="s">
        <v>2193</v>
      </c>
      <c r="BF56" s="365"/>
      <c r="BG56" s="365"/>
      <c r="BH56" s="114" t="s">
        <v>2194</v>
      </c>
      <c r="BI56" s="114" t="s">
        <v>2195</v>
      </c>
      <c r="BJ56" s="114" t="s">
        <v>2196</v>
      </c>
      <c r="BK56" s="365"/>
      <c r="BL56" s="365"/>
      <c r="BM56" s="114" t="s">
        <v>2197</v>
      </c>
      <c r="BN56" s="365"/>
      <c r="BO56" s="114" t="s">
        <v>2198</v>
      </c>
      <c r="BP56" s="365"/>
      <c r="BQ56" s="365"/>
      <c r="BR56" s="114" t="s">
        <v>2199</v>
      </c>
      <c r="BS56" s="114" t="s">
        <v>2200</v>
      </c>
      <c r="BT56" s="114" t="s">
        <v>2201</v>
      </c>
      <c r="BU56" s="114" t="s">
        <v>2202</v>
      </c>
      <c r="BV56" s="395"/>
      <c r="BW56" s="395"/>
      <c r="BX56" s="395"/>
      <c r="BY56" s="396"/>
      <c r="BZ56" s="396"/>
      <c r="CA56" s="396"/>
      <c r="CB56" s="396"/>
      <c r="CC56" s="396"/>
      <c r="CD56" s="396"/>
      <c r="CE56" s="380" t="s">
        <v>2203</v>
      </c>
      <c r="CF56" s="380" t="s">
        <v>2204</v>
      </c>
      <c r="CG56" s="396"/>
      <c r="CH56" s="396"/>
      <c r="CI56" s="380" t="s">
        <v>385</v>
      </c>
      <c r="CJ56" s="380" t="s">
        <v>2205</v>
      </c>
      <c r="CK56" s="380" t="s">
        <v>2206</v>
      </c>
      <c r="CL56" s="380" t="s">
        <v>2207</v>
      </c>
      <c r="CM56" s="381" t="s">
        <v>2208</v>
      </c>
      <c r="CN56" s="380" t="s">
        <v>2209</v>
      </c>
      <c r="CO56" s="396"/>
      <c r="CP56" s="396"/>
      <c r="CQ56" s="380" t="s">
        <v>634</v>
      </c>
      <c r="CR56" s="380" t="s">
        <v>2210</v>
      </c>
      <c r="CS56" s="380" t="s">
        <v>1485</v>
      </c>
      <c r="CT56" s="396"/>
      <c r="CU56" s="396"/>
      <c r="CV56" s="380" t="s">
        <v>2211</v>
      </c>
      <c r="CW56" s="396"/>
      <c r="CX56" s="380" t="s">
        <v>2212</v>
      </c>
      <c r="CY56" s="396"/>
      <c r="CZ56" s="396"/>
      <c r="DA56" s="380" t="s">
        <v>467</v>
      </c>
      <c r="DB56" s="380" t="s">
        <v>2213</v>
      </c>
      <c r="DC56" s="380" t="s">
        <v>2214</v>
      </c>
      <c r="DD56" s="380" t="s">
        <v>2215</v>
      </c>
    </row>
    <row r="57" spans="1:108" s="28" customFormat="1" ht="15" customHeight="1">
      <c r="B57" s="391"/>
      <c r="C57" s="434" t="s">
        <v>2216</v>
      </c>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392"/>
      <c r="AF57" s="111"/>
      <c r="AK57" s="113" t="str">
        <f t="shared" si="0"/>
        <v/>
      </c>
      <c r="AL57" s="113" t="str">
        <f t="shared" si="1"/>
        <v/>
      </c>
      <c r="AM57" s="114" t="str">
        <f t="shared" si="2"/>
        <v/>
      </c>
      <c r="AN57" s="395"/>
      <c r="AO57" s="114">
        <v>49</v>
      </c>
      <c r="AP57" s="365"/>
      <c r="AQ57" s="365"/>
      <c r="AR57" s="365"/>
      <c r="AS57" s="365"/>
      <c r="AT57" s="365"/>
      <c r="AU57" s="365"/>
      <c r="AV57" s="114" t="s">
        <v>2217</v>
      </c>
      <c r="AW57" s="114" t="s">
        <v>2218</v>
      </c>
      <c r="AX57" s="365"/>
      <c r="AY57" s="365"/>
      <c r="AZ57" s="365"/>
      <c r="BA57" s="114" t="s">
        <v>2219</v>
      </c>
      <c r="BB57" s="114" t="s">
        <v>2220</v>
      </c>
      <c r="BC57" s="114" t="s">
        <v>2221</v>
      </c>
      <c r="BD57" s="379" t="s">
        <v>2222</v>
      </c>
      <c r="BE57" s="114" t="s">
        <v>2223</v>
      </c>
      <c r="BF57" s="365"/>
      <c r="BG57" s="365"/>
      <c r="BH57" s="114" t="s">
        <v>2224</v>
      </c>
      <c r="BI57" s="114" t="s">
        <v>2225</v>
      </c>
      <c r="BJ57" s="114" t="s">
        <v>2226</v>
      </c>
      <c r="BK57" s="365"/>
      <c r="BL57" s="365"/>
      <c r="BM57" s="114" t="s">
        <v>2227</v>
      </c>
      <c r="BN57" s="365"/>
      <c r="BO57" s="114" t="s">
        <v>2228</v>
      </c>
      <c r="BP57" s="365"/>
      <c r="BQ57" s="365"/>
      <c r="BR57" s="114" t="s">
        <v>2229</v>
      </c>
      <c r="BS57" s="114" t="s">
        <v>2230</v>
      </c>
      <c r="BT57" s="114" t="s">
        <v>2231</v>
      </c>
      <c r="BU57" s="114" t="s">
        <v>2232</v>
      </c>
      <c r="BV57" s="395"/>
      <c r="BW57" s="395"/>
      <c r="BX57" s="395"/>
      <c r="BY57" s="396"/>
      <c r="BZ57" s="396"/>
      <c r="CA57" s="396"/>
      <c r="CB57" s="396"/>
      <c r="CC57" s="396"/>
      <c r="CD57" s="396"/>
      <c r="CE57" s="380" t="s">
        <v>902</v>
      </c>
      <c r="CF57" s="380" t="s">
        <v>2233</v>
      </c>
      <c r="CG57" s="396"/>
      <c r="CH57" s="396"/>
      <c r="CI57" s="396"/>
      <c r="CJ57" s="380" t="s">
        <v>2234</v>
      </c>
      <c r="CK57" s="380" t="s">
        <v>2235</v>
      </c>
      <c r="CL57" s="380" t="s">
        <v>321</v>
      </c>
      <c r="CM57" s="381" t="s">
        <v>2236</v>
      </c>
      <c r="CN57" s="380" t="s">
        <v>1115</v>
      </c>
      <c r="CO57" s="396"/>
      <c r="CP57" s="396"/>
      <c r="CQ57" s="380" t="s">
        <v>1616</v>
      </c>
      <c r="CR57" s="380" t="s">
        <v>2237</v>
      </c>
      <c r="CS57" s="380" t="s">
        <v>2238</v>
      </c>
      <c r="CT57" s="396"/>
      <c r="CU57" s="396"/>
      <c r="CV57" s="380" t="s">
        <v>2239</v>
      </c>
      <c r="CW57" s="396"/>
      <c r="CX57" s="380" t="s">
        <v>2240</v>
      </c>
      <c r="CY57" s="396"/>
      <c r="CZ57" s="396"/>
      <c r="DA57" s="380" t="s">
        <v>2241</v>
      </c>
      <c r="DB57" s="380" t="s">
        <v>2242</v>
      </c>
      <c r="DC57" s="380" t="s">
        <v>2243</v>
      </c>
      <c r="DD57" s="380" t="s">
        <v>2244</v>
      </c>
    </row>
    <row r="58" spans="1:108" s="28" customFormat="1" ht="6.75" customHeight="1">
      <c r="B58" s="391"/>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392"/>
      <c r="AF58" s="111"/>
      <c r="AK58" s="113" t="str">
        <f t="shared" si="0"/>
        <v/>
      </c>
      <c r="AL58" s="113" t="str">
        <f t="shared" si="1"/>
        <v/>
      </c>
      <c r="AM58" s="114" t="str">
        <f t="shared" si="2"/>
        <v/>
      </c>
      <c r="AN58" s="395"/>
      <c r="AO58" s="114">
        <v>50</v>
      </c>
      <c r="AP58" s="365"/>
      <c r="AQ58" s="365"/>
      <c r="AR58" s="365"/>
      <c r="AS58" s="365"/>
      <c r="AT58" s="365"/>
      <c r="AU58" s="365"/>
      <c r="AV58" s="114" t="s">
        <v>2245</v>
      </c>
      <c r="AW58" s="114" t="s">
        <v>2246</v>
      </c>
      <c r="AX58" s="365"/>
      <c r="AY58" s="365"/>
      <c r="AZ58" s="365"/>
      <c r="BA58" s="114" t="s">
        <v>2247</v>
      </c>
      <c r="BB58" s="114" t="s">
        <v>2248</v>
      </c>
      <c r="BC58" s="114" t="s">
        <v>2249</v>
      </c>
      <c r="BD58" s="379" t="s">
        <v>2250</v>
      </c>
      <c r="BE58" s="114" t="s">
        <v>2251</v>
      </c>
      <c r="BF58" s="365"/>
      <c r="BG58" s="365"/>
      <c r="BH58" s="114" t="s">
        <v>2252</v>
      </c>
      <c r="BI58" s="114" t="s">
        <v>2253</v>
      </c>
      <c r="BJ58" s="114" t="s">
        <v>2254</v>
      </c>
      <c r="BK58" s="365"/>
      <c r="BL58" s="365"/>
      <c r="BM58" s="114" t="s">
        <v>2255</v>
      </c>
      <c r="BN58" s="365"/>
      <c r="BO58" s="114" t="s">
        <v>2256</v>
      </c>
      <c r="BP58" s="365"/>
      <c r="BQ58" s="365"/>
      <c r="BR58" s="114" t="s">
        <v>2257</v>
      </c>
      <c r="BS58" s="114" t="s">
        <v>2258</v>
      </c>
      <c r="BT58" s="114" t="s">
        <v>2259</v>
      </c>
      <c r="BU58" s="114" t="s">
        <v>2260</v>
      </c>
      <c r="BV58" s="395"/>
      <c r="BW58" s="395"/>
      <c r="BX58" s="395"/>
      <c r="BY58" s="396"/>
      <c r="BZ58" s="396"/>
      <c r="CA58" s="396"/>
      <c r="CB58" s="396"/>
      <c r="CC58" s="396"/>
      <c r="CD58" s="396"/>
      <c r="CE58" s="380" t="s">
        <v>2261</v>
      </c>
      <c r="CF58" s="380" t="s">
        <v>2262</v>
      </c>
      <c r="CG58" s="396"/>
      <c r="CH58" s="396"/>
      <c r="CI58" s="396"/>
      <c r="CJ58" s="380" t="s">
        <v>2263</v>
      </c>
      <c r="CK58" s="380" t="s">
        <v>2264</v>
      </c>
      <c r="CL58" s="380" t="s">
        <v>2265</v>
      </c>
      <c r="CM58" s="381" t="s">
        <v>2266</v>
      </c>
      <c r="CN58" s="380" t="s">
        <v>2267</v>
      </c>
      <c r="CO58" s="396"/>
      <c r="CP58" s="396"/>
      <c r="CQ58" s="380" t="s">
        <v>2268</v>
      </c>
      <c r="CR58" s="380" t="s">
        <v>2269</v>
      </c>
      <c r="CS58" s="380" t="s">
        <v>2270</v>
      </c>
      <c r="CT58" s="396"/>
      <c r="CU58" s="396"/>
      <c r="CV58" s="380" t="s">
        <v>2271</v>
      </c>
      <c r="CW58" s="396"/>
      <c r="CX58" s="380" t="s">
        <v>2272</v>
      </c>
      <c r="CY58" s="396"/>
      <c r="CZ58" s="396"/>
      <c r="DA58" s="380" t="s">
        <v>2273</v>
      </c>
      <c r="DB58" s="380" t="s">
        <v>2274</v>
      </c>
      <c r="DC58" s="380" t="s">
        <v>2275</v>
      </c>
      <c r="DD58" s="380" t="s">
        <v>2276</v>
      </c>
    </row>
    <row r="59" spans="1:108" s="28" customFormat="1" ht="24" customHeight="1">
      <c r="B59" s="391"/>
      <c r="C59" s="12"/>
      <c r="D59" s="434" t="s">
        <v>2277</v>
      </c>
      <c r="E59" s="434"/>
      <c r="F59" s="434"/>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392"/>
      <c r="AF59" s="111"/>
      <c r="AK59" s="113" t="str">
        <f t="shared" si="0"/>
        <v/>
      </c>
      <c r="AL59" s="113" t="str">
        <f t="shared" si="1"/>
        <v/>
      </c>
      <c r="AM59" s="114" t="str">
        <f t="shared" si="2"/>
        <v/>
      </c>
      <c r="AN59" s="395"/>
      <c r="AO59" s="114">
        <v>51</v>
      </c>
      <c r="AP59" s="365"/>
      <c r="AQ59" s="365"/>
      <c r="AR59" s="365"/>
      <c r="AS59" s="365"/>
      <c r="AT59" s="365"/>
      <c r="AU59" s="365"/>
      <c r="AV59" s="114" t="s">
        <v>2278</v>
      </c>
      <c r="AW59" s="114" t="s">
        <v>2279</v>
      </c>
      <c r="AX59" s="365"/>
      <c r="AY59" s="365"/>
      <c r="AZ59" s="365"/>
      <c r="BA59" s="114" t="s">
        <v>2280</v>
      </c>
      <c r="BB59" s="114" t="s">
        <v>2281</v>
      </c>
      <c r="BC59" s="114" t="s">
        <v>2282</v>
      </c>
      <c r="BD59" s="379" t="s">
        <v>2283</v>
      </c>
      <c r="BE59" s="114" t="s">
        <v>2284</v>
      </c>
      <c r="BF59" s="365"/>
      <c r="BG59" s="365"/>
      <c r="BH59" s="114" t="s">
        <v>2285</v>
      </c>
      <c r="BI59" s="114" t="s">
        <v>2286</v>
      </c>
      <c r="BJ59" s="114" t="s">
        <v>2287</v>
      </c>
      <c r="BK59" s="365"/>
      <c r="BL59" s="365"/>
      <c r="BM59" s="114" t="s">
        <v>2288</v>
      </c>
      <c r="BN59" s="365"/>
      <c r="BO59" s="114" t="s">
        <v>2289</v>
      </c>
      <c r="BP59" s="365"/>
      <c r="BQ59" s="365"/>
      <c r="BR59" s="114" t="s">
        <v>2290</v>
      </c>
      <c r="BS59" s="114" t="s">
        <v>2291</v>
      </c>
      <c r="BT59" s="114" t="s">
        <v>2292</v>
      </c>
      <c r="BU59" s="114" t="s">
        <v>2293</v>
      </c>
      <c r="BV59" s="395"/>
      <c r="BW59" s="395"/>
      <c r="BX59" s="395"/>
      <c r="BY59" s="396"/>
      <c r="BZ59" s="396"/>
      <c r="CA59" s="396"/>
      <c r="CB59" s="396"/>
      <c r="CC59" s="396"/>
      <c r="CD59" s="396"/>
      <c r="CE59" s="380" t="s">
        <v>2294</v>
      </c>
      <c r="CF59" s="380" t="s">
        <v>2295</v>
      </c>
      <c r="CG59" s="396"/>
      <c r="CH59" s="396"/>
      <c r="CI59" s="396"/>
      <c r="CJ59" s="380" t="s">
        <v>2296</v>
      </c>
      <c r="CK59" s="380" t="s">
        <v>2297</v>
      </c>
      <c r="CL59" s="380" t="s">
        <v>2298</v>
      </c>
      <c r="CM59" s="381" t="s">
        <v>2299</v>
      </c>
      <c r="CN59" s="380" t="s">
        <v>2300</v>
      </c>
      <c r="CO59" s="396"/>
      <c r="CP59" s="396"/>
      <c r="CQ59" s="380" t="s">
        <v>2301</v>
      </c>
      <c r="CR59" s="380" t="s">
        <v>2302</v>
      </c>
      <c r="CS59" s="380" t="s">
        <v>2303</v>
      </c>
      <c r="CT59" s="396"/>
      <c r="CU59" s="396"/>
      <c r="CV59" s="380" t="s">
        <v>2304</v>
      </c>
      <c r="CW59" s="396"/>
      <c r="CX59" s="380" t="s">
        <v>1283</v>
      </c>
      <c r="CY59" s="396"/>
      <c r="CZ59" s="396"/>
      <c r="DA59" s="380" t="s">
        <v>2305</v>
      </c>
      <c r="DB59" s="380" t="s">
        <v>2306</v>
      </c>
      <c r="DC59" s="380" t="s">
        <v>2307</v>
      </c>
      <c r="DD59" s="380" t="s">
        <v>2308</v>
      </c>
    </row>
    <row r="60" spans="1:108" s="28" customFormat="1" ht="6.75" customHeight="1">
      <c r="B60" s="391"/>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392"/>
      <c r="AF60" s="111"/>
      <c r="AK60" s="113" t="str">
        <f t="shared" si="0"/>
        <v/>
      </c>
      <c r="AL60" s="113" t="str">
        <f t="shared" si="1"/>
        <v/>
      </c>
      <c r="AM60" s="114" t="str">
        <f t="shared" si="2"/>
        <v/>
      </c>
      <c r="AN60" s="395"/>
      <c r="AO60" s="114">
        <v>52</v>
      </c>
      <c r="AP60" s="365"/>
      <c r="AQ60" s="365"/>
      <c r="AR60" s="365"/>
      <c r="AS60" s="365"/>
      <c r="AT60" s="365"/>
      <c r="AU60" s="365"/>
      <c r="AV60" s="114" t="s">
        <v>2309</v>
      </c>
      <c r="AW60" s="114" t="s">
        <v>2310</v>
      </c>
      <c r="AX60" s="365"/>
      <c r="AY60" s="365"/>
      <c r="AZ60" s="365"/>
      <c r="BA60" s="114" t="s">
        <v>2311</v>
      </c>
      <c r="BB60" s="114" t="s">
        <v>2312</v>
      </c>
      <c r="BC60" s="114" t="s">
        <v>2313</v>
      </c>
      <c r="BD60" s="379" t="s">
        <v>2314</v>
      </c>
      <c r="BE60" s="114" t="s">
        <v>2315</v>
      </c>
      <c r="BF60" s="365"/>
      <c r="BG60" s="365"/>
      <c r="BH60" s="114" t="s">
        <v>2316</v>
      </c>
      <c r="BI60" s="114" t="s">
        <v>2317</v>
      </c>
      <c r="BJ60" s="114" t="s">
        <v>2318</v>
      </c>
      <c r="BK60" s="365"/>
      <c r="BL60" s="365"/>
      <c r="BM60" s="114" t="s">
        <v>2319</v>
      </c>
      <c r="BN60" s="365"/>
      <c r="BO60" s="114" t="s">
        <v>2320</v>
      </c>
      <c r="BP60" s="365"/>
      <c r="BQ60" s="365"/>
      <c r="BR60" s="114" t="s">
        <v>2321</v>
      </c>
      <c r="BS60" s="114" t="s">
        <v>2322</v>
      </c>
      <c r="BT60" s="114" t="s">
        <v>2323</v>
      </c>
      <c r="BU60" s="114" t="s">
        <v>2324</v>
      </c>
      <c r="BV60" s="395"/>
      <c r="BW60" s="395"/>
      <c r="BX60" s="395"/>
      <c r="BY60" s="396"/>
      <c r="BZ60" s="396"/>
      <c r="CA60" s="396"/>
      <c r="CB60" s="396"/>
      <c r="CC60" s="396"/>
      <c r="CD60" s="396"/>
      <c r="CE60" s="380" t="s">
        <v>2325</v>
      </c>
      <c r="CF60" s="380" t="s">
        <v>1009</v>
      </c>
      <c r="CG60" s="396"/>
      <c r="CH60" s="396"/>
      <c r="CI60" s="396"/>
      <c r="CJ60" s="380" t="s">
        <v>2326</v>
      </c>
      <c r="CK60" s="380" t="s">
        <v>2327</v>
      </c>
      <c r="CL60" s="380" t="s">
        <v>2328</v>
      </c>
      <c r="CM60" s="381" t="s">
        <v>2329</v>
      </c>
      <c r="CN60" s="380" t="s">
        <v>2330</v>
      </c>
      <c r="CO60" s="396"/>
      <c r="CP60" s="396"/>
      <c r="CQ60" s="380" t="s">
        <v>2331</v>
      </c>
      <c r="CR60" s="380" t="s">
        <v>2332</v>
      </c>
      <c r="CS60" s="380" t="s">
        <v>2333</v>
      </c>
      <c r="CT60" s="396"/>
      <c r="CU60" s="396"/>
      <c r="CV60" s="380" t="s">
        <v>1900</v>
      </c>
      <c r="CW60" s="396"/>
      <c r="CX60" s="380" t="s">
        <v>868</v>
      </c>
      <c r="CY60" s="396"/>
      <c r="CZ60" s="396"/>
      <c r="DA60" s="380" t="s">
        <v>2334</v>
      </c>
      <c r="DB60" s="380" t="s">
        <v>2335</v>
      </c>
      <c r="DC60" s="380" t="s">
        <v>2336</v>
      </c>
      <c r="DD60" s="380" t="s">
        <v>2337</v>
      </c>
    </row>
    <row r="61" spans="1:108" s="28" customFormat="1" ht="24" customHeight="1">
      <c r="B61" s="391"/>
      <c r="C61" s="12"/>
      <c r="D61" s="434" t="s">
        <v>2338</v>
      </c>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392"/>
      <c r="AF61" s="111"/>
      <c r="AK61" s="113" t="str">
        <f t="shared" si="0"/>
        <v/>
      </c>
      <c r="AL61" s="113" t="str">
        <f t="shared" si="1"/>
        <v/>
      </c>
      <c r="AM61" s="114" t="str">
        <f t="shared" si="2"/>
        <v/>
      </c>
      <c r="AN61" s="395"/>
      <c r="AO61" s="114">
        <v>53</v>
      </c>
      <c r="AP61" s="365"/>
      <c r="AQ61" s="365"/>
      <c r="AR61" s="365"/>
      <c r="AS61" s="365"/>
      <c r="AT61" s="365"/>
      <c r="AU61" s="365"/>
      <c r="AV61" s="114" t="s">
        <v>2339</v>
      </c>
      <c r="AW61" s="114" t="s">
        <v>2340</v>
      </c>
      <c r="AX61" s="365"/>
      <c r="AY61" s="365"/>
      <c r="AZ61" s="365"/>
      <c r="BA61" s="114" t="s">
        <v>2341</v>
      </c>
      <c r="BB61" s="114" t="s">
        <v>2342</v>
      </c>
      <c r="BC61" s="114" t="s">
        <v>2343</v>
      </c>
      <c r="BD61" s="379" t="s">
        <v>2344</v>
      </c>
      <c r="BE61" s="114" t="s">
        <v>2345</v>
      </c>
      <c r="BF61" s="365"/>
      <c r="BG61" s="365"/>
      <c r="BH61" s="365">
        <v>19099</v>
      </c>
      <c r="BI61" s="114" t="s">
        <v>2346</v>
      </c>
      <c r="BJ61" s="114" t="s">
        <v>2347</v>
      </c>
      <c r="BK61" s="365"/>
      <c r="BL61" s="365"/>
      <c r="BM61" s="114" t="s">
        <v>2348</v>
      </c>
      <c r="BN61" s="365"/>
      <c r="BO61" s="114" t="s">
        <v>2349</v>
      </c>
      <c r="BP61" s="365"/>
      <c r="BQ61" s="365"/>
      <c r="BR61" s="114" t="s">
        <v>2350</v>
      </c>
      <c r="BS61" s="114" t="s">
        <v>2351</v>
      </c>
      <c r="BT61" s="114" t="s">
        <v>2352</v>
      </c>
      <c r="BU61" s="114" t="s">
        <v>2353</v>
      </c>
      <c r="BV61" s="395"/>
      <c r="BW61" s="395"/>
      <c r="BX61" s="395"/>
      <c r="BY61" s="396"/>
      <c r="BZ61" s="396"/>
      <c r="CA61" s="396"/>
      <c r="CB61" s="396"/>
      <c r="CC61" s="396"/>
      <c r="CD61" s="396"/>
      <c r="CE61" s="380" t="s">
        <v>2354</v>
      </c>
      <c r="CF61" s="380" t="s">
        <v>2355</v>
      </c>
      <c r="CG61" s="396"/>
      <c r="CH61" s="396"/>
      <c r="CI61" s="396"/>
      <c r="CJ61" s="380" t="s">
        <v>2356</v>
      </c>
      <c r="CK61" s="380" t="s">
        <v>2357</v>
      </c>
      <c r="CL61" s="380" t="s">
        <v>2358</v>
      </c>
      <c r="CM61" s="381" t="s">
        <v>2359</v>
      </c>
      <c r="CN61" s="380" t="s">
        <v>467</v>
      </c>
      <c r="CO61" s="396"/>
      <c r="CP61" s="396"/>
      <c r="CQ61" s="380" t="s">
        <v>385</v>
      </c>
      <c r="CR61" s="380" t="s">
        <v>2360</v>
      </c>
      <c r="CS61" s="380" t="s">
        <v>2361</v>
      </c>
      <c r="CT61" s="396"/>
      <c r="CU61" s="396"/>
      <c r="CV61" s="380" t="s">
        <v>2362</v>
      </c>
      <c r="CW61" s="396"/>
      <c r="CX61" s="380" t="s">
        <v>2363</v>
      </c>
      <c r="CY61" s="396"/>
      <c r="CZ61" s="396"/>
      <c r="DA61" s="380" t="s">
        <v>2364</v>
      </c>
      <c r="DB61" s="380" t="s">
        <v>2365</v>
      </c>
      <c r="DC61" s="380" t="s">
        <v>2366</v>
      </c>
      <c r="DD61" s="380" t="s">
        <v>2367</v>
      </c>
    </row>
    <row r="62" spans="1:108" s="28" customFormat="1" ht="6.75" customHeight="1">
      <c r="B62" s="391"/>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392"/>
      <c r="AF62" s="111"/>
      <c r="AK62" s="113" t="str">
        <f t="shared" si="0"/>
        <v/>
      </c>
      <c r="AL62" s="113" t="str">
        <f t="shared" si="1"/>
        <v/>
      </c>
      <c r="AM62" s="114" t="str">
        <f t="shared" si="2"/>
        <v/>
      </c>
      <c r="AN62" s="395"/>
      <c r="AO62" s="114">
        <v>54</v>
      </c>
      <c r="AP62" s="365"/>
      <c r="AQ62" s="365"/>
      <c r="AR62" s="365"/>
      <c r="AS62" s="365"/>
      <c r="AT62" s="365"/>
      <c r="AU62" s="365"/>
      <c r="AV62" s="114" t="s">
        <v>2368</v>
      </c>
      <c r="AW62" s="114" t="s">
        <v>2369</v>
      </c>
      <c r="AX62" s="365"/>
      <c r="AY62" s="365"/>
      <c r="AZ62" s="365"/>
      <c r="BA62" s="114" t="s">
        <v>2370</v>
      </c>
      <c r="BB62" s="114" t="s">
        <v>2371</v>
      </c>
      <c r="BC62" s="114" t="s">
        <v>2372</v>
      </c>
      <c r="BD62" s="379" t="s">
        <v>2373</v>
      </c>
      <c r="BE62" s="114" t="s">
        <v>2374</v>
      </c>
      <c r="BF62" s="365"/>
      <c r="BG62" s="365"/>
      <c r="BH62" s="365"/>
      <c r="BI62" s="114" t="s">
        <v>2375</v>
      </c>
      <c r="BJ62" s="114" t="s">
        <v>2376</v>
      </c>
      <c r="BK62" s="365"/>
      <c r="BL62" s="365"/>
      <c r="BM62" s="114" t="s">
        <v>2377</v>
      </c>
      <c r="BN62" s="365"/>
      <c r="BO62" s="114" t="s">
        <v>2378</v>
      </c>
      <c r="BP62" s="365"/>
      <c r="BQ62" s="365"/>
      <c r="BR62" s="114" t="s">
        <v>2379</v>
      </c>
      <c r="BS62" s="114" t="s">
        <v>2380</v>
      </c>
      <c r="BT62" s="114" t="s">
        <v>2381</v>
      </c>
      <c r="BU62" s="114" t="s">
        <v>2382</v>
      </c>
      <c r="BV62" s="395"/>
      <c r="BW62" s="395"/>
      <c r="BX62" s="395"/>
      <c r="BY62" s="396"/>
      <c r="BZ62" s="396"/>
      <c r="CA62" s="396"/>
      <c r="CB62" s="396"/>
      <c r="CC62" s="396"/>
      <c r="CD62" s="396"/>
      <c r="CE62" s="380" t="s">
        <v>2383</v>
      </c>
      <c r="CF62" s="380" t="s">
        <v>2384</v>
      </c>
      <c r="CG62" s="396"/>
      <c r="CH62" s="396"/>
      <c r="CI62" s="396"/>
      <c r="CJ62" s="380" t="s">
        <v>2385</v>
      </c>
      <c r="CK62" s="380" t="s">
        <v>2386</v>
      </c>
      <c r="CL62" s="380" t="s">
        <v>2387</v>
      </c>
      <c r="CM62" s="381" t="s">
        <v>1456</v>
      </c>
      <c r="CN62" s="380" t="s">
        <v>2388</v>
      </c>
      <c r="CO62" s="396"/>
      <c r="CP62" s="396"/>
      <c r="CQ62" s="396"/>
      <c r="CR62" s="380" t="s">
        <v>2389</v>
      </c>
      <c r="CS62" s="380" t="s">
        <v>2390</v>
      </c>
      <c r="CT62" s="396"/>
      <c r="CU62" s="396"/>
      <c r="CV62" s="380" t="s">
        <v>2391</v>
      </c>
      <c r="CW62" s="396"/>
      <c r="CX62" s="380" t="s">
        <v>2392</v>
      </c>
      <c r="CY62" s="396"/>
      <c r="CZ62" s="396"/>
      <c r="DA62" s="380" t="s">
        <v>2393</v>
      </c>
      <c r="DB62" s="380" t="s">
        <v>2394</v>
      </c>
      <c r="DC62" s="380" t="s">
        <v>2395</v>
      </c>
      <c r="DD62" s="380" t="s">
        <v>2396</v>
      </c>
    </row>
    <row r="63" spans="1:108" s="28" customFormat="1" ht="24" customHeight="1">
      <c r="B63" s="391"/>
      <c r="C63" s="12"/>
      <c r="D63" s="434" t="s">
        <v>2397</v>
      </c>
      <c r="E63" s="434"/>
      <c r="F63" s="434"/>
      <c r="G63" s="434"/>
      <c r="H63" s="434"/>
      <c r="I63" s="434"/>
      <c r="J63" s="434"/>
      <c r="K63" s="434"/>
      <c r="L63" s="434"/>
      <c r="M63" s="434"/>
      <c r="N63" s="434"/>
      <c r="O63" s="434"/>
      <c r="P63" s="434"/>
      <c r="Q63" s="434"/>
      <c r="R63" s="434"/>
      <c r="S63" s="434"/>
      <c r="T63" s="434"/>
      <c r="U63" s="434"/>
      <c r="V63" s="434"/>
      <c r="W63" s="434"/>
      <c r="X63" s="434"/>
      <c r="Y63" s="434"/>
      <c r="Z63" s="434"/>
      <c r="AA63" s="434"/>
      <c r="AB63" s="434"/>
      <c r="AC63" s="434"/>
      <c r="AD63" s="392"/>
      <c r="AF63" s="111"/>
      <c r="AK63" s="113" t="str">
        <f t="shared" si="0"/>
        <v/>
      </c>
      <c r="AL63" s="113" t="str">
        <f t="shared" si="1"/>
        <v/>
      </c>
      <c r="AM63" s="114" t="str">
        <f t="shared" si="2"/>
        <v/>
      </c>
      <c r="AN63" s="395"/>
      <c r="AO63" s="114">
        <v>55</v>
      </c>
      <c r="AP63" s="365"/>
      <c r="AQ63" s="365"/>
      <c r="AR63" s="365"/>
      <c r="AS63" s="365"/>
      <c r="AT63" s="365"/>
      <c r="AU63" s="365"/>
      <c r="AV63" s="114" t="s">
        <v>2398</v>
      </c>
      <c r="AW63" s="114" t="s">
        <v>2399</v>
      </c>
      <c r="AX63" s="365"/>
      <c r="AY63" s="365"/>
      <c r="AZ63" s="365"/>
      <c r="BA63" s="114" t="s">
        <v>2400</v>
      </c>
      <c r="BB63" s="114" t="s">
        <v>2401</v>
      </c>
      <c r="BC63" s="114" t="s">
        <v>2402</v>
      </c>
      <c r="BD63" s="379" t="s">
        <v>2403</v>
      </c>
      <c r="BE63" s="114" t="s">
        <v>2404</v>
      </c>
      <c r="BF63" s="365"/>
      <c r="BG63" s="365"/>
      <c r="BH63" s="365"/>
      <c r="BI63" s="114" t="s">
        <v>2405</v>
      </c>
      <c r="BJ63" s="114" t="s">
        <v>2406</v>
      </c>
      <c r="BK63" s="365"/>
      <c r="BL63" s="365"/>
      <c r="BM63" s="114" t="s">
        <v>2407</v>
      </c>
      <c r="BN63" s="365"/>
      <c r="BO63" s="114" t="s">
        <v>2408</v>
      </c>
      <c r="BP63" s="365"/>
      <c r="BQ63" s="365"/>
      <c r="BR63" s="114" t="s">
        <v>2409</v>
      </c>
      <c r="BS63" s="114" t="s">
        <v>2410</v>
      </c>
      <c r="BT63" s="114" t="s">
        <v>2411</v>
      </c>
      <c r="BU63" s="114" t="s">
        <v>2412</v>
      </c>
      <c r="BV63" s="395"/>
      <c r="BW63" s="395"/>
      <c r="BX63" s="395"/>
      <c r="BY63" s="396"/>
      <c r="BZ63" s="396"/>
      <c r="CA63" s="396"/>
      <c r="CB63" s="396"/>
      <c r="CC63" s="396"/>
      <c r="CD63" s="396"/>
      <c r="CE63" s="380" t="s">
        <v>1862</v>
      </c>
      <c r="CF63" s="380" t="s">
        <v>2413</v>
      </c>
      <c r="CG63" s="396"/>
      <c r="CH63" s="396"/>
      <c r="CI63" s="396"/>
      <c r="CJ63" s="380" t="s">
        <v>2414</v>
      </c>
      <c r="CK63" s="380" t="s">
        <v>2415</v>
      </c>
      <c r="CL63" s="380" t="s">
        <v>2416</v>
      </c>
      <c r="CM63" s="381" t="s">
        <v>1775</v>
      </c>
      <c r="CN63" s="380" t="s">
        <v>980</v>
      </c>
      <c r="CO63" s="396"/>
      <c r="CP63" s="396"/>
      <c r="CQ63" s="396"/>
      <c r="CR63" s="380" t="s">
        <v>2417</v>
      </c>
      <c r="CS63" s="380" t="s">
        <v>2418</v>
      </c>
      <c r="CT63" s="396"/>
      <c r="CU63" s="396"/>
      <c r="CV63" s="380" t="s">
        <v>2419</v>
      </c>
      <c r="CW63" s="396"/>
      <c r="CX63" s="380" t="s">
        <v>2420</v>
      </c>
      <c r="CY63" s="396"/>
      <c r="CZ63" s="396"/>
      <c r="DA63" s="380" t="s">
        <v>2421</v>
      </c>
      <c r="DB63" s="380" t="s">
        <v>2422</v>
      </c>
      <c r="DC63" s="380" t="s">
        <v>2423</v>
      </c>
      <c r="DD63" s="380" t="s">
        <v>1900</v>
      </c>
    </row>
    <row r="64" spans="1:108" s="28" customFormat="1" ht="6.75" customHeight="1">
      <c r="B64" s="391"/>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392"/>
      <c r="AF64" s="111"/>
      <c r="AK64" s="113" t="str">
        <f t="shared" si="0"/>
        <v/>
      </c>
      <c r="AL64" s="113" t="str">
        <f t="shared" si="1"/>
        <v/>
      </c>
      <c r="AM64" s="114" t="str">
        <f t="shared" si="2"/>
        <v/>
      </c>
      <c r="AN64" s="395"/>
      <c r="AO64" s="114">
        <v>56</v>
      </c>
      <c r="AP64" s="365"/>
      <c r="AQ64" s="365"/>
      <c r="AR64" s="365"/>
      <c r="AS64" s="365"/>
      <c r="AT64" s="365"/>
      <c r="AU64" s="365"/>
      <c r="AV64" s="114" t="s">
        <v>2424</v>
      </c>
      <c r="AW64" s="114" t="s">
        <v>2425</v>
      </c>
      <c r="AX64" s="365"/>
      <c r="AY64" s="365"/>
      <c r="AZ64" s="365"/>
      <c r="BA64" s="114" t="s">
        <v>2426</v>
      </c>
      <c r="BB64" s="114" t="s">
        <v>2427</v>
      </c>
      <c r="BC64" s="114" t="s">
        <v>2428</v>
      </c>
      <c r="BD64" s="379" t="s">
        <v>2429</v>
      </c>
      <c r="BE64" s="114" t="s">
        <v>2430</v>
      </c>
      <c r="BF64" s="365"/>
      <c r="BG64" s="365"/>
      <c r="BH64" s="365"/>
      <c r="BI64" s="114" t="s">
        <v>2431</v>
      </c>
      <c r="BJ64" s="114" t="s">
        <v>2432</v>
      </c>
      <c r="BK64" s="365"/>
      <c r="BL64" s="365"/>
      <c r="BM64" s="114" t="s">
        <v>2433</v>
      </c>
      <c r="BN64" s="365"/>
      <c r="BO64" s="114" t="s">
        <v>2434</v>
      </c>
      <c r="BP64" s="365"/>
      <c r="BQ64" s="365"/>
      <c r="BR64" s="114" t="s">
        <v>2435</v>
      </c>
      <c r="BS64" s="114" t="s">
        <v>2436</v>
      </c>
      <c r="BT64" s="114" t="s">
        <v>2437</v>
      </c>
      <c r="BU64" s="114" t="s">
        <v>2438</v>
      </c>
      <c r="BV64" s="395"/>
      <c r="BW64" s="395"/>
      <c r="BX64" s="395"/>
      <c r="BY64" s="396"/>
      <c r="BZ64" s="396"/>
      <c r="CA64" s="396"/>
      <c r="CB64" s="396"/>
      <c r="CC64" s="396"/>
      <c r="CD64" s="396"/>
      <c r="CE64" s="380" t="s">
        <v>2439</v>
      </c>
      <c r="CF64" s="380" t="s">
        <v>2440</v>
      </c>
      <c r="CG64" s="396"/>
      <c r="CH64" s="396"/>
      <c r="CI64" s="396"/>
      <c r="CJ64" s="380" t="s">
        <v>2441</v>
      </c>
      <c r="CK64" s="380" t="s">
        <v>2442</v>
      </c>
      <c r="CL64" s="380" t="s">
        <v>1824</v>
      </c>
      <c r="CM64" s="381" t="s">
        <v>2443</v>
      </c>
      <c r="CN64" s="380" t="s">
        <v>2444</v>
      </c>
      <c r="CO64" s="396"/>
      <c r="CP64" s="396"/>
      <c r="CQ64" s="396"/>
      <c r="CR64" s="380" t="s">
        <v>2445</v>
      </c>
      <c r="CS64" s="380" t="s">
        <v>2446</v>
      </c>
      <c r="CT64" s="396"/>
      <c r="CU64" s="396"/>
      <c r="CV64" s="380" t="s">
        <v>1889</v>
      </c>
      <c r="CW64" s="396"/>
      <c r="CX64" s="380" t="s">
        <v>2447</v>
      </c>
      <c r="CY64" s="396"/>
      <c r="CZ64" s="396"/>
      <c r="DA64" s="380" t="s">
        <v>2448</v>
      </c>
      <c r="DB64" s="380" t="s">
        <v>2449</v>
      </c>
      <c r="DC64" s="380" t="s">
        <v>2450</v>
      </c>
      <c r="DD64" s="380" t="s">
        <v>2451</v>
      </c>
    </row>
    <row r="65" spans="1:108" s="28" customFormat="1" ht="36" customHeight="1">
      <c r="B65" s="391"/>
      <c r="C65" s="12"/>
      <c r="D65" s="434" t="s">
        <v>2452</v>
      </c>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392"/>
      <c r="AF65" s="111"/>
      <c r="AK65" s="113" t="str">
        <f t="shared" si="0"/>
        <v/>
      </c>
      <c r="AL65" s="113" t="str">
        <f t="shared" si="1"/>
        <v/>
      </c>
      <c r="AM65" s="114" t="str">
        <f t="shared" si="2"/>
        <v/>
      </c>
      <c r="AN65" s="395"/>
      <c r="AO65" s="114">
        <v>57</v>
      </c>
      <c r="AP65" s="365"/>
      <c r="AQ65" s="365"/>
      <c r="AR65" s="365"/>
      <c r="AS65" s="365"/>
      <c r="AT65" s="365"/>
      <c r="AU65" s="365"/>
      <c r="AV65" s="114" t="s">
        <v>2453</v>
      </c>
      <c r="AW65" s="114" t="s">
        <v>2454</v>
      </c>
      <c r="AX65" s="365"/>
      <c r="AY65" s="365"/>
      <c r="AZ65" s="365"/>
      <c r="BA65" s="114" t="s">
        <v>2455</v>
      </c>
      <c r="BB65" s="114" t="s">
        <v>2456</v>
      </c>
      <c r="BC65" s="114" t="s">
        <v>2457</v>
      </c>
      <c r="BD65" s="379" t="s">
        <v>2458</v>
      </c>
      <c r="BE65" s="114" t="s">
        <v>2459</v>
      </c>
      <c r="BF65" s="365"/>
      <c r="BG65" s="365"/>
      <c r="BH65" s="365"/>
      <c r="BI65" s="114" t="s">
        <v>2460</v>
      </c>
      <c r="BJ65" s="114" t="s">
        <v>2461</v>
      </c>
      <c r="BK65" s="365"/>
      <c r="BL65" s="365"/>
      <c r="BM65" s="114" t="s">
        <v>2462</v>
      </c>
      <c r="BN65" s="365"/>
      <c r="BO65" s="114" t="s">
        <v>2463</v>
      </c>
      <c r="BP65" s="365"/>
      <c r="BQ65" s="365"/>
      <c r="BR65" s="114" t="s">
        <v>2464</v>
      </c>
      <c r="BS65" s="114" t="s">
        <v>2465</v>
      </c>
      <c r="BT65" s="114" t="s">
        <v>2466</v>
      </c>
      <c r="BU65" s="114" t="s">
        <v>2467</v>
      </c>
      <c r="BV65" s="395"/>
      <c r="BW65" s="395"/>
      <c r="BX65" s="395"/>
      <c r="BY65" s="396"/>
      <c r="BZ65" s="396"/>
      <c r="CA65" s="396"/>
      <c r="CB65" s="396"/>
      <c r="CC65" s="396"/>
      <c r="CD65" s="396"/>
      <c r="CE65" s="380" t="s">
        <v>2468</v>
      </c>
      <c r="CF65" s="380" t="s">
        <v>868</v>
      </c>
      <c r="CG65" s="396"/>
      <c r="CH65" s="396"/>
      <c r="CI65" s="396"/>
      <c r="CJ65" s="380" t="s">
        <v>2469</v>
      </c>
      <c r="CK65" s="380" t="s">
        <v>2470</v>
      </c>
      <c r="CL65" s="380" t="s">
        <v>862</v>
      </c>
      <c r="CM65" s="381" t="s">
        <v>980</v>
      </c>
      <c r="CN65" s="380" t="s">
        <v>2471</v>
      </c>
      <c r="CO65" s="396"/>
      <c r="CP65" s="396"/>
      <c r="CQ65" s="396"/>
      <c r="CR65" s="380" t="s">
        <v>2472</v>
      </c>
      <c r="CS65" s="380" t="s">
        <v>2473</v>
      </c>
      <c r="CT65" s="396"/>
      <c r="CU65" s="396"/>
      <c r="CV65" s="380" t="s">
        <v>2474</v>
      </c>
      <c r="CW65" s="396"/>
      <c r="CX65" s="380" t="s">
        <v>2475</v>
      </c>
      <c r="CY65" s="396"/>
      <c r="CZ65" s="396"/>
      <c r="DA65" s="380" t="s">
        <v>2476</v>
      </c>
      <c r="DB65" s="380" t="s">
        <v>2477</v>
      </c>
      <c r="DC65" s="380" t="s">
        <v>2478</v>
      </c>
      <c r="DD65" s="380" t="s">
        <v>1624</v>
      </c>
    </row>
    <row r="66" spans="1:108" s="28" customFormat="1" ht="6.75" customHeight="1">
      <c r="B66" s="391"/>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392"/>
      <c r="AF66" s="111"/>
      <c r="AK66" s="113" t="str">
        <f t="shared" si="0"/>
        <v/>
      </c>
      <c r="AL66" s="113" t="str">
        <f t="shared" si="1"/>
        <v/>
      </c>
      <c r="AM66" s="114" t="str">
        <f t="shared" si="2"/>
        <v/>
      </c>
      <c r="AN66" s="395"/>
      <c r="AO66" s="114">
        <v>58</v>
      </c>
      <c r="AP66" s="365"/>
      <c r="AQ66" s="365"/>
      <c r="AR66" s="365"/>
      <c r="AS66" s="365"/>
      <c r="AT66" s="365"/>
      <c r="AU66" s="365"/>
      <c r="AV66" s="114" t="s">
        <v>2479</v>
      </c>
      <c r="AW66" s="114" t="s">
        <v>2480</v>
      </c>
      <c r="AX66" s="365"/>
      <c r="AY66" s="365"/>
      <c r="AZ66" s="365"/>
      <c r="BA66" s="114" t="s">
        <v>2481</v>
      </c>
      <c r="BB66" s="114" t="s">
        <v>2482</v>
      </c>
      <c r="BC66" s="114" t="s">
        <v>2483</v>
      </c>
      <c r="BD66" s="379" t="s">
        <v>2484</v>
      </c>
      <c r="BE66" s="114" t="s">
        <v>2485</v>
      </c>
      <c r="BF66" s="365"/>
      <c r="BG66" s="365"/>
      <c r="BH66" s="365"/>
      <c r="BI66" s="114" t="s">
        <v>2486</v>
      </c>
      <c r="BJ66" s="114" t="s">
        <v>2487</v>
      </c>
      <c r="BK66" s="365"/>
      <c r="BL66" s="365"/>
      <c r="BM66" s="114" t="s">
        <v>2488</v>
      </c>
      <c r="BN66" s="365"/>
      <c r="BO66" s="114" t="s">
        <v>2489</v>
      </c>
      <c r="BP66" s="365"/>
      <c r="BQ66" s="365"/>
      <c r="BR66" s="114" t="s">
        <v>2490</v>
      </c>
      <c r="BS66" s="114" t="s">
        <v>2491</v>
      </c>
      <c r="BT66" s="114" t="s">
        <v>2492</v>
      </c>
      <c r="BU66" s="114" t="s">
        <v>2493</v>
      </c>
      <c r="BV66" s="395"/>
      <c r="BW66" s="395"/>
      <c r="BX66" s="395"/>
      <c r="BY66" s="396"/>
      <c r="BZ66" s="396"/>
      <c r="CA66" s="396"/>
      <c r="CB66" s="396"/>
      <c r="CC66" s="396"/>
      <c r="CD66" s="396"/>
      <c r="CE66" s="380" t="s">
        <v>2494</v>
      </c>
      <c r="CF66" s="380" t="s">
        <v>2495</v>
      </c>
      <c r="CG66" s="396"/>
      <c r="CH66" s="396"/>
      <c r="CI66" s="396"/>
      <c r="CJ66" s="380" t="s">
        <v>2496</v>
      </c>
      <c r="CK66" s="380" t="s">
        <v>2497</v>
      </c>
      <c r="CL66" s="380" t="s">
        <v>2498</v>
      </c>
      <c r="CM66" s="381" t="s">
        <v>2499</v>
      </c>
      <c r="CN66" s="380" t="s">
        <v>2500</v>
      </c>
      <c r="CO66" s="396"/>
      <c r="CP66" s="396"/>
      <c r="CQ66" s="396"/>
      <c r="CR66" s="380" t="s">
        <v>2501</v>
      </c>
      <c r="CS66" s="380" t="s">
        <v>2502</v>
      </c>
      <c r="CT66" s="396"/>
      <c r="CU66" s="396"/>
      <c r="CV66" s="380" t="s">
        <v>2503</v>
      </c>
      <c r="CW66" s="396"/>
      <c r="CX66" s="380" t="s">
        <v>2504</v>
      </c>
      <c r="CY66" s="396"/>
      <c r="CZ66" s="396"/>
      <c r="DA66" s="380" t="s">
        <v>2505</v>
      </c>
      <c r="DB66" s="380" t="s">
        <v>2506</v>
      </c>
      <c r="DC66" s="380" t="s">
        <v>2507</v>
      </c>
      <c r="DD66" s="380" t="s">
        <v>2508</v>
      </c>
    </row>
    <row r="67" spans="1:108" s="28" customFormat="1" ht="15" customHeight="1">
      <c r="B67" s="391"/>
      <c r="C67" s="12"/>
      <c r="D67" s="434" t="s">
        <v>2509</v>
      </c>
      <c r="E67" s="434"/>
      <c r="F67" s="434"/>
      <c r="G67" s="434"/>
      <c r="H67" s="434"/>
      <c r="I67" s="434"/>
      <c r="J67" s="434"/>
      <c r="K67" s="434"/>
      <c r="L67" s="434"/>
      <c r="M67" s="434"/>
      <c r="N67" s="434"/>
      <c r="O67" s="434"/>
      <c r="P67" s="434"/>
      <c r="Q67" s="434"/>
      <c r="R67" s="434"/>
      <c r="S67" s="434"/>
      <c r="T67" s="434"/>
      <c r="U67" s="434"/>
      <c r="V67" s="434"/>
      <c r="W67" s="434"/>
      <c r="X67" s="434"/>
      <c r="Y67" s="434"/>
      <c r="Z67" s="434"/>
      <c r="AA67" s="434"/>
      <c r="AB67" s="434"/>
      <c r="AC67" s="434"/>
      <c r="AD67" s="392"/>
      <c r="AF67" s="111"/>
      <c r="AK67" s="113" t="str">
        <f t="shared" si="0"/>
        <v/>
      </c>
      <c r="AL67" s="113" t="str">
        <f t="shared" si="1"/>
        <v/>
      </c>
      <c r="AM67" s="114" t="str">
        <f t="shared" si="2"/>
        <v/>
      </c>
      <c r="AN67" s="395"/>
      <c r="AO67" s="114">
        <v>59</v>
      </c>
      <c r="AP67" s="365"/>
      <c r="AQ67" s="365"/>
      <c r="AR67" s="365"/>
      <c r="AS67" s="365"/>
      <c r="AT67" s="365"/>
      <c r="AU67" s="365"/>
      <c r="AV67" s="114" t="s">
        <v>2510</v>
      </c>
      <c r="AW67" s="114" t="s">
        <v>2511</v>
      </c>
      <c r="AX67" s="365"/>
      <c r="AY67" s="365"/>
      <c r="AZ67" s="365"/>
      <c r="BA67" s="114" t="s">
        <v>2512</v>
      </c>
      <c r="BB67" s="114" t="s">
        <v>2513</v>
      </c>
      <c r="BC67" s="114" t="s">
        <v>2514</v>
      </c>
      <c r="BD67" s="379" t="s">
        <v>2515</v>
      </c>
      <c r="BE67" s="114" t="s">
        <v>2516</v>
      </c>
      <c r="BF67" s="365"/>
      <c r="BG67" s="365"/>
      <c r="BH67" s="365"/>
      <c r="BI67" s="114" t="s">
        <v>2517</v>
      </c>
      <c r="BJ67" s="114" t="s">
        <v>2518</v>
      </c>
      <c r="BK67" s="365"/>
      <c r="BL67" s="365"/>
      <c r="BM67" s="114" t="s">
        <v>2519</v>
      </c>
      <c r="BN67" s="365"/>
      <c r="BO67" s="114" t="s">
        <v>2520</v>
      </c>
      <c r="BP67" s="365"/>
      <c r="BQ67" s="365"/>
      <c r="BR67" s="114" t="s">
        <v>2521</v>
      </c>
      <c r="BS67" s="114" t="s">
        <v>2522</v>
      </c>
      <c r="BT67" s="114" t="s">
        <v>2523</v>
      </c>
      <c r="BU67" s="114" t="s">
        <v>2524</v>
      </c>
      <c r="BV67" s="395"/>
      <c r="BW67" s="395"/>
      <c r="BX67" s="395"/>
      <c r="BY67" s="396"/>
      <c r="BZ67" s="396"/>
      <c r="CA67" s="396"/>
      <c r="CB67" s="396"/>
      <c r="CC67" s="396"/>
      <c r="CD67" s="396"/>
      <c r="CE67" s="380" t="s">
        <v>2525</v>
      </c>
      <c r="CF67" s="380" t="s">
        <v>2526</v>
      </c>
      <c r="CG67" s="396"/>
      <c r="CH67" s="396"/>
      <c r="CI67" s="396"/>
      <c r="CJ67" s="380" t="s">
        <v>2527</v>
      </c>
      <c r="CK67" s="380" t="s">
        <v>2528</v>
      </c>
      <c r="CL67" s="380" t="s">
        <v>2529</v>
      </c>
      <c r="CM67" s="381" t="s">
        <v>2530</v>
      </c>
      <c r="CN67" s="380" t="s">
        <v>2531</v>
      </c>
      <c r="CO67" s="396"/>
      <c r="CP67" s="396"/>
      <c r="CQ67" s="396"/>
      <c r="CR67" s="380" t="s">
        <v>2532</v>
      </c>
      <c r="CS67" s="380" t="s">
        <v>2533</v>
      </c>
      <c r="CT67" s="396"/>
      <c r="CU67" s="396"/>
      <c r="CV67" s="380" t="s">
        <v>2534</v>
      </c>
      <c r="CW67" s="396"/>
      <c r="CX67" s="380" t="s">
        <v>2535</v>
      </c>
      <c r="CY67" s="396"/>
      <c r="CZ67" s="396"/>
      <c r="DA67" s="380" t="s">
        <v>2536</v>
      </c>
      <c r="DB67" s="380" t="s">
        <v>2537</v>
      </c>
      <c r="DC67" s="380" t="s">
        <v>2538</v>
      </c>
      <c r="DD67" s="380" t="s">
        <v>2539</v>
      </c>
    </row>
    <row r="68" spans="1:108" s="28" customFormat="1" ht="6.75" customHeight="1">
      <c r="B68" s="391"/>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392"/>
      <c r="AF68" s="111"/>
      <c r="AK68" s="113" t="str">
        <f t="shared" si="0"/>
        <v/>
      </c>
      <c r="AL68" s="113" t="str">
        <f t="shared" si="1"/>
        <v/>
      </c>
      <c r="AM68" s="114" t="str">
        <f t="shared" si="2"/>
        <v/>
      </c>
      <c r="AN68" s="395"/>
      <c r="AO68" s="114">
        <v>60</v>
      </c>
      <c r="AP68" s="365"/>
      <c r="AQ68" s="365"/>
      <c r="AR68" s="365"/>
      <c r="AS68" s="365"/>
      <c r="AT68" s="365"/>
      <c r="AU68" s="365"/>
      <c r="AV68" s="114" t="s">
        <v>2540</v>
      </c>
      <c r="AW68" s="114" t="s">
        <v>2541</v>
      </c>
      <c r="AX68" s="365"/>
      <c r="AY68" s="365"/>
      <c r="AZ68" s="365"/>
      <c r="BA68" s="114" t="s">
        <v>2542</v>
      </c>
      <c r="BB68" s="114" t="s">
        <v>2543</v>
      </c>
      <c r="BC68" s="114" t="s">
        <v>2544</v>
      </c>
      <c r="BD68" s="379" t="s">
        <v>2545</v>
      </c>
      <c r="BE68" s="114" t="s">
        <v>2546</v>
      </c>
      <c r="BF68" s="365"/>
      <c r="BG68" s="365"/>
      <c r="BH68" s="365"/>
      <c r="BI68" s="114" t="s">
        <v>2547</v>
      </c>
      <c r="BJ68" s="114" t="s">
        <v>2548</v>
      </c>
      <c r="BK68" s="365"/>
      <c r="BL68" s="365"/>
      <c r="BM68" s="365">
        <v>24099</v>
      </c>
      <c r="BN68" s="365"/>
      <c r="BO68" s="114" t="s">
        <v>2549</v>
      </c>
      <c r="BP68" s="365"/>
      <c r="BQ68" s="365"/>
      <c r="BR68" s="114" t="s">
        <v>2550</v>
      </c>
      <c r="BS68" s="114" t="s">
        <v>2551</v>
      </c>
      <c r="BT68" s="114" t="s">
        <v>2552</v>
      </c>
      <c r="BU68" s="365">
        <v>32099</v>
      </c>
      <c r="BV68" s="395"/>
      <c r="BW68" s="395"/>
      <c r="BX68" s="395"/>
      <c r="BY68" s="396"/>
      <c r="BZ68" s="396"/>
      <c r="CA68" s="396"/>
      <c r="CB68" s="396"/>
      <c r="CC68" s="396"/>
      <c r="CD68" s="396"/>
      <c r="CE68" s="380" t="s">
        <v>2553</v>
      </c>
      <c r="CF68" s="380" t="s">
        <v>2554</v>
      </c>
      <c r="CG68" s="396"/>
      <c r="CH68" s="396"/>
      <c r="CI68" s="396"/>
      <c r="CJ68" s="380" t="s">
        <v>2555</v>
      </c>
      <c r="CK68" s="380" t="s">
        <v>2556</v>
      </c>
      <c r="CL68" s="380" t="s">
        <v>2557</v>
      </c>
      <c r="CM68" s="381" t="s">
        <v>2558</v>
      </c>
      <c r="CN68" s="380" t="s">
        <v>2559</v>
      </c>
      <c r="CO68" s="396"/>
      <c r="CP68" s="396"/>
      <c r="CQ68" s="396"/>
      <c r="CR68" s="380" t="s">
        <v>2560</v>
      </c>
      <c r="CS68" s="380" t="s">
        <v>2561</v>
      </c>
      <c r="CT68" s="396"/>
      <c r="CU68" s="396"/>
      <c r="CV68" s="380" t="s">
        <v>385</v>
      </c>
      <c r="CW68" s="396"/>
      <c r="CX68" s="380" t="s">
        <v>2562</v>
      </c>
      <c r="CY68" s="396"/>
      <c r="CZ68" s="396"/>
      <c r="DA68" s="380" t="s">
        <v>2563</v>
      </c>
      <c r="DB68" s="380" t="s">
        <v>2564</v>
      </c>
      <c r="DC68" s="380" t="s">
        <v>1395</v>
      </c>
      <c r="DD68" s="380" t="s">
        <v>385</v>
      </c>
    </row>
    <row r="69" spans="1:108" s="28" customFormat="1" ht="36" customHeight="1">
      <c r="B69" s="391"/>
      <c r="C69" s="434" t="s">
        <v>2565</v>
      </c>
      <c r="D69" s="434"/>
      <c r="E69" s="434"/>
      <c r="F69" s="434"/>
      <c r="G69" s="434"/>
      <c r="H69" s="434"/>
      <c r="I69" s="434"/>
      <c r="J69" s="434"/>
      <c r="K69" s="434"/>
      <c r="L69" s="434"/>
      <c r="M69" s="434"/>
      <c r="N69" s="434"/>
      <c r="O69" s="434"/>
      <c r="P69" s="434"/>
      <c r="Q69" s="434"/>
      <c r="R69" s="434"/>
      <c r="S69" s="434"/>
      <c r="T69" s="434"/>
      <c r="U69" s="434"/>
      <c r="V69" s="434"/>
      <c r="W69" s="434"/>
      <c r="X69" s="434"/>
      <c r="Y69" s="434"/>
      <c r="Z69" s="434"/>
      <c r="AA69" s="434"/>
      <c r="AB69" s="434"/>
      <c r="AC69" s="434"/>
      <c r="AD69" s="392"/>
      <c r="AF69" s="111"/>
      <c r="AK69" s="113" t="str">
        <f t="shared" si="0"/>
        <v/>
      </c>
      <c r="AL69" s="113" t="str">
        <f t="shared" si="1"/>
        <v/>
      </c>
      <c r="AM69" s="114" t="str">
        <f t="shared" si="2"/>
        <v/>
      </c>
      <c r="AN69" s="395"/>
      <c r="AO69" s="114">
        <v>61</v>
      </c>
      <c r="AP69" s="365"/>
      <c r="AQ69" s="365"/>
      <c r="AR69" s="365"/>
      <c r="AS69" s="365"/>
      <c r="AT69" s="365"/>
      <c r="AU69" s="365"/>
      <c r="AV69" s="114" t="s">
        <v>2566</v>
      </c>
      <c r="AW69" s="114" t="s">
        <v>2567</v>
      </c>
      <c r="AX69" s="365"/>
      <c r="AY69" s="365"/>
      <c r="AZ69" s="365"/>
      <c r="BA69" s="114" t="s">
        <v>2568</v>
      </c>
      <c r="BB69" s="114" t="s">
        <v>2569</v>
      </c>
      <c r="BC69" s="114" t="s">
        <v>2570</v>
      </c>
      <c r="BD69" s="379" t="s">
        <v>2571</v>
      </c>
      <c r="BE69" s="114" t="s">
        <v>2572</v>
      </c>
      <c r="BF69" s="365"/>
      <c r="BG69" s="365"/>
      <c r="BH69" s="365"/>
      <c r="BI69" s="114" t="s">
        <v>2573</v>
      </c>
      <c r="BJ69" s="114" t="s">
        <v>2574</v>
      </c>
      <c r="BK69" s="365"/>
      <c r="BL69" s="365"/>
      <c r="BM69" s="365"/>
      <c r="BN69" s="365"/>
      <c r="BO69" s="114" t="s">
        <v>2575</v>
      </c>
      <c r="BP69" s="365"/>
      <c r="BQ69" s="365"/>
      <c r="BR69" s="114" t="s">
        <v>2576</v>
      </c>
      <c r="BS69" s="114" t="s">
        <v>2577</v>
      </c>
      <c r="BT69" s="114" t="s">
        <v>2578</v>
      </c>
      <c r="BU69" s="365"/>
      <c r="BV69" s="395"/>
      <c r="BW69" s="395"/>
      <c r="BX69" s="395"/>
      <c r="BY69" s="396"/>
      <c r="BZ69" s="396"/>
      <c r="CA69" s="396"/>
      <c r="CB69" s="396"/>
      <c r="CC69" s="396"/>
      <c r="CD69" s="396"/>
      <c r="CE69" s="380" t="s">
        <v>2579</v>
      </c>
      <c r="CF69" s="380" t="s">
        <v>2580</v>
      </c>
      <c r="CG69" s="396"/>
      <c r="CH69" s="396"/>
      <c r="CI69" s="396"/>
      <c r="CJ69" s="380" t="s">
        <v>2581</v>
      </c>
      <c r="CK69" s="380" t="s">
        <v>2582</v>
      </c>
      <c r="CL69" s="380" t="s">
        <v>2583</v>
      </c>
      <c r="CM69" s="381" t="s">
        <v>2584</v>
      </c>
      <c r="CN69" s="380" t="s">
        <v>2585</v>
      </c>
      <c r="CO69" s="396"/>
      <c r="CP69" s="396"/>
      <c r="CQ69" s="396"/>
      <c r="CR69" s="380" t="s">
        <v>2586</v>
      </c>
      <c r="CS69" s="380" t="s">
        <v>2587</v>
      </c>
      <c r="CT69" s="396"/>
      <c r="CU69" s="396"/>
      <c r="CV69" s="396"/>
      <c r="CW69" s="396"/>
      <c r="CX69" s="380" t="s">
        <v>2588</v>
      </c>
      <c r="CY69" s="396"/>
      <c r="CZ69" s="396"/>
      <c r="DA69" s="380" t="s">
        <v>2589</v>
      </c>
      <c r="DB69" s="380" t="s">
        <v>2590</v>
      </c>
      <c r="DC69" s="380" t="s">
        <v>1250</v>
      </c>
      <c r="DD69" s="396"/>
    </row>
    <row r="70" spans="1:108" s="3" customFormat="1" ht="6.75" customHeight="1">
      <c r="A70" s="10"/>
      <c r="B70" s="400"/>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402"/>
      <c r="AF70" s="110"/>
      <c r="AK70" s="113" t="str">
        <f t="shared" si="0"/>
        <v/>
      </c>
      <c r="AL70" s="113" t="str">
        <f t="shared" si="1"/>
        <v/>
      </c>
      <c r="AM70" s="114" t="str">
        <f t="shared" si="2"/>
        <v/>
      </c>
      <c r="AN70" s="395"/>
      <c r="AO70" s="114">
        <v>62</v>
      </c>
      <c r="AP70" s="365"/>
      <c r="AQ70" s="365"/>
      <c r="AR70" s="365"/>
      <c r="AS70" s="365"/>
      <c r="AT70" s="365"/>
      <c r="AU70" s="365"/>
      <c r="AV70" s="114" t="s">
        <v>2591</v>
      </c>
      <c r="AW70" s="114" t="s">
        <v>2592</v>
      </c>
      <c r="AX70" s="365"/>
      <c r="AY70" s="365"/>
      <c r="AZ70" s="365"/>
      <c r="BA70" s="114" t="s">
        <v>2593</v>
      </c>
      <c r="BB70" s="114" t="s">
        <v>2594</v>
      </c>
      <c r="BC70" s="114" t="s">
        <v>2595</v>
      </c>
      <c r="BD70" s="379" t="s">
        <v>2596</v>
      </c>
      <c r="BE70" s="114" t="s">
        <v>2597</v>
      </c>
      <c r="BF70" s="365"/>
      <c r="BG70" s="365"/>
      <c r="BH70" s="365"/>
      <c r="BI70" s="114" t="s">
        <v>2598</v>
      </c>
      <c r="BJ70" s="114" t="s">
        <v>2599</v>
      </c>
      <c r="BK70" s="365"/>
      <c r="BL70" s="365"/>
      <c r="BM70" s="365"/>
      <c r="BN70" s="365"/>
      <c r="BO70" s="114" t="s">
        <v>2600</v>
      </c>
      <c r="BP70" s="365"/>
      <c r="BQ70" s="365"/>
      <c r="BR70" s="365">
        <v>29099</v>
      </c>
      <c r="BS70" s="114" t="s">
        <v>2601</v>
      </c>
      <c r="BT70" s="114" t="s">
        <v>2602</v>
      </c>
      <c r="BU70" s="365"/>
      <c r="BV70" s="395"/>
      <c r="BW70" s="395"/>
      <c r="BX70" s="395"/>
      <c r="BY70" s="396"/>
      <c r="BZ70" s="396"/>
      <c r="CA70" s="396"/>
      <c r="CB70" s="396"/>
      <c r="CC70" s="396"/>
      <c r="CD70" s="396"/>
      <c r="CE70" s="380" t="s">
        <v>2603</v>
      </c>
      <c r="CF70" s="380" t="s">
        <v>2604</v>
      </c>
      <c r="CG70" s="396"/>
      <c r="CH70" s="396"/>
      <c r="CI70" s="396"/>
      <c r="CJ70" s="380" t="s">
        <v>2605</v>
      </c>
      <c r="CK70" s="380" t="s">
        <v>2606</v>
      </c>
      <c r="CL70" s="380" t="s">
        <v>2607</v>
      </c>
      <c r="CM70" s="381" t="s">
        <v>2608</v>
      </c>
      <c r="CN70" s="380" t="s">
        <v>1009</v>
      </c>
      <c r="CO70" s="396"/>
      <c r="CP70" s="396"/>
      <c r="CQ70" s="396"/>
      <c r="CR70" s="380" t="s">
        <v>2609</v>
      </c>
      <c r="CS70" s="380" t="s">
        <v>1152</v>
      </c>
      <c r="CT70" s="396"/>
      <c r="CU70" s="396"/>
      <c r="CV70" s="396"/>
      <c r="CW70" s="396"/>
      <c r="CX70" s="380" t="s">
        <v>2610</v>
      </c>
      <c r="CY70" s="396"/>
      <c r="CZ70" s="396"/>
      <c r="DA70" s="380" t="s">
        <v>385</v>
      </c>
      <c r="DB70" s="380" t="s">
        <v>2611</v>
      </c>
      <c r="DC70" s="380" t="s">
        <v>2612</v>
      </c>
      <c r="DD70" s="396"/>
    </row>
    <row r="71" spans="1:108" s="3" customFormat="1" ht="60" customHeight="1">
      <c r="A71" s="10"/>
      <c r="B71" s="400"/>
      <c r="C71" s="434" t="s">
        <v>2613</v>
      </c>
      <c r="D71" s="434"/>
      <c r="E71" s="434" t="s">
        <v>2614</v>
      </c>
      <c r="F71" s="434"/>
      <c r="G71" s="434"/>
      <c r="H71" s="434"/>
      <c r="I71" s="434"/>
      <c r="J71" s="434"/>
      <c r="K71" s="434"/>
      <c r="L71" s="434"/>
      <c r="M71" s="434"/>
      <c r="N71" s="434"/>
      <c r="O71" s="434"/>
      <c r="P71" s="434"/>
      <c r="Q71" s="434"/>
      <c r="R71" s="434"/>
      <c r="S71" s="434"/>
      <c r="T71" s="434"/>
      <c r="U71" s="434"/>
      <c r="V71" s="434"/>
      <c r="W71" s="434"/>
      <c r="X71" s="434"/>
      <c r="Y71" s="434"/>
      <c r="Z71" s="434"/>
      <c r="AA71" s="434"/>
      <c r="AB71" s="434"/>
      <c r="AC71" s="434"/>
      <c r="AD71" s="403"/>
      <c r="AF71" s="110"/>
      <c r="AK71" s="113" t="str">
        <f t="shared" si="0"/>
        <v/>
      </c>
      <c r="AL71" s="113" t="str">
        <f t="shared" si="1"/>
        <v/>
      </c>
      <c r="AM71" s="114" t="str">
        <f t="shared" si="2"/>
        <v/>
      </c>
      <c r="AN71" s="395"/>
      <c r="AO71" s="114">
        <v>63</v>
      </c>
      <c r="AP71" s="365"/>
      <c r="AQ71" s="365"/>
      <c r="AR71" s="365"/>
      <c r="AS71" s="365"/>
      <c r="AT71" s="365"/>
      <c r="AU71" s="365"/>
      <c r="AV71" s="114" t="s">
        <v>2615</v>
      </c>
      <c r="AW71" s="114" t="s">
        <v>2616</v>
      </c>
      <c r="AX71" s="365"/>
      <c r="AY71" s="365"/>
      <c r="AZ71" s="365"/>
      <c r="BA71" s="114" t="s">
        <v>2617</v>
      </c>
      <c r="BB71" s="114" t="s">
        <v>2618</v>
      </c>
      <c r="BC71" s="114" t="s">
        <v>2619</v>
      </c>
      <c r="BD71" s="379" t="s">
        <v>2620</v>
      </c>
      <c r="BE71" s="114" t="s">
        <v>2621</v>
      </c>
      <c r="BF71" s="365"/>
      <c r="BG71" s="365"/>
      <c r="BH71" s="365"/>
      <c r="BI71" s="114" t="s">
        <v>2622</v>
      </c>
      <c r="BJ71" s="114" t="s">
        <v>2623</v>
      </c>
      <c r="BK71" s="365"/>
      <c r="BL71" s="365"/>
      <c r="BM71" s="365"/>
      <c r="BN71" s="365"/>
      <c r="BO71" s="114" t="s">
        <v>2624</v>
      </c>
      <c r="BP71" s="365"/>
      <c r="BQ71" s="365"/>
      <c r="BR71" s="365"/>
      <c r="BS71" s="114" t="s">
        <v>2625</v>
      </c>
      <c r="BT71" s="114" t="s">
        <v>2626</v>
      </c>
      <c r="BU71" s="365"/>
      <c r="BV71" s="395"/>
      <c r="BW71" s="395"/>
      <c r="BX71" s="395"/>
      <c r="BY71" s="396"/>
      <c r="BZ71" s="396"/>
      <c r="CA71" s="396"/>
      <c r="CB71" s="396"/>
      <c r="CC71" s="396"/>
      <c r="CD71" s="396"/>
      <c r="CE71" s="380" t="s">
        <v>2627</v>
      </c>
      <c r="CF71" s="380" t="s">
        <v>2628</v>
      </c>
      <c r="CG71" s="396"/>
      <c r="CH71" s="396"/>
      <c r="CI71" s="396"/>
      <c r="CJ71" s="380" t="s">
        <v>2629</v>
      </c>
      <c r="CK71" s="380" t="s">
        <v>2630</v>
      </c>
      <c r="CL71" s="380" t="s">
        <v>2631</v>
      </c>
      <c r="CM71" s="381" t="s">
        <v>2632</v>
      </c>
      <c r="CN71" s="380" t="s">
        <v>2633</v>
      </c>
      <c r="CO71" s="396"/>
      <c r="CP71" s="396"/>
      <c r="CQ71" s="396"/>
      <c r="CR71" s="380" t="s">
        <v>2634</v>
      </c>
      <c r="CS71" s="380" t="s">
        <v>2635</v>
      </c>
      <c r="CT71" s="396"/>
      <c r="CU71" s="396"/>
      <c r="CV71" s="396"/>
      <c r="CW71" s="396"/>
      <c r="CX71" s="380" t="s">
        <v>2636</v>
      </c>
      <c r="CY71" s="396"/>
      <c r="CZ71" s="396"/>
      <c r="DA71" s="396"/>
      <c r="DB71" s="380" t="s">
        <v>2637</v>
      </c>
      <c r="DC71" s="380" t="s">
        <v>2638</v>
      </c>
      <c r="DD71" s="396"/>
    </row>
    <row r="72" spans="1:108" s="3" customFormat="1" ht="6.75" customHeight="1">
      <c r="A72" s="10"/>
      <c r="B72" s="400"/>
      <c r="C72" s="401"/>
      <c r="D72" s="401"/>
      <c r="E72" s="401"/>
      <c r="F72" s="401"/>
      <c r="G72" s="401"/>
      <c r="H72" s="401"/>
      <c r="I72" s="401"/>
      <c r="J72" s="401"/>
      <c r="K72" s="401"/>
      <c r="L72" s="401"/>
      <c r="M72" s="401"/>
      <c r="N72" s="401"/>
      <c r="O72" s="401"/>
      <c r="P72" s="401"/>
      <c r="Q72" s="401"/>
      <c r="R72" s="401"/>
      <c r="S72" s="401"/>
      <c r="T72" s="401"/>
      <c r="U72" s="401"/>
      <c r="V72" s="401"/>
      <c r="W72" s="401"/>
      <c r="X72" s="401"/>
      <c r="Y72" s="401"/>
      <c r="Z72" s="401"/>
      <c r="AA72" s="401"/>
      <c r="AB72" s="401"/>
      <c r="AC72" s="401"/>
      <c r="AD72" s="402"/>
      <c r="AF72" s="110"/>
      <c r="AK72" s="113" t="str">
        <f t="shared" si="0"/>
        <v/>
      </c>
      <c r="AL72" s="113" t="str">
        <f t="shared" si="1"/>
        <v/>
      </c>
      <c r="AM72" s="114" t="str">
        <f t="shared" si="2"/>
        <v/>
      </c>
      <c r="AN72" s="395"/>
      <c r="AO72" s="114">
        <v>64</v>
      </c>
      <c r="AP72" s="365"/>
      <c r="AQ72" s="365"/>
      <c r="AR72" s="365"/>
      <c r="AS72" s="365"/>
      <c r="AT72" s="365"/>
      <c r="AU72" s="365"/>
      <c r="AV72" s="114" t="s">
        <v>2639</v>
      </c>
      <c r="AW72" s="114" t="s">
        <v>2640</v>
      </c>
      <c r="AX72" s="365"/>
      <c r="AY72" s="365"/>
      <c r="AZ72" s="365"/>
      <c r="BA72" s="114" t="s">
        <v>2641</v>
      </c>
      <c r="BB72" s="114" t="s">
        <v>2642</v>
      </c>
      <c r="BC72" s="114" t="s">
        <v>2643</v>
      </c>
      <c r="BD72" s="379" t="s">
        <v>2644</v>
      </c>
      <c r="BE72" s="114" t="s">
        <v>2645</v>
      </c>
      <c r="BF72" s="365"/>
      <c r="BG72" s="365"/>
      <c r="BH72" s="365"/>
      <c r="BI72" s="114" t="s">
        <v>2646</v>
      </c>
      <c r="BJ72" s="114" t="s">
        <v>2647</v>
      </c>
      <c r="BK72" s="365"/>
      <c r="BL72" s="365"/>
      <c r="BM72" s="365"/>
      <c r="BN72" s="365"/>
      <c r="BO72" s="114" t="s">
        <v>2648</v>
      </c>
      <c r="BP72" s="365"/>
      <c r="BQ72" s="365"/>
      <c r="BR72" s="365"/>
      <c r="BS72" s="114" t="s">
        <v>2649</v>
      </c>
      <c r="BT72" s="114" t="s">
        <v>2650</v>
      </c>
      <c r="BU72" s="365"/>
      <c r="BV72" s="395"/>
      <c r="BW72" s="395"/>
      <c r="BX72" s="395"/>
      <c r="BY72" s="396"/>
      <c r="BZ72" s="396"/>
      <c r="CA72" s="396"/>
      <c r="CB72" s="396"/>
      <c r="CC72" s="396"/>
      <c r="CD72" s="396"/>
      <c r="CE72" s="380" t="s">
        <v>2651</v>
      </c>
      <c r="CF72" s="380" t="s">
        <v>2652</v>
      </c>
      <c r="CG72" s="396"/>
      <c r="CH72" s="396"/>
      <c r="CI72" s="396"/>
      <c r="CJ72" s="380" t="s">
        <v>2653</v>
      </c>
      <c r="CK72" s="380" t="s">
        <v>2654</v>
      </c>
      <c r="CL72" s="380" t="s">
        <v>2655</v>
      </c>
      <c r="CM72" s="381" t="s">
        <v>2656</v>
      </c>
      <c r="CN72" s="380" t="s">
        <v>2657</v>
      </c>
      <c r="CO72" s="396"/>
      <c r="CP72" s="396"/>
      <c r="CQ72" s="396"/>
      <c r="CR72" s="380" t="s">
        <v>2658</v>
      </c>
      <c r="CS72" s="380" t="s">
        <v>2659</v>
      </c>
      <c r="CT72" s="396"/>
      <c r="CU72" s="396"/>
      <c r="CV72" s="396"/>
      <c r="CW72" s="396"/>
      <c r="CX72" s="380" t="s">
        <v>2660</v>
      </c>
      <c r="CY72" s="396"/>
      <c r="CZ72" s="396"/>
      <c r="DA72" s="396"/>
      <c r="DB72" s="380" t="s">
        <v>2661</v>
      </c>
      <c r="DC72" s="380" t="s">
        <v>2662</v>
      </c>
      <c r="DD72" s="396"/>
    </row>
    <row r="73" spans="1:108" s="3" customFormat="1" ht="15" customHeight="1">
      <c r="A73" s="10"/>
      <c r="B73" s="400"/>
      <c r="C73" s="434" t="s">
        <v>2663</v>
      </c>
      <c r="D73" s="434"/>
      <c r="E73" s="434"/>
      <c r="F73" s="434"/>
      <c r="G73" s="434"/>
      <c r="H73" s="434"/>
      <c r="I73" s="434"/>
      <c r="J73" s="434"/>
      <c r="K73" s="434"/>
      <c r="L73" s="434"/>
      <c r="M73" s="434"/>
      <c r="N73" s="434"/>
      <c r="O73" s="434"/>
      <c r="P73" s="434"/>
      <c r="Q73" s="434"/>
      <c r="R73" s="434"/>
      <c r="S73" s="434"/>
      <c r="T73" s="434"/>
      <c r="U73" s="434"/>
      <c r="V73" s="434"/>
      <c r="W73" s="434"/>
      <c r="X73" s="434"/>
      <c r="Y73" s="434"/>
      <c r="Z73" s="434"/>
      <c r="AA73" s="434"/>
      <c r="AB73" s="434"/>
      <c r="AC73" s="434"/>
      <c r="AD73" s="404"/>
      <c r="AF73" s="110"/>
      <c r="AK73" s="113" t="str">
        <f t="shared" si="0"/>
        <v/>
      </c>
      <c r="AL73" s="113" t="str">
        <f t="shared" si="1"/>
        <v/>
      </c>
      <c r="AM73" s="114" t="str">
        <f t="shared" si="2"/>
        <v/>
      </c>
      <c r="AN73" s="395"/>
      <c r="AO73" s="114">
        <v>65</v>
      </c>
      <c r="AP73" s="365"/>
      <c r="AQ73" s="365"/>
      <c r="AR73" s="365"/>
      <c r="AS73" s="365"/>
      <c r="AT73" s="365"/>
      <c r="AU73" s="365"/>
      <c r="AV73" s="114" t="s">
        <v>2664</v>
      </c>
      <c r="AW73" s="114" t="s">
        <v>2665</v>
      </c>
      <c r="AX73" s="365"/>
      <c r="AY73" s="365"/>
      <c r="AZ73" s="365"/>
      <c r="BA73" s="114" t="s">
        <v>2666</v>
      </c>
      <c r="BB73" s="114" t="s">
        <v>2667</v>
      </c>
      <c r="BC73" s="114" t="s">
        <v>2668</v>
      </c>
      <c r="BD73" s="379" t="s">
        <v>2669</v>
      </c>
      <c r="BE73" s="114" t="s">
        <v>2670</v>
      </c>
      <c r="BF73" s="365"/>
      <c r="BG73" s="365"/>
      <c r="BH73" s="365"/>
      <c r="BI73" s="114" t="s">
        <v>2671</v>
      </c>
      <c r="BJ73" s="114" t="s">
        <v>2672</v>
      </c>
      <c r="BK73" s="365"/>
      <c r="BL73" s="365"/>
      <c r="BM73" s="365"/>
      <c r="BN73" s="365"/>
      <c r="BO73" s="114" t="s">
        <v>2673</v>
      </c>
      <c r="BP73" s="365"/>
      <c r="BQ73" s="365"/>
      <c r="BR73" s="365"/>
      <c r="BS73" s="114" t="s">
        <v>2674</v>
      </c>
      <c r="BT73" s="114" t="s">
        <v>2675</v>
      </c>
      <c r="BU73" s="365"/>
      <c r="BV73" s="395"/>
      <c r="BW73" s="395"/>
      <c r="BX73" s="395"/>
      <c r="BY73" s="396"/>
      <c r="BZ73" s="396"/>
      <c r="CA73" s="396"/>
      <c r="CB73" s="396"/>
      <c r="CC73" s="396"/>
      <c r="CD73" s="396"/>
      <c r="CE73" s="380" t="s">
        <v>2676</v>
      </c>
      <c r="CF73" s="380" t="s">
        <v>2677</v>
      </c>
      <c r="CG73" s="396"/>
      <c r="CH73" s="396"/>
      <c r="CI73" s="396"/>
      <c r="CJ73" s="380" t="s">
        <v>2678</v>
      </c>
      <c r="CK73" s="380" t="s">
        <v>2679</v>
      </c>
      <c r="CL73" s="380" t="s">
        <v>2680</v>
      </c>
      <c r="CM73" s="381" t="s">
        <v>1060</v>
      </c>
      <c r="CN73" s="380" t="s">
        <v>2681</v>
      </c>
      <c r="CO73" s="396"/>
      <c r="CP73" s="396"/>
      <c r="CQ73" s="396"/>
      <c r="CR73" s="380" t="s">
        <v>2682</v>
      </c>
      <c r="CS73" s="380" t="s">
        <v>2683</v>
      </c>
      <c r="CT73" s="396"/>
      <c r="CU73" s="396"/>
      <c r="CV73" s="396"/>
      <c r="CW73" s="396"/>
      <c r="CX73" s="380" t="s">
        <v>2684</v>
      </c>
      <c r="CY73" s="396"/>
      <c r="CZ73" s="396"/>
      <c r="DA73" s="396"/>
      <c r="DB73" s="380" t="s">
        <v>2685</v>
      </c>
      <c r="DC73" s="380" t="s">
        <v>2686</v>
      </c>
      <c r="DD73" s="396"/>
    </row>
    <row r="74" spans="1:108" s="3" customFormat="1" ht="6.75" customHeight="1">
      <c r="A74" s="10"/>
      <c r="B74" s="400"/>
      <c r="C74" s="401"/>
      <c r="D74" s="401"/>
      <c r="E74" s="401"/>
      <c r="F74" s="401"/>
      <c r="G74" s="401"/>
      <c r="H74" s="401"/>
      <c r="I74" s="401"/>
      <c r="J74" s="401"/>
      <c r="K74" s="401"/>
      <c r="L74" s="401"/>
      <c r="M74" s="401"/>
      <c r="N74" s="401"/>
      <c r="O74" s="401"/>
      <c r="P74" s="401"/>
      <c r="Q74" s="401"/>
      <c r="R74" s="401"/>
      <c r="S74" s="401"/>
      <c r="T74" s="401"/>
      <c r="U74" s="401"/>
      <c r="V74" s="401"/>
      <c r="W74" s="401"/>
      <c r="X74" s="401"/>
      <c r="Y74" s="401"/>
      <c r="Z74" s="401"/>
      <c r="AA74" s="401"/>
      <c r="AB74" s="401"/>
      <c r="AC74" s="401"/>
      <c r="AD74" s="402"/>
      <c r="AF74" s="110"/>
      <c r="AK74" s="113" t="str">
        <f t="shared" si="0"/>
        <v/>
      </c>
      <c r="AL74" s="113" t="str">
        <f t="shared" si="1"/>
        <v/>
      </c>
      <c r="AM74" s="114" t="str">
        <f t="shared" si="2"/>
        <v/>
      </c>
      <c r="AN74" s="395"/>
      <c r="AO74" s="114">
        <v>66</v>
      </c>
      <c r="AP74" s="365"/>
      <c r="AQ74" s="365"/>
      <c r="AR74" s="365"/>
      <c r="AS74" s="365"/>
      <c r="AT74" s="365"/>
      <c r="AU74" s="365"/>
      <c r="AV74" s="114" t="s">
        <v>2687</v>
      </c>
      <c r="AW74" s="114" t="s">
        <v>2688</v>
      </c>
      <c r="AX74" s="365"/>
      <c r="AY74" s="365"/>
      <c r="AZ74" s="365"/>
      <c r="BA74" s="114" t="s">
        <v>2689</v>
      </c>
      <c r="BB74" s="114" t="s">
        <v>2690</v>
      </c>
      <c r="BC74" s="114" t="s">
        <v>2691</v>
      </c>
      <c r="BD74" s="379" t="s">
        <v>2692</v>
      </c>
      <c r="BE74" s="114" t="s">
        <v>2693</v>
      </c>
      <c r="BF74" s="365"/>
      <c r="BG74" s="365"/>
      <c r="BH74" s="365"/>
      <c r="BI74" s="114" t="s">
        <v>2694</v>
      </c>
      <c r="BJ74" s="114" t="s">
        <v>2695</v>
      </c>
      <c r="BK74" s="365"/>
      <c r="BL74" s="365"/>
      <c r="BM74" s="365"/>
      <c r="BN74" s="365"/>
      <c r="BO74" s="114" t="s">
        <v>2696</v>
      </c>
      <c r="BP74" s="365"/>
      <c r="BQ74" s="365"/>
      <c r="BR74" s="365"/>
      <c r="BS74" s="114" t="s">
        <v>2697</v>
      </c>
      <c r="BT74" s="114" t="s">
        <v>2698</v>
      </c>
      <c r="BU74" s="365"/>
      <c r="BV74" s="395"/>
      <c r="BW74" s="395"/>
      <c r="BX74" s="395"/>
      <c r="BY74" s="396"/>
      <c r="BZ74" s="396"/>
      <c r="CA74" s="396"/>
      <c r="CB74" s="396"/>
      <c r="CC74" s="396"/>
      <c r="CD74" s="396"/>
      <c r="CE74" s="380" t="s">
        <v>2699</v>
      </c>
      <c r="CF74" s="380" t="s">
        <v>2700</v>
      </c>
      <c r="CG74" s="396"/>
      <c r="CH74" s="396"/>
      <c r="CI74" s="396"/>
      <c r="CJ74" s="380" t="s">
        <v>2701</v>
      </c>
      <c r="CK74" s="380" t="s">
        <v>2702</v>
      </c>
      <c r="CL74" s="380" t="s">
        <v>2703</v>
      </c>
      <c r="CM74" s="381" t="s">
        <v>2704</v>
      </c>
      <c r="CN74" s="380" t="s">
        <v>2705</v>
      </c>
      <c r="CO74" s="396"/>
      <c r="CP74" s="396"/>
      <c r="CQ74" s="396"/>
      <c r="CR74" s="380" t="s">
        <v>2706</v>
      </c>
      <c r="CS74" s="380" t="s">
        <v>2707</v>
      </c>
      <c r="CT74" s="396"/>
      <c r="CU74" s="396"/>
      <c r="CV74" s="396"/>
      <c r="CW74" s="396"/>
      <c r="CX74" s="380" t="s">
        <v>2708</v>
      </c>
      <c r="CY74" s="396"/>
      <c r="CZ74" s="396"/>
      <c r="DA74" s="396"/>
      <c r="DB74" s="380" t="s">
        <v>471</v>
      </c>
      <c r="DC74" s="380" t="s">
        <v>447</v>
      </c>
      <c r="DD74" s="396"/>
    </row>
    <row r="75" spans="1:108" s="3" customFormat="1" ht="72" customHeight="1">
      <c r="A75" s="10"/>
      <c r="B75" s="400"/>
      <c r="C75" s="11"/>
      <c r="D75" s="435" t="s">
        <v>2709</v>
      </c>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03"/>
      <c r="AF75" s="110"/>
      <c r="AK75" s="113" t="str">
        <f t="shared" ref="AK75:AK138" si="3">IFERROR(IF(HLOOKUP($N$8, $BY$9:$DD$580, AO75, FALSE )="", "", HLOOKUP($N$8, $BY$9:$DD$580, AO75, FALSE)), "")</f>
        <v/>
      </c>
      <c r="AL75" s="113" t="str">
        <f t="shared" ref="AL75:AL138" si="4">IFERROR(IF(AK75="", "", HLOOKUP($N$8, $AP$9:$BU$580, AO75, FALSE)), "")</f>
        <v/>
      </c>
      <c r="AM75" s="114" t="str">
        <f t="shared" ref="AM75:AM138" si="5">MID(AL75, 3, 3)</f>
        <v/>
      </c>
      <c r="AN75" s="395"/>
      <c r="AO75" s="114">
        <v>67</v>
      </c>
      <c r="AP75" s="365"/>
      <c r="AQ75" s="365"/>
      <c r="AR75" s="365"/>
      <c r="AS75" s="365"/>
      <c r="AT75" s="365"/>
      <c r="AU75" s="365"/>
      <c r="AV75" s="114" t="s">
        <v>2710</v>
      </c>
      <c r="AW75" s="114" t="s">
        <v>2711</v>
      </c>
      <c r="AX75" s="365"/>
      <c r="AY75" s="365"/>
      <c r="AZ75" s="365"/>
      <c r="BA75" s="114" t="s">
        <v>2712</v>
      </c>
      <c r="BB75" s="114" t="s">
        <v>2713</v>
      </c>
      <c r="BC75" s="114" t="s">
        <v>2714</v>
      </c>
      <c r="BD75" s="379" t="s">
        <v>2715</v>
      </c>
      <c r="BE75" s="114" t="s">
        <v>2716</v>
      </c>
      <c r="BF75" s="365"/>
      <c r="BG75" s="365"/>
      <c r="BH75" s="365"/>
      <c r="BI75" s="114" t="s">
        <v>2717</v>
      </c>
      <c r="BJ75" s="114" t="s">
        <v>2718</v>
      </c>
      <c r="BK75" s="365"/>
      <c r="BL75" s="365"/>
      <c r="BM75" s="365"/>
      <c r="BN75" s="365"/>
      <c r="BO75" s="114" t="s">
        <v>2719</v>
      </c>
      <c r="BP75" s="365"/>
      <c r="BQ75" s="365"/>
      <c r="BR75" s="365"/>
      <c r="BS75" s="114" t="s">
        <v>2720</v>
      </c>
      <c r="BT75" s="114" t="s">
        <v>2721</v>
      </c>
      <c r="BU75" s="365"/>
      <c r="BV75" s="395"/>
      <c r="BW75" s="395"/>
      <c r="BX75" s="395"/>
      <c r="BY75" s="396"/>
      <c r="BZ75" s="396"/>
      <c r="CA75" s="396"/>
      <c r="CB75" s="396"/>
      <c r="CC75" s="396"/>
      <c r="CD75" s="396"/>
      <c r="CE75" s="380" t="s">
        <v>2722</v>
      </c>
      <c r="CF75" s="380" t="s">
        <v>2723</v>
      </c>
      <c r="CG75" s="396"/>
      <c r="CH75" s="396"/>
      <c r="CI75" s="396"/>
      <c r="CJ75" s="380" t="s">
        <v>2724</v>
      </c>
      <c r="CK75" s="380" t="s">
        <v>2725</v>
      </c>
      <c r="CL75" s="380" t="s">
        <v>2726</v>
      </c>
      <c r="CM75" s="381" t="s">
        <v>2727</v>
      </c>
      <c r="CN75" s="380" t="s">
        <v>2728</v>
      </c>
      <c r="CO75" s="396"/>
      <c r="CP75" s="396"/>
      <c r="CQ75" s="396"/>
      <c r="CR75" s="380" t="s">
        <v>2729</v>
      </c>
      <c r="CS75" s="380" t="s">
        <v>1030</v>
      </c>
      <c r="CT75" s="396"/>
      <c r="CU75" s="396"/>
      <c r="CV75" s="396"/>
      <c r="CW75" s="396"/>
      <c r="CX75" s="380" t="s">
        <v>2730</v>
      </c>
      <c r="CY75" s="396"/>
      <c r="CZ75" s="396"/>
      <c r="DA75" s="396"/>
      <c r="DB75" s="380" t="s">
        <v>2731</v>
      </c>
      <c r="DC75" s="380" t="s">
        <v>2732</v>
      </c>
      <c r="DD75" s="396"/>
    </row>
    <row r="76" spans="1:108" s="3" customFormat="1" ht="6.75" customHeight="1">
      <c r="A76" s="10"/>
      <c r="B76" s="400"/>
      <c r="C76" s="401"/>
      <c r="D76" s="401"/>
      <c r="E76" s="401"/>
      <c r="F76" s="401"/>
      <c r="G76" s="401"/>
      <c r="H76" s="401"/>
      <c r="I76" s="401"/>
      <c r="J76" s="401"/>
      <c r="K76" s="401"/>
      <c r="L76" s="401"/>
      <c r="M76" s="401"/>
      <c r="N76" s="401"/>
      <c r="O76" s="401"/>
      <c r="P76" s="401"/>
      <c r="Q76" s="401"/>
      <c r="R76" s="401"/>
      <c r="S76" s="401"/>
      <c r="T76" s="401"/>
      <c r="U76" s="401"/>
      <c r="V76" s="401"/>
      <c r="W76" s="401"/>
      <c r="X76" s="401"/>
      <c r="Y76" s="401"/>
      <c r="Z76" s="401"/>
      <c r="AA76" s="401"/>
      <c r="AB76" s="401"/>
      <c r="AC76" s="401"/>
      <c r="AD76" s="402"/>
      <c r="AF76" s="110"/>
      <c r="AK76" s="113" t="str">
        <f t="shared" si="3"/>
        <v/>
      </c>
      <c r="AL76" s="113" t="str">
        <f t="shared" si="4"/>
        <v/>
      </c>
      <c r="AM76" s="114" t="str">
        <f t="shared" si="5"/>
        <v/>
      </c>
      <c r="AN76" s="395"/>
      <c r="AO76" s="114">
        <v>68</v>
      </c>
      <c r="AP76" s="365"/>
      <c r="AQ76" s="365"/>
      <c r="AR76" s="365"/>
      <c r="AS76" s="365"/>
      <c r="AT76" s="365"/>
      <c r="AU76" s="365"/>
      <c r="AV76" s="114" t="s">
        <v>2733</v>
      </c>
      <c r="AW76" s="114" t="s">
        <v>2734</v>
      </c>
      <c r="AX76" s="365"/>
      <c r="AY76" s="365"/>
      <c r="AZ76" s="365"/>
      <c r="BA76" s="114" t="s">
        <v>2735</v>
      </c>
      <c r="BB76" s="114" t="s">
        <v>2736</v>
      </c>
      <c r="BC76" s="114" t="s">
        <v>2737</v>
      </c>
      <c r="BD76" s="379" t="s">
        <v>2738</v>
      </c>
      <c r="BE76" s="114" t="s">
        <v>2739</v>
      </c>
      <c r="BF76" s="365"/>
      <c r="BG76" s="365"/>
      <c r="BH76" s="365"/>
      <c r="BI76" s="114" t="s">
        <v>2740</v>
      </c>
      <c r="BJ76" s="114" t="s">
        <v>2741</v>
      </c>
      <c r="BK76" s="365"/>
      <c r="BL76" s="365"/>
      <c r="BM76" s="365"/>
      <c r="BN76" s="365"/>
      <c r="BO76" s="114" t="s">
        <v>2742</v>
      </c>
      <c r="BP76" s="365"/>
      <c r="BQ76" s="365"/>
      <c r="BR76" s="365"/>
      <c r="BS76" s="114" t="s">
        <v>2743</v>
      </c>
      <c r="BT76" s="114" t="s">
        <v>2744</v>
      </c>
      <c r="BU76" s="365"/>
      <c r="BV76" s="395"/>
      <c r="BW76" s="395"/>
      <c r="BX76" s="395"/>
      <c r="BY76" s="396"/>
      <c r="BZ76" s="396"/>
      <c r="CA76" s="396"/>
      <c r="CB76" s="396"/>
      <c r="CC76" s="396"/>
      <c r="CD76" s="396"/>
      <c r="CE76" s="380" t="s">
        <v>2745</v>
      </c>
      <c r="CF76" s="380" t="s">
        <v>2746</v>
      </c>
      <c r="CG76" s="396"/>
      <c r="CH76" s="396"/>
      <c r="CI76" s="396"/>
      <c r="CJ76" s="380" t="s">
        <v>2747</v>
      </c>
      <c r="CK76" s="380" t="s">
        <v>2748</v>
      </c>
      <c r="CL76" s="380" t="s">
        <v>2749</v>
      </c>
      <c r="CM76" s="381" t="s">
        <v>2750</v>
      </c>
      <c r="CN76" s="380" t="s">
        <v>2751</v>
      </c>
      <c r="CO76" s="396"/>
      <c r="CP76" s="396"/>
      <c r="CQ76" s="396"/>
      <c r="CR76" s="380" t="s">
        <v>2752</v>
      </c>
      <c r="CS76" s="380" t="s">
        <v>517</v>
      </c>
      <c r="CT76" s="396"/>
      <c r="CU76" s="396"/>
      <c r="CV76" s="396"/>
      <c r="CW76" s="396"/>
      <c r="CX76" s="380" t="s">
        <v>1900</v>
      </c>
      <c r="CY76" s="396"/>
      <c r="CZ76" s="396"/>
      <c r="DA76" s="396"/>
      <c r="DB76" s="380" t="s">
        <v>2753</v>
      </c>
      <c r="DC76" s="380" t="s">
        <v>2754</v>
      </c>
      <c r="DD76" s="396"/>
    </row>
    <row r="77" spans="1:108" s="3" customFormat="1" ht="60" customHeight="1">
      <c r="A77" s="10"/>
      <c r="B77" s="391"/>
      <c r="C77" s="434" t="s">
        <v>2755</v>
      </c>
      <c r="D77" s="434"/>
      <c r="E77" s="434"/>
      <c r="F77" s="434"/>
      <c r="G77" s="434"/>
      <c r="H77" s="434"/>
      <c r="I77" s="434"/>
      <c r="J77" s="434"/>
      <c r="K77" s="434"/>
      <c r="L77" s="434"/>
      <c r="M77" s="434"/>
      <c r="N77" s="434"/>
      <c r="O77" s="434"/>
      <c r="P77" s="434"/>
      <c r="Q77" s="434"/>
      <c r="R77" s="434"/>
      <c r="S77" s="434"/>
      <c r="T77" s="434"/>
      <c r="U77" s="434"/>
      <c r="V77" s="434"/>
      <c r="W77" s="434"/>
      <c r="X77" s="434"/>
      <c r="Y77" s="434"/>
      <c r="Z77" s="434"/>
      <c r="AA77" s="434"/>
      <c r="AB77" s="434"/>
      <c r="AC77" s="434"/>
      <c r="AD77" s="392"/>
      <c r="AF77" s="110"/>
      <c r="AK77" s="113" t="str">
        <f t="shared" si="3"/>
        <v/>
      </c>
      <c r="AL77" s="113" t="str">
        <f t="shared" si="4"/>
        <v/>
      </c>
      <c r="AM77" s="114" t="str">
        <f t="shared" si="5"/>
        <v/>
      </c>
      <c r="AN77" s="395"/>
      <c r="AO77" s="114">
        <v>69</v>
      </c>
      <c r="AP77" s="365"/>
      <c r="AQ77" s="365"/>
      <c r="AR77" s="365"/>
      <c r="AS77" s="365"/>
      <c r="AT77" s="365"/>
      <c r="AU77" s="365"/>
      <c r="AV77" s="114" t="s">
        <v>2756</v>
      </c>
      <c r="AW77" s="399" t="s">
        <v>2757</v>
      </c>
      <c r="AX77" s="365"/>
      <c r="AY77" s="365"/>
      <c r="AZ77" s="365"/>
      <c r="BA77" s="114" t="s">
        <v>2758</v>
      </c>
      <c r="BB77" s="114" t="s">
        <v>2759</v>
      </c>
      <c r="BC77" s="114" t="s">
        <v>2760</v>
      </c>
      <c r="BD77" s="379" t="s">
        <v>2761</v>
      </c>
      <c r="BE77" s="114" t="s">
        <v>2762</v>
      </c>
      <c r="BF77" s="365"/>
      <c r="BG77" s="365"/>
      <c r="BH77" s="365"/>
      <c r="BI77" s="114" t="s">
        <v>2763</v>
      </c>
      <c r="BJ77" s="114" t="s">
        <v>2764</v>
      </c>
      <c r="BK77" s="365"/>
      <c r="BL77" s="365"/>
      <c r="BM77" s="365"/>
      <c r="BN77" s="365"/>
      <c r="BO77" s="114" t="s">
        <v>2765</v>
      </c>
      <c r="BP77" s="365"/>
      <c r="BQ77" s="365"/>
      <c r="BR77" s="365"/>
      <c r="BS77" s="114" t="s">
        <v>2766</v>
      </c>
      <c r="BT77" s="114" t="s">
        <v>2767</v>
      </c>
      <c r="BU77" s="365"/>
      <c r="BV77" s="395"/>
      <c r="BW77" s="395"/>
      <c r="BX77" s="395"/>
      <c r="BY77" s="396"/>
      <c r="BZ77" s="396"/>
      <c r="CA77" s="396"/>
      <c r="CB77" s="396"/>
      <c r="CC77" s="396"/>
      <c r="CD77" s="396"/>
      <c r="CE77" s="380" t="s">
        <v>2768</v>
      </c>
      <c r="CF77" s="380" t="s">
        <v>385</v>
      </c>
      <c r="CG77" s="396"/>
      <c r="CH77" s="396"/>
      <c r="CI77" s="396"/>
      <c r="CJ77" s="380" t="s">
        <v>2769</v>
      </c>
      <c r="CK77" s="380" t="s">
        <v>2770</v>
      </c>
      <c r="CL77" s="380" t="s">
        <v>2771</v>
      </c>
      <c r="CM77" s="381" t="s">
        <v>2772</v>
      </c>
      <c r="CN77" s="380" t="s">
        <v>2773</v>
      </c>
      <c r="CO77" s="396"/>
      <c r="CP77" s="396"/>
      <c r="CQ77" s="396"/>
      <c r="CR77" s="380" t="s">
        <v>2774</v>
      </c>
      <c r="CS77" s="380" t="s">
        <v>2775</v>
      </c>
      <c r="CT77" s="396"/>
      <c r="CU77" s="396"/>
      <c r="CV77" s="396"/>
      <c r="CW77" s="396"/>
      <c r="CX77" s="380" t="s">
        <v>2776</v>
      </c>
      <c r="CY77" s="396"/>
      <c r="CZ77" s="396"/>
      <c r="DA77" s="396"/>
      <c r="DB77" s="380" t="s">
        <v>2777</v>
      </c>
      <c r="DC77" s="380" t="s">
        <v>2778</v>
      </c>
      <c r="DD77" s="396"/>
    </row>
    <row r="78" spans="1:108" s="3" customFormat="1" ht="6.75" customHeight="1">
      <c r="A78" s="10"/>
      <c r="B78" s="391"/>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392"/>
      <c r="AF78" s="110"/>
      <c r="AK78" s="113" t="str">
        <f t="shared" si="3"/>
        <v/>
      </c>
      <c r="AL78" s="113" t="str">
        <f t="shared" si="4"/>
        <v/>
      </c>
      <c r="AM78" s="114" t="str">
        <f t="shared" si="5"/>
        <v/>
      </c>
      <c r="AN78" s="395"/>
      <c r="AO78" s="114">
        <v>70</v>
      </c>
      <c r="AP78" s="365"/>
      <c r="AQ78" s="365"/>
      <c r="AR78" s="365"/>
      <c r="AS78" s="365"/>
      <c r="AT78" s="365"/>
      <c r="AU78" s="365"/>
      <c r="AV78" s="114" t="s">
        <v>2779</v>
      </c>
      <c r="AW78" s="365"/>
      <c r="AX78" s="365"/>
      <c r="AY78" s="365"/>
      <c r="AZ78" s="365"/>
      <c r="BA78" s="114" t="s">
        <v>2780</v>
      </c>
      <c r="BB78" s="114" t="s">
        <v>2781</v>
      </c>
      <c r="BC78" s="114" t="s">
        <v>2782</v>
      </c>
      <c r="BD78" s="379" t="s">
        <v>2783</v>
      </c>
      <c r="BE78" s="114" t="s">
        <v>2784</v>
      </c>
      <c r="BF78" s="365"/>
      <c r="BG78" s="365"/>
      <c r="BH78" s="365"/>
      <c r="BI78" s="114" t="s">
        <v>2785</v>
      </c>
      <c r="BJ78" s="114" t="s">
        <v>2786</v>
      </c>
      <c r="BK78" s="365"/>
      <c r="BL78" s="365"/>
      <c r="BM78" s="365"/>
      <c r="BN78" s="365"/>
      <c r="BO78" s="114" t="s">
        <v>2787</v>
      </c>
      <c r="BP78" s="365"/>
      <c r="BQ78" s="365"/>
      <c r="BR78" s="365"/>
      <c r="BS78" s="114" t="s">
        <v>2788</v>
      </c>
      <c r="BT78" s="114" t="s">
        <v>2789</v>
      </c>
      <c r="BU78" s="365"/>
      <c r="BV78" s="395"/>
      <c r="BW78" s="395"/>
      <c r="BX78" s="395"/>
      <c r="BY78" s="396"/>
      <c r="BZ78" s="396"/>
      <c r="CA78" s="396"/>
      <c r="CB78" s="396"/>
      <c r="CC78" s="396"/>
      <c r="CD78" s="396"/>
      <c r="CE78" s="380" t="s">
        <v>2790</v>
      </c>
      <c r="CF78" s="396"/>
      <c r="CG78" s="396"/>
      <c r="CH78" s="396"/>
      <c r="CI78" s="396"/>
      <c r="CJ78" s="380" t="s">
        <v>2791</v>
      </c>
      <c r="CK78" s="380" t="s">
        <v>2792</v>
      </c>
      <c r="CL78" s="380" t="s">
        <v>2793</v>
      </c>
      <c r="CM78" s="381" t="s">
        <v>2794</v>
      </c>
      <c r="CN78" s="380" t="s">
        <v>2795</v>
      </c>
      <c r="CO78" s="396"/>
      <c r="CP78" s="396"/>
      <c r="CQ78" s="396"/>
      <c r="CR78" s="380" t="s">
        <v>2796</v>
      </c>
      <c r="CS78" s="380" t="s">
        <v>2797</v>
      </c>
      <c r="CT78" s="396"/>
      <c r="CU78" s="396"/>
      <c r="CV78" s="396"/>
      <c r="CW78" s="396"/>
      <c r="CX78" s="380" t="s">
        <v>2798</v>
      </c>
      <c r="CY78" s="396"/>
      <c r="CZ78" s="396"/>
      <c r="DA78" s="396"/>
      <c r="DB78" s="380" t="s">
        <v>2799</v>
      </c>
      <c r="DC78" s="380" t="s">
        <v>2800</v>
      </c>
      <c r="DD78" s="396"/>
    </row>
    <row r="79" spans="1:108" s="3" customFormat="1" ht="60" customHeight="1">
      <c r="A79" s="10"/>
      <c r="B79" s="391"/>
      <c r="C79" s="434" t="s">
        <v>2801</v>
      </c>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392"/>
      <c r="AF79" s="110"/>
      <c r="AK79" s="113" t="str">
        <f t="shared" si="3"/>
        <v/>
      </c>
      <c r="AL79" s="113" t="str">
        <f t="shared" si="4"/>
        <v/>
      </c>
      <c r="AM79" s="114" t="str">
        <f t="shared" si="5"/>
        <v/>
      </c>
      <c r="AN79" s="395"/>
      <c r="AO79" s="114">
        <v>71</v>
      </c>
      <c r="AP79" s="365"/>
      <c r="AQ79" s="365"/>
      <c r="AR79" s="365"/>
      <c r="AS79" s="365"/>
      <c r="AT79" s="365"/>
      <c r="AU79" s="365"/>
      <c r="AV79" s="114" t="s">
        <v>2802</v>
      </c>
      <c r="AW79" s="365"/>
      <c r="AX79" s="365"/>
      <c r="AY79" s="365"/>
      <c r="AZ79" s="365"/>
      <c r="BA79" s="114" t="s">
        <v>2803</v>
      </c>
      <c r="BB79" s="114" t="s">
        <v>2804</v>
      </c>
      <c r="BC79" s="114" t="s">
        <v>2805</v>
      </c>
      <c r="BD79" s="379" t="s">
        <v>2806</v>
      </c>
      <c r="BE79" s="114" t="s">
        <v>2807</v>
      </c>
      <c r="BF79" s="365"/>
      <c r="BG79" s="365"/>
      <c r="BH79" s="365"/>
      <c r="BI79" s="114" t="s">
        <v>2808</v>
      </c>
      <c r="BJ79" s="114" t="s">
        <v>2809</v>
      </c>
      <c r="BK79" s="365"/>
      <c r="BL79" s="365"/>
      <c r="BM79" s="365"/>
      <c r="BN79" s="365"/>
      <c r="BO79" s="114" t="s">
        <v>2810</v>
      </c>
      <c r="BP79" s="365"/>
      <c r="BQ79" s="365"/>
      <c r="BR79" s="365"/>
      <c r="BS79" s="114" t="s">
        <v>2811</v>
      </c>
      <c r="BT79" s="114" t="s">
        <v>2812</v>
      </c>
      <c r="BU79" s="365"/>
      <c r="BV79" s="395"/>
      <c r="BW79" s="395"/>
      <c r="BX79" s="395"/>
      <c r="BY79" s="396"/>
      <c r="BZ79" s="396"/>
      <c r="CA79" s="396"/>
      <c r="CB79" s="396"/>
      <c r="CC79" s="396"/>
      <c r="CD79" s="396"/>
      <c r="CE79" s="380" t="s">
        <v>2813</v>
      </c>
      <c r="CF79" s="396"/>
      <c r="CG79" s="396"/>
      <c r="CH79" s="396"/>
      <c r="CI79" s="396"/>
      <c r="CJ79" s="380" t="s">
        <v>2814</v>
      </c>
      <c r="CK79" s="380" t="s">
        <v>2815</v>
      </c>
      <c r="CL79" s="380" t="s">
        <v>2816</v>
      </c>
      <c r="CM79" s="381" t="s">
        <v>196</v>
      </c>
      <c r="CN79" s="380" t="s">
        <v>2817</v>
      </c>
      <c r="CO79" s="396"/>
      <c r="CP79" s="396"/>
      <c r="CQ79" s="396"/>
      <c r="CR79" s="380" t="s">
        <v>2818</v>
      </c>
      <c r="CS79" s="380" t="s">
        <v>2819</v>
      </c>
      <c r="CT79" s="396"/>
      <c r="CU79" s="396"/>
      <c r="CV79" s="396"/>
      <c r="CW79" s="396"/>
      <c r="CX79" s="380" t="s">
        <v>2820</v>
      </c>
      <c r="CY79" s="396"/>
      <c r="CZ79" s="396"/>
      <c r="DA79" s="396"/>
      <c r="DB79" s="380" t="s">
        <v>2821</v>
      </c>
      <c r="DC79" s="380" t="s">
        <v>2822</v>
      </c>
      <c r="DD79" s="396"/>
    </row>
    <row r="80" spans="1:108" s="3" customFormat="1" ht="6.75" customHeight="1">
      <c r="A80" s="10"/>
      <c r="B80" s="391"/>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392"/>
      <c r="AF80" s="110"/>
      <c r="AK80" s="113" t="str">
        <f t="shared" si="3"/>
        <v/>
      </c>
      <c r="AL80" s="113" t="str">
        <f t="shared" si="4"/>
        <v/>
      </c>
      <c r="AM80" s="114" t="str">
        <f t="shared" si="5"/>
        <v/>
      </c>
      <c r="AN80" s="395"/>
      <c r="AO80" s="114">
        <v>72</v>
      </c>
      <c r="AP80" s="365"/>
      <c r="AQ80" s="365"/>
      <c r="AR80" s="365"/>
      <c r="AS80" s="365"/>
      <c r="AT80" s="365"/>
      <c r="AU80" s="365"/>
      <c r="AV80" s="114" t="s">
        <v>2823</v>
      </c>
      <c r="AW80" s="365"/>
      <c r="AX80" s="365"/>
      <c r="AY80" s="365"/>
      <c r="AZ80" s="365"/>
      <c r="BA80" s="114" t="s">
        <v>2824</v>
      </c>
      <c r="BB80" s="114" t="s">
        <v>2825</v>
      </c>
      <c r="BC80" s="114" t="s">
        <v>2826</v>
      </c>
      <c r="BD80" s="379" t="s">
        <v>2827</v>
      </c>
      <c r="BE80" s="114" t="s">
        <v>2828</v>
      </c>
      <c r="BF80" s="365"/>
      <c r="BG80" s="365"/>
      <c r="BH80" s="365"/>
      <c r="BI80" s="114" t="s">
        <v>2829</v>
      </c>
      <c r="BJ80" s="114" t="s">
        <v>2830</v>
      </c>
      <c r="BK80" s="365"/>
      <c r="BL80" s="365"/>
      <c r="BM80" s="365"/>
      <c r="BN80" s="365"/>
      <c r="BO80" s="114" t="s">
        <v>2831</v>
      </c>
      <c r="BP80" s="365"/>
      <c r="BQ80" s="365"/>
      <c r="BR80" s="365"/>
      <c r="BS80" s="114" t="s">
        <v>2832</v>
      </c>
      <c r="BT80" s="114" t="s">
        <v>2833</v>
      </c>
      <c r="BU80" s="365"/>
      <c r="BV80" s="395"/>
      <c r="BW80" s="395"/>
      <c r="BX80" s="395"/>
      <c r="BY80" s="396"/>
      <c r="BZ80" s="396"/>
      <c r="CA80" s="396"/>
      <c r="CB80" s="396"/>
      <c r="CC80" s="396"/>
      <c r="CD80" s="396"/>
      <c r="CE80" s="380" t="s">
        <v>2834</v>
      </c>
      <c r="CF80" s="396"/>
      <c r="CG80" s="396"/>
      <c r="CH80" s="396"/>
      <c r="CI80" s="396"/>
      <c r="CJ80" s="380" t="s">
        <v>2835</v>
      </c>
      <c r="CK80" s="380" t="s">
        <v>2836</v>
      </c>
      <c r="CL80" s="380" t="s">
        <v>2837</v>
      </c>
      <c r="CM80" s="381" t="s">
        <v>2838</v>
      </c>
      <c r="CN80" s="380" t="s">
        <v>2839</v>
      </c>
      <c r="CO80" s="396"/>
      <c r="CP80" s="396"/>
      <c r="CQ80" s="396"/>
      <c r="CR80" s="380" t="s">
        <v>2840</v>
      </c>
      <c r="CS80" s="380" t="s">
        <v>2841</v>
      </c>
      <c r="CT80" s="396"/>
      <c r="CU80" s="396"/>
      <c r="CV80" s="396"/>
      <c r="CW80" s="396"/>
      <c r="CX80" s="380" t="s">
        <v>286</v>
      </c>
      <c r="CY80" s="396"/>
      <c r="CZ80" s="396"/>
      <c r="DA80" s="396"/>
      <c r="DB80" s="380" t="s">
        <v>2842</v>
      </c>
      <c r="DC80" s="380" t="s">
        <v>2843</v>
      </c>
      <c r="DD80" s="396"/>
    </row>
    <row r="81" spans="1:108" s="3" customFormat="1" ht="36" customHeight="1">
      <c r="A81" s="10"/>
      <c r="B81" s="391"/>
      <c r="C81" s="434" t="s">
        <v>2844</v>
      </c>
      <c r="D81" s="434"/>
      <c r="E81" s="434"/>
      <c r="F81" s="434"/>
      <c r="G81" s="434"/>
      <c r="H81" s="434"/>
      <c r="I81" s="434"/>
      <c r="J81" s="434"/>
      <c r="K81" s="434"/>
      <c r="L81" s="434"/>
      <c r="M81" s="434"/>
      <c r="N81" s="434"/>
      <c r="O81" s="434"/>
      <c r="P81" s="434"/>
      <c r="Q81" s="434"/>
      <c r="R81" s="434"/>
      <c r="S81" s="434"/>
      <c r="T81" s="434"/>
      <c r="U81" s="434"/>
      <c r="V81" s="434"/>
      <c r="W81" s="434"/>
      <c r="X81" s="434"/>
      <c r="Y81" s="434"/>
      <c r="Z81" s="434"/>
      <c r="AA81" s="434"/>
      <c r="AB81" s="434"/>
      <c r="AC81" s="434"/>
      <c r="AD81" s="392"/>
      <c r="AF81" s="110"/>
      <c r="AK81" s="113" t="str">
        <f t="shared" si="3"/>
        <v/>
      </c>
      <c r="AL81" s="113" t="str">
        <f t="shared" si="4"/>
        <v/>
      </c>
      <c r="AM81" s="114" t="str">
        <f t="shared" si="5"/>
        <v/>
      </c>
      <c r="AN81" s="395"/>
      <c r="AO81" s="114">
        <v>73</v>
      </c>
      <c r="AP81" s="365"/>
      <c r="AQ81" s="365"/>
      <c r="AR81" s="365"/>
      <c r="AS81" s="365"/>
      <c r="AT81" s="365"/>
      <c r="AU81" s="365"/>
      <c r="AV81" s="114" t="s">
        <v>2845</v>
      </c>
      <c r="AW81" s="365"/>
      <c r="AX81" s="365"/>
      <c r="AY81" s="365"/>
      <c r="AZ81" s="365"/>
      <c r="BA81" s="114" t="s">
        <v>2846</v>
      </c>
      <c r="BB81" s="114" t="s">
        <v>2847</v>
      </c>
      <c r="BC81" s="114" t="s">
        <v>2848</v>
      </c>
      <c r="BD81" s="379" t="s">
        <v>2849</v>
      </c>
      <c r="BE81" s="114" t="s">
        <v>2850</v>
      </c>
      <c r="BF81" s="365"/>
      <c r="BG81" s="365"/>
      <c r="BH81" s="365"/>
      <c r="BI81" s="114" t="s">
        <v>2851</v>
      </c>
      <c r="BJ81" s="114" t="s">
        <v>2852</v>
      </c>
      <c r="BK81" s="365"/>
      <c r="BL81" s="365"/>
      <c r="BM81" s="365"/>
      <c r="BN81" s="365"/>
      <c r="BO81" s="114" t="s">
        <v>2853</v>
      </c>
      <c r="BP81" s="365"/>
      <c r="BQ81" s="365"/>
      <c r="BR81" s="365"/>
      <c r="BS81" s="114" t="s">
        <v>2854</v>
      </c>
      <c r="BT81" s="114" t="s">
        <v>2855</v>
      </c>
      <c r="BU81" s="365"/>
      <c r="BV81" s="395"/>
      <c r="BW81" s="395"/>
      <c r="BX81" s="395"/>
      <c r="BY81" s="396"/>
      <c r="BZ81" s="396"/>
      <c r="CA81" s="396"/>
      <c r="CB81" s="396"/>
      <c r="CC81" s="396"/>
      <c r="CD81" s="396"/>
      <c r="CE81" s="380" t="s">
        <v>2856</v>
      </c>
      <c r="CF81" s="396"/>
      <c r="CG81" s="396"/>
      <c r="CH81" s="396"/>
      <c r="CI81" s="396"/>
      <c r="CJ81" s="380" t="s">
        <v>2857</v>
      </c>
      <c r="CK81" s="380" t="s">
        <v>2858</v>
      </c>
      <c r="CL81" s="380" t="s">
        <v>2859</v>
      </c>
      <c r="CM81" s="381" t="s">
        <v>1283</v>
      </c>
      <c r="CN81" s="380" t="s">
        <v>2860</v>
      </c>
      <c r="CO81" s="396"/>
      <c r="CP81" s="396"/>
      <c r="CQ81" s="396"/>
      <c r="CR81" s="380" t="s">
        <v>2861</v>
      </c>
      <c r="CS81" s="380" t="s">
        <v>1443</v>
      </c>
      <c r="CT81" s="396"/>
      <c r="CU81" s="396"/>
      <c r="CV81" s="396"/>
      <c r="CW81" s="396"/>
      <c r="CX81" s="380" t="s">
        <v>2862</v>
      </c>
      <c r="CY81" s="396"/>
      <c r="CZ81" s="396"/>
      <c r="DA81" s="396"/>
      <c r="DB81" s="380" t="s">
        <v>2863</v>
      </c>
      <c r="DC81" s="380" t="s">
        <v>2864</v>
      </c>
      <c r="DD81" s="396"/>
    </row>
    <row r="82" spans="1:108" s="3" customFormat="1" ht="15" customHeight="1" thickBot="1">
      <c r="A82" s="10"/>
      <c r="B82" s="405"/>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7"/>
      <c r="AF82" s="110"/>
      <c r="AK82" s="113" t="str">
        <f t="shared" si="3"/>
        <v/>
      </c>
      <c r="AL82" s="113" t="str">
        <f t="shared" si="4"/>
        <v/>
      </c>
      <c r="AM82" s="114" t="str">
        <f t="shared" si="5"/>
        <v/>
      </c>
      <c r="AN82" s="395"/>
      <c r="AO82" s="114">
        <v>74</v>
      </c>
      <c r="AP82" s="365"/>
      <c r="AQ82" s="365"/>
      <c r="AR82" s="365"/>
      <c r="AS82" s="365"/>
      <c r="AT82" s="365"/>
      <c r="AU82" s="365"/>
      <c r="AV82" s="114" t="s">
        <v>2865</v>
      </c>
      <c r="AW82" s="365"/>
      <c r="AX82" s="365"/>
      <c r="AY82" s="365"/>
      <c r="AZ82" s="365"/>
      <c r="BA82" s="114" t="s">
        <v>2866</v>
      </c>
      <c r="BB82" s="114" t="s">
        <v>2867</v>
      </c>
      <c r="BC82" s="114" t="s">
        <v>2868</v>
      </c>
      <c r="BD82" s="379" t="s">
        <v>2869</v>
      </c>
      <c r="BE82" s="114" t="s">
        <v>2870</v>
      </c>
      <c r="BF82" s="365"/>
      <c r="BG82" s="365"/>
      <c r="BH82" s="365"/>
      <c r="BI82" s="114" t="s">
        <v>2871</v>
      </c>
      <c r="BJ82" s="114" t="s">
        <v>2872</v>
      </c>
      <c r="BK82" s="365"/>
      <c r="BL82" s="365"/>
      <c r="BM82" s="365"/>
      <c r="BN82" s="365"/>
      <c r="BO82" s="365">
        <v>26099</v>
      </c>
      <c r="BP82" s="365"/>
      <c r="BQ82" s="365"/>
      <c r="BR82" s="365"/>
      <c r="BS82" s="114" t="s">
        <v>2873</v>
      </c>
      <c r="BT82" s="114" t="s">
        <v>2874</v>
      </c>
      <c r="BU82" s="365"/>
      <c r="BV82" s="395"/>
      <c r="BW82" s="395"/>
      <c r="BX82" s="395"/>
      <c r="BY82" s="396"/>
      <c r="BZ82" s="396"/>
      <c r="CA82" s="396"/>
      <c r="CB82" s="396"/>
      <c r="CC82" s="396"/>
      <c r="CD82" s="396"/>
      <c r="CE82" s="380" t="s">
        <v>1283</v>
      </c>
      <c r="CF82" s="396"/>
      <c r="CG82" s="396"/>
      <c r="CH82" s="396"/>
      <c r="CI82" s="396"/>
      <c r="CJ82" s="380" t="s">
        <v>2875</v>
      </c>
      <c r="CK82" s="380" t="s">
        <v>2876</v>
      </c>
      <c r="CL82" s="380" t="s">
        <v>2877</v>
      </c>
      <c r="CM82" s="381" t="s">
        <v>2878</v>
      </c>
      <c r="CN82" s="380" t="s">
        <v>2879</v>
      </c>
      <c r="CO82" s="396"/>
      <c r="CP82" s="396"/>
      <c r="CQ82" s="396"/>
      <c r="CR82" s="380" t="s">
        <v>2880</v>
      </c>
      <c r="CS82" s="380" t="s">
        <v>2881</v>
      </c>
      <c r="CT82" s="396"/>
      <c r="CU82" s="396"/>
      <c r="CV82" s="396"/>
      <c r="CW82" s="396"/>
      <c r="CX82" s="380" t="s">
        <v>385</v>
      </c>
      <c r="CY82" s="396"/>
      <c r="CZ82" s="396"/>
      <c r="DA82" s="396"/>
      <c r="DB82" s="380" t="s">
        <v>2882</v>
      </c>
      <c r="DC82" s="380" t="s">
        <v>2883</v>
      </c>
      <c r="DD82" s="396"/>
    </row>
    <row r="83" spans="1:108" s="3" customFormat="1" ht="15" customHeight="1" thickBot="1">
      <c r="A83" s="10"/>
      <c r="AF83" s="110"/>
      <c r="AK83" s="113" t="str">
        <f t="shared" si="3"/>
        <v/>
      </c>
      <c r="AL83" s="113" t="str">
        <f t="shared" si="4"/>
        <v/>
      </c>
      <c r="AM83" s="114" t="str">
        <f t="shared" si="5"/>
        <v/>
      </c>
      <c r="AN83" s="395"/>
      <c r="AO83" s="114">
        <v>75</v>
      </c>
      <c r="AP83" s="365"/>
      <c r="AQ83" s="365"/>
      <c r="AR83" s="365"/>
      <c r="AS83" s="365"/>
      <c r="AT83" s="365"/>
      <c r="AU83" s="365"/>
      <c r="AV83" s="114" t="s">
        <v>2884</v>
      </c>
      <c r="AW83" s="365"/>
      <c r="AX83" s="365"/>
      <c r="AY83" s="365"/>
      <c r="AZ83" s="365"/>
      <c r="BA83" s="114" t="s">
        <v>2885</v>
      </c>
      <c r="BB83" s="114" t="s">
        <v>2886</v>
      </c>
      <c r="BC83" s="114" t="s">
        <v>2887</v>
      </c>
      <c r="BD83" s="379" t="s">
        <v>2888</v>
      </c>
      <c r="BE83" s="114" t="s">
        <v>2889</v>
      </c>
      <c r="BF83" s="365"/>
      <c r="BG83" s="365"/>
      <c r="BH83" s="365"/>
      <c r="BI83" s="114" t="s">
        <v>2890</v>
      </c>
      <c r="BJ83" s="114" t="s">
        <v>2891</v>
      </c>
      <c r="BK83" s="365"/>
      <c r="BL83" s="365"/>
      <c r="BM83" s="365"/>
      <c r="BN83" s="365"/>
      <c r="BO83" s="365"/>
      <c r="BP83" s="365"/>
      <c r="BQ83" s="365"/>
      <c r="BR83" s="365"/>
      <c r="BS83" s="114" t="s">
        <v>2892</v>
      </c>
      <c r="BT83" s="114" t="s">
        <v>2893</v>
      </c>
      <c r="BU83" s="365"/>
      <c r="BV83" s="395"/>
      <c r="BW83" s="395"/>
      <c r="BX83" s="395"/>
      <c r="BY83" s="396"/>
      <c r="BZ83" s="396"/>
      <c r="CA83" s="396"/>
      <c r="CB83" s="396"/>
      <c r="CC83" s="396"/>
      <c r="CD83" s="396"/>
      <c r="CE83" s="380" t="s">
        <v>2894</v>
      </c>
      <c r="CF83" s="396"/>
      <c r="CG83" s="396"/>
      <c r="CH83" s="396"/>
      <c r="CI83" s="396"/>
      <c r="CJ83" s="380" t="s">
        <v>2895</v>
      </c>
      <c r="CK83" s="380" t="s">
        <v>2896</v>
      </c>
      <c r="CL83" s="380" t="s">
        <v>2897</v>
      </c>
      <c r="CM83" s="381" t="s">
        <v>2898</v>
      </c>
      <c r="CN83" s="380" t="s">
        <v>2899</v>
      </c>
      <c r="CO83" s="396"/>
      <c r="CP83" s="396"/>
      <c r="CQ83" s="396"/>
      <c r="CR83" s="380" t="s">
        <v>2900</v>
      </c>
      <c r="CS83" s="380" t="s">
        <v>2901</v>
      </c>
      <c r="CT83" s="396"/>
      <c r="CU83" s="396"/>
      <c r="CV83" s="396"/>
      <c r="CW83" s="396"/>
      <c r="CX83" s="396"/>
      <c r="CY83" s="396"/>
      <c r="CZ83" s="396"/>
      <c r="DA83" s="396"/>
      <c r="DB83" s="380" t="s">
        <v>2902</v>
      </c>
      <c r="DC83" s="380" t="s">
        <v>2903</v>
      </c>
      <c r="DD83" s="396"/>
    </row>
    <row r="84" spans="1:108" s="3" customFormat="1" ht="15" customHeight="1">
      <c r="A84" s="10"/>
      <c r="B84" s="388"/>
      <c r="C84" s="389"/>
      <c r="D84" s="389"/>
      <c r="E84" s="389"/>
      <c r="F84" s="389"/>
      <c r="G84" s="389"/>
      <c r="H84" s="389"/>
      <c r="I84" s="389"/>
      <c r="J84" s="389"/>
      <c r="K84" s="389"/>
      <c r="L84" s="389"/>
      <c r="M84" s="389"/>
      <c r="N84" s="389"/>
      <c r="O84" s="389"/>
      <c r="P84" s="389"/>
      <c r="Q84" s="389"/>
      <c r="R84" s="389"/>
      <c r="S84" s="389"/>
      <c r="T84" s="389"/>
      <c r="U84" s="389"/>
      <c r="V84" s="389"/>
      <c r="W84" s="389"/>
      <c r="X84" s="389"/>
      <c r="Y84" s="389"/>
      <c r="Z84" s="389"/>
      <c r="AA84" s="389"/>
      <c r="AB84" s="389"/>
      <c r="AC84" s="389"/>
      <c r="AD84" s="390"/>
      <c r="AF84" s="110"/>
      <c r="AK84" s="113" t="str">
        <f t="shared" si="3"/>
        <v/>
      </c>
      <c r="AL84" s="113" t="str">
        <f t="shared" si="4"/>
        <v/>
      </c>
      <c r="AM84" s="114" t="str">
        <f t="shared" si="5"/>
        <v/>
      </c>
      <c r="AN84" s="395"/>
      <c r="AO84" s="114">
        <v>76</v>
      </c>
      <c r="AP84" s="365"/>
      <c r="AQ84" s="365"/>
      <c r="AR84" s="365"/>
      <c r="AS84" s="365"/>
      <c r="AT84" s="365"/>
      <c r="AU84" s="365"/>
      <c r="AV84" s="114" t="s">
        <v>2904</v>
      </c>
      <c r="AW84" s="365"/>
      <c r="AX84" s="365"/>
      <c r="AY84" s="365"/>
      <c r="AZ84" s="365"/>
      <c r="BA84" s="114" t="s">
        <v>2905</v>
      </c>
      <c r="BB84" s="114" t="s">
        <v>2906</v>
      </c>
      <c r="BC84" s="114" t="s">
        <v>2907</v>
      </c>
      <c r="BD84" s="379" t="s">
        <v>2908</v>
      </c>
      <c r="BE84" s="114" t="s">
        <v>2909</v>
      </c>
      <c r="BF84" s="365"/>
      <c r="BG84" s="365"/>
      <c r="BH84" s="365"/>
      <c r="BI84" s="114" t="s">
        <v>2910</v>
      </c>
      <c r="BJ84" s="114" t="s">
        <v>2911</v>
      </c>
      <c r="BK84" s="365"/>
      <c r="BL84" s="365"/>
      <c r="BM84" s="365"/>
      <c r="BN84" s="365"/>
      <c r="BO84" s="365"/>
      <c r="BP84" s="365"/>
      <c r="BQ84" s="365"/>
      <c r="BR84" s="365"/>
      <c r="BS84" s="114" t="s">
        <v>2912</v>
      </c>
      <c r="BT84" s="114" t="s">
        <v>2913</v>
      </c>
      <c r="BU84" s="365"/>
      <c r="BV84" s="395"/>
      <c r="BW84" s="395"/>
      <c r="BX84" s="395"/>
      <c r="BY84" s="396"/>
      <c r="BZ84" s="396"/>
      <c r="CA84" s="396"/>
      <c r="CB84" s="396"/>
      <c r="CC84" s="396"/>
      <c r="CD84" s="396"/>
      <c r="CE84" s="380" t="s">
        <v>2914</v>
      </c>
      <c r="CF84" s="396"/>
      <c r="CG84" s="396"/>
      <c r="CH84" s="396"/>
      <c r="CI84" s="396"/>
      <c r="CJ84" s="380" t="s">
        <v>2915</v>
      </c>
      <c r="CK84" s="380" t="s">
        <v>2916</v>
      </c>
      <c r="CL84" s="380" t="s">
        <v>2385</v>
      </c>
      <c r="CM84" s="381" t="s">
        <v>2917</v>
      </c>
      <c r="CN84" s="380" t="s">
        <v>2918</v>
      </c>
      <c r="CO84" s="396"/>
      <c r="CP84" s="396"/>
      <c r="CQ84" s="396"/>
      <c r="CR84" s="380" t="s">
        <v>2919</v>
      </c>
      <c r="CS84" s="380" t="s">
        <v>1819</v>
      </c>
      <c r="CT84" s="396"/>
      <c r="CU84" s="396"/>
      <c r="CV84" s="396"/>
      <c r="CW84" s="396"/>
      <c r="CX84" s="396"/>
      <c r="CY84" s="396"/>
      <c r="CZ84" s="396"/>
      <c r="DA84" s="396"/>
      <c r="DB84" s="380" t="s">
        <v>2920</v>
      </c>
      <c r="DC84" s="380" t="s">
        <v>2921</v>
      </c>
      <c r="DD84" s="396"/>
    </row>
    <row r="85" spans="1:108" s="3" customFormat="1" ht="36" customHeight="1">
      <c r="A85" s="10"/>
      <c r="B85" s="391"/>
      <c r="C85" s="434" t="s">
        <v>2922</v>
      </c>
      <c r="D85" s="434"/>
      <c r="E85" s="434"/>
      <c r="F85" s="434"/>
      <c r="G85" s="434"/>
      <c r="H85" s="434"/>
      <c r="I85" s="434"/>
      <c r="J85" s="434"/>
      <c r="K85" s="434"/>
      <c r="L85" s="434"/>
      <c r="M85" s="434"/>
      <c r="N85" s="434"/>
      <c r="O85" s="434"/>
      <c r="P85" s="434"/>
      <c r="Q85" s="434"/>
      <c r="R85" s="434"/>
      <c r="S85" s="434"/>
      <c r="T85" s="434"/>
      <c r="U85" s="434"/>
      <c r="V85" s="434"/>
      <c r="W85" s="434"/>
      <c r="X85" s="434"/>
      <c r="Y85" s="434"/>
      <c r="Z85" s="434"/>
      <c r="AA85" s="434"/>
      <c r="AB85" s="434"/>
      <c r="AC85" s="434"/>
      <c r="AD85" s="392"/>
      <c r="AF85" s="110"/>
      <c r="AK85" s="113" t="str">
        <f t="shared" si="3"/>
        <v/>
      </c>
      <c r="AL85" s="113" t="str">
        <f t="shared" si="4"/>
        <v/>
      </c>
      <c r="AM85" s="114" t="str">
        <f t="shared" si="5"/>
        <v/>
      </c>
      <c r="AN85" s="395"/>
      <c r="AO85" s="114">
        <v>77</v>
      </c>
      <c r="AP85" s="365"/>
      <c r="AQ85" s="365"/>
      <c r="AR85" s="365"/>
      <c r="AS85" s="365"/>
      <c r="AT85" s="365"/>
      <c r="AU85" s="365"/>
      <c r="AV85" s="114" t="s">
        <v>2923</v>
      </c>
      <c r="AW85" s="365"/>
      <c r="AX85" s="365"/>
      <c r="AY85" s="365"/>
      <c r="AZ85" s="365"/>
      <c r="BA85" s="114" t="s">
        <v>2924</v>
      </c>
      <c r="BB85" s="114" t="s">
        <v>2925</v>
      </c>
      <c r="BC85" s="114" t="s">
        <v>2926</v>
      </c>
      <c r="BD85" s="379" t="s">
        <v>2927</v>
      </c>
      <c r="BE85" s="114" t="s">
        <v>2928</v>
      </c>
      <c r="BF85" s="365"/>
      <c r="BG85" s="365"/>
      <c r="BH85" s="365"/>
      <c r="BI85" s="114" t="s">
        <v>2929</v>
      </c>
      <c r="BJ85" s="114" t="s">
        <v>2930</v>
      </c>
      <c r="BK85" s="365"/>
      <c r="BL85" s="365"/>
      <c r="BM85" s="365"/>
      <c r="BN85" s="365"/>
      <c r="BO85" s="365"/>
      <c r="BP85" s="365"/>
      <c r="BQ85" s="365"/>
      <c r="BR85" s="365"/>
      <c r="BS85" s="114" t="s">
        <v>2931</v>
      </c>
      <c r="BT85" s="114" t="s">
        <v>2932</v>
      </c>
      <c r="BU85" s="365"/>
      <c r="BV85" s="395"/>
      <c r="BW85" s="395"/>
      <c r="BX85" s="395"/>
      <c r="BY85" s="396"/>
      <c r="BZ85" s="396"/>
      <c r="CA85" s="396"/>
      <c r="CB85" s="396"/>
      <c r="CC85" s="396"/>
      <c r="CD85" s="396"/>
      <c r="CE85" s="380" t="s">
        <v>2933</v>
      </c>
      <c r="CF85" s="396"/>
      <c r="CG85" s="396"/>
      <c r="CH85" s="396"/>
      <c r="CI85" s="396"/>
      <c r="CJ85" s="380" t="s">
        <v>2934</v>
      </c>
      <c r="CK85" s="380" t="s">
        <v>2935</v>
      </c>
      <c r="CL85" s="380" t="s">
        <v>2936</v>
      </c>
      <c r="CM85" s="381" t="s">
        <v>2937</v>
      </c>
      <c r="CN85" s="380" t="s">
        <v>2938</v>
      </c>
      <c r="CO85" s="396"/>
      <c r="CP85" s="396"/>
      <c r="CQ85" s="396"/>
      <c r="CR85" s="380" t="s">
        <v>2939</v>
      </c>
      <c r="CS85" s="380" t="s">
        <v>2940</v>
      </c>
      <c r="CT85" s="396"/>
      <c r="CU85" s="396"/>
      <c r="CV85" s="396"/>
      <c r="CW85" s="396"/>
      <c r="CX85" s="396"/>
      <c r="CY85" s="396"/>
      <c r="CZ85" s="396"/>
      <c r="DA85" s="396"/>
      <c r="DB85" s="380" t="s">
        <v>2941</v>
      </c>
      <c r="DC85" s="380" t="s">
        <v>2942</v>
      </c>
      <c r="DD85" s="396"/>
    </row>
    <row r="86" spans="1:108" s="3" customFormat="1" ht="6.75" customHeight="1">
      <c r="A86" s="10"/>
      <c r="B86" s="391"/>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392"/>
      <c r="AF86" s="110"/>
      <c r="AK86" s="113" t="str">
        <f t="shared" si="3"/>
        <v/>
      </c>
      <c r="AL86" s="113" t="str">
        <f t="shared" si="4"/>
        <v/>
      </c>
      <c r="AM86" s="114" t="str">
        <f t="shared" si="5"/>
        <v/>
      </c>
      <c r="AN86" s="395"/>
      <c r="AO86" s="114">
        <v>78</v>
      </c>
      <c r="AP86" s="365"/>
      <c r="AQ86" s="365"/>
      <c r="AR86" s="365"/>
      <c r="AS86" s="365"/>
      <c r="AT86" s="365"/>
      <c r="AU86" s="365"/>
      <c r="AV86" s="114" t="s">
        <v>2943</v>
      </c>
      <c r="AW86" s="365"/>
      <c r="AX86" s="365"/>
      <c r="AY86" s="365"/>
      <c r="AZ86" s="365"/>
      <c r="BA86" s="114" t="s">
        <v>2944</v>
      </c>
      <c r="BB86" s="114" t="s">
        <v>2945</v>
      </c>
      <c r="BC86" s="114" t="s">
        <v>2946</v>
      </c>
      <c r="BD86" s="379" t="s">
        <v>2947</v>
      </c>
      <c r="BE86" s="114" t="s">
        <v>2948</v>
      </c>
      <c r="BF86" s="365"/>
      <c r="BG86" s="365"/>
      <c r="BH86" s="365"/>
      <c r="BI86" s="114" t="s">
        <v>2949</v>
      </c>
      <c r="BJ86" s="114" t="s">
        <v>2950</v>
      </c>
      <c r="BK86" s="365"/>
      <c r="BL86" s="365"/>
      <c r="BM86" s="365"/>
      <c r="BN86" s="365"/>
      <c r="BO86" s="365"/>
      <c r="BP86" s="365"/>
      <c r="BQ86" s="365"/>
      <c r="BR86" s="365"/>
      <c r="BS86" s="114" t="s">
        <v>2951</v>
      </c>
      <c r="BT86" s="114" t="s">
        <v>2952</v>
      </c>
      <c r="BU86" s="365"/>
      <c r="BV86" s="395"/>
      <c r="BW86" s="395"/>
      <c r="BX86" s="395"/>
      <c r="BY86" s="396"/>
      <c r="BZ86" s="396"/>
      <c r="CA86" s="396"/>
      <c r="CB86" s="396"/>
      <c r="CC86" s="396"/>
      <c r="CD86" s="396"/>
      <c r="CE86" s="380" t="s">
        <v>2953</v>
      </c>
      <c r="CF86" s="396"/>
      <c r="CG86" s="396"/>
      <c r="CH86" s="396"/>
      <c r="CI86" s="396"/>
      <c r="CJ86" s="380" t="s">
        <v>2954</v>
      </c>
      <c r="CK86" s="380" t="s">
        <v>2955</v>
      </c>
      <c r="CL86" s="380" t="s">
        <v>2956</v>
      </c>
      <c r="CM86" s="381" t="s">
        <v>2957</v>
      </c>
      <c r="CN86" s="380" t="s">
        <v>2958</v>
      </c>
      <c r="CO86" s="396"/>
      <c r="CP86" s="396"/>
      <c r="CQ86" s="396"/>
      <c r="CR86" s="380" t="s">
        <v>2959</v>
      </c>
      <c r="CS86" s="380" t="s">
        <v>2960</v>
      </c>
      <c r="CT86" s="396"/>
      <c r="CU86" s="396"/>
      <c r="CV86" s="396"/>
      <c r="CW86" s="396"/>
      <c r="CX86" s="396"/>
      <c r="CY86" s="396"/>
      <c r="CZ86" s="396"/>
      <c r="DA86" s="396"/>
      <c r="DB86" s="380" t="s">
        <v>2961</v>
      </c>
      <c r="DC86" s="380" t="s">
        <v>2962</v>
      </c>
      <c r="DD86" s="396"/>
    </row>
    <row r="87" spans="1:108" s="3" customFormat="1" ht="84" customHeight="1">
      <c r="A87" s="10"/>
      <c r="B87" s="391"/>
      <c r="C87" s="434" t="s">
        <v>2963</v>
      </c>
      <c r="D87" s="434"/>
      <c r="E87" s="434"/>
      <c r="F87" s="434"/>
      <c r="G87" s="434"/>
      <c r="H87" s="434"/>
      <c r="I87" s="434"/>
      <c r="J87" s="434"/>
      <c r="K87" s="434"/>
      <c r="L87" s="434"/>
      <c r="M87" s="434"/>
      <c r="N87" s="434"/>
      <c r="O87" s="434"/>
      <c r="P87" s="434"/>
      <c r="Q87" s="434"/>
      <c r="R87" s="434"/>
      <c r="S87" s="434"/>
      <c r="T87" s="434"/>
      <c r="U87" s="434"/>
      <c r="V87" s="434"/>
      <c r="W87" s="434"/>
      <c r="X87" s="434"/>
      <c r="Y87" s="434"/>
      <c r="Z87" s="434"/>
      <c r="AA87" s="434"/>
      <c r="AB87" s="434"/>
      <c r="AC87" s="434"/>
      <c r="AD87" s="392"/>
      <c r="AF87" s="110"/>
      <c r="AK87" s="113" t="str">
        <f t="shared" si="3"/>
        <v/>
      </c>
      <c r="AL87" s="113" t="str">
        <f t="shared" si="4"/>
        <v/>
      </c>
      <c r="AM87" s="114" t="str">
        <f t="shared" si="5"/>
        <v/>
      </c>
      <c r="AN87" s="395"/>
      <c r="AO87" s="114">
        <v>79</v>
      </c>
      <c r="AP87" s="365"/>
      <c r="AQ87" s="365"/>
      <c r="AR87" s="365"/>
      <c r="AS87" s="365"/>
      <c r="AT87" s="365"/>
      <c r="AU87" s="365"/>
      <c r="AV87" s="114" t="s">
        <v>2964</v>
      </c>
      <c r="AW87" s="365"/>
      <c r="AX87" s="365"/>
      <c r="AY87" s="365"/>
      <c r="AZ87" s="365"/>
      <c r="BA87" s="114" t="s">
        <v>2965</v>
      </c>
      <c r="BB87" s="114" t="s">
        <v>2966</v>
      </c>
      <c r="BC87" s="114" t="s">
        <v>2967</v>
      </c>
      <c r="BD87" s="379" t="s">
        <v>2968</v>
      </c>
      <c r="BE87" s="114" t="s">
        <v>2969</v>
      </c>
      <c r="BF87" s="365"/>
      <c r="BG87" s="365"/>
      <c r="BH87" s="365"/>
      <c r="BI87" s="114" t="s">
        <v>2970</v>
      </c>
      <c r="BJ87" s="114" t="s">
        <v>2971</v>
      </c>
      <c r="BK87" s="365"/>
      <c r="BL87" s="365"/>
      <c r="BM87" s="365"/>
      <c r="BN87" s="365"/>
      <c r="BO87" s="365"/>
      <c r="BP87" s="365"/>
      <c r="BQ87" s="365"/>
      <c r="BR87" s="365"/>
      <c r="BS87" s="114" t="s">
        <v>2972</v>
      </c>
      <c r="BT87" s="114" t="s">
        <v>2973</v>
      </c>
      <c r="BU87" s="365"/>
      <c r="BV87" s="395"/>
      <c r="BW87" s="395"/>
      <c r="BX87" s="395"/>
      <c r="BY87" s="396"/>
      <c r="BZ87" s="396"/>
      <c r="CA87" s="396"/>
      <c r="CB87" s="396"/>
      <c r="CC87" s="396"/>
      <c r="CD87" s="396"/>
      <c r="CE87" s="380" t="s">
        <v>2974</v>
      </c>
      <c r="CF87" s="396"/>
      <c r="CG87" s="396"/>
      <c r="CH87" s="396"/>
      <c r="CI87" s="396"/>
      <c r="CJ87" s="380" t="s">
        <v>2975</v>
      </c>
      <c r="CK87" s="380" t="s">
        <v>2976</v>
      </c>
      <c r="CL87" s="380" t="s">
        <v>2977</v>
      </c>
      <c r="CM87" s="381" t="s">
        <v>2978</v>
      </c>
      <c r="CN87" s="380" t="s">
        <v>2979</v>
      </c>
      <c r="CO87" s="396"/>
      <c r="CP87" s="396"/>
      <c r="CQ87" s="396"/>
      <c r="CR87" s="380" t="s">
        <v>2980</v>
      </c>
      <c r="CS87" s="380" t="s">
        <v>2981</v>
      </c>
      <c r="CT87" s="396"/>
      <c r="CU87" s="396"/>
      <c r="CV87" s="396"/>
      <c r="CW87" s="396"/>
      <c r="CX87" s="396"/>
      <c r="CY87" s="396"/>
      <c r="CZ87" s="396"/>
      <c r="DA87" s="396"/>
      <c r="DB87" s="380" t="s">
        <v>2982</v>
      </c>
      <c r="DC87" s="380" t="s">
        <v>2983</v>
      </c>
      <c r="DD87" s="396"/>
    </row>
    <row r="88" spans="1:108" s="3" customFormat="1" ht="6.75" customHeight="1">
      <c r="A88" s="10"/>
      <c r="B88" s="391"/>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392"/>
      <c r="AF88" s="110"/>
      <c r="AK88" s="113" t="str">
        <f t="shared" si="3"/>
        <v/>
      </c>
      <c r="AL88" s="113" t="str">
        <f t="shared" si="4"/>
        <v/>
      </c>
      <c r="AM88" s="114" t="str">
        <f t="shared" si="5"/>
        <v/>
      </c>
      <c r="AN88" s="395"/>
      <c r="AO88" s="114">
        <v>80</v>
      </c>
      <c r="AP88" s="365"/>
      <c r="AQ88" s="365"/>
      <c r="AR88" s="365"/>
      <c r="AS88" s="365"/>
      <c r="AT88" s="365"/>
      <c r="AU88" s="365"/>
      <c r="AV88" s="114" t="s">
        <v>2984</v>
      </c>
      <c r="AW88" s="365"/>
      <c r="AX88" s="365"/>
      <c r="AY88" s="365"/>
      <c r="AZ88" s="365"/>
      <c r="BA88" s="114" t="s">
        <v>2985</v>
      </c>
      <c r="BB88" s="114" t="s">
        <v>2986</v>
      </c>
      <c r="BC88" s="114" t="s">
        <v>2987</v>
      </c>
      <c r="BD88" s="379" t="s">
        <v>2988</v>
      </c>
      <c r="BE88" s="114" t="s">
        <v>2989</v>
      </c>
      <c r="BF88" s="365"/>
      <c r="BG88" s="365"/>
      <c r="BH88" s="365"/>
      <c r="BI88" s="114" t="s">
        <v>2990</v>
      </c>
      <c r="BJ88" s="114" t="s">
        <v>2991</v>
      </c>
      <c r="BK88" s="365"/>
      <c r="BL88" s="365"/>
      <c r="BM88" s="365"/>
      <c r="BN88" s="365"/>
      <c r="BO88" s="365"/>
      <c r="BP88" s="365"/>
      <c r="BQ88" s="365"/>
      <c r="BR88" s="365"/>
      <c r="BS88" s="114" t="s">
        <v>2992</v>
      </c>
      <c r="BT88" s="114" t="s">
        <v>2993</v>
      </c>
      <c r="BU88" s="365"/>
      <c r="BV88" s="395"/>
      <c r="BW88" s="395"/>
      <c r="BX88" s="395"/>
      <c r="BY88" s="396"/>
      <c r="BZ88" s="396"/>
      <c r="CA88" s="396"/>
      <c r="CB88" s="396"/>
      <c r="CC88" s="396"/>
      <c r="CD88" s="396"/>
      <c r="CE88" s="380" t="s">
        <v>1783</v>
      </c>
      <c r="CF88" s="396"/>
      <c r="CG88" s="396"/>
      <c r="CH88" s="396"/>
      <c r="CI88" s="396"/>
      <c r="CJ88" s="380" t="s">
        <v>2994</v>
      </c>
      <c r="CK88" s="380" t="s">
        <v>2995</v>
      </c>
      <c r="CL88" s="380" t="s">
        <v>710</v>
      </c>
      <c r="CM88" s="381" t="s">
        <v>2996</v>
      </c>
      <c r="CN88" s="380" t="s">
        <v>2997</v>
      </c>
      <c r="CO88" s="396"/>
      <c r="CP88" s="396"/>
      <c r="CQ88" s="396"/>
      <c r="CR88" s="380" t="s">
        <v>2998</v>
      </c>
      <c r="CS88" s="380" t="s">
        <v>2999</v>
      </c>
      <c r="CT88" s="396"/>
      <c r="CU88" s="396"/>
      <c r="CV88" s="396"/>
      <c r="CW88" s="396"/>
      <c r="CX88" s="396"/>
      <c r="CY88" s="396"/>
      <c r="CZ88" s="396"/>
      <c r="DA88" s="396"/>
      <c r="DB88" s="380" t="s">
        <v>3000</v>
      </c>
      <c r="DC88" s="380" t="s">
        <v>3001</v>
      </c>
      <c r="DD88" s="396"/>
    </row>
    <row r="89" spans="1:108" ht="96" customHeight="1">
      <c r="B89" s="391"/>
      <c r="C89" s="434" t="s">
        <v>3002</v>
      </c>
      <c r="D89" s="434"/>
      <c r="E89" s="434"/>
      <c r="F89" s="434"/>
      <c r="G89" s="434"/>
      <c r="H89" s="434"/>
      <c r="I89" s="434"/>
      <c r="J89" s="434"/>
      <c r="K89" s="434"/>
      <c r="L89" s="434"/>
      <c r="M89" s="434"/>
      <c r="N89" s="434"/>
      <c r="O89" s="434"/>
      <c r="P89" s="434"/>
      <c r="Q89" s="434"/>
      <c r="R89" s="434"/>
      <c r="S89" s="434"/>
      <c r="T89" s="434"/>
      <c r="U89" s="434"/>
      <c r="V89" s="434"/>
      <c r="W89" s="434"/>
      <c r="X89" s="434"/>
      <c r="Y89" s="434"/>
      <c r="Z89" s="434"/>
      <c r="AA89" s="434"/>
      <c r="AB89" s="434"/>
      <c r="AC89" s="434"/>
      <c r="AD89" s="392"/>
      <c r="AK89" s="113" t="str">
        <f t="shared" si="3"/>
        <v/>
      </c>
      <c r="AL89" s="113" t="str">
        <f t="shared" si="4"/>
        <v/>
      </c>
      <c r="AM89" s="114" t="str">
        <f t="shared" si="5"/>
        <v/>
      </c>
      <c r="AN89" s="395"/>
      <c r="AO89" s="114">
        <v>81</v>
      </c>
      <c r="AP89" s="365"/>
      <c r="AQ89" s="365"/>
      <c r="AR89" s="365"/>
      <c r="AS89" s="365"/>
      <c r="AT89" s="365"/>
      <c r="AU89" s="365"/>
      <c r="AV89" s="114" t="s">
        <v>3003</v>
      </c>
      <c r="AW89" s="365"/>
      <c r="AX89" s="365"/>
      <c r="AY89" s="365"/>
      <c r="AZ89" s="365"/>
      <c r="BA89" s="114" t="s">
        <v>3004</v>
      </c>
      <c r="BB89" s="114" t="s">
        <v>3005</v>
      </c>
      <c r="BC89" s="114" t="s">
        <v>3006</v>
      </c>
      <c r="BD89" s="379" t="s">
        <v>3007</v>
      </c>
      <c r="BE89" s="114" t="s">
        <v>3008</v>
      </c>
      <c r="BF89" s="365"/>
      <c r="BG89" s="365"/>
      <c r="BH89" s="365"/>
      <c r="BI89" s="114" t="s">
        <v>3009</v>
      </c>
      <c r="BJ89" s="114" t="s">
        <v>3010</v>
      </c>
      <c r="BK89" s="365"/>
      <c r="BL89" s="365"/>
      <c r="BM89" s="365"/>
      <c r="BN89" s="365"/>
      <c r="BO89" s="365"/>
      <c r="BP89" s="365"/>
      <c r="BQ89" s="365"/>
      <c r="BR89" s="365"/>
      <c r="BS89" s="114" t="s">
        <v>3011</v>
      </c>
      <c r="BT89" s="114" t="s">
        <v>3012</v>
      </c>
      <c r="BU89" s="365"/>
      <c r="BV89" s="395"/>
      <c r="BW89" s="395"/>
      <c r="BX89" s="395"/>
      <c r="BY89" s="396"/>
      <c r="BZ89" s="396"/>
      <c r="CA89" s="396"/>
      <c r="CB89" s="396"/>
      <c r="CC89" s="396"/>
      <c r="CD89" s="396"/>
      <c r="CE89" s="380" t="s">
        <v>3013</v>
      </c>
      <c r="CF89" s="396"/>
      <c r="CG89" s="396"/>
      <c r="CH89" s="396"/>
      <c r="CI89" s="396"/>
      <c r="CJ89" s="380" t="s">
        <v>3014</v>
      </c>
      <c r="CK89" s="380" t="s">
        <v>3015</v>
      </c>
      <c r="CL89" s="380" t="s">
        <v>3016</v>
      </c>
      <c r="CM89" s="381" t="s">
        <v>3017</v>
      </c>
      <c r="CN89" s="380" t="s">
        <v>3018</v>
      </c>
      <c r="CO89" s="396"/>
      <c r="CP89" s="396"/>
      <c r="CQ89" s="396"/>
      <c r="CR89" s="380" t="s">
        <v>3019</v>
      </c>
      <c r="CS89" s="380" t="s">
        <v>3020</v>
      </c>
      <c r="CT89" s="396"/>
      <c r="CU89" s="396"/>
      <c r="CV89" s="396"/>
      <c r="CW89" s="396"/>
      <c r="CX89" s="396"/>
      <c r="CY89" s="396"/>
      <c r="CZ89" s="396"/>
      <c r="DA89" s="396"/>
      <c r="DB89" s="380" t="s">
        <v>3021</v>
      </c>
      <c r="DC89" s="380" t="s">
        <v>3022</v>
      </c>
      <c r="DD89" s="396"/>
    </row>
    <row r="90" spans="1:108" ht="6.75" customHeight="1">
      <c r="B90" s="391"/>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392"/>
      <c r="AK90" s="113" t="str">
        <f t="shared" si="3"/>
        <v/>
      </c>
      <c r="AL90" s="113" t="str">
        <f t="shared" si="4"/>
        <v/>
      </c>
      <c r="AM90" s="114" t="str">
        <f t="shared" si="5"/>
        <v/>
      </c>
      <c r="AN90" s="395"/>
      <c r="AO90" s="114">
        <v>82</v>
      </c>
      <c r="AP90" s="365"/>
      <c r="AQ90" s="365"/>
      <c r="AR90" s="365"/>
      <c r="AS90" s="365"/>
      <c r="AT90" s="365"/>
      <c r="AU90" s="365"/>
      <c r="AV90" s="114" t="s">
        <v>3023</v>
      </c>
      <c r="AW90" s="365"/>
      <c r="AX90" s="365"/>
      <c r="AY90" s="365"/>
      <c r="AZ90" s="365"/>
      <c r="BA90" s="114" t="s">
        <v>3024</v>
      </c>
      <c r="BB90" s="114" t="s">
        <v>3025</v>
      </c>
      <c r="BC90" s="114" t="s">
        <v>3026</v>
      </c>
      <c r="BD90" s="379" t="s">
        <v>3027</v>
      </c>
      <c r="BE90" s="114" t="s">
        <v>3028</v>
      </c>
      <c r="BF90" s="365"/>
      <c r="BG90" s="365"/>
      <c r="BH90" s="365"/>
      <c r="BI90" s="114" t="s">
        <v>3029</v>
      </c>
      <c r="BJ90" s="114" t="s">
        <v>3030</v>
      </c>
      <c r="BK90" s="365"/>
      <c r="BL90" s="365"/>
      <c r="BM90" s="365"/>
      <c r="BN90" s="365"/>
      <c r="BO90" s="365"/>
      <c r="BP90" s="365"/>
      <c r="BQ90" s="365"/>
      <c r="BR90" s="365"/>
      <c r="BS90" s="114" t="s">
        <v>3031</v>
      </c>
      <c r="BT90" s="114" t="s">
        <v>3032</v>
      </c>
      <c r="BU90" s="365"/>
      <c r="BV90" s="395"/>
      <c r="BW90" s="395"/>
      <c r="BX90" s="395"/>
      <c r="BY90" s="396"/>
      <c r="BZ90" s="396"/>
      <c r="CA90" s="396"/>
      <c r="CB90" s="396"/>
      <c r="CC90" s="396"/>
      <c r="CD90" s="396"/>
      <c r="CE90" s="380" t="s">
        <v>3033</v>
      </c>
      <c r="CF90" s="396"/>
      <c r="CG90" s="396"/>
      <c r="CH90" s="396"/>
      <c r="CI90" s="396"/>
      <c r="CJ90" s="380" t="s">
        <v>3034</v>
      </c>
      <c r="CK90" s="380" t="s">
        <v>3035</v>
      </c>
      <c r="CL90" s="380" t="s">
        <v>3036</v>
      </c>
      <c r="CM90" s="381" t="s">
        <v>3037</v>
      </c>
      <c r="CN90" s="380" t="s">
        <v>3038</v>
      </c>
      <c r="CO90" s="396"/>
      <c r="CP90" s="396"/>
      <c r="CQ90" s="396"/>
      <c r="CR90" s="380" t="s">
        <v>3039</v>
      </c>
      <c r="CS90" s="380" t="s">
        <v>3040</v>
      </c>
      <c r="CT90" s="396"/>
      <c r="CU90" s="396"/>
      <c r="CV90" s="396"/>
      <c r="CW90" s="396"/>
      <c r="CX90" s="396"/>
      <c r="CY90" s="396"/>
      <c r="CZ90" s="396"/>
      <c r="DA90" s="396"/>
      <c r="DB90" s="380" t="s">
        <v>3041</v>
      </c>
      <c r="DC90" s="380" t="s">
        <v>3042</v>
      </c>
      <c r="DD90" s="396"/>
    </row>
    <row r="91" spans="1:108" ht="36" customHeight="1">
      <c r="B91" s="391"/>
      <c r="C91" s="434" t="s">
        <v>7734</v>
      </c>
      <c r="D91" s="434"/>
      <c r="E91" s="434"/>
      <c r="F91" s="434"/>
      <c r="G91" s="434"/>
      <c r="H91" s="434"/>
      <c r="I91" s="434"/>
      <c r="J91" s="434"/>
      <c r="K91" s="434"/>
      <c r="L91" s="434"/>
      <c r="M91" s="434"/>
      <c r="N91" s="434"/>
      <c r="O91" s="434"/>
      <c r="P91" s="434"/>
      <c r="Q91" s="434"/>
      <c r="R91" s="434"/>
      <c r="S91" s="434"/>
      <c r="T91" s="434"/>
      <c r="U91" s="434"/>
      <c r="V91" s="434"/>
      <c r="W91" s="434"/>
      <c r="X91" s="434"/>
      <c r="Y91" s="434"/>
      <c r="Z91" s="434"/>
      <c r="AA91" s="434"/>
      <c r="AB91" s="434"/>
      <c r="AC91" s="434"/>
      <c r="AD91" s="392"/>
      <c r="AK91" s="113" t="str">
        <f t="shared" si="3"/>
        <v/>
      </c>
      <c r="AL91" s="113" t="str">
        <f t="shared" si="4"/>
        <v/>
      </c>
      <c r="AM91" s="114" t="str">
        <f t="shared" si="5"/>
        <v/>
      </c>
      <c r="AN91" s="130"/>
      <c r="AO91" s="114">
        <v>83</v>
      </c>
      <c r="AP91" s="114"/>
      <c r="AQ91" s="114"/>
      <c r="AR91" s="114"/>
      <c r="AS91" s="114"/>
      <c r="AT91" s="114"/>
      <c r="AU91" s="114"/>
      <c r="AV91" s="114" t="s">
        <v>3043</v>
      </c>
      <c r="AW91" s="114"/>
      <c r="AX91" s="114"/>
      <c r="AY91" s="114"/>
      <c r="AZ91" s="114"/>
      <c r="BA91" s="394" t="s">
        <v>3044</v>
      </c>
      <c r="BB91" s="114" t="s">
        <v>3045</v>
      </c>
      <c r="BC91" s="114" t="s">
        <v>3046</v>
      </c>
      <c r="BD91" s="379" t="s">
        <v>3047</v>
      </c>
      <c r="BE91" s="114" t="s">
        <v>3048</v>
      </c>
      <c r="BF91" s="114"/>
      <c r="BG91" s="114"/>
      <c r="BH91" s="114"/>
      <c r="BI91" s="114" t="s">
        <v>3049</v>
      </c>
      <c r="BJ91" s="114" t="s">
        <v>3050</v>
      </c>
      <c r="BK91" s="114"/>
      <c r="BL91" s="114"/>
      <c r="BM91" s="114"/>
      <c r="BN91" s="114"/>
      <c r="BO91" s="114"/>
      <c r="BP91" s="114"/>
      <c r="BQ91" s="114"/>
      <c r="BR91" s="114"/>
      <c r="BS91" s="114" t="s">
        <v>3051</v>
      </c>
      <c r="BT91" s="114" t="s">
        <v>3052</v>
      </c>
      <c r="BU91" s="114"/>
      <c r="BV91" s="130"/>
      <c r="BW91" s="130"/>
      <c r="BX91" s="130"/>
      <c r="BY91" s="380"/>
      <c r="BZ91" s="380"/>
      <c r="CA91" s="380"/>
      <c r="CB91" s="380"/>
      <c r="CC91" s="380"/>
      <c r="CD91" s="380"/>
      <c r="CE91" s="380" t="s">
        <v>3053</v>
      </c>
      <c r="CF91" s="380"/>
      <c r="CG91" s="380"/>
      <c r="CH91" s="380"/>
      <c r="CI91" s="380"/>
      <c r="CJ91" s="382" t="s">
        <v>3054</v>
      </c>
      <c r="CK91" s="380" t="s">
        <v>3055</v>
      </c>
      <c r="CL91" s="380" t="s">
        <v>3056</v>
      </c>
      <c r="CM91" s="381" t="s">
        <v>3057</v>
      </c>
      <c r="CN91" s="380" t="s">
        <v>3058</v>
      </c>
      <c r="CO91" s="380"/>
      <c r="CP91" s="380"/>
      <c r="CQ91" s="380"/>
      <c r="CR91" s="380" t="s">
        <v>3059</v>
      </c>
      <c r="CS91" s="380" t="s">
        <v>3060</v>
      </c>
      <c r="CT91" s="380"/>
      <c r="CU91" s="380"/>
      <c r="CV91" s="380"/>
      <c r="CW91" s="380"/>
      <c r="CX91" s="380"/>
      <c r="CY91" s="380"/>
      <c r="CZ91" s="380"/>
      <c r="DA91" s="380"/>
      <c r="DB91" s="380" t="s">
        <v>3061</v>
      </c>
      <c r="DC91" s="380" t="s">
        <v>3062</v>
      </c>
      <c r="DD91" s="380"/>
    </row>
    <row r="92" spans="1:108" ht="6.75" customHeight="1">
      <c r="B92" s="397"/>
      <c r="C92" s="408"/>
      <c r="D92" s="408"/>
      <c r="E92" s="408"/>
      <c r="F92" s="408"/>
      <c r="G92" s="408"/>
      <c r="H92" s="408"/>
      <c r="I92" s="408"/>
      <c r="J92" s="408"/>
      <c r="K92" s="408"/>
      <c r="L92" s="408"/>
      <c r="M92" s="408"/>
      <c r="N92" s="408"/>
      <c r="O92" s="408"/>
      <c r="P92" s="408"/>
      <c r="Q92" s="408"/>
      <c r="R92" s="408"/>
      <c r="S92" s="408"/>
      <c r="T92" s="408"/>
      <c r="U92" s="408"/>
      <c r="V92" s="408"/>
      <c r="W92" s="408"/>
      <c r="X92" s="408"/>
      <c r="Y92" s="408"/>
      <c r="Z92" s="408"/>
      <c r="AA92" s="408"/>
      <c r="AB92" s="408"/>
      <c r="AC92" s="408"/>
      <c r="AD92" s="398"/>
      <c r="AK92" s="113" t="str">
        <f t="shared" si="3"/>
        <v/>
      </c>
      <c r="AL92" s="113" t="str">
        <f t="shared" si="4"/>
        <v/>
      </c>
      <c r="AM92" s="114" t="str">
        <f t="shared" si="5"/>
        <v/>
      </c>
      <c r="AN92" s="395"/>
      <c r="AO92" s="114">
        <v>84</v>
      </c>
      <c r="AP92" s="365"/>
      <c r="AQ92" s="365"/>
      <c r="AR92" s="365"/>
      <c r="AS92" s="365"/>
      <c r="AT92" s="365"/>
      <c r="AU92" s="365"/>
      <c r="AV92" s="114" t="s">
        <v>3063</v>
      </c>
      <c r="AW92" s="365"/>
      <c r="AX92" s="365"/>
      <c r="AY92" s="365"/>
      <c r="AZ92" s="365"/>
      <c r="BA92" s="394" t="s">
        <v>3064</v>
      </c>
      <c r="BB92" s="114" t="s">
        <v>3065</v>
      </c>
      <c r="BC92" s="114" t="s">
        <v>3066</v>
      </c>
      <c r="BD92" s="379" t="s">
        <v>3067</v>
      </c>
      <c r="BE92" s="114" t="s">
        <v>3068</v>
      </c>
      <c r="BF92" s="365"/>
      <c r="BG92" s="365"/>
      <c r="BH92" s="365"/>
      <c r="BI92" s="114" t="s">
        <v>3069</v>
      </c>
      <c r="BJ92" s="114" t="s">
        <v>3070</v>
      </c>
      <c r="BK92" s="365"/>
      <c r="BL92" s="365"/>
      <c r="BM92" s="365"/>
      <c r="BN92" s="365"/>
      <c r="BO92" s="365"/>
      <c r="BP92" s="365"/>
      <c r="BQ92" s="365"/>
      <c r="BR92" s="365"/>
      <c r="BS92" s="114" t="s">
        <v>3071</v>
      </c>
      <c r="BT92" s="114" t="s">
        <v>3072</v>
      </c>
      <c r="BU92" s="365"/>
      <c r="BV92" s="395"/>
      <c r="BW92" s="395"/>
      <c r="BX92" s="395"/>
      <c r="BY92" s="396"/>
      <c r="BZ92" s="396"/>
      <c r="CA92" s="396"/>
      <c r="CB92" s="396"/>
      <c r="CC92" s="396"/>
      <c r="CD92" s="396"/>
      <c r="CE92" s="380" t="s">
        <v>3073</v>
      </c>
      <c r="CF92" s="396"/>
      <c r="CG92" s="396"/>
      <c r="CH92" s="396"/>
      <c r="CI92" s="396"/>
      <c r="CJ92" s="409" t="s">
        <v>3074</v>
      </c>
      <c r="CK92" s="380" t="s">
        <v>3075</v>
      </c>
      <c r="CL92" s="380" t="s">
        <v>3076</v>
      </c>
      <c r="CM92" s="381" t="s">
        <v>3077</v>
      </c>
      <c r="CN92" s="380" t="s">
        <v>3078</v>
      </c>
      <c r="CO92" s="396"/>
      <c r="CP92" s="396"/>
      <c r="CQ92" s="396"/>
      <c r="CR92" s="380" t="s">
        <v>3079</v>
      </c>
      <c r="CS92" s="380" t="s">
        <v>3080</v>
      </c>
      <c r="CT92" s="396"/>
      <c r="CU92" s="396"/>
      <c r="CV92" s="396"/>
      <c r="CW92" s="396"/>
      <c r="CX92" s="396"/>
      <c r="CY92" s="396"/>
      <c r="CZ92" s="396"/>
      <c r="DA92" s="396"/>
      <c r="DB92" s="380" t="s">
        <v>3081</v>
      </c>
      <c r="DC92" s="380" t="s">
        <v>3082</v>
      </c>
      <c r="DD92" s="396"/>
    </row>
    <row r="93" spans="1:108" ht="15" customHeight="1">
      <c r="B93" s="391"/>
      <c r="C93" s="434" t="s">
        <v>3083</v>
      </c>
      <c r="D93" s="434"/>
      <c r="E93" s="434"/>
      <c r="F93" s="434"/>
      <c r="G93" s="434"/>
      <c r="H93" s="434"/>
      <c r="I93" s="434"/>
      <c r="J93" s="434"/>
      <c r="K93" s="434"/>
      <c r="L93" s="434"/>
      <c r="M93" s="434"/>
      <c r="N93" s="434"/>
      <c r="O93" s="434"/>
      <c r="P93" s="434"/>
      <c r="Q93" s="434"/>
      <c r="R93" s="434"/>
      <c r="S93" s="434"/>
      <c r="T93" s="434"/>
      <c r="U93" s="434"/>
      <c r="V93" s="434"/>
      <c r="W93" s="434"/>
      <c r="X93" s="434"/>
      <c r="Y93" s="434"/>
      <c r="Z93" s="434"/>
      <c r="AA93" s="434"/>
      <c r="AB93" s="434"/>
      <c r="AC93" s="434"/>
      <c r="AD93" s="392"/>
      <c r="AK93" s="113" t="str">
        <f t="shared" si="3"/>
        <v/>
      </c>
      <c r="AL93" s="113" t="str">
        <f t="shared" si="4"/>
        <v/>
      </c>
      <c r="AM93" s="114" t="str">
        <f t="shared" si="5"/>
        <v/>
      </c>
      <c r="AN93" s="395"/>
      <c r="AO93" s="114">
        <v>85</v>
      </c>
      <c r="AP93" s="365"/>
      <c r="AQ93" s="365"/>
      <c r="AR93" s="365"/>
      <c r="AS93" s="365"/>
      <c r="AT93" s="365"/>
      <c r="AU93" s="365"/>
      <c r="AV93" s="114" t="s">
        <v>3084</v>
      </c>
      <c r="AW93" s="365"/>
      <c r="AX93" s="365"/>
      <c r="AY93" s="365"/>
      <c r="AZ93" s="365"/>
      <c r="BA93" s="394" t="s">
        <v>3085</v>
      </c>
      <c r="BB93" s="114" t="s">
        <v>3086</v>
      </c>
      <c r="BC93" s="114" t="s">
        <v>3087</v>
      </c>
      <c r="BD93" s="379" t="s">
        <v>3088</v>
      </c>
      <c r="BE93" s="114" t="s">
        <v>3089</v>
      </c>
      <c r="BF93" s="365"/>
      <c r="BG93" s="365"/>
      <c r="BH93" s="365"/>
      <c r="BI93" s="114" t="s">
        <v>3090</v>
      </c>
      <c r="BJ93" s="114" t="s">
        <v>3091</v>
      </c>
      <c r="BK93" s="365"/>
      <c r="BL93" s="365"/>
      <c r="BM93" s="365"/>
      <c r="BN93" s="365"/>
      <c r="BO93" s="365"/>
      <c r="BP93" s="365"/>
      <c r="BQ93" s="365"/>
      <c r="BR93" s="365"/>
      <c r="BS93" s="114" t="s">
        <v>3092</v>
      </c>
      <c r="BT93" s="114" t="s">
        <v>3093</v>
      </c>
      <c r="BU93" s="365"/>
      <c r="BV93" s="395"/>
      <c r="BW93" s="395"/>
      <c r="BX93" s="395"/>
      <c r="BY93" s="396"/>
      <c r="BZ93" s="396"/>
      <c r="CA93" s="396"/>
      <c r="CB93" s="396"/>
      <c r="CC93" s="396"/>
      <c r="CD93" s="396"/>
      <c r="CE93" s="380" t="s">
        <v>3094</v>
      </c>
      <c r="CF93" s="396"/>
      <c r="CG93" s="396"/>
      <c r="CH93" s="396"/>
      <c r="CI93" s="396"/>
      <c r="CJ93" s="409" t="s">
        <v>3095</v>
      </c>
      <c r="CK93" s="380" t="s">
        <v>3096</v>
      </c>
      <c r="CL93" s="380" t="s">
        <v>3097</v>
      </c>
      <c r="CM93" s="381" t="s">
        <v>3098</v>
      </c>
      <c r="CN93" s="380" t="s">
        <v>3099</v>
      </c>
      <c r="CO93" s="396"/>
      <c r="CP93" s="396"/>
      <c r="CQ93" s="396"/>
      <c r="CR93" s="380" t="s">
        <v>3100</v>
      </c>
      <c r="CS93" s="380" t="s">
        <v>3101</v>
      </c>
      <c r="CT93" s="396"/>
      <c r="CU93" s="396"/>
      <c r="CV93" s="396"/>
      <c r="CW93" s="396"/>
      <c r="CX93" s="396"/>
      <c r="CY93" s="396"/>
      <c r="CZ93" s="396"/>
      <c r="DA93" s="396"/>
      <c r="DB93" s="380" t="s">
        <v>3102</v>
      </c>
      <c r="DC93" s="380" t="s">
        <v>3103</v>
      </c>
      <c r="DD93" s="396"/>
    </row>
    <row r="94" spans="1:108" ht="6.75" customHeight="1">
      <c r="B94" s="391"/>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392"/>
      <c r="AK94" s="113" t="str">
        <f t="shared" si="3"/>
        <v/>
      </c>
      <c r="AL94" s="113" t="str">
        <f t="shared" si="4"/>
        <v/>
      </c>
      <c r="AM94" s="114" t="str">
        <f t="shared" si="5"/>
        <v/>
      </c>
      <c r="AN94" s="395"/>
      <c r="AO94" s="114">
        <v>86</v>
      </c>
      <c r="AP94" s="365"/>
      <c r="AQ94" s="365"/>
      <c r="AR94" s="365"/>
      <c r="AS94" s="365"/>
      <c r="AT94" s="365"/>
      <c r="AU94" s="365"/>
      <c r="AV94" s="114" t="s">
        <v>3104</v>
      </c>
      <c r="AW94" s="365"/>
      <c r="AX94" s="365"/>
      <c r="AY94" s="365"/>
      <c r="AZ94" s="365"/>
      <c r="BA94" s="394" t="s">
        <v>3105</v>
      </c>
      <c r="BB94" s="365">
        <v>13099</v>
      </c>
      <c r="BC94" s="114" t="s">
        <v>3106</v>
      </c>
      <c r="BD94" s="379" t="s">
        <v>3107</v>
      </c>
      <c r="BE94" s="114" t="s">
        <v>3108</v>
      </c>
      <c r="BF94" s="365"/>
      <c r="BG94" s="365"/>
      <c r="BH94" s="365"/>
      <c r="BI94" s="114" t="s">
        <v>3109</v>
      </c>
      <c r="BJ94" s="114" t="s">
        <v>3110</v>
      </c>
      <c r="BK94" s="365"/>
      <c r="BL94" s="365"/>
      <c r="BM94" s="365"/>
      <c r="BN94" s="365"/>
      <c r="BO94" s="365"/>
      <c r="BP94" s="365"/>
      <c r="BQ94" s="365"/>
      <c r="BR94" s="365"/>
      <c r="BS94" s="114" t="s">
        <v>3111</v>
      </c>
      <c r="BT94" s="114" t="s">
        <v>3112</v>
      </c>
      <c r="BU94" s="365"/>
      <c r="BV94" s="395"/>
      <c r="BW94" s="395"/>
      <c r="BX94" s="395"/>
      <c r="BY94" s="396"/>
      <c r="BZ94" s="396"/>
      <c r="CA94" s="396"/>
      <c r="CB94" s="396"/>
      <c r="CC94" s="396"/>
      <c r="CD94" s="396"/>
      <c r="CE94" s="380" t="s">
        <v>3113</v>
      </c>
      <c r="CF94" s="396"/>
      <c r="CG94" s="396"/>
      <c r="CH94" s="396"/>
      <c r="CI94" s="396"/>
      <c r="CJ94" s="409" t="s">
        <v>1825</v>
      </c>
      <c r="CK94" s="380" t="s">
        <v>385</v>
      </c>
      <c r="CL94" s="380" t="s">
        <v>3114</v>
      </c>
      <c r="CM94" s="381" t="s">
        <v>3115</v>
      </c>
      <c r="CN94" s="380" t="s">
        <v>3116</v>
      </c>
      <c r="CO94" s="396"/>
      <c r="CP94" s="396"/>
      <c r="CQ94" s="396"/>
      <c r="CR94" s="380" t="s">
        <v>3117</v>
      </c>
      <c r="CS94" s="380" t="s">
        <v>3118</v>
      </c>
      <c r="CT94" s="396"/>
      <c r="CU94" s="396"/>
      <c r="CV94" s="396"/>
      <c r="CW94" s="396"/>
      <c r="CX94" s="396"/>
      <c r="CY94" s="396"/>
      <c r="CZ94" s="396"/>
      <c r="DA94" s="396"/>
      <c r="DB94" s="380" t="s">
        <v>3119</v>
      </c>
      <c r="DC94" s="380" t="s">
        <v>3120</v>
      </c>
      <c r="DD94" s="396"/>
    </row>
    <row r="95" spans="1:108" ht="15" customHeight="1">
      <c r="B95" s="391"/>
      <c r="C95" s="13"/>
      <c r="D95" s="13"/>
      <c r="E95" s="13"/>
      <c r="F95" s="442" t="s">
        <v>3121</v>
      </c>
      <c r="G95" s="443"/>
      <c r="H95" s="443"/>
      <c r="I95" s="443"/>
      <c r="J95" s="444"/>
      <c r="K95" s="445" t="s">
        <v>3122</v>
      </c>
      <c r="L95" s="445"/>
      <c r="M95" s="445"/>
      <c r="N95" s="445"/>
      <c r="O95" s="445"/>
      <c r="P95" s="445"/>
      <c r="Q95" s="445"/>
      <c r="R95" s="445"/>
      <c r="S95" s="445"/>
      <c r="T95" s="445"/>
      <c r="U95" s="445"/>
      <c r="V95" s="445"/>
      <c r="W95" s="445"/>
      <c r="X95" s="445"/>
      <c r="Y95" s="445"/>
      <c r="Z95" s="445"/>
      <c r="AA95" s="13"/>
      <c r="AB95" s="13"/>
      <c r="AC95" s="13"/>
      <c r="AD95" s="392"/>
      <c r="AK95" s="113" t="str">
        <f t="shared" si="3"/>
        <v/>
      </c>
      <c r="AL95" s="113" t="str">
        <f t="shared" si="4"/>
        <v/>
      </c>
      <c r="AM95" s="114" t="str">
        <f t="shared" si="5"/>
        <v/>
      </c>
      <c r="AN95" s="395"/>
      <c r="AO95" s="114">
        <v>87</v>
      </c>
      <c r="AP95" s="365"/>
      <c r="AQ95" s="365"/>
      <c r="AR95" s="365"/>
      <c r="AS95" s="365"/>
      <c r="AT95" s="365"/>
      <c r="AU95" s="365"/>
      <c r="AV95" s="114" t="s">
        <v>3123</v>
      </c>
      <c r="AW95" s="365"/>
      <c r="AX95" s="365"/>
      <c r="AY95" s="365"/>
      <c r="AZ95" s="365"/>
      <c r="BA95" s="114">
        <v>12099</v>
      </c>
      <c r="BB95" s="365"/>
      <c r="BC95" s="114" t="s">
        <v>3124</v>
      </c>
      <c r="BD95" s="379" t="s">
        <v>3125</v>
      </c>
      <c r="BE95" s="114" t="s">
        <v>3126</v>
      </c>
      <c r="BF95" s="365"/>
      <c r="BG95" s="365"/>
      <c r="BH95" s="365"/>
      <c r="BI95" s="114" t="s">
        <v>3127</v>
      </c>
      <c r="BJ95" s="114" t="s">
        <v>3128</v>
      </c>
      <c r="BK95" s="365"/>
      <c r="BL95" s="365"/>
      <c r="BM95" s="365"/>
      <c r="BN95" s="365"/>
      <c r="BO95" s="365"/>
      <c r="BP95" s="365"/>
      <c r="BQ95" s="365"/>
      <c r="BR95" s="365"/>
      <c r="BS95" s="114" t="s">
        <v>3129</v>
      </c>
      <c r="BT95" s="114" t="s">
        <v>3130</v>
      </c>
      <c r="BU95" s="365"/>
      <c r="BV95" s="395"/>
      <c r="BW95" s="395"/>
      <c r="BX95" s="395"/>
      <c r="BY95" s="396"/>
      <c r="BZ95" s="396"/>
      <c r="CA95" s="396"/>
      <c r="CB95" s="396"/>
      <c r="CC95" s="396"/>
      <c r="CD95" s="396"/>
      <c r="CE95" s="380" t="s">
        <v>3131</v>
      </c>
      <c r="CF95" s="396"/>
      <c r="CG95" s="396"/>
      <c r="CH95" s="396"/>
      <c r="CI95" s="396"/>
      <c r="CJ95" s="380" t="s">
        <v>385</v>
      </c>
      <c r="CK95" s="396"/>
      <c r="CL95" s="380" t="s">
        <v>3132</v>
      </c>
      <c r="CM95" s="381" t="s">
        <v>3133</v>
      </c>
      <c r="CN95" s="380" t="s">
        <v>3134</v>
      </c>
      <c r="CO95" s="396"/>
      <c r="CP95" s="396"/>
      <c r="CQ95" s="396"/>
      <c r="CR95" s="380" t="s">
        <v>3135</v>
      </c>
      <c r="CS95" s="380" t="s">
        <v>3136</v>
      </c>
      <c r="CT95" s="396"/>
      <c r="CU95" s="396"/>
      <c r="CV95" s="396"/>
      <c r="CW95" s="396"/>
      <c r="CX95" s="396"/>
      <c r="CY95" s="396"/>
      <c r="CZ95" s="396"/>
      <c r="DA95" s="396"/>
      <c r="DB95" s="380" t="s">
        <v>3137</v>
      </c>
      <c r="DC95" s="380" t="s">
        <v>3138</v>
      </c>
      <c r="DD95" s="396"/>
    </row>
    <row r="96" spans="1:108" ht="24" customHeight="1">
      <c r="B96" s="391"/>
      <c r="C96" s="13"/>
      <c r="D96" s="13"/>
      <c r="E96" s="13"/>
      <c r="F96" s="447" t="s">
        <v>7735</v>
      </c>
      <c r="G96" s="448"/>
      <c r="H96" s="448"/>
      <c r="I96" s="448"/>
      <c r="J96" s="449"/>
      <c r="K96" s="450" t="s">
        <v>3139</v>
      </c>
      <c r="L96" s="450"/>
      <c r="M96" s="450"/>
      <c r="N96" s="450"/>
      <c r="O96" s="450"/>
      <c r="P96" s="450"/>
      <c r="Q96" s="450"/>
      <c r="R96" s="450"/>
      <c r="S96" s="450"/>
      <c r="T96" s="450"/>
      <c r="U96" s="450"/>
      <c r="V96" s="450"/>
      <c r="W96" s="450"/>
      <c r="X96" s="450"/>
      <c r="Y96" s="450"/>
      <c r="Z96" s="450"/>
      <c r="AA96" s="13"/>
      <c r="AB96" s="13"/>
      <c r="AC96" s="13"/>
      <c r="AD96" s="392"/>
      <c r="AK96" s="113" t="str">
        <f t="shared" si="3"/>
        <v/>
      </c>
      <c r="AL96" s="113" t="str">
        <f t="shared" si="4"/>
        <v/>
      </c>
      <c r="AM96" s="114" t="str">
        <f t="shared" si="5"/>
        <v/>
      </c>
      <c r="AN96" s="395"/>
      <c r="AO96" s="114">
        <v>88</v>
      </c>
      <c r="AP96" s="365"/>
      <c r="AQ96" s="365"/>
      <c r="AR96" s="365"/>
      <c r="AS96" s="365"/>
      <c r="AT96" s="365"/>
      <c r="AU96" s="365"/>
      <c r="AV96" s="114" t="s">
        <v>3140</v>
      </c>
      <c r="AW96" s="365"/>
      <c r="AX96" s="365"/>
      <c r="AY96" s="365"/>
      <c r="AZ96" s="365"/>
      <c r="BA96" s="365"/>
      <c r="BB96" s="365"/>
      <c r="BC96" s="114" t="s">
        <v>3141</v>
      </c>
      <c r="BD96" s="379" t="s">
        <v>3142</v>
      </c>
      <c r="BE96" s="114" t="s">
        <v>3143</v>
      </c>
      <c r="BF96" s="365"/>
      <c r="BG96" s="365"/>
      <c r="BH96" s="365"/>
      <c r="BI96" s="114" t="s">
        <v>3144</v>
      </c>
      <c r="BJ96" s="114" t="s">
        <v>3145</v>
      </c>
      <c r="BK96" s="365"/>
      <c r="BL96" s="365"/>
      <c r="BM96" s="365"/>
      <c r="BN96" s="365"/>
      <c r="BO96" s="365"/>
      <c r="BP96" s="365"/>
      <c r="BQ96" s="365"/>
      <c r="BR96" s="365"/>
      <c r="BS96" s="114" t="s">
        <v>3146</v>
      </c>
      <c r="BT96" s="114" t="s">
        <v>3147</v>
      </c>
      <c r="BU96" s="365"/>
      <c r="BV96" s="395"/>
      <c r="BW96" s="395"/>
      <c r="BX96" s="395"/>
      <c r="BY96" s="396"/>
      <c r="BZ96" s="396"/>
      <c r="CA96" s="396"/>
      <c r="CB96" s="396"/>
      <c r="CC96" s="396"/>
      <c r="CD96" s="396"/>
      <c r="CE96" s="380" t="s">
        <v>3148</v>
      </c>
      <c r="CF96" s="396"/>
      <c r="CG96" s="396"/>
      <c r="CH96" s="396"/>
      <c r="CI96" s="396"/>
      <c r="CJ96" s="396"/>
      <c r="CK96" s="396"/>
      <c r="CL96" s="380" t="s">
        <v>3149</v>
      </c>
      <c r="CM96" s="381" t="s">
        <v>3150</v>
      </c>
      <c r="CN96" s="380" t="s">
        <v>3151</v>
      </c>
      <c r="CO96" s="396"/>
      <c r="CP96" s="396"/>
      <c r="CQ96" s="396"/>
      <c r="CR96" s="380" t="s">
        <v>3152</v>
      </c>
      <c r="CS96" s="380" t="s">
        <v>3153</v>
      </c>
      <c r="CT96" s="396"/>
      <c r="CU96" s="396"/>
      <c r="CV96" s="396"/>
      <c r="CW96" s="396"/>
      <c r="CX96" s="396"/>
      <c r="CY96" s="396"/>
      <c r="CZ96" s="396"/>
      <c r="DA96" s="396"/>
      <c r="DB96" s="380" t="s">
        <v>3154</v>
      </c>
      <c r="DC96" s="380" t="s">
        <v>3155</v>
      </c>
      <c r="DD96" s="396"/>
    </row>
    <row r="97" spans="2:108" ht="36" customHeight="1">
      <c r="B97" s="391"/>
      <c r="C97" s="13"/>
      <c r="D97" s="13"/>
      <c r="E97" s="13"/>
      <c r="F97" s="447" t="s">
        <v>7736</v>
      </c>
      <c r="G97" s="448"/>
      <c r="H97" s="448"/>
      <c r="I97" s="448"/>
      <c r="J97" s="449"/>
      <c r="K97" s="450" t="s">
        <v>3156</v>
      </c>
      <c r="L97" s="450"/>
      <c r="M97" s="450"/>
      <c r="N97" s="450"/>
      <c r="O97" s="450"/>
      <c r="P97" s="450"/>
      <c r="Q97" s="450"/>
      <c r="R97" s="450"/>
      <c r="S97" s="450"/>
      <c r="T97" s="450"/>
      <c r="U97" s="450"/>
      <c r="V97" s="450"/>
      <c r="W97" s="450"/>
      <c r="X97" s="450"/>
      <c r="Y97" s="450"/>
      <c r="Z97" s="450"/>
      <c r="AA97" s="13"/>
      <c r="AB97" s="13"/>
      <c r="AC97" s="13"/>
      <c r="AD97" s="392"/>
      <c r="AK97" s="113" t="str">
        <f t="shared" si="3"/>
        <v/>
      </c>
      <c r="AL97" s="113" t="str">
        <f t="shared" si="4"/>
        <v/>
      </c>
      <c r="AM97" s="114" t="str">
        <f t="shared" si="5"/>
        <v/>
      </c>
      <c r="AN97" s="395"/>
      <c r="AO97" s="114">
        <v>89</v>
      </c>
      <c r="AP97" s="365"/>
      <c r="AQ97" s="365"/>
      <c r="AR97" s="365"/>
      <c r="AS97" s="365"/>
      <c r="AT97" s="365"/>
      <c r="AU97" s="365"/>
      <c r="AV97" s="114" t="s">
        <v>3157</v>
      </c>
      <c r="AW97" s="365"/>
      <c r="AX97" s="365"/>
      <c r="AY97" s="365"/>
      <c r="AZ97" s="365"/>
      <c r="BA97" s="365"/>
      <c r="BB97" s="365"/>
      <c r="BC97" s="114" t="s">
        <v>3158</v>
      </c>
      <c r="BD97" s="379" t="s">
        <v>3159</v>
      </c>
      <c r="BE97" s="114" t="s">
        <v>3160</v>
      </c>
      <c r="BF97" s="365"/>
      <c r="BG97" s="365"/>
      <c r="BH97" s="365"/>
      <c r="BI97" s="114" t="s">
        <v>3161</v>
      </c>
      <c r="BJ97" s="114" t="s">
        <v>3162</v>
      </c>
      <c r="BK97" s="365"/>
      <c r="BL97" s="365"/>
      <c r="BM97" s="365"/>
      <c r="BN97" s="365"/>
      <c r="BO97" s="365"/>
      <c r="BP97" s="365"/>
      <c r="BQ97" s="365"/>
      <c r="BR97" s="365"/>
      <c r="BS97" s="114" t="s">
        <v>3163</v>
      </c>
      <c r="BT97" s="114" t="s">
        <v>3164</v>
      </c>
      <c r="BU97" s="365"/>
      <c r="BV97" s="395"/>
      <c r="BW97" s="395"/>
      <c r="BX97" s="395"/>
      <c r="BY97" s="396"/>
      <c r="BZ97" s="396"/>
      <c r="CA97" s="396"/>
      <c r="CB97" s="396"/>
      <c r="CC97" s="396"/>
      <c r="CD97" s="396"/>
      <c r="CE97" s="380" t="s">
        <v>3165</v>
      </c>
      <c r="CF97" s="396"/>
      <c r="CG97" s="396"/>
      <c r="CH97" s="396"/>
      <c r="CI97" s="396"/>
      <c r="CJ97" s="396"/>
      <c r="CK97" s="396"/>
      <c r="CL97" s="380" t="s">
        <v>3166</v>
      </c>
      <c r="CM97" s="381" t="s">
        <v>1454</v>
      </c>
      <c r="CN97" s="380" t="s">
        <v>3167</v>
      </c>
      <c r="CO97" s="396"/>
      <c r="CP97" s="396"/>
      <c r="CQ97" s="396"/>
      <c r="CR97" s="380" t="s">
        <v>3168</v>
      </c>
      <c r="CS97" s="380" t="s">
        <v>3169</v>
      </c>
      <c r="CT97" s="396"/>
      <c r="CU97" s="396"/>
      <c r="CV97" s="396"/>
      <c r="CW97" s="396"/>
      <c r="CX97" s="396"/>
      <c r="CY97" s="396"/>
      <c r="CZ97" s="396"/>
      <c r="DA97" s="396"/>
      <c r="DB97" s="380" t="s">
        <v>3170</v>
      </c>
      <c r="DC97" s="380" t="s">
        <v>3171</v>
      </c>
      <c r="DD97" s="396"/>
    </row>
    <row r="98" spans="2:108" ht="36" customHeight="1">
      <c r="B98" s="391"/>
      <c r="C98" s="13"/>
      <c r="D98" s="13"/>
      <c r="E98" s="13"/>
      <c r="F98" s="447" t="s">
        <v>7737</v>
      </c>
      <c r="G98" s="448"/>
      <c r="H98" s="448"/>
      <c r="I98" s="448"/>
      <c r="J98" s="449"/>
      <c r="K98" s="450" t="s">
        <v>3172</v>
      </c>
      <c r="L98" s="450"/>
      <c r="M98" s="450"/>
      <c r="N98" s="450"/>
      <c r="O98" s="450"/>
      <c r="P98" s="450"/>
      <c r="Q98" s="450"/>
      <c r="R98" s="450"/>
      <c r="S98" s="450"/>
      <c r="T98" s="450"/>
      <c r="U98" s="450"/>
      <c r="V98" s="450"/>
      <c r="W98" s="450"/>
      <c r="X98" s="450"/>
      <c r="Y98" s="450"/>
      <c r="Z98" s="450"/>
      <c r="AA98" s="13"/>
      <c r="AB98" s="13"/>
      <c r="AC98" s="13"/>
      <c r="AD98" s="392"/>
      <c r="AK98" s="113" t="str">
        <f t="shared" si="3"/>
        <v/>
      </c>
      <c r="AL98" s="113" t="str">
        <f t="shared" si="4"/>
        <v/>
      </c>
      <c r="AM98" s="114" t="str">
        <f t="shared" si="5"/>
        <v/>
      </c>
      <c r="AN98" s="395"/>
      <c r="AO98" s="114">
        <v>90</v>
      </c>
      <c r="AP98" s="365"/>
      <c r="AQ98" s="365"/>
      <c r="AR98" s="365"/>
      <c r="AS98" s="365"/>
      <c r="AT98" s="365"/>
      <c r="AU98" s="365"/>
      <c r="AV98" s="114" t="s">
        <v>3173</v>
      </c>
      <c r="AW98" s="365"/>
      <c r="AX98" s="365"/>
      <c r="AY98" s="365"/>
      <c r="AZ98" s="365"/>
      <c r="BA98" s="365"/>
      <c r="BB98" s="365"/>
      <c r="BC98" s="114" t="s">
        <v>3174</v>
      </c>
      <c r="BD98" s="379" t="s">
        <v>3175</v>
      </c>
      <c r="BE98" s="114" t="s">
        <v>3176</v>
      </c>
      <c r="BF98" s="365"/>
      <c r="BG98" s="365"/>
      <c r="BH98" s="365"/>
      <c r="BI98" s="114" t="s">
        <v>3177</v>
      </c>
      <c r="BJ98" s="114" t="s">
        <v>3178</v>
      </c>
      <c r="BK98" s="365"/>
      <c r="BL98" s="365"/>
      <c r="BM98" s="365"/>
      <c r="BN98" s="365"/>
      <c r="BO98" s="365"/>
      <c r="BP98" s="365"/>
      <c r="BQ98" s="365"/>
      <c r="BR98" s="365"/>
      <c r="BS98" s="114" t="s">
        <v>3179</v>
      </c>
      <c r="BT98" s="114" t="s">
        <v>3180</v>
      </c>
      <c r="BU98" s="365"/>
      <c r="BV98" s="395"/>
      <c r="BW98" s="395"/>
      <c r="BX98" s="395"/>
      <c r="BY98" s="396"/>
      <c r="BZ98" s="396"/>
      <c r="CA98" s="396"/>
      <c r="CB98" s="396"/>
      <c r="CC98" s="396"/>
      <c r="CD98" s="396"/>
      <c r="CE98" s="380" t="s">
        <v>3181</v>
      </c>
      <c r="CF98" s="396"/>
      <c r="CG98" s="396"/>
      <c r="CH98" s="396"/>
      <c r="CI98" s="396"/>
      <c r="CJ98" s="396"/>
      <c r="CK98" s="396"/>
      <c r="CL98" s="380" t="s">
        <v>3182</v>
      </c>
      <c r="CM98" s="381" t="s">
        <v>3183</v>
      </c>
      <c r="CN98" s="380" t="s">
        <v>3184</v>
      </c>
      <c r="CO98" s="396"/>
      <c r="CP98" s="396"/>
      <c r="CQ98" s="396"/>
      <c r="CR98" s="380" t="s">
        <v>3185</v>
      </c>
      <c r="CS98" s="380" t="s">
        <v>3186</v>
      </c>
      <c r="CT98" s="396"/>
      <c r="CU98" s="396"/>
      <c r="CV98" s="396"/>
      <c r="CW98" s="396"/>
      <c r="CX98" s="396"/>
      <c r="CY98" s="396"/>
      <c r="CZ98" s="396"/>
      <c r="DA98" s="396"/>
      <c r="DB98" s="380" t="s">
        <v>3187</v>
      </c>
      <c r="DC98" s="380" t="s">
        <v>3188</v>
      </c>
      <c r="DD98" s="396"/>
    </row>
    <row r="99" spans="2:108" ht="24" customHeight="1">
      <c r="B99" s="391"/>
      <c r="C99" s="13"/>
      <c r="D99" s="13"/>
      <c r="E99" s="13"/>
      <c r="F99" s="447" t="s">
        <v>7738</v>
      </c>
      <c r="G99" s="448"/>
      <c r="H99" s="448"/>
      <c r="I99" s="448"/>
      <c r="J99" s="449"/>
      <c r="K99" s="450" t="s">
        <v>3189</v>
      </c>
      <c r="L99" s="450"/>
      <c r="M99" s="450"/>
      <c r="N99" s="450"/>
      <c r="O99" s="450"/>
      <c r="P99" s="450"/>
      <c r="Q99" s="450"/>
      <c r="R99" s="450"/>
      <c r="S99" s="450"/>
      <c r="T99" s="450"/>
      <c r="U99" s="450"/>
      <c r="V99" s="450"/>
      <c r="W99" s="450"/>
      <c r="X99" s="450"/>
      <c r="Y99" s="450"/>
      <c r="Z99" s="450"/>
      <c r="AA99" s="13"/>
      <c r="AB99" s="13"/>
      <c r="AC99" s="13"/>
      <c r="AD99" s="392"/>
      <c r="AK99" s="113" t="str">
        <f t="shared" si="3"/>
        <v/>
      </c>
      <c r="AL99" s="113" t="str">
        <f t="shared" si="4"/>
        <v/>
      </c>
      <c r="AM99" s="114" t="str">
        <f t="shared" si="5"/>
        <v/>
      </c>
      <c r="AN99" s="395"/>
      <c r="AO99" s="114">
        <v>91</v>
      </c>
      <c r="AP99" s="365"/>
      <c r="AQ99" s="365"/>
      <c r="AR99" s="365"/>
      <c r="AS99" s="365"/>
      <c r="AT99" s="365"/>
      <c r="AU99" s="365"/>
      <c r="AV99" s="114" t="s">
        <v>3190</v>
      </c>
      <c r="AW99" s="365"/>
      <c r="AX99" s="365"/>
      <c r="AY99" s="365"/>
      <c r="AZ99" s="365"/>
      <c r="BA99" s="365"/>
      <c r="BB99" s="365"/>
      <c r="BC99" s="114" t="s">
        <v>3191</v>
      </c>
      <c r="BD99" s="379" t="s">
        <v>3192</v>
      </c>
      <c r="BE99" s="114" t="s">
        <v>3193</v>
      </c>
      <c r="BF99" s="365"/>
      <c r="BG99" s="365"/>
      <c r="BH99" s="365"/>
      <c r="BI99" s="114" t="s">
        <v>3194</v>
      </c>
      <c r="BJ99" s="114" t="s">
        <v>3195</v>
      </c>
      <c r="BK99" s="365"/>
      <c r="BL99" s="365"/>
      <c r="BM99" s="365"/>
      <c r="BN99" s="365"/>
      <c r="BO99" s="365"/>
      <c r="BP99" s="365"/>
      <c r="BQ99" s="365"/>
      <c r="BR99" s="365"/>
      <c r="BS99" s="114" t="s">
        <v>3196</v>
      </c>
      <c r="BT99" s="114" t="s">
        <v>3197</v>
      </c>
      <c r="BU99" s="365"/>
      <c r="BV99" s="395"/>
      <c r="BW99" s="395"/>
      <c r="BX99" s="395"/>
      <c r="BY99" s="396"/>
      <c r="BZ99" s="396"/>
      <c r="CA99" s="396"/>
      <c r="CB99" s="396"/>
      <c r="CC99" s="396"/>
      <c r="CD99" s="396"/>
      <c r="CE99" s="380" t="s">
        <v>3198</v>
      </c>
      <c r="CF99" s="396"/>
      <c r="CG99" s="396"/>
      <c r="CH99" s="396"/>
      <c r="CI99" s="396"/>
      <c r="CJ99" s="396"/>
      <c r="CK99" s="396"/>
      <c r="CL99" s="380" t="s">
        <v>3199</v>
      </c>
      <c r="CM99" s="381" t="s">
        <v>3200</v>
      </c>
      <c r="CN99" s="380" t="s">
        <v>3201</v>
      </c>
      <c r="CO99" s="396"/>
      <c r="CP99" s="396"/>
      <c r="CQ99" s="396"/>
      <c r="CR99" s="380" t="s">
        <v>3202</v>
      </c>
      <c r="CS99" s="380" t="s">
        <v>3203</v>
      </c>
      <c r="CT99" s="396"/>
      <c r="CU99" s="396"/>
      <c r="CV99" s="396"/>
      <c r="CW99" s="396"/>
      <c r="CX99" s="396"/>
      <c r="CY99" s="396"/>
      <c r="CZ99" s="396"/>
      <c r="DA99" s="396"/>
      <c r="DB99" s="380" t="s">
        <v>3204</v>
      </c>
      <c r="DC99" s="380" t="s">
        <v>3205</v>
      </c>
      <c r="DD99" s="396"/>
    </row>
    <row r="100" spans="2:108" ht="6.75" customHeight="1">
      <c r="B100" s="391"/>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392"/>
      <c r="AK100" s="113" t="str">
        <f t="shared" si="3"/>
        <v/>
      </c>
      <c r="AL100" s="113" t="str">
        <f t="shared" si="4"/>
        <v/>
      </c>
      <c r="AM100" s="114" t="str">
        <f t="shared" si="5"/>
        <v/>
      </c>
      <c r="AN100" s="395"/>
      <c r="AO100" s="114">
        <v>92</v>
      </c>
      <c r="AP100" s="365"/>
      <c r="AQ100" s="365"/>
      <c r="AR100" s="365"/>
      <c r="AS100" s="365"/>
      <c r="AT100" s="365"/>
      <c r="AU100" s="365"/>
      <c r="AV100" s="114" t="s">
        <v>3206</v>
      </c>
      <c r="AW100" s="365"/>
      <c r="AX100" s="365"/>
      <c r="AY100" s="365"/>
      <c r="AZ100" s="365"/>
      <c r="BA100" s="365"/>
      <c r="BB100" s="365"/>
      <c r="BC100" s="114" t="s">
        <v>3207</v>
      </c>
      <c r="BD100" s="379" t="s">
        <v>3208</v>
      </c>
      <c r="BE100" s="114" t="s">
        <v>3209</v>
      </c>
      <c r="BF100" s="365"/>
      <c r="BG100" s="365"/>
      <c r="BH100" s="365"/>
      <c r="BI100" s="114" t="s">
        <v>3210</v>
      </c>
      <c r="BJ100" s="114" t="s">
        <v>3211</v>
      </c>
      <c r="BK100" s="365"/>
      <c r="BL100" s="365"/>
      <c r="BM100" s="365"/>
      <c r="BN100" s="365"/>
      <c r="BO100" s="365"/>
      <c r="BP100" s="365"/>
      <c r="BQ100" s="365"/>
      <c r="BR100" s="365"/>
      <c r="BS100" s="114" t="s">
        <v>3212</v>
      </c>
      <c r="BT100" s="114" t="s">
        <v>3213</v>
      </c>
      <c r="BU100" s="365"/>
      <c r="BV100" s="395"/>
      <c r="BW100" s="395"/>
      <c r="BX100" s="395"/>
      <c r="BY100" s="396"/>
      <c r="BZ100" s="396"/>
      <c r="CA100" s="396"/>
      <c r="CB100" s="396"/>
      <c r="CC100" s="396"/>
      <c r="CD100" s="396"/>
      <c r="CE100" s="380" t="s">
        <v>3214</v>
      </c>
      <c r="CF100" s="396"/>
      <c r="CG100" s="396"/>
      <c r="CH100" s="396"/>
      <c r="CI100" s="396"/>
      <c r="CJ100" s="396"/>
      <c r="CK100" s="396"/>
      <c r="CL100" s="380" t="s">
        <v>3215</v>
      </c>
      <c r="CM100" s="381" t="s">
        <v>3216</v>
      </c>
      <c r="CN100" s="380" t="s">
        <v>3217</v>
      </c>
      <c r="CO100" s="396"/>
      <c r="CP100" s="396"/>
      <c r="CQ100" s="396"/>
      <c r="CR100" s="380" t="s">
        <v>3218</v>
      </c>
      <c r="CS100" s="380" t="s">
        <v>3219</v>
      </c>
      <c r="CT100" s="396"/>
      <c r="CU100" s="396"/>
      <c r="CV100" s="396"/>
      <c r="CW100" s="396"/>
      <c r="CX100" s="396"/>
      <c r="CY100" s="396"/>
      <c r="CZ100" s="396"/>
      <c r="DA100" s="396"/>
      <c r="DB100" s="380" t="s">
        <v>3220</v>
      </c>
      <c r="DC100" s="380" t="s">
        <v>3221</v>
      </c>
      <c r="DD100" s="396"/>
    </row>
    <row r="101" spans="2:108" s="28" customFormat="1" ht="36" customHeight="1">
      <c r="B101" s="391"/>
      <c r="C101" s="434" t="s">
        <v>3222</v>
      </c>
      <c r="D101" s="434"/>
      <c r="E101" s="434"/>
      <c r="F101" s="434"/>
      <c r="G101" s="434"/>
      <c r="H101" s="434"/>
      <c r="I101" s="434"/>
      <c r="J101" s="434"/>
      <c r="K101" s="434"/>
      <c r="L101" s="434"/>
      <c r="M101" s="434"/>
      <c r="N101" s="434"/>
      <c r="O101" s="434"/>
      <c r="P101" s="434"/>
      <c r="Q101" s="434"/>
      <c r="R101" s="434"/>
      <c r="S101" s="434"/>
      <c r="T101" s="434"/>
      <c r="U101" s="434"/>
      <c r="V101" s="434"/>
      <c r="W101" s="434"/>
      <c r="X101" s="434"/>
      <c r="Y101" s="434"/>
      <c r="Z101" s="434"/>
      <c r="AA101" s="434"/>
      <c r="AB101" s="434"/>
      <c r="AC101" s="434"/>
      <c r="AD101" s="392"/>
      <c r="AF101" s="111"/>
      <c r="AK101" s="113" t="str">
        <f t="shared" si="3"/>
        <v/>
      </c>
      <c r="AL101" s="113" t="str">
        <f t="shared" si="4"/>
        <v/>
      </c>
      <c r="AM101" s="114" t="str">
        <f t="shared" si="5"/>
        <v/>
      </c>
      <c r="AN101" s="395"/>
      <c r="AO101" s="114">
        <v>93</v>
      </c>
      <c r="AP101" s="365"/>
      <c r="AQ101" s="365"/>
      <c r="AR101" s="365"/>
      <c r="AS101" s="365"/>
      <c r="AT101" s="365"/>
      <c r="AU101" s="365"/>
      <c r="AV101" s="114" t="s">
        <v>3223</v>
      </c>
      <c r="AW101" s="365"/>
      <c r="AX101" s="365"/>
      <c r="AY101" s="365"/>
      <c r="AZ101" s="365"/>
      <c r="BA101" s="365"/>
      <c r="BB101" s="365"/>
      <c r="BC101" s="114" t="s">
        <v>3224</v>
      </c>
      <c r="BD101" s="379" t="s">
        <v>3225</v>
      </c>
      <c r="BE101" s="114" t="s">
        <v>3226</v>
      </c>
      <c r="BF101" s="365"/>
      <c r="BG101" s="365"/>
      <c r="BH101" s="365"/>
      <c r="BI101" s="114" t="s">
        <v>3227</v>
      </c>
      <c r="BJ101" s="114" t="s">
        <v>3228</v>
      </c>
      <c r="BK101" s="365"/>
      <c r="BL101" s="365"/>
      <c r="BM101" s="365"/>
      <c r="BN101" s="365"/>
      <c r="BO101" s="365"/>
      <c r="BP101" s="365"/>
      <c r="BQ101" s="365"/>
      <c r="BR101" s="365"/>
      <c r="BS101" s="114" t="s">
        <v>3229</v>
      </c>
      <c r="BT101" s="114" t="s">
        <v>3230</v>
      </c>
      <c r="BU101" s="365"/>
      <c r="BV101" s="395"/>
      <c r="BW101" s="395"/>
      <c r="BX101" s="395"/>
      <c r="BY101" s="396"/>
      <c r="BZ101" s="396"/>
      <c r="CA101" s="396"/>
      <c r="CB101" s="396"/>
      <c r="CC101" s="396"/>
      <c r="CD101" s="396"/>
      <c r="CE101" s="380" t="s">
        <v>3231</v>
      </c>
      <c r="CF101" s="396"/>
      <c r="CG101" s="396"/>
      <c r="CH101" s="396"/>
      <c r="CI101" s="396"/>
      <c r="CJ101" s="396"/>
      <c r="CK101" s="396"/>
      <c r="CL101" s="380" t="s">
        <v>3232</v>
      </c>
      <c r="CM101" s="381" t="s">
        <v>3233</v>
      </c>
      <c r="CN101" s="380" t="s">
        <v>3234</v>
      </c>
      <c r="CO101" s="396"/>
      <c r="CP101" s="396"/>
      <c r="CQ101" s="396"/>
      <c r="CR101" s="380" t="s">
        <v>3235</v>
      </c>
      <c r="CS101" s="380" t="s">
        <v>3236</v>
      </c>
      <c r="CT101" s="396"/>
      <c r="CU101" s="396"/>
      <c r="CV101" s="396"/>
      <c r="CW101" s="396"/>
      <c r="CX101" s="396"/>
      <c r="CY101" s="396"/>
      <c r="CZ101" s="396"/>
      <c r="DA101" s="396"/>
      <c r="DB101" s="380" t="s">
        <v>3237</v>
      </c>
      <c r="DC101" s="380" t="s">
        <v>3238</v>
      </c>
      <c r="DD101" s="396"/>
    </row>
    <row r="102" spans="2:108" ht="6.75" customHeight="1">
      <c r="B102" s="391"/>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392"/>
      <c r="AK102" s="113" t="str">
        <f t="shared" si="3"/>
        <v/>
      </c>
      <c r="AL102" s="113" t="str">
        <f t="shared" si="4"/>
        <v/>
      </c>
      <c r="AM102" s="114" t="str">
        <f t="shared" si="5"/>
        <v/>
      </c>
      <c r="AN102" s="395"/>
      <c r="AO102" s="114">
        <v>94</v>
      </c>
      <c r="AP102" s="365"/>
      <c r="AQ102" s="365"/>
      <c r="AR102" s="365"/>
      <c r="AS102" s="365"/>
      <c r="AT102" s="365"/>
      <c r="AU102" s="365"/>
      <c r="AV102" s="114" t="s">
        <v>3239</v>
      </c>
      <c r="AW102" s="365"/>
      <c r="AX102" s="365"/>
      <c r="AY102" s="365"/>
      <c r="AZ102" s="365"/>
      <c r="BA102" s="365"/>
      <c r="BB102" s="365"/>
      <c r="BC102" s="114" t="s">
        <v>3240</v>
      </c>
      <c r="BD102" s="379" t="s">
        <v>3241</v>
      </c>
      <c r="BE102" s="114" t="s">
        <v>3242</v>
      </c>
      <c r="BF102" s="365"/>
      <c r="BG102" s="365"/>
      <c r="BH102" s="365"/>
      <c r="BI102" s="114" t="s">
        <v>3243</v>
      </c>
      <c r="BJ102" s="114" t="s">
        <v>3244</v>
      </c>
      <c r="BK102" s="365"/>
      <c r="BL102" s="365"/>
      <c r="BM102" s="365"/>
      <c r="BN102" s="365"/>
      <c r="BO102" s="365"/>
      <c r="BP102" s="365"/>
      <c r="BQ102" s="365"/>
      <c r="BR102" s="365"/>
      <c r="BS102" s="114" t="s">
        <v>3245</v>
      </c>
      <c r="BT102" s="114" t="s">
        <v>3246</v>
      </c>
      <c r="BU102" s="365"/>
      <c r="BV102" s="395"/>
      <c r="BW102" s="395"/>
      <c r="BX102" s="395"/>
      <c r="BY102" s="396"/>
      <c r="BZ102" s="396"/>
      <c r="CA102" s="396"/>
      <c r="CB102" s="396"/>
      <c r="CC102" s="396"/>
      <c r="CD102" s="396"/>
      <c r="CE102" s="380" t="s">
        <v>3247</v>
      </c>
      <c r="CF102" s="396"/>
      <c r="CG102" s="396"/>
      <c r="CH102" s="396"/>
      <c r="CI102" s="396"/>
      <c r="CJ102" s="396"/>
      <c r="CK102" s="396"/>
      <c r="CL102" s="380" t="s">
        <v>3248</v>
      </c>
      <c r="CM102" s="381" t="s">
        <v>3249</v>
      </c>
      <c r="CN102" s="380" t="s">
        <v>3250</v>
      </c>
      <c r="CO102" s="396"/>
      <c r="CP102" s="396"/>
      <c r="CQ102" s="396"/>
      <c r="CR102" s="380" t="s">
        <v>3251</v>
      </c>
      <c r="CS102" s="380" t="s">
        <v>3252</v>
      </c>
      <c r="CT102" s="396"/>
      <c r="CU102" s="396"/>
      <c r="CV102" s="396"/>
      <c r="CW102" s="396"/>
      <c r="CX102" s="396"/>
      <c r="CY102" s="396"/>
      <c r="CZ102" s="396"/>
      <c r="DA102" s="396"/>
      <c r="DB102" s="380" t="s">
        <v>2145</v>
      </c>
      <c r="DC102" s="380" t="s">
        <v>3253</v>
      </c>
      <c r="DD102" s="396"/>
    </row>
    <row r="103" spans="2:108" ht="15" customHeight="1">
      <c r="B103" s="391"/>
      <c r="C103" s="12"/>
      <c r="D103" s="15" t="s">
        <v>3254</v>
      </c>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392"/>
      <c r="AK103" s="113" t="str">
        <f t="shared" si="3"/>
        <v/>
      </c>
      <c r="AL103" s="113" t="str">
        <f t="shared" si="4"/>
        <v/>
      </c>
      <c r="AM103" s="114" t="str">
        <f t="shared" si="5"/>
        <v/>
      </c>
      <c r="AN103" s="395"/>
      <c r="AO103" s="114">
        <v>95</v>
      </c>
      <c r="AP103" s="365"/>
      <c r="AQ103" s="365"/>
      <c r="AR103" s="365"/>
      <c r="AS103" s="365"/>
      <c r="AT103" s="365"/>
      <c r="AU103" s="365"/>
      <c r="AV103" s="114" t="s">
        <v>3255</v>
      </c>
      <c r="AW103" s="365"/>
      <c r="AX103" s="365"/>
      <c r="AY103" s="365"/>
      <c r="AZ103" s="365"/>
      <c r="BA103" s="365"/>
      <c r="BB103" s="365"/>
      <c r="BC103" s="114" t="s">
        <v>3256</v>
      </c>
      <c r="BD103" s="379" t="s">
        <v>3257</v>
      </c>
      <c r="BE103" s="114" t="s">
        <v>3258</v>
      </c>
      <c r="BF103" s="365"/>
      <c r="BG103" s="365"/>
      <c r="BH103" s="365"/>
      <c r="BI103" s="114" t="s">
        <v>3259</v>
      </c>
      <c r="BJ103" s="114" t="s">
        <v>3260</v>
      </c>
      <c r="BK103" s="365"/>
      <c r="BL103" s="365"/>
      <c r="BM103" s="365"/>
      <c r="BN103" s="365"/>
      <c r="BO103" s="365"/>
      <c r="BP103" s="365"/>
      <c r="BQ103" s="365"/>
      <c r="BR103" s="365"/>
      <c r="BS103" s="114" t="s">
        <v>3261</v>
      </c>
      <c r="BT103" s="114" t="s">
        <v>3262</v>
      </c>
      <c r="BU103" s="365"/>
      <c r="BV103" s="395"/>
      <c r="BW103" s="395"/>
      <c r="BX103" s="395"/>
      <c r="BY103" s="396"/>
      <c r="BZ103" s="396"/>
      <c r="CA103" s="396"/>
      <c r="CB103" s="396"/>
      <c r="CC103" s="396"/>
      <c r="CD103" s="396"/>
      <c r="CE103" s="380" t="s">
        <v>3263</v>
      </c>
      <c r="CF103" s="396"/>
      <c r="CG103" s="396"/>
      <c r="CH103" s="396"/>
      <c r="CI103" s="396"/>
      <c r="CJ103" s="396"/>
      <c r="CK103" s="396"/>
      <c r="CL103" s="380" t="s">
        <v>3264</v>
      </c>
      <c r="CM103" s="381" t="s">
        <v>3265</v>
      </c>
      <c r="CN103" s="380" t="s">
        <v>3266</v>
      </c>
      <c r="CO103" s="396"/>
      <c r="CP103" s="396"/>
      <c r="CQ103" s="396"/>
      <c r="CR103" s="380" t="s">
        <v>3267</v>
      </c>
      <c r="CS103" s="380" t="s">
        <v>3268</v>
      </c>
      <c r="CT103" s="396"/>
      <c r="CU103" s="396"/>
      <c r="CV103" s="396"/>
      <c r="CW103" s="396"/>
      <c r="CX103" s="396"/>
      <c r="CY103" s="396"/>
      <c r="CZ103" s="396"/>
      <c r="DA103" s="396"/>
      <c r="DB103" s="380" t="s">
        <v>3269</v>
      </c>
      <c r="DC103" s="380" t="s">
        <v>3270</v>
      </c>
      <c r="DD103" s="396"/>
    </row>
    <row r="104" spans="2:108" ht="6.75" customHeight="1">
      <c r="B104" s="391"/>
      <c r="C104" s="12"/>
      <c r="D104" s="15"/>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392"/>
      <c r="AK104" s="113" t="str">
        <f t="shared" si="3"/>
        <v/>
      </c>
      <c r="AL104" s="113" t="str">
        <f t="shared" si="4"/>
        <v/>
      </c>
      <c r="AM104" s="114" t="str">
        <f t="shared" si="5"/>
        <v/>
      </c>
      <c r="AN104" s="395"/>
      <c r="AO104" s="114">
        <v>96</v>
      </c>
      <c r="AP104" s="365"/>
      <c r="AQ104" s="365"/>
      <c r="AR104" s="365"/>
      <c r="AS104" s="365"/>
      <c r="AT104" s="365"/>
      <c r="AU104" s="365"/>
      <c r="AV104" s="114" t="s">
        <v>3271</v>
      </c>
      <c r="AW104" s="365"/>
      <c r="AX104" s="365"/>
      <c r="AY104" s="365"/>
      <c r="AZ104" s="365"/>
      <c r="BA104" s="365"/>
      <c r="BB104" s="365"/>
      <c r="BC104" s="114" t="s">
        <v>3272</v>
      </c>
      <c r="BD104" s="379" t="s">
        <v>3273</v>
      </c>
      <c r="BE104" s="114" t="s">
        <v>3274</v>
      </c>
      <c r="BF104" s="365"/>
      <c r="BG104" s="365"/>
      <c r="BH104" s="365"/>
      <c r="BI104" s="114" t="s">
        <v>3275</v>
      </c>
      <c r="BJ104" s="114" t="s">
        <v>3276</v>
      </c>
      <c r="BK104" s="365"/>
      <c r="BL104" s="365"/>
      <c r="BM104" s="365"/>
      <c r="BN104" s="365"/>
      <c r="BO104" s="365"/>
      <c r="BP104" s="365"/>
      <c r="BQ104" s="365"/>
      <c r="BR104" s="365"/>
      <c r="BS104" s="114" t="s">
        <v>3277</v>
      </c>
      <c r="BT104" s="114" t="s">
        <v>3278</v>
      </c>
      <c r="BU104" s="365"/>
      <c r="BV104" s="395"/>
      <c r="BW104" s="395"/>
      <c r="BX104" s="395"/>
      <c r="BY104" s="396"/>
      <c r="BZ104" s="396"/>
      <c r="CA104" s="396"/>
      <c r="CB104" s="396"/>
      <c r="CC104" s="396"/>
      <c r="CD104" s="396"/>
      <c r="CE104" s="380" t="s">
        <v>3279</v>
      </c>
      <c r="CF104" s="396"/>
      <c r="CG104" s="396"/>
      <c r="CH104" s="396"/>
      <c r="CI104" s="396"/>
      <c r="CJ104" s="396"/>
      <c r="CK104" s="396"/>
      <c r="CL104" s="380" t="s">
        <v>3280</v>
      </c>
      <c r="CM104" s="381" t="s">
        <v>3281</v>
      </c>
      <c r="CN104" s="380" t="s">
        <v>3282</v>
      </c>
      <c r="CO104" s="396"/>
      <c r="CP104" s="396"/>
      <c r="CQ104" s="396"/>
      <c r="CR104" s="380" t="s">
        <v>3283</v>
      </c>
      <c r="CS104" s="380" t="s">
        <v>3284</v>
      </c>
      <c r="CT104" s="396"/>
      <c r="CU104" s="396"/>
      <c r="CV104" s="396"/>
      <c r="CW104" s="396"/>
      <c r="CX104" s="396"/>
      <c r="CY104" s="396"/>
      <c r="CZ104" s="396"/>
      <c r="DA104" s="396"/>
      <c r="DB104" s="380" t="s">
        <v>3285</v>
      </c>
      <c r="DC104" s="380" t="s">
        <v>3286</v>
      </c>
      <c r="DD104" s="396"/>
    </row>
    <row r="105" spans="2:108" ht="24" customHeight="1">
      <c r="B105" s="391"/>
      <c r="C105" s="12"/>
      <c r="D105" s="434" t="s">
        <v>7739</v>
      </c>
      <c r="E105" s="434"/>
      <c r="F105" s="434"/>
      <c r="G105" s="434"/>
      <c r="H105" s="434"/>
      <c r="I105" s="434"/>
      <c r="J105" s="434"/>
      <c r="K105" s="434"/>
      <c r="L105" s="434"/>
      <c r="M105" s="434"/>
      <c r="N105" s="434"/>
      <c r="O105" s="434"/>
      <c r="P105" s="434"/>
      <c r="Q105" s="434"/>
      <c r="R105" s="434"/>
      <c r="S105" s="434"/>
      <c r="T105" s="434"/>
      <c r="U105" s="434"/>
      <c r="V105" s="434"/>
      <c r="W105" s="434"/>
      <c r="X105" s="434"/>
      <c r="Y105" s="434"/>
      <c r="Z105" s="434"/>
      <c r="AA105" s="434"/>
      <c r="AB105" s="434"/>
      <c r="AC105" s="434"/>
      <c r="AD105" s="392"/>
      <c r="AK105" s="113" t="str">
        <f t="shared" si="3"/>
        <v/>
      </c>
      <c r="AL105" s="113" t="str">
        <f t="shared" si="4"/>
        <v/>
      </c>
      <c r="AM105" s="114" t="str">
        <f t="shared" si="5"/>
        <v/>
      </c>
      <c r="AN105" s="395"/>
      <c r="AO105" s="114">
        <v>97</v>
      </c>
      <c r="AP105" s="365"/>
      <c r="AQ105" s="365"/>
      <c r="AR105" s="365"/>
      <c r="AS105" s="365"/>
      <c r="AT105" s="365"/>
      <c r="AU105" s="365"/>
      <c r="AV105" s="114" t="s">
        <v>3287</v>
      </c>
      <c r="AW105" s="365"/>
      <c r="AX105" s="365"/>
      <c r="AY105" s="365"/>
      <c r="AZ105" s="365"/>
      <c r="BA105" s="365"/>
      <c r="BB105" s="365"/>
      <c r="BC105" s="114" t="s">
        <v>3288</v>
      </c>
      <c r="BD105" s="379" t="s">
        <v>3289</v>
      </c>
      <c r="BE105" s="114" t="s">
        <v>3290</v>
      </c>
      <c r="BF105" s="365"/>
      <c r="BG105" s="365"/>
      <c r="BH105" s="365"/>
      <c r="BI105" s="114" t="s">
        <v>3291</v>
      </c>
      <c r="BJ105" s="114" t="s">
        <v>3292</v>
      </c>
      <c r="BK105" s="365"/>
      <c r="BL105" s="365"/>
      <c r="BM105" s="365"/>
      <c r="BN105" s="365"/>
      <c r="BO105" s="365"/>
      <c r="BP105" s="365"/>
      <c r="BQ105" s="365"/>
      <c r="BR105" s="365"/>
      <c r="BS105" s="114" t="s">
        <v>3293</v>
      </c>
      <c r="BT105" s="114" t="s">
        <v>3294</v>
      </c>
      <c r="BU105" s="365"/>
      <c r="BV105" s="395"/>
      <c r="BW105" s="395"/>
      <c r="BX105" s="395"/>
      <c r="BY105" s="396"/>
      <c r="BZ105" s="396"/>
      <c r="CA105" s="396"/>
      <c r="CB105" s="396"/>
      <c r="CC105" s="396"/>
      <c r="CD105" s="396"/>
      <c r="CE105" s="380" t="s">
        <v>3295</v>
      </c>
      <c r="CF105" s="396"/>
      <c r="CG105" s="396"/>
      <c r="CH105" s="396"/>
      <c r="CI105" s="396"/>
      <c r="CJ105" s="396"/>
      <c r="CK105" s="396"/>
      <c r="CL105" s="380" t="s">
        <v>3296</v>
      </c>
      <c r="CM105" s="381" t="s">
        <v>3297</v>
      </c>
      <c r="CN105" s="380" t="s">
        <v>3298</v>
      </c>
      <c r="CO105" s="396"/>
      <c r="CP105" s="396"/>
      <c r="CQ105" s="396"/>
      <c r="CR105" s="380" t="s">
        <v>3299</v>
      </c>
      <c r="CS105" s="380" t="s">
        <v>3300</v>
      </c>
      <c r="CT105" s="396"/>
      <c r="CU105" s="396"/>
      <c r="CV105" s="396"/>
      <c r="CW105" s="396"/>
      <c r="CX105" s="396"/>
      <c r="CY105" s="396"/>
      <c r="CZ105" s="396"/>
      <c r="DA105" s="396"/>
      <c r="DB105" s="380" t="s">
        <v>3301</v>
      </c>
      <c r="DC105" s="380" t="s">
        <v>3302</v>
      </c>
      <c r="DD105" s="396"/>
    </row>
    <row r="106" spans="2:108" ht="6.75" customHeight="1">
      <c r="B106" s="391"/>
      <c r="C106" s="12"/>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392"/>
      <c r="AK106" s="113" t="str">
        <f t="shared" si="3"/>
        <v/>
      </c>
      <c r="AL106" s="113" t="str">
        <f t="shared" si="4"/>
        <v/>
      </c>
      <c r="AM106" s="114" t="str">
        <f t="shared" si="5"/>
        <v/>
      </c>
      <c r="AN106" s="395"/>
      <c r="AO106" s="114">
        <v>98</v>
      </c>
      <c r="AP106" s="365"/>
      <c r="AQ106" s="365"/>
      <c r="AR106" s="365"/>
      <c r="AS106" s="365"/>
      <c r="AT106" s="365"/>
      <c r="AU106" s="365"/>
      <c r="AV106" s="114" t="s">
        <v>3303</v>
      </c>
      <c r="AW106" s="365"/>
      <c r="AX106" s="365"/>
      <c r="AY106" s="365"/>
      <c r="AZ106" s="365"/>
      <c r="BA106" s="365"/>
      <c r="BB106" s="365"/>
      <c r="BC106" s="114" t="s">
        <v>3304</v>
      </c>
      <c r="BD106" s="379" t="s">
        <v>3305</v>
      </c>
      <c r="BE106" s="114" t="s">
        <v>3306</v>
      </c>
      <c r="BF106" s="365"/>
      <c r="BG106" s="365"/>
      <c r="BH106" s="365"/>
      <c r="BI106" s="114" t="s">
        <v>3307</v>
      </c>
      <c r="BJ106" s="114" t="s">
        <v>3308</v>
      </c>
      <c r="BK106" s="365"/>
      <c r="BL106" s="365"/>
      <c r="BM106" s="365"/>
      <c r="BN106" s="365"/>
      <c r="BO106" s="365"/>
      <c r="BP106" s="365"/>
      <c r="BQ106" s="365"/>
      <c r="BR106" s="365"/>
      <c r="BS106" s="114" t="s">
        <v>3309</v>
      </c>
      <c r="BT106" s="114" t="s">
        <v>3310</v>
      </c>
      <c r="BU106" s="365"/>
      <c r="BV106" s="395"/>
      <c r="BW106" s="395"/>
      <c r="BX106" s="395"/>
      <c r="BY106" s="396"/>
      <c r="BZ106" s="396"/>
      <c r="CA106" s="396"/>
      <c r="CB106" s="396"/>
      <c r="CC106" s="396"/>
      <c r="CD106" s="396"/>
      <c r="CE106" s="380" t="s">
        <v>3311</v>
      </c>
      <c r="CF106" s="396"/>
      <c r="CG106" s="396"/>
      <c r="CH106" s="396"/>
      <c r="CI106" s="396"/>
      <c r="CJ106" s="396"/>
      <c r="CK106" s="396"/>
      <c r="CL106" s="380" t="s">
        <v>3312</v>
      </c>
      <c r="CM106" s="381" t="s">
        <v>3313</v>
      </c>
      <c r="CN106" s="380" t="s">
        <v>3314</v>
      </c>
      <c r="CO106" s="396"/>
      <c r="CP106" s="396"/>
      <c r="CQ106" s="396"/>
      <c r="CR106" s="380" t="s">
        <v>3315</v>
      </c>
      <c r="CS106" s="380" t="s">
        <v>3316</v>
      </c>
      <c r="CT106" s="396"/>
      <c r="CU106" s="396"/>
      <c r="CV106" s="396"/>
      <c r="CW106" s="396"/>
      <c r="CX106" s="396"/>
      <c r="CY106" s="396"/>
      <c r="CZ106" s="396"/>
      <c r="DA106" s="396"/>
      <c r="DB106" s="380" t="s">
        <v>3317</v>
      </c>
      <c r="DC106" s="380" t="s">
        <v>3318</v>
      </c>
      <c r="DD106" s="396"/>
    </row>
    <row r="107" spans="2:108" ht="15" customHeight="1">
      <c r="B107" s="391"/>
      <c r="C107" s="12"/>
      <c r="D107" s="15" t="s">
        <v>3319</v>
      </c>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392"/>
      <c r="AK107" s="113" t="str">
        <f t="shared" si="3"/>
        <v/>
      </c>
      <c r="AL107" s="113" t="str">
        <f t="shared" si="4"/>
        <v/>
      </c>
      <c r="AM107" s="114" t="str">
        <f t="shared" si="5"/>
        <v/>
      </c>
      <c r="AN107" s="395"/>
      <c r="AO107" s="114">
        <v>99</v>
      </c>
      <c r="AP107" s="365"/>
      <c r="AQ107" s="365"/>
      <c r="AR107" s="365"/>
      <c r="AS107" s="365"/>
      <c r="AT107" s="365"/>
      <c r="AU107" s="365"/>
      <c r="AV107" s="114" t="s">
        <v>3320</v>
      </c>
      <c r="AW107" s="365"/>
      <c r="AX107" s="365"/>
      <c r="AY107" s="365"/>
      <c r="AZ107" s="365"/>
      <c r="BA107" s="365"/>
      <c r="BB107" s="365"/>
      <c r="BC107" s="114" t="s">
        <v>3321</v>
      </c>
      <c r="BD107" s="379" t="s">
        <v>3322</v>
      </c>
      <c r="BE107" s="114" t="s">
        <v>3323</v>
      </c>
      <c r="BF107" s="365"/>
      <c r="BG107" s="365"/>
      <c r="BH107" s="365"/>
      <c r="BI107" s="114" t="s">
        <v>3324</v>
      </c>
      <c r="BJ107" s="114" t="s">
        <v>3325</v>
      </c>
      <c r="BK107" s="365"/>
      <c r="BL107" s="365"/>
      <c r="BM107" s="365"/>
      <c r="BN107" s="365"/>
      <c r="BO107" s="365"/>
      <c r="BP107" s="365"/>
      <c r="BQ107" s="365"/>
      <c r="BR107" s="365"/>
      <c r="BS107" s="114" t="s">
        <v>3326</v>
      </c>
      <c r="BT107" s="114" t="s">
        <v>3327</v>
      </c>
      <c r="BU107" s="365"/>
      <c r="BV107" s="395"/>
      <c r="BW107" s="395"/>
      <c r="BX107" s="395"/>
      <c r="BY107" s="396"/>
      <c r="BZ107" s="396"/>
      <c r="CA107" s="396"/>
      <c r="CB107" s="396"/>
      <c r="CC107" s="396"/>
      <c r="CD107" s="396"/>
      <c r="CE107" s="380" t="s">
        <v>3328</v>
      </c>
      <c r="CF107" s="396"/>
      <c r="CG107" s="396"/>
      <c r="CH107" s="396"/>
      <c r="CI107" s="396"/>
      <c r="CJ107" s="396"/>
      <c r="CK107" s="396"/>
      <c r="CL107" s="380" t="s">
        <v>3329</v>
      </c>
      <c r="CM107" s="381" t="s">
        <v>3330</v>
      </c>
      <c r="CN107" s="380" t="s">
        <v>1068</v>
      </c>
      <c r="CO107" s="396"/>
      <c r="CP107" s="396"/>
      <c r="CQ107" s="396"/>
      <c r="CR107" s="380" t="s">
        <v>3331</v>
      </c>
      <c r="CS107" s="380" t="s">
        <v>3332</v>
      </c>
      <c r="CT107" s="396"/>
      <c r="CU107" s="396"/>
      <c r="CV107" s="396"/>
      <c r="CW107" s="396"/>
      <c r="CX107" s="396"/>
      <c r="CY107" s="396"/>
      <c r="CZ107" s="396"/>
      <c r="DA107" s="396"/>
      <c r="DB107" s="380" t="s">
        <v>1824</v>
      </c>
      <c r="DC107" s="380" t="s">
        <v>3333</v>
      </c>
      <c r="DD107" s="396"/>
    </row>
    <row r="108" spans="2:108" ht="6.75" customHeight="1">
      <c r="B108" s="391"/>
      <c r="C108" s="12"/>
      <c r="D108" s="15"/>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392"/>
      <c r="AK108" s="113" t="str">
        <f t="shared" si="3"/>
        <v/>
      </c>
      <c r="AL108" s="113" t="str">
        <f t="shared" si="4"/>
        <v/>
      </c>
      <c r="AM108" s="114" t="str">
        <f t="shared" si="5"/>
        <v/>
      </c>
      <c r="AN108" s="395"/>
      <c r="AO108" s="114">
        <v>100</v>
      </c>
      <c r="AP108" s="365"/>
      <c r="AQ108" s="365"/>
      <c r="AR108" s="365"/>
      <c r="AS108" s="365"/>
      <c r="AT108" s="365"/>
      <c r="AU108" s="365"/>
      <c r="AV108" s="114" t="s">
        <v>3334</v>
      </c>
      <c r="AW108" s="365"/>
      <c r="AX108" s="365"/>
      <c r="AY108" s="365"/>
      <c r="AZ108" s="365"/>
      <c r="BA108" s="365"/>
      <c r="BB108" s="365"/>
      <c r="BC108" s="114" t="s">
        <v>3335</v>
      </c>
      <c r="BD108" s="379" t="s">
        <v>3336</v>
      </c>
      <c r="BE108" s="114" t="s">
        <v>3337</v>
      </c>
      <c r="BF108" s="365"/>
      <c r="BG108" s="365"/>
      <c r="BH108" s="365"/>
      <c r="BI108" s="114" t="s">
        <v>3338</v>
      </c>
      <c r="BJ108" s="114" t="s">
        <v>3339</v>
      </c>
      <c r="BK108" s="365"/>
      <c r="BL108" s="365"/>
      <c r="BM108" s="365"/>
      <c r="BN108" s="365"/>
      <c r="BO108" s="365"/>
      <c r="BP108" s="365"/>
      <c r="BQ108" s="365"/>
      <c r="BR108" s="365"/>
      <c r="BS108" s="114" t="s">
        <v>3340</v>
      </c>
      <c r="BT108" s="114" t="s">
        <v>3341</v>
      </c>
      <c r="BU108" s="365"/>
      <c r="BV108" s="395"/>
      <c r="BW108" s="395"/>
      <c r="BX108" s="395"/>
      <c r="BY108" s="396"/>
      <c r="BZ108" s="396"/>
      <c r="CA108" s="396"/>
      <c r="CB108" s="396"/>
      <c r="CC108" s="396"/>
      <c r="CD108" s="396"/>
      <c r="CE108" s="380" t="s">
        <v>3342</v>
      </c>
      <c r="CF108" s="396"/>
      <c r="CG108" s="396"/>
      <c r="CH108" s="396"/>
      <c r="CI108" s="396"/>
      <c r="CJ108" s="396"/>
      <c r="CK108" s="396"/>
      <c r="CL108" s="380" t="s">
        <v>1072</v>
      </c>
      <c r="CM108" s="381" t="s">
        <v>3343</v>
      </c>
      <c r="CN108" s="380" t="s">
        <v>3344</v>
      </c>
      <c r="CO108" s="396"/>
      <c r="CP108" s="396"/>
      <c r="CQ108" s="396"/>
      <c r="CR108" s="380" t="s">
        <v>3345</v>
      </c>
      <c r="CS108" s="380" t="s">
        <v>3346</v>
      </c>
      <c r="CT108" s="396"/>
      <c r="CU108" s="396"/>
      <c r="CV108" s="396"/>
      <c r="CW108" s="396"/>
      <c r="CX108" s="396"/>
      <c r="CY108" s="396"/>
      <c r="CZ108" s="396"/>
      <c r="DA108" s="396"/>
      <c r="DB108" s="380" t="s">
        <v>3347</v>
      </c>
      <c r="DC108" s="380" t="s">
        <v>3348</v>
      </c>
      <c r="DD108" s="396"/>
    </row>
    <row r="109" spans="2:108" ht="24" customHeight="1">
      <c r="B109" s="391"/>
      <c r="C109" s="12"/>
      <c r="D109" s="434" t="s">
        <v>3349</v>
      </c>
      <c r="E109" s="434"/>
      <c r="F109" s="434"/>
      <c r="G109" s="434"/>
      <c r="H109" s="434"/>
      <c r="I109" s="434"/>
      <c r="J109" s="434"/>
      <c r="K109" s="434"/>
      <c r="L109" s="434"/>
      <c r="M109" s="434"/>
      <c r="N109" s="434"/>
      <c r="O109" s="434"/>
      <c r="P109" s="434"/>
      <c r="Q109" s="434"/>
      <c r="R109" s="434"/>
      <c r="S109" s="434"/>
      <c r="T109" s="434"/>
      <c r="U109" s="434"/>
      <c r="V109" s="434"/>
      <c r="W109" s="434"/>
      <c r="X109" s="434"/>
      <c r="Y109" s="434"/>
      <c r="Z109" s="434"/>
      <c r="AA109" s="434"/>
      <c r="AB109" s="434"/>
      <c r="AC109" s="434"/>
      <c r="AD109" s="392"/>
      <c r="AK109" s="113" t="str">
        <f t="shared" si="3"/>
        <v/>
      </c>
      <c r="AL109" s="113" t="str">
        <f t="shared" si="4"/>
        <v/>
      </c>
      <c r="AM109" s="114" t="str">
        <f t="shared" si="5"/>
        <v/>
      </c>
      <c r="AN109" s="395"/>
      <c r="AO109" s="114">
        <v>101</v>
      </c>
      <c r="AP109" s="365"/>
      <c r="AQ109" s="365"/>
      <c r="AR109" s="365"/>
      <c r="AS109" s="365"/>
      <c r="AT109" s="365"/>
      <c r="AU109" s="365"/>
      <c r="AV109" s="114" t="s">
        <v>3350</v>
      </c>
      <c r="AW109" s="365"/>
      <c r="AX109" s="365"/>
      <c r="AY109" s="365"/>
      <c r="AZ109" s="365"/>
      <c r="BA109" s="365"/>
      <c r="BB109" s="365"/>
      <c r="BC109" s="114" t="s">
        <v>3351</v>
      </c>
      <c r="BD109" s="379" t="s">
        <v>3352</v>
      </c>
      <c r="BE109" s="114" t="s">
        <v>3353</v>
      </c>
      <c r="BF109" s="365"/>
      <c r="BG109" s="365"/>
      <c r="BH109" s="365"/>
      <c r="BI109" s="114" t="s">
        <v>3354</v>
      </c>
      <c r="BJ109" s="114" t="s">
        <v>3355</v>
      </c>
      <c r="BK109" s="365"/>
      <c r="BL109" s="365"/>
      <c r="BM109" s="365"/>
      <c r="BN109" s="365"/>
      <c r="BO109" s="365"/>
      <c r="BP109" s="365"/>
      <c r="BQ109" s="365"/>
      <c r="BR109" s="365"/>
      <c r="BS109" s="114" t="s">
        <v>3356</v>
      </c>
      <c r="BT109" s="114" t="s">
        <v>3357</v>
      </c>
      <c r="BU109" s="365"/>
      <c r="BV109" s="395"/>
      <c r="BW109" s="395"/>
      <c r="BX109" s="395"/>
      <c r="BY109" s="396"/>
      <c r="BZ109" s="396"/>
      <c r="CA109" s="396"/>
      <c r="CB109" s="396"/>
      <c r="CC109" s="396"/>
      <c r="CD109" s="396"/>
      <c r="CE109" s="380" t="s">
        <v>3358</v>
      </c>
      <c r="CF109" s="396"/>
      <c r="CG109" s="396"/>
      <c r="CH109" s="396"/>
      <c r="CI109" s="396"/>
      <c r="CJ109" s="396"/>
      <c r="CK109" s="396"/>
      <c r="CL109" s="380" t="s">
        <v>3359</v>
      </c>
      <c r="CM109" s="381" t="s">
        <v>3360</v>
      </c>
      <c r="CN109" s="380" t="s">
        <v>3361</v>
      </c>
      <c r="CO109" s="396"/>
      <c r="CP109" s="396"/>
      <c r="CQ109" s="396"/>
      <c r="CR109" s="380" t="s">
        <v>3362</v>
      </c>
      <c r="CS109" s="380" t="s">
        <v>3363</v>
      </c>
      <c r="CT109" s="396"/>
      <c r="CU109" s="396"/>
      <c r="CV109" s="396"/>
      <c r="CW109" s="396"/>
      <c r="CX109" s="396"/>
      <c r="CY109" s="396"/>
      <c r="CZ109" s="396"/>
      <c r="DA109" s="396"/>
      <c r="DB109" s="380" t="s">
        <v>3364</v>
      </c>
      <c r="DC109" s="380" t="s">
        <v>3365</v>
      </c>
      <c r="DD109" s="396"/>
    </row>
    <row r="110" spans="2:108" ht="6.75" customHeight="1">
      <c r="B110" s="391"/>
      <c r="C110" s="12"/>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392"/>
      <c r="AK110" s="113" t="str">
        <f t="shared" si="3"/>
        <v/>
      </c>
      <c r="AL110" s="113" t="str">
        <f t="shared" si="4"/>
        <v/>
      </c>
      <c r="AM110" s="114" t="str">
        <f t="shared" si="5"/>
        <v/>
      </c>
      <c r="AN110" s="395"/>
      <c r="AO110" s="114">
        <v>102</v>
      </c>
      <c r="AP110" s="365"/>
      <c r="AQ110" s="365"/>
      <c r="AR110" s="365"/>
      <c r="AS110" s="365"/>
      <c r="AT110" s="365"/>
      <c r="AU110" s="365"/>
      <c r="AV110" s="114" t="s">
        <v>3366</v>
      </c>
      <c r="AW110" s="365"/>
      <c r="AX110" s="365"/>
      <c r="AY110" s="365"/>
      <c r="AZ110" s="365"/>
      <c r="BA110" s="365"/>
      <c r="BB110" s="365"/>
      <c r="BC110" s="114" t="s">
        <v>3367</v>
      </c>
      <c r="BD110" s="379" t="s">
        <v>3368</v>
      </c>
      <c r="BE110" s="114" t="s">
        <v>3369</v>
      </c>
      <c r="BF110" s="365"/>
      <c r="BG110" s="365"/>
      <c r="BH110" s="365"/>
      <c r="BI110" s="114" t="s">
        <v>3370</v>
      </c>
      <c r="BJ110" s="114" t="s">
        <v>3371</v>
      </c>
      <c r="BK110" s="365"/>
      <c r="BL110" s="365"/>
      <c r="BM110" s="365"/>
      <c r="BN110" s="365"/>
      <c r="BO110" s="365"/>
      <c r="BP110" s="365"/>
      <c r="BQ110" s="365"/>
      <c r="BR110" s="365"/>
      <c r="BS110" s="114" t="s">
        <v>3372</v>
      </c>
      <c r="BT110" s="114" t="s">
        <v>3373</v>
      </c>
      <c r="BU110" s="365"/>
      <c r="BV110" s="395"/>
      <c r="BW110" s="395"/>
      <c r="BX110" s="395"/>
      <c r="BY110" s="396"/>
      <c r="BZ110" s="396"/>
      <c r="CA110" s="396"/>
      <c r="CB110" s="396"/>
      <c r="CC110" s="396"/>
      <c r="CD110" s="396"/>
      <c r="CE110" s="380" t="s">
        <v>3374</v>
      </c>
      <c r="CF110" s="396"/>
      <c r="CG110" s="396"/>
      <c r="CH110" s="396"/>
      <c r="CI110" s="396"/>
      <c r="CJ110" s="396"/>
      <c r="CK110" s="396"/>
      <c r="CL110" s="380" t="s">
        <v>3295</v>
      </c>
      <c r="CM110" s="381" t="s">
        <v>3375</v>
      </c>
      <c r="CN110" s="380" t="s">
        <v>3376</v>
      </c>
      <c r="CO110" s="396"/>
      <c r="CP110" s="396"/>
      <c r="CQ110" s="396"/>
      <c r="CR110" s="380" t="s">
        <v>3377</v>
      </c>
      <c r="CS110" s="380" t="s">
        <v>3378</v>
      </c>
      <c r="CT110" s="396"/>
      <c r="CU110" s="396"/>
      <c r="CV110" s="396"/>
      <c r="CW110" s="396"/>
      <c r="CX110" s="396"/>
      <c r="CY110" s="396"/>
      <c r="CZ110" s="396"/>
      <c r="DA110" s="396"/>
      <c r="DB110" s="380" t="s">
        <v>3379</v>
      </c>
      <c r="DC110" s="380" t="s">
        <v>3380</v>
      </c>
      <c r="DD110" s="396"/>
    </row>
    <row r="111" spans="2:108" ht="15" customHeight="1">
      <c r="B111" s="391"/>
      <c r="C111" s="12"/>
      <c r="D111" s="15" t="s">
        <v>3381</v>
      </c>
      <c r="E111" s="17"/>
      <c r="F111" s="17"/>
      <c r="G111" s="410"/>
      <c r="H111" s="446" t="s">
        <v>7740</v>
      </c>
      <c r="I111" s="446"/>
      <c r="J111" s="446"/>
      <c r="K111" s="446"/>
      <c r="L111" s="446"/>
      <c r="M111" s="446"/>
      <c r="N111" s="446"/>
      <c r="O111" s="446"/>
      <c r="P111" s="446"/>
      <c r="Q111" s="446"/>
      <c r="R111" s="446"/>
      <c r="S111" s="446"/>
      <c r="T111" s="446"/>
      <c r="U111" s="446"/>
      <c r="V111" s="446"/>
      <c r="W111" s="446"/>
      <c r="X111" s="446"/>
      <c r="Y111" s="446"/>
      <c r="Z111" s="446"/>
      <c r="AA111" s="446"/>
      <c r="AB111" s="446"/>
      <c r="AC111" s="446"/>
      <c r="AD111" s="392"/>
      <c r="AK111" s="113" t="str">
        <f t="shared" si="3"/>
        <v/>
      </c>
      <c r="AL111" s="113" t="str">
        <f t="shared" si="4"/>
        <v/>
      </c>
      <c r="AM111" s="114" t="str">
        <f t="shared" si="5"/>
        <v/>
      </c>
      <c r="AN111" s="395"/>
      <c r="AO111" s="114">
        <v>103</v>
      </c>
      <c r="AP111" s="365"/>
      <c r="AQ111" s="365"/>
      <c r="AR111" s="365"/>
      <c r="AS111" s="365"/>
      <c r="AT111" s="365"/>
      <c r="AU111" s="365"/>
      <c r="AV111" s="114" t="s">
        <v>3382</v>
      </c>
      <c r="AW111" s="365"/>
      <c r="AX111" s="365"/>
      <c r="AY111" s="365"/>
      <c r="AZ111" s="365"/>
      <c r="BA111" s="365"/>
      <c r="BB111" s="365"/>
      <c r="BC111" s="114" t="s">
        <v>3383</v>
      </c>
      <c r="BD111" s="379" t="s">
        <v>3384</v>
      </c>
      <c r="BE111" s="114" t="s">
        <v>3385</v>
      </c>
      <c r="BF111" s="365"/>
      <c r="BG111" s="365"/>
      <c r="BH111" s="365"/>
      <c r="BI111" s="114" t="s">
        <v>3386</v>
      </c>
      <c r="BJ111" s="114" t="s">
        <v>3387</v>
      </c>
      <c r="BK111" s="365"/>
      <c r="BL111" s="365"/>
      <c r="BM111" s="365"/>
      <c r="BN111" s="365"/>
      <c r="BO111" s="365"/>
      <c r="BP111" s="365"/>
      <c r="BQ111" s="365"/>
      <c r="BR111" s="365"/>
      <c r="BS111" s="114" t="s">
        <v>3388</v>
      </c>
      <c r="BT111" s="114" t="s">
        <v>3389</v>
      </c>
      <c r="BU111" s="365"/>
      <c r="BV111" s="395"/>
      <c r="BW111" s="395"/>
      <c r="BX111" s="395"/>
      <c r="BY111" s="396"/>
      <c r="BZ111" s="396"/>
      <c r="CA111" s="396"/>
      <c r="CB111" s="396"/>
      <c r="CC111" s="396"/>
      <c r="CD111" s="396"/>
      <c r="CE111" s="380" t="s">
        <v>3390</v>
      </c>
      <c r="CF111" s="396"/>
      <c r="CG111" s="396"/>
      <c r="CH111" s="396"/>
      <c r="CI111" s="396"/>
      <c r="CJ111" s="396"/>
      <c r="CK111" s="396"/>
      <c r="CL111" s="380" t="s">
        <v>3391</v>
      </c>
      <c r="CM111" s="381" t="s">
        <v>3392</v>
      </c>
      <c r="CN111" s="380" t="s">
        <v>3393</v>
      </c>
      <c r="CO111" s="396"/>
      <c r="CP111" s="396"/>
      <c r="CQ111" s="396"/>
      <c r="CR111" s="380" t="s">
        <v>3394</v>
      </c>
      <c r="CS111" s="380" t="s">
        <v>3395</v>
      </c>
      <c r="CT111" s="396"/>
      <c r="CU111" s="396"/>
      <c r="CV111" s="396"/>
      <c r="CW111" s="396"/>
      <c r="CX111" s="396"/>
      <c r="CY111" s="396"/>
      <c r="CZ111" s="396"/>
      <c r="DA111" s="396"/>
      <c r="DB111" s="380" t="s">
        <v>3396</v>
      </c>
      <c r="DC111" s="380" t="s">
        <v>3397</v>
      </c>
      <c r="DD111" s="396"/>
    </row>
    <row r="112" spans="2:108" ht="6.75" customHeight="1">
      <c r="B112" s="391"/>
      <c r="C112" s="12"/>
      <c r="D112" s="18"/>
      <c r="E112" s="18"/>
      <c r="F112" s="18"/>
      <c r="G112" s="19"/>
      <c r="H112" s="59"/>
      <c r="I112" s="19"/>
      <c r="J112" s="19"/>
      <c r="K112" s="19"/>
      <c r="L112" s="19"/>
      <c r="M112" s="19"/>
      <c r="N112" s="19"/>
      <c r="O112" s="19"/>
      <c r="P112" s="19"/>
      <c r="Q112" s="19"/>
      <c r="R112" s="19"/>
      <c r="S112" s="19"/>
      <c r="T112" s="19"/>
      <c r="U112" s="19"/>
      <c r="V112" s="19"/>
      <c r="W112" s="19"/>
      <c r="X112" s="19"/>
      <c r="Y112" s="19"/>
      <c r="Z112" s="19"/>
      <c r="AA112" s="19"/>
      <c r="AB112" s="19"/>
      <c r="AC112" s="19"/>
      <c r="AD112" s="392"/>
      <c r="AK112" s="113" t="str">
        <f t="shared" si="3"/>
        <v/>
      </c>
      <c r="AL112" s="113" t="str">
        <f t="shared" si="4"/>
        <v/>
      </c>
      <c r="AM112" s="114" t="str">
        <f t="shared" si="5"/>
        <v/>
      </c>
      <c r="AN112" s="395"/>
      <c r="AO112" s="114">
        <v>104</v>
      </c>
      <c r="AP112" s="365"/>
      <c r="AQ112" s="365"/>
      <c r="AR112" s="365"/>
      <c r="AS112" s="365"/>
      <c r="AT112" s="365"/>
      <c r="AU112" s="365"/>
      <c r="AV112" s="114" t="s">
        <v>3398</v>
      </c>
      <c r="AW112" s="365"/>
      <c r="AX112" s="365"/>
      <c r="AY112" s="365"/>
      <c r="AZ112" s="365"/>
      <c r="BA112" s="365"/>
      <c r="BB112" s="365"/>
      <c r="BC112" s="114" t="s">
        <v>3399</v>
      </c>
      <c r="BD112" s="379" t="s">
        <v>3400</v>
      </c>
      <c r="BE112" s="114" t="s">
        <v>3401</v>
      </c>
      <c r="BF112" s="365"/>
      <c r="BG112" s="365"/>
      <c r="BH112" s="365"/>
      <c r="BI112" s="114" t="s">
        <v>3402</v>
      </c>
      <c r="BJ112" s="114" t="s">
        <v>3403</v>
      </c>
      <c r="BK112" s="365"/>
      <c r="BL112" s="365"/>
      <c r="BM112" s="365"/>
      <c r="BN112" s="365"/>
      <c r="BO112" s="365"/>
      <c r="BP112" s="365"/>
      <c r="BQ112" s="365"/>
      <c r="BR112" s="365"/>
      <c r="BS112" s="114" t="s">
        <v>3404</v>
      </c>
      <c r="BT112" s="114" t="s">
        <v>3405</v>
      </c>
      <c r="BU112" s="365"/>
      <c r="BV112" s="395"/>
      <c r="BW112" s="395"/>
      <c r="BX112" s="395"/>
      <c r="BY112" s="396"/>
      <c r="BZ112" s="396"/>
      <c r="CA112" s="396"/>
      <c r="CB112" s="396"/>
      <c r="CC112" s="396"/>
      <c r="CD112" s="396"/>
      <c r="CE112" s="380" t="s">
        <v>3406</v>
      </c>
      <c r="CF112" s="396"/>
      <c r="CG112" s="396"/>
      <c r="CH112" s="396"/>
      <c r="CI112" s="396"/>
      <c r="CJ112" s="396"/>
      <c r="CK112" s="396"/>
      <c r="CL112" s="380" t="s">
        <v>3407</v>
      </c>
      <c r="CM112" s="381" t="s">
        <v>3408</v>
      </c>
      <c r="CN112" s="380" t="s">
        <v>958</v>
      </c>
      <c r="CO112" s="396"/>
      <c r="CP112" s="396"/>
      <c r="CQ112" s="396"/>
      <c r="CR112" s="380" t="s">
        <v>3409</v>
      </c>
      <c r="CS112" s="380" t="s">
        <v>3410</v>
      </c>
      <c r="CT112" s="396"/>
      <c r="CU112" s="396"/>
      <c r="CV112" s="396"/>
      <c r="CW112" s="396"/>
      <c r="CX112" s="396"/>
      <c r="CY112" s="396"/>
      <c r="CZ112" s="396"/>
      <c r="DA112" s="396"/>
      <c r="DB112" s="380" t="s">
        <v>3411</v>
      </c>
      <c r="DC112" s="380" t="s">
        <v>3412</v>
      </c>
      <c r="DD112" s="396"/>
    </row>
    <row r="113" spans="1:108" ht="15" customHeight="1">
      <c r="B113" s="391"/>
      <c r="C113" s="12"/>
      <c r="D113" s="15" t="s">
        <v>3413</v>
      </c>
      <c r="E113" s="15"/>
      <c r="F113" s="15"/>
      <c r="G113" s="20"/>
      <c r="H113" s="446" t="s">
        <v>7741</v>
      </c>
      <c r="I113" s="446"/>
      <c r="J113" s="446"/>
      <c r="K113" s="446"/>
      <c r="L113" s="446"/>
      <c r="M113" s="446"/>
      <c r="N113" s="446"/>
      <c r="O113" s="446"/>
      <c r="P113" s="446"/>
      <c r="Q113" s="446"/>
      <c r="R113" s="446"/>
      <c r="S113" s="446"/>
      <c r="T113" s="446"/>
      <c r="U113" s="446"/>
      <c r="V113" s="446"/>
      <c r="W113" s="446"/>
      <c r="X113" s="446"/>
      <c r="Y113" s="446"/>
      <c r="Z113" s="446"/>
      <c r="AA113" s="446"/>
      <c r="AB113" s="446"/>
      <c r="AC113" s="446"/>
      <c r="AD113" s="392"/>
      <c r="AK113" s="113" t="str">
        <f t="shared" si="3"/>
        <v/>
      </c>
      <c r="AL113" s="113" t="str">
        <f t="shared" si="4"/>
        <v/>
      </c>
      <c r="AM113" s="114" t="str">
        <f t="shared" si="5"/>
        <v/>
      </c>
      <c r="AN113" s="395"/>
      <c r="AO113" s="114">
        <v>105</v>
      </c>
      <c r="AP113" s="365"/>
      <c r="AQ113" s="365"/>
      <c r="AR113" s="365"/>
      <c r="AS113" s="365"/>
      <c r="AT113" s="365"/>
      <c r="AU113" s="365"/>
      <c r="AV113" s="114" t="s">
        <v>3414</v>
      </c>
      <c r="AW113" s="365"/>
      <c r="AX113" s="365"/>
      <c r="AY113" s="365"/>
      <c r="AZ113" s="365"/>
      <c r="BA113" s="365"/>
      <c r="BB113" s="365"/>
      <c r="BC113" s="114" t="s">
        <v>3415</v>
      </c>
      <c r="BD113" s="379" t="s">
        <v>3416</v>
      </c>
      <c r="BE113" s="114" t="s">
        <v>3417</v>
      </c>
      <c r="BF113" s="365"/>
      <c r="BG113" s="365"/>
      <c r="BH113" s="365"/>
      <c r="BI113" s="114" t="s">
        <v>3418</v>
      </c>
      <c r="BJ113" s="114" t="s">
        <v>3419</v>
      </c>
      <c r="BK113" s="365"/>
      <c r="BL113" s="365"/>
      <c r="BM113" s="365"/>
      <c r="BN113" s="365"/>
      <c r="BO113" s="365"/>
      <c r="BP113" s="365"/>
      <c r="BQ113" s="365"/>
      <c r="BR113" s="365"/>
      <c r="BS113" s="114" t="s">
        <v>3420</v>
      </c>
      <c r="BT113" s="114" t="s">
        <v>3421</v>
      </c>
      <c r="BU113" s="365"/>
      <c r="BV113" s="395"/>
      <c r="BW113" s="395"/>
      <c r="BX113" s="395"/>
      <c r="BY113" s="396"/>
      <c r="BZ113" s="396"/>
      <c r="CA113" s="396"/>
      <c r="CB113" s="396"/>
      <c r="CC113" s="396"/>
      <c r="CD113" s="396"/>
      <c r="CE113" s="380" t="s">
        <v>3422</v>
      </c>
      <c r="CF113" s="396"/>
      <c r="CG113" s="396"/>
      <c r="CH113" s="396"/>
      <c r="CI113" s="396"/>
      <c r="CJ113" s="396"/>
      <c r="CK113" s="396"/>
      <c r="CL113" s="380" t="s">
        <v>3423</v>
      </c>
      <c r="CM113" s="381" t="s">
        <v>3424</v>
      </c>
      <c r="CN113" s="380" t="s">
        <v>3425</v>
      </c>
      <c r="CO113" s="396"/>
      <c r="CP113" s="396"/>
      <c r="CQ113" s="396"/>
      <c r="CR113" s="380" t="s">
        <v>3426</v>
      </c>
      <c r="CS113" s="380" t="s">
        <v>3427</v>
      </c>
      <c r="CT113" s="396"/>
      <c r="CU113" s="396"/>
      <c r="CV113" s="396"/>
      <c r="CW113" s="396"/>
      <c r="CX113" s="396"/>
      <c r="CY113" s="396"/>
      <c r="CZ113" s="396"/>
      <c r="DA113" s="396"/>
      <c r="DB113" s="380" t="s">
        <v>3428</v>
      </c>
      <c r="DC113" s="380" t="s">
        <v>3429</v>
      </c>
      <c r="DD113" s="396"/>
    </row>
    <row r="114" spans="1:108" s="3" customFormat="1" ht="15" customHeight="1" thickBot="1">
      <c r="A114" s="10"/>
      <c r="B114" s="405"/>
      <c r="C114" s="406"/>
      <c r="D114" s="411"/>
      <c r="E114" s="411"/>
      <c r="F114" s="411"/>
      <c r="G114" s="412"/>
      <c r="H114" s="412"/>
      <c r="I114" s="412"/>
      <c r="J114" s="412"/>
      <c r="K114" s="412"/>
      <c r="L114" s="412"/>
      <c r="M114" s="412"/>
      <c r="N114" s="412"/>
      <c r="O114" s="412"/>
      <c r="P114" s="412"/>
      <c r="Q114" s="412"/>
      <c r="R114" s="412"/>
      <c r="S114" s="412"/>
      <c r="T114" s="412"/>
      <c r="U114" s="412"/>
      <c r="V114" s="412"/>
      <c r="W114" s="412"/>
      <c r="X114" s="412"/>
      <c r="Y114" s="412"/>
      <c r="Z114" s="412"/>
      <c r="AA114" s="412"/>
      <c r="AB114" s="412"/>
      <c r="AC114" s="412"/>
      <c r="AD114" s="407"/>
      <c r="AF114" s="110"/>
      <c r="AK114" s="113" t="str">
        <f t="shared" si="3"/>
        <v/>
      </c>
      <c r="AL114" s="113" t="str">
        <f t="shared" si="4"/>
        <v/>
      </c>
      <c r="AM114" s="114" t="str">
        <f t="shared" si="5"/>
        <v/>
      </c>
      <c r="AN114" s="395"/>
      <c r="AO114" s="114">
        <v>106</v>
      </c>
      <c r="AP114" s="365"/>
      <c r="AQ114" s="365"/>
      <c r="AR114" s="365"/>
      <c r="AS114" s="365"/>
      <c r="AT114" s="365"/>
      <c r="AU114" s="365"/>
      <c r="AV114" s="114" t="s">
        <v>3430</v>
      </c>
      <c r="AW114" s="365"/>
      <c r="AX114" s="365"/>
      <c r="AY114" s="365"/>
      <c r="AZ114" s="365"/>
      <c r="BA114" s="365"/>
      <c r="BB114" s="365"/>
      <c r="BC114" s="114" t="s">
        <v>3431</v>
      </c>
      <c r="BD114" s="379" t="s">
        <v>3432</v>
      </c>
      <c r="BE114" s="114" t="s">
        <v>3433</v>
      </c>
      <c r="BF114" s="365"/>
      <c r="BG114" s="365"/>
      <c r="BH114" s="365"/>
      <c r="BI114" s="114" t="s">
        <v>3434</v>
      </c>
      <c r="BJ114" s="114" t="s">
        <v>3435</v>
      </c>
      <c r="BK114" s="365"/>
      <c r="BL114" s="365"/>
      <c r="BM114" s="365"/>
      <c r="BN114" s="365"/>
      <c r="BO114" s="365"/>
      <c r="BP114" s="365"/>
      <c r="BQ114" s="365"/>
      <c r="BR114" s="365"/>
      <c r="BS114" s="114" t="s">
        <v>3436</v>
      </c>
      <c r="BT114" s="114" t="s">
        <v>3437</v>
      </c>
      <c r="BU114" s="365"/>
      <c r="BV114" s="395"/>
      <c r="BW114" s="395"/>
      <c r="BX114" s="395"/>
      <c r="BY114" s="396"/>
      <c r="BZ114" s="396"/>
      <c r="CA114" s="396"/>
      <c r="CB114" s="396"/>
      <c r="CC114" s="396"/>
      <c r="CD114" s="396"/>
      <c r="CE114" s="380" t="s">
        <v>958</v>
      </c>
      <c r="CF114" s="396"/>
      <c r="CG114" s="396"/>
      <c r="CH114" s="396"/>
      <c r="CI114" s="396"/>
      <c r="CJ114" s="396"/>
      <c r="CK114" s="396"/>
      <c r="CL114" s="380" t="s">
        <v>3438</v>
      </c>
      <c r="CM114" s="381" t="s">
        <v>3439</v>
      </c>
      <c r="CN114" s="380" t="s">
        <v>3440</v>
      </c>
      <c r="CO114" s="396"/>
      <c r="CP114" s="396"/>
      <c r="CQ114" s="396"/>
      <c r="CR114" s="380" t="s">
        <v>3441</v>
      </c>
      <c r="CS114" s="380" t="s">
        <v>2579</v>
      </c>
      <c r="CT114" s="396"/>
      <c r="CU114" s="396"/>
      <c r="CV114" s="396"/>
      <c r="CW114" s="396"/>
      <c r="CX114" s="396"/>
      <c r="CY114" s="396"/>
      <c r="CZ114" s="396"/>
      <c r="DA114" s="396"/>
      <c r="DB114" s="380" t="s">
        <v>3442</v>
      </c>
      <c r="DC114" s="380" t="s">
        <v>3443</v>
      </c>
      <c r="DD114" s="396"/>
    </row>
    <row r="115" spans="1:108" s="3" customFormat="1" ht="15" customHeight="1" thickBot="1">
      <c r="A115" s="10"/>
      <c r="AF115" s="110"/>
      <c r="AK115" s="113" t="str">
        <f t="shared" si="3"/>
        <v/>
      </c>
      <c r="AL115" s="113" t="str">
        <f t="shared" si="4"/>
        <v/>
      </c>
      <c r="AM115" s="114" t="str">
        <f t="shared" si="5"/>
        <v/>
      </c>
      <c r="AN115" s="395"/>
      <c r="AO115" s="114">
        <v>107</v>
      </c>
      <c r="AP115" s="365"/>
      <c r="AQ115" s="365"/>
      <c r="AR115" s="365"/>
      <c r="AS115" s="365"/>
      <c r="AT115" s="365"/>
      <c r="AU115" s="365"/>
      <c r="AV115" s="114" t="s">
        <v>3444</v>
      </c>
      <c r="AW115" s="365"/>
      <c r="AX115" s="365"/>
      <c r="AY115" s="365"/>
      <c r="AZ115" s="365"/>
      <c r="BA115" s="365"/>
      <c r="BB115" s="365"/>
      <c r="BC115" s="114" t="s">
        <v>3445</v>
      </c>
      <c r="BD115" s="379" t="s">
        <v>3446</v>
      </c>
      <c r="BE115" s="114" t="s">
        <v>3447</v>
      </c>
      <c r="BF115" s="365"/>
      <c r="BG115" s="365"/>
      <c r="BH115" s="365"/>
      <c r="BI115" s="114" t="s">
        <v>3448</v>
      </c>
      <c r="BJ115" s="114" t="s">
        <v>3449</v>
      </c>
      <c r="BK115" s="365"/>
      <c r="BL115" s="365"/>
      <c r="BM115" s="365"/>
      <c r="BN115" s="365"/>
      <c r="BO115" s="365"/>
      <c r="BP115" s="365"/>
      <c r="BQ115" s="365"/>
      <c r="BR115" s="365"/>
      <c r="BS115" s="114" t="s">
        <v>3450</v>
      </c>
      <c r="BT115" s="114" t="s">
        <v>3451</v>
      </c>
      <c r="BU115" s="365"/>
      <c r="BV115" s="395"/>
      <c r="BW115" s="395"/>
      <c r="BX115" s="395"/>
      <c r="BY115" s="396"/>
      <c r="BZ115" s="396"/>
      <c r="CA115" s="396"/>
      <c r="CB115" s="396"/>
      <c r="CC115" s="396"/>
      <c r="CD115" s="396"/>
      <c r="CE115" s="380" t="s">
        <v>3452</v>
      </c>
      <c r="CF115" s="396"/>
      <c r="CG115" s="396"/>
      <c r="CH115" s="396"/>
      <c r="CI115" s="396"/>
      <c r="CJ115" s="396"/>
      <c r="CK115" s="396"/>
      <c r="CL115" s="380" t="s">
        <v>3453</v>
      </c>
      <c r="CM115" s="381" t="s">
        <v>3454</v>
      </c>
      <c r="CN115" s="380" t="s">
        <v>3455</v>
      </c>
      <c r="CO115" s="396"/>
      <c r="CP115" s="396"/>
      <c r="CQ115" s="396"/>
      <c r="CR115" s="380" t="s">
        <v>3456</v>
      </c>
      <c r="CS115" s="380" t="s">
        <v>3457</v>
      </c>
      <c r="CT115" s="396"/>
      <c r="CU115" s="396"/>
      <c r="CV115" s="396"/>
      <c r="CW115" s="396"/>
      <c r="CX115" s="396"/>
      <c r="CY115" s="396"/>
      <c r="CZ115" s="396"/>
      <c r="DA115" s="396"/>
      <c r="DB115" s="380" t="s">
        <v>3458</v>
      </c>
      <c r="DC115" s="380" t="s">
        <v>3459</v>
      </c>
      <c r="DD115" s="396"/>
    </row>
    <row r="116" spans="1:108" s="3" customFormat="1" ht="15" customHeight="1">
      <c r="A116" s="10"/>
      <c r="B116" s="388"/>
      <c r="C116" s="389"/>
      <c r="D116" s="389"/>
      <c r="E116" s="389"/>
      <c r="F116" s="389"/>
      <c r="G116" s="389"/>
      <c r="H116" s="389"/>
      <c r="I116" s="389"/>
      <c r="J116" s="389"/>
      <c r="K116" s="389"/>
      <c r="L116" s="389"/>
      <c r="M116" s="389"/>
      <c r="N116" s="389"/>
      <c r="O116" s="389"/>
      <c r="P116" s="389"/>
      <c r="Q116" s="389"/>
      <c r="R116" s="389"/>
      <c r="S116" s="389"/>
      <c r="T116" s="389"/>
      <c r="U116" s="389"/>
      <c r="V116" s="389"/>
      <c r="W116" s="389"/>
      <c r="X116" s="389"/>
      <c r="Y116" s="389"/>
      <c r="Z116" s="389"/>
      <c r="AA116" s="389"/>
      <c r="AB116" s="389"/>
      <c r="AC116" s="389"/>
      <c r="AD116" s="390"/>
      <c r="AF116" s="110"/>
      <c r="AK116" s="113" t="str">
        <f t="shared" si="3"/>
        <v/>
      </c>
      <c r="AL116" s="113" t="str">
        <f t="shared" si="4"/>
        <v/>
      </c>
      <c r="AM116" s="114" t="str">
        <f t="shared" si="5"/>
        <v/>
      </c>
      <c r="AN116" s="395"/>
      <c r="AO116" s="114">
        <v>108</v>
      </c>
      <c r="AP116" s="365"/>
      <c r="AQ116" s="365"/>
      <c r="AR116" s="365"/>
      <c r="AS116" s="365"/>
      <c r="AT116" s="365"/>
      <c r="AU116" s="365"/>
      <c r="AV116" s="114" t="s">
        <v>3460</v>
      </c>
      <c r="AW116" s="365"/>
      <c r="AX116" s="365"/>
      <c r="AY116" s="365"/>
      <c r="AZ116" s="365"/>
      <c r="BA116" s="365"/>
      <c r="BB116" s="365"/>
      <c r="BC116" s="114" t="s">
        <v>3461</v>
      </c>
      <c r="BD116" s="379" t="s">
        <v>3462</v>
      </c>
      <c r="BE116" s="114" t="s">
        <v>3463</v>
      </c>
      <c r="BF116" s="365"/>
      <c r="BG116" s="365"/>
      <c r="BH116" s="365"/>
      <c r="BI116" s="114" t="s">
        <v>3464</v>
      </c>
      <c r="BJ116" s="114" t="s">
        <v>3465</v>
      </c>
      <c r="BK116" s="365"/>
      <c r="BL116" s="365"/>
      <c r="BM116" s="365"/>
      <c r="BN116" s="365"/>
      <c r="BO116" s="365"/>
      <c r="BP116" s="365"/>
      <c r="BQ116" s="365"/>
      <c r="BR116" s="365"/>
      <c r="BS116" s="114" t="s">
        <v>3466</v>
      </c>
      <c r="BT116" s="365">
        <v>31999</v>
      </c>
      <c r="BU116" s="365"/>
      <c r="BV116" s="395"/>
      <c r="BW116" s="395"/>
      <c r="BX116" s="395"/>
      <c r="BY116" s="396"/>
      <c r="BZ116" s="396"/>
      <c r="CA116" s="396"/>
      <c r="CB116" s="396"/>
      <c r="CC116" s="396"/>
      <c r="CD116" s="396"/>
      <c r="CE116" s="380" t="s">
        <v>3467</v>
      </c>
      <c r="CF116" s="396"/>
      <c r="CG116" s="396"/>
      <c r="CH116" s="396"/>
      <c r="CI116" s="396"/>
      <c r="CJ116" s="396"/>
      <c r="CK116" s="396"/>
      <c r="CL116" s="380" t="s">
        <v>3468</v>
      </c>
      <c r="CM116" s="381" t="s">
        <v>3469</v>
      </c>
      <c r="CN116" s="380" t="s">
        <v>3470</v>
      </c>
      <c r="CO116" s="396"/>
      <c r="CP116" s="396"/>
      <c r="CQ116" s="396"/>
      <c r="CR116" s="380" t="s">
        <v>3471</v>
      </c>
      <c r="CS116" s="380" t="s">
        <v>3472</v>
      </c>
      <c r="CT116" s="396"/>
      <c r="CU116" s="396"/>
      <c r="CV116" s="396"/>
      <c r="CW116" s="396"/>
      <c r="CX116" s="396"/>
      <c r="CY116" s="396"/>
      <c r="CZ116" s="396"/>
      <c r="DA116" s="396"/>
      <c r="DB116" s="380" t="s">
        <v>3473</v>
      </c>
      <c r="DC116" s="380" t="s">
        <v>385</v>
      </c>
      <c r="DD116" s="396"/>
    </row>
    <row r="117" spans="1:108" s="3" customFormat="1" ht="24" customHeight="1">
      <c r="A117" s="10"/>
      <c r="B117" s="391"/>
      <c r="C117" s="434" t="s">
        <v>3474</v>
      </c>
      <c r="D117" s="434"/>
      <c r="E117" s="434"/>
      <c r="F117" s="434"/>
      <c r="G117" s="434"/>
      <c r="H117" s="434"/>
      <c r="I117" s="434"/>
      <c r="J117" s="434"/>
      <c r="K117" s="434"/>
      <c r="L117" s="434"/>
      <c r="M117" s="434"/>
      <c r="N117" s="434"/>
      <c r="O117" s="434"/>
      <c r="P117" s="434"/>
      <c r="Q117" s="434"/>
      <c r="R117" s="434"/>
      <c r="S117" s="434"/>
      <c r="T117" s="434"/>
      <c r="U117" s="434"/>
      <c r="V117" s="434"/>
      <c r="W117" s="434"/>
      <c r="X117" s="434"/>
      <c r="Y117" s="434"/>
      <c r="Z117" s="434"/>
      <c r="AA117" s="434"/>
      <c r="AB117" s="434"/>
      <c r="AC117" s="434"/>
      <c r="AD117" s="392"/>
      <c r="AF117" s="110"/>
      <c r="AK117" s="113" t="str">
        <f t="shared" si="3"/>
        <v/>
      </c>
      <c r="AL117" s="113" t="str">
        <f t="shared" si="4"/>
        <v/>
      </c>
      <c r="AM117" s="114" t="str">
        <f t="shared" si="5"/>
        <v/>
      </c>
      <c r="AN117" s="395"/>
      <c r="AO117" s="114">
        <v>109</v>
      </c>
      <c r="AP117" s="365"/>
      <c r="AQ117" s="365"/>
      <c r="AR117" s="365"/>
      <c r="AS117" s="365"/>
      <c r="AT117" s="365"/>
      <c r="AU117" s="365"/>
      <c r="AV117" s="114" t="s">
        <v>3475</v>
      </c>
      <c r="AW117" s="365"/>
      <c r="AX117" s="365"/>
      <c r="AY117" s="365"/>
      <c r="AZ117" s="365"/>
      <c r="BA117" s="365"/>
      <c r="BB117" s="365"/>
      <c r="BC117" s="114" t="s">
        <v>3476</v>
      </c>
      <c r="BD117" s="379" t="s">
        <v>3477</v>
      </c>
      <c r="BE117" s="114" t="s">
        <v>3478</v>
      </c>
      <c r="BF117" s="365"/>
      <c r="BG117" s="365"/>
      <c r="BH117" s="365"/>
      <c r="BI117" s="114" t="s">
        <v>3479</v>
      </c>
      <c r="BJ117" s="114" t="s">
        <v>3480</v>
      </c>
      <c r="BK117" s="365"/>
      <c r="BL117" s="365"/>
      <c r="BM117" s="365"/>
      <c r="BN117" s="365"/>
      <c r="BO117" s="365"/>
      <c r="BP117" s="365"/>
      <c r="BQ117" s="365"/>
      <c r="BR117" s="365"/>
      <c r="BS117" s="114" t="s">
        <v>3481</v>
      </c>
      <c r="BT117" s="365"/>
      <c r="BU117" s="365"/>
      <c r="BV117" s="395"/>
      <c r="BW117" s="395"/>
      <c r="BX117" s="395"/>
      <c r="BY117" s="396"/>
      <c r="BZ117" s="396"/>
      <c r="CA117" s="396"/>
      <c r="CB117" s="396"/>
      <c r="CC117" s="396"/>
      <c r="CD117" s="396"/>
      <c r="CE117" s="380" t="s">
        <v>3482</v>
      </c>
      <c r="CF117" s="396"/>
      <c r="CG117" s="396"/>
      <c r="CH117" s="396"/>
      <c r="CI117" s="396"/>
      <c r="CJ117" s="396"/>
      <c r="CK117" s="396"/>
      <c r="CL117" s="380" t="s">
        <v>1068</v>
      </c>
      <c r="CM117" s="381" t="s">
        <v>3483</v>
      </c>
      <c r="CN117" s="380" t="s">
        <v>3484</v>
      </c>
      <c r="CO117" s="396"/>
      <c r="CP117" s="396"/>
      <c r="CQ117" s="396"/>
      <c r="CR117" s="380" t="s">
        <v>3485</v>
      </c>
      <c r="CS117" s="380" t="s">
        <v>3486</v>
      </c>
      <c r="CT117" s="396"/>
      <c r="CU117" s="396"/>
      <c r="CV117" s="396"/>
      <c r="CW117" s="396"/>
      <c r="CX117" s="396"/>
      <c r="CY117" s="396"/>
      <c r="CZ117" s="396"/>
      <c r="DA117" s="396"/>
      <c r="DB117" s="380" t="s">
        <v>513</v>
      </c>
      <c r="DC117" s="396"/>
      <c r="DD117" s="396"/>
    </row>
    <row r="118" spans="1:108" s="3" customFormat="1" ht="6.75" customHeight="1">
      <c r="A118" s="10"/>
      <c r="B118" s="391"/>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392"/>
      <c r="AF118" s="110"/>
      <c r="AK118" s="113" t="str">
        <f t="shared" si="3"/>
        <v/>
      </c>
      <c r="AL118" s="113" t="str">
        <f t="shared" si="4"/>
        <v/>
      </c>
      <c r="AM118" s="114" t="str">
        <f t="shared" si="5"/>
        <v/>
      </c>
      <c r="AN118" s="395"/>
      <c r="AO118" s="114">
        <v>110</v>
      </c>
      <c r="AP118" s="365"/>
      <c r="AQ118" s="365"/>
      <c r="AR118" s="365"/>
      <c r="AS118" s="365"/>
      <c r="AT118" s="365"/>
      <c r="AU118" s="365"/>
      <c r="AV118" s="114" t="s">
        <v>3487</v>
      </c>
      <c r="AW118" s="365"/>
      <c r="AX118" s="365"/>
      <c r="AY118" s="365"/>
      <c r="AZ118" s="365"/>
      <c r="BA118" s="365"/>
      <c r="BB118" s="365"/>
      <c r="BC118" s="114" t="s">
        <v>3488</v>
      </c>
      <c r="BD118" s="379" t="s">
        <v>3489</v>
      </c>
      <c r="BE118" s="114" t="s">
        <v>3490</v>
      </c>
      <c r="BF118" s="365"/>
      <c r="BG118" s="365"/>
      <c r="BH118" s="365"/>
      <c r="BI118" s="114" t="s">
        <v>3491</v>
      </c>
      <c r="BJ118" s="114" t="s">
        <v>3492</v>
      </c>
      <c r="BK118" s="365"/>
      <c r="BL118" s="365"/>
      <c r="BM118" s="365"/>
      <c r="BN118" s="365"/>
      <c r="BO118" s="365"/>
      <c r="BP118" s="365"/>
      <c r="BQ118" s="365"/>
      <c r="BR118" s="365"/>
      <c r="BS118" s="114" t="s">
        <v>3493</v>
      </c>
      <c r="BT118" s="365"/>
      <c r="BU118" s="365"/>
      <c r="BV118" s="395"/>
      <c r="BW118" s="395"/>
      <c r="BX118" s="395"/>
      <c r="BY118" s="396"/>
      <c r="BZ118" s="396"/>
      <c r="CA118" s="396"/>
      <c r="CB118" s="396"/>
      <c r="CC118" s="396"/>
      <c r="CD118" s="396"/>
      <c r="CE118" s="380" t="s">
        <v>2958</v>
      </c>
      <c r="CF118" s="396"/>
      <c r="CG118" s="396"/>
      <c r="CH118" s="396"/>
      <c r="CI118" s="396"/>
      <c r="CJ118" s="396"/>
      <c r="CK118" s="396"/>
      <c r="CL118" s="380" t="s">
        <v>3494</v>
      </c>
      <c r="CM118" s="381" t="s">
        <v>3495</v>
      </c>
      <c r="CN118" s="380" t="s">
        <v>3496</v>
      </c>
      <c r="CO118" s="396"/>
      <c r="CP118" s="396"/>
      <c r="CQ118" s="396"/>
      <c r="CR118" s="380" t="s">
        <v>3497</v>
      </c>
      <c r="CS118" s="380" t="s">
        <v>3498</v>
      </c>
      <c r="CT118" s="396"/>
      <c r="CU118" s="396"/>
      <c r="CV118" s="396"/>
      <c r="CW118" s="396"/>
      <c r="CX118" s="396"/>
      <c r="CY118" s="396"/>
      <c r="CZ118" s="396"/>
      <c r="DA118" s="396"/>
      <c r="DB118" s="380" t="s">
        <v>3499</v>
      </c>
      <c r="DC118" s="396"/>
      <c r="DD118" s="396"/>
    </row>
    <row r="119" spans="1:108" s="3" customFormat="1" ht="15" customHeight="1">
      <c r="A119" s="10"/>
      <c r="B119" s="391"/>
      <c r="C119" s="12"/>
      <c r="D119" s="21" t="s">
        <v>3500</v>
      </c>
      <c r="E119" s="12"/>
      <c r="F119" s="12"/>
      <c r="G119" s="446" t="s">
        <v>7742</v>
      </c>
      <c r="H119" s="446"/>
      <c r="I119" s="446"/>
      <c r="J119" s="446"/>
      <c r="K119" s="446"/>
      <c r="L119" s="446"/>
      <c r="M119" s="446"/>
      <c r="N119" s="446"/>
      <c r="O119" s="446"/>
      <c r="P119" s="446"/>
      <c r="Q119" s="446"/>
      <c r="R119" s="446"/>
      <c r="S119" s="446"/>
      <c r="T119" s="446"/>
      <c r="U119" s="446"/>
      <c r="V119" s="446"/>
      <c r="W119" s="446"/>
      <c r="X119" s="446"/>
      <c r="Y119" s="446"/>
      <c r="Z119" s="446"/>
      <c r="AA119" s="446"/>
      <c r="AB119" s="446"/>
      <c r="AC119" s="446"/>
      <c r="AD119" s="392"/>
      <c r="AF119" s="110"/>
      <c r="AK119" s="113" t="str">
        <f t="shared" si="3"/>
        <v/>
      </c>
      <c r="AL119" s="113" t="str">
        <f t="shared" si="4"/>
        <v/>
      </c>
      <c r="AM119" s="114" t="str">
        <f t="shared" si="5"/>
        <v/>
      </c>
      <c r="AN119" s="395"/>
      <c r="AO119" s="114">
        <v>111</v>
      </c>
      <c r="AP119" s="365"/>
      <c r="AQ119" s="365"/>
      <c r="AR119" s="365"/>
      <c r="AS119" s="365"/>
      <c r="AT119" s="365"/>
      <c r="AU119" s="365"/>
      <c r="AV119" s="114" t="s">
        <v>3501</v>
      </c>
      <c r="AW119" s="365"/>
      <c r="AX119" s="365"/>
      <c r="AY119" s="365"/>
      <c r="AZ119" s="365"/>
      <c r="BA119" s="365"/>
      <c r="BB119" s="365"/>
      <c r="BC119" s="114" t="s">
        <v>3502</v>
      </c>
      <c r="BD119" s="379" t="s">
        <v>3503</v>
      </c>
      <c r="BE119" s="114" t="s">
        <v>3504</v>
      </c>
      <c r="BF119" s="365"/>
      <c r="BG119" s="365"/>
      <c r="BH119" s="365"/>
      <c r="BI119" s="114" t="s">
        <v>3505</v>
      </c>
      <c r="BJ119" s="114" t="s">
        <v>3506</v>
      </c>
      <c r="BK119" s="365"/>
      <c r="BL119" s="365"/>
      <c r="BM119" s="365"/>
      <c r="BN119" s="365"/>
      <c r="BO119" s="365"/>
      <c r="BP119" s="365"/>
      <c r="BQ119" s="365"/>
      <c r="BR119" s="365"/>
      <c r="BS119" s="114" t="s">
        <v>3507</v>
      </c>
      <c r="BT119" s="365"/>
      <c r="BU119" s="365"/>
      <c r="BV119" s="395"/>
      <c r="BW119" s="395"/>
      <c r="BX119" s="395"/>
      <c r="BY119" s="396"/>
      <c r="BZ119" s="396"/>
      <c r="CA119" s="396"/>
      <c r="CB119" s="396"/>
      <c r="CC119" s="396"/>
      <c r="CD119" s="396"/>
      <c r="CE119" s="380" t="s">
        <v>3508</v>
      </c>
      <c r="CF119" s="396"/>
      <c r="CG119" s="396"/>
      <c r="CH119" s="396"/>
      <c r="CI119" s="396"/>
      <c r="CJ119" s="396"/>
      <c r="CK119" s="396"/>
      <c r="CL119" s="380" t="s">
        <v>3509</v>
      </c>
      <c r="CM119" s="381" t="s">
        <v>3510</v>
      </c>
      <c r="CN119" s="380" t="s">
        <v>3511</v>
      </c>
      <c r="CO119" s="396"/>
      <c r="CP119" s="396"/>
      <c r="CQ119" s="396"/>
      <c r="CR119" s="380" t="s">
        <v>3512</v>
      </c>
      <c r="CS119" s="380" t="s">
        <v>3513</v>
      </c>
      <c r="CT119" s="396"/>
      <c r="CU119" s="396"/>
      <c r="CV119" s="396"/>
      <c r="CW119" s="396"/>
      <c r="CX119" s="396"/>
      <c r="CY119" s="396"/>
      <c r="CZ119" s="396"/>
      <c r="DA119" s="396"/>
      <c r="DB119" s="380" t="s">
        <v>3514</v>
      </c>
      <c r="DC119" s="396"/>
      <c r="DD119" s="396"/>
    </row>
    <row r="120" spans="1:108" ht="15" customHeight="1">
      <c r="B120" s="391"/>
      <c r="C120" s="12"/>
      <c r="D120" s="21" t="s">
        <v>3515</v>
      </c>
      <c r="E120" s="12"/>
      <c r="F120" s="12"/>
      <c r="G120" s="12"/>
      <c r="H120" s="12"/>
      <c r="I120" s="12"/>
      <c r="J120" s="12"/>
      <c r="K120" s="448" t="s">
        <v>7743</v>
      </c>
      <c r="L120" s="448"/>
      <c r="M120" s="448"/>
      <c r="N120" s="448"/>
      <c r="O120" s="448"/>
      <c r="P120" s="448"/>
      <c r="Q120" s="448"/>
      <c r="R120" s="448"/>
      <c r="S120" s="448"/>
      <c r="T120" s="448"/>
      <c r="U120" s="448"/>
      <c r="V120" s="448"/>
      <c r="W120" s="448"/>
      <c r="X120" s="448"/>
      <c r="Y120" s="448"/>
      <c r="Z120" s="448"/>
      <c r="AA120" s="448"/>
      <c r="AB120" s="448"/>
      <c r="AC120" s="448"/>
      <c r="AD120" s="392"/>
      <c r="AK120" s="113" t="str">
        <f t="shared" si="3"/>
        <v/>
      </c>
      <c r="AL120" s="113" t="str">
        <f t="shared" si="4"/>
        <v/>
      </c>
      <c r="AM120" s="114" t="str">
        <f t="shared" si="5"/>
        <v/>
      </c>
      <c r="AN120" s="395"/>
      <c r="AO120" s="114">
        <v>112</v>
      </c>
      <c r="AP120" s="365"/>
      <c r="AQ120" s="365"/>
      <c r="AR120" s="365"/>
      <c r="AS120" s="365"/>
      <c r="AT120" s="365"/>
      <c r="AU120" s="365"/>
      <c r="AV120" s="114" t="s">
        <v>3516</v>
      </c>
      <c r="AW120" s="365"/>
      <c r="AX120" s="365"/>
      <c r="AY120" s="365"/>
      <c r="AZ120" s="365"/>
      <c r="BA120" s="365"/>
      <c r="BB120" s="365"/>
      <c r="BC120" s="114" t="s">
        <v>3517</v>
      </c>
      <c r="BD120" s="379" t="s">
        <v>3518</v>
      </c>
      <c r="BE120" s="114" t="s">
        <v>3519</v>
      </c>
      <c r="BF120" s="365"/>
      <c r="BG120" s="365"/>
      <c r="BH120" s="365"/>
      <c r="BI120" s="114" t="s">
        <v>3520</v>
      </c>
      <c r="BJ120" s="114" t="s">
        <v>3521</v>
      </c>
      <c r="BK120" s="365"/>
      <c r="BL120" s="365"/>
      <c r="BM120" s="365"/>
      <c r="BN120" s="365"/>
      <c r="BO120" s="365"/>
      <c r="BP120" s="365"/>
      <c r="BQ120" s="365"/>
      <c r="BR120" s="365"/>
      <c r="BS120" s="114" t="s">
        <v>3522</v>
      </c>
      <c r="BT120" s="365"/>
      <c r="BU120" s="365"/>
      <c r="BV120" s="395"/>
      <c r="BW120" s="395"/>
      <c r="BX120" s="395"/>
      <c r="BY120" s="396"/>
      <c r="BZ120" s="396"/>
      <c r="CA120" s="396"/>
      <c r="CB120" s="396"/>
      <c r="CC120" s="396"/>
      <c r="CD120" s="396"/>
      <c r="CE120" s="380" t="s">
        <v>3523</v>
      </c>
      <c r="CF120" s="396"/>
      <c r="CG120" s="396"/>
      <c r="CH120" s="396"/>
      <c r="CI120" s="396"/>
      <c r="CJ120" s="396"/>
      <c r="CK120" s="396"/>
      <c r="CL120" s="380" t="s">
        <v>3524</v>
      </c>
      <c r="CM120" s="381" t="s">
        <v>3525</v>
      </c>
      <c r="CN120" s="380" t="s">
        <v>3526</v>
      </c>
      <c r="CO120" s="396"/>
      <c r="CP120" s="396"/>
      <c r="CQ120" s="396"/>
      <c r="CR120" s="380" t="s">
        <v>3527</v>
      </c>
      <c r="CS120" s="380" t="s">
        <v>2745</v>
      </c>
      <c r="CT120" s="396"/>
      <c r="CU120" s="396"/>
      <c r="CV120" s="396"/>
      <c r="CW120" s="396"/>
      <c r="CX120" s="396"/>
      <c r="CY120" s="396"/>
      <c r="CZ120" s="396"/>
      <c r="DA120" s="396"/>
      <c r="DB120" s="380" t="s">
        <v>3528</v>
      </c>
      <c r="DC120" s="396"/>
      <c r="DD120" s="396"/>
    </row>
    <row r="121" spans="1:108" ht="15" customHeight="1">
      <c r="B121" s="391"/>
      <c r="C121" s="12"/>
      <c r="D121" s="21" t="s">
        <v>3529</v>
      </c>
      <c r="E121" s="12"/>
      <c r="F121" s="12"/>
      <c r="G121" s="446" t="s">
        <v>7744</v>
      </c>
      <c r="H121" s="446"/>
      <c r="I121" s="446"/>
      <c r="J121" s="446"/>
      <c r="K121" s="446"/>
      <c r="L121" s="446"/>
      <c r="M121" s="446"/>
      <c r="N121" s="446"/>
      <c r="O121" s="446"/>
      <c r="P121" s="446"/>
      <c r="Q121" s="446"/>
      <c r="R121" s="446"/>
      <c r="S121" s="446"/>
      <c r="T121" s="446"/>
      <c r="U121" s="446"/>
      <c r="V121" s="446"/>
      <c r="W121" s="446"/>
      <c r="X121" s="446"/>
      <c r="Y121" s="446"/>
      <c r="Z121" s="446"/>
      <c r="AA121" s="446"/>
      <c r="AB121" s="446"/>
      <c r="AC121" s="446"/>
      <c r="AD121" s="392"/>
      <c r="AK121" s="113" t="str">
        <f t="shared" si="3"/>
        <v/>
      </c>
      <c r="AL121" s="113" t="str">
        <f t="shared" si="4"/>
        <v/>
      </c>
      <c r="AM121" s="114" t="str">
        <f t="shared" si="5"/>
        <v/>
      </c>
      <c r="AN121" s="395"/>
      <c r="AO121" s="114">
        <v>113</v>
      </c>
      <c r="AP121" s="365"/>
      <c r="AQ121" s="365"/>
      <c r="AR121" s="365"/>
      <c r="AS121" s="365"/>
      <c r="AT121" s="365"/>
      <c r="AU121" s="365"/>
      <c r="AV121" s="114" t="s">
        <v>3530</v>
      </c>
      <c r="AW121" s="365"/>
      <c r="AX121" s="365"/>
      <c r="AY121" s="365"/>
      <c r="AZ121" s="365"/>
      <c r="BA121" s="365"/>
      <c r="BB121" s="365"/>
      <c r="BC121" s="114" t="s">
        <v>3531</v>
      </c>
      <c r="BD121" s="379" t="s">
        <v>3532</v>
      </c>
      <c r="BE121" s="114" t="s">
        <v>3533</v>
      </c>
      <c r="BF121" s="365"/>
      <c r="BG121" s="365"/>
      <c r="BH121" s="365"/>
      <c r="BI121" s="114" t="s">
        <v>3534</v>
      </c>
      <c r="BJ121" s="114" t="s">
        <v>3535</v>
      </c>
      <c r="BK121" s="365"/>
      <c r="BL121" s="365"/>
      <c r="BM121" s="365"/>
      <c r="BN121" s="365"/>
      <c r="BO121" s="365"/>
      <c r="BP121" s="365"/>
      <c r="BQ121" s="365"/>
      <c r="BR121" s="365"/>
      <c r="BS121" s="114" t="s">
        <v>3536</v>
      </c>
      <c r="BT121" s="365"/>
      <c r="BU121" s="365"/>
      <c r="BV121" s="395"/>
      <c r="BW121" s="395"/>
      <c r="BX121" s="395"/>
      <c r="BY121" s="396"/>
      <c r="BZ121" s="396"/>
      <c r="CA121" s="396"/>
      <c r="CB121" s="396"/>
      <c r="CC121" s="396"/>
      <c r="CD121" s="396"/>
      <c r="CE121" s="380" t="s">
        <v>138</v>
      </c>
      <c r="CF121" s="396"/>
      <c r="CG121" s="396"/>
      <c r="CH121" s="396"/>
      <c r="CI121" s="396"/>
      <c r="CJ121" s="396"/>
      <c r="CK121" s="396"/>
      <c r="CL121" s="380" t="s">
        <v>3537</v>
      </c>
      <c r="CM121" s="381" t="s">
        <v>3538</v>
      </c>
      <c r="CN121" s="380" t="s">
        <v>3539</v>
      </c>
      <c r="CO121" s="396"/>
      <c r="CP121" s="396"/>
      <c r="CQ121" s="396"/>
      <c r="CR121" s="380" t="s">
        <v>3540</v>
      </c>
      <c r="CS121" s="380" t="s">
        <v>3541</v>
      </c>
      <c r="CT121" s="396"/>
      <c r="CU121" s="396"/>
      <c r="CV121" s="396"/>
      <c r="CW121" s="396"/>
      <c r="CX121" s="396"/>
      <c r="CY121" s="396"/>
      <c r="CZ121" s="396"/>
      <c r="DA121" s="396"/>
      <c r="DB121" s="380" t="s">
        <v>3542</v>
      </c>
      <c r="DC121" s="396"/>
      <c r="DD121" s="396"/>
    </row>
    <row r="122" spans="1:108" ht="15" customHeight="1">
      <c r="B122" s="391"/>
      <c r="C122" s="12"/>
      <c r="D122" s="21" t="s">
        <v>3543</v>
      </c>
      <c r="E122" s="12"/>
      <c r="F122" s="12"/>
      <c r="G122" s="12"/>
      <c r="H122" s="12"/>
      <c r="I122" s="1009" t="s">
        <v>7745</v>
      </c>
      <c r="J122" s="448"/>
      <c r="K122" s="448"/>
      <c r="L122" s="448"/>
      <c r="M122" s="448"/>
      <c r="N122" s="448"/>
      <c r="O122" s="448"/>
      <c r="P122" s="448"/>
      <c r="Q122" s="448"/>
      <c r="R122" s="448"/>
      <c r="S122" s="448"/>
      <c r="T122" s="448"/>
      <c r="U122" s="448"/>
      <c r="V122" s="448"/>
      <c r="W122" s="448"/>
      <c r="X122" s="448"/>
      <c r="Y122" s="448"/>
      <c r="Z122" s="448"/>
      <c r="AA122" s="448"/>
      <c r="AB122" s="448"/>
      <c r="AC122" s="448"/>
      <c r="AD122" s="392"/>
      <c r="AK122" s="113" t="str">
        <f t="shared" si="3"/>
        <v/>
      </c>
      <c r="AL122" s="113" t="str">
        <f t="shared" si="4"/>
        <v/>
      </c>
      <c r="AM122" s="114" t="str">
        <f t="shared" si="5"/>
        <v/>
      </c>
      <c r="AN122" s="395"/>
      <c r="AO122" s="114">
        <v>114</v>
      </c>
      <c r="AP122" s="365"/>
      <c r="AQ122" s="365"/>
      <c r="AR122" s="365"/>
      <c r="AS122" s="365"/>
      <c r="AT122" s="365"/>
      <c r="AU122" s="365"/>
      <c r="AV122" s="114" t="s">
        <v>3544</v>
      </c>
      <c r="AW122" s="365"/>
      <c r="AX122" s="365"/>
      <c r="AY122" s="365"/>
      <c r="AZ122" s="365"/>
      <c r="BA122" s="365"/>
      <c r="BB122" s="365"/>
      <c r="BC122" s="114" t="s">
        <v>3545</v>
      </c>
      <c r="BD122" s="379" t="s">
        <v>3546</v>
      </c>
      <c r="BE122" s="114" t="s">
        <v>3547</v>
      </c>
      <c r="BF122" s="365"/>
      <c r="BG122" s="365"/>
      <c r="BH122" s="365"/>
      <c r="BI122" s="114" t="s">
        <v>3548</v>
      </c>
      <c r="BJ122" s="114" t="s">
        <v>3549</v>
      </c>
      <c r="BK122" s="365"/>
      <c r="BL122" s="365"/>
      <c r="BM122" s="365"/>
      <c r="BN122" s="365"/>
      <c r="BO122" s="365"/>
      <c r="BP122" s="365"/>
      <c r="BQ122" s="365"/>
      <c r="BR122" s="365"/>
      <c r="BS122" s="114" t="s">
        <v>3550</v>
      </c>
      <c r="BT122" s="365"/>
      <c r="BU122" s="365"/>
      <c r="BV122" s="395"/>
      <c r="BW122" s="395"/>
      <c r="BX122" s="395"/>
      <c r="BY122" s="396"/>
      <c r="BZ122" s="396"/>
      <c r="CA122" s="396"/>
      <c r="CB122" s="396"/>
      <c r="CC122" s="396"/>
      <c r="CD122" s="396"/>
      <c r="CE122" s="380" t="s">
        <v>3551</v>
      </c>
      <c r="CF122" s="396"/>
      <c r="CG122" s="396"/>
      <c r="CH122" s="396"/>
      <c r="CI122" s="396"/>
      <c r="CJ122" s="396"/>
      <c r="CK122" s="396"/>
      <c r="CL122" s="380" t="s">
        <v>3552</v>
      </c>
      <c r="CM122" s="381" t="s">
        <v>3553</v>
      </c>
      <c r="CN122" s="380" t="s">
        <v>3554</v>
      </c>
      <c r="CO122" s="396"/>
      <c r="CP122" s="396"/>
      <c r="CQ122" s="396"/>
      <c r="CR122" s="380" t="s">
        <v>3555</v>
      </c>
      <c r="CS122" s="380" t="s">
        <v>3556</v>
      </c>
      <c r="CT122" s="396"/>
      <c r="CU122" s="396"/>
      <c r="CV122" s="396"/>
      <c r="CW122" s="396"/>
      <c r="CX122" s="396"/>
      <c r="CY122" s="396"/>
      <c r="CZ122" s="396"/>
      <c r="DA122" s="396"/>
      <c r="DB122" s="380" t="s">
        <v>3557</v>
      </c>
      <c r="DC122" s="396"/>
      <c r="DD122" s="396"/>
    </row>
    <row r="123" spans="1:108" ht="15" customHeight="1">
      <c r="B123" s="391"/>
      <c r="C123" s="12"/>
      <c r="D123" s="21" t="s">
        <v>3558</v>
      </c>
      <c r="E123" s="12"/>
      <c r="F123" s="12"/>
      <c r="G123" s="446">
        <v>2222235631</v>
      </c>
      <c r="H123" s="446"/>
      <c r="I123" s="446"/>
      <c r="J123" s="446"/>
      <c r="K123" s="446"/>
      <c r="L123" s="446"/>
      <c r="M123" s="446"/>
      <c r="N123" s="446"/>
      <c r="O123" s="446"/>
      <c r="P123" s="446"/>
      <c r="Q123" s="446"/>
      <c r="R123" s="21" t="s">
        <v>3559</v>
      </c>
      <c r="S123" s="21"/>
      <c r="T123" s="21"/>
      <c r="U123" s="448" t="s">
        <v>7746</v>
      </c>
      <c r="V123" s="448"/>
      <c r="W123" s="448"/>
      <c r="X123" s="448"/>
      <c r="Y123" s="448"/>
      <c r="Z123" s="448"/>
      <c r="AA123" s="448"/>
      <c r="AB123" s="448"/>
      <c r="AC123" s="448"/>
      <c r="AD123" s="392"/>
      <c r="AK123" s="113" t="str">
        <f t="shared" si="3"/>
        <v/>
      </c>
      <c r="AL123" s="113" t="str">
        <f t="shared" si="4"/>
        <v/>
      </c>
      <c r="AM123" s="114" t="str">
        <f t="shared" si="5"/>
        <v/>
      </c>
      <c r="AN123" s="395"/>
      <c r="AO123" s="114">
        <v>115</v>
      </c>
      <c r="AP123" s="365"/>
      <c r="AQ123" s="365"/>
      <c r="AR123" s="365"/>
      <c r="AS123" s="365"/>
      <c r="AT123" s="365"/>
      <c r="AU123" s="365"/>
      <c r="AV123" s="114" t="s">
        <v>3560</v>
      </c>
      <c r="AW123" s="365"/>
      <c r="AX123" s="365"/>
      <c r="AY123" s="365"/>
      <c r="AZ123" s="365"/>
      <c r="BA123" s="365"/>
      <c r="BB123" s="365"/>
      <c r="BC123" s="114" t="s">
        <v>3561</v>
      </c>
      <c r="BD123" s="379" t="s">
        <v>3562</v>
      </c>
      <c r="BE123" s="365">
        <v>16999</v>
      </c>
      <c r="BF123" s="365"/>
      <c r="BG123" s="365"/>
      <c r="BH123" s="365"/>
      <c r="BI123" s="114" t="s">
        <v>3563</v>
      </c>
      <c r="BJ123" s="114" t="s">
        <v>3564</v>
      </c>
      <c r="BK123" s="365"/>
      <c r="BL123" s="365"/>
      <c r="BM123" s="365"/>
      <c r="BN123" s="365"/>
      <c r="BO123" s="365"/>
      <c r="BP123" s="365"/>
      <c r="BQ123" s="365"/>
      <c r="BR123" s="365"/>
      <c r="BS123" s="114" t="s">
        <v>3565</v>
      </c>
      <c r="BT123" s="365"/>
      <c r="BU123" s="365"/>
      <c r="BV123" s="395"/>
      <c r="BW123" s="395"/>
      <c r="BX123" s="395"/>
      <c r="BY123" s="396"/>
      <c r="BZ123" s="396"/>
      <c r="CA123" s="396"/>
      <c r="CB123" s="396"/>
      <c r="CC123" s="396"/>
      <c r="CD123" s="396"/>
      <c r="CE123" s="380" t="s">
        <v>3566</v>
      </c>
      <c r="CF123" s="396"/>
      <c r="CG123" s="396"/>
      <c r="CH123" s="396"/>
      <c r="CI123" s="396"/>
      <c r="CJ123" s="396"/>
      <c r="CK123" s="396"/>
      <c r="CL123" s="380" t="s">
        <v>3567</v>
      </c>
      <c r="CM123" s="381" t="s">
        <v>3568</v>
      </c>
      <c r="CN123" s="380" t="s">
        <v>385</v>
      </c>
      <c r="CO123" s="396"/>
      <c r="CP123" s="396"/>
      <c r="CQ123" s="396"/>
      <c r="CR123" s="380" t="s">
        <v>3569</v>
      </c>
      <c r="CS123" s="380" t="s">
        <v>1168</v>
      </c>
      <c r="CT123" s="396"/>
      <c r="CU123" s="396"/>
      <c r="CV123" s="396"/>
      <c r="CW123" s="396"/>
      <c r="CX123" s="396"/>
      <c r="CY123" s="396"/>
      <c r="CZ123" s="396"/>
      <c r="DA123" s="396"/>
      <c r="DB123" s="380" t="s">
        <v>3570</v>
      </c>
      <c r="DC123" s="396"/>
      <c r="DD123" s="396"/>
    </row>
    <row r="124" spans="1:108" s="3" customFormat="1" ht="15" customHeight="1" thickBot="1">
      <c r="A124" s="10"/>
      <c r="B124" s="405"/>
      <c r="C124" s="406"/>
      <c r="D124" s="406"/>
      <c r="E124" s="406"/>
      <c r="F124" s="406"/>
      <c r="G124" s="406"/>
      <c r="H124" s="406"/>
      <c r="I124" s="406"/>
      <c r="J124" s="406"/>
      <c r="K124" s="406"/>
      <c r="L124" s="406"/>
      <c r="M124" s="406"/>
      <c r="N124" s="406"/>
      <c r="O124" s="406"/>
      <c r="P124" s="406"/>
      <c r="Q124" s="406"/>
      <c r="R124" s="406"/>
      <c r="S124" s="406"/>
      <c r="T124" s="406"/>
      <c r="U124" s="406"/>
      <c r="V124" s="406"/>
      <c r="W124" s="406"/>
      <c r="X124" s="406"/>
      <c r="Y124" s="406"/>
      <c r="Z124" s="406"/>
      <c r="AA124" s="406"/>
      <c r="AB124" s="406"/>
      <c r="AC124" s="406"/>
      <c r="AD124" s="407"/>
      <c r="AF124" s="110"/>
      <c r="AK124" s="113" t="str">
        <f t="shared" si="3"/>
        <v/>
      </c>
      <c r="AL124" s="113" t="str">
        <f t="shared" si="4"/>
        <v/>
      </c>
      <c r="AM124" s="114" t="str">
        <f t="shared" si="5"/>
        <v/>
      </c>
      <c r="AN124" s="395"/>
      <c r="AO124" s="114">
        <v>116</v>
      </c>
      <c r="AP124" s="365"/>
      <c r="AQ124" s="365"/>
      <c r="AR124" s="365"/>
      <c r="AS124" s="365"/>
      <c r="AT124" s="365"/>
      <c r="AU124" s="365"/>
      <c r="AV124" s="114" t="s">
        <v>3571</v>
      </c>
      <c r="AW124" s="365"/>
      <c r="AX124" s="365"/>
      <c r="AY124" s="365"/>
      <c r="AZ124" s="365"/>
      <c r="BA124" s="365"/>
      <c r="BB124" s="365"/>
      <c r="BC124" s="114" t="s">
        <v>3572</v>
      </c>
      <c r="BD124" s="379" t="s">
        <v>3573</v>
      </c>
      <c r="BE124" s="365"/>
      <c r="BF124" s="365"/>
      <c r="BG124" s="365"/>
      <c r="BH124" s="365"/>
      <c r="BI124" s="114" t="s">
        <v>3574</v>
      </c>
      <c r="BJ124" s="114" t="s">
        <v>3575</v>
      </c>
      <c r="BK124" s="365"/>
      <c r="BL124" s="365"/>
      <c r="BM124" s="365"/>
      <c r="BN124" s="365"/>
      <c r="BO124" s="365"/>
      <c r="BP124" s="365"/>
      <c r="BQ124" s="365"/>
      <c r="BR124" s="365"/>
      <c r="BS124" s="114" t="s">
        <v>3576</v>
      </c>
      <c r="BT124" s="365"/>
      <c r="BU124" s="365"/>
      <c r="BV124" s="395"/>
      <c r="BW124" s="395"/>
      <c r="BX124" s="395"/>
      <c r="BY124" s="396"/>
      <c r="BZ124" s="396"/>
      <c r="CA124" s="396"/>
      <c r="CB124" s="396"/>
      <c r="CC124" s="396"/>
      <c r="CD124" s="396"/>
      <c r="CE124" s="380" t="s">
        <v>3577</v>
      </c>
      <c r="CF124" s="396"/>
      <c r="CG124" s="396"/>
      <c r="CH124" s="396"/>
      <c r="CI124" s="396"/>
      <c r="CJ124" s="396"/>
      <c r="CK124" s="396"/>
      <c r="CL124" s="380" t="s">
        <v>3553</v>
      </c>
      <c r="CM124" s="381" t="s">
        <v>3578</v>
      </c>
      <c r="CN124" s="396"/>
      <c r="CO124" s="396"/>
      <c r="CP124" s="396"/>
      <c r="CQ124" s="396"/>
      <c r="CR124" s="380" t="s">
        <v>3579</v>
      </c>
      <c r="CS124" s="380" t="s">
        <v>3580</v>
      </c>
      <c r="CT124" s="396"/>
      <c r="CU124" s="396"/>
      <c r="CV124" s="396"/>
      <c r="CW124" s="396"/>
      <c r="CX124" s="396"/>
      <c r="CY124" s="396"/>
      <c r="CZ124" s="396"/>
      <c r="DA124" s="396"/>
      <c r="DB124" s="380" t="s">
        <v>2085</v>
      </c>
      <c r="DC124" s="396"/>
      <c r="DD124" s="396"/>
    </row>
    <row r="125" spans="1:108" ht="75">
      <c r="AK125" s="113" t="str">
        <f t="shared" si="3"/>
        <v/>
      </c>
      <c r="AL125" s="113" t="str">
        <f t="shared" si="4"/>
        <v/>
      </c>
      <c r="AM125" s="114" t="str">
        <f t="shared" si="5"/>
        <v/>
      </c>
      <c r="AN125" s="395"/>
      <c r="AO125" s="114">
        <v>117</v>
      </c>
      <c r="AP125" s="365"/>
      <c r="AQ125" s="365"/>
      <c r="AR125" s="365"/>
      <c r="AS125" s="365"/>
      <c r="AT125" s="365"/>
      <c r="AU125" s="365"/>
      <c r="AV125" s="114" t="s">
        <v>3581</v>
      </c>
      <c r="AW125" s="365"/>
      <c r="AX125" s="365"/>
      <c r="AY125" s="365"/>
      <c r="AZ125" s="365"/>
      <c r="BA125" s="365"/>
      <c r="BB125" s="365"/>
      <c r="BC125" s="114" t="s">
        <v>3582</v>
      </c>
      <c r="BD125" s="379" t="s">
        <v>3583</v>
      </c>
      <c r="BE125" s="365"/>
      <c r="BF125" s="365"/>
      <c r="BG125" s="365"/>
      <c r="BH125" s="365"/>
      <c r="BI125" s="114" t="s">
        <v>3584</v>
      </c>
      <c r="BJ125" s="114" t="s">
        <v>3585</v>
      </c>
      <c r="BK125" s="365"/>
      <c r="BL125" s="365"/>
      <c r="BM125" s="365"/>
      <c r="BN125" s="365"/>
      <c r="BO125" s="365"/>
      <c r="BP125" s="365"/>
      <c r="BQ125" s="365"/>
      <c r="BR125" s="365"/>
      <c r="BS125" s="114" t="s">
        <v>3586</v>
      </c>
      <c r="BT125" s="365"/>
      <c r="BU125" s="365"/>
      <c r="BV125" s="395"/>
      <c r="BW125" s="395"/>
      <c r="BX125" s="395"/>
      <c r="BY125" s="396"/>
      <c r="BZ125" s="396"/>
      <c r="CA125" s="396"/>
      <c r="CB125" s="396"/>
      <c r="CC125" s="396"/>
      <c r="CD125" s="396"/>
      <c r="CE125" s="380" t="s">
        <v>3587</v>
      </c>
      <c r="CF125" s="396"/>
      <c r="CG125" s="396"/>
      <c r="CH125" s="396"/>
      <c r="CI125" s="396"/>
      <c r="CJ125" s="396"/>
      <c r="CK125" s="396"/>
      <c r="CL125" s="380" t="s">
        <v>1900</v>
      </c>
      <c r="CM125" s="381" t="s">
        <v>3588</v>
      </c>
      <c r="CN125" s="396"/>
      <c r="CO125" s="396"/>
      <c r="CP125" s="396"/>
      <c r="CQ125" s="396"/>
      <c r="CR125" s="380" t="s">
        <v>3589</v>
      </c>
      <c r="CS125" s="380" t="s">
        <v>3590</v>
      </c>
      <c r="CT125" s="396"/>
      <c r="CU125" s="396"/>
      <c r="CV125" s="396"/>
      <c r="CW125" s="396"/>
      <c r="CX125" s="396"/>
      <c r="CY125" s="396"/>
      <c r="CZ125" s="396"/>
      <c r="DA125" s="396"/>
      <c r="DB125" s="380" t="s">
        <v>3591</v>
      </c>
      <c r="DC125" s="396"/>
      <c r="DD125" s="396"/>
    </row>
    <row r="126" spans="1:108" ht="15" hidden="1" customHeight="1">
      <c r="AK126" s="113" t="str">
        <f t="shared" si="3"/>
        <v/>
      </c>
      <c r="AL126" s="113" t="str">
        <f t="shared" si="4"/>
        <v/>
      </c>
      <c r="AM126" s="114" t="str">
        <f t="shared" si="5"/>
        <v/>
      </c>
      <c r="AN126" s="395"/>
      <c r="AO126" s="114">
        <v>118</v>
      </c>
      <c r="AP126" s="365"/>
      <c r="AQ126" s="365"/>
      <c r="AR126" s="365"/>
      <c r="AS126" s="365"/>
      <c r="AT126" s="365"/>
      <c r="AU126" s="365"/>
      <c r="AV126" s="114" t="s">
        <v>3592</v>
      </c>
      <c r="AW126" s="365"/>
      <c r="AX126" s="365"/>
      <c r="AY126" s="365"/>
      <c r="AZ126" s="365"/>
      <c r="BA126" s="365"/>
      <c r="BB126" s="365"/>
      <c r="BC126" s="114" t="s">
        <v>3593</v>
      </c>
      <c r="BD126" s="379" t="s">
        <v>3594</v>
      </c>
      <c r="BE126" s="365"/>
      <c r="BF126" s="365"/>
      <c r="BG126" s="365"/>
      <c r="BH126" s="365"/>
      <c r="BI126" s="114" t="s">
        <v>3595</v>
      </c>
      <c r="BJ126" s="114" t="s">
        <v>3596</v>
      </c>
      <c r="BK126" s="365"/>
      <c r="BL126" s="365"/>
      <c r="BM126" s="365"/>
      <c r="BN126" s="365"/>
      <c r="BO126" s="365"/>
      <c r="BP126" s="365"/>
      <c r="BQ126" s="365"/>
      <c r="BR126" s="365"/>
      <c r="BS126" s="114" t="s">
        <v>3597</v>
      </c>
      <c r="BT126" s="365"/>
      <c r="BU126" s="365"/>
      <c r="BV126" s="395"/>
      <c r="BW126" s="395"/>
      <c r="BX126" s="395"/>
      <c r="BY126" s="396"/>
      <c r="BZ126" s="396"/>
      <c r="CA126" s="396"/>
      <c r="CB126" s="396"/>
      <c r="CC126" s="396"/>
      <c r="CD126" s="396"/>
      <c r="CE126" s="380" t="s">
        <v>3598</v>
      </c>
      <c r="CF126" s="396"/>
      <c r="CG126" s="396"/>
      <c r="CH126" s="396"/>
      <c r="CI126" s="396"/>
      <c r="CJ126" s="396"/>
      <c r="CK126" s="396"/>
      <c r="CL126" s="380" t="s">
        <v>3599</v>
      </c>
      <c r="CM126" s="381" t="s">
        <v>3600</v>
      </c>
      <c r="CN126" s="396"/>
      <c r="CO126" s="396"/>
      <c r="CP126" s="396"/>
      <c r="CQ126" s="396"/>
      <c r="CR126" s="380" t="s">
        <v>3601</v>
      </c>
      <c r="CS126" s="380" t="s">
        <v>3602</v>
      </c>
      <c r="CT126" s="396"/>
      <c r="CU126" s="396"/>
      <c r="CV126" s="396"/>
      <c r="CW126" s="396"/>
      <c r="CX126" s="396"/>
      <c r="CY126" s="396"/>
      <c r="CZ126" s="396"/>
      <c r="DA126" s="396"/>
      <c r="DB126" s="380" t="s">
        <v>3603</v>
      </c>
      <c r="DC126" s="396"/>
      <c r="DD126" s="396"/>
    </row>
    <row r="127" spans="1:108" ht="15" hidden="1" customHeight="1">
      <c r="AK127" s="113" t="str">
        <f t="shared" si="3"/>
        <v/>
      </c>
      <c r="AL127" s="113" t="str">
        <f t="shared" si="4"/>
        <v/>
      </c>
      <c r="AM127" s="114" t="str">
        <f t="shared" si="5"/>
        <v/>
      </c>
      <c r="AN127" s="395"/>
      <c r="AO127" s="114">
        <v>119</v>
      </c>
      <c r="AP127" s="365"/>
      <c r="AQ127" s="365"/>
      <c r="AR127" s="365"/>
      <c r="AS127" s="365"/>
      <c r="AT127" s="365"/>
      <c r="AU127" s="365"/>
      <c r="AV127" s="114" t="s">
        <v>3604</v>
      </c>
      <c r="AW127" s="365"/>
      <c r="AX127" s="365"/>
      <c r="AY127" s="365"/>
      <c r="AZ127" s="365"/>
      <c r="BA127" s="365"/>
      <c r="BB127" s="365"/>
      <c r="BC127" s="114" t="s">
        <v>3605</v>
      </c>
      <c r="BD127" s="379" t="s">
        <v>3606</v>
      </c>
      <c r="BE127" s="365"/>
      <c r="BF127" s="365"/>
      <c r="BG127" s="365"/>
      <c r="BH127" s="365"/>
      <c r="BI127" s="114" t="s">
        <v>3607</v>
      </c>
      <c r="BJ127" s="114" t="s">
        <v>3608</v>
      </c>
      <c r="BK127" s="365"/>
      <c r="BL127" s="365"/>
      <c r="BM127" s="365"/>
      <c r="BN127" s="365"/>
      <c r="BO127" s="365"/>
      <c r="BP127" s="365"/>
      <c r="BQ127" s="365"/>
      <c r="BR127" s="365"/>
      <c r="BS127" s="114" t="s">
        <v>3609</v>
      </c>
      <c r="BT127" s="365"/>
      <c r="BU127" s="365"/>
      <c r="BV127" s="395"/>
      <c r="BW127" s="395"/>
      <c r="BX127" s="395"/>
      <c r="BY127" s="396"/>
      <c r="BZ127" s="396"/>
      <c r="CA127" s="396"/>
      <c r="CB127" s="396"/>
      <c r="CC127" s="396"/>
      <c r="CD127" s="396"/>
      <c r="CE127" s="380" t="s">
        <v>3610</v>
      </c>
      <c r="CF127" s="396"/>
      <c r="CG127" s="396"/>
      <c r="CH127" s="396"/>
      <c r="CI127" s="396"/>
      <c r="CJ127" s="396"/>
      <c r="CK127" s="396"/>
      <c r="CL127" s="380" t="s">
        <v>3611</v>
      </c>
      <c r="CM127" s="381" t="s">
        <v>3612</v>
      </c>
      <c r="CN127" s="396"/>
      <c r="CO127" s="396"/>
      <c r="CP127" s="396"/>
      <c r="CQ127" s="396"/>
      <c r="CR127" s="380" t="s">
        <v>3613</v>
      </c>
      <c r="CS127" s="380" t="s">
        <v>3614</v>
      </c>
      <c r="CT127" s="396"/>
      <c r="CU127" s="396"/>
      <c r="CV127" s="396"/>
      <c r="CW127" s="396"/>
      <c r="CX127" s="396"/>
      <c r="CY127" s="396"/>
      <c r="CZ127" s="396"/>
      <c r="DA127" s="396"/>
      <c r="DB127" s="380" t="s">
        <v>3615</v>
      </c>
      <c r="DC127" s="396"/>
      <c r="DD127" s="396"/>
    </row>
    <row r="128" spans="1:108" ht="15" hidden="1" customHeight="1">
      <c r="AK128" s="113" t="str">
        <f t="shared" si="3"/>
        <v/>
      </c>
      <c r="AL128" s="113" t="str">
        <f t="shared" si="4"/>
        <v/>
      </c>
      <c r="AM128" s="114" t="str">
        <f t="shared" si="5"/>
        <v/>
      </c>
      <c r="AN128" s="395"/>
      <c r="AO128" s="114">
        <v>120</v>
      </c>
      <c r="AP128" s="365"/>
      <c r="AQ128" s="365"/>
      <c r="AR128" s="365"/>
      <c r="AS128" s="365"/>
      <c r="AT128" s="365"/>
      <c r="AU128" s="365"/>
      <c r="AV128" s="114" t="s">
        <v>3616</v>
      </c>
      <c r="AW128" s="365"/>
      <c r="AX128" s="365"/>
      <c r="AY128" s="365"/>
      <c r="AZ128" s="365"/>
      <c r="BA128" s="365"/>
      <c r="BB128" s="365"/>
      <c r="BC128" s="114" t="s">
        <v>3617</v>
      </c>
      <c r="BD128" s="379" t="s">
        <v>3618</v>
      </c>
      <c r="BE128" s="365"/>
      <c r="BF128" s="365"/>
      <c r="BG128" s="365"/>
      <c r="BH128" s="365"/>
      <c r="BI128" s="114" t="s">
        <v>3619</v>
      </c>
      <c r="BJ128" s="114" t="s">
        <v>3620</v>
      </c>
      <c r="BK128" s="365"/>
      <c r="BL128" s="365"/>
      <c r="BM128" s="365"/>
      <c r="BN128" s="365"/>
      <c r="BO128" s="365"/>
      <c r="BP128" s="365"/>
      <c r="BQ128" s="365"/>
      <c r="BR128" s="365"/>
      <c r="BS128" s="114" t="s">
        <v>3621</v>
      </c>
      <c r="BT128" s="365"/>
      <c r="BU128" s="365"/>
      <c r="BV128" s="395"/>
      <c r="BW128" s="395"/>
      <c r="BX128" s="395"/>
      <c r="BY128" s="396"/>
      <c r="BZ128" s="396"/>
      <c r="CA128" s="396"/>
      <c r="CB128" s="396"/>
      <c r="CC128" s="396"/>
      <c r="CD128" s="396"/>
      <c r="CE128" s="413" t="s">
        <v>3622</v>
      </c>
      <c r="CF128" s="396"/>
      <c r="CG128" s="396"/>
      <c r="CH128" s="396"/>
      <c r="CI128" s="396"/>
      <c r="CJ128" s="396"/>
      <c r="CK128" s="396"/>
      <c r="CL128" s="380" t="s">
        <v>3623</v>
      </c>
      <c r="CM128" s="381" t="s">
        <v>3624</v>
      </c>
      <c r="CN128" s="396"/>
      <c r="CO128" s="396"/>
      <c r="CP128" s="396"/>
      <c r="CQ128" s="396"/>
      <c r="CR128" s="380" t="s">
        <v>3625</v>
      </c>
      <c r="CS128" s="380" t="s">
        <v>3626</v>
      </c>
      <c r="CT128" s="396"/>
      <c r="CU128" s="396"/>
      <c r="CV128" s="396"/>
      <c r="CW128" s="396"/>
      <c r="CX128" s="396"/>
      <c r="CY128" s="396"/>
      <c r="CZ128" s="396"/>
      <c r="DA128" s="396"/>
      <c r="DB128" s="380" t="s">
        <v>3627</v>
      </c>
      <c r="DC128" s="396"/>
      <c r="DD128" s="396"/>
    </row>
    <row r="129" spans="37:108" ht="15" hidden="1" customHeight="1">
      <c r="AK129" s="113" t="str">
        <f t="shared" si="3"/>
        <v/>
      </c>
      <c r="AL129" s="113" t="str">
        <f t="shared" si="4"/>
        <v/>
      </c>
      <c r="AM129" s="114" t="str">
        <f t="shared" si="5"/>
        <v/>
      </c>
      <c r="AN129" s="395"/>
      <c r="AO129" s="114">
        <v>121</v>
      </c>
      <c r="AP129" s="365"/>
      <c r="AQ129" s="365"/>
      <c r="AR129" s="365"/>
      <c r="AS129" s="365"/>
      <c r="AT129" s="365"/>
      <c r="AU129" s="365"/>
      <c r="AV129" s="114" t="s">
        <v>3628</v>
      </c>
      <c r="AW129" s="365"/>
      <c r="AX129" s="365"/>
      <c r="AY129" s="365"/>
      <c r="AZ129" s="365"/>
      <c r="BA129" s="365"/>
      <c r="BB129" s="365"/>
      <c r="BC129" s="114" t="s">
        <v>3629</v>
      </c>
      <c r="BD129" s="379" t="s">
        <v>3630</v>
      </c>
      <c r="BE129" s="365"/>
      <c r="BF129" s="365"/>
      <c r="BG129" s="365"/>
      <c r="BH129" s="365"/>
      <c r="BI129" s="114" t="s">
        <v>3631</v>
      </c>
      <c r="BJ129" s="114" t="s">
        <v>3632</v>
      </c>
      <c r="BK129" s="365"/>
      <c r="BL129" s="365"/>
      <c r="BM129" s="365"/>
      <c r="BN129" s="365"/>
      <c r="BO129" s="365"/>
      <c r="BP129" s="365"/>
      <c r="BQ129" s="365"/>
      <c r="BR129" s="365"/>
      <c r="BS129" s="114" t="s">
        <v>3633</v>
      </c>
      <c r="BT129" s="365"/>
      <c r="BU129" s="365"/>
      <c r="BV129" s="395"/>
      <c r="BW129" s="395"/>
      <c r="BX129" s="395"/>
      <c r="BY129" s="396"/>
      <c r="BZ129" s="396"/>
      <c r="CA129" s="396"/>
      <c r="CB129" s="396"/>
      <c r="CC129" s="396"/>
      <c r="CD129" s="396"/>
      <c r="CE129" s="413" t="s">
        <v>3634</v>
      </c>
      <c r="CF129" s="396"/>
      <c r="CG129" s="396"/>
      <c r="CH129" s="396"/>
      <c r="CI129" s="396"/>
      <c r="CJ129" s="396"/>
      <c r="CK129" s="396"/>
      <c r="CL129" s="380" t="s">
        <v>3635</v>
      </c>
      <c r="CM129" s="381" t="s">
        <v>3636</v>
      </c>
      <c r="CN129" s="396"/>
      <c r="CO129" s="396"/>
      <c r="CP129" s="396"/>
      <c r="CQ129" s="396"/>
      <c r="CR129" s="380" t="s">
        <v>3637</v>
      </c>
      <c r="CS129" s="380" t="s">
        <v>3638</v>
      </c>
      <c r="CT129" s="396"/>
      <c r="CU129" s="396"/>
      <c r="CV129" s="396"/>
      <c r="CW129" s="396"/>
      <c r="CX129" s="396"/>
      <c r="CY129" s="396"/>
      <c r="CZ129" s="396"/>
      <c r="DA129" s="396"/>
      <c r="DB129" s="380" t="s">
        <v>3639</v>
      </c>
      <c r="DC129" s="396"/>
      <c r="DD129" s="396"/>
    </row>
    <row r="130" spans="37:108" ht="15" hidden="1" customHeight="1">
      <c r="AK130" s="113" t="str">
        <f t="shared" si="3"/>
        <v/>
      </c>
      <c r="AL130" s="113" t="str">
        <f t="shared" si="4"/>
        <v/>
      </c>
      <c r="AM130" s="114" t="str">
        <f t="shared" si="5"/>
        <v/>
      </c>
      <c r="AN130" s="395"/>
      <c r="AO130" s="114">
        <v>122</v>
      </c>
      <c r="AP130" s="365"/>
      <c r="AQ130" s="365"/>
      <c r="AR130" s="365"/>
      <c r="AS130" s="365"/>
      <c r="AT130" s="365"/>
      <c r="AU130" s="365"/>
      <c r="AV130" s="114" t="s">
        <v>3640</v>
      </c>
      <c r="AW130" s="365"/>
      <c r="AX130" s="365"/>
      <c r="AY130" s="365"/>
      <c r="AZ130" s="365"/>
      <c r="BA130" s="365"/>
      <c r="BB130" s="365"/>
      <c r="BC130" s="114" t="s">
        <v>3641</v>
      </c>
      <c r="BD130" s="379" t="s">
        <v>3642</v>
      </c>
      <c r="BE130" s="365"/>
      <c r="BF130" s="365"/>
      <c r="BG130" s="365"/>
      <c r="BH130" s="365"/>
      <c r="BI130" s="114" t="s">
        <v>3643</v>
      </c>
      <c r="BJ130" s="114" t="s">
        <v>3644</v>
      </c>
      <c r="BK130" s="365"/>
      <c r="BL130" s="365"/>
      <c r="BM130" s="365"/>
      <c r="BN130" s="365"/>
      <c r="BO130" s="365"/>
      <c r="BP130" s="365"/>
      <c r="BQ130" s="365"/>
      <c r="BR130" s="365"/>
      <c r="BS130" s="114" t="s">
        <v>3645</v>
      </c>
      <c r="BT130" s="365"/>
      <c r="BU130" s="365"/>
      <c r="BV130" s="395"/>
      <c r="BW130" s="395"/>
      <c r="BX130" s="395"/>
      <c r="BY130" s="396"/>
      <c r="BZ130" s="396"/>
      <c r="CA130" s="396"/>
      <c r="CB130" s="396"/>
      <c r="CC130" s="396"/>
      <c r="CD130" s="396"/>
      <c r="CE130" s="413" t="s">
        <v>3646</v>
      </c>
      <c r="CF130" s="396"/>
      <c r="CG130" s="396"/>
      <c r="CH130" s="396"/>
      <c r="CI130" s="396"/>
      <c r="CJ130" s="396"/>
      <c r="CK130" s="396"/>
      <c r="CL130" s="380" t="s">
        <v>3647</v>
      </c>
      <c r="CM130" s="381" t="s">
        <v>3648</v>
      </c>
      <c r="CN130" s="396"/>
      <c r="CO130" s="396"/>
      <c r="CP130" s="396"/>
      <c r="CQ130" s="396"/>
      <c r="CR130" s="380" t="s">
        <v>3649</v>
      </c>
      <c r="CS130" s="380" t="s">
        <v>3650</v>
      </c>
      <c r="CT130" s="396"/>
      <c r="CU130" s="396"/>
      <c r="CV130" s="396"/>
      <c r="CW130" s="396"/>
      <c r="CX130" s="396"/>
      <c r="CY130" s="396"/>
      <c r="CZ130" s="396"/>
      <c r="DA130" s="396"/>
      <c r="DB130" s="380" t="s">
        <v>3651</v>
      </c>
      <c r="DC130" s="396"/>
      <c r="DD130" s="396"/>
    </row>
    <row r="131" spans="37:108" ht="15" hidden="1" customHeight="1">
      <c r="AK131" s="113" t="str">
        <f t="shared" si="3"/>
        <v/>
      </c>
      <c r="AL131" s="113" t="str">
        <f t="shared" si="4"/>
        <v/>
      </c>
      <c r="AM131" s="114" t="str">
        <f t="shared" si="5"/>
        <v/>
      </c>
      <c r="AN131" s="395"/>
      <c r="AO131" s="114">
        <v>123</v>
      </c>
      <c r="AP131" s="365"/>
      <c r="AQ131" s="365"/>
      <c r="AR131" s="365"/>
      <c r="AS131" s="365"/>
      <c r="AT131" s="365"/>
      <c r="AU131" s="365"/>
      <c r="AV131" s="114" t="s">
        <v>3652</v>
      </c>
      <c r="AW131" s="365"/>
      <c r="AX131" s="365"/>
      <c r="AY131" s="365"/>
      <c r="AZ131" s="365"/>
      <c r="BA131" s="365"/>
      <c r="BB131" s="365"/>
      <c r="BC131" s="114" t="s">
        <v>3653</v>
      </c>
      <c r="BD131" s="379" t="s">
        <v>3654</v>
      </c>
      <c r="BE131" s="365"/>
      <c r="BF131" s="365"/>
      <c r="BG131" s="365"/>
      <c r="BH131" s="365"/>
      <c r="BI131" s="114" t="s">
        <v>3655</v>
      </c>
      <c r="BJ131" s="114" t="s">
        <v>3656</v>
      </c>
      <c r="BK131" s="365"/>
      <c r="BL131" s="365"/>
      <c r="BM131" s="365"/>
      <c r="BN131" s="365"/>
      <c r="BO131" s="365"/>
      <c r="BP131" s="365"/>
      <c r="BQ131" s="365"/>
      <c r="BR131" s="365"/>
      <c r="BS131" s="114" t="s">
        <v>3657</v>
      </c>
      <c r="BT131" s="365"/>
      <c r="BU131" s="365"/>
      <c r="BV131" s="395"/>
      <c r="BW131" s="395"/>
      <c r="BX131" s="395"/>
      <c r="BY131" s="396"/>
      <c r="BZ131" s="396"/>
      <c r="CA131" s="396"/>
      <c r="CB131" s="396"/>
      <c r="CC131" s="396"/>
      <c r="CD131" s="396"/>
      <c r="CE131" s="413" t="s">
        <v>471</v>
      </c>
      <c r="CF131" s="396"/>
      <c r="CG131" s="396"/>
      <c r="CH131" s="396"/>
      <c r="CI131" s="396"/>
      <c r="CJ131" s="396"/>
      <c r="CK131" s="396"/>
      <c r="CL131" s="380" t="s">
        <v>3658</v>
      </c>
      <c r="CM131" s="381" t="s">
        <v>3659</v>
      </c>
      <c r="CN131" s="396"/>
      <c r="CO131" s="396"/>
      <c r="CP131" s="396"/>
      <c r="CQ131" s="396"/>
      <c r="CR131" s="380" t="s">
        <v>3660</v>
      </c>
      <c r="CS131" s="380" t="s">
        <v>3661</v>
      </c>
      <c r="CT131" s="396"/>
      <c r="CU131" s="396"/>
      <c r="CV131" s="396"/>
      <c r="CW131" s="396"/>
      <c r="CX131" s="396"/>
      <c r="CY131" s="396"/>
      <c r="CZ131" s="396"/>
      <c r="DA131" s="396"/>
      <c r="DB131" s="380" t="s">
        <v>3662</v>
      </c>
      <c r="DC131" s="396"/>
      <c r="DD131" s="396"/>
    </row>
    <row r="132" spans="37:108" ht="15" hidden="1" customHeight="1">
      <c r="AK132" s="113" t="str">
        <f t="shared" si="3"/>
        <v/>
      </c>
      <c r="AL132" s="113" t="str">
        <f t="shared" si="4"/>
        <v/>
      </c>
      <c r="AM132" s="114" t="str">
        <f t="shared" si="5"/>
        <v/>
      </c>
      <c r="AN132" s="395"/>
      <c r="AO132" s="114">
        <v>124</v>
      </c>
      <c r="AP132" s="365"/>
      <c r="AQ132" s="365"/>
      <c r="AR132" s="365"/>
      <c r="AS132" s="365"/>
      <c r="AT132" s="365"/>
      <c r="AU132" s="365"/>
      <c r="AV132" s="114" t="s">
        <v>3663</v>
      </c>
      <c r="AW132" s="365"/>
      <c r="AX132" s="365"/>
      <c r="AY132" s="365"/>
      <c r="AZ132" s="365"/>
      <c r="BA132" s="365"/>
      <c r="BB132" s="365"/>
      <c r="BC132" s="114" t="s">
        <v>3664</v>
      </c>
      <c r="BD132" s="379" t="s">
        <v>3665</v>
      </c>
      <c r="BE132" s="365"/>
      <c r="BF132" s="365"/>
      <c r="BG132" s="365"/>
      <c r="BH132" s="365"/>
      <c r="BI132" s="114" t="s">
        <v>3666</v>
      </c>
      <c r="BJ132" s="114" t="s">
        <v>3667</v>
      </c>
      <c r="BK132" s="365"/>
      <c r="BL132" s="365"/>
      <c r="BM132" s="365"/>
      <c r="BN132" s="365"/>
      <c r="BO132" s="365"/>
      <c r="BP132" s="365"/>
      <c r="BQ132" s="365"/>
      <c r="BR132" s="365"/>
      <c r="BS132" s="114" t="s">
        <v>3668</v>
      </c>
      <c r="BT132" s="365"/>
      <c r="BU132" s="365"/>
      <c r="BV132" s="395"/>
      <c r="BW132" s="395"/>
      <c r="BX132" s="395"/>
      <c r="BY132" s="396"/>
      <c r="BZ132" s="396"/>
      <c r="CA132" s="396"/>
      <c r="CB132" s="396"/>
      <c r="CC132" s="396"/>
      <c r="CD132" s="396"/>
      <c r="CE132" s="413" t="s">
        <v>3669</v>
      </c>
      <c r="CF132" s="396"/>
      <c r="CG132" s="396"/>
      <c r="CH132" s="396"/>
      <c r="CI132" s="396"/>
      <c r="CJ132" s="396"/>
      <c r="CK132" s="396"/>
      <c r="CL132" s="380" t="s">
        <v>3670</v>
      </c>
      <c r="CM132" s="381" t="s">
        <v>3671</v>
      </c>
      <c r="CN132" s="396"/>
      <c r="CO132" s="396"/>
      <c r="CP132" s="396"/>
      <c r="CQ132" s="396"/>
      <c r="CR132" s="380" t="s">
        <v>3672</v>
      </c>
      <c r="CS132" s="380" t="s">
        <v>3673</v>
      </c>
      <c r="CT132" s="396"/>
      <c r="CU132" s="396"/>
      <c r="CV132" s="396"/>
      <c r="CW132" s="396"/>
      <c r="CX132" s="396"/>
      <c r="CY132" s="396"/>
      <c r="CZ132" s="396"/>
      <c r="DA132" s="396"/>
      <c r="DB132" s="380" t="s">
        <v>1867</v>
      </c>
      <c r="DC132" s="396"/>
      <c r="DD132" s="396"/>
    </row>
    <row r="133" spans="37:108" ht="15" hidden="1" customHeight="1">
      <c r="AK133" s="113" t="str">
        <f t="shared" si="3"/>
        <v/>
      </c>
      <c r="AL133" s="113" t="str">
        <f t="shared" si="4"/>
        <v/>
      </c>
      <c r="AM133" s="114" t="str">
        <f t="shared" si="5"/>
        <v/>
      </c>
      <c r="AN133" s="395"/>
      <c r="AO133" s="114">
        <v>125</v>
      </c>
      <c r="AP133" s="365"/>
      <c r="AQ133" s="365"/>
      <c r="AR133" s="365"/>
      <c r="AS133" s="365"/>
      <c r="AT133" s="365"/>
      <c r="AU133" s="365"/>
      <c r="AV133" s="114" t="s">
        <v>3674</v>
      </c>
      <c r="AW133" s="365"/>
      <c r="AX133" s="365"/>
      <c r="AY133" s="365"/>
      <c r="AZ133" s="365"/>
      <c r="BA133" s="365"/>
      <c r="BB133" s="365"/>
      <c r="BC133" s="114" t="s">
        <v>3675</v>
      </c>
      <c r="BD133" s="379" t="s">
        <v>3676</v>
      </c>
      <c r="BE133" s="365"/>
      <c r="BF133" s="365"/>
      <c r="BG133" s="365"/>
      <c r="BH133" s="365"/>
      <c r="BI133" s="114" t="s">
        <v>3677</v>
      </c>
      <c r="BJ133" s="114" t="s">
        <v>3678</v>
      </c>
      <c r="BK133" s="365"/>
      <c r="BL133" s="365"/>
      <c r="BM133" s="365"/>
      <c r="BN133" s="365"/>
      <c r="BO133" s="365"/>
      <c r="BP133" s="365"/>
      <c r="BQ133" s="365"/>
      <c r="BR133" s="365"/>
      <c r="BS133" s="114" t="s">
        <v>3679</v>
      </c>
      <c r="BT133" s="365"/>
      <c r="BU133" s="365"/>
      <c r="BV133" s="395"/>
      <c r="BW133" s="395"/>
      <c r="BX133" s="395"/>
      <c r="BY133" s="396"/>
      <c r="BZ133" s="396"/>
      <c r="CA133" s="396"/>
      <c r="CB133" s="396"/>
      <c r="CC133" s="396"/>
      <c r="CD133" s="396"/>
      <c r="CE133" s="413" t="s">
        <v>3680</v>
      </c>
      <c r="CF133" s="396"/>
      <c r="CG133" s="396"/>
      <c r="CH133" s="396"/>
      <c r="CI133" s="396"/>
      <c r="CJ133" s="396"/>
      <c r="CK133" s="396"/>
      <c r="CL133" s="380" t="s">
        <v>3681</v>
      </c>
      <c r="CM133" s="381" t="s">
        <v>3682</v>
      </c>
      <c r="CN133" s="396"/>
      <c r="CO133" s="396"/>
      <c r="CP133" s="396"/>
      <c r="CQ133" s="396"/>
      <c r="CR133" s="380" t="s">
        <v>3683</v>
      </c>
      <c r="CS133" s="380" t="s">
        <v>3684</v>
      </c>
      <c r="CT133" s="396"/>
      <c r="CU133" s="396"/>
      <c r="CV133" s="396"/>
      <c r="CW133" s="396"/>
      <c r="CX133" s="396"/>
      <c r="CY133" s="396"/>
      <c r="CZ133" s="396"/>
      <c r="DA133" s="396"/>
      <c r="DB133" s="380" t="s">
        <v>3685</v>
      </c>
      <c r="DC133" s="396"/>
      <c r="DD133" s="396"/>
    </row>
    <row r="134" spans="37:108" ht="15" hidden="1" customHeight="1">
      <c r="AK134" s="113" t="str">
        <f t="shared" si="3"/>
        <v/>
      </c>
      <c r="AL134" s="113" t="str">
        <f t="shared" si="4"/>
        <v/>
      </c>
      <c r="AM134" s="114" t="str">
        <f t="shared" si="5"/>
        <v/>
      </c>
      <c r="AN134" s="395"/>
      <c r="AO134" s="114">
        <v>126</v>
      </c>
      <c r="AP134" s="365"/>
      <c r="AQ134" s="365"/>
      <c r="AR134" s="365"/>
      <c r="AS134" s="365"/>
      <c r="AT134" s="365"/>
      <c r="AU134" s="365"/>
      <c r="AV134" s="399" t="s">
        <v>3686</v>
      </c>
      <c r="AW134" s="365"/>
      <c r="AX134" s="365"/>
      <c r="AY134" s="365"/>
      <c r="AZ134" s="365"/>
      <c r="BA134" s="365"/>
      <c r="BB134" s="365"/>
      <c r="BC134" s="114" t="s">
        <v>3687</v>
      </c>
      <c r="BD134" s="379" t="s">
        <v>3688</v>
      </c>
      <c r="BE134" s="365"/>
      <c r="BF134" s="365"/>
      <c r="BG134" s="365"/>
      <c r="BH134" s="365"/>
      <c r="BI134" s="114" t="s">
        <v>3689</v>
      </c>
      <c r="BJ134" s="114" t="s">
        <v>3690</v>
      </c>
      <c r="BK134" s="365"/>
      <c r="BL134" s="365"/>
      <c r="BM134" s="365"/>
      <c r="BN134" s="365"/>
      <c r="BO134" s="365"/>
      <c r="BP134" s="365"/>
      <c r="BQ134" s="365"/>
      <c r="BR134" s="365"/>
      <c r="BS134" s="114" t="s">
        <v>3691</v>
      </c>
      <c r="BT134" s="365"/>
      <c r="BU134" s="365"/>
      <c r="BV134" s="395"/>
      <c r="BW134" s="395"/>
      <c r="BX134" s="395"/>
      <c r="BY134" s="396"/>
      <c r="BZ134" s="396"/>
      <c r="CA134" s="396"/>
      <c r="CB134" s="396"/>
      <c r="CC134" s="396"/>
      <c r="CD134" s="396"/>
      <c r="CE134" s="380" t="s">
        <v>385</v>
      </c>
      <c r="CF134" s="396"/>
      <c r="CG134" s="396"/>
      <c r="CH134" s="396"/>
      <c r="CI134" s="396"/>
      <c r="CJ134" s="396"/>
      <c r="CK134" s="396"/>
      <c r="CL134" s="380" t="s">
        <v>3692</v>
      </c>
      <c r="CM134" s="381" t="s">
        <v>3693</v>
      </c>
      <c r="CN134" s="396"/>
      <c r="CO134" s="396"/>
      <c r="CP134" s="396"/>
      <c r="CQ134" s="396"/>
      <c r="CR134" s="380" t="s">
        <v>3694</v>
      </c>
      <c r="CS134" s="380" t="s">
        <v>3695</v>
      </c>
      <c r="CT134" s="396"/>
      <c r="CU134" s="396"/>
      <c r="CV134" s="396"/>
      <c r="CW134" s="396"/>
      <c r="CX134" s="396"/>
      <c r="CY134" s="396"/>
      <c r="CZ134" s="396"/>
      <c r="DA134" s="396"/>
      <c r="DB134" s="380" t="s">
        <v>3696</v>
      </c>
      <c r="DC134" s="396"/>
      <c r="DD134" s="396"/>
    </row>
    <row r="135" spans="37:108" ht="15" hidden="1" customHeight="1">
      <c r="AK135" s="113" t="str">
        <f t="shared" si="3"/>
        <v/>
      </c>
      <c r="AL135" s="113" t="str">
        <f t="shared" si="4"/>
        <v/>
      </c>
      <c r="AM135" s="114" t="str">
        <f t="shared" si="5"/>
        <v/>
      </c>
      <c r="AN135" s="395"/>
      <c r="AO135" s="114">
        <v>127</v>
      </c>
      <c r="AP135" s="365"/>
      <c r="AQ135" s="365"/>
      <c r="AR135" s="365"/>
      <c r="AS135" s="365"/>
      <c r="AT135" s="365"/>
      <c r="AU135" s="365"/>
      <c r="AV135" s="365"/>
      <c r="AW135" s="365"/>
      <c r="AX135" s="365"/>
      <c r="AY135" s="365"/>
      <c r="AZ135" s="365"/>
      <c r="BA135" s="365"/>
      <c r="BB135" s="365"/>
      <c r="BC135" s="365">
        <v>14999</v>
      </c>
      <c r="BD135" s="365">
        <v>15999</v>
      </c>
      <c r="BE135" s="365"/>
      <c r="BF135" s="365"/>
      <c r="BG135" s="365"/>
      <c r="BH135" s="365"/>
      <c r="BI135" s="114" t="s">
        <v>3697</v>
      </c>
      <c r="BJ135" s="114" t="s">
        <v>3698</v>
      </c>
      <c r="BK135" s="365"/>
      <c r="BL135" s="365"/>
      <c r="BM135" s="365"/>
      <c r="BN135" s="365"/>
      <c r="BO135" s="365"/>
      <c r="BP135" s="365"/>
      <c r="BQ135" s="365"/>
      <c r="BR135" s="365"/>
      <c r="BS135" s="114" t="s">
        <v>3699</v>
      </c>
      <c r="BT135" s="365"/>
      <c r="BU135" s="365"/>
      <c r="BV135" s="395"/>
      <c r="BW135" s="395"/>
      <c r="BX135" s="395"/>
      <c r="BY135" s="396"/>
      <c r="BZ135" s="396"/>
      <c r="CA135" s="396"/>
      <c r="CB135" s="396"/>
      <c r="CC135" s="396"/>
      <c r="CD135" s="396"/>
      <c r="CE135" s="396"/>
      <c r="CF135" s="396"/>
      <c r="CG135" s="396"/>
      <c r="CH135" s="396"/>
      <c r="CI135" s="396"/>
      <c r="CJ135" s="396"/>
      <c r="CK135" s="396"/>
      <c r="CL135" s="380" t="s">
        <v>385</v>
      </c>
      <c r="CM135" s="380" t="s">
        <v>385</v>
      </c>
      <c r="CN135" s="396"/>
      <c r="CO135" s="396"/>
      <c r="CP135" s="396"/>
      <c r="CQ135" s="396"/>
      <c r="CR135" s="380" t="s">
        <v>3700</v>
      </c>
      <c r="CS135" s="380" t="s">
        <v>3701</v>
      </c>
      <c r="CT135" s="396"/>
      <c r="CU135" s="396"/>
      <c r="CV135" s="396"/>
      <c r="CW135" s="396"/>
      <c r="CX135" s="396"/>
      <c r="CY135" s="396"/>
      <c r="CZ135" s="396"/>
      <c r="DA135" s="396"/>
      <c r="DB135" s="380" t="s">
        <v>3702</v>
      </c>
      <c r="DC135" s="396"/>
      <c r="DD135" s="396"/>
    </row>
    <row r="136" spans="37:108" ht="15" hidden="1" customHeight="1">
      <c r="AK136" s="113" t="str">
        <f t="shared" si="3"/>
        <v/>
      </c>
      <c r="AL136" s="113" t="str">
        <f t="shared" si="4"/>
        <v/>
      </c>
      <c r="AM136" s="114" t="str">
        <f t="shared" si="5"/>
        <v/>
      </c>
      <c r="AN136" s="395"/>
      <c r="AO136" s="114">
        <v>128</v>
      </c>
      <c r="AP136" s="365"/>
      <c r="AQ136" s="365"/>
      <c r="AR136" s="365"/>
      <c r="AS136" s="365"/>
      <c r="AT136" s="365"/>
      <c r="AU136" s="365"/>
      <c r="AV136" s="365"/>
      <c r="AW136" s="365"/>
      <c r="AX136" s="365"/>
      <c r="AY136" s="365"/>
      <c r="AZ136" s="365"/>
      <c r="BA136" s="365"/>
      <c r="BB136" s="365"/>
      <c r="BC136" s="365"/>
      <c r="BD136" s="365"/>
      <c r="BE136" s="365"/>
      <c r="BF136" s="365"/>
      <c r="BG136" s="365"/>
      <c r="BH136" s="365"/>
      <c r="BI136" s="114" t="s">
        <v>3703</v>
      </c>
      <c r="BJ136" s="114" t="s">
        <v>3704</v>
      </c>
      <c r="BK136" s="365"/>
      <c r="BL136" s="365"/>
      <c r="BM136" s="365"/>
      <c r="BN136" s="365"/>
      <c r="BO136" s="365"/>
      <c r="BP136" s="365"/>
      <c r="BQ136" s="365"/>
      <c r="BR136" s="365"/>
      <c r="BS136" s="114" t="s">
        <v>3705</v>
      </c>
      <c r="BT136" s="365"/>
      <c r="BU136" s="365"/>
      <c r="BV136" s="395"/>
      <c r="BW136" s="395"/>
      <c r="BX136" s="395"/>
      <c r="BY136" s="396"/>
      <c r="BZ136" s="396"/>
      <c r="CA136" s="396"/>
      <c r="CB136" s="396"/>
      <c r="CC136" s="396"/>
      <c r="CD136" s="396"/>
      <c r="CE136" s="396"/>
      <c r="CF136" s="396"/>
      <c r="CG136" s="396"/>
      <c r="CH136" s="396"/>
      <c r="CI136" s="396"/>
      <c r="CJ136" s="396"/>
      <c r="CK136" s="396"/>
      <c r="CL136" s="396"/>
      <c r="CM136" s="396"/>
      <c r="CN136" s="396"/>
      <c r="CO136" s="396"/>
      <c r="CP136" s="396"/>
      <c r="CQ136" s="396"/>
      <c r="CR136" s="380" t="s">
        <v>3706</v>
      </c>
      <c r="CS136" s="380" t="s">
        <v>3707</v>
      </c>
      <c r="CT136" s="396"/>
      <c r="CU136" s="396"/>
      <c r="CV136" s="396"/>
      <c r="CW136" s="396"/>
      <c r="CX136" s="396"/>
      <c r="CY136" s="396"/>
      <c r="CZ136" s="396"/>
      <c r="DA136" s="396"/>
      <c r="DB136" s="380" t="s">
        <v>3708</v>
      </c>
      <c r="DC136" s="396"/>
      <c r="DD136" s="396"/>
    </row>
    <row r="137" spans="37:108" ht="15" hidden="1" customHeight="1">
      <c r="AK137" s="113" t="str">
        <f t="shared" si="3"/>
        <v/>
      </c>
      <c r="AL137" s="113" t="str">
        <f t="shared" si="4"/>
        <v/>
      </c>
      <c r="AM137" s="114" t="str">
        <f t="shared" si="5"/>
        <v/>
      </c>
      <c r="AN137" s="395"/>
      <c r="AO137" s="114">
        <v>129</v>
      </c>
      <c r="AP137" s="365"/>
      <c r="AQ137" s="365"/>
      <c r="AR137" s="365"/>
      <c r="AS137" s="365"/>
      <c r="AT137" s="365"/>
      <c r="AU137" s="365"/>
      <c r="AV137" s="365"/>
      <c r="AW137" s="365"/>
      <c r="AX137" s="365"/>
      <c r="AY137" s="365"/>
      <c r="AZ137" s="365"/>
      <c r="BA137" s="365"/>
      <c r="BB137" s="365"/>
      <c r="BC137" s="365"/>
      <c r="BD137" s="365"/>
      <c r="BE137" s="365"/>
      <c r="BF137" s="365"/>
      <c r="BG137" s="365"/>
      <c r="BH137" s="365"/>
      <c r="BI137" s="114" t="s">
        <v>3709</v>
      </c>
      <c r="BJ137" s="114" t="s">
        <v>3710</v>
      </c>
      <c r="BK137" s="365"/>
      <c r="BL137" s="365"/>
      <c r="BM137" s="365"/>
      <c r="BN137" s="365"/>
      <c r="BO137" s="365"/>
      <c r="BP137" s="365"/>
      <c r="BQ137" s="365"/>
      <c r="BR137" s="365"/>
      <c r="BS137" s="114" t="s">
        <v>3711</v>
      </c>
      <c r="BT137" s="365"/>
      <c r="BU137" s="365"/>
      <c r="BV137" s="395"/>
      <c r="BW137" s="395"/>
      <c r="BX137" s="395"/>
      <c r="BY137" s="396"/>
      <c r="BZ137" s="396"/>
      <c r="CA137" s="396"/>
      <c r="CB137" s="396"/>
      <c r="CC137" s="396"/>
      <c r="CD137" s="396"/>
      <c r="CE137" s="396"/>
      <c r="CF137" s="396"/>
      <c r="CG137" s="396"/>
      <c r="CH137" s="396"/>
      <c r="CI137" s="396"/>
      <c r="CJ137" s="396"/>
      <c r="CK137" s="396"/>
      <c r="CL137" s="396"/>
      <c r="CM137" s="396"/>
      <c r="CN137" s="396"/>
      <c r="CO137" s="396"/>
      <c r="CP137" s="396"/>
      <c r="CQ137" s="396"/>
      <c r="CR137" s="380" t="s">
        <v>3712</v>
      </c>
      <c r="CS137" s="380" t="s">
        <v>3713</v>
      </c>
      <c r="CT137" s="396"/>
      <c r="CU137" s="396"/>
      <c r="CV137" s="396"/>
      <c r="CW137" s="396"/>
      <c r="CX137" s="396"/>
      <c r="CY137" s="396"/>
      <c r="CZ137" s="396"/>
      <c r="DA137" s="396"/>
      <c r="DB137" s="380" t="s">
        <v>3714</v>
      </c>
      <c r="DC137" s="396"/>
      <c r="DD137" s="396"/>
    </row>
    <row r="138" spans="37:108" ht="15" hidden="1" customHeight="1">
      <c r="AK138" s="113" t="str">
        <f t="shared" si="3"/>
        <v/>
      </c>
      <c r="AL138" s="113" t="str">
        <f t="shared" si="4"/>
        <v/>
      </c>
      <c r="AM138" s="114" t="str">
        <f t="shared" si="5"/>
        <v/>
      </c>
      <c r="AN138" s="395"/>
      <c r="AO138" s="114">
        <v>130</v>
      </c>
      <c r="AP138" s="365"/>
      <c r="AQ138" s="365"/>
      <c r="AR138" s="365"/>
      <c r="AS138" s="365"/>
      <c r="AT138" s="365"/>
      <c r="AU138" s="365"/>
      <c r="AV138" s="365"/>
      <c r="AW138" s="365"/>
      <c r="AX138" s="365"/>
      <c r="AY138" s="365"/>
      <c r="AZ138" s="365"/>
      <c r="BA138" s="365"/>
      <c r="BB138" s="365"/>
      <c r="BC138" s="365"/>
      <c r="BD138" s="365"/>
      <c r="BE138" s="365"/>
      <c r="BF138" s="365"/>
      <c r="BG138" s="365"/>
      <c r="BH138" s="365"/>
      <c r="BI138" s="114" t="s">
        <v>3715</v>
      </c>
      <c r="BJ138" s="114" t="s">
        <v>3716</v>
      </c>
      <c r="BK138" s="365"/>
      <c r="BL138" s="365"/>
      <c r="BM138" s="365"/>
      <c r="BN138" s="365"/>
      <c r="BO138" s="365"/>
      <c r="BP138" s="365"/>
      <c r="BQ138" s="365"/>
      <c r="BR138" s="365"/>
      <c r="BS138" s="114" t="s">
        <v>3717</v>
      </c>
      <c r="BT138" s="365"/>
      <c r="BU138" s="365"/>
      <c r="BV138" s="395"/>
      <c r="BW138" s="395"/>
      <c r="BX138" s="395"/>
      <c r="BY138" s="396"/>
      <c r="BZ138" s="396"/>
      <c r="CA138" s="396"/>
      <c r="CB138" s="396"/>
      <c r="CC138" s="396"/>
      <c r="CD138" s="396"/>
      <c r="CE138" s="396"/>
      <c r="CF138" s="396"/>
      <c r="CG138" s="396"/>
      <c r="CH138" s="396"/>
      <c r="CI138" s="396"/>
      <c r="CJ138" s="396"/>
      <c r="CK138" s="396"/>
      <c r="CL138" s="396"/>
      <c r="CM138" s="396"/>
      <c r="CN138" s="396"/>
      <c r="CO138" s="396"/>
      <c r="CP138" s="396"/>
      <c r="CQ138" s="396"/>
      <c r="CR138" s="380" t="s">
        <v>3718</v>
      </c>
      <c r="CS138" s="380" t="s">
        <v>3719</v>
      </c>
      <c r="CT138" s="396"/>
      <c r="CU138" s="396"/>
      <c r="CV138" s="396"/>
      <c r="CW138" s="396"/>
      <c r="CX138" s="396"/>
      <c r="CY138" s="396"/>
      <c r="CZ138" s="396"/>
      <c r="DA138" s="396"/>
      <c r="DB138" s="380" t="s">
        <v>3720</v>
      </c>
      <c r="DC138" s="396"/>
      <c r="DD138" s="396"/>
    </row>
    <row r="139" spans="37:108" ht="15" hidden="1" customHeight="1">
      <c r="AK139" s="113" t="str">
        <f t="shared" ref="AK139:AK202" si="6">IFERROR(IF(HLOOKUP($N$8, $BY$9:$DD$580, AO139, FALSE )="", "", HLOOKUP($N$8, $BY$9:$DD$580, AO139, FALSE)), "")</f>
        <v/>
      </c>
      <c r="AL139" s="113" t="str">
        <f t="shared" ref="AL139:AL202" si="7">IFERROR(IF(AK139="", "", HLOOKUP($N$8, $AP$9:$BU$580, AO139, FALSE)), "")</f>
        <v/>
      </c>
      <c r="AM139" s="114" t="str">
        <f t="shared" ref="AM139:AM202" si="8">MID(AL139, 3, 3)</f>
        <v/>
      </c>
      <c r="AN139" s="395"/>
      <c r="AO139" s="114">
        <v>131</v>
      </c>
      <c r="AP139" s="365"/>
      <c r="AQ139" s="365"/>
      <c r="AR139" s="365"/>
      <c r="AS139" s="365"/>
      <c r="AT139" s="365"/>
      <c r="AU139" s="365"/>
      <c r="AV139" s="365"/>
      <c r="AW139" s="365"/>
      <c r="AX139" s="365"/>
      <c r="AY139" s="365"/>
      <c r="AZ139" s="365"/>
      <c r="BA139" s="365"/>
      <c r="BB139" s="365"/>
      <c r="BC139" s="365"/>
      <c r="BD139" s="365"/>
      <c r="BE139" s="365"/>
      <c r="BF139" s="365"/>
      <c r="BG139" s="365"/>
      <c r="BH139" s="365"/>
      <c r="BI139" s="114" t="s">
        <v>3721</v>
      </c>
      <c r="BJ139" s="114" t="s">
        <v>3722</v>
      </c>
      <c r="BK139" s="365"/>
      <c r="BL139" s="365"/>
      <c r="BM139" s="365"/>
      <c r="BN139" s="365"/>
      <c r="BO139" s="365"/>
      <c r="BP139" s="365"/>
      <c r="BQ139" s="365"/>
      <c r="BR139" s="365"/>
      <c r="BS139" s="114" t="s">
        <v>3723</v>
      </c>
      <c r="BT139" s="365"/>
      <c r="BU139" s="365"/>
      <c r="BV139" s="395"/>
      <c r="BW139" s="395"/>
      <c r="BX139" s="395"/>
      <c r="BY139" s="396"/>
      <c r="BZ139" s="396"/>
      <c r="CA139" s="396"/>
      <c r="CB139" s="396"/>
      <c r="CC139" s="396"/>
      <c r="CD139" s="396"/>
      <c r="CE139" s="396"/>
      <c r="CF139" s="396"/>
      <c r="CG139" s="396"/>
      <c r="CH139" s="396"/>
      <c r="CI139" s="396"/>
      <c r="CJ139" s="396"/>
      <c r="CK139" s="396"/>
      <c r="CL139" s="396"/>
      <c r="CM139" s="396"/>
      <c r="CN139" s="396"/>
      <c r="CO139" s="396"/>
      <c r="CP139" s="396"/>
      <c r="CQ139" s="396"/>
      <c r="CR139" s="380" t="s">
        <v>3724</v>
      </c>
      <c r="CS139" s="380" t="s">
        <v>3725</v>
      </c>
      <c r="CT139" s="396"/>
      <c r="CU139" s="396"/>
      <c r="CV139" s="396"/>
      <c r="CW139" s="396"/>
      <c r="CX139" s="396"/>
      <c r="CY139" s="396"/>
      <c r="CZ139" s="396"/>
      <c r="DA139" s="396"/>
      <c r="DB139" s="380" t="s">
        <v>3726</v>
      </c>
      <c r="DC139" s="396"/>
      <c r="DD139" s="396"/>
    </row>
    <row r="140" spans="37:108" ht="15" hidden="1" customHeight="1">
      <c r="AK140" s="113" t="str">
        <f t="shared" si="6"/>
        <v/>
      </c>
      <c r="AL140" s="113" t="str">
        <f t="shared" si="7"/>
        <v/>
      </c>
      <c r="AM140" s="114" t="str">
        <f t="shared" si="8"/>
        <v/>
      </c>
      <c r="AN140" s="395"/>
      <c r="AO140" s="114">
        <v>132</v>
      </c>
      <c r="AP140" s="365"/>
      <c r="AQ140" s="365"/>
      <c r="AR140" s="365"/>
      <c r="AS140" s="365"/>
      <c r="AT140" s="365"/>
      <c r="AU140" s="365"/>
      <c r="AV140" s="365"/>
      <c r="AW140" s="365"/>
      <c r="AX140" s="365"/>
      <c r="AY140" s="365"/>
      <c r="AZ140" s="365"/>
      <c r="BA140" s="365"/>
      <c r="BB140" s="365"/>
      <c r="BC140" s="365"/>
      <c r="BD140" s="365"/>
      <c r="BE140" s="365"/>
      <c r="BF140" s="365"/>
      <c r="BG140" s="365"/>
      <c r="BH140" s="365"/>
      <c r="BI140" s="114" t="s">
        <v>3727</v>
      </c>
      <c r="BJ140" s="114" t="s">
        <v>3728</v>
      </c>
      <c r="BK140" s="365"/>
      <c r="BL140" s="365"/>
      <c r="BM140" s="365"/>
      <c r="BN140" s="365"/>
      <c r="BO140" s="365"/>
      <c r="BP140" s="365"/>
      <c r="BQ140" s="365"/>
      <c r="BR140" s="365"/>
      <c r="BS140" s="114" t="s">
        <v>3729</v>
      </c>
      <c r="BT140" s="365"/>
      <c r="BU140" s="365"/>
      <c r="BV140" s="395"/>
      <c r="BW140" s="395"/>
      <c r="BX140" s="395"/>
      <c r="BY140" s="396"/>
      <c r="BZ140" s="396"/>
      <c r="CA140" s="396"/>
      <c r="CB140" s="396"/>
      <c r="CC140" s="396"/>
      <c r="CD140" s="396"/>
      <c r="CE140" s="396"/>
      <c r="CF140" s="396"/>
      <c r="CG140" s="396"/>
      <c r="CH140" s="396"/>
      <c r="CI140" s="396"/>
      <c r="CJ140" s="396"/>
      <c r="CK140" s="396"/>
      <c r="CL140" s="396"/>
      <c r="CM140" s="396"/>
      <c r="CN140" s="396"/>
      <c r="CO140" s="396"/>
      <c r="CP140" s="396"/>
      <c r="CQ140" s="396"/>
      <c r="CR140" s="380" t="s">
        <v>3730</v>
      </c>
      <c r="CS140" s="380" t="s">
        <v>3731</v>
      </c>
      <c r="CT140" s="396"/>
      <c r="CU140" s="396"/>
      <c r="CV140" s="396"/>
      <c r="CW140" s="396"/>
      <c r="CX140" s="396"/>
      <c r="CY140" s="396"/>
      <c r="CZ140" s="396"/>
      <c r="DA140" s="396"/>
      <c r="DB140" s="380" t="s">
        <v>3732</v>
      </c>
      <c r="DC140" s="396"/>
      <c r="DD140" s="396"/>
    </row>
    <row r="141" spans="37:108" ht="15" hidden="1" customHeight="1">
      <c r="AK141" s="113" t="str">
        <f t="shared" si="6"/>
        <v/>
      </c>
      <c r="AL141" s="113" t="str">
        <f t="shared" si="7"/>
        <v/>
      </c>
      <c r="AM141" s="114" t="str">
        <f t="shared" si="8"/>
        <v/>
      </c>
      <c r="AN141" s="395"/>
      <c r="AO141" s="114">
        <v>133</v>
      </c>
      <c r="AP141" s="365"/>
      <c r="AQ141" s="365"/>
      <c r="AR141" s="365"/>
      <c r="AS141" s="365"/>
      <c r="AT141" s="365"/>
      <c r="AU141" s="365"/>
      <c r="AV141" s="365"/>
      <c r="AW141" s="365"/>
      <c r="AX141" s="365"/>
      <c r="AY141" s="365"/>
      <c r="AZ141" s="365"/>
      <c r="BA141" s="365"/>
      <c r="BB141" s="365"/>
      <c r="BC141" s="365"/>
      <c r="BD141" s="365"/>
      <c r="BE141" s="365"/>
      <c r="BF141" s="365"/>
      <c r="BG141" s="365"/>
      <c r="BH141" s="365"/>
      <c r="BI141" s="114" t="s">
        <v>3733</v>
      </c>
      <c r="BJ141" s="114" t="s">
        <v>3734</v>
      </c>
      <c r="BK141" s="365"/>
      <c r="BL141" s="365"/>
      <c r="BM141" s="365"/>
      <c r="BN141" s="365"/>
      <c r="BO141" s="365"/>
      <c r="BP141" s="365"/>
      <c r="BQ141" s="365"/>
      <c r="BR141" s="365"/>
      <c r="BS141" s="114" t="s">
        <v>3735</v>
      </c>
      <c r="BT141" s="365"/>
      <c r="BU141" s="365"/>
      <c r="BV141" s="395"/>
      <c r="BW141" s="395"/>
      <c r="BX141" s="395"/>
      <c r="BY141" s="396"/>
      <c r="BZ141" s="396"/>
      <c r="CA141" s="396"/>
      <c r="CB141" s="396"/>
      <c r="CC141" s="396"/>
      <c r="CD141" s="396"/>
      <c r="CE141" s="396"/>
      <c r="CF141" s="396"/>
      <c r="CG141" s="396"/>
      <c r="CH141" s="396"/>
      <c r="CI141" s="396"/>
      <c r="CJ141" s="396"/>
      <c r="CK141" s="396"/>
      <c r="CL141" s="396"/>
      <c r="CM141" s="396"/>
      <c r="CN141" s="396"/>
      <c r="CO141" s="396"/>
      <c r="CP141" s="396"/>
      <c r="CQ141" s="396"/>
      <c r="CR141" s="380" t="s">
        <v>3736</v>
      </c>
      <c r="CS141" s="380" t="s">
        <v>3737</v>
      </c>
      <c r="CT141" s="396"/>
      <c r="CU141" s="396"/>
      <c r="CV141" s="396"/>
      <c r="CW141" s="396"/>
      <c r="CX141" s="396"/>
      <c r="CY141" s="396"/>
      <c r="CZ141" s="396"/>
      <c r="DA141" s="396"/>
      <c r="DB141" s="380" t="s">
        <v>3738</v>
      </c>
      <c r="DC141" s="396"/>
      <c r="DD141" s="396"/>
    </row>
    <row r="142" spans="37:108" ht="15" hidden="1" customHeight="1">
      <c r="AK142" s="113" t="str">
        <f t="shared" si="6"/>
        <v/>
      </c>
      <c r="AL142" s="113" t="str">
        <f t="shared" si="7"/>
        <v/>
      </c>
      <c r="AM142" s="114" t="str">
        <f t="shared" si="8"/>
        <v/>
      </c>
      <c r="AN142" s="395"/>
      <c r="AO142" s="114">
        <v>134</v>
      </c>
      <c r="AP142" s="365"/>
      <c r="AQ142" s="365"/>
      <c r="AR142" s="365"/>
      <c r="AS142" s="365"/>
      <c r="AT142" s="365"/>
      <c r="AU142" s="365"/>
      <c r="AV142" s="365"/>
      <c r="AW142" s="365"/>
      <c r="AX142" s="365"/>
      <c r="AY142" s="365"/>
      <c r="AZ142" s="365"/>
      <c r="BA142" s="365"/>
      <c r="BB142" s="365"/>
      <c r="BC142" s="365"/>
      <c r="BD142" s="365"/>
      <c r="BE142" s="365"/>
      <c r="BF142" s="365"/>
      <c r="BG142" s="365"/>
      <c r="BH142" s="365"/>
      <c r="BI142" s="114" t="s">
        <v>3739</v>
      </c>
      <c r="BJ142" s="114" t="s">
        <v>3740</v>
      </c>
      <c r="BK142" s="365"/>
      <c r="BL142" s="365"/>
      <c r="BM142" s="365"/>
      <c r="BN142" s="365"/>
      <c r="BO142" s="365"/>
      <c r="BP142" s="365"/>
      <c r="BQ142" s="365"/>
      <c r="BR142" s="365"/>
      <c r="BS142" s="114" t="s">
        <v>3741</v>
      </c>
      <c r="BT142" s="365"/>
      <c r="BU142" s="365"/>
      <c r="BV142" s="395"/>
      <c r="BW142" s="395"/>
      <c r="BX142" s="395"/>
      <c r="BY142" s="396"/>
      <c r="BZ142" s="396"/>
      <c r="CA142" s="396"/>
      <c r="CB142" s="396"/>
      <c r="CC142" s="396"/>
      <c r="CD142" s="396"/>
      <c r="CE142" s="396"/>
      <c r="CF142" s="396"/>
      <c r="CG142" s="396"/>
      <c r="CH142" s="396"/>
      <c r="CI142" s="396"/>
      <c r="CJ142" s="396"/>
      <c r="CK142" s="396"/>
      <c r="CL142" s="396"/>
      <c r="CM142" s="396"/>
      <c r="CN142" s="396"/>
      <c r="CO142" s="396"/>
      <c r="CP142" s="396"/>
      <c r="CQ142" s="396"/>
      <c r="CR142" s="380" t="s">
        <v>3742</v>
      </c>
      <c r="CS142" s="380" t="s">
        <v>3743</v>
      </c>
      <c r="CT142" s="396"/>
      <c r="CU142" s="396"/>
      <c r="CV142" s="396"/>
      <c r="CW142" s="396"/>
      <c r="CX142" s="396"/>
      <c r="CY142" s="396"/>
      <c r="CZ142" s="396"/>
      <c r="DA142" s="396"/>
      <c r="DB142" s="380" t="s">
        <v>3744</v>
      </c>
      <c r="DC142" s="396"/>
      <c r="DD142" s="396"/>
    </row>
    <row r="143" spans="37:108" ht="15" hidden="1" customHeight="1">
      <c r="AK143" s="113" t="str">
        <f t="shared" si="6"/>
        <v/>
      </c>
      <c r="AL143" s="113" t="str">
        <f t="shared" si="7"/>
        <v/>
      </c>
      <c r="AM143" s="114" t="str">
        <f t="shared" si="8"/>
        <v/>
      </c>
      <c r="AN143" s="395"/>
      <c r="AO143" s="114">
        <v>135</v>
      </c>
      <c r="AP143" s="365"/>
      <c r="AQ143" s="365"/>
      <c r="AR143" s="365"/>
      <c r="AS143" s="365"/>
      <c r="AT143" s="365"/>
      <c r="AU143" s="365"/>
      <c r="AV143" s="365"/>
      <c r="AW143" s="365"/>
      <c r="AX143" s="365"/>
      <c r="AY143" s="365"/>
      <c r="AZ143" s="365"/>
      <c r="BA143" s="365"/>
      <c r="BB143" s="365"/>
      <c r="BC143" s="365"/>
      <c r="BD143" s="365"/>
      <c r="BE143" s="365"/>
      <c r="BF143" s="365"/>
      <c r="BG143" s="365"/>
      <c r="BH143" s="365"/>
      <c r="BI143" s="114" t="s">
        <v>3745</v>
      </c>
      <c r="BJ143" s="114" t="s">
        <v>3746</v>
      </c>
      <c r="BK143" s="365"/>
      <c r="BL143" s="365"/>
      <c r="BM143" s="365"/>
      <c r="BN143" s="365"/>
      <c r="BO143" s="365"/>
      <c r="BP143" s="365"/>
      <c r="BQ143" s="365"/>
      <c r="BR143" s="365"/>
      <c r="BS143" s="114" t="s">
        <v>3747</v>
      </c>
      <c r="BT143" s="365"/>
      <c r="BU143" s="365"/>
      <c r="BV143" s="395"/>
      <c r="BW143" s="395"/>
      <c r="BX143" s="395"/>
      <c r="BY143" s="396"/>
      <c r="BZ143" s="396"/>
      <c r="CA143" s="396"/>
      <c r="CB143" s="396"/>
      <c r="CC143" s="396"/>
      <c r="CD143" s="396"/>
      <c r="CE143" s="396"/>
      <c r="CF143" s="396"/>
      <c r="CG143" s="396"/>
      <c r="CH143" s="396"/>
      <c r="CI143" s="396"/>
      <c r="CJ143" s="396"/>
      <c r="CK143" s="396"/>
      <c r="CL143" s="396"/>
      <c r="CM143" s="396"/>
      <c r="CN143" s="396"/>
      <c r="CO143" s="396"/>
      <c r="CP143" s="396"/>
      <c r="CQ143" s="396"/>
      <c r="CR143" s="380" t="s">
        <v>3748</v>
      </c>
      <c r="CS143" s="380" t="s">
        <v>3749</v>
      </c>
      <c r="CT143" s="396"/>
      <c r="CU143" s="396"/>
      <c r="CV143" s="396"/>
      <c r="CW143" s="396"/>
      <c r="CX143" s="396"/>
      <c r="CY143" s="396"/>
      <c r="CZ143" s="396"/>
      <c r="DA143" s="396"/>
      <c r="DB143" s="380" t="s">
        <v>3750</v>
      </c>
      <c r="DC143" s="396"/>
      <c r="DD143" s="396"/>
    </row>
    <row r="144" spans="37:108" ht="15" hidden="1" customHeight="1">
      <c r="AK144" s="113" t="str">
        <f t="shared" si="6"/>
        <v/>
      </c>
      <c r="AL144" s="113" t="str">
        <f t="shared" si="7"/>
        <v/>
      </c>
      <c r="AM144" s="114" t="str">
        <f t="shared" si="8"/>
        <v/>
      </c>
      <c r="AN144" s="395"/>
      <c r="AO144" s="114">
        <v>136</v>
      </c>
      <c r="AP144" s="365"/>
      <c r="AQ144" s="365"/>
      <c r="AR144" s="365"/>
      <c r="AS144" s="365"/>
      <c r="AT144" s="365"/>
      <c r="AU144" s="365"/>
      <c r="AV144" s="365"/>
      <c r="AW144" s="365"/>
      <c r="AX144" s="365"/>
      <c r="AY144" s="365"/>
      <c r="AZ144" s="365"/>
      <c r="BA144" s="365"/>
      <c r="BB144" s="365"/>
      <c r="BC144" s="365"/>
      <c r="BD144" s="365"/>
      <c r="BE144" s="365"/>
      <c r="BF144" s="365"/>
      <c r="BG144" s="365"/>
      <c r="BH144" s="365"/>
      <c r="BI144" s="114" t="s">
        <v>3751</v>
      </c>
      <c r="BJ144" s="114" t="s">
        <v>3752</v>
      </c>
      <c r="BK144" s="365"/>
      <c r="BL144" s="365"/>
      <c r="BM144" s="365"/>
      <c r="BN144" s="365"/>
      <c r="BO144" s="365"/>
      <c r="BP144" s="365"/>
      <c r="BQ144" s="365"/>
      <c r="BR144" s="365"/>
      <c r="BS144" s="114" t="s">
        <v>3753</v>
      </c>
      <c r="BT144" s="365"/>
      <c r="BU144" s="365"/>
      <c r="BV144" s="395"/>
      <c r="BW144" s="395"/>
      <c r="BX144" s="395"/>
      <c r="BY144" s="396"/>
      <c r="BZ144" s="396"/>
      <c r="CA144" s="396"/>
      <c r="CB144" s="396"/>
      <c r="CC144" s="396"/>
      <c r="CD144" s="396"/>
      <c r="CE144" s="396"/>
      <c r="CF144" s="396"/>
      <c r="CG144" s="396"/>
      <c r="CH144" s="396"/>
      <c r="CI144" s="396"/>
      <c r="CJ144" s="396"/>
      <c r="CK144" s="396"/>
      <c r="CL144" s="396"/>
      <c r="CM144" s="396"/>
      <c r="CN144" s="396"/>
      <c r="CO144" s="396"/>
      <c r="CP144" s="396"/>
      <c r="CQ144" s="396"/>
      <c r="CR144" s="380" t="s">
        <v>3754</v>
      </c>
      <c r="CS144" s="380" t="s">
        <v>3755</v>
      </c>
      <c r="CT144" s="396"/>
      <c r="CU144" s="396"/>
      <c r="CV144" s="396"/>
      <c r="CW144" s="396"/>
      <c r="CX144" s="396"/>
      <c r="CY144" s="396"/>
      <c r="CZ144" s="396"/>
      <c r="DA144" s="396"/>
      <c r="DB144" s="380" t="s">
        <v>3756</v>
      </c>
      <c r="DC144" s="396"/>
      <c r="DD144" s="396"/>
    </row>
    <row r="145" spans="37:108" ht="15" hidden="1" customHeight="1">
      <c r="AK145" s="113" t="str">
        <f t="shared" si="6"/>
        <v/>
      </c>
      <c r="AL145" s="113" t="str">
        <f t="shared" si="7"/>
        <v/>
      </c>
      <c r="AM145" s="114" t="str">
        <f t="shared" si="8"/>
        <v/>
      </c>
      <c r="AN145" s="395"/>
      <c r="AO145" s="114">
        <v>137</v>
      </c>
      <c r="AP145" s="365"/>
      <c r="AQ145" s="365"/>
      <c r="AR145" s="365"/>
      <c r="AS145" s="365"/>
      <c r="AT145" s="365"/>
      <c r="AU145" s="365"/>
      <c r="AV145" s="365"/>
      <c r="AW145" s="365"/>
      <c r="AX145" s="365"/>
      <c r="AY145" s="365"/>
      <c r="AZ145" s="365"/>
      <c r="BA145" s="365"/>
      <c r="BB145" s="365"/>
      <c r="BC145" s="365"/>
      <c r="BD145" s="365"/>
      <c r="BE145" s="365"/>
      <c r="BF145" s="365"/>
      <c r="BG145" s="365"/>
      <c r="BH145" s="365"/>
      <c r="BI145" s="114" t="s">
        <v>3757</v>
      </c>
      <c r="BJ145" s="114" t="s">
        <v>3758</v>
      </c>
      <c r="BK145" s="365"/>
      <c r="BL145" s="365"/>
      <c r="BM145" s="365"/>
      <c r="BN145" s="365"/>
      <c r="BO145" s="365"/>
      <c r="BP145" s="365"/>
      <c r="BQ145" s="365"/>
      <c r="BR145" s="365"/>
      <c r="BS145" s="114" t="s">
        <v>3759</v>
      </c>
      <c r="BT145" s="365"/>
      <c r="BU145" s="365"/>
      <c r="BV145" s="395"/>
      <c r="BW145" s="395"/>
      <c r="BX145" s="395"/>
      <c r="BY145" s="396"/>
      <c r="BZ145" s="396"/>
      <c r="CA145" s="396"/>
      <c r="CB145" s="396"/>
      <c r="CC145" s="396"/>
      <c r="CD145" s="396"/>
      <c r="CE145" s="396"/>
      <c r="CF145" s="396"/>
      <c r="CG145" s="396"/>
      <c r="CH145" s="396"/>
      <c r="CI145" s="396"/>
      <c r="CJ145" s="396"/>
      <c r="CK145" s="396"/>
      <c r="CL145" s="396"/>
      <c r="CM145" s="396"/>
      <c r="CN145" s="396"/>
      <c r="CO145" s="396"/>
      <c r="CP145" s="396"/>
      <c r="CQ145" s="396"/>
      <c r="CR145" s="380" t="s">
        <v>3760</v>
      </c>
      <c r="CS145" s="380" t="s">
        <v>3761</v>
      </c>
      <c r="CT145" s="396"/>
      <c r="CU145" s="396"/>
      <c r="CV145" s="396"/>
      <c r="CW145" s="396"/>
      <c r="CX145" s="396"/>
      <c r="CY145" s="396"/>
      <c r="CZ145" s="396"/>
      <c r="DA145" s="396"/>
      <c r="DB145" s="380" t="s">
        <v>3762</v>
      </c>
      <c r="DC145" s="396"/>
      <c r="DD145" s="396"/>
    </row>
    <row r="146" spans="37:108" ht="15" hidden="1" customHeight="1">
      <c r="AK146" s="113" t="str">
        <f t="shared" si="6"/>
        <v/>
      </c>
      <c r="AL146" s="113" t="str">
        <f t="shared" si="7"/>
        <v/>
      </c>
      <c r="AM146" s="114" t="str">
        <f t="shared" si="8"/>
        <v/>
      </c>
      <c r="AN146" s="395"/>
      <c r="AO146" s="114">
        <v>138</v>
      </c>
      <c r="AP146" s="365"/>
      <c r="AQ146" s="365"/>
      <c r="AR146" s="365"/>
      <c r="AS146" s="365"/>
      <c r="AT146" s="365"/>
      <c r="AU146" s="365"/>
      <c r="AV146" s="365"/>
      <c r="AW146" s="365"/>
      <c r="AX146" s="365"/>
      <c r="AY146" s="365"/>
      <c r="AZ146" s="365"/>
      <c r="BA146" s="365"/>
      <c r="BB146" s="365"/>
      <c r="BC146" s="365"/>
      <c r="BD146" s="365"/>
      <c r="BE146" s="365"/>
      <c r="BF146" s="365"/>
      <c r="BG146" s="365"/>
      <c r="BH146" s="365"/>
      <c r="BI146" s="114" t="s">
        <v>3763</v>
      </c>
      <c r="BJ146" s="114" t="s">
        <v>3764</v>
      </c>
      <c r="BK146" s="365"/>
      <c r="BL146" s="365"/>
      <c r="BM146" s="365"/>
      <c r="BN146" s="365"/>
      <c r="BO146" s="365"/>
      <c r="BP146" s="365"/>
      <c r="BQ146" s="365"/>
      <c r="BR146" s="365"/>
      <c r="BS146" s="114" t="s">
        <v>3765</v>
      </c>
      <c r="BT146" s="365"/>
      <c r="BU146" s="365"/>
      <c r="BV146" s="395"/>
      <c r="BW146" s="395"/>
      <c r="BX146" s="395"/>
      <c r="BY146" s="396"/>
      <c r="BZ146" s="396"/>
      <c r="CA146" s="396"/>
      <c r="CB146" s="396"/>
      <c r="CC146" s="396"/>
      <c r="CD146" s="396"/>
      <c r="CE146" s="396"/>
      <c r="CF146" s="396"/>
      <c r="CG146" s="396"/>
      <c r="CH146" s="396"/>
      <c r="CI146" s="396"/>
      <c r="CJ146" s="396"/>
      <c r="CK146" s="396"/>
      <c r="CL146" s="396"/>
      <c r="CM146" s="396"/>
      <c r="CN146" s="396"/>
      <c r="CO146" s="396"/>
      <c r="CP146" s="396"/>
      <c r="CQ146" s="396"/>
      <c r="CR146" s="380" t="s">
        <v>3766</v>
      </c>
      <c r="CS146" s="380" t="s">
        <v>3767</v>
      </c>
      <c r="CT146" s="396"/>
      <c r="CU146" s="396"/>
      <c r="CV146" s="396"/>
      <c r="CW146" s="396"/>
      <c r="CX146" s="396"/>
      <c r="CY146" s="396"/>
      <c r="CZ146" s="396"/>
      <c r="DA146" s="396"/>
      <c r="DB146" s="380" t="s">
        <v>2918</v>
      </c>
      <c r="DC146" s="396"/>
      <c r="DD146" s="396"/>
    </row>
    <row r="147" spans="37:108" ht="15" hidden="1" customHeight="1">
      <c r="AK147" s="113" t="str">
        <f t="shared" si="6"/>
        <v/>
      </c>
      <c r="AL147" s="113" t="str">
        <f t="shared" si="7"/>
        <v/>
      </c>
      <c r="AM147" s="114" t="str">
        <f t="shared" si="8"/>
        <v/>
      </c>
      <c r="AN147" s="395"/>
      <c r="AO147" s="114">
        <v>139</v>
      </c>
      <c r="AP147" s="365"/>
      <c r="AQ147" s="365"/>
      <c r="AR147" s="365"/>
      <c r="AS147" s="365"/>
      <c r="AT147" s="365"/>
      <c r="AU147" s="365"/>
      <c r="AV147" s="365"/>
      <c r="AW147" s="365"/>
      <c r="AX147" s="365"/>
      <c r="AY147" s="365"/>
      <c r="AZ147" s="365"/>
      <c r="BA147" s="365"/>
      <c r="BB147" s="365"/>
      <c r="BC147" s="365"/>
      <c r="BD147" s="365"/>
      <c r="BE147" s="365"/>
      <c r="BF147" s="365"/>
      <c r="BG147" s="365"/>
      <c r="BH147" s="365"/>
      <c r="BI147" s="114" t="s">
        <v>3768</v>
      </c>
      <c r="BJ147" s="114" t="s">
        <v>3769</v>
      </c>
      <c r="BK147" s="365"/>
      <c r="BL147" s="365"/>
      <c r="BM147" s="365"/>
      <c r="BN147" s="365"/>
      <c r="BO147" s="365"/>
      <c r="BP147" s="365"/>
      <c r="BQ147" s="365"/>
      <c r="BR147" s="365"/>
      <c r="BS147" s="114" t="s">
        <v>3770</v>
      </c>
      <c r="BT147" s="365"/>
      <c r="BU147" s="365"/>
      <c r="BV147" s="395"/>
      <c r="BW147" s="395"/>
      <c r="BX147" s="395"/>
      <c r="BY147" s="396"/>
      <c r="BZ147" s="396"/>
      <c r="CA147" s="396"/>
      <c r="CB147" s="396"/>
      <c r="CC147" s="396"/>
      <c r="CD147" s="396"/>
      <c r="CE147" s="396"/>
      <c r="CF147" s="396"/>
      <c r="CG147" s="396"/>
      <c r="CH147" s="396"/>
      <c r="CI147" s="396"/>
      <c r="CJ147" s="396"/>
      <c r="CK147" s="396"/>
      <c r="CL147" s="396"/>
      <c r="CM147" s="396"/>
      <c r="CN147" s="396"/>
      <c r="CO147" s="396"/>
      <c r="CP147" s="396"/>
      <c r="CQ147" s="396"/>
      <c r="CR147" s="380" t="s">
        <v>3771</v>
      </c>
      <c r="CS147" s="380" t="s">
        <v>3772</v>
      </c>
      <c r="CT147" s="396"/>
      <c r="CU147" s="396"/>
      <c r="CV147" s="396"/>
      <c r="CW147" s="396"/>
      <c r="CX147" s="396"/>
      <c r="CY147" s="396"/>
      <c r="CZ147" s="396"/>
      <c r="DA147" s="396"/>
      <c r="DB147" s="380" t="s">
        <v>3773</v>
      </c>
      <c r="DC147" s="396"/>
      <c r="DD147" s="396"/>
    </row>
    <row r="148" spans="37:108" ht="15" hidden="1" customHeight="1">
      <c r="AK148" s="113" t="str">
        <f t="shared" si="6"/>
        <v/>
      </c>
      <c r="AL148" s="113" t="str">
        <f t="shared" si="7"/>
        <v/>
      </c>
      <c r="AM148" s="114" t="str">
        <f t="shared" si="8"/>
        <v/>
      </c>
      <c r="AN148" s="395"/>
      <c r="AO148" s="114">
        <v>140</v>
      </c>
      <c r="AP148" s="365"/>
      <c r="AQ148" s="365"/>
      <c r="AR148" s="365"/>
      <c r="AS148" s="365"/>
      <c r="AT148" s="365"/>
      <c r="AU148" s="365"/>
      <c r="AV148" s="365"/>
      <c r="AW148" s="365"/>
      <c r="AX148" s="365"/>
      <c r="AY148" s="365"/>
      <c r="AZ148" s="365"/>
      <c r="BA148" s="365"/>
      <c r="BB148" s="365"/>
      <c r="BC148" s="365"/>
      <c r="BD148" s="365"/>
      <c r="BE148" s="365"/>
      <c r="BF148" s="365"/>
      <c r="BG148" s="365"/>
      <c r="BH148" s="365"/>
      <c r="BI148" s="114" t="s">
        <v>3774</v>
      </c>
      <c r="BJ148" s="114" t="s">
        <v>3775</v>
      </c>
      <c r="BK148" s="365"/>
      <c r="BL148" s="365"/>
      <c r="BM148" s="365"/>
      <c r="BN148" s="365"/>
      <c r="BO148" s="365"/>
      <c r="BP148" s="365"/>
      <c r="BQ148" s="365"/>
      <c r="BR148" s="365"/>
      <c r="BS148" s="114" t="s">
        <v>3776</v>
      </c>
      <c r="BT148" s="365"/>
      <c r="BU148" s="365"/>
      <c r="BV148" s="395"/>
      <c r="BW148" s="395"/>
      <c r="BX148" s="395"/>
      <c r="BY148" s="396"/>
      <c r="BZ148" s="396"/>
      <c r="CA148" s="396"/>
      <c r="CB148" s="396"/>
      <c r="CC148" s="396"/>
      <c r="CD148" s="396"/>
      <c r="CE148" s="396"/>
      <c r="CF148" s="396"/>
      <c r="CG148" s="396"/>
      <c r="CH148" s="396"/>
      <c r="CI148" s="396"/>
      <c r="CJ148" s="396"/>
      <c r="CK148" s="396"/>
      <c r="CL148" s="396"/>
      <c r="CM148" s="396"/>
      <c r="CN148" s="396"/>
      <c r="CO148" s="396"/>
      <c r="CP148" s="396"/>
      <c r="CQ148" s="396"/>
      <c r="CR148" s="380" t="s">
        <v>3777</v>
      </c>
      <c r="CS148" s="380" t="s">
        <v>3778</v>
      </c>
      <c r="CT148" s="396"/>
      <c r="CU148" s="396"/>
      <c r="CV148" s="396"/>
      <c r="CW148" s="396"/>
      <c r="CX148" s="396"/>
      <c r="CY148" s="396"/>
      <c r="CZ148" s="396"/>
      <c r="DA148" s="396"/>
      <c r="DB148" s="380" t="s">
        <v>3779</v>
      </c>
      <c r="DC148" s="396"/>
      <c r="DD148" s="396"/>
    </row>
    <row r="149" spans="37:108" ht="15" hidden="1" customHeight="1">
      <c r="AK149" s="113" t="str">
        <f t="shared" si="6"/>
        <v/>
      </c>
      <c r="AL149" s="113" t="str">
        <f t="shared" si="7"/>
        <v/>
      </c>
      <c r="AM149" s="114" t="str">
        <f t="shared" si="8"/>
        <v/>
      </c>
      <c r="AN149" s="395"/>
      <c r="AO149" s="114">
        <v>141</v>
      </c>
      <c r="AP149" s="365"/>
      <c r="AQ149" s="365"/>
      <c r="AR149" s="365"/>
      <c r="AS149" s="365"/>
      <c r="AT149" s="365"/>
      <c r="AU149" s="365"/>
      <c r="AV149" s="365"/>
      <c r="AW149" s="365"/>
      <c r="AX149" s="365"/>
      <c r="AY149" s="365"/>
      <c r="AZ149" s="365"/>
      <c r="BA149" s="365"/>
      <c r="BB149" s="365"/>
      <c r="BC149" s="365"/>
      <c r="BD149" s="365"/>
      <c r="BE149" s="365"/>
      <c r="BF149" s="365"/>
      <c r="BG149" s="365"/>
      <c r="BH149" s="365"/>
      <c r="BI149" s="114" t="s">
        <v>3780</v>
      </c>
      <c r="BJ149" s="114" t="s">
        <v>3781</v>
      </c>
      <c r="BK149" s="365"/>
      <c r="BL149" s="365"/>
      <c r="BM149" s="365"/>
      <c r="BN149" s="365"/>
      <c r="BO149" s="365"/>
      <c r="BP149" s="365"/>
      <c r="BQ149" s="365"/>
      <c r="BR149" s="365"/>
      <c r="BS149" s="114" t="s">
        <v>3782</v>
      </c>
      <c r="BT149" s="365"/>
      <c r="BU149" s="365"/>
      <c r="BV149" s="395"/>
      <c r="BW149" s="395"/>
      <c r="BX149" s="395"/>
      <c r="BY149" s="396"/>
      <c r="BZ149" s="396"/>
      <c r="CA149" s="396"/>
      <c r="CB149" s="396"/>
      <c r="CC149" s="396"/>
      <c r="CD149" s="396"/>
      <c r="CE149" s="396"/>
      <c r="CF149" s="396"/>
      <c r="CG149" s="396"/>
      <c r="CH149" s="396"/>
      <c r="CI149" s="396"/>
      <c r="CJ149" s="396"/>
      <c r="CK149" s="396"/>
      <c r="CL149" s="396"/>
      <c r="CM149" s="396"/>
      <c r="CN149" s="396"/>
      <c r="CO149" s="396"/>
      <c r="CP149" s="396"/>
      <c r="CQ149" s="396"/>
      <c r="CR149" s="380" t="s">
        <v>3783</v>
      </c>
      <c r="CS149" s="380" t="s">
        <v>3784</v>
      </c>
      <c r="CT149" s="396"/>
      <c r="CU149" s="396"/>
      <c r="CV149" s="396"/>
      <c r="CW149" s="396"/>
      <c r="CX149" s="396"/>
      <c r="CY149" s="396"/>
      <c r="CZ149" s="396"/>
      <c r="DA149" s="396"/>
      <c r="DB149" s="380" t="s">
        <v>3785</v>
      </c>
      <c r="DC149" s="396"/>
      <c r="DD149" s="396"/>
    </row>
    <row r="150" spans="37:108" ht="15" hidden="1" customHeight="1">
      <c r="AK150" s="113" t="str">
        <f t="shared" si="6"/>
        <v/>
      </c>
      <c r="AL150" s="113" t="str">
        <f t="shared" si="7"/>
        <v/>
      </c>
      <c r="AM150" s="114" t="str">
        <f t="shared" si="8"/>
        <v/>
      </c>
      <c r="AN150" s="395"/>
      <c r="AO150" s="114">
        <v>142</v>
      </c>
      <c r="AP150" s="365"/>
      <c r="AQ150" s="365"/>
      <c r="AR150" s="365"/>
      <c r="AS150" s="365"/>
      <c r="AT150" s="365"/>
      <c r="AU150" s="365"/>
      <c r="AV150" s="365"/>
      <c r="AW150" s="365"/>
      <c r="AX150" s="365"/>
      <c r="AY150" s="365"/>
      <c r="AZ150" s="365"/>
      <c r="BA150" s="365"/>
      <c r="BB150" s="365"/>
      <c r="BC150" s="365"/>
      <c r="BD150" s="365"/>
      <c r="BE150" s="365"/>
      <c r="BF150" s="365"/>
      <c r="BG150" s="365"/>
      <c r="BH150" s="365"/>
      <c r="BI150" s="114" t="s">
        <v>3786</v>
      </c>
      <c r="BJ150" s="114" t="s">
        <v>3787</v>
      </c>
      <c r="BK150" s="365"/>
      <c r="BL150" s="365"/>
      <c r="BM150" s="365"/>
      <c r="BN150" s="365"/>
      <c r="BO150" s="365"/>
      <c r="BP150" s="365"/>
      <c r="BQ150" s="365"/>
      <c r="BR150" s="365"/>
      <c r="BS150" s="114" t="s">
        <v>3788</v>
      </c>
      <c r="BT150" s="365"/>
      <c r="BU150" s="365"/>
      <c r="BV150" s="395"/>
      <c r="BW150" s="395"/>
      <c r="BX150" s="395"/>
      <c r="BY150" s="396"/>
      <c r="BZ150" s="396"/>
      <c r="CA150" s="396"/>
      <c r="CB150" s="396"/>
      <c r="CC150" s="396"/>
      <c r="CD150" s="396"/>
      <c r="CE150" s="396"/>
      <c r="CF150" s="396"/>
      <c r="CG150" s="396"/>
      <c r="CH150" s="396"/>
      <c r="CI150" s="396"/>
      <c r="CJ150" s="396"/>
      <c r="CK150" s="396"/>
      <c r="CL150" s="396"/>
      <c r="CM150" s="396"/>
      <c r="CN150" s="396"/>
      <c r="CO150" s="396"/>
      <c r="CP150" s="396"/>
      <c r="CQ150" s="396"/>
      <c r="CR150" s="380" t="s">
        <v>3789</v>
      </c>
      <c r="CS150" s="380" t="s">
        <v>3790</v>
      </c>
      <c r="CT150" s="396"/>
      <c r="CU150" s="396"/>
      <c r="CV150" s="396"/>
      <c r="CW150" s="396"/>
      <c r="CX150" s="396"/>
      <c r="CY150" s="396"/>
      <c r="CZ150" s="396"/>
      <c r="DA150" s="396"/>
      <c r="DB150" s="380" t="s">
        <v>3791</v>
      </c>
      <c r="DC150" s="396"/>
      <c r="DD150" s="396"/>
    </row>
    <row r="151" spans="37:108" ht="15" hidden="1" customHeight="1">
      <c r="AK151" s="113" t="str">
        <f t="shared" si="6"/>
        <v/>
      </c>
      <c r="AL151" s="113" t="str">
        <f t="shared" si="7"/>
        <v/>
      </c>
      <c r="AM151" s="114" t="str">
        <f t="shared" si="8"/>
        <v/>
      </c>
      <c r="AN151" s="395"/>
      <c r="AO151" s="114">
        <v>143</v>
      </c>
      <c r="AP151" s="365"/>
      <c r="AQ151" s="365"/>
      <c r="AR151" s="365"/>
      <c r="AS151" s="365"/>
      <c r="AT151" s="365"/>
      <c r="AU151" s="365"/>
      <c r="AV151" s="365"/>
      <c r="AW151" s="365"/>
      <c r="AX151" s="365"/>
      <c r="AY151" s="365"/>
      <c r="AZ151" s="365"/>
      <c r="BA151" s="365"/>
      <c r="BB151" s="365"/>
      <c r="BC151" s="365"/>
      <c r="BD151" s="365"/>
      <c r="BE151" s="365"/>
      <c r="BF151" s="365"/>
      <c r="BG151" s="365"/>
      <c r="BH151" s="365"/>
      <c r="BI151" s="114" t="s">
        <v>3792</v>
      </c>
      <c r="BJ151" s="114" t="s">
        <v>3793</v>
      </c>
      <c r="BK151" s="365"/>
      <c r="BL151" s="365"/>
      <c r="BM151" s="365"/>
      <c r="BN151" s="365"/>
      <c r="BO151" s="365"/>
      <c r="BP151" s="365"/>
      <c r="BQ151" s="365"/>
      <c r="BR151" s="365"/>
      <c r="BS151" s="114" t="s">
        <v>3794</v>
      </c>
      <c r="BT151" s="365"/>
      <c r="BU151" s="365"/>
      <c r="BV151" s="395"/>
      <c r="BW151" s="395"/>
      <c r="BX151" s="395"/>
      <c r="BY151" s="396"/>
      <c r="BZ151" s="396"/>
      <c r="CA151" s="396"/>
      <c r="CB151" s="396"/>
      <c r="CC151" s="396"/>
      <c r="CD151" s="396"/>
      <c r="CE151" s="396"/>
      <c r="CF151" s="396"/>
      <c r="CG151" s="396"/>
      <c r="CH151" s="396"/>
      <c r="CI151" s="396"/>
      <c r="CJ151" s="396"/>
      <c r="CK151" s="396"/>
      <c r="CL151" s="396"/>
      <c r="CM151" s="396"/>
      <c r="CN151" s="396"/>
      <c r="CO151" s="396"/>
      <c r="CP151" s="396"/>
      <c r="CQ151" s="396"/>
      <c r="CR151" s="380" t="s">
        <v>3795</v>
      </c>
      <c r="CS151" s="380" t="s">
        <v>3796</v>
      </c>
      <c r="CT151" s="396"/>
      <c r="CU151" s="396"/>
      <c r="CV151" s="396"/>
      <c r="CW151" s="396"/>
      <c r="CX151" s="396"/>
      <c r="CY151" s="396"/>
      <c r="CZ151" s="396"/>
      <c r="DA151" s="396"/>
      <c r="DB151" s="380" t="s">
        <v>3797</v>
      </c>
      <c r="DC151" s="396"/>
      <c r="DD151" s="396"/>
    </row>
    <row r="152" spans="37:108" ht="15" hidden="1" customHeight="1">
      <c r="AK152" s="113" t="str">
        <f t="shared" si="6"/>
        <v/>
      </c>
      <c r="AL152" s="113" t="str">
        <f t="shared" si="7"/>
        <v/>
      </c>
      <c r="AM152" s="114" t="str">
        <f t="shared" si="8"/>
        <v/>
      </c>
      <c r="AN152" s="395"/>
      <c r="AO152" s="114">
        <v>144</v>
      </c>
      <c r="AP152" s="365"/>
      <c r="AQ152" s="365"/>
      <c r="AR152" s="365"/>
      <c r="AS152" s="365"/>
      <c r="AT152" s="365"/>
      <c r="AU152" s="365"/>
      <c r="AV152" s="365"/>
      <c r="AW152" s="365"/>
      <c r="AX152" s="365"/>
      <c r="AY152" s="365"/>
      <c r="AZ152" s="365"/>
      <c r="BA152" s="365"/>
      <c r="BB152" s="365"/>
      <c r="BC152" s="365"/>
      <c r="BD152" s="365"/>
      <c r="BE152" s="365"/>
      <c r="BF152" s="365"/>
      <c r="BG152" s="365"/>
      <c r="BH152" s="365"/>
      <c r="BI152" s="114" t="s">
        <v>3798</v>
      </c>
      <c r="BJ152" s="114" t="s">
        <v>3799</v>
      </c>
      <c r="BK152" s="365"/>
      <c r="BL152" s="365"/>
      <c r="BM152" s="365"/>
      <c r="BN152" s="365"/>
      <c r="BO152" s="365"/>
      <c r="BP152" s="365"/>
      <c r="BQ152" s="365"/>
      <c r="BR152" s="365"/>
      <c r="BS152" s="114" t="s">
        <v>3800</v>
      </c>
      <c r="BT152" s="365"/>
      <c r="BU152" s="365"/>
      <c r="BV152" s="395"/>
      <c r="BW152" s="395"/>
      <c r="BX152" s="395"/>
      <c r="BY152" s="396"/>
      <c r="BZ152" s="396"/>
      <c r="CA152" s="396"/>
      <c r="CB152" s="396"/>
      <c r="CC152" s="396"/>
      <c r="CD152" s="396"/>
      <c r="CE152" s="396"/>
      <c r="CF152" s="396"/>
      <c r="CG152" s="396"/>
      <c r="CH152" s="396"/>
      <c r="CI152" s="396"/>
      <c r="CJ152" s="396"/>
      <c r="CK152" s="396"/>
      <c r="CL152" s="396"/>
      <c r="CM152" s="396"/>
      <c r="CN152" s="396"/>
      <c r="CO152" s="396"/>
      <c r="CP152" s="396"/>
      <c r="CQ152" s="396"/>
      <c r="CR152" s="380" t="s">
        <v>3801</v>
      </c>
      <c r="CS152" s="380" t="s">
        <v>3802</v>
      </c>
      <c r="CT152" s="396"/>
      <c r="CU152" s="396"/>
      <c r="CV152" s="396"/>
      <c r="CW152" s="396"/>
      <c r="CX152" s="396"/>
      <c r="CY152" s="396"/>
      <c r="CZ152" s="396"/>
      <c r="DA152" s="396"/>
      <c r="DB152" s="380" t="s">
        <v>3803</v>
      </c>
      <c r="DC152" s="396"/>
      <c r="DD152" s="396"/>
    </row>
    <row r="153" spans="37:108" ht="15" hidden="1" customHeight="1">
      <c r="AK153" s="113" t="str">
        <f t="shared" si="6"/>
        <v/>
      </c>
      <c r="AL153" s="113" t="str">
        <f t="shared" si="7"/>
        <v/>
      </c>
      <c r="AM153" s="114" t="str">
        <f t="shared" si="8"/>
        <v/>
      </c>
      <c r="AN153" s="395"/>
      <c r="AO153" s="114">
        <v>145</v>
      </c>
      <c r="AP153" s="365"/>
      <c r="AQ153" s="365"/>
      <c r="AR153" s="365"/>
      <c r="AS153" s="365"/>
      <c r="AT153" s="365"/>
      <c r="AU153" s="365"/>
      <c r="AV153" s="365"/>
      <c r="AW153" s="365"/>
      <c r="AX153" s="365"/>
      <c r="AY153" s="365"/>
      <c r="AZ153" s="365"/>
      <c r="BA153" s="365"/>
      <c r="BB153" s="365"/>
      <c r="BC153" s="365"/>
      <c r="BD153" s="365"/>
      <c r="BE153" s="365"/>
      <c r="BF153" s="365"/>
      <c r="BG153" s="365"/>
      <c r="BH153" s="365"/>
      <c r="BI153" s="114" t="s">
        <v>3804</v>
      </c>
      <c r="BJ153" s="114" t="s">
        <v>3805</v>
      </c>
      <c r="BK153" s="365"/>
      <c r="BL153" s="365"/>
      <c r="BM153" s="365"/>
      <c r="BN153" s="365"/>
      <c r="BO153" s="365"/>
      <c r="BP153" s="365"/>
      <c r="BQ153" s="365"/>
      <c r="BR153" s="365"/>
      <c r="BS153" s="114" t="s">
        <v>3806</v>
      </c>
      <c r="BT153" s="365"/>
      <c r="BU153" s="365"/>
      <c r="BV153" s="395"/>
      <c r="BW153" s="395"/>
      <c r="BX153" s="395"/>
      <c r="BY153" s="396"/>
      <c r="BZ153" s="396"/>
      <c r="CA153" s="396"/>
      <c r="CB153" s="396"/>
      <c r="CC153" s="396"/>
      <c r="CD153" s="396"/>
      <c r="CE153" s="396"/>
      <c r="CF153" s="396"/>
      <c r="CG153" s="396"/>
      <c r="CH153" s="396"/>
      <c r="CI153" s="396"/>
      <c r="CJ153" s="396"/>
      <c r="CK153" s="396"/>
      <c r="CL153" s="396"/>
      <c r="CM153" s="396"/>
      <c r="CN153" s="396"/>
      <c r="CO153" s="396"/>
      <c r="CP153" s="396"/>
      <c r="CQ153" s="396"/>
      <c r="CR153" s="380" t="s">
        <v>3807</v>
      </c>
      <c r="CS153" s="380" t="s">
        <v>3808</v>
      </c>
      <c r="CT153" s="396"/>
      <c r="CU153" s="396"/>
      <c r="CV153" s="396"/>
      <c r="CW153" s="396"/>
      <c r="CX153" s="396"/>
      <c r="CY153" s="396"/>
      <c r="CZ153" s="396"/>
      <c r="DA153" s="396"/>
      <c r="DB153" s="380" t="s">
        <v>3809</v>
      </c>
      <c r="DC153" s="396"/>
      <c r="DD153" s="396"/>
    </row>
    <row r="154" spans="37:108" ht="15" hidden="1" customHeight="1">
      <c r="AK154" s="113" t="str">
        <f t="shared" si="6"/>
        <v/>
      </c>
      <c r="AL154" s="113" t="str">
        <f t="shared" si="7"/>
        <v/>
      </c>
      <c r="AM154" s="114" t="str">
        <f t="shared" si="8"/>
        <v/>
      </c>
      <c r="AN154" s="395"/>
      <c r="AO154" s="114">
        <v>146</v>
      </c>
      <c r="AP154" s="365"/>
      <c r="AQ154" s="365"/>
      <c r="AR154" s="365"/>
      <c r="AS154" s="365"/>
      <c r="AT154" s="365"/>
      <c r="AU154" s="365"/>
      <c r="AV154" s="365"/>
      <c r="AW154" s="365"/>
      <c r="AX154" s="365"/>
      <c r="AY154" s="365"/>
      <c r="AZ154" s="365"/>
      <c r="BA154" s="365"/>
      <c r="BB154" s="365"/>
      <c r="BC154" s="365"/>
      <c r="BD154" s="365"/>
      <c r="BE154" s="365"/>
      <c r="BF154" s="365"/>
      <c r="BG154" s="365"/>
      <c r="BH154" s="365"/>
      <c r="BI154" s="114" t="s">
        <v>3810</v>
      </c>
      <c r="BJ154" s="114" t="s">
        <v>3811</v>
      </c>
      <c r="BK154" s="365"/>
      <c r="BL154" s="365"/>
      <c r="BM154" s="365"/>
      <c r="BN154" s="365"/>
      <c r="BO154" s="365"/>
      <c r="BP154" s="365"/>
      <c r="BQ154" s="365"/>
      <c r="BR154" s="365"/>
      <c r="BS154" s="114" t="s">
        <v>3812</v>
      </c>
      <c r="BT154" s="365"/>
      <c r="BU154" s="365"/>
      <c r="BV154" s="395"/>
      <c r="BW154" s="395"/>
      <c r="BX154" s="395"/>
      <c r="BY154" s="396"/>
      <c r="BZ154" s="396"/>
      <c r="CA154" s="396"/>
      <c r="CB154" s="396"/>
      <c r="CC154" s="396"/>
      <c r="CD154" s="396"/>
      <c r="CE154" s="396"/>
      <c r="CF154" s="396"/>
      <c r="CG154" s="396"/>
      <c r="CH154" s="396"/>
      <c r="CI154" s="396"/>
      <c r="CJ154" s="396"/>
      <c r="CK154" s="396"/>
      <c r="CL154" s="396"/>
      <c r="CM154" s="396"/>
      <c r="CN154" s="396"/>
      <c r="CO154" s="396"/>
      <c r="CP154" s="396"/>
      <c r="CQ154" s="396"/>
      <c r="CR154" s="380" t="s">
        <v>3813</v>
      </c>
      <c r="CS154" s="380" t="s">
        <v>3814</v>
      </c>
      <c r="CT154" s="396"/>
      <c r="CU154" s="396"/>
      <c r="CV154" s="396"/>
      <c r="CW154" s="396"/>
      <c r="CX154" s="396"/>
      <c r="CY154" s="396"/>
      <c r="CZ154" s="396"/>
      <c r="DA154" s="396"/>
      <c r="DB154" s="380" t="s">
        <v>3815</v>
      </c>
      <c r="DC154" s="396"/>
      <c r="DD154" s="396"/>
    </row>
    <row r="155" spans="37:108" ht="15" hidden="1" customHeight="1">
      <c r="AK155" s="113" t="str">
        <f t="shared" si="6"/>
        <v/>
      </c>
      <c r="AL155" s="113" t="str">
        <f t="shared" si="7"/>
        <v/>
      </c>
      <c r="AM155" s="114" t="str">
        <f t="shared" si="8"/>
        <v/>
      </c>
      <c r="AN155" s="395"/>
      <c r="AO155" s="114">
        <v>147</v>
      </c>
      <c r="AP155" s="365"/>
      <c r="AQ155" s="365"/>
      <c r="AR155" s="365"/>
      <c r="AS155" s="365"/>
      <c r="AT155" s="365"/>
      <c r="AU155" s="365"/>
      <c r="AV155" s="365"/>
      <c r="AW155" s="365"/>
      <c r="AX155" s="365"/>
      <c r="AY155" s="365"/>
      <c r="AZ155" s="365"/>
      <c r="BA155" s="365"/>
      <c r="BB155" s="365"/>
      <c r="BC155" s="365"/>
      <c r="BD155" s="365"/>
      <c r="BE155" s="365"/>
      <c r="BF155" s="365"/>
      <c r="BG155" s="365"/>
      <c r="BH155" s="365"/>
      <c r="BI155" s="114" t="s">
        <v>3816</v>
      </c>
      <c r="BJ155" s="114" t="s">
        <v>3817</v>
      </c>
      <c r="BK155" s="365"/>
      <c r="BL155" s="365"/>
      <c r="BM155" s="365"/>
      <c r="BN155" s="365"/>
      <c r="BO155" s="365"/>
      <c r="BP155" s="365"/>
      <c r="BQ155" s="365"/>
      <c r="BR155" s="365"/>
      <c r="BS155" s="114" t="s">
        <v>3818</v>
      </c>
      <c r="BT155" s="365"/>
      <c r="BU155" s="365"/>
      <c r="BV155" s="395"/>
      <c r="BW155" s="395"/>
      <c r="BX155" s="395"/>
      <c r="BY155" s="396"/>
      <c r="BZ155" s="396"/>
      <c r="CA155" s="396"/>
      <c r="CB155" s="396"/>
      <c r="CC155" s="396"/>
      <c r="CD155" s="396"/>
      <c r="CE155" s="396"/>
      <c r="CF155" s="396"/>
      <c r="CG155" s="396"/>
      <c r="CH155" s="396"/>
      <c r="CI155" s="396"/>
      <c r="CJ155" s="396"/>
      <c r="CK155" s="396"/>
      <c r="CL155" s="396"/>
      <c r="CM155" s="396"/>
      <c r="CN155" s="396"/>
      <c r="CO155" s="396"/>
      <c r="CP155" s="396"/>
      <c r="CQ155" s="396"/>
      <c r="CR155" s="380" t="s">
        <v>3819</v>
      </c>
      <c r="CS155" s="380" t="s">
        <v>3820</v>
      </c>
      <c r="CT155" s="396"/>
      <c r="CU155" s="396"/>
      <c r="CV155" s="396"/>
      <c r="CW155" s="396"/>
      <c r="CX155" s="396"/>
      <c r="CY155" s="396"/>
      <c r="CZ155" s="396"/>
      <c r="DA155" s="396"/>
      <c r="DB155" s="380" t="s">
        <v>3821</v>
      </c>
      <c r="DC155" s="396"/>
      <c r="DD155" s="396"/>
    </row>
    <row r="156" spans="37:108" ht="15" hidden="1" customHeight="1">
      <c r="AK156" s="113" t="str">
        <f t="shared" si="6"/>
        <v/>
      </c>
      <c r="AL156" s="113" t="str">
        <f t="shared" si="7"/>
        <v/>
      </c>
      <c r="AM156" s="114" t="str">
        <f t="shared" si="8"/>
        <v/>
      </c>
      <c r="AN156" s="395"/>
      <c r="AO156" s="114">
        <v>148</v>
      </c>
      <c r="AP156" s="365"/>
      <c r="AQ156" s="365"/>
      <c r="AR156" s="365"/>
      <c r="AS156" s="365"/>
      <c r="AT156" s="365"/>
      <c r="AU156" s="365"/>
      <c r="AV156" s="365"/>
      <c r="AW156" s="365"/>
      <c r="AX156" s="365"/>
      <c r="AY156" s="365"/>
      <c r="AZ156" s="365"/>
      <c r="BA156" s="365"/>
      <c r="BB156" s="365"/>
      <c r="BC156" s="365"/>
      <c r="BD156" s="365"/>
      <c r="BE156" s="365"/>
      <c r="BF156" s="365"/>
      <c r="BG156" s="365"/>
      <c r="BH156" s="365"/>
      <c r="BI156" s="114" t="s">
        <v>3822</v>
      </c>
      <c r="BJ156" s="114" t="s">
        <v>3823</v>
      </c>
      <c r="BK156" s="365"/>
      <c r="BL156" s="365"/>
      <c r="BM156" s="365"/>
      <c r="BN156" s="365"/>
      <c r="BO156" s="365"/>
      <c r="BP156" s="365"/>
      <c r="BQ156" s="365"/>
      <c r="BR156" s="365"/>
      <c r="BS156" s="114" t="s">
        <v>3824</v>
      </c>
      <c r="BT156" s="365"/>
      <c r="BU156" s="365"/>
      <c r="BV156" s="395"/>
      <c r="BW156" s="395"/>
      <c r="BX156" s="395"/>
      <c r="BY156" s="396"/>
      <c r="BZ156" s="396"/>
      <c r="CA156" s="396"/>
      <c r="CB156" s="396"/>
      <c r="CC156" s="396"/>
      <c r="CD156" s="396"/>
      <c r="CE156" s="396"/>
      <c r="CF156" s="396"/>
      <c r="CG156" s="396"/>
      <c r="CH156" s="396"/>
      <c r="CI156" s="396"/>
      <c r="CJ156" s="396"/>
      <c r="CK156" s="396"/>
      <c r="CL156" s="396"/>
      <c r="CM156" s="396"/>
      <c r="CN156" s="396"/>
      <c r="CO156" s="396"/>
      <c r="CP156" s="396"/>
      <c r="CQ156" s="396"/>
      <c r="CR156" s="380" t="s">
        <v>3825</v>
      </c>
      <c r="CS156" s="380" t="s">
        <v>3826</v>
      </c>
      <c r="CT156" s="396"/>
      <c r="CU156" s="396"/>
      <c r="CV156" s="396"/>
      <c r="CW156" s="396"/>
      <c r="CX156" s="396"/>
      <c r="CY156" s="396"/>
      <c r="CZ156" s="396"/>
      <c r="DA156" s="396"/>
      <c r="DB156" s="380" t="s">
        <v>3827</v>
      </c>
      <c r="DC156" s="396"/>
      <c r="DD156" s="396"/>
    </row>
    <row r="157" spans="37:108" ht="15" hidden="1" customHeight="1">
      <c r="AK157" s="113" t="str">
        <f t="shared" si="6"/>
        <v/>
      </c>
      <c r="AL157" s="113" t="str">
        <f t="shared" si="7"/>
        <v/>
      </c>
      <c r="AM157" s="114" t="str">
        <f t="shared" si="8"/>
        <v/>
      </c>
      <c r="AN157" s="395"/>
      <c r="AO157" s="114">
        <v>149</v>
      </c>
      <c r="AP157" s="365"/>
      <c r="AQ157" s="365"/>
      <c r="AR157" s="365"/>
      <c r="AS157" s="365"/>
      <c r="AT157" s="365"/>
      <c r="AU157" s="365"/>
      <c r="AV157" s="365"/>
      <c r="AW157" s="365"/>
      <c r="AX157" s="365"/>
      <c r="AY157" s="365"/>
      <c r="AZ157" s="365"/>
      <c r="BA157" s="365"/>
      <c r="BB157" s="365"/>
      <c r="BC157" s="365"/>
      <c r="BD157" s="365"/>
      <c r="BE157" s="365"/>
      <c r="BF157" s="365"/>
      <c r="BG157" s="365"/>
      <c r="BH157" s="365"/>
      <c r="BI157" s="114" t="s">
        <v>3828</v>
      </c>
      <c r="BJ157" s="114" t="s">
        <v>3829</v>
      </c>
      <c r="BK157" s="365"/>
      <c r="BL157" s="365"/>
      <c r="BM157" s="365"/>
      <c r="BN157" s="365"/>
      <c r="BO157" s="365"/>
      <c r="BP157" s="365"/>
      <c r="BQ157" s="365"/>
      <c r="BR157" s="365"/>
      <c r="BS157" s="114" t="s">
        <v>3830</v>
      </c>
      <c r="BT157" s="365"/>
      <c r="BU157" s="365"/>
      <c r="BV157" s="395"/>
      <c r="BW157" s="395"/>
      <c r="BX157" s="395"/>
      <c r="BY157" s="396"/>
      <c r="BZ157" s="396"/>
      <c r="CA157" s="396"/>
      <c r="CB157" s="396"/>
      <c r="CC157" s="396"/>
      <c r="CD157" s="396"/>
      <c r="CE157" s="396"/>
      <c r="CF157" s="396"/>
      <c r="CG157" s="396"/>
      <c r="CH157" s="396"/>
      <c r="CI157" s="396"/>
      <c r="CJ157" s="396"/>
      <c r="CK157" s="396"/>
      <c r="CL157" s="396"/>
      <c r="CM157" s="396"/>
      <c r="CN157" s="396"/>
      <c r="CO157" s="396"/>
      <c r="CP157" s="396"/>
      <c r="CQ157" s="396"/>
      <c r="CR157" s="380" t="s">
        <v>3831</v>
      </c>
      <c r="CS157" s="380" t="s">
        <v>3832</v>
      </c>
      <c r="CT157" s="396"/>
      <c r="CU157" s="396"/>
      <c r="CV157" s="396"/>
      <c r="CW157" s="396"/>
      <c r="CX157" s="396"/>
      <c r="CY157" s="396"/>
      <c r="CZ157" s="396"/>
      <c r="DA157" s="396"/>
      <c r="DB157" s="380" t="s">
        <v>3833</v>
      </c>
      <c r="DC157" s="396"/>
      <c r="DD157" s="396"/>
    </row>
    <row r="158" spans="37:108" ht="15" hidden="1" customHeight="1">
      <c r="AK158" s="113" t="str">
        <f t="shared" si="6"/>
        <v/>
      </c>
      <c r="AL158" s="113" t="str">
        <f t="shared" si="7"/>
        <v/>
      </c>
      <c r="AM158" s="114" t="str">
        <f t="shared" si="8"/>
        <v/>
      </c>
      <c r="AN158" s="395"/>
      <c r="AO158" s="114">
        <v>150</v>
      </c>
      <c r="AP158" s="365"/>
      <c r="AQ158" s="365"/>
      <c r="AR158" s="365"/>
      <c r="AS158" s="365"/>
      <c r="AT158" s="365"/>
      <c r="AU158" s="365"/>
      <c r="AV158" s="365"/>
      <c r="AW158" s="365"/>
      <c r="AX158" s="365"/>
      <c r="AY158" s="365"/>
      <c r="AZ158" s="365"/>
      <c r="BA158" s="365"/>
      <c r="BB158" s="365"/>
      <c r="BC158" s="365"/>
      <c r="BD158" s="365"/>
      <c r="BE158" s="365"/>
      <c r="BF158" s="365"/>
      <c r="BG158" s="365"/>
      <c r="BH158" s="365"/>
      <c r="BI158" s="114" t="s">
        <v>3834</v>
      </c>
      <c r="BJ158" s="114" t="s">
        <v>3835</v>
      </c>
      <c r="BK158" s="365"/>
      <c r="BL158" s="365"/>
      <c r="BM158" s="365"/>
      <c r="BN158" s="365"/>
      <c r="BO158" s="365"/>
      <c r="BP158" s="365"/>
      <c r="BQ158" s="365"/>
      <c r="BR158" s="365"/>
      <c r="BS158" s="114" t="s">
        <v>3836</v>
      </c>
      <c r="BT158" s="365"/>
      <c r="BU158" s="365"/>
      <c r="BV158" s="395"/>
      <c r="BW158" s="395"/>
      <c r="BX158" s="395"/>
      <c r="BY158" s="396"/>
      <c r="BZ158" s="396"/>
      <c r="CA158" s="396"/>
      <c r="CB158" s="396"/>
      <c r="CC158" s="396"/>
      <c r="CD158" s="396"/>
      <c r="CE158" s="396"/>
      <c r="CF158" s="396"/>
      <c r="CG158" s="396"/>
      <c r="CH158" s="396"/>
      <c r="CI158" s="396"/>
      <c r="CJ158" s="396"/>
      <c r="CK158" s="396"/>
      <c r="CL158" s="396"/>
      <c r="CM158" s="396"/>
      <c r="CN158" s="396"/>
      <c r="CO158" s="396"/>
      <c r="CP158" s="396"/>
      <c r="CQ158" s="396"/>
      <c r="CR158" s="380" t="s">
        <v>3837</v>
      </c>
      <c r="CS158" s="380" t="s">
        <v>3838</v>
      </c>
      <c r="CT158" s="396"/>
      <c r="CU158" s="396"/>
      <c r="CV158" s="396"/>
      <c r="CW158" s="396"/>
      <c r="CX158" s="396"/>
      <c r="CY158" s="396"/>
      <c r="CZ158" s="396"/>
      <c r="DA158" s="396"/>
      <c r="DB158" s="380" t="s">
        <v>3839</v>
      </c>
      <c r="DC158" s="396"/>
      <c r="DD158" s="396"/>
    </row>
    <row r="159" spans="37:108" ht="15" hidden="1" customHeight="1">
      <c r="AK159" s="113" t="str">
        <f t="shared" si="6"/>
        <v/>
      </c>
      <c r="AL159" s="113" t="str">
        <f t="shared" si="7"/>
        <v/>
      </c>
      <c r="AM159" s="114" t="str">
        <f t="shared" si="8"/>
        <v/>
      </c>
      <c r="AN159" s="395"/>
      <c r="AO159" s="114">
        <v>151</v>
      </c>
      <c r="AP159" s="365"/>
      <c r="AQ159" s="365"/>
      <c r="AR159" s="365"/>
      <c r="AS159" s="365"/>
      <c r="AT159" s="365"/>
      <c r="AU159" s="365"/>
      <c r="AV159" s="365"/>
      <c r="AW159" s="365"/>
      <c r="AX159" s="365"/>
      <c r="AY159" s="365"/>
      <c r="AZ159" s="365"/>
      <c r="BA159" s="365"/>
      <c r="BB159" s="365"/>
      <c r="BC159" s="365"/>
      <c r="BD159" s="365"/>
      <c r="BE159" s="365"/>
      <c r="BF159" s="365"/>
      <c r="BG159" s="365"/>
      <c r="BH159" s="365"/>
      <c r="BI159" s="114" t="s">
        <v>3840</v>
      </c>
      <c r="BJ159" s="114" t="s">
        <v>3841</v>
      </c>
      <c r="BK159" s="365"/>
      <c r="BL159" s="365"/>
      <c r="BM159" s="365"/>
      <c r="BN159" s="365"/>
      <c r="BO159" s="365"/>
      <c r="BP159" s="365"/>
      <c r="BQ159" s="365"/>
      <c r="BR159" s="365"/>
      <c r="BS159" s="114" t="s">
        <v>3842</v>
      </c>
      <c r="BT159" s="365"/>
      <c r="BU159" s="365"/>
      <c r="BV159" s="395"/>
      <c r="BW159" s="395"/>
      <c r="BX159" s="395"/>
      <c r="BY159" s="396"/>
      <c r="BZ159" s="396"/>
      <c r="CA159" s="396"/>
      <c r="CB159" s="396"/>
      <c r="CC159" s="396"/>
      <c r="CD159" s="396"/>
      <c r="CE159" s="396"/>
      <c r="CF159" s="396"/>
      <c r="CG159" s="396"/>
      <c r="CH159" s="396"/>
      <c r="CI159" s="396"/>
      <c r="CJ159" s="396"/>
      <c r="CK159" s="396"/>
      <c r="CL159" s="396"/>
      <c r="CM159" s="396"/>
      <c r="CN159" s="396"/>
      <c r="CO159" s="396"/>
      <c r="CP159" s="396"/>
      <c r="CQ159" s="396"/>
      <c r="CR159" s="380" t="s">
        <v>3843</v>
      </c>
      <c r="CS159" s="380" t="s">
        <v>3844</v>
      </c>
      <c r="CT159" s="396"/>
      <c r="CU159" s="396"/>
      <c r="CV159" s="396"/>
      <c r="CW159" s="396"/>
      <c r="CX159" s="396"/>
      <c r="CY159" s="396"/>
      <c r="CZ159" s="396"/>
      <c r="DA159" s="396"/>
      <c r="DB159" s="380" t="s">
        <v>3845</v>
      </c>
      <c r="DC159" s="396"/>
      <c r="DD159" s="396"/>
    </row>
    <row r="160" spans="37:108" ht="15" hidden="1" customHeight="1">
      <c r="AK160" s="113" t="str">
        <f t="shared" si="6"/>
        <v/>
      </c>
      <c r="AL160" s="113" t="str">
        <f t="shared" si="7"/>
        <v/>
      </c>
      <c r="AM160" s="114" t="str">
        <f t="shared" si="8"/>
        <v/>
      </c>
      <c r="AN160" s="395"/>
      <c r="AO160" s="114">
        <v>152</v>
      </c>
      <c r="AP160" s="365"/>
      <c r="AQ160" s="365"/>
      <c r="AR160" s="365"/>
      <c r="AS160" s="365"/>
      <c r="AT160" s="365"/>
      <c r="AU160" s="365"/>
      <c r="AV160" s="365"/>
      <c r="AW160" s="365"/>
      <c r="AX160" s="365"/>
      <c r="AY160" s="365"/>
      <c r="AZ160" s="365"/>
      <c r="BA160" s="365"/>
      <c r="BB160" s="365"/>
      <c r="BC160" s="365"/>
      <c r="BD160" s="365"/>
      <c r="BE160" s="365"/>
      <c r="BF160" s="365"/>
      <c r="BG160" s="365"/>
      <c r="BH160" s="365"/>
      <c r="BI160" s="114" t="s">
        <v>3846</v>
      </c>
      <c r="BJ160" s="114" t="s">
        <v>3847</v>
      </c>
      <c r="BK160" s="365"/>
      <c r="BL160" s="365"/>
      <c r="BM160" s="365"/>
      <c r="BN160" s="365"/>
      <c r="BO160" s="365"/>
      <c r="BP160" s="365"/>
      <c r="BQ160" s="365"/>
      <c r="BR160" s="365"/>
      <c r="BS160" s="114" t="s">
        <v>3848</v>
      </c>
      <c r="BT160" s="365"/>
      <c r="BU160" s="365"/>
      <c r="BV160" s="395"/>
      <c r="BW160" s="395"/>
      <c r="BX160" s="395"/>
      <c r="BY160" s="396"/>
      <c r="BZ160" s="396"/>
      <c r="CA160" s="396"/>
      <c r="CB160" s="396"/>
      <c r="CC160" s="396"/>
      <c r="CD160" s="396"/>
      <c r="CE160" s="396"/>
      <c r="CF160" s="396"/>
      <c r="CG160" s="396"/>
      <c r="CH160" s="396"/>
      <c r="CI160" s="396"/>
      <c r="CJ160" s="396"/>
      <c r="CK160" s="396"/>
      <c r="CL160" s="396"/>
      <c r="CM160" s="396"/>
      <c r="CN160" s="396"/>
      <c r="CO160" s="396"/>
      <c r="CP160" s="396"/>
      <c r="CQ160" s="396"/>
      <c r="CR160" s="380" t="s">
        <v>3849</v>
      </c>
      <c r="CS160" s="380" t="s">
        <v>3850</v>
      </c>
      <c r="CT160" s="396"/>
      <c r="CU160" s="396"/>
      <c r="CV160" s="396"/>
      <c r="CW160" s="396"/>
      <c r="CX160" s="396"/>
      <c r="CY160" s="396"/>
      <c r="CZ160" s="396"/>
      <c r="DA160" s="396"/>
      <c r="DB160" s="380" t="s">
        <v>3851</v>
      </c>
      <c r="DC160" s="396"/>
      <c r="DD160" s="396"/>
    </row>
    <row r="161" spans="37:108" ht="15" hidden="1" customHeight="1">
      <c r="AK161" s="113" t="str">
        <f t="shared" si="6"/>
        <v/>
      </c>
      <c r="AL161" s="113" t="str">
        <f t="shared" si="7"/>
        <v/>
      </c>
      <c r="AM161" s="114" t="str">
        <f t="shared" si="8"/>
        <v/>
      </c>
      <c r="AN161" s="395"/>
      <c r="AO161" s="114">
        <v>153</v>
      </c>
      <c r="AP161" s="365"/>
      <c r="AQ161" s="365"/>
      <c r="AR161" s="365"/>
      <c r="AS161" s="365"/>
      <c r="AT161" s="365"/>
      <c r="AU161" s="365"/>
      <c r="AV161" s="365"/>
      <c r="AW161" s="365"/>
      <c r="AX161" s="365"/>
      <c r="AY161" s="365"/>
      <c r="AZ161" s="365"/>
      <c r="BA161" s="365"/>
      <c r="BB161" s="365"/>
      <c r="BC161" s="365"/>
      <c r="BD161" s="365"/>
      <c r="BE161" s="365"/>
      <c r="BF161" s="365"/>
      <c r="BG161" s="365"/>
      <c r="BH161" s="365"/>
      <c r="BI161" s="114" t="s">
        <v>3852</v>
      </c>
      <c r="BJ161" s="114" t="s">
        <v>3853</v>
      </c>
      <c r="BK161" s="365"/>
      <c r="BL161" s="365"/>
      <c r="BM161" s="365"/>
      <c r="BN161" s="365"/>
      <c r="BO161" s="365"/>
      <c r="BP161" s="365"/>
      <c r="BQ161" s="365"/>
      <c r="BR161" s="365"/>
      <c r="BS161" s="114" t="s">
        <v>3854</v>
      </c>
      <c r="BT161" s="365"/>
      <c r="BU161" s="365"/>
      <c r="BV161" s="395"/>
      <c r="BW161" s="395"/>
      <c r="BX161" s="395"/>
      <c r="BY161" s="396"/>
      <c r="BZ161" s="396"/>
      <c r="CA161" s="396"/>
      <c r="CB161" s="396"/>
      <c r="CC161" s="396"/>
      <c r="CD161" s="396"/>
      <c r="CE161" s="396"/>
      <c r="CF161" s="396"/>
      <c r="CG161" s="396"/>
      <c r="CH161" s="396"/>
      <c r="CI161" s="396"/>
      <c r="CJ161" s="396"/>
      <c r="CK161" s="396"/>
      <c r="CL161" s="396"/>
      <c r="CM161" s="396"/>
      <c r="CN161" s="396"/>
      <c r="CO161" s="396"/>
      <c r="CP161" s="396"/>
      <c r="CQ161" s="396"/>
      <c r="CR161" s="380" t="s">
        <v>3855</v>
      </c>
      <c r="CS161" s="380" t="s">
        <v>3856</v>
      </c>
      <c r="CT161" s="396"/>
      <c r="CU161" s="396"/>
      <c r="CV161" s="396"/>
      <c r="CW161" s="396"/>
      <c r="CX161" s="396"/>
      <c r="CY161" s="396"/>
      <c r="CZ161" s="396"/>
      <c r="DA161" s="396"/>
      <c r="DB161" s="380" t="s">
        <v>3857</v>
      </c>
      <c r="DC161" s="396"/>
      <c r="DD161" s="396"/>
    </row>
    <row r="162" spans="37:108" ht="15" hidden="1" customHeight="1">
      <c r="AK162" s="113" t="str">
        <f t="shared" si="6"/>
        <v/>
      </c>
      <c r="AL162" s="113" t="str">
        <f t="shared" si="7"/>
        <v/>
      </c>
      <c r="AM162" s="114" t="str">
        <f t="shared" si="8"/>
        <v/>
      </c>
      <c r="AN162" s="395"/>
      <c r="AO162" s="114">
        <v>154</v>
      </c>
      <c r="AP162" s="365"/>
      <c r="AQ162" s="365"/>
      <c r="AR162" s="365"/>
      <c r="AS162" s="365"/>
      <c r="AT162" s="365"/>
      <c r="AU162" s="365"/>
      <c r="AV162" s="365"/>
      <c r="AW162" s="365"/>
      <c r="AX162" s="365"/>
      <c r="AY162" s="365"/>
      <c r="AZ162" s="365"/>
      <c r="BA162" s="365"/>
      <c r="BB162" s="365"/>
      <c r="BC162" s="365"/>
      <c r="BD162" s="365"/>
      <c r="BE162" s="365"/>
      <c r="BF162" s="365"/>
      <c r="BG162" s="365"/>
      <c r="BH162" s="365"/>
      <c r="BI162" s="114" t="s">
        <v>3858</v>
      </c>
      <c r="BJ162" s="114" t="s">
        <v>3859</v>
      </c>
      <c r="BK162" s="365"/>
      <c r="BL162" s="365"/>
      <c r="BM162" s="365"/>
      <c r="BN162" s="365"/>
      <c r="BO162" s="365"/>
      <c r="BP162" s="365"/>
      <c r="BQ162" s="365"/>
      <c r="BR162" s="365"/>
      <c r="BS162" s="114" t="s">
        <v>3860</v>
      </c>
      <c r="BT162" s="365"/>
      <c r="BU162" s="365"/>
      <c r="BV162" s="395"/>
      <c r="BW162" s="395"/>
      <c r="BX162" s="395"/>
      <c r="BY162" s="396"/>
      <c r="BZ162" s="396"/>
      <c r="CA162" s="396"/>
      <c r="CB162" s="396"/>
      <c r="CC162" s="396"/>
      <c r="CD162" s="396"/>
      <c r="CE162" s="396"/>
      <c r="CF162" s="396"/>
      <c r="CG162" s="396"/>
      <c r="CH162" s="396"/>
      <c r="CI162" s="396"/>
      <c r="CJ162" s="396"/>
      <c r="CK162" s="396"/>
      <c r="CL162" s="396"/>
      <c r="CM162" s="396"/>
      <c r="CN162" s="396"/>
      <c r="CO162" s="396"/>
      <c r="CP162" s="396"/>
      <c r="CQ162" s="396"/>
      <c r="CR162" s="380" t="s">
        <v>3861</v>
      </c>
      <c r="CS162" s="380" t="s">
        <v>3862</v>
      </c>
      <c r="CT162" s="396"/>
      <c r="CU162" s="396"/>
      <c r="CV162" s="396"/>
      <c r="CW162" s="396"/>
      <c r="CX162" s="396"/>
      <c r="CY162" s="396"/>
      <c r="CZ162" s="396"/>
      <c r="DA162" s="396"/>
      <c r="DB162" s="380" t="s">
        <v>3863</v>
      </c>
      <c r="DC162" s="396"/>
      <c r="DD162" s="396"/>
    </row>
    <row r="163" spans="37:108" ht="15" hidden="1" customHeight="1">
      <c r="AK163" s="113" t="str">
        <f t="shared" si="6"/>
        <v/>
      </c>
      <c r="AL163" s="113" t="str">
        <f t="shared" si="7"/>
        <v/>
      </c>
      <c r="AM163" s="114" t="str">
        <f t="shared" si="8"/>
        <v/>
      </c>
      <c r="AN163" s="395"/>
      <c r="AO163" s="114">
        <v>155</v>
      </c>
      <c r="AP163" s="365"/>
      <c r="AQ163" s="365"/>
      <c r="AR163" s="365"/>
      <c r="AS163" s="365"/>
      <c r="AT163" s="365"/>
      <c r="AU163" s="365"/>
      <c r="AV163" s="365"/>
      <c r="AW163" s="365"/>
      <c r="AX163" s="365"/>
      <c r="AY163" s="365"/>
      <c r="AZ163" s="365"/>
      <c r="BA163" s="365"/>
      <c r="BB163" s="365"/>
      <c r="BC163" s="365"/>
      <c r="BD163" s="365"/>
      <c r="BE163" s="365"/>
      <c r="BF163" s="365"/>
      <c r="BG163" s="365"/>
      <c r="BH163" s="365"/>
      <c r="BI163" s="114" t="s">
        <v>3864</v>
      </c>
      <c r="BJ163" s="114" t="s">
        <v>3865</v>
      </c>
      <c r="BK163" s="365"/>
      <c r="BL163" s="365"/>
      <c r="BM163" s="365"/>
      <c r="BN163" s="365"/>
      <c r="BO163" s="365"/>
      <c r="BP163" s="365"/>
      <c r="BQ163" s="365"/>
      <c r="BR163" s="365"/>
      <c r="BS163" s="114" t="s">
        <v>3866</v>
      </c>
      <c r="BT163" s="365"/>
      <c r="BU163" s="365"/>
      <c r="BV163" s="395"/>
      <c r="BW163" s="395"/>
      <c r="BX163" s="395"/>
      <c r="BY163" s="396"/>
      <c r="BZ163" s="396"/>
      <c r="CA163" s="396"/>
      <c r="CB163" s="396"/>
      <c r="CC163" s="396"/>
      <c r="CD163" s="396"/>
      <c r="CE163" s="396"/>
      <c r="CF163" s="396"/>
      <c r="CG163" s="396"/>
      <c r="CH163" s="396"/>
      <c r="CI163" s="396"/>
      <c r="CJ163" s="396"/>
      <c r="CK163" s="396"/>
      <c r="CL163" s="396"/>
      <c r="CM163" s="396"/>
      <c r="CN163" s="396"/>
      <c r="CO163" s="396"/>
      <c r="CP163" s="396"/>
      <c r="CQ163" s="396"/>
      <c r="CR163" s="380" t="s">
        <v>3867</v>
      </c>
      <c r="CS163" s="380" t="s">
        <v>3868</v>
      </c>
      <c r="CT163" s="396"/>
      <c r="CU163" s="396"/>
      <c r="CV163" s="396"/>
      <c r="CW163" s="396"/>
      <c r="CX163" s="396"/>
      <c r="CY163" s="396"/>
      <c r="CZ163" s="396"/>
      <c r="DA163" s="396"/>
      <c r="DB163" s="380" t="s">
        <v>3869</v>
      </c>
      <c r="DC163" s="396"/>
      <c r="DD163" s="396"/>
    </row>
    <row r="164" spans="37:108" ht="15" hidden="1" customHeight="1">
      <c r="AK164" s="113" t="str">
        <f t="shared" si="6"/>
        <v/>
      </c>
      <c r="AL164" s="113" t="str">
        <f t="shared" si="7"/>
        <v/>
      </c>
      <c r="AM164" s="114" t="str">
        <f t="shared" si="8"/>
        <v/>
      </c>
      <c r="AN164" s="395"/>
      <c r="AO164" s="114">
        <v>156</v>
      </c>
      <c r="AP164" s="365"/>
      <c r="AQ164" s="365"/>
      <c r="AR164" s="365"/>
      <c r="AS164" s="365"/>
      <c r="AT164" s="365"/>
      <c r="AU164" s="365"/>
      <c r="AV164" s="365"/>
      <c r="AW164" s="365"/>
      <c r="AX164" s="365"/>
      <c r="AY164" s="365"/>
      <c r="AZ164" s="365"/>
      <c r="BA164" s="365"/>
      <c r="BB164" s="365"/>
      <c r="BC164" s="365"/>
      <c r="BD164" s="365"/>
      <c r="BE164" s="365"/>
      <c r="BF164" s="365"/>
      <c r="BG164" s="365"/>
      <c r="BH164" s="365"/>
      <c r="BI164" s="114" t="s">
        <v>3870</v>
      </c>
      <c r="BJ164" s="114" t="s">
        <v>3871</v>
      </c>
      <c r="BK164" s="365"/>
      <c r="BL164" s="365"/>
      <c r="BM164" s="365"/>
      <c r="BN164" s="365"/>
      <c r="BO164" s="365"/>
      <c r="BP164" s="365"/>
      <c r="BQ164" s="365"/>
      <c r="BR164" s="365"/>
      <c r="BS164" s="114" t="s">
        <v>3872</v>
      </c>
      <c r="BT164" s="365"/>
      <c r="BU164" s="365"/>
      <c r="BV164" s="395"/>
      <c r="BW164" s="395"/>
      <c r="BX164" s="395"/>
      <c r="BY164" s="396"/>
      <c r="BZ164" s="396"/>
      <c r="CA164" s="396"/>
      <c r="CB164" s="396"/>
      <c r="CC164" s="396"/>
      <c r="CD164" s="396"/>
      <c r="CE164" s="396"/>
      <c r="CF164" s="396"/>
      <c r="CG164" s="396"/>
      <c r="CH164" s="396"/>
      <c r="CI164" s="396"/>
      <c r="CJ164" s="396"/>
      <c r="CK164" s="396"/>
      <c r="CL164" s="396"/>
      <c r="CM164" s="396"/>
      <c r="CN164" s="396"/>
      <c r="CO164" s="396"/>
      <c r="CP164" s="396"/>
      <c r="CQ164" s="396"/>
      <c r="CR164" s="380" t="s">
        <v>3873</v>
      </c>
      <c r="CS164" s="380" t="s">
        <v>3874</v>
      </c>
      <c r="CT164" s="396"/>
      <c r="CU164" s="396"/>
      <c r="CV164" s="396"/>
      <c r="CW164" s="396"/>
      <c r="CX164" s="396"/>
      <c r="CY164" s="396"/>
      <c r="CZ164" s="396"/>
      <c r="DA164" s="396"/>
      <c r="DB164" s="380" t="s">
        <v>3875</v>
      </c>
      <c r="DC164" s="396"/>
      <c r="DD164" s="396"/>
    </row>
    <row r="165" spans="37:108" ht="15" hidden="1" customHeight="1">
      <c r="AK165" s="113" t="str">
        <f t="shared" si="6"/>
        <v/>
      </c>
      <c r="AL165" s="113" t="str">
        <f t="shared" si="7"/>
        <v/>
      </c>
      <c r="AM165" s="114" t="str">
        <f t="shared" si="8"/>
        <v/>
      </c>
      <c r="AN165" s="395"/>
      <c r="AO165" s="114">
        <v>157</v>
      </c>
      <c r="AP165" s="365"/>
      <c r="AQ165" s="365"/>
      <c r="AR165" s="365"/>
      <c r="AS165" s="365"/>
      <c r="AT165" s="365"/>
      <c r="AU165" s="365"/>
      <c r="AV165" s="365"/>
      <c r="AW165" s="365"/>
      <c r="AX165" s="365"/>
      <c r="AY165" s="365"/>
      <c r="AZ165" s="365"/>
      <c r="BA165" s="365"/>
      <c r="BB165" s="365"/>
      <c r="BC165" s="365"/>
      <c r="BD165" s="365"/>
      <c r="BE165" s="365"/>
      <c r="BF165" s="365"/>
      <c r="BG165" s="365"/>
      <c r="BH165" s="365"/>
      <c r="BI165" s="114" t="s">
        <v>3876</v>
      </c>
      <c r="BJ165" s="114" t="s">
        <v>3877</v>
      </c>
      <c r="BK165" s="365"/>
      <c r="BL165" s="365"/>
      <c r="BM165" s="365"/>
      <c r="BN165" s="365"/>
      <c r="BO165" s="365"/>
      <c r="BP165" s="365"/>
      <c r="BQ165" s="365"/>
      <c r="BR165" s="365"/>
      <c r="BS165" s="114" t="s">
        <v>3878</v>
      </c>
      <c r="BT165" s="365"/>
      <c r="BU165" s="365"/>
      <c r="BV165" s="395"/>
      <c r="BW165" s="395"/>
      <c r="BX165" s="395"/>
      <c r="BY165" s="396"/>
      <c r="BZ165" s="396"/>
      <c r="CA165" s="396"/>
      <c r="CB165" s="396"/>
      <c r="CC165" s="396"/>
      <c r="CD165" s="396"/>
      <c r="CE165" s="396"/>
      <c r="CF165" s="396"/>
      <c r="CG165" s="396"/>
      <c r="CH165" s="396"/>
      <c r="CI165" s="396"/>
      <c r="CJ165" s="396"/>
      <c r="CK165" s="396"/>
      <c r="CL165" s="396"/>
      <c r="CM165" s="396"/>
      <c r="CN165" s="396"/>
      <c r="CO165" s="396"/>
      <c r="CP165" s="396"/>
      <c r="CQ165" s="396"/>
      <c r="CR165" s="380" t="s">
        <v>3879</v>
      </c>
      <c r="CS165" s="380" t="s">
        <v>3880</v>
      </c>
      <c r="CT165" s="396"/>
      <c r="CU165" s="396"/>
      <c r="CV165" s="396"/>
      <c r="CW165" s="396"/>
      <c r="CX165" s="396"/>
      <c r="CY165" s="396"/>
      <c r="CZ165" s="396"/>
      <c r="DA165" s="396"/>
      <c r="DB165" s="380" t="s">
        <v>3881</v>
      </c>
      <c r="DC165" s="396"/>
      <c r="DD165" s="396"/>
    </row>
    <row r="166" spans="37:108" ht="15" hidden="1" customHeight="1">
      <c r="AK166" s="113" t="str">
        <f t="shared" si="6"/>
        <v/>
      </c>
      <c r="AL166" s="113" t="str">
        <f t="shared" si="7"/>
        <v/>
      </c>
      <c r="AM166" s="114" t="str">
        <f t="shared" si="8"/>
        <v/>
      </c>
      <c r="AN166" s="395"/>
      <c r="AO166" s="114">
        <v>158</v>
      </c>
      <c r="AP166" s="365"/>
      <c r="AQ166" s="365"/>
      <c r="AR166" s="365"/>
      <c r="AS166" s="365"/>
      <c r="AT166" s="365"/>
      <c r="AU166" s="365"/>
      <c r="AV166" s="365"/>
      <c r="AW166" s="365"/>
      <c r="AX166" s="365"/>
      <c r="AY166" s="365"/>
      <c r="AZ166" s="365"/>
      <c r="BA166" s="365"/>
      <c r="BB166" s="365"/>
      <c r="BC166" s="365"/>
      <c r="BD166" s="365"/>
      <c r="BE166" s="365"/>
      <c r="BF166" s="365"/>
      <c r="BG166" s="365"/>
      <c r="BH166" s="365"/>
      <c r="BI166" s="114" t="s">
        <v>3882</v>
      </c>
      <c r="BJ166" s="114" t="s">
        <v>3883</v>
      </c>
      <c r="BK166" s="365"/>
      <c r="BL166" s="365"/>
      <c r="BM166" s="365"/>
      <c r="BN166" s="365"/>
      <c r="BO166" s="365"/>
      <c r="BP166" s="365"/>
      <c r="BQ166" s="365"/>
      <c r="BR166" s="365"/>
      <c r="BS166" s="114" t="s">
        <v>3884</v>
      </c>
      <c r="BT166" s="365"/>
      <c r="BU166" s="365"/>
      <c r="BV166" s="395"/>
      <c r="BW166" s="395"/>
      <c r="BX166" s="395"/>
      <c r="BY166" s="396"/>
      <c r="BZ166" s="396"/>
      <c r="CA166" s="396"/>
      <c r="CB166" s="396"/>
      <c r="CC166" s="396"/>
      <c r="CD166" s="396"/>
      <c r="CE166" s="396"/>
      <c r="CF166" s="396"/>
      <c r="CG166" s="396"/>
      <c r="CH166" s="396"/>
      <c r="CI166" s="396"/>
      <c r="CJ166" s="396"/>
      <c r="CK166" s="396"/>
      <c r="CL166" s="396"/>
      <c r="CM166" s="396"/>
      <c r="CN166" s="396"/>
      <c r="CO166" s="396"/>
      <c r="CP166" s="396"/>
      <c r="CQ166" s="396"/>
      <c r="CR166" s="380" t="s">
        <v>3885</v>
      </c>
      <c r="CS166" s="380" t="s">
        <v>3886</v>
      </c>
      <c r="CT166" s="396"/>
      <c r="CU166" s="396"/>
      <c r="CV166" s="396"/>
      <c r="CW166" s="396"/>
      <c r="CX166" s="396"/>
      <c r="CY166" s="396"/>
      <c r="CZ166" s="396"/>
      <c r="DA166" s="396"/>
      <c r="DB166" s="380" t="s">
        <v>3887</v>
      </c>
      <c r="DC166" s="396"/>
      <c r="DD166" s="396"/>
    </row>
    <row r="167" spans="37:108" ht="15" hidden="1" customHeight="1">
      <c r="AK167" s="113" t="str">
        <f t="shared" si="6"/>
        <v/>
      </c>
      <c r="AL167" s="113" t="str">
        <f t="shared" si="7"/>
        <v/>
      </c>
      <c r="AM167" s="114" t="str">
        <f t="shared" si="8"/>
        <v/>
      </c>
      <c r="AN167" s="395"/>
      <c r="AO167" s="114">
        <v>159</v>
      </c>
      <c r="AP167" s="365"/>
      <c r="AQ167" s="365"/>
      <c r="AR167" s="365"/>
      <c r="AS167" s="365"/>
      <c r="AT167" s="365"/>
      <c r="AU167" s="365"/>
      <c r="AV167" s="365"/>
      <c r="AW167" s="365"/>
      <c r="AX167" s="365"/>
      <c r="AY167" s="365"/>
      <c r="AZ167" s="365"/>
      <c r="BA167" s="365"/>
      <c r="BB167" s="365"/>
      <c r="BC167" s="365"/>
      <c r="BD167" s="365"/>
      <c r="BE167" s="365"/>
      <c r="BF167" s="365"/>
      <c r="BG167" s="365"/>
      <c r="BH167" s="365"/>
      <c r="BI167" s="114" t="s">
        <v>3888</v>
      </c>
      <c r="BJ167" s="114" t="s">
        <v>3889</v>
      </c>
      <c r="BK167" s="365"/>
      <c r="BL167" s="365"/>
      <c r="BM167" s="365"/>
      <c r="BN167" s="365"/>
      <c r="BO167" s="365"/>
      <c r="BP167" s="365"/>
      <c r="BQ167" s="365"/>
      <c r="BR167" s="365"/>
      <c r="BS167" s="114" t="s">
        <v>3890</v>
      </c>
      <c r="BT167" s="365"/>
      <c r="BU167" s="365"/>
      <c r="BV167" s="395"/>
      <c r="BW167" s="395"/>
      <c r="BX167" s="395"/>
      <c r="BY167" s="396"/>
      <c r="BZ167" s="396"/>
      <c r="CA167" s="396"/>
      <c r="CB167" s="396"/>
      <c r="CC167" s="396"/>
      <c r="CD167" s="396"/>
      <c r="CE167" s="396"/>
      <c r="CF167" s="396"/>
      <c r="CG167" s="396"/>
      <c r="CH167" s="396"/>
      <c r="CI167" s="396"/>
      <c r="CJ167" s="396"/>
      <c r="CK167" s="396"/>
      <c r="CL167" s="396"/>
      <c r="CM167" s="396"/>
      <c r="CN167" s="396"/>
      <c r="CO167" s="396"/>
      <c r="CP167" s="396"/>
      <c r="CQ167" s="396"/>
      <c r="CR167" s="380" t="s">
        <v>3891</v>
      </c>
      <c r="CS167" s="380" t="s">
        <v>3892</v>
      </c>
      <c r="CT167" s="396"/>
      <c r="CU167" s="396"/>
      <c r="CV167" s="396"/>
      <c r="CW167" s="396"/>
      <c r="CX167" s="396"/>
      <c r="CY167" s="396"/>
      <c r="CZ167" s="396"/>
      <c r="DA167" s="396"/>
      <c r="DB167" s="380" t="s">
        <v>3893</v>
      </c>
      <c r="DC167" s="396"/>
      <c r="DD167" s="396"/>
    </row>
    <row r="168" spans="37:108" ht="15" hidden="1" customHeight="1">
      <c r="AK168" s="113" t="str">
        <f t="shared" si="6"/>
        <v/>
      </c>
      <c r="AL168" s="113" t="str">
        <f t="shared" si="7"/>
        <v/>
      </c>
      <c r="AM168" s="114" t="str">
        <f t="shared" si="8"/>
        <v/>
      </c>
      <c r="AN168" s="395"/>
      <c r="AO168" s="114">
        <v>160</v>
      </c>
      <c r="AP168" s="365"/>
      <c r="AQ168" s="365"/>
      <c r="AR168" s="365"/>
      <c r="AS168" s="365"/>
      <c r="AT168" s="365"/>
      <c r="AU168" s="365"/>
      <c r="AV168" s="365"/>
      <c r="AW168" s="365"/>
      <c r="AX168" s="365"/>
      <c r="AY168" s="365"/>
      <c r="AZ168" s="365"/>
      <c r="BA168" s="365"/>
      <c r="BB168" s="365"/>
      <c r="BC168" s="365"/>
      <c r="BD168" s="365"/>
      <c r="BE168" s="365"/>
      <c r="BF168" s="365"/>
      <c r="BG168" s="365"/>
      <c r="BH168" s="365"/>
      <c r="BI168" s="114" t="s">
        <v>3894</v>
      </c>
      <c r="BJ168" s="114" t="s">
        <v>3895</v>
      </c>
      <c r="BK168" s="365"/>
      <c r="BL168" s="365"/>
      <c r="BM168" s="365"/>
      <c r="BN168" s="365"/>
      <c r="BO168" s="365"/>
      <c r="BP168" s="365"/>
      <c r="BQ168" s="365"/>
      <c r="BR168" s="365"/>
      <c r="BS168" s="114" t="s">
        <v>3896</v>
      </c>
      <c r="BT168" s="365"/>
      <c r="BU168" s="365"/>
      <c r="BV168" s="395"/>
      <c r="BW168" s="395"/>
      <c r="BX168" s="395"/>
      <c r="BY168" s="396"/>
      <c r="BZ168" s="396"/>
      <c r="CA168" s="396"/>
      <c r="CB168" s="396"/>
      <c r="CC168" s="396"/>
      <c r="CD168" s="396"/>
      <c r="CE168" s="396"/>
      <c r="CF168" s="396"/>
      <c r="CG168" s="396"/>
      <c r="CH168" s="396"/>
      <c r="CI168" s="396"/>
      <c r="CJ168" s="396"/>
      <c r="CK168" s="396"/>
      <c r="CL168" s="396"/>
      <c r="CM168" s="396"/>
      <c r="CN168" s="396"/>
      <c r="CO168" s="396"/>
      <c r="CP168" s="396"/>
      <c r="CQ168" s="396"/>
      <c r="CR168" s="380" t="s">
        <v>3897</v>
      </c>
      <c r="CS168" s="380" t="s">
        <v>3898</v>
      </c>
      <c r="CT168" s="396"/>
      <c r="CU168" s="396"/>
      <c r="CV168" s="396"/>
      <c r="CW168" s="396"/>
      <c r="CX168" s="396"/>
      <c r="CY168" s="396"/>
      <c r="CZ168" s="396"/>
      <c r="DA168" s="396"/>
      <c r="DB168" s="380" t="s">
        <v>3899</v>
      </c>
      <c r="DC168" s="396"/>
      <c r="DD168" s="396"/>
    </row>
    <row r="169" spans="37:108" ht="15" hidden="1" customHeight="1">
      <c r="AK169" s="113" t="str">
        <f t="shared" si="6"/>
        <v/>
      </c>
      <c r="AL169" s="113" t="str">
        <f t="shared" si="7"/>
        <v/>
      </c>
      <c r="AM169" s="114" t="str">
        <f t="shared" si="8"/>
        <v/>
      </c>
      <c r="AN169" s="395"/>
      <c r="AO169" s="114">
        <v>161</v>
      </c>
      <c r="AP169" s="365"/>
      <c r="AQ169" s="365"/>
      <c r="AR169" s="365"/>
      <c r="AS169" s="365"/>
      <c r="AT169" s="365"/>
      <c r="AU169" s="365"/>
      <c r="AV169" s="365"/>
      <c r="AW169" s="365"/>
      <c r="AX169" s="365"/>
      <c r="AY169" s="365"/>
      <c r="AZ169" s="365"/>
      <c r="BA169" s="365"/>
      <c r="BB169" s="365"/>
      <c r="BC169" s="365"/>
      <c r="BD169" s="365"/>
      <c r="BE169" s="365"/>
      <c r="BF169" s="365"/>
      <c r="BG169" s="365"/>
      <c r="BH169" s="365"/>
      <c r="BI169" s="114" t="s">
        <v>3900</v>
      </c>
      <c r="BJ169" s="114" t="s">
        <v>3901</v>
      </c>
      <c r="BK169" s="365"/>
      <c r="BL169" s="365"/>
      <c r="BM169" s="365"/>
      <c r="BN169" s="365"/>
      <c r="BO169" s="365"/>
      <c r="BP169" s="365"/>
      <c r="BQ169" s="365"/>
      <c r="BR169" s="365"/>
      <c r="BS169" s="114" t="s">
        <v>3902</v>
      </c>
      <c r="BT169" s="365"/>
      <c r="BU169" s="365"/>
      <c r="BV169" s="395"/>
      <c r="BW169" s="395"/>
      <c r="BX169" s="395"/>
      <c r="BY169" s="396"/>
      <c r="BZ169" s="396"/>
      <c r="CA169" s="396"/>
      <c r="CB169" s="396"/>
      <c r="CC169" s="396"/>
      <c r="CD169" s="396"/>
      <c r="CE169" s="396"/>
      <c r="CF169" s="396"/>
      <c r="CG169" s="396"/>
      <c r="CH169" s="396"/>
      <c r="CI169" s="396"/>
      <c r="CJ169" s="396"/>
      <c r="CK169" s="396"/>
      <c r="CL169" s="396"/>
      <c r="CM169" s="396"/>
      <c r="CN169" s="396"/>
      <c r="CO169" s="396"/>
      <c r="CP169" s="396"/>
      <c r="CQ169" s="396"/>
      <c r="CR169" s="380" t="s">
        <v>3903</v>
      </c>
      <c r="CS169" s="380" t="s">
        <v>3904</v>
      </c>
      <c r="CT169" s="396"/>
      <c r="CU169" s="396"/>
      <c r="CV169" s="396"/>
      <c r="CW169" s="396"/>
      <c r="CX169" s="396"/>
      <c r="CY169" s="396"/>
      <c r="CZ169" s="396"/>
      <c r="DA169" s="396"/>
      <c r="DB169" s="380" t="s">
        <v>3905</v>
      </c>
      <c r="DC169" s="396"/>
      <c r="DD169" s="396"/>
    </row>
    <row r="170" spans="37:108" ht="15" hidden="1" customHeight="1">
      <c r="AK170" s="113" t="str">
        <f t="shared" si="6"/>
        <v/>
      </c>
      <c r="AL170" s="113" t="str">
        <f t="shared" si="7"/>
        <v/>
      </c>
      <c r="AM170" s="114" t="str">
        <f t="shared" si="8"/>
        <v/>
      </c>
      <c r="AN170" s="395"/>
      <c r="AO170" s="114">
        <v>162</v>
      </c>
      <c r="AP170" s="365"/>
      <c r="AQ170" s="365"/>
      <c r="AR170" s="365"/>
      <c r="AS170" s="365"/>
      <c r="AT170" s="365"/>
      <c r="AU170" s="365"/>
      <c r="AV170" s="365"/>
      <c r="AW170" s="365"/>
      <c r="AX170" s="365"/>
      <c r="AY170" s="365"/>
      <c r="AZ170" s="365"/>
      <c r="BA170" s="365"/>
      <c r="BB170" s="365"/>
      <c r="BC170" s="365"/>
      <c r="BD170" s="365"/>
      <c r="BE170" s="365"/>
      <c r="BF170" s="365"/>
      <c r="BG170" s="365"/>
      <c r="BH170" s="365"/>
      <c r="BI170" s="114" t="s">
        <v>3906</v>
      </c>
      <c r="BJ170" s="114" t="s">
        <v>3907</v>
      </c>
      <c r="BK170" s="365"/>
      <c r="BL170" s="365"/>
      <c r="BM170" s="365"/>
      <c r="BN170" s="365"/>
      <c r="BO170" s="365"/>
      <c r="BP170" s="365"/>
      <c r="BQ170" s="365"/>
      <c r="BR170" s="365"/>
      <c r="BS170" s="114" t="s">
        <v>3908</v>
      </c>
      <c r="BT170" s="365"/>
      <c r="BU170" s="365"/>
      <c r="BV170" s="395"/>
      <c r="BW170" s="395"/>
      <c r="BX170" s="395"/>
      <c r="BY170" s="396"/>
      <c r="BZ170" s="396"/>
      <c r="CA170" s="396"/>
      <c r="CB170" s="396"/>
      <c r="CC170" s="396"/>
      <c r="CD170" s="396"/>
      <c r="CE170" s="396"/>
      <c r="CF170" s="396"/>
      <c r="CG170" s="396"/>
      <c r="CH170" s="396"/>
      <c r="CI170" s="396"/>
      <c r="CJ170" s="396"/>
      <c r="CK170" s="396"/>
      <c r="CL170" s="396"/>
      <c r="CM170" s="396"/>
      <c r="CN170" s="396"/>
      <c r="CO170" s="396"/>
      <c r="CP170" s="396"/>
      <c r="CQ170" s="396"/>
      <c r="CR170" s="380" t="s">
        <v>3909</v>
      </c>
      <c r="CS170" s="380" t="s">
        <v>3910</v>
      </c>
      <c r="CT170" s="396"/>
      <c r="CU170" s="396"/>
      <c r="CV170" s="396"/>
      <c r="CW170" s="396"/>
      <c r="CX170" s="396"/>
      <c r="CY170" s="396"/>
      <c r="CZ170" s="396"/>
      <c r="DA170" s="396"/>
      <c r="DB170" s="380" t="s">
        <v>3911</v>
      </c>
      <c r="DC170" s="396"/>
      <c r="DD170" s="396"/>
    </row>
    <row r="171" spans="37:108" ht="15" hidden="1" customHeight="1">
      <c r="AK171" s="113" t="str">
        <f t="shared" si="6"/>
        <v/>
      </c>
      <c r="AL171" s="113" t="str">
        <f t="shared" si="7"/>
        <v/>
      </c>
      <c r="AM171" s="114" t="str">
        <f t="shared" si="8"/>
        <v/>
      </c>
      <c r="AN171" s="395"/>
      <c r="AO171" s="114">
        <v>163</v>
      </c>
      <c r="AP171" s="365"/>
      <c r="AQ171" s="365"/>
      <c r="AR171" s="365"/>
      <c r="AS171" s="365"/>
      <c r="AT171" s="365"/>
      <c r="AU171" s="365"/>
      <c r="AV171" s="365"/>
      <c r="AW171" s="365"/>
      <c r="AX171" s="365"/>
      <c r="AY171" s="365"/>
      <c r="AZ171" s="365"/>
      <c r="BA171" s="365"/>
      <c r="BB171" s="365"/>
      <c r="BC171" s="365"/>
      <c r="BD171" s="365"/>
      <c r="BE171" s="365"/>
      <c r="BF171" s="365"/>
      <c r="BG171" s="365"/>
      <c r="BH171" s="365"/>
      <c r="BI171" s="114" t="s">
        <v>3912</v>
      </c>
      <c r="BJ171" s="114" t="s">
        <v>3913</v>
      </c>
      <c r="BK171" s="365"/>
      <c r="BL171" s="365"/>
      <c r="BM171" s="365"/>
      <c r="BN171" s="365"/>
      <c r="BO171" s="365"/>
      <c r="BP171" s="365"/>
      <c r="BQ171" s="365"/>
      <c r="BR171" s="365"/>
      <c r="BS171" s="114" t="s">
        <v>3914</v>
      </c>
      <c r="BT171" s="365"/>
      <c r="BU171" s="365"/>
      <c r="BV171" s="395"/>
      <c r="BW171" s="395"/>
      <c r="BX171" s="395"/>
      <c r="BY171" s="396"/>
      <c r="BZ171" s="396"/>
      <c r="CA171" s="396"/>
      <c r="CB171" s="396"/>
      <c r="CC171" s="396"/>
      <c r="CD171" s="396"/>
      <c r="CE171" s="396"/>
      <c r="CF171" s="396"/>
      <c r="CG171" s="396"/>
      <c r="CH171" s="396"/>
      <c r="CI171" s="396"/>
      <c r="CJ171" s="396"/>
      <c r="CK171" s="396"/>
      <c r="CL171" s="396"/>
      <c r="CM171" s="396"/>
      <c r="CN171" s="396"/>
      <c r="CO171" s="396"/>
      <c r="CP171" s="396"/>
      <c r="CQ171" s="396"/>
      <c r="CR171" s="380" t="s">
        <v>3915</v>
      </c>
      <c r="CS171" s="380" t="s">
        <v>3916</v>
      </c>
      <c r="CT171" s="396"/>
      <c r="CU171" s="396"/>
      <c r="CV171" s="396"/>
      <c r="CW171" s="396"/>
      <c r="CX171" s="396"/>
      <c r="CY171" s="396"/>
      <c r="CZ171" s="396"/>
      <c r="DA171" s="396"/>
      <c r="DB171" s="380" t="s">
        <v>3917</v>
      </c>
      <c r="DC171" s="396"/>
      <c r="DD171" s="396"/>
    </row>
    <row r="172" spans="37:108" ht="15" hidden="1" customHeight="1">
      <c r="AK172" s="113" t="str">
        <f t="shared" si="6"/>
        <v/>
      </c>
      <c r="AL172" s="113" t="str">
        <f t="shared" si="7"/>
        <v/>
      </c>
      <c r="AM172" s="114" t="str">
        <f t="shared" si="8"/>
        <v/>
      </c>
      <c r="AN172" s="395"/>
      <c r="AO172" s="114">
        <v>164</v>
      </c>
      <c r="AP172" s="365"/>
      <c r="AQ172" s="365"/>
      <c r="AR172" s="365"/>
      <c r="AS172" s="365"/>
      <c r="AT172" s="365"/>
      <c r="AU172" s="365"/>
      <c r="AV172" s="365"/>
      <c r="AW172" s="365"/>
      <c r="AX172" s="365"/>
      <c r="AY172" s="365"/>
      <c r="AZ172" s="365"/>
      <c r="BA172" s="365"/>
      <c r="BB172" s="365"/>
      <c r="BC172" s="365"/>
      <c r="BD172" s="365"/>
      <c r="BE172" s="365"/>
      <c r="BF172" s="365"/>
      <c r="BG172" s="365"/>
      <c r="BH172" s="365"/>
      <c r="BI172" s="114" t="s">
        <v>3918</v>
      </c>
      <c r="BJ172" s="114" t="s">
        <v>3919</v>
      </c>
      <c r="BK172" s="365"/>
      <c r="BL172" s="365"/>
      <c r="BM172" s="365"/>
      <c r="BN172" s="365"/>
      <c r="BO172" s="365"/>
      <c r="BP172" s="365"/>
      <c r="BQ172" s="365"/>
      <c r="BR172" s="365"/>
      <c r="BS172" s="114" t="s">
        <v>3920</v>
      </c>
      <c r="BT172" s="365"/>
      <c r="BU172" s="365"/>
      <c r="BV172" s="395"/>
      <c r="BW172" s="395"/>
      <c r="BX172" s="395"/>
      <c r="BY172" s="396"/>
      <c r="BZ172" s="396"/>
      <c r="CA172" s="396"/>
      <c r="CB172" s="396"/>
      <c r="CC172" s="396"/>
      <c r="CD172" s="396"/>
      <c r="CE172" s="396"/>
      <c r="CF172" s="396"/>
      <c r="CG172" s="396"/>
      <c r="CH172" s="396"/>
      <c r="CI172" s="396"/>
      <c r="CJ172" s="396"/>
      <c r="CK172" s="396"/>
      <c r="CL172" s="396"/>
      <c r="CM172" s="396"/>
      <c r="CN172" s="396"/>
      <c r="CO172" s="396"/>
      <c r="CP172" s="396"/>
      <c r="CQ172" s="396"/>
      <c r="CR172" s="380" t="s">
        <v>3921</v>
      </c>
      <c r="CS172" s="380" t="s">
        <v>3922</v>
      </c>
      <c r="CT172" s="396"/>
      <c r="CU172" s="396"/>
      <c r="CV172" s="396"/>
      <c r="CW172" s="396"/>
      <c r="CX172" s="396"/>
      <c r="CY172" s="396"/>
      <c r="CZ172" s="396"/>
      <c r="DA172" s="396"/>
      <c r="DB172" s="380" t="s">
        <v>3923</v>
      </c>
      <c r="DC172" s="396"/>
      <c r="DD172" s="396"/>
    </row>
    <row r="173" spans="37:108" ht="15" hidden="1" customHeight="1">
      <c r="AK173" s="113" t="str">
        <f t="shared" si="6"/>
        <v/>
      </c>
      <c r="AL173" s="113" t="str">
        <f t="shared" si="7"/>
        <v/>
      </c>
      <c r="AM173" s="114" t="str">
        <f t="shared" si="8"/>
        <v/>
      </c>
      <c r="AN173" s="395"/>
      <c r="AO173" s="114">
        <v>165</v>
      </c>
      <c r="AP173" s="365"/>
      <c r="AQ173" s="365"/>
      <c r="AR173" s="365"/>
      <c r="AS173" s="365"/>
      <c r="AT173" s="365"/>
      <c r="AU173" s="365"/>
      <c r="AV173" s="365"/>
      <c r="AW173" s="365"/>
      <c r="AX173" s="365"/>
      <c r="AY173" s="365"/>
      <c r="AZ173" s="365"/>
      <c r="BA173" s="365"/>
      <c r="BB173" s="365"/>
      <c r="BC173" s="365"/>
      <c r="BD173" s="365"/>
      <c r="BE173" s="365"/>
      <c r="BF173" s="365"/>
      <c r="BG173" s="365"/>
      <c r="BH173" s="365"/>
      <c r="BI173" s="114" t="s">
        <v>3924</v>
      </c>
      <c r="BJ173" s="114" t="s">
        <v>3925</v>
      </c>
      <c r="BK173" s="365"/>
      <c r="BL173" s="365"/>
      <c r="BM173" s="365"/>
      <c r="BN173" s="365"/>
      <c r="BO173" s="365"/>
      <c r="BP173" s="365"/>
      <c r="BQ173" s="365"/>
      <c r="BR173" s="365"/>
      <c r="BS173" s="114" t="s">
        <v>3926</v>
      </c>
      <c r="BT173" s="365"/>
      <c r="BU173" s="365"/>
      <c r="BV173" s="395"/>
      <c r="BW173" s="395"/>
      <c r="BX173" s="395"/>
      <c r="BY173" s="396"/>
      <c r="BZ173" s="396"/>
      <c r="CA173" s="396"/>
      <c r="CB173" s="396"/>
      <c r="CC173" s="396"/>
      <c r="CD173" s="396"/>
      <c r="CE173" s="396"/>
      <c r="CF173" s="396"/>
      <c r="CG173" s="396"/>
      <c r="CH173" s="396"/>
      <c r="CI173" s="396"/>
      <c r="CJ173" s="396"/>
      <c r="CK173" s="396"/>
      <c r="CL173" s="396"/>
      <c r="CM173" s="396"/>
      <c r="CN173" s="396"/>
      <c r="CO173" s="396"/>
      <c r="CP173" s="396"/>
      <c r="CQ173" s="396"/>
      <c r="CR173" s="380" t="s">
        <v>3927</v>
      </c>
      <c r="CS173" s="380" t="s">
        <v>3928</v>
      </c>
      <c r="CT173" s="396"/>
      <c r="CU173" s="396"/>
      <c r="CV173" s="396"/>
      <c r="CW173" s="396"/>
      <c r="CX173" s="396"/>
      <c r="CY173" s="396"/>
      <c r="CZ173" s="396"/>
      <c r="DA173" s="396"/>
      <c r="DB173" s="380" t="s">
        <v>3929</v>
      </c>
      <c r="DC173" s="396"/>
      <c r="DD173" s="396"/>
    </row>
    <row r="174" spans="37:108" ht="15" hidden="1" customHeight="1">
      <c r="AK174" s="113" t="str">
        <f t="shared" si="6"/>
        <v/>
      </c>
      <c r="AL174" s="113" t="str">
        <f t="shared" si="7"/>
        <v/>
      </c>
      <c r="AM174" s="114" t="str">
        <f t="shared" si="8"/>
        <v/>
      </c>
      <c r="AN174" s="395"/>
      <c r="AO174" s="114">
        <v>166</v>
      </c>
      <c r="AP174" s="365"/>
      <c r="AQ174" s="365"/>
      <c r="AR174" s="365"/>
      <c r="AS174" s="365"/>
      <c r="AT174" s="365"/>
      <c r="AU174" s="365"/>
      <c r="AV174" s="365"/>
      <c r="AW174" s="365"/>
      <c r="AX174" s="365"/>
      <c r="AY174" s="365"/>
      <c r="AZ174" s="365"/>
      <c r="BA174" s="365"/>
      <c r="BB174" s="365"/>
      <c r="BC174" s="365"/>
      <c r="BD174" s="365"/>
      <c r="BE174" s="365"/>
      <c r="BF174" s="365"/>
      <c r="BG174" s="365"/>
      <c r="BH174" s="365"/>
      <c r="BI174" s="114" t="s">
        <v>3930</v>
      </c>
      <c r="BJ174" s="114" t="s">
        <v>3931</v>
      </c>
      <c r="BK174" s="365"/>
      <c r="BL174" s="365"/>
      <c r="BM174" s="365"/>
      <c r="BN174" s="365"/>
      <c r="BO174" s="365"/>
      <c r="BP174" s="365"/>
      <c r="BQ174" s="365"/>
      <c r="BR174" s="365"/>
      <c r="BS174" s="114" t="s">
        <v>3932</v>
      </c>
      <c r="BT174" s="365"/>
      <c r="BU174" s="365"/>
      <c r="BV174" s="395"/>
      <c r="BW174" s="395"/>
      <c r="BX174" s="395"/>
      <c r="BY174" s="396"/>
      <c r="BZ174" s="396"/>
      <c r="CA174" s="396"/>
      <c r="CB174" s="396"/>
      <c r="CC174" s="396"/>
      <c r="CD174" s="396"/>
      <c r="CE174" s="396"/>
      <c r="CF174" s="396"/>
      <c r="CG174" s="396"/>
      <c r="CH174" s="396"/>
      <c r="CI174" s="396"/>
      <c r="CJ174" s="396"/>
      <c r="CK174" s="396"/>
      <c r="CL174" s="396"/>
      <c r="CM174" s="396"/>
      <c r="CN174" s="396"/>
      <c r="CO174" s="396"/>
      <c r="CP174" s="396"/>
      <c r="CQ174" s="396"/>
      <c r="CR174" s="380" t="s">
        <v>3933</v>
      </c>
      <c r="CS174" s="380" t="s">
        <v>3934</v>
      </c>
      <c r="CT174" s="396"/>
      <c r="CU174" s="396"/>
      <c r="CV174" s="396"/>
      <c r="CW174" s="396"/>
      <c r="CX174" s="396"/>
      <c r="CY174" s="396"/>
      <c r="CZ174" s="396"/>
      <c r="DA174" s="396"/>
      <c r="DB174" s="380" t="s">
        <v>3935</v>
      </c>
      <c r="DC174" s="396"/>
      <c r="DD174" s="396"/>
    </row>
    <row r="175" spans="37:108" ht="15" hidden="1" customHeight="1">
      <c r="AK175" s="113" t="str">
        <f t="shared" si="6"/>
        <v/>
      </c>
      <c r="AL175" s="113" t="str">
        <f t="shared" si="7"/>
        <v/>
      </c>
      <c r="AM175" s="114" t="str">
        <f t="shared" si="8"/>
        <v/>
      </c>
      <c r="AN175" s="395"/>
      <c r="AO175" s="114">
        <v>167</v>
      </c>
      <c r="AP175" s="365"/>
      <c r="AQ175" s="365"/>
      <c r="AR175" s="365"/>
      <c r="AS175" s="365"/>
      <c r="AT175" s="365"/>
      <c r="AU175" s="365"/>
      <c r="AV175" s="365"/>
      <c r="AW175" s="365"/>
      <c r="AX175" s="365"/>
      <c r="AY175" s="365"/>
      <c r="AZ175" s="365"/>
      <c r="BA175" s="365"/>
      <c r="BB175" s="365"/>
      <c r="BC175" s="365"/>
      <c r="BD175" s="365"/>
      <c r="BE175" s="365"/>
      <c r="BF175" s="365"/>
      <c r="BG175" s="365"/>
      <c r="BH175" s="365"/>
      <c r="BI175" s="114" t="s">
        <v>3936</v>
      </c>
      <c r="BJ175" s="114" t="s">
        <v>3937</v>
      </c>
      <c r="BK175" s="365"/>
      <c r="BL175" s="365"/>
      <c r="BM175" s="365"/>
      <c r="BN175" s="365"/>
      <c r="BO175" s="365"/>
      <c r="BP175" s="365"/>
      <c r="BQ175" s="365"/>
      <c r="BR175" s="365"/>
      <c r="BS175" s="114" t="s">
        <v>3938</v>
      </c>
      <c r="BT175" s="365"/>
      <c r="BU175" s="365"/>
      <c r="BV175" s="395"/>
      <c r="BW175" s="395"/>
      <c r="BX175" s="395"/>
      <c r="BY175" s="396"/>
      <c r="BZ175" s="396"/>
      <c r="CA175" s="396"/>
      <c r="CB175" s="396"/>
      <c r="CC175" s="396"/>
      <c r="CD175" s="396"/>
      <c r="CE175" s="396"/>
      <c r="CF175" s="396"/>
      <c r="CG175" s="396"/>
      <c r="CH175" s="396"/>
      <c r="CI175" s="396"/>
      <c r="CJ175" s="396"/>
      <c r="CK175" s="396"/>
      <c r="CL175" s="396"/>
      <c r="CM175" s="396"/>
      <c r="CN175" s="396"/>
      <c r="CO175" s="396"/>
      <c r="CP175" s="396"/>
      <c r="CQ175" s="396"/>
      <c r="CR175" s="380" t="s">
        <v>3939</v>
      </c>
      <c r="CS175" s="380" t="s">
        <v>3940</v>
      </c>
      <c r="CT175" s="396"/>
      <c r="CU175" s="396"/>
      <c r="CV175" s="396"/>
      <c r="CW175" s="396"/>
      <c r="CX175" s="396"/>
      <c r="CY175" s="396"/>
      <c r="CZ175" s="396"/>
      <c r="DA175" s="396"/>
      <c r="DB175" s="380" t="s">
        <v>3941</v>
      </c>
      <c r="DC175" s="396"/>
      <c r="DD175" s="396"/>
    </row>
    <row r="176" spans="37:108" ht="15" hidden="1" customHeight="1">
      <c r="AK176" s="113" t="str">
        <f t="shared" si="6"/>
        <v/>
      </c>
      <c r="AL176" s="113" t="str">
        <f t="shared" si="7"/>
        <v/>
      </c>
      <c r="AM176" s="114" t="str">
        <f t="shared" si="8"/>
        <v/>
      </c>
      <c r="AN176" s="395"/>
      <c r="AO176" s="114">
        <v>168</v>
      </c>
      <c r="AP176" s="365"/>
      <c r="AQ176" s="365"/>
      <c r="AR176" s="365"/>
      <c r="AS176" s="365"/>
      <c r="AT176" s="365"/>
      <c r="AU176" s="365"/>
      <c r="AV176" s="365"/>
      <c r="AW176" s="365"/>
      <c r="AX176" s="365"/>
      <c r="AY176" s="365"/>
      <c r="AZ176" s="365"/>
      <c r="BA176" s="365"/>
      <c r="BB176" s="365"/>
      <c r="BC176" s="365"/>
      <c r="BD176" s="365"/>
      <c r="BE176" s="365"/>
      <c r="BF176" s="365"/>
      <c r="BG176" s="365"/>
      <c r="BH176" s="365"/>
      <c r="BI176" s="114" t="s">
        <v>3942</v>
      </c>
      <c r="BJ176" s="114" t="s">
        <v>3943</v>
      </c>
      <c r="BK176" s="365"/>
      <c r="BL176" s="365"/>
      <c r="BM176" s="365"/>
      <c r="BN176" s="365"/>
      <c r="BO176" s="365"/>
      <c r="BP176" s="365"/>
      <c r="BQ176" s="365"/>
      <c r="BR176" s="365"/>
      <c r="BS176" s="114" t="s">
        <v>3944</v>
      </c>
      <c r="BT176" s="365"/>
      <c r="BU176" s="365"/>
      <c r="BV176" s="395"/>
      <c r="BW176" s="395"/>
      <c r="BX176" s="395"/>
      <c r="BY176" s="396"/>
      <c r="BZ176" s="396"/>
      <c r="CA176" s="396"/>
      <c r="CB176" s="396"/>
      <c r="CC176" s="396"/>
      <c r="CD176" s="396"/>
      <c r="CE176" s="396"/>
      <c r="CF176" s="396"/>
      <c r="CG176" s="396"/>
      <c r="CH176" s="396"/>
      <c r="CI176" s="396"/>
      <c r="CJ176" s="396"/>
      <c r="CK176" s="396"/>
      <c r="CL176" s="396"/>
      <c r="CM176" s="396"/>
      <c r="CN176" s="396"/>
      <c r="CO176" s="396"/>
      <c r="CP176" s="396"/>
      <c r="CQ176" s="396"/>
      <c r="CR176" s="380" t="s">
        <v>3945</v>
      </c>
      <c r="CS176" s="380" t="s">
        <v>3946</v>
      </c>
      <c r="CT176" s="396"/>
      <c r="CU176" s="396"/>
      <c r="CV176" s="396"/>
      <c r="CW176" s="396"/>
      <c r="CX176" s="396"/>
      <c r="CY176" s="396"/>
      <c r="CZ176" s="396"/>
      <c r="DA176" s="396"/>
      <c r="DB176" s="380" t="s">
        <v>3946</v>
      </c>
      <c r="DC176" s="396"/>
      <c r="DD176" s="396"/>
    </row>
    <row r="177" spans="37:108" ht="15" hidden="1" customHeight="1">
      <c r="AK177" s="113" t="str">
        <f t="shared" si="6"/>
        <v/>
      </c>
      <c r="AL177" s="113" t="str">
        <f t="shared" si="7"/>
        <v/>
      </c>
      <c r="AM177" s="114" t="str">
        <f t="shared" si="8"/>
        <v/>
      </c>
      <c r="AN177" s="395"/>
      <c r="AO177" s="114">
        <v>169</v>
      </c>
      <c r="AP177" s="365"/>
      <c r="AQ177" s="365"/>
      <c r="AR177" s="365"/>
      <c r="AS177" s="365"/>
      <c r="AT177" s="365"/>
      <c r="AU177" s="365"/>
      <c r="AV177" s="365"/>
      <c r="AW177" s="365"/>
      <c r="AX177" s="365"/>
      <c r="AY177" s="365"/>
      <c r="AZ177" s="365"/>
      <c r="BA177" s="365"/>
      <c r="BB177" s="365"/>
      <c r="BC177" s="365"/>
      <c r="BD177" s="365"/>
      <c r="BE177" s="365"/>
      <c r="BF177" s="365"/>
      <c r="BG177" s="365"/>
      <c r="BH177" s="365"/>
      <c r="BI177" s="114" t="s">
        <v>3947</v>
      </c>
      <c r="BJ177" s="114" t="s">
        <v>3948</v>
      </c>
      <c r="BK177" s="365"/>
      <c r="BL177" s="365"/>
      <c r="BM177" s="365"/>
      <c r="BN177" s="365"/>
      <c r="BO177" s="365"/>
      <c r="BP177" s="365"/>
      <c r="BQ177" s="365"/>
      <c r="BR177" s="365"/>
      <c r="BS177" s="114" t="s">
        <v>3949</v>
      </c>
      <c r="BT177" s="365"/>
      <c r="BU177" s="365"/>
      <c r="BV177" s="395"/>
      <c r="BW177" s="395"/>
      <c r="BX177" s="395"/>
      <c r="BY177" s="396"/>
      <c r="BZ177" s="396"/>
      <c r="CA177" s="396"/>
      <c r="CB177" s="396"/>
      <c r="CC177" s="396"/>
      <c r="CD177" s="396"/>
      <c r="CE177" s="396"/>
      <c r="CF177" s="396"/>
      <c r="CG177" s="396"/>
      <c r="CH177" s="396"/>
      <c r="CI177" s="396"/>
      <c r="CJ177" s="396"/>
      <c r="CK177" s="396"/>
      <c r="CL177" s="396"/>
      <c r="CM177" s="396"/>
      <c r="CN177" s="396"/>
      <c r="CO177" s="396"/>
      <c r="CP177" s="396"/>
      <c r="CQ177" s="396"/>
      <c r="CR177" s="380" t="s">
        <v>3950</v>
      </c>
      <c r="CS177" s="380" t="s">
        <v>3951</v>
      </c>
      <c r="CT177" s="396"/>
      <c r="CU177" s="396"/>
      <c r="CV177" s="396"/>
      <c r="CW177" s="396"/>
      <c r="CX177" s="396"/>
      <c r="CY177" s="396"/>
      <c r="CZ177" s="396"/>
      <c r="DA177" s="396"/>
      <c r="DB177" s="380" t="s">
        <v>3264</v>
      </c>
      <c r="DC177" s="396"/>
      <c r="DD177" s="396"/>
    </row>
    <row r="178" spans="37:108" ht="15" hidden="1" customHeight="1">
      <c r="AK178" s="113" t="str">
        <f t="shared" si="6"/>
        <v/>
      </c>
      <c r="AL178" s="113" t="str">
        <f t="shared" si="7"/>
        <v/>
      </c>
      <c r="AM178" s="114" t="str">
        <f t="shared" si="8"/>
        <v/>
      </c>
      <c r="AN178" s="395"/>
      <c r="AO178" s="114">
        <v>170</v>
      </c>
      <c r="AP178" s="365"/>
      <c r="AQ178" s="365"/>
      <c r="AR178" s="365"/>
      <c r="AS178" s="365"/>
      <c r="AT178" s="365"/>
      <c r="AU178" s="365"/>
      <c r="AV178" s="365"/>
      <c r="AW178" s="365"/>
      <c r="AX178" s="365"/>
      <c r="AY178" s="365"/>
      <c r="AZ178" s="365"/>
      <c r="BA178" s="365"/>
      <c r="BB178" s="365"/>
      <c r="BC178" s="365"/>
      <c r="BD178" s="365"/>
      <c r="BE178" s="365"/>
      <c r="BF178" s="365"/>
      <c r="BG178" s="365"/>
      <c r="BH178" s="365"/>
      <c r="BI178" s="114" t="s">
        <v>3952</v>
      </c>
      <c r="BJ178" s="114" t="s">
        <v>3953</v>
      </c>
      <c r="BK178" s="365"/>
      <c r="BL178" s="365"/>
      <c r="BM178" s="365"/>
      <c r="BN178" s="365"/>
      <c r="BO178" s="365"/>
      <c r="BP178" s="365"/>
      <c r="BQ178" s="365"/>
      <c r="BR178" s="365"/>
      <c r="BS178" s="114" t="s">
        <v>3954</v>
      </c>
      <c r="BT178" s="365"/>
      <c r="BU178" s="365"/>
      <c r="BV178" s="395"/>
      <c r="BW178" s="395"/>
      <c r="BX178" s="395"/>
      <c r="BY178" s="396"/>
      <c r="BZ178" s="396"/>
      <c r="CA178" s="396"/>
      <c r="CB178" s="396"/>
      <c r="CC178" s="396"/>
      <c r="CD178" s="396"/>
      <c r="CE178" s="396"/>
      <c r="CF178" s="396"/>
      <c r="CG178" s="396"/>
      <c r="CH178" s="396"/>
      <c r="CI178" s="396"/>
      <c r="CJ178" s="396"/>
      <c r="CK178" s="396"/>
      <c r="CL178" s="396"/>
      <c r="CM178" s="396"/>
      <c r="CN178" s="396"/>
      <c r="CO178" s="396"/>
      <c r="CP178" s="396"/>
      <c r="CQ178" s="396"/>
      <c r="CR178" s="380" t="s">
        <v>3955</v>
      </c>
      <c r="CS178" s="380" t="s">
        <v>3956</v>
      </c>
      <c r="CT178" s="396"/>
      <c r="CU178" s="396"/>
      <c r="CV178" s="396"/>
      <c r="CW178" s="396"/>
      <c r="CX178" s="396"/>
      <c r="CY178" s="396"/>
      <c r="CZ178" s="396"/>
      <c r="DA178" s="396"/>
      <c r="DB178" s="380" t="s">
        <v>3957</v>
      </c>
      <c r="DC178" s="396"/>
      <c r="DD178" s="396"/>
    </row>
    <row r="179" spans="37:108" ht="15" hidden="1" customHeight="1">
      <c r="AK179" s="113" t="str">
        <f t="shared" si="6"/>
        <v/>
      </c>
      <c r="AL179" s="113" t="str">
        <f t="shared" si="7"/>
        <v/>
      </c>
      <c r="AM179" s="114" t="str">
        <f t="shared" si="8"/>
        <v/>
      </c>
      <c r="AN179" s="395"/>
      <c r="AO179" s="114">
        <v>171</v>
      </c>
      <c r="AP179" s="365"/>
      <c r="AQ179" s="365"/>
      <c r="AR179" s="365"/>
      <c r="AS179" s="365"/>
      <c r="AT179" s="365"/>
      <c r="AU179" s="365"/>
      <c r="AV179" s="365"/>
      <c r="AW179" s="365"/>
      <c r="AX179" s="365"/>
      <c r="AY179" s="365"/>
      <c r="AZ179" s="365"/>
      <c r="BA179" s="365"/>
      <c r="BB179" s="365"/>
      <c r="BC179" s="365"/>
      <c r="BD179" s="365"/>
      <c r="BE179" s="365"/>
      <c r="BF179" s="365"/>
      <c r="BG179" s="365"/>
      <c r="BH179" s="365"/>
      <c r="BI179" s="114" t="s">
        <v>3958</v>
      </c>
      <c r="BJ179" s="114" t="s">
        <v>3959</v>
      </c>
      <c r="BK179" s="365"/>
      <c r="BL179" s="365"/>
      <c r="BM179" s="365"/>
      <c r="BN179" s="365"/>
      <c r="BO179" s="365"/>
      <c r="BP179" s="365"/>
      <c r="BQ179" s="365"/>
      <c r="BR179" s="365"/>
      <c r="BS179" s="114" t="s">
        <v>3960</v>
      </c>
      <c r="BT179" s="365"/>
      <c r="BU179" s="365"/>
      <c r="BV179" s="395"/>
      <c r="BW179" s="395"/>
      <c r="BX179" s="395"/>
      <c r="BY179" s="396"/>
      <c r="BZ179" s="396"/>
      <c r="CA179" s="396"/>
      <c r="CB179" s="396"/>
      <c r="CC179" s="396"/>
      <c r="CD179" s="396"/>
      <c r="CE179" s="396"/>
      <c r="CF179" s="396"/>
      <c r="CG179" s="396"/>
      <c r="CH179" s="396"/>
      <c r="CI179" s="396"/>
      <c r="CJ179" s="396"/>
      <c r="CK179" s="396"/>
      <c r="CL179" s="396"/>
      <c r="CM179" s="396"/>
      <c r="CN179" s="396"/>
      <c r="CO179" s="396"/>
      <c r="CP179" s="396"/>
      <c r="CQ179" s="396"/>
      <c r="CR179" s="380" t="s">
        <v>3961</v>
      </c>
      <c r="CS179" s="380" t="s">
        <v>3962</v>
      </c>
      <c r="CT179" s="396"/>
      <c r="CU179" s="396"/>
      <c r="CV179" s="396"/>
      <c r="CW179" s="396"/>
      <c r="CX179" s="396"/>
      <c r="CY179" s="396"/>
      <c r="CZ179" s="396"/>
      <c r="DA179" s="396"/>
      <c r="DB179" s="380" t="s">
        <v>3963</v>
      </c>
      <c r="DC179" s="396"/>
      <c r="DD179" s="396"/>
    </row>
    <row r="180" spans="37:108" ht="15" hidden="1" customHeight="1">
      <c r="AK180" s="113" t="str">
        <f t="shared" si="6"/>
        <v/>
      </c>
      <c r="AL180" s="113" t="str">
        <f t="shared" si="7"/>
        <v/>
      </c>
      <c r="AM180" s="114" t="str">
        <f t="shared" si="8"/>
        <v/>
      </c>
      <c r="AN180" s="395"/>
      <c r="AO180" s="114">
        <v>172</v>
      </c>
      <c r="AP180" s="365"/>
      <c r="AQ180" s="365"/>
      <c r="AR180" s="365"/>
      <c r="AS180" s="365"/>
      <c r="AT180" s="365"/>
      <c r="AU180" s="365"/>
      <c r="AV180" s="365"/>
      <c r="AW180" s="365"/>
      <c r="AX180" s="365"/>
      <c r="AY180" s="365"/>
      <c r="AZ180" s="365"/>
      <c r="BA180" s="365"/>
      <c r="BB180" s="365"/>
      <c r="BC180" s="365"/>
      <c r="BD180" s="365"/>
      <c r="BE180" s="365"/>
      <c r="BF180" s="365"/>
      <c r="BG180" s="365"/>
      <c r="BH180" s="365"/>
      <c r="BI180" s="114" t="s">
        <v>3964</v>
      </c>
      <c r="BJ180" s="114" t="s">
        <v>3965</v>
      </c>
      <c r="BK180" s="365"/>
      <c r="BL180" s="365"/>
      <c r="BM180" s="365"/>
      <c r="BN180" s="365"/>
      <c r="BO180" s="365"/>
      <c r="BP180" s="365"/>
      <c r="BQ180" s="365"/>
      <c r="BR180" s="365"/>
      <c r="BS180" s="114" t="s">
        <v>3966</v>
      </c>
      <c r="BT180" s="365"/>
      <c r="BU180" s="365"/>
      <c r="BV180" s="395"/>
      <c r="BW180" s="395"/>
      <c r="BX180" s="395"/>
      <c r="BY180" s="396"/>
      <c r="BZ180" s="396"/>
      <c r="CA180" s="396"/>
      <c r="CB180" s="396"/>
      <c r="CC180" s="396"/>
      <c r="CD180" s="396"/>
      <c r="CE180" s="396"/>
      <c r="CF180" s="396"/>
      <c r="CG180" s="396"/>
      <c r="CH180" s="396"/>
      <c r="CI180" s="396"/>
      <c r="CJ180" s="396"/>
      <c r="CK180" s="396"/>
      <c r="CL180" s="396"/>
      <c r="CM180" s="396"/>
      <c r="CN180" s="396"/>
      <c r="CO180" s="396"/>
      <c r="CP180" s="396"/>
      <c r="CQ180" s="396"/>
      <c r="CR180" s="380" t="s">
        <v>3967</v>
      </c>
      <c r="CS180" s="380" t="s">
        <v>3968</v>
      </c>
      <c r="CT180" s="396"/>
      <c r="CU180" s="396"/>
      <c r="CV180" s="396"/>
      <c r="CW180" s="396"/>
      <c r="CX180" s="396"/>
      <c r="CY180" s="396"/>
      <c r="CZ180" s="396"/>
      <c r="DA180" s="396"/>
      <c r="DB180" s="380" t="s">
        <v>3969</v>
      </c>
      <c r="DC180" s="396"/>
      <c r="DD180" s="396"/>
    </row>
    <row r="181" spans="37:108" ht="15" hidden="1" customHeight="1">
      <c r="AK181" s="113" t="str">
        <f t="shared" si="6"/>
        <v/>
      </c>
      <c r="AL181" s="113" t="str">
        <f t="shared" si="7"/>
        <v/>
      </c>
      <c r="AM181" s="114" t="str">
        <f t="shared" si="8"/>
        <v/>
      </c>
      <c r="AN181" s="395"/>
      <c r="AO181" s="114">
        <v>173</v>
      </c>
      <c r="AP181" s="365"/>
      <c r="AQ181" s="365"/>
      <c r="AR181" s="365"/>
      <c r="AS181" s="365"/>
      <c r="AT181" s="365"/>
      <c r="AU181" s="365"/>
      <c r="AV181" s="365"/>
      <c r="AW181" s="365"/>
      <c r="AX181" s="365"/>
      <c r="AY181" s="365"/>
      <c r="AZ181" s="365"/>
      <c r="BA181" s="365"/>
      <c r="BB181" s="365"/>
      <c r="BC181" s="365"/>
      <c r="BD181" s="365"/>
      <c r="BE181" s="365"/>
      <c r="BF181" s="365"/>
      <c r="BG181" s="365"/>
      <c r="BH181" s="365"/>
      <c r="BI181" s="114" t="s">
        <v>3970</v>
      </c>
      <c r="BJ181" s="114" t="s">
        <v>3971</v>
      </c>
      <c r="BK181" s="365"/>
      <c r="BL181" s="365"/>
      <c r="BM181" s="365"/>
      <c r="BN181" s="365"/>
      <c r="BO181" s="365"/>
      <c r="BP181" s="365"/>
      <c r="BQ181" s="365"/>
      <c r="BR181" s="365"/>
      <c r="BS181" s="114" t="s">
        <v>3972</v>
      </c>
      <c r="BT181" s="365"/>
      <c r="BU181" s="365"/>
      <c r="BV181" s="395"/>
      <c r="BW181" s="395"/>
      <c r="BX181" s="395"/>
      <c r="BY181" s="396"/>
      <c r="BZ181" s="396"/>
      <c r="CA181" s="396"/>
      <c r="CB181" s="396"/>
      <c r="CC181" s="396"/>
      <c r="CD181" s="396"/>
      <c r="CE181" s="396"/>
      <c r="CF181" s="396"/>
      <c r="CG181" s="396"/>
      <c r="CH181" s="396"/>
      <c r="CI181" s="396"/>
      <c r="CJ181" s="396"/>
      <c r="CK181" s="396"/>
      <c r="CL181" s="396"/>
      <c r="CM181" s="396"/>
      <c r="CN181" s="396"/>
      <c r="CO181" s="396"/>
      <c r="CP181" s="396"/>
      <c r="CQ181" s="396"/>
      <c r="CR181" s="380" t="s">
        <v>3973</v>
      </c>
      <c r="CS181" s="380" t="s">
        <v>3974</v>
      </c>
      <c r="CT181" s="396"/>
      <c r="CU181" s="396"/>
      <c r="CV181" s="396"/>
      <c r="CW181" s="396"/>
      <c r="CX181" s="396"/>
      <c r="CY181" s="396"/>
      <c r="CZ181" s="396"/>
      <c r="DA181" s="396"/>
      <c r="DB181" s="380" t="s">
        <v>3975</v>
      </c>
      <c r="DC181" s="396"/>
      <c r="DD181" s="396"/>
    </row>
    <row r="182" spans="37:108" ht="15" hidden="1" customHeight="1">
      <c r="AK182" s="113" t="str">
        <f t="shared" si="6"/>
        <v/>
      </c>
      <c r="AL182" s="113" t="str">
        <f t="shared" si="7"/>
        <v/>
      </c>
      <c r="AM182" s="114" t="str">
        <f t="shared" si="8"/>
        <v/>
      </c>
      <c r="AN182" s="395"/>
      <c r="AO182" s="114">
        <v>174</v>
      </c>
      <c r="AP182" s="365"/>
      <c r="AQ182" s="365"/>
      <c r="AR182" s="365"/>
      <c r="AS182" s="365"/>
      <c r="AT182" s="365"/>
      <c r="AU182" s="365"/>
      <c r="AV182" s="365"/>
      <c r="AW182" s="365"/>
      <c r="AX182" s="365"/>
      <c r="AY182" s="365"/>
      <c r="AZ182" s="365"/>
      <c r="BA182" s="365"/>
      <c r="BB182" s="365"/>
      <c r="BC182" s="365"/>
      <c r="BD182" s="365"/>
      <c r="BE182" s="365"/>
      <c r="BF182" s="365"/>
      <c r="BG182" s="365"/>
      <c r="BH182" s="365"/>
      <c r="BI182" s="114" t="s">
        <v>3976</v>
      </c>
      <c r="BJ182" s="114" t="s">
        <v>3977</v>
      </c>
      <c r="BK182" s="365"/>
      <c r="BL182" s="365"/>
      <c r="BM182" s="365"/>
      <c r="BN182" s="365"/>
      <c r="BO182" s="365"/>
      <c r="BP182" s="365"/>
      <c r="BQ182" s="365"/>
      <c r="BR182" s="365"/>
      <c r="BS182" s="114" t="s">
        <v>3978</v>
      </c>
      <c r="BT182" s="365"/>
      <c r="BU182" s="365"/>
      <c r="BV182" s="395"/>
      <c r="BW182" s="395"/>
      <c r="BX182" s="395"/>
      <c r="BY182" s="396"/>
      <c r="BZ182" s="396"/>
      <c r="CA182" s="396"/>
      <c r="CB182" s="396"/>
      <c r="CC182" s="396"/>
      <c r="CD182" s="396"/>
      <c r="CE182" s="396"/>
      <c r="CF182" s="396"/>
      <c r="CG182" s="396"/>
      <c r="CH182" s="396"/>
      <c r="CI182" s="396"/>
      <c r="CJ182" s="396"/>
      <c r="CK182" s="396"/>
      <c r="CL182" s="396"/>
      <c r="CM182" s="396"/>
      <c r="CN182" s="396"/>
      <c r="CO182" s="396"/>
      <c r="CP182" s="396"/>
      <c r="CQ182" s="396"/>
      <c r="CR182" s="380" t="s">
        <v>3979</v>
      </c>
      <c r="CS182" s="382" t="s">
        <v>3980</v>
      </c>
      <c r="CT182" s="396"/>
      <c r="CU182" s="396"/>
      <c r="CV182" s="396"/>
      <c r="CW182" s="396"/>
      <c r="CX182" s="396"/>
      <c r="CY182" s="396"/>
      <c r="CZ182" s="396"/>
      <c r="DA182" s="396"/>
      <c r="DB182" s="380" t="s">
        <v>3981</v>
      </c>
      <c r="DC182" s="396"/>
      <c r="DD182" s="396"/>
    </row>
    <row r="183" spans="37:108" ht="15" hidden="1" customHeight="1">
      <c r="AK183" s="113" t="str">
        <f t="shared" si="6"/>
        <v/>
      </c>
      <c r="AL183" s="113" t="str">
        <f t="shared" si="7"/>
        <v/>
      </c>
      <c r="AM183" s="114" t="str">
        <f t="shared" si="8"/>
        <v/>
      </c>
      <c r="AN183" s="395"/>
      <c r="AO183" s="114">
        <v>175</v>
      </c>
      <c r="AP183" s="365"/>
      <c r="AQ183" s="365"/>
      <c r="AR183" s="365"/>
      <c r="AS183" s="365"/>
      <c r="AT183" s="365"/>
      <c r="AU183" s="365"/>
      <c r="AV183" s="365"/>
      <c r="AW183" s="365"/>
      <c r="AX183" s="365"/>
      <c r="AY183" s="365"/>
      <c r="AZ183" s="365"/>
      <c r="BA183" s="365"/>
      <c r="BB183" s="365"/>
      <c r="BC183" s="365"/>
      <c r="BD183" s="365"/>
      <c r="BE183" s="365"/>
      <c r="BF183" s="365"/>
      <c r="BG183" s="365"/>
      <c r="BH183" s="365"/>
      <c r="BI183" s="114" t="s">
        <v>3982</v>
      </c>
      <c r="BJ183" s="114" t="s">
        <v>3983</v>
      </c>
      <c r="BK183" s="365"/>
      <c r="BL183" s="365"/>
      <c r="BM183" s="365"/>
      <c r="BN183" s="365"/>
      <c r="BO183" s="365"/>
      <c r="BP183" s="365"/>
      <c r="BQ183" s="365"/>
      <c r="BR183" s="365"/>
      <c r="BS183" s="114" t="s">
        <v>3984</v>
      </c>
      <c r="BT183" s="365"/>
      <c r="BU183" s="365"/>
      <c r="BV183" s="395"/>
      <c r="BW183" s="395"/>
      <c r="BX183" s="395"/>
      <c r="BY183" s="396"/>
      <c r="BZ183" s="396"/>
      <c r="CA183" s="396"/>
      <c r="CB183" s="396"/>
      <c r="CC183" s="396"/>
      <c r="CD183" s="396"/>
      <c r="CE183" s="396"/>
      <c r="CF183" s="396"/>
      <c r="CG183" s="396"/>
      <c r="CH183" s="396"/>
      <c r="CI183" s="396"/>
      <c r="CJ183" s="396"/>
      <c r="CK183" s="396"/>
      <c r="CL183" s="396"/>
      <c r="CM183" s="396"/>
      <c r="CN183" s="396"/>
      <c r="CO183" s="396"/>
      <c r="CP183" s="396"/>
      <c r="CQ183" s="396"/>
      <c r="CR183" s="380" t="s">
        <v>3985</v>
      </c>
      <c r="CS183" s="380" t="s">
        <v>3986</v>
      </c>
      <c r="CT183" s="396"/>
      <c r="CU183" s="396"/>
      <c r="CV183" s="396"/>
      <c r="CW183" s="396"/>
      <c r="CX183" s="396"/>
      <c r="CY183" s="396"/>
      <c r="CZ183" s="396"/>
      <c r="DA183" s="396"/>
      <c r="DB183" s="380" t="s">
        <v>1967</v>
      </c>
      <c r="DC183" s="396"/>
      <c r="DD183" s="396"/>
    </row>
    <row r="184" spans="37:108" ht="15" hidden="1" customHeight="1">
      <c r="AK184" s="113" t="str">
        <f t="shared" si="6"/>
        <v/>
      </c>
      <c r="AL184" s="113" t="str">
        <f t="shared" si="7"/>
        <v/>
      </c>
      <c r="AM184" s="114" t="str">
        <f t="shared" si="8"/>
        <v/>
      </c>
      <c r="AN184" s="395"/>
      <c r="AO184" s="114">
        <v>176</v>
      </c>
      <c r="AP184" s="365"/>
      <c r="AQ184" s="365"/>
      <c r="AR184" s="365"/>
      <c r="AS184" s="365"/>
      <c r="AT184" s="365"/>
      <c r="AU184" s="365"/>
      <c r="AV184" s="365"/>
      <c r="AW184" s="365"/>
      <c r="AX184" s="365"/>
      <c r="AY184" s="365"/>
      <c r="AZ184" s="365"/>
      <c r="BA184" s="365"/>
      <c r="BB184" s="365"/>
      <c r="BC184" s="365"/>
      <c r="BD184" s="365"/>
      <c r="BE184" s="365"/>
      <c r="BF184" s="365"/>
      <c r="BG184" s="365"/>
      <c r="BH184" s="365"/>
      <c r="BI184" s="114" t="s">
        <v>3987</v>
      </c>
      <c r="BJ184" s="114" t="s">
        <v>3988</v>
      </c>
      <c r="BK184" s="365"/>
      <c r="BL184" s="365"/>
      <c r="BM184" s="365"/>
      <c r="BN184" s="365"/>
      <c r="BO184" s="365"/>
      <c r="BP184" s="365"/>
      <c r="BQ184" s="365"/>
      <c r="BR184" s="365"/>
      <c r="BS184" s="114" t="s">
        <v>3989</v>
      </c>
      <c r="BT184" s="365"/>
      <c r="BU184" s="365"/>
      <c r="BV184" s="395"/>
      <c r="BW184" s="395"/>
      <c r="BX184" s="395"/>
      <c r="BY184" s="396"/>
      <c r="BZ184" s="396"/>
      <c r="CA184" s="396"/>
      <c r="CB184" s="396"/>
      <c r="CC184" s="396"/>
      <c r="CD184" s="396"/>
      <c r="CE184" s="396"/>
      <c r="CF184" s="396"/>
      <c r="CG184" s="396"/>
      <c r="CH184" s="396"/>
      <c r="CI184" s="396"/>
      <c r="CJ184" s="396"/>
      <c r="CK184" s="396"/>
      <c r="CL184" s="396"/>
      <c r="CM184" s="396"/>
      <c r="CN184" s="396"/>
      <c r="CO184" s="396"/>
      <c r="CP184" s="396"/>
      <c r="CQ184" s="396"/>
      <c r="CR184" s="380" t="s">
        <v>3990</v>
      </c>
      <c r="CS184" s="380" t="s">
        <v>3991</v>
      </c>
      <c r="CT184" s="396"/>
      <c r="CU184" s="396"/>
      <c r="CV184" s="396"/>
      <c r="CW184" s="396"/>
      <c r="CX184" s="396"/>
      <c r="CY184" s="396"/>
      <c r="CZ184" s="396"/>
      <c r="DA184" s="396"/>
      <c r="DB184" s="380" t="s">
        <v>3992</v>
      </c>
      <c r="DC184" s="396"/>
      <c r="DD184" s="396"/>
    </row>
    <row r="185" spans="37:108" ht="15" hidden="1" customHeight="1">
      <c r="AK185" s="113" t="str">
        <f t="shared" si="6"/>
        <v/>
      </c>
      <c r="AL185" s="113" t="str">
        <f t="shared" si="7"/>
        <v/>
      </c>
      <c r="AM185" s="114" t="str">
        <f t="shared" si="8"/>
        <v/>
      </c>
      <c r="AN185" s="395"/>
      <c r="AO185" s="114">
        <v>177</v>
      </c>
      <c r="AP185" s="365"/>
      <c r="AQ185" s="365"/>
      <c r="AR185" s="365"/>
      <c r="AS185" s="365"/>
      <c r="AT185" s="365"/>
      <c r="AU185" s="365"/>
      <c r="AV185" s="365"/>
      <c r="AW185" s="365"/>
      <c r="AX185" s="365"/>
      <c r="AY185" s="365"/>
      <c r="AZ185" s="365"/>
      <c r="BA185" s="365"/>
      <c r="BB185" s="365"/>
      <c r="BC185" s="365"/>
      <c r="BD185" s="365"/>
      <c r="BE185" s="365"/>
      <c r="BF185" s="365"/>
      <c r="BG185" s="365"/>
      <c r="BH185" s="365"/>
      <c r="BI185" s="114" t="s">
        <v>3993</v>
      </c>
      <c r="BJ185" s="114" t="s">
        <v>3994</v>
      </c>
      <c r="BK185" s="365"/>
      <c r="BL185" s="365"/>
      <c r="BM185" s="365"/>
      <c r="BN185" s="365"/>
      <c r="BO185" s="365"/>
      <c r="BP185" s="365"/>
      <c r="BQ185" s="365"/>
      <c r="BR185" s="365"/>
      <c r="BS185" s="114" t="s">
        <v>3995</v>
      </c>
      <c r="BT185" s="365"/>
      <c r="BU185" s="365"/>
      <c r="BV185" s="395"/>
      <c r="BW185" s="395"/>
      <c r="BX185" s="395"/>
      <c r="BY185" s="396"/>
      <c r="BZ185" s="396"/>
      <c r="CA185" s="396"/>
      <c r="CB185" s="396"/>
      <c r="CC185" s="396"/>
      <c r="CD185" s="396"/>
      <c r="CE185" s="396"/>
      <c r="CF185" s="396"/>
      <c r="CG185" s="396"/>
      <c r="CH185" s="396"/>
      <c r="CI185" s="396"/>
      <c r="CJ185" s="396"/>
      <c r="CK185" s="396"/>
      <c r="CL185" s="396"/>
      <c r="CM185" s="396"/>
      <c r="CN185" s="396"/>
      <c r="CO185" s="396"/>
      <c r="CP185" s="396"/>
      <c r="CQ185" s="396"/>
      <c r="CR185" s="380" t="s">
        <v>3996</v>
      </c>
      <c r="CS185" s="380" t="s">
        <v>3997</v>
      </c>
      <c r="CT185" s="396"/>
      <c r="CU185" s="396"/>
      <c r="CV185" s="396"/>
      <c r="CW185" s="396"/>
      <c r="CX185" s="396"/>
      <c r="CY185" s="396"/>
      <c r="CZ185" s="396"/>
      <c r="DA185" s="396"/>
      <c r="DB185" s="380" t="s">
        <v>3998</v>
      </c>
      <c r="DC185" s="396"/>
      <c r="DD185" s="396"/>
    </row>
    <row r="186" spans="37:108" ht="15" hidden="1" customHeight="1">
      <c r="AK186" s="113" t="str">
        <f t="shared" si="6"/>
        <v/>
      </c>
      <c r="AL186" s="113" t="str">
        <f t="shared" si="7"/>
        <v/>
      </c>
      <c r="AM186" s="114" t="str">
        <f t="shared" si="8"/>
        <v/>
      </c>
      <c r="AN186" s="395"/>
      <c r="AO186" s="114">
        <v>178</v>
      </c>
      <c r="AP186" s="365"/>
      <c r="AQ186" s="365"/>
      <c r="AR186" s="365"/>
      <c r="AS186" s="365"/>
      <c r="AT186" s="365"/>
      <c r="AU186" s="365"/>
      <c r="AV186" s="365"/>
      <c r="AW186" s="365"/>
      <c r="AX186" s="365"/>
      <c r="AY186" s="365"/>
      <c r="AZ186" s="365"/>
      <c r="BA186" s="365"/>
      <c r="BB186" s="365"/>
      <c r="BC186" s="365"/>
      <c r="BD186" s="365"/>
      <c r="BE186" s="365"/>
      <c r="BF186" s="365"/>
      <c r="BG186" s="365"/>
      <c r="BH186" s="365"/>
      <c r="BI186" s="114" t="s">
        <v>3999</v>
      </c>
      <c r="BJ186" s="114" t="s">
        <v>4000</v>
      </c>
      <c r="BK186" s="365"/>
      <c r="BL186" s="365"/>
      <c r="BM186" s="365"/>
      <c r="BN186" s="365"/>
      <c r="BO186" s="365"/>
      <c r="BP186" s="365"/>
      <c r="BQ186" s="365"/>
      <c r="BR186" s="365"/>
      <c r="BS186" s="114" t="s">
        <v>4001</v>
      </c>
      <c r="BT186" s="365"/>
      <c r="BU186" s="365"/>
      <c r="BV186" s="395"/>
      <c r="BW186" s="395"/>
      <c r="BX186" s="395"/>
      <c r="BY186" s="396"/>
      <c r="BZ186" s="396"/>
      <c r="CA186" s="396"/>
      <c r="CB186" s="396"/>
      <c r="CC186" s="396"/>
      <c r="CD186" s="396"/>
      <c r="CE186" s="396"/>
      <c r="CF186" s="396"/>
      <c r="CG186" s="396"/>
      <c r="CH186" s="396"/>
      <c r="CI186" s="396"/>
      <c r="CJ186" s="396"/>
      <c r="CK186" s="396"/>
      <c r="CL186" s="396"/>
      <c r="CM186" s="396"/>
      <c r="CN186" s="396"/>
      <c r="CO186" s="396"/>
      <c r="CP186" s="396"/>
      <c r="CQ186" s="396"/>
      <c r="CR186" s="380" t="s">
        <v>4002</v>
      </c>
      <c r="CS186" s="380" t="s">
        <v>4003</v>
      </c>
      <c r="CT186" s="396"/>
      <c r="CU186" s="396"/>
      <c r="CV186" s="396"/>
      <c r="CW186" s="396"/>
      <c r="CX186" s="396"/>
      <c r="CY186" s="396"/>
      <c r="CZ186" s="396"/>
      <c r="DA186" s="396"/>
      <c r="DB186" s="380" t="s">
        <v>4004</v>
      </c>
      <c r="DC186" s="396"/>
      <c r="DD186" s="396"/>
    </row>
    <row r="187" spans="37:108" ht="15" hidden="1" customHeight="1">
      <c r="AK187" s="113" t="str">
        <f t="shared" si="6"/>
        <v/>
      </c>
      <c r="AL187" s="113" t="str">
        <f t="shared" si="7"/>
        <v/>
      </c>
      <c r="AM187" s="114" t="str">
        <f t="shared" si="8"/>
        <v/>
      </c>
      <c r="AN187" s="395"/>
      <c r="AO187" s="114">
        <v>179</v>
      </c>
      <c r="AP187" s="365"/>
      <c r="AQ187" s="365"/>
      <c r="AR187" s="365"/>
      <c r="AS187" s="365"/>
      <c r="AT187" s="365"/>
      <c r="AU187" s="365"/>
      <c r="AV187" s="365"/>
      <c r="AW187" s="365"/>
      <c r="AX187" s="365"/>
      <c r="AY187" s="365"/>
      <c r="AZ187" s="365"/>
      <c r="BA187" s="365"/>
      <c r="BB187" s="365"/>
      <c r="BC187" s="365"/>
      <c r="BD187" s="365"/>
      <c r="BE187" s="365"/>
      <c r="BF187" s="365"/>
      <c r="BG187" s="365"/>
      <c r="BH187" s="365"/>
      <c r="BI187" s="114" t="s">
        <v>4005</v>
      </c>
      <c r="BJ187" s="114" t="s">
        <v>4006</v>
      </c>
      <c r="BK187" s="365"/>
      <c r="BL187" s="365"/>
      <c r="BM187" s="365"/>
      <c r="BN187" s="365"/>
      <c r="BO187" s="365"/>
      <c r="BP187" s="365"/>
      <c r="BQ187" s="365"/>
      <c r="BR187" s="365"/>
      <c r="BS187" s="114" t="s">
        <v>4007</v>
      </c>
      <c r="BT187" s="365"/>
      <c r="BU187" s="365"/>
      <c r="BV187" s="395"/>
      <c r="BW187" s="395"/>
      <c r="BX187" s="395"/>
      <c r="BY187" s="396"/>
      <c r="BZ187" s="396"/>
      <c r="CA187" s="396"/>
      <c r="CB187" s="396"/>
      <c r="CC187" s="396"/>
      <c r="CD187" s="396"/>
      <c r="CE187" s="396"/>
      <c r="CF187" s="396"/>
      <c r="CG187" s="396"/>
      <c r="CH187" s="396"/>
      <c r="CI187" s="396"/>
      <c r="CJ187" s="396"/>
      <c r="CK187" s="396"/>
      <c r="CL187" s="396"/>
      <c r="CM187" s="396"/>
      <c r="CN187" s="396"/>
      <c r="CO187" s="396"/>
      <c r="CP187" s="396"/>
      <c r="CQ187" s="396"/>
      <c r="CR187" s="380" t="s">
        <v>4008</v>
      </c>
      <c r="CS187" s="380" t="s">
        <v>4009</v>
      </c>
      <c r="CT187" s="396"/>
      <c r="CU187" s="396"/>
      <c r="CV187" s="396"/>
      <c r="CW187" s="396"/>
      <c r="CX187" s="396"/>
      <c r="CY187" s="396"/>
      <c r="CZ187" s="396"/>
      <c r="DA187" s="396"/>
      <c r="DB187" s="380" t="s">
        <v>4010</v>
      </c>
      <c r="DC187" s="396"/>
      <c r="DD187" s="396"/>
    </row>
    <row r="188" spans="37:108" ht="15" hidden="1" customHeight="1">
      <c r="AK188" s="113" t="str">
        <f t="shared" si="6"/>
        <v/>
      </c>
      <c r="AL188" s="113" t="str">
        <f t="shared" si="7"/>
        <v/>
      </c>
      <c r="AM188" s="114" t="str">
        <f t="shared" si="8"/>
        <v/>
      </c>
      <c r="AN188" s="395"/>
      <c r="AO188" s="114">
        <v>180</v>
      </c>
      <c r="AP188" s="365"/>
      <c r="AQ188" s="365"/>
      <c r="AR188" s="365"/>
      <c r="AS188" s="365"/>
      <c r="AT188" s="365"/>
      <c r="AU188" s="365"/>
      <c r="AV188" s="365"/>
      <c r="AW188" s="365"/>
      <c r="AX188" s="365"/>
      <c r="AY188" s="365"/>
      <c r="AZ188" s="365"/>
      <c r="BA188" s="365"/>
      <c r="BB188" s="365"/>
      <c r="BC188" s="365"/>
      <c r="BD188" s="365"/>
      <c r="BE188" s="365"/>
      <c r="BF188" s="365"/>
      <c r="BG188" s="365"/>
      <c r="BH188" s="365"/>
      <c r="BI188" s="114" t="s">
        <v>4011</v>
      </c>
      <c r="BJ188" s="114" t="s">
        <v>4012</v>
      </c>
      <c r="BK188" s="365"/>
      <c r="BL188" s="365"/>
      <c r="BM188" s="365"/>
      <c r="BN188" s="365"/>
      <c r="BO188" s="365"/>
      <c r="BP188" s="365"/>
      <c r="BQ188" s="365"/>
      <c r="BR188" s="365"/>
      <c r="BS188" s="114" t="s">
        <v>4013</v>
      </c>
      <c r="BT188" s="365"/>
      <c r="BU188" s="365"/>
      <c r="BV188" s="395"/>
      <c r="BW188" s="395"/>
      <c r="BX188" s="395"/>
      <c r="BY188" s="396"/>
      <c r="BZ188" s="396"/>
      <c r="CA188" s="396"/>
      <c r="CB188" s="396"/>
      <c r="CC188" s="396"/>
      <c r="CD188" s="396"/>
      <c r="CE188" s="396"/>
      <c r="CF188" s="396"/>
      <c r="CG188" s="396"/>
      <c r="CH188" s="396"/>
      <c r="CI188" s="396"/>
      <c r="CJ188" s="396"/>
      <c r="CK188" s="396"/>
      <c r="CL188" s="396"/>
      <c r="CM188" s="396"/>
      <c r="CN188" s="396"/>
      <c r="CO188" s="396"/>
      <c r="CP188" s="396"/>
      <c r="CQ188" s="396"/>
      <c r="CR188" s="380" t="s">
        <v>4014</v>
      </c>
      <c r="CS188" s="380" t="s">
        <v>4015</v>
      </c>
      <c r="CT188" s="396"/>
      <c r="CU188" s="396"/>
      <c r="CV188" s="396"/>
      <c r="CW188" s="396"/>
      <c r="CX188" s="396"/>
      <c r="CY188" s="396"/>
      <c r="CZ188" s="396"/>
      <c r="DA188" s="396"/>
      <c r="DB188" s="380" t="s">
        <v>4016</v>
      </c>
      <c r="DC188" s="396"/>
      <c r="DD188" s="396"/>
    </row>
    <row r="189" spans="37:108" ht="15" hidden="1" customHeight="1">
      <c r="AK189" s="113" t="str">
        <f t="shared" si="6"/>
        <v/>
      </c>
      <c r="AL189" s="113" t="str">
        <f t="shared" si="7"/>
        <v/>
      </c>
      <c r="AM189" s="114" t="str">
        <f t="shared" si="8"/>
        <v/>
      </c>
      <c r="AN189" s="395"/>
      <c r="AO189" s="114">
        <v>181</v>
      </c>
      <c r="AP189" s="365"/>
      <c r="AQ189" s="365"/>
      <c r="AR189" s="365"/>
      <c r="AS189" s="365"/>
      <c r="AT189" s="365"/>
      <c r="AU189" s="365"/>
      <c r="AV189" s="365"/>
      <c r="AW189" s="365"/>
      <c r="AX189" s="365"/>
      <c r="AY189" s="365"/>
      <c r="AZ189" s="365"/>
      <c r="BA189" s="365"/>
      <c r="BB189" s="365"/>
      <c r="BC189" s="365"/>
      <c r="BD189" s="365"/>
      <c r="BE189" s="365"/>
      <c r="BF189" s="365"/>
      <c r="BG189" s="365"/>
      <c r="BH189" s="365"/>
      <c r="BI189" s="114" t="s">
        <v>4017</v>
      </c>
      <c r="BJ189" s="114" t="s">
        <v>4018</v>
      </c>
      <c r="BK189" s="365"/>
      <c r="BL189" s="365"/>
      <c r="BM189" s="365"/>
      <c r="BN189" s="365"/>
      <c r="BO189" s="365"/>
      <c r="BP189" s="365"/>
      <c r="BQ189" s="365"/>
      <c r="BR189" s="365"/>
      <c r="BS189" s="114" t="s">
        <v>4019</v>
      </c>
      <c r="BT189" s="365"/>
      <c r="BU189" s="365"/>
      <c r="BV189" s="395"/>
      <c r="BW189" s="395"/>
      <c r="BX189" s="395"/>
      <c r="BY189" s="396"/>
      <c r="BZ189" s="396"/>
      <c r="CA189" s="396"/>
      <c r="CB189" s="396"/>
      <c r="CC189" s="396"/>
      <c r="CD189" s="396"/>
      <c r="CE189" s="396"/>
      <c r="CF189" s="396"/>
      <c r="CG189" s="396"/>
      <c r="CH189" s="396"/>
      <c r="CI189" s="396"/>
      <c r="CJ189" s="396"/>
      <c r="CK189" s="396"/>
      <c r="CL189" s="396"/>
      <c r="CM189" s="396"/>
      <c r="CN189" s="396"/>
      <c r="CO189" s="396"/>
      <c r="CP189" s="396"/>
      <c r="CQ189" s="396"/>
      <c r="CR189" s="380" t="s">
        <v>4020</v>
      </c>
      <c r="CS189" s="380" t="s">
        <v>4021</v>
      </c>
      <c r="CT189" s="396"/>
      <c r="CU189" s="396"/>
      <c r="CV189" s="396"/>
      <c r="CW189" s="396"/>
      <c r="CX189" s="396"/>
      <c r="CY189" s="396"/>
      <c r="CZ189" s="396"/>
      <c r="DA189" s="396"/>
      <c r="DB189" s="380" t="s">
        <v>4022</v>
      </c>
      <c r="DC189" s="396"/>
      <c r="DD189" s="396"/>
    </row>
    <row r="190" spans="37:108" ht="15" hidden="1" customHeight="1">
      <c r="AK190" s="113" t="str">
        <f t="shared" si="6"/>
        <v/>
      </c>
      <c r="AL190" s="113" t="str">
        <f t="shared" si="7"/>
        <v/>
      </c>
      <c r="AM190" s="114" t="str">
        <f t="shared" si="8"/>
        <v/>
      </c>
      <c r="AN190" s="395"/>
      <c r="AO190" s="114">
        <v>182</v>
      </c>
      <c r="AP190" s="365"/>
      <c r="AQ190" s="365"/>
      <c r="AR190" s="365"/>
      <c r="AS190" s="365"/>
      <c r="AT190" s="365"/>
      <c r="AU190" s="365"/>
      <c r="AV190" s="365"/>
      <c r="AW190" s="365"/>
      <c r="AX190" s="365"/>
      <c r="AY190" s="365"/>
      <c r="AZ190" s="365"/>
      <c r="BA190" s="365"/>
      <c r="BB190" s="365"/>
      <c r="BC190" s="365"/>
      <c r="BD190" s="365"/>
      <c r="BE190" s="365"/>
      <c r="BF190" s="365"/>
      <c r="BG190" s="365"/>
      <c r="BH190" s="365"/>
      <c r="BI190" s="114" t="s">
        <v>4023</v>
      </c>
      <c r="BJ190" s="114" t="s">
        <v>4024</v>
      </c>
      <c r="BK190" s="365"/>
      <c r="BL190" s="365"/>
      <c r="BM190" s="365"/>
      <c r="BN190" s="365"/>
      <c r="BO190" s="365"/>
      <c r="BP190" s="365"/>
      <c r="BQ190" s="365"/>
      <c r="BR190" s="365"/>
      <c r="BS190" s="114" t="s">
        <v>4025</v>
      </c>
      <c r="BT190" s="365"/>
      <c r="BU190" s="365"/>
      <c r="BV190" s="395"/>
      <c r="BW190" s="395"/>
      <c r="BX190" s="395"/>
      <c r="BY190" s="396"/>
      <c r="BZ190" s="396"/>
      <c r="CA190" s="396"/>
      <c r="CB190" s="396"/>
      <c r="CC190" s="396"/>
      <c r="CD190" s="396"/>
      <c r="CE190" s="396"/>
      <c r="CF190" s="396"/>
      <c r="CG190" s="396"/>
      <c r="CH190" s="396"/>
      <c r="CI190" s="396"/>
      <c r="CJ190" s="396"/>
      <c r="CK190" s="396"/>
      <c r="CL190" s="396"/>
      <c r="CM190" s="396"/>
      <c r="CN190" s="396"/>
      <c r="CO190" s="396"/>
      <c r="CP190" s="396"/>
      <c r="CQ190" s="396"/>
      <c r="CR190" s="380" t="s">
        <v>4026</v>
      </c>
      <c r="CS190" s="380" t="s">
        <v>4027</v>
      </c>
      <c r="CT190" s="396"/>
      <c r="CU190" s="396"/>
      <c r="CV190" s="396"/>
      <c r="CW190" s="396"/>
      <c r="CX190" s="396"/>
      <c r="CY190" s="396"/>
      <c r="CZ190" s="396"/>
      <c r="DA190" s="396"/>
      <c r="DB190" s="380" t="s">
        <v>4028</v>
      </c>
      <c r="DC190" s="396"/>
      <c r="DD190" s="396"/>
    </row>
    <row r="191" spans="37:108" ht="15" hidden="1" customHeight="1">
      <c r="AK191" s="113" t="str">
        <f t="shared" si="6"/>
        <v/>
      </c>
      <c r="AL191" s="113" t="str">
        <f t="shared" si="7"/>
        <v/>
      </c>
      <c r="AM191" s="114" t="str">
        <f t="shared" si="8"/>
        <v/>
      </c>
      <c r="AN191" s="395"/>
      <c r="AO191" s="114">
        <v>183</v>
      </c>
      <c r="AP191" s="365"/>
      <c r="AQ191" s="365"/>
      <c r="AR191" s="365"/>
      <c r="AS191" s="365"/>
      <c r="AT191" s="365"/>
      <c r="AU191" s="365"/>
      <c r="AV191" s="365"/>
      <c r="AW191" s="365"/>
      <c r="AX191" s="365"/>
      <c r="AY191" s="365"/>
      <c r="AZ191" s="365"/>
      <c r="BA191" s="365"/>
      <c r="BB191" s="365"/>
      <c r="BC191" s="365"/>
      <c r="BD191" s="365"/>
      <c r="BE191" s="365"/>
      <c r="BF191" s="365"/>
      <c r="BG191" s="365"/>
      <c r="BH191" s="365"/>
      <c r="BI191" s="114" t="s">
        <v>4029</v>
      </c>
      <c r="BJ191" s="114" t="s">
        <v>4030</v>
      </c>
      <c r="BK191" s="365"/>
      <c r="BL191" s="365"/>
      <c r="BM191" s="365"/>
      <c r="BN191" s="365"/>
      <c r="BO191" s="365"/>
      <c r="BP191" s="365"/>
      <c r="BQ191" s="365"/>
      <c r="BR191" s="365"/>
      <c r="BS191" s="114" t="s">
        <v>4031</v>
      </c>
      <c r="BT191" s="365"/>
      <c r="BU191" s="365"/>
      <c r="BV191" s="395"/>
      <c r="BW191" s="395"/>
      <c r="BX191" s="395"/>
      <c r="BY191" s="396"/>
      <c r="BZ191" s="396"/>
      <c r="CA191" s="396"/>
      <c r="CB191" s="396"/>
      <c r="CC191" s="396"/>
      <c r="CD191" s="396"/>
      <c r="CE191" s="396"/>
      <c r="CF191" s="396"/>
      <c r="CG191" s="396"/>
      <c r="CH191" s="396"/>
      <c r="CI191" s="396"/>
      <c r="CJ191" s="396"/>
      <c r="CK191" s="396"/>
      <c r="CL191" s="396"/>
      <c r="CM191" s="396"/>
      <c r="CN191" s="396"/>
      <c r="CO191" s="396"/>
      <c r="CP191" s="396"/>
      <c r="CQ191" s="396"/>
      <c r="CR191" s="380" t="s">
        <v>4032</v>
      </c>
      <c r="CS191" s="380" t="s">
        <v>4033</v>
      </c>
      <c r="CT191" s="396"/>
      <c r="CU191" s="396"/>
      <c r="CV191" s="396"/>
      <c r="CW191" s="396"/>
      <c r="CX191" s="396"/>
      <c r="CY191" s="396"/>
      <c r="CZ191" s="396"/>
      <c r="DA191" s="396"/>
      <c r="DB191" s="380" t="s">
        <v>4034</v>
      </c>
      <c r="DC191" s="396"/>
      <c r="DD191" s="396"/>
    </row>
    <row r="192" spans="37:108" ht="15" hidden="1" customHeight="1">
      <c r="AK192" s="113" t="str">
        <f t="shared" si="6"/>
        <v/>
      </c>
      <c r="AL192" s="113" t="str">
        <f t="shared" si="7"/>
        <v/>
      </c>
      <c r="AM192" s="114" t="str">
        <f t="shared" si="8"/>
        <v/>
      </c>
      <c r="AN192" s="395"/>
      <c r="AO192" s="114">
        <v>184</v>
      </c>
      <c r="AP192" s="365"/>
      <c r="AQ192" s="365"/>
      <c r="AR192" s="365"/>
      <c r="AS192" s="365"/>
      <c r="AT192" s="365"/>
      <c r="AU192" s="365"/>
      <c r="AV192" s="365"/>
      <c r="AW192" s="365"/>
      <c r="AX192" s="365"/>
      <c r="AY192" s="365"/>
      <c r="AZ192" s="365"/>
      <c r="BA192" s="365"/>
      <c r="BB192" s="365"/>
      <c r="BC192" s="365"/>
      <c r="BD192" s="365"/>
      <c r="BE192" s="365"/>
      <c r="BF192" s="365"/>
      <c r="BG192" s="365"/>
      <c r="BH192" s="365"/>
      <c r="BI192" s="114" t="s">
        <v>4035</v>
      </c>
      <c r="BJ192" s="114" t="s">
        <v>4036</v>
      </c>
      <c r="BK192" s="365"/>
      <c r="BL192" s="365"/>
      <c r="BM192" s="365"/>
      <c r="BN192" s="365"/>
      <c r="BO192" s="365"/>
      <c r="BP192" s="365"/>
      <c r="BQ192" s="365"/>
      <c r="BR192" s="365"/>
      <c r="BS192" s="114" t="s">
        <v>4037</v>
      </c>
      <c r="BT192" s="365"/>
      <c r="BU192" s="365"/>
      <c r="BV192" s="395"/>
      <c r="BW192" s="395"/>
      <c r="BX192" s="395"/>
      <c r="BY192" s="396"/>
      <c r="BZ192" s="396"/>
      <c r="CA192" s="396"/>
      <c r="CB192" s="396"/>
      <c r="CC192" s="396"/>
      <c r="CD192" s="396"/>
      <c r="CE192" s="396"/>
      <c r="CF192" s="396"/>
      <c r="CG192" s="396"/>
      <c r="CH192" s="396"/>
      <c r="CI192" s="396"/>
      <c r="CJ192" s="396"/>
      <c r="CK192" s="396"/>
      <c r="CL192" s="396"/>
      <c r="CM192" s="396"/>
      <c r="CN192" s="396"/>
      <c r="CO192" s="396"/>
      <c r="CP192" s="396"/>
      <c r="CQ192" s="396"/>
      <c r="CR192" s="380" t="s">
        <v>4038</v>
      </c>
      <c r="CS192" s="380" t="s">
        <v>4039</v>
      </c>
      <c r="CT192" s="396"/>
      <c r="CU192" s="396"/>
      <c r="CV192" s="396"/>
      <c r="CW192" s="396"/>
      <c r="CX192" s="396"/>
      <c r="CY192" s="396"/>
      <c r="CZ192" s="396"/>
      <c r="DA192" s="396"/>
      <c r="DB192" s="380" t="s">
        <v>4040</v>
      </c>
      <c r="DC192" s="396"/>
      <c r="DD192" s="396"/>
    </row>
    <row r="193" spans="37:108" ht="15" hidden="1" customHeight="1">
      <c r="AK193" s="113" t="str">
        <f t="shared" si="6"/>
        <v/>
      </c>
      <c r="AL193" s="113" t="str">
        <f t="shared" si="7"/>
        <v/>
      </c>
      <c r="AM193" s="114" t="str">
        <f t="shared" si="8"/>
        <v/>
      </c>
      <c r="AN193" s="395"/>
      <c r="AO193" s="114">
        <v>185</v>
      </c>
      <c r="AP193" s="365"/>
      <c r="AQ193" s="365"/>
      <c r="AR193" s="365"/>
      <c r="AS193" s="365"/>
      <c r="AT193" s="365"/>
      <c r="AU193" s="365"/>
      <c r="AV193" s="365"/>
      <c r="AW193" s="365"/>
      <c r="AX193" s="365"/>
      <c r="AY193" s="365"/>
      <c r="AZ193" s="365"/>
      <c r="BA193" s="365"/>
      <c r="BB193" s="365"/>
      <c r="BC193" s="365"/>
      <c r="BD193" s="365"/>
      <c r="BE193" s="365"/>
      <c r="BF193" s="365"/>
      <c r="BG193" s="365"/>
      <c r="BH193" s="365"/>
      <c r="BI193" s="114" t="s">
        <v>4041</v>
      </c>
      <c r="BJ193" s="114" t="s">
        <v>4042</v>
      </c>
      <c r="BK193" s="365"/>
      <c r="BL193" s="365"/>
      <c r="BM193" s="365"/>
      <c r="BN193" s="365"/>
      <c r="BO193" s="365"/>
      <c r="BP193" s="365"/>
      <c r="BQ193" s="365"/>
      <c r="BR193" s="365"/>
      <c r="BS193" s="114" t="s">
        <v>4043</v>
      </c>
      <c r="BT193" s="365"/>
      <c r="BU193" s="365"/>
      <c r="BV193" s="395"/>
      <c r="BW193" s="395"/>
      <c r="BX193" s="395"/>
      <c r="BY193" s="396"/>
      <c r="BZ193" s="396"/>
      <c r="CA193" s="396"/>
      <c r="CB193" s="396"/>
      <c r="CC193" s="396"/>
      <c r="CD193" s="396"/>
      <c r="CE193" s="396"/>
      <c r="CF193" s="396"/>
      <c r="CG193" s="396"/>
      <c r="CH193" s="396"/>
      <c r="CI193" s="396"/>
      <c r="CJ193" s="396"/>
      <c r="CK193" s="396"/>
      <c r="CL193" s="396"/>
      <c r="CM193" s="396"/>
      <c r="CN193" s="396"/>
      <c r="CO193" s="396"/>
      <c r="CP193" s="396"/>
      <c r="CQ193" s="396"/>
      <c r="CR193" s="380" t="s">
        <v>4044</v>
      </c>
      <c r="CS193" s="380" t="s">
        <v>4045</v>
      </c>
      <c r="CT193" s="396"/>
      <c r="CU193" s="396"/>
      <c r="CV193" s="396"/>
      <c r="CW193" s="396"/>
      <c r="CX193" s="396"/>
      <c r="CY193" s="396"/>
      <c r="CZ193" s="396"/>
      <c r="DA193" s="396"/>
      <c r="DB193" s="380" t="s">
        <v>4046</v>
      </c>
      <c r="DC193" s="396"/>
      <c r="DD193" s="396"/>
    </row>
    <row r="194" spans="37:108" ht="15" hidden="1" customHeight="1">
      <c r="AK194" s="113" t="str">
        <f t="shared" si="6"/>
        <v/>
      </c>
      <c r="AL194" s="113" t="str">
        <f t="shared" si="7"/>
        <v/>
      </c>
      <c r="AM194" s="114" t="str">
        <f t="shared" si="8"/>
        <v/>
      </c>
      <c r="AN194" s="395"/>
      <c r="AO194" s="114">
        <v>186</v>
      </c>
      <c r="AP194" s="365"/>
      <c r="AQ194" s="365"/>
      <c r="AR194" s="365"/>
      <c r="AS194" s="365"/>
      <c r="AT194" s="365"/>
      <c r="AU194" s="365"/>
      <c r="AV194" s="365"/>
      <c r="AW194" s="365"/>
      <c r="AX194" s="365"/>
      <c r="AY194" s="365"/>
      <c r="AZ194" s="365"/>
      <c r="BA194" s="365"/>
      <c r="BB194" s="365"/>
      <c r="BC194" s="365"/>
      <c r="BD194" s="365"/>
      <c r="BE194" s="365"/>
      <c r="BF194" s="365"/>
      <c r="BG194" s="365"/>
      <c r="BH194" s="365"/>
      <c r="BI194" s="114" t="s">
        <v>4047</v>
      </c>
      <c r="BJ194" s="114" t="s">
        <v>4048</v>
      </c>
      <c r="BK194" s="365"/>
      <c r="BL194" s="365"/>
      <c r="BM194" s="365"/>
      <c r="BN194" s="365"/>
      <c r="BO194" s="365"/>
      <c r="BP194" s="365"/>
      <c r="BQ194" s="365"/>
      <c r="BR194" s="365"/>
      <c r="BS194" s="114" t="s">
        <v>4049</v>
      </c>
      <c r="BT194" s="365"/>
      <c r="BU194" s="365"/>
      <c r="BV194" s="395"/>
      <c r="BW194" s="395"/>
      <c r="BX194" s="395"/>
      <c r="BY194" s="396"/>
      <c r="BZ194" s="396"/>
      <c r="CA194" s="396"/>
      <c r="CB194" s="396"/>
      <c r="CC194" s="396"/>
      <c r="CD194" s="396"/>
      <c r="CE194" s="396"/>
      <c r="CF194" s="396"/>
      <c r="CG194" s="396"/>
      <c r="CH194" s="396"/>
      <c r="CI194" s="396"/>
      <c r="CJ194" s="396"/>
      <c r="CK194" s="396"/>
      <c r="CL194" s="396"/>
      <c r="CM194" s="396"/>
      <c r="CN194" s="396"/>
      <c r="CO194" s="396"/>
      <c r="CP194" s="396"/>
      <c r="CQ194" s="396"/>
      <c r="CR194" s="380" t="s">
        <v>4050</v>
      </c>
      <c r="CS194" s="380" t="s">
        <v>4051</v>
      </c>
      <c r="CT194" s="396"/>
      <c r="CU194" s="396"/>
      <c r="CV194" s="396"/>
      <c r="CW194" s="396"/>
      <c r="CX194" s="396"/>
      <c r="CY194" s="396"/>
      <c r="CZ194" s="396"/>
      <c r="DA194" s="396"/>
      <c r="DB194" s="380" t="s">
        <v>4052</v>
      </c>
      <c r="DC194" s="396"/>
      <c r="DD194" s="396"/>
    </row>
    <row r="195" spans="37:108" ht="15" hidden="1" customHeight="1">
      <c r="AK195" s="113" t="str">
        <f t="shared" si="6"/>
        <v/>
      </c>
      <c r="AL195" s="113" t="str">
        <f t="shared" si="7"/>
        <v/>
      </c>
      <c r="AM195" s="114" t="str">
        <f t="shared" si="8"/>
        <v/>
      </c>
      <c r="AN195" s="395"/>
      <c r="AO195" s="114">
        <v>187</v>
      </c>
      <c r="AP195" s="365"/>
      <c r="AQ195" s="365"/>
      <c r="AR195" s="365"/>
      <c r="AS195" s="365"/>
      <c r="AT195" s="365"/>
      <c r="AU195" s="365"/>
      <c r="AV195" s="365"/>
      <c r="AW195" s="365"/>
      <c r="AX195" s="365"/>
      <c r="AY195" s="365"/>
      <c r="AZ195" s="365"/>
      <c r="BA195" s="365"/>
      <c r="BB195" s="365"/>
      <c r="BC195" s="365"/>
      <c r="BD195" s="365"/>
      <c r="BE195" s="365"/>
      <c r="BF195" s="365"/>
      <c r="BG195" s="365"/>
      <c r="BH195" s="365"/>
      <c r="BI195" s="114" t="s">
        <v>4053</v>
      </c>
      <c r="BJ195" s="114" t="s">
        <v>4054</v>
      </c>
      <c r="BK195" s="365"/>
      <c r="BL195" s="365"/>
      <c r="BM195" s="365"/>
      <c r="BN195" s="365"/>
      <c r="BO195" s="365"/>
      <c r="BP195" s="365"/>
      <c r="BQ195" s="365"/>
      <c r="BR195" s="365"/>
      <c r="BS195" s="114" t="s">
        <v>4055</v>
      </c>
      <c r="BT195" s="365"/>
      <c r="BU195" s="365"/>
      <c r="BV195" s="395"/>
      <c r="BW195" s="395"/>
      <c r="BX195" s="395"/>
      <c r="BY195" s="396"/>
      <c r="BZ195" s="396"/>
      <c r="CA195" s="396"/>
      <c r="CB195" s="396"/>
      <c r="CC195" s="396"/>
      <c r="CD195" s="396"/>
      <c r="CE195" s="396"/>
      <c r="CF195" s="396"/>
      <c r="CG195" s="396"/>
      <c r="CH195" s="396"/>
      <c r="CI195" s="396"/>
      <c r="CJ195" s="396"/>
      <c r="CK195" s="396"/>
      <c r="CL195" s="396"/>
      <c r="CM195" s="396"/>
      <c r="CN195" s="396"/>
      <c r="CO195" s="396"/>
      <c r="CP195" s="396"/>
      <c r="CQ195" s="396"/>
      <c r="CR195" s="380" t="s">
        <v>4056</v>
      </c>
      <c r="CS195" s="380" t="s">
        <v>4057</v>
      </c>
      <c r="CT195" s="396"/>
      <c r="CU195" s="396"/>
      <c r="CV195" s="396"/>
      <c r="CW195" s="396"/>
      <c r="CX195" s="396"/>
      <c r="CY195" s="396"/>
      <c r="CZ195" s="396"/>
      <c r="DA195" s="396"/>
      <c r="DB195" s="380" t="s">
        <v>3359</v>
      </c>
      <c r="DC195" s="396"/>
      <c r="DD195" s="396"/>
    </row>
    <row r="196" spans="37:108" ht="15" hidden="1" customHeight="1">
      <c r="AK196" s="113" t="str">
        <f t="shared" si="6"/>
        <v/>
      </c>
      <c r="AL196" s="113" t="str">
        <f t="shared" si="7"/>
        <v/>
      </c>
      <c r="AM196" s="114" t="str">
        <f t="shared" si="8"/>
        <v/>
      </c>
      <c r="AN196" s="395"/>
      <c r="AO196" s="114">
        <v>188</v>
      </c>
      <c r="AP196" s="365"/>
      <c r="AQ196" s="365"/>
      <c r="AR196" s="365"/>
      <c r="AS196" s="365"/>
      <c r="AT196" s="365"/>
      <c r="AU196" s="365"/>
      <c r="AV196" s="365"/>
      <c r="AW196" s="365"/>
      <c r="AX196" s="365"/>
      <c r="AY196" s="365"/>
      <c r="AZ196" s="365"/>
      <c r="BA196" s="365"/>
      <c r="BB196" s="365"/>
      <c r="BC196" s="365"/>
      <c r="BD196" s="365"/>
      <c r="BE196" s="365"/>
      <c r="BF196" s="365"/>
      <c r="BG196" s="365"/>
      <c r="BH196" s="365"/>
      <c r="BI196" s="114" t="s">
        <v>4058</v>
      </c>
      <c r="BJ196" s="114" t="s">
        <v>4059</v>
      </c>
      <c r="BK196" s="365"/>
      <c r="BL196" s="365"/>
      <c r="BM196" s="365"/>
      <c r="BN196" s="365"/>
      <c r="BO196" s="365"/>
      <c r="BP196" s="365"/>
      <c r="BQ196" s="365"/>
      <c r="BR196" s="365"/>
      <c r="BS196" s="114" t="s">
        <v>4060</v>
      </c>
      <c r="BT196" s="365"/>
      <c r="BU196" s="365"/>
      <c r="BV196" s="395"/>
      <c r="BW196" s="395"/>
      <c r="BX196" s="395"/>
      <c r="BY196" s="396"/>
      <c r="BZ196" s="396"/>
      <c r="CA196" s="396"/>
      <c r="CB196" s="396"/>
      <c r="CC196" s="396"/>
      <c r="CD196" s="396"/>
      <c r="CE196" s="396"/>
      <c r="CF196" s="396"/>
      <c r="CG196" s="396"/>
      <c r="CH196" s="396"/>
      <c r="CI196" s="396"/>
      <c r="CJ196" s="396"/>
      <c r="CK196" s="396"/>
      <c r="CL196" s="396"/>
      <c r="CM196" s="396"/>
      <c r="CN196" s="396"/>
      <c r="CO196" s="396"/>
      <c r="CP196" s="396"/>
      <c r="CQ196" s="396"/>
      <c r="CR196" s="380" t="s">
        <v>4061</v>
      </c>
      <c r="CS196" s="380" t="s">
        <v>1744</v>
      </c>
      <c r="CT196" s="396"/>
      <c r="CU196" s="396"/>
      <c r="CV196" s="396"/>
      <c r="CW196" s="396"/>
      <c r="CX196" s="396"/>
      <c r="CY196" s="396"/>
      <c r="CZ196" s="396"/>
      <c r="DA196" s="396"/>
      <c r="DB196" s="380" t="s">
        <v>4062</v>
      </c>
      <c r="DC196" s="396"/>
      <c r="DD196" s="396"/>
    </row>
    <row r="197" spans="37:108" ht="15" hidden="1" customHeight="1">
      <c r="AK197" s="113" t="str">
        <f t="shared" si="6"/>
        <v/>
      </c>
      <c r="AL197" s="113" t="str">
        <f t="shared" si="7"/>
        <v/>
      </c>
      <c r="AM197" s="114" t="str">
        <f t="shared" si="8"/>
        <v/>
      </c>
      <c r="AN197" s="395"/>
      <c r="AO197" s="114">
        <v>189</v>
      </c>
      <c r="AP197" s="365"/>
      <c r="AQ197" s="365"/>
      <c r="AR197" s="365"/>
      <c r="AS197" s="365"/>
      <c r="AT197" s="365"/>
      <c r="AU197" s="365"/>
      <c r="AV197" s="365"/>
      <c r="AW197" s="365"/>
      <c r="AX197" s="365"/>
      <c r="AY197" s="365"/>
      <c r="AZ197" s="365"/>
      <c r="BA197" s="365"/>
      <c r="BB197" s="365"/>
      <c r="BC197" s="365"/>
      <c r="BD197" s="365"/>
      <c r="BE197" s="365"/>
      <c r="BF197" s="365"/>
      <c r="BG197" s="365"/>
      <c r="BH197" s="365"/>
      <c r="BI197" s="114" t="s">
        <v>4063</v>
      </c>
      <c r="BJ197" s="114" t="s">
        <v>4064</v>
      </c>
      <c r="BK197" s="365"/>
      <c r="BL197" s="365"/>
      <c r="BM197" s="365"/>
      <c r="BN197" s="365"/>
      <c r="BO197" s="365"/>
      <c r="BP197" s="365"/>
      <c r="BQ197" s="365"/>
      <c r="BR197" s="365"/>
      <c r="BS197" s="114" t="s">
        <v>4065</v>
      </c>
      <c r="BT197" s="365"/>
      <c r="BU197" s="365"/>
      <c r="BV197" s="395"/>
      <c r="BW197" s="395"/>
      <c r="BX197" s="395"/>
      <c r="BY197" s="396"/>
      <c r="BZ197" s="396"/>
      <c r="CA197" s="396"/>
      <c r="CB197" s="396"/>
      <c r="CC197" s="396"/>
      <c r="CD197" s="396"/>
      <c r="CE197" s="396"/>
      <c r="CF197" s="396"/>
      <c r="CG197" s="396"/>
      <c r="CH197" s="396"/>
      <c r="CI197" s="396"/>
      <c r="CJ197" s="396"/>
      <c r="CK197" s="396"/>
      <c r="CL197" s="396"/>
      <c r="CM197" s="396"/>
      <c r="CN197" s="396"/>
      <c r="CO197" s="396"/>
      <c r="CP197" s="396"/>
      <c r="CQ197" s="396"/>
      <c r="CR197" s="380" t="s">
        <v>4066</v>
      </c>
      <c r="CS197" s="380" t="s">
        <v>4067</v>
      </c>
      <c r="CT197" s="396"/>
      <c r="CU197" s="396"/>
      <c r="CV197" s="396"/>
      <c r="CW197" s="396"/>
      <c r="CX197" s="396"/>
      <c r="CY197" s="396"/>
      <c r="CZ197" s="396"/>
      <c r="DA197" s="396"/>
      <c r="DB197" s="380" t="s">
        <v>4068</v>
      </c>
      <c r="DC197" s="396"/>
      <c r="DD197" s="396"/>
    </row>
    <row r="198" spans="37:108" ht="15" hidden="1" customHeight="1">
      <c r="AK198" s="113" t="str">
        <f t="shared" si="6"/>
        <v/>
      </c>
      <c r="AL198" s="113" t="str">
        <f t="shared" si="7"/>
        <v/>
      </c>
      <c r="AM198" s="114" t="str">
        <f t="shared" si="8"/>
        <v/>
      </c>
      <c r="AN198" s="395"/>
      <c r="AO198" s="114">
        <v>190</v>
      </c>
      <c r="AP198" s="365"/>
      <c r="AQ198" s="365"/>
      <c r="AR198" s="365"/>
      <c r="AS198" s="365"/>
      <c r="AT198" s="365"/>
      <c r="AU198" s="365"/>
      <c r="AV198" s="365"/>
      <c r="AW198" s="365"/>
      <c r="AX198" s="365"/>
      <c r="AY198" s="365"/>
      <c r="AZ198" s="365"/>
      <c r="BA198" s="365"/>
      <c r="BB198" s="365"/>
      <c r="BC198" s="365"/>
      <c r="BD198" s="365"/>
      <c r="BE198" s="365"/>
      <c r="BF198" s="365"/>
      <c r="BG198" s="365"/>
      <c r="BH198" s="365"/>
      <c r="BI198" s="114" t="s">
        <v>4069</v>
      </c>
      <c r="BJ198" s="114" t="s">
        <v>4070</v>
      </c>
      <c r="BK198" s="365"/>
      <c r="BL198" s="365"/>
      <c r="BM198" s="365"/>
      <c r="BN198" s="365"/>
      <c r="BO198" s="365"/>
      <c r="BP198" s="365"/>
      <c r="BQ198" s="365"/>
      <c r="BR198" s="365"/>
      <c r="BS198" s="114" t="s">
        <v>4071</v>
      </c>
      <c r="BT198" s="365"/>
      <c r="BU198" s="365"/>
      <c r="BV198" s="395"/>
      <c r="BW198" s="395"/>
      <c r="BX198" s="395"/>
      <c r="BY198" s="396"/>
      <c r="BZ198" s="396"/>
      <c r="CA198" s="396"/>
      <c r="CB198" s="396"/>
      <c r="CC198" s="396"/>
      <c r="CD198" s="396"/>
      <c r="CE198" s="396"/>
      <c r="CF198" s="396"/>
      <c r="CG198" s="396"/>
      <c r="CH198" s="396"/>
      <c r="CI198" s="396"/>
      <c r="CJ198" s="396"/>
      <c r="CK198" s="396"/>
      <c r="CL198" s="396"/>
      <c r="CM198" s="396"/>
      <c r="CN198" s="396"/>
      <c r="CO198" s="396"/>
      <c r="CP198" s="396"/>
      <c r="CQ198" s="396"/>
      <c r="CR198" s="380" t="s">
        <v>4072</v>
      </c>
      <c r="CS198" s="380" t="s">
        <v>4073</v>
      </c>
      <c r="CT198" s="396"/>
      <c r="CU198" s="396"/>
      <c r="CV198" s="396"/>
      <c r="CW198" s="396"/>
      <c r="CX198" s="396"/>
      <c r="CY198" s="396"/>
      <c r="CZ198" s="396"/>
      <c r="DA198" s="396"/>
      <c r="DB198" s="380" t="s">
        <v>1068</v>
      </c>
      <c r="DC198" s="396"/>
      <c r="DD198" s="396"/>
    </row>
    <row r="199" spans="37:108" ht="15" hidden="1" customHeight="1">
      <c r="AK199" s="113" t="str">
        <f t="shared" si="6"/>
        <v/>
      </c>
      <c r="AL199" s="113" t="str">
        <f t="shared" si="7"/>
        <v/>
      </c>
      <c r="AM199" s="114" t="str">
        <f t="shared" si="8"/>
        <v/>
      </c>
      <c r="AN199" s="395"/>
      <c r="AO199" s="114">
        <v>191</v>
      </c>
      <c r="AP199" s="365"/>
      <c r="AQ199" s="365"/>
      <c r="AR199" s="365"/>
      <c r="AS199" s="365"/>
      <c r="AT199" s="365"/>
      <c r="AU199" s="365"/>
      <c r="AV199" s="365"/>
      <c r="AW199" s="365"/>
      <c r="AX199" s="365"/>
      <c r="AY199" s="365"/>
      <c r="AZ199" s="365"/>
      <c r="BA199" s="365"/>
      <c r="BB199" s="365"/>
      <c r="BC199" s="365"/>
      <c r="BD199" s="365"/>
      <c r="BE199" s="365"/>
      <c r="BF199" s="365"/>
      <c r="BG199" s="365"/>
      <c r="BH199" s="365"/>
      <c r="BI199" s="114" t="s">
        <v>4074</v>
      </c>
      <c r="BJ199" s="114" t="s">
        <v>4075</v>
      </c>
      <c r="BK199" s="365"/>
      <c r="BL199" s="365"/>
      <c r="BM199" s="365"/>
      <c r="BN199" s="365"/>
      <c r="BO199" s="365"/>
      <c r="BP199" s="365"/>
      <c r="BQ199" s="365"/>
      <c r="BR199" s="365"/>
      <c r="BS199" s="114" t="s">
        <v>4076</v>
      </c>
      <c r="BT199" s="365"/>
      <c r="BU199" s="365"/>
      <c r="BV199" s="395"/>
      <c r="BW199" s="395"/>
      <c r="BX199" s="395"/>
      <c r="BY199" s="396"/>
      <c r="BZ199" s="396"/>
      <c r="CA199" s="396"/>
      <c r="CB199" s="396"/>
      <c r="CC199" s="396"/>
      <c r="CD199" s="396"/>
      <c r="CE199" s="396"/>
      <c r="CF199" s="396"/>
      <c r="CG199" s="396"/>
      <c r="CH199" s="396"/>
      <c r="CI199" s="396"/>
      <c r="CJ199" s="396"/>
      <c r="CK199" s="396"/>
      <c r="CL199" s="396"/>
      <c r="CM199" s="396"/>
      <c r="CN199" s="396"/>
      <c r="CO199" s="396"/>
      <c r="CP199" s="396"/>
      <c r="CQ199" s="396"/>
      <c r="CR199" s="380" t="s">
        <v>4077</v>
      </c>
      <c r="CS199" s="380" t="s">
        <v>4078</v>
      </c>
      <c r="CT199" s="396"/>
      <c r="CU199" s="396"/>
      <c r="CV199" s="396"/>
      <c r="CW199" s="396"/>
      <c r="CX199" s="396"/>
      <c r="CY199" s="396"/>
      <c r="CZ199" s="396"/>
      <c r="DA199" s="396"/>
      <c r="DB199" s="380" t="s">
        <v>4079</v>
      </c>
      <c r="DC199" s="396"/>
      <c r="DD199" s="396"/>
    </row>
    <row r="200" spans="37:108" ht="15" hidden="1" customHeight="1">
      <c r="AK200" s="113" t="str">
        <f t="shared" si="6"/>
        <v/>
      </c>
      <c r="AL200" s="113" t="str">
        <f t="shared" si="7"/>
        <v/>
      </c>
      <c r="AM200" s="114" t="str">
        <f t="shared" si="8"/>
        <v/>
      </c>
      <c r="AN200" s="395"/>
      <c r="AO200" s="114">
        <v>192</v>
      </c>
      <c r="AP200" s="365"/>
      <c r="AQ200" s="365"/>
      <c r="AR200" s="365"/>
      <c r="AS200" s="365"/>
      <c r="AT200" s="365"/>
      <c r="AU200" s="365"/>
      <c r="AV200" s="365"/>
      <c r="AW200" s="365"/>
      <c r="AX200" s="365"/>
      <c r="AY200" s="365"/>
      <c r="AZ200" s="365"/>
      <c r="BA200" s="365"/>
      <c r="BB200" s="365"/>
      <c r="BC200" s="365"/>
      <c r="BD200" s="365"/>
      <c r="BE200" s="365"/>
      <c r="BF200" s="365"/>
      <c r="BG200" s="365"/>
      <c r="BH200" s="365"/>
      <c r="BI200" s="114" t="s">
        <v>4080</v>
      </c>
      <c r="BJ200" s="114" t="s">
        <v>4081</v>
      </c>
      <c r="BK200" s="365"/>
      <c r="BL200" s="365"/>
      <c r="BM200" s="365"/>
      <c r="BN200" s="365"/>
      <c r="BO200" s="365"/>
      <c r="BP200" s="365"/>
      <c r="BQ200" s="365"/>
      <c r="BR200" s="365"/>
      <c r="BS200" s="114" t="s">
        <v>4082</v>
      </c>
      <c r="BT200" s="365"/>
      <c r="BU200" s="365"/>
      <c r="BV200" s="395"/>
      <c r="BW200" s="395"/>
      <c r="BX200" s="395"/>
      <c r="BY200" s="396"/>
      <c r="BZ200" s="396"/>
      <c r="CA200" s="396"/>
      <c r="CB200" s="396"/>
      <c r="CC200" s="396"/>
      <c r="CD200" s="396"/>
      <c r="CE200" s="396"/>
      <c r="CF200" s="396"/>
      <c r="CG200" s="396"/>
      <c r="CH200" s="396"/>
      <c r="CI200" s="396"/>
      <c r="CJ200" s="396"/>
      <c r="CK200" s="396"/>
      <c r="CL200" s="396"/>
      <c r="CM200" s="396"/>
      <c r="CN200" s="396"/>
      <c r="CO200" s="396"/>
      <c r="CP200" s="396"/>
      <c r="CQ200" s="396"/>
      <c r="CR200" s="380" t="s">
        <v>4083</v>
      </c>
      <c r="CS200" s="380" t="s">
        <v>4084</v>
      </c>
      <c r="CT200" s="396"/>
      <c r="CU200" s="396"/>
      <c r="CV200" s="396"/>
      <c r="CW200" s="396"/>
      <c r="CX200" s="396"/>
      <c r="CY200" s="396"/>
      <c r="CZ200" s="396"/>
      <c r="DA200" s="396"/>
      <c r="DB200" s="380" t="s">
        <v>4085</v>
      </c>
      <c r="DC200" s="396"/>
      <c r="DD200" s="396"/>
    </row>
    <row r="201" spans="37:108" ht="15" hidden="1" customHeight="1">
      <c r="AK201" s="113" t="str">
        <f t="shared" si="6"/>
        <v/>
      </c>
      <c r="AL201" s="113" t="str">
        <f t="shared" si="7"/>
        <v/>
      </c>
      <c r="AM201" s="114" t="str">
        <f t="shared" si="8"/>
        <v/>
      </c>
      <c r="AN201" s="395"/>
      <c r="AO201" s="114">
        <v>193</v>
      </c>
      <c r="AP201" s="365"/>
      <c r="AQ201" s="365"/>
      <c r="AR201" s="365"/>
      <c r="AS201" s="365"/>
      <c r="AT201" s="365"/>
      <c r="AU201" s="365"/>
      <c r="AV201" s="365"/>
      <c r="AW201" s="365"/>
      <c r="AX201" s="365"/>
      <c r="AY201" s="365"/>
      <c r="AZ201" s="365"/>
      <c r="BA201" s="365"/>
      <c r="BB201" s="365"/>
      <c r="BC201" s="365"/>
      <c r="BD201" s="365"/>
      <c r="BE201" s="365"/>
      <c r="BF201" s="365"/>
      <c r="BG201" s="365"/>
      <c r="BH201" s="365"/>
      <c r="BI201" s="114" t="s">
        <v>4086</v>
      </c>
      <c r="BJ201" s="114" t="s">
        <v>4087</v>
      </c>
      <c r="BK201" s="365"/>
      <c r="BL201" s="365"/>
      <c r="BM201" s="365"/>
      <c r="BN201" s="365"/>
      <c r="BO201" s="365"/>
      <c r="BP201" s="365"/>
      <c r="BQ201" s="365"/>
      <c r="BR201" s="365"/>
      <c r="BS201" s="114" t="s">
        <v>4088</v>
      </c>
      <c r="BT201" s="365"/>
      <c r="BU201" s="365"/>
      <c r="BV201" s="395"/>
      <c r="BW201" s="395"/>
      <c r="BX201" s="395"/>
      <c r="BY201" s="396"/>
      <c r="BZ201" s="396"/>
      <c r="CA201" s="396"/>
      <c r="CB201" s="396"/>
      <c r="CC201" s="396"/>
      <c r="CD201" s="396"/>
      <c r="CE201" s="396"/>
      <c r="CF201" s="396"/>
      <c r="CG201" s="396"/>
      <c r="CH201" s="396"/>
      <c r="CI201" s="396"/>
      <c r="CJ201" s="396"/>
      <c r="CK201" s="396"/>
      <c r="CL201" s="396"/>
      <c r="CM201" s="396"/>
      <c r="CN201" s="396"/>
      <c r="CO201" s="396"/>
      <c r="CP201" s="396"/>
      <c r="CQ201" s="396"/>
      <c r="CR201" s="380" t="s">
        <v>4089</v>
      </c>
      <c r="CS201" s="380" t="s">
        <v>4090</v>
      </c>
      <c r="CT201" s="396"/>
      <c r="CU201" s="396"/>
      <c r="CV201" s="396"/>
      <c r="CW201" s="396"/>
      <c r="CX201" s="396"/>
      <c r="CY201" s="396"/>
      <c r="CZ201" s="396"/>
      <c r="DA201" s="396"/>
      <c r="DB201" s="380" t="s">
        <v>4091</v>
      </c>
      <c r="DC201" s="396"/>
      <c r="DD201" s="396"/>
    </row>
    <row r="202" spans="37:108" ht="15" hidden="1" customHeight="1">
      <c r="AK202" s="113" t="str">
        <f t="shared" si="6"/>
        <v/>
      </c>
      <c r="AL202" s="113" t="str">
        <f t="shared" si="7"/>
        <v/>
      </c>
      <c r="AM202" s="114" t="str">
        <f t="shared" si="8"/>
        <v/>
      </c>
      <c r="AN202" s="395"/>
      <c r="AO202" s="114">
        <v>194</v>
      </c>
      <c r="AP202" s="365"/>
      <c r="AQ202" s="365"/>
      <c r="AR202" s="365"/>
      <c r="AS202" s="365"/>
      <c r="AT202" s="365"/>
      <c r="AU202" s="365"/>
      <c r="AV202" s="365"/>
      <c r="AW202" s="365"/>
      <c r="AX202" s="365"/>
      <c r="AY202" s="365"/>
      <c r="AZ202" s="365"/>
      <c r="BA202" s="365"/>
      <c r="BB202" s="365"/>
      <c r="BC202" s="365"/>
      <c r="BD202" s="365"/>
      <c r="BE202" s="365"/>
      <c r="BF202" s="365"/>
      <c r="BG202" s="365"/>
      <c r="BH202" s="365"/>
      <c r="BI202" s="114" t="s">
        <v>4092</v>
      </c>
      <c r="BJ202" s="114" t="s">
        <v>4093</v>
      </c>
      <c r="BK202" s="365"/>
      <c r="BL202" s="365"/>
      <c r="BM202" s="365"/>
      <c r="BN202" s="365"/>
      <c r="BO202" s="365"/>
      <c r="BP202" s="365"/>
      <c r="BQ202" s="365"/>
      <c r="BR202" s="365"/>
      <c r="BS202" s="114" t="s">
        <v>4094</v>
      </c>
      <c r="BT202" s="365"/>
      <c r="BU202" s="365"/>
      <c r="BV202" s="395"/>
      <c r="BW202" s="395"/>
      <c r="BX202" s="395"/>
      <c r="BY202" s="396"/>
      <c r="BZ202" s="396"/>
      <c r="CA202" s="396"/>
      <c r="CB202" s="396"/>
      <c r="CC202" s="396"/>
      <c r="CD202" s="396"/>
      <c r="CE202" s="396"/>
      <c r="CF202" s="396"/>
      <c r="CG202" s="396"/>
      <c r="CH202" s="396"/>
      <c r="CI202" s="396"/>
      <c r="CJ202" s="396"/>
      <c r="CK202" s="396"/>
      <c r="CL202" s="396"/>
      <c r="CM202" s="396"/>
      <c r="CN202" s="396"/>
      <c r="CO202" s="396"/>
      <c r="CP202" s="396"/>
      <c r="CQ202" s="396"/>
      <c r="CR202" s="380" t="s">
        <v>4095</v>
      </c>
      <c r="CS202" s="380" t="s">
        <v>4096</v>
      </c>
      <c r="CT202" s="396"/>
      <c r="CU202" s="396"/>
      <c r="CV202" s="396"/>
      <c r="CW202" s="396"/>
      <c r="CX202" s="396"/>
      <c r="CY202" s="396"/>
      <c r="CZ202" s="396"/>
      <c r="DA202" s="396"/>
      <c r="DB202" s="380" t="s">
        <v>4097</v>
      </c>
      <c r="DC202" s="396"/>
      <c r="DD202" s="396"/>
    </row>
    <row r="203" spans="37:108" ht="15" hidden="1" customHeight="1">
      <c r="AK203" s="113" t="str">
        <f t="shared" ref="AK203:AK266" si="9">IFERROR(IF(HLOOKUP($N$8, $BY$9:$DD$580, AO203, FALSE )="", "", HLOOKUP($N$8, $BY$9:$DD$580, AO203, FALSE)), "")</f>
        <v/>
      </c>
      <c r="AL203" s="113" t="str">
        <f t="shared" ref="AL203:AL266" si="10">IFERROR(IF(AK203="", "", HLOOKUP($N$8, $AP$9:$BU$580, AO203, FALSE)), "")</f>
        <v/>
      </c>
      <c r="AM203" s="114" t="str">
        <f t="shared" ref="AM203:AM266" si="11">MID(AL203, 3, 3)</f>
        <v/>
      </c>
      <c r="AN203" s="395"/>
      <c r="AO203" s="114">
        <v>195</v>
      </c>
      <c r="AP203" s="365"/>
      <c r="AQ203" s="365"/>
      <c r="AR203" s="365"/>
      <c r="AS203" s="365"/>
      <c r="AT203" s="365"/>
      <c r="AU203" s="365"/>
      <c r="AV203" s="365"/>
      <c r="AW203" s="365"/>
      <c r="AX203" s="365"/>
      <c r="AY203" s="365"/>
      <c r="AZ203" s="365"/>
      <c r="BA203" s="365"/>
      <c r="BB203" s="365"/>
      <c r="BC203" s="365"/>
      <c r="BD203" s="365"/>
      <c r="BE203" s="365"/>
      <c r="BF203" s="365"/>
      <c r="BG203" s="365"/>
      <c r="BH203" s="365"/>
      <c r="BI203" s="114" t="s">
        <v>4098</v>
      </c>
      <c r="BJ203" s="114" t="s">
        <v>4099</v>
      </c>
      <c r="BK203" s="365"/>
      <c r="BL203" s="365"/>
      <c r="BM203" s="365"/>
      <c r="BN203" s="365"/>
      <c r="BO203" s="365"/>
      <c r="BP203" s="365"/>
      <c r="BQ203" s="365"/>
      <c r="BR203" s="365"/>
      <c r="BS203" s="114" t="s">
        <v>4100</v>
      </c>
      <c r="BT203" s="365"/>
      <c r="BU203" s="365"/>
      <c r="BV203" s="395"/>
      <c r="BW203" s="395"/>
      <c r="BX203" s="395"/>
      <c r="BY203" s="396"/>
      <c r="BZ203" s="396"/>
      <c r="CA203" s="396"/>
      <c r="CB203" s="396"/>
      <c r="CC203" s="396"/>
      <c r="CD203" s="396"/>
      <c r="CE203" s="396"/>
      <c r="CF203" s="396"/>
      <c r="CG203" s="396"/>
      <c r="CH203" s="396"/>
      <c r="CI203" s="396"/>
      <c r="CJ203" s="396"/>
      <c r="CK203" s="396"/>
      <c r="CL203" s="396"/>
      <c r="CM203" s="396"/>
      <c r="CN203" s="396"/>
      <c r="CO203" s="396"/>
      <c r="CP203" s="396"/>
      <c r="CQ203" s="396"/>
      <c r="CR203" s="380" t="s">
        <v>971</v>
      </c>
      <c r="CS203" s="380" t="s">
        <v>958</v>
      </c>
      <c r="CT203" s="396"/>
      <c r="CU203" s="396"/>
      <c r="CV203" s="396"/>
      <c r="CW203" s="396"/>
      <c r="CX203" s="396"/>
      <c r="CY203" s="396"/>
      <c r="CZ203" s="396"/>
      <c r="DA203" s="396"/>
      <c r="DB203" s="380" t="s">
        <v>4101</v>
      </c>
      <c r="DC203" s="396"/>
      <c r="DD203" s="396"/>
    </row>
    <row r="204" spans="37:108" ht="15" hidden="1" customHeight="1">
      <c r="AK204" s="113" t="str">
        <f t="shared" si="9"/>
        <v/>
      </c>
      <c r="AL204" s="113" t="str">
        <f t="shared" si="10"/>
        <v/>
      </c>
      <c r="AM204" s="114" t="str">
        <f t="shared" si="11"/>
        <v/>
      </c>
      <c r="AN204" s="395"/>
      <c r="AO204" s="114">
        <v>196</v>
      </c>
      <c r="AP204" s="365"/>
      <c r="AQ204" s="365"/>
      <c r="AR204" s="365"/>
      <c r="AS204" s="365"/>
      <c r="AT204" s="365"/>
      <c r="AU204" s="365"/>
      <c r="AV204" s="365"/>
      <c r="AW204" s="365"/>
      <c r="AX204" s="365"/>
      <c r="AY204" s="365"/>
      <c r="AZ204" s="365"/>
      <c r="BA204" s="365"/>
      <c r="BB204" s="365"/>
      <c r="BC204" s="365"/>
      <c r="BD204" s="365"/>
      <c r="BE204" s="365"/>
      <c r="BF204" s="365"/>
      <c r="BG204" s="365"/>
      <c r="BH204" s="365"/>
      <c r="BI204" s="114" t="s">
        <v>4102</v>
      </c>
      <c r="BJ204" s="114" t="s">
        <v>4103</v>
      </c>
      <c r="BK204" s="365"/>
      <c r="BL204" s="365"/>
      <c r="BM204" s="365"/>
      <c r="BN204" s="365"/>
      <c r="BO204" s="365"/>
      <c r="BP204" s="365"/>
      <c r="BQ204" s="365"/>
      <c r="BR204" s="365"/>
      <c r="BS204" s="114" t="s">
        <v>4104</v>
      </c>
      <c r="BT204" s="365"/>
      <c r="BU204" s="365"/>
      <c r="BV204" s="395"/>
      <c r="BW204" s="395"/>
      <c r="BX204" s="395"/>
      <c r="BY204" s="396"/>
      <c r="BZ204" s="396"/>
      <c r="CA204" s="396"/>
      <c r="CB204" s="396"/>
      <c r="CC204" s="396"/>
      <c r="CD204" s="396"/>
      <c r="CE204" s="396"/>
      <c r="CF204" s="396"/>
      <c r="CG204" s="396"/>
      <c r="CH204" s="396"/>
      <c r="CI204" s="396"/>
      <c r="CJ204" s="396"/>
      <c r="CK204" s="396"/>
      <c r="CL204" s="396"/>
      <c r="CM204" s="396"/>
      <c r="CN204" s="396"/>
      <c r="CO204" s="396"/>
      <c r="CP204" s="396"/>
      <c r="CQ204" s="396"/>
      <c r="CR204" s="380" t="s">
        <v>4105</v>
      </c>
      <c r="CS204" s="380" t="s">
        <v>1892</v>
      </c>
      <c r="CT204" s="396"/>
      <c r="CU204" s="396"/>
      <c r="CV204" s="396"/>
      <c r="CW204" s="396"/>
      <c r="CX204" s="396"/>
      <c r="CY204" s="396"/>
      <c r="CZ204" s="396"/>
      <c r="DA204" s="396"/>
      <c r="DB204" s="380" t="s">
        <v>1779</v>
      </c>
      <c r="DC204" s="396"/>
      <c r="DD204" s="396"/>
    </row>
    <row r="205" spans="37:108" ht="15" hidden="1" customHeight="1">
      <c r="AK205" s="113" t="str">
        <f t="shared" si="9"/>
        <v/>
      </c>
      <c r="AL205" s="113" t="str">
        <f t="shared" si="10"/>
        <v/>
      </c>
      <c r="AM205" s="114" t="str">
        <f t="shared" si="11"/>
        <v/>
      </c>
      <c r="AN205" s="395"/>
      <c r="AO205" s="114">
        <v>197</v>
      </c>
      <c r="AP205" s="365"/>
      <c r="AQ205" s="365"/>
      <c r="AR205" s="365"/>
      <c r="AS205" s="365"/>
      <c r="AT205" s="365"/>
      <c r="AU205" s="365"/>
      <c r="AV205" s="365"/>
      <c r="AW205" s="365"/>
      <c r="AX205" s="365"/>
      <c r="AY205" s="365"/>
      <c r="AZ205" s="365"/>
      <c r="BA205" s="365"/>
      <c r="BB205" s="365"/>
      <c r="BC205" s="365"/>
      <c r="BD205" s="365"/>
      <c r="BE205" s="365"/>
      <c r="BF205" s="365"/>
      <c r="BG205" s="365"/>
      <c r="BH205" s="365"/>
      <c r="BI205" s="114" t="s">
        <v>4106</v>
      </c>
      <c r="BJ205" s="114" t="s">
        <v>4107</v>
      </c>
      <c r="BK205" s="365"/>
      <c r="BL205" s="365"/>
      <c r="BM205" s="365"/>
      <c r="BN205" s="365"/>
      <c r="BO205" s="365"/>
      <c r="BP205" s="365"/>
      <c r="BQ205" s="365"/>
      <c r="BR205" s="365"/>
      <c r="BS205" s="114" t="s">
        <v>4108</v>
      </c>
      <c r="BT205" s="365"/>
      <c r="BU205" s="365"/>
      <c r="BV205" s="395"/>
      <c r="BW205" s="395"/>
      <c r="BX205" s="395"/>
      <c r="BY205" s="396"/>
      <c r="BZ205" s="396"/>
      <c r="CA205" s="396"/>
      <c r="CB205" s="396"/>
      <c r="CC205" s="396"/>
      <c r="CD205" s="396"/>
      <c r="CE205" s="396"/>
      <c r="CF205" s="396"/>
      <c r="CG205" s="396"/>
      <c r="CH205" s="396"/>
      <c r="CI205" s="396"/>
      <c r="CJ205" s="396"/>
      <c r="CK205" s="396"/>
      <c r="CL205" s="396"/>
      <c r="CM205" s="396"/>
      <c r="CN205" s="396"/>
      <c r="CO205" s="396"/>
      <c r="CP205" s="396"/>
      <c r="CQ205" s="396"/>
      <c r="CR205" s="380" t="s">
        <v>4109</v>
      </c>
      <c r="CS205" s="380" t="s">
        <v>4110</v>
      </c>
      <c r="CT205" s="396"/>
      <c r="CU205" s="396"/>
      <c r="CV205" s="396"/>
      <c r="CW205" s="396"/>
      <c r="CX205" s="396"/>
      <c r="CY205" s="396"/>
      <c r="CZ205" s="396"/>
      <c r="DA205" s="396"/>
      <c r="DB205" s="380" t="s">
        <v>4111</v>
      </c>
      <c r="DC205" s="396"/>
      <c r="DD205" s="396"/>
    </row>
    <row r="206" spans="37:108" ht="15" hidden="1" customHeight="1">
      <c r="AK206" s="113" t="str">
        <f t="shared" si="9"/>
        <v/>
      </c>
      <c r="AL206" s="113" t="str">
        <f t="shared" si="10"/>
        <v/>
      </c>
      <c r="AM206" s="114" t="str">
        <f t="shared" si="11"/>
        <v/>
      </c>
      <c r="AN206" s="395"/>
      <c r="AO206" s="114">
        <v>198</v>
      </c>
      <c r="AP206" s="365"/>
      <c r="AQ206" s="365"/>
      <c r="AR206" s="365"/>
      <c r="AS206" s="365"/>
      <c r="AT206" s="365"/>
      <c r="AU206" s="365"/>
      <c r="AV206" s="365"/>
      <c r="AW206" s="365"/>
      <c r="AX206" s="365"/>
      <c r="AY206" s="365"/>
      <c r="AZ206" s="365"/>
      <c r="BA206" s="365"/>
      <c r="BB206" s="365"/>
      <c r="BC206" s="365"/>
      <c r="BD206" s="365"/>
      <c r="BE206" s="365"/>
      <c r="BF206" s="365"/>
      <c r="BG206" s="365"/>
      <c r="BH206" s="365"/>
      <c r="BI206" s="114" t="s">
        <v>4112</v>
      </c>
      <c r="BJ206" s="114" t="s">
        <v>4113</v>
      </c>
      <c r="BK206" s="365"/>
      <c r="BL206" s="365"/>
      <c r="BM206" s="365"/>
      <c r="BN206" s="365"/>
      <c r="BO206" s="365"/>
      <c r="BP206" s="365"/>
      <c r="BQ206" s="365"/>
      <c r="BR206" s="365"/>
      <c r="BS206" s="114" t="s">
        <v>4114</v>
      </c>
      <c r="BT206" s="365"/>
      <c r="BU206" s="365"/>
      <c r="BV206" s="395"/>
      <c r="BW206" s="395"/>
      <c r="BX206" s="395"/>
      <c r="BY206" s="396"/>
      <c r="BZ206" s="396"/>
      <c r="CA206" s="396"/>
      <c r="CB206" s="396"/>
      <c r="CC206" s="396"/>
      <c r="CD206" s="396"/>
      <c r="CE206" s="396"/>
      <c r="CF206" s="396"/>
      <c r="CG206" s="396"/>
      <c r="CH206" s="396"/>
      <c r="CI206" s="396"/>
      <c r="CJ206" s="396"/>
      <c r="CK206" s="396"/>
      <c r="CL206" s="396"/>
      <c r="CM206" s="396"/>
      <c r="CN206" s="396"/>
      <c r="CO206" s="396"/>
      <c r="CP206" s="396"/>
      <c r="CQ206" s="396"/>
      <c r="CR206" s="380" t="s">
        <v>4115</v>
      </c>
      <c r="CS206" s="380" t="s">
        <v>4116</v>
      </c>
      <c r="CT206" s="396"/>
      <c r="CU206" s="396"/>
      <c r="CV206" s="396"/>
      <c r="CW206" s="396"/>
      <c r="CX206" s="396"/>
      <c r="CY206" s="396"/>
      <c r="CZ206" s="396"/>
      <c r="DA206" s="396"/>
      <c r="DB206" s="380" t="s">
        <v>4117</v>
      </c>
      <c r="DC206" s="396"/>
      <c r="DD206" s="396"/>
    </row>
    <row r="207" spans="37:108" ht="15" hidden="1" customHeight="1">
      <c r="AK207" s="113" t="str">
        <f t="shared" si="9"/>
        <v/>
      </c>
      <c r="AL207" s="113" t="str">
        <f t="shared" si="10"/>
        <v/>
      </c>
      <c r="AM207" s="114" t="str">
        <f t="shared" si="11"/>
        <v/>
      </c>
      <c r="AN207" s="395"/>
      <c r="AO207" s="114">
        <v>199</v>
      </c>
      <c r="AP207" s="365"/>
      <c r="AQ207" s="365"/>
      <c r="AR207" s="365"/>
      <c r="AS207" s="365"/>
      <c r="AT207" s="365"/>
      <c r="AU207" s="365"/>
      <c r="AV207" s="365"/>
      <c r="AW207" s="365"/>
      <c r="AX207" s="365"/>
      <c r="AY207" s="365"/>
      <c r="AZ207" s="365"/>
      <c r="BA207" s="365"/>
      <c r="BB207" s="365"/>
      <c r="BC207" s="365"/>
      <c r="BD207" s="365"/>
      <c r="BE207" s="365"/>
      <c r="BF207" s="365"/>
      <c r="BG207" s="365"/>
      <c r="BH207" s="365"/>
      <c r="BI207" s="114" t="s">
        <v>4118</v>
      </c>
      <c r="BJ207" s="114" t="s">
        <v>4119</v>
      </c>
      <c r="BK207" s="365"/>
      <c r="BL207" s="365"/>
      <c r="BM207" s="365"/>
      <c r="BN207" s="365"/>
      <c r="BO207" s="365"/>
      <c r="BP207" s="365"/>
      <c r="BQ207" s="365"/>
      <c r="BR207" s="365"/>
      <c r="BS207" s="114" t="s">
        <v>4120</v>
      </c>
      <c r="BT207" s="365"/>
      <c r="BU207" s="365"/>
      <c r="BV207" s="395"/>
      <c r="BW207" s="395"/>
      <c r="BX207" s="395"/>
      <c r="BY207" s="396"/>
      <c r="BZ207" s="396"/>
      <c r="CA207" s="396"/>
      <c r="CB207" s="396"/>
      <c r="CC207" s="396"/>
      <c r="CD207" s="396"/>
      <c r="CE207" s="396"/>
      <c r="CF207" s="396"/>
      <c r="CG207" s="396"/>
      <c r="CH207" s="396"/>
      <c r="CI207" s="396"/>
      <c r="CJ207" s="396"/>
      <c r="CK207" s="396"/>
      <c r="CL207" s="396"/>
      <c r="CM207" s="396"/>
      <c r="CN207" s="396"/>
      <c r="CO207" s="396"/>
      <c r="CP207" s="396"/>
      <c r="CQ207" s="396"/>
      <c r="CR207" s="380" t="s">
        <v>4121</v>
      </c>
      <c r="CS207" s="380" t="s">
        <v>4122</v>
      </c>
      <c r="CT207" s="396"/>
      <c r="CU207" s="396"/>
      <c r="CV207" s="396"/>
      <c r="CW207" s="396"/>
      <c r="CX207" s="396"/>
      <c r="CY207" s="396"/>
      <c r="CZ207" s="396"/>
      <c r="DA207" s="396"/>
      <c r="DB207" s="380" t="s">
        <v>3600</v>
      </c>
      <c r="DC207" s="396"/>
      <c r="DD207" s="396"/>
    </row>
    <row r="208" spans="37:108" ht="15" hidden="1" customHeight="1">
      <c r="AK208" s="113" t="str">
        <f t="shared" si="9"/>
        <v/>
      </c>
      <c r="AL208" s="113" t="str">
        <f t="shared" si="10"/>
        <v/>
      </c>
      <c r="AM208" s="114" t="str">
        <f t="shared" si="11"/>
        <v/>
      </c>
      <c r="AN208" s="395"/>
      <c r="AO208" s="114">
        <v>200</v>
      </c>
      <c r="AP208" s="365"/>
      <c r="AQ208" s="365"/>
      <c r="AR208" s="365"/>
      <c r="AS208" s="365"/>
      <c r="AT208" s="365"/>
      <c r="AU208" s="365"/>
      <c r="AV208" s="365"/>
      <c r="AW208" s="365"/>
      <c r="AX208" s="365"/>
      <c r="AY208" s="365"/>
      <c r="AZ208" s="365"/>
      <c r="BA208" s="365"/>
      <c r="BB208" s="365"/>
      <c r="BC208" s="365"/>
      <c r="BD208" s="365"/>
      <c r="BE208" s="365"/>
      <c r="BF208" s="365"/>
      <c r="BG208" s="365"/>
      <c r="BH208" s="365"/>
      <c r="BI208" s="114" t="s">
        <v>4123</v>
      </c>
      <c r="BJ208" s="114" t="s">
        <v>4124</v>
      </c>
      <c r="BK208" s="365"/>
      <c r="BL208" s="365"/>
      <c r="BM208" s="365"/>
      <c r="BN208" s="365"/>
      <c r="BO208" s="365"/>
      <c r="BP208" s="365"/>
      <c r="BQ208" s="365"/>
      <c r="BR208" s="365"/>
      <c r="BS208" s="114" t="s">
        <v>4125</v>
      </c>
      <c r="BT208" s="365"/>
      <c r="BU208" s="365"/>
      <c r="BV208" s="395"/>
      <c r="BW208" s="395"/>
      <c r="BX208" s="395"/>
      <c r="BY208" s="396"/>
      <c r="BZ208" s="396"/>
      <c r="CA208" s="396"/>
      <c r="CB208" s="396"/>
      <c r="CC208" s="396"/>
      <c r="CD208" s="396"/>
      <c r="CE208" s="396"/>
      <c r="CF208" s="396"/>
      <c r="CG208" s="396"/>
      <c r="CH208" s="396"/>
      <c r="CI208" s="396"/>
      <c r="CJ208" s="396"/>
      <c r="CK208" s="396"/>
      <c r="CL208" s="396"/>
      <c r="CM208" s="396"/>
      <c r="CN208" s="396"/>
      <c r="CO208" s="396"/>
      <c r="CP208" s="396"/>
      <c r="CQ208" s="396"/>
      <c r="CR208" s="380" t="s">
        <v>4126</v>
      </c>
      <c r="CS208" s="380" t="s">
        <v>4127</v>
      </c>
      <c r="CT208" s="396"/>
      <c r="CU208" s="396"/>
      <c r="CV208" s="396"/>
      <c r="CW208" s="396"/>
      <c r="CX208" s="396"/>
      <c r="CY208" s="396"/>
      <c r="CZ208" s="396"/>
      <c r="DA208" s="396"/>
      <c r="DB208" s="380" t="s">
        <v>1889</v>
      </c>
      <c r="DC208" s="396"/>
      <c r="DD208" s="396"/>
    </row>
    <row r="209" spans="37:108" ht="15" hidden="1" customHeight="1">
      <c r="AK209" s="113" t="str">
        <f t="shared" si="9"/>
        <v/>
      </c>
      <c r="AL209" s="113" t="str">
        <f t="shared" si="10"/>
        <v/>
      </c>
      <c r="AM209" s="114" t="str">
        <f t="shared" si="11"/>
        <v/>
      </c>
      <c r="AN209" s="395"/>
      <c r="AO209" s="114">
        <v>201</v>
      </c>
      <c r="AP209" s="365"/>
      <c r="AQ209" s="365"/>
      <c r="AR209" s="365"/>
      <c r="AS209" s="365"/>
      <c r="AT209" s="365"/>
      <c r="AU209" s="365"/>
      <c r="AV209" s="365"/>
      <c r="AW209" s="365"/>
      <c r="AX209" s="365"/>
      <c r="AY209" s="365"/>
      <c r="AZ209" s="365"/>
      <c r="BA209" s="365"/>
      <c r="BB209" s="365"/>
      <c r="BC209" s="365"/>
      <c r="BD209" s="365"/>
      <c r="BE209" s="365"/>
      <c r="BF209" s="365"/>
      <c r="BG209" s="365"/>
      <c r="BH209" s="365"/>
      <c r="BI209" s="114" t="s">
        <v>4128</v>
      </c>
      <c r="BJ209" s="114" t="s">
        <v>4129</v>
      </c>
      <c r="BK209" s="365"/>
      <c r="BL209" s="365"/>
      <c r="BM209" s="365"/>
      <c r="BN209" s="365"/>
      <c r="BO209" s="365"/>
      <c r="BP209" s="365"/>
      <c r="BQ209" s="365"/>
      <c r="BR209" s="365"/>
      <c r="BS209" s="114" t="s">
        <v>4130</v>
      </c>
      <c r="BT209" s="365"/>
      <c r="BU209" s="365"/>
      <c r="BV209" s="395"/>
      <c r="BW209" s="395"/>
      <c r="BX209" s="395"/>
      <c r="BY209" s="396"/>
      <c r="BZ209" s="396"/>
      <c r="CA209" s="396"/>
      <c r="CB209" s="396"/>
      <c r="CC209" s="396"/>
      <c r="CD209" s="396"/>
      <c r="CE209" s="396"/>
      <c r="CF209" s="396"/>
      <c r="CG209" s="396"/>
      <c r="CH209" s="396"/>
      <c r="CI209" s="396"/>
      <c r="CJ209" s="396"/>
      <c r="CK209" s="396"/>
      <c r="CL209" s="396"/>
      <c r="CM209" s="396"/>
      <c r="CN209" s="396"/>
      <c r="CO209" s="396"/>
      <c r="CP209" s="396"/>
      <c r="CQ209" s="396"/>
      <c r="CR209" s="380" t="s">
        <v>4131</v>
      </c>
      <c r="CS209" s="380" t="s">
        <v>4132</v>
      </c>
      <c r="CT209" s="396"/>
      <c r="CU209" s="396"/>
      <c r="CV209" s="396"/>
      <c r="CW209" s="396"/>
      <c r="CX209" s="396"/>
      <c r="CY209" s="396"/>
      <c r="CZ209" s="396"/>
      <c r="DA209" s="396"/>
      <c r="DB209" s="380" t="s">
        <v>4133</v>
      </c>
      <c r="DC209" s="396"/>
      <c r="DD209" s="396"/>
    </row>
    <row r="210" spans="37:108" ht="15" hidden="1" customHeight="1">
      <c r="AK210" s="113" t="str">
        <f t="shared" si="9"/>
        <v/>
      </c>
      <c r="AL210" s="113" t="str">
        <f t="shared" si="10"/>
        <v/>
      </c>
      <c r="AM210" s="114" t="str">
        <f t="shared" si="11"/>
        <v/>
      </c>
      <c r="AN210" s="395"/>
      <c r="AO210" s="114">
        <v>202</v>
      </c>
      <c r="AP210" s="365"/>
      <c r="AQ210" s="365"/>
      <c r="AR210" s="365"/>
      <c r="AS210" s="365"/>
      <c r="AT210" s="365"/>
      <c r="AU210" s="365"/>
      <c r="AV210" s="365"/>
      <c r="AW210" s="365"/>
      <c r="AX210" s="365"/>
      <c r="AY210" s="365"/>
      <c r="AZ210" s="365"/>
      <c r="BA210" s="365"/>
      <c r="BB210" s="365"/>
      <c r="BC210" s="365"/>
      <c r="BD210" s="365"/>
      <c r="BE210" s="365"/>
      <c r="BF210" s="365"/>
      <c r="BG210" s="365"/>
      <c r="BH210" s="365"/>
      <c r="BI210" s="114" t="s">
        <v>4134</v>
      </c>
      <c r="BJ210" s="114" t="s">
        <v>4135</v>
      </c>
      <c r="BK210" s="365"/>
      <c r="BL210" s="365"/>
      <c r="BM210" s="365"/>
      <c r="BN210" s="365"/>
      <c r="BO210" s="365"/>
      <c r="BP210" s="365"/>
      <c r="BQ210" s="365"/>
      <c r="BR210" s="365"/>
      <c r="BS210" s="114" t="s">
        <v>4136</v>
      </c>
      <c r="BT210" s="365"/>
      <c r="BU210" s="365"/>
      <c r="BV210" s="395"/>
      <c r="BW210" s="395"/>
      <c r="BX210" s="395"/>
      <c r="BY210" s="396"/>
      <c r="BZ210" s="396"/>
      <c r="CA210" s="396"/>
      <c r="CB210" s="396"/>
      <c r="CC210" s="396"/>
      <c r="CD210" s="396"/>
      <c r="CE210" s="396"/>
      <c r="CF210" s="396"/>
      <c r="CG210" s="396"/>
      <c r="CH210" s="396"/>
      <c r="CI210" s="396"/>
      <c r="CJ210" s="396"/>
      <c r="CK210" s="396"/>
      <c r="CL210" s="396"/>
      <c r="CM210" s="396"/>
      <c r="CN210" s="396"/>
      <c r="CO210" s="396"/>
      <c r="CP210" s="396"/>
      <c r="CQ210" s="396"/>
      <c r="CR210" s="380" t="s">
        <v>4137</v>
      </c>
      <c r="CS210" s="380" t="s">
        <v>4138</v>
      </c>
      <c r="CT210" s="396"/>
      <c r="CU210" s="396"/>
      <c r="CV210" s="396"/>
      <c r="CW210" s="396"/>
      <c r="CX210" s="396"/>
      <c r="CY210" s="396"/>
      <c r="CZ210" s="396"/>
      <c r="DA210" s="396"/>
      <c r="DB210" s="380" t="s">
        <v>4139</v>
      </c>
      <c r="DC210" s="396"/>
      <c r="DD210" s="396"/>
    </row>
    <row r="211" spans="37:108" ht="15" hidden="1" customHeight="1">
      <c r="AK211" s="113" t="str">
        <f t="shared" si="9"/>
        <v/>
      </c>
      <c r="AL211" s="113" t="str">
        <f t="shared" si="10"/>
        <v/>
      </c>
      <c r="AM211" s="114" t="str">
        <f t="shared" si="11"/>
        <v/>
      </c>
      <c r="AN211" s="395"/>
      <c r="AO211" s="114">
        <v>203</v>
      </c>
      <c r="AP211" s="365"/>
      <c r="AQ211" s="365"/>
      <c r="AR211" s="365"/>
      <c r="AS211" s="365"/>
      <c r="AT211" s="365"/>
      <c r="AU211" s="365"/>
      <c r="AV211" s="365"/>
      <c r="AW211" s="365"/>
      <c r="AX211" s="365"/>
      <c r="AY211" s="365"/>
      <c r="AZ211" s="365"/>
      <c r="BA211" s="365"/>
      <c r="BB211" s="365"/>
      <c r="BC211" s="365"/>
      <c r="BD211" s="365"/>
      <c r="BE211" s="365"/>
      <c r="BF211" s="365"/>
      <c r="BG211" s="365"/>
      <c r="BH211" s="365"/>
      <c r="BI211" s="114" t="s">
        <v>4140</v>
      </c>
      <c r="BJ211" s="114" t="s">
        <v>4141</v>
      </c>
      <c r="BK211" s="365"/>
      <c r="BL211" s="365"/>
      <c r="BM211" s="365"/>
      <c r="BN211" s="365"/>
      <c r="BO211" s="365"/>
      <c r="BP211" s="365"/>
      <c r="BQ211" s="365"/>
      <c r="BR211" s="365"/>
      <c r="BS211" s="114" t="s">
        <v>4142</v>
      </c>
      <c r="BT211" s="365"/>
      <c r="BU211" s="365"/>
      <c r="BV211" s="395"/>
      <c r="BW211" s="395"/>
      <c r="BX211" s="395"/>
      <c r="BY211" s="396"/>
      <c r="BZ211" s="396"/>
      <c r="CA211" s="396"/>
      <c r="CB211" s="396"/>
      <c r="CC211" s="396"/>
      <c r="CD211" s="396"/>
      <c r="CE211" s="396"/>
      <c r="CF211" s="396"/>
      <c r="CG211" s="396"/>
      <c r="CH211" s="396"/>
      <c r="CI211" s="396"/>
      <c r="CJ211" s="396"/>
      <c r="CK211" s="396"/>
      <c r="CL211" s="396"/>
      <c r="CM211" s="396"/>
      <c r="CN211" s="396"/>
      <c r="CO211" s="396"/>
      <c r="CP211" s="396"/>
      <c r="CQ211" s="396"/>
      <c r="CR211" s="380" t="s">
        <v>4143</v>
      </c>
      <c r="CS211" s="380" t="s">
        <v>4144</v>
      </c>
      <c r="CT211" s="396"/>
      <c r="CU211" s="396"/>
      <c r="CV211" s="396"/>
      <c r="CW211" s="396"/>
      <c r="CX211" s="396"/>
      <c r="CY211" s="396"/>
      <c r="CZ211" s="396"/>
      <c r="DA211" s="396"/>
      <c r="DB211" s="380" t="s">
        <v>4145</v>
      </c>
      <c r="DC211" s="396"/>
      <c r="DD211" s="396"/>
    </row>
    <row r="212" spans="37:108" ht="15" hidden="1" customHeight="1">
      <c r="AK212" s="113" t="str">
        <f t="shared" si="9"/>
        <v/>
      </c>
      <c r="AL212" s="113" t="str">
        <f t="shared" si="10"/>
        <v/>
      </c>
      <c r="AM212" s="114" t="str">
        <f t="shared" si="11"/>
        <v/>
      </c>
      <c r="AN212" s="395"/>
      <c r="AO212" s="114">
        <v>204</v>
      </c>
      <c r="AP212" s="365"/>
      <c r="AQ212" s="365"/>
      <c r="AR212" s="365"/>
      <c r="AS212" s="365"/>
      <c r="AT212" s="365"/>
      <c r="AU212" s="365"/>
      <c r="AV212" s="365"/>
      <c r="AW212" s="365"/>
      <c r="AX212" s="365"/>
      <c r="AY212" s="365"/>
      <c r="AZ212" s="365"/>
      <c r="BA212" s="365"/>
      <c r="BB212" s="365"/>
      <c r="BC212" s="365"/>
      <c r="BD212" s="365"/>
      <c r="BE212" s="365"/>
      <c r="BF212" s="365"/>
      <c r="BG212" s="365"/>
      <c r="BH212" s="365"/>
      <c r="BI212" s="114" t="s">
        <v>4146</v>
      </c>
      <c r="BJ212" s="114" t="s">
        <v>4147</v>
      </c>
      <c r="BK212" s="365"/>
      <c r="BL212" s="365"/>
      <c r="BM212" s="365"/>
      <c r="BN212" s="365"/>
      <c r="BO212" s="365"/>
      <c r="BP212" s="365"/>
      <c r="BQ212" s="365"/>
      <c r="BR212" s="365"/>
      <c r="BS212" s="114" t="s">
        <v>4148</v>
      </c>
      <c r="BT212" s="365"/>
      <c r="BU212" s="365"/>
      <c r="BV212" s="395"/>
      <c r="BW212" s="395"/>
      <c r="BX212" s="395"/>
      <c r="BY212" s="396"/>
      <c r="BZ212" s="396"/>
      <c r="CA212" s="396"/>
      <c r="CB212" s="396"/>
      <c r="CC212" s="396"/>
      <c r="CD212" s="396"/>
      <c r="CE212" s="396"/>
      <c r="CF212" s="396"/>
      <c r="CG212" s="396"/>
      <c r="CH212" s="396"/>
      <c r="CI212" s="396"/>
      <c r="CJ212" s="396"/>
      <c r="CK212" s="396"/>
      <c r="CL212" s="396"/>
      <c r="CM212" s="396"/>
      <c r="CN212" s="396"/>
      <c r="CO212" s="396"/>
      <c r="CP212" s="396"/>
      <c r="CQ212" s="396"/>
      <c r="CR212" s="380" t="s">
        <v>4149</v>
      </c>
      <c r="CS212" s="380" t="s">
        <v>4150</v>
      </c>
      <c r="CT212" s="396"/>
      <c r="CU212" s="396"/>
      <c r="CV212" s="396"/>
      <c r="CW212" s="396"/>
      <c r="CX212" s="396"/>
      <c r="CY212" s="396"/>
      <c r="CZ212" s="396"/>
      <c r="DA212" s="396"/>
      <c r="DB212" s="380" t="s">
        <v>4151</v>
      </c>
      <c r="DC212" s="396"/>
      <c r="DD212" s="396"/>
    </row>
    <row r="213" spans="37:108" ht="15" hidden="1" customHeight="1">
      <c r="AK213" s="113" t="str">
        <f t="shared" si="9"/>
        <v/>
      </c>
      <c r="AL213" s="113" t="str">
        <f t="shared" si="10"/>
        <v/>
      </c>
      <c r="AM213" s="114" t="str">
        <f t="shared" si="11"/>
        <v/>
      </c>
      <c r="AN213" s="395"/>
      <c r="AO213" s="114">
        <v>205</v>
      </c>
      <c r="AP213" s="365"/>
      <c r="AQ213" s="365"/>
      <c r="AR213" s="365"/>
      <c r="AS213" s="365"/>
      <c r="AT213" s="365"/>
      <c r="AU213" s="365"/>
      <c r="AV213" s="365"/>
      <c r="AW213" s="365"/>
      <c r="AX213" s="365"/>
      <c r="AY213" s="365"/>
      <c r="AZ213" s="365"/>
      <c r="BA213" s="365"/>
      <c r="BB213" s="365"/>
      <c r="BC213" s="365"/>
      <c r="BD213" s="365"/>
      <c r="BE213" s="365"/>
      <c r="BF213" s="365"/>
      <c r="BG213" s="365"/>
      <c r="BH213" s="365"/>
      <c r="BI213" s="114" t="s">
        <v>4152</v>
      </c>
      <c r="BJ213" s="114" t="s">
        <v>4153</v>
      </c>
      <c r="BK213" s="365"/>
      <c r="BL213" s="365"/>
      <c r="BM213" s="365"/>
      <c r="BN213" s="365"/>
      <c r="BO213" s="365"/>
      <c r="BP213" s="365"/>
      <c r="BQ213" s="365"/>
      <c r="BR213" s="365"/>
      <c r="BS213" s="114" t="s">
        <v>4154</v>
      </c>
      <c r="BT213" s="365"/>
      <c r="BU213" s="365"/>
      <c r="BV213" s="395"/>
      <c r="BW213" s="395"/>
      <c r="BX213" s="395"/>
      <c r="BY213" s="396"/>
      <c r="BZ213" s="396"/>
      <c r="CA213" s="396"/>
      <c r="CB213" s="396"/>
      <c r="CC213" s="396"/>
      <c r="CD213" s="396"/>
      <c r="CE213" s="396"/>
      <c r="CF213" s="396"/>
      <c r="CG213" s="396"/>
      <c r="CH213" s="396"/>
      <c r="CI213" s="396"/>
      <c r="CJ213" s="396"/>
      <c r="CK213" s="396"/>
      <c r="CL213" s="396"/>
      <c r="CM213" s="396"/>
      <c r="CN213" s="396"/>
      <c r="CO213" s="396"/>
      <c r="CP213" s="396"/>
      <c r="CQ213" s="396"/>
      <c r="CR213" s="380" t="s">
        <v>4155</v>
      </c>
      <c r="CS213" s="380" t="s">
        <v>4156</v>
      </c>
      <c r="CT213" s="396"/>
      <c r="CU213" s="396"/>
      <c r="CV213" s="396"/>
      <c r="CW213" s="396"/>
      <c r="CX213" s="396"/>
      <c r="CY213" s="396"/>
      <c r="CZ213" s="396"/>
      <c r="DA213" s="396"/>
      <c r="DB213" s="380" t="s">
        <v>4157</v>
      </c>
      <c r="DC213" s="396"/>
      <c r="DD213" s="396"/>
    </row>
    <row r="214" spans="37:108" ht="15" hidden="1" customHeight="1">
      <c r="AK214" s="113" t="str">
        <f t="shared" si="9"/>
        <v/>
      </c>
      <c r="AL214" s="113" t="str">
        <f t="shared" si="10"/>
        <v/>
      </c>
      <c r="AM214" s="114" t="str">
        <f t="shared" si="11"/>
        <v/>
      </c>
      <c r="AN214" s="395"/>
      <c r="AO214" s="114">
        <v>206</v>
      </c>
      <c r="AP214" s="365"/>
      <c r="AQ214" s="365"/>
      <c r="AR214" s="365"/>
      <c r="AS214" s="365"/>
      <c r="AT214" s="365"/>
      <c r="AU214" s="365"/>
      <c r="AV214" s="365"/>
      <c r="AW214" s="365"/>
      <c r="AX214" s="365"/>
      <c r="AY214" s="365"/>
      <c r="AZ214" s="365"/>
      <c r="BA214" s="365"/>
      <c r="BB214" s="365"/>
      <c r="BC214" s="365"/>
      <c r="BD214" s="365"/>
      <c r="BE214" s="365"/>
      <c r="BF214" s="365"/>
      <c r="BG214" s="365"/>
      <c r="BH214" s="365"/>
      <c r="BI214" s="114" t="s">
        <v>4158</v>
      </c>
      <c r="BJ214" s="114" t="s">
        <v>4159</v>
      </c>
      <c r="BK214" s="365"/>
      <c r="BL214" s="365"/>
      <c r="BM214" s="365"/>
      <c r="BN214" s="365"/>
      <c r="BO214" s="365"/>
      <c r="BP214" s="365"/>
      <c r="BQ214" s="365"/>
      <c r="BR214" s="365"/>
      <c r="BS214" s="114" t="s">
        <v>4160</v>
      </c>
      <c r="BT214" s="365"/>
      <c r="BU214" s="365"/>
      <c r="BV214" s="395"/>
      <c r="BW214" s="395"/>
      <c r="BX214" s="395"/>
      <c r="BY214" s="396"/>
      <c r="BZ214" s="396"/>
      <c r="CA214" s="396"/>
      <c r="CB214" s="396"/>
      <c r="CC214" s="396"/>
      <c r="CD214" s="396"/>
      <c r="CE214" s="396"/>
      <c r="CF214" s="396"/>
      <c r="CG214" s="396"/>
      <c r="CH214" s="396"/>
      <c r="CI214" s="396"/>
      <c r="CJ214" s="396"/>
      <c r="CK214" s="396"/>
      <c r="CL214" s="396"/>
      <c r="CM214" s="396"/>
      <c r="CN214" s="396"/>
      <c r="CO214" s="396"/>
      <c r="CP214" s="396"/>
      <c r="CQ214" s="396"/>
      <c r="CR214" s="380" t="s">
        <v>4161</v>
      </c>
      <c r="CS214" s="380" t="s">
        <v>4162</v>
      </c>
      <c r="CT214" s="396"/>
      <c r="CU214" s="396"/>
      <c r="CV214" s="396"/>
      <c r="CW214" s="396"/>
      <c r="CX214" s="396"/>
      <c r="CY214" s="396"/>
      <c r="CZ214" s="396"/>
      <c r="DA214" s="396"/>
      <c r="DB214" s="380" t="s">
        <v>4163</v>
      </c>
      <c r="DC214" s="396"/>
      <c r="DD214" s="396"/>
    </row>
    <row r="215" spans="37:108" ht="15" hidden="1" customHeight="1">
      <c r="AK215" s="113" t="str">
        <f t="shared" si="9"/>
        <v/>
      </c>
      <c r="AL215" s="113" t="str">
        <f t="shared" si="10"/>
        <v/>
      </c>
      <c r="AM215" s="114" t="str">
        <f t="shared" si="11"/>
        <v/>
      </c>
      <c r="AN215" s="395"/>
      <c r="AO215" s="114">
        <v>207</v>
      </c>
      <c r="AP215" s="365"/>
      <c r="AQ215" s="365"/>
      <c r="AR215" s="365"/>
      <c r="AS215" s="365"/>
      <c r="AT215" s="365"/>
      <c r="AU215" s="365"/>
      <c r="AV215" s="365"/>
      <c r="AW215" s="365"/>
      <c r="AX215" s="365"/>
      <c r="AY215" s="365"/>
      <c r="AZ215" s="365"/>
      <c r="BA215" s="365"/>
      <c r="BB215" s="365"/>
      <c r="BC215" s="365"/>
      <c r="BD215" s="365"/>
      <c r="BE215" s="365"/>
      <c r="BF215" s="365"/>
      <c r="BG215" s="365"/>
      <c r="BH215" s="365"/>
      <c r="BI215" s="114" t="s">
        <v>4164</v>
      </c>
      <c r="BJ215" s="114" t="s">
        <v>4165</v>
      </c>
      <c r="BK215" s="365"/>
      <c r="BL215" s="365"/>
      <c r="BM215" s="365"/>
      <c r="BN215" s="365"/>
      <c r="BO215" s="365"/>
      <c r="BP215" s="365"/>
      <c r="BQ215" s="365"/>
      <c r="BR215" s="365"/>
      <c r="BS215" s="114" t="s">
        <v>4166</v>
      </c>
      <c r="BT215" s="365"/>
      <c r="BU215" s="365"/>
      <c r="BV215" s="395"/>
      <c r="BW215" s="395"/>
      <c r="BX215" s="395"/>
      <c r="BY215" s="396"/>
      <c r="BZ215" s="396"/>
      <c r="CA215" s="396"/>
      <c r="CB215" s="396"/>
      <c r="CC215" s="396"/>
      <c r="CD215" s="396"/>
      <c r="CE215" s="396"/>
      <c r="CF215" s="396"/>
      <c r="CG215" s="396"/>
      <c r="CH215" s="396"/>
      <c r="CI215" s="396"/>
      <c r="CJ215" s="396"/>
      <c r="CK215" s="396"/>
      <c r="CL215" s="396"/>
      <c r="CM215" s="396"/>
      <c r="CN215" s="396"/>
      <c r="CO215" s="396"/>
      <c r="CP215" s="396"/>
      <c r="CQ215" s="396"/>
      <c r="CR215" s="380" t="s">
        <v>4167</v>
      </c>
      <c r="CS215" s="380" t="s">
        <v>4168</v>
      </c>
      <c r="CT215" s="396"/>
      <c r="CU215" s="396"/>
      <c r="CV215" s="396"/>
      <c r="CW215" s="396"/>
      <c r="CX215" s="396"/>
      <c r="CY215" s="396"/>
      <c r="CZ215" s="396"/>
      <c r="DA215" s="396"/>
      <c r="DB215" s="380" t="s">
        <v>4169</v>
      </c>
      <c r="DC215" s="396"/>
      <c r="DD215" s="396"/>
    </row>
    <row r="216" spans="37:108" ht="15" hidden="1" customHeight="1">
      <c r="AK216" s="113" t="str">
        <f t="shared" si="9"/>
        <v/>
      </c>
      <c r="AL216" s="113" t="str">
        <f t="shared" si="10"/>
        <v/>
      </c>
      <c r="AM216" s="114" t="str">
        <f t="shared" si="11"/>
        <v/>
      </c>
      <c r="AN216" s="395"/>
      <c r="AO216" s="114">
        <v>208</v>
      </c>
      <c r="AP216" s="365"/>
      <c r="AQ216" s="365"/>
      <c r="AR216" s="365"/>
      <c r="AS216" s="365"/>
      <c r="AT216" s="365"/>
      <c r="AU216" s="365"/>
      <c r="AV216" s="365"/>
      <c r="AW216" s="365"/>
      <c r="AX216" s="365"/>
      <c r="AY216" s="365"/>
      <c r="AZ216" s="365"/>
      <c r="BA216" s="365"/>
      <c r="BB216" s="365"/>
      <c r="BC216" s="365"/>
      <c r="BD216" s="365"/>
      <c r="BE216" s="365"/>
      <c r="BF216" s="365"/>
      <c r="BG216" s="365"/>
      <c r="BH216" s="365"/>
      <c r="BI216" s="114" t="s">
        <v>4170</v>
      </c>
      <c r="BJ216" s="114" t="s">
        <v>4171</v>
      </c>
      <c r="BK216" s="365"/>
      <c r="BL216" s="365"/>
      <c r="BM216" s="365"/>
      <c r="BN216" s="365"/>
      <c r="BO216" s="365"/>
      <c r="BP216" s="365"/>
      <c r="BQ216" s="365"/>
      <c r="BR216" s="365"/>
      <c r="BS216" s="114" t="s">
        <v>4172</v>
      </c>
      <c r="BT216" s="365"/>
      <c r="BU216" s="365"/>
      <c r="BV216" s="395"/>
      <c r="BW216" s="395"/>
      <c r="BX216" s="395"/>
      <c r="BY216" s="396"/>
      <c r="BZ216" s="396"/>
      <c r="CA216" s="396"/>
      <c r="CB216" s="396"/>
      <c r="CC216" s="396"/>
      <c r="CD216" s="396"/>
      <c r="CE216" s="396"/>
      <c r="CF216" s="396"/>
      <c r="CG216" s="396"/>
      <c r="CH216" s="396"/>
      <c r="CI216" s="396"/>
      <c r="CJ216" s="396"/>
      <c r="CK216" s="396"/>
      <c r="CL216" s="396"/>
      <c r="CM216" s="396"/>
      <c r="CN216" s="396"/>
      <c r="CO216" s="396"/>
      <c r="CP216" s="396"/>
      <c r="CQ216" s="396"/>
      <c r="CR216" s="380" t="s">
        <v>4173</v>
      </c>
      <c r="CS216" s="380" t="s">
        <v>4174</v>
      </c>
      <c r="CT216" s="396"/>
      <c r="CU216" s="396"/>
      <c r="CV216" s="396"/>
      <c r="CW216" s="396"/>
      <c r="CX216" s="396"/>
      <c r="CY216" s="396"/>
      <c r="CZ216" s="396"/>
      <c r="DA216" s="396"/>
      <c r="DB216" s="380" t="s">
        <v>4175</v>
      </c>
      <c r="DC216" s="396"/>
      <c r="DD216" s="396"/>
    </row>
    <row r="217" spans="37:108" ht="15" hidden="1" customHeight="1">
      <c r="AK217" s="113" t="str">
        <f t="shared" si="9"/>
        <v/>
      </c>
      <c r="AL217" s="113" t="str">
        <f t="shared" si="10"/>
        <v/>
      </c>
      <c r="AM217" s="114" t="str">
        <f t="shared" si="11"/>
        <v/>
      </c>
      <c r="AN217" s="395"/>
      <c r="AO217" s="114">
        <v>209</v>
      </c>
      <c r="AP217" s="365"/>
      <c r="AQ217" s="365"/>
      <c r="AR217" s="365"/>
      <c r="AS217" s="365"/>
      <c r="AT217" s="365"/>
      <c r="AU217" s="365"/>
      <c r="AV217" s="365"/>
      <c r="AW217" s="365"/>
      <c r="AX217" s="365"/>
      <c r="AY217" s="365"/>
      <c r="AZ217" s="365"/>
      <c r="BA217" s="365"/>
      <c r="BB217" s="365"/>
      <c r="BC217" s="365"/>
      <c r="BD217" s="365"/>
      <c r="BE217" s="365"/>
      <c r="BF217" s="365"/>
      <c r="BG217" s="365"/>
      <c r="BH217" s="365"/>
      <c r="BI217" s="114" t="s">
        <v>4176</v>
      </c>
      <c r="BJ217" s="114" t="s">
        <v>4177</v>
      </c>
      <c r="BK217" s="365"/>
      <c r="BL217" s="365"/>
      <c r="BM217" s="365"/>
      <c r="BN217" s="365"/>
      <c r="BO217" s="365"/>
      <c r="BP217" s="365"/>
      <c r="BQ217" s="365"/>
      <c r="BR217" s="365"/>
      <c r="BS217" s="114" t="s">
        <v>4178</v>
      </c>
      <c r="BT217" s="365"/>
      <c r="BU217" s="365"/>
      <c r="BV217" s="395"/>
      <c r="BW217" s="395"/>
      <c r="BX217" s="395"/>
      <c r="BY217" s="396"/>
      <c r="BZ217" s="396"/>
      <c r="CA217" s="396"/>
      <c r="CB217" s="396"/>
      <c r="CC217" s="396"/>
      <c r="CD217" s="396"/>
      <c r="CE217" s="396"/>
      <c r="CF217" s="396"/>
      <c r="CG217" s="396"/>
      <c r="CH217" s="396"/>
      <c r="CI217" s="396"/>
      <c r="CJ217" s="396"/>
      <c r="CK217" s="396"/>
      <c r="CL217" s="396"/>
      <c r="CM217" s="396"/>
      <c r="CN217" s="396"/>
      <c r="CO217" s="396"/>
      <c r="CP217" s="396"/>
      <c r="CQ217" s="396"/>
      <c r="CR217" s="414" t="s">
        <v>4179</v>
      </c>
      <c r="CS217" s="380" t="s">
        <v>4180</v>
      </c>
      <c r="CT217" s="396"/>
      <c r="CU217" s="396"/>
      <c r="CV217" s="396"/>
      <c r="CW217" s="396"/>
      <c r="CX217" s="396"/>
      <c r="CY217" s="396"/>
      <c r="CZ217" s="396"/>
      <c r="DA217" s="396"/>
      <c r="DB217" s="380" t="s">
        <v>4181</v>
      </c>
      <c r="DC217" s="396"/>
      <c r="DD217" s="396"/>
    </row>
    <row r="218" spans="37:108" ht="15" hidden="1" customHeight="1">
      <c r="AK218" s="113" t="str">
        <f t="shared" si="9"/>
        <v/>
      </c>
      <c r="AL218" s="113" t="str">
        <f t="shared" si="10"/>
        <v/>
      </c>
      <c r="AM218" s="114" t="str">
        <f t="shared" si="11"/>
        <v/>
      </c>
      <c r="AN218" s="395"/>
      <c r="AO218" s="114">
        <v>210</v>
      </c>
      <c r="AP218" s="365"/>
      <c r="AQ218" s="365"/>
      <c r="AR218" s="365"/>
      <c r="AS218" s="365"/>
      <c r="AT218" s="365"/>
      <c r="AU218" s="365"/>
      <c r="AV218" s="365"/>
      <c r="AW218" s="365"/>
      <c r="AX218" s="365"/>
      <c r="AY218" s="365"/>
      <c r="AZ218" s="365"/>
      <c r="BA218" s="365"/>
      <c r="BB218" s="365"/>
      <c r="BC218" s="365"/>
      <c r="BD218" s="365"/>
      <c r="BE218" s="365"/>
      <c r="BF218" s="365"/>
      <c r="BG218" s="365"/>
      <c r="BH218" s="365"/>
      <c r="BI218" s="114" t="s">
        <v>4182</v>
      </c>
      <c r="BJ218" s="114" t="s">
        <v>4183</v>
      </c>
      <c r="BK218" s="365"/>
      <c r="BL218" s="365"/>
      <c r="BM218" s="365"/>
      <c r="BN218" s="365"/>
      <c r="BO218" s="365"/>
      <c r="BP218" s="365"/>
      <c r="BQ218" s="365"/>
      <c r="BR218" s="365"/>
      <c r="BS218" s="114" t="s">
        <v>4184</v>
      </c>
      <c r="BT218" s="365"/>
      <c r="BU218" s="365"/>
      <c r="BV218" s="395"/>
      <c r="BW218" s="395"/>
      <c r="BX218" s="395"/>
      <c r="BY218" s="396"/>
      <c r="BZ218" s="396"/>
      <c r="CA218" s="396"/>
      <c r="CB218" s="396"/>
      <c r="CC218" s="396"/>
      <c r="CD218" s="396"/>
      <c r="CE218" s="396"/>
      <c r="CF218" s="396"/>
      <c r="CG218" s="396"/>
      <c r="CH218" s="396"/>
      <c r="CI218" s="396"/>
      <c r="CJ218" s="396"/>
      <c r="CK218" s="396"/>
      <c r="CL218" s="396"/>
      <c r="CM218" s="396"/>
      <c r="CN218" s="396"/>
      <c r="CO218" s="396"/>
      <c r="CP218" s="396"/>
      <c r="CQ218" s="396"/>
      <c r="CR218" s="414" t="s">
        <v>4185</v>
      </c>
      <c r="CS218" s="380" t="s">
        <v>4186</v>
      </c>
      <c r="CT218" s="396"/>
      <c r="CU218" s="396"/>
      <c r="CV218" s="396"/>
      <c r="CW218" s="396"/>
      <c r="CX218" s="396"/>
      <c r="CY218" s="396"/>
      <c r="CZ218" s="396"/>
      <c r="DA218" s="396"/>
      <c r="DB218" s="380" t="s">
        <v>4187</v>
      </c>
      <c r="DC218" s="396"/>
      <c r="DD218" s="396"/>
    </row>
    <row r="219" spans="37:108" ht="15" hidden="1" customHeight="1">
      <c r="AK219" s="113" t="str">
        <f t="shared" si="9"/>
        <v/>
      </c>
      <c r="AL219" s="113" t="str">
        <f t="shared" si="10"/>
        <v/>
      </c>
      <c r="AM219" s="114" t="str">
        <f t="shared" si="11"/>
        <v/>
      </c>
      <c r="AN219" s="395"/>
      <c r="AO219" s="114">
        <v>211</v>
      </c>
      <c r="AP219" s="365"/>
      <c r="AQ219" s="365"/>
      <c r="AR219" s="365"/>
      <c r="AS219" s="365"/>
      <c r="AT219" s="365"/>
      <c r="AU219" s="365"/>
      <c r="AV219" s="365"/>
      <c r="AW219" s="365"/>
      <c r="AX219" s="365"/>
      <c r="AY219" s="365"/>
      <c r="AZ219" s="365"/>
      <c r="BA219" s="365"/>
      <c r="BB219" s="365"/>
      <c r="BC219" s="365"/>
      <c r="BD219" s="365"/>
      <c r="BE219" s="365"/>
      <c r="BF219" s="365"/>
      <c r="BG219" s="365"/>
      <c r="BH219" s="365"/>
      <c r="BI219" s="114" t="s">
        <v>4188</v>
      </c>
      <c r="BJ219" s="114" t="s">
        <v>4189</v>
      </c>
      <c r="BK219" s="365"/>
      <c r="BL219" s="365"/>
      <c r="BM219" s="365"/>
      <c r="BN219" s="365"/>
      <c r="BO219" s="365"/>
      <c r="BP219" s="365"/>
      <c r="BQ219" s="365"/>
      <c r="BR219" s="365"/>
      <c r="BS219" s="114" t="s">
        <v>4190</v>
      </c>
      <c r="BT219" s="365"/>
      <c r="BU219" s="365"/>
      <c r="BV219" s="395"/>
      <c r="BW219" s="395"/>
      <c r="BX219" s="395"/>
      <c r="BY219" s="396"/>
      <c r="BZ219" s="396"/>
      <c r="CA219" s="396"/>
      <c r="CB219" s="396"/>
      <c r="CC219" s="396"/>
      <c r="CD219" s="396"/>
      <c r="CE219" s="396"/>
      <c r="CF219" s="396"/>
      <c r="CG219" s="396"/>
      <c r="CH219" s="396"/>
      <c r="CI219" s="396"/>
      <c r="CJ219" s="396"/>
      <c r="CK219" s="396"/>
      <c r="CL219" s="396"/>
      <c r="CM219" s="396"/>
      <c r="CN219" s="396"/>
      <c r="CO219" s="396"/>
      <c r="CP219" s="396"/>
      <c r="CQ219" s="396"/>
      <c r="CR219" s="380" t="s">
        <v>4191</v>
      </c>
      <c r="CS219" s="380" t="s">
        <v>4192</v>
      </c>
      <c r="CT219" s="396"/>
      <c r="CU219" s="396"/>
      <c r="CV219" s="396"/>
      <c r="CW219" s="396"/>
      <c r="CX219" s="396"/>
      <c r="CY219" s="396"/>
      <c r="CZ219" s="396"/>
      <c r="DA219" s="396"/>
      <c r="DB219" s="380" t="s">
        <v>4193</v>
      </c>
      <c r="DC219" s="396"/>
      <c r="DD219" s="396"/>
    </row>
    <row r="220" spans="37:108" ht="15" hidden="1" customHeight="1">
      <c r="AK220" s="113" t="str">
        <f t="shared" si="9"/>
        <v/>
      </c>
      <c r="AL220" s="113" t="str">
        <f t="shared" si="10"/>
        <v/>
      </c>
      <c r="AM220" s="114" t="str">
        <f t="shared" si="11"/>
        <v/>
      </c>
      <c r="AN220" s="395"/>
      <c r="AO220" s="114">
        <v>212</v>
      </c>
      <c r="AP220" s="365"/>
      <c r="AQ220" s="365"/>
      <c r="AR220" s="365"/>
      <c r="AS220" s="365"/>
      <c r="AT220" s="365"/>
      <c r="AU220" s="365"/>
      <c r="AV220" s="365"/>
      <c r="AW220" s="365"/>
      <c r="AX220" s="365"/>
      <c r="AY220" s="365"/>
      <c r="AZ220" s="365"/>
      <c r="BA220" s="365"/>
      <c r="BB220" s="365"/>
      <c r="BC220" s="365"/>
      <c r="BD220" s="365"/>
      <c r="BE220" s="365"/>
      <c r="BF220" s="365"/>
      <c r="BG220" s="365"/>
      <c r="BH220" s="365"/>
      <c r="BI220" s="114" t="s">
        <v>4194</v>
      </c>
      <c r="BJ220" s="114" t="s">
        <v>4195</v>
      </c>
      <c r="BK220" s="365"/>
      <c r="BL220" s="365"/>
      <c r="BM220" s="365"/>
      <c r="BN220" s="365"/>
      <c r="BO220" s="365"/>
      <c r="BP220" s="365"/>
      <c r="BQ220" s="365"/>
      <c r="BR220" s="365"/>
      <c r="BS220" s="114" t="s">
        <v>4196</v>
      </c>
      <c r="BT220" s="365"/>
      <c r="BU220" s="365"/>
      <c r="BV220" s="395"/>
      <c r="BW220" s="395"/>
      <c r="BX220" s="395"/>
      <c r="BY220" s="396"/>
      <c r="BZ220" s="396"/>
      <c r="CA220" s="396"/>
      <c r="CB220" s="396"/>
      <c r="CC220" s="396"/>
      <c r="CD220" s="396"/>
      <c r="CE220" s="396"/>
      <c r="CF220" s="396"/>
      <c r="CG220" s="396"/>
      <c r="CH220" s="396"/>
      <c r="CI220" s="396"/>
      <c r="CJ220" s="396"/>
      <c r="CK220" s="396"/>
      <c r="CL220" s="396"/>
      <c r="CM220" s="396"/>
      <c r="CN220" s="396"/>
      <c r="CO220" s="396"/>
      <c r="CP220" s="396"/>
      <c r="CQ220" s="396"/>
      <c r="CR220" s="380" t="s">
        <v>4197</v>
      </c>
      <c r="CS220" s="380" t="s">
        <v>1889</v>
      </c>
      <c r="CT220" s="396"/>
      <c r="CU220" s="396"/>
      <c r="CV220" s="396"/>
      <c r="CW220" s="396"/>
      <c r="CX220" s="396"/>
      <c r="CY220" s="396"/>
      <c r="CZ220" s="396"/>
      <c r="DA220" s="396"/>
      <c r="DB220" s="380" t="s">
        <v>4198</v>
      </c>
      <c r="DC220" s="396"/>
      <c r="DD220" s="396"/>
    </row>
    <row r="221" spans="37:108" ht="15" hidden="1" customHeight="1">
      <c r="AK221" s="113" t="str">
        <f t="shared" si="9"/>
        <v/>
      </c>
      <c r="AL221" s="113" t="str">
        <f t="shared" si="10"/>
        <v/>
      </c>
      <c r="AM221" s="114" t="str">
        <f t="shared" si="11"/>
        <v/>
      </c>
      <c r="AN221" s="395"/>
      <c r="AO221" s="114">
        <v>213</v>
      </c>
      <c r="AP221" s="365"/>
      <c r="AQ221" s="365"/>
      <c r="AR221" s="365"/>
      <c r="AS221" s="365"/>
      <c r="AT221" s="365"/>
      <c r="AU221" s="365"/>
      <c r="AV221" s="365"/>
      <c r="AW221" s="365"/>
      <c r="AX221" s="365"/>
      <c r="AY221" s="365"/>
      <c r="AZ221" s="365"/>
      <c r="BA221" s="365"/>
      <c r="BB221" s="365"/>
      <c r="BC221" s="365"/>
      <c r="BD221" s="365"/>
      <c r="BE221" s="365"/>
      <c r="BF221" s="365"/>
      <c r="BG221" s="365"/>
      <c r="BH221" s="365"/>
      <c r="BI221" s="114" t="s">
        <v>4199</v>
      </c>
      <c r="BJ221" s="114" t="s">
        <v>4200</v>
      </c>
      <c r="BK221" s="365"/>
      <c r="BL221" s="365"/>
      <c r="BM221" s="365"/>
      <c r="BN221" s="365"/>
      <c r="BO221" s="365"/>
      <c r="BP221" s="365"/>
      <c r="BQ221" s="365"/>
      <c r="BR221" s="365"/>
      <c r="BS221" s="114" t="s">
        <v>4201</v>
      </c>
      <c r="BT221" s="365"/>
      <c r="BU221" s="365"/>
      <c r="BV221" s="395"/>
      <c r="BW221" s="395"/>
      <c r="BX221" s="395"/>
      <c r="BY221" s="396"/>
      <c r="BZ221" s="396"/>
      <c r="CA221" s="396"/>
      <c r="CB221" s="396"/>
      <c r="CC221" s="396"/>
      <c r="CD221" s="396"/>
      <c r="CE221" s="396"/>
      <c r="CF221" s="396"/>
      <c r="CG221" s="396"/>
      <c r="CH221" s="396"/>
      <c r="CI221" s="396"/>
      <c r="CJ221" s="396"/>
      <c r="CK221" s="396"/>
      <c r="CL221" s="396"/>
      <c r="CM221" s="396"/>
      <c r="CN221" s="396"/>
      <c r="CO221" s="396"/>
      <c r="CP221" s="396"/>
      <c r="CQ221" s="396"/>
      <c r="CR221" s="380" t="s">
        <v>4202</v>
      </c>
      <c r="CS221" s="380" t="s">
        <v>4203</v>
      </c>
      <c r="CT221" s="396"/>
      <c r="CU221" s="396"/>
      <c r="CV221" s="396"/>
      <c r="CW221" s="396"/>
      <c r="CX221" s="396"/>
      <c r="CY221" s="396"/>
      <c r="CZ221" s="396"/>
      <c r="DA221" s="396"/>
      <c r="DB221" s="380" t="s">
        <v>4204</v>
      </c>
      <c r="DC221" s="396"/>
      <c r="DD221" s="396"/>
    </row>
    <row r="222" spans="37:108" ht="15" hidden="1" customHeight="1">
      <c r="AK222" s="113" t="str">
        <f t="shared" si="9"/>
        <v/>
      </c>
      <c r="AL222" s="113" t="str">
        <f t="shared" si="10"/>
        <v/>
      </c>
      <c r="AM222" s="114" t="str">
        <f t="shared" si="11"/>
        <v/>
      </c>
      <c r="AN222" s="395"/>
      <c r="AO222" s="114">
        <v>214</v>
      </c>
      <c r="AP222" s="365"/>
      <c r="AQ222" s="365"/>
      <c r="AR222" s="365"/>
      <c r="AS222" s="365"/>
      <c r="AT222" s="365"/>
      <c r="AU222" s="365"/>
      <c r="AV222" s="365"/>
      <c r="AW222" s="365"/>
      <c r="AX222" s="365"/>
      <c r="AY222" s="365"/>
      <c r="AZ222" s="365"/>
      <c r="BA222" s="365"/>
      <c r="BB222" s="365"/>
      <c r="BC222" s="365"/>
      <c r="BD222" s="365"/>
      <c r="BE222" s="365"/>
      <c r="BF222" s="365"/>
      <c r="BG222" s="365"/>
      <c r="BH222" s="365"/>
      <c r="BI222" s="114" t="s">
        <v>4205</v>
      </c>
      <c r="BJ222" s="114" t="s">
        <v>4206</v>
      </c>
      <c r="BK222" s="365"/>
      <c r="BL222" s="365"/>
      <c r="BM222" s="365"/>
      <c r="BN222" s="365"/>
      <c r="BO222" s="365"/>
      <c r="BP222" s="365"/>
      <c r="BQ222" s="365"/>
      <c r="BR222" s="365"/>
      <c r="BS222" s="365">
        <v>30999</v>
      </c>
      <c r="BT222" s="365"/>
      <c r="BU222" s="365"/>
      <c r="BV222" s="395"/>
      <c r="BW222" s="395"/>
      <c r="BX222" s="395"/>
      <c r="BY222" s="396"/>
      <c r="BZ222" s="396"/>
      <c r="CA222" s="396"/>
      <c r="CB222" s="396"/>
      <c r="CC222" s="396"/>
      <c r="CD222" s="396"/>
      <c r="CE222" s="396"/>
      <c r="CF222" s="396"/>
      <c r="CG222" s="396"/>
      <c r="CH222" s="396"/>
      <c r="CI222" s="396"/>
      <c r="CJ222" s="396"/>
      <c r="CK222" s="396"/>
      <c r="CL222" s="396"/>
      <c r="CM222" s="396"/>
      <c r="CN222" s="396"/>
      <c r="CO222" s="396"/>
      <c r="CP222" s="396"/>
      <c r="CQ222" s="396"/>
      <c r="CR222" s="380" t="s">
        <v>4207</v>
      </c>
      <c r="CS222" s="380" t="s">
        <v>4208</v>
      </c>
      <c r="CT222" s="396"/>
      <c r="CU222" s="396"/>
      <c r="CV222" s="396"/>
      <c r="CW222" s="396"/>
      <c r="CX222" s="396"/>
      <c r="CY222" s="396"/>
      <c r="CZ222" s="396"/>
      <c r="DA222" s="396"/>
      <c r="DB222" s="380" t="s">
        <v>385</v>
      </c>
      <c r="DC222" s="396"/>
      <c r="DD222" s="396"/>
    </row>
    <row r="223" spans="37:108" ht="15" hidden="1" customHeight="1">
      <c r="AK223" s="113" t="str">
        <f t="shared" si="9"/>
        <v/>
      </c>
      <c r="AL223" s="113" t="str">
        <f t="shared" si="10"/>
        <v/>
      </c>
      <c r="AM223" s="114" t="str">
        <f t="shared" si="11"/>
        <v/>
      </c>
      <c r="AN223" s="395"/>
      <c r="AO223" s="114">
        <v>215</v>
      </c>
      <c r="AP223" s="365"/>
      <c r="AQ223" s="365"/>
      <c r="AR223" s="365"/>
      <c r="AS223" s="365"/>
      <c r="AT223" s="365"/>
      <c r="AU223" s="365"/>
      <c r="AV223" s="365"/>
      <c r="AW223" s="365"/>
      <c r="AX223" s="365"/>
      <c r="AY223" s="365"/>
      <c r="AZ223" s="365"/>
      <c r="BA223" s="365"/>
      <c r="BB223" s="365"/>
      <c r="BC223" s="365"/>
      <c r="BD223" s="365"/>
      <c r="BE223" s="365"/>
      <c r="BF223" s="365"/>
      <c r="BG223" s="365"/>
      <c r="BH223" s="365"/>
      <c r="BI223" s="114" t="s">
        <v>4209</v>
      </c>
      <c r="BJ223" s="114" t="s">
        <v>4210</v>
      </c>
      <c r="BK223" s="365"/>
      <c r="BL223" s="365"/>
      <c r="BM223" s="365"/>
      <c r="BN223" s="365"/>
      <c r="BO223" s="365"/>
      <c r="BP223" s="365"/>
      <c r="BQ223" s="365"/>
      <c r="BR223" s="365"/>
      <c r="BS223" s="365"/>
      <c r="BT223" s="365"/>
      <c r="BU223" s="365"/>
      <c r="BV223" s="395"/>
      <c r="BW223" s="395"/>
      <c r="BX223" s="395"/>
      <c r="BY223" s="396"/>
      <c r="BZ223" s="396"/>
      <c r="CA223" s="396"/>
      <c r="CB223" s="396"/>
      <c r="CC223" s="396"/>
      <c r="CD223" s="396"/>
      <c r="CE223" s="396"/>
      <c r="CF223" s="396"/>
      <c r="CG223" s="396"/>
      <c r="CH223" s="396"/>
      <c r="CI223" s="396"/>
      <c r="CJ223" s="396"/>
      <c r="CK223" s="396"/>
      <c r="CL223" s="396"/>
      <c r="CM223" s="396"/>
      <c r="CN223" s="396"/>
      <c r="CO223" s="396"/>
      <c r="CP223" s="396"/>
      <c r="CQ223" s="396"/>
      <c r="CR223" s="380" t="s">
        <v>4211</v>
      </c>
      <c r="CS223" s="380" t="s">
        <v>4212</v>
      </c>
      <c r="CT223" s="396"/>
      <c r="CU223" s="396"/>
      <c r="CV223" s="396"/>
      <c r="CW223" s="396"/>
      <c r="CX223" s="396"/>
      <c r="CY223" s="396"/>
      <c r="CZ223" s="396"/>
      <c r="DA223" s="396"/>
      <c r="DB223" s="396"/>
      <c r="DC223" s="396"/>
      <c r="DD223" s="396"/>
    </row>
    <row r="224" spans="37:108" ht="15" hidden="1" customHeight="1">
      <c r="AK224" s="113" t="str">
        <f t="shared" si="9"/>
        <v/>
      </c>
      <c r="AL224" s="113" t="str">
        <f t="shared" si="10"/>
        <v/>
      </c>
      <c r="AM224" s="114" t="str">
        <f t="shared" si="11"/>
        <v/>
      </c>
      <c r="AN224" s="395"/>
      <c r="AO224" s="114">
        <v>216</v>
      </c>
      <c r="AP224" s="365"/>
      <c r="AQ224" s="365"/>
      <c r="AR224" s="365"/>
      <c r="AS224" s="365"/>
      <c r="AT224" s="365"/>
      <c r="AU224" s="365"/>
      <c r="AV224" s="365"/>
      <c r="AW224" s="365"/>
      <c r="AX224" s="365"/>
      <c r="AY224" s="365"/>
      <c r="AZ224" s="365"/>
      <c r="BA224" s="365"/>
      <c r="BB224" s="365"/>
      <c r="BC224" s="365"/>
      <c r="BD224" s="365"/>
      <c r="BE224" s="365"/>
      <c r="BF224" s="365"/>
      <c r="BG224" s="365"/>
      <c r="BH224" s="365"/>
      <c r="BI224" s="114" t="s">
        <v>4213</v>
      </c>
      <c r="BJ224" s="114" t="s">
        <v>4214</v>
      </c>
      <c r="BK224" s="365"/>
      <c r="BL224" s="365"/>
      <c r="BM224" s="365"/>
      <c r="BN224" s="365"/>
      <c r="BO224" s="365"/>
      <c r="BP224" s="365"/>
      <c r="BQ224" s="365"/>
      <c r="BR224" s="365"/>
      <c r="BS224" s="365"/>
      <c r="BT224" s="365"/>
      <c r="BU224" s="365"/>
      <c r="BV224" s="395"/>
      <c r="BW224" s="395"/>
      <c r="BX224" s="395"/>
      <c r="BY224" s="396"/>
      <c r="BZ224" s="396"/>
      <c r="CA224" s="396"/>
      <c r="CB224" s="396"/>
      <c r="CC224" s="396"/>
      <c r="CD224" s="396"/>
      <c r="CE224" s="396"/>
      <c r="CF224" s="396"/>
      <c r="CG224" s="396"/>
      <c r="CH224" s="396"/>
      <c r="CI224" s="396"/>
      <c r="CJ224" s="396"/>
      <c r="CK224" s="396"/>
      <c r="CL224" s="396"/>
      <c r="CM224" s="396"/>
      <c r="CN224" s="396"/>
      <c r="CO224" s="396"/>
      <c r="CP224" s="396"/>
      <c r="CQ224" s="396"/>
      <c r="CR224" s="380" t="s">
        <v>4215</v>
      </c>
      <c r="CS224" s="380" t="s">
        <v>4216</v>
      </c>
      <c r="CT224" s="396"/>
      <c r="CU224" s="396"/>
      <c r="CV224" s="396"/>
      <c r="CW224" s="396"/>
      <c r="CX224" s="396"/>
      <c r="CY224" s="396"/>
      <c r="CZ224" s="396"/>
      <c r="DA224" s="396"/>
      <c r="DB224" s="396"/>
      <c r="DC224" s="396"/>
      <c r="DD224" s="396"/>
    </row>
    <row r="225" spans="37:108" ht="15" hidden="1" customHeight="1">
      <c r="AK225" s="113" t="str">
        <f t="shared" si="9"/>
        <v/>
      </c>
      <c r="AL225" s="113" t="str">
        <f t="shared" si="10"/>
        <v/>
      </c>
      <c r="AM225" s="114" t="str">
        <f t="shared" si="11"/>
        <v/>
      </c>
      <c r="AN225" s="395"/>
      <c r="AO225" s="114">
        <v>217</v>
      </c>
      <c r="AP225" s="365"/>
      <c r="AQ225" s="365"/>
      <c r="AR225" s="365"/>
      <c r="AS225" s="365"/>
      <c r="AT225" s="365"/>
      <c r="AU225" s="365"/>
      <c r="AV225" s="365"/>
      <c r="AW225" s="365"/>
      <c r="AX225" s="365"/>
      <c r="AY225" s="365"/>
      <c r="AZ225" s="365"/>
      <c r="BA225" s="365"/>
      <c r="BB225" s="365"/>
      <c r="BC225" s="365"/>
      <c r="BD225" s="365"/>
      <c r="BE225" s="365"/>
      <c r="BF225" s="365"/>
      <c r="BG225" s="365"/>
      <c r="BH225" s="365"/>
      <c r="BI225" s="114" t="s">
        <v>4217</v>
      </c>
      <c r="BJ225" s="114" t="s">
        <v>4218</v>
      </c>
      <c r="BK225" s="365"/>
      <c r="BL225" s="365"/>
      <c r="BM225" s="365"/>
      <c r="BN225" s="365"/>
      <c r="BO225" s="365"/>
      <c r="BP225" s="365"/>
      <c r="BQ225" s="365"/>
      <c r="BR225" s="365"/>
      <c r="BS225" s="365"/>
      <c r="BT225" s="365"/>
      <c r="BU225" s="365"/>
      <c r="BV225" s="395"/>
      <c r="BW225" s="395"/>
      <c r="BX225" s="395"/>
      <c r="BY225" s="396"/>
      <c r="BZ225" s="396"/>
      <c r="CA225" s="396"/>
      <c r="CB225" s="396"/>
      <c r="CC225" s="396"/>
      <c r="CD225" s="396"/>
      <c r="CE225" s="396"/>
      <c r="CF225" s="396"/>
      <c r="CG225" s="396"/>
      <c r="CH225" s="396"/>
      <c r="CI225" s="396"/>
      <c r="CJ225" s="396"/>
      <c r="CK225" s="396"/>
      <c r="CL225" s="396"/>
      <c r="CM225" s="396"/>
      <c r="CN225" s="396"/>
      <c r="CO225" s="396"/>
      <c r="CP225" s="396"/>
      <c r="CQ225" s="396"/>
      <c r="CR225" s="380" t="s">
        <v>4219</v>
      </c>
      <c r="CS225" s="380" t="s">
        <v>4220</v>
      </c>
      <c r="CT225" s="396"/>
      <c r="CU225" s="396"/>
      <c r="CV225" s="396"/>
      <c r="CW225" s="396"/>
      <c r="CX225" s="396"/>
      <c r="CY225" s="396"/>
      <c r="CZ225" s="396"/>
      <c r="DA225" s="396"/>
      <c r="DB225" s="396"/>
      <c r="DC225" s="396"/>
      <c r="DD225" s="396"/>
    </row>
    <row r="226" spans="37:108" ht="15" hidden="1" customHeight="1">
      <c r="AK226" s="113" t="str">
        <f t="shared" si="9"/>
        <v/>
      </c>
      <c r="AL226" s="113" t="str">
        <f t="shared" si="10"/>
        <v/>
      </c>
      <c r="AM226" s="114" t="str">
        <f t="shared" si="11"/>
        <v/>
      </c>
      <c r="AN226" s="395"/>
      <c r="AO226" s="114">
        <v>218</v>
      </c>
      <c r="AP226" s="365"/>
      <c r="AQ226" s="365"/>
      <c r="AR226" s="365"/>
      <c r="AS226" s="365"/>
      <c r="AT226" s="365"/>
      <c r="AU226" s="365"/>
      <c r="AV226" s="365"/>
      <c r="AW226" s="365"/>
      <c r="AX226" s="365"/>
      <c r="AY226" s="365"/>
      <c r="AZ226" s="365"/>
      <c r="BA226" s="365"/>
      <c r="BB226" s="365"/>
      <c r="BC226" s="365"/>
      <c r="BD226" s="365"/>
      <c r="BE226" s="365"/>
      <c r="BF226" s="365"/>
      <c r="BG226" s="365"/>
      <c r="BH226" s="365"/>
      <c r="BI226" s="114" t="s">
        <v>4221</v>
      </c>
      <c r="BJ226" s="114" t="s">
        <v>4222</v>
      </c>
      <c r="BK226" s="365"/>
      <c r="BL226" s="365"/>
      <c r="BM226" s="365"/>
      <c r="BN226" s="365"/>
      <c r="BO226" s="365"/>
      <c r="BP226" s="365"/>
      <c r="BQ226" s="365"/>
      <c r="BR226" s="365"/>
      <c r="BS226" s="365"/>
      <c r="BT226" s="365"/>
      <c r="BU226" s="365"/>
      <c r="BV226" s="395"/>
      <c r="BW226" s="395"/>
      <c r="BX226" s="395"/>
      <c r="BY226" s="396"/>
      <c r="BZ226" s="396"/>
      <c r="CA226" s="396"/>
      <c r="CB226" s="396"/>
      <c r="CC226" s="396"/>
      <c r="CD226" s="396"/>
      <c r="CE226" s="396"/>
      <c r="CF226" s="396"/>
      <c r="CG226" s="396"/>
      <c r="CH226" s="396"/>
      <c r="CI226" s="396"/>
      <c r="CJ226" s="396"/>
      <c r="CK226" s="396"/>
      <c r="CL226" s="396"/>
      <c r="CM226" s="396"/>
      <c r="CN226" s="396"/>
      <c r="CO226" s="396"/>
      <c r="CP226" s="396"/>
      <c r="CQ226" s="396"/>
      <c r="CR226" s="380" t="s">
        <v>4223</v>
      </c>
      <c r="CS226" s="380" t="s">
        <v>4224</v>
      </c>
      <c r="CT226" s="396"/>
      <c r="CU226" s="396"/>
      <c r="CV226" s="396"/>
      <c r="CW226" s="396"/>
      <c r="CX226" s="396"/>
      <c r="CY226" s="396"/>
      <c r="CZ226" s="396"/>
      <c r="DA226" s="396"/>
      <c r="DB226" s="396"/>
      <c r="DC226" s="396"/>
      <c r="DD226" s="396"/>
    </row>
    <row r="227" spans="37:108" ht="15" hidden="1" customHeight="1">
      <c r="AK227" s="113" t="str">
        <f t="shared" si="9"/>
        <v/>
      </c>
      <c r="AL227" s="113" t="str">
        <f t="shared" si="10"/>
        <v/>
      </c>
      <c r="AM227" s="114" t="str">
        <f t="shared" si="11"/>
        <v/>
      </c>
      <c r="AN227" s="395"/>
      <c r="AO227" s="114">
        <v>219</v>
      </c>
      <c r="AP227" s="365"/>
      <c r="AQ227" s="365"/>
      <c r="AR227" s="365"/>
      <c r="AS227" s="365"/>
      <c r="AT227" s="365"/>
      <c r="AU227" s="365"/>
      <c r="AV227" s="365"/>
      <c r="AW227" s="365"/>
      <c r="AX227" s="365"/>
      <c r="AY227" s="365"/>
      <c r="AZ227" s="365"/>
      <c r="BA227" s="365"/>
      <c r="BB227" s="365"/>
      <c r="BC227" s="365"/>
      <c r="BD227" s="365"/>
      <c r="BE227" s="365"/>
      <c r="BF227" s="365"/>
      <c r="BG227" s="365"/>
      <c r="BH227" s="365"/>
      <c r="BI227" s="114" t="s">
        <v>4225</v>
      </c>
      <c r="BJ227" s="365">
        <v>21999</v>
      </c>
      <c r="BK227" s="365"/>
      <c r="BL227" s="365"/>
      <c r="BM227" s="365"/>
      <c r="BN227" s="365"/>
      <c r="BO227" s="365"/>
      <c r="BP227" s="365"/>
      <c r="BQ227" s="365"/>
      <c r="BR227" s="365"/>
      <c r="BS227" s="365"/>
      <c r="BT227" s="365"/>
      <c r="BU227" s="365"/>
      <c r="BV227" s="395"/>
      <c r="BW227" s="395"/>
      <c r="BX227" s="395"/>
      <c r="BY227" s="396"/>
      <c r="BZ227" s="396"/>
      <c r="CA227" s="396"/>
      <c r="CB227" s="396"/>
      <c r="CC227" s="396"/>
      <c r="CD227" s="396"/>
      <c r="CE227" s="396"/>
      <c r="CF227" s="396"/>
      <c r="CG227" s="396"/>
      <c r="CH227" s="396"/>
      <c r="CI227" s="396"/>
      <c r="CJ227" s="396"/>
      <c r="CK227" s="396"/>
      <c r="CL227" s="396"/>
      <c r="CM227" s="396"/>
      <c r="CN227" s="396"/>
      <c r="CO227" s="396"/>
      <c r="CP227" s="396"/>
      <c r="CQ227" s="396"/>
      <c r="CR227" s="380" t="s">
        <v>4226</v>
      </c>
      <c r="CS227" s="380" t="s">
        <v>385</v>
      </c>
      <c r="CT227" s="396"/>
      <c r="CU227" s="396"/>
      <c r="CV227" s="396"/>
      <c r="CW227" s="396"/>
      <c r="CX227" s="396"/>
      <c r="CY227" s="396"/>
      <c r="CZ227" s="396"/>
      <c r="DA227" s="396"/>
      <c r="DB227" s="396"/>
      <c r="DC227" s="396"/>
      <c r="DD227" s="396"/>
    </row>
    <row r="228" spans="37:108" ht="15" hidden="1" customHeight="1">
      <c r="AK228" s="113" t="str">
        <f t="shared" si="9"/>
        <v/>
      </c>
      <c r="AL228" s="113" t="str">
        <f t="shared" si="10"/>
        <v/>
      </c>
      <c r="AM228" s="114" t="str">
        <f t="shared" si="11"/>
        <v/>
      </c>
      <c r="AN228" s="395"/>
      <c r="AO228" s="114">
        <v>220</v>
      </c>
      <c r="AP228" s="365"/>
      <c r="AQ228" s="365"/>
      <c r="AR228" s="365"/>
      <c r="AS228" s="365"/>
      <c r="AT228" s="365"/>
      <c r="AU228" s="365"/>
      <c r="AV228" s="365"/>
      <c r="AW228" s="365"/>
      <c r="AX228" s="365"/>
      <c r="AY228" s="365"/>
      <c r="AZ228" s="365"/>
      <c r="BA228" s="365"/>
      <c r="BB228" s="365"/>
      <c r="BC228" s="365"/>
      <c r="BD228" s="365"/>
      <c r="BE228" s="365"/>
      <c r="BF228" s="365"/>
      <c r="BG228" s="365"/>
      <c r="BH228" s="365"/>
      <c r="BI228" s="114" t="s">
        <v>4227</v>
      </c>
      <c r="BJ228" s="365"/>
      <c r="BK228" s="365"/>
      <c r="BL228" s="365"/>
      <c r="BM228" s="365"/>
      <c r="BN228" s="365"/>
      <c r="BO228" s="365"/>
      <c r="BP228" s="365"/>
      <c r="BQ228" s="365"/>
      <c r="BR228" s="365"/>
      <c r="BS228" s="365"/>
      <c r="BT228" s="365"/>
      <c r="BU228" s="365"/>
      <c r="BV228" s="395"/>
      <c r="BW228" s="395"/>
      <c r="BX228" s="395"/>
      <c r="BY228" s="396"/>
      <c r="BZ228" s="396"/>
      <c r="CA228" s="396"/>
      <c r="CB228" s="396"/>
      <c r="CC228" s="396"/>
      <c r="CD228" s="396"/>
      <c r="CE228" s="396"/>
      <c r="CF228" s="396"/>
      <c r="CG228" s="396"/>
      <c r="CH228" s="396"/>
      <c r="CI228" s="396"/>
      <c r="CJ228" s="396"/>
      <c r="CK228" s="396"/>
      <c r="CL228" s="396"/>
      <c r="CM228" s="396"/>
      <c r="CN228" s="396"/>
      <c r="CO228" s="396"/>
      <c r="CP228" s="396"/>
      <c r="CQ228" s="396"/>
      <c r="CR228" s="380" t="s">
        <v>4228</v>
      </c>
      <c r="CS228" s="396"/>
      <c r="CT228" s="396"/>
      <c r="CU228" s="396"/>
      <c r="CV228" s="396"/>
      <c r="CW228" s="396"/>
      <c r="CX228" s="396"/>
      <c r="CY228" s="396"/>
      <c r="CZ228" s="396"/>
      <c r="DA228" s="396"/>
      <c r="DB228" s="396"/>
      <c r="DC228" s="396"/>
      <c r="DD228" s="396"/>
    </row>
    <row r="229" spans="37:108" ht="15" hidden="1" customHeight="1">
      <c r="AK229" s="113" t="str">
        <f t="shared" si="9"/>
        <v/>
      </c>
      <c r="AL229" s="113" t="str">
        <f t="shared" si="10"/>
        <v/>
      </c>
      <c r="AM229" s="114" t="str">
        <f t="shared" si="11"/>
        <v/>
      </c>
      <c r="AN229" s="395"/>
      <c r="AO229" s="114">
        <v>221</v>
      </c>
      <c r="AP229" s="365"/>
      <c r="AQ229" s="365"/>
      <c r="AR229" s="365"/>
      <c r="AS229" s="365"/>
      <c r="AT229" s="365"/>
      <c r="AU229" s="365"/>
      <c r="AV229" s="365"/>
      <c r="AW229" s="365"/>
      <c r="AX229" s="365"/>
      <c r="AY229" s="365"/>
      <c r="AZ229" s="365"/>
      <c r="BA229" s="365"/>
      <c r="BB229" s="365"/>
      <c r="BC229" s="365"/>
      <c r="BD229" s="365"/>
      <c r="BE229" s="365"/>
      <c r="BF229" s="365"/>
      <c r="BG229" s="365"/>
      <c r="BH229" s="365"/>
      <c r="BI229" s="114" t="s">
        <v>4229</v>
      </c>
      <c r="BJ229" s="365"/>
      <c r="BK229" s="365"/>
      <c r="BL229" s="365"/>
      <c r="BM229" s="365"/>
      <c r="BN229" s="365"/>
      <c r="BO229" s="365"/>
      <c r="BP229" s="365"/>
      <c r="BQ229" s="365"/>
      <c r="BR229" s="365"/>
      <c r="BS229" s="365"/>
      <c r="BT229" s="365"/>
      <c r="BU229" s="365"/>
      <c r="BV229" s="395"/>
      <c r="BW229" s="395"/>
      <c r="BX229" s="395"/>
      <c r="BY229" s="396"/>
      <c r="BZ229" s="396"/>
      <c r="CA229" s="396"/>
      <c r="CB229" s="396"/>
      <c r="CC229" s="396"/>
      <c r="CD229" s="396"/>
      <c r="CE229" s="396"/>
      <c r="CF229" s="396"/>
      <c r="CG229" s="396"/>
      <c r="CH229" s="396"/>
      <c r="CI229" s="396"/>
      <c r="CJ229" s="396"/>
      <c r="CK229" s="396"/>
      <c r="CL229" s="396"/>
      <c r="CM229" s="396"/>
      <c r="CN229" s="396"/>
      <c r="CO229" s="396"/>
      <c r="CP229" s="396"/>
      <c r="CQ229" s="396"/>
      <c r="CR229" s="380" t="s">
        <v>4230</v>
      </c>
      <c r="CS229" s="396"/>
      <c r="CT229" s="396"/>
      <c r="CU229" s="396"/>
      <c r="CV229" s="396"/>
      <c r="CW229" s="396"/>
      <c r="CX229" s="396"/>
      <c r="CY229" s="396"/>
      <c r="CZ229" s="396"/>
      <c r="DA229" s="396"/>
      <c r="DB229" s="396"/>
      <c r="DC229" s="396"/>
      <c r="DD229" s="396"/>
    </row>
    <row r="230" spans="37:108" ht="15" hidden="1" customHeight="1">
      <c r="AK230" s="113" t="str">
        <f t="shared" si="9"/>
        <v/>
      </c>
      <c r="AL230" s="113" t="str">
        <f t="shared" si="10"/>
        <v/>
      </c>
      <c r="AM230" s="114" t="str">
        <f t="shared" si="11"/>
        <v/>
      </c>
      <c r="AN230" s="395"/>
      <c r="AO230" s="114">
        <v>222</v>
      </c>
      <c r="AP230" s="365"/>
      <c r="AQ230" s="365"/>
      <c r="AR230" s="365"/>
      <c r="AS230" s="365"/>
      <c r="AT230" s="365"/>
      <c r="AU230" s="365"/>
      <c r="AV230" s="365"/>
      <c r="AW230" s="365"/>
      <c r="AX230" s="365"/>
      <c r="AY230" s="365"/>
      <c r="AZ230" s="365"/>
      <c r="BA230" s="365"/>
      <c r="BB230" s="365"/>
      <c r="BC230" s="365"/>
      <c r="BD230" s="365"/>
      <c r="BE230" s="365"/>
      <c r="BF230" s="365"/>
      <c r="BG230" s="365"/>
      <c r="BH230" s="365"/>
      <c r="BI230" s="114" t="s">
        <v>4231</v>
      </c>
      <c r="BJ230" s="365"/>
      <c r="BK230" s="365"/>
      <c r="BL230" s="365"/>
      <c r="BM230" s="365"/>
      <c r="BN230" s="365"/>
      <c r="BO230" s="365"/>
      <c r="BP230" s="365"/>
      <c r="BQ230" s="365"/>
      <c r="BR230" s="365"/>
      <c r="BS230" s="365"/>
      <c r="BT230" s="365"/>
      <c r="BU230" s="365"/>
      <c r="BV230" s="395"/>
      <c r="BW230" s="395"/>
      <c r="BX230" s="395"/>
      <c r="BY230" s="396"/>
      <c r="BZ230" s="396"/>
      <c r="CA230" s="396"/>
      <c r="CB230" s="396"/>
      <c r="CC230" s="396"/>
      <c r="CD230" s="396"/>
      <c r="CE230" s="396"/>
      <c r="CF230" s="396"/>
      <c r="CG230" s="396"/>
      <c r="CH230" s="396"/>
      <c r="CI230" s="396"/>
      <c r="CJ230" s="396"/>
      <c r="CK230" s="396"/>
      <c r="CL230" s="396"/>
      <c r="CM230" s="396"/>
      <c r="CN230" s="396"/>
      <c r="CO230" s="396"/>
      <c r="CP230" s="396"/>
      <c r="CQ230" s="396"/>
      <c r="CR230" s="380" t="s">
        <v>4232</v>
      </c>
      <c r="CS230" s="396"/>
      <c r="CT230" s="396"/>
      <c r="CU230" s="396"/>
      <c r="CV230" s="396"/>
      <c r="CW230" s="396"/>
      <c r="CX230" s="396"/>
      <c r="CY230" s="396"/>
      <c r="CZ230" s="396"/>
      <c r="DA230" s="396"/>
      <c r="DB230" s="396"/>
      <c r="DC230" s="396"/>
      <c r="DD230" s="396"/>
    </row>
    <row r="231" spans="37:108" ht="15" hidden="1" customHeight="1">
      <c r="AK231" s="113" t="str">
        <f t="shared" si="9"/>
        <v/>
      </c>
      <c r="AL231" s="113" t="str">
        <f t="shared" si="10"/>
        <v/>
      </c>
      <c r="AM231" s="114" t="str">
        <f t="shared" si="11"/>
        <v/>
      </c>
      <c r="AN231" s="395"/>
      <c r="AO231" s="114">
        <v>223</v>
      </c>
      <c r="AP231" s="365"/>
      <c r="AQ231" s="365"/>
      <c r="AR231" s="365"/>
      <c r="AS231" s="365"/>
      <c r="AT231" s="365"/>
      <c r="AU231" s="365"/>
      <c r="AV231" s="365"/>
      <c r="AW231" s="365"/>
      <c r="AX231" s="365"/>
      <c r="AY231" s="365"/>
      <c r="AZ231" s="365"/>
      <c r="BA231" s="365"/>
      <c r="BB231" s="365"/>
      <c r="BC231" s="365"/>
      <c r="BD231" s="365"/>
      <c r="BE231" s="365"/>
      <c r="BF231" s="365"/>
      <c r="BG231" s="365"/>
      <c r="BH231" s="365"/>
      <c r="BI231" s="114" t="s">
        <v>4233</v>
      </c>
      <c r="BJ231" s="365"/>
      <c r="BK231" s="365"/>
      <c r="BL231" s="365"/>
      <c r="BM231" s="365"/>
      <c r="BN231" s="365"/>
      <c r="BO231" s="365"/>
      <c r="BP231" s="365"/>
      <c r="BQ231" s="365"/>
      <c r="BR231" s="365"/>
      <c r="BS231" s="365"/>
      <c r="BT231" s="365"/>
      <c r="BU231" s="365"/>
      <c r="BV231" s="395"/>
      <c r="BW231" s="395"/>
      <c r="BX231" s="395"/>
      <c r="BY231" s="396"/>
      <c r="BZ231" s="396"/>
      <c r="CA231" s="396"/>
      <c r="CB231" s="396"/>
      <c r="CC231" s="396"/>
      <c r="CD231" s="396"/>
      <c r="CE231" s="396"/>
      <c r="CF231" s="396"/>
      <c r="CG231" s="396"/>
      <c r="CH231" s="396"/>
      <c r="CI231" s="396"/>
      <c r="CJ231" s="396"/>
      <c r="CK231" s="396"/>
      <c r="CL231" s="396"/>
      <c r="CM231" s="396"/>
      <c r="CN231" s="396"/>
      <c r="CO231" s="396"/>
      <c r="CP231" s="396"/>
      <c r="CQ231" s="396"/>
      <c r="CR231" s="380" t="s">
        <v>4234</v>
      </c>
      <c r="CS231" s="396"/>
      <c r="CT231" s="396"/>
      <c r="CU231" s="396"/>
      <c r="CV231" s="396"/>
      <c r="CW231" s="396"/>
      <c r="CX231" s="396"/>
      <c r="CY231" s="396"/>
      <c r="CZ231" s="396"/>
      <c r="DA231" s="396"/>
      <c r="DB231" s="396"/>
      <c r="DC231" s="396"/>
      <c r="DD231" s="396"/>
    </row>
    <row r="232" spans="37:108" ht="15" hidden="1" customHeight="1">
      <c r="AK232" s="113" t="str">
        <f t="shared" si="9"/>
        <v/>
      </c>
      <c r="AL232" s="113" t="str">
        <f t="shared" si="10"/>
        <v/>
      </c>
      <c r="AM232" s="114" t="str">
        <f t="shared" si="11"/>
        <v/>
      </c>
      <c r="AN232" s="395"/>
      <c r="AO232" s="114">
        <v>224</v>
      </c>
      <c r="AP232" s="365"/>
      <c r="AQ232" s="365"/>
      <c r="AR232" s="365"/>
      <c r="AS232" s="365"/>
      <c r="AT232" s="365"/>
      <c r="AU232" s="365"/>
      <c r="AV232" s="365"/>
      <c r="AW232" s="365"/>
      <c r="AX232" s="365"/>
      <c r="AY232" s="365"/>
      <c r="AZ232" s="365"/>
      <c r="BA232" s="365"/>
      <c r="BB232" s="365"/>
      <c r="BC232" s="365"/>
      <c r="BD232" s="365"/>
      <c r="BE232" s="365"/>
      <c r="BF232" s="365"/>
      <c r="BG232" s="365"/>
      <c r="BH232" s="365"/>
      <c r="BI232" s="114" t="s">
        <v>4235</v>
      </c>
      <c r="BJ232" s="365"/>
      <c r="BK232" s="365"/>
      <c r="BL232" s="365"/>
      <c r="BM232" s="365"/>
      <c r="BN232" s="365"/>
      <c r="BO232" s="365"/>
      <c r="BP232" s="365"/>
      <c r="BQ232" s="365"/>
      <c r="BR232" s="365"/>
      <c r="BS232" s="365"/>
      <c r="BT232" s="365"/>
      <c r="BU232" s="365"/>
      <c r="BV232" s="395"/>
      <c r="BW232" s="395"/>
      <c r="BX232" s="395"/>
      <c r="BY232" s="396"/>
      <c r="BZ232" s="396"/>
      <c r="CA232" s="396"/>
      <c r="CB232" s="396"/>
      <c r="CC232" s="396"/>
      <c r="CD232" s="396"/>
      <c r="CE232" s="396"/>
      <c r="CF232" s="396"/>
      <c r="CG232" s="396"/>
      <c r="CH232" s="396"/>
      <c r="CI232" s="396"/>
      <c r="CJ232" s="396"/>
      <c r="CK232" s="396"/>
      <c r="CL232" s="396"/>
      <c r="CM232" s="396"/>
      <c r="CN232" s="396"/>
      <c r="CO232" s="396"/>
      <c r="CP232" s="396"/>
      <c r="CQ232" s="396"/>
      <c r="CR232" s="380" t="s">
        <v>4236</v>
      </c>
      <c r="CS232" s="396"/>
      <c r="CT232" s="396"/>
      <c r="CU232" s="396"/>
      <c r="CV232" s="396"/>
      <c r="CW232" s="396"/>
      <c r="CX232" s="396"/>
      <c r="CY232" s="396"/>
      <c r="CZ232" s="396"/>
      <c r="DA232" s="396"/>
      <c r="DB232" s="396"/>
      <c r="DC232" s="396"/>
      <c r="DD232" s="396"/>
    </row>
    <row r="233" spans="37:108" ht="15" hidden="1" customHeight="1">
      <c r="AK233" s="113" t="str">
        <f t="shared" si="9"/>
        <v/>
      </c>
      <c r="AL233" s="113" t="str">
        <f t="shared" si="10"/>
        <v/>
      </c>
      <c r="AM233" s="114" t="str">
        <f t="shared" si="11"/>
        <v/>
      </c>
      <c r="AN233" s="395"/>
      <c r="AO233" s="114">
        <v>225</v>
      </c>
      <c r="AP233" s="365"/>
      <c r="AQ233" s="365"/>
      <c r="AR233" s="365"/>
      <c r="AS233" s="365"/>
      <c r="AT233" s="365"/>
      <c r="AU233" s="365"/>
      <c r="AV233" s="365"/>
      <c r="AW233" s="365"/>
      <c r="AX233" s="365"/>
      <c r="AY233" s="365"/>
      <c r="AZ233" s="365"/>
      <c r="BA233" s="365"/>
      <c r="BB233" s="365"/>
      <c r="BC233" s="365"/>
      <c r="BD233" s="365"/>
      <c r="BE233" s="365"/>
      <c r="BF233" s="365"/>
      <c r="BG233" s="365"/>
      <c r="BH233" s="365"/>
      <c r="BI233" s="114" t="s">
        <v>4237</v>
      </c>
      <c r="BJ233" s="365"/>
      <c r="BK233" s="365"/>
      <c r="BL233" s="365"/>
      <c r="BM233" s="365"/>
      <c r="BN233" s="365"/>
      <c r="BO233" s="365"/>
      <c r="BP233" s="365"/>
      <c r="BQ233" s="365"/>
      <c r="BR233" s="365"/>
      <c r="BS233" s="365"/>
      <c r="BT233" s="365"/>
      <c r="BU233" s="365"/>
      <c r="BV233" s="395"/>
      <c r="BW233" s="395"/>
      <c r="BX233" s="395"/>
      <c r="BY233" s="396"/>
      <c r="BZ233" s="396"/>
      <c r="CA233" s="396"/>
      <c r="CB233" s="396"/>
      <c r="CC233" s="396"/>
      <c r="CD233" s="396"/>
      <c r="CE233" s="396"/>
      <c r="CF233" s="396"/>
      <c r="CG233" s="396"/>
      <c r="CH233" s="396"/>
      <c r="CI233" s="396"/>
      <c r="CJ233" s="396"/>
      <c r="CK233" s="396"/>
      <c r="CL233" s="396"/>
      <c r="CM233" s="396"/>
      <c r="CN233" s="396"/>
      <c r="CO233" s="396"/>
      <c r="CP233" s="396"/>
      <c r="CQ233" s="396"/>
      <c r="CR233" s="380" t="s">
        <v>4238</v>
      </c>
      <c r="CS233" s="396"/>
      <c r="CT233" s="396"/>
      <c r="CU233" s="396"/>
      <c r="CV233" s="396"/>
      <c r="CW233" s="396"/>
      <c r="CX233" s="396"/>
      <c r="CY233" s="396"/>
      <c r="CZ233" s="396"/>
      <c r="DA233" s="396"/>
      <c r="DB233" s="396"/>
      <c r="DC233" s="396"/>
      <c r="DD233" s="396"/>
    </row>
    <row r="234" spans="37:108" ht="15" hidden="1" customHeight="1">
      <c r="AK234" s="113" t="str">
        <f t="shared" si="9"/>
        <v/>
      </c>
      <c r="AL234" s="113" t="str">
        <f t="shared" si="10"/>
        <v/>
      </c>
      <c r="AM234" s="114" t="str">
        <f t="shared" si="11"/>
        <v/>
      </c>
      <c r="AN234" s="395"/>
      <c r="AO234" s="114">
        <v>226</v>
      </c>
      <c r="AP234" s="365"/>
      <c r="AQ234" s="365"/>
      <c r="AR234" s="365"/>
      <c r="AS234" s="365"/>
      <c r="AT234" s="365"/>
      <c r="AU234" s="365"/>
      <c r="AV234" s="365"/>
      <c r="AW234" s="365"/>
      <c r="AX234" s="365"/>
      <c r="AY234" s="365"/>
      <c r="AZ234" s="365"/>
      <c r="BA234" s="365"/>
      <c r="BB234" s="365"/>
      <c r="BC234" s="365"/>
      <c r="BD234" s="365"/>
      <c r="BE234" s="365"/>
      <c r="BF234" s="365"/>
      <c r="BG234" s="365"/>
      <c r="BH234" s="365"/>
      <c r="BI234" s="114" t="s">
        <v>4239</v>
      </c>
      <c r="BJ234" s="365"/>
      <c r="BK234" s="365"/>
      <c r="BL234" s="365"/>
      <c r="BM234" s="365"/>
      <c r="BN234" s="365"/>
      <c r="BO234" s="365"/>
      <c r="BP234" s="365"/>
      <c r="BQ234" s="365"/>
      <c r="BR234" s="365"/>
      <c r="BS234" s="365"/>
      <c r="BT234" s="365"/>
      <c r="BU234" s="365"/>
      <c r="BV234" s="395"/>
      <c r="BW234" s="395"/>
      <c r="BX234" s="395"/>
      <c r="BY234" s="396"/>
      <c r="BZ234" s="396"/>
      <c r="CA234" s="396"/>
      <c r="CB234" s="396"/>
      <c r="CC234" s="396"/>
      <c r="CD234" s="396"/>
      <c r="CE234" s="396"/>
      <c r="CF234" s="396"/>
      <c r="CG234" s="396"/>
      <c r="CH234" s="396"/>
      <c r="CI234" s="396"/>
      <c r="CJ234" s="396"/>
      <c r="CK234" s="396"/>
      <c r="CL234" s="396"/>
      <c r="CM234" s="396"/>
      <c r="CN234" s="396"/>
      <c r="CO234" s="396"/>
      <c r="CP234" s="396"/>
      <c r="CQ234" s="396"/>
      <c r="CR234" s="380" t="s">
        <v>4240</v>
      </c>
      <c r="CS234" s="396"/>
      <c r="CT234" s="396"/>
      <c r="CU234" s="396"/>
      <c r="CV234" s="396"/>
      <c r="CW234" s="396"/>
      <c r="CX234" s="396"/>
      <c r="CY234" s="396"/>
      <c r="CZ234" s="396"/>
      <c r="DA234" s="396"/>
      <c r="DB234" s="396"/>
      <c r="DC234" s="396"/>
      <c r="DD234" s="396"/>
    </row>
    <row r="235" spans="37:108" ht="15" hidden="1" customHeight="1">
      <c r="AK235" s="113" t="str">
        <f t="shared" si="9"/>
        <v/>
      </c>
      <c r="AL235" s="113" t="str">
        <f t="shared" si="10"/>
        <v/>
      </c>
      <c r="AM235" s="114" t="str">
        <f t="shared" si="11"/>
        <v/>
      </c>
      <c r="AN235" s="395"/>
      <c r="AO235" s="114">
        <v>227</v>
      </c>
      <c r="AP235" s="365"/>
      <c r="AQ235" s="365"/>
      <c r="AR235" s="365"/>
      <c r="AS235" s="365"/>
      <c r="AT235" s="365"/>
      <c r="AU235" s="365"/>
      <c r="AV235" s="365"/>
      <c r="AW235" s="365"/>
      <c r="AX235" s="365"/>
      <c r="AY235" s="365"/>
      <c r="AZ235" s="365"/>
      <c r="BA235" s="365"/>
      <c r="BB235" s="365"/>
      <c r="BC235" s="365"/>
      <c r="BD235" s="365"/>
      <c r="BE235" s="365"/>
      <c r="BF235" s="365"/>
      <c r="BG235" s="365"/>
      <c r="BH235" s="365"/>
      <c r="BI235" s="114" t="s">
        <v>4241</v>
      </c>
      <c r="BJ235" s="365"/>
      <c r="BK235" s="365"/>
      <c r="BL235" s="365"/>
      <c r="BM235" s="365"/>
      <c r="BN235" s="365"/>
      <c r="BO235" s="365"/>
      <c r="BP235" s="365"/>
      <c r="BQ235" s="365"/>
      <c r="BR235" s="365"/>
      <c r="BS235" s="365"/>
      <c r="BT235" s="365"/>
      <c r="BU235" s="365"/>
      <c r="BV235" s="395"/>
      <c r="BW235" s="395"/>
      <c r="BX235" s="395"/>
      <c r="BY235" s="396"/>
      <c r="BZ235" s="396"/>
      <c r="CA235" s="396"/>
      <c r="CB235" s="396"/>
      <c r="CC235" s="396"/>
      <c r="CD235" s="396"/>
      <c r="CE235" s="396"/>
      <c r="CF235" s="396"/>
      <c r="CG235" s="396"/>
      <c r="CH235" s="396"/>
      <c r="CI235" s="396"/>
      <c r="CJ235" s="396"/>
      <c r="CK235" s="396"/>
      <c r="CL235" s="396"/>
      <c r="CM235" s="396"/>
      <c r="CN235" s="396"/>
      <c r="CO235" s="396"/>
      <c r="CP235" s="396"/>
      <c r="CQ235" s="396"/>
      <c r="CR235" s="380" t="s">
        <v>4242</v>
      </c>
      <c r="CS235" s="396"/>
      <c r="CT235" s="396"/>
      <c r="CU235" s="396"/>
      <c r="CV235" s="396"/>
      <c r="CW235" s="396"/>
      <c r="CX235" s="396"/>
      <c r="CY235" s="396"/>
      <c r="CZ235" s="396"/>
      <c r="DA235" s="396"/>
      <c r="DB235" s="396"/>
      <c r="DC235" s="396"/>
      <c r="DD235" s="396"/>
    </row>
    <row r="236" spans="37:108" ht="15" hidden="1" customHeight="1">
      <c r="AK236" s="113" t="str">
        <f t="shared" si="9"/>
        <v/>
      </c>
      <c r="AL236" s="113" t="str">
        <f t="shared" si="10"/>
        <v/>
      </c>
      <c r="AM236" s="114" t="str">
        <f t="shared" si="11"/>
        <v/>
      </c>
      <c r="AN236" s="395"/>
      <c r="AO236" s="114">
        <v>228</v>
      </c>
      <c r="AP236" s="365"/>
      <c r="AQ236" s="365"/>
      <c r="AR236" s="365"/>
      <c r="AS236" s="365"/>
      <c r="AT236" s="365"/>
      <c r="AU236" s="365"/>
      <c r="AV236" s="365"/>
      <c r="AW236" s="365"/>
      <c r="AX236" s="365"/>
      <c r="AY236" s="365"/>
      <c r="AZ236" s="365"/>
      <c r="BA236" s="365"/>
      <c r="BB236" s="365"/>
      <c r="BC236" s="365"/>
      <c r="BD236" s="365"/>
      <c r="BE236" s="365"/>
      <c r="BF236" s="365"/>
      <c r="BG236" s="365"/>
      <c r="BH236" s="365"/>
      <c r="BI236" s="114" t="s">
        <v>4243</v>
      </c>
      <c r="BJ236" s="365"/>
      <c r="BK236" s="365"/>
      <c r="BL236" s="365"/>
      <c r="BM236" s="365"/>
      <c r="BN236" s="365"/>
      <c r="BO236" s="365"/>
      <c r="BP236" s="365"/>
      <c r="BQ236" s="365"/>
      <c r="BR236" s="365"/>
      <c r="BS236" s="365"/>
      <c r="BT236" s="365"/>
      <c r="BU236" s="365"/>
      <c r="BV236" s="395"/>
      <c r="BW236" s="395"/>
      <c r="BX236" s="395"/>
      <c r="BY236" s="396"/>
      <c r="BZ236" s="396"/>
      <c r="CA236" s="396"/>
      <c r="CB236" s="396"/>
      <c r="CC236" s="396"/>
      <c r="CD236" s="396"/>
      <c r="CE236" s="396"/>
      <c r="CF236" s="396"/>
      <c r="CG236" s="396"/>
      <c r="CH236" s="396"/>
      <c r="CI236" s="396"/>
      <c r="CJ236" s="396"/>
      <c r="CK236" s="396"/>
      <c r="CL236" s="396"/>
      <c r="CM236" s="396"/>
      <c r="CN236" s="396"/>
      <c r="CO236" s="396"/>
      <c r="CP236" s="396"/>
      <c r="CQ236" s="396"/>
      <c r="CR236" s="380" t="s">
        <v>4244</v>
      </c>
      <c r="CS236" s="396"/>
      <c r="CT236" s="396"/>
      <c r="CU236" s="396"/>
      <c r="CV236" s="396"/>
      <c r="CW236" s="396"/>
      <c r="CX236" s="396"/>
      <c r="CY236" s="396"/>
      <c r="CZ236" s="396"/>
      <c r="DA236" s="396"/>
      <c r="DB236" s="396"/>
      <c r="DC236" s="396"/>
      <c r="DD236" s="396"/>
    </row>
    <row r="237" spans="37:108" ht="15" hidden="1" customHeight="1">
      <c r="AK237" s="113" t="str">
        <f t="shared" si="9"/>
        <v/>
      </c>
      <c r="AL237" s="113" t="str">
        <f t="shared" si="10"/>
        <v/>
      </c>
      <c r="AM237" s="114" t="str">
        <f t="shared" si="11"/>
        <v/>
      </c>
      <c r="AN237" s="395"/>
      <c r="AO237" s="114">
        <v>229</v>
      </c>
      <c r="AP237" s="365"/>
      <c r="AQ237" s="365"/>
      <c r="AR237" s="365"/>
      <c r="AS237" s="365"/>
      <c r="AT237" s="365"/>
      <c r="AU237" s="365"/>
      <c r="AV237" s="365"/>
      <c r="AW237" s="365"/>
      <c r="AX237" s="365"/>
      <c r="AY237" s="365"/>
      <c r="AZ237" s="365"/>
      <c r="BA237" s="365"/>
      <c r="BB237" s="365"/>
      <c r="BC237" s="365"/>
      <c r="BD237" s="365"/>
      <c r="BE237" s="365"/>
      <c r="BF237" s="365"/>
      <c r="BG237" s="365"/>
      <c r="BH237" s="365"/>
      <c r="BI237" s="114" t="s">
        <v>4245</v>
      </c>
      <c r="BJ237" s="365"/>
      <c r="BK237" s="365"/>
      <c r="BL237" s="365"/>
      <c r="BM237" s="365"/>
      <c r="BN237" s="365"/>
      <c r="BO237" s="365"/>
      <c r="BP237" s="365"/>
      <c r="BQ237" s="365"/>
      <c r="BR237" s="365"/>
      <c r="BS237" s="365"/>
      <c r="BT237" s="365"/>
      <c r="BU237" s="365"/>
      <c r="BV237" s="395"/>
      <c r="BW237" s="395"/>
      <c r="BX237" s="395"/>
      <c r="BY237" s="396"/>
      <c r="BZ237" s="396"/>
      <c r="CA237" s="396"/>
      <c r="CB237" s="396"/>
      <c r="CC237" s="396"/>
      <c r="CD237" s="396"/>
      <c r="CE237" s="396"/>
      <c r="CF237" s="396"/>
      <c r="CG237" s="396"/>
      <c r="CH237" s="396"/>
      <c r="CI237" s="396"/>
      <c r="CJ237" s="396"/>
      <c r="CK237" s="396"/>
      <c r="CL237" s="396"/>
      <c r="CM237" s="396"/>
      <c r="CN237" s="396"/>
      <c r="CO237" s="396"/>
      <c r="CP237" s="396"/>
      <c r="CQ237" s="396"/>
      <c r="CR237" s="380" t="s">
        <v>4246</v>
      </c>
      <c r="CS237" s="396"/>
      <c r="CT237" s="396"/>
      <c r="CU237" s="396"/>
      <c r="CV237" s="396"/>
      <c r="CW237" s="396"/>
      <c r="CX237" s="396"/>
      <c r="CY237" s="396"/>
      <c r="CZ237" s="396"/>
      <c r="DA237" s="396"/>
      <c r="DB237" s="396"/>
      <c r="DC237" s="396"/>
      <c r="DD237" s="396"/>
    </row>
    <row r="238" spans="37:108" ht="15" hidden="1" customHeight="1">
      <c r="AK238" s="113" t="str">
        <f t="shared" si="9"/>
        <v/>
      </c>
      <c r="AL238" s="113" t="str">
        <f t="shared" si="10"/>
        <v/>
      </c>
      <c r="AM238" s="114" t="str">
        <f t="shared" si="11"/>
        <v/>
      </c>
      <c r="AN238" s="395"/>
      <c r="AO238" s="114">
        <v>230</v>
      </c>
      <c r="AP238" s="365"/>
      <c r="AQ238" s="365"/>
      <c r="AR238" s="365"/>
      <c r="AS238" s="365"/>
      <c r="AT238" s="365"/>
      <c r="AU238" s="365"/>
      <c r="AV238" s="365"/>
      <c r="AW238" s="365"/>
      <c r="AX238" s="365"/>
      <c r="AY238" s="365"/>
      <c r="AZ238" s="365"/>
      <c r="BA238" s="365"/>
      <c r="BB238" s="365"/>
      <c r="BC238" s="365"/>
      <c r="BD238" s="365"/>
      <c r="BE238" s="365"/>
      <c r="BF238" s="365"/>
      <c r="BG238" s="365"/>
      <c r="BH238" s="365"/>
      <c r="BI238" s="114" t="s">
        <v>4247</v>
      </c>
      <c r="BJ238" s="365"/>
      <c r="BK238" s="365"/>
      <c r="BL238" s="365"/>
      <c r="BM238" s="365"/>
      <c r="BN238" s="365"/>
      <c r="BO238" s="365"/>
      <c r="BP238" s="365"/>
      <c r="BQ238" s="365"/>
      <c r="BR238" s="365"/>
      <c r="BS238" s="365"/>
      <c r="BT238" s="365"/>
      <c r="BU238" s="365"/>
      <c r="BV238" s="395"/>
      <c r="BW238" s="395"/>
      <c r="BX238" s="395"/>
      <c r="BY238" s="396"/>
      <c r="BZ238" s="396"/>
      <c r="CA238" s="396"/>
      <c r="CB238" s="396"/>
      <c r="CC238" s="396"/>
      <c r="CD238" s="396"/>
      <c r="CE238" s="396"/>
      <c r="CF238" s="396"/>
      <c r="CG238" s="396"/>
      <c r="CH238" s="396"/>
      <c r="CI238" s="396"/>
      <c r="CJ238" s="396"/>
      <c r="CK238" s="396"/>
      <c r="CL238" s="396"/>
      <c r="CM238" s="396"/>
      <c r="CN238" s="396"/>
      <c r="CO238" s="396"/>
      <c r="CP238" s="396"/>
      <c r="CQ238" s="396"/>
      <c r="CR238" s="380" t="s">
        <v>4248</v>
      </c>
      <c r="CS238" s="396"/>
      <c r="CT238" s="396"/>
      <c r="CU238" s="396"/>
      <c r="CV238" s="396"/>
      <c r="CW238" s="396"/>
      <c r="CX238" s="396"/>
      <c r="CY238" s="396"/>
      <c r="CZ238" s="396"/>
      <c r="DA238" s="396"/>
      <c r="DB238" s="396"/>
      <c r="DC238" s="396"/>
      <c r="DD238" s="396"/>
    </row>
    <row r="239" spans="37:108" ht="15" hidden="1" customHeight="1">
      <c r="AK239" s="113" t="str">
        <f t="shared" si="9"/>
        <v/>
      </c>
      <c r="AL239" s="113" t="str">
        <f t="shared" si="10"/>
        <v/>
      </c>
      <c r="AM239" s="114" t="str">
        <f t="shared" si="11"/>
        <v/>
      </c>
      <c r="AN239" s="395"/>
      <c r="AO239" s="114">
        <v>231</v>
      </c>
      <c r="AP239" s="365"/>
      <c r="AQ239" s="365"/>
      <c r="AR239" s="365"/>
      <c r="AS239" s="365"/>
      <c r="AT239" s="365"/>
      <c r="AU239" s="365"/>
      <c r="AV239" s="365"/>
      <c r="AW239" s="365"/>
      <c r="AX239" s="365"/>
      <c r="AY239" s="365"/>
      <c r="AZ239" s="365"/>
      <c r="BA239" s="365"/>
      <c r="BB239" s="365"/>
      <c r="BC239" s="365"/>
      <c r="BD239" s="365"/>
      <c r="BE239" s="365"/>
      <c r="BF239" s="365"/>
      <c r="BG239" s="365"/>
      <c r="BH239" s="365"/>
      <c r="BI239" s="114" t="s">
        <v>4249</v>
      </c>
      <c r="BJ239" s="365"/>
      <c r="BK239" s="365"/>
      <c r="BL239" s="365"/>
      <c r="BM239" s="365"/>
      <c r="BN239" s="365"/>
      <c r="BO239" s="365"/>
      <c r="BP239" s="365"/>
      <c r="BQ239" s="365"/>
      <c r="BR239" s="365"/>
      <c r="BS239" s="365"/>
      <c r="BT239" s="365"/>
      <c r="BU239" s="365"/>
      <c r="BV239" s="395"/>
      <c r="BW239" s="395"/>
      <c r="BX239" s="395"/>
      <c r="BY239" s="396"/>
      <c r="BZ239" s="396"/>
      <c r="CA239" s="396"/>
      <c r="CB239" s="396"/>
      <c r="CC239" s="396"/>
      <c r="CD239" s="396"/>
      <c r="CE239" s="396"/>
      <c r="CF239" s="396"/>
      <c r="CG239" s="396"/>
      <c r="CH239" s="396"/>
      <c r="CI239" s="396"/>
      <c r="CJ239" s="396"/>
      <c r="CK239" s="396"/>
      <c r="CL239" s="396"/>
      <c r="CM239" s="396"/>
      <c r="CN239" s="396"/>
      <c r="CO239" s="396"/>
      <c r="CP239" s="396"/>
      <c r="CQ239" s="396"/>
      <c r="CR239" s="380" t="s">
        <v>4250</v>
      </c>
      <c r="CS239" s="396"/>
      <c r="CT239" s="396"/>
      <c r="CU239" s="396"/>
      <c r="CV239" s="396"/>
      <c r="CW239" s="396"/>
      <c r="CX239" s="396"/>
      <c r="CY239" s="396"/>
      <c r="CZ239" s="396"/>
      <c r="DA239" s="396"/>
      <c r="DB239" s="396"/>
      <c r="DC239" s="396"/>
      <c r="DD239" s="396"/>
    </row>
    <row r="240" spans="37:108" ht="15" hidden="1" customHeight="1">
      <c r="AK240" s="113" t="str">
        <f t="shared" si="9"/>
        <v/>
      </c>
      <c r="AL240" s="113" t="str">
        <f t="shared" si="10"/>
        <v/>
      </c>
      <c r="AM240" s="114" t="str">
        <f t="shared" si="11"/>
        <v/>
      </c>
      <c r="AN240" s="395"/>
      <c r="AO240" s="114">
        <v>232</v>
      </c>
      <c r="AP240" s="365"/>
      <c r="AQ240" s="365"/>
      <c r="AR240" s="365"/>
      <c r="AS240" s="365"/>
      <c r="AT240" s="365"/>
      <c r="AU240" s="365"/>
      <c r="AV240" s="365"/>
      <c r="AW240" s="365"/>
      <c r="AX240" s="365"/>
      <c r="AY240" s="365"/>
      <c r="AZ240" s="365"/>
      <c r="BA240" s="365"/>
      <c r="BB240" s="365"/>
      <c r="BC240" s="365"/>
      <c r="BD240" s="365"/>
      <c r="BE240" s="365"/>
      <c r="BF240" s="365"/>
      <c r="BG240" s="365"/>
      <c r="BH240" s="365"/>
      <c r="BI240" s="114" t="s">
        <v>4251</v>
      </c>
      <c r="BJ240" s="365"/>
      <c r="BK240" s="365"/>
      <c r="BL240" s="365"/>
      <c r="BM240" s="365"/>
      <c r="BN240" s="365"/>
      <c r="BO240" s="365"/>
      <c r="BP240" s="365"/>
      <c r="BQ240" s="365"/>
      <c r="BR240" s="365"/>
      <c r="BS240" s="365"/>
      <c r="BT240" s="365"/>
      <c r="BU240" s="365"/>
      <c r="BV240" s="395"/>
      <c r="BW240" s="395"/>
      <c r="BX240" s="395"/>
      <c r="BY240" s="396"/>
      <c r="BZ240" s="396"/>
      <c r="CA240" s="396"/>
      <c r="CB240" s="396"/>
      <c r="CC240" s="396"/>
      <c r="CD240" s="396"/>
      <c r="CE240" s="396"/>
      <c r="CF240" s="396"/>
      <c r="CG240" s="396"/>
      <c r="CH240" s="396"/>
      <c r="CI240" s="396"/>
      <c r="CJ240" s="396"/>
      <c r="CK240" s="396"/>
      <c r="CL240" s="396"/>
      <c r="CM240" s="396"/>
      <c r="CN240" s="396"/>
      <c r="CO240" s="396"/>
      <c r="CP240" s="396"/>
      <c r="CQ240" s="396"/>
      <c r="CR240" s="380" t="s">
        <v>4252</v>
      </c>
      <c r="CS240" s="396"/>
      <c r="CT240" s="396"/>
      <c r="CU240" s="396"/>
      <c r="CV240" s="396"/>
      <c r="CW240" s="396"/>
      <c r="CX240" s="396"/>
      <c r="CY240" s="396"/>
      <c r="CZ240" s="396"/>
      <c r="DA240" s="396"/>
      <c r="DB240" s="396"/>
      <c r="DC240" s="396"/>
      <c r="DD240" s="396"/>
    </row>
    <row r="241" spans="37:108" ht="15" hidden="1" customHeight="1">
      <c r="AK241" s="113" t="str">
        <f t="shared" si="9"/>
        <v/>
      </c>
      <c r="AL241" s="113" t="str">
        <f t="shared" si="10"/>
        <v/>
      </c>
      <c r="AM241" s="114" t="str">
        <f t="shared" si="11"/>
        <v/>
      </c>
      <c r="AN241" s="395"/>
      <c r="AO241" s="114">
        <v>233</v>
      </c>
      <c r="AP241" s="365"/>
      <c r="AQ241" s="365"/>
      <c r="AR241" s="365"/>
      <c r="AS241" s="365"/>
      <c r="AT241" s="365"/>
      <c r="AU241" s="365"/>
      <c r="AV241" s="365"/>
      <c r="AW241" s="365"/>
      <c r="AX241" s="365"/>
      <c r="AY241" s="365"/>
      <c r="AZ241" s="365"/>
      <c r="BA241" s="365"/>
      <c r="BB241" s="365"/>
      <c r="BC241" s="365"/>
      <c r="BD241" s="365"/>
      <c r="BE241" s="365"/>
      <c r="BF241" s="365"/>
      <c r="BG241" s="365"/>
      <c r="BH241" s="365"/>
      <c r="BI241" s="114" t="s">
        <v>4253</v>
      </c>
      <c r="BJ241" s="365"/>
      <c r="BK241" s="365"/>
      <c r="BL241" s="365"/>
      <c r="BM241" s="365"/>
      <c r="BN241" s="365"/>
      <c r="BO241" s="365"/>
      <c r="BP241" s="365"/>
      <c r="BQ241" s="365"/>
      <c r="BR241" s="365"/>
      <c r="BS241" s="365"/>
      <c r="BT241" s="365"/>
      <c r="BU241" s="365"/>
      <c r="BV241" s="395"/>
      <c r="BW241" s="395"/>
      <c r="BX241" s="395"/>
      <c r="BY241" s="396"/>
      <c r="BZ241" s="396"/>
      <c r="CA241" s="396"/>
      <c r="CB241" s="396"/>
      <c r="CC241" s="396"/>
      <c r="CD241" s="396"/>
      <c r="CE241" s="396"/>
      <c r="CF241" s="396"/>
      <c r="CG241" s="396"/>
      <c r="CH241" s="396"/>
      <c r="CI241" s="396"/>
      <c r="CJ241" s="396"/>
      <c r="CK241" s="396"/>
      <c r="CL241" s="396"/>
      <c r="CM241" s="396"/>
      <c r="CN241" s="396"/>
      <c r="CO241" s="396"/>
      <c r="CP241" s="396"/>
      <c r="CQ241" s="396"/>
      <c r="CR241" s="380" t="s">
        <v>4254</v>
      </c>
      <c r="CS241" s="396"/>
      <c r="CT241" s="396"/>
      <c r="CU241" s="396"/>
      <c r="CV241" s="396"/>
      <c r="CW241" s="396"/>
      <c r="CX241" s="396"/>
      <c r="CY241" s="396"/>
      <c r="CZ241" s="396"/>
      <c r="DA241" s="396"/>
      <c r="DB241" s="396"/>
      <c r="DC241" s="396"/>
      <c r="DD241" s="396"/>
    </row>
    <row r="242" spans="37:108" ht="15" hidden="1" customHeight="1">
      <c r="AK242" s="113" t="str">
        <f t="shared" si="9"/>
        <v/>
      </c>
      <c r="AL242" s="113" t="str">
        <f t="shared" si="10"/>
        <v/>
      </c>
      <c r="AM242" s="114" t="str">
        <f t="shared" si="11"/>
        <v/>
      </c>
      <c r="AN242" s="395"/>
      <c r="AO242" s="114">
        <v>234</v>
      </c>
      <c r="AP242" s="365"/>
      <c r="AQ242" s="365"/>
      <c r="AR242" s="365"/>
      <c r="AS242" s="365"/>
      <c r="AT242" s="365"/>
      <c r="AU242" s="365"/>
      <c r="AV242" s="365"/>
      <c r="AW242" s="365"/>
      <c r="AX242" s="365"/>
      <c r="AY242" s="365"/>
      <c r="AZ242" s="365"/>
      <c r="BA242" s="365"/>
      <c r="BB242" s="365"/>
      <c r="BC242" s="365"/>
      <c r="BD242" s="365"/>
      <c r="BE242" s="365"/>
      <c r="BF242" s="365"/>
      <c r="BG242" s="365"/>
      <c r="BH242" s="365"/>
      <c r="BI242" s="114" t="s">
        <v>4255</v>
      </c>
      <c r="BJ242" s="365"/>
      <c r="BK242" s="365"/>
      <c r="BL242" s="365"/>
      <c r="BM242" s="365"/>
      <c r="BN242" s="365"/>
      <c r="BO242" s="365"/>
      <c r="BP242" s="365"/>
      <c r="BQ242" s="365"/>
      <c r="BR242" s="365"/>
      <c r="BS242" s="365"/>
      <c r="BT242" s="365"/>
      <c r="BU242" s="365"/>
      <c r="BV242" s="395"/>
      <c r="BW242" s="395"/>
      <c r="BX242" s="395"/>
      <c r="BY242" s="396"/>
      <c r="BZ242" s="396"/>
      <c r="CA242" s="396"/>
      <c r="CB242" s="396"/>
      <c r="CC242" s="396"/>
      <c r="CD242" s="396"/>
      <c r="CE242" s="396"/>
      <c r="CF242" s="396"/>
      <c r="CG242" s="396"/>
      <c r="CH242" s="396"/>
      <c r="CI242" s="396"/>
      <c r="CJ242" s="396"/>
      <c r="CK242" s="396"/>
      <c r="CL242" s="396"/>
      <c r="CM242" s="396"/>
      <c r="CN242" s="396"/>
      <c r="CO242" s="396"/>
      <c r="CP242" s="396"/>
      <c r="CQ242" s="396"/>
      <c r="CR242" s="380" t="s">
        <v>4256</v>
      </c>
      <c r="CS242" s="396"/>
      <c r="CT242" s="396"/>
      <c r="CU242" s="396"/>
      <c r="CV242" s="396"/>
      <c r="CW242" s="396"/>
      <c r="CX242" s="396"/>
      <c r="CY242" s="396"/>
      <c r="CZ242" s="396"/>
      <c r="DA242" s="396"/>
      <c r="DB242" s="396"/>
      <c r="DC242" s="396"/>
      <c r="DD242" s="396"/>
    </row>
    <row r="243" spans="37:108" ht="15" hidden="1" customHeight="1">
      <c r="AK243" s="113" t="str">
        <f t="shared" si="9"/>
        <v/>
      </c>
      <c r="AL243" s="113" t="str">
        <f t="shared" si="10"/>
        <v/>
      </c>
      <c r="AM243" s="114" t="str">
        <f t="shared" si="11"/>
        <v/>
      </c>
      <c r="AN243" s="395"/>
      <c r="AO243" s="114">
        <v>235</v>
      </c>
      <c r="AP243" s="365"/>
      <c r="AQ243" s="365"/>
      <c r="AR243" s="365"/>
      <c r="AS243" s="365"/>
      <c r="AT243" s="365"/>
      <c r="AU243" s="365"/>
      <c r="AV243" s="365"/>
      <c r="AW243" s="365"/>
      <c r="AX243" s="365"/>
      <c r="AY243" s="365"/>
      <c r="AZ243" s="365"/>
      <c r="BA243" s="365"/>
      <c r="BB243" s="365"/>
      <c r="BC243" s="365"/>
      <c r="BD243" s="365"/>
      <c r="BE243" s="365"/>
      <c r="BF243" s="365"/>
      <c r="BG243" s="365"/>
      <c r="BH243" s="365"/>
      <c r="BI243" s="114" t="s">
        <v>4257</v>
      </c>
      <c r="BJ243" s="365"/>
      <c r="BK243" s="365"/>
      <c r="BL243" s="365"/>
      <c r="BM243" s="365"/>
      <c r="BN243" s="365"/>
      <c r="BO243" s="365"/>
      <c r="BP243" s="365"/>
      <c r="BQ243" s="365"/>
      <c r="BR243" s="365"/>
      <c r="BS243" s="365"/>
      <c r="BT243" s="365"/>
      <c r="BU243" s="365"/>
      <c r="BV243" s="395"/>
      <c r="BW243" s="395"/>
      <c r="BX243" s="395"/>
      <c r="BY243" s="396"/>
      <c r="BZ243" s="396"/>
      <c r="CA243" s="396"/>
      <c r="CB243" s="396"/>
      <c r="CC243" s="396"/>
      <c r="CD243" s="396"/>
      <c r="CE243" s="396"/>
      <c r="CF243" s="396"/>
      <c r="CG243" s="396"/>
      <c r="CH243" s="396"/>
      <c r="CI243" s="396"/>
      <c r="CJ243" s="396"/>
      <c r="CK243" s="396"/>
      <c r="CL243" s="396"/>
      <c r="CM243" s="396"/>
      <c r="CN243" s="396"/>
      <c r="CO243" s="396"/>
      <c r="CP243" s="396"/>
      <c r="CQ243" s="396"/>
      <c r="CR243" s="380" t="s">
        <v>4258</v>
      </c>
      <c r="CS243" s="396"/>
      <c r="CT243" s="396"/>
      <c r="CU243" s="396"/>
      <c r="CV243" s="396"/>
      <c r="CW243" s="396"/>
      <c r="CX243" s="396"/>
      <c r="CY243" s="396"/>
      <c r="CZ243" s="396"/>
      <c r="DA243" s="396"/>
      <c r="DB243" s="396"/>
      <c r="DC243" s="396"/>
      <c r="DD243" s="396"/>
    </row>
    <row r="244" spans="37:108" ht="15" hidden="1" customHeight="1">
      <c r="AK244" s="113" t="str">
        <f t="shared" si="9"/>
        <v/>
      </c>
      <c r="AL244" s="113" t="str">
        <f t="shared" si="10"/>
        <v/>
      </c>
      <c r="AM244" s="114" t="str">
        <f t="shared" si="11"/>
        <v/>
      </c>
      <c r="AN244" s="395"/>
      <c r="AO244" s="114">
        <v>236</v>
      </c>
      <c r="AP244" s="365"/>
      <c r="AQ244" s="365"/>
      <c r="AR244" s="365"/>
      <c r="AS244" s="365"/>
      <c r="AT244" s="365"/>
      <c r="AU244" s="365"/>
      <c r="AV244" s="365"/>
      <c r="AW244" s="365"/>
      <c r="AX244" s="365"/>
      <c r="AY244" s="365"/>
      <c r="AZ244" s="365"/>
      <c r="BA244" s="365"/>
      <c r="BB244" s="365"/>
      <c r="BC244" s="365"/>
      <c r="BD244" s="365"/>
      <c r="BE244" s="365"/>
      <c r="BF244" s="365"/>
      <c r="BG244" s="365"/>
      <c r="BH244" s="365"/>
      <c r="BI244" s="114" t="s">
        <v>4259</v>
      </c>
      <c r="BJ244" s="365"/>
      <c r="BK244" s="365"/>
      <c r="BL244" s="365"/>
      <c r="BM244" s="365"/>
      <c r="BN244" s="365"/>
      <c r="BO244" s="365"/>
      <c r="BP244" s="365"/>
      <c r="BQ244" s="365"/>
      <c r="BR244" s="365"/>
      <c r="BS244" s="365"/>
      <c r="BT244" s="365"/>
      <c r="BU244" s="365"/>
      <c r="BV244" s="395"/>
      <c r="BW244" s="395"/>
      <c r="BX244" s="395"/>
      <c r="BY244" s="396"/>
      <c r="BZ244" s="396"/>
      <c r="CA244" s="396"/>
      <c r="CB244" s="396"/>
      <c r="CC244" s="396"/>
      <c r="CD244" s="396"/>
      <c r="CE244" s="396"/>
      <c r="CF244" s="396"/>
      <c r="CG244" s="396"/>
      <c r="CH244" s="396"/>
      <c r="CI244" s="396"/>
      <c r="CJ244" s="396"/>
      <c r="CK244" s="396"/>
      <c r="CL244" s="396"/>
      <c r="CM244" s="396"/>
      <c r="CN244" s="396"/>
      <c r="CO244" s="396"/>
      <c r="CP244" s="396"/>
      <c r="CQ244" s="396"/>
      <c r="CR244" s="380" t="s">
        <v>4260</v>
      </c>
      <c r="CS244" s="396"/>
      <c r="CT244" s="396"/>
      <c r="CU244" s="396"/>
      <c r="CV244" s="396"/>
      <c r="CW244" s="396"/>
      <c r="CX244" s="396"/>
      <c r="CY244" s="396"/>
      <c r="CZ244" s="396"/>
      <c r="DA244" s="396"/>
      <c r="DB244" s="396"/>
      <c r="DC244" s="396"/>
      <c r="DD244" s="396"/>
    </row>
    <row r="245" spans="37:108" ht="15" hidden="1" customHeight="1">
      <c r="AK245" s="113" t="str">
        <f t="shared" si="9"/>
        <v/>
      </c>
      <c r="AL245" s="113" t="str">
        <f t="shared" si="10"/>
        <v/>
      </c>
      <c r="AM245" s="114" t="str">
        <f t="shared" si="11"/>
        <v/>
      </c>
      <c r="AN245" s="395"/>
      <c r="AO245" s="114">
        <v>237</v>
      </c>
      <c r="AP245" s="365"/>
      <c r="AQ245" s="365"/>
      <c r="AR245" s="365"/>
      <c r="AS245" s="365"/>
      <c r="AT245" s="365"/>
      <c r="AU245" s="365"/>
      <c r="AV245" s="365"/>
      <c r="AW245" s="365"/>
      <c r="AX245" s="365"/>
      <c r="AY245" s="365"/>
      <c r="AZ245" s="365"/>
      <c r="BA245" s="365"/>
      <c r="BB245" s="365"/>
      <c r="BC245" s="365"/>
      <c r="BD245" s="365"/>
      <c r="BE245" s="365"/>
      <c r="BF245" s="365"/>
      <c r="BG245" s="365"/>
      <c r="BH245" s="365"/>
      <c r="BI245" s="114" t="s">
        <v>4261</v>
      </c>
      <c r="BJ245" s="365"/>
      <c r="BK245" s="365"/>
      <c r="BL245" s="365"/>
      <c r="BM245" s="365"/>
      <c r="BN245" s="365"/>
      <c r="BO245" s="365"/>
      <c r="BP245" s="365"/>
      <c r="BQ245" s="365"/>
      <c r="BR245" s="365"/>
      <c r="BS245" s="365"/>
      <c r="BT245" s="365"/>
      <c r="BU245" s="365"/>
      <c r="BV245" s="395"/>
      <c r="BW245" s="395"/>
      <c r="BX245" s="395"/>
      <c r="BY245" s="396"/>
      <c r="BZ245" s="396"/>
      <c r="CA245" s="396"/>
      <c r="CB245" s="396"/>
      <c r="CC245" s="396"/>
      <c r="CD245" s="396"/>
      <c r="CE245" s="396"/>
      <c r="CF245" s="396"/>
      <c r="CG245" s="396"/>
      <c r="CH245" s="396"/>
      <c r="CI245" s="396"/>
      <c r="CJ245" s="396"/>
      <c r="CK245" s="396"/>
      <c r="CL245" s="396"/>
      <c r="CM245" s="396"/>
      <c r="CN245" s="396"/>
      <c r="CO245" s="396"/>
      <c r="CP245" s="396"/>
      <c r="CQ245" s="396"/>
      <c r="CR245" s="380" t="s">
        <v>4262</v>
      </c>
      <c r="CS245" s="396"/>
      <c r="CT245" s="396"/>
      <c r="CU245" s="396"/>
      <c r="CV245" s="396"/>
      <c r="CW245" s="396"/>
      <c r="CX245" s="396"/>
      <c r="CY245" s="396"/>
      <c r="CZ245" s="396"/>
      <c r="DA245" s="396"/>
      <c r="DB245" s="396"/>
      <c r="DC245" s="396"/>
      <c r="DD245" s="396"/>
    </row>
    <row r="246" spans="37:108" ht="15" hidden="1" customHeight="1">
      <c r="AK246" s="113" t="str">
        <f t="shared" si="9"/>
        <v/>
      </c>
      <c r="AL246" s="113" t="str">
        <f t="shared" si="10"/>
        <v/>
      </c>
      <c r="AM246" s="114" t="str">
        <f t="shared" si="11"/>
        <v/>
      </c>
      <c r="AN246" s="395"/>
      <c r="AO246" s="114">
        <v>238</v>
      </c>
      <c r="AP246" s="365"/>
      <c r="AQ246" s="365"/>
      <c r="AR246" s="365"/>
      <c r="AS246" s="365"/>
      <c r="AT246" s="365"/>
      <c r="AU246" s="365"/>
      <c r="AV246" s="365"/>
      <c r="AW246" s="365"/>
      <c r="AX246" s="365"/>
      <c r="AY246" s="365"/>
      <c r="AZ246" s="365"/>
      <c r="BA246" s="365"/>
      <c r="BB246" s="365"/>
      <c r="BC246" s="365"/>
      <c r="BD246" s="365"/>
      <c r="BE246" s="365"/>
      <c r="BF246" s="365"/>
      <c r="BG246" s="365"/>
      <c r="BH246" s="365"/>
      <c r="BI246" s="114" t="s">
        <v>4263</v>
      </c>
      <c r="BJ246" s="365"/>
      <c r="BK246" s="365"/>
      <c r="BL246" s="365"/>
      <c r="BM246" s="365"/>
      <c r="BN246" s="365"/>
      <c r="BO246" s="365"/>
      <c r="BP246" s="365"/>
      <c r="BQ246" s="365"/>
      <c r="BR246" s="365"/>
      <c r="BS246" s="365"/>
      <c r="BT246" s="365"/>
      <c r="BU246" s="365"/>
      <c r="BV246" s="395"/>
      <c r="BW246" s="395"/>
      <c r="BX246" s="395"/>
      <c r="BY246" s="396"/>
      <c r="BZ246" s="396"/>
      <c r="CA246" s="396"/>
      <c r="CB246" s="396"/>
      <c r="CC246" s="396"/>
      <c r="CD246" s="396"/>
      <c r="CE246" s="396"/>
      <c r="CF246" s="396"/>
      <c r="CG246" s="396"/>
      <c r="CH246" s="396"/>
      <c r="CI246" s="396"/>
      <c r="CJ246" s="396"/>
      <c r="CK246" s="396"/>
      <c r="CL246" s="396"/>
      <c r="CM246" s="396"/>
      <c r="CN246" s="396"/>
      <c r="CO246" s="396"/>
      <c r="CP246" s="396"/>
      <c r="CQ246" s="396"/>
      <c r="CR246" s="380" t="s">
        <v>4264</v>
      </c>
      <c r="CS246" s="396"/>
      <c r="CT246" s="396"/>
      <c r="CU246" s="396"/>
      <c r="CV246" s="396"/>
      <c r="CW246" s="396"/>
      <c r="CX246" s="396"/>
      <c r="CY246" s="396"/>
      <c r="CZ246" s="396"/>
      <c r="DA246" s="396"/>
      <c r="DB246" s="396"/>
      <c r="DC246" s="396"/>
      <c r="DD246" s="396"/>
    </row>
    <row r="247" spans="37:108" ht="15" hidden="1" customHeight="1">
      <c r="AK247" s="113" t="str">
        <f t="shared" si="9"/>
        <v/>
      </c>
      <c r="AL247" s="113" t="str">
        <f t="shared" si="10"/>
        <v/>
      </c>
      <c r="AM247" s="114" t="str">
        <f t="shared" si="11"/>
        <v/>
      </c>
      <c r="AN247" s="395"/>
      <c r="AO247" s="114">
        <v>239</v>
      </c>
      <c r="AP247" s="365"/>
      <c r="AQ247" s="365"/>
      <c r="AR247" s="365"/>
      <c r="AS247" s="365"/>
      <c r="AT247" s="365"/>
      <c r="AU247" s="365"/>
      <c r="AV247" s="365"/>
      <c r="AW247" s="365"/>
      <c r="AX247" s="365"/>
      <c r="AY247" s="365"/>
      <c r="AZ247" s="365"/>
      <c r="BA247" s="365"/>
      <c r="BB247" s="365"/>
      <c r="BC247" s="365"/>
      <c r="BD247" s="365"/>
      <c r="BE247" s="365"/>
      <c r="BF247" s="365"/>
      <c r="BG247" s="365"/>
      <c r="BH247" s="365"/>
      <c r="BI247" s="114" t="s">
        <v>4265</v>
      </c>
      <c r="BJ247" s="365"/>
      <c r="BK247" s="365"/>
      <c r="BL247" s="365"/>
      <c r="BM247" s="365"/>
      <c r="BN247" s="365"/>
      <c r="BO247" s="365"/>
      <c r="BP247" s="365"/>
      <c r="BQ247" s="365"/>
      <c r="BR247" s="365"/>
      <c r="BS247" s="365"/>
      <c r="BT247" s="365"/>
      <c r="BU247" s="365"/>
      <c r="BV247" s="395"/>
      <c r="BW247" s="395"/>
      <c r="BX247" s="395"/>
      <c r="BY247" s="396"/>
      <c r="BZ247" s="396"/>
      <c r="CA247" s="396"/>
      <c r="CB247" s="396"/>
      <c r="CC247" s="396"/>
      <c r="CD247" s="396"/>
      <c r="CE247" s="396"/>
      <c r="CF247" s="396"/>
      <c r="CG247" s="396"/>
      <c r="CH247" s="396"/>
      <c r="CI247" s="396"/>
      <c r="CJ247" s="396"/>
      <c r="CK247" s="396"/>
      <c r="CL247" s="396"/>
      <c r="CM247" s="396"/>
      <c r="CN247" s="396"/>
      <c r="CO247" s="396"/>
      <c r="CP247" s="396"/>
      <c r="CQ247" s="396"/>
      <c r="CR247" s="380" t="s">
        <v>4266</v>
      </c>
      <c r="CS247" s="396"/>
      <c r="CT247" s="396"/>
      <c r="CU247" s="396"/>
      <c r="CV247" s="396"/>
      <c r="CW247" s="396"/>
      <c r="CX247" s="396"/>
      <c r="CY247" s="396"/>
      <c r="CZ247" s="396"/>
      <c r="DA247" s="396"/>
      <c r="DB247" s="396"/>
      <c r="DC247" s="396"/>
      <c r="DD247" s="396"/>
    </row>
    <row r="248" spans="37:108" ht="15" hidden="1" customHeight="1">
      <c r="AK248" s="113" t="str">
        <f t="shared" si="9"/>
        <v/>
      </c>
      <c r="AL248" s="113" t="str">
        <f t="shared" si="10"/>
        <v/>
      </c>
      <c r="AM248" s="114" t="str">
        <f t="shared" si="11"/>
        <v/>
      </c>
      <c r="AN248" s="395"/>
      <c r="AO248" s="114">
        <v>240</v>
      </c>
      <c r="AP248" s="365"/>
      <c r="AQ248" s="365"/>
      <c r="AR248" s="365"/>
      <c r="AS248" s="365"/>
      <c r="AT248" s="365"/>
      <c r="AU248" s="365"/>
      <c r="AV248" s="365"/>
      <c r="AW248" s="365"/>
      <c r="AX248" s="365"/>
      <c r="AY248" s="365"/>
      <c r="AZ248" s="365"/>
      <c r="BA248" s="365"/>
      <c r="BB248" s="365"/>
      <c r="BC248" s="365"/>
      <c r="BD248" s="365"/>
      <c r="BE248" s="365"/>
      <c r="BF248" s="365"/>
      <c r="BG248" s="365"/>
      <c r="BH248" s="365"/>
      <c r="BI248" s="114" t="s">
        <v>4267</v>
      </c>
      <c r="BJ248" s="365"/>
      <c r="BK248" s="365"/>
      <c r="BL248" s="365"/>
      <c r="BM248" s="365"/>
      <c r="BN248" s="365"/>
      <c r="BO248" s="365"/>
      <c r="BP248" s="365"/>
      <c r="BQ248" s="365"/>
      <c r="BR248" s="365"/>
      <c r="BS248" s="365"/>
      <c r="BT248" s="365"/>
      <c r="BU248" s="365"/>
      <c r="BV248" s="395"/>
      <c r="BW248" s="395"/>
      <c r="BX248" s="395"/>
      <c r="BY248" s="396"/>
      <c r="BZ248" s="396"/>
      <c r="CA248" s="396"/>
      <c r="CB248" s="396"/>
      <c r="CC248" s="396"/>
      <c r="CD248" s="396"/>
      <c r="CE248" s="396"/>
      <c r="CF248" s="396"/>
      <c r="CG248" s="396"/>
      <c r="CH248" s="396"/>
      <c r="CI248" s="396"/>
      <c r="CJ248" s="396"/>
      <c r="CK248" s="396"/>
      <c r="CL248" s="396"/>
      <c r="CM248" s="396"/>
      <c r="CN248" s="396"/>
      <c r="CO248" s="396"/>
      <c r="CP248" s="396"/>
      <c r="CQ248" s="396"/>
      <c r="CR248" s="380" t="s">
        <v>4268</v>
      </c>
      <c r="CS248" s="396"/>
      <c r="CT248" s="396"/>
      <c r="CU248" s="396"/>
      <c r="CV248" s="396"/>
      <c r="CW248" s="396"/>
      <c r="CX248" s="396"/>
      <c r="CY248" s="396"/>
      <c r="CZ248" s="396"/>
      <c r="DA248" s="396"/>
      <c r="DB248" s="396"/>
      <c r="DC248" s="396"/>
      <c r="DD248" s="396"/>
    </row>
    <row r="249" spans="37:108" ht="15" hidden="1" customHeight="1">
      <c r="AK249" s="113" t="str">
        <f t="shared" si="9"/>
        <v/>
      </c>
      <c r="AL249" s="113" t="str">
        <f t="shared" si="10"/>
        <v/>
      </c>
      <c r="AM249" s="114" t="str">
        <f t="shared" si="11"/>
        <v/>
      </c>
      <c r="AN249" s="395"/>
      <c r="AO249" s="114">
        <v>241</v>
      </c>
      <c r="AP249" s="365"/>
      <c r="AQ249" s="365"/>
      <c r="AR249" s="365"/>
      <c r="AS249" s="365"/>
      <c r="AT249" s="365"/>
      <c r="AU249" s="365"/>
      <c r="AV249" s="365"/>
      <c r="AW249" s="365"/>
      <c r="AX249" s="365"/>
      <c r="AY249" s="365"/>
      <c r="AZ249" s="365"/>
      <c r="BA249" s="365"/>
      <c r="BB249" s="365"/>
      <c r="BC249" s="365"/>
      <c r="BD249" s="365"/>
      <c r="BE249" s="365"/>
      <c r="BF249" s="365"/>
      <c r="BG249" s="365"/>
      <c r="BH249" s="365"/>
      <c r="BI249" s="114" t="s">
        <v>4269</v>
      </c>
      <c r="BJ249" s="365"/>
      <c r="BK249" s="365"/>
      <c r="BL249" s="365"/>
      <c r="BM249" s="365"/>
      <c r="BN249" s="365"/>
      <c r="BO249" s="365"/>
      <c r="BP249" s="365"/>
      <c r="BQ249" s="365"/>
      <c r="BR249" s="365"/>
      <c r="BS249" s="365"/>
      <c r="BT249" s="365"/>
      <c r="BU249" s="365"/>
      <c r="BV249" s="395"/>
      <c r="BW249" s="395"/>
      <c r="BX249" s="395"/>
      <c r="BY249" s="396"/>
      <c r="BZ249" s="396"/>
      <c r="CA249" s="396"/>
      <c r="CB249" s="396"/>
      <c r="CC249" s="396"/>
      <c r="CD249" s="396"/>
      <c r="CE249" s="396"/>
      <c r="CF249" s="396"/>
      <c r="CG249" s="396"/>
      <c r="CH249" s="396"/>
      <c r="CI249" s="396"/>
      <c r="CJ249" s="396"/>
      <c r="CK249" s="396"/>
      <c r="CL249" s="396"/>
      <c r="CM249" s="396"/>
      <c r="CN249" s="396"/>
      <c r="CO249" s="396"/>
      <c r="CP249" s="396"/>
      <c r="CQ249" s="396"/>
      <c r="CR249" s="380" t="s">
        <v>4270</v>
      </c>
      <c r="CS249" s="396"/>
      <c r="CT249" s="396"/>
      <c r="CU249" s="396"/>
      <c r="CV249" s="396"/>
      <c r="CW249" s="396"/>
      <c r="CX249" s="396"/>
      <c r="CY249" s="396"/>
      <c r="CZ249" s="396"/>
      <c r="DA249" s="396"/>
      <c r="DB249" s="396"/>
      <c r="DC249" s="396"/>
      <c r="DD249" s="396"/>
    </row>
    <row r="250" spans="37:108" ht="15" hidden="1" customHeight="1">
      <c r="AK250" s="113" t="str">
        <f t="shared" si="9"/>
        <v/>
      </c>
      <c r="AL250" s="113" t="str">
        <f t="shared" si="10"/>
        <v/>
      </c>
      <c r="AM250" s="114" t="str">
        <f t="shared" si="11"/>
        <v/>
      </c>
      <c r="AN250" s="395"/>
      <c r="AO250" s="114">
        <v>242</v>
      </c>
      <c r="AP250" s="365"/>
      <c r="AQ250" s="365"/>
      <c r="AR250" s="365"/>
      <c r="AS250" s="365"/>
      <c r="AT250" s="365"/>
      <c r="AU250" s="365"/>
      <c r="AV250" s="365"/>
      <c r="AW250" s="365"/>
      <c r="AX250" s="365"/>
      <c r="AY250" s="365"/>
      <c r="AZ250" s="365"/>
      <c r="BA250" s="365"/>
      <c r="BB250" s="365"/>
      <c r="BC250" s="365"/>
      <c r="BD250" s="365"/>
      <c r="BE250" s="365"/>
      <c r="BF250" s="365"/>
      <c r="BG250" s="365"/>
      <c r="BH250" s="365"/>
      <c r="BI250" s="114" t="s">
        <v>4271</v>
      </c>
      <c r="BJ250" s="365"/>
      <c r="BK250" s="365"/>
      <c r="BL250" s="365"/>
      <c r="BM250" s="365"/>
      <c r="BN250" s="365"/>
      <c r="BO250" s="365"/>
      <c r="BP250" s="365"/>
      <c r="BQ250" s="365"/>
      <c r="BR250" s="365"/>
      <c r="BS250" s="365"/>
      <c r="BT250" s="365"/>
      <c r="BU250" s="365"/>
      <c r="BV250" s="395"/>
      <c r="BW250" s="395"/>
      <c r="BX250" s="395"/>
      <c r="BY250" s="396"/>
      <c r="BZ250" s="396"/>
      <c r="CA250" s="396"/>
      <c r="CB250" s="396"/>
      <c r="CC250" s="396"/>
      <c r="CD250" s="396"/>
      <c r="CE250" s="396"/>
      <c r="CF250" s="396"/>
      <c r="CG250" s="396"/>
      <c r="CH250" s="396"/>
      <c r="CI250" s="396"/>
      <c r="CJ250" s="396"/>
      <c r="CK250" s="396"/>
      <c r="CL250" s="396"/>
      <c r="CM250" s="396"/>
      <c r="CN250" s="396"/>
      <c r="CO250" s="396"/>
      <c r="CP250" s="396"/>
      <c r="CQ250" s="396"/>
      <c r="CR250" s="380" t="s">
        <v>4272</v>
      </c>
      <c r="CS250" s="396"/>
      <c r="CT250" s="396"/>
      <c r="CU250" s="396"/>
      <c r="CV250" s="396"/>
      <c r="CW250" s="396"/>
      <c r="CX250" s="396"/>
      <c r="CY250" s="396"/>
      <c r="CZ250" s="396"/>
      <c r="DA250" s="396"/>
      <c r="DB250" s="396"/>
      <c r="DC250" s="396"/>
      <c r="DD250" s="396"/>
    </row>
    <row r="251" spans="37:108" ht="15" hidden="1" customHeight="1">
      <c r="AK251" s="113" t="str">
        <f t="shared" si="9"/>
        <v/>
      </c>
      <c r="AL251" s="113" t="str">
        <f t="shared" si="10"/>
        <v/>
      </c>
      <c r="AM251" s="114" t="str">
        <f t="shared" si="11"/>
        <v/>
      </c>
      <c r="AN251" s="395"/>
      <c r="AO251" s="114">
        <v>243</v>
      </c>
      <c r="AP251" s="365"/>
      <c r="AQ251" s="365"/>
      <c r="AR251" s="365"/>
      <c r="AS251" s="365"/>
      <c r="AT251" s="365"/>
      <c r="AU251" s="365"/>
      <c r="AV251" s="365"/>
      <c r="AW251" s="365"/>
      <c r="AX251" s="365"/>
      <c r="AY251" s="365"/>
      <c r="AZ251" s="365"/>
      <c r="BA251" s="365"/>
      <c r="BB251" s="365"/>
      <c r="BC251" s="365"/>
      <c r="BD251" s="365"/>
      <c r="BE251" s="365"/>
      <c r="BF251" s="365"/>
      <c r="BG251" s="365"/>
      <c r="BH251" s="365"/>
      <c r="BI251" s="114" t="s">
        <v>4273</v>
      </c>
      <c r="BJ251" s="365"/>
      <c r="BK251" s="365"/>
      <c r="BL251" s="365"/>
      <c r="BM251" s="365"/>
      <c r="BN251" s="365"/>
      <c r="BO251" s="365"/>
      <c r="BP251" s="365"/>
      <c r="BQ251" s="365"/>
      <c r="BR251" s="365"/>
      <c r="BS251" s="365"/>
      <c r="BT251" s="365"/>
      <c r="BU251" s="365"/>
      <c r="BV251" s="395"/>
      <c r="BW251" s="395"/>
      <c r="BX251" s="395"/>
      <c r="BY251" s="396"/>
      <c r="BZ251" s="396"/>
      <c r="CA251" s="396"/>
      <c r="CB251" s="396"/>
      <c r="CC251" s="396"/>
      <c r="CD251" s="396"/>
      <c r="CE251" s="396"/>
      <c r="CF251" s="396"/>
      <c r="CG251" s="396"/>
      <c r="CH251" s="396"/>
      <c r="CI251" s="396"/>
      <c r="CJ251" s="396"/>
      <c r="CK251" s="396"/>
      <c r="CL251" s="396"/>
      <c r="CM251" s="396"/>
      <c r="CN251" s="396"/>
      <c r="CO251" s="396"/>
      <c r="CP251" s="396"/>
      <c r="CQ251" s="396"/>
      <c r="CR251" s="380" t="s">
        <v>4274</v>
      </c>
      <c r="CS251" s="396"/>
      <c r="CT251" s="396"/>
      <c r="CU251" s="396"/>
      <c r="CV251" s="396"/>
      <c r="CW251" s="396"/>
      <c r="CX251" s="396"/>
      <c r="CY251" s="396"/>
      <c r="CZ251" s="396"/>
      <c r="DA251" s="396"/>
      <c r="DB251" s="396"/>
      <c r="DC251" s="396"/>
      <c r="DD251" s="396"/>
    </row>
    <row r="252" spans="37:108" ht="15" hidden="1" customHeight="1">
      <c r="AK252" s="113" t="str">
        <f t="shared" si="9"/>
        <v/>
      </c>
      <c r="AL252" s="113" t="str">
        <f t="shared" si="10"/>
        <v/>
      </c>
      <c r="AM252" s="114" t="str">
        <f t="shared" si="11"/>
        <v/>
      </c>
      <c r="AN252" s="395"/>
      <c r="AO252" s="114">
        <v>244</v>
      </c>
      <c r="AP252" s="365"/>
      <c r="AQ252" s="365"/>
      <c r="AR252" s="365"/>
      <c r="AS252" s="365"/>
      <c r="AT252" s="365"/>
      <c r="AU252" s="365"/>
      <c r="AV252" s="365"/>
      <c r="AW252" s="365"/>
      <c r="AX252" s="365"/>
      <c r="AY252" s="365"/>
      <c r="AZ252" s="365"/>
      <c r="BA252" s="365"/>
      <c r="BB252" s="365"/>
      <c r="BC252" s="365"/>
      <c r="BD252" s="365"/>
      <c r="BE252" s="365"/>
      <c r="BF252" s="365"/>
      <c r="BG252" s="365"/>
      <c r="BH252" s="365"/>
      <c r="BI252" s="114" t="s">
        <v>4275</v>
      </c>
      <c r="BJ252" s="365"/>
      <c r="BK252" s="365"/>
      <c r="BL252" s="365"/>
      <c r="BM252" s="365"/>
      <c r="BN252" s="365"/>
      <c r="BO252" s="365"/>
      <c r="BP252" s="365"/>
      <c r="BQ252" s="365"/>
      <c r="BR252" s="365"/>
      <c r="BS252" s="365"/>
      <c r="BT252" s="365"/>
      <c r="BU252" s="365"/>
      <c r="BV252" s="395"/>
      <c r="BW252" s="395"/>
      <c r="BX252" s="395"/>
      <c r="BY252" s="396"/>
      <c r="BZ252" s="396"/>
      <c r="CA252" s="396"/>
      <c r="CB252" s="396"/>
      <c r="CC252" s="396"/>
      <c r="CD252" s="396"/>
      <c r="CE252" s="396"/>
      <c r="CF252" s="396"/>
      <c r="CG252" s="396"/>
      <c r="CH252" s="396"/>
      <c r="CI252" s="396"/>
      <c r="CJ252" s="396"/>
      <c r="CK252" s="396"/>
      <c r="CL252" s="396"/>
      <c r="CM252" s="396"/>
      <c r="CN252" s="396"/>
      <c r="CO252" s="396"/>
      <c r="CP252" s="396"/>
      <c r="CQ252" s="396"/>
      <c r="CR252" s="380" t="s">
        <v>4276</v>
      </c>
      <c r="CS252" s="396"/>
      <c r="CT252" s="396"/>
      <c r="CU252" s="396"/>
      <c r="CV252" s="396"/>
      <c r="CW252" s="396"/>
      <c r="CX252" s="396"/>
      <c r="CY252" s="396"/>
      <c r="CZ252" s="396"/>
      <c r="DA252" s="396"/>
      <c r="DB252" s="396"/>
      <c r="DC252" s="396"/>
      <c r="DD252" s="396"/>
    </row>
    <row r="253" spans="37:108" ht="15" hidden="1" customHeight="1">
      <c r="AK253" s="113" t="str">
        <f t="shared" si="9"/>
        <v/>
      </c>
      <c r="AL253" s="113" t="str">
        <f t="shared" si="10"/>
        <v/>
      </c>
      <c r="AM253" s="114" t="str">
        <f t="shared" si="11"/>
        <v/>
      </c>
      <c r="AN253" s="395"/>
      <c r="AO253" s="114">
        <v>245</v>
      </c>
      <c r="AP253" s="365"/>
      <c r="AQ253" s="365"/>
      <c r="AR253" s="365"/>
      <c r="AS253" s="365"/>
      <c r="AT253" s="365"/>
      <c r="AU253" s="365"/>
      <c r="AV253" s="365"/>
      <c r="AW253" s="365"/>
      <c r="AX253" s="365"/>
      <c r="AY253" s="365"/>
      <c r="AZ253" s="365"/>
      <c r="BA253" s="365"/>
      <c r="BB253" s="365"/>
      <c r="BC253" s="365"/>
      <c r="BD253" s="365"/>
      <c r="BE253" s="365"/>
      <c r="BF253" s="365"/>
      <c r="BG253" s="365"/>
      <c r="BH253" s="365"/>
      <c r="BI253" s="114" t="s">
        <v>4277</v>
      </c>
      <c r="BJ253" s="365"/>
      <c r="BK253" s="365"/>
      <c r="BL253" s="365"/>
      <c r="BM253" s="365"/>
      <c r="BN253" s="365"/>
      <c r="BO253" s="365"/>
      <c r="BP253" s="365"/>
      <c r="BQ253" s="365"/>
      <c r="BR253" s="365"/>
      <c r="BS253" s="365"/>
      <c r="BT253" s="365"/>
      <c r="BU253" s="365"/>
      <c r="BV253" s="395"/>
      <c r="BW253" s="395"/>
      <c r="BX253" s="395"/>
      <c r="BY253" s="396"/>
      <c r="BZ253" s="396"/>
      <c r="CA253" s="396"/>
      <c r="CB253" s="396"/>
      <c r="CC253" s="396"/>
      <c r="CD253" s="396"/>
      <c r="CE253" s="396"/>
      <c r="CF253" s="396"/>
      <c r="CG253" s="396"/>
      <c r="CH253" s="396"/>
      <c r="CI253" s="396"/>
      <c r="CJ253" s="396"/>
      <c r="CK253" s="396"/>
      <c r="CL253" s="396"/>
      <c r="CM253" s="396"/>
      <c r="CN253" s="396"/>
      <c r="CO253" s="396"/>
      <c r="CP253" s="396"/>
      <c r="CQ253" s="396"/>
      <c r="CR253" s="380" t="s">
        <v>4278</v>
      </c>
      <c r="CS253" s="396"/>
      <c r="CT253" s="396"/>
      <c r="CU253" s="396"/>
      <c r="CV253" s="396"/>
      <c r="CW253" s="396"/>
      <c r="CX253" s="396"/>
      <c r="CY253" s="396"/>
      <c r="CZ253" s="396"/>
      <c r="DA253" s="396"/>
      <c r="DB253" s="396"/>
      <c r="DC253" s="396"/>
      <c r="DD253" s="396"/>
    </row>
    <row r="254" spans="37:108" ht="15" hidden="1" customHeight="1">
      <c r="AK254" s="113" t="str">
        <f t="shared" si="9"/>
        <v/>
      </c>
      <c r="AL254" s="113" t="str">
        <f t="shared" si="10"/>
        <v/>
      </c>
      <c r="AM254" s="114" t="str">
        <f t="shared" si="11"/>
        <v/>
      </c>
      <c r="AN254" s="395"/>
      <c r="AO254" s="114">
        <v>246</v>
      </c>
      <c r="AP254" s="365"/>
      <c r="AQ254" s="365"/>
      <c r="AR254" s="365"/>
      <c r="AS254" s="365"/>
      <c r="AT254" s="365"/>
      <c r="AU254" s="365"/>
      <c r="AV254" s="365"/>
      <c r="AW254" s="365"/>
      <c r="AX254" s="365"/>
      <c r="AY254" s="365"/>
      <c r="AZ254" s="365"/>
      <c r="BA254" s="365"/>
      <c r="BB254" s="365"/>
      <c r="BC254" s="365"/>
      <c r="BD254" s="365"/>
      <c r="BE254" s="365"/>
      <c r="BF254" s="365"/>
      <c r="BG254" s="365"/>
      <c r="BH254" s="365"/>
      <c r="BI254" s="114" t="s">
        <v>4279</v>
      </c>
      <c r="BJ254" s="365"/>
      <c r="BK254" s="365"/>
      <c r="BL254" s="365"/>
      <c r="BM254" s="365"/>
      <c r="BN254" s="365"/>
      <c r="BO254" s="365"/>
      <c r="BP254" s="365"/>
      <c r="BQ254" s="365"/>
      <c r="BR254" s="365"/>
      <c r="BS254" s="365"/>
      <c r="BT254" s="365"/>
      <c r="BU254" s="365"/>
      <c r="BV254" s="395"/>
      <c r="BW254" s="395"/>
      <c r="BX254" s="395"/>
      <c r="BY254" s="396"/>
      <c r="BZ254" s="396"/>
      <c r="CA254" s="396"/>
      <c r="CB254" s="396"/>
      <c r="CC254" s="396"/>
      <c r="CD254" s="396"/>
      <c r="CE254" s="396"/>
      <c r="CF254" s="396"/>
      <c r="CG254" s="396"/>
      <c r="CH254" s="396"/>
      <c r="CI254" s="396"/>
      <c r="CJ254" s="396"/>
      <c r="CK254" s="396"/>
      <c r="CL254" s="396"/>
      <c r="CM254" s="396"/>
      <c r="CN254" s="396"/>
      <c r="CO254" s="396"/>
      <c r="CP254" s="396"/>
      <c r="CQ254" s="396"/>
      <c r="CR254" s="380" t="s">
        <v>4280</v>
      </c>
      <c r="CS254" s="396"/>
      <c r="CT254" s="396"/>
      <c r="CU254" s="396"/>
      <c r="CV254" s="396"/>
      <c r="CW254" s="396"/>
      <c r="CX254" s="396"/>
      <c r="CY254" s="396"/>
      <c r="CZ254" s="396"/>
      <c r="DA254" s="396"/>
      <c r="DB254" s="396"/>
      <c r="DC254" s="396"/>
      <c r="DD254" s="396"/>
    </row>
    <row r="255" spans="37:108" ht="15" hidden="1" customHeight="1">
      <c r="AK255" s="113" t="str">
        <f t="shared" si="9"/>
        <v/>
      </c>
      <c r="AL255" s="113" t="str">
        <f t="shared" si="10"/>
        <v/>
      </c>
      <c r="AM255" s="114" t="str">
        <f t="shared" si="11"/>
        <v/>
      </c>
      <c r="AN255" s="395"/>
      <c r="AO255" s="114">
        <v>247</v>
      </c>
      <c r="AP255" s="365"/>
      <c r="AQ255" s="365"/>
      <c r="AR255" s="365"/>
      <c r="AS255" s="365"/>
      <c r="AT255" s="365"/>
      <c r="AU255" s="365"/>
      <c r="AV255" s="365"/>
      <c r="AW255" s="365"/>
      <c r="AX255" s="365"/>
      <c r="AY255" s="365"/>
      <c r="AZ255" s="365"/>
      <c r="BA255" s="365"/>
      <c r="BB255" s="365"/>
      <c r="BC255" s="365"/>
      <c r="BD255" s="365"/>
      <c r="BE255" s="365"/>
      <c r="BF255" s="365"/>
      <c r="BG255" s="365"/>
      <c r="BH255" s="365"/>
      <c r="BI255" s="114" t="s">
        <v>4281</v>
      </c>
      <c r="BJ255" s="365"/>
      <c r="BK255" s="365"/>
      <c r="BL255" s="365"/>
      <c r="BM255" s="365"/>
      <c r="BN255" s="365"/>
      <c r="BO255" s="365"/>
      <c r="BP255" s="365"/>
      <c r="BQ255" s="365"/>
      <c r="BR255" s="365"/>
      <c r="BS255" s="365"/>
      <c r="BT255" s="365"/>
      <c r="BU255" s="365"/>
      <c r="BV255" s="395"/>
      <c r="BW255" s="395"/>
      <c r="BX255" s="395"/>
      <c r="BY255" s="396"/>
      <c r="BZ255" s="396"/>
      <c r="CA255" s="396"/>
      <c r="CB255" s="396"/>
      <c r="CC255" s="396"/>
      <c r="CD255" s="396"/>
      <c r="CE255" s="396"/>
      <c r="CF255" s="396"/>
      <c r="CG255" s="396"/>
      <c r="CH255" s="396"/>
      <c r="CI255" s="396"/>
      <c r="CJ255" s="396"/>
      <c r="CK255" s="396"/>
      <c r="CL255" s="396"/>
      <c r="CM255" s="396"/>
      <c r="CN255" s="396"/>
      <c r="CO255" s="396"/>
      <c r="CP255" s="396"/>
      <c r="CQ255" s="396"/>
      <c r="CR255" s="380" t="s">
        <v>4282</v>
      </c>
      <c r="CS255" s="396"/>
      <c r="CT255" s="396"/>
      <c r="CU255" s="396"/>
      <c r="CV255" s="396"/>
      <c r="CW255" s="396"/>
      <c r="CX255" s="396"/>
      <c r="CY255" s="396"/>
      <c r="CZ255" s="396"/>
      <c r="DA255" s="396"/>
      <c r="DB255" s="396"/>
      <c r="DC255" s="396"/>
      <c r="DD255" s="396"/>
    </row>
    <row r="256" spans="37:108" ht="15" hidden="1" customHeight="1">
      <c r="AK256" s="113" t="str">
        <f t="shared" si="9"/>
        <v/>
      </c>
      <c r="AL256" s="113" t="str">
        <f t="shared" si="10"/>
        <v/>
      </c>
      <c r="AM256" s="114" t="str">
        <f t="shared" si="11"/>
        <v/>
      </c>
      <c r="AN256" s="395"/>
      <c r="AO256" s="114">
        <v>248</v>
      </c>
      <c r="AP256" s="365"/>
      <c r="AQ256" s="365"/>
      <c r="AR256" s="365"/>
      <c r="AS256" s="365"/>
      <c r="AT256" s="365"/>
      <c r="AU256" s="365"/>
      <c r="AV256" s="365"/>
      <c r="AW256" s="365"/>
      <c r="AX256" s="365"/>
      <c r="AY256" s="365"/>
      <c r="AZ256" s="365"/>
      <c r="BA256" s="365"/>
      <c r="BB256" s="365"/>
      <c r="BC256" s="365"/>
      <c r="BD256" s="365"/>
      <c r="BE256" s="365"/>
      <c r="BF256" s="365"/>
      <c r="BG256" s="365"/>
      <c r="BH256" s="365"/>
      <c r="BI256" s="114" t="s">
        <v>4283</v>
      </c>
      <c r="BJ256" s="365"/>
      <c r="BK256" s="365"/>
      <c r="BL256" s="365"/>
      <c r="BM256" s="365"/>
      <c r="BN256" s="365"/>
      <c r="BO256" s="365"/>
      <c r="BP256" s="365"/>
      <c r="BQ256" s="365"/>
      <c r="BR256" s="365"/>
      <c r="BS256" s="365"/>
      <c r="BT256" s="365"/>
      <c r="BU256" s="365"/>
      <c r="BV256" s="395"/>
      <c r="BW256" s="395"/>
      <c r="BX256" s="395"/>
      <c r="BY256" s="396"/>
      <c r="BZ256" s="396"/>
      <c r="CA256" s="396"/>
      <c r="CB256" s="396"/>
      <c r="CC256" s="396"/>
      <c r="CD256" s="396"/>
      <c r="CE256" s="396"/>
      <c r="CF256" s="396"/>
      <c r="CG256" s="396"/>
      <c r="CH256" s="396"/>
      <c r="CI256" s="396"/>
      <c r="CJ256" s="396"/>
      <c r="CK256" s="396"/>
      <c r="CL256" s="396"/>
      <c r="CM256" s="396"/>
      <c r="CN256" s="396"/>
      <c r="CO256" s="396"/>
      <c r="CP256" s="396"/>
      <c r="CQ256" s="396"/>
      <c r="CR256" s="380" t="s">
        <v>4284</v>
      </c>
      <c r="CS256" s="396"/>
      <c r="CT256" s="396"/>
      <c r="CU256" s="396"/>
      <c r="CV256" s="396"/>
      <c r="CW256" s="396"/>
      <c r="CX256" s="396"/>
      <c r="CY256" s="396"/>
      <c r="CZ256" s="396"/>
      <c r="DA256" s="396"/>
      <c r="DB256" s="396"/>
      <c r="DC256" s="396"/>
      <c r="DD256" s="396"/>
    </row>
    <row r="257" spans="37:108" ht="15" hidden="1" customHeight="1">
      <c r="AK257" s="113" t="str">
        <f t="shared" si="9"/>
        <v/>
      </c>
      <c r="AL257" s="113" t="str">
        <f t="shared" si="10"/>
        <v/>
      </c>
      <c r="AM257" s="114" t="str">
        <f t="shared" si="11"/>
        <v/>
      </c>
      <c r="AN257" s="395"/>
      <c r="AO257" s="114">
        <v>249</v>
      </c>
      <c r="AP257" s="365"/>
      <c r="AQ257" s="365"/>
      <c r="AR257" s="365"/>
      <c r="AS257" s="365"/>
      <c r="AT257" s="365"/>
      <c r="AU257" s="365"/>
      <c r="AV257" s="365"/>
      <c r="AW257" s="365"/>
      <c r="AX257" s="365"/>
      <c r="AY257" s="365"/>
      <c r="AZ257" s="365"/>
      <c r="BA257" s="365"/>
      <c r="BB257" s="365"/>
      <c r="BC257" s="365"/>
      <c r="BD257" s="365"/>
      <c r="BE257" s="365"/>
      <c r="BF257" s="365"/>
      <c r="BG257" s="365"/>
      <c r="BH257" s="365"/>
      <c r="BI257" s="114" t="s">
        <v>4285</v>
      </c>
      <c r="BJ257" s="365"/>
      <c r="BK257" s="365"/>
      <c r="BL257" s="365"/>
      <c r="BM257" s="365"/>
      <c r="BN257" s="365"/>
      <c r="BO257" s="365"/>
      <c r="BP257" s="365"/>
      <c r="BQ257" s="365"/>
      <c r="BR257" s="365"/>
      <c r="BS257" s="365"/>
      <c r="BT257" s="365"/>
      <c r="BU257" s="365"/>
      <c r="BV257" s="395"/>
      <c r="BW257" s="395"/>
      <c r="BX257" s="395"/>
      <c r="BY257" s="396"/>
      <c r="BZ257" s="396"/>
      <c r="CA257" s="396"/>
      <c r="CB257" s="396"/>
      <c r="CC257" s="396"/>
      <c r="CD257" s="396"/>
      <c r="CE257" s="396"/>
      <c r="CF257" s="396"/>
      <c r="CG257" s="396"/>
      <c r="CH257" s="396"/>
      <c r="CI257" s="396"/>
      <c r="CJ257" s="396"/>
      <c r="CK257" s="396"/>
      <c r="CL257" s="396"/>
      <c r="CM257" s="396"/>
      <c r="CN257" s="396"/>
      <c r="CO257" s="396"/>
      <c r="CP257" s="396"/>
      <c r="CQ257" s="396"/>
      <c r="CR257" s="380" t="s">
        <v>4286</v>
      </c>
      <c r="CS257" s="396"/>
      <c r="CT257" s="396"/>
      <c r="CU257" s="396"/>
      <c r="CV257" s="396"/>
      <c r="CW257" s="396"/>
      <c r="CX257" s="396"/>
      <c r="CY257" s="396"/>
      <c r="CZ257" s="396"/>
      <c r="DA257" s="396"/>
      <c r="DB257" s="396"/>
      <c r="DC257" s="396"/>
      <c r="DD257" s="396"/>
    </row>
    <row r="258" spans="37:108" ht="15" hidden="1" customHeight="1">
      <c r="AK258" s="113" t="str">
        <f t="shared" si="9"/>
        <v/>
      </c>
      <c r="AL258" s="113" t="str">
        <f t="shared" si="10"/>
        <v/>
      </c>
      <c r="AM258" s="114" t="str">
        <f t="shared" si="11"/>
        <v/>
      </c>
      <c r="AN258" s="395"/>
      <c r="AO258" s="114">
        <v>250</v>
      </c>
      <c r="AP258" s="365"/>
      <c r="AQ258" s="365"/>
      <c r="AR258" s="365"/>
      <c r="AS258" s="365"/>
      <c r="AT258" s="365"/>
      <c r="AU258" s="365"/>
      <c r="AV258" s="365"/>
      <c r="AW258" s="365"/>
      <c r="AX258" s="365"/>
      <c r="AY258" s="365"/>
      <c r="AZ258" s="365"/>
      <c r="BA258" s="365"/>
      <c r="BB258" s="365"/>
      <c r="BC258" s="365"/>
      <c r="BD258" s="365"/>
      <c r="BE258" s="365"/>
      <c r="BF258" s="365"/>
      <c r="BG258" s="365"/>
      <c r="BH258" s="365"/>
      <c r="BI258" s="114" t="s">
        <v>4287</v>
      </c>
      <c r="BJ258" s="365"/>
      <c r="BK258" s="365"/>
      <c r="BL258" s="365"/>
      <c r="BM258" s="365"/>
      <c r="BN258" s="365"/>
      <c r="BO258" s="365"/>
      <c r="BP258" s="365"/>
      <c r="BQ258" s="365"/>
      <c r="BR258" s="365"/>
      <c r="BS258" s="365"/>
      <c r="BT258" s="365"/>
      <c r="BU258" s="365"/>
      <c r="BV258" s="395"/>
      <c r="BW258" s="395"/>
      <c r="BX258" s="395"/>
      <c r="BY258" s="396"/>
      <c r="BZ258" s="396"/>
      <c r="CA258" s="396"/>
      <c r="CB258" s="396"/>
      <c r="CC258" s="396"/>
      <c r="CD258" s="396"/>
      <c r="CE258" s="396"/>
      <c r="CF258" s="396"/>
      <c r="CG258" s="396"/>
      <c r="CH258" s="396"/>
      <c r="CI258" s="396"/>
      <c r="CJ258" s="396"/>
      <c r="CK258" s="396"/>
      <c r="CL258" s="396"/>
      <c r="CM258" s="396"/>
      <c r="CN258" s="396"/>
      <c r="CO258" s="396"/>
      <c r="CP258" s="396"/>
      <c r="CQ258" s="396"/>
      <c r="CR258" s="380" t="s">
        <v>4288</v>
      </c>
      <c r="CS258" s="396"/>
      <c r="CT258" s="396"/>
      <c r="CU258" s="396"/>
      <c r="CV258" s="396"/>
      <c r="CW258" s="396"/>
      <c r="CX258" s="396"/>
      <c r="CY258" s="396"/>
      <c r="CZ258" s="396"/>
      <c r="DA258" s="396"/>
      <c r="DB258" s="396"/>
      <c r="DC258" s="396"/>
      <c r="DD258" s="396"/>
    </row>
    <row r="259" spans="37:108" ht="15" hidden="1" customHeight="1">
      <c r="AK259" s="113" t="str">
        <f t="shared" si="9"/>
        <v/>
      </c>
      <c r="AL259" s="113" t="str">
        <f t="shared" si="10"/>
        <v/>
      </c>
      <c r="AM259" s="114" t="str">
        <f t="shared" si="11"/>
        <v/>
      </c>
      <c r="AN259" s="395"/>
      <c r="AO259" s="114">
        <v>251</v>
      </c>
      <c r="AP259" s="365"/>
      <c r="AQ259" s="365"/>
      <c r="AR259" s="365"/>
      <c r="AS259" s="365"/>
      <c r="AT259" s="365"/>
      <c r="AU259" s="365"/>
      <c r="AV259" s="365"/>
      <c r="AW259" s="365"/>
      <c r="AX259" s="365"/>
      <c r="AY259" s="365"/>
      <c r="AZ259" s="365"/>
      <c r="BA259" s="365"/>
      <c r="BB259" s="365"/>
      <c r="BC259" s="365"/>
      <c r="BD259" s="365"/>
      <c r="BE259" s="365"/>
      <c r="BF259" s="365"/>
      <c r="BG259" s="365"/>
      <c r="BH259" s="365"/>
      <c r="BI259" s="114" t="s">
        <v>4289</v>
      </c>
      <c r="BJ259" s="365"/>
      <c r="BK259" s="365"/>
      <c r="BL259" s="365"/>
      <c r="BM259" s="365"/>
      <c r="BN259" s="365"/>
      <c r="BO259" s="365"/>
      <c r="BP259" s="365"/>
      <c r="BQ259" s="365"/>
      <c r="BR259" s="365"/>
      <c r="BS259" s="365"/>
      <c r="BT259" s="365"/>
      <c r="BU259" s="365"/>
      <c r="BV259" s="395"/>
      <c r="BW259" s="395"/>
      <c r="BX259" s="395"/>
      <c r="BY259" s="396"/>
      <c r="BZ259" s="396"/>
      <c r="CA259" s="396"/>
      <c r="CB259" s="396"/>
      <c r="CC259" s="396"/>
      <c r="CD259" s="396"/>
      <c r="CE259" s="396"/>
      <c r="CF259" s="396"/>
      <c r="CG259" s="396"/>
      <c r="CH259" s="396"/>
      <c r="CI259" s="396"/>
      <c r="CJ259" s="396"/>
      <c r="CK259" s="396"/>
      <c r="CL259" s="396"/>
      <c r="CM259" s="396"/>
      <c r="CN259" s="396"/>
      <c r="CO259" s="396"/>
      <c r="CP259" s="396"/>
      <c r="CQ259" s="396"/>
      <c r="CR259" s="380" t="s">
        <v>4290</v>
      </c>
      <c r="CS259" s="396"/>
      <c r="CT259" s="396"/>
      <c r="CU259" s="396"/>
      <c r="CV259" s="396"/>
      <c r="CW259" s="396"/>
      <c r="CX259" s="396"/>
      <c r="CY259" s="396"/>
      <c r="CZ259" s="396"/>
      <c r="DA259" s="396"/>
      <c r="DB259" s="396"/>
      <c r="DC259" s="396"/>
      <c r="DD259" s="396"/>
    </row>
    <row r="260" spans="37:108" ht="15" hidden="1" customHeight="1">
      <c r="AK260" s="113" t="str">
        <f t="shared" si="9"/>
        <v/>
      </c>
      <c r="AL260" s="113" t="str">
        <f t="shared" si="10"/>
        <v/>
      </c>
      <c r="AM260" s="114" t="str">
        <f t="shared" si="11"/>
        <v/>
      </c>
      <c r="AN260" s="395"/>
      <c r="AO260" s="114">
        <v>252</v>
      </c>
      <c r="AP260" s="365"/>
      <c r="AQ260" s="365"/>
      <c r="AR260" s="365"/>
      <c r="AS260" s="365"/>
      <c r="AT260" s="365"/>
      <c r="AU260" s="365"/>
      <c r="AV260" s="365"/>
      <c r="AW260" s="365"/>
      <c r="AX260" s="365"/>
      <c r="AY260" s="365"/>
      <c r="AZ260" s="365"/>
      <c r="BA260" s="365"/>
      <c r="BB260" s="365"/>
      <c r="BC260" s="365"/>
      <c r="BD260" s="365"/>
      <c r="BE260" s="365"/>
      <c r="BF260" s="365"/>
      <c r="BG260" s="365"/>
      <c r="BH260" s="365"/>
      <c r="BI260" s="114" t="s">
        <v>4291</v>
      </c>
      <c r="BJ260" s="365"/>
      <c r="BK260" s="365"/>
      <c r="BL260" s="365"/>
      <c r="BM260" s="365"/>
      <c r="BN260" s="365"/>
      <c r="BO260" s="365"/>
      <c r="BP260" s="365"/>
      <c r="BQ260" s="365"/>
      <c r="BR260" s="365"/>
      <c r="BS260" s="365"/>
      <c r="BT260" s="365"/>
      <c r="BU260" s="365"/>
      <c r="BV260" s="395"/>
      <c r="BW260" s="395"/>
      <c r="BX260" s="395"/>
      <c r="BY260" s="396"/>
      <c r="BZ260" s="396"/>
      <c r="CA260" s="396"/>
      <c r="CB260" s="396"/>
      <c r="CC260" s="396"/>
      <c r="CD260" s="396"/>
      <c r="CE260" s="396"/>
      <c r="CF260" s="396"/>
      <c r="CG260" s="396"/>
      <c r="CH260" s="396"/>
      <c r="CI260" s="396"/>
      <c r="CJ260" s="396"/>
      <c r="CK260" s="396"/>
      <c r="CL260" s="396"/>
      <c r="CM260" s="396"/>
      <c r="CN260" s="396"/>
      <c r="CO260" s="396"/>
      <c r="CP260" s="396"/>
      <c r="CQ260" s="396"/>
      <c r="CR260" s="380" t="s">
        <v>4292</v>
      </c>
      <c r="CS260" s="396"/>
      <c r="CT260" s="396"/>
      <c r="CU260" s="396"/>
      <c r="CV260" s="396"/>
      <c r="CW260" s="396"/>
      <c r="CX260" s="396"/>
      <c r="CY260" s="396"/>
      <c r="CZ260" s="396"/>
      <c r="DA260" s="396"/>
      <c r="DB260" s="396"/>
      <c r="DC260" s="396"/>
      <c r="DD260" s="396"/>
    </row>
    <row r="261" spans="37:108" ht="15" hidden="1" customHeight="1">
      <c r="AK261" s="113" t="str">
        <f t="shared" si="9"/>
        <v/>
      </c>
      <c r="AL261" s="113" t="str">
        <f t="shared" si="10"/>
        <v/>
      </c>
      <c r="AM261" s="114" t="str">
        <f t="shared" si="11"/>
        <v/>
      </c>
      <c r="AN261" s="395"/>
      <c r="AO261" s="114">
        <v>253</v>
      </c>
      <c r="AP261" s="365"/>
      <c r="AQ261" s="365"/>
      <c r="AR261" s="365"/>
      <c r="AS261" s="365"/>
      <c r="AT261" s="365"/>
      <c r="AU261" s="365"/>
      <c r="AV261" s="365"/>
      <c r="AW261" s="365"/>
      <c r="AX261" s="365"/>
      <c r="AY261" s="365"/>
      <c r="AZ261" s="365"/>
      <c r="BA261" s="365"/>
      <c r="BB261" s="365"/>
      <c r="BC261" s="365"/>
      <c r="BD261" s="365"/>
      <c r="BE261" s="365"/>
      <c r="BF261" s="365"/>
      <c r="BG261" s="365"/>
      <c r="BH261" s="365"/>
      <c r="BI261" s="114" t="s">
        <v>4293</v>
      </c>
      <c r="BJ261" s="365"/>
      <c r="BK261" s="365"/>
      <c r="BL261" s="365"/>
      <c r="BM261" s="365"/>
      <c r="BN261" s="365"/>
      <c r="BO261" s="365"/>
      <c r="BP261" s="365"/>
      <c r="BQ261" s="365"/>
      <c r="BR261" s="365"/>
      <c r="BS261" s="365"/>
      <c r="BT261" s="365"/>
      <c r="BU261" s="365"/>
      <c r="BV261" s="395"/>
      <c r="BW261" s="395"/>
      <c r="BX261" s="395"/>
      <c r="BY261" s="396"/>
      <c r="BZ261" s="396"/>
      <c r="CA261" s="396"/>
      <c r="CB261" s="396"/>
      <c r="CC261" s="396"/>
      <c r="CD261" s="396"/>
      <c r="CE261" s="396"/>
      <c r="CF261" s="396"/>
      <c r="CG261" s="396"/>
      <c r="CH261" s="396"/>
      <c r="CI261" s="396"/>
      <c r="CJ261" s="396"/>
      <c r="CK261" s="396"/>
      <c r="CL261" s="396"/>
      <c r="CM261" s="396"/>
      <c r="CN261" s="396"/>
      <c r="CO261" s="396"/>
      <c r="CP261" s="396"/>
      <c r="CQ261" s="396"/>
      <c r="CR261" s="380" t="s">
        <v>4294</v>
      </c>
      <c r="CS261" s="396"/>
      <c r="CT261" s="396"/>
      <c r="CU261" s="396"/>
      <c r="CV261" s="396"/>
      <c r="CW261" s="396"/>
      <c r="CX261" s="396"/>
      <c r="CY261" s="396"/>
      <c r="CZ261" s="396"/>
      <c r="DA261" s="396"/>
      <c r="DB261" s="396"/>
      <c r="DC261" s="396"/>
      <c r="DD261" s="396"/>
    </row>
    <row r="262" spans="37:108" ht="15" hidden="1" customHeight="1">
      <c r="AK262" s="113" t="str">
        <f t="shared" si="9"/>
        <v/>
      </c>
      <c r="AL262" s="113" t="str">
        <f t="shared" si="10"/>
        <v/>
      </c>
      <c r="AM262" s="114" t="str">
        <f t="shared" si="11"/>
        <v/>
      </c>
      <c r="AN262" s="395"/>
      <c r="AO262" s="114">
        <v>254</v>
      </c>
      <c r="AP262" s="365"/>
      <c r="AQ262" s="365"/>
      <c r="AR262" s="365"/>
      <c r="AS262" s="365"/>
      <c r="AT262" s="365"/>
      <c r="AU262" s="365"/>
      <c r="AV262" s="365"/>
      <c r="AW262" s="365"/>
      <c r="AX262" s="365"/>
      <c r="AY262" s="365"/>
      <c r="AZ262" s="365"/>
      <c r="BA262" s="365"/>
      <c r="BB262" s="365"/>
      <c r="BC262" s="365"/>
      <c r="BD262" s="365"/>
      <c r="BE262" s="365"/>
      <c r="BF262" s="365"/>
      <c r="BG262" s="365"/>
      <c r="BH262" s="365"/>
      <c r="BI262" s="114" t="s">
        <v>4295</v>
      </c>
      <c r="BJ262" s="365"/>
      <c r="BK262" s="365"/>
      <c r="BL262" s="365"/>
      <c r="BM262" s="365"/>
      <c r="BN262" s="365"/>
      <c r="BO262" s="365"/>
      <c r="BP262" s="365"/>
      <c r="BQ262" s="365"/>
      <c r="BR262" s="365"/>
      <c r="BS262" s="365"/>
      <c r="BT262" s="365"/>
      <c r="BU262" s="365"/>
      <c r="BV262" s="395"/>
      <c r="BW262" s="395"/>
      <c r="BX262" s="395"/>
      <c r="BY262" s="396"/>
      <c r="BZ262" s="396"/>
      <c r="CA262" s="396"/>
      <c r="CB262" s="396"/>
      <c r="CC262" s="396"/>
      <c r="CD262" s="396"/>
      <c r="CE262" s="396"/>
      <c r="CF262" s="396"/>
      <c r="CG262" s="396"/>
      <c r="CH262" s="396"/>
      <c r="CI262" s="396"/>
      <c r="CJ262" s="396"/>
      <c r="CK262" s="396"/>
      <c r="CL262" s="396"/>
      <c r="CM262" s="396"/>
      <c r="CN262" s="396"/>
      <c r="CO262" s="396"/>
      <c r="CP262" s="396"/>
      <c r="CQ262" s="396"/>
      <c r="CR262" s="380" t="s">
        <v>4296</v>
      </c>
      <c r="CS262" s="396"/>
      <c r="CT262" s="396"/>
      <c r="CU262" s="396"/>
      <c r="CV262" s="396"/>
      <c r="CW262" s="396"/>
      <c r="CX262" s="396"/>
      <c r="CY262" s="396"/>
      <c r="CZ262" s="396"/>
      <c r="DA262" s="396"/>
      <c r="DB262" s="396"/>
      <c r="DC262" s="396"/>
      <c r="DD262" s="396"/>
    </row>
    <row r="263" spans="37:108" ht="15" hidden="1" customHeight="1">
      <c r="AK263" s="113" t="str">
        <f t="shared" si="9"/>
        <v/>
      </c>
      <c r="AL263" s="113" t="str">
        <f t="shared" si="10"/>
        <v/>
      </c>
      <c r="AM263" s="114" t="str">
        <f t="shared" si="11"/>
        <v/>
      </c>
      <c r="AN263" s="395"/>
      <c r="AO263" s="114">
        <v>255</v>
      </c>
      <c r="AP263" s="365"/>
      <c r="AQ263" s="365"/>
      <c r="AR263" s="365"/>
      <c r="AS263" s="365"/>
      <c r="AT263" s="365"/>
      <c r="AU263" s="365"/>
      <c r="AV263" s="365"/>
      <c r="AW263" s="365"/>
      <c r="AX263" s="365"/>
      <c r="AY263" s="365"/>
      <c r="AZ263" s="365"/>
      <c r="BA263" s="365"/>
      <c r="BB263" s="365"/>
      <c r="BC263" s="365"/>
      <c r="BD263" s="365"/>
      <c r="BE263" s="365"/>
      <c r="BF263" s="365"/>
      <c r="BG263" s="365"/>
      <c r="BH263" s="365"/>
      <c r="BI263" s="114" t="s">
        <v>4297</v>
      </c>
      <c r="BJ263" s="365"/>
      <c r="BK263" s="365"/>
      <c r="BL263" s="365"/>
      <c r="BM263" s="365"/>
      <c r="BN263" s="365"/>
      <c r="BO263" s="365"/>
      <c r="BP263" s="365"/>
      <c r="BQ263" s="365"/>
      <c r="BR263" s="365"/>
      <c r="BS263" s="365"/>
      <c r="BT263" s="365"/>
      <c r="BU263" s="365"/>
      <c r="BV263" s="395"/>
      <c r="BW263" s="395"/>
      <c r="BX263" s="395"/>
      <c r="BY263" s="396"/>
      <c r="BZ263" s="396"/>
      <c r="CA263" s="396"/>
      <c r="CB263" s="396"/>
      <c r="CC263" s="396"/>
      <c r="CD263" s="396"/>
      <c r="CE263" s="396"/>
      <c r="CF263" s="396"/>
      <c r="CG263" s="396"/>
      <c r="CH263" s="396"/>
      <c r="CI263" s="396"/>
      <c r="CJ263" s="396"/>
      <c r="CK263" s="396"/>
      <c r="CL263" s="396"/>
      <c r="CM263" s="396"/>
      <c r="CN263" s="396"/>
      <c r="CO263" s="396"/>
      <c r="CP263" s="396"/>
      <c r="CQ263" s="396"/>
      <c r="CR263" s="380" t="s">
        <v>4298</v>
      </c>
      <c r="CS263" s="396"/>
      <c r="CT263" s="396"/>
      <c r="CU263" s="396"/>
      <c r="CV263" s="396"/>
      <c r="CW263" s="396"/>
      <c r="CX263" s="396"/>
      <c r="CY263" s="396"/>
      <c r="CZ263" s="396"/>
      <c r="DA263" s="396"/>
      <c r="DB263" s="396"/>
      <c r="DC263" s="396"/>
      <c r="DD263" s="396"/>
    </row>
    <row r="264" spans="37:108" ht="15" hidden="1" customHeight="1">
      <c r="AK264" s="113" t="str">
        <f t="shared" si="9"/>
        <v/>
      </c>
      <c r="AL264" s="113" t="str">
        <f t="shared" si="10"/>
        <v/>
      </c>
      <c r="AM264" s="114" t="str">
        <f t="shared" si="11"/>
        <v/>
      </c>
      <c r="AN264" s="395"/>
      <c r="AO264" s="114">
        <v>256</v>
      </c>
      <c r="AP264" s="365"/>
      <c r="AQ264" s="365"/>
      <c r="AR264" s="365"/>
      <c r="AS264" s="365"/>
      <c r="AT264" s="365"/>
      <c r="AU264" s="365"/>
      <c r="AV264" s="365"/>
      <c r="AW264" s="365"/>
      <c r="AX264" s="365"/>
      <c r="AY264" s="365"/>
      <c r="AZ264" s="365"/>
      <c r="BA264" s="365"/>
      <c r="BB264" s="365"/>
      <c r="BC264" s="365"/>
      <c r="BD264" s="365"/>
      <c r="BE264" s="365"/>
      <c r="BF264" s="365"/>
      <c r="BG264" s="365"/>
      <c r="BH264" s="365"/>
      <c r="BI264" s="114" t="s">
        <v>4299</v>
      </c>
      <c r="BJ264" s="365"/>
      <c r="BK264" s="365"/>
      <c r="BL264" s="365"/>
      <c r="BM264" s="365"/>
      <c r="BN264" s="365"/>
      <c r="BO264" s="365"/>
      <c r="BP264" s="365"/>
      <c r="BQ264" s="365"/>
      <c r="BR264" s="365"/>
      <c r="BS264" s="365"/>
      <c r="BT264" s="365"/>
      <c r="BU264" s="365"/>
      <c r="BV264" s="395"/>
      <c r="BW264" s="395"/>
      <c r="BX264" s="395"/>
      <c r="BY264" s="396"/>
      <c r="BZ264" s="396"/>
      <c r="CA264" s="396"/>
      <c r="CB264" s="396"/>
      <c r="CC264" s="396"/>
      <c r="CD264" s="396"/>
      <c r="CE264" s="396"/>
      <c r="CF264" s="396"/>
      <c r="CG264" s="396"/>
      <c r="CH264" s="396"/>
      <c r="CI264" s="396"/>
      <c r="CJ264" s="396"/>
      <c r="CK264" s="396"/>
      <c r="CL264" s="396"/>
      <c r="CM264" s="396"/>
      <c r="CN264" s="396"/>
      <c r="CO264" s="396"/>
      <c r="CP264" s="396"/>
      <c r="CQ264" s="396"/>
      <c r="CR264" s="380" t="s">
        <v>4300</v>
      </c>
      <c r="CS264" s="396"/>
      <c r="CT264" s="396"/>
      <c r="CU264" s="396"/>
      <c r="CV264" s="396"/>
      <c r="CW264" s="396"/>
      <c r="CX264" s="396"/>
      <c r="CY264" s="396"/>
      <c r="CZ264" s="396"/>
      <c r="DA264" s="396"/>
      <c r="DB264" s="396"/>
      <c r="DC264" s="396"/>
      <c r="DD264" s="396"/>
    </row>
    <row r="265" spans="37:108" ht="15" hidden="1" customHeight="1">
      <c r="AK265" s="113" t="str">
        <f t="shared" si="9"/>
        <v/>
      </c>
      <c r="AL265" s="113" t="str">
        <f t="shared" si="10"/>
        <v/>
      </c>
      <c r="AM265" s="114" t="str">
        <f t="shared" si="11"/>
        <v/>
      </c>
      <c r="AN265" s="395"/>
      <c r="AO265" s="114">
        <v>257</v>
      </c>
      <c r="AP265" s="365"/>
      <c r="AQ265" s="365"/>
      <c r="AR265" s="365"/>
      <c r="AS265" s="365"/>
      <c r="AT265" s="365"/>
      <c r="AU265" s="365"/>
      <c r="AV265" s="365"/>
      <c r="AW265" s="365"/>
      <c r="AX265" s="365"/>
      <c r="AY265" s="365"/>
      <c r="AZ265" s="365"/>
      <c r="BA265" s="365"/>
      <c r="BB265" s="365"/>
      <c r="BC265" s="365"/>
      <c r="BD265" s="365"/>
      <c r="BE265" s="365"/>
      <c r="BF265" s="365"/>
      <c r="BG265" s="365"/>
      <c r="BH265" s="365"/>
      <c r="BI265" s="114" t="s">
        <v>4301</v>
      </c>
      <c r="BJ265" s="365"/>
      <c r="BK265" s="365"/>
      <c r="BL265" s="365"/>
      <c r="BM265" s="365"/>
      <c r="BN265" s="365"/>
      <c r="BO265" s="365"/>
      <c r="BP265" s="365"/>
      <c r="BQ265" s="365"/>
      <c r="BR265" s="365"/>
      <c r="BS265" s="365"/>
      <c r="BT265" s="365"/>
      <c r="BU265" s="365"/>
      <c r="BV265" s="395"/>
      <c r="BW265" s="395"/>
      <c r="BX265" s="395"/>
      <c r="BY265" s="396"/>
      <c r="BZ265" s="396"/>
      <c r="CA265" s="396"/>
      <c r="CB265" s="396"/>
      <c r="CC265" s="396"/>
      <c r="CD265" s="396"/>
      <c r="CE265" s="396"/>
      <c r="CF265" s="396"/>
      <c r="CG265" s="396"/>
      <c r="CH265" s="396"/>
      <c r="CI265" s="396"/>
      <c r="CJ265" s="396"/>
      <c r="CK265" s="396"/>
      <c r="CL265" s="396"/>
      <c r="CM265" s="396"/>
      <c r="CN265" s="396"/>
      <c r="CO265" s="396"/>
      <c r="CP265" s="396"/>
      <c r="CQ265" s="396"/>
      <c r="CR265" s="380" t="s">
        <v>4302</v>
      </c>
      <c r="CS265" s="396"/>
      <c r="CT265" s="396"/>
      <c r="CU265" s="396"/>
      <c r="CV265" s="396"/>
      <c r="CW265" s="396"/>
      <c r="CX265" s="396"/>
      <c r="CY265" s="396"/>
      <c r="CZ265" s="396"/>
      <c r="DA265" s="396"/>
      <c r="DB265" s="396"/>
      <c r="DC265" s="396"/>
      <c r="DD265" s="396"/>
    </row>
    <row r="266" spans="37:108" ht="15" hidden="1" customHeight="1">
      <c r="AK266" s="113" t="str">
        <f t="shared" si="9"/>
        <v/>
      </c>
      <c r="AL266" s="113" t="str">
        <f t="shared" si="10"/>
        <v/>
      </c>
      <c r="AM266" s="114" t="str">
        <f t="shared" si="11"/>
        <v/>
      </c>
      <c r="AN266" s="395"/>
      <c r="AO266" s="114">
        <v>258</v>
      </c>
      <c r="AP266" s="365"/>
      <c r="AQ266" s="365"/>
      <c r="AR266" s="365"/>
      <c r="AS266" s="365"/>
      <c r="AT266" s="365"/>
      <c r="AU266" s="365"/>
      <c r="AV266" s="365"/>
      <c r="AW266" s="365"/>
      <c r="AX266" s="365"/>
      <c r="AY266" s="365"/>
      <c r="AZ266" s="365"/>
      <c r="BA266" s="365"/>
      <c r="BB266" s="365"/>
      <c r="BC266" s="365"/>
      <c r="BD266" s="365"/>
      <c r="BE266" s="365"/>
      <c r="BF266" s="365"/>
      <c r="BG266" s="365"/>
      <c r="BH266" s="365"/>
      <c r="BI266" s="114" t="s">
        <v>4303</v>
      </c>
      <c r="BJ266" s="365"/>
      <c r="BK266" s="365"/>
      <c r="BL266" s="365"/>
      <c r="BM266" s="365"/>
      <c r="BN266" s="365"/>
      <c r="BO266" s="365"/>
      <c r="BP266" s="365"/>
      <c r="BQ266" s="365"/>
      <c r="BR266" s="365"/>
      <c r="BS266" s="365"/>
      <c r="BT266" s="365"/>
      <c r="BU266" s="365"/>
      <c r="BV266" s="395"/>
      <c r="BW266" s="395"/>
      <c r="BX266" s="395"/>
      <c r="BY266" s="396"/>
      <c r="BZ266" s="396"/>
      <c r="CA266" s="396"/>
      <c r="CB266" s="396"/>
      <c r="CC266" s="396"/>
      <c r="CD266" s="396"/>
      <c r="CE266" s="396"/>
      <c r="CF266" s="396"/>
      <c r="CG266" s="396"/>
      <c r="CH266" s="396"/>
      <c r="CI266" s="396"/>
      <c r="CJ266" s="396"/>
      <c r="CK266" s="396"/>
      <c r="CL266" s="396"/>
      <c r="CM266" s="396"/>
      <c r="CN266" s="396"/>
      <c r="CO266" s="396"/>
      <c r="CP266" s="396"/>
      <c r="CQ266" s="396"/>
      <c r="CR266" s="380" t="s">
        <v>4304</v>
      </c>
      <c r="CS266" s="396"/>
      <c r="CT266" s="396"/>
      <c r="CU266" s="396"/>
      <c r="CV266" s="396"/>
      <c r="CW266" s="396"/>
      <c r="CX266" s="396"/>
      <c r="CY266" s="396"/>
      <c r="CZ266" s="396"/>
      <c r="DA266" s="396"/>
      <c r="DB266" s="396"/>
      <c r="DC266" s="396"/>
      <c r="DD266" s="396"/>
    </row>
    <row r="267" spans="37:108" ht="15" hidden="1" customHeight="1">
      <c r="AK267" s="113" t="str">
        <f t="shared" ref="AK267:AK330" si="12">IFERROR(IF(HLOOKUP($N$8, $BY$9:$DD$580, AO267, FALSE )="", "", HLOOKUP($N$8, $BY$9:$DD$580, AO267, FALSE)), "")</f>
        <v/>
      </c>
      <c r="AL267" s="113" t="str">
        <f t="shared" ref="AL267:AL330" si="13">IFERROR(IF(AK267="", "", HLOOKUP($N$8, $AP$9:$BU$580, AO267, FALSE)), "")</f>
        <v/>
      </c>
      <c r="AM267" s="114" t="str">
        <f t="shared" ref="AM267:AM330" si="14">MID(AL267, 3, 3)</f>
        <v/>
      </c>
      <c r="AN267" s="395"/>
      <c r="AO267" s="114">
        <v>259</v>
      </c>
      <c r="AP267" s="365"/>
      <c r="AQ267" s="365"/>
      <c r="AR267" s="365"/>
      <c r="AS267" s="365"/>
      <c r="AT267" s="365"/>
      <c r="AU267" s="365"/>
      <c r="AV267" s="365"/>
      <c r="AW267" s="365"/>
      <c r="AX267" s="365"/>
      <c r="AY267" s="365"/>
      <c r="AZ267" s="365"/>
      <c r="BA267" s="365"/>
      <c r="BB267" s="365"/>
      <c r="BC267" s="365"/>
      <c r="BD267" s="365"/>
      <c r="BE267" s="365"/>
      <c r="BF267" s="365"/>
      <c r="BG267" s="365"/>
      <c r="BH267" s="365"/>
      <c r="BI267" s="114" t="s">
        <v>4305</v>
      </c>
      <c r="BJ267" s="365"/>
      <c r="BK267" s="365"/>
      <c r="BL267" s="365"/>
      <c r="BM267" s="365"/>
      <c r="BN267" s="365"/>
      <c r="BO267" s="365"/>
      <c r="BP267" s="365"/>
      <c r="BQ267" s="365"/>
      <c r="BR267" s="365"/>
      <c r="BS267" s="365"/>
      <c r="BT267" s="365"/>
      <c r="BU267" s="365"/>
      <c r="BV267" s="395"/>
      <c r="BW267" s="395"/>
      <c r="BX267" s="395"/>
      <c r="BY267" s="396"/>
      <c r="BZ267" s="396"/>
      <c r="CA267" s="396"/>
      <c r="CB267" s="396"/>
      <c r="CC267" s="396"/>
      <c r="CD267" s="396"/>
      <c r="CE267" s="396"/>
      <c r="CF267" s="396"/>
      <c r="CG267" s="396"/>
      <c r="CH267" s="396"/>
      <c r="CI267" s="396"/>
      <c r="CJ267" s="396"/>
      <c r="CK267" s="396"/>
      <c r="CL267" s="396"/>
      <c r="CM267" s="396"/>
      <c r="CN267" s="396"/>
      <c r="CO267" s="396"/>
      <c r="CP267" s="396"/>
      <c r="CQ267" s="396"/>
      <c r="CR267" s="380" t="s">
        <v>4306</v>
      </c>
      <c r="CS267" s="396"/>
      <c r="CT267" s="396"/>
      <c r="CU267" s="396"/>
      <c r="CV267" s="396"/>
      <c r="CW267" s="396"/>
      <c r="CX267" s="396"/>
      <c r="CY267" s="396"/>
      <c r="CZ267" s="396"/>
      <c r="DA267" s="396"/>
      <c r="DB267" s="396"/>
      <c r="DC267" s="396"/>
      <c r="DD267" s="396"/>
    </row>
    <row r="268" spans="37:108" ht="15" hidden="1" customHeight="1">
      <c r="AK268" s="113" t="str">
        <f t="shared" si="12"/>
        <v/>
      </c>
      <c r="AL268" s="113" t="str">
        <f t="shared" si="13"/>
        <v/>
      </c>
      <c r="AM268" s="114" t="str">
        <f t="shared" si="14"/>
        <v/>
      </c>
      <c r="AN268" s="395"/>
      <c r="AO268" s="114">
        <v>260</v>
      </c>
      <c r="AP268" s="365"/>
      <c r="AQ268" s="365"/>
      <c r="AR268" s="365"/>
      <c r="AS268" s="365"/>
      <c r="AT268" s="365"/>
      <c r="AU268" s="365"/>
      <c r="AV268" s="365"/>
      <c r="AW268" s="365"/>
      <c r="AX268" s="365"/>
      <c r="AY268" s="365"/>
      <c r="AZ268" s="365"/>
      <c r="BA268" s="365"/>
      <c r="BB268" s="365"/>
      <c r="BC268" s="365"/>
      <c r="BD268" s="365"/>
      <c r="BE268" s="365"/>
      <c r="BF268" s="365"/>
      <c r="BG268" s="365"/>
      <c r="BH268" s="365"/>
      <c r="BI268" s="114" t="s">
        <v>4307</v>
      </c>
      <c r="BJ268" s="365"/>
      <c r="BK268" s="365"/>
      <c r="BL268" s="365"/>
      <c r="BM268" s="365"/>
      <c r="BN268" s="365"/>
      <c r="BO268" s="365"/>
      <c r="BP268" s="365"/>
      <c r="BQ268" s="365"/>
      <c r="BR268" s="365"/>
      <c r="BS268" s="365"/>
      <c r="BT268" s="365"/>
      <c r="BU268" s="365"/>
      <c r="BV268" s="395"/>
      <c r="BW268" s="395"/>
      <c r="BX268" s="395"/>
      <c r="BY268" s="396"/>
      <c r="BZ268" s="396"/>
      <c r="CA268" s="396"/>
      <c r="CB268" s="396"/>
      <c r="CC268" s="396"/>
      <c r="CD268" s="396"/>
      <c r="CE268" s="396"/>
      <c r="CF268" s="396"/>
      <c r="CG268" s="396"/>
      <c r="CH268" s="396"/>
      <c r="CI268" s="396"/>
      <c r="CJ268" s="396"/>
      <c r="CK268" s="396"/>
      <c r="CL268" s="396"/>
      <c r="CM268" s="396"/>
      <c r="CN268" s="396"/>
      <c r="CO268" s="396"/>
      <c r="CP268" s="396"/>
      <c r="CQ268" s="396"/>
      <c r="CR268" s="380" t="s">
        <v>4308</v>
      </c>
      <c r="CS268" s="396"/>
      <c r="CT268" s="396"/>
      <c r="CU268" s="396"/>
      <c r="CV268" s="396"/>
      <c r="CW268" s="396"/>
      <c r="CX268" s="396"/>
      <c r="CY268" s="396"/>
      <c r="CZ268" s="396"/>
      <c r="DA268" s="396"/>
      <c r="DB268" s="396"/>
      <c r="DC268" s="396"/>
      <c r="DD268" s="396"/>
    </row>
    <row r="269" spans="37:108" ht="15" hidden="1" customHeight="1">
      <c r="AK269" s="113" t="str">
        <f t="shared" si="12"/>
        <v/>
      </c>
      <c r="AL269" s="113" t="str">
        <f t="shared" si="13"/>
        <v/>
      </c>
      <c r="AM269" s="114" t="str">
        <f t="shared" si="14"/>
        <v/>
      </c>
      <c r="AN269" s="395"/>
      <c r="AO269" s="114">
        <v>261</v>
      </c>
      <c r="AP269" s="365"/>
      <c r="AQ269" s="365"/>
      <c r="AR269" s="365"/>
      <c r="AS269" s="365"/>
      <c r="AT269" s="365"/>
      <c r="AU269" s="365"/>
      <c r="AV269" s="365"/>
      <c r="AW269" s="365"/>
      <c r="AX269" s="365"/>
      <c r="AY269" s="365"/>
      <c r="AZ269" s="365"/>
      <c r="BA269" s="365"/>
      <c r="BB269" s="365"/>
      <c r="BC269" s="365"/>
      <c r="BD269" s="365"/>
      <c r="BE269" s="365"/>
      <c r="BF269" s="365"/>
      <c r="BG269" s="365"/>
      <c r="BH269" s="365"/>
      <c r="BI269" s="114" t="s">
        <v>4309</v>
      </c>
      <c r="BJ269" s="365"/>
      <c r="BK269" s="365"/>
      <c r="BL269" s="365"/>
      <c r="BM269" s="365"/>
      <c r="BN269" s="365"/>
      <c r="BO269" s="365"/>
      <c r="BP269" s="365"/>
      <c r="BQ269" s="365"/>
      <c r="BR269" s="365"/>
      <c r="BS269" s="365"/>
      <c r="BT269" s="365"/>
      <c r="BU269" s="365"/>
      <c r="BV269" s="395"/>
      <c r="BW269" s="395"/>
      <c r="BX269" s="395"/>
      <c r="BY269" s="396"/>
      <c r="BZ269" s="396"/>
      <c r="CA269" s="396"/>
      <c r="CB269" s="396"/>
      <c r="CC269" s="396"/>
      <c r="CD269" s="396"/>
      <c r="CE269" s="396"/>
      <c r="CF269" s="396"/>
      <c r="CG269" s="396"/>
      <c r="CH269" s="396"/>
      <c r="CI269" s="396"/>
      <c r="CJ269" s="396"/>
      <c r="CK269" s="396"/>
      <c r="CL269" s="396"/>
      <c r="CM269" s="396"/>
      <c r="CN269" s="396"/>
      <c r="CO269" s="396"/>
      <c r="CP269" s="396"/>
      <c r="CQ269" s="396"/>
      <c r="CR269" s="380" t="s">
        <v>4310</v>
      </c>
      <c r="CS269" s="396"/>
      <c r="CT269" s="396"/>
      <c r="CU269" s="396"/>
      <c r="CV269" s="396"/>
      <c r="CW269" s="396"/>
      <c r="CX269" s="396"/>
      <c r="CY269" s="396"/>
      <c r="CZ269" s="396"/>
      <c r="DA269" s="396"/>
      <c r="DB269" s="396"/>
      <c r="DC269" s="396"/>
      <c r="DD269" s="396"/>
    </row>
    <row r="270" spans="37:108" ht="15" hidden="1" customHeight="1">
      <c r="AK270" s="113" t="str">
        <f t="shared" si="12"/>
        <v/>
      </c>
      <c r="AL270" s="113" t="str">
        <f t="shared" si="13"/>
        <v/>
      </c>
      <c r="AM270" s="114" t="str">
        <f t="shared" si="14"/>
        <v/>
      </c>
      <c r="AN270" s="395"/>
      <c r="AO270" s="114">
        <v>262</v>
      </c>
      <c r="AP270" s="365"/>
      <c r="AQ270" s="365"/>
      <c r="AR270" s="365"/>
      <c r="AS270" s="365"/>
      <c r="AT270" s="365"/>
      <c r="AU270" s="365"/>
      <c r="AV270" s="365"/>
      <c r="AW270" s="365"/>
      <c r="AX270" s="365"/>
      <c r="AY270" s="365"/>
      <c r="AZ270" s="365"/>
      <c r="BA270" s="365"/>
      <c r="BB270" s="365"/>
      <c r="BC270" s="365"/>
      <c r="BD270" s="365"/>
      <c r="BE270" s="365"/>
      <c r="BF270" s="365"/>
      <c r="BG270" s="365"/>
      <c r="BH270" s="365"/>
      <c r="BI270" s="114" t="s">
        <v>4311</v>
      </c>
      <c r="BJ270" s="365"/>
      <c r="BK270" s="365"/>
      <c r="BL270" s="365"/>
      <c r="BM270" s="365"/>
      <c r="BN270" s="365"/>
      <c r="BO270" s="365"/>
      <c r="BP270" s="365"/>
      <c r="BQ270" s="365"/>
      <c r="BR270" s="365"/>
      <c r="BS270" s="365"/>
      <c r="BT270" s="365"/>
      <c r="BU270" s="365"/>
      <c r="BV270" s="395"/>
      <c r="BW270" s="395"/>
      <c r="BX270" s="395"/>
      <c r="BY270" s="396"/>
      <c r="BZ270" s="396"/>
      <c r="CA270" s="396"/>
      <c r="CB270" s="396"/>
      <c r="CC270" s="396"/>
      <c r="CD270" s="396"/>
      <c r="CE270" s="396"/>
      <c r="CF270" s="396"/>
      <c r="CG270" s="396"/>
      <c r="CH270" s="396"/>
      <c r="CI270" s="396"/>
      <c r="CJ270" s="396"/>
      <c r="CK270" s="396"/>
      <c r="CL270" s="396"/>
      <c r="CM270" s="396"/>
      <c r="CN270" s="396"/>
      <c r="CO270" s="396"/>
      <c r="CP270" s="396"/>
      <c r="CQ270" s="396"/>
      <c r="CR270" s="380" t="s">
        <v>4312</v>
      </c>
      <c r="CS270" s="396"/>
      <c r="CT270" s="396"/>
      <c r="CU270" s="396"/>
      <c r="CV270" s="396"/>
      <c r="CW270" s="396"/>
      <c r="CX270" s="396"/>
      <c r="CY270" s="396"/>
      <c r="CZ270" s="396"/>
      <c r="DA270" s="396"/>
      <c r="DB270" s="396"/>
      <c r="DC270" s="396"/>
      <c r="DD270" s="396"/>
    </row>
    <row r="271" spans="37:108" ht="15" hidden="1" customHeight="1">
      <c r="AK271" s="113" t="str">
        <f t="shared" si="12"/>
        <v/>
      </c>
      <c r="AL271" s="113" t="str">
        <f t="shared" si="13"/>
        <v/>
      </c>
      <c r="AM271" s="114" t="str">
        <f t="shared" si="14"/>
        <v/>
      </c>
      <c r="AN271" s="395"/>
      <c r="AO271" s="114">
        <v>263</v>
      </c>
      <c r="AP271" s="365"/>
      <c r="AQ271" s="365"/>
      <c r="AR271" s="365"/>
      <c r="AS271" s="365"/>
      <c r="AT271" s="365"/>
      <c r="AU271" s="365"/>
      <c r="AV271" s="365"/>
      <c r="AW271" s="365"/>
      <c r="AX271" s="365"/>
      <c r="AY271" s="365"/>
      <c r="AZ271" s="365"/>
      <c r="BA271" s="365"/>
      <c r="BB271" s="365"/>
      <c r="BC271" s="365"/>
      <c r="BD271" s="365"/>
      <c r="BE271" s="365"/>
      <c r="BF271" s="365"/>
      <c r="BG271" s="365"/>
      <c r="BH271" s="365"/>
      <c r="BI271" s="114" t="s">
        <v>4313</v>
      </c>
      <c r="BJ271" s="365"/>
      <c r="BK271" s="365"/>
      <c r="BL271" s="365"/>
      <c r="BM271" s="365"/>
      <c r="BN271" s="365"/>
      <c r="BO271" s="365"/>
      <c r="BP271" s="365"/>
      <c r="BQ271" s="365"/>
      <c r="BR271" s="365"/>
      <c r="BS271" s="365"/>
      <c r="BT271" s="365"/>
      <c r="BU271" s="365"/>
      <c r="BV271" s="395"/>
      <c r="BW271" s="395"/>
      <c r="BX271" s="395"/>
      <c r="BY271" s="396"/>
      <c r="BZ271" s="396"/>
      <c r="CA271" s="396"/>
      <c r="CB271" s="396"/>
      <c r="CC271" s="396"/>
      <c r="CD271" s="396"/>
      <c r="CE271" s="396"/>
      <c r="CF271" s="396"/>
      <c r="CG271" s="396"/>
      <c r="CH271" s="396"/>
      <c r="CI271" s="396"/>
      <c r="CJ271" s="396"/>
      <c r="CK271" s="396"/>
      <c r="CL271" s="396"/>
      <c r="CM271" s="396"/>
      <c r="CN271" s="396"/>
      <c r="CO271" s="396"/>
      <c r="CP271" s="396"/>
      <c r="CQ271" s="396"/>
      <c r="CR271" s="380" t="s">
        <v>4314</v>
      </c>
      <c r="CS271" s="396"/>
      <c r="CT271" s="396"/>
      <c r="CU271" s="396"/>
      <c r="CV271" s="396"/>
      <c r="CW271" s="396"/>
      <c r="CX271" s="396"/>
      <c r="CY271" s="396"/>
      <c r="CZ271" s="396"/>
      <c r="DA271" s="396"/>
      <c r="DB271" s="396"/>
      <c r="DC271" s="396"/>
      <c r="DD271" s="396"/>
    </row>
    <row r="272" spans="37:108" ht="15" hidden="1" customHeight="1">
      <c r="AK272" s="113" t="str">
        <f t="shared" si="12"/>
        <v/>
      </c>
      <c r="AL272" s="113" t="str">
        <f t="shared" si="13"/>
        <v/>
      </c>
      <c r="AM272" s="114" t="str">
        <f t="shared" si="14"/>
        <v/>
      </c>
      <c r="AN272" s="395"/>
      <c r="AO272" s="114">
        <v>264</v>
      </c>
      <c r="AP272" s="365"/>
      <c r="AQ272" s="365"/>
      <c r="AR272" s="365"/>
      <c r="AS272" s="365"/>
      <c r="AT272" s="365"/>
      <c r="AU272" s="365"/>
      <c r="AV272" s="365"/>
      <c r="AW272" s="365"/>
      <c r="AX272" s="365"/>
      <c r="AY272" s="365"/>
      <c r="AZ272" s="365"/>
      <c r="BA272" s="365"/>
      <c r="BB272" s="365"/>
      <c r="BC272" s="365"/>
      <c r="BD272" s="365"/>
      <c r="BE272" s="365"/>
      <c r="BF272" s="365"/>
      <c r="BG272" s="365"/>
      <c r="BH272" s="365"/>
      <c r="BI272" s="114" t="s">
        <v>4315</v>
      </c>
      <c r="BJ272" s="365"/>
      <c r="BK272" s="365"/>
      <c r="BL272" s="365"/>
      <c r="BM272" s="365"/>
      <c r="BN272" s="365"/>
      <c r="BO272" s="365"/>
      <c r="BP272" s="365"/>
      <c r="BQ272" s="365"/>
      <c r="BR272" s="365"/>
      <c r="BS272" s="365"/>
      <c r="BT272" s="365"/>
      <c r="BU272" s="365"/>
      <c r="BV272" s="395"/>
      <c r="BW272" s="395"/>
      <c r="BX272" s="395"/>
      <c r="BY272" s="396"/>
      <c r="BZ272" s="396"/>
      <c r="CA272" s="396"/>
      <c r="CB272" s="396"/>
      <c r="CC272" s="396"/>
      <c r="CD272" s="396"/>
      <c r="CE272" s="396"/>
      <c r="CF272" s="396"/>
      <c r="CG272" s="396"/>
      <c r="CH272" s="396"/>
      <c r="CI272" s="396"/>
      <c r="CJ272" s="396"/>
      <c r="CK272" s="396"/>
      <c r="CL272" s="396"/>
      <c r="CM272" s="396"/>
      <c r="CN272" s="396"/>
      <c r="CO272" s="396"/>
      <c r="CP272" s="396"/>
      <c r="CQ272" s="396"/>
      <c r="CR272" s="380" t="s">
        <v>4316</v>
      </c>
      <c r="CS272" s="396"/>
      <c r="CT272" s="396"/>
      <c r="CU272" s="396"/>
      <c r="CV272" s="396"/>
      <c r="CW272" s="396"/>
      <c r="CX272" s="396"/>
      <c r="CY272" s="396"/>
      <c r="CZ272" s="396"/>
      <c r="DA272" s="396"/>
      <c r="DB272" s="396"/>
      <c r="DC272" s="396"/>
      <c r="DD272" s="396"/>
    </row>
    <row r="273" spans="37:108" ht="15" hidden="1" customHeight="1">
      <c r="AK273" s="113" t="str">
        <f t="shared" si="12"/>
        <v/>
      </c>
      <c r="AL273" s="113" t="str">
        <f t="shared" si="13"/>
        <v/>
      </c>
      <c r="AM273" s="114" t="str">
        <f t="shared" si="14"/>
        <v/>
      </c>
      <c r="AN273" s="395"/>
      <c r="AO273" s="114">
        <v>265</v>
      </c>
      <c r="AP273" s="365"/>
      <c r="AQ273" s="365"/>
      <c r="AR273" s="365"/>
      <c r="AS273" s="365"/>
      <c r="AT273" s="365"/>
      <c r="AU273" s="365"/>
      <c r="AV273" s="365"/>
      <c r="AW273" s="365"/>
      <c r="AX273" s="365"/>
      <c r="AY273" s="365"/>
      <c r="AZ273" s="365"/>
      <c r="BA273" s="365"/>
      <c r="BB273" s="365"/>
      <c r="BC273" s="365"/>
      <c r="BD273" s="365"/>
      <c r="BE273" s="365"/>
      <c r="BF273" s="365"/>
      <c r="BG273" s="365"/>
      <c r="BH273" s="365"/>
      <c r="BI273" s="114" t="s">
        <v>4317</v>
      </c>
      <c r="BJ273" s="365"/>
      <c r="BK273" s="365"/>
      <c r="BL273" s="365"/>
      <c r="BM273" s="365"/>
      <c r="BN273" s="365"/>
      <c r="BO273" s="365"/>
      <c r="BP273" s="365"/>
      <c r="BQ273" s="365"/>
      <c r="BR273" s="365"/>
      <c r="BS273" s="365"/>
      <c r="BT273" s="365"/>
      <c r="BU273" s="365"/>
      <c r="BV273" s="395"/>
      <c r="BW273" s="395"/>
      <c r="BX273" s="395"/>
      <c r="BY273" s="396"/>
      <c r="BZ273" s="396"/>
      <c r="CA273" s="396"/>
      <c r="CB273" s="396"/>
      <c r="CC273" s="396"/>
      <c r="CD273" s="396"/>
      <c r="CE273" s="396"/>
      <c r="CF273" s="396"/>
      <c r="CG273" s="396"/>
      <c r="CH273" s="396"/>
      <c r="CI273" s="396"/>
      <c r="CJ273" s="396"/>
      <c r="CK273" s="396"/>
      <c r="CL273" s="396"/>
      <c r="CM273" s="396"/>
      <c r="CN273" s="396"/>
      <c r="CO273" s="396"/>
      <c r="CP273" s="396"/>
      <c r="CQ273" s="396"/>
      <c r="CR273" s="380" t="s">
        <v>4318</v>
      </c>
      <c r="CS273" s="396"/>
      <c r="CT273" s="396"/>
      <c r="CU273" s="396"/>
      <c r="CV273" s="396"/>
      <c r="CW273" s="396"/>
      <c r="CX273" s="396"/>
      <c r="CY273" s="396"/>
      <c r="CZ273" s="396"/>
      <c r="DA273" s="396"/>
      <c r="DB273" s="396"/>
      <c r="DC273" s="396"/>
      <c r="DD273" s="396"/>
    </row>
    <row r="274" spans="37:108" ht="15" hidden="1" customHeight="1">
      <c r="AK274" s="113" t="str">
        <f t="shared" si="12"/>
        <v/>
      </c>
      <c r="AL274" s="113" t="str">
        <f t="shared" si="13"/>
        <v/>
      </c>
      <c r="AM274" s="114" t="str">
        <f t="shared" si="14"/>
        <v/>
      </c>
      <c r="AN274" s="395"/>
      <c r="AO274" s="114">
        <v>266</v>
      </c>
      <c r="AP274" s="365"/>
      <c r="AQ274" s="365"/>
      <c r="AR274" s="365"/>
      <c r="AS274" s="365"/>
      <c r="AT274" s="365"/>
      <c r="AU274" s="365"/>
      <c r="AV274" s="365"/>
      <c r="AW274" s="365"/>
      <c r="AX274" s="365"/>
      <c r="AY274" s="365"/>
      <c r="AZ274" s="365"/>
      <c r="BA274" s="365"/>
      <c r="BB274" s="365"/>
      <c r="BC274" s="365"/>
      <c r="BD274" s="365"/>
      <c r="BE274" s="365"/>
      <c r="BF274" s="365"/>
      <c r="BG274" s="365"/>
      <c r="BH274" s="365"/>
      <c r="BI274" s="114" t="s">
        <v>4319</v>
      </c>
      <c r="BJ274" s="365"/>
      <c r="BK274" s="365"/>
      <c r="BL274" s="365"/>
      <c r="BM274" s="365"/>
      <c r="BN274" s="365"/>
      <c r="BO274" s="365"/>
      <c r="BP274" s="365"/>
      <c r="BQ274" s="365"/>
      <c r="BR274" s="365"/>
      <c r="BS274" s="365"/>
      <c r="BT274" s="365"/>
      <c r="BU274" s="365"/>
      <c r="BV274" s="395"/>
      <c r="BW274" s="395"/>
      <c r="BX274" s="395"/>
      <c r="BY274" s="396"/>
      <c r="BZ274" s="396"/>
      <c r="CA274" s="396"/>
      <c r="CB274" s="396"/>
      <c r="CC274" s="396"/>
      <c r="CD274" s="396"/>
      <c r="CE274" s="396"/>
      <c r="CF274" s="396"/>
      <c r="CG274" s="396"/>
      <c r="CH274" s="396"/>
      <c r="CI274" s="396"/>
      <c r="CJ274" s="396"/>
      <c r="CK274" s="396"/>
      <c r="CL274" s="396"/>
      <c r="CM274" s="396"/>
      <c r="CN274" s="396"/>
      <c r="CO274" s="396"/>
      <c r="CP274" s="396"/>
      <c r="CQ274" s="396"/>
      <c r="CR274" s="380" t="s">
        <v>4320</v>
      </c>
      <c r="CS274" s="396"/>
      <c r="CT274" s="396"/>
      <c r="CU274" s="396"/>
      <c r="CV274" s="396"/>
      <c r="CW274" s="396"/>
      <c r="CX274" s="396"/>
      <c r="CY274" s="396"/>
      <c r="CZ274" s="396"/>
      <c r="DA274" s="396"/>
      <c r="DB274" s="396"/>
      <c r="DC274" s="396"/>
      <c r="DD274" s="396"/>
    </row>
    <row r="275" spans="37:108" ht="15" hidden="1" customHeight="1">
      <c r="AK275" s="113" t="str">
        <f t="shared" si="12"/>
        <v/>
      </c>
      <c r="AL275" s="113" t="str">
        <f t="shared" si="13"/>
        <v/>
      </c>
      <c r="AM275" s="114" t="str">
        <f t="shared" si="14"/>
        <v/>
      </c>
      <c r="AN275" s="395"/>
      <c r="AO275" s="114">
        <v>267</v>
      </c>
      <c r="AP275" s="365"/>
      <c r="AQ275" s="365"/>
      <c r="AR275" s="365"/>
      <c r="AS275" s="365"/>
      <c r="AT275" s="365"/>
      <c r="AU275" s="365"/>
      <c r="AV275" s="365"/>
      <c r="AW275" s="365"/>
      <c r="AX275" s="365"/>
      <c r="AY275" s="365"/>
      <c r="AZ275" s="365"/>
      <c r="BA275" s="365"/>
      <c r="BB275" s="365"/>
      <c r="BC275" s="365"/>
      <c r="BD275" s="365"/>
      <c r="BE275" s="365"/>
      <c r="BF275" s="365"/>
      <c r="BG275" s="365"/>
      <c r="BH275" s="365"/>
      <c r="BI275" s="114" t="s">
        <v>4321</v>
      </c>
      <c r="BJ275" s="365"/>
      <c r="BK275" s="365"/>
      <c r="BL275" s="365"/>
      <c r="BM275" s="365"/>
      <c r="BN275" s="365"/>
      <c r="BO275" s="365"/>
      <c r="BP275" s="365"/>
      <c r="BQ275" s="365"/>
      <c r="BR275" s="365"/>
      <c r="BS275" s="365"/>
      <c r="BT275" s="365"/>
      <c r="BU275" s="365"/>
      <c r="BV275" s="395"/>
      <c r="BW275" s="395"/>
      <c r="BX275" s="395"/>
      <c r="BY275" s="396"/>
      <c r="BZ275" s="396"/>
      <c r="CA275" s="396"/>
      <c r="CB275" s="396"/>
      <c r="CC275" s="396"/>
      <c r="CD275" s="396"/>
      <c r="CE275" s="396"/>
      <c r="CF275" s="396"/>
      <c r="CG275" s="396"/>
      <c r="CH275" s="396"/>
      <c r="CI275" s="396"/>
      <c r="CJ275" s="396"/>
      <c r="CK275" s="396"/>
      <c r="CL275" s="396"/>
      <c r="CM275" s="396"/>
      <c r="CN275" s="396"/>
      <c r="CO275" s="396"/>
      <c r="CP275" s="396"/>
      <c r="CQ275" s="396"/>
      <c r="CR275" s="380" t="s">
        <v>4322</v>
      </c>
      <c r="CS275" s="396"/>
      <c r="CT275" s="396"/>
      <c r="CU275" s="396"/>
      <c r="CV275" s="396"/>
      <c r="CW275" s="396"/>
      <c r="CX275" s="396"/>
      <c r="CY275" s="396"/>
      <c r="CZ275" s="396"/>
      <c r="DA275" s="396"/>
      <c r="DB275" s="396"/>
      <c r="DC275" s="396"/>
      <c r="DD275" s="396"/>
    </row>
    <row r="276" spans="37:108" ht="15" hidden="1" customHeight="1">
      <c r="AK276" s="113" t="str">
        <f t="shared" si="12"/>
        <v/>
      </c>
      <c r="AL276" s="113" t="str">
        <f t="shared" si="13"/>
        <v/>
      </c>
      <c r="AM276" s="114" t="str">
        <f t="shared" si="14"/>
        <v/>
      </c>
      <c r="AN276" s="395"/>
      <c r="AO276" s="114">
        <v>268</v>
      </c>
      <c r="AP276" s="365"/>
      <c r="AQ276" s="365"/>
      <c r="AR276" s="365"/>
      <c r="AS276" s="365"/>
      <c r="AT276" s="365"/>
      <c r="AU276" s="365"/>
      <c r="AV276" s="365"/>
      <c r="AW276" s="365"/>
      <c r="AX276" s="365"/>
      <c r="AY276" s="365"/>
      <c r="AZ276" s="365"/>
      <c r="BA276" s="365"/>
      <c r="BB276" s="365"/>
      <c r="BC276" s="365"/>
      <c r="BD276" s="365"/>
      <c r="BE276" s="365"/>
      <c r="BF276" s="365"/>
      <c r="BG276" s="365"/>
      <c r="BH276" s="365"/>
      <c r="BI276" s="114" t="s">
        <v>4323</v>
      </c>
      <c r="BJ276" s="365"/>
      <c r="BK276" s="365"/>
      <c r="BL276" s="365"/>
      <c r="BM276" s="365"/>
      <c r="BN276" s="365"/>
      <c r="BO276" s="365"/>
      <c r="BP276" s="365"/>
      <c r="BQ276" s="365"/>
      <c r="BR276" s="365"/>
      <c r="BS276" s="365"/>
      <c r="BT276" s="365"/>
      <c r="BU276" s="365"/>
      <c r="BV276" s="395"/>
      <c r="BW276" s="395"/>
      <c r="BX276" s="395"/>
      <c r="BY276" s="396"/>
      <c r="BZ276" s="396"/>
      <c r="CA276" s="396"/>
      <c r="CB276" s="396"/>
      <c r="CC276" s="396"/>
      <c r="CD276" s="396"/>
      <c r="CE276" s="396"/>
      <c r="CF276" s="396"/>
      <c r="CG276" s="396"/>
      <c r="CH276" s="396"/>
      <c r="CI276" s="396"/>
      <c r="CJ276" s="396"/>
      <c r="CK276" s="396"/>
      <c r="CL276" s="396"/>
      <c r="CM276" s="396"/>
      <c r="CN276" s="396"/>
      <c r="CO276" s="396"/>
      <c r="CP276" s="396"/>
      <c r="CQ276" s="396"/>
      <c r="CR276" s="380" t="s">
        <v>4324</v>
      </c>
      <c r="CS276" s="396"/>
      <c r="CT276" s="396"/>
      <c r="CU276" s="396"/>
      <c r="CV276" s="396"/>
      <c r="CW276" s="396"/>
      <c r="CX276" s="396"/>
      <c r="CY276" s="396"/>
      <c r="CZ276" s="396"/>
      <c r="DA276" s="396"/>
      <c r="DB276" s="396"/>
      <c r="DC276" s="396"/>
      <c r="DD276" s="396"/>
    </row>
    <row r="277" spans="37:108" ht="15" hidden="1" customHeight="1">
      <c r="AK277" s="113" t="str">
        <f t="shared" si="12"/>
        <v/>
      </c>
      <c r="AL277" s="113" t="str">
        <f t="shared" si="13"/>
        <v/>
      </c>
      <c r="AM277" s="114" t="str">
        <f t="shared" si="14"/>
        <v/>
      </c>
      <c r="AN277" s="395"/>
      <c r="AO277" s="114">
        <v>269</v>
      </c>
      <c r="AP277" s="365"/>
      <c r="AQ277" s="365"/>
      <c r="AR277" s="365"/>
      <c r="AS277" s="365"/>
      <c r="AT277" s="365"/>
      <c r="AU277" s="365"/>
      <c r="AV277" s="365"/>
      <c r="AW277" s="365"/>
      <c r="AX277" s="365"/>
      <c r="AY277" s="365"/>
      <c r="AZ277" s="365"/>
      <c r="BA277" s="365"/>
      <c r="BB277" s="365"/>
      <c r="BC277" s="365"/>
      <c r="BD277" s="365"/>
      <c r="BE277" s="365"/>
      <c r="BF277" s="365"/>
      <c r="BG277" s="365"/>
      <c r="BH277" s="365"/>
      <c r="BI277" s="114" t="s">
        <v>4325</v>
      </c>
      <c r="BJ277" s="365"/>
      <c r="BK277" s="365"/>
      <c r="BL277" s="365"/>
      <c r="BM277" s="365"/>
      <c r="BN277" s="365"/>
      <c r="BO277" s="365"/>
      <c r="BP277" s="365"/>
      <c r="BQ277" s="365"/>
      <c r="BR277" s="365"/>
      <c r="BS277" s="365"/>
      <c r="BT277" s="365"/>
      <c r="BU277" s="365"/>
      <c r="BV277" s="395"/>
      <c r="BW277" s="395"/>
      <c r="BX277" s="395"/>
      <c r="BY277" s="396"/>
      <c r="BZ277" s="396"/>
      <c r="CA277" s="396"/>
      <c r="CB277" s="396"/>
      <c r="CC277" s="396"/>
      <c r="CD277" s="396"/>
      <c r="CE277" s="396"/>
      <c r="CF277" s="396"/>
      <c r="CG277" s="396"/>
      <c r="CH277" s="396"/>
      <c r="CI277" s="396"/>
      <c r="CJ277" s="396"/>
      <c r="CK277" s="396"/>
      <c r="CL277" s="396"/>
      <c r="CM277" s="396"/>
      <c r="CN277" s="396"/>
      <c r="CO277" s="396"/>
      <c r="CP277" s="396"/>
      <c r="CQ277" s="396"/>
      <c r="CR277" s="380" t="s">
        <v>4326</v>
      </c>
      <c r="CS277" s="396"/>
      <c r="CT277" s="396"/>
      <c r="CU277" s="396"/>
      <c r="CV277" s="396"/>
      <c r="CW277" s="396"/>
      <c r="CX277" s="396"/>
      <c r="CY277" s="396"/>
      <c r="CZ277" s="396"/>
      <c r="DA277" s="396"/>
      <c r="DB277" s="396"/>
      <c r="DC277" s="396"/>
      <c r="DD277" s="396"/>
    </row>
    <row r="278" spans="37:108" ht="15" hidden="1" customHeight="1">
      <c r="AK278" s="113" t="str">
        <f t="shared" si="12"/>
        <v/>
      </c>
      <c r="AL278" s="113" t="str">
        <f t="shared" si="13"/>
        <v/>
      </c>
      <c r="AM278" s="114" t="str">
        <f t="shared" si="14"/>
        <v/>
      </c>
      <c r="AN278" s="395"/>
      <c r="AO278" s="114">
        <v>270</v>
      </c>
      <c r="AP278" s="365"/>
      <c r="AQ278" s="365"/>
      <c r="AR278" s="365"/>
      <c r="AS278" s="365"/>
      <c r="AT278" s="365"/>
      <c r="AU278" s="365"/>
      <c r="AV278" s="365"/>
      <c r="AW278" s="365"/>
      <c r="AX278" s="365"/>
      <c r="AY278" s="365"/>
      <c r="AZ278" s="365"/>
      <c r="BA278" s="365"/>
      <c r="BB278" s="365"/>
      <c r="BC278" s="365"/>
      <c r="BD278" s="365"/>
      <c r="BE278" s="365"/>
      <c r="BF278" s="365"/>
      <c r="BG278" s="365"/>
      <c r="BH278" s="365"/>
      <c r="BI278" s="114" t="s">
        <v>4327</v>
      </c>
      <c r="BJ278" s="365"/>
      <c r="BK278" s="365"/>
      <c r="BL278" s="365"/>
      <c r="BM278" s="365"/>
      <c r="BN278" s="365"/>
      <c r="BO278" s="365"/>
      <c r="BP278" s="365"/>
      <c r="BQ278" s="365"/>
      <c r="BR278" s="365"/>
      <c r="BS278" s="365"/>
      <c r="BT278" s="365"/>
      <c r="BU278" s="365"/>
      <c r="BV278" s="395"/>
      <c r="BW278" s="395"/>
      <c r="BX278" s="395"/>
      <c r="BY278" s="396"/>
      <c r="BZ278" s="396"/>
      <c r="CA278" s="396"/>
      <c r="CB278" s="396"/>
      <c r="CC278" s="396"/>
      <c r="CD278" s="396"/>
      <c r="CE278" s="396"/>
      <c r="CF278" s="396"/>
      <c r="CG278" s="396"/>
      <c r="CH278" s="396"/>
      <c r="CI278" s="396"/>
      <c r="CJ278" s="396"/>
      <c r="CK278" s="396"/>
      <c r="CL278" s="396"/>
      <c r="CM278" s="396"/>
      <c r="CN278" s="396"/>
      <c r="CO278" s="396"/>
      <c r="CP278" s="396"/>
      <c r="CQ278" s="396"/>
      <c r="CR278" s="380" t="s">
        <v>4328</v>
      </c>
      <c r="CS278" s="396"/>
      <c r="CT278" s="396"/>
      <c r="CU278" s="396"/>
      <c r="CV278" s="396"/>
      <c r="CW278" s="396"/>
      <c r="CX278" s="396"/>
      <c r="CY278" s="396"/>
      <c r="CZ278" s="396"/>
      <c r="DA278" s="396"/>
      <c r="DB278" s="396"/>
      <c r="DC278" s="396"/>
      <c r="DD278" s="396"/>
    </row>
    <row r="279" spans="37:108" ht="15" hidden="1" customHeight="1">
      <c r="AK279" s="113" t="str">
        <f t="shared" si="12"/>
        <v/>
      </c>
      <c r="AL279" s="113" t="str">
        <f t="shared" si="13"/>
        <v/>
      </c>
      <c r="AM279" s="114" t="str">
        <f t="shared" si="14"/>
        <v/>
      </c>
      <c r="AN279" s="395"/>
      <c r="AO279" s="114">
        <v>271</v>
      </c>
      <c r="AP279" s="365"/>
      <c r="AQ279" s="365"/>
      <c r="AR279" s="365"/>
      <c r="AS279" s="365"/>
      <c r="AT279" s="365"/>
      <c r="AU279" s="365"/>
      <c r="AV279" s="365"/>
      <c r="AW279" s="365"/>
      <c r="AX279" s="365"/>
      <c r="AY279" s="365"/>
      <c r="AZ279" s="365"/>
      <c r="BA279" s="365"/>
      <c r="BB279" s="365"/>
      <c r="BC279" s="365"/>
      <c r="BD279" s="365"/>
      <c r="BE279" s="365"/>
      <c r="BF279" s="365"/>
      <c r="BG279" s="365"/>
      <c r="BH279" s="365"/>
      <c r="BI279" s="114" t="s">
        <v>4329</v>
      </c>
      <c r="BJ279" s="365"/>
      <c r="BK279" s="365"/>
      <c r="BL279" s="365"/>
      <c r="BM279" s="365"/>
      <c r="BN279" s="365"/>
      <c r="BO279" s="365"/>
      <c r="BP279" s="365"/>
      <c r="BQ279" s="365"/>
      <c r="BR279" s="365"/>
      <c r="BS279" s="365"/>
      <c r="BT279" s="365"/>
      <c r="BU279" s="365"/>
      <c r="BV279" s="395"/>
      <c r="BW279" s="395"/>
      <c r="BX279" s="395"/>
      <c r="BY279" s="396"/>
      <c r="BZ279" s="396"/>
      <c r="CA279" s="396"/>
      <c r="CB279" s="396"/>
      <c r="CC279" s="396"/>
      <c r="CD279" s="396"/>
      <c r="CE279" s="396"/>
      <c r="CF279" s="396"/>
      <c r="CG279" s="396"/>
      <c r="CH279" s="396"/>
      <c r="CI279" s="396"/>
      <c r="CJ279" s="396"/>
      <c r="CK279" s="396"/>
      <c r="CL279" s="396"/>
      <c r="CM279" s="396"/>
      <c r="CN279" s="396"/>
      <c r="CO279" s="396"/>
      <c r="CP279" s="396"/>
      <c r="CQ279" s="396"/>
      <c r="CR279" s="380" t="s">
        <v>4330</v>
      </c>
      <c r="CS279" s="396"/>
      <c r="CT279" s="396"/>
      <c r="CU279" s="396"/>
      <c r="CV279" s="396"/>
      <c r="CW279" s="396"/>
      <c r="CX279" s="396"/>
      <c r="CY279" s="396"/>
      <c r="CZ279" s="396"/>
      <c r="DA279" s="396"/>
      <c r="DB279" s="396"/>
      <c r="DC279" s="396"/>
      <c r="DD279" s="396"/>
    </row>
    <row r="280" spans="37:108" ht="15" hidden="1" customHeight="1">
      <c r="AK280" s="113" t="str">
        <f t="shared" si="12"/>
        <v/>
      </c>
      <c r="AL280" s="113" t="str">
        <f t="shared" si="13"/>
        <v/>
      </c>
      <c r="AM280" s="114" t="str">
        <f t="shared" si="14"/>
        <v/>
      </c>
      <c r="AN280" s="395"/>
      <c r="AO280" s="114">
        <v>272</v>
      </c>
      <c r="AP280" s="365"/>
      <c r="AQ280" s="365"/>
      <c r="AR280" s="365"/>
      <c r="AS280" s="365"/>
      <c r="AT280" s="365"/>
      <c r="AU280" s="365"/>
      <c r="AV280" s="365"/>
      <c r="AW280" s="365"/>
      <c r="AX280" s="365"/>
      <c r="AY280" s="365"/>
      <c r="AZ280" s="365"/>
      <c r="BA280" s="365"/>
      <c r="BB280" s="365"/>
      <c r="BC280" s="365"/>
      <c r="BD280" s="365"/>
      <c r="BE280" s="365"/>
      <c r="BF280" s="365"/>
      <c r="BG280" s="365"/>
      <c r="BH280" s="365"/>
      <c r="BI280" s="114" t="s">
        <v>4331</v>
      </c>
      <c r="BJ280" s="365"/>
      <c r="BK280" s="365"/>
      <c r="BL280" s="365"/>
      <c r="BM280" s="365"/>
      <c r="BN280" s="365"/>
      <c r="BO280" s="365"/>
      <c r="BP280" s="365"/>
      <c r="BQ280" s="365"/>
      <c r="BR280" s="365"/>
      <c r="BS280" s="365"/>
      <c r="BT280" s="365"/>
      <c r="BU280" s="365"/>
      <c r="BV280" s="395"/>
      <c r="BW280" s="395"/>
      <c r="BX280" s="395"/>
      <c r="BY280" s="396"/>
      <c r="BZ280" s="396"/>
      <c r="CA280" s="396"/>
      <c r="CB280" s="396"/>
      <c r="CC280" s="396"/>
      <c r="CD280" s="396"/>
      <c r="CE280" s="396"/>
      <c r="CF280" s="396"/>
      <c r="CG280" s="396"/>
      <c r="CH280" s="396"/>
      <c r="CI280" s="396"/>
      <c r="CJ280" s="396"/>
      <c r="CK280" s="396"/>
      <c r="CL280" s="396"/>
      <c r="CM280" s="396"/>
      <c r="CN280" s="396"/>
      <c r="CO280" s="396"/>
      <c r="CP280" s="396"/>
      <c r="CQ280" s="396"/>
      <c r="CR280" s="380" t="s">
        <v>4332</v>
      </c>
      <c r="CS280" s="396"/>
      <c r="CT280" s="396"/>
      <c r="CU280" s="396"/>
      <c r="CV280" s="396"/>
      <c r="CW280" s="396"/>
      <c r="CX280" s="396"/>
      <c r="CY280" s="396"/>
      <c r="CZ280" s="396"/>
      <c r="DA280" s="396"/>
      <c r="DB280" s="396"/>
      <c r="DC280" s="396"/>
      <c r="DD280" s="396"/>
    </row>
    <row r="281" spans="37:108" ht="15" hidden="1" customHeight="1">
      <c r="AK281" s="113" t="str">
        <f t="shared" si="12"/>
        <v/>
      </c>
      <c r="AL281" s="113" t="str">
        <f t="shared" si="13"/>
        <v/>
      </c>
      <c r="AM281" s="114" t="str">
        <f t="shared" si="14"/>
        <v/>
      </c>
      <c r="AN281" s="395"/>
      <c r="AO281" s="114">
        <v>273</v>
      </c>
      <c r="AP281" s="365"/>
      <c r="AQ281" s="365"/>
      <c r="AR281" s="365"/>
      <c r="AS281" s="365"/>
      <c r="AT281" s="365"/>
      <c r="AU281" s="365"/>
      <c r="AV281" s="365"/>
      <c r="AW281" s="365"/>
      <c r="AX281" s="365"/>
      <c r="AY281" s="365"/>
      <c r="AZ281" s="365"/>
      <c r="BA281" s="365"/>
      <c r="BB281" s="365"/>
      <c r="BC281" s="365"/>
      <c r="BD281" s="365"/>
      <c r="BE281" s="365"/>
      <c r="BF281" s="365"/>
      <c r="BG281" s="365"/>
      <c r="BH281" s="365"/>
      <c r="BI281" s="114" t="s">
        <v>4333</v>
      </c>
      <c r="BJ281" s="365"/>
      <c r="BK281" s="365"/>
      <c r="BL281" s="365"/>
      <c r="BM281" s="365"/>
      <c r="BN281" s="365"/>
      <c r="BO281" s="365"/>
      <c r="BP281" s="365"/>
      <c r="BQ281" s="365"/>
      <c r="BR281" s="365"/>
      <c r="BS281" s="365"/>
      <c r="BT281" s="365"/>
      <c r="BU281" s="365"/>
      <c r="BV281" s="395"/>
      <c r="BW281" s="395"/>
      <c r="BX281" s="395"/>
      <c r="BY281" s="396"/>
      <c r="BZ281" s="396"/>
      <c r="CA281" s="396"/>
      <c r="CB281" s="396"/>
      <c r="CC281" s="396"/>
      <c r="CD281" s="396"/>
      <c r="CE281" s="396"/>
      <c r="CF281" s="396"/>
      <c r="CG281" s="396"/>
      <c r="CH281" s="396"/>
      <c r="CI281" s="396"/>
      <c r="CJ281" s="396"/>
      <c r="CK281" s="396"/>
      <c r="CL281" s="396"/>
      <c r="CM281" s="396"/>
      <c r="CN281" s="396"/>
      <c r="CO281" s="396"/>
      <c r="CP281" s="396"/>
      <c r="CQ281" s="396"/>
      <c r="CR281" s="380" t="s">
        <v>4334</v>
      </c>
      <c r="CS281" s="396"/>
      <c r="CT281" s="396"/>
      <c r="CU281" s="396"/>
      <c r="CV281" s="396"/>
      <c r="CW281" s="396"/>
      <c r="CX281" s="396"/>
      <c r="CY281" s="396"/>
      <c r="CZ281" s="396"/>
      <c r="DA281" s="396"/>
      <c r="DB281" s="396"/>
      <c r="DC281" s="396"/>
      <c r="DD281" s="396"/>
    </row>
    <row r="282" spans="37:108" ht="15" hidden="1" customHeight="1">
      <c r="AK282" s="113" t="str">
        <f t="shared" si="12"/>
        <v/>
      </c>
      <c r="AL282" s="113" t="str">
        <f t="shared" si="13"/>
        <v/>
      </c>
      <c r="AM282" s="114" t="str">
        <f t="shared" si="14"/>
        <v/>
      </c>
      <c r="AN282" s="395"/>
      <c r="AO282" s="114">
        <v>274</v>
      </c>
      <c r="AP282" s="365"/>
      <c r="AQ282" s="365"/>
      <c r="AR282" s="365"/>
      <c r="AS282" s="365"/>
      <c r="AT282" s="365"/>
      <c r="AU282" s="365"/>
      <c r="AV282" s="365"/>
      <c r="AW282" s="365"/>
      <c r="AX282" s="365"/>
      <c r="AY282" s="365"/>
      <c r="AZ282" s="365"/>
      <c r="BA282" s="365"/>
      <c r="BB282" s="365"/>
      <c r="BC282" s="365"/>
      <c r="BD282" s="365"/>
      <c r="BE282" s="365"/>
      <c r="BF282" s="365"/>
      <c r="BG282" s="365"/>
      <c r="BH282" s="365"/>
      <c r="BI282" s="114" t="s">
        <v>4335</v>
      </c>
      <c r="BJ282" s="365"/>
      <c r="BK282" s="365"/>
      <c r="BL282" s="365"/>
      <c r="BM282" s="365"/>
      <c r="BN282" s="365"/>
      <c r="BO282" s="365"/>
      <c r="BP282" s="365"/>
      <c r="BQ282" s="365"/>
      <c r="BR282" s="365"/>
      <c r="BS282" s="365"/>
      <c r="BT282" s="365"/>
      <c r="BU282" s="365"/>
      <c r="BV282" s="395"/>
      <c r="BW282" s="395"/>
      <c r="BX282" s="395"/>
      <c r="BY282" s="396"/>
      <c r="BZ282" s="396"/>
      <c r="CA282" s="396"/>
      <c r="CB282" s="396"/>
      <c r="CC282" s="396"/>
      <c r="CD282" s="396"/>
      <c r="CE282" s="396"/>
      <c r="CF282" s="396"/>
      <c r="CG282" s="396"/>
      <c r="CH282" s="396"/>
      <c r="CI282" s="396"/>
      <c r="CJ282" s="396"/>
      <c r="CK282" s="396"/>
      <c r="CL282" s="396"/>
      <c r="CM282" s="396"/>
      <c r="CN282" s="396"/>
      <c r="CO282" s="396"/>
      <c r="CP282" s="396"/>
      <c r="CQ282" s="396"/>
      <c r="CR282" s="380" t="s">
        <v>4336</v>
      </c>
      <c r="CS282" s="396"/>
      <c r="CT282" s="396"/>
      <c r="CU282" s="396"/>
      <c r="CV282" s="396"/>
      <c r="CW282" s="396"/>
      <c r="CX282" s="396"/>
      <c r="CY282" s="396"/>
      <c r="CZ282" s="396"/>
      <c r="DA282" s="396"/>
      <c r="DB282" s="396"/>
      <c r="DC282" s="396"/>
      <c r="DD282" s="396"/>
    </row>
    <row r="283" spans="37:108" ht="15" hidden="1" customHeight="1">
      <c r="AK283" s="113" t="str">
        <f t="shared" si="12"/>
        <v/>
      </c>
      <c r="AL283" s="113" t="str">
        <f t="shared" si="13"/>
        <v/>
      </c>
      <c r="AM283" s="114" t="str">
        <f t="shared" si="14"/>
        <v/>
      </c>
      <c r="AN283" s="395"/>
      <c r="AO283" s="114">
        <v>275</v>
      </c>
      <c r="AP283" s="365"/>
      <c r="AQ283" s="365"/>
      <c r="AR283" s="365"/>
      <c r="AS283" s="365"/>
      <c r="AT283" s="365"/>
      <c r="AU283" s="365"/>
      <c r="AV283" s="365"/>
      <c r="AW283" s="365"/>
      <c r="AX283" s="365"/>
      <c r="AY283" s="365"/>
      <c r="AZ283" s="365"/>
      <c r="BA283" s="365"/>
      <c r="BB283" s="365"/>
      <c r="BC283" s="365"/>
      <c r="BD283" s="365"/>
      <c r="BE283" s="365"/>
      <c r="BF283" s="365"/>
      <c r="BG283" s="365"/>
      <c r="BH283" s="365"/>
      <c r="BI283" s="114" t="s">
        <v>4337</v>
      </c>
      <c r="BJ283" s="365"/>
      <c r="BK283" s="365"/>
      <c r="BL283" s="365"/>
      <c r="BM283" s="365"/>
      <c r="BN283" s="365"/>
      <c r="BO283" s="365"/>
      <c r="BP283" s="365"/>
      <c r="BQ283" s="365"/>
      <c r="BR283" s="365"/>
      <c r="BS283" s="365"/>
      <c r="BT283" s="365"/>
      <c r="BU283" s="365"/>
      <c r="BV283" s="395"/>
      <c r="BW283" s="395"/>
      <c r="BX283" s="395"/>
      <c r="BY283" s="396"/>
      <c r="BZ283" s="396"/>
      <c r="CA283" s="396"/>
      <c r="CB283" s="396"/>
      <c r="CC283" s="396"/>
      <c r="CD283" s="396"/>
      <c r="CE283" s="396"/>
      <c r="CF283" s="396"/>
      <c r="CG283" s="396"/>
      <c r="CH283" s="396"/>
      <c r="CI283" s="396"/>
      <c r="CJ283" s="396"/>
      <c r="CK283" s="396"/>
      <c r="CL283" s="396"/>
      <c r="CM283" s="396"/>
      <c r="CN283" s="396"/>
      <c r="CO283" s="396"/>
      <c r="CP283" s="396"/>
      <c r="CQ283" s="396"/>
      <c r="CR283" s="380" t="s">
        <v>4338</v>
      </c>
      <c r="CS283" s="396"/>
      <c r="CT283" s="396"/>
      <c r="CU283" s="396"/>
      <c r="CV283" s="396"/>
      <c r="CW283" s="396"/>
      <c r="CX283" s="396"/>
      <c r="CY283" s="396"/>
      <c r="CZ283" s="396"/>
      <c r="DA283" s="396"/>
      <c r="DB283" s="396"/>
      <c r="DC283" s="396"/>
      <c r="DD283" s="396"/>
    </row>
    <row r="284" spans="37:108" ht="15" hidden="1" customHeight="1">
      <c r="AK284" s="113" t="str">
        <f t="shared" si="12"/>
        <v/>
      </c>
      <c r="AL284" s="113" t="str">
        <f t="shared" si="13"/>
        <v/>
      </c>
      <c r="AM284" s="114" t="str">
        <f t="shared" si="14"/>
        <v/>
      </c>
      <c r="AN284" s="395"/>
      <c r="AO284" s="114">
        <v>276</v>
      </c>
      <c r="AP284" s="365"/>
      <c r="AQ284" s="365"/>
      <c r="AR284" s="365"/>
      <c r="AS284" s="365"/>
      <c r="AT284" s="365"/>
      <c r="AU284" s="365"/>
      <c r="AV284" s="365"/>
      <c r="AW284" s="365"/>
      <c r="AX284" s="365"/>
      <c r="AY284" s="365"/>
      <c r="AZ284" s="365"/>
      <c r="BA284" s="365"/>
      <c r="BB284" s="365"/>
      <c r="BC284" s="365"/>
      <c r="BD284" s="365"/>
      <c r="BE284" s="365"/>
      <c r="BF284" s="365"/>
      <c r="BG284" s="365"/>
      <c r="BH284" s="365"/>
      <c r="BI284" s="114" t="s">
        <v>4339</v>
      </c>
      <c r="BJ284" s="365"/>
      <c r="BK284" s="365"/>
      <c r="BL284" s="365"/>
      <c r="BM284" s="365"/>
      <c r="BN284" s="365"/>
      <c r="BO284" s="365"/>
      <c r="BP284" s="365"/>
      <c r="BQ284" s="365"/>
      <c r="BR284" s="365"/>
      <c r="BS284" s="365"/>
      <c r="BT284" s="365"/>
      <c r="BU284" s="365"/>
      <c r="BV284" s="395"/>
      <c r="BW284" s="395"/>
      <c r="BX284" s="395"/>
      <c r="BY284" s="396"/>
      <c r="BZ284" s="396"/>
      <c r="CA284" s="396"/>
      <c r="CB284" s="396"/>
      <c r="CC284" s="396"/>
      <c r="CD284" s="396"/>
      <c r="CE284" s="396"/>
      <c r="CF284" s="396"/>
      <c r="CG284" s="396"/>
      <c r="CH284" s="396"/>
      <c r="CI284" s="396"/>
      <c r="CJ284" s="396"/>
      <c r="CK284" s="396"/>
      <c r="CL284" s="396"/>
      <c r="CM284" s="396"/>
      <c r="CN284" s="396"/>
      <c r="CO284" s="396"/>
      <c r="CP284" s="396"/>
      <c r="CQ284" s="396"/>
      <c r="CR284" s="380" t="s">
        <v>4340</v>
      </c>
      <c r="CS284" s="396"/>
      <c r="CT284" s="396"/>
      <c r="CU284" s="396"/>
      <c r="CV284" s="396"/>
      <c r="CW284" s="396"/>
      <c r="CX284" s="396"/>
      <c r="CY284" s="396"/>
      <c r="CZ284" s="396"/>
      <c r="DA284" s="396"/>
      <c r="DB284" s="396"/>
      <c r="DC284" s="396"/>
      <c r="DD284" s="396"/>
    </row>
    <row r="285" spans="37:108" ht="15" hidden="1" customHeight="1">
      <c r="AK285" s="113" t="str">
        <f t="shared" si="12"/>
        <v/>
      </c>
      <c r="AL285" s="113" t="str">
        <f t="shared" si="13"/>
        <v/>
      </c>
      <c r="AM285" s="114" t="str">
        <f t="shared" si="14"/>
        <v/>
      </c>
      <c r="AN285" s="395"/>
      <c r="AO285" s="114">
        <v>277</v>
      </c>
      <c r="AP285" s="365"/>
      <c r="AQ285" s="365"/>
      <c r="AR285" s="365"/>
      <c r="AS285" s="365"/>
      <c r="AT285" s="365"/>
      <c r="AU285" s="365"/>
      <c r="AV285" s="365"/>
      <c r="AW285" s="365"/>
      <c r="AX285" s="365"/>
      <c r="AY285" s="365"/>
      <c r="AZ285" s="365"/>
      <c r="BA285" s="365"/>
      <c r="BB285" s="365"/>
      <c r="BC285" s="365"/>
      <c r="BD285" s="365"/>
      <c r="BE285" s="365"/>
      <c r="BF285" s="365"/>
      <c r="BG285" s="365"/>
      <c r="BH285" s="365"/>
      <c r="BI285" s="114" t="s">
        <v>4341</v>
      </c>
      <c r="BJ285" s="365"/>
      <c r="BK285" s="365"/>
      <c r="BL285" s="365"/>
      <c r="BM285" s="365"/>
      <c r="BN285" s="365"/>
      <c r="BO285" s="365"/>
      <c r="BP285" s="365"/>
      <c r="BQ285" s="365"/>
      <c r="BR285" s="365"/>
      <c r="BS285" s="365"/>
      <c r="BT285" s="365"/>
      <c r="BU285" s="365"/>
      <c r="BV285" s="395"/>
      <c r="BW285" s="395"/>
      <c r="BX285" s="395"/>
      <c r="BY285" s="396"/>
      <c r="BZ285" s="396"/>
      <c r="CA285" s="396"/>
      <c r="CB285" s="396"/>
      <c r="CC285" s="396"/>
      <c r="CD285" s="396"/>
      <c r="CE285" s="396"/>
      <c r="CF285" s="396"/>
      <c r="CG285" s="396"/>
      <c r="CH285" s="396"/>
      <c r="CI285" s="396"/>
      <c r="CJ285" s="396"/>
      <c r="CK285" s="396"/>
      <c r="CL285" s="396"/>
      <c r="CM285" s="396"/>
      <c r="CN285" s="396"/>
      <c r="CO285" s="396"/>
      <c r="CP285" s="396"/>
      <c r="CQ285" s="396"/>
      <c r="CR285" s="380" t="s">
        <v>4342</v>
      </c>
      <c r="CS285" s="396"/>
      <c r="CT285" s="396"/>
      <c r="CU285" s="396"/>
      <c r="CV285" s="396"/>
      <c r="CW285" s="396"/>
      <c r="CX285" s="396"/>
      <c r="CY285" s="396"/>
      <c r="CZ285" s="396"/>
      <c r="DA285" s="396"/>
      <c r="DB285" s="396"/>
      <c r="DC285" s="396"/>
      <c r="DD285" s="396"/>
    </row>
    <row r="286" spans="37:108" ht="15" hidden="1" customHeight="1">
      <c r="AK286" s="113" t="str">
        <f t="shared" si="12"/>
        <v/>
      </c>
      <c r="AL286" s="113" t="str">
        <f t="shared" si="13"/>
        <v/>
      </c>
      <c r="AM286" s="114" t="str">
        <f t="shared" si="14"/>
        <v/>
      </c>
      <c r="AN286" s="395"/>
      <c r="AO286" s="114">
        <v>278</v>
      </c>
      <c r="AP286" s="365"/>
      <c r="AQ286" s="365"/>
      <c r="AR286" s="365"/>
      <c r="AS286" s="365"/>
      <c r="AT286" s="365"/>
      <c r="AU286" s="365"/>
      <c r="AV286" s="365"/>
      <c r="AW286" s="365"/>
      <c r="AX286" s="365"/>
      <c r="AY286" s="365"/>
      <c r="AZ286" s="365"/>
      <c r="BA286" s="365"/>
      <c r="BB286" s="365"/>
      <c r="BC286" s="365"/>
      <c r="BD286" s="365"/>
      <c r="BE286" s="365"/>
      <c r="BF286" s="365"/>
      <c r="BG286" s="365"/>
      <c r="BH286" s="365"/>
      <c r="BI286" s="114" t="s">
        <v>4343</v>
      </c>
      <c r="BJ286" s="365"/>
      <c r="BK286" s="365"/>
      <c r="BL286" s="365"/>
      <c r="BM286" s="365"/>
      <c r="BN286" s="365"/>
      <c r="BO286" s="365"/>
      <c r="BP286" s="365"/>
      <c r="BQ286" s="365"/>
      <c r="BR286" s="365"/>
      <c r="BS286" s="365"/>
      <c r="BT286" s="365"/>
      <c r="BU286" s="365"/>
      <c r="BV286" s="395"/>
      <c r="BW286" s="395"/>
      <c r="BX286" s="395"/>
      <c r="BY286" s="396"/>
      <c r="BZ286" s="396"/>
      <c r="CA286" s="396"/>
      <c r="CB286" s="396"/>
      <c r="CC286" s="396"/>
      <c r="CD286" s="396"/>
      <c r="CE286" s="396"/>
      <c r="CF286" s="396"/>
      <c r="CG286" s="396"/>
      <c r="CH286" s="396"/>
      <c r="CI286" s="396"/>
      <c r="CJ286" s="396"/>
      <c r="CK286" s="396"/>
      <c r="CL286" s="396"/>
      <c r="CM286" s="396"/>
      <c r="CN286" s="396"/>
      <c r="CO286" s="396"/>
      <c r="CP286" s="396"/>
      <c r="CQ286" s="396"/>
      <c r="CR286" s="380" t="s">
        <v>4344</v>
      </c>
      <c r="CS286" s="396"/>
      <c r="CT286" s="396"/>
      <c r="CU286" s="396"/>
      <c r="CV286" s="396"/>
      <c r="CW286" s="396"/>
      <c r="CX286" s="396"/>
      <c r="CY286" s="396"/>
      <c r="CZ286" s="396"/>
      <c r="DA286" s="396"/>
      <c r="DB286" s="396"/>
      <c r="DC286" s="396"/>
      <c r="DD286" s="396"/>
    </row>
    <row r="287" spans="37:108" ht="15" hidden="1" customHeight="1">
      <c r="AK287" s="113" t="str">
        <f t="shared" si="12"/>
        <v/>
      </c>
      <c r="AL287" s="113" t="str">
        <f t="shared" si="13"/>
        <v/>
      </c>
      <c r="AM287" s="114" t="str">
        <f t="shared" si="14"/>
        <v/>
      </c>
      <c r="AN287" s="395"/>
      <c r="AO287" s="114">
        <v>279</v>
      </c>
      <c r="AP287" s="365"/>
      <c r="AQ287" s="365"/>
      <c r="AR287" s="365"/>
      <c r="AS287" s="365"/>
      <c r="AT287" s="365"/>
      <c r="AU287" s="365"/>
      <c r="AV287" s="365"/>
      <c r="AW287" s="365"/>
      <c r="AX287" s="365"/>
      <c r="AY287" s="365"/>
      <c r="AZ287" s="365"/>
      <c r="BA287" s="365"/>
      <c r="BB287" s="365"/>
      <c r="BC287" s="365"/>
      <c r="BD287" s="365"/>
      <c r="BE287" s="365"/>
      <c r="BF287" s="365"/>
      <c r="BG287" s="365"/>
      <c r="BH287" s="365"/>
      <c r="BI287" s="114" t="s">
        <v>4345</v>
      </c>
      <c r="BJ287" s="365"/>
      <c r="BK287" s="365"/>
      <c r="BL287" s="365"/>
      <c r="BM287" s="365"/>
      <c r="BN287" s="365"/>
      <c r="BO287" s="365"/>
      <c r="BP287" s="365"/>
      <c r="BQ287" s="365"/>
      <c r="BR287" s="365"/>
      <c r="BS287" s="365"/>
      <c r="BT287" s="365"/>
      <c r="BU287" s="365"/>
      <c r="BV287" s="395"/>
      <c r="BW287" s="395"/>
      <c r="BX287" s="395"/>
      <c r="BY287" s="396"/>
      <c r="BZ287" s="396"/>
      <c r="CA287" s="396"/>
      <c r="CB287" s="396"/>
      <c r="CC287" s="396"/>
      <c r="CD287" s="396"/>
      <c r="CE287" s="396"/>
      <c r="CF287" s="396"/>
      <c r="CG287" s="396"/>
      <c r="CH287" s="396"/>
      <c r="CI287" s="396"/>
      <c r="CJ287" s="396"/>
      <c r="CK287" s="396"/>
      <c r="CL287" s="396"/>
      <c r="CM287" s="396"/>
      <c r="CN287" s="396"/>
      <c r="CO287" s="396"/>
      <c r="CP287" s="396"/>
      <c r="CQ287" s="396"/>
      <c r="CR287" s="380" t="s">
        <v>4346</v>
      </c>
      <c r="CS287" s="396"/>
      <c r="CT287" s="396"/>
      <c r="CU287" s="396"/>
      <c r="CV287" s="396"/>
      <c r="CW287" s="396"/>
      <c r="CX287" s="396"/>
      <c r="CY287" s="396"/>
      <c r="CZ287" s="396"/>
      <c r="DA287" s="396"/>
      <c r="DB287" s="396"/>
      <c r="DC287" s="396"/>
      <c r="DD287" s="396"/>
    </row>
    <row r="288" spans="37:108" ht="15" hidden="1" customHeight="1">
      <c r="AK288" s="113" t="str">
        <f t="shared" si="12"/>
        <v/>
      </c>
      <c r="AL288" s="113" t="str">
        <f t="shared" si="13"/>
        <v/>
      </c>
      <c r="AM288" s="114" t="str">
        <f t="shared" si="14"/>
        <v/>
      </c>
      <c r="AN288" s="395"/>
      <c r="AO288" s="114">
        <v>280</v>
      </c>
      <c r="AP288" s="365"/>
      <c r="AQ288" s="365"/>
      <c r="AR288" s="365"/>
      <c r="AS288" s="365"/>
      <c r="AT288" s="365"/>
      <c r="AU288" s="365"/>
      <c r="AV288" s="365"/>
      <c r="AW288" s="365"/>
      <c r="AX288" s="365"/>
      <c r="AY288" s="365"/>
      <c r="AZ288" s="365"/>
      <c r="BA288" s="365"/>
      <c r="BB288" s="365"/>
      <c r="BC288" s="365"/>
      <c r="BD288" s="365"/>
      <c r="BE288" s="365"/>
      <c r="BF288" s="365"/>
      <c r="BG288" s="365"/>
      <c r="BH288" s="365"/>
      <c r="BI288" s="114" t="s">
        <v>4347</v>
      </c>
      <c r="BJ288" s="365"/>
      <c r="BK288" s="365"/>
      <c r="BL288" s="365"/>
      <c r="BM288" s="365"/>
      <c r="BN288" s="365"/>
      <c r="BO288" s="365"/>
      <c r="BP288" s="365"/>
      <c r="BQ288" s="365"/>
      <c r="BR288" s="365"/>
      <c r="BS288" s="365"/>
      <c r="BT288" s="365"/>
      <c r="BU288" s="365"/>
      <c r="BV288" s="395"/>
      <c r="BW288" s="395"/>
      <c r="BX288" s="395"/>
      <c r="BY288" s="396"/>
      <c r="BZ288" s="396"/>
      <c r="CA288" s="396"/>
      <c r="CB288" s="396"/>
      <c r="CC288" s="396"/>
      <c r="CD288" s="396"/>
      <c r="CE288" s="396"/>
      <c r="CF288" s="396"/>
      <c r="CG288" s="396"/>
      <c r="CH288" s="396"/>
      <c r="CI288" s="396"/>
      <c r="CJ288" s="396"/>
      <c r="CK288" s="396"/>
      <c r="CL288" s="396"/>
      <c r="CM288" s="396"/>
      <c r="CN288" s="396"/>
      <c r="CO288" s="396"/>
      <c r="CP288" s="396"/>
      <c r="CQ288" s="396"/>
      <c r="CR288" s="380" t="s">
        <v>4348</v>
      </c>
      <c r="CS288" s="396"/>
      <c r="CT288" s="396"/>
      <c r="CU288" s="396"/>
      <c r="CV288" s="396"/>
      <c r="CW288" s="396"/>
      <c r="CX288" s="396"/>
      <c r="CY288" s="396"/>
      <c r="CZ288" s="396"/>
      <c r="DA288" s="396"/>
      <c r="DB288" s="396"/>
      <c r="DC288" s="396"/>
      <c r="DD288" s="396"/>
    </row>
    <row r="289" spans="37:108" ht="15" hidden="1" customHeight="1">
      <c r="AK289" s="113" t="str">
        <f t="shared" si="12"/>
        <v/>
      </c>
      <c r="AL289" s="113" t="str">
        <f t="shared" si="13"/>
        <v/>
      </c>
      <c r="AM289" s="114" t="str">
        <f t="shared" si="14"/>
        <v/>
      </c>
      <c r="AN289" s="395"/>
      <c r="AO289" s="114">
        <v>281</v>
      </c>
      <c r="AP289" s="365"/>
      <c r="AQ289" s="365"/>
      <c r="AR289" s="365"/>
      <c r="AS289" s="365"/>
      <c r="AT289" s="365"/>
      <c r="AU289" s="365"/>
      <c r="AV289" s="365"/>
      <c r="AW289" s="365"/>
      <c r="AX289" s="365"/>
      <c r="AY289" s="365"/>
      <c r="AZ289" s="365"/>
      <c r="BA289" s="365"/>
      <c r="BB289" s="365"/>
      <c r="BC289" s="365"/>
      <c r="BD289" s="365"/>
      <c r="BE289" s="365"/>
      <c r="BF289" s="365"/>
      <c r="BG289" s="365"/>
      <c r="BH289" s="365"/>
      <c r="BI289" s="114" t="s">
        <v>4349</v>
      </c>
      <c r="BJ289" s="365"/>
      <c r="BK289" s="365"/>
      <c r="BL289" s="365"/>
      <c r="BM289" s="365"/>
      <c r="BN289" s="365"/>
      <c r="BO289" s="365"/>
      <c r="BP289" s="365"/>
      <c r="BQ289" s="365"/>
      <c r="BR289" s="365"/>
      <c r="BS289" s="365"/>
      <c r="BT289" s="365"/>
      <c r="BU289" s="365"/>
      <c r="BV289" s="395"/>
      <c r="BW289" s="395"/>
      <c r="BX289" s="395"/>
      <c r="BY289" s="396"/>
      <c r="BZ289" s="396"/>
      <c r="CA289" s="396"/>
      <c r="CB289" s="396"/>
      <c r="CC289" s="396"/>
      <c r="CD289" s="396"/>
      <c r="CE289" s="396"/>
      <c r="CF289" s="396"/>
      <c r="CG289" s="396"/>
      <c r="CH289" s="396"/>
      <c r="CI289" s="396"/>
      <c r="CJ289" s="396"/>
      <c r="CK289" s="396"/>
      <c r="CL289" s="396"/>
      <c r="CM289" s="396"/>
      <c r="CN289" s="396"/>
      <c r="CO289" s="396"/>
      <c r="CP289" s="396"/>
      <c r="CQ289" s="396"/>
      <c r="CR289" s="380" t="s">
        <v>4350</v>
      </c>
      <c r="CS289" s="396"/>
      <c r="CT289" s="396"/>
      <c r="CU289" s="396"/>
      <c r="CV289" s="396"/>
      <c r="CW289" s="396"/>
      <c r="CX289" s="396"/>
      <c r="CY289" s="396"/>
      <c r="CZ289" s="396"/>
      <c r="DA289" s="396"/>
      <c r="DB289" s="396"/>
      <c r="DC289" s="396"/>
      <c r="DD289" s="396"/>
    </row>
    <row r="290" spans="37:108" ht="15" hidden="1" customHeight="1">
      <c r="AK290" s="113" t="str">
        <f t="shared" si="12"/>
        <v/>
      </c>
      <c r="AL290" s="113" t="str">
        <f t="shared" si="13"/>
        <v/>
      </c>
      <c r="AM290" s="114" t="str">
        <f t="shared" si="14"/>
        <v/>
      </c>
      <c r="AN290" s="395"/>
      <c r="AO290" s="114">
        <v>282</v>
      </c>
      <c r="AP290" s="365"/>
      <c r="AQ290" s="365"/>
      <c r="AR290" s="365"/>
      <c r="AS290" s="365"/>
      <c r="AT290" s="365"/>
      <c r="AU290" s="365"/>
      <c r="AV290" s="365"/>
      <c r="AW290" s="365"/>
      <c r="AX290" s="365"/>
      <c r="AY290" s="365"/>
      <c r="AZ290" s="365"/>
      <c r="BA290" s="365"/>
      <c r="BB290" s="365"/>
      <c r="BC290" s="365"/>
      <c r="BD290" s="365"/>
      <c r="BE290" s="365"/>
      <c r="BF290" s="365"/>
      <c r="BG290" s="365"/>
      <c r="BH290" s="365"/>
      <c r="BI290" s="114" t="s">
        <v>4351</v>
      </c>
      <c r="BJ290" s="365"/>
      <c r="BK290" s="365"/>
      <c r="BL290" s="365"/>
      <c r="BM290" s="365"/>
      <c r="BN290" s="365"/>
      <c r="BO290" s="365"/>
      <c r="BP290" s="365"/>
      <c r="BQ290" s="365"/>
      <c r="BR290" s="365"/>
      <c r="BS290" s="365"/>
      <c r="BT290" s="365"/>
      <c r="BU290" s="365"/>
      <c r="BV290" s="395"/>
      <c r="BW290" s="395"/>
      <c r="BX290" s="395"/>
      <c r="BY290" s="396"/>
      <c r="BZ290" s="396"/>
      <c r="CA290" s="396"/>
      <c r="CB290" s="396"/>
      <c r="CC290" s="396"/>
      <c r="CD290" s="396"/>
      <c r="CE290" s="396"/>
      <c r="CF290" s="396"/>
      <c r="CG290" s="396"/>
      <c r="CH290" s="396"/>
      <c r="CI290" s="396"/>
      <c r="CJ290" s="396"/>
      <c r="CK290" s="396"/>
      <c r="CL290" s="396"/>
      <c r="CM290" s="396"/>
      <c r="CN290" s="396"/>
      <c r="CO290" s="396"/>
      <c r="CP290" s="396"/>
      <c r="CQ290" s="396"/>
      <c r="CR290" s="380" t="s">
        <v>4352</v>
      </c>
      <c r="CS290" s="396"/>
      <c r="CT290" s="396"/>
      <c r="CU290" s="396"/>
      <c r="CV290" s="396"/>
      <c r="CW290" s="396"/>
      <c r="CX290" s="396"/>
      <c r="CY290" s="396"/>
      <c r="CZ290" s="396"/>
      <c r="DA290" s="396"/>
      <c r="DB290" s="396"/>
      <c r="DC290" s="396"/>
      <c r="DD290" s="396"/>
    </row>
    <row r="291" spans="37:108" ht="15" hidden="1" customHeight="1">
      <c r="AK291" s="113" t="str">
        <f t="shared" si="12"/>
        <v/>
      </c>
      <c r="AL291" s="113" t="str">
        <f t="shared" si="13"/>
        <v/>
      </c>
      <c r="AM291" s="114" t="str">
        <f t="shared" si="14"/>
        <v/>
      </c>
      <c r="AN291" s="395"/>
      <c r="AO291" s="114">
        <v>283</v>
      </c>
      <c r="AP291" s="365"/>
      <c r="AQ291" s="365"/>
      <c r="AR291" s="365"/>
      <c r="AS291" s="365"/>
      <c r="AT291" s="365"/>
      <c r="AU291" s="365"/>
      <c r="AV291" s="365"/>
      <c r="AW291" s="365"/>
      <c r="AX291" s="365"/>
      <c r="AY291" s="365"/>
      <c r="AZ291" s="365"/>
      <c r="BA291" s="365"/>
      <c r="BB291" s="365"/>
      <c r="BC291" s="365"/>
      <c r="BD291" s="365"/>
      <c r="BE291" s="365"/>
      <c r="BF291" s="365"/>
      <c r="BG291" s="365"/>
      <c r="BH291" s="365"/>
      <c r="BI291" s="114" t="s">
        <v>4353</v>
      </c>
      <c r="BJ291" s="365"/>
      <c r="BK291" s="365"/>
      <c r="BL291" s="365"/>
      <c r="BM291" s="365"/>
      <c r="BN291" s="365"/>
      <c r="BO291" s="365"/>
      <c r="BP291" s="365"/>
      <c r="BQ291" s="365"/>
      <c r="BR291" s="365"/>
      <c r="BS291" s="365"/>
      <c r="BT291" s="365"/>
      <c r="BU291" s="365"/>
      <c r="BV291" s="395"/>
      <c r="BW291" s="395"/>
      <c r="BX291" s="395"/>
      <c r="BY291" s="396"/>
      <c r="BZ291" s="396"/>
      <c r="CA291" s="396"/>
      <c r="CB291" s="396"/>
      <c r="CC291" s="396"/>
      <c r="CD291" s="396"/>
      <c r="CE291" s="396"/>
      <c r="CF291" s="396"/>
      <c r="CG291" s="396"/>
      <c r="CH291" s="396"/>
      <c r="CI291" s="396"/>
      <c r="CJ291" s="396"/>
      <c r="CK291" s="396"/>
      <c r="CL291" s="396"/>
      <c r="CM291" s="396"/>
      <c r="CN291" s="396"/>
      <c r="CO291" s="396"/>
      <c r="CP291" s="396"/>
      <c r="CQ291" s="396"/>
      <c r="CR291" s="380" t="s">
        <v>4354</v>
      </c>
      <c r="CS291" s="396"/>
      <c r="CT291" s="396"/>
      <c r="CU291" s="396"/>
      <c r="CV291" s="396"/>
      <c r="CW291" s="396"/>
      <c r="CX291" s="396"/>
      <c r="CY291" s="396"/>
      <c r="CZ291" s="396"/>
      <c r="DA291" s="396"/>
      <c r="DB291" s="396"/>
      <c r="DC291" s="396"/>
      <c r="DD291" s="396"/>
    </row>
    <row r="292" spans="37:108" ht="15" hidden="1" customHeight="1">
      <c r="AK292" s="113" t="str">
        <f t="shared" si="12"/>
        <v/>
      </c>
      <c r="AL292" s="113" t="str">
        <f t="shared" si="13"/>
        <v/>
      </c>
      <c r="AM292" s="114" t="str">
        <f t="shared" si="14"/>
        <v/>
      </c>
      <c r="AN292" s="395"/>
      <c r="AO292" s="114">
        <v>284</v>
      </c>
      <c r="AP292" s="365"/>
      <c r="AQ292" s="365"/>
      <c r="AR292" s="365"/>
      <c r="AS292" s="365"/>
      <c r="AT292" s="365"/>
      <c r="AU292" s="365"/>
      <c r="AV292" s="365"/>
      <c r="AW292" s="365"/>
      <c r="AX292" s="365"/>
      <c r="AY292" s="365"/>
      <c r="AZ292" s="365"/>
      <c r="BA292" s="365"/>
      <c r="BB292" s="365"/>
      <c r="BC292" s="365"/>
      <c r="BD292" s="365"/>
      <c r="BE292" s="365"/>
      <c r="BF292" s="365"/>
      <c r="BG292" s="365"/>
      <c r="BH292" s="365"/>
      <c r="BI292" s="114" t="s">
        <v>4355</v>
      </c>
      <c r="BJ292" s="365"/>
      <c r="BK292" s="365"/>
      <c r="BL292" s="365"/>
      <c r="BM292" s="365"/>
      <c r="BN292" s="365"/>
      <c r="BO292" s="365"/>
      <c r="BP292" s="365"/>
      <c r="BQ292" s="365"/>
      <c r="BR292" s="365"/>
      <c r="BS292" s="365"/>
      <c r="BT292" s="365"/>
      <c r="BU292" s="365"/>
      <c r="BV292" s="395"/>
      <c r="BW292" s="395"/>
      <c r="BX292" s="395"/>
      <c r="BY292" s="396"/>
      <c r="BZ292" s="396"/>
      <c r="CA292" s="396"/>
      <c r="CB292" s="396"/>
      <c r="CC292" s="396"/>
      <c r="CD292" s="396"/>
      <c r="CE292" s="396"/>
      <c r="CF292" s="396"/>
      <c r="CG292" s="396"/>
      <c r="CH292" s="396"/>
      <c r="CI292" s="396"/>
      <c r="CJ292" s="396"/>
      <c r="CK292" s="396"/>
      <c r="CL292" s="396"/>
      <c r="CM292" s="396"/>
      <c r="CN292" s="396"/>
      <c r="CO292" s="396"/>
      <c r="CP292" s="396"/>
      <c r="CQ292" s="396"/>
      <c r="CR292" s="380" t="s">
        <v>4356</v>
      </c>
      <c r="CS292" s="396"/>
      <c r="CT292" s="396"/>
      <c r="CU292" s="396"/>
      <c r="CV292" s="396"/>
      <c r="CW292" s="396"/>
      <c r="CX292" s="396"/>
      <c r="CY292" s="396"/>
      <c r="CZ292" s="396"/>
      <c r="DA292" s="396"/>
      <c r="DB292" s="396"/>
      <c r="DC292" s="396"/>
      <c r="DD292" s="396"/>
    </row>
    <row r="293" spans="37:108" ht="15" hidden="1" customHeight="1">
      <c r="AK293" s="113" t="str">
        <f t="shared" si="12"/>
        <v/>
      </c>
      <c r="AL293" s="113" t="str">
        <f t="shared" si="13"/>
        <v/>
      </c>
      <c r="AM293" s="114" t="str">
        <f t="shared" si="14"/>
        <v/>
      </c>
      <c r="AN293" s="395"/>
      <c r="AO293" s="114">
        <v>285</v>
      </c>
      <c r="AP293" s="365"/>
      <c r="AQ293" s="365"/>
      <c r="AR293" s="365"/>
      <c r="AS293" s="365"/>
      <c r="AT293" s="365"/>
      <c r="AU293" s="365"/>
      <c r="AV293" s="365"/>
      <c r="AW293" s="365"/>
      <c r="AX293" s="365"/>
      <c r="AY293" s="365"/>
      <c r="AZ293" s="365"/>
      <c r="BA293" s="365"/>
      <c r="BB293" s="365"/>
      <c r="BC293" s="365"/>
      <c r="BD293" s="365"/>
      <c r="BE293" s="365"/>
      <c r="BF293" s="365"/>
      <c r="BG293" s="365"/>
      <c r="BH293" s="365"/>
      <c r="BI293" s="114" t="s">
        <v>4357</v>
      </c>
      <c r="BJ293" s="365"/>
      <c r="BK293" s="365"/>
      <c r="BL293" s="365"/>
      <c r="BM293" s="365"/>
      <c r="BN293" s="365"/>
      <c r="BO293" s="365"/>
      <c r="BP293" s="365"/>
      <c r="BQ293" s="365"/>
      <c r="BR293" s="365"/>
      <c r="BS293" s="365"/>
      <c r="BT293" s="365"/>
      <c r="BU293" s="365"/>
      <c r="BV293" s="395"/>
      <c r="BW293" s="395"/>
      <c r="BX293" s="395"/>
      <c r="BY293" s="396"/>
      <c r="BZ293" s="396"/>
      <c r="CA293" s="396"/>
      <c r="CB293" s="396"/>
      <c r="CC293" s="396"/>
      <c r="CD293" s="396"/>
      <c r="CE293" s="396"/>
      <c r="CF293" s="396"/>
      <c r="CG293" s="396"/>
      <c r="CH293" s="396"/>
      <c r="CI293" s="396"/>
      <c r="CJ293" s="396"/>
      <c r="CK293" s="396"/>
      <c r="CL293" s="396"/>
      <c r="CM293" s="396"/>
      <c r="CN293" s="396"/>
      <c r="CO293" s="396"/>
      <c r="CP293" s="396"/>
      <c r="CQ293" s="396"/>
      <c r="CR293" s="380" t="s">
        <v>4358</v>
      </c>
      <c r="CS293" s="396"/>
      <c r="CT293" s="396"/>
      <c r="CU293" s="396"/>
      <c r="CV293" s="396"/>
      <c r="CW293" s="396"/>
      <c r="CX293" s="396"/>
      <c r="CY293" s="396"/>
      <c r="CZ293" s="396"/>
      <c r="DA293" s="396"/>
      <c r="DB293" s="396"/>
      <c r="DC293" s="396"/>
      <c r="DD293" s="396"/>
    </row>
    <row r="294" spans="37:108" ht="15" hidden="1" customHeight="1">
      <c r="AK294" s="113" t="str">
        <f t="shared" si="12"/>
        <v/>
      </c>
      <c r="AL294" s="113" t="str">
        <f t="shared" si="13"/>
        <v/>
      </c>
      <c r="AM294" s="114" t="str">
        <f t="shared" si="14"/>
        <v/>
      </c>
      <c r="AN294" s="395"/>
      <c r="AO294" s="114">
        <v>286</v>
      </c>
      <c r="AP294" s="365"/>
      <c r="AQ294" s="365"/>
      <c r="AR294" s="365"/>
      <c r="AS294" s="365"/>
      <c r="AT294" s="365"/>
      <c r="AU294" s="365"/>
      <c r="AV294" s="365"/>
      <c r="AW294" s="365"/>
      <c r="AX294" s="365"/>
      <c r="AY294" s="365"/>
      <c r="AZ294" s="365"/>
      <c r="BA294" s="365"/>
      <c r="BB294" s="365"/>
      <c r="BC294" s="365"/>
      <c r="BD294" s="365"/>
      <c r="BE294" s="365"/>
      <c r="BF294" s="365"/>
      <c r="BG294" s="365"/>
      <c r="BH294" s="365"/>
      <c r="BI294" s="114" t="s">
        <v>4359</v>
      </c>
      <c r="BJ294" s="365"/>
      <c r="BK294" s="365"/>
      <c r="BL294" s="365"/>
      <c r="BM294" s="365"/>
      <c r="BN294" s="365"/>
      <c r="BO294" s="365"/>
      <c r="BP294" s="365"/>
      <c r="BQ294" s="365"/>
      <c r="BR294" s="365"/>
      <c r="BS294" s="365"/>
      <c r="BT294" s="365"/>
      <c r="BU294" s="365"/>
      <c r="BV294" s="395"/>
      <c r="BW294" s="395"/>
      <c r="BX294" s="395"/>
      <c r="BY294" s="396"/>
      <c r="BZ294" s="396"/>
      <c r="CA294" s="396"/>
      <c r="CB294" s="396"/>
      <c r="CC294" s="396"/>
      <c r="CD294" s="396"/>
      <c r="CE294" s="396"/>
      <c r="CF294" s="396"/>
      <c r="CG294" s="396"/>
      <c r="CH294" s="396"/>
      <c r="CI294" s="396"/>
      <c r="CJ294" s="396"/>
      <c r="CK294" s="396"/>
      <c r="CL294" s="396"/>
      <c r="CM294" s="396"/>
      <c r="CN294" s="396"/>
      <c r="CO294" s="396"/>
      <c r="CP294" s="396"/>
      <c r="CQ294" s="396"/>
      <c r="CR294" s="380" t="s">
        <v>4360</v>
      </c>
      <c r="CS294" s="396"/>
      <c r="CT294" s="396"/>
      <c r="CU294" s="396"/>
      <c r="CV294" s="396"/>
      <c r="CW294" s="396"/>
      <c r="CX294" s="396"/>
      <c r="CY294" s="396"/>
      <c r="CZ294" s="396"/>
      <c r="DA294" s="396"/>
      <c r="DB294" s="396"/>
      <c r="DC294" s="396"/>
      <c r="DD294" s="396"/>
    </row>
    <row r="295" spans="37:108" ht="15" hidden="1" customHeight="1">
      <c r="AK295" s="113" t="str">
        <f t="shared" si="12"/>
        <v/>
      </c>
      <c r="AL295" s="113" t="str">
        <f t="shared" si="13"/>
        <v/>
      </c>
      <c r="AM295" s="114" t="str">
        <f t="shared" si="14"/>
        <v/>
      </c>
      <c r="AN295" s="395"/>
      <c r="AO295" s="114">
        <v>287</v>
      </c>
      <c r="AP295" s="365"/>
      <c r="AQ295" s="365"/>
      <c r="AR295" s="365"/>
      <c r="AS295" s="365"/>
      <c r="AT295" s="365"/>
      <c r="AU295" s="365"/>
      <c r="AV295" s="365"/>
      <c r="AW295" s="365"/>
      <c r="AX295" s="365"/>
      <c r="AY295" s="365"/>
      <c r="AZ295" s="365"/>
      <c r="BA295" s="365"/>
      <c r="BB295" s="365"/>
      <c r="BC295" s="365"/>
      <c r="BD295" s="365"/>
      <c r="BE295" s="365"/>
      <c r="BF295" s="365"/>
      <c r="BG295" s="365"/>
      <c r="BH295" s="365"/>
      <c r="BI295" s="114" t="s">
        <v>4361</v>
      </c>
      <c r="BJ295" s="365"/>
      <c r="BK295" s="365"/>
      <c r="BL295" s="365"/>
      <c r="BM295" s="365"/>
      <c r="BN295" s="365"/>
      <c r="BO295" s="365"/>
      <c r="BP295" s="365"/>
      <c r="BQ295" s="365"/>
      <c r="BR295" s="365"/>
      <c r="BS295" s="365"/>
      <c r="BT295" s="365"/>
      <c r="BU295" s="365"/>
      <c r="BV295" s="395"/>
      <c r="BW295" s="395"/>
      <c r="BX295" s="395"/>
      <c r="BY295" s="396"/>
      <c r="BZ295" s="396"/>
      <c r="CA295" s="396"/>
      <c r="CB295" s="396"/>
      <c r="CC295" s="396"/>
      <c r="CD295" s="396"/>
      <c r="CE295" s="396"/>
      <c r="CF295" s="396"/>
      <c r="CG295" s="396"/>
      <c r="CH295" s="396"/>
      <c r="CI295" s="396"/>
      <c r="CJ295" s="396"/>
      <c r="CK295" s="396"/>
      <c r="CL295" s="396"/>
      <c r="CM295" s="396"/>
      <c r="CN295" s="396"/>
      <c r="CO295" s="396"/>
      <c r="CP295" s="396"/>
      <c r="CQ295" s="396"/>
      <c r="CR295" s="380" t="s">
        <v>4362</v>
      </c>
      <c r="CS295" s="396"/>
      <c r="CT295" s="396"/>
      <c r="CU295" s="396"/>
      <c r="CV295" s="396"/>
      <c r="CW295" s="396"/>
      <c r="CX295" s="396"/>
      <c r="CY295" s="396"/>
      <c r="CZ295" s="396"/>
      <c r="DA295" s="396"/>
      <c r="DB295" s="396"/>
      <c r="DC295" s="396"/>
      <c r="DD295" s="396"/>
    </row>
    <row r="296" spans="37:108" ht="15" hidden="1" customHeight="1">
      <c r="AK296" s="113" t="str">
        <f t="shared" si="12"/>
        <v/>
      </c>
      <c r="AL296" s="113" t="str">
        <f t="shared" si="13"/>
        <v/>
      </c>
      <c r="AM296" s="114" t="str">
        <f t="shared" si="14"/>
        <v/>
      </c>
      <c r="AN296" s="395"/>
      <c r="AO296" s="114">
        <v>288</v>
      </c>
      <c r="AP296" s="365"/>
      <c r="AQ296" s="365"/>
      <c r="AR296" s="365"/>
      <c r="AS296" s="365"/>
      <c r="AT296" s="365"/>
      <c r="AU296" s="365"/>
      <c r="AV296" s="365"/>
      <c r="AW296" s="365"/>
      <c r="AX296" s="365"/>
      <c r="AY296" s="365"/>
      <c r="AZ296" s="365"/>
      <c r="BA296" s="365"/>
      <c r="BB296" s="365"/>
      <c r="BC296" s="365"/>
      <c r="BD296" s="365"/>
      <c r="BE296" s="365"/>
      <c r="BF296" s="365"/>
      <c r="BG296" s="365"/>
      <c r="BH296" s="365"/>
      <c r="BI296" s="114" t="s">
        <v>4363</v>
      </c>
      <c r="BJ296" s="365"/>
      <c r="BK296" s="365"/>
      <c r="BL296" s="365"/>
      <c r="BM296" s="365"/>
      <c r="BN296" s="365"/>
      <c r="BO296" s="365"/>
      <c r="BP296" s="365"/>
      <c r="BQ296" s="365"/>
      <c r="BR296" s="365"/>
      <c r="BS296" s="365"/>
      <c r="BT296" s="365"/>
      <c r="BU296" s="365"/>
      <c r="BV296" s="395"/>
      <c r="BW296" s="395"/>
      <c r="BX296" s="395"/>
      <c r="BY296" s="396"/>
      <c r="BZ296" s="396"/>
      <c r="CA296" s="396"/>
      <c r="CB296" s="396"/>
      <c r="CC296" s="396"/>
      <c r="CD296" s="396"/>
      <c r="CE296" s="396"/>
      <c r="CF296" s="396"/>
      <c r="CG296" s="396"/>
      <c r="CH296" s="396"/>
      <c r="CI296" s="396"/>
      <c r="CJ296" s="396"/>
      <c r="CK296" s="396"/>
      <c r="CL296" s="396"/>
      <c r="CM296" s="396"/>
      <c r="CN296" s="396"/>
      <c r="CO296" s="396"/>
      <c r="CP296" s="396"/>
      <c r="CQ296" s="396"/>
      <c r="CR296" s="380" t="s">
        <v>4364</v>
      </c>
      <c r="CS296" s="396"/>
      <c r="CT296" s="396"/>
      <c r="CU296" s="396"/>
      <c r="CV296" s="396"/>
      <c r="CW296" s="396"/>
      <c r="CX296" s="396"/>
      <c r="CY296" s="396"/>
      <c r="CZ296" s="396"/>
      <c r="DA296" s="396"/>
      <c r="DB296" s="396"/>
      <c r="DC296" s="396"/>
      <c r="DD296" s="396"/>
    </row>
    <row r="297" spans="37:108" ht="15" hidden="1" customHeight="1">
      <c r="AK297" s="113" t="str">
        <f t="shared" si="12"/>
        <v/>
      </c>
      <c r="AL297" s="113" t="str">
        <f t="shared" si="13"/>
        <v/>
      </c>
      <c r="AM297" s="114" t="str">
        <f t="shared" si="14"/>
        <v/>
      </c>
      <c r="AN297" s="395"/>
      <c r="AO297" s="114">
        <v>289</v>
      </c>
      <c r="AP297" s="365"/>
      <c r="AQ297" s="365"/>
      <c r="AR297" s="365"/>
      <c r="AS297" s="365"/>
      <c r="AT297" s="365"/>
      <c r="AU297" s="365"/>
      <c r="AV297" s="365"/>
      <c r="AW297" s="365"/>
      <c r="AX297" s="365"/>
      <c r="AY297" s="365"/>
      <c r="AZ297" s="365"/>
      <c r="BA297" s="365"/>
      <c r="BB297" s="365"/>
      <c r="BC297" s="365"/>
      <c r="BD297" s="365"/>
      <c r="BE297" s="365"/>
      <c r="BF297" s="365"/>
      <c r="BG297" s="365"/>
      <c r="BH297" s="365"/>
      <c r="BI297" s="114" t="s">
        <v>4365</v>
      </c>
      <c r="BJ297" s="365"/>
      <c r="BK297" s="365"/>
      <c r="BL297" s="365"/>
      <c r="BM297" s="365"/>
      <c r="BN297" s="365"/>
      <c r="BO297" s="365"/>
      <c r="BP297" s="365"/>
      <c r="BQ297" s="365"/>
      <c r="BR297" s="365"/>
      <c r="BS297" s="365"/>
      <c r="BT297" s="365"/>
      <c r="BU297" s="365"/>
      <c r="BV297" s="395"/>
      <c r="BW297" s="395"/>
      <c r="BX297" s="395"/>
      <c r="BY297" s="396"/>
      <c r="BZ297" s="396"/>
      <c r="CA297" s="396"/>
      <c r="CB297" s="396"/>
      <c r="CC297" s="396"/>
      <c r="CD297" s="396"/>
      <c r="CE297" s="396"/>
      <c r="CF297" s="396"/>
      <c r="CG297" s="396"/>
      <c r="CH297" s="396"/>
      <c r="CI297" s="396"/>
      <c r="CJ297" s="396"/>
      <c r="CK297" s="396"/>
      <c r="CL297" s="396"/>
      <c r="CM297" s="396"/>
      <c r="CN297" s="396"/>
      <c r="CO297" s="396"/>
      <c r="CP297" s="396"/>
      <c r="CQ297" s="396"/>
      <c r="CR297" s="380" t="s">
        <v>4366</v>
      </c>
      <c r="CS297" s="396"/>
      <c r="CT297" s="396"/>
      <c r="CU297" s="396"/>
      <c r="CV297" s="396"/>
      <c r="CW297" s="396"/>
      <c r="CX297" s="396"/>
      <c r="CY297" s="396"/>
      <c r="CZ297" s="396"/>
      <c r="DA297" s="396"/>
      <c r="DB297" s="396"/>
      <c r="DC297" s="396"/>
      <c r="DD297" s="396"/>
    </row>
    <row r="298" spans="37:108" ht="15" hidden="1" customHeight="1">
      <c r="AK298" s="113" t="str">
        <f t="shared" si="12"/>
        <v/>
      </c>
      <c r="AL298" s="113" t="str">
        <f t="shared" si="13"/>
        <v/>
      </c>
      <c r="AM298" s="114" t="str">
        <f t="shared" si="14"/>
        <v/>
      </c>
      <c r="AN298" s="395"/>
      <c r="AO298" s="114">
        <v>290</v>
      </c>
      <c r="AP298" s="365"/>
      <c r="AQ298" s="365"/>
      <c r="AR298" s="365"/>
      <c r="AS298" s="365"/>
      <c r="AT298" s="365"/>
      <c r="AU298" s="365"/>
      <c r="AV298" s="365"/>
      <c r="AW298" s="365"/>
      <c r="AX298" s="365"/>
      <c r="AY298" s="365"/>
      <c r="AZ298" s="365"/>
      <c r="BA298" s="365"/>
      <c r="BB298" s="365"/>
      <c r="BC298" s="365"/>
      <c r="BD298" s="365"/>
      <c r="BE298" s="365"/>
      <c r="BF298" s="365"/>
      <c r="BG298" s="365"/>
      <c r="BH298" s="365"/>
      <c r="BI298" s="114" t="s">
        <v>4367</v>
      </c>
      <c r="BJ298" s="365"/>
      <c r="BK298" s="365"/>
      <c r="BL298" s="365"/>
      <c r="BM298" s="365"/>
      <c r="BN298" s="365"/>
      <c r="BO298" s="365"/>
      <c r="BP298" s="365"/>
      <c r="BQ298" s="365"/>
      <c r="BR298" s="365"/>
      <c r="BS298" s="365"/>
      <c r="BT298" s="365"/>
      <c r="BU298" s="365"/>
      <c r="BV298" s="395"/>
      <c r="BW298" s="395"/>
      <c r="BX298" s="395"/>
      <c r="BY298" s="396"/>
      <c r="BZ298" s="396"/>
      <c r="CA298" s="396"/>
      <c r="CB298" s="396"/>
      <c r="CC298" s="396"/>
      <c r="CD298" s="396"/>
      <c r="CE298" s="396"/>
      <c r="CF298" s="396"/>
      <c r="CG298" s="396"/>
      <c r="CH298" s="396"/>
      <c r="CI298" s="396"/>
      <c r="CJ298" s="396"/>
      <c r="CK298" s="396"/>
      <c r="CL298" s="396"/>
      <c r="CM298" s="396"/>
      <c r="CN298" s="396"/>
      <c r="CO298" s="396"/>
      <c r="CP298" s="396"/>
      <c r="CQ298" s="396"/>
      <c r="CR298" s="380" t="s">
        <v>1825</v>
      </c>
      <c r="CS298" s="396"/>
      <c r="CT298" s="396"/>
      <c r="CU298" s="396"/>
      <c r="CV298" s="396"/>
      <c r="CW298" s="396"/>
      <c r="CX298" s="396"/>
      <c r="CY298" s="396"/>
      <c r="CZ298" s="396"/>
      <c r="DA298" s="396"/>
      <c r="DB298" s="396"/>
      <c r="DC298" s="396"/>
      <c r="DD298" s="396"/>
    </row>
    <row r="299" spans="37:108" ht="15" hidden="1" customHeight="1">
      <c r="AK299" s="113" t="str">
        <f t="shared" si="12"/>
        <v/>
      </c>
      <c r="AL299" s="113" t="str">
        <f t="shared" si="13"/>
        <v/>
      </c>
      <c r="AM299" s="114" t="str">
        <f t="shared" si="14"/>
        <v/>
      </c>
      <c r="AN299" s="395"/>
      <c r="AO299" s="114">
        <v>291</v>
      </c>
      <c r="AP299" s="365"/>
      <c r="AQ299" s="365"/>
      <c r="AR299" s="365"/>
      <c r="AS299" s="365"/>
      <c r="AT299" s="365"/>
      <c r="AU299" s="365"/>
      <c r="AV299" s="365"/>
      <c r="AW299" s="365"/>
      <c r="AX299" s="365"/>
      <c r="AY299" s="365"/>
      <c r="AZ299" s="365"/>
      <c r="BA299" s="365"/>
      <c r="BB299" s="365"/>
      <c r="BC299" s="365"/>
      <c r="BD299" s="365"/>
      <c r="BE299" s="365"/>
      <c r="BF299" s="365"/>
      <c r="BG299" s="365"/>
      <c r="BH299" s="365"/>
      <c r="BI299" s="114" t="s">
        <v>4368</v>
      </c>
      <c r="BJ299" s="365"/>
      <c r="BK299" s="365"/>
      <c r="BL299" s="365"/>
      <c r="BM299" s="365"/>
      <c r="BN299" s="365"/>
      <c r="BO299" s="365"/>
      <c r="BP299" s="365"/>
      <c r="BQ299" s="365"/>
      <c r="BR299" s="365"/>
      <c r="BS299" s="365"/>
      <c r="BT299" s="365"/>
      <c r="BU299" s="365"/>
      <c r="BV299" s="395"/>
      <c r="BW299" s="395"/>
      <c r="BX299" s="395"/>
      <c r="BY299" s="396"/>
      <c r="BZ299" s="396"/>
      <c r="CA299" s="396"/>
      <c r="CB299" s="396"/>
      <c r="CC299" s="396"/>
      <c r="CD299" s="396"/>
      <c r="CE299" s="396"/>
      <c r="CF299" s="396"/>
      <c r="CG299" s="396"/>
      <c r="CH299" s="396"/>
      <c r="CI299" s="396"/>
      <c r="CJ299" s="396"/>
      <c r="CK299" s="396"/>
      <c r="CL299" s="396"/>
      <c r="CM299" s="396"/>
      <c r="CN299" s="396"/>
      <c r="CO299" s="396"/>
      <c r="CP299" s="396"/>
      <c r="CQ299" s="396"/>
      <c r="CR299" s="380" t="s">
        <v>4369</v>
      </c>
      <c r="CS299" s="396"/>
      <c r="CT299" s="396"/>
      <c r="CU299" s="396"/>
      <c r="CV299" s="396"/>
      <c r="CW299" s="396"/>
      <c r="CX299" s="396"/>
      <c r="CY299" s="396"/>
      <c r="CZ299" s="396"/>
      <c r="DA299" s="396"/>
      <c r="DB299" s="396"/>
      <c r="DC299" s="396"/>
      <c r="DD299" s="396"/>
    </row>
    <row r="300" spans="37:108" ht="15" hidden="1" customHeight="1">
      <c r="AK300" s="113" t="str">
        <f t="shared" si="12"/>
        <v/>
      </c>
      <c r="AL300" s="113" t="str">
        <f t="shared" si="13"/>
        <v/>
      </c>
      <c r="AM300" s="114" t="str">
        <f t="shared" si="14"/>
        <v/>
      </c>
      <c r="AN300" s="395"/>
      <c r="AO300" s="114">
        <v>292</v>
      </c>
      <c r="AP300" s="365"/>
      <c r="AQ300" s="365"/>
      <c r="AR300" s="365"/>
      <c r="AS300" s="365"/>
      <c r="AT300" s="365"/>
      <c r="AU300" s="365"/>
      <c r="AV300" s="365"/>
      <c r="AW300" s="365"/>
      <c r="AX300" s="365"/>
      <c r="AY300" s="365"/>
      <c r="AZ300" s="365"/>
      <c r="BA300" s="365"/>
      <c r="BB300" s="365"/>
      <c r="BC300" s="365"/>
      <c r="BD300" s="365"/>
      <c r="BE300" s="365"/>
      <c r="BF300" s="365"/>
      <c r="BG300" s="365"/>
      <c r="BH300" s="365"/>
      <c r="BI300" s="114" t="s">
        <v>4370</v>
      </c>
      <c r="BJ300" s="365"/>
      <c r="BK300" s="365"/>
      <c r="BL300" s="365"/>
      <c r="BM300" s="365"/>
      <c r="BN300" s="365"/>
      <c r="BO300" s="365"/>
      <c r="BP300" s="365"/>
      <c r="BQ300" s="365"/>
      <c r="BR300" s="365"/>
      <c r="BS300" s="365"/>
      <c r="BT300" s="365"/>
      <c r="BU300" s="365"/>
      <c r="BV300" s="395"/>
      <c r="BW300" s="395"/>
      <c r="BX300" s="395"/>
      <c r="BY300" s="396"/>
      <c r="BZ300" s="396"/>
      <c r="CA300" s="396"/>
      <c r="CB300" s="396"/>
      <c r="CC300" s="396"/>
      <c r="CD300" s="396"/>
      <c r="CE300" s="396"/>
      <c r="CF300" s="396"/>
      <c r="CG300" s="396"/>
      <c r="CH300" s="396"/>
      <c r="CI300" s="396"/>
      <c r="CJ300" s="396"/>
      <c r="CK300" s="396"/>
      <c r="CL300" s="396"/>
      <c r="CM300" s="396"/>
      <c r="CN300" s="396"/>
      <c r="CO300" s="396"/>
      <c r="CP300" s="396"/>
      <c r="CQ300" s="396"/>
      <c r="CR300" s="380" t="s">
        <v>4371</v>
      </c>
      <c r="CS300" s="396"/>
      <c r="CT300" s="396"/>
      <c r="CU300" s="396"/>
      <c r="CV300" s="396"/>
      <c r="CW300" s="396"/>
      <c r="CX300" s="396"/>
      <c r="CY300" s="396"/>
      <c r="CZ300" s="396"/>
      <c r="DA300" s="396"/>
      <c r="DB300" s="396"/>
      <c r="DC300" s="396"/>
      <c r="DD300" s="396"/>
    </row>
    <row r="301" spans="37:108" ht="15" hidden="1" customHeight="1">
      <c r="AK301" s="113" t="str">
        <f t="shared" si="12"/>
        <v/>
      </c>
      <c r="AL301" s="113" t="str">
        <f t="shared" si="13"/>
        <v/>
      </c>
      <c r="AM301" s="114" t="str">
        <f t="shared" si="14"/>
        <v/>
      </c>
      <c r="AN301" s="395"/>
      <c r="AO301" s="114">
        <v>293</v>
      </c>
      <c r="AP301" s="365"/>
      <c r="AQ301" s="365"/>
      <c r="AR301" s="365"/>
      <c r="AS301" s="365"/>
      <c r="AT301" s="365"/>
      <c r="AU301" s="365"/>
      <c r="AV301" s="365"/>
      <c r="AW301" s="365"/>
      <c r="AX301" s="365"/>
      <c r="AY301" s="365"/>
      <c r="AZ301" s="365"/>
      <c r="BA301" s="365"/>
      <c r="BB301" s="365"/>
      <c r="BC301" s="365"/>
      <c r="BD301" s="365"/>
      <c r="BE301" s="365"/>
      <c r="BF301" s="365"/>
      <c r="BG301" s="365"/>
      <c r="BH301" s="365"/>
      <c r="BI301" s="114" t="s">
        <v>4372</v>
      </c>
      <c r="BJ301" s="365"/>
      <c r="BK301" s="365"/>
      <c r="BL301" s="365"/>
      <c r="BM301" s="365"/>
      <c r="BN301" s="365"/>
      <c r="BO301" s="365"/>
      <c r="BP301" s="365"/>
      <c r="BQ301" s="365"/>
      <c r="BR301" s="365"/>
      <c r="BS301" s="365"/>
      <c r="BT301" s="365"/>
      <c r="BU301" s="365"/>
      <c r="BV301" s="395"/>
      <c r="BW301" s="395"/>
      <c r="BX301" s="395"/>
      <c r="BY301" s="396"/>
      <c r="BZ301" s="396"/>
      <c r="CA301" s="396"/>
      <c r="CB301" s="396"/>
      <c r="CC301" s="396"/>
      <c r="CD301" s="396"/>
      <c r="CE301" s="396"/>
      <c r="CF301" s="396"/>
      <c r="CG301" s="396"/>
      <c r="CH301" s="396"/>
      <c r="CI301" s="396"/>
      <c r="CJ301" s="396"/>
      <c r="CK301" s="396"/>
      <c r="CL301" s="396"/>
      <c r="CM301" s="396"/>
      <c r="CN301" s="396"/>
      <c r="CO301" s="396"/>
      <c r="CP301" s="396"/>
      <c r="CQ301" s="396"/>
      <c r="CR301" s="380" t="s">
        <v>4373</v>
      </c>
      <c r="CS301" s="396"/>
      <c r="CT301" s="396"/>
      <c r="CU301" s="396"/>
      <c r="CV301" s="396"/>
      <c r="CW301" s="396"/>
      <c r="CX301" s="396"/>
      <c r="CY301" s="396"/>
      <c r="CZ301" s="396"/>
      <c r="DA301" s="396"/>
      <c r="DB301" s="396"/>
      <c r="DC301" s="396"/>
      <c r="DD301" s="396"/>
    </row>
    <row r="302" spans="37:108" ht="15" hidden="1" customHeight="1">
      <c r="AK302" s="113" t="str">
        <f t="shared" si="12"/>
        <v/>
      </c>
      <c r="AL302" s="113" t="str">
        <f t="shared" si="13"/>
        <v/>
      </c>
      <c r="AM302" s="114" t="str">
        <f t="shared" si="14"/>
        <v/>
      </c>
      <c r="AN302" s="395"/>
      <c r="AO302" s="114">
        <v>294</v>
      </c>
      <c r="AP302" s="365"/>
      <c r="AQ302" s="365"/>
      <c r="AR302" s="365"/>
      <c r="AS302" s="365"/>
      <c r="AT302" s="365"/>
      <c r="AU302" s="365"/>
      <c r="AV302" s="365"/>
      <c r="AW302" s="365"/>
      <c r="AX302" s="365"/>
      <c r="AY302" s="365"/>
      <c r="AZ302" s="365"/>
      <c r="BA302" s="365"/>
      <c r="BB302" s="365"/>
      <c r="BC302" s="365"/>
      <c r="BD302" s="365"/>
      <c r="BE302" s="365"/>
      <c r="BF302" s="365"/>
      <c r="BG302" s="365"/>
      <c r="BH302" s="365"/>
      <c r="BI302" s="114" t="s">
        <v>4374</v>
      </c>
      <c r="BJ302" s="365"/>
      <c r="BK302" s="365"/>
      <c r="BL302" s="365"/>
      <c r="BM302" s="365"/>
      <c r="BN302" s="365"/>
      <c r="BO302" s="365"/>
      <c r="BP302" s="365"/>
      <c r="BQ302" s="365"/>
      <c r="BR302" s="365"/>
      <c r="BS302" s="365"/>
      <c r="BT302" s="365"/>
      <c r="BU302" s="365"/>
      <c r="BV302" s="395"/>
      <c r="BW302" s="395"/>
      <c r="BX302" s="395"/>
      <c r="BY302" s="396"/>
      <c r="BZ302" s="396"/>
      <c r="CA302" s="396"/>
      <c r="CB302" s="396"/>
      <c r="CC302" s="396"/>
      <c r="CD302" s="396"/>
      <c r="CE302" s="396"/>
      <c r="CF302" s="396"/>
      <c r="CG302" s="396"/>
      <c r="CH302" s="396"/>
      <c r="CI302" s="396"/>
      <c r="CJ302" s="396"/>
      <c r="CK302" s="396"/>
      <c r="CL302" s="396"/>
      <c r="CM302" s="396"/>
      <c r="CN302" s="396"/>
      <c r="CO302" s="396"/>
      <c r="CP302" s="396"/>
      <c r="CQ302" s="396"/>
      <c r="CR302" s="380" t="s">
        <v>4375</v>
      </c>
      <c r="CS302" s="396"/>
      <c r="CT302" s="396"/>
      <c r="CU302" s="396"/>
      <c r="CV302" s="396"/>
      <c r="CW302" s="396"/>
      <c r="CX302" s="396"/>
      <c r="CY302" s="396"/>
      <c r="CZ302" s="396"/>
      <c r="DA302" s="396"/>
      <c r="DB302" s="396"/>
      <c r="DC302" s="396"/>
      <c r="DD302" s="396"/>
    </row>
    <row r="303" spans="37:108" ht="15" hidden="1" customHeight="1">
      <c r="AK303" s="113" t="str">
        <f t="shared" si="12"/>
        <v/>
      </c>
      <c r="AL303" s="113" t="str">
        <f t="shared" si="13"/>
        <v/>
      </c>
      <c r="AM303" s="114" t="str">
        <f t="shared" si="14"/>
        <v/>
      </c>
      <c r="AN303" s="395"/>
      <c r="AO303" s="114">
        <v>295</v>
      </c>
      <c r="AP303" s="365"/>
      <c r="AQ303" s="365"/>
      <c r="AR303" s="365"/>
      <c r="AS303" s="365"/>
      <c r="AT303" s="365"/>
      <c r="AU303" s="365"/>
      <c r="AV303" s="365"/>
      <c r="AW303" s="365"/>
      <c r="AX303" s="365"/>
      <c r="AY303" s="365"/>
      <c r="AZ303" s="365"/>
      <c r="BA303" s="365"/>
      <c r="BB303" s="365"/>
      <c r="BC303" s="365"/>
      <c r="BD303" s="365"/>
      <c r="BE303" s="365"/>
      <c r="BF303" s="365"/>
      <c r="BG303" s="365"/>
      <c r="BH303" s="365"/>
      <c r="BI303" s="114" t="s">
        <v>4376</v>
      </c>
      <c r="BJ303" s="365"/>
      <c r="BK303" s="365"/>
      <c r="BL303" s="365"/>
      <c r="BM303" s="365"/>
      <c r="BN303" s="365"/>
      <c r="BO303" s="365"/>
      <c r="BP303" s="365"/>
      <c r="BQ303" s="365"/>
      <c r="BR303" s="365"/>
      <c r="BS303" s="365"/>
      <c r="BT303" s="365"/>
      <c r="BU303" s="365"/>
      <c r="BV303" s="395"/>
      <c r="BW303" s="395"/>
      <c r="BX303" s="395"/>
      <c r="BY303" s="396"/>
      <c r="BZ303" s="396"/>
      <c r="CA303" s="396"/>
      <c r="CB303" s="396"/>
      <c r="CC303" s="396"/>
      <c r="CD303" s="396"/>
      <c r="CE303" s="396"/>
      <c r="CF303" s="396"/>
      <c r="CG303" s="396"/>
      <c r="CH303" s="396"/>
      <c r="CI303" s="396"/>
      <c r="CJ303" s="396"/>
      <c r="CK303" s="396"/>
      <c r="CL303" s="396"/>
      <c r="CM303" s="396"/>
      <c r="CN303" s="396"/>
      <c r="CO303" s="396"/>
      <c r="CP303" s="396"/>
      <c r="CQ303" s="396"/>
      <c r="CR303" s="380" t="s">
        <v>4377</v>
      </c>
      <c r="CS303" s="396"/>
      <c r="CT303" s="396"/>
      <c r="CU303" s="396"/>
      <c r="CV303" s="396"/>
      <c r="CW303" s="396"/>
      <c r="CX303" s="396"/>
      <c r="CY303" s="396"/>
      <c r="CZ303" s="396"/>
      <c r="DA303" s="396"/>
      <c r="DB303" s="396"/>
      <c r="DC303" s="396"/>
      <c r="DD303" s="396"/>
    </row>
    <row r="304" spans="37:108" ht="15" hidden="1" customHeight="1">
      <c r="AK304" s="113" t="str">
        <f t="shared" si="12"/>
        <v/>
      </c>
      <c r="AL304" s="113" t="str">
        <f t="shared" si="13"/>
        <v/>
      </c>
      <c r="AM304" s="114" t="str">
        <f t="shared" si="14"/>
        <v/>
      </c>
      <c r="AN304" s="395"/>
      <c r="AO304" s="114">
        <v>296</v>
      </c>
      <c r="AP304" s="365"/>
      <c r="AQ304" s="365"/>
      <c r="AR304" s="365"/>
      <c r="AS304" s="365"/>
      <c r="AT304" s="365"/>
      <c r="AU304" s="365"/>
      <c r="AV304" s="365"/>
      <c r="AW304" s="365"/>
      <c r="AX304" s="365"/>
      <c r="AY304" s="365"/>
      <c r="AZ304" s="365"/>
      <c r="BA304" s="365"/>
      <c r="BB304" s="365"/>
      <c r="BC304" s="365"/>
      <c r="BD304" s="365"/>
      <c r="BE304" s="365"/>
      <c r="BF304" s="365"/>
      <c r="BG304" s="365"/>
      <c r="BH304" s="365"/>
      <c r="BI304" s="114" t="s">
        <v>4378</v>
      </c>
      <c r="BJ304" s="365"/>
      <c r="BK304" s="365"/>
      <c r="BL304" s="365"/>
      <c r="BM304" s="365"/>
      <c r="BN304" s="365"/>
      <c r="BO304" s="365"/>
      <c r="BP304" s="365"/>
      <c r="BQ304" s="365"/>
      <c r="BR304" s="365"/>
      <c r="BS304" s="365"/>
      <c r="BT304" s="365"/>
      <c r="BU304" s="365"/>
      <c r="BV304" s="395"/>
      <c r="BW304" s="395"/>
      <c r="BX304" s="395"/>
      <c r="BY304" s="396"/>
      <c r="BZ304" s="396"/>
      <c r="CA304" s="396"/>
      <c r="CB304" s="396"/>
      <c r="CC304" s="396"/>
      <c r="CD304" s="396"/>
      <c r="CE304" s="396"/>
      <c r="CF304" s="396"/>
      <c r="CG304" s="396"/>
      <c r="CH304" s="396"/>
      <c r="CI304" s="396"/>
      <c r="CJ304" s="396"/>
      <c r="CK304" s="396"/>
      <c r="CL304" s="396"/>
      <c r="CM304" s="396"/>
      <c r="CN304" s="396"/>
      <c r="CO304" s="396"/>
      <c r="CP304" s="396"/>
      <c r="CQ304" s="396"/>
      <c r="CR304" s="380" t="s">
        <v>4379</v>
      </c>
      <c r="CS304" s="396"/>
      <c r="CT304" s="396"/>
      <c r="CU304" s="396"/>
      <c r="CV304" s="396"/>
      <c r="CW304" s="396"/>
      <c r="CX304" s="396"/>
      <c r="CY304" s="396"/>
      <c r="CZ304" s="396"/>
      <c r="DA304" s="396"/>
      <c r="DB304" s="396"/>
      <c r="DC304" s="396"/>
      <c r="DD304" s="396"/>
    </row>
    <row r="305" spans="37:108" ht="15" hidden="1" customHeight="1">
      <c r="AK305" s="113" t="str">
        <f t="shared" si="12"/>
        <v/>
      </c>
      <c r="AL305" s="113" t="str">
        <f t="shared" si="13"/>
        <v/>
      </c>
      <c r="AM305" s="114" t="str">
        <f t="shared" si="14"/>
        <v/>
      </c>
      <c r="AN305" s="395"/>
      <c r="AO305" s="114">
        <v>297</v>
      </c>
      <c r="AP305" s="365"/>
      <c r="AQ305" s="365"/>
      <c r="AR305" s="365"/>
      <c r="AS305" s="365"/>
      <c r="AT305" s="365"/>
      <c r="AU305" s="365"/>
      <c r="AV305" s="365"/>
      <c r="AW305" s="365"/>
      <c r="AX305" s="365"/>
      <c r="AY305" s="365"/>
      <c r="AZ305" s="365"/>
      <c r="BA305" s="365"/>
      <c r="BB305" s="365"/>
      <c r="BC305" s="365"/>
      <c r="BD305" s="365"/>
      <c r="BE305" s="365"/>
      <c r="BF305" s="365"/>
      <c r="BG305" s="365"/>
      <c r="BH305" s="365"/>
      <c r="BI305" s="114" t="s">
        <v>4380</v>
      </c>
      <c r="BJ305" s="365"/>
      <c r="BK305" s="365"/>
      <c r="BL305" s="365"/>
      <c r="BM305" s="365"/>
      <c r="BN305" s="365"/>
      <c r="BO305" s="365"/>
      <c r="BP305" s="365"/>
      <c r="BQ305" s="365"/>
      <c r="BR305" s="365"/>
      <c r="BS305" s="365"/>
      <c r="BT305" s="365"/>
      <c r="BU305" s="365"/>
      <c r="BV305" s="395"/>
      <c r="BW305" s="395"/>
      <c r="BX305" s="395"/>
      <c r="BY305" s="396"/>
      <c r="BZ305" s="396"/>
      <c r="CA305" s="396"/>
      <c r="CB305" s="396"/>
      <c r="CC305" s="396"/>
      <c r="CD305" s="396"/>
      <c r="CE305" s="396"/>
      <c r="CF305" s="396"/>
      <c r="CG305" s="396"/>
      <c r="CH305" s="396"/>
      <c r="CI305" s="396"/>
      <c r="CJ305" s="396"/>
      <c r="CK305" s="396"/>
      <c r="CL305" s="396"/>
      <c r="CM305" s="396"/>
      <c r="CN305" s="396"/>
      <c r="CO305" s="396"/>
      <c r="CP305" s="396"/>
      <c r="CQ305" s="396"/>
      <c r="CR305" s="380" t="s">
        <v>4381</v>
      </c>
      <c r="CS305" s="396"/>
      <c r="CT305" s="396"/>
      <c r="CU305" s="396"/>
      <c r="CV305" s="396"/>
      <c r="CW305" s="396"/>
      <c r="CX305" s="396"/>
      <c r="CY305" s="396"/>
      <c r="CZ305" s="396"/>
      <c r="DA305" s="396"/>
      <c r="DB305" s="396"/>
      <c r="DC305" s="396"/>
      <c r="DD305" s="396"/>
    </row>
    <row r="306" spans="37:108" ht="15" hidden="1" customHeight="1">
      <c r="AK306" s="113" t="str">
        <f t="shared" si="12"/>
        <v/>
      </c>
      <c r="AL306" s="113" t="str">
        <f t="shared" si="13"/>
        <v/>
      </c>
      <c r="AM306" s="114" t="str">
        <f t="shared" si="14"/>
        <v/>
      </c>
      <c r="AN306" s="395"/>
      <c r="AO306" s="114">
        <v>298</v>
      </c>
      <c r="AP306" s="365"/>
      <c r="AQ306" s="365"/>
      <c r="AR306" s="365"/>
      <c r="AS306" s="365"/>
      <c r="AT306" s="365"/>
      <c r="AU306" s="365"/>
      <c r="AV306" s="365"/>
      <c r="AW306" s="365"/>
      <c r="AX306" s="365"/>
      <c r="AY306" s="365"/>
      <c r="AZ306" s="365"/>
      <c r="BA306" s="365"/>
      <c r="BB306" s="365"/>
      <c r="BC306" s="365"/>
      <c r="BD306" s="365"/>
      <c r="BE306" s="365"/>
      <c r="BF306" s="365"/>
      <c r="BG306" s="365"/>
      <c r="BH306" s="365"/>
      <c r="BI306" s="114" t="s">
        <v>4382</v>
      </c>
      <c r="BJ306" s="365"/>
      <c r="BK306" s="365"/>
      <c r="BL306" s="365"/>
      <c r="BM306" s="365"/>
      <c r="BN306" s="365"/>
      <c r="BO306" s="365"/>
      <c r="BP306" s="365"/>
      <c r="BQ306" s="365"/>
      <c r="BR306" s="365"/>
      <c r="BS306" s="365"/>
      <c r="BT306" s="365"/>
      <c r="BU306" s="365"/>
      <c r="BV306" s="395"/>
      <c r="BW306" s="395"/>
      <c r="BX306" s="395"/>
      <c r="BY306" s="396"/>
      <c r="BZ306" s="396"/>
      <c r="CA306" s="396"/>
      <c r="CB306" s="396"/>
      <c r="CC306" s="396"/>
      <c r="CD306" s="396"/>
      <c r="CE306" s="396"/>
      <c r="CF306" s="396"/>
      <c r="CG306" s="396"/>
      <c r="CH306" s="396"/>
      <c r="CI306" s="396"/>
      <c r="CJ306" s="396"/>
      <c r="CK306" s="396"/>
      <c r="CL306" s="396"/>
      <c r="CM306" s="396"/>
      <c r="CN306" s="396"/>
      <c r="CO306" s="396"/>
      <c r="CP306" s="396"/>
      <c r="CQ306" s="396"/>
      <c r="CR306" s="380" t="s">
        <v>4383</v>
      </c>
      <c r="CS306" s="396"/>
      <c r="CT306" s="396"/>
      <c r="CU306" s="396"/>
      <c r="CV306" s="396"/>
      <c r="CW306" s="396"/>
      <c r="CX306" s="396"/>
      <c r="CY306" s="396"/>
      <c r="CZ306" s="396"/>
      <c r="DA306" s="396"/>
      <c r="DB306" s="396"/>
      <c r="DC306" s="396"/>
      <c r="DD306" s="396"/>
    </row>
    <row r="307" spans="37:108" ht="15" hidden="1" customHeight="1">
      <c r="AK307" s="113" t="str">
        <f t="shared" si="12"/>
        <v/>
      </c>
      <c r="AL307" s="113" t="str">
        <f t="shared" si="13"/>
        <v/>
      </c>
      <c r="AM307" s="114" t="str">
        <f t="shared" si="14"/>
        <v/>
      </c>
      <c r="AN307" s="395"/>
      <c r="AO307" s="114">
        <v>299</v>
      </c>
      <c r="AP307" s="365"/>
      <c r="AQ307" s="365"/>
      <c r="AR307" s="365"/>
      <c r="AS307" s="365"/>
      <c r="AT307" s="365"/>
      <c r="AU307" s="365"/>
      <c r="AV307" s="365"/>
      <c r="AW307" s="365"/>
      <c r="AX307" s="365"/>
      <c r="AY307" s="365"/>
      <c r="AZ307" s="365"/>
      <c r="BA307" s="365"/>
      <c r="BB307" s="365"/>
      <c r="BC307" s="365"/>
      <c r="BD307" s="365"/>
      <c r="BE307" s="365"/>
      <c r="BF307" s="365"/>
      <c r="BG307" s="365"/>
      <c r="BH307" s="365"/>
      <c r="BI307" s="114" t="s">
        <v>4384</v>
      </c>
      <c r="BJ307" s="365"/>
      <c r="BK307" s="365"/>
      <c r="BL307" s="365"/>
      <c r="BM307" s="365"/>
      <c r="BN307" s="365"/>
      <c r="BO307" s="365"/>
      <c r="BP307" s="365"/>
      <c r="BQ307" s="365"/>
      <c r="BR307" s="365"/>
      <c r="BS307" s="365"/>
      <c r="BT307" s="365"/>
      <c r="BU307" s="365"/>
      <c r="BV307" s="395"/>
      <c r="BW307" s="395"/>
      <c r="BX307" s="395"/>
      <c r="BY307" s="396"/>
      <c r="BZ307" s="396"/>
      <c r="CA307" s="396"/>
      <c r="CB307" s="396"/>
      <c r="CC307" s="396"/>
      <c r="CD307" s="396"/>
      <c r="CE307" s="396"/>
      <c r="CF307" s="396"/>
      <c r="CG307" s="396"/>
      <c r="CH307" s="396"/>
      <c r="CI307" s="396"/>
      <c r="CJ307" s="396"/>
      <c r="CK307" s="396"/>
      <c r="CL307" s="396"/>
      <c r="CM307" s="396"/>
      <c r="CN307" s="396"/>
      <c r="CO307" s="396"/>
      <c r="CP307" s="396"/>
      <c r="CQ307" s="396"/>
      <c r="CR307" s="380" t="s">
        <v>4385</v>
      </c>
      <c r="CS307" s="396"/>
      <c r="CT307" s="396"/>
      <c r="CU307" s="396"/>
      <c r="CV307" s="396"/>
      <c r="CW307" s="396"/>
      <c r="CX307" s="396"/>
      <c r="CY307" s="396"/>
      <c r="CZ307" s="396"/>
      <c r="DA307" s="396"/>
      <c r="DB307" s="396"/>
      <c r="DC307" s="396"/>
      <c r="DD307" s="396"/>
    </row>
    <row r="308" spans="37:108" ht="15" hidden="1" customHeight="1">
      <c r="AK308" s="113" t="str">
        <f t="shared" si="12"/>
        <v/>
      </c>
      <c r="AL308" s="113" t="str">
        <f t="shared" si="13"/>
        <v/>
      </c>
      <c r="AM308" s="114" t="str">
        <f t="shared" si="14"/>
        <v/>
      </c>
      <c r="AN308" s="395"/>
      <c r="AO308" s="114">
        <v>300</v>
      </c>
      <c r="AP308" s="365"/>
      <c r="AQ308" s="365"/>
      <c r="AR308" s="365"/>
      <c r="AS308" s="365"/>
      <c r="AT308" s="365"/>
      <c r="AU308" s="365"/>
      <c r="AV308" s="365"/>
      <c r="AW308" s="365"/>
      <c r="AX308" s="365"/>
      <c r="AY308" s="365"/>
      <c r="AZ308" s="365"/>
      <c r="BA308" s="365"/>
      <c r="BB308" s="365"/>
      <c r="BC308" s="365"/>
      <c r="BD308" s="365"/>
      <c r="BE308" s="365"/>
      <c r="BF308" s="365"/>
      <c r="BG308" s="365"/>
      <c r="BH308" s="365"/>
      <c r="BI308" s="114" t="s">
        <v>4386</v>
      </c>
      <c r="BJ308" s="365"/>
      <c r="BK308" s="365"/>
      <c r="BL308" s="365"/>
      <c r="BM308" s="365"/>
      <c r="BN308" s="365"/>
      <c r="BO308" s="365"/>
      <c r="BP308" s="365"/>
      <c r="BQ308" s="365"/>
      <c r="BR308" s="365"/>
      <c r="BS308" s="365"/>
      <c r="BT308" s="365"/>
      <c r="BU308" s="365"/>
      <c r="BV308" s="395"/>
      <c r="BW308" s="395"/>
      <c r="BX308" s="395"/>
      <c r="BY308" s="396"/>
      <c r="BZ308" s="396"/>
      <c r="CA308" s="396"/>
      <c r="CB308" s="396"/>
      <c r="CC308" s="396"/>
      <c r="CD308" s="396"/>
      <c r="CE308" s="396"/>
      <c r="CF308" s="396"/>
      <c r="CG308" s="396"/>
      <c r="CH308" s="396"/>
      <c r="CI308" s="396"/>
      <c r="CJ308" s="396"/>
      <c r="CK308" s="396"/>
      <c r="CL308" s="396"/>
      <c r="CM308" s="396"/>
      <c r="CN308" s="396"/>
      <c r="CO308" s="396"/>
      <c r="CP308" s="396"/>
      <c r="CQ308" s="396"/>
      <c r="CR308" s="380" t="s">
        <v>4387</v>
      </c>
      <c r="CS308" s="396"/>
      <c r="CT308" s="396"/>
      <c r="CU308" s="396"/>
      <c r="CV308" s="396"/>
      <c r="CW308" s="396"/>
      <c r="CX308" s="396"/>
      <c r="CY308" s="396"/>
      <c r="CZ308" s="396"/>
      <c r="DA308" s="396"/>
      <c r="DB308" s="396"/>
      <c r="DC308" s="396"/>
      <c r="DD308" s="396"/>
    </row>
    <row r="309" spans="37:108" ht="15" hidden="1" customHeight="1">
      <c r="AK309" s="113" t="str">
        <f t="shared" si="12"/>
        <v/>
      </c>
      <c r="AL309" s="113" t="str">
        <f t="shared" si="13"/>
        <v/>
      </c>
      <c r="AM309" s="114" t="str">
        <f t="shared" si="14"/>
        <v/>
      </c>
      <c r="AN309" s="395"/>
      <c r="AO309" s="114">
        <v>301</v>
      </c>
      <c r="AP309" s="365"/>
      <c r="AQ309" s="365"/>
      <c r="AR309" s="365"/>
      <c r="AS309" s="365"/>
      <c r="AT309" s="365"/>
      <c r="AU309" s="365"/>
      <c r="AV309" s="365"/>
      <c r="AW309" s="365"/>
      <c r="AX309" s="365"/>
      <c r="AY309" s="365"/>
      <c r="AZ309" s="365"/>
      <c r="BA309" s="365"/>
      <c r="BB309" s="365"/>
      <c r="BC309" s="365"/>
      <c r="BD309" s="365"/>
      <c r="BE309" s="365"/>
      <c r="BF309" s="365"/>
      <c r="BG309" s="365"/>
      <c r="BH309" s="365"/>
      <c r="BI309" s="114" t="s">
        <v>4388</v>
      </c>
      <c r="BJ309" s="365"/>
      <c r="BK309" s="365"/>
      <c r="BL309" s="365"/>
      <c r="BM309" s="365"/>
      <c r="BN309" s="365"/>
      <c r="BO309" s="365"/>
      <c r="BP309" s="365"/>
      <c r="BQ309" s="365"/>
      <c r="BR309" s="365"/>
      <c r="BS309" s="365"/>
      <c r="BT309" s="365"/>
      <c r="BU309" s="365"/>
      <c r="BV309" s="395"/>
      <c r="BW309" s="395"/>
      <c r="BX309" s="395"/>
      <c r="BY309" s="396"/>
      <c r="BZ309" s="396"/>
      <c r="CA309" s="396"/>
      <c r="CB309" s="396"/>
      <c r="CC309" s="396"/>
      <c r="CD309" s="396"/>
      <c r="CE309" s="396"/>
      <c r="CF309" s="396"/>
      <c r="CG309" s="396"/>
      <c r="CH309" s="396"/>
      <c r="CI309" s="396"/>
      <c r="CJ309" s="396"/>
      <c r="CK309" s="396"/>
      <c r="CL309" s="396"/>
      <c r="CM309" s="396"/>
      <c r="CN309" s="396"/>
      <c r="CO309" s="396"/>
      <c r="CP309" s="396"/>
      <c r="CQ309" s="396"/>
      <c r="CR309" s="380" t="s">
        <v>4389</v>
      </c>
      <c r="CS309" s="396"/>
      <c r="CT309" s="396"/>
      <c r="CU309" s="396"/>
      <c r="CV309" s="396"/>
      <c r="CW309" s="396"/>
      <c r="CX309" s="396"/>
      <c r="CY309" s="396"/>
      <c r="CZ309" s="396"/>
      <c r="DA309" s="396"/>
      <c r="DB309" s="396"/>
      <c r="DC309" s="396"/>
      <c r="DD309" s="396"/>
    </row>
    <row r="310" spans="37:108" ht="15" hidden="1" customHeight="1">
      <c r="AK310" s="113" t="str">
        <f t="shared" si="12"/>
        <v/>
      </c>
      <c r="AL310" s="113" t="str">
        <f t="shared" si="13"/>
        <v/>
      </c>
      <c r="AM310" s="114" t="str">
        <f t="shared" si="14"/>
        <v/>
      </c>
      <c r="AN310" s="395"/>
      <c r="AO310" s="114">
        <v>302</v>
      </c>
      <c r="AP310" s="365"/>
      <c r="AQ310" s="365"/>
      <c r="AR310" s="365"/>
      <c r="AS310" s="365"/>
      <c r="AT310" s="365"/>
      <c r="AU310" s="365"/>
      <c r="AV310" s="365"/>
      <c r="AW310" s="365"/>
      <c r="AX310" s="365"/>
      <c r="AY310" s="365"/>
      <c r="AZ310" s="365"/>
      <c r="BA310" s="365"/>
      <c r="BB310" s="365"/>
      <c r="BC310" s="365"/>
      <c r="BD310" s="365"/>
      <c r="BE310" s="365"/>
      <c r="BF310" s="365"/>
      <c r="BG310" s="365"/>
      <c r="BH310" s="365"/>
      <c r="BI310" s="114" t="s">
        <v>4390</v>
      </c>
      <c r="BJ310" s="365"/>
      <c r="BK310" s="365"/>
      <c r="BL310" s="365"/>
      <c r="BM310" s="365"/>
      <c r="BN310" s="365"/>
      <c r="BO310" s="365"/>
      <c r="BP310" s="365"/>
      <c r="BQ310" s="365"/>
      <c r="BR310" s="365"/>
      <c r="BS310" s="365"/>
      <c r="BT310" s="365"/>
      <c r="BU310" s="365"/>
      <c r="BV310" s="395"/>
      <c r="BW310" s="395"/>
      <c r="BX310" s="395"/>
      <c r="BY310" s="396"/>
      <c r="BZ310" s="396"/>
      <c r="CA310" s="396"/>
      <c r="CB310" s="396"/>
      <c r="CC310" s="396"/>
      <c r="CD310" s="396"/>
      <c r="CE310" s="396"/>
      <c r="CF310" s="396"/>
      <c r="CG310" s="396"/>
      <c r="CH310" s="396"/>
      <c r="CI310" s="396"/>
      <c r="CJ310" s="396"/>
      <c r="CK310" s="396"/>
      <c r="CL310" s="396"/>
      <c r="CM310" s="396"/>
      <c r="CN310" s="396"/>
      <c r="CO310" s="396"/>
      <c r="CP310" s="396"/>
      <c r="CQ310" s="396"/>
      <c r="CR310" s="380" t="s">
        <v>4391</v>
      </c>
      <c r="CS310" s="396"/>
      <c r="CT310" s="396"/>
      <c r="CU310" s="396"/>
      <c r="CV310" s="396"/>
      <c r="CW310" s="396"/>
      <c r="CX310" s="396"/>
      <c r="CY310" s="396"/>
      <c r="CZ310" s="396"/>
      <c r="DA310" s="396"/>
      <c r="DB310" s="396"/>
      <c r="DC310" s="396"/>
      <c r="DD310" s="396"/>
    </row>
    <row r="311" spans="37:108" ht="15" hidden="1" customHeight="1">
      <c r="AK311" s="113" t="str">
        <f t="shared" si="12"/>
        <v/>
      </c>
      <c r="AL311" s="113" t="str">
        <f t="shared" si="13"/>
        <v/>
      </c>
      <c r="AM311" s="114" t="str">
        <f t="shared" si="14"/>
        <v/>
      </c>
      <c r="AN311" s="395"/>
      <c r="AO311" s="114">
        <v>303</v>
      </c>
      <c r="AP311" s="365"/>
      <c r="AQ311" s="365"/>
      <c r="AR311" s="365"/>
      <c r="AS311" s="365"/>
      <c r="AT311" s="365"/>
      <c r="AU311" s="365"/>
      <c r="AV311" s="365"/>
      <c r="AW311" s="365"/>
      <c r="AX311" s="365"/>
      <c r="AY311" s="365"/>
      <c r="AZ311" s="365"/>
      <c r="BA311" s="365"/>
      <c r="BB311" s="365"/>
      <c r="BC311" s="365"/>
      <c r="BD311" s="365"/>
      <c r="BE311" s="365"/>
      <c r="BF311" s="365"/>
      <c r="BG311" s="365"/>
      <c r="BH311" s="365"/>
      <c r="BI311" s="114" t="s">
        <v>4392</v>
      </c>
      <c r="BJ311" s="365"/>
      <c r="BK311" s="365"/>
      <c r="BL311" s="365"/>
      <c r="BM311" s="365"/>
      <c r="BN311" s="365"/>
      <c r="BO311" s="365"/>
      <c r="BP311" s="365"/>
      <c r="BQ311" s="365"/>
      <c r="BR311" s="365"/>
      <c r="BS311" s="365"/>
      <c r="BT311" s="365"/>
      <c r="BU311" s="365"/>
      <c r="BV311" s="395"/>
      <c r="BW311" s="395"/>
      <c r="BX311" s="395"/>
      <c r="BY311" s="396"/>
      <c r="BZ311" s="396"/>
      <c r="CA311" s="396"/>
      <c r="CB311" s="396"/>
      <c r="CC311" s="396"/>
      <c r="CD311" s="396"/>
      <c r="CE311" s="396"/>
      <c r="CF311" s="396"/>
      <c r="CG311" s="396"/>
      <c r="CH311" s="396"/>
      <c r="CI311" s="396"/>
      <c r="CJ311" s="396"/>
      <c r="CK311" s="396"/>
      <c r="CL311" s="396"/>
      <c r="CM311" s="396"/>
      <c r="CN311" s="396"/>
      <c r="CO311" s="396"/>
      <c r="CP311" s="396"/>
      <c r="CQ311" s="396"/>
      <c r="CR311" s="380" t="s">
        <v>4393</v>
      </c>
      <c r="CS311" s="396"/>
      <c r="CT311" s="396"/>
      <c r="CU311" s="396"/>
      <c r="CV311" s="396"/>
      <c r="CW311" s="396"/>
      <c r="CX311" s="396"/>
      <c r="CY311" s="396"/>
      <c r="CZ311" s="396"/>
      <c r="DA311" s="396"/>
      <c r="DB311" s="396"/>
      <c r="DC311" s="396"/>
      <c r="DD311" s="396"/>
    </row>
    <row r="312" spans="37:108" ht="15" hidden="1" customHeight="1">
      <c r="AK312" s="113" t="str">
        <f t="shared" si="12"/>
        <v/>
      </c>
      <c r="AL312" s="113" t="str">
        <f t="shared" si="13"/>
        <v/>
      </c>
      <c r="AM312" s="114" t="str">
        <f t="shared" si="14"/>
        <v/>
      </c>
      <c r="AN312" s="395"/>
      <c r="AO312" s="114">
        <v>304</v>
      </c>
      <c r="AP312" s="365"/>
      <c r="AQ312" s="365"/>
      <c r="AR312" s="365"/>
      <c r="AS312" s="365"/>
      <c r="AT312" s="365"/>
      <c r="AU312" s="365"/>
      <c r="AV312" s="365"/>
      <c r="AW312" s="365"/>
      <c r="AX312" s="365"/>
      <c r="AY312" s="365"/>
      <c r="AZ312" s="365"/>
      <c r="BA312" s="365"/>
      <c r="BB312" s="365"/>
      <c r="BC312" s="365"/>
      <c r="BD312" s="365"/>
      <c r="BE312" s="365"/>
      <c r="BF312" s="365"/>
      <c r="BG312" s="365"/>
      <c r="BH312" s="365"/>
      <c r="BI312" s="114" t="s">
        <v>4394</v>
      </c>
      <c r="BJ312" s="365"/>
      <c r="BK312" s="365"/>
      <c r="BL312" s="365"/>
      <c r="BM312" s="365"/>
      <c r="BN312" s="365"/>
      <c r="BO312" s="365"/>
      <c r="BP312" s="365"/>
      <c r="BQ312" s="365"/>
      <c r="BR312" s="365"/>
      <c r="BS312" s="365"/>
      <c r="BT312" s="365"/>
      <c r="BU312" s="365"/>
      <c r="BV312" s="395"/>
      <c r="BW312" s="395"/>
      <c r="BX312" s="395"/>
      <c r="BY312" s="396"/>
      <c r="BZ312" s="396"/>
      <c r="CA312" s="396"/>
      <c r="CB312" s="396"/>
      <c r="CC312" s="396"/>
      <c r="CD312" s="396"/>
      <c r="CE312" s="396"/>
      <c r="CF312" s="396"/>
      <c r="CG312" s="396"/>
      <c r="CH312" s="396"/>
      <c r="CI312" s="396"/>
      <c r="CJ312" s="396"/>
      <c r="CK312" s="396"/>
      <c r="CL312" s="396"/>
      <c r="CM312" s="396"/>
      <c r="CN312" s="396"/>
      <c r="CO312" s="396"/>
      <c r="CP312" s="396"/>
      <c r="CQ312" s="396"/>
      <c r="CR312" s="380" t="s">
        <v>4395</v>
      </c>
      <c r="CS312" s="396"/>
      <c r="CT312" s="396"/>
      <c r="CU312" s="396"/>
      <c r="CV312" s="396"/>
      <c r="CW312" s="396"/>
      <c r="CX312" s="396"/>
      <c r="CY312" s="396"/>
      <c r="CZ312" s="396"/>
      <c r="DA312" s="396"/>
      <c r="DB312" s="396"/>
      <c r="DC312" s="396"/>
      <c r="DD312" s="396"/>
    </row>
    <row r="313" spans="37:108" ht="15" hidden="1" customHeight="1">
      <c r="AK313" s="113" t="str">
        <f t="shared" si="12"/>
        <v/>
      </c>
      <c r="AL313" s="113" t="str">
        <f t="shared" si="13"/>
        <v/>
      </c>
      <c r="AM313" s="114" t="str">
        <f t="shared" si="14"/>
        <v/>
      </c>
      <c r="AN313" s="395"/>
      <c r="AO313" s="114">
        <v>305</v>
      </c>
      <c r="AP313" s="365"/>
      <c r="AQ313" s="365"/>
      <c r="AR313" s="365"/>
      <c r="AS313" s="365"/>
      <c r="AT313" s="365"/>
      <c r="AU313" s="365"/>
      <c r="AV313" s="365"/>
      <c r="AW313" s="365"/>
      <c r="AX313" s="365"/>
      <c r="AY313" s="365"/>
      <c r="AZ313" s="365"/>
      <c r="BA313" s="365"/>
      <c r="BB313" s="365"/>
      <c r="BC313" s="365"/>
      <c r="BD313" s="365"/>
      <c r="BE313" s="365"/>
      <c r="BF313" s="365"/>
      <c r="BG313" s="365"/>
      <c r="BH313" s="365"/>
      <c r="BI313" s="114" t="s">
        <v>4396</v>
      </c>
      <c r="BJ313" s="365"/>
      <c r="BK313" s="365"/>
      <c r="BL313" s="365"/>
      <c r="BM313" s="365"/>
      <c r="BN313" s="365"/>
      <c r="BO313" s="365"/>
      <c r="BP313" s="365"/>
      <c r="BQ313" s="365"/>
      <c r="BR313" s="365"/>
      <c r="BS313" s="365"/>
      <c r="BT313" s="365"/>
      <c r="BU313" s="365"/>
      <c r="BV313" s="395"/>
      <c r="BW313" s="395"/>
      <c r="BX313" s="395"/>
      <c r="BY313" s="396"/>
      <c r="BZ313" s="396"/>
      <c r="CA313" s="396"/>
      <c r="CB313" s="396"/>
      <c r="CC313" s="396"/>
      <c r="CD313" s="396"/>
      <c r="CE313" s="396"/>
      <c r="CF313" s="396"/>
      <c r="CG313" s="396"/>
      <c r="CH313" s="396"/>
      <c r="CI313" s="396"/>
      <c r="CJ313" s="396"/>
      <c r="CK313" s="396"/>
      <c r="CL313" s="396"/>
      <c r="CM313" s="396"/>
      <c r="CN313" s="396"/>
      <c r="CO313" s="396"/>
      <c r="CP313" s="396"/>
      <c r="CQ313" s="396"/>
      <c r="CR313" s="380" t="s">
        <v>4397</v>
      </c>
      <c r="CS313" s="396"/>
      <c r="CT313" s="396"/>
      <c r="CU313" s="396"/>
      <c r="CV313" s="396"/>
      <c r="CW313" s="396"/>
      <c r="CX313" s="396"/>
      <c r="CY313" s="396"/>
      <c r="CZ313" s="396"/>
      <c r="DA313" s="396"/>
      <c r="DB313" s="396"/>
      <c r="DC313" s="396"/>
      <c r="DD313" s="396"/>
    </row>
    <row r="314" spans="37:108" ht="15" hidden="1" customHeight="1">
      <c r="AK314" s="113" t="str">
        <f t="shared" si="12"/>
        <v/>
      </c>
      <c r="AL314" s="113" t="str">
        <f t="shared" si="13"/>
        <v/>
      </c>
      <c r="AM314" s="114" t="str">
        <f t="shared" si="14"/>
        <v/>
      </c>
      <c r="AN314" s="395"/>
      <c r="AO314" s="114">
        <v>306</v>
      </c>
      <c r="AP314" s="365"/>
      <c r="AQ314" s="365"/>
      <c r="AR314" s="365"/>
      <c r="AS314" s="365"/>
      <c r="AT314" s="365"/>
      <c r="AU314" s="365"/>
      <c r="AV314" s="365"/>
      <c r="AW314" s="365"/>
      <c r="AX314" s="365"/>
      <c r="AY314" s="365"/>
      <c r="AZ314" s="365"/>
      <c r="BA314" s="365"/>
      <c r="BB314" s="365"/>
      <c r="BC314" s="365"/>
      <c r="BD314" s="365"/>
      <c r="BE314" s="365"/>
      <c r="BF314" s="365"/>
      <c r="BG314" s="365"/>
      <c r="BH314" s="365"/>
      <c r="BI314" s="114" t="s">
        <v>4398</v>
      </c>
      <c r="BJ314" s="365"/>
      <c r="BK314" s="365"/>
      <c r="BL314" s="365"/>
      <c r="BM314" s="365"/>
      <c r="BN314" s="365"/>
      <c r="BO314" s="365"/>
      <c r="BP314" s="365"/>
      <c r="BQ314" s="365"/>
      <c r="BR314" s="365"/>
      <c r="BS314" s="365"/>
      <c r="BT314" s="365"/>
      <c r="BU314" s="365"/>
      <c r="BV314" s="395"/>
      <c r="BW314" s="395"/>
      <c r="BX314" s="395"/>
      <c r="BY314" s="396"/>
      <c r="BZ314" s="396"/>
      <c r="CA314" s="396"/>
      <c r="CB314" s="396"/>
      <c r="CC314" s="396"/>
      <c r="CD314" s="396"/>
      <c r="CE314" s="396"/>
      <c r="CF314" s="396"/>
      <c r="CG314" s="396"/>
      <c r="CH314" s="396"/>
      <c r="CI314" s="396"/>
      <c r="CJ314" s="396"/>
      <c r="CK314" s="396"/>
      <c r="CL314" s="396"/>
      <c r="CM314" s="396"/>
      <c r="CN314" s="396"/>
      <c r="CO314" s="396"/>
      <c r="CP314" s="396"/>
      <c r="CQ314" s="396"/>
      <c r="CR314" s="380" t="s">
        <v>4399</v>
      </c>
      <c r="CS314" s="396"/>
      <c r="CT314" s="396"/>
      <c r="CU314" s="396"/>
      <c r="CV314" s="396"/>
      <c r="CW314" s="396"/>
      <c r="CX314" s="396"/>
      <c r="CY314" s="396"/>
      <c r="CZ314" s="396"/>
      <c r="DA314" s="396"/>
      <c r="DB314" s="396"/>
      <c r="DC314" s="396"/>
      <c r="DD314" s="396"/>
    </row>
    <row r="315" spans="37:108" ht="15" hidden="1" customHeight="1">
      <c r="AK315" s="113" t="str">
        <f t="shared" si="12"/>
        <v/>
      </c>
      <c r="AL315" s="113" t="str">
        <f t="shared" si="13"/>
        <v/>
      </c>
      <c r="AM315" s="114" t="str">
        <f t="shared" si="14"/>
        <v/>
      </c>
      <c r="AN315" s="395"/>
      <c r="AO315" s="114">
        <v>307</v>
      </c>
      <c r="AP315" s="365"/>
      <c r="AQ315" s="365"/>
      <c r="AR315" s="365"/>
      <c r="AS315" s="365"/>
      <c r="AT315" s="365"/>
      <c r="AU315" s="365"/>
      <c r="AV315" s="365"/>
      <c r="AW315" s="365"/>
      <c r="AX315" s="365"/>
      <c r="AY315" s="365"/>
      <c r="AZ315" s="365"/>
      <c r="BA315" s="365"/>
      <c r="BB315" s="365"/>
      <c r="BC315" s="365"/>
      <c r="BD315" s="365"/>
      <c r="BE315" s="365"/>
      <c r="BF315" s="365"/>
      <c r="BG315" s="365"/>
      <c r="BH315" s="365"/>
      <c r="BI315" s="114" t="s">
        <v>4400</v>
      </c>
      <c r="BJ315" s="365"/>
      <c r="BK315" s="365"/>
      <c r="BL315" s="365"/>
      <c r="BM315" s="365"/>
      <c r="BN315" s="365"/>
      <c r="BO315" s="365"/>
      <c r="BP315" s="365"/>
      <c r="BQ315" s="365"/>
      <c r="BR315" s="365"/>
      <c r="BS315" s="365"/>
      <c r="BT315" s="365"/>
      <c r="BU315" s="365"/>
      <c r="BV315" s="395"/>
      <c r="BW315" s="395"/>
      <c r="BX315" s="395"/>
      <c r="BY315" s="396"/>
      <c r="BZ315" s="396"/>
      <c r="CA315" s="396"/>
      <c r="CB315" s="396"/>
      <c r="CC315" s="396"/>
      <c r="CD315" s="396"/>
      <c r="CE315" s="396"/>
      <c r="CF315" s="396"/>
      <c r="CG315" s="396"/>
      <c r="CH315" s="396"/>
      <c r="CI315" s="396"/>
      <c r="CJ315" s="396"/>
      <c r="CK315" s="396"/>
      <c r="CL315" s="396"/>
      <c r="CM315" s="396"/>
      <c r="CN315" s="396"/>
      <c r="CO315" s="396"/>
      <c r="CP315" s="396"/>
      <c r="CQ315" s="396"/>
      <c r="CR315" s="380" t="s">
        <v>4401</v>
      </c>
      <c r="CS315" s="396"/>
      <c r="CT315" s="396"/>
      <c r="CU315" s="396"/>
      <c r="CV315" s="396"/>
      <c r="CW315" s="396"/>
      <c r="CX315" s="396"/>
      <c r="CY315" s="396"/>
      <c r="CZ315" s="396"/>
      <c r="DA315" s="396"/>
      <c r="DB315" s="396"/>
      <c r="DC315" s="396"/>
      <c r="DD315" s="396"/>
    </row>
    <row r="316" spans="37:108" ht="15" hidden="1" customHeight="1">
      <c r="AK316" s="113" t="str">
        <f t="shared" si="12"/>
        <v/>
      </c>
      <c r="AL316" s="113" t="str">
        <f t="shared" si="13"/>
        <v/>
      </c>
      <c r="AM316" s="114" t="str">
        <f t="shared" si="14"/>
        <v/>
      </c>
      <c r="AN316" s="395"/>
      <c r="AO316" s="114">
        <v>308</v>
      </c>
      <c r="AP316" s="365"/>
      <c r="AQ316" s="365"/>
      <c r="AR316" s="365"/>
      <c r="AS316" s="365"/>
      <c r="AT316" s="365"/>
      <c r="AU316" s="365"/>
      <c r="AV316" s="365"/>
      <c r="AW316" s="365"/>
      <c r="AX316" s="365"/>
      <c r="AY316" s="365"/>
      <c r="AZ316" s="365"/>
      <c r="BA316" s="365"/>
      <c r="BB316" s="365"/>
      <c r="BC316" s="365"/>
      <c r="BD316" s="365"/>
      <c r="BE316" s="365"/>
      <c r="BF316" s="365"/>
      <c r="BG316" s="365"/>
      <c r="BH316" s="365"/>
      <c r="BI316" s="114" t="s">
        <v>4402</v>
      </c>
      <c r="BJ316" s="365"/>
      <c r="BK316" s="365"/>
      <c r="BL316" s="365"/>
      <c r="BM316" s="365"/>
      <c r="BN316" s="365"/>
      <c r="BO316" s="365"/>
      <c r="BP316" s="365"/>
      <c r="BQ316" s="365"/>
      <c r="BR316" s="365"/>
      <c r="BS316" s="365"/>
      <c r="BT316" s="365"/>
      <c r="BU316" s="365"/>
      <c r="BV316" s="395"/>
      <c r="BW316" s="395"/>
      <c r="BX316" s="395"/>
      <c r="BY316" s="396"/>
      <c r="BZ316" s="396"/>
      <c r="CA316" s="396"/>
      <c r="CB316" s="396"/>
      <c r="CC316" s="396"/>
      <c r="CD316" s="396"/>
      <c r="CE316" s="396"/>
      <c r="CF316" s="396"/>
      <c r="CG316" s="396"/>
      <c r="CH316" s="396"/>
      <c r="CI316" s="396"/>
      <c r="CJ316" s="396"/>
      <c r="CK316" s="396"/>
      <c r="CL316" s="396"/>
      <c r="CM316" s="396"/>
      <c r="CN316" s="396"/>
      <c r="CO316" s="396"/>
      <c r="CP316" s="396"/>
      <c r="CQ316" s="396"/>
      <c r="CR316" s="380" t="s">
        <v>4403</v>
      </c>
      <c r="CS316" s="396"/>
      <c r="CT316" s="396"/>
      <c r="CU316" s="396"/>
      <c r="CV316" s="396"/>
      <c r="CW316" s="396"/>
      <c r="CX316" s="396"/>
      <c r="CY316" s="396"/>
      <c r="CZ316" s="396"/>
      <c r="DA316" s="396"/>
      <c r="DB316" s="396"/>
      <c r="DC316" s="396"/>
      <c r="DD316" s="396"/>
    </row>
    <row r="317" spans="37:108" ht="15" hidden="1" customHeight="1">
      <c r="AK317" s="113" t="str">
        <f t="shared" si="12"/>
        <v/>
      </c>
      <c r="AL317" s="113" t="str">
        <f t="shared" si="13"/>
        <v/>
      </c>
      <c r="AM317" s="114" t="str">
        <f t="shared" si="14"/>
        <v/>
      </c>
      <c r="AN317" s="395"/>
      <c r="AO317" s="114">
        <v>309</v>
      </c>
      <c r="AP317" s="365"/>
      <c r="AQ317" s="365"/>
      <c r="AR317" s="365"/>
      <c r="AS317" s="365"/>
      <c r="AT317" s="365"/>
      <c r="AU317" s="365"/>
      <c r="AV317" s="365"/>
      <c r="AW317" s="365"/>
      <c r="AX317" s="365"/>
      <c r="AY317" s="365"/>
      <c r="AZ317" s="365"/>
      <c r="BA317" s="365"/>
      <c r="BB317" s="365"/>
      <c r="BC317" s="365"/>
      <c r="BD317" s="365"/>
      <c r="BE317" s="365"/>
      <c r="BF317" s="365"/>
      <c r="BG317" s="365"/>
      <c r="BH317" s="365"/>
      <c r="BI317" s="114" t="s">
        <v>4404</v>
      </c>
      <c r="BJ317" s="365"/>
      <c r="BK317" s="365"/>
      <c r="BL317" s="365"/>
      <c r="BM317" s="365"/>
      <c r="BN317" s="365"/>
      <c r="BO317" s="365"/>
      <c r="BP317" s="365"/>
      <c r="BQ317" s="365"/>
      <c r="BR317" s="365"/>
      <c r="BS317" s="365"/>
      <c r="BT317" s="365"/>
      <c r="BU317" s="365"/>
      <c r="BV317" s="395"/>
      <c r="BW317" s="395"/>
      <c r="BX317" s="395"/>
      <c r="BY317" s="396"/>
      <c r="BZ317" s="396"/>
      <c r="CA317" s="396"/>
      <c r="CB317" s="396"/>
      <c r="CC317" s="396"/>
      <c r="CD317" s="396"/>
      <c r="CE317" s="396"/>
      <c r="CF317" s="396"/>
      <c r="CG317" s="396"/>
      <c r="CH317" s="396"/>
      <c r="CI317" s="396"/>
      <c r="CJ317" s="396"/>
      <c r="CK317" s="396"/>
      <c r="CL317" s="396"/>
      <c r="CM317" s="396"/>
      <c r="CN317" s="396"/>
      <c r="CO317" s="396"/>
      <c r="CP317" s="396"/>
      <c r="CQ317" s="396"/>
      <c r="CR317" s="380" t="s">
        <v>4405</v>
      </c>
      <c r="CS317" s="396"/>
      <c r="CT317" s="396"/>
      <c r="CU317" s="396"/>
      <c r="CV317" s="396"/>
      <c r="CW317" s="396"/>
      <c r="CX317" s="396"/>
      <c r="CY317" s="396"/>
      <c r="CZ317" s="396"/>
      <c r="DA317" s="396"/>
      <c r="DB317" s="396"/>
      <c r="DC317" s="396"/>
      <c r="DD317" s="396"/>
    </row>
    <row r="318" spans="37:108" ht="15" hidden="1" customHeight="1">
      <c r="AK318" s="113" t="str">
        <f t="shared" si="12"/>
        <v/>
      </c>
      <c r="AL318" s="113" t="str">
        <f t="shared" si="13"/>
        <v/>
      </c>
      <c r="AM318" s="114" t="str">
        <f t="shared" si="14"/>
        <v/>
      </c>
      <c r="AN318" s="395"/>
      <c r="AO318" s="114">
        <v>310</v>
      </c>
      <c r="AP318" s="365"/>
      <c r="AQ318" s="365"/>
      <c r="AR318" s="365"/>
      <c r="AS318" s="365"/>
      <c r="AT318" s="365"/>
      <c r="AU318" s="365"/>
      <c r="AV318" s="365"/>
      <c r="AW318" s="365"/>
      <c r="AX318" s="365"/>
      <c r="AY318" s="365"/>
      <c r="AZ318" s="365"/>
      <c r="BA318" s="365"/>
      <c r="BB318" s="365"/>
      <c r="BC318" s="365"/>
      <c r="BD318" s="365"/>
      <c r="BE318" s="365"/>
      <c r="BF318" s="365"/>
      <c r="BG318" s="365"/>
      <c r="BH318" s="365"/>
      <c r="BI318" s="114" t="s">
        <v>4406</v>
      </c>
      <c r="BJ318" s="365"/>
      <c r="BK318" s="365"/>
      <c r="BL318" s="365"/>
      <c r="BM318" s="365"/>
      <c r="BN318" s="365"/>
      <c r="BO318" s="365"/>
      <c r="BP318" s="365"/>
      <c r="BQ318" s="365"/>
      <c r="BR318" s="365"/>
      <c r="BS318" s="365"/>
      <c r="BT318" s="365"/>
      <c r="BU318" s="365"/>
      <c r="BV318" s="395"/>
      <c r="BW318" s="395"/>
      <c r="BX318" s="395"/>
      <c r="BY318" s="396"/>
      <c r="BZ318" s="396"/>
      <c r="CA318" s="396"/>
      <c r="CB318" s="396"/>
      <c r="CC318" s="396"/>
      <c r="CD318" s="396"/>
      <c r="CE318" s="396"/>
      <c r="CF318" s="396"/>
      <c r="CG318" s="396"/>
      <c r="CH318" s="396"/>
      <c r="CI318" s="396"/>
      <c r="CJ318" s="396"/>
      <c r="CK318" s="396"/>
      <c r="CL318" s="396"/>
      <c r="CM318" s="396"/>
      <c r="CN318" s="396"/>
      <c r="CO318" s="396"/>
      <c r="CP318" s="396"/>
      <c r="CQ318" s="396"/>
      <c r="CR318" s="380" t="s">
        <v>4407</v>
      </c>
      <c r="CS318" s="396"/>
      <c r="CT318" s="396"/>
      <c r="CU318" s="396"/>
      <c r="CV318" s="396"/>
      <c r="CW318" s="396"/>
      <c r="CX318" s="396"/>
      <c r="CY318" s="396"/>
      <c r="CZ318" s="396"/>
      <c r="DA318" s="396"/>
      <c r="DB318" s="396"/>
      <c r="DC318" s="396"/>
      <c r="DD318" s="396"/>
    </row>
    <row r="319" spans="37:108" ht="15" hidden="1" customHeight="1">
      <c r="AK319" s="113" t="str">
        <f t="shared" si="12"/>
        <v/>
      </c>
      <c r="AL319" s="113" t="str">
        <f t="shared" si="13"/>
        <v/>
      </c>
      <c r="AM319" s="114" t="str">
        <f t="shared" si="14"/>
        <v/>
      </c>
      <c r="AN319" s="395"/>
      <c r="AO319" s="114">
        <v>311</v>
      </c>
      <c r="AP319" s="365"/>
      <c r="AQ319" s="365"/>
      <c r="AR319" s="365"/>
      <c r="AS319" s="365"/>
      <c r="AT319" s="365"/>
      <c r="AU319" s="365"/>
      <c r="AV319" s="365"/>
      <c r="AW319" s="365"/>
      <c r="AX319" s="365"/>
      <c r="AY319" s="365"/>
      <c r="AZ319" s="365"/>
      <c r="BA319" s="365"/>
      <c r="BB319" s="365"/>
      <c r="BC319" s="365"/>
      <c r="BD319" s="365"/>
      <c r="BE319" s="365"/>
      <c r="BF319" s="365"/>
      <c r="BG319" s="365"/>
      <c r="BH319" s="365"/>
      <c r="BI319" s="114" t="s">
        <v>4408</v>
      </c>
      <c r="BJ319" s="365"/>
      <c r="BK319" s="365"/>
      <c r="BL319" s="365"/>
      <c r="BM319" s="365"/>
      <c r="BN319" s="365"/>
      <c r="BO319" s="365"/>
      <c r="BP319" s="365"/>
      <c r="BQ319" s="365"/>
      <c r="BR319" s="365"/>
      <c r="BS319" s="365"/>
      <c r="BT319" s="365"/>
      <c r="BU319" s="365"/>
      <c r="BV319" s="395"/>
      <c r="BW319" s="395"/>
      <c r="BX319" s="395"/>
      <c r="BY319" s="396"/>
      <c r="BZ319" s="396"/>
      <c r="CA319" s="396"/>
      <c r="CB319" s="396"/>
      <c r="CC319" s="396"/>
      <c r="CD319" s="396"/>
      <c r="CE319" s="396"/>
      <c r="CF319" s="396"/>
      <c r="CG319" s="396"/>
      <c r="CH319" s="396"/>
      <c r="CI319" s="396"/>
      <c r="CJ319" s="396"/>
      <c r="CK319" s="396"/>
      <c r="CL319" s="396"/>
      <c r="CM319" s="396"/>
      <c r="CN319" s="396"/>
      <c r="CO319" s="396"/>
      <c r="CP319" s="396"/>
      <c r="CQ319" s="396"/>
      <c r="CR319" s="380" t="s">
        <v>4409</v>
      </c>
      <c r="CS319" s="396"/>
      <c r="CT319" s="396"/>
      <c r="CU319" s="396"/>
      <c r="CV319" s="396"/>
      <c r="CW319" s="396"/>
      <c r="CX319" s="396"/>
      <c r="CY319" s="396"/>
      <c r="CZ319" s="396"/>
      <c r="DA319" s="396"/>
      <c r="DB319" s="396"/>
      <c r="DC319" s="396"/>
      <c r="DD319" s="396"/>
    </row>
    <row r="320" spans="37:108" ht="15" hidden="1" customHeight="1">
      <c r="AK320" s="113" t="str">
        <f t="shared" si="12"/>
        <v/>
      </c>
      <c r="AL320" s="113" t="str">
        <f t="shared" si="13"/>
        <v/>
      </c>
      <c r="AM320" s="114" t="str">
        <f t="shared" si="14"/>
        <v/>
      </c>
      <c r="AN320" s="395"/>
      <c r="AO320" s="114">
        <v>312</v>
      </c>
      <c r="AP320" s="365"/>
      <c r="AQ320" s="365"/>
      <c r="AR320" s="365"/>
      <c r="AS320" s="365"/>
      <c r="AT320" s="365"/>
      <c r="AU320" s="365"/>
      <c r="AV320" s="365"/>
      <c r="AW320" s="365"/>
      <c r="AX320" s="365"/>
      <c r="AY320" s="365"/>
      <c r="AZ320" s="365"/>
      <c r="BA320" s="365"/>
      <c r="BB320" s="365"/>
      <c r="BC320" s="365"/>
      <c r="BD320" s="365"/>
      <c r="BE320" s="365"/>
      <c r="BF320" s="365"/>
      <c r="BG320" s="365"/>
      <c r="BH320" s="365"/>
      <c r="BI320" s="114" t="s">
        <v>4410</v>
      </c>
      <c r="BJ320" s="365"/>
      <c r="BK320" s="365"/>
      <c r="BL320" s="365"/>
      <c r="BM320" s="365"/>
      <c r="BN320" s="365"/>
      <c r="BO320" s="365"/>
      <c r="BP320" s="365"/>
      <c r="BQ320" s="365"/>
      <c r="BR320" s="365"/>
      <c r="BS320" s="365"/>
      <c r="BT320" s="365"/>
      <c r="BU320" s="365"/>
      <c r="BV320" s="395"/>
      <c r="BW320" s="395"/>
      <c r="BX320" s="395"/>
      <c r="BY320" s="396"/>
      <c r="BZ320" s="396"/>
      <c r="CA320" s="396"/>
      <c r="CB320" s="396"/>
      <c r="CC320" s="396"/>
      <c r="CD320" s="396"/>
      <c r="CE320" s="396"/>
      <c r="CF320" s="396"/>
      <c r="CG320" s="396"/>
      <c r="CH320" s="396"/>
      <c r="CI320" s="396"/>
      <c r="CJ320" s="396"/>
      <c r="CK320" s="396"/>
      <c r="CL320" s="396"/>
      <c r="CM320" s="396"/>
      <c r="CN320" s="396"/>
      <c r="CO320" s="396"/>
      <c r="CP320" s="396"/>
      <c r="CQ320" s="396"/>
      <c r="CR320" s="380" t="s">
        <v>4411</v>
      </c>
      <c r="CS320" s="396"/>
      <c r="CT320" s="396"/>
      <c r="CU320" s="396"/>
      <c r="CV320" s="396"/>
      <c r="CW320" s="396"/>
      <c r="CX320" s="396"/>
      <c r="CY320" s="396"/>
      <c r="CZ320" s="396"/>
      <c r="DA320" s="396"/>
      <c r="DB320" s="396"/>
      <c r="DC320" s="396"/>
      <c r="DD320" s="396"/>
    </row>
    <row r="321" spans="37:108" ht="15" hidden="1" customHeight="1">
      <c r="AK321" s="113" t="str">
        <f t="shared" si="12"/>
        <v/>
      </c>
      <c r="AL321" s="113" t="str">
        <f t="shared" si="13"/>
        <v/>
      </c>
      <c r="AM321" s="114" t="str">
        <f t="shared" si="14"/>
        <v/>
      </c>
      <c r="AN321" s="395"/>
      <c r="AO321" s="114">
        <v>313</v>
      </c>
      <c r="AP321" s="365"/>
      <c r="AQ321" s="365"/>
      <c r="AR321" s="365"/>
      <c r="AS321" s="365"/>
      <c r="AT321" s="365"/>
      <c r="AU321" s="365"/>
      <c r="AV321" s="365"/>
      <c r="AW321" s="365"/>
      <c r="AX321" s="365"/>
      <c r="AY321" s="365"/>
      <c r="AZ321" s="365"/>
      <c r="BA321" s="365"/>
      <c r="BB321" s="365"/>
      <c r="BC321" s="365"/>
      <c r="BD321" s="365"/>
      <c r="BE321" s="365"/>
      <c r="BF321" s="365"/>
      <c r="BG321" s="365"/>
      <c r="BH321" s="365"/>
      <c r="BI321" s="114" t="s">
        <v>4412</v>
      </c>
      <c r="BJ321" s="365"/>
      <c r="BK321" s="365"/>
      <c r="BL321" s="365"/>
      <c r="BM321" s="365"/>
      <c r="BN321" s="365"/>
      <c r="BO321" s="365"/>
      <c r="BP321" s="365"/>
      <c r="BQ321" s="365"/>
      <c r="BR321" s="365"/>
      <c r="BS321" s="365"/>
      <c r="BT321" s="365"/>
      <c r="BU321" s="365"/>
      <c r="BV321" s="395"/>
      <c r="BW321" s="395"/>
      <c r="BX321" s="395"/>
      <c r="BY321" s="396"/>
      <c r="BZ321" s="396"/>
      <c r="CA321" s="396"/>
      <c r="CB321" s="396"/>
      <c r="CC321" s="396"/>
      <c r="CD321" s="396"/>
      <c r="CE321" s="396"/>
      <c r="CF321" s="396"/>
      <c r="CG321" s="396"/>
      <c r="CH321" s="396"/>
      <c r="CI321" s="396"/>
      <c r="CJ321" s="396"/>
      <c r="CK321" s="396"/>
      <c r="CL321" s="396"/>
      <c r="CM321" s="396"/>
      <c r="CN321" s="396"/>
      <c r="CO321" s="396"/>
      <c r="CP321" s="396"/>
      <c r="CQ321" s="396"/>
      <c r="CR321" s="380" t="s">
        <v>4413</v>
      </c>
      <c r="CS321" s="396"/>
      <c r="CT321" s="396"/>
      <c r="CU321" s="396"/>
      <c r="CV321" s="396"/>
      <c r="CW321" s="396"/>
      <c r="CX321" s="396"/>
      <c r="CY321" s="396"/>
      <c r="CZ321" s="396"/>
      <c r="DA321" s="396"/>
      <c r="DB321" s="396"/>
      <c r="DC321" s="396"/>
      <c r="DD321" s="396"/>
    </row>
    <row r="322" spans="37:108" ht="15" hidden="1" customHeight="1">
      <c r="AK322" s="113" t="str">
        <f t="shared" si="12"/>
        <v/>
      </c>
      <c r="AL322" s="113" t="str">
        <f t="shared" si="13"/>
        <v/>
      </c>
      <c r="AM322" s="114" t="str">
        <f t="shared" si="14"/>
        <v/>
      </c>
      <c r="AN322" s="395"/>
      <c r="AO322" s="114">
        <v>314</v>
      </c>
      <c r="AP322" s="365"/>
      <c r="AQ322" s="365"/>
      <c r="AR322" s="365"/>
      <c r="AS322" s="365"/>
      <c r="AT322" s="365"/>
      <c r="AU322" s="365"/>
      <c r="AV322" s="365"/>
      <c r="AW322" s="365"/>
      <c r="AX322" s="365"/>
      <c r="AY322" s="365"/>
      <c r="AZ322" s="365"/>
      <c r="BA322" s="365"/>
      <c r="BB322" s="365"/>
      <c r="BC322" s="365"/>
      <c r="BD322" s="365"/>
      <c r="BE322" s="365"/>
      <c r="BF322" s="365"/>
      <c r="BG322" s="365"/>
      <c r="BH322" s="365"/>
      <c r="BI322" s="114" t="s">
        <v>4414</v>
      </c>
      <c r="BJ322" s="365"/>
      <c r="BK322" s="365"/>
      <c r="BL322" s="365"/>
      <c r="BM322" s="365"/>
      <c r="BN322" s="365"/>
      <c r="BO322" s="365"/>
      <c r="BP322" s="365"/>
      <c r="BQ322" s="365"/>
      <c r="BR322" s="365"/>
      <c r="BS322" s="365"/>
      <c r="BT322" s="365"/>
      <c r="BU322" s="365"/>
      <c r="BV322" s="395"/>
      <c r="BW322" s="395"/>
      <c r="BX322" s="395"/>
      <c r="BY322" s="396"/>
      <c r="BZ322" s="396"/>
      <c r="CA322" s="396"/>
      <c r="CB322" s="396"/>
      <c r="CC322" s="396"/>
      <c r="CD322" s="396"/>
      <c r="CE322" s="396"/>
      <c r="CF322" s="396"/>
      <c r="CG322" s="396"/>
      <c r="CH322" s="396"/>
      <c r="CI322" s="396"/>
      <c r="CJ322" s="396"/>
      <c r="CK322" s="396"/>
      <c r="CL322" s="396"/>
      <c r="CM322" s="396"/>
      <c r="CN322" s="396"/>
      <c r="CO322" s="396"/>
      <c r="CP322" s="396"/>
      <c r="CQ322" s="396"/>
      <c r="CR322" s="380" t="s">
        <v>4415</v>
      </c>
      <c r="CS322" s="396"/>
      <c r="CT322" s="396"/>
      <c r="CU322" s="396"/>
      <c r="CV322" s="396"/>
      <c r="CW322" s="396"/>
      <c r="CX322" s="396"/>
      <c r="CY322" s="396"/>
      <c r="CZ322" s="396"/>
      <c r="DA322" s="396"/>
      <c r="DB322" s="396"/>
      <c r="DC322" s="396"/>
      <c r="DD322" s="396"/>
    </row>
    <row r="323" spans="37:108" ht="15" hidden="1" customHeight="1">
      <c r="AK323" s="113" t="str">
        <f t="shared" si="12"/>
        <v/>
      </c>
      <c r="AL323" s="113" t="str">
        <f t="shared" si="13"/>
        <v/>
      </c>
      <c r="AM323" s="114" t="str">
        <f t="shared" si="14"/>
        <v/>
      </c>
      <c r="AN323" s="395"/>
      <c r="AO323" s="114">
        <v>315</v>
      </c>
      <c r="AP323" s="365"/>
      <c r="AQ323" s="365"/>
      <c r="AR323" s="365"/>
      <c r="AS323" s="365"/>
      <c r="AT323" s="365"/>
      <c r="AU323" s="365"/>
      <c r="AV323" s="365"/>
      <c r="AW323" s="365"/>
      <c r="AX323" s="365"/>
      <c r="AY323" s="365"/>
      <c r="AZ323" s="365"/>
      <c r="BA323" s="365"/>
      <c r="BB323" s="365"/>
      <c r="BC323" s="365"/>
      <c r="BD323" s="365"/>
      <c r="BE323" s="365"/>
      <c r="BF323" s="365"/>
      <c r="BG323" s="365"/>
      <c r="BH323" s="365"/>
      <c r="BI323" s="114" t="s">
        <v>4416</v>
      </c>
      <c r="BJ323" s="365"/>
      <c r="BK323" s="365"/>
      <c r="BL323" s="365"/>
      <c r="BM323" s="365"/>
      <c r="BN323" s="365"/>
      <c r="BO323" s="365"/>
      <c r="BP323" s="365"/>
      <c r="BQ323" s="365"/>
      <c r="BR323" s="365"/>
      <c r="BS323" s="365"/>
      <c r="BT323" s="365"/>
      <c r="BU323" s="365"/>
      <c r="BV323" s="395"/>
      <c r="BW323" s="395"/>
      <c r="BX323" s="395"/>
      <c r="BY323" s="396"/>
      <c r="BZ323" s="396"/>
      <c r="CA323" s="396"/>
      <c r="CB323" s="396"/>
      <c r="CC323" s="396"/>
      <c r="CD323" s="396"/>
      <c r="CE323" s="396"/>
      <c r="CF323" s="396"/>
      <c r="CG323" s="396"/>
      <c r="CH323" s="396"/>
      <c r="CI323" s="396"/>
      <c r="CJ323" s="396"/>
      <c r="CK323" s="396"/>
      <c r="CL323" s="396"/>
      <c r="CM323" s="396"/>
      <c r="CN323" s="396"/>
      <c r="CO323" s="396"/>
      <c r="CP323" s="396"/>
      <c r="CQ323" s="396"/>
      <c r="CR323" s="380" t="s">
        <v>4417</v>
      </c>
      <c r="CS323" s="396"/>
      <c r="CT323" s="396"/>
      <c r="CU323" s="396"/>
      <c r="CV323" s="396"/>
      <c r="CW323" s="396"/>
      <c r="CX323" s="396"/>
      <c r="CY323" s="396"/>
      <c r="CZ323" s="396"/>
      <c r="DA323" s="396"/>
      <c r="DB323" s="396"/>
      <c r="DC323" s="396"/>
      <c r="DD323" s="396"/>
    </row>
    <row r="324" spans="37:108" ht="15" hidden="1" customHeight="1">
      <c r="AK324" s="113" t="str">
        <f t="shared" si="12"/>
        <v/>
      </c>
      <c r="AL324" s="113" t="str">
        <f t="shared" si="13"/>
        <v/>
      </c>
      <c r="AM324" s="114" t="str">
        <f t="shared" si="14"/>
        <v/>
      </c>
      <c r="AN324" s="395"/>
      <c r="AO324" s="114">
        <v>316</v>
      </c>
      <c r="AP324" s="365"/>
      <c r="AQ324" s="365"/>
      <c r="AR324" s="365"/>
      <c r="AS324" s="365"/>
      <c r="AT324" s="365"/>
      <c r="AU324" s="365"/>
      <c r="AV324" s="365"/>
      <c r="AW324" s="365"/>
      <c r="AX324" s="365"/>
      <c r="AY324" s="365"/>
      <c r="AZ324" s="365"/>
      <c r="BA324" s="365"/>
      <c r="BB324" s="365"/>
      <c r="BC324" s="365"/>
      <c r="BD324" s="365"/>
      <c r="BE324" s="365"/>
      <c r="BF324" s="365"/>
      <c r="BG324" s="365"/>
      <c r="BH324" s="365"/>
      <c r="BI324" s="114" t="s">
        <v>4418</v>
      </c>
      <c r="BJ324" s="365"/>
      <c r="BK324" s="365"/>
      <c r="BL324" s="365"/>
      <c r="BM324" s="365"/>
      <c r="BN324" s="365"/>
      <c r="BO324" s="365"/>
      <c r="BP324" s="365"/>
      <c r="BQ324" s="365"/>
      <c r="BR324" s="365"/>
      <c r="BS324" s="365"/>
      <c r="BT324" s="365"/>
      <c r="BU324" s="365"/>
      <c r="BV324" s="395"/>
      <c r="BW324" s="395"/>
      <c r="BX324" s="395"/>
      <c r="BY324" s="396"/>
      <c r="BZ324" s="396"/>
      <c r="CA324" s="396"/>
      <c r="CB324" s="396"/>
      <c r="CC324" s="396"/>
      <c r="CD324" s="396"/>
      <c r="CE324" s="396"/>
      <c r="CF324" s="396"/>
      <c r="CG324" s="396"/>
      <c r="CH324" s="396"/>
      <c r="CI324" s="396"/>
      <c r="CJ324" s="396"/>
      <c r="CK324" s="396"/>
      <c r="CL324" s="396"/>
      <c r="CM324" s="396"/>
      <c r="CN324" s="396"/>
      <c r="CO324" s="396"/>
      <c r="CP324" s="396"/>
      <c r="CQ324" s="396"/>
      <c r="CR324" s="380" t="s">
        <v>4419</v>
      </c>
      <c r="CS324" s="396"/>
      <c r="CT324" s="396"/>
      <c r="CU324" s="396"/>
      <c r="CV324" s="396"/>
      <c r="CW324" s="396"/>
      <c r="CX324" s="396"/>
      <c r="CY324" s="396"/>
      <c r="CZ324" s="396"/>
      <c r="DA324" s="396"/>
      <c r="DB324" s="396"/>
      <c r="DC324" s="396"/>
      <c r="DD324" s="396"/>
    </row>
    <row r="325" spans="37:108" ht="15" hidden="1" customHeight="1">
      <c r="AK325" s="113" t="str">
        <f t="shared" si="12"/>
        <v/>
      </c>
      <c r="AL325" s="113" t="str">
        <f t="shared" si="13"/>
        <v/>
      </c>
      <c r="AM325" s="114" t="str">
        <f t="shared" si="14"/>
        <v/>
      </c>
      <c r="AN325" s="395"/>
      <c r="AO325" s="114">
        <v>317</v>
      </c>
      <c r="AP325" s="365"/>
      <c r="AQ325" s="365"/>
      <c r="AR325" s="365"/>
      <c r="AS325" s="365"/>
      <c r="AT325" s="365"/>
      <c r="AU325" s="365"/>
      <c r="AV325" s="365"/>
      <c r="AW325" s="365"/>
      <c r="AX325" s="365"/>
      <c r="AY325" s="365"/>
      <c r="AZ325" s="365"/>
      <c r="BA325" s="365"/>
      <c r="BB325" s="365"/>
      <c r="BC325" s="365"/>
      <c r="BD325" s="365"/>
      <c r="BE325" s="365"/>
      <c r="BF325" s="365"/>
      <c r="BG325" s="365"/>
      <c r="BH325" s="365"/>
      <c r="BI325" s="114" t="s">
        <v>4420</v>
      </c>
      <c r="BJ325" s="365"/>
      <c r="BK325" s="365"/>
      <c r="BL325" s="365"/>
      <c r="BM325" s="365"/>
      <c r="BN325" s="365"/>
      <c r="BO325" s="365"/>
      <c r="BP325" s="365"/>
      <c r="BQ325" s="365"/>
      <c r="BR325" s="365"/>
      <c r="BS325" s="365"/>
      <c r="BT325" s="365"/>
      <c r="BU325" s="365"/>
      <c r="BV325" s="395"/>
      <c r="BW325" s="395"/>
      <c r="BX325" s="395"/>
      <c r="BY325" s="396"/>
      <c r="BZ325" s="396"/>
      <c r="CA325" s="396"/>
      <c r="CB325" s="396"/>
      <c r="CC325" s="396"/>
      <c r="CD325" s="396"/>
      <c r="CE325" s="396"/>
      <c r="CF325" s="396"/>
      <c r="CG325" s="396"/>
      <c r="CH325" s="396"/>
      <c r="CI325" s="396"/>
      <c r="CJ325" s="396"/>
      <c r="CK325" s="396"/>
      <c r="CL325" s="396"/>
      <c r="CM325" s="396"/>
      <c r="CN325" s="396"/>
      <c r="CO325" s="396"/>
      <c r="CP325" s="396"/>
      <c r="CQ325" s="396"/>
      <c r="CR325" s="380" t="s">
        <v>4421</v>
      </c>
      <c r="CS325" s="396"/>
      <c r="CT325" s="396"/>
      <c r="CU325" s="396"/>
      <c r="CV325" s="396"/>
      <c r="CW325" s="396"/>
      <c r="CX325" s="396"/>
      <c r="CY325" s="396"/>
      <c r="CZ325" s="396"/>
      <c r="DA325" s="396"/>
      <c r="DB325" s="396"/>
      <c r="DC325" s="396"/>
      <c r="DD325" s="396"/>
    </row>
    <row r="326" spans="37:108" ht="15" hidden="1" customHeight="1">
      <c r="AK326" s="113" t="str">
        <f t="shared" si="12"/>
        <v/>
      </c>
      <c r="AL326" s="113" t="str">
        <f t="shared" si="13"/>
        <v/>
      </c>
      <c r="AM326" s="114" t="str">
        <f t="shared" si="14"/>
        <v/>
      </c>
      <c r="AN326" s="395"/>
      <c r="AO326" s="114">
        <v>318</v>
      </c>
      <c r="AP326" s="365"/>
      <c r="AQ326" s="365"/>
      <c r="AR326" s="365"/>
      <c r="AS326" s="365"/>
      <c r="AT326" s="365"/>
      <c r="AU326" s="365"/>
      <c r="AV326" s="365"/>
      <c r="AW326" s="365"/>
      <c r="AX326" s="365"/>
      <c r="AY326" s="365"/>
      <c r="AZ326" s="365"/>
      <c r="BA326" s="365"/>
      <c r="BB326" s="365"/>
      <c r="BC326" s="365"/>
      <c r="BD326" s="365"/>
      <c r="BE326" s="365"/>
      <c r="BF326" s="365"/>
      <c r="BG326" s="365"/>
      <c r="BH326" s="365"/>
      <c r="BI326" s="114" t="s">
        <v>4422</v>
      </c>
      <c r="BJ326" s="365"/>
      <c r="BK326" s="365"/>
      <c r="BL326" s="365"/>
      <c r="BM326" s="365"/>
      <c r="BN326" s="365"/>
      <c r="BO326" s="365"/>
      <c r="BP326" s="365"/>
      <c r="BQ326" s="365"/>
      <c r="BR326" s="365"/>
      <c r="BS326" s="365"/>
      <c r="BT326" s="365"/>
      <c r="BU326" s="365"/>
      <c r="BV326" s="395"/>
      <c r="BW326" s="395"/>
      <c r="BX326" s="395"/>
      <c r="BY326" s="396"/>
      <c r="BZ326" s="396"/>
      <c r="CA326" s="396"/>
      <c r="CB326" s="396"/>
      <c r="CC326" s="396"/>
      <c r="CD326" s="396"/>
      <c r="CE326" s="396"/>
      <c r="CF326" s="396"/>
      <c r="CG326" s="396"/>
      <c r="CH326" s="396"/>
      <c r="CI326" s="396"/>
      <c r="CJ326" s="396"/>
      <c r="CK326" s="396"/>
      <c r="CL326" s="396"/>
      <c r="CM326" s="396"/>
      <c r="CN326" s="396"/>
      <c r="CO326" s="396"/>
      <c r="CP326" s="396"/>
      <c r="CQ326" s="396"/>
      <c r="CR326" s="380" t="s">
        <v>4423</v>
      </c>
      <c r="CS326" s="396"/>
      <c r="CT326" s="396"/>
      <c r="CU326" s="396"/>
      <c r="CV326" s="396"/>
      <c r="CW326" s="396"/>
      <c r="CX326" s="396"/>
      <c r="CY326" s="396"/>
      <c r="CZ326" s="396"/>
      <c r="DA326" s="396"/>
      <c r="DB326" s="396"/>
      <c r="DC326" s="396"/>
      <c r="DD326" s="396"/>
    </row>
    <row r="327" spans="37:108" ht="15" hidden="1" customHeight="1">
      <c r="AK327" s="113" t="str">
        <f t="shared" si="12"/>
        <v/>
      </c>
      <c r="AL327" s="113" t="str">
        <f t="shared" si="13"/>
        <v/>
      </c>
      <c r="AM327" s="114" t="str">
        <f t="shared" si="14"/>
        <v/>
      </c>
      <c r="AN327" s="395"/>
      <c r="AO327" s="114">
        <v>319</v>
      </c>
      <c r="AP327" s="365"/>
      <c r="AQ327" s="365"/>
      <c r="AR327" s="365"/>
      <c r="AS327" s="365"/>
      <c r="AT327" s="365"/>
      <c r="AU327" s="365"/>
      <c r="AV327" s="365"/>
      <c r="AW327" s="365"/>
      <c r="AX327" s="365"/>
      <c r="AY327" s="365"/>
      <c r="AZ327" s="365"/>
      <c r="BA327" s="365"/>
      <c r="BB327" s="365"/>
      <c r="BC327" s="365"/>
      <c r="BD327" s="365"/>
      <c r="BE327" s="365"/>
      <c r="BF327" s="365"/>
      <c r="BG327" s="365"/>
      <c r="BH327" s="365"/>
      <c r="BI327" s="114" t="s">
        <v>4424</v>
      </c>
      <c r="BJ327" s="365"/>
      <c r="BK327" s="365"/>
      <c r="BL327" s="365"/>
      <c r="BM327" s="365"/>
      <c r="BN327" s="365"/>
      <c r="BO327" s="365"/>
      <c r="BP327" s="365"/>
      <c r="BQ327" s="365"/>
      <c r="BR327" s="365"/>
      <c r="BS327" s="365"/>
      <c r="BT327" s="365"/>
      <c r="BU327" s="365"/>
      <c r="BV327" s="395"/>
      <c r="BW327" s="395"/>
      <c r="BX327" s="395"/>
      <c r="BY327" s="396"/>
      <c r="BZ327" s="396"/>
      <c r="CA327" s="396"/>
      <c r="CB327" s="396"/>
      <c r="CC327" s="396"/>
      <c r="CD327" s="396"/>
      <c r="CE327" s="396"/>
      <c r="CF327" s="396"/>
      <c r="CG327" s="396"/>
      <c r="CH327" s="396"/>
      <c r="CI327" s="396"/>
      <c r="CJ327" s="396"/>
      <c r="CK327" s="396"/>
      <c r="CL327" s="396"/>
      <c r="CM327" s="396"/>
      <c r="CN327" s="396"/>
      <c r="CO327" s="396"/>
      <c r="CP327" s="396"/>
      <c r="CQ327" s="396"/>
      <c r="CR327" s="414" t="s">
        <v>4425</v>
      </c>
      <c r="CS327" s="396"/>
      <c r="CT327" s="396"/>
      <c r="CU327" s="396"/>
      <c r="CV327" s="396"/>
      <c r="CW327" s="396"/>
      <c r="CX327" s="396"/>
      <c r="CY327" s="396"/>
      <c r="CZ327" s="396"/>
      <c r="DA327" s="396"/>
      <c r="DB327" s="396"/>
      <c r="DC327" s="396"/>
      <c r="DD327" s="396"/>
    </row>
    <row r="328" spans="37:108" ht="15" hidden="1" customHeight="1">
      <c r="AK328" s="113" t="str">
        <f t="shared" si="12"/>
        <v/>
      </c>
      <c r="AL328" s="113" t="str">
        <f t="shared" si="13"/>
        <v/>
      </c>
      <c r="AM328" s="114" t="str">
        <f t="shared" si="14"/>
        <v/>
      </c>
      <c r="AN328" s="395"/>
      <c r="AO328" s="114">
        <v>320</v>
      </c>
      <c r="AP328" s="365"/>
      <c r="AQ328" s="365"/>
      <c r="AR328" s="365"/>
      <c r="AS328" s="365"/>
      <c r="AT328" s="365"/>
      <c r="AU328" s="365"/>
      <c r="AV328" s="365"/>
      <c r="AW328" s="365"/>
      <c r="AX328" s="365"/>
      <c r="AY328" s="365"/>
      <c r="AZ328" s="365"/>
      <c r="BA328" s="365"/>
      <c r="BB328" s="365"/>
      <c r="BC328" s="365"/>
      <c r="BD328" s="365"/>
      <c r="BE328" s="365"/>
      <c r="BF328" s="365"/>
      <c r="BG328" s="365"/>
      <c r="BH328" s="365"/>
      <c r="BI328" s="114" t="s">
        <v>4426</v>
      </c>
      <c r="BJ328" s="365"/>
      <c r="BK328" s="365"/>
      <c r="BL328" s="365"/>
      <c r="BM328" s="365"/>
      <c r="BN328" s="365"/>
      <c r="BO328" s="365"/>
      <c r="BP328" s="365"/>
      <c r="BQ328" s="365"/>
      <c r="BR328" s="365"/>
      <c r="BS328" s="365"/>
      <c r="BT328" s="365"/>
      <c r="BU328" s="365"/>
      <c r="BV328" s="395"/>
      <c r="BW328" s="395"/>
      <c r="BX328" s="395"/>
      <c r="BY328" s="396"/>
      <c r="BZ328" s="396"/>
      <c r="CA328" s="396"/>
      <c r="CB328" s="396"/>
      <c r="CC328" s="396"/>
      <c r="CD328" s="396"/>
      <c r="CE328" s="396"/>
      <c r="CF328" s="396"/>
      <c r="CG328" s="396"/>
      <c r="CH328" s="396"/>
      <c r="CI328" s="396"/>
      <c r="CJ328" s="396"/>
      <c r="CK328" s="396"/>
      <c r="CL328" s="396"/>
      <c r="CM328" s="396"/>
      <c r="CN328" s="396"/>
      <c r="CO328" s="396"/>
      <c r="CP328" s="396"/>
      <c r="CQ328" s="396"/>
      <c r="CR328" s="414" t="s">
        <v>4427</v>
      </c>
      <c r="CS328" s="396"/>
      <c r="CT328" s="396"/>
      <c r="CU328" s="396"/>
      <c r="CV328" s="396"/>
      <c r="CW328" s="396"/>
      <c r="CX328" s="396"/>
      <c r="CY328" s="396"/>
      <c r="CZ328" s="396"/>
      <c r="DA328" s="396"/>
      <c r="DB328" s="396"/>
      <c r="DC328" s="396"/>
      <c r="DD328" s="396"/>
    </row>
    <row r="329" spans="37:108" ht="15" hidden="1" customHeight="1">
      <c r="AK329" s="113" t="str">
        <f t="shared" si="12"/>
        <v/>
      </c>
      <c r="AL329" s="113" t="str">
        <f t="shared" si="13"/>
        <v/>
      </c>
      <c r="AM329" s="114" t="str">
        <f t="shared" si="14"/>
        <v/>
      </c>
      <c r="AN329" s="395"/>
      <c r="AO329" s="114">
        <v>321</v>
      </c>
      <c r="AP329" s="365"/>
      <c r="AQ329" s="365"/>
      <c r="AR329" s="365"/>
      <c r="AS329" s="365"/>
      <c r="AT329" s="365"/>
      <c r="AU329" s="365"/>
      <c r="AV329" s="365"/>
      <c r="AW329" s="365"/>
      <c r="AX329" s="365"/>
      <c r="AY329" s="365"/>
      <c r="AZ329" s="365"/>
      <c r="BA329" s="365"/>
      <c r="BB329" s="365"/>
      <c r="BC329" s="365"/>
      <c r="BD329" s="365"/>
      <c r="BE329" s="365"/>
      <c r="BF329" s="365"/>
      <c r="BG329" s="365"/>
      <c r="BH329" s="365"/>
      <c r="BI329" s="114" t="s">
        <v>4428</v>
      </c>
      <c r="BJ329" s="365"/>
      <c r="BK329" s="365"/>
      <c r="BL329" s="365"/>
      <c r="BM329" s="365"/>
      <c r="BN329" s="365"/>
      <c r="BO329" s="365"/>
      <c r="BP329" s="365"/>
      <c r="BQ329" s="365"/>
      <c r="BR329" s="365"/>
      <c r="BS329" s="365"/>
      <c r="BT329" s="365"/>
      <c r="BU329" s="365"/>
      <c r="BV329" s="395"/>
      <c r="BW329" s="395"/>
      <c r="BX329" s="395"/>
      <c r="BY329" s="396"/>
      <c r="BZ329" s="396"/>
      <c r="CA329" s="396"/>
      <c r="CB329" s="396"/>
      <c r="CC329" s="396"/>
      <c r="CD329" s="396"/>
      <c r="CE329" s="396"/>
      <c r="CF329" s="396"/>
      <c r="CG329" s="396"/>
      <c r="CH329" s="396"/>
      <c r="CI329" s="396"/>
      <c r="CJ329" s="396"/>
      <c r="CK329" s="396"/>
      <c r="CL329" s="396"/>
      <c r="CM329" s="396"/>
      <c r="CN329" s="396"/>
      <c r="CO329" s="396"/>
      <c r="CP329" s="396"/>
      <c r="CQ329" s="396"/>
      <c r="CR329" s="380" t="s">
        <v>4429</v>
      </c>
      <c r="CS329" s="396"/>
      <c r="CT329" s="396"/>
      <c r="CU329" s="396"/>
      <c r="CV329" s="396"/>
      <c r="CW329" s="396"/>
      <c r="CX329" s="396"/>
      <c r="CY329" s="396"/>
      <c r="CZ329" s="396"/>
      <c r="DA329" s="396"/>
      <c r="DB329" s="396"/>
      <c r="DC329" s="396"/>
      <c r="DD329" s="396"/>
    </row>
    <row r="330" spans="37:108" ht="15" hidden="1" customHeight="1">
      <c r="AK330" s="113" t="str">
        <f t="shared" si="12"/>
        <v/>
      </c>
      <c r="AL330" s="113" t="str">
        <f t="shared" si="13"/>
        <v/>
      </c>
      <c r="AM330" s="114" t="str">
        <f t="shared" si="14"/>
        <v/>
      </c>
      <c r="AN330" s="395"/>
      <c r="AO330" s="114">
        <v>322</v>
      </c>
      <c r="AP330" s="365"/>
      <c r="AQ330" s="365"/>
      <c r="AR330" s="365"/>
      <c r="AS330" s="365"/>
      <c r="AT330" s="365"/>
      <c r="AU330" s="365"/>
      <c r="AV330" s="365"/>
      <c r="AW330" s="365"/>
      <c r="AX330" s="365"/>
      <c r="AY330" s="365"/>
      <c r="AZ330" s="365"/>
      <c r="BA330" s="365"/>
      <c r="BB330" s="365"/>
      <c r="BC330" s="365"/>
      <c r="BD330" s="365"/>
      <c r="BE330" s="365"/>
      <c r="BF330" s="365"/>
      <c r="BG330" s="365"/>
      <c r="BH330" s="365"/>
      <c r="BI330" s="114" t="s">
        <v>4430</v>
      </c>
      <c r="BJ330" s="365"/>
      <c r="BK330" s="365"/>
      <c r="BL330" s="365"/>
      <c r="BM330" s="365"/>
      <c r="BN330" s="365"/>
      <c r="BO330" s="365"/>
      <c r="BP330" s="365"/>
      <c r="BQ330" s="365"/>
      <c r="BR330" s="365"/>
      <c r="BS330" s="365"/>
      <c r="BT330" s="365"/>
      <c r="BU330" s="365"/>
      <c r="BV330" s="395"/>
      <c r="BW330" s="395"/>
      <c r="BX330" s="395"/>
      <c r="BY330" s="396"/>
      <c r="BZ330" s="396"/>
      <c r="CA330" s="396"/>
      <c r="CB330" s="396"/>
      <c r="CC330" s="396"/>
      <c r="CD330" s="396"/>
      <c r="CE330" s="396"/>
      <c r="CF330" s="396"/>
      <c r="CG330" s="396"/>
      <c r="CH330" s="396"/>
      <c r="CI330" s="396"/>
      <c r="CJ330" s="396"/>
      <c r="CK330" s="396"/>
      <c r="CL330" s="396"/>
      <c r="CM330" s="396"/>
      <c r="CN330" s="396"/>
      <c r="CO330" s="396"/>
      <c r="CP330" s="396"/>
      <c r="CQ330" s="396"/>
      <c r="CR330" s="380" t="s">
        <v>4431</v>
      </c>
      <c r="CS330" s="396"/>
      <c r="CT330" s="396"/>
      <c r="CU330" s="396"/>
      <c r="CV330" s="396"/>
      <c r="CW330" s="396"/>
      <c r="CX330" s="396"/>
      <c r="CY330" s="396"/>
      <c r="CZ330" s="396"/>
      <c r="DA330" s="396"/>
      <c r="DB330" s="396"/>
      <c r="DC330" s="396"/>
      <c r="DD330" s="396"/>
    </row>
    <row r="331" spans="37:108" ht="15" hidden="1" customHeight="1">
      <c r="AK331" s="113" t="str">
        <f t="shared" ref="AK331:AK394" si="15">IFERROR(IF(HLOOKUP($N$8, $BY$9:$DD$580, AO331, FALSE )="", "", HLOOKUP($N$8, $BY$9:$DD$580, AO331, FALSE)), "")</f>
        <v/>
      </c>
      <c r="AL331" s="113" t="str">
        <f t="shared" ref="AL331:AL394" si="16">IFERROR(IF(AK331="", "", HLOOKUP($N$8, $AP$9:$BU$580, AO331, FALSE)), "")</f>
        <v/>
      </c>
      <c r="AM331" s="114" t="str">
        <f t="shared" ref="AM331:AM394" si="17">MID(AL331, 3, 3)</f>
        <v/>
      </c>
      <c r="AN331" s="415"/>
      <c r="AO331" s="114">
        <v>323</v>
      </c>
      <c r="AP331" s="416"/>
      <c r="AQ331" s="416"/>
      <c r="AR331" s="416"/>
      <c r="AS331" s="416"/>
      <c r="AT331" s="416"/>
      <c r="AU331" s="416"/>
      <c r="AV331" s="416"/>
      <c r="AW331" s="416"/>
      <c r="AX331" s="416"/>
      <c r="AY331" s="416"/>
      <c r="AZ331" s="416"/>
      <c r="BA331" s="416"/>
      <c r="BB331" s="416"/>
      <c r="BC331" s="416"/>
      <c r="BD331" s="416"/>
      <c r="BE331" s="416"/>
      <c r="BF331" s="416"/>
      <c r="BG331" s="416"/>
      <c r="BH331" s="416"/>
      <c r="BI331" s="114" t="s">
        <v>4432</v>
      </c>
      <c r="BJ331" s="416"/>
      <c r="BK331" s="416"/>
      <c r="BL331" s="416"/>
      <c r="BM331" s="416"/>
      <c r="BN331" s="416"/>
      <c r="BO331" s="416"/>
      <c r="BP331" s="416"/>
      <c r="BQ331" s="416"/>
      <c r="BR331" s="416"/>
      <c r="BS331" s="416"/>
      <c r="BT331" s="416"/>
      <c r="BU331" s="416"/>
      <c r="BV331" s="415"/>
      <c r="BW331" s="415"/>
      <c r="BX331" s="415"/>
      <c r="BY331" s="417"/>
      <c r="BZ331" s="417"/>
      <c r="CA331" s="417"/>
      <c r="CB331" s="417"/>
      <c r="CC331" s="417"/>
      <c r="CD331" s="417"/>
      <c r="CE331" s="417"/>
      <c r="CF331" s="417"/>
      <c r="CG331" s="417"/>
      <c r="CH331" s="417"/>
      <c r="CI331" s="417"/>
      <c r="CJ331" s="417"/>
      <c r="CK331" s="417"/>
      <c r="CL331" s="417"/>
      <c r="CM331" s="417"/>
      <c r="CN331" s="417"/>
      <c r="CO331" s="417"/>
      <c r="CP331" s="417"/>
      <c r="CQ331" s="417"/>
      <c r="CR331" s="380" t="s">
        <v>4433</v>
      </c>
      <c r="CS331" s="417"/>
      <c r="CT331" s="417"/>
      <c r="CU331" s="417"/>
      <c r="CV331" s="417"/>
      <c r="CW331" s="417"/>
      <c r="CX331" s="417"/>
      <c r="CY331" s="417"/>
      <c r="CZ331" s="417"/>
      <c r="DA331" s="417"/>
      <c r="DB331" s="417"/>
      <c r="DC331" s="417"/>
      <c r="DD331" s="417"/>
    </row>
    <row r="332" spans="37:108" ht="15" hidden="1" customHeight="1">
      <c r="AK332" s="113" t="str">
        <f t="shared" si="15"/>
        <v/>
      </c>
      <c r="AL332" s="113" t="str">
        <f t="shared" si="16"/>
        <v/>
      </c>
      <c r="AM332" s="114" t="str">
        <f t="shared" si="17"/>
        <v/>
      </c>
      <c r="AN332" s="415"/>
      <c r="AO332" s="114">
        <v>324</v>
      </c>
      <c r="AP332" s="416"/>
      <c r="AQ332" s="416"/>
      <c r="AR332" s="416"/>
      <c r="AS332" s="416"/>
      <c r="AT332" s="416"/>
      <c r="AU332" s="416"/>
      <c r="AV332" s="416"/>
      <c r="AW332" s="416"/>
      <c r="AX332" s="416"/>
      <c r="AY332" s="416"/>
      <c r="AZ332" s="416"/>
      <c r="BA332" s="416"/>
      <c r="BB332" s="416"/>
      <c r="BC332" s="416"/>
      <c r="BD332" s="416"/>
      <c r="BE332" s="416"/>
      <c r="BF332" s="416"/>
      <c r="BG332" s="416"/>
      <c r="BH332" s="416"/>
      <c r="BI332" s="114" t="s">
        <v>4434</v>
      </c>
      <c r="BJ332" s="416"/>
      <c r="BK332" s="416"/>
      <c r="BL332" s="416"/>
      <c r="BM332" s="416"/>
      <c r="BN332" s="416"/>
      <c r="BO332" s="416"/>
      <c r="BP332" s="416"/>
      <c r="BQ332" s="416"/>
      <c r="BR332" s="416"/>
      <c r="BS332" s="416"/>
      <c r="BT332" s="416"/>
      <c r="BU332" s="416"/>
      <c r="BV332" s="415"/>
      <c r="BW332" s="415"/>
      <c r="BX332" s="415"/>
      <c r="BY332" s="417"/>
      <c r="BZ332" s="417"/>
      <c r="CA332" s="417"/>
      <c r="CB332" s="417"/>
      <c r="CC332" s="417"/>
      <c r="CD332" s="417"/>
      <c r="CE332" s="417"/>
      <c r="CF332" s="417"/>
      <c r="CG332" s="417"/>
      <c r="CH332" s="417"/>
      <c r="CI332" s="417"/>
      <c r="CJ332" s="417"/>
      <c r="CK332" s="417"/>
      <c r="CL332" s="417"/>
      <c r="CM332" s="417"/>
      <c r="CN332" s="417"/>
      <c r="CO332" s="417"/>
      <c r="CP332" s="417"/>
      <c r="CQ332" s="417"/>
      <c r="CR332" s="380" t="s">
        <v>4435</v>
      </c>
      <c r="CS332" s="417"/>
      <c r="CT332" s="417"/>
      <c r="CU332" s="417"/>
      <c r="CV332" s="417"/>
      <c r="CW332" s="417"/>
      <c r="CX332" s="417"/>
      <c r="CY332" s="417"/>
      <c r="CZ332" s="417"/>
      <c r="DA332" s="417"/>
      <c r="DB332" s="417"/>
      <c r="DC332" s="417"/>
      <c r="DD332" s="417"/>
    </row>
    <row r="333" spans="37:108" ht="15" hidden="1" customHeight="1">
      <c r="AK333" s="113" t="str">
        <f t="shared" si="15"/>
        <v/>
      </c>
      <c r="AL333" s="113" t="str">
        <f t="shared" si="16"/>
        <v/>
      </c>
      <c r="AM333" s="114" t="str">
        <f t="shared" si="17"/>
        <v/>
      </c>
      <c r="AN333" s="395"/>
      <c r="AO333" s="114">
        <v>325</v>
      </c>
      <c r="AP333" s="365"/>
      <c r="AQ333" s="365"/>
      <c r="AR333" s="365"/>
      <c r="AS333" s="365"/>
      <c r="AT333" s="365"/>
      <c r="AU333" s="365"/>
      <c r="AV333" s="365"/>
      <c r="AW333" s="365"/>
      <c r="AX333" s="365"/>
      <c r="AY333" s="365"/>
      <c r="AZ333" s="365"/>
      <c r="BA333" s="365"/>
      <c r="BB333" s="365"/>
      <c r="BC333" s="365"/>
      <c r="BD333" s="365"/>
      <c r="BE333" s="365"/>
      <c r="BF333" s="365"/>
      <c r="BG333" s="365"/>
      <c r="BH333" s="365"/>
      <c r="BI333" s="114" t="s">
        <v>4436</v>
      </c>
      <c r="BJ333" s="365"/>
      <c r="BK333" s="365"/>
      <c r="BL333" s="365"/>
      <c r="BM333" s="365"/>
      <c r="BN333" s="365"/>
      <c r="BO333" s="365"/>
      <c r="BP333" s="365"/>
      <c r="BQ333" s="365"/>
      <c r="BR333" s="365"/>
      <c r="BS333" s="365"/>
      <c r="BT333" s="365"/>
      <c r="BU333" s="365"/>
      <c r="BV333" s="395"/>
      <c r="BW333" s="395"/>
      <c r="BX333" s="395"/>
      <c r="BY333" s="396"/>
      <c r="BZ333" s="396"/>
      <c r="CA333" s="396"/>
      <c r="CB333" s="396"/>
      <c r="CC333" s="396"/>
      <c r="CD333" s="396"/>
      <c r="CE333" s="396"/>
      <c r="CF333" s="396"/>
      <c r="CG333" s="396"/>
      <c r="CH333" s="396"/>
      <c r="CI333" s="396"/>
      <c r="CJ333" s="396"/>
      <c r="CK333" s="396"/>
      <c r="CL333" s="396"/>
      <c r="CM333" s="396"/>
      <c r="CN333" s="396"/>
      <c r="CO333" s="396"/>
      <c r="CP333" s="396"/>
      <c r="CQ333" s="396"/>
      <c r="CR333" s="380" t="s">
        <v>4437</v>
      </c>
      <c r="CS333" s="396"/>
      <c r="CT333" s="396"/>
      <c r="CU333" s="396"/>
      <c r="CV333" s="396"/>
      <c r="CW333" s="396"/>
      <c r="CX333" s="396"/>
      <c r="CY333" s="396"/>
      <c r="CZ333" s="396"/>
      <c r="DA333" s="396"/>
      <c r="DB333" s="396"/>
      <c r="DC333" s="396"/>
      <c r="DD333" s="396"/>
    </row>
    <row r="334" spans="37:108" ht="15" hidden="1" customHeight="1">
      <c r="AK334" s="113" t="str">
        <f t="shared" si="15"/>
        <v/>
      </c>
      <c r="AL334" s="113" t="str">
        <f t="shared" si="16"/>
        <v/>
      </c>
      <c r="AM334" s="114" t="str">
        <f t="shared" si="17"/>
        <v/>
      </c>
      <c r="AN334" s="395"/>
      <c r="AO334" s="114">
        <v>326</v>
      </c>
      <c r="AP334" s="365"/>
      <c r="AQ334" s="365"/>
      <c r="AR334" s="365"/>
      <c r="AS334" s="365"/>
      <c r="AT334" s="365"/>
      <c r="AU334" s="365"/>
      <c r="AV334" s="365"/>
      <c r="AW334" s="365"/>
      <c r="AX334" s="365"/>
      <c r="AY334" s="365"/>
      <c r="AZ334" s="365"/>
      <c r="BA334" s="365"/>
      <c r="BB334" s="365"/>
      <c r="BC334" s="365"/>
      <c r="BD334" s="365"/>
      <c r="BE334" s="365"/>
      <c r="BF334" s="365"/>
      <c r="BG334" s="365"/>
      <c r="BH334" s="365"/>
      <c r="BI334" s="114" t="s">
        <v>4438</v>
      </c>
      <c r="BJ334" s="365"/>
      <c r="BK334" s="365"/>
      <c r="BL334" s="365"/>
      <c r="BM334" s="365"/>
      <c r="BN334" s="365"/>
      <c r="BO334" s="365"/>
      <c r="BP334" s="365"/>
      <c r="BQ334" s="365"/>
      <c r="BR334" s="365"/>
      <c r="BS334" s="365"/>
      <c r="BT334" s="365"/>
      <c r="BU334" s="365"/>
      <c r="BV334" s="395"/>
      <c r="BW334" s="395"/>
      <c r="BX334" s="395"/>
      <c r="BY334" s="396"/>
      <c r="BZ334" s="396"/>
      <c r="CA334" s="396"/>
      <c r="CB334" s="396"/>
      <c r="CC334" s="396"/>
      <c r="CD334" s="396"/>
      <c r="CE334" s="396"/>
      <c r="CF334" s="396"/>
      <c r="CG334" s="396"/>
      <c r="CH334" s="396"/>
      <c r="CI334" s="396"/>
      <c r="CJ334" s="396"/>
      <c r="CK334" s="396"/>
      <c r="CL334" s="396"/>
      <c r="CM334" s="396"/>
      <c r="CN334" s="396"/>
      <c r="CO334" s="396"/>
      <c r="CP334" s="396"/>
      <c r="CQ334" s="396"/>
      <c r="CR334" s="380" t="s">
        <v>4439</v>
      </c>
      <c r="CS334" s="396"/>
      <c r="CT334" s="396"/>
      <c r="CU334" s="396"/>
      <c r="CV334" s="396"/>
      <c r="CW334" s="396"/>
      <c r="CX334" s="396"/>
      <c r="CY334" s="396"/>
      <c r="CZ334" s="396"/>
      <c r="DA334" s="396"/>
      <c r="DB334" s="396"/>
      <c r="DC334" s="396"/>
      <c r="DD334" s="396"/>
    </row>
    <row r="335" spans="37:108" ht="15" hidden="1" customHeight="1">
      <c r="AK335" s="113" t="str">
        <f t="shared" si="15"/>
        <v/>
      </c>
      <c r="AL335" s="113" t="str">
        <f t="shared" si="16"/>
        <v/>
      </c>
      <c r="AM335" s="114" t="str">
        <f t="shared" si="17"/>
        <v/>
      </c>
      <c r="AN335" s="395"/>
      <c r="AO335" s="114">
        <v>327</v>
      </c>
      <c r="AP335" s="365"/>
      <c r="AQ335" s="365"/>
      <c r="AR335" s="365"/>
      <c r="AS335" s="365"/>
      <c r="AT335" s="365"/>
      <c r="AU335" s="365"/>
      <c r="AV335" s="365"/>
      <c r="AW335" s="365"/>
      <c r="AX335" s="365"/>
      <c r="AY335" s="365"/>
      <c r="AZ335" s="365"/>
      <c r="BA335" s="365"/>
      <c r="BB335" s="365"/>
      <c r="BC335" s="365"/>
      <c r="BD335" s="365"/>
      <c r="BE335" s="365"/>
      <c r="BF335" s="365"/>
      <c r="BG335" s="365"/>
      <c r="BH335" s="365"/>
      <c r="BI335" s="114" t="s">
        <v>4440</v>
      </c>
      <c r="BJ335" s="365"/>
      <c r="BK335" s="365"/>
      <c r="BL335" s="365"/>
      <c r="BM335" s="365"/>
      <c r="BN335" s="365"/>
      <c r="BO335" s="365"/>
      <c r="BP335" s="365"/>
      <c r="BQ335" s="365"/>
      <c r="BR335" s="365"/>
      <c r="BS335" s="365"/>
      <c r="BT335" s="365"/>
      <c r="BU335" s="365"/>
      <c r="BV335" s="395"/>
      <c r="BW335" s="395"/>
      <c r="BX335" s="395"/>
      <c r="BY335" s="396"/>
      <c r="BZ335" s="396"/>
      <c r="CA335" s="396"/>
      <c r="CB335" s="396"/>
      <c r="CC335" s="396"/>
      <c r="CD335" s="396"/>
      <c r="CE335" s="396"/>
      <c r="CF335" s="396"/>
      <c r="CG335" s="396"/>
      <c r="CH335" s="396"/>
      <c r="CI335" s="396"/>
      <c r="CJ335" s="396"/>
      <c r="CK335" s="396"/>
      <c r="CL335" s="396"/>
      <c r="CM335" s="396"/>
      <c r="CN335" s="396"/>
      <c r="CO335" s="396"/>
      <c r="CP335" s="396"/>
      <c r="CQ335" s="396"/>
      <c r="CR335" s="380" t="s">
        <v>4441</v>
      </c>
      <c r="CS335" s="396"/>
      <c r="CT335" s="396"/>
      <c r="CU335" s="396"/>
      <c r="CV335" s="396"/>
      <c r="CW335" s="396"/>
      <c r="CX335" s="396"/>
      <c r="CY335" s="396"/>
      <c r="CZ335" s="396"/>
      <c r="DA335" s="396"/>
      <c r="DB335" s="396"/>
      <c r="DC335" s="396"/>
      <c r="DD335" s="396"/>
    </row>
    <row r="336" spans="37:108" ht="15" hidden="1" customHeight="1">
      <c r="AK336" s="113" t="str">
        <f t="shared" si="15"/>
        <v/>
      </c>
      <c r="AL336" s="113" t="str">
        <f t="shared" si="16"/>
        <v/>
      </c>
      <c r="AM336" s="114" t="str">
        <f t="shared" si="17"/>
        <v/>
      </c>
      <c r="AN336" s="395"/>
      <c r="AO336" s="114">
        <v>328</v>
      </c>
      <c r="AP336" s="365"/>
      <c r="AQ336" s="365"/>
      <c r="AR336" s="365"/>
      <c r="AS336" s="365"/>
      <c r="AT336" s="365"/>
      <c r="AU336" s="365"/>
      <c r="AV336" s="365"/>
      <c r="AW336" s="365"/>
      <c r="AX336" s="365"/>
      <c r="AY336" s="365"/>
      <c r="AZ336" s="365"/>
      <c r="BA336" s="365"/>
      <c r="BB336" s="365"/>
      <c r="BC336" s="365"/>
      <c r="BD336" s="365"/>
      <c r="BE336" s="365"/>
      <c r="BF336" s="365"/>
      <c r="BG336" s="365"/>
      <c r="BH336" s="365"/>
      <c r="BI336" s="114" t="s">
        <v>4442</v>
      </c>
      <c r="BJ336" s="365"/>
      <c r="BK336" s="365"/>
      <c r="BL336" s="365"/>
      <c r="BM336" s="365"/>
      <c r="BN336" s="365"/>
      <c r="BO336" s="365"/>
      <c r="BP336" s="365"/>
      <c r="BQ336" s="365"/>
      <c r="BR336" s="365"/>
      <c r="BS336" s="365"/>
      <c r="BT336" s="365"/>
      <c r="BU336" s="365"/>
      <c r="BV336" s="395"/>
      <c r="BW336" s="395"/>
      <c r="BX336" s="395"/>
      <c r="BY336" s="396"/>
      <c r="BZ336" s="396"/>
      <c r="CA336" s="396"/>
      <c r="CB336" s="396"/>
      <c r="CC336" s="396"/>
      <c r="CD336" s="396"/>
      <c r="CE336" s="396"/>
      <c r="CF336" s="396"/>
      <c r="CG336" s="396"/>
      <c r="CH336" s="396"/>
      <c r="CI336" s="396"/>
      <c r="CJ336" s="396"/>
      <c r="CK336" s="396"/>
      <c r="CL336" s="396"/>
      <c r="CM336" s="396"/>
      <c r="CN336" s="396"/>
      <c r="CO336" s="396"/>
      <c r="CP336" s="396"/>
      <c r="CQ336" s="396"/>
      <c r="CR336" s="380" t="s">
        <v>4443</v>
      </c>
      <c r="CS336" s="396"/>
      <c r="CT336" s="396"/>
      <c r="CU336" s="396"/>
      <c r="CV336" s="396"/>
      <c r="CW336" s="396"/>
      <c r="CX336" s="396"/>
      <c r="CY336" s="396"/>
      <c r="CZ336" s="396"/>
      <c r="DA336" s="396"/>
      <c r="DB336" s="396"/>
      <c r="DC336" s="396"/>
      <c r="DD336" s="396"/>
    </row>
    <row r="337" spans="37:108" ht="15" hidden="1" customHeight="1">
      <c r="AK337" s="113" t="str">
        <f t="shared" si="15"/>
        <v/>
      </c>
      <c r="AL337" s="113" t="str">
        <f t="shared" si="16"/>
        <v/>
      </c>
      <c r="AM337" s="114" t="str">
        <f t="shared" si="17"/>
        <v/>
      </c>
      <c r="AN337" s="395"/>
      <c r="AO337" s="114">
        <v>329</v>
      </c>
      <c r="AP337" s="365"/>
      <c r="AQ337" s="365"/>
      <c r="AR337" s="365"/>
      <c r="AS337" s="365"/>
      <c r="AT337" s="365"/>
      <c r="AU337" s="365"/>
      <c r="AV337" s="365"/>
      <c r="AW337" s="365"/>
      <c r="AX337" s="365"/>
      <c r="AY337" s="365"/>
      <c r="AZ337" s="365"/>
      <c r="BA337" s="365"/>
      <c r="BB337" s="365"/>
      <c r="BC337" s="365"/>
      <c r="BD337" s="365"/>
      <c r="BE337" s="365"/>
      <c r="BF337" s="365"/>
      <c r="BG337" s="365"/>
      <c r="BH337" s="365"/>
      <c r="BI337" s="114" t="s">
        <v>4444</v>
      </c>
      <c r="BJ337" s="365"/>
      <c r="BK337" s="365"/>
      <c r="BL337" s="365"/>
      <c r="BM337" s="365"/>
      <c r="BN337" s="365"/>
      <c r="BO337" s="365"/>
      <c r="BP337" s="365"/>
      <c r="BQ337" s="365"/>
      <c r="BR337" s="365"/>
      <c r="BS337" s="365"/>
      <c r="BT337" s="365"/>
      <c r="BU337" s="365"/>
      <c r="BV337" s="395"/>
      <c r="BW337" s="395"/>
      <c r="BX337" s="395"/>
      <c r="BY337" s="396"/>
      <c r="BZ337" s="396"/>
      <c r="CA337" s="396"/>
      <c r="CB337" s="396"/>
      <c r="CC337" s="396"/>
      <c r="CD337" s="396"/>
      <c r="CE337" s="396"/>
      <c r="CF337" s="396"/>
      <c r="CG337" s="396"/>
      <c r="CH337" s="396"/>
      <c r="CI337" s="396"/>
      <c r="CJ337" s="396"/>
      <c r="CK337" s="396"/>
      <c r="CL337" s="396"/>
      <c r="CM337" s="396"/>
      <c r="CN337" s="396"/>
      <c r="CO337" s="396"/>
      <c r="CP337" s="396"/>
      <c r="CQ337" s="396"/>
      <c r="CR337" s="380" t="s">
        <v>4445</v>
      </c>
      <c r="CS337" s="396"/>
      <c r="CT337" s="396"/>
      <c r="CU337" s="396"/>
      <c r="CV337" s="396"/>
      <c r="CW337" s="396"/>
      <c r="CX337" s="396"/>
      <c r="CY337" s="396"/>
      <c r="CZ337" s="396"/>
      <c r="DA337" s="396"/>
      <c r="DB337" s="396"/>
      <c r="DC337" s="396"/>
      <c r="DD337" s="396"/>
    </row>
    <row r="338" spans="37:108" ht="15" hidden="1" customHeight="1">
      <c r="AK338" s="113" t="str">
        <f t="shared" si="15"/>
        <v/>
      </c>
      <c r="AL338" s="113" t="str">
        <f t="shared" si="16"/>
        <v/>
      </c>
      <c r="AM338" s="114" t="str">
        <f t="shared" si="17"/>
        <v/>
      </c>
      <c r="AN338" s="395"/>
      <c r="AO338" s="114">
        <v>330</v>
      </c>
      <c r="AP338" s="365"/>
      <c r="AQ338" s="365"/>
      <c r="AR338" s="365"/>
      <c r="AS338" s="365"/>
      <c r="AT338" s="365"/>
      <c r="AU338" s="365"/>
      <c r="AV338" s="365"/>
      <c r="AW338" s="365"/>
      <c r="AX338" s="365"/>
      <c r="AY338" s="365"/>
      <c r="AZ338" s="365"/>
      <c r="BA338" s="365"/>
      <c r="BB338" s="365"/>
      <c r="BC338" s="365"/>
      <c r="BD338" s="365"/>
      <c r="BE338" s="365"/>
      <c r="BF338" s="365"/>
      <c r="BG338" s="365"/>
      <c r="BH338" s="365"/>
      <c r="BI338" s="114" t="s">
        <v>4446</v>
      </c>
      <c r="BJ338" s="365"/>
      <c r="BK338" s="365"/>
      <c r="BL338" s="365"/>
      <c r="BM338" s="365"/>
      <c r="BN338" s="365"/>
      <c r="BO338" s="365"/>
      <c r="BP338" s="365"/>
      <c r="BQ338" s="365"/>
      <c r="BR338" s="365"/>
      <c r="BS338" s="365"/>
      <c r="BT338" s="365"/>
      <c r="BU338" s="365"/>
      <c r="BV338" s="395"/>
      <c r="BW338" s="395"/>
      <c r="BX338" s="395"/>
      <c r="BY338" s="396"/>
      <c r="BZ338" s="396"/>
      <c r="CA338" s="396"/>
      <c r="CB338" s="396"/>
      <c r="CC338" s="396"/>
      <c r="CD338" s="396"/>
      <c r="CE338" s="396"/>
      <c r="CF338" s="396"/>
      <c r="CG338" s="396"/>
      <c r="CH338" s="396"/>
      <c r="CI338" s="396"/>
      <c r="CJ338" s="396"/>
      <c r="CK338" s="396"/>
      <c r="CL338" s="396"/>
      <c r="CM338" s="396"/>
      <c r="CN338" s="396"/>
      <c r="CO338" s="396"/>
      <c r="CP338" s="396"/>
      <c r="CQ338" s="396"/>
      <c r="CR338" s="380" t="s">
        <v>4447</v>
      </c>
      <c r="CS338" s="396"/>
      <c r="CT338" s="396"/>
      <c r="CU338" s="396"/>
      <c r="CV338" s="396"/>
      <c r="CW338" s="396"/>
      <c r="CX338" s="396"/>
      <c r="CY338" s="396"/>
      <c r="CZ338" s="396"/>
      <c r="DA338" s="396"/>
      <c r="DB338" s="396"/>
      <c r="DC338" s="396"/>
      <c r="DD338" s="396"/>
    </row>
    <row r="339" spans="37:108" ht="15" hidden="1" customHeight="1">
      <c r="AK339" s="113" t="str">
        <f t="shared" si="15"/>
        <v/>
      </c>
      <c r="AL339" s="113" t="str">
        <f t="shared" si="16"/>
        <v/>
      </c>
      <c r="AM339" s="114" t="str">
        <f t="shared" si="17"/>
        <v/>
      </c>
      <c r="AN339" s="395"/>
      <c r="AO339" s="114">
        <v>331</v>
      </c>
      <c r="AP339" s="365"/>
      <c r="AQ339" s="365"/>
      <c r="AR339" s="365"/>
      <c r="AS339" s="365"/>
      <c r="AT339" s="365"/>
      <c r="AU339" s="365"/>
      <c r="AV339" s="365"/>
      <c r="AW339" s="365"/>
      <c r="AX339" s="365"/>
      <c r="AY339" s="365"/>
      <c r="AZ339" s="365"/>
      <c r="BA339" s="365"/>
      <c r="BB339" s="365"/>
      <c r="BC339" s="365"/>
      <c r="BD339" s="365"/>
      <c r="BE339" s="365"/>
      <c r="BF339" s="365"/>
      <c r="BG339" s="365"/>
      <c r="BH339" s="365"/>
      <c r="BI339" s="114" t="s">
        <v>4448</v>
      </c>
      <c r="BJ339" s="365"/>
      <c r="BK339" s="365"/>
      <c r="BL339" s="365"/>
      <c r="BM339" s="365"/>
      <c r="BN339" s="365"/>
      <c r="BO339" s="365"/>
      <c r="BP339" s="365"/>
      <c r="BQ339" s="365"/>
      <c r="BR339" s="365"/>
      <c r="BS339" s="365"/>
      <c r="BT339" s="365"/>
      <c r="BU339" s="365"/>
      <c r="BV339" s="395"/>
      <c r="BW339" s="395"/>
      <c r="BX339" s="395"/>
      <c r="BY339" s="396"/>
      <c r="BZ339" s="396"/>
      <c r="CA339" s="396"/>
      <c r="CB339" s="396"/>
      <c r="CC339" s="396"/>
      <c r="CD339" s="396"/>
      <c r="CE339" s="396"/>
      <c r="CF339" s="396"/>
      <c r="CG339" s="396"/>
      <c r="CH339" s="396"/>
      <c r="CI339" s="396"/>
      <c r="CJ339" s="396"/>
      <c r="CK339" s="396"/>
      <c r="CL339" s="396"/>
      <c r="CM339" s="396"/>
      <c r="CN339" s="396"/>
      <c r="CO339" s="396"/>
      <c r="CP339" s="396"/>
      <c r="CQ339" s="396"/>
      <c r="CR339" s="380" t="s">
        <v>4449</v>
      </c>
      <c r="CS339" s="396"/>
      <c r="CT339" s="396"/>
      <c r="CU339" s="396"/>
      <c r="CV339" s="396"/>
      <c r="CW339" s="396"/>
      <c r="CX339" s="396"/>
      <c r="CY339" s="396"/>
      <c r="CZ339" s="396"/>
      <c r="DA339" s="396"/>
      <c r="DB339" s="396"/>
      <c r="DC339" s="396"/>
      <c r="DD339" s="396"/>
    </row>
    <row r="340" spans="37:108" ht="15" hidden="1" customHeight="1">
      <c r="AK340" s="113" t="str">
        <f t="shared" si="15"/>
        <v/>
      </c>
      <c r="AL340" s="113" t="str">
        <f t="shared" si="16"/>
        <v/>
      </c>
      <c r="AM340" s="114" t="str">
        <f t="shared" si="17"/>
        <v/>
      </c>
      <c r="AN340" s="395"/>
      <c r="AO340" s="114">
        <v>332</v>
      </c>
      <c r="AP340" s="365"/>
      <c r="AQ340" s="365"/>
      <c r="AR340" s="365"/>
      <c r="AS340" s="365"/>
      <c r="AT340" s="365"/>
      <c r="AU340" s="365"/>
      <c r="AV340" s="365"/>
      <c r="AW340" s="365"/>
      <c r="AX340" s="365"/>
      <c r="AY340" s="365"/>
      <c r="AZ340" s="365"/>
      <c r="BA340" s="365"/>
      <c r="BB340" s="365"/>
      <c r="BC340" s="365"/>
      <c r="BD340" s="365"/>
      <c r="BE340" s="365"/>
      <c r="BF340" s="365"/>
      <c r="BG340" s="365"/>
      <c r="BH340" s="365"/>
      <c r="BI340" s="114" t="s">
        <v>4450</v>
      </c>
      <c r="BJ340" s="365"/>
      <c r="BK340" s="365"/>
      <c r="BL340" s="365"/>
      <c r="BM340" s="365"/>
      <c r="BN340" s="365"/>
      <c r="BO340" s="365"/>
      <c r="BP340" s="365"/>
      <c r="BQ340" s="365"/>
      <c r="BR340" s="365"/>
      <c r="BS340" s="365"/>
      <c r="BT340" s="365"/>
      <c r="BU340" s="365"/>
      <c r="BV340" s="395"/>
      <c r="BW340" s="395"/>
      <c r="BX340" s="395"/>
      <c r="BY340" s="396"/>
      <c r="BZ340" s="396"/>
      <c r="CA340" s="396"/>
      <c r="CB340" s="396"/>
      <c r="CC340" s="396"/>
      <c r="CD340" s="396"/>
      <c r="CE340" s="396"/>
      <c r="CF340" s="396"/>
      <c r="CG340" s="396"/>
      <c r="CH340" s="396"/>
      <c r="CI340" s="396"/>
      <c r="CJ340" s="396"/>
      <c r="CK340" s="396"/>
      <c r="CL340" s="396"/>
      <c r="CM340" s="396"/>
      <c r="CN340" s="396"/>
      <c r="CO340" s="396"/>
      <c r="CP340" s="396"/>
      <c r="CQ340" s="396"/>
      <c r="CR340" s="380" t="s">
        <v>4451</v>
      </c>
      <c r="CS340" s="396"/>
      <c r="CT340" s="396"/>
      <c r="CU340" s="396"/>
      <c r="CV340" s="396"/>
      <c r="CW340" s="396"/>
      <c r="CX340" s="396"/>
      <c r="CY340" s="396"/>
      <c r="CZ340" s="396"/>
      <c r="DA340" s="396"/>
      <c r="DB340" s="396"/>
      <c r="DC340" s="396"/>
      <c r="DD340" s="396"/>
    </row>
    <row r="341" spans="37:108" ht="15" hidden="1" customHeight="1">
      <c r="AK341" s="113" t="str">
        <f t="shared" si="15"/>
        <v/>
      </c>
      <c r="AL341" s="113" t="str">
        <f t="shared" si="16"/>
        <v/>
      </c>
      <c r="AM341" s="114" t="str">
        <f t="shared" si="17"/>
        <v/>
      </c>
      <c r="AN341" s="395"/>
      <c r="AO341" s="114">
        <v>333</v>
      </c>
      <c r="AP341" s="365"/>
      <c r="AQ341" s="365"/>
      <c r="AR341" s="365"/>
      <c r="AS341" s="365"/>
      <c r="AT341" s="365"/>
      <c r="AU341" s="365"/>
      <c r="AV341" s="365"/>
      <c r="AW341" s="365"/>
      <c r="AX341" s="365"/>
      <c r="AY341" s="365"/>
      <c r="AZ341" s="365"/>
      <c r="BA341" s="365"/>
      <c r="BB341" s="365"/>
      <c r="BC341" s="365"/>
      <c r="BD341" s="365"/>
      <c r="BE341" s="365"/>
      <c r="BF341" s="365"/>
      <c r="BG341" s="365"/>
      <c r="BH341" s="365"/>
      <c r="BI341" s="114" t="s">
        <v>4452</v>
      </c>
      <c r="BJ341" s="365"/>
      <c r="BK341" s="365"/>
      <c r="BL341" s="365"/>
      <c r="BM341" s="365"/>
      <c r="BN341" s="365"/>
      <c r="BO341" s="365"/>
      <c r="BP341" s="365"/>
      <c r="BQ341" s="365"/>
      <c r="BR341" s="365"/>
      <c r="BS341" s="365"/>
      <c r="BT341" s="365"/>
      <c r="BU341" s="365"/>
      <c r="BV341" s="395"/>
      <c r="BW341" s="395"/>
      <c r="BX341" s="395"/>
      <c r="BY341" s="396"/>
      <c r="BZ341" s="396"/>
      <c r="CA341" s="396"/>
      <c r="CB341" s="396"/>
      <c r="CC341" s="396"/>
      <c r="CD341" s="396"/>
      <c r="CE341" s="396"/>
      <c r="CF341" s="396"/>
      <c r="CG341" s="396"/>
      <c r="CH341" s="396"/>
      <c r="CI341" s="396"/>
      <c r="CJ341" s="396"/>
      <c r="CK341" s="396"/>
      <c r="CL341" s="396"/>
      <c r="CM341" s="396"/>
      <c r="CN341" s="396"/>
      <c r="CO341" s="396"/>
      <c r="CP341" s="396"/>
      <c r="CQ341" s="396"/>
      <c r="CR341" s="380" t="s">
        <v>4453</v>
      </c>
      <c r="CS341" s="396"/>
      <c r="CT341" s="396"/>
      <c r="CU341" s="396"/>
      <c r="CV341" s="396"/>
      <c r="CW341" s="396"/>
      <c r="CX341" s="396"/>
      <c r="CY341" s="396"/>
      <c r="CZ341" s="396"/>
      <c r="DA341" s="396"/>
      <c r="DB341" s="396"/>
      <c r="DC341" s="396"/>
      <c r="DD341" s="396"/>
    </row>
    <row r="342" spans="37:108" ht="15" hidden="1" customHeight="1">
      <c r="AK342" s="113" t="str">
        <f t="shared" si="15"/>
        <v/>
      </c>
      <c r="AL342" s="113" t="str">
        <f t="shared" si="16"/>
        <v/>
      </c>
      <c r="AM342" s="114" t="str">
        <f t="shared" si="17"/>
        <v/>
      </c>
      <c r="AN342" s="395"/>
      <c r="AO342" s="114">
        <v>334</v>
      </c>
      <c r="AP342" s="365"/>
      <c r="AQ342" s="365"/>
      <c r="AR342" s="365"/>
      <c r="AS342" s="365"/>
      <c r="AT342" s="365"/>
      <c r="AU342" s="365"/>
      <c r="AV342" s="365"/>
      <c r="AW342" s="365"/>
      <c r="AX342" s="365"/>
      <c r="AY342" s="365"/>
      <c r="AZ342" s="365"/>
      <c r="BA342" s="365"/>
      <c r="BB342" s="365"/>
      <c r="BC342" s="365"/>
      <c r="BD342" s="365"/>
      <c r="BE342" s="365"/>
      <c r="BF342" s="365"/>
      <c r="BG342" s="365"/>
      <c r="BH342" s="365"/>
      <c r="BI342" s="114" t="s">
        <v>4454</v>
      </c>
      <c r="BJ342" s="365"/>
      <c r="BK342" s="365"/>
      <c r="BL342" s="365"/>
      <c r="BM342" s="365"/>
      <c r="BN342" s="365"/>
      <c r="BO342" s="365"/>
      <c r="BP342" s="365"/>
      <c r="BQ342" s="365"/>
      <c r="BR342" s="365"/>
      <c r="BS342" s="365"/>
      <c r="BT342" s="365"/>
      <c r="BU342" s="365"/>
      <c r="BV342" s="395"/>
      <c r="BW342" s="395"/>
      <c r="BX342" s="395"/>
      <c r="BY342" s="396"/>
      <c r="BZ342" s="396"/>
      <c r="CA342" s="396"/>
      <c r="CB342" s="396"/>
      <c r="CC342" s="396"/>
      <c r="CD342" s="396"/>
      <c r="CE342" s="396"/>
      <c r="CF342" s="396"/>
      <c r="CG342" s="396"/>
      <c r="CH342" s="396"/>
      <c r="CI342" s="396"/>
      <c r="CJ342" s="396"/>
      <c r="CK342" s="396"/>
      <c r="CL342" s="396"/>
      <c r="CM342" s="396"/>
      <c r="CN342" s="396"/>
      <c r="CO342" s="396"/>
      <c r="CP342" s="396"/>
      <c r="CQ342" s="396"/>
      <c r="CR342" s="380" t="s">
        <v>4455</v>
      </c>
      <c r="CS342" s="396"/>
      <c r="CT342" s="396"/>
      <c r="CU342" s="396"/>
      <c r="CV342" s="396"/>
      <c r="CW342" s="396"/>
      <c r="CX342" s="396"/>
      <c r="CY342" s="396"/>
      <c r="CZ342" s="396"/>
      <c r="DA342" s="396"/>
      <c r="DB342" s="396"/>
      <c r="DC342" s="396"/>
      <c r="DD342" s="396"/>
    </row>
    <row r="343" spans="37:108" ht="15" hidden="1" customHeight="1">
      <c r="AK343" s="113" t="str">
        <f t="shared" si="15"/>
        <v/>
      </c>
      <c r="AL343" s="113" t="str">
        <f t="shared" si="16"/>
        <v/>
      </c>
      <c r="AM343" s="114" t="str">
        <f t="shared" si="17"/>
        <v/>
      </c>
      <c r="AN343" s="395"/>
      <c r="AO343" s="114">
        <v>335</v>
      </c>
      <c r="AP343" s="365"/>
      <c r="AQ343" s="365"/>
      <c r="AR343" s="365"/>
      <c r="AS343" s="365"/>
      <c r="AT343" s="365"/>
      <c r="AU343" s="365"/>
      <c r="AV343" s="365"/>
      <c r="AW343" s="365"/>
      <c r="AX343" s="365"/>
      <c r="AY343" s="365"/>
      <c r="AZ343" s="365"/>
      <c r="BA343" s="365"/>
      <c r="BB343" s="365"/>
      <c r="BC343" s="365"/>
      <c r="BD343" s="365"/>
      <c r="BE343" s="365"/>
      <c r="BF343" s="365"/>
      <c r="BG343" s="365"/>
      <c r="BH343" s="365"/>
      <c r="BI343" s="114" t="s">
        <v>4456</v>
      </c>
      <c r="BJ343" s="365"/>
      <c r="BK343" s="365"/>
      <c r="BL343" s="365"/>
      <c r="BM343" s="365"/>
      <c r="BN343" s="365"/>
      <c r="BO343" s="365"/>
      <c r="BP343" s="365"/>
      <c r="BQ343" s="365"/>
      <c r="BR343" s="365"/>
      <c r="BS343" s="365"/>
      <c r="BT343" s="365"/>
      <c r="BU343" s="365"/>
      <c r="BV343" s="395"/>
      <c r="BW343" s="395"/>
      <c r="BX343" s="395"/>
      <c r="BY343" s="396"/>
      <c r="BZ343" s="396"/>
      <c r="CA343" s="396"/>
      <c r="CB343" s="396"/>
      <c r="CC343" s="396"/>
      <c r="CD343" s="396"/>
      <c r="CE343" s="396"/>
      <c r="CF343" s="396"/>
      <c r="CG343" s="396"/>
      <c r="CH343" s="396"/>
      <c r="CI343" s="396"/>
      <c r="CJ343" s="396"/>
      <c r="CK343" s="396"/>
      <c r="CL343" s="396"/>
      <c r="CM343" s="396"/>
      <c r="CN343" s="396"/>
      <c r="CO343" s="396"/>
      <c r="CP343" s="396"/>
      <c r="CQ343" s="396"/>
      <c r="CR343" s="382" t="s">
        <v>4457</v>
      </c>
      <c r="CS343" s="396"/>
      <c r="CT343" s="396"/>
      <c r="CU343" s="396"/>
      <c r="CV343" s="396"/>
      <c r="CW343" s="396"/>
      <c r="CX343" s="396"/>
      <c r="CY343" s="396"/>
      <c r="CZ343" s="396"/>
      <c r="DA343" s="396"/>
      <c r="DB343" s="396"/>
      <c r="DC343" s="396"/>
      <c r="DD343" s="396"/>
    </row>
    <row r="344" spans="37:108" ht="15" hidden="1" customHeight="1">
      <c r="AK344" s="113" t="str">
        <f t="shared" si="15"/>
        <v/>
      </c>
      <c r="AL344" s="113" t="str">
        <f t="shared" si="16"/>
        <v/>
      </c>
      <c r="AM344" s="114" t="str">
        <f t="shared" si="17"/>
        <v/>
      </c>
      <c r="AN344" s="395"/>
      <c r="AO344" s="114">
        <v>336</v>
      </c>
      <c r="AP344" s="365"/>
      <c r="AQ344" s="365"/>
      <c r="AR344" s="365"/>
      <c r="AS344" s="365"/>
      <c r="AT344" s="365"/>
      <c r="AU344" s="365"/>
      <c r="AV344" s="365"/>
      <c r="AW344" s="365"/>
      <c r="AX344" s="365"/>
      <c r="AY344" s="365"/>
      <c r="AZ344" s="365"/>
      <c r="BA344" s="365"/>
      <c r="BB344" s="365"/>
      <c r="BC344" s="365"/>
      <c r="BD344" s="365"/>
      <c r="BE344" s="365"/>
      <c r="BF344" s="365"/>
      <c r="BG344" s="365"/>
      <c r="BH344" s="365"/>
      <c r="BI344" s="114" t="s">
        <v>4458</v>
      </c>
      <c r="BJ344" s="365"/>
      <c r="BK344" s="365"/>
      <c r="BL344" s="365"/>
      <c r="BM344" s="365"/>
      <c r="BN344" s="365"/>
      <c r="BO344" s="365"/>
      <c r="BP344" s="365"/>
      <c r="BQ344" s="365"/>
      <c r="BR344" s="365"/>
      <c r="BS344" s="365"/>
      <c r="BT344" s="365"/>
      <c r="BU344" s="365"/>
      <c r="BV344" s="395"/>
      <c r="BW344" s="395"/>
      <c r="BX344" s="395"/>
      <c r="BY344" s="396"/>
      <c r="BZ344" s="396"/>
      <c r="CA344" s="396"/>
      <c r="CB344" s="396"/>
      <c r="CC344" s="396"/>
      <c r="CD344" s="396"/>
      <c r="CE344" s="396"/>
      <c r="CF344" s="396"/>
      <c r="CG344" s="396"/>
      <c r="CH344" s="396"/>
      <c r="CI344" s="396"/>
      <c r="CJ344" s="396"/>
      <c r="CK344" s="396"/>
      <c r="CL344" s="396"/>
      <c r="CM344" s="396"/>
      <c r="CN344" s="396"/>
      <c r="CO344" s="396"/>
      <c r="CP344" s="396"/>
      <c r="CQ344" s="396"/>
      <c r="CR344" s="380" t="s">
        <v>4459</v>
      </c>
      <c r="CS344" s="396"/>
      <c r="CT344" s="396"/>
      <c r="CU344" s="396"/>
      <c r="CV344" s="396"/>
      <c r="CW344" s="396"/>
      <c r="CX344" s="396"/>
      <c r="CY344" s="396"/>
      <c r="CZ344" s="396"/>
      <c r="DA344" s="396"/>
      <c r="DB344" s="396"/>
      <c r="DC344" s="396"/>
      <c r="DD344" s="396"/>
    </row>
    <row r="345" spans="37:108" ht="15" hidden="1" customHeight="1">
      <c r="AK345" s="113" t="str">
        <f t="shared" si="15"/>
        <v/>
      </c>
      <c r="AL345" s="113" t="str">
        <f t="shared" si="16"/>
        <v/>
      </c>
      <c r="AM345" s="114" t="str">
        <f t="shared" si="17"/>
        <v/>
      </c>
      <c r="AN345" s="395"/>
      <c r="AO345" s="114">
        <v>337</v>
      </c>
      <c r="AP345" s="365"/>
      <c r="AQ345" s="365"/>
      <c r="AR345" s="365"/>
      <c r="AS345" s="365"/>
      <c r="AT345" s="365"/>
      <c r="AU345" s="365"/>
      <c r="AV345" s="365"/>
      <c r="AW345" s="365"/>
      <c r="AX345" s="365"/>
      <c r="AY345" s="365"/>
      <c r="AZ345" s="365"/>
      <c r="BA345" s="365"/>
      <c r="BB345" s="365"/>
      <c r="BC345" s="365"/>
      <c r="BD345" s="365"/>
      <c r="BE345" s="365"/>
      <c r="BF345" s="365"/>
      <c r="BG345" s="365"/>
      <c r="BH345" s="365"/>
      <c r="BI345" s="114" t="s">
        <v>4460</v>
      </c>
      <c r="BJ345" s="365"/>
      <c r="BK345" s="365"/>
      <c r="BL345" s="365"/>
      <c r="BM345" s="365"/>
      <c r="BN345" s="365"/>
      <c r="BO345" s="365"/>
      <c r="BP345" s="365"/>
      <c r="BQ345" s="365"/>
      <c r="BR345" s="365"/>
      <c r="BS345" s="365"/>
      <c r="BT345" s="365"/>
      <c r="BU345" s="365"/>
      <c r="BV345" s="395"/>
      <c r="BW345" s="395"/>
      <c r="BX345" s="395"/>
      <c r="BY345" s="396"/>
      <c r="BZ345" s="396"/>
      <c r="CA345" s="396"/>
      <c r="CB345" s="396"/>
      <c r="CC345" s="396"/>
      <c r="CD345" s="396"/>
      <c r="CE345" s="396"/>
      <c r="CF345" s="396"/>
      <c r="CG345" s="396"/>
      <c r="CH345" s="396"/>
      <c r="CI345" s="396"/>
      <c r="CJ345" s="396"/>
      <c r="CK345" s="396"/>
      <c r="CL345" s="396"/>
      <c r="CM345" s="396"/>
      <c r="CN345" s="396"/>
      <c r="CO345" s="396"/>
      <c r="CP345" s="396"/>
      <c r="CQ345" s="396"/>
      <c r="CR345" s="380" t="s">
        <v>4461</v>
      </c>
      <c r="CS345" s="396"/>
      <c r="CT345" s="396"/>
      <c r="CU345" s="396"/>
      <c r="CV345" s="396"/>
      <c r="CW345" s="396"/>
      <c r="CX345" s="396"/>
      <c r="CY345" s="396"/>
      <c r="CZ345" s="396"/>
      <c r="DA345" s="396"/>
      <c r="DB345" s="396"/>
      <c r="DC345" s="396"/>
      <c r="DD345" s="396"/>
    </row>
    <row r="346" spans="37:108" ht="15" hidden="1" customHeight="1">
      <c r="AK346" s="113" t="str">
        <f t="shared" si="15"/>
        <v/>
      </c>
      <c r="AL346" s="113" t="str">
        <f t="shared" si="16"/>
        <v/>
      </c>
      <c r="AM346" s="114" t="str">
        <f t="shared" si="17"/>
        <v/>
      </c>
      <c r="AN346" s="395"/>
      <c r="AO346" s="114">
        <v>338</v>
      </c>
      <c r="AP346" s="365"/>
      <c r="AQ346" s="365"/>
      <c r="AR346" s="365"/>
      <c r="AS346" s="365"/>
      <c r="AT346" s="365"/>
      <c r="AU346" s="365"/>
      <c r="AV346" s="365"/>
      <c r="AW346" s="365"/>
      <c r="AX346" s="365"/>
      <c r="AY346" s="365"/>
      <c r="AZ346" s="365"/>
      <c r="BA346" s="365"/>
      <c r="BB346" s="365"/>
      <c r="BC346" s="365"/>
      <c r="BD346" s="365"/>
      <c r="BE346" s="365"/>
      <c r="BF346" s="365"/>
      <c r="BG346" s="365"/>
      <c r="BH346" s="365"/>
      <c r="BI346" s="114" t="s">
        <v>4462</v>
      </c>
      <c r="BJ346" s="365"/>
      <c r="BK346" s="365"/>
      <c r="BL346" s="365"/>
      <c r="BM346" s="365"/>
      <c r="BN346" s="365"/>
      <c r="BO346" s="365"/>
      <c r="BP346" s="365"/>
      <c r="BQ346" s="365"/>
      <c r="BR346" s="365"/>
      <c r="BS346" s="365"/>
      <c r="BT346" s="365"/>
      <c r="BU346" s="365"/>
      <c r="BV346" s="395"/>
      <c r="BW346" s="395"/>
      <c r="BX346" s="395"/>
      <c r="BY346" s="396"/>
      <c r="BZ346" s="396"/>
      <c r="CA346" s="396"/>
      <c r="CB346" s="396"/>
      <c r="CC346" s="396"/>
      <c r="CD346" s="396"/>
      <c r="CE346" s="396"/>
      <c r="CF346" s="396"/>
      <c r="CG346" s="396"/>
      <c r="CH346" s="396"/>
      <c r="CI346" s="396"/>
      <c r="CJ346" s="396"/>
      <c r="CK346" s="396"/>
      <c r="CL346" s="396"/>
      <c r="CM346" s="396"/>
      <c r="CN346" s="396"/>
      <c r="CO346" s="396"/>
      <c r="CP346" s="396"/>
      <c r="CQ346" s="396"/>
      <c r="CR346" s="380" t="s">
        <v>4463</v>
      </c>
      <c r="CS346" s="396"/>
      <c r="CT346" s="396"/>
      <c r="CU346" s="396"/>
      <c r="CV346" s="396"/>
      <c r="CW346" s="396"/>
      <c r="CX346" s="396"/>
      <c r="CY346" s="396"/>
      <c r="CZ346" s="396"/>
      <c r="DA346" s="396"/>
      <c r="DB346" s="396"/>
      <c r="DC346" s="396"/>
      <c r="DD346" s="396"/>
    </row>
    <row r="347" spans="37:108" ht="15" hidden="1" customHeight="1">
      <c r="AK347" s="113" t="str">
        <f t="shared" si="15"/>
        <v/>
      </c>
      <c r="AL347" s="113" t="str">
        <f t="shared" si="16"/>
        <v/>
      </c>
      <c r="AM347" s="114" t="str">
        <f t="shared" si="17"/>
        <v/>
      </c>
      <c r="AN347" s="395"/>
      <c r="AO347" s="114">
        <v>339</v>
      </c>
      <c r="AP347" s="365"/>
      <c r="AQ347" s="365"/>
      <c r="AR347" s="365"/>
      <c r="AS347" s="365"/>
      <c r="AT347" s="365"/>
      <c r="AU347" s="365"/>
      <c r="AV347" s="365"/>
      <c r="AW347" s="365"/>
      <c r="AX347" s="365"/>
      <c r="AY347" s="365"/>
      <c r="AZ347" s="365"/>
      <c r="BA347" s="365"/>
      <c r="BB347" s="365"/>
      <c r="BC347" s="365"/>
      <c r="BD347" s="365"/>
      <c r="BE347" s="365"/>
      <c r="BF347" s="365"/>
      <c r="BG347" s="365"/>
      <c r="BH347" s="365"/>
      <c r="BI347" s="114" t="s">
        <v>4464</v>
      </c>
      <c r="BJ347" s="365"/>
      <c r="BK347" s="365"/>
      <c r="BL347" s="365"/>
      <c r="BM347" s="365"/>
      <c r="BN347" s="365"/>
      <c r="BO347" s="365"/>
      <c r="BP347" s="365"/>
      <c r="BQ347" s="365"/>
      <c r="BR347" s="365"/>
      <c r="BS347" s="365"/>
      <c r="BT347" s="365"/>
      <c r="BU347" s="365"/>
      <c r="BV347" s="395"/>
      <c r="BW347" s="395"/>
      <c r="BX347" s="395"/>
      <c r="BY347" s="396"/>
      <c r="BZ347" s="396"/>
      <c r="CA347" s="396"/>
      <c r="CB347" s="396"/>
      <c r="CC347" s="396"/>
      <c r="CD347" s="396"/>
      <c r="CE347" s="396"/>
      <c r="CF347" s="396"/>
      <c r="CG347" s="396"/>
      <c r="CH347" s="396"/>
      <c r="CI347" s="396"/>
      <c r="CJ347" s="396"/>
      <c r="CK347" s="396"/>
      <c r="CL347" s="396"/>
      <c r="CM347" s="396"/>
      <c r="CN347" s="396"/>
      <c r="CO347" s="396"/>
      <c r="CP347" s="396"/>
      <c r="CQ347" s="396"/>
      <c r="CR347" s="380" t="s">
        <v>4465</v>
      </c>
      <c r="CS347" s="396"/>
      <c r="CT347" s="396"/>
      <c r="CU347" s="396"/>
      <c r="CV347" s="396"/>
      <c r="CW347" s="396"/>
      <c r="CX347" s="396"/>
      <c r="CY347" s="396"/>
      <c r="CZ347" s="396"/>
      <c r="DA347" s="396"/>
      <c r="DB347" s="396"/>
      <c r="DC347" s="396"/>
      <c r="DD347" s="396"/>
    </row>
    <row r="348" spans="37:108" ht="15" hidden="1" customHeight="1">
      <c r="AK348" s="113" t="str">
        <f t="shared" si="15"/>
        <v/>
      </c>
      <c r="AL348" s="113" t="str">
        <f t="shared" si="16"/>
        <v/>
      </c>
      <c r="AM348" s="114" t="str">
        <f t="shared" si="17"/>
        <v/>
      </c>
      <c r="AN348" s="395"/>
      <c r="AO348" s="114">
        <v>340</v>
      </c>
      <c r="AP348" s="365"/>
      <c r="AQ348" s="365"/>
      <c r="AR348" s="365"/>
      <c r="AS348" s="365"/>
      <c r="AT348" s="365"/>
      <c r="AU348" s="365"/>
      <c r="AV348" s="365"/>
      <c r="AW348" s="365"/>
      <c r="AX348" s="365"/>
      <c r="AY348" s="365"/>
      <c r="AZ348" s="365"/>
      <c r="BA348" s="365"/>
      <c r="BB348" s="365"/>
      <c r="BC348" s="365"/>
      <c r="BD348" s="365"/>
      <c r="BE348" s="365"/>
      <c r="BF348" s="365"/>
      <c r="BG348" s="365"/>
      <c r="BH348" s="365"/>
      <c r="BI348" s="114" t="s">
        <v>4466</v>
      </c>
      <c r="BJ348" s="365"/>
      <c r="BK348" s="365"/>
      <c r="BL348" s="365"/>
      <c r="BM348" s="365"/>
      <c r="BN348" s="365"/>
      <c r="BO348" s="365"/>
      <c r="BP348" s="365"/>
      <c r="BQ348" s="365"/>
      <c r="BR348" s="365"/>
      <c r="BS348" s="365"/>
      <c r="BT348" s="365"/>
      <c r="BU348" s="365"/>
      <c r="BV348" s="395"/>
      <c r="BW348" s="395"/>
      <c r="BX348" s="395"/>
      <c r="BY348" s="396"/>
      <c r="BZ348" s="396"/>
      <c r="CA348" s="396"/>
      <c r="CB348" s="396"/>
      <c r="CC348" s="396"/>
      <c r="CD348" s="396"/>
      <c r="CE348" s="396"/>
      <c r="CF348" s="396"/>
      <c r="CG348" s="396"/>
      <c r="CH348" s="396"/>
      <c r="CI348" s="396"/>
      <c r="CJ348" s="396"/>
      <c r="CK348" s="396"/>
      <c r="CL348" s="396"/>
      <c r="CM348" s="396"/>
      <c r="CN348" s="396"/>
      <c r="CO348" s="396"/>
      <c r="CP348" s="396"/>
      <c r="CQ348" s="396"/>
      <c r="CR348" s="380" t="s">
        <v>4467</v>
      </c>
      <c r="CS348" s="396"/>
      <c r="CT348" s="396"/>
      <c r="CU348" s="396"/>
      <c r="CV348" s="396"/>
      <c r="CW348" s="396"/>
      <c r="CX348" s="396"/>
      <c r="CY348" s="396"/>
      <c r="CZ348" s="396"/>
      <c r="DA348" s="396"/>
      <c r="DB348" s="396"/>
      <c r="DC348" s="396"/>
      <c r="DD348" s="396"/>
    </row>
    <row r="349" spans="37:108" ht="15" hidden="1" customHeight="1">
      <c r="AK349" s="113" t="str">
        <f t="shared" si="15"/>
        <v/>
      </c>
      <c r="AL349" s="113" t="str">
        <f t="shared" si="16"/>
        <v/>
      </c>
      <c r="AM349" s="114" t="str">
        <f t="shared" si="17"/>
        <v/>
      </c>
      <c r="AN349" s="395"/>
      <c r="AO349" s="114">
        <v>341</v>
      </c>
      <c r="AP349" s="365"/>
      <c r="AQ349" s="365"/>
      <c r="AR349" s="365"/>
      <c r="AS349" s="365"/>
      <c r="AT349" s="365"/>
      <c r="AU349" s="365"/>
      <c r="AV349" s="365"/>
      <c r="AW349" s="365"/>
      <c r="AX349" s="365"/>
      <c r="AY349" s="365"/>
      <c r="AZ349" s="365"/>
      <c r="BA349" s="365"/>
      <c r="BB349" s="365"/>
      <c r="BC349" s="365"/>
      <c r="BD349" s="365"/>
      <c r="BE349" s="365"/>
      <c r="BF349" s="365"/>
      <c r="BG349" s="365"/>
      <c r="BH349" s="365"/>
      <c r="BI349" s="114" t="s">
        <v>4468</v>
      </c>
      <c r="BJ349" s="365"/>
      <c r="BK349" s="365"/>
      <c r="BL349" s="365"/>
      <c r="BM349" s="365"/>
      <c r="BN349" s="365"/>
      <c r="BO349" s="365"/>
      <c r="BP349" s="365"/>
      <c r="BQ349" s="365"/>
      <c r="BR349" s="365"/>
      <c r="BS349" s="365"/>
      <c r="BT349" s="365"/>
      <c r="BU349" s="365"/>
      <c r="BV349" s="395"/>
      <c r="BW349" s="395"/>
      <c r="BX349" s="395"/>
      <c r="BY349" s="396"/>
      <c r="BZ349" s="396"/>
      <c r="CA349" s="396"/>
      <c r="CB349" s="396"/>
      <c r="CC349" s="396"/>
      <c r="CD349" s="396"/>
      <c r="CE349" s="396"/>
      <c r="CF349" s="396"/>
      <c r="CG349" s="396"/>
      <c r="CH349" s="396"/>
      <c r="CI349" s="396"/>
      <c r="CJ349" s="396"/>
      <c r="CK349" s="396"/>
      <c r="CL349" s="396"/>
      <c r="CM349" s="396"/>
      <c r="CN349" s="396"/>
      <c r="CO349" s="396"/>
      <c r="CP349" s="396"/>
      <c r="CQ349" s="396"/>
      <c r="CR349" s="380" t="s">
        <v>4469</v>
      </c>
      <c r="CS349" s="396"/>
      <c r="CT349" s="396"/>
      <c r="CU349" s="396"/>
      <c r="CV349" s="396"/>
      <c r="CW349" s="396"/>
      <c r="CX349" s="396"/>
      <c r="CY349" s="396"/>
      <c r="CZ349" s="396"/>
      <c r="DA349" s="396"/>
      <c r="DB349" s="396"/>
      <c r="DC349" s="396"/>
      <c r="DD349" s="396"/>
    </row>
    <row r="350" spans="37:108" ht="15" hidden="1" customHeight="1">
      <c r="AK350" s="113" t="str">
        <f t="shared" si="15"/>
        <v/>
      </c>
      <c r="AL350" s="113" t="str">
        <f t="shared" si="16"/>
        <v/>
      </c>
      <c r="AM350" s="114" t="str">
        <f t="shared" si="17"/>
        <v/>
      </c>
      <c r="AN350" s="395"/>
      <c r="AO350" s="114">
        <v>342</v>
      </c>
      <c r="AP350" s="365"/>
      <c r="AQ350" s="365"/>
      <c r="AR350" s="365"/>
      <c r="AS350" s="365"/>
      <c r="AT350" s="365"/>
      <c r="AU350" s="365"/>
      <c r="AV350" s="365"/>
      <c r="AW350" s="365"/>
      <c r="AX350" s="365"/>
      <c r="AY350" s="365"/>
      <c r="AZ350" s="365"/>
      <c r="BA350" s="365"/>
      <c r="BB350" s="365"/>
      <c r="BC350" s="365"/>
      <c r="BD350" s="365"/>
      <c r="BE350" s="365"/>
      <c r="BF350" s="365"/>
      <c r="BG350" s="365"/>
      <c r="BH350" s="365"/>
      <c r="BI350" s="114" t="s">
        <v>4470</v>
      </c>
      <c r="BJ350" s="365"/>
      <c r="BK350" s="365"/>
      <c r="BL350" s="365"/>
      <c r="BM350" s="365"/>
      <c r="BN350" s="365"/>
      <c r="BO350" s="365"/>
      <c r="BP350" s="365"/>
      <c r="BQ350" s="365"/>
      <c r="BR350" s="365"/>
      <c r="BS350" s="365"/>
      <c r="BT350" s="365"/>
      <c r="BU350" s="365"/>
      <c r="BV350" s="395"/>
      <c r="BW350" s="395"/>
      <c r="BX350" s="395"/>
      <c r="BY350" s="396"/>
      <c r="BZ350" s="396"/>
      <c r="CA350" s="396"/>
      <c r="CB350" s="396"/>
      <c r="CC350" s="396"/>
      <c r="CD350" s="396"/>
      <c r="CE350" s="396"/>
      <c r="CF350" s="396"/>
      <c r="CG350" s="396"/>
      <c r="CH350" s="396"/>
      <c r="CI350" s="396"/>
      <c r="CJ350" s="396"/>
      <c r="CK350" s="396"/>
      <c r="CL350" s="396"/>
      <c r="CM350" s="396"/>
      <c r="CN350" s="396"/>
      <c r="CO350" s="396"/>
      <c r="CP350" s="396"/>
      <c r="CQ350" s="396"/>
      <c r="CR350" s="380" t="s">
        <v>4471</v>
      </c>
      <c r="CS350" s="396"/>
      <c r="CT350" s="396"/>
      <c r="CU350" s="396"/>
      <c r="CV350" s="396"/>
      <c r="CW350" s="396"/>
      <c r="CX350" s="396"/>
      <c r="CY350" s="396"/>
      <c r="CZ350" s="396"/>
      <c r="DA350" s="396"/>
      <c r="DB350" s="396"/>
      <c r="DC350" s="396"/>
      <c r="DD350" s="396"/>
    </row>
    <row r="351" spans="37:108" ht="15" hidden="1" customHeight="1">
      <c r="AK351" s="113" t="str">
        <f t="shared" si="15"/>
        <v/>
      </c>
      <c r="AL351" s="113" t="str">
        <f t="shared" si="16"/>
        <v/>
      </c>
      <c r="AM351" s="114" t="str">
        <f t="shared" si="17"/>
        <v/>
      </c>
      <c r="AN351" s="395"/>
      <c r="AO351" s="114">
        <v>343</v>
      </c>
      <c r="AP351" s="365"/>
      <c r="AQ351" s="365"/>
      <c r="AR351" s="365"/>
      <c r="AS351" s="365"/>
      <c r="AT351" s="365"/>
      <c r="AU351" s="365"/>
      <c r="AV351" s="365"/>
      <c r="AW351" s="365"/>
      <c r="AX351" s="365"/>
      <c r="AY351" s="365"/>
      <c r="AZ351" s="365"/>
      <c r="BA351" s="365"/>
      <c r="BB351" s="365"/>
      <c r="BC351" s="365"/>
      <c r="BD351" s="365"/>
      <c r="BE351" s="365"/>
      <c r="BF351" s="365"/>
      <c r="BG351" s="365"/>
      <c r="BH351" s="365"/>
      <c r="BI351" s="114" t="s">
        <v>4472</v>
      </c>
      <c r="BJ351" s="365"/>
      <c r="BK351" s="365"/>
      <c r="BL351" s="365"/>
      <c r="BM351" s="365"/>
      <c r="BN351" s="365"/>
      <c r="BO351" s="365"/>
      <c r="BP351" s="365"/>
      <c r="BQ351" s="365"/>
      <c r="BR351" s="365"/>
      <c r="BS351" s="365"/>
      <c r="BT351" s="365"/>
      <c r="BU351" s="365"/>
      <c r="BV351" s="395"/>
      <c r="BW351" s="395"/>
      <c r="BX351" s="395"/>
      <c r="BY351" s="396"/>
      <c r="BZ351" s="396"/>
      <c r="CA351" s="396"/>
      <c r="CB351" s="396"/>
      <c r="CC351" s="396"/>
      <c r="CD351" s="396"/>
      <c r="CE351" s="396"/>
      <c r="CF351" s="396"/>
      <c r="CG351" s="396"/>
      <c r="CH351" s="396"/>
      <c r="CI351" s="396"/>
      <c r="CJ351" s="396"/>
      <c r="CK351" s="396"/>
      <c r="CL351" s="396"/>
      <c r="CM351" s="396"/>
      <c r="CN351" s="396"/>
      <c r="CO351" s="396"/>
      <c r="CP351" s="396"/>
      <c r="CQ351" s="396"/>
      <c r="CR351" s="380" t="s">
        <v>4473</v>
      </c>
      <c r="CS351" s="396"/>
      <c r="CT351" s="396"/>
      <c r="CU351" s="396"/>
      <c r="CV351" s="396"/>
      <c r="CW351" s="396"/>
      <c r="CX351" s="396"/>
      <c r="CY351" s="396"/>
      <c r="CZ351" s="396"/>
      <c r="DA351" s="396"/>
      <c r="DB351" s="396"/>
      <c r="DC351" s="396"/>
      <c r="DD351" s="396"/>
    </row>
    <row r="352" spans="37:108" ht="15" hidden="1" customHeight="1">
      <c r="AK352" s="113" t="str">
        <f t="shared" si="15"/>
        <v/>
      </c>
      <c r="AL352" s="113" t="str">
        <f t="shared" si="16"/>
        <v/>
      </c>
      <c r="AM352" s="114" t="str">
        <f t="shared" si="17"/>
        <v/>
      </c>
      <c r="AN352" s="395"/>
      <c r="AO352" s="114">
        <v>344</v>
      </c>
      <c r="AP352" s="365"/>
      <c r="AQ352" s="365"/>
      <c r="AR352" s="365"/>
      <c r="AS352" s="365"/>
      <c r="AT352" s="365"/>
      <c r="AU352" s="365"/>
      <c r="AV352" s="365"/>
      <c r="AW352" s="365"/>
      <c r="AX352" s="365"/>
      <c r="AY352" s="365"/>
      <c r="AZ352" s="365"/>
      <c r="BA352" s="365"/>
      <c r="BB352" s="365"/>
      <c r="BC352" s="365"/>
      <c r="BD352" s="365"/>
      <c r="BE352" s="365"/>
      <c r="BF352" s="365"/>
      <c r="BG352" s="365"/>
      <c r="BH352" s="365"/>
      <c r="BI352" s="114" t="s">
        <v>4474</v>
      </c>
      <c r="BJ352" s="365"/>
      <c r="BK352" s="365"/>
      <c r="BL352" s="365"/>
      <c r="BM352" s="365"/>
      <c r="BN352" s="365"/>
      <c r="BO352" s="365"/>
      <c r="BP352" s="365"/>
      <c r="BQ352" s="365"/>
      <c r="BR352" s="365"/>
      <c r="BS352" s="365"/>
      <c r="BT352" s="365"/>
      <c r="BU352" s="365"/>
      <c r="BV352" s="395"/>
      <c r="BW352" s="395"/>
      <c r="BX352" s="395"/>
      <c r="BY352" s="396"/>
      <c r="BZ352" s="396"/>
      <c r="CA352" s="396"/>
      <c r="CB352" s="396"/>
      <c r="CC352" s="396"/>
      <c r="CD352" s="396"/>
      <c r="CE352" s="396"/>
      <c r="CF352" s="396"/>
      <c r="CG352" s="396"/>
      <c r="CH352" s="396"/>
      <c r="CI352" s="396"/>
      <c r="CJ352" s="396"/>
      <c r="CK352" s="396"/>
      <c r="CL352" s="396"/>
      <c r="CM352" s="396"/>
      <c r="CN352" s="396"/>
      <c r="CO352" s="396"/>
      <c r="CP352" s="396"/>
      <c r="CQ352" s="396"/>
      <c r="CR352" s="380" t="s">
        <v>4475</v>
      </c>
      <c r="CS352" s="396"/>
      <c r="CT352" s="396"/>
      <c r="CU352" s="396"/>
      <c r="CV352" s="396"/>
      <c r="CW352" s="396"/>
      <c r="CX352" s="396"/>
      <c r="CY352" s="396"/>
      <c r="CZ352" s="396"/>
      <c r="DA352" s="396"/>
      <c r="DB352" s="396"/>
      <c r="DC352" s="396"/>
      <c r="DD352" s="396"/>
    </row>
    <row r="353" spans="37:108" ht="15" hidden="1" customHeight="1">
      <c r="AK353" s="113" t="str">
        <f t="shared" si="15"/>
        <v/>
      </c>
      <c r="AL353" s="113" t="str">
        <f t="shared" si="16"/>
        <v/>
      </c>
      <c r="AM353" s="114" t="str">
        <f t="shared" si="17"/>
        <v/>
      </c>
      <c r="AN353" s="395"/>
      <c r="AO353" s="114">
        <v>345</v>
      </c>
      <c r="AP353" s="365"/>
      <c r="AQ353" s="365"/>
      <c r="AR353" s="365"/>
      <c r="AS353" s="365"/>
      <c r="AT353" s="365"/>
      <c r="AU353" s="365"/>
      <c r="AV353" s="365"/>
      <c r="AW353" s="365"/>
      <c r="AX353" s="365"/>
      <c r="AY353" s="365"/>
      <c r="AZ353" s="365"/>
      <c r="BA353" s="365"/>
      <c r="BB353" s="365"/>
      <c r="BC353" s="365"/>
      <c r="BD353" s="365"/>
      <c r="BE353" s="365"/>
      <c r="BF353" s="365"/>
      <c r="BG353" s="365"/>
      <c r="BH353" s="365"/>
      <c r="BI353" s="114" t="s">
        <v>4476</v>
      </c>
      <c r="BJ353" s="365"/>
      <c r="BK353" s="365"/>
      <c r="BL353" s="365"/>
      <c r="BM353" s="365"/>
      <c r="BN353" s="365"/>
      <c r="BO353" s="365"/>
      <c r="BP353" s="365"/>
      <c r="BQ353" s="365"/>
      <c r="BR353" s="365"/>
      <c r="BS353" s="365"/>
      <c r="BT353" s="365"/>
      <c r="BU353" s="365"/>
      <c r="BV353" s="395"/>
      <c r="BW353" s="395"/>
      <c r="BX353" s="395"/>
      <c r="BY353" s="396"/>
      <c r="BZ353" s="396"/>
      <c r="CA353" s="396"/>
      <c r="CB353" s="396"/>
      <c r="CC353" s="396"/>
      <c r="CD353" s="396"/>
      <c r="CE353" s="396"/>
      <c r="CF353" s="396"/>
      <c r="CG353" s="396"/>
      <c r="CH353" s="396"/>
      <c r="CI353" s="396"/>
      <c r="CJ353" s="396"/>
      <c r="CK353" s="396"/>
      <c r="CL353" s="396"/>
      <c r="CM353" s="396"/>
      <c r="CN353" s="396"/>
      <c r="CO353" s="396"/>
      <c r="CP353" s="396"/>
      <c r="CQ353" s="396"/>
      <c r="CR353" s="380" t="s">
        <v>4477</v>
      </c>
      <c r="CS353" s="396"/>
      <c r="CT353" s="396"/>
      <c r="CU353" s="396"/>
      <c r="CV353" s="396"/>
      <c r="CW353" s="396"/>
      <c r="CX353" s="396"/>
      <c r="CY353" s="396"/>
      <c r="CZ353" s="396"/>
      <c r="DA353" s="396"/>
      <c r="DB353" s="396"/>
      <c r="DC353" s="396"/>
      <c r="DD353" s="396"/>
    </row>
    <row r="354" spans="37:108" ht="15" hidden="1" customHeight="1">
      <c r="AK354" s="113" t="str">
        <f t="shared" si="15"/>
        <v/>
      </c>
      <c r="AL354" s="113" t="str">
        <f t="shared" si="16"/>
        <v/>
      </c>
      <c r="AM354" s="114" t="str">
        <f t="shared" si="17"/>
        <v/>
      </c>
      <c r="AN354" s="395"/>
      <c r="AO354" s="114">
        <v>346</v>
      </c>
      <c r="AP354" s="365"/>
      <c r="AQ354" s="365"/>
      <c r="AR354" s="365"/>
      <c r="AS354" s="365"/>
      <c r="AT354" s="365"/>
      <c r="AU354" s="365"/>
      <c r="AV354" s="365"/>
      <c r="AW354" s="365"/>
      <c r="AX354" s="365"/>
      <c r="AY354" s="365"/>
      <c r="AZ354" s="365"/>
      <c r="BA354" s="365"/>
      <c r="BB354" s="365"/>
      <c r="BC354" s="365"/>
      <c r="BD354" s="365"/>
      <c r="BE354" s="365"/>
      <c r="BF354" s="365"/>
      <c r="BG354" s="365"/>
      <c r="BH354" s="365"/>
      <c r="BI354" s="114" t="s">
        <v>4478</v>
      </c>
      <c r="BJ354" s="365"/>
      <c r="BK354" s="365"/>
      <c r="BL354" s="365"/>
      <c r="BM354" s="365"/>
      <c r="BN354" s="365"/>
      <c r="BO354" s="365"/>
      <c r="BP354" s="365"/>
      <c r="BQ354" s="365"/>
      <c r="BR354" s="365"/>
      <c r="BS354" s="365"/>
      <c r="BT354" s="365"/>
      <c r="BU354" s="365"/>
      <c r="BV354" s="395"/>
      <c r="BW354" s="395"/>
      <c r="BX354" s="395"/>
      <c r="BY354" s="396"/>
      <c r="BZ354" s="396"/>
      <c r="CA354" s="396"/>
      <c r="CB354" s="396"/>
      <c r="CC354" s="396"/>
      <c r="CD354" s="396"/>
      <c r="CE354" s="396"/>
      <c r="CF354" s="396"/>
      <c r="CG354" s="396"/>
      <c r="CH354" s="396"/>
      <c r="CI354" s="396"/>
      <c r="CJ354" s="396"/>
      <c r="CK354" s="396"/>
      <c r="CL354" s="396"/>
      <c r="CM354" s="396"/>
      <c r="CN354" s="396"/>
      <c r="CO354" s="396"/>
      <c r="CP354" s="396"/>
      <c r="CQ354" s="396"/>
      <c r="CR354" s="380" t="s">
        <v>4479</v>
      </c>
      <c r="CS354" s="396"/>
      <c r="CT354" s="396"/>
      <c r="CU354" s="396"/>
      <c r="CV354" s="396"/>
      <c r="CW354" s="396"/>
      <c r="CX354" s="396"/>
      <c r="CY354" s="396"/>
      <c r="CZ354" s="396"/>
      <c r="DA354" s="396"/>
      <c r="DB354" s="396"/>
      <c r="DC354" s="396"/>
      <c r="DD354" s="396"/>
    </row>
    <row r="355" spans="37:108" ht="15" hidden="1" customHeight="1">
      <c r="AK355" s="113" t="str">
        <f t="shared" si="15"/>
        <v/>
      </c>
      <c r="AL355" s="113" t="str">
        <f t="shared" si="16"/>
        <v/>
      </c>
      <c r="AM355" s="114" t="str">
        <f t="shared" si="17"/>
        <v/>
      </c>
      <c r="AN355" s="395"/>
      <c r="AO355" s="114">
        <v>347</v>
      </c>
      <c r="AP355" s="365"/>
      <c r="AQ355" s="365"/>
      <c r="AR355" s="365"/>
      <c r="AS355" s="365"/>
      <c r="AT355" s="365"/>
      <c r="AU355" s="365"/>
      <c r="AV355" s="365"/>
      <c r="AW355" s="365"/>
      <c r="AX355" s="365"/>
      <c r="AY355" s="365"/>
      <c r="AZ355" s="365"/>
      <c r="BA355" s="365"/>
      <c r="BB355" s="365"/>
      <c r="BC355" s="365"/>
      <c r="BD355" s="365"/>
      <c r="BE355" s="365"/>
      <c r="BF355" s="365"/>
      <c r="BG355" s="365"/>
      <c r="BH355" s="365"/>
      <c r="BI355" s="114" t="s">
        <v>4480</v>
      </c>
      <c r="BJ355" s="365"/>
      <c r="BK355" s="365"/>
      <c r="BL355" s="365"/>
      <c r="BM355" s="365"/>
      <c r="BN355" s="365"/>
      <c r="BO355" s="365"/>
      <c r="BP355" s="365"/>
      <c r="BQ355" s="365"/>
      <c r="BR355" s="365"/>
      <c r="BS355" s="365"/>
      <c r="BT355" s="365"/>
      <c r="BU355" s="365"/>
      <c r="BV355" s="395"/>
      <c r="BW355" s="395"/>
      <c r="BX355" s="395"/>
      <c r="BY355" s="396"/>
      <c r="BZ355" s="396"/>
      <c r="CA355" s="396"/>
      <c r="CB355" s="396"/>
      <c r="CC355" s="396"/>
      <c r="CD355" s="396"/>
      <c r="CE355" s="396"/>
      <c r="CF355" s="396"/>
      <c r="CG355" s="396"/>
      <c r="CH355" s="396"/>
      <c r="CI355" s="396"/>
      <c r="CJ355" s="396"/>
      <c r="CK355" s="396"/>
      <c r="CL355" s="396"/>
      <c r="CM355" s="396"/>
      <c r="CN355" s="396"/>
      <c r="CO355" s="396"/>
      <c r="CP355" s="396"/>
      <c r="CQ355" s="396"/>
      <c r="CR355" s="380" t="s">
        <v>4481</v>
      </c>
      <c r="CS355" s="396"/>
      <c r="CT355" s="396"/>
      <c r="CU355" s="396"/>
      <c r="CV355" s="396"/>
      <c r="CW355" s="396"/>
      <c r="CX355" s="396"/>
      <c r="CY355" s="396"/>
      <c r="CZ355" s="396"/>
      <c r="DA355" s="396"/>
      <c r="DB355" s="396"/>
      <c r="DC355" s="396"/>
      <c r="DD355" s="396"/>
    </row>
    <row r="356" spans="37:108" ht="15" hidden="1" customHeight="1">
      <c r="AK356" s="113" t="str">
        <f t="shared" si="15"/>
        <v/>
      </c>
      <c r="AL356" s="113" t="str">
        <f t="shared" si="16"/>
        <v/>
      </c>
      <c r="AM356" s="114" t="str">
        <f t="shared" si="17"/>
        <v/>
      </c>
      <c r="AN356" s="395"/>
      <c r="AO356" s="114">
        <v>348</v>
      </c>
      <c r="AP356" s="365"/>
      <c r="AQ356" s="365"/>
      <c r="AR356" s="365"/>
      <c r="AS356" s="365"/>
      <c r="AT356" s="365"/>
      <c r="AU356" s="365"/>
      <c r="AV356" s="365"/>
      <c r="AW356" s="365"/>
      <c r="AX356" s="365"/>
      <c r="AY356" s="365"/>
      <c r="AZ356" s="365"/>
      <c r="BA356" s="365"/>
      <c r="BB356" s="365"/>
      <c r="BC356" s="365"/>
      <c r="BD356" s="365"/>
      <c r="BE356" s="365"/>
      <c r="BF356" s="365"/>
      <c r="BG356" s="365"/>
      <c r="BH356" s="365"/>
      <c r="BI356" s="114" t="s">
        <v>4482</v>
      </c>
      <c r="BJ356" s="365"/>
      <c r="BK356" s="365"/>
      <c r="BL356" s="365"/>
      <c r="BM356" s="365"/>
      <c r="BN356" s="365"/>
      <c r="BO356" s="365"/>
      <c r="BP356" s="365"/>
      <c r="BQ356" s="365"/>
      <c r="BR356" s="365"/>
      <c r="BS356" s="365"/>
      <c r="BT356" s="365"/>
      <c r="BU356" s="365"/>
      <c r="BV356" s="395"/>
      <c r="BW356" s="395"/>
      <c r="BX356" s="395"/>
      <c r="BY356" s="396"/>
      <c r="BZ356" s="396"/>
      <c r="CA356" s="396"/>
      <c r="CB356" s="396"/>
      <c r="CC356" s="396"/>
      <c r="CD356" s="396"/>
      <c r="CE356" s="396"/>
      <c r="CF356" s="396"/>
      <c r="CG356" s="396"/>
      <c r="CH356" s="396"/>
      <c r="CI356" s="396"/>
      <c r="CJ356" s="396"/>
      <c r="CK356" s="396"/>
      <c r="CL356" s="396"/>
      <c r="CM356" s="396"/>
      <c r="CN356" s="396"/>
      <c r="CO356" s="396"/>
      <c r="CP356" s="396"/>
      <c r="CQ356" s="396"/>
      <c r="CR356" s="380" t="s">
        <v>4483</v>
      </c>
      <c r="CS356" s="396"/>
      <c r="CT356" s="396"/>
      <c r="CU356" s="396"/>
      <c r="CV356" s="396"/>
      <c r="CW356" s="396"/>
      <c r="CX356" s="396"/>
      <c r="CY356" s="396"/>
      <c r="CZ356" s="396"/>
      <c r="DA356" s="396"/>
      <c r="DB356" s="396"/>
      <c r="DC356" s="396"/>
      <c r="DD356" s="396"/>
    </row>
    <row r="357" spans="37:108" ht="15" hidden="1" customHeight="1">
      <c r="AK357" s="113" t="str">
        <f t="shared" si="15"/>
        <v/>
      </c>
      <c r="AL357" s="113" t="str">
        <f t="shared" si="16"/>
        <v/>
      </c>
      <c r="AM357" s="114" t="str">
        <f t="shared" si="17"/>
        <v/>
      </c>
      <c r="AN357" s="395"/>
      <c r="AO357" s="114">
        <v>349</v>
      </c>
      <c r="AP357" s="365"/>
      <c r="AQ357" s="365"/>
      <c r="AR357" s="365"/>
      <c r="AS357" s="365"/>
      <c r="AT357" s="365"/>
      <c r="AU357" s="365"/>
      <c r="AV357" s="365"/>
      <c r="AW357" s="365"/>
      <c r="AX357" s="365"/>
      <c r="AY357" s="365"/>
      <c r="AZ357" s="365"/>
      <c r="BA357" s="365"/>
      <c r="BB357" s="365"/>
      <c r="BC357" s="365"/>
      <c r="BD357" s="365"/>
      <c r="BE357" s="365"/>
      <c r="BF357" s="365"/>
      <c r="BG357" s="365"/>
      <c r="BH357" s="365"/>
      <c r="BI357" s="114" t="s">
        <v>4484</v>
      </c>
      <c r="BJ357" s="365"/>
      <c r="BK357" s="365"/>
      <c r="BL357" s="365"/>
      <c r="BM357" s="365"/>
      <c r="BN357" s="365"/>
      <c r="BO357" s="365"/>
      <c r="BP357" s="365"/>
      <c r="BQ357" s="365"/>
      <c r="BR357" s="365"/>
      <c r="BS357" s="365"/>
      <c r="BT357" s="365"/>
      <c r="BU357" s="365"/>
      <c r="BV357" s="395"/>
      <c r="BW357" s="395"/>
      <c r="BX357" s="395"/>
      <c r="BY357" s="396"/>
      <c r="BZ357" s="396"/>
      <c r="CA357" s="396"/>
      <c r="CB357" s="396"/>
      <c r="CC357" s="396"/>
      <c r="CD357" s="396"/>
      <c r="CE357" s="396"/>
      <c r="CF357" s="396"/>
      <c r="CG357" s="396"/>
      <c r="CH357" s="396"/>
      <c r="CI357" s="396"/>
      <c r="CJ357" s="396"/>
      <c r="CK357" s="396"/>
      <c r="CL357" s="396"/>
      <c r="CM357" s="396"/>
      <c r="CN357" s="396"/>
      <c r="CO357" s="396"/>
      <c r="CP357" s="396"/>
      <c r="CQ357" s="396"/>
      <c r="CR357" s="380" t="s">
        <v>4485</v>
      </c>
      <c r="CS357" s="396"/>
      <c r="CT357" s="396"/>
      <c r="CU357" s="396"/>
      <c r="CV357" s="396"/>
      <c r="CW357" s="396"/>
      <c r="CX357" s="396"/>
      <c r="CY357" s="396"/>
      <c r="CZ357" s="396"/>
      <c r="DA357" s="396"/>
      <c r="DB357" s="396"/>
      <c r="DC357" s="396"/>
      <c r="DD357" s="396"/>
    </row>
    <row r="358" spans="37:108" ht="15" hidden="1" customHeight="1">
      <c r="AK358" s="113" t="str">
        <f t="shared" si="15"/>
        <v/>
      </c>
      <c r="AL358" s="113" t="str">
        <f t="shared" si="16"/>
        <v/>
      </c>
      <c r="AM358" s="114" t="str">
        <f t="shared" si="17"/>
        <v/>
      </c>
      <c r="AN358" s="395"/>
      <c r="AO358" s="114">
        <v>350</v>
      </c>
      <c r="AP358" s="365"/>
      <c r="AQ358" s="365"/>
      <c r="AR358" s="365"/>
      <c r="AS358" s="365"/>
      <c r="AT358" s="365"/>
      <c r="AU358" s="365"/>
      <c r="AV358" s="365"/>
      <c r="AW358" s="365"/>
      <c r="AX358" s="365"/>
      <c r="AY358" s="365"/>
      <c r="AZ358" s="365"/>
      <c r="BA358" s="365"/>
      <c r="BB358" s="365"/>
      <c r="BC358" s="365"/>
      <c r="BD358" s="365"/>
      <c r="BE358" s="365"/>
      <c r="BF358" s="365"/>
      <c r="BG358" s="365"/>
      <c r="BH358" s="365"/>
      <c r="BI358" s="114" t="s">
        <v>4486</v>
      </c>
      <c r="BJ358" s="365"/>
      <c r="BK358" s="365"/>
      <c r="BL358" s="365"/>
      <c r="BM358" s="365"/>
      <c r="BN358" s="365"/>
      <c r="BO358" s="365"/>
      <c r="BP358" s="365"/>
      <c r="BQ358" s="365"/>
      <c r="BR358" s="365"/>
      <c r="BS358" s="365"/>
      <c r="BT358" s="365"/>
      <c r="BU358" s="365"/>
      <c r="BV358" s="395"/>
      <c r="BW358" s="395"/>
      <c r="BX358" s="395"/>
      <c r="BY358" s="396"/>
      <c r="BZ358" s="396"/>
      <c r="CA358" s="396"/>
      <c r="CB358" s="396"/>
      <c r="CC358" s="396"/>
      <c r="CD358" s="396"/>
      <c r="CE358" s="396"/>
      <c r="CF358" s="396"/>
      <c r="CG358" s="396"/>
      <c r="CH358" s="396"/>
      <c r="CI358" s="396"/>
      <c r="CJ358" s="396"/>
      <c r="CK358" s="396"/>
      <c r="CL358" s="396"/>
      <c r="CM358" s="396"/>
      <c r="CN358" s="396"/>
      <c r="CO358" s="396"/>
      <c r="CP358" s="396"/>
      <c r="CQ358" s="396"/>
      <c r="CR358" s="380" t="s">
        <v>4487</v>
      </c>
      <c r="CS358" s="396"/>
      <c r="CT358" s="396"/>
      <c r="CU358" s="396"/>
      <c r="CV358" s="396"/>
      <c r="CW358" s="396"/>
      <c r="CX358" s="396"/>
      <c r="CY358" s="396"/>
      <c r="CZ358" s="396"/>
      <c r="DA358" s="396"/>
      <c r="DB358" s="396"/>
      <c r="DC358" s="396"/>
      <c r="DD358" s="396"/>
    </row>
    <row r="359" spans="37:108" ht="15" hidden="1" customHeight="1">
      <c r="AK359" s="113" t="str">
        <f t="shared" si="15"/>
        <v/>
      </c>
      <c r="AL359" s="113" t="str">
        <f t="shared" si="16"/>
        <v/>
      </c>
      <c r="AM359" s="114" t="str">
        <f t="shared" si="17"/>
        <v/>
      </c>
      <c r="AN359" s="130"/>
      <c r="AO359" s="114">
        <v>351</v>
      </c>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t="s">
        <v>4488</v>
      </c>
      <c r="BJ359" s="114"/>
      <c r="BK359" s="114"/>
      <c r="BL359" s="114"/>
      <c r="BM359" s="114"/>
      <c r="BN359" s="114"/>
      <c r="BO359" s="114"/>
      <c r="BP359" s="114"/>
      <c r="BQ359" s="114"/>
      <c r="BR359" s="114"/>
      <c r="BS359" s="114"/>
      <c r="BT359" s="114"/>
      <c r="BU359" s="114"/>
      <c r="BV359" s="130"/>
      <c r="BW359" s="130"/>
      <c r="BX359" s="130"/>
      <c r="BY359" s="380"/>
      <c r="BZ359" s="380"/>
      <c r="CA359" s="380"/>
      <c r="CB359" s="380"/>
      <c r="CC359" s="380"/>
      <c r="CD359" s="380"/>
      <c r="CE359" s="380"/>
      <c r="CF359" s="380"/>
      <c r="CG359" s="380"/>
      <c r="CH359" s="380"/>
      <c r="CI359" s="380"/>
      <c r="CJ359" s="380"/>
      <c r="CK359" s="380"/>
      <c r="CL359" s="380"/>
      <c r="CM359" s="380"/>
      <c r="CN359" s="380"/>
      <c r="CO359" s="380"/>
      <c r="CP359" s="380"/>
      <c r="CQ359" s="380"/>
      <c r="CR359" s="380" t="s">
        <v>4489</v>
      </c>
      <c r="CS359" s="380"/>
      <c r="CT359" s="380"/>
      <c r="CU359" s="380"/>
      <c r="CV359" s="380"/>
      <c r="CW359" s="380"/>
      <c r="CX359" s="380"/>
      <c r="CY359" s="380"/>
      <c r="CZ359" s="380"/>
      <c r="DA359" s="380"/>
      <c r="DB359" s="380"/>
      <c r="DC359" s="380"/>
      <c r="DD359" s="380"/>
    </row>
    <row r="360" spans="37:108" ht="15" hidden="1" customHeight="1">
      <c r="AK360" s="113" t="str">
        <f t="shared" si="15"/>
        <v/>
      </c>
      <c r="AL360" s="113" t="str">
        <f t="shared" si="16"/>
        <v/>
      </c>
      <c r="AM360" s="114" t="str">
        <f t="shared" si="17"/>
        <v/>
      </c>
      <c r="AN360" s="130"/>
      <c r="AO360" s="114">
        <v>352</v>
      </c>
      <c r="AP360" s="114"/>
      <c r="AQ360" s="114"/>
      <c r="AR360" s="114"/>
      <c r="AS360" s="114"/>
      <c r="AT360" s="114"/>
      <c r="AU360" s="114"/>
      <c r="AV360" s="114"/>
      <c r="AW360" s="114"/>
      <c r="AX360" s="114"/>
      <c r="AY360" s="114"/>
      <c r="AZ360" s="114"/>
      <c r="BA360" s="114"/>
      <c r="BB360" s="114"/>
      <c r="BC360" s="114"/>
      <c r="BD360" s="114"/>
      <c r="BE360" s="114"/>
      <c r="BF360" s="114"/>
      <c r="BG360" s="114"/>
      <c r="BH360" s="114"/>
      <c r="BI360" s="114" t="s">
        <v>4490</v>
      </c>
      <c r="BJ360" s="114"/>
      <c r="BK360" s="114"/>
      <c r="BL360" s="114"/>
      <c r="BM360" s="114"/>
      <c r="BN360" s="114"/>
      <c r="BO360" s="114"/>
      <c r="BP360" s="114"/>
      <c r="BQ360" s="114"/>
      <c r="BR360" s="114"/>
      <c r="BS360" s="114"/>
      <c r="BT360" s="114"/>
      <c r="BU360" s="114"/>
      <c r="BV360" s="130"/>
      <c r="BW360" s="130"/>
      <c r="BX360" s="130"/>
      <c r="BY360" s="380"/>
      <c r="BZ360" s="380"/>
      <c r="CA360" s="380"/>
      <c r="CB360" s="380"/>
      <c r="CC360" s="380"/>
      <c r="CD360" s="380"/>
      <c r="CE360" s="380"/>
      <c r="CF360" s="380"/>
      <c r="CG360" s="380"/>
      <c r="CH360" s="380"/>
      <c r="CI360" s="380"/>
      <c r="CJ360" s="380"/>
      <c r="CK360" s="380"/>
      <c r="CL360" s="380"/>
      <c r="CM360" s="380"/>
      <c r="CN360" s="380"/>
      <c r="CO360" s="380"/>
      <c r="CP360" s="380"/>
      <c r="CQ360" s="380"/>
      <c r="CR360" s="380" t="s">
        <v>4491</v>
      </c>
      <c r="CS360" s="380"/>
      <c r="CT360" s="380"/>
      <c r="CU360" s="380"/>
      <c r="CV360" s="380"/>
      <c r="CW360" s="380"/>
      <c r="CX360" s="380"/>
      <c r="CY360" s="380"/>
      <c r="CZ360" s="380"/>
      <c r="DA360" s="380"/>
      <c r="DB360" s="380"/>
      <c r="DC360" s="380"/>
      <c r="DD360" s="380"/>
    </row>
    <row r="361" spans="37:108" ht="15" hidden="1" customHeight="1">
      <c r="AK361" s="113" t="str">
        <f t="shared" si="15"/>
        <v/>
      </c>
      <c r="AL361" s="113" t="str">
        <f t="shared" si="16"/>
        <v/>
      </c>
      <c r="AM361" s="114" t="str">
        <f t="shared" si="17"/>
        <v/>
      </c>
      <c r="AN361" s="130"/>
      <c r="AO361" s="114">
        <v>353</v>
      </c>
      <c r="AP361" s="114"/>
      <c r="AQ361" s="114"/>
      <c r="AR361" s="114"/>
      <c r="AS361" s="114"/>
      <c r="AT361" s="114"/>
      <c r="AU361" s="114"/>
      <c r="AV361" s="114"/>
      <c r="AW361" s="114"/>
      <c r="AX361" s="114"/>
      <c r="AY361" s="114"/>
      <c r="AZ361" s="114"/>
      <c r="BA361" s="114"/>
      <c r="BB361" s="114"/>
      <c r="BC361" s="114"/>
      <c r="BD361" s="114"/>
      <c r="BE361" s="114"/>
      <c r="BF361" s="114"/>
      <c r="BG361" s="114"/>
      <c r="BH361" s="114"/>
      <c r="BI361" s="114" t="s">
        <v>4492</v>
      </c>
      <c r="BJ361" s="114"/>
      <c r="BK361" s="114"/>
      <c r="BL361" s="114"/>
      <c r="BM361" s="114"/>
      <c r="BN361" s="114"/>
      <c r="BO361" s="114"/>
      <c r="BP361" s="114"/>
      <c r="BQ361" s="114"/>
      <c r="BR361" s="114"/>
      <c r="BS361" s="114"/>
      <c r="BT361" s="114"/>
      <c r="BU361" s="114"/>
      <c r="BV361" s="130"/>
      <c r="BW361" s="130"/>
      <c r="BX361" s="130"/>
      <c r="BY361" s="380"/>
      <c r="BZ361" s="380"/>
      <c r="CA361" s="380"/>
      <c r="CB361" s="380"/>
      <c r="CC361" s="380"/>
      <c r="CD361" s="380"/>
      <c r="CE361" s="380"/>
      <c r="CF361" s="380"/>
      <c r="CG361" s="380"/>
      <c r="CH361" s="380"/>
      <c r="CI361" s="380"/>
      <c r="CJ361" s="380"/>
      <c r="CK361" s="380"/>
      <c r="CL361" s="380"/>
      <c r="CM361" s="380"/>
      <c r="CN361" s="380"/>
      <c r="CO361" s="380"/>
      <c r="CP361" s="380"/>
      <c r="CQ361" s="380"/>
      <c r="CR361" s="380" t="s">
        <v>4493</v>
      </c>
      <c r="CS361" s="380"/>
      <c r="CT361" s="380"/>
      <c r="CU361" s="380"/>
      <c r="CV361" s="380"/>
      <c r="CW361" s="380"/>
      <c r="CX361" s="380"/>
      <c r="CY361" s="380"/>
      <c r="CZ361" s="380"/>
      <c r="DA361" s="380"/>
      <c r="DB361" s="380"/>
      <c r="DC361" s="380"/>
      <c r="DD361" s="380"/>
    </row>
    <row r="362" spans="37:108" ht="15" hidden="1" customHeight="1">
      <c r="AK362" s="113" t="str">
        <f t="shared" si="15"/>
        <v/>
      </c>
      <c r="AL362" s="113" t="str">
        <f t="shared" si="16"/>
        <v/>
      </c>
      <c r="AM362" s="114" t="str">
        <f t="shared" si="17"/>
        <v/>
      </c>
      <c r="AN362" s="395"/>
      <c r="AO362" s="114">
        <v>354</v>
      </c>
      <c r="AP362" s="365"/>
      <c r="AQ362" s="365"/>
      <c r="AR362" s="365"/>
      <c r="AS362" s="365"/>
      <c r="AT362" s="365"/>
      <c r="AU362" s="365"/>
      <c r="AV362" s="365"/>
      <c r="AW362" s="365"/>
      <c r="AX362" s="365"/>
      <c r="AY362" s="365"/>
      <c r="AZ362" s="365"/>
      <c r="BA362" s="365"/>
      <c r="BB362" s="365"/>
      <c r="BC362" s="365"/>
      <c r="BD362" s="365"/>
      <c r="BE362" s="365"/>
      <c r="BF362" s="365"/>
      <c r="BG362" s="365"/>
      <c r="BH362" s="365"/>
      <c r="BI362" s="114" t="s">
        <v>4494</v>
      </c>
      <c r="BJ362" s="365"/>
      <c r="BK362" s="365"/>
      <c r="BL362" s="365"/>
      <c r="BM362" s="365"/>
      <c r="BN362" s="365"/>
      <c r="BO362" s="365"/>
      <c r="BP362" s="365"/>
      <c r="BQ362" s="365"/>
      <c r="BR362" s="365"/>
      <c r="BS362" s="365"/>
      <c r="BT362" s="365"/>
      <c r="BU362" s="365"/>
      <c r="BV362" s="395"/>
      <c r="BW362" s="395"/>
      <c r="BX362" s="395"/>
      <c r="BY362" s="396"/>
      <c r="BZ362" s="396"/>
      <c r="CA362" s="396"/>
      <c r="CB362" s="396"/>
      <c r="CC362" s="396"/>
      <c r="CD362" s="396"/>
      <c r="CE362" s="396"/>
      <c r="CF362" s="396"/>
      <c r="CG362" s="396"/>
      <c r="CH362" s="396"/>
      <c r="CI362" s="396"/>
      <c r="CJ362" s="396"/>
      <c r="CK362" s="396"/>
      <c r="CL362" s="396"/>
      <c r="CM362" s="396"/>
      <c r="CN362" s="396"/>
      <c r="CO362" s="396"/>
      <c r="CP362" s="396"/>
      <c r="CQ362" s="396"/>
      <c r="CR362" s="380" t="s">
        <v>2535</v>
      </c>
      <c r="CS362" s="396"/>
      <c r="CT362" s="396"/>
      <c r="CU362" s="396"/>
      <c r="CV362" s="396"/>
      <c r="CW362" s="396"/>
      <c r="CX362" s="396"/>
      <c r="CY362" s="396"/>
      <c r="CZ362" s="396"/>
      <c r="DA362" s="396"/>
      <c r="DB362" s="396"/>
      <c r="DC362" s="396"/>
      <c r="DD362" s="396"/>
    </row>
    <row r="363" spans="37:108" ht="15" hidden="1" customHeight="1">
      <c r="AK363" s="113" t="str">
        <f t="shared" si="15"/>
        <v/>
      </c>
      <c r="AL363" s="113" t="str">
        <f t="shared" si="16"/>
        <v/>
      </c>
      <c r="AM363" s="114" t="str">
        <f t="shared" si="17"/>
        <v/>
      </c>
      <c r="AN363" s="395"/>
      <c r="AO363" s="114">
        <v>355</v>
      </c>
      <c r="AP363" s="365"/>
      <c r="AQ363" s="365"/>
      <c r="AR363" s="365"/>
      <c r="AS363" s="365"/>
      <c r="AT363" s="365"/>
      <c r="AU363" s="365"/>
      <c r="AV363" s="365"/>
      <c r="AW363" s="365"/>
      <c r="AX363" s="365"/>
      <c r="AY363" s="365"/>
      <c r="AZ363" s="365"/>
      <c r="BA363" s="365"/>
      <c r="BB363" s="365"/>
      <c r="BC363" s="365"/>
      <c r="BD363" s="365"/>
      <c r="BE363" s="365"/>
      <c r="BF363" s="365"/>
      <c r="BG363" s="365"/>
      <c r="BH363" s="365"/>
      <c r="BI363" s="114" t="s">
        <v>4495</v>
      </c>
      <c r="BJ363" s="365"/>
      <c r="BK363" s="365"/>
      <c r="BL363" s="365"/>
      <c r="BM363" s="365"/>
      <c r="BN363" s="365"/>
      <c r="BO363" s="365"/>
      <c r="BP363" s="365"/>
      <c r="BQ363" s="365"/>
      <c r="BR363" s="365"/>
      <c r="BS363" s="365"/>
      <c r="BT363" s="365"/>
      <c r="BU363" s="365"/>
      <c r="BV363" s="395"/>
      <c r="BW363" s="395"/>
      <c r="BX363" s="395"/>
      <c r="BY363" s="396"/>
      <c r="BZ363" s="396"/>
      <c r="CA363" s="396"/>
      <c r="CB363" s="396"/>
      <c r="CC363" s="396"/>
      <c r="CD363" s="396"/>
      <c r="CE363" s="396"/>
      <c r="CF363" s="396"/>
      <c r="CG363" s="396"/>
      <c r="CH363" s="396"/>
      <c r="CI363" s="396"/>
      <c r="CJ363" s="396"/>
      <c r="CK363" s="396"/>
      <c r="CL363" s="396"/>
      <c r="CM363" s="396"/>
      <c r="CN363" s="396"/>
      <c r="CO363" s="396"/>
      <c r="CP363" s="396"/>
      <c r="CQ363" s="396"/>
      <c r="CR363" s="380" t="s">
        <v>4496</v>
      </c>
      <c r="CS363" s="396"/>
      <c r="CT363" s="396"/>
      <c r="CU363" s="396"/>
      <c r="CV363" s="396"/>
      <c r="CW363" s="396"/>
      <c r="CX363" s="396"/>
      <c r="CY363" s="396"/>
      <c r="CZ363" s="396"/>
      <c r="DA363" s="396"/>
      <c r="DB363" s="396"/>
      <c r="DC363" s="396"/>
      <c r="DD363" s="396"/>
    </row>
    <row r="364" spans="37:108" ht="15" hidden="1" customHeight="1">
      <c r="AK364" s="113" t="str">
        <f t="shared" si="15"/>
        <v/>
      </c>
      <c r="AL364" s="113" t="str">
        <f t="shared" si="16"/>
        <v/>
      </c>
      <c r="AM364" s="114" t="str">
        <f t="shared" si="17"/>
        <v/>
      </c>
      <c r="AN364" s="395"/>
      <c r="AO364" s="114">
        <v>356</v>
      </c>
      <c r="AP364" s="365"/>
      <c r="AQ364" s="365"/>
      <c r="AR364" s="365"/>
      <c r="AS364" s="365"/>
      <c r="AT364" s="365"/>
      <c r="AU364" s="365"/>
      <c r="AV364" s="365"/>
      <c r="AW364" s="365"/>
      <c r="AX364" s="365"/>
      <c r="AY364" s="365"/>
      <c r="AZ364" s="365"/>
      <c r="BA364" s="365"/>
      <c r="BB364" s="365"/>
      <c r="BC364" s="365"/>
      <c r="BD364" s="365"/>
      <c r="BE364" s="365"/>
      <c r="BF364" s="365"/>
      <c r="BG364" s="365"/>
      <c r="BH364" s="365"/>
      <c r="BI364" s="114" t="s">
        <v>4497</v>
      </c>
      <c r="BJ364" s="365"/>
      <c r="BK364" s="365"/>
      <c r="BL364" s="365"/>
      <c r="BM364" s="365"/>
      <c r="BN364" s="365"/>
      <c r="BO364" s="365"/>
      <c r="BP364" s="365"/>
      <c r="BQ364" s="365"/>
      <c r="BR364" s="365"/>
      <c r="BS364" s="365"/>
      <c r="BT364" s="365"/>
      <c r="BU364" s="365"/>
      <c r="BV364" s="395"/>
      <c r="BW364" s="395"/>
      <c r="BX364" s="395"/>
      <c r="BY364" s="396"/>
      <c r="BZ364" s="396"/>
      <c r="CA364" s="396"/>
      <c r="CB364" s="396"/>
      <c r="CC364" s="396"/>
      <c r="CD364" s="396"/>
      <c r="CE364" s="396"/>
      <c r="CF364" s="396"/>
      <c r="CG364" s="396"/>
      <c r="CH364" s="396"/>
      <c r="CI364" s="396"/>
      <c r="CJ364" s="396"/>
      <c r="CK364" s="396"/>
      <c r="CL364" s="396"/>
      <c r="CM364" s="396"/>
      <c r="CN364" s="396"/>
      <c r="CO364" s="396"/>
      <c r="CP364" s="396"/>
      <c r="CQ364" s="396"/>
      <c r="CR364" s="380" t="s">
        <v>4498</v>
      </c>
      <c r="CS364" s="396"/>
      <c r="CT364" s="396"/>
      <c r="CU364" s="396"/>
      <c r="CV364" s="396"/>
      <c r="CW364" s="396"/>
      <c r="CX364" s="396"/>
      <c r="CY364" s="396"/>
      <c r="CZ364" s="396"/>
      <c r="DA364" s="396"/>
      <c r="DB364" s="396"/>
      <c r="DC364" s="396"/>
      <c r="DD364" s="396"/>
    </row>
    <row r="365" spans="37:108" ht="15" hidden="1" customHeight="1">
      <c r="AK365" s="113" t="str">
        <f t="shared" si="15"/>
        <v/>
      </c>
      <c r="AL365" s="113" t="str">
        <f t="shared" si="16"/>
        <v/>
      </c>
      <c r="AM365" s="114" t="str">
        <f t="shared" si="17"/>
        <v/>
      </c>
      <c r="AN365" s="395"/>
      <c r="AO365" s="114">
        <v>357</v>
      </c>
      <c r="AP365" s="365"/>
      <c r="AQ365" s="365"/>
      <c r="AR365" s="365"/>
      <c r="AS365" s="365"/>
      <c r="AT365" s="365"/>
      <c r="AU365" s="365"/>
      <c r="AV365" s="365"/>
      <c r="AW365" s="365"/>
      <c r="AX365" s="365"/>
      <c r="AY365" s="365"/>
      <c r="AZ365" s="365"/>
      <c r="BA365" s="365"/>
      <c r="BB365" s="365"/>
      <c r="BC365" s="365"/>
      <c r="BD365" s="365"/>
      <c r="BE365" s="365"/>
      <c r="BF365" s="365"/>
      <c r="BG365" s="365"/>
      <c r="BH365" s="365"/>
      <c r="BI365" s="114" t="s">
        <v>4499</v>
      </c>
      <c r="BJ365" s="365"/>
      <c r="BK365" s="365"/>
      <c r="BL365" s="365"/>
      <c r="BM365" s="365"/>
      <c r="BN365" s="365"/>
      <c r="BO365" s="365"/>
      <c r="BP365" s="365"/>
      <c r="BQ365" s="365"/>
      <c r="BR365" s="365"/>
      <c r="BS365" s="365"/>
      <c r="BT365" s="365"/>
      <c r="BU365" s="365"/>
      <c r="BV365" s="395"/>
      <c r="BW365" s="395"/>
      <c r="BX365" s="395"/>
      <c r="BY365" s="396"/>
      <c r="BZ365" s="396"/>
      <c r="CA365" s="396"/>
      <c r="CB365" s="396"/>
      <c r="CC365" s="396"/>
      <c r="CD365" s="396"/>
      <c r="CE365" s="396"/>
      <c r="CF365" s="396"/>
      <c r="CG365" s="396"/>
      <c r="CH365" s="396"/>
      <c r="CI365" s="396"/>
      <c r="CJ365" s="396"/>
      <c r="CK365" s="396"/>
      <c r="CL365" s="396"/>
      <c r="CM365" s="396"/>
      <c r="CN365" s="396"/>
      <c r="CO365" s="396"/>
      <c r="CP365" s="396"/>
      <c r="CQ365" s="396"/>
      <c r="CR365" s="380" t="s">
        <v>4500</v>
      </c>
      <c r="CS365" s="396"/>
      <c r="CT365" s="396"/>
      <c r="CU365" s="396"/>
      <c r="CV365" s="396"/>
      <c r="CW365" s="396"/>
      <c r="CX365" s="396"/>
      <c r="CY365" s="396"/>
      <c r="CZ365" s="396"/>
      <c r="DA365" s="396"/>
      <c r="DB365" s="396"/>
      <c r="DC365" s="396"/>
      <c r="DD365" s="396"/>
    </row>
    <row r="366" spans="37:108" ht="15" hidden="1" customHeight="1">
      <c r="AK366" s="113" t="str">
        <f t="shared" si="15"/>
        <v/>
      </c>
      <c r="AL366" s="113" t="str">
        <f t="shared" si="16"/>
        <v/>
      </c>
      <c r="AM366" s="114" t="str">
        <f t="shared" si="17"/>
        <v/>
      </c>
      <c r="AN366" s="395"/>
      <c r="AO366" s="114">
        <v>358</v>
      </c>
      <c r="AP366" s="365"/>
      <c r="AQ366" s="365"/>
      <c r="AR366" s="365"/>
      <c r="AS366" s="365"/>
      <c r="AT366" s="365"/>
      <c r="AU366" s="365"/>
      <c r="AV366" s="365"/>
      <c r="AW366" s="365"/>
      <c r="AX366" s="365"/>
      <c r="AY366" s="365"/>
      <c r="AZ366" s="365"/>
      <c r="BA366" s="365"/>
      <c r="BB366" s="365"/>
      <c r="BC366" s="365"/>
      <c r="BD366" s="365"/>
      <c r="BE366" s="365"/>
      <c r="BF366" s="365"/>
      <c r="BG366" s="365"/>
      <c r="BH366" s="365"/>
      <c r="BI366" s="114" t="s">
        <v>4501</v>
      </c>
      <c r="BJ366" s="365"/>
      <c r="BK366" s="365"/>
      <c r="BL366" s="365"/>
      <c r="BM366" s="365"/>
      <c r="BN366" s="365"/>
      <c r="BO366" s="365"/>
      <c r="BP366" s="365"/>
      <c r="BQ366" s="365"/>
      <c r="BR366" s="365"/>
      <c r="BS366" s="365"/>
      <c r="BT366" s="365"/>
      <c r="BU366" s="365"/>
      <c r="BV366" s="395"/>
      <c r="BW366" s="395"/>
      <c r="BX366" s="395"/>
      <c r="BY366" s="396"/>
      <c r="BZ366" s="396"/>
      <c r="CA366" s="396"/>
      <c r="CB366" s="396"/>
      <c r="CC366" s="396"/>
      <c r="CD366" s="396"/>
      <c r="CE366" s="396"/>
      <c r="CF366" s="396"/>
      <c r="CG366" s="396"/>
      <c r="CH366" s="396"/>
      <c r="CI366" s="396"/>
      <c r="CJ366" s="396"/>
      <c r="CK366" s="396"/>
      <c r="CL366" s="396"/>
      <c r="CM366" s="396"/>
      <c r="CN366" s="396"/>
      <c r="CO366" s="396"/>
      <c r="CP366" s="396"/>
      <c r="CQ366" s="396"/>
      <c r="CR366" s="380" t="s">
        <v>4502</v>
      </c>
      <c r="CS366" s="396"/>
      <c r="CT366" s="396"/>
      <c r="CU366" s="396"/>
      <c r="CV366" s="396"/>
      <c r="CW366" s="396"/>
      <c r="CX366" s="396"/>
      <c r="CY366" s="396"/>
      <c r="CZ366" s="396"/>
      <c r="DA366" s="396"/>
      <c r="DB366" s="396"/>
      <c r="DC366" s="396"/>
      <c r="DD366" s="396"/>
    </row>
    <row r="367" spans="37:108" ht="15" hidden="1" customHeight="1">
      <c r="AK367" s="113" t="str">
        <f t="shared" si="15"/>
        <v/>
      </c>
      <c r="AL367" s="113" t="str">
        <f t="shared" si="16"/>
        <v/>
      </c>
      <c r="AM367" s="114" t="str">
        <f t="shared" si="17"/>
        <v/>
      </c>
      <c r="AN367" s="395"/>
      <c r="AO367" s="114">
        <v>359</v>
      </c>
      <c r="AP367" s="365"/>
      <c r="AQ367" s="365"/>
      <c r="AR367" s="365"/>
      <c r="AS367" s="365"/>
      <c r="AT367" s="365"/>
      <c r="AU367" s="365"/>
      <c r="AV367" s="365"/>
      <c r="AW367" s="365"/>
      <c r="AX367" s="365"/>
      <c r="AY367" s="365"/>
      <c r="AZ367" s="365"/>
      <c r="BA367" s="365"/>
      <c r="BB367" s="365"/>
      <c r="BC367" s="365"/>
      <c r="BD367" s="365"/>
      <c r="BE367" s="365"/>
      <c r="BF367" s="365"/>
      <c r="BG367" s="365"/>
      <c r="BH367" s="365"/>
      <c r="BI367" s="114" t="s">
        <v>4503</v>
      </c>
      <c r="BJ367" s="365"/>
      <c r="BK367" s="365"/>
      <c r="BL367" s="365"/>
      <c r="BM367" s="365"/>
      <c r="BN367" s="365"/>
      <c r="BO367" s="365"/>
      <c r="BP367" s="365"/>
      <c r="BQ367" s="365"/>
      <c r="BR367" s="365"/>
      <c r="BS367" s="365"/>
      <c r="BT367" s="365"/>
      <c r="BU367" s="365"/>
      <c r="BV367" s="395"/>
      <c r="BW367" s="395"/>
      <c r="BX367" s="395"/>
      <c r="BY367" s="396"/>
      <c r="BZ367" s="396"/>
      <c r="CA367" s="396"/>
      <c r="CB367" s="396"/>
      <c r="CC367" s="396"/>
      <c r="CD367" s="396"/>
      <c r="CE367" s="396"/>
      <c r="CF367" s="396"/>
      <c r="CG367" s="396"/>
      <c r="CH367" s="396"/>
      <c r="CI367" s="396"/>
      <c r="CJ367" s="396"/>
      <c r="CK367" s="396"/>
      <c r="CL367" s="396"/>
      <c r="CM367" s="396"/>
      <c r="CN367" s="396"/>
      <c r="CO367" s="396"/>
      <c r="CP367" s="396"/>
      <c r="CQ367" s="396"/>
      <c r="CR367" s="380" t="s">
        <v>4504</v>
      </c>
      <c r="CS367" s="396"/>
      <c r="CT367" s="396"/>
      <c r="CU367" s="396"/>
      <c r="CV367" s="396"/>
      <c r="CW367" s="396"/>
      <c r="CX367" s="396"/>
      <c r="CY367" s="396"/>
      <c r="CZ367" s="396"/>
      <c r="DA367" s="396"/>
      <c r="DB367" s="396"/>
      <c r="DC367" s="396"/>
      <c r="DD367" s="396"/>
    </row>
    <row r="368" spans="37:108" ht="15" hidden="1" customHeight="1">
      <c r="AK368" s="113" t="str">
        <f t="shared" si="15"/>
        <v/>
      </c>
      <c r="AL368" s="113" t="str">
        <f t="shared" si="16"/>
        <v/>
      </c>
      <c r="AM368" s="114" t="str">
        <f t="shared" si="17"/>
        <v/>
      </c>
      <c r="AN368" s="395"/>
      <c r="AO368" s="114">
        <v>360</v>
      </c>
      <c r="AP368" s="365"/>
      <c r="AQ368" s="365"/>
      <c r="AR368" s="365"/>
      <c r="AS368" s="365"/>
      <c r="AT368" s="365"/>
      <c r="AU368" s="365"/>
      <c r="AV368" s="365"/>
      <c r="AW368" s="365"/>
      <c r="AX368" s="365"/>
      <c r="AY368" s="365"/>
      <c r="AZ368" s="365"/>
      <c r="BA368" s="365"/>
      <c r="BB368" s="365"/>
      <c r="BC368" s="365"/>
      <c r="BD368" s="365"/>
      <c r="BE368" s="365"/>
      <c r="BF368" s="365"/>
      <c r="BG368" s="365"/>
      <c r="BH368" s="365"/>
      <c r="BI368" s="114" t="s">
        <v>4505</v>
      </c>
      <c r="BJ368" s="365"/>
      <c r="BK368" s="365"/>
      <c r="BL368" s="365"/>
      <c r="BM368" s="365"/>
      <c r="BN368" s="365"/>
      <c r="BO368" s="365"/>
      <c r="BP368" s="365"/>
      <c r="BQ368" s="365"/>
      <c r="BR368" s="365"/>
      <c r="BS368" s="365"/>
      <c r="BT368" s="365"/>
      <c r="BU368" s="365"/>
      <c r="BV368" s="395"/>
      <c r="BW368" s="395"/>
      <c r="BX368" s="395"/>
      <c r="BY368" s="396"/>
      <c r="BZ368" s="396"/>
      <c r="CA368" s="396"/>
      <c r="CB368" s="396"/>
      <c r="CC368" s="396"/>
      <c r="CD368" s="396"/>
      <c r="CE368" s="396"/>
      <c r="CF368" s="396"/>
      <c r="CG368" s="396"/>
      <c r="CH368" s="396"/>
      <c r="CI368" s="396"/>
      <c r="CJ368" s="396"/>
      <c r="CK368" s="396"/>
      <c r="CL368" s="396"/>
      <c r="CM368" s="396"/>
      <c r="CN368" s="396"/>
      <c r="CO368" s="396"/>
      <c r="CP368" s="396"/>
      <c r="CQ368" s="396"/>
      <c r="CR368" s="380" t="s">
        <v>4506</v>
      </c>
      <c r="CS368" s="396"/>
      <c r="CT368" s="396"/>
      <c r="CU368" s="396"/>
      <c r="CV368" s="396"/>
      <c r="CW368" s="396"/>
      <c r="CX368" s="396"/>
      <c r="CY368" s="396"/>
      <c r="CZ368" s="396"/>
      <c r="DA368" s="396"/>
      <c r="DB368" s="396"/>
      <c r="DC368" s="396"/>
      <c r="DD368" s="396"/>
    </row>
    <row r="369" spans="37:108" ht="15" hidden="1" customHeight="1">
      <c r="AK369" s="113" t="str">
        <f t="shared" si="15"/>
        <v/>
      </c>
      <c r="AL369" s="113" t="str">
        <f t="shared" si="16"/>
        <v/>
      </c>
      <c r="AM369" s="114" t="str">
        <f t="shared" si="17"/>
        <v/>
      </c>
      <c r="AN369" s="395"/>
      <c r="AO369" s="114">
        <v>361</v>
      </c>
      <c r="AP369" s="365"/>
      <c r="AQ369" s="365"/>
      <c r="AR369" s="365"/>
      <c r="AS369" s="365"/>
      <c r="AT369" s="365"/>
      <c r="AU369" s="365"/>
      <c r="AV369" s="365"/>
      <c r="AW369" s="365"/>
      <c r="AX369" s="365"/>
      <c r="AY369" s="365"/>
      <c r="AZ369" s="365"/>
      <c r="BA369" s="365"/>
      <c r="BB369" s="365"/>
      <c r="BC369" s="365"/>
      <c r="BD369" s="365"/>
      <c r="BE369" s="365"/>
      <c r="BF369" s="365"/>
      <c r="BG369" s="365"/>
      <c r="BH369" s="365"/>
      <c r="BI369" s="114" t="s">
        <v>4507</v>
      </c>
      <c r="BJ369" s="365"/>
      <c r="BK369" s="365"/>
      <c r="BL369" s="365"/>
      <c r="BM369" s="365"/>
      <c r="BN369" s="365"/>
      <c r="BO369" s="365"/>
      <c r="BP369" s="365"/>
      <c r="BQ369" s="365"/>
      <c r="BR369" s="365"/>
      <c r="BS369" s="365"/>
      <c r="BT369" s="365"/>
      <c r="BU369" s="365"/>
      <c r="BV369" s="395"/>
      <c r="BW369" s="395"/>
      <c r="BX369" s="395"/>
      <c r="BY369" s="396"/>
      <c r="BZ369" s="396"/>
      <c r="CA369" s="396"/>
      <c r="CB369" s="396"/>
      <c r="CC369" s="396"/>
      <c r="CD369" s="396"/>
      <c r="CE369" s="396"/>
      <c r="CF369" s="396"/>
      <c r="CG369" s="396"/>
      <c r="CH369" s="396"/>
      <c r="CI369" s="396"/>
      <c r="CJ369" s="396"/>
      <c r="CK369" s="396"/>
      <c r="CL369" s="396"/>
      <c r="CM369" s="396"/>
      <c r="CN369" s="396"/>
      <c r="CO369" s="396"/>
      <c r="CP369" s="396"/>
      <c r="CQ369" s="396"/>
      <c r="CR369" s="380" t="s">
        <v>4508</v>
      </c>
      <c r="CS369" s="396"/>
      <c r="CT369" s="396"/>
      <c r="CU369" s="396"/>
      <c r="CV369" s="396"/>
      <c r="CW369" s="396"/>
      <c r="CX369" s="396"/>
      <c r="CY369" s="396"/>
      <c r="CZ369" s="396"/>
      <c r="DA369" s="396"/>
      <c r="DB369" s="396"/>
      <c r="DC369" s="396"/>
      <c r="DD369" s="396"/>
    </row>
    <row r="370" spans="37:108" ht="15" hidden="1" customHeight="1">
      <c r="AK370" s="113" t="str">
        <f t="shared" si="15"/>
        <v/>
      </c>
      <c r="AL370" s="113" t="str">
        <f t="shared" si="16"/>
        <v/>
      </c>
      <c r="AM370" s="114" t="str">
        <f t="shared" si="17"/>
        <v/>
      </c>
      <c r="AN370" s="395"/>
      <c r="AO370" s="114">
        <v>362</v>
      </c>
      <c r="AP370" s="365"/>
      <c r="AQ370" s="365"/>
      <c r="AR370" s="365"/>
      <c r="AS370" s="365"/>
      <c r="AT370" s="365"/>
      <c r="AU370" s="365"/>
      <c r="AV370" s="365"/>
      <c r="AW370" s="365"/>
      <c r="AX370" s="365"/>
      <c r="AY370" s="365"/>
      <c r="AZ370" s="365"/>
      <c r="BA370" s="365"/>
      <c r="BB370" s="365"/>
      <c r="BC370" s="365"/>
      <c r="BD370" s="365"/>
      <c r="BE370" s="365"/>
      <c r="BF370" s="365"/>
      <c r="BG370" s="365"/>
      <c r="BH370" s="365"/>
      <c r="BI370" s="114" t="s">
        <v>4509</v>
      </c>
      <c r="BJ370" s="365"/>
      <c r="BK370" s="365"/>
      <c r="BL370" s="365"/>
      <c r="BM370" s="365"/>
      <c r="BN370" s="365"/>
      <c r="BO370" s="365"/>
      <c r="BP370" s="365"/>
      <c r="BQ370" s="365"/>
      <c r="BR370" s="365"/>
      <c r="BS370" s="365"/>
      <c r="BT370" s="365"/>
      <c r="BU370" s="365"/>
      <c r="BV370" s="395"/>
      <c r="BW370" s="395"/>
      <c r="BX370" s="395"/>
      <c r="BY370" s="396"/>
      <c r="BZ370" s="396"/>
      <c r="CA370" s="396"/>
      <c r="CB370" s="396"/>
      <c r="CC370" s="396"/>
      <c r="CD370" s="396"/>
      <c r="CE370" s="396"/>
      <c r="CF370" s="396"/>
      <c r="CG370" s="396"/>
      <c r="CH370" s="396"/>
      <c r="CI370" s="396"/>
      <c r="CJ370" s="396"/>
      <c r="CK370" s="396"/>
      <c r="CL370" s="396"/>
      <c r="CM370" s="396"/>
      <c r="CN370" s="396"/>
      <c r="CO370" s="396"/>
      <c r="CP370" s="396"/>
      <c r="CQ370" s="396"/>
      <c r="CR370" s="380" t="s">
        <v>4510</v>
      </c>
      <c r="CS370" s="396"/>
      <c r="CT370" s="396"/>
      <c r="CU370" s="396"/>
      <c r="CV370" s="396"/>
      <c r="CW370" s="396"/>
      <c r="CX370" s="396"/>
      <c r="CY370" s="396"/>
      <c r="CZ370" s="396"/>
      <c r="DA370" s="396"/>
      <c r="DB370" s="396"/>
      <c r="DC370" s="396"/>
      <c r="DD370" s="396"/>
    </row>
    <row r="371" spans="37:108" ht="15" hidden="1" customHeight="1">
      <c r="AK371" s="113" t="str">
        <f t="shared" si="15"/>
        <v/>
      </c>
      <c r="AL371" s="113" t="str">
        <f t="shared" si="16"/>
        <v/>
      </c>
      <c r="AM371" s="114" t="str">
        <f t="shared" si="17"/>
        <v/>
      </c>
      <c r="AN371" s="395"/>
      <c r="AO371" s="114">
        <v>363</v>
      </c>
      <c r="AP371" s="365"/>
      <c r="AQ371" s="365"/>
      <c r="AR371" s="365"/>
      <c r="AS371" s="365"/>
      <c r="AT371" s="365"/>
      <c r="AU371" s="365"/>
      <c r="AV371" s="365"/>
      <c r="AW371" s="365"/>
      <c r="AX371" s="365"/>
      <c r="AY371" s="365"/>
      <c r="AZ371" s="365"/>
      <c r="BA371" s="365"/>
      <c r="BB371" s="365"/>
      <c r="BC371" s="365"/>
      <c r="BD371" s="365"/>
      <c r="BE371" s="365"/>
      <c r="BF371" s="365"/>
      <c r="BG371" s="365"/>
      <c r="BH371" s="365"/>
      <c r="BI371" s="114" t="s">
        <v>4511</v>
      </c>
      <c r="BJ371" s="365"/>
      <c r="BK371" s="365"/>
      <c r="BL371" s="365"/>
      <c r="BM371" s="365"/>
      <c r="BN371" s="365"/>
      <c r="BO371" s="365"/>
      <c r="BP371" s="365"/>
      <c r="BQ371" s="365"/>
      <c r="BR371" s="365"/>
      <c r="BS371" s="365"/>
      <c r="BT371" s="365"/>
      <c r="BU371" s="365"/>
      <c r="BV371" s="395"/>
      <c r="BW371" s="395"/>
      <c r="BX371" s="395"/>
      <c r="BY371" s="396"/>
      <c r="BZ371" s="396"/>
      <c r="CA371" s="396"/>
      <c r="CB371" s="396"/>
      <c r="CC371" s="396"/>
      <c r="CD371" s="396"/>
      <c r="CE371" s="396"/>
      <c r="CF371" s="396"/>
      <c r="CG371" s="396"/>
      <c r="CH371" s="396"/>
      <c r="CI371" s="396"/>
      <c r="CJ371" s="396"/>
      <c r="CK371" s="396"/>
      <c r="CL371" s="396"/>
      <c r="CM371" s="396"/>
      <c r="CN371" s="396"/>
      <c r="CO371" s="396"/>
      <c r="CP371" s="396"/>
      <c r="CQ371" s="396"/>
      <c r="CR371" s="380" t="s">
        <v>4512</v>
      </c>
      <c r="CS371" s="396"/>
      <c r="CT371" s="396"/>
      <c r="CU371" s="396"/>
      <c r="CV371" s="396"/>
      <c r="CW371" s="396"/>
      <c r="CX371" s="396"/>
      <c r="CY371" s="396"/>
      <c r="CZ371" s="396"/>
      <c r="DA371" s="396"/>
      <c r="DB371" s="396"/>
      <c r="DC371" s="396"/>
      <c r="DD371" s="396"/>
    </row>
    <row r="372" spans="37:108" ht="15" hidden="1" customHeight="1">
      <c r="AK372" s="113" t="str">
        <f t="shared" si="15"/>
        <v/>
      </c>
      <c r="AL372" s="113" t="str">
        <f t="shared" si="16"/>
        <v/>
      </c>
      <c r="AM372" s="114" t="str">
        <f t="shared" si="17"/>
        <v/>
      </c>
      <c r="AN372" s="395"/>
      <c r="AO372" s="114">
        <v>364</v>
      </c>
      <c r="AP372" s="365"/>
      <c r="AQ372" s="365"/>
      <c r="AR372" s="365"/>
      <c r="AS372" s="365"/>
      <c r="AT372" s="365"/>
      <c r="AU372" s="365"/>
      <c r="AV372" s="365"/>
      <c r="AW372" s="365"/>
      <c r="AX372" s="365"/>
      <c r="AY372" s="365"/>
      <c r="AZ372" s="365"/>
      <c r="BA372" s="365"/>
      <c r="BB372" s="365"/>
      <c r="BC372" s="365"/>
      <c r="BD372" s="365"/>
      <c r="BE372" s="365"/>
      <c r="BF372" s="365"/>
      <c r="BG372" s="365"/>
      <c r="BH372" s="365"/>
      <c r="BI372" s="114" t="s">
        <v>4513</v>
      </c>
      <c r="BJ372" s="365"/>
      <c r="BK372" s="365"/>
      <c r="BL372" s="365"/>
      <c r="BM372" s="365"/>
      <c r="BN372" s="365"/>
      <c r="BO372" s="365"/>
      <c r="BP372" s="365"/>
      <c r="BQ372" s="365"/>
      <c r="BR372" s="365"/>
      <c r="BS372" s="365"/>
      <c r="BT372" s="365"/>
      <c r="BU372" s="365"/>
      <c r="BV372" s="395"/>
      <c r="BW372" s="395"/>
      <c r="BX372" s="395"/>
      <c r="BY372" s="396"/>
      <c r="BZ372" s="396"/>
      <c r="CA372" s="396"/>
      <c r="CB372" s="396"/>
      <c r="CC372" s="396"/>
      <c r="CD372" s="396"/>
      <c r="CE372" s="396"/>
      <c r="CF372" s="396"/>
      <c r="CG372" s="396"/>
      <c r="CH372" s="396"/>
      <c r="CI372" s="396"/>
      <c r="CJ372" s="396"/>
      <c r="CK372" s="396"/>
      <c r="CL372" s="396"/>
      <c r="CM372" s="396"/>
      <c r="CN372" s="396"/>
      <c r="CO372" s="396"/>
      <c r="CP372" s="396"/>
      <c r="CQ372" s="396"/>
      <c r="CR372" s="380" t="s">
        <v>4514</v>
      </c>
      <c r="CS372" s="396"/>
      <c r="CT372" s="396"/>
      <c r="CU372" s="396"/>
      <c r="CV372" s="396"/>
      <c r="CW372" s="396"/>
      <c r="CX372" s="396"/>
      <c r="CY372" s="396"/>
      <c r="CZ372" s="396"/>
      <c r="DA372" s="396"/>
      <c r="DB372" s="396"/>
      <c r="DC372" s="396"/>
      <c r="DD372" s="396"/>
    </row>
    <row r="373" spans="37:108" ht="15" hidden="1" customHeight="1">
      <c r="AK373" s="113" t="str">
        <f t="shared" si="15"/>
        <v/>
      </c>
      <c r="AL373" s="113" t="str">
        <f t="shared" si="16"/>
        <v/>
      </c>
      <c r="AM373" s="114" t="str">
        <f t="shared" si="17"/>
        <v/>
      </c>
      <c r="AN373" s="395"/>
      <c r="AO373" s="114">
        <v>365</v>
      </c>
      <c r="AP373" s="365"/>
      <c r="AQ373" s="365"/>
      <c r="AR373" s="365"/>
      <c r="AS373" s="365"/>
      <c r="AT373" s="365"/>
      <c r="AU373" s="365"/>
      <c r="AV373" s="365"/>
      <c r="AW373" s="365"/>
      <c r="AX373" s="365"/>
      <c r="AY373" s="365"/>
      <c r="AZ373" s="365"/>
      <c r="BA373" s="365"/>
      <c r="BB373" s="365"/>
      <c r="BC373" s="365"/>
      <c r="BD373" s="365"/>
      <c r="BE373" s="365"/>
      <c r="BF373" s="365"/>
      <c r="BG373" s="365"/>
      <c r="BH373" s="365"/>
      <c r="BI373" s="114" t="s">
        <v>4515</v>
      </c>
      <c r="BJ373" s="365"/>
      <c r="BK373" s="365"/>
      <c r="BL373" s="365"/>
      <c r="BM373" s="365"/>
      <c r="BN373" s="365"/>
      <c r="BO373" s="365"/>
      <c r="BP373" s="365"/>
      <c r="BQ373" s="365"/>
      <c r="BR373" s="365"/>
      <c r="BS373" s="365"/>
      <c r="BT373" s="365"/>
      <c r="BU373" s="365"/>
      <c r="BV373" s="395"/>
      <c r="BW373" s="395"/>
      <c r="BX373" s="395"/>
      <c r="BY373" s="396"/>
      <c r="BZ373" s="396"/>
      <c r="CA373" s="396"/>
      <c r="CB373" s="396"/>
      <c r="CC373" s="396"/>
      <c r="CD373" s="396"/>
      <c r="CE373" s="396"/>
      <c r="CF373" s="396"/>
      <c r="CG373" s="396"/>
      <c r="CH373" s="396"/>
      <c r="CI373" s="396"/>
      <c r="CJ373" s="396"/>
      <c r="CK373" s="396"/>
      <c r="CL373" s="396"/>
      <c r="CM373" s="396"/>
      <c r="CN373" s="396"/>
      <c r="CO373" s="396"/>
      <c r="CP373" s="396"/>
      <c r="CQ373" s="396"/>
      <c r="CR373" s="380" t="s">
        <v>4516</v>
      </c>
      <c r="CS373" s="396"/>
      <c r="CT373" s="396"/>
      <c r="CU373" s="396"/>
      <c r="CV373" s="396"/>
      <c r="CW373" s="396"/>
      <c r="CX373" s="396"/>
      <c r="CY373" s="396"/>
      <c r="CZ373" s="396"/>
      <c r="DA373" s="396"/>
      <c r="DB373" s="396"/>
      <c r="DC373" s="396"/>
      <c r="DD373" s="396"/>
    </row>
    <row r="374" spans="37:108" ht="15" hidden="1" customHeight="1">
      <c r="AK374" s="113" t="str">
        <f t="shared" si="15"/>
        <v/>
      </c>
      <c r="AL374" s="113" t="str">
        <f t="shared" si="16"/>
        <v/>
      </c>
      <c r="AM374" s="114" t="str">
        <f t="shared" si="17"/>
        <v/>
      </c>
      <c r="AN374" s="395"/>
      <c r="AO374" s="114">
        <v>366</v>
      </c>
      <c r="AP374" s="365"/>
      <c r="AQ374" s="365"/>
      <c r="AR374" s="365"/>
      <c r="AS374" s="365"/>
      <c r="AT374" s="365"/>
      <c r="AU374" s="365"/>
      <c r="AV374" s="365"/>
      <c r="AW374" s="365"/>
      <c r="AX374" s="365"/>
      <c r="AY374" s="365"/>
      <c r="AZ374" s="365"/>
      <c r="BA374" s="365"/>
      <c r="BB374" s="365"/>
      <c r="BC374" s="365"/>
      <c r="BD374" s="365"/>
      <c r="BE374" s="365"/>
      <c r="BF374" s="365"/>
      <c r="BG374" s="365"/>
      <c r="BH374" s="365"/>
      <c r="BI374" s="114" t="s">
        <v>4517</v>
      </c>
      <c r="BJ374" s="365"/>
      <c r="BK374" s="365"/>
      <c r="BL374" s="365"/>
      <c r="BM374" s="365"/>
      <c r="BN374" s="365"/>
      <c r="BO374" s="365"/>
      <c r="BP374" s="365"/>
      <c r="BQ374" s="365"/>
      <c r="BR374" s="365"/>
      <c r="BS374" s="365"/>
      <c r="BT374" s="365"/>
      <c r="BU374" s="365"/>
      <c r="BV374" s="395"/>
      <c r="BW374" s="395"/>
      <c r="BX374" s="395"/>
      <c r="BY374" s="396"/>
      <c r="BZ374" s="396"/>
      <c r="CA374" s="396"/>
      <c r="CB374" s="396"/>
      <c r="CC374" s="396"/>
      <c r="CD374" s="396"/>
      <c r="CE374" s="396"/>
      <c r="CF374" s="396"/>
      <c r="CG374" s="396"/>
      <c r="CH374" s="396"/>
      <c r="CI374" s="396"/>
      <c r="CJ374" s="396"/>
      <c r="CK374" s="396"/>
      <c r="CL374" s="396"/>
      <c r="CM374" s="396"/>
      <c r="CN374" s="396"/>
      <c r="CO374" s="396"/>
      <c r="CP374" s="396"/>
      <c r="CQ374" s="396"/>
      <c r="CR374" s="380" t="s">
        <v>4518</v>
      </c>
      <c r="CS374" s="396"/>
      <c r="CT374" s="396"/>
      <c r="CU374" s="396"/>
      <c r="CV374" s="396"/>
      <c r="CW374" s="396"/>
      <c r="CX374" s="396"/>
      <c r="CY374" s="396"/>
      <c r="CZ374" s="396"/>
      <c r="DA374" s="396"/>
      <c r="DB374" s="396"/>
      <c r="DC374" s="396"/>
      <c r="DD374" s="396"/>
    </row>
    <row r="375" spans="37:108" ht="15" hidden="1" customHeight="1">
      <c r="AK375" s="113" t="str">
        <f t="shared" si="15"/>
        <v/>
      </c>
      <c r="AL375" s="113" t="str">
        <f t="shared" si="16"/>
        <v/>
      </c>
      <c r="AM375" s="114" t="str">
        <f t="shared" si="17"/>
        <v/>
      </c>
      <c r="AN375" s="395"/>
      <c r="AO375" s="114">
        <v>367</v>
      </c>
      <c r="AP375" s="365"/>
      <c r="AQ375" s="365"/>
      <c r="AR375" s="365"/>
      <c r="AS375" s="365"/>
      <c r="AT375" s="365"/>
      <c r="AU375" s="365"/>
      <c r="AV375" s="365"/>
      <c r="AW375" s="365"/>
      <c r="AX375" s="365"/>
      <c r="AY375" s="365"/>
      <c r="AZ375" s="365"/>
      <c r="BA375" s="365"/>
      <c r="BB375" s="365"/>
      <c r="BC375" s="365"/>
      <c r="BD375" s="365"/>
      <c r="BE375" s="365"/>
      <c r="BF375" s="365"/>
      <c r="BG375" s="365"/>
      <c r="BH375" s="365"/>
      <c r="BI375" s="114" t="s">
        <v>4519</v>
      </c>
      <c r="BJ375" s="365"/>
      <c r="BK375" s="365"/>
      <c r="BL375" s="365"/>
      <c r="BM375" s="365"/>
      <c r="BN375" s="365"/>
      <c r="BO375" s="365"/>
      <c r="BP375" s="365"/>
      <c r="BQ375" s="365"/>
      <c r="BR375" s="365"/>
      <c r="BS375" s="365"/>
      <c r="BT375" s="365"/>
      <c r="BU375" s="365"/>
      <c r="BV375" s="395"/>
      <c r="BW375" s="395"/>
      <c r="BX375" s="395"/>
      <c r="BY375" s="396"/>
      <c r="BZ375" s="396"/>
      <c r="CA375" s="396"/>
      <c r="CB375" s="396"/>
      <c r="CC375" s="396"/>
      <c r="CD375" s="396"/>
      <c r="CE375" s="396"/>
      <c r="CF375" s="396"/>
      <c r="CG375" s="396"/>
      <c r="CH375" s="396"/>
      <c r="CI375" s="396"/>
      <c r="CJ375" s="396"/>
      <c r="CK375" s="396"/>
      <c r="CL375" s="396"/>
      <c r="CM375" s="396"/>
      <c r="CN375" s="396"/>
      <c r="CO375" s="396"/>
      <c r="CP375" s="396"/>
      <c r="CQ375" s="396"/>
      <c r="CR375" s="380" t="s">
        <v>4520</v>
      </c>
      <c r="CS375" s="396"/>
      <c r="CT375" s="396"/>
      <c r="CU375" s="396"/>
      <c r="CV375" s="396"/>
      <c r="CW375" s="396"/>
      <c r="CX375" s="396"/>
      <c r="CY375" s="396"/>
      <c r="CZ375" s="396"/>
      <c r="DA375" s="396"/>
      <c r="DB375" s="396"/>
      <c r="DC375" s="396"/>
      <c r="DD375" s="396"/>
    </row>
    <row r="376" spans="37:108" ht="15" hidden="1" customHeight="1">
      <c r="AK376" s="113" t="str">
        <f t="shared" si="15"/>
        <v/>
      </c>
      <c r="AL376" s="113" t="str">
        <f t="shared" si="16"/>
        <v/>
      </c>
      <c r="AM376" s="114" t="str">
        <f t="shared" si="17"/>
        <v/>
      </c>
      <c r="AN376" s="395"/>
      <c r="AO376" s="114">
        <v>368</v>
      </c>
      <c r="AP376" s="365"/>
      <c r="AQ376" s="365"/>
      <c r="AR376" s="365"/>
      <c r="AS376" s="365"/>
      <c r="AT376" s="365"/>
      <c r="AU376" s="365"/>
      <c r="AV376" s="365"/>
      <c r="AW376" s="365"/>
      <c r="AX376" s="365"/>
      <c r="AY376" s="365"/>
      <c r="AZ376" s="365"/>
      <c r="BA376" s="365"/>
      <c r="BB376" s="365"/>
      <c r="BC376" s="365"/>
      <c r="BD376" s="365"/>
      <c r="BE376" s="365"/>
      <c r="BF376" s="365"/>
      <c r="BG376" s="365"/>
      <c r="BH376" s="365"/>
      <c r="BI376" s="114" t="s">
        <v>4521</v>
      </c>
      <c r="BJ376" s="365"/>
      <c r="BK376" s="365"/>
      <c r="BL376" s="365"/>
      <c r="BM376" s="365"/>
      <c r="BN376" s="365"/>
      <c r="BO376" s="365"/>
      <c r="BP376" s="365"/>
      <c r="BQ376" s="365"/>
      <c r="BR376" s="365"/>
      <c r="BS376" s="365"/>
      <c r="BT376" s="365"/>
      <c r="BU376" s="365"/>
      <c r="BV376" s="395"/>
      <c r="BW376" s="395"/>
      <c r="BX376" s="395"/>
      <c r="BY376" s="396"/>
      <c r="BZ376" s="396"/>
      <c r="CA376" s="396"/>
      <c r="CB376" s="396"/>
      <c r="CC376" s="396"/>
      <c r="CD376" s="396"/>
      <c r="CE376" s="396"/>
      <c r="CF376" s="396"/>
      <c r="CG376" s="396"/>
      <c r="CH376" s="396"/>
      <c r="CI376" s="396"/>
      <c r="CJ376" s="396"/>
      <c r="CK376" s="396"/>
      <c r="CL376" s="396"/>
      <c r="CM376" s="396"/>
      <c r="CN376" s="396"/>
      <c r="CO376" s="396"/>
      <c r="CP376" s="396"/>
      <c r="CQ376" s="396"/>
      <c r="CR376" s="380" t="s">
        <v>4522</v>
      </c>
      <c r="CS376" s="396"/>
      <c r="CT376" s="396"/>
      <c r="CU376" s="396"/>
      <c r="CV376" s="396"/>
      <c r="CW376" s="396"/>
      <c r="CX376" s="396"/>
      <c r="CY376" s="396"/>
      <c r="CZ376" s="396"/>
      <c r="DA376" s="396"/>
      <c r="DB376" s="396"/>
      <c r="DC376" s="396"/>
      <c r="DD376" s="396"/>
    </row>
    <row r="377" spans="37:108" ht="15" hidden="1" customHeight="1">
      <c r="AK377" s="113" t="str">
        <f t="shared" si="15"/>
        <v/>
      </c>
      <c r="AL377" s="113" t="str">
        <f t="shared" si="16"/>
        <v/>
      </c>
      <c r="AM377" s="114" t="str">
        <f t="shared" si="17"/>
        <v/>
      </c>
      <c r="AN377" s="395"/>
      <c r="AO377" s="114">
        <v>369</v>
      </c>
      <c r="AP377" s="365"/>
      <c r="AQ377" s="365"/>
      <c r="AR377" s="365"/>
      <c r="AS377" s="365"/>
      <c r="AT377" s="365"/>
      <c r="AU377" s="365"/>
      <c r="AV377" s="365"/>
      <c r="AW377" s="365"/>
      <c r="AX377" s="365"/>
      <c r="AY377" s="365"/>
      <c r="AZ377" s="365"/>
      <c r="BA377" s="365"/>
      <c r="BB377" s="365"/>
      <c r="BC377" s="365"/>
      <c r="BD377" s="365"/>
      <c r="BE377" s="365"/>
      <c r="BF377" s="365"/>
      <c r="BG377" s="365"/>
      <c r="BH377" s="365"/>
      <c r="BI377" s="114" t="s">
        <v>4523</v>
      </c>
      <c r="BJ377" s="365"/>
      <c r="BK377" s="365"/>
      <c r="BL377" s="365"/>
      <c r="BM377" s="365"/>
      <c r="BN377" s="365"/>
      <c r="BO377" s="365"/>
      <c r="BP377" s="365"/>
      <c r="BQ377" s="365"/>
      <c r="BR377" s="365"/>
      <c r="BS377" s="365"/>
      <c r="BT377" s="365"/>
      <c r="BU377" s="365"/>
      <c r="BV377" s="395"/>
      <c r="BW377" s="395"/>
      <c r="BX377" s="395"/>
      <c r="BY377" s="396"/>
      <c r="BZ377" s="396"/>
      <c r="CA377" s="396"/>
      <c r="CB377" s="396"/>
      <c r="CC377" s="396"/>
      <c r="CD377" s="396"/>
      <c r="CE377" s="396"/>
      <c r="CF377" s="396"/>
      <c r="CG377" s="396"/>
      <c r="CH377" s="396"/>
      <c r="CI377" s="396"/>
      <c r="CJ377" s="396"/>
      <c r="CK377" s="396"/>
      <c r="CL377" s="396"/>
      <c r="CM377" s="396"/>
      <c r="CN377" s="396"/>
      <c r="CO377" s="396"/>
      <c r="CP377" s="396"/>
      <c r="CQ377" s="396"/>
      <c r="CR377" s="380" t="s">
        <v>4524</v>
      </c>
      <c r="CS377" s="396"/>
      <c r="CT377" s="396"/>
      <c r="CU377" s="396"/>
      <c r="CV377" s="396"/>
      <c r="CW377" s="396"/>
      <c r="CX377" s="396"/>
      <c r="CY377" s="396"/>
      <c r="CZ377" s="396"/>
      <c r="DA377" s="396"/>
      <c r="DB377" s="396"/>
      <c r="DC377" s="396"/>
      <c r="DD377" s="396"/>
    </row>
    <row r="378" spans="37:108" ht="15" hidden="1" customHeight="1">
      <c r="AK378" s="113" t="str">
        <f t="shared" si="15"/>
        <v/>
      </c>
      <c r="AL378" s="113" t="str">
        <f t="shared" si="16"/>
        <v/>
      </c>
      <c r="AM378" s="114" t="str">
        <f t="shared" si="17"/>
        <v/>
      </c>
      <c r="AN378" s="395"/>
      <c r="AO378" s="114">
        <v>370</v>
      </c>
      <c r="AP378" s="365"/>
      <c r="AQ378" s="365"/>
      <c r="AR378" s="365"/>
      <c r="AS378" s="365"/>
      <c r="AT378" s="365"/>
      <c r="AU378" s="365"/>
      <c r="AV378" s="365"/>
      <c r="AW378" s="365"/>
      <c r="AX378" s="365"/>
      <c r="AY378" s="365"/>
      <c r="AZ378" s="365"/>
      <c r="BA378" s="365"/>
      <c r="BB378" s="365"/>
      <c r="BC378" s="365"/>
      <c r="BD378" s="365"/>
      <c r="BE378" s="365"/>
      <c r="BF378" s="365"/>
      <c r="BG378" s="365"/>
      <c r="BH378" s="365"/>
      <c r="BI378" s="114" t="s">
        <v>4525</v>
      </c>
      <c r="BJ378" s="365"/>
      <c r="BK378" s="365"/>
      <c r="BL378" s="365"/>
      <c r="BM378" s="365"/>
      <c r="BN378" s="365"/>
      <c r="BO378" s="365"/>
      <c r="BP378" s="365"/>
      <c r="BQ378" s="365"/>
      <c r="BR378" s="365"/>
      <c r="BS378" s="365"/>
      <c r="BT378" s="365"/>
      <c r="BU378" s="365"/>
      <c r="BV378" s="395"/>
      <c r="BW378" s="395"/>
      <c r="BX378" s="395"/>
      <c r="BY378" s="396"/>
      <c r="BZ378" s="396"/>
      <c r="CA378" s="396"/>
      <c r="CB378" s="396"/>
      <c r="CC378" s="396"/>
      <c r="CD378" s="396"/>
      <c r="CE378" s="396"/>
      <c r="CF378" s="396"/>
      <c r="CG378" s="396"/>
      <c r="CH378" s="396"/>
      <c r="CI378" s="396"/>
      <c r="CJ378" s="396"/>
      <c r="CK378" s="396"/>
      <c r="CL378" s="396"/>
      <c r="CM378" s="396"/>
      <c r="CN378" s="396"/>
      <c r="CO378" s="396"/>
      <c r="CP378" s="396"/>
      <c r="CQ378" s="396"/>
      <c r="CR378" s="380" t="s">
        <v>4526</v>
      </c>
      <c r="CS378" s="396"/>
      <c r="CT378" s="396"/>
      <c r="CU378" s="396"/>
      <c r="CV378" s="396"/>
      <c r="CW378" s="396"/>
      <c r="CX378" s="396"/>
      <c r="CY378" s="396"/>
      <c r="CZ378" s="396"/>
      <c r="DA378" s="396"/>
      <c r="DB378" s="396"/>
      <c r="DC378" s="396"/>
      <c r="DD378" s="396"/>
    </row>
    <row r="379" spans="37:108" ht="15" hidden="1" customHeight="1">
      <c r="AK379" s="113" t="str">
        <f t="shared" si="15"/>
        <v/>
      </c>
      <c r="AL379" s="113" t="str">
        <f t="shared" si="16"/>
        <v/>
      </c>
      <c r="AM379" s="114" t="str">
        <f t="shared" si="17"/>
        <v/>
      </c>
      <c r="AN379" s="395"/>
      <c r="AO379" s="114">
        <v>371</v>
      </c>
      <c r="AP379" s="365"/>
      <c r="AQ379" s="365"/>
      <c r="AR379" s="365"/>
      <c r="AS379" s="365"/>
      <c r="AT379" s="365"/>
      <c r="AU379" s="365"/>
      <c r="AV379" s="365"/>
      <c r="AW379" s="365"/>
      <c r="AX379" s="365"/>
      <c r="AY379" s="365"/>
      <c r="AZ379" s="365"/>
      <c r="BA379" s="365"/>
      <c r="BB379" s="365"/>
      <c r="BC379" s="365"/>
      <c r="BD379" s="365"/>
      <c r="BE379" s="365"/>
      <c r="BF379" s="365"/>
      <c r="BG379" s="365"/>
      <c r="BH379" s="365"/>
      <c r="BI379" s="114" t="s">
        <v>4527</v>
      </c>
      <c r="BJ379" s="365"/>
      <c r="BK379" s="365"/>
      <c r="BL379" s="365"/>
      <c r="BM379" s="365"/>
      <c r="BN379" s="365"/>
      <c r="BO379" s="365"/>
      <c r="BP379" s="365"/>
      <c r="BQ379" s="365"/>
      <c r="BR379" s="365"/>
      <c r="BS379" s="365"/>
      <c r="BT379" s="365"/>
      <c r="BU379" s="365"/>
      <c r="BV379" s="395"/>
      <c r="BW379" s="395"/>
      <c r="BX379" s="395"/>
      <c r="BY379" s="396"/>
      <c r="BZ379" s="396"/>
      <c r="CA379" s="396"/>
      <c r="CB379" s="396"/>
      <c r="CC379" s="396"/>
      <c r="CD379" s="396"/>
      <c r="CE379" s="396"/>
      <c r="CF379" s="396"/>
      <c r="CG379" s="396"/>
      <c r="CH379" s="396"/>
      <c r="CI379" s="396"/>
      <c r="CJ379" s="396"/>
      <c r="CK379" s="396"/>
      <c r="CL379" s="396"/>
      <c r="CM379" s="396"/>
      <c r="CN379" s="396"/>
      <c r="CO379" s="396"/>
      <c r="CP379" s="396"/>
      <c r="CQ379" s="396"/>
      <c r="CR379" s="380" t="s">
        <v>4528</v>
      </c>
      <c r="CS379" s="396"/>
      <c r="CT379" s="396"/>
      <c r="CU379" s="396"/>
      <c r="CV379" s="396"/>
      <c r="CW379" s="396"/>
      <c r="CX379" s="396"/>
      <c r="CY379" s="396"/>
      <c r="CZ379" s="396"/>
      <c r="DA379" s="396"/>
      <c r="DB379" s="396"/>
      <c r="DC379" s="396"/>
      <c r="DD379" s="396"/>
    </row>
    <row r="380" spans="37:108" ht="15" hidden="1" customHeight="1">
      <c r="AK380" s="113" t="str">
        <f t="shared" si="15"/>
        <v/>
      </c>
      <c r="AL380" s="113" t="str">
        <f t="shared" si="16"/>
        <v/>
      </c>
      <c r="AM380" s="114" t="str">
        <f t="shared" si="17"/>
        <v/>
      </c>
      <c r="AN380" s="395"/>
      <c r="AO380" s="114">
        <v>372</v>
      </c>
      <c r="AP380" s="365"/>
      <c r="AQ380" s="365"/>
      <c r="AR380" s="365"/>
      <c r="AS380" s="365"/>
      <c r="AT380" s="365"/>
      <c r="AU380" s="365"/>
      <c r="AV380" s="365"/>
      <c r="AW380" s="365"/>
      <c r="AX380" s="365"/>
      <c r="AY380" s="365"/>
      <c r="AZ380" s="365"/>
      <c r="BA380" s="365"/>
      <c r="BB380" s="365"/>
      <c r="BC380" s="365"/>
      <c r="BD380" s="365"/>
      <c r="BE380" s="365"/>
      <c r="BF380" s="365"/>
      <c r="BG380" s="365"/>
      <c r="BH380" s="365"/>
      <c r="BI380" s="114" t="s">
        <v>4529</v>
      </c>
      <c r="BJ380" s="365"/>
      <c r="BK380" s="365"/>
      <c r="BL380" s="365"/>
      <c r="BM380" s="365"/>
      <c r="BN380" s="365"/>
      <c r="BO380" s="365"/>
      <c r="BP380" s="365"/>
      <c r="BQ380" s="365"/>
      <c r="BR380" s="365"/>
      <c r="BS380" s="365"/>
      <c r="BT380" s="365"/>
      <c r="BU380" s="365"/>
      <c r="BV380" s="395"/>
      <c r="BW380" s="395"/>
      <c r="BX380" s="395"/>
      <c r="BY380" s="396"/>
      <c r="BZ380" s="396"/>
      <c r="CA380" s="396"/>
      <c r="CB380" s="396"/>
      <c r="CC380" s="396"/>
      <c r="CD380" s="396"/>
      <c r="CE380" s="396"/>
      <c r="CF380" s="396"/>
      <c r="CG380" s="396"/>
      <c r="CH380" s="396"/>
      <c r="CI380" s="396"/>
      <c r="CJ380" s="396"/>
      <c r="CK380" s="396"/>
      <c r="CL380" s="396"/>
      <c r="CM380" s="396"/>
      <c r="CN380" s="396"/>
      <c r="CO380" s="396"/>
      <c r="CP380" s="396"/>
      <c r="CQ380" s="396"/>
      <c r="CR380" s="380" t="s">
        <v>4530</v>
      </c>
      <c r="CS380" s="396"/>
      <c r="CT380" s="396"/>
      <c r="CU380" s="396"/>
      <c r="CV380" s="396"/>
      <c r="CW380" s="396"/>
      <c r="CX380" s="396"/>
      <c r="CY380" s="396"/>
      <c r="CZ380" s="396"/>
      <c r="DA380" s="396"/>
      <c r="DB380" s="396"/>
      <c r="DC380" s="396"/>
      <c r="DD380" s="396"/>
    </row>
    <row r="381" spans="37:108" ht="15" hidden="1" customHeight="1">
      <c r="AK381" s="113" t="str">
        <f t="shared" si="15"/>
        <v/>
      </c>
      <c r="AL381" s="113" t="str">
        <f t="shared" si="16"/>
        <v/>
      </c>
      <c r="AM381" s="114" t="str">
        <f t="shared" si="17"/>
        <v/>
      </c>
      <c r="AN381" s="130"/>
      <c r="AO381" s="114">
        <v>373</v>
      </c>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t="s">
        <v>4531</v>
      </c>
      <c r="BJ381" s="114"/>
      <c r="BK381" s="114"/>
      <c r="BL381" s="114"/>
      <c r="BM381" s="114"/>
      <c r="BN381" s="114"/>
      <c r="BO381" s="114"/>
      <c r="BP381" s="114"/>
      <c r="BQ381" s="114"/>
      <c r="BR381" s="114"/>
      <c r="BS381" s="114"/>
      <c r="BT381" s="114"/>
      <c r="BU381" s="114"/>
      <c r="BV381" s="130"/>
      <c r="BW381" s="130"/>
      <c r="BX381" s="130"/>
      <c r="BY381" s="380"/>
      <c r="BZ381" s="380"/>
      <c r="CA381" s="380"/>
      <c r="CB381" s="380"/>
      <c r="CC381" s="380"/>
      <c r="CD381" s="380"/>
      <c r="CE381" s="380"/>
      <c r="CF381" s="380"/>
      <c r="CG381" s="380"/>
      <c r="CH381" s="380"/>
      <c r="CI381" s="380"/>
      <c r="CJ381" s="380"/>
      <c r="CK381" s="380"/>
      <c r="CL381" s="380"/>
      <c r="CM381" s="380"/>
      <c r="CN381" s="380"/>
      <c r="CO381" s="380"/>
      <c r="CP381" s="380"/>
      <c r="CQ381" s="380"/>
      <c r="CR381" s="380" t="s">
        <v>4532</v>
      </c>
      <c r="CS381" s="380"/>
      <c r="CT381" s="380"/>
      <c r="CU381" s="380"/>
      <c r="CV381" s="380"/>
      <c r="CW381" s="380"/>
      <c r="CX381" s="380"/>
      <c r="CY381" s="380"/>
      <c r="CZ381" s="380"/>
      <c r="DA381" s="380"/>
      <c r="DB381" s="380"/>
      <c r="DC381" s="380"/>
      <c r="DD381" s="380"/>
    </row>
    <row r="382" spans="37:108" ht="15" hidden="1" customHeight="1">
      <c r="AK382" s="113" t="str">
        <f t="shared" si="15"/>
        <v/>
      </c>
      <c r="AL382" s="113" t="str">
        <f t="shared" si="16"/>
        <v/>
      </c>
      <c r="AM382" s="114" t="str">
        <f t="shared" si="17"/>
        <v/>
      </c>
      <c r="AN382" s="130"/>
      <c r="AO382" s="114">
        <v>374</v>
      </c>
      <c r="AP382" s="114"/>
      <c r="AQ382" s="114"/>
      <c r="AR382" s="114"/>
      <c r="AS382" s="114"/>
      <c r="AT382" s="114"/>
      <c r="AU382" s="114"/>
      <c r="AV382" s="114"/>
      <c r="AW382" s="114"/>
      <c r="AX382" s="114"/>
      <c r="AY382" s="114"/>
      <c r="AZ382" s="114"/>
      <c r="BA382" s="114"/>
      <c r="BB382" s="114"/>
      <c r="BC382" s="114"/>
      <c r="BD382" s="114"/>
      <c r="BE382" s="114"/>
      <c r="BF382" s="114"/>
      <c r="BG382" s="114"/>
      <c r="BH382" s="114"/>
      <c r="BI382" s="114" t="s">
        <v>4533</v>
      </c>
      <c r="BJ382" s="114"/>
      <c r="BK382" s="114"/>
      <c r="BL382" s="114"/>
      <c r="BM382" s="114"/>
      <c r="BN382" s="114"/>
      <c r="BO382" s="114"/>
      <c r="BP382" s="114"/>
      <c r="BQ382" s="114"/>
      <c r="BR382" s="114"/>
      <c r="BS382" s="114"/>
      <c r="BT382" s="114"/>
      <c r="BU382" s="114"/>
      <c r="BV382" s="130"/>
      <c r="BW382" s="130"/>
      <c r="BX382" s="130"/>
      <c r="BY382" s="380"/>
      <c r="BZ382" s="380"/>
      <c r="CA382" s="380"/>
      <c r="CB382" s="380"/>
      <c r="CC382" s="380"/>
      <c r="CD382" s="380"/>
      <c r="CE382" s="380"/>
      <c r="CF382" s="380"/>
      <c r="CG382" s="380"/>
      <c r="CH382" s="380"/>
      <c r="CI382" s="380"/>
      <c r="CJ382" s="380"/>
      <c r="CK382" s="380"/>
      <c r="CL382" s="380"/>
      <c r="CM382" s="380"/>
      <c r="CN382" s="380"/>
      <c r="CO382" s="380"/>
      <c r="CP382" s="380"/>
      <c r="CQ382" s="380"/>
      <c r="CR382" s="380" t="s">
        <v>4534</v>
      </c>
      <c r="CS382" s="380"/>
      <c r="CT382" s="380"/>
      <c r="CU382" s="380"/>
      <c r="CV382" s="380"/>
      <c r="CW382" s="380"/>
      <c r="CX382" s="380"/>
      <c r="CY382" s="380"/>
      <c r="CZ382" s="380"/>
      <c r="DA382" s="380"/>
      <c r="DB382" s="380"/>
      <c r="DC382" s="380"/>
      <c r="DD382" s="380"/>
    </row>
    <row r="383" spans="37:108" ht="15" hidden="1" customHeight="1">
      <c r="AK383" s="113" t="str">
        <f t="shared" si="15"/>
        <v/>
      </c>
      <c r="AL383" s="113" t="str">
        <f t="shared" si="16"/>
        <v/>
      </c>
      <c r="AM383" s="114" t="str">
        <f t="shared" si="17"/>
        <v/>
      </c>
      <c r="AN383" s="395"/>
      <c r="AO383" s="114">
        <v>375</v>
      </c>
      <c r="AP383" s="365"/>
      <c r="AQ383" s="365"/>
      <c r="AR383" s="365"/>
      <c r="AS383" s="365"/>
      <c r="AT383" s="365"/>
      <c r="AU383" s="365"/>
      <c r="AV383" s="365"/>
      <c r="AW383" s="365"/>
      <c r="AX383" s="365"/>
      <c r="AY383" s="365"/>
      <c r="AZ383" s="365"/>
      <c r="BA383" s="365"/>
      <c r="BB383" s="365"/>
      <c r="BC383" s="365"/>
      <c r="BD383" s="365"/>
      <c r="BE383" s="365"/>
      <c r="BF383" s="365"/>
      <c r="BG383" s="365"/>
      <c r="BH383" s="365"/>
      <c r="BI383" s="114" t="s">
        <v>4535</v>
      </c>
      <c r="BJ383" s="365"/>
      <c r="BK383" s="365"/>
      <c r="BL383" s="365"/>
      <c r="BM383" s="365"/>
      <c r="BN383" s="365"/>
      <c r="BO383" s="365"/>
      <c r="BP383" s="365"/>
      <c r="BQ383" s="365"/>
      <c r="BR383" s="365"/>
      <c r="BS383" s="365"/>
      <c r="BT383" s="365"/>
      <c r="BU383" s="365"/>
      <c r="BV383" s="395"/>
      <c r="BW383" s="395"/>
      <c r="BX383" s="395"/>
      <c r="BY383" s="396"/>
      <c r="BZ383" s="396"/>
      <c r="CA383" s="396"/>
      <c r="CB383" s="396"/>
      <c r="CC383" s="396"/>
      <c r="CD383" s="396"/>
      <c r="CE383" s="396"/>
      <c r="CF383" s="396"/>
      <c r="CG383" s="396"/>
      <c r="CH383" s="396"/>
      <c r="CI383" s="396"/>
      <c r="CJ383" s="396"/>
      <c r="CK383" s="396"/>
      <c r="CL383" s="396"/>
      <c r="CM383" s="396"/>
      <c r="CN383" s="396"/>
      <c r="CO383" s="396"/>
      <c r="CP383" s="396"/>
      <c r="CQ383" s="396"/>
      <c r="CR383" s="380" t="s">
        <v>4536</v>
      </c>
      <c r="CS383" s="396"/>
      <c r="CT383" s="396"/>
      <c r="CU383" s="396"/>
      <c r="CV383" s="396"/>
      <c r="CW383" s="396"/>
      <c r="CX383" s="396"/>
      <c r="CY383" s="396"/>
      <c r="CZ383" s="396"/>
      <c r="DA383" s="396"/>
      <c r="DB383" s="396"/>
      <c r="DC383" s="396"/>
      <c r="DD383" s="396"/>
    </row>
    <row r="384" spans="37:108" ht="15" hidden="1" customHeight="1">
      <c r="AK384" s="113" t="str">
        <f t="shared" si="15"/>
        <v/>
      </c>
      <c r="AL384" s="113" t="str">
        <f t="shared" si="16"/>
        <v/>
      </c>
      <c r="AM384" s="114" t="str">
        <f t="shared" si="17"/>
        <v/>
      </c>
      <c r="AN384" s="395"/>
      <c r="AO384" s="114">
        <v>376</v>
      </c>
      <c r="AP384" s="365"/>
      <c r="AQ384" s="365"/>
      <c r="AR384" s="365"/>
      <c r="AS384" s="365"/>
      <c r="AT384" s="365"/>
      <c r="AU384" s="365"/>
      <c r="AV384" s="365"/>
      <c r="AW384" s="365"/>
      <c r="AX384" s="365"/>
      <c r="AY384" s="365"/>
      <c r="AZ384" s="365"/>
      <c r="BA384" s="365"/>
      <c r="BB384" s="365"/>
      <c r="BC384" s="365"/>
      <c r="BD384" s="365"/>
      <c r="BE384" s="365"/>
      <c r="BF384" s="365"/>
      <c r="BG384" s="365"/>
      <c r="BH384" s="365"/>
      <c r="BI384" s="114" t="s">
        <v>4537</v>
      </c>
      <c r="BJ384" s="365"/>
      <c r="BK384" s="365"/>
      <c r="BL384" s="365"/>
      <c r="BM384" s="365"/>
      <c r="BN384" s="365"/>
      <c r="BO384" s="365"/>
      <c r="BP384" s="365"/>
      <c r="BQ384" s="365"/>
      <c r="BR384" s="365"/>
      <c r="BS384" s="365"/>
      <c r="BT384" s="365"/>
      <c r="BU384" s="365"/>
      <c r="BV384" s="395"/>
      <c r="BW384" s="395"/>
      <c r="BX384" s="395"/>
      <c r="BY384" s="396"/>
      <c r="BZ384" s="396"/>
      <c r="CA384" s="396"/>
      <c r="CB384" s="396"/>
      <c r="CC384" s="396"/>
      <c r="CD384" s="396"/>
      <c r="CE384" s="396"/>
      <c r="CF384" s="396"/>
      <c r="CG384" s="396"/>
      <c r="CH384" s="396"/>
      <c r="CI384" s="396"/>
      <c r="CJ384" s="396"/>
      <c r="CK384" s="396"/>
      <c r="CL384" s="396"/>
      <c r="CM384" s="396"/>
      <c r="CN384" s="396"/>
      <c r="CO384" s="396"/>
      <c r="CP384" s="396"/>
      <c r="CQ384" s="396"/>
      <c r="CR384" s="380" t="s">
        <v>4538</v>
      </c>
      <c r="CS384" s="396"/>
      <c r="CT384" s="396"/>
      <c r="CU384" s="396"/>
      <c r="CV384" s="396"/>
      <c r="CW384" s="396"/>
      <c r="CX384" s="396"/>
      <c r="CY384" s="396"/>
      <c r="CZ384" s="396"/>
      <c r="DA384" s="396"/>
      <c r="DB384" s="396"/>
      <c r="DC384" s="396"/>
      <c r="DD384" s="396"/>
    </row>
    <row r="385" spans="37:108" ht="15" hidden="1" customHeight="1">
      <c r="AK385" s="113" t="str">
        <f t="shared" si="15"/>
        <v/>
      </c>
      <c r="AL385" s="113" t="str">
        <f t="shared" si="16"/>
        <v/>
      </c>
      <c r="AM385" s="114" t="str">
        <f t="shared" si="17"/>
        <v/>
      </c>
      <c r="AN385" s="395"/>
      <c r="AO385" s="114">
        <v>377</v>
      </c>
      <c r="AP385" s="365"/>
      <c r="AQ385" s="365"/>
      <c r="AR385" s="365"/>
      <c r="AS385" s="365"/>
      <c r="AT385" s="365"/>
      <c r="AU385" s="365"/>
      <c r="AV385" s="365"/>
      <c r="AW385" s="365"/>
      <c r="AX385" s="365"/>
      <c r="AY385" s="365"/>
      <c r="AZ385" s="365"/>
      <c r="BA385" s="365"/>
      <c r="BB385" s="365"/>
      <c r="BC385" s="365"/>
      <c r="BD385" s="365"/>
      <c r="BE385" s="365"/>
      <c r="BF385" s="365"/>
      <c r="BG385" s="365"/>
      <c r="BH385" s="365"/>
      <c r="BI385" s="114" t="s">
        <v>4539</v>
      </c>
      <c r="BJ385" s="365"/>
      <c r="BK385" s="365"/>
      <c r="BL385" s="365"/>
      <c r="BM385" s="365"/>
      <c r="BN385" s="365"/>
      <c r="BO385" s="365"/>
      <c r="BP385" s="365"/>
      <c r="BQ385" s="365"/>
      <c r="BR385" s="365"/>
      <c r="BS385" s="365"/>
      <c r="BT385" s="365"/>
      <c r="BU385" s="365"/>
      <c r="BV385" s="395"/>
      <c r="BW385" s="395"/>
      <c r="BX385" s="395"/>
      <c r="BY385" s="396"/>
      <c r="BZ385" s="396"/>
      <c r="CA385" s="396"/>
      <c r="CB385" s="396"/>
      <c r="CC385" s="396"/>
      <c r="CD385" s="396"/>
      <c r="CE385" s="396"/>
      <c r="CF385" s="396"/>
      <c r="CG385" s="396"/>
      <c r="CH385" s="396"/>
      <c r="CI385" s="396"/>
      <c r="CJ385" s="396"/>
      <c r="CK385" s="396"/>
      <c r="CL385" s="396"/>
      <c r="CM385" s="396"/>
      <c r="CN385" s="396"/>
      <c r="CO385" s="396"/>
      <c r="CP385" s="396"/>
      <c r="CQ385" s="396"/>
      <c r="CR385" s="380" t="s">
        <v>4540</v>
      </c>
      <c r="CS385" s="396"/>
      <c r="CT385" s="396"/>
      <c r="CU385" s="396"/>
      <c r="CV385" s="396"/>
      <c r="CW385" s="396"/>
      <c r="CX385" s="396"/>
      <c r="CY385" s="396"/>
      <c r="CZ385" s="396"/>
      <c r="DA385" s="396"/>
      <c r="DB385" s="396"/>
      <c r="DC385" s="396"/>
      <c r="DD385" s="396"/>
    </row>
    <row r="386" spans="37:108" ht="15" hidden="1" customHeight="1">
      <c r="AK386" s="113" t="str">
        <f t="shared" si="15"/>
        <v/>
      </c>
      <c r="AL386" s="113" t="str">
        <f t="shared" si="16"/>
        <v/>
      </c>
      <c r="AM386" s="114" t="str">
        <f t="shared" si="17"/>
        <v/>
      </c>
      <c r="AN386" s="395"/>
      <c r="AO386" s="114">
        <v>378</v>
      </c>
      <c r="AP386" s="365"/>
      <c r="AQ386" s="365"/>
      <c r="AR386" s="365"/>
      <c r="AS386" s="365"/>
      <c r="AT386" s="365"/>
      <c r="AU386" s="365"/>
      <c r="AV386" s="365"/>
      <c r="AW386" s="365"/>
      <c r="AX386" s="365"/>
      <c r="AY386" s="365"/>
      <c r="AZ386" s="365"/>
      <c r="BA386" s="365"/>
      <c r="BB386" s="365"/>
      <c r="BC386" s="365"/>
      <c r="BD386" s="365"/>
      <c r="BE386" s="365"/>
      <c r="BF386" s="365"/>
      <c r="BG386" s="365"/>
      <c r="BH386" s="365"/>
      <c r="BI386" s="114" t="s">
        <v>4541</v>
      </c>
      <c r="BJ386" s="365"/>
      <c r="BK386" s="365"/>
      <c r="BL386" s="365"/>
      <c r="BM386" s="365"/>
      <c r="BN386" s="365"/>
      <c r="BO386" s="365"/>
      <c r="BP386" s="365"/>
      <c r="BQ386" s="365"/>
      <c r="BR386" s="365"/>
      <c r="BS386" s="365"/>
      <c r="BT386" s="365"/>
      <c r="BU386" s="365"/>
      <c r="BV386" s="395"/>
      <c r="BW386" s="395"/>
      <c r="BX386" s="395"/>
      <c r="BY386" s="396"/>
      <c r="BZ386" s="396"/>
      <c r="CA386" s="396"/>
      <c r="CB386" s="396"/>
      <c r="CC386" s="396"/>
      <c r="CD386" s="396"/>
      <c r="CE386" s="396"/>
      <c r="CF386" s="396"/>
      <c r="CG386" s="396"/>
      <c r="CH386" s="396"/>
      <c r="CI386" s="396"/>
      <c r="CJ386" s="396"/>
      <c r="CK386" s="396"/>
      <c r="CL386" s="396"/>
      <c r="CM386" s="396"/>
      <c r="CN386" s="396"/>
      <c r="CO386" s="396"/>
      <c r="CP386" s="396"/>
      <c r="CQ386" s="396"/>
      <c r="CR386" s="380" t="s">
        <v>4542</v>
      </c>
      <c r="CS386" s="396"/>
      <c r="CT386" s="396"/>
      <c r="CU386" s="396"/>
      <c r="CV386" s="396"/>
      <c r="CW386" s="396"/>
      <c r="CX386" s="396"/>
      <c r="CY386" s="396"/>
      <c r="CZ386" s="396"/>
      <c r="DA386" s="396"/>
      <c r="DB386" s="396"/>
      <c r="DC386" s="396"/>
      <c r="DD386" s="396"/>
    </row>
    <row r="387" spans="37:108" ht="15" hidden="1" customHeight="1">
      <c r="AK387" s="113" t="str">
        <f t="shared" si="15"/>
        <v/>
      </c>
      <c r="AL387" s="113" t="str">
        <f t="shared" si="16"/>
        <v/>
      </c>
      <c r="AM387" s="114" t="str">
        <f t="shared" si="17"/>
        <v/>
      </c>
      <c r="AN387" s="395"/>
      <c r="AO387" s="114">
        <v>379</v>
      </c>
      <c r="AP387" s="365"/>
      <c r="AQ387" s="365"/>
      <c r="AR387" s="365"/>
      <c r="AS387" s="365"/>
      <c r="AT387" s="365"/>
      <c r="AU387" s="365"/>
      <c r="AV387" s="365"/>
      <c r="AW387" s="365"/>
      <c r="AX387" s="365"/>
      <c r="AY387" s="365"/>
      <c r="AZ387" s="365"/>
      <c r="BA387" s="365"/>
      <c r="BB387" s="365"/>
      <c r="BC387" s="365"/>
      <c r="BD387" s="365"/>
      <c r="BE387" s="365"/>
      <c r="BF387" s="365"/>
      <c r="BG387" s="365"/>
      <c r="BH387" s="365"/>
      <c r="BI387" s="114" t="s">
        <v>4543</v>
      </c>
      <c r="BJ387" s="365"/>
      <c r="BK387" s="365"/>
      <c r="BL387" s="365"/>
      <c r="BM387" s="365"/>
      <c r="BN387" s="365"/>
      <c r="BO387" s="365"/>
      <c r="BP387" s="365"/>
      <c r="BQ387" s="365"/>
      <c r="BR387" s="365"/>
      <c r="BS387" s="365"/>
      <c r="BT387" s="365"/>
      <c r="BU387" s="365"/>
      <c r="BV387" s="395"/>
      <c r="BW387" s="395"/>
      <c r="BX387" s="395"/>
      <c r="BY387" s="396"/>
      <c r="BZ387" s="396"/>
      <c r="CA387" s="396"/>
      <c r="CB387" s="396"/>
      <c r="CC387" s="396"/>
      <c r="CD387" s="396"/>
      <c r="CE387" s="396"/>
      <c r="CF387" s="396"/>
      <c r="CG387" s="396"/>
      <c r="CH387" s="396"/>
      <c r="CI387" s="396"/>
      <c r="CJ387" s="396"/>
      <c r="CK387" s="396"/>
      <c r="CL387" s="396"/>
      <c r="CM387" s="396"/>
      <c r="CN387" s="396"/>
      <c r="CO387" s="396"/>
      <c r="CP387" s="396"/>
      <c r="CQ387" s="396"/>
      <c r="CR387" s="380" t="s">
        <v>4544</v>
      </c>
      <c r="CS387" s="396"/>
      <c r="CT387" s="396"/>
      <c r="CU387" s="396"/>
      <c r="CV387" s="396"/>
      <c r="CW387" s="396"/>
      <c r="CX387" s="396"/>
      <c r="CY387" s="396"/>
      <c r="CZ387" s="396"/>
      <c r="DA387" s="396"/>
      <c r="DB387" s="396"/>
      <c r="DC387" s="396"/>
      <c r="DD387" s="396"/>
    </row>
    <row r="388" spans="37:108" ht="15" hidden="1" customHeight="1">
      <c r="AK388" s="113" t="str">
        <f t="shared" si="15"/>
        <v/>
      </c>
      <c r="AL388" s="113" t="str">
        <f t="shared" si="16"/>
        <v/>
      </c>
      <c r="AM388" s="114" t="str">
        <f t="shared" si="17"/>
        <v/>
      </c>
      <c r="AN388" s="395"/>
      <c r="AO388" s="114">
        <v>380</v>
      </c>
      <c r="AP388" s="365"/>
      <c r="AQ388" s="365"/>
      <c r="AR388" s="365"/>
      <c r="AS388" s="365"/>
      <c r="AT388" s="365"/>
      <c r="AU388" s="365"/>
      <c r="AV388" s="365"/>
      <c r="AW388" s="365"/>
      <c r="AX388" s="365"/>
      <c r="AY388" s="365"/>
      <c r="AZ388" s="365"/>
      <c r="BA388" s="365"/>
      <c r="BB388" s="365"/>
      <c r="BC388" s="365"/>
      <c r="BD388" s="365"/>
      <c r="BE388" s="365"/>
      <c r="BF388" s="365"/>
      <c r="BG388" s="365"/>
      <c r="BH388" s="365"/>
      <c r="BI388" s="114" t="s">
        <v>4545</v>
      </c>
      <c r="BJ388" s="365"/>
      <c r="BK388" s="365"/>
      <c r="BL388" s="365"/>
      <c r="BM388" s="365"/>
      <c r="BN388" s="365"/>
      <c r="BO388" s="365"/>
      <c r="BP388" s="365"/>
      <c r="BQ388" s="365"/>
      <c r="BR388" s="365"/>
      <c r="BS388" s="365"/>
      <c r="BT388" s="365"/>
      <c r="BU388" s="365"/>
      <c r="BV388" s="395"/>
      <c r="BW388" s="395"/>
      <c r="BX388" s="395"/>
      <c r="BY388" s="396"/>
      <c r="BZ388" s="396"/>
      <c r="CA388" s="396"/>
      <c r="CB388" s="396"/>
      <c r="CC388" s="396"/>
      <c r="CD388" s="396"/>
      <c r="CE388" s="396"/>
      <c r="CF388" s="396"/>
      <c r="CG388" s="396"/>
      <c r="CH388" s="396"/>
      <c r="CI388" s="396"/>
      <c r="CJ388" s="396"/>
      <c r="CK388" s="396"/>
      <c r="CL388" s="396"/>
      <c r="CM388" s="396"/>
      <c r="CN388" s="396"/>
      <c r="CO388" s="396"/>
      <c r="CP388" s="396"/>
      <c r="CQ388" s="396"/>
      <c r="CR388" s="380" t="s">
        <v>4546</v>
      </c>
      <c r="CS388" s="396"/>
      <c r="CT388" s="396"/>
      <c r="CU388" s="396"/>
      <c r="CV388" s="396"/>
      <c r="CW388" s="396"/>
      <c r="CX388" s="396"/>
      <c r="CY388" s="396"/>
      <c r="CZ388" s="396"/>
      <c r="DA388" s="396"/>
      <c r="DB388" s="396"/>
      <c r="DC388" s="396"/>
      <c r="DD388" s="396"/>
    </row>
    <row r="389" spans="37:108" ht="15" hidden="1" customHeight="1">
      <c r="AK389" s="113" t="str">
        <f t="shared" si="15"/>
        <v/>
      </c>
      <c r="AL389" s="113" t="str">
        <f t="shared" si="16"/>
        <v/>
      </c>
      <c r="AM389" s="114" t="str">
        <f t="shared" si="17"/>
        <v/>
      </c>
      <c r="AN389" s="395"/>
      <c r="AO389" s="114">
        <v>381</v>
      </c>
      <c r="AP389" s="365"/>
      <c r="AQ389" s="365"/>
      <c r="AR389" s="365"/>
      <c r="AS389" s="365"/>
      <c r="AT389" s="365"/>
      <c r="AU389" s="365"/>
      <c r="AV389" s="365"/>
      <c r="AW389" s="365"/>
      <c r="AX389" s="365"/>
      <c r="AY389" s="365"/>
      <c r="AZ389" s="365"/>
      <c r="BA389" s="365"/>
      <c r="BB389" s="365"/>
      <c r="BC389" s="365"/>
      <c r="BD389" s="365"/>
      <c r="BE389" s="365"/>
      <c r="BF389" s="365"/>
      <c r="BG389" s="365"/>
      <c r="BH389" s="365"/>
      <c r="BI389" s="114" t="s">
        <v>4547</v>
      </c>
      <c r="BJ389" s="365"/>
      <c r="BK389" s="365"/>
      <c r="BL389" s="365"/>
      <c r="BM389" s="365"/>
      <c r="BN389" s="365"/>
      <c r="BO389" s="365"/>
      <c r="BP389" s="365"/>
      <c r="BQ389" s="365"/>
      <c r="BR389" s="365"/>
      <c r="BS389" s="365"/>
      <c r="BT389" s="365"/>
      <c r="BU389" s="365"/>
      <c r="BV389" s="395"/>
      <c r="BW389" s="395"/>
      <c r="BX389" s="395"/>
      <c r="BY389" s="396"/>
      <c r="BZ389" s="396"/>
      <c r="CA389" s="396"/>
      <c r="CB389" s="396"/>
      <c r="CC389" s="396"/>
      <c r="CD389" s="396"/>
      <c r="CE389" s="396"/>
      <c r="CF389" s="396"/>
      <c r="CG389" s="396"/>
      <c r="CH389" s="396"/>
      <c r="CI389" s="396"/>
      <c r="CJ389" s="396"/>
      <c r="CK389" s="396"/>
      <c r="CL389" s="396"/>
      <c r="CM389" s="396"/>
      <c r="CN389" s="396"/>
      <c r="CO389" s="396"/>
      <c r="CP389" s="396"/>
      <c r="CQ389" s="396"/>
      <c r="CR389" s="380" t="s">
        <v>4548</v>
      </c>
      <c r="CS389" s="396"/>
      <c r="CT389" s="396"/>
      <c r="CU389" s="396"/>
      <c r="CV389" s="396"/>
      <c r="CW389" s="396"/>
      <c r="CX389" s="396"/>
      <c r="CY389" s="396"/>
      <c r="CZ389" s="396"/>
      <c r="DA389" s="396"/>
      <c r="DB389" s="396"/>
      <c r="DC389" s="396"/>
      <c r="DD389" s="396"/>
    </row>
    <row r="390" spans="37:108" ht="15" hidden="1" customHeight="1">
      <c r="AK390" s="113" t="str">
        <f t="shared" si="15"/>
        <v/>
      </c>
      <c r="AL390" s="113" t="str">
        <f t="shared" si="16"/>
        <v/>
      </c>
      <c r="AM390" s="114" t="str">
        <f t="shared" si="17"/>
        <v/>
      </c>
      <c r="AN390" s="395"/>
      <c r="AO390" s="114">
        <v>382</v>
      </c>
      <c r="AP390" s="365"/>
      <c r="AQ390" s="365"/>
      <c r="AR390" s="365"/>
      <c r="AS390" s="365"/>
      <c r="AT390" s="365"/>
      <c r="AU390" s="365"/>
      <c r="AV390" s="365"/>
      <c r="AW390" s="365"/>
      <c r="AX390" s="365"/>
      <c r="AY390" s="365"/>
      <c r="AZ390" s="365"/>
      <c r="BA390" s="365"/>
      <c r="BB390" s="365"/>
      <c r="BC390" s="365"/>
      <c r="BD390" s="365"/>
      <c r="BE390" s="365"/>
      <c r="BF390" s="365"/>
      <c r="BG390" s="365"/>
      <c r="BH390" s="365"/>
      <c r="BI390" s="114" t="s">
        <v>4549</v>
      </c>
      <c r="BJ390" s="365"/>
      <c r="BK390" s="365"/>
      <c r="BL390" s="365"/>
      <c r="BM390" s="365"/>
      <c r="BN390" s="365"/>
      <c r="BO390" s="365"/>
      <c r="BP390" s="365"/>
      <c r="BQ390" s="365"/>
      <c r="BR390" s="365"/>
      <c r="BS390" s="365"/>
      <c r="BT390" s="365"/>
      <c r="BU390" s="365"/>
      <c r="BV390" s="395"/>
      <c r="BW390" s="395"/>
      <c r="BX390" s="395"/>
      <c r="BY390" s="396"/>
      <c r="BZ390" s="396"/>
      <c r="CA390" s="396"/>
      <c r="CB390" s="396"/>
      <c r="CC390" s="396"/>
      <c r="CD390" s="396"/>
      <c r="CE390" s="396"/>
      <c r="CF390" s="396"/>
      <c r="CG390" s="396"/>
      <c r="CH390" s="396"/>
      <c r="CI390" s="396"/>
      <c r="CJ390" s="396"/>
      <c r="CK390" s="396"/>
      <c r="CL390" s="396"/>
      <c r="CM390" s="396"/>
      <c r="CN390" s="396"/>
      <c r="CO390" s="396"/>
      <c r="CP390" s="396"/>
      <c r="CQ390" s="396"/>
      <c r="CR390" s="380" t="s">
        <v>4550</v>
      </c>
      <c r="CS390" s="396"/>
      <c r="CT390" s="396"/>
      <c r="CU390" s="396"/>
      <c r="CV390" s="396"/>
      <c r="CW390" s="396"/>
      <c r="CX390" s="396"/>
      <c r="CY390" s="396"/>
      <c r="CZ390" s="396"/>
      <c r="DA390" s="396"/>
      <c r="DB390" s="396"/>
      <c r="DC390" s="396"/>
      <c r="DD390" s="396"/>
    </row>
    <row r="391" spans="37:108" ht="15" hidden="1" customHeight="1">
      <c r="AK391" s="113" t="str">
        <f t="shared" si="15"/>
        <v/>
      </c>
      <c r="AL391" s="113" t="str">
        <f t="shared" si="16"/>
        <v/>
      </c>
      <c r="AM391" s="114" t="str">
        <f t="shared" si="17"/>
        <v/>
      </c>
      <c r="AN391" s="395"/>
      <c r="AO391" s="114">
        <v>383</v>
      </c>
      <c r="AP391" s="365"/>
      <c r="AQ391" s="365"/>
      <c r="AR391" s="365"/>
      <c r="AS391" s="365"/>
      <c r="AT391" s="365"/>
      <c r="AU391" s="365"/>
      <c r="AV391" s="365"/>
      <c r="AW391" s="365"/>
      <c r="AX391" s="365"/>
      <c r="AY391" s="365"/>
      <c r="AZ391" s="365"/>
      <c r="BA391" s="365"/>
      <c r="BB391" s="365"/>
      <c r="BC391" s="365"/>
      <c r="BD391" s="365"/>
      <c r="BE391" s="365"/>
      <c r="BF391" s="365"/>
      <c r="BG391" s="365"/>
      <c r="BH391" s="365"/>
      <c r="BI391" s="114" t="s">
        <v>4551</v>
      </c>
      <c r="BJ391" s="365"/>
      <c r="BK391" s="365"/>
      <c r="BL391" s="365"/>
      <c r="BM391" s="365"/>
      <c r="BN391" s="365"/>
      <c r="BO391" s="365"/>
      <c r="BP391" s="365"/>
      <c r="BQ391" s="365"/>
      <c r="BR391" s="365"/>
      <c r="BS391" s="365"/>
      <c r="BT391" s="365"/>
      <c r="BU391" s="365"/>
      <c r="BV391" s="395"/>
      <c r="BW391" s="395"/>
      <c r="BX391" s="395"/>
      <c r="BY391" s="396"/>
      <c r="BZ391" s="396"/>
      <c r="CA391" s="396"/>
      <c r="CB391" s="396"/>
      <c r="CC391" s="396"/>
      <c r="CD391" s="396"/>
      <c r="CE391" s="396"/>
      <c r="CF391" s="396"/>
      <c r="CG391" s="396"/>
      <c r="CH391" s="396"/>
      <c r="CI391" s="396"/>
      <c r="CJ391" s="396"/>
      <c r="CK391" s="396"/>
      <c r="CL391" s="396"/>
      <c r="CM391" s="396"/>
      <c r="CN391" s="396"/>
      <c r="CO391" s="396"/>
      <c r="CP391" s="396"/>
      <c r="CQ391" s="396"/>
      <c r="CR391" s="380" t="s">
        <v>4552</v>
      </c>
      <c r="CS391" s="396"/>
      <c r="CT391" s="396"/>
      <c r="CU391" s="396"/>
      <c r="CV391" s="396"/>
      <c r="CW391" s="396"/>
      <c r="CX391" s="396"/>
      <c r="CY391" s="396"/>
      <c r="CZ391" s="396"/>
      <c r="DA391" s="396"/>
      <c r="DB391" s="396"/>
      <c r="DC391" s="396"/>
      <c r="DD391" s="396"/>
    </row>
    <row r="392" spans="37:108" ht="15" hidden="1" customHeight="1">
      <c r="AK392" s="113" t="str">
        <f t="shared" si="15"/>
        <v/>
      </c>
      <c r="AL392" s="113" t="str">
        <f t="shared" si="16"/>
        <v/>
      </c>
      <c r="AM392" s="114" t="str">
        <f t="shared" si="17"/>
        <v/>
      </c>
      <c r="AN392" s="395"/>
      <c r="AO392" s="114">
        <v>384</v>
      </c>
      <c r="AP392" s="365"/>
      <c r="AQ392" s="365"/>
      <c r="AR392" s="365"/>
      <c r="AS392" s="365"/>
      <c r="AT392" s="365"/>
      <c r="AU392" s="365"/>
      <c r="AV392" s="365"/>
      <c r="AW392" s="365"/>
      <c r="AX392" s="365"/>
      <c r="AY392" s="365"/>
      <c r="AZ392" s="365"/>
      <c r="BA392" s="365"/>
      <c r="BB392" s="365"/>
      <c r="BC392" s="365"/>
      <c r="BD392" s="365"/>
      <c r="BE392" s="365"/>
      <c r="BF392" s="365"/>
      <c r="BG392" s="365"/>
      <c r="BH392" s="365"/>
      <c r="BI392" s="114" t="s">
        <v>4553</v>
      </c>
      <c r="BJ392" s="365"/>
      <c r="BK392" s="365"/>
      <c r="BL392" s="365"/>
      <c r="BM392" s="365"/>
      <c r="BN392" s="365"/>
      <c r="BO392" s="365"/>
      <c r="BP392" s="365"/>
      <c r="BQ392" s="365"/>
      <c r="BR392" s="365"/>
      <c r="BS392" s="365"/>
      <c r="BT392" s="365"/>
      <c r="BU392" s="365"/>
      <c r="BV392" s="395"/>
      <c r="BW392" s="395"/>
      <c r="BX392" s="395"/>
      <c r="BY392" s="396"/>
      <c r="BZ392" s="396"/>
      <c r="CA392" s="396"/>
      <c r="CB392" s="396"/>
      <c r="CC392" s="396"/>
      <c r="CD392" s="396"/>
      <c r="CE392" s="396"/>
      <c r="CF392" s="396"/>
      <c r="CG392" s="396"/>
      <c r="CH392" s="396"/>
      <c r="CI392" s="396"/>
      <c r="CJ392" s="396"/>
      <c r="CK392" s="396"/>
      <c r="CL392" s="396"/>
      <c r="CM392" s="396"/>
      <c r="CN392" s="396"/>
      <c r="CO392" s="396"/>
      <c r="CP392" s="396"/>
      <c r="CQ392" s="396"/>
      <c r="CR392" s="380" t="s">
        <v>4554</v>
      </c>
      <c r="CS392" s="396"/>
      <c r="CT392" s="396"/>
      <c r="CU392" s="396"/>
      <c r="CV392" s="396"/>
      <c r="CW392" s="396"/>
      <c r="CX392" s="396"/>
      <c r="CY392" s="396"/>
      <c r="CZ392" s="396"/>
      <c r="DA392" s="396"/>
      <c r="DB392" s="396"/>
      <c r="DC392" s="396"/>
      <c r="DD392" s="396"/>
    </row>
    <row r="393" spans="37:108" ht="15" hidden="1" customHeight="1">
      <c r="AK393" s="113" t="str">
        <f t="shared" si="15"/>
        <v/>
      </c>
      <c r="AL393" s="113" t="str">
        <f t="shared" si="16"/>
        <v/>
      </c>
      <c r="AM393" s="114" t="str">
        <f t="shared" si="17"/>
        <v/>
      </c>
      <c r="AN393" s="395"/>
      <c r="AO393" s="114">
        <v>385</v>
      </c>
      <c r="AP393" s="365"/>
      <c r="AQ393" s="365"/>
      <c r="AR393" s="365"/>
      <c r="AS393" s="365"/>
      <c r="AT393" s="365"/>
      <c r="AU393" s="365"/>
      <c r="AV393" s="365"/>
      <c r="AW393" s="365"/>
      <c r="AX393" s="365"/>
      <c r="AY393" s="365"/>
      <c r="AZ393" s="365"/>
      <c r="BA393" s="365"/>
      <c r="BB393" s="365"/>
      <c r="BC393" s="365"/>
      <c r="BD393" s="365"/>
      <c r="BE393" s="365"/>
      <c r="BF393" s="365"/>
      <c r="BG393" s="365"/>
      <c r="BH393" s="365"/>
      <c r="BI393" s="114" t="s">
        <v>4555</v>
      </c>
      <c r="BJ393" s="365"/>
      <c r="BK393" s="365"/>
      <c r="BL393" s="365"/>
      <c r="BM393" s="365"/>
      <c r="BN393" s="365"/>
      <c r="BO393" s="365"/>
      <c r="BP393" s="365"/>
      <c r="BQ393" s="365"/>
      <c r="BR393" s="365"/>
      <c r="BS393" s="365"/>
      <c r="BT393" s="365"/>
      <c r="BU393" s="365"/>
      <c r="BV393" s="395"/>
      <c r="BW393" s="395"/>
      <c r="BX393" s="395"/>
      <c r="BY393" s="396"/>
      <c r="BZ393" s="396"/>
      <c r="CA393" s="396"/>
      <c r="CB393" s="396"/>
      <c r="CC393" s="396"/>
      <c r="CD393" s="396"/>
      <c r="CE393" s="396"/>
      <c r="CF393" s="396"/>
      <c r="CG393" s="396"/>
      <c r="CH393" s="396"/>
      <c r="CI393" s="396"/>
      <c r="CJ393" s="396"/>
      <c r="CK393" s="396"/>
      <c r="CL393" s="396"/>
      <c r="CM393" s="396"/>
      <c r="CN393" s="396"/>
      <c r="CO393" s="396"/>
      <c r="CP393" s="396"/>
      <c r="CQ393" s="396"/>
      <c r="CR393" s="380" t="s">
        <v>4556</v>
      </c>
      <c r="CS393" s="396"/>
      <c r="CT393" s="396"/>
      <c r="CU393" s="396"/>
      <c r="CV393" s="396"/>
      <c r="CW393" s="396"/>
      <c r="CX393" s="396"/>
      <c r="CY393" s="396"/>
      <c r="CZ393" s="396"/>
      <c r="DA393" s="396"/>
      <c r="DB393" s="396"/>
      <c r="DC393" s="396"/>
      <c r="DD393" s="396"/>
    </row>
    <row r="394" spans="37:108" ht="15" hidden="1" customHeight="1">
      <c r="AK394" s="113" t="str">
        <f t="shared" si="15"/>
        <v/>
      </c>
      <c r="AL394" s="113" t="str">
        <f t="shared" si="16"/>
        <v/>
      </c>
      <c r="AM394" s="114" t="str">
        <f t="shared" si="17"/>
        <v/>
      </c>
      <c r="AN394" s="395"/>
      <c r="AO394" s="114">
        <v>386</v>
      </c>
      <c r="AP394" s="365"/>
      <c r="AQ394" s="365"/>
      <c r="AR394" s="365"/>
      <c r="AS394" s="365"/>
      <c r="AT394" s="365"/>
      <c r="AU394" s="365"/>
      <c r="AV394" s="365"/>
      <c r="AW394" s="365"/>
      <c r="AX394" s="365"/>
      <c r="AY394" s="365"/>
      <c r="AZ394" s="365"/>
      <c r="BA394" s="365"/>
      <c r="BB394" s="365"/>
      <c r="BC394" s="365"/>
      <c r="BD394" s="365"/>
      <c r="BE394" s="365"/>
      <c r="BF394" s="365"/>
      <c r="BG394" s="365"/>
      <c r="BH394" s="365"/>
      <c r="BI394" s="114" t="s">
        <v>4557</v>
      </c>
      <c r="BJ394" s="365"/>
      <c r="BK394" s="365"/>
      <c r="BL394" s="365"/>
      <c r="BM394" s="365"/>
      <c r="BN394" s="365"/>
      <c r="BO394" s="365"/>
      <c r="BP394" s="365"/>
      <c r="BQ394" s="365"/>
      <c r="BR394" s="365"/>
      <c r="BS394" s="365"/>
      <c r="BT394" s="365"/>
      <c r="BU394" s="365"/>
      <c r="BV394" s="395"/>
      <c r="BW394" s="395"/>
      <c r="BX394" s="395"/>
      <c r="BY394" s="396"/>
      <c r="BZ394" s="396"/>
      <c r="CA394" s="396"/>
      <c r="CB394" s="396"/>
      <c r="CC394" s="396"/>
      <c r="CD394" s="396"/>
      <c r="CE394" s="396"/>
      <c r="CF394" s="396"/>
      <c r="CG394" s="396"/>
      <c r="CH394" s="396"/>
      <c r="CI394" s="396"/>
      <c r="CJ394" s="396"/>
      <c r="CK394" s="396"/>
      <c r="CL394" s="396"/>
      <c r="CM394" s="396"/>
      <c r="CN394" s="396"/>
      <c r="CO394" s="396"/>
      <c r="CP394" s="396"/>
      <c r="CQ394" s="396"/>
      <c r="CR394" s="380" t="s">
        <v>4558</v>
      </c>
      <c r="CS394" s="396"/>
      <c r="CT394" s="396"/>
      <c r="CU394" s="396"/>
      <c r="CV394" s="396"/>
      <c r="CW394" s="396"/>
      <c r="CX394" s="396"/>
      <c r="CY394" s="396"/>
      <c r="CZ394" s="396"/>
      <c r="DA394" s="396"/>
      <c r="DB394" s="396"/>
      <c r="DC394" s="396"/>
      <c r="DD394" s="396"/>
    </row>
    <row r="395" spans="37:108" ht="15" hidden="1" customHeight="1">
      <c r="AK395" s="113" t="str">
        <f t="shared" ref="AK395:AK458" si="18">IFERROR(IF(HLOOKUP($N$8, $BY$9:$DD$580, AO395, FALSE )="", "", HLOOKUP($N$8, $BY$9:$DD$580, AO395, FALSE)), "")</f>
        <v/>
      </c>
      <c r="AL395" s="113" t="str">
        <f t="shared" ref="AL395:AL458" si="19">IFERROR(IF(AK395="", "", HLOOKUP($N$8, $AP$9:$BU$580, AO395, FALSE)), "")</f>
        <v/>
      </c>
      <c r="AM395" s="114" t="str">
        <f t="shared" ref="AM395:AM458" si="20">MID(AL395, 3, 3)</f>
        <v/>
      </c>
      <c r="AN395" s="395"/>
      <c r="AO395" s="114">
        <v>387</v>
      </c>
      <c r="AP395" s="365"/>
      <c r="AQ395" s="365"/>
      <c r="AR395" s="365"/>
      <c r="AS395" s="365"/>
      <c r="AT395" s="365"/>
      <c r="AU395" s="365"/>
      <c r="AV395" s="365"/>
      <c r="AW395" s="365"/>
      <c r="AX395" s="365"/>
      <c r="AY395" s="365"/>
      <c r="AZ395" s="365"/>
      <c r="BA395" s="365"/>
      <c r="BB395" s="365"/>
      <c r="BC395" s="365"/>
      <c r="BD395" s="365"/>
      <c r="BE395" s="365"/>
      <c r="BF395" s="365"/>
      <c r="BG395" s="365"/>
      <c r="BH395" s="365"/>
      <c r="BI395" s="114" t="s">
        <v>4559</v>
      </c>
      <c r="BJ395" s="365"/>
      <c r="BK395" s="365"/>
      <c r="BL395" s="365"/>
      <c r="BM395" s="365"/>
      <c r="BN395" s="365"/>
      <c r="BO395" s="365"/>
      <c r="BP395" s="365"/>
      <c r="BQ395" s="365"/>
      <c r="BR395" s="365"/>
      <c r="BS395" s="365"/>
      <c r="BT395" s="365"/>
      <c r="BU395" s="365"/>
      <c r="BV395" s="395"/>
      <c r="BW395" s="395"/>
      <c r="BX395" s="395"/>
      <c r="BY395" s="396"/>
      <c r="BZ395" s="396"/>
      <c r="CA395" s="396"/>
      <c r="CB395" s="396"/>
      <c r="CC395" s="396"/>
      <c r="CD395" s="396"/>
      <c r="CE395" s="396"/>
      <c r="CF395" s="396"/>
      <c r="CG395" s="396"/>
      <c r="CH395" s="396"/>
      <c r="CI395" s="396"/>
      <c r="CJ395" s="396"/>
      <c r="CK395" s="396"/>
      <c r="CL395" s="396"/>
      <c r="CM395" s="396"/>
      <c r="CN395" s="396"/>
      <c r="CO395" s="396"/>
      <c r="CP395" s="396"/>
      <c r="CQ395" s="396"/>
      <c r="CR395" s="380" t="s">
        <v>4560</v>
      </c>
      <c r="CS395" s="396"/>
      <c r="CT395" s="396"/>
      <c r="CU395" s="396"/>
      <c r="CV395" s="396"/>
      <c r="CW395" s="396"/>
      <c r="CX395" s="396"/>
      <c r="CY395" s="396"/>
      <c r="CZ395" s="396"/>
      <c r="DA395" s="396"/>
      <c r="DB395" s="396"/>
      <c r="DC395" s="396"/>
      <c r="DD395" s="396"/>
    </row>
    <row r="396" spans="37:108" ht="15" hidden="1" customHeight="1">
      <c r="AK396" s="113" t="str">
        <f t="shared" si="18"/>
        <v/>
      </c>
      <c r="AL396" s="113" t="str">
        <f t="shared" si="19"/>
        <v/>
      </c>
      <c r="AM396" s="114" t="str">
        <f t="shared" si="20"/>
        <v/>
      </c>
      <c r="AN396" s="395"/>
      <c r="AO396" s="114">
        <v>388</v>
      </c>
      <c r="AP396" s="365"/>
      <c r="AQ396" s="365"/>
      <c r="AR396" s="365"/>
      <c r="AS396" s="365"/>
      <c r="AT396" s="365"/>
      <c r="AU396" s="365"/>
      <c r="AV396" s="365"/>
      <c r="AW396" s="365"/>
      <c r="AX396" s="365"/>
      <c r="AY396" s="365"/>
      <c r="AZ396" s="365"/>
      <c r="BA396" s="365"/>
      <c r="BB396" s="365"/>
      <c r="BC396" s="365"/>
      <c r="BD396" s="365"/>
      <c r="BE396" s="365"/>
      <c r="BF396" s="365"/>
      <c r="BG396" s="365"/>
      <c r="BH396" s="365"/>
      <c r="BI396" s="114" t="s">
        <v>4561</v>
      </c>
      <c r="BJ396" s="365"/>
      <c r="BK396" s="365"/>
      <c r="BL396" s="365"/>
      <c r="BM396" s="365"/>
      <c r="BN396" s="365"/>
      <c r="BO396" s="365"/>
      <c r="BP396" s="365"/>
      <c r="BQ396" s="365"/>
      <c r="BR396" s="365"/>
      <c r="BS396" s="365"/>
      <c r="BT396" s="365"/>
      <c r="BU396" s="365"/>
      <c r="BV396" s="395"/>
      <c r="BW396" s="395"/>
      <c r="BX396" s="395"/>
      <c r="BY396" s="396"/>
      <c r="BZ396" s="396"/>
      <c r="CA396" s="396"/>
      <c r="CB396" s="396"/>
      <c r="CC396" s="396"/>
      <c r="CD396" s="396"/>
      <c r="CE396" s="396"/>
      <c r="CF396" s="396"/>
      <c r="CG396" s="396"/>
      <c r="CH396" s="396"/>
      <c r="CI396" s="396"/>
      <c r="CJ396" s="396"/>
      <c r="CK396" s="396"/>
      <c r="CL396" s="396"/>
      <c r="CM396" s="396"/>
      <c r="CN396" s="396"/>
      <c r="CO396" s="396"/>
      <c r="CP396" s="396"/>
      <c r="CQ396" s="396"/>
      <c r="CR396" s="380" t="s">
        <v>4562</v>
      </c>
      <c r="CS396" s="396"/>
      <c r="CT396" s="396"/>
      <c r="CU396" s="396"/>
      <c r="CV396" s="396"/>
      <c r="CW396" s="396"/>
      <c r="CX396" s="396"/>
      <c r="CY396" s="396"/>
      <c r="CZ396" s="396"/>
      <c r="DA396" s="396"/>
      <c r="DB396" s="396"/>
      <c r="DC396" s="396"/>
      <c r="DD396" s="396"/>
    </row>
    <row r="397" spans="37:108" ht="15" hidden="1" customHeight="1">
      <c r="AK397" s="113" t="str">
        <f t="shared" si="18"/>
        <v/>
      </c>
      <c r="AL397" s="113" t="str">
        <f t="shared" si="19"/>
        <v/>
      </c>
      <c r="AM397" s="114" t="str">
        <f t="shared" si="20"/>
        <v/>
      </c>
      <c r="AN397" s="395"/>
      <c r="AO397" s="114">
        <v>389</v>
      </c>
      <c r="AP397" s="365"/>
      <c r="AQ397" s="365"/>
      <c r="AR397" s="365"/>
      <c r="AS397" s="365"/>
      <c r="AT397" s="365"/>
      <c r="AU397" s="365"/>
      <c r="AV397" s="365"/>
      <c r="AW397" s="365"/>
      <c r="AX397" s="365"/>
      <c r="AY397" s="365"/>
      <c r="AZ397" s="365"/>
      <c r="BA397" s="365"/>
      <c r="BB397" s="365"/>
      <c r="BC397" s="365"/>
      <c r="BD397" s="365"/>
      <c r="BE397" s="365"/>
      <c r="BF397" s="365"/>
      <c r="BG397" s="365"/>
      <c r="BH397" s="365"/>
      <c r="BI397" s="114" t="s">
        <v>4563</v>
      </c>
      <c r="BJ397" s="365"/>
      <c r="BK397" s="365"/>
      <c r="BL397" s="365"/>
      <c r="BM397" s="365"/>
      <c r="BN397" s="365"/>
      <c r="BO397" s="365"/>
      <c r="BP397" s="365"/>
      <c r="BQ397" s="365"/>
      <c r="BR397" s="365"/>
      <c r="BS397" s="365"/>
      <c r="BT397" s="365"/>
      <c r="BU397" s="365"/>
      <c r="BV397" s="395"/>
      <c r="BW397" s="395"/>
      <c r="BX397" s="395"/>
      <c r="BY397" s="396"/>
      <c r="BZ397" s="396"/>
      <c r="CA397" s="396"/>
      <c r="CB397" s="396"/>
      <c r="CC397" s="396"/>
      <c r="CD397" s="396"/>
      <c r="CE397" s="396"/>
      <c r="CF397" s="396"/>
      <c r="CG397" s="396"/>
      <c r="CH397" s="396"/>
      <c r="CI397" s="396"/>
      <c r="CJ397" s="396"/>
      <c r="CK397" s="396"/>
      <c r="CL397" s="396"/>
      <c r="CM397" s="396"/>
      <c r="CN397" s="396"/>
      <c r="CO397" s="396"/>
      <c r="CP397" s="396"/>
      <c r="CQ397" s="396"/>
      <c r="CR397" s="380" t="s">
        <v>4564</v>
      </c>
      <c r="CS397" s="396"/>
      <c r="CT397" s="396"/>
      <c r="CU397" s="396"/>
      <c r="CV397" s="396"/>
      <c r="CW397" s="396"/>
      <c r="CX397" s="396"/>
      <c r="CY397" s="396"/>
      <c r="CZ397" s="396"/>
      <c r="DA397" s="396"/>
      <c r="DB397" s="396"/>
      <c r="DC397" s="396"/>
      <c r="DD397" s="396"/>
    </row>
    <row r="398" spans="37:108" ht="15" hidden="1" customHeight="1">
      <c r="AK398" s="113" t="str">
        <f t="shared" si="18"/>
        <v/>
      </c>
      <c r="AL398" s="113" t="str">
        <f t="shared" si="19"/>
        <v/>
      </c>
      <c r="AM398" s="114" t="str">
        <f t="shared" si="20"/>
        <v/>
      </c>
      <c r="AN398" s="395"/>
      <c r="AO398" s="114">
        <v>390</v>
      </c>
      <c r="AP398" s="365"/>
      <c r="AQ398" s="365"/>
      <c r="AR398" s="365"/>
      <c r="AS398" s="365"/>
      <c r="AT398" s="365"/>
      <c r="AU398" s="365"/>
      <c r="AV398" s="365"/>
      <c r="AW398" s="365"/>
      <c r="AX398" s="365"/>
      <c r="AY398" s="365"/>
      <c r="AZ398" s="365"/>
      <c r="BA398" s="365"/>
      <c r="BB398" s="365"/>
      <c r="BC398" s="365"/>
      <c r="BD398" s="365"/>
      <c r="BE398" s="365"/>
      <c r="BF398" s="365"/>
      <c r="BG398" s="365"/>
      <c r="BH398" s="365"/>
      <c r="BI398" s="114" t="s">
        <v>4565</v>
      </c>
      <c r="BJ398" s="365"/>
      <c r="BK398" s="365"/>
      <c r="BL398" s="365"/>
      <c r="BM398" s="365"/>
      <c r="BN398" s="365"/>
      <c r="BO398" s="365"/>
      <c r="BP398" s="365"/>
      <c r="BQ398" s="365"/>
      <c r="BR398" s="365"/>
      <c r="BS398" s="365"/>
      <c r="BT398" s="365"/>
      <c r="BU398" s="365"/>
      <c r="BV398" s="395"/>
      <c r="BW398" s="395"/>
      <c r="BX398" s="395"/>
      <c r="BY398" s="396"/>
      <c r="BZ398" s="396"/>
      <c r="CA398" s="396"/>
      <c r="CB398" s="396"/>
      <c r="CC398" s="396"/>
      <c r="CD398" s="396"/>
      <c r="CE398" s="396"/>
      <c r="CF398" s="396"/>
      <c r="CG398" s="396"/>
      <c r="CH398" s="396"/>
      <c r="CI398" s="396"/>
      <c r="CJ398" s="396"/>
      <c r="CK398" s="396"/>
      <c r="CL398" s="396"/>
      <c r="CM398" s="396"/>
      <c r="CN398" s="396"/>
      <c r="CO398" s="396"/>
      <c r="CP398" s="396"/>
      <c r="CQ398" s="396"/>
      <c r="CR398" s="380" t="s">
        <v>4566</v>
      </c>
      <c r="CS398" s="396"/>
      <c r="CT398" s="396"/>
      <c r="CU398" s="396"/>
      <c r="CV398" s="396"/>
      <c r="CW398" s="396"/>
      <c r="CX398" s="396"/>
      <c r="CY398" s="396"/>
      <c r="CZ398" s="396"/>
      <c r="DA398" s="396"/>
      <c r="DB398" s="396"/>
      <c r="DC398" s="396"/>
      <c r="DD398" s="396"/>
    </row>
    <row r="399" spans="37:108" ht="15" hidden="1" customHeight="1">
      <c r="AK399" s="113" t="str">
        <f t="shared" si="18"/>
        <v/>
      </c>
      <c r="AL399" s="113" t="str">
        <f t="shared" si="19"/>
        <v/>
      </c>
      <c r="AM399" s="114" t="str">
        <f t="shared" si="20"/>
        <v/>
      </c>
      <c r="AN399" s="395"/>
      <c r="AO399" s="114">
        <v>391</v>
      </c>
      <c r="AP399" s="365"/>
      <c r="AQ399" s="365"/>
      <c r="AR399" s="365"/>
      <c r="AS399" s="365"/>
      <c r="AT399" s="365"/>
      <c r="AU399" s="365"/>
      <c r="AV399" s="365"/>
      <c r="AW399" s="365"/>
      <c r="AX399" s="365"/>
      <c r="AY399" s="365"/>
      <c r="AZ399" s="365"/>
      <c r="BA399" s="365"/>
      <c r="BB399" s="365"/>
      <c r="BC399" s="365"/>
      <c r="BD399" s="365"/>
      <c r="BE399" s="365"/>
      <c r="BF399" s="365"/>
      <c r="BG399" s="365"/>
      <c r="BH399" s="365"/>
      <c r="BI399" s="114" t="s">
        <v>4567</v>
      </c>
      <c r="BJ399" s="365"/>
      <c r="BK399" s="365"/>
      <c r="BL399" s="365"/>
      <c r="BM399" s="365"/>
      <c r="BN399" s="365"/>
      <c r="BO399" s="365"/>
      <c r="BP399" s="365"/>
      <c r="BQ399" s="365"/>
      <c r="BR399" s="365"/>
      <c r="BS399" s="365"/>
      <c r="BT399" s="365"/>
      <c r="BU399" s="365"/>
      <c r="BV399" s="395"/>
      <c r="BW399" s="395"/>
      <c r="BX399" s="395"/>
      <c r="BY399" s="396"/>
      <c r="BZ399" s="396"/>
      <c r="CA399" s="396"/>
      <c r="CB399" s="396"/>
      <c r="CC399" s="396"/>
      <c r="CD399" s="396"/>
      <c r="CE399" s="396"/>
      <c r="CF399" s="396"/>
      <c r="CG399" s="396"/>
      <c r="CH399" s="396"/>
      <c r="CI399" s="396"/>
      <c r="CJ399" s="396"/>
      <c r="CK399" s="396"/>
      <c r="CL399" s="396"/>
      <c r="CM399" s="396"/>
      <c r="CN399" s="396"/>
      <c r="CO399" s="396"/>
      <c r="CP399" s="396"/>
      <c r="CQ399" s="396"/>
      <c r="CR399" s="380" t="s">
        <v>4568</v>
      </c>
      <c r="CS399" s="396"/>
      <c r="CT399" s="396"/>
      <c r="CU399" s="396"/>
      <c r="CV399" s="396"/>
      <c r="CW399" s="396"/>
      <c r="CX399" s="396"/>
      <c r="CY399" s="396"/>
      <c r="CZ399" s="396"/>
      <c r="DA399" s="396"/>
      <c r="DB399" s="396"/>
      <c r="DC399" s="396"/>
      <c r="DD399" s="396"/>
    </row>
    <row r="400" spans="37:108" ht="15" hidden="1" customHeight="1">
      <c r="AK400" s="113" t="str">
        <f t="shared" si="18"/>
        <v/>
      </c>
      <c r="AL400" s="113" t="str">
        <f t="shared" si="19"/>
        <v/>
      </c>
      <c r="AM400" s="114" t="str">
        <f t="shared" si="20"/>
        <v/>
      </c>
      <c r="AN400" s="395"/>
      <c r="AO400" s="114">
        <v>392</v>
      </c>
      <c r="AP400" s="365"/>
      <c r="AQ400" s="365"/>
      <c r="AR400" s="365"/>
      <c r="AS400" s="365"/>
      <c r="AT400" s="365"/>
      <c r="AU400" s="365"/>
      <c r="AV400" s="365"/>
      <c r="AW400" s="365"/>
      <c r="AX400" s="365"/>
      <c r="AY400" s="365"/>
      <c r="AZ400" s="365"/>
      <c r="BA400" s="365"/>
      <c r="BB400" s="365"/>
      <c r="BC400" s="365"/>
      <c r="BD400" s="365"/>
      <c r="BE400" s="365"/>
      <c r="BF400" s="365"/>
      <c r="BG400" s="365"/>
      <c r="BH400" s="365"/>
      <c r="BI400" s="114" t="s">
        <v>4569</v>
      </c>
      <c r="BJ400" s="365"/>
      <c r="BK400" s="365"/>
      <c r="BL400" s="365"/>
      <c r="BM400" s="365"/>
      <c r="BN400" s="365"/>
      <c r="BO400" s="365"/>
      <c r="BP400" s="365"/>
      <c r="BQ400" s="365"/>
      <c r="BR400" s="365"/>
      <c r="BS400" s="365"/>
      <c r="BT400" s="365"/>
      <c r="BU400" s="365"/>
      <c r="BV400" s="395"/>
      <c r="BW400" s="395"/>
      <c r="BX400" s="395"/>
      <c r="BY400" s="396"/>
      <c r="BZ400" s="396"/>
      <c r="CA400" s="396"/>
      <c r="CB400" s="396"/>
      <c r="CC400" s="396"/>
      <c r="CD400" s="396"/>
      <c r="CE400" s="396"/>
      <c r="CF400" s="396"/>
      <c r="CG400" s="396"/>
      <c r="CH400" s="396"/>
      <c r="CI400" s="396"/>
      <c r="CJ400" s="396"/>
      <c r="CK400" s="396"/>
      <c r="CL400" s="396"/>
      <c r="CM400" s="396"/>
      <c r="CN400" s="396"/>
      <c r="CO400" s="396"/>
      <c r="CP400" s="396"/>
      <c r="CQ400" s="396"/>
      <c r="CR400" s="380" t="s">
        <v>4570</v>
      </c>
      <c r="CS400" s="396"/>
      <c r="CT400" s="396"/>
      <c r="CU400" s="396"/>
      <c r="CV400" s="396"/>
      <c r="CW400" s="396"/>
      <c r="CX400" s="396"/>
      <c r="CY400" s="396"/>
      <c r="CZ400" s="396"/>
      <c r="DA400" s="396"/>
      <c r="DB400" s="396"/>
      <c r="DC400" s="396"/>
      <c r="DD400" s="396"/>
    </row>
    <row r="401" spans="37:108" ht="15" hidden="1" customHeight="1">
      <c r="AK401" s="113" t="str">
        <f t="shared" si="18"/>
        <v/>
      </c>
      <c r="AL401" s="113" t="str">
        <f t="shared" si="19"/>
        <v/>
      </c>
      <c r="AM401" s="114" t="str">
        <f t="shared" si="20"/>
        <v/>
      </c>
      <c r="AN401" s="395"/>
      <c r="AO401" s="114">
        <v>393</v>
      </c>
      <c r="AP401" s="365"/>
      <c r="AQ401" s="365"/>
      <c r="AR401" s="365"/>
      <c r="AS401" s="365"/>
      <c r="AT401" s="365"/>
      <c r="AU401" s="365"/>
      <c r="AV401" s="365"/>
      <c r="AW401" s="365"/>
      <c r="AX401" s="365"/>
      <c r="AY401" s="365"/>
      <c r="AZ401" s="365"/>
      <c r="BA401" s="365"/>
      <c r="BB401" s="365"/>
      <c r="BC401" s="365"/>
      <c r="BD401" s="365"/>
      <c r="BE401" s="365"/>
      <c r="BF401" s="365"/>
      <c r="BG401" s="365"/>
      <c r="BH401" s="365"/>
      <c r="BI401" s="114" t="s">
        <v>4571</v>
      </c>
      <c r="BJ401" s="365"/>
      <c r="BK401" s="365"/>
      <c r="BL401" s="365"/>
      <c r="BM401" s="365"/>
      <c r="BN401" s="365"/>
      <c r="BO401" s="365"/>
      <c r="BP401" s="365"/>
      <c r="BQ401" s="365"/>
      <c r="BR401" s="365"/>
      <c r="BS401" s="365"/>
      <c r="BT401" s="365"/>
      <c r="BU401" s="365"/>
      <c r="BV401" s="395"/>
      <c r="BW401" s="395"/>
      <c r="BX401" s="395"/>
      <c r="BY401" s="396"/>
      <c r="BZ401" s="396"/>
      <c r="CA401" s="396"/>
      <c r="CB401" s="396"/>
      <c r="CC401" s="396"/>
      <c r="CD401" s="396"/>
      <c r="CE401" s="396"/>
      <c r="CF401" s="396"/>
      <c r="CG401" s="396"/>
      <c r="CH401" s="396"/>
      <c r="CI401" s="396"/>
      <c r="CJ401" s="396"/>
      <c r="CK401" s="396"/>
      <c r="CL401" s="396"/>
      <c r="CM401" s="396"/>
      <c r="CN401" s="396"/>
      <c r="CO401" s="396"/>
      <c r="CP401" s="396"/>
      <c r="CQ401" s="396"/>
      <c r="CR401" s="380" t="s">
        <v>4572</v>
      </c>
      <c r="CS401" s="396"/>
      <c r="CT401" s="396"/>
      <c r="CU401" s="396"/>
      <c r="CV401" s="396"/>
      <c r="CW401" s="396"/>
      <c r="CX401" s="396"/>
      <c r="CY401" s="396"/>
      <c r="CZ401" s="396"/>
      <c r="DA401" s="396"/>
      <c r="DB401" s="396"/>
      <c r="DC401" s="396"/>
      <c r="DD401" s="396"/>
    </row>
    <row r="402" spans="37:108" ht="15" hidden="1" customHeight="1">
      <c r="AK402" s="113" t="str">
        <f t="shared" si="18"/>
        <v/>
      </c>
      <c r="AL402" s="113" t="str">
        <f t="shared" si="19"/>
        <v/>
      </c>
      <c r="AM402" s="114" t="str">
        <f t="shared" si="20"/>
        <v/>
      </c>
      <c r="AN402" s="395"/>
      <c r="AO402" s="114">
        <v>394</v>
      </c>
      <c r="AP402" s="365"/>
      <c r="AQ402" s="365"/>
      <c r="AR402" s="365"/>
      <c r="AS402" s="365"/>
      <c r="AT402" s="365"/>
      <c r="AU402" s="365"/>
      <c r="AV402" s="365"/>
      <c r="AW402" s="365"/>
      <c r="AX402" s="365"/>
      <c r="AY402" s="365"/>
      <c r="AZ402" s="365"/>
      <c r="BA402" s="365"/>
      <c r="BB402" s="365"/>
      <c r="BC402" s="365"/>
      <c r="BD402" s="365"/>
      <c r="BE402" s="365"/>
      <c r="BF402" s="365"/>
      <c r="BG402" s="365"/>
      <c r="BH402" s="365"/>
      <c r="BI402" s="114" t="s">
        <v>4573</v>
      </c>
      <c r="BJ402" s="365"/>
      <c r="BK402" s="365"/>
      <c r="BL402" s="365"/>
      <c r="BM402" s="365"/>
      <c r="BN402" s="365"/>
      <c r="BO402" s="365"/>
      <c r="BP402" s="365"/>
      <c r="BQ402" s="365"/>
      <c r="BR402" s="365"/>
      <c r="BS402" s="365"/>
      <c r="BT402" s="365"/>
      <c r="BU402" s="365"/>
      <c r="BV402" s="395"/>
      <c r="BW402" s="395"/>
      <c r="BX402" s="395"/>
      <c r="BY402" s="396"/>
      <c r="BZ402" s="396"/>
      <c r="CA402" s="396"/>
      <c r="CB402" s="396"/>
      <c r="CC402" s="396"/>
      <c r="CD402" s="396"/>
      <c r="CE402" s="396"/>
      <c r="CF402" s="396"/>
      <c r="CG402" s="396"/>
      <c r="CH402" s="396"/>
      <c r="CI402" s="396"/>
      <c r="CJ402" s="396"/>
      <c r="CK402" s="396"/>
      <c r="CL402" s="396"/>
      <c r="CM402" s="396"/>
      <c r="CN402" s="396"/>
      <c r="CO402" s="396"/>
      <c r="CP402" s="396"/>
      <c r="CQ402" s="396"/>
      <c r="CR402" s="380" t="s">
        <v>4574</v>
      </c>
      <c r="CS402" s="396"/>
      <c r="CT402" s="396"/>
      <c r="CU402" s="396"/>
      <c r="CV402" s="396"/>
      <c r="CW402" s="396"/>
      <c r="CX402" s="396"/>
      <c r="CY402" s="396"/>
      <c r="CZ402" s="396"/>
      <c r="DA402" s="396"/>
      <c r="DB402" s="396"/>
      <c r="DC402" s="396"/>
      <c r="DD402" s="396"/>
    </row>
    <row r="403" spans="37:108" ht="15" hidden="1" customHeight="1">
      <c r="AK403" s="113" t="str">
        <f t="shared" si="18"/>
        <v/>
      </c>
      <c r="AL403" s="113" t="str">
        <f t="shared" si="19"/>
        <v/>
      </c>
      <c r="AM403" s="114" t="str">
        <f t="shared" si="20"/>
        <v/>
      </c>
      <c r="AN403" s="395"/>
      <c r="AO403" s="114">
        <v>395</v>
      </c>
      <c r="AP403" s="365"/>
      <c r="AQ403" s="365"/>
      <c r="AR403" s="365"/>
      <c r="AS403" s="365"/>
      <c r="AT403" s="365"/>
      <c r="AU403" s="365"/>
      <c r="AV403" s="365"/>
      <c r="AW403" s="365"/>
      <c r="AX403" s="365"/>
      <c r="AY403" s="365"/>
      <c r="AZ403" s="365"/>
      <c r="BA403" s="365"/>
      <c r="BB403" s="365"/>
      <c r="BC403" s="365"/>
      <c r="BD403" s="365"/>
      <c r="BE403" s="365"/>
      <c r="BF403" s="365"/>
      <c r="BG403" s="365"/>
      <c r="BH403" s="365"/>
      <c r="BI403" s="114" t="s">
        <v>4575</v>
      </c>
      <c r="BJ403" s="365"/>
      <c r="BK403" s="365"/>
      <c r="BL403" s="365"/>
      <c r="BM403" s="365"/>
      <c r="BN403" s="365"/>
      <c r="BO403" s="365"/>
      <c r="BP403" s="365"/>
      <c r="BQ403" s="365"/>
      <c r="BR403" s="365"/>
      <c r="BS403" s="365"/>
      <c r="BT403" s="365"/>
      <c r="BU403" s="365"/>
      <c r="BV403" s="395"/>
      <c r="BW403" s="395"/>
      <c r="BX403" s="395"/>
      <c r="BY403" s="396"/>
      <c r="BZ403" s="396"/>
      <c r="CA403" s="396"/>
      <c r="CB403" s="396"/>
      <c r="CC403" s="396"/>
      <c r="CD403" s="396"/>
      <c r="CE403" s="396"/>
      <c r="CF403" s="396"/>
      <c r="CG403" s="396"/>
      <c r="CH403" s="396"/>
      <c r="CI403" s="396"/>
      <c r="CJ403" s="396"/>
      <c r="CK403" s="396"/>
      <c r="CL403" s="396"/>
      <c r="CM403" s="396"/>
      <c r="CN403" s="396"/>
      <c r="CO403" s="396"/>
      <c r="CP403" s="396"/>
      <c r="CQ403" s="396"/>
      <c r="CR403" s="380" t="s">
        <v>4576</v>
      </c>
      <c r="CS403" s="396"/>
      <c r="CT403" s="396"/>
      <c r="CU403" s="396"/>
      <c r="CV403" s="396"/>
      <c r="CW403" s="396"/>
      <c r="CX403" s="396"/>
      <c r="CY403" s="396"/>
      <c r="CZ403" s="396"/>
      <c r="DA403" s="396"/>
      <c r="DB403" s="396"/>
      <c r="DC403" s="396"/>
      <c r="DD403" s="396"/>
    </row>
    <row r="404" spans="37:108" ht="15" hidden="1" customHeight="1">
      <c r="AK404" s="113" t="str">
        <f t="shared" si="18"/>
        <v/>
      </c>
      <c r="AL404" s="113" t="str">
        <f t="shared" si="19"/>
        <v/>
      </c>
      <c r="AM404" s="114" t="str">
        <f t="shared" si="20"/>
        <v/>
      </c>
      <c r="AN404" s="395"/>
      <c r="AO404" s="114">
        <v>396</v>
      </c>
      <c r="AP404" s="365"/>
      <c r="AQ404" s="365"/>
      <c r="AR404" s="365"/>
      <c r="AS404" s="365"/>
      <c r="AT404" s="365"/>
      <c r="AU404" s="365"/>
      <c r="AV404" s="365"/>
      <c r="AW404" s="365"/>
      <c r="AX404" s="365"/>
      <c r="AY404" s="365"/>
      <c r="AZ404" s="365"/>
      <c r="BA404" s="365"/>
      <c r="BB404" s="365"/>
      <c r="BC404" s="365"/>
      <c r="BD404" s="365"/>
      <c r="BE404" s="365"/>
      <c r="BF404" s="365"/>
      <c r="BG404" s="365"/>
      <c r="BH404" s="365"/>
      <c r="BI404" s="114" t="s">
        <v>4577</v>
      </c>
      <c r="BJ404" s="365"/>
      <c r="BK404" s="365"/>
      <c r="BL404" s="365"/>
      <c r="BM404" s="365"/>
      <c r="BN404" s="365"/>
      <c r="BO404" s="365"/>
      <c r="BP404" s="365"/>
      <c r="BQ404" s="365"/>
      <c r="BR404" s="365"/>
      <c r="BS404" s="365"/>
      <c r="BT404" s="365"/>
      <c r="BU404" s="365"/>
      <c r="BV404" s="395"/>
      <c r="BW404" s="395"/>
      <c r="BX404" s="395"/>
      <c r="BY404" s="396"/>
      <c r="BZ404" s="396"/>
      <c r="CA404" s="396"/>
      <c r="CB404" s="396"/>
      <c r="CC404" s="396"/>
      <c r="CD404" s="396"/>
      <c r="CE404" s="396"/>
      <c r="CF404" s="396"/>
      <c r="CG404" s="396"/>
      <c r="CH404" s="396"/>
      <c r="CI404" s="396"/>
      <c r="CJ404" s="396"/>
      <c r="CK404" s="396"/>
      <c r="CL404" s="396"/>
      <c r="CM404" s="396"/>
      <c r="CN404" s="396"/>
      <c r="CO404" s="396"/>
      <c r="CP404" s="396"/>
      <c r="CQ404" s="396"/>
      <c r="CR404" s="380" t="s">
        <v>4578</v>
      </c>
      <c r="CS404" s="396"/>
      <c r="CT404" s="396"/>
      <c r="CU404" s="396"/>
      <c r="CV404" s="396"/>
      <c r="CW404" s="396"/>
      <c r="CX404" s="396"/>
      <c r="CY404" s="396"/>
      <c r="CZ404" s="396"/>
      <c r="DA404" s="396"/>
      <c r="DB404" s="396"/>
      <c r="DC404" s="396"/>
      <c r="DD404" s="396"/>
    </row>
    <row r="405" spans="37:108" ht="15" hidden="1" customHeight="1">
      <c r="AK405" s="113" t="str">
        <f t="shared" si="18"/>
        <v/>
      </c>
      <c r="AL405" s="113" t="str">
        <f t="shared" si="19"/>
        <v/>
      </c>
      <c r="AM405" s="114" t="str">
        <f t="shared" si="20"/>
        <v/>
      </c>
      <c r="AN405" s="395"/>
      <c r="AO405" s="114">
        <v>397</v>
      </c>
      <c r="AP405" s="365"/>
      <c r="AQ405" s="365"/>
      <c r="AR405" s="365"/>
      <c r="AS405" s="365"/>
      <c r="AT405" s="365"/>
      <c r="AU405" s="365"/>
      <c r="AV405" s="365"/>
      <c r="AW405" s="365"/>
      <c r="AX405" s="365"/>
      <c r="AY405" s="365"/>
      <c r="AZ405" s="365"/>
      <c r="BA405" s="365"/>
      <c r="BB405" s="365"/>
      <c r="BC405" s="365"/>
      <c r="BD405" s="365"/>
      <c r="BE405" s="365"/>
      <c r="BF405" s="365"/>
      <c r="BG405" s="365"/>
      <c r="BH405" s="365"/>
      <c r="BI405" s="114" t="s">
        <v>4579</v>
      </c>
      <c r="BJ405" s="365"/>
      <c r="BK405" s="365"/>
      <c r="BL405" s="365"/>
      <c r="BM405" s="365"/>
      <c r="BN405" s="365"/>
      <c r="BO405" s="365"/>
      <c r="BP405" s="365"/>
      <c r="BQ405" s="365"/>
      <c r="BR405" s="365"/>
      <c r="BS405" s="365"/>
      <c r="BT405" s="365"/>
      <c r="BU405" s="365"/>
      <c r="BV405" s="395"/>
      <c r="BW405" s="395"/>
      <c r="BX405" s="395"/>
      <c r="BY405" s="396"/>
      <c r="BZ405" s="396"/>
      <c r="CA405" s="396"/>
      <c r="CB405" s="396"/>
      <c r="CC405" s="396"/>
      <c r="CD405" s="396"/>
      <c r="CE405" s="396"/>
      <c r="CF405" s="396"/>
      <c r="CG405" s="396"/>
      <c r="CH405" s="396"/>
      <c r="CI405" s="396"/>
      <c r="CJ405" s="396"/>
      <c r="CK405" s="396"/>
      <c r="CL405" s="396"/>
      <c r="CM405" s="396"/>
      <c r="CN405" s="396"/>
      <c r="CO405" s="396"/>
      <c r="CP405" s="396"/>
      <c r="CQ405" s="396"/>
      <c r="CR405" s="380" t="s">
        <v>4580</v>
      </c>
      <c r="CS405" s="396"/>
      <c r="CT405" s="396"/>
      <c r="CU405" s="396"/>
      <c r="CV405" s="396"/>
      <c r="CW405" s="396"/>
      <c r="CX405" s="396"/>
      <c r="CY405" s="396"/>
      <c r="CZ405" s="396"/>
      <c r="DA405" s="396"/>
      <c r="DB405" s="396"/>
      <c r="DC405" s="396"/>
      <c r="DD405" s="396"/>
    </row>
    <row r="406" spans="37:108" ht="15" hidden="1" customHeight="1">
      <c r="AK406" s="113" t="str">
        <f t="shared" si="18"/>
        <v/>
      </c>
      <c r="AL406" s="113" t="str">
        <f t="shared" si="19"/>
        <v/>
      </c>
      <c r="AM406" s="114" t="str">
        <f t="shared" si="20"/>
        <v/>
      </c>
      <c r="AN406" s="395"/>
      <c r="AO406" s="114">
        <v>398</v>
      </c>
      <c r="AP406" s="365"/>
      <c r="AQ406" s="365"/>
      <c r="AR406" s="365"/>
      <c r="AS406" s="365"/>
      <c r="AT406" s="365"/>
      <c r="AU406" s="365"/>
      <c r="AV406" s="365"/>
      <c r="AW406" s="365"/>
      <c r="AX406" s="365"/>
      <c r="AY406" s="365"/>
      <c r="AZ406" s="365"/>
      <c r="BA406" s="365"/>
      <c r="BB406" s="365"/>
      <c r="BC406" s="365"/>
      <c r="BD406" s="365"/>
      <c r="BE406" s="365"/>
      <c r="BF406" s="365"/>
      <c r="BG406" s="365"/>
      <c r="BH406" s="365"/>
      <c r="BI406" s="114" t="s">
        <v>4581</v>
      </c>
      <c r="BJ406" s="365"/>
      <c r="BK406" s="365"/>
      <c r="BL406" s="365"/>
      <c r="BM406" s="365"/>
      <c r="BN406" s="365"/>
      <c r="BO406" s="365"/>
      <c r="BP406" s="365"/>
      <c r="BQ406" s="365"/>
      <c r="BR406" s="365"/>
      <c r="BS406" s="365"/>
      <c r="BT406" s="365"/>
      <c r="BU406" s="365"/>
      <c r="BV406" s="395"/>
      <c r="BW406" s="395"/>
      <c r="BX406" s="395"/>
      <c r="BY406" s="396"/>
      <c r="BZ406" s="396"/>
      <c r="CA406" s="396"/>
      <c r="CB406" s="396"/>
      <c r="CC406" s="396"/>
      <c r="CD406" s="396"/>
      <c r="CE406" s="396"/>
      <c r="CF406" s="396"/>
      <c r="CG406" s="396"/>
      <c r="CH406" s="396"/>
      <c r="CI406" s="396"/>
      <c r="CJ406" s="396"/>
      <c r="CK406" s="396"/>
      <c r="CL406" s="396"/>
      <c r="CM406" s="396"/>
      <c r="CN406" s="396"/>
      <c r="CO406" s="396"/>
      <c r="CP406" s="396"/>
      <c r="CQ406" s="396"/>
      <c r="CR406" s="380" t="s">
        <v>4582</v>
      </c>
      <c r="CS406" s="396"/>
      <c r="CT406" s="396"/>
      <c r="CU406" s="396"/>
      <c r="CV406" s="396"/>
      <c r="CW406" s="396"/>
      <c r="CX406" s="396"/>
      <c r="CY406" s="396"/>
      <c r="CZ406" s="396"/>
      <c r="DA406" s="396"/>
      <c r="DB406" s="396"/>
      <c r="DC406" s="396"/>
      <c r="DD406" s="396"/>
    </row>
    <row r="407" spans="37:108" ht="15" hidden="1" customHeight="1">
      <c r="AK407" s="113" t="str">
        <f t="shared" si="18"/>
        <v/>
      </c>
      <c r="AL407" s="113" t="str">
        <f t="shared" si="19"/>
        <v/>
      </c>
      <c r="AM407" s="114" t="str">
        <f t="shared" si="20"/>
        <v/>
      </c>
      <c r="AN407" s="395"/>
      <c r="AO407" s="114">
        <v>399</v>
      </c>
      <c r="AP407" s="365"/>
      <c r="AQ407" s="365"/>
      <c r="AR407" s="365"/>
      <c r="AS407" s="365"/>
      <c r="AT407" s="365"/>
      <c r="AU407" s="365"/>
      <c r="AV407" s="365"/>
      <c r="AW407" s="365"/>
      <c r="AX407" s="365"/>
      <c r="AY407" s="365"/>
      <c r="AZ407" s="365"/>
      <c r="BA407" s="365"/>
      <c r="BB407" s="365"/>
      <c r="BC407" s="365"/>
      <c r="BD407" s="365"/>
      <c r="BE407" s="365"/>
      <c r="BF407" s="365"/>
      <c r="BG407" s="365"/>
      <c r="BH407" s="365"/>
      <c r="BI407" s="114" t="s">
        <v>4583</v>
      </c>
      <c r="BJ407" s="365"/>
      <c r="BK407" s="365"/>
      <c r="BL407" s="365"/>
      <c r="BM407" s="365"/>
      <c r="BN407" s="365"/>
      <c r="BO407" s="365"/>
      <c r="BP407" s="365"/>
      <c r="BQ407" s="365"/>
      <c r="BR407" s="365"/>
      <c r="BS407" s="365"/>
      <c r="BT407" s="365"/>
      <c r="BU407" s="365"/>
      <c r="BV407" s="395"/>
      <c r="BW407" s="395"/>
      <c r="BX407" s="395"/>
      <c r="BY407" s="396"/>
      <c r="BZ407" s="396"/>
      <c r="CA407" s="396"/>
      <c r="CB407" s="396"/>
      <c r="CC407" s="396"/>
      <c r="CD407" s="396"/>
      <c r="CE407" s="396"/>
      <c r="CF407" s="396"/>
      <c r="CG407" s="396"/>
      <c r="CH407" s="396"/>
      <c r="CI407" s="396"/>
      <c r="CJ407" s="396"/>
      <c r="CK407" s="396"/>
      <c r="CL407" s="396"/>
      <c r="CM407" s="396"/>
      <c r="CN407" s="396"/>
      <c r="CO407" s="396"/>
      <c r="CP407" s="396"/>
      <c r="CQ407" s="396"/>
      <c r="CR407" s="380" t="s">
        <v>4584</v>
      </c>
      <c r="CS407" s="396"/>
      <c r="CT407" s="396"/>
      <c r="CU407" s="396"/>
      <c r="CV407" s="396"/>
      <c r="CW407" s="396"/>
      <c r="CX407" s="396"/>
      <c r="CY407" s="396"/>
      <c r="CZ407" s="396"/>
      <c r="DA407" s="396"/>
      <c r="DB407" s="396"/>
      <c r="DC407" s="396"/>
      <c r="DD407" s="396"/>
    </row>
    <row r="408" spans="37:108" ht="15" hidden="1" customHeight="1">
      <c r="AK408" s="113" t="str">
        <f t="shared" si="18"/>
        <v/>
      </c>
      <c r="AL408" s="113" t="str">
        <f t="shared" si="19"/>
        <v/>
      </c>
      <c r="AM408" s="114" t="str">
        <f t="shared" si="20"/>
        <v/>
      </c>
      <c r="AN408" s="395"/>
      <c r="AO408" s="114">
        <v>400</v>
      </c>
      <c r="AP408" s="365"/>
      <c r="AQ408" s="365"/>
      <c r="AR408" s="365"/>
      <c r="AS408" s="365"/>
      <c r="AT408" s="365"/>
      <c r="AU408" s="365"/>
      <c r="AV408" s="365"/>
      <c r="AW408" s="365"/>
      <c r="AX408" s="365"/>
      <c r="AY408" s="365"/>
      <c r="AZ408" s="365"/>
      <c r="BA408" s="365"/>
      <c r="BB408" s="365"/>
      <c r="BC408" s="365"/>
      <c r="BD408" s="365"/>
      <c r="BE408" s="365"/>
      <c r="BF408" s="365"/>
      <c r="BG408" s="365"/>
      <c r="BH408" s="365"/>
      <c r="BI408" s="114" t="s">
        <v>4585</v>
      </c>
      <c r="BJ408" s="365"/>
      <c r="BK408" s="365"/>
      <c r="BL408" s="365"/>
      <c r="BM408" s="365"/>
      <c r="BN408" s="365"/>
      <c r="BO408" s="365"/>
      <c r="BP408" s="365"/>
      <c r="BQ408" s="365"/>
      <c r="BR408" s="365"/>
      <c r="BS408" s="365"/>
      <c r="BT408" s="365"/>
      <c r="BU408" s="365"/>
      <c r="BV408" s="395"/>
      <c r="BW408" s="395"/>
      <c r="BX408" s="395"/>
      <c r="BY408" s="396"/>
      <c r="BZ408" s="396"/>
      <c r="CA408" s="396"/>
      <c r="CB408" s="396"/>
      <c r="CC408" s="396"/>
      <c r="CD408" s="396"/>
      <c r="CE408" s="396"/>
      <c r="CF408" s="396"/>
      <c r="CG408" s="396"/>
      <c r="CH408" s="396"/>
      <c r="CI408" s="396"/>
      <c r="CJ408" s="396"/>
      <c r="CK408" s="396"/>
      <c r="CL408" s="396"/>
      <c r="CM408" s="396"/>
      <c r="CN408" s="396"/>
      <c r="CO408" s="396"/>
      <c r="CP408" s="396"/>
      <c r="CQ408" s="396"/>
      <c r="CR408" s="380" t="s">
        <v>4586</v>
      </c>
      <c r="CS408" s="396"/>
      <c r="CT408" s="396"/>
      <c r="CU408" s="396"/>
      <c r="CV408" s="396"/>
      <c r="CW408" s="396"/>
      <c r="CX408" s="396"/>
      <c r="CY408" s="396"/>
      <c r="CZ408" s="396"/>
      <c r="DA408" s="396"/>
      <c r="DB408" s="396"/>
      <c r="DC408" s="396"/>
      <c r="DD408" s="396"/>
    </row>
    <row r="409" spans="37:108" ht="15" hidden="1" customHeight="1">
      <c r="AK409" s="113" t="str">
        <f t="shared" si="18"/>
        <v/>
      </c>
      <c r="AL409" s="113" t="str">
        <f t="shared" si="19"/>
        <v/>
      </c>
      <c r="AM409" s="114" t="str">
        <f t="shared" si="20"/>
        <v/>
      </c>
      <c r="AN409" s="395"/>
      <c r="AO409" s="114">
        <v>401</v>
      </c>
      <c r="AP409" s="365"/>
      <c r="AQ409" s="365"/>
      <c r="AR409" s="365"/>
      <c r="AS409" s="365"/>
      <c r="AT409" s="365"/>
      <c r="AU409" s="365"/>
      <c r="AV409" s="365"/>
      <c r="AW409" s="365"/>
      <c r="AX409" s="365"/>
      <c r="AY409" s="365"/>
      <c r="AZ409" s="365"/>
      <c r="BA409" s="365"/>
      <c r="BB409" s="365"/>
      <c r="BC409" s="365"/>
      <c r="BD409" s="365"/>
      <c r="BE409" s="365"/>
      <c r="BF409" s="365"/>
      <c r="BG409" s="365"/>
      <c r="BH409" s="365"/>
      <c r="BI409" s="114" t="s">
        <v>4587</v>
      </c>
      <c r="BJ409" s="365"/>
      <c r="BK409" s="365"/>
      <c r="BL409" s="365"/>
      <c r="BM409" s="365"/>
      <c r="BN409" s="365"/>
      <c r="BO409" s="365"/>
      <c r="BP409" s="365"/>
      <c r="BQ409" s="365"/>
      <c r="BR409" s="365"/>
      <c r="BS409" s="365"/>
      <c r="BT409" s="365"/>
      <c r="BU409" s="365"/>
      <c r="BV409" s="395"/>
      <c r="BW409" s="395"/>
      <c r="BX409" s="395"/>
      <c r="BY409" s="396"/>
      <c r="BZ409" s="396"/>
      <c r="CA409" s="396"/>
      <c r="CB409" s="396"/>
      <c r="CC409" s="396"/>
      <c r="CD409" s="396"/>
      <c r="CE409" s="396"/>
      <c r="CF409" s="396"/>
      <c r="CG409" s="396"/>
      <c r="CH409" s="396"/>
      <c r="CI409" s="396"/>
      <c r="CJ409" s="396"/>
      <c r="CK409" s="396"/>
      <c r="CL409" s="396"/>
      <c r="CM409" s="396"/>
      <c r="CN409" s="396"/>
      <c r="CO409" s="396"/>
      <c r="CP409" s="396"/>
      <c r="CQ409" s="396"/>
      <c r="CR409" s="380" t="s">
        <v>4588</v>
      </c>
      <c r="CS409" s="396"/>
      <c r="CT409" s="396"/>
      <c r="CU409" s="396"/>
      <c r="CV409" s="396"/>
      <c r="CW409" s="396"/>
      <c r="CX409" s="396"/>
      <c r="CY409" s="396"/>
      <c r="CZ409" s="396"/>
      <c r="DA409" s="396"/>
      <c r="DB409" s="396"/>
      <c r="DC409" s="396"/>
      <c r="DD409" s="396"/>
    </row>
    <row r="410" spans="37:108" ht="15" hidden="1" customHeight="1">
      <c r="AK410" s="113" t="str">
        <f t="shared" si="18"/>
        <v/>
      </c>
      <c r="AL410" s="113" t="str">
        <f t="shared" si="19"/>
        <v/>
      </c>
      <c r="AM410" s="114" t="str">
        <f t="shared" si="20"/>
        <v/>
      </c>
      <c r="AN410" s="395"/>
      <c r="AO410" s="114">
        <v>402</v>
      </c>
      <c r="AP410" s="365"/>
      <c r="AQ410" s="365"/>
      <c r="AR410" s="365"/>
      <c r="AS410" s="365"/>
      <c r="AT410" s="365"/>
      <c r="AU410" s="365"/>
      <c r="AV410" s="365"/>
      <c r="AW410" s="365"/>
      <c r="AX410" s="365"/>
      <c r="AY410" s="365"/>
      <c r="AZ410" s="365"/>
      <c r="BA410" s="365"/>
      <c r="BB410" s="365"/>
      <c r="BC410" s="365"/>
      <c r="BD410" s="365"/>
      <c r="BE410" s="365"/>
      <c r="BF410" s="365"/>
      <c r="BG410" s="365"/>
      <c r="BH410" s="365"/>
      <c r="BI410" s="114" t="s">
        <v>4589</v>
      </c>
      <c r="BJ410" s="365"/>
      <c r="BK410" s="365"/>
      <c r="BL410" s="365"/>
      <c r="BM410" s="365"/>
      <c r="BN410" s="365"/>
      <c r="BO410" s="365"/>
      <c r="BP410" s="365"/>
      <c r="BQ410" s="365"/>
      <c r="BR410" s="365"/>
      <c r="BS410" s="365"/>
      <c r="BT410" s="365"/>
      <c r="BU410" s="365"/>
      <c r="BV410" s="395"/>
      <c r="BW410" s="395"/>
      <c r="BX410" s="395"/>
      <c r="BY410" s="396"/>
      <c r="BZ410" s="396"/>
      <c r="CA410" s="396"/>
      <c r="CB410" s="396"/>
      <c r="CC410" s="396"/>
      <c r="CD410" s="396"/>
      <c r="CE410" s="396"/>
      <c r="CF410" s="396"/>
      <c r="CG410" s="396"/>
      <c r="CH410" s="396"/>
      <c r="CI410" s="396"/>
      <c r="CJ410" s="396"/>
      <c r="CK410" s="396"/>
      <c r="CL410" s="396"/>
      <c r="CM410" s="396"/>
      <c r="CN410" s="396"/>
      <c r="CO410" s="396"/>
      <c r="CP410" s="396"/>
      <c r="CQ410" s="396"/>
      <c r="CR410" s="380" t="s">
        <v>4590</v>
      </c>
      <c r="CS410" s="396"/>
      <c r="CT410" s="396"/>
      <c r="CU410" s="396"/>
      <c r="CV410" s="396"/>
      <c r="CW410" s="396"/>
      <c r="CX410" s="396"/>
      <c r="CY410" s="396"/>
      <c r="CZ410" s="396"/>
      <c r="DA410" s="396"/>
      <c r="DB410" s="396"/>
      <c r="DC410" s="396"/>
      <c r="DD410" s="396"/>
    </row>
    <row r="411" spans="37:108" ht="15" hidden="1" customHeight="1">
      <c r="AK411" s="113" t="str">
        <f t="shared" si="18"/>
        <v/>
      </c>
      <c r="AL411" s="113" t="str">
        <f t="shared" si="19"/>
        <v/>
      </c>
      <c r="AM411" s="114" t="str">
        <f t="shared" si="20"/>
        <v/>
      </c>
      <c r="AN411" s="395"/>
      <c r="AO411" s="114">
        <v>403</v>
      </c>
      <c r="AP411" s="365"/>
      <c r="AQ411" s="365"/>
      <c r="AR411" s="365"/>
      <c r="AS411" s="365"/>
      <c r="AT411" s="365"/>
      <c r="AU411" s="365"/>
      <c r="AV411" s="365"/>
      <c r="AW411" s="365"/>
      <c r="AX411" s="365"/>
      <c r="AY411" s="365"/>
      <c r="AZ411" s="365"/>
      <c r="BA411" s="365"/>
      <c r="BB411" s="365"/>
      <c r="BC411" s="365"/>
      <c r="BD411" s="365"/>
      <c r="BE411" s="365"/>
      <c r="BF411" s="365"/>
      <c r="BG411" s="365"/>
      <c r="BH411" s="365"/>
      <c r="BI411" s="114" t="s">
        <v>4591</v>
      </c>
      <c r="BJ411" s="365"/>
      <c r="BK411" s="365"/>
      <c r="BL411" s="365"/>
      <c r="BM411" s="365"/>
      <c r="BN411" s="365"/>
      <c r="BO411" s="365"/>
      <c r="BP411" s="365"/>
      <c r="BQ411" s="365"/>
      <c r="BR411" s="365"/>
      <c r="BS411" s="365"/>
      <c r="BT411" s="365"/>
      <c r="BU411" s="365"/>
      <c r="BV411" s="395"/>
      <c r="BW411" s="395"/>
      <c r="BX411" s="395"/>
      <c r="BY411" s="396"/>
      <c r="BZ411" s="396"/>
      <c r="CA411" s="396"/>
      <c r="CB411" s="396"/>
      <c r="CC411" s="396"/>
      <c r="CD411" s="396"/>
      <c r="CE411" s="396"/>
      <c r="CF411" s="396"/>
      <c r="CG411" s="396"/>
      <c r="CH411" s="396"/>
      <c r="CI411" s="396"/>
      <c r="CJ411" s="396"/>
      <c r="CK411" s="396"/>
      <c r="CL411" s="396"/>
      <c r="CM411" s="396"/>
      <c r="CN411" s="396"/>
      <c r="CO411" s="396"/>
      <c r="CP411" s="396"/>
      <c r="CQ411" s="396"/>
      <c r="CR411" s="380" t="s">
        <v>4592</v>
      </c>
      <c r="CS411" s="396"/>
      <c r="CT411" s="396"/>
      <c r="CU411" s="396"/>
      <c r="CV411" s="396"/>
      <c r="CW411" s="396"/>
      <c r="CX411" s="396"/>
      <c r="CY411" s="396"/>
      <c r="CZ411" s="396"/>
      <c r="DA411" s="396"/>
      <c r="DB411" s="396"/>
      <c r="DC411" s="396"/>
      <c r="DD411" s="396"/>
    </row>
    <row r="412" spans="37:108" ht="15" hidden="1" customHeight="1">
      <c r="AK412" s="113" t="str">
        <f t="shared" si="18"/>
        <v/>
      </c>
      <c r="AL412" s="113" t="str">
        <f t="shared" si="19"/>
        <v/>
      </c>
      <c r="AM412" s="114" t="str">
        <f t="shared" si="20"/>
        <v/>
      </c>
      <c r="AN412" s="395"/>
      <c r="AO412" s="114">
        <v>404</v>
      </c>
      <c r="AP412" s="365"/>
      <c r="AQ412" s="365"/>
      <c r="AR412" s="365"/>
      <c r="AS412" s="365"/>
      <c r="AT412" s="365"/>
      <c r="AU412" s="365"/>
      <c r="AV412" s="365"/>
      <c r="AW412" s="365"/>
      <c r="AX412" s="365"/>
      <c r="AY412" s="365"/>
      <c r="AZ412" s="365"/>
      <c r="BA412" s="365"/>
      <c r="BB412" s="365"/>
      <c r="BC412" s="365"/>
      <c r="BD412" s="365"/>
      <c r="BE412" s="365"/>
      <c r="BF412" s="365"/>
      <c r="BG412" s="365"/>
      <c r="BH412" s="365"/>
      <c r="BI412" s="114" t="s">
        <v>4593</v>
      </c>
      <c r="BJ412" s="365"/>
      <c r="BK412" s="365"/>
      <c r="BL412" s="365"/>
      <c r="BM412" s="365"/>
      <c r="BN412" s="365"/>
      <c r="BO412" s="365"/>
      <c r="BP412" s="365"/>
      <c r="BQ412" s="365"/>
      <c r="BR412" s="365"/>
      <c r="BS412" s="365"/>
      <c r="BT412" s="365"/>
      <c r="BU412" s="365"/>
      <c r="BV412" s="395"/>
      <c r="BW412" s="395"/>
      <c r="BX412" s="395"/>
      <c r="BY412" s="396"/>
      <c r="BZ412" s="396"/>
      <c r="CA412" s="396"/>
      <c r="CB412" s="396"/>
      <c r="CC412" s="396"/>
      <c r="CD412" s="396"/>
      <c r="CE412" s="396"/>
      <c r="CF412" s="396"/>
      <c r="CG412" s="396"/>
      <c r="CH412" s="396"/>
      <c r="CI412" s="396"/>
      <c r="CJ412" s="396"/>
      <c r="CK412" s="396"/>
      <c r="CL412" s="396"/>
      <c r="CM412" s="396"/>
      <c r="CN412" s="396"/>
      <c r="CO412" s="396"/>
      <c r="CP412" s="396"/>
      <c r="CQ412" s="396"/>
      <c r="CR412" s="380" t="s">
        <v>4594</v>
      </c>
      <c r="CS412" s="396"/>
      <c r="CT412" s="396"/>
      <c r="CU412" s="396"/>
      <c r="CV412" s="396"/>
      <c r="CW412" s="396"/>
      <c r="CX412" s="396"/>
      <c r="CY412" s="396"/>
      <c r="CZ412" s="396"/>
      <c r="DA412" s="396"/>
      <c r="DB412" s="396"/>
      <c r="DC412" s="396"/>
      <c r="DD412" s="396"/>
    </row>
    <row r="413" spans="37:108" ht="15" hidden="1" customHeight="1">
      <c r="AK413" s="113" t="str">
        <f t="shared" si="18"/>
        <v/>
      </c>
      <c r="AL413" s="113" t="str">
        <f t="shared" si="19"/>
        <v/>
      </c>
      <c r="AM413" s="114" t="str">
        <f t="shared" si="20"/>
        <v/>
      </c>
      <c r="AN413" s="395"/>
      <c r="AO413" s="114">
        <v>405</v>
      </c>
      <c r="AP413" s="365"/>
      <c r="AQ413" s="365"/>
      <c r="AR413" s="365"/>
      <c r="AS413" s="365"/>
      <c r="AT413" s="365"/>
      <c r="AU413" s="365"/>
      <c r="AV413" s="365"/>
      <c r="AW413" s="365"/>
      <c r="AX413" s="365"/>
      <c r="AY413" s="365"/>
      <c r="AZ413" s="365"/>
      <c r="BA413" s="365"/>
      <c r="BB413" s="365"/>
      <c r="BC413" s="365"/>
      <c r="BD413" s="365"/>
      <c r="BE413" s="365"/>
      <c r="BF413" s="365"/>
      <c r="BG413" s="365"/>
      <c r="BH413" s="365"/>
      <c r="BI413" s="114" t="s">
        <v>4595</v>
      </c>
      <c r="BJ413" s="365"/>
      <c r="BK413" s="365"/>
      <c r="BL413" s="365"/>
      <c r="BM413" s="365"/>
      <c r="BN413" s="365"/>
      <c r="BO413" s="365"/>
      <c r="BP413" s="365"/>
      <c r="BQ413" s="365"/>
      <c r="BR413" s="365"/>
      <c r="BS413" s="365"/>
      <c r="BT413" s="365"/>
      <c r="BU413" s="365"/>
      <c r="BV413" s="395"/>
      <c r="BW413" s="395"/>
      <c r="BX413" s="395"/>
      <c r="BY413" s="396"/>
      <c r="BZ413" s="396"/>
      <c r="CA413" s="396"/>
      <c r="CB413" s="396"/>
      <c r="CC413" s="396"/>
      <c r="CD413" s="396"/>
      <c r="CE413" s="396"/>
      <c r="CF413" s="396"/>
      <c r="CG413" s="396"/>
      <c r="CH413" s="396"/>
      <c r="CI413" s="396"/>
      <c r="CJ413" s="396"/>
      <c r="CK413" s="396"/>
      <c r="CL413" s="396"/>
      <c r="CM413" s="396"/>
      <c r="CN413" s="396"/>
      <c r="CO413" s="396"/>
      <c r="CP413" s="396"/>
      <c r="CQ413" s="396"/>
      <c r="CR413" s="380" t="s">
        <v>4596</v>
      </c>
      <c r="CS413" s="396"/>
      <c r="CT413" s="396"/>
      <c r="CU413" s="396"/>
      <c r="CV413" s="396"/>
      <c r="CW413" s="396"/>
      <c r="CX413" s="396"/>
      <c r="CY413" s="396"/>
      <c r="CZ413" s="396"/>
      <c r="DA413" s="396"/>
      <c r="DB413" s="396"/>
      <c r="DC413" s="396"/>
      <c r="DD413" s="396"/>
    </row>
    <row r="414" spans="37:108" ht="15" hidden="1" customHeight="1">
      <c r="AK414" s="113" t="str">
        <f t="shared" si="18"/>
        <v/>
      </c>
      <c r="AL414" s="113" t="str">
        <f t="shared" si="19"/>
        <v/>
      </c>
      <c r="AM414" s="114" t="str">
        <f t="shared" si="20"/>
        <v/>
      </c>
      <c r="AN414" s="395"/>
      <c r="AO414" s="114">
        <v>406</v>
      </c>
      <c r="AP414" s="365"/>
      <c r="AQ414" s="365"/>
      <c r="AR414" s="365"/>
      <c r="AS414" s="365"/>
      <c r="AT414" s="365"/>
      <c r="AU414" s="365"/>
      <c r="AV414" s="365"/>
      <c r="AW414" s="365"/>
      <c r="AX414" s="365"/>
      <c r="AY414" s="365"/>
      <c r="AZ414" s="365"/>
      <c r="BA414" s="365"/>
      <c r="BB414" s="365"/>
      <c r="BC414" s="365"/>
      <c r="BD414" s="365"/>
      <c r="BE414" s="365"/>
      <c r="BF414" s="365"/>
      <c r="BG414" s="365"/>
      <c r="BH414" s="365"/>
      <c r="BI414" s="114" t="s">
        <v>4597</v>
      </c>
      <c r="BJ414" s="365"/>
      <c r="BK414" s="365"/>
      <c r="BL414" s="365"/>
      <c r="BM414" s="365"/>
      <c r="BN414" s="365"/>
      <c r="BO414" s="365"/>
      <c r="BP414" s="365"/>
      <c r="BQ414" s="365"/>
      <c r="BR414" s="365"/>
      <c r="BS414" s="365"/>
      <c r="BT414" s="365"/>
      <c r="BU414" s="365"/>
      <c r="BV414" s="395"/>
      <c r="BW414" s="395"/>
      <c r="BX414" s="395"/>
      <c r="BY414" s="396"/>
      <c r="BZ414" s="396"/>
      <c r="CA414" s="396"/>
      <c r="CB414" s="396"/>
      <c r="CC414" s="396"/>
      <c r="CD414" s="396"/>
      <c r="CE414" s="396"/>
      <c r="CF414" s="396"/>
      <c r="CG414" s="396"/>
      <c r="CH414" s="396"/>
      <c r="CI414" s="396"/>
      <c r="CJ414" s="396"/>
      <c r="CK414" s="396"/>
      <c r="CL414" s="396"/>
      <c r="CM414" s="396"/>
      <c r="CN414" s="396"/>
      <c r="CO414" s="396"/>
      <c r="CP414" s="396"/>
      <c r="CQ414" s="396"/>
      <c r="CR414" s="380" t="s">
        <v>4598</v>
      </c>
      <c r="CS414" s="396"/>
      <c r="CT414" s="396"/>
      <c r="CU414" s="396"/>
      <c r="CV414" s="396"/>
      <c r="CW414" s="396"/>
      <c r="CX414" s="396"/>
      <c r="CY414" s="396"/>
      <c r="CZ414" s="396"/>
      <c r="DA414" s="396"/>
      <c r="DB414" s="396"/>
      <c r="DC414" s="396"/>
      <c r="DD414" s="396"/>
    </row>
    <row r="415" spans="37:108" ht="15" hidden="1" customHeight="1">
      <c r="AK415" s="113" t="str">
        <f t="shared" si="18"/>
        <v/>
      </c>
      <c r="AL415" s="113" t="str">
        <f t="shared" si="19"/>
        <v/>
      </c>
      <c r="AM415" s="114" t="str">
        <f t="shared" si="20"/>
        <v/>
      </c>
      <c r="AN415" s="395"/>
      <c r="AO415" s="114">
        <v>407</v>
      </c>
      <c r="AP415" s="365"/>
      <c r="AQ415" s="365"/>
      <c r="AR415" s="365"/>
      <c r="AS415" s="365"/>
      <c r="AT415" s="365"/>
      <c r="AU415" s="365"/>
      <c r="AV415" s="365"/>
      <c r="AW415" s="365"/>
      <c r="AX415" s="365"/>
      <c r="AY415" s="365"/>
      <c r="AZ415" s="365"/>
      <c r="BA415" s="365"/>
      <c r="BB415" s="365"/>
      <c r="BC415" s="365"/>
      <c r="BD415" s="365"/>
      <c r="BE415" s="365"/>
      <c r="BF415" s="365"/>
      <c r="BG415" s="365"/>
      <c r="BH415" s="365"/>
      <c r="BI415" s="114" t="s">
        <v>4599</v>
      </c>
      <c r="BJ415" s="365"/>
      <c r="BK415" s="365"/>
      <c r="BL415" s="365"/>
      <c r="BM415" s="365"/>
      <c r="BN415" s="365"/>
      <c r="BO415" s="365"/>
      <c r="BP415" s="365"/>
      <c r="BQ415" s="365"/>
      <c r="BR415" s="365"/>
      <c r="BS415" s="365"/>
      <c r="BT415" s="365"/>
      <c r="BU415" s="365"/>
      <c r="BV415" s="395"/>
      <c r="BW415" s="395"/>
      <c r="BX415" s="395"/>
      <c r="BY415" s="396"/>
      <c r="BZ415" s="396"/>
      <c r="CA415" s="396"/>
      <c r="CB415" s="396"/>
      <c r="CC415" s="396"/>
      <c r="CD415" s="396"/>
      <c r="CE415" s="396"/>
      <c r="CF415" s="396"/>
      <c r="CG415" s="396"/>
      <c r="CH415" s="396"/>
      <c r="CI415" s="396"/>
      <c r="CJ415" s="396"/>
      <c r="CK415" s="396"/>
      <c r="CL415" s="396"/>
      <c r="CM415" s="396"/>
      <c r="CN415" s="396"/>
      <c r="CO415" s="396"/>
      <c r="CP415" s="396"/>
      <c r="CQ415" s="396"/>
      <c r="CR415" s="380" t="s">
        <v>4600</v>
      </c>
      <c r="CS415" s="396"/>
      <c r="CT415" s="396"/>
      <c r="CU415" s="396"/>
      <c r="CV415" s="396"/>
      <c r="CW415" s="396"/>
      <c r="CX415" s="396"/>
      <c r="CY415" s="396"/>
      <c r="CZ415" s="396"/>
      <c r="DA415" s="396"/>
      <c r="DB415" s="396"/>
      <c r="DC415" s="396"/>
      <c r="DD415" s="396"/>
    </row>
    <row r="416" spans="37:108" ht="15" hidden="1" customHeight="1">
      <c r="AK416" s="113" t="str">
        <f t="shared" si="18"/>
        <v/>
      </c>
      <c r="AL416" s="113" t="str">
        <f t="shared" si="19"/>
        <v/>
      </c>
      <c r="AM416" s="114" t="str">
        <f t="shared" si="20"/>
        <v/>
      </c>
      <c r="AN416" s="395"/>
      <c r="AO416" s="114">
        <v>408</v>
      </c>
      <c r="AP416" s="365"/>
      <c r="AQ416" s="365"/>
      <c r="AR416" s="365"/>
      <c r="AS416" s="365"/>
      <c r="AT416" s="365"/>
      <c r="AU416" s="365"/>
      <c r="AV416" s="365"/>
      <c r="AW416" s="365"/>
      <c r="AX416" s="365"/>
      <c r="AY416" s="365"/>
      <c r="AZ416" s="365"/>
      <c r="BA416" s="365"/>
      <c r="BB416" s="365"/>
      <c r="BC416" s="365"/>
      <c r="BD416" s="365"/>
      <c r="BE416" s="365"/>
      <c r="BF416" s="365"/>
      <c r="BG416" s="365"/>
      <c r="BH416" s="365"/>
      <c r="BI416" s="114" t="s">
        <v>4601</v>
      </c>
      <c r="BJ416" s="365"/>
      <c r="BK416" s="365"/>
      <c r="BL416" s="365"/>
      <c r="BM416" s="365"/>
      <c r="BN416" s="365"/>
      <c r="BO416" s="365"/>
      <c r="BP416" s="365"/>
      <c r="BQ416" s="365"/>
      <c r="BR416" s="365"/>
      <c r="BS416" s="365"/>
      <c r="BT416" s="365"/>
      <c r="BU416" s="365"/>
      <c r="BV416" s="395"/>
      <c r="BW416" s="395"/>
      <c r="BX416" s="395"/>
      <c r="BY416" s="396"/>
      <c r="BZ416" s="396"/>
      <c r="CA416" s="396"/>
      <c r="CB416" s="396"/>
      <c r="CC416" s="396"/>
      <c r="CD416" s="396"/>
      <c r="CE416" s="396"/>
      <c r="CF416" s="396"/>
      <c r="CG416" s="396"/>
      <c r="CH416" s="396"/>
      <c r="CI416" s="396"/>
      <c r="CJ416" s="396"/>
      <c r="CK416" s="396"/>
      <c r="CL416" s="396"/>
      <c r="CM416" s="396"/>
      <c r="CN416" s="396"/>
      <c r="CO416" s="396"/>
      <c r="CP416" s="396"/>
      <c r="CQ416" s="396"/>
      <c r="CR416" s="380" t="s">
        <v>4602</v>
      </c>
      <c r="CS416" s="396"/>
      <c r="CT416" s="396"/>
      <c r="CU416" s="396"/>
      <c r="CV416" s="396"/>
      <c r="CW416" s="396"/>
      <c r="CX416" s="396"/>
      <c r="CY416" s="396"/>
      <c r="CZ416" s="396"/>
      <c r="DA416" s="396"/>
      <c r="DB416" s="396"/>
      <c r="DC416" s="396"/>
      <c r="DD416" s="396"/>
    </row>
    <row r="417" spans="37:108" ht="15" hidden="1" customHeight="1">
      <c r="AK417" s="113" t="str">
        <f t="shared" si="18"/>
        <v/>
      </c>
      <c r="AL417" s="113" t="str">
        <f t="shared" si="19"/>
        <v/>
      </c>
      <c r="AM417" s="114" t="str">
        <f t="shared" si="20"/>
        <v/>
      </c>
      <c r="AN417" s="395"/>
      <c r="AO417" s="114">
        <v>409</v>
      </c>
      <c r="AP417" s="365"/>
      <c r="AQ417" s="365"/>
      <c r="AR417" s="365"/>
      <c r="AS417" s="365"/>
      <c r="AT417" s="365"/>
      <c r="AU417" s="365"/>
      <c r="AV417" s="365"/>
      <c r="AW417" s="365"/>
      <c r="AX417" s="365"/>
      <c r="AY417" s="365"/>
      <c r="AZ417" s="365"/>
      <c r="BA417" s="365"/>
      <c r="BB417" s="365"/>
      <c r="BC417" s="365"/>
      <c r="BD417" s="365"/>
      <c r="BE417" s="365"/>
      <c r="BF417" s="365"/>
      <c r="BG417" s="365"/>
      <c r="BH417" s="365"/>
      <c r="BI417" s="114" t="s">
        <v>4603</v>
      </c>
      <c r="BJ417" s="365"/>
      <c r="BK417" s="365"/>
      <c r="BL417" s="365"/>
      <c r="BM417" s="365"/>
      <c r="BN417" s="365"/>
      <c r="BO417" s="365"/>
      <c r="BP417" s="365"/>
      <c r="BQ417" s="365"/>
      <c r="BR417" s="365"/>
      <c r="BS417" s="365"/>
      <c r="BT417" s="365"/>
      <c r="BU417" s="365"/>
      <c r="BV417" s="395"/>
      <c r="BW417" s="395"/>
      <c r="BX417" s="395"/>
      <c r="BY417" s="396"/>
      <c r="BZ417" s="396"/>
      <c r="CA417" s="396"/>
      <c r="CB417" s="396"/>
      <c r="CC417" s="396"/>
      <c r="CD417" s="396"/>
      <c r="CE417" s="396"/>
      <c r="CF417" s="396"/>
      <c r="CG417" s="396"/>
      <c r="CH417" s="396"/>
      <c r="CI417" s="396"/>
      <c r="CJ417" s="396"/>
      <c r="CK417" s="396"/>
      <c r="CL417" s="396"/>
      <c r="CM417" s="396"/>
      <c r="CN417" s="396"/>
      <c r="CO417" s="396"/>
      <c r="CP417" s="396"/>
      <c r="CQ417" s="396"/>
      <c r="CR417" s="380" t="s">
        <v>4604</v>
      </c>
      <c r="CS417" s="396"/>
      <c r="CT417" s="396"/>
      <c r="CU417" s="396"/>
      <c r="CV417" s="396"/>
      <c r="CW417" s="396"/>
      <c r="CX417" s="396"/>
      <c r="CY417" s="396"/>
      <c r="CZ417" s="396"/>
      <c r="DA417" s="396"/>
      <c r="DB417" s="396"/>
      <c r="DC417" s="396"/>
      <c r="DD417" s="396"/>
    </row>
    <row r="418" spans="37:108" ht="15" hidden="1" customHeight="1">
      <c r="AK418" s="113" t="str">
        <f t="shared" si="18"/>
        <v/>
      </c>
      <c r="AL418" s="113" t="str">
        <f t="shared" si="19"/>
        <v/>
      </c>
      <c r="AM418" s="114" t="str">
        <f t="shared" si="20"/>
        <v/>
      </c>
      <c r="AN418" s="395"/>
      <c r="AO418" s="114">
        <v>410</v>
      </c>
      <c r="AP418" s="365"/>
      <c r="AQ418" s="365"/>
      <c r="AR418" s="365"/>
      <c r="AS418" s="365"/>
      <c r="AT418" s="365"/>
      <c r="AU418" s="365"/>
      <c r="AV418" s="365"/>
      <c r="AW418" s="365"/>
      <c r="AX418" s="365"/>
      <c r="AY418" s="365"/>
      <c r="AZ418" s="365"/>
      <c r="BA418" s="365"/>
      <c r="BB418" s="365"/>
      <c r="BC418" s="365"/>
      <c r="BD418" s="365"/>
      <c r="BE418" s="365"/>
      <c r="BF418" s="365"/>
      <c r="BG418" s="365"/>
      <c r="BH418" s="365"/>
      <c r="BI418" s="114" t="s">
        <v>4605</v>
      </c>
      <c r="BJ418" s="365"/>
      <c r="BK418" s="365"/>
      <c r="BL418" s="365"/>
      <c r="BM418" s="365"/>
      <c r="BN418" s="365"/>
      <c r="BO418" s="365"/>
      <c r="BP418" s="365"/>
      <c r="BQ418" s="365"/>
      <c r="BR418" s="365"/>
      <c r="BS418" s="365"/>
      <c r="BT418" s="365"/>
      <c r="BU418" s="365"/>
      <c r="BV418" s="395"/>
      <c r="BW418" s="395"/>
      <c r="BX418" s="395"/>
      <c r="BY418" s="396"/>
      <c r="BZ418" s="396"/>
      <c r="CA418" s="396"/>
      <c r="CB418" s="396"/>
      <c r="CC418" s="396"/>
      <c r="CD418" s="396"/>
      <c r="CE418" s="396"/>
      <c r="CF418" s="396"/>
      <c r="CG418" s="396"/>
      <c r="CH418" s="396"/>
      <c r="CI418" s="396"/>
      <c r="CJ418" s="396"/>
      <c r="CK418" s="396"/>
      <c r="CL418" s="396"/>
      <c r="CM418" s="396"/>
      <c r="CN418" s="396"/>
      <c r="CO418" s="396"/>
      <c r="CP418" s="396"/>
      <c r="CQ418" s="396"/>
      <c r="CR418" s="380" t="s">
        <v>4606</v>
      </c>
      <c r="CS418" s="396"/>
      <c r="CT418" s="396"/>
      <c r="CU418" s="396"/>
      <c r="CV418" s="396"/>
      <c r="CW418" s="396"/>
      <c r="CX418" s="396"/>
      <c r="CY418" s="396"/>
      <c r="CZ418" s="396"/>
      <c r="DA418" s="396"/>
      <c r="DB418" s="396"/>
      <c r="DC418" s="396"/>
      <c r="DD418" s="396"/>
    </row>
    <row r="419" spans="37:108" ht="15" hidden="1" customHeight="1">
      <c r="AK419" s="113" t="str">
        <f t="shared" si="18"/>
        <v/>
      </c>
      <c r="AL419" s="113" t="str">
        <f t="shared" si="19"/>
        <v/>
      </c>
      <c r="AM419" s="114" t="str">
        <f t="shared" si="20"/>
        <v/>
      </c>
      <c r="AN419" s="395"/>
      <c r="AO419" s="114">
        <v>411</v>
      </c>
      <c r="AP419" s="365"/>
      <c r="AQ419" s="365"/>
      <c r="AR419" s="365"/>
      <c r="AS419" s="365"/>
      <c r="AT419" s="365"/>
      <c r="AU419" s="365"/>
      <c r="AV419" s="365"/>
      <c r="AW419" s="365"/>
      <c r="AX419" s="365"/>
      <c r="AY419" s="365"/>
      <c r="AZ419" s="365"/>
      <c r="BA419" s="365"/>
      <c r="BB419" s="365"/>
      <c r="BC419" s="365"/>
      <c r="BD419" s="365"/>
      <c r="BE419" s="365"/>
      <c r="BF419" s="365"/>
      <c r="BG419" s="365"/>
      <c r="BH419" s="365"/>
      <c r="BI419" s="114" t="s">
        <v>4607</v>
      </c>
      <c r="BJ419" s="365"/>
      <c r="BK419" s="365"/>
      <c r="BL419" s="365"/>
      <c r="BM419" s="365"/>
      <c r="BN419" s="365"/>
      <c r="BO419" s="365"/>
      <c r="BP419" s="365"/>
      <c r="BQ419" s="365"/>
      <c r="BR419" s="365"/>
      <c r="BS419" s="365"/>
      <c r="BT419" s="365"/>
      <c r="BU419" s="365"/>
      <c r="BV419" s="395"/>
      <c r="BW419" s="395"/>
      <c r="BX419" s="395"/>
      <c r="BY419" s="396"/>
      <c r="BZ419" s="396"/>
      <c r="CA419" s="396"/>
      <c r="CB419" s="396"/>
      <c r="CC419" s="396"/>
      <c r="CD419" s="396"/>
      <c r="CE419" s="396"/>
      <c r="CF419" s="396"/>
      <c r="CG419" s="396"/>
      <c r="CH419" s="396"/>
      <c r="CI419" s="396"/>
      <c r="CJ419" s="396"/>
      <c r="CK419" s="396"/>
      <c r="CL419" s="396"/>
      <c r="CM419" s="396"/>
      <c r="CN419" s="396"/>
      <c r="CO419" s="396"/>
      <c r="CP419" s="396"/>
      <c r="CQ419" s="396"/>
      <c r="CR419" s="380" t="s">
        <v>4608</v>
      </c>
      <c r="CS419" s="396"/>
      <c r="CT419" s="396"/>
      <c r="CU419" s="396"/>
      <c r="CV419" s="396"/>
      <c r="CW419" s="396"/>
      <c r="CX419" s="396"/>
      <c r="CY419" s="396"/>
      <c r="CZ419" s="396"/>
      <c r="DA419" s="396"/>
      <c r="DB419" s="396"/>
      <c r="DC419" s="396"/>
      <c r="DD419" s="396"/>
    </row>
    <row r="420" spans="37:108" ht="15" hidden="1" customHeight="1">
      <c r="AK420" s="113" t="str">
        <f t="shared" si="18"/>
        <v/>
      </c>
      <c r="AL420" s="113" t="str">
        <f t="shared" si="19"/>
        <v/>
      </c>
      <c r="AM420" s="114" t="str">
        <f t="shared" si="20"/>
        <v/>
      </c>
      <c r="AN420" s="395"/>
      <c r="AO420" s="114">
        <v>412</v>
      </c>
      <c r="AP420" s="365"/>
      <c r="AQ420" s="365"/>
      <c r="AR420" s="365"/>
      <c r="AS420" s="365"/>
      <c r="AT420" s="365"/>
      <c r="AU420" s="365"/>
      <c r="AV420" s="365"/>
      <c r="AW420" s="365"/>
      <c r="AX420" s="365"/>
      <c r="AY420" s="365"/>
      <c r="AZ420" s="365"/>
      <c r="BA420" s="365"/>
      <c r="BB420" s="365"/>
      <c r="BC420" s="365"/>
      <c r="BD420" s="365"/>
      <c r="BE420" s="365"/>
      <c r="BF420" s="365"/>
      <c r="BG420" s="365"/>
      <c r="BH420" s="365"/>
      <c r="BI420" s="114" t="s">
        <v>4609</v>
      </c>
      <c r="BJ420" s="365"/>
      <c r="BK420" s="365"/>
      <c r="BL420" s="365"/>
      <c r="BM420" s="365"/>
      <c r="BN420" s="365"/>
      <c r="BO420" s="365"/>
      <c r="BP420" s="365"/>
      <c r="BQ420" s="365"/>
      <c r="BR420" s="365"/>
      <c r="BS420" s="365"/>
      <c r="BT420" s="365"/>
      <c r="BU420" s="365"/>
      <c r="BV420" s="395"/>
      <c r="BW420" s="395"/>
      <c r="BX420" s="395"/>
      <c r="BY420" s="396"/>
      <c r="BZ420" s="396"/>
      <c r="CA420" s="396"/>
      <c r="CB420" s="396"/>
      <c r="CC420" s="396"/>
      <c r="CD420" s="396"/>
      <c r="CE420" s="396"/>
      <c r="CF420" s="396"/>
      <c r="CG420" s="396"/>
      <c r="CH420" s="396"/>
      <c r="CI420" s="396"/>
      <c r="CJ420" s="396"/>
      <c r="CK420" s="396"/>
      <c r="CL420" s="396"/>
      <c r="CM420" s="396"/>
      <c r="CN420" s="396"/>
      <c r="CO420" s="396"/>
      <c r="CP420" s="396"/>
      <c r="CQ420" s="396"/>
      <c r="CR420" s="380" t="s">
        <v>4610</v>
      </c>
      <c r="CS420" s="396"/>
      <c r="CT420" s="396"/>
      <c r="CU420" s="396"/>
      <c r="CV420" s="396"/>
      <c r="CW420" s="396"/>
      <c r="CX420" s="396"/>
      <c r="CY420" s="396"/>
      <c r="CZ420" s="396"/>
      <c r="DA420" s="396"/>
      <c r="DB420" s="396"/>
      <c r="DC420" s="396"/>
      <c r="DD420" s="396"/>
    </row>
    <row r="421" spans="37:108" ht="15" hidden="1" customHeight="1">
      <c r="AK421" s="113" t="str">
        <f t="shared" si="18"/>
        <v/>
      </c>
      <c r="AL421" s="113" t="str">
        <f t="shared" si="19"/>
        <v/>
      </c>
      <c r="AM421" s="114" t="str">
        <f t="shared" si="20"/>
        <v/>
      </c>
      <c r="AN421" s="395"/>
      <c r="AO421" s="114">
        <v>413</v>
      </c>
      <c r="AP421" s="365"/>
      <c r="AQ421" s="365"/>
      <c r="AR421" s="365"/>
      <c r="AS421" s="365"/>
      <c r="AT421" s="365"/>
      <c r="AU421" s="365"/>
      <c r="AV421" s="365"/>
      <c r="AW421" s="365"/>
      <c r="AX421" s="365"/>
      <c r="AY421" s="365"/>
      <c r="AZ421" s="365"/>
      <c r="BA421" s="365"/>
      <c r="BB421" s="365"/>
      <c r="BC421" s="365"/>
      <c r="BD421" s="365"/>
      <c r="BE421" s="365"/>
      <c r="BF421" s="365"/>
      <c r="BG421" s="365"/>
      <c r="BH421" s="365"/>
      <c r="BI421" s="114" t="s">
        <v>4611</v>
      </c>
      <c r="BJ421" s="365"/>
      <c r="BK421" s="365"/>
      <c r="BL421" s="365"/>
      <c r="BM421" s="365"/>
      <c r="BN421" s="365"/>
      <c r="BO421" s="365"/>
      <c r="BP421" s="365"/>
      <c r="BQ421" s="365"/>
      <c r="BR421" s="365"/>
      <c r="BS421" s="365"/>
      <c r="BT421" s="365"/>
      <c r="BU421" s="365"/>
      <c r="BV421" s="395"/>
      <c r="BW421" s="395"/>
      <c r="BX421" s="395"/>
      <c r="BY421" s="396"/>
      <c r="BZ421" s="396"/>
      <c r="CA421" s="396"/>
      <c r="CB421" s="396"/>
      <c r="CC421" s="396"/>
      <c r="CD421" s="396"/>
      <c r="CE421" s="396"/>
      <c r="CF421" s="396"/>
      <c r="CG421" s="396"/>
      <c r="CH421" s="396"/>
      <c r="CI421" s="396"/>
      <c r="CJ421" s="396"/>
      <c r="CK421" s="396"/>
      <c r="CL421" s="396"/>
      <c r="CM421" s="396"/>
      <c r="CN421" s="396"/>
      <c r="CO421" s="396"/>
      <c r="CP421" s="396"/>
      <c r="CQ421" s="396"/>
      <c r="CR421" s="380" t="s">
        <v>4612</v>
      </c>
      <c r="CS421" s="396"/>
      <c r="CT421" s="396"/>
      <c r="CU421" s="396"/>
      <c r="CV421" s="396"/>
      <c r="CW421" s="396"/>
      <c r="CX421" s="396"/>
      <c r="CY421" s="396"/>
      <c r="CZ421" s="396"/>
      <c r="DA421" s="396"/>
      <c r="DB421" s="396"/>
      <c r="DC421" s="396"/>
      <c r="DD421" s="396"/>
    </row>
    <row r="422" spans="37:108" ht="15" hidden="1" customHeight="1">
      <c r="AK422" s="113" t="str">
        <f t="shared" si="18"/>
        <v/>
      </c>
      <c r="AL422" s="113" t="str">
        <f t="shared" si="19"/>
        <v/>
      </c>
      <c r="AM422" s="114" t="str">
        <f t="shared" si="20"/>
        <v/>
      </c>
      <c r="AN422" s="395"/>
      <c r="AO422" s="114">
        <v>414</v>
      </c>
      <c r="AP422" s="365"/>
      <c r="AQ422" s="365"/>
      <c r="AR422" s="365"/>
      <c r="AS422" s="365"/>
      <c r="AT422" s="365"/>
      <c r="AU422" s="365"/>
      <c r="AV422" s="365"/>
      <c r="AW422" s="365"/>
      <c r="AX422" s="365"/>
      <c r="AY422" s="365"/>
      <c r="AZ422" s="365"/>
      <c r="BA422" s="365"/>
      <c r="BB422" s="365"/>
      <c r="BC422" s="365"/>
      <c r="BD422" s="365"/>
      <c r="BE422" s="365"/>
      <c r="BF422" s="365"/>
      <c r="BG422" s="365"/>
      <c r="BH422" s="365"/>
      <c r="BI422" s="114" t="s">
        <v>4613</v>
      </c>
      <c r="BJ422" s="365"/>
      <c r="BK422" s="365"/>
      <c r="BL422" s="365"/>
      <c r="BM422" s="365"/>
      <c r="BN422" s="365"/>
      <c r="BO422" s="365"/>
      <c r="BP422" s="365"/>
      <c r="BQ422" s="365"/>
      <c r="BR422" s="365"/>
      <c r="BS422" s="365"/>
      <c r="BT422" s="365"/>
      <c r="BU422" s="365"/>
      <c r="BV422" s="395"/>
      <c r="BW422" s="395"/>
      <c r="BX422" s="395"/>
      <c r="BY422" s="396"/>
      <c r="BZ422" s="396"/>
      <c r="CA422" s="396"/>
      <c r="CB422" s="396"/>
      <c r="CC422" s="396"/>
      <c r="CD422" s="396"/>
      <c r="CE422" s="396"/>
      <c r="CF422" s="396"/>
      <c r="CG422" s="396"/>
      <c r="CH422" s="396"/>
      <c r="CI422" s="396"/>
      <c r="CJ422" s="396"/>
      <c r="CK422" s="396"/>
      <c r="CL422" s="396"/>
      <c r="CM422" s="396"/>
      <c r="CN422" s="396"/>
      <c r="CO422" s="396"/>
      <c r="CP422" s="396"/>
      <c r="CQ422" s="396"/>
      <c r="CR422" s="380" t="s">
        <v>4614</v>
      </c>
      <c r="CS422" s="396"/>
      <c r="CT422" s="396"/>
      <c r="CU422" s="396"/>
      <c r="CV422" s="396"/>
      <c r="CW422" s="396"/>
      <c r="CX422" s="396"/>
      <c r="CY422" s="396"/>
      <c r="CZ422" s="396"/>
      <c r="DA422" s="396"/>
      <c r="DB422" s="396"/>
      <c r="DC422" s="396"/>
      <c r="DD422" s="396"/>
    </row>
    <row r="423" spans="37:108" ht="15" hidden="1" customHeight="1">
      <c r="AK423" s="113" t="str">
        <f t="shared" si="18"/>
        <v/>
      </c>
      <c r="AL423" s="113" t="str">
        <f t="shared" si="19"/>
        <v/>
      </c>
      <c r="AM423" s="114" t="str">
        <f t="shared" si="20"/>
        <v/>
      </c>
      <c r="AN423" s="395"/>
      <c r="AO423" s="114">
        <v>415</v>
      </c>
      <c r="AP423" s="365"/>
      <c r="AQ423" s="365"/>
      <c r="AR423" s="365"/>
      <c r="AS423" s="365"/>
      <c r="AT423" s="365"/>
      <c r="AU423" s="365"/>
      <c r="AV423" s="365"/>
      <c r="AW423" s="365"/>
      <c r="AX423" s="365"/>
      <c r="AY423" s="365"/>
      <c r="AZ423" s="365"/>
      <c r="BA423" s="365"/>
      <c r="BB423" s="365"/>
      <c r="BC423" s="365"/>
      <c r="BD423" s="365"/>
      <c r="BE423" s="365"/>
      <c r="BF423" s="365"/>
      <c r="BG423" s="365"/>
      <c r="BH423" s="365"/>
      <c r="BI423" s="114" t="s">
        <v>4615</v>
      </c>
      <c r="BJ423" s="365"/>
      <c r="BK423" s="365"/>
      <c r="BL423" s="365"/>
      <c r="BM423" s="365"/>
      <c r="BN423" s="365"/>
      <c r="BO423" s="365"/>
      <c r="BP423" s="365"/>
      <c r="BQ423" s="365"/>
      <c r="BR423" s="365"/>
      <c r="BS423" s="365"/>
      <c r="BT423" s="365"/>
      <c r="BU423" s="365"/>
      <c r="BV423" s="395"/>
      <c r="BW423" s="395"/>
      <c r="BX423" s="395"/>
      <c r="BY423" s="396"/>
      <c r="BZ423" s="396"/>
      <c r="CA423" s="396"/>
      <c r="CB423" s="396"/>
      <c r="CC423" s="396"/>
      <c r="CD423" s="396"/>
      <c r="CE423" s="396"/>
      <c r="CF423" s="396"/>
      <c r="CG423" s="396"/>
      <c r="CH423" s="396"/>
      <c r="CI423" s="396"/>
      <c r="CJ423" s="396"/>
      <c r="CK423" s="396"/>
      <c r="CL423" s="396"/>
      <c r="CM423" s="396"/>
      <c r="CN423" s="396"/>
      <c r="CO423" s="396"/>
      <c r="CP423" s="396"/>
      <c r="CQ423" s="396"/>
      <c r="CR423" s="380" t="s">
        <v>4616</v>
      </c>
      <c r="CS423" s="396"/>
      <c r="CT423" s="396"/>
      <c r="CU423" s="396"/>
      <c r="CV423" s="396"/>
      <c r="CW423" s="396"/>
      <c r="CX423" s="396"/>
      <c r="CY423" s="396"/>
      <c r="CZ423" s="396"/>
      <c r="DA423" s="396"/>
      <c r="DB423" s="396"/>
      <c r="DC423" s="396"/>
      <c r="DD423" s="396"/>
    </row>
    <row r="424" spans="37:108" ht="15" hidden="1" customHeight="1">
      <c r="AK424" s="113" t="str">
        <f t="shared" si="18"/>
        <v/>
      </c>
      <c r="AL424" s="113" t="str">
        <f t="shared" si="19"/>
        <v/>
      </c>
      <c r="AM424" s="114" t="str">
        <f t="shared" si="20"/>
        <v/>
      </c>
      <c r="AN424" s="395"/>
      <c r="AO424" s="114">
        <v>416</v>
      </c>
      <c r="AP424" s="365"/>
      <c r="AQ424" s="365"/>
      <c r="AR424" s="365"/>
      <c r="AS424" s="365"/>
      <c r="AT424" s="365"/>
      <c r="AU424" s="365"/>
      <c r="AV424" s="365"/>
      <c r="AW424" s="365"/>
      <c r="AX424" s="365"/>
      <c r="AY424" s="365"/>
      <c r="AZ424" s="365"/>
      <c r="BA424" s="365"/>
      <c r="BB424" s="365"/>
      <c r="BC424" s="365"/>
      <c r="BD424" s="365"/>
      <c r="BE424" s="365"/>
      <c r="BF424" s="365"/>
      <c r="BG424" s="365"/>
      <c r="BH424" s="365"/>
      <c r="BI424" s="114" t="s">
        <v>4617</v>
      </c>
      <c r="BJ424" s="365"/>
      <c r="BK424" s="365"/>
      <c r="BL424" s="365"/>
      <c r="BM424" s="365"/>
      <c r="BN424" s="365"/>
      <c r="BO424" s="365"/>
      <c r="BP424" s="365"/>
      <c r="BQ424" s="365"/>
      <c r="BR424" s="365"/>
      <c r="BS424" s="365"/>
      <c r="BT424" s="365"/>
      <c r="BU424" s="365"/>
      <c r="BV424" s="395"/>
      <c r="BW424" s="395"/>
      <c r="BX424" s="395"/>
      <c r="BY424" s="396"/>
      <c r="BZ424" s="396"/>
      <c r="CA424" s="396"/>
      <c r="CB424" s="396"/>
      <c r="CC424" s="396"/>
      <c r="CD424" s="396"/>
      <c r="CE424" s="396"/>
      <c r="CF424" s="396"/>
      <c r="CG424" s="396"/>
      <c r="CH424" s="396"/>
      <c r="CI424" s="396"/>
      <c r="CJ424" s="396"/>
      <c r="CK424" s="396"/>
      <c r="CL424" s="396"/>
      <c r="CM424" s="396"/>
      <c r="CN424" s="396"/>
      <c r="CO424" s="396"/>
      <c r="CP424" s="396"/>
      <c r="CQ424" s="396"/>
      <c r="CR424" s="380" t="s">
        <v>4618</v>
      </c>
      <c r="CS424" s="396"/>
      <c r="CT424" s="396"/>
      <c r="CU424" s="396"/>
      <c r="CV424" s="396"/>
      <c r="CW424" s="396"/>
      <c r="CX424" s="396"/>
      <c r="CY424" s="396"/>
      <c r="CZ424" s="396"/>
      <c r="DA424" s="396"/>
      <c r="DB424" s="396"/>
      <c r="DC424" s="396"/>
      <c r="DD424" s="396"/>
    </row>
    <row r="425" spans="37:108" ht="15" hidden="1" customHeight="1">
      <c r="AK425" s="113" t="str">
        <f t="shared" si="18"/>
        <v/>
      </c>
      <c r="AL425" s="113" t="str">
        <f t="shared" si="19"/>
        <v/>
      </c>
      <c r="AM425" s="114" t="str">
        <f t="shared" si="20"/>
        <v/>
      </c>
      <c r="AN425" s="395"/>
      <c r="AO425" s="114">
        <v>417</v>
      </c>
      <c r="AP425" s="365"/>
      <c r="AQ425" s="365"/>
      <c r="AR425" s="365"/>
      <c r="AS425" s="365"/>
      <c r="AT425" s="365"/>
      <c r="AU425" s="365"/>
      <c r="AV425" s="365"/>
      <c r="AW425" s="365"/>
      <c r="AX425" s="365"/>
      <c r="AY425" s="365"/>
      <c r="AZ425" s="365"/>
      <c r="BA425" s="365"/>
      <c r="BB425" s="365"/>
      <c r="BC425" s="365"/>
      <c r="BD425" s="365"/>
      <c r="BE425" s="365"/>
      <c r="BF425" s="365"/>
      <c r="BG425" s="365"/>
      <c r="BH425" s="365"/>
      <c r="BI425" s="114" t="s">
        <v>4619</v>
      </c>
      <c r="BJ425" s="365"/>
      <c r="BK425" s="365"/>
      <c r="BL425" s="365"/>
      <c r="BM425" s="365"/>
      <c r="BN425" s="365"/>
      <c r="BO425" s="365"/>
      <c r="BP425" s="365"/>
      <c r="BQ425" s="365"/>
      <c r="BR425" s="365"/>
      <c r="BS425" s="365"/>
      <c r="BT425" s="365"/>
      <c r="BU425" s="365"/>
      <c r="BV425" s="395"/>
      <c r="BW425" s="395"/>
      <c r="BX425" s="395"/>
      <c r="BY425" s="396"/>
      <c r="BZ425" s="396"/>
      <c r="CA425" s="396"/>
      <c r="CB425" s="396"/>
      <c r="CC425" s="396"/>
      <c r="CD425" s="396"/>
      <c r="CE425" s="396"/>
      <c r="CF425" s="396"/>
      <c r="CG425" s="396"/>
      <c r="CH425" s="396"/>
      <c r="CI425" s="396"/>
      <c r="CJ425" s="396"/>
      <c r="CK425" s="396"/>
      <c r="CL425" s="396"/>
      <c r="CM425" s="396"/>
      <c r="CN425" s="396"/>
      <c r="CO425" s="396"/>
      <c r="CP425" s="396"/>
      <c r="CQ425" s="396"/>
      <c r="CR425" s="380" t="s">
        <v>4620</v>
      </c>
      <c r="CS425" s="396"/>
      <c r="CT425" s="396"/>
      <c r="CU425" s="396"/>
      <c r="CV425" s="396"/>
      <c r="CW425" s="396"/>
      <c r="CX425" s="396"/>
      <c r="CY425" s="396"/>
      <c r="CZ425" s="396"/>
      <c r="DA425" s="396"/>
      <c r="DB425" s="396"/>
      <c r="DC425" s="396"/>
      <c r="DD425" s="396"/>
    </row>
    <row r="426" spans="37:108" ht="15" hidden="1" customHeight="1">
      <c r="AK426" s="113" t="str">
        <f t="shared" si="18"/>
        <v/>
      </c>
      <c r="AL426" s="113" t="str">
        <f t="shared" si="19"/>
        <v/>
      </c>
      <c r="AM426" s="114" t="str">
        <f t="shared" si="20"/>
        <v/>
      </c>
      <c r="AN426" s="395"/>
      <c r="AO426" s="114">
        <v>418</v>
      </c>
      <c r="AP426" s="365"/>
      <c r="AQ426" s="365"/>
      <c r="AR426" s="365"/>
      <c r="AS426" s="365"/>
      <c r="AT426" s="365"/>
      <c r="AU426" s="365"/>
      <c r="AV426" s="365"/>
      <c r="AW426" s="365"/>
      <c r="AX426" s="365"/>
      <c r="AY426" s="365"/>
      <c r="AZ426" s="365"/>
      <c r="BA426" s="365"/>
      <c r="BB426" s="365"/>
      <c r="BC426" s="365"/>
      <c r="BD426" s="365"/>
      <c r="BE426" s="365"/>
      <c r="BF426" s="365"/>
      <c r="BG426" s="365"/>
      <c r="BH426" s="365"/>
      <c r="BI426" s="114" t="s">
        <v>4621</v>
      </c>
      <c r="BJ426" s="365"/>
      <c r="BK426" s="365"/>
      <c r="BL426" s="365"/>
      <c r="BM426" s="365"/>
      <c r="BN426" s="365"/>
      <c r="BO426" s="365"/>
      <c r="BP426" s="365"/>
      <c r="BQ426" s="365"/>
      <c r="BR426" s="365"/>
      <c r="BS426" s="365"/>
      <c r="BT426" s="365"/>
      <c r="BU426" s="365"/>
      <c r="BV426" s="395"/>
      <c r="BW426" s="395"/>
      <c r="BX426" s="395"/>
      <c r="BY426" s="396"/>
      <c r="BZ426" s="396"/>
      <c r="CA426" s="396"/>
      <c r="CB426" s="396"/>
      <c r="CC426" s="396"/>
      <c r="CD426" s="396"/>
      <c r="CE426" s="396"/>
      <c r="CF426" s="396"/>
      <c r="CG426" s="396"/>
      <c r="CH426" s="396"/>
      <c r="CI426" s="396"/>
      <c r="CJ426" s="396"/>
      <c r="CK426" s="396"/>
      <c r="CL426" s="396"/>
      <c r="CM426" s="396"/>
      <c r="CN426" s="396"/>
      <c r="CO426" s="396"/>
      <c r="CP426" s="396"/>
      <c r="CQ426" s="396"/>
      <c r="CR426" s="380" t="s">
        <v>4622</v>
      </c>
      <c r="CS426" s="396"/>
      <c r="CT426" s="396"/>
      <c r="CU426" s="396"/>
      <c r="CV426" s="396"/>
      <c r="CW426" s="396"/>
      <c r="CX426" s="396"/>
      <c r="CY426" s="396"/>
      <c r="CZ426" s="396"/>
      <c r="DA426" s="396"/>
      <c r="DB426" s="396"/>
      <c r="DC426" s="396"/>
      <c r="DD426" s="396"/>
    </row>
    <row r="427" spans="37:108" ht="15" hidden="1" customHeight="1">
      <c r="AK427" s="113" t="str">
        <f t="shared" si="18"/>
        <v/>
      </c>
      <c r="AL427" s="113" t="str">
        <f t="shared" si="19"/>
        <v/>
      </c>
      <c r="AM427" s="114" t="str">
        <f t="shared" si="20"/>
        <v/>
      </c>
      <c r="AN427" s="395"/>
      <c r="AO427" s="114">
        <v>419</v>
      </c>
      <c r="AP427" s="365"/>
      <c r="AQ427" s="365"/>
      <c r="AR427" s="365"/>
      <c r="AS427" s="365"/>
      <c r="AT427" s="365"/>
      <c r="AU427" s="365"/>
      <c r="AV427" s="365"/>
      <c r="AW427" s="365"/>
      <c r="AX427" s="365"/>
      <c r="AY427" s="365"/>
      <c r="AZ427" s="365"/>
      <c r="BA427" s="365"/>
      <c r="BB427" s="365"/>
      <c r="BC427" s="365"/>
      <c r="BD427" s="365"/>
      <c r="BE427" s="365"/>
      <c r="BF427" s="365"/>
      <c r="BG427" s="365"/>
      <c r="BH427" s="365"/>
      <c r="BI427" s="114" t="s">
        <v>4623</v>
      </c>
      <c r="BJ427" s="365"/>
      <c r="BK427" s="365"/>
      <c r="BL427" s="365"/>
      <c r="BM427" s="365"/>
      <c r="BN427" s="365"/>
      <c r="BO427" s="365"/>
      <c r="BP427" s="365"/>
      <c r="BQ427" s="365"/>
      <c r="BR427" s="365"/>
      <c r="BS427" s="365"/>
      <c r="BT427" s="365"/>
      <c r="BU427" s="365"/>
      <c r="BV427" s="395"/>
      <c r="BW427" s="395"/>
      <c r="BX427" s="395"/>
      <c r="BY427" s="396"/>
      <c r="BZ427" s="396"/>
      <c r="CA427" s="396"/>
      <c r="CB427" s="396"/>
      <c r="CC427" s="396"/>
      <c r="CD427" s="396"/>
      <c r="CE427" s="396"/>
      <c r="CF427" s="396"/>
      <c r="CG427" s="396"/>
      <c r="CH427" s="396"/>
      <c r="CI427" s="396"/>
      <c r="CJ427" s="396"/>
      <c r="CK427" s="396"/>
      <c r="CL427" s="396"/>
      <c r="CM427" s="396"/>
      <c r="CN427" s="396"/>
      <c r="CO427" s="396"/>
      <c r="CP427" s="396"/>
      <c r="CQ427" s="396"/>
      <c r="CR427" s="380" t="s">
        <v>4624</v>
      </c>
      <c r="CS427" s="396"/>
      <c r="CT427" s="396"/>
      <c r="CU427" s="396"/>
      <c r="CV427" s="396"/>
      <c r="CW427" s="396"/>
      <c r="CX427" s="396"/>
      <c r="CY427" s="396"/>
      <c r="CZ427" s="396"/>
      <c r="DA427" s="396"/>
      <c r="DB427" s="396"/>
      <c r="DC427" s="396"/>
      <c r="DD427" s="396"/>
    </row>
    <row r="428" spans="37:108" ht="15" hidden="1" customHeight="1">
      <c r="AK428" s="113" t="str">
        <f t="shared" si="18"/>
        <v/>
      </c>
      <c r="AL428" s="113" t="str">
        <f t="shared" si="19"/>
        <v/>
      </c>
      <c r="AM428" s="114" t="str">
        <f t="shared" si="20"/>
        <v/>
      </c>
      <c r="AN428" s="395"/>
      <c r="AO428" s="114">
        <v>420</v>
      </c>
      <c r="AP428" s="365"/>
      <c r="AQ428" s="365"/>
      <c r="AR428" s="365"/>
      <c r="AS428" s="365"/>
      <c r="AT428" s="365"/>
      <c r="AU428" s="365"/>
      <c r="AV428" s="365"/>
      <c r="AW428" s="365"/>
      <c r="AX428" s="365"/>
      <c r="AY428" s="365"/>
      <c r="AZ428" s="365"/>
      <c r="BA428" s="365"/>
      <c r="BB428" s="365"/>
      <c r="BC428" s="365"/>
      <c r="BD428" s="365"/>
      <c r="BE428" s="365"/>
      <c r="BF428" s="365"/>
      <c r="BG428" s="365"/>
      <c r="BH428" s="365"/>
      <c r="BI428" s="114" t="s">
        <v>4625</v>
      </c>
      <c r="BJ428" s="365"/>
      <c r="BK428" s="365"/>
      <c r="BL428" s="365"/>
      <c r="BM428" s="365"/>
      <c r="BN428" s="365"/>
      <c r="BO428" s="365"/>
      <c r="BP428" s="365"/>
      <c r="BQ428" s="365"/>
      <c r="BR428" s="365"/>
      <c r="BS428" s="365"/>
      <c r="BT428" s="365"/>
      <c r="BU428" s="365"/>
      <c r="BV428" s="395"/>
      <c r="BW428" s="395"/>
      <c r="BX428" s="395"/>
      <c r="BY428" s="396"/>
      <c r="BZ428" s="396"/>
      <c r="CA428" s="396"/>
      <c r="CB428" s="396"/>
      <c r="CC428" s="396"/>
      <c r="CD428" s="396"/>
      <c r="CE428" s="396"/>
      <c r="CF428" s="396"/>
      <c r="CG428" s="396"/>
      <c r="CH428" s="396"/>
      <c r="CI428" s="396"/>
      <c r="CJ428" s="396"/>
      <c r="CK428" s="396"/>
      <c r="CL428" s="396"/>
      <c r="CM428" s="396"/>
      <c r="CN428" s="396"/>
      <c r="CO428" s="396"/>
      <c r="CP428" s="396"/>
      <c r="CQ428" s="396"/>
      <c r="CR428" s="380" t="s">
        <v>4626</v>
      </c>
      <c r="CS428" s="396"/>
      <c r="CT428" s="396"/>
      <c r="CU428" s="396"/>
      <c r="CV428" s="396"/>
      <c r="CW428" s="396"/>
      <c r="CX428" s="396"/>
      <c r="CY428" s="396"/>
      <c r="CZ428" s="396"/>
      <c r="DA428" s="396"/>
      <c r="DB428" s="396"/>
      <c r="DC428" s="396"/>
      <c r="DD428" s="396"/>
    </row>
    <row r="429" spans="37:108" ht="15" hidden="1" customHeight="1">
      <c r="AK429" s="113" t="str">
        <f t="shared" si="18"/>
        <v/>
      </c>
      <c r="AL429" s="113" t="str">
        <f t="shared" si="19"/>
        <v/>
      </c>
      <c r="AM429" s="114" t="str">
        <f t="shared" si="20"/>
        <v/>
      </c>
      <c r="AN429" s="395"/>
      <c r="AO429" s="114">
        <v>421</v>
      </c>
      <c r="AP429" s="365"/>
      <c r="AQ429" s="365"/>
      <c r="AR429" s="365"/>
      <c r="AS429" s="365"/>
      <c r="AT429" s="365"/>
      <c r="AU429" s="365"/>
      <c r="AV429" s="365"/>
      <c r="AW429" s="365"/>
      <c r="AX429" s="365"/>
      <c r="AY429" s="365"/>
      <c r="AZ429" s="365"/>
      <c r="BA429" s="365"/>
      <c r="BB429" s="365"/>
      <c r="BC429" s="365"/>
      <c r="BD429" s="365"/>
      <c r="BE429" s="365"/>
      <c r="BF429" s="365"/>
      <c r="BG429" s="365"/>
      <c r="BH429" s="365"/>
      <c r="BI429" s="114" t="s">
        <v>4627</v>
      </c>
      <c r="BJ429" s="365"/>
      <c r="BK429" s="365"/>
      <c r="BL429" s="365"/>
      <c r="BM429" s="365"/>
      <c r="BN429" s="365"/>
      <c r="BO429" s="365"/>
      <c r="BP429" s="365"/>
      <c r="BQ429" s="365"/>
      <c r="BR429" s="365"/>
      <c r="BS429" s="365"/>
      <c r="BT429" s="365"/>
      <c r="BU429" s="365"/>
      <c r="BV429" s="395"/>
      <c r="BW429" s="395"/>
      <c r="BX429" s="395"/>
      <c r="BY429" s="396"/>
      <c r="BZ429" s="396"/>
      <c r="CA429" s="396"/>
      <c r="CB429" s="396"/>
      <c r="CC429" s="396"/>
      <c r="CD429" s="396"/>
      <c r="CE429" s="396"/>
      <c r="CF429" s="396"/>
      <c r="CG429" s="396"/>
      <c r="CH429" s="396"/>
      <c r="CI429" s="396"/>
      <c r="CJ429" s="396"/>
      <c r="CK429" s="396"/>
      <c r="CL429" s="396"/>
      <c r="CM429" s="396"/>
      <c r="CN429" s="396"/>
      <c r="CO429" s="396"/>
      <c r="CP429" s="396"/>
      <c r="CQ429" s="396"/>
      <c r="CR429" s="380" t="s">
        <v>4628</v>
      </c>
      <c r="CS429" s="396"/>
      <c r="CT429" s="396"/>
      <c r="CU429" s="396"/>
      <c r="CV429" s="396"/>
      <c r="CW429" s="396"/>
      <c r="CX429" s="396"/>
      <c r="CY429" s="396"/>
      <c r="CZ429" s="396"/>
      <c r="DA429" s="396"/>
      <c r="DB429" s="396"/>
      <c r="DC429" s="396"/>
      <c r="DD429" s="396"/>
    </row>
    <row r="430" spans="37:108" ht="15" hidden="1" customHeight="1">
      <c r="AK430" s="113" t="str">
        <f t="shared" si="18"/>
        <v/>
      </c>
      <c r="AL430" s="113" t="str">
        <f t="shared" si="19"/>
        <v/>
      </c>
      <c r="AM430" s="114" t="str">
        <f t="shared" si="20"/>
        <v/>
      </c>
      <c r="AN430" s="395"/>
      <c r="AO430" s="114">
        <v>422</v>
      </c>
      <c r="AP430" s="365"/>
      <c r="AQ430" s="365"/>
      <c r="AR430" s="365"/>
      <c r="AS430" s="365"/>
      <c r="AT430" s="365"/>
      <c r="AU430" s="365"/>
      <c r="AV430" s="365"/>
      <c r="AW430" s="365"/>
      <c r="AX430" s="365"/>
      <c r="AY430" s="365"/>
      <c r="AZ430" s="365"/>
      <c r="BA430" s="365"/>
      <c r="BB430" s="365"/>
      <c r="BC430" s="365"/>
      <c r="BD430" s="365"/>
      <c r="BE430" s="365"/>
      <c r="BF430" s="365"/>
      <c r="BG430" s="365"/>
      <c r="BH430" s="365"/>
      <c r="BI430" s="114" t="s">
        <v>4629</v>
      </c>
      <c r="BJ430" s="365"/>
      <c r="BK430" s="365"/>
      <c r="BL430" s="365"/>
      <c r="BM430" s="365"/>
      <c r="BN430" s="365"/>
      <c r="BO430" s="365"/>
      <c r="BP430" s="365"/>
      <c r="BQ430" s="365"/>
      <c r="BR430" s="365"/>
      <c r="BS430" s="365"/>
      <c r="BT430" s="365"/>
      <c r="BU430" s="365"/>
      <c r="BV430" s="395"/>
      <c r="BW430" s="395"/>
      <c r="BX430" s="395"/>
      <c r="BY430" s="396"/>
      <c r="BZ430" s="396"/>
      <c r="CA430" s="396"/>
      <c r="CB430" s="396"/>
      <c r="CC430" s="396"/>
      <c r="CD430" s="396"/>
      <c r="CE430" s="396"/>
      <c r="CF430" s="396"/>
      <c r="CG430" s="396"/>
      <c r="CH430" s="396"/>
      <c r="CI430" s="396"/>
      <c r="CJ430" s="396"/>
      <c r="CK430" s="396"/>
      <c r="CL430" s="396"/>
      <c r="CM430" s="396"/>
      <c r="CN430" s="396"/>
      <c r="CO430" s="396"/>
      <c r="CP430" s="396"/>
      <c r="CQ430" s="396"/>
      <c r="CR430" s="380" t="s">
        <v>4630</v>
      </c>
      <c r="CS430" s="396"/>
      <c r="CT430" s="396"/>
      <c r="CU430" s="396"/>
      <c r="CV430" s="396"/>
      <c r="CW430" s="396"/>
      <c r="CX430" s="396"/>
      <c r="CY430" s="396"/>
      <c r="CZ430" s="396"/>
      <c r="DA430" s="396"/>
      <c r="DB430" s="396"/>
      <c r="DC430" s="396"/>
      <c r="DD430" s="396"/>
    </row>
    <row r="431" spans="37:108" ht="15" hidden="1" customHeight="1">
      <c r="AK431" s="113" t="str">
        <f t="shared" si="18"/>
        <v/>
      </c>
      <c r="AL431" s="113" t="str">
        <f t="shared" si="19"/>
        <v/>
      </c>
      <c r="AM431" s="114" t="str">
        <f t="shared" si="20"/>
        <v/>
      </c>
      <c r="AN431" s="395"/>
      <c r="AO431" s="114">
        <v>423</v>
      </c>
      <c r="AP431" s="365"/>
      <c r="AQ431" s="365"/>
      <c r="AR431" s="365"/>
      <c r="AS431" s="365"/>
      <c r="AT431" s="365"/>
      <c r="AU431" s="365"/>
      <c r="AV431" s="365"/>
      <c r="AW431" s="365"/>
      <c r="AX431" s="365"/>
      <c r="AY431" s="365"/>
      <c r="AZ431" s="365"/>
      <c r="BA431" s="365"/>
      <c r="BB431" s="365"/>
      <c r="BC431" s="365"/>
      <c r="BD431" s="365"/>
      <c r="BE431" s="365"/>
      <c r="BF431" s="365"/>
      <c r="BG431" s="365"/>
      <c r="BH431" s="365"/>
      <c r="BI431" s="114" t="s">
        <v>4631</v>
      </c>
      <c r="BJ431" s="365"/>
      <c r="BK431" s="365"/>
      <c r="BL431" s="365"/>
      <c r="BM431" s="365"/>
      <c r="BN431" s="365"/>
      <c r="BO431" s="365"/>
      <c r="BP431" s="365"/>
      <c r="BQ431" s="365"/>
      <c r="BR431" s="365"/>
      <c r="BS431" s="365"/>
      <c r="BT431" s="365"/>
      <c r="BU431" s="365"/>
      <c r="BV431" s="395"/>
      <c r="BW431" s="395"/>
      <c r="BX431" s="395"/>
      <c r="BY431" s="396"/>
      <c r="BZ431" s="396"/>
      <c r="CA431" s="396"/>
      <c r="CB431" s="396"/>
      <c r="CC431" s="396"/>
      <c r="CD431" s="396"/>
      <c r="CE431" s="396"/>
      <c r="CF431" s="396"/>
      <c r="CG431" s="396"/>
      <c r="CH431" s="396"/>
      <c r="CI431" s="396"/>
      <c r="CJ431" s="396"/>
      <c r="CK431" s="396"/>
      <c r="CL431" s="396"/>
      <c r="CM431" s="396"/>
      <c r="CN431" s="396"/>
      <c r="CO431" s="396"/>
      <c r="CP431" s="396"/>
      <c r="CQ431" s="396"/>
      <c r="CR431" s="380" t="s">
        <v>4632</v>
      </c>
      <c r="CS431" s="396"/>
      <c r="CT431" s="396"/>
      <c r="CU431" s="396"/>
      <c r="CV431" s="396"/>
      <c r="CW431" s="396"/>
      <c r="CX431" s="396"/>
      <c r="CY431" s="396"/>
      <c r="CZ431" s="396"/>
      <c r="DA431" s="396"/>
      <c r="DB431" s="396"/>
      <c r="DC431" s="396"/>
      <c r="DD431" s="396"/>
    </row>
    <row r="432" spans="37:108" ht="15" hidden="1" customHeight="1">
      <c r="AK432" s="113" t="str">
        <f t="shared" si="18"/>
        <v/>
      </c>
      <c r="AL432" s="113" t="str">
        <f t="shared" si="19"/>
        <v/>
      </c>
      <c r="AM432" s="114" t="str">
        <f t="shared" si="20"/>
        <v/>
      </c>
      <c r="AN432" s="395"/>
      <c r="AO432" s="114">
        <v>424</v>
      </c>
      <c r="AP432" s="365"/>
      <c r="AQ432" s="365"/>
      <c r="AR432" s="365"/>
      <c r="AS432" s="365"/>
      <c r="AT432" s="365"/>
      <c r="AU432" s="365"/>
      <c r="AV432" s="365"/>
      <c r="AW432" s="365"/>
      <c r="AX432" s="365"/>
      <c r="AY432" s="365"/>
      <c r="AZ432" s="365"/>
      <c r="BA432" s="365"/>
      <c r="BB432" s="365"/>
      <c r="BC432" s="365"/>
      <c r="BD432" s="365"/>
      <c r="BE432" s="365"/>
      <c r="BF432" s="365"/>
      <c r="BG432" s="365"/>
      <c r="BH432" s="365"/>
      <c r="BI432" s="114" t="s">
        <v>4633</v>
      </c>
      <c r="BJ432" s="365"/>
      <c r="BK432" s="365"/>
      <c r="BL432" s="365"/>
      <c r="BM432" s="365"/>
      <c r="BN432" s="365"/>
      <c r="BO432" s="365"/>
      <c r="BP432" s="365"/>
      <c r="BQ432" s="365"/>
      <c r="BR432" s="365"/>
      <c r="BS432" s="365"/>
      <c r="BT432" s="365"/>
      <c r="BU432" s="365"/>
      <c r="BV432" s="395"/>
      <c r="BW432" s="395"/>
      <c r="BX432" s="395"/>
      <c r="BY432" s="396"/>
      <c r="BZ432" s="396"/>
      <c r="CA432" s="396"/>
      <c r="CB432" s="396"/>
      <c r="CC432" s="396"/>
      <c r="CD432" s="396"/>
      <c r="CE432" s="396"/>
      <c r="CF432" s="396"/>
      <c r="CG432" s="396"/>
      <c r="CH432" s="396"/>
      <c r="CI432" s="396"/>
      <c r="CJ432" s="396"/>
      <c r="CK432" s="396"/>
      <c r="CL432" s="396"/>
      <c r="CM432" s="396"/>
      <c r="CN432" s="396"/>
      <c r="CO432" s="396"/>
      <c r="CP432" s="396"/>
      <c r="CQ432" s="396"/>
      <c r="CR432" s="380" t="s">
        <v>4634</v>
      </c>
      <c r="CS432" s="396"/>
      <c r="CT432" s="396"/>
      <c r="CU432" s="396"/>
      <c r="CV432" s="396"/>
      <c r="CW432" s="396"/>
      <c r="CX432" s="396"/>
      <c r="CY432" s="396"/>
      <c r="CZ432" s="396"/>
      <c r="DA432" s="396"/>
      <c r="DB432" s="396"/>
      <c r="DC432" s="396"/>
      <c r="DD432" s="396"/>
    </row>
    <row r="433" spans="37:108" ht="15" hidden="1" customHeight="1">
      <c r="AK433" s="113" t="str">
        <f t="shared" si="18"/>
        <v/>
      </c>
      <c r="AL433" s="113" t="str">
        <f t="shared" si="19"/>
        <v/>
      </c>
      <c r="AM433" s="114" t="str">
        <f t="shared" si="20"/>
        <v/>
      </c>
      <c r="AN433" s="395"/>
      <c r="AO433" s="114">
        <v>425</v>
      </c>
      <c r="AP433" s="365"/>
      <c r="AQ433" s="365"/>
      <c r="AR433" s="365"/>
      <c r="AS433" s="365"/>
      <c r="AT433" s="365"/>
      <c r="AU433" s="365"/>
      <c r="AV433" s="365"/>
      <c r="AW433" s="365"/>
      <c r="AX433" s="365"/>
      <c r="AY433" s="365"/>
      <c r="AZ433" s="365"/>
      <c r="BA433" s="365"/>
      <c r="BB433" s="365"/>
      <c r="BC433" s="365"/>
      <c r="BD433" s="365"/>
      <c r="BE433" s="365"/>
      <c r="BF433" s="365"/>
      <c r="BG433" s="365"/>
      <c r="BH433" s="365"/>
      <c r="BI433" s="114" t="s">
        <v>4635</v>
      </c>
      <c r="BJ433" s="365"/>
      <c r="BK433" s="365"/>
      <c r="BL433" s="365"/>
      <c r="BM433" s="365"/>
      <c r="BN433" s="365"/>
      <c r="BO433" s="365"/>
      <c r="BP433" s="365"/>
      <c r="BQ433" s="365"/>
      <c r="BR433" s="365"/>
      <c r="BS433" s="365"/>
      <c r="BT433" s="365"/>
      <c r="BU433" s="365"/>
      <c r="BV433" s="395"/>
      <c r="BW433" s="395"/>
      <c r="BX433" s="395"/>
      <c r="BY433" s="396"/>
      <c r="BZ433" s="396"/>
      <c r="CA433" s="396"/>
      <c r="CB433" s="396"/>
      <c r="CC433" s="396"/>
      <c r="CD433" s="396"/>
      <c r="CE433" s="396"/>
      <c r="CF433" s="396"/>
      <c r="CG433" s="396"/>
      <c r="CH433" s="396"/>
      <c r="CI433" s="396"/>
      <c r="CJ433" s="396"/>
      <c r="CK433" s="396"/>
      <c r="CL433" s="396"/>
      <c r="CM433" s="396"/>
      <c r="CN433" s="396"/>
      <c r="CO433" s="396"/>
      <c r="CP433" s="396"/>
      <c r="CQ433" s="396"/>
      <c r="CR433" s="380" t="s">
        <v>4636</v>
      </c>
      <c r="CS433" s="396"/>
      <c r="CT433" s="396"/>
      <c r="CU433" s="396"/>
      <c r="CV433" s="396"/>
      <c r="CW433" s="396"/>
      <c r="CX433" s="396"/>
      <c r="CY433" s="396"/>
      <c r="CZ433" s="396"/>
      <c r="DA433" s="396"/>
      <c r="DB433" s="396"/>
      <c r="DC433" s="396"/>
      <c r="DD433" s="396"/>
    </row>
    <row r="434" spans="37:108" ht="15" hidden="1" customHeight="1">
      <c r="AK434" s="113" t="str">
        <f t="shared" si="18"/>
        <v/>
      </c>
      <c r="AL434" s="113" t="str">
        <f t="shared" si="19"/>
        <v/>
      </c>
      <c r="AM434" s="114" t="str">
        <f t="shared" si="20"/>
        <v/>
      </c>
      <c r="AN434" s="395"/>
      <c r="AO434" s="114">
        <v>426</v>
      </c>
      <c r="AP434" s="365"/>
      <c r="AQ434" s="365"/>
      <c r="AR434" s="365"/>
      <c r="AS434" s="365"/>
      <c r="AT434" s="365"/>
      <c r="AU434" s="365"/>
      <c r="AV434" s="365"/>
      <c r="AW434" s="365"/>
      <c r="AX434" s="365"/>
      <c r="AY434" s="365"/>
      <c r="AZ434" s="365"/>
      <c r="BA434" s="365"/>
      <c r="BB434" s="365"/>
      <c r="BC434" s="365"/>
      <c r="BD434" s="365"/>
      <c r="BE434" s="365"/>
      <c r="BF434" s="365"/>
      <c r="BG434" s="365"/>
      <c r="BH434" s="365"/>
      <c r="BI434" s="114" t="s">
        <v>4637</v>
      </c>
      <c r="BJ434" s="365"/>
      <c r="BK434" s="365"/>
      <c r="BL434" s="365"/>
      <c r="BM434" s="365"/>
      <c r="BN434" s="365"/>
      <c r="BO434" s="365"/>
      <c r="BP434" s="365"/>
      <c r="BQ434" s="365"/>
      <c r="BR434" s="365"/>
      <c r="BS434" s="365"/>
      <c r="BT434" s="365"/>
      <c r="BU434" s="365"/>
      <c r="BV434" s="395"/>
      <c r="BW434" s="395"/>
      <c r="BX434" s="395"/>
      <c r="BY434" s="396"/>
      <c r="BZ434" s="396"/>
      <c r="CA434" s="396"/>
      <c r="CB434" s="396"/>
      <c r="CC434" s="396"/>
      <c r="CD434" s="396"/>
      <c r="CE434" s="396"/>
      <c r="CF434" s="396"/>
      <c r="CG434" s="396"/>
      <c r="CH434" s="396"/>
      <c r="CI434" s="396"/>
      <c r="CJ434" s="396"/>
      <c r="CK434" s="396"/>
      <c r="CL434" s="396"/>
      <c r="CM434" s="396"/>
      <c r="CN434" s="396"/>
      <c r="CO434" s="396"/>
      <c r="CP434" s="396"/>
      <c r="CQ434" s="396"/>
      <c r="CR434" s="380" t="s">
        <v>4638</v>
      </c>
      <c r="CS434" s="396"/>
      <c r="CT434" s="396"/>
      <c r="CU434" s="396"/>
      <c r="CV434" s="396"/>
      <c r="CW434" s="396"/>
      <c r="CX434" s="396"/>
      <c r="CY434" s="396"/>
      <c r="CZ434" s="396"/>
      <c r="DA434" s="396"/>
      <c r="DB434" s="396"/>
      <c r="DC434" s="396"/>
      <c r="DD434" s="396"/>
    </row>
    <row r="435" spans="37:108" ht="15" hidden="1" customHeight="1">
      <c r="AK435" s="113" t="str">
        <f t="shared" si="18"/>
        <v/>
      </c>
      <c r="AL435" s="113" t="str">
        <f t="shared" si="19"/>
        <v/>
      </c>
      <c r="AM435" s="114" t="str">
        <f t="shared" si="20"/>
        <v/>
      </c>
      <c r="AN435" s="395"/>
      <c r="AO435" s="114">
        <v>427</v>
      </c>
      <c r="AP435" s="365"/>
      <c r="AQ435" s="365"/>
      <c r="AR435" s="365"/>
      <c r="AS435" s="365"/>
      <c r="AT435" s="365"/>
      <c r="AU435" s="365"/>
      <c r="AV435" s="365"/>
      <c r="AW435" s="365"/>
      <c r="AX435" s="365"/>
      <c r="AY435" s="365"/>
      <c r="AZ435" s="365"/>
      <c r="BA435" s="365"/>
      <c r="BB435" s="365"/>
      <c r="BC435" s="365"/>
      <c r="BD435" s="365"/>
      <c r="BE435" s="365"/>
      <c r="BF435" s="365"/>
      <c r="BG435" s="365"/>
      <c r="BH435" s="365"/>
      <c r="BI435" s="114" t="s">
        <v>4639</v>
      </c>
      <c r="BJ435" s="365"/>
      <c r="BK435" s="365"/>
      <c r="BL435" s="365"/>
      <c r="BM435" s="365"/>
      <c r="BN435" s="365"/>
      <c r="BO435" s="365"/>
      <c r="BP435" s="365"/>
      <c r="BQ435" s="365"/>
      <c r="BR435" s="365"/>
      <c r="BS435" s="365"/>
      <c r="BT435" s="365"/>
      <c r="BU435" s="365"/>
      <c r="BV435" s="395"/>
      <c r="BW435" s="395"/>
      <c r="BX435" s="395"/>
      <c r="BY435" s="396"/>
      <c r="BZ435" s="396"/>
      <c r="CA435" s="396"/>
      <c r="CB435" s="396"/>
      <c r="CC435" s="396"/>
      <c r="CD435" s="396"/>
      <c r="CE435" s="396"/>
      <c r="CF435" s="396"/>
      <c r="CG435" s="396"/>
      <c r="CH435" s="396"/>
      <c r="CI435" s="396"/>
      <c r="CJ435" s="396"/>
      <c r="CK435" s="396"/>
      <c r="CL435" s="396"/>
      <c r="CM435" s="396"/>
      <c r="CN435" s="396"/>
      <c r="CO435" s="396"/>
      <c r="CP435" s="396"/>
      <c r="CQ435" s="396"/>
      <c r="CR435" s="380" t="s">
        <v>4640</v>
      </c>
      <c r="CS435" s="396"/>
      <c r="CT435" s="396"/>
      <c r="CU435" s="396"/>
      <c r="CV435" s="396"/>
      <c r="CW435" s="396"/>
      <c r="CX435" s="396"/>
      <c r="CY435" s="396"/>
      <c r="CZ435" s="396"/>
      <c r="DA435" s="396"/>
      <c r="DB435" s="396"/>
      <c r="DC435" s="396"/>
      <c r="DD435" s="396"/>
    </row>
    <row r="436" spans="37:108" ht="15" hidden="1" customHeight="1">
      <c r="AK436" s="113" t="str">
        <f t="shared" si="18"/>
        <v/>
      </c>
      <c r="AL436" s="113" t="str">
        <f t="shared" si="19"/>
        <v/>
      </c>
      <c r="AM436" s="114" t="str">
        <f t="shared" si="20"/>
        <v/>
      </c>
      <c r="AN436" s="395"/>
      <c r="AO436" s="114">
        <v>428</v>
      </c>
      <c r="AP436" s="365"/>
      <c r="AQ436" s="365"/>
      <c r="AR436" s="365"/>
      <c r="AS436" s="365"/>
      <c r="AT436" s="365"/>
      <c r="AU436" s="365"/>
      <c r="AV436" s="365"/>
      <c r="AW436" s="365"/>
      <c r="AX436" s="365"/>
      <c r="AY436" s="365"/>
      <c r="AZ436" s="365"/>
      <c r="BA436" s="365"/>
      <c r="BB436" s="365"/>
      <c r="BC436" s="365"/>
      <c r="BD436" s="365"/>
      <c r="BE436" s="365"/>
      <c r="BF436" s="365"/>
      <c r="BG436" s="365"/>
      <c r="BH436" s="365"/>
      <c r="BI436" s="114" t="s">
        <v>4641</v>
      </c>
      <c r="BJ436" s="365"/>
      <c r="BK436" s="365"/>
      <c r="BL436" s="365"/>
      <c r="BM436" s="365"/>
      <c r="BN436" s="365"/>
      <c r="BO436" s="365"/>
      <c r="BP436" s="365"/>
      <c r="BQ436" s="365"/>
      <c r="BR436" s="365"/>
      <c r="BS436" s="365"/>
      <c r="BT436" s="365"/>
      <c r="BU436" s="365"/>
      <c r="BV436" s="395"/>
      <c r="BW436" s="395"/>
      <c r="BX436" s="395"/>
      <c r="BY436" s="396"/>
      <c r="BZ436" s="396"/>
      <c r="CA436" s="396"/>
      <c r="CB436" s="396"/>
      <c r="CC436" s="396"/>
      <c r="CD436" s="396"/>
      <c r="CE436" s="396"/>
      <c r="CF436" s="396"/>
      <c r="CG436" s="396"/>
      <c r="CH436" s="396"/>
      <c r="CI436" s="396"/>
      <c r="CJ436" s="396"/>
      <c r="CK436" s="396"/>
      <c r="CL436" s="396"/>
      <c r="CM436" s="396"/>
      <c r="CN436" s="396"/>
      <c r="CO436" s="396"/>
      <c r="CP436" s="396"/>
      <c r="CQ436" s="396"/>
      <c r="CR436" s="380" t="s">
        <v>4642</v>
      </c>
      <c r="CS436" s="396"/>
      <c r="CT436" s="396"/>
      <c r="CU436" s="396"/>
      <c r="CV436" s="396"/>
      <c r="CW436" s="396"/>
      <c r="CX436" s="396"/>
      <c r="CY436" s="396"/>
      <c r="CZ436" s="396"/>
      <c r="DA436" s="396"/>
      <c r="DB436" s="396"/>
      <c r="DC436" s="396"/>
      <c r="DD436" s="396"/>
    </row>
    <row r="437" spans="37:108" ht="15" hidden="1" customHeight="1">
      <c r="AK437" s="113" t="str">
        <f t="shared" si="18"/>
        <v/>
      </c>
      <c r="AL437" s="113" t="str">
        <f t="shared" si="19"/>
        <v/>
      </c>
      <c r="AM437" s="114" t="str">
        <f t="shared" si="20"/>
        <v/>
      </c>
      <c r="AN437" s="395"/>
      <c r="AO437" s="114">
        <v>429</v>
      </c>
      <c r="AP437" s="365"/>
      <c r="AQ437" s="365"/>
      <c r="AR437" s="365"/>
      <c r="AS437" s="365"/>
      <c r="AT437" s="365"/>
      <c r="AU437" s="365"/>
      <c r="AV437" s="365"/>
      <c r="AW437" s="365"/>
      <c r="AX437" s="365"/>
      <c r="AY437" s="365"/>
      <c r="AZ437" s="365"/>
      <c r="BA437" s="365"/>
      <c r="BB437" s="365"/>
      <c r="BC437" s="365"/>
      <c r="BD437" s="365"/>
      <c r="BE437" s="365"/>
      <c r="BF437" s="365"/>
      <c r="BG437" s="365"/>
      <c r="BH437" s="365"/>
      <c r="BI437" s="114" t="s">
        <v>4643</v>
      </c>
      <c r="BJ437" s="365"/>
      <c r="BK437" s="365"/>
      <c r="BL437" s="365"/>
      <c r="BM437" s="365"/>
      <c r="BN437" s="365"/>
      <c r="BO437" s="365"/>
      <c r="BP437" s="365"/>
      <c r="BQ437" s="365"/>
      <c r="BR437" s="365"/>
      <c r="BS437" s="365"/>
      <c r="BT437" s="365"/>
      <c r="BU437" s="365"/>
      <c r="BV437" s="395"/>
      <c r="BW437" s="395"/>
      <c r="BX437" s="395"/>
      <c r="BY437" s="396"/>
      <c r="BZ437" s="396"/>
      <c r="CA437" s="396"/>
      <c r="CB437" s="396"/>
      <c r="CC437" s="396"/>
      <c r="CD437" s="396"/>
      <c r="CE437" s="396"/>
      <c r="CF437" s="396"/>
      <c r="CG437" s="396"/>
      <c r="CH437" s="396"/>
      <c r="CI437" s="396"/>
      <c r="CJ437" s="396"/>
      <c r="CK437" s="396"/>
      <c r="CL437" s="396"/>
      <c r="CM437" s="396"/>
      <c r="CN437" s="396"/>
      <c r="CO437" s="396"/>
      <c r="CP437" s="396"/>
      <c r="CQ437" s="396"/>
      <c r="CR437" s="380" t="s">
        <v>4644</v>
      </c>
      <c r="CS437" s="396"/>
      <c r="CT437" s="396"/>
      <c r="CU437" s="396"/>
      <c r="CV437" s="396"/>
      <c r="CW437" s="396"/>
      <c r="CX437" s="396"/>
      <c r="CY437" s="396"/>
      <c r="CZ437" s="396"/>
      <c r="DA437" s="396"/>
      <c r="DB437" s="396"/>
      <c r="DC437" s="396"/>
      <c r="DD437" s="396"/>
    </row>
    <row r="438" spans="37:108" ht="15" hidden="1" customHeight="1">
      <c r="AK438" s="113" t="str">
        <f t="shared" si="18"/>
        <v/>
      </c>
      <c r="AL438" s="113" t="str">
        <f t="shared" si="19"/>
        <v/>
      </c>
      <c r="AM438" s="114" t="str">
        <f t="shared" si="20"/>
        <v/>
      </c>
      <c r="AN438" s="395"/>
      <c r="AO438" s="114">
        <v>430</v>
      </c>
      <c r="AP438" s="365"/>
      <c r="AQ438" s="365"/>
      <c r="AR438" s="365"/>
      <c r="AS438" s="365"/>
      <c r="AT438" s="365"/>
      <c r="AU438" s="365"/>
      <c r="AV438" s="365"/>
      <c r="AW438" s="365"/>
      <c r="AX438" s="365"/>
      <c r="AY438" s="365"/>
      <c r="AZ438" s="365"/>
      <c r="BA438" s="365"/>
      <c r="BB438" s="365"/>
      <c r="BC438" s="365"/>
      <c r="BD438" s="365"/>
      <c r="BE438" s="365"/>
      <c r="BF438" s="365"/>
      <c r="BG438" s="365"/>
      <c r="BH438" s="365"/>
      <c r="BI438" s="114" t="s">
        <v>4645</v>
      </c>
      <c r="BJ438" s="365"/>
      <c r="BK438" s="365"/>
      <c r="BL438" s="365"/>
      <c r="BM438" s="365"/>
      <c r="BN438" s="365"/>
      <c r="BO438" s="365"/>
      <c r="BP438" s="365"/>
      <c r="BQ438" s="365"/>
      <c r="BR438" s="365"/>
      <c r="BS438" s="365"/>
      <c r="BT438" s="365"/>
      <c r="BU438" s="365"/>
      <c r="BV438" s="395"/>
      <c r="BW438" s="395"/>
      <c r="BX438" s="395"/>
      <c r="BY438" s="396"/>
      <c r="BZ438" s="396"/>
      <c r="CA438" s="396"/>
      <c r="CB438" s="396"/>
      <c r="CC438" s="396"/>
      <c r="CD438" s="396"/>
      <c r="CE438" s="396"/>
      <c r="CF438" s="396"/>
      <c r="CG438" s="396"/>
      <c r="CH438" s="396"/>
      <c r="CI438" s="396"/>
      <c r="CJ438" s="396"/>
      <c r="CK438" s="396"/>
      <c r="CL438" s="396"/>
      <c r="CM438" s="396"/>
      <c r="CN438" s="396"/>
      <c r="CO438" s="396"/>
      <c r="CP438" s="396"/>
      <c r="CQ438" s="396"/>
      <c r="CR438" s="380" t="s">
        <v>4646</v>
      </c>
      <c r="CS438" s="396"/>
      <c r="CT438" s="396"/>
      <c r="CU438" s="396"/>
      <c r="CV438" s="396"/>
      <c r="CW438" s="396"/>
      <c r="CX438" s="396"/>
      <c r="CY438" s="396"/>
      <c r="CZ438" s="396"/>
      <c r="DA438" s="396"/>
      <c r="DB438" s="396"/>
      <c r="DC438" s="396"/>
      <c r="DD438" s="396"/>
    </row>
    <row r="439" spans="37:108" ht="15" hidden="1" customHeight="1">
      <c r="AK439" s="113" t="str">
        <f t="shared" si="18"/>
        <v/>
      </c>
      <c r="AL439" s="113" t="str">
        <f t="shared" si="19"/>
        <v/>
      </c>
      <c r="AM439" s="114" t="str">
        <f t="shared" si="20"/>
        <v/>
      </c>
      <c r="AN439" s="395"/>
      <c r="AO439" s="114">
        <v>431</v>
      </c>
      <c r="AP439" s="365"/>
      <c r="AQ439" s="365"/>
      <c r="AR439" s="365"/>
      <c r="AS439" s="365"/>
      <c r="AT439" s="365"/>
      <c r="AU439" s="365"/>
      <c r="AV439" s="365"/>
      <c r="AW439" s="365"/>
      <c r="AX439" s="365"/>
      <c r="AY439" s="365"/>
      <c r="AZ439" s="365"/>
      <c r="BA439" s="365"/>
      <c r="BB439" s="365"/>
      <c r="BC439" s="365"/>
      <c r="BD439" s="365"/>
      <c r="BE439" s="365"/>
      <c r="BF439" s="365"/>
      <c r="BG439" s="365"/>
      <c r="BH439" s="365"/>
      <c r="BI439" s="114" t="s">
        <v>4647</v>
      </c>
      <c r="BJ439" s="365"/>
      <c r="BK439" s="365"/>
      <c r="BL439" s="365"/>
      <c r="BM439" s="365"/>
      <c r="BN439" s="365"/>
      <c r="BO439" s="365"/>
      <c r="BP439" s="365"/>
      <c r="BQ439" s="365"/>
      <c r="BR439" s="365"/>
      <c r="BS439" s="365"/>
      <c r="BT439" s="365"/>
      <c r="BU439" s="365"/>
      <c r="BV439" s="395"/>
      <c r="BW439" s="395"/>
      <c r="BX439" s="395"/>
      <c r="BY439" s="396"/>
      <c r="BZ439" s="396"/>
      <c r="CA439" s="396"/>
      <c r="CB439" s="396"/>
      <c r="CC439" s="396"/>
      <c r="CD439" s="396"/>
      <c r="CE439" s="396"/>
      <c r="CF439" s="396"/>
      <c r="CG439" s="396"/>
      <c r="CH439" s="396"/>
      <c r="CI439" s="396"/>
      <c r="CJ439" s="396"/>
      <c r="CK439" s="396"/>
      <c r="CL439" s="396"/>
      <c r="CM439" s="396"/>
      <c r="CN439" s="396"/>
      <c r="CO439" s="396"/>
      <c r="CP439" s="396"/>
      <c r="CQ439" s="396"/>
      <c r="CR439" s="380" t="s">
        <v>4648</v>
      </c>
      <c r="CS439" s="396"/>
      <c r="CT439" s="396"/>
      <c r="CU439" s="396"/>
      <c r="CV439" s="396"/>
      <c r="CW439" s="396"/>
      <c r="CX439" s="396"/>
      <c r="CY439" s="396"/>
      <c r="CZ439" s="396"/>
      <c r="DA439" s="396"/>
      <c r="DB439" s="396"/>
      <c r="DC439" s="396"/>
      <c r="DD439" s="396"/>
    </row>
    <row r="440" spans="37:108" ht="15" hidden="1" customHeight="1">
      <c r="AK440" s="113" t="str">
        <f t="shared" si="18"/>
        <v/>
      </c>
      <c r="AL440" s="113" t="str">
        <f t="shared" si="19"/>
        <v/>
      </c>
      <c r="AM440" s="114" t="str">
        <f t="shared" si="20"/>
        <v/>
      </c>
      <c r="AN440" s="395"/>
      <c r="AO440" s="114">
        <v>432</v>
      </c>
      <c r="AP440" s="365"/>
      <c r="AQ440" s="365"/>
      <c r="AR440" s="365"/>
      <c r="AS440" s="365"/>
      <c r="AT440" s="365"/>
      <c r="AU440" s="365"/>
      <c r="AV440" s="365"/>
      <c r="AW440" s="365"/>
      <c r="AX440" s="365"/>
      <c r="AY440" s="365"/>
      <c r="AZ440" s="365"/>
      <c r="BA440" s="365"/>
      <c r="BB440" s="365"/>
      <c r="BC440" s="365"/>
      <c r="BD440" s="365"/>
      <c r="BE440" s="365"/>
      <c r="BF440" s="365"/>
      <c r="BG440" s="365"/>
      <c r="BH440" s="365"/>
      <c r="BI440" s="114" t="s">
        <v>4649</v>
      </c>
      <c r="BJ440" s="365"/>
      <c r="BK440" s="365"/>
      <c r="BL440" s="365"/>
      <c r="BM440" s="365"/>
      <c r="BN440" s="365"/>
      <c r="BO440" s="365"/>
      <c r="BP440" s="365"/>
      <c r="BQ440" s="365"/>
      <c r="BR440" s="365"/>
      <c r="BS440" s="365"/>
      <c r="BT440" s="365"/>
      <c r="BU440" s="365"/>
      <c r="BV440" s="395"/>
      <c r="BW440" s="395"/>
      <c r="BX440" s="395"/>
      <c r="BY440" s="396"/>
      <c r="BZ440" s="396"/>
      <c r="CA440" s="396"/>
      <c r="CB440" s="396"/>
      <c r="CC440" s="396"/>
      <c r="CD440" s="396"/>
      <c r="CE440" s="396"/>
      <c r="CF440" s="396"/>
      <c r="CG440" s="396"/>
      <c r="CH440" s="396"/>
      <c r="CI440" s="396"/>
      <c r="CJ440" s="396"/>
      <c r="CK440" s="396"/>
      <c r="CL440" s="396"/>
      <c r="CM440" s="396"/>
      <c r="CN440" s="396"/>
      <c r="CO440" s="396"/>
      <c r="CP440" s="396"/>
      <c r="CQ440" s="396"/>
      <c r="CR440" s="380" t="s">
        <v>4650</v>
      </c>
      <c r="CS440" s="396"/>
      <c r="CT440" s="396"/>
      <c r="CU440" s="396"/>
      <c r="CV440" s="396"/>
      <c r="CW440" s="396"/>
      <c r="CX440" s="396"/>
      <c r="CY440" s="396"/>
      <c r="CZ440" s="396"/>
      <c r="DA440" s="396"/>
      <c r="DB440" s="396"/>
      <c r="DC440" s="396"/>
      <c r="DD440" s="396"/>
    </row>
    <row r="441" spans="37:108" ht="15" hidden="1" customHeight="1">
      <c r="AK441" s="113" t="str">
        <f t="shared" si="18"/>
        <v/>
      </c>
      <c r="AL441" s="113" t="str">
        <f t="shared" si="19"/>
        <v/>
      </c>
      <c r="AM441" s="114" t="str">
        <f t="shared" si="20"/>
        <v/>
      </c>
      <c r="AN441" s="395"/>
      <c r="AO441" s="114">
        <v>433</v>
      </c>
      <c r="AP441" s="365"/>
      <c r="AQ441" s="365"/>
      <c r="AR441" s="365"/>
      <c r="AS441" s="365"/>
      <c r="AT441" s="365"/>
      <c r="AU441" s="365"/>
      <c r="AV441" s="365"/>
      <c r="AW441" s="365"/>
      <c r="AX441" s="365"/>
      <c r="AY441" s="365"/>
      <c r="AZ441" s="365"/>
      <c r="BA441" s="365"/>
      <c r="BB441" s="365"/>
      <c r="BC441" s="365"/>
      <c r="BD441" s="365"/>
      <c r="BE441" s="365"/>
      <c r="BF441" s="365"/>
      <c r="BG441" s="365"/>
      <c r="BH441" s="365"/>
      <c r="BI441" s="114" t="s">
        <v>4651</v>
      </c>
      <c r="BJ441" s="365"/>
      <c r="BK441" s="365"/>
      <c r="BL441" s="365"/>
      <c r="BM441" s="365"/>
      <c r="BN441" s="365"/>
      <c r="BO441" s="365"/>
      <c r="BP441" s="365"/>
      <c r="BQ441" s="365"/>
      <c r="BR441" s="365"/>
      <c r="BS441" s="365"/>
      <c r="BT441" s="365"/>
      <c r="BU441" s="365"/>
      <c r="BV441" s="395"/>
      <c r="BW441" s="395"/>
      <c r="BX441" s="395"/>
      <c r="BY441" s="396"/>
      <c r="BZ441" s="396"/>
      <c r="CA441" s="396"/>
      <c r="CB441" s="396"/>
      <c r="CC441" s="396"/>
      <c r="CD441" s="396"/>
      <c r="CE441" s="396"/>
      <c r="CF441" s="396"/>
      <c r="CG441" s="396"/>
      <c r="CH441" s="396"/>
      <c r="CI441" s="396"/>
      <c r="CJ441" s="396"/>
      <c r="CK441" s="396"/>
      <c r="CL441" s="396"/>
      <c r="CM441" s="396"/>
      <c r="CN441" s="396"/>
      <c r="CO441" s="396"/>
      <c r="CP441" s="396"/>
      <c r="CQ441" s="396"/>
      <c r="CR441" s="380" t="s">
        <v>4652</v>
      </c>
      <c r="CS441" s="396"/>
      <c r="CT441" s="396"/>
      <c r="CU441" s="396"/>
      <c r="CV441" s="396"/>
      <c r="CW441" s="396"/>
      <c r="CX441" s="396"/>
      <c r="CY441" s="396"/>
      <c r="CZ441" s="396"/>
      <c r="DA441" s="396"/>
      <c r="DB441" s="396"/>
      <c r="DC441" s="396"/>
      <c r="DD441" s="396"/>
    </row>
    <row r="442" spans="37:108" ht="15" hidden="1" customHeight="1">
      <c r="AK442" s="113" t="str">
        <f t="shared" si="18"/>
        <v/>
      </c>
      <c r="AL442" s="113" t="str">
        <f t="shared" si="19"/>
        <v/>
      </c>
      <c r="AM442" s="114" t="str">
        <f t="shared" si="20"/>
        <v/>
      </c>
      <c r="AN442" s="395"/>
      <c r="AO442" s="114">
        <v>434</v>
      </c>
      <c r="AP442" s="365"/>
      <c r="AQ442" s="365"/>
      <c r="AR442" s="365"/>
      <c r="AS442" s="365"/>
      <c r="AT442" s="365"/>
      <c r="AU442" s="365"/>
      <c r="AV442" s="365"/>
      <c r="AW442" s="365"/>
      <c r="AX442" s="365"/>
      <c r="AY442" s="365"/>
      <c r="AZ442" s="365"/>
      <c r="BA442" s="365"/>
      <c r="BB442" s="365"/>
      <c r="BC442" s="365"/>
      <c r="BD442" s="365"/>
      <c r="BE442" s="365"/>
      <c r="BF442" s="365"/>
      <c r="BG442" s="365"/>
      <c r="BH442" s="365"/>
      <c r="BI442" s="114" t="s">
        <v>4653</v>
      </c>
      <c r="BJ442" s="365"/>
      <c r="BK442" s="365"/>
      <c r="BL442" s="365"/>
      <c r="BM442" s="365"/>
      <c r="BN442" s="365"/>
      <c r="BO442" s="365"/>
      <c r="BP442" s="365"/>
      <c r="BQ442" s="365"/>
      <c r="BR442" s="365"/>
      <c r="BS442" s="365"/>
      <c r="BT442" s="365"/>
      <c r="BU442" s="365"/>
      <c r="BV442" s="395"/>
      <c r="BW442" s="395"/>
      <c r="BX442" s="395"/>
      <c r="BY442" s="396"/>
      <c r="BZ442" s="396"/>
      <c r="CA442" s="396"/>
      <c r="CB442" s="396"/>
      <c r="CC442" s="396"/>
      <c r="CD442" s="396"/>
      <c r="CE442" s="396"/>
      <c r="CF442" s="396"/>
      <c r="CG442" s="396"/>
      <c r="CH442" s="396"/>
      <c r="CI442" s="396"/>
      <c r="CJ442" s="396"/>
      <c r="CK442" s="396"/>
      <c r="CL442" s="396"/>
      <c r="CM442" s="396"/>
      <c r="CN442" s="396"/>
      <c r="CO442" s="396"/>
      <c r="CP442" s="396"/>
      <c r="CQ442" s="396"/>
      <c r="CR442" s="380" t="s">
        <v>4654</v>
      </c>
      <c r="CS442" s="396"/>
      <c r="CT442" s="396"/>
      <c r="CU442" s="396"/>
      <c r="CV442" s="396"/>
      <c r="CW442" s="396"/>
      <c r="CX442" s="396"/>
      <c r="CY442" s="396"/>
      <c r="CZ442" s="396"/>
      <c r="DA442" s="396"/>
      <c r="DB442" s="396"/>
      <c r="DC442" s="396"/>
      <c r="DD442" s="396"/>
    </row>
    <row r="443" spans="37:108" ht="15" hidden="1" customHeight="1">
      <c r="AK443" s="113" t="str">
        <f t="shared" si="18"/>
        <v/>
      </c>
      <c r="AL443" s="113" t="str">
        <f t="shared" si="19"/>
        <v/>
      </c>
      <c r="AM443" s="114" t="str">
        <f t="shared" si="20"/>
        <v/>
      </c>
      <c r="AN443" s="395"/>
      <c r="AO443" s="114">
        <v>435</v>
      </c>
      <c r="AP443" s="365"/>
      <c r="AQ443" s="365"/>
      <c r="AR443" s="365"/>
      <c r="AS443" s="365"/>
      <c r="AT443" s="365"/>
      <c r="AU443" s="365"/>
      <c r="AV443" s="365"/>
      <c r="AW443" s="365"/>
      <c r="AX443" s="365"/>
      <c r="AY443" s="365"/>
      <c r="AZ443" s="365"/>
      <c r="BA443" s="365"/>
      <c r="BB443" s="365"/>
      <c r="BC443" s="365"/>
      <c r="BD443" s="365"/>
      <c r="BE443" s="365"/>
      <c r="BF443" s="365"/>
      <c r="BG443" s="365"/>
      <c r="BH443" s="365"/>
      <c r="BI443" s="114" t="s">
        <v>4655</v>
      </c>
      <c r="BJ443" s="365"/>
      <c r="BK443" s="365"/>
      <c r="BL443" s="365"/>
      <c r="BM443" s="365"/>
      <c r="BN443" s="365"/>
      <c r="BO443" s="365"/>
      <c r="BP443" s="365"/>
      <c r="BQ443" s="365"/>
      <c r="BR443" s="365"/>
      <c r="BS443" s="365"/>
      <c r="BT443" s="365"/>
      <c r="BU443" s="365"/>
      <c r="BV443" s="395"/>
      <c r="BW443" s="395"/>
      <c r="BX443" s="395"/>
      <c r="BY443" s="396"/>
      <c r="BZ443" s="396"/>
      <c r="CA443" s="396"/>
      <c r="CB443" s="396"/>
      <c r="CC443" s="396"/>
      <c r="CD443" s="396"/>
      <c r="CE443" s="396"/>
      <c r="CF443" s="396"/>
      <c r="CG443" s="396"/>
      <c r="CH443" s="396"/>
      <c r="CI443" s="396"/>
      <c r="CJ443" s="396"/>
      <c r="CK443" s="396"/>
      <c r="CL443" s="396"/>
      <c r="CM443" s="396"/>
      <c r="CN443" s="396"/>
      <c r="CO443" s="396"/>
      <c r="CP443" s="396"/>
      <c r="CQ443" s="396"/>
      <c r="CR443" s="380" t="s">
        <v>4656</v>
      </c>
      <c r="CS443" s="396"/>
      <c r="CT443" s="396"/>
      <c r="CU443" s="396"/>
      <c r="CV443" s="396"/>
      <c r="CW443" s="396"/>
      <c r="CX443" s="396"/>
      <c r="CY443" s="396"/>
      <c r="CZ443" s="396"/>
      <c r="DA443" s="396"/>
      <c r="DB443" s="396"/>
      <c r="DC443" s="396"/>
      <c r="DD443" s="396"/>
    </row>
    <row r="444" spans="37:108" ht="15" hidden="1" customHeight="1">
      <c r="AK444" s="113" t="str">
        <f t="shared" si="18"/>
        <v/>
      </c>
      <c r="AL444" s="113" t="str">
        <f t="shared" si="19"/>
        <v/>
      </c>
      <c r="AM444" s="114" t="str">
        <f t="shared" si="20"/>
        <v/>
      </c>
      <c r="AN444" s="395"/>
      <c r="AO444" s="114">
        <v>436</v>
      </c>
      <c r="AP444" s="365"/>
      <c r="AQ444" s="365"/>
      <c r="AR444" s="365"/>
      <c r="AS444" s="365"/>
      <c r="AT444" s="365"/>
      <c r="AU444" s="365"/>
      <c r="AV444" s="365"/>
      <c r="AW444" s="365"/>
      <c r="AX444" s="365"/>
      <c r="AY444" s="365"/>
      <c r="AZ444" s="365"/>
      <c r="BA444" s="365"/>
      <c r="BB444" s="365"/>
      <c r="BC444" s="365"/>
      <c r="BD444" s="365"/>
      <c r="BE444" s="365"/>
      <c r="BF444" s="365"/>
      <c r="BG444" s="365"/>
      <c r="BH444" s="365"/>
      <c r="BI444" s="114" t="s">
        <v>4657</v>
      </c>
      <c r="BJ444" s="365"/>
      <c r="BK444" s="365"/>
      <c r="BL444" s="365"/>
      <c r="BM444" s="365"/>
      <c r="BN444" s="365"/>
      <c r="BO444" s="365"/>
      <c r="BP444" s="365"/>
      <c r="BQ444" s="365"/>
      <c r="BR444" s="365"/>
      <c r="BS444" s="365"/>
      <c r="BT444" s="365"/>
      <c r="BU444" s="365"/>
      <c r="BV444" s="395"/>
      <c r="BW444" s="395"/>
      <c r="BX444" s="395"/>
      <c r="BY444" s="396"/>
      <c r="BZ444" s="396"/>
      <c r="CA444" s="396"/>
      <c r="CB444" s="396"/>
      <c r="CC444" s="396"/>
      <c r="CD444" s="396"/>
      <c r="CE444" s="396"/>
      <c r="CF444" s="396"/>
      <c r="CG444" s="396"/>
      <c r="CH444" s="396"/>
      <c r="CI444" s="396"/>
      <c r="CJ444" s="396"/>
      <c r="CK444" s="396"/>
      <c r="CL444" s="396"/>
      <c r="CM444" s="396"/>
      <c r="CN444" s="396"/>
      <c r="CO444" s="396"/>
      <c r="CP444" s="396"/>
      <c r="CQ444" s="396"/>
      <c r="CR444" s="380" t="s">
        <v>4658</v>
      </c>
      <c r="CS444" s="396"/>
      <c r="CT444" s="396"/>
      <c r="CU444" s="396"/>
      <c r="CV444" s="396"/>
      <c r="CW444" s="396"/>
      <c r="CX444" s="396"/>
      <c r="CY444" s="396"/>
      <c r="CZ444" s="396"/>
      <c r="DA444" s="396"/>
      <c r="DB444" s="396"/>
      <c r="DC444" s="396"/>
      <c r="DD444" s="396"/>
    </row>
    <row r="445" spans="37:108" ht="15" hidden="1" customHeight="1">
      <c r="AK445" s="113" t="str">
        <f t="shared" si="18"/>
        <v/>
      </c>
      <c r="AL445" s="113" t="str">
        <f t="shared" si="19"/>
        <v/>
      </c>
      <c r="AM445" s="114" t="str">
        <f t="shared" si="20"/>
        <v/>
      </c>
      <c r="AN445" s="130"/>
      <c r="AO445" s="114">
        <v>437</v>
      </c>
      <c r="AP445" s="114"/>
      <c r="AQ445" s="114"/>
      <c r="AR445" s="114"/>
      <c r="AS445" s="114"/>
      <c r="AT445" s="114"/>
      <c r="AU445" s="114"/>
      <c r="AV445" s="114"/>
      <c r="AW445" s="114"/>
      <c r="AX445" s="114"/>
      <c r="AY445" s="114"/>
      <c r="AZ445" s="114"/>
      <c r="BA445" s="114"/>
      <c r="BB445" s="114"/>
      <c r="BC445" s="114"/>
      <c r="BD445" s="114"/>
      <c r="BE445" s="114"/>
      <c r="BF445" s="114"/>
      <c r="BG445" s="114"/>
      <c r="BH445" s="114"/>
      <c r="BI445" s="114" t="s">
        <v>4659</v>
      </c>
      <c r="BJ445" s="114"/>
      <c r="BK445" s="114"/>
      <c r="BL445" s="114"/>
      <c r="BM445" s="114"/>
      <c r="BN445" s="114"/>
      <c r="BO445" s="114"/>
      <c r="BP445" s="114"/>
      <c r="BQ445" s="114"/>
      <c r="BR445" s="114"/>
      <c r="BS445" s="114"/>
      <c r="BT445" s="114"/>
      <c r="BU445" s="114"/>
      <c r="BV445" s="130"/>
      <c r="BW445" s="130"/>
      <c r="BX445" s="130"/>
      <c r="BY445" s="380"/>
      <c r="BZ445" s="380"/>
      <c r="CA445" s="380"/>
      <c r="CB445" s="380"/>
      <c r="CC445" s="380"/>
      <c r="CD445" s="380"/>
      <c r="CE445" s="380"/>
      <c r="CF445" s="380"/>
      <c r="CG445" s="380"/>
      <c r="CH445" s="380"/>
      <c r="CI445" s="380"/>
      <c r="CJ445" s="380"/>
      <c r="CK445" s="380"/>
      <c r="CL445" s="380"/>
      <c r="CM445" s="380"/>
      <c r="CN445" s="380"/>
      <c r="CO445" s="380"/>
      <c r="CP445" s="380"/>
      <c r="CQ445" s="380"/>
      <c r="CR445" s="380" t="s">
        <v>4660</v>
      </c>
      <c r="CS445" s="380"/>
      <c r="CT445" s="380"/>
      <c r="CU445" s="380"/>
      <c r="CV445" s="380"/>
      <c r="CW445" s="380"/>
      <c r="CX445" s="380"/>
      <c r="CY445" s="380"/>
      <c r="CZ445" s="380"/>
      <c r="DA445" s="380"/>
      <c r="DB445" s="380"/>
      <c r="DC445" s="380"/>
      <c r="DD445" s="380"/>
    </row>
    <row r="446" spans="37:108" ht="15" hidden="1" customHeight="1">
      <c r="AK446" s="113" t="str">
        <f t="shared" si="18"/>
        <v/>
      </c>
      <c r="AL446" s="113" t="str">
        <f t="shared" si="19"/>
        <v/>
      </c>
      <c r="AM446" s="114" t="str">
        <f t="shared" si="20"/>
        <v/>
      </c>
      <c r="AN446" s="395"/>
      <c r="AO446" s="114">
        <v>438</v>
      </c>
      <c r="AP446" s="365"/>
      <c r="AQ446" s="365"/>
      <c r="AR446" s="365"/>
      <c r="AS446" s="365"/>
      <c r="AT446" s="365"/>
      <c r="AU446" s="365"/>
      <c r="AV446" s="365"/>
      <c r="AW446" s="365"/>
      <c r="AX446" s="365"/>
      <c r="AY446" s="365"/>
      <c r="AZ446" s="365"/>
      <c r="BA446" s="365"/>
      <c r="BB446" s="365"/>
      <c r="BC446" s="365"/>
      <c r="BD446" s="365"/>
      <c r="BE446" s="365"/>
      <c r="BF446" s="365"/>
      <c r="BG446" s="365"/>
      <c r="BH446" s="365"/>
      <c r="BI446" s="114" t="s">
        <v>4661</v>
      </c>
      <c r="BJ446" s="365"/>
      <c r="BK446" s="365"/>
      <c r="BL446" s="365"/>
      <c r="BM446" s="365"/>
      <c r="BN446" s="365"/>
      <c r="BO446" s="365"/>
      <c r="BP446" s="365"/>
      <c r="BQ446" s="365"/>
      <c r="BR446" s="365"/>
      <c r="BS446" s="365"/>
      <c r="BT446" s="365"/>
      <c r="BU446" s="365"/>
      <c r="BV446" s="395"/>
      <c r="BW446" s="395"/>
      <c r="BX446" s="395"/>
      <c r="BY446" s="396"/>
      <c r="BZ446" s="396"/>
      <c r="CA446" s="396"/>
      <c r="CB446" s="396"/>
      <c r="CC446" s="396"/>
      <c r="CD446" s="396"/>
      <c r="CE446" s="396"/>
      <c r="CF446" s="396"/>
      <c r="CG446" s="396"/>
      <c r="CH446" s="396"/>
      <c r="CI446" s="396"/>
      <c r="CJ446" s="396"/>
      <c r="CK446" s="396"/>
      <c r="CL446" s="396"/>
      <c r="CM446" s="396"/>
      <c r="CN446" s="396"/>
      <c r="CO446" s="396"/>
      <c r="CP446" s="396"/>
      <c r="CQ446" s="396"/>
      <c r="CR446" s="380" t="s">
        <v>4662</v>
      </c>
      <c r="CS446" s="396"/>
      <c r="CT446" s="396"/>
      <c r="CU446" s="396"/>
      <c r="CV446" s="396"/>
      <c r="CW446" s="396"/>
      <c r="CX446" s="396"/>
      <c r="CY446" s="396"/>
      <c r="CZ446" s="396"/>
      <c r="DA446" s="396"/>
      <c r="DB446" s="396"/>
      <c r="DC446" s="396"/>
      <c r="DD446" s="396"/>
    </row>
    <row r="447" spans="37:108" ht="15" hidden="1" customHeight="1">
      <c r="AK447" s="113" t="str">
        <f t="shared" si="18"/>
        <v/>
      </c>
      <c r="AL447" s="113" t="str">
        <f t="shared" si="19"/>
        <v/>
      </c>
      <c r="AM447" s="114" t="str">
        <f t="shared" si="20"/>
        <v/>
      </c>
      <c r="AN447" s="395"/>
      <c r="AO447" s="114">
        <v>439</v>
      </c>
      <c r="AP447" s="365"/>
      <c r="AQ447" s="365"/>
      <c r="AR447" s="365"/>
      <c r="AS447" s="365"/>
      <c r="AT447" s="365"/>
      <c r="AU447" s="365"/>
      <c r="AV447" s="365"/>
      <c r="AW447" s="365"/>
      <c r="AX447" s="365"/>
      <c r="AY447" s="365"/>
      <c r="AZ447" s="365"/>
      <c r="BA447" s="365"/>
      <c r="BB447" s="365"/>
      <c r="BC447" s="365"/>
      <c r="BD447" s="365"/>
      <c r="BE447" s="365"/>
      <c r="BF447" s="365"/>
      <c r="BG447" s="365"/>
      <c r="BH447" s="365"/>
      <c r="BI447" s="114" t="s">
        <v>4663</v>
      </c>
      <c r="BJ447" s="365"/>
      <c r="BK447" s="365"/>
      <c r="BL447" s="365"/>
      <c r="BM447" s="365"/>
      <c r="BN447" s="365"/>
      <c r="BO447" s="365"/>
      <c r="BP447" s="365"/>
      <c r="BQ447" s="365"/>
      <c r="BR447" s="365"/>
      <c r="BS447" s="365"/>
      <c r="BT447" s="365"/>
      <c r="BU447" s="365"/>
      <c r="BV447" s="395"/>
      <c r="BW447" s="395"/>
      <c r="BX447" s="395"/>
      <c r="BY447" s="396"/>
      <c r="BZ447" s="396"/>
      <c r="CA447" s="396"/>
      <c r="CB447" s="396"/>
      <c r="CC447" s="396"/>
      <c r="CD447" s="396"/>
      <c r="CE447" s="396"/>
      <c r="CF447" s="396"/>
      <c r="CG447" s="396"/>
      <c r="CH447" s="396"/>
      <c r="CI447" s="396"/>
      <c r="CJ447" s="396"/>
      <c r="CK447" s="396"/>
      <c r="CL447" s="396"/>
      <c r="CM447" s="396"/>
      <c r="CN447" s="396"/>
      <c r="CO447" s="396"/>
      <c r="CP447" s="396"/>
      <c r="CQ447" s="396"/>
      <c r="CR447" s="380" t="s">
        <v>4664</v>
      </c>
      <c r="CS447" s="396"/>
      <c r="CT447" s="396"/>
      <c r="CU447" s="396"/>
      <c r="CV447" s="396"/>
      <c r="CW447" s="396"/>
      <c r="CX447" s="396"/>
      <c r="CY447" s="396"/>
      <c r="CZ447" s="396"/>
      <c r="DA447" s="396"/>
      <c r="DB447" s="396"/>
      <c r="DC447" s="396"/>
      <c r="DD447" s="396"/>
    </row>
    <row r="448" spans="37:108" ht="15" hidden="1" customHeight="1">
      <c r="AK448" s="113" t="str">
        <f t="shared" si="18"/>
        <v/>
      </c>
      <c r="AL448" s="113" t="str">
        <f t="shared" si="19"/>
        <v/>
      </c>
      <c r="AM448" s="114" t="str">
        <f t="shared" si="20"/>
        <v/>
      </c>
      <c r="AN448" s="395"/>
      <c r="AO448" s="114">
        <v>440</v>
      </c>
      <c r="AP448" s="365"/>
      <c r="AQ448" s="365"/>
      <c r="AR448" s="365"/>
      <c r="AS448" s="365"/>
      <c r="AT448" s="365"/>
      <c r="AU448" s="365"/>
      <c r="AV448" s="365"/>
      <c r="AW448" s="365"/>
      <c r="AX448" s="365"/>
      <c r="AY448" s="365"/>
      <c r="AZ448" s="365"/>
      <c r="BA448" s="365"/>
      <c r="BB448" s="365"/>
      <c r="BC448" s="365"/>
      <c r="BD448" s="365"/>
      <c r="BE448" s="365"/>
      <c r="BF448" s="365"/>
      <c r="BG448" s="365"/>
      <c r="BH448" s="365"/>
      <c r="BI448" s="114" t="s">
        <v>4665</v>
      </c>
      <c r="BJ448" s="365"/>
      <c r="BK448" s="365"/>
      <c r="BL448" s="365"/>
      <c r="BM448" s="365"/>
      <c r="BN448" s="365"/>
      <c r="BO448" s="365"/>
      <c r="BP448" s="365"/>
      <c r="BQ448" s="365"/>
      <c r="BR448" s="365"/>
      <c r="BS448" s="365"/>
      <c r="BT448" s="365"/>
      <c r="BU448" s="365"/>
      <c r="BV448" s="395"/>
      <c r="BW448" s="395"/>
      <c r="BX448" s="395"/>
      <c r="BY448" s="396"/>
      <c r="BZ448" s="396"/>
      <c r="CA448" s="396"/>
      <c r="CB448" s="396"/>
      <c r="CC448" s="396"/>
      <c r="CD448" s="396"/>
      <c r="CE448" s="396"/>
      <c r="CF448" s="396"/>
      <c r="CG448" s="396"/>
      <c r="CH448" s="396"/>
      <c r="CI448" s="396"/>
      <c r="CJ448" s="396"/>
      <c r="CK448" s="396"/>
      <c r="CL448" s="396"/>
      <c r="CM448" s="396"/>
      <c r="CN448" s="396"/>
      <c r="CO448" s="396"/>
      <c r="CP448" s="396"/>
      <c r="CQ448" s="396"/>
      <c r="CR448" s="380" t="s">
        <v>4666</v>
      </c>
      <c r="CS448" s="396"/>
      <c r="CT448" s="396"/>
      <c r="CU448" s="396"/>
      <c r="CV448" s="396"/>
      <c r="CW448" s="396"/>
      <c r="CX448" s="396"/>
      <c r="CY448" s="396"/>
      <c r="CZ448" s="396"/>
      <c r="DA448" s="396"/>
      <c r="DB448" s="396"/>
      <c r="DC448" s="396"/>
      <c r="DD448" s="396"/>
    </row>
    <row r="449" spans="37:108" ht="15" hidden="1" customHeight="1">
      <c r="AK449" s="113" t="str">
        <f t="shared" si="18"/>
        <v/>
      </c>
      <c r="AL449" s="113" t="str">
        <f t="shared" si="19"/>
        <v/>
      </c>
      <c r="AM449" s="114" t="str">
        <f t="shared" si="20"/>
        <v/>
      </c>
      <c r="AN449" s="395"/>
      <c r="AO449" s="114">
        <v>441</v>
      </c>
      <c r="AP449" s="365"/>
      <c r="AQ449" s="365"/>
      <c r="AR449" s="365"/>
      <c r="AS449" s="365"/>
      <c r="AT449" s="365"/>
      <c r="AU449" s="365"/>
      <c r="AV449" s="365"/>
      <c r="AW449" s="365"/>
      <c r="AX449" s="365"/>
      <c r="AY449" s="365"/>
      <c r="AZ449" s="365"/>
      <c r="BA449" s="365"/>
      <c r="BB449" s="365"/>
      <c r="BC449" s="365"/>
      <c r="BD449" s="365"/>
      <c r="BE449" s="365"/>
      <c r="BF449" s="365"/>
      <c r="BG449" s="365"/>
      <c r="BH449" s="365"/>
      <c r="BI449" s="114" t="s">
        <v>4667</v>
      </c>
      <c r="BJ449" s="365"/>
      <c r="BK449" s="365"/>
      <c r="BL449" s="365"/>
      <c r="BM449" s="365"/>
      <c r="BN449" s="365"/>
      <c r="BO449" s="365"/>
      <c r="BP449" s="365"/>
      <c r="BQ449" s="365"/>
      <c r="BR449" s="365"/>
      <c r="BS449" s="365"/>
      <c r="BT449" s="365"/>
      <c r="BU449" s="365"/>
      <c r="BV449" s="395"/>
      <c r="BW449" s="395"/>
      <c r="BX449" s="395"/>
      <c r="BY449" s="396"/>
      <c r="BZ449" s="396"/>
      <c r="CA449" s="396"/>
      <c r="CB449" s="396"/>
      <c r="CC449" s="396"/>
      <c r="CD449" s="396"/>
      <c r="CE449" s="396"/>
      <c r="CF449" s="396"/>
      <c r="CG449" s="396"/>
      <c r="CH449" s="396"/>
      <c r="CI449" s="396"/>
      <c r="CJ449" s="396"/>
      <c r="CK449" s="396"/>
      <c r="CL449" s="396"/>
      <c r="CM449" s="396"/>
      <c r="CN449" s="396"/>
      <c r="CO449" s="396"/>
      <c r="CP449" s="396"/>
      <c r="CQ449" s="396"/>
      <c r="CR449" s="380" t="s">
        <v>4668</v>
      </c>
      <c r="CS449" s="396"/>
      <c r="CT449" s="396"/>
      <c r="CU449" s="396"/>
      <c r="CV449" s="396"/>
      <c r="CW449" s="396"/>
      <c r="CX449" s="396"/>
      <c r="CY449" s="396"/>
      <c r="CZ449" s="396"/>
      <c r="DA449" s="396"/>
      <c r="DB449" s="396"/>
      <c r="DC449" s="396"/>
      <c r="DD449" s="396"/>
    </row>
    <row r="450" spans="37:108" ht="15" hidden="1" customHeight="1">
      <c r="AK450" s="113" t="str">
        <f t="shared" si="18"/>
        <v/>
      </c>
      <c r="AL450" s="113" t="str">
        <f t="shared" si="19"/>
        <v/>
      </c>
      <c r="AM450" s="114" t="str">
        <f t="shared" si="20"/>
        <v/>
      </c>
      <c r="AN450" s="395"/>
      <c r="AO450" s="114">
        <v>442</v>
      </c>
      <c r="AP450" s="365"/>
      <c r="AQ450" s="365"/>
      <c r="AR450" s="365"/>
      <c r="AS450" s="365"/>
      <c r="AT450" s="365"/>
      <c r="AU450" s="365"/>
      <c r="AV450" s="365"/>
      <c r="AW450" s="365"/>
      <c r="AX450" s="365"/>
      <c r="AY450" s="365"/>
      <c r="AZ450" s="365"/>
      <c r="BA450" s="365"/>
      <c r="BB450" s="365"/>
      <c r="BC450" s="365"/>
      <c r="BD450" s="365"/>
      <c r="BE450" s="365"/>
      <c r="BF450" s="365"/>
      <c r="BG450" s="365"/>
      <c r="BH450" s="365"/>
      <c r="BI450" s="114" t="s">
        <v>4669</v>
      </c>
      <c r="BJ450" s="365"/>
      <c r="BK450" s="365"/>
      <c r="BL450" s="365"/>
      <c r="BM450" s="365"/>
      <c r="BN450" s="365"/>
      <c r="BO450" s="365"/>
      <c r="BP450" s="365"/>
      <c r="BQ450" s="365"/>
      <c r="BR450" s="365"/>
      <c r="BS450" s="365"/>
      <c r="BT450" s="365"/>
      <c r="BU450" s="365"/>
      <c r="BV450" s="395"/>
      <c r="BW450" s="395"/>
      <c r="BX450" s="395"/>
      <c r="BY450" s="396"/>
      <c r="BZ450" s="396"/>
      <c r="CA450" s="396"/>
      <c r="CB450" s="396"/>
      <c r="CC450" s="396"/>
      <c r="CD450" s="396"/>
      <c r="CE450" s="396"/>
      <c r="CF450" s="396"/>
      <c r="CG450" s="396"/>
      <c r="CH450" s="396"/>
      <c r="CI450" s="396"/>
      <c r="CJ450" s="396"/>
      <c r="CK450" s="396"/>
      <c r="CL450" s="396"/>
      <c r="CM450" s="396"/>
      <c r="CN450" s="396"/>
      <c r="CO450" s="396"/>
      <c r="CP450" s="396"/>
      <c r="CQ450" s="396"/>
      <c r="CR450" s="380" t="s">
        <v>4670</v>
      </c>
      <c r="CS450" s="396"/>
      <c r="CT450" s="396"/>
      <c r="CU450" s="396"/>
      <c r="CV450" s="396"/>
      <c r="CW450" s="396"/>
      <c r="CX450" s="396"/>
      <c r="CY450" s="396"/>
      <c r="CZ450" s="396"/>
      <c r="DA450" s="396"/>
      <c r="DB450" s="396"/>
      <c r="DC450" s="396"/>
      <c r="DD450" s="396"/>
    </row>
    <row r="451" spans="37:108" ht="15" hidden="1" customHeight="1">
      <c r="AK451" s="113" t="str">
        <f t="shared" si="18"/>
        <v/>
      </c>
      <c r="AL451" s="113" t="str">
        <f t="shared" si="19"/>
        <v/>
      </c>
      <c r="AM451" s="114" t="str">
        <f t="shared" si="20"/>
        <v/>
      </c>
      <c r="AN451" s="395"/>
      <c r="AO451" s="114">
        <v>443</v>
      </c>
      <c r="AP451" s="365"/>
      <c r="AQ451" s="365"/>
      <c r="AR451" s="365"/>
      <c r="AS451" s="365"/>
      <c r="AT451" s="365"/>
      <c r="AU451" s="365"/>
      <c r="AV451" s="365"/>
      <c r="AW451" s="365"/>
      <c r="AX451" s="365"/>
      <c r="AY451" s="365"/>
      <c r="AZ451" s="365"/>
      <c r="BA451" s="365"/>
      <c r="BB451" s="365"/>
      <c r="BC451" s="365"/>
      <c r="BD451" s="365"/>
      <c r="BE451" s="365"/>
      <c r="BF451" s="365"/>
      <c r="BG451" s="365"/>
      <c r="BH451" s="365"/>
      <c r="BI451" s="114" t="s">
        <v>4671</v>
      </c>
      <c r="BJ451" s="365"/>
      <c r="BK451" s="365"/>
      <c r="BL451" s="365"/>
      <c r="BM451" s="365"/>
      <c r="BN451" s="365"/>
      <c r="BO451" s="365"/>
      <c r="BP451" s="365"/>
      <c r="BQ451" s="365"/>
      <c r="BR451" s="365"/>
      <c r="BS451" s="365"/>
      <c r="BT451" s="365"/>
      <c r="BU451" s="365"/>
      <c r="BV451" s="395"/>
      <c r="BW451" s="395"/>
      <c r="BX451" s="395"/>
      <c r="BY451" s="396"/>
      <c r="BZ451" s="396"/>
      <c r="CA451" s="396"/>
      <c r="CB451" s="396"/>
      <c r="CC451" s="396"/>
      <c r="CD451" s="396"/>
      <c r="CE451" s="396"/>
      <c r="CF451" s="396"/>
      <c r="CG451" s="396"/>
      <c r="CH451" s="396"/>
      <c r="CI451" s="396"/>
      <c r="CJ451" s="396"/>
      <c r="CK451" s="396"/>
      <c r="CL451" s="396"/>
      <c r="CM451" s="396"/>
      <c r="CN451" s="396"/>
      <c r="CO451" s="396"/>
      <c r="CP451" s="396"/>
      <c r="CQ451" s="396"/>
      <c r="CR451" s="380" t="s">
        <v>4672</v>
      </c>
      <c r="CS451" s="396"/>
      <c r="CT451" s="396"/>
      <c r="CU451" s="396"/>
      <c r="CV451" s="396"/>
      <c r="CW451" s="396"/>
      <c r="CX451" s="396"/>
      <c r="CY451" s="396"/>
      <c r="CZ451" s="396"/>
      <c r="DA451" s="396"/>
      <c r="DB451" s="396"/>
      <c r="DC451" s="396"/>
      <c r="DD451" s="396"/>
    </row>
    <row r="452" spans="37:108" ht="15" hidden="1" customHeight="1">
      <c r="AK452" s="113" t="str">
        <f t="shared" si="18"/>
        <v/>
      </c>
      <c r="AL452" s="113" t="str">
        <f t="shared" si="19"/>
        <v/>
      </c>
      <c r="AM452" s="114" t="str">
        <f t="shared" si="20"/>
        <v/>
      </c>
      <c r="AN452" s="395"/>
      <c r="AO452" s="114">
        <v>444</v>
      </c>
      <c r="AP452" s="365"/>
      <c r="AQ452" s="365"/>
      <c r="AR452" s="365"/>
      <c r="AS452" s="365"/>
      <c r="AT452" s="365"/>
      <c r="AU452" s="365"/>
      <c r="AV452" s="365"/>
      <c r="AW452" s="365"/>
      <c r="AX452" s="365"/>
      <c r="AY452" s="365"/>
      <c r="AZ452" s="365"/>
      <c r="BA452" s="365"/>
      <c r="BB452" s="365"/>
      <c r="BC452" s="365"/>
      <c r="BD452" s="365"/>
      <c r="BE452" s="365"/>
      <c r="BF452" s="365"/>
      <c r="BG452" s="365"/>
      <c r="BH452" s="365"/>
      <c r="BI452" s="114" t="s">
        <v>4673</v>
      </c>
      <c r="BJ452" s="365"/>
      <c r="BK452" s="365"/>
      <c r="BL452" s="365"/>
      <c r="BM452" s="365"/>
      <c r="BN452" s="365"/>
      <c r="BO452" s="365"/>
      <c r="BP452" s="365"/>
      <c r="BQ452" s="365"/>
      <c r="BR452" s="365"/>
      <c r="BS452" s="365"/>
      <c r="BT452" s="365"/>
      <c r="BU452" s="365"/>
      <c r="BV452" s="395"/>
      <c r="BW452" s="395"/>
      <c r="BX452" s="395"/>
      <c r="BY452" s="396"/>
      <c r="BZ452" s="396"/>
      <c r="CA452" s="396"/>
      <c r="CB452" s="396"/>
      <c r="CC452" s="396"/>
      <c r="CD452" s="396"/>
      <c r="CE452" s="396"/>
      <c r="CF452" s="396"/>
      <c r="CG452" s="396"/>
      <c r="CH452" s="396"/>
      <c r="CI452" s="396"/>
      <c r="CJ452" s="396"/>
      <c r="CK452" s="396"/>
      <c r="CL452" s="396"/>
      <c r="CM452" s="396"/>
      <c r="CN452" s="396"/>
      <c r="CO452" s="396"/>
      <c r="CP452" s="396"/>
      <c r="CQ452" s="396"/>
      <c r="CR452" s="380" t="s">
        <v>4674</v>
      </c>
      <c r="CS452" s="396"/>
      <c r="CT452" s="396"/>
      <c r="CU452" s="396"/>
      <c r="CV452" s="396"/>
      <c r="CW452" s="396"/>
      <c r="CX452" s="396"/>
      <c r="CY452" s="396"/>
      <c r="CZ452" s="396"/>
      <c r="DA452" s="396"/>
      <c r="DB452" s="396"/>
      <c r="DC452" s="396"/>
      <c r="DD452" s="396"/>
    </row>
    <row r="453" spans="37:108" ht="15" hidden="1" customHeight="1">
      <c r="AK453" s="113" t="str">
        <f t="shared" si="18"/>
        <v/>
      </c>
      <c r="AL453" s="113" t="str">
        <f t="shared" si="19"/>
        <v/>
      </c>
      <c r="AM453" s="114" t="str">
        <f t="shared" si="20"/>
        <v/>
      </c>
      <c r="AN453" s="395"/>
      <c r="AO453" s="114">
        <v>445</v>
      </c>
      <c r="AP453" s="365"/>
      <c r="AQ453" s="365"/>
      <c r="AR453" s="365"/>
      <c r="AS453" s="365"/>
      <c r="AT453" s="365"/>
      <c r="AU453" s="365"/>
      <c r="AV453" s="365"/>
      <c r="AW453" s="365"/>
      <c r="AX453" s="365"/>
      <c r="AY453" s="365"/>
      <c r="AZ453" s="365"/>
      <c r="BA453" s="365"/>
      <c r="BB453" s="365"/>
      <c r="BC453" s="365"/>
      <c r="BD453" s="365"/>
      <c r="BE453" s="365"/>
      <c r="BF453" s="365"/>
      <c r="BG453" s="365"/>
      <c r="BH453" s="365"/>
      <c r="BI453" s="114" t="s">
        <v>4675</v>
      </c>
      <c r="BJ453" s="365"/>
      <c r="BK453" s="365"/>
      <c r="BL453" s="365"/>
      <c r="BM453" s="365"/>
      <c r="BN453" s="365"/>
      <c r="BO453" s="365"/>
      <c r="BP453" s="365"/>
      <c r="BQ453" s="365"/>
      <c r="BR453" s="365"/>
      <c r="BS453" s="365"/>
      <c r="BT453" s="365"/>
      <c r="BU453" s="365"/>
      <c r="BV453" s="395"/>
      <c r="BW453" s="395"/>
      <c r="BX453" s="395"/>
      <c r="BY453" s="396"/>
      <c r="BZ453" s="396"/>
      <c r="CA453" s="396"/>
      <c r="CB453" s="396"/>
      <c r="CC453" s="396"/>
      <c r="CD453" s="396"/>
      <c r="CE453" s="396"/>
      <c r="CF453" s="396"/>
      <c r="CG453" s="396"/>
      <c r="CH453" s="396"/>
      <c r="CI453" s="396"/>
      <c r="CJ453" s="396"/>
      <c r="CK453" s="396"/>
      <c r="CL453" s="396"/>
      <c r="CM453" s="396"/>
      <c r="CN453" s="396"/>
      <c r="CO453" s="396"/>
      <c r="CP453" s="396"/>
      <c r="CQ453" s="396"/>
      <c r="CR453" s="380" t="s">
        <v>4676</v>
      </c>
      <c r="CS453" s="396"/>
      <c r="CT453" s="396"/>
      <c r="CU453" s="396"/>
      <c r="CV453" s="396"/>
      <c r="CW453" s="396"/>
      <c r="CX453" s="396"/>
      <c r="CY453" s="396"/>
      <c r="CZ453" s="396"/>
      <c r="DA453" s="396"/>
      <c r="DB453" s="396"/>
      <c r="DC453" s="396"/>
      <c r="DD453" s="396"/>
    </row>
    <row r="454" spans="37:108" ht="15" hidden="1" customHeight="1">
      <c r="AK454" s="113" t="str">
        <f t="shared" si="18"/>
        <v/>
      </c>
      <c r="AL454" s="113" t="str">
        <f t="shared" si="19"/>
        <v/>
      </c>
      <c r="AM454" s="114" t="str">
        <f t="shared" si="20"/>
        <v/>
      </c>
      <c r="AN454" s="395"/>
      <c r="AO454" s="114">
        <v>446</v>
      </c>
      <c r="AP454" s="365"/>
      <c r="AQ454" s="365"/>
      <c r="AR454" s="365"/>
      <c r="AS454" s="365"/>
      <c r="AT454" s="365"/>
      <c r="AU454" s="365"/>
      <c r="AV454" s="365"/>
      <c r="AW454" s="365"/>
      <c r="AX454" s="365"/>
      <c r="AY454" s="365"/>
      <c r="AZ454" s="365"/>
      <c r="BA454" s="365"/>
      <c r="BB454" s="365"/>
      <c r="BC454" s="365"/>
      <c r="BD454" s="365"/>
      <c r="BE454" s="365"/>
      <c r="BF454" s="365"/>
      <c r="BG454" s="365"/>
      <c r="BH454" s="365"/>
      <c r="BI454" s="114" t="s">
        <v>4677</v>
      </c>
      <c r="BJ454" s="365"/>
      <c r="BK454" s="365"/>
      <c r="BL454" s="365"/>
      <c r="BM454" s="365"/>
      <c r="BN454" s="365"/>
      <c r="BO454" s="365"/>
      <c r="BP454" s="365"/>
      <c r="BQ454" s="365"/>
      <c r="BR454" s="365"/>
      <c r="BS454" s="365"/>
      <c r="BT454" s="365"/>
      <c r="BU454" s="365"/>
      <c r="BV454" s="395"/>
      <c r="BW454" s="395"/>
      <c r="BX454" s="395"/>
      <c r="BY454" s="396"/>
      <c r="BZ454" s="396"/>
      <c r="CA454" s="396"/>
      <c r="CB454" s="396"/>
      <c r="CC454" s="396"/>
      <c r="CD454" s="396"/>
      <c r="CE454" s="396"/>
      <c r="CF454" s="396"/>
      <c r="CG454" s="396"/>
      <c r="CH454" s="396"/>
      <c r="CI454" s="396"/>
      <c r="CJ454" s="396"/>
      <c r="CK454" s="396"/>
      <c r="CL454" s="396"/>
      <c r="CM454" s="396"/>
      <c r="CN454" s="396"/>
      <c r="CO454" s="396"/>
      <c r="CP454" s="396"/>
      <c r="CQ454" s="396"/>
      <c r="CR454" s="380" t="s">
        <v>4678</v>
      </c>
      <c r="CS454" s="396"/>
      <c r="CT454" s="396"/>
      <c r="CU454" s="396"/>
      <c r="CV454" s="396"/>
      <c r="CW454" s="396"/>
      <c r="CX454" s="396"/>
      <c r="CY454" s="396"/>
      <c r="CZ454" s="396"/>
      <c r="DA454" s="396"/>
      <c r="DB454" s="396"/>
      <c r="DC454" s="396"/>
      <c r="DD454" s="396"/>
    </row>
    <row r="455" spans="37:108" ht="15" hidden="1" customHeight="1">
      <c r="AK455" s="113" t="str">
        <f t="shared" si="18"/>
        <v/>
      </c>
      <c r="AL455" s="113" t="str">
        <f t="shared" si="19"/>
        <v/>
      </c>
      <c r="AM455" s="114" t="str">
        <f t="shared" si="20"/>
        <v/>
      </c>
      <c r="AN455" s="395"/>
      <c r="AO455" s="114">
        <v>447</v>
      </c>
      <c r="AP455" s="365"/>
      <c r="AQ455" s="365"/>
      <c r="AR455" s="365"/>
      <c r="AS455" s="365"/>
      <c r="AT455" s="365"/>
      <c r="AU455" s="365"/>
      <c r="AV455" s="365"/>
      <c r="AW455" s="365"/>
      <c r="AX455" s="365"/>
      <c r="AY455" s="365"/>
      <c r="AZ455" s="365"/>
      <c r="BA455" s="365"/>
      <c r="BB455" s="365"/>
      <c r="BC455" s="365"/>
      <c r="BD455" s="365"/>
      <c r="BE455" s="365"/>
      <c r="BF455" s="365"/>
      <c r="BG455" s="365"/>
      <c r="BH455" s="365"/>
      <c r="BI455" s="114" t="s">
        <v>4679</v>
      </c>
      <c r="BJ455" s="365"/>
      <c r="BK455" s="365"/>
      <c r="BL455" s="365"/>
      <c r="BM455" s="365"/>
      <c r="BN455" s="365"/>
      <c r="BO455" s="365"/>
      <c r="BP455" s="365"/>
      <c r="BQ455" s="365"/>
      <c r="BR455" s="365"/>
      <c r="BS455" s="365"/>
      <c r="BT455" s="365"/>
      <c r="BU455" s="365"/>
      <c r="BV455" s="395"/>
      <c r="BW455" s="395"/>
      <c r="BX455" s="395"/>
      <c r="BY455" s="396"/>
      <c r="BZ455" s="396"/>
      <c r="CA455" s="396"/>
      <c r="CB455" s="396"/>
      <c r="CC455" s="396"/>
      <c r="CD455" s="396"/>
      <c r="CE455" s="396"/>
      <c r="CF455" s="396"/>
      <c r="CG455" s="396"/>
      <c r="CH455" s="396"/>
      <c r="CI455" s="396"/>
      <c r="CJ455" s="396"/>
      <c r="CK455" s="396"/>
      <c r="CL455" s="396"/>
      <c r="CM455" s="396"/>
      <c r="CN455" s="396"/>
      <c r="CO455" s="396"/>
      <c r="CP455" s="396"/>
      <c r="CQ455" s="396"/>
      <c r="CR455" s="380" t="s">
        <v>4680</v>
      </c>
      <c r="CS455" s="396"/>
      <c r="CT455" s="396"/>
      <c r="CU455" s="396"/>
      <c r="CV455" s="396"/>
      <c r="CW455" s="396"/>
      <c r="CX455" s="396"/>
      <c r="CY455" s="396"/>
      <c r="CZ455" s="396"/>
      <c r="DA455" s="396"/>
      <c r="DB455" s="396"/>
      <c r="DC455" s="396"/>
      <c r="DD455" s="396"/>
    </row>
    <row r="456" spans="37:108" ht="15" hidden="1" customHeight="1">
      <c r="AK456" s="113" t="str">
        <f t="shared" si="18"/>
        <v/>
      </c>
      <c r="AL456" s="113" t="str">
        <f t="shared" si="19"/>
        <v/>
      </c>
      <c r="AM456" s="114" t="str">
        <f t="shared" si="20"/>
        <v/>
      </c>
      <c r="AN456" s="395"/>
      <c r="AO456" s="114">
        <v>448</v>
      </c>
      <c r="AP456" s="365"/>
      <c r="AQ456" s="365"/>
      <c r="AR456" s="365"/>
      <c r="AS456" s="365"/>
      <c r="AT456" s="365"/>
      <c r="AU456" s="365"/>
      <c r="AV456" s="365"/>
      <c r="AW456" s="365"/>
      <c r="AX456" s="365"/>
      <c r="AY456" s="365"/>
      <c r="AZ456" s="365"/>
      <c r="BA456" s="365"/>
      <c r="BB456" s="365"/>
      <c r="BC456" s="365"/>
      <c r="BD456" s="365"/>
      <c r="BE456" s="365"/>
      <c r="BF456" s="365"/>
      <c r="BG456" s="365"/>
      <c r="BH456" s="365"/>
      <c r="BI456" s="114" t="s">
        <v>4681</v>
      </c>
      <c r="BJ456" s="365"/>
      <c r="BK456" s="365"/>
      <c r="BL456" s="365"/>
      <c r="BM456" s="365"/>
      <c r="BN456" s="365"/>
      <c r="BO456" s="365"/>
      <c r="BP456" s="365"/>
      <c r="BQ456" s="365"/>
      <c r="BR456" s="365"/>
      <c r="BS456" s="365"/>
      <c r="BT456" s="365"/>
      <c r="BU456" s="365"/>
      <c r="BV456" s="395"/>
      <c r="BW456" s="395"/>
      <c r="BX456" s="395"/>
      <c r="BY456" s="396"/>
      <c r="BZ456" s="396"/>
      <c r="CA456" s="396"/>
      <c r="CB456" s="396"/>
      <c r="CC456" s="396"/>
      <c r="CD456" s="396"/>
      <c r="CE456" s="396"/>
      <c r="CF456" s="396"/>
      <c r="CG456" s="396"/>
      <c r="CH456" s="396"/>
      <c r="CI456" s="396"/>
      <c r="CJ456" s="396"/>
      <c r="CK456" s="396"/>
      <c r="CL456" s="396"/>
      <c r="CM456" s="396"/>
      <c r="CN456" s="396"/>
      <c r="CO456" s="396"/>
      <c r="CP456" s="396"/>
      <c r="CQ456" s="396"/>
      <c r="CR456" s="380" t="s">
        <v>4682</v>
      </c>
      <c r="CS456" s="396"/>
      <c r="CT456" s="396"/>
      <c r="CU456" s="396"/>
      <c r="CV456" s="396"/>
      <c r="CW456" s="396"/>
      <c r="CX456" s="396"/>
      <c r="CY456" s="396"/>
      <c r="CZ456" s="396"/>
      <c r="DA456" s="396"/>
      <c r="DB456" s="396"/>
      <c r="DC456" s="396"/>
      <c r="DD456" s="396"/>
    </row>
    <row r="457" spans="37:108" ht="15" hidden="1" customHeight="1">
      <c r="AK457" s="113" t="str">
        <f t="shared" si="18"/>
        <v/>
      </c>
      <c r="AL457" s="113" t="str">
        <f t="shared" si="19"/>
        <v/>
      </c>
      <c r="AM457" s="114" t="str">
        <f t="shared" si="20"/>
        <v/>
      </c>
      <c r="AN457" s="395"/>
      <c r="AO457" s="114">
        <v>449</v>
      </c>
      <c r="AP457" s="365"/>
      <c r="AQ457" s="365"/>
      <c r="AR457" s="365"/>
      <c r="AS457" s="365"/>
      <c r="AT457" s="365"/>
      <c r="AU457" s="365"/>
      <c r="AV457" s="365"/>
      <c r="AW457" s="365"/>
      <c r="AX457" s="365"/>
      <c r="AY457" s="365"/>
      <c r="AZ457" s="365"/>
      <c r="BA457" s="365"/>
      <c r="BB457" s="365"/>
      <c r="BC457" s="365"/>
      <c r="BD457" s="365"/>
      <c r="BE457" s="365"/>
      <c r="BF457" s="365"/>
      <c r="BG457" s="365"/>
      <c r="BH457" s="365"/>
      <c r="BI457" s="114" t="s">
        <v>4683</v>
      </c>
      <c r="BJ457" s="365"/>
      <c r="BK457" s="365"/>
      <c r="BL457" s="365"/>
      <c r="BM457" s="365"/>
      <c r="BN457" s="365"/>
      <c r="BO457" s="365"/>
      <c r="BP457" s="365"/>
      <c r="BQ457" s="365"/>
      <c r="BR457" s="365"/>
      <c r="BS457" s="365"/>
      <c r="BT457" s="365"/>
      <c r="BU457" s="365"/>
      <c r="BV457" s="395"/>
      <c r="BW457" s="395"/>
      <c r="BX457" s="395"/>
      <c r="BY457" s="396"/>
      <c r="BZ457" s="396"/>
      <c r="CA457" s="396"/>
      <c r="CB457" s="396"/>
      <c r="CC457" s="396"/>
      <c r="CD457" s="396"/>
      <c r="CE457" s="396"/>
      <c r="CF457" s="396"/>
      <c r="CG457" s="396"/>
      <c r="CH457" s="396"/>
      <c r="CI457" s="396"/>
      <c r="CJ457" s="396"/>
      <c r="CK457" s="396"/>
      <c r="CL457" s="396"/>
      <c r="CM457" s="396"/>
      <c r="CN457" s="396"/>
      <c r="CO457" s="396"/>
      <c r="CP457" s="396"/>
      <c r="CQ457" s="396"/>
      <c r="CR457" s="380" t="s">
        <v>4684</v>
      </c>
      <c r="CS457" s="396"/>
      <c r="CT457" s="396"/>
      <c r="CU457" s="396"/>
      <c r="CV457" s="396"/>
      <c r="CW457" s="396"/>
      <c r="CX457" s="396"/>
      <c r="CY457" s="396"/>
      <c r="CZ457" s="396"/>
      <c r="DA457" s="396"/>
      <c r="DB457" s="396"/>
      <c r="DC457" s="396"/>
      <c r="DD457" s="396"/>
    </row>
    <row r="458" spans="37:108" ht="15" hidden="1" customHeight="1">
      <c r="AK458" s="113" t="str">
        <f t="shared" si="18"/>
        <v/>
      </c>
      <c r="AL458" s="113" t="str">
        <f t="shared" si="19"/>
        <v/>
      </c>
      <c r="AM458" s="114" t="str">
        <f t="shared" si="20"/>
        <v/>
      </c>
      <c r="AN458" s="395"/>
      <c r="AO458" s="114">
        <v>450</v>
      </c>
      <c r="AP458" s="365"/>
      <c r="AQ458" s="365"/>
      <c r="AR458" s="365"/>
      <c r="AS458" s="365"/>
      <c r="AT458" s="365"/>
      <c r="AU458" s="365"/>
      <c r="AV458" s="365"/>
      <c r="AW458" s="365"/>
      <c r="AX458" s="365"/>
      <c r="AY458" s="365"/>
      <c r="AZ458" s="365"/>
      <c r="BA458" s="365"/>
      <c r="BB458" s="365"/>
      <c r="BC458" s="365"/>
      <c r="BD458" s="365"/>
      <c r="BE458" s="365"/>
      <c r="BF458" s="365"/>
      <c r="BG458" s="365"/>
      <c r="BH458" s="365"/>
      <c r="BI458" s="114" t="s">
        <v>4685</v>
      </c>
      <c r="BJ458" s="365"/>
      <c r="BK458" s="365"/>
      <c r="BL458" s="365"/>
      <c r="BM458" s="365"/>
      <c r="BN458" s="365"/>
      <c r="BO458" s="365"/>
      <c r="BP458" s="365"/>
      <c r="BQ458" s="365"/>
      <c r="BR458" s="365"/>
      <c r="BS458" s="365"/>
      <c r="BT458" s="365"/>
      <c r="BU458" s="365"/>
      <c r="BV458" s="395"/>
      <c r="BW458" s="395"/>
      <c r="BX458" s="395"/>
      <c r="BY458" s="396"/>
      <c r="BZ458" s="396"/>
      <c r="CA458" s="396"/>
      <c r="CB458" s="396"/>
      <c r="CC458" s="396"/>
      <c r="CD458" s="396"/>
      <c r="CE458" s="396"/>
      <c r="CF458" s="396"/>
      <c r="CG458" s="396"/>
      <c r="CH458" s="396"/>
      <c r="CI458" s="396"/>
      <c r="CJ458" s="396"/>
      <c r="CK458" s="396"/>
      <c r="CL458" s="396"/>
      <c r="CM458" s="396"/>
      <c r="CN458" s="396"/>
      <c r="CO458" s="396"/>
      <c r="CP458" s="396"/>
      <c r="CQ458" s="396"/>
      <c r="CR458" s="380" t="s">
        <v>4686</v>
      </c>
      <c r="CS458" s="396"/>
      <c r="CT458" s="396"/>
      <c r="CU458" s="396"/>
      <c r="CV458" s="396"/>
      <c r="CW458" s="396"/>
      <c r="CX458" s="396"/>
      <c r="CY458" s="396"/>
      <c r="CZ458" s="396"/>
      <c r="DA458" s="396"/>
      <c r="DB458" s="396"/>
      <c r="DC458" s="396"/>
      <c r="DD458" s="396"/>
    </row>
    <row r="459" spans="37:108" ht="15" hidden="1" customHeight="1">
      <c r="AK459" s="113" t="str">
        <f t="shared" ref="AK459:AK522" si="21">IFERROR(IF(HLOOKUP($N$8, $BY$9:$DD$580, AO459, FALSE )="", "", HLOOKUP($N$8, $BY$9:$DD$580, AO459, FALSE)), "")</f>
        <v/>
      </c>
      <c r="AL459" s="113" t="str">
        <f t="shared" ref="AL459:AL522" si="22">IFERROR(IF(AK459="", "", HLOOKUP($N$8, $AP$9:$BU$580, AO459, FALSE)), "")</f>
        <v/>
      </c>
      <c r="AM459" s="114" t="str">
        <f t="shared" ref="AM459:AM522" si="23">MID(AL459, 3, 3)</f>
        <v/>
      </c>
      <c r="AN459" s="395"/>
      <c r="AO459" s="114">
        <v>451</v>
      </c>
      <c r="AP459" s="365"/>
      <c r="AQ459" s="365"/>
      <c r="AR459" s="365"/>
      <c r="AS459" s="365"/>
      <c r="AT459" s="365"/>
      <c r="AU459" s="365"/>
      <c r="AV459" s="365"/>
      <c r="AW459" s="365"/>
      <c r="AX459" s="365"/>
      <c r="AY459" s="365"/>
      <c r="AZ459" s="365"/>
      <c r="BA459" s="365"/>
      <c r="BB459" s="365"/>
      <c r="BC459" s="365"/>
      <c r="BD459" s="365"/>
      <c r="BE459" s="365"/>
      <c r="BF459" s="365"/>
      <c r="BG459" s="365"/>
      <c r="BH459" s="365"/>
      <c r="BI459" s="114" t="s">
        <v>4687</v>
      </c>
      <c r="BJ459" s="365"/>
      <c r="BK459" s="365"/>
      <c r="BL459" s="365"/>
      <c r="BM459" s="365"/>
      <c r="BN459" s="365"/>
      <c r="BO459" s="365"/>
      <c r="BP459" s="365"/>
      <c r="BQ459" s="365"/>
      <c r="BR459" s="365"/>
      <c r="BS459" s="365"/>
      <c r="BT459" s="365"/>
      <c r="BU459" s="365"/>
      <c r="BV459" s="395"/>
      <c r="BW459" s="395"/>
      <c r="BX459" s="395"/>
      <c r="BY459" s="396"/>
      <c r="BZ459" s="396"/>
      <c r="CA459" s="396"/>
      <c r="CB459" s="396"/>
      <c r="CC459" s="396"/>
      <c r="CD459" s="396"/>
      <c r="CE459" s="396"/>
      <c r="CF459" s="396"/>
      <c r="CG459" s="396"/>
      <c r="CH459" s="396"/>
      <c r="CI459" s="396"/>
      <c r="CJ459" s="396"/>
      <c r="CK459" s="396"/>
      <c r="CL459" s="396"/>
      <c r="CM459" s="396"/>
      <c r="CN459" s="396"/>
      <c r="CO459" s="396"/>
      <c r="CP459" s="396"/>
      <c r="CQ459" s="396"/>
      <c r="CR459" s="380" t="s">
        <v>4688</v>
      </c>
      <c r="CS459" s="396"/>
      <c r="CT459" s="396"/>
      <c r="CU459" s="396"/>
      <c r="CV459" s="396"/>
      <c r="CW459" s="396"/>
      <c r="CX459" s="396"/>
      <c r="CY459" s="396"/>
      <c r="CZ459" s="396"/>
      <c r="DA459" s="396"/>
      <c r="DB459" s="396"/>
      <c r="DC459" s="396"/>
      <c r="DD459" s="396"/>
    </row>
    <row r="460" spans="37:108" ht="15" hidden="1" customHeight="1">
      <c r="AK460" s="113" t="str">
        <f t="shared" si="21"/>
        <v/>
      </c>
      <c r="AL460" s="113" t="str">
        <f t="shared" si="22"/>
        <v/>
      </c>
      <c r="AM460" s="114" t="str">
        <f t="shared" si="23"/>
        <v/>
      </c>
      <c r="AN460" s="395"/>
      <c r="AO460" s="114">
        <v>452</v>
      </c>
      <c r="AP460" s="365"/>
      <c r="AQ460" s="365"/>
      <c r="AR460" s="365"/>
      <c r="AS460" s="365"/>
      <c r="AT460" s="365"/>
      <c r="AU460" s="365"/>
      <c r="AV460" s="365"/>
      <c r="AW460" s="365"/>
      <c r="AX460" s="365"/>
      <c r="AY460" s="365"/>
      <c r="AZ460" s="365"/>
      <c r="BA460" s="365"/>
      <c r="BB460" s="365"/>
      <c r="BC460" s="365"/>
      <c r="BD460" s="365"/>
      <c r="BE460" s="365"/>
      <c r="BF460" s="365"/>
      <c r="BG460" s="365"/>
      <c r="BH460" s="365"/>
      <c r="BI460" s="114" t="s">
        <v>4689</v>
      </c>
      <c r="BJ460" s="365"/>
      <c r="BK460" s="365"/>
      <c r="BL460" s="365"/>
      <c r="BM460" s="365"/>
      <c r="BN460" s="365"/>
      <c r="BO460" s="365"/>
      <c r="BP460" s="365"/>
      <c r="BQ460" s="365"/>
      <c r="BR460" s="365"/>
      <c r="BS460" s="365"/>
      <c r="BT460" s="365"/>
      <c r="BU460" s="365"/>
      <c r="BV460" s="395"/>
      <c r="BW460" s="395"/>
      <c r="BX460" s="395"/>
      <c r="BY460" s="396"/>
      <c r="BZ460" s="396"/>
      <c r="CA460" s="396"/>
      <c r="CB460" s="396"/>
      <c r="CC460" s="396"/>
      <c r="CD460" s="396"/>
      <c r="CE460" s="396"/>
      <c r="CF460" s="396"/>
      <c r="CG460" s="396"/>
      <c r="CH460" s="396"/>
      <c r="CI460" s="396"/>
      <c r="CJ460" s="396"/>
      <c r="CK460" s="396"/>
      <c r="CL460" s="396"/>
      <c r="CM460" s="396"/>
      <c r="CN460" s="396"/>
      <c r="CO460" s="396"/>
      <c r="CP460" s="396"/>
      <c r="CQ460" s="396"/>
      <c r="CR460" s="380" t="s">
        <v>4690</v>
      </c>
      <c r="CS460" s="396"/>
      <c r="CT460" s="396"/>
      <c r="CU460" s="396"/>
      <c r="CV460" s="396"/>
      <c r="CW460" s="396"/>
      <c r="CX460" s="396"/>
      <c r="CY460" s="396"/>
      <c r="CZ460" s="396"/>
      <c r="DA460" s="396"/>
      <c r="DB460" s="396"/>
      <c r="DC460" s="396"/>
      <c r="DD460" s="396"/>
    </row>
    <row r="461" spans="37:108" ht="15" hidden="1" customHeight="1">
      <c r="AK461" s="113" t="str">
        <f t="shared" si="21"/>
        <v/>
      </c>
      <c r="AL461" s="113" t="str">
        <f t="shared" si="22"/>
        <v/>
      </c>
      <c r="AM461" s="114" t="str">
        <f t="shared" si="23"/>
        <v/>
      </c>
      <c r="AN461" s="395"/>
      <c r="AO461" s="114">
        <v>453</v>
      </c>
      <c r="AP461" s="365"/>
      <c r="AQ461" s="365"/>
      <c r="AR461" s="365"/>
      <c r="AS461" s="365"/>
      <c r="AT461" s="365"/>
      <c r="AU461" s="365"/>
      <c r="AV461" s="365"/>
      <c r="AW461" s="365"/>
      <c r="AX461" s="365"/>
      <c r="AY461" s="365"/>
      <c r="AZ461" s="365"/>
      <c r="BA461" s="365"/>
      <c r="BB461" s="365"/>
      <c r="BC461" s="365"/>
      <c r="BD461" s="365"/>
      <c r="BE461" s="365"/>
      <c r="BF461" s="365"/>
      <c r="BG461" s="365"/>
      <c r="BH461" s="365"/>
      <c r="BI461" s="114" t="s">
        <v>4691</v>
      </c>
      <c r="BJ461" s="365"/>
      <c r="BK461" s="365"/>
      <c r="BL461" s="365"/>
      <c r="BM461" s="365"/>
      <c r="BN461" s="365"/>
      <c r="BO461" s="365"/>
      <c r="BP461" s="365"/>
      <c r="BQ461" s="365"/>
      <c r="BR461" s="365"/>
      <c r="BS461" s="365"/>
      <c r="BT461" s="365"/>
      <c r="BU461" s="365"/>
      <c r="BV461" s="395"/>
      <c r="BW461" s="395"/>
      <c r="BX461" s="395"/>
      <c r="BY461" s="396"/>
      <c r="BZ461" s="396"/>
      <c r="CA461" s="396"/>
      <c r="CB461" s="396"/>
      <c r="CC461" s="396"/>
      <c r="CD461" s="396"/>
      <c r="CE461" s="396"/>
      <c r="CF461" s="396"/>
      <c r="CG461" s="396"/>
      <c r="CH461" s="396"/>
      <c r="CI461" s="396"/>
      <c r="CJ461" s="396"/>
      <c r="CK461" s="396"/>
      <c r="CL461" s="396"/>
      <c r="CM461" s="396"/>
      <c r="CN461" s="396"/>
      <c r="CO461" s="396"/>
      <c r="CP461" s="396"/>
      <c r="CQ461" s="396"/>
      <c r="CR461" s="380" t="s">
        <v>4692</v>
      </c>
      <c r="CS461" s="396"/>
      <c r="CT461" s="396"/>
      <c r="CU461" s="396"/>
      <c r="CV461" s="396"/>
      <c r="CW461" s="396"/>
      <c r="CX461" s="396"/>
      <c r="CY461" s="396"/>
      <c r="CZ461" s="396"/>
      <c r="DA461" s="396"/>
      <c r="DB461" s="396"/>
      <c r="DC461" s="396"/>
      <c r="DD461" s="396"/>
    </row>
    <row r="462" spans="37:108" ht="15" hidden="1" customHeight="1">
      <c r="AK462" s="113" t="str">
        <f t="shared" si="21"/>
        <v/>
      </c>
      <c r="AL462" s="113" t="str">
        <f t="shared" si="22"/>
        <v/>
      </c>
      <c r="AM462" s="114" t="str">
        <f t="shared" si="23"/>
        <v/>
      </c>
      <c r="AN462" s="395"/>
      <c r="AO462" s="114">
        <v>454</v>
      </c>
      <c r="AP462" s="365"/>
      <c r="AQ462" s="365"/>
      <c r="AR462" s="365"/>
      <c r="AS462" s="365"/>
      <c r="AT462" s="365"/>
      <c r="AU462" s="365"/>
      <c r="AV462" s="365"/>
      <c r="AW462" s="365"/>
      <c r="AX462" s="365"/>
      <c r="AY462" s="365"/>
      <c r="AZ462" s="365"/>
      <c r="BA462" s="365"/>
      <c r="BB462" s="365"/>
      <c r="BC462" s="365"/>
      <c r="BD462" s="365"/>
      <c r="BE462" s="365"/>
      <c r="BF462" s="365"/>
      <c r="BG462" s="365"/>
      <c r="BH462" s="365"/>
      <c r="BI462" s="114" t="s">
        <v>4693</v>
      </c>
      <c r="BJ462" s="365"/>
      <c r="BK462" s="365"/>
      <c r="BL462" s="365"/>
      <c r="BM462" s="365"/>
      <c r="BN462" s="365"/>
      <c r="BO462" s="365"/>
      <c r="BP462" s="365"/>
      <c r="BQ462" s="365"/>
      <c r="BR462" s="365"/>
      <c r="BS462" s="365"/>
      <c r="BT462" s="365"/>
      <c r="BU462" s="365"/>
      <c r="BV462" s="395"/>
      <c r="BW462" s="395"/>
      <c r="BX462" s="395"/>
      <c r="BY462" s="396"/>
      <c r="BZ462" s="396"/>
      <c r="CA462" s="396"/>
      <c r="CB462" s="396"/>
      <c r="CC462" s="396"/>
      <c r="CD462" s="396"/>
      <c r="CE462" s="396"/>
      <c r="CF462" s="396"/>
      <c r="CG462" s="396"/>
      <c r="CH462" s="396"/>
      <c r="CI462" s="396"/>
      <c r="CJ462" s="396"/>
      <c r="CK462" s="396"/>
      <c r="CL462" s="396"/>
      <c r="CM462" s="396"/>
      <c r="CN462" s="396"/>
      <c r="CO462" s="396"/>
      <c r="CP462" s="396"/>
      <c r="CQ462" s="396"/>
      <c r="CR462" s="380" t="s">
        <v>4694</v>
      </c>
      <c r="CS462" s="396"/>
      <c r="CT462" s="396"/>
      <c r="CU462" s="396"/>
      <c r="CV462" s="396"/>
      <c r="CW462" s="396"/>
      <c r="CX462" s="396"/>
      <c r="CY462" s="396"/>
      <c r="CZ462" s="396"/>
      <c r="DA462" s="396"/>
      <c r="DB462" s="396"/>
      <c r="DC462" s="396"/>
      <c r="DD462" s="396"/>
    </row>
    <row r="463" spans="37:108" ht="15" hidden="1" customHeight="1">
      <c r="AK463" s="113" t="str">
        <f t="shared" si="21"/>
        <v/>
      </c>
      <c r="AL463" s="113" t="str">
        <f t="shared" si="22"/>
        <v/>
      </c>
      <c r="AM463" s="114" t="str">
        <f t="shared" si="23"/>
        <v/>
      </c>
      <c r="AN463" s="395"/>
      <c r="AO463" s="114">
        <v>455</v>
      </c>
      <c r="AP463" s="365"/>
      <c r="AQ463" s="365"/>
      <c r="AR463" s="365"/>
      <c r="AS463" s="365"/>
      <c r="AT463" s="365"/>
      <c r="AU463" s="365"/>
      <c r="AV463" s="365"/>
      <c r="AW463" s="365"/>
      <c r="AX463" s="365"/>
      <c r="AY463" s="365"/>
      <c r="AZ463" s="365"/>
      <c r="BA463" s="365"/>
      <c r="BB463" s="365"/>
      <c r="BC463" s="365"/>
      <c r="BD463" s="365"/>
      <c r="BE463" s="365"/>
      <c r="BF463" s="365"/>
      <c r="BG463" s="365"/>
      <c r="BH463" s="365"/>
      <c r="BI463" s="114" t="s">
        <v>4695</v>
      </c>
      <c r="BJ463" s="365"/>
      <c r="BK463" s="365"/>
      <c r="BL463" s="365"/>
      <c r="BM463" s="365"/>
      <c r="BN463" s="365"/>
      <c r="BO463" s="365"/>
      <c r="BP463" s="365"/>
      <c r="BQ463" s="365"/>
      <c r="BR463" s="365"/>
      <c r="BS463" s="365"/>
      <c r="BT463" s="365"/>
      <c r="BU463" s="365"/>
      <c r="BV463" s="395"/>
      <c r="BW463" s="395"/>
      <c r="BX463" s="395"/>
      <c r="BY463" s="396"/>
      <c r="BZ463" s="396"/>
      <c r="CA463" s="396"/>
      <c r="CB463" s="396"/>
      <c r="CC463" s="396"/>
      <c r="CD463" s="396"/>
      <c r="CE463" s="396"/>
      <c r="CF463" s="396"/>
      <c r="CG463" s="396"/>
      <c r="CH463" s="396"/>
      <c r="CI463" s="396"/>
      <c r="CJ463" s="396"/>
      <c r="CK463" s="396"/>
      <c r="CL463" s="396"/>
      <c r="CM463" s="396"/>
      <c r="CN463" s="396"/>
      <c r="CO463" s="396"/>
      <c r="CP463" s="396"/>
      <c r="CQ463" s="396"/>
      <c r="CR463" s="380" t="s">
        <v>4696</v>
      </c>
      <c r="CS463" s="396"/>
      <c r="CT463" s="396"/>
      <c r="CU463" s="396"/>
      <c r="CV463" s="396"/>
      <c r="CW463" s="396"/>
      <c r="CX463" s="396"/>
      <c r="CY463" s="396"/>
      <c r="CZ463" s="396"/>
      <c r="DA463" s="396"/>
      <c r="DB463" s="396"/>
      <c r="DC463" s="396"/>
      <c r="DD463" s="396"/>
    </row>
    <row r="464" spans="37:108" ht="15" hidden="1" customHeight="1">
      <c r="AK464" s="113" t="str">
        <f t="shared" si="21"/>
        <v/>
      </c>
      <c r="AL464" s="113" t="str">
        <f t="shared" si="22"/>
        <v/>
      </c>
      <c r="AM464" s="114" t="str">
        <f t="shared" si="23"/>
        <v/>
      </c>
      <c r="AN464" s="395"/>
      <c r="AO464" s="114">
        <v>456</v>
      </c>
      <c r="AP464" s="365"/>
      <c r="AQ464" s="365"/>
      <c r="AR464" s="365"/>
      <c r="AS464" s="365"/>
      <c r="AT464" s="365"/>
      <c r="AU464" s="365"/>
      <c r="AV464" s="365"/>
      <c r="AW464" s="365"/>
      <c r="AX464" s="365"/>
      <c r="AY464" s="365"/>
      <c r="AZ464" s="365"/>
      <c r="BA464" s="365"/>
      <c r="BB464" s="365"/>
      <c r="BC464" s="365"/>
      <c r="BD464" s="365"/>
      <c r="BE464" s="365"/>
      <c r="BF464" s="365"/>
      <c r="BG464" s="365"/>
      <c r="BH464" s="365"/>
      <c r="BI464" s="114" t="s">
        <v>4697</v>
      </c>
      <c r="BJ464" s="365"/>
      <c r="BK464" s="365"/>
      <c r="BL464" s="365"/>
      <c r="BM464" s="365"/>
      <c r="BN464" s="365"/>
      <c r="BO464" s="365"/>
      <c r="BP464" s="365"/>
      <c r="BQ464" s="365"/>
      <c r="BR464" s="365"/>
      <c r="BS464" s="365"/>
      <c r="BT464" s="365"/>
      <c r="BU464" s="365"/>
      <c r="BV464" s="395"/>
      <c r="BW464" s="395"/>
      <c r="BX464" s="395"/>
      <c r="BY464" s="396"/>
      <c r="BZ464" s="396"/>
      <c r="CA464" s="396"/>
      <c r="CB464" s="396"/>
      <c r="CC464" s="396"/>
      <c r="CD464" s="396"/>
      <c r="CE464" s="396"/>
      <c r="CF464" s="396"/>
      <c r="CG464" s="396"/>
      <c r="CH464" s="396"/>
      <c r="CI464" s="396"/>
      <c r="CJ464" s="396"/>
      <c r="CK464" s="396"/>
      <c r="CL464" s="396"/>
      <c r="CM464" s="396"/>
      <c r="CN464" s="396"/>
      <c r="CO464" s="396"/>
      <c r="CP464" s="396"/>
      <c r="CQ464" s="396"/>
      <c r="CR464" s="380" t="s">
        <v>4698</v>
      </c>
      <c r="CS464" s="396"/>
      <c r="CT464" s="396"/>
      <c r="CU464" s="396"/>
      <c r="CV464" s="396"/>
      <c r="CW464" s="396"/>
      <c r="CX464" s="396"/>
      <c r="CY464" s="396"/>
      <c r="CZ464" s="396"/>
      <c r="DA464" s="396"/>
      <c r="DB464" s="396"/>
      <c r="DC464" s="396"/>
      <c r="DD464" s="396"/>
    </row>
    <row r="465" spans="37:108" ht="15" hidden="1" customHeight="1">
      <c r="AK465" s="113" t="str">
        <f t="shared" si="21"/>
        <v/>
      </c>
      <c r="AL465" s="113" t="str">
        <f t="shared" si="22"/>
        <v/>
      </c>
      <c r="AM465" s="114" t="str">
        <f t="shared" si="23"/>
        <v/>
      </c>
      <c r="AN465" s="395"/>
      <c r="AO465" s="114">
        <v>457</v>
      </c>
      <c r="AP465" s="365"/>
      <c r="AQ465" s="365"/>
      <c r="AR465" s="365"/>
      <c r="AS465" s="365"/>
      <c r="AT465" s="365"/>
      <c r="AU465" s="365"/>
      <c r="AV465" s="365"/>
      <c r="AW465" s="365"/>
      <c r="AX465" s="365"/>
      <c r="AY465" s="365"/>
      <c r="AZ465" s="365"/>
      <c r="BA465" s="365"/>
      <c r="BB465" s="365"/>
      <c r="BC465" s="365"/>
      <c r="BD465" s="365"/>
      <c r="BE465" s="365"/>
      <c r="BF465" s="365"/>
      <c r="BG465" s="365"/>
      <c r="BH465" s="365"/>
      <c r="BI465" s="114" t="s">
        <v>4699</v>
      </c>
      <c r="BJ465" s="365"/>
      <c r="BK465" s="365"/>
      <c r="BL465" s="365"/>
      <c r="BM465" s="365"/>
      <c r="BN465" s="365"/>
      <c r="BO465" s="365"/>
      <c r="BP465" s="365"/>
      <c r="BQ465" s="365"/>
      <c r="BR465" s="365"/>
      <c r="BS465" s="365"/>
      <c r="BT465" s="365"/>
      <c r="BU465" s="365"/>
      <c r="BV465" s="395"/>
      <c r="BW465" s="395"/>
      <c r="BX465" s="395"/>
      <c r="BY465" s="396"/>
      <c r="BZ465" s="396"/>
      <c r="CA465" s="396"/>
      <c r="CB465" s="396"/>
      <c r="CC465" s="396"/>
      <c r="CD465" s="396"/>
      <c r="CE465" s="396"/>
      <c r="CF465" s="396"/>
      <c r="CG465" s="396"/>
      <c r="CH465" s="396"/>
      <c r="CI465" s="396"/>
      <c r="CJ465" s="396"/>
      <c r="CK465" s="396"/>
      <c r="CL465" s="396"/>
      <c r="CM465" s="396"/>
      <c r="CN465" s="396"/>
      <c r="CO465" s="396"/>
      <c r="CP465" s="396"/>
      <c r="CQ465" s="396"/>
      <c r="CR465" s="380" t="s">
        <v>4700</v>
      </c>
      <c r="CS465" s="396"/>
      <c r="CT465" s="396"/>
      <c r="CU465" s="396"/>
      <c r="CV465" s="396"/>
      <c r="CW465" s="396"/>
      <c r="CX465" s="396"/>
      <c r="CY465" s="396"/>
      <c r="CZ465" s="396"/>
      <c r="DA465" s="396"/>
      <c r="DB465" s="396"/>
      <c r="DC465" s="396"/>
      <c r="DD465" s="396"/>
    </row>
    <row r="466" spans="37:108" ht="15" hidden="1" customHeight="1">
      <c r="AK466" s="113" t="str">
        <f t="shared" si="21"/>
        <v/>
      </c>
      <c r="AL466" s="113" t="str">
        <f t="shared" si="22"/>
        <v/>
      </c>
      <c r="AM466" s="114" t="str">
        <f t="shared" si="23"/>
        <v/>
      </c>
      <c r="AN466" s="395"/>
      <c r="AO466" s="114">
        <v>458</v>
      </c>
      <c r="AP466" s="365"/>
      <c r="AQ466" s="365"/>
      <c r="AR466" s="365"/>
      <c r="AS466" s="365"/>
      <c r="AT466" s="365"/>
      <c r="AU466" s="365"/>
      <c r="AV466" s="365"/>
      <c r="AW466" s="365"/>
      <c r="AX466" s="365"/>
      <c r="AY466" s="365"/>
      <c r="AZ466" s="365"/>
      <c r="BA466" s="365"/>
      <c r="BB466" s="365"/>
      <c r="BC466" s="365"/>
      <c r="BD466" s="365"/>
      <c r="BE466" s="365"/>
      <c r="BF466" s="365"/>
      <c r="BG466" s="365"/>
      <c r="BH466" s="365"/>
      <c r="BI466" s="114" t="s">
        <v>4701</v>
      </c>
      <c r="BJ466" s="365"/>
      <c r="BK466" s="365"/>
      <c r="BL466" s="365"/>
      <c r="BM466" s="365"/>
      <c r="BN466" s="365"/>
      <c r="BO466" s="365"/>
      <c r="BP466" s="365"/>
      <c r="BQ466" s="365"/>
      <c r="BR466" s="365"/>
      <c r="BS466" s="365"/>
      <c r="BT466" s="365"/>
      <c r="BU466" s="365"/>
      <c r="BV466" s="395"/>
      <c r="BW466" s="395"/>
      <c r="BX466" s="395"/>
      <c r="BY466" s="396"/>
      <c r="BZ466" s="396"/>
      <c r="CA466" s="396"/>
      <c r="CB466" s="396"/>
      <c r="CC466" s="396"/>
      <c r="CD466" s="396"/>
      <c r="CE466" s="396"/>
      <c r="CF466" s="396"/>
      <c r="CG466" s="396"/>
      <c r="CH466" s="396"/>
      <c r="CI466" s="396"/>
      <c r="CJ466" s="396"/>
      <c r="CK466" s="396"/>
      <c r="CL466" s="396"/>
      <c r="CM466" s="396"/>
      <c r="CN466" s="396"/>
      <c r="CO466" s="396"/>
      <c r="CP466" s="396"/>
      <c r="CQ466" s="396"/>
      <c r="CR466" s="380" t="s">
        <v>4702</v>
      </c>
      <c r="CS466" s="396"/>
      <c r="CT466" s="396"/>
      <c r="CU466" s="396"/>
      <c r="CV466" s="396"/>
      <c r="CW466" s="396"/>
      <c r="CX466" s="396"/>
      <c r="CY466" s="396"/>
      <c r="CZ466" s="396"/>
      <c r="DA466" s="396"/>
      <c r="DB466" s="396"/>
      <c r="DC466" s="396"/>
      <c r="DD466" s="396"/>
    </row>
    <row r="467" spans="37:108" ht="15" hidden="1" customHeight="1">
      <c r="AK467" s="113" t="str">
        <f t="shared" si="21"/>
        <v/>
      </c>
      <c r="AL467" s="113" t="str">
        <f t="shared" si="22"/>
        <v/>
      </c>
      <c r="AM467" s="114" t="str">
        <f t="shared" si="23"/>
        <v/>
      </c>
      <c r="AN467" s="395"/>
      <c r="AO467" s="114">
        <v>459</v>
      </c>
      <c r="AP467" s="365"/>
      <c r="AQ467" s="365"/>
      <c r="AR467" s="365"/>
      <c r="AS467" s="365"/>
      <c r="AT467" s="365"/>
      <c r="AU467" s="365"/>
      <c r="AV467" s="365"/>
      <c r="AW467" s="365"/>
      <c r="AX467" s="365"/>
      <c r="AY467" s="365"/>
      <c r="AZ467" s="365"/>
      <c r="BA467" s="365"/>
      <c r="BB467" s="365"/>
      <c r="BC467" s="365"/>
      <c r="BD467" s="365"/>
      <c r="BE467" s="365"/>
      <c r="BF467" s="365"/>
      <c r="BG467" s="365"/>
      <c r="BH467" s="365"/>
      <c r="BI467" s="114" t="s">
        <v>4703</v>
      </c>
      <c r="BJ467" s="365"/>
      <c r="BK467" s="365"/>
      <c r="BL467" s="365"/>
      <c r="BM467" s="365"/>
      <c r="BN467" s="365"/>
      <c r="BO467" s="365"/>
      <c r="BP467" s="365"/>
      <c r="BQ467" s="365"/>
      <c r="BR467" s="365"/>
      <c r="BS467" s="365"/>
      <c r="BT467" s="365"/>
      <c r="BU467" s="365"/>
      <c r="BV467" s="395"/>
      <c r="BW467" s="395"/>
      <c r="BX467" s="395"/>
      <c r="BY467" s="396"/>
      <c r="BZ467" s="396"/>
      <c r="CA467" s="396"/>
      <c r="CB467" s="396"/>
      <c r="CC467" s="396"/>
      <c r="CD467" s="396"/>
      <c r="CE467" s="396"/>
      <c r="CF467" s="396"/>
      <c r="CG467" s="396"/>
      <c r="CH467" s="396"/>
      <c r="CI467" s="396"/>
      <c r="CJ467" s="396"/>
      <c r="CK467" s="396"/>
      <c r="CL467" s="396"/>
      <c r="CM467" s="396"/>
      <c r="CN467" s="396"/>
      <c r="CO467" s="396"/>
      <c r="CP467" s="396"/>
      <c r="CQ467" s="396"/>
      <c r="CR467" s="380" t="s">
        <v>4704</v>
      </c>
      <c r="CS467" s="396"/>
      <c r="CT467" s="396"/>
      <c r="CU467" s="396"/>
      <c r="CV467" s="396"/>
      <c r="CW467" s="396"/>
      <c r="CX467" s="396"/>
      <c r="CY467" s="396"/>
      <c r="CZ467" s="396"/>
      <c r="DA467" s="396"/>
      <c r="DB467" s="396"/>
      <c r="DC467" s="396"/>
      <c r="DD467" s="396"/>
    </row>
    <row r="468" spans="37:108" ht="15" hidden="1" customHeight="1">
      <c r="AK468" s="113" t="str">
        <f t="shared" si="21"/>
        <v/>
      </c>
      <c r="AL468" s="113" t="str">
        <f t="shared" si="22"/>
        <v/>
      </c>
      <c r="AM468" s="114" t="str">
        <f t="shared" si="23"/>
        <v/>
      </c>
      <c r="AN468" s="395"/>
      <c r="AO468" s="114">
        <v>460</v>
      </c>
      <c r="AP468" s="365"/>
      <c r="AQ468" s="365"/>
      <c r="AR468" s="365"/>
      <c r="AS468" s="365"/>
      <c r="AT468" s="365"/>
      <c r="AU468" s="365"/>
      <c r="AV468" s="365"/>
      <c r="AW468" s="365"/>
      <c r="AX468" s="365"/>
      <c r="AY468" s="365"/>
      <c r="AZ468" s="365"/>
      <c r="BA468" s="365"/>
      <c r="BB468" s="365"/>
      <c r="BC468" s="365"/>
      <c r="BD468" s="365"/>
      <c r="BE468" s="365"/>
      <c r="BF468" s="365"/>
      <c r="BG468" s="365"/>
      <c r="BH468" s="365"/>
      <c r="BI468" s="114" t="s">
        <v>4705</v>
      </c>
      <c r="BJ468" s="365"/>
      <c r="BK468" s="365"/>
      <c r="BL468" s="365"/>
      <c r="BM468" s="365"/>
      <c r="BN468" s="365"/>
      <c r="BO468" s="365"/>
      <c r="BP468" s="365"/>
      <c r="BQ468" s="365"/>
      <c r="BR468" s="365"/>
      <c r="BS468" s="365"/>
      <c r="BT468" s="365"/>
      <c r="BU468" s="365"/>
      <c r="BV468" s="395"/>
      <c r="BW468" s="395"/>
      <c r="BX468" s="395"/>
      <c r="BY468" s="396"/>
      <c r="BZ468" s="396"/>
      <c r="CA468" s="396"/>
      <c r="CB468" s="396"/>
      <c r="CC468" s="396"/>
      <c r="CD468" s="396"/>
      <c r="CE468" s="396"/>
      <c r="CF468" s="396"/>
      <c r="CG468" s="396"/>
      <c r="CH468" s="396"/>
      <c r="CI468" s="396"/>
      <c r="CJ468" s="396"/>
      <c r="CK468" s="396"/>
      <c r="CL468" s="396"/>
      <c r="CM468" s="396"/>
      <c r="CN468" s="396"/>
      <c r="CO468" s="396"/>
      <c r="CP468" s="396"/>
      <c r="CQ468" s="396"/>
      <c r="CR468" s="382" t="s">
        <v>4706</v>
      </c>
      <c r="CS468" s="396"/>
      <c r="CT468" s="396"/>
      <c r="CU468" s="396"/>
      <c r="CV468" s="396"/>
      <c r="CW468" s="396"/>
      <c r="CX468" s="396"/>
      <c r="CY468" s="396"/>
      <c r="CZ468" s="396"/>
      <c r="DA468" s="396"/>
      <c r="DB468" s="396"/>
      <c r="DC468" s="396"/>
      <c r="DD468" s="396"/>
    </row>
    <row r="469" spans="37:108" ht="15" hidden="1" customHeight="1">
      <c r="AK469" s="113" t="str">
        <f t="shared" si="21"/>
        <v/>
      </c>
      <c r="AL469" s="113" t="str">
        <f t="shared" si="22"/>
        <v/>
      </c>
      <c r="AM469" s="114" t="str">
        <f t="shared" si="23"/>
        <v/>
      </c>
      <c r="AN469" s="395"/>
      <c r="AO469" s="114">
        <v>461</v>
      </c>
      <c r="AP469" s="365"/>
      <c r="AQ469" s="365"/>
      <c r="AR469" s="365"/>
      <c r="AS469" s="365"/>
      <c r="AT469" s="365"/>
      <c r="AU469" s="365"/>
      <c r="AV469" s="365"/>
      <c r="AW469" s="365"/>
      <c r="AX469" s="365"/>
      <c r="AY469" s="365"/>
      <c r="AZ469" s="365"/>
      <c r="BA469" s="365"/>
      <c r="BB469" s="365"/>
      <c r="BC469" s="365"/>
      <c r="BD469" s="365"/>
      <c r="BE469" s="365"/>
      <c r="BF469" s="365"/>
      <c r="BG469" s="365"/>
      <c r="BH469" s="365"/>
      <c r="BI469" s="114" t="s">
        <v>4707</v>
      </c>
      <c r="BJ469" s="365"/>
      <c r="BK469" s="365"/>
      <c r="BL469" s="365"/>
      <c r="BM469" s="365"/>
      <c r="BN469" s="365"/>
      <c r="BO469" s="365"/>
      <c r="BP469" s="365"/>
      <c r="BQ469" s="365"/>
      <c r="BR469" s="365"/>
      <c r="BS469" s="365"/>
      <c r="BT469" s="365"/>
      <c r="BU469" s="365"/>
      <c r="BV469" s="395"/>
      <c r="BW469" s="395"/>
      <c r="BX469" s="395"/>
      <c r="BY469" s="396"/>
      <c r="BZ469" s="396"/>
      <c r="CA469" s="396"/>
      <c r="CB469" s="396"/>
      <c r="CC469" s="396"/>
      <c r="CD469" s="396"/>
      <c r="CE469" s="396"/>
      <c r="CF469" s="396"/>
      <c r="CG469" s="396"/>
      <c r="CH469" s="396"/>
      <c r="CI469" s="396"/>
      <c r="CJ469" s="396"/>
      <c r="CK469" s="396"/>
      <c r="CL469" s="396"/>
      <c r="CM469" s="396"/>
      <c r="CN469" s="396"/>
      <c r="CO469" s="396"/>
      <c r="CP469" s="396"/>
      <c r="CQ469" s="396"/>
      <c r="CR469" s="380" t="s">
        <v>4708</v>
      </c>
      <c r="CS469" s="396"/>
      <c r="CT469" s="396"/>
      <c r="CU469" s="396"/>
      <c r="CV469" s="396"/>
      <c r="CW469" s="396"/>
      <c r="CX469" s="396"/>
      <c r="CY469" s="396"/>
      <c r="CZ469" s="396"/>
      <c r="DA469" s="396"/>
      <c r="DB469" s="396"/>
      <c r="DC469" s="396"/>
      <c r="DD469" s="396"/>
    </row>
    <row r="470" spans="37:108" ht="15" hidden="1" customHeight="1">
      <c r="AK470" s="113" t="str">
        <f t="shared" si="21"/>
        <v/>
      </c>
      <c r="AL470" s="113" t="str">
        <f t="shared" si="22"/>
        <v/>
      </c>
      <c r="AM470" s="114" t="str">
        <f t="shared" si="23"/>
        <v/>
      </c>
      <c r="AN470" s="395"/>
      <c r="AO470" s="114">
        <v>462</v>
      </c>
      <c r="AP470" s="365"/>
      <c r="AQ470" s="365"/>
      <c r="AR470" s="365"/>
      <c r="AS470" s="365"/>
      <c r="AT470" s="365"/>
      <c r="AU470" s="365"/>
      <c r="AV470" s="365"/>
      <c r="AW470" s="365"/>
      <c r="AX470" s="365"/>
      <c r="AY470" s="365"/>
      <c r="AZ470" s="365"/>
      <c r="BA470" s="365"/>
      <c r="BB470" s="365"/>
      <c r="BC470" s="365"/>
      <c r="BD470" s="365"/>
      <c r="BE470" s="365"/>
      <c r="BF470" s="365"/>
      <c r="BG470" s="365"/>
      <c r="BH470" s="365"/>
      <c r="BI470" s="114" t="s">
        <v>4709</v>
      </c>
      <c r="BJ470" s="365"/>
      <c r="BK470" s="365"/>
      <c r="BL470" s="365"/>
      <c r="BM470" s="365"/>
      <c r="BN470" s="365"/>
      <c r="BO470" s="365"/>
      <c r="BP470" s="365"/>
      <c r="BQ470" s="365"/>
      <c r="BR470" s="365"/>
      <c r="BS470" s="365"/>
      <c r="BT470" s="365"/>
      <c r="BU470" s="365"/>
      <c r="BV470" s="395"/>
      <c r="BW470" s="395"/>
      <c r="BX470" s="395"/>
      <c r="BY470" s="396"/>
      <c r="BZ470" s="396"/>
      <c r="CA470" s="396"/>
      <c r="CB470" s="396"/>
      <c r="CC470" s="396"/>
      <c r="CD470" s="396"/>
      <c r="CE470" s="396"/>
      <c r="CF470" s="396"/>
      <c r="CG470" s="396"/>
      <c r="CH470" s="396"/>
      <c r="CI470" s="396"/>
      <c r="CJ470" s="396"/>
      <c r="CK470" s="396"/>
      <c r="CL470" s="396"/>
      <c r="CM470" s="396"/>
      <c r="CN470" s="396"/>
      <c r="CO470" s="396"/>
      <c r="CP470" s="396"/>
      <c r="CQ470" s="396"/>
      <c r="CR470" s="380" t="s">
        <v>4710</v>
      </c>
      <c r="CS470" s="396"/>
      <c r="CT470" s="396"/>
      <c r="CU470" s="396"/>
      <c r="CV470" s="396"/>
      <c r="CW470" s="396"/>
      <c r="CX470" s="396"/>
      <c r="CY470" s="396"/>
      <c r="CZ470" s="396"/>
      <c r="DA470" s="396"/>
      <c r="DB470" s="396"/>
      <c r="DC470" s="396"/>
      <c r="DD470" s="396"/>
    </row>
    <row r="471" spans="37:108" ht="15" hidden="1" customHeight="1">
      <c r="AK471" s="113" t="str">
        <f t="shared" si="21"/>
        <v/>
      </c>
      <c r="AL471" s="113" t="str">
        <f t="shared" si="22"/>
        <v/>
      </c>
      <c r="AM471" s="114" t="str">
        <f t="shared" si="23"/>
        <v/>
      </c>
      <c r="AN471" s="395"/>
      <c r="AO471" s="114">
        <v>463</v>
      </c>
      <c r="AP471" s="365"/>
      <c r="AQ471" s="365"/>
      <c r="AR471" s="365"/>
      <c r="AS471" s="365"/>
      <c r="AT471" s="365"/>
      <c r="AU471" s="365"/>
      <c r="AV471" s="365"/>
      <c r="AW471" s="365"/>
      <c r="AX471" s="365"/>
      <c r="AY471" s="365"/>
      <c r="AZ471" s="365"/>
      <c r="BA471" s="365"/>
      <c r="BB471" s="365"/>
      <c r="BC471" s="365"/>
      <c r="BD471" s="365"/>
      <c r="BE471" s="365"/>
      <c r="BF471" s="365"/>
      <c r="BG471" s="365"/>
      <c r="BH471" s="365"/>
      <c r="BI471" s="114" t="s">
        <v>4711</v>
      </c>
      <c r="BJ471" s="365"/>
      <c r="BK471" s="365"/>
      <c r="BL471" s="365"/>
      <c r="BM471" s="365"/>
      <c r="BN471" s="365"/>
      <c r="BO471" s="365"/>
      <c r="BP471" s="365"/>
      <c r="BQ471" s="365"/>
      <c r="BR471" s="365"/>
      <c r="BS471" s="365"/>
      <c r="BT471" s="365"/>
      <c r="BU471" s="365"/>
      <c r="BV471" s="395"/>
      <c r="BW471" s="395"/>
      <c r="BX471" s="395"/>
      <c r="BY471" s="396"/>
      <c r="BZ471" s="396"/>
      <c r="CA471" s="396"/>
      <c r="CB471" s="396"/>
      <c r="CC471" s="396"/>
      <c r="CD471" s="396"/>
      <c r="CE471" s="396"/>
      <c r="CF471" s="396"/>
      <c r="CG471" s="396"/>
      <c r="CH471" s="396"/>
      <c r="CI471" s="396"/>
      <c r="CJ471" s="396"/>
      <c r="CK471" s="396"/>
      <c r="CL471" s="396"/>
      <c r="CM471" s="396"/>
      <c r="CN471" s="396"/>
      <c r="CO471" s="396"/>
      <c r="CP471" s="396"/>
      <c r="CQ471" s="396"/>
      <c r="CR471" s="380" t="s">
        <v>4712</v>
      </c>
      <c r="CS471" s="396"/>
      <c r="CT471" s="396"/>
      <c r="CU471" s="396"/>
      <c r="CV471" s="396"/>
      <c r="CW471" s="396"/>
      <c r="CX471" s="396"/>
      <c r="CY471" s="396"/>
      <c r="CZ471" s="396"/>
      <c r="DA471" s="396"/>
      <c r="DB471" s="396"/>
      <c r="DC471" s="396"/>
      <c r="DD471" s="396"/>
    </row>
    <row r="472" spans="37:108" ht="15" hidden="1" customHeight="1">
      <c r="AK472" s="113" t="str">
        <f t="shared" si="21"/>
        <v/>
      </c>
      <c r="AL472" s="113" t="str">
        <f t="shared" si="22"/>
        <v/>
      </c>
      <c r="AM472" s="114" t="str">
        <f t="shared" si="23"/>
        <v/>
      </c>
      <c r="AN472" s="395"/>
      <c r="AO472" s="114">
        <v>464</v>
      </c>
      <c r="AP472" s="365"/>
      <c r="AQ472" s="365"/>
      <c r="AR472" s="365"/>
      <c r="AS472" s="365"/>
      <c r="AT472" s="365"/>
      <c r="AU472" s="365"/>
      <c r="AV472" s="365"/>
      <c r="AW472" s="365"/>
      <c r="AX472" s="365"/>
      <c r="AY472" s="365"/>
      <c r="AZ472" s="365"/>
      <c r="BA472" s="365"/>
      <c r="BB472" s="365"/>
      <c r="BC472" s="365"/>
      <c r="BD472" s="365"/>
      <c r="BE472" s="365"/>
      <c r="BF472" s="365"/>
      <c r="BG472" s="365"/>
      <c r="BH472" s="365"/>
      <c r="BI472" s="114" t="s">
        <v>4713</v>
      </c>
      <c r="BJ472" s="365"/>
      <c r="BK472" s="365"/>
      <c r="BL472" s="365"/>
      <c r="BM472" s="365"/>
      <c r="BN472" s="365"/>
      <c r="BO472" s="365"/>
      <c r="BP472" s="365"/>
      <c r="BQ472" s="365"/>
      <c r="BR472" s="365"/>
      <c r="BS472" s="365"/>
      <c r="BT472" s="365"/>
      <c r="BU472" s="365"/>
      <c r="BV472" s="395"/>
      <c r="BW472" s="395"/>
      <c r="BX472" s="395"/>
      <c r="BY472" s="396"/>
      <c r="BZ472" s="396"/>
      <c r="CA472" s="396"/>
      <c r="CB472" s="396"/>
      <c r="CC472" s="396"/>
      <c r="CD472" s="396"/>
      <c r="CE472" s="396"/>
      <c r="CF472" s="396"/>
      <c r="CG472" s="396"/>
      <c r="CH472" s="396"/>
      <c r="CI472" s="396"/>
      <c r="CJ472" s="396"/>
      <c r="CK472" s="396"/>
      <c r="CL472" s="396"/>
      <c r="CM472" s="396"/>
      <c r="CN472" s="396"/>
      <c r="CO472" s="396"/>
      <c r="CP472" s="396"/>
      <c r="CQ472" s="396"/>
      <c r="CR472" s="380" t="s">
        <v>4714</v>
      </c>
      <c r="CS472" s="396"/>
      <c r="CT472" s="396"/>
      <c r="CU472" s="396"/>
      <c r="CV472" s="396"/>
      <c r="CW472" s="396"/>
      <c r="CX472" s="396"/>
      <c r="CY472" s="396"/>
      <c r="CZ472" s="396"/>
      <c r="DA472" s="396"/>
      <c r="DB472" s="396"/>
      <c r="DC472" s="396"/>
      <c r="DD472" s="396"/>
    </row>
    <row r="473" spans="37:108" ht="15" hidden="1" customHeight="1">
      <c r="AK473" s="113" t="str">
        <f t="shared" si="21"/>
        <v/>
      </c>
      <c r="AL473" s="113" t="str">
        <f t="shared" si="22"/>
        <v/>
      </c>
      <c r="AM473" s="114" t="str">
        <f t="shared" si="23"/>
        <v/>
      </c>
      <c r="AN473" s="395"/>
      <c r="AO473" s="114">
        <v>465</v>
      </c>
      <c r="AP473" s="365"/>
      <c r="AQ473" s="365"/>
      <c r="AR473" s="365"/>
      <c r="AS473" s="365"/>
      <c r="AT473" s="365"/>
      <c r="AU473" s="365"/>
      <c r="AV473" s="365"/>
      <c r="AW473" s="365"/>
      <c r="AX473" s="365"/>
      <c r="AY473" s="365"/>
      <c r="AZ473" s="365"/>
      <c r="BA473" s="365"/>
      <c r="BB473" s="365"/>
      <c r="BC473" s="365"/>
      <c r="BD473" s="365"/>
      <c r="BE473" s="365"/>
      <c r="BF473" s="365"/>
      <c r="BG473" s="365"/>
      <c r="BH473" s="365"/>
      <c r="BI473" s="114" t="s">
        <v>4715</v>
      </c>
      <c r="BJ473" s="365"/>
      <c r="BK473" s="365"/>
      <c r="BL473" s="365"/>
      <c r="BM473" s="365"/>
      <c r="BN473" s="365"/>
      <c r="BO473" s="365"/>
      <c r="BP473" s="365"/>
      <c r="BQ473" s="365"/>
      <c r="BR473" s="365"/>
      <c r="BS473" s="365"/>
      <c r="BT473" s="365"/>
      <c r="BU473" s="365"/>
      <c r="BV473" s="395"/>
      <c r="BW473" s="395"/>
      <c r="BX473" s="395"/>
      <c r="BY473" s="396"/>
      <c r="BZ473" s="396"/>
      <c r="CA473" s="396"/>
      <c r="CB473" s="396"/>
      <c r="CC473" s="396"/>
      <c r="CD473" s="396"/>
      <c r="CE473" s="396"/>
      <c r="CF473" s="396"/>
      <c r="CG473" s="396"/>
      <c r="CH473" s="396"/>
      <c r="CI473" s="396"/>
      <c r="CJ473" s="396"/>
      <c r="CK473" s="396"/>
      <c r="CL473" s="396"/>
      <c r="CM473" s="396"/>
      <c r="CN473" s="396"/>
      <c r="CO473" s="396"/>
      <c r="CP473" s="396"/>
      <c r="CQ473" s="396"/>
      <c r="CR473" s="380" t="s">
        <v>4716</v>
      </c>
      <c r="CS473" s="396"/>
      <c r="CT473" s="396"/>
      <c r="CU473" s="396"/>
      <c r="CV473" s="396"/>
      <c r="CW473" s="396"/>
      <c r="CX473" s="396"/>
      <c r="CY473" s="396"/>
      <c r="CZ473" s="396"/>
      <c r="DA473" s="396"/>
      <c r="DB473" s="396"/>
      <c r="DC473" s="396"/>
      <c r="DD473" s="396"/>
    </row>
    <row r="474" spans="37:108" ht="15" hidden="1" customHeight="1">
      <c r="AK474" s="113" t="str">
        <f t="shared" si="21"/>
        <v/>
      </c>
      <c r="AL474" s="113" t="str">
        <f t="shared" si="22"/>
        <v/>
      </c>
      <c r="AM474" s="114" t="str">
        <f t="shared" si="23"/>
        <v/>
      </c>
      <c r="AN474" s="395"/>
      <c r="AO474" s="114">
        <v>466</v>
      </c>
      <c r="AP474" s="365"/>
      <c r="AQ474" s="365"/>
      <c r="AR474" s="365"/>
      <c r="AS474" s="365"/>
      <c r="AT474" s="365"/>
      <c r="AU474" s="365"/>
      <c r="AV474" s="365"/>
      <c r="AW474" s="365"/>
      <c r="AX474" s="365"/>
      <c r="AY474" s="365"/>
      <c r="AZ474" s="365"/>
      <c r="BA474" s="365"/>
      <c r="BB474" s="365"/>
      <c r="BC474" s="365"/>
      <c r="BD474" s="365"/>
      <c r="BE474" s="365"/>
      <c r="BF474" s="365"/>
      <c r="BG474" s="365"/>
      <c r="BH474" s="365"/>
      <c r="BI474" s="114" t="s">
        <v>4717</v>
      </c>
      <c r="BJ474" s="365"/>
      <c r="BK474" s="365"/>
      <c r="BL474" s="365"/>
      <c r="BM474" s="365"/>
      <c r="BN474" s="365"/>
      <c r="BO474" s="365"/>
      <c r="BP474" s="365"/>
      <c r="BQ474" s="365"/>
      <c r="BR474" s="365"/>
      <c r="BS474" s="365"/>
      <c r="BT474" s="365"/>
      <c r="BU474" s="365"/>
      <c r="BV474" s="395"/>
      <c r="BW474" s="395"/>
      <c r="BX474" s="395"/>
      <c r="BY474" s="396"/>
      <c r="BZ474" s="396"/>
      <c r="CA474" s="396"/>
      <c r="CB474" s="396"/>
      <c r="CC474" s="396"/>
      <c r="CD474" s="396"/>
      <c r="CE474" s="396"/>
      <c r="CF474" s="396"/>
      <c r="CG474" s="396"/>
      <c r="CH474" s="396"/>
      <c r="CI474" s="396"/>
      <c r="CJ474" s="396"/>
      <c r="CK474" s="396"/>
      <c r="CL474" s="396"/>
      <c r="CM474" s="396"/>
      <c r="CN474" s="396"/>
      <c r="CO474" s="396"/>
      <c r="CP474" s="396"/>
      <c r="CQ474" s="396"/>
      <c r="CR474" s="380" t="s">
        <v>4718</v>
      </c>
      <c r="CS474" s="396"/>
      <c r="CT474" s="396"/>
      <c r="CU474" s="396"/>
      <c r="CV474" s="396"/>
      <c r="CW474" s="396"/>
      <c r="CX474" s="396"/>
      <c r="CY474" s="396"/>
      <c r="CZ474" s="396"/>
      <c r="DA474" s="396"/>
      <c r="DB474" s="396"/>
      <c r="DC474" s="396"/>
      <c r="DD474" s="396"/>
    </row>
    <row r="475" spans="37:108" ht="15" hidden="1" customHeight="1">
      <c r="AK475" s="113" t="str">
        <f t="shared" si="21"/>
        <v/>
      </c>
      <c r="AL475" s="113" t="str">
        <f t="shared" si="22"/>
        <v/>
      </c>
      <c r="AM475" s="114" t="str">
        <f t="shared" si="23"/>
        <v/>
      </c>
      <c r="AN475" s="130"/>
      <c r="AO475" s="114">
        <v>467</v>
      </c>
      <c r="AP475" s="114"/>
      <c r="AQ475" s="114"/>
      <c r="AR475" s="114"/>
      <c r="AS475" s="114"/>
      <c r="AT475" s="114"/>
      <c r="AU475" s="114"/>
      <c r="AV475" s="114"/>
      <c r="AW475" s="114"/>
      <c r="AX475" s="114"/>
      <c r="AY475" s="114"/>
      <c r="AZ475" s="114"/>
      <c r="BA475" s="114"/>
      <c r="BB475" s="114"/>
      <c r="BC475" s="114"/>
      <c r="BD475" s="114"/>
      <c r="BE475" s="114"/>
      <c r="BF475" s="114"/>
      <c r="BG475" s="114"/>
      <c r="BH475" s="114"/>
      <c r="BI475" s="114" t="s">
        <v>4719</v>
      </c>
      <c r="BJ475" s="114"/>
      <c r="BK475" s="114"/>
      <c r="BL475" s="114"/>
      <c r="BM475" s="114"/>
      <c r="BN475" s="114"/>
      <c r="BO475" s="114"/>
      <c r="BP475" s="114"/>
      <c r="BQ475" s="114"/>
      <c r="BR475" s="114"/>
      <c r="BS475" s="114"/>
      <c r="BT475" s="114"/>
      <c r="BU475" s="114"/>
      <c r="BV475" s="130"/>
      <c r="BW475" s="130"/>
      <c r="BX475" s="130"/>
      <c r="BY475" s="380"/>
      <c r="BZ475" s="380"/>
      <c r="CA475" s="380"/>
      <c r="CB475" s="380"/>
      <c r="CC475" s="380"/>
      <c r="CD475" s="380"/>
      <c r="CE475" s="380"/>
      <c r="CF475" s="380"/>
      <c r="CG475" s="380"/>
      <c r="CH475" s="380"/>
      <c r="CI475" s="380"/>
      <c r="CJ475" s="380"/>
      <c r="CK475" s="380"/>
      <c r="CL475" s="380"/>
      <c r="CM475" s="380"/>
      <c r="CN475" s="380"/>
      <c r="CO475" s="380"/>
      <c r="CP475" s="380"/>
      <c r="CQ475" s="380"/>
      <c r="CR475" s="380" t="s">
        <v>4720</v>
      </c>
      <c r="CS475" s="380"/>
      <c r="CT475" s="380"/>
      <c r="CU475" s="380"/>
      <c r="CV475" s="380"/>
      <c r="CW475" s="380"/>
      <c r="CX475" s="380"/>
      <c r="CY475" s="380"/>
      <c r="CZ475" s="380"/>
      <c r="DA475" s="380"/>
      <c r="DB475" s="380"/>
      <c r="DC475" s="380"/>
      <c r="DD475" s="380"/>
    </row>
    <row r="476" spans="37:108" ht="15" hidden="1" customHeight="1">
      <c r="AK476" s="113" t="str">
        <f t="shared" si="21"/>
        <v/>
      </c>
      <c r="AL476" s="113" t="str">
        <f t="shared" si="22"/>
        <v/>
      </c>
      <c r="AM476" s="114" t="str">
        <f t="shared" si="23"/>
        <v/>
      </c>
      <c r="AN476" s="395"/>
      <c r="AO476" s="114">
        <v>468</v>
      </c>
      <c r="AP476" s="365"/>
      <c r="AQ476" s="365"/>
      <c r="AR476" s="365"/>
      <c r="AS476" s="365"/>
      <c r="AT476" s="365"/>
      <c r="AU476" s="365"/>
      <c r="AV476" s="365"/>
      <c r="AW476" s="365"/>
      <c r="AX476" s="365"/>
      <c r="AY476" s="365"/>
      <c r="AZ476" s="365"/>
      <c r="BA476" s="365"/>
      <c r="BB476" s="365"/>
      <c r="BC476" s="365"/>
      <c r="BD476" s="365"/>
      <c r="BE476" s="365"/>
      <c r="BF476" s="365"/>
      <c r="BG476" s="365"/>
      <c r="BH476" s="365"/>
      <c r="BI476" s="114" t="s">
        <v>4721</v>
      </c>
      <c r="BJ476" s="365"/>
      <c r="BK476" s="365"/>
      <c r="BL476" s="365"/>
      <c r="BM476" s="365"/>
      <c r="BN476" s="365"/>
      <c r="BO476" s="365"/>
      <c r="BP476" s="365"/>
      <c r="BQ476" s="365"/>
      <c r="BR476" s="365"/>
      <c r="BS476" s="365"/>
      <c r="BT476" s="365"/>
      <c r="BU476" s="365"/>
      <c r="BV476" s="395"/>
      <c r="BW476" s="395"/>
      <c r="BX476" s="395"/>
      <c r="BY476" s="396"/>
      <c r="BZ476" s="396"/>
      <c r="CA476" s="396"/>
      <c r="CB476" s="396"/>
      <c r="CC476" s="396"/>
      <c r="CD476" s="396"/>
      <c r="CE476" s="396"/>
      <c r="CF476" s="396"/>
      <c r="CG476" s="396"/>
      <c r="CH476" s="396"/>
      <c r="CI476" s="396"/>
      <c r="CJ476" s="396"/>
      <c r="CK476" s="396"/>
      <c r="CL476" s="396"/>
      <c r="CM476" s="396"/>
      <c r="CN476" s="396"/>
      <c r="CO476" s="396"/>
      <c r="CP476" s="396"/>
      <c r="CQ476" s="396"/>
      <c r="CR476" s="380" t="s">
        <v>4722</v>
      </c>
      <c r="CS476" s="396"/>
      <c r="CT476" s="396"/>
      <c r="CU476" s="396"/>
      <c r="CV476" s="396"/>
      <c r="CW476" s="396"/>
      <c r="CX476" s="396"/>
      <c r="CY476" s="396"/>
      <c r="CZ476" s="396"/>
      <c r="DA476" s="396"/>
      <c r="DB476" s="396"/>
      <c r="DC476" s="396"/>
      <c r="DD476" s="396"/>
    </row>
    <row r="477" spans="37:108" ht="15" hidden="1" customHeight="1">
      <c r="AK477" s="113" t="str">
        <f t="shared" si="21"/>
        <v/>
      </c>
      <c r="AL477" s="113" t="str">
        <f t="shared" si="22"/>
        <v/>
      </c>
      <c r="AM477" s="114" t="str">
        <f t="shared" si="23"/>
        <v/>
      </c>
      <c r="AN477" s="395"/>
      <c r="AO477" s="114">
        <v>469</v>
      </c>
      <c r="AP477" s="365"/>
      <c r="AQ477" s="365"/>
      <c r="AR477" s="365"/>
      <c r="AS477" s="365"/>
      <c r="AT477" s="365"/>
      <c r="AU477" s="365"/>
      <c r="AV477" s="365"/>
      <c r="AW477" s="365"/>
      <c r="AX477" s="365"/>
      <c r="AY477" s="365"/>
      <c r="AZ477" s="365"/>
      <c r="BA477" s="365"/>
      <c r="BB477" s="365"/>
      <c r="BC477" s="365"/>
      <c r="BD477" s="365"/>
      <c r="BE477" s="365"/>
      <c r="BF477" s="365"/>
      <c r="BG477" s="365"/>
      <c r="BH477" s="365"/>
      <c r="BI477" s="114" t="s">
        <v>4723</v>
      </c>
      <c r="BJ477" s="365"/>
      <c r="BK477" s="365"/>
      <c r="BL477" s="365"/>
      <c r="BM477" s="365"/>
      <c r="BN477" s="365"/>
      <c r="BO477" s="365"/>
      <c r="BP477" s="365"/>
      <c r="BQ477" s="365"/>
      <c r="BR477" s="365"/>
      <c r="BS477" s="365"/>
      <c r="BT477" s="365"/>
      <c r="BU477" s="365"/>
      <c r="BV477" s="395"/>
      <c r="BW477" s="395"/>
      <c r="BX477" s="395"/>
      <c r="BY477" s="396"/>
      <c r="BZ477" s="396"/>
      <c r="CA477" s="396"/>
      <c r="CB477" s="396"/>
      <c r="CC477" s="396"/>
      <c r="CD477" s="396"/>
      <c r="CE477" s="396"/>
      <c r="CF477" s="396"/>
      <c r="CG477" s="396"/>
      <c r="CH477" s="396"/>
      <c r="CI477" s="396"/>
      <c r="CJ477" s="396"/>
      <c r="CK477" s="396"/>
      <c r="CL477" s="396"/>
      <c r="CM477" s="396"/>
      <c r="CN477" s="396"/>
      <c r="CO477" s="396"/>
      <c r="CP477" s="396"/>
      <c r="CQ477" s="396"/>
      <c r="CR477" s="380" t="s">
        <v>4724</v>
      </c>
      <c r="CS477" s="396"/>
      <c r="CT477" s="396"/>
      <c r="CU477" s="396"/>
      <c r="CV477" s="396"/>
      <c r="CW477" s="396"/>
      <c r="CX477" s="396"/>
      <c r="CY477" s="396"/>
      <c r="CZ477" s="396"/>
      <c r="DA477" s="396"/>
      <c r="DB477" s="396"/>
      <c r="DC477" s="396"/>
      <c r="DD477" s="396"/>
    </row>
    <row r="478" spans="37:108" ht="15" hidden="1" customHeight="1">
      <c r="AK478" s="113" t="str">
        <f t="shared" si="21"/>
        <v/>
      </c>
      <c r="AL478" s="113" t="str">
        <f t="shared" si="22"/>
        <v/>
      </c>
      <c r="AM478" s="114" t="str">
        <f t="shared" si="23"/>
        <v/>
      </c>
      <c r="AN478" s="395"/>
      <c r="AO478" s="114">
        <v>470</v>
      </c>
      <c r="AP478" s="365"/>
      <c r="AQ478" s="365"/>
      <c r="AR478" s="365"/>
      <c r="AS478" s="365"/>
      <c r="AT478" s="365"/>
      <c r="AU478" s="365"/>
      <c r="AV478" s="365"/>
      <c r="AW478" s="365"/>
      <c r="AX478" s="365"/>
      <c r="AY478" s="365"/>
      <c r="AZ478" s="365"/>
      <c r="BA478" s="365"/>
      <c r="BB478" s="365"/>
      <c r="BC478" s="365"/>
      <c r="BD478" s="365"/>
      <c r="BE478" s="365"/>
      <c r="BF478" s="365"/>
      <c r="BG478" s="365"/>
      <c r="BH478" s="365"/>
      <c r="BI478" s="114" t="s">
        <v>4725</v>
      </c>
      <c r="BJ478" s="365"/>
      <c r="BK478" s="365"/>
      <c r="BL478" s="365"/>
      <c r="BM478" s="365"/>
      <c r="BN478" s="365"/>
      <c r="BO478" s="365"/>
      <c r="BP478" s="365"/>
      <c r="BQ478" s="365"/>
      <c r="BR478" s="365"/>
      <c r="BS478" s="365"/>
      <c r="BT478" s="365"/>
      <c r="BU478" s="365"/>
      <c r="BV478" s="395"/>
      <c r="BW478" s="395"/>
      <c r="BX478" s="395"/>
      <c r="BY478" s="396"/>
      <c r="BZ478" s="396"/>
      <c r="CA478" s="396"/>
      <c r="CB478" s="396"/>
      <c r="CC478" s="396"/>
      <c r="CD478" s="396"/>
      <c r="CE478" s="396"/>
      <c r="CF478" s="396"/>
      <c r="CG478" s="396"/>
      <c r="CH478" s="396"/>
      <c r="CI478" s="396"/>
      <c r="CJ478" s="396"/>
      <c r="CK478" s="396"/>
      <c r="CL478" s="396"/>
      <c r="CM478" s="396"/>
      <c r="CN478" s="396"/>
      <c r="CO478" s="396"/>
      <c r="CP478" s="396"/>
      <c r="CQ478" s="396"/>
      <c r="CR478" s="380" t="s">
        <v>4726</v>
      </c>
      <c r="CS478" s="396"/>
      <c r="CT478" s="396"/>
      <c r="CU478" s="396"/>
      <c r="CV478" s="396"/>
      <c r="CW478" s="396"/>
      <c r="CX478" s="396"/>
      <c r="CY478" s="396"/>
      <c r="CZ478" s="396"/>
      <c r="DA478" s="396"/>
      <c r="DB478" s="396"/>
      <c r="DC478" s="396"/>
      <c r="DD478" s="396"/>
    </row>
    <row r="479" spans="37:108" ht="15" hidden="1" customHeight="1">
      <c r="AK479" s="113" t="str">
        <f t="shared" si="21"/>
        <v/>
      </c>
      <c r="AL479" s="113" t="str">
        <f t="shared" si="22"/>
        <v/>
      </c>
      <c r="AM479" s="114" t="str">
        <f t="shared" si="23"/>
        <v/>
      </c>
      <c r="AN479" s="395"/>
      <c r="AO479" s="114">
        <v>471</v>
      </c>
      <c r="AP479" s="365"/>
      <c r="AQ479" s="365"/>
      <c r="AR479" s="365"/>
      <c r="AS479" s="365"/>
      <c r="AT479" s="365"/>
      <c r="AU479" s="365"/>
      <c r="AV479" s="365"/>
      <c r="AW479" s="365"/>
      <c r="AX479" s="365"/>
      <c r="AY479" s="365"/>
      <c r="AZ479" s="365"/>
      <c r="BA479" s="365"/>
      <c r="BB479" s="365"/>
      <c r="BC479" s="365"/>
      <c r="BD479" s="365"/>
      <c r="BE479" s="365"/>
      <c r="BF479" s="365"/>
      <c r="BG479" s="365"/>
      <c r="BH479" s="365"/>
      <c r="BI479" s="114" t="s">
        <v>4727</v>
      </c>
      <c r="BJ479" s="365"/>
      <c r="BK479" s="365"/>
      <c r="BL479" s="365"/>
      <c r="BM479" s="365"/>
      <c r="BN479" s="365"/>
      <c r="BO479" s="365"/>
      <c r="BP479" s="365"/>
      <c r="BQ479" s="365"/>
      <c r="BR479" s="365"/>
      <c r="BS479" s="365"/>
      <c r="BT479" s="365"/>
      <c r="BU479" s="365"/>
      <c r="BV479" s="395"/>
      <c r="BW479" s="395"/>
      <c r="BX479" s="395"/>
      <c r="BY479" s="396"/>
      <c r="BZ479" s="396"/>
      <c r="CA479" s="396"/>
      <c r="CB479" s="396"/>
      <c r="CC479" s="396"/>
      <c r="CD479" s="396"/>
      <c r="CE479" s="396"/>
      <c r="CF479" s="396"/>
      <c r="CG479" s="396"/>
      <c r="CH479" s="396"/>
      <c r="CI479" s="396"/>
      <c r="CJ479" s="396"/>
      <c r="CK479" s="396"/>
      <c r="CL479" s="396"/>
      <c r="CM479" s="396"/>
      <c r="CN479" s="396"/>
      <c r="CO479" s="396"/>
      <c r="CP479" s="396"/>
      <c r="CQ479" s="396"/>
      <c r="CR479" s="380" t="s">
        <v>4728</v>
      </c>
      <c r="CS479" s="396"/>
      <c r="CT479" s="396"/>
      <c r="CU479" s="396"/>
      <c r="CV479" s="396"/>
      <c r="CW479" s="396"/>
      <c r="CX479" s="396"/>
      <c r="CY479" s="396"/>
      <c r="CZ479" s="396"/>
      <c r="DA479" s="396"/>
      <c r="DB479" s="396"/>
      <c r="DC479" s="396"/>
      <c r="DD479" s="396"/>
    </row>
    <row r="480" spans="37:108" ht="15" hidden="1" customHeight="1">
      <c r="AK480" s="113" t="str">
        <f t="shared" si="21"/>
        <v/>
      </c>
      <c r="AL480" s="113" t="str">
        <f t="shared" si="22"/>
        <v/>
      </c>
      <c r="AM480" s="114" t="str">
        <f t="shared" si="23"/>
        <v/>
      </c>
      <c r="AN480" s="395"/>
      <c r="AO480" s="114">
        <v>472</v>
      </c>
      <c r="AP480" s="365"/>
      <c r="AQ480" s="365"/>
      <c r="AR480" s="365"/>
      <c r="AS480" s="365"/>
      <c r="AT480" s="365"/>
      <c r="AU480" s="365"/>
      <c r="AV480" s="365"/>
      <c r="AW480" s="365"/>
      <c r="AX480" s="365"/>
      <c r="AY480" s="365"/>
      <c r="AZ480" s="365"/>
      <c r="BA480" s="365"/>
      <c r="BB480" s="365"/>
      <c r="BC480" s="365"/>
      <c r="BD480" s="365"/>
      <c r="BE480" s="365"/>
      <c r="BF480" s="365"/>
      <c r="BG480" s="365"/>
      <c r="BH480" s="365"/>
      <c r="BI480" s="114" t="s">
        <v>4729</v>
      </c>
      <c r="BJ480" s="365"/>
      <c r="BK480" s="365"/>
      <c r="BL480" s="365"/>
      <c r="BM480" s="365"/>
      <c r="BN480" s="365"/>
      <c r="BO480" s="365"/>
      <c r="BP480" s="365"/>
      <c r="BQ480" s="365"/>
      <c r="BR480" s="365"/>
      <c r="BS480" s="365"/>
      <c r="BT480" s="365"/>
      <c r="BU480" s="365"/>
      <c r="BV480" s="395"/>
      <c r="BW480" s="395"/>
      <c r="BX480" s="395"/>
      <c r="BY480" s="396"/>
      <c r="BZ480" s="396"/>
      <c r="CA480" s="396"/>
      <c r="CB480" s="396"/>
      <c r="CC480" s="396"/>
      <c r="CD480" s="396"/>
      <c r="CE480" s="396"/>
      <c r="CF480" s="396"/>
      <c r="CG480" s="396"/>
      <c r="CH480" s="396"/>
      <c r="CI480" s="396"/>
      <c r="CJ480" s="396"/>
      <c r="CK480" s="396"/>
      <c r="CL480" s="396"/>
      <c r="CM480" s="396"/>
      <c r="CN480" s="396"/>
      <c r="CO480" s="396"/>
      <c r="CP480" s="396"/>
      <c r="CQ480" s="396"/>
      <c r="CR480" s="380" t="s">
        <v>4730</v>
      </c>
      <c r="CS480" s="396"/>
      <c r="CT480" s="396"/>
      <c r="CU480" s="396"/>
      <c r="CV480" s="396"/>
      <c r="CW480" s="396"/>
      <c r="CX480" s="396"/>
      <c r="CY480" s="396"/>
      <c r="CZ480" s="396"/>
      <c r="DA480" s="396"/>
      <c r="DB480" s="396"/>
      <c r="DC480" s="396"/>
      <c r="DD480" s="396"/>
    </row>
    <row r="481" spans="37:108" ht="15" hidden="1" customHeight="1">
      <c r="AK481" s="113" t="str">
        <f t="shared" si="21"/>
        <v/>
      </c>
      <c r="AL481" s="113" t="str">
        <f t="shared" si="22"/>
        <v/>
      </c>
      <c r="AM481" s="114" t="str">
        <f t="shared" si="23"/>
        <v/>
      </c>
      <c r="AN481" s="395"/>
      <c r="AO481" s="114">
        <v>473</v>
      </c>
      <c r="AP481" s="365"/>
      <c r="AQ481" s="365"/>
      <c r="AR481" s="365"/>
      <c r="AS481" s="365"/>
      <c r="AT481" s="365"/>
      <c r="AU481" s="365"/>
      <c r="AV481" s="365"/>
      <c r="AW481" s="365"/>
      <c r="AX481" s="365"/>
      <c r="AY481" s="365"/>
      <c r="AZ481" s="365"/>
      <c r="BA481" s="365"/>
      <c r="BB481" s="365"/>
      <c r="BC481" s="365"/>
      <c r="BD481" s="365"/>
      <c r="BE481" s="365"/>
      <c r="BF481" s="365"/>
      <c r="BG481" s="365"/>
      <c r="BH481" s="365"/>
      <c r="BI481" s="114" t="s">
        <v>4731</v>
      </c>
      <c r="BJ481" s="365"/>
      <c r="BK481" s="365"/>
      <c r="BL481" s="365"/>
      <c r="BM481" s="365"/>
      <c r="BN481" s="365"/>
      <c r="BO481" s="365"/>
      <c r="BP481" s="365"/>
      <c r="BQ481" s="365"/>
      <c r="BR481" s="365"/>
      <c r="BS481" s="365"/>
      <c r="BT481" s="365"/>
      <c r="BU481" s="365"/>
      <c r="BV481" s="395"/>
      <c r="BW481" s="395"/>
      <c r="BX481" s="395"/>
      <c r="BY481" s="396"/>
      <c r="BZ481" s="396"/>
      <c r="CA481" s="396"/>
      <c r="CB481" s="396"/>
      <c r="CC481" s="396"/>
      <c r="CD481" s="396"/>
      <c r="CE481" s="396"/>
      <c r="CF481" s="396"/>
      <c r="CG481" s="396"/>
      <c r="CH481" s="396"/>
      <c r="CI481" s="396"/>
      <c r="CJ481" s="396"/>
      <c r="CK481" s="396"/>
      <c r="CL481" s="396"/>
      <c r="CM481" s="396"/>
      <c r="CN481" s="396"/>
      <c r="CO481" s="396"/>
      <c r="CP481" s="396"/>
      <c r="CQ481" s="396"/>
      <c r="CR481" s="380" t="s">
        <v>4732</v>
      </c>
      <c r="CS481" s="396"/>
      <c r="CT481" s="396"/>
      <c r="CU481" s="396"/>
      <c r="CV481" s="396"/>
      <c r="CW481" s="396"/>
      <c r="CX481" s="396"/>
      <c r="CY481" s="396"/>
      <c r="CZ481" s="396"/>
      <c r="DA481" s="396"/>
      <c r="DB481" s="396"/>
      <c r="DC481" s="396"/>
      <c r="DD481" s="396"/>
    </row>
    <row r="482" spans="37:108" ht="15" hidden="1" customHeight="1">
      <c r="AK482" s="113" t="str">
        <f t="shared" si="21"/>
        <v/>
      </c>
      <c r="AL482" s="113" t="str">
        <f t="shared" si="22"/>
        <v/>
      </c>
      <c r="AM482" s="114" t="str">
        <f t="shared" si="23"/>
        <v/>
      </c>
      <c r="AN482" s="395"/>
      <c r="AO482" s="114">
        <v>474</v>
      </c>
      <c r="AP482" s="365"/>
      <c r="AQ482" s="365"/>
      <c r="AR482" s="365"/>
      <c r="AS482" s="365"/>
      <c r="AT482" s="365"/>
      <c r="AU482" s="365"/>
      <c r="AV482" s="365"/>
      <c r="AW482" s="365"/>
      <c r="AX482" s="365"/>
      <c r="AY482" s="365"/>
      <c r="AZ482" s="365"/>
      <c r="BA482" s="365"/>
      <c r="BB482" s="365"/>
      <c r="BC482" s="365"/>
      <c r="BD482" s="365"/>
      <c r="BE482" s="365"/>
      <c r="BF482" s="365"/>
      <c r="BG482" s="365"/>
      <c r="BH482" s="365"/>
      <c r="BI482" s="114" t="s">
        <v>4733</v>
      </c>
      <c r="BJ482" s="365"/>
      <c r="BK482" s="365"/>
      <c r="BL482" s="365"/>
      <c r="BM482" s="365"/>
      <c r="BN482" s="365"/>
      <c r="BO482" s="365"/>
      <c r="BP482" s="365"/>
      <c r="BQ482" s="365"/>
      <c r="BR482" s="365"/>
      <c r="BS482" s="365"/>
      <c r="BT482" s="365"/>
      <c r="BU482" s="365"/>
      <c r="BV482" s="395"/>
      <c r="BW482" s="395"/>
      <c r="BX482" s="395"/>
      <c r="BY482" s="396"/>
      <c r="BZ482" s="396"/>
      <c r="CA482" s="396"/>
      <c r="CB482" s="396"/>
      <c r="CC482" s="396"/>
      <c r="CD482" s="396"/>
      <c r="CE482" s="396"/>
      <c r="CF482" s="396"/>
      <c r="CG482" s="396"/>
      <c r="CH482" s="396"/>
      <c r="CI482" s="396"/>
      <c r="CJ482" s="396"/>
      <c r="CK482" s="396"/>
      <c r="CL482" s="396"/>
      <c r="CM482" s="396"/>
      <c r="CN482" s="396"/>
      <c r="CO482" s="396"/>
      <c r="CP482" s="396"/>
      <c r="CQ482" s="396"/>
      <c r="CR482" s="380" t="s">
        <v>4734</v>
      </c>
      <c r="CS482" s="396"/>
      <c r="CT482" s="396"/>
      <c r="CU482" s="396"/>
      <c r="CV482" s="396"/>
      <c r="CW482" s="396"/>
      <c r="CX482" s="396"/>
      <c r="CY482" s="396"/>
      <c r="CZ482" s="396"/>
      <c r="DA482" s="396"/>
      <c r="DB482" s="396"/>
      <c r="DC482" s="396"/>
      <c r="DD482" s="396"/>
    </row>
    <row r="483" spans="37:108" ht="15" hidden="1" customHeight="1">
      <c r="AK483" s="113" t="str">
        <f t="shared" si="21"/>
        <v/>
      </c>
      <c r="AL483" s="113" t="str">
        <f t="shared" si="22"/>
        <v/>
      </c>
      <c r="AM483" s="114" t="str">
        <f t="shared" si="23"/>
        <v/>
      </c>
      <c r="AN483" s="395"/>
      <c r="AO483" s="114">
        <v>475</v>
      </c>
      <c r="AP483" s="365"/>
      <c r="AQ483" s="365"/>
      <c r="AR483" s="365"/>
      <c r="AS483" s="365"/>
      <c r="AT483" s="365"/>
      <c r="AU483" s="365"/>
      <c r="AV483" s="365"/>
      <c r="AW483" s="365"/>
      <c r="AX483" s="365"/>
      <c r="AY483" s="365"/>
      <c r="AZ483" s="365"/>
      <c r="BA483" s="365"/>
      <c r="BB483" s="365"/>
      <c r="BC483" s="365"/>
      <c r="BD483" s="365"/>
      <c r="BE483" s="365"/>
      <c r="BF483" s="365"/>
      <c r="BG483" s="365"/>
      <c r="BH483" s="365"/>
      <c r="BI483" s="114" t="s">
        <v>4735</v>
      </c>
      <c r="BJ483" s="365"/>
      <c r="BK483" s="365"/>
      <c r="BL483" s="365"/>
      <c r="BM483" s="365"/>
      <c r="BN483" s="365"/>
      <c r="BO483" s="365"/>
      <c r="BP483" s="365"/>
      <c r="BQ483" s="365"/>
      <c r="BR483" s="365"/>
      <c r="BS483" s="365"/>
      <c r="BT483" s="365"/>
      <c r="BU483" s="365"/>
      <c r="BV483" s="395"/>
      <c r="BW483" s="395"/>
      <c r="BX483" s="395"/>
      <c r="BY483" s="396"/>
      <c r="BZ483" s="396"/>
      <c r="CA483" s="396"/>
      <c r="CB483" s="396"/>
      <c r="CC483" s="396"/>
      <c r="CD483" s="396"/>
      <c r="CE483" s="396"/>
      <c r="CF483" s="396"/>
      <c r="CG483" s="396"/>
      <c r="CH483" s="396"/>
      <c r="CI483" s="396"/>
      <c r="CJ483" s="396"/>
      <c r="CK483" s="396"/>
      <c r="CL483" s="396"/>
      <c r="CM483" s="396"/>
      <c r="CN483" s="396"/>
      <c r="CO483" s="396"/>
      <c r="CP483" s="396"/>
      <c r="CQ483" s="396"/>
      <c r="CR483" s="380" t="s">
        <v>4736</v>
      </c>
      <c r="CS483" s="396"/>
      <c r="CT483" s="396"/>
      <c r="CU483" s="396"/>
      <c r="CV483" s="396"/>
      <c r="CW483" s="396"/>
      <c r="CX483" s="396"/>
      <c r="CY483" s="396"/>
      <c r="CZ483" s="396"/>
      <c r="DA483" s="396"/>
      <c r="DB483" s="396"/>
      <c r="DC483" s="396"/>
      <c r="DD483" s="396"/>
    </row>
    <row r="484" spans="37:108" ht="15" hidden="1" customHeight="1">
      <c r="AK484" s="113" t="str">
        <f t="shared" si="21"/>
        <v/>
      </c>
      <c r="AL484" s="113" t="str">
        <f t="shared" si="22"/>
        <v/>
      </c>
      <c r="AM484" s="114" t="str">
        <f t="shared" si="23"/>
        <v/>
      </c>
      <c r="AN484" s="395"/>
      <c r="AO484" s="114">
        <v>476</v>
      </c>
      <c r="AP484" s="365"/>
      <c r="AQ484" s="365"/>
      <c r="AR484" s="365"/>
      <c r="AS484" s="365"/>
      <c r="AT484" s="365"/>
      <c r="AU484" s="365"/>
      <c r="AV484" s="365"/>
      <c r="AW484" s="365"/>
      <c r="AX484" s="365"/>
      <c r="AY484" s="365"/>
      <c r="AZ484" s="365"/>
      <c r="BA484" s="365"/>
      <c r="BB484" s="365"/>
      <c r="BC484" s="365"/>
      <c r="BD484" s="365"/>
      <c r="BE484" s="365"/>
      <c r="BF484" s="365"/>
      <c r="BG484" s="365"/>
      <c r="BH484" s="365"/>
      <c r="BI484" s="114" t="s">
        <v>4737</v>
      </c>
      <c r="BJ484" s="365"/>
      <c r="BK484" s="365"/>
      <c r="BL484" s="365"/>
      <c r="BM484" s="365"/>
      <c r="BN484" s="365"/>
      <c r="BO484" s="365"/>
      <c r="BP484" s="365"/>
      <c r="BQ484" s="365"/>
      <c r="BR484" s="365"/>
      <c r="BS484" s="365"/>
      <c r="BT484" s="365"/>
      <c r="BU484" s="365"/>
      <c r="BV484" s="395"/>
      <c r="BW484" s="395"/>
      <c r="BX484" s="395"/>
      <c r="BY484" s="396"/>
      <c r="BZ484" s="396"/>
      <c r="CA484" s="396"/>
      <c r="CB484" s="396"/>
      <c r="CC484" s="396"/>
      <c r="CD484" s="396"/>
      <c r="CE484" s="396"/>
      <c r="CF484" s="396"/>
      <c r="CG484" s="396"/>
      <c r="CH484" s="396"/>
      <c r="CI484" s="396"/>
      <c r="CJ484" s="396"/>
      <c r="CK484" s="396"/>
      <c r="CL484" s="396"/>
      <c r="CM484" s="396"/>
      <c r="CN484" s="396"/>
      <c r="CO484" s="396"/>
      <c r="CP484" s="396"/>
      <c r="CQ484" s="396"/>
      <c r="CR484" s="380" t="s">
        <v>4738</v>
      </c>
      <c r="CS484" s="396"/>
      <c r="CT484" s="396"/>
      <c r="CU484" s="396"/>
      <c r="CV484" s="396"/>
      <c r="CW484" s="396"/>
      <c r="CX484" s="396"/>
      <c r="CY484" s="396"/>
      <c r="CZ484" s="396"/>
      <c r="DA484" s="396"/>
      <c r="DB484" s="396"/>
      <c r="DC484" s="396"/>
      <c r="DD484" s="396"/>
    </row>
    <row r="485" spans="37:108" ht="15" hidden="1" customHeight="1">
      <c r="AK485" s="113" t="str">
        <f t="shared" si="21"/>
        <v/>
      </c>
      <c r="AL485" s="113" t="str">
        <f t="shared" si="22"/>
        <v/>
      </c>
      <c r="AM485" s="114" t="str">
        <f t="shared" si="23"/>
        <v/>
      </c>
      <c r="AN485" s="395"/>
      <c r="AO485" s="114">
        <v>477</v>
      </c>
      <c r="AP485" s="365"/>
      <c r="AQ485" s="365"/>
      <c r="AR485" s="365"/>
      <c r="AS485" s="365"/>
      <c r="AT485" s="365"/>
      <c r="AU485" s="365"/>
      <c r="AV485" s="365"/>
      <c r="AW485" s="365"/>
      <c r="AX485" s="365"/>
      <c r="AY485" s="365"/>
      <c r="AZ485" s="365"/>
      <c r="BA485" s="365"/>
      <c r="BB485" s="365"/>
      <c r="BC485" s="365"/>
      <c r="BD485" s="365"/>
      <c r="BE485" s="365"/>
      <c r="BF485" s="365"/>
      <c r="BG485" s="365"/>
      <c r="BH485" s="365"/>
      <c r="BI485" s="114" t="s">
        <v>4739</v>
      </c>
      <c r="BJ485" s="365"/>
      <c r="BK485" s="365"/>
      <c r="BL485" s="365"/>
      <c r="BM485" s="365"/>
      <c r="BN485" s="365"/>
      <c r="BO485" s="365"/>
      <c r="BP485" s="365"/>
      <c r="BQ485" s="365"/>
      <c r="BR485" s="365"/>
      <c r="BS485" s="365"/>
      <c r="BT485" s="365"/>
      <c r="BU485" s="365"/>
      <c r="BV485" s="395"/>
      <c r="BW485" s="395"/>
      <c r="BX485" s="395"/>
      <c r="BY485" s="396"/>
      <c r="BZ485" s="396"/>
      <c r="CA485" s="396"/>
      <c r="CB485" s="396"/>
      <c r="CC485" s="396"/>
      <c r="CD485" s="396"/>
      <c r="CE485" s="396"/>
      <c r="CF485" s="396"/>
      <c r="CG485" s="396"/>
      <c r="CH485" s="396"/>
      <c r="CI485" s="396"/>
      <c r="CJ485" s="396"/>
      <c r="CK485" s="396"/>
      <c r="CL485" s="396"/>
      <c r="CM485" s="396"/>
      <c r="CN485" s="396"/>
      <c r="CO485" s="396"/>
      <c r="CP485" s="396"/>
      <c r="CQ485" s="396"/>
      <c r="CR485" s="380" t="s">
        <v>4740</v>
      </c>
      <c r="CS485" s="396"/>
      <c r="CT485" s="396"/>
      <c r="CU485" s="396"/>
      <c r="CV485" s="396"/>
      <c r="CW485" s="396"/>
      <c r="CX485" s="396"/>
      <c r="CY485" s="396"/>
      <c r="CZ485" s="396"/>
      <c r="DA485" s="396"/>
      <c r="DB485" s="396"/>
      <c r="DC485" s="396"/>
      <c r="DD485" s="396"/>
    </row>
    <row r="486" spans="37:108" ht="15" hidden="1" customHeight="1">
      <c r="AK486" s="113" t="str">
        <f t="shared" si="21"/>
        <v/>
      </c>
      <c r="AL486" s="113" t="str">
        <f t="shared" si="22"/>
        <v/>
      </c>
      <c r="AM486" s="114" t="str">
        <f t="shared" si="23"/>
        <v/>
      </c>
      <c r="AN486" s="395"/>
      <c r="AO486" s="114">
        <v>478</v>
      </c>
      <c r="AP486" s="365"/>
      <c r="AQ486" s="365"/>
      <c r="AR486" s="365"/>
      <c r="AS486" s="365"/>
      <c r="AT486" s="365"/>
      <c r="AU486" s="365"/>
      <c r="AV486" s="365"/>
      <c r="AW486" s="365"/>
      <c r="AX486" s="365"/>
      <c r="AY486" s="365"/>
      <c r="AZ486" s="365"/>
      <c r="BA486" s="365"/>
      <c r="BB486" s="365"/>
      <c r="BC486" s="365"/>
      <c r="BD486" s="365"/>
      <c r="BE486" s="365"/>
      <c r="BF486" s="365"/>
      <c r="BG486" s="365"/>
      <c r="BH486" s="365"/>
      <c r="BI486" s="114" t="s">
        <v>4741</v>
      </c>
      <c r="BJ486" s="365"/>
      <c r="BK486" s="365"/>
      <c r="BL486" s="365"/>
      <c r="BM486" s="365"/>
      <c r="BN486" s="365"/>
      <c r="BO486" s="365"/>
      <c r="BP486" s="365"/>
      <c r="BQ486" s="365"/>
      <c r="BR486" s="365"/>
      <c r="BS486" s="365"/>
      <c r="BT486" s="365"/>
      <c r="BU486" s="365"/>
      <c r="BV486" s="395"/>
      <c r="BW486" s="395"/>
      <c r="BX486" s="395"/>
      <c r="BY486" s="396"/>
      <c r="BZ486" s="396"/>
      <c r="CA486" s="396"/>
      <c r="CB486" s="396"/>
      <c r="CC486" s="396"/>
      <c r="CD486" s="396"/>
      <c r="CE486" s="396"/>
      <c r="CF486" s="396"/>
      <c r="CG486" s="396"/>
      <c r="CH486" s="396"/>
      <c r="CI486" s="396"/>
      <c r="CJ486" s="396"/>
      <c r="CK486" s="396"/>
      <c r="CL486" s="396"/>
      <c r="CM486" s="396"/>
      <c r="CN486" s="396"/>
      <c r="CO486" s="396"/>
      <c r="CP486" s="396"/>
      <c r="CQ486" s="396"/>
      <c r="CR486" s="380" t="s">
        <v>4742</v>
      </c>
      <c r="CS486" s="396"/>
      <c r="CT486" s="396"/>
      <c r="CU486" s="396"/>
      <c r="CV486" s="396"/>
      <c r="CW486" s="396"/>
      <c r="CX486" s="396"/>
      <c r="CY486" s="396"/>
      <c r="CZ486" s="396"/>
      <c r="DA486" s="396"/>
      <c r="DB486" s="396"/>
      <c r="DC486" s="396"/>
      <c r="DD486" s="396"/>
    </row>
    <row r="487" spans="37:108" ht="15" hidden="1" customHeight="1">
      <c r="AK487" s="113" t="str">
        <f t="shared" si="21"/>
        <v/>
      </c>
      <c r="AL487" s="113" t="str">
        <f t="shared" si="22"/>
        <v/>
      </c>
      <c r="AM487" s="114" t="str">
        <f t="shared" si="23"/>
        <v/>
      </c>
      <c r="AN487" s="395"/>
      <c r="AO487" s="114">
        <v>479</v>
      </c>
      <c r="AP487" s="365"/>
      <c r="AQ487" s="365"/>
      <c r="AR487" s="365"/>
      <c r="AS487" s="365"/>
      <c r="AT487" s="365"/>
      <c r="AU487" s="365"/>
      <c r="AV487" s="365"/>
      <c r="AW487" s="365"/>
      <c r="AX487" s="365"/>
      <c r="AY487" s="365"/>
      <c r="AZ487" s="365"/>
      <c r="BA487" s="365"/>
      <c r="BB487" s="365"/>
      <c r="BC487" s="365"/>
      <c r="BD487" s="365"/>
      <c r="BE487" s="365"/>
      <c r="BF487" s="365"/>
      <c r="BG487" s="365"/>
      <c r="BH487" s="365"/>
      <c r="BI487" s="114" t="s">
        <v>4743</v>
      </c>
      <c r="BJ487" s="365"/>
      <c r="BK487" s="365"/>
      <c r="BL487" s="365"/>
      <c r="BM487" s="365"/>
      <c r="BN487" s="365"/>
      <c r="BO487" s="365"/>
      <c r="BP487" s="365"/>
      <c r="BQ487" s="365"/>
      <c r="BR487" s="365"/>
      <c r="BS487" s="365"/>
      <c r="BT487" s="365"/>
      <c r="BU487" s="365"/>
      <c r="BV487" s="395"/>
      <c r="BW487" s="395"/>
      <c r="BX487" s="395"/>
      <c r="BY487" s="396"/>
      <c r="BZ487" s="396"/>
      <c r="CA487" s="396"/>
      <c r="CB487" s="396"/>
      <c r="CC487" s="396"/>
      <c r="CD487" s="396"/>
      <c r="CE487" s="396"/>
      <c r="CF487" s="396"/>
      <c r="CG487" s="396"/>
      <c r="CH487" s="396"/>
      <c r="CI487" s="396"/>
      <c r="CJ487" s="396"/>
      <c r="CK487" s="396"/>
      <c r="CL487" s="396"/>
      <c r="CM487" s="396"/>
      <c r="CN487" s="396"/>
      <c r="CO487" s="396"/>
      <c r="CP487" s="396"/>
      <c r="CQ487" s="396"/>
      <c r="CR487" s="380" t="s">
        <v>4744</v>
      </c>
      <c r="CS487" s="396"/>
      <c r="CT487" s="396"/>
      <c r="CU487" s="396"/>
      <c r="CV487" s="396"/>
      <c r="CW487" s="396"/>
      <c r="CX487" s="396"/>
      <c r="CY487" s="396"/>
      <c r="CZ487" s="396"/>
      <c r="DA487" s="396"/>
      <c r="DB487" s="396"/>
      <c r="DC487" s="396"/>
      <c r="DD487" s="396"/>
    </row>
    <row r="488" spans="37:108" ht="15" hidden="1" customHeight="1">
      <c r="AK488" s="113" t="str">
        <f t="shared" si="21"/>
        <v/>
      </c>
      <c r="AL488" s="113" t="str">
        <f t="shared" si="22"/>
        <v/>
      </c>
      <c r="AM488" s="114" t="str">
        <f t="shared" si="23"/>
        <v/>
      </c>
      <c r="AN488" s="395"/>
      <c r="AO488" s="114">
        <v>480</v>
      </c>
      <c r="AP488" s="365"/>
      <c r="AQ488" s="365"/>
      <c r="AR488" s="365"/>
      <c r="AS488" s="365"/>
      <c r="AT488" s="365"/>
      <c r="AU488" s="365"/>
      <c r="AV488" s="365"/>
      <c r="AW488" s="365"/>
      <c r="AX488" s="365"/>
      <c r="AY488" s="365"/>
      <c r="AZ488" s="365"/>
      <c r="BA488" s="365"/>
      <c r="BB488" s="365"/>
      <c r="BC488" s="365"/>
      <c r="BD488" s="365"/>
      <c r="BE488" s="365"/>
      <c r="BF488" s="365"/>
      <c r="BG488" s="365"/>
      <c r="BH488" s="365"/>
      <c r="BI488" s="114" t="s">
        <v>4745</v>
      </c>
      <c r="BJ488" s="365"/>
      <c r="BK488" s="365"/>
      <c r="BL488" s="365"/>
      <c r="BM488" s="365"/>
      <c r="BN488" s="365"/>
      <c r="BO488" s="365"/>
      <c r="BP488" s="365"/>
      <c r="BQ488" s="365"/>
      <c r="BR488" s="365"/>
      <c r="BS488" s="365"/>
      <c r="BT488" s="365"/>
      <c r="BU488" s="365"/>
      <c r="BV488" s="395"/>
      <c r="BW488" s="395"/>
      <c r="BX488" s="395"/>
      <c r="BY488" s="396"/>
      <c r="BZ488" s="396"/>
      <c r="CA488" s="396"/>
      <c r="CB488" s="396"/>
      <c r="CC488" s="396"/>
      <c r="CD488" s="396"/>
      <c r="CE488" s="396"/>
      <c r="CF488" s="396"/>
      <c r="CG488" s="396"/>
      <c r="CH488" s="396"/>
      <c r="CI488" s="396"/>
      <c r="CJ488" s="396"/>
      <c r="CK488" s="396"/>
      <c r="CL488" s="396"/>
      <c r="CM488" s="396"/>
      <c r="CN488" s="396"/>
      <c r="CO488" s="396"/>
      <c r="CP488" s="396"/>
      <c r="CQ488" s="396"/>
      <c r="CR488" s="380" t="s">
        <v>4746</v>
      </c>
      <c r="CS488" s="396"/>
      <c r="CT488" s="396"/>
      <c r="CU488" s="396"/>
      <c r="CV488" s="396"/>
      <c r="CW488" s="396"/>
      <c r="CX488" s="396"/>
      <c r="CY488" s="396"/>
      <c r="CZ488" s="396"/>
      <c r="DA488" s="396"/>
      <c r="DB488" s="396"/>
      <c r="DC488" s="396"/>
      <c r="DD488" s="396"/>
    </row>
    <row r="489" spans="37:108" ht="15" hidden="1" customHeight="1">
      <c r="AK489" s="113" t="str">
        <f t="shared" si="21"/>
        <v/>
      </c>
      <c r="AL489" s="113" t="str">
        <f t="shared" si="22"/>
        <v/>
      </c>
      <c r="AM489" s="114" t="str">
        <f t="shared" si="23"/>
        <v/>
      </c>
      <c r="AN489" s="395"/>
      <c r="AO489" s="114">
        <v>481</v>
      </c>
      <c r="AP489" s="365"/>
      <c r="AQ489" s="365"/>
      <c r="AR489" s="365"/>
      <c r="AS489" s="365"/>
      <c r="AT489" s="365"/>
      <c r="AU489" s="365"/>
      <c r="AV489" s="365"/>
      <c r="AW489" s="365"/>
      <c r="AX489" s="365"/>
      <c r="AY489" s="365"/>
      <c r="AZ489" s="365"/>
      <c r="BA489" s="365"/>
      <c r="BB489" s="365"/>
      <c r="BC489" s="365"/>
      <c r="BD489" s="365"/>
      <c r="BE489" s="365"/>
      <c r="BF489" s="365"/>
      <c r="BG489" s="365"/>
      <c r="BH489" s="365"/>
      <c r="BI489" s="114" t="s">
        <v>4747</v>
      </c>
      <c r="BJ489" s="365"/>
      <c r="BK489" s="365"/>
      <c r="BL489" s="365"/>
      <c r="BM489" s="365"/>
      <c r="BN489" s="365"/>
      <c r="BO489" s="365"/>
      <c r="BP489" s="365"/>
      <c r="BQ489" s="365"/>
      <c r="BR489" s="365"/>
      <c r="BS489" s="365"/>
      <c r="BT489" s="365"/>
      <c r="BU489" s="365"/>
      <c r="BV489" s="395"/>
      <c r="BW489" s="395"/>
      <c r="BX489" s="395"/>
      <c r="BY489" s="396"/>
      <c r="BZ489" s="396"/>
      <c r="CA489" s="396"/>
      <c r="CB489" s="396"/>
      <c r="CC489" s="396"/>
      <c r="CD489" s="396"/>
      <c r="CE489" s="396"/>
      <c r="CF489" s="396"/>
      <c r="CG489" s="396"/>
      <c r="CH489" s="396"/>
      <c r="CI489" s="396"/>
      <c r="CJ489" s="396"/>
      <c r="CK489" s="396"/>
      <c r="CL489" s="396"/>
      <c r="CM489" s="396"/>
      <c r="CN489" s="396"/>
      <c r="CO489" s="396"/>
      <c r="CP489" s="396"/>
      <c r="CQ489" s="396"/>
      <c r="CR489" s="380" t="s">
        <v>4748</v>
      </c>
      <c r="CS489" s="396"/>
      <c r="CT489" s="396"/>
      <c r="CU489" s="396"/>
      <c r="CV489" s="396"/>
      <c r="CW489" s="396"/>
      <c r="CX489" s="396"/>
      <c r="CY489" s="396"/>
      <c r="CZ489" s="396"/>
      <c r="DA489" s="396"/>
      <c r="DB489" s="396"/>
      <c r="DC489" s="396"/>
      <c r="DD489" s="396"/>
    </row>
    <row r="490" spans="37:108" ht="15" hidden="1" customHeight="1">
      <c r="AK490" s="113" t="str">
        <f t="shared" si="21"/>
        <v/>
      </c>
      <c r="AL490" s="113" t="str">
        <f t="shared" si="22"/>
        <v/>
      </c>
      <c r="AM490" s="114" t="str">
        <f t="shared" si="23"/>
        <v/>
      </c>
      <c r="AN490" s="395"/>
      <c r="AO490" s="114">
        <v>482</v>
      </c>
      <c r="AP490" s="365"/>
      <c r="AQ490" s="365"/>
      <c r="AR490" s="365"/>
      <c r="AS490" s="365"/>
      <c r="AT490" s="365"/>
      <c r="AU490" s="365"/>
      <c r="AV490" s="365"/>
      <c r="AW490" s="365"/>
      <c r="AX490" s="365"/>
      <c r="AY490" s="365"/>
      <c r="AZ490" s="365"/>
      <c r="BA490" s="365"/>
      <c r="BB490" s="365"/>
      <c r="BC490" s="365"/>
      <c r="BD490" s="365"/>
      <c r="BE490" s="365"/>
      <c r="BF490" s="365"/>
      <c r="BG490" s="365"/>
      <c r="BH490" s="365"/>
      <c r="BI490" s="114" t="s">
        <v>4749</v>
      </c>
      <c r="BJ490" s="365"/>
      <c r="BK490" s="365"/>
      <c r="BL490" s="365"/>
      <c r="BM490" s="365"/>
      <c r="BN490" s="365"/>
      <c r="BO490" s="365"/>
      <c r="BP490" s="365"/>
      <c r="BQ490" s="365"/>
      <c r="BR490" s="365"/>
      <c r="BS490" s="365"/>
      <c r="BT490" s="365"/>
      <c r="BU490" s="365"/>
      <c r="BV490" s="395"/>
      <c r="BW490" s="395"/>
      <c r="BX490" s="395"/>
      <c r="BY490" s="396"/>
      <c r="BZ490" s="396"/>
      <c r="CA490" s="396"/>
      <c r="CB490" s="396"/>
      <c r="CC490" s="396"/>
      <c r="CD490" s="396"/>
      <c r="CE490" s="396"/>
      <c r="CF490" s="396"/>
      <c r="CG490" s="396"/>
      <c r="CH490" s="396"/>
      <c r="CI490" s="396"/>
      <c r="CJ490" s="396"/>
      <c r="CK490" s="396"/>
      <c r="CL490" s="396"/>
      <c r="CM490" s="396"/>
      <c r="CN490" s="396"/>
      <c r="CO490" s="396"/>
      <c r="CP490" s="396"/>
      <c r="CQ490" s="396"/>
      <c r="CR490" s="380" t="s">
        <v>4750</v>
      </c>
      <c r="CS490" s="396"/>
      <c r="CT490" s="396"/>
      <c r="CU490" s="396"/>
      <c r="CV490" s="396"/>
      <c r="CW490" s="396"/>
      <c r="CX490" s="396"/>
      <c r="CY490" s="396"/>
      <c r="CZ490" s="396"/>
      <c r="DA490" s="396"/>
      <c r="DB490" s="396"/>
      <c r="DC490" s="396"/>
      <c r="DD490" s="396"/>
    </row>
    <row r="491" spans="37:108" ht="15" hidden="1" customHeight="1">
      <c r="AK491" s="113" t="str">
        <f t="shared" si="21"/>
        <v/>
      </c>
      <c r="AL491" s="113" t="str">
        <f t="shared" si="22"/>
        <v/>
      </c>
      <c r="AM491" s="114" t="str">
        <f t="shared" si="23"/>
        <v/>
      </c>
      <c r="AN491" s="395"/>
      <c r="AO491" s="114">
        <v>483</v>
      </c>
      <c r="AP491" s="365"/>
      <c r="AQ491" s="365"/>
      <c r="AR491" s="365"/>
      <c r="AS491" s="365"/>
      <c r="AT491" s="365"/>
      <c r="AU491" s="365"/>
      <c r="AV491" s="365"/>
      <c r="AW491" s="365"/>
      <c r="AX491" s="365"/>
      <c r="AY491" s="365"/>
      <c r="AZ491" s="365"/>
      <c r="BA491" s="365"/>
      <c r="BB491" s="365"/>
      <c r="BC491" s="365"/>
      <c r="BD491" s="365"/>
      <c r="BE491" s="365"/>
      <c r="BF491" s="365"/>
      <c r="BG491" s="365"/>
      <c r="BH491" s="365"/>
      <c r="BI491" s="114" t="s">
        <v>4751</v>
      </c>
      <c r="BJ491" s="365"/>
      <c r="BK491" s="365"/>
      <c r="BL491" s="365"/>
      <c r="BM491" s="365"/>
      <c r="BN491" s="365"/>
      <c r="BO491" s="365"/>
      <c r="BP491" s="365"/>
      <c r="BQ491" s="365"/>
      <c r="BR491" s="365"/>
      <c r="BS491" s="365"/>
      <c r="BT491" s="365"/>
      <c r="BU491" s="365"/>
      <c r="BV491" s="395"/>
      <c r="BW491" s="395"/>
      <c r="BX491" s="395"/>
      <c r="BY491" s="396"/>
      <c r="BZ491" s="396"/>
      <c r="CA491" s="396"/>
      <c r="CB491" s="396"/>
      <c r="CC491" s="396"/>
      <c r="CD491" s="396"/>
      <c r="CE491" s="396"/>
      <c r="CF491" s="396"/>
      <c r="CG491" s="396"/>
      <c r="CH491" s="396"/>
      <c r="CI491" s="396"/>
      <c r="CJ491" s="396"/>
      <c r="CK491" s="396"/>
      <c r="CL491" s="396"/>
      <c r="CM491" s="396"/>
      <c r="CN491" s="396"/>
      <c r="CO491" s="396"/>
      <c r="CP491" s="396"/>
      <c r="CQ491" s="396"/>
      <c r="CR491" s="380" t="s">
        <v>4752</v>
      </c>
      <c r="CS491" s="396"/>
      <c r="CT491" s="396"/>
      <c r="CU491" s="396"/>
      <c r="CV491" s="396"/>
      <c r="CW491" s="396"/>
      <c r="CX491" s="396"/>
      <c r="CY491" s="396"/>
      <c r="CZ491" s="396"/>
      <c r="DA491" s="396"/>
      <c r="DB491" s="396"/>
      <c r="DC491" s="396"/>
      <c r="DD491" s="396"/>
    </row>
    <row r="492" spans="37:108" ht="15" hidden="1" customHeight="1">
      <c r="AK492" s="113" t="str">
        <f t="shared" si="21"/>
        <v/>
      </c>
      <c r="AL492" s="113" t="str">
        <f t="shared" si="22"/>
        <v/>
      </c>
      <c r="AM492" s="114" t="str">
        <f t="shared" si="23"/>
        <v/>
      </c>
      <c r="AN492" s="395"/>
      <c r="AO492" s="114">
        <v>484</v>
      </c>
      <c r="AP492" s="365"/>
      <c r="AQ492" s="365"/>
      <c r="AR492" s="365"/>
      <c r="AS492" s="365"/>
      <c r="AT492" s="365"/>
      <c r="AU492" s="365"/>
      <c r="AV492" s="365"/>
      <c r="AW492" s="365"/>
      <c r="AX492" s="365"/>
      <c r="AY492" s="365"/>
      <c r="AZ492" s="365"/>
      <c r="BA492" s="365"/>
      <c r="BB492" s="365"/>
      <c r="BC492" s="365"/>
      <c r="BD492" s="365"/>
      <c r="BE492" s="365"/>
      <c r="BF492" s="365"/>
      <c r="BG492" s="365"/>
      <c r="BH492" s="365"/>
      <c r="BI492" s="114" t="s">
        <v>4753</v>
      </c>
      <c r="BJ492" s="365"/>
      <c r="BK492" s="365"/>
      <c r="BL492" s="365"/>
      <c r="BM492" s="365"/>
      <c r="BN492" s="365"/>
      <c r="BO492" s="365"/>
      <c r="BP492" s="365"/>
      <c r="BQ492" s="365"/>
      <c r="BR492" s="365"/>
      <c r="BS492" s="365"/>
      <c r="BT492" s="365"/>
      <c r="BU492" s="365"/>
      <c r="BV492" s="395"/>
      <c r="BW492" s="395"/>
      <c r="BX492" s="395"/>
      <c r="BY492" s="396"/>
      <c r="BZ492" s="396"/>
      <c r="CA492" s="396"/>
      <c r="CB492" s="396"/>
      <c r="CC492" s="396"/>
      <c r="CD492" s="396"/>
      <c r="CE492" s="396"/>
      <c r="CF492" s="396"/>
      <c r="CG492" s="396"/>
      <c r="CH492" s="396"/>
      <c r="CI492" s="396"/>
      <c r="CJ492" s="396"/>
      <c r="CK492" s="396"/>
      <c r="CL492" s="396"/>
      <c r="CM492" s="396"/>
      <c r="CN492" s="396"/>
      <c r="CO492" s="396"/>
      <c r="CP492" s="396"/>
      <c r="CQ492" s="396"/>
      <c r="CR492" s="380" t="s">
        <v>4754</v>
      </c>
      <c r="CS492" s="396"/>
      <c r="CT492" s="396"/>
      <c r="CU492" s="396"/>
      <c r="CV492" s="396"/>
      <c r="CW492" s="396"/>
      <c r="CX492" s="396"/>
      <c r="CY492" s="396"/>
      <c r="CZ492" s="396"/>
      <c r="DA492" s="396"/>
      <c r="DB492" s="396"/>
      <c r="DC492" s="396"/>
      <c r="DD492" s="396"/>
    </row>
    <row r="493" spans="37:108" ht="15" hidden="1" customHeight="1">
      <c r="AK493" s="113" t="str">
        <f t="shared" si="21"/>
        <v/>
      </c>
      <c r="AL493" s="113" t="str">
        <f t="shared" si="22"/>
        <v/>
      </c>
      <c r="AM493" s="114" t="str">
        <f t="shared" si="23"/>
        <v/>
      </c>
      <c r="AN493" s="395"/>
      <c r="AO493" s="114">
        <v>485</v>
      </c>
      <c r="AP493" s="365"/>
      <c r="AQ493" s="365"/>
      <c r="AR493" s="365"/>
      <c r="AS493" s="365"/>
      <c r="AT493" s="365"/>
      <c r="AU493" s="365"/>
      <c r="AV493" s="365"/>
      <c r="AW493" s="365"/>
      <c r="AX493" s="365"/>
      <c r="AY493" s="365"/>
      <c r="AZ493" s="365"/>
      <c r="BA493" s="365"/>
      <c r="BB493" s="365"/>
      <c r="BC493" s="365"/>
      <c r="BD493" s="365"/>
      <c r="BE493" s="365"/>
      <c r="BF493" s="365"/>
      <c r="BG493" s="365"/>
      <c r="BH493" s="365"/>
      <c r="BI493" s="114" t="s">
        <v>4755</v>
      </c>
      <c r="BJ493" s="365"/>
      <c r="BK493" s="365"/>
      <c r="BL493" s="365"/>
      <c r="BM493" s="365"/>
      <c r="BN493" s="365"/>
      <c r="BO493" s="365"/>
      <c r="BP493" s="365"/>
      <c r="BQ493" s="365"/>
      <c r="BR493" s="365"/>
      <c r="BS493" s="365"/>
      <c r="BT493" s="365"/>
      <c r="BU493" s="365"/>
      <c r="BV493" s="395"/>
      <c r="BW493" s="395"/>
      <c r="BX493" s="395"/>
      <c r="BY493" s="396"/>
      <c r="BZ493" s="396"/>
      <c r="CA493" s="396"/>
      <c r="CB493" s="396"/>
      <c r="CC493" s="396"/>
      <c r="CD493" s="396"/>
      <c r="CE493" s="396"/>
      <c r="CF493" s="396"/>
      <c r="CG493" s="396"/>
      <c r="CH493" s="396"/>
      <c r="CI493" s="396"/>
      <c r="CJ493" s="396"/>
      <c r="CK493" s="396"/>
      <c r="CL493" s="396"/>
      <c r="CM493" s="396"/>
      <c r="CN493" s="396"/>
      <c r="CO493" s="396"/>
      <c r="CP493" s="396"/>
      <c r="CQ493" s="396"/>
      <c r="CR493" s="380" t="s">
        <v>4756</v>
      </c>
      <c r="CS493" s="396"/>
      <c r="CT493" s="396"/>
      <c r="CU493" s="396"/>
      <c r="CV493" s="396"/>
      <c r="CW493" s="396"/>
      <c r="CX493" s="396"/>
      <c r="CY493" s="396"/>
      <c r="CZ493" s="396"/>
      <c r="DA493" s="396"/>
      <c r="DB493" s="396"/>
      <c r="DC493" s="396"/>
      <c r="DD493" s="396"/>
    </row>
    <row r="494" spans="37:108" ht="15" hidden="1" customHeight="1">
      <c r="AK494" s="113" t="str">
        <f t="shared" si="21"/>
        <v/>
      </c>
      <c r="AL494" s="113" t="str">
        <f t="shared" si="22"/>
        <v/>
      </c>
      <c r="AM494" s="114" t="str">
        <f t="shared" si="23"/>
        <v/>
      </c>
      <c r="AN494" s="395"/>
      <c r="AO494" s="114">
        <v>486</v>
      </c>
      <c r="AP494" s="365"/>
      <c r="AQ494" s="365"/>
      <c r="AR494" s="365"/>
      <c r="AS494" s="365"/>
      <c r="AT494" s="365"/>
      <c r="AU494" s="365"/>
      <c r="AV494" s="365"/>
      <c r="AW494" s="365"/>
      <c r="AX494" s="365"/>
      <c r="AY494" s="365"/>
      <c r="AZ494" s="365"/>
      <c r="BA494" s="365"/>
      <c r="BB494" s="365"/>
      <c r="BC494" s="365"/>
      <c r="BD494" s="365"/>
      <c r="BE494" s="365"/>
      <c r="BF494" s="365"/>
      <c r="BG494" s="365"/>
      <c r="BH494" s="365"/>
      <c r="BI494" s="114" t="s">
        <v>4757</v>
      </c>
      <c r="BJ494" s="365"/>
      <c r="BK494" s="365"/>
      <c r="BL494" s="365"/>
      <c r="BM494" s="365"/>
      <c r="BN494" s="365"/>
      <c r="BO494" s="365"/>
      <c r="BP494" s="365"/>
      <c r="BQ494" s="365"/>
      <c r="BR494" s="365"/>
      <c r="BS494" s="365"/>
      <c r="BT494" s="365"/>
      <c r="BU494" s="365"/>
      <c r="BV494" s="395"/>
      <c r="BW494" s="395"/>
      <c r="BX494" s="395"/>
      <c r="BY494" s="396"/>
      <c r="BZ494" s="396"/>
      <c r="CA494" s="396"/>
      <c r="CB494" s="396"/>
      <c r="CC494" s="396"/>
      <c r="CD494" s="396"/>
      <c r="CE494" s="396"/>
      <c r="CF494" s="396"/>
      <c r="CG494" s="396"/>
      <c r="CH494" s="396"/>
      <c r="CI494" s="396"/>
      <c r="CJ494" s="396"/>
      <c r="CK494" s="396"/>
      <c r="CL494" s="396"/>
      <c r="CM494" s="396"/>
      <c r="CN494" s="396"/>
      <c r="CO494" s="396"/>
      <c r="CP494" s="396"/>
      <c r="CQ494" s="396"/>
      <c r="CR494" s="380" t="s">
        <v>4758</v>
      </c>
      <c r="CS494" s="396"/>
      <c r="CT494" s="396"/>
      <c r="CU494" s="396"/>
      <c r="CV494" s="396"/>
      <c r="CW494" s="396"/>
      <c r="CX494" s="396"/>
      <c r="CY494" s="396"/>
      <c r="CZ494" s="396"/>
      <c r="DA494" s="396"/>
      <c r="DB494" s="396"/>
      <c r="DC494" s="396"/>
      <c r="DD494" s="396"/>
    </row>
    <row r="495" spans="37:108" ht="15" hidden="1" customHeight="1">
      <c r="AK495" s="113" t="str">
        <f t="shared" si="21"/>
        <v/>
      </c>
      <c r="AL495" s="113" t="str">
        <f t="shared" si="22"/>
        <v/>
      </c>
      <c r="AM495" s="114" t="str">
        <f t="shared" si="23"/>
        <v/>
      </c>
      <c r="AN495" s="395"/>
      <c r="AO495" s="114">
        <v>487</v>
      </c>
      <c r="AP495" s="365"/>
      <c r="AQ495" s="365"/>
      <c r="AR495" s="365"/>
      <c r="AS495" s="365"/>
      <c r="AT495" s="365"/>
      <c r="AU495" s="365"/>
      <c r="AV495" s="365"/>
      <c r="AW495" s="365"/>
      <c r="AX495" s="365"/>
      <c r="AY495" s="365"/>
      <c r="AZ495" s="365"/>
      <c r="BA495" s="365"/>
      <c r="BB495" s="365"/>
      <c r="BC495" s="365"/>
      <c r="BD495" s="365"/>
      <c r="BE495" s="365"/>
      <c r="BF495" s="365"/>
      <c r="BG495" s="365"/>
      <c r="BH495" s="365"/>
      <c r="BI495" s="114" t="s">
        <v>4759</v>
      </c>
      <c r="BJ495" s="365"/>
      <c r="BK495" s="365"/>
      <c r="BL495" s="365"/>
      <c r="BM495" s="365"/>
      <c r="BN495" s="365"/>
      <c r="BO495" s="365"/>
      <c r="BP495" s="365"/>
      <c r="BQ495" s="365"/>
      <c r="BR495" s="365"/>
      <c r="BS495" s="365"/>
      <c r="BT495" s="365"/>
      <c r="BU495" s="365"/>
      <c r="BV495" s="395"/>
      <c r="BW495" s="395"/>
      <c r="BX495" s="395"/>
      <c r="BY495" s="396"/>
      <c r="BZ495" s="396"/>
      <c r="CA495" s="396"/>
      <c r="CB495" s="396"/>
      <c r="CC495" s="396"/>
      <c r="CD495" s="396"/>
      <c r="CE495" s="396"/>
      <c r="CF495" s="396"/>
      <c r="CG495" s="396"/>
      <c r="CH495" s="396"/>
      <c r="CI495" s="396"/>
      <c r="CJ495" s="396"/>
      <c r="CK495" s="396"/>
      <c r="CL495" s="396"/>
      <c r="CM495" s="396"/>
      <c r="CN495" s="396"/>
      <c r="CO495" s="396"/>
      <c r="CP495" s="396"/>
      <c r="CQ495" s="396"/>
      <c r="CR495" s="380" t="s">
        <v>4760</v>
      </c>
      <c r="CS495" s="396"/>
      <c r="CT495" s="396"/>
      <c r="CU495" s="396"/>
      <c r="CV495" s="396"/>
      <c r="CW495" s="396"/>
      <c r="CX495" s="396"/>
      <c r="CY495" s="396"/>
      <c r="CZ495" s="396"/>
      <c r="DA495" s="396"/>
      <c r="DB495" s="396"/>
      <c r="DC495" s="396"/>
      <c r="DD495" s="396"/>
    </row>
    <row r="496" spans="37:108" ht="15" hidden="1" customHeight="1">
      <c r="AK496" s="113" t="str">
        <f t="shared" si="21"/>
        <v/>
      </c>
      <c r="AL496" s="113" t="str">
        <f t="shared" si="22"/>
        <v/>
      </c>
      <c r="AM496" s="114" t="str">
        <f t="shared" si="23"/>
        <v/>
      </c>
      <c r="AN496" s="395"/>
      <c r="AO496" s="114">
        <v>488</v>
      </c>
      <c r="AP496" s="365"/>
      <c r="AQ496" s="365"/>
      <c r="AR496" s="365"/>
      <c r="AS496" s="365"/>
      <c r="AT496" s="365"/>
      <c r="AU496" s="365"/>
      <c r="AV496" s="365"/>
      <c r="AW496" s="365"/>
      <c r="AX496" s="365"/>
      <c r="AY496" s="365"/>
      <c r="AZ496" s="365"/>
      <c r="BA496" s="365"/>
      <c r="BB496" s="365"/>
      <c r="BC496" s="365"/>
      <c r="BD496" s="365"/>
      <c r="BE496" s="365"/>
      <c r="BF496" s="365"/>
      <c r="BG496" s="365"/>
      <c r="BH496" s="365"/>
      <c r="BI496" s="114" t="s">
        <v>4761</v>
      </c>
      <c r="BJ496" s="365"/>
      <c r="BK496" s="365"/>
      <c r="BL496" s="365"/>
      <c r="BM496" s="365"/>
      <c r="BN496" s="365"/>
      <c r="BO496" s="365"/>
      <c r="BP496" s="365"/>
      <c r="BQ496" s="365"/>
      <c r="BR496" s="365"/>
      <c r="BS496" s="365"/>
      <c r="BT496" s="365"/>
      <c r="BU496" s="365"/>
      <c r="BV496" s="395"/>
      <c r="BW496" s="395"/>
      <c r="BX496" s="395"/>
      <c r="BY496" s="396"/>
      <c r="BZ496" s="396"/>
      <c r="CA496" s="396"/>
      <c r="CB496" s="396"/>
      <c r="CC496" s="396"/>
      <c r="CD496" s="396"/>
      <c r="CE496" s="396"/>
      <c r="CF496" s="396"/>
      <c r="CG496" s="396"/>
      <c r="CH496" s="396"/>
      <c r="CI496" s="396"/>
      <c r="CJ496" s="396"/>
      <c r="CK496" s="396"/>
      <c r="CL496" s="396"/>
      <c r="CM496" s="396"/>
      <c r="CN496" s="396"/>
      <c r="CO496" s="396"/>
      <c r="CP496" s="396"/>
      <c r="CQ496" s="396"/>
      <c r="CR496" s="380" t="s">
        <v>4762</v>
      </c>
      <c r="CS496" s="396"/>
      <c r="CT496" s="396"/>
      <c r="CU496" s="396"/>
      <c r="CV496" s="396"/>
      <c r="CW496" s="396"/>
      <c r="CX496" s="396"/>
      <c r="CY496" s="396"/>
      <c r="CZ496" s="396"/>
      <c r="DA496" s="396"/>
      <c r="DB496" s="396"/>
      <c r="DC496" s="396"/>
      <c r="DD496" s="396"/>
    </row>
    <row r="497" spans="37:108" ht="15" hidden="1" customHeight="1">
      <c r="AK497" s="113" t="str">
        <f t="shared" si="21"/>
        <v/>
      </c>
      <c r="AL497" s="113" t="str">
        <f t="shared" si="22"/>
        <v/>
      </c>
      <c r="AM497" s="114" t="str">
        <f t="shared" si="23"/>
        <v/>
      </c>
      <c r="AN497" s="395"/>
      <c r="AO497" s="114">
        <v>489</v>
      </c>
      <c r="AP497" s="365"/>
      <c r="AQ497" s="365"/>
      <c r="AR497" s="365"/>
      <c r="AS497" s="365"/>
      <c r="AT497" s="365"/>
      <c r="AU497" s="365"/>
      <c r="AV497" s="365"/>
      <c r="AW497" s="365"/>
      <c r="AX497" s="365"/>
      <c r="AY497" s="365"/>
      <c r="AZ497" s="365"/>
      <c r="BA497" s="365"/>
      <c r="BB497" s="365"/>
      <c r="BC497" s="365"/>
      <c r="BD497" s="365"/>
      <c r="BE497" s="365"/>
      <c r="BF497" s="365"/>
      <c r="BG497" s="365"/>
      <c r="BH497" s="365"/>
      <c r="BI497" s="114" t="s">
        <v>4763</v>
      </c>
      <c r="BJ497" s="365"/>
      <c r="BK497" s="365"/>
      <c r="BL497" s="365"/>
      <c r="BM497" s="365"/>
      <c r="BN497" s="365"/>
      <c r="BO497" s="365"/>
      <c r="BP497" s="365"/>
      <c r="BQ497" s="365"/>
      <c r="BR497" s="365"/>
      <c r="BS497" s="365"/>
      <c r="BT497" s="365"/>
      <c r="BU497" s="365"/>
      <c r="BV497" s="395"/>
      <c r="BW497" s="395"/>
      <c r="BX497" s="395"/>
      <c r="BY497" s="396"/>
      <c r="BZ497" s="396"/>
      <c r="CA497" s="396"/>
      <c r="CB497" s="396"/>
      <c r="CC497" s="396"/>
      <c r="CD497" s="396"/>
      <c r="CE497" s="396"/>
      <c r="CF497" s="396"/>
      <c r="CG497" s="396"/>
      <c r="CH497" s="396"/>
      <c r="CI497" s="396"/>
      <c r="CJ497" s="396"/>
      <c r="CK497" s="396"/>
      <c r="CL497" s="396"/>
      <c r="CM497" s="396"/>
      <c r="CN497" s="396"/>
      <c r="CO497" s="396"/>
      <c r="CP497" s="396"/>
      <c r="CQ497" s="396"/>
      <c r="CR497" s="380" t="s">
        <v>4764</v>
      </c>
      <c r="CS497" s="396"/>
      <c r="CT497" s="396"/>
      <c r="CU497" s="396"/>
      <c r="CV497" s="396"/>
      <c r="CW497" s="396"/>
      <c r="CX497" s="396"/>
      <c r="CY497" s="396"/>
      <c r="CZ497" s="396"/>
      <c r="DA497" s="396"/>
      <c r="DB497" s="396"/>
      <c r="DC497" s="396"/>
      <c r="DD497" s="396"/>
    </row>
    <row r="498" spans="37:108" ht="15" hidden="1" customHeight="1">
      <c r="AK498" s="113" t="str">
        <f t="shared" si="21"/>
        <v/>
      </c>
      <c r="AL498" s="113" t="str">
        <f t="shared" si="22"/>
        <v/>
      </c>
      <c r="AM498" s="114" t="str">
        <f t="shared" si="23"/>
        <v/>
      </c>
      <c r="AN498" s="395"/>
      <c r="AO498" s="114">
        <v>490</v>
      </c>
      <c r="AP498" s="365"/>
      <c r="AQ498" s="365"/>
      <c r="AR498" s="365"/>
      <c r="AS498" s="365"/>
      <c r="AT498" s="365"/>
      <c r="AU498" s="365"/>
      <c r="AV498" s="365"/>
      <c r="AW498" s="365"/>
      <c r="AX498" s="365"/>
      <c r="AY498" s="365"/>
      <c r="AZ498" s="365"/>
      <c r="BA498" s="365"/>
      <c r="BB498" s="365"/>
      <c r="BC498" s="365"/>
      <c r="BD498" s="365"/>
      <c r="BE498" s="365"/>
      <c r="BF498" s="365"/>
      <c r="BG498" s="365"/>
      <c r="BH498" s="365"/>
      <c r="BI498" s="114" t="s">
        <v>4765</v>
      </c>
      <c r="BJ498" s="365"/>
      <c r="BK498" s="365"/>
      <c r="BL498" s="365"/>
      <c r="BM498" s="365"/>
      <c r="BN498" s="365"/>
      <c r="BO498" s="365"/>
      <c r="BP498" s="365"/>
      <c r="BQ498" s="365"/>
      <c r="BR498" s="365"/>
      <c r="BS498" s="365"/>
      <c r="BT498" s="365"/>
      <c r="BU498" s="365"/>
      <c r="BV498" s="395"/>
      <c r="BW498" s="395"/>
      <c r="BX498" s="395"/>
      <c r="BY498" s="396"/>
      <c r="BZ498" s="396"/>
      <c r="CA498" s="396"/>
      <c r="CB498" s="396"/>
      <c r="CC498" s="396"/>
      <c r="CD498" s="396"/>
      <c r="CE498" s="396"/>
      <c r="CF498" s="396"/>
      <c r="CG498" s="396"/>
      <c r="CH498" s="396"/>
      <c r="CI498" s="396"/>
      <c r="CJ498" s="396"/>
      <c r="CK498" s="396"/>
      <c r="CL498" s="396"/>
      <c r="CM498" s="396"/>
      <c r="CN498" s="396"/>
      <c r="CO498" s="396"/>
      <c r="CP498" s="396"/>
      <c r="CQ498" s="396"/>
      <c r="CR498" s="380" t="s">
        <v>4766</v>
      </c>
      <c r="CS498" s="396"/>
      <c r="CT498" s="396"/>
      <c r="CU498" s="396"/>
      <c r="CV498" s="396"/>
      <c r="CW498" s="396"/>
      <c r="CX498" s="396"/>
      <c r="CY498" s="396"/>
      <c r="CZ498" s="396"/>
      <c r="DA498" s="396"/>
      <c r="DB498" s="396"/>
      <c r="DC498" s="396"/>
      <c r="DD498" s="396"/>
    </row>
    <row r="499" spans="37:108" ht="15" hidden="1" customHeight="1">
      <c r="AK499" s="113" t="str">
        <f t="shared" si="21"/>
        <v/>
      </c>
      <c r="AL499" s="113" t="str">
        <f t="shared" si="22"/>
        <v/>
      </c>
      <c r="AM499" s="114" t="str">
        <f t="shared" si="23"/>
        <v/>
      </c>
      <c r="AN499" s="130"/>
      <c r="AO499" s="114">
        <v>491</v>
      </c>
      <c r="AP499" s="114"/>
      <c r="AQ499" s="114"/>
      <c r="AR499" s="114"/>
      <c r="AS499" s="114"/>
      <c r="AT499" s="114"/>
      <c r="AU499" s="114"/>
      <c r="AV499" s="114"/>
      <c r="AW499" s="114"/>
      <c r="AX499" s="114"/>
      <c r="AY499" s="114"/>
      <c r="AZ499" s="114"/>
      <c r="BA499" s="114"/>
      <c r="BB499" s="114"/>
      <c r="BC499" s="114"/>
      <c r="BD499" s="114"/>
      <c r="BE499" s="114"/>
      <c r="BF499" s="114"/>
      <c r="BG499" s="114"/>
      <c r="BH499" s="114"/>
      <c r="BI499" s="114" t="s">
        <v>4767</v>
      </c>
      <c r="BJ499" s="114"/>
      <c r="BK499" s="114"/>
      <c r="BL499" s="114"/>
      <c r="BM499" s="114"/>
      <c r="BN499" s="114"/>
      <c r="BO499" s="114"/>
      <c r="BP499" s="114"/>
      <c r="BQ499" s="114"/>
      <c r="BR499" s="114"/>
      <c r="BS499" s="114"/>
      <c r="BT499" s="114"/>
      <c r="BU499" s="114"/>
      <c r="BV499" s="130"/>
      <c r="BW499" s="130"/>
      <c r="BX499" s="130"/>
      <c r="BY499" s="380"/>
      <c r="BZ499" s="380"/>
      <c r="CA499" s="380"/>
      <c r="CB499" s="380"/>
      <c r="CC499" s="380"/>
      <c r="CD499" s="380"/>
      <c r="CE499" s="380"/>
      <c r="CF499" s="380"/>
      <c r="CG499" s="380"/>
      <c r="CH499" s="380"/>
      <c r="CI499" s="380"/>
      <c r="CJ499" s="380"/>
      <c r="CK499" s="380"/>
      <c r="CL499" s="380"/>
      <c r="CM499" s="380"/>
      <c r="CN499" s="380"/>
      <c r="CO499" s="380"/>
      <c r="CP499" s="380"/>
      <c r="CQ499" s="380"/>
      <c r="CR499" s="380" t="s">
        <v>4768</v>
      </c>
      <c r="CS499" s="380"/>
      <c r="CT499" s="380"/>
      <c r="CU499" s="380"/>
      <c r="CV499" s="380"/>
      <c r="CW499" s="380"/>
      <c r="CX499" s="380"/>
      <c r="CY499" s="380"/>
      <c r="CZ499" s="380"/>
      <c r="DA499" s="380"/>
      <c r="DB499" s="380"/>
      <c r="DC499" s="380"/>
      <c r="DD499" s="380"/>
    </row>
    <row r="500" spans="37:108" ht="15" hidden="1" customHeight="1">
      <c r="AK500" s="113" t="str">
        <f t="shared" si="21"/>
        <v/>
      </c>
      <c r="AL500" s="113" t="str">
        <f t="shared" si="22"/>
        <v/>
      </c>
      <c r="AM500" s="114" t="str">
        <f t="shared" si="23"/>
        <v/>
      </c>
      <c r="AN500" s="395"/>
      <c r="AO500" s="114">
        <v>492</v>
      </c>
      <c r="AP500" s="365"/>
      <c r="AQ500" s="365"/>
      <c r="AR500" s="365"/>
      <c r="AS500" s="365"/>
      <c r="AT500" s="365"/>
      <c r="AU500" s="365"/>
      <c r="AV500" s="365"/>
      <c r="AW500" s="365"/>
      <c r="AX500" s="365"/>
      <c r="AY500" s="365"/>
      <c r="AZ500" s="365"/>
      <c r="BA500" s="365"/>
      <c r="BB500" s="365"/>
      <c r="BC500" s="365"/>
      <c r="BD500" s="365"/>
      <c r="BE500" s="365"/>
      <c r="BF500" s="365"/>
      <c r="BG500" s="365"/>
      <c r="BH500" s="365"/>
      <c r="BI500" s="114" t="s">
        <v>4769</v>
      </c>
      <c r="BJ500" s="365"/>
      <c r="BK500" s="365"/>
      <c r="BL500" s="365"/>
      <c r="BM500" s="365"/>
      <c r="BN500" s="365"/>
      <c r="BO500" s="365"/>
      <c r="BP500" s="365"/>
      <c r="BQ500" s="365"/>
      <c r="BR500" s="365"/>
      <c r="BS500" s="365"/>
      <c r="BT500" s="365"/>
      <c r="BU500" s="365"/>
      <c r="BV500" s="395"/>
      <c r="BW500" s="395"/>
      <c r="BX500" s="395"/>
      <c r="BY500" s="396"/>
      <c r="BZ500" s="396"/>
      <c r="CA500" s="396"/>
      <c r="CB500" s="396"/>
      <c r="CC500" s="396"/>
      <c r="CD500" s="396"/>
      <c r="CE500" s="396"/>
      <c r="CF500" s="396"/>
      <c r="CG500" s="396"/>
      <c r="CH500" s="396"/>
      <c r="CI500" s="396"/>
      <c r="CJ500" s="396"/>
      <c r="CK500" s="396"/>
      <c r="CL500" s="396"/>
      <c r="CM500" s="396"/>
      <c r="CN500" s="396"/>
      <c r="CO500" s="396"/>
      <c r="CP500" s="396"/>
      <c r="CQ500" s="396"/>
      <c r="CR500" s="380" t="s">
        <v>4770</v>
      </c>
      <c r="CS500" s="396"/>
      <c r="CT500" s="396"/>
      <c r="CU500" s="396"/>
      <c r="CV500" s="396"/>
      <c r="CW500" s="396"/>
      <c r="CX500" s="396"/>
      <c r="CY500" s="396"/>
      <c r="CZ500" s="396"/>
      <c r="DA500" s="396"/>
      <c r="DB500" s="396"/>
      <c r="DC500" s="396"/>
      <c r="DD500" s="396"/>
    </row>
    <row r="501" spans="37:108" ht="15" hidden="1" customHeight="1">
      <c r="AK501" s="113" t="str">
        <f t="shared" si="21"/>
        <v/>
      </c>
      <c r="AL501" s="113" t="str">
        <f t="shared" si="22"/>
        <v/>
      </c>
      <c r="AM501" s="114" t="str">
        <f t="shared" si="23"/>
        <v/>
      </c>
      <c r="AN501" s="395"/>
      <c r="AO501" s="114">
        <v>493</v>
      </c>
      <c r="AP501" s="365"/>
      <c r="AQ501" s="365"/>
      <c r="AR501" s="365"/>
      <c r="AS501" s="365"/>
      <c r="AT501" s="365"/>
      <c r="AU501" s="365"/>
      <c r="AV501" s="365"/>
      <c r="AW501" s="365"/>
      <c r="AX501" s="365"/>
      <c r="AY501" s="365"/>
      <c r="AZ501" s="365"/>
      <c r="BA501" s="365"/>
      <c r="BB501" s="365"/>
      <c r="BC501" s="365"/>
      <c r="BD501" s="365"/>
      <c r="BE501" s="365"/>
      <c r="BF501" s="365"/>
      <c r="BG501" s="365"/>
      <c r="BH501" s="365"/>
      <c r="BI501" s="114" t="s">
        <v>4771</v>
      </c>
      <c r="BJ501" s="365"/>
      <c r="BK501" s="365"/>
      <c r="BL501" s="365"/>
      <c r="BM501" s="365"/>
      <c r="BN501" s="365"/>
      <c r="BO501" s="365"/>
      <c r="BP501" s="365"/>
      <c r="BQ501" s="365"/>
      <c r="BR501" s="365"/>
      <c r="BS501" s="365"/>
      <c r="BT501" s="365"/>
      <c r="BU501" s="365"/>
      <c r="BV501" s="395"/>
      <c r="BW501" s="395"/>
      <c r="BX501" s="395"/>
      <c r="BY501" s="396"/>
      <c r="BZ501" s="396"/>
      <c r="CA501" s="396"/>
      <c r="CB501" s="396"/>
      <c r="CC501" s="396"/>
      <c r="CD501" s="396"/>
      <c r="CE501" s="396"/>
      <c r="CF501" s="396"/>
      <c r="CG501" s="396"/>
      <c r="CH501" s="396"/>
      <c r="CI501" s="396"/>
      <c r="CJ501" s="396"/>
      <c r="CK501" s="396"/>
      <c r="CL501" s="396"/>
      <c r="CM501" s="396"/>
      <c r="CN501" s="396"/>
      <c r="CO501" s="396"/>
      <c r="CP501" s="396"/>
      <c r="CQ501" s="396"/>
      <c r="CR501" s="380" t="s">
        <v>4772</v>
      </c>
      <c r="CS501" s="396"/>
      <c r="CT501" s="396"/>
      <c r="CU501" s="396"/>
      <c r="CV501" s="396"/>
      <c r="CW501" s="396"/>
      <c r="CX501" s="396"/>
      <c r="CY501" s="396"/>
      <c r="CZ501" s="396"/>
      <c r="DA501" s="396"/>
      <c r="DB501" s="396"/>
      <c r="DC501" s="396"/>
      <c r="DD501" s="396"/>
    </row>
    <row r="502" spans="37:108" ht="15" hidden="1" customHeight="1">
      <c r="AK502" s="113" t="str">
        <f t="shared" si="21"/>
        <v/>
      </c>
      <c r="AL502" s="113" t="str">
        <f t="shared" si="22"/>
        <v/>
      </c>
      <c r="AM502" s="114" t="str">
        <f t="shared" si="23"/>
        <v/>
      </c>
      <c r="AN502" s="395"/>
      <c r="AO502" s="114">
        <v>494</v>
      </c>
      <c r="AP502" s="365"/>
      <c r="AQ502" s="365"/>
      <c r="AR502" s="365"/>
      <c r="AS502" s="365"/>
      <c r="AT502" s="365"/>
      <c r="AU502" s="365"/>
      <c r="AV502" s="365"/>
      <c r="AW502" s="365"/>
      <c r="AX502" s="365"/>
      <c r="AY502" s="365"/>
      <c r="AZ502" s="365"/>
      <c r="BA502" s="365"/>
      <c r="BB502" s="365"/>
      <c r="BC502" s="365"/>
      <c r="BD502" s="365"/>
      <c r="BE502" s="365"/>
      <c r="BF502" s="365"/>
      <c r="BG502" s="365"/>
      <c r="BH502" s="365"/>
      <c r="BI502" s="114" t="s">
        <v>4773</v>
      </c>
      <c r="BJ502" s="365"/>
      <c r="BK502" s="365"/>
      <c r="BL502" s="365"/>
      <c r="BM502" s="365"/>
      <c r="BN502" s="365"/>
      <c r="BO502" s="365"/>
      <c r="BP502" s="365"/>
      <c r="BQ502" s="365"/>
      <c r="BR502" s="365"/>
      <c r="BS502" s="365"/>
      <c r="BT502" s="365"/>
      <c r="BU502" s="365"/>
      <c r="BV502" s="395"/>
      <c r="BW502" s="395"/>
      <c r="BX502" s="395"/>
      <c r="BY502" s="396"/>
      <c r="BZ502" s="396"/>
      <c r="CA502" s="396"/>
      <c r="CB502" s="396"/>
      <c r="CC502" s="396"/>
      <c r="CD502" s="396"/>
      <c r="CE502" s="396"/>
      <c r="CF502" s="396"/>
      <c r="CG502" s="396"/>
      <c r="CH502" s="396"/>
      <c r="CI502" s="396"/>
      <c r="CJ502" s="396"/>
      <c r="CK502" s="396"/>
      <c r="CL502" s="396"/>
      <c r="CM502" s="396"/>
      <c r="CN502" s="396"/>
      <c r="CO502" s="396"/>
      <c r="CP502" s="396"/>
      <c r="CQ502" s="396"/>
      <c r="CR502" s="380" t="s">
        <v>4774</v>
      </c>
      <c r="CS502" s="396"/>
      <c r="CT502" s="396"/>
      <c r="CU502" s="396"/>
      <c r="CV502" s="396"/>
      <c r="CW502" s="396"/>
      <c r="CX502" s="396"/>
      <c r="CY502" s="396"/>
      <c r="CZ502" s="396"/>
      <c r="DA502" s="396"/>
      <c r="DB502" s="396"/>
      <c r="DC502" s="396"/>
      <c r="DD502" s="396"/>
    </row>
    <row r="503" spans="37:108" ht="15" hidden="1" customHeight="1">
      <c r="AK503" s="113" t="str">
        <f t="shared" si="21"/>
        <v/>
      </c>
      <c r="AL503" s="113" t="str">
        <f t="shared" si="22"/>
        <v/>
      </c>
      <c r="AM503" s="114" t="str">
        <f t="shared" si="23"/>
        <v/>
      </c>
      <c r="AN503" s="395"/>
      <c r="AO503" s="114">
        <v>495</v>
      </c>
      <c r="AP503" s="365"/>
      <c r="AQ503" s="365"/>
      <c r="AR503" s="365"/>
      <c r="AS503" s="365"/>
      <c r="AT503" s="365"/>
      <c r="AU503" s="365"/>
      <c r="AV503" s="365"/>
      <c r="AW503" s="365"/>
      <c r="AX503" s="365"/>
      <c r="AY503" s="365"/>
      <c r="AZ503" s="365"/>
      <c r="BA503" s="365"/>
      <c r="BB503" s="365"/>
      <c r="BC503" s="365"/>
      <c r="BD503" s="365"/>
      <c r="BE503" s="365"/>
      <c r="BF503" s="365"/>
      <c r="BG503" s="365"/>
      <c r="BH503" s="365"/>
      <c r="BI503" s="114" t="s">
        <v>4775</v>
      </c>
      <c r="BJ503" s="365"/>
      <c r="BK503" s="365"/>
      <c r="BL503" s="365"/>
      <c r="BM503" s="365"/>
      <c r="BN503" s="365"/>
      <c r="BO503" s="365"/>
      <c r="BP503" s="365"/>
      <c r="BQ503" s="365"/>
      <c r="BR503" s="365"/>
      <c r="BS503" s="365"/>
      <c r="BT503" s="365"/>
      <c r="BU503" s="365"/>
      <c r="BV503" s="395"/>
      <c r="BW503" s="395"/>
      <c r="BX503" s="395"/>
      <c r="BY503" s="396"/>
      <c r="BZ503" s="396"/>
      <c r="CA503" s="396"/>
      <c r="CB503" s="396"/>
      <c r="CC503" s="396"/>
      <c r="CD503" s="396"/>
      <c r="CE503" s="396"/>
      <c r="CF503" s="396"/>
      <c r="CG503" s="396"/>
      <c r="CH503" s="396"/>
      <c r="CI503" s="396"/>
      <c r="CJ503" s="396"/>
      <c r="CK503" s="396"/>
      <c r="CL503" s="396"/>
      <c r="CM503" s="396"/>
      <c r="CN503" s="396"/>
      <c r="CO503" s="396"/>
      <c r="CP503" s="396"/>
      <c r="CQ503" s="396"/>
      <c r="CR503" s="380" t="s">
        <v>4776</v>
      </c>
      <c r="CS503" s="396"/>
      <c r="CT503" s="396"/>
      <c r="CU503" s="396"/>
      <c r="CV503" s="396"/>
      <c r="CW503" s="396"/>
      <c r="CX503" s="396"/>
      <c r="CY503" s="396"/>
      <c r="CZ503" s="396"/>
      <c r="DA503" s="396"/>
      <c r="DB503" s="396"/>
      <c r="DC503" s="396"/>
      <c r="DD503" s="396"/>
    </row>
    <row r="504" spans="37:108" ht="15" hidden="1" customHeight="1">
      <c r="AK504" s="113" t="str">
        <f t="shared" si="21"/>
        <v/>
      </c>
      <c r="AL504" s="113" t="str">
        <f t="shared" si="22"/>
        <v/>
      </c>
      <c r="AM504" s="114" t="str">
        <f t="shared" si="23"/>
        <v/>
      </c>
      <c r="AN504" s="395"/>
      <c r="AO504" s="114">
        <v>496</v>
      </c>
      <c r="AP504" s="365"/>
      <c r="AQ504" s="365"/>
      <c r="AR504" s="365"/>
      <c r="AS504" s="365"/>
      <c r="AT504" s="365"/>
      <c r="AU504" s="365"/>
      <c r="AV504" s="365"/>
      <c r="AW504" s="365"/>
      <c r="AX504" s="365"/>
      <c r="AY504" s="365"/>
      <c r="AZ504" s="365"/>
      <c r="BA504" s="365"/>
      <c r="BB504" s="365"/>
      <c r="BC504" s="365"/>
      <c r="BD504" s="365"/>
      <c r="BE504" s="365"/>
      <c r="BF504" s="365"/>
      <c r="BG504" s="365"/>
      <c r="BH504" s="365"/>
      <c r="BI504" s="114" t="s">
        <v>4777</v>
      </c>
      <c r="BJ504" s="365"/>
      <c r="BK504" s="365"/>
      <c r="BL504" s="365"/>
      <c r="BM504" s="365"/>
      <c r="BN504" s="365"/>
      <c r="BO504" s="365"/>
      <c r="BP504" s="365"/>
      <c r="BQ504" s="365"/>
      <c r="BR504" s="365"/>
      <c r="BS504" s="365"/>
      <c r="BT504" s="365"/>
      <c r="BU504" s="365"/>
      <c r="BV504" s="395"/>
      <c r="BW504" s="395"/>
      <c r="BX504" s="395"/>
      <c r="BY504" s="396"/>
      <c r="BZ504" s="396"/>
      <c r="CA504" s="396"/>
      <c r="CB504" s="396"/>
      <c r="CC504" s="396"/>
      <c r="CD504" s="396"/>
      <c r="CE504" s="396"/>
      <c r="CF504" s="396"/>
      <c r="CG504" s="396"/>
      <c r="CH504" s="396"/>
      <c r="CI504" s="396"/>
      <c r="CJ504" s="396"/>
      <c r="CK504" s="396"/>
      <c r="CL504" s="396"/>
      <c r="CM504" s="396"/>
      <c r="CN504" s="396"/>
      <c r="CO504" s="396"/>
      <c r="CP504" s="396"/>
      <c r="CQ504" s="396"/>
      <c r="CR504" s="380" t="s">
        <v>4778</v>
      </c>
      <c r="CS504" s="396"/>
      <c r="CT504" s="396"/>
      <c r="CU504" s="396"/>
      <c r="CV504" s="396"/>
      <c r="CW504" s="396"/>
      <c r="CX504" s="396"/>
      <c r="CY504" s="396"/>
      <c r="CZ504" s="396"/>
      <c r="DA504" s="396"/>
      <c r="DB504" s="396"/>
      <c r="DC504" s="396"/>
      <c r="DD504" s="396"/>
    </row>
    <row r="505" spans="37:108" ht="15" hidden="1" customHeight="1">
      <c r="AK505" s="113" t="str">
        <f t="shared" si="21"/>
        <v/>
      </c>
      <c r="AL505" s="113" t="str">
        <f t="shared" si="22"/>
        <v/>
      </c>
      <c r="AM505" s="114" t="str">
        <f t="shared" si="23"/>
        <v/>
      </c>
      <c r="AN505" s="395"/>
      <c r="AO505" s="114">
        <v>497</v>
      </c>
      <c r="AP505" s="365"/>
      <c r="AQ505" s="365"/>
      <c r="AR505" s="365"/>
      <c r="AS505" s="365"/>
      <c r="AT505" s="365"/>
      <c r="AU505" s="365"/>
      <c r="AV505" s="365"/>
      <c r="AW505" s="365"/>
      <c r="AX505" s="365"/>
      <c r="AY505" s="365"/>
      <c r="AZ505" s="365"/>
      <c r="BA505" s="365"/>
      <c r="BB505" s="365"/>
      <c r="BC505" s="365"/>
      <c r="BD505" s="365"/>
      <c r="BE505" s="365"/>
      <c r="BF505" s="365"/>
      <c r="BG505" s="365"/>
      <c r="BH505" s="365"/>
      <c r="BI505" s="114" t="s">
        <v>4779</v>
      </c>
      <c r="BJ505" s="365"/>
      <c r="BK505" s="365"/>
      <c r="BL505" s="365"/>
      <c r="BM505" s="365"/>
      <c r="BN505" s="365"/>
      <c r="BO505" s="365"/>
      <c r="BP505" s="365"/>
      <c r="BQ505" s="365"/>
      <c r="BR505" s="365"/>
      <c r="BS505" s="365"/>
      <c r="BT505" s="365"/>
      <c r="BU505" s="365"/>
      <c r="BV505" s="395"/>
      <c r="BW505" s="395"/>
      <c r="BX505" s="395"/>
      <c r="BY505" s="396"/>
      <c r="BZ505" s="396"/>
      <c r="CA505" s="396"/>
      <c r="CB505" s="396"/>
      <c r="CC505" s="396"/>
      <c r="CD505" s="396"/>
      <c r="CE505" s="396"/>
      <c r="CF505" s="396"/>
      <c r="CG505" s="396"/>
      <c r="CH505" s="396"/>
      <c r="CI505" s="396"/>
      <c r="CJ505" s="396"/>
      <c r="CK505" s="396"/>
      <c r="CL505" s="396"/>
      <c r="CM505" s="396"/>
      <c r="CN505" s="396"/>
      <c r="CO505" s="396"/>
      <c r="CP505" s="396"/>
      <c r="CQ505" s="396"/>
      <c r="CR505" s="380" t="s">
        <v>4780</v>
      </c>
      <c r="CS505" s="396"/>
      <c r="CT505" s="396"/>
      <c r="CU505" s="396"/>
      <c r="CV505" s="396"/>
      <c r="CW505" s="396"/>
      <c r="CX505" s="396"/>
      <c r="CY505" s="396"/>
      <c r="CZ505" s="396"/>
      <c r="DA505" s="396"/>
      <c r="DB505" s="396"/>
      <c r="DC505" s="396"/>
      <c r="DD505" s="396"/>
    </row>
    <row r="506" spans="37:108" ht="15" hidden="1" customHeight="1">
      <c r="AK506" s="113" t="str">
        <f t="shared" si="21"/>
        <v/>
      </c>
      <c r="AL506" s="113" t="str">
        <f t="shared" si="22"/>
        <v/>
      </c>
      <c r="AM506" s="114" t="str">
        <f t="shared" si="23"/>
        <v/>
      </c>
      <c r="AN506" s="395"/>
      <c r="AO506" s="114">
        <v>498</v>
      </c>
      <c r="AP506" s="365"/>
      <c r="AQ506" s="365"/>
      <c r="AR506" s="365"/>
      <c r="AS506" s="365"/>
      <c r="AT506" s="365"/>
      <c r="AU506" s="365"/>
      <c r="AV506" s="365"/>
      <c r="AW506" s="365"/>
      <c r="AX506" s="365"/>
      <c r="AY506" s="365"/>
      <c r="AZ506" s="365"/>
      <c r="BA506" s="365"/>
      <c r="BB506" s="365"/>
      <c r="BC506" s="365"/>
      <c r="BD506" s="365"/>
      <c r="BE506" s="365"/>
      <c r="BF506" s="365"/>
      <c r="BG506" s="365"/>
      <c r="BH506" s="365"/>
      <c r="BI506" s="114" t="s">
        <v>4781</v>
      </c>
      <c r="BJ506" s="365"/>
      <c r="BK506" s="365"/>
      <c r="BL506" s="365"/>
      <c r="BM506" s="365"/>
      <c r="BN506" s="365"/>
      <c r="BO506" s="365"/>
      <c r="BP506" s="365"/>
      <c r="BQ506" s="365"/>
      <c r="BR506" s="365"/>
      <c r="BS506" s="365"/>
      <c r="BT506" s="365"/>
      <c r="BU506" s="365"/>
      <c r="BV506" s="395"/>
      <c r="BW506" s="395"/>
      <c r="BX506" s="395"/>
      <c r="BY506" s="396"/>
      <c r="BZ506" s="396"/>
      <c r="CA506" s="396"/>
      <c r="CB506" s="396"/>
      <c r="CC506" s="396"/>
      <c r="CD506" s="396"/>
      <c r="CE506" s="396"/>
      <c r="CF506" s="396"/>
      <c r="CG506" s="396"/>
      <c r="CH506" s="396"/>
      <c r="CI506" s="396"/>
      <c r="CJ506" s="396"/>
      <c r="CK506" s="396"/>
      <c r="CL506" s="396"/>
      <c r="CM506" s="396"/>
      <c r="CN506" s="396"/>
      <c r="CO506" s="396"/>
      <c r="CP506" s="396"/>
      <c r="CQ506" s="396"/>
      <c r="CR506" s="380" t="s">
        <v>4782</v>
      </c>
      <c r="CS506" s="396"/>
      <c r="CT506" s="396"/>
      <c r="CU506" s="396"/>
      <c r="CV506" s="396"/>
      <c r="CW506" s="396"/>
      <c r="CX506" s="396"/>
      <c r="CY506" s="396"/>
      <c r="CZ506" s="396"/>
      <c r="DA506" s="396"/>
      <c r="DB506" s="396"/>
      <c r="DC506" s="396"/>
      <c r="DD506" s="396"/>
    </row>
    <row r="507" spans="37:108" ht="15" hidden="1" customHeight="1">
      <c r="AK507" s="113" t="str">
        <f t="shared" si="21"/>
        <v/>
      </c>
      <c r="AL507" s="113" t="str">
        <f t="shared" si="22"/>
        <v/>
      </c>
      <c r="AM507" s="114" t="str">
        <f t="shared" si="23"/>
        <v/>
      </c>
      <c r="AN507" s="395"/>
      <c r="AO507" s="114">
        <v>499</v>
      </c>
      <c r="AP507" s="365"/>
      <c r="AQ507" s="365"/>
      <c r="AR507" s="365"/>
      <c r="AS507" s="365"/>
      <c r="AT507" s="365"/>
      <c r="AU507" s="365"/>
      <c r="AV507" s="365"/>
      <c r="AW507" s="365"/>
      <c r="AX507" s="365"/>
      <c r="AY507" s="365"/>
      <c r="AZ507" s="365"/>
      <c r="BA507" s="365"/>
      <c r="BB507" s="365"/>
      <c r="BC507" s="365"/>
      <c r="BD507" s="365"/>
      <c r="BE507" s="365"/>
      <c r="BF507" s="365"/>
      <c r="BG507" s="365"/>
      <c r="BH507" s="365"/>
      <c r="BI507" s="114" t="s">
        <v>4783</v>
      </c>
      <c r="BJ507" s="365"/>
      <c r="BK507" s="365"/>
      <c r="BL507" s="365"/>
      <c r="BM507" s="365"/>
      <c r="BN507" s="365"/>
      <c r="BO507" s="365"/>
      <c r="BP507" s="365"/>
      <c r="BQ507" s="365"/>
      <c r="BR507" s="365"/>
      <c r="BS507" s="365"/>
      <c r="BT507" s="365"/>
      <c r="BU507" s="365"/>
      <c r="BV507" s="395"/>
      <c r="BW507" s="395"/>
      <c r="BX507" s="395"/>
      <c r="BY507" s="396"/>
      <c r="BZ507" s="396"/>
      <c r="CA507" s="396"/>
      <c r="CB507" s="396"/>
      <c r="CC507" s="396"/>
      <c r="CD507" s="396"/>
      <c r="CE507" s="396"/>
      <c r="CF507" s="396"/>
      <c r="CG507" s="396"/>
      <c r="CH507" s="396"/>
      <c r="CI507" s="396"/>
      <c r="CJ507" s="396"/>
      <c r="CK507" s="396"/>
      <c r="CL507" s="396"/>
      <c r="CM507" s="396"/>
      <c r="CN507" s="396"/>
      <c r="CO507" s="396"/>
      <c r="CP507" s="396"/>
      <c r="CQ507" s="396"/>
      <c r="CR507" s="380" t="s">
        <v>4784</v>
      </c>
      <c r="CS507" s="396"/>
      <c r="CT507" s="396"/>
      <c r="CU507" s="396"/>
      <c r="CV507" s="396"/>
      <c r="CW507" s="396"/>
      <c r="CX507" s="396"/>
      <c r="CY507" s="396"/>
      <c r="CZ507" s="396"/>
      <c r="DA507" s="396"/>
      <c r="DB507" s="396"/>
      <c r="DC507" s="396"/>
      <c r="DD507" s="396"/>
    </row>
    <row r="508" spans="37:108" ht="15" hidden="1" customHeight="1">
      <c r="AK508" s="113" t="str">
        <f t="shared" si="21"/>
        <v/>
      </c>
      <c r="AL508" s="113" t="str">
        <f t="shared" si="22"/>
        <v/>
      </c>
      <c r="AM508" s="114" t="str">
        <f t="shared" si="23"/>
        <v/>
      </c>
      <c r="AN508" s="395"/>
      <c r="AO508" s="114">
        <v>500</v>
      </c>
      <c r="AP508" s="365"/>
      <c r="AQ508" s="365"/>
      <c r="AR508" s="365"/>
      <c r="AS508" s="365"/>
      <c r="AT508" s="365"/>
      <c r="AU508" s="365"/>
      <c r="AV508" s="365"/>
      <c r="AW508" s="365"/>
      <c r="AX508" s="365"/>
      <c r="AY508" s="365"/>
      <c r="AZ508" s="365"/>
      <c r="BA508" s="365"/>
      <c r="BB508" s="365"/>
      <c r="BC508" s="365"/>
      <c r="BD508" s="365"/>
      <c r="BE508" s="365"/>
      <c r="BF508" s="365"/>
      <c r="BG508" s="365"/>
      <c r="BH508" s="365"/>
      <c r="BI508" s="114" t="s">
        <v>4785</v>
      </c>
      <c r="BJ508" s="365"/>
      <c r="BK508" s="365"/>
      <c r="BL508" s="365"/>
      <c r="BM508" s="365"/>
      <c r="BN508" s="365"/>
      <c r="BO508" s="365"/>
      <c r="BP508" s="365"/>
      <c r="BQ508" s="365"/>
      <c r="BR508" s="365"/>
      <c r="BS508" s="365"/>
      <c r="BT508" s="365"/>
      <c r="BU508" s="365"/>
      <c r="BV508" s="395"/>
      <c r="BW508" s="395"/>
      <c r="BX508" s="395"/>
      <c r="BY508" s="396"/>
      <c r="BZ508" s="396"/>
      <c r="CA508" s="396"/>
      <c r="CB508" s="396"/>
      <c r="CC508" s="396"/>
      <c r="CD508" s="396"/>
      <c r="CE508" s="396"/>
      <c r="CF508" s="396"/>
      <c r="CG508" s="396"/>
      <c r="CH508" s="396"/>
      <c r="CI508" s="396"/>
      <c r="CJ508" s="396"/>
      <c r="CK508" s="396"/>
      <c r="CL508" s="396"/>
      <c r="CM508" s="396"/>
      <c r="CN508" s="396"/>
      <c r="CO508" s="396"/>
      <c r="CP508" s="396"/>
      <c r="CQ508" s="396"/>
      <c r="CR508" s="380" t="s">
        <v>4786</v>
      </c>
      <c r="CS508" s="396"/>
      <c r="CT508" s="396"/>
      <c r="CU508" s="396"/>
      <c r="CV508" s="396"/>
      <c r="CW508" s="396"/>
      <c r="CX508" s="396"/>
      <c r="CY508" s="396"/>
      <c r="CZ508" s="396"/>
      <c r="DA508" s="396"/>
      <c r="DB508" s="396"/>
      <c r="DC508" s="396"/>
      <c r="DD508" s="396"/>
    </row>
    <row r="509" spans="37:108" ht="15" hidden="1" customHeight="1">
      <c r="AK509" s="113" t="str">
        <f t="shared" si="21"/>
        <v/>
      </c>
      <c r="AL509" s="113" t="str">
        <f t="shared" si="22"/>
        <v/>
      </c>
      <c r="AM509" s="114" t="str">
        <f t="shared" si="23"/>
        <v/>
      </c>
      <c r="AN509" s="395"/>
      <c r="AO509" s="114">
        <v>501</v>
      </c>
      <c r="AP509" s="365"/>
      <c r="AQ509" s="365"/>
      <c r="AR509" s="365"/>
      <c r="AS509" s="365"/>
      <c r="AT509" s="365"/>
      <c r="AU509" s="365"/>
      <c r="AV509" s="365"/>
      <c r="AW509" s="365"/>
      <c r="AX509" s="365"/>
      <c r="AY509" s="365"/>
      <c r="AZ509" s="365"/>
      <c r="BA509" s="365"/>
      <c r="BB509" s="365"/>
      <c r="BC509" s="365"/>
      <c r="BD509" s="365"/>
      <c r="BE509" s="365"/>
      <c r="BF509" s="365"/>
      <c r="BG509" s="365"/>
      <c r="BH509" s="365"/>
      <c r="BI509" s="114" t="s">
        <v>4787</v>
      </c>
      <c r="BJ509" s="365"/>
      <c r="BK509" s="365"/>
      <c r="BL509" s="365"/>
      <c r="BM509" s="365"/>
      <c r="BN509" s="365"/>
      <c r="BO509" s="365"/>
      <c r="BP509" s="365"/>
      <c r="BQ509" s="365"/>
      <c r="BR509" s="365"/>
      <c r="BS509" s="365"/>
      <c r="BT509" s="365"/>
      <c r="BU509" s="365"/>
      <c r="BV509" s="395"/>
      <c r="BW509" s="395"/>
      <c r="BX509" s="395"/>
      <c r="BY509" s="396"/>
      <c r="BZ509" s="396"/>
      <c r="CA509" s="396"/>
      <c r="CB509" s="396"/>
      <c r="CC509" s="396"/>
      <c r="CD509" s="396"/>
      <c r="CE509" s="396"/>
      <c r="CF509" s="396"/>
      <c r="CG509" s="396"/>
      <c r="CH509" s="396"/>
      <c r="CI509" s="396"/>
      <c r="CJ509" s="396"/>
      <c r="CK509" s="396"/>
      <c r="CL509" s="396"/>
      <c r="CM509" s="396"/>
      <c r="CN509" s="396"/>
      <c r="CO509" s="396"/>
      <c r="CP509" s="396"/>
      <c r="CQ509" s="396"/>
      <c r="CR509" s="380" t="s">
        <v>4788</v>
      </c>
      <c r="CS509" s="396"/>
      <c r="CT509" s="396"/>
      <c r="CU509" s="396"/>
      <c r="CV509" s="396"/>
      <c r="CW509" s="396"/>
      <c r="CX509" s="396"/>
      <c r="CY509" s="396"/>
      <c r="CZ509" s="396"/>
      <c r="DA509" s="396"/>
      <c r="DB509" s="396"/>
      <c r="DC509" s="396"/>
      <c r="DD509" s="396"/>
    </row>
    <row r="510" spans="37:108" ht="15" hidden="1" customHeight="1">
      <c r="AK510" s="113" t="str">
        <f t="shared" si="21"/>
        <v/>
      </c>
      <c r="AL510" s="113" t="str">
        <f t="shared" si="22"/>
        <v/>
      </c>
      <c r="AM510" s="114" t="str">
        <f t="shared" si="23"/>
        <v/>
      </c>
      <c r="AN510" s="395"/>
      <c r="AO510" s="114">
        <v>502</v>
      </c>
      <c r="AP510" s="365"/>
      <c r="AQ510" s="365"/>
      <c r="AR510" s="365"/>
      <c r="AS510" s="365"/>
      <c r="AT510" s="365"/>
      <c r="AU510" s="365"/>
      <c r="AV510" s="365"/>
      <c r="AW510" s="365"/>
      <c r="AX510" s="365"/>
      <c r="AY510" s="365"/>
      <c r="AZ510" s="365"/>
      <c r="BA510" s="365"/>
      <c r="BB510" s="365"/>
      <c r="BC510" s="365"/>
      <c r="BD510" s="365"/>
      <c r="BE510" s="365"/>
      <c r="BF510" s="365"/>
      <c r="BG510" s="365"/>
      <c r="BH510" s="365"/>
      <c r="BI510" s="114" t="s">
        <v>4789</v>
      </c>
      <c r="BJ510" s="365"/>
      <c r="BK510" s="365"/>
      <c r="BL510" s="365"/>
      <c r="BM510" s="365"/>
      <c r="BN510" s="365"/>
      <c r="BO510" s="365"/>
      <c r="BP510" s="365"/>
      <c r="BQ510" s="365"/>
      <c r="BR510" s="365"/>
      <c r="BS510" s="365"/>
      <c r="BT510" s="365"/>
      <c r="BU510" s="365"/>
      <c r="BV510" s="395"/>
      <c r="BW510" s="395"/>
      <c r="BX510" s="395"/>
      <c r="BY510" s="396"/>
      <c r="BZ510" s="396"/>
      <c r="CA510" s="396"/>
      <c r="CB510" s="396"/>
      <c r="CC510" s="396"/>
      <c r="CD510" s="396"/>
      <c r="CE510" s="396"/>
      <c r="CF510" s="396"/>
      <c r="CG510" s="396"/>
      <c r="CH510" s="396"/>
      <c r="CI510" s="396"/>
      <c r="CJ510" s="396"/>
      <c r="CK510" s="396"/>
      <c r="CL510" s="396"/>
      <c r="CM510" s="396"/>
      <c r="CN510" s="396"/>
      <c r="CO510" s="396"/>
      <c r="CP510" s="396"/>
      <c r="CQ510" s="396"/>
      <c r="CR510" s="380" t="s">
        <v>4790</v>
      </c>
      <c r="CS510" s="396"/>
      <c r="CT510" s="396"/>
      <c r="CU510" s="396"/>
      <c r="CV510" s="396"/>
      <c r="CW510" s="396"/>
      <c r="CX510" s="396"/>
      <c r="CY510" s="396"/>
      <c r="CZ510" s="396"/>
      <c r="DA510" s="396"/>
      <c r="DB510" s="396"/>
      <c r="DC510" s="396"/>
      <c r="DD510" s="396"/>
    </row>
    <row r="511" spans="37:108" ht="15" hidden="1" customHeight="1">
      <c r="AK511" s="113" t="str">
        <f t="shared" si="21"/>
        <v/>
      </c>
      <c r="AL511" s="113" t="str">
        <f t="shared" si="22"/>
        <v/>
      </c>
      <c r="AM511" s="114" t="str">
        <f t="shared" si="23"/>
        <v/>
      </c>
      <c r="AN511" s="395"/>
      <c r="AO511" s="114">
        <v>503</v>
      </c>
      <c r="AP511" s="365"/>
      <c r="AQ511" s="365"/>
      <c r="AR511" s="365"/>
      <c r="AS511" s="365"/>
      <c r="AT511" s="365"/>
      <c r="AU511" s="365"/>
      <c r="AV511" s="365"/>
      <c r="AW511" s="365"/>
      <c r="AX511" s="365"/>
      <c r="AY511" s="365"/>
      <c r="AZ511" s="365"/>
      <c r="BA511" s="365"/>
      <c r="BB511" s="365"/>
      <c r="BC511" s="365"/>
      <c r="BD511" s="365"/>
      <c r="BE511" s="365"/>
      <c r="BF511" s="365"/>
      <c r="BG511" s="365"/>
      <c r="BH511" s="365"/>
      <c r="BI511" s="114" t="s">
        <v>4791</v>
      </c>
      <c r="BJ511" s="365"/>
      <c r="BK511" s="365"/>
      <c r="BL511" s="365"/>
      <c r="BM511" s="365"/>
      <c r="BN511" s="365"/>
      <c r="BO511" s="365"/>
      <c r="BP511" s="365"/>
      <c r="BQ511" s="365"/>
      <c r="BR511" s="365"/>
      <c r="BS511" s="365"/>
      <c r="BT511" s="365"/>
      <c r="BU511" s="365"/>
      <c r="BV511" s="395"/>
      <c r="BW511" s="395"/>
      <c r="BX511" s="395"/>
      <c r="BY511" s="396"/>
      <c r="BZ511" s="396"/>
      <c r="CA511" s="396"/>
      <c r="CB511" s="396"/>
      <c r="CC511" s="396"/>
      <c r="CD511" s="396"/>
      <c r="CE511" s="396"/>
      <c r="CF511" s="396"/>
      <c r="CG511" s="396"/>
      <c r="CH511" s="396"/>
      <c r="CI511" s="396"/>
      <c r="CJ511" s="396"/>
      <c r="CK511" s="396"/>
      <c r="CL511" s="396"/>
      <c r="CM511" s="396"/>
      <c r="CN511" s="396"/>
      <c r="CO511" s="396"/>
      <c r="CP511" s="396"/>
      <c r="CQ511" s="396"/>
      <c r="CR511" s="380" t="s">
        <v>4792</v>
      </c>
      <c r="CS511" s="396"/>
      <c r="CT511" s="396"/>
      <c r="CU511" s="396"/>
      <c r="CV511" s="396"/>
      <c r="CW511" s="396"/>
      <c r="CX511" s="396"/>
      <c r="CY511" s="396"/>
      <c r="CZ511" s="396"/>
      <c r="DA511" s="396"/>
      <c r="DB511" s="396"/>
      <c r="DC511" s="396"/>
      <c r="DD511" s="396"/>
    </row>
    <row r="512" spans="37:108" ht="15" hidden="1" customHeight="1">
      <c r="AK512" s="113" t="str">
        <f t="shared" si="21"/>
        <v/>
      </c>
      <c r="AL512" s="113" t="str">
        <f t="shared" si="22"/>
        <v/>
      </c>
      <c r="AM512" s="114" t="str">
        <f t="shared" si="23"/>
        <v/>
      </c>
      <c r="AN512" s="395"/>
      <c r="AO512" s="114">
        <v>504</v>
      </c>
      <c r="AP512" s="365"/>
      <c r="AQ512" s="365"/>
      <c r="AR512" s="365"/>
      <c r="AS512" s="365"/>
      <c r="AT512" s="365"/>
      <c r="AU512" s="365"/>
      <c r="AV512" s="365"/>
      <c r="AW512" s="365"/>
      <c r="AX512" s="365"/>
      <c r="AY512" s="365"/>
      <c r="AZ512" s="365"/>
      <c r="BA512" s="365"/>
      <c r="BB512" s="365"/>
      <c r="BC512" s="365"/>
      <c r="BD512" s="365"/>
      <c r="BE512" s="365"/>
      <c r="BF512" s="365"/>
      <c r="BG512" s="365"/>
      <c r="BH512" s="365"/>
      <c r="BI512" s="114" t="s">
        <v>4793</v>
      </c>
      <c r="BJ512" s="365"/>
      <c r="BK512" s="365"/>
      <c r="BL512" s="365"/>
      <c r="BM512" s="365"/>
      <c r="BN512" s="365"/>
      <c r="BO512" s="365"/>
      <c r="BP512" s="365"/>
      <c r="BQ512" s="365"/>
      <c r="BR512" s="365"/>
      <c r="BS512" s="365"/>
      <c r="BT512" s="365"/>
      <c r="BU512" s="365"/>
      <c r="BV512" s="395"/>
      <c r="BW512" s="395"/>
      <c r="BX512" s="395"/>
      <c r="BY512" s="396"/>
      <c r="BZ512" s="396"/>
      <c r="CA512" s="396"/>
      <c r="CB512" s="396"/>
      <c r="CC512" s="396"/>
      <c r="CD512" s="396"/>
      <c r="CE512" s="396"/>
      <c r="CF512" s="396"/>
      <c r="CG512" s="396"/>
      <c r="CH512" s="396"/>
      <c r="CI512" s="396"/>
      <c r="CJ512" s="396"/>
      <c r="CK512" s="396"/>
      <c r="CL512" s="396"/>
      <c r="CM512" s="396"/>
      <c r="CN512" s="396"/>
      <c r="CO512" s="396"/>
      <c r="CP512" s="396"/>
      <c r="CQ512" s="396"/>
      <c r="CR512" s="380" t="s">
        <v>4794</v>
      </c>
      <c r="CS512" s="396"/>
      <c r="CT512" s="396"/>
      <c r="CU512" s="396"/>
      <c r="CV512" s="396"/>
      <c r="CW512" s="396"/>
      <c r="CX512" s="396"/>
      <c r="CY512" s="396"/>
      <c r="CZ512" s="396"/>
      <c r="DA512" s="396"/>
      <c r="DB512" s="396"/>
      <c r="DC512" s="396"/>
      <c r="DD512" s="396"/>
    </row>
    <row r="513" spans="37:108" ht="15" hidden="1" customHeight="1">
      <c r="AK513" s="113" t="str">
        <f t="shared" si="21"/>
        <v/>
      </c>
      <c r="AL513" s="113" t="str">
        <f t="shared" si="22"/>
        <v/>
      </c>
      <c r="AM513" s="114" t="str">
        <f t="shared" si="23"/>
        <v/>
      </c>
      <c r="AN513" s="395"/>
      <c r="AO513" s="114">
        <v>505</v>
      </c>
      <c r="AP513" s="365"/>
      <c r="AQ513" s="365"/>
      <c r="AR513" s="365"/>
      <c r="AS513" s="365"/>
      <c r="AT513" s="365"/>
      <c r="AU513" s="365"/>
      <c r="AV513" s="365"/>
      <c r="AW513" s="365"/>
      <c r="AX513" s="365"/>
      <c r="AY513" s="365"/>
      <c r="AZ513" s="365"/>
      <c r="BA513" s="365"/>
      <c r="BB513" s="365"/>
      <c r="BC513" s="365"/>
      <c r="BD513" s="365"/>
      <c r="BE513" s="365"/>
      <c r="BF513" s="365"/>
      <c r="BG513" s="365"/>
      <c r="BH513" s="365"/>
      <c r="BI513" s="114" t="s">
        <v>4795</v>
      </c>
      <c r="BJ513" s="365"/>
      <c r="BK513" s="365"/>
      <c r="BL513" s="365"/>
      <c r="BM513" s="365"/>
      <c r="BN513" s="365"/>
      <c r="BO513" s="365"/>
      <c r="BP513" s="365"/>
      <c r="BQ513" s="365"/>
      <c r="BR513" s="365"/>
      <c r="BS513" s="365"/>
      <c r="BT513" s="365"/>
      <c r="BU513" s="365"/>
      <c r="BV513" s="395"/>
      <c r="BW513" s="395"/>
      <c r="BX513" s="395"/>
      <c r="BY513" s="396"/>
      <c r="BZ513" s="396"/>
      <c r="CA513" s="396"/>
      <c r="CB513" s="396"/>
      <c r="CC513" s="396"/>
      <c r="CD513" s="396"/>
      <c r="CE513" s="396"/>
      <c r="CF513" s="396"/>
      <c r="CG513" s="396"/>
      <c r="CH513" s="396"/>
      <c r="CI513" s="396"/>
      <c r="CJ513" s="396"/>
      <c r="CK513" s="396"/>
      <c r="CL513" s="396"/>
      <c r="CM513" s="396"/>
      <c r="CN513" s="396"/>
      <c r="CO513" s="396"/>
      <c r="CP513" s="396"/>
      <c r="CQ513" s="396"/>
      <c r="CR513" s="380" t="s">
        <v>4796</v>
      </c>
      <c r="CS513" s="396"/>
      <c r="CT513" s="396"/>
      <c r="CU513" s="396"/>
      <c r="CV513" s="396"/>
      <c r="CW513" s="396"/>
      <c r="CX513" s="396"/>
      <c r="CY513" s="396"/>
      <c r="CZ513" s="396"/>
      <c r="DA513" s="396"/>
      <c r="DB513" s="396"/>
      <c r="DC513" s="396"/>
      <c r="DD513" s="396"/>
    </row>
    <row r="514" spans="37:108" ht="15" hidden="1" customHeight="1">
      <c r="AK514" s="113" t="str">
        <f t="shared" si="21"/>
        <v/>
      </c>
      <c r="AL514" s="113" t="str">
        <f t="shared" si="22"/>
        <v/>
      </c>
      <c r="AM514" s="114" t="str">
        <f t="shared" si="23"/>
        <v/>
      </c>
      <c r="AN514" s="395"/>
      <c r="AO514" s="114">
        <v>506</v>
      </c>
      <c r="AP514" s="365"/>
      <c r="AQ514" s="365"/>
      <c r="AR514" s="365"/>
      <c r="AS514" s="365"/>
      <c r="AT514" s="365"/>
      <c r="AU514" s="365"/>
      <c r="AV514" s="365"/>
      <c r="AW514" s="365"/>
      <c r="AX514" s="365"/>
      <c r="AY514" s="365"/>
      <c r="AZ514" s="365"/>
      <c r="BA514" s="365"/>
      <c r="BB514" s="365"/>
      <c r="BC514" s="365"/>
      <c r="BD514" s="365"/>
      <c r="BE514" s="365"/>
      <c r="BF514" s="365"/>
      <c r="BG514" s="365"/>
      <c r="BH514" s="365"/>
      <c r="BI514" s="114" t="s">
        <v>4797</v>
      </c>
      <c r="BJ514" s="365"/>
      <c r="BK514" s="365"/>
      <c r="BL514" s="365"/>
      <c r="BM514" s="365"/>
      <c r="BN514" s="365"/>
      <c r="BO514" s="365"/>
      <c r="BP514" s="365"/>
      <c r="BQ514" s="365"/>
      <c r="BR514" s="365"/>
      <c r="BS514" s="365"/>
      <c r="BT514" s="365"/>
      <c r="BU514" s="365"/>
      <c r="BV514" s="395"/>
      <c r="BW514" s="395"/>
      <c r="BX514" s="395"/>
      <c r="BY514" s="396"/>
      <c r="BZ514" s="396"/>
      <c r="CA514" s="396"/>
      <c r="CB514" s="396"/>
      <c r="CC514" s="396"/>
      <c r="CD514" s="396"/>
      <c r="CE514" s="396"/>
      <c r="CF514" s="396"/>
      <c r="CG514" s="396"/>
      <c r="CH514" s="396"/>
      <c r="CI514" s="396"/>
      <c r="CJ514" s="396"/>
      <c r="CK514" s="396"/>
      <c r="CL514" s="396"/>
      <c r="CM514" s="396"/>
      <c r="CN514" s="396"/>
      <c r="CO514" s="396"/>
      <c r="CP514" s="396"/>
      <c r="CQ514" s="396"/>
      <c r="CR514" s="380" t="s">
        <v>4798</v>
      </c>
      <c r="CS514" s="396"/>
      <c r="CT514" s="396"/>
      <c r="CU514" s="396"/>
      <c r="CV514" s="396"/>
      <c r="CW514" s="396"/>
      <c r="CX514" s="396"/>
      <c r="CY514" s="396"/>
      <c r="CZ514" s="396"/>
      <c r="DA514" s="396"/>
      <c r="DB514" s="396"/>
      <c r="DC514" s="396"/>
      <c r="DD514" s="396"/>
    </row>
    <row r="515" spans="37:108" ht="15" hidden="1" customHeight="1">
      <c r="AK515" s="113" t="str">
        <f t="shared" si="21"/>
        <v/>
      </c>
      <c r="AL515" s="113" t="str">
        <f t="shared" si="22"/>
        <v/>
      </c>
      <c r="AM515" s="114" t="str">
        <f t="shared" si="23"/>
        <v/>
      </c>
      <c r="AN515" s="395"/>
      <c r="AO515" s="114">
        <v>507</v>
      </c>
      <c r="AP515" s="365"/>
      <c r="AQ515" s="365"/>
      <c r="AR515" s="365"/>
      <c r="AS515" s="365"/>
      <c r="AT515" s="365"/>
      <c r="AU515" s="365"/>
      <c r="AV515" s="365"/>
      <c r="AW515" s="365"/>
      <c r="AX515" s="365"/>
      <c r="AY515" s="365"/>
      <c r="AZ515" s="365"/>
      <c r="BA515" s="365"/>
      <c r="BB515" s="365"/>
      <c r="BC515" s="365"/>
      <c r="BD515" s="365"/>
      <c r="BE515" s="365"/>
      <c r="BF515" s="365"/>
      <c r="BG515" s="365"/>
      <c r="BH515" s="365"/>
      <c r="BI515" s="114" t="s">
        <v>4799</v>
      </c>
      <c r="BJ515" s="365"/>
      <c r="BK515" s="365"/>
      <c r="BL515" s="365"/>
      <c r="BM515" s="365"/>
      <c r="BN515" s="365"/>
      <c r="BO515" s="365"/>
      <c r="BP515" s="365"/>
      <c r="BQ515" s="365"/>
      <c r="BR515" s="365"/>
      <c r="BS515" s="365"/>
      <c r="BT515" s="365"/>
      <c r="BU515" s="365"/>
      <c r="BV515" s="395"/>
      <c r="BW515" s="395"/>
      <c r="BX515" s="395"/>
      <c r="BY515" s="396"/>
      <c r="BZ515" s="396"/>
      <c r="CA515" s="396"/>
      <c r="CB515" s="396"/>
      <c r="CC515" s="396"/>
      <c r="CD515" s="396"/>
      <c r="CE515" s="396"/>
      <c r="CF515" s="396"/>
      <c r="CG515" s="396"/>
      <c r="CH515" s="396"/>
      <c r="CI515" s="396"/>
      <c r="CJ515" s="396"/>
      <c r="CK515" s="396"/>
      <c r="CL515" s="396"/>
      <c r="CM515" s="396"/>
      <c r="CN515" s="396"/>
      <c r="CO515" s="396"/>
      <c r="CP515" s="396"/>
      <c r="CQ515" s="396"/>
      <c r="CR515" s="380" t="s">
        <v>4800</v>
      </c>
      <c r="CS515" s="396"/>
      <c r="CT515" s="396"/>
      <c r="CU515" s="396"/>
      <c r="CV515" s="396"/>
      <c r="CW515" s="396"/>
      <c r="CX515" s="396"/>
      <c r="CY515" s="396"/>
      <c r="CZ515" s="396"/>
      <c r="DA515" s="396"/>
      <c r="DB515" s="396"/>
      <c r="DC515" s="396"/>
      <c r="DD515" s="396"/>
    </row>
    <row r="516" spans="37:108" ht="15" hidden="1" customHeight="1">
      <c r="AK516" s="113" t="str">
        <f t="shared" si="21"/>
        <v/>
      </c>
      <c r="AL516" s="113" t="str">
        <f t="shared" si="22"/>
        <v/>
      </c>
      <c r="AM516" s="114" t="str">
        <f t="shared" si="23"/>
        <v/>
      </c>
      <c r="AN516" s="395"/>
      <c r="AO516" s="114">
        <v>508</v>
      </c>
      <c r="AP516" s="365"/>
      <c r="AQ516" s="365"/>
      <c r="AR516" s="365"/>
      <c r="AS516" s="365"/>
      <c r="AT516" s="365"/>
      <c r="AU516" s="365"/>
      <c r="AV516" s="365"/>
      <c r="AW516" s="365"/>
      <c r="AX516" s="365"/>
      <c r="AY516" s="365"/>
      <c r="AZ516" s="365"/>
      <c r="BA516" s="365"/>
      <c r="BB516" s="365"/>
      <c r="BC516" s="365"/>
      <c r="BD516" s="365"/>
      <c r="BE516" s="365"/>
      <c r="BF516" s="365"/>
      <c r="BG516" s="365"/>
      <c r="BH516" s="365"/>
      <c r="BI516" s="114" t="s">
        <v>4801</v>
      </c>
      <c r="BJ516" s="365"/>
      <c r="BK516" s="365"/>
      <c r="BL516" s="365"/>
      <c r="BM516" s="365"/>
      <c r="BN516" s="365"/>
      <c r="BO516" s="365"/>
      <c r="BP516" s="365"/>
      <c r="BQ516" s="365"/>
      <c r="BR516" s="365"/>
      <c r="BS516" s="365"/>
      <c r="BT516" s="365"/>
      <c r="BU516" s="365"/>
      <c r="BV516" s="395"/>
      <c r="BW516" s="395"/>
      <c r="BX516" s="395"/>
      <c r="BY516" s="396"/>
      <c r="BZ516" s="396"/>
      <c r="CA516" s="396"/>
      <c r="CB516" s="396"/>
      <c r="CC516" s="396"/>
      <c r="CD516" s="396"/>
      <c r="CE516" s="396"/>
      <c r="CF516" s="396"/>
      <c r="CG516" s="396"/>
      <c r="CH516" s="396"/>
      <c r="CI516" s="396"/>
      <c r="CJ516" s="396"/>
      <c r="CK516" s="396"/>
      <c r="CL516" s="396"/>
      <c r="CM516" s="396"/>
      <c r="CN516" s="396"/>
      <c r="CO516" s="396"/>
      <c r="CP516" s="396"/>
      <c r="CQ516" s="396"/>
      <c r="CR516" s="380" t="s">
        <v>4802</v>
      </c>
      <c r="CS516" s="396"/>
      <c r="CT516" s="396"/>
      <c r="CU516" s="396"/>
      <c r="CV516" s="396"/>
      <c r="CW516" s="396"/>
      <c r="CX516" s="396"/>
      <c r="CY516" s="396"/>
      <c r="CZ516" s="396"/>
      <c r="DA516" s="396"/>
      <c r="DB516" s="396"/>
      <c r="DC516" s="396"/>
      <c r="DD516" s="396"/>
    </row>
    <row r="517" spans="37:108" ht="15" hidden="1" customHeight="1">
      <c r="AK517" s="113" t="str">
        <f t="shared" si="21"/>
        <v/>
      </c>
      <c r="AL517" s="113" t="str">
        <f t="shared" si="22"/>
        <v/>
      </c>
      <c r="AM517" s="114" t="str">
        <f t="shared" si="23"/>
        <v/>
      </c>
      <c r="AN517" s="395"/>
      <c r="AO517" s="114">
        <v>509</v>
      </c>
      <c r="AP517" s="365"/>
      <c r="AQ517" s="365"/>
      <c r="AR517" s="365"/>
      <c r="AS517" s="365"/>
      <c r="AT517" s="365"/>
      <c r="AU517" s="365"/>
      <c r="AV517" s="365"/>
      <c r="AW517" s="365"/>
      <c r="AX517" s="365"/>
      <c r="AY517" s="365"/>
      <c r="AZ517" s="365"/>
      <c r="BA517" s="365"/>
      <c r="BB517" s="365"/>
      <c r="BC517" s="365"/>
      <c r="BD517" s="365"/>
      <c r="BE517" s="365"/>
      <c r="BF517" s="365"/>
      <c r="BG517" s="365"/>
      <c r="BH517" s="365"/>
      <c r="BI517" s="114" t="s">
        <v>4803</v>
      </c>
      <c r="BJ517" s="365"/>
      <c r="BK517" s="365"/>
      <c r="BL517" s="365"/>
      <c r="BM517" s="365"/>
      <c r="BN517" s="365"/>
      <c r="BO517" s="365"/>
      <c r="BP517" s="365"/>
      <c r="BQ517" s="365"/>
      <c r="BR517" s="365"/>
      <c r="BS517" s="365"/>
      <c r="BT517" s="365"/>
      <c r="BU517" s="365"/>
      <c r="BV517" s="395"/>
      <c r="BW517" s="395"/>
      <c r="BX517" s="395"/>
      <c r="BY517" s="396"/>
      <c r="BZ517" s="396"/>
      <c r="CA517" s="396"/>
      <c r="CB517" s="396"/>
      <c r="CC517" s="396"/>
      <c r="CD517" s="396"/>
      <c r="CE517" s="396"/>
      <c r="CF517" s="396"/>
      <c r="CG517" s="396"/>
      <c r="CH517" s="396"/>
      <c r="CI517" s="396"/>
      <c r="CJ517" s="396"/>
      <c r="CK517" s="396"/>
      <c r="CL517" s="396"/>
      <c r="CM517" s="396"/>
      <c r="CN517" s="396"/>
      <c r="CO517" s="396"/>
      <c r="CP517" s="396"/>
      <c r="CQ517" s="396"/>
      <c r="CR517" s="380" t="s">
        <v>4804</v>
      </c>
      <c r="CS517" s="396"/>
      <c r="CT517" s="396"/>
      <c r="CU517" s="396"/>
      <c r="CV517" s="396"/>
      <c r="CW517" s="396"/>
      <c r="CX517" s="396"/>
      <c r="CY517" s="396"/>
      <c r="CZ517" s="396"/>
      <c r="DA517" s="396"/>
      <c r="DB517" s="396"/>
      <c r="DC517" s="396"/>
      <c r="DD517" s="396"/>
    </row>
    <row r="518" spans="37:108" ht="15" hidden="1" customHeight="1">
      <c r="AK518" s="113" t="str">
        <f t="shared" si="21"/>
        <v/>
      </c>
      <c r="AL518" s="113" t="str">
        <f t="shared" si="22"/>
        <v/>
      </c>
      <c r="AM518" s="114" t="str">
        <f t="shared" si="23"/>
        <v/>
      </c>
      <c r="AN518" s="395"/>
      <c r="AO518" s="114">
        <v>510</v>
      </c>
      <c r="AP518" s="365"/>
      <c r="AQ518" s="365"/>
      <c r="AR518" s="365"/>
      <c r="AS518" s="365"/>
      <c r="AT518" s="365"/>
      <c r="AU518" s="365"/>
      <c r="AV518" s="365"/>
      <c r="AW518" s="365"/>
      <c r="AX518" s="365"/>
      <c r="AY518" s="365"/>
      <c r="AZ518" s="365"/>
      <c r="BA518" s="365"/>
      <c r="BB518" s="365"/>
      <c r="BC518" s="365"/>
      <c r="BD518" s="365"/>
      <c r="BE518" s="365"/>
      <c r="BF518" s="365"/>
      <c r="BG518" s="365"/>
      <c r="BH518" s="365"/>
      <c r="BI518" s="114" t="s">
        <v>4805</v>
      </c>
      <c r="BJ518" s="365"/>
      <c r="BK518" s="365"/>
      <c r="BL518" s="365"/>
      <c r="BM518" s="365"/>
      <c r="BN518" s="365"/>
      <c r="BO518" s="365"/>
      <c r="BP518" s="365"/>
      <c r="BQ518" s="365"/>
      <c r="BR518" s="365"/>
      <c r="BS518" s="365"/>
      <c r="BT518" s="365"/>
      <c r="BU518" s="365"/>
      <c r="BV518" s="395"/>
      <c r="BW518" s="395"/>
      <c r="BX518" s="395"/>
      <c r="BY518" s="396"/>
      <c r="BZ518" s="396"/>
      <c r="CA518" s="396"/>
      <c r="CB518" s="396"/>
      <c r="CC518" s="396"/>
      <c r="CD518" s="396"/>
      <c r="CE518" s="396"/>
      <c r="CF518" s="396"/>
      <c r="CG518" s="396"/>
      <c r="CH518" s="396"/>
      <c r="CI518" s="396"/>
      <c r="CJ518" s="396"/>
      <c r="CK518" s="396"/>
      <c r="CL518" s="396"/>
      <c r="CM518" s="396"/>
      <c r="CN518" s="396"/>
      <c r="CO518" s="396"/>
      <c r="CP518" s="396"/>
      <c r="CQ518" s="396"/>
      <c r="CR518" s="380" t="s">
        <v>4806</v>
      </c>
      <c r="CS518" s="396"/>
      <c r="CT518" s="396"/>
      <c r="CU518" s="396"/>
      <c r="CV518" s="396"/>
      <c r="CW518" s="396"/>
      <c r="CX518" s="396"/>
      <c r="CY518" s="396"/>
      <c r="CZ518" s="396"/>
      <c r="DA518" s="396"/>
      <c r="DB518" s="396"/>
      <c r="DC518" s="396"/>
      <c r="DD518" s="396"/>
    </row>
    <row r="519" spans="37:108" ht="15" hidden="1" customHeight="1">
      <c r="AK519" s="113" t="str">
        <f t="shared" si="21"/>
        <v/>
      </c>
      <c r="AL519" s="113" t="str">
        <f t="shared" si="22"/>
        <v/>
      </c>
      <c r="AM519" s="114" t="str">
        <f t="shared" si="23"/>
        <v/>
      </c>
      <c r="AN519" s="395"/>
      <c r="AO519" s="114">
        <v>511</v>
      </c>
      <c r="AP519" s="365"/>
      <c r="AQ519" s="365"/>
      <c r="AR519" s="365"/>
      <c r="AS519" s="365"/>
      <c r="AT519" s="365"/>
      <c r="AU519" s="365"/>
      <c r="AV519" s="365"/>
      <c r="AW519" s="365"/>
      <c r="AX519" s="365"/>
      <c r="AY519" s="365"/>
      <c r="AZ519" s="365"/>
      <c r="BA519" s="365"/>
      <c r="BB519" s="365"/>
      <c r="BC519" s="365"/>
      <c r="BD519" s="365"/>
      <c r="BE519" s="365"/>
      <c r="BF519" s="365"/>
      <c r="BG519" s="365"/>
      <c r="BH519" s="365"/>
      <c r="BI519" s="114" t="s">
        <v>4807</v>
      </c>
      <c r="BJ519" s="365"/>
      <c r="BK519" s="365"/>
      <c r="BL519" s="365"/>
      <c r="BM519" s="365"/>
      <c r="BN519" s="365"/>
      <c r="BO519" s="365"/>
      <c r="BP519" s="365"/>
      <c r="BQ519" s="365"/>
      <c r="BR519" s="365"/>
      <c r="BS519" s="365"/>
      <c r="BT519" s="365"/>
      <c r="BU519" s="365"/>
      <c r="BV519" s="395"/>
      <c r="BW519" s="395"/>
      <c r="BX519" s="395"/>
      <c r="BY519" s="396"/>
      <c r="BZ519" s="396"/>
      <c r="CA519" s="396"/>
      <c r="CB519" s="396"/>
      <c r="CC519" s="396"/>
      <c r="CD519" s="396"/>
      <c r="CE519" s="396"/>
      <c r="CF519" s="396"/>
      <c r="CG519" s="396"/>
      <c r="CH519" s="396"/>
      <c r="CI519" s="396"/>
      <c r="CJ519" s="396"/>
      <c r="CK519" s="396"/>
      <c r="CL519" s="396"/>
      <c r="CM519" s="396"/>
      <c r="CN519" s="396"/>
      <c r="CO519" s="396"/>
      <c r="CP519" s="396"/>
      <c r="CQ519" s="396"/>
      <c r="CR519" s="380" t="s">
        <v>4808</v>
      </c>
      <c r="CS519" s="396"/>
      <c r="CT519" s="396"/>
      <c r="CU519" s="396"/>
      <c r="CV519" s="396"/>
      <c r="CW519" s="396"/>
      <c r="CX519" s="396"/>
      <c r="CY519" s="396"/>
      <c r="CZ519" s="396"/>
      <c r="DA519" s="396"/>
      <c r="DB519" s="396"/>
      <c r="DC519" s="396"/>
      <c r="DD519" s="396"/>
    </row>
    <row r="520" spans="37:108" ht="15" hidden="1" customHeight="1">
      <c r="AK520" s="113" t="str">
        <f t="shared" si="21"/>
        <v/>
      </c>
      <c r="AL520" s="113" t="str">
        <f t="shared" si="22"/>
        <v/>
      </c>
      <c r="AM520" s="114" t="str">
        <f t="shared" si="23"/>
        <v/>
      </c>
      <c r="AN520" s="395"/>
      <c r="AO520" s="114">
        <v>512</v>
      </c>
      <c r="AP520" s="365"/>
      <c r="AQ520" s="365"/>
      <c r="AR520" s="365"/>
      <c r="AS520" s="365"/>
      <c r="AT520" s="365"/>
      <c r="AU520" s="365"/>
      <c r="AV520" s="365"/>
      <c r="AW520" s="365"/>
      <c r="AX520" s="365"/>
      <c r="AY520" s="365"/>
      <c r="AZ520" s="365"/>
      <c r="BA520" s="365"/>
      <c r="BB520" s="365"/>
      <c r="BC520" s="365"/>
      <c r="BD520" s="365"/>
      <c r="BE520" s="365"/>
      <c r="BF520" s="365"/>
      <c r="BG520" s="365"/>
      <c r="BH520" s="365"/>
      <c r="BI520" s="114" t="s">
        <v>4809</v>
      </c>
      <c r="BJ520" s="365"/>
      <c r="BK520" s="365"/>
      <c r="BL520" s="365"/>
      <c r="BM520" s="365"/>
      <c r="BN520" s="365"/>
      <c r="BO520" s="365"/>
      <c r="BP520" s="365"/>
      <c r="BQ520" s="365"/>
      <c r="BR520" s="365"/>
      <c r="BS520" s="365"/>
      <c r="BT520" s="365"/>
      <c r="BU520" s="365"/>
      <c r="BV520" s="395"/>
      <c r="BW520" s="395"/>
      <c r="BX520" s="395"/>
      <c r="BY520" s="396"/>
      <c r="BZ520" s="396"/>
      <c r="CA520" s="396"/>
      <c r="CB520" s="396"/>
      <c r="CC520" s="396"/>
      <c r="CD520" s="396"/>
      <c r="CE520" s="396"/>
      <c r="CF520" s="396"/>
      <c r="CG520" s="396"/>
      <c r="CH520" s="396"/>
      <c r="CI520" s="396"/>
      <c r="CJ520" s="396"/>
      <c r="CK520" s="396"/>
      <c r="CL520" s="396"/>
      <c r="CM520" s="396"/>
      <c r="CN520" s="396"/>
      <c r="CO520" s="396"/>
      <c r="CP520" s="396"/>
      <c r="CQ520" s="396"/>
      <c r="CR520" s="380" t="s">
        <v>4810</v>
      </c>
      <c r="CS520" s="396"/>
      <c r="CT520" s="396"/>
      <c r="CU520" s="396"/>
      <c r="CV520" s="396"/>
      <c r="CW520" s="396"/>
      <c r="CX520" s="396"/>
      <c r="CY520" s="396"/>
      <c r="CZ520" s="396"/>
      <c r="DA520" s="396"/>
      <c r="DB520" s="396"/>
      <c r="DC520" s="396"/>
      <c r="DD520" s="396"/>
    </row>
    <row r="521" spans="37:108" ht="15" hidden="1" customHeight="1">
      <c r="AK521" s="113" t="str">
        <f t="shared" si="21"/>
        <v/>
      </c>
      <c r="AL521" s="113" t="str">
        <f t="shared" si="22"/>
        <v/>
      </c>
      <c r="AM521" s="114" t="str">
        <f t="shared" si="23"/>
        <v/>
      </c>
      <c r="AN521" s="395"/>
      <c r="AO521" s="114">
        <v>513</v>
      </c>
      <c r="AP521" s="365"/>
      <c r="AQ521" s="365"/>
      <c r="AR521" s="365"/>
      <c r="AS521" s="365"/>
      <c r="AT521" s="365"/>
      <c r="AU521" s="365"/>
      <c r="AV521" s="365"/>
      <c r="AW521" s="365"/>
      <c r="AX521" s="365"/>
      <c r="AY521" s="365"/>
      <c r="AZ521" s="365"/>
      <c r="BA521" s="365"/>
      <c r="BB521" s="365"/>
      <c r="BC521" s="365"/>
      <c r="BD521" s="365"/>
      <c r="BE521" s="365"/>
      <c r="BF521" s="365"/>
      <c r="BG521" s="365"/>
      <c r="BH521" s="365"/>
      <c r="BI521" s="114" t="s">
        <v>4811</v>
      </c>
      <c r="BJ521" s="365"/>
      <c r="BK521" s="365"/>
      <c r="BL521" s="365"/>
      <c r="BM521" s="365"/>
      <c r="BN521" s="365"/>
      <c r="BO521" s="365"/>
      <c r="BP521" s="365"/>
      <c r="BQ521" s="365"/>
      <c r="BR521" s="365"/>
      <c r="BS521" s="365"/>
      <c r="BT521" s="365"/>
      <c r="BU521" s="365"/>
      <c r="BV521" s="395"/>
      <c r="BW521" s="395"/>
      <c r="BX521" s="395"/>
      <c r="BY521" s="396"/>
      <c r="BZ521" s="396"/>
      <c r="CA521" s="396"/>
      <c r="CB521" s="396"/>
      <c r="CC521" s="396"/>
      <c r="CD521" s="396"/>
      <c r="CE521" s="396"/>
      <c r="CF521" s="396"/>
      <c r="CG521" s="396"/>
      <c r="CH521" s="396"/>
      <c r="CI521" s="396"/>
      <c r="CJ521" s="396"/>
      <c r="CK521" s="396"/>
      <c r="CL521" s="396"/>
      <c r="CM521" s="396"/>
      <c r="CN521" s="396"/>
      <c r="CO521" s="396"/>
      <c r="CP521" s="396"/>
      <c r="CQ521" s="396"/>
      <c r="CR521" s="380" t="s">
        <v>4812</v>
      </c>
      <c r="CS521" s="396"/>
      <c r="CT521" s="396"/>
      <c r="CU521" s="396"/>
      <c r="CV521" s="396"/>
      <c r="CW521" s="396"/>
      <c r="CX521" s="396"/>
      <c r="CY521" s="396"/>
      <c r="CZ521" s="396"/>
      <c r="DA521" s="396"/>
      <c r="DB521" s="396"/>
      <c r="DC521" s="396"/>
      <c r="DD521" s="396"/>
    </row>
    <row r="522" spans="37:108" ht="15" hidden="1" customHeight="1">
      <c r="AK522" s="113" t="str">
        <f t="shared" si="21"/>
        <v/>
      </c>
      <c r="AL522" s="113" t="str">
        <f t="shared" si="22"/>
        <v/>
      </c>
      <c r="AM522" s="114" t="str">
        <f t="shared" si="23"/>
        <v/>
      </c>
      <c r="AN522" s="395"/>
      <c r="AO522" s="114">
        <v>514</v>
      </c>
      <c r="AP522" s="365"/>
      <c r="AQ522" s="365"/>
      <c r="AR522" s="365"/>
      <c r="AS522" s="365"/>
      <c r="AT522" s="365"/>
      <c r="AU522" s="365"/>
      <c r="AV522" s="365"/>
      <c r="AW522" s="365"/>
      <c r="AX522" s="365"/>
      <c r="AY522" s="365"/>
      <c r="AZ522" s="365"/>
      <c r="BA522" s="365"/>
      <c r="BB522" s="365"/>
      <c r="BC522" s="365"/>
      <c r="BD522" s="365"/>
      <c r="BE522" s="365"/>
      <c r="BF522" s="365"/>
      <c r="BG522" s="365"/>
      <c r="BH522" s="365"/>
      <c r="BI522" s="114" t="s">
        <v>4813</v>
      </c>
      <c r="BJ522" s="365"/>
      <c r="BK522" s="365"/>
      <c r="BL522" s="365"/>
      <c r="BM522" s="365"/>
      <c r="BN522" s="365"/>
      <c r="BO522" s="365"/>
      <c r="BP522" s="365"/>
      <c r="BQ522" s="365"/>
      <c r="BR522" s="365"/>
      <c r="BS522" s="365"/>
      <c r="BT522" s="365"/>
      <c r="BU522" s="365"/>
      <c r="BV522" s="395"/>
      <c r="BW522" s="395"/>
      <c r="BX522" s="395"/>
      <c r="BY522" s="396"/>
      <c r="BZ522" s="396"/>
      <c r="CA522" s="396"/>
      <c r="CB522" s="396"/>
      <c r="CC522" s="396"/>
      <c r="CD522" s="396"/>
      <c r="CE522" s="396"/>
      <c r="CF522" s="396"/>
      <c r="CG522" s="396"/>
      <c r="CH522" s="396"/>
      <c r="CI522" s="396"/>
      <c r="CJ522" s="396"/>
      <c r="CK522" s="396"/>
      <c r="CL522" s="396"/>
      <c r="CM522" s="396"/>
      <c r="CN522" s="396"/>
      <c r="CO522" s="396"/>
      <c r="CP522" s="396"/>
      <c r="CQ522" s="396"/>
      <c r="CR522" s="380" t="s">
        <v>4814</v>
      </c>
      <c r="CS522" s="396"/>
      <c r="CT522" s="396"/>
      <c r="CU522" s="396"/>
      <c r="CV522" s="396"/>
      <c r="CW522" s="396"/>
      <c r="CX522" s="396"/>
      <c r="CY522" s="396"/>
      <c r="CZ522" s="396"/>
      <c r="DA522" s="396"/>
      <c r="DB522" s="396"/>
      <c r="DC522" s="396"/>
      <c r="DD522" s="396"/>
    </row>
    <row r="523" spans="37:108" ht="15" hidden="1" customHeight="1">
      <c r="AK523" s="113" t="str">
        <f t="shared" ref="AK523:AK580" si="24">IFERROR(IF(HLOOKUP($N$8, $BY$9:$DD$580, AO523, FALSE )="", "", HLOOKUP($N$8, $BY$9:$DD$580, AO523, FALSE)), "")</f>
        <v/>
      </c>
      <c r="AL523" s="113" t="str">
        <f t="shared" ref="AL523:AL580" si="25">IFERROR(IF(AK523="", "", HLOOKUP($N$8, $AP$9:$BU$580, AO523, FALSE)), "")</f>
        <v/>
      </c>
      <c r="AM523" s="114" t="str">
        <f t="shared" ref="AM523:AM580" si="26">MID(AL523, 3, 3)</f>
        <v/>
      </c>
      <c r="AN523" s="395"/>
      <c r="AO523" s="114">
        <v>515</v>
      </c>
      <c r="AP523" s="365"/>
      <c r="AQ523" s="365"/>
      <c r="AR523" s="365"/>
      <c r="AS523" s="365"/>
      <c r="AT523" s="365"/>
      <c r="AU523" s="365"/>
      <c r="AV523" s="365"/>
      <c r="AW523" s="365"/>
      <c r="AX523" s="365"/>
      <c r="AY523" s="365"/>
      <c r="AZ523" s="365"/>
      <c r="BA523" s="365"/>
      <c r="BB523" s="365"/>
      <c r="BC523" s="365"/>
      <c r="BD523" s="365"/>
      <c r="BE523" s="365"/>
      <c r="BF523" s="365"/>
      <c r="BG523" s="365"/>
      <c r="BH523" s="365"/>
      <c r="BI523" s="114" t="s">
        <v>4815</v>
      </c>
      <c r="BJ523" s="365"/>
      <c r="BK523" s="365"/>
      <c r="BL523" s="365"/>
      <c r="BM523" s="365"/>
      <c r="BN523" s="365"/>
      <c r="BO523" s="365"/>
      <c r="BP523" s="365"/>
      <c r="BQ523" s="365"/>
      <c r="BR523" s="365"/>
      <c r="BS523" s="365"/>
      <c r="BT523" s="365"/>
      <c r="BU523" s="365"/>
      <c r="BV523" s="395"/>
      <c r="BW523" s="395"/>
      <c r="BX523" s="395"/>
      <c r="BY523" s="396"/>
      <c r="BZ523" s="396"/>
      <c r="CA523" s="396"/>
      <c r="CB523" s="396"/>
      <c r="CC523" s="396"/>
      <c r="CD523" s="396"/>
      <c r="CE523" s="396"/>
      <c r="CF523" s="396"/>
      <c r="CG523" s="396"/>
      <c r="CH523" s="396"/>
      <c r="CI523" s="396"/>
      <c r="CJ523" s="396"/>
      <c r="CK523" s="396"/>
      <c r="CL523" s="396"/>
      <c r="CM523" s="396"/>
      <c r="CN523" s="396"/>
      <c r="CO523" s="396"/>
      <c r="CP523" s="396"/>
      <c r="CQ523" s="396"/>
      <c r="CR523" s="380" t="s">
        <v>4816</v>
      </c>
      <c r="CS523" s="396"/>
      <c r="CT523" s="396"/>
      <c r="CU523" s="396"/>
      <c r="CV523" s="396"/>
      <c r="CW523" s="396"/>
      <c r="CX523" s="396"/>
      <c r="CY523" s="396"/>
      <c r="CZ523" s="396"/>
      <c r="DA523" s="396"/>
      <c r="DB523" s="396"/>
      <c r="DC523" s="396"/>
      <c r="DD523" s="396"/>
    </row>
    <row r="524" spans="37:108" ht="15" hidden="1" customHeight="1">
      <c r="AK524" s="113" t="str">
        <f t="shared" si="24"/>
        <v/>
      </c>
      <c r="AL524" s="113" t="str">
        <f t="shared" si="25"/>
        <v/>
      </c>
      <c r="AM524" s="114" t="str">
        <f t="shared" si="26"/>
        <v/>
      </c>
      <c r="AN524" s="395"/>
      <c r="AO524" s="114">
        <v>516</v>
      </c>
      <c r="AP524" s="365"/>
      <c r="AQ524" s="365"/>
      <c r="AR524" s="365"/>
      <c r="AS524" s="365"/>
      <c r="AT524" s="365"/>
      <c r="AU524" s="365"/>
      <c r="AV524" s="365"/>
      <c r="AW524" s="365"/>
      <c r="AX524" s="365"/>
      <c r="AY524" s="365"/>
      <c r="AZ524" s="365"/>
      <c r="BA524" s="365"/>
      <c r="BB524" s="365"/>
      <c r="BC524" s="365"/>
      <c r="BD524" s="365"/>
      <c r="BE524" s="365"/>
      <c r="BF524" s="365"/>
      <c r="BG524" s="365"/>
      <c r="BH524" s="365"/>
      <c r="BI524" s="114" t="s">
        <v>4817</v>
      </c>
      <c r="BJ524" s="365"/>
      <c r="BK524" s="365"/>
      <c r="BL524" s="365"/>
      <c r="BM524" s="365"/>
      <c r="BN524" s="365"/>
      <c r="BO524" s="365"/>
      <c r="BP524" s="365"/>
      <c r="BQ524" s="365"/>
      <c r="BR524" s="365"/>
      <c r="BS524" s="365"/>
      <c r="BT524" s="365"/>
      <c r="BU524" s="365"/>
      <c r="BV524" s="395"/>
      <c r="BW524" s="395"/>
      <c r="BX524" s="395"/>
      <c r="BY524" s="396"/>
      <c r="BZ524" s="396"/>
      <c r="CA524" s="396"/>
      <c r="CB524" s="396"/>
      <c r="CC524" s="396"/>
      <c r="CD524" s="396"/>
      <c r="CE524" s="396"/>
      <c r="CF524" s="396"/>
      <c r="CG524" s="396"/>
      <c r="CH524" s="396"/>
      <c r="CI524" s="396"/>
      <c r="CJ524" s="396"/>
      <c r="CK524" s="396"/>
      <c r="CL524" s="396"/>
      <c r="CM524" s="396"/>
      <c r="CN524" s="396"/>
      <c r="CO524" s="396"/>
      <c r="CP524" s="396"/>
      <c r="CQ524" s="396"/>
      <c r="CR524" s="380" t="s">
        <v>4818</v>
      </c>
      <c r="CS524" s="396"/>
      <c r="CT524" s="396"/>
      <c r="CU524" s="396"/>
      <c r="CV524" s="396"/>
      <c r="CW524" s="396"/>
      <c r="CX524" s="396"/>
      <c r="CY524" s="396"/>
      <c r="CZ524" s="396"/>
      <c r="DA524" s="396"/>
      <c r="DB524" s="396"/>
      <c r="DC524" s="396"/>
      <c r="DD524" s="396"/>
    </row>
    <row r="525" spans="37:108" ht="15" hidden="1" customHeight="1">
      <c r="AK525" s="113" t="str">
        <f t="shared" si="24"/>
        <v/>
      </c>
      <c r="AL525" s="113" t="str">
        <f t="shared" si="25"/>
        <v/>
      </c>
      <c r="AM525" s="114" t="str">
        <f t="shared" si="26"/>
        <v/>
      </c>
      <c r="AN525" s="395"/>
      <c r="AO525" s="114">
        <v>517</v>
      </c>
      <c r="AP525" s="365"/>
      <c r="AQ525" s="365"/>
      <c r="AR525" s="365"/>
      <c r="AS525" s="365"/>
      <c r="AT525" s="365"/>
      <c r="AU525" s="365"/>
      <c r="AV525" s="365"/>
      <c r="AW525" s="365"/>
      <c r="AX525" s="365"/>
      <c r="AY525" s="365"/>
      <c r="AZ525" s="365"/>
      <c r="BA525" s="365"/>
      <c r="BB525" s="365"/>
      <c r="BC525" s="365"/>
      <c r="BD525" s="365"/>
      <c r="BE525" s="365"/>
      <c r="BF525" s="365"/>
      <c r="BG525" s="365"/>
      <c r="BH525" s="365"/>
      <c r="BI525" s="114" t="s">
        <v>4819</v>
      </c>
      <c r="BJ525" s="365"/>
      <c r="BK525" s="365"/>
      <c r="BL525" s="365"/>
      <c r="BM525" s="365"/>
      <c r="BN525" s="365"/>
      <c r="BO525" s="365"/>
      <c r="BP525" s="365"/>
      <c r="BQ525" s="365"/>
      <c r="BR525" s="365"/>
      <c r="BS525" s="365"/>
      <c r="BT525" s="365"/>
      <c r="BU525" s="365"/>
      <c r="BV525" s="395"/>
      <c r="BW525" s="395"/>
      <c r="BX525" s="395"/>
      <c r="BY525" s="396"/>
      <c r="BZ525" s="396"/>
      <c r="CA525" s="396"/>
      <c r="CB525" s="396"/>
      <c r="CC525" s="396"/>
      <c r="CD525" s="396"/>
      <c r="CE525" s="396"/>
      <c r="CF525" s="396"/>
      <c r="CG525" s="396"/>
      <c r="CH525" s="396"/>
      <c r="CI525" s="396"/>
      <c r="CJ525" s="396"/>
      <c r="CK525" s="396"/>
      <c r="CL525" s="396"/>
      <c r="CM525" s="396"/>
      <c r="CN525" s="396"/>
      <c r="CO525" s="396"/>
      <c r="CP525" s="396"/>
      <c r="CQ525" s="396"/>
      <c r="CR525" s="380" t="s">
        <v>4820</v>
      </c>
      <c r="CS525" s="396"/>
      <c r="CT525" s="396"/>
      <c r="CU525" s="396"/>
      <c r="CV525" s="396"/>
      <c r="CW525" s="396"/>
      <c r="CX525" s="396"/>
      <c r="CY525" s="396"/>
      <c r="CZ525" s="396"/>
      <c r="DA525" s="396"/>
      <c r="DB525" s="396"/>
      <c r="DC525" s="396"/>
      <c r="DD525" s="396"/>
    </row>
    <row r="526" spans="37:108" ht="15" hidden="1" customHeight="1">
      <c r="AK526" s="113" t="str">
        <f t="shared" si="24"/>
        <v/>
      </c>
      <c r="AL526" s="113" t="str">
        <f t="shared" si="25"/>
        <v/>
      </c>
      <c r="AM526" s="114" t="str">
        <f t="shared" si="26"/>
        <v/>
      </c>
      <c r="AN526" s="395"/>
      <c r="AO526" s="114">
        <v>518</v>
      </c>
      <c r="AP526" s="365"/>
      <c r="AQ526" s="365"/>
      <c r="AR526" s="365"/>
      <c r="AS526" s="365"/>
      <c r="AT526" s="365"/>
      <c r="AU526" s="365"/>
      <c r="AV526" s="365"/>
      <c r="AW526" s="365"/>
      <c r="AX526" s="365"/>
      <c r="AY526" s="365"/>
      <c r="AZ526" s="365"/>
      <c r="BA526" s="365"/>
      <c r="BB526" s="365"/>
      <c r="BC526" s="365"/>
      <c r="BD526" s="365"/>
      <c r="BE526" s="365"/>
      <c r="BF526" s="365"/>
      <c r="BG526" s="365"/>
      <c r="BH526" s="365"/>
      <c r="BI526" s="114" t="s">
        <v>4821</v>
      </c>
      <c r="BJ526" s="365"/>
      <c r="BK526" s="365"/>
      <c r="BL526" s="365"/>
      <c r="BM526" s="365"/>
      <c r="BN526" s="365"/>
      <c r="BO526" s="365"/>
      <c r="BP526" s="365"/>
      <c r="BQ526" s="365"/>
      <c r="BR526" s="365"/>
      <c r="BS526" s="365"/>
      <c r="BT526" s="365"/>
      <c r="BU526" s="365"/>
      <c r="BV526" s="395"/>
      <c r="BW526" s="395"/>
      <c r="BX526" s="395"/>
      <c r="BY526" s="396"/>
      <c r="BZ526" s="396"/>
      <c r="CA526" s="396"/>
      <c r="CB526" s="396"/>
      <c r="CC526" s="396"/>
      <c r="CD526" s="396"/>
      <c r="CE526" s="396"/>
      <c r="CF526" s="396"/>
      <c r="CG526" s="396"/>
      <c r="CH526" s="396"/>
      <c r="CI526" s="396"/>
      <c r="CJ526" s="396"/>
      <c r="CK526" s="396"/>
      <c r="CL526" s="396"/>
      <c r="CM526" s="396"/>
      <c r="CN526" s="396"/>
      <c r="CO526" s="396"/>
      <c r="CP526" s="396"/>
      <c r="CQ526" s="396"/>
      <c r="CR526" s="380" t="s">
        <v>4822</v>
      </c>
      <c r="CS526" s="396"/>
      <c r="CT526" s="396"/>
      <c r="CU526" s="396"/>
      <c r="CV526" s="396"/>
      <c r="CW526" s="396"/>
      <c r="CX526" s="396"/>
      <c r="CY526" s="396"/>
      <c r="CZ526" s="396"/>
      <c r="DA526" s="396"/>
      <c r="DB526" s="396"/>
      <c r="DC526" s="396"/>
      <c r="DD526" s="396"/>
    </row>
    <row r="527" spans="37:108" ht="15" hidden="1" customHeight="1">
      <c r="AK527" s="113" t="str">
        <f t="shared" si="24"/>
        <v/>
      </c>
      <c r="AL527" s="113" t="str">
        <f t="shared" si="25"/>
        <v/>
      </c>
      <c r="AM527" s="114" t="str">
        <f t="shared" si="26"/>
        <v/>
      </c>
      <c r="AN527" s="395"/>
      <c r="AO527" s="114">
        <v>519</v>
      </c>
      <c r="AP527" s="365"/>
      <c r="AQ527" s="365"/>
      <c r="AR527" s="365"/>
      <c r="AS527" s="365"/>
      <c r="AT527" s="365"/>
      <c r="AU527" s="365"/>
      <c r="AV527" s="365"/>
      <c r="AW527" s="365"/>
      <c r="AX527" s="365"/>
      <c r="AY527" s="365"/>
      <c r="AZ527" s="365"/>
      <c r="BA527" s="365"/>
      <c r="BB527" s="365"/>
      <c r="BC527" s="365"/>
      <c r="BD527" s="365"/>
      <c r="BE527" s="365"/>
      <c r="BF527" s="365"/>
      <c r="BG527" s="365"/>
      <c r="BH527" s="365"/>
      <c r="BI527" s="114" t="s">
        <v>4823</v>
      </c>
      <c r="BJ527" s="365"/>
      <c r="BK527" s="365"/>
      <c r="BL527" s="365"/>
      <c r="BM527" s="365"/>
      <c r="BN527" s="365"/>
      <c r="BO527" s="365"/>
      <c r="BP527" s="365"/>
      <c r="BQ527" s="365"/>
      <c r="BR527" s="365"/>
      <c r="BS527" s="365"/>
      <c r="BT527" s="365"/>
      <c r="BU527" s="365"/>
      <c r="BV527" s="395"/>
      <c r="BW527" s="395"/>
      <c r="BX527" s="395"/>
      <c r="BY527" s="396"/>
      <c r="BZ527" s="396"/>
      <c r="CA527" s="396"/>
      <c r="CB527" s="396"/>
      <c r="CC527" s="396"/>
      <c r="CD527" s="396"/>
      <c r="CE527" s="396"/>
      <c r="CF527" s="396"/>
      <c r="CG527" s="396"/>
      <c r="CH527" s="396"/>
      <c r="CI527" s="396"/>
      <c r="CJ527" s="396"/>
      <c r="CK527" s="396"/>
      <c r="CL527" s="396"/>
      <c r="CM527" s="396"/>
      <c r="CN527" s="396"/>
      <c r="CO527" s="396"/>
      <c r="CP527" s="396"/>
      <c r="CQ527" s="396"/>
      <c r="CR527" s="380" t="s">
        <v>4824</v>
      </c>
      <c r="CS527" s="396"/>
      <c r="CT527" s="396"/>
      <c r="CU527" s="396"/>
      <c r="CV527" s="396"/>
      <c r="CW527" s="396"/>
      <c r="CX527" s="396"/>
      <c r="CY527" s="396"/>
      <c r="CZ527" s="396"/>
      <c r="DA527" s="396"/>
      <c r="DB527" s="396"/>
      <c r="DC527" s="396"/>
      <c r="DD527" s="396"/>
    </row>
    <row r="528" spans="37:108" ht="15" hidden="1" customHeight="1">
      <c r="AK528" s="113" t="str">
        <f t="shared" si="24"/>
        <v/>
      </c>
      <c r="AL528" s="113" t="str">
        <f t="shared" si="25"/>
        <v/>
      </c>
      <c r="AM528" s="114" t="str">
        <f t="shared" si="26"/>
        <v/>
      </c>
      <c r="AN528" s="395"/>
      <c r="AO528" s="114">
        <v>520</v>
      </c>
      <c r="AP528" s="365"/>
      <c r="AQ528" s="365"/>
      <c r="AR528" s="365"/>
      <c r="AS528" s="365"/>
      <c r="AT528" s="365"/>
      <c r="AU528" s="365"/>
      <c r="AV528" s="365"/>
      <c r="AW528" s="365"/>
      <c r="AX528" s="365"/>
      <c r="AY528" s="365"/>
      <c r="AZ528" s="365"/>
      <c r="BA528" s="365"/>
      <c r="BB528" s="365"/>
      <c r="BC528" s="365"/>
      <c r="BD528" s="365"/>
      <c r="BE528" s="365"/>
      <c r="BF528" s="365"/>
      <c r="BG528" s="365"/>
      <c r="BH528" s="365"/>
      <c r="BI528" s="114" t="s">
        <v>4825</v>
      </c>
      <c r="BJ528" s="365"/>
      <c r="BK528" s="365"/>
      <c r="BL528" s="365"/>
      <c r="BM528" s="365"/>
      <c r="BN528" s="365"/>
      <c r="BO528" s="365"/>
      <c r="BP528" s="365"/>
      <c r="BQ528" s="365"/>
      <c r="BR528" s="365"/>
      <c r="BS528" s="365"/>
      <c r="BT528" s="365"/>
      <c r="BU528" s="365"/>
      <c r="BV528" s="395"/>
      <c r="BW528" s="395"/>
      <c r="BX528" s="395"/>
      <c r="BY528" s="396"/>
      <c r="BZ528" s="396"/>
      <c r="CA528" s="396"/>
      <c r="CB528" s="396"/>
      <c r="CC528" s="396"/>
      <c r="CD528" s="396"/>
      <c r="CE528" s="396"/>
      <c r="CF528" s="396"/>
      <c r="CG528" s="396"/>
      <c r="CH528" s="396"/>
      <c r="CI528" s="396"/>
      <c r="CJ528" s="396"/>
      <c r="CK528" s="396"/>
      <c r="CL528" s="396"/>
      <c r="CM528" s="396"/>
      <c r="CN528" s="396"/>
      <c r="CO528" s="396"/>
      <c r="CP528" s="396"/>
      <c r="CQ528" s="396"/>
      <c r="CR528" s="380" t="s">
        <v>4826</v>
      </c>
      <c r="CS528" s="396"/>
      <c r="CT528" s="396"/>
      <c r="CU528" s="396"/>
      <c r="CV528" s="396"/>
      <c r="CW528" s="396"/>
      <c r="CX528" s="396"/>
      <c r="CY528" s="396"/>
      <c r="CZ528" s="396"/>
      <c r="DA528" s="396"/>
      <c r="DB528" s="396"/>
      <c r="DC528" s="396"/>
      <c r="DD528" s="396"/>
    </row>
    <row r="529" spans="37:108" ht="15" hidden="1" customHeight="1">
      <c r="AK529" s="113" t="str">
        <f t="shared" si="24"/>
        <v/>
      </c>
      <c r="AL529" s="113" t="str">
        <f t="shared" si="25"/>
        <v/>
      </c>
      <c r="AM529" s="114" t="str">
        <f t="shared" si="26"/>
        <v/>
      </c>
      <c r="AN529" s="395"/>
      <c r="AO529" s="114">
        <v>521</v>
      </c>
      <c r="AP529" s="365"/>
      <c r="AQ529" s="365"/>
      <c r="AR529" s="365"/>
      <c r="AS529" s="365"/>
      <c r="AT529" s="365"/>
      <c r="AU529" s="365"/>
      <c r="AV529" s="365"/>
      <c r="AW529" s="365"/>
      <c r="AX529" s="365"/>
      <c r="AY529" s="365"/>
      <c r="AZ529" s="365"/>
      <c r="BA529" s="365"/>
      <c r="BB529" s="365"/>
      <c r="BC529" s="365"/>
      <c r="BD529" s="365"/>
      <c r="BE529" s="365"/>
      <c r="BF529" s="365"/>
      <c r="BG529" s="365"/>
      <c r="BH529" s="365"/>
      <c r="BI529" s="114" t="s">
        <v>4827</v>
      </c>
      <c r="BJ529" s="365"/>
      <c r="BK529" s="365"/>
      <c r="BL529" s="365"/>
      <c r="BM529" s="365"/>
      <c r="BN529" s="365"/>
      <c r="BO529" s="365"/>
      <c r="BP529" s="365"/>
      <c r="BQ529" s="365"/>
      <c r="BR529" s="365"/>
      <c r="BS529" s="365"/>
      <c r="BT529" s="365"/>
      <c r="BU529" s="365"/>
      <c r="BV529" s="395"/>
      <c r="BW529" s="395"/>
      <c r="BX529" s="395"/>
      <c r="BY529" s="396"/>
      <c r="BZ529" s="396"/>
      <c r="CA529" s="396"/>
      <c r="CB529" s="396"/>
      <c r="CC529" s="396"/>
      <c r="CD529" s="396"/>
      <c r="CE529" s="396"/>
      <c r="CF529" s="396"/>
      <c r="CG529" s="396"/>
      <c r="CH529" s="396"/>
      <c r="CI529" s="396"/>
      <c r="CJ529" s="396"/>
      <c r="CK529" s="396"/>
      <c r="CL529" s="396"/>
      <c r="CM529" s="396"/>
      <c r="CN529" s="396"/>
      <c r="CO529" s="396"/>
      <c r="CP529" s="396"/>
      <c r="CQ529" s="396"/>
      <c r="CR529" s="380" t="s">
        <v>4828</v>
      </c>
      <c r="CS529" s="396"/>
      <c r="CT529" s="396"/>
      <c r="CU529" s="396"/>
      <c r="CV529" s="396"/>
      <c r="CW529" s="396"/>
      <c r="CX529" s="396"/>
      <c r="CY529" s="396"/>
      <c r="CZ529" s="396"/>
      <c r="DA529" s="396"/>
      <c r="DB529" s="396"/>
      <c r="DC529" s="396"/>
      <c r="DD529" s="396"/>
    </row>
    <row r="530" spans="37:108" ht="15" hidden="1" customHeight="1">
      <c r="AK530" s="113" t="str">
        <f t="shared" si="24"/>
        <v/>
      </c>
      <c r="AL530" s="113" t="str">
        <f t="shared" si="25"/>
        <v/>
      </c>
      <c r="AM530" s="114" t="str">
        <f t="shared" si="26"/>
        <v/>
      </c>
      <c r="AN530" s="395"/>
      <c r="AO530" s="114">
        <v>522</v>
      </c>
      <c r="AP530" s="365"/>
      <c r="AQ530" s="365"/>
      <c r="AR530" s="365"/>
      <c r="AS530" s="365"/>
      <c r="AT530" s="365"/>
      <c r="AU530" s="365"/>
      <c r="AV530" s="365"/>
      <c r="AW530" s="365"/>
      <c r="AX530" s="365"/>
      <c r="AY530" s="365"/>
      <c r="AZ530" s="365"/>
      <c r="BA530" s="365"/>
      <c r="BB530" s="365"/>
      <c r="BC530" s="365"/>
      <c r="BD530" s="365"/>
      <c r="BE530" s="365"/>
      <c r="BF530" s="365"/>
      <c r="BG530" s="365"/>
      <c r="BH530" s="365"/>
      <c r="BI530" s="114" t="s">
        <v>4829</v>
      </c>
      <c r="BJ530" s="365"/>
      <c r="BK530" s="365"/>
      <c r="BL530" s="365"/>
      <c r="BM530" s="365"/>
      <c r="BN530" s="365"/>
      <c r="BO530" s="365"/>
      <c r="BP530" s="365"/>
      <c r="BQ530" s="365"/>
      <c r="BR530" s="365"/>
      <c r="BS530" s="365"/>
      <c r="BT530" s="365"/>
      <c r="BU530" s="365"/>
      <c r="BV530" s="395"/>
      <c r="BW530" s="395"/>
      <c r="BX530" s="395"/>
      <c r="BY530" s="396"/>
      <c r="BZ530" s="396"/>
      <c r="CA530" s="396"/>
      <c r="CB530" s="396"/>
      <c r="CC530" s="396"/>
      <c r="CD530" s="396"/>
      <c r="CE530" s="396"/>
      <c r="CF530" s="396"/>
      <c r="CG530" s="396"/>
      <c r="CH530" s="396"/>
      <c r="CI530" s="396"/>
      <c r="CJ530" s="396"/>
      <c r="CK530" s="396"/>
      <c r="CL530" s="396"/>
      <c r="CM530" s="396"/>
      <c r="CN530" s="396"/>
      <c r="CO530" s="396"/>
      <c r="CP530" s="396"/>
      <c r="CQ530" s="396"/>
      <c r="CR530" s="380" t="s">
        <v>4830</v>
      </c>
      <c r="CS530" s="396"/>
      <c r="CT530" s="396"/>
      <c r="CU530" s="396"/>
      <c r="CV530" s="396"/>
      <c r="CW530" s="396"/>
      <c r="CX530" s="396"/>
      <c r="CY530" s="396"/>
      <c r="CZ530" s="396"/>
      <c r="DA530" s="396"/>
      <c r="DB530" s="396"/>
      <c r="DC530" s="396"/>
      <c r="DD530" s="396"/>
    </row>
    <row r="531" spans="37:108" ht="15" hidden="1" customHeight="1">
      <c r="AK531" s="113" t="str">
        <f t="shared" si="24"/>
        <v/>
      </c>
      <c r="AL531" s="113" t="str">
        <f t="shared" si="25"/>
        <v/>
      </c>
      <c r="AM531" s="114" t="str">
        <f t="shared" si="26"/>
        <v/>
      </c>
      <c r="AN531" s="395"/>
      <c r="AO531" s="114">
        <v>523</v>
      </c>
      <c r="AP531" s="365"/>
      <c r="AQ531" s="365"/>
      <c r="AR531" s="365"/>
      <c r="AS531" s="365"/>
      <c r="AT531" s="365"/>
      <c r="AU531" s="365"/>
      <c r="AV531" s="365"/>
      <c r="AW531" s="365"/>
      <c r="AX531" s="365"/>
      <c r="AY531" s="365"/>
      <c r="AZ531" s="365"/>
      <c r="BA531" s="365"/>
      <c r="BB531" s="365"/>
      <c r="BC531" s="365"/>
      <c r="BD531" s="365"/>
      <c r="BE531" s="365"/>
      <c r="BF531" s="365"/>
      <c r="BG531" s="365"/>
      <c r="BH531" s="365"/>
      <c r="BI531" s="114" t="s">
        <v>4831</v>
      </c>
      <c r="BJ531" s="365"/>
      <c r="BK531" s="365"/>
      <c r="BL531" s="365"/>
      <c r="BM531" s="365"/>
      <c r="BN531" s="365"/>
      <c r="BO531" s="365"/>
      <c r="BP531" s="365"/>
      <c r="BQ531" s="365"/>
      <c r="BR531" s="365"/>
      <c r="BS531" s="365"/>
      <c r="BT531" s="365"/>
      <c r="BU531" s="365"/>
      <c r="BV531" s="395"/>
      <c r="BW531" s="395"/>
      <c r="BX531" s="395"/>
      <c r="BY531" s="396"/>
      <c r="BZ531" s="396"/>
      <c r="CA531" s="396"/>
      <c r="CB531" s="396"/>
      <c r="CC531" s="396"/>
      <c r="CD531" s="396"/>
      <c r="CE531" s="396"/>
      <c r="CF531" s="396"/>
      <c r="CG531" s="396"/>
      <c r="CH531" s="396"/>
      <c r="CI531" s="396"/>
      <c r="CJ531" s="396"/>
      <c r="CK531" s="396"/>
      <c r="CL531" s="396"/>
      <c r="CM531" s="396"/>
      <c r="CN531" s="396"/>
      <c r="CO531" s="396"/>
      <c r="CP531" s="396"/>
      <c r="CQ531" s="396"/>
      <c r="CR531" s="380" t="s">
        <v>4832</v>
      </c>
      <c r="CS531" s="396"/>
      <c r="CT531" s="396"/>
      <c r="CU531" s="396"/>
      <c r="CV531" s="396"/>
      <c r="CW531" s="396"/>
      <c r="CX531" s="396"/>
      <c r="CY531" s="396"/>
      <c r="CZ531" s="396"/>
      <c r="DA531" s="396"/>
      <c r="DB531" s="396"/>
      <c r="DC531" s="396"/>
      <c r="DD531" s="396"/>
    </row>
    <row r="532" spans="37:108" ht="15" hidden="1" customHeight="1">
      <c r="AK532" s="113" t="str">
        <f t="shared" si="24"/>
        <v/>
      </c>
      <c r="AL532" s="113" t="str">
        <f t="shared" si="25"/>
        <v/>
      </c>
      <c r="AM532" s="114" t="str">
        <f t="shared" si="26"/>
        <v/>
      </c>
      <c r="AN532" s="395"/>
      <c r="AO532" s="114">
        <v>524</v>
      </c>
      <c r="AP532" s="365"/>
      <c r="AQ532" s="365"/>
      <c r="AR532" s="365"/>
      <c r="AS532" s="365"/>
      <c r="AT532" s="365"/>
      <c r="AU532" s="365"/>
      <c r="AV532" s="365"/>
      <c r="AW532" s="365"/>
      <c r="AX532" s="365"/>
      <c r="AY532" s="365"/>
      <c r="AZ532" s="365"/>
      <c r="BA532" s="365"/>
      <c r="BB532" s="365"/>
      <c r="BC532" s="365"/>
      <c r="BD532" s="365"/>
      <c r="BE532" s="365"/>
      <c r="BF532" s="365"/>
      <c r="BG532" s="365"/>
      <c r="BH532" s="365"/>
      <c r="BI532" s="114" t="s">
        <v>4833</v>
      </c>
      <c r="BJ532" s="365"/>
      <c r="BK532" s="365"/>
      <c r="BL532" s="365"/>
      <c r="BM532" s="365"/>
      <c r="BN532" s="365"/>
      <c r="BO532" s="365"/>
      <c r="BP532" s="365"/>
      <c r="BQ532" s="365"/>
      <c r="BR532" s="365"/>
      <c r="BS532" s="365"/>
      <c r="BT532" s="365"/>
      <c r="BU532" s="365"/>
      <c r="BV532" s="395"/>
      <c r="BW532" s="395"/>
      <c r="BX532" s="395"/>
      <c r="BY532" s="396"/>
      <c r="BZ532" s="396"/>
      <c r="CA532" s="396"/>
      <c r="CB532" s="396"/>
      <c r="CC532" s="396"/>
      <c r="CD532" s="396"/>
      <c r="CE532" s="396"/>
      <c r="CF532" s="396"/>
      <c r="CG532" s="396"/>
      <c r="CH532" s="396"/>
      <c r="CI532" s="396"/>
      <c r="CJ532" s="396"/>
      <c r="CK532" s="396"/>
      <c r="CL532" s="396"/>
      <c r="CM532" s="396"/>
      <c r="CN532" s="396"/>
      <c r="CO532" s="396"/>
      <c r="CP532" s="396"/>
      <c r="CQ532" s="396"/>
      <c r="CR532" s="380" t="s">
        <v>4834</v>
      </c>
      <c r="CS532" s="396"/>
      <c r="CT532" s="396"/>
      <c r="CU532" s="396"/>
      <c r="CV532" s="396"/>
      <c r="CW532" s="396"/>
      <c r="CX532" s="396"/>
      <c r="CY532" s="396"/>
      <c r="CZ532" s="396"/>
      <c r="DA532" s="396"/>
      <c r="DB532" s="396"/>
      <c r="DC532" s="396"/>
      <c r="DD532" s="396"/>
    </row>
    <row r="533" spans="37:108" ht="15" hidden="1" customHeight="1">
      <c r="AK533" s="113" t="str">
        <f t="shared" si="24"/>
        <v/>
      </c>
      <c r="AL533" s="113" t="str">
        <f t="shared" si="25"/>
        <v/>
      </c>
      <c r="AM533" s="114" t="str">
        <f t="shared" si="26"/>
        <v/>
      </c>
      <c r="AN533" s="395"/>
      <c r="AO533" s="114">
        <v>525</v>
      </c>
      <c r="AP533" s="365"/>
      <c r="AQ533" s="365"/>
      <c r="AR533" s="365"/>
      <c r="AS533" s="365"/>
      <c r="AT533" s="365"/>
      <c r="AU533" s="365"/>
      <c r="AV533" s="365"/>
      <c r="AW533" s="365"/>
      <c r="AX533" s="365"/>
      <c r="AY533" s="365"/>
      <c r="AZ533" s="365"/>
      <c r="BA533" s="365"/>
      <c r="BB533" s="365"/>
      <c r="BC533" s="365"/>
      <c r="BD533" s="365"/>
      <c r="BE533" s="365"/>
      <c r="BF533" s="365"/>
      <c r="BG533" s="365"/>
      <c r="BH533" s="365"/>
      <c r="BI533" s="114" t="s">
        <v>4835</v>
      </c>
      <c r="BJ533" s="365"/>
      <c r="BK533" s="365"/>
      <c r="BL533" s="365"/>
      <c r="BM533" s="365"/>
      <c r="BN533" s="365"/>
      <c r="BO533" s="365"/>
      <c r="BP533" s="365"/>
      <c r="BQ533" s="365"/>
      <c r="BR533" s="365"/>
      <c r="BS533" s="365"/>
      <c r="BT533" s="365"/>
      <c r="BU533" s="365"/>
      <c r="BV533" s="395"/>
      <c r="BW533" s="395"/>
      <c r="BX533" s="395"/>
      <c r="BY533" s="396"/>
      <c r="BZ533" s="396"/>
      <c r="CA533" s="396"/>
      <c r="CB533" s="396"/>
      <c r="CC533" s="396"/>
      <c r="CD533" s="396"/>
      <c r="CE533" s="396"/>
      <c r="CF533" s="396"/>
      <c r="CG533" s="396"/>
      <c r="CH533" s="396"/>
      <c r="CI533" s="396"/>
      <c r="CJ533" s="396"/>
      <c r="CK533" s="396"/>
      <c r="CL533" s="396"/>
      <c r="CM533" s="396"/>
      <c r="CN533" s="396"/>
      <c r="CO533" s="396"/>
      <c r="CP533" s="396"/>
      <c r="CQ533" s="396"/>
      <c r="CR533" s="380" t="s">
        <v>4836</v>
      </c>
      <c r="CS533" s="396"/>
      <c r="CT533" s="396"/>
      <c r="CU533" s="396"/>
      <c r="CV533" s="396"/>
      <c r="CW533" s="396"/>
      <c r="CX533" s="396"/>
      <c r="CY533" s="396"/>
      <c r="CZ533" s="396"/>
      <c r="DA533" s="396"/>
      <c r="DB533" s="396"/>
      <c r="DC533" s="396"/>
      <c r="DD533" s="396"/>
    </row>
    <row r="534" spans="37:108" ht="15" hidden="1" customHeight="1">
      <c r="AK534" s="113" t="str">
        <f t="shared" si="24"/>
        <v/>
      </c>
      <c r="AL534" s="113" t="str">
        <f t="shared" si="25"/>
        <v/>
      </c>
      <c r="AM534" s="114" t="str">
        <f t="shared" si="26"/>
        <v/>
      </c>
      <c r="AN534" s="395"/>
      <c r="AO534" s="114">
        <v>526</v>
      </c>
      <c r="AP534" s="365"/>
      <c r="AQ534" s="365"/>
      <c r="AR534" s="365"/>
      <c r="AS534" s="365"/>
      <c r="AT534" s="365"/>
      <c r="AU534" s="365"/>
      <c r="AV534" s="365"/>
      <c r="AW534" s="365"/>
      <c r="AX534" s="365"/>
      <c r="AY534" s="365"/>
      <c r="AZ534" s="365"/>
      <c r="BA534" s="365"/>
      <c r="BB534" s="365"/>
      <c r="BC534" s="365"/>
      <c r="BD534" s="365"/>
      <c r="BE534" s="365"/>
      <c r="BF534" s="365"/>
      <c r="BG534" s="365"/>
      <c r="BH534" s="365"/>
      <c r="BI534" s="114" t="s">
        <v>4837</v>
      </c>
      <c r="BJ534" s="365"/>
      <c r="BK534" s="365"/>
      <c r="BL534" s="365"/>
      <c r="BM534" s="365"/>
      <c r="BN534" s="365"/>
      <c r="BO534" s="365"/>
      <c r="BP534" s="365"/>
      <c r="BQ534" s="365"/>
      <c r="BR534" s="365"/>
      <c r="BS534" s="365"/>
      <c r="BT534" s="365"/>
      <c r="BU534" s="365"/>
      <c r="BV534" s="395"/>
      <c r="BW534" s="395"/>
      <c r="BX534" s="395"/>
      <c r="BY534" s="396"/>
      <c r="BZ534" s="396"/>
      <c r="CA534" s="396"/>
      <c r="CB534" s="396"/>
      <c r="CC534" s="396"/>
      <c r="CD534" s="396"/>
      <c r="CE534" s="396"/>
      <c r="CF534" s="396"/>
      <c r="CG534" s="396"/>
      <c r="CH534" s="396"/>
      <c r="CI534" s="396"/>
      <c r="CJ534" s="396"/>
      <c r="CK534" s="396"/>
      <c r="CL534" s="396"/>
      <c r="CM534" s="396"/>
      <c r="CN534" s="396"/>
      <c r="CO534" s="396"/>
      <c r="CP534" s="396"/>
      <c r="CQ534" s="396"/>
      <c r="CR534" s="380" t="s">
        <v>4838</v>
      </c>
      <c r="CS534" s="396"/>
      <c r="CT534" s="396"/>
      <c r="CU534" s="396"/>
      <c r="CV534" s="396"/>
      <c r="CW534" s="396"/>
      <c r="CX534" s="396"/>
      <c r="CY534" s="396"/>
      <c r="CZ534" s="396"/>
      <c r="DA534" s="396"/>
      <c r="DB534" s="396"/>
      <c r="DC534" s="396"/>
      <c r="DD534" s="396"/>
    </row>
    <row r="535" spans="37:108" ht="15" hidden="1" customHeight="1">
      <c r="AK535" s="113" t="str">
        <f t="shared" si="24"/>
        <v/>
      </c>
      <c r="AL535" s="113" t="str">
        <f t="shared" si="25"/>
        <v/>
      </c>
      <c r="AM535" s="114" t="str">
        <f t="shared" si="26"/>
        <v/>
      </c>
      <c r="AN535" s="395"/>
      <c r="AO535" s="114">
        <v>527</v>
      </c>
      <c r="AP535" s="365"/>
      <c r="AQ535" s="365"/>
      <c r="AR535" s="365"/>
      <c r="AS535" s="365"/>
      <c r="AT535" s="365"/>
      <c r="AU535" s="365"/>
      <c r="AV535" s="365"/>
      <c r="AW535" s="365"/>
      <c r="AX535" s="365"/>
      <c r="AY535" s="365"/>
      <c r="AZ535" s="365"/>
      <c r="BA535" s="365"/>
      <c r="BB535" s="365"/>
      <c r="BC535" s="365"/>
      <c r="BD535" s="365"/>
      <c r="BE535" s="365"/>
      <c r="BF535" s="365"/>
      <c r="BG535" s="365"/>
      <c r="BH535" s="365"/>
      <c r="BI535" s="114" t="s">
        <v>4839</v>
      </c>
      <c r="BJ535" s="365"/>
      <c r="BK535" s="365"/>
      <c r="BL535" s="365"/>
      <c r="BM535" s="365"/>
      <c r="BN535" s="365"/>
      <c r="BO535" s="365"/>
      <c r="BP535" s="365"/>
      <c r="BQ535" s="365"/>
      <c r="BR535" s="365"/>
      <c r="BS535" s="365"/>
      <c r="BT535" s="365"/>
      <c r="BU535" s="365"/>
      <c r="BV535" s="395"/>
      <c r="BW535" s="395"/>
      <c r="BX535" s="395"/>
      <c r="BY535" s="396"/>
      <c r="BZ535" s="396"/>
      <c r="CA535" s="396"/>
      <c r="CB535" s="396"/>
      <c r="CC535" s="396"/>
      <c r="CD535" s="396"/>
      <c r="CE535" s="396"/>
      <c r="CF535" s="396"/>
      <c r="CG535" s="396"/>
      <c r="CH535" s="396"/>
      <c r="CI535" s="396"/>
      <c r="CJ535" s="396"/>
      <c r="CK535" s="396"/>
      <c r="CL535" s="396"/>
      <c r="CM535" s="396"/>
      <c r="CN535" s="396"/>
      <c r="CO535" s="396"/>
      <c r="CP535" s="396"/>
      <c r="CQ535" s="396"/>
      <c r="CR535" s="380" t="s">
        <v>4840</v>
      </c>
      <c r="CS535" s="396"/>
      <c r="CT535" s="396"/>
      <c r="CU535" s="396"/>
      <c r="CV535" s="396"/>
      <c r="CW535" s="396"/>
      <c r="CX535" s="396"/>
      <c r="CY535" s="396"/>
      <c r="CZ535" s="396"/>
      <c r="DA535" s="396"/>
      <c r="DB535" s="396"/>
      <c r="DC535" s="396"/>
      <c r="DD535" s="396"/>
    </row>
    <row r="536" spans="37:108" ht="15" hidden="1" customHeight="1">
      <c r="AK536" s="113" t="str">
        <f t="shared" si="24"/>
        <v/>
      </c>
      <c r="AL536" s="113" t="str">
        <f t="shared" si="25"/>
        <v/>
      </c>
      <c r="AM536" s="114" t="str">
        <f t="shared" si="26"/>
        <v/>
      </c>
      <c r="AN536" s="395"/>
      <c r="AO536" s="114">
        <v>528</v>
      </c>
      <c r="AP536" s="365"/>
      <c r="AQ536" s="365"/>
      <c r="AR536" s="365"/>
      <c r="AS536" s="365"/>
      <c r="AT536" s="365"/>
      <c r="AU536" s="365"/>
      <c r="AV536" s="365"/>
      <c r="AW536" s="365"/>
      <c r="AX536" s="365"/>
      <c r="AY536" s="365"/>
      <c r="AZ536" s="365"/>
      <c r="BA536" s="365"/>
      <c r="BB536" s="365"/>
      <c r="BC536" s="365"/>
      <c r="BD536" s="365"/>
      <c r="BE536" s="365"/>
      <c r="BF536" s="365"/>
      <c r="BG536" s="365"/>
      <c r="BH536" s="365"/>
      <c r="BI536" s="114" t="s">
        <v>4841</v>
      </c>
      <c r="BJ536" s="365"/>
      <c r="BK536" s="365"/>
      <c r="BL536" s="365"/>
      <c r="BM536" s="365"/>
      <c r="BN536" s="365"/>
      <c r="BO536" s="365"/>
      <c r="BP536" s="365"/>
      <c r="BQ536" s="365"/>
      <c r="BR536" s="365"/>
      <c r="BS536" s="365"/>
      <c r="BT536" s="365"/>
      <c r="BU536" s="365"/>
      <c r="BV536" s="395"/>
      <c r="BW536" s="395"/>
      <c r="BX536" s="395"/>
      <c r="BY536" s="396"/>
      <c r="BZ536" s="396"/>
      <c r="CA536" s="396"/>
      <c r="CB536" s="396"/>
      <c r="CC536" s="396"/>
      <c r="CD536" s="396"/>
      <c r="CE536" s="396"/>
      <c r="CF536" s="396"/>
      <c r="CG536" s="396"/>
      <c r="CH536" s="396"/>
      <c r="CI536" s="396"/>
      <c r="CJ536" s="396"/>
      <c r="CK536" s="396"/>
      <c r="CL536" s="396"/>
      <c r="CM536" s="396"/>
      <c r="CN536" s="396"/>
      <c r="CO536" s="396"/>
      <c r="CP536" s="396"/>
      <c r="CQ536" s="396"/>
      <c r="CR536" s="380" t="s">
        <v>4842</v>
      </c>
      <c r="CS536" s="396"/>
      <c r="CT536" s="396"/>
      <c r="CU536" s="396"/>
      <c r="CV536" s="396"/>
      <c r="CW536" s="396"/>
      <c r="CX536" s="396"/>
      <c r="CY536" s="396"/>
      <c r="CZ536" s="396"/>
      <c r="DA536" s="396"/>
      <c r="DB536" s="396"/>
      <c r="DC536" s="396"/>
      <c r="DD536" s="396"/>
    </row>
    <row r="537" spans="37:108" ht="15" hidden="1" customHeight="1">
      <c r="AK537" s="113" t="str">
        <f t="shared" si="24"/>
        <v/>
      </c>
      <c r="AL537" s="113" t="str">
        <f t="shared" si="25"/>
        <v/>
      </c>
      <c r="AM537" s="114" t="str">
        <f t="shared" si="26"/>
        <v/>
      </c>
      <c r="AN537" s="395"/>
      <c r="AO537" s="114">
        <v>529</v>
      </c>
      <c r="AP537" s="365"/>
      <c r="AQ537" s="365"/>
      <c r="AR537" s="365"/>
      <c r="AS537" s="365"/>
      <c r="AT537" s="365"/>
      <c r="AU537" s="365"/>
      <c r="AV537" s="365"/>
      <c r="AW537" s="365"/>
      <c r="AX537" s="365"/>
      <c r="AY537" s="365"/>
      <c r="AZ537" s="365"/>
      <c r="BA537" s="365"/>
      <c r="BB537" s="365"/>
      <c r="BC537" s="365"/>
      <c r="BD537" s="365"/>
      <c r="BE537" s="365"/>
      <c r="BF537" s="365"/>
      <c r="BG537" s="365"/>
      <c r="BH537" s="365"/>
      <c r="BI537" s="114" t="s">
        <v>4843</v>
      </c>
      <c r="BJ537" s="365"/>
      <c r="BK537" s="365"/>
      <c r="BL537" s="365"/>
      <c r="BM537" s="365"/>
      <c r="BN537" s="365"/>
      <c r="BO537" s="365"/>
      <c r="BP537" s="365"/>
      <c r="BQ537" s="365"/>
      <c r="BR537" s="365"/>
      <c r="BS537" s="365"/>
      <c r="BT537" s="365"/>
      <c r="BU537" s="365"/>
      <c r="BV537" s="395"/>
      <c r="BW537" s="395"/>
      <c r="BX537" s="395"/>
      <c r="BY537" s="396"/>
      <c r="BZ537" s="396"/>
      <c r="CA537" s="396"/>
      <c r="CB537" s="396"/>
      <c r="CC537" s="396"/>
      <c r="CD537" s="396"/>
      <c r="CE537" s="396"/>
      <c r="CF537" s="396"/>
      <c r="CG537" s="396"/>
      <c r="CH537" s="396"/>
      <c r="CI537" s="396"/>
      <c r="CJ537" s="396"/>
      <c r="CK537" s="396"/>
      <c r="CL537" s="396"/>
      <c r="CM537" s="396"/>
      <c r="CN537" s="396"/>
      <c r="CO537" s="396"/>
      <c r="CP537" s="396"/>
      <c r="CQ537" s="396"/>
      <c r="CR537" s="380" t="s">
        <v>4844</v>
      </c>
      <c r="CS537" s="396"/>
      <c r="CT537" s="396"/>
      <c r="CU537" s="396"/>
      <c r="CV537" s="396"/>
      <c r="CW537" s="396"/>
      <c r="CX537" s="396"/>
      <c r="CY537" s="396"/>
      <c r="CZ537" s="396"/>
      <c r="DA537" s="396"/>
      <c r="DB537" s="396"/>
      <c r="DC537" s="396"/>
      <c r="DD537" s="396"/>
    </row>
    <row r="538" spans="37:108" ht="15" hidden="1" customHeight="1">
      <c r="AK538" s="113" t="str">
        <f t="shared" si="24"/>
        <v/>
      </c>
      <c r="AL538" s="113" t="str">
        <f t="shared" si="25"/>
        <v/>
      </c>
      <c r="AM538" s="114" t="str">
        <f t="shared" si="26"/>
        <v/>
      </c>
      <c r="AN538" s="395"/>
      <c r="AO538" s="114">
        <v>530</v>
      </c>
      <c r="AP538" s="365"/>
      <c r="AQ538" s="365"/>
      <c r="AR538" s="365"/>
      <c r="AS538" s="365"/>
      <c r="AT538" s="365"/>
      <c r="AU538" s="365"/>
      <c r="AV538" s="365"/>
      <c r="AW538" s="365"/>
      <c r="AX538" s="365"/>
      <c r="AY538" s="365"/>
      <c r="AZ538" s="365"/>
      <c r="BA538" s="365"/>
      <c r="BB538" s="365"/>
      <c r="BC538" s="365"/>
      <c r="BD538" s="365"/>
      <c r="BE538" s="365"/>
      <c r="BF538" s="365"/>
      <c r="BG538" s="365"/>
      <c r="BH538" s="365"/>
      <c r="BI538" s="114" t="s">
        <v>4845</v>
      </c>
      <c r="BJ538" s="365"/>
      <c r="BK538" s="365"/>
      <c r="BL538" s="365"/>
      <c r="BM538" s="365"/>
      <c r="BN538" s="365"/>
      <c r="BO538" s="365"/>
      <c r="BP538" s="365"/>
      <c r="BQ538" s="365"/>
      <c r="BR538" s="365"/>
      <c r="BS538" s="365"/>
      <c r="BT538" s="365"/>
      <c r="BU538" s="365"/>
      <c r="BV538" s="395"/>
      <c r="BW538" s="395"/>
      <c r="BX538" s="395"/>
      <c r="BY538" s="396"/>
      <c r="BZ538" s="396"/>
      <c r="CA538" s="396"/>
      <c r="CB538" s="396"/>
      <c r="CC538" s="396"/>
      <c r="CD538" s="396"/>
      <c r="CE538" s="396"/>
      <c r="CF538" s="396"/>
      <c r="CG538" s="396"/>
      <c r="CH538" s="396"/>
      <c r="CI538" s="396"/>
      <c r="CJ538" s="396"/>
      <c r="CK538" s="396"/>
      <c r="CL538" s="396"/>
      <c r="CM538" s="396"/>
      <c r="CN538" s="396"/>
      <c r="CO538" s="396"/>
      <c r="CP538" s="396"/>
      <c r="CQ538" s="396"/>
      <c r="CR538" s="380" t="s">
        <v>4846</v>
      </c>
      <c r="CS538" s="396"/>
      <c r="CT538" s="396"/>
      <c r="CU538" s="396"/>
      <c r="CV538" s="396"/>
      <c r="CW538" s="396"/>
      <c r="CX538" s="396"/>
      <c r="CY538" s="396"/>
      <c r="CZ538" s="396"/>
      <c r="DA538" s="396"/>
      <c r="DB538" s="396"/>
      <c r="DC538" s="396"/>
      <c r="DD538" s="396"/>
    </row>
    <row r="539" spans="37:108" ht="15" hidden="1" customHeight="1">
      <c r="AK539" s="113" t="str">
        <f t="shared" si="24"/>
        <v/>
      </c>
      <c r="AL539" s="113" t="str">
        <f t="shared" si="25"/>
        <v/>
      </c>
      <c r="AM539" s="114" t="str">
        <f t="shared" si="26"/>
        <v/>
      </c>
      <c r="AN539" s="395"/>
      <c r="AO539" s="114">
        <v>531</v>
      </c>
      <c r="AP539" s="365"/>
      <c r="AQ539" s="365"/>
      <c r="AR539" s="365"/>
      <c r="AS539" s="365"/>
      <c r="AT539" s="365"/>
      <c r="AU539" s="365"/>
      <c r="AV539" s="365"/>
      <c r="AW539" s="365"/>
      <c r="AX539" s="365"/>
      <c r="AY539" s="365"/>
      <c r="AZ539" s="365"/>
      <c r="BA539" s="365"/>
      <c r="BB539" s="365"/>
      <c r="BC539" s="365"/>
      <c r="BD539" s="365"/>
      <c r="BE539" s="365"/>
      <c r="BF539" s="365"/>
      <c r="BG539" s="365"/>
      <c r="BH539" s="365"/>
      <c r="BI539" s="114" t="s">
        <v>4847</v>
      </c>
      <c r="BJ539" s="365"/>
      <c r="BK539" s="365"/>
      <c r="BL539" s="365"/>
      <c r="BM539" s="365"/>
      <c r="BN539" s="365"/>
      <c r="BO539" s="365"/>
      <c r="BP539" s="365"/>
      <c r="BQ539" s="365"/>
      <c r="BR539" s="365"/>
      <c r="BS539" s="365"/>
      <c r="BT539" s="365"/>
      <c r="BU539" s="365"/>
      <c r="BV539" s="395"/>
      <c r="BW539" s="395"/>
      <c r="BX539" s="395"/>
      <c r="BY539" s="396"/>
      <c r="BZ539" s="396"/>
      <c r="CA539" s="396"/>
      <c r="CB539" s="396"/>
      <c r="CC539" s="396"/>
      <c r="CD539" s="396"/>
      <c r="CE539" s="396"/>
      <c r="CF539" s="396"/>
      <c r="CG539" s="396"/>
      <c r="CH539" s="396"/>
      <c r="CI539" s="396"/>
      <c r="CJ539" s="396"/>
      <c r="CK539" s="396"/>
      <c r="CL539" s="396"/>
      <c r="CM539" s="396"/>
      <c r="CN539" s="396"/>
      <c r="CO539" s="396"/>
      <c r="CP539" s="396"/>
      <c r="CQ539" s="396"/>
      <c r="CR539" s="380" t="s">
        <v>4848</v>
      </c>
      <c r="CS539" s="396"/>
      <c r="CT539" s="396"/>
      <c r="CU539" s="396"/>
      <c r="CV539" s="396"/>
      <c r="CW539" s="396"/>
      <c r="CX539" s="396"/>
      <c r="CY539" s="396"/>
      <c r="CZ539" s="396"/>
      <c r="DA539" s="396"/>
      <c r="DB539" s="396"/>
      <c r="DC539" s="396"/>
      <c r="DD539" s="396"/>
    </row>
    <row r="540" spans="37:108" ht="15" hidden="1" customHeight="1">
      <c r="AK540" s="113" t="str">
        <f t="shared" si="24"/>
        <v/>
      </c>
      <c r="AL540" s="113" t="str">
        <f t="shared" si="25"/>
        <v/>
      </c>
      <c r="AM540" s="114" t="str">
        <f t="shared" si="26"/>
        <v/>
      </c>
      <c r="AN540" s="395"/>
      <c r="AO540" s="114">
        <v>532</v>
      </c>
      <c r="AP540" s="365"/>
      <c r="AQ540" s="365"/>
      <c r="AR540" s="365"/>
      <c r="AS540" s="365"/>
      <c r="AT540" s="365"/>
      <c r="AU540" s="365"/>
      <c r="AV540" s="365"/>
      <c r="AW540" s="365"/>
      <c r="AX540" s="365"/>
      <c r="AY540" s="365"/>
      <c r="AZ540" s="365"/>
      <c r="BA540" s="365"/>
      <c r="BB540" s="365"/>
      <c r="BC540" s="365"/>
      <c r="BD540" s="365"/>
      <c r="BE540" s="365"/>
      <c r="BF540" s="365"/>
      <c r="BG540" s="365"/>
      <c r="BH540" s="365"/>
      <c r="BI540" s="114" t="s">
        <v>4849</v>
      </c>
      <c r="BJ540" s="365"/>
      <c r="BK540" s="365"/>
      <c r="BL540" s="365"/>
      <c r="BM540" s="365"/>
      <c r="BN540" s="365"/>
      <c r="BO540" s="365"/>
      <c r="BP540" s="365"/>
      <c r="BQ540" s="365"/>
      <c r="BR540" s="365"/>
      <c r="BS540" s="365"/>
      <c r="BT540" s="365"/>
      <c r="BU540" s="365"/>
      <c r="BV540" s="395"/>
      <c r="BW540" s="395"/>
      <c r="BX540" s="395"/>
      <c r="BY540" s="396"/>
      <c r="BZ540" s="396"/>
      <c r="CA540" s="396"/>
      <c r="CB540" s="396"/>
      <c r="CC540" s="396"/>
      <c r="CD540" s="396"/>
      <c r="CE540" s="396"/>
      <c r="CF540" s="396"/>
      <c r="CG540" s="396"/>
      <c r="CH540" s="396"/>
      <c r="CI540" s="396"/>
      <c r="CJ540" s="396"/>
      <c r="CK540" s="396"/>
      <c r="CL540" s="396"/>
      <c r="CM540" s="396"/>
      <c r="CN540" s="396"/>
      <c r="CO540" s="396"/>
      <c r="CP540" s="396"/>
      <c r="CQ540" s="396"/>
      <c r="CR540" s="380" t="s">
        <v>4850</v>
      </c>
      <c r="CS540" s="396"/>
      <c r="CT540" s="396"/>
      <c r="CU540" s="396"/>
      <c r="CV540" s="396"/>
      <c r="CW540" s="396"/>
      <c r="CX540" s="396"/>
      <c r="CY540" s="396"/>
      <c r="CZ540" s="396"/>
      <c r="DA540" s="396"/>
      <c r="DB540" s="396"/>
      <c r="DC540" s="396"/>
      <c r="DD540" s="396"/>
    </row>
    <row r="541" spans="37:108" ht="15" hidden="1" customHeight="1">
      <c r="AK541" s="113" t="str">
        <f t="shared" si="24"/>
        <v/>
      </c>
      <c r="AL541" s="113" t="str">
        <f t="shared" si="25"/>
        <v/>
      </c>
      <c r="AM541" s="114" t="str">
        <f t="shared" si="26"/>
        <v/>
      </c>
      <c r="AN541" s="395"/>
      <c r="AO541" s="114">
        <v>533</v>
      </c>
      <c r="AP541" s="365"/>
      <c r="AQ541" s="365"/>
      <c r="AR541" s="365"/>
      <c r="AS541" s="365"/>
      <c r="AT541" s="365"/>
      <c r="AU541" s="365"/>
      <c r="AV541" s="365"/>
      <c r="AW541" s="365"/>
      <c r="AX541" s="365"/>
      <c r="AY541" s="365"/>
      <c r="AZ541" s="365"/>
      <c r="BA541" s="365"/>
      <c r="BB541" s="365"/>
      <c r="BC541" s="365"/>
      <c r="BD541" s="365"/>
      <c r="BE541" s="365"/>
      <c r="BF541" s="365"/>
      <c r="BG541" s="365"/>
      <c r="BH541" s="365"/>
      <c r="BI541" s="114" t="s">
        <v>4851</v>
      </c>
      <c r="BJ541" s="365"/>
      <c r="BK541" s="365"/>
      <c r="BL541" s="365"/>
      <c r="BM541" s="365"/>
      <c r="BN541" s="365"/>
      <c r="BO541" s="365"/>
      <c r="BP541" s="365"/>
      <c r="BQ541" s="365"/>
      <c r="BR541" s="365"/>
      <c r="BS541" s="365"/>
      <c r="BT541" s="365"/>
      <c r="BU541" s="365"/>
      <c r="BV541" s="395"/>
      <c r="BW541" s="395"/>
      <c r="BX541" s="395"/>
      <c r="BY541" s="396"/>
      <c r="BZ541" s="396"/>
      <c r="CA541" s="396"/>
      <c r="CB541" s="396"/>
      <c r="CC541" s="396"/>
      <c r="CD541" s="396"/>
      <c r="CE541" s="396"/>
      <c r="CF541" s="396"/>
      <c r="CG541" s="396"/>
      <c r="CH541" s="396"/>
      <c r="CI541" s="396"/>
      <c r="CJ541" s="396"/>
      <c r="CK541" s="396"/>
      <c r="CL541" s="396"/>
      <c r="CM541" s="396"/>
      <c r="CN541" s="396"/>
      <c r="CO541" s="396"/>
      <c r="CP541" s="396"/>
      <c r="CQ541" s="396"/>
      <c r="CR541" s="380" t="s">
        <v>4852</v>
      </c>
      <c r="CS541" s="396"/>
      <c r="CT541" s="396"/>
      <c r="CU541" s="396"/>
      <c r="CV541" s="396"/>
      <c r="CW541" s="396"/>
      <c r="CX541" s="396"/>
      <c r="CY541" s="396"/>
      <c r="CZ541" s="396"/>
      <c r="DA541" s="396"/>
      <c r="DB541" s="396"/>
      <c r="DC541" s="396"/>
      <c r="DD541" s="396"/>
    </row>
    <row r="542" spans="37:108" ht="15" hidden="1" customHeight="1">
      <c r="AK542" s="113" t="str">
        <f t="shared" si="24"/>
        <v/>
      </c>
      <c r="AL542" s="113" t="str">
        <f t="shared" si="25"/>
        <v/>
      </c>
      <c r="AM542" s="114" t="str">
        <f t="shared" si="26"/>
        <v/>
      </c>
      <c r="AN542" s="395"/>
      <c r="AO542" s="114">
        <v>534</v>
      </c>
      <c r="AP542" s="365"/>
      <c r="AQ542" s="365"/>
      <c r="AR542" s="365"/>
      <c r="AS542" s="365"/>
      <c r="AT542" s="365"/>
      <c r="AU542" s="365"/>
      <c r="AV542" s="365"/>
      <c r="AW542" s="365"/>
      <c r="AX542" s="365"/>
      <c r="AY542" s="365"/>
      <c r="AZ542" s="365"/>
      <c r="BA542" s="365"/>
      <c r="BB542" s="365"/>
      <c r="BC542" s="365"/>
      <c r="BD542" s="365"/>
      <c r="BE542" s="365"/>
      <c r="BF542" s="365"/>
      <c r="BG542" s="365"/>
      <c r="BH542" s="365"/>
      <c r="BI542" s="114" t="s">
        <v>4853</v>
      </c>
      <c r="BJ542" s="365"/>
      <c r="BK542" s="365"/>
      <c r="BL542" s="365"/>
      <c r="BM542" s="365"/>
      <c r="BN542" s="365"/>
      <c r="BO542" s="365"/>
      <c r="BP542" s="365"/>
      <c r="BQ542" s="365"/>
      <c r="BR542" s="365"/>
      <c r="BS542" s="365"/>
      <c r="BT542" s="365"/>
      <c r="BU542" s="365"/>
      <c r="BV542" s="395"/>
      <c r="BW542" s="395"/>
      <c r="BX542" s="395"/>
      <c r="BY542" s="396"/>
      <c r="BZ542" s="396"/>
      <c r="CA542" s="396"/>
      <c r="CB542" s="396"/>
      <c r="CC542" s="396"/>
      <c r="CD542" s="396"/>
      <c r="CE542" s="396"/>
      <c r="CF542" s="396"/>
      <c r="CG542" s="396"/>
      <c r="CH542" s="396"/>
      <c r="CI542" s="396"/>
      <c r="CJ542" s="396"/>
      <c r="CK542" s="396"/>
      <c r="CL542" s="396"/>
      <c r="CM542" s="396"/>
      <c r="CN542" s="396"/>
      <c r="CO542" s="396"/>
      <c r="CP542" s="396"/>
      <c r="CQ542" s="396"/>
      <c r="CR542" s="380" t="s">
        <v>4854</v>
      </c>
      <c r="CS542" s="396"/>
      <c r="CT542" s="396"/>
      <c r="CU542" s="396"/>
      <c r="CV542" s="396"/>
      <c r="CW542" s="396"/>
      <c r="CX542" s="396"/>
      <c r="CY542" s="396"/>
      <c r="CZ542" s="396"/>
      <c r="DA542" s="396"/>
      <c r="DB542" s="396"/>
      <c r="DC542" s="396"/>
      <c r="DD542" s="396"/>
    </row>
    <row r="543" spans="37:108" ht="15" hidden="1" customHeight="1">
      <c r="AK543" s="113" t="str">
        <f t="shared" si="24"/>
        <v/>
      </c>
      <c r="AL543" s="113" t="str">
        <f t="shared" si="25"/>
        <v/>
      </c>
      <c r="AM543" s="114" t="str">
        <f t="shared" si="26"/>
        <v/>
      </c>
      <c r="AN543" s="395"/>
      <c r="AO543" s="114">
        <v>535</v>
      </c>
      <c r="AP543" s="365"/>
      <c r="AQ543" s="365"/>
      <c r="AR543" s="365"/>
      <c r="AS543" s="365"/>
      <c r="AT543" s="365"/>
      <c r="AU543" s="365"/>
      <c r="AV543" s="365"/>
      <c r="AW543" s="365"/>
      <c r="AX543" s="365"/>
      <c r="AY543" s="365"/>
      <c r="AZ543" s="365"/>
      <c r="BA543" s="365"/>
      <c r="BB543" s="365"/>
      <c r="BC543" s="365"/>
      <c r="BD543" s="365"/>
      <c r="BE543" s="365"/>
      <c r="BF543" s="365"/>
      <c r="BG543" s="365"/>
      <c r="BH543" s="365"/>
      <c r="BI543" s="114" t="s">
        <v>4855</v>
      </c>
      <c r="BJ543" s="365"/>
      <c r="BK543" s="365"/>
      <c r="BL543" s="365"/>
      <c r="BM543" s="365"/>
      <c r="BN543" s="365"/>
      <c r="BO543" s="365"/>
      <c r="BP543" s="365"/>
      <c r="BQ543" s="365"/>
      <c r="BR543" s="365"/>
      <c r="BS543" s="365"/>
      <c r="BT543" s="365"/>
      <c r="BU543" s="365"/>
      <c r="BV543" s="395"/>
      <c r="BW543" s="395"/>
      <c r="BX543" s="395"/>
      <c r="BY543" s="396"/>
      <c r="BZ543" s="396"/>
      <c r="CA543" s="396"/>
      <c r="CB543" s="396"/>
      <c r="CC543" s="396"/>
      <c r="CD543" s="396"/>
      <c r="CE543" s="396"/>
      <c r="CF543" s="396"/>
      <c r="CG543" s="396"/>
      <c r="CH543" s="396"/>
      <c r="CI543" s="396"/>
      <c r="CJ543" s="396"/>
      <c r="CK543" s="396"/>
      <c r="CL543" s="396"/>
      <c r="CM543" s="396"/>
      <c r="CN543" s="396"/>
      <c r="CO543" s="396"/>
      <c r="CP543" s="396"/>
      <c r="CQ543" s="396"/>
      <c r="CR543" s="380" t="s">
        <v>4856</v>
      </c>
      <c r="CS543" s="396"/>
      <c r="CT543" s="396"/>
      <c r="CU543" s="396"/>
      <c r="CV543" s="396"/>
      <c r="CW543" s="396"/>
      <c r="CX543" s="396"/>
      <c r="CY543" s="396"/>
      <c r="CZ543" s="396"/>
      <c r="DA543" s="396"/>
      <c r="DB543" s="396"/>
      <c r="DC543" s="396"/>
      <c r="DD543" s="396"/>
    </row>
    <row r="544" spans="37:108" ht="15" hidden="1" customHeight="1">
      <c r="AK544" s="113" t="str">
        <f t="shared" si="24"/>
        <v/>
      </c>
      <c r="AL544" s="113" t="str">
        <f t="shared" si="25"/>
        <v/>
      </c>
      <c r="AM544" s="114" t="str">
        <f t="shared" si="26"/>
        <v/>
      </c>
      <c r="AN544" s="395"/>
      <c r="AO544" s="114">
        <v>536</v>
      </c>
      <c r="AP544" s="365"/>
      <c r="AQ544" s="365"/>
      <c r="AR544" s="365"/>
      <c r="AS544" s="365"/>
      <c r="AT544" s="365"/>
      <c r="AU544" s="365"/>
      <c r="AV544" s="365"/>
      <c r="AW544" s="365"/>
      <c r="AX544" s="365"/>
      <c r="AY544" s="365"/>
      <c r="AZ544" s="365"/>
      <c r="BA544" s="365"/>
      <c r="BB544" s="365"/>
      <c r="BC544" s="365"/>
      <c r="BD544" s="365"/>
      <c r="BE544" s="365"/>
      <c r="BF544" s="365"/>
      <c r="BG544" s="365"/>
      <c r="BH544" s="365"/>
      <c r="BI544" s="114" t="s">
        <v>4857</v>
      </c>
      <c r="BJ544" s="365"/>
      <c r="BK544" s="365"/>
      <c r="BL544" s="365"/>
      <c r="BM544" s="365"/>
      <c r="BN544" s="365"/>
      <c r="BO544" s="365"/>
      <c r="BP544" s="365"/>
      <c r="BQ544" s="365"/>
      <c r="BR544" s="365"/>
      <c r="BS544" s="365"/>
      <c r="BT544" s="365"/>
      <c r="BU544" s="365"/>
      <c r="BV544" s="395"/>
      <c r="BW544" s="395"/>
      <c r="BX544" s="395"/>
      <c r="BY544" s="396"/>
      <c r="BZ544" s="396"/>
      <c r="CA544" s="396"/>
      <c r="CB544" s="396"/>
      <c r="CC544" s="396"/>
      <c r="CD544" s="396"/>
      <c r="CE544" s="396"/>
      <c r="CF544" s="396"/>
      <c r="CG544" s="396"/>
      <c r="CH544" s="396"/>
      <c r="CI544" s="396"/>
      <c r="CJ544" s="396"/>
      <c r="CK544" s="396"/>
      <c r="CL544" s="396"/>
      <c r="CM544" s="396"/>
      <c r="CN544" s="396"/>
      <c r="CO544" s="396"/>
      <c r="CP544" s="396"/>
      <c r="CQ544" s="396"/>
      <c r="CR544" s="380" t="s">
        <v>4858</v>
      </c>
      <c r="CS544" s="396"/>
      <c r="CT544" s="396"/>
      <c r="CU544" s="396"/>
      <c r="CV544" s="396"/>
      <c r="CW544" s="396"/>
      <c r="CX544" s="396"/>
      <c r="CY544" s="396"/>
      <c r="CZ544" s="396"/>
      <c r="DA544" s="396"/>
      <c r="DB544" s="396"/>
      <c r="DC544" s="396"/>
      <c r="DD544" s="396"/>
    </row>
    <row r="545" spans="37:108" ht="15" hidden="1" customHeight="1">
      <c r="AK545" s="113" t="str">
        <f t="shared" si="24"/>
        <v/>
      </c>
      <c r="AL545" s="113" t="str">
        <f t="shared" si="25"/>
        <v/>
      </c>
      <c r="AM545" s="114" t="str">
        <f t="shared" si="26"/>
        <v/>
      </c>
      <c r="AN545" s="395"/>
      <c r="AO545" s="114">
        <v>537</v>
      </c>
      <c r="AP545" s="365"/>
      <c r="AQ545" s="365"/>
      <c r="AR545" s="365"/>
      <c r="AS545" s="365"/>
      <c r="AT545" s="365"/>
      <c r="AU545" s="365"/>
      <c r="AV545" s="365"/>
      <c r="AW545" s="365"/>
      <c r="AX545" s="365"/>
      <c r="AY545" s="365"/>
      <c r="AZ545" s="365"/>
      <c r="BA545" s="365"/>
      <c r="BB545" s="365"/>
      <c r="BC545" s="365"/>
      <c r="BD545" s="365"/>
      <c r="BE545" s="365"/>
      <c r="BF545" s="365"/>
      <c r="BG545" s="365"/>
      <c r="BH545" s="365"/>
      <c r="BI545" s="114" t="s">
        <v>4859</v>
      </c>
      <c r="BJ545" s="365"/>
      <c r="BK545" s="365"/>
      <c r="BL545" s="365"/>
      <c r="BM545" s="365"/>
      <c r="BN545" s="365"/>
      <c r="BO545" s="365"/>
      <c r="BP545" s="365"/>
      <c r="BQ545" s="365"/>
      <c r="BR545" s="365"/>
      <c r="BS545" s="365"/>
      <c r="BT545" s="365"/>
      <c r="BU545" s="365"/>
      <c r="BV545" s="395"/>
      <c r="BW545" s="395"/>
      <c r="BX545" s="395"/>
      <c r="BY545" s="396"/>
      <c r="BZ545" s="396"/>
      <c r="CA545" s="396"/>
      <c r="CB545" s="396"/>
      <c r="CC545" s="396"/>
      <c r="CD545" s="396"/>
      <c r="CE545" s="396"/>
      <c r="CF545" s="396"/>
      <c r="CG545" s="396"/>
      <c r="CH545" s="396"/>
      <c r="CI545" s="396"/>
      <c r="CJ545" s="396"/>
      <c r="CK545" s="396"/>
      <c r="CL545" s="396"/>
      <c r="CM545" s="396"/>
      <c r="CN545" s="396"/>
      <c r="CO545" s="396"/>
      <c r="CP545" s="396"/>
      <c r="CQ545" s="396"/>
      <c r="CR545" s="380" t="s">
        <v>4860</v>
      </c>
      <c r="CS545" s="396"/>
      <c r="CT545" s="396"/>
      <c r="CU545" s="396"/>
      <c r="CV545" s="396"/>
      <c r="CW545" s="396"/>
      <c r="CX545" s="396"/>
      <c r="CY545" s="396"/>
      <c r="CZ545" s="396"/>
      <c r="DA545" s="396"/>
      <c r="DB545" s="396"/>
      <c r="DC545" s="396"/>
      <c r="DD545" s="396"/>
    </row>
    <row r="546" spans="37:108" ht="15" hidden="1" customHeight="1">
      <c r="AK546" s="113" t="str">
        <f t="shared" si="24"/>
        <v/>
      </c>
      <c r="AL546" s="113" t="str">
        <f t="shared" si="25"/>
        <v/>
      </c>
      <c r="AM546" s="114" t="str">
        <f t="shared" si="26"/>
        <v/>
      </c>
      <c r="AN546" s="395"/>
      <c r="AO546" s="114">
        <v>538</v>
      </c>
      <c r="AP546" s="365"/>
      <c r="AQ546" s="365"/>
      <c r="AR546" s="365"/>
      <c r="AS546" s="365"/>
      <c r="AT546" s="365"/>
      <c r="AU546" s="365"/>
      <c r="AV546" s="365"/>
      <c r="AW546" s="365"/>
      <c r="AX546" s="365"/>
      <c r="AY546" s="365"/>
      <c r="AZ546" s="365"/>
      <c r="BA546" s="365"/>
      <c r="BB546" s="365"/>
      <c r="BC546" s="365"/>
      <c r="BD546" s="365"/>
      <c r="BE546" s="365"/>
      <c r="BF546" s="365"/>
      <c r="BG546" s="365"/>
      <c r="BH546" s="365"/>
      <c r="BI546" s="114" t="s">
        <v>4861</v>
      </c>
      <c r="BJ546" s="365"/>
      <c r="BK546" s="365"/>
      <c r="BL546" s="365"/>
      <c r="BM546" s="365"/>
      <c r="BN546" s="365"/>
      <c r="BO546" s="365"/>
      <c r="BP546" s="365"/>
      <c r="BQ546" s="365"/>
      <c r="BR546" s="365"/>
      <c r="BS546" s="365"/>
      <c r="BT546" s="365"/>
      <c r="BU546" s="365"/>
      <c r="BV546" s="395"/>
      <c r="BW546" s="395"/>
      <c r="BX546" s="395"/>
      <c r="BY546" s="396"/>
      <c r="BZ546" s="396"/>
      <c r="CA546" s="396"/>
      <c r="CB546" s="396"/>
      <c r="CC546" s="396"/>
      <c r="CD546" s="396"/>
      <c r="CE546" s="396"/>
      <c r="CF546" s="396"/>
      <c r="CG546" s="396"/>
      <c r="CH546" s="396"/>
      <c r="CI546" s="396"/>
      <c r="CJ546" s="396"/>
      <c r="CK546" s="396"/>
      <c r="CL546" s="396"/>
      <c r="CM546" s="396"/>
      <c r="CN546" s="396"/>
      <c r="CO546" s="396"/>
      <c r="CP546" s="396"/>
      <c r="CQ546" s="396"/>
      <c r="CR546" s="380" t="s">
        <v>4862</v>
      </c>
      <c r="CS546" s="396"/>
      <c r="CT546" s="396"/>
      <c r="CU546" s="396"/>
      <c r="CV546" s="396"/>
      <c r="CW546" s="396"/>
      <c r="CX546" s="396"/>
      <c r="CY546" s="396"/>
      <c r="CZ546" s="396"/>
      <c r="DA546" s="396"/>
      <c r="DB546" s="396"/>
      <c r="DC546" s="396"/>
      <c r="DD546" s="396"/>
    </row>
    <row r="547" spans="37:108" ht="15" hidden="1" customHeight="1">
      <c r="AK547" s="113" t="str">
        <f t="shared" si="24"/>
        <v/>
      </c>
      <c r="AL547" s="113" t="str">
        <f t="shared" si="25"/>
        <v/>
      </c>
      <c r="AM547" s="114" t="str">
        <f t="shared" si="26"/>
        <v/>
      </c>
      <c r="AN547" s="395"/>
      <c r="AO547" s="114">
        <v>539</v>
      </c>
      <c r="AP547" s="365"/>
      <c r="AQ547" s="365"/>
      <c r="AR547" s="365"/>
      <c r="AS547" s="365"/>
      <c r="AT547" s="365"/>
      <c r="AU547" s="365"/>
      <c r="AV547" s="365"/>
      <c r="AW547" s="365"/>
      <c r="AX547" s="365"/>
      <c r="AY547" s="365"/>
      <c r="AZ547" s="365"/>
      <c r="BA547" s="365"/>
      <c r="BB547" s="365"/>
      <c r="BC547" s="365"/>
      <c r="BD547" s="365"/>
      <c r="BE547" s="365"/>
      <c r="BF547" s="365"/>
      <c r="BG547" s="365"/>
      <c r="BH547" s="365"/>
      <c r="BI547" s="114" t="s">
        <v>4863</v>
      </c>
      <c r="BJ547" s="365"/>
      <c r="BK547" s="365"/>
      <c r="BL547" s="365"/>
      <c r="BM547" s="365"/>
      <c r="BN547" s="365"/>
      <c r="BO547" s="365"/>
      <c r="BP547" s="365"/>
      <c r="BQ547" s="365"/>
      <c r="BR547" s="365"/>
      <c r="BS547" s="365"/>
      <c r="BT547" s="365"/>
      <c r="BU547" s="365"/>
      <c r="BV547" s="395"/>
      <c r="BW547" s="395"/>
      <c r="BX547" s="395"/>
      <c r="BY547" s="396"/>
      <c r="BZ547" s="396"/>
      <c r="CA547" s="396"/>
      <c r="CB547" s="396"/>
      <c r="CC547" s="396"/>
      <c r="CD547" s="396"/>
      <c r="CE547" s="396"/>
      <c r="CF547" s="396"/>
      <c r="CG547" s="396"/>
      <c r="CH547" s="396"/>
      <c r="CI547" s="396"/>
      <c r="CJ547" s="396"/>
      <c r="CK547" s="396"/>
      <c r="CL547" s="396"/>
      <c r="CM547" s="396"/>
      <c r="CN547" s="396"/>
      <c r="CO547" s="396"/>
      <c r="CP547" s="396"/>
      <c r="CQ547" s="396"/>
      <c r="CR547" s="380" t="s">
        <v>4864</v>
      </c>
      <c r="CS547" s="396"/>
      <c r="CT547" s="396"/>
      <c r="CU547" s="396"/>
      <c r="CV547" s="396"/>
      <c r="CW547" s="396"/>
      <c r="CX547" s="396"/>
      <c r="CY547" s="396"/>
      <c r="CZ547" s="396"/>
      <c r="DA547" s="396"/>
      <c r="DB547" s="396"/>
      <c r="DC547" s="396"/>
      <c r="DD547" s="396"/>
    </row>
    <row r="548" spans="37:108" ht="15" hidden="1" customHeight="1">
      <c r="AK548" s="113" t="str">
        <f t="shared" si="24"/>
        <v/>
      </c>
      <c r="AL548" s="113" t="str">
        <f t="shared" si="25"/>
        <v/>
      </c>
      <c r="AM548" s="114" t="str">
        <f t="shared" si="26"/>
        <v/>
      </c>
      <c r="AN548" s="395"/>
      <c r="AO548" s="114">
        <v>540</v>
      </c>
      <c r="AP548" s="365"/>
      <c r="AQ548" s="365"/>
      <c r="AR548" s="365"/>
      <c r="AS548" s="365"/>
      <c r="AT548" s="365"/>
      <c r="AU548" s="365"/>
      <c r="AV548" s="365"/>
      <c r="AW548" s="365"/>
      <c r="AX548" s="365"/>
      <c r="AY548" s="365"/>
      <c r="AZ548" s="365"/>
      <c r="BA548" s="365"/>
      <c r="BB548" s="365"/>
      <c r="BC548" s="365"/>
      <c r="BD548" s="365"/>
      <c r="BE548" s="365"/>
      <c r="BF548" s="365"/>
      <c r="BG548" s="365"/>
      <c r="BH548" s="365"/>
      <c r="BI548" s="114" t="s">
        <v>4865</v>
      </c>
      <c r="BJ548" s="365"/>
      <c r="BK548" s="365"/>
      <c r="BL548" s="365"/>
      <c r="BM548" s="365"/>
      <c r="BN548" s="365"/>
      <c r="BO548" s="365"/>
      <c r="BP548" s="365"/>
      <c r="BQ548" s="365"/>
      <c r="BR548" s="365"/>
      <c r="BS548" s="365"/>
      <c r="BT548" s="365"/>
      <c r="BU548" s="365"/>
      <c r="BV548" s="395"/>
      <c r="BW548" s="395"/>
      <c r="BX548" s="395"/>
      <c r="BY548" s="396"/>
      <c r="BZ548" s="396"/>
      <c r="CA548" s="396"/>
      <c r="CB548" s="396"/>
      <c r="CC548" s="396"/>
      <c r="CD548" s="396"/>
      <c r="CE548" s="396"/>
      <c r="CF548" s="396"/>
      <c r="CG548" s="396"/>
      <c r="CH548" s="396"/>
      <c r="CI548" s="396"/>
      <c r="CJ548" s="396"/>
      <c r="CK548" s="396"/>
      <c r="CL548" s="396"/>
      <c r="CM548" s="396"/>
      <c r="CN548" s="396"/>
      <c r="CO548" s="396"/>
      <c r="CP548" s="396"/>
      <c r="CQ548" s="396"/>
      <c r="CR548" s="380" t="s">
        <v>4866</v>
      </c>
      <c r="CS548" s="396"/>
      <c r="CT548" s="396"/>
      <c r="CU548" s="396"/>
      <c r="CV548" s="396"/>
      <c r="CW548" s="396"/>
      <c r="CX548" s="396"/>
      <c r="CY548" s="396"/>
      <c r="CZ548" s="396"/>
      <c r="DA548" s="396"/>
      <c r="DB548" s="396"/>
      <c r="DC548" s="396"/>
      <c r="DD548" s="396"/>
    </row>
    <row r="549" spans="37:108" ht="15" hidden="1" customHeight="1">
      <c r="AK549" s="113" t="str">
        <f t="shared" si="24"/>
        <v/>
      </c>
      <c r="AL549" s="113" t="str">
        <f t="shared" si="25"/>
        <v/>
      </c>
      <c r="AM549" s="114" t="str">
        <f t="shared" si="26"/>
        <v/>
      </c>
      <c r="AN549" s="395"/>
      <c r="AO549" s="114">
        <v>541</v>
      </c>
      <c r="AP549" s="365"/>
      <c r="AQ549" s="365"/>
      <c r="AR549" s="365"/>
      <c r="AS549" s="365"/>
      <c r="AT549" s="365"/>
      <c r="AU549" s="365"/>
      <c r="AV549" s="365"/>
      <c r="AW549" s="365"/>
      <c r="AX549" s="365"/>
      <c r="AY549" s="365"/>
      <c r="AZ549" s="365"/>
      <c r="BA549" s="365"/>
      <c r="BB549" s="365"/>
      <c r="BC549" s="365"/>
      <c r="BD549" s="365"/>
      <c r="BE549" s="365"/>
      <c r="BF549" s="365"/>
      <c r="BG549" s="365"/>
      <c r="BH549" s="365"/>
      <c r="BI549" s="114" t="s">
        <v>4867</v>
      </c>
      <c r="BJ549" s="365"/>
      <c r="BK549" s="365"/>
      <c r="BL549" s="365"/>
      <c r="BM549" s="365"/>
      <c r="BN549" s="365"/>
      <c r="BO549" s="365"/>
      <c r="BP549" s="365"/>
      <c r="BQ549" s="365"/>
      <c r="BR549" s="365"/>
      <c r="BS549" s="365"/>
      <c r="BT549" s="365"/>
      <c r="BU549" s="365"/>
      <c r="BV549" s="395"/>
      <c r="BW549" s="395"/>
      <c r="BX549" s="395"/>
      <c r="BY549" s="396"/>
      <c r="BZ549" s="396"/>
      <c r="CA549" s="396"/>
      <c r="CB549" s="396"/>
      <c r="CC549" s="396"/>
      <c r="CD549" s="396"/>
      <c r="CE549" s="396"/>
      <c r="CF549" s="396"/>
      <c r="CG549" s="396"/>
      <c r="CH549" s="396"/>
      <c r="CI549" s="396"/>
      <c r="CJ549" s="396"/>
      <c r="CK549" s="396"/>
      <c r="CL549" s="396"/>
      <c r="CM549" s="396"/>
      <c r="CN549" s="396"/>
      <c r="CO549" s="396"/>
      <c r="CP549" s="396"/>
      <c r="CQ549" s="396"/>
      <c r="CR549" s="380" t="s">
        <v>4868</v>
      </c>
      <c r="CS549" s="396"/>
      <c r="CT549" s="396"/>
      <c r="CU549" s="396"/>
      <c r="CV549" s="396"/>
      <c r="CW549" s="396"/>
      <c r="CX549" s="396"/>
      <c r="CY549" s="396"/>
      <c r="CZ549" s="396"/>
      <c r="DA549" s="396"/>
      <c r="DB549" s="396"/>
      <c r="DC549" s="396"/>
      <c r="DD549" s="396"/>
    </row>
    <row r="550" spans="37:108" ht="15" hidden="1" customHeight="1">
      <c r="AK550" s="113" t="str">
        <f t="shared" si="24"/>
        <v/>
      </c>
      <c r="AL550" s="113" t="str">
        <f t="shared" si="25"/>
        <v/>
      </c>
      <c r="AM550" s="114" t="str">
        <f t="shared" si="26"/>
        <v/>
      </c>
      <c r="AN550" s="395"/>
      <c r="AO550" s="114">
        <v>542</v>
      </c>
      <c r="AP550" s="365"/>
      <c r="AQ550" s="365"/>
      <c r="AR550" s="365"/>
      <c r="AS550" s="365"/>
      <c r="AT550" s="365"/>
      <c r="AU550" s="365"/>
      <c r="AV550" s="365"/>
      <c r="AW550" s="365"/>
      <c r="AX550" s="365"/>
      <c r="AY550" s="365"/>
      <c r="AZ550" s="365"/>
      <c r="BA550" s="365"/>
      <c r="BB550" s="365"/>
      <c r="BC550" s="365"/>
      <c r="BD550" s="365"/>
      <c r="BE550" s="365"/>
      <c r="BF550" s="365"/>
      <c r="BG550" s="365"/>
      <c r="BH550" s="365"/>
      <c r="BI550" s="114" t="s">
        <v>4869</v>
      </c>
      <c r="BJ550" s="365"/>
      <c r="BK550" s="365"/>
      <c r="BL550" s="365"/>
      <c r="BM550" s="365"/>
      <c r="BN550" s="365"/>
      <c r="BO550" s="365"/>
      <c r="BP550" s="365"/>
      <c r="BQ550" s="365"/>
      <c r="BR550" s="365"/>
      <c r="BS550" s="365"/>
      <c r="BT550" s="365"/>
      <c r="BU550" s="365"/>
      <c r="BV550" s="395"/>
      <c r="BW550" s="395"/>
      <c r="BX550" s="395"/>
      <c r="BY550" s="396"/>
      <c r="BZ550" s="396"/>
      <c r="CA550" s="396"/>
      <c r="CB550" s="396"/>
      <c r="CC550" s="396"/>
      <c r="CD550" s="396"/>
      <c r="CE550" s="396"/>
      <c r="CF550" s="396"/>
      <c r="CG550" s="396"/>
      <c r="CH550" s="396"/>
      <c r="CI550" s="396"/>
      <c r="CJ550" s="396"/>
      <c r="CK550" s="396"/>
      <c r="CL550" s="396"/>
      <c r="CM550" s="396"/>
      <c r="CN550" s="396"/>
      <c r="CO550" s="396"/>
      <c r="CP550" s="396"/>
      <c r="CQ550" s="396"/>
      <c r="CR550" s="380" t="s">
        <v>4870</v>
      </c>
      <c r="CS550" s="396"/>
      <c r="CT550" s="396"/>
      <c r="CU550" s="396"/>
      <c r="CV550" s="396"/>
      <c r="CW550" s="396"/>
      <c r="CX550" s="396"/>
      <c r="CY550" s="396"/>
      <c r="CZ550" s="396"/>
      <c r="DA550" s="396"/>
      <c r="DB550" s="396"/>
      <c r="DC550" s="396"/>
      <c r="DD550" s="396"/>
    </row>
    <row r="551" spans="37:108" ht="15" hidden="1" customHeight="1">
      <c r="AK551" s="113" t="str">
        <f t="shared" si="24"/>
        <v/>
      </c>
      <c r="AL551" s="113" t="str">
        <f t="shared" si="25"/>
        <v/>
      </c>
      <c r="AM551" s="114" t="str">
        <f t="shared" si="26"/>
        <v/>
      </c>
      <c r="AN551" s="395"/>
      <c r="AO551" s="114">
        <v>543</v>
      </c>
      <c r="AP551" s="365"/>
      <c r="AQ551" s="365"/>
      <c r="AR551" s="365"/>
      <c r="AS551" s="365"/>
      <c r="AT551" s="365"/>
      <c r="AU551" s="365"/>
      <c r="AV551" s="365"/>
      <c r="AW551" s="365"/>
      <c r="AX551" s="365"/>
      <c r="AY551" s="365"/>
      <c r="AZ551" s="365"/>
      <c r="BA551" s="365"/>
      <c r="BB551" s="365"/>
      <c r="BC551" s="365"/>
      <c r="BD551" s="365"/>
      <c r="BE551" s="365"/>
      <c r="BF551" s="365"/>
      <c r="BG551" s="365"/>
      <c r="BH551" s="365"/>
      <c r="BI551" s="114" t="s">
        <v>4871</v>
      </c>
      <c r="BJ551" s="365"/>
      <c r="BK551" s="365"/>
      <c r="BL551" s="365"/>
      <c r="BM551" s="365"/>
      <c r="BN551" s="365"/>
      <c r="BO551" s="365"/>
      <c r="BP551" s="365"/>
      <c r="BQ551" s="365"/>
      <c r="BR551" s="365"/>
      <c r="BS551" s="365"/>
      <c r="BT551" s="365"/>
      <c r="BU551" s="365"/>
      <c r="BV551" s="395"/>
      <c r="BW551" s="395"/>
      <c r="BX551" s="395"/>
      <c r="BY551" s="396"/>
      <c r="BZ551" s="396"/>
      <c r="CA551" s="396"/>
      <c r="CB551" s="396"/>
      <c r="CC551" s="396"/>
      <c r="CD551" s="396"/>
      <c r="CE551" s="396"/>
      <c r="CF551" s="396"/>
      <c r="CG551" s="396"/>
      <c r="CH551" s="396"/>
      <c r="CI551" s="396"/>
      <c r="CJ551" s="396"/>
      <c r="CK551" s="396"/>
      <c r="CL551" s="396"/>
      <c r="CM551" s="396"/>
      <c r="CN551" s="396"/>
      <c r="CO551" s="396"/>
      <c r="CP551" s="396"/>
      <c r="CQ551" s="396"/>
      <c r="CR551" s="380" t="s">
        <v>4872</v>
      </c>
      <c r="CS551" s="396"/>
      <c r="CT551" s="396"/>
      <c r="CU551" s="396"/>
      <c r="CV551" s="396"/>
      <c r="CW551" s="396"/>
      <c r="CX551" s="396"/>
      <c r="CY551" s="396"/>
      <c r="CZ551" s="396"/>
      <c r="DA551" s="396"/>
      <c r="DB551" s="396"/>
      <c r="DC551" s="396"/>
      <c r="DD551" s="396"/>
    </row>
    <row r="552" spans="37:108" ht="15" hidden="1" customHeight="1">
      <c r="AK552" s="113" t="str">
        <f t="shared" si="24"/>
        <v/>
      </c>
      <c r="AL552" s="113" t="str">
        <f t="shared" si="25"/>
        <v/>
      </c>
      <c r="AM552" s="114" t="str">
        <f t="shared" si="26"/>
        <v/>
      </c>
      <c r="AN552" s="395"/>
      <c r="AO552" s="114">
        <v>544</v>
      </c>
      <c r="AP552" s="365"/>
      <c r="AQ552" s="365"/>
      <c r="AR552" s="365"/>
      <c r="AS552" s="365"/>
      <c r="AT552" s="365"/>
      <c r="AU552" s="365"/>
      <c r="AV552" s="365"/>
      <c r="AW552" s="365"/>
      <c r="AX552" s="365"/>
      <c r="AY552" s="365"/>
      <c r="AZ552" s="365"/>
      <c r="BA552" s="365"/>
      <c r="BB552" s="365"/>
      <c r="BC552" s="365"/>
      <c r="BD552" s="365"/>
      <c r="BE552" s="365"/>
      <c r="BF552" s="365"/>
      <c r="BG552" s="365"/>
      <c r="BH552" s="365"/>
      <c r="BI552" s="114" t="s">
        <v>4873</v>
      </c>
      <c r="BJ552" s="365"/>
      <c r="BK552" s="365"/>
      <c r="BL552" s="365"/>
      <c r="BM552" s="365"/>
      <c r="BN552" s="365"/>
      <c r="BO552" s="365"/>
      <c r="BP552" s="365"/>
      <c r="BQ552" s="365"/>
      <c r="BR552" s="365"/>
      <c r="BS552" s="365"/>
      <c r="BT552" s="365"/>
      <c r="BU552" s="365"/>
      <c r="BV552" s="395"/>
      <c r="BW552" s="395"/>
      <c r="BX552" s="395"/>
      <c r="BY552" s="396"/>
      <c r="BZ552" s="396"/>
      <c r="CA552" s="396"/>
      <c r="CB552" s="396"/>
      <c r="CC552" s="396"/>
      <c r="CD552" s="396"/>
      <c r="CE552" s="396"/>
      <c r="CF552" s="396"/>
      <c r="CG552" s="396"/>
      <c r="CH552" s="396"/>
      <c r="CI552" s="396"/>
      <c r="CJ552" s="396"/>
      <c r="CK552" s="396"/>
      <c r="CL552" s="396"/>
      <c r="CM552" s="396"/>
      <c r="CN552" s="396"/>
      <c r="CO552" s="396"/>
      <c r="CP552" s="396"/>
      <c r="CQ552" s="396"/>
      <c r="CR552" s="380" t="s">
        <v>4874</v>
      </c>
      <c r="CS552" s="396"/>
      <c r="CT552" s="396"/>
      <c r="CU552" s="396"/>
      <c r="CV552" s="396"/>
      <c r="CW552" s="396"/>
      <c r="CX552" s="396"/>
      <c r="CY552" s="396"/>
      <c r="CZ552" s="396"/>
      <c r="DA552" s="396"/>
      <c r="DB552" s="396"/>
      <c r="DC552" s="396"/>
      <c r="DD552" s="396"/>
    </row>
    <row r="553" spans="37:108" ht="15" hidden="1" customHeight="1">
      <c r="AK553" s="113" t="str">
        <f t="shared" si="24"/>
        <v/>
      </c>
      <c r="AL553" s="113" t="str">
        <f t="shared" si="25"/>
        <v/>
      </c>
      <c r="AM553" s="114" t="str">
        <f t="shared" si="26"/>
        <v/>
      </c>
      <c r="AN553" s="395"/>
      <c r="AO553" s="114">
        <v>545</v>
      </c>
      <c r="AP553" s="365"/>
      <c r="AQ553" s="365"/>
      <c r="AR553" s="365"/>
      <c r="AS553" s="365"/>
      <c r="AT553" s="365"/>
      <c r="AU553" s="365"/>
      <c r="AV553" s="365"/>
      <c r="AW553" s="365"/>
      <c r="AX553" s="365"/>
      <c r="AY553" s="365"/>
      <c r="AZ553" s="365"/>
      <c r="BA553" s="365"/>
      <c r="BB553" s="365"/>
      <c r="BC553" s="365"/>
      <c r="BD553" s="365"/>
      <c r="BE553" s="365"/>
      <c r="BF553" s="365"/>
      <c r="BG553" s="365"/>
      <c r="BH553" s="365"/>
      <c r="BI553" s="114" t="s">
        <v>4875</v>
      </c>
      <c r="BJ553" s="365"/>
      <c r="BK553" s="365"/>
      <c r="BL553" s="365"/>
      <c r="BM553" s="365"/>
      <c r="BN553" s="365"/>
      <c r="BO553" s="365"/>
      <c r="BP553" s="365"/>
      <c r="BQ553" s="365"/>
      <c r="BR553" s="365"/>
      <c r="BS553" s="365"/>
      <c r="BT553" s="365"/>
      <c r="BU553" s="365"/>
      <c r="BV553" s="395"/>
      <c r="BW553" s="395"/>
      <c r="BX553" s="395"/>
      <c r="BY553" s="396"/>
      <c r="BZ553" s="396"/>
      <c r="CA553" s="396"/>
      <c r="CB553" s="396"/>
      <c r="CC553" s="396"/>
      <c r="CD553" s="396"/>
      <c r="CE553" s="396"/>
      <c r="CF553" s="396"/>
      <c r="CG553" s="396"/>
      <c r="CH553" s="396"/>
      <c r="CI553" s="396"/>
      <c r="CJ553" s="396"/>
      <c r="CK553" s="396"/>
      <c r="CL553" s="396"/>
      <c r="CM553" s="396"/>
      <c r="CN553" s="396"/>
      <c r="CO553" s="396"/>
      <c r="CP553" s="396"/>
      <c r="CQ553" s="396"/>
      <c r="CR553" s="380" t="s">
        <v>4876</v>
      </c>
      <c r="CS553" s="396"/>
      <c r="CT553" s="396"/>
      <c r="CU553" s="396"/>
      <c r="CV553" s="396"/>
      <c r="CW553" s="396"/>
      <c r="CX553" s="396"/>
      <c r="CY553" s="396"/>
      <c r="CZ553" s="396"/>
      <c r="DA553" s="396"/>
      <c r="DB553" s="396"/>
      <c r="DC553" s="396"/>
      <c r="DD553" s="396"/>
    </row>
    <row r="554" spans="37:108" ht="15" hidden="1" customHeight="1">
      <c r="AK554" s="113" t="str">
        <f t="shared" si="24"/>
        <v/>
      </c>
      <c r="AL554" s="113" t="str">
        <f t="shared" si="25"/>
        <v/>
      </c>
      <c r="AM554" s="114" t="str">
        <f t="shared" si="26"/>
        <v/>
      </c>
      <c r="AN554" s="395"/>
      <c r="AO554" s="114">
        <v>546</v>
      </c>
      <c r="AP554" s="365"/>
      <c r="AQ554" s="365"/>
      <c r="AR554" s="365"/>
      <c r="AS554" s="365"/>
      <c r="AT554" s="365"/>
      <c r="AU554" s="365"/>
      <c r="AV554" s="365"/>
      <c r="AW554" s="365"/>
      <c r="AX554" s="365"/>
      <c r="AY554" s="365"/>
      <c r="AZ554" s="365"/>
      <c r="BA554" s="365"/>
      <c r="BB554" s="365"/>
      <c r="BC554" s="365"/>
      <c r="BD554" s="365"/>
      <c r="BE554" s="365"/>
      <c r="BF554" s="365"/>
      <c r="BG554" s="365"/>
      <c r="BH554" s="365"/>
      <c r="BI554" s="114" t="s">
        <v>4877</v>
      </c>
      <c r="BJ554" s="365"/>
      <c r="BK554" s="365"/>
      <c r="BL554" s="365"/>
      <c r="BM554" s="365"/>
      <c r="BN554" s="365"/>
      <c r="BO554" s="365"/>
      <c r="BP554" s="365"/>
      <c r="BQ554" s="365"/>
      <c r="BR554" s="365"/>
      <c r="BS554" s="365"/>
      <c r="BT554" s="365"/>
      <c r="BU554" s="365"/>
      <c r="BV554" s="395"/>
      <c r="BW554" s="395"/>
      <c r="BX554" s="395"/>
      <c r="BY554" s="396"/>
      <c r="BZ554" s="396"/>
      <c r="CA554" s="396"/>
      <c r="CB554" s="396"/>
      <c r="CC554" s="396"/>
      <c r="CD554" s="396"/>
      <c r="CE554" s="396"/>
      <c r="CF554" s="396"/>
      <c r="CG554" s="396"/>
      <c r="CH554" s="396"/>
      <c r="CI554" s="396"/>
      <c r="CJ554" s="396"/>
      <c r="CK554" s="396"/>
      <c r="CL554" s="396"/>
      <c r="CM554" s="396"/>
      <c r="CN554" s="396"/>
      <c r="CO554" s="396"/>
      <c r="CP554" s="396"/>
      <c r="CQ554" s="396"/>
      <c r="CR554" s="380" t="s">
        <v>4878</v>
      </c>
      <c r="CS554" s="396"/>
      <c r="CT554" s="396"/>
      <c r="CU554" s="396"/>
      <c r="CV554" s="396"/>
      <c r="CW554" s="396"/>
      <c r="CX554" s="396"/>
      <c r="CY554" s="396"/>
      <c r="CZ554" s="396"/>
      <c r="DA554" s="396"/>
      <c r="DB554" s="396"/>
      <c r="DC554" s="396"/>
      <c r="DD554" s="396"/>
    </row>
    <row r="555" spans="37:108" ht="15" hidden="1" customHeight="1">
      <c r="AK555" s="113" t="str">
        <f t="shared" si="24"/>
        <v/>
      </c>
      <c r="AL555" s="113" t="str">
        <f t="shared" si="25"/>
        <v/>
      </c>
      <c r="AM555" s="114" t="str">
        <f t="shared" si="26"/>
        <v/>
      </c>
      <c r="AN555" s="395"/>
      <c r="AO555" s="114">
        <v>547</v>
      </c>
      <c r="AP555" s="365"/>
      <c r="AQ555" s="365"/>
      <c r="AR555" s="365"/>
      <c r="AS555" s="365"/>
      <c r="AT555" s="365"/>
      <c r="AU555" s="365"/>
      <c r="AV555" s="365"/>
      <c r="AW555" s="365"/>
      <c r="AX555" s="365"/>
      <c r="AY555" s="365"/>
      <c r="AZ555" s="365"/>
      <c r="BA555" s="365"/>
      <c r="BB555" s="365"/>
      <c r="BC555" s="365"/>
      <c r="BD555" s="365"/>
      <c r="BE555" s="365"/>
      <c r="BF555" s="365"/>
      <c r="BG555" s="365"/>
      <c r="BH555" s="365"/>
      <c r="BI555" s="114" t="s">
        <v>4879</v>
      </c>
      <c r="BJ555" s="365"/>
      <c r="BK555" s="365"/>
      <c r="BL555" s="365"/>
      <c r="BM555" s="365"/>
      <c r="BN555" s="365"/>
      <c r="BO555" s="365"/>
      <c r="BP555" s="365"/>
      <c r="BQ555" s="365"/>
      <c r="BR555" s="365"/>
      <c r="BS555" s="365"/>
      <c r="BT555" s="365"/>
      <c r="BU555" s="365"/>
      <c r="BV555" s="395"/>
      <c r="BW555" s="395"/>
      <c r="BX555" s="395"/>
      <c r="BY555" s="396"/>
      <c r="BZ555" s="396"/>
      <c r="CA555" s="396"/>
      <c r="CB555" s="396"/>
      <c r="CC555" s="396"/>
      <c r="CD555" s="396"/>
      <c r="CE555" s="396"/>
      <c r="CF555" s="396"/>
      <c r="CG555" s="396"/>
      <c r="CH555" s="396"/>
      <c r="CI555" s="396"/>
      <c r="CJ555" s="396"/>
      <c r="CK555" s="396"/>
      <c r="CL555" s="396"/>
      <c r="CM555" s="396"/>
      <c r="CN555" s="396"/>
      <c r="CO555" s="396"/>
      <c r="CP555" s="396"/>
      <c r="CQ555" s="396"/>
      <c r="CR555" s="380" t="s">
        <v>4880</v>
      </c>
      <c r="CS555" s="396"/>
      <c r="CT555" s="396"/>
      <c r="CU555" s="396"/>
      <c r="CV555" s="396"/>
      <c r="CW555" s="396"/>
      <c r="CX555" s="396"/>
      <c r="CY555" s="396"/>
      <c r="CZ555" s="396"/>
      <c r="DA555" s="396"/>
      <c r="DB555" s="396"/>
      <c r="DC555" s="396"/>
      <c r="DD555" s="396"/>
    </row>
    <row r="556" spans="37:108" ht="15" hidden="1" customHeight="1">
      <c r="AK556" s="113" t="str">
        <f t="shared" si="24"/>
        <v/>
      </c>
      <c r="AL556" s="113" t="str">
        <f t="shared" si="25"/>
        <v/>
      </c>
      <c r="AM556" s="114" t="str">
        <f t="shared" si="26"/>
        <v/>
      </c>
      <c r="AN556" s="395"/>
      <c r="AO556" s="114">
        <v>548</v>
      </c>
      <c r="AP556" s="365"/>
      <c r="AQ556" s="365"/>
      <c r="AR556" s="365"/>
      <c r="AS556" s="365"/>
      <c r="AT556" s="365"/>
      <c r="AU556" s="365"/>
      <c r="AV556" s="365"/>
      <c r="AW556" s="365"/>
      <c r="AX556" s="365"/>
      <c r="AY556" s="365"/>
      <c r="AZ556" s="365"/>
      <c r="BA556" s="365"/>
      <c r="BB556" s="365"/>
      <c r="BC556" s="365"/>
      <c r="BD556" s="365"/>
      <c r="BE556" s="365"/>
      <c r="BF556" s="365"/>
      <c r="BG556" s="365"/>
      <c r="BH556" s="365"/>
      <c r="BI556" s="114" t="s">
        <v>4881</v>
      </c>
      <c r="BJ556" s="365"/>
      <c r="BK556" s="365"/>
      <c r="BL556" s="365"/>
      <c r="BM556" s="365"/>
      <c r="BN556" s="365"/>
      <c r="BO556" s="365"/>
      <c r="BP556" s="365"/>
      <c r="BQ556" s="365"/>
      <c r="BR556" s="365"/>
      <c r="BS556" s="365"/>
      <c r="BT556" s="365"/>
      <c r="BU556" s="365"/>
      <c r="BV556" s="395"/>
      <c r="BW556" s="395"/>
      <c r="BX556" s="395"/>
      <c r="BY556" s="396"/>
      <c r="BZ556" s="396"/>
      <c r="CA556" s="396"/>
      <c r="CB556" s="396"/>
      <c r="CC556" s="396"/>
      <c r="CD556" s="396"/>
      <c r="CE556" s="396"/>
      <c r="CF556" s="396"/>
      <c r="CG556" s="396"/>
      <c r="CH556" s="396"/>
      <c r="CI556" s="396"/>
      <c r="CJ556" s="396"/>
      <c r="CK556" s="396"/>
      <c r="CL556" s="396"/>
      <c r="CM556" s="396"/>
      <c r="CN556" s="396"/>
      <c r="CO556" s="396"/>
      <c r="CP556" s="396"/>
      <c r="CQ556" s="396"/>
      <c r="CR556" s="380" t="s">
        <v>4882</v>
      </c>
      <c r="CS556" s="396"/>
      <c r="CT556" s="396"/>
      <c r="CU556" s="396"/>
      <c r="CV556" s="396"/>
      <c r="CW556" s="396"/>
      <c r="CX556" s="396"/>
      <c r="CY556" s="396"/>
      <c r="CZ556" s="396"/>
      <c r="DA556" s="396"/>
      <c r="DB556" s="396"/>
      <c r="DC556" s="396"/>
      <c r="DD556" s="396"/>
    </row>
    <row r="557" spans="37:108" ht="15" hidden="1" customHeight="1">
      <c r="AK557" s="113" t="str">
        <f t="shared" si="24"/>
        <v/>
      </c>
      <c r="AL557" s="113" t="str">
        <f t="shared" si="25"/>
        <v/>
      </c>
      <c r="AM557" s="114" t="str">
        <f t="shared" si="26"/>
        <v/>
      </c>
      <c r="AN557" s="395"/>
      <c r="AO557" s="114">
        <v>549</v>
      </c>
      <c r="AP557" s="365"/>
      <c r="AQ557" s="365"/>
      <c r="AR557" s="365"/>
      <c r="AS557" s="365"/>
      <c r="AT557" s="365"/>
      <c r="AU557" s="365"/>
      <c r="AV557" s="365"/>
      <c r="AW557" s="365"/>
      <c r="AX557" s="365"/>
      <c r="AY557" s="365"/>
      <c r="AZ557" s="365"/>
      <c r="BA557" s="365"/>
      <c r="BB557" s="365"/>
      <c r="BC557" s="365"/>
      <c r="BD557" s="365"/>
      <c r="BE557" s="365"/>
      <c r="BF557" s="365"/>
      <c r="BG557" s="365"/>
      <c r="BH557" s="365"/>
      <c r="BI557" s="114" t="s">
        <v>4883</v>
      </c>
      <c r="BJ557" s="365"/>
      <c r="BK557" s="365"/>
      <c r="BL557" s="365"/>
      <c r="BM557" s="365"/>
      <c r="BN557" s="365"/>
      <c r="BO557" s="365"/>
      <c r="BP557" s="365"/>
      <c r="BQ557" s="365"/>
      <c r="BR557" s="365"/>
      <c r="BS557" s="365"/>
      <c r="BT557" s="365"/>
      <c r="BU557" s="365"/>
      <c r="BV557" s="395"/>
      <c r="BW557" s="395"/>
      <c r="BX557" s="395"/>
      <c r="BY557" s="396"/>
      <c r="BZ557" s="396"/>
      <c r="CA557" s="396"/>
      <c r="CB557" s="396"/>
      <c r="CC557" s="396"/>
      <c r="CD557" s="396"/>
      <c r="CE557" s="396"/>
      <c r="CF557" s="396"/>
      <c r="CG557" s="396"/>
      <c r="CH557" s="396"/>
      <c r="CI557" s="396"/>
      <c r="CJ557" s="396"/>
      <c r="CK557" s="396"/>
      <c r="CL557" s="396"/>
      <c r="CM557" s="396"/>
      <c r="CN557" s="396"/>
      <c r="CO557" s="396"/>
      <c r="CP557" s="396"/>
      <c r="CQ557" s="396"/>
      <c r="CR557" s="380" t="s">
        <v>4884</v>
      </c>
      <c r="CS557" s="396"/>
      <c r="CT557" s="396"/>
      <c r="CU557" s="396"/>
      <c r="CV557" s="396"/>
      <c r="CW557" s="396"/>
      <c r="CX557" s="396"/>
      <c r="CY557" s="396"/>
      <c r="CZ557" s="396"/>
      <c r="DA557" s="396"/>
      <c r="DB557" s="396"/>
      <c r="DC557" s="396"/>
      <c r="DD557" s="396"/>
    </row>
    <row r="558" spans="37:108" ht="15" hidden="1" customHeight="1">
      <c r="AK558" s="113" t="str">
        <f t="shared" si="24"/>
        <v/>
      </c>
      <c r="AL558" s="113" t="str">
        <f t="shared" si="25"/>
        <v/>
      </c>
      <c r="AM558" s="114" t="str">
        <f t="shared" si="26"/>
        <v/>
      </c>
      <c r="AN558" s="395"/>
      <c r="AO558" s="114">
        <v>550</v>
      </c>
      <c r="AP558" s="365"/>
      <c r="AQ558" s="365"/>
      <c r="AR558" s="365"/>
      <c r="AS558" s="365"/>
      <c r="AT558" s="365"/>
      <c r="AU558" s="365"/>
      <c r="AV558" s="365"/>
      <c r="AW558" s="365"/>
      <c r="AX558" s="365"/>
      <c r="AY558" s="365"/>
      <c r="AZ558" s="365"/>
      <c r="BA558" s="365"/>
      <c r="BB558" s="365"/>
      <c r="BC558" s="365"/>
      <c r="BD558" s="365"/>
      <c r="BE558" s="365"/>
      <c r="BF558" s="365"/>
      <c r="BG558" s="365"/>
      <c r="BH558" s="365"/>
      <c r="BI558" s="114" t="s">
        <v>4885</v>
      </c>
      <c r="BJ558" s="365"/>
      <c r="BK558" s="365"/>
      <c r="BL558" s="365"/>
      <c r="BM558" s="365"/>
      <c r="BN558" s="365"/>
      <c r="BO558" s="365"/>
      <c r="BP558" s="365"/>
      <c r="BQ558" s="365"/>
      <c r="BR558" s="365"/>
      <c r="BS558" s="365"/>
      <c r="BT558" s="365"/>
      <c r="BU558" s="365"/>
      <c r="BV558" s="395"/>
      <c r="BW558" s="395"/>
      <c r="BX558" s="395"/>
      <c r="BY558" s="396"/>
      <c r="BZ558" s="396"/>
      <c r="CA558" s="396"/>
      <c r="CB558" s="396"/>
      <c r="CC558" s="396"/>
      <c r="CD558" s="396"/>
      <c r="CE558" s="396"/>
      <c r="CF558" s="396"/>
      <c r="CG558" s="396"/>
      <c r="CH558" s="396"/>
      <c r="CI558" s="396"/>
      <c r="CJ558" s="396"/>
      <c r="CK558" s="396"/>
      <c r="CL558" s="396"/>
      <c r="CM558" s="396"/>
      <c r="CN558" s="396"/>
      <c r="CO558" s="396"/>
      <c r="CP558" s="396"/>
      <c r="CQ558" s="396"/>
      <c r="CR558" s="380" t="s">
        <v>4886</v>
      </c>
      <c r="CS558" s="396"/>
      <c r="CT558" s="396"/>
      <c r="CU558" s="396"/>
      <c r="CV558" s="396"/>
      <c r="CW558" s="396"/>
      <c r="CX558" s="396"/>
      <c r="CY558" s="396"/>
      <c r="CZ558" s="396"/>
      <c r="DA558" s="396"/>
      <c r="DB558" s="396"/>
      <c r="DC558" s="396"/>
      <c r="DD558" s="396"/>
    </row>
    <row r="559" spans="37:108" ht="15" hidden="1" customHeight="1">
      <c r="AK559" s="113" t="str">
        <f t="shared" si="24"/>
        <v/>
      </c>
      <c r="AL559" s="113" t="str">
        <f t="shared" si="25"/>
        <v/>
      </c>
      <c r="AM559" s="114" t="str">
        <f t="shared" si="26"/>
        <v/>
      </c>
      <c r="AN559" s="395"/>
      <c r="AO559" s="114">
        <v>551</v>
      </c>
      <c r="AP559" s="365"/>
      <c r="AQ559" s="365"/>
      <c r="AR559" s="365"/>
      <c r="AS559" s="365"/>
      <c r="AT559" s="365"/>
      <c r="AU559" s="365"/>
      <c r="AV559" s="365"/>
      <c r="AW559" s="365"/>
      <c r="AX559" s="365"/>
      <c r="AY559" s="365"/>
      <c r="AZ559" s="365"/>
      <c r="BA559" s="365"/>
      <c r="BB559" s="365"/>
      <c r="BC559" s="365"/>
      <c r="BD559" s="365"/>
      <c r="BE559" s="365"/>
      <c r="BF559" s="365"/>
      <c r="BG559" s="365"/>
      <c r="BH559" s="365"/>
      <c r="BI559" s="114" t="s">
        <v>4887</v>
      </c>
      <c r="BJ559" s="365"/>
      <c r="BK559" s="365"/>
      <c r="BL559" s="365"/>
      <c r="BM559" s="365"/>
      <c r="BN559" s="365"/>
      <c r="BO559" s="365"/>
      <c r="BP559" s="365"/>
      <c r="BQ559" s="365"/>
      <c r="BR559" s="365"/>
      <c r="BS559" s="365"/>
      <c r="BT559" s="365"/>
      <c r="BU559" s="365"/>
      <c r="BV559" s="395"/>
      <c r="BW559" s="395"/>
      <c r="BX559" s="395"/>
      <c r="BY559" s="396"/>
      <c r="BZ559" s="396"/>
      <c r="CA559" s="396"/>
      <c r="CB559" s="396"/>
      <c r="CC559" s="396"/>
      <c r="CD559" s="396"/>
      <c r="CE559" s="396"/>
      <c r="CF559" s="396"/>
      <c r="CG559" s="396"/>
      <c r="CH559" s="396"/>
      <c r="CI559" s="396"/>
      <c r="CJ559" s="396"/>
      <c r="CK559" s="396"/>
      <c r="CL559" s="396"/>
      <c r="CM559" s="396"/>
      <c r="CN559" s="396"/>
      <c r="CO559" s="396"/>
      <c r="CP559" s="396"/>
      <c r="CQ559" s="396"/>
      <c r="CR559" s="380" t="s">
        <v>4888</v>
      </c>
      <c r="CS559" s="396"/>
      <c r="CT559" s="396"/>
      <c r="CU559" s="396"/>
      <c r="CV559" s="396"/>
      <c r="CW559" s="396"/>
      <c r="CX559" s="396"/>
      <c r="CY559" s="396"/>
      <c r="CZ559" s="396"/>
      <c r="DA559" s="396"/>
      <c r="DB559" s="396"/>
      <c r="DC559" s="396"/>
      <c r="DD559" s="396"/>
    </row>
    <row r="560" spans="37:108" ht="15" hidden="1" customHeight="1">
      <c r="AK560" s="113" t="str">
        <f t="shared" si="24"/>
        <v/>
      </c>
      <c r="AL560" s="113" t="str">
        <f t="shared" si="25"/>
        <v/>
      </c>
      <c r="AM560" s="114" t="str">
        <f t="shared" si="26"/>
        <v/>
      </c>
      <c r="AN560" s="395"/>
      <c r="AO560" s="114">
        <v>552</v>
      </c>
      <c r="AP560" s="365"/>
      <c r="AQ560" s="365"/>
      <c r="AR560" s="365"/>
      <c r="AS560" s="365"/>
      <c r="AT560" s="365"/>
      <c r="AU560" s="365"/>
      <c r="AV560" s="365"/>
      <c r="AW560" s="365"/>
      <c r="AX560" s="365"/>
      <c r="AY560" s="365"/>
      <c r="AZ560" s="365"/>
      <c r="BA560" s="365"/>
      <c r="BB560" s="365"/>
      <c r="BC560" s="365"/>
      <c r="BD560" s="365"/>
      <c r="BE560" s="365"/>
      <c r="BF560" s="365"/>
      <c r="BG560" s="365"/>
      <c r="BH560" s="365"/>
      <c r="BI560" s="114" t="s">
        <v>4889</v>
      </c>
      <c r="BJ560" s="365"/>
      <c r="BK560" s="365"/>
      <c r="BL560" s="365"/>
      <c r="BM560" s="365"/>
      <c r="BN560" s="365"/>
      <c r="BO560" s="365"/>
      <c r="BP560" s="365"/>
      <c r="BQ560" s="365"/>
      <c r="BR560" s="365"/>
      <c r="BS560" s="365"/>
      <c r="BT560" s="365"/>
      <c r="BU560" s="365"/>
      <c r="BV560" s="395"/>
      <c r="BW560" s="395"/>
      <c r="BX560" s="395"/>
      <c r="BY560" s="396"/>
      <c r="BZ560" s="396"/>
      <c r="CA560" s="396"/>
      <c r="CB560" s="396"/>
      <c r="CC560" s="396"/>
      <c r="CD560" s="396"/>
      <c r="CE560" s="396"/>
      <c r="CF560" s="396"/>
      <c r="CG560" s="396"/>
      <c r="CH560" s="396"/>
      <c r="CI560" s="396"/>
      <c r="CJ560" s="396"/>
      <c r="CK560" s="396"/>
      <c r="CL560" s="396"/>
      <c r="CM560" s="396"/>
      <c r="CN560" s="396"/>
      <c r="CO560" s="396"/>
      <c r="CP560" s="396"/>
      <c r="CQ560" s="396"/>
      <c r="CR560" s="380" t="s">
        <v>4890</v>
      </c>
      <c r="CS560" s="396"/>
      <c r="CT560" s="396"/>
      <c r="CU560" s="396"/>
      <c r="CV560" s="396"/>
      <c r="CW560" s="396"/>
      <c r="CX560" s="396"/>
      <c r="CY560" s="396"/>
      <c r="CZ560" s="396"/>
      <c r="DA560" s="396"/>
      <c r="DB560" s="396"/>
      <c r="DC560" s="396"/>
      <c r="DD560" s="396"/>
    </row>
    <row r="561" spans="37:108" ht="15" hidden="1" customHeight="1">
      <c r="AK561" s="113" t="str">
        <f t="shared" si="24"/>
        <v/>
      </c>
      <c r="AL561" s="113" t="str">
        <f t="shared" si="25"/>
        <v/>
      </c>
      <c r="AM561" s="114" t="str">
        <f t="shared" si="26"/>
        <v/>
      </c>
      <c r="AN561" s="395"/>
      <c r="AO561" s="114">
        <v>553</v>
      </c>
      <c r="AP561" s="365"/>
      <c r="AQ561" s="365"/>
      <c r="AR561" s="365"/>
      <c r="AS561" s="365"/>
      <c r="AT561" s="365"/>
      <c r="AU561" s="365"/>
      <c r="AV561" s="365"/>
      <c r="AW561" s="365"/>
      <c r="AX561" s="365"/>
      <c r="AY561" s="365"/>
      <c r="AZ561" s="365"/>
      <c r="BA561" s="365"/>
      <c r="BB561" s="365"/>
      <c r="BC561" s="365"/>
      <c r="BD561" s="365"/>
      <c r="BE561" s="365"/>
      <c r="BF561" s="365"/>
      <c r="BG561" s="365"/>
      <c r="BH561" s="365"/>
      <c r="BI561" s="114" t="s">
        <v>4891</v>
      </c>
      <c r="BJ561" s="365"/>
      <c r="BK561" s="365"/>
      <c r="BL561" s="365"/>
      <c r="BM561" s="365"/>
      <c r="BN561" s="365"/>
      <c r="BO561" s="365"/>
      <c r="BP561" s="365"/>
      <c r="BQ561" s="365"/>
      <c r="BR561" s="365"/>
      <c r="BS561" s="365"/>
      <c r="BT561" s="365"/>
      <c r="BU561" s="365"/>
      <c r="BV561" s="395"/>
      <c r="BW561" s="395"/>
      <c r="BX561" s="395"/>
      <c r="BY561" s="396"/>
      <c r="BZ561" s="396"/>
      <c r="CA561" s="396"/>
      <c r="CB561" s="396"/>
      <c r="CC561" s="396"/>
      <c r="CD561" s="396"/>
      <c r="CE561" s="396"/>
      <c r="CF561" s="396"/>
      <c r="CG561" s="396"/>
      <c r="CH561" s="396"/>
      <c r="CI561" s="396"/>
      <c r="CJ561" s="396"/>
      <c r="CK561" s="396"/>
      <c r="CL561" s="396"/>
      <c r="CM561" s="396"/>
      <c r="CN561" s="396"/>
      <c r="CO561" s="396"/>
      <c r="CP561" s="396"/>
      <c r="CQ561" s="396"/>
      <c r="CR561" s="380" t="s">
        <v>4892</v>
      </c>
      <c r="CS561" s="396"/>
      <c r="CT561" s="396"/>
      <c r="CU561" s="396"/>
      <c r="CV561" s="396"/>
      <c r="CW561" s="396"/>
      <c r="CX561" s="396"/>
      <c r="CY561" s="396"/>
      <c r="CZ561" s="396"/>
      <c r="DA561" s="396"/>
      <c r="DB561" s="396"/>
      <c r="DC561" s="396"/>
      <c r="DD561" s="396"/>
    </row>
    <row r="562" spans="37:108" ht="15" hidden="1" customHeight="1">
      <c r="AK562" s="113" t="str">
        <f t="shared" si="24"/>
        <v/>
      </c>
      <c r="AL562" s="113" t="str">
        <f t="shared" si="25"/>
        <v/>
      </c>
      <c r="AM562" s="114" t="str">
        <f t="shared" si="26"/>
        <v/>
      </c>
      <c r="AN562" s="395"/>
      <c r="AO562" s="114">
        <v>554</v>
      </c>
      <c r="AP562" s="365"/>
      <c r="AQ562" s="365"/>
      <c r="AR562" s="365"/>
      <c r="AS562" s="365"/>
      <c r="AT562" s="365"/>
      <c r="AU562" s="365"/>
      <c r="AV562" s="365"/>
      <c r="AW562" s="365"/>
      <c r="AX562" s="365"/>
      <c r="AY562" s="365"/>
      <c r="AZ562" s="365"/>
      <c r="BA562" s="365"/>
      <c r="BB562" s="365"/>
      <c r="BC562" s="365"/>
      <c r="BD562" s="365"/>
      <c r="BE562" s="365"/>
      <c r="BF562" s="365"/>
      <c r="BG562" s="365"/>
      <c r="BH562" s="365"/>
      <c r="BI562" s="114" t="s">
        <v>4893</v>
      </c>
      <c r="BJ562" s="365"/>
      <c r="BK562" s="365"/>
      <c r="BL562" s="365"/>
      <c r="BM562" s="365"/>
      <c r="BN562" s="365"/>
      <c r="BO562" s="365"/>
      <c r="BP562" s="365"/>
      <c r="BQ562" s="365"/>
      <c r="BR562" s="365"/>
      <c r="BS562" s="365"/>
      <c r="BT562" s="365"/>
      <c r="BU562" s="365"/>
      <c r="BV562" s="395"/>
      <c r="BW562" s="395"/>
      <c r="BX562" s="395"/>
      <c r="BY562" s="396"/>
      <c r="BZ562" s="396"/>
      <c r="CA562" s="396"/>
      <c r="CB562" s="396"/>
      <c r="CC562" s="396"/>
      <c r="CD562" s="396"/>
      <c r="CE562" s="396"/>
      <c r="CF562" s="396"/>
      <c r="CG562" s="396"/>
      <c r="CH562" s="396"/>
      <c r="CI562" s="396"/>
      <c r="CJ562" s="396"/>
      <c r="CK562" s="396"/>
      <c r="CL562" s="396"/>
      <c r="CM562" s="396"/>
      <c r="CN562" s="396"/>
      <c r="CO562" s="396"/>
      <c r="CP562" s="396"/>
      <c r="CQ562" s="396"/>
      <c r="CR562" s="380" t="s">
        <v>4894</v>
      </c>
      <c r="CS562" s="396"/>
      <c r="CT562" s="396"/>
      <c r="CU562" s="396"/>
      <c r="CV562" s="396"/>
      <c r="CW562" s="396"/>
      <c r="CX562" s="396"/>
      <c r="CY562" s="396"/>
      <c r="CZ562" s="396"/>
      <c r="DA562" s="396"/>
      <c r="DB562" s="396"/>
      <c r="DC562" s="396"/>
      <c r="DD562" s="396"/>
    </row>
    <row r="563" spans="37:108" ht="15" hidden="1" customHeight="1">
      <c r="AK563" s="113" t="str">
        <f t="shared" si="24"/>
        <v/>
      </c>
      <c r="AL563" s="113" t="str">
        <f t="shared" si="25"/>
        <v/>
      </c>
      <c r="AM563" s="114" t="str">
        <f t="shared" si="26"/>
        <v/>
      </c>
      <c r="AN563" s="395"/>
      <c r="AO563" s="114">
        <v>555</v>
      </c>
      <c r="AP563" s="365"/>
      <c r="AQ563" s="365"/>
      <c r="AR563" s="365"/>
      <c r="AS563" s="365"/>
      <c r="AT563" s="365"/>
      <c r="AU563" s="365"/>
      <c r="AV563" s="365"/>
      <c r="AW563" s="365"/>
      <c r="AX563" s="365"/>
      <c r="AY563" s="365"/>
      <c r="AZ563" s="365"/>
      <c r="BA563" s="365"/>
      <c r="BB563" s="365"/>
      <c r="BC563" s="365"/>
      <c r="BD563" s="365"/>
      <c r="BE563" s="365"/>
      <c r="BF563" s="365"/>
      <c r="BG563" s="365"/>
      <c r="BH563" s="365"/>
      <c r="BI563" s="114" t="s">
        <v>4895</v>
      </c>
      <c r="BJ563" s="365"/>
      <c r="BK563" s="365"/>
      <c r="BL563" s="365"/>
      <c r="BM563" s="365"/>
      <c r="BN563" s="365"/>
      <c r="BO563" s="365"/>
      <c r="BP563" s="365"/>
      <c r="BQ563" s="365"/>
      <c r="BR563" s="365"/>
      <c r="BS563" s="365"/>
      <c r="BT563" s="365"/>
      <c r="BU563" s="365"/>
      <c r="BV563" s="395"/>
      <c r="BW563" s="395"/>
      <c r="BX563" s="395"/>
      <c r="BY563" s="396"/>
      <c r="BZ563" s="396"/>
      <c r="CA563" s="396"/>
      <c r="CB563" s="396"/>
      <c r="CC563" s="396"/>
      <c r="CD563" s="396"/>
      <c r="CE563" s="396"/>
      <c r="CF563" s="396"/>
      <c r="CG563" s="396"/>
      <c r="CH563" s="396"/>
      <c r="CI563" s="396"/>
      <c r="CJ563" s="396"/>
      <c r="CK563" s="396"/>
      <c r="CL563" s="396"/>
      <c r="CM563" s="396"/>
      <c r="CN563" s="396"/>
      <c r="CO563" s="396"/>
      <c r="CP563" s="396"/>
      <c r="CQ563" s="396"/>
      <c r="CR563" s="380" t="s">
        <v>4896</v>
      </c>
      <c r="CS563" s="396"/>
      <c r="CT563" s="396"/>
      <c r="CU563" s="396"/>
      <c r="CV563" s="396"/>
      <c r="CW563" s="396"/>
      <c r="CX563" s="396"/>
      <c r="CY563" s="396"/>
      <c r="CZ563" s="396"/>
      <c r="DA563" s="396"/>
      <c r="DB563" s="396"/>
      <c r="DC563" s="396"/>
      <c r="DD563" s="396"/>
    </row>
    <row r="564" spans="37:108" ht="15" hidden="1" customHeight="1">
      <c r="AK564" s="113" t="str">
        <f t="shared" si="24"/>
        <v/>
      </c>
      <c r="AL564" s="113" t="str">
        <f t="shared" si="25"/>
        <v/>
      </c>
      <c r="AM564" s="114" t="str">
        <f t="shared" si="26"/>
        <v/>
      </c>
      <c r="AN564" s="395"/>
      <c r="AO564" s="114">
        <v>556</v>
      </c>
      <c r="AP564" s="365"/>
      <c r="AQ564" s="365"/>
      <c r="AR564" s="365"/>
      <c r="AS564" s="365"/>
      <c r="AT564" s="365"/>
      <c r="AU564" s="365"/>
      <c r="AV564" s="365"/>
      <c r="AW564" s="365"/>
      <c r="AX564" s="365"/>
      <c r="AY564" s="365"/>
      <c r="AZ564" s="365"/>
      <c r="BA564" s="365"/>
      <c r="BB564" s="365"/>
      <c r="BC564" s="365"/>
      <c r="BD564" s="365"/>
      <c r="BE564" s="365"/>
      <c r="BF564" s="365"/>
      <c r="BG564" s="365"/>
      <c r="BH564" s="365"/>
      <c r="BI564" s="114" t="s">
        <v>4897</v>
      </c>
      <c r="BJ564" s="365"/>
      <c r="BK564" s="365"/>
      <c r="BL564" s="365"/>
      <c r="BM564" s="365"/>
      <c r="BN564" s="365"/>
      <c r="BO564" s="365"/>
      <c r="BP564" s="365"/>
      <c r="BQ564" s="365"/>
      <c r="BR564" s="365"/>
      <c r="BS564" s="365"/>
      <c r="BT564" s="365"/>
      <c r="BU564" s="365"/>
      <c r="BV564" s="395"/>
      <c r="BW564" s="395"/>
      <c r="BX564" s="395"/>
      <c r="BY564" s="396"/>
      <c r="BZ564" s="396"/>
      <c r="CA564" s="396"/>
      <c r="CB564" s="396"/>
      <c r="CC564" s="396"/>
      <c r="CD564" s="396"/>
      <c r="CE564" s="396"/>
      <c r="CF564" s="396"/>
      <c r="CG564" s="396"/>
      <c r="CH564" s="396"/>
      <c r="CI564" s="396"/>
      <c r="CJ564" s="396"/>
      <c r="CK564" s="396"/>
      <c r="CL564" s="396"/>
      <c r="CM564" s="396"/>
      <c r="CN564" s="396"/>
      <c r="CO564" s="396"/>
      <c r="CP564" s="396"/>
      <c r="CQ564" s="396"/>
      <c r="CR564" s="380" t="s">
        <v>4898</v>
      </c>
      <c r="CS564" s="396"/>
      <c r="CT564" s="396"/>
      <c r="CU564" s="396"/>
      <c r="CV564" s="396"/>
      <c r="CW564" s="396"/>
      <c r="CX564" s="396"/>
      <c r="CY564" s="396"/>
      <c r="CZ564" s="396"/>
      <c r="DA564" s="396"/>
      <c r="DB564" s="396"/>
      <c r="DC564" s="396"/>
      <c r="DD564" s="396"/>
    </row>
    <row r="565" spans="37:108" ht="15" hidden="1" customHeight="1">
      <c r="AK565" s="113" t="str">
        <f t="shared" si="24"/>
        <v/>
      </c>
      <c r="AL565" s="113" t="str">
        <f t="shared" si="25"/>
        <v/>
      </c>
      <c r="AM565" s="114" t="str">
        <f t="shared" si="26"/>
        <v/>
      </c>
      <c r="AN565" s="395"/>
      <c r="AO565" s="114">
        <v>557</v>
      </c>
      <c r="AP565" s="365"/>
      <c r="AQ565" s="365"/>
      <c r="AR565" s="365"/>
      <c r="AS565" s="365"/>
      <c r="AT565" s="365"/>
      <c r="AU565" s="365"/>
      <c r="AV565" s="365"/>
      <c r="AW565" s="365"/>
      <c r="AX565" s="365"/>
      <c r="AY565" s="365"/>
      <c r="AZ565" s="365"/>
      <c r="BA565" s="365"/>
      <c r="BB565" s="365"/>
      <c r="BC565" s="365"/>
      <c r="BD565" s="365"/>
      <c r="BE565" s="365"/>
      <c r="BF565" s="365"/>
      <c r="BG565" s="365"/>
      <c r="BH565" s="365"/>
      <c r="BI565" s="114" t="s">
        <v>4899</v>
      </c>
      <c r="BJ565" s="365"/>
      <c r="BK565" s="365"/>
      <c r="BL565" s="365"/>
      <c r="BM565" s="365"/>
      <c r="BN565" s="365"/>
      <c r="BO565" s="365"/>
      <c r="BP565" s="365"/>
      <c r="BQ565" s="365"/>
      <c r="BR565" s="365"/>
      <c r="BS565" s="365"/>
      <c r="BT565" s="365"/>
      <c r="BU565" s="365"/>
      <c r="BV565" s="395"/>
      <c r="BW565" s="395"/>
      <c r="BX565" s="395"/>
      <c r="BY565" s="396"/>
      <c r="BZ565" s="396"/>
      <c r="CA565" s="396"/>
      <c r="CB565" s="396"/>
      <c r="CC565" s="396"/>
      <c r="CD565" s="396"/>
      <c r="CE565" s="396"/>
      <c r="CF565" s="396"/>
      <c r="CG565" s="396"/>
      <c r="CH565" s="396"/>
      <c r="CI565" s="396"/>
      <c r="CJ565" s="396"/>
      <c r="CK565" s="396"/>
      <c r="CL565" s="396"/>
      <c r="CM565" s="396"/>
      <c r="CN565" s="396"/>
      <c r="CO565" s="396"/>
      <c r="CP565" s="396"/>
      <c r="CQ565" s="396"/>
      <c r="CR565" s="380" t="s">
        <v>4900</v>
      </c>
      <c r="CS565" s="396"/>
      <c r="CT565" s="396"/>
      <c r="CU565" s="396"/>
      <c r="CV565" s="396"/>
      <c r="CW565" s="396"/>
      <c r="CX565" s="396"/>
      <c r="CY565" s="396"/>
      <c r="CZ565" s="396"/>
      <c r="DA565" s="396"/>
      <c r="DB565" s="396"/>
      <c r="DC565" s="396"/>
      <c r="DD565" s="396"/>
    </row>
    <row r="566" spans="37:108" ht="15" hidden="1" customHeight="1">
      <c r="AK566" s="113" t="str">
        <f t="shared" si="24"/>
        <v/>
      </c>
      <c r="AL566" s="113" t="str">
        <f t="shared" si="25"/>
        <v/>
      </c>
      <c r="AM566" s="114" t="str">
        <f t="shared" si="26"/>
        <v/>
      </c>
      <c r="AN566" s="395"/>
      <c r="AO566" s="114">
        <v>558</v>
      </c>
      <c r="AP566" s="365"/>
      <c r="AQ566" s="365"/>
      <c r="AR566" s="365"/>
      <c r="AS566" s="365"/>
      <c r="AT566" s="365"/>
      <c r="AU566" s="365"/>
      <c r="AV566" s="365"/>
      <c r="AW566" s="365"/>
      <c r="AX566" s="365"/>
      <c r="AY566" s="365"/>
      <c r="AZ566" s="365"/>
      <c r="BA566" s="365"/>
      <c r="BB566" s="365"/>
      <c r="BC566" s="365"/>
      <c r="BD566" s="365"/>
      <c r="BE566" s="365"/>
      <c r="BF566" s="365"/>
      <c r="BG566" s="365"/>
      <c r="BH566" s="365"/>
      <c r="BI566" s="114" t="s">
        <v>4901</v>
      </c>
      <c r="BJ566" s="365"/>
      <c r="BK566" s="365"/>
      <c r="BL566" s="365"/>
      <c r="BM566" s="365"/>
      <c r="BN566" s="365"/>
      <c r="BO566" s="365"/>
      <c r="BP566" s="365"/>
      <c r="BQ566" s="365"/>
      <c r="BR566" s="365"/>
      <c r="BS566" s="365"/>
      <c r="BT566" s="365"/>
      <c r="BU566" s="365"/>
      <c r="BV566" s="395"/>
      <c r="BW566" s="395"/>
      <c r="BX566" s="395"/>
      <c r="BY566" s="396"/>
      <c r="BZ566" s="396"/>
      <c r="CA566" s="396"/>
      <c r="CB566" s="396"/>
      <c r="CC566" s="396"/>
      <c r="CD566" s="396"/>
      <c r="CE566" s="396"/>
      <c r="CF566" s="396"/>
      <c r="CG566" s="396"/>
      <c r="CH566" s="396"/>
      <c r="CI566" s="396"/>
      <c r="CJ566" s="396"/>
      <c r="CK566" s="396"/>
      <c r="CL566" s="396"/>
      <c r="CM566" s="396"/>
      <c r="CN566" s="396"/>
      <c r="CO566" s="396"/>
      <c r="CP566" s="396"/>
      <c r="CQ566" s="396"/>
      <c r="CR566" s="380" t="s">
        <v>4902</v>
      </c>
      <c r="CS566" s="396"/>
      <c r="CT566" s="396"/>
      <c r="CU566" s="396"/>
      <c r="CV566" s="396"/>
      <c r="CW566" s="396"/>
      <c r="CX566" s="396"/>
      <c r="CY566" s="396"/>
      <c r="CZ566" s="396"/>
      <c r="DA566" s="396"/>
      <c r="DB566" s="396"/>
      <c r="DC566" s="396"/>
      <c r="DD566" s="396"/>
    </row>
    <row r="567" spans="37:108" ht="15" hidden="1" customHeight="1">
      <c r="AK567" s="113" t="str">
        <f t="shared" si="24"/>
        <v/>
      </c>
      <c r="AL567" s="113" t="str">
        <f t="shared" si="25"/>
        <v/>
      </c>
      <c r="AM567" s="114" t="str">
        <f t="shared" si="26"/>
        <v/>
      </c>
      <c r="AN567" s="395"/>
      <c r="AO567" s="114">
        <v>559</v>
      </c>
      <c r="AP567" s="365"/>
      <c r="AQ567" s="365"/>
      <c r="AR567" s="365"/>
      <c r="AS567" s="365"/>
      <c r="AT567" s="365"/>
      <c r="AU567" s="365"/>
      <c r="AV567" s="365"/>
      <c r="AW567" s="365"/>
      <c r="AX567" s="365"/>
      <c r="AY567" s="365"/>
      <c r="AZ567" s="365"/>
      <c r="BA567" s="365"/>
      <c r="BB567" s="365"/>
      <c r="BC567" s="365"/>
      <c r="BD567" s="365"/>
      <c r="BE567" s="365"/>
      <c r="BF567" s="365"/>
      <c r="BG567" s="365"/>
      <c r="BH567" s="365"/>
      <c r="BI567" s="114" t="s">
        <v>4903</v>
      </c>
      <c r="BJ567" s="365"/>
      <c r="BK567" s="365"/>
      <c r="BL567" s="365"/>
      <c r="BM567" s="365"/>
      <c r="BN567" s="365"/>
      <c r="BO567" s="365"/>
      <c r="BP567" s="365"/>
      <c r="BQ567" s="365"/>
      <c r="BR567" s="365"/>
      <c r="BS567" s="365"/>
      <c r="BT567" s="365"/>
      <c r="BU567" s="365"/>
      <c r="BV567" s="395"/>
      <c r="BW567" s="395"/>
      <c r="BX567" s="395"/>
      <c r="BY567" s="396"/>
      <c r="BZ567" s="396"/>
      <c r="CA567" s="396"/>
      <c r="CB567" s="396"/>
      <c r="CC567" s="396"/>
      <c r="CD567" s="396"/>
      <c r="CE567" s="396"/>
      <c r="CF567" s="396"/>
      <c r="CG567" s="396"/>
      <c r="CH567" s="396"/>
      <c r="CI567" s="396"/>
      <c r="CJ567" s="396"/>
      <c r="CK567" s="396"/>
      <c r="CL567" s="396"/>
      <c r="CM567" s="396"/>
      <c r="CN567" s="396"/>
      <c r="CO567" s="396"/>
      <c r="CP567" s="396"/>
      <c r="CQ567" s="396"/>
      <c r="CR567" s="380" t="s">
        <v>4904</v>
      </c>
      <c r="CS567" s="396"/>
      <c r="CT567" s="396"/>
      <c r="CU567" s="396"/>
      <c r="CV567" s="396"/>
      <c r="CW567" s="396"/>
      <c r="CX567" s="396"/>
      <c r="CY567" s="396"/>
      <c r="CZ567" s="396"/>
      <c r="DA567" s="396"/>
      <c r="DB567" s="396"/>
      <c r="DC567" s="396"/>
      <c r="DD567" s="396"/>
    </row>
    <row r="568" spans="37:108" ht="15" hidden="1" customHeight="1">
      <c r="AK568" s="113" t="str">
        <f t="shared" si="24"/>
        <v/>
      </c>
      <c r="AL568" s="113" t="str">
        <f t="shared" si="25"/>
        <v/>
      </c>
      <c r="AM568" s="114" t="str">
        <f t="shared" si="26"/>
        <v/>
      </c>
      <c r="AN568" s="395"/>
      <c r="AO568" s="114">
        <v>560</v>
      </c>
      <c r="AP568" s="365"/>
      <c r="AQ568" s="365"/>
      <c r="AR568" s="365"/>
      <c r="AS568" s="365"/>
      <c r="AT568" s="365"/>
      <c r="AU568" s="365"/>
      <c r="AV568" s="365"/>
      <c r="AW568" s="365"/>
      <c r="AX568" s="365"/>
      <c r="AY568" s="365"/>
      <c r="AZ568" s="365"/>
      <c r="BA568" s="365"/>
      <c r="BB568" s="365"/>
      <c r="BC568" s="365"/>
      <c r="BD568" s="365"/>
      <c r="BE568" s="365"/>
      <c r="BF568" s="365"/>
      <c r="BG568" s="365"/>
      <c r="BH568" s="365"/>
      <c r="BI568" s="114" t="s">
        <v>4905</v>
      </c>
      <c r="BJ568" s="365"/>
      <c r="BK568" s="365"/>
      <c r="BL568" s="365"/>
      <c r="BM568" s="365"/>
      <c r="BN568" s="365"/>
      <c r="BO568" s="365"/>
      <c r="BP568" s="365"/>
      <c r="BQ568" s="365"/>
      <c r="BR568" s="365"/>
      <c r="BS568" s="365"/>
      <c r="BT568" s="365"/>
      <c r="BU568" s="365"/>
      <c r="BV568" s="395"/>
      <c r="BW568" s="395"/>
      <c r="BX568" s="395"/>
      <c r="BY568" s="396"/>
      <c r="BZ568" s="396"/>
      <c r="CA568" s="396"/>
      <c r="CB568" s="396"/>
      <c r="CC568" s="396"/>
      <c r="CD568" s="396"/>
      <c r="CE568" s="396"/>
      <c r="CF568" s="396"/>
      <c r="CG568" s="396"/>
      <c r="CH568" s="396"/>
      <c r="CI568" s="396"/>
      <c r="CJ568" s="396"/>
      <c r="CK568" s="396"/>
      <c r="CL568" s="396"/>
      <c r="CM568" s="396"/>
      <c r="CN568" s="396"/>
      <c r="CO568" s="396"/>
      <c r="CP568" s="396"/>
      <c r="CQ568" s="396"/>
      <c r="CR568" s="380" t="s">
        <v>4906</v>
      </c>
      <c r="CS568" s="396"/>
      <c r="CT568" s="396"/>
      <c r="CU568" s="396"/>
      <c r="CV568" s="396"/>
      <c r="CW568" s="396"/>
      <c r="CX568" s="396"/>
      <c r="CY568" s="396"/>
      <c r="CZ568" s="396"/>
      <c r="DA568" s="396"/>
      <c r="DB568" s="396"/>
      <c r="DC568" s="396"/>
      <c r="DD568" s="396"/>
    </row>
    <row r="569" spans="37:108" ht="15" hidden="1" customHeight="1">
      <c r="AK569" s="113" t="str">
        <f t="shared" si="24"/>
        <v/>
      </c>
      <c r="AL569" s="113" t="str">
        <f t="shared" si="25"/>
        <v/>
      </c>
      <c r="AM569" s="114" t="str">
        <f t="shared" si="26"/>
        <v/>
      </c>
      <c r="AN569" s="395"/>
      <c r="AO569" s="114">
        <v>561</v>
      </c>
      <c r="AP569" s="365"/>
      <c r="AQ569" s="365"/>
      <c r="AR569" s="365"/>
      <c r="AS569" s="365"/>
      <c r="AT569" s="365"/>
      <c r="AU569" s="365"/>
      <c r="AV569" s="365"/>
      <c r="AW569" s="365"/>
      <c r="AX569" s="365"/>
      <c r="AY569" s="365"/>
      <c r="AZ569" s="365"/>
      <c r="BA569" s="365"/>
      <c r="BB569" s="365"/>
      <c r="BC569" s="365"/>
      <c r="BD569" s="365"/>
      <c r="BE569" s="365"/>
      <c r="BF569" s="365"/>
      <c r="BG569" s="365"/>
      <c r="BH569" s="365"/>
      <c r="BI569" s="114" t="s">
        <v>4907</v>
      </c>
      <c r="BJ569" s="365"/>
      <c r="BK569" s="365"/>
      <c r="BL569" s="365"/>
      <c r="BM569" s="365"/>
      <c r="BN569" s="365"/>
      <c r="BO569" s="365"/>
      <c r="BP569" s="365"/>
      <c r="BQ569" s="365"/>
      <c r="BR569" s="365"/>
      <c r="BS569" s="365"/>
      <c r="BT569" s="365"/>
      <c r="BU569" s="365"/>
      <c r="BV569" s="395"/>
      <c r="BW569" s="395"/>
      <c r="BX569" s="395"/>
      <c r="BY569" s="396"/>
      <c r="BZ569" s="396"/>
      <c r="CA569" s="396"/>
      <c r="CB569" s="396"/>
      <c r="CC569" s="396"/>
      <c r="CD569" s="396"/>
      <c r="CE569" s="396"/>
      <c r="CF569" s="396"/>
      <c r="CG569" s="396"/>
      <c r="CH569" s="396"/>
      <c r="CI569" s="396"/>
      <c r="CJ569" s="396"/>
      <c r="CK569" s="396"/>
      <c r="CL569" s="396"/>
      <c r="CM569" s="396"/>
      <c r="CN569" s="396"/>
      <c r="CO569" s="396"/>
      <c r="CP569" s="396"/>
      <c r="CQ569" s="396"/>
      <c r="CR569" s="380" t="s">
        <v>4908</v>
      </c>
      <c r="CS569" s="396"/>
      <c r="CT569" s="396"/>
      <c r="CU569" s="396"/>
      <c r="CV569" s="396"/>
      <c r="CW569" s="396"/>
      <c r="CX569" s="396"/>
      <c r="CY569" s="396"/>
      <c r="CZ569" s="396"/>
      <c r="DA569" s="396"/>
      <c r="DB569" s="396"/>
      <c r="DC569" s="396"/>
      <c r="DD569" s="396"/>
    </row>
    <row r="570" spans="37:108" ht="15" hidden="1" customHeight="1">
      <c r="AK570" s="113" t="str">
        <f t="shared" si="24"/>
        <v/>
      </c>
      <c r="AL570" s="113" t="str">
        <f t="shared" si="25"/>
        <v/>
      </c>
      <c r="AM570" s="114" t="str">
        <f t="shared" si="26"/>
        <v/>
      </c>
      <c r="AN570" s="395"/>
      <c r="AO570" s="114">
        <v>562</v>
      </c>
      <c r="AP570" s="365"/>
      <c r="AQ570" s="365"/>
      <c r="AR570" s="365"/>
      <c r="AS570" s="365"/>
      <c r="AT570" s="365"/>
      <c r="AU570" s="365"/>
      <c r="AV570" s="365"/>
      <c r="AW570" s="365"/>
      <c r="AX570" s="365"/>
      <c r="AY570" s="365"/>
      <c r="AZ570" s="365"/>
      <c r="BA570" s="365"/>
      <c r="BB570" s="365"/>
      <c r="BC570" s="365"/>
      <c r="BD570" s="365"/>
      <c r="BE570" s="365"/>
      <c r="BF570" s="365"/>
      <c r="BG570" s="365"/>
      <c r="BH570" s="365"/>
      <c r="BI570" s="114" t="s">
        <v>4909</v>
      </c>
      <c r="BJ570" s="365"/>
      <c r="BK570" s="365"/>
      <c r="BL570" s="365"/>
      <c r="BM570" s="365"/>
      <c r="BN570" s="365"/>
      <c r="BO570" s="365"/>
      <c r="BP570" s="365"/>
      <c r="BQ570" s="365"/>
      <c r="BR570" s="365"/>
      <c r="BS570" s="365"/>
      <c r="BT570" s="365"/>
      <c r="BU570" s="365"/>
      <c r="BV570" s="395"/>
      <c r="BW570" s="395"/>
      <c r="BX570" s="395"/>
      <c r="BY570" s="396"/>
      <c r="BZ570" s="396"/>
      <c r="CA570" s="396"/>
      <c r="CB570" s="396"/>
      <c r="CC570" s="396"/>
      <c r="CD570" s="396"/>
      <c r="CE570" s="396"/>
      <c r="CF570" s="396"/>
      <c r="CG570" s="396"/>
      <c r="CH570" s="396"/>
      <c r="CI570" s="396"/>
      <c r="CJ570" s="396"/>
      <c r="CK570" s="396"/>
      <c r="CL570" s="396"/>
      <c r="CM570" s="396"/>
      <c r="CN570" s="396"/>
      <c r="CO570" s="396"/>
      <c r="CP570" s="396"/>
      <c r="CQ570" s="396"/>
      <c r="CR570" s="380" t="s">
        <v>4910</v>
      </c>
      <c r="CS570" s="396"/>
      <c r="CT570" s="396"/>
      <c r="CU570" s="396"/>
      <c r="CV570" s="396"/>
      <c r="CW570" s="396"/>
      <c r="CX570" s="396"/>
      <c r="CY570" s="396"/>
      <c r="CZ570" s="396"/>
      <c r="DA570" s="396"/>
      <c r="DB570" s="396"/>
      <c r="DC570" s="396"/>
      <c r="DD570" s="396"/>
    </row>
    <row r="571" spans="37:108" ht="15" hidden="1" customHeight="1">
      <c r="AK571" s="113" t="str">
        <f t="shared" si="24"/>
        <v/>
      </c>
      <c r="AL571" s="113" t="str">
        <f t="shared" si="25"/>
        <v/>
      </c>
      <c r="AM571" s="114" t="str">
        <f t="shared" si="26"/>
        <v/>
      </c>
      <c r="AN571" s="395"/>
      <c r="AO571" s="114">
        <v>563</v>
      </c>
      <c r="AP571" s="365"/>
      <c r="AQ571" s="365"/>
      <c r="AR571" s="365"/>
      <c r="AS571" s="365"/>
      <c r="AT571" s="365"/>
      <c r="AU571" s="365"/>
      <c r="AV571" s="365"/>
      <c r="AW571" s="365"/>
      <c r="AX571" s="365"/>
      <c r="AY571" s="365"/>
      <c r="AZ571" s="365"/>
      <c r="BA571" s="365"/>
      <c r="BB571" s="365"/>
      <c r="BC571" s="365"/>
      <c r="BD571" s="365"/>
      <c r="BE571" s="365"/>
      <c r="BF571" s="365"/>
      <c r="BG571" s="365"/>
      <c r="BH571" s="365"/>
      <c r="BI571" s="114" t="s">
        <v>4911</v>
      </c>
      <c r="BJ571" s="365"/>
      <c r="BK571" s="365"/>
      <c r="BL571" s="365"/>
      <c r="BM571" s="365"/>
      <c r="BN571" s="365"/>
      <c r="BO571" s="365"/>
      <c r="BP571" s="365"/>
      <c r="BQ571" s="365"/>
      <c r="BR571" s="365"/>
      <c r="BS571" s="365"/>
      <c r="BT571" s="365"/>
      <c r="BU571" s="365"/>
      <c r="BV571" s="395"/>
      <c r="BW571" s="395"/>
      <c r="BX571" s="395"/>
      <c r="BY571" s="396"/>
      <c r="BZ571" s="396"/>
      <c r="CA571" s="396"/>
      <c r="CB571" s="396"/>
      <c r="CC571" s="396"/>
      <c r="CD571" s="396"/>
      <c r="CE571" s="396"/>
      <c r="CF571" s="396"/>
      <c r="CG571" s="396"/>
      <c r="CH571" s="396"/>
      <c r="CI571" s="396"/>
      <c r="CJ571" s="396"/>
      <c r="CK571" s="396"/>
      <c r="CL571" s="396"/>
      <c r="CM571" s="396"/>
      <c r="CN571" s="396"/>
      <c r="CO571" s="396"/>
      <c r="CP571" s="396"/>
      <c r="CQ571" s="396"/>
      <c r="CR571" s="380" t="s">
        <v>4912</v>
      </c>
      <c r="CS571" s="396"/>
      <c r="CT571" s="396"/>
      <c r="CU571" s="396"/>
      <c r="CV571" s="396"/>
      <c r="CW571" s="396"/>
      <c r="CX571" s="396"/>
      <c r="CY571" s="396"/>
      <c r="CZ571" s="396"/>
      <c r="DA571" s="396"/>
      <c r="DB571" s="396"/>
      <c r="DC571" s="396"/>
      <c r="DD571" s="396"/>
    </row>
    <row r="572" spans="37:108" ht="15" hidden="1" customHeight="1">
      <c r="AK572" s="113" t="str">
        <f t="shared" si="24"/>
        <v/>
      </c>
      <c r="AL572" s="113" t="str">
        <f t="shared" si="25"/>
        <v/>
      </c>
      <c r="AM572" s="114" t="str">
        <f t="shared" si="26"/>
        <v/>
      </c>
      <c r="AN572" s="395"/>
      <c r="AO572" s="114">
        <v>564</v>
      </c>
      <c r="AP572" s="365"/>
      <c r="AQ572" s="365"/>
      <c r="AR572" s="365"/>
      <c r="AS572" s="365"/>
      <c r="AT572" s="365"/>
      <c r="AU572" s="365"/>
      <c r="AV572" s="365"/>
      <c r="AW572" s="365"/>
      <c r="AX572" s="365"/>
      <c r="AY572" s="365"/>
      <c r="AZ572" s="365"/>
      <c r="BA572" s="365"/>
      <c r="BB572" s="365"/>
      <c r="BC572" s="365"/>
      <c r="BD572" s="365"/>
      <c r="BE572" s="365"/>
      <c r="BF572" s="365"/>
      <c r="BG572" s="365"/>
      <c r="BH572" s="365"/>
      <c r="BI572" s="114" t="s">
        <v>4913</v>
      </c>
      <c r="BJ572" s="365"/>
      <c r="BK572" s="365"/>
      <c r="BL572" s="365"/>
      <c r="BM572" s="365"/>
      <c r="BN572" s="365"/>
      <c r="BO572" s="365"/>
      <c r="BP572" s="365"/>
      <c r="BQ572" s="365"/>
      <c r="BR572" s="365"/>
      <c r="BS572" s="365"/>
      <c r="BT572" s="365"/>
      <c r="BU572" s="365"/>
      <c r="BV572" s="395"/>
      <c r="BW572" s="395"/>
      <c r="BX572" s="395"/>
      <c r="BY572" s="396"/>
      <c r="BZ572" s="396"/>
      <c r="CA572" s="396"/>
      <c r="CB572" s="396"/>
      <c r="CC572" s="396"/>
      <c r="CD572" s="396"/>
      <c r="CE572" s="396"/>
      <c r="CF572" s="396"/>
      <c r="CG572" s="396"/>
      <c r="CH572" s="396"/>
      <c r="CI572" s="396"/>
      <c r="CJ572" s="396"/>
      <c r="CK572" s="396"/>
      <c r="CL572" s="396"/>
      <c r="CM572" s="396"/>
      <c r="CN572" s="396"/>
      <c r="CO572" s="396"/>
      <c r="CP572" s="396"/>
      <c r="CQ572" s="396"/>
      <c r="CR572" s="380" t="s">
        <v>4914</v>
      </c>
      <c r="CS572" s="396"/>
      <c r="CT572" s="396"/>
      <c r="CU572" s="396"/>
      <c r="CV572" s="396"/>
      <c r="CW572" s="396"/>
      <c r="CX572" s="396"/>
      <c r="CY572" s="396"/>
      <c r="CZ572" s="396"/>
      <c r="DA572" s="396"/>
      <c r="DB572" s="396"/>
      <c r="DC572" s="396"/>
      <c r="DD572" s="396"/>
    </row>
    <row r="573" spans="37:108" ht="15" hidden="1" customHeight="1">
      <c r="AK573" s="113" t="str">
        <f t="shared" si="24"/>
        <v/>
      </c>
      <c r="AL573" s="113" t="str">
        <f t="shared" si="25"/>
        <v/>
      </c>
      <c r="AM573" s="114" t="str">
        <f t="shared" si="26"/>
        <v/>
      </c>
      <c r="AN573" s="395"/>
      <c r="AO573" s="114">
        <v>565</v>
      </c>
      <c r="AP573" s="365"/>
      <c r="AQ573" s="365"/>
      <c r="AR573" s="365"/>
      <c r="AS573" s="365"/>
      <c r="AT573" s="365"/>
      <c r="AU573" s="365"/>
      <c r="AV573" s="365"/>
      <c r="AW573" s="365"/>
      <c r="AX573" s="365"/>
      <c r="AY573" s="365"/>
      <c r="AZ573" s="365"/>
      <c r="BA573" s="365"/>
      <c r="BB573" s="365"/>
      <c r="BC573" s="365"/>
      <c r="BD573" s="365"/>
      <c r="BE573" s="365"/>
      <c r="BF573" s="365"/>
      <c r="BG573" s="365"/>
      <c r="BH573" s="365"/>
      <c r="BI573" s="114" t="s">
        <v>4915</v>
      </c>
      <c r="BJ573" s="365"/>
      <c r="BK573" s="365"/>
      <c r="BL573" s="365"/>
      <c r="BM573" s="365"/>
      <c r="BN573" s="365"/>
      <c r="BO573" s="365"/>
      <c r="BP573" s="365"/>
      <c r="BQ573" s="365"/>
      <c r="BR573" s="365"/>
      <c r="BS573" s="365"/>
      <c r="BT573" s="365"/>
      <c r="BU573" s="365"/>
      <c r="BV573" s="395"/>
      <c r="BW573" s="395"/>
      <c r="BX573" s="395"/>
      <c r="BY573" s="396"/>
      <c r="BZ573" s="396"/>
      <c r="CA573" s="396"/>
      <c r="CB573" s="396"/>
      <c r="CC573" s="396"/>
      <c r="CD573" s="396"/>
      <c r="CE573" s="396"/>
      <c r="CF573" s="396"/>
      <c r="CG573" s="396"/>
      <c r="CH573" s="396"/>
      <c r="CI573" s="396"/>
      <c r="CJ573" s="396"/>
      <c r="CK573" s="396"/>
      <c r="CL573" s="396"/>
      <c r="CM573" s="396"/>
      <c r="CN573" s="396"/>
      <c r="CO573" s="396"/>
      <c r="CP573" s="396"/>
      <c r="CQ573" s="396"/>
      <c r="CR573" s="380" t="s">
        <v>4916</v>
      </c>
      <c r="CS573" s="396"/>
      <c r="CT573" s="396"/>
      <c r="CU573" s="396"/>
      <c r="CV573" s="396"/>
      <c r="CW573" s="396"/>
      <c r="CX573" s="396"/>
      <c r="CY573" s="396"/>
      <c r="CZ573" s="396"/>
      <c r="DA573" s="396"/>
      <c r="DB573" s="396"/>
      <c r="DC573" s="396"/>
      <c r="DD573" s="396"/>
    </row>
    <row r="574" spans="37:108" ht="15" hidden="1" customHeight="1">
      <c r="AK574" s="113" t="str">
        <f t="shared" si="24"/>
        <v/>
      </c>
      <c r="AL574" s="113" t="str">
        <f t="shared" si="25"/>
        <v/>
      </c>
      <c r="AM574" s="114" t="str">
        <f t="shared" si="26"/>
        <v/>
      </c>
      <c r="AN574" s="395"/>
      <c r="AO574" s="114">
        <v>566</v>
      </c>
      <c r="AP574" s="365"/>
      <c r="AQ574" s="365"/>
      <c r="AR574" s="365"/>
      <c r="AS574" s="365"/>
      <c r="AT574" s="365"/>
      <c r="AU574" s="365"/>
      <c r="AV574" s="365"/>
      <c r="AW574" s="365"/>
      <c r="AX574" s="365"/>
      <c r="AY574" s="365"/>
      <c r="AZ574" s="365"/>
      <c r="BA574" s="365"/>
      <c r="BB574" s="365"/>
      <c r="BC574" s="365"/>
      <c r="BD574" s="365"/>
      <c r="BE574" s="365"/>
      <c r="BF574" s="365"/>
      <c r="BG574" s="365"/>
      <c r="BH574" s="365"/>
      <c r="BI574" s="114" t="s">
        <v>4917</v>
      </c>
      <c r="BJ574" s="365"/>
      <c r="BK574" s="365"/>
      <c r="BL574" s="365"/>
      <c r="BM574" s="365"/>
      <c r="BN574" s="365"/>
      <c r="BO574" s="365"/>
      <c r="BP574" s="365"/>
      <c r="BQ574" s="365"/>
      <c r="BR574" s="365"/>
      <c r="BS574" s="365"/>
      <c r="BT574" s="365"/>
      <c r="BU574" s="365"/>
      <c r="BV574" s="395"/>
      <c r="BW574" s="395"/>
      <c r="BX574" s="395"/>
      <c r="BY574" s="396"/>
      <c r="BZ574" s="396"/>
      <c r="CA574" s="396"/>
      <c r="CB574" s="396"/>
      <c r="CC574" s="396"/>
      <c r="CD574" s="396"/>
      <c r="CE574" s="396"/>
      <c r="CF574" s="396"/>
      <c r="CG574" s="396"/>
      <c r="CH574" s="396"/>
      <c r="CI574" s="396"/>
      <c r="CJ574" s="396"/>
      <c r="CK574" s="396"/>
      <c r="CL574" s="396"/>
      <c r="CM574" s="396"/>
      <c r="CN574" s="396"/>
      <c r="CO574" s="396"/>
      <c r="CP574" s="396"/>
      <c r="CQ574" s="396"/>
      <c r="CR574" s="380" t="s">
        <v>4918</v>
      </c>
      <c r="CS574" s="396"/>
      <c r="CT574" s="396"/>
      <c r="CU574" s="396"/>
      <c r="CV574" s="396"/>
      <c r="CW574" s="396"/>
      <c r="CX574" s="396"/>
      <c r="CY574" s="396"/>
      <c r="CZ574" s="396"/>
      <c r="DA574" s="396"/>
      <c r="DB574" s="396"/>
      <c r="DC574" s="396"/>
      <c r="DD574" s="396"/>
    </row>
    <row r="575" spans="37:108" ht="15" hidden="1" customHeight="1">
      <c r="AK575" s="113" t="str">
        <f t="shared" si="24"/>
        <v/>
      </c>
      <c r="AL575" s="113" t="str">
        <f t="shared" si="25"/>
        <v/>
      </c>
      <c r="AM575" s="114" t="str">
        <f t="shared" si="26"/>
        <v/>
      </c>
      <c r="AN575" s="395"/>
      <c r="AO575" s="114">
        <v>567</v>
      </c>
      <c r="AP575" s="365"/>
      <c r="AQ575" s="365"/>
      <c r="AR575" s="365"/>
      <c r="AS575" s="365"/>
      <c r="AT575" s="365"/>
      <c r="AU575" s="365"/>
      <c r="AV575" s="365"/>
      <c r="AW575" s="365"/>
      <c r="AX575" s="365"/>
      <c r="AY575" s="365"/>
      <c r="AZ575" s="365"/>
      <c r="BA575" s="365"/>
      <c r="BB575" s="365"/>
      <c r="BC575" s="365"/>
      <c r="BD575" s="365"/>
      <c r="BE575" s="365"/>
      <c r="BF575" s="365"/>
      <c r="BG575" s="365"/>
      <c r="BH575" s="365"/>
      <c r="BI575" s="114" t="s">
        <v>4919</v>
      </c>
      <c r="BJ575" s="365"/>
      <c r="BK575" s="365"/>
      <c r="BL575" s="365"/>
      <c r="BM575" s="365"/>
      <c r="BN575" s="365"/>
      <c r="BO575" s="365"/>
      <c r="BP575" s="365"/>
      <c r="BQ575" s="365"/>
      <c r="BR575" s="365"/>
      <c r="BS575" s="365"/>
      <c r="BT575" s="365"/>
      <c r="BU575" s="365"/>
      <c r="BV575" s="395"/>
      <c r="BW575" s="395"/>
      <c r="BX575" s="395"/>
      <c r="BY575" s="396"/>
      <c r="BZ575" s="396"/>
      <c r="CA575" s="396"/>
      <c r="CB575" s="396"/>
      <c r="CC575" s="396"/>
      <c r="CD575" s="396"/>
      <c r="CE575" s="396"/>
      <c r="CF575" s="396"/>
      <c r="CG575" s="396"/>
      <c r="CH575" s="396"/>
      <c r="CI575" s="396"/>
      <c r="CJ575" s="396"/>
      <c r="CK575" s="396"/>
      <c r="CL575" s="396"/>
      <c r="CM575" s="396"/>
      <c r="CN575" s="396"/>
      <c r="CO575" s="396"/>
      <c r="CP575" s="396"/>
      <c r="CQ575" s="396"/>
      <c r="CR575" s="380" t="s">
        <v>4920</v>
      </c>
      <c r="CS575" s="396"/>
      <c r="CT575" s="396"/>
      <c r="CU575" s="396"/>
      <c r="CV575" s="396"/>
      <c r="CW575" s="396"/>
      <c r="CX575" s="396"/>
      <c r="CY575" s="396"/>
      <c r="CZ575" s="396"/>
      <c r="DA575" s="396"/>
      <c r="DB575" s="396"/>
      <c r="DC575" s="396"/>
      <c r="DD575" s="396"/>
    </row>
    <row r="576" spans="37:108" ht="15" hidden="1" customHeight="1">
      <c r="AK576" s="113" t="str">
        <f t="shared" si="24"/>
        <v/>
      </c>
      <c r="AL576" s="113" t="str">
        <f t="shared" si="25"/>
        <v/>
      </c>
      <c r="AM576" s="114" t="str">
        <f t="shared" si="26"/>
        <v/>
      </c>
      <c r="AN576" s="395"/>
      <c r="AO576" s="114">
        <v>568</v>
      </c>
      <c r="AP576" s="365"/>
      <c r="AQ576" s="365"/>
      <c r="AR576" s="365"/>
      <c r="AS576" s="365"/>
      <c r="AT576" s="365"/>
      <c r="AU576" s="365"/>
      <c r="AV576" s="365"/>
      <c r="AW576" s="365"/>
      <c r="AX576" s="365"/>
      <c r="AY576" s="365"/>
      <c r="AZ576" s="365"/>
      <c r="BA576" s="365"/>
      <c r="BB576" s="365"/>
      <c r="BC576" s="365"/>
      <c r="BD576" s="365"/>
      <c r="BE576" s="365"/>
      <c r="BF576" s="365"/>
      <c r="BG576" s="365"/>
      <c r="BH576" s="365"/>
      <c r="BI576" s="114" t="s">
        <v>4921</v>
      </c>
      <c r="BJ576" s="365"/>
      <c r="BK576" s="365"/>
      <c r="BL576" s="365"/>
      <c r="BM576" s="365"/>
      <c r="BN576" s="365"/>
      <c r="BO576" s="365"/>
      <c r="BP576" s="365"/>
      <c r="BQ576" s="365"/>
      <c r="BR576" s="365"/>
      <c r="BS576" s="365"/>
      <c r="BT576" s="365"/>
      <c r="BU576" s="365"/>
      <c r="BV576" s="395"/>
      <c r="BW576" s="395"/>
      <c r="BX576" s="395"/>
      <c r="BY576" s="396"/>
      <c r="BZ576" s="396"/>
      <c r="CA576" s="396"/>
      <c r="CB576" s="396"/>
      <c r="CC576" s="396"/>
      <c r="CD576" s="396"/>
      <c r="CE576" s="396"/>
      <c r="CF576" s="396"/>
      <c r="CG576" s="396"/>
      <c r="CH576" s="396"/>
      <c r="CI576" s="396"/>
      <c r="CJ576" s="396"/>
      <c r="CK576" s="396"/>
      <c r="CL576" s="396"/>
      <c r="CM576" s="396"/>
      <c r="CN576" s="396"/>
      <c r="CO576" s="396"/>
      <c r="CP576" s="396"/>
      <c r="CQ576" s="396"/>
      <c r="CR576" s="380" t="s">
        <v>4922</v>
      </c>
      <c r="CS576" s="396"/>
      <c r="CT576" s="396"/>
      <c r="CU576" s="396"/>
      <c r="CV576" s="396"/>
      <c r="CW576" s="396"/>
      <c r="CX576" s="396"/>
      <c r="CY576" s="396"/>
      <c r="CZ576" s="396"/>
      <c r="DA576" s="396"/>
      <c r="DB576" s="396"/>
      <c r="DC576" s="396"/>
      <c r="DD576" s="396"/>
    </row>
    <row r="577" spans="37:108" ht="15" hidden="1" customHeight="1">
      <c r="AK577" s="113" t="str">
        <f t="shared" si="24"/>
        <v/>
      </c>
      <c r="AL577" s="113" t="str">
        <f t="shared" si="25"/>
        <v/>
      </c>
      <c r="AM577" s="114" t="str">
        <f t="shared" si="26"/>
        <v/>
      </c>
      <c r="AN577" s="395"/>
      <c r="AO577" s="114">
        <v>569</v>
      </c>
      <c r="AP577" s="365"/>
      <c r="AQ577" s="365"/>
      <c r="AR577" s="365"/>
      <c r="AS577" s="365"/>
      <c r="AT577" s="365"/>
      <c r="AU577" s="365"/>
      <c r="AV577" s="365"/>
      <c r="AW577" s="365"/>
      <c r="AX577" s="365"/>
      <c r="AY577" s="365"/>
      <c r="AZ577" s="365"/>
      <c r="BA577" s="365"/>
      <c r="BB577" s="365"/>
      <c r="BC577" s="365"/>
      <c r="BD577" s="365"/>
      <c r="BE577" s="365"/>
      <c r="BF577" s="365"/>
      <c r="BG577" s="365"/>
      <c r="BH577" s="365"/>
      <c r="BI577" s="114" t="s">
        <v>4923</v>
      </c>
      <c r="BJ577" s="365"/>
      <c r="BK577" s="365"/>
      <c r="BL577" s="365"/>
      <c r="BM577" s="365"/>
      <c r="BN577" s="365"/>
      <c r="BO577" s="365"/>
      <c r="BP577" s="365"/>
      <c r="BQ577" s="365"/>
      <c r="BR577" s="365"/>
      <c r="BS577" s="365"/>
      <c r="BT577" s="365"/>
      <c r="BU577" s="365"/>
      <c r="BV577" s="395"/>
      <c r="BW577" s="395"/>
      <c r="BX577" s="395"/>
      <c r="BY577" s="396"/>
      <c r="BZ577" s="396"/>
      <c r="CA577" s="396"/>
      <c r="CB577" s="396"/>
      <c r="CC577" s="396"/>
      <c r="CD577" s="396"/>
      <c r="CE577" s="396"/>
      <c r="CF577" s="396"/>
      <c r="CG577" s="396"/>
      <c r="CH577" s="396"/>
      <c r="CI577" s="396"/>
      <c r="CJ577" s="396"/>
      <c r="CK577" s="396"/>
      <c r="CL577" s="396"/>
      <c r="CM577" s="396"/>
      <c r="CN577" s="396"/>
      <c r="CO577" s="396"/>
      <c r="CP577" s="396"/>
      <c r="CQ577" s="396"/>
      <c r="CR577" s="380" t="s">
        <v>4924</v>
      </c>
      <c r="CS577" s="396"/>
      <c r="CT577" s="396"/>
      <c r="CU577" s="396"/>
      <c r="CV577" s="396"/>
      <c r="CW577" s="396"/>
      <c r="CX577" s="396"/>
      <c r="CY577" s="396"/>
      <c r="CZ577" s="396"/>
      <c r="DA577" s="396"/>
      <c r="DB577" s="396"/>
      <c r="DC577" s="396"/>
      <c r="DD577" s="396"/>
    </row>
    <row r="578" spans="37:108" ht="15" hidden="1" customHeight="1">
      <c r="AK578" s="113" t="str">
        <f t="shared" si="24"/>
        <v/>
      </c>
      <c r="AL578" s="113" t="str">
        <f t="shared" si="25"/>
        <v/>
      </c>
      <c r="AM578" s="114" t="str">
        <f t="shared" si="26"/>
        <v/>
      </c>
      <c r="AN578" s="395"/>
      <c r="AO578" s="114">
        <v>570</v>
      </c>
      <c r="AP578" s="365"/>
      <c r="AQ578" s="365"/>
      <c r="AR578" s="365"/>
      <c r="AS578" s="365"/>
      <c r="AT578" s="365"/>
      <c r="AU578" s="365"/>
      <c r="AV578" s="365"/>
      <c r="AW578" s="365"/>
      <c r="AX578" s="365"/>
      <c r="AY578" s="365"/>
      <c r="AZ578" s="365"/>
      <c r="BA578" s="365"/>
      <c r="BB578" s="365"/>
      <c r="BC578" s="365"/>
      <c r="BD578" s="365"/>
      <c r="BE578" s="365"/>
      <c r="BF578" s="365"/>
      <c r="BG578" s="365"/>
      <c r="BH578" s="365"/>
      <c r="BI578" s="114" t="s">
        <v>4925</v>
      </c>
      <c r="BJ578" s="365"/>
      <c r="BK578" s="365"/>
      <c r="BL578" s="365"/>
      <c r="BM578" s="365"/>
      <c r="BN578" s="365"/>
      <c r="BO578" s="365"/>
      <c r="BP578" s="365"/>
      <c r="BQ578" s="365"/>
      <c r="BR578" s="365"/>
      <c r="BS578" s="365"/>
      <c r="BT578" s="365"/>
      <c r="BU578" s="365"/>
      <c r="BV578" s="395"/>
      <c r="BW578" s="395"/>
      <c r="BX578" s="395"/>
      <c r="BY578" s="396"/>
      <c r="BZ578" s="396"/>
      <c r="CA578" s="396"/>
      <c r="CB578" s="396"/>
      <c r="CC578" s="396"/>
      <c r="CD578" s="396"/>
      <c r="CE578" s="396"/>
      <c r="CF578" s="396"/>
      <c r="CG578" s="396"/>
      <c r="CH578" s="396"/>
      <c r="CI578" s="396"/>
      <c r="CJ578" s="396"/>
      <c r="CK578" s="396"/>
      <c r="CL578" s="396"/>
      <c r="CM578" s="396"/>
      <c r="CN578" s="396"/>
      <c r="CO578" s="396"/>
      <c r="CP578" s="396"/>
      <c r="CQ578" s="396"/>
      <c r="CR578" s="380" t="s">
        <v>4926</v>
      </c>
      <c r="CS578" s="396"/>
      <c r="CT578" s="396"/>
      <c r="CU578" s="396"/>
      <c r="CV578" s="396"/>
      <c r="CW578" s="396"/>
      <c r="CX578" s="396"/>
      <c r="CY578" s="396"/>
      <c r="CZ578" s="396"/>
      <c r="DA578" s="396"/>
      <c r="DB578" s="396"/>
      <c r="DC578" s="396"/>
      <c r="DD578" s="396"/>
    </row>
    <row r="579" spans="37:108" ht="15" hidden="1" customHeight="1">
      <c r="AK579" s="113" t="str">
        <f t="shared" si="24"/>
        <v/>
      </c>
      <c r="AL579" s="113" t="str">
        <f t="shared" si="25"/>
        <v/>
      </c>
      <c r="AM579" s="114" t="str">
        <f t="shared" si="26"/>
        <v/>
      </c>
      <c r="AN579" s="395"/>
      <c r="AO579" s="114">
        <v>571</v>
      </c>
      <c r="AP579" s="365"/>
      <c r="AQ579" s="365"/>
      <c r="AR579" s="365"/>
      <c r="AS579" s="365"/>
      <c r="AT579" s="365"/>
      <c r="AU579" s="365"/>
      <c r="AV579" s="365"/>
      <c r="AW579" s="365"/>
      <c r="AX579" s="365"/>
      <c r="AY579" s="365"/>
      <c r="AZ579" s="365"/>
      <c r="BA579" s="365"/>
      <c r="BB579" s="365"/>
      <c r="BC579" s="365"/>
      <c r="BD579" s="365"/>
      <c r="BE579" s="365"/>
      <c r="BF579" s="365"/>
      <c r="BG579" s="365"/>
      <c r="BH579" s="365"/>
      <c r="BI579" s="114" t="s">
        <v>4927</v>
      </c>
      <c r="BJ579" s="365"/>
      <c r="BK579" s="365"/>
      <c r="BL579" s="365"/>
      <c r="BM579" s="365"/>
      <c r="BN579" s="365"/>
      <c r="BO579" s="365"/>
      <c r="BP579" s="365"/>
      <c r="BQ579" s="365"/>
      <c r="BR579" s="365"/>
      <c r="BS579" s="365"/>
      <c r="BT579" s="365"/>
      <c r="BU579" s="365"/>
      <c r="BV579" s="395"/>
      <c r="BW579" s="395"/>
      <c r="BX579" s="395"/>
      <c r="BY579" s="396"/>
      <c r="BZ579" s="396"/>
      <c r="CA579" s="396"/>
      <c r="CB579" s="396"/>
      <c r="CC579" s="396"/>
      <c r="CD579" s="396"/>
      <c r="CE579" s="396"/>
      <c r="CF579" s="396"/>
      <c r="CG579" s="396"/>
      <c r="CH579" s="396"/>
      <c r="CI579" s="396"/>
      <c r="CJ579" s="396"/>
      <c r="CK579" s="396"/>
      <c r="CL579" s="396"/>
      <c r="CM579" s="396"/>
      <c r="CN579" s="396"/>
      <c r="CO579" s="396"/>
      <c r="CP579" s="396"/>
      <c r="CQ579" s="396"/>
      <c r="CR579" s="380" t="s">
        <v>4928</v>
      </c>
      <c r="CS579" s="396"/>
      <c r="CT579" s="396"/>
      <c r="CU579" s="396"/>
      <c r="CV579" s="396"/>
      <c r="CW579" s="396"/>
      <c r="CX579" s="396"/>
      <c r="CY579" s="396"/>
      <c r="CZ579" s="396"/>
      <c r="DA579" s="396"/>
      <c r="DB579" s="396"/>
      <c r="DC579" s="396"/>
      <c r="DD579" s="396"/>
    </row>
    <row r="580" spans="37:108" ht="15" hidden="1" customHeight="1">
      <c r="AK580" s="113" t="str">
        <f t="shared" si="24"/>
        <v/>
      </c>
      <c r="AL580" s="113" t="str">
        <f t="shared" si="25"/>
        <v/>
      </c>
      <c r="AM580" s="114" t="str">
        <f t="shared" si="26"/>
        <v/>
      </c>
      <c r="AN580" s="395"/>
      <c r="AO580" s="114">
        <v>572</v>
      </c>
      <c r="AP580" s="365"/>
      <c r="AQ580" s="365"/>
      <c r="AR580" s="365"/>
      <c r="AS580" s="365"/>
      <c r="AT580" s="365"/>
      <c r="AU580" s="365"/>
      <c r="AV580" s="365"/>
      <c r="AW580" s="365"/>
      <c r="AX580" s="365"/>
      <c r="AY580" s="365"/>
      <c r="AZ580" s="365"/>
      <c r="BA580" s="365"/>
      <c r="BB580" s="365"/>
      <c r="BC580" s="365"/>
      <c r="BD580" s="365"/>
      <c r="BE580" s="365"/>
      <c r="BF580" s="365"/>
      <c r="BG580" s="365"/>
      <c r="BH580" s="365"/>
      <c r="BI580" s="365">
        <v>20999</v>
      </c>
      <c r="BJ580" s="365"/>
      <c r="BK580" s="365"/>
      <c r="BL580" s="365"/>
      <c r="BM580" s="365"/>
      <c r="BN580" s="365"/>
      <c r="BO580" s="365"/>
      <c r="BP580" s="365"/>
      <c r="BQ580" s="365"/>
      <c r="BR580" s="365"/>
      <c r="BS580" s="365"/>
      <c r="BT580" s="365"/>
      <c r="BU580" s="365"/>
      <c r="BV580" s="395"/>
      <c r="BW580" s="395"/>
      <c r="BX580" s="395"/>
      <c r="BY580" s="396"/>
      <c r="BZ580" s="396"/>
      <c r="CA580" s="396"/>
      <c r="CB580" s="396"/>
      <c r="CC580" s="396"/>
      <c r="CD580" s="396"/>
      <c r="CE580" s="396"/>
      <c r="CF580" s="396"/>
      <c r="CG580" s="396"/>
      <c r="CH580" s="396"/>
      <c r="CI580" s="396"/>
      <c r="CJ580" s="396"/>
      <c r="CK580" s="396"/>
      <c r="CL580" s="396"/>
      <c r="CM580" s="396"/>
      <c r="CN580" s="396"/>
      <c r="CO580" s="396"/>
      <c r="CP580" s="396"/>
      <c r="CQ580" s="396"/>
      <c r="CR580" s="380" t="s">
        <v>385</v>
      </c>
      <c r="CS580" s="396"/>
      <c r="CT580" s="396"/>
      <c r="CU580" s="396"/>
      <c r="CV580" s="396"/>
      <c r="CW580" s="396"/>
      <c r="CX580" s="396"/>
      <c r="CY580" s="396"/>
      <c r="CZ580" s="396"/>
      <c r="DA580" s="396"/>
      <c r="DB580" s="396"/>
      <c r="DC580" s="396"/>
      <c r="DD580" s="396"/>
    </row>
  </sheetData>
  <sheetProtection algorithmName="SHA-512" hashValue="STjav4rOdaFsKR5oN/uflnmZq43iabGoWgk7n058H+d1+TTt2rAlill5oGrQ0lQUuPQCC7J+MWmHgrvjxNLWCg==" saltValue="qR9Y03GJIMgp9IZ8O+8wvA==" spinCount="100000" sheet="1" objects="1" scenarios="1"/>
  <mergeCells count="69">
    <mergeCell ref="G123:Q123"/>
    <mergeCell ref="U123:AC123"/>
    <mergeCell ref="H113:AC113"/>
    <mergeCell ref="C117:AC117"/>
    <mergeCell ref="G119:AC119"/>
    <mergeCell ref="K120:AC120"/>
    <mergeCell ref="G121:AC121"/>
    <mergeCell ref="I122:AC122"/>
    <mergeCell ref="H111:AC111"/>
    <mergeCell ref="F96:J96"/>
    <mergeCell ref="K96:Z96"/>
    <mergeCell ref="F97:J97"/>
    <mergeCell ref="K97:Z97"/>
    <mergeCell ref="F98:J98"/>
    <mergeCell ref="K98:Z98"/>
    <mergeCell ref="F99:J99"/>
    <mergeCell ref="K99:Z99"/>
    <mergeCell ref="D105:AC105"/>
    <mergeCell ref="D109:AC109"/>
    <mergeCell ref="C101:AC101"/>
    <mergeCell ref="D65:AC65"/>
    <mergeCell ref="D67:AC67"/>
    <mergeCell ref="C69:AC69"/>
    <mergeCell ref="F95:J95"/>
    <mergeCell ref="K95:Z95"/>
    <mergeCell ref="C71:AC71"/>
    <mergeCell ref="C73:AC73"/>
    <mergeCell ref="D75:AC75"/>
    <mergeCell ref="C77:AC77"/>
    <mergeCell ref="C79:AC79"/>
    <mergeCell ref="C81:AC81"/>
    <mergeCell ref="C85:AC85"/>
    <mergeCell ref="C87:AC87"/>
    <mergeCell ref="C89:AC89"/>
    <mergeCell ref="C91:AC91"/>
    <mergeCell ref="C93:AC93"/>
    <mergeCell ref="C11:K11"/>
    <mergeCell ref="O11:AC11"/>
    <mergeCell ref="C14:AC14"/>
    <mergeCell ref="C17:AC17"/>
    <mergeCell ref="C29:AC29"/>
    <mergeCell ref="C19:AC19"/>
    <mergeCell ref="C21:AC21"/>
    <mergeCell ref="D23:AC23"/>
    <mergeCell ref="C25:AC25"/>
    <mergeCell ref="C27:AC27"/>
    <mergeCell ref="B1:AD1"/>
    <mergeCell ref="B3:AD3"/>
    <mergeCell ref="B5:AD5"/>
    <mergeCell ref="AA7:AD7"/>
    <mergeCell ref="B8:L8"/>
    <mergeCell ref="N8:O8"/>
    <mergeCell ref="C57:AC57"/>
    <mergeCell ref="D59:AC59"/>
    <mergeCell ref="D61:AC61"/>
    <mergeCell ref="D63:AC63"/>
    <mergeCell ref="C33:AC33"/>
    <mergeCell ref="D55:AC55"/>
    <mergeCell ref="C49:AC49"/>
    <mergeCell ref="C31:AC31"/>
    <mergeCell ref="C35:AC35"/>
    <mergeCell ref="C47:AC47"/>
    <mergeCell ref="C51:AC51"/>
    <mergeCell ref="C53:AC53"/>
    <mergeCell ref="D37:AC37"/>
    <mergeCell ref="C39:AC39"/>
    <mergeCell ref="C41:AC41"/>
    <mergeCell ref="C43:AC43"/>
    <mergeCell ref="C45:AC45"/>
  </mergeCells>
  <dataValidations count="1">
    <dataValidation type="list" allowBlank="1" showInputMessage="1" showErrorMessage="1" sqref="B8:L8" xr:uid="{B3A25991-CF54-4D94-8BB3-1746D97C7B74}">
      <formula1>$AH$9:$AH$41</formula1>
    </dataValidation>
  </dataValidations>
  <hyperlinks>
    <hyperlink ref="AA7:AD7" location="Índice!B9" display="Índice" xr:uid="{A1FE4DC2-FDC9-4BF5-8AFF-D4273268DB3E}"/>
    <hyperlink ref="I122" r:id="rId1" xr:uid="{4F926B18-22C7-437B-B855-9190715F4184}"/>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3
Presentación</oddHeader>
    <oddFooter>&amp;LCenso Nacional de Gobiernos Estatales 2024&amp;R&amp;P de &amp;N</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29645-78A1-4C4F-B114-C387439B04CF}">
  <sheetPr codeName="Hoja3"/>
  <dimension ref="A1:AE56"/>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16384" width="11.42578125" hidden="1"/>
  </cols>
  <sheetData>
    <row r="1" spans="1:30" s="1" customFormat="1" ht="173.25" customHeight="1">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row>
    <row r="2" spans="1:30" s="2" customFormat="1" ht="15" customHeight="1"/>
    <row r="3" spans="1:30" s="3" customFormat="1" ht="45" customHeight="1">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row>
    <row r="4" spans="1:30" s="2" customFormat="1" ht="15" customHeight="1"/>
    <row r="5" spans="1:30" s="3" customFormat="1" ht="60" customHeight="1">
      <c r="B5" s="426" t="s">
        <v>4929</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row>
    <row r="6" spans="1:30" s="2" customFormat="1" ht="15" customHeight="1"/>
    <row r="7" spans="1:30" s="3" customFormat="1" ht="15" customHeight="1" thickBot="1">
      <c r="A7" s="10"/>
      <c r="B7" s="4" t="s">
        <v>3</v>
      </c>
      <c r="C7"/>
      <c r="D7"/>
      <c r="E7"/>
      <c r="F7"/>
      <c r="G7"/>
      <c r="H7"/>
      <c r="I7"/>
      <c r="J7"/>
      <c r="K7"/>
      <c r="L7"/>
      <c r="M7"/>
      <c r="N7" s="4" t="s">
        <v>4</v>
      </c>
      <c r="O7"/>
      <c r="AA7" s="463" t="s">
        <v>2</v>
      </c>
      <c r="AB7" s="463"/>
      <c r="AC7" s="463"/>
      <c r="AD7" s="463"/>
    </row>
    <row r="8" spans="1:30" s="3" customFormat="1" ht="15" customHeight="1" thickBot="1">
      <c r="A8" s="10"/>
      <c r="B8" s="428" t="str">
        <f>IF(Presentación!B8="","",Presentación!B8)</f>
        <v/>
      </c>
      <c r="C8" s="429"/>
      <c r="D8" s="429"/>
      <c r="E8" s="429"/>
      <c r="F8" s="429"/>
      <c r="G8" s="429"/>
      <c r="H8" s="429"/>
      <c r="I8" s="429"/>
      <c r="J8" s="429"/>
      <c r="K8" s="429"/>
      <c r="L8" s="430"/>
      <c r="M8" s="6"/>
      <c r="N8" s="428" t="str">
        <f>IF(Presentación!N8="","",Presentación!N8)</f>
        <v/>
      </c>
      <c r="O8" s="430"/>
    </row>
    <row r="9" spans="1:30" s="3" customFormat="1" ht="15" customHeight="1" thickBot="1">
      <c r="A9" s="10"/>
    </row>
    <row r="10" spans="1:30" ht="15" customHeight="1" thickBot="1">
      <c r="B10" s="453" t="s">
        <v>4930</v>
      </c>
      <c r="C10" s="454"/>
      <c r="D10" s="454"/>
      <c r="E10" s="454"/>
      <c r="F10" s="454"/>
      <c r="G10" s="454"/>
      <c r="H10" s="454"/>
      <c r="I10" s="454"/>
      <c r="J10" s="454"/>
      <c r="K10" s="454"/>
      <c r="L10" s="454"/>
      <c r="M10" s="454"/>
      <c r="N10" s="454"/>
      <c r="O10" s="454"/>
      <c r="P10" s="454"/>
      <c r="Q10" s="454"/>
      <c r="R10" s="455"/>
      <c r="S10" s="3"/>
      <c r="T10" s="453" t="s">
        <v>4931</v>
      </c>
      <c r="U10" s="454"/>
      <c r="V10" s="454"/>
      <c r="W10" s="454"/>
      <c r="X10" s="454"/>
      <c r="Y10" s="454"/>
      <c r="Z10" s="454"/>
      <c r="AA10" s="454"/>
      <c r="AB10" s="454"/>
      <c r="AC10" s="454"/>
      <c r="AD10" s="455"/>
    </row>
    <row r="11" spans="1:30" ht="48" customHeight="1" thickBot="1">
      <c r="A11" s="25"/>
      <c r="B11" s="82"/>
      <c r="C11" s="458" t="s">
        <v>4932</v>
      </c>
      <c r="D11" s="458"/>
      <c r="E11" s="458"/>
      <c r="F11" s="458"/>
      <c r="G11" s="458"/>
      <c r="H11" s="458"/>
      <c r="I11" s="458"/>
      <c r="J11" s="458"/>
      <c r="K11" s="458"/>
      <c r="L11" s="458"/>
      <c r="M11" s="458"/>
      <c r="N11" s="458"/>
      <c r="O11" s="458"/>
      <c r="P11" s="458"/>
      <c r="Q11" s="458"/>
      <c r="R11" s="83"/>
      <c r="S11" s="3"/>
      <c r="T11" s="457" t="s">
        <v>4933</v>
      </c>
      <c r="U11" s="458"/>
      <c r="V11" s="458"/>
      <c r="W11" s="458"/>
      <c r="X11" s="458"/>
      <c r="Y11" s="458"/>
      <c r="Z11" s="458"/>
      <c r="AA11" s="458"/>
      <c r="AB11" s="458"/>
      <c r="AC11" s="458"/>
      <c r="AD11" s="459"/>
    </row>
    <row r="12" spans="1:30" ht="15" customHeight="1">
      <c r="A12" s="25"/>
      <c r="B12" s="84"/>
      <c r="C12" s="85"/>
      <c r="D12" s="85"/>
      <c r="E12" s="85"/>
      <c r="F12" s="85"/>
      <c r="G12" s="85"/>
      <c r="H12" s="85"/>
      <c r="I12" s="85"/>
      <c r="J12" s="85"/>
      <c r="K12" s="85"/>
      <c r="L12" s="85"/>
      <c r="M12" s="85"/>
      <c r="N12" s="85"/>
      <c r="O12" s="85"/>
      <c r="P12" s="85"/>
      <c r="Q12" s="85"/>
      <c r="R12" s="86"/>
      <c r="S12" s="22"/>
      <c r="T12" s="77"/>
      <c r="U12" s="51"/>
      <c r="V12" s="51"/>
      <c r="W12" s="28"/>
      <c r="X12" s="28"/>
      <c r="Y12" s="28"/>
      <c r="Z12" s="28"/>
      <c r="AA12" s="28"/>
      <c r="AB12" s="51"/>
      <c r="AC12" s="51"/>
      <c r="AD12" s="78"/>
    </row>
    <row r="13" spans="1:30" ht="15" customHeight="1">
      <c r="A13" s="25"/>
      <c r="B13" s="77"/>
      <c r="C13" s="21" t="s">
        <v>4934</v>
      </c>
      <c r="D13" s="12"/>
      <c r="E13" s="12"/>
      <c r="F13" s="12"/>
      <c r="G13" s="12"/>
      <c r="H13" s="20"/>
      <c r="I13" s="20"/>
      <c r="J13" s="20"/>
      <c r="K13" s="20"/>
      <c r="L13" s="20"/>
      <c r="M13" s="446"/>
      <c r="N13" s="446"/>
      <c r="O13" s="446"/>
      <c r="P13" s="446"/>
      <c r="Q13" s="446"/>
      <c r="R13" s="78"/>
      <c r="S13" s="22"/>
      <c r="T13" s="77"/>
      <c r="U13" s="460" t="s">
        <v>4935</v>
      </c>
      <c r="V13" s="461"/>
      <c r="W13" s="461"/>
      <c r="X13" s="461"/>
      <c r="Y13" s="461"/>
      <c r="Z13" s="461"/>
      <c r="AA13" s="461"/>
      <c r="AB13" s="461"/>
      <c r="AC13" s="462"/>
      <c r="AD13" s="78"/>
    </row>
    <row r="14" spans="1:30" ht="15" customHeight="1">
      <c r="A14" s="25"/>
      <c r="B14" s="77"/>
      <c r="C14" s="21" t="s">
        <v>4936</v>
      </c>
      <c r="D14" s="12"/>
      <c r="E14" s="12"/>
      <c r="F14" s="446"/>
      <c r="G14" s="446"/>
      <c r="H14" s="446"/>
      <c r="I14" s="446"/>
      <c r="J14" s="446"/>
      <c r="K14" s="446"/>
      <c r="L14" s="446"/>
      <c r="M14" s="446"/>
      <c r="N14" s="446"/>
      <c r="O14" s="446"/>
      <c r="P14" s="446"/>
      <c r="Q14" s="446"/>
      <c r="R14" s="78"/>
      <c r="S14" s="22"/>
      <c r="T14" s="77"/>
      <c r="U14" s="452"/>
      <c r="V14" s="452"/>
      <c r="W14" s="452"/>
      <c r="X14" s="452"/>
      <c r="Y14" s="452"/>
      <c r="Z14" s="452"/>
      <c r="AA14" s="452"/>
      <c r="AB14" s="452"/>
      <c r="AC14" s="452"/>
      <c r="AD14" s="78"/>
    </row>
    <row r="15" spans="1:30" ht="15" customHeight="1">
      <c r="A15" s="25"/>
      <c r="B15" s="77"/>
      <c r="C15" s="21" t="s">
        <v>4937</v>
      </c>
      <c r="D15" s="12"/>
      <c r="E15" s="12"/>
      <c r="F15" s="12"/>
      <c r="G15" s="448"/>
      <c r="H15" s="448"/>
      <c r="I15" s="448"/>
      <c r="J15" s="448"/>
      <c r="K15" s="448"/>
      <c r="L15" s="448"/>
      <c r="M15" s="448"/>
      <c r="N15" s="448"/>
      <c r="O15" s="448"/>
      <c r="P15" s="448"/>
      <c r="Q15" s="448"/>
      <c r="R15" s="78"/>
      <c r="S15" s="22"/>
      <c r="T15" s="77"/>
      <c r="U15" s="452"/>
      <c r="V15" s="452"/>
      <c r="W15" s="452"/>
      <c r="X15" s="452"/>
      <c r="Y15" s="452"/>
      <c r="Z15" s="452"/>
      <c r="AA15" s="452"/>
      <c r="AB15" s="452"/>
      <c r="AC15" s="452"/>
      <c r="AD15" s="78"/>
    </row>
    <row r="16" spans="1:30" ht="15" customHeight="1">
      <c r="A16" s="25"/>
      <c r="B16" s="77"/>
      <c r="C16" s="21" t="s">
        <v>4938</v>
      </c>
      <c r="D16" s="12"/>
      <c r="E16" s="12"/>
      <c r="F16" s="12"/>
      <c r="G16" s="12"/>
      <c r="H16" s="448"/>
      <c r="I16" s="448"/>
      <c r="J16" s="448"/>
      <c r="K16" s="448"/>
      <c r="L16" s="448"/>
      <c r="M16" s="448"/>
      <c r="N16" s="448"/>
      <c r="O16" s="448"/>
      <c r="P16" s="448"/>
      <c r="Q16" s="448"/>
      <c r="R16" s="78"/>
      <c r="S16" s="22"/>
      <c r="T16" s="77"/>
      <c r="U16" s="452"/>
      <c r="V16" s="452"/>
      <c r="W16" s="452"/>
      <c r="X16" s="452"/>
      <c r="Y16" s="452"/>
      <c r="Z16" s="452"/>
      <c r="AA16" s="452"/>
      <c r="AB16" s="452"/>
      <c r="AC16" s="452"/>
      <c r="AD16" s="78"/>
    </row>
    <row r="17" spans="1:30" ht="15" customHeight="1">
      <c r="A17" s="25"/>
      <c r="B17" s="77"/>
      <c r="C17" s="21" t="s">
        <v>4939</v>
      </c>
      <c r="D17" s="12"/>
      <c r="E17" s="12"/>
      <c r="F17" s="12"/>
      <c r="G17" s="12"/>
      <c r="H17" s="448"/>
      <c r="I17" s="448"/>
      <c r="J17" s="448"/>
      <c r="K17" s="448"/>
      <c r="L17" s="448"/>
      <c r="M17" s="448"/>
      <c r="N17" s="448"/>
      <c r="O17" s="448"/>
      <c r="P17" s="448"/>
      <c r="Q17" s="448"/>
      <c r="R17" s="78"/>
      <c r="S17" s="22"/>
      <c r="T17" s="77"/>
      <c r="U17" s="452"/>
      <c r="V17" s="452"/>
      <c r="W17" s="452"/>
      <c r="X17" s="452"/>
      <c r="Y17" s="452"/>
      <c r="Z17" s="452"/>
      <c r="AA17" s="452"/>
      <c r="AB17" s="452"/>
      <c r="AC17" s="452"/>
      <c r="AD17" s="78"/>
    </row>
    <row r="18" spans="1:30" ht="15" customHeight="1">
      <c r="A18" s="25"/>
      <c r="B18" s="77"/>
      <c r="C18" s="21" t="s">
        <v>3529</v>
      </c>
      <c r="D18" s="12"/>
      <c r="E18" s="446"/>
      <c r="F18" s="446"/>
      <c r="G18" s="446"/>
      <c r="H18" s="446"/>
      <c r="I18" s="446"/>
      <c r="J18" s="446"/>
      <c r="K18" s="446"/>
      <c r="L18" s="446"/>
      <c r="M18" s="446"/>
      <c r="N18" s="446"/>
      <c r="O18" s="446"/>
      <c r="P18" s="446"/>
      <c r="Q18" s="446"/>
      <c r="R18" s="78"/>
      <c r="S18" s="22"/>
      <c r="T18" s="77"/>
      <c r="U18" s="452"/>
      <c r="V18" s="452"/>
      <c r="W18" s="452"/>
      <c r="X18" s="452"/>
      <c r="Y18" s="452"/>
      <c r="Z18" s="452"/>
      <c r="AA18" s="452"/>
      <c r="AB18" s="452"/>
      <c r="AC18" s="452"/>
      <c r="AD18" s="78"/>
    </row>
    <row r="19" spans="1:30" ht="15" customHeight="1">
      <c r="A19" s="25"/>
      <c r="B19" s="77"/>
      <c r="C19" s="21" t="s">
        <v>3558</v>
      </c>
      <c r="D19" s="12"/>
      <c r="E19" s="12"/>
      <c r="F19" s="448"/>
      <c r="G19" s="448"/>
      <c r="H19" s="448"/>
      <c r="I19" s="448"/>
      <c r="J19" s="448"/>
      <c r="K19" s="448"/>
      <c r="L19" s="448"/>
      <c r="M19" s="448"/>
      <c r="N19" s="448"/>
      <c r="O19" s="448"/>
      <c r="P19" s="448"/>
      <c r="Q19" s="448"/>
      <c r="R19" s="78"/>
      <c r="S19" s="22"/>
      <c r="T19" s="77"/>
      <c r="U19" s="452"/>
      <c r="V19" s="452"/>
      <c r="W19" s="452"/>
      <c r="X19" s="452"/>
      <c r="Y19" s="452"/>
      <c r="Z19" s="452"/>
      <c r="AA19" s="452"/>
      <c r="AB19" s="452"/>
      <c r="AC19" s="452"/>
      <c r="AD19" s="78"/>
    </row>
    <row r="20" spans="1:30" ht="15" customHeight="1">
      <c r="A20" s="25"/>
      <c r="B20" s="77"/>
      <c r="C20" s="21" t="s">
        <v>3543</v>
      </c>
      <c r="D20" s="12"/>
      <c r="E20" s="12"/>
      <c r="F20" s="87"/>
      <c r="G20" s="87"/>
      <c r="H20" s="448"/>
      <c r="I20" s="448"/>
      <c r="J20" s="448"/>
      <c r="K20" s="448"/>
      <c r="L20" s="448"/>
      <c r="M20" s="448"/>
      <c r="N20" s="448"/>
      <c r="O20" s="448"/>
      <c r="P20" s="448"/>
      <c r="Q20" s="448"/>
      <c r="R20" s="78"/>
      <c r="S20" s="22"/>
      <c r="T20" s="77"/>
      <c r="U20" s="452"/>
      <c r="V20" s="452"/>
      <c r="W20" s="452"/>
      <c r="X20" s="452"/>
      <c r="Y20" s="452"/>
      <c r="Z20" s="452"/>
      <c r="AA20" s="452"/>
      <c r="AB20" s="452"/>
      <c r="AC20" s="452"/>
      <c r="AD20" s="78"/>
    </row>
    <row r="21" spans="1:30" ht="15" customHeight="1" thickBot="1">
      <c r="A21" s="25"/>
      <c r="B21" s="79"/>
      <c r="C21" s="80"/>
      <c r="D21" s="80"/>
      <c r="E21" s="80"/>
      <c r="F21" s="80"/>
      <c r="G21" s="80"/>
      <c r="H21" s="80"/>
      <c r="I21" s="80"/>
      <c r="J21" s="80"/>
      <c r="K21" s="80"/>
      <c r="L21" s="80"/>
      <c r="M21" s="80"/>
      <c r="N21" s="80"/>
      <c r="O21" s="80"/>
      <c r="P21" s="80"/>
      <c r="Q21" s="80"/>
      <c r="R21" s="81"/>
      <c r="S21" s="22"/>
      <c r="T21" s="79"/>
      <c r="U21" s="80"/>
      <c r="V21" s="80"/>
      <c r="W21" s="80"/>
      <c r="X21" s="80"/>
      <c r="Y21" s="80"/>
      <c r="Z21" s="80"/>
      <c r="AA21" s="80"/>
      <c r="AB21" s="80"/>
      <c r="AC21" s="80"/>
      <c r="AD21" s="81"/>
    </row>
    <row r="22" spans="1:30" ht="15" customHeight="1" thickBot="1">
      <c r="A22" s="25"/>
    </row>
    <row r="23" spans="1:30" ht="15" customHeight="1" thickBot="1">
      <c r="A23" s="25"/>
      <c r="B23" s="453" t="s">
        <v>4940</v>
      </c>
      <c r="C23" s="454"/>
      <c r="D23" s="454"/>
      <c r="E23" s="454"/>
      <c r="F23" s="454"/>
      <c r="G23" s="454"/>
      <c r="H23" s="454"/>
      <c r="I23" s="454"/>
      <c r="J23" s="454"/>
      <c r="K23" s="454"/>
      <c r="L23" s="454"/>
      <c r="M23" s="454"/>
      <c r="N23" s="454"/>
      <c r="O23" s="454"/>
      <c r="P23" s="454"/>
      <c r="Q23" s="454"/>
      <c r="R23" s="455"/>
      <c r="S23" s="3"/>
      <c r="T23" s="453" t="s">
        <v>4931</v>
      </c>
      <c r="U23" s="454"/>
      <c r="V23" s="454"/>
      <c r="W23" s="454"/>
      <c r="X23" s="454"/>
      <c r="Y23" s="454"/>
      <c r="Z23" s="454"/>
      <c r="AA23" s="454"/>
      <c r="AB23" s="454"/>
      <c r="AC23" s="454"/>
      <c r="AD23" s="455"/>
    </row>
    <row r="24" spans="1:30" ht="48" customHeight="1" thickBot="1">
      <c r="A24" s="25"/>
      <c r="B24" s="82"/>
      <c r="C24" s="456" t="s">
        <v>4941</v>
      </c>
      <c r="D24" s="456"/>
      <c r="E24" s="456"/>
      <c r="F24" s="456"/>
      <c r="G24" s="456"/>
      <c r="H24" s="456"/>
      <c r="I24" s="456"/>
      <c r="J24" s="456"/>
      <c r="K24" s="456"/>
      <c r="L24" s="456"/>
      <c r="M24" s="456"/>
      <c r="N24" s="456"/>
      <c r="O24" s="456"/>
      <c r="P24" s="456"/>
      <c r="Q24" s="456"/>
      <c r="R24" s="83"/>
      <c r="S24" s="3"/>
      <c r="T24" s="457" t="s">
        <v>4933</v>
      </c>
      <c r="U24" s="458"/>
      <c r="V24" s="458"/>
      <c r="W24" s="458"/>
      <c r="X24" s="458"/>
      <c r="Y24" s="458"/>
      <c r="Z24" s="458"/>
      <c r="AA24" s="458"/>
      <c r="AB24" s="458"/>
      <c r="AC24" s="458"/>
      <c r="AD24" s="459"/>
    </row>
    <row r="25" spans="1:30" ht="15" customHeight="1">
      <c r="A25" s="25"/>
      <c r="B25" s="84"/>
      <c r="C25" s="85"/>
      <c r="D25" s="85"/>
      <c r="E25" s="85"/>
      <c r="F25" s="85"/>
      <c r="G25" s="85"/>
      <c r="H25" s="85"/>
      <c r="I25" s="85"/>
      <c r="J25" s="85"/>
      <c r="K25" s="85"/>
      <c r="L25" s="85"/>
      <c r="M25" s="85"/>
      <c r="N25" s="85"/>
      <c r="O25" s="85"/>
      <c r="P25" s="85"/>
      <c r="Q25" s="85"/>
      <c r="R25" s="86"/>
      <c r="S25" s="3"/>
      <c r="T25" s="77"/>
      <c r="U25" s="51"/>
      <c r="V25" s="51"/>
      <c r="W25" s="28"/>
      <c r="X25" s="28"/>
      <c r="Y25" s="28"/>
      <c r="Z25" s="28"/>
      <c r="AA25" s="28"/>
      <c r="AB25" s="51"/>
      <c r="AC25" s="51"/>
      <c r="AD25" s="78"/>
    </row>
    <row r="26" spans="1:30" ht="15" customHeight="1">
      <c r="A26" s="25"/>
      <c r="B26" s="77"/>
      <c r="C26" s="21" t="s">
        <v>4934</v>
      </c>
      <c r="D26" s="12"/>
      <c r="E26" s="12"/>
      <c r="F26" s="12"/>
      <c r="G26" s="12"/>
      <c r="H26" s="20"/>
      <c r="I26" s="20"/>
      <c r="J26" s="20"/>
      <c r="K26" s="20"/>
      <c r="L26" s="20"/>
      <c r="M26" s="446"/>
      <c r="N26" s="446"/>
      <c r="O26" s="446"/>
      <c r="P26" s="446"/>
      <c r="Q26" s="446"/>
      <c r="R26" s="78"/>
      <c r="S26" s="22"/>
      <c r="T26" s="77"/>
      <c r="U26" s="460" t="s">
        <v>4935</v>
      </c>
      <c r="V26" s="461"/>
      <c r="W26" s="461"/>
      <c r="X26" s="461"/>
      <c r="Y26" s="461"/>
      <c r="Z26" s="461"/>
      <c r="AA26" s="461"/>
      <c r="AB26" s="461"/>
      <c r="AC26" s="462"/>
      <c r="AD26" s="78"/>
    </row>
    <row r="27" spans="1:30" ht="15" customHeight="1">
      <c r="A27" s="25"/>
      <c r="B27" s="77"/>
      <c r="C27" s="21" t="s">
        <v>4936</v>
      </c>
      <c r="D27" s="12"/>
      <c r="E27" s="12"/>
      <c r="F27" s="446"/>
      <c r="G27" s="446"/>
      <c r="H27" s="446"/>
      <c r="I27" s="446"/>
      <c r="J27" s="446"/>
      <c r="K27" s="446"/>
      <c r="L27" s="446"/>
      <c r="M27" s="446"/>
      <c r="N27" s="446"/>
      <c r="O27" s="446"/>
      <c r="P27" s="446"/>
      <c r="Q27" s="446"/>
      <c r="R27" s="78"/>
      <c r="S27" s="22"/>
      <c r="T27" s="77"/>
      <c r="U27" s="452"/>
      <c r="V27" s="452"/>
      <c r="W27" s="452"/>
      <c r="X27" s="452"/>
      <c r="Y27" s="452"/>
      <c r="Z27" s="452"/>
      <c r="AA27" s="452"/>
      <c r="AB27" s="452"/>
      <c r="AC27" s="452"/>
      <c r="AD27" s="78"/>
    </row>
    <row r="28" spans="1:30" ht="15" customHeight="1">
      <c r="A28" s="25"/>
      <c r="B28" s="77"/>
      <c r="C28" s="21" t="s">
        <v>4937</v>
      </c>
      <c r="D28" s="12"/>
      <c r="E28" s="12"/>
      <c r="F28" s="12"/>
      <c r="G28" s="448"/>
      <c r="H28" s="448"/>
      <c r="I28" s="448"/>
      <c r="J28" s="448"/>
      <c r="K28" s="448"/>
      <c r="L28" s="448"/>
      <c r="M28" s="448"/>
      <c r="N28" s="448"/>
      <c r="O28" s="448"/>
      <c r="P28" s="448"/>
      <c r="Q28" s="448"/>
      <c r="R28" s="78"/>
      <c r="S28" s="22"/>
      <c r="T28" s="77"/>
      <c r="U28" s="452"/>
      <c r="V28" s="452"/>
      <c r="W28" s="452"/>
      <c r="X28" s="452"/>
      <c r="Y28" s="452"/>
      <c r="Z28" s="452"/>
      <c r="AA28" s="452"/>
      <c r="AB28" s="452"/>
      <c r="AC28" s="452"/>
      <c r="AD28" s="78"/>
    </row>
    <row r="29" spans="1:30" ht="15" customHeight="1">
      <c r="A29" s="25"/>
      <c r="B29" s="77"/>
      <c r="C29" s="21" t="s">
        <v>4938</v>
      </c>
      <c r="D29" s="12"/>
      <c r="E29" s="12"/>
      <c r="F29" s="12"/>
      <c r="G29" s="12"/>
      <c r="H29" s="448"/>
      <c r="I29" s="448"/>
      <c r="J29" s="448"/>
      <c r="K29" s="448"/>
      <c r="L29" s="448"/>
      <c r="M29" s="448"/>
      <c r="N29" s="448"/>
      <c r="O29" s="448"/>
      <c r="P29" s="448"/>
      <c r="Q29" s="448"/>
      <c r="R29" s="78"/>
      <c r="S29" s="22"/>
      <c r="T29" s="77"/>
      <c r="U29" s="452"/>
      <c r="V29" s="452"/>
      <c r="W29" s="452"/>
      <c r="X29" s="452"/>
      <c r="Y29" s="452"/>
      <c r="Z29" s="452"/>
      <c r="AA29" s="452"/>
      <c r="AB29" s="452"/>
      <c r="AC29" s="452"/>
      <c r="AD29" s="78"/>
    </row>
    <row r="30" spans="1:30" ht="15" customHeight="1">
      <c r="A30" s="25"/>
      <c r="B30" s="77"/>
      <c r="C30" s="21" t="s">
        <v>4939</v>
      </c>
      <c r="D30" s="12"/>
      <c r="E30" s="12"/>
      <c r="F30" s="12"/>
      <c r="G30" s="12"/>
      <c r="H30" s="448"/>
      <c r="I30" s="448"/>
      <c r="J30" s="448"/>
      <c r="K30" s="448"/>
      <c r="L30" s="448"/>
      <c r="M30" s="448"/>
      <c r="N30" s="448"/>
      <c r="O30" s="448"/>
      <c r="P30" s="448"/>
      <c r="Q30" s="448"/>
      <c r="R30" s="78"/>
      <c r="S30" s="22"/>
      <c r="T30" s="77"/>
      <c r="U30" s="452"/>
      <c r="V30" s="452"/>
      <c r="W30" s="452"/>
      <c r="X30" s="452"/>
      <c r="Y30" s="452"/>
      <c r="Z30" s="452"/>
      <c r="AA30" s="452"/>
      <c r="AB30" s="452"/>
      <c r="AC30" s="452"/>
      <c r="AD30" s="78"/>
    </row>
    <row r="31" spans="1:30" ht="15" customHeight="1">
      <c r="A31" s="25"/>
      <c r="B31" s="77"/>
      <c r="C31" s="21" t="s">
        <v>3529</v>
      </c>
      <c r="D31" s="12"/>
      <c r="E31" s="446"/>
      <c r="F31" s="446"/>
      <c r="G31" s="446"/>
      <c r="H31" s="446"/>
      <c r="I31" s="446"/>
      <c r="J31" s="446"/>
      <c r="K31" s="446"/>
      <c r="L31" s="446"/>
      <c r="M31" s="446"/>
      <c r="N31" s="446"/>
      <c r="O31" s="446"/>
      <c r="P31" s="446"/>
      <c r="Q31" s="446"/>
      <c r="R31" s="78"/>
      <c r="S31" s="22"/>
      <c r="T31" s="77"/>
      <c r="U31" s="452"/>
      <c r="V31" s="452"/>
      <c r="W31" s="452"/>
      <c r="X31" s="452"/>
      <c r="Y31" s="452"/>
      <c r="Z31" s="452"/>
      <c r="AA31" s="452"/>
      <c r="AB31" s="452"/>
      <c r="AC31" s="452"/>
      <c r="AD31" s="78"/>
    </row>
    <row r="32" spans="1:30" ht="15" customHeight="1">
      <c r="A32" s="25"/>
      <c r="B32" s="77"/>
      <c r="C32" s="21" t="s">
        <v>3558</v>
      </c>
      <c r="D32" s="12"/>
      <c r="E32" s="12"/>
      <c r="F32" s="448"/>
      <c r="G32" s="448"/>
      <c r="H32" s="448"/>
      <c r="I32" s="448"/>
      <c r="J32" s="448"/>
      <c r="K32" s="448"/>
      <c r="L32" s="448"/>
      <c r="M32" s="448"/>
      <c r="N32" s="448"/>
      <c r="O32" s="448"/>
      <c r="P32" s="448"/>
      <c r="Q32" s="448"/>
      <c r="R32" s="78"/>
      <c r="S32" s="22"/>
      <c r="T32" s="77"/>
      <c r="U32" s="452"/>
      <c r="V32" s="452"/>
      <c r="W32" s="452"/>
      <c r="X32" s="452"/>
      <c r="Y32" s="452"/>
      <c r="Z32" s="452"/>
      <c r="AA32" s="452"/>
      <c r="AB32" s="452"/>
      <c r="AC32" s="452"/>
      <c r="AD32" s="78"/>
    </row>
    <row r="33" spans="1:30" ht="15" customHeight="1">
      <c r="A33" s="25"/>
      <c r="B33" s="77"/>
      <c r="C33" s="21" t="s">
        <v>3543</v>
      </c>
      <c r="D33" s="12"/>
      <c r="E33" s="12"/>
      <c r="F33" s="87"/>
      <c r="G33" s="87"/>
      <c r="H33" s="448"/>
      <c r="I33" s="448"/>
      <c r="J33" s="448"/>
      <c r="K33" s="448"/>
      <c r="L33" s="448"/>
      <c r="M33" s="448"/>
      <c r="N33" s="448"/>
      <c r="O33" s="448"/>
      <c r="P33" s="448"/>
      <c r="Q33" s="448"/>
      <c r="R33" s="78"/>
      <c r="S33" s="22"/>
      <c r="T33" s="77"/>
      <c r="U33" s="452"/>
      <c r="V33" s="452"/>
      <c r="W33" s="452"/>
      <c r="X33" s="452"/>
      <c r="Y33" s="452"/>
      <c r="Z33" s="452"/>
      <c r="AA33" s="452"/>
      <c r="AB33" s="452"/>
      <c r="AC33" s="452"/>
      <c r="AD33" s="78"/>
    </row>
    <row r="34" spans="1:30" ht="15" customHeight="1" thickBot="1">
      <c r="A34" s="25"/>
      <c r="B34" s="79"/>
      <c r="C34" s="80"/>
      <c r="D34" s="80"/>
      <c r="E34" s="80"/>
      <c r="F34" s="80"/>
      <c r="G34" s="80"/>
      <c r="H34" s="80"/>
      <c r="I34" s="80"/>
      <c r="J34" s="80"/>
      <c r="K34" s="80"/>
      <c r="L34" s="80"/>
      <c r="M34" s="80"/>
      <c r="N34" s="80"/>
      <c r="O34" s="80"/>
      <c r="P34" s="80"/>
      <c r="Q34" s="80"/>
      <c r="R34" s="81"/>
      <c r="S34" s="3"/>
      <c r="T34" s="79"/>
      <c r="U34" s="80"/>
      <c r="V34" s="80"/>
      <c r="W34" s="80"/>
      <c r="X34" s="80"/>
      <c r="Y34" s="80"/>
      <c r="Z34" s="80"/>
      <c r="AA34" s="80"/>
      <c r="AB34" s="80"/>
      <c r="AC34" s="80"/>
      <c r="AD34" s="81"/>
    </row>
    <row r="35" spans="1:30" ht="15" customHeight="1" thickBot="1">
      <c r="A35" s="25"/>
    </row>
    <row r="36" spans="1:30" ht="15" customHeight="1" thickBot="1">
      <c r="A36" s="25"/>
      <c r="B36" s="453" t="s">
        <v>4942</v>
      </c>
      <c r="C36" s="454"/>
      <c r="D36" s="454"/>
      <c r="E36" s="454"/>
      <c r="F36" s="454"/>
      <c r="G36" s="454"/>
      <c r="H36" s="454"/>
      <c r="I36" s="454"/>
      <c r="J36" s="454"/>
      <c r="K36" s="454"/>
      <c r="L36" s="454"/>
      <c r="M36" s="454"/>
      <c r="N36" s="454"/>
      <c r="O36" s="454"/>
      <c r="P36" s="454"/>
      <c r="Q36" s="454"/>
      <c r="R36" s="455"/>
      <c r="S36" s="3"/>
      <c r="T36" s="453" t="s">
        <v>4931</v>
      </c>
      <c r="U36" s="454"/>
      <c r="V36" s="454"/>
      <c r="W36" s="454"/>
      <c r="X36" s="454"/>
      <c r="Y36" s="454"/>
      <c r="Z36" s="454"/>
      <c r="AA36" s="454"/>
      <c r="AB36" s="454"/>
      <c r="AC36" s="454"/>
      <c r="AD36" s="455"/>
    </row>
    <row r="37" spans="1:30" ht="48" customHeight="1" thickBot="1">
      <c r="A37" s="25"/>
      <c r="B37" s="82"/>
      <c r="C37" s="456" t="s">
        <v>4943</v>
      </c>
      <c r="D37" s="456"/>
      <c r="E37" s="456"/>
      <c r="F37" s="456"/>
      <c r="G37" s="456"/>
      <c r="H37" s="456"/>
      <c r="I37" s="456"/>
      <c r="J37" s="456"/>
      <c r="K37" s="456"/>
      <c r="L37" s="456"/>
      <c r="M37" s="456"/>
      <c r="N37" s="456"/>
      <c r="O37" s="456"/>
      <c r="P37" s="456"/>
      <c r="Q37" s="456"/>
      <c r="R37" s="83"/>
      <c r="S37" s="3"/>
      <c r="T37" s="457" t="s">
        <v>4933</v>
      </c>
      <c r="U37" s="458"/>
      <c r="V37" s="458"/>
      <c r="W37" s="458"/>
      <c r="X37" s="458"/>
      <c r="Y37" s="458"/>
      <c r="Z37" s="458"/>
      <c r="AA37" s="458"/>
      <c r="AB37" s="458"/>
      <c r="AC37" s="458"/>
      <c r="AD37" s="459"/>
    </row>
    <row r="38" spans="1:30" ht="15" customHeight="1">
      <c r="A38" s="25"/>
      <c r="B38" s="84"/>
      <c r="C38" s="85"/>
      <c r="D38" s="85"/>
      <c r="E38" s="85"/>
      <c r="F38" s="85"/>
      <c r="G38" s="85"/>
      <c r="H38" s="85"/>
      <c r="I38" s="85"/>
      <c r="J38" s="85"/>
      <c r="K38" s="85"/>
      <c r="L38" s="85"/>
      <c r="M38" s="85"/>
      <c r="N38" s="85"/>
      <c r="O38" s="85"/>
      <c r="P38" s="85"/>
      <c r="Q38" s="85"/>
      <c r="R38" s="86"/>
      <c r="S38" s="3"/>
      <c r="T38" s="77"/>
      <c r="U38" s="51"/>
      <c r="V38" s="51"/>
      <c r="W38" s="28"/>
      <c r="X38" s="28"/>
      <c r="Y38" s="28"/>
      <c r="Z38" s="28"/>
      <c r="AA38" s="28"/>
      <c r="AB38" s="51"/>
      <c r="AC38" s="51"/>
      <c r="AD38" s="78"/>
    </row>
    <row r="39" spans="1:30" ht="15" customHeight="1">
      <c r="A39" s="25"/>
      <c r="B39" s="77"/>
      <c r="C39" s="21" t="s">
        <v>4934</v>
      </c>
      <c r="D39" s="12"/>
      <c r="E39" s="12"/>
      <c r="F39" s="12"/>
      <c r="G39" s="12"/>
      <c r="H39" s="20"/>
      <c r="I39" s="20"/>
      <c r="J39" s="20"/>
      <c r="K39" s="20"/>
      <c r="L39" s="20"/>
      <c r="M39" s="446"/>
      <c r="N39" s="446"/>
      <c r="O39" s="446"/>
      <c r="P39" s="446"/>
      <c r="Q39" s="446"/>
      <c r="R39" s="78"/>
      <c r="S39" s="22"/>
      <c r="T39" s="77"/>
      <c r="U39" s="460" t="s">
        <v>4935</v>
      </c>
      <c r="V39" s="461"/>
      <c r="W39" s="461"/>
      <c r="X39" s="461"/>
      <c r="Y39" s="461"/>
      <c r="Z39" s="461"/>
      <c r="AA39" s="461"/>
      <c r="AB39" s="461"/>
      <c r="AC39" s="462"/>
      <c r="AD39" s="78"/>
    </row>
    <row r="40" spans="1:30" ht="15" customHeight="1">
      <c r="A40" s="25"/>
      <c r="B40" s="77"/>
      <c r="C40" s="21" t="s">
        <v>4936</v>
      </c>
      <c r="D40" s="12"/>
      <c r="E40" s="12"/>
      <c r="F40" s="446"/>
      <c r="G40" s="446"/>
      <c r="H40" s="446"/>
      <c r="I40" s="446"/>
      <c r="J40" s="446"/>
      <c r="K40" s="446"/>
      <c r="L40" s="446"/>
      <c r="M40" s="446"/>
      <c r="N40" s="446"/>
      <c r="O40" s="446"/>
      <c r="P40" s="446"/>
      <c r="Q40" s="446"/>
      <c r="R40" s="78"/>
      <c r="S40" s="22"/>
      <c r="T40" s="77"/>
      <c r="U40" s="452"/>
      <c r="V40" s="452"/>
      <c r="W40" s="452"/>
      <c r="X40" s="452"/>
      <c r="Y40" s="452"/>
      <c r="Z40" s="452"/>
      <c r="AA40" s="452"/>
      <c r="AB40" s="452"/>
      <c r="AC40" s="452"/>
      <c r="AD40" s="78"/>
    </row>
    <row r="41" spans="1:30" ht="15" customHeight="1">
      <c r="A41" s="25"/>
      <c r="B41" s="77"/>
      <c r="C41" s="21" t="s">
        <v>4937</v>
      </c>
      <c r="D41" s="12"/>
      <c r="E41" s="12"/>
      <c r="F41" s="12"/>
      <c r="G41" s="448"/>
      <c r="H41" s="448"/>
      <c r="I41" s="448"/>
      <c r="J41" s="448"/>
      <c r="K41" s="448"/>
      <c r="L41" s="448"/>
      <c r="M41" s="448"/>
      <c r="N41" s="448"/>
      <c r="O41" s="448"/>
      <c r="P41" s="448"/>
      <c r="Q41" s="448"/>
      <c r="R41" s="78"/>
      <c r="S41" s="22"/>
      <c r="T41" s="77"/>
      <c r="U41" s="452"/>
      <c r="V41" s="452"/>
      <c r="W41" s="452"/>
      <c r="X41" s="452"/>
      <c r="Y41" s="452"/>
      <c r="Z41" s="452"/>
      <c r="AA41" s="452"/>
      <c r="AB41" s="452"/>
      <c r="AC41" s="452"/>
      <c r="AD41" s="78"/>
    </row>
    <row r="42" spans="1:30" ht="15" customHeight="1">
      <c r="A42" s="25"/>
      <c r="B42" s="77"/>
      <c r="C42" s="21" t="s">
        <v>4938</v>
      </c>
      <c r="D42" s="12"/>
      <c r="E42" s="12"/>
      <c r="F42" s="12"/>
      <c r="G42" s="12"/>
      <c r="H42" s="448"/>
      <c r="I42" s="448"/>
      <c r="J42" s="448"/>
      <c r="K42" s="448"/>
      <c r="L42" s="448"/>
      <c r="M42" s="448"/>
      <c r="N42" s="448"/>
      <c r="O42" s="448"/>
      <c r="P42" s="448"/>
      <c r="Q42" s="448"/>
      <c r="R42" s="78"/>
      <c r="S42" s="22"/>
      <c r="T42" s="77"/>
      <c r="U42" s="452"/>
      <c r="V42" s="452"/>
      <c r="W42" s="452"/>
      <c r="X42" s="452"/>
      <c r="Y42" s="452"/>
      <c r="Z42" s="452"/>
      <c r="AA42" s="452"/>
      <c r="AB42" s="452"/>
      <c r="AC42" s="452"/>
      <c r="AD42" s="78"/>
    </row>
    <row r="43" spans="1:30" ht="15" customHeight="1">
      <c r="A43" s="25"/>
      <c r="B43" s="77"/>
      <c r="C43" s="21" t="s">
        <v>4939</v>
      </c>
      <c r="D43" s="12"/>
      <c r="E43" s="12"/>
      <c r="F43" s="12"/>
      <c r="G43" s="12"/>
      <c r="H43" s="448"/>
      <c r="I43" s="448"/>
      <c r="J43" s="448"/>
      <c r="K43" s="448"/>
      <c r="L43" s="448"/>
      <c r="M43" s="448"/>
      <c r="N43" s="448"/>
      <c r="O43" s="448"/>
      <c r="P43" s="448"/>
      <c r="Q43" s="448"/>
      <c r="R43" s="78"/>
      <c r="S43" s="22"/>
      <c r="T43" s="77"/>
      <c r="U43" s="452"/>
      <c r="V43" s="452"/>
      <c r="W43" s="452"/>
      <c r="X43" s="452"/>
      <c r="Y43" s="452"/>
      <c r="Z43" s="452"/>
      <c r="AA43" s="452"/>
      <c r="AB43" s="452"/>
      <c r="AC43" s="452"/>
      <c r="AD43" s="78"/>
    </row>
    <row r="44" spans="1:30" ht="15" customHeight="1">
      <c r="A44" s="25"/>
      <c r="B44" s="77"/>
      <c r="C44" s="21" t="s">
        <v>3529</v>
      </c>
      <c r="D44" s="12"/>
      <c r="E44" s="446"/>
      <c r="F44" s="446"/>
      <c r="G44" s="446"/>
      <c r="H44" s="446"/>
      <c r="I44" s="446"/>
      <c r="J44" s="446"/>
      <c r="K44" s="446"/>
      <c r="L44" s="446"/>
      <c r="M44" s="446"/>
      <c r="N44" s="446"/>
      <c r="O44" s="446"/>
      <c r="P44" s="446"/>
      <c r="Q44" s="446"/>
      <c r="R44" s="78"/>
      <c r="S44" s="22"/>
      <c r="T44" s="77"/>
      <c r="U44" s="452"/>
      <c r="V44" s="452"/>
      <c r="W44" s="452"/>
      <c r="X44" s="452"/>
      <c r="Y44" s="452"/>
      <c r="Z44" s="452"/>
      <c r="AA44" s="452"/>
      <c r="AB44" s="452"/>
      <c r="AC44" s="452"/>
      <c r="AD44" s="78"/>
    </row>
    <row r="45" spans="1:30" ht="15" customHeight="1">
      <c r="A45" s="25"/>
      <c r="B45" s="77"/>
      <c r="C45" s="21" t="s">
        <v>3558</v>
      </c>
      <c r="D45" s="12"/>
      <c r="E45" s="12"/>
      <c r="F45" s="448"/>
      <c r="G45" s="448"/>
      <c r="H45" s="448"/>
      <c r="I45" s="448"/>
      <c r="J45" s="448"/>
      <c r="K45" s="448"/>
      <c r="L45" s="448"/>
      <c r="M45" s="448"/>
      <c r="N45" s="448"/>
      <c r="O45" s="448"/>
      <c r="P45" s="448"/>
      <c r="Q45" s="448"/>
      <c r="R45" s="78"/>
      <c r="S45" s="22"/>
      <c r="T45" s="77"/>
      <c r="U45" s="452"/>
      <c r="V45" s="452"/>
      <c r="W45" s="452"/>
      <c r="X45" s="452"/>
      <c r="Y45" s="452"/>
      <c r="Z45" s="452"/>
      <c r="AA45" s="452"/>
      <c r="AB45" s="452"/>
      <c r="AC45" s="452"/>
      <c r="AD45" s="78"/>
    </row>
    <row r="46" spans="1:30" ht="15" customHeight="1">
      <c r="A46" s="25"/>
      <c r="B46" s="77"/>
      <c r="C46" s="21" t="s">
        <v>3543</v>
      </c>
      <c r="D46" s="12"/>
      <c r="E46" s="12"/>
      <c r="F46" s="87"/>
      <c r="G46" s="87"/>
      <c r="H46" s="448"/>
      <c r="I46" s="448"/>
      <c r="J46" s="448"/>
      <c r="K46" s="448"/>
      <c r="L46" s="448"/>
      <c r="M46" s="448"/>
      <c r="N46" s="448"/>
      <c r="O46" s="448"/>
      <c r="P46" s="448"/>
      <c r="Q46" s="448"/>
      <c r="R46" s="78"/>
      <c r="S46" s="22"/>
      <c r="T46" s="77"/>
      <c r="U46" s="452"/>
      <c r="V46" s="452"/>
      <c r="W46" s="452"/>
      <c r="X46" s="452"/>
      <c r="Y46" s="452"/>
      <c r="Z46" s="452"/>
      <c r="AA46" s="452"/>
      <c r="AB46" s="452"/>
      <c r="AC46" s="452"/>
      <c r="AD46" s="78"/>
    </row>
    <row r="47" spans="1:30" ht="15" customHeight="1" thickBot="1">
      <c r="A47" s="25"/>
      <c r="B47" s="79"/>
      <c r="C47" s="80"/>
      <c r="D47" s="80"/>
      <c r="E47" s="80"/>
      <c r="F47" s="80"/>
      <c r="G47" s="80"/>
      <c r="H47" s="80"/>
      <c r="I47" s="80"/>
      <c r="J47" s="80"/>
      <c r="K47" s="80"/>
      <c r="L47" s="80"/>
      <c r="M47" s="80"/>
      <c r="N47" s="80"/>
      <c r="O47" s="80"/>
      <c r="P47" s="80"/>
      <c r="Q47" s="80"/>
      <c r="R47" s="81"/>
      <c r="S47" s="3"/>
      <c r="T47" s="79"/>
      <c r="U47" s="80"/>
      <c r="V47" s="80"/>
      <c r="W47" s="80"/>
      <c r="X47" s="80"/>
      <c r="Y47" s="80"/>
      <c r="Z47" s="80"/>
      <c r="AA47" s="80"/>
      <c r="AB47" s="80"/>
      <c r="AC47" s="80"/>
      <c r="AD47" s="81"/>
    </row>
    <row r="48" spans="1:30" ht="15" customHeight="1" thickBot="1"/>
    <row r="49" spans="2:30" ht="15" customHeight="1">
      <c r="B49" s="88"/>
      <c r="C49" s="89" t="s">
        <v>4944</v>
      </c>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90"/>
    </row>
    <row r="50" spans="2:30" ht="72" customHeight="1" thickBot="1">
      <c r="B50" s="26"/>
      <c r="C50" s="451"/>
      <c r="D50" s="451"/>
      <c r="E50" s="451"/>
      <c r="F50" s="451"/>
      <c r="G50" s="451"/>
      <c r="H50" s="451"/>
      <c r="I50" s="451"/>
      <c r="J50" s="451"/>
      <c r="K50" s="451"/>
      <c r="L50" s="451"/>
      <c r="M50" s="451"/>
      <c r="N50" s="451"/>
      <c r="O50" s="451"/>
      <c r="P50" s="451"/>
      <c r="Q50" s="451"/>
      <c r="R50" s="451"/>
      <c r="S50" s="451"/>
      <c r="T50" s="451"/>
      <c r="U50" s="451"/>
      <c r="V50" s="451"/>
      <c r="W50" s="451"/>
      <c r="X50" s="451"/>
      <c r="Y50" s="451"/>
      <c r="Z50" s="451"/>
      <c r="AA50" s="451"/>
      <c r="AB50" s="451"/>
      <c r="AC50" s="451"/>
      <c r="AD50" s="27"/>
    </row>
    <row r="51" spans="2:30" s="24" customFormat="1" ht="15" customHeight="1"/>
    <row r="52" spans="2:30" s="24" customFormat="1" ht="15" customHeight="1"/>
    <row r="53" spans="2:30" s="24" customFormat="1" ht="15" customHeight="1"/>
    <row r="54" spans="2:30" s="24" customFormat="1" ht="15" customHeight="1"/>
    <row r="55" spans="2:30" s="24" customFormat="1" ht="15" customHeight="1"/>
    <row r="56" spans="2:30" s="24" customFormat="1" ht="15" customHeight="1"/>
  </sheetData>
  <sheetProtection algorithmName="SHA-512" hashValue="+CaL4ByPPpsFUzh567zJbDixDMzuKKQmvS32/ifhkWU2VPiNRc5Uc7mII4ydgExkFhEc7e/0M67H4MhBW0pMoQ==" saltValue="6Ne74iCHLtEkSbOh+uZTdw==" spinCount="100000" sheet="1" objects="1" scenarios="1"/>
  <mergeCells count="49">
    <mergeCell ref="B1:AD1"/>
    <mergeCell ref="B3:AD3"/>
    <mergeCell ref="B5:AD5"/>
    <mergeCell ref="AA7:AD7"/>
    <mergeCell ref="B8:L8"/>
    <mergeCell ref="N8:O8"/>
    <mergeCell ref="B10:R10"/>
    <mergeCell ref="T10:AD10"/>
    <mergeCell ref="C11:Q11"/>
    <mergeCell ref="T11:AD11"/>
    <mergeCell ref="M13:Q13"/>
    <mergeCell ref="U13:AC13"/>
    <mergeCell ref="F14:Q14"/>
    <mergeCell ref="U14:AC20"/>
    <mergeCell ref="G15:Q15"/>
    <mergeCell ref="H16:Q16"/>
    <mergeCell ref="H17:Q17"/>
    <mergeCell ref="E18:Q18"/>
    <mergeCell ref="F19:Q19"/>
    <mergeCell ref="H20:Q20"/>
    <mergeCell ref="B23:R23"/>
    <mergeCell ref="T23:AD23"/>
    <mergeCell ref="C24:Q24"/>
    <mergeCell ref="T24:AD24"/>
    <mergeCell ref="M26:Q26"/>
    <mergeCell ref="U26:AC26"/>
    <mergeCell ref="F27:Q27"/>
    <mergeCell ref="U27:AC33"/>
    <mergeCell ref="G28:Q28"/>
    <mergeCell ref="H29:Q29"/>
    <mergeCell ref="H30:Q30"/>
    <mergeCell ref="E31:Q31"/>
    <mergeCell ref="F32:Q32"/>
    <mergeCell ref="H33:Q33"/>
    <mergeCell ref="B36:R36"/>
    <mergeCell ref="T36:AD36"/>
    <mergeCell ref="C37:Q37"/>
    <mergeCell ref="T37:AD37"/>
    <mergeCell ref="M39:Q39"/>
    <mergeCell ref="U39:AC39"/>
    <mergeCell ref="C50:AC50"/>
    <mergeCell ref="F40:Q40"/>
    <mergeCell ref="U40:AC46"/>
    <mergeCell ref="G41:Q41"/>
    <mergeCell ref="H42:Q42"/>
    <mergeCell ref="H43:Q43"/>
    <mergeCell ref="E44:Q44"/>
    <mergeCell ref="F45:Q45"/>
    <mergeCell ref="H46:Q46"/>
  </mergeCells>
  <hyperlinks>
    <hyperlink ref="AA7:AD7" location="Índice!B11" display="Índice" xr:uid="{2DAFF066-4BF0-4FC5-B139-910627F45633}"/>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Informantes</oddHeader>
    <oddFooter>&amp;LCenso Nacional de Gobiernos Estatales 2024&amp;R&amp;P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BABDE-F45E-4987-9BC7-87192BA09FC9}">
  <sheetPr codeName="Hoja4"/>
  <dimension ref="A1:CC71"/>
  <sheetViews>
    <sheetView showGridLines="0" zoomScaleNormal="100" workbookViewId="0">
      <selection activeCell="Q7" sqref="Q7:AS7"/>
    </sheetView>
  </sheetViews>
  <sheetFormatPr baseColWidth="10" defaultColWidth="0" defaultRowHeight="15" customHeight="1" zeroHeight="1"/>
  <cols>
    <col min="1" max="1" width="5.7109375" customWidth="1"/>
    <col min="2" max="61" width="3.7109375" customWidth="1"/>
    <col min="62" max="62" width="5.7109375" customWidth="1"/>
    <col min="63" max="63" width="11.42578125" style="112" hidden="1" customWidth="1"/>
    <col min="64" max="81" width="11.42578125" hidden="1" customWidth="1"/>
    <col min="82" max="16384" width="3.7109375" hidden="1"/>
  </cols>
  <sheetData>
    <row r="1" spans="1:65" s="1" customFormat="1" ht="173.25" customHeight="1">
      <c r="B1" s="424" t="s">
        <v>1582</v>
      </c>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424"/>
      <c r="AL1" s="424"/>
      <c r="AM1" s="424"/>
      <c r="AN1" s="424"/>
      <c r="AO1" s="424"/>
      <c r="AP1" s="424"/>
      <c r="AQ1" s="424"/>
      <c r="AR1" s="424"/>
      <c r="AS1" s="424"/>
      <c r="AT1" s="424"/>
      <c r="AU1" s="424"/>
      <c r="AV1" s="424"/>
      <c r="AW1" s="424"/>
      <c r="AX1" s="424"/>
      <c r="AY1" s="424"/>
      <c r="AZ1" s="424"/>
      <c r="BA1" s="424"/>
      <c r="BB1" s="424"/>
      <c r="BC1" s="424"/>
      <c r="BD1" s="424"/>
      <c r="BE1" s="424"/>
      <c r="BF1" s="424"/>
      <c r="BG1" s="424"/>
      <c r="BH1" s="424"/>
      <c r="BI1" s="424"/>
      <c r="BK1" s="108"/>
    </row>
    <row r="2" spans="1:65" s="2" customFormat="1" ht="15" customHeight="1">
      <c r="BK2" s="109"/>
    </row>
    <row r="3" spans="1:65" s="3" customFormat="1" ht="45" customHeight="1">
      <c r="B3" s="426" t="s">
        <v>1</v>
      </c>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426"/>
      <c r="AL3" s="426"/>
      <c r="AM3" s="426"/>
      <c r="AN3" s="426"/>
      <c r="AO3" s="426"/>
      <c r="AP3" s="426"/>
      <c r="AQ3" s="426"/>
      <c r="AR3" s="426"/>
      <c r="AS3" s="426"/>
      <c r="AT3" s="426"/>
      <c r="AU3" s="426"/>
      <c r="AV3" s="426"/>
      <c r="AW3" s="426"/>
      <c r="AX3" s="426"/>
      <c r="AY3" s="426"/>
      <c r="AZ3" s="426"/>
      <c r="BA3" s="426"/>
      <c r="BB3" s="426"/>
      <c r="BC3" s="426"/>
      <c r="BD3" s="426"/>
      <c r="BE3" s="426"/>
      <c r="BF3" s="426"/>
      <c r="BG3" s="426"/>
      <c r="BH3" s="426"/>
      <c r="BI3" s="426"/>
      <c r="BK3" s="110"/>
    </row>
    <row r="4" spans="1:65" s="2" customFormat="1" ht="15" customHeight="1">
      <c r="BK4" s="109"/>
    </row>
    <row r="5" spans="1:65" s="28" customFormat="1" ht="60" customHeight="1">
      <c r="B5" s="488" t="s">
        <v>4945</v>
      </c>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c r="BH5" s="488"/>
      <c r="BI5" s="488"/>
      <c r="BK5" s="111"/>
    </row>
    <row r="6" spans="1:65" s="28" customFormat="1" ht="15" customHeight="1">
      <c r="BK6" s="111"/>
    </row>
    <row r="7" spans="1:65" s="28" customFormat="1" ht="15" customHeight="1" thickBot="1">
      <c r="B7" s="29" t="s">
        <v>3</v>
      </c>
      <c r="N7" s="29" t="s">
        <v>4</v>
      </c>
      <c r="Q7" s="470" t="str">
        <f>IF(BM66=0,"","Error: Especificar Otro tipo de fuente.")</f>
        <v/>
      </c>
      <c r="R7" s="470"/>
      <c r="S7" s="470"/>
      <c r="T7" s="470"/>
      <c r="U7" s="470"/>
      <c r="V7" s="470"/>
      <c r="W7" s="470"/>
      <c r="X7" s="470"/>
      <c r="Y7" s="470"/>
      <c r="Z7" s="470"/>
      <c r="AA7" s="470"/>
      <c r="AB7" s="470"/>
      <c r="AC7" s="470"/>
      <c r="AD7" s="470"/>
      <c r="AE7" s="470"/>
      <c r="AF7" s="470"/>
      <c r="AG7" s="470"/>
      <c r="AH7" s="470"/>
      <c r="AI7" s="470"/>
      <c r="AJ7" s="470"/>
      <c r="AK7" s="470"/>
      <c r="AL7" s="470"/>
      <c r="AM7" s="470"/>
      <c r="AN7" s="470"/>
      <c r="AO7" s="470"/>
      <c r="AP7" s="470"/>
      <c r="AQ7" s="470"/>
      <c r="AR7" s="470"/>
      <c r="AS7" s="470"/>
      <c r="BF7" s="463" t="s">
        <v>2</v>
      </c>
      <c r="BG7" s="463"/>
      <c r="BH7" s="463"/>
      <c r="BI7" s="463"/>
      <c r="BK7" s="111"/>
    </row>
    <row r="8" spans="1:65" s="28" customFormat="1" ht="15" customHeight="1" thickBot="1">
      <c r="B8" s="428" t="str">
        <f>IF(Presentación!B8="","",Presentación!B8)</f>
        <v/>
      </c>
      <c r="C8" s="429"/>
      <c r="D8" s="429"/>
      <c r="E8" s="429"/>
      <c r="F8" s="429"/>
      <c r="G8" s="429"/>
      <c r="H8" s="429"/>
      <c r="I8" s="429"/>
      <c r="J8" s="429"/>
      <c r="K8" s="429"/>
      <c r="L8" s="430"/>
      <c r="M8" s="68"/>
      <c r="N8" s="428" t="str">
        <f>IF(Presentación!N8="","",Presentación!N8)</f>
        <v/>
      </c>
      <c r="O8" s="430"/>
      <c r="P8" s="20"/>
      <c r="Q8" s="471" t="str">
        <f>IF(BP66=0,"","Error: Debe completar toda la información requerida.")</f>
        <v/>
      </c>
      <c r="R8" s="471"/>
      <c r="S8" s="471"/>
      <c r="T8" s="471"/>
      <c r="U8" s="471"/>
      <c r="V8" s="471"/>
      <c r="W8" s="471"/>
      <c r="X8" s="471"/>
      <c r="Y8" s="471"/>
      <c r="Z8" s="471"/>
      <c r="AA8" s="471"/>
      <c r="AB8" s="471"/>
      <c r="AC8" s="471"/>
      <c r="AD8" s="471"/>
      <c r="AE8" s="471"/>
      <c r="AF8" s="471"/>
      <c r="AG8" s="471"/>
      <c r="AH8" s="471"/>
      <c r="AI8" s="471"/>
      <c r="AJ8" s="471"/>
      <c r="AK8" s="471"/>
      <c r="AL8" s="471"/>
      <c r="AM8" s="471"/>
      <c r="AN8" s="471"/>
      <c r="AO8" s="471"/>
      <c r="AP8" s="471"/>
      <c r="AQ8" s="471"/>
      <c r="AR8" s="471"/>
      <c r="AS8" s="471"/>
      <c r="BK8" s="111"/>
    </row>
    <row r="9" spans="1:65" s="28" customFormat="1" ht="15.75" thickBot="1">
      <c r="BK9" s="111"/>
    </row>
    <row r="10" spans="1:65" ht="15" customHeight="1" thickBot="1">
      <c r="A10" s="69"/>
      <c r="B10" s="453" t="s">
        <v>4946</v>
      </c>
      <c r="C10" s="454"/>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4"/>
      <c r="BG10" s="454"/>
      <c r="BH10" s="454"/>
      <c r="BI10" s="454"/>
      <c r="BJ10" s="74"/>
      <c r="BK10" s="419"/>
      <c r="BL10" s="74"/>
      <c r="BM10" s="74"/>
    </row>
    <row r="11" spans="1:65" s="28" customFormat="1" ht="15" customHeight="1">
      <c r="A11" s="70"/>
      <c r="B11" s="489" t="s">
        <v>4947</v>
      </c>
      <c r="C11" s="490"/>
      <c r="D11" s="490"/>
      <c r="E11" s="490"/>
      <c r="F11" s="490"/>
      <c r="G11" s="490"/>
      <c r="H11" s="490"/>
      <c r="I11" s="490"/>
      <c r="J11" s="490"/>
      <c r="K11" s="490"/>
      <c r="L11" s="490"/>
      <c r="M11" s="490"/>
      <c r="N11" s="490"/>
      <c r="O11" s="490"/>
      <c r="P11" s="490"/>
      <c r="Q11" s="490"/>
      <c r="R11" s="490"/>
      <c r="S11" s="490"/>
      <c r="T11" s="490"/>
      <c r="U11" s="490"/>
      <c r="V11" s="490"/>
      <c r="W11" s="490"/>
      <c r="X11" s="490"/>
      <c r="Y11" s="490"/>
      <c r="Z11" s="490"/>
      <c r="AA11" s="490"/>
      <c r="AB11" s="490"/>
      <c r="AC11" s="490"/>
      <c r="AD11" s="490"/>
      <c r="AE11" s="490"/>
      <c r="AF11" s="490"/>
      <c r="AG11" s="490"/>
      <c r="AH11" s="490"/>
      <c r="AI11" s="490"/>
      <c r="AJ11" s="490"/>
      <c r="AK11" s="490"/>
      <c r="AL11" s="490"/>
      <c r="AM11" s="490"/>
      <c r="AN11" s="490"/>
      <c r="AO11" s="490"/>
      <c r="AP11" s="490"/>
      <c r="AQ11" s="490"/>
      <c r="AR11" s="490"/>
      <c r="AS11" s="490"/>
      <c r="AT11" s="490"/>
      <c r="AU11" s="490"/>
      <c r="AV11" s="490"/>
      <c r="AW11" s="490"/>
      <c r="AX11" s="490"/>
      <c r="AY11" s="490"/>
      <c r="AZ11" s="490"/>
      <c r="BA11" s="490"/>
      <c r="BB11" s="490"/>
      <c r="BC11" s="490"/>
      <c r="BD11" s="490"/>
      <c r="BE11" s="490"/>
      <c r="BF11" s="490"/>
      <c r="BG11" s="490"/>
      <c r="BH11" s="490"/>
      <c r="BI11" s="491"/>
      <c r="BK11" s="111"/>
    </row>
    <row r="12" spans="1:65" s="28" customFormat="1" ht="15" customHeight="1">
      <c r="A12" s="70"/>
      <c r="B12" s="30"/>
      <c r="C12" s="492" t="s">
        <v>4948</v>
      </c>
      <c r="D12" s="492"/>
      <c r="E12" s="492"/>
      <c r="F12" s="492"/>
      <c r="G12" s="492"/>
      <c r="H12" s="492"/>
      <c r="I12" s="492"/>
      <c r="J12" s="492"/>
      <c r="K12" s="492"/>
      <c r="L12" s="492"/>
      <c r="M12" s="492"/>
      <c r="N12" s="492"/>
      <c r="O12" s="492"/>
      <c r="P12" s="492"/>
      <c r="Q12" s="492"/>
      <c r="R12" s="492"/>
      <c r="S12" s="492"/>
      <c r="T12" s="492"/>
      <c r="U12" s="492"/>
      <c r="V12" s="492"/>
      <c r="W12" s="492"/>
      <c r="X12" s="492"/>
      <c r="Y12" s="492"/>
      <c r="Z12" s="492"/>
      <c r="AA12" s="492"/>
      <c r="AB12" s="492"/>
      <c r="AC12" s="492"/>
      <c r="AD12" s="492"/>
      <c r="AE12" s="492"/>
      <c r="AF12" s="492"/>
      <c r="AG12" s="492"/>
      <c r="AH12" s="492"/>
      <c r="AI12" s="492"/>
      <c r="AJ12" s="492"/>
      <c r="AK12" s="492"/>
      <c r="AL12" s="492"/>
      <c r="AM12" s="492"/>
      <c r="AN12" s="492"/>
      <c r="AO12" s="492"/>
      <c r="AP12" s="492"/>
      <c r="AQ12" s="492"/>
      <c r="AR12" s="492"/>
      <c r="AS12" s="492"/>
      <c r="AT12" s="492"/>
      <c r="AU12" s="492"/>
      <c r="AV12" s="492"/>
      <c r="AW12" s="492"/>
      <c r="AX12" s="492"/>
      <c r="AY12" s="492"/>
      <c r="AZ12" s="492"/>
      <c r="BA12" s="492"/>
      <c r="BB12" s="492"/>
      <c r="BC12" s="492"/>
      <c r="BD12" s="492"/>
      <c r="BE12" s="492"/>
      <c r="BF12" s="492"/>
      <c r="BG12" s="492"/>
      <c r="BH12" s="492"/>
      <c r="BI12" s="493"/>
      <c r="BJ12" s="32"/>
      <c r="BK12" s="111"/>
    </row>
    <row r="13" spans="1:65" s="28" customFormat="1" ht="15" customHeight="1">
      <c r="A13" s="70"/>
      <c r="B13" s="30"/>
      <c r="C13" s="492" t="s">
        <v>4949</v>
      </c>
      <c r="D13" s="492"/>
      <c r="E13" s="492"/>
      <c r="F13" s="492"/>
      <c r="G13" s="492"/>
      <c r="H13" s="492"/>
      <c r="I13" s="492"/>
      <c r="J13" s="492"/>
      <c r="K13" s="492"/>
      <c r="L13" s="492"/>
      <c r="M13" s="492"/>
      <c r="N13" s="492"/>
      <c r="O13" s="492"/>
      <c r="P13" s="492"/>
      <c r="Q13" s="492"/>
      <c r="R13" s="492"/>
      <c r="S13" s="492"/>
      <c r="T13" s="492"/>
      <c r="U13" s="492"/>
      <c r="V13" s="492"/>
      <c r="W13" s="492"/>
      <c r="X13" s="492"/>
      <c r="Y13" s="492"/>
      <c r="Z13" s="492"/>
      <c r="AA13" s="492"/>
      <c r="AB13" s="492"/>
      <c r="AC13" s="492"/>
      <c r="AD13" s="492"/>
      <c r="AE13" s="492"/>
      <c r="AF13" s="492"/>
      <c r="AG13" s="492"/>
      <c r="AH13" s="492"/>
      <c r="AI13" s="492"/>
      <c r="AJ13" s="492"/>
      <c r="AK13" s="492"/>
      <c r="AL13" s="492"/>
      <c r="AM13" s="492"/>
      <c r="AN13" s="492"/>
      <c r="AO13" s="492"/>
      <c r="AP13" s="492"/>
      <c r="AQ13" s="492"/>
      <c r="AR13" s="492"/>
      <c r="AS13" s="492"/>
      <c r="AT13" s="492"/>
      <c r="AU13" s="492"/>
      <c r="AV13" s="492"/>
      <c r="AW13" s="492"/>
      <c r="AX13" s="492"/>
      <c r="AY13" s="492"/>
      <c r="AZ13" s="492"/>
      <c r="BA13" s="492"/>
      <c r="BB13" s="492"/>
      <c r="BC13" s="492"/>
      <c r="BD13" s="492"/>
      <c r="BE13" s="492"/>
      <c r="BF13" s="492"/>
      <c r="BG13" s="492"/>
      <c r="BH13" s="492"/>
      <c r="BI13" s="493"/>
      <c r="BJ13" s="32"/>
      <c r="BK13" s="111"/>
    </row>
    <row r="14" spans="1:65" s="28" customFormat="1" ht="15" customHeight="1">
      <c r="A14" s="70"/>
      <c r="B14" s="30"/>
      <c r="C14" s="492" t="s">
        <v>4950</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2"/>
      <c r="AE14" s="492"/>
      <c r="AF14" s="492"/>
      <c r="AG14" s="492"/>
      <c r="AH14" s="492"/>
      <c r="AI14" s="492"/>
      <c r="AJ14" s="492"/>
      <c r="AK14" s="492"/>
      <c r="AL14" s="492"/>
      <c r="AM14" s="492"/>
      <c r="AN14" s="492"/>
      <c r="AO14" s="492"/>
      <c r="AP14" s="492"/>
      <c r="AQ14" s="492"/>
      <c r="AR14" s="492"/>
      <c r="AS14" s="492"/>
      <c r="AT14" s="492"/>
      <c r="AU14" s="492"/>
      <c r="AV14" s="492"/>
      <c r="AW14" s="492"/>
      <c r="AX14" s="492"/>
      <c r="AY14" s="492"/>
      <c r="AZ14" s="492"/>
      <c r="BA14" s="492"/>
      <c r="BB14" s="492"/>
      <c r="BC14" s="492"/>
      <c r="BD14" s="492"/>
      <c r="BE14" s="492"/>
      <c r="BF14" s="492"/>
      <c r="BG14" s="492"/>
      <c r="BH14" s="492"/>
      <c r="BI14" s="493"/>
      <c r="BJ14" s="32"/>
      <c r="BK14" s="111"/>
    </row>
    <row r="15" spans="1:65" s="28" customFormat="1" ht="15" customHeight="1">
      <c r="A15" s="70"/>
      <c r="B15" s="30"/>
      <c r="C15" s="492" t="s">
        <v>4951</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2"/>
      <c r="AE15" s="492"/>
      <c r="AF15" s="492"/>
      <c r="AG15" s="492"/>
      <c r="AH15" s="492"/>
      <c r="AI15" s="492"/>
      <c r="AJ15" s="492"/>
      <c r="AK15" s="492"/>
      <c r="AL15" s="492"/>
      <c r="AM15" s="492"/>
      <c r="AN15" s="492"/>
      <c r="AO15" s="492"/>
      <c r="AP15" s="492"/>
      <c r="AQ15" s="492"/>
      <c r="AR15" s="492"/>
      <c r="AS15" s="492"/>
      <c r="AT15" s="492"/>
      <c r="AU15" s="492"/>
      <c r="AV15" s="492"/>
      <c r="AW15" s="492"/>
      <c r="AX15" s="492"/>
      <c r="AY15" s="492"/>
      <c r="AZ15" s="492"/>
      <c r="BA15" s="492"/>
      <c r="BB15" s="492"/>
      <c r="BC15" s="492"/>
      <c r="BD15" s="492"/>
      <c r="BE15" s="492"/>
      <c r="BF15" s="492"/>
      <c r="BG15" s="492"/>
      <c r="BH15" s="492"/>
      <c r="BI15" s="493"/>
      <c r="BJ15" s="32"/>
      <c r="BK15" s="111"/>
    </row>
    <row r="16" spans="1:65" s="28" customFormat="1" ht="15" customHeight="1">
      <c r="A16" s="70"/>
      <c r="B16" s="30"/>
      <c r="C16" s="492" t="s">
        <v>4952</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2"/>
      <c r="AE16" s="492"/>
      <c r="AF16" s="492"/>
      <c r="AG16" s="492"/>
      <c r="AH16" s="492"/>
      <c r="AI16" s="492"/>
      <c r="AJ16" s="492"/>
      <c r="AK16" s="492"/>
      <c r="AL16" s="492"/>
      <c r="AM16" s="492"/>
      <c r="AN16" s="492"/>
      <c r="AO16" s="492"/>
      <c r="AP16" s="492"/>
      <c r="AQ16" s="492"/>
      <c r="AR16" s="492"/>
      <c r="AS16" s="492"/>
      <c r="AT16" s="492"/>
      <c r="AU16" s="492"/>
      <c r="AV16" s="492"/>
      <c r="AW16" s="492"/>
      <c r="AX16" s="492"/>
      <c r="AY16" s="492"/>
      <c r="AZ16" s="492"/>
      <c r="BA16" s="492"/>
      <c r="BB16" s="492"/>
      <c r="BC16" s="492"/>
      <c r="BD16" s="492"/>
      <c r="BE16" s="492"/>
      <c r="BF16" s="492"/>
      <c r="BG16" s="492"/>
      <c r="BH16" s="492"/>
      <c r="BI16" s="493"/>
      <c r="BJ16" s="32"/>
      <c r="BK16" s="111"/>
    </row>
    <row r="17" spans="1:72" s="28" customFormat="1" ht="15" customHeight="1">
      <c r="A17" s="70"/>
      <c r="B17" s="33"/>
      <c r="C17" s="492" t="s">
        <v>4953</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2"/>
      <c r="AE17" s="492"/>
      <c r="AF17" s="492"/>
      <c r="AG17" s="492"/>
      <c r="AH17" s="492"/>
      <c r="AI17" s="492"/>
      <c r="AJ17" s="492"/>
      <c r="AK17" s="492"/>
      <c r="AL17" s="492"/>
      <c r="AM17" s="492"/>
      <c r="AN17" s="492"/>
      <c r="AO17" s="492"/>
      <c r="AP17" s="492"/>
      <c r="AQ17" s="492"/>
      <c r="AR17" s="492"/>
      <c r="AS17" s="492"/>
      <c r="AT17" s="492"/>
      <c r="AU17" s="492"/>
      <c r="AV17" s="492"/>
      <c r="AW17" s="492"/>
      <c r="AX17" s="492"/>
      <c r="AY17" s="492"/>
      <c r="AZ17" s="492"/>
      <c r="BA17" s="492"/>
      <c r="BB17" s="492"/>
      <c r="BC17" s="492"/>
      <c r="BD17" s="492"/>
      <c r="BE17" s="492"/>
      <c r="BF17" s="492"/>
      <c r="BG17" s="492"/>
      <c r="BH17" s="492"/>
      <c r="BI17" s="493"/>
      <c r="BJ17" s="32"/>
      <c r="BK17" s="111"/>
    </row>
    <row r="18" spans="1:72" s="28" customFormat="1" ht="15" customHeight="1">
      <c r="A18" s="70"/>
      <c r="B18" s="33"/>
      <c r="C18" s="492" t="s">
        <v>4954</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2"/>
      <c r="AE18" s="492"/>
      <c r="AF18" s="492"/>
      <c r="AG18" s="492"/>
      <c r="AH18" s="492"/>
      <c r="AI18" s="492"/>
      <c r="AJ18" s="492"/>
      <c r="AK18" s="492"/>
      <c r="AL18" s="492"/>
      <c r="AM18" s="492"/>
      <c r="AN18" s="492"/>
      <c r="AO18" s="492"/>
      <c r="AP18" s="492"/>
      <c r="AQ18" s="492"/>
      <c r="AR18" s="492"/>
      <c r="AS18" s="492"/>
      <c r="AT18" s="492"/>
      <c r="AU18" s="492"/>
      <c r="AV18" s="492"/>
      <c r="AW18" s="492"/>
      <c r="AX18" s="492"/>
      <c r="AY18" s="492"/>
      <c r="AZ18" s="492"/>
      <c r="BA18" s="492"/>
      <c r="BB18" s="492"/>
      <c r="BC18" s="492"/>
      <c r="BD18" s="492"/>
      <c r="BE18" s="492"/>
      <c r="BF18" s="492"/>
      <c r="BG18" s="492"/>
      <c r="BH18" s="492"/>
      <c r="BI18" s="493"/>
      <c r="BJ18" s="32"/>
      <c r="BK18" s="111"/>
    </row>
    <row r="19" spans="1:72" s="28" customFormat="1" ht="48" customHeight="1">
      <c r="A19" s="70"/>
      <c r="B19" s="33"/>
      <c r="C19" s="32"/>
      <c r="D19" s="492" t="s">
        <v>4955</v>
      </c>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2"/>
      <c r="AE19" s="492"/>
      <c r="AF19" s="492"/>
      <c r="AG19" s="492"/>
      <c r="AH19" s="492"/>
      <c r="AI19" s="492"/>
      <c r="AJ19" s="492"/>
      <c r="AK19" s="492"/>
      <c r="AL19" s="492"/>
      <c r="AM19" s="492"/>
      <c r="AN19" s="492"/>
      <c r="AO19" s="492"/>
      <c r="AP19" s="492"/>
      <c r="AQ19" s="492"/>
      <c r="AR19" s="492"/>
      <c r="AS19" s="492"/>
      <c r="AT19" s="492"/>
      <c r="AU19" s="492"/>
      <c r="AV19" s="492"/>
      <c r="AW19" s="492"/>
      <c r="AX19" s="492"/>
      <c r="AY19" s="492"/>
      <c r="AZ19" s="492"/>
      <c r="BA19" s="492"/>
      <c r="BB19" s="492"/>
      <c r="BC19" s="492"/>
      <c r="BD19" s="492"/>
      <c r="BE19" s="492"/>
      <c r="BF19" s="492"/>
      <c r="BG19" s="492"/>
      <c r="BH19" s="492"/>
      <c r="BI19" s="493"/>
      <c r="BJ19" s="32"/>
      <c r="BK19" s="111"/>
    </row>
    <row r="20" spans="1:72" s="28" customFormat="1" ht="15" customHeight="1">
      <c r="A20" s="70"/>
      <c r="B20" s="33"/>
      <c r="C20" s="494" t="s">
        <v>4956</v>
      </c>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5"/>
      <c r="BK20" s="111"/>
    </row>
    <row r="21" spans="1:72" s="28" customFormat="1" ht="15" customHeight="1">
      <c r="A21" s="70"/>
      <c r="B21" s="33"/>
      <c r="D21" s="496" t="s">
        <v>4957</v>
      </c>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6"/>
      <c r="AV21" s="496"/>
      <c r="AW21" s="496"/>
      <c r="AX21" s="496"/>
      <c r="AY21" s="496"/>
      <c r="AZ21" s="496"/>
      <c r="BA21" s="496"/>
      <c r="BB21" s="496"/>
      <c r="BC21" s="496"/>
      <c r="BD21" s="496"/>
      <c r="BE21" s="496"/>
      <c r="BF21" s="496"/>
      <c r="BG21" s="496"/>
      <c r="BH21" s="496"/>
      <c r="BI21" s="497"/>
      <c r="BK21" s="111"/>
    </row>
    <row r="22" spans="1:72" s="28" customFormat="1" ht="15" customHeight="1">
      <c r="A22" s="70"/>
      <c r="B22" s="33"/>
      <c r="D22" s="496" t="s">
        <v>4958</v>
      </c>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6"/>
      <c r="AH22" s="496"/>
      <c r="AI22" s="496"/>
      <c r="AJ22" s="496"/>
      <c r="AK22" s="496"/>
      <c r="AL22" s="496"/>
      <c r="AM22" s="496"/>
      <c r="AN22" s="496"/>
      <c r="AO22" s="496"/>
      <c r="AP22" s="496"/>
      <c r="AQ22" s="496"/>
      <c r="AR22" s="496"/>
      <c r="AS22" s="496"/>
      <c r="AT22" s="496"/>
      <c r="AU22" s="496"/>
      <c r="AV22" s="496"/>
      <c r="AW22" s="496"/>
      <c r="AX22" s="496"/>
      <c r="AY22" s="496"/>
      <c r="AZ22" s="496"/>
      <c r="BA22" s="496"/>
      <c r="BB22" s="496"/>
      <c r="BC22" s="496"/>
      <c r="BD22" s="496"/>
      <c r="BE22" s="496"/>
      <c r="BF22" s="496"/>
      <c r="BG22" s="496"/>
      <c r="BH22" s="496"/>
      <c r="BI22" s="497"/>
      <c r="BK22" s="111"/>
    </row>
    <row r="23" spans="1:72" s="28" customFormat="1" ht="15" customHeight="1">
      <c r="A23" s="70"/>
      <c r="B23" s="33"/>
      <c r="D23" s="496" t="s">
        <v>4959</v>
      </c>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6"/>
      <c r="AH23" s="496"/>
      <c r="AI23" s="496"/>
      <c r="AJ23" s="496"/>
      <c r="AK23" s="496"/>
      <c r="AL23" s="496"/>
      <c r="AM23" s="496"/>
      <c r="AN23" s="496"/>
      <c r="AO23" s="496"/>
      <c r="AP23" s="496"/>
      <c r="AQ23" s="496"/>
      <c r="AR23" s="496"/>
      <c r="AS23" s="496"/>
      <c r="AT23" s="496"/>
      <c r="AU23" s="496"/>
      <c r="AV23" s="496"/>
      <c r="AW23" s="496"/>
      <c r="AX23" s="496"/>
      <c r="AY23" s="496"/>
      <c r="AZ23" s="496"/>
      <c r="BA23" s="496"/>
      <c r="BB23" s="496"/>
      <c r="BC23" s="496"/>
      <c r="BD23" s="496"/>
      <c r="BE23" s="496"/>
      <c r="BF23" s="496"/>
      <c r="BG23" s="496"/>
      <c r="BH23" s="496"/>
      <c r="BI23" s="497"/>
      <c r="BK23" s="111"/>
    </row>
    <row r="24" spans="1:72" s="71" customFormat="1" ht="195.95" customHeight="1">
      <c r="B24" s="34"/>
      <c r="E24" s="492" t="s">
        <v>4960</v>
      </c>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3"/>
      <c r="BK24" s="420"/>
    </row>
    <row r="25" spans="1:72" s="28" customFormat="1" ht="15" customHeight="1">
      <c r="A25" s="70"/>
      <c r="B25" s="35"/>
      <c r="C25" s="91"/>
      <c r="D25" s="505" t="s">
        <v>4961</v>
      </c>
      <c r="E25" s="505"/>
      <c r="F25" s="505"/>
      <c r="G25" s="505"/>
      <c r="H25" s="505"/>
      <c r="I25" s="505"/>
      <c r="J25" s="505"/>
      <c r="K25" s="505"/>
      <c r="L25" s="505"/>
      <c r="M25" s="505"/>
      <c r="N25" s="505"/>
      <c r="O25" s="505"/>
      <c r="P25" s="505"/>
      <c r="Q25" s="505"/>
      <c r="R25" s="505"/>
      <c r="S25" s="505"/>
      <c r="T25" s="505"/>
      <c r="U25" s="505"/>
      <c r="V25" s="505"/>
      <c r="W25" s="505"/>
      <c r="X25" s="505"/>
      <c r="Y25" s="505"/>
      <c r="Z25" s="505"/>
      <c r="AA25" s="505"/>
      <c r="AB25" s="505"/>
      <c r="AC25" s="505"/>
      <c r="AD25" s="505"/>
      <c r="AE25" s="505"/>
      <c r="AF25" s="505"/>
      <c r="AG25" s="505"/>
      <c r="AH25" s="505"/>
      <c r="AI25" s="505"/>
      <c r="AJ25" s="505"/>
      <c r="AK25" s="505"/>
      <c r="AL25" s="505"/>
      <c r="AM25" s="505"/>
      <c r="AN25" s="505"/>
      <c r="AO25" s="505"/>
      <c r="AP25" s="505"/>
      <c r="AQ25" s="505"/>
      <c r="AR25" s="505"/>
      <c r="AS25" s="505"/>
      <c r="AT25" s="505"/>
      <c r="AU25" s="505"/>
      <c r="AV25" s="505"/>
      <c r="AW25" s="505"/>
      <c r="AX25" s="505"/>
      <c r="AY25" s="505"/>
      <c r="AZ25" s="505"/>
      <c r="BA25" s="505"/>
      <c r="BB25" s="505"/>
      <c r="BC25" s="505"/>
      <c r="BD25" s="505"/>
      <c r="BE25" s="505"/>
      <c r="BF25" s="505"/>
      <c r="BG25" s="505"/>
      <c r="BH25" s="505"/>
      <c r="BI25" s="506"/>
      <c r="BK25" s="111"/>
    </row>
    <row r="26" spans="1:72" s="28" customFormat="1" ht="15" customHeight="1" thickBot="1">
      <c r="A26" s="70"/>
      <c r="B26" s="1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K26" s="111"/>
    </row>
    <row r="27" spans="1:72" ht="15" customHeight="1">
      <c r="A27" s="5"/>
      <c r="B27" s="484" t="s">
        <v>4962</v>
      </c>
      <c r="C27" s="486" t="s">
        <v>4963</v>
      </c>
      <c r="D27" s="486"/>
      <c r="E27" s="486"/>
      <c r="F27" s="486" t="s">
        <v>4964</v>
      </c>
      <c r="G27" s="486"/>
      <c r="H27" s="486"/>
      <c r="I27" s="486" t="s">
        <v>4965</v>
      </c>
      <c r="J27" s="486"/>
      <c r="K27" s="486"/>
      <c r="L27" s="486" t="s">
        <v>4966</v>
      </c>
      <c r="M27" s="486"/>
      <c r="N27" s="486"/>
      <c r="O27" s="486" t="s">
        <v>4967</v>
      </c>
      <c r="P27" s="486"/>
      <c r="Q27" s="486"/>
      <c r="R27" s="486"/>
      <c r="S27" s="486" t="s">
        <v>4968</v>
      </c>
      <c r="T27" s="486"/>
      <c r="U27" s="486"/>
      <c r="V27" s="486"/>
      <c r="W27" s="486" t="s">
        <v>4969</v>
      </c>
      <c r="X27" s="486"/>
      <c r="Y27" s="486"/>
      <c r="Z27" s="486" t="s">
        <v>4970</v>
      </c>
      <c r="AA27" s="486"/>
      <c r="AB27" s="486"/>
      <c r="AC27" s="486" t="s">
        <v>4971</v>
      </c>
      <c r="AD27" s="486"/>
      <c r="AE27" s="486"/>
      <c r="AF27" s="486" t="s">
        <v>4972</v>
      </c>
      <c r="AG27" s="486"/>
      <c r="AH27" s="486"/>
      <c r="AI27" s="486"/>
      <c r="AJ27" s="486"/>
      <c r="AK27" s="486"/>
      <c r="AL27" s="486"/>
      <c r="AM27" s="486"/>
      <c r="AN27" s="486"/>
      <c r="AO27" s="486"/>
      <c r="AP27" s="486"/>
      <c r="AQ27" s="486"/>
      <c r="AR27" s="486"/>
      <c r="AS27" s="486"/>
      <c r="AT27" s="486"/>
      <c r="AU27" s="486"/>
      <c r="AV27" s="486"/>
      <c r="AW27" s="486"/>
      <c r="AX27" s="486"/>
      <c r="AY27" s="486"/>
      <c r="AZ27" s="486"/>
      <c r="BA27" s="486"/>
      <c r="BB27" s="486"/>
      <c r="BC27" s="486"/>
      <c r="BD27" s="486"/>
      <c r="BE27" s="486"/>
      <c r="BF27" s="486"/>
      <c r="BG27" s="486"/>
      <c r="BH27" s="486"/>
      <c r="BI27" s="498"/>
      <c r="BJ27" s="75"/>
      <c r="BK27" s="421"/>
      <c r="BL27" s="75"/>
      <c r="BM27" s="75"/>
    </row>
    <row r="28" spans="1:72" ht="15" customHeight="1">
      <c r="A28" s="5"/>
      <c r="B28" s="485"/>
      <c r="C28" s="487"/>
      <c r="D28" s="487"/>
      <c r="E28" s="487"/>
      <c r="F28" s="487"/>
      <c r="G28" s="487"/>
      <c r="H28" s="487"/>
      <c r="I28" s="487"/>
      <c r="J28" s="487"/>
      <c r="K28" s="487"/>
      <c r="L28" s="487"/>
      <c r="M28" s="487"/>
      <c r="N28" s="487"/>
      <c r="O28" s="487"/>
      <c r="P28" s="487"/>
      <c r="Q28" s="487"/>
      <c r="R28" s="487"/>
      <c r="S28" s="487"/>
      <c r="T28" s="487"/>
      <c r="U28" s="487"/>
      <c r="V28" s="487"/>
      <c r="W28" s="487"/>
      <c r="X28" s="487"/>
      <c r="Y28" s="487"/>
      <c r="Z28" s="487"/>
      <c r="AA28" s="487"/>
      <c r="AB28" s="487"/>
      <c r="AC28" s="487"/>
      <c r="AD28" s="487"/>
      <c r="AE28" s="487"/>
      <c r="AF28" s="487" t="s">
        <v>4973</v>
      </c>
      <c r="AG28" s="487"/>
      <c r="AH28" s="487"/>
      <c r="AI28" s="487"/>
      <c r="AJ28" s="487"/>
      <c r="AK28" s="487"/>
      <c r="AL28" s="487"/>
      <c r="AM28" s="487"/>
      <c r="AN28" s="487" t="s">
        <v>4974</v>
      </c>
      <c r="AO28" s="487"/>
      <c r="AP28" s="487"/>
      <c r="AQ28" s="487"/>
      <c r="AR28" s="487"/>
      <c r="AS28" s="487"/>
      <c r="AT28" s="487"/>
      <c r="AU28" s="487"/>
      <c r="AV28" s="487" t="s">
        <v>4975</v>
      </c>
      <c r="AW28" s="487"/>
      <c r="AX28" s="487"/>
      <c r="AY28" s="487"/>
      <c r="AZ28" s="487"/>
      <c r="BA28" s="487"/>
      <c r="BB28" s="487"/>
      <c r="BC28" s="487"/>
      <c r="BD28" s="499" t="s">
        <v>4976</v>
      </c>
      <c r="BE28" s="500"/>
      <c r="BF28" s="500"/>
      <c r="BG28" s="500"/>
      <c r="BH28" s="500"/>
      <c r="BI28" s="501"/>
      <c r="BJ28" s="75"/>
      <c r="BK28" s="421"/>
      <c r="BL28" s="75"/>
      <c r="BM28" s="75"/>
    </row>
    <row r="29" spans="1:72" ht="24" customHeight="1">
      <c r="A29" s="5"/>
      <c r="B29" s="485"/>
      <c r="C29" s="487"/>
      <c r="D29" s="487"/>
      <c r="E29" s="487"/>
      <c r="F29" s="487"/>
      <c r="G29" s="487"/>
      <c r="H29" s="487"/>
      <c r="I29" s="487"/>
      <c r="J29" s="487"/>
      <c r="K29" s="487"/>
      <c r="L29" s="487"/>
      <c r="M29" s="487"/>
      <c r="N29" s="487"/>
      <c r="O29" s="487"/>
      <c r="P29" s="487"/>
      <c r="Q29" s="487"/>
      <c r="R29" s="487"/>
      <c r="S29" s="487"/>
      <c r="T29" s="487"/>
      <c r="U29" s="487"/>
      <c r="V29" s="487"/>
      <c r="W29" s="487"/>
      <c r="X29" s="487"/>
      <c r="Y29" s="487"/>
      <c r="Z29" s="487"/>
      <c r="AA29" s="487"/>
      <c r="AB29" s="487"/>
      <c r="AC29" s="487"/>
      <c r="AD29" s="487"/>
      <c r="AE29" s="487"/>
      <c r="AF29" s="487" t="s">
        <v>4977</v>
      </c>
      <c r="AG29" s="487"/>
      <c r="AH29" s="487"/>
      <c r="AI29" s="487"/>
      <c r="AJ29" s="487" t="s">
        <v>4978</v>
      </c>
      <c r="AK29" s="487"/>
      <c r="AL29" s="487"/>
      <c r="AM29" s="487"/>
      <c r="AN29" s="487" t="s">
        <v>4977</v>
      </c>
      <c r="AO29" s="487"/>
      <c r="AP29" s="487"/>
      <c r="AQ29" s="487"/>
      <c r="AR29" s="487" t="s">
        <v>4978</v>
      </c>
      <c r="AS29" s="487"/>
      <c r="AT29" s="487"/>
      <c r="AU29" s="487"/>
      <c r="AV29" s="487" t="s">
        <v>4977</v>
      </c>
      <c r="AW29" s="487"/>
      <c r="AX29" s="487"/>
      <c r="AY29" s="487"/>
      <c r="AZ29" s="487" t="s">
        <v>4978</v>
      </c>
      <c r="BA29" s="487"/>
      <c r="BB29" s="487"/>
      <c r="BC29" s="487"/>
      <c r="BD29" s="502"/>
      <c r="BE29" s="503"/>
      <c r="BF29" s="503"/>
      <c r="BG29" s="503"/>
      <c r="BH29" s="503"/>
      <c r="BI29" s="504"/>
      <c r="BJ29" s="75"/>
      <c r="BK29" s="421"/>
      <c r="BL29" s="75"/>
      <c r="BM29" s="75"/>
    </row>
    <row r="30" spans="1:72" ht="48" customHeight="1">
      <c r="A30" s="36"/>
      <c r="B30" s="37" t="s">
        <v>4979</v>
      </c>
      <c r="C30" s="507" t="s">
        <v>4980</v>
      </c>
      <c r="D30" s="507"/>
      <c r="E30" s="507"/>
      <c r="F30" s="507" t="s">
        <v>1030</v>
      </c>
      <c r="G30" s="507"/>
      <c r="H30" s="507"/>
      <c r="I30" s="507" t="s">
        <v>4981</v>
      </c>
      <c r="J30" s="507"/>
      <c r="K30" s="507"/>
      <c r="L30" s="507" t="s">
        <v>1069</v>
      </c>
      <c r="M30" s="507"/>
      <c r="N30" s="507"/>
      <c r="O30" s="507" t="s">
        <v>4982</v>
      </c>
      <c r="P30" s="507"/>
      <c r="Q30" s="507"/>
      <c r="R30" s="507"/>
      <c r="S30" s="507" t="s">
        <v>4983</v>
      </c>
      <c r="T30" s="507"/>
      <c r="U30" s="507"/>
      <c r="V30" s="507"/>
      <c r="W30" s="507" t="s">
        <v>4984</v>
      </c>
      <c r="X30" s="507"/>
      <c r="Y30" s="507"/>
      <c r="Z30" s="508" t="s">
        <v>4985</v>
      </c>
      <c r="AA30" s="509"/>
      <c r="AB30" s="509"/>
      <c r="AC30" s="507" t="s">
        <v>4986</v>
      </c>
      <c r="AD30" s="507"/>
      <c r="AE30" s="507"/>
      <c r="AF30" s="483" t="s">
        <v>4987</v>
      </c>
      <c r="AG30" s="483"/>
      <c r="AH30" s="483"/>
      <c r="AI30" s="483"/>
      <c r="AJ30" s="479">
        <v>3</v>
      </c>
      <c r="AK30" s="479"/>
      <c r="AL30" s="479"/>
      <c r="AM30" s="479"/>
      <c r="AN30" s="483" t="s">
        <v>4988</v>
      </c>
      <c r="AO30" s="483"/>
      <c r="AP30" s="483"/>
      <c r="AQ30" s="483"/>
      <c r="AR30" s="479">
        <v>1</v>
      </c>
      <c r="AS30" s="479"/>
      <c r="AT30" s="479"/>
      <c r="AU30" s="479"/>
      <c r="AV30" s="483" t="s">
        <v>4989</v>
      </c>
      <c r="AW30" s="483"/>
      <c r="AX30" s="483"/>
      <c r="AY30" s="483"/>
      <c r="AZ30" s="479">
        <v>9</v>
      </c>
      <c r="BA30" s="479"/>
      <c r="BB30" s="479"/>
      <c r="BC30" s="479"/>
      <c r="BD30" s="480"/>
      <c r="BE30" s="481"/>
      <c r="BF30" s="481"/>
      <c r="BG30" s="481"/>
      <c r="BH30" s="481"/>
      <c r="BI30" s="482"/>
      <c r="BJ30" s="76"/>
      <c r="BK30" s="422"/>
      <c r="BL30" s="76"/>
      <c r="BM30" s="464" t="s">
        <v>4990</v>
      </c>
      <c r="BN30" s="465"/>
      <c r="BO30" s="28"/>
      <c r="BP30" s="464" t="s">
        <v>4991</v>
      </c>
      <c r="BQ30" s="465"/>
    </row>
    <row r="31" spans="1:72" s="28" customFormat="1" ht="15" customHeight="1">
      <c r="B31" s="72" t="s">
        <v>4992</v>
      </c>
      <c r="C31" s="474"/>
      <c r="D31" s="474"/>
      <c r="E31" s="474"/>
      <c r="F31" s="474"/>
      <c r="G31" s="474"/>
      <c r="H31" s="474"/>
      <c r="I31" s="474"/>
      <c r="J31" s="474"/>
      <c r="K31" s="474"/>
      <c r="L31" s="474"/>
      <c r="M31" s="474"/>
      <c r="N31" s="474"/>
      <c r="O31" s="474"/>
      <c r="P31" s="474"/>
      <c r="Q31" s="474"/>
      <c r="R31" s="474"/>
      <c r="S31" s="474"/>
      <c r="T31" s="474"/>
      <c r="U31" s="474"/>
      <c r="V31" s="474"/>
      <c r="W31" s="474"/>
      <c r="X31" s="474"/>
      <c r="Y31" s="474"/>
      <c r="Z31" s="474"/>
      <c r="AA31" s="474"/>
      <c r="AB31" s="474"/>
      <c r="AC31" s="474"/>
      <c r="AD31" s="474"/>
      <c r="AE31" s="474"/>
      <c r="AF31" s="474"/>
      <c r="AG31" s="474"/>
      <c r="AH31" s="474"/>
      <c r="AI31" s="474"/>
      <c r="AJ31" s="474"/>
      <c r="AK31" s="474"/>
      <c r="AL31" s="474"/>
      <c r="AM31" s="474"/>
      <c r="AN31" s="474"/>
      <c r="AO31" s="474"/>
      <c r="AP31" s="474"/>
      <c r="AQ31" s="474"/>
      <c r="AR31" s="474"/>
      <c r="AS31" s="474"/>
      <c r="AT31" s="474"/>
      <c r="AU31" s="474"/>
      <c r="AV31" s="474"/>
      <c r="AW31" s="474"/>
      <c r="AX31" s="474"/>
      <c r="AY31" s="474"/>
      <c r="AZ31" s="474"/>
      <c r="BA31" s="474"/>
      <c r="BB31" s="474"/>
      <c r="BC31" s="474"/>
      <c r="BD31" s="474"/>
      <c r="BE31" s="474"/>
      <c r="BF31" s="474"/>
      <c r="BG31" s="474"/>
      <c r="BH31" s="474"/>
      <c r="BI31" s="475"/>
      <c r="BK31" s="111"/>
      <c r="BM31" s="464">
        <f>IF(AND(SUM(COUNTIF(AJ31,10)+COUNTIF(AR31,10)+COUNTIF(AZ31,10))&gt;0,BD31=""),1,0)</f>
        <v>0</v>
      </c>
      <c r="BN31" s="465"/>
      <c r="BP31" s="464">
        <f>IF(OR(COUNTA(C31:BI31)=0,COUNTA(C31:BI31)&gt;=COUNTA($C$30:$AM$30)),0,1)</f>
        <v>0</v>
      </c>
      <c r="BQ31" s="465"/>
      <c r="BS31" s="28">
        <v>1</v>
      </c>
      <c r="BT31" s="28" t="s">
        <v>4993</v>
      </c>
    </row>
    <row r="32" spans="1:72" s="28" customFormat="1" ht="15" customHeight="1">
      <c r="B32" s="72" t="s">
        <v>4994</v>
      </c>
      <c r="C32" s="474"/>
      <c r="D32" s="474"/>
      <c r="E32" s="474"/>
      <c r="F32" s="474"/>
      <c r="G32" s="474"/>
      <c r="H32" s="474"/>
      <c r="I32" s="474"/>
      <c r="J32" s="474"/>
      <c r="K32" s="474"/>
      <c r="L32" s="474"/>
      <c r="M32" s="474"/>
      <c r="N32" s="474"/>
      <c r="O32" s="474"/>
      <c r="P32" s="474"/>
      <c r="Q32" s="474"/>
      <c r="R32" s="474"/>
      <c r="S32" s="474"/>
      <c r="T32" s="474"/>
      <c r="U32" s="474"/>
      <c r="V32" s="474"/>
      <c r="W32" s="474"/>
      <c r="X32" s="474"/>
      <c r="Y32" s="474"/>
      <c r="Z32" s="474"/>
      <c r="AA32" s="474"/>
      <c r="AB32" s="474"/>
      <c r="AC32" s="474"/>
      <c r="AD32" s="474"/>
      <c r="AE32" s="474"/>
      <c r="AF32" s="474"/>
      <c r="AG32" s="474"/>
      <c r="AH32" s="474"/>
      <c r="AI32" s="474"/>
      <c r="AJ32" s="474"/>
      <c r="AK32" s="474"/>
      <c r="AL32" s="474"/>
      <c r="AM32" s="474"/>
      <c r="AN32" s="474"/>
      <c r="AO32" s="474"/>
      <c r="AP32" s="474"/>
      <c r="AQ32" s="474"/>
      <c r="AR32" s="474"/>
      <c r="AS32" s="474"/>
      <c r="AT32" s="474"/>
      <c r="AU32" s="474"/>
      <c r="AV32" s="474"/>
      <c r="AW32" s="474"/>
      <c r="AX32" s="474"/>
      <c r="AY32" s="474"/>
      <c r="AZ32" s="474"/>
      <c r="BA32" s="474"/>
      <c r="BB32" s="474"/>
      <c r="BC32" s="474"/>
      <c r="BD32" s="474"/>
      <c r="BE32" s="474"/>
      <c r="BF32" s="474"/>
      <c r="BG32" s="474"/>
      <c r="BH32" s="474"/>
      <c r="BI32" s="475"/>
      <c r="BK32" s="111"/>
      <c r="BM32" s="464">
        <f t="shared" ref="BM32:BM65" si="0">IF(AND(SUM(COUNTIF(AJ32,10)+COUNTIF(AR32,10)+COUNTIF(AZ32,10))&gt;0,BD32=""),1,0)</f>
        <v>0</v>
      </c>
      <c r="BN32" s="465"/>
      <c r="BP32" s="464">
        <f t="shared" ref="BP32:BP65" si="1">IF(OR(COUNTA(C32:BI32)=0,COUNTA(C32:BI32)&gt;=COUNTA($C$30:$AM$30)),0,1)</f>
        <v>0</v>
      </c>
      <c r="BQ32" s="465"/>
      <c r="BS32" s="28">
        <v>2</v>
      </c>
      <c r="BT32" s="28" t="s">
        <v>4995</v>
      </c>
    </row>
    <row r="33" spans="2:72" s="28" customFormat="1" ht="15" customHeight="1">
      <c r="B33" s="72" t="s">
        <v>4996</v>
      </c>
      <c r="C33" s="474"/>
      <c r="D33" s="474"/>
      <c r="E33" s="474"/>
      <c r="F33" s="474"/>
      <c r="G33" s="474"/>
      <c r="H33" s="474"/>
      <c r="I33" s="474"/>
      <c r="J33" s="474"/>
      <c r="K33" s="474"/>
      <c r="L33" s="474"/>
      <c r="M33" s="474"/>
      <c r="N33" s="474"/>
      <c r="O33" s="474"/>
      <c r="P33" s="474"/>
      <c r="Q33" s="474"/>
      <c r="R33" s="474"/>
      <c r="S33" s="474"/>
      <c r="T33" s="474"/>
      <c r="U33" s="474"/>
      <c r="V33" s="474"/>
      <c r="W33" s="474"/>
      <c r="X33" s="474"/>
      <c r="Y33" s="474"/>
      <c r="Z33" s="474"/>
      <c r="AA33" s="474"/>
      <c r="AB33" s="474"/>
      <c r="AC33" s="474"/>
      <c r="AD33" s="474"/>
      <c r="AE33" s="474"/>
      <c r="AF33" s="474"/>
      <c r="AG33" s="474"/>
      <c r="AH33" s="474"/>
      <c r="AI33" s="474"/>
      <c r="AJ33" s="474"/>
      <c r="AK33" s="474"/>
      <c r="AL33" s="474"/>
      <c r="AM33" s="474"/>
      <c r="AN33" s="474"/>
      <c r="AO33" s="474"/>
      <c r="AP33" s="474"/>
      <c r="AQ33" s="474"/>
      <c r="AR33" s="474"/>
      <c r="AS33" s="474"/>
      <c r="AT33" s="474"/>
      <c r="AU33" s="474"/>
      <c r="AV33" s="474"/>
      <c r="AW33" s="474"/>
      <c r="AX33" s="474"/>
      <c r="AY33" s="474"/>
      <c r="AZ33" s="474"/>
      <c r="BA33" s="474"/>
      <c r="BB33" s="474"/>
      <c r="BC33" s="474"/>
      <c r="BD33" s="476"/>
      <c r="BE33" s="477"/>
      <c r="BF33" s="474"/>
      <c r="BG33" s="474"/>
      <c r="BH33" s="477"/>
      <c r="BI33" s="478"/>
      <c r="BK33" s="111"/>
      <c r="BM33" s="464">
        <f t="shared" si="0"/>
        <v>0</v>
      </c>
      <c r="BN33" s="465"/>
      <c r="BP33" s="464">
        <f t="shared" si="1"/>
        <v>0</v>
      </c>
      <c r="BQ33" s="465"/>
      <c r="BS33" s="28">
        <v>3</v>
      </c>
      <c r="BT33" s="28" t="s">
        <v>4997</v>
      </c>
    </row>
    <row r="34" spans="2:72" s="28" customFormat="1" ht="15" customHeight="1">
      <c r="B34" s="72" t="s">
        <v>4998</v>
      </c>
      <c r="C34" s="474"/>
      <c r="D34" s="474"/>
      <c r="E34" s="474"/>
      <c r="F34" s="474"/>
      <c r="G34" s="474"/>
      <c r="H34" s="474"/>
      <c r="I34" s="474"/>
      <c r="J34" s="474"/>
      <c r="K34" s="474"/>
      <c r="L34" s="474"/>
      <c r="M34" s="474"/>
      <c r="N34" s="474"/>
      <c r="O34" s="474"/>
      <c r="P34" s="474"/>
      <c r="Q34" s="474"/>
      <c r="R34" s="474"/>
      <c r="S34" s="474"/>
      <c r="T34" s="474"/>
      <c r="U34" s="474"/>
      <c r="V34" s="474"/>
      <c r="W34" s="474"/>
      <c r="X34" s="474"/>
      <c r="Y34" s="474"/>
      <c r="Z34" s="474"/>
      <c r="AA34" s="474"/>
      <c r="AB34" s="474"/>
      <c r="AC34" s="474"/>
      <c r="AD34" s="474"/>
      <c r="AE34" s="474"/>
      <c r="AF34" s="474"/>
      <c r="AG34" s="474"/>
      <c r="AH34" s="474"/>
      <c r="AI34" s="474"/>
      <c r="AJ34" s="474"/>
      <c r="AK34" s="474"/>
      <c r="AL34" s="474"/>
      <c r="AM34" s="474"/>
      <c r="AN34" s="474"/>
      <c r="AO34" s="474"/>
      <c r="AP34" s="474"/>
      <c r="AQ34" s="474"/>
      <c r="AR34" s="474"/>
      <c r="AS34" s="474"/>
      <c r="AT34" s="474"/>
      <c r="AU34" s="474"/>
      <c r="AV34" s="474"/>
      <c r="AW34" s="474"/>
      <c r="AX34" s="474"/>
      <c r="AY34" s="474"/>
      <c r="AZ34" s="474"/>
      <c r="BA34" s="474"/>
      <c r="BB34" s="474"/>
      <c r="BC34" s="474"/>
      <c r="BD34" s="474"/>
      <c r="BE34" s="474"/>
      <c r="BF34" s="474"/>
      <c r="BG34" s="474"/>
      <c r="BH34" s="474"/>
      <c r="BI34" s="475"/>
      <c r="BK34" s="111"/>
      <c r="BM34" s="464">
        <f t="shared" si="0"/>
        <v>0</v>
      </c>
      <c r="BN34" s="465"/>
      <c r="BP34" s="464">
        <f t="shared" si="1"/>
        <v>0</v>
      </c>
      <c r="BQ34" s="465"/>
      <c r="BS34" s="28">
        <v>4</v>
      </c>
      <c r="BT34" s="28" t="s">
        <v>4999</v>
      </c>
    </row>
    <row r="35" spans="2:72" s="28" customFormat="1" ht="15" customHeight="1">
      <c r="B35" s="72" t="s">
        <v>5000</v>
      </c>
      <c r="C35" s="474"/>
      <c r="D35" s="474"/>
      <c r="E35" s="474"/>
      <c r="F35" s="474"/>
      <c r="G35" s="474"/>
      <c r="H35" s="474"/>
      <c r="I35" s="474"/>
      <c r="J35" s="474"/>
      <c r="K35" s="474"/>
      <c r="L35" s="474"/>
      <c r="M35" s="474"/>
      <c r="N35" s="474"/>
      <c r="O35" s="474"/>
      <c r="P35" s="474"/>
      <c r="Q35" s="474"/>
      <c r="R35" s="474"/>
      <c r="S35" s="474"/>
      <c r="T35" s="474"/>
      <c r="U35" s="474"/>
      <c r="V35" s="474"/>
      <c r="W35" s="474"/>
      <c r="X35" s="474"/>
      <c r="Y35" s="474"/>
      <c r="Z35" s="474"/>
      <c r="AA35" s="474"/>
      <c r="AB35" s="474"/>
      <c r="AC35" s="474"/>
      <c r="AD35" s="474"/>
      <c r="AE35" s="474"/>
      <c r="AF35" s="474"/>
      <c r="AG35" s="474"/>
      <c r="AH35" s="474"/>
      <c r="AI35" s="474"/>
      <c r="AJ35" s="474"/>
      <c r="AK35" s="474"/>
      <c r="AL35" s="474"/>
      <c r="AM35" s="474"/>
      <c r="AN35" s="474"/>
      <c r="AO35" s="474"/>
      <c r="AP35" s="474"/>
      <c r="AQ35" s="474"/>
      <c r="AR35" s="474"/>
      <c r="AS35" s="474"/>
      <c r="AT35" s="474"/>
      <c r="AU35" s="474"/>
      <c r="AV35" s="474"/>
      <c r="AW35" s="474"/>
      <c r="AX35" s="474"/>
      <c r="AY35" s="474"/>
      <c r="AZ35" s="474"/>
      <c r="BA35" s="474"/>
      <c r="BB35" s="474"/>
      <c r="BC35" s="474"/>
      <c r="BD35" s="474"/>
      <c r="BE35" s="474"/>
      <c r="BF35" s="474"/>
      <c r="BG35" s="474"/>
      <c r="BH35" s="474"/>
      <c r="BI35" s="475"/>
      <c r="BK35" s="111"/>
      <c r="BM35" s="464">
        <f t="shared" si="0"/>
        <v>0</v>
      </c>
      <c r="BN35" s="465"/>
      <c r="BP35" s="464">
        <f t="shared" si="1"/>
        <v>0</v>
      </c>
      <c r="BQ35" s="465"/>
      <c r="BS35" s="28">
        <v>5</v>
      </c>
      <c r="BT35" s="28" t="s">
        <v>5001</v>
      </c>
    </row>
    <row r="36" spans="2:72" s="28" customFormat="1" ht="15" customHeight="1">
      <c r="B36" s="72" t="s">
        <v>5002</v>
      </c>
      <c r="C36" s="474"/>
      <c r="D36" s="474"/>
      <c r="E36" s="474"/>
      <c r="F36" s="474"/>
      <c r="G36" s="474"/>
      <c r="H36" s="474"/>
      <c r="I36" s="474"/>
      <c r="J36" s="474"/>
      <c r="K36" s="474"/>
      <c r="L36" s="474"/>
      <c r="M36" s="474"/>
      <c r="N36" s="474"/>
      <c r="O36" s="474"/>
      <c r="P36" s="474"/>
      <c r="Q36" s="474"/>
      <c r="R36" s="474"/>
      <c r="S36" s="474"/>
      <c r="T36" s="474"/>
      <c r="U36" s="474"/>
      <c r="V36" s="474"/>
      <c r="W36" s="474"/>
      <c r="X36" s="474"/>
      <c r="Y36" s="474"/>
      <c r="Z36" s="474"/>
      <c r="AA36" s="474"/>
      <c r="AB36" s="474"/>
      <c r="AC36" s="474"/>
      <c r="AD36" s="474"/>
      <c r="AE36" s="474"/>
      <c r="AF36" s="474"/>
      <c r="AG36" s="474"/>
      <c r="AH36" s="474"/>
      <c r="AI36" s="474"/>
      <c r="AJ36" s="474"/>
      <c r="AK36" s="474"/>
      <c r="AL36" s="474"/>
      <c r="AM36" s="474"/>
      <c r="AN36" s="474"/>
      <c r="AO36" s="474"/>
      <c r="AP36" s="474"/>
      <c r="AQ36" s="474"/>
      <c r="AR36" s="474"/>
      <c r="AS36" s="474"/>
      <c r="AT36" s="474"/>
      <c r="AU36" s="474"/>
      <c r="AV36" s="474"/>
      <c r="AW36" s="474"/>
      <c r="AX36" s="474"/>
      <c r="AY36" s="474"/>
      <c r="AZ36" s="474"/>
      <c r="BA36" s="474"/>
      <c r="BB36" s="474"/>
      <c r="BC36" s="474"/>
      <c r="BD36" s="474"/>
      <c r="BE36" s="474"/>
      <c r="BF36" s="474"/>
      <c r="BG36" s="474"/>
      <c r="BH36" s="474"/>
      <c r="BI36" s="475"/>
      <c r="BK36" s="111"/>
      <c r="BM36" s="464">
        <f t="shared" si="0"/>
        <v>0</v>
      </c>
      <c r="BN36" s="465"/>
      <c r="BP36" s="464">
        <f t="shared" si="1"/>
        <v>0</v>
      </c>
      <c r="BQ36" s="465"/>
      <c r="BS36" s="28">
        <v>6</v>
      </c>
      <c r="BT36" s="28" t="s">
        <v>5003</v>
      </c>
    </row>
    <row r="37" spans="2:72" s="28" customFormat="1" ht="15" customHeight="1">
      <c r="B37" s="72" t="s">
        <v>5004</v>
      </c>
      <c r="C37" s="474"/>
      <c r="D37" s="474"/>
      <c r="E37" s="474"/>
      <c r="F37" s="474"/>
      <c r="G37" s="474"/>
      <c r="H37" s="474"/>
      <c r="I37" s="474"/>
      <c r="J37" s="474"/>
      <c r="K37" s="474"/>
      <c r="L37" s="474"/>
      <c r="M37" s="474"/>
      <c r="N37" s="474"/>
      <c r="O37" s="474"/>
      <c r="P37" s="474"/>
      <c r="Q37" s="474"/>
      <c r="R37" s="474"/>
      <c r="S37" s="474"/>
      <c r="T37" s="474"/>
      <c r="U37" s="474"/>
      <c r="V37" s="474"/>
      <c r="W37" s="474"/>
      <c r="X37" s="474"/>
      <c r="Y37" s="474"/>
      <c r="Z37" s="474"/>
      <c r="AA37" s="474"/>
      <c r="AB37" s="474"/>
      <c r="AC37" s="474"/>
      <c r="AD37" s="474"/>
      <c r="AE37" s="474"/>
      <c r="AF37" s="474"/>
      <c r="AG37" s="474"/>
      <c r="AH37" s="474"/>
      <c r="AI37" s="474"/>
      <c r="AJ37" s="474"/>
      <c r="AK37" s="474"/>
      <c r="AL37" s="474"/>
      <c r="AM37" s="474"/>
      <c r="AN37" s="474"/>
      <c r="AO37" s="474"/>
      <c r="AP37" s="474"/>
      <c r="AQ37" s="474"/>
      <c r="AR37" s="474"/>
      <c r="AS37" s="474"/>
      <c r="AT37" s="474"/>
      <c r="AU37" s="474"/>
      <c r="AV37" s="474"/>
      <c r="AW37" s="474"/>
      <c r="AX37" s="474"/>
      <c r="AY37" s="474"/>
      <c r="AZ37" s="474"/>
      <c r="BA37" s="474"/>
      <c r="BB37" s="474"/>
      <c r="BC37" s="474"/>
      <c r="BD37" s="474"/>
      <c r="BE37" s="474"/>
      <c r="BF37" s="474"/>
      <c r="BG37" s="474"/>
      <c r="BH37" s="474"/>
      <c r="BI37" s="475"/>
      <c r="BK37" s="111"/>
      <c r="BM37" s="464">
        <f t="shared" si="0"/>
        <v>0</v>
      </c>
      <c r="BN37" s="465"/>
      <c r="BP37" s="464">
        <f t="shared" si="1"/>
        <v>0</v>
      </c>
      <c r="BQ37" s="465"/>
      <c r="BS37" s="28">
        <v>7</v>
      </c>
      <c r="BT37" s="28" t="s">
        <v>5005</v>
      </c>
    </row>
    <row r="38" spans="2:72" s="28" customFormat="1" ht="15" customHeight="1">
      <c r="B38" s="72" t="s">
        <v>5006</v>
      </c>
      <c r="C38" s="474"/>
      <c r="D38" s="474"/>
      <c r="E38" s="474"/>
      <c r="F38" s="474"/>
      <c r="G38" s="474"/>
      <c r="H38" s="474"/>
      <c r="I38" s="474"/>
      <c r="J38" s="474"/>
      <c r="K38" s="474"/>
      <c r="L38" s="474"/>
      <c r="M38" s="474"/>
      <c r="N38" s="474"/>
      <c r="O38" s="474"/>
      <c r="P38" s="474"/>
      <c r="Q38" s="474"/>
      <c r="R38" s="474"/>
      <c r="S38" s="474"/>
      <c r="T38" s="474"/>
      <c r="U38" s="474"/>
      <c r="V38" s="474"/>
      <c r="W38" s="474"/>
      <c r="X38" s="474"/>
      <c r="Y38" s="474"/>
      <c r="Z38" s="474"/>
      <c r="AA38" s="474"/>
      <c r="AB38" s="474"/>
      <c r="AC38" s="474"/>
      <c r="AD38" s="474"/>
      <c r="AE38" s="474"/>
      <c r="AF38" s="474"/>
      <c r="AG38" s="474"/>
      <c r="AH38" s="474"/>
      <c r="AI38" s="474"/>
      <c r="AJ38" s="474"/>
      <c r="AK38" s="474"/>
      <c r="AL38" s="474"/>
      <c r="AM38" s="474"/>
      <c r="AN38" s="474"/>
      <c r="AO38" s="474"/>
      <c r="AP38" s="474"/>
      <c r="AQ38" s="474"/>
      <c r="AR38" s="474"/>
      <c r="AS38" s="474"/>
      <c r="AT38" s="474"/>
      <c r="AU38" s="474"/>
      <c r="AV38" s="474"/>
      <c r="AW38" s="474"/>
      <c r="AX38" s="474"/>
      <c r="AY38" s="474"/>
      <c r="AZ38" s="474"/>
      <c r="BA38" s="474"/>
      <c r="BB38" s="474"/>
      <c r="BC38" s="474"/>
      <c r="BD38" s="474"/>
      <c r="BE38" s="474"/>
      <c r="BF38" s="474"/>
      <c r="BG38" s="474"/>
      <c r="BH38" s="474"/>
      <c r="BI38" s="475"/>
      <c r="BK38" s="111"/>
      <c r="BM38" s="464">
        <f t="shared" si="0"/>
        <v>0</v>
      </c>
      <c r="BN38" s="465"/>
      <c r="BP38" s="464">
        <f t="shared" si="1"/>
        <v>0</v>
      </c>
      <c r="BQ38" s="465"/>
      <c r="BS38" s="28">
        <v>8</v>
      </c>
      <c r="BT38" s="28" t="s">
        <v>5007</v>
      </c>
    </row>
    <row r="39" spans="2:72" s="28" customFormat="1" ht="15" customHeight="1">
      <c r="B39" s="72" t="s">
        <v>5008</v>
      </c>
      <c r="C39" s="474"/>
      <c r="D39" s="474"/>
      <c r="E39" s="474"/>
      <c r="F39" s="474"/>
      <c r="G39" s="474"/>
      <c r="H39" s="474"/>
      <c r="I39" s="474"/>
      <c r="J39" s="474"/>
      <c r="K39" s="474"/>
      <c r="L39" s="474"/>
      <c r="M39" s="474"/>
      <c r="N39" s="474"/>
      <c r="O39" s="474"/>
      <c r="P39" s="474"/>
      <c r="Q39" s="474"/>
      <c r="R39" s="474"/>
      <c r="S39" s="474"/>
      <c r="T39" s="474"/>
      <c r="U39" s="474"/>
      <c r="V39" s="474"/>
      <c r="W39" s="474"/>
      <c r="X39" s="474"/>
      <c r="Y39" s="474"/>
      <c r="Z39" s="474"/>
      <c r="AA39" s="474"/>
      <c r="AB39" s="474"/>
      <c r="AC39" s="474"/>
      <c r="AD39" s="474"/>
      <c r="AE39" s="474"/>
      <c r="AF39" s="474"/>
      <c r="AG39" s="474"/>
      <c r="AH39" s="474"/>
      <c r="AI39" s="474"/>
      <c r="AJ39" s="474"/>
      <c r="AK39" s="474"/>
      <c r="AL39" s="474"/>
      <c r="AM39" s="474"/>
      <c r="AN39" s="474"/>
      <c r="AO39" s="474"/>
      <c r="AP39" s="474"/>
      <c r="AQ39" s="474"/>
      <c r="AR39" s="474"/>
      <c r="AS39" s="474"/>
      <c r="AT39" s="474"/>
      <c r="AU39" s="474"/>
      <c r="AV39" s="474"/>
      <c r="AW39" s="474"/>
      <c r="AX39" s="474"/>
      <c r="AY39" s="474"/>
      <c r="AZ39" s="474"/>
      <c r="BA39" s="474"/>
      <c r="BB39" s="474"/>
      <c r="BC39" s="474"/>
      <c r="BD39" s="474"/>
      <c r="BE39" s="474"/>
      <c r="BF39" s="474"/>
      <c r="BG39" s="474"/>
      <c r="BH39" s="474"/>
      <c r="BI39" s="475"/>
      <c r="BK39" s="111"/>
      <c r="BM39" s="464">
        <f t="shared" si="0"/>
        <v>0</v>
      </c>
      <c r="BN39" s="465"/>
      <c r="BP39" s="464">
        <f t="shared" si="1"/>
        <v>0</v>
      </c>
      <c r="BQ39" s="465"/>
      <c r="BS39" s="28">
        <v>9</v>
      </c>
      <c r="BT39" s="28" t="s">
        <v>4989</v>
      </c>
    </row>
    <row r="40" spans="2:72" s="28" customFormat="1" ht="15" customHeight="1">
      <c r="B40" s="72" t="s">
        <v>5009</v>
      </c>
      <c r="C40" s="474"/>
      <c r="D40" s="474"/>
      <c r="E40" s="474"/>
      <c r="F40" s="474"/>
      <c r="G40" s="474"/>
      <c r="H40" s="474"/>
      <c r="I40" s="474"/>
      <c r="J40" s="474"/>
      <c r="K40" s="474"/>
      <c r="L40" s="474"/>
      <c r="M40" s="474"/>
      <c r="N40" s="474"/>
      <c r="O40" s="474"/>
      <c r="P40" s="474"/>
      <c r="Q40" s="474"/>
      <c r="R40" s="474"/>
      <c r="S40" s="474"/>
      <c r="T40" s="474"/>
      <c r="U40" s="474"/>
      <c r="V40" s="474"/>
      <c r="W40" s="474"/>
      <c r="X40" s="474"/>
      <c r="Y40" s="474"/>
      <c r="Z40" s="474"/>
      <c r="AA40" s="474"/>
      <c r="AB40" s="474"/>
      <c r="AC40" s="474"/>
      <c r="AD40" s="474"/>
      <c r="AE40" s="474"/>
      <c r="AF40" s="474"/>
      <c r="AG40" s="474"/>
      <c r="AH40" s="474"/>
      <c r="AI40" s="474"/>
      <c r="AJ40" s="474"/>
      <c r="AK40" s="474"/>
      <c r="AL40" s="474"/>
      <c r="AM40" s="474"/>
      <c r="AN40" s="474"/>
      <c r="AO40" s="474"/>
      <c r="AP40" s="474"/>
      <c r="AQ40" s="474"/>
      <c r="AR40" s="474"/>
      <c r="AS40" s="474"/>
      <c r="AT40" s="474"/>
      <c r="AU40" s="474"/>
      <c r="AV40" s="474"/>
      <c r="AW40" s="474"/>
      <c r="AX40" s="474"/>
      <c r="AY40" s="474"/>
      <c r="AZ40" s="474"/>
      <c r="BA40" s="474"/>
      <c r="BB40" s="474"/>
      <c r="BC40" s="474"/>
      <c r="BD40" s="474"/>
      <c r="BE40" s="474"/>
      <c r="BF40" s="474"/>
      <c r="BG40" s="474"/>
      <c r="BH40" s="474"/>
      <c r="BI40" s="475"/>
      <c r="BK40" s="111"/>
      <c r="BM40" s="464">
        <f t="shared" si="0"/>
        <v>0</v>
      </c>
      <c r="BN40" s="465"/>
      <c r="BP40" s="464">
        <f t="shared" si="1"/>
        <v>0</v>
      </c>
      <c r="BQ40" s="465"/>
      <c r="BS40" s="28">
        <v>10</v>
      </c>
      <c r="BT40" s="28" t="s">
        <v>5010</v>
      </c>
    </row>
    <row r="41" spans="2:72" s="28" customFormat="1" ht="15" customHeight="1">
      <c r="B41" s="72" t="s">
        <v>5011</v>
      </c>
      <c r="C41" s="474"/>
      <c r="D41" s="474"/>
      <c r="E41" s="474"/>
      <c r="F41" s="474"/>
      <c r="G41" s="474"/>
      <c r="H41" s="474"/>
      <c r="I41" s="474"/>
      <c r="J41" s="474"/>
      <c r="K41" s="474"/>
      <c r="L41" s="474"/>
      <c r="M41" s="474"/>
      <c r="N41" s="474"/>
      <c r="O41" s="474"/>
      <c r="P41" s="474"/>
      <c r="Q41" s="474"/>
      <c r="R41" s="474"/>
      <c r="S41" s="474"/>
      <c r="T41" s="474"/>
      <c r="U41" s="474"/>
      <c r="V41" s="474"/>
      <c r="W41" s="474"/>
      <c r="X41" s="474"/>
      <c r="Y41" s="474"/>
      <c r="Z41" s="474"/>
      <c r="AA41" s="474"/>
      <c r="AB41" s="474"/>
      <c r="AC41" s="474"/>
      <c r="AD41" s="474"/>
      <c r="AE41" s="474"/>
      <c r="AF41" s="474"/>
      <c r="AG41" s="474"/>
      <c r="AH41" s="474"/>
      <c r="AI41" s="474"/>
      <c r="AJ41" s="474"/>
      <c r="AK41" s="474"/>
      <c r="AL41" s="474"/>
      <c r="AM41" s="474"/>
      <c r="AN41" s="474"/>
      <c r="AO41" s="474"/>
      <c r="AP41" s="474"/>
      <c r="AQ41" s="474"/>
      <c r="AR41" s="474"/>
      <c r="AS41" s="474"/>
      <c r="AT41" s="474"/>
      <c r="AU41" s="474"/>
      <c r="AV41" s="474"/>
      <c r="AW41" s="474"/>
      <c r="AX41" s="474"/>
      <c r="AY41" s="474"/>
      <c r="AZ41" s="474"/>
      <c r="BA41" s="474"/>
      <c r="BB41" s="474"/>
      <c r="BC41" s="474"/>
      <c r="BD41" s="474"/>
      <c r="BE41" s="474"/>
      <c r="BF41" s="474"/>
      <c r="BG41" s="474"/>
      <c r="BH41" s="474"/>
      <c r="BI41" s="475"/>
      <c r="BK41" s="111"/>
      <c r="BM41" s="464">
        <f t="shared" si="0"/>
        <v>0</v>
      </c>
      <c r="BN41" s="465"/>
      <c r="BP41" s="464">
        <f t="shared" si="1"/>
        <v>0</v>
      </c>
      <c r="BQ41" s="465"/>
    </row>
    <row r="42" spans="2:72" s="28" customFormat="1" ht="15" customHeight="1">
      <c r="B42" s="72" t="s">
        <v>5012</v>
      </c>
      <c r="C42" s="474"/>
      <c r="D42" s="474"/>
      <c r="E42" s="474"/>
      <c r="F42" s="474"/>
      <c r="G42" s="474"/>
      <c r="H42" s="474"/>
      <c r="I42" s="474"/>
      <c r="J42" s="474"/>
      <c r="K42" s="474"/>
      <c r="L42" s="474"/>
      <c r="M42" s="474"/>
      <c r="N42" s="474"/>
      <c r="O42" s="474"/>
      <c r="P42" s="474"/>
      <c r="Q42" s="474"/>
      <c r="R42" s="474"/>
      <c r="S42" s="474"/>
      <c r="T42" s="474"/>
      <c r="U42" s="474"/>
      <c r="V42" s="474"/>
      <c r="W42" s="474"/>
      <c r="X42" s="474"/>
      <c r="Y42" s="474"/>
      <c r="Z42" s="474"/>
      <c r="AA42" s="474"/>
      <c r="AB42" s="474"/>
      <c r="AC42" s="474"/>
      <c r="AD42" s="474"/>
      <c r="AE42" s="474"/>
      <c r="AF42" s="474"/>
      <c r="AG42" s="474"/>
      <c r="AH42" s="474"/>
      <c r="AI42" s="474"/>
      <c r="AJ42" s="474"/>
      <c r="AK42" s="474"/>
      <c r="AL42" s="474"/>
      <c r="AM42" s="474"/>
      <c r="AN42" s="474"/>
      <c r="AO42" s="474"/>
      <c r="AP42" s="474"/>
      <c r="AQ42" s="474"/>
      <c r="AR42" s="474"/>
      <c r="AS42" s="474"/>
      <c r="AT42" s="474"/>
      <c r="AU42" s="474"/>
      <c r="AV42" s="474"/>
      <c r="AW42" s="474"/>
      <c r="AX42" s="474"/>
      <c r="AY42" s="474"/>
      <c r="AZ42" s="474"/>
      <c r="BA42" s="474"/>
      <c r="BB42" s="474"/>
      <c r="BC42" s="474"/>
      <c r="BD42" s="474"/>
      <c r="BE42" s="474"/>
      <c r="BF42" s="474"/>
      <c r="BG42" s="474"/>
      <c r="BH42" s="474"/>
      <c r="BI42" s="475"/>
      <c r="BK42" s="111"/>
      <c r="BM42" s="464">
        <f t="shared" si="0"/>
        <v>0</v>
      </c>
      <c r="BN42" s="465"/>
      <c r="BP42" s="464">
        <f t="shared" si="1"/>
        <v>0</v>
      </c>
      <c r="BQ42" s="465"/>
    </row>
    <row r="43" spans="2:72" s="28" customFormat="1" ht="15" customHeight="1">
      <c r="B43" s="72" t="s">
        <v>5013</v>
      </c>
      <c r="C43" s="474"/>
      <c r="D43" s="474"/>
      <c r="E43" s="474"/>
      <c r="F43" s="474"/>
      <c r="G43" s="474"/>
      <c r="H43" s="474"/>
      <c r="I43" s="474"/>
      <c r="J43" s="474"/>
      <c r="K43" s="474"/>
      <c r="L43" s="474"/>
      <c r="M43" s="474"/>
      <c r="N43" s="474"/>
      <c r="O43" s="474"/>
      <c r="P43" s="474"/>
      <c r="Q43" s="474"/>
      <c r="R43" s="474"/>
      <c r="S43" s="474"/>
      <c r="T43" s="474"/>
      <c r="U43" s="474"/>
      <c r="V43" s="474"/>
      <c r="W43" s="474"/>
      <c r="X43" s="474"/>
      <c r="Y43" s="474"/>
      <c r="Z43" s="474"/>
      <c r="AA43" s="474"/>
      <c r="AB43" s="474"/>
      <c r="AC43" s="474"/>
      <c r="AD43" s="474"/>
      <c r="AE43" s="474"/>
      <c r="AF43" s="474"/>
      <c r="AG43" s="474"/>
      <c r="AH43" s="474"/>
      <c r="AI43" s="474"/>
      <c r="AJ43" s="474"/>
      <c r="AK43" s="474"/>
      <c r="AL43" s="474"/>
      <c r="AM43" s="474"/>
      <c r="AN43" s="474"/>
      <c r="AO43" s="474"/>
      <c r="AP43" s="474"/>
      <c r="AQ43" s="474"/>
      <c r="AR43" s="474"/>
      <c r="AS43" s="474"/>
      <c r="AT43" s="474"/>
      <c r="AU43" s="474"/>
      <c r="AV43" s="474"/>
      <c r="AW43" s="474"/>
      <c r="AX43" s="474"/>
      <c r="AY43" s="474"/>
      <c r="AZ43" s="474"/>
      <c r="BA43" s="474"/>
      <c r="BB43" s="474"/>
      <c r="BC43" s="474"/>
      <c r="BD43" s="474"/>
      <c r="BE43" s="474"/>
      <c r="BF43" s="474"/>
      <c r="BG43" s="474"/>
      <c r="BH43" s="474"/>
      <c r="BI43" s="475"/>
      <c r="BK43" s="111"/>
      <c r="BM43" s="464">
        <f t="shared" si="0"/>
        <v>0</v>
      </c>
      <c r="BN43" s="465"/>
      <c r="BP43" s="464">
        <f t="shared" si="1"/>
        <v>0</v>
      </c>
      <c r="BQ43" s="465"/>
    </row>
    <row r="44" spans="2:72" s="28" customFormat="1" ht="15" customHeight="1">
      <c r="B44" s="72" t="s">
        <v>5014</v>
      </c>
      <c r="C44" s="474"/>
      <c r="D44" s="474"/>
      <c r="E44" s="474"/>
      <c r="F44" s="474"/>
      <c r="G44" s="474"/>
      <c r="H44" s="474"/>
      <c r="I44" s="474"/>
      <c r="J44" s="474"/>
      <c r="K44" s="474"/>
      <c r="L44" s="474"/>
      <c r="M44" s="474"/>
      <c r="N44" s="474"/>
      <c r="O44" s="474"/>
      <c r="P44" s="474"/>
      <c r="Q44" s="474"/>
      <c r="R44" s="474"/>
      <c r="S44" s="474"/>
      <c r="T44" s="474"/>
      <c r="U44" s="474"/>
      <c r="V44" s="474"/>
      <c r="W44" s="474"/>
      <c r="X44" s="474"/>
      <c r="Y44" s="474"/>
      <c r="Z44" s="474"/>
      <c r="AA44" s="474"/>
      <c r="AB44" s="474"/>
      <c r="AC44" s="474"/>
      <c r="AD44" s="474"/>
      <c r="AE44" s="474"/>
      <c r="AF44" s="474"/>
      <c r="AG44" s="474"/>
      <c r="AH44" s="474"/>
      <c r="AI44" s="474"/>
      <c r="AJ44" s="474"/>
      <c r="AK44" s="474"/>
      <c r="AL44" s="474"/>
      <c r="AM44" s="474"/>
      <c r="AN44" s="474"/>
      <c r="AO44" s="474"/>
      <c r="AP44" s="474"/>
      <c r="AQ44" s="474"/>
      <c r="AR44" s="474"/>
      <c r="AS44" s="474"/>
      <c r="AT44" s="474"/>
      <c r="AU44" s="474"/>
      <c r="AV44" s="474"/>
      <c r="AW44" s="474"/>
      <c r="AX44" s="474"/>
      <c r="AY44" s="474"/>
      <c r="AZ44" s="474"/>
      <c r="BA44" s="474"/>
      <c r="BB44" s="474"/>
      <c r="BC44" s="474"/>
      <c r="BD44" s="474"/>
      <c r="BE44" s="474"/>
      <c r="BF44" s="474"/>
      <c r="BG44" s="474"/>
      <c r="BH44" s="474"/>
      <c r="BI44" s="475"/>
      <c r="BK44" s="111"/>
      <c r="BM44" s="464">
        <f t="shared" si="0"/>
        <v>0</v>
      </c>
      <c r="BN44" s="465"/>
      <c r="BP44" s="464">
        <f t="shared" si="1"/>
        <v>0</v>
      </c>
      <c r="BQ44" s="465"/>
    </row>
    <row r="45" spans="2:72" s="28" customFormat="1" ht="15" customHeight="1">
      <c r="B45" s="72" t="s">
        <v>5015</v>
      </c>
      <c r="C45" s="474"/>
      <c r="D45" s="474"/>
      <c r="E45" s="474"/>
      <c r="F45" s="474"/>
      <c r="G45" s="474"/>
      <c r="H45" s="474"/>
      <c r="I45" s="474"/>
      <c r="J45" s="474"/>
      <c r="K45" s="474"/>
      <c r="L45" s="474"/>
      <c r="M45" s="474"/>
      <c r="N45" s="474"/>
      <c r="O45" s="474"/>
      <c r="P45" s="474"/>
      <c r="Q45" s="474"/>
      <c r="R45" s="474"/>
      <c r="S45" s="474"/>
      <c r="T45" s="474"/>
      <c r="U45" s="474"/>
      <c r="V45" s="474"/>
      <c r="W45" s="474"/>
      <c r="X45" s="474"/>
      <c r="Y45" s="474"/>
      <c r="Z45" s="474"/>
      <c r="AA45" s="474"/>
      <c r="AB45" s="474"/>
      <c r="AC45" s="474"/>
      <c r="AD45" s="474"/>
      <c r="AE45" s="474"/>
      <c r="AF45" s="474"/>
      <c r="AG45" s="474"/>
      <c r="AH45" s="474"/>
      <c r="AI45" s="474"/>
      <c r="AJ45" s="474"/>
      <c r="AK45" s="474"/>
      <c r="AL45" s="474"/>
      <c r="AM45" s="474"/>
      <c r="AN45" s="474"/>
      <c r="AO45" s="474"/>
      <c r="AP45" s="474"/>
      <c r="AQ45" s="474"/>
      <c r="AR45" s="474"/>
      <c r="AS45" s="474"/>
      <c r="AT45" s="474"/>
      <c r="AU45" s="474"/>
      <c r="AV45" s="474"/>
      <c r="AW45" s="474"/>
      <c r="AX45" s="474"/>
      <c r="AY45" s="474"/>
      <c r="AZ45" s="474"/>
      <c r="BA45" s="474"/>
      <c r="BB45" s="474"/>
      <c r="BC45" s="474"/>
      <c r="BD45" s="474"/>
      <c r="BE45" s="474"/>
      <c r="BF45" s="474"/>
      <c r="BG45" s="474"/>
      <c r="BH45" s="474"/>
      <c r="BI45" s="475"/>
      <c r="BK45" s="111"/>
      <c r="BM45" s="464">
        <f t="shared" si="0"/>
        <v>0</v>
      </c>
      <c r="BN45" s="465"/>
      <c r="BP45" s="464">
        <f t="shared" si="1"/>
        <v>0</v>
      </c>
      <c r="BQ45" s="465"/>
    </row>
    <row r="46" spans="2:72" s="28" customFormat="1" ht="15" customHeight="1">
      <c r="B46" s="72" t="s">
        <v>5016</v>
      </c>
      <c r="C46" s="474"/>
      <c r="D46" s="474"/>
      <c r="E46" s="474"/>
      <c r="F46" s="474"/>
      <c r="G46" s="474"/>
      <c r="H46" s="474"/>
      <c r="I46" s="474"/>
      <c r="J46" s="474"/>
      <c r="K46" s="474"/>
      <c r="L46" s="474"/>
      <c r="M46" s="474"/>
      <c r="N46" s="474"/>
      <c r="O46" s="474"/>
      <c r="P46" s="474"/>
      <c r="Q46" s="474"/>
      <c r="R46" s="474"/>
      <c r="S46" s="474"/>
      <c r="T46" s="474"/>
      <c r="U46" s="474"/>
      <c r="V46" s="474"/>
      <c r="W46" s="474"/>
      <c r="X46" s="474"/>
      <c r="Y46" s="474"/>
      <c r="Z46" s="474"/>
      <c r="AA46" s="474"/>
      <c r="AB46" s="474"/>
      <c r="AC46" s="474"/>
      <c r="AD46" s="474"/>
      <c r="AE46" s="474"/>
      <c r="AF46" s="474"/>
      <c r="AG46" s="474"/>
      <c r="AH46" s="474"/>
      <c r="AI46" s="474"/>
      <c r="AJ46" s="474"/>
      <c r="AK46" s="474"/>
      <c r="AL46" s="474"/>
      <c r="AM46" s="474"/>
      <c r="AN46" s="474"/>
      <c r="AO46" s="474"/>
      <c r="AP46" s="474"/>
      <c r="AQ46" s="474"/>
      <c r="AR46" s="474"/>
      <c r="AS46" s="474"/>
      <c r="AT46" s="474"/>
      <c r="AU46" s="474"/>
      <c r="AV46" s="474"/>
      <c r="AW46" s="474"/>
      <c r="AX46" s="474"/>
      <c r="AY46" s="474"/>
      <c r="AZ46" s="474"/>
      <c r="BA46" s="474"/>
      <c r="BB46" s="474"/>
      <c r="BC46" s="474"/>
      <c r="BD46" s="474"/>
      <c r="BE46" s="474"/>
      <c r="BF46" s="474"/>
      <c r="BG46" s="474"/>
      <c r="BH46" s="474"/>
      <c r="BI46" s="475"/>
      <c r="BK46" s="111"/>
      <c r="BM46" s="464">
        <f t="shared" si="0"/>
        <v>0</v>
      </c>
      <c r="BN46" s="465"/>
      <c r="BP46" s="464">
        <f t="shared" si="1"/>
        <v>0</v>
      </c>
      <c r="BQ46" s="465"/>
    </row>
    <row r="47" spans="2:72" s="28" customFormat="1" ht="15" customHeight="1">
      <c r="B47" s="72" t="s">
        <v>5017</v>
      </c>
      <c r="C47" s="474"/>
      <c r="D47" s="474"/>
      <c r="E47" s="474"/>
      <c r="F47" s="474"/>
      <c r="G47" s="474"/>
      <c r="H47" s="474"/>
      <c r="I47" s="474"/>
      <c r="J47" s="474"/>
      <c r="K47" s="474"/>
      <c r="L47" s="474"/>
      <c r="M47" s="474"/>
      <c r="N47" s="474"/>
      <c r="O47" s="474"/>
      <c r="P47" s="474"/>
      <c r="Q47" s="474"/>
      <c r="R47" s="474"/>
      <c r="S47" s="474"/>
      <c r="T47" s="474"/>
      <c r="U47" s="474"/>
      <c r="V47" s="474"/>
      <c r="W47" s="474"/>
      <c r="X47" s="474"/>
      <c r="Y47" s="474"/>
      <c r="Z47" s="474"/>
      <c r="AA47" s="474"/>
      <c r="AB47" s="474"/>
      <c r="AC47" s="474"/>
      <c r="AD47" s="474"/>
      <c r="AE47" s="474"/>
      <c r="AF47" s="474"/>
      <c r="AG47" s="474"/>
      <c r="AH47" s="474"/>
      <c r="AI47" s="474"/>
      <c r="AJ47" s="474"/>
      <c r="AK47" s="474"/>
      <c r="AL47" s="474"/>
      <c r="AM47" s="474"/>
      <c r="AN47" s="474"/>
      <c r="AO47" s="474"/>
      <c r="AP47" s="474"/>
      <c r="AQ47" s="474"/>
      <c r="AR47" s="474"/>
      <c r="AS47" s="474"/>
      <c r="AT47" s="474"/>
      <c r="AU47" s="474"/>
      <c r="AV47" s="474"/>
      <c r="AW47" s="474"/>
      <c r="AX47" s="474"/>
      <c r="AY47" s="474"/>
      <c r="AZ47" s="474"/>
      <c r="BA47" s="474"/>
      <c r="BB47" s="474"/>
      <c r="BC47" s="474"/>
      <c r="BD47" s="474"/>
      <c r="BE47" s="474"/>
      <c r="BF47" s="474"/>
      <c r="BG47" s="474"/>
      <c r="BH47" s="474"/>
      <c r="BI47" s="475"/>
      <c r="BK47" s="111"/>
      <c r="BM47" s="464">
        <f t="shared" si="0"/>
        <v>0</v>
      </c>
      <c r="BN47" s="465"/>
      <c r="BP47" s="464">
        <f t="shared" si="1"/>
        <v>0</v>
      </c>
      <c r="BQ47" s="465"/>
    </row>
    <row r="48" spans="2:72" s="28" customFormat="1" ht="15" customHeight="1">
      <c r="B48" s="72" t="s">
        <v>5018</v>
      </c>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474"/>
      <c r="AE48" s="474"/>
      <c r="AF48" s="474"/>
      <c r="AG48" s="474"/>
      <c r="AH48" s="474"/>
      <c r="AI48" s="474"/>
      <c r="AJ48" s="474"/>
      <c r="AK48" s="474"/>
      <c r="AL48" s="474"/>
      <c r="AM48" s="474"/>
      <c r="AN48" s="474"/>
      <c r="AO48" s="474"/>
      <c r="AP48" s="474"/>
      <c r="AQ48" s="474"/>
      <c r="AR48" s="474"/>
      <c r="AS48" s="474"/>
      <c r="AT48" s="474"/>
      <c r="AU48" s="474"/>
      <c r="AV48" s="474"/>
      <c r="AW48" s="474"/>
      <c r="AX48" s="474"/>
      <c r="AY48" s="474"/>
      <c r="AZ48" s="474"/>
      <c r="BA48" s="474"/>
      <c r="BB48" s="474"/>
      <c r="BC48" s="474"/>
      <c r="BD48" s="474"/>
      <c r="BE48" s="474"/>
      <c r="BF48" s="474"/>
      <c r="BG48" s="474"/>
      <c r="BH48" s="474"/>
      <c r="BI48" s="475"/>
      <c r="BK48" s="111"/>
      <c r="BM48" s="464">
        <f t="shared" si="0"/>
        <v>0</v>
      </c>
      <c r="BN48" s="465"/>
      <c r="BP48" s="464">
        <f t="shared" si="1"/>
        <v>0</v>
      </c>
      <c r="BQ48" s="465"/>
    </row>
    <row r="49" spans="2:69" s="28" customFormat="1" ht="15" customHeight="1">
      <c r="B49" s="72" t="s">
        <v>5019</v>
      </c>
      <c r="C49" s="474"/>
      <c r="D49" s="474"/>
      <c r="E49" s="474"/>
      <c r="F49" s="474"/>
      <c r="G49" s="474"/>
      <c r="H49" s="474"/>
      <c r="I49" s="474"/>
      <c r="J49" s="474"/>
      <c r="K49" s="474"/>
      <c r="L49" s="474"/>
      <c r="M49" s="474"/>
      <c r="N49" s="474"/>
      <c r="O49" s="474"/>
      <c r="P49" s="474"/>
      <c r="Q49" s="474"/>
      <c r="R49" s="474"/>
      <c r="S49" s="474"/>
      <c r="T49" s="474"/>
      <c r="U49" s="474"/>
      <c r="V49" s="474"/>
      <c r="W49" s="474"/>
      <c r="X49" s="474"/>
      <c r="Y49" s="474"/>
      <c r="Z49" s="474"/>
      <c r="AA49" s="474"/>
      <c r="AB49" s="474"/>
      <c r="AC49" s="474"/>
      <c r="AD49" s="474"/>
      <c r="AE49" s="474"/>
      <c r="AF49" s="474"/>
      <c r="AG49" s="474"/>
      <c r="AH49" s="474"/>
      <c r="AI49" s="474"/>
      <c r="AJ49" s="474"/>
      <c r="AK49" s="474"/>
      <c r="AL49" s="474"/>
      <c r="AM49" s="474"/>
      <c r="AN49" s="474"/>
      <c r="AO49" s="474"/>
      <c r="AP49" s="474"/>
      <c r="AQ49" s="474"/>
      <c r="AR49" s="474"/>
      <c r="AS49" s="474"/>
      <c r="AT49" s="474"/>
      <c r="AU49" s="474"/>
      <c r="AV49" s="474"/>
      <c r="AW49" s="474"/>
      <c r="AX49" s="474"/>
      <c r="AY49" s="474"/>
      <c r="AZ49" s="474"/>
      <c r="BA49" s="474"/>
      <c r="BB49" s="474"/>
      <c r="BC49" s="474"/>
      <c r="BD49" s="474"/>
      <c r="BE49" s="474"/>
      <c r="BF49" s="474"/>
      <c r="BG49" s="474"/>
      <c r="BH49" s="474"/>
      <c r="BI49" s="475"/>
      <c r="BK49" s="111"/>
      <c r="BM49" s="464">
        <f t="shared" si="0"/>
        <v>0</v>
      </c>
      <c r="BN49" s="465"/>
      <c r="BP49" s="464">
        <f t="shared" si="1"/>
        <v>0</v>
      </c>
      <c r="BQ49" s="465"/>
    </row>
    <row r="50" spans="2:69" s="28" customFormat="1" ht="15" customHeight="1">
      <c r="B50" s="72" t="s">
        <v>5020</v>
      </c>
      <c r="C50" s="474"/>
      <c r="D50" s="474"/>
      <c r="E50" s="474"/>
      <c r="F50" s="474"/>
      <c r="G50" s="474"/>
      <c r="H50" s="474"/>
      <c r="I50" s="474"/>
      <c r="J50" s="474"/>
      <c r="K50" s="474"/>
      <c r="L50" s="474"/>
      <c r="M50" s="474"/>
      <c r="N50" s="474"/>
      <c r="O50" s="474"/>
      <c r="P50" s="474"/>
      <c r="Q50" s="474"/>
      <c r="R50" s="474"/>
      <c r="S50" s="474"/>
      <c r="T50" s="474"/>
      <c r="U50" s="474"/>
      <c r="V50" s="474"/>
      <c r="W50" s="474"/>
      <c r="X50" s="474"/>
      <c r="Y50" s="474"/>
      <c r="Z50" s="474"/>
      <c r="AA50" s="474"/>
      <c r="AB50" s="474"/>
      <c r="AC50" s="474"/>
      <c r="AD50" s="474"/>
      <c r="AE50" s="474"/>
      <c r="AF50" s="474"/>
      <c r="AG50" s="474"/>
      <c r="AH50" s="474"/>
      <c r="AI50" s="474"/>
      <c r="AJ50" s="474"/>
      <c r="AK50" s="474"/>
      <c r="AL50" s="474"/>
      <c r="AM50" s="474"/>
      <c r="AN50" s="474"/>
      <c r="AO50" s="474"/>
      <c r="AP50" s="474"/>
      <c r="AQ50" s="474"/>
      <c r="AR50" s="474"/>
      <c r="AS50" s="474"/>
      <c r="AT50" s="474"/>
      <c r="AU50" s="474"/>
      <c r="AV50" s="474"/>
      <c r="AW50" s="474"/>
      <c r="AX50" s="474"/>
      <c r="AY50" s="474"/>
      <c r="AZ50" s="474"/>
      <c r="BA50" s="474"/>
      <c r="BB50" s="474"/>
      <c r="BC50" s="474"/>
      <c r="BD50" s="474"/>
      <c r="BE50" s="474"/>
      <c r="BF50" s="474"/>
      <c r="BG50" s="474"/>
      <c r="BH50" s="474"/>
      <c r="BI50" s="475"/>
      <c r="BK50" s="111"/>
      <c r="BM50" s="464">
        <f t="shared" si="0"/>
        <v>0</v>
      </c>
      <c r="BN50" s="465"/>
      <c r="BP50" s="464">
        <f t="shared" si="1"/>
        <v>0</v>
      </c>
      <c r="BQ50" s="465"/>
    </row>
    <row r="51" spans="2:69" s="28" customFormat="1" ht="15" customHeight="1">
      <c r="B51" s="72" t="s">
        <v>5021</v>
      </c>
      <c r="C51" s="474"/>
      <c r="D51" s="474"/>
      <c r="E51" s="474"/>
      <c r="F51" s="474"/>
      <c r="G51" s="474"/>
      <c r="H51" s="474"/>
      <c r="I51" s="474"/>
      <c r="J51" s="474"/>
      <c r="K51" s="474"/>
      <c r="L51" s="474"/>
      <c r="M51" s="474"/>
      <c r="N51" s="474"/>
      <c r="O51" s="474"/>
      <c r="P51" s="474"/>
      <c r="Q51" s="474"/>
      <c r="R51" s="474"/>
      <c r="S51" s="474"/>
      <c r="T51" s="474"/>
      <c r="U51" s="474"/>
      <c r="V51" s="474"/>
      <c r="W51" s="474"/>
      <c r="X51" s="474"/>
      <c r="Y51" s="474"/>
      <c r="Z51" s="474"/>
      <c r="AA51" s="474"/>
      <c r="AB51" s="474"/>
      <c r="AC51" s="474"/>
      <c r="AD51" s="474"/>
      <c r="AE51" s="474"/>
      <c r="AF51" s="474"/>
      <c r="AG51" s="474"/>
      <c r="AH51" s="474"/>
      <c r="AI51" s="474"/>
      <c r="AJ51" s="474"/>
      <c r="AK51" s="474"/>
      <c r="AL51" s="474"/>
      <c r="AM51" s="474"/>
      <c r="AN51" s="474"/>
      <c r="AO51" s="474"/>
      <c r="AP51" s="474"/>
      <c r="AQ51" s="474"/>
      <c r="AR51" s="474"/>
      <c r="AS51" s="474"/>
      <c r="AT51" s="474"/>
      <c r="AU51" s="474"/>
      <c r="AV51" s="474"/>
      <c r="AW51" s="474"/>
      <c r="AX51" s="474"/>
      <c r="AY51" s="474"/>
      <c r="AZ51" s="474"/>
      <c r="BA51" s="474"/>
      <c r="BB51" s="474"/>
      <c r="BC51" s="474"/>
      <c r="BD51" s="474"/>
      <c r="BE51" s="474"/>
      <c r="BF51" s="474"/>
      <c r="BG51" s="474"/>
      <c r="BH51" s="474"/>
      <c r="BI51" s="475"/>
      <c r="BK51" s="111"/>
      <c r="BM51" s="464">
        <f t="shared" si="0"/>
        <v>0</v>
      </c>
      <c r="BN51" s="465"/>
      <c r="BP51" s="464">
        <f t="shared" si="1"/>
        <v>0</v>
      </c>
      <c r="BQ51" s="465"/>
    </row>
    <row r="52" spans="2:69" s="28" customFormat="1" ht="15" customHeight="1">
      <c r="B52" s="72" t="s">
        <v>5022</v>
      </c>
      <c r="C52" s="474"/>
      <c r="D52" s="474"/>
      <c r="E52" s="474"/>
      <c r="F52" s="474"/>
      <c r="G52" s="474"/>
      <c r="H52" s="474"/>
      <c r="I52" s="474"/>
      <c r="J52" s="474"/>
      <c r="K52" s="474"/>
      <c r="L52" s="474"/>
      <c r="M52" s="474"/>
      <c r="N52" s="474"/>
      <c r="O52" s="474"/>
      <c r="P52" s="474"/>
      <c r="Q52" s="474"/>
      <c r="R52" s="474"/>
      <c r="S52" s="474"/>
      <c r="T52" s="474"/>
      <c r="U52" s="474"/>
      <c r="V52" s="474"/>
      <c r="W52" s="474"/>
      <c r="X52" s="474"/>
      <c r="Y52" s="474"/>
      <c r="Z52" s="474"/>
      <c r="AA52" s="474"/>
      <c r="AB52" s="474"/>
      <c r="AC52" s="474"/>
      <c r="AD52" s="474"/>
      <c r="AE52" s="474"/>
      <c r="AF52" s="474"/>
      <c r="AG52" s="474"/>
      <c r="AH52" s="474"/>
      <c r="AI52" s="474"/>
      <c r="AJ52" s="474"/>
      <c r="AK52" s="474"/>
      <c r="AL52" s="474"/>
      <c r="AM52" s="474"/>
      <c r="AN52" s="474"/>
      <c r="AO52" s="474"/>
      <c r="AP52" s="474"/>
      <c r="AQ52" s="474"/>
      <c r="AR52" s="474"/>
      <c r="AS52" s="474"/>
      <c r="AT52" s="474"/>
      <c r="AU52" s="474"/>
      <c r="AV52" s="474"/>
      <c r="AW52" s="474"/>
      <c r="AX52" s="474"/>
      <c r="AY52" s="474"/>
      <c r="AZ52" s="474"/>
      <c r="BA52" s="474"/>
      <c r="BB52" s="474"/>
      <c r="BC52" s="474"/>
      <c r="BD52" s="474"/>
      <c r="BE52" s="474"/>
      <c r="BF52" s="474"/>
      <c r="BG52" s="474"/>
      <c r="BH52" s="474"/>
      <c r="BI52" s="475"/>
      <c r="BK52" s="111"/>
      <c r="BM52" s="464">
        <f t="shared" si="0"/>
        <v>0</v>
      </c>
      <c r="BN52" s="465"/>
      <c r="BP52" s="464">
        <f t="shared" si="1"/>
        <v>0</v>
      </c>
      <c r="BQ52" s="465"/>
    </row>
    <row r="53" spans="2:69" s="28" customFormat="1" ht="15" customHeight="1">
      <c r="B53" s="72" t="s">
        <v>5023</v>
      </c>
      <c r="C53" s="474"/>
      <c r="D53" s="474"/>
      <c r="E53" s="474"/>
      <c r="F53" s="474"/>
      <c r="G53" s="474"/>
      <c r="H53" s="474"/>
      <c r="I53" s="474"/>
      <c r="J53" s="474"/>
      <c r="K53" s="474"/>
      <c r="L53" s="474"/>
      <c r="M53" s="474"/>
      <c r="N53" s="474"/>
      <c r="O53" s="474"/>
      <c r="P53" s="474"/>
      <c r="Q53" s="474"/>
      <c r="R53" s="474"/>
      <c r="S53" s="474"/>
      <c r="T53" s="474"/>
      <c r="U53" s="474"/>
      <c r="V53" s="474"/>
      <c r="W53" s="474"/>
      <c r="X53" s="474"/>
      <c r="Y53" s="474"/>
      <c r="Z53" s="474"/>
      <c r="AA53" s="474"/>
      <c r="AB53" s="474"/>
      <c r="AC53" s="474"/>
      <c r="AD53" s="474"/>
      <c r="AE53" s="474"/>
      <c r="AF53" s="474"/>
      <c r="AG53" s="474"/>
      <c r="AH53" s="474"/>
      <c r="AI53" s="474"/>
      <c r="AJ53" s="474"/>
      <c r="AK53" s="474"/>
      <c r="AL53" s="474"/>
      <c r="AM53" s="474"/>
      <c r="AN53" s="474"/>
      <c r="AO53" s="474"/>
      <c r="AP53" s="474"/>
      <c r="AQ53" s="474"/>
      <c r="AR53" s="474"/>
      <c r="AS53" s="474"/>
      <c r="AT53" s="474"/>
      <c r="AU53" s="474"/>
      <c r="AV53" s="474"/>
      <c r="AW53" s="474"/>
      <c r="AX53" s="474"/>
      <c r="AY53" s="474"/>
      <c r="AZ53" s="474"/>
      <c r="BA53" s="474"/>
      <c r="BB53" s="474"/>
      <c r="BC53" s="474"/>
      <c r="BD53" s="474"/>
      <c r="BE53" s="474"/>
      <c r="BF53" s="474"/>
      <c r="BG53" s="474"/>
      <c r="BH53" s="474"/>
      <c r="BI53" s="475"/>
      <c r="BK53" s="111"/>
      <c r="BM53" s="464">
        <f t="shared" si="0"/>
        <v>0</v>
      </c>
      <c r="BN53" s="465"/>
      <c r="BP53" s="464">
        <f t="shared" si="1"/>
        <v>0</v>
      </c>
      <c r="BQ53" s="465"/>
    </row>
    <row r="54" spans="2:69" s="28" customFormat="1" ht="15" customHeight="1">
      <c r="B54" s="72" t="s">
        <v>5024</v>
      </c>
      <c r="C54" s="474"/>
      <c r="D54" s="474"/>
      <c r="E54" s="474"/>
      <c r="F54" s="474"/>
      <c r="G54" s="474"/>
      <c r="H54" s="474"/>
      <c r="I54" s="474"/>
      <c r="J54" s="474"/>
      <c r="K54" s="474"/>
      <c r="L54" s="474"/>
      <c r="M54" s="474"/>
      <c r="N54" s="474"/>
      <c r="O54" s="474"/>
      <c r="P54" s="474"/>
      <c r="Q54" s="474"/>
      <c r="R54" s="474"/>
      <c r="S54" s="474"/>
      <c r="T54" s="474"/>
      <c r="U54" s="474"/>
      <c r="V54" s="474"/>
      <c r="W54" s="474"/>
      <c r="X54" s="474"/>
      <c r="Y54" s="474"/>
      <c r="Z54" s="474"/>
      <c r="AA54" s="474"/>
      <c r="AB54" s="474"/>
      <c r="AC54" s="474"/>
      <c r="AD54" s="474"/>
      <c r="AE54" s="474"/>
      <c r="AF54" s="474"/>
      <c r="AG54" s="474"/>
      <c r="AH54" s="474"/>
      <c r="AI54" s="474"/>
      <c r="AJ54" s="474"/>
      <c r="AK54" s="474"/>
      <c r="AL54" s="474"/>
      <c r="AM54" s="474"/>
      <c r="AN54" s="474"/>
      <c r="AO54" s="474"/>
      <c r="AP54" s="474"/>
      <c r="AQ54" s="474"/>
      <c r="AR54" s="474"/>
      <c r="AS54" s="474"/>
      <c r="AT54" s="474"/>
      <c r="AU54" s="474"/>
      <c r="AV54" s="474"/>
      <c r="AW54" s="474"/>
      <c r="AX54" s="474"/>
      <c r="AY54" s="474"/>
      <c r="AZ54" s="474"/>
      <c r="BA54" s="474"/>
      <c r="BB54" s="474"/>
      <c r="BC54" s="474"/>
      <c r="BD54" s="474"/>
      <c r="BE54" s="474"/>
      <c r="BF54" s="474"/>
      <c r="BG54" s="474"/>
      <c r="BH54" s="474"/>
      <c r="BI54" s="475"/>
      <c r="BK54" s="111"/>
      <c r="BM54" s="464">
        <f t="shared" si="0"/>
        <v>0</v>
      </c>
      <c r="BN54" s="465"/>
      <c r="BP54" s="464">
        <f t="shared" si="1"/>
        <v>0</v>
      </c>
      <c r="BQ54" s="465"/>
    </row>
    <row r="55" spans="2:69" s="28" customFormat="1" ht="15" customHeight="1">
      <c r="B55" s="72" t="s">
        <v>5025</v>
      </c>
      <c r="C55" s="474"/>
      <c r="D55" s="474"/>
      <c r="E55" s="474"/>
      <c r="F55" s="474"/>
      <c r="G55" s="474"/>
      <c r="H55" s="474"/>
      <c r="I55" s="474"/>
      <c r="J55" s="474"/>
      <c r="K55" s="474"/>
      <c r="L55" s="474"/>
      <c r="M55" s="474"/>
      <c r="N55" s="474"/>
      <c r="O55" s="474"/>
      <c r="P55" s="474"/>
      <c r="Q55" s="474"/>
      <c r="R55" s="474"/>
      <c r="S55" s="474"/>
      <c r="T55" s="474"/>
      <c r="U55" s="474"/>
      <c r="V55" s="474"/>
      <c r="W55" s="474"/>
      <c r="X55" s="474"/>
      <c r="Y55" s="474"/>
      <c r="Z55" s="474"/>
      <c r="AA55" s="474"/>
      <c r="AB55" s="474"/>
      <c r="AC55" s="474"/>
      <c r="AD55" s="474"/>
      <c r="AE55" s="474"/>
      <c r="AF55" s="474"/>
      <c r="AG55" s="474"/>
      <c r="AH55" s="474"/>
      <c r="AI55" s="474"/>
      <c r="AJ55" s="474"/>
      <c r="AK55" s="474"/>
      <c r="AL55" s="474"/>
      <c r="AM55" s="474"/>
      <c r="AN55" s="474"/>
      <c r="AO55" s="474"/>
      <c r="AP55" s="474"/>
      <c r="AQ55" s="474"/>
      <c r="AR55" s="474"/>
      <c r="AS55" s="474"/>
      <c r="AT55" s="474"/>
      <c r="AU55" s="474"/>
      <c r="AV55" s="474"/>
      <c r="AW55" s="474"/>
      <c r="AX55" s="474"/>
      <c r="AY55" s="474"/>
      <c r="AZ55" s="474"/>
      <c r="BA55" s="474"/>
      <c r="BB55" s="474"/>
      <c r="BC55" s="474"/>
      <c r="BD55" s="474"/>
      <c r="BE55" s="474"/>
      <c r="BF55" s="474"/>
      <c r="BG55" s="474"/>
      <c r="BH55" s="474"/>
      <c r="BI55" s="475"/>
      <c r="BK55" s="111"/>
      <c r="BM55" s="464">
        <f t="shared" si="0"/>
        <v>0</v>
      </c>
      <c r="BN55" s="465"/>
      <c r="BP55" s="464">
        <f t="shared" si="1"/>
        <v>0</v>
      </c>
      <c r="BQ55" s="465"/>
    </row>
    <row r="56" spans="2:69" s="28" customFormat="1" ht="15" customHeight="1">
      <c r="B56" s="72" t="s">
        <v>5026</v>
      </c>
      <c r="C56" s="474"/>
      <c r="D56" s="474"/>
      <c r="E56" s="474"/>
      <c r="F56" s="474"/>
      <c r="G56" s="474"/>
      <c r="H56" s="474"/>
      <c r="I56" s="474"/>
      <c r="J56" s="474"/>
      <c r="K56" s="474"/>
      <c r="L56" s="474"/>
      <c r="M56" s="474"/>
      <c r="N56" s="474"/>
      <c r="O56" s="474"/>
      <c r="P56" s="474"/>
      <c r="Q56" s="474"/>
      <c r="R56" s="474"/>
      <c r="S56" s="474"/>
      <c r="T56" s="474"/>
      <c r="U56" s="474"/>
      <c r="V56" s="474"/>
      <c r="W56" s="474"/>
      <c r="X56" s="474"/>
      <c r="Y56" s="474"/>
      <c r="Z56" s="474"/>
      <c r="AA56" s="474"/>
      <c r="AB56" s="474"/>
      <c r="AC56" s="474"/>
      <c r="AD56" s="474"/>
      <c r="AE56" s="474"/>
      <c r="AF56" s="474"/>
      <c r="AG56" s="474"/>
      <c r="AH56" s="474"/>
      <c r="AI56" s="474"/>
      <c r="AJ56" s="474"/>
      <c r="AK56" s="474"/>
      <c r="AL56" s="474"/>
      <c r="AM56" s="474"/>
      <c r="AN56" s="474"/>
      <c r="AO56" s="474"/>
      <c r="AP56" s="474"/>
      <c r="AQ56" s="474"/>
      <c r="AR56" s="474"/>
      <c r="AS56" s="474"/>
      <c r="AT56" s="474"/>
      <c r="AU56" s="474"/>
      <c r="AV56" s="474"/>
      <c r="AW56" s="474"/>
      <c r="AX56" s="474"/>
      <c r="AY56" s="474"/>
      <c r="AZ56" s="474"/>
      <c r="BA56" s="474"/>
      <c r="BB56" s="474"/>
      <c r="BC56" s="474"/>
      <c r="BD56" s="474"/>
      <c r="BE56" s="474"/>
      <c r="BF56" s="474"/>
      <c r="BG56" s="474"/>
      <c r="BH56" s="474"/>
      <c r="BI56" s="475"/>
      <c r="BK56" s="111"/>
      <c r="BM56" s="464">
        <f t="shared" si="0"/>
        <v>0</v>
      </c>
      <c r="BN56" s="465"/>
      <c r="BP56" s="464">
        <f t="shared" si="1"/>
        <v>0</v>
      </c>
      <c r="BQ56" s="465"/>
    </row>
    <row r="57" spans="2:69" s="28" customFormat="1" ht="15" customHeight="1">
      <c r="B57" s="72" t="s">
        <v>5027</v>
      </c>
      <c r="C57" s="474"/>
      <c r="D57" s="474"/>
      <c r="E57" s="474"/>
      <c r="F57" s="474"/>
      <c r="G57" s="474"/>
      <c r="H57" s="474"/>
      <c r="I57" s="474"/>
      <c r="J57" s="474"/>
      <c r="K57" s="474"/>
      <c r="L57" s="474"/>
      <c r="M57" s="474"/>
      <c r="N57" s="474"/>
      <c r="O57" s="474"/>
      <c r="P57" s="474"/>
      <c r="Q57" s="474"/>
      <c r="R57" s="474"/>
      <c r="S57" s="474"/>
      <c r="T57" s="474"/>
      <c r="U57" s="474"/>
      <c r="V57" s="474"/>
      <c r="W57" s="474"/>
      <c r="X57" s="474"/>
      <c r="Y57" s="474"/>
      <c r="Z57" s="474"/>
      <c r="AA57" s="474"/>
      <c r="AB57" s="474"/>
      <c r="AC57" s="474"/>
      <c r="AD57" s="474"/>
      <c r="AE57" s="474"/>
      <c r="AF57" s="474"/>
      <c r="AG57" s="474"/>
      <c r="AH57" s="474"/>
      <c r="AI57" s="474"/>
      <c r="AJ57" s="474"/>
      <c r="AK57" s="474"/>
      <c r="AL57" s="474"/>
      <c r="AM57" s="474"/>
      <c r="AN57" s="474"/>
      <c r="AO57" s="474"/>
      <c r="AP57" s="474"/>
      <c r="AQ57" s="474"/>
      <c r="AR57" s="474"/>
      <c r="AS57" s="474"/>
      <c r="AT57" s="474"/>
      <c r="AU57" s="474"/>
      <c r="AV57" s="474"/>
      <c r="AW57" s="474"/>
      <c r="AX57" s="474"/>
      <c r="AY57" s="474"/>
      <c r="AZ57" s="474"/>
      <c r="BA57" s="474"/>
      <c r="BB57" s="474"/>
      <c r="BC57" s="474"/>
      <c r="BD57" s="474"/>
      <c r="BE57" s="474"/>
      <c r="BF57" s="474"/>
      <c r="BG57" s="474"/>
      <c r="BH57" s="474"/>
      <c r="BI57" s="475"/>
      <c r="BK57" s="111"/>
      <c r="BM57" s="464">
        <f t="shared" si="0"/>
        <v>0</v>
      </c>
      <c r="BN57" s="465"/>
      <c r="BP57" s="464">
        <f t="shared" si="1"/>
        <v>0</v>
      </c>
      <c r="BQ57" s="465"/>
    </row>
    <row r="58" spans="2:69" s="28" customFormat="1" ht="15" customHeight="1">
      <c r="B58" s="72" t="s">
        <v>5028</v>
      </c>
      <c r="C58" s="474"/>
      <c r="D58" s="474"/>
      <c r="E58" s="474"/>
      <c r="F58" s="474"/>
      <c r="G58" s="474"/>
      <c r="H58" s="474"/>
      <c r="I58" s="474"/>
      <c r="J58" s="474"/>
      <c r="K58" s="474"/>
      <c r="L58" s="474"/>
      <c r="M58" s="474"/>
      <c r="N58" s="474"/>
      <c r="O58" s="474"/>
      <c r="P58" s="474"/>
      <c r="Q58" s="474"/>
      <c r="R58" s="474"/>
      <c r="S58" s="474"/>
      <c r="T58" s="474"/>
      <c r="U58" s="474"/>
      <c r="V58" s="474"/>
      <c r="W58" s="474"/>
      <c r="X58" s="474"/>
      <c r="Y58" s="474"/>
      <c r="Z58" s="474"/>
      <c r="AA58" s="474"/>
      <c r="AB58" s="474"/>
      <c r="AC58" s="474"/>
      <c r="AD58" s="474"/>
      <c r="AE58" s="474"/>
      <c r="AF58" s="474"/>
      <c r="AG58" s="474"/>
      <c r="AH58" s="474"/>
      <c r="AI58" s="474"/>
      <c r="AJ58" s="474"/>
      <c r="AK58" s="474"/>
      <c r="AL58" s="474"/>
      <c r="AM58" s="474"/>
      <c r="AN58" s="474"/>
      <c r="AO58" s="474"/>
      <c r="AP58" s="474"/>
      <c r="AQ58" s="474"/>
      <c r="AR58" s="474"/>
      <c r="AS58" s="474"/>
      <c r="AT58" s="474"/>
      <c r="AU58" s="474"/>
      <c r="AV58" s="474"/>
      <c r="AW58" s="474"/>
      <c r="AX58" s="474"/>
      <c r="AY58" s="474"/>
      <c r="AZ58" s="474"/>
      <c r="BA58" s="474"/>
      <c r="BB58" s="474"/>
      <c r="BC58" s="474"/>
      <c r="BD58" s="474"/>
      <c r="BE58" s="474"/>
      <c r="BF58" s="474"/>
      <c r="BG58" s="474"/>
      <c r="BH58" s="474"/>
      <c r="BI58" s="475"/>
      <c r="BK58" s="111"/>
      <c r="BM58" s="464">
        <f t="shared" si="0"/>
        <v>0</v>
      </c>
      <c r="BN58" s="465"/>
      <c r="BP58" s="464">
        <f t="shared" si="1"/>
        <v>0</v>
      </c>
      <c r="BQ58" s="465"/>
    </row>
    <row r="59" spans="2:69" s="28" customFormat="1" ht="15" customHeight="1">
      <c r="B59" s="72" t="s">
        <v>5029</v>
      </c>
      <c r="C59" s="474"/>
      <c r="D59" s="474"/>
      <c r="E59" s="474"/>
      <c r="F59" s="474"/>
      <c r="G59" s="474"/>
      <c r="H59" s="474"/>
      <c r="I59" s="474"/>
      <c r="J59" s="474"/>
      <c r="K59" s="474"/>
      <c r="L59" s="474"/>
      <c r="M59" s="474"/>
      <c r="N59" s="474"/>
      <c r="O59" s="474"/>
      <c r="P59" s="474"/>
      <c r="Q59" s="474"/>
      <c r="R59" s="474"/>
      <c r="S59" s="474"/>
      <c r="T59" s="474"/>
      <c r="U59" s="474"/>
      <c r="V59" s="474"/>
      <c r="W59" s="474"/>
      <c r="X59" s="474"/>
      <c r="Y59" s="474"/>
      <c r="Z59" s="474"/>
      <c r="AA59" s="474"/>
      <c r="AB59" s="474"/>
      <c r="AC59" s="474"/>
      <c r="AD59" s="474"/>
      <c r="AE59" s="474"/>
      <c r="AF59" s="474"/>
      <c r="AG59" s="474"/>
      <c r="AH59" s="474"/>
      <c r="AI59" s="474"/>
      <c r="AJ59" s="474"/>
      <c r="AK59" s="474"/>
      <c r="AL59" s="474"/>
      <c r="AM59" s="474"/>
      <c r="AN59" s="474"/>
      <c r="AO59" s="474"/>
      <c r="AP59" s="474"/>
      <c r="AQ59" s="474"/>
      <c r="AR59" s="474"/>
      <c r="AS59" s="474"/>
      <c r="AT59" s="474"/>
      <c r="AU59" s="474"/>
      <c r="AV59" s="474"/>
      <c r="AW59" s="474"/>
      <c r="AX59" s="474"/>
      <c r="AY59" s="474"/>
      <c r="AZ59" s="474"/>
      <c r="BA59" s="474"/>
      <c r="BB59" s="474"/>
      <c r="BC59" s="474"/>
      <c r="BD59" s="474"/>
      <c r="BE59" s="474"/>
      <c r="BF59" s="474"/>
      <c r="BG59" s="474"/>
      <c r="BH59" s="474"/>
      <c r="BI59" s="475"/>
      <c r="BK59" s="111"/>
      <c r="BM59" s="464">
        <f t="shared" si="0"/>
        <v>0</v>
      </c>
      <c r="BN59" s="465"/>
      <c r="BP59" s="464">
        <f t="shared" si="1"/>
        <v>0</v>
      </c>
      <c r="BQ59" s="465"/>
    </row>
    <row r="60" spans="2:69" s="28" customFormat="1" ht="15" customHeight="1">
      <c r="B60" s="72" t="s">
        <v>5030</v>
      </c>
      <c r="C60" s="474"/>
      <c r="D60" s="474"/>
      <c r="E60" s="474"/>
      <c r="F60" s="474"/>
      <c r="G60" s="474"/>
      <c r="H60" s="474"/>
      <c r="I60" s="474"/>
      <c r="J60" s="474"/>
      <c r="K60" s="474"/>
      <c r="L60" s="474"/>
      <c r="M60" s="474"/>
      <c r="N60" s="474"/>
      <c r="O60" s="474"/>
      <c r="P60" s="474"/>
      <c r="Q60" s="474"/>
      <c r="R60" s="474"/>
      <c r="S60" s="474"/>
      <c r="T60" s="474"/>
      <c r="U60" s="474"/>
      <c r="V60" s="474"/>
      <c r="W60" s="474"/>
      <c r="X60" s="474"/>
      <c r="Y60" s="474"/>
      <c r="Z60" s="474"/>
      <c r="AA60" s="474"/>
      <c r="AB60" s="474"/>
      <c r="AC60" s="474"/>
      <c r="AD60" s="474"/>
      <c r="AE60" s="474"/>
      <c r="AF60" s="474"/>
      <c r="AG60" s="474"/>
      <c r="AH60" s="474"/>
      <c r="AI60" s="474"/>
      <c r="AJ60" s="474"/>
      <c r="AK60" s="474"/>
      <c r="AL60" s="474"/>
      <c r="AM60" s="474"/>
      <c r="AN60" s="474"/>
      <c r="AO60" s="474"/>
      <c r="AP60" s="474"/>
      <c r="AQ60" s="474"/>
      <c r="AR60" s="474"/>
      <c r="AS60" s="474"/>
      <c r="AT60" s="474"/>
      <c r="AU60" s="474"/>
      <c r="AV60" s="474"/>
      <c r="AW60" s="474"/>
      <c r="AX60" s="474"/>
      <c r="AY60" s="474"/>
      <c r="AZ60" s="474"/>
      <c r="BA60" s="474"/>
      <c r="BB60" s="474"/>
      <c r="BC60" s="474"/>
      <c r="BD60" s="474"/>
      <c r="BE60" s="474"/>
      <c r="BF60" s="474"/>
      <c r="BG60" s="474"/>
      <c r="BH60" s="474"/>
      <c r="BI60" s="475"/>
      <c r="BK60" s="111"/>
      <c r="BM60" s="464">
        <f t="shared" si="0"/>
        <v>0</v>
      </c>
      <c r="BN60" s="465"/>
      <c r="BP60" s="464">
        <f t="shared" si="1"/>
        <v>0</v>
      </c>
      <c r="BQ60" s="465"/>
    </row>
    <row r="61" spans="2:69" s="28" customFormat="1" ht="15" customHeight="1">
      <c r="B61" s="72" t="s">
        <v>5031</v>
      </c>
      <c r="C61" s="474"/>
      <c r="D61" s="474"/>
      <c r="E61" s="474"/>
      <c r="F61" s="474"/>
      <c r="G61" s="474"/>
      <c r="H61" s="474"/>
      <c r="I61" s="474"/>
      <c r="J61" s="474"/>
      <c r="K61" s="474"/>
      <c r="L61" s="474"/>
      <c r="M61" s="474"/>
      <c r="N61" s="474"/>
      <c r="O61" s="474"/>
      <c r="P61" s="474"/>
      <c r="Q61" s="474"/>
      <c r="R61" s="474"/>
      <c r="S61" s="474"/>
      <c r="T61" s="474"/>
      <c r="U61" s="474"/>
      <c r="V61" s="474"/>
      <c r="W61" s="474"/>
      <c r="X61" s="474"/>
      <c r="Y61" s="474"/>
      <c r="Z61" s="474"/>
      <c r="AA61" s="474"/>
      <c r="AB61" s="474"/>
      <c r="AC61" s="474"/>
      <c r="AD61" s="474"/>
      <c r="AE61" s="474"/>
      <c r="AF61" s="474"/>
      <c r="AG61" s="474"/>
      <c r="AH61" s="474"/>
      <c r="AI61" s="474"/>
      <c r="AJ61" s="474"/>
      <c r="AK61" s="474"/>
      <c r="AL61" s="474"/>
      <c r="AM61" s="474"/>
      <c r="AN61" s="474"/>
      <c r="AO61" s="474"/>
      <c r="AP61" s="474"/>
      <c r="AQ61" s="474"/>
      <c r="AR61" s="474"/>
      <c r="AS61" s="474"/>
      <c r="AT61" s="474"/>
      <c r="AU61" s="474"/>
      <c r="AV61" s="474"/>
      <c r="AW61" s="474"/>
      <c r="AX61" s="474"/>
      <c r="AY61" s="474"/>
      <c r="AZ61" s="474"/>
      <c r="BA61" s="474"/>
      <c r="BB61" s="474"/>
      <c r="BC61" s="474"/>
      <c r="BD61" s="474"/>
      <c r="BE61" s="474"/>
      <c r="BF61" s="474"/>
      <c r="BG61" s="474"/>
      <c r="BH61" s="474"/>
      <c r="BI61" s="475"/>
      <c r="BK61" s="111"/>
      <c r="BM61" s="464">
        <f t="shared" si="0"/>
        <v>0</v>
      </c>
      <c r="BN61" s="465"/>
      <c r="BP61" s="464">
        <f t="shared" si="1"/>
        <v>0</v>
      </c>
      <c r="BQ61" s="465"/>
    </row>
    <row r="62" spans="2:69" s="28" customFormat="1" ht="15" customHeight="1">
      <c r="B62" s="72" t="s">
        <v>5032</v>
      </c>
      <c r="C62" s="474"/>
      <c r="D62" s="474"/>
      <c r="E62" s="474"/>
      <c r="F62" s="474"/>
      <c r="G62" s="474"/>
      <c r="H62" s="474"/>
      <c r="I62" s="474"/>
      <c r="J62" s="474"/>
      <c r="K62" s="474"/>
      <c r="L62" s="474"/>
      <c r="M62" s="474"/>
      <c r="N62" s="474"/>
      <c r="O62" s="474"/>
      <c r="P62" s="474"/>
      <c r="Q62" s="474"/>
      <c r="R62" s="474"/>
      <c r="S62" s="474"/>
      <c r="T62" s="474"/>
      <c r="U62" s="474"/>
      <c r="V62" s="474"/>
      <c r="W62" s="474"/>
      <c r="X62" s="474"/>
      <c r="Y62" s="474"/>
      <c r="Z62" s="474"/>
      <c r="AA62" s="474"/>
      <c r="AB62" s="474"/>
      <c r="AC62" s="474"/>
      <c r="AD62" s="474"/>
      <c r="AE62" s="474"/>
      <c r="AF62" s="474"/>
      <c r="AG62" s="474"/>
      <c r="AH62" s="474"/>
      <c r="AI62" s="474"/>
      <c r="AJ62" s="474"/>
      <c r="AK62" s="474"/>
      <c r="AL62" s="474"/>
      <c r="AM62" s="474"/>
      <c r="AN62" s="474"/>
      <c r="AO62" s="474"/>
      <c r="AP62" s="474"/>
      <c r="AQ62" s="474"/>
      <c r="AR62" s="474"/>
      <c r="AS62" s="474"/>
      <c r="AT62" s="474"/>
      <c r="AU62" s="474"/>
      <c r="AV62" s="474"/>
      <c r="AW62" s="474"/>
      <c r="AX62" s="474"/>
      <c r="AY62" s="474"/>
      <c r="AZ62" s="474"/>
      <c r="BA62" s="474"/>
      <c r="BB62" s="474"/>
      <c r="BC62" s="474"/>
      <c r="BD62" s="474"/>
      <c r="BE62" s="474"/>
      <c r="BF62" s="474"/>
      <c r="BG62" s="474"/>
      <c r="BH62" s="474"/>
      <c r="BI62" s="475"/>
      <c r="BK62" s="111"/>
      <c r="BM62" s="464">
        <f t="shared" si="0"/>
        <v>0</v>
      </c>
      <c r="BN62" s="465"/>
      <c r="BP62" s="464">
        <f t="shared" si="1"/>
        <v>0</v>
      </c>
      <c r="BQ62" s="465"/>
    </row>
    <row r="63" spans="2:69" s="28" customFormat="1" ht="15" customHeight="1">
      <c r="B63" s="72" t="s">
        <v>5033</v>
      </c>
      <c r="C63" s="474"/>
      <c r="D63" s="474"/>
      <c r="E63" s="474"/>
      <c r="F63" s="474"/>
      <c r="G63" s="474"/>
      <c r="H63" s="474"/>
      <c r="I63" s="474"/>
      <c r="J63" s="474"/>
      <c r="K63" s="474"/>
      <c r="L63" s="474"/>
      <c r="M63" s="474"/>
      <c r="N63" s="474"/>
      <c r="O63" s="474"/>
      <c r="P63" s="474"/>
      <c r="Q63" s="474"/>
      <c r="R63" s="474"/>
      <c r="S63" s="474"/>
      <c r="T63" s="474"/>
      <c r="U63" s="474"/>
      <c r="V63" s="474"/>
      <c r="W63" s="474"/>
      <c r="X63" s="474"/>
      <c r="Y63" s="474"/>
      <c r="Z63" s="474"/>
      <c r="AA63" s="474"/>
      <c r="AB63" s="474"/>
      <c r="AC63" s="474"/>
      <c r="AD63" s="474"/>
      <c r="AE63" s="474"/>
      <c r="AF63" s="474"/>
      <c r="AG63" s="474"/>
      <c r="AH63" s="474"/>
      <c r="AI63" s="474"/>
      <c r="AJ63" s="474"/>
      <c r="AK63" s="474"/>
      <c r="AL63" s="474"/>
      <c r="AM63" s="474"/>
      <c r="AN63" s="474"/>
      <c r="AO63" s="474"/>
      <c r="AP63" s="474"/>
      <c r="AQ63" s="474"/>
      <c r="AR63" s="474"/>
      <c r="AS63" s="474"/>
      <c r="AT63" s="474"/>
      <c r="AU63" s="474"/>
      <c r="AV63" s="474"/>
      <c r="AW63" s="474"/>
      <c r="AX63" s="474"/>
      <c r="AY63" s="474"/>
      <c r="AZ63" s="474"/>
      <c r="BA63" s="474"/>
      <c r="BB63" s="474"/>
      <c r="BC63" s="474"/>
      <c r="BD63" s="474"/>
      <c r="BE63" s="474"/>
      <c r="BF63" s="474"/>
      <c r="BG63" s="474"/>
      <c r="BH63" s="474"/>
      <c r="BI63" s="475"/>
      <c r="BK63" s="111"/>
      <c r="BM63" s="464">
        <f t="shared" si="0"/>
        <v>0</v>
      </c>
      <c r="BN63" s="465"/>
      <c r="BP63" s="464">
        <f t="shared" si="1"/>
        <v>0</v>
      </c>
      <c r="BQ63" s="465"/>
    </row>
    <row r="64" spans="2:69" s="28" customFormat="1" ht="15" customHeight="1">
      <c r="B64" s="72" t="s">
        <v>5034</v>
      </c>
      <c r="C64" s="474"/>
      <c r="D64" s="474"/>
      <c r="E64" s="474"/>
      <c r="F64" s="474"/>
      <c r="G64" s="474"/>
      <c r="H64" s="474"/>
      <c r="I64" s="474"/>
      <c r="J64" s="474"/>
      <c r="K64" s="474"/>
      <c r="L64" s="474"/>
      <c r="M64" s="474"/>
      <c r="N64" s="474"/>
      <c r="O64" s="474"/>
      <c r="P64" s="474"/>
      <c r="Q64" s="474"/>
      <c r="R64" s="474"/>
      <c r="S64" s="474"/>
      <c r="T64" s="474"/>
      <c r="U64" s="474"/>
      <c r="V64" s="474"/>
      <c r="W64" s="474"/>
      <c r="X64" s="474"/>
      <c r="Y64" s="474"/>
      <c r="Z64" s="474"/>
      <c r="AA64" s="474"/>
      <c r="AB64" s="474"/>
      <c r="AC64" s="474"/>
      <c r="AD64" s="474"/>
      <c r="AE64" s="474"/>
      <c r="AF64" s="474"/>
      <c r="AG64" s="474"/>
      <c r="AH64" s="474"/>
      <c r="AI64" s="474"/>
      <c r="AJ64" s="474"/>
      <c r="AK64" s="474"/>
      <c r="AL64" s="474"/>
      <c r="AM64" s="474"/>
      <c r="AN64" s="474"/>
      <c r="AO64" s="474"/>
      <c r="AP64" s="474"/>
      <c r="AQ64" s="474"/>
      <c r="AR64" s="474"/>
      <c r="AS64" s="474"/>
      <c r="AT64" s="474"/>
      <c r="AU64" s="474"/>
      <c r="AV64" s="474"/>
      <c r="AW64" s="474"/>
      <c r="AX64" s="474"/>
      <c r="AY64" s="474"/>
      <c r="AZ64" s="474"/>
      <c r="BA64" s="474"/>
      <c r="BB64" s="474"/>
      <c r="BC64" s="474"/>
      <c r="BD64" s="474"/>
      <c r="BE64" s="474"/>
      <c r="BF64" s="474"/>
      <c r="BG64" s="474"/>
      <c r="BH64" s="474"/>
      <c r="BI64" s="475"/>
      <c r="BK64" s="111"/>
      <c r="BM64" s="464">
        <f t="shared" si="0"/>
        <v>0</v>
      </c>
      <c r="BN64" s="465"/>
      <c r="BP64" s="464">
        <f t="shared" si="1"/>
        <v>0</v>
      </c>
      <c r="BQ64" s="465"/>
    </row>
    <row r="65" spans="2:69" s="28" customFormat="1" ht="15" customHeight="1" thickBot="1">
      <c r="B65" s="73" t="s">
        <v>5035</v>
      </c>
      <c r="C65" s="472"/>
      <c r="D65" s="472"/>
      <c r="E65" s="472"/>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c r="AK65" s="472"/>
      <c r="AL65" s="472"/>
      <c r="AM65" s="472"/>
      <c r="AN65" s="472"/>
      <c r="AO65" s="472"/>
      <c r="AP65" s="472"/>
      <c r="AQ65" s="472"/>
      <c r="AR65" s="472"/>
      <c r="AS65" s="472"/>
      <c r="AT65" s="472"/>
      <c r="AU65" s="472"/>
      <c r="AV65" s="472"/>
      <c r="AW65" s="472"/>
      <c r="AX65" s="472"/>
      <c r="AY65" s="472"/>
      <c r="AZ65" s="472"/>
      <c r="BA65" s="472"/>
      <c r="BB65" s="472"/>
      <c r="BC65" s="472"/>
      <c r="BD65" s="472"/>
      <c r="BE65" s="472"/>
      <c r="BF65" s="472"/>
      <c r="BG65" s="472"/>
      <c r="BH65" s="472"/>
      <c r="BI65" s="473"/>
      <c r="BK65" s="111"/>
      <c r="BM65" s="464">
        <f t="shared" si="0"/>
        <v>0</v>
      </c>
      <c r="BN65" s="465"/>
      <c r="BP65" s="464">
        <f t="shared" si="1"/>
        <v>0</v>
      </c>
      <c r="BQ65" s="465"/>
    </row>
    <row r="66" spans="2:69" ht="15" customHeight="1">
      <c r="BM66" s="466">
        <f>SUM(BM31:BN65)</f>
        <v>0</v>
      </c>
      <c r="BN66" s="467"/>
      <c r="BP66" s="468">
        <f>SUM(BP31:BQ65)</f>
        <v>0</v>
      </c>
      <c r="BQ66" s="469"/>
    </row>
    <row r="67" spans="2:69" ht="15" customHeight="1"/>
    <row r="68" spans="2:69" ht="15" customHeight="1"/>
    <row r="69" spans="2:69" ht="15" customHeight="1"/>
    <row r="70" spans="2:69" ht="15" customHeight="1"/>
    <row r="71" spans="2:69" ht="15" customHeight="1"/>
  </sheetData>
  <sheetProtection algorithmName="SHA-512" hashValue="faK2UvOxn4HuqF2fR+7i6L3fxYumuWwobCI9UqqoUk/SdqiB2YaYh3qemJmIu3xZhW9ARutYZZUG62Qkj9HPUw==" saltValue="+dv2D8ayDnnV8pYrIrr40w==" spinCount="100000" sheet="1" objects="1" scenarios="1"/>
  <mergeCells count="695">
    <mergeCell ref="AZ64:BC64"/>
    <mergeCell ref="BD64:BI64"/>
    <mergeCell ref="Z63:AB63"/>
    <mergeCell ref="AC63:AE63"/>
    <mergeCell ref="AZ63:BC63"/>
    <mergeCell ref="BD63:BI63"/>
    <mergeCell ref="AR64:AU64"/>
    <mergeCell ref="AZ62:BC62"/>
    <mergeCell ref="BD62:BI62"/>
    <mergeCell ref="AV64:AY64"/>
    <mergeCell ref="AR63:AU63"/>
    <mergeCell ref="AV63:AY63"/>
    <mergeCell ref="AF62:AI62"/>
    <mergeCell ref="AJ62:AM62"/>
    <mergeCell ref="AN62:AQ62"/>
    <mergeCell ref="AR62:AU62"/>
    <mergeCell ref="AV62:AY62"/>
    <mergeCell ref="C60:E60"/>
    <mergeCell ref="C64:E64"/>
    <mergeCell ref="F64:H64"/>
    <mergeCell ref="I64:K64"/>
    <mergeCell ref="L64:N64"/>
    <mergeCell ref="O64:R64"/>
    <mergeCell ref="AF63:AI63"/>
    <mergeCell ref="AJ63:AM63"/>
    <mergeCell ref="AN63:AQ63"/>
    <mergeCell ref="C63:E63"/>
    <mergeCell ref="F63:H63"/>
    <mergeCell ref="I63:K63"/>
    <mergeCell ref="L63:N63"/>
    <mergeCell ref="O63:R63"/>
    <mergeCell ref="S63:V63"/>
    <mergeCell ref="W63:Y63"/>
    <mergeCell ref="S64:V64"/>
    <mergeCell ref="W64:Y64"/>
    <mergeCell ref="Z64:AB64"/>
    <mergeCell ref="AC64:AE64"/>
    <mergeCell ref="AF64:AI64"/>
    <mergeCell ref="AJ64:AM64"/>
    <mergeCell ref="AN64:AQ64"/>
    <mergeCell ref="C62:E62"/>
    <mergeCell ref="F62:H62"/>
    <mergeCell ref="I62:K62"/>
    <mergeCell ref="L62:N62"/>
    <mergeCell ref="O62:R62"/>
    <mergeCell ref="AF61:AI61"/>
    <mergeCell ref="AJ61:AM61"/>
    <mergeCell ref="AN61:AQ61"/>
    <mergeCell ref="AR61:AU61"/>
    <mergeCell ref="C61:E61"/>
    <mergeCell ref="F61:H61"/>
    <mergeCell ref="I61:K61"/>
    <mergeCell ref="L61:N61"/>
    <mergeCell ref="O61:R61"/>
    <mergeCell ref="S62:V62"/>
    <mergeCell ref="W62:Y62"/>
    <mergeCell ref="Z62:AB62"/>
    <mergeCell ref="AC62:AE62"/>
    <mergeCell ref="F60:H60"/>
    <mergeCell ref="I60:K60"/>
    <mergeCell ref="L60:N60"/>
    <mergeCell ref="O60:R60"/>
    <mergeCell ref="AV61:AY61"/>
    <mergeCell ref="S60:V60"/>
    <mergeCell ref="W60:Y60"/>
    <mergeCell ref="Z60:AB60"/>
    <mergeCell ref="AC60:AE60"/>
    <mergeCell ref="AR60:AU60"/>
    <mergeCell ref="AV60:AY60"/>
    <mergeCell ref="AF60:AI60"/>
    <mergeCell ref="AJ60:AM60"/>
    <mergeCell ref="AN60:AQ60"/>
    <mergeCell ref="AN57:AQ57"/>
    <mergeCell ref="C59:E59"/>
    <mergeCell ref="F59:H59"/>
    <mergeCell ref="I59:K59"/>
    <mergeCell ref="L59:N59"/>
    <mergeCell ref="O59:R59"/>
    <mergeCell ref="AF58:AI58"/>
    <mergeCell ref="AJ58:AM58"/>
    <mergeCell ref="AN58:AQ58"/>
    <mergeCell ref="C58:E58"/>
    <mergeCell ref="F58:H58"/>
    <mergeCell ref="I58:K58"/>
    <mergeCell ref="L58:N58"/>
    <mergeCell ref="O58:R58"/>
    <mergeCell ref="S58:V58"/>
    <mergeCell ref="W58:Y58"/>
    <mergeCell ref="Z58:AB58"/>
    <mergeCell ref="AC58:AE58"/>
    <mergeCell ref="W57:Y57"/>
    <mergeCell ref="Z57:AB57"/>
    <mergeCell ref="AC57:AE57"/>
    <mergeCell ref="AN54:AQ54"/>
    <mergeCell ref="AR54:AU54"/>
    <mergeCell ref="AV54:AY54"/>
    <mergeCell ref="C54:E54"/>
    <mergeCell ref="F54:H54"/>
    <mergeCell ref="I54:K54"/>
    <mergeCell ref="L54:N54"/>
    <mergeCell ref="O54:R54"/>
    <mergeCell ref="AF54:AI54"/>
    <mergeCell ref="AJ54:AM54"/>
    <mergeCell ref="S54:V54"/>
    <mergeCell ref="W54:Y54"/>
    <mergeCell ref="Z54:AB54"/>
    <mergeCell ref="AC54:AE54"/>
    <mergeCell ref="AZ57:BC57"/>
    <mergeCell ref="BD57:BI57"/>
    <mergeCell ref="AR56:AU56"/>
    <mergeCell ref="AV56:AY56"/>
    <mergeCell ref="C55:E55"/>
    <mergeCell ref="F55:H55"/>
    <mergeCell ref="I55:K55"/>
    <mergeCell ref="L55:N55"/>
    <mergeCell ref="O55:R55"/>
    <mergeCell ref="C57:E57"/>
    <mergeCell ref="F57:H57"/>
    <mergeCell ref="I57:K57"/>
    <mergeCell ref="L57:N57"/>
    <mergeCell ref="O57:R57"/>
    <mergeCell ref="AF56:AI56"/>
    <mergeCell ref="AJ56:AM56"/>
    <mergeCell ref="AN56:AQ56"/>
    <mergeCell ref="C56:E56"/>
    <mergeCell ref="F56:H56"/>
    <mergeCell ref="I56:K56"/>
    <mergeCell ref="L56:N56"/>
    <mergeCell ref="O56:R56"/>
    <mergeCell ref="AF57:AI57"/>
    <mergeCell ref="AJ57:AM57"/>
    <mergeCell ref="O51:R51"/>
    <mergeCell ref="AR52:AU52"/>
    <mergeCell ref="AV52:AY52"/>
    <mergeCell ref="AF52:AI52"/>
    <mergeCell ref="AJ52:AM52"/>
    <mergeCell ref="AN52:AQ52"/>
    <mergeCell ref="AV53:AY53"/>
    <mergeCell ref="AF53:AI53"/>
    <mergeCell ref="AJ53:AM53"/>
    <mergeCell ref="AN53:AQ53"/>
    <mergeCell ref="AR53:AU53"/>
    <mergeCell ref="AC52:AE52"/>
    <mergeCell ref="C50:E50"/>
    <mergeCell ref="F50:H50"/>
    <mergeCell ref="I50:K50"/>
    <mergeCell ref="L50:N50"/>
    <mergeCell ref="O50:R50"/>
    <mergeCell ref="W50:Y50"/>
    <mergeCell ref="Z50:AB50"/>
    <mergeCell ref="AC50:AE50"/>
    <mergeCell ref="C53:E53"/>
    <mergeCell ref="F53:H53"/>
    <mergeCell ref="I53:K53"/>
    <mergeCell ref="L53:N53"/>
    <mergeCell ref="O53:R53"/>
    <mergeCell ref="S50:V50"/>
    <mergeCell ref="S52:V52"/>
    <mergeCell ref="C52:E52"/>
    <mergeCell ref="F52:H52"/>
    <mergeCell ref="I52:K52"/>
    <mergeCell ref="L52:N52"/>
    <mergeCell ref="O52:R52"/>
    <mergeCell ref="C51:E51"/>
    <mergeCell ref="F51:H51"/>
    <mergeCell ref="I51:K51"/>
    <mergeCell ref="L51:N51"/>
    <mergeCell ref="C49:E49"/>
    <mergeCell ref="F49:H49"/>
    <mergeCell ref="I49:K49"/>
    <mergeCell ref="L49:N49"/>
    <mergeCell ref="O49:R49"/>
    <mergeCell ref="AF48:AI48"/>
    <mergeCell ref="AJ48:AM48"/>
    <mergeCell ref="AN48:AQ48"/>
    <mergeCell ref="C48:E48"/>
    <mergeCell ref="F48:H48"/>
    <mergeCell ref="I48:K48"/>
    <mergeCell ref="L48:N48"/>
    <mergeCell ref="O48:R48"/>
    <mergeCell ref="AF49:AI49"/>
    <mergeCell ref="AJ49:AM49"/>
    <mergeCell ref="AN49:AQ49"/>
    <mergeCell ref="C47:E47"/>
    <mergeCell ref="F47:H47"/>
    <mergeCell ref="I47:K47"/>
    <mergeCell ref="L47:N47"/>
    <mergeCell ref="O47:R47"/>
    <mergeCell ref="AN46:AQ46"/>
    <mergeCell ref="AR46:AU46"/>
    <mergeCell ref="AV46:AY46"/>
    <mergeCell ref="C46:E46"/>
    <mergeCell ref="F46:H46"/>
    <mergeCell ref="I46:K46"/>
    <mergeCell ref="L46:N46"/>
    <mergeCell ref="O46:R46"/>
    <mergeCell ref="AF46:AI46"/>
    <mergeCell ref="AJ46:AM46"/>
    <mergeCell ref="S46:V46"/>
    <mergeCell ref="W46:Y46"/>
    <mergeCell ref="Z46:AB46"/>
    <mergeCell ref="AC46:AE46"/>
    <mergeCell ref="AV49:AY49"/>
    <mergeCell ref="AV47:AY47"/>
    <mergeCell ref="AR49:AU49"/>
    <mergeCell ref="S48:V48"/>
    <mergeCell ref="W48:Y48"/>
    <mergeCell ref="Z48:AB48"/>
    <mergeCell ref="AC48:AE48"/>
    <mergeCell ref="AZ48:BC48"/>
    <mergeCell ref="BD48:BI48"/>
    <mergeCell ref="S49:V49"/>
    <mergeCell ref="W49:Y49"/>
    <mergeCell ref="Z49:AB49"/>
    <mergeCell ref="AC49:AE49"/>
    <mergeCell ref="AZ49:BC49"/>
    <mergeCell ref="BD49:BI49"/>
    <mergeCell ref="AR48:AU48"/>
    <mergeCell ref="AV48:AY48"/>
    <mergeCell ref="C45:E45"/>
    <mergeCell ref="F45:H45"/>
    <mergeCell ref="I45:K45"/>
    <mergeCell ref="L45:N45"/>
    <mergeCell ref="O45:R45"/>
    <mergeCell ref="S44:V44"/>
    <mergeCell ref="C44:E44"/>
    <mergeCell ref="F44:H44"/>
    <mergeCell ref="I44:K44"/>
    <mergeCell ref="L44:N44"/>
    <mergeCell ref="O44:R44"/>
    <mergeCell ref="C43:E43"/>
    <mergeCell ref="F43:H43"/>
    <mergeCell ref="I43:K43"/>
    <mergeCell ref="L43:N43"/>
    <mergeCell ref="O43:R43"/>
    <mergeCell ref="AF42:AI42"/>
    <mergeCell ref="AJ42:AM42"/>
    <mergeCell ref="AN42:AQ42"/>
    <mergeCell ref="AR42:AU42"/>
    <mergeCell ref="C42:E42"/>
    <mergeCell ref="F42:H42"/>
    <mergeCell ref="I42:K42"/>
    <mergeCell ref="L42:N42"/>
    <mergeCell ref="O42:R42"/>
    <mergeCell ref="S42:V42"/>
    <mergeCell ref="W42:Y42"/>
    <mergeCell ref="Z42:AB42"/>
    <mergeCell ref="AC42:AE42"/>
    <mergeCell ref="C41:E41"/>
    <mergeCell ref="F41:H41"/>
    <mergeCell ref="I41:K41"/>
    <mergeCell ref="L41:N41"/>
    <mergeCell ref="O41:R41"/>
    <mergeCell ref="AF40:AI40"/>
    <mergeCell ref="AJ40:AM40"/>
    <mergeCell ref="AN40:AQ40"/>
    <mergeCell ref="C40:E40"/>
    <mergeCell ref="F40:H40"/>
    <mergeCell ref="I40:K40"/>
    <mergeCell ref="L40:N40"/>
    <mergeCell ref="O40:R40"/>
    <mergeCell ref="AF41:AI41"/>
    <mergeCell ref="AJ41:AM41"/>
    <mergeCell ref="AN41:AQ41"/>
    <mergeCell ref="W41:Y41"/>
    <mergeCell ref="Z41:AB41"/>
    <mergeCell ref="AC41:AE41"/>
    <mergeCell ref="C39:E39"/>
    <mergeCell ref="F39:H39"/>
    <mergeCell ref="I39:K39"/>
    <mergeCell ref="L39:N39"/>
    <mergeCell ref="O39:R39"/>
    <mergeCell ref="AN38:AQ38"/>
    <mergeCell ref="AR38:AU38"/>
    <mergeCell ref="AV38:AY38"/>
    <mergeCell ref="C38:E38"/>
    <mergeCell ref="F38:H38"/>
    <mergeCell ref="I38:K38"/>
    <mergeCell ref="L38:N38"/>
    <mergeCell ref="O38:R38"/>
    <mergeCell ref="AF38:AI38"/>
    <mergeCell ref="AJ38:AM38"/>
    <mergeCell ref="AZ39:BC39"/>
    <mergeCell ref="BD39:BI39"/>
    <mergeCell ref="S40:V40"/>
    <mergeCell ref="W40:Y40"/>
    <mergeCell ref="Z40:AB40"/>
    <mergeCell ref="AC40:AE40"/>
    <mergeCell ref="AZ40:BC40"/>
    <mergeCell ref="BD40:BI40"/>
    <mergeCell ref="S41:V41"/>
    <mergeCell ref="AR40:AU40"/>
    <mergeCell ref="AV40:AY40"/>
    <mergeCell ref="AF39:AI39"/>
    <mergeCell ref="AJ39:AM39"/>
    <mergeCell ref="AN39:AQ39"/>
    <mergeCell ref="AR39:AU39"/>
    <mergeCell ref="AV41:AY41"/>
    <mergeCell ref="AV39:AY39"/>
    <mergeCell ref="AR41:AU41"/>
    <mergeCell ref="S39:V39"/>
    <mergeCell ref="W39:Y39"/>
    <mergeCell ref="Z39:AB39"/>
    <mergeCell ref="AC39:AE39"/>
    <mergeCell ref="AZ41:BC41"/>
    <mergeCell ref="BD41:BI41"/>
    <mergeCell ref="C34:E34"/>
    <mergeCell ref="F34:H34"/>
    <mergeCell ref="I34:K34"/>
    <mergeCell ref="L34:N34"/>
    <mergeCell ref="O34:R34"/>
    <mergeCell ref="C37:E37"/>
    <mergeCell ref="F37:H37"/>
    <mergeCell ref="I37:K37"/>
    <mergeCell ref="L37:N37"/>
    <mergeCell ref="O37:R37"/>
    <mergeCell ref="C36:E36"/>
    <mergeCell ref="F36:H36"/>
    <mergeCell ref="I36:K36"/>
    <mergeCell ref="L36:N36"/>
    <mergeCell ref="O36:R36"/>
    <mergeCell ref="C35:E35"/>
    <mergeCell ref="F35:H35"/>
    <mergeCell ref="I35:K35"/>
    <mergeCell ref="L35:N35"/>
    <mergeCell ref="O35:R35"/>
    <mergeCell ref="C33:E33"/>
    <mergeCell ref="F33:H33"/>
    <mergeCell ref="I33:K33"/>
    <mergeCell ref="L33:N33"/>
    <mergeCell ref="O33:R33"/>
    <mergeCell ref="AF32:AI32"/>
    <mergeCell ref="AJ32:AM32"/>
    <mergeCell ref="AN32:AQ32"/>
    <mergeCell ref="C32:E32"/>
    <mergeCell ref="F32:H32"/>
    <mergeCell ref="I32:K32"/>
    <mergeCell ref="L32:N32"/>
    <mergeCell ref="O32:R32"/>
    <mergeCell ref="S33:V33"/>
    <mergeCell ref="W33:Y33"/>
    <mergeCell ref="Z33:AB33"/>
    <mergeCell ref="AC33:AE33"/>
    <mergeCell ref="C31:E31"/>
    <mergeCell ref="F31:H31"/>
    <mergeCell ref="I31:K31"/>
    <mergeCell ref="L31:N31"/>
    <mergeCell ref="O31:R31"/>
    <mergeCell ref="AF30:AI30"/>
    <mergeCell ref="AJ30:AM30"/>
    <mergeCell ref="AN30:AQ30"/>
    <mergeCell ref="AR30:AU30"/>
    <mergeCell ref="AF31:AI31"/>
    <mergeCell ref="AJ31:AM31"/>
    <mergeCell ref="AN31:AQ31"/>
    <mergeCell ref="AR31:AU31"/>
    <mergeCell ref="S30:V30"/>
    <mergeCell ref="W30:Y30"/>
    <mergeCell ref="Z30:AB30"/>
    <mergeCell ref="AC30:AE30"/>
    <mergeCell ref="C30:E30"/>
    <mergeCell ref="F30:H30"/>
    <mergeCell ref="I30:K30"/>
    <mergeCell ref="L30:N30"/>
    <mergeCell ref="O30:R30"/>
    <mergeCell ref="AF29:AI29"/>
    <mergeCell ref="AJ29:AM29"/>
    <mergeCell ref="AN29:AQ29"/>
    <mergeCell ref="AR29:AU29"/>
    <mergeCell ref="C15:BI15"/>
    <mergeCell ref="C16:BI16"/>
    <mergeCell ref="C17:BI17"/>
    <mergeCell ref="C18:BI18"/>
    <mergeCell ref="C20:BI20"/>
    <mergeCell ref="D21:BI21"/>
    <mergeCell ref="D22:BI22"/>
    <mergeCell ref="AV29:AY29"/>
    <mergeCell ref="D23:BI23"/>
    <mergeCell ref="E24:BI24"/>
    <mergeCell ref="AC27:AE29"/>
    <mergeCell ref="AF27:BI27"/>
    <mergeCell ref="AF28:AM28"/>
    <mergeCell ref="AN28:AU28"/>
    <mergeCell ref="AV28:BC28"/>
    <mergeCell ref="BD28:BI29"/>
    <mergeCell ref="AZ29:BC29"/>
    <mergeCell ref="D19:BI19"/>
    <mergeCell ref="D25:BI25"/>
    <mergeCell ref="B8:L8"/>
    <mergeCell ref="B5:BI5"/>
    <mergeCell ref="BF7:BI7"/>
    <mergeCell ref="B10:BI10"/>
    <mergeCell ref="B11:BI11"/>
    <mergeCell ref="C12:BI12"/>
    <mergeCell ref="C13:BI13"/>
    <mergeCell ref="C14:BI14"/>
    <mergeCell ref="N8:O8"/>
    <mergeCell ref="B27:B29"/>
    <mergeCell ref="C27:E29"/>
    <mergeCell ref="F27:H29"/>
    <mergeCell ref="I27:K29"/>
    <mergeCell ref="L27:N29"/>
    <mergeCell ref="O27:R29"/>
    <mergeCell ref="S27:V29"/>
    <mergeCell ref="W27:Y29"/>
    <mergeCell ref="Z27:AB29"/>
    <mergeCell ref="AZ30:BC30"/>
    <mergeCell ref="BD30:BI30"/>
    <mergeCell ref="S31:V31"/>
    <mergeCell ref="W31:Y31"/>
    <mergeCell ref="Z31:AB31"/>
    <mergeCell ref="AC31:AE31"/>
    <mergeCell ref="AZ31:BC31"/>
    <mergeCell ref="BD31:BI31"/>
    <mergeCell ref="S32:V32"/>
    <mergeCell ref="W32:Y32"/>
    <mergeCell ref="Z32:AB32"/>
    <mergeCell ref="AC32:AE32"/>
    <mergeCell ref="AZ32:BC32"/>
    <mergeCell ref="BD32:BI32"/>
    <mergeCell ref="AV30:AY30"/>
    <mergeCell ref="AV31:AY31"/>
    <mergeCell ref="AR32:AU32"/>
    <mergeCell ref="AV32:AY32"/>
    <mergeCell ref="AZ33:BC33"/>
    <mergeCell ref="BD33:BI33"/>
    <mergeCell ref="S34:V34"/>
    <mergeCell ref="W34:Y34"/>
    <mergeCell ref="Z34:AB34"/>
    <mergeCell ref="AC34:AE34"/>
    <mergeCell ref="AZ34:BC34"/>
    <mergeCell ref="BD34:BI34"/>
    <mergeCell ref="AV33:AY33"/>
    <mergeCell ref="AF33:AI33"/>
    <mergeCell ref="AJ33:AM33"/>
    <mergeCell ref="AN33:AQ33"/>
    <mergeCell ref="AR33:AU33"/>
    <mergeCell ref="AV34:AY34"/>
    <mergeCell ref="AF34:AI34"/>
    <mergeCell ref="AJ34:AM34"/>
    <mergeCell ref="AN34:AQ34"/>
    <mergeCell ref="AR34:AU34"/>
    <mergeCell ref="W35:Y35"/>
    <mergeCell ref="Z35:AB35"/>
    <mergeCell ref="AC35:AE35"/>
    <mergeCell ref="AZ35:BC35"/>
    <mergeCell ref="BD35:BI35"/>
    <mergeCell ref="S36:V36"/>
    <mergeCell ref="W36:Y36"/>
    <mergeCell ref="Z36:AB36"/>
    <mergeCell ref="AC36:AE36"/>
    <mergeCell ref="AZ36:BC36"/>
    <mergeCell ref="BD36:BI36"/>
    <mergeCell ref="AF35:AI35"/>
    <mergeCell ref="AJ35:AM35"/>
    <mergeCell ref="AN35:AQ35"/>
    <mergeCell ref="AR35:AU35"/>
    <mergeCell ref="AV35:AY35"/>
    <mergeCell ref="S35:V35"/>
    <mergeCell ref="AR36:AU36"/>
    <mergeCell ref="AV36:AY36"/>
    <mergeCell ref="AF36:AI36"/>
    <mergeCell ref="AJ36:AM36"/>
    <mergeCell ref="AN36:AQ36"/>
    <mergeCell ref="AC37:AE37"/>
    <mergeCell ref="AZ37:BC37"/>
    <mergeCell ref="BD37:BI37"/>
    <mergeCell ref="S38:V38"/>
    <mergeCell ref="W38:Y38"/>
    <mergeCell ref="Z38:AB38"/>
    <mergeCell ref="AC38:AE38"/>
    <mergeCell ref="AZ38:BC38"/>
    <mergeCell ref="BD38:BI38"/>
    <mergeCell ref="W37:Y37"/>
    <mergeCell ref="Z37:AB37"/>
    <mergeCell ref="S37:V37"/>
    <mergeCell ref="AV37:AY37"/>
    <mergeCell ref="AF37:AI37"/>
    <mergeCell ref="AJ37:AM37"/>
    <mergeCell ref="AN37:AQ37"/>
    <mergeCell ref="AR37:AU37"/>
    <mergeCell ref="AZ42:BC42"/>
    <mergeCell ref="BD42:BI42"/>
    <mergeCell ref="S43:V43"/>
    <mergeCell ref="W43:Y43"/>
    <mergeCell ref="Z43:AB43"/>
    <mergeCell ref="AC43:AE43"/>
    <mergeCell ref="AZ43:BC43"/>
    <mergeCell ref="BD43:BI43"/>
    <mergeCell ref="AF43:AI43"/>
    <mergeCell ref="AJ43:AM43"/>
    <mergeCell ref="AN43:AQ43"/>
    <mergeCell ref="AR43:AU43"/>
    <mergeCell ref="AV43:AY43"/>
    <mergeCell ref="AV42:AY42"/>
    <mergeCell ref="AC44:AE44"/>
    <mergeCell ref="AZ44:BC44"/>
    <mergeCell ref="BD44:BI44"/>
    <mergeCell ref="S45:V45"/>
    <mergeCell ref="W45:Y45"/>
    <mergeCell ref="Z45:AB45"/>
    <mergeCell ref="AC45:AE45"/>
    <mergeCell ref="AZ45:BC45"/>
    <mergeCell ref="BD45:BI45"/>
    <mergeCell ref="W44:Y44"/>
    <mergeCell ref="Z44:AB44"/>
    <mergeCell ref="AR44:AU44"/>
    <mergeCell ref="AV44:AY44"/>
    <mergeCell ref="AF44:AI44"/>
    <mergeCell ref="AJ44:AM44"/>
    <mergeCell ref="AN44:AQ44"/>
    <mergeCell ref="AV45:AY45"/>
    <mergeCell ref="AF45:AI45"/>
    <mergeCell ref="AJ45:AM45"/>
    <mergeCell ref="AN45:AQ45"/>
    <mergeCell ref="AR45:AU45"/>
    <mergeCell ref="AZ46:BC46"/>
    <mergeCell ref="BD46:BI46"/>
    <mergeCell ref="S47:V47"/>
    <mergeCell ref="W47:Y47"/>
    <mergeCell ref="Z47:AB47"/>
    <mergeCell ref="AC47:AE47"/>
    <mergeCell ref="AZ47:BC47"/>
    <mergeCell ref="BD47:BI47"/>
    <mergeCell ref="AF47:AI47"/>
    <mergeCell ref="AJ47:AM47"/>
    <mergeCell ref="AN47:AQ47"/>
    <mergeCell ref="AR47:AU47"/>
    <mergeCell ref="AZ50:BC50"/>
    <mergeCell ref="BD50:BI50"/>
    <mergeCell ref="S51:V51"/>
    <mergeCell ref="W51:Y51"/>
    <mergeCell ref="Z51:AB51"/>
    <mergeCell ref="AC51:AE51"/>
    <mergeCell ref="AZ51:BC51"/>
    <mergeCell ref="BD51:BI51"/>
    <mergeCell ref="AF51:AI51"/>
    <mergeCell ref="AJ51:AM51"/>
    <mergeCell ref="AN51:AQ51"/>
    <mergeCell ref="AR51:AU51"/>
    <mergeCell ref="AV51:AY51"/>
    <mergeCell ref="AV50:AY50"/>
    <mergeCell ref="AF50:AI50"/>
    <mergeCell ref="AJ50:AM50"/>
    <mergeCell ref="AN50:AQ50"/>
    <mergeCell ref="AR50:AU50"/>
    <mergeCell ref="AZ52:BC52"/>
    <mergeCell ref="BD52:BI52"/>
    <mergeCell ref="S53:V53"/>
    <mergeCell ref="W53:Y53"/>
    <mergeCell ref="Z53:AB53"/>
    <mergeCell ref="AC53:AE53"/>
    <mergeCell ref="AZ53:BC53"/>
    <mergeCell ref="BD53:BI53"/>
    <mergeCell ref="W52:Y52"/>
    <mergeCell ref="Z52:AB52"/>
    <mergeCell ref="AZ60:BC60"/>
    <mergeCell ref="BD60:BI60"/>
    <mergeCell ref="AZ54:BC54"/>
    <mergeCell ref="BD54:BI54"/>
    <mergeCell ref="S55:V55"/>
    <mergeCell ref="W55:Y55"/>
    <mergeCell ref="Z55:AB55"/>
    <mergeCell ref="AC55:AE55"/>
    <mergeCell ref="AZ55:BC55"/>
    <mergeCell ref="BD55:BI55"/>
    <mergeCell ref="AF55:AI55"/>
    <mergeCell ref="AJ55:AM55"/>
    <mergeCell ref="AN55:AQ55"/>
    <mergeCell ref="AR55:AU55"/>
    <mergeCell ref="AV57:AY57"/>
    <mergeCell ref="AV55:AY55"/>
    <mergeCell ref="AR57:AU57"/>
    <mergeCell ref="S56:V56"/>
    <mergeCell ref="W56:Y56"/>
    <mergeCell ref="Z56:AB56"/>
    <mergeCell ref="AC56:AE56"/>
    <mergeCell ref="AZ56:BC56"/>
    <mergeCell ref="BD56:BI56"/>
    <mergeCell ref="S57:V57"/>
    <mergeCell ref="AZ58:BC58"/>
    <mergeCell ref="BD58:BI58"/>
    <mergeCell ref="S59:V59"/>
    <mergeCell ref="W59:Y59"/>
    <mergeCell ref="Z59:AB59"/>
    <mergeCell ref="AC59:AE59"/>
    <mergeCell ref="AZ59:BC59"/>
    <mergeCell ref="BD59:BI59"/>
    <mergeCell ref="AF59:AI59"/>
    <mergeCell ref="AJ59:AM59"/>
    <mergeCell ref="AN59:AQ59"/>
    <mergeCell ref="AR59:AU59"/>
    <mergeCell ref="AV59:AY59"/>
    <mergeCell ref="AV58:AY58"/>
    <mergeCell ref="AR58:AU58"/>
    <mergeCell ref="AF65:AI65"/>
    <mergeCell ref="AJ65:AM65"/>
    <mergeCell ref="AN65:AQ65"/>
    <mergeCell ref="AR65:AU65"/>
    <mergeCell ref="AV65:AY65"/>
    <mergeCell ref="AZ65:BC65"/>
    <mergeCell ref="BD65:BI65"/>
    <mergeCell ref="B1:BI1"/>
    <mergeCell ref="B3:BI3"/>
    <mergeCell ref="C65:E65"/>
    <mergeCell ref="F65:H65"/>
    <mergeCell ref="I65:K65"/>
    <mergeCell ref="L65:N65"/>
    <mergeCell ref="O65:R65"/>
    <mergeCell ref="S65:V65"/>
    <mergeCell ref="W65:Y65"/>
    <mergeCell ref="Z65:AB65"/>
    <mergeCell ref="AC65:AE65"/>
    <mergeCell ref="S61:V61"/>
    <mergeCell ref="W61:Y61"/>
    <mergeCell ref="Z61:AB61"/>
    <mergeCell ref="AC61:AE61"/>
    <mergeCell ref="AZ61:BC61"/>
    <mergeCell ref="BD61:BI61"/>
    <mergeCell ref="BM30:BN30"/>
    <mergeCell ref="BP30:BQ30"/>
    <mergeCell ref="BM31:BN31"/>
    <mergeCell ref="BP31:BQ31"/>
    <mergeCell ref="BM32:BN32"/>
    <mergeCell ref="BP32:BQ32"/>
    <mergeCell ref="BM33:BN33"/>
    <mergeCell ref="BP33:BQ33"/>
    <mergeCell ref="BM34:BN34"/>
    <mergeCell ref="BP34:BQ34"/>
    <mergeCell ref="BM35:BN35"/>
    <mergeCell ref="BP35:BQ35"/>
    <mergeCell ref="BM36:BN36"/>
    <mergeCell ref="BP36:BQ36"/>
    <mergeCell ref="BM37:BN37"/>
    <mergeCell ref="BP37:BQ37"/>
    <mergeCell ref="BM38:BN38"/>
    <mergeCell ref="BP38:BQ38"/>
    <mergeCell ref="BM39:BN39"/>
    <mergeCell ref="BP39:BQ39"/>
    <mergeCell ref="BM40:BN40"/>
    <mergeCell ref="BP40:BQ40"/>
    <mergeCell ref="BM41:BN41"/>
    <mergeCell ref="BP41:BQ41"/>
    <mergeCell ref="BM42:BN42"/>
    <mergeCell ref="BP42:BQ42"/>
    <mergeCell ref="BM43:BN43"/>
    <mergeCell ref="BP43:BQ43"/>
    <mergeCell ref="BM44:BN44"/>
    <mergeCell ref="BP44:BQ44"/>
    <mergeCell ref="BM45:BN45"/>
    <mergeCell ref="BP45:BQ45"/>
    <mergeCell ref="BM46:BN46"/>
    <mergeCell ref="BP46:BQ46"/>
    <mergeCell ref="BM47:BN47"/>
    <mergeCell ref="BP47:BQ47"/>
    <mergeCell ref="BM48:BN48"/>
    <mergeCell ref="BP48:BQ48"/>
    <mergeCell ref="BM49:BN49"/>
    <mergeCell ref="BP49:BQ49"/>
    <mergeCell ref="BM59:BN59"/>
    <mergeCell ref="BP59:BQ59"/>
    <mergeCell ref="BM50:BN50"/>
    <mergeCell ref="BP50:BQ50"/>
    <mergeCell ref="BM51:BN51"/>
    <mergeCell ref="BP51:BQ51"/>
    <mergeCell ref="BM52:BN52"/>
    <mergeCell ref="BP52:BQ52"/>
    <mergeCell ref="BM53:BN53"/>
    <mergeCell ref="BP53:BQ53"/>
    <mergeCell ref="BM54:BN54"/>
    <mergeCell ref="BP54:BQ54"/>
    <mergeCell ref="BM65:BN65"/>
    <mergeCell ref="BP65:BQ65"/>
    <mergeCell ref="BM66:BN66"/>
    <mergeCell ref="BP66:BQ66"/>
    <mergeCell ref="Q7:AS7"/>
    <mergeCell ref="Q8:AS8"/>
    <mergeCell ref="BM60:BN60"/>
    <mergeCell ref="BP60:BQ60"/>
    <mergeCell ref="BM61:BN61"/>
    <mergeCell ref="BP61:BQ61"/>
    <mergeCell ref="BM62:BN62"/>
    <mergeCell ref="BP62:BQ62"/>
    <mergeCell ref="BM63:BN63"/>
    <mergeCell ref="BP63:BQ63"/>
    <mergeCell ref="BM64:BN64"/>
    <mergeCell ref="BP64:BQ64"/>
    <mergeCell ref="BM55:BN55"/>
    <mergeCell ref="BP55:BQ55"/>
    <mergeCell ref="BM56:BN56"/>
    <mergeCell ref="BP56:BQ56"/>
    <mergeCell ref="BM57:BN57"/>
    <mergeCell ref="BP57:BQ57"/>
    <mergeCell ref="BM58:BN58"/>
    <mergeCell ref="BP58:BQ58"/>
  </mergeCells>
  <dataValidations count="1">
    <dataValidation type="list" allowBlank="1" showInputMessage="1" showErrorMessage="1" sqref="AJ31:AM65 AR31:AU65 AZ31:BC65" xr:uid="{B61AC551-E39C-42F3-9459-60F0AF6BAA5F}">
      <formula1>"1,2,3,4,5,6,7,8,9,10"</formula1>
    </dataValidation>
  </dataValidations>
  <hyperlinks>
    <hyperlink ref="Z30" r:id="rId1" xr:uid="{F8EF6A11-BA3E-4B6E-8037-8D433514B8A1}"/>
    <hyperlink ref="BF7:BI7" location="Índice!B13" display="Índice" xr:uid="{809388AA-ACE3-482A-B66B-AC6ECBEE0A34}"/>
  </hyperlinks>
  <printOptions horizontalCentered="1" verticalCentered="1"/>
  <pageMargins left="0.70866141732283472" right="0.70866141732283472" top="0.74803149606299213" bottom="0.74803149606299213" header="0.31496062992125984" footer="0.31496062992125984"/>
  <pageSetup scale="75" orientation="portrait" r:id="rId2"/>
  <headerFooter>
    <oddHeader>&amp;CMódulo 3
Participantes</oddHeader>
    <oddFooter>&amp;LCenso Nacional de Gobiernos Estatales 2024&amp;R&amp;P de &amp;N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56D76-9776-489C-81CA-C362CB39F789}">
  <sheetPr codeName="Hoja5"/>
  <dimension ref="A1:OH1420"/>
  <sheetViews>
    <sheetView showGridLines="0" zoomScaleNormal="100" workbookViewId="0"/>
  </sheetViews>
  <sheetFormatPr baseColWidth="10" defaultColWidth="0" defaultRowHeight="0" customHeight="1" zeroHeight="1"/>
  <cols>
    <col min="1" max="1" width="5.7109375" customWidth="1"/>
    <col min="2" max="30" width="3.7109375" customWidth="1"/>
    <col min="31" max="31" width="5.7109375" customWidth="1"/>
    <col min="32" max="32" width="3.7109375" style="112" hidden="1" customWidth="1"/>
    <col min="33" max="332" width="3.7109375" hidden="1" customWidth="1"/>
    <col min="333" max="333" width="4" hidden="1" customWidth="1"/>
    <col min="334" max="398" width="0" hidden="1" customWidth="1"/>
    <col min="399" max="16384" width="3.7109375" hidden="1"/>
  </cols>
  <sheetData>
    <row r="1" spans="1:35"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5" s="2" customFormat="1" ht="15" customHeight="1">
      <c r="A2" s="18"/>
      <c r="AF2" s="109"/>
    </row>
    <row r="3" spans="1:35" s="3" customFormat="1" ht="45" customHeight="1">
      <c r="A3" s="18"/>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10"/>
    </row>
    <row r="4" spans="1:35" s="2" customFormat="1" ht="15" customHeight="1">
      <c r="A4" s="18"/>
      <c r="AF4" s="109"/>
    </row>
    <row r="5" spans="1:35" s="3" customFormat="1" ht="45" customHeight="1">
      <c r="A5" s="18"/>
      <c r="B5" s="426" t="s">
        <v>8</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5" s="2" customFormat="1" ht="15" customHeight="1">
      <c r="A6" s="18"/>
      <c r="AF6" s="109"/>
    </row>
    <row r="7" spans="1:35" s="3" customFormat="1" ht="15" customHeight="1" thickBot="1">
      <c r="A7" s="18"/>
      <c r="B7" s="4" t="s">
        <v>3</v>
      </c>
      <c r="C7"/>
      <c r="D7"/>
      <c r="E7"/>
      <c r="F7"/>
      <c r="G7"/>
      <c r="H7"/>
      <c r="I7"/>
      <c r="J7"/>
      <c r="K7"/>
      <c r="L7"/>
      <c r="M7"/>
      <c r="N7" s="4" t="s">
        <v>4</v>
      </c>
      <c r="O7"/>
      <c r="AA7" s="669" t="s">
        <v>2</v>
      </c>
      <c r="AB7" s="669"/>
      <c r="AC7" s="669"/>
      <c r="AD7" s="669"/>
      <c r="AF7" s="110"/>
    </row>
    <row r="8" spans="1:35"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5" s="3" customFormat="1" ht="15" customHeight="1">
      <c r="A9" s="18"/>
      <c r="AF9" s="110"/>
    </row>
    <row r="10" spans="1:35" s="38" customFormat="1" ht="15" customHeight="1">
      <c r="A10" s="18"/>
      <c r="B10" s="601" t="s">
        <v>5036</v>
      </c>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3"/>
      <c r="AE10" s="2"/>
      <c r="AF10" s="169"/>
      <c r="AH10" s="23"/>
      <c r="AI10" s="23"/>
    </row>
    <row r="11" spans="1:35" s="38" customFormat="1" ht="36" customHeight="1">
      <c r="A11" s="18"/>
      <c r="B11" s="39"/>
      <c r="C11" s="594" t="s">
        <v>5037</v>
      </c>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670"/>
      <c r="AE11" s="7"/>
      <c r="AF11" s="169"/>
    </row>
    <row r="12" spans="1:35" s="38" customFormat="1" ht="24" customHeight="1">
      <c r="A12" s="18"/>
      <c r="B12" s="39"/>
      <c r="C12" s="594" t="s">
        <v>5038</v>
      </c>
      <c r="D12" s="594"/>
      <c r="E12" s="594"/>
      <c r="F12" s="594"/>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670"/>
      <c r="AE12" s="2"/>
      <c r="AF12" s="169"/>
    </row>
    <row r="13" spans="1:35" s="38" customFormat="1" ht="36" customHeight="1">
      <c r="A13" s="18"/>
      <c r="B13" s="39"/>
      <c r="C13" s="594" t="s">
        <v>5039</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671"/>
      <c r="AE13" s="2"/>
      <c r="AF13" s="169"/>
    </row>
    <row r="14" spans="1:35" s="38" customFormat="1" ht="18" customHeight="1">
      <c r="A14" s="18"/>
      <c r="B14" s="30"/>
      <c r="C14" s="492" t="s">
        <v>5040</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3"/>
      <c r="AE14" s="2"/>
      <c r="AF14" s="169"/>
    </row>
    <row r="15" spans="1:35" s="38" customFormat="1" ht="24" customHeight="1">
      <c r="A15" s="18"/>
      <c r="B15" s="30"/>
      <c r="C15" s="492" t="s">
        <v>5041</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633"/>
      <c r="AE15" s="2"/>
      <c r="AF15" s="169"/>
    </row>
    <row r="16" spans="1:35" ht="36" customHeight="1">
      <c r="B16" s="116"/>
      <c r="C16" s="492" t="s">
        <v>5042</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3"/>
    </row>
    <row r="17" spans="1:59" ht="48" customHeight="1">
      <c r="B17" s="41"/>
      <c r="C17" s="492" t="s">
        <v>5043</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row>
    <row r="18" spans="1:59" ht="15" customHeight="1">
      <c r="B18" s="42"/>
      <c r="C18" s="536" t="s">
        <v>5044</v>
      </c>
      <c r="D18" s="536"/>
      <c r="E18" s="536"/>
      <c r="F18" s="536"/>
      <c r="G18" s="536"/>
      <c r="H18" s="536"/>
      <c r="I18" s="536"/>
      <c r="J18" s="536"/>
      <c r="K18" s="536"/>
      <c r="L18" s="536"/>
      <c r="M18" s="536"/>
      <c r="N18" s="536"/>
      <c r="O18" s="536"/>
      <c r="P18" s="536"/>
      <c r="Q18" s="536"/>
      <c r="R18" s="536"/>
      <c r="S18" s="536"/>
      <c r="T18" s="536"/>
      <c r="U18" s="536"/>
      <c r="V18" s="536"/>
      <c r="W18" s="536"/>
      <c r="X18" s="536"/>
      <c r="Y18" s="536"/>
      <c r="Z18" s="536"/>
      <c r="AA18" s="536"/>
      <c r="AB18" s="536"/>
      <c r="AC18" s="536"/>
      <c r="AD18" s="673"/>
    </row>
    <row r="19" spans="1:59" s="38" customFormat="1" ht="15" customHeight="1">
      <c r="A19" s="18"/>
      <c r="B19" s="601" t="s">
        <v>5045</v>
      </c>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3"/>
      <c r="AE19" s="43"/>
      <c r="AF19" s="169"/>
    </row>
    <row r="20" spans="1:59" s="38" customFormat="1" ht="36" customHeight="1">
      <c r="A20" s="18"/>
      <c r="B20" s="170"/>
      <c r="C20" s="594" t="s">
        <v>5046</v>
      </c>
      <c r="D20" s="594"/>
      <c r="E20" s="594"/>
      <c r="F20" s="594"/>
      <c r="G20" s="594"/>
      <c r="H20" s="594"/>
      <c r="I20" s="594"/>
      <c r="J20" s="594"/>
      <c r="K20" s="594"/>
      <c r="L20" s="594"/>
      <c r="M20" s="594"/>
      <c r="N20" s="594"/>
      <c r="O20" s="594"/>
      <c r="P20" s="594"/>
      <c r="Q20" s="594"/>
      <c r="R20" s="594"/>
      <c r="S20" s="594"/>
      <c r="T20" s="594"/>
      <c r="U20" s="594"/>
      <c r="V20" s="594"/>
      <c r="W20" s="594"/>
      <c r="X20" s="594"/>
      <c r="Y20" s="594"/>
      <c r="Z20" s="594"/>
      <c r="AA20" s="594"/>
      <c r="AB20" s="594"/>
      <c r="AC20" s="594"/>
      <c r="AD20" s="610"/>
      <c r="AE20" s="43"/>
      <c r="AF20" s="169"/>
    </row>
    <row r="21" spans="1:59" s="38" customFormat="1" ht="24" customHeight="1">
      <c r="A21" s="18"/>
      <c r="B21" s="170"/>
      <c r="C21" s="594" t="s">
        <v>5047</v>
      </c>
      <c r="D21" s="594"/>
      <c r="E21" s="594"/>
      <c r="F21" s="594"/>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610"/>
      <c r="AE21" s="43"/>
      <c r="AF21" s="169"/>
    </row>
    <row r="22" spans="1:59" s="38" customFormat="1" ht="15" customHeight="1">
      <c r="A22" s="18"/>
      <c r="B22" s="58"/>
      <c r="C22" s="492" t="s">
        <v>5048</v>
      </c>
      <c r="D22" s="492"/>
      <c r="E22" s="492"/>
      <c r="F22" s="492"/>
      <c r="G22" s="492"/>
      <c r="H22" s="492"/>
      <c r="I22" s="492"/>
      <c r="J22" s="492"/>
      <c r="K22" s="492"/>
      <c r="L22" s="492"/>
      <c r="M22" s="492"/>
      <c r="N22" s="492"/>
      <c r="O22" s="492"/>
      <c r="P22" s="492"/>
      <c r="Q22" s="492"/>
      <c r="R22" s="492"/>
      <c r="S22" s="492"/>
      <c r="T22" s="492"/>
      <c r="U22" s="492"/>
      <c r="V22" s="492"/>
      <c r="W22" s="492"/>
      <c r="X22" s="492"/>
      <c r="Y22" s="492"/>
      <c r="Z22" s="492"/>
      <c r="AA22" s="492"/>
      <c r="AB22" s="492"/>
      <c r="AC22" s="492"/>
      <c r="AD22" s="493"/>
      <c r="AE22" s="2"/>
      <c r="AF22" s="169"/>
    </row>
    <row r="23" spans="1:59" s="38" customFormat="1" ht="36" customHeight="1">
      <c r="A23" s="18"/>
      <c r="B23" s="170"/>
      <c r="C23" s="594" t="s">
        <v>5049</v>
      </c>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610"/>
      <c r="AE23" s="43"/>
      <c r="AF23" s="169"/>
    </row>
    <row r="24" spans="1:59" s="38" customFormat="1" ht="24" customHeight="1">
      <c r="A24" s="18"/>
      <c r="B24" s="170"/>
      <c r="C24" s="594" t="s">
        <v>5050</v>
      </c>
      <c r="D24" s="594"/>
      <c r="E24" s="594"/>
      <c r="F24" s="594"/>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610"/>
      <c r="AE24" s="43"/>
      <c r="AF24" s="169"/>
    </row>
    <row r="25" spans="1:59" s="38" customFormat="1" ht="24" customHeight="1">
      <c r="A25" s="18"/>
      <c r="B25" s="171"/>
      <c r="C25" s="492" t="s">
        <v>5051</v>
      </c>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3"/>
      <c r="AE25" s="2"/>
      <c r="AF25" s="169"/>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row>
    <row r="26" spans="1:59" s="38" customFormat="1" ht="48" customHeight="1">
      <c r="A26" s="18"/>
      <c r="B26" s="172"/>
      <c r="C26" s="492" t="s">
        <v>5052</v>
      </c>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3"/>
      <c r="AE26" s="7"/>
      <c r="AF26" s="169"/>
    </row>
    <row r="27" spans="1:59" s="38" customFormat="1" ht="72" customHeight="1">
      <c r="A27" s="18"/>
      <c r="B27" s="44"/>
      <c r="C27" s="505" t="s">
        <v>5053</v>
      </c>
      <c r="D27" s="505"/>
      <c r="E27" s="505"/>
      <c r="F27" s="505"/>
      <c r="G27" s="505"/>
      <c r="H27" s="505"/>
      <c r="I27" s="505"/>
      <c r="J27" s="505"/>
      <c r="K27" s="505"/>
      <c r="L27" s="505"/>
      <c r="M27" s="505"/>
      <c r="N27" s="505"/>
      <c r="O27" s="505"/>
      <c r="P27" s="505"/>
      <c r="Q27" s="505"/>
      <c r="R27" s="505"/>
      <c r="S27" s="505"/>
      <c r="T27" s="505"/>
      <c r="U27" s="505"/>
      <c r="V27" s="505"/>
      <c r="W27" s="505"/>
      <c r="X27" s="505"/>
      <c r="Y27" s="505"/>
      <c r="Z27" s="505"/>
      <c r="AA27" s="505"/>
      <c r="AB27" s="505"/>
      <c r="AC27" s="505"/>
      <c r="AD27" s="506"/>
      <c r="AE27" s="8"/>
      <c r="AF27" s="169"/>
    </row>
    <row r="28" spans="1:59" s="38" customFormat="1" ht="15" customHeight="1" thickBot="1">
      <c r="A28" s="18"/>
      <c r="B28"/>
      <c r="C28"/>
      <c r="D28"/>
      <c r="E28"/>
      <c r="F28"/>
      <c r="G28"/>
      <c r="H28"/>
      <c r="I28"/>
      <c r="J28"/>
      <c r="K28"/>
      <c r="L28"/>
      <c r="M28"/>
      <c r="N28"/>
      <c r="O28"/>
      <c r="P28"/>
      <c r="Q28"/>
      <c r="R28"/>
      <c r="S28"/>
      <c r="T28"/>
      <c r="U28"/>
      <c r="V28"/>
      <c r="W28"/>
      <c r="X28"/>
      <c r="Y28"/>
      <c r="Z28"/>
      <c r="AA28"/>
      <c r="AB28"/>
      <c r="AC28"/>
      <c r="AD28"/>
      <c r="AE28" s="7"/>
      <c r="AF28" s="169"/>
    </row>
    <row r="29" spans="1:59" s="38" customFormat="1" ht="15" customHeight="1" thickBot="1">
      <c r="A29" s="45" t="s">
        <v>5054</v>
      </c>
      <c r="B29" s="614" t="s">
        <v>5055</v>
      </c>
      <c r="C29" s="615"/>
      <c r="D29" s="615"/>
      <c r="E29" s="615"/>
      <c r="F29" s="615"/>
      <c r="G29" s="615"/>
      <c r="H29" s="615"/>
      <c r="I29" s="615"/>
      <c r="J29" s="615"/>
      <c r="K29" s="615"/>
      <c r="L29" s="615"/>
      <c r="M29" s="615"/>
      <c r="N29" s="615"/>
      <c r="O29" s="615"/>
      <c r="P29" s="615"/>
      <c r="Q29" s="615"/>
      <c r="R29" s="615"/>
      <c r="S29" s="615"/>
      <c r="T29" s="615"/>
      <c r="U29" s="615"/>
      <c r="V29" s="615"/>
      <c r="W29" s="615"/>
      <c r="X29" s="615"/>
      <c r="Y29" s="615"/>
      <c r="Z29" s="615"/>
      <c r="AA29" s="615"/>
      <c r="AB29" s="615"/>
      <c r="AC29" s="615"/>
      <c r="AD29" s="616"/>
      <c r="AE29" s="173"/>
      <c r="AF29" s="169"/>
    </row>
    <row r="30" spans="1:59" s="38" customFormat="1" ht="15" customHeight="1">
      <c r="A30" s="45"/>
      <c r="B30" s="652" t="s">
        <v>5056</v>
      </c>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c r="AA30" s="653"/>
      <c r="AB30" s="653"/>
      <c r="AC30" s="653"/>
      <c r="AD30" s="654"/>
      <c r="AE30" s="173"/>
      <c r="AF30" s="169"/>
    </row>
    <row r="31" spans="1:59" s="38" customFormat="1" ht="36" customHeight="1">
      <c r="A31" s="45"/>
      <c r="B31" s="292"/>
      <c r="C31" s="594" t="s">
        <v>5057</v>
      </c>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610"/>
      <c r="AE31" s="173"/>
      <c r="AF31" s="169"/>
    </row>
    <row r="32" spans="1:59" s="38" customFormat="1" ht="27" customHeight="1">
      <c r="A32" s="45"/>
      <c r="B32" s="292"/>
      <c r="C32" s="505" t="s">
        <v>5058</v>
      </c>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6"/>
      <c r="AE32" s="173"/>
      <c r="AF32" s="169"/>
    </row>
    <row r="33" spans="1:59" s="38" customFormat="1" ht="15" customHeight="1">
      <c r="A33" s="18"/>
      <c r="B33" s="625" t="s">
        <v>5059</v>
      </c>
      <c r="C33" s="626"/>
      <c r="D33" s="626"/>
      <c r="E33" s="626"/>
      <c r="F33" s="626"/>
      <c r="G33" s="626"/>
      <c r="H33" s="626"/>
      <c r="I33" s="626"/>
      <c r="J33" s="626"/>
      <c r="K33" s="626"/>
      <c r="L33" s="626"/>
      <c r="M33" s="626"/>
      <c r="N33" s="626"/>
      <c r="O33" s="626"/>
      <c r="P33" s="626"/>
      <c r="Q33" s="626"/>
      <c r="R33" s="626"/>
      <c r="S33" s="626"/>
      <c r="T33" s="626"/>
      <c r="U33" s="626"/>
      <c r="V33" s="626"/>
      <c r="W33" s="626"/>
      <c r="X33" s="626"/>
      <c r="Y33" s="626"/>
      <c r="Z33" s="626"/>
      <c r="AA33" s="626"/>
      <c r="AB33" s="626"/>
      <c r="AC33" s="626"/>
      <c r="AD33" s="627"/>
      <c r="AE33" s="7"/>
      <c r="AF33" s="169"/>
    </row>
    <row r="34" spans="1:59" s="38" customFormat="1" ht="32.25" customHeight="1">
      <c r="A34" s="18"/>
      <c r="B34" s="174"/>
      <c r="C34" s="492" t="s">
        <v>5060</v>
      </c>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3"/>
      <c r="AE34" s="8"/>
      <c r="AF34" s="169"/>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c r="BE34" s="175"/>
      <c r="BF34" s="175"/>
      <c r="BG34" s="175"/>
    </row>
    <row r="35" spans="1:59" s="38" customFormat="1" ht="60" customHeight="1">
      <c r="A35" s="18"/>
      <c r="B35" s="44"/>
      <c r="C35" s="628" t="s">
        <v>5061</v>
      </c>
      <c r="D35" s="628"/>
      <c r="E35" s="628"/>
      <c r="F35" s="628"/>
      <c r="G35" s="628"/>
      <c r="H35" s="628"/>
      <c r="I35" s="628"/>
      <c r="J35" s="628"/>
      <c r="K35" s="628"/>
      <c r="L35" s="628"/>
      <c r="M35" s="628"/>
      <c r="N35" s="628"/>
      <c r="O35" s="628"/>
      <c r="P35" s="628"/>
      <c r="Q35" s="628"/>
      <c r="R35" s="628"/>
      <c r="S35" s="628"/>
      <c r="T35" s="628"/>
      <c r="U35" s="628"/>
      <c r="V35" s="628"/>
      <c r="W35" s="628"/>
      <c r="X35" s="628"/>
      <c r="Y35" s="628"/>
      <c r="Z35" s="628"/>
      <c r="AA35" s="628"/>
      <c r="AB35" s="628"/>
      <c r="AC35" s="628"/>
      <c r="AD35" s="629"/>
      <c r="AE35" s="7"/>
      <c r="AF35" s="169"/>
    </row>
    <row r="36" spans="1:59" s="38" customFormat="1" ht="15" customHeight="1">
      <c r="A36" s="18"/>
      <c r="B36"/>
      <c r="C36"/>
      <c r="D36"/>
      <c r="E36"/>
      <c r="F36"/>
      <c r="G36"/>
      <c r="H36"/>
      <c r="I36"/>
      <c r="J36"/>
      <c r="K36"/>
      <c r="L36"/>
      <c r="M36"/>
      <c r="N36"/>
      <c r="O36"/>
      <c r="P36"/>
      <c r="Q36"/>
      <c r="R36"/>
      <c r="S36"/>
      <c r="T36"/>
      <c r="U36"/>
      <c r="V36"/>
      <c r="W36"/>
      <c r="X36"/>
      <c r="Y36"/>
      <c r="Z36"/>
      <c r="AA36"/>
      <c r="AB36"/>
      <c r="AC36"/>
      <c r="AD36"/>
      <c r="AE36" s="8"/>
      <c r="AF36" s="169"/>
      <c r="AH36" s="518" t="s">
        <v>5062</v>
      </c>
      <c r="AI36" s="518"/>
      <c r="AJ36" s="518"/>
      <c r="AK36" s="518"/>
      <c r="AL36" s="518"/>
      <c r="AM36" s="518"/>
      <c r="AO36" s="518" t="s">
        <v>5063</v>
      </c>
      <c r="AP36" s="518"/>
      <c r="AQ36" s="518"/>
      <c r="AR36" s="518"/>
      <c r="AS36" s="518"/>
      <c r="AT36" s="518"/>
    </row>
    <row r="37" spans="1:59" s="38" customFormat="1" ht="48" customHeight="1">
      <c r="A37" s="18" t="s">
        <v>5064</v>
      </c>
      <c r="B37" s="624" t="s">
        <v>5065</v>
      </c>
      <c r="C37" s="636"/>
      <c r="D37" s="636"/>
      <c r="E37" s="636"/>
      <c r="F37" s="636"/>
      <c r="G37" s="636"/>
      <c r="H37" s="636"/>
      <c r="I37" s="636"/>
      <c r="J37" s="636"/>
      <c r="K37" s="636"/>
      <c r="L37" s="636"/>
      <c r="M37" s="636"/>
      <c r="N37" s="636"/>
      <c r="O37" s="636"/>
      <c r="P37" s="636"/>
      <c r="Q37" s="636"/>
      <c r="R37" s="636"/>
      <c r="S37" s="636"/>
      <c r="T37" s="636"/>
      <c r="U37" s="636"/>
      <c r="V37" s="636"/>
      <c r="W37" s="636"/>
      <c r="X37" s="636"/>
      <c r="Y37" s="636"/>
      <c r="Z37" s="636"/>
      <c r="AA37" s="636"/>
      <c r="AB37" s="636"/>
      <c r="AC37" s="636"/>
      <c r="AD37" s="636"/>
      <c r="AE37" s="2"/>
      <c r="AF37" s="169"/>
      <c r="AH37" s="522" t="s">
        <v>5066</v>
      </c>
      <c r="AI37" s="522"/>
      <c r="AJ37" s="522" t="s">
        <v>5067</v>
      </c>
      <c r="AK37" s="522"/>
      <c r="AL37" s="522" t="s">
        <v>5068</v>
      </c>
      <c r="AM37" s="522"/>
      <c r="AO37" s="522" t="s">
        <v>5066</v>
      </c>
      <c r="AP37" s="522"/>
      <c r="AQ37" s="522" t="s">
        <v>5067</v>
      </c>
      <c r="AR37" s="522"/>
      <c r="AS37" s="522" t="s">
        <v>5068</v>
      </c>
      <c r="AT37" s="522"/>
    </row>
    <row r="38" spans="1:59" s="38" customFormat="1" ht="36" customHeight="1">
      <c r="A38" s="60"/>
      <c r="B38" s="284"/>
      <c r="C38" s="492" t="s">
        <v>5069</v>
      </c>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2"/>
      <c r="AF38" s="169"/>
      <c r="AH38" s="522">
        <f>COUNTBLANK(D53:AD97)</f>
        <v>1215</v>
      </c>
      <c r="AI38" s="522"/>
      <c r="AJ38" s="522">
        <v>1215</v>
      </c>
      <c r="AK38" s="522"/>
      <c r="AL38" s="522">
        <v>765</v>
      </c>
      <c r="AM38" s="522"/>
      <c r="AO38" s="522">
        <f>COUNTBLANK(D53:AD53)</f>
        <v>27</v>
      </c>
      <c r="AP38" s="522"/>
      <c r="AQ38" s="522">
        <v>27</v>
      </c>
      <c r="AR38" s="522"/>
      <c r="AS38" s="522">
        <v>17</v>
      </c>
      <c r="AT38" s="522"/>
    </row>
    <row r="39" spans="1:59" s="38" customFormat="1" ht="24" customHeight="1">
      <c r="A39" s="60"/>
      <c r="B39" s="284"/>
      <c r="C39" s="594" t="s">
        <v>5070</v>
      </c>
      <c r="D39" s="594"/>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2"/>
      <c r="AF39" s="169"/>
    </row>
    <row r="40" spans="1:59" s="38" customFormat="1" ht="48" customHeight="1">
      <c r="A40" s="60"/>
      <c r="B40" s="284"/>
      <c r="C40" s="595" t="s">
        <v>5071</v>
      </c>
      <c r="D40" s="595"/>
      <c r="E40" s="595"/>
      <c r="F40" s="595"/>
      <c r="G40" s="595"/>
      <c r="H40" s="595"/>
      <c r="I40" s="595"/>
      <c r="J40" s="595"/>
      <c r="K40" s="595"/>
      <c r="L40" s="595"/>
      <c r="M40" s="595"/>
      <c r="N40" s="595"/>
      <c r="O40" s="595"/>
      <c r="P40" s="595"/>
      <c r="Q40" s="595"/>
      <c r="R40" s="595"/>
      <c r="S40" s="595"/>
      <c r="T40" s="595"/>
      <c r="U40" s="595"/>
      <c r="V40" s="595"/>
      <c r="W40" s="595"/>
      <c r="X40" s="595"/>
      <c r="Y40" s="595"/>
      <c r="Z40" s="595"/>
      <c r="AA40" s="595"/>
      <c r="AB40" s="595"/>
      <c r="AC40" s="595"/>
      <c r="AD40" s="595"/>
      <c r="AE40" s="2"/>
      <c r="AF40" s="169"/>
    </row>
    <row r="41" spans="1:59" s="38" customFormat="1" ht="36" customHeight="1">
      <c r="A41" s="60"/>
      <c r="B41" s="284"/>
      <c r="C41" s="672" t="s">
        <v>5072</v>
      </c>
      <c r="D41" s="672"/>
      <c r="E41" s="672"/>
      <c r="F41" s="672"/>
      <c r="G41" s="672"/>
      <c r="H41" s="672"/>
      <c r="I41" s="672"/>
      <c r="J41" s="672"/>
      <c r="K41" s="672"/>
      <c r="L41" s="672"/>
      <c r="M41" s="672"/>
      <c r="N41" s="672"/>
      <c r="O41" s="672"/>
      <c r="P41" s="672"/>
      <c r="Q41" s="672"/>
      <c r="R41" s="672"/>
      <c r="S41" s="672"/>
      <c r="T41" s="672"/>
      <c r="U41" s="672"/>
      <c r="V41" s="672"/>
      <c r="W41" s="672"/>
      <c r="X41" s="672"/>
      <c r="Y41" s="672"/>
      <c r="Z41" s="672"/>
      <c r="AA41" s="672"/>
      <c r="AB41" s="672"/>
      <c r="AC41" s="672"/>
      <c r="AD41" s="672"/>
      <c r="AE41" s="2"/>
      <c r="AF41" s="169"/>
    </row>
    <row r="42" spans="1:59" s="38" customFormat="1" ht="36" customHeight="1">
      <c r="A42" s="60"/>
      <c r="B42" s="284"/>
      <c r="C42" s="672" t="s">
        <v>5073</v>
      </c>
      <c r="D42" s="672"/>
      <c r="E42" s="672"/>
      <c r="F42" s="672"/>
      <c r="G42" s="672"/>
      <c r="H42" s="672"/>
      <c r="I42" s="672"/>
      <c r="J42" s="672"/>
      <c r="K42" s="672"/>
      <c r="L42" s="672"/>
      <c r="M42" s="672"/>
      <c r="N42" s="672"/>
      <c r="O42" s="672"/>
      <c r="P42" s="672"/>
      <c r="Q42" s="672"/>
      <c r="R42" s="672"/>
      <c r="S42" s="672"/>
      <c r="T42" s="672"/>
      <c r="U42" s="672"/>
      <c r="V42" s="672"/>
      <c r="W42" s="672"/>
      <c r="X42" s="672"/>
      <c r="Y42" s="672"/>
      <c r="Z42" s="672"/>
      <c r="AA42" s="672"/>
      <c r="AB42" s="672"/>
      <c r="AC42" s="672"/>
      <c r="AD42" s="672"/>
      <c r="AE42" s="2"/>
      <c r="AF42" s="169"/>
    </row>
    <row r="43" spans="1:59" s="38" customFormat="1" ht="48" customHeight="1">
      <c r="A43" s="60"/>
      <c r="B43" s="3"/>
      <c r="C43" s="492" t="s">
        <v>5074</v>
      </c>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2"/>
      <c r="AF43" s="169"/>
    </row>
    <row r="44" spans="1:59" s="38" customFormat="1" ht="36" customHeight="1">
      <c r="A44" s="60"/>
      <c r="B44" s="3"/>
      <c r="C44" s="594" t="s">
        <v>5075</v>
      </c>
      <c r="D44" s="594"/>
      <c r="E44" s="594"/>
      <c r="F44" s="594"/>
      <c r="G44" s="594"/>
      <c r="H44" s="594"/>
      <c r="I44" s="594"/>
      <c r="J44" s="594"/>
      <c r="K44" s="594"/>
      <c r="L44" s="594"/>
      <c r="M44" s="594"/>
      <c r="N44" s="594"/>
      <c r="O44" s="594"/>
      <c r="P44" s="594"/>
      <c r="Q44" s="594"/>
      <c r="R44" s="594"/>
      <c r="S44" s="594"/>
      <c r="T44" s="594"/>
      <c r="U44" s="594"/>
      <c r="V44" s="594"/>
      <c r="W44" s="594"/>
      <c r="X44" s="594"/>
      <c r="Y44" s="594"/>
      <c r="Z44" s="594"/>
      <c r="AA44" s="594"/>
      <c r="AB44" s="594"/>
      <c r="AC44" s="594"/>
      <c r="AD44" s="594"/>
      <c r="AE44" s="2"/>
      <c r="AF44" s="169"/>
    </row>
    <row r="45" spans="1:59" s="38" customFormat="1" ht="36" customHeight="1">
      <c r="A45" s="60"/>
      <c r="B45" s="3"/>
      <c r="C45" s="492" t="s">
        <v>5076</v>
      </c>
      <c r="D45" s="492"/>
      <c r="E45" s="492"/>
      <c r="F45" s="492"/>
      <c r="G45" s="492"/>
      <c r="H45" s="492"/>
      <c r="I45" s="492"/>
      <c r="J45" s="492"/>
      <c r="K45" s="492"/>
      <c r="L45" s="492"/>
      <c r="M45" s="492"/>
      <c r="N45" s="492"/>
      <c r="O45" s="492"/>
      <c r="P45" s="492"/>
      <c r="Q45" s="492"/>
      <c r="R45" s="492"/>
      <c r="S45" s="492"/>
      <c r="T45" s="492"/>
      <c r="U45" s="492"/>
      <c r="V45" s="492"/>
      <c r="W45" s="492"/>
      <c r="X45" s="492"/>
      <c r="Y45" s="492"/>
      <c r="Z45" s="492"/>
      <c r="AA45" s="492"/>
      <c r="AB45" s="492"/>
      <c r="AC45" s="492"/>
      <c r="AD45" s="492"/>
      <c r="AE45" s="2"/>
      <c r="AF45" s="169"/>
    </row>
    <row r="46" spans="1:59" s="38" customFormat="1" ht="36" customHeight="1">
      <c r="A46" s="60"/>
      <c r="B46" s="3"/>
      <c r="C46" s="492" t="s">
        <v>5077</v>
      </c>
      <c r="D46" s="492"/>
      <c r="E46" s="492"/>
      <c r="F46" s="492"/>
      <c r="G46" s="492"/>
      <c r="H46" s="492"/>
      <c r="I46" s="492"/>
      <c r="J46" s="492"/>
      <c r="K46" s="492"/>
      <c r="L46" s="492"/>
      <c r="M46" s="492"/>
      <c r="N46" s="492"/>
      <c r="O46" s="492"/>
      <c r="P46" s="492"/>
      <c r="Q46" s="492"/>
      <c r="R46" s="492"/>
      <c r="S46" s="492"/>
      <c r="T46" s="492"/>
      <c r="U46" s="492"/>
      <c r="V46" s="492"/>
      <c r="W46" s="492"/>
      <c r="X46" s="492"/>
      <c r="Y46" s="492"/>
      <c r="Z46" s="492"/>
      <c r="AA46" s="492"/>
      <c r="AB46" s="492"/>
      <c r="AC46" s="492"/>
      <c r="AD46" s="492"/>
      <c r="AE46" s="2"/>
      <c r="AF46" s="169"/>
    </row>
    <row r="47" spans="1:59" s="38" customFormat="1" ht="24" customHeight="1">
      <c r="A47" s="60"/>
      <c r="B47" s="3"/>
      <c r="C47" s="594" t="s">
        <v>5078</v>
      </c>
      <c r="D47" s="594"/>
      <c r="E47" s="594"/>
      <c r="F47" s="594"/>
      <c r="G47" s="594"/>
      <c r="H47" s="594"/>
      <c r="I47" s="594"/>
      <c r="J47" s="594"/>
      <c r="K47" s="594"/>
      <c r="L47" s="594"/>
      <c r="M47" s="594"/>
      <c r="N47" s="594"/>
      <c r="O47" s="594"/>
      <c r="P47" s="594"/>
      <c r="Q47" s="594"/>
      <c r="R47" s="594"/>
      <c r="S47" s="594"/>
      <c r="T47" s="594"/>
      <c r="U47" s="594"/>
      <c r="V47" s="594"/>
      <c r="W47" s="594"/>
      <c r="X47" s="594"/>
      <c r="Y47" s="594"/>
      <c r="Z47" s="594"/>
      <c r="AA47" s="594"/>
      <c r="AB47" s="594"/>
      <c r="AC47" s="594"/>
      <c r="AD47" s="594"/>
      <c r="AE47" s="2"/>
      <c r="AF47" s="169"/>
    </row>
    <row r="48" spans="1:59" s="38" customFormat="1" ht="15" customHeight="1">
      <c r="A48" s="18"/>
      <c r="B48" s="3"/>
      <c r="C48" s="176"/>
      <c r="D48" s="176"/>
      <c r="E48" s="176"/>
      <c r="F48" s="176"/>
      <c r="G48" s="176"/>
      <c r="H48" s="176"/>
      <c r="I48" s="176"/>
      <c r="J48" s="176"/>
      <c r="K48" s="176"/>
      <c r="L48" s="176"/>
      <c r="M48" s="176"/>
      <c r="N48" s="176"/>
      <c r="O48" s="176"/>
      <c r="P48" s="176"/>
      <c r="Q48" s="176"/>
      <c r="R48" s="176"/>
      <c r="S48" s="176"/>
      <c r="T48" s="176"/>
      <c r="U48" s="176"/>
      <c r="V48" s="176"/>
      <c r="W48" s="176"/>
      <c r="X48" s="176"/>
      <c r="Y48" s="176"/>
      <c r="Z48" s="176"/>
      <c r="AA48" s="176"/>
      <c r="AB48" s="176"/>
      <c r="AC48" s="176"/>
      <c r="AD48" s="176"/>
      <c r="AE48" s="2"/>
      <c r="AF48" s="169"/>
    </row>
    <row r="49" spans="1:333" s="38" customFormat="1" ht="15" customHeight="1">
      <c r="A49" s="18"/>
      <c r="B49" s="3"/>
      <c r="C49" s="176"/>
      <c r="D49" s="176"/>
      <c r="E49" s="176"/>
      <c r="F49" s="176"/>
      <c r="G49" s="176"/>
      <c r="H49" s="176"/>
      <c r="I49" s="176"/>
      <c r="J49" s="176"/>
      <c r="K49" s="176"/>
      <c r="L49" s="176"/>
      <c r="M49" s="176"/>
      <c r="N49" s="176"/>
      <c r="O49" s="176"/>
      <c r="P49" s="176"/>
      <c r="Q49" s="176"/>
      <c r="R49" s="176"/>
      <c r="S49" s="176"/>
      <c r="T49" s="176"/>
      <c r="U49" s="176"/>
      <c r="V49" s="176"/>
      <c r="W49" s="176"/>
      <c r="X49" s="176"/>
      <c r="Y49" s="176"/>
      <c r="Z49" s="176"/>
      <c r="AA49" s="582" t="s">
        <v>5079</v>
      </c>
      <c r="AB49" s="582"/>
      <c r="AC49" s="582"/>
      <c r="AD49" s="582"/>
      <c r="AE49" s="2"/>
      <c r="AF49" s="169"/>
    </row>
    <row r="50" spans="1:333" s="38" customFormat="1" ht="15" customHeight="1">
      <c r="A50" s="18"/>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2"/>
      <c r="AF50" s="169"/>
    </row>
    <row r="51" spans="1:333" s="38" customFormat="1" ht="171" customHeight="1">
      <c r="A51" s="18"/>
      <c r="B51" s="3"/>
      <c r="C51" s="611" t="s">
        <v>5080</v>
      </c>
      <c r="D51" s="611"/>
      <c r="E51" s="611"/>
      <c r="F51" s="611"/>
      <c r="G51" s="611"/>
      <c r="H51" s="611"/>
      <c r="I51" s="611"/>
      <c r="J51" s="611"/>
      <c r="K51" s="510" t="s">
        <v>5081</v>
      </c>
      <c r="L51" s="510"/>
      <c r="M51" s="445" t="s">
        <v>5082</v>
      </c>
      <c r="N51" s="445"/>
      <c r="O51" s="445"/>
      <c r="P51" s="445"/>
      <c r="Q51" s="611" t="s">
        <v>5083</v>
      </c>
      <c r="R51" s="611"/>
      <c r="S51" s="611"/>
      <c r="T51" s="611"/>
      <c r="U51" s="611"/>
      <c r="V51" s="611"/>
      <c r="W51" s="611" t="s">
        <v>5084</v>
      </c>
      <c r="X51" s="611"/>
      <c r="Y51" s="611"/>
      <c r="Z51" s="611"/>
      <c r="AA51" s="611"/>
      <c r="AB51" s="611"/>
      <c r="AC51" s="674" t="s">
        <v>5085</v>
      </c>
      <c r="AD51" s="674"/>
      <c r="AE51" s="2"/>
      <c r="AF51" s="169"/>
      <c r="AH51" s="522" t="s">
        <v>5086</v>
      </c>
      <c r="AI51" s="522"/>
      <c r="AJ51" s="522"/>
      <c r="AK51" s="522"/>
      <c r="AL51" s="522"/>
      <c r="AM51" s="522"/>
      <c r="AN51" s="522"/>
      <c r="AO51" s="522"/>
      <c r="AP51" s="599"/>
      <c r="AQ51" s="522" t="s">
        <v>5087</v>
      </c>
      <c r="AR51" s="522"/>
      <c r="AS51" s="522"/>
      <c r="AT51" s="522"/>
      <c r="AU51" s="522"/>
      <c r="AV51" s="522"/>
      <c r="AW51" s="522"/>
      <c r="AX51" s="522"/>
      <c r="AY51" s="599"/>
      <c r="AZ51" s="524" t="s">
        <v>5088</v>
      </c>
      <c r="BA51" s="525"/>
      <c r="BB51" s="526"/>
      <c r="BD51" s="518" t="s">
        <v>5089</v>
      </c>
      <c r="BE51" s="518"/>
      <c r="BF51" s="518"/>
      <c r="BG51" s="518"/>
      <c r="BH51" s="518"/>
      <c r="BI51" s="518"/>
      <c r="BJ51" s="518"/>
      <c r="BK51" s="518"/>
      <c r="BP51" s="699"/>
      <c r="BQ51" s="699"/>
      <c r="BS51" s="177"/>
      <c r="BT51" s="177"/>
    </row>
    <row r="52" spans="1:333" s="38" customFormat="1" ht="15" customHeight="1">
      <c r="A52" s="18"/>
      <c r="B52" s="3"/>
      <c r="C52" s="611"/>
      <c r="D52" s="611"/>
      <c r="E52" s="611"/>
      <c r="F52" s="611"/>
      <c r="G52" s="611"/>
      <c r="H52" s="611"/>
      <c r="I52" s="611"/>
      <c r="J52" s="611"/>
      <c r="K52" s="510"/>
      <c r="L52" s="510"/>
      <c r="M52" s="445"/>
      <c r="N52" s="445"/>
      <c r="O52" s="445"/>
      <c r="P52" s="445"/>
      <c r="Q52" s="611" t="s">
        <v>5090</v>
      </c>
      <c r="R52" s="611"/>
      <c r="S52" s="642" t="s">
        <v>5091</v>
      </c>
      <c r="T52" s="642"/>
      <c r="U52" s="642" t="s">
        <v>5092</v>
      </c>
      <c r="V52" s="642"/>
      <c r="W52" s="611" t="s">
        <v>5090</v>
      </c>
      <c r="X52" s="611"/>
      <c r="Y52" s="642" t="s">
        <v>5091</v>
      </c>
      <c r="Z52" s="642"/>
      <c r="AA52" s="642" t="s">
        <v>5092</v>
      </c>
      <c r="AB52" s="642"/>
      <c r="AC52" s="674"/>
      <c r="AD52" s="674"/>
      <c r="AE52" s="2"/>
      <c r="AF52" s="169"/>
      <c r="AH52" s="522" t="s">
        <v>5093</v>
      </c>
      <c r="AI52" s="522"/>
      <c r="AJ52" s="522" t="s">
        <v>5094</v>
      </c>
      <c r="AK52" s="522"/>
      <c r="AL52" s="522" t="s">
        <v>5095</v>
      </c>
      <c r="AM52" s="522"/>
      <c r="AN52" s="522" t="s">
        <v>5096</v>
      </c>
      <c r="AO52" s="522"/>
      <c r="AP52" s="599"/>
      <c r="AQ52" s="522" t="s">
        <v>5093</v>
      </c>
      <c r="AR52" s="522"/>
      <c r="AS52" s="522" t="s">
        <v>5094</v>
      </c>
      <c r="AT52" s="522"/>
      <c r="AU52" s="522" t="s">
        <v>5095</v>
      </c>
      <c r="AV52" s="522"/>
      <c r="AW52" s="522" t="s">
        <v>5096</v>
      </c>
      <c r="AX52" s="522"/>
      <c r="AY52" s="599"/>
      <c r="AZ52" s="127" t="s">
        <v>5096</v>
      </c>
      <c r="BA52" s="127" t="s">
        <v>5097</v>
      </c>
      <c r="BB52" s="128" t="s">
        <v>5098</v>
      </c>
      <c r="BD52" s="575" t="s">
        <v>5099</v>
      </c>
      <c r="BE52" s="698"/>
      <c r="BF52" s="576"/>
      <c r="BG52" s="575" t="s">
        <v>5100</v>
      </c>
      <c r="BH52" s="698"/>
      <c r="BI52" s="576"/>
      <c r="BJ52" s="516" t="s">
        <v>5101</v>
      </c>
      <c r="BK52" s="516"/>
      <c r="BM52" s="516" t="s">
        <v>5102</v>
      </c>
      <c r="BN52" s="516"/>
      <c r="BP52" s="516" t="s">
        <v>5103</v>
      </c>
      <c r="BQ52" s="516"/>
      <c r="BS52" s="516" t="s">
        <v>5104</v>
      </c>
      <c r="BT52" s="516"/>
    </row>
    <row r="53" spans="1:333" s="38" customFormat="1" ht="15" customHeight="1">
      <c r="A53" s="18"/>
      <c r="B53" s="3"/>
      <c r="C53" s="187" t="s">
        <v>4992</v>
      </c>
      <c r="D53" s="635"/>
      <c r="E53" s="635"/>
      <c r="F53" s="635"/>
      <c r="G53" s="635"/>
      <c r="H53" s="635"/>
      <c r="I53" s="635"/>
      <c r="J53" s="635"/>
      <c r="K53" s="531"/>
      <c r="L53" s="531"/>
      <c r="M53" s="531"/>
      <c r="N53" s="531"/>
      <c r="O53" s="531"/>
      <c r="P53" s="531"/>
      <c r="Q53" s="447"/>
      <c r="R53" s="449"/>
      <c r="S53" s="447"/>
      <c r="T53" s="449"/>
      <c r="U53" s="447"/>
      <c r="V53" s="449"/>
      <c r="W53" s="447"/>
      <c r="X53" s="449"/>
      <c r="Y53" s="447"/>
      <c r="Z53" s="449"/>
      <c r="AA53" s="447"/>
      <c r="AB53" s="449"/>
      <c r="AC53" s="447"/>
      <c r="AD53" s="449"/>
      <c r="AE53" s="2"/>
      <c r="AF53" s="169"/>
      <c r="AH53" s="522">
        <f>Q53</f>
        <v>0</v>
      </c>
      <c r="AI53" s="522"/>
      <c r="AJ53" s="522">
        <f>COUNTIF(S53:V53,"NS")</f>
        <v>0</v>
      </c>
      <c r="AK53" s="522"/>
      <c r="AL53" s="522">
        <f>IF(COUNTIF(S53:V53,"NA")=COUNTA($S$52:$V$52),"NA",SUM(S53:V53))</f>
        <v>0</v>
      </c>
      <c r="AM53" s="522"/>
      <c r="AN53" s="522">
        <f>IF($AH$38=$AJ$38, 0, IF(OR(AND(AH53=0, AJ53&gt;0),AND(AH53="NS", AL53&gt;0), AND(AH53="NS", AJ53=0, AL53=0),AND(AH53="NA",AJ53&gt;0,AL53=0)), 1, IF(OR(AND(AH53&gt;0, AJ53=2), AND(AH53="NS", AJ53=2), AND(AH53="NS", AL53=0, AJ53&gt;0), AH53=AL53), 0, 1)))</f>
        <v>0</v>
      </c>
      <c r="AO53" s="522">
        <f>IF($AJ$34=$AH$34, 0,
IF(OR(AND(AL53=0, AM53&gt;0),AND(AL53="NS", AN53&gt;0), AND(AL53="NS", AM53=0, AN53=0),AND(AL53="NA",AM53&gt;0,AN53=0)), 1,
IF(OR(AND(AL53&gt;0, AM53=2), AND(AL53="NS", AM53=2), AND(AL53="NS", AN53=0, AM53&gt;0), AL53=AN53), 0, 1)))</f>
        <v>0</v>
      </c>
      <c r="AP53" s="599"/>
      <c r="AQ53" s="522">
        <f>W53</f>
        <v>0</v>
      </c>
      <c r="AR53" s="522"/>
      <c r="AS53" s="522">
        <f>COUNTIF(Y53:AB53,"NS")</f>
        <v>0</v>
      </c>
      <c r="AT53" s="522"/>
      <c r="AU53" s="522">
        <f>IF(COUNTIF(Y53:AB53,"NA")=COUNTA($Y$52:$AB$52),"NA",SUM(Y53:AB53))</f>
        <v>0</v>
      </c>
      <c r="AV53" s="522"/>
      <c r="AW53" s="522">
        <f>IF($AH$38=$AJ$38,0,IF(OR(AND(AQ53=0,AS53&gt;0),AND(AQ53="NS",AU53&gt;0),AND(AQ53="NS",AS53=0,AU53=0)),1,IF(OR(AND(AS53&gt;=2,AU53&lt;AQ53),AND(AQ53="NS",AU53=0,AS53&gt;0),AQ53=AU53),0,1)))</f>
        <v>0</v>
      </c>
      <c r="AX53" s="522"/>
      <c r="AY53" s="599"/>
      <c r="AZ53" s="115">
        <f>IF(SUM(AN53,AW53)&gt;0,1,0)</f>
        <v>0</v>
      </c>
      <c r="BA53" s="125" t="str">
        <f>IF(AZ53=0,"", IF(SUM($AZ$53:AZ53)=1,BB53, IF($AZ$98&gt;SUM($AZ$53:AZ53),_xlfn.CONCAT(", ",BB53), IF($AZ$98=SUM($AZ$53:AZ53),_xlfn.CONCAT(" y ",BB53,".")))))</f>
        <v/>
      </c>
      <c r="BB53" s="115">
        <v>1</v>
      </c>
      <c r="BD53" s="115" t="b">
        <f>NOT(EXACT(D53,UPPER(D53)))</f>
        <v>0</v>
      </c>
      <c r="BE53" s="115" t="str">
        <f>SUBSTITUTE( SUBSTITUTE( SUBSTITUTE( SUBSTITUTE( SUBSTITUTE( SUBSTITUTE( SUBSTITUTE( SUBSTITUTE( SUBSTITUTE( SUBSTITUTE(D53, "á", "a"), "é", "e"), "í", "i"), "ó", "o"), "ú", "u"), "Á", "A"), "É", "E"), "Í", "I"), "Ó", "O"), "Ú", "U")</f>
        <v/>
      </c>
      <c r="BF53" s="115">
        <f>COUNTIF(BD53,"VERDADERO")</f>
        <v>0</v>
      </c>
      <c r="BG53" s="121" t="b">
        <f>NOT(EXACT(D53,BE53))</f>
        <v>0</v>
      </c>
      <c r="BH53" s="122" t="str">
        <f>SUBSTITUTE((SUBSTITUTE(SUBSTITUTE(SUBSTITUTE(D53,".",""),",",""),"(","")),")","")</f>
        <v/>
      </c>
      <c r="BI53" s="121">
        <f>COUNTIF(BG53,"VERDADERO")</f>
        <v>0</v>
      </c>
      <c r="BJ53" s="121" t="b">
        <f>NOT(EXACT(D53,BH53))</f>
        <v>0</v>
      </c>
      <c r="BK53" s="121">
        <f>COUNTIF(BJ53,"VERDADERO")</f>
        <v>0</v>
      </c>
      <c r="BM53" s="518">
        <f>IF(OR(M53="",M53&gt;1),0,1)</f>
        <v>0</v>
      </c>
      <c r="BN53" s="518"/>
      <c r="BP53" s="518"/>
      <c r="BQ53" s="518"/>
      <c r="BS53" s="518">
        <f>IF(OR(AND(D53="",COUNTBLANK(K53:AD53)=20),AND(D53&lt;&gt;"",M53&gt;1,COUNTBLANK(Q53:AD53)=7),AND(D53&lt;&gt;"",M53=1,COUNTBLANK(Q53:V53)=6,COUNTBLANK(W53:AD53)=4)),0,1)</f>
        <v>0</v>
      </c>
      <c r="BT53" s="518"/>
      <c r="LU53" s="38">
        <f>COUNTBLANK(M53:P97)</f>
        <v>180</v>
      </c>
    </row>
    <row r="54" spans="1:333" s="38" customFormat="1" ht="15" customHeight="1">
      <c r="A54" s="18"/>
      <c r="B54" s="3"/>
      <c r="C54" s="48" t="s">
        <v>4994</v>
      </c>
      <c r="D54" s="635"/>
      <c r="E54" s="635"/>
      <c r="F54" s="635"/>
      <c r="G54" s="635"/>
      <c r="H54" s="635"/>
      <c r="I54" s="635"/>
      <c r="J54" s="635"/>
      <c r="K54" s="531"/>
      <c r="L54" s="531"/>
      <c r="M54" s="531"/>
      <c r="N54" s="531"/>
      <c r="O54" s="531"/>
      <c r="P54" s="531"/>
      <c r="Q54" s="447"/>
      <c r="R54" s="449"/>
      <c r="S54" s="447"/>
      <c r="T54" s="449"/>
      <c r="U54" s="447"/>
      <c r="V54" s="449"/>
      <c r="W54" s="447"/>
      <c r="X54" s="449"/>
      <c r="Y54" s="447"/>
      <c r="Z54" s="449"/>
      <c r="AA54" s="447"/>
      <c r="AB54" s="449"/>
      <c r="AC54" s="447"/>
      <c r="AD54" s="449"/>
      <c r="AE54" s="2"/>
      <c r="AF54" s="169"/>
      <c r="AH54" s="522">
        <f t="shared" ref="AH54:AH97" si="0">Q54</f>
        <v>0</v>
      </c>
      <c r="AI54" s="522"/>
      <c r="AJ54" s="522">
        <f t="shared" ref="AJ54:AJ97" si="1">COUNTIF(S54:V54,"NS")</f>
        <v>0</v>
      </c>
      <c r="AK54" s="522"/>
      <c r="AL54" s="522">
        <f t="shared" ref="AL54:AL97" si="2">IF(COUNTIF(S54:V54,"NA")=COUNTA($S$52:$V$52),"NA",SUM(S54:V54))</f>
        <v>0</v>
      </c>
      <c r="AM54" s="522"/>
      <c r="AN54" s="522">
        <f t="shared" ref="AN54:AN97" si="3">IF($AH$38=$AJ$38, 0, IF(OR(AND(AH54=0, AJ54&gt;0),AND(AH54="NS", AL54&gt;0), AND(AH54="NS", AJ54=0, AL54=0),AND(AH54="NA",AJ54&gt;0,AL54=0)), 1, IF(OR(AND(AH54&gt;0, AJ54=2), AND(AH54="NS", AJ54=2), AND(AH54="NS", AL54=0, AJ54&gt;0), AH54=AL54), 0, 1)))</f>
        <v>0</v>
      </c>
      <c r="AO54" s="522">
        <f t="shared" ref="AO54:AO97" si="4">IF($AJ$34=$AH$34, 0,
IF(OR(AND(AL54=0, AM54&gt;0),AND(AL54="NS", AN54&gt;0), AND(AL54="NS", AM54=0, AN54=0),AND(AL54="NA",AM54&gt;0,AN54=0)), 1,
IF(OR(AND(AL54&gt;0, AM54=2), AND(AL54="NS", AM54=2), AND(AL54="NS", AN54=0, AM54&gt;0), AL54=AN54), 0, 1)))</f>
        <v>0</v>
      </c>
      <c r="AP54" s="599"/>
      <c r="AQ54" s="522">
        <f t="shared" ref="AQ54:AQ97" si="5">W54</f>
        <v>0</v>
      </c>
      <c r="AR54" s="522"/>
      <c r="AS54" s="522">
        <f t="shared" ref="AS54:AS97" si="6">COUNTIF(Y54:AB54,"NS")</f>
        <v>0</v>
      </c>
      <c r="AT54" s="522"/>
      <c r="AU54" s="522">
        <f t="shared" ref="AU54:AU97" si="7">IF(COUNTIF(Y54:AB54,"NA")=COUNTA($Y$52:$AB$52),"NA",SUM(Y54:AB54))</f>
        <v>0</v>
      </c>
      <c r="AV54" s="522"/>
      <c r="AW54" s="522">
        <f t="shared" ref="AW54:AW97" si="8">IF($AH$38=$AJ$38,0,IF(OR(AND(AQ54=0,AS54&gt;0),AND(AQ54="NS",AU54&gt;0),AND(AQ54="NS",AS54=0,AU54=0)),1,IF(OR(AND(AS54&gt;=2,AU54&lt;AQ54),AND(AQ54="NS",AU54=0,AS54&gt;0),AQ54=AU54),0,1)))</f>
        <v>0</v>
      </c>
      <c r="AX54" s="522"/>
      <c r="AY54" s="599"/>
      <c r="AZ54" s="115">
        <f t="shared" ref="AZ54:AZ97" si="9">IF(SUM(AN54,AW54)&gt;0,1,0)</f>
        <v>0</v>
      </c>
      <c r="BA54" s="125" t="str">
        <f>IF(AZ54=0,"", IF(SUM($AZ$53:AZ54)=1,BB54, IF($AZ$98&gt;SUM($AZ$53:AZ54),_xlfn.CONCAT(", ",BB54), IF($AZ$98=SUM($AZ$53:AZ54),_xlfn.CONCAT(" y ",BB54,".")))))</f>
        <v/>
      </c>
      <c r="BB54" s="115">
        <v>2</v>
      </c>
      <c r="BD54" s="115" t="b">
        <f t="shared" ref="BD54:BD97" si="10">NOT(EXACT(D54,UPPER(D54)))</f>
        <v>0</v>
      </c>
      <c r="BE54" s="115" t="str">
        <f t="shared" ref="BE54:BE97" si="11">SUBSTITUTE( SUBSTITUTE( SUBSTITUTE( SUBSTITUTE( SUBSTITUTE( SUBSTITUTE( SUBSTITUTE( SUBSTITUTE( SUBSTITUTE( SUBSTITUTE(D54, "á", "a"), "é", "e"), "í", "i"), "ó", "o"), "ú", "u"), "Á", "A"), "É", "E"), "Í", "I"), "Ó", "O"), "Ú", "U")</f>
        <v/>
      </c>
      <c r="BF54" s="115">
        <f t="shared" ref="BF54:BF97" si="12">COUNTIF(BD54,"VERDADERO")</f>
        <v>0</v>
      </c>
      <c r="BG54" s="121" t="b">
        <f t="shared" ref="BG54:BG97" si="13">NOT(EXACT(D54,BE54))</f>
        <v>0</v>
      </c>
      <c r="BH54" s="122" t="str">
        <f t="shared" ref="BH54:BH97" si="14">SUBSTITUTE((SUBSTITUTE(SUBSTITUTE(SUBSTITUTE(D54,".",""),",",""),"(","")),")","")</f>
        <v/>
      </c>
      <c r="BI54" s="121">
        <f t="shared" ref="BI54:BI97" si="15">COUNTIF(BG54,"VERDADERO")</f>
        <v>0</v>
      </c>
      <c r="BJ54" s="121" t="b">
        <f t="shared" ref="BJ54:BJ97" si="16">NOT(EXACT(D54,BH54))</f>
        <v>0</v>
      </c>
      <c r="BK54" s="121">
        <f t="shared" ref="BK54:BK97" si="17">COUNTIF(BJ54,"VERDADERO")</f>
        <v>0</v>
      </c>
      <c r="BM54" s="518">
        <f t="shared" ref="BM54:BM97" si="18">IF(OR(M54="",M54&gt;1),0,1)</f>
        <v>0</v>
      </c>
      <c r="BN54" s="518"/>
      <c r="BP54" s="518">
        <f>IF(AND(D54&lt;&gt;"",D53=""),1,0)</f>
        <v>0</v>
      </c>
      <c r="BQ54" s="518"/>
      <c r="BS54" s="518">
        <f t="shared" ref="BS54:BS97" si="19">IF(OR(AND(D54="",COUNTBLANK(K54:AD54)=20),AND(D54&lt;&gt;"",M54&gt;1,COUNTBLANK(Q54:AD54)=7),AND(D54&lt;&gt;"",M54=1,COUNTBLANK(Q54:V54)=6,COUNTBLANK(W54:AD54)=4)),0,1)</f>
        <v>0</v>
      </c>
      <c r="BT54" s="518"/>
    </row>
    <row r="55" spans="1:333" s="38" customFormat="1" ht="15" customHeight="1">
      <c r="A55" s="18"/>
      <c r="B55" s="3"/>
      <c r="C55" s="48" t="s">
        <v>4996</v>
      </c>
      <c r="D55" s="635"/>
      <c r="E55" s="635"/>
      <c r="F55" s="635"/>
      <c r="G55" s="635"/>
      <c r="H55" s="635"/>
      <c r="I55" s="635"/>
      <c r="J55" s="635"/>
      <c r="K55" s="531"/>
      <c r="L55" s="531"/>
      <c r="M55" s="531"/>
      <c r="N55" s="531"/>
      <c r="O55" s="531"/>
      <c r="P55" s="531"/>
      <c r="Q55" s="447"/>
      <c r="R55" s="449"/>
      <c r="S55" s="447"/>
      <c r="T55" s="449"/>
      <c r="U55" s="447"/>
      <c r="V55" s="449"/>
      <c r="W55" s="447"/>
      <c r="X55" s="449"/>
      <c r="Y55" s="447"/>
      <c r="Z55" s="449"/>
      <c r="AA55" s="447"/>
      <c r="AB55" s="449"/>
      <c r="AC55" s="447"/>
      <c r="AD55" s="449"/>
      <c r="AE55" s="2"/>
      <c r="AF55" s="169"/>
      <c r="AH55" s="522">
        <f t="shared" si="0"/>
        <v>0</v>
      </c>
      <c r="AI55" s="522"/>
      <c r="AJ55" s="522">
        <f>COUNTIF(S55:V55,"NS")</f>
        <v>0</v>
      </c>
      <c r="AK55" s="522"/>
      <c r="AL55" s="522">
        <f t="shared" si="2"/>
        <v>0</v>
      </c>
      <c r="AM55" s="522"/>
      <c r="AN55" s="522">
        <f t="shared" si="3"/>
        <v>0</v>
      </c>
      <c r="AO55" s="522">
        <f t="shared" si="4"/>
        <v>0</v>
      </c>
      <c r="AP55" s="599"/>
      <c r="AQ55" s="522">
        <f t="shared" si="5"/>
        <v>0</v>
      </c>
      <c r="AR55" s="522"/>
      <c r="AS55" s="522">
        <f t="shared" si="6"/>
        <v>0</v>
      </c>
      <c r="AT55" s="522"/>
      <c r="AU55" s="522">
        <f t="shared" si="7"/>
        <v>0</v>
      </c>
      <c r="AV55" s="522"/>
      <c r="AW55" s="522">
        <f t="shared" si="8"/>
        <v>0</v>
      </c>
      <c r="AX55" s="522"/>
      <c r="AY55" s="599"/>
      <c r="AZ55" s="115">
        <f t="shared" si="9"/>
        <v>0</v>
      </c>
      <c r="BA55" s="125" t="str">
        <f>IF(AZ55=0,"", IF(SUM($AZ$53:AZ55)=1,BB55, IF($AZ$98&gt;SUM($AZ$53:AZ55),_xlfn.CONCAT(", ",BB55), IF($AZ$98=SUM($AZ$53:AZ55),_xlfn.CONCAT(" y ",BB55,".")))))</f>
        <v/>
      </c>
      <c r="BB55" s="115">
        <v>3</v>
      </c>
      <c r="BD55" s="115" t="b">
        <f t="shared" si="10"/>
        <v>0</v>
      </c>
      <c r="BE55" s="115" t="str">
        <f t="shared" si="11"/>
        <v/>
      </c>
      <c r="BF55" s="115">
        <f t="shared" si="12"/>
        <v>0</v>
      </c>
      <c r="BG55" s="121" t="b">
        <f t="shared" si="13"/>
        <v>0</v>
      </c>
      <c r="BH55" s="122" t="str">
        <f t="shared" si="14"/>
        <v/>
      </c>
      <c r="BI55" s="121">
        <f t="shared" si="15"/>
        <v>0</v>
      </c>
      <c r="BJ55" s="121" t="b">
        <f t="shared" si="16"/>
        <v>0</v>
      </c>
      <c r="BK55" s="121">
        <f t="shared" si="17"/>
        <v>0</v>
      </c>
      <c r="BM55" s="518">
        <f t="shared" si="18"/>
        <v>0</v>
      </c>
      <c r="BN55" s="518"/>
      <c r="BP55" s="518">
        <f t="shared" ref="BP55:BP97" si="20">IF(AND(D55&lt;&gt;"",D54=""),1,0)</f>
        <v>0</v>
      </c>
      <c r="BQ55" s="518"/>
      <c r="BS55" s="518">
        <f t="shared" si="19"/>
        <v>0</v>
      </c>
      <c r="BT55" s="518"/>
    </row>
    <row r="56" spans="1:333" s="38" customFormat="1" ht="15" customHeight="1">
      <c r="A56" s="18"/>
      <c r="B56" s="3"/>
      <c r="C56" s="48" t="s">
        <v>4998</v>
      </c>
      <c r="D56" s="635"/>
      <c r="E56" s="635"/>
      <c r="F56" s="635"/>
      <c r="G56" s="635"/>
      <c r="H56" s="635"/>
      <c r="I56" s="635"/>
      <c r="J56" s="635"/>
      <c r="K56" s="531"/>
      <c r="L56" s="531"/>
      <c r="M56" s="531"/>
      <c r="N56" s="531"/>
      <c r="O56" s="531"/>
      <c r="P56" s="531"/>
      <c r="Q56" s="447"/>
      <c r="R56" s="449"/>
      <c r="S56" s="447"/>
      <c r="T56" s="449"/>
      <c r="U56" s="447"/>
      <c r="V56" s="449"/>
      <c r="W56" s="447"/>
      <c r="X56" s="449"/>
      <c r="Y56" s="447"/>
      <c r="Z56" s="449"/>
      <c r="AA56" s="447"/>
      <c r="AB56" s="449"/>
      <c r="AC56" s="447"/>
      <c r="AD56" s="449"/>
      <c r="AE56" s="2"/>
      <c r="AF56" s="169"/>
      <c r="AH56" s="522">
        <f t="shared" si="0"/>
        <v>0</v>
      </c>
      <c r="AI56" s="522"/>
      <c r="AJ56" s="522">
        <f t="shared" si="1"/>
        <v>0</v>
      </c>
      <c r="AK56" s="522"/>
      <c r="AL56" s="522">
        <f t="shared" si="2"/>
        <v>0</v>
      </c>
      <c r="AM56" s="522"/>
      <c r="AN56" s="522">
        <f t="shared" si="3"/>
        <v>0</v>
      </c>
      <c r="AO56" s="522">
        <f t="shared" si="4"/>
        <v>0</v>
      </c>
      <c r="AP56" s="599"/>
      <c r="AQ56" s="522">
        <f t="shared" si="5"/>
        <v>0</v>
      </c>
      <c r="AR56" s="522"/>
      <c r="AS56" s="522">
        <f t="shared" si="6"/>
        <v>0</v>
      </c>
      <c r="AT56" s="522"/>
      <c r="AU56" s="522">
        <f t="shared" si="7"/>
        <v>0</v>
      </c>
      <c r="AV56" s="522"/>
      <c r="AW56" s="522">
        <f t="shared" si="8"/>
        <v>0</v>
      </c>
      <c r="AX56" s="522"/>
      <c r="AY56" s="599"/>
      <c r="AZ56" s="115">
        <f t="shared" si="9"/>
        <v>0</v>
      </c>
      <c r="BA56" s="125" t="str">
        <f>IF(AZ56=0,"", IF(SUM($AZ$53:AZ56)=1,BB56, IF($AZ$98&gt;SUM($AZ$53:AZ56),_xlfn.CONCAT(", ",BB56), IF($AZ$98=SUM($AZ$53:AZ56),_xlfn.CONCAT(" y ",BB56,".")))))</f>
        <v/>
      </c>
      <c r="BB56" s="115">
        <v>4</v>
      </c>
      <c r="BD56" s="115" t="b">
        <f t="shared" si="10"/>
        <v>0</v>
      </c>
      <c r="BE56" s="115" t="str">
        <f t="shared" si="11"/>
        <v/>
      </c>
      <c r="BF56" s="115">
        <f t="shared" si="12"/>
        <v>0</v>
      </c>
      <c r="BG56" s="121" t="b">
        <f t="shared" si="13"/>
        <v>0</v>
      </c>
      <c r="BH56" s="122" t="str">
        <f t="shared" si="14"/>
        <v/>
      </c>
      <c r="BI56" s="121">
        <f t="shared" si="15"/>
        <v>0</v>
      </c>
      <c r="BJ56" s="121" t="b">
        <f t="shared" si="16"/>
        <v>0</v>
      </c>
      <c r="BK56" s="121">
        <f t="shared" si="17"/>
        <v>0</v>
      </c>
      <c r="BM56" s="518">
        <f t="shared" si="18"/>
        <v>0</v>
      </c>
      <c r="BN56" s="518"/>
      <c r="BP56" s="518">
        <f t="shared" si="20"/>
        <v>0</v>
      </c>
      <c r="BQ56" s="518"/>
      <c r="BS56" s="518">
        <f t="shared" si="19"/>
        <v>0</v>
      </c>
      <c r="BT56" s="518"/>
    </row>
    <row r="57" spans="1:333" s="38" customFormat="1" ht="15" customHeight="1">
      <c r="A57" s="18"/>
      <c r="B57" s="3"/>
      <c r="C57" s="48" t="s">
        <v>5000</v>
      </c>
      <c r="D57" s="635"/>
      <c r="E57" s="635"/>
      <c r="F57" s="635"/>
      <c r="G57" s="635"/>
      <c r="H57" s="635"/>
      <c r="I57" s="635"/>
      <c r="J57" s="635"/>
      <c r="K57" s="531"/>
      <c r="L57" s="531"/>
      <c r="M57" s="531"/>
      <c r="N57" s="531"/>
      <c r="O57" s="531"/>
      <c r="P57" s="531"/>
      <c r="Q57" s="447"/>
      <c r="R57" s="449"/>
      <c r="S57" s="447"/>
      <c r="T57" s="449"/>
      <c r="U57" s="447"/>
      <c r="V57" s="449"/>
      <c r="W57" s="447"/>
      <c r="X57" s="449"/>
      <c r="Y57" s="447"/>
      <c r="Z57" s="449"/>
      <c r="AA57" s="447"/>
      <c r="AB57" s="449"/>
      <c r="AC57" s="447"/>
      <c r="AD57" s="449"/>
      <c r="AE57" s="2"/>
      <c r="AF57" s="169"/>
      <c r="AH57" s="522">
        <f t="shared" si="0"/>
        <v>0</v>
      </c>
      <c r="AI57" s="522"/>
      <c r="AJ57" s="522">
        <f t="shared" si="1"/>
        <v>0</v>
      </c>
      <c r="AK57" s="522"/>
      <c r="AL57" s="522">
        <f t="shared" si="2"/>
        <v>0</v>
      </c>
      <c r="AM57" s="522"/>
      <c r="AN57" s="522">
        <f t="shared" si="3"/>
        <v>0</v>
      </c>
      <c r="AO57" s="522">
        <f t="shared" si="4"/>
        <v>0</v>
      </c>
      <c r="AP57" s="599"/>
      <c r="AQ57" s="522">
        <f t="shared" si="5"/>
        <v>0</v>
      </c>
      <c r="AR57" s="522"/>
      <c r="AS57" s="522">
        <f t="shared" si="6"/>
        <v>0</v>
      </c>
      <c r="AT57" s="522"/>
      <c r="AU57" s="522">
        <f t="shared" si="7"/>
        <v>0</v>
      </c>
      <c r="AV57" s="522"/>
      <c r="AW57" s="522">
        <f t="shared" si="8"/>
        <v>0</v>
      </c>
      <c r="AX57" s="522"/>
      <c r="AY57" s="599"/>
      <c r="AZ57" s="115">
        <f t="shared" si="9"/>
        <v>0</v>
      </c>
      <c r="BA57" s="125" t="str">
        <f>IF(AZ57=0,"", IF(SUM($AZ$53:AZ57)=1,BB57, IF($AZ$98&gt;SUM($AZ$53:AZ57),_xlfn.CONCAT(", ",BB57), IF($AZ$98=SUM($AZ$53:AZ57),_xlfn.CONCAT(" y ",BB57,".")))))</f>
        <v/>
      </c>
      <c r="BB57" s="115">
        <v>5</v>
      </c>
      <c r="BD57" s="115" t="b">
        <f t="shared" si="10"/>
        <v>0</v>
      </c>
      <c r="BE57" s="115" t="str">
        <f t="shared" si="11"/>
        <v/>
      </c>
      <c r="BF57" s="115">
        <f t="shared" si="12"/>
        <v>0</v>
      </c>
      <c r="BG57" s="121" t="b">
        <f t="shared" si="13"/>
        <v>0</v>
      </c>
      <c r="BH57" s="122" t="str">
        <f t="shared" si="14"/>
        <v/>
      </c>
      <c r="BI57" s="121">
        <f t="shared" si="15"/>
        <v>0</v>
      </c>
      <c r="BJ57" s="121" t="b">
        <f t="shared" si="16"/>
        <v>0</v>
      </c>
      <c r="BK57" s="121">
        <f t="shared" si="17"/>
        <v>0</v>
      </c>
      <c r="BM57" s="518">
        <f t="shared" si="18"/>
        <v>0</v>
      </c>
      <c r="BN57" s="518"/>
      <c r="BP57" s="518">
        <f t="shared" si="20"/>
        <v>0</v>
      </c>
      <c r="BQ57" s="518"/>
      <c r="BS57" s="518">
        <f t="shared" si="19"/>
        <v>0</v>
      </c>
      <c r="BT57" s="518"/>
    </row>
    <row r="58" spans="1:333" s="38" customFormat="1" ht="15" customHeight="1">
      <c r="A58" s="18"/>
      <c r="B58" s="3"/>
      <c r="C58" s="48" t="s">
        <v>5002</v>
      </c>
      <c r="D58" s="635"/>
      <c r="E58" s="635"/>
      <c r="F58" s="635"/>
      <c r="G58" s="635"/>
      <c r="H58" s="635"/>
      <c r="I58" s="635"/>
      <c r="J58" s="635"/>
      <c r="K58" s="531"/>
      <c r="L58" s="531"/>
      <c r="M58" s="531"/>
      <c r="N58" s="531"/>
      <c r="O58" s="531"/>
      <c r="P58" s="531"/>
      <c r="Q58" s="447"/>
      <c r="R58" s="449"/>
      <c r="S58" s="447"/>
      <c r="T58" s="449"/>
      <c r="U58" s="447"/>
      <c r="V58" s="449"/>
      <c r="W58" s="447"/>
      <c r="X58" s="449"/>
      <c r="Y58" s="447"/>
      <c r="Z58" s="449"/>
      <c r="AA58" s="447"/>
      <c r="AB58" s="449"/>
      <c r="AC58" s="447"/>
      <c r="AD58" s="449"/>
      <c r="AE58" s="2"/>
      <c r="AF58" s="169"/>
      <c r="AH58" s="522">
        <f t="shared" si="0"/>
        <v>0</v>
      </c>
      <c r="AI58" s="522"/>
      <c r="AJ58" s="522">
        <f t="shared" si="1"/>
        <v>0</v>
      </c>
      <c r="AK58" s="522"/>
      <c r="AL58" s="522">
        <f t="shared" si="2"/>
        <v>0</v>
      </c>
      <c r="AM58" s="522"/>
      <c r="AN58" s="522">
        <f t="shared" si="3"/>
        <v>0</v>
      </c>
      <c r="AO58" s="522">
        <f t="shared" si="4"/>
        <v>0</v>
      </c>
      <c r="AP58" s="599"/>
      <c r="AQ58" s="522">
        <f t="shared" si="5"/>
        <v>0</v>
      </c>
      <c r="AR58" s="522"/>
      <c r="AS58" s="522">
        <f t="shared" si="6"/>
        <v>0</v>
      </c>
      <c r="AT58" s="522"/>
      <c r="AU58" s="522">
        <f t="shared" si="7"/>
        <v>0</v>
      </c>
      <c r="AV58" s="522"/>
      <c r="AW58" s="522">
        <f t="shared" si="8"/>
        <v>0</v>
      </c>
      <c r="AX58" s="522"/>
      <c r="AY58" s="599"/>
      <c r="AZ58" s="115">
        <f t="shared" si="9"/>
        <v>0</v>
      </c>
      <c r="BA58" s="125" t="str">
        <f>IF(AZ58=0,"", IF(SUM($AZ$53:AZ58)=1,BB58, IF($AZ$98&gt;SUM($AZ$53:AZ58),_xlfn.CONCAT(", ",BB58), IF($AZ$98=SUM($AZ$53:AZ58),_xlfn.CONCAT(" y ",BB58,".")))))</f>
        <v/>
      </c>
      <c r="BB58" s="115">
        <v>6</v>
      </c>
      <c r="BD58" s="115" t="b">
        <f t="shared" si="10"/>
        <v>0</v>
      </c>
      <c r="BE58" s="115" t="str">
        <f t="shared" si="11"/>
        <v/>
      </c>
      <c r="BF58" s="115">
        <f t="shared" si="12"/>
        <v>0</v>
      </c>
      <c r="BG58" s="121" t="b">
        <f t="shared" si="13"/>
        <v>0</v>
      </c>
      <c r="BH58" s="122" t="str">
        <f t="shared" si="14"/>
        <v/>
      </c>
      <c r="BI58" s="121">
        <f t="shared" si="15"/>
        <v>0</v>
      </c>
      <c r="BJ58" s="121" t="b">
        <f t="shared" si="16"/>
        <v>0</v>
      </c>
      <c r="BK58" s="121">
        <f t="shared" si="17"/>
        <v>0</v>
      </c>
      <c r="BM58" s="518">
        <f t="shared" si="18"/>
        <v>0</v>
      </c>
      <c r="BN58" s="518"/>
      <c r="BP58" s="518">
        <f t="shared" si="20"/>
        <v>0</v>
      </c>
      <c r="BQ58" s="518"/>
      <c r="BS58" s="518">
        <f t="shared" si="19"/>
        <v>0</v>
      </c>
      <c r="BT58" s="518"/>
    </row>
    <row r="59" spans="1:333" s="38" customFormat="1" ht="15" customHeight="1">
      <c r="A59" s="18"/>
      <c r="B59" s="3"/>
      <c r="C59" s="48" t="s">
        <v>5004</v>
      </c>
      <c r="D59" s="635"/>
      <c r="E59" s="635"/>
      <c r="F59" s="635"/>
      <c r="G59" s="635"/>
      <c r="H59" s="635"/>
      <c r="I59" s="635"/>
      <c r="J59" s="635"/>
      <c r="K59" s="531"/>
      <c r="L59" s="531"/>
      <c r="M59" s="531"/>
      <c r="N59" s="531"/>
      <c r="O59" s="531"/>
      <c r="P59" s="531"/>
      <c r="Q59" s="447"/>
      <c r="R59" s="449"/>
      <c r="S59" s="447"/>
      <c r="T59" s="449"/>
      <c r="U59" s="447"/>
      <c r="V59" s="449"/>
      <c r="W59" s="447"/>
      <c r="X59" s="449"/>
      <c r="Y59" s="447"/>
      <c r="Z59" s="449"/>
      <c r="AA59" s="447"/>
      <c r="AB59" s="449"/>
      <c r="AC59" s="447"/>
      <c r="AD59" s="449"/>
      <c r="AE59" s="2"/>
      <c r="AF59" s="169"/>
      <c r="AH59" s="522">
        <f t="shared" si="0"/>
        <v>0</v>
      </c>
      <c r="AI59" s="522"/>
      <c r="AJ59" s="522">
        <f t="shared" si="1"/>
        <v>0</v>
      </c>
      <c r="AK59" s="522"/>
      <c r="AL59" s="522">
        <f t="shared" si="2"/>
        <v>0</v>
      </c>
      <c r="AM59" s="522"/>
      <c r="AN59" s="522">
        <f t="shared" si="3"/>
        <v>0</v>
      </c>
      <c r="AO59" s="522">
        <f t="shared" si="4"/>
        <v>0</v>
      </c>
      <c r="AP59" s="599"/>
      <c r="AQ59" s="522">
        <f t="shared" si="5"/>
        <v>0</v>
      </c>
      <c r="AR59" s="522"/>
      <c r="AS59" s="522">
        <f t="shared" si="6"/>
        <v>0</v>
      </c>
      <c r="AT59" s="522"/>
      <c r="AU59" s="522">
        <f t="shared" si="7"/>
        <v>0</v>
      </c>
      <c r="AV59" s="522"/>
      <c r="AW59" s="522">
        <f t="shared" si="8"/>
        <v>0</v>
      </c>
      <c r="AX59" s="522"/>
      <c r="AY59" s="599"/>
      <c r="AZ59" s="115">
        <f t="shared" si="9"/>
        <v>0</v>
      </c>
      <c r="BA59" s="125" t="str">
        <f>IF(AZ59=0,"", IF(SUM($AZ$53:AZ59)=1,BB59, IF($AZ$98&gt;SUM($AZ$53:AZ59),_xlfn.CONCAT(", ",BB59), IF($AZ$98=SUM($AZ$53:AZ59),_xlfn.CONCAT(" y ",BB59,".")))))</f>
        <v/>
      </c>
      <c r="BB59" s="115">
        <v>7</v>
      </c>
      <c r="BD59" s="115" t="b">
        <f t="shared" si="10"/>
        <v>0</v>
      </c>
      <c r="BE59" s="115" t="str">
        <f t="shared" si="11"/>
        <v/>
      </c>
      <c r="BF59" s="115">
        <f t="shared" si="12"/>
        <v>0</v>
      </c>
      <c r="BG59" s="121" t="b">
        <f t="shared" si="13"/>
        <v>0</v>
      </c>
      <c r="BH59" s="122" t="str">
        <f t="shared" si="14"/>
        <v/>
      </c>
      <c r="BI59" s="121">
        <f t="shared" si="15"/>
        <v>0</v>
      </c>
      <c r="BJ59" s="121" t="b">
        <f t="shared" si="16"/>
        <v>0</v>
      </c>
      <c r="BK59" s="121">
        <f t="shared" si="17"/>
        <v>0</v>
      </c>
      <c r="BM59" s="518">
        <f t="shared" si="18"/>
        <v>0</v>
      </c>
      <c r="BN59" s="518"/>
      <c r="BP59" s="518">
        <f t="shared" si="20"/>
        <v>0</v>
      </c>
      <c r="BQ59" s="518"/>
      <c r="BS59" s="518">
        <f t="shared" si="19"/>
        <v>0</v>
      </c>
      <c r="BT59" s="518"/>
    </row>
    <row r="60" spans="1:333" s="38" customFormat="1" ht="15" customHeight="1">
      <c r="A60" s="18"/>
      <c r="B60" s="3"/>
      <c r="C60" s="48" t="s">
        <v>5006</v>
      </c>
      <c r="D60" s="635"/>
      <c r="E60" s="635"/>
      <c r="F60" s="635"/>
      <c r="G60" s="635"/>
      <c r="H60" s="635"/>
      <c r="I60" s="635"/>
      <c r="J60" s="635"/>
      <c r="K60" s="531"/>
      <c r="L60" s="531"/>
      <c r="M60" s="531"/>
      <c r="N60" s="531"/>
      <c r="O60" s="531"/>
      <c r="P60" s="531"/>
      <c r="Q60" s="447"/>
      <c r="R60" s="449"/>
      <c r="S60" s="447"/>
      <c r="T60" s="449"/>
      <c r="U60" s="447"/>
      <c r="V60" s="449"/>
      <c r="W60" s="447"/>
      <c r="X60" s="449"/>
      <c r="Y60" s="447"/>
      <c r="Z60" s="449"/>
      <c r="AA60" s="447"/>
      <c r="AB60" s="449"/>
      <c r="AC60" s="447"/>
      <c r="AD60" s="449"/>
      <c r="AE60" s="2"/>
      <c r="AF60" s="169"/>
      <c r="AH60" s="522">
        <f t="shared" si="0"/>
        <v>0</v>
      </c>
      <c r="AI60" s="522"/>
      <c r="AJ60" s="522">
        <f t="shared" si="1"/>
        <v>0</v>
      </c>
      <c r="AK60" s="522"/>
      <c r="AL60" s="522">
        <f t="shared" si="2"/>
        <v>0</v>
      </c>
      <c r="AM60" s="522"/>
      <c r="AN60" s="522">
        <f t="shared" si="3"/>
        <v>0</v>
      </c>
      <c r="AO60" s="522">
        <f t="shared" si="4"/>
        <v>0</v>
      </c>
      <c r="AP60" s="599"/>
      <c r="AQ60" s="522">
        <f t="shared" si="5"/>
        <v>0</v>
      </c>
      <c r="AR60" s="522"/>
      <c r="AS60" s="522">
        <f t="shared" si="6"/>
        <v>0</v>
      </c>
      <c r="AT60" s="522"/>
      <c r="AU60" s="522">
        <f t="shared" si="7"/>
        <v>0</v>
      </c>
      <c r="AV60" s="522"/>
      <c r="AW60" s="522">
        <f t="shared" si="8"/>
        <v>0</v>
      </c>
      <c r="AX60" s="522"/>
      <c r="AY60" s="599"/>
      <c r="AZ60" s="115">
        <f t="shared" si="9"/>
        <v>0</v>
      </c>
      <c r="BA60" s="125" t="str">
        <f>IF(AZ60=0,"", IF(SUM($AZ$53:AZ60)=1,BB60, IF($AZ$98&gt;SUM($AZ$53:AZ60),_xlfn.CONCAT(", ",BB60), IF($AZ$98=SUM($AZ$53:AZ60),_xlfn.CONCAT(" y ",BB60,".")))))</f>
        <v/>
      </c>
      <c r="BB60" s="115">
        <v>8</v>
      </c>
      <c r="BD60" s="115" t="b">
        <f t="shared" si="10"/>
        <v>0</v>
      </c>
      <c r="BE60" s="115" t="str">
        <f t="shared" si="11"/>
        <v/>
      </c>
      <c r="BF60" s="115">
        <f t="shared" si="12"/>
        <v>0</v>
      </c>
      <c r="BG60" s="121" t="b">
        <f t="shared" si="13"/>
        <v>0</v>
      </c>
      <c r="BH60" s="122" t="str">
        <f t="shared" si="14"/>
        <v/>
      </c>
      <c r="BI60" s="121">
        <f t="shared" si="15"/>
        <v>0</v>
      </c>
      <c r="BJ60" s="121" t="b">
        <f t="shared" si="16"/>
        <v>0</v>
      </c>
      <c r="BK60" s="121">
        <f t="shared" si="17"/>
        <v>0</v>
      </c>
      <c r="BM60" s="518">
        <f t="shared" si="18"/>
        <v>0</v>
      </c>
      <c r="BN60" s="518"/>
      <c r="BP60" s="518">
        <f t="shared" si="20"/>
        <v>0</v>
      </c>
      <c r="BQ60" s="518"/>
      <c r="BS60" s="518">
        <f t="shared" si="19"/>
        <v>0</v>
      </c>
      <c r="BT60" s="518"/>
    </row>
    <row r="61" spans="1:333" s="38" customFormat="1" ht="15" customHeight="1">
      <c r="A61" s="18"/>
      <c r="B61" s="3"/>
      <c r="C61" s="48" t="s">
        <v>5008</v>
      </c>
      <c r="D61" s="635"/>
      <c r="E61" s="635"/>
      <c r="F61" s="635"/>
      <c r="G61" s="635"/>
      <c r="H61" s="635"/>
      <c r="I61" s="635"/>
      <c r="J61" s="635"/>
      <c r="K61" s="531"/>
      <c r="L61" s="531"/>
      <c r="M61" s="531"/>
      <c r="N61" s="531"/>
      <c r="O61" s="531"/>
      <c r="P61" s="531"/>
      <c r="Q61" s="447"/>
      <c r="R61" s="449"/>
      <c r="S61" s="447"/>
      <c r="T61" s="449"/>
      <c r="U61" s="447"/>
      <c r="V61" s="449"/>
      <c r="W61" s="447"/>
      <c r="X61" s="449"/>
      <c r="Y61" s="447"/>
      <c r="Z61" s="449"/>
      <c r="AA61" s="447"/>
      <c r="AB61" s="449"/>
      <c r="AC61" s="447"/>
      <c r="AD61" s="449"/>
      <c r="AE61" s="2"/>
      <c r="AF61" s="169"/>
      <c r="AH61" s="522">
        <f t="shared" si="0"/>
        <v>0</v>
      </c>
      <c r="AI61" s="522"/>
      <c r="AJ61" s="522">
        <f t="shared" si="1"/>
        <v>0</v>
      </c>
      <c r="AK61" s="522"/>
      <c r="AL61" s="522">
        <f t="shared" si="2"/>
        <v>0</v>
      </c>
      <c r="AM61" s="522"/>
      <c r="AN61" s="522">
        <f t="shared" si="3"/>
        <v>0</v>
      </c>
      <c r="AO61" s="522">
        <f t="shared" si="4"/>
        <v>0</v>
      </c>
      <c r="AP61" s="599"/>
      <c r="AQ61" s="522">
        <f t="shared" si="5"/>
        <v>0</v>
      </c>
      <c r="AR61" s="522"/>
      <c r="AS61" s="522">
        <f t="shared" si="6"/>
        <v>0</v>
      </c>
      <c r="AT61" s="522"/>
      <c r="AU61" s="522">
        <f t="shared" si="7"/>
        <v>0</v>
      </c>
      <c r="AV61" s="522"/>
      <c r="AW61" s="522">
        <f t="shared" si="8"/>
        <v>0</v>
      </c>
      <c r="AX61" s="522"/>
      <c r="AY61" s="599"/>
      <c r="AZ61" s="115">
        <f t="shared" si="9"/>
        <v>0</v>
      </c>
      <c r="BA61" s="125" t="str">
        <f>IF(AZ61=0,"", IF(SUM($AZ$53:AZ61)=1,BB61, IF($AZ$98&gt;SUM($AZ$53:AZ61),_xlfn.CONCAT(", ",BB61), IF($AZ$98=SUM($AZ$53:AZ61),_xlfn.CONCAT(" y ",BB61,".")))))</f>
        <v/>
      </c>
      <c r="BB61" s="115">
        <v>9</v>
      </c>
      <c r="BD61" s="115" t="b">
        <f t="shared" si="10"/>
        <v>0</v>
      </c>
      <c r="BE61" s="115" t="str">
        <f t="shared" si="11"/>
        <v/>
      </c>
      <c r="BF61" s="115">
        <f t="shared" si="12"/>
        <v>0</v>
      </c>
      <c r="BG61" s="121" t="b">
        <f t="shared" si="13"/>
        <v>0</v>
      </c>
      <c r="BH61" s="122" t="str">
        <f t="shared" si="14"/>
        <v/>
      </c>
      <c r="BI61" s="121">
        <f t="shared" si="15"/>
        <v>0</v>
      </c>
      <c r="BJ61" s="121" t="b">
        <f t="shared" si="16"/>
        <v>0</v>
      </c>
      <c r="BK61" s="121">
        <f t="shared" si="17"/>
        <v>0</v>
      </c>
      <c r="BM61" s="518">
        <f t="shared" si="18"/>
        <v>0</v>
      </c>
      <c r="BN61" s="518"/>
      <c r="BP61" s="518">
        <f t="shared" si="20"/>
        <v>0</v>
      </c>
      <c r="BQ61" s="518"/>
      <c r="BS61" s="518">
        <f t="shared" si="19"/>
        <v>0</v>
      </c>
      <c r="BT61" s="518"/>
    </row>
    <row r="62" spans="1:333" s="38" customFormat="1" ht="15" customHeight="1">
      <c r="A62" s="18"/>
      <c r="B62" s="3"/>
      <c r="C62" s="48" t="s">
        <v>5009</v>
      </c>
      <c r="D62" s="635"/>
      <c r="E62" s="635"/>
      <c r="F62" s="635"/>
      <c r="G62" s="635"/>
      <c r="H62" s="635"/>
      <c r="I62" s="635"/>
      <c r="J62" s="635"/>
      <c r="K62" s="531"/>
      <c r="L62" s="531"/>
      <c r="M62" s="531"/>
      <c r="N62" s="531"/>
      <c r="O62" s="531"/>
      <c r="P62" s="531"/>
      <c r="Q62" s="447"/>
      <c r="R62" s="449"/>
      <c r="S62" s="447"/>
      <c r="T62" s="449"/>
      <c r="U62" s="447"/>
      <c r="V62" s="449"/>
      <c r="W62" s="447"/>
      <c r="X62" s="449"/>
      <c r="Y62" s="447"/>
      <c r="Z62" s="449"/>
      <c r="AA62" s="447"/>
      <c r="AB62" s="449"/>
      <c r="AC62" s="447"/>
      <c r="AD62" s="449"/>
      <c r="AE62" s="2"/>
      <c r="AF62" s="169"/>
      <c r="AH62" s="522">
        <f t="shared" si="0"/>
        <v>0</v>
      </c>
      <c r="AI62" s="522"/>
      <c r="AJ62" s="522">
        <f t="shared" si="1"/>
        <v>0</v>
      </c>
      <c r="AK62" s="522"/>
      <c r="AL62" s="522">
        <f t="shared" si="2"/>
        <v>0</v>
      </c>
      <c r="AM62" s="522"/>
      <c r="AN62" s="522">
        <f t="shared" si="3"/>
        <v>0</v>
      </c>
      <c r="AO62" s="522">
        <f t="shared" si="4"/>
        <v>0</v>
      </c>
      <c r="AP62" s="599"/>
      <c r="AQ62" s="522">
        <f>W62</f>
        <v>0</v>
      </c>
      <c r="AR62" s="522"/>
      <c r="AS62" s="522">
        <f>COUNTIF(Y62:AB62,"NS")</f>
        <v>0</v>
      </c>
      <c r="AT62" s="522"/>
      <c r="AU62" s="522">
        <f>IF(COUNTIF(Y62:AB62,"NA")=COUNTA($Y$52:$AB$52),"NA",SUM(Y62:AB62))</f>
        <v>0</v>
      </c>
      <c r="AV62" s="522"/>
      <c r="AW62" s="522">
        <f t="shared" si="8"/>
        <v>0</v>
      </c>
      <c r="AX62" s="522"/>
      <c r="AY62" s="599"/>
      <c r="AZ62" s="115">
        <f t="shared" si="9"/>
        <v>0</v>
      </c>
      <c r="BA62" s="125" t="str">
        <f>IF(AZ62=0,"", IF(SUM($AZ$53:AZ62)=1,BB62, IF($AZ$98&gt;SUM($AZ$53:AZ62),_xlfn.CONCAT(", ",BB62), IF($AZ$98=SUM($AZ$53:AZ62),_xlfn.CONCAT(" y ",BB62,".")))))</f>
        <v/>
      </c>
      <c r="BB62" s="115">
        <v>10</v>
      </c>
      <c r="BD62" s="115" t="b">
        <f t="shared" si="10"/>
        <v>0</v>
      </c>
      <c r="BE62" s="115" t="str">
        <f t="shared" si="11"/>
        <v/>
      </c>
      <c r="BF62" s="115">
        <f t="shared" si="12"/>
        <v>0</v>
      </c>
      <c r="BG62" s="121" t="b">
        <f t="shared" si="13"/>
        <v>0</v>
      </c>
      <c r="BH62" s="122" t="str">
        <f t="shared" si="14"/>
        <v/>
      </c>
      <c r="BI62" s="121">
        <f t="shared" si="15"/>
        <v>0</v>
      </c>
      <c r="BJ62" s="121" t="b">
        <f t="shared" si="16"/>
        <v>0</v>
      </c>
      <c r="BK62" s="121">
        <f t="shared" si="17"/>
        <v>0</v>
      </c>
      <c r="BM62" s="518">
        <f t="shared" si="18"/>
        <v>0</v>
      </c>
      <c r="BN62" s="518"/>
      <c r="BP62" s="518">
        <f t="shared" si="20"/>
        <v>0</v>
      </c>
      <c r="BQ62" s="518"/>
      <c r="BS62" s="518">
        <f>IF(OR(AND(D62="",COUNTBLANK(K62:AD62)=20),AND(D62&lt;&gt;"",M62&gt;1,COUNTBLANK(Q62:AD62)=7),AND(D62&lt;&gt;"",M62=1,COUNTBLANK(Q62:V62)=6,COUNTBLANK(W62:AD62)=4)),0,1)</f>
        <v>0</v>
      </c>
      <c r="BT62" s="518"/>
    </row>
    <row r="63" spans="1:333" s="38" customFormat="1" ht="15" customHeight="1">
      <c r="A63" s="18"/>
      <c r="B63" s="3"/>
      <c r="C63" s="48" t="s">
        <v>5011</v>
      </c>
      <c r="D63" s="635"/>
      <c r="E63" s="635"/>
      <c r="F63" s="635"/>
      <c r="G63" s="635"/>
      <c r="H63" s="635"/>
      <c r="I63" s="635"/>
      <c r="J63" s="635"/>
      <c r="K63" s="531"/>
      <c r="L63" s="531"/>
      <c r="M63" s="531"/>
      <c r="N63" s="531"/>
      <c r="O63" s="531"/>
      <c r="P63" s="531"/>
      <c r="Q63" s="447"/>
      <c r="R63" s="449"/>
      <c r="S63" s="447"/>
      <c r="T63" s="449"/>
      <c r="U63" s="447"/>
      <c r="V63" s="449"/>
      <c r="W63" s="447"/>
      <c r="X63" s="449"/>
      <c r="Y63" s="447"/>
      <c r="Z63" s="449"/>
      <c r="AA63" s="447"/>
      <c r="AB63" s="449"/>
      <c r="AC63" s="447"/>
      <c r="AD63" s="449"/>
      <c r="AE63" s="2"/>
      <c r="AF63" s="169"/>
      <c r="AH63" s="522">
        <f t="shared" si="0"/>
        <v>0</v>
      </c>
      <c r="AI63" s="522"/>
      <c r="AJ63" s="522">
        <f t="shared" si="1"/>
        <v>0</v>
      </c>
      <c r="AK63" s="522"/>
      <c r="AL63" s="522">
        <f t="shared" si="2"/>
        <v>0</v>
      </c>
      <c r="AM63" s="522"/>
      <c r="AN63" s="522">
        <f t="shared" si="3"/>
        <v>0</v>
      </c>
      <c r="AO63" s="522">
        <f t="shared" si="4"/>
        <v>0</v>
      </c>
      <c r="AP63" s="599"/>
      <c r="AQ63" s="522">
        <f>W63</f>
        <v>0</v>
      </c>
      <c r="AR63" s="522"/>
      <c r="AS63" s="522">
        <f>COUNTIF(Y63:AB63,"NS")</f>
        <v>0</v>
      </c>
      <c r="AT63" s="522"/>
      <c r="AU63" s="522">
        <f>IF(COUNTIF(Y63:AB63,"NA")=COUNTA($Y$52:$AB$52),"NA",SUM(Y63:AB63))</f>
        <v>0</v>
      </c>
      <c r="AV63" s="522"/>
      <c r="AW63" s="522">
        <f t="shared" si="8"/>
        <v>0</v>
      </c>
      <c r="AX63" s="522"/>
      <c r="AY63" s="599"/>
      <c r="AZ63" s="115">
        <f t="shared" si="9"/>
        <v>0</v>
      </c>
      <c r="BA63" s="125" t="str">
        <f>IF(AZ63=0,"", IF(SUM($AZ$53:AZ63)=1,BB63, IF($AZ$98&gt;SUM($AZ$53:AZ63),_xlfn.CONCAT(", ",BB63), IF($AZ$98=SUM($AZ$53:AZ63),_xlfn.CONCAT(" y ",BB63,".")))))</f>
        <v/>
      </c>
      <c r="BB63" s="115">
        <v>11</v>
      </c>
      <c r="BD63" s="115" t="b">
        <f t="shared" si="10"/>
        <v>0</v>
      </c>
      <c r="BE63" s="115" t="str">
        <f t="shared" si="11"/>
        <v/>
      </c>
      <c r="BF63" s="115">
        <f t="shared" si="12"/>
        <v>0</v>
      </c>
      <c r="BG63" s="121" t="b">
        <f t="shared" si="13"/>
        <v>0</v>
      </c>
      <c r="BH63" s="122" t="str">
        <f t="shared" si="14"/>
        <v/>
      </c>
      <c r="BI63" s="121">
        <f t="shared" si="15"/>
        <v>0</v>
      </c>
      <c r="BJ63" s="121" t="b">
        <f t="shared" si="16"/>
        <v>0</v>
      </c>
      <c r="BK63" s="121">
        <f t="shared" si="17"/>
        <v>0</v>
      </c>
      <c r="BM63" s="518">
        <f t="shared" si="18"/>
        <v>0</v>
      </c>
      <c r="BN63" s="518"/>
      <c r="BP63" s="518">
        <f t="shared" si="20"/>
        <v>0</v>
      </c>
      <c r="BQ63" s="518"/>
      <c r="BS63" s="518">
        <f>IF(OR(AND(D63="",COUNTBLANK(K63:AD63)=20),AND(D63&lt;&gt;"",M63&gt;1,COUNTBLANK(Q63:AD63)=7),AND(D63&lt;&gt;"",M63=1,COUNTBLANK(Q63:V63)=6,COUNTBLANK(W63:AD63)=4)),0,1)</f>
        <v>0</v>
      </c>
      <c r="BT63" s="518"/>
    </row>
    <row r="64" spans="1:333" s="38" customFormat="1" ht="15" customHeight="1">
      <c r="A64" s="18"/>
      <c r="B64" s="3"/>
      <c r="C64" s="48" t="s">
        <v>5012</v>
      </c>
      <c r="D64" s="635"/>
      <c r="E64" s="635"/>
      <c r="F64" s="635"/>
      <c r="G64" s="635"/>
      <c r="H64" s="635"/>
      <c r="I64" s="635"/>
      <c r="J64" s="635"/>
      <c r="K64" s="531"/>
      <c r="L64" s="531"/>
      <c r="M64" s="531"/>
      <c r="N64" s="531"/>
      <c r="O64" s="531"/>
      <c r="P64" s="531"/>
      <c r="Q64" s="447"/>
      <c r="R64" s="449"/>
      <c r="S64" s="447"/>
      <c r="T64" s="449"/>
      <c r="U64" s="447"/>
      <c r="V64" s="449"/>
      <c r="W64" s="447"/>
      <c r="X64" s="449"/>
      <c r="Y64" s="447"/>
      <c r="Z64" s="449"/>
      <c r="AA64" s="447"/>
      <c r="AB64" s="449"/>
      <c r="AC64" s="447"/>
      <c r="AD64" s="449"/>
      <c r="AE64" s="2"/>
      <c r="AF64" s="169"/>
      <c r="AH64" s="522">
        <f t="shared" si="0"/>
        <v>0</v>
      </c>
      <c r="AI64" s="522"/>
      <c r="AJ64" s="522">
        <f t="shared" si="1"/>
        <v>0</v>
      </c>
      <c r="AK64" s="522"/>
      <c r="AL64" s="522">
        <f t="shared" si="2"/>
        <v>0</v>
      </c>
      <c r="AM64" s="522"/>
      <c r="AN64" s="522">
        <f t="shared" si="3"/>
        <v>0</v>
      </c>
      <c r="AO64" s="522">
        <f t="shared" si="4"/>
        <v>0</v>
      </c>
      <c r="AP64" s="599"/>
      <c r="AQ64" s="522">
        <f t="shared" si="5"/>
        <v>0</v>
      </c>
      <c r="AR64" s="522"/>
      <c r="AS64" s="522">
        <f t="shared" si="6"/>
        <v>0</v>
      </c>
      <c r="AT64" s="522"/>
      <c r="AU64" s="522">
        <f t="shared" si="7"/>
        <v>0</v>
      </c>
      <c r="AV64" s="522"/>
      <c r="AW64" s="522">
        <f t="shared" si="8"/>
        <v>0</v>
      </c>
      <c r="AX64" s="522"/>
      <c r="AY64" s="599"/>
      <c r="AZ64" s="115">
        <f t="shared" si="9"/>
        <v>0</v>
      </c>
      <c r="BA64" s="125" t="str">
        <f>IF(AZ64=0,"", IF(SUM($AZ$53:AZ64)=1,BB64, IF($AZ$98&gt;SUM($AZ$53:AZ64),_xlfn.CONCAT(", ",BB64), IF($AZ$98=SUM($AZ$53:AZ64),_xlfn.CONCAT(" y ",BB64,".")))))</f>
        <v/>
      </c>
      <c r="BB64" s="115">
        <v>12</v>
      </c>
      <c r="BD64" s="115" t="b">
        <f t="shared" si="10"/>
        <v>0</v>
      </c>
      <c r="BE64" s="115" t="str">
        <f t="shared" si="11"/>
        <v/>
      </c>
      <c r="BF64" s="115">
        <f t="shared" si="12"/>
        <v>0</v>
      </c>
      <c r="BG64" s="121" t="b">
        <f t="shared" si="13"/>
        <v>0</v>
      </c>
      <c r="BH64" s="122" t="str">
        <f t="shared" si="14"/>
        <v/>
      </c>
      <c r="BI64" s="121">
        <f t="shared" si="15"/>
        <v>0</v>
      </c>
      <c r="BJ64" s="121" t="b">
        <f t="shared" si="16"/>
        <v>0</v>
      </c>
      <c r="BK64" s="121">
        <f t="shared" si="17"/>
        <v>0</v>
      </c>
      <c r="BM64" s="518">
        <f t="shared" si="18"/>
        <v>0</v>
      </c>
      <c r="BN64" s="518"/>
      <c r="BP64" s="518">
        <f t="shared" si="20"/>
        <v>0</v>
      </c>
      <c r="BQ64" s="518"/>
      <c r="BS64" s="518">
        <f t="shared" si="19"/>
        <v>0</v>
      </c>
      <c r="BT64" s="518"/>
    </row>
    <row r="65" spans="1:72" s="38" customFormat="1" ht="15" customHeight="1">
      <c r="A65" s="18"/>
      <c r="B65" s="3"/>
      <c r="C65" s="48" t="s">
        <v>5013</v>
      </c>
      <c r="D65" s="635"/>
      <c r="E65" s="635"/>
      <c r="F65" s="635"/>
      <c r="G65" s="635"/>
      <c r="H65" s="635"/>
      <c r="I65" s="635"/>
      <c r="J65" s="635"/>
      <c r="K65" s="531"/>
      <c r="L65" s="531"/>
      <c r="M65" s="531"/>
      <c r="N65" s="531"/>
      <c r="O65" s="531"/>
      <c r="P65" s="531"/>
      <c r="Q65" s="447"/>
      <c r="R65" s="449"/>
      <c r="S65" s="447"/>
      <c r="T65" s="449"/>
      <c r="U65" s="447"/>
      <c r="V65" s="449"/>
      <c r="W65" s="447"/>
      <c r="X65" s="449"/>
      <c r="Y65" s="447"/>
      <c r="Z65" s="449"/>
      <c r="AA65" s="447"/>
      <c r="AB65" s="449"/>
      <c r="AC65" s="447"/>
      <c r="AD65" s="449"/>
      <c r="AE65" s="2"/>
      <c r="AF65" s="169"/>
      <c r="AH65" s="522">
        <f t="shared" si="0"/>
        <v>0</v>
      </c>
      <c r="AI65" s="522"/>
      <c r="AJ65" s="522">
        <f t="shared" si="1"/>
        <v>0</v>
      </c>
      <c r="AK65" s="522"/>
      <c r="AL65" s="522">
        <f t="shared" si="2"/>
        <v>0</v>
      </c>
      <c r="AM65" s="522"/>
      <c r="AN65" s="522">
        <f t="shared" si="3"/>
        <v>0</v>
      </c>
      <c r="AO65" s="522">
        <f t="shared" si="4"/>
        <v>0</v>
      </c>
      <c r="AP65" s="599"/>
      <c r="AQ65" s="522">
        <f t="shared" si="5"/>
        <v>0</v>
      </c>
      <c r="AR65" s="522"/>
      <c r="AS65" s="522">
        <f t="shared" si="6"/>
        <v>0</v>
      </c>
      <c r="AT65" s="522"/>
      <c r="AU65" s="522">
        <f t="shared" si="7"/>
        <v>0</v>
      </c>
      <c r="AV65" s="522"/>
      <c r="AW65" s="522">
        <f t="shared" si="8"/>
        <v>0</v>
      </c>
      <c r="AX65" s="522"/>
      <c r="AY65" s="599"/>
      <c r="AZ65" s="115">
        <f t="shared" si="9"/>
        <v>0</v>
      </c>
      <c r="BA65" s="125" t="str">
        <f>IF(AZ65=0,"", IF(SUM($AZ$53:AZ65)=1,BB65, IF($AZ$98&gt;SUM($AZ$53:AZ65),_xlfn.CONCAT(", ",BB65), IF($AZ$98=SUM($AZ$53:AZ65),_xlfn.CONCAT(" y ",BB65,".")))))</f>
        <v/>
      </c>
      <c r="BB65" s="115">
        <v>13</v>
      </c>
      <c r="BD65" s="115" t="b">
        <f t="shared" si="10"/>
        <v>0</v>
      </c>
      <c r="BE65" s="115" t="str">
        <f t="shared" si="11"/>
        <v/>
      </c>
      <c r="BF65" s="115">
        <f t="shared" si="12"/>
        <v>0</v>
      </c>
      <c r="BG65" s="121" t="b">
        <f t="shared" si="13"/>
        <v>0</v>
      </c>
      <c r="BH65" s="122" t="str">
        <f t="shared" si="14"/>
        <v/>
      </c>
      <c r="BI65" s="121">
        <f t="shared" si="15"/>
        <v>0</v>
      </c>
      <c r="BJ65" s="121" t="b">
        <f t="shared" si="16"/>
        <v>0</v>
      </c>
      <c r="BK65" s="121">
        <f t="shared" si="17"/>
        <v>0</v>
      </c>
      <c r="BM65" s="518">
        <f t="shared" si="18"/>
        <v>0</v>
      </c>
      <c r="BN65" s="518"/>
      <c r="BP65" s="518">
        <f t="shared" si="20"/>
        <v>0</v>
      </c>
      <c r="BQ65" s="518"/>
      <c r="BS65" s="518">
        <f t="shared" si="19"/>
        <v>0</v>
      </c>
      <c r="BT65" s="518"/>
    </row>
    <row r="66" spans="1:72" s="38" customFormat="1" ht="15" customHeight="1">
      <c r="A66" s="18"/>
      <c r="B66" s="3"/>
      <c r="C66" s="48" t="s">
        <v>5014</v>
      </c>
      <c r="D66" s="635"/>
      <c r="E66" s="635"/>
      <c r="F66" s="635"/>
      <c r="G66" s="635"/>
      <c r="H66" s="635"/>
      <c r="I66" s="635"/>
      <c r="J66" s="635"/>
      <c r="K66" s="531"/>
      <c r="L66" s="531"/>
      <c r="M66" s="531"/>
      <c r="N66" s="531"/>
      <c r="O66" s="531"/>
      <c r="P66" s="531"/>
      <c r="Q66" s="447"/>
      <c r="R66" s="449"/>
      <c r="S66" s="447"/>
      <c r="T66" s="449"/>
      <c r="U66" s="447"/>
      <c r="V66" s="449"/>
      <c r="W66" s="447"/>
      <c r="X66" s="449"/>
      <c r="Y66" s="447"/>
      <c r="Z66" s="449"/>
      <c r="AA66" s="447"/>
      <c r="AB66" s="449"/>
      <c r="AC66" s="447"/>
      <c r="AD66" s="449"/>
      <c r="AE66" s="2"/>
      <c r="AF66" s="169"/>
      <c r="AH66" s="522">
        <f t="shared" si="0"/>
        <v>0</v>
      </c>
      <c r="AI66" s="522"/>
      <c r="AJ66" s="522">
        <f t="shared" si="1"/>
        <v>0</v>
      </c>
      <c r="AK66" s="522"/>
      <c r="AL66" s="522">
        <f t="shared" si="2"/>
        <v>0</v>
      </c>
      <c r="AM66" s="522"/>
      <c r="AN66" s="522">
        <f t="shared" si="3"/>
        <v>0</v>
      </c>
      <c r="AO66" s="522">
        <f t="shared" si="4"/>
        <v>0</v>
      </c>
      <c r="AP66" s="599"/>
      <c r="AQ66" s="522">
        <f t="shared" si="5"/>
        <v>0</v>
      </c>
      <c r="AR66" s="522"/>
      <c r="AS66" s="522">
        <f t="shared" si="6"/>
        <v>0</v>
      </c>
      <c r="AT66" s="522"/>
      <c r="AU66" s="522">
        <f t="shared" si="7"/>
        <v>0</v>
      </c>
      <c r="AV66" s="522"/>
      <c r="AW66" s="522">
        <f t="shared" si="8"/>
        <v>0</v>
      </c>
      <c r="AX66" s="522"/>
      <c r="AY66" s="599"/>
      <c r="AZ66" s="115">
        <f t="shared" si="9"/>
        <v>0</v>
      </c>
      <c r="BA66" s="125" t="str">
        <f>IF(AZ66=0,"", IF(SUM($AZ$53:AZ66)=1,BB66, IF($AZ$98&gt;SUM($AZ$53:AZ66),_xlfn.CONCAT(", ",BB66), IF($AZ$98=SUM($AZ$53:AZ66),_xlfn.CONCAT(" y ",BB66,".")))))</f>
        <v/>
      </c>
      <c r="BB66" s="115">
        <v>14</v>
      </c>
      <c r="BD66" s="115" t="b">
        <f t="shared" si="10"/>
        <v>0</v>
      </c>
      <c r="BE66" s="115" t="str">
        <f t="shared" si="11"/>
        <v/>
      </c>
      <c r="BF66" s="115">
        <f t="shared" si="12"/>
        <v>0</v>
      </c>
      <c r="BG66" s="121" t="b">
        <f t="shared" si="13"/>
        <v>0</v>
      </c>
      <c r="BH66" s="122" t="str">
        <f t="shared" si="14"/>
        <v/>
      </c>
      <c r="BI66" s="121">
        <f t="shared" si="15"/>
        <v>0</v>
      </c>
      <c r="BJ66" s="121" t="b">
        <f t="shared" si="16"/>
        <v>0</v>
      </c>
      <c r="BK66" s="121">
        <f t="shared" si="17"/>
        <v>0</v>
      </c>
      <c r="BM66" s="518">
        <f t="shared" si="18"/>
        <v>0</v>
      </c>
      <c r="BN66" s="518"/>
      <c r="BP66" s="518">
        <f t="shared" si="20"/>
        <v>0</v>
      </c>
      <c r="BQ66" s="518"/>
      <c r="BS66" s="518">
        <f t="shared" si="19"/>
        <v>0</v>
      </c>
      <c r="BT66" s="518"/>
    </row>
    <row r="67" spans="1:72" s="38" customFormat="1" ht="15" customHeight="1">
      <c r="A67" s="18"/>
      <c r="B67" s="3"/>
      <c r="C67" s="48" t="s">
        <v>5015</v>
      </c>
      <c r="D67" s="635"/>
      <c r="E67" s="635"/>
      <c r="F67" s="635"/>
      <c r="G67" s="635"/>
      <c r="H67" s="635"/>
      <c r="I67" s="635"/>
      <c r="J67" s="635"/>
      <c r="K67" s="531"/>
      <c r="L67" s="531"/>
      <c r="M67" s="531"/>
      <c r="N67" s="531"/>
      <c r="O67" s="531"/>
      <c r="P67" s="531"/>
      <c r="Q67" s="447"/>
      <c r="R67" s="449"/>
      <c r="S67" s="447"/>
      <c r="T67" s="449"/>
      <c r="U67" s="447"/>
      <c r="V67" s="449"/>
      <c r="W67" s="447"/>
      <c r="X67" s="449"/>
      <c r="Y67" s="447"/>
      <c r="Z67" s="449"/>
      <c r="AA67" s="447"/>
      <c r="AB67" s="449"/>
      <c r="AC67" s="447"/>
      <c r="AD67" s="449"/>
      <c r="AE67" s="2"/>
      <c r="AF67" s="169"/>
      <c r="AH67" s="522">
        <f t="shared" si="0"/>
        <v>0</v>
      </c>
      <c r="AI67" s="522"/>
      <c r="AJ67" s="522">
        <f t="shared" si="1"/>
        <v>0</v>
      </c>
      <c r="AK67" s="522"/>
      <c r="AL67" s="522">
        <f t="shared" si="2"/>
        <v>0</v>
      </c>
      <c r="AM67" s="522"/>
      <c r="AN67" s="522">
        <f t="shared" si="3"/>
        <v>0</v>
      </c>
      <c r="AO67" s="522">
        <f t="shared" si="4"/>
        <v>0</v>
      </c>
      <c r="AP67" s="599"/>
      <c r="AQ67" s="522">
        <f t="shared" si="5"/>
        <v>0</v>
      </c>
      <c r="AR67" s="522"/>
      <c r="AS67" s="522">
        <f t="shared" si="6"/>
        <v>0</v>
      </c>
      <c r="AT67" s="522"/>
      <c r="AU67" s="522">
        <f t="shared" si="7"/>
        <v>0</v>
      </c>
      <c r="AV67" s="522"/>
      <c r="AW67" s="522">
        <f t="shared" si="8"/>
        <v>0</v>
      </c>
      <c r="AX67" s="522"/>
      <c r="AY67" s="599"/>
      <c r="AZ67" s="115">
        <f t="shared" si="9"/>
        <v>0</v>
      </c>
      <c r="BA67" s="125" t="str">
        <f>IF(AZ67=0,"", IF(SUM($AZ$53:AZ67)=1,BB67, IF($AZ$98&gt;SUM($AZ$53:AZ67),_xlfn.CONCAT(", ",BB67), IF($AZ$98=SUM($AZ$53:AZ67),_xlfn.CONCAT(" y ",BB67,".")))))</f>
        <v/>
      </c>
      <c r="BB67" s="115">
        <v>15</v>
      </c>
      <c r="BD67" s="115" t="b">
        <f t="shared" si="10"/>
        <v>0</v>
      </c>
      <c r="BE67" s="115" t="str">
        <f t="shared" si="11"/>
        <v/>
      </c>
      <c r="BF67" s="115">
        <f t="shared" si="12"/>
        <v>0</v>
      </c>
      <c r="BG67" s="121" t="b">
        <f t="shared" si="13"/>
        <v>0</v>
      </c>
      <c r="BH67" s="122" t="str">
        <f t="shared" si="14"/>
        <v/>
      </c>
      <c r="BI67" s="121">
        <f t="shared" si="15"/>
        <v>0</v>
      </c>
      <c r="BJ67" s="121" t="b">
        <f t="shared" si="16"/>
        <v>0</v>
      </c>
      <c r="BK67" s="121">
        <f t="shared" si="17"/>
        <v>0</v>
      </c>
      <c r="BM67" s="518">
        <f t="shared" si="18"/>
        <v>0</v>
      </c>
      <c r="BN67" s="518"/>
      <c r="BP67" s="518">
        <f t="shared" si="20"/>
        <v>0</v>
      </c>
      <c r="BQ67" s="518"/>
      <c r="BS67" s="518">
        <f t="shared" si="19"/>
        <v>0</v>
      </c>
      <c r="BT67" s="518"/>
    </row>
    <row r="68" spans="1:72" s="38" customFormat="1" ht="15" customHeight="1">
      <c r="A68" s="18"/>
      <c r="B68" s="3"/>
      <c r="C68" s="48" t="s">
        <v>5016</v>
      </c>
      <c r="D68" s="635"/>
      <c r="E68" s="635"/>
      <c r="F68" s="635"/>
      <c r="G68" s="635"/>
      <c r="H68" s="635"/>
      <c r="I68" s="635"/>
      <c r="J68" s="635"/>
      <c r="K68" s="531"/>
      <c r="L68" s="531"/>
      <c r="M68" s="531"/>
      <c r="N68" s="531"/>
      <c r="O68" s="531"/>
      <c r="P68" s="531"/>
      <c r="Q68" s="447"/>
      <c r="R68" s="449"/>
      <c r="S68" s="447"/>
      <c r="T68" s="449"/>
      <c r="U68" s="447"/>
      <c r="V68" s="449"/>
      <c r="W68" s="447"/>
      <c r="X68" s="449"/>
      <c r="Y68" s="447"/>
      <c r="Z68" s="449"/>
      <c r="AA68" s="447"/>
      <c r="AB68" s="449"/>
      <c r="AC68" s="447"/>
      <c r="AD68" s="449"/>
      <c r="AE68" s="2"/>
      <c r="AF68" s="169"/>
      <c r="AH68" s="522">
        <f t="shared" si="0"/>
        <v>0</v>
      </c>
      <c r="AI68" s="522"/>
      <c r="AJ68" s="522">
        <f t="shared" si="1"/>
        <v>0</v>
      </c>
      <c r="AK68" s="522"/>
      <c r="AL68" s="522">
        <f t="shared" si="2"/>
        <v>0</v>
      </c>
      <c r="AM68" s="522"/>
      <c r="AN68" s="522">
        <f t="shared" si="3"/>
        <v>0</v>
      </c>
      <c r="AO68" s="522">
        <f t="shared" si="4"/>
        <v>0</v>
      </c>
      <c r="AP68" s="599"/>
      <c r="AQ68" s="522">
        <f t="shared" si="5"/>
        <v>0</v>
      </c>
      <c r="AR68" s="522"/>
      <c r="AS68" s="522">
        <f t="shared" si="6"/>
        <v>0</v>
      </c>
      <c r="AT68" s="522"/>
      <c r="AU68" s="522">
        <f t="shared" si="7"/>
        <v>0</v>
      </c>
      <c r="AV68" s="522"/>
      <c r="AW68" s="522">
        <f t="shared" si="8"/>
        <v>0</v>
      </c>
      <c r="AX68" s="522"/>
      <c r="AY68" s="599"/>
      <c r="AZ68" s="115">
        <f t="shared" si="9"/>
        <v>0</v>
      </c>
      <c r="BA68" s="125" t="str">
        <f>IF(AZ68=0,"", IF(SUM($AZ$53:AZ68)=1,BB68, IF($AZ$98&gt;SUM($AZ$53:AZ68),_xlfn.CONCAT(", ",BB68), IF($AZ$98=SUM($AZ$53:AZ68),_xlfn.CONCAT(" y ",BB68,".")))))</f>
        <v/>
      </c>
      <c r="BB68" s="115">
        <v>16</v>
      </c>
      <c r="BD68" s="115" t="b">
        <f t="shared" si="10"/>
        <v>0</v>
      </c>
      <c r="BE68" s="115" t="str">
        <f t="shared" si="11"/>
        <v/>
      </c>
      <c r="BF68" s="115">
        <f t="shared" si="12"/>
        <v>0</v>
      </c>
      <c r="BG68" s="121" t="b">
        <f t="shared" si="13"/>
        <v>0</v>
      </c>
      <c r="BH68" s="122" t="str">
        <f t="shared" si="14"/>
        <v/>
      </c>
      <c r="BI68" s="121">
        <f t="shared" si="15"/>
        <v>0</v>
      </c>
      <c r="BJ68" s="121" t="b">
        <f t="shared" si="16"/>
        <v>0</v>
      </c>
      <c r="BK68" s="121">
        <f t="shared" si="17"/>
        <v>0</v>
      </c>
      <c r="BM68" s="518">
        <f t="shared" si="18"/>
        <v>0</v>
      </c>
      <c r="BN68" s="518"/>
      <c r="BP68" s="518">
        <f t="shared" si="20"/>
        <v>0</v>
      </c>
      <c r="BQ68" s="518"/>
      <c r="BS68" s="518">
        <f t="shared" si="19"/>
        <v>0</v>
      </c>
      <c r="BT68" s="518"/>
    </row>
    <row r="69" spans="1:72" s="38" customFormat="1" ht="15" customHeight="1">
      <c r="A69" s="18"/>
      <c r="B69" s="3"/>
      <c r="C69" s="48" t="s">
        <v>5017</v>
      </c>
      <c r="D69" s="635"/>
      <c r="E69" s="635"/>
      <c r="F69" s="635"/>
      <c r="G69" s="635"/>
      <c r="H69" s="635"/>
      <c r="I69" s="635"/>
      <c r="J69" s="635"/>
      <c r="K69" s="531"/>
      <c r="L69" s="531"/>
      <c r="M69" s="531"/>
      <c r="N69" s="531"/>
      <c r="O69" s="531"/>
      <c r="P69" s="531"/>
      <c r="Q69" s="447"/>
      <c r="R69" s="449"/>
      <c r="S69" s="447"/>
      <c r="T69" s="449"/>
      <c r="U69" s="447"/>
      <c r="V69" s="449"/>
      <c r="W69" s="447"/>
      <c r="X69" s="449"/>
      <c r="Y69" s="447"/>
      <c r="Z69" s="449"/>
      <c r="AA69" s="447"/>
      <c r="AB69" s="449"/>
      <c r="AC69" s="447"/>
      <c r="AD69" s="449"/>
      <c r="AE69" s="2"/>
      <c r="AF69" s="169"/>
      <c r="AH69" s="522">
        <f t="shared" si="0"/>
        <v>0</v>
      </c>
      <c r="AI69" s="522"/>
      <c r="AJ69" s="522">
        <f t="shared" si="1"/>
        <v>0</v>
      </c>
      <c r="AK69" s="522"/>
      <c r="AL69" s="522">
        <f t="shared" si="2"/>
        <v>0</v>
      </c>
      <c r="AM69" s="522"/>
      <c r="AN69" s="522">
        <f t="shared" si="3"/>
        <v>0</v>
      </c>
      <c r="AO69" s="522">
        <f t="shared" si="4"/>
        <v>0</v>
      </c>
      <c r="AP69" s="599"/>
      <c r="AQ69" s="522">
        <f t="shared" si="5"/>
        <v>0</v>
      </c>
      <c r="AR69" s="522"/>
      <c r="AS69" s="522">
        <f t="shared" si="6"/>
        <v>0</v>
      </c>
      <c r="AT69" s="522"/>
      <c r="AU69" s="522">
        <f t="shared" si="7"/>
        <v>0</v>
      </c>
      <c r="AV69" s="522"/>
      <c r="AW69" s="522">
        <f t="shared" si="8"/>
        <v>0</v>
      </c>
      <c r="AX69" s="522"/>
      <c r="AY69" s="599"/>
      <c r="AZ69" s="115">
        <f t="shared" si="9"/>
        <v>0</v>
      </c>
      <c r="BA69" s="125" t="str">
        <f>IF(AZ69=0,"", IF(SUM($AZ$53:AZ69)=1,BB69, IF($AZ$98&gt;SUM($AZ$53:AZ69),_xlfn.CONCAT(", ",BB69), IF($AZ$98=SUM($AZ$53:AZ69),_xlfn.CONCAT(" y ",BB69,".")))))</f>
        <v/>
      </c>
      <c r="BB69" s="115">
        <v>17</v>
      </c>
      <c r="BD69" s="115" t="b">
        <f t="shared" si="10"/>
        <v>0</v>
      </c>
      <c r="BE69" s="115" t="str">
        <f t="shared" si="11"/>
        <v/>
      </c>
      <c r="BF69" s="115">
        <f t="shared" si="12"/>
        <v>0</v>
      </c>
      <c r="BG69" s="121" t="b">
        <f t="shared" si="13"/>
        <v>0</v>
      </c>
      <c r="BH69" s="122" t="str">
        <f t="shared" si="14"/>
        <v/>
      </c>
      <c r="BI69" s="121">
        <f t="shared" si="15"/>
        <v>0</v>
      </c>
      <c r="BJ69" s="121" t="b">
        <f t="shared" si="16"/>
        <v>0</v>
      </c>
      <c r="BK69" s="121">
        <f t="shared" si="17"/>
        <v>0</v>
      </c>
      <c r="BM69" s="518">
        <f t="shared" si="18"/>
        <v>0</v>
      </c>
      <c r="BN69" s="518"/>
      <c r="BP69" s="518">
        <f t="shared" si="20"/>
        <v>0</v>
      </c>
      <c r="BQ69" s="518"/>
      <c r="BS69" s="518">
        <f t="shared" si="19"/>
        <v>0</v>
      </c>
      <c r="BT69" s="518"/>
    </row>
    <row r="70" spans="1:72" s="38" customFormat="1" ht="15" customHeight="1">
      <c r="A70" s="18"/>
      <c r="B70" s="3"/>
      <c r="C70" s="48" t="s">
        <v>5018</v>
      </c>
      <c r="D70" s="635"/>
      <c r="E70" s="635"/>
      <c r="F70" s="635"/>
      <c r="G70" s="635"/>
      <c r="H70" s="635"/>
      <c r="I70" s="635"/>
      <c r="J70" s="635"/>
      <c r="K70" s="531"/>
      <c r="L70" s="531"/>
      <c r="M70" s="531"/>
      <c r="N70" s="531"/>
      <c r="O70" s="531"/>
      <c r="P70" s="531"/>
      <c r="Q70" s="447"/>
      <c r="R70" s="449"/>
      <c r="S70" s="447"/>
      <c r="T70" s="449"/>
      <c r="U70" s="447"/>
      <c r="V70" s="449"/>
      <c r="W70" s="447"/>
      <c r="X70" s="449"/>
      <c r="Y70" s="447"/>
      <c r="Z70" s="449"/>
      <c r="AA70" s="447"/>
      <c r="AB70" s="449"/>
      <c r="AC70" s="447"/>
      <c r="AD70" s="449"/>
      <c r="AE70" s="2"/>
      <c r="AF70" s="169"/>
      <c r="AH70" s="522">
        <f t="shared" si="0"/>
        <v>0</v>
      </c>
      <c r="AI70" s="522"/>
      <c r="AJ70" s="522">
        <f t="shared" si="1"/>
        <v>0</v>
      </c>
      <c r="AK70" s="522"/>
      <c r="AL70" s="522">
        <f t="shared" si="2"/>
        <v>0</v>
      </c>
      <c r="AM70" s="522"/>
      <c r="AN70" s="522">
        <f t="shared" si="3"/>
        <v>0</v>
      </c>
      <c r="AO70" s="522">
        <f t="shared" si="4"/>
        <v>0</v>
      </c>
      <c r="AP70" s="599"/>
      <c r="AQ70" s="522">
        <f t="shared" si="5"/>
        <v>0</v>
      </c>
      <c r="AR70" s="522"/>
      <c r="AS70" s="522">
        <f t="shared" si="6"/>
        <v>0</v>
      </c>
      <c r="AT70" s="522"/>
      <c r="AU70" s="522">
        <f t="shared" si="7"/>
        <v>0</v>
      </c>
      <c r="AV70" s="522"/>
      <c r="AW70" s="522">
        <f t="shared" si="8"/>
        <v>0</v>
      </c>
      <c r="AX70" s="522"/>
      <c r="AY70" s="599"/>
      <c r="AZ70" s="115">
        <f t="shared" si="9"/>
        <v>0</v>
      </c>
      <c r="BA70" s="125" t="str">
        <f>IF(AZ70=0,"", IF(SUM($AZ$53:AZ70)=1,BB70, IF($AZ$98&gt;SUM($AZ$53:AZ70),_xlfn.CONCAT(", ",BB70), IF($AZ$98=SUM($AZ$53:AZ70),_xlfn.CONCAT(" y ",BB70,".")))))</f>
        <v/>
      </c>
      <c r="BB70" s="115">
        <v>18</v>
      </c>
      <c r="BD70" s="115" t="b">
        <f t="shared" si="10"/>
        <v>0</v>
      </c>
      <c r="BE70" s="115" t="str">
        <f t="shared" si="11"/>
        <v/>
      </c>
      <c r="BF70" s="115">
        <f t="shared" si="12"/>
        <v>0</v>
      </c>
      <c r="BG70" s="121" t="b">
        <f t="shared" si="13"/>
        <v>0</v>
      </c>
      <c r="BH70" s="122" t="str">
        <f t="shared" si="14"/>
        <v/>
      </c>
      <c r="BI70" s="121">
        <f t="shared" si="15"/>
        <v>0</v>
      </c>
      <c r="BJ70" s="121" t="b">
        <f t="shared" si="16"/>
        <v>0</v>
      </c>
      <c r="BK70" s="121">
        <f t="shared" si="17"/>
        <v>0</v>
      </c>
      <c r="BM70" s="518">
        <f t="shared" si="18"/>
        <v>0</v>
      </c>
      <c r="BN70" s="518"/>
      <c r="BP70" s="518">
        <f t="shared" si="20"/>
        <v>0</v>
      </c>
      <c r="BQ70" s="518"/>
      <c r="BS70" s="518">
        <f t="shared" si="19"/>
        <v>0</v>
      </c>
      <c r="BT70" s="518"/>
    </row>
    <row r="71" spans="1:72" s="38" customFormat="1" ht="15" customHeight="1">
      <c r="A71" s="18"/>
      <c r="B71" s="3"/>
      <c r="C71" s="48" t="s">
        <v>5019</v>
      </c>
      <c r="D71" s="635"/>
      <c r="E71" s="635"/>
      <c r="F71" s="635"/>
      <c r="G71" s="635"/>
      <c r="H71" s="635"/>
      <c r="I71" s="635"/>
      <c r="J71" s="635"/>
      <c r="K71" s="531"/>
      <c r="L71" s="531"/>
      <c r="M71" s="531"/>
      <c r="N71" s="531"/>
      <c r="O71" s="531"/>
      <c r="P71" s="531"/>
      <c r="Q71" s="447"/>
      <c r="R71" s="449"/>
      <c r="S71" s="447"/>
      <c r="T71" s="449"/>
      <c r="U71" s="447"/>
      <c r="V71" s="449"/>
      <c r="W71" s="447"/>
      <c r="X71" s="449"/>
      <c r="Y71" s="447"/>
      <c r="Z71" s="449"/>
      <c r="AA71" s="447"/>
      <c r="AB71" s="449"/>
      <c r="AC71" s="447"/>
      <c r="AD71" s="449"/>
      <c r="AE71" s="2"/>
      <c r="AF71" s="169"/>
      <c r="AH71" s="522">
        <f t="shared" si="0"/>
        <v>0</v>
      </c>
      <c r="AI71" s="522"/>
      <c r="AJ71" s="522">
        <f t="shared" si="1"/>
        <v>0</v>
      </c>
      <c r="AK71" s="522"/>
      <c r="AL71" s="522">
        <f t="shared" si="2"/>
        <v>0</v>
      </c>
      <c r="AM71" s="522"/>
      <c r="AN71" s="522">
        <f t="shared" si="3"/>
        <v>0</v>
      </c>
      <c r="AO71" s="522">
        <f t="shared" si="4"/>
        <v>0</v>
      </c>
      <c r="AP71" s="599"/>
      <c r="AQ71" s="522">
        <f t="shared" si="5"/>
        <v>0</v>
      </c>
      <c r="AR71" s="522"/>
      <c r="AS71" s="522">
        <f t="shared" si="6"/>
        <v>0</v>
      </c>
      <c r="AT71" s="522"/>
      <c r="AU71" s="522">
        <f t="shared" si="7"/>
        <v>0</v>
      </c>
      <c r="AV71" s="522"/>
      <c r="AW71" s="522">
        <f t="shared" si="8"/>
        <v>0</v>
      </c>
      <c r="AX71" s="522"/>
      <c r="AY71" s="599"/>
      <c r="AZ71" s="115">
        <f t="shared" si="9"/>
        <v>0</v>
      </c>
      <c r="BA71" s="125" t="str">
        <f>IF(AZ71=0,"", IF(SUM($AZ$53:AZ71)=1,BB71, IF($AZ$98&gt;SUM($AZ$53:AZ71),_xlfn.CONCAT(", ",BB71), IF($AZ$98=SUM($AZ$53:AZ71),_xlfn.CONCAT(" y ",BB71,".")))))</f>
        <v/>
      </c>
      <c r="BB71" s="115">
        <v>19</v>
      </c>
      <c r="BD71" s="115" t="b">
        <f t="shared" si="10"/>
        <v>0</v>
      </c>
      <c r="BE71" s="115" t="str">
        <f t="shared" si="11"/>
        <v/>
      </c>
      <c r="BF71" s="115">
        <f t="shared" si="12"/>
        <v>0</v>
      </c>
      <c r="BG71" s="121" t="b">
        <f t="shared" si="13"/>
        <v>0</v>
      </c>
      <c r="BH71" s="122" t="str">
        <f t="shared" si="14"/>
        <v/>
      </c>
      <c r="BI71" s="121">
        <f t="shared" si="15"/>
        <v>0</v>
      </c>
      <c r="BJ71" s="121" t="b">
        <f t="shared" si="16"/>
        <v>0</v>
      </c>
      <c r="BK71" s="121">
        <f t="shared" si="17"/>
        <v>0</v>
      </c>
      <c r="BM71" s="518">
        <f t="shared" si="18"/>
        <v>0</v>
      </c>
      <c r="BN71" s="518"/>
      <c r="BP71" s="518">
        <f t="shared" si="20"/>
        <v>0</v>
      </c>
      <c r="BQ71" s="518"/>
      <c r="BS71" s="518">
        <f t="shared" si="19"/>
        <v>0</v>
      </c>
      <c r="BT71" s="518"/>
    </row>
    <row r="72" spans="1:72" s="38" customFormat="1" ht="15" customHeight="1">
      <c r="A72" s="18"/>
      <c r="B72" s="3"/>
      <c r="C72" s="48" t="s">
        <v>5020</v>
      </c>
      <c r="D72" s="635"/>
      <c r="E72" s="635"/>
      <c r="F72" s="635"/>
      <c r="G72" s="635"/>
      <c r="H72" s="635"/>
      <c r="I72" s="635"/>
      <c r="J72" s="635"/>
      <c r="K72" s="531"/>
      <c r="L72" s="531"/>
      <c r="M72" s="531"/>
      <c r="N72" s="531"/>
      <c r="O72" s="531"/>
      <c r="P72" s="531"/>
      <c r="Q72" s="447"/>
      <c r="R72" s="449"/>
      <c r="S72" s="447"/>
      <c r="T72" s="449"/>
      <c r="U72" s="447"/>
      <c r="V72" s="449"/>
      <c r="W72" s="447"/>
      <c r="X72" s="449"/>
      <c r="Y72" s="447"/>
      <c r="Z72" s="449"/>
      <c r="AA72" s="447"/>
      <c r="AB72" s="449"/>
      <c r="AC72" s="447"/>
      <c r="AD72" s="449"/>
      <c r="AE72" s="2"/>
      <c r="AF72" s="169"/>
      <c r="AH72" s="522">
        <f t="shared" si="0"/>
        <v>0</v>
      </c>
      <c r="AI72" s="522"/>
      <c r="AJ72" s="522">
        <f t="shared" si="1"/>
        <v>0</v>
      </c>
      <c r="AK72" s="522"/>
      <c r="AL72" s="522">
        <f t="shared" si="2"/>
        <v>0</v>
      </c>
      <c r="AM72" s="522"/>
      <c r="AN72" s="522">
        <f t="shared" si="3"/>
        <v>0</v>
      </c>
      <c r="AO72" s="522">
        <f t="shared" si="4"/>
        <v>0</v>
      </c>
      <c r="AP72" s="599"/>
      <c r="AQ72" s="522">
        <f t="shared" si="5"/>
        <v>0</v>
      </c>
      <c r="AR72" s="522"/>
      <c r="AS72" s="522">
        <f t="shared" si="6"/>
        <v>0</v>
      </c>
      <c r="AT72" s="522"/>
      <c r="AU72" s="522">
        <f t="shared" si="7"/>
        <v>0</v>
      </c>
      <c r="AV72" s="522"/>
      <c r="AW72" s="522">
        <f t="shared" si="8"/>
        <v>0</v>
      </c>
      <c r="AX72" s="522"/>
      <c r="AY72" s="599"/>
      <c r="AZ72" s="115">
        <f t="shared" si="9"/>
        <v>0</v>
      </c>
      <c r="BA72" s="125" t="str">
        <f>IF(AZ72=0,"", IF(SUM($AZ$53:AZ72)=1,BB72, IF($AZ$98&gt;SUM($AZ$53:AZ72),_xlfn.CONCAT(", ",BB72), IF($AZ$98=SUM($AZ$53:AZ72),_xlfn.CONCAT(" y ",BB72,".")))))</f>
        <v/>
      </c>
      <c r="BB72" s="115">
        <v>20</v>
      </c>
      <c r="BD72" s="115" t="b">
        <f t="shared" si="10"/>
        <v>0</v>
      </c>
      <c r="BE72" s="115" t="str">
        <f t="shared" si="11"/>
        <v/>
      </c>
      <c r="BF72" s="115">
        <f t="shared" si="12"/>
        <v>0</v>
      </c>
      <c r="BG72" s="121" t="b">
        <f t="shared" si="13"/>
        <v>0</v>
      </c>
      <c r="BH72" s="122" t="str">
        <f t="shared" si="14"/>
        <v/>
      </c>
      <c r="BI72" s="121">
        <f t="shared" si="15"/>
        <v>0</v>
      </c>
      <c r="BJ72" s="121" t="b">
        <f t="shared" si="16"/>
        <v>0</v>
      </c>
      <c r="BK72" s="121">
        <f t="shared" si="17"/>
        <v>0</v>
      </c>
      <c r="BM72" s="518">
        <f t="shared" si="18"/>
        <v>0</v>
      </c>
      <c r="BN72" s="518"/>
      <c r="BP72" s="518">
        <f t="shared" si="20"/>
        <v>0</v>
      </c>
      <c r="BQ72" s="518"/>
      <c r="BS72" s="518">
        <f t="shared" si="19"/>
        <v>0</v>
      </c>
      <c r="BT72" s="518"/>
    </row>
    <row r="73" spans="1:72" s="38" customFormat="1" ht="15" customHeight="1">
      <c r="A73" s="18"/>
      <c r="B73" s="3"/>
      <c r="C73" s="48" t="s">
        <v>5021</v>
      </c>
      <c r="D73" s="635"/>
      <c r="E73" s="635"/>
      <c r="F73" s="635"/>
      <c r="G73" s="635"/>
      <c r="H73" s="635"/>
      <c r="I73" s="635"/>
      <c r="J73" s="635"/>
      <c r="K73" s="531"/>
      <c r="L73" s="531"/>
      <c r="M73" s="531"/>
      <c r="N73" s="531"/>
      <c r="O73" s="531"/>
      <c r="P73" s="531"/>
      <c r="Q73" s="447"/>
      <c r="R73" s="449"/>
      <c r="S73" s="447"/>
      <c r="T73" s="449"/>
      <c r="U73" s="447"/>
      <c r="V73" s="449"/>
      <c r="W73" s="447"/>
      <c r="X73" s="449"/>
      <c r="Y73" s="447"/>
      <c r="Z73" s="449"/>
      <c r="AA73" s="447"/>
      <c r="AB73" s="449"/>
      <c r="AC73" s="447"/>
      <c r="AD73" s="449"/>
      <c r="AE73" s="2"/>
      <c r="AF73" s="169"/>
      <c r="AH73" s="522">
        <f t="shared" si="0"/>
        <v>0</v>
      </c>
      <c r="AI73" s="522"/>
      <c r="AJ73" s="522">
        <f t="shared" si="1"/>
        <v>0</v>
      </c>
      <c r="AK73" s="522"/>
      <c r="AL73" s="522">
        <f t="shared" si="2"/>
        <v>0</v>
      </c>
      <c r="AM73" s="522"/>
      <c r="AN73" s="522">
        <f t="shared" si="3"/>
        <v>0</v>
      </c>
      <c r="AO73" s="522">
        <f t="shared" si="4"/>
        <v>0</v>
      </c>
      <c r="AP73" s="599"/>
      <c r="AQ73" s="522">
        <f t="shared" si="5"/>
        <v>0</v>
      </c>
      <c r="AR73" s="522"/>
      <c r="AS73" s="522">
        <f t="shared" si="6"/>
        <v>0</v>
      </c>
      <c r="AT73" s="522"/>
      <c r="AU73" s="522">
        <f t="shared" si="7"/>
        <v>0</v>
      </c>
      <c r="AV73" s="522"/>
      <c r="AW73" s="522">
        <f t="shared" si="8"/>
        <v>0</v>
      </c>
      <c r="AX73" s="522"/>
      <c r="AY73" s="599"/>
      <c r="AZ73" s="115">
        <f t="shared" si="9"/>
        <v>0</v>
      </c>
      <c r="BA73" s="125" t="str">
        <f>IF(AZ73=0,"", IF(SUM($AZ$53:AZ73)=1,BB73, IF($AZ$98&gt;SUM($AZ$53:AZ73),_xlfn.CONCAT(", ",BB73), IF($AZ$98=SUM($AZ$53:AZ73),_xlfn.CONCAT(" y ",BB73,".")))))</f>
        <v/>
      </c>
      <c r="BB73" s="115">
        <v>21</v>
      </c>
      <c r="BD73" s="115" t="b">
        <f t="shared" si="10"/>
        <v>0</v>
      </c>
      <c r="BE73" s="115" t="str">
        <f t="shared" si="11"/>
        <v/>
      </c>
      <c r="BF73" s="115">
        <f t="shared" si="12"/>
        <v>0</v>
      </c>
      <c r="BG73" s="121" t="b">
        <f t="shared" si="13"/>
        <v>0</v>
      </c>
      <c r="BH73" s="122" t="str">
        <f t="shared" si="14"/>
        <v/>
      </c>
      <c r="BI73" s="121">
        <f t="shared" si="15"/>
        <v>0</v>
      </c>
      <c r="BJ73" s="121" t="b">
        <f t="shared" si="16"/>
        <v>0</v>
      </c>
      <c r="BK73" s="121">
        <f t="shared" si="17"/>
        <v>0</v>
      </c>
      <c r="BM73" s="518">
        <f t="shared" si="18"/>
        <v>0</v>
      </c>
      <c r="BN73" s="518"/>
      <c r="BP73" s="518">
        <f t="shared" si="20"/>
        <v>0</v>
      </c>
      <c r="BQ73" s="518"/>
      <c r="BS73" s="518">
        <f t="shared" si="19"/>
        <v>0</v>
      </c>
      <c r="BT73" s="518"/>
    </row>
    <row r="74" spans="1:72" s="38" customFormat="1" ht="15" customHeight="1">
      <c r="A74" s="18"/>
      <c r="B74" s="3"/>
      <c r="C74" s="48" t="s">
        <v>5022</v>
      </c>
      <c r="D74" s="635"/>
      <c r="E74" s="635"/>
      <c r="F74" s="635"/>
      <c r="G74" s="635"/>
      <c r="H74" s="635"/>
      <c r="I74" s="635"/>
      <c r="J74" s="635"/>
      <c r="K74" s="531"/>
      <c r="L74" s="531"/>
      <c r="M74" s="531"/>
      <c r="N74" s="531"/>
      <c r="O74" s="531"/>
      <c r="P74" s="531"/>
      <c r="Q74" s="447"/>
      <c r="R74" s="449"/>
      <c r="S74" s="447"/>
      <c r="T74" s="449"/>
      <c r="U74" s="447"/>
      <c r="V74" s="449"/>
      <c r="W74" s="447"/>
      <c r="X74" s="449"/>
      <c r="Y74" s="447"/>
      <c r="Z74" s="449"/>
      <c r="AA74" s="447"/>
      <c r="AB74" s="449"/>
      <c r="AC74" s="447"/>
      <c r="AD74" s="449"/>
      <c r="AE74" s="2"/>
      <c r="AF74" s="169"/>
      <c r="AH74" s="522">
        <f t="shared" si="0"/>
        <v>0</v>
      </c>
      <c r="AI74" s="522"/>
      <c r="AJ74" s="522">
        <f t="shared" si="1"/>
        <v>0</v>
      </c>
      <c r="AK74" s="522"/>
      <c r="AL74" s="522">
        <f t="shared" si="2"/>
        <v>0</v>
      </c>
      <c r="AM74" s="522"/>
      <c r="AN74" s="522">
        <f t="shared" si="3"/>
        <v>0</v>
      </c>
      <c r="AO74" s="522">
        <f t="shared" si="4"/>
        <v>0</v>
      </c>
      <c r="AP74" s="599"/>
      <c r="AQ74" s="522">
        <f t="shared" si="5"/>
        <v>0</v>
      </c>
      <c r="AR74" s="522"/>
      <c r="AS74" s="522">
        <f t="shared" si="6"/>
        <v>0</v>
      </c>
      <c r="AT74" s="522"/>
      <c r="AU74" s="522">
        <f t="shared" si="7"/>
        <v>0</v>
      </c>
      <c r="AV74" s="522"/>
      <c r="AW74" s="522">
        <f t="shared" si="8"/>
        <v>0</v>
      </c>
      <c r="AX74" s="522"/>
      <c r="AY74" s="599"/>
      <c r="AZ74" s="115">
        <f t="shared" si="9"/>
        <v>0</v>
      </c>
      <c r="BA74" s="125" t="str">
        <f>IF(AZ74=0,"", IF(SUM($AZ$53:AZ74)=1,BB74, IF($AZ$98&gt;SUM($AZ$53:AZ74),_xlfn.CONCAT(", ",BB74), IF($AZ$98=SUM($AZ$53:AZ74),_xlfn.CONCAT(" y ",BB74,".")))))</f>
        <v/>
      </c>
      <c r="BB74" s="115">
        <v>22</v>
      </c>
      <c r="BD74" s="115" t="b">
        <f t="shared" si="10"/>
        <v>0</v>
      </c>
      <c r="BE74" s="115" t="str">
        <f t="shared" si="11"/>
        <v/>
      </c>
      <c r="BF74" s="115">
        <f t="shared" si="12"/>
        <v>0</v>
      </c>
      <c r="BG74" s="121" t="b">
        <f t="shared" si="13"/>
        <v>0</v>
      </c>
      <c r="BH74" s="122" t="str">
        <f t="shared" si="14"/>
        <v/>
      </c>
      <c r="BI74" s="121">
        <f t="shared" si="15"/>
        <v>0</v>
      </c>
      <c r="BJ74" s="121" t="b">
        <f t="shared" si="16"/>
        <v>0</v>
      </c>
      <c r="BK74" s="121">
        <f t="shared" si="17"/>
        <v>0</v>
      </c>
      <c r="BM74" s="518">
        <f t="shared" si="18"/>
        <v>0</v>
      </c>
      <c r="BN74" s="518"/>
      <c r="BP74" s="518">
        <f t="shared" si="20"/>
        <v>0</v>
      </c>
      <c r="BQ74" s="518"/>
      <c r="BS74" s="518">
        <f t="shared" si="19"/>
        <v>0</v>
      </c>
      <c r="BT74" s="518"/>
    </row>
    <row r="75" spans="1:72" s="38" customFormat="1" ht="15" customHeight="1">
      <c r="A75" s="18"/>
      <c r="B75" s="3"/>
      <c r="C75" s="48" t="s">
        <v>5023</v>
      </c>
      <c r="D75" s="635"/>
      <c r="E75" s="635"/>
      <c r="F75" s="635"/>
      <c r="G75" s="635"/>
      <c r="H75" s="635"/>
      <c r="I75" s="635"/>
      <c r="J75" s="635"/>
      <c r="K75" s="531"/>
      <c r="L75" s="531"/>
      <c r="M75" s="531"/>
      <c r="N75" s="531"/>
      <c r="O75" s="531"/>
      <c r="P75" s="531"/>
      <c r="Q75" s="447"/>
      <c r="R75" s="449"/>
      <c r="S75" s="447"/>
      <c r="T75" s="449"/>
      <c r="U75" s="447"/>
      <c r="V75" s="449"/>
      <c r="W75" s="447"/>
      <c r="X75" s="449"/>
      <c r="Y75" s="447"/>
      <c r="Z75" s="449"/>
      <c r="AA75" s="447"/>
      <c r="AB75" s="449"/>
      <c r="AC75" s="447"/>
      <c r="AD75" s="449"/>
      <c r="AE75" s="2"/>
      <c r="AF75" s="169"/>
      <c r="AH75" s="522">
        <f t="shared" si="0"/>
        <v>0</v>
      </c>
      <c r="AI75" s="522"/>
      <c r="AJ75" s="522">
        <f t="shared" si="1"/>
        <v>0</v>
      </c>
      <c r="AK75" s="522"/>
      <c r="AL75" s="522">
        <f t="shared" si="2"/>
        <v>0</v>
      </c>
      <c r="AM75" s="522"/>
      <c r="AN75" s="522">
        <f t="shared" si="3"/>
        <v>0</v>
      </c>
      <c r="AO75" s="522">
        <f t="shared" si="4"/>
        <v>0</v>
      </c>
      <c r="AP75" s="599"/>
      <c r="AQ75" s="522">
        <f t="shared" si="5"/>
        <v>0</v>
      </c>
      <c r="AR75" s="522"/>
      <c r="AS75" s="522">
        <f t="shared" si="6"/>
        <v>0</v>
      </c>
      <c r="AT75" s="522"/>
      <c r="AU75" s="522">
        <f t="shared" si="7"/>
        <v>0</v>
      </c>
      <c r="AV75" s="522"/>
      <c r="AW75" s="522">
        <f t="shared" si="8"/>
        <v>0</v>
      </c>
      <c r="AX75" s="522"/>
      <c r="AY75" s="599"/>
      <c r="AZ75" s="115">
        <f t="shared" si="9"/>
        <v>0</v>
      </c>
      <c r="BA75" s="125" t="str">
        <f>IF(AZ75=0,"", IF(SUM($AZ$53:AZ75)=1,BB75, IF($AZ$98&gt;SUM($AZ$53:AZ75),_xlfn.CONCAT(", ",BB75), IF($AZ$98=SUM($AZ$53:AZ75),_xlfn.CONCAT(" y ",BB75,".")))))</f>
        <v/>
      </c>
      <c r="BB75" s="115">
        <v>23</v>
      </c>
      <c r="BD75" s="115" t="b">
        <f t="shared" si="10"/>
        <v>0</v>
      </c>
      <c r="BE75" s="115" t="str">
        <f t="shared" si="11"/>
        <v/>
      </c>
      <c r="BF75" s="115">
        <f t="shared" si="12"/>
        <v>0</v>
      </c>
      <c r="BG75" s="121" t="b">
        <f t="shared" si="13"/>
        <v>0</v>
      </c>
      <c r="BH75" s="122" t="str">
        <f t="shared" si="14"/>
        <v/>
      </c>
      <c r="BI75" s="121">
        <f t="shared" si="15"/>
        <v>0</v>
      </c>
      <c r="BJ75" s="121" t="b">
        <f t="shared" si="16"/>
        <v>0</v>
      </c>
      <c r="BK75" s="121">
        <f t="shared" si="17"/>
        <v>0</v>
      </c>
      <c r="BM75" s="518">
        <f t="shared" si="18"/>
        <v>0</v>
      </c>
      <c r="BN75" s="518"/>
      <c r="BP75" s="518">
        <f t="shared" si="20"/>
        <v>0</v>
      </c>
      <c r="BQ75" s="518"/>
      <c r="BS75" s="518">
        <f t="shared" si="19"/>
        <v>0</v>
      </c>
      <c r="BT75" s="518"/>
    </row>
    <row r="76" spans="1:72" s="38" customFormat="1" ht="15" customHeight="1">
      <c r="A76" s="18"/>
      <c r="B76" s="3"/>
      <c r="C76" s="48" t="s">
        <v>5024</v>
      </c>
      <c r="D76" s="635"/>
      <c r="E76" s="635"/>
      <c r="F76" s="635"/>
      <c r="G76" s="635"/>
      <c r="H76" s="635"/>
      <c r="I76" s="635"/>
      <c r="J76" s="635"/>
      <c r="K76" s="531"/>
      <c r="L76" s="531"/>
      <c r="M76" s="531"/>
      <c r="N76" s="531"/>
      <c r="O76" s="531"/>
      <c r="P76" s="531"/>
      <c r="Q76" s="447"/>
      <c r="R76" s="449"/>
      <c r="S76" s="447"/>
      <c r="T76" s="449"/>
      <c r="U76" s="447"/>
      <c r="V76" s="449"/>
      <c r="W76" s="447"/>
      <c r="X76" s="449"/>
      <c r="Y76" s="447"/>
      <c r="Z76" s="449"/>
      <c r="AA76" s="447"/>
      <c r="AB76" s="449"/>
      <c r="AC76" s="447"/>
      <c r="AD76" s="449"/>
      <c r="AE76" s="2"/>
      <c r="AF76" s="169"/>
      <c r="AH76" s="522">
        <f t="shared" si="0"/>
        <v>0</v>
      </c>
      <c r="AI76" s="522"/>
      <c r="AJ76" s="522">
        <f t="shared" si="1"/>
        <v>0</v>
      </c>
      <c r="AK76" s="522"/>
      <c r="AL76" s="522">
        <f t="shared" si="2"/>
        <v>0</v>
      </c>
      <c r="AM76" s="522"/>
      <c r="AN76" s="522">
        <f t="shared" si="3"/>
        <v>0</v>
      </c>
      <c r="AO76" s="522">
        <f t="shared" si="4"/>
        <v>0</v>
      </c>
      <c r="AP76" s="599"/>
      <c r="AQ76" s="522">
        <f t="shared" si="5"/>
        <v>0</v>
      </c>
      <c r="AR76" s="522"/>
      <c r="AS76" s="522">
        <f t="shared" si="6"/>
        <v>0</v>
      </c>
      <c r="AT76" s="522"/>
      <c r="AU76" s="522">
        <f t="shared" si="7"/>
        <v>0</v>
      </c>
      <c r="AV76" s="522"/>
      <c r="AW76" s="522">
        <f t="shared" si="8"/>
        <v>0</v>
      </c>
      <c r="AX76" s="522"/>
      <c r="AY76" s="599"/>
      <c r="AZ76" s="115">
        <f t="shared" si="9"/>
        <v>0</v>
      </c>
      <c r="BA76" s="125" t="str">
        <f>IF(AZ76=0,"", IF(SUM($AZ$53:AZ76)=1,BB76, IF($AZ$98&gt;SUM($AZ$53:AZ76),_xlfn.CONCAT(", ",BB76), IF($AZ$98=SUM($AZ$53:AZ76),_xlfn.CONCAT(" y ",BB76,".")))))</f>
        <v/>
      </c>
      <c r="BB76" s="115">
        <v>24</v>
      </c>
      <c r="BD76" s="115" t="b">
        <f t="shared" si="10"/>
        <v>0</v>
      </c>
      <c r="BE76" s="115" t="str">
        <f t="shared" si="11"/>
        <v/>
      </c>
      <c r="BF76" s="115">
        <f t="shared" si="12"/>
        <v>0</v>
      </c>
      <c r="BG76" s="121" t="b">
        <f t="shared" si="13"/>
        <v>0</v>
      </c>
      <c r="BH76" s="122" t="str">
        <f t="shared" si="14"/>
        <v/>
      </c>
      <c r="BI76" s="121">
        <f t="shared" si="15"/>
        <v>0</v>
      </c>
      <c r="BJ76" s="121" t="b">
        <f t="shared" si="16"/>
        <v>0</v>
      </c>
      <c r="BK76" s="121">
        <f t="shared" si="17"/>
        <v>0</v>
      </c>
      <c r="BM76" s="518">
        <f t="shared" si="18"/>
        <v>0</v>
      </c>
      <c r="BN76" s="518"/>
      <c r="BP76" s="518">
        <f t="shared" si="20"/>
        <v>0</v>
      </c>
      <c r="BQ76" s="518"/>
      <c r="BS76" s="518">
        <f t="shared" si="19"/>
        <v>0</v>
      </c>
      <c r="BT76" s="518"/>
    </row>
    <row r="77" spans="1:72" s="38" customFormat="1" ht="15" customHeight="1">
      <c r="A77" s="18"/>
      <c r="B77" s="3"/>
      <c r="C77" s="48" t="s">
        <v>5025</v>
      </c>
      <c r="D77" s="635"/>
      <c r="E77" s="635"/>
      <c r="F77" s="635"/>
      <c r="G77" s="635"/>
      <c r="H77" s="635"/>
      <c r="I77" s="635"/>
      <c r="J77" s="635"/>
      <c r="K77" s="531"/>
      <c r="L77" s="531"/>
      <c r="M77" s="531"/>
      <c r="N77" s="531"/>
      <c r="O77" s="531"/>
      <c r="P77" s="531"/>
      <c r="Q77" s="447"/>
      <c r="R77" s="449"/>
      <c r="S77" s="447"/>
      <c r="T77" s="449"/>
      <c r="U77" s="447"/>
      <c r="V77" s="449"/>
      <c r="W77" s="447"/>
      <c r="X77" s="449"/>
      <c r="Y77" s="447"/>
      <c r="Z77" s="449"/>
      <c r="AA77" s="447"/>
      <c r="AB77" s="449"/>
      <c r="AC77" s="447"/>
      <c r="AD77" s="449"/>
      <c r="AE77" s="2"/>
      <c r="AF77" s="169"/>
      <c r="AH77" s="522">
        <f t="shared" si="0"/>
        <v>0</v>
      </c>
      <c r="AI77" s="522"/>
      <c r="AJ77" s="522">
        <f t="shared" si="1"/>
        <v>0</v>
      </c>
      <c r="AK77" s="522"/>
      <c r="AL77" s="522">
        <f t="shared" si="2"/>
        <v>0</v>
      </c>
      <c r="AM77" s="522"/>
      <c r="AN77" s="522">
        <f t="shared" si="3"/>
        <v>0</v>
      </c>
      <c r="AO77" s="522">
        <f t="shared" si="4"/>
        <v>0</v>
      </c>
      <c r="AP77" s="599"/>
      <c r="AQ77" s="522">
        <f t="shared" si="5"/>
        <v>0</v>
      </c>
      <c r="AR77" s="522"/>
      <c r="AS77" s="522">
        <f t="shared" si="6"/>
        <v>0</v>
      </c>
      <c r="AT77" s="522"/>
      <c r="AU77" s="522">
        <f t="shared" si="7"/>
        <v>0</v>
      </c>
      <c r="AV77" s="522"/>
      <c r="AW77" s="522">
        <f t="shared" si="8"/>
        <v>0</v>
      </c>
      <c r="AX77" s="522"/>
      <c r="AY77" s="599"/>
      <c r="AZ77" s="115">
        <f t="shared" si="9"/>
        <v>0</v>
      </c>
      <c r="BA77" s="125" t="str">
        <f>IF(AZ77=0,"", IF(SUM($AZ$53:AZ77)=1,BB77, IF($AZ$98&gt;SUM($AZ$53:AZ77),_xlfn.CONCAT(", ",BB77), IF($AZ$98=SUM($AZ$53:AZ77),_xlfn.CONCAT(" y ",BB77,".")))))</f>
        <v/>
      </c>
      <c r="BB77" s="115">
        <v>25</v>
      </c>
      <c r="BD77" s="115" t="b">
        <f t="shared" si="10"/>
        <v>0</v>
      </c>
      <c r="BE77" s="115" t="str">
        <f t="shared" si="11"/>
        <v/>
      </c>
      <c r="BF77" s="115">
        <f t="shared" si="12"/>
        <v>0</v>
      </c>
      <c r="BG77" s="121" t="b">
        <f t="shared" si="13"/>
        <v>0</v>
      </c>
      <c r="BH77" s="122" t="str">
        <f t="shared" si="14"/>
        <v/>
      </c>
      <c r="BI77" s="121">
        <f t="shared" si="15"/>
        <v>0</v>
      </c>
      <c r="BJ77" s="121" t="b">
        <f t="shared" si="16"/>
        <v>0</v>
      </c>
      <c r="BK77" s="121">
        <f t="shared" si="17"/>
        <v>0</v>
      </c>
      <c r="BM77" s="518">
        <f t="shared" si="18"/>
        <v>0</v>
      </c>
      <c r="BN77" s="518"/>
      <c r="BP77" s="518">
        <f t="shared" si="20"/>
        <v>0</v>
      </c>
      <c r="BQ77" s="518"/>
      <c r="BS77" s="518">
        <f t="shared" si="19"/>
        <v>0</v>
      </c>
      <c r="BT77" s="518"/>
    </row>
    <row r="78" spans="1:72" s="38" customFormat="1" ht="15" customHeight="1">
      <c r="A78" s="18"/>
      <c r="B78" s="3"/>
      <c r="C78" s="48" t="s">
        <v>5026</v>
      </c>
      <c r="D78" s="635"/>
      <c r="E78" s="635"/>
      <c r="F78" s="635"/>
      <c r="G78" s="635"/>
      <c r="H78" s="635"/>
      <c r="I78" s="635"/>
      <c r="J78" s="635"/>
      <c r="K78" s="531"/>
      <c r="L78" s="531"/>
      <c r="M78" s="531"/>
      <c r="N78" s="531"/>
      <c r="O78" s="531"/>
      <c r="P78" s="531"/>
      <c r="Q78" s="447"/>
      <c r="R78" s="449"/>
      <c r="S78" s="447"/>
      <c r="T78" s="449"/>
      <c r="U78" s="447"/>
      <c r="V78" s="449"/>
      <c r="W78" s="447"/>
      <c r="X78" s="449"/>
      <c r="Y78" s="447"/>
      <c r="Z78" s="449"/>
      <c r="AA78" s="447"/>
      <c r="AB78" s="449"/>
      <c r="AC78" s="447"/>
      <c r="AD78" s="449"/>
      <c r="AE78" s="2"/>
      <c r="AF78" s="169"/>
      <c r="AH78" s="522">
        <f t="shared" si="0"/>
        <v>0</v>
      </c>
      <c r="AI78" s="522"/>
      <c r="AJ78" s="522">
        <f t="shared" si="1"/>
        <v>0</v>
      </c>
      <c r="AK78" s="522"/>
      <c r="AL78" s="522">
        <f t="shared" si="2"/>
        <v>0</v>
      </c>
      <c r="AM78" s="522"/>
      <c r="AN78" s="522">
        <f t="shared" si="3"/>
        <v>0</v>
      </c>
      <c r="AO78" s="522">
        <f t="shared" si="4"/>
        <v>0</v>
      </c>
      <c r="AP78" s="599"/>
      <c r="AQ78" s="522">
        <f t="shared" si="5"/>
        <v>0</v>
      </c>
      <c r="AR78" s="522"/>
      <c r="AS78" s="522">
        <f t="shared" si="6"/>
        <v>0</v>
      </c>
      <c r="AT78" s="522"/>
      <c r="AU78" s="522">
        <f t="shared" si="7"/>
        <v>0</v>
      </c>
      <c r="AV78" s="522"/>
      <c r="AW78" s="522">
        <f t="shared" si="8"/>
        <v>0</v>
      </c>
      <c r="AX78" s="522"/>
      <c r="AY78" s="599"/>
      <c r="AZ78" s="115">
        <f t="shared" si="9"/>
        <v>0</v>
      </c>
      <c r="BA78" s="125" t="str">
        <f>IF(AZ78=0,"", IF(SUM($AZ$53:AZ78)=1,BB78, IF($AZ$98&gt;SUM($AZ$53:AZ78),_xlfn.CONCAT(", ",BB78), IF($AZ$98=SUM($AZ$53:AZ78),_xlfn.CONCAT(" y ",BB78,".")))))</f>
        <v/>
      </c>
      <c r="BB78" s="115">
        <v>26</v>
      </c>
      <c r="BD78" s="115" t="b">
        <f t="shared" si="10"/>
        <v>0</v>
      </c>
      <c r="BE78" s="115" t="str">
        <f t="shared" si="11"/>
        <v/>
      </c>
      <c r="BF78" s="115">
        <f t="shared" si="12"/>
        <v>0</v>
      </c>
      <c r="BG78" s="121" t="b">
        <f t="shared" si="13"/>
        <v>0</v>
      </c>
      <c r="BH78" s="122" t="str">
        <f t="shared" si="14"/>
        <v/>
      </c>
      <c r="BI78" s="121">
        <f t="shared" si="15"/>
        <v>0</v>
      </c>
      <c r="BJ78" s="121" t="b">
        <f t="shared" si="16"/>
        <v>0</v>
      </c>
      <c r="BK78" s="121">
        <f t="shared" si="17"/>
        <v>0</v>
      </c>
      <c r="BM78" s="518">
        <f t="shared" si="18"/>
        <v>0</v>
      </c>
      <c r="BN78" s="518"/>
      <c r="BP78" s="518">
        <f t="shared" si="20"/>
        <v>0</v>
      </c>
      <c r="BQ78" s="518"/>
      <c r="BS78" s="518">
        <f t="shared" si="19"/>
        <v>0</v>
      </c>
      <c r="BT78" s="518"/>
    </row>
    <row r="79" spans="1:72" s="38" customFormat="1" ht="15" customHeight="1">
      <c r="A79" s="18"/>
      <c r="B79" s="3"/>
      <c r="C79" s="48" t="s">
        <v>5027</v>
      </c>
      <c r="D79" s="635"/>
      <c r="E79" s="635"/>
      <c r="F79" s="635"/>
      <c r="G79" s="635"/>
      <c r="H79" s="635"/>
      <c r="I79" s="635"/>
      <c r="J79" s="635"/>
      <c r="K79" s="531"/>
      <c r="L79" s="531"/>
      <c r="M79" s="531"/>
      <c r="N79" s="531"/>
      <c r="O79" s="531"/>
      <c r="P79" s="531"/>
      <c r="Q79" s="447"/>
      <c r="R79" s="449"/>
      <c r="S79" s="447"/>
      <c r="T79" s="449"/>
      <c r="U79" s="447"/>
      <c r="V79" s="449"/>
      <c r="W79" s="447"/>
      <c r="X79" s="449"/>
      <c r="Y79" s="447"/>
      <c r="Z79" s="449"/>
      <c r="AA79" s="447"/>
      <c r="AB79" s="449"/>
      <c r="AC79" s="447"/>
      <c r="AD79" s="449"/>
      <c r="AE79" s="2"/>
      <c r="AF79" s="169"/>
      <c r="AH79" s="522">
        <f t="shared" si="0"/>
        <v>0</v>
      </c>
      <c r="AI79" s="522"/>
      <c r="AJ79" s="522">
        <f t="shared" si="1"/>
        <v>0</v>
      </c>
      <c r="AK79" s="522"/>
      <c r="AL79" s="522">
        <f t="shared" si="2"/>
        <v>0</v>
      </c>
      <c r="AM79" s="522"/>
      <c r="AN79" s="522">
        <f t="shared" si="3"/>
        <v>0</v>
      </c>
      <c r="AO79" s="522">
        <f t="shared" si="4"/>
        <v>0</v>
      </c>
      <c r="AP79" s="599"/>
      <c r="AQ79" s="522">
        <f t="shared" si="5"/>
        <v>0</v>
      </c>
      <c r="AR79" s="522"/>
      <c r="AS79" s="522">
        <f t="shared" si="6"/>
        <v>0</v>
      </c>
      <c r="AT79" s="522"/>
      <c r="AU79" s="522">
        <f t="shared" si="7"/>
        <v>0</v>
      </c>
      <c r="AV79" s="522"/>
      <c r="AW79" s="522">
        <f t="shared" si="8"/>
        <v>0</v>
      </c>
      <c r="AX79" s="522"/>
      <c r="AY79" s="599"/>
      <c r="AZ79" s="115">
        <f t="shared" si="9"/>
        <v>0</v>
      </c>
      <c r="BA79" s="125" t="str">
        <f>IF(AZ79=0,"", IF(SUM($AZ$53:AZ79)=1,BB79, IF($AZ$98&gt;SUM($AZ$53:AZ79),_xlfn.CONCAT(", ",BB79), IF($AZ$98=SUM($AZ$53:AZ79),_xlfn.CONCAT(" y ",BB79,".")))))</f>
        <v/>
      </c>
      <c r="BB79" s="115">
        <v>27</v>
      </c>
      <c r="BD79" s="115" t="b">
        <f t="shared" si="10"/>
        <v>0</v>
      </c>
      <c r="BE79" s="115" t="str">
        <f t="shared" si="11"/>
        <v/>
      </c>
      <c r="BF79" s="115">
        <f t="shared" si="12"/>
        <v>0</v>
      </c>
      <c r="BG79" s="121" t="b">
        <f t="shared" si="13"/>
        <v>0</v>
      </c>
      <c r="BH79" s="122" t="str">
        <f t="shared" si="14"/>
        <v/>
      </c>
      <c r="BI79" s="121">
        <f t="shared" si="15"/>
        <v>0</v>
      </c>
      <c r="BJ79" s="121" t="b">
        <f t="shared" si="16"/>
        <v>0</v>
      </c>
      <c r="BK79" s="121">
        <f t="shared" si="17"/>
        <v>0</v>
      </c>
      <c r="BM79" s="518">
        <f t="shared" si="18"/>
        <v>0</v>
      </c>
      <c r="BN79" s="518"/>
      <c r="BP79" s="518">
        <f t="shared" si="20"/>
        <v>0</v>
      </c>
      <c r="BQ79" s="518"/>
      <c r="BS79" s="518">
        <f t="shared" si="19"/>
        <v>0</v>
      </c>
      <c r="BT79" s="518"/>
    </row>
    <row r="80" spans="1:72" s="38" customFormat="1" ht="15" customHeight="1">
      <c r="A80" s="18"/>
      <c r="B80" s="3"/>
      <c r="C80" s="48" t="s">
        <v>5028</v>
      </c>
      <c r="D80" s="635"/>
      <c r="E80" s="635"/>
      <c r="F80" s="635"/>
      <c r="G80" s="635"/>
      <c r="H80" s="635"/>
      <c r="I80" s="635"/>
      <c r="J80" s="635"/>
      <c r="K80" s="531"/>
      <c r="L80" s="531"/>
      <c r="M80" s="531"/>
      <c r="N80" s="531"/>
      <c r="O80" s="531"/>
      <c r="P80" s="531"/>
      <c r="Q80" s="447"/>
      <c r="R80" s="449"/>
      <c r="S80" s="447"/>
      <c r="T80" s="449"/>
      <c r="U80" s="447"/>
      <c r="V80" s="449"/>
      <c r="W80" s="447"/>
      <c r="X80" s="449"/>
      <c r="Y80" s="447"/>
      <c r="Z80" s="449"/>
      <c r="AA80" s="447"/>
      <c r="AB80" s="449"/>
      <c r="AC80" s="447"/>
      <c r="AD80" s="449"/>
      <c r="AE80" s="2"/>
      <c r="AF80" s="169"/>
      <c r="AH80" s="522">
        <f t="shared" si="0"/>
        <v>0</v>
      </c>
      <c r="AI80" s="522"/>
      <c r="AJ80" s="522">
        <f t="shared" si="1"/>
        <v>0</v>
      </c>
      <c r="AK80" s="522"/>
      <c r="AL80" s="522">
        <f t="shared" si="2"/>
        <v>0</v>
      </c>
      <c r="AM80" s="522"/>
      <c r="AN80" s="522">
        <f t="shared" si="3"/>
        <v>0</v>
      </c>
      <c r="AO80" s="522">
        <f t="shared" si="4"/>
        <v>0</v>
      </c>
      <c r="AP80" s="599"/>
      <c r="AQ80" s="522">
        <f t="shared" si="5"/>
        <v>0</v>
      </c>
      <c r="AR80" s="522"/>
      <c r="AS80" s="522">
        <f t="shared" si="6"/>
        <v>0</v>
      </c>
      <c r="AT80" s="522"/>
      <c r="AU80" s="522">
        <f t="shared" si="7"/>
        <v>0</v>
      </c>
      <c r="AV80" s="522"/>
      <c r="AW80" s="522">
        <f t="shared" si="8"/>
        <v>0</v>
      </c>
      <c r="AX80" s="522"/>
      <c r="AY80" s="599"/>
      <c r="AZ80" s="115">
        <f t="shared" si="9"/>
        <v>0</v>
      </c>
      <c r="BA80" s="125" t="str">
        <f>IF(AZ80=0,"", IF(SUM($AZ$53:AZ80)=1,BB80, IF($AZ$98&gt;SUM($AZ$53:AZ80),_xlfn.CONCAT(", ",BB80), IF($AZ$98=SUM($AZ$53:AZ80),_xlfn.CONCAT(" y ",BB80,".")))))</f>
        <v/>
      </c>
      <c r="BB80" s="115">
        <v>28</v>
      </c>
      <c r="BD80" s="115" t="b">
        <f t="shared" si="10"/>
        <v>0</v>
      </c>
      <c r="BE80" s="115" t="str">
        <f t="shared" si="11"/>
        <v/>
      </c>
      <c r="BF80" s="115">
        <f t="shared" si="12"/>
        <v>0</v>
      </c>
      <c r="BG80" s="121" t="b">
        <f t="shared" si="13"/>
        <v>0</v>
      </c>
      <c r="BH80" s="122" t="str">
        <f t="shared" si="14"/>
        <v/>
      </c>
      <c r="BI80" s="121">
        <f t="shared" si="15"/>
        <v>0</v>
      </c>
      <c r="BJ80" s="121" t="b">
        <f t="shared" si="16"/>
        <v>0</v>
      </c>
      <c r="BK80" s="121">
        <f t="shared" si="17"/>
        <v>0</v>
      </c>
      <c r="BM80" s="518">
        <f t="shared" si="18"/>
        <v>0</v>
      </c>
      <c r="BN80" s="518"/>
      <c r="BP80" s="518">
        <f t="shared" si="20"/>
        <v>0</v>
      </c>
      <c r="BQ80" s="518"/>
      <c r="BS80" s="518">
        <f t="shared" si="19"/>
        <v>0</v>
      </c>
      <c r="BT80" s="518"/>
    </row>
    <row r="81" spans="1:72" s="38" customFormat="1" ht="15" customHeight="1">
      <c r="A81" s="18"/>
      <c r="B81" s="3"/>
      <c r="C81" s="48" t="s">
        <v>5029</v>
      </c>
      <c r="D81" s="635"/>
      <c r="E81" s="635"/>
      <c r="F81" s="635"/>
      <c r="G81" s="635"/>
      <c r="H81" s="635"/>
      <c r="I81" s="635"/>
      <c r="J81" s="635"/>
      <c r="K81" s="531"/>
      <c r="L81" s="531"/>
      <c r="M81" s="531"/>
      <c r="N81" s="531"/>
      <c r="O81" s="531"/>
      <c r="P81" s="531"/>
      <c r="Q81" s="447"/>
      <c r="R81" s="449"/>
      <c r="S81" s="447"/>
      <c r="T81" s="449"/>
      <c r="U81" s="447"/>
      <c r="V81" s="449"/>
      <c r="W81" s="447"/>
      <c r="X81" s="449"/>
      <c r="Y81" s="447"/>
      <c r="Z81" s="449"/>
      <c r="AA81" s="447"/>
      <c r="AB81" s="449"/>
      <c r="AC81" s="447"/>
      <c r="AD81" s="449"/>
      <c r="AE81" s="2"/>
      <c r="AF81" s="169"/>
      <c r="AH81" s="522">
        <f t="shared" si="0"/>
        <v>0</v>
      </c>
      <c r="AI81" s="522"/>
      <c r="AJ81" s="522">
        <f t="shared" si="1"/>
        <v>0</v>
      </c>
      <c r="AK81" s="522"/>
      <c r="AL81" s="522">
        <f t="shared" si="2"/>
        <v>0</v>
      </c>
      <c r="AM81" s="522"/>
      <c r="AN81" s="522">
        <f t="shared" si="3"/>
        <v>0</v>
      </c>
      <c r="AO81" s="522">
        <f t="shared" si="4"/>
        <v>0</v>
      </c>
      <c r="AP81" s="599"/>
      <c r="AQ81" s="522">
        <f t="shared" si="5"/>
        <v>0</v>
      </c>
      <c r="AR81" s="522"/>
      <c r="AS81" s="522">
        <f t="shared" si="6"/>
        <v>0</v>
      </c>
      <c r="AT81" s="522"/>
      <c r="AU81" s="522">
        <f t="shared" si="7"/>
        <v>0</v>
      </c>
      <c r="AV81" s="522"/>
      <c r="AW81" s="522">
        <f t="shared" si="8"/>
        <v>0</v>
      </c>
      <c r="AX81" s="522"/>
      <c r="AY81" s="599"/>
      <c r="AZ81" s="115">
        <f t="shared" si="9"/>
        <v>0</v>
      </c>
      <c r="BA81" s="125" t="str">
        <f>IF(AZ81=0,"", IF(SUM($AZ$53:AZ81)=1,BB81, IF($AZ$98&gt;SUM($AZ$53:AZ81),_xlfn.CONCAT(", ",BB81), IF($AZ$98=SUM($AZ$53:AZ81),_xlfn.CONCAT(" y ",BB81,".")))))</f>
        <v/>
      </c>
      <c r="BB81" s="115">
        <v>29</v>
      </c>
      <c r="BD81" s="115" t="b">
        <f t="shared" si="10"/>
        <v>0</v>
      </c>
      <c r="BE81" s="115" t="str">
        <f t="shared" si="11"/>
        <v/>
      </c>
      <c r="BF81" s="115">
        <f t="shared" si="12"/>
        <v>0</v>
      </c>
      <c r="BG81" s="121" t="b">
        <f t="shared" si="13"/>
        <v>0</v>
      </c>
      <c r="BH81" s="122" t="str">
        <f t="shared" si="14"/>
        <v/>
      </c>
      <c r="BI81" s="121">
        <f t="shared" si="15"/>
        <v>0</v>
      </c>
      <c r="BJ81" s="121" t="b">
        <f t="shared" si="16"/>
        <v>0</v>
      </c>
      <c r="BK81" s="121">
        <f t="shared" si="17"/>
        <v>0</v>
      </c>
      <c r="BM81" s="518">
        <f t="shared" si="18"/>
        <v>0</v>
      </c>
      <c r="BN81" s="518"/>
      <c r="BP81" s="518">
        <f t="shared" si="20"/>
        <v>0</v>
      </c>
      <c r="BQ81" s="518"/>
      <c r="BS81" s="518">
        <f t="shared" si="19"/>
        <v>0</v>
      </c>
      <c r="BT81" s="518"/>
    </row>
    <row r="82" spans="1:72" s="38" customFormat="1" ht="15" customHeight="1">
      <c r="A82" s="18"/>
      <c r="B82" s="3"/>
      <c r="C82" s="48" t="s">
        <v>5030</v>
      </c>
      <c r="D82" s="635"/>
      <c r="E82" s="635"/>
      <c r="F82" s="635"/>
      <c r="G82" s="635"/>
      <c r="H82" s="635"/>
      <c r="I82" s="635"/>
      <c r="J82" s="635"/>
      <c r="K82" s="531"/>
      <c r="L82" s="531"/>
      <c r="M82" s="531"/>
      <c r="N82" s="531"/>
      <c r="O82" s="531"/>
      <c r="P82" s="531"/>
      <c r="Q82" s="447"/>
      <c r="R82" s="449"/>
      <c r="S82" s="447"/>
      <c r="T82" s="449"/>
      <c r="U82" s="447"/>
      <c r="V82" s="449"/>
      <c r="W82" s="447"/>
      <c r="X82" s="449"/>
      <c r="Y82" s="447"/>
      <c r="Z82" s="449"/>
      <c r="AA82" s="447"/>
      <c r="AB82" s="449"/>
      <c r="AC82" s="447"/>
      <c r="AD82" s="449"/>
      <c r="AE82" s="2"/>
      <c r="AF82" s="169"/>
      <c r="AH82" s="522">
        <f t="shared" si="0"/>
        <v>0</v>
      </c>
      <c r="AI82" s="522"/>
      <c r="AJ82" s="522">
        <f t="shared" si="1"/>
        <v>0</v>
      </c>
      <c r="AK82" s="522"/>
      <c r="AL82" s="522">
        <f t="shared" si="2"/>
        <v>0</v>
      </c>
      <c r="AM82" s="522"/>
      <c r="AN82" s="522">
        <f t="shared" si="3"/>
        <v>0</v>
      </c>
      <c r="AO82" s="522">
        <f t="shared" si="4"/>
        <v>0</v>
      </c>
      <c r="AP82" s="599"/>
      <c r="AQ82" s="522">
        <f t="shared" si="5"/>
        <v>0</v>
      </c>
      <c r="AR82" s="522"/>
      <c r="AS82" s="522">
        <f t="shared" si="6"/>
        <v>0</v>
      </c>
      <c r="AT82" s="522"/>
      <c r="AU82" s="522">
        <f t="shared" si="7"/>
        <v>0</v>
      </c>
      <c r="AV82" s="522"/>
      <c r="AW82" s="522">
        <f t="shared" si="8"/>
        <v>0</v>
      </c>
      <c r="AX82" s="522"/>
      <c r="AY82" s="599"/>
      <c r="AZ82" s="115">
        <f t="shared" si="9"/>
        <v>0</v>
      </c>
      <c r="BA82" s="125" t="str">
        <f>IF(AZ82=0,"", IF(SUM($AZ$53:AZ82)=1,BB82, IF($AZ$98&gt;SUM($AZ$53:AZ82),_xlfn.CONCAT(", ",BB82), IF($AZ$98=SUM($AZ$53:AZ82),_xlfn.CONCAT(" y ",BB82,".")))))</f>
        <v/>
      </c>
      <c r="BB82" s="115">
        <v>30</v>
      </c>
      <c r="BD82" s="115" t="b">
        <f t="shared" si="10"/>
        <v>0</v>
      </c>
      <c r="BE82" s="115" t="str">
        <f t="shared" si="11"/>
        <v/>
      </c>
      <c r="BF82" s="115">
        <f t="shared" si="12"/>
        <v>0</v>
      </c>
      <c r="BG82" s="121" t="b">
        <f t="shared" si="13"/>
        <v>0</v>
      </c>
      <c r="BH82" s="122" t="str">
        <f t="shared" si="14"/>
        <v/>
      </c>
      <c r="BI82" s="121">
        <f t="shared" si="15"/>
        <v>0</v>
      </c>
      <c r="BJ82" s="121" t="b">
        <f t="shared" si="16"/>
        <v>0</v>
      </c>
      <c r="BK82" s="121">
        <f t="shared" si="17"/>
        <v>0</v>
      </c>
      <c r="BM82" s="518">
        <f t="shared" si="18"/>
        <v>0</v>
      </c>
      <c r="BN82" s="518"/>
      <c r="BP82" s="518">
        <f t="shared" si="20"/>
        <v>0</v>
      </c>
      <c r="BQ82" s="518"/>
      <c r="BS82" s="518">
        <f t="shared" si="19"/>
        <v>0</v>
      </c>
      <c r="BT82" s="518"/>
    </row>
    <row r="83" spans="1:72" s="38" customFormat="1" ht="15" customHeight="1">
      <c r="A83" s="18"/>
      <c r="B83" s="3"/>
      <c r="C83" s="48" t="s">
        <v>5031</v>
      </c>
      <c r="D83" s="635"/>
      <c r="E83" s="635"/>
      <c r="F83" s="635"/>
      <c r="G83" s="635"/>
      <c r="H83" s="635"/>
      <c r="I83" s="635"/>
      <c r="J83" s="635"/>
      <c r="K83" s="531"/>
      <c r="L83" s="531"/>
      <c r="M83" s="531"/>
      <c r="N83" s="531"/>
      <c r="O83" s="531"/>
      <c r="P83" s="531"/>
      <c r="Q83" s="447"/>
      <c r="R83" s="449"/>
      <c r="S83" s="447"/>
      <c r="T83" s="449"/>
      <c r="U83" s="447"/>
      <c r="V83" s="449"/>
      <c r="W83" s="447"/>
      <c r="X83" s="449"/>
      <c r="Y83" s="447"/>
      <c r="Z83" s="449"/>
      <c r="AA83" s="447"/>
      <c r="AB83" s="449"/>
      <c r="AC83" s="447"/>
      <c r="AD83" s="449"/>
      <c r="AE83" s="2"/>
      <c r="AF83" s="169"/>
      <c r="AH83" s="522">
        <f t="shared" si="0"/>
        <v>0</v>
      </c>
      <c r="AI83" s="522"/>
      <c r="AJ83" s="522">
        <f t="shared" si="1"/>
        <v>0</v>
      </c>
      <c r="AK83" s="522"/>
      <c r="AL83" s="522">
        <f t="shared" si="2"/>
        <v>0</v>
      </c>
      <c r="AM83" s="522"/>
      <c r="AN83" s="522">
        <f t="shared" si="3"/>
        <v>0</v>
      </c>
      <c r="AO83" s="522">
        <f t="shared" si="4"/>
        <v>0</v>
      </c>
      <c r="AP83" s="599"/>
      <c r="AQ83" s="522">
        <f t="shared" si="5"/>
        <v>0</v>
      </c>
      <c r="AR83" s="522"/>
      <c r="AS83" s="522">
        <f t="shared" si="6"/>
        <v>0</v>
      </c>
      <c r="AT83" s="522"/>
      <c r="AU83" s="522">
        <f t="shared" si="7"/>
        <v>0</v>
      </c>
      <c r="AV83" s="522"/>
      <c r="AW83" s="522">
        <f t="shared" si="8"/>
        <v>0</v>
      </c>
      <c r="AX83" s="522"/>
      <c r="AY83" s="599"/>
      <c r="AZ83" s="115">
        <f t="shared" si="9"/>
        <v>0</v>
      </c>
      <c r="BA83" s="125" t="str">
        <f>IF(AZ83=0,"", IF(SUM($AZ$53:AZ83)=1,BB83, IF($AZ$98&gt;SUM($AZ$53:AZ83),_xlfn.CONCAT(", ",BB83), IF($AZ$98=SUM($AZ$53:AZ83),_xlfn.CONCAT(" y ",BB83,".")))))</f>
        <v/>
      </c>
      <c r="BB83" s="115">
        <v>31</v>
      </c>
      <c r="BD83" s="115" t="b">
        <f t="shared" si="10"/>
        <v>0</v>
      </c>
      <c r="BE83" s="115" t="str">
        <f t="shared" si="11"/>
        <v/>
      </c>
      <c r="BF83" s="115">
        <f t="shared" si="12"/>
        <v>0</v>
      </c>
      <c r="BG83" s="121" t="b">
        <f t="shared" si="13"/>
        <v>0</v>
      </c>
      <c r="BH83" s="122" t="str">
        <f t="shared" si="14"/>
        <v/>
      </c>
      <c r="BI83" s="121">
        <f t="shared" si="15"/>
        <v>0</v>
      </c>
      <c r="BJ83" s="121" t="b">
        <f t="shared" si="16"/>
        <v>0</v>
      </c>
      <c r="BK83" s="121">
        <f t="shared" si="17"/>
        <v>0</v>
      </c>
      <c r="BM83" s="518">
        <f t="shared" si="18"/>
        <v>0</v>
      </c>
      <c r="BN83" s="518"/>
      <c r="BP83" s="518">
        <f t="shared" si="20"/>
        <v>0</v>
      </c>
      <c r="BQ83" s="518"/>
      <c r="BS83" s="518">
        <f t="shared" si="19"/>
        <v>0</v>
      </c>
      <c r="BT83" s="518"/>
    </row>
    <row r="84" spans="1:72" s="38" customFormat="1" ht="15" customHeight="1">
      <c r="A84" s="18"/>
      <c r="B84" s="3"/>
      <c r="C84" s="48" t="s">
        <v>5032</v>
      </c>
      <c r="D84" s="635"/>
      <c r="E84" s="635"/>
      <c r="F84" s="635"/>
      <c r="G84" s="635"/>
      <c r="H84" s="635"/>
      <c r="I84" s="635"/>
      <c r="J84" s="635"/>
      <c r="K84" s="531"/>
      <c r="L84" s="531"/>
      <c r="M84" s="531"/>
      <c r="N84" s="531"/>
      <c r="O84" s="531"/>
      <c r="P84" s="531"/>
      <c r="Q84" s="447"/>
      <c r="R84" s="449"/>
      <c r="S84" s="447"/>
      <c r="T84" s="449"/>
      <c r="U84" s="447"/>
      <c r="V84" s="449"/>
      <c r="W84" s="447"/>
      <c r="X84" s="449"/>
      <c r="Y84" s="447"/>
      <c r="Z84" s="449"/>
      <c r="AA84" s="447"/>
      <c r="AB84" s="449"/>
      <c r="AC84" s="447"/>
      <c r="AD84" s="449"/>
      <c r="AE84" s="2"/>
      <c r="AF84" s="169"/>
      <c r="AH84" s="522">
        <f t="shared" si="0"/>
        <v>0</v>
      </c>
      <c r="AI84" s="522"/>
      <c r="AJ84" s="522">
        <f t="shared" si="1"/>
        <v>0</v>
      </c>
      <c r="AK84" s="522"/>
      <c r="AL84" s="522">
        <f t="shared" si="2"/>
        <v>0</v>
      </c>
      <c r="AM84" s="522"/>
      <c r="AN84" s="522">
        <f t="shared" si="3"/>
        <v>0</v>
      </c>
      <c r="AO84" s="522">
        <f t="shared" si="4"/>
        <v>0</v>
      </c>
      <c r="AP84" s="599"/>
      <c r="AQ84" s="522">
        <f t="shared" si="5"/>
        <v>0</v>
      </c>
      <c r="AR84" s="522"/>
      <c r="AS84" s="522">
        <f t="shared" si="6"/>
        <v>0</v>
      </c>
      <c r="AT84" s="522"/>
      <c r="AU84" s="522">
        <f t="shared" si="7"/>
        <v>0</v>
      </c>
      <c r="AV84" s="522"/>
      <c r="AW84" s="522">
        <f t="shared" si="8"/>
        <v>0</v>
      </c>
      <c r="AX84" s="522"/>
      <c r="AY84" s="599"/>
      <c r="AZ84" s="115">
        <f t="shared" si="9"/>
        <v>0</v>
      </c>
      <c r="BA84" s="125" t="str">
        <f>IF(AZ84=0,"", IF(SUM($AZ$53:AZ84)=1,BB84, IF($AZ$98&gt;SUM($AZ$53:AZ84),_xlfn.CONCAT(", ",BB84), IF($AZ$98=SUM($AZ$53:AZ84),_xlfn.CONCAT(" y ",BB84,".")))))</f>
        <v/>
      </c>
      <c r="BB84" s="115">
        <v>32</v>
      </c>
      <c r="BD84" s="115" t="b">
        <f t="shared" si="10"/>
        <v>0</v>
      </c>
      <c r="BE84" s="115" t="str">
        <f t="shared" si="11"/>
        <v/>
      </c>
      <c r="BF84" s="115">
        <f t="shared" si="12"/>
        <v>0</v>
      </c>
      <c r="BG84" s="121" t="b">
        <f t="shared" si="13"/>
        <v>0</v>
      </c>
      <c r="BH84" s="122" t="str">
        <f t="shared" si="14"/>
        <v/>
      </c>
      <c r="BI84" s="121">
        <f t="shared" si="15"/>
        <v>0</v>
      </c>
      <c r="BJ84" s="121" t="b">
        <f t="shared" si="16"/>
        <v>0</v>
      </c>
      <c r="BK84" s="121">
        <f t="shared" si="17"/>
        <v>0</v>
      </c>
      <c r="BM84" s="518">
        <f t="shared" si="18"/>
        <v>0</v>
      </c>
      <c r="BN84" s="518"/>
      <c r="BP84" s="518">
        <f t="shared" si="20"/>
        <v>0</v>
      </c>
      <c r="BQ84" s="518"/>
      <c r="BS84" s="518">
        <f t="shared" si="19"/>
        <v>0</v>
      </c>
      <c r="BT84" s="518"/>
    </row>
    <row r="85" spans="1:72" s="38" customFormat="1" ht="15" customHeight="1">
      <c r="A85" s="18"/>
      <c r="B85" s="3"/>
      <c r="C85" s="48" t="s">
        <v>5033</v>
      </c>
      <c r="D85" s="635"/>
      <c r="E85" s="635"/>
      <c r="F85" s="635"/>
      <c r="G85" s="635"/>
      <c r="H85" s="635"/>
      <c r="I85" s="635"/>
      <c r="J85" s="635"/>
      <c r="K85" s="531"/>
      <c r="L85" s="531"/>
      <c r="M85" s="531"/>
      <c r="N85" s="531"/>
      <c r="O85" s="531"/>
      <c r="P85" s="531"/>
      <c r="Q85" s="447"/>
      <c r="R85" s="449"/>
      <c r="S85" s="447"/>
      <c r="T85" s="449"/>
      <c r="U85" s="447"/>
      <c r="V85" s="449"/>
      <c r="W85" s="447"/>
      <c r="X85" s="449"/>
      <c r="Y85" s="447"/>
      <c r="Z85" s="449"/>
      <c r="AA85" s="447"/>
      <c r="AB85" s="449"/>
      <c r="AC85" s="447"/>
      <c r="AD85" s="449"/>
      <c r="AE85" s="2"/>
      <c r="AF85" s="169"/>
      <c r="AH85" s="522">
        <f t="shared" si="0"/>
        <v>0</v>
      </c>
      <c r="AI85" s="522"/>
      <c r="AJ85" s="522">
        <f t="shared" si="1"/>
        <v>0</v>
      </c>
      <c r="AK85" s="522"/>
      <c r="AL85" s="522">
        <f t="shared" si="2"/>
        <v>0</v>
      </c>
      <c r="AM85" s="522"/>
      <c r="AN85" s="522">
        <f t="shared" si="3"/>
        <v>0</v>
      </c>
      <c r="AO85" s="522">
        <f t="shared" si="4"/>
        <v>0</v>
      </c>
      <c r="AP85" s="599"/>
      <c r="AQ85" s="522">
        <f t="shared" si="5"/>
        <v>0</v>
      </c>
      <c r="AR85" s="522"/>
      <c r="AS85" s="522">
        <f t="shared" si="6"/>
        <v>0</v>
      </c>
      <c r="AT85" s="522"/>
      <c r="AU85" s="522">
        <f t="shared" si="7"/>
        <v>0</v>
      </c>
      <c r="AV85" s="522"/>
      <c r="AW85" s="522">
        <f t="shared" si="8"/>
        <v>0</v>
      </c>
      <c r="AX85" s="522"/>
      <c r="AY85" s="599"/>
      <c r="AZ85" s="115">
        <f t="shared" si="9"/>
        <v>0</v>
      </c>
      <c r="BA85" s="125" t="str">
        <f>IF(AZ85=0,"", IF(SUM($AZ$53:AZ85)=1,BB85, IF($AZ$98&gt;SUM($AZ$53:AZ85),_xlfn.CONCAT(", ",BB85), IF($AZ$98=SUM($AZ$53:AZ85),_xlfn.CONCAT(" y ",BB85,".")))))</f>
        <v/>
      </c>
      <c r="BB85" s="115">
        <v>33</v>
      </c>
      <c r="BD85" s="115" t="b">
        <f t="shared" si="10"/>
        <v>0</v>
      </c>
      <c r="BE85" s="115" t="str">
        <f t="shared" si="11"/>
        <v/>
      </c>
      <c r="BF85" s="115">
        <f t="shared" si="12"/>
        <v>0</v>
      </c>
      <c r="BG85" s="121" t="b">
        <f t="shared" si="13"/>
        <v>0</v>
      </c>
      <c r="BH85" s="122" t="str">
        <f t="shared" si="14"/>
        <v/>
      </c>
      <c r="BI85" s="121">
        <f t="shared" si="15"/>
        <v>0</v>
      </c>
      <c r="BJ85" s="121" t="b">
        <f t="shared" si="16"/>
        <v>0</v>
      </c>
      <c r="BK85" s="121">
        <f t="shared" si="17"/>
        <v>0</v>
      </c>
      <c r="BM85" s="518">
        <f t="shared" si="18"/>
        <v>0</v>
      </c>
      <c r="BN85" s="518"/>
      <c r="BP85" s="518">
        <f t="shared" si="20"/>
        <v>0</v>
      </c>
      <c r="BQ85" s="518"/>
      <c r="BS85" s="518">
        <f t="shared" si="19"/>
        <v>0</v>
      </c>
      <c r="BT85" s="518"/>
    </row>
    <row r="86" spans="1:72" s="38" customFormat="1" ht="15" customHeight="1">
      <c r="A86" s="18"/>
      <c r="B86" s="3"/>
      <c r="C86" s="48" t="s">
        <v>5034</v>
      </c>
      <c r="D86" s="635"/>
      <c r="E86" s="635"/>
      <c r="F86" s="635"/>
      <c r="G86" s="635"/>
      <c r="H86" s="635"/>
      <c r="I86" s="635"/>
      <c r="J86" s="635"/>
      <c r="K86" s="531"/>
      <c r="L86" s="531"/>
      <c r="M86" s="531"/>
      <c r="N86" s="531"/>
      <c r="O86" s="531"/>
      <c r="P86" s="531"/>
      <c r="Q86" s="447"/>
      <c r="R86" s="449"/>
      <c r="S86" s="447"/>
      <c r="T86" s="449"/>
      <c r="U86" s="447"/>
      <c r="V86" s="449"/>
      <c r="W86" s="447"/>
      <c r="X86" s="449"/>
      <c r="Y86" s="447"/>
      <c r="Z86" s="449"/>
      <c r="AA86" s="447"/>
      <c r="AB86" s="449"/>
      <c r="AC86" s="447"/>
      <c r="AD86" s="449"/>
      <c r="AE86" s="2"/>
      <c r="AF86" s="169"/>
      <c r="AH86" s="522">
        <f t="shared" si="0"/>
        <v>0</v>
      </c>
      <c r="AI86" s="522"/>
      <c r="AJ86" s="522">
        <f t="shared" si="1"/>
        <v>0</v>
      </c>
      <c r="AK86" s="522"/>
      <c r="AL86" s="522">
        <f t="shared" si="2"/>
        <v>0</v>
      </c>
      <c r="AM86" s="522"/>
      <c r="AN86" s="522">
        <f t="shared" si="3"/>
        <v>0</v>
      </c>
      <c r="AO86" s="522">
        <f t="shared" si="4"/>
        <v>0</v>
      </c>
      <c r="AP86" s="599"/>
      <c r="AQ86" s="522">
        <f t="shared" si="5"/>
        <v>0</v>
      </c>
      <c r="AR86" s="522"/>
      <c r="AS86" s="522">
        <f t="shared" si="6"/>
        <v>0</v>
      </c>
      <c r="AT86" s="522"/>
      <c r="AU86" s="522">
        <f t="shared" si="7"/>
        <v>0</v>
      </c>
      <c r="AV86" s="522"/>
      <c r="AW86" s="522">
        <f t="shared" si="8"/>
        <v>0</v>
      </c>
      <c r="AX86" s="522"/>
      <c r="AY86" s="599"/>
      <c r="AZ86" s="115">
        <f t="shared" si="9"/>
        <v>0</v>
      </c>
      <c r="BA86" s="125" t="str">
        <f>IF(AZ86=0,"", IF(SUM($AZ$53:AZ86)=1,BB86, IF($AZ$98&gt;SUM($AZ$53:AZ86),_xlfn.CONCAT(", ",BB86), IF($AZ$98=SUM($AZ$53:AZ86),_xlfn.CONCAT(" y ",BB86,".")))))</f>
        <v/>
      </c>
      <c r="BB86" s="115">
        <v>34</v>
      </c>
      <c r="BD86" s="115" t="b">
        <f t="shared" si="10"/>
        <v>0</v>
      </c>
      <c r="BE86" s="115" t="str">
        <f t="shared" si="11"/>
        <v/>
      </c>
      <c r="BF86" s="115">
        <f t="shared" si="12"/>
        <v>0</v>
      </c>
      <c r="BG86" s="121" t="b">
        <f t="shared" si="13"/>
        <v>0</v>
      </c>
      <c r="BH86" s="122" t="str">
        <f t="shared" si="14"/>
        <v/>
      </c>
      <c r="BI86" s="121">
        <f t="shared" si="15"/>
        <v>0</v>
      </c>
      <c r="BJ86" s="121" t="b">
        <f t="shared" si="16"/>
        <v>0</v>
      </c>
      <c r="BK86" s="121">
        <f t="shared" si="17"/>
        <v>0</v>
      </c>
      <c r="BM86" s="518">
        <f t="shared" si="18"/>
        <v>0</v>
      </c>
      <c r="BN86" s="518"/>
      <c r="BP86" s="518">
        <f t="shared" si="20"/>
        <v>0</v>
      </c>
      <c r="BQ86" s="518"/>
      <c r="BS86" s="518">
        <f t="shared" si="19"/>
        <v>0</v>
      </c>
      <c r="BT86" s="518"/>
    </row>
    <row r="87" spans="1:72" s="38" customFormat="1" ht="15" customHeight="1">
      <c r="A87" s="18"/>
      <c r="B87" s="3"/>
      <c r="C87" s="48" t="s">
        <v>5035</v>
      </c>
      <c r="D87" s="635"/>
      <c r="E87" s="635"/>
      <c r="F87" s="635"/>
      <c r="G87" s="635"/>
      <c r="H87" s="635"/>
      <c r="I87" s="635"/>
      <c r="J87" s="635"/>
      <c r="K87" s="531"/>
      <c r="L87" s="531"/>
      <c r="M87" s="531"/>
      <c r="N87" s="531"/>
      <c r="O87" s="531"/>
      <c r="P87" s="531"/>
      <c r="Q87" s="447"/>
      <c r="R87" s="449"/>
      <c r="S87" s="447"/>
      <c r="T87" s="449"/>
      <c r="U87" s="447"/>
      <c r="V87" s="449"/>
      <c r="W87" s="447"/>
      <c r="X87" s="449"/>
      <c r="Y87" s="447"/>
      <c r="Z87" s="449"/>
      <c r="AA87" s="447"/>
      <c r="AB87" s="449"/>
      <c r="AC87" s="447"/>
      <c r="AD87" s="449"/>
      <c r="AE87" s="2"/>
      <c r="AF87" s="169"/>
      <c r="AH87" s="522">
        <f t="shared" si="0"/>
        <v>0</v>
      </c>
      <c r="AI87" s="522"/>
      <c r="AJ87" s="522">
        <f t="shared" si="1"/>
        <v>0</v>
      </c>
      <c r="AK87" s="522"/>
      <c r="AL87" s="522">
        <f t="shared" si="2"/>
        <v>0</v>
      </c>
      <c r="AM87" s="522"/>
      <c r="AN87" s="522">
        <f t="shared" si="3"/>
        <v>0</v>
      </c>
      <c r="AO87" s="522">
        <f t="shared" si="4"/>
        <v>0</v>
      </c>
      <c r="AP87" s="599"/>
      <c r="AQ87" s="522">
        <f t="shared" si="5"/>
        <v>0</v>
      </c>
      <c r="AR87" s="522"/>
      <c r="AS87" s="522">
        <f t="shared" si="6"/>
        <v>0</v>
      </c>
      <c r="AT87" s="522"/>
      <c r="AU87" s="522">
        <f t="shared" si="7"/>
        <v>0</v>
      </c>
      <c r="AV87" s="522"/>
      <c r="AW87" s="522">
        <f t="shared" si="8"/>
        <v>0</v>
      </c>
      <c r="AX87" s="522"/>
      <c r="AY87" s="599"/>
      <c r="AZ87" s="115">
        <f t="shared" si="9"/>
        <v>0</v>
      </c>
      <c r="BA87" s="125" t="str">
        <f>IF(AZ87=0,"", IF(SUM($AZ$53:AZ87)=1,BB87, IF($AZ$98&gt;SUM($AZ$53:AZ87),_xlfn.CONCAT(", ",BB87), IF($AZ$98=SUM($AZ$53:AZ87),_xlfn.CONCAT(" y ",BB87,".")))))</f>
        <v/>
      </c>
      <c r="BB87" s="115">
        <v>35</v>
      </c>
      <c r="BD87" s="115" t="b">
        <f t="shared" si="10"/>
        <v>0</v>
      </c>
      <c r="BE87" s="115" t="str">
        <f t="shared" si="11"/>
        <v/>
      </c>
      <c r="BF87" s="115">
        <f t="shared" si="12"/>
        <v>0</v>
      </c>
      <c r="BG87" s="121" t="b">
        <f t="shared" si="13"/>
        <v>0</v>
      </c>
      <c r="BH87" s="122" t="str">
        <f t="shared" si="14"/>
        <v/>
      </c>
      <c r="BI87" s="121">
        <f t="shared" si="15"/>
        <v>0</v>
      </c>
      <c r="BJ87" s="121" t="b">
        <f t="shared" si="16"/>
        <v>0</v>
      </c>
      <c r="BK87" s="121">
        <f t="shared" si="17"/>
        <v>0</v>
      </c>
      <c r="BM87" s="518">
        <f t="shared" si="18"/>
        <v>0</v>
      </c>
      <c r="BN87" s="518"/>
      <c r="BP87" s="518">
        <f t="shared" si="20"/>
        <v>0</v>
      </c>
      <c r="BQ87" s="518"/>
      <c r="BS87" s="518">
        <f t="shared" si="19"/>
        <v>0</v>
      </c>
      <c r="BT87" s="518"/>
    </row>
    <row r="88" spans="1:72" s="38" customFormat="1" ht="15" customHeight="1">
      <c r="A88" s="18"/>
      <c r="B88" s="3"/>
      <c r="C88" s="48" t="s">
        <v>5105</v>
      </c>
      <c r="D88" s="635"/>
      <c r="E88" s="635"/>
      <c r="F88" s="635"/>
      <c r="G88" s="635"/>
      <c r="H88" s="635"/>
      <c r="I88" s="635"/>
      <c r="J88" s="635"/>
      <c r="K88" s="531"/>
      <c r="L88" s="531"/>
      <c r="M88" s="531"/>
      <c r="N88" s="531"/>
      <c r="O88" s="531"/>
      <c r="P88" s="531"/>
      <c r="Q88" s="447"/>
      <c r="R88" s="449"/>
      <c r="S88" s="447"/>
      <c r="T88" s="449"/>
      <c r="U88" s="447"/>
      <c r="V88" s="449"/>
      <c r="W88" s="447"/>
      <c r="X88" s="449"/>
      <c r="Y88" s="447"/>
      <c r="Z88" s="449"/>
      <c r="AA88" s="447"/>
      <c r="AB88" s="449"/>
      <c r="AC88" s="447"/>
      <c r="AD88" s="449"/>
      <c r="AE88" s="2"/>
      <c r="AF88" s="169"/>
      <c r="AH88" s="522">
        <f t="shared" si="0"/>
        <v>0</v>
      </c>
      <c r="AI88" s="522"/>
      <c r="AJ88" s="522">
        <f t="shared" si="1"/>
        <v>0</v>
      </c>
      <c r="AK88" s="522"/>
      <c r="AL88" s="522">
        <f t="shared" si="2"/>
        <v>0</v>
      </c>
      <c r="AM88" s="522"/>
      <c r="AN88" s="522">
        <f t="shared" si="3"/>
        <v>0</v>
      </c>
      <c r="AO88" s="522">
        <f t="shared" si="4"/>
        <v>0</v>
      </c>
      <c r="AP88" s="599"/>
      <c r="AQ88" s="522">
        <f t="shared" si="5"/>
        <v>0</v>
      </c>
      <c r="AR88" s="522"/>
      <c r="AS88" s="522">
        <f t="shared" si="6"/>
        <v>0</v>
      </c>
      <c r="AT88" s="522"/>
      <c r="AU88" s="522">
        <f t="shared" si="7"/>
        <v>0</v>
      </c>
      <c r="AV88" s="522"/>
      <c r="AW88" s="522">
        <f t="shared" si="8"/>
        <v>0</v>
      </c>
      <c r="AX88" s="522"/>
      <c r="AY88" s="599"/>
      <c r="AZ88" s="115">
        <f t="shared" si="9"/>
        <v>0</v>
      </c>
      <c r="BA88" s="125" t="str">
        <f>IF(AZ88=0,"", IF(SUM($AZ$53:AZ88)=1,BB88, IF($AZ$98&gt;SUM($AZ$53:AZ88),_xlfn.CONCAT(", ",BB88), IF($AZ$98=SUM($AZ$53:AZ88),_xlfn.CONCAT(" y ",BB88,".")))))</f>
        <v/>
      </c>
      <c r="BB88" s="115">
        <v>36</v>
      </c>
      <c r="BD88" s="115" t="b">
        <f t="shared" si="10"/>
        <v>0</v>
      </c>
      <c r="BE88" s="115" t="str">
        <f t="shared" si="11"/>
        <v/>
      </c>
      <c r="BF88" s="115">
        <f t="shared" si="12"/>
        <v>0</v>
      </c>
      <c r="BG88" s="121" t="b">
        <f t="shared" si="13"/>
        <v>0</v>
      </c>
      <c r="BH88" s="122" t="str">
        <f t="shared" si="14"/>
        <v/>
      </c>
      <c r="BI88" s="121">
        <f t="shared" si="15"/>
        <v>0</v>
      </c>
      <c r="BJ88" s="121" t="b">
        <f t="shared" si="16"/>
        <v>0</v>
      </c>
      <c r="BK88" s="121">
        <f t="shared" si="17"/>
        <v>0</v>
      </c>
      <c r="BM88" s="518">
        <f t="shared" si="18"/>
        <v>0</v>
      </c>
      <c r="BN88" s="518"/>
      <c r="BP88" s="518">
        <f t="shared" si="20"/>
        <v>0</v>
      </c>
      <c r="BQ88" s="518"/>
      <c r="BS88" s="518">
        <f t="shared" si="19"/>
        <v>0</v>
      </c>
      <c r="BT88" s="518"/>
    </row>
    <row r="89" spans="1:72" s="38" customFormat="1" ht="15" customHeight="1">
      <c r="A89" s="18"/>
      <c r="B89" s="3"/>
      <c r="C89" s="48" t="s">
        <v>5106</v>
      </c>
      <c r="D89" s="635"/>
      <c r="E89" s="635"/>
      <c r="F89" s="635"/>
      <c r="G89" s="635"/>
      <c r="H89" s="635"/>
      <c r="I89" s="635"/>
      <c r="J89" s="635"/>
      <c r="K89" s="531"/>
      <c r="L89" s="531"/>
      <c r="M89" s="531"/>
      <c r="N89" s="531"/>
      <c r="O89" s="531"/>
      <c r="P89" s="531"/>
      <c r="Q89" s="447"/>
      <c r="R89" s="449"/>
      <c r="S89" s="447"/>
      <c r="T89" s="449"/>
      <c r="U89" s="447"/>
      <c r="V89" s="449"/>
      <c r="W89" s="447"/>
      <c r="X89" s="449"/>
      <c r="Y89" s="447"/>
      <c r="Z89" s="449"/>
      <c r="AA89" s="447"/>
      <c r="AB89" s="449"/>
      <c r="AC89" s="447"/>
      <c r="AD89" s="449"/>
      <c r="AE89" s="2"/>
      <c r="AF89" s="169"/>
      <c r="AH89" s="522">
        <f t="shared" si="0"/>
        <v>0</v>
      </c>
      <c r="AI89" s="522"/>
      <c r="AJ89" s="522">
        <f t="shared" si="1"/>
        <v>0</v>
      </c>
      <c r="AK89" s="522"/>
      <c r="AL89" s="522">
        <f t="shared" si="2"/>
        <v>0</v>
      </c>
      <c r="AM89" s="522"/>
      <c r="AN89" s="522">
        <f t="shared" si="3"/>
        <v>0</v>
      </c>
      <c r="AO89" s="522">
        <f t="shared" si="4"/>
        <v>0</v>
      </c>
      <c r="AP89" s="599"/>
      <c r="AQ89" s="522">
        <f t="shared" si="5"/>
        <v>0</v>
      </c>
      <c r="AR89" s="522"/>
      <c r="AS89" s="522">
        <f t="shared" si="6"/>
        <v>0</v>
      </c>
      <c r="AT89" s="522"/>
      <c r="AU89" s="522">
        <f t="shared" si="7"/>
        <v>0</v>
      </c>
      <c r="AV89" s="522"/>
      <c r="AW89" s="522">
        <f t="shared" si="8"/>
        <v>0</v>
      </c>
      <c r="AX89" s="522"/>
      <c r="AY89" s="599"/>
      <c r="AZ89" s="115">
        <f t="shared" si="9"/>
        <v>0</v>
      </c>
      <c r="BA89" s="125" t="str">
        <f>IF(AZ89=0,"", IF(SUM($AZ$53:AZ89)=1,BB89, IF($AZ$98&gt;SUM($AZ$53:AZ89),_xlfn.CONCAT(", ",BB89), IF($AZ$98=SUM($AZ$53:AZ89),_xlfn.CONCAT(" y ",BB89,".")))))</f>
        <v/>
      </c>
      <c r="BB89" s="115">
        <v>37</v>
      </c>
      <c r="BD89" s="115" t="b">
        <f t="shared" si="10"/>
        <v>0</v>
      </c>
      <c r="BE89" s="115" t="str">
        <f t="shared" si="11"/>
        <v/>
      </c>
      <c r="BF89" s="115">
        <f t="shared" si="12"/>
        <v>0</v>
      </c>
      <c r="BG89" s="121" t="b">
        <f t="shared" si="13"/>
        <v>0</v>
      </c>
      <c r="BH89" s="122" t="str">
        <f t="shared" si="14"/>
        <v/>
      </c>
      <c r="BI89" s="121">
        <f t="shared" si="15"/>
        <v>0</v>
      </c>
      <c r="BJ89" s="121" t="b">
        <f t="shared" si="16"/>
        <v>0</v>
      </c>
      <c r="BK89" s="121">
        <f t="shared" si="17"/>
        <v>0</v>
      </c>
      <c r="BM89" s="518">
        <f t="shared" si="18"/>
        <v>0</v>
      </c>
      <c r="BN89" s="518"/>
      <c r="BP89" s="518">
        <f t="shared" si="20"/>
        <v>0</v>
      </c>
      <c r="BQ89" s="518"/>
      <c r="BS89" s="518">
        <f t="shared" si="19"/>
        <v>0</v>
      </c>
      <c r="BT89" s="518"/>
    </row>
    <row r="90" spans="1:72" s="38" customFormat="1" ht="15" customHeight="1">
      <c r="A90" s="18"/>
      <c r="B90" s="3"/>
      <c r="C90" s="48" t="s">
        <v>5107</v>
      </c>
      <c r="D90" s="635"/>
      <c r="E90" s="635"/>
      <c r="F90" s="635"/>
      <c r="G90" s="635"/>
      <c r="H90" s="635"/>
      <c r="I90" s="635"/>
      <c r="J90" s="635"/>
      <c r="K90" s="531"/>
      <c r="L90" s="531"/>
      <c r="M90" s="531"/>
      <c r="N90" s="531"/>
      <c r="O90" s="531"/>
      <c r="P90" s="531"/>
      <c r="Q90" s="447"/>
      <c r="R90" s="449"/>
      <c r="S90" s="447"/>
      <c r="T90" s="449"/>
      <c r="U90" s="447"/>
      <c r="V90" s="449"/>
      <c r="W90" s="447"/>
      <c r="X90" s="449"/>
      <c r="Y90" s="447"/>
      <c r="Z90" s="449"/>
      <c r="AA90" s="447"/>
      <c r="AB90" s="449"/>
      <c r="AC90" s="447"/>
      <c r="AD90" s="449"/>
      <c r="AE90" s="2"/>
      <c r="AF90" s="169"/>
      <c r="AH90" s="522">
        <f t="shared" si="0"/>
        <v>0</v>
      </c>
      <c r="AI90" s="522"/>
      <c r="AJ90" s="522">
        <f t="shared" si="1"/>
        <v>0</v>
      </c>
      <c r="AK90" s="522"/>
      <c r="AL90" s="522">
        <f t="shared" si="2"/>
        <v>0</v>
      </c>
      <c r="AM90" s="522"/>
      <c r="AN90" s="522">
        <f t="shared" si="3"/>
        <v>0</v>
      </c>
      <c r="AO90" s="522">
        <f t="shared" si="4"/>
        <v>0</v>
      </c>
      <c r="AP90" s="599"/>
      <c r="AQ90" s="522">
        <f t="shared" si="5"/>
        <v>0</v>
      </c>
      <c r="AR90" s="522"/>
      <c r="AS90" s="522">
        <f t="shared" si="6"/>
        <v>0</v>
      </c>
      <c r="AT90" s="522"/>
      <c r="AU90" s="522">
        <f t="shared" si="7"/>
        <v>0</v>
      </c>
      <c r="AV90" s="522"/>
      <c r="AW90" s="522">
        <f t="shared" si="8"/>
        <v>0</v>
      </c>
      <c r="AX90" s="522"/>
      <c r="AY90" s="599"/>
      <c r="AZ90" s="115">
        <f t="shared" si="9"/>
        <v>0</v>
      </c>
      <c r="BA90" s="125" t="str">
        <f>IF(AZ90=0,"", IF(SUM($AZ$53:AZ90)=1,BB90, IF($AZ$98&gt;SUM($AZ$53:AZ90),_xlfn.CONCAT(", ",BB90), IF($AZ$98=SUM($AZ$53:AZ90),_xlfn.CONCAT(" y ",BB90,".")))))</f>
        <v/>
      </c>
      <c r="BB90" s="115">
        <v>38</v>
      </c>
      <c r="BD90" s="115" t="b">
        <f t="shared" si="10"/>
        <v>0</v>
      </c>
      <c r="BE90" s="115" t="str">
        <f t="shared" si="11"/>
        <v/>
      </c>
      <c r="BF90" s="115">
        <f t="shared" si="12"/>
        <v>0</v>
      </c>
      <c r="BG90" s="121" t="b">
        <f t="shared" si="13"/>
        <v>0</v>
      </c>
      <c r="BH90" s="122" t="str">
        <f t="shared" si="14"/>
        <v/>
      </c>
      <c r="BI90" s="121">
        <f t="shared" si="15"/>
        <v>0</v>
      </c>
      <c r="BJ90" s="121" t="b">
        <f t="shared" si="16"/>
        <v>0</v>
      </c>
      <c r="BK90" s="121">
        <f t="shared" si="17"/>
        <v>0</v>
      </c>
      <c r="BM90" s="518">
        <f t="shared" si="18"/>
        <v>0</v>
      </c>
      <c r="BN90" s="518"/>
      <c r="BP90" s="518">
        <f t="shared" si="20"/>
        <v>0</v>
      </c>
      <c r="BQ90" s="518"/>
      <c r="BS90" s="518">
        <f t="shared" si="19"/>
        <v>0</v>
      </c>
      <c r="BT90" s="518"/>
    </row>
    <row r="91" spans="1:72" s="38" customFormat="1" ht="15" customHeight="1">
      <c r="A91" s="18"/>
      <c r="B91" s="3"/>
      <c r="C91" s="48" t="s">
        <v>5108</v>
      </c>
      <c r="D91" s="635"/>
      <c r="E91" s="635"/>
      <c r="F91" s="635"/>
      <c r="G91" s="635"/>
      <c r="H91" s="635"/>
      <c r="I91" s="635"/>
      <c r="J91" s="635"/>
      <c r="K91" s="531"/>
      <c r="L91" s="531"/>
      <c r="M91" s="531"/>
      <c r="N91" s="531"/>
      <c r="O91" s="531"/>
      <c r="P91" s="531"/>
      <c r="Q91" s="447"/>
      <c r="R91" s="449"/>
      <c r="S91" s="447"/>
      <c r="T91" s="449"/>
      <c r="U91" s="447"/>
      <c r="V91" s="449"/>
      <c r="W91" s="447"/>
      <c r="X91" s="449"/>
      <c r="Y91" s="447"/>
      <c r="Z91" s="449"/>
      <c r="AA91" s="447"/>
      <c r="AB91" s="449"/>
      <c r="AC91" s="447"/>
      <c r="AD91" s="449"/>
      <c r="AE91" s="2"/>
      <c r="AF91" s="169"/>
      <c r="AH91" s="522">
        <f t="shared" si="0"/>
        <v>0</v>
      </c>
      <c r="AI91" s="522"/>
      <c r="AJ91" s="522">
        <f t="shared" si="1"/>
        <v>0</v>
      </c>
      <c r="AK91" s="522"/>
      <c r="AL91" s="522">
        <f t="shared" si="2"/>
        <v>0</v>
      </c>
      <c r="AM91" s="522"/>
      <c r="AN91" s="522">
        <f t="shared" si="3"/>
        <v>0</v>
      </c>
      <c r="AO91" s="522">
        <f t="shared" si="4"/>
        <v>0</v>
      </c>
      <c r="AP91" s="599"/>
      <c r="AQ91" s="522">
        <f t="shared" si="5"/>
        <v>0</v>
      </c>
      <c r="AR91" s="522"/>
      <c r="AS91" s="522">
        <f t="shared" si="6"/>
        <v>0</v>
      </c>
      <c r="AT91" s="522"/>
      <c r="AU91" s="522">
        <f t="shared" si="7"/>
        <v>0</v>
      </c>
      <c r="AV91" s="522"/>
      <c r="AW91" s="522">
        <f t="shared" si="8"/>
        <v>0</v>
      </c>
      <c r="AX91" s="522"/>
      <c r="AY91" s="599"/>
      <c r="AZ91" s="115">
        <f t="shared" si="9"/>
        <v>0</v>
      </c>
      <c r="BA91" s="125" t="str">
        <f>IF(AZ91=0,"", IF(SUM($AZ$53:AZ91)=1,BB91, IF($AZ$98&gt;SUM($AZ$53:AZ91),_xlfn.CONCAT(", ",BB91), IF($AZ$98=SUM($AZ$53:AZ91),_xlfn.CONCAT(" y ",BB91,".")))))</f>
        <v/>
      </c>
      <c r="BB91" s="115">
        <v>39</v>
      </c>
      <c r="BD91" s="115" t="b">
        <f t="shared" si="10"/>
        <v>0</v>
      </c>
      <c r="BE91" s="115" t="str">
        <f t="shared" si="11"/>
        <v/>
      </c>
      <c r="BF91" s="115">
        <f t="shared" si="12"/>
        <v>0</v>
      </c>
      <c r="BG91" s="121" t="b">
        <f t="shared" si="13"/>
        <v>0</v>
      </c>
      <c r="BH91" s="122" t="str">
        <f t="shared" si="14"/>
        <v/>
      </c>
      <c r="BI91" s="121">
        <f t="shared" si="15"/>
        <v>0</v>
      </c>
      <c r="BJ91" s="121" t="b">
        <f t="shared" si="16"/>
        <v>0</v>
      </c>
      <c r="BK91" s="121">
        <f t="shared" si="17"/>
        <v>0</v>
      </c>
      <c r="BM91" s="518">
        <f t="shared" si="18"/>
        <v>0</v>
      </c>
      <c r="BN91" s="518"/>
      <c r="BP91" s="518">
        <f t="shared" si="20"/>
        <v>0</v>
      </c>
      <c r="BQ91" s="518"/>
      <c r="BS91" s="518">
        <f t="shared" si="19"/>
        <v>0</v>
      </c>
      <c r="BT91" s="518"/>
    </row>
    <row r="92" spans="1:72" s="38" customFormat="1" ht="15" customHeight="1">
      <c r="A92" s="18"/>
      <c r="B92" s="3"/>
      <c r="C92" s="48" t="s">
        <v>5109</v>
      </c>
      <c r="D92" s="635"/>
      <c r="E92" s="635"/>
      <c r="F92" s="635"/>
      <c r="G92" s="635"/>
      <c r="H92" s="635"/>
      <c r="I92" s="635"/>
      <c r="J92" s="635"/>
      <c r="K92" s="531"/>
      <c r="L92" s="531"/>
      <c r="M92" s="531"/>
      <c r="N92" s="531"/>
      <c r="O92" s="531"/>
      <c r="P92" s="531"/>
      <c r="Q92" s="447"/>
      <c r="R92" s="449"/>
      <c r="S92" s="447"/>
      <c r="T92" s="449"/>
      <c r="U92" s="447"/>
      <c r="V92" s="449"/>
      <c r="W92" s="447"/>
      <c r="X92" s="449"/>
      <c r="Y92" s="447"/>
      <c r="Z92" s="449"/>
      <c r="AA92" s="447"/>
      <c r="AB92" s="449"/>
      <c r="AC92" s="447"/>
      <c r="AD92" s="449"/>
      <c r="AE92" s="2"/>
      <c r="AF92" s="169"/>
      <c r="AH92" s="522">
        <f t="shared" si="0"/>
        <v>0</v>
      </c>
      <c r="AI92" s="522"/>
      <c r="AJ92" s="522">
        <f t="shared" si="1"/>
        <v>0</v>
      </c>
      <c r="AK92" s="522"/>
      <c r="AL92" s="522">
        <f t="shared" si="2"/>
        <v>0</v>
      </c>
      <c r="AM92" s="522"/>
      <c r="AN92" s="522">
        <f t="shared" si="3"/>
        <v>0</v>
      </c>
      <c r="AO92" s="522">
        <f t="shared" si="4"/>
        <v>0</v>
      </c>
      <c r="AP92" s="599"/>
      <c r="AQ92" s="522">
        <f t="shared" si="5"/>
        <v>0</v>
      </c>
      <c r="AR92" s="522"/>
      <c r="AS92" s="522">
        <f t="shared" si="6"/>
        <v>0</v>
      </c>
      <c r="AT92" s="522"/>
      <c r="AU92" s="522">
        <f t="shared" si="7"/>
        <v>0</v>
      </c>
      <c r="AV92" s="522"/>
      <c r="AW92" s="522">
        <f t="shared" si="8"/>
        <v>0</v>
      </c>
      <c r="AX92" s="522"/>
      <c r="AY92" s="599"/>
      <c r="AZ92" s="115">
        <f t="shared" si="9"/>
        <v>0</v>
      </c>
      <c r="BA92" s="125" t="str">
        <f>IF(AZ92=0,"", IF(SUM($AZ$53:AZ92)=1,BB92, IF($AZ$98&gt;SUM($AZ$53:AZ92),_xlfn.CONCAT(", ",BB92), IF($AZ$98=SUM($AZ$53:AZ92),_xlfn.CONCAT(" y ",BB92,".")))))</f>
        <v/>
      </c>
      <c r="BB92" s="115">
        <v>40</v>
      </c>
      <c r="BD92" s="115" t="b">
        <f t="shared" si="10"/>
        <v>0</v>
      </c>
      <c r="BE92" s="115" t="str">
        <f t="shared" si="11"/>
        <v/>
      </c>
      <c r="BF92" s="115">
        <f t="shared" si="12"/>
        <v>0</v>
      </c>
      <c r="BG92" s="121" t="b">
        <f t="shared" si="13"/>
        <v>0</v>
      </c>
      <c r="BH92" s="122" t="str">
        <f t="shared" si="14"/>
        <v/>
      </c>
      <c r="BI92" s="121">
        <f t="shared" si="15"/>
        <v>0</v>
      </c>
      <c r="BJ92" s="121" t="b">
        <f t="shared" si="16"/>
        <v>0</v>
      </c>
      <c r="BK92" s="121">
        <f t="shared" si="17"/>
        <v>0</v>
      </c>
      <c r="BM92" s="518">
        <f t="shared" si="18"/>
        <v>0</v>
      </c>
      <c r="BN92" s="518"/>
      <c r="BP92" s="518">
        <f t="shared" si="20"/>
        <v>0</v>
      </c>
      <c r="BQ92" s="518"/>
      <c r="BS92" s="518">
        <f t="shared" si="19"/>
        <v>0</v>
      </c>
      <c r="BT92" s="518"/>
    </row>
    <row r="93" spans="1:72" s="38" customFormat="1" ht="15" customHeight="1">
      <c r="A93" s="18"/>
      <c r="B93" s="3"/>
      <c r="C93" s="48" t="s">
        <v>5110</v>
      </c>
      <c r="D93" s="635"/>
      <c r="E93" s="635"/>
      <c r="F93" s="635"/>
      <c r="G93" s="635"/>
      <c r="H93" s="635"/>
      <c r="I93" s="635"/>
      <c r="J93" s="635"/>
      <c r="K93" s="531"/>
      <c r="L93" s="531"/>
      <c r="M93" s="531"/>
      <c r="N93" s="531"/>
      <c r="O93" s="531"/>
      <c r="P93" s="531"/>
      <c r="Q93" s="447"/>
      <c r="R93" s="449"/>
      <c r="S93" s="447"/>
      <c r="T93" s="449"/>
      <c r="U93" s="447"/>
      <c r="V93" s="449"/>
      <c r="W93" s="447"/>
      <c r="X93" s="449"/>
      <c r="Y93" s="447"/>
      <c r="Z93" s="449"/>
      <c r="AA93" s="447"/>
      <c r="AB93" s="449"/>
      <c r="AC93" s="447"/>
      <c r="AD93" s="449"/>
      <c r="AE93" s="2"/>
      <c r="AF93" s="169"/>
      <c r="AH93" s="522">
        <f t="shared" si="0"/>
        <v>0</v>
      </c>
      <c r="AI93" s="522"/>
      <c r="AJ93" s="522">
        <f t="shared" si="1"/>
        <v>0</v>
      </c>
      <c r="AK93" s="522"/>
      <c r="AL93" s="522">
        <f t="shared" si="2"/>
        <v>0</v>
      </c>
      <c r="AM93" s="522"/>
      <c r="AN93" s="522">
        <f t="shared" si="3"/>
        <v>0</v>
      </c>
      <c r="AO93" s="522">
        <f t="shared" si="4"/>
        <v>0</v>
      </c>
      <c r="AP93" s="599"/>
      <c r="AQ93" s="522">
        <f t="shared" si="5"/>
        <v>0</v>
      </c>
      <c r="AR93" s="522"/>
      <c r="AS93" s="522">
        <f t="shared" si="6"/>
        <v>0</v>
      </c>
      <c r="AT93" s="522"/>
      <c r="AU93" s="522">
        <f t="shared" si="7"/>
        <v>0</v>
      </c>
      <c r="AV93" s="522"/>
      <c r="AW93" s="522">
        <f t="shared" si="8"/>
        <v>0</v>
      </c>
      <c r="AX93" s="522"/>
      <c r="AY93" s="599"/>
      <c r="AZ93" s="115">
        <f t="shared" si="9"/>
        <v>0</v>
      </c>
      <c r="BA93" s="125" t="str">
        <f>IF(AZ93=0,"", IF(SUM($AZ$53:AZ93)=1,BB93, IF($AZ$98&gt;SUM($AZ$53:AZ93),_xlfn.CONCAT(", ",BB93), IF($AZ$98=SUM($AZ$53:AZ93),_xlfn.CONCAT(" y ",BB93,".")))))</f>
        <v/>
      </c>
      <c r="BB93" s="115">
        <v>41</v>
      </c>
      <c r="BD93" s="115" t="b">
        <f t="shared" si="10"/>
        <v>0</v>
      </c>
      <c r="BE93" s="115" t="str">
        <f t="shared" si="11"/>
        <v/>
      </c>
      <c r="BF93" s="115">
        <f t="shared" si="12"/>
        <v>0</v>
      </c>
      <c r="BG93" s="121" t="b">
        <f t="shared" si="13"/>
        <v>0</v>
      </c>
      <c r="BH93" s="122" t="str">
        <f t="shared" si="14"/>
        <v/>
      </c>
      <c r="BI93" s="121">
        <f t="shared" si="15"/>
        <v>0</v>
      </c>
      <c r="BJ93" s="121" t="b">
        <f t="shared" si="16"/>
        <v>0</v>
      </c>
      <c r="BK93" s="121">
        <f t="shared" si="17"/>
        <v>0</v>
      </c>
      <c r="BM93" s="518">
        <f t="shared" si="18"/>
        <v>0</v>
      </c>
      <c r="BN93" s="518"/>
      <c r="BP93" s="518">
        <f t="shared" si="20"/>
        <v>0</v>
      </c>
      <c r="BQ93" s="518"/>
      <c r="BS93" s="518">
        <f t="shared" si="19"/>
        <v>0</v>
      </c>
      <c r="BT93" s="518"/>
    </row>
    <row r="94" spans="1:72" s="38" customFormat="1" ht="15" customHeight="1">
      <c r="A94" s="18"/>
      <c r="B94" s="3"/>
      <c r="C94" s="48" t="s">
        <v>5111</v>
      </c>
      <c r="D94" s="635"/>
      <c r="E94" s="635"/>
      <c r="F94" s="635"/>
      <c r="G94" s="635"/>
      <c r="H94" s="635"/>
      <c r="I94" s="635"/>
      <c r="J94" s="635"/>
      <c r="K94" s="531"/>
      <c r="L94" s="531"/>
      <c r="M94" s="531"/>
      <c r="N94" s="531"/>
      <c r="O94" s="531"/>
      <c r="P94" s="531"/>
      <c r="Q94" s="447"/>
      <c r="R94" s="449"/>
      <c r="S94" s="447"/>
      <c r="T94" s="449"/>
      <c r="U94" s="447"/>
      <c r="V94" s="449"/>
      <c r="W94" s="447"/>
      <c r="X94" s="449"/>
      <c r="Y94" s="447"/>
      <c r="Z94" s="449"/>
      <c r="AA94" s="447"/>
      <c r="AB94" s="449"/>
      <c r="AC94" s="447"/>
      <c r="AD94" s="449"/>
      <c r="AE94" s="2"/>
      <c r="AF94" s="169"/>
      <c r="AH94" s="522">
        <f t="shared" si="0"/>
        <v>0</v>
      </c>
      <c r="AI94" s="522"/>
      <c r="AJ94" s="522">
        <f t="shared" si="1"/>
        <v>0</v>
      </c>
      <c r="AK94" s="522"/>
      <c r="AL94" s="522">
        <f t="shared" si="2"/>
        <v>0</v>
      </c>
      <c r="AM94" s="522"/>
      <c r="AN94" s="522">
        <f t="shared" si="3"/>
        <v>0</v>
      </c>
      <c r="AO94" s="522">
        <f t="shared" si="4"/>
        <v>0</v>
      </c>
      <c r="AP94" s="599"/>
      <c r="AQ94" s="522">
        <f t="shared" si="5"/>
        <v>0</v>
      </c>
      <c r="AR94" s="522"/>
      <c r="AS94" s="522">
        <f t="shared" si="6"/>
        <v>0</v>
      </c>
      <c r="AT94" s="522"/>
      <c r="AU94" s="522">
        <f t="shared" si="7"/>
        <v>0</v>
      </c>
      <c r="AV94" s="522"/>
      <c r="AW94" s="522">
        <f t="shared" si="8"/>
        <v>0</v>
      </c>
      <c r="AX94" s="522"/>
      <c r="AY94" s="599"/>
      <c r="AZ94" s="115">
        <f t="shared" si="9"/>
        <v>0</v>
      </c>
      <c r="BA94" s="125" t="str">
        <f>IF(AZ94=0,"", IF(SUM($AZ$53:AZ94)=1,BB94, IF($AZ$98&gt;SUM($AZ$53:AZ94),_xlfn.CONCAT(", ",BB94), IF($AZ$98=SUM($AZ$53:AZ94),_xlfn.CONCAT(" y ",BB94,".")))))</f>
        <v/>
      </c>
      <c r="BB94" s="115">
        <v>42</v>
      </c>
      <c r="BD94" s="115" t="b">
        <f t="shared" si="10"/>
        <v>0</v>
      </c>
      <c r="BE94" s="115" t="str">
        <f t="shared" si="11"/>
        <v/>
      </c>
      <c r="BF94" s="115">
        <f t="shared" si="12"/>
        <v>0</v>
      </c>
      <c r="BG94" s="121" t="b">
        <f t="shared" si="13"/>
        <v>0</v>
      </c>
      <c r="BH94" s="122" t="str">
        <f t="shared" si="14"/>
        <v/>
      </c>
      <c r="BI94" s="121">
        <f t="shared" si="15"/>
        <v>0</v>
      </c>
      <c r="BJ94" s="121" t="b">
        <f t="shared" si="16"/>
        <v>0</v>
      </c>
      <c r="BK94" s="121">
        <f t="shared" si="17"/>
        <v>0</v>
      </c>
      <c r="BM94" s="518">
        <f t="shared" si="18"/>
        <v>0</v>
      </c>
      <c r="BN94" s="518"/>
      <c r="BP94" s="518">
        <f t="shared" si="20"/>
        <v>0</v>
      </c>
      <c r="BQ94" s="518"/>
      <c r="BS94" s="518">
        <f t="shared" si="19"/>
        <v>0</v>
      </c>
      <c r="BT94" s="518"/>
    </row>
    <row r="95" spans="1:72" s="38" customFormat="1" ht="15" customHeight="1">
      <c r="A95" s="18"/>
      <c r="B95" s="3"/>
      <c r="C95" s="48" t="s">
        <v>5112</v>
      </c>
      <c r="D95" s="635"/>
      <c r="E95" s="635"/>
      <c r="F95" s="635"/>
      <c r="G95" s="635"/>
      <c r="H95" s="635"/>
      <c r="I95" s="635"/>
      <c r="J95" s="635"/>
      <c r="K95" s="531"/>
      <c r="L95" s="531"/>
      <c r="M95" s="531"/>
      <c r="N95" s="531"/>
      <c r="O95" s="531"/>
      <c r="P95" s="531"/>
      <c r="Q95" s="447"/>
      <c r="R95" s="449"/>
      <c r="S95" s="447"/>
      <c r="T95" s="449"/>
      <c r="U95" s="447"/>
      <c r="V95" s="449"/>
      <c r="W95" s="447"/>
      <c r="X95" s="449"/>
      <c r="Y95" s="447"/>
      <c r="Z95" s="449"/>
      <c r="AA95" s="447"/>
      <c r="AB95" s="449"/>
      <c r="AC95" s="447"/>
      <c r="AD95" s="449"/>
      <c r="AE95" s="2"/>
      <c r="AF95" s="169"/>
      <c r="AH95" s="522">
        <f t="shared" si="0"/>
        <v>0</v>
      </c>
      <c r="AI95" s="522"/>
      <c r="AJ95" s="522">
        <f t="shared" si="1"/>
        <v>0</v>
      </c>
      <c r="AK95" s="522"/>
      <c r="AL95" s="522">
        <f t="shared" si="2"/>
        <v>0</v>
      </c>
      <c r="AM95" s="522"/>
      <c r="AN95" s="522">
        <f t="shared" si="3"/>
        <v>0</v>
      </c>
      <c r="AO95" s="522">
        <f t="shared" si="4"/>
        <v>0</v>
      </c>
      <c r="AP95" s="599"/>
      <c r="AQ95" s="522">
        <f t="shared" si="5"/>
        <v>0</v>
      </c>
      <c r="AR95" s="522"/>
      <c r="AS95" s="522">
        <f t="shared" si="6"/>
        <v>0</v>
      </c>
      <c r="AT95" s="522"/>
      <c r="AU95" s="522">
        <f t="shared" si="7"/>
        <v>0</v>
      </c>
      <c r="AV95" s="522"/>
      <c r="AW95" s="522">
        <f t="shared" si="8"/>
        <v>0</v>
      </c>
      <c r="AX95" s="522"/>
      <c r="AY95" s="599"/>
      <c r="AZ95" s="115">
        <f t="shared" si="9"/>
        <v>0</v>
      </c>
      <c r="BA95" s="125" t="str">
        <f>IF(AZ95=0,"", IF(SUM($AZ$53:AZ95)=1,BB95, IF($AZ$98&gt;SUM($AZ$53:AZ95),_xlfn.CONCAT(", ",BB95), IF($AZ$98=SUM($AZ$53:AZ95),_xlfn.CONCAT(" y ",BB95,".")))))</f>
        <v/>
      </c>
      <c r="BB95" s="115">
        <v>43</v>
      </c>
      <c r="BD95" s="115" t="b">
        <f t="shared" si="10"/>
        <v>0</v>
      </c>
      <c r="BE95" s="115" t="str">
        <f t="shared" si="11"/>
        <v/>
      </c>
      <c r="BF95" s="115">
        <f t="shared" si="12"/>
        <v>0</v>
      </c>
      <c r="BG95" s="121" t="b">
        <f t="shared" si="13"/>
        <v>0</v>
      </c>
      <c r="BH95" s="122" t="str">
        <f t="shared" si="14"/>
        <v/>
      </c>
      <c r="BI95" s="121">
        <f t="shared" si="15"/>
        <v>0</v>
      </c>
      <c r="BJ95" s="121" t="b">
        <f t="shared" si="16"/>
        <v>0</v>
      </c>
      <c r="BK95" s="121">
        <f t="shared" si="17"/>
        <v>0</v>
      </c>
      <c r="BM95" s="518">
        <f t="shared" si="18"/>
        <v>0</v>
      </c>
      <c r="BN95" s="518"/>
      <c r="BP95" s="518">
        <f t="shared" si="20"/>
        <v>0</v>
      </c>
      <c r="BQ95" s="518"/>
      <c r="BS95" s="518">
        <f t="shared" si="19"/>
        <v>0</v>
      </c>
      <c r="BT95" s="518"/>
    </row>
    <row r="96" spans="1:72" s="38" customFormat="1" ht="15" customHeight="1">
      <c r="A96" s="18"/>
      <c r="B96" s="3"/>
      <c r="C96" s="48" t="s">
        <v>5113</v>
      </c>
      <c r="D96" s="635"/>
      <c r="E96" s="635"/>
      <c r="F96" s="635"/>
      <c r="G96" s="635"/>
      <c r="H96" s="635"/>
      <c r="I96" s="635"/>
      <c r="J96" s="635"/>
      <c r="K96" s="531"/>
      <c r="L96" s="531"/>
      <c r="M96" s="531"/>
      <c r="N96" s="531"/>
      <c r="O96" s="531"/>
      <c r="P96" s="531"/>
      <c r="Q96" s="447"/>
      <c r="R96" s="449"/>
      <c r="S96" s="447"/>
      <c r="T96" s="449"/>
      <c r="U96" s="447"/>
      <c r="V96" s="449"/>
      <c r="W96" s="447"/>
      <c r="X96" s="449"/>
      <c r="Y96" s="447"/>
      <c r="Z96" s="449"/>
      <c r="AA96" s="447"/>
      <c r="AB96" s="449"/>
      <c r="AC96" s="447"/>
      <c r="AD96" s="449"/>
      <c r="AE96" s="2"/>
      <c r="AF96" s="169"/>
      <c r="AH96" s="522">
        <f t="shared" si="0"/>
        <v>0</v>
      </c>
      <c r="AI96" s="522"/>
      <c r="AJ96" s="522">
        <f t="shared" si="1"/>
        <v>0</v>
      </c>
      <c r="AK96" s="522"/>
      <c r="AL96" s="522">
        <f t="shared" si="2"/>
        <v>0</v>
      </c>
      <c r="AM96" s="522"/>
      <c r="AN96" s="522">
        <f t="shared" si="3"/>
        <v>0</v>
      </c>
      <c r="AO96" s="522">
        <f t="shared" si="4"/>
        <v>0</v>
      </c>
      <c r="AP96" s="599"/>
      <c r="AQ96" s="522">
        <f t="shared" si="5"/>
        <v>0</v>
      </c>
      <c r="AR96" s="522"/>
      <c r="AS96" s="522">
        <f t="shared" si="6"/>
        <v>0</v>
      </c>
      <c r="AT96" s="522"/>
      <c r="AU96" s="522">
        <f t="shared" si="7"/>
        <v>0</v>
      </c>
      <c r="AV96" s="522"/>
      <c r="AW96" s="522">
        <f t="shared" si="8"/>
        <v>0</v>
      </c>
      <c r="AX96" s="522"/>
      <c r="AY96" s="599"/>
      <c r="AZ96" s="115">
        <f t="shared" si="9"/>
        <v>0</v>
      </c>
      <c r="BA96" s="125" t="str">
        <f>IF(AZ96=0,"", IF(SUM($AZ$53:AZ96)=1,BB96, IF($AZ$98&gt;SUM($AZ$53:AZ96),_xlfn.CONCAT(", ",BB96), IF($AZ$98=SUM($AZ$53:AZ96),_xlfn.CONCAT(" y ",BB96,".")))))</f>
        <v/>
      </c>
      <c r="BB96" s="115">
        <v>44</v>
      </c>
      <c r="BD96" s="115" t="b">
        <f t="shared" si="10"/>
        <v>0</v>
      </c>
      <c r="BE96" s="115" t="str">
        <f t="shared" si="11"/>
        <v/>
      </c>
      <c r="BF96" s="115">
        <f t="shared" si="12"/>
        <v>0</v>
      </c>
      <c r="BG96" s="121" t="b">
        <f t="shared" si="13"/>
        <v>0</v>
      </c>
      <c r="BH96" s="122" t="str">
        <f t="shared" si="14"/>
        <v/>
      </c>
      <c r="BI96" s="121">
        <f t="shared" si="15"/>
        <v>0</v>
      </c>
      <c r="BJ96" s="121" t="b">
        <f t="shared" si="16"/>
        <v>0</v>
      </c>
      <c r="BK96" s="121">
        <f t="shared" si="17"/>
        <v>0</v>
      </c>
      <c r="BM96" s="518">
        <f t="shared" si="18"/>
        <v>0</v>
      </c>
      <c r="BN96" s="518"/>
      <c r="BP96" s="518">
        <f t="shared" si="20"/>
        <v>0</v>
      </c>
      <c r="BQ96" s="518"/>
      <c r="BS96" s="518">
        <f t="shared" si="19"/>
        <v>0</v>
      </c>
      <c r="BT96" s="518"/>
    </row>
    <row r="97" spans="1:72" s="38" customFormat="1" ht="15" customHeight="1">
      <c r="A97" s="18"/>
      <c r="B97" s="3"/>
      <c r="C97" s="48" t="s">
        <v>5114</v>
      </c>
      <c r="D97" s="635"/>
      <c r="E97" s="635"/>
      <c r="F97" s="635"/>
      <c r="G97" s="635"/>
      <c r="H97" s="635"/>
      <c r="I97" s="635"/>
      <c r="J97" s="635"/>
      <c r="K97" s="531"/>
      <c r="L97" s="531"/>
      <c r="M97" s="531"/>
      <c r="N97" s="531"/>
      <c r="O97" s="531"/>
      <c r="P97" s="531"/>
      <c r="Q97" s="447"/>
      <c r="R97" s="449"/>
      <c r="S97" s="447"/>
      <c r="T97" s="449"/>
      <c r="U97" s="447"/>
      <c r="V97" s="449"/>
      <c r="W97" s="447"/>
      <c r="X97" s="449"/>
      <c r="Y97" s="447"/>
      <c r="Z97" s="449"/>
      <c r="AA97" s="447"/>
      <c r="AB97" s="449"/>
      <c r="AC97" s="447"/>
      <c r="AD97" s="449"/>
      <c r="AE97" s="2"/>
      <c r="AF97" s="169"/>
      <c r="AH97" s="522">
        <f t="shared" si="0"/>
        <v>0</v>
      </c>
      <c r="AI97" s="522"/>
      <c r="AJ97" s="522">
        <f t="shared" si="1"/>
        <v>0</v>
      </c>
      <c r="AK97" s="522"/>
      <c r="AL97" s="522">
        <f t="shared" si="2"/>
        <v>0</v>
      </c>
      <c r="AM97" s="522"/>
      <c r="AN97" s="522">
        <f t="shared" si="3"/>
        <v>0</v>
      </c>
      <c r="AO97" s="522">
        <f t="shared" si="4"/>
        <v>0</v>
      </c>
      <c r="AP97" s="599"/>
      <c r="AQ97" s="522">
        <f t="shared" si="5"/>
        <v>0</v>
      </c>
      <c r="AR97" s="522"/>
      <c r="AS97" s="522">
        <f t="shared" si="6"/>
        <v>0</v>
      </c>
      <c r="AT97" s="522"/>
      <c r="AU97" s="522">
        <f t="shared" si="7"/>
        <v>0</v>
      </c>
      <c r="AV97" s="522"/>
      <c r="AW97" s="522">
        <f t="shared" si="8"/>
        <v>0</v>
      </c>
      <c r="AX97" s="522"/>
      <c r="AY97" s="599"/>
      <c r="AZ97" s="115">
        <f t="shared" si="9"/>
        <v>0</v>
      </c>
      <c r="BA97" s="125" t="str">
        <f>IF(AZ97=0,"", IF(SUM($AZ$53:AZ97)=1,BB97, IF($AZ$98&gt;SUM($AZ$53:AZ97),_xlfn.CONCAT(", ",BB97), IF($AZ$98=SUM($AZ$53:AZ97),_xlfn.CONCAT(" y ",BB97,".")))))</f>
        <v/>
      </c>
      <c r="BB97" s="115">
        <v>45</v>
      </c>
      <c r="BD97" s="115" t="b">
        <f t="shared" si="10"/>
        <v>0</v>
      </c>
      <c r="BE97" s="115" t="str">
        <f t="shared" si="11"/>
        <v/>
      </c>
      <c r="BF97" s="115">
        <f t="shared" si="12"/>
        <v>0</v>
      </c>
      <c r="BG97" s="121" t="b">
        <f t="shared" si="13"/>
        <v>0</v>
      </c>
      <c r="BH97" s="122" t="str">
        <f t="shared" si="14"/>
        <v/>
      </c>
      <c r="BI97" s="121">
        <f t="shared" si="15"/>
        <v>0</v>
      </c>
      <c r="BJ97" s="121" t="b">
        <f t="shared" si="16"/>
        <v>0</v>
      </c>
      <c r="BK97" s="121">
        <f t="shared" si="17"/>
        <v>0</v>
      </c>
      <c r="BM97" s="518">
        <f t="shared" si="18"/>
        <v>0</v>
      </c>
      <c r="BN97" s="518"/>
      <c r="BP97" s="518">
        <f t="shared" si="20"/>
        <v>0</v>
      </c>
      <c r="BQ97" s="518"/>
      <c r="BS97" s="518">
        <f t="shared" si="19"/>
        <v>0</v>
      </c>
      <c r="BT97" s="518"/>
    </row>
    <row r="98" spans="1:72" s="38" customFormat="1" ht="15" customHeight="1">
      <c r="A98" s="18"/>
      <c r="B98" s="3"/>
      <c r="C98" s="3"/>
      <c r="D98" s="3"/>
      <c r="E98" s="3"/>
      <c r="F98" s="3"/>
      <c r="G98" s="3"/>
      <c r="H98" s="3"/>
      <c r="I98" s="3"/>
      <c r="J98" s="3"/>
      <c r="K98" s="3"/>
      <c r="L98" s="3"/>
      <c r="M98" s="3"/>
      <c r="N98" s="3"/>
      <c r="O98" s="49"/>
      <c r="P98" s="49" t="s">
        <v>5115</v>
      </c>
      <c r="Q98" s="442">
        <f>IF(AND(SUM(Q53:R97)=0,COUNTIF(Q53:R97,"NS")&gt;0),"NS",
IF(AND(SUM(Q53:R97)=0,COUNTIF(Q53:R97,0)&gt;0),0,
IF(AND(SUM(Q53:R97)=0,COUNTIF(Q53:R97,"NA")&gt;0),"NA",
SUM(Q53:R97))))</f>
        <v>0</v>
      </c>
      <c r="R98" s="444"/>
      <c r="S98" s="442">
        <f t="shared" ref="S98" si="21">IF(AND(SUM(S53:T97)=0,COUNTIF(S53:T97,"NS")&gt;0),"NS",
IF(AND(SUM(S53:T97)=0,COUNTIF(S53:T97,0)&gt;0),0,
IF(AND(SUM(S53:T97)=0,COUNTIF(S53:T97,"NA")&gt;0),"NA",
SUM(S53:T97))))</f>
        <v>0</v>
      </c>
      <c r="T98" s="444"/>
      <c r="U98" s="442">
        <f t="shared" ref="U98" si="22">IF(AND(SUM(U53:V97)=0,COUNTIF(U53:V97,"NS")&gt;0),"NS",
IF(AND(SUM(U53:V97)=0,COUNTIF(U53:V97,0)&gt;0),0,
IF(AND(SUM(U53:V97)=0,COUNTIF(U53:V97,"NA")&gt;0),"NA",
SUM(U53:V97))))</f>
        <v>0</v>
      </c>
      <c r="V98" s="444"/>
      <c r="W98" s="442">
        <f t="shared" ref="W98" si="23">IF(AND(SUM(W53:X97)=0,COUNTIF(W53:X97,"NS")&gt;0),"NS",
IF(AND(SUM(W53:X97)=0,COUNTIF(W53:X97,0)&gt;0),0,
IF(AND(SUM(W53:X97)=0,COUNTIF(W53:X97,"NA")&gt;0),"NA",
SUM(W53:X97))))</f>
        <v>0</v>
      </c>
      <c r="X98" s="444"/>
      <c r="Y98" s="442">
        <f t="shared" ref="Y98" si="24">IF(AND(SUM(Y53:Z97)=0,COUNTIF(Y53:Z97,"NS")&gt;0),"NS",
IF(AND(SUM(Y53:Z97)=0,COUNTIF(Y53:Z97,0)&gt;0),0,
IF(AND(SUM(Y53:Z97)=0,COUNTIF(Y53:Z97,"NA")&gt;0),"NA",
SUM(Y53:Z97))))</f>
        <v>0</v>
      </c>
      <c r="Z98" s="444"/>
      <c r="AA98" s="442">
        <f t="shared" ref="AA98" si="25">IF(AND(SUM(AA53:AB97)=0,COUNTIF(AA53:AB97,"NS")&gt;0),"NS",
IF(AND(SUM(AA53:AB97)=0,COUNTIF(AA53:AB97,0)&gt;0),0,
IF(AND(SUM(AA53:AB97)=0,COUNTIF(AA53:AB97,"NA")&gt;0),"NA",
SUM(AA53:AB97))))</f>
        <v>0</v>
      </c>
      <c r="AB98" s="444"/>
      <c r="AC98" s="442">
        <f t="shared" ref="AC98" si="26">IF(AND(SUM(AC53:AD97)=0,COUNTIF(AC53:AD97,"NS")&gt;0),"NS",
IF(AND(SUM(AC53:AD97)=0,COUNTIF(AC53:AD97,0)&gt;0),0,
IF(AND(SUM(AC53:AD97)=0,COUNTIF(AC53:AD97,"NA")&gt;0),"NA",
SUM(AC53:AD97))))</f>
        <v>0</v>
      </c>
      <c r="AD98" s="444"/>
      <c r="AE98" s="2"/>
      <c r="AF98" s="169"/>
      <c r="AH98" s="600"/>
      <c r="AI98" s="600"/>
      <c r="AJ98" s="600"/>
      <c r="AK98" s="600"/>
      <c r="AL98" s="600"/>
      <c r="AM98" s="600"/>
      <c r="AN98" s="600"/>
      <c r="AO98" s="600"/>
      <c r="AP98" s="2"/>
      <c r="AQ98"/>
      <c r="AR98"/>
      <c r="AS98"/>
      <c r="AT98"/>
      <c r="AU98"/>
      <c r="AV98"/>
      <c r="AW98"/>
      <c r="AX98"/>
      <c r="AY98" s="23"/>
      <c r="AZ98" s="136">
        <f>SUM(AZ53:AZ97)</f>
        <v>0</v>
      </c>
      <c r="BA98" s="178" t="str">
        <f>IF(AZ98=0,"", IF(AZ98=1,VLOOKUP(1,AZ53:BA97,2,FALSE), IF(AZ98&gt;1,_xlfn.CONCAT(BA53:BA97),"")))</f>
        <v/>
      </c>
      <c r="BJ98" s="598">
        <f>SUM(BF53:BF97,BI53:BI97,BK53:BK97)</f>
        <v>0</v>
      </c>
      <c r="BK98" s="598"/>
      <c r="BP98" s="573">
        <f>SUM(BP52:BQ97)</f>
        <v>0</v>
      </c>
      <c r="BQ98" s="573"/>
      <c r="BS98" s="573">
        <f>SUM(BS52:BT97)</f>
        <v>0</v>
      </c>
      <c r="BT98" s="573"/>
    </row>
    <row r="99" spans="1:72" s="38" customFormat="1" ht="15" customHeight="1" thickBot="1">
      <c r="A99" s="1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2"/>
      <c r="AF99" s="169"/>
    </row>
    <row r="100" spans="1:72" s="38" customFormat="1" ht="15" customHeight="1" thickBot="1">
      <c r="A100" s="18"/>
      <c r="B100" s="3"/>
      <c r="C100" s="700">
        <f>COUNTA(D53:J97)</f>
        <v>0</v>
      </c>
      <c r="D100" s="701"/>
      <c r="E100" s="701"/>
      <c r="F100" s="702"/>
      <c r="G100" s="50" t="s">
        <v>5116</v>
      </c>
      <c r="H100" s="3"/>
      <c r="I100" s="3"/>
      <c r="J100" s="3"/>
      <c r="K100" s="3"/>
      <c r="L100" s="3"/>
      <c r="M100" s="3"/>
      <c r="N100" s="3"/>
      <c r="O100" s="3"/>
      <c r="P100" s="3"/>
      <c r="Q100" s="3"/>
      <c r="R100" s="3"/>
      <c r="S100" s="3"/>
      <c r="T100" s="3"/>
      <c r="U100" s="3"/>
      <c r="V100" s="3"/>
      <c r="W100" s="3"/>
      <c r="X100" s="3"/>
      <c r="Y100" s="3"/>
      <c r="Z100" s="3"/>
      <c r="AA100" s="3"/>
      <c r="AB100" s="3"/>
      <c r="AC100" s="3"/>
      <c r="AD100" s="3"/>
      <c r="AE100" s="2"/>
      <c r="AF100" s="169"/>
    </row>
    <row r="101" spans="1:72" s="38" customFormat="1" ht="15" customHeight="1">
      <c r="A101" s="1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2"/>
      <c r="AF101" s="169"/>
    </row>
    <row r="102" spans="1:72" s="38" customFormat="1" ht="24" customHeight="1">
      <c r="A102" s="18"/>
      <c r="B102" s="51"/>
      <c r="C102" s="492" t="s">
        <v>5117</v>
      </c>
      <c r="D102" s="492"/>
      <c r="E102" s="492"/>
      <c r="F102" s="492"/>
      <c r="G102" s="492"/>
      <c r="H102" s="492"/>
      <c r="I102" s="492"/>
      <c r="J102" s="492"/>
      <c r="K102" s="492"/>
      <c r="L102" s="492"/>
      <c r="M102" s="492"/>
      <c r="N102" s="492"/>
      <c r="O102" s="492"/>
      <c r="P102" s="492"/>
      <c r="Q102" s="492"/>
      <c r="R102" s="492"/>
      <c r="S102" s="492"/>
      <c r="T102" s="492"/>
      <c r="U102" s="492"/>
      <c r="V102" s="492"/>
      <c r="W102" s="492"/>
      <c r="X102" s="492"/>
      <c r="Y102" s="492"/>
      <c r="Z102" s="492"/>
      <c r="AA102" s="492"/>
      <c r="AB102" s="492"/>
      <c r="AC102" s="492"/>
      <c r="AD102" s="492"/>
      <c r="AE102" s="2"/>
      <c r="AF102" s="169"/>
    </row>
    <row r="103" spans="1:72" s="38" customFormat="1" ht="60" customHeight="1">
      <c r="A103" s="18"/>
      <c r="B103" s="51"/>
      <c r="C103" s="537"/>
      <c r="D103" s="537"/>
      <c r="E103" s="537"/>
      <c r="F103" s="537"/>
      <c r="G103" s="537"/>
      <c r="H103" s="537"/>
      <c r="I103" s="537"/>
      <c r="J103" s="537"/>
      <c r="K103" s="537"/>
      <c r="L103" s="537"/>
      <c r="M103" s="537"/>
      <c r="N103" s="537"/>
      <c r="O103" s="537"/>
      <c r="P103" s="537"/>
      <c r="Q103" s="537"/>
      <c r="R103" s="537"/>
      <c r="S103" s="537"/>
      <c r="T103" s="537"/>
      <c r="U103" s="537"/>
      <c r="V103" s="537"/>
      <c r="W103" s="537"/>
      <c r="X103" s="537"/>
      <c r="Y103" s="537"/>
      <c r="Z103" s="537"/>
      <c r="AA103" s="537"/>
      <c r="AB103" s="537"/>
      <c r="AC103" s="537"/>
      <c r="AD103" s="537"/>
      <c r="AE103" s="2"/>
      <c r="AF103" s="169"/>
    </row>
    <row r="104" spans="1:72" s="38" customFormat="1" ht="14.25">
      <c r="A104" s="18"/>
      <c r="B104" s="470" t="str">
        <f>IF(BJ98=0,"","Error: El nombre de las instituciones debe registrarse en mayúsculas, sin signos de acentuación o puntuación.")</f>
        <v/>
      </c>
      <c r="C104" s="470"/>
      <c r="D104" s="470"/>
      <c r="E104" s="470"/>
      <c r="F104" s="470"/>
      <c r="G104" s="470"/>
      <c r="H104" s="470"/>
      <c r="I104" s="470"/>
      <c r="J104" s="470"/>
      <c r="K104" s="470"/>
      <c r="L104" s="470"/>
      <c r="M104" s="470"/>
      <c r="N104" s="470"/>
      <c r="O104" s="470"/>
      <c r="P104" s="470"/>
      <c r="Q104" s="470"/>
      <c r="R104" s="470"/>
      <c r="S104" s="470"/>
      <c r="T104" s="470"/>
      <c r="U104" s="470"/>
      <c r="V104" s="470"/>
      <c r="W104" s="470"/>
      <c r="X104" s="470"/>
      <c r="Y104" s="470"/>
      <c r="Z104" s="470"/>
      <c r="AA104" s="470"/>
      <c r="AB104" s="470"/>
      <c r="AC104" s="470"/>
      <c r="AD104" s="470"/>
      <c r="AE104" s="2"/>
      <c r="AF104" s="169"/>
    </row>
    <row r="105" spans="1:72" s="38" customFormat="1" ht="14.25">
      <c r="A105" s="18"/>
      <c r="B105" s="470" t="str">
        <f>IF(AZ98=0,"", IF(AZ98=1,_xlfn.CONCAT("Error: Verificar la información registrada tomando en cuenta la instrucción ",BA98,"."),_xlfn.CONCAT("Error: Verificar la información registrada tomando en cuenta las instrucciones ",BA98)))</f>
        <v/>
      </c>
      <c r="C105" s="470"/>
      <c r="D105" s="470"/>
      <c r="E105" s="470"/>
      <c r="F105" s="470"/>
      <c r="G105" s="470"/>
      <c r="H105" s="470"/>
      <c r="I105" s="470"/>
      <c r="J105" s="470"/>
      <c r="K105" s="470"/>
      <c r="L105" s="470"/>
      <c r="M105" s="470"/>
      <c r="N105" s="470"/>
      <c r="O105" s="470"/>
      <c r="P105" s="470"/>
      <c r="Q105" s="470"/>
      <c r="R105" s="470"/>
      <c r="S105" s="470"/>
      <c r="T105" s="470"/>
      <c r="U105" s="470"/>
      <c r="V105" s="470"/>
      <c r="W105" s="470"/>
      <c r="X105" s="470"/>
      <c r="Y105" s="470"/>
      <c r="Z105" s="470"/>
      <c r="AA105" s="470"/>
      <c r="AB105" s="470"/>
      <c r="AC105" s="470"/>
      <c r="AD105" s="470"/>
      <c r="AE105" s="2"/>
      <c r="AF105" s="169"/>
    </row>
    <row r="106" spans="1:72" s="38" customFormat="1" ht="14.25">
      <c r="A106" s="18"/>
      <c r="B106" s="471" t="str">
        <f>IF(SUM(BP98,BS98)=0,"","Error: Debe completar toda la información requerida.")</f>
        <v/>
      </c>
      <c r="C106" s="471"/>
      <c r="D106" s="471"/>
      <c r="E106" s="471"/>
      <c r="F106" s="471"/>
      <c r="G106" s="471"/>
      <c r="H106" s="471"/>
      <c r="I106" s="471"/>
      <c r="J106" s="471"/>
      <c r="K106" s="471"/>
      <c r="L106" s="471"/>
      <c r="M106" s="471"/>
      <c r="N106" s="471"/>
      <c r="O106" s="471"/>
      <c r="P106" s="471"/>
      <c r="Q106" s="471"/>
      <c r="R106" s="471"/>
      <c r="S106" s="471"/>
      <c r="T106" s="471"/>
      <c r="U106" s="471"/>
      <c r="V106" s="471"/>
      <c r="W106" s="471"/>
      <c r="X106" s="471"/>
      <c r="Y106" s="471"/>
      <c r="Z106" s="471"/>
      <c r="AA106" s="471"/>
      <c r="AB106" s="471"/>
      <c r="AC106" s="471"/>
      <c r="AD106" s="471"/>
      <c r="AE106" s="2"/>
      <c r="AF106" s="169"/>
    </row>
    <row r="107" spans="1:72" s="38" customFormat="1" ht="15">
      <c r="A107" s="18"/>
      <c r="B107"/>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c r="AB107" s="52"/>
      <c r="AC107" s="52"/>
      <c r="AD107" s="52"/>
      <c r="AE107" s="2"/>
      <c r="AF107" s="169"/>
    </row>
    <row r="108" spans="1:72" s="38" customFormat="1" ht="15">
      <c r="A108" s="18"/>
      <c r="B108"/>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2"/>
      <c r="AF108" s="169"/>
    </row>
    <row r="109" spans="1:72" s="38" customFormat="1" ht="15">
      <c r="A109" s="18"/>
      <c r="B109"/>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2"/>
      <c r="AF109" s="169"/>
      <c r="AH109" s="518" t="s">
        <v>5063</v>
      </c>
      <c r="AI109" s="518"/>
      <c r="AJ109" s="518"/>
      <c r="AK109" s="518"/>
      <c r="AL109" s="518"/>
      <c r="AM109" s="518"/>
      <c r="AO109" s="518" t="s">
        <v>5062</v>
      </c>
      <c r="AP109" s="518"/>
      <c r="AQ109" s="518"/>
      <c r="AR109" s="518"/>
      <c r="AS109" s="518"/>
      <c r="AT109" s="518"/>
    </row>
    <row r="110" spans="1:72" s="3" customFormat="1" ht="36" customHeight="1">
      <c r="A110" s="18" t="s">
        <v>5118</v>
      </c>
      <c r="B110" s="624" t="s">
        <v>5119</v>
      </c>
      <c r="C110" s="624"/>
      <c r="D110" s="624"/>
      <c r="E110" s="624"/>
      <c r="F110" s="624"/>
      <c r="G110" s="624"/>
      <c r="H110" s="624"/>
      <c r="I110" s="624"/>
      <c r="J110" s="624"/>
      <c r="K110" s="624"/>
      <c r="L110" s="624"/>
      <c r="M110" s="624"/>
      <c r="N110" s="624"/>
      <c r="O110" s="624"/>
      <c r="P110" s="624"/>
      <c r="Q110" s="624"/>
      <c r="R110" s="624"/>
      <c r="S110" s="624"/>
      <c r="T110" s="624"/>
      <c r="U110" s="624"/>
      <c r="V110" s="624"/>
      <c r="W110" s="624"/>
      <c r="X110" s="624"/>
      <c r="Y110" s="624"/>
      <c r="Z110" s="624"/>
      <c r="AA110" s="624"/>
      <c r="AB110" s="624"/>
      <c r="AC110" s="624"/>
      <c r="AD110" s="624"/>
      <c r="AE110" s="2"/>
      <c r="AF110" s="110"/>
      <c r="AH110" s="522" t="s">
        <v>5066</v>
      </c>
      <c r="AI110" s="522"/>
      <c r="AJ110" s="522" t="s">
        <v>5067</v>
      </c>
      <c r="AK110" s="522"/>
      <c r="AL110" s="522" t="s">
        <v>5068</v>
      </c>
      <c r="AM110" s="522"/>
      <c r="AO110" s="522" t="s">
        <v>5066</v>
      </c>
      <c r="AP110" s="522"/>
      <c r="AQ110" s="522" t="s">
        <v>5067</v>
      </c>
      <c r="AR110" s="522"/>
      <c r="AS110" s="522" t="s">
        <v>5068</v>
      </c>
      <c r="AT110" s="522"/>
    </row>
    <row r="111" spans="1:72" s="180" customFormat="1" ht="36" customHeight="1">
      <c r="A111" s="60"/>
      <c r="B111" s="293"/>
      <c r="C111" s="594" t="s">
        <v>5120</v>
      </c>
      <c r="D111" s="594"/>
      <c r="E111" s="594"/>
      <c r="F111" s="594"/>
      <c r="G111" s="594"/>
      <c r="H111" s="594"/>
      <c r="I111" s="594"/>
      <c r="J111" s="594"/>
      <c r="K111" s="594"/>
      <c r="L111" s="594"/>
      <c r="M111" s="594"/>
      <c r="N111" s="594"/>
      <c r="O111" s="594"/>
      <c r="P111" s="594"/>
      <c r="Q111" s="594"/>
      <c r="R111" s="594"/>
      <c r="S111" s="594"/>
      <c r="T111" s="594"/>
      <c r="U111" s="594"/>
      <c r="V111" s="594"/>
      <c r="W111" s="594"/>
      <c r="X111" s="594"/>
      <c r="Y111" s="594"/>
      <c r="Z111" s="594"/>
      <c r="AA111" s="594"/>
      <c r="AB111" s="594"/>
      <c r="AC111" s="594"/>
      <c r="AD111" s="594"/>
      <c r="AE111" s="2"/>
      <c r="AF111" s="179"/>
      <c r="AH111" s="522">
        <f>COUNTBLANK(K121:AD121)+COUNTBLANK(I171:AD171)+COUNTBLANK(I221:AD221)</f>
        <v>64</v>
      </c>
      <c r="AI111" s="522"/>
      <c r="AJ111" s="522">
        <v>64</v>
      </c>
      <c r="AK111" s="522"/>
      <c r="AL111" s="522">
        <v>4</v>
      </c>
      <c r="AM111" s="522"/>
      <c r="AO111" s="518">
        <f>COUNTBLANK(D121:AD165)+COUNTBLANK(D171:AD215)+COUNTBLANK(D221:AD265)</f>
        <v>3645</v>
      </c>
      <c r="AP111" s="518"/>
      <c r="AQ111" s="518">
        <v>3645</v>
      </c>
      <c r="AR111" s="518"/>
      <c r="AS111" s="574"/>
      <c r="AT111" s="574"/>
    </row>
    <row r="112" spans="1:72" s="180" customFormat="1" ht="36" customHeight="1">
      <c r="A112" s="60"/>
      <c r="B112" s="293"/>
      <c r="C112" s="637" t="s">
        <v>5121</v>
      </c>
      <c r="D112" s="637"/>
      <c r="E112" s="637"/>
      <c r="F112" s="637"/>
      <c r="G112" s="637"/>
      <c r="H112" s="637"/>
      <c r="I112" s="637"/>
      <c r="J112" s="637"/>
      <c r="K112" s="637"/>
      <c r="L112" s="637"/>
      <c r="M112" s="637"/>
      <c r="N112" s="637"/>
      <c r="O112" s="637"/>
      <c r="P112" s="637"/>
      <c r="Q112" s="637"/>
      <c r="R112" s="637"/>
      <c r="S112" s="637"/>
      <c r="T112" s="637"/>
      <c r="U112" s="637"/>
      <c r="V112" s="637"/>
      <c r="W112" s="637"/>
      <c r="X112" s="637"/>
      <c r="Y112" s="637"/>
      <c r="Z112" s="637"/>
      <c r="AA112" s="637"/>
      <c r="AB112" s="637"/>
      <c r="AC112" s="637"/>
      <c r="AD112" s="637"/>
      <c r="AE112" s="2"/>
      <c r="AF112" s="179"/>
      <c r="AH112"/>
      <c r="AI112"/>
    </row>
    <row r="113" spans="1:398" s="3" customFormat="1" ht="24" customHeight="1">
      <c r="A113" s="60"/>
      <c r="B113" s="294"/>
      <c r="C113" s="492" t="s">
        <v>5122</v>
      </c>
      <c r="D113" s="492"/>
      <c r="E113" s="492"/>
      <c r="F113" s="492"/>
      <c r="G113" s="492"/>
      <c r="H113" s="492"/>
      <c r="I113" s="492"/>
      <c r="J113" s="492"/>
      <c r="K113" s="492"/>
      <c r="L113" s="492"/>
      <c r="M113" s="492"/>
      <c r="N113" s="492"/>
      <c r="O113" s="492"/>
      <c r="P113" s="492"/>
      <c r="Q113" s="492"/>
      <c r="R113" s="492"/>
      <c r="S113" s="492"/>
      <c r="T113" s="492"/>
      <c r="U113" s="492"/>
      <c r="V113" s="492"/>
      <c r="W113" s="492"/>
      <c r="X113" s="492"/>
      <c r="Y113" s="492"/>
      <c r="Z113" s="492"/>
      <c r="AA113" s="492"/>
      <c r="AB113" s="492"/>
      <c r="AC113" s="492"/>
      <c r="AD113" s="492"/>
      <c r="AE113" s="2"/>
      <c r="AF113" s="110"/>
    </row>
    <row r="114" spans="1:398" s="38" customFormat="1" ht="24" customHeight="1">
      <c r="A114" s="60"/>
      <c r="B114" s="181"/>
      <c r="C114" s="492" t="s">
        <v>5123</v>
      </c>
      <c r="D114" s="492"/>
      <c r="E114" s="492"/>
      <c r="F114" s="492"/>
      <c r="G114" s="492"/>
      <c r="H114" s="492"/>
      <c r="I114" s="492"/>
      <c r="J114" s="492"/>
      <c r="K114" s="492"/>
      <c r="L114" s="492"/>
      <c r="M114" s="492"/>
      <c r="N114" s="492"/>
      <c r="O114" s="492"/>
      <c r="P114" s="492"/>
      <c r="Q114" s="492"/>
      <c r="R114" s="492"/>
      <c r="S114" s="492"/>
      <c r="T114" s="492"/>
      <c r="U114" s="492"/>
      <c r="V114" s="492"/>
      <c r="W114" s="492"/>
      <c r="X114" s="492"/>
      <c r="Y114" s="492"/>
      <c r="Z114" s="492"/>
      <c r="AA114" s="492"/>
      <c r="AB114" s="492"/>
      <c r="AC114" s="492"/>
      <c r="AD114" s="492"/>
      <c r="AE114" s="2"/>
      <c r="AF114" s="169"/>
    </row>
    <row r="115" spans="1:398" s="38" customFormat="1" ht="15" customHeight="1">
      <c r="A115" s="18"/>
      <c r="B115" s="295"/>
      <c r="C115" s="675" t="s">
        <v>5124</v>
      </c>
      <c r="D115" s="675"/>
      <c r="E115" s="675"/>
      <c r="F115" s="675"/>
      <c r="G115" s="675"/>
      <c r="H115" s="675"/>
      <c r="I115" s="675"/>
      <c r="J115" s="675"/>
      <c r="K115" s="675"/>
      <c r="L115" s="675"/>
      <c r="M115" s="675"/>
      <c r="N115" s="675"/>
      <c r="O115" s="675"/>
      <c r="P115" s="675"/>
      <c r="Q115" s="675"/>
      <c r="R115" s="675"/>
      <c r="S115" s="675"/>
      <c r="T115" s="675"/>
      <c r="U115" s="675"/>
      <c r="V115" s="675"/>
      <c r="W115" s="675"/>
      <c r="X115" s="675"/>
      <c r="Y115" s="675"/>
      <c r="Z115" s="675"/>
      <c r="AA115" s="675"/>
      <c r="AB115" s="675"/>
      <c r="AC115" s="675"/>
      <c r="AD115" s="675"/>
      <c r="AE115" s="2"/>
      <c r="AF115" s="169"/>
    </row>
    <row r="116" spans="1:398" s="38" customFormat="1" ht="15" customHeight="1">
      <c r="A116" s="18"/>
      <c r="B116" s="2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2"/>
      <c r="AF116" s="169"/>
    </row>
    <row r="117" spans="1:398" s="38" customFormat="1" ht="15" customHeight="1">
      <c r="A117" s="18"/>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634" t="s">
        <v>5125</v>
      </c>
      <c r="AB117" s="634"/>
      <c r="AC117" s="634"/>
      <c r="AD117" s="634"/>
      <c r="AE117" s="2"/>
      <c r="AF117" s="169"/>
    </row>
    <row r="118" spans="1:398" s="38" customFormat="1" ht="24" customHeight="1">
      <c r="A118" s="18"/>
      <c r="B118" s="22"/>
      <c r="C118" s="611" t="s">
        <v>5080</v>
      </c>
      <c r="D118" s="611"/>
      <c r="E118" s="611"/>
      <c r="F118" s="611"/>
      <c r="G118" s="611"/>
      <c r="H118" s="611"/>
      <c r="I118" s="611"/>
      <c r="J118" s="611"/>
      <c r="K118" s="611" t="s">
        <v>5126</v>
      </c>
      <c r="L118" s="611"/>
      <c r="M118" s="611"/>
      <c r="N118" s="611"/>
      <c r="O118" s="611" t="s">
        <v>5127</v>
      </c>
      <c r="P118" s="611"/>
      <c r="Q118" s="611"/>
      <c r="R118" s="611"/>
      <c r="S118" s="611"/>
      <c r="T118" s="611"/>
      <c r="U118" s="611"/>
      <c r="V118" s="611"/>
      <c r="W118" s="611"/>
      <c r="X118" s="611"/>
      <c r="Y118" s="611"/>
      <c r="Z118" s="611"/>
      <c r="AA118" s="611"/>
      <c r="AB118" s="611"/>
      <c r="AC118" s="611"/>
      <c r="AD118" s="611"/>
      <c r="AE118" s="2"/>
      <c r="AF118" s="169"/>
    </row>
    <row r="119" spans="1:398" s="38" customFormat="1" ht="15" customHeight="1">
      <c r="A119" s="18"/>
      <c r="B119" s="22"/>
      <c r="C119" s="611"/>
      <c r="D119" s="611"/>
      <c r="E119" s="611"/>
      <c r="F119" s="611"/>
      <c r="G119" s="611"/>
      <c r="H119" s="611"/>
      <c r="I119" s="611"/>
      <c r="J119" s="611"/>
      <c r="K119" s="611"/>
      <c r="L119" s="611"/>
      <c r="M119" s="611"/>
      <c r="N119" s="611"/>
      <c r="O119" s="649" t="s">
        <v>4992</v>
      </c>
      <c r="P119" s="650"/>
      <c r="Q119" s="650"/>
      <c r="R119" s="650"/>
      <c r="S119" s="650"/>
      <c r="T119" s="650"/>
      <c r="U119" s="650"/>
      <c r="V119" s="650"/>
      <c r="W119" s="650"/>
      <c r="X119" s="650"/>
      <c r="Y119" s="650"/>
      <c r="Z119" s="650"/>
      <c r="AA119" s="650"/>
      <c r="AB119" s="650"/>
      <c r="AC119" s="650"/>
      <c r="AD119" s="651"/>
      <c r="AF119" s="169"/>
    </row>
    <row r="120" spans="1:398" s="38" customFormat="1" ht="24" customHeight="1">
      <c r="A120" s="18"/>
      <c r="B120" s="22"/>
      <c r="C120" s="611"/>
      <c r="D120" s="611"/>
      <c r="E120" s="611"/>
      <c r="F120" s="611"/>
      <c r="G120" s="611"/>
      <c r="H120" s="611"/>
      <c r="I120" s="611"/>
      <c r="J120" s="611"/>
      <c r="K120" s="611"/>
      <c r="L120" s="611"/>
      <c r="M120" s="611"/>
      <c r="N120" s="611"/>
      <c r="O120" s="183" t="s">
        <v>5128</v>
      </c>
      <c r="P120" s="183" t="s">
        <v>5129</v>
      </c>
      <c r="Q120" s="183" t="s">
        <v>5130</v>
      </c>
      <c r="R120" s="183" t="s">
        <v>5131</v>
      </c>
      <c r="S120" s="183" t="s">
        <v>5132</v>
      </c>
      <c r="T120" s="183" t="s">
        <v>5133</v>
      </c>
      <c r="U120" s="183" t="s">
        <v>5134</v>
      </c>
      <c r="V120" s="183" t="s">
        <v>5135</v>
      </c>
      <c r="W120" s="183" t="s">
        <v>5136</v>
      </c>
      <c r="X120" s="183" t="s">
        <v>5137</v>
      </c>
      <c r="Y120" s="183" t="s">
        <v>5138</v>
      </c>
      <c r="Z120" s="183" t="s">
        <v>5139</v>
      </c>
      <c r="AA120" s="183" t="s">
        <v>5140</v>
      </c>
      <c r="AB120" s="183" t="s">
        <v>5141</v>
      </c>
      <c r="AC120" s="183" t="s">
        <v>5142</v>
      </c>
      <c r="AD120" s="183" t="s">
        <v>5143</v>
      </c>
      <c r="AF120" s="169"/>
      <c r="AH120" s="516" t="s">
        <v>5104</v>
      </c>
      <c r="AI120" s="516"/>
      <c r="AK120" s="516" t="s">
        <v>5102</v>
      </c>
      <c r="AL120" s="516"/>
      <c r="AN120" s="521" t="s">
        <v>5066</v>
      </c>
      <c r="AO120" s="521"/>
      <c r="AP120" s="184" t="s">
        <v>5128</v>
      </c>
      <c r="AQ120" s="184" t="s">
        <v>5129</v>
      </c>
      <c r="AR120" s="184" t="s">
        <v>5130</v>
      </c>
      <c r="AS120" s="184" t="s">
        <v>5131</v>
      </c>
      <c r="AT120" s="184" t="s">
        <v>5132</v>
      </c>
      <c r="AU120" s="184" t="s">
        <v>5133</v>
      </c>
      <c r="AV120" s="184" t="s">
        <v>5134</v>
      </c>
      <c r="AW120" s="184" t="s">
        <v>5135</v>
      </c>
      <c r="AX120" s="184" t="s">
        <v>5136</v>
      </c>
      <c r="AY120" s="184" t="s">
        <v>5137</v>
      </c>
      <c r="AZ120" s="184" t="s">
        <v>5138</v>
      </c>
      <c r="BA120" s="184" t="s">
        <v>5139</v>
      </c>
      <c r="BB120" s="184" t="s">
        <v>5140</v>
      </c>
      <c r="BC120" s="184" t="s">
        <v>5141</v>
      </c>
      <c r="BD120" s="184" t="s">
        <v>5142</v>
      </c>
      <c r="BE120" s="184" t="s">
        <v>5143</v>
      </c>
      <c r="BF120" s="184" t="s">
        <v>5144</v>
      </c>
      <c r="BG120" s="184" t="s">
        <v>5145</v>
      </c>
      <c r="BH120" s="184" t="s">
        <v>5146</v>
      </c>
      <c r="BI120" s="184" t="s">
        <v>5147</v>
      </c>
      <c r="BJ120" s="184" t="s">
        <v>5148</v>
      </c>
      <c r="BK120" s="184" t="s">
        <v>5149</v>
      </c>
      <c r="BL120" s="184" t="s">
        <v>5150</v>
      </c>
      <c r="BM120" s="184" t="s">
        <v>5151</v>
      </c>
      <c r="BN120" s="184" t="s">
        <v>5152</v>
      </c>
      <c r="BO120" s="184" t="s">
        <v>5153</v>
      </c>
      <c r="BP120" s="184" t="s">
        <v>5154</v>
      </c>
      <c r="BQ120" s="185" t="s">
        <v>4996</v>
      </c>
      <c r="BR120" s="185" t="s">
        <v>4998</v>
      </c>
      <c r="BS120" s="184" t="s">
        <v>5155</v>
      </c>
      <c r="BT120" s="184" t="s">
        <v>5156</v>
      </c>
      <c r="BU120" s="184" t="s">
        <v>5157</v>
      </c>
      <c r="BV120" s="184" t="s">
        <v>5158</v>
      </c>
      <c r="BW120" s="185" t="s">
        <v>5002</v>
      </c>
      <c r="BX120" s="185" t="s">
        <v>5004</v>
      </c>
      <c r="BY120" s="185" t="s">
        <v>5006</v>
      </c>
      <c r="BZ120" s="185" t="s">
        <v>5008</v>
      </c>
      <c r="CA120" s="185" t="s">
        <v>5009</v>
      </c>
      <c r="CB120" s="185" t="s">
        <v>5011</v>
      </c>
      <c r="CC120" s="185" t="s">
        <v>5012</v>
      </c>
      <c r="CD120" s="185" t="s">
        <v>5013</v>
      </c>
      <c r="CE120" s="184" t="s">
        <v>5159</v>
      </c>
      <c r="CF120" s="184" t="s">
        <v>5160</v>
      </c>
      <c r="CG120" s="184" t="s">
        <v>5161</v>
      </c>
      <c r="CH120" s="184" t="s">
        <v>5162</v>
      </c>
      <c r="CI120" s="184" t="s">
        <v>5163</v>
      </c>
      <c r="CJ120" s="184" t="s">
        <v>5164</v>
      </c>
      <c r="CK120" s="184" t="s">
        <v>5165</v>
      </c>
      <c r="CL120" s="184" t="s">
        <v>5166</v>
      </c>
      <c r="CM120" s="185" t="s">
        <v>5016</v>
      </c>
      <c r="CN120" s="185" t="s">
        <v>5017</v>
      </c>
      <c r="CO120" s="185" t="s">
        <v>5018</v>
      </c>
      <c r="CP120" s="184" t="s">
        <v>5167</v>
      </c>
      <c r="CQ120" s="184" t="s">
        <v>5168</v>
      </c>
      <c r="CR120" s="184" t="s">
        <v>5169</v>
      </c>
      <c r="CS120" s="184" t="s">
        <v>5170</v>
      </c>
      <c r="CT120" s="184" t="s">
        <v>5171</v>
      </c>
      <c r="CU120" s="184" t="s">
        <v>5172</v>
      </c>
      <c r="CV120" s="185" t="s">
        <v>5020</v>
      </c>
      <c r="CW120" s="185" t="s">
        <v>5021</v>
      </c>
      <c r="CY120" s="521" t="s">
        <v>5066</v>
      </c>
      <c r="CZ120" s="517" t="s">
        <v>5173</v>
      </c>
      <c r="MA120" s="115" t="s">
        <v>5128</v>
      </c>
      <c r="MB120" s="115" t="s">
        <v>5129</v>
      </c>
      <c r="MC120" s="115" t="s">
        <v>5130</v>
      </c>
      <c r="MD120" s="115" t="s">
        <v>5131</v>
      </c>
      <c r="ME120" s="115" t="s">
        <v>5132</v>
      </c>
      <c r="MF120" s="115" t="s">
        <v>5133</v>
      </c>
      <c r="MG120" s="115" t="s">
        <v>5134</v>
      </c>
      <c r="MH120" s="115" t="s">
        <v>5135</v>
      </c>
      <c r="MI120" s="115" t="s">
        <v>5136</v>
      </c>
      <c r="MJ120" s="115" t="s">
        <v>5137</v>
      </c>
      <c r="MK120" s="115" t="s">
        <v>5138</v>
      </c>
      <c r="ML120" s="115" t="s">
        <v>5139</v>
      </c>
      <c r="MM120" s="115" t="s">
        <v>5140</v>
      </c>
      <c r="MN120" s="115" t="s">
        <v>5141</v>
      </c>
      <c r="MO120" s="115" t="s">
        <v>5142</v>
      </c>
      <c r="MP120" s="115" t="s">
        <v>5143</v>
      </c>
      <c r="MQ120" s="115" t="s">
        <v>5144</v>
      </c>
      <c r="MR120" s="115" t="s">
        <v>5145</v>
      </c>
      <c r="MS120" s="115" t="s">
        <v>5146</v>
      </c>
      <c r="MT120" s="115" t="s">
        <v>5147</v>
      </c>
      <c r="MU120" s="115" t="s">
        <v>5148</v>
      </c>
      <c r="MV120" s="115" t="s">
        <v>5149</v>
      </c>
      <c r="MW120" s="115" t="s">
        <v>5150</v>
      </c>
      <c r="MX120" s="115" t="s">
        <v>5151</v>
      </c>
      <c r="MY120" s="115" t="s">
        <v>5152</v>
      </c>
      <c r="MZ120" s="115" t="s">
        <v>5153</v>
      </c>
      <c r="NA120" s="115" t="s">
        <v>5154</v>
      </c>
      <c r="NB120" s="115">
        <v>3</v>
      </c>
      <c r="NC120" s="115">
        <v>4</v>
      </c>
      <c r="ND120" s="115" t="s">
        <v>5155</v>
      </c>
      <c r="NE120" s="115" t="s">
        <v>5156</v>
      </c>
      <c r="NF120" s="115" t="s">
        <v>5157</v>
      </c>
      <c r="NG120" s="115" t="s">
        <v>5158</v>
      </c>
      <c r="NH120" s="115">
        <v>6</v>
      </c>
      <c r="NI120" s="115">
        <v>7</v>
      </c>
      <c r="NJ120" s="115">
        <v>8</v>
      </c>
      <c r="NK120" s="115">
        <v>9</v>
      </c>
      <c r="NL120" s="115">
        <v>10</v>
      </c>
      <c r="NM120" s="296">
        <v>11</v>
      </c>
      <c r="NN120" s="115">
        <v>12</v>
      </c>
      <c r="NO120" s="115">
        <v>13</v>
      </c>
      <c r="NP120" s="115" t="s">
        <v>5159</v>
      </c>
      <c r="NQ120" s="115" t="s">
        <v>5160</v>
      </c>
      <c r="NR120" s="115" t="s">
        <v>5161</v>
      </c>
      <c r="NS120" s="115" t="s">
        <v>5162</v>
      </c>
      <c r="NT120" s="115" t="s">
        <v>5163</v>
      </c>
      <c r="NU120" s="115" t="s">
        <v>5164</v>
      </c>
      <c r="NV120" s="115" t="s">
        <v>5165</v>
      </c>
      <c r="NW120" s="115" t="s">
        <v>5166</v>
      </c>
      <c r="NX120" s="115">
        <v>16</v>
      </c>
      <c r="NY120" s="115">
        <v>17</v>
      </c>
      <c r="NZ120" s="115">
        <v>18</v>
      </c>
      <c r="OA120" s="115" t="s">
        <v>5167</v>
      </c>
      <c r="OB120" s="115" t="s">
        <v>5168</v>
      </c>
      <c r="OC120" s="115" t="s">
        <v>5169</v>
      </c>
      <c r="OD120" s="115" t="s">
        <v>5170</v>
      </c>
      <c r="OE120" s="115" t="s">
        <v>5171</v>
      </c>
      <c r="OF120" s="115" t="s">
        <v>5172</v>
      </c>
      <c r="OG120" s="115">
        <v>20</v>
      </c>
      <c r="OH120" s="115">
        <v>21</v>
      </c>
    </row>
    <row r="121" spans="1:398" s="38" customFormat="1" ht="15" customHeight="1">
      <c r="A121" s="18"/>
      <c r="B121" s="22"/>
      <c r="C121" s="47" t="s">
        <v>4992</v>
      </c>
      <c r="D121" s="590" t="str">
        <f t="shared" ref="D121:D124" si="27">IF(D53="","",D53)</f>
        <v/>
      </c>
      <c r="E121" s="590"/>
      <c r="F121" s="590"/>
      <c r="G121" s="590"/>
      <c r="H121" s="590"/>
      <c r="I121" s="590"/>
      <c r="J121" s="590"/>
      <c r="K121" s="553"/>
      <c r="L121" s="554"/>
      <c r="M121" s="554"/>
      <c r="N121" s="555"/>
      <c r="O121" s="283"/>
      <c r="P121" s="283"/>
      <c r="Q121" s="283"/>
      <c r="R121" s="283"/>
      <c r="S121" s="283"/>
      <c r="T121" s="283"/>
      <c r="U121" s="283"/>
      <c r="V121" s="283"/>
      <c r="W121" s="283"/>
      <c r="X121" s="283"/>
      <c r="Y121" s="283"/>
      <c r="Z121" s="283"/>
      <c r="AA121" s="283"/>
      <c r="AB121" s="283"/>
      <c r="AC121" s="283"/>
      <c r="AD121" s="283"/>
      <c r="AE121" s="2"/>
      <c r="AF121" s="169"/>
      <c r="AH121" s="518">
        <f>IF(OR(AND(D121="",COUNTBLANK(K121:AD121)+COUNTBLANK(I171:AD171)+COUNTBLANK(I221:AD221)=64),AND(D121&lt;&gt;"",K121&gt;1,COUNTBLANK(O121:AD121)+COUNTBLANK(I171:AD171)+COUNTBLANK(I221:AD221)=60),AND(D121&lt;&gt;"",K121=1,COUNTBLANK(O121:AD121)+COUNTBLANK(I171:AD171)+COUNTBLANK(I221:AD221)&lt;60)),0,1)</f>
        <v>0</v>
      </c>
      <c r="AI121" s="518"/>
      <c r="AK121" s="518">
        <f>IF(K121&lt;=1,0,1)</f>
        <v>0</v>
      </c>
      <c r="AL121" s="518"/>
      <c r="AN121" s="518" t="s">
        <v>5173</v>
      </c>
      <c r="AO121" s="518"/>
      <c r="AP121" s="115">
        <f t="shared" ref="AP121:BE121" si="28">COUNTIF(O121:O165,"X")</f>
        <v>0</v>
      </c>
      <c r="AQ121" s="115">
        <f>COUNTIF(P121:P165,"X")</f>
        <v>0</v>
      </c>
      <c r="AR121" s="115">
        <f t="shared" si="28"/>
        <v>0</v>
      </c>
      <c r="AS121" s="115">
        <f t="shared" si="28"/>
        <v>0</v>
      </c>
      <c r="AT121" s="115">
        <f t="shared" si="28"/>
        <v>0</v>
      </c>
      <c r="AU121" s="115">
        <f t="shared" si="28"/>
        <v>0</v>
      </c>
      <c r="AV121" s="115">
        <f t="shared" si="28"/>
        <v>0</v>
      </c>
      <c r="AW121" s="115">
        <f t="shared" si="28"/>
        <v>0</v>
      </c>
      <c r="AX121" s="115">
        <f t="shared" si="28"/>
        <v>0</v>
      </c>
      <c r="AY121" s="115">
        <f t="shared" si="28"/>
        <v>0</v>
      </c>
      <c r="AZ121" s="115">
        <f t="shared" si="28"/>
        <v>0</v>
      </c>
      <c r="BA121" s="115">
        <f t="shared" si="28"/>
        <v>0</v>
      </c>
      <c r="BB121" s="115">
        <f t="shared" si="28"/>
        <v>0</v>
      </c>
      <c r="BC121" s="115">
        <f t="shared" si="28"/>
        <v>0</v>
      </c>
      <c r="BD121" s="115">
        <f t="shared" si="28"/>
        <v>0</v>
      </c>
      <c r="BE121" s="115">
        <f t="shared" si="28"/>
        <v>0</v>
      </c>
      <c r="BF121" s="115">
        <f t="shared" ref="BF121:CA121" si="29">COUNTIF(I171:I215,"X")</f>
        <v>0</v>
      </c>
      <c r="BG121" s="115">
        <f t="shared" si="29"/>
        <v>0</v>
      </c>
      <c r="BH121" s="115">
        <f t="shared" si="29"/>
        <v>0</v>
      </c>
      <c r="BI121" s="115">
        <f t="shared" si="29"/>
        <v>0</v>
      </c>
      <c r="BJ121" s="115">
        <f t="shared" si="29"/>
        <v>0</v>
      </c>
      <c r="BK121" s="115">
        <f t="shared" si="29"/>
        <v>0</v>
      </c>
      <c r="BL121" s="115">
        <f t="shared" si="29"/>
        <v>0</v>
      </c>
      <c r="BM121" s="115">
        <f t="shared" si="29"/>
        <v>0</v>
      </c>
      <c r="BN121" s="115">
        <f t="shared" si="29"/>
        <v>0</v>
      </c>
      <c r="BO121" s="115">
        <f t="shared" si="29"/>
        <v>0</v>
      </c>
      <c r="BP121" s="115">
        <f t="shared" si="29"/>
        <v>0</v>
      </c>
      <c r="BQ121" s="115">
        <f t="shared" si="29"/>
        <v>0</v>
      </c>
      <c r="BR121" s="115">
        <f t="shared" si="29"/>
        <v>0</v>
      </c>
      <c r="BS121" s="115">
        <f t="shared" si="29"/>
        <v>0</v>
      </c>
      <c r="BT121" s="115">
        <f t="shared" si="29"/>
        <v>0</v>
      </c>
      <c r="BU121" s="115">
        <f t="shared" si="29"/>
        <v>0</v>
      </c>
      <c r="BV121" s="115">
        <f t="shared" si="29"/>
        <v>0</v>
      </c>
      <c r="BW121" s="115">
        <f t="shared" si="29"/>
        <v>0</v>
      </c>
      <c r="BX121" s="115">
        <f t="shared" si="29"/>
        <v>0</v>
      </c>
      <c r="BY121" s="115">
        <f t="shared" si="29"/>
        <v>0</v>
      </c>
      <c r="BZ121" s="115">
        <f t="shared" si="29"/>
        <v>0</v>
      </c>
      <c r="CA121" s="115">
        <f t="shared" si="29"/>
        <v>0</v>
      </c>
      <c r="CB121" s="115">
        <f t="shared" ref="CB121:CW121" si="30">COUNTIF(I221:I265,"X")</f>
        <v>0</v>
      </c>
      <c r="CC121" s="115">
        <f t="shared" si="30"/>
        <v>0</v>
      </c>
      <c r="CD121" s="115">
        <f t="shared" si="30"/>
        <v>0</v>
      </c>
      <c r="CE121" s="115">
        <f t="shared" si="30"/>
        <v>0</v>
      </c>
      <c r="CF121" s="115">
        <f t="shared" si="30"/>
        <v>0</v>
      </c>
      <c r="CG121" s="115">
        <f t="shared" si="30"/>
        <v>0</v>
      </c>
      <c r="CH121" s="115">
        <f t="shared" si="30"/>
        <v>0</v>
      </c>
      <c r="CI121" s="115">
        <f t="shared" si="30"/>
        <v>0</v>
      </c>
      <c r="CJ121" s="115">
        <f t="shared" si="30"/>
        <v>0</v>
      </c>
      <c r="CK121" s="115">
        <f t="shared" si="30"/>
        <v>0</v>
      </c>
      <c r="CL121" s="115">
        <f t="shared" si="30"/>
        <v>0</v>
      </c>
      <c r="CM121" s="115">
        <f t="shared" si="30"/>
        <v>0</v>
      </c>
      <c r="CN121" s="115">
        <f t="shared" si="30"/>
        <v>0</v>
      </c>
      <c r="CO121" s="115">
        <f t="shared" si="30"/>
        <v>0</v>
      </c>
      <c r="CP121" s="115">
        <f t="shared" si="30"/>
        <v>0</v>
      </c>
      <c r="CQ121" s="115">
        <f t="shared" si="30"/>
        <v>0</v>
      </c>
      <c r="CR121" s="115">
        <f t="shared" si="30"/>
        <v>0</v>
      </c>
      <c r="CS121" s="115">
        <f t="shared" si="30"/>
        <v>0</v>
      </c>
      <c r="CT121" s="115">
        <f t="shared" si="30"/>
        <v>0</v>
      </c>
      <c r="CU121" s="115">
        <f t="shared" si="30"/>
        <v>0</v>
      </c>
      <c r="CV121" s="115">
        <f t="shared" si="30"/>
        <v>0</v>
      </c>
      <c r="CW121" s="115">
        <f t="shared" si="30"/>
        <v>0</v>
      </c>
      <c r="CY121" s="521"/>
      <c r="CZ121" s="517"/>
      <c r="DH121" s="186"/>
      <c r="DI121" s="24"/>
      <c r="DJ121" s="24"/>
      <c r="DK121" s="24"/>
      <c r="DL121" s="24"/>
      <c r="DM121" s="24"/>
      <c r="DN121" s="24"/>
      <c r="MA121" s="115">
        <f>IF($AH$111=$AJ$111,0,COUNTIF(O121:O165,"X"))</f>
        <v>0</v>
      </c>
      <c r="MB121" s="115">
        <f t="shared" ref="MB121:OH121" si="31">IF($AH$111=$AJ$111,0,COUNTIF(P121:P165,"X"))</f>
        <v>0</v>
      </c>
      <c r="MC121" s="115">
        <f t="shared" si="31"/>
        <v>0</v>
      </c>
      <c r="MD121" s="115">
        <f t="shared" si="31"/>
        <v>0</v>
      </c>
      <c r="ME121" s="115">
        <f t="shared" si="31"/>
        <v>0</v>
      </c>
      <c r="MF121" s="115">
        <f t="shared" si="31"/>
        <v>0</v>
      </c>
      <c r="MG121" s="115">
        <f t="shared" si="31"/>
        <v>0</v>
      </c>
      <c r="MH121" s="115">
        <f t="shared" si="31"/>
        <v>0</v>
      </c>
      <c r="MI121" s="115">
        <f t="shared" si="31"/>
        <v>0</v>
      </c>
      <c r="MJ121" s="115">
        <f t="shared" si="31"/>
        <v>0</v>
      </c>
      <c r="MK121" s="115">
        <f t="shared" si="31"/>
        <v>0</v>
      </c>
      <c r="ML121" s="115">
        <f t="shared" si="31"/>
        <v>0</v>
      </c>
      <c r="MM121" s="115">
        <f t="shared" si="31"/>
        <v>0</v>
      </c>
      <c r="MN121" s="115">
        <f t="shared" si="31"/>
        <v>0</v>
      </c>
      <c r="MO121" s="115">
        <f t="shared" si="31"/>
        <v>0</v>
      </c>
      <c r="MP121" s="115">
        <f t="shared" si="31"/>
        <v>0</v>
      </c>
      <c r="MQ121" s="115">
        <f t="shared" si="31"/>
        <v>0</v>
      </c>
      <c r="MR121" s="115">
        <f t="shared" si="31"/>
        <v>0</v>
      </c>
      <c r="MS121" s="115">
        <f t="shared" si="31"/>
        <v>0</v>
      </c>
      <c r="MT121" s="115">
        <f t="shared" si="31"/>
        <v>0</v>
      </c>
      <c r="MU121" s="115">
        <f t="shared" si="31"/>
        <v>0</v>
      </c>
      <c r="MV121" s="115">
        <f t="shared" si="31"/>
        <v>0</v>
      </c>
      <c r="MW121" s="115">
        <f t="shared" si="31"/>
        <v>0</v>
      </c>
      <c r="MX121" s="115">
        <f t="shared" si="31"/>
        <v>0</v>
      </c>
      <c r="MY121" s="115">
        <f t="shared" si="31"/>
        <v>0</v>
      </c>
      <c r="MZ121" s="115">
        <f t="shared" si="31"/>
        <v>0</v>
      </c>
      <c r="NA121" s="115">
        <f t="shared" si="31"/>
        <v>0</v>
      </c>
      <c r="NB121" s="115">
        <f t="shared" si="31"/>
        <v>0</v>
      </c>
      <c r="NC121" s="115">
        <f t="shared" si="31"/>
        <v>0</v>
      </c>
      <c r="ND121" s="115">
        <f t="shared" si="31"/>
        <v>0</v>
      </c>
      <c r="NE121" s="115">
        <f t="shared" si="31"/>
        <v>0</v>
      </c>
      <c r="NF121" s="115">
        <f t="shared" si="31"/>
        <v>0</v>
      </c>
      <c r="NG121" s="115">
        <f t="shared" si="31"/>
        <v>0</v>
      </c>
      <c r="NH121" s="115">
        <f t="shared" si="31"/>
        <v>0</v>
      </c>
      <c r="NI121" s="115">
        <f t="shared" si="31"/>
        <v>0</v>
      </c>
      <c r="NJ121" s="115">
        <f t="shared" si="31"/>
        <v>0</v>
      </c>
      <c r="NK121" s="115">
        <f t="shared" si="31"/>
        <v>0</v>
      </c>
      <c r="NL121" s="115">
        <f t="shared" si="31"/>
        <v>0</v>
      </c>
      <c r="NM121" s="115">
        <f t="shared" si="31"/>
        <v>0</v>
      </c>
      <c r="NN121" s="115">
        <f t="shared" si="31"/>
        <v>0</v>
      </c>
      <c r="NO121" s="115">
        <f t="shared" si="31"/>
        <v>0</v>
      </c>
      <c r="NP121" s="115">
        <f t="shared" si="31"/>
        <v>0</v>
      </c>
      <c r="NQ121" s="115">
        <f t="shared" si="31"/>
        <v>0</v>
      </c>
      <c r="NR121" s="115">
        <f t="shared" si="31"/>
        <v>0</v>
      </c>
      <c r="NS121" s="115">
        <f t="shared" si="31"/>
        <v>0</v>
      </c>
      <c r="NT121" s="115">
        <f t="shared" si="31"/>
        <v>0</v>
      </c>
      <c r="NU121" s="115">
        <f t="shared" si="31"/>
        <v>0</v>
      </c>
      <c r="NV121" s="115">
        <f t="shared" si="31"/>
        <v>0</v>
      </c>
      <c r="NW121" s="115">
        <f t="shared" si="31"/>
        <v>0</v>
      </c>
      <c r="NX121" s="115">
        <f t="shared" si="31"/>
        <v>0</v>
      </c>
      <c r="NY121" s="115">
        <f t="shared" si="31"/>
        <v>0</v>
      </c>
      <c r="NZ121" s="115">
        <f t="shared" si="31"/>
        <v>0</v>
      </c>
      <c r="OA121" s="115">
        <f t="shared" si="31"/>
        <v>0</v>
      </c>
      <c r="OB121" s="115">
        <f t="shared" si="31"/>
        <v>0</v>
      </c>
      <c r="OC121" s="115">
        <f t="shared" si="31"/>
        <v>0</v>
      </c>
      <c r="OD121" s="115">
        <f t="shared" si="31"/>
        <v>0</v>
      </c>
      <c r="OE121" s="115">
        <f t="shared" si="31"/>
        <v>0</v>
      </c>
      <c r="OF121" s="115">
        <f t="shared" si="31"/>
        <v>0</v>
      </c>
      <c r="OG121" s="115">
        <f t="shared" si="31"/>
        <v>0</v>
      </c>
      <c r="OH121" s="115">
        <f t="shared" si="31"/>
        <v>0</v>
      </c>
    </row>
    <row r="122" spans="1:398" s="38" customFormat="1" ht="15" customHeight="1">
      <c r="A122" s="18"/>
      <c r="B122" s="22"/>
      <c r="C122" s="48" t="s">
        <v>4994</v>
      </c>
      <c r="D122" s="590" t="str">
        <f t="shared" si="27"/>
        <v/>
      </c>
      <c r="E122" s="590"/>
      <c r="F122" s="590"/>
      <c r="G122" s="590"/>
      <c r="H122" s="590"/>
      <c r="I122" s="590"/>
      <c r="J122" s="590"/>
      <c r="K122" s="553"/>
      <c r="L122" s="554"/>
      <c r="M122" s="554"/>
      <c r="N122" s="555"/>
      <c r="O122" s="283"/>
      <c r="P122" s="283"/>
      <c r="Q122" s="283"/>
      <c r="R122" s="283"/>
      <c r="S122" s="283"/>
      <c r="T122" s="283"/>
      <c r="U122" s="283"/>
      <c r="V122" s="283"/>
      <c r="W122" s="283"/>
      <c r="X122" s="283"/>
      <c r="Y122" s="283"/>
      <c r="Z122" s="283"/>
      <c r="AA122" s="283"/>
      <c r="AB122" s="283"/>
      <c r="AC122" s="283"/>
      <c r="AD122" s="283"/>
      <c r="AE122" s="2"/>
      <c r="AF122" s="169"/>
      <c r="AH122" s="518">
        <f t="shared" ref="AH122:AH165" si="32">IF(OR(AND(D122="",COUNTBLANK(K122:AD122)+COUNTBLANK(I172:AD172)+COUNTBLANK(I222:AD222)=64),AND(D122&lt;&gt;"",K122&gt;1,COUNTBLANK(O122:AD122)+COUNTBLANK(I172:AD172)+COUNTBLANK(I222:AD222)=60),AND(D122&lt;&gt;"",K122=1,COUNTBLANK(O122:AD122)+COUNTBLANK(I172:AD172)+COUNTBLANK(I222:AD222)&lt;60)),0,1)</f>
        <v>0</v>
      </c>
      <c r="AI122" s="518"/>
      <c r="AK122" s="518">
        <f t="shared" ref="AK122:AK165" si="33">IF(K122&lt;=1,0,1)</f>
        <v>0</v>
      </c>
      <c r="AL122" s="518"/>
      <c r="CY122" s="184" t="s">
        <v>5128</v>
      </c>
      <c r="CZ122" s="115">
        <f>COUNTIF(O121:O165,"X")</f>
        <v>0</v>
      </c>
      <c r="DH122" s="186"/>
      <c r="DI122" s="24"/>
      <c r="DJ122" s="24"/>
      <c r="DK122" s="24"/>
      <c r="DL122" s="24"/>
      <c r="DM122" s="24"/>
      <c r="DN122" s="24"/>
    </row>
    <row r="123" spans="1:398" s="38" customFormat="1" ht="15" customHeight="1">
      <c r="A123" s="18"/>
      <c r="B123" s="22"/>
      <c r="C123" s="48" t="s">
        <v>4996</v>
      </c>
      <c r="D123" s="590" t="str">
        <f t="shared" si="27"/>
        <v/>
      </c>
      <c r="E123" s="590"/>
      <c r="F123" s="590"/>
      <c r="G123" s="590"/>
      <c r="H123" s="590"/>
      <c r="I123" s="590"/>
      <c r="J123" s="590"/>
      <c r="K123" s="553"/>
      <c r="L123" s="554"/>
      <c r="M123" s="554"/>
      <c r="N123" s="555"/>
      <c r="O123" s="283"/>
      <c r="P123" s="283"/>
      <c r="Q123" s="283"/>
      <c r="R123" s="283"/>
      <c r="S123" s="283"/>
      <c r="T123" s="283"/>
      <c r="U123" s="283"/>
      <c r="V123" s="283"/>
      <c r="W123" s="283"/>
      <c r="X123" s="283"/>
      <c r="Y123" s="283"/>
      <c r="Z123" s="283"/>
      <c r="AA123" s="283"/>
      <c r="AB123" s="283"/>
      <c r="AC123" s="283"/>
      <c r="AD123" s="283"/>
      <c r="AE123" s="2"/>
      <c r="AF123" s="169"/>
      <c r="AH123" s="518">
        <f t="shared" si="32"/>
        <v>0</v>
      </c>
      <c r="AI123" s="518"/>
      <c r="AK123" s="518">
        <f t="shared" si="33"/>
        <v>0</v>
      </c>
      <c r="AL123" s="518"/>
      <c r="CY123" s="184" t="s">
        <v>5129</v>
      </c>
      <c r="CZ123" s="115">
        <f>COUNTIF(P121:P165,"X")</f>
        <v>0</v>
      </c>
      <c r="DH123" s="186"/>
      <c r="DI123" s="24"/>
      <c r="DJ123" s="24"/>
      <c r="DK123" s="24"/>
      <c r="DL123" s="24"/>
      <c r="DM123" s="24"/>
      <c r="DN123" s="24"/>
    </row>
    <row r="124" spans="1:398" s="38" customFormat="1" ht="15" customHeight="1">
      <c r="A124" s="18"/>
      <c r="B124" s="22"/>
      <c r="C124" s="48" t="s">
        <v>4998</v>
      </c>
      <c r="D124" s="590" t="str">
        <f t="shared" si="27"/>
        <v/>
      </c>
      <c r="E124" s="590"/>
      <c r="F124" s="590"/>
      <c r="G124" s="590"/>
      <c r="H124" s="590"/>
      <c r="I124" s="590"/>
      <c r="J124" s="590"/>
      <c r="K124" s="553"/>
      <c r="L124" s="554"/>
      <c r="M124" s="554"/>
      <c r="N124" s="555"/>
      <c r="O124" s="283"/>
      <c r="P124" s="283"/>
      <c r="Q124" s="283"/>
      <c r="R124" s="283"/>
      <c r="S124" s="283"/>
      <c r="T124" s="283"/>
      <c r="U124" s="283"/>
      <c r="V124" s="283"/>
      <c r="W124" s="283"/>
      <c r="X124" s="283"/>
      <c r="Y124" s="283"/>
      <c r="Z124" s="283"/>
      <c r="AA124" s="283"/>
      <c r="AB124" s="283"/>
      <c r="AC124" s="283"/>
      <c r="AD124" s="283"/>
      <c r="AE124" s="2"/>
      <c r="AF124" s="169"/>
      <c r="AH124" s="518">
        <f t="shared" si="32"/>
        <v>0</v>
      </c>
      <c r="AI124" s="518"/>
      <c r="AK124" s="518">
        <f t="shared" si="33"/>
        <v>0</v>
      </c>
      <c r="AL124" s="518"/>
      <c r="CY124" s="184" t="s">
        <v>5130</v>
      </c>
      <c r="CZ124" s="115">
        <f>COUNTIF(Q121:Q165,"X")</f>
        <v>0</v>
      </c>
      <c r="DH124" s="186"/>
      <c r="DI124" s="24"/>
      <c r="DJ124" s="24"/>
      <c r="DK124" s="24"/>
      <c r="DL124" s="24"/>
      <c r="DM124" s="24"/>
      <c r="DN124" s="24"/>
    </row>
    <row r="125" spans="1:398" s="38" customFormat="1" ht="15" customHeight="1">
      <c r="A125" s="18"/>
      <c r="B125" s="22"/>
      <c r="C125" s="48" t="s">
        <v>5000</v>
      </c>
      <c r="D125" s="590" t="str">
        <f t="shared" ref="D125:D165" si="34">IF(D57="","",D57)</f>
        <v/>
      </c>
      <c r="E125" s="590"/>
      <c r="F125" s="590"/>
      <c r="G125" s="590"/>
      <c r="H125" s="590"/>
      <c r="I125" s="590"/>
      <c r="J125" s="590"/>
      <c r="K125" s="553"/>
      <c r="L125" s="554"/>
      <c r="M125" s="554"/>
      <c r="N125" s="555"/>
      <c r="O125" s="283"/>
      <c r="P125" s="283"/>
      <c r="Q125" s="283"/>
      <c r="R125" s="283"/>
      <c r="S125" s="283"/>
      <c r="T125" s="283"/>
      <c r="U125" s="283"/>
      <c r="V125" s="283"/>
      <c r="W125" s="283"/>
      <c r="X125" s="283"/>
      <c r="Y125" s="283"/>
      <c r="Z125" s="283"/>
      <c r="AA125" s="283"/>
      <c r="AB125" s="283"/>
      <c r="AC125" s="283"/>
      <c r="AD125" s="283"/>
      <c r="AE125" s="2"/>
      <c r="AF125" s="169"/>
      <c r="AH125" s="518">
        <f t="shared" si="32"/>
        <v>0</v>
      </c>
      <c r="AI125" s="518"/>
      <c r="AK125" s="518">
        <f t="shared" si="33"/>
        <v>0</v>
      </c>
      <c r="AL125" s="518"/>
      <c r="CY125" s="184" t="s">
        <v>5131</v>
      </c>
      <c r="CZ125" s="115">
        <f>COUNTIF(R121:R165,"X")</f>
        <v>0</v>
      </c>
      <c r="DH125" s="186"/>
      <c r="DI125" s="24"/>
      <c r="DJ125" s="24"/>
      <c r="DK125" s="24"/>
      <c r="DL125" s="24"/>
      <c r="DM125" s="24"/>
      <c r="DN125" s="24"/>
    </row>
    <row r="126" spans="1:398" s="38" customFormat="1" ht="15" customHeight="1">
      <c r="A126" s="18"/>
      <c r="B126" s="22"/>
      <c r="C126" s="48" t="s">
        <v>5002</v>
      </c>
      <c r="D126" s="590" t="str">
        <f t="shared" si="34"/>
        <v/>
      </c>
      <c r="E126" s="590"/>
      <c r="F126" s="590"/>
      <c r="G126" s="590"/>
      <c r="H126" s="590"/>
      <c r="I126" s="590"/>
      <c r="J126" s="590"/>
      <c r="K126" s="553"/>
      <c r="L126" s="554"/>
      <c r="M126" s="554"/>
      <c r="N126" s="555"/>
      <c r="O126" s="283"/>
      <c r="P126" s="283"/>
      <c r="Q126" s="283"/>
      <c r="R126" s="283"/>
      <c r="S126" s="283"/>
      <c r="T126" s="283"/>
      <c r="U126" s="283"/>
      <c r="V126" s="283"/>
      <c r="W126" s="283"/>
      <c r="X126" s="283"/>
      <c r="Y126" s="283"/>
      <c r="Z126" s="283"/>
      <c r="AA126" s="283"/>
      <c r="AB126" s="283"/>
      <c r="AC126" s="283"/>
      <c r="AD126" s="283"/>
      <c r="AE126" s="2"/>
      <c r="AF126" s="169"/>
      <c r="AH126" s="518">
        <f t="shared" si="32"/>
        <v>0</v>
      </c>
      <c r="AI126" s="518"/>
      <c r="AK126" s="518">
        <f t="shared" si="33"/>
        <v>0</v>
      </c>
      <c r="AL126" s="518"/>
      <c r="CY126" s="184" t="s">
        <v>5132</v>
      </c>
      <c r="CZ126" s="115">
        <f>COUNTIF(S121:S165,"X")</f>
        <v>0</v>
      </c>
      <c r="DH126" s="186"/>
      <c r="DI126" s="24"/>
      <c r="DJ126" s="24"/>
      <c r="DK126" s="24"/>
      <c r="DL126" s="24"/>
      <c r="DM126" s="24"/>
      <c r="DN126" s="24"/>
    </row>
    <row r="127" spans="1:398" s="38" customFormat="1" ht="15" customHeight="1">
      <c r="A127" s="18"/>
      <c r="B127" s="22"/>
      <c r="C127" s="48" t="s">
        <v>5004</v>
      </c>
      <c r="D127" s="590" t="str">
        <f t="shared" si="34"/>
        <v/>
      </c>
      <c r="E127" s="590"/>
      <c r="F127" s="590"/>
      <c r="G127" s="590"/>
      <c r="H127" s="590"/>
      <c r="I127" s="590"/>
      <c r="J127" s="590"/>
      <c r="K127" s="553"/>
      <c r="L127" s="554"/>
      <c r="M127" s="554"/>
      <c r="N127" s="555"/>
      <c r="O127" s="283"/>
      <c r="P127" s="283"/>
      <c r="Q127" s="283"/>
      <c r="R127" s="283"/>
      <c r="S127" s="283"/>
      <c r="T127" s="283"/>
      <c r="U127" s="283"/>
      <c r="V127" s="283"/>
      <c r="W127" s="283"/>
      <c r="X127" s="283"/>
      <c r="Y127" s="283"/>
      <c r="Z127" s="283"/>
      <c r="AA127" s="283"/>
      <c r="AB127" s="283"/>
      <c r="AC127" s="283"/>
      <c r="AD127" s="283"/>
      <c r="AE127" s="2"/>
      <c r="AF127" s="169"/>
      <c r="AH127" s="518">
        <f t="shared" si="32"/>
        <v>0</v>
      </c>
      <c r="AI127" s="518"/>
      <c r="AK127" s="518">
        <f t="shared" si="33"/>
        <v>0</v>
      </c>
      <c r="AL127" s="518"/>
      <c r="CY127" s="184" t="s">
        <v>5133</v>
      </c>
      <c r="CZ127" s="115">
        <f>COUNTIF(T121:T165,"X")</f>
        <v>0</v>
      </c>
      <c r="DH127" s="186"/>
      <c r="DI127" s="24"/>
      <c r="DJ127" s="24"/>
      <c r="DK127" s="24"/>
      <c r="DL127" s="24"/>
      <c r="DM127" s="24"/>
      <c r="DN127" s="24"/>
    </row>
    <row r="128" spans="1:398" s="38" customFormat="1" ht="15" customHeight="1">
      <c r="A128" s="18"/>
      <c r="B128" s="22"/>
      <c r="C128" s="48" t="s">
        <v>5006</v>
      </c>
      <c r="D128" s="590" t="str">
        <f t="shared" si="34"/>
        <v/>
      </c>
      <c r="E128" s="590"/>
      <c r="F128" s="590"/>
      <c r="G128" s="590"/>
      <c r="H128" s="590"/>
      <c r="I128" s="590"/>
      <c r="J128" s="590"/>
      <c r="K128" s="553"/>
      <c r="L128" s="554"/>
      <c r="M128" s="554"/>
      <c r="N128" s="555"/>
      <c r="O128" s="283"/>
      <c r="P128" s="283"/>
      <c r="Q128" s="283"/>
      <c r="R128" s="283"/>
      <c r="S128" s="283"/>
      <c r="T128" s="283"/>
      <c r="U128" s="283"/>
      <c r="V128" s="283"/>
      <c r="W128" s="283"/>
      <c r="X128" s="283"/>
      <c r="Y128" s="283"/>
      <c r="Z128" s="283"/>
      <c r="AA128" s="283"/>
      <c r="AB128" s="283"/>
      <c r="AC128" s="283"/>
      <c r="AD128" s="283"/>
      <c r="AE128" s="2"/>
      <c r="AF128" s="169"/>
      <c r="AH128" s="518">
        <f t="shared" si="32"/>
        <v>0</v>
      </c>
      <c r="AI128" s="518"/>
      <c r="AK128" s="518">
        <f t="shared" si="33"/>
        <v>0</v>
      </c>
      <c r="AL128" s="518"/>
      <c r="CY128" s="184" t="s">
        <v>5134</v>
      </c>
      <c r="CZ128" s="115">
        <f>COUNTIF(U121:U165,"X")</f>
        <v>0</v>
      </c>
      <c r="DH128" s="186"/>
      <c r="DI128" s="24"/>
      <c r="DJ128" s="24"/>
      <c r="DK128" s="24"/>
      <c r="DL128" s="24"/>
      <c r="DM128" s="24"/>
      <c r="DN128" s="24"/>
    </row>
    <row r="129" spans="1:118" s="38" customFormat="1" ht="15" customHeight="1">
      <c r="A129" s="18"/>
      <c r="B129" s="22"/>
      <c r="C129" s="48" t="s">
        <v>5008</v>
      </c>
      <c r="D129" s="590" t="str">
        <f t="shared" si="34"/>
        <v/>
      </c>
      <c r="E129" s="590"/>
      <c r="F129" s="590"/>
      <c r="G129" s="590"/>
      <c r="H129" s="590"/>
      <c r="I129" s="590"/>
      <c r="J129" s="590"/>
      <c r="K129" s="553"/>
      <c r="L129" s="554"/>
      <c r="M129" s="554"/>
      <c r="N129" s="555"/>
      <c r="O129" s="283"/>
      <c r="P129" s="283"/>
      <c r="Q129" s="283"/>
      <c r="R129" s="283"/>
      <c r="S129" s="283"/>
      <c r="T129" s="283"/>
      <c r="U129" s="283"/>
      <c r="V129" s="283"/>
      <c r="W129" s="283"/>
      <c r="X129" s="283"/>
      <c r="Y129" s="283"/>
      <c r="Z129" s="283"/>
      <c r="AA129" s="283"/>
      <c r="AB129" s="283"/>
      <c r="AC129" s="283"/>
      <c r="AD129" s="283"/>
      <c r="AE129" s="2"/>
      <c r="AF129" s="169"/>
      <c r="AH129" s="518">
        <f t="shared" si="32"/>
        <v>0</v>
      </c>
      <c r="AI129" s="518"/>
      <c r="AK129" s="518">
        <f t="shared" si="33"/>
        <v>0</v>
      </c>
      <c r="AL129" s="518"/>
      <c r="CY129" s="184" t="s">
        <v>5135</v>
      </c>
      <c r="CZ129" s="115">
        <f>COUNTIF(V121:V165,"X")</f>
        <v>0</v>
      </c>
      <c r="DH129" s="186"/>
      <c r="DI129" s="24"/>
      <c r="DJ129" s="24"/>
      <c r="DK129" s="24"/>
      <c r="DL129" s="24"/>
      <c r="DM129" s="24"/>
      <c r="DN129" s="24"/>
    </row>
    <row r="130" spans="1:118" s="38" customFormat="1" ht="15" customHeight="1">
      <c r="A130" s="18"/>
      <c r="B130" s="22"/>
      <c r="C130" s="48" t="s">
        <v>5009</v>
      </c>
      <c r="D130" s="590" t="str">
        <f t="shared" si="34"/>
        <v/>
      </c>
      <c r="E130" s="590"/>
      <c r="F130" s="590"/>
      <c r="G130" s="590"/>
      <c r="H130" s="590"/>
      <c r="I130" s="590"/>
      <c r="J130" s="590"/>
      <c r="K130" s="553"/>
      <c r="L130" s="554"/>
      <c r="M130" s="554"/>
      <c r="N130" s="555"/>
      <c r="O130" s="283"/>
      <c r="P130" s="283"/>
      <c r="Q130" s="283"/>
      <c r="R130" s="283"/>
      <c r="S130" s="283"/>
      <c r="T130" s="283"/>
      <c r="U130" s="283"/>
      <c r="V130" s="283"/>
      <c r="W130" s="283"/>
      <c r="X130" s="283"/>
      <c r="Y130" s="283"/>
      <c r="Z130" s="283"/>
      <c r="AA130" s="283"/>
      <c r="AB130" s="283"/>
      <c r="AC130" s="283"/>
      <c r="AD130" s="283"/>
      <c r="AE130" s="2"/>
      <c r="AF130" s="169"/>
      <c r="AH130" s="518">
        <f t="shared" si="32"/>
        <v>0</v>
      </c>
      <c r="AI130" s="518"/>
      <c r="AK130" s="518">
        <f t="shared" si="33"/>
        <v>0</v>
      </c>
      <c r="AL130" s="518"/>
      <c r="CY130" s="184" t="s">
        <v>5136</v>
      </c>
      <c r="CZ130" s="115">
        <f>COUNTIF(W121:W165,"X")</f>
        <v>0</v>
      </c>
      <c r="DH130" s="186"/>
      <c r="DI130" s="24"/>
      <c r="DJ130" s="24"/>
      <c r="DK130" s="24"/>
      <c r="DL130" s="24"/>
      <c r="DM130" s="24"/>
      <c r="DN130" s="24"/>
    </row>
    <row r="131" spans="1:118" s="38" customFormat="1" ht="15" customHeight="1">
      <c r="A131" s="18"/>
      <c r="B131" s="22"/>
      <c r="C131" s="48" t="s">
        <v>5011</v>
      </c>
      <c r="D131" s="590" t="str">
        <f t="shared" si="34"/>
        <v/>
      </c>
      <c r="E131" s="590"/>
      <c r="F131" s="590"/>
      <c r="G131" s="590"/>
      <c r="H131" s="590"/>
      <c r="I131" s="590"/>
      <c r="J131" s="590"/>
      <c r="K131" s="553"/>
      <c r="L131" s="554"/>
      <c r="M131" s="554"/>
      <c r="N131" s="555"/>
      <c r="O131" s="283"/>
      <c r="P131" s="283"/>
      <c r="Q131" s="283"/>
      <c r="R131" s="283"/>
      <c r="S131" s="283"/>
      <c r="T131" s="283"/>
      <c r="U131" s="283"/>
      <c r="V131" s="283"/>
      <c r="W131" s="283"/>
      <c r="X131" s="283"/>
      <c r="Y131" s="283"/>
      <c r="Z131" s="283"/>
      <c r="AA131" s="283"/>
      <c r="AB131" s="283"/>
      <c r="AC131" s="283"/>
      <c r="AD131" s="283"/>
      <c r="AE131" s="2"/>
      <c r="AF131" s="169"/>
      <c r="AH131" s="518">
        <f t="shared" si="32"/>
        <v>0</v>
      </c>
      <c r="AI131" s="518"/>
      <c r="AK131" s="518">
        <f t="shared" si="33"/>
        <v>0</v>
      </c>
      <c r="AL131" s="518"/>
      <c r="CY131" s="184" t="s">
        <v>5137</v>
      </c>
      <c r="CZ131" s="115">
        <f>COUNTIF(X121:X165,"X")</f>
        <v>0</v>
      </c>
      <c r="DH131" s="186"/>
      <c r="DI131" s="24"/>
      <c r="DJ131" s="24"/>
      <c r="DK131" s="24"/>
      <c r="DL131" s="24"/>
      <c r="DM131" s="24"/>
      <c r="DN131" s="24"/>
    </row>
    <row r="132" spans="1:118" s="38" customFormat="1" ht="15" customHeight="1">
      <c r="A132" s="18"/>
      <c r="B132" s="22"/>
      <c r="C132" s="48" t="s">
        <v>5012</v>
      </c>
      <c r="D132" s="590" t="str">
        <f t="shared" si="34"/>
        <v/>
      </c>
      <c r="E132" s="590"/>
      <c r="F132" s="590"/>
      <c r="G132" s="590"/>
      <c r="H132" s="590"/>
      <c r="I132" s="590"/>
      <c r="J132" s="590"/>
      <c r="K132" s="553"/>
      <c r="L132" s="554"/>
      <c r="M132" s="554"/>
      <c r="N132" s="555"/>
      <c r="O132" s="283"/>
      <c r="P132" s="283"/>
      <c r="Q132" s="283"/>
      <c r="R132" s="283"/>
      <c r="S132" s="283"/>
      <c r="T132" s="283"/>
      <c r="U132" s="283"/>
      <c r="V132" s="283"/>
      <c r="W132" s="283"/>
      <c r="X132" s="283"/>
      <c r="Y132" s="283"/>
      <c r="Z132" s="283"/>
      <c r="AA132" s="283"/>
      <c r="AB132" s="283"/>
      <c r="AC132" s="283"/>
      <c r="AD132" s="283"/>
      <c r="AE132" s="2"/>
      <c r="AF132" s="169"/>
      <c r="AH132" s="518">
        <f t="shared" si="32"/>
        <v>0</v>
      </c>
      <c r="AI132" s="518"/>
      <c r="AK132" s="518">
        <f t="shared" si="33"/>
        <v>0</v>
      </c>
      <c r="AL132" s="518"/>
      <c r="CY132" s="184" t="s">
        <v>5138</v>
      </c>
      <c r="CZ132" s="115">
        <f>COUNTIF(Y121:Y165,"X")</f>
        <v>0</v>
      </c>
      <c r="DH132" s="186"/>
      <c r="DI132" s="24"/>
      <c r="DJ132" s="24"/>
      <c r="DK132" s="24"/>
      <c r="DL132" s="24"/>
      <c r="DM132" s="24"/>
      <c r="DN132" s="24"/>
    </row>
    <row r="133" spans="1:118" s="38" customFormat="1" ht="15" customHeight="1">
      <c r="A133" s="18"/>
      <c r="B133" s="22"/>
      <c r="C133" s="48" t="s">
        <v>5013</v>
      </c>
      <c r="D133" s="590" t="str">
        <f t="shared" si="34"/>
        <v/>
      </c>
      <c r="E133" s="590"/>
      <c r="F133" s="590"/>
      <c r="G133" s="590"/>
      <c r="H133" s="590"/>
      <c r="I133" s="590"/>
      <c r="J133" s="590"/>
      <c r="K133" s="553"/>
      <c r="L133" s="554"/>
      <c r="M133" s="554"/>
      <c r="N133" s="555"/>
      <c r="O133" s="283"/>
      <c r="P133" s="283"/>
      <c r="Q133" s="283"/>
      <c r="R133" s="283"/>
      <c r="S133" s="283"/>
      <c r="T133" s="283"/>
      <c r="U133" s="283"/>
      <c r="V133" s="283"/>
      <c r="W133" s="283"/>
      <c r="X133" s="283"/>
      <c r="Y133" s="283"/>
      <c r="Z133" s="283"/>
      <c r="AA133" s="283"/>
      <c r="AB133" s="283"/>
      <c r="AC133" s="283"/>
      <c r="AD133" s="283"/>
      <c r="AE133" s="2"/>
      <c r="AF133" s="169"/>
      <c r="AH133" s="518">
        <f t="shared" si="32"/>
        <v>0</v>
      </c>
      <c r="AI133" s="518"/>
      <c r="AK133" s="518">
        <f t="shared" si="33"/>
        <v>0</v>
      </c>
      <c r="AL133" s="518"/>
      <c r="CY133" s="184" t="s">
        <v>5139</v>
      </c>
      <c r="CZ133" s="115">
        <f>COUNTIF(Z121:Z165,"X")</f>
        <v>0</v>
      </c>
      <c r="DH133" s="186"/>
      <c r="DI133" s="24"/>
      <c r="DJ133" s="24"/>
      <c r="DK133" s="24"/>
      <c r="DL133" s="24"/>
      <c r="DM133" s="24"/>
      <c r="DN133" s="24"/>
    </row>
    <row r="134" spans="1:118" s="38" customFormat="1" ht="15" customHeight="1">
      <c r="A134" s="18"/>
      <c r="B134" s="22"/>
      <c r="C134" s="48" t="s">
        <v>5014</v>
      </c>
      <c r="D134" s="590" t="str">
        <f t="shared" si="34"/>
        <v/>
      </c>
      <c r="E134" s="590"/>
      <c r="F134" s="590"/>
      <c r="G134" s="590"/>
      <c r="H134" s="590"/>
      <c r="I134" s="590"/>
      <c r="J134" s="590"/>
      <c r="K134" s="553"/>
      <c r="L134" s="554"/>
      <c r="M134" s="554"/>
      <c r="N134" s="555"/>
      <c r="O134" s="283"/>
      <c r="P134" s="283"/>
      <c r="Q134" s="283"/>
      <c r="R134" s="283"/>
      <c r="S134" s="283"/>
      <c r="T134" s="283"/>
      <c r="U134" s="283"/>
      <c r="V134" s="283"/>
      <c r="W134" s="283"/>
      <c r="X134" s="283"/>
      <c r="Y134" s="283"/>
      <c r="Z134" s="283"/>
      <c r="AA134" s="283"/>
      <c r="AB134" s="283"/>
      <c r="AC134" s="283"/>
      <c r="AD134" s="283"/>
      <c r="AE134" s="2"/>
      <c r="AF134" s="169"/>
      <c r="AH134" s="518">
        <f t="shared" si="32"/>
        <v>0</v>
      </c>
      <c r="AI134" s="518"/>
      <c r="AK134" s="518">
        <f t="shared" si="33"/>
        <v>0</v>
      </c>
      <c r="AL134" s="518"/>
      <c r="CY134" s="184" t="s">
        <v>5140</v>
      </c>
      <c r="CZ134" s="115">
        <f>COUNTIF(AA121:AA165,"X")</f>
        <v>0</v>
      </c>
      <c r="DH134" s="186"/>
      <c r="DI134" s="24"/>
      <c r="DJ134" s="24"/>
      <c r="DK134" s="24"/>
      <c r="DL134" s="24"/>
      <c r="DM134" s="24"/>
      <c r="DN134" s="24"/>
    </row>
    <row r="135" spans="1:118" s="38" customFormat="1" ht="15" customHeight="1">
      <c r="A135" s="18"/>
      <c r="B135" s="22"/>
      <c r="C135" s="48" t="s">
        <v>5015</v>
      </c>
      <c r="D135" s="590" t="str">
        <f t="shared" si="34"/>
        <v/>
      </c>
      <c r="E135" s="590"/>
      <c r="F135" s="590"/>
      <c r="G135" s="590"/>
      <c r="H135" s="590"/>
      <c r="I135" s="590"/>
      <c r="J135" s="590"/>
      <c r="K135" s="553"/>
      <c r="L135" s="554"/>
      <c r="M135" s="554"/>
      <c r="N135" s="555"/>
      <c r="O135" s="283"/>
      <c r="P135" s="283"/>
      <c r="Q135" s="283"/>
      <c r="R135" s="283"/>
      <c r="S135" s="283"/>
      <c r="T135" s="283"/>
      <c r="U135" s="283"/>
      <c r="V135" s="283"/>
      <c r="W135" s="283"/>
      <c r="X135" s="283"/>
      <c r="Y135" s="283"/>
      <c r="Z135" s="283"/>
      <c r="AA135" s="283"/>
      <c r="AB135" s="283"/>
      <c r="AC135" s="283"/>
      <c r="AD135" s="283"/>
      <c r="AE135" s="2"/>
      <c r="AF135" s="169"/>
      <c r="AH135" s="518">
        <f t="shared" si="32"/>
        <v>0</v>
      </c>
      <c r="AI135" s="518"/>
      <c r="AK135" s="518">
        <f t="shared" si="33"/>
        <v>0</v>
      </c>
      <c r="AL135" s="518"/>
      <c r="CY135" s="184" t="s">
        <v>5141</v>
      </c>
      <c r="CZ135" s="115">
        <f>COUNTIF(AB121:AB165,"X")</f>
        <v>0</v>
      </c>
      <c r="DH135" s="186"/>
      <c r="DI135" s="24"/>
      <c r="DJ135" s="24"/>
      <c r="DK135" s="24"/>
      <c r="DL135" s="24"/>
      <c r="DM135" s="24"/>
      <c r="DN135" s="24"/>
    </row>
    <row r="136" spans="1:118" s="38" customFormat="1" ht="15" customHeight="1">
      <c r="A136" s="18"/>
      <c r="B136" s="22"/>
      <c r="C136" s="48" t="s">
        <v>5016</v>
      </c>
      <c r="D136" s="590" t="str">
        <f t="shared" si="34"/>
        <v/>
      </c>
      <c r="E136" s="590"/>
      <c r="F136" s="590"/>
      <c r="G136" s="590"/>
      <c r="H136" s="590"/>
      <c r="I136" s="590"/>
      <c r="J136" s="590"/>
      <c r="K136" s="553"/>
      <c r="L136" s="554"/>
      <c r="M136" s="554"/>
      <c r="N136" s="555"/>
      <c r="O136" s="283"/>
      <c r="P136" s="283"/>
      <c r="Q136" s="283"/>
      <c r="R136" s="283"/>
      <c r="S136" s="283"/>
      <c r="T136" s="283"/>
      <c r="U136" s="283"/>
      <c r="V136" s="283"/>
      <c r="W136" s="283"/>
      <c r="X136" s="283"/>
      <c r="Y136" s="283"/>
      <c r="Z136" s="283"/>
      <c r="AA136" s="283"/>
      <c r="AB136" s="283"/>
      <c r="AC136" s="283"/>
      <c r="AD136" s="283"/>
      <c r="AE136" s="2"/>
      <c r="AF136" s="169"/>
      <c r="AH136" s="518">
        <f t="shared" si="32"/>
        <v>0</v>
      </c>
      <c r="AI136" s="518"/>
      <c r="AK136" s="518">
        <f t="shared" si="33"/>
        <v>0</v>
      </c>
      <c r="AL136" s="518"/>
      <c r="CY136" s="184" t="s">
        <v>5142</v>
      </c>
      <c r="CZ136" s="115">
        <f>COUNTIF(AC121:AC165,"X")</f>
        <v>0</v>
      </c>
      <c r="DH136" s="186"/>
      <c r="DI136" s="24"/>
      <c r="DJ136" s="24"/>
      <c r="DK136" s="24"/>
      <c r="DL136" s="24"/>
      <c r="DM136" s="24"/>
      <c r="DN136" s="24"/>
    </row>
    <row r="137" spans="1:118" s="38" customFormat="1" ht="15" customHeight="1">
      <c r="A137" s="18"/>
      <c r="B137" s="22"/>
      <c r="C137" s="48" t="s">
        <v>5017</v>
      </c>
      <c r="D137" s="590" t="str">
        <f t="shared" si="34"/>
        <v/>
      </c>
      <c r="E137" s="590"/>
      <c r="F137" s="590"/>
      <c r="G137" s="590"/>
      <c r="H137" s="590"/>
      <c r="I137" s="590"/>
      <c r="J137" s="590"/>
      <c r="K137" s="553"/>
      <c r="L137" s="554"/>
      <c r="M137" s="554"/>
      <c r="N137" s="555"/>
      <c r="O137" s="283"/>
      <c r="P137" s="283"/>
      <c r="Q137" s="283"/>
      <c r="R137" s="283"/>
      <c r="S137" s="283"/>
      <c r="T137" s="283"/>
      <c r="U137" s="283"/>
      <c r="V137" s="283"/>
      <c r="W137" s="283"/>
      <c r="X137" s="283"/>
      <c r="Y137" s="283"/>
      <c r="Z137" s="283"/>
      <c r="AA137" s="283"/>
      <c r="AB137" s="283"/>
      <c r="AC137" s="283"/>
      <c r="AD137" s="283"/>
      <c r="AE137" s="2"/>
      <c r="AF137" s="169"/>
      <c r="AH137" s="518">
        <f t="shared" si="32"/>
        <v>0</v>
      </c>
      <c r="AI137" s="518"/>
      <c r="AK137" s="518">
        <f t="shared" si="33"/>
        <v>0</v>
      </c>
      <c r="AL137" s="518"/>
      <c r="CY137" s="184" t="s">
        <v>5143</v>
      </c>
      <c r="CZ137" s="115">
        <f>COUNTIF(AD121:AD165,"X")</f>
        <v>0</v>
      </c>
      <c r="DH137" s="186"/>
      <c r="DI137" s="24"/>
      <c r="DJ137" s="24"/>
      <c r="DK137" s="24"/>
      <c r="DL137" s="24"/>
      <c r="DM137" s="24"/>
      <c r="DN137" s="24"/>
    </row>
    <row r="138" spans="1:118" s="38" customFormat="1" ht="15" customHeight="1">
      <c r="A138" s="18"/>
      <c r="B138" s="22"/>
      <c r="C138" s="48" t="s">
        <v>5018</v>
      </c>
      <c r="D138" s="590" t="str">
        <f t="shared" si="34"/>
        <v/>
      </c>
      <c r="E138" s="590"/>
      <c r="F138" s="590"/>
      <c r="G138" s="590"/>
      <c r="H138" s="590"/>
      <c r="I138" s="590"/>
      <c r="J138" s="590"/>
      <c r="K138" s="553"/>
      <c r="L138" s="554"/>
      <c r="M138" s="554"/>
      <c r="N138" s="555"/>
      <c r="O138" s="283"/>
      <c r="P138" s="283"/>
      <c r="Q138" s="283"/>
      <c r="R138" s="283"/>
      <c r="S138" s="283"/>
      <c r="T138" s="283"/>
      <c r="U138" s="283"/>
      <c r="V138" s="283"/>
      <c r="W138" s="283"/>
      <c r="X138" s="283"/>
      <c r="Y138" s="283"/>
      <c r="Z138" s="283"/>
      <c r="AA138" s="283"/>
      <c r="AB138" s="283"/>
      <c r="AC138" s="283"/>
      <c r="AD138" s="283"/>
      <c r="AE138" s="2"/>
      <c r="AF138" s="169"/>
      <c r="AH138" s="518">
        <f t="shared" si="32"/>
        <v>0</v>
      </c>
      <c r="AI138" s="518"/>
      <c r="AK138" s="518">
        <f t="shared" si="33"/>
        <v>0</v>
      </c>
      <c r="AL138" s="518"/>
      <c r="CY138" s="184" t="s">
        <v>5144</v>
      </c>
      <c r="CZ138" s="115">
        <f>COUNTIF(I171:I215,"X")</f>
        <v>0</v>
      </c>
      <c r="DH138" s="186"/>
      <c r="DI138" s="24"/>
      <c r="DJ138" s="24"/>
      <c r="DK138" s="24"/>
      <c r="DL138" s="24"/>
      <c r="DM138" s="24"/>
      <c r="DN138" s="24"/>
    </row>
    <row r="139" spans="1:118" s="38" customFormat="1" ht="15" customHeight="1">
      <c r="A139" s="18"/>
      <c r="B139" s="22"/>
      <c r="C139" s="48" t="s">
        <v>5019</v>
      </c>
      <c r="D139" s="590" t="str">
        <f t="shared" si="34"/>
        <v/>
      </c>
      <c r="E139" s="590"/>
      <c r="F139" s="590"/>
      <c r="G139" s="590"/>
      <c r="H139" s="590"/>
      <c r="I139" s="590"/>
      <c r="J139" s="590"/>
      <c r="K139" s="553"/>
      <c r="L139" s="554"/>
      <c r="M139" s="554"/>
      <c r="N139" s="555"/>
      <c r="O139" s="283"/>
      <c r="P139" s="283"/>
      <c r="Q139" s="283"/>
      <c r="R139" s="283"/>
      <c r="S139" s="283"/>
      <c r="T139" s="283"/>
      <c r="U139" s="283"/>
      <c r="V139" s="283"/>
      <c r="W139" s="283"/>
      <c r="X139" s="283"/>
      <c r="Y139" s="283"/>
      <c r="Z139" s="283"/>
      <c r="AA139" s="283"/>
      <c r="AB139" s="283"/>
      <c r="AC139" s="283"/>
      <c r="AD139" s="283"/>
      <c r="AE139" s="2"/>
      <c r="AF139" s="169"/>
      <c r="AH139" s="518">
        <f t="shared" si="32"/>
        <v>0</v>
      </c>
      <c r="AI139" s="518"/>
      <c r="AK139" s="518">
        <f t="shared" si="33"/>
        <v>0</v>
      </c>
      <c r="AL139" s="518"/>
      <c r="CY139" s="184" t="s">
        <v>5145</v>
      </c>
      <c r="CZ139" s="115">
        <f>COUNTIF(J171:J215,"X")</f>
        <v>0</v>
      </c>
      <c r="DH139" s="186"/>
      <c r="DI139" s="24"/>
      <c r="DJ139" s="24"/>
      <c r="DK139" s="24"/>
      <c r="DL139" s="24"/>
      <c r="DM139" s="24"/>
      <c r="DN139" s="24"/>
    </row>
    <row r="140" spans="1:118" s="38" customFormat="1" ht="15" customHeight="1">
      <c r="A140" s="18"/>
      <c r="B140" s="22"/>
      <c r="C140" s="48" t="s">
        <v>5020</v>
      </c>
      <c r="D140" s="590" t="str">
        <f t="shared" si="34"/>
        <v/>
      </c>
      <c r="E140" s="590"/>
      <c r="F140" s="590"/>
      <c r="G140" s="590"/>
      <c r="H140" s="590"/>
      <c r="I140" s="590"/>
      <c r="J140" s="590"/>
      <c r="K140" s="553"/>
      <c r="L140" s="554"/>
      <c r="M140" s="554"/>
      <c r="N140" s="555"/>
      <c r="O140" s="283"/>
      <c r="P140" s="283"/>
      <c r="Q140" s="283"/>
      <c r="R140" s="283"/>
      <c r="S140" s="283"/>
      <c r="T140" s="283"/>
      <c r="U140" s="283"/>
      <c r="V140" s="283"/>
      <c r="W140" s="283"/>
      <c r="X140" s="283"/>
      <c r="Y140" s="283"/>
      <c r="Z140" s="283"/>
      <c r="AA140" s="283"/>
      <c r="AB140" s="283"/>
      <c r="AC140" s="283"/>
      <c r="AD140" s="283"/>
      <c r="AE140" s="2"/>
      <c r="AF140" s="169"/>
      <c r="AH140" s="518">
        <f t="shared" si="32"/>
        <v>0</v>
      </c>
      <c r="AI140" s="518"/>
      <c r="AK140" s="518">
        <f t="shared" si="33"/>
        <v>0</v>
      </c>
      <c r="AL140" s="518"/>
      <c r="CY140" s="184" t="s">
        <v>5146</v>
      </c>
      <c r="CZ140" s="115">
        <f>COUNTIF(K171:K215,"X")</f>
        <v>0</v>
      </c>
      <c r="DH140" s="186"/>
      <c r="DI140" s="24"/>
      <c r="DJ140" s="24"/>
      <c r="DK140" s="24"/>
      <c r="DL140" s="24"/>
      <c r="DM140" s="24"/>
      <c r="DN140" s="24"/>
    </row>
    <row r="141" spans="1:118" s="38" customFormat="1" ht="15" customHeight="1">
      <c r="A141" s="18"/>
      <c r="B141" s="22"/>
      <c r="C141" s="48" t="s">
        <v>5021</v>
      </c>
      <c r="D141" s="590" t="str">
        <f t="shared" si="34"/>
        <v/>
      </c>
      <c r="E141" s="590"/>
      <c r="F141" s="590"/>
      <c r="G141" s="590"/>
      <c r="H141" s="590"/>
      <c r="I141" s="590"/>
      <c r="J141" s="590"/>
      <c r="K141" s="553"/>
      <c r="L141" s="554"/>
      <c r="M141" s="554"/>
      <c r="N141" s="555"/>
      <c r="O141" s="283"/>
      <c r="P141" s="283"/>
      <c r="Q141" s="283"/>
      <c r="R141" s="283"/>
      <c r="S141" s="283"/>
      <c r="T141" s="283"/>
      <c r="U141" s="283"/>
      <c r="V141" s="283"/>
      <c r="W141" s="283"/>
      <c r="X141" s="283"/>
      <c r="Y141" s="283"/>
      <c r="Z141" s="283"/>
      <c r="AA141" s="283"/>
      <c r="AB141" s="283"/>
      <c r="AC141" s="283"/>
      <c r="AD141" s="283"/>
      <c r="AE141" s="2"/>
      <c r="AF141" s="169"/>
      <c r="AH141" s="518">
        <f t="shared" si="32"/>
        <v>0</v>
      </c>
      <c r="AI141" s="518"/>
      <c r="AK141" s="518">
        <f t="shared" si="33"/>
        <v>0</v>
      </c>
      <c r="AL141" s="518"/>
      <c r="CY141" s="184" t="s">
        <v>5147</v>
      </c>
      <c r="CZ141" s="115">
        <f>COUNTIF(L171:L215,"X")</f>
        <v>0</v>
      </c>
      <c r="DH141" s="186"/>
      <c r="DI141" s="24"/>
      <c r="DJ141" s="24"/>
      <c r="DK141" s="24"/>
      <c r="DL141" s="24"/>
      <c r="DM141" s="24"/>
      <c r="DN141" s="24"/>
    </row>
    <row r="142" spans="1:118" s="38" customFormat="1" ht="15" customHeight="1">
      <c r="A142" s="18"/>
      <c r="B142" s="22"/>
      <c r="C142" s="48" t="s">
        <v>5022</v>
      </c>
      <c r="D142" s="590" t="str">
        <f t="shared" si="34"/>
        <v/>
      </c>
      <c r="E142" s="590"/>
      <c r="F142" s="590"/>
      <c r="G142" s="590"/>
      <c r="H142" s="590"/>
      <c r="I142" s="590"/>
      <c r="J142" s="590"/>
      <c r="K142" s="553"/>
      <c r="L142" s="554"/>
      <c r="M142" s="554"/>
      <c r="N142" s="555"/>
      <c r="O142" s="283"/>
      <c r="P142" s="283"/>
      <c r="Q142" s="283"/>
      <c r="R142" s="283"/>
      <c r="S142" s="283"/>
      <c r="T142" s="283"/>
      <c r="U142" s="283"/>
      <c r="V142" s="283"/>
      <c r="W142" s="283"/>
      <c r="X142" s="283"/>
      <c r="Y142" s="283"/>
      <c r="Z142" s="283"/>
      <c r="AA142" s="283"/>
      <c r="AB142" s="283"/>
      <c r="AC142" s="283"/>
      <c r="AD142" s="283"/>
      <c r="AE142" s="2"/>
      <c r="AF142" s="169"/>
      <c r="AH142" s="518">
        <f t="shared" si="32"/>
        <v>0</v>
      </c>
      <c r="AI142" s="518"/>
      <c r="AK142" s="518">
        <f t="shared" si="33"/>
        <v>0</v>
      </c>
      <c r="AL142" s="518"/>
      <c r="CY142" s="184" t="s">
        <v>5148</v>
      </c>
      <c r="CZ142" s="115">
        <f>COUNTIF(M171:M215,"X")</f>
        <v>0</v>
      </c>
      <c r="DH142" s="186"/>
      <c r="DI142" s="24"/>
      <c r="DJ142" s="24"/>
      <c r="DK142" s="24"/>
      <c r="DL142" s="24"/>
      <c r="DM142" s="24"/>
      <c r="DN142" s="24"/>
    </row>
    <row r="143" spans="1:118" s="38" customFormat="1" ht="15" customHeight="1">
      <c r="A143" s="18"/>
      <c r="B143" s="22"/>
      <c r="C143" s="48" t="s">
        <v>5023</v>
      </c>
      <c r="D143" s="590" t="str">
        <f t="shared" si="34"/>
        <v/>
      </c>
      <c r="E143" s="590"/>
      <c r="F143" s="590"/>
      <c r="G143" s="590"/>
      <c r="H143" s="590"/>
      <c r="I143" s="590"/>
      <c r="J143" s="590"/>
      <c r="K143" s="553"/>
      <c r="L143" s="554"/>
      <c r="M143" s="554"/>
      <c r="N143" s="555"/>
      <c r="O143" s="283"/>
      <c r="P143" s="283"/>
      <c r="Q143" s="283"/>
      <c r="R143" s="283"/>
      <c r="S143" s="283"/>
      <c r="T143" s="283"/>
      <c r="U143" s="283"/>
      <c r="V143" s="283"/>
      <c r="W143" s="283"/>
      <c r="X143" s="283"/>
      <c r="Y143" s="283"/>
      <c r="Z143" s="283"/>
      <c r="AA143" s="283"/>
      <c r="AB143" s="283"/>
      <c r="AC143" s="283"/>
      <c r="AD143" s="283"/>
      <c r="AE143" s="2"/>
      <c r="AF143" s="169"/>
      <c r="AH143" s="518">
        <f t="shared" si="32"/>
        <v>0</v>
      </c>
      <c r="AI143" s="518"/>
      <c r="AK143" s="518">
        <f t="shared" si="33"/>
        <v>0</v>
      </c>
      <c r="AL143" s="518"/>
      <c r="CY143" s="184" t="s">
        <v>5149</v>
      </c>
      <c r="CZ143" s="115">
        <f>COUNTIF(N171:N215,"X")</f>
        <v>0</v>
      </c>
      <c r="DH143" s="186"/>
      <c r="DI143" s="24"/>
      <c r="DJ143" s="24"/>
      <c r="DK143" s="24"/>
      <c r="DL143" s="24"/>
      <c r="DM143" s="24"/>
      <c r="DN143" s="24"/>
    </row>
    <row r="144" spans="1:118" s="38" customFormat="1" ht="15" customHeight="1">
      <c r="A144" s="18"/>
      <c r="B144" s="22"/>
      <c r="C144" s="48" t="s">
        <v>5024</v>
      </c>
      <c r="D144" s="590" t="str">
        <f t="shared" si="34"/>
        <v/>
      </c>
      <c r="E144" s="590"/>
      <c r="F144" s="590"/>
      <c r="G144" s="590"/>
      <c r="H144" s="590"/>
      <c r="I144" s="590"/>
      <c r="J144" s="590"/>
      <c r="K144" s="553"/>
      <c r="L144" s="554"/>
      <c r="M144" s="554"/>
      <c r="N144" s="555"/>
      <c r="O144" s="283"/>
      <c r="P144" s="283"/>
      <c r="Q144" s="283"/>
      <c r="R144" s="283"/>
      <c r="S144" s="283"/>
      <c r="T144" s="283"/>
      <c r="U144" s="283"/>
      <c r="V144" s="283"/>
      <c r="W144" s="283"/>
      <c r="X144" s="283"/>
      <c r="Y144" s="283"/>
      <c r="Z144" s="283"/>
      <c r="AA144" s="283"/>
      <c r="AB144" s="283"/>
      <c r="AC144" s="283"/>
      <c r="AD144" s="283"/>
      <c r="AE144" s="2"/>
      <c r="AF144" s="169"/>
      <c r="AH144" s="518">
        <f t="shared" si="32"/>
        <v>0</v>
      </c>
      <c r="AI144" s="518"/>
      <c r="AK144" s="518">
        <f t="shared" si="33"/>
        <v>0</v>
      </c>
      <c r="AL144" s="518"/>
      <c r="CY144" s="184" t="s">
        <v>5150</v>
      </c>
      <c r="CZ144" s="115">
        <f>COUNTIF(O171:O215,"X")</f>
        <v>0</v>
      </c>
      <c r="DH144" s="186"/>
      <c r="DI144" s="24"/>
      <c r="DJ144" s="24"/>
      <c r="DK144" s="24"/>
      <c r="DL144" s="24"/>
      <c r="DM144" s="24"/>
      <c r="DN144" s="24"/>
    </row>
    <row r="145" spans="1:118" s="38" customFormat="1" ht="15" customHeight="1">
      <c r="A145" s="18"/>
      <c r="B145" s="22"/>
      <c r="C145" s="48" t="s">
        <v>5025</v>
      </c>
      <c r="D145" s="590" t="str">
        <f t="shared" si="34"/>
        <v/>
      </c>
      <c r="E145" s="590"/>
      <c r="F145" s="590"/>
      <c r="G145" s="590"/>
      <c r="H145" s="590"/>
      <c r="I145" s="590"/>
      <c r="J145" s="590"/>
      <c r="K145" s="553"/>
      <c r="L145" s="554"/>
      <c r="M145" s="554"/>
      <c r="N145" s="555"/>
      <c r="O145" s="283"/>
      <c r="P145" s="283"/>
      <c r="Q145" s="283"/>
      <c r="R145" s="283"/>
      <c r="S145" s="283"/>
      <c r="T145" s="283"/>
      <c r="U145" s="283"/>
      <c r="V145" s="283"/>
      <c r="W145" s="283"/>
      <c r="X145" s="283"/>
      <c r="Y145" s="283"/>
      <c r="Z145" s="283"/>
      <c r="AA145" s="283"/>
      <c r="AB145" s="283"/>
      <c r="AC145" s="283"/>
      <c r="AD145" s="283"/>
      <c r="AE145" s="2"/>
      <c r="AF145" s="169"/>
      <c r="AH145" s="518">
        <f t="shared" si="32"/>
        <v>0</v>
      </c>
      <c r="AI145" s="518"/>
      <c r="AK145" s="518">
        <f t="shared" si="33"/>
        <v>0</v>
      </c>
      <c r="AL145" s="518"/>
      <c r="CY145" s="184" t="s">
        <v>5151</v>
      </c>
      <c r="CZ145" s="115">
        <f>COUNTIF(P171:P215,"X")</f>
        <v>0</v>
      </c>
      <c r="DH145" s="186"/>
      <c r="DI145" s="24"/>
      <c r="DJ145" s="24"/>
      <c r="DK145" s="24"/>
      <c r="DL145" s="24"/>
      <c r="DM145" s="24"/>
      <c r="DN145" s="24"/>
    </row>
    <row r="146" spans="1:118" s="38" customFormat="1" ht="15" customHeight="1">
      <c r="A146" s="18"/>
      <c r="B146" s="22"/>
      <c r="C146" s="48" t="s">
        <v>5026</v>
      </c>
      <c r="D146" s="590" t="str">
        <f t="shared" si="34"/>
        <v/>
      </c>
      <c r="E146" s="590"/>
      <c r="F146" s="590"/>
      <c r="G146" s="590"/>
      <c r="H146" s="590"/>
      <c r="I146" s="590"/>
      <c r="J146" s="590"/>
      <c r="K146" s="553"/>
      <c r="L146" s="554"/>
      <c r="M146" s="554"/>
      <c r="N146" s="555"/>
      <c r="O146" s="283"/>
      <c r="P146" s="283"/>
      <c r="Q146" s="283"/>
      <c r="R146" s="283"/>
      <c r="S146" s="283"/>
      <c r="T146" s="283"/>
      <c r="U146" s="283"/>
      <c r="V146" s="283"/>
      <c r="W146" s="283"/>
      <c r="X146" s="283"/>
      <c r="Y146" s="283"/>
      <c r="Z146" s="283"/>
      <c r="AA146" s="283"/>
      <c r="AB146" s="283"/>
      <c r="AC146" s="283"/>
      <c r="AD146" s="283"/>
      <c r="AE146" s="2"/>
      <c r="AF146" s="169"/>
      <c r="AH146" s="518">
        <f t="shared" si="32"/>
        <v>0</v>
      </c>
      <c r="AI146" s="518"/>
      <c r="AK146" s="518">
        <f t="shared" si="33"/>
        <v>0</v>
      </c>
      <c r="AL146" s="518"/>
      <c r="CY146" s="184" t="s">
        <v>5152</v>
      </c>
      <c r="CZ146" s="115">
        <f>COUNTIF(Q171:Q215,"X")</f>
        <v>0</v>
      </c>
      <c r="DH146" s="186"/>
      <c r="DI146" s="24"/>
      <c r="DJ146" s="24"/>
      <c r="DK146" s="24"/>
      <c r="DL146" s="24"/>
      <c r="DM146" s="24"/>
      <c r="DN146" s="24"/>
    </row>
    <row r="147" spans="1:118" s="38" customFormat="1" ht="15" customHeight="1">
      <c r="A147" s="18"/>
      <c r="B147" s="22"/>
      <c r="C147" s="48" t="s">
        <v>5027</v>
      </c>
      <c r="D147" s="590" t="str">
        <f t="shared" si="34"/>
        <v/>
      </c>
      <c r="E147" s="590"/>
      <c r="F147" s="590"/>
      <c r="G147" s="590"/>
      <c r="H147" s="590"/>
      <c r="I147" s="590"/>
      <c r="J147" s="590"/>
      <c r="K147" s="553"/>
      <c r="L147" s="554"/>
      <c r="M147" s="554"/>
      <c r="N147" s="555"/>
      <c r="O147" s="283"/>
      <c r="P147" s="283"/>
      <c r="Q147" s="283"/>
      <c r="R147" s="283"/>
      <c r="S147" s="283"/>
      <c r="T147" s="283"/>
      <c r="U147" s="283"/>
      <c r="V147" s="283"/>
      <c r="W147" s="283"/>
      <c r="X147" s="283"/>
      <c r="Y147" s="283"/>
      <c r="Z147" s="283"/>
      <c r="AA147" s="283"/>
      <c r="AB147" s="283"/>
      <c r="AC147" s="283"/>
      <c r="AD147" s="283"/>
      <c r="AE147" s="2"/>
      <c r="AF147" s="169"/>
      <c r="AH147" s="518">
        <f t="shared" si="32"/>
        <v>0</v>
      </c>
      <c r="AI147" s="518"/>
      <c r="AK147" s="518">
        <f t="shared" si="33"/>
        <v>0</v>
      </c>
      <c r="AL147" s="518"/>
      <c r="CY147" s="184" t="s">
        <v>5153</v>
      </c>
      <c r="CZ147" s="115">
        <f>COUNTIF(R171:R215,"X")</f>
        <v>0</v>
      </c>
      <c r="DH147" s="186"/>
      <c r="DI147" s="24"/>
      <c r="DJ147" s="24"/>
      <c r="DK147" s="24"/>
      <c r="DL147" s="24"/>
      <c r="DM147" s="24"/>
      <c r="DN147" s="24"/>
    </row>
    <row r="148" spans="1:118" s="38" customFormat="1" ht="15" customHeight="1">
      <c r="A148" s="18"/>
      <c r="B148" s="22"/>
      <c r="C148" s="48" t="s">
        <v>5028</v>
      </c>
      <c r="D148" s="590" t="str">
        <f t="shared" si="34"/>
        <v/>
      </c>
      <c r="E148" s="590"/>
      <c r="F148" s="590"/>
      <c r="G148" s="590"/>
      <c r="H148" s="590"/>
      <c r="I148" s="590"/>
      <c r="J148" s="590"/>
      <c r="K148" s="553"/>
      <c r="L148" s="554"/>
      <c r="M148" s="554"/>
      <c r="N148" s="555"/>
      <c r="O148" s="283"/>
      <c r="P148" s="283"/>
      <c r="Q148" s="283"/>
      <c r="R148" s="283"/>
      <c r="S148" s="283"/>
      <c r="T148" s="283"/>
      <c r="U148" s="283"/>
      <c r="V148" s="283"/>
      <c r="W148" s="283"/>
      <c r="X148" s="283"/>
      <c r="Y148" s="283"/>
      <c r="Z148" s="283"/>
      <c r="AA148" s="283"/>
      <c r="AB148" s="283"/>
      <c r="AC148" s="283"/>
      <c r="AD148" s="283"/>
      <c r="AE148" s="2"/>
      <c r="AF148" s="169"/>
      <c r="AH148" s="518">
        <f t="shared" si="32"/>
        <v>0</v>
      </c>
      <c r="AI148" s="518"/>
      <c r="AK148" s="518">
        <f t="shared" si="33"/>
        <v>0</v>
      </c>
      <c r="AL148" s="518"/>
      <c r="CY148" s="184" t="s">
        <v>5154</v>
      </c>
      <c r="CZ148" s="115">
        <f>COUNTIF(S171:S215,"X")</f>
        <v>0</v>
      </c>
      <c r="DH148" s="186"/>
      <c r="DI148" s="24"/>
      <c r="DJ148" s="24"/>
      <c r="DK148" s="24"/>
      <c r="DL148" s="24"/>
      <c r="DM148" s="24"/>
      <c r="DN148" s="24"/>
    </row>
    <row r="149" spans="1:118" s="38" customFormat="1" ht="15" customHeight="1">
      <c r="A149" s="18"/>
      <c r="B149" s="22"/>
      <c r="C149" s="48" t="s">
        <v>5029</v>
      </c>
      <c r="D149" s="590" t="str">
        <f t="shared" si="34"/>
        <v/>
      </c>
      <c r="E149" s="590"/>
      <c r="F149" s="590"/>
      <c r="G149" s="590"/>
      <c r="H149" s="590"/>
      <c r="I149" s="590"/>
      <c r="J149" s="590"/>
      <c r="K149" s="553"/>
      <c r="L149" s="554"/>
      <c r="M149" s="554"/>
      <c r="N149" s="555"/>
      <c r="O149" s="283"/>
      <c r="P149" s="283"/>
      <c r="Q149" s="283"/>
      <c r="R149" s="283"/>
      <c r="S149" s="283"/>
      <c r="T149" s="283"/>
      <c r="U149" s="283"/>
      <c r="V149" s="283"/>
      <c r="W149" s="283"/>
      <c r="X149" s="283"/>
      <c r="Y149" s="283"/>
      <c r="Z149" s="283"/>
      <c r="AA149" s="283"/>
      <c r="AB149" s="283"/>
      <c r="AC149" s="283"/>
      <c r="AD149" s="283"/>
      <c r="AE149" s="2"/>
      <c r="AF149" s="169"/>
      <c r="AH149" s="518">
        <f t="shared" si="32"/>
        <v>0</v>
      </c>
      <c r="AI149" s="518"/>
      <c r="AK149" s="518">
        <f t="shared" si="33"/>
        <v>0</v>
      </c>
      <c r="AL149" s="518"/>
      <c r="CY149" s="185" t="s">
        <v>4996</v>
      </c>
      <c r="CZ149" s="115">
        <f>COUNTIF(T171:T215,"X")</f>
        <v>0</v>
      </c>
      <c r="DH149" s="186"/>
      <c r="DI149" s="24"/>
      <c r="DJ149" s="24"/>
      <c r="DK149" s="24"/>
      <c r="DL149" s="24"/>
      <c r="DM149" s="24"/>
      <c r="DN149" s="24"/>
    </row>
    <row r="150" spans="1:118" s="38" customFormat="1" ht="15" customHeight="1">
      <c r="A150" s="18"/>
      <c r="B150" s="22"/>
      <c r="C150" s="48" t="s">
        <v>5030</v>
      </c>
      <c r="D150" s="590" t="str">
        <f t="shared" si="34"/>
        <v/>
      </c>
      <c r="E150" s="590"/>
      <c r="F150" s="590"/>
      <c r="G150" s="590"/>
      <c r="H150" s="590"/>
      <c r="I150" s="590"/>
      <c r="J150" s="590"/>
      <c r="K150" s="553"/>
      <c r="L150" s="554"/>
      <c r="M150" s="554"/>
      <c r="N150" s="555"/>
      <c r="O150" s="283"/>
      <c r="P150" s="283"/>
      <c r="Q150" s="283"/>
      <c r="R150" s="283"/>
      <c r="S150" s="283"/>
      <c r="T150" s="283"/>
      <c r="U150" s="283"/>
      <c r="V150" s="283"/>
      <c r="W150" s="283"/>
      <c r="X150" s="283"/>
      <c r="Y150" s="283"/>
      <c r="Z150" s="283"/>
      <c r="AA150" s="283"/>
      <c r="AB150" s="283"/>
      <c r="AC150" s="283"/>
      <c r="AD150" s="283"/>
      <c r="AE150" s="2"/>
      <c r="AF150" s="169"/>
      <c r="AH150" s="518">
        <f t="shared" si="32"/>
        <v>0</v>
      </c>
      <c r="AI150" s="518"/>
      <c r="AK150" s="518">
        <f t="shared" si="33"/>
        <v>0</v>
      </c>
      <c r="AL150" s="518"/>
      <c r="CY150" s="185" t="s">
        <v>4998</v>
      </c>
      <c r="CZ150" s="115">
        <f>COUNTIF(U171:U215,"X")</f>
        <v>0</v>
      </c>
      <c r="DH150" s="186"/>
      <c r="DI150" s="24"/>
      <c r="DJ150" s="24"/>
      <c r="DK150" s="24"/>
      <c r="DL150" s="24"/>
      <c r="DM150" s="24"/>
      <c r="DN150" s="24"/>
    </row>
    <row r="151" spans="1:118" s="38" customFormat="1" ht="15" customHeight="1">
      <c r="A151" s="18"/>
      <c r="B151" s="22"/>
      <c r="C151" s="48" t="s">
        <v>5031</v>
      </c>
      <c r="D151" s="590" t="str">
        <f t="shared" si="34"/>
        <v/>
      </c>
      <c r="E151" s="590"/>
      <c r="F151" s="590"/>
      <c r="G151" s="590"/>
      <c r="H151" s="590"/>
      <c r="I151" s="590"/>
      <c r="J151" s="590"/>
      <c r="K151" s="553"/>
      <c r="L151" s="554"/>
      <c r="M151" s="554"/>
      <c r="N151" s="555"/>
      <c r="O151" s="283"/>
      <c r="P151" s="283"/>
      <c r="Q151" s="283"/>
      <c r="R151" s="283"/>
      <c r="S151" s="283"/>
      <c r="T151" s="283"/>
      <c r="U151" s="283"/>
      <c r="V151" s="283"/>
      <c r="W151" s="283"/>
      <c r="X151" s="283"/>
      <c r="Y151" s="283"/>
      <c r="Z151" s="283"/>
      <c r="AA151" s="283"/>
      <c r="AB151" s="283"/>
      <c r="AC151" s="283"/>
      <c r="AD151" s="283"/>
      <c r="AE151" s="2"/>
      <c r="AF151" s="169"/>
      <c r="AH151" s="518">
        <f t="shared" si="32"/>
        <v>0</v>
      </c>
      <c r="AI151" s="518"/>
      <c r="AK151" s="518">
        <f t="shared" si="33"/>
        <v>0</v>
      </c>
      <c r="AL151" s="518"/>
      <c r="CY151" s="184" t="s">
        <v>5155</v>
      </c>
      <c r="CZ151" s="115">
        <f>COUNTIF(V171:V215,"X")</f>
        <v>0</v>
      </c>
      <c r="DH151" s="186"/>
      <c r="DI151" s="24"/>
      <c r="DJ151" s="24"/>
      <c r="DK151" s="24"/>
      <c r="DL151" s="24"/>
      <c r="DM151" s="24"/>
      <c r="DN151" s="24"/>
    </row>
    <row r="152" spans="1:118" s="38" customFormat="1" ht="15" customHeight="1">
      <c r="A152" s="18"/>
      <c r="B152" s="22"/>
      <c r="C152" s="48" t="s">
        <v>5032</v>
      </c>
      <c r="D152" s="590" t="str">
        <f t="shared" si="34"/>
        <v/>
      </c>
      <c r="E152" s="590"/>
      <c r="F152" s="590"/>
      <c r="G152" s="590"/>
      <c r="H152" s="590"/>
      <c r="I152" s="590"/>
      <c r="J152" s="590"/>
      <c r="K152" s="553"/>
      <c r="L152" s="554"/>
      <c r="M152" s="554"/>
      <c r="N152" s="555"/>
      <c r="O152" s="283"/>
      <c r="P152" s="283"/>
      <c r="Q152" s="283"/>
      <c r="R152" s="283"/>
      <c r="S152" s="283"/>
      <c r="T152" s="283"/>
      <c r="U152" s="283"/>
      <c r="V152" s="283"/>
      <c r="W152" s="283"/>
      <c r="X152" s="283"/>
      <c r="Y152" s="283"/>
      <c r="Z152" s="283"/>
      <c r="AA152" s="283"/>
      <c r="AB152" s="283"/>
      <c r="AC152" s="283"/>
      <c r="AD152" s="283"/>
      <c r="AE152" s="2"/>
      <c r="AF152" s="169"/>
      <c r="AH152" s="518">
        <f t="shared" si="32"/>
        <v>0</v>
      </c>
      <c r="AI152" s="518"/>
      <c r="AK152" s="518">
        <f t="shared" si="33"/>
        <v>0</v>
      </c>
      <c r="AL152" s="518"/>
      <c r="CY152" s="184" t="s">
        <v>5156</v>
      </c>
      <c r="CZ152" s="115">
        <f>COUNTIF(W171:W215,"X")</f>
        <v>0</v>
      </c>
      <c r="DH152" s="186"/>
      <c r="DI152" s="24"/>
      <c r="DJ152" s="24"/>
      <c r="DK152" s="24"/>
      <c r="DL152" s="24"/>
      <c r="DM152" s="24"/>
      <c r="DN152" s="24"/>
    </row>
    <row r="153" spans="1:118" s="38" customFormat="1" ht="15" customHeight="1">
      <c r="A153" s="18"/>
      <c r="B153" s="22"/>
      <c r="C153" s="48" t="s">
        <v>5033</v>
      </c>
      <c r="D153" s="590" t="str">
        <f t="shared" si="34"/>
        <v/>
      </c>
      <c r="E153" s="590"/>
      <c r="F153" s="590"/>
      <c r="G153" s="590"/>
      <c r="H153" s="590"/>
      <c r="I153" s="590"/>
      <c r="J153" s="590"/>
      <c r="K153" s="553"/>
      <c r="L153" s="554"/>
      <c r="M153" s="554"/>
      <c r="N153" s="555"/>
      <c r="O153" s="283"/>
      <c r="P153" s="283"/>
      <c r="Q153" s="283"/>
      <c r="R153" s="283"/>
      <c r="S153" s="283"/>
      <c r="T153" s="283"/>
      <c r="U153" s="283"/>
      <c r="V153" s="283"/>
      <c r="W153" s="283"/>
      <c r="X153" s="283"/>
      <c r="Y153" s="283"/>
      <c r="Z153" s="283"/>
      <c r="AA153" s="283"/>
      <c r="AB153" s="283"/>
      <c r="AC153" s="283"/>
      <c r="AD153" s="283"/>
      <c r="AE153" s="2"/>
      <c r="AF153" s="169"/>
      <c r="AH153" s="518">
        <f t="shared" si="32"/>
        <v>0</v>
      </c>
      <c r="AI153" s="518"/>
      <c r="AK153" s="518">
        <f t="shared" si="33"/>
        <v>0</v>
      </c>
      <c r="AL153" s="518"/>
      <c r="CY153" s="184" t="s">
        <v>5157</v>
      </c>
      <c r="CZ153" s="115">
        <f>COUNTIF(X171:X215,"X")</f>
        <v>0</v>
      </c>
      <c r="DH153" s="186"/>
      <c r="DI153" s="24"/>
      <c r="DJ153" s="24"/>
      <c r="DK153" s="24"/>
      <c r="DL153" s="24"/>
      <c r="DM153" s="24"/>
      <c r="DN153" s="24"/>
    </row>
    <row r="154" spans="1:118" s="38" customFormat="1" ht="15" customHeight="1">
      <c r="A154" s="18"/>
      <c r="B154" s="22"/>
      <c r="C154" s="48" t="s">
        <v>5034</v>
      </c>
      <c r="D154" s="590" t="str">
        <f t="shared" si="34"/>
        <v/>
      </c>
      <c r="E154" s="590"/>
      <c r="F154" s="590"/>
      <c r="G154" s="590"/>
      <c r="H154" s="590"/>
      <c r="I154" s="590"/>
      <c r="J154" s="590"/>
      <c r="K154" s="553"/>
      <c r="L154" s="554"/>
      <c r="M154" s="554"/>
      <c r="N154" s="555"/>
      <c r="O154" s="283"/>
      <c r="P154" s="283"/>
      <c r="Q154" s="283"/>
      <c r="R154" s="283"/>
      <c r="S154" s="283"/>
      <c r="T154" s="283"/>
      <c r="U154" s="283"/>
      <c r="V154" s="283"/>
      <c r="W154" s="283"/>
      <c r="X154" s="283"/>
      <c r="Y154" s="283"/>
      <c r="Z154" s="283"/>
      <c r="AA154" s="283"/>
      <c r="AB154" s="283"/>
      <c r="AC154" s="283"/>
      <c r="AD154" s="283"/>
      <c r="AE154" s="2"/>
      <c r="AF154" s="169"/>
      <c r="AH154" s="518">
        <f t="shared" si="32"/>
        <v>0</v>
      </c>
      <c r="AI154" s="518"/>
      <c r="AK154" s="518">
        <f t="shared" si="33"/>
        <v>0</v>
      </c>
      <c r="AL154" s="518"/>
      <c r="CY154" s="184" t="s">
        <v>5158</v>
      </c>
      <c r="CZ154" s="115">
        <f>COUNTIF(Y171:Y215,"X")</f>
        <v>0</v>
      </c>
      <c r="DH154" s="186"/>
      <c r="DI154" s="24"/>
      <c r="DJ154" s="24"/>
      <c r="DK154" s="24"/>
      <c r="DL154" s="24"/>
      <c r="DM154" s="24"/>
      <c r="DN154" s="24"/>
    </row>
    <row r="155" spans="1:118" s="38" customFormat="1" ht="15" customHeight="1">
      <c r="A155" s="18"/>
      <c r="B155" s="22"/>
      <c r="C155" s="48" t="s">
        <v>5035</v>
      </c>
      <c r="D155" s="590" t="str">
        <f t="shared" si="34"/>
        <v/>
      </c>
      <c r="E155" s="590"/>
      <c r="F155" s="590"/>
      <c r="G155" s="590"/>
      <c r="H155" s="590"/>
      <c r="I155" s="590"/>
      <c r="J155" s="590"/>
      <c r="K155" s="553"/>
      <c r="L155" s="554"/>
      <c r="M155" s="554"/>
      <c r="N155" s="555"/>
      <c r="O155" s="283"/>
      <c r="P155" s="283"/>
      <c r="Q155" s="283"/>
      <c r="R155" s="283"/>
      <c r="S155" s="283"/>
      <c r="T155" s="283"/>
      <c r="U155" s="283"/>
      <c r="V155" s="283"/>
      <c r="W155" s="283"/>
      <c r="X155" s="283"/>
      <c r="Y155" s="283"/>
      <c r="Z155" s="283"/>
      <c r="AA155" s="283"/>
      <c r="AB155" s="283"/>
      <c r="AC155" s="283"/>
      <c r="AD155" s="283"/>
      <c r="AE155" s="2"/>
      <c r="AF155" s="169"/>
      <c r="AH155" s="518">
        <f t="shared" si="32"/>
        <v>0</v>
      </c>
      <c r="AI155" s="518"/>
      <c r="AK155" s="518">
        <f t="shared" si="33"/>
        <v>0</v>
      </c>
      <c r="AL155" s="518"/>
      <c r="CY155" s="185" t="s">
        <v>5002</v>
      </c>
      <c r="CZ155" s="115">
        <f>COUNTIF(Z171:Z215,"X")</f>
        <v>0</v>
      </c>
      <c r="DH155" s="186"/>
      <c r="DI155" s="24"/>
      <c r="DJ155" s="24"/>
      <c r="DK155" s="24"/>
      <c r="DL155" s="24"/>
      <c r="DM155" s="24"/>
      <c r="DN155" s="24"/>
    </row>
    <row r="156" spans="1:118" s="38" customFormat="1" ht="15" customHeight="1">
      <c r="A156" s="18"/>
      <c r="B156" s="22"/>
      <c r="C156" s="48" t="s">
        <v>5105</v>
      </c>
      <c r="D156" s="590" t="str">
        <f t="shared" si="34"/>
        <v/>
      </c>
      <c r="E156" s="590"/>
      <c r="F156" s="590"/>
      <c r="G156" s="590"/>
      <c r="H156" s="590"/>
      <c r="I156" s="590"/>
      <c r="J156" s="590"/>
      <c r="K156" s="553"/>
      <c r="L156" s="554"/>
      <c r="M156" s="554"/>
      <c r="N156" s="555"/>
      <c r="O156" s="283"/>
      <c r="P156" s="283"/>
      <c r="Q156" s="283"/>
      <c r="R156" s="283"/>
      <c r="S156" s="283"/>
      <c r="T156" s="283"/>
      <c r="U156" s="283"/>
      <c r="V156" s="283"/>
      <c r="W156" s="283"/>
      <c r="X156" s="283"/>
      <c r="Y156" s="283"/>
      <c r="Z156" s="283"/>
      <c r="AA156" s="283"/>
      <c r="AB156" s="283"/>
      <c r="AC156" s="283"/>
      <c r="AD156" s="283"/>
      <c r="AE156" s="2"/>
      <c r="AF156" s="169"/>
      <c r="AH156" s="518">
        <f t="shared" si="32"/>
        <v>0</v>
      </c>
      <c r="AI156" s="518"/>
      <c r="AK156" s="518">
        <f t="shared" si="33"/>
        <v>0</v>
      </c>
      <c r="AL156" s="518"/>
      <c r="CY156" s="185" t="s">
        <v>5004</v>
      </c>
      <c r="CZ156" s="115">
        <f>COUNTIF(AA171:AA215,"X")</f>
        <v>0</v>
      </c>
      <c r="DH156" s="186"/>
      <c r="DI156" s="24"/>
      <c r="DJ156" s="24"/>
      <c r="DK156" s="24"/>
      <c r="DL156" s="24"/>
      <c r="DM156" s="24"/>
      <c r="DN156" s="24"/>
    </row>
    <row r="157" spans="1:118" s="38" customFormat="1" ht="15" customHeight="1">
      <c r="A157" s="18"/>
      <c r="B157" s="22"/>
      <c r="C157" s="48" t="s">
        <v>5106</v>
      </c>
      <c r="D157" s="590" t="str">
        <f t="shared" si="34"/>
        <v/>
      </c>
      <c r="E157" s="590"/>
      <c r="F157" s="590"/>
      <c r="G157" s="590"/>
      <c r="H157" s="590"/>
      <c r="I157" s="590"/>
      <c r="J157" s="590"/>
      <c r="K157" s="553"/>
      <c r="L157" s="554"/>
      <c r="M157" s="554"/>
      <c r="N157" s="555"/>
      <c r="O157" s="283"/>
      <c r="P157" s="283"/>
      <c r="Q157" s="283"/>
      <c r="R157" s="283"/>
      <c r="S157" s="283"/>
      <c r="T157" s="283"/>
      <c r="U157" s="283"/>
      <c r="V157" s="283"/>
      <c r="W157" s="283"/>
      <c r="X157" s="283"/>
      <c r="Y157" s="283"/>
      <c r="Z157" s="283"/>
      <c r="AA157" s="283"/>
      <c r="AB157" s="283"/>
      <c r="AC157" s="283"/>
      <c r="AD157" s="283"/>
      <c r="AE157" s="2"/>
      <c r="AF157" s="169"/>
      <c r="AH157" s="518">
        <f t="shared" si="32"/>
        <v>0</v>
      </c>
      <c r="AI157" s="518"/>
      <c r="AK157" s="518">
        <f t="shared" si="33"/>
        <v>0</v>
      </c>
      <c r="AL157" s="518"/>
      <c r="CY157" s="185" t="s">
        <v>5006</v>
      </c>
      <c r="CZ157" s="115">
        <f>COUNTIF(AB171:AB215,"X")</f>
        <v>0</v>
      </c>
      <c r="DH157" s="186"/>
      <c r="DI157" s="24"/>
      <c r="DJ157" s="24"/>
      <c r="DK157" s="24"/>
      <c r="DL157" s="24"/>
      <c r="DM157" s="24"/>
      <c r="DN157" s="24"/>
    </row>
    <row r="158" spans="1:118" s="38" customFormat="1" ht="15" customHeight="1">
      <c r="A158" s="18"/>
      <c r="B158" s="22"/>
      <c r="C158" s="48" t="s">
        <v>5107</v>
      </c>
      <c r="D158" s="590" t="str">
        <f t="shared" si="34"/>
        <v/>
      </c>
      <c r="E158" s="590"/>
      <c r="F158" s="590"/>
      <c r="G158" s="590"/>
      <c r="H158" s="590"/>
      <c r="I158" s="590"/>
      <c r="J158" s="590"/>
      <c r="K158" s="553"/>
      <c r="L158" s="554"/>
      <c r="M158" s="554"/>
      <c r="N158" s="555"/>
      <c r="O158" s="283"/>
      <c r="P158" s="283"/>
      <c r="Q158" s="283"/>
      <c r="R158" s="283"/>
      <c r="S158" s="283"/>
      <c r="T158" s="283"/>
      <c r="U158" s="283"/>
      <c r="V158" s="283"/>
      <c r="W158" s="283"/>
      <c r="X158" s="283"/>
      <c r="Y158" s="283"/>
      <c r="Z158" s="283"/>
      <c r="AA158" s="283"/>
      <c r="AB158" s="283"/>
      <c r="AC158" s="283"/>
      <c r="AD158" s="283"/>
      <c r="AE158" s="2"/>
      <c r="AF158" s="169"/>
      <c r="AH158" s="518">
        <f t="shared" si="32"/>
        <v>0</v>
      </c>
      <c r="AI158" s="518"/>
      <c r="AK158" s="518">
        <f t="shared" si="33"/>
        <v>0</v>
      </c>
      <c r="AL158" s="518"/>
      <c r="CY158" s="185" t="s">
        <v>5008</v>
      </c>
      <c r="CZ158" s="115">
        <f>COUNTIF(AC171:AC215,"X")</f>
        <v>0</v>
      </c>
      <c r="DH158" s="186"/>
      <c r="DI158" s="24"/>
      <c r="DJ158" s="24"/>
      <c r="DK158" s="24"/>
      <c r="DL158" s="24"/>
      <c r="DM158" s="24"/>
      <c r="DN158" s="24"/>
    </row>
    <row r="159" spans="1:118" s="38" customFormat="1" ht="15" customHeight="1">
      <c r="A159" s="18"/>
      <c r="B159" s="22"/>
      <c r="C159" s="48" t="s">
        <v>5108</v>
      </c>
      <c r="D159" s="590" t="str">
        <f t="shared" si="34"/>
        <v/>
      </c>
      <c r="E159" s="590"/>
      <c r="F159" s="590"/>
      <c r="G159" s="590"/>
      <c r="H159" s="590"/>
      <c r="I159" s="590"/>
      <c r="J159" s="590"/>
      <c r="K159" s="553"/>
      <c r="L159" s="554"/>
      <c r="M159" s="554"/>
      <c r="N159" s="555"/>
      <c r="O159" s="283"/>
      <c r="P159" s="283"/>
      <c r="Q159" s="283"/>
      <c r="R159" s="283"/>
      <c r="S159" s="283"/>
      <c r="T159" s="283"/>
      <c r="U159" s="283"/>
      <c r="V159" s="283"/>
      <c r="W159" s="283"/>
      <c r="X159" s="283"/>
      <c r="Y159" s="283"/>
      <c r="Z159" s="283"/>
      <c r="AA159" s="283"/>
      <c r="AB159" s="283"/>
      <c r="AC159" s="283"/>
      <c r="AD159" s="283"/>
      <c r="AE159" s="2"/>
      <c r="AF159" s="169"/>
      <c r="AH159" s="518">
        <f t="shared" si="32"/>
        <v>0</v>
      </c>
      <c r="AI159" s="518"/>
      <c r="AK159" s="518">
        <f t="shared" si="33"/>
        <v>0</v>
      </c>
      <c r="AL159" s="518"/>
      <c r="CY159" s="185" t="s">
        <v>5009</v>
      </c>
      <c r="CZ159" s="115">
        <f>COUNTIF(AD171:AD215,"X")</f>
        <v>0</v>
      </c>
      <c r="DH159" s="186"/>
      <c r="DI159" s="24"/>
      <c r="DJ159" s="24"/>
      <c r="DK159" s="24"/>
      <c r="DL159" s="24"/>
      <c r="DM159" s="24"/>
      <c r="DN159" s="24"/>
    </row>
    <row r="160" spans="1:118" s="38" customFormat="1" ht="15" customHeight="1">
      <c r="A160" s="18"/>
      <c r="B160" s="22"/>
      <c r="C160" s="48" t="s">
        <v>5109</v>
      </c>
      <c r="D160" s="590" t="str">
        <f t="shared" si="34"/>
        <v/>
      </c>
      <c r="E160" s="590"/>
      <c r="F160" s="590"/>
      <c r="G160" s="590"/>
      <c r="H160" s="590"/>
      <c r="I160" s="590"/>
      <c r="J160" s="590"/>
      <c r="K160" s="553"/>
      <c r="L160" s="554"/>
      <c r="M160" s="554"/>
      <c r="N160" s="555"/>
      <c r="O160" s="283"/>
      <c r="P160" s="283"/>
      <c r="Q160" s="283"/>
      <c r="R160" s="283"/>
      <c r="S160" s="283"/>
      <c r="T160" s="283"/>
      <c r="U160" s="283"/>
      <c r="V160" s="283"/>
      <c r="W160" s="283"/>
      <c r="X160" s="283"/>
      <c r="Y160" s="283"/>
      <c r="Z160" s="283"/>
      <c r="AA160" s="283"/>
      <c r="AB160" s="283"/>
      <c r="AC160" s="283"/>
      <c r="AD160" s="283"/>
      <c r="AE160" s="2"/>
      <c r="AF160" s="169"/>
      <c r="AH160" s="518">
        <f t="shared" si="32"/>
        <v>0</v>
      </c>
      <c r="AI160" s="518"/>
      <c r="AK160" s="518">
        <f t="shared" si="33"/>
        <v>0</v>
      </c>
      <c r="AL160" s="518"/>
      <c r="CY160" s="185" t="s">
        <v>5011</v>
      </c>
      <c r="CZ160" s="115">
        <f>COUNTIF(I221:I265,"X")</f>
        <v>0</v>
      </c>
      <c r="DH160" s="186"/>
      <c r="DI160" s="24"/>
      <c r="DJ160" s="24"/>
      <c r="DK160" s="24"/>
      <c r="DL160" s="24"/>
      <c r="DM160" s="24"/>
      <c r="DN160" s="24"/>
    </row>
    <row r="161" spans="1:118" s="38" customFormat="1" ht="15" customHeight="1">
      <c r="A161" s="18"/>
      <c r="B161" s="22"/>
      <c r="C161" s="48" t="s">
        <v>5110</v>
      </c>
      <c r="D161" s="590" t="str">
        <f t="shared" si="34"/>
        <v/>
      </c>
      <c r="E161" s="590"/>
      <c r="F161" s="590"/>
      <c r="G161" s="590"/>
      <c r="H161" s="590"/>
      <c r="I161" s="590"/>
      <c r="J161" s="590"/>
      <c r="K161" s="553"/>
      <c r="L161" s="554"/>
      <c r="M161" s="554"/>
      <c r="N161" s="555"/>
      <c r="O161" s="283"/>
      <c r="P161" s="283"/>
      <c r="Q161" s="283"/>
      <c r="R161" s="283"/>
      <c r="S161" s="283"/>
      <c r="T161" s="283"/>
      <c r="U161" s="283"/>
      <c r="V161" s="283"/>
      <c r="W161" s="283"/>
      <c r="X161" s="283"/>
      <c r="Y161" s="283"/>
      <c r="Z161" s="283"/>
      <c r="AA161" s="283"/>
      <c r="AB161" s="283"/>
      <c r="AC161" s="283"/>
      <c r="AD161" s="283"/>
      <c r="AE161" s="2"/>
      <c r="AF161" s="169"/>
      <c r="AH161" s="518">
        <f t="shared" si="32"/>
        <v>0</v>
      </c>
      <c r="AI161" s="518"/>
      <c r="AK161" s="518">
        <f t="shared" si="33"/>
        <v>0</v>
      </c>
      <c r="AL161" s="518"/>
      <c r="CY161" s="185" t="s">
        <v>5012</v>
      </c>
      <c r="CZ161" s="115">
        <f>COUNTIF(J221:J265,"X")</f>
        <v>0</v>
      </c>
      <c r="DH161" s="186"/>
      <c r="DI161" s="24"/>
      <c r="DJ161" s="24"/>
      <c r="DK161" s="24"/>
      <c r="DL161" s="24"/>
      <c r="DM161" s="24"/>
      <c r="DN161" s="24"/>
    </row>
    <row r="162" spans="1:118" s="38" customFormat="1" ht="15" customHeight="1">
      <c r="A162" s="18"/>
      <c r="B162" s="22"/>
      <c r="C162" s="48" t="s">
        <v>5111</v>
      </c>
      <c r="D162" s="590" t="str">
        <f t="shared" si="34"/>
        <v/>
      </c>
      <c r="E162" s="590"/>
      <c r="F162" s="590"/>
      <c r="G162" s="590"/>
      <c r="H162" s="590"/>
      <c r="I162" s="590"/>
      <c r="J162" s="590"/>
      <c r="K162" s="553"/>
      <c r="L162" s="554"/>
      <c r="M162" s="554"/>
      <c r="N162" s="555"/>
      <c r="O162" s="283"/>
      <c r="P162" s="283"/>
      <c r="Q162" s="283"/>
      <c r="R162" s="283"/>
      <c r="S162" s="283"/>
      <c r="T162" s="283"/>
      <c r="U162" s="283"/>
      <c r="V162" s="283"/>
      <c r="W162" s="283"/>
      <c r="X162" s="283"/>
      <c r="Y162" s="283"/>
      <c r="Z162" s="283"/>
      <c r="AA162" s="283"/>
      <c r="AB162" s="283"/>
      <c r="AC162" s="283"/>
      <c r="AD162" s="283"/>
      <c r="AE162" s="2"/>
      <c r="AF162" s="169"/>
      <c r="AH162" s="518">
        <f t="shared" si="32"/>
        <v>0</v>
      </c>
      <c r="AI162" s="518"/>
      <c r="AK162" s="518">
        <f t="shared" si="33"/>
        <v>0</v>
      </c>
      <c r="AL162" s="518"/>
      <c r="CY162" s="185" t="s">
        <v>5013</v>
      </c>
      <c r="CZ162" s="115">
        <f>COUNTIF(K221:K265,"X")</f>
        <v>0</v>
      </c>
      <c r="DH162" s="186"/>
      <c r="DI162" s="24"/>
      <c r="DJ162" s="24"/>
      <c r="DK162" s="24"/>
      <c r="DL162" s="24"/>
      <c r="DM162" s="24"/>
      <c r="DN162" s="24"/>
    </row>
    <row r="163" spans="1:118" s="38" customFormat="1" ht="15" customHeight="1">
      <c r="A163" s="18"/>
      <c r="B163" s="22"/>
      <c r="C163" s="48" t="s">
        <v>5112</v>
      </c>
      <c r="D163" s="590" t="str">
        <f t="shared" si="34"/>
        <v/>
      </c>
      <c r="E163" s="590"/>
      <c r="F163" s="590"/>
      <c r="G163" s="590"/>
      <c r="H163" s="590"/>
      <c r="I163" s="590"/>
      <c r="J163" s="590"/>
      <c r="K163" s="553"/>
      <c r="L163" s="554"/>
      <c r="M163" s="554"/>
      <c r="N163" s="555"/>
      <c r="O163" s="283"/>
      <c r="P163" s="283"/>
      <c r="Q163" s="283"/>
      <c r="R163" s="283"/>
      <c r="S163" s="283"/>
      <c r="T163" s="283"/>
      <c r="U163" s="283"/>
      <c r="V163" s="283"/>
      <c r="W163" s="283"/>
      <c r="X163" s="283"/>
      <c r="Y163" s="283"/>
      <c r="Z163" s="283"/>
      <c r="AA163" s="283"/>
      <c r="AB163" s="283"/>
      <c r="AC163" s="283"/>
      <c r="AD163" s="283"/>
      <c r="AE163" s="2"/>
      <c r="AF163" s="169"/>
      <c r="AH163" s="518">
        <f t="shared" si="32"/>
        <v>0</v>
      </c>
      <c r="AI163" s="518"/>
      <c r="AK163" s="518">
        <f t="shared" si="33"/>
        <v>0</v>
      </c>
      <c r="AL163" s="518"/>
      <c r="CY163" s="184" t="s">
        <v>5159</v>
      </c>
      <c r="CZ163" s="115">
        <f>COUNTIF(L221:L265,"X")</f>
        <v>0</v>
      </c>
      <c r="DH163" s="186"/>
      <c r="DI163" s="24"/>
      <c r="DJ163" s="24"/>
      <c r="DK163" s="24"/>
      <c r="DL163" s="24"/>
      <c r="DM163" s="24"/>
      <c r="DN163" s="24"/>
    </row>
    <row r="164" spans="1:118" s="38" customFormat="1" ht="15" customHeight="1">
      <c r="A164" s="18"/>
      <c r="B164" s="22"/>
      <c r="C164" s="48" t="s">
        <v>5113</v>
      </c>
      <c r="D164" s="590" t="str">
        <f t="shared" si="34"/>
        <v/>
      </c>
      <c r="E164" s="590"/>
      <c r="F164" s="590"/>
      <c r="G164" s="590"/>
      <c r="H164" s="590"/>
      <c r="I164" s="590"/>
      <c r="J164" s="590"/>
      <c r="K164" s="553"/>
      <c r="L164" s="554"/>
      <c r="M164" s="554"/>
      <c r="N164" s="555"/>
      <c r="O164" s="283"/>
      <c r="P164" s="283"/>
      <c r="Q164" s="283"/>
      <c r="R164" s="283"/>
      <c r="S164" s="283"/>
      <c r="T164" s="283"/>
      <c r="U164" s="283"/>
      <c r="V164" s="283"/>
      <c r="W164" s="283"/>
      <c r="X164" s="283"/>
      <c r="Y164" s="283"/>
      <c r="Z164" s="283"/>
      <c r="AA164" s="283"/>
      <c r="AB164" s="283"/>
      <c r="AC164" s="283"/>
      <c r="AD164" s="283"/>
      <c r="AE164" s="2"/>
      <c r="AF164" s="169"/>
      <c r="AH164" s="518">
        <f t="shared" si="32"/>
        <v>0</v>
      </c>
      <c r="AI164" s="518"/>
      <c r="AK164" s="518">
        <f t="shared" si="33"/>
        <v>0</v>
      </c>
      <c r="AL164" s="518"/>
      <c r="CY164" s="184" t="s">
        <v>5160</v>
      </c>
      <c r="CZ164" s="115">
        <f>COUNTIF(M221:M265,"X")</f>
        <v>0</v>
      </c>
      <c r="DH164" s="186"/>
      <c r="DI164" s="24"/>
      <c r="DJ164" s="24"/>
      <c r="DK164" s="24"/>
      <c r="DL164" s="24"/>
      <c r="DM164" s="24"/>
      <c r="DN164" s="24"/>
    </row>
    <row r="165" spans="1:118" s="38" customFormat="1" ht="15" customHeight="1">
      <c r="A165" s="18"/>
      <c r="B165" s="22"/>
      <c r="C165" s="48" t="s">
        <v>5114</v>
      </c>
      <c r="D165" s="590" t="str">
        <f t="shared" si="34"/>
        <v/>
      </c>
      <c r="E165" s="590"/>
      <c r="F165" s="590"/>
      <c r="G165" s="590"/>
      <c r="H165" s="590"/>
      <c r="I165" s="590"/>
      <c r="J165" s="590"/>
      <c r="K165" s="553"/>
      <c r="L165" s="554"/>
      <c r="M165" s="554"/>
      <c r="N165" s="555"/>
      <c r="O165" s="283"/>
      <c r="P165" s="283"/>
      <c r="Q165" s="283"/>
      <c r="R165" s="283"/>
      <c r="S165" s="283"/>
      <c r="T165" s="283"/>
      <c r="U165" s="283"/>
      <c r="V165" s="283"/>
      <c r="W165" s="283"/>
      <c r="X165" s="283"/>
      <c r="Y165" s="283"/>
      <c r="Z165" s="283"/>
      <c r="AA165" s="283"/>
      <c r="AB165" s="283"/>
      <c r="AC165" s="283"/>
      <c r="AD165" s="283"/>
      <c r="AE165" s="2"/>
      <c r="AF165" s="169"/>
      <c r="AH165" s="518">
        <f t="shared" si="32"/>
        <v>0</v>
      </c>
      <c r="AI165" s="518"/>
      <c r="AK165" s="518">
        <f t="shared" si="33"/>
        <v>0</v>
      </c>
      <c r="AL165" s="518"/>
      <c r="CY165" s="184" t="s">
        <v>5161</v>
      </c>
      <c r="CZ165" s="115">
        <f>COUNTIF(N221:N265,"X")</f>
        <v>0</v>
      </c>
      <c r="DH165" s="186"/>
      <c r="DI165" s="24"/>
      <c r="DJ165" s="24"/>
      <c r="DK165" s="24"/>
      <c r="DL165" s="24"/>
      <c r="DM165" s="24"/>
      <c r="DN165" s="24"/>
    </row>
    <row r="166" spans="1:118" s="3" customFormat="1" ht="15" customHeight="1">
      <c r="A166" s="18"/>
      <c r="B166" s="22"/>
      <c r="C166" s="22"/>
      <c r="D166" s="22"/>
      <c r="E166" s="22"/>
      <c r="F166" s="22"/>
      <c r="G166" s="22"/>
      <c r="H166" s="22"/>
      <c r="Z166" s="22"/>
      <c r="AA166" s="22"/>
      <c r="AB166" s="22"/>
      <c r="AC166" s="22"/>
      <c r="AD166" s="22"/>
      <c r="AE166" s="2"/>
      <c r="AF166" s="110"/>
      <c r="AH166" s="571">
        <f>SUM(AH121:AI165)</f>
        <v>0</v>
      </c>
      <c r="AI166" s="571"/>
      <c r="AK166" s="704">
        <f>SUM(AK121:AL165)</f>
        <v>0</v>
      </c>
      <c r="AL166" s="704"/>
      <c r="CY166" s="184" t="s">
        <v>5162</v>
      </c>
      <c r="CZ166" s="115">
        <f>COUNTIF(O221:O265,"X")</f>
        <v>0</v>
      </c>
    </row>
    <row r="167" spans="1:118" s="38" customFormat="1" ht="15" customHeight="1">
      <c r="A167" s="18"/>
      <c r="B167" s="22"/>
      <c r="C167" s="22"/>
      <c r="D167" s="22"/>
      <c r="E167" s="22"/>
      <c r="F167" s="22"/>
      <c r="G167" s="22"/>
      <c r="H167" s="22"/>
      <c r="Z167" s="22"/>
      <c r="AA167" s="634" t="s">
        <v>5174</v>
      </c>
      <c r="AB167" s="634"/>
      <c r="AC167" s="634"/>
      <c r="AD167" s="634"/>
      <c r="AE167" s="2"/>
      <c r="AF167" s="169"/>
      <c r="CY167" s="184" t="s">
        <v>5163</v>
      </c>
      <c r="CZ167" s="115">
        <f>COUNTIF(P221:P265,"X")</f>
        <v>0</v>
      </c>
    </row>
    <row r="168" spans="1:118" s="38" customFormat="1" ht="24" customHeight="1">
      <c r="A168" s="18"/>
      <c r="B168" s="22"/>
      <c r="C168" s="611" t="s">
        <v>5080</v>
      </c>
      <c r="D168" s="611"/>
      <c r="E168" s="611"/>
      <c r="F168" s="611"/>
      <c r="G168" s="611"/>
      <c r="H168" s="611"/>
      <c r="I168" s="611" t="s">
        <v>5127</v>
      </c>
      <c r="J168" s="611"/>
      <c r="K168" s="611"/>
      <c r="L168" s="611"/>
      <c r="M168" s="611"/>
      <c r="N168" s="611"/>
      <c r="O168" s="611"/>
      <c r="P168" s="611"/>
      <c r="Q168" s="611"/>
      <c r="R168" s="611"/>
      <c r="S168" s="611"/>
      <c r="T168" s="611"/>
      <c r="U168" s="611"/>
      <c r="V168" s="611"/>
      <c r="W168" s="611"/>
      <c r="X168" s="611"/>
      <c r="Y168" s="611"/>
      <c r="Z168" s="611"/>
      <c r="AA168" s="611"/>
      <c r="AB168" s="611"/>
      <c r="AC168" s="611"/>
      <c r="AD168" s="611"/>
      <c r="AE168" s="2"/>
      <c r="AF168" s="169"/>
      <c r="CY168" s="184" t="s">
        <v>5164</v>
      </c>
      <c r="CZ168" s="115">
        <f>COUNTIF(Q221:Q265,"X")</f>
        <v>0</v>
      </c>
    </row>
    <row r="169" spans="1:118" s="38" customFormat="1" ht="15" customHeight="1">
      <c r="A169" s="18"/>
      <c r="B169" s="22"/>
      <c r="C169" s="611"/>
      <c r="D169" s="611"/>
      <c r="E169" s="611"/>
      <c r="F169" s="611"/>
      <c r="G169" s="611"/>
      <c r="H169" s="611"/>
      <c r="I169" s="649" t="s">
        <v>4992</v>
      </c>
      <c r="J169" s="650"/>
      <c r="K169" s="650"/>
      <c r="L169" s="650"/>
      <c r="M169" s="651"/>
      <c r="N169" s="659" t="s">
        <v>4994</v>
      </c>
      <c r="O169" s="659"/>
      <c r="P169" s="659"/>
      <c r="Q169" s="659"/>
      <c r="R169" s="659"/>
      <c r="S169" s="659"/>
      <c r="T169" s="660" t="s">
        <v>4996</v>
      </c>
      <c r="U169" s="660" t="s">
        <v>4998</v>
      </c>
      <c r="V169" s="663" t="s">
        <v>5000</v>
      </c>
      <c r="W169" s="664"/>
      <c r="X169" s="664"/>
      <c r="Y169" s="665"/>
      <c r="Z169" s="660" t="s">
        <v>5002</v>
      </c>
      <c r="AA169" s="660" t="s">
        <v>5004</v>
      </c>
      <c r="AB169" s="660" t="s">
        <v>5006</v>
      </c>
      <c r="AC169" s="660" t="s">
        <v>5008</v>
      </c>
      <c r="AD169" s="659" t="s">
        <v>5009</v>
      </c>
      <c r="AE169" s="2"/>
      <c r="AF169" s="169"/>
      <c r="CY169" s="184" t="s">
        <v>5165</v>
      </c>
      <c r="CZ169" s="115">
        <f>COUNTIF(R221:R265,"X")</f>
        <v>0</v>
      </c>
    </row>
    <row r="170" spans="1:118" s="38" customFormat="1" ht="24" customHeight="1">
      <c r="A170" s="18"/>
      <c r="B170" s="22"/>
      <c r="C170" s="611"/>
      <c r="D170" s="611"/>
      <c r="E170" s="611"/>
      <c r="F170" s="611"/>
      <c r="G170" s="611"/>
      <c r="H170" s="611"/>
      <c r="I170" s="183" t="s">
        <v>5144</v>
      </c>
      <c r="J170" s="183" t="s">
        <v>5145</v>
      </c>
      <c r="K170" s="183" t="s">
        <v>5146</v>
      </c>
      <c r="L170" s="183" t="s">
        <v>5147</v>
      </c>
      <c r="M170" s="183" t="s">
        <v>5148</v>
      </c>
      <c r="N170" s="183" t="s">
        <v>5149</v>
      </c>
      <c r="O170" s="183" t="s">
        <v>5150</v>
      </c>
      <c r="P170" s="183" t="s">
        <v>5151</v>
      </c>
      <c r="Q170" s="183" t="s">
        <v>5152</v>
      </c>
      <c r="R170" s="183" t="s">
        <v>5153</v>
      </c>
      <c r="S170" s="183" t="s">
        <v>5154</v>
      </c>
      <c r="T170" s="661"/>
      <c r="U170" s="661"/>
      <c r="V170" s="183" t="s">
        <v>5155</v>
      </c>
      <c r="W170" s="183" t="s">
        <v>5156</v>
      </c>
      <c r="X170" s="183" t="s">
        <v>5157</v>
      </c>
      <c r="Y170" s="183" t="s">
        <v>5158</v>
      </c>
      <c r="Z170" s="661"/>
      <c r="AA170" s="661"/>
      <c r="AB170" s="661"/>
      <c r="AC170" s="661"/>
      <c r="AD170" s="659"/>
      <c r="AE170" s="2"/>
      <c r="AF170" s="169"/>
      <c r="CY170" s="184" t="s">
        <v>5166</v>
      </c>
      <c r="CZ170" s="115">
        <f>COUNTIF(S221:S265,"X")</f>
        <v>0</v>
      </c>
    </row>
    <row r="171" spans="1:118" s="38" customFormat="1" ht="15" customHeight="1">
      <c r="A171" s="18"/>
      <c r="B171" s="22"/>
      <c r="C171" s="47" t="s">
        <v>4992</v>
      </c>
      <c r="D171" s="580" t="str">
        <f>IF(D53="","",D53)</f>
        <v/>
      </c>
      <c r="E171" s="580"/>
      <c r="F171" s="580"/>
      <c r="G171" s="580"/>
      <c r="H171" s="580"/>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
      <c r="AF171" s="169"/>
      <c r="CY171" s="185" t="s">
        <v>5016</v>
      </c>
      <c r="CZ171" s="115">
        <f>COUNTIF(T221:T265,"X")</f>
        <v>0</v>
      </c>
    </row>
    <row r="172" spans="1:118" s="38" customFormat="1" ht="15" customHeight="1">
      <c r="A172" s="18"/>
      <c r="B172" s="22"/>
      <c r="C172" s="48" t="s">
        <v>4994</v>
      </c>
      <c r="D172" s="580" t="str">
        <f t="shared" ref="D172:D215" si="35">IF(D54="","",D54)</f>
        <v/>
      </c>
      <c r="E172" s="580"/>
      <c r="F172" s="580"/>
      <c r="G172" s="580"/>
      <c r="H172" s="580"/>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
      <c r="AF172" s="169"/>
      <c r="CY172" s="185" t="s">
        <v>5017</v>
      </c>
      <c r="CZ172" s="115">
        <f>COUNTIF(U221:U265,"X")</f>
        <v>0</v>
      </c>
    </row>
    <row r="173" spans="1:118" s="38" customFormat="1" ht="15" customHeight="1">
      <c r="A173" s="18"/>
      <c r="B173" s="22"/>
      <c r="C173" s="48" t="s">
        <v>4996</v>
      </c>
      <c r="D173" s="580" t="str">
        <f t="shared" si="35"/>
        <v/>
      </c>
      <c r="E173" s="580"/>
      <c r="F173" s="580"/>
      <c r="G173" s="580"/>
      <c r="H173" s="580"/>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
      <c r="AF173" s="169"/>
      <c r="CY173" s="185" t="s">
        <v>5018</v>
      </c>
      <c r="CZ173" s="115">
        <f>COUNTIF(V221:V265,"X")</f>
        <v>0</v>
      </c>
    </row>
    <row r="174" spans="1:118" s="38" customFormat="1" ht="15" customHeight="1">
      <c r="A174" s="18"/>
      <c r="B174" s="22"/>
      <c r="C174" s="48" t="s">
        <v>4998</v>
      </c>
      <c r="D174" s="580" t="str">
        <f t="shared" si="35"/>
        <v/>
      </c>
      <c r="E174" s="580"/>
      <c r="F174" s="580"/>
      <c r="G174" s="580"/>
      <c r="H174" s="580"/>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
      <c r="AF174" s="169"/>
      <c r="CY174" s="184" t="s">
        <v>5167</v>
      </c>
      <c r="CZ174" s="115">
        <f>COUNTIF(W221:W265,"X")</f>
        <v>0</v>
      </c>
    </row>
    <row r="175" spans="1:118" s="38" customFormat="1" ht="15" customHeight="1">
      <c r="A175" s="18"/>
      <c r="B175" s="22"/>
      <c r="C175" s="48" t="s">
        <v>5000</v>
      </c>
      <c r="D175" s="580" t="str">
        <f t="shared" si="35"/>
        <v/>
      </c>
      <c r="E175" s="580"/>
      <c r="F175" s="580"/>
      <c r="G175" s="580"/>
      <c r="H175" s="580"/>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
      <c r="AF175" s="169"/>
      <c r="CY175" s="184" t="s">
        <v>5168</v>
      </c>
      <c r="CZ175" s="115">
        <f>COUNTIF(X221:X265,"X")</f>
        <v>0</v>
      </c>
    </row>
    <row r="176" spans="1:118" s="38" customFormat="1" ht="15" customHeight="1">
      <c r="A176" s="18"/>
      <c r="B176" s="22"/>
      <c r="C176" s="48" t="s">
        <v>5002</v>
      </c>
      <c r="D176" s="580" t="str">
        <f t="shared" si="35"/>
        <v/>
      </c>
      <c r="E176" s="580"/>
      <c r="F176" s="580"/>
      <c r="G176" s="580"/>
      <c r="H176" s="580"/>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
      <c r="AF176" s="169"/>
      <c r="CY176" s="184" t="s">
        <v>5169</v>
      </c>
      <c r="CZ176" s="115">
        <f>COUNTIF(Y221:Y265,"X")</f>
        <v>0</v>
      </c>
    </row>
    <row r="177" spans="1:104" s="38" customFormat="1" ht="15" customHeight="1">
      <c r="A177" s="18"/>
      <c r="B177" s="22"/>
      <c r="C177" s="48" t="s">
        <v>5004</v>
      </c>
      <c r="D177" s="580" t="str">
        <f t="shared" si="35"/>
        <v/>
      </c>
      <c r="E177" s="580"/>
      <c r="F177" s="580"/>
      <c r="G177" s="580"/>
      <c r="H177" s="580"/>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
      <c r="AF177" s="169"/>
      <c r="CY177" s="184" t="s">
        <v>5170</v>
      </c>
      <c r="CZ177" s="115">
        <f>COUNTIF(Z221:Z265,"X")</f>
        <v>0</v>
      </c>
    </row>
    <row r="178" spans="1:104" s="38" customFormat="1" ht="15" customHeight="1">
      <c r="A178" s="18"/>
      <c r="B178" s="22"/>
      <c r="C178" s="48" t="s">
        <v>5006</v>
      </c>
      <c r="D178" s="580" t="str">
        <f t="shared" si="35"/>
        <v/>
      </c>
      <c r="E178" s="580"/>
      <c r="F178" s="580"/>
      <c r="G178" s="580"/>
      <c r="H178" s="580"/>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
      <c r="AF178" s="169"/>
      <c r="CY178" s="184" t="s">
        <v>5171</v>
      </c>
      <c r="CZ178" s="115">
        <f>COUNTIF(AA221:AA265,"X")</f>
        <v>0</v>
      </c>
    </row>
    <row r="179" spans="1:104" s="38" customFormat="1" ht="15" customHeight="1">
      <c r="A179" s="18"/>
      <c r="B179" s="22"/>
      <c r="C179" s="48" t="s">
        <v>5008</v>
      </c>
      <c r="D179" s="580" t="str">
        <f t="shared" si="35"/>
        <v/>
      </c>
      <c r="E179" s="580"/>
      <c r="F179" s="580"/>
      <c r="G179" s="580"/>
      <c r="H179" s="580"/>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
      <c r="AF179" s="169"/>
      <c r="CY179" s="184" t="s">
        <v>5172</v>
      </c>
      <c r="CZ179" s="115">
        <f>COUNTIF(AB221:AB265,"X")</f>
        <v>0</v>
      </c>
    </row>
    <row r="180" spans="1:104" s="38" customFormat="1" ht="15" customHeight="1">
      <c r="A180" s="18"/>
      <c r="B180" s="22"/>
      <c r="C180" s="48" t="s">
        <v>5009</v>
      </c>
      <c r="D180" s="580" t="str">
        <f t="shared" si="35"/>
        <v/>
      </c>
      <c r="E180" s="580"/>
      <c r="F180" s="580"/>
      <c r="G180" s="580"/>
      <c r="H180" s="580"/>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
      <c r="AF180" s="169"/>
      <c r="CY180" s="185" t="s">
        <v>5020</v>
      </c>
      <c r="CZ180" s="115">
        <f>COUNTIF(AC221:AC265,"X")</f>
        <v>0</v>
      </c>
    </row>
    <row r="181" spans="1:104" s="38" customFormat="1" ht="15" customHeight="1">
      <c r="A181" s="18"/>
      <c r="B181" s="22"/>
      <c r="C181" s="48" t="s">
        <v>5011</v>
      </c>
      <c r="D181" s="580" t="str">
        <f t="shared" si="35"/>
        <v/>
      </c>
      <c r="E181" s="580"/>
      <c r="F181" s="580"/>
      <c r="G181" s="580"/>
      <c r="H181" s="580"/>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
      <c r="AF181" s="169"/>
      <c r="CY181" s="185" t="s">
        <v>5021</v>
      </c>
      <c r="CZ181" s="164">
        <f>COUNTIF(AD221:AD265,"X")</f>
        <v>0</v>
      </c>
    </row>
    <row r="182" spans="1:104" s="38" customFormat="1" ht="15" customHeight="1">
      <c r="A182" s="18"/>
      <c r="B182" s="22"/>
      <c r="C182" s="48" t="s">
        <v>5012</v>
      </c>
      <c r="D182" s="580" t="str">
        <f t="shared" si="35"/>
        <v/>
      </c>
      <c r="E182" s="580"/>
      <c r="F182" s="580"/>
      <c r="G182" s="580"/>
      <c r="H182" s="580"/>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
      <c r="AF182" s="169"/>
    </row>
    <row r="183" spans="1:104" s="38" customFormat="1" ht="15" customHeight="1">
      <c r="A183" s="18"/>
      <c r="B183" s="22"/>
      <c r="C183" s="48" t="s">
        <v>5013</v>
      </c>
      <c r="D183" s="580" t="str">
        <f t="shared" si="35"/>
        <v/>
      </c>
      <c r="E183" s="580"/>
      <c r="F183" s="580"/>
      <c r="G183" s="580"/>
      <c r="H183" s="580"/>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
      <c r="AF183" s="169"/>
    </row>
    <row r="184" spans="1:104" s="38" customFormat="1" ht="15" customHeight="1">
      <c r="A184" s="18"/>
      <c r="B184" s="22"/>
      <c r="C184" s="48" t="s">
        <v>5014</v>
      </c>
      <c r="D184" s="580" t="str">
        <f t="shared" si="35"/>
        <v/>
      </c>
      <c r="E184" s="580"/>
      <c r="F184" s="580"/>
      <c r="G184" s="580"/>
      <c r="H184" s="580"/>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
      <c r="AF184" s="169"/>
    </row>
    <row r="185" spans="1:104" s="38" customFormat="1" ht="15" customHeight="1">
      <c r="A185" s="18"/>
      <c r="B185" s="22"/>
      <c r="C185" s="48" t="s">
        <v>5015</v>
      </c>
      <c r="D185" s="580" t="str">
        <f t="shared" si="35"/>
        <v/>
      </c>
      <c r="E185" s="580"/>
      <c r="F185" s="580"/>
      <c r="G185" s="580"/>
      <c r="H185" s="580"/>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
      <c r="AF185" s="169"/>
    </row>
    <row r="186" spans="1:104" s="38" customFormat="1" ht="15" customHeight="1">
      <c r="A186" s="18"/>
      <c r="B186" s="22"/>
      <c r="C186" s="48" t="s">
        <v>5016</v>
      </c>
      <c r="D186" s="580" t="str">
        <f t="shared" si="35"/>
        <v/>
      </c>
      <c r="E186" s="580"/>
      <c r="F186" s="580"/>
      <c r="G186" s="580"/>
      <c r="H186" s="580"/>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
      <c r="AF186" s="169"/>
    </row>
    <row r="187" spans="1:104" s="38" customFormat="1" ht="15" customHeight="1">
      <c r="A187" s="18"/>
      <c r="B187" s="22"/>
      <c r="C187" s="48" t="s">
        <v>5017</v>
      </c>
      <c r="D187" s="580" t="str">
        <f t="shared" si="35"/>
        <v/>
      </c>
      <c r="E187" s="580"/>
      <c r="F187" s="580"/>
      <c r="G187" s="580"/>
      <c r="H187" s="580"/>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
      <c r="AF187" s="169"/>
    </row>
    <row r="188" spans="1:104" s="38" customFormat="1" ht="15" customHeight="1">
      <c r="A188" s="18"/>
      <c r="B188" s="22"/>
      <c r="C188" s="48" t="s">
        <v>5018</v>
      </c>
      <c r="D188" s="580" t="str">
        <f t="shared" si="35"/>
        <v/>
      </c>
      <c r="E188" s="580"/>
      <c r="F188" s="580"/>
      <c r="G188" s="580"/>
      <c r="H188" s="580"/>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
      <c r="AF188" s="169"/>
    </row>
    <row r="189" spans="1:104" s="38" customFormat="1" ht="15" customHeight="1">
      <c r="A189" s="18"/>
      <c r="B189" s="22"/>
      <c r="C189" s="48" t="s">
        <v>5019</v>
      </c>
      <c r="D189" s="580" t="str">
        <f t="shared" si="35"/>
        <v/>
      </c>
      <c r="E189" s="580"/>
      <c r="F189" s="580"/>
      <c r="G189" s="580"/>
      <c r="H189" s="580"/>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
      <c r="AF189" s="169"/>
    </row>
    <row r="190" spans="1:104" s="38" customFormat="1" ht="15" customHeight="1">
      <c r="A190" s="18"/>
      <c r="B190" s="22"/>
      <c r="C190" s="48" t="s">
        <v>5020</v>
      </c>
      <c r="D190" s="580" t="str">
        <f t="shared" si="35"/>
        <v/>
      </c>
      <c r="E190" s="580"/>
      <c r="F190" s="580"/>
      <c r="G190" s="580"/>
      <c r="H190" s="580"/>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
      <c r="AF190" s="169"/>
    </row>
    <row r="191" spans="1:104" s="38" customFormat="1" ht="15" customHeight="1">
      <c r="A191" s="18"/>
      <c r="B191" s="22"/>
      <c r="C191" s="48" t="s">
        <v>5021</v>
      </c>
      <c r="D191" s="580" t="str">
        <f t="shared" si="35"/>
        <v/>
      </c>
      <c r="E191" s="580"/>
      <c r="F191" s="580"/>
      <c r="G191" s="580"/>
      <c r="H191" s="580"/>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
      <c r="AF191" s="169"/>
    </row>
    <row r="192" spans="1:104" s="38" customFormat="1" ht="15" customHeight="1">
      <c r="A192" s="18"/>
      <c r="B192" s="22"/>
      <c r="C192" s="48" t="s">
        <v>5022</v>
      </c>
      <c r="D192" s="580" t="str">
        <f t="shared" si="35"/>
        <v/>
      </c>
      <c r="E192" s="580"/>
      <c r="F192" s="580"/>
      <c r="G192" s="580"/>
      <c r="H192" s="580"/>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
      <c r="AF192" s="169"/>
    </row>
    <row r="193" spans="1:32" s="38" customFormat="1" ht="15" customHeight="1">
      <c r="A193" s="18"/>
      <c r="B193" s="22"/>
      <c r="C193" s="48" t="s">
        <v>5023</v>
      </c>
      <c r="D193" s="580" t="str">
        <f t="shared" si="35"/>
        <v/>
      </c>
      <c r="E193" s="580"/>
      <c r="F193" s="580"/>
      <c r="G193" s="580"/>
      <c r="H193" s="580"/>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
      <c r="AF193" s="169"/>
    </row>
    <row r="194" spans="1:32" s="38" customFormat="1" ht="15" customHeight="1">
      <c r="A194" s="18"/>
      <c r="B194" s="22"/>
      <c r="C194" s="48" t="s">
        <v>5024</v>
      </c>
      <c r="D194" s="580" t="str">
        <f t="shared" si="35"/>
        <v/>
      </c>
      <c r="E194" s="580"/>
      <c r="F194" s="580"/>
      <c r="G194" s="580"/>
      <c r="H194" s="580"/>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
      <c r="AF194" s="169"/>
    </row>
    <row r="195" spans="1:32" s="38" customFormat="1" ht="15" customHeight="1">
      <c r="A195" s="18"/>
      <c r="B195" s="22"/>
      <c r="C195" s="48" t="s">
        <v>5025</v>
      </c>
      <c r="D195" s="580" t="str">
        <f t="shared" si="35"/>
        <v/>
      </c>
      <c r="E195" s="580"/>
      <c r="F195" s="580"/>
      <c r="G195" s="580"/>
      <c r="H195" s="580"/>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
      <c r="AF195" s="169"/>
    </row>
    <row r="196" spans="1:32" s="38" customFormat="1" ht="15" customHeight="1">
      <c r="A196" s="18"/>
      <c r="B196" s="22"/>
      <c r="C196" s="48" t="s">
        <v>5026</v>
      </c>
      <c r="D196" s="580" t="str">
        <f t="shared" si="35"/>
        <v/>
      </c>
      <c r="E196" s="580"/>
      <c r="F196" s="580"/>
      <c r="G196" s="580"/>
      <c r="H196" s="580"/>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
      <c r="AF196" s="169"/>
    </row>
    <row r="197" spans="1:32" s="38" customFormat="1" ht="15" customHeight="1">
      <c r="A197" s="18"/>
      <c r="B197" s="22"/>
      <c r="C197" s="48" t="s">
        <v>5027</v>
      </c>
      <c r="D197" s="580" t="str">
        <f t="shared" si="35"/>
        <v/>
      </c>
      <c r="E197" s="580"/>
      <c r="F197" s="580"/>
      <c r="G197" s="580"/>
      <c r="H197" s="580"/>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
      <c r="AF197" s="169"/>
    </row>
    <row r="198" spans="1:32" s="38" customFormat="1" ht="15" customHeight="1">
      <c r="A198" s="18"/>
      <c r="B198" s="22"/>
      <c r="C198" s="48" t="s">
        <v>5028</v>
      </c>
      <c r="D198" s="580" t="str">
        <f t="shared" si="35"/>
        <v/>
      </c>
      <c r="E198" s="580"/>
      <c r="F198" s="580"/>
      <c r="G198" s="580"/>
      <c r="H198" s="580"/>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
      <c r="AF198" s="169"/>
    </row>
    <row r="199" spans="1:32" s="38" customFormat="1" ht="15" customHeight="1">
      <c r="A199" s="18"/>
      <c r="B199" s="22"/>
      <c r="C199" s="48" t="s">
        <v>5029</v>
      </c>
      <c r="D199" s="580" t="str">
        <f t="shared" si="35"/>
        <v/>
      </c>
      <c r="E199" s="580"/>
      <c r="F199" s="580"/>
      <c r="G199" s="580"/>
      <c r="H199" s="580"/>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
      <c r="AF199" s="169"/>
    </row>
    <row r="200" spans="1:32" s="38" customFormat="1" ht="15" customHeight="1">
      <c r="A200" s="18"/>
      <c r="B200" s="22"/>
      <c r="C200" s="48" t="s">
        <v>5030</v>
      </c>
      <c r="D200" s="580" t="str">
        <f t="shared" si="35"/>
        <v/>
      </c>
      <c r="E200" s="580"/>
      <c r="F200" s="580"/>
      <c r="G200" s="580"/>
      <c r="H200" s="580"/>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
      <c r="AF200" s="169"/>
    </row>
    <row r="201" spans="1:32" s="38" customFormat="1" ht="15" customHeight="1">
      <c r="A201" s="18"/>
      <c r="B201" s="22"/>
      <c r="C201" s="48" t="s">
        <v>5031</v>
      </c>
      <c r="D201" s="580" t="str">
        <f t="shared" si="35"/>
        <v/>
      </c>
      <c r="E201" s="580"/>
      <c r="F201" s="580"/>
      <c r="G201" s="580"/>
      <c r="H201" s="580"/>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
      <c r="AF201" s="169"/>
    </row>
    <row r="202" spans="1:32" s="38" customFormat="1" ht="15" customHeight="1">
      <c r="A202" s="18"/>
      <c r="B202" s="22"/>
      <c r="C202" s="48" t="s">
        <v>5032</v>
      </c>
      <c r="D202" s="580" t="str">
        <f t="shared" si="35"/>
        <v/>
      </c>
      <c r="E202" s="580"/>
      <c r="F202" s="580"/>
      <c r="G202" s="580"/>
      <c r="H202" s="580"/>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
      <c r="AF202" s="169"/>
    </row>
    <row r="203" spans="1:32" s="38" customFormat="1" ht="15" customHeight="1">
      <c r="A203" s="18"/>
      <c r="B203" s="22"/>
      <c r="C203" s="48" t="s">
        <v>5033</v>
      </c>
      <c r="D203" s="580" t="str">
        <f t="shared" si="35"/>
        <v/>
      </c>
      <c r="E203" s="580"/>
      <c r="F203" s="580"/>
      <c r="G203" s="580"/>
      <c r="H203" s="580"/>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
      <c r="AF203" s="169"/>
    </row>
    <row r="204" spans="1:32" s="38" customFormat="1" ht="15" customHeight="1">
      <c r="A204" s="18"/>
      <c r="B204" s="22"/>
      <c r="C204" s="48" t="s">
        <v>5034</v>
      </c>
      <c r="D204" s="580" t="str">
        <f t="shared" si="35"/>
        <v/>
      </c>
      <c r="E204" s="580"/>
      <c r="F204" s="580"/>
      <c r="G204" s="580"/>
      <c r="H204" s="580"/>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
      <c r="AF204" s="169"/>
    </row>
    <row r="205" spans="1:32" s="38" customFormat="1" ht="15" customHeight="1">
      <c r="A205" s="18"/>
      <c r="B205" s="22"/>
      <c r="C205" s="48" t="s">
        <v>5035</v>
      </c>
      <c r="D205" s="580" t="str">
        <f t="shared" si="35"/>
        <v/>
      </c>
      <c r="E205" s="580"/>
      <c r="F205" s="580"/>
      <c r="G205" s="580"/>
      <c r="H205" s="580"/>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
      <c r="AF205" s="169"/>
    </row>
    <row r="206" spans="1:32" s="38" customFormat="1" ht="15" customHeight="1">
      <c r="A206" s="18"/>
      <c r="B206" s="22"/>
      <c r="C206" s="48" t="s">
        <v>5105</v>
      </c>
      <c r="D206" s="580" t="str">
        <f t="shared" si="35"/>
        <v/>
      </c>
      <c r="E206" s="580"/>
      <c r="F206" s="580"/>
      <c r="G206" s="580"/>
      <c r="H206" s="580"/>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
      <c r="AF206" s="169"/>
    </row>
    <row r="207" spans="1:32" s="38" customFormat="1" ht="15" customHeight="1">
      <c r="A207" s="18"/>
      <c r="B207" s="22"/>
      <c r="C207" s="48" t="s">
        <v>5106</v>
      </c>
      <c r="D207" s="580" t="str">
        <f t="shared" si="35"/>
        <v/>
      </c>
      <c r="E207" s="580"/>
      <c r="F207" s="580"/>
      <c r="G207" s="580"/>
      <c r="H207" s="580"/>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
      <c r="AF207" s="169"/>
    </row>
    <row r="208" spans="1:32" s="38" customFormat="1" ht="15" customHeight="1">
      <c r="A208" s="18"/>
      <c r="B208" s="22"/>
      <c r="C208" s="48" t="s">
        <v>5107</v>
      </c>
      <c r="D208" s="580" t="str">
        <f t="shared" si="35"/>
        <v/>
      </c>
      <c r="E208" s="580"/>
      <c r="F208" s="580"/>
      <c r="G208" s="580"/>
      <c r="H208" s="580"/>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
      <c r="AF208" s="169"/>
    </row>
    <row r="209" spans="1:32" s="38" customFormat="1" ht="15" customHeight="1">
      <c r="A209" s="18"/>
      <c r="B209" s="22"/>
      <c r="C209" s="48" t="s">
        <v>5108</v>
      </c>
      <c r="D209" s="580" t="str">
        <f t="shared" si="35"/>
        <v/>
      </c>
      <c r="E209" s="580"/>
      <c r="F209" s="580"/>
      <c r="G209" s="580"/>
      <c r="H209" s="580"/>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
      <c r="AF209" s="169"/>
    </row>
    <row r="210" spans="1:32" s="38" customFormat="1" ht="15" customHeight="1">
      <c r="A210" s="18"/>
      <c r="B210" s="22"/>
      <c r="C210" s="48" t="s">
        <v>5109</v>
      </c>
      <c r="D210" s="580" t="str">
        <f t="shared" si="35"/>
        <v/>
      </c>
      <c r="E210" s="580"/>
      <c r="F210" s="580"/>
      <c r="G210" s="580"/>
      <c r="H210" s="580"/>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
      <c r="AF210" s="169"/>
    </row>
    <row r="211" spans="1:32" s="38" customFormat="1" ht="15" customHeight="1">
      <c r="A211" s="18"/>
      <c r="B211" s="22"/>
      <c r="C211" s="48" t="s">
        <v>5110</v>
      </c>
      <c r="D211" s="580" t="str">
        <f t="shared" si="35"/>
        <v/>
      </c>
      <c r="E211" s="580"/>
      <c r="F211" s="580"/>
      <c r="G211" s="580"/>
      <c r="H211" s="580"/>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
      <c r="AF211" s="169"/>
    </row>
    <row r="212" spans="1:32" s="38" customFormat="1" ht="15" customHeight="1">
      <c r="A212" s="18"/>
      <c r="B212" s="22"/>
      <c r="C212" s="48" t="s">
        <v>5111</v>
      </c>
      <c r="D212" s="580" t="str">
        <f t="shared" si="35"/>
        <v/>
      </c>
      <c r="E212" s="580"/>
      <c r="F212" s="580"/>
      <c r="G212" s="580"/>
      <c r="H212" s="580"/>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
      <c r="AF212" s="169"/>
    </row>
    <row r="213" spans="1:32" s="38" customFormat="1" ht="15" customHeight="1">
      <c r="A213" s="18"/>
      <c r="B213" s="22"/>
      <c r="C213" s="48" t="s">
        <v>5112</v>
      </c>
      <c r="D213" s="580" t="str">
        <f t="shared" si="35"/>
        <v/>
      </c>
      <c r="E213" s="580"/>
      <c r="F213" s="580"/>
      <c r="G213" s="580"/>
      <c r="H213" s="580"/>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
      <c r="AF213" s="169"/>
    </row>
    <row r="214" spans="1:32" s="38" customFormat="1" ht="15" customHeight="1">
      <c r="A214" s="18"/>
      <c r="B214" s="22"/>
      <c r="C214" s="48" t="s">
        <v>5113</v>
      </c>
      <c r="D214" s="580" t="str">
        <f t="shared" si="35"/>
        <v/>
      </c>
      <c r="E214" s="580"/>
      <c r="F214" s="580"/>
      <c r="G214" s="580"/>
      <c r="H214" s="580"/>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
      <c r="AF214" s="169"/>
    </row>
    <row r="215" spans="1:32" s="38" customFormat="1" ht="15" customHeight="1">
      <c r="A215" s="18"/>
      <c r="B215" s="22"/>
      <c r="C215" s="48" t="s">
        <v>5114</v>
      </c>
      <c r="D215" s="580" t="str">
        <f t="shared" si="35"/>
        <v/>
      </c>
      <c r="E215" s="580"/>
      <c r="F215" s="580"/>
      <c r="G215" s="580"/>
      <c r="H215" s="580"/>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
      <c r="AF215" s="169"/>
    </row>
    <row r="216" spans="1:32" s="38" customFormat="1" ht="15">
      <c r="A216" s="18"/>
      <c r="B216" s="5"/>
      <c r="C216" s="52"/>
      <c r="D216" s="52"/>
      <c r="E216" s="52"/>
      <c r="F216" s="52"/>
      <c r="G216" s="52"/>
      <c r="H216" s="52"/>
      <c r="I216" s="52"/>
      <c r="J216" s="52"/>
      <c r="V216" s="52"/>
      <c r="W216" s="52"/>
      <c r="X216" s="52"/>
      <c r="Y216" s="52"/>
      <c r="Z216" s="52"/>
      <c r="AA216" s="52"/>
      <c r="AB216" s="52"/>
      <c r="AC216" s="52"/>
      <c r="AD216" s="52"/>
      <c r="AE216" s="2"/>
      <c r="AF216" s="169"/>
    </row>
    <row r="217" spans="1:32" s="38" customFormat="1" ht="15" customHeight="1">
      <c r="A217" s="18"/>
      <c r="B217" s="22"/>
      <c r="C217" s="22"/>
      <c r="D217" s="22"/>
      <c r="E217" s="22"/>
      <c r="F217" s="22"/>
      <c r="G217" s="22"/>
      <c r="H217" s="22"/>
      <c r="I217" s="22"/>
      <c r="J217" s="22"/>
      <c r="V217" s="22"/>
      <c r="W217" s="22"/>
      <c r="X217" s="22"/>
      <c r="Y217" s="22"/>
      <c r="Z217" s="22"/>
      <c r="AA217" s="634" t="s">
        <v>5175</v>
      </c>
      <c r="AB217" s="634"/>
      <c r="AC217" s="634"/>
      <c r="AD217" s="634"/>
      <c r="AE217" s="2"/>
      <c r="AF217" s="169"/>
    </row>
    <row r="218" spans="1:32" s="38" customFormat="1" ht="24" customHeight="1">
      <c r="A218" s="18"/>
      <c r="B218" s="22"/>
      <c r="C218" s="611" t="s">
        <v>5080</v>
      </c>
      <c r="D218" s="611"/>
      <c r="E218" s="611"/>
      <c r="F218" s="611"/>
      <c r="G218" s="611"/>
      <c r="H218" s="611"/>
      <c r="I218" s="611" t="s">
        <v>5127</v>
      </c>
      <c r="J218" s="611"/>
      <c r="K218" s="611"/>
      <c r="L218" s="611"/>
      <c r="M218" s="611"/>
      <c r="N218" s="611"/>
      <c r="O218" s="611"/>
      <c r="P218" s="611"/>
      <c r="Q218" s="611"/>
      <c r="R218" s="611"/>
      <c r="S218" s="611"/>
      <c r="T218" s="611"/>
      <c r="U218" s="611"/>
      <c r="V218" s="611"/>
      <c r="W218" s="611"/>
      <c r="X218" s="611"/>
      <c r="Y218" s="611"/>
      <c r="Z218" s="611"/>
      <c r="AA218" s="611"/>
      <c r="AB218" s="611"/>
      <c r="AC218" s="611"/>
      <c r="AD218" s="611"/>
      <c r="AE218" s="2"/>
      <c r="AF218" s="169"/>
    </row>
    <row r="219" spans="1:32" s="38" customFormat="1" ht="15" customHeight="1">
      <c r="A219" s="18"/>
      <c r="B219" s="22"/>
      <c r="C219" s="611"/>
      <c r="D219" s="611"/>
      <c r="E219" s="611"/>
      <c r="F219" s="611"/>
      <c r="G219" s="611"/>
      <c r="H219" s="611"/>
      <c r="I219" s="662" t="s">
        <v>5011</v>
      </c>
      <c r="J219" s="662" t="s">
        <v>5012</v>
      </c>
      <c r="K219" s="662" t="s">
        <v>5013</v>
      </c>
      <c r="L219" s="659" t="s">
        <v>5014</v>
      </c>
      <c r="M219" s="659"/>
      <c r="N219" s="659"/>
      <c r="O219" s="659" t="s">
        <v>5015</v>
      </c>
      <c r="P219" s="659"/>
      <c r="Q219" s="659"/>
      <c r="R219" s="659"/>
      <c r="S219" s="659"/>
      <c r="T219" s="659" t="s">
        <v>5016</v>
      </c>
      <c r="U219" s="659" t="s">
        <v>5017</v>
      </c>
      <c r="V219" s="659" t="s">
        <v>5018</v>
      </c>
      <c r="W219" s="659" t="s">
        <v>5019</v>
      </c>
      <c r="X219" s="659"/>
      <c r="Y219" s="659"/>
      <c r="Z219" s="659"/>
      <c r="AA219" s="659"/>
      <c r="AB219" s="659"/>
      <c r="AC219" s="659" t="s">
        <v>5020</v>
      </c>
      <c r="AD219" s="659" t="s">
        <v>5021</v>
      </c>
      <c r="AE219" s="2"/>
      <c r="AF219" s="169"/>
    </row>
    <row r="220" spans="1:32" s="38" customFormat="1" ht="24" customHeight="1">
      <c r="A220" s="18"/>
      <c r="B220" s="22"/>
      <c r="C220" s="611"/>
      <c r="D220" s="611"/>
      <c r="E220" s="611"/>
      <c r="F220" s="611"/>
      <c r="G220" s="611"/>
      <c r="H220" s="611"/>
      <c r="I220" s="661"/>
      <c r="J220" s="661"/>
      <c r="K220" s="661"/>
      <c r="L220" s="183" t="s">
        <v>5159</v>
      </c>
      <c r="M220" s="183" t="s">
        <v>5160</v>
      </c>
      <c r="N220" s="183" t="s">
        <v>5161</v>
      </c>
      <c r="O220" s="183" t="s">
        <v>5162</v>
      </c>
      <c r="P220" s="183" t="s">
        <v>5163</v>
      </c>
      <c r="Q220" s="183" t="s">
        <v>5164</v>
      </c>
      <c r="R220" s="183" t="s">
        <v>5165</v>
      </c>
      <c r="S220" s="183" t="s">
        <v>5166</v>
      </c>
      <c r="T220" s="659"/>
      <c r="U220" s="659"/>
      <c r="V220" s="659"/>
      <c r="W220" s="183" t="s">
        <v>5167</v>
      </c>
      <c r="X220" s="183" t="s">
        <v>5168</v>
      </c>
      <c r="Y220" s="183" t="s">
        <v>5169</v>
      </c>
      <c r="Z220" s="183" t="s">
        <v>5170</v>
      </c>
      <c r="AA220" s="183" t="s">
        <v>5171</v>
      </c>
      <c r="AB220" s="183" t="s">
        <v>5172</v>
      </c>
      <c r="AC220" s="659"/>
      <c r="AD220" s="659"/>
      <c r="AE220" s="2"/>
      <c r="AF220" s="169"/>
    </row>
    <row r="221" spans="1:32" s="38" customFormat="1" ht="15" customHeight="1">
      <c r="A221" s="18"/>
      <c r="B221" s="22"/>
      <c r="C221" s="47" t="s">
        <v>4992</v>
      </c>
      <c r="D221" s="580" t="str">
        <f>IF(D53="","",D53)</f>
        <v/>
      </c>
      <c r="E221" s="580"/>
      <c r="F221" s="580"/>
      <c r="G221" s="580"/>
      <c r="H221" s="580"/>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
      <c r="AF221" s="169"/>
    </row>
    <row r="222" spans="1:32" s="38" customFormat="1" ht="15" customHeight="1">
      <c r="A222" s="18"/>
      <c r="B222" s="22"/>
      <c r="C222" s="48" t="s">
        <v>4994</v>
      </c>
      <c r="D222" s="580" t="str">
        <f t="shared" ref="D222:D265" si="36">IF(D54="","",D54)</f>
        <v/>
      </c>
      <c r="E222" s="580"/>
      <c r="F222" s="580"/>
      <c r="G222" s="580"/>
      <c r="H222" s="580"/>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
      <c r="AF222" s="169"/>
    </row>
    <row r="223" spans="1:32" s="38" customFormat="1" ht="15" customHeight="1">
      <c r="A223" s="18"/>
      <c r="B223" s="22"/>
      <c r="C223" s="48" t="s">
        <v>4996</v>
      </c>
      <c r="D223" s="580" t="str">
        <f t="shared" si="36"/>
        <v/>
      </c>
      <c r="E223" s="580"/>
      <c r="F223" s="580"/>
      <c r="G223" s="580"/>
      <c r="H223" s="580"/>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
      <c r="AF223" s="169"/>
    </row>
    <row r="224" spans="1:32" s="38" customFormat="1" ht="15" customHeight="1">
      <c r="A224" s="18"/>
      <c r="B224" s="22"/>
      <c r="C224" s="48" t="s">
        <v>4998</v>
      </c>
      <c r="D224" s="580" t="str">
        <f t="shared" si="36"/>
        <v/>
      </c>
      <c r="E224" s="580"/>
      <c r="F224" s="580"/>
      <c r="G224" s="580"/>
      <c r="H224" s="580"/>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
      <c r="AF224" s="169"/>
    </row>
    <row r="225" spans="1:32" s="38" customFormat="1" ht="15" customHeight="1">
      <c r="A225" s="18"/>
      <c r="B225" s="22"/>
      <c r="C225" s="48" t="s">
        <v>5000</v>
      </c>
      <c r="D225" s="580" t="str">
        <f t="shared" si="36"/>
        <v/>
      </c>
      <c r="E225" s="580"/>
      <c r="F225" s="580"/>
      <c r="G225" s="580"/>
      <c r="H225" s="580"/>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
      <c r="AF225" s="169"/>
    </row>
    <row r="226" spans="1:32" s="38" customFormat="1" ht="15" customHeight="1">
      <c r="A226" s="18"/>
      <c r="B226" s="22"/>
      <c r="C226" s="48" t="s">
        <v>5002</v>
      </c>
      <c r="D226" s="580" t="str">
        <f t="shared" si="36"/>
        <v/>
      </c>
      <c r="E226" s="580"/>
      <c r="F226" s="580"/>
      <c r="G226" s="580"/>
      <c r="H226" s="580"/>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
      <c r="AF226" s="169"/>
    </row>
    <row r="227" spans="1:32" s="38" customFormat="1" ht="15" customHeight="1">
      <c r="A227" s="18"/>
      <c r="B227" s="22"/>
      <c r="C227" s="48" t="s">
        <v>5004</v>
      </c>
      <c r="D227" s="580" t="str">
        <f t="shared" si="36"/>
        <v/>
      </c>
      <c r="E227" s="580"/>
      <c r="F227" s="580"/>
      <c r="G227" s="580"/>
      <c r="H227" s="580"/>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
      <c r="AF227" s="169"/>
    </row>
    <row r="228" spans="1:32" s="38" customFormat="1" ht="15" customHeight="1">
      <c r="A228" s="18"/>
      <c r="B228" s="22"/>
      <c r="C228" s="48" t="s">
        <v>5006</v>
      </c>
      <c r="D228" s="580" t="str">
        <f t="shared" si="36"/>
        <v/>
      </c>
      <c r="E228" s="580"/>
      <c r="F228" s="580"/>
      <c r="G228" s="580"/>
      <c r="H228" s="580"/>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
      <c r="AF228" s="169"/>
    </row>
    <row r="229" spans="1:32" s="38" customFormat="1" ht="15" customHeight="1">
      <c r="A229" s="18"/>
      <c r="B229" s="22"/>
      <c r="C229" s="48" t="s">
        <v>5008</v>
      </c>
      <c r="D229" s="580" t="str">
        <f t="shared" si="36"/>
        <v/>
      </c>
      <c r="E229" s="580"/>
      <c r="F229" s="580"/>
      <c r="G229" s="580"/>
      <c r="H229" s="580"/>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
      <c r="AF229" s="169"/>
    </row>
    <row r="230" spans="1:32" s="38" customFormat="1" ht="15" customHeight="1">
      <c r="A230" s="18"/>
      <c r="B230" s="22"/>
      <c r="C230" s="48" t="s">
        <v>5009</v>
      </c>
      <c r="D230" s="580" t="str">
        <f t="shared" si="36"/>
        <v/>
      </c>
      <c r="E230" s="580"/>
      <c r="F230" s="580"/>
      <c r="G230" s="580"/>
      <c r="H230" s="580"/>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
      <c r="AF230" s="169"/>
    </row>
    <row r="231" spans="1:32" s="38" customFormat="1" ht="15" customHeight="1">
      <c r="A231" s="18"/>
      <c r="B231" s="22"/>
      <c r="C231" s="48" t="s">
        <v>5011</v>
      </c>
      <c r="D231" s="580" t="str">
        <f t="shared" si="36"/>
        <v/>
      </c>
      <c r="E231" s="580"/>
      <c r="F231" s="580"/>
      <c r="G231" s="580"/>
      <c r="H231" s="580"/>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
      <c r="AF231" s="169"/>
    </row>
    <row r="232" spans="1:32" s="38" customFormat="1" ht="15" customHeight="1">
      <c r="A232" s="18"/>
      <c r="B232" s="22"/>
      <c r="C232" s="48" t="s">
        <v>5012</v>
      </c>
      <c r="D232" s="580" t="str">
        <f t="shared" si="36"/>
        <v/>
      </c>
      <c r="E232" s="580"/>
      <c r="F232" s="580"/>
      <c r="G232" s="580"/>
      <c r="H232" s="580"/>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
      <c r="AF232" s="169"/>
    </row>
    <row r="233" spans="1:32" s="38" customFormat="1" ht="15" customHeight="1">
      <c r="A233" s="18"/>
      <c r="B233" s="22"/>
      <c r="C233" s="48" t="s">
        <v>5013</v>
      </c>
      <c r="D233" s="580" t="str">
        <f t="shared" si="36"/>
        <v/>
      </c>
      <c r="E233" s="580"/>
      <c r="F233" s="580"/>
      <c r="G233" s="580"/>
      <c r="H233" s="580"/>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
      <c r="AF233" s="169"/>
    </row>
    <row r="234" spans="1:32" s="38" customFormat="1" ht="15" customHeight="1">
      <c r="A234" s="18"/>
      <c r="B234" s="22"/>
      <c r="C234" s="48" t="s">
        <v>5014</v>
      </c>
      <c r="D234" s="580" t="str">
        <f t="shared" si="36"/>
        <v/>
      </c>
      <c r="E234" s="580"/>
      <c r="F234" s="580"/>
      <c r="G234" s="580"/>
      <c r="H234" s="580"/>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
      <c r="AF234" s="169"/>
    </row>
    <row r="235" spans="1:32" s="38" customFormat="1" ht="15" customHeight="1">
      <c r="A235" s="18"/>
      <c r="B235" s="22"/>
      <c r="C235" s="48" t="s">
        <v>5015</v>
      </c>
      <c r="D235" s="580" t="str">
        <f t="shared" si="36"/>
        <v/>
      </c>
      <c r="E235" s="580"/>
      <c r="F235" s="580"/>
      <c r="G235" s="580"/>
      <c r="H235" s="580"/>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
      <c r="AF235" s="169"/>
    </row>
    <row r="236" spans="1:32" s="38" customFormat="1" ht="15" customHeight="1">
      <c r="A236" s="18"/>
      <c r="B236" s="22"/>
      <c r="C236" s="48" t="s">
        <v>5016</v>
      </c>
      <c r="D236" s="580" t="str">
        <f t="shared" si="36"/>
        <v/>
      </c>
      <c r="E236" s="580"/>
      <c r="F236" s="580"/>
      <c r="G236" s="580"/>
      <c r="H236" s="580"/>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
      <c r="AF236" s="169"/>
    </row>
    <row r="237" spans="1:32" s="38" customFormat="1" ht="15" customHeight="1">
      <c r="A237" s="18"/>
      <c r="B237" s="22"/>
      <c r="C237" s="48" t="s">
        <v>5017</v>
      </c>
      <c r="D237" s="580" t="str">
        <f t="shared" si="36"/>
        <v/>
      </c>
      <c r="E237" s="580"/>
      <c r="F237" s="580"/>
      <c r="G237" s="580"/>
      <c r="H237" s="580"/>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
      <c r="AF237" s="169"/>
    </row>
    <row r="238" spans="1:32" s="38" customFormat="1" ht="15" customHeight="1">
      <c r="A238" s="18"/>
      <c r="B238" s="22"/>
      <c r="C238" s="48" t="s">
        <v>5018</v>
      </c>
      <c r="D238" s="580" t="str">
        <f t="shared" si="36"/>
        <v/>
      </c>
      <c r="E238" s="580"/>
      <c r="F238" s="580"/>
      <c r="G238" s="580"/>
      <c r="H238" s="580"/>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
      <c r="AF238" s="169"/>
    </row>
    <row r="239" spans="1:32" s="38" customFormat="1" ht="15" customHeight="1">
      <c r="A239" s="18"/>
      <c r="B239" s="22"/>
      <c r="C239" s="48" t="s">
        <v>5019</v>
      </c>
      <c r="D239" s="580" t="str">
        <f t="shared" si="36"/>
        <v/>
      </c>
      <c r="E239" s="580"/>
      <c r="F239" s="580"/>
      <c r="G239" s="580"/>
      <c r="H239" s="580"/>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
      <c r="AF239" s="169"/>
    </row>
    <row r="240" spans="1:32" s="38" customFormat="1" ht="15" customHeight="1">
      <c r="A240" s="18"/>
      <c r="B240" s="22"/>
      <c r="C240" s="48" t="s">
        <v>5020</v>
      </c>
      <c r="D240" s="580" t="str">
        <f t="shared" si="36"/>
        <v/>
      </c>
      <c r="E240" s="580"/>
      <c r="F240" s="580"/>
      <c r="G240" s="580"/>
      <c r="H240" s="580"/>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
      <c r="AF240" s="169"/>
    </row>
    <row r="241" spans="1:32" s="38" customFormat="1" ht="15" customHeight="1">
      <c r="A241" s="18"/>
      <c r="B241" s="22"/>
      <c r="C241" s="48" t="s">
        <v>5021</v>
      </c>
      <c r="D241" s="580" t="str">
        <f t="shared" si="36"/>
        <v/>
      </c>
      <c r="E241" s="580"/>
      <c r="F241" s="580"/>
      <c r="G241" s="580"/>
      <c r="H241" s="580"/>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
      <c r="AF241" s="169"/>
    </row>
    <row r="242" spans="1:32" s="38" customFormat="1" ht="15" customHeight="1">
      <c r="A242" s="18"/>
      <c r="B242" s="22"/>
      <c r="C242" s="48" t="s">
        <v>5022</v>
      </c>
      <c r="D242" s="580" t="str">
        <f t="shared" si="36"/>
        <v/>
      </c>
      <c r="E242" s="580"/>
      <c r="F242" s="580"/>
      <c r="G242" s="580"/>
      <c r="H242" s="580"/>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
      <c r="AF242" s="169"/>
    </row>
    <row r="243" spans="1:32" s="38" customFormat="1" ht="15" customHeight="1">
      <c r="A243" s="18"/>
      <c r="B243" s="22"/>
      <c r="C243" s="48" t="s">
        <v>5023</v>
      </c>
      <c r="D243" s="580" t="str">
        <f t="shared" si="36"/>
        <v/>
      </c>
      <c r="E243" s="580"/>
      <c r="F243" s="580"/>
      <c r="G243" s="580"/>
      <c r="H243" s="580"/>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
      <c r="AF243" s="169"/>
    </row>
    <row r="244" spans="1:32" s="38" customFormat="1" ht="15" customHeight="1">
      <c r="A244" s="18"/>
      <c r="B244" s="22"/>
      <c r="C244" s="48" t="s">
        <v>5024</v>
      </c>
      <c r="D244" s="580" t="str">
        <f t="shared" si="36"/>
        <v/>
      </c>
      <c r="E244" s="580"/>
      <c r="F244" s="580"/>
      <c r="G244" s="580"/>
      <c r="H244" s="580"/>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
      <c r="AF244" s="169"/>
    </row>
    <row r="245" spans="1:32" s="38" customFormat="1" ht="15" customHeight="1">
      <c r="A245" s="18"/>
      <c r="B245" s="22"/>
      <c r="C245" s="48" t="s">
        <v>5025</v>
      </c>
      <c r="D245" s="580" t="str">
        <f t="shared" si="36"/>
        <v/>
      </c>
      <c r="E245" s="580"/>
      <c r="F245" s="580"/>
      <c r="G245" s="580"/>
      <c r="H245" s="580"/>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
      <c r="AF245" s="169"/>
    </row>
    <row r="246" spans="1:32" s="38" customFormat="1" ht="15" customHeight="1">
      <c r="A246" s="18"/>
      <c r="B246" s="22"/>
      <c r="C246" s="48" t="s">
        <v>5026</v>
      </c>
      <c r="D246" s="580" t="str">
        <f t="shared" si="36"/>
        <v/>
      </c>
      <c r="E246" s="580"/>
      <c r="F246" s="580"/>
      <c r="G246" s="580"/>
      <c r="H246" s="580"/>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
      <c r="AF246" s="169"/>
    </row>
    <row r="247" spans="1:32" s="38" customFormat="1" ht="15" customHeight="1">
      <c r="A247" s="18"/>
      <c r="B247" s="22"/>
      <c r="C247" s="48" t="s">
        <v>5027</v>
      </c>
      <c r="D247" s="580" t="str">
        <f t="shared" si="36"/>
        <v/>
      </c>
      <c r="E247" s="580"/>
      <c r="F247" s="580"/>
      <c r="G247" s="580"/>
      <c r="H247" s="580"/>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
      <c r="AF247" s="169"/>
    </row>
    <row r="248" spans="1:32" s="38" customFormat="1" ht="15" customHeight="1">
      <c r="A248" s="18"/>
      <c r="B248" s="22"/>
      <c r="C248" s="48" t="s">
        <v>5028</v>
      </c>
      <c r="D248" s="580" t="str">
        <f t="shared" si="36"/>
        <v/>
      </c>
      <c r="E248" s="580"/>
      <c r="F248" s="580"/>
      <c r="G248" s="580"/>
      <c r="H248" s="580"/>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
      <c r="AF248" s="169"/>
    </row>
    <row r="249" spans="1:32" s="38" customFormat="1" ht="15" customHeight="1">
      <c r="A249" s="18"/>
      <c r="B249" s="22"/>
      <c r="C249" s="48" t="s">
        <v>5029</v>
      </c>
      <c r="D249" s="580" t="str">
        <f t="shared" si="36"/>
        <v/>
      </c>
      <c r="E249" s="580"/>
      <c r="F249" s="580"/>
      <c r="G249" s="580"/>
      <c r="H249" s="580"/>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
      <c r="AF249" s="169"/>
    </row>
    <row r="250" spans="1:32" s="38" customFormat="1" ht="15" customHeight="1">
      <c r="A250" s="18"/>
      <c r="B250" s="22"/>
      <c r="C250" s="48" t="s">
        <v>5030</v>
      </c>
      <c r="D250" s="580" t="str">
        <f t="shared" si="36"/>
        <v/>
      </c>
      <c r="E250" s="580"/>
      <c r="F250" s="580"/>
      <c r="G250" s="580"/>
      <c r="H250" s="580"/>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
      <c r="AF250" s="169"/>
    </row>
    <row r="251" spans="1:32" s="38" customFormat="1" ht="15" customHeight="1">
      <c r="A251" s="18"/>
      <c r="B251" s="22"/>
      <c r="C251" s="48" t="s">
        <v>5031</v>
      </c>
      <c r="D251" s="580" t="str">
        <f t="shared" si="36"/>
        <v/>
      </c>
      <c r="E251" s="580"/>
      <c r="F251" s="580"/>
      <c r="G251" s="580"/>
      <c r="H251" s="580"/>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
      <c r="AF251" s="169"/>
    </row>
    <row r="252" spans="1:32" s="38" customFormat="1" ht="15" customHeight="1">
      <c r="A252" s="18"/>
      <c r="B252" s="22"/>
      <c r="C252" s="48" t="s">
        <v>5032</v>
      </c>
      <c r="D252" s="580" t="str">
        <f t="shared" si="36"/>
        <v/>
      </c>
      <c r="E252" s="580"/>
      <c r="F252" s="580"/>
      <c r="G252" s="580"/>
      <c r="H252" s="580"/>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
      <c r="AF252" s="169"/>
    </row>
    <row r="253" spans="1:32" s="38" customFormat="1" ht="15" customHeight="1">
      <c r="A253" s="18"/>
      <c r="B253" s="22"/>
      <c r="C253" s="48" t="s">
        <v>5033</v>
      </c>
      <c r="D253" s="580" t="str">
        <f t="shared" si="36"/>
        <v/>
      </c>
      <c r="E253" s="580"/>
      <c r="F253" s="580"/>
      <c r="G253" s="580"/>
      <c r="H253" s="580"/>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
      <c r="AF253" s="169"/>
    </row>
    <row r="254" spans="1:32" s="38" customFormat="1" ht="15" customHeight="1">
      <c r="A254" s="18"/>
      <c r="B254" s="22"/>
      <c r="C254" s="48" t="s">
        <v>5034</v>
      </c>
      <c r="D254" s="580" t="str">
        <f t="shared" si="36"/>
        <v/>
      </c>
      <c r="E254" s="580"/>
      <c r="F254" s="580"/>
      <c r="G254" s="580"/>
      <c r="H254" s="580"/>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
      <c r="AF254" s="169"/>
    </row>
    <row r="255" spans="1:32" s="38" customFormat="1" ht="15" customHeight="1">
      <c r="A255" s="18"/>
      <c r="B255" s="22"/>
      <c r="C255" s="48" t="s">
        <v>5035</v>
      </c>
      <c r="D255" s="580" t="str">
        <f t="shared" si="36"/>
        <v/>
      </c>
      <c r="E255" s="580"/>
      <c r="F255" s="580"/>
      <c r="G255" s="580"/>
      <c r="H255" s="580"/>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
      <c r="AF255" s="169"/>
    </row>
    <row r="256" spans="1:32" s="38" customFormat="1" ht="15" customHeight="1">
      <c r="A256" s="18"/>
      <c r="B256" s="22"/>
      <c r="C256" s="48" t="s">
        <v>5105</v>
      </c>
      <c r="D256" s="580" t="str">
        <f t="shared" si="36"/>
        <v/>
      </c>
      <c r="E256" s="580"/>
      <c r="F256" s="580"/>
      <c r="G256" s="580"/>
      <c r="H256" s="580"/>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
      <c r="AF256" s="169"/>
    </row>
    <row r="257" spans="1:39" s="38" customFormat="1" ht="15" customHeight="1">
      <c r="A257" s="18"/>
      <c r="B257" s="22"/>
      <c r="C257" s="48" t="s">
        <v>5106</v>
      </c>
      <c r="D257" s="580" t="str">
        <f t="shared" si="36"/>
        <v/>
      </c>
      <c r="E257" s="580"/>
      <c r="F257" s="580"/>
      <c r="G257" s="580"/>
      <c r="H257" s="580"/>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
      <c r="AF257" s="169"/>
    </row>
    <row r="258" spans="1:39" s="38" customFormat="1" ht="15" customHeight="1">
      <c r="A258" s="18"/>
      <c r="B258" s="22"/>
      <c r="C258" s="48" t="s">
        <v>5107</v>
      </c>
      <c r="D258" s="580" t="str">
        <f t="shared" si="36"/>
        <v/>
      </c>
      <c r="E258" s="580"/>
      <c r="F258" s="580"/>
      <c r="G258" s="580"/>
      <c r="H258" s="580"/>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
      <c r="AF258" s="169"/>
    </row>
    <row r="259" spans="1:39" s="38" customFormat="1" ht="15" customHeight="1">
      <c r="A259" s="18"/>
      <c r="B259" s="22"/>
      <c r="C259" s="48" t="s">
        <v>5108</v>
      </c>
      <c r="D259" s="580" t="str">
        <f t="shared" si="36"/>
        <v/>
      </c>
      <c r="E259" s="580"/>
      <c r="F259" s="580"/>
      <c r="G259" s="580"/>
      <c r="H259" s="580"/>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
      <c r="AF259" s="169"/>
    </row>
    <row r="260" spans="1:39" s="38" customFormat="1" ht="15" customHeight="1">
      <c r="A260" s="18"/>
      <c r="B260" s="22"/>
      <c r="C260" s="48" t="s">
        <v>5109</v>
      </c>
      <c r="D260" s="580" t="str">
        <f t="shared" si="36"/>
        <v/>
      </c>
      <c r="E260" s="580"/>
      <c r="F260" s="580"/>
      <c r="G260" s="580"/>
      <c r="H260" s="580"/>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
      <c r="AF260" s="169"/>
    </row>
    <row r="261" spans="1:39" s="38" customFormat="1" ht="15" customHeight="1">
      <c r="A261" s="18"/>
      <c r="B261" s="22"/>
      <c r="C261" s="48" t="s">
        <v>5110</v>
      </c>
      <c r="D261" s="580" t="str">
        <f t="shared" si="36"/>
        <v/>
      </c>
      <c r="E261" s="580"/>
      <c r="F261" s="580"/>
      <c r="G261" s="580"/>
      <c r="H261" s="580"/>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
      <c r="AF261" s="169"/>
    </row>
    <row r="262" spans="1:39" s="38" customFormat="1" ht="15" customHeight="1">
      <c r="A262" s="18"/>
      <c r="B262" s="22"/>
      <c r="C262" s="48" t="s">
        <v>5111</v>
      </c>
      <c r="D262" s="580" t="str">
        <f t="shared" si="36"/>
        <v/>
      </c>
      <c r="E262" s="580"/>
      <c r="F262" s="580"/>
      <c r="G262" s="580"/>
      <c r="H262" s="580"/>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
      <c r="AF262" s="169"/>
    </row>
    <row r="263" spans="1:39" s="38" customFormat="1" ht="15" customHeight="1">
      <c r="A263" s="18"/>
      <c r="B263" s="22"/>
      <c r="C263" s="48" t="s">
        <v>5112</v>
      </c>
      <c r="D263" s="580" t="str">
        <f t="shared" si="36"/>
        <v/>
      </c>
      <c r="E263" s="580"/>
      <c r="F263" s="580"/>
      <c r="G263" s="580"/>
      <c r="H263" s="580"/>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
      <c r="AF263" s="169"/>
    </row>
    <row r="264" spans="1:39" s="38" customFormat="1" ht="15" customHeight="1">
      <c r="A264" s="18"/>
      <c r="B264" s="22"/>
      <c r="C264" s="48" t="s">
        <v>5113</v>
      </c>
      <c r="D264" s="580" t="str">
        <f t="shared" si="36"/>
        <v/>
      </c>
      <c r="E264" s="580"/>
      <c r="F264" s="580"/>
      <c r="G264" s="580"/>
      <c r="H264" s="580"/>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
      <c r="AF264" s="169"/>
    </row>
    <row r="265" spans="1:39" s="38" customFormat="1" ht="15" customHeight="1">
      <c r="A265" s="18"/>
      <c r="B265" s="22"/>
      <c r="C265" s="48" t="s">
        <v>5114</v>
      </c>
      <c r="D265" s="580" t="str">
        <f t="shared" si="36"/>
        <v/>
      </c>
      <c r="E265" s="580"/>
      <c r="F265" s="580"/>
      <c r="G265" s="580"/>
      <c r="H265" s="580"/>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
      <c r="AF265" s="169"/>
    </row>
    <row r="266" spans="1:39" s="38" customFormat="1" ht="15">
      <c r="A266" s="18"/>
      <c r="B266" s="5"/>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c r="AA266" s="52"/>
      <c r="AB266" s="52"/>
      <c r="AC266" s="52"/>
      <c r="AD266" s="52"/>
      <c r="AE266" s="2"/>
      <c r="AF266" s="169"/>
    </row>
    <row r="267" spans="1:39" s="38" customFormat="1" ht="60" customHeight="1">
      <c r="A267" s="18"/>
      <c r="B267" s="5"/>
      <c r="C267" s="676" t="s">
        <v>5176</v>
      </c>
      <c r="D267" s="676"/>
      <c r="E267" s="676"/>
      <c r="F267" s="676"/>
      <c r="G267" s="677"/>
      <c r="H267" s="553"/>
      <c r="I267" s="554"/>
      <c r="J267" s="554"/>
      <c r="K267" s="554"/>
      <c r="L267" s="554"/>
      <c r="M267" s="554"/>
      <c r="N267" s="554"/>
      <c r="O267" s="554"/>
      <c r="P267" s="554"/>
      <c r="Q267" s="554"/>
      <c r="R267" s="554"/>
      <c r="S267" s="554"/>
      <c r="T267" s="554"/>
      <c r="U267" s="554"/>
      <c r="V267" s="554"/>
      <c r="W267" s="554"/>
      <c r="X267" s="554"/>
      <c r="Y267" s="554"/>
      <c r="Z267" s="554"/>
      <c r="AA267" s="554"/>
      <c r="AB267" s="554"/>
      <c r="AC267" s="554"/>
      <c r="AD267" s="555"/>
      <c r="AE267" s="2"/>
      <c r="AF267" s="169"/>
      <c r="AH267" s="522" t="s">
        <v>5177</v>
      </c>
      <c r="AI267" s="522"/>
      <c r="AJ267" s="522">
        <f>IF(COUNTIF(M171:M215,"X")=0,0,1)</f>
        <v>0</v>
      </c>
      <c r="AK267" s="522"/>
      <c r="AL267" s="570">
        <f>IF(OR(AND(AJ267=0,H267=""),AND(AJ267=1,H267&lt;&gt;"")),0,1)</f>
        <v>0</v>
      </c>
      <c r="AM267" s="570"/>
    </row>
    <row r="268" spans="1:39" s="38" customFormat="1" ht="15">
      <c r="A268" s="18"/>
      <c r="B268" s="5"/>
      <c r="Q268" s="52"/>
      <c r="R268" s="52"/>
      <c r="S268" s="52"/>
      <c r="T268" s="52"/>
      <c r="U268" s="52"/>
      <c r="V268" s="52"/>
      <c r="W268" s="52"/>
      <c r="X268" s="52"/>
      <c r="Y268" s="52"/>
      <c r="Z268" s="52"/>
      <c r="AA268" s="52"/>
      <c r="AB268" s="52"/>
      <c r="AC268" s="52"/>
      <c r="AD268" s="52"/>
      <c r="AE268" s="2"/>
      <c r="AF268" s="169"/>
    </row>
    <row r="269" spans="1:39" s="38" customFormat="1" ht="60" customHeight="1">
      <c r="A269" s="18"/>
      <c r="B269" s="5"/>
      <c r="C269" s="676" t="s">
        <v>5178</v>
      </c>
      <c r="D269" s="676"/>
      <c r="E269" s="676"/>
      <c r="F269" s="676"/>
      <c r="G269" s="677"/>
      <c r="H269" s="553"/>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5"/>
      <c r="AE269" s="2"/>
      <c r="AF269" s="169"/>
      <c r="AH269" s="522" t="s">
        <v>5179</v>
      </c>
      <c r="AI269" s="522"/>
      <c r="AJ269" s="522">
        <f>IF(COUNTIF(S171:S215,"X")=0,0,1)</f>
        <v>0</v>
      </c>
      <c r="AK269" s="522"/>
      <c r="AL269" s="570">
        <f>IF(OR(AND(AJ269=0,H269=""),AND(AJ269=1,H269&lt;&gt;"")),0,1)</f>
        <v>0</v>
      </c>
      <c r="AM269" s="570"/>
    </row>
    <row r="270" spans="1:39" s="38" customFormat="1" ht="15">
      <c r="A270" s="18"/>
      <c r="B270" s="5"/>
      <c r="Q270" s="52"/>
      <c r="R270" s="52"/>
      <c r="S270" s="52"/>
      <c r="T270" s="52"/>
      <c r="U270" s="52"/>
      <c r="V270" s="52"/>
      <c r="W270" s="52"/>
      <c r="X270" s="52"/>
      <c r="Y270" s="52"/>
      <c r="Z270" s="52"/>
      <c r="AA270" s="52"/>
      <c r="AB270" s="52"/>
      <c r="AC270" s="52"/>
      <c r="AD270" s="52"/>
      <c r="AE270" s="2"/>
      <c r="AF270" s="169"/>
    </row>
    <row r="271" spans="1:39" s="38" customFormat="1" ht="60" customHeight="1">
      <c r="A271" s="18"/>
      <c r="B271" s="5"/>
      <c r="C271" s="676" t="s">
        <v>5180</v>
      </c>
      <c r="D271" s="676"/>
      <c r="E271" s="676"/>
      <c r="F271" s="676"/>
      <c r="G271" s="677"/>
      <c r="H271" s="553"/>
      <c r="I271" s="554"/>
      <c r="J271" s="554"/>
      <c r="K271" s="554"/>
      <c r="L271" s="554"/>
      <c r="M271" s="554"/>
      <c r="N271" s="554"/>
      <c r="O271" s="554"/>
      <c r="P271" s="554"/>
      <c r="Q271" s="554"/>
      <c r="R271" s="554"/>
      <c r="S271" s="554"/>
      <c r="T271" s="554"/>
      <c r="U271" s="554"/>
      <c r="V271" s="554"/>
      <c r="W271" s="554"/>
      <c r="X271" s="554"/>
      <c r="Y271" s="554"/>
      <c r="Z271" s="554"/>
      <c r="AA271" s="554"/>
      <c r="AB271" s="554"/>
      <c r="AC271" s="554"/>
      <c r="AD271" s="555"/>
      <c r="AE271" s="2"/>
      <c r="AF271" s="169"/>
      <c r="AH271" s="522" t="s">
        <v>5181</v>
      </c>
      <c r="AI271" s="522"/>
      <c r="AJ271" s="522">
        <f>IF(COUNTIF(Y171:Y215,"X")=0,0,1)</f>
        <v>0</v>
      </c>
      <c r="AK271" s="522"/>
      <c r="AL271" s="570">
        <f>IF(OR(AND(AJ271=0,H271=""),AND(AJ271=1,H271&lt;&gt;"")),0,1)</f>
        <v>0</v>
      </c>
      <c r="AM271" s="570"/>
    </row>
    <row r="272" spans="1:39" s="38" customFormat="1" ht="15">
      <c r="A272" s="18"/>
      <c r="B272" s="5"/>
      <c r="Q272" s="52"/>
      <c r="R272" s="52"/>
      <c r="S272" s="52"/>
      <c r="T272" s="52"/>
      <c r="U272" s="52"/>
      <c r="V272" s="52"/>
      <c r="W272" s="52"/>
      <c r="X272" s="52"/>
      <c r="Y272" s="52"/>
      <c r="Z272" s="52"/>
      <c r="AA272" s="52"/>
      <c r="AB272" s="52"/>
      <c r="AC272" s="52"/>
      <c r="AD272" s="52"/>
      <c r="AE272" s="2"/>
      <c r="AF272" s="169"/>
    </row>
    <row r="273" spans="1:39" s="38" customFormat="1" ht="60" customHeight="1">
      <c r="A273" s="18"/>
      <c r="B273" s="5"/>
      <c r="C273" s="676" t="s">
        <v>5182</v>
      </c>
      <c r="D273" s="676"/>
      <c r="E273" s="676"/>
      <c r="F273" s="676"/>
      <c r="G273" s="677"/>
      <c r="H273" s="553"/>
      <c r="I273" s="554"/>
      <c r="J273" s="554"/>
      <c r="K273" s="554"/>
      <c r="L273" s="554"/>
      <c r="M273" s="554"/>
      <c r="N273" s="554"/>
      <c r="O273" s="554"/>
      <c r="P273" s="554"/>
      <c r="Q273" s="554"/>
      <c r="R273" s="554"/>
      <c r="S273" s="554"/>
      <c r="T273" s="554"/>
      <c r="U273" s="554"/>
      <c r="V273" s="554"/>
      <c r="W273" s="554"/>
      <c r="X273" s="554"/>
      <c r="Y273" s="554"/>
      <c r="Z273" s="554"/>
      <c r="AA273" s="554"/>
      <c r="AB273" s="554"/>
      <c r="AC273" s="554"/>
      <c r="AD273" s="555"/>
      <c r="AE273" s="2"/>
      <c r="AF273" s="169"/>
      <c r="AH273" s="522" t="s">
        <v>5179</v>
      </c>
      <c r="AI273" s="522"/>
      <c r="AJ273" s="522">
        <f>IF(COUNTIF(N221:N265,"X")=0,0,1)</f>
        <v>0</v>
      </c>
      <c r="AK273" s="522"/>
      <c r="AL273" s="570">
        <f>IF(OR(AND(AJ273=0,H273=""),AND(AJ273=1,H273&lt;&gt;"")),0,1)</f>
        <v>0</v>
      </c>
      <c r="AM273" s="570"/>
    </row>
    <row r="274" spans="1:39" s="38" customFormat="1" ht="15">
      <c r="A274" s="18"/>
      <c r="B274" s="5"/>
      <c r="Q274" s="52"/>
      <c r="R274" s="52"/>
      <c r="S274" s="52"/>
      <c r="T274" s="52"/>
      <c r="U274" s="52"/>
      <c r="V274" s="52"/>
      <c r="W274" s="52"/>
      <c r="X274" s="52"/>
      <c r="Y274" s="52"/>
      <c r="Z274" s="52"/>
      <c r="AA274" s="52"/>
      <c r="AB274" s="52"/>
      <c r="AC274" s="52"/>
      <c r="AD274" s="52"/>
      <c r="AE274" s="2"/>
      <c r="AF274" s="169"/>
    </row>
    <row r="275" spans="1:39" s="38" customFormat="1" ht="60" customHeight="1">
      <c r="A275" s="18"/>
      <c r="B275" s="5"/>
      <c r="C275" s="676" t="s">
        <v>5183</v>
      </c>
      <c r="D275" s="676"/>
      <c r="E275" s="676"/>
      <c r="F275" s="676"/>
      <c r="G275" s="677"/>
      <c r="H275" s="553"/>
      <c r="I275" s="554"/>
      <c r="J275" s="554"/>
      <c r="K275" s="554"/>
      <c r="L275" s="554"/>
      <c r="M275" s="554"/>
      <c r="N275" s="554"/>
      <c r="O275" s="554"/>
      <c r="P275" s="554"/>
      <c r="Q275" s="554"/>
      <c r="R275" s="554"/>
      <c r="S275" s="554"/>
      <c r="T275" s="554"/>
      <c r="U275" s="554"/>
      <c r="V275" s="554"/>
      <c r="W275" s="554"/>
      <c r="X275" s="554"/>
      <c r="Y275" s="554"/>
      <c r="Z275" s="554"/>
      <c r="AA275" s="554"/>
      <c r="AB275" s="554"/>
      <c r="AC275" s="554"/>
      <c r="AD275" s="555"/>
      <c r="AE275" s="2"/>
      <c r="AF275" s="169"/>
      <c r="AH275" s="522" t="s">
        <v>5184</v>
      </c>
      <c r="AI275" s="522"/>
      <c r="AJ275" s="522">
        <f>IF(COUNTIF(S221:S265,"X")=0,0,1)</f>
        <v>0</v>
      </c>
      <c r="AK275" s="522"/>
      <c r="AL275" s="570">
        <f>IF(OR(AND(AJ275=0,H275=""),AND(AJ275=1,H275&lt;&gt;"")),0,1)</f>
        <v>0</v>
      </c>
      <c r="AM275" s="570"/>
    </row>
    <row r="276" spans="1:39" s="38" customFormat="1" ht="15">
      <c r="A276" s="18"/>
      <c r="B276" s="5"/>
      <c r="Q276" s="52"/>
      <c r="R276" s="52"/>
      <c r="S276" s="52"/>
      <c r="T276" s="52"/>
      <c r="U276" s="52"/>
      <c r="V276" s="52"/>
      <c r="W276" s="52"/>
      <c r="X276" s="52"/>
      <c r="Y276" s="52"/>
      <c r="Z276" s="52"/>
      <c r="AA276" s="52"/>
      <c r="AB276" s="52"/>
      <c r="AC276" s="52"/>
      <c r="AD276" s="52"/>
      <c r="AE276" s="2"/>
      <c r="AF276" s="169"/>
    </row>
    <row r="277" spans="1:39" s="38" customFormat="1" ht="60" customHeight="1">
      <c r="A277" s="18"/>
      <c r="B277" s="5"/>
      <c r="C277" s="676" t="s">
        <v>5185</v>
      </c>
      <c r="D277" s="676"/>
      <c r="E277" s="676"/>
      <c r="F277" s="676"/>
      <c r="G277" s="677"/>
      <c r="H277" s="553"/>
      <c r="I277" s="554"/>
      <c r="J277" s="554"/>
      <c r="K277" s="554"/>
      <c r="L277" s="554"/>
      <c r="M277" s="554"/>
      <c r="N277" s="554"/>
      <c r="O277" s="554"/>
      <c r="P277" s="554"/>
      <c r="Q277" s="554"/>
      <c r="R277" s="554"/>
      <c r="S277" s="554"/>
      <c r="T277" s="554"/>
      <c r="U277" s="554"/>
      <c r="V277" s="554"/>
      <c r="W277" s="554"/>
      <c r="X277" s="554"/>
      <c r="Y277" s="554"/>
      <c r="Z277" s="554"/>
      <c r="AA277" s="554"/>
      <c r="AB277" s="554"/>
      <c r="AC277" s="554"/>
      <c r="AD277" s="555"/>
      <c r="AE277" s="2"/>
      <c r="AF277" s="169"/>
      <c r="AH277" s="522" t="s">
        <v>5186</v>
      </c>
      <c r="AI277" s="522"/>
      <c r="AJ277" s="522">
        <f>IF(COUNTIF(AB221:AB265,"X")=0,0,1)</f>
        <v>0</v>
      </c>
      <c r="AK277" s="522"/>
      <c r="AL277" s="570">
        <f>IF(OR(AND(AJ277=0,H277=""),AND(AJ277=1,H277&lt;&gt;"")),0,1)</f>
        <v>0</v>
      </c>
      <c r="AM277" s="570"/>
    </row>
    <row r="278" spans="1:39" s="38" customFormat="1" ht="15">
      <c r="A278" s="18"/>
      <c r="B278" s="5"/>
      <c r="Q278" s="52"/>
      <c r="R278" s="52"/>
      <c r="S278" s="52"/>
      <c r="T278" s="52"/>
      <c r="U278" s="52"/>
      <c r="V278" s="52"/>
      <c r="W278" s="52"/>
      <c r="X278" s="52"/>
      <c r="Y278" s="52"/>
      <c r="Z278" s="52"/>
      <c r="AA278" s="52"/>
      <c r="AB278" s="52"/>
      <c r="AC278" s="52"/>
      <c r="AD278" s="52"/>
      <c r="AE278" s="2"/>
      <c r="AF278" s="169"/>
    </row>
    <row r="279" spans="1:39" s="38" customFormat="1" ht="60" customHeight="1">
      <c r="A279" s="18"/>
      <c r="B279" s="5"/>
      <c r="C279" s="676" t="s">
        <v>5187</v>
      </c>
      <c r="D279" s="676"/>
      <c r="E279" s="676"/>
      <c r="F279" s="676"/>
      <c r="G279" s="677"/>
      <c r="H279" s="553"/>
      <c r="I279" s="554"/>
      <c r="J279" s="554"/>
      <c r="K279" s="554"/>
      <c r="L279" s="554"/>
      <c r="M279" s="554"/>
      <c r="N279" s="554"/>
      <c r="O279" s="554"/>
      <c r="P279" s="554"/>
      <c r="Q279" s="554"/>
      <c r="R279" s="554"/>
      <c r="S279" s="554"/>
      <c r="T279" s="554"/>
      <c r="U279" s="554"/>
      <c r="V279" s="554"/>
      <c r="W279" s="554"/>
      <c r="X279" s="554"/>
      <c r="Y279" s="554"/>
      <c r="Z279" s="554"/>
      <c r="AA279" s="554"/>
      <c r="AB279" s="554"/>
      <c r="AC279" s="554"/>
      <c r="AD279" s="555"/>
      <c r="AE279" s="2"/>
      <c r="AF279" s="169"/>
      <c r="AH279" s="522" t="s">
        <v>5188</v>
      </c>
      <c r="AI279" s="522"/>
      <c r="AJ279" s="522">
        <f>IF(COUNTIF(AD221:AD265,"X")=0,0,1)</f>
        <v>0</v>
      </c>
      <c r="AK279" s="522"/>
      <c r="AL279" s="570">
        <f>IF(OR(AND(AJ279=0,H279=""),AND(AJ279=1,H279&lt;&gt;"")),0,1)</f>
        <v>0</v>
      </c>
      <c r="AM279" s="570"/>
    </row>
    <row r="280" spans="1:39" s="38" customFormat="1" ht="15">
      <c r="A280" s="18"/>
      <c r="B280" s="5"/>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c r="AA280" s="52"/>
      <c r="AB280" s="52"/>
      <c r="AC280" s="52"/>
      <c r="AD280" s="52"/>
      <c r="AE280" s="2"/>
      <c r="AF280" s="169"/>
    </row>
    <row r="281" spans="1:39" s="38" customFormat="1" ht="15" customHeight="1">
      <c r="A281" s="18"/>
      <c r="B281" s="22"/>
      <c r="C281" s="442" t="s">
        <v>5189</v>
      </c>
      <c r="D281" s="443"/>
      <c r="E281" s="443"/>
      <c r="F281" s="443"/>
      <c r="G281" s="443"/>
      <c r="H281" s="443"/>
      <c r="I281" s="443"/>
      <c r="J281" s="443"/>
      <c r="K281" s="443"/>
      <c r="L281" s="443"/>
      <c r="M281" s="443"/>
      <c r="N281" s="443"/>
      <c r="O281" s="443"/>
      <c r="P281" s="443"/>
      <c r="Q281" s="443"/>
      <c r="R281" s="443"/>
      <c r="S281" s="443"/>
      <c r="T281" s="443"/>
      <c r="U281" s="443"/>
      <c r="V281" s="443"/>
      <c r="W281" s="443"/>
      <c r="X281" s="443"/>
      <c r="Y281" s="443"/>
      <c r="Z281" s="443"/>
      <c r="AA281" s="443"/>
      <c r="AB281" s="443"/>
      <c r="AC281" s="443"/>
      <c r="AD281" s="444"/>
      <c r="AE281" s="2"/>
      <c r="AF281" s="169"/>
    </row>
    <row r="282" spans="1:39" s="38" customFormat="1" ht="15" customHeight="1">
      <c r="A282" s="18"/>
      <c r="B282" s="22"/>
      <c r="C282" s="648" t="s">
        <v>5190</v>
      </c>
      <c r="D282" s="648"/>
      <c r="E282" s="648"/>
      <c r="F282" s="48" t="s">
        <v>5128</v>
      </c>
      <c r="G282" s="580" t="s">
        <v>5191</v>
      </c>
      <c r="H282" s="580"/>
      <c r="I282" s="580"/>
      <c r="J282" s="580"/>
      <c r="K282" s="580"/>
      <c r="L282" s="580"/>
      <c r="M282" s="580"/>
      <c r="N282" s="580"/>
      <c r="O282" s="580"/>
      <c r="P282" s="580"/>
      <c r="Q282" s="647" t="s">
        <v>5002</v>
      </c>
      <c r="R282" s="647"/>
      <c r="S282" s="647"/>
      <c r="T282" s="647"/>
      <c r="U282" s="580" t="s">
        <v>5192</v>
      </c>
      <c r="V282" s="580"/>
      <c r="W282" s="580"/>
      <c r="X282" s="580"/>
      <c r="Y282" s="580"/>
      <c r="Z282" s="580"/>
      <c r="AA282" s="580"/>
      <c r="AB282" s="580"/>
      <c r="AC282" s="580"/>
      <c r="AD282" s="580"/>
      <c r="AE282" s="2"/>
      <c r="AF282" s="169"/>
    </row>
    <row r="283" spans="1:39" s="38" customFormat="1" ht="15" customHeight="1">
      <c r="A283" s="18"/>
      <c r="B283" s="22"/>
      <c r="C283" s="648"/>
      <c r="D283" s="648"/>
      <c r="E283" s="648"/>
      <c r="F283" s="48" t="s">
        <v>5129</v>
      </c>
      <c r="G283" s="580" t="s">
        <v>5193</v>
      </c>
      <c r="H283" s="580"/>
      <c r="I283" s="580"/>
      <c r="J283" s="580"/>
      <c r="K283" s="580"/>
      <c r="L283" s="580"/>
      <c r="M283" s="580"/>
      <c r="N283" s="580"/>
      <c r="O283" s="580"/>
      <c r="P283" s="580"/>
      <c r="Q283" s="647" t="s">
        <v>5004</v>
      </c>
      <c r="R283" s="647"/>
      <c r="S283" s="647"/>
      <c r="T283" s="647"/>
      <c r="U283" s="580" t="s">
        <v>5194</v>
      </c>
      <c r="V283" s="580"/>
      <c r="W283" s="580"/>
      <c r="X283" s="580"/>
      <c r="Y283" s="580"/>
      <c r="Z283" s="580"/>
      <c r="AA283" s="580"/>
      <c r="AB283" s="580"/>
      <c r="AC283" s="580"/>
      <c r="AD283" s="580"/>
      <c r="AE283" s="2"/>
      <c r="AF283" s="169"/>
    </row>
    <row r="284" spans="1:39" s="38" customFormat="1" ht="15" customHeight="1">
      <c r="A284" s="18"/>
      <c r="B284" s="22"/>
      <c r="C284" s="648"/>
      <c r="D284" s="648"/>
      <c r="E284" s="648"/>
      <c r="F284" s="48" t="s">
        <v>5130</v>
      </c>
      <c r="G284" s="580" t="s">
        <v>5195</v>
      </c>
      <c r="H284" s="580"/>
      <c r="I284" s="580"/>
      <c r="J284" s="580"/>
      <c r="K284" s="580"/>
      <c r="L284" s="580"/>
      <c r="M284" s="580"/>
      <c r="N284" s="580"/>
      <c r="O284" s="580"/>
      <c r="P284" s="580"/>
      <c r="Q284" s="647" t="s">
        <v>5006</v>
      </c>
      <c r="R284" s="647"/>
      <c r="S284" s="647"/>
      <c r="T284" s="647"/>
      <c r="U284" s="580" t="s">
        <v>5196</v>
      </c>
      <c r="V284" s="580"/>
      <c r="W284" s="580"/>
      <c r="X284" s="580"/>
      <c r="Y284" s="580"/>
      <c r="Z284" s="580"/>
      <c r="AA284" s="580"/>
      <c r="AB284" s="580"/>
      <c r="AC284" s="580"/>
      <c r="AD284" s="580"/>
      <c r="AE284" s="2"/>
      <c r="AF284" s="169"/>
    </row>
    <row r="285" spans="1:39" s="38" customFormat="1" ht="15" customHeight="1">
      <c r="A285" s="18"/>
      <c r="B285" s="22"/>
      <c r="C285" s="648"/>
      <c r="D285" s="648"/>
      <c r="E285" s="648"/>
      <c r="F285" s="48" t="s">
        <v>5131</v>
      </c>
      <c r="G285" s="580" t="s">
        <v>5197</v>
      </c>
      <c r="H285" s="580"/>
      <c r="I285" s="580"/>
      <c r="J285" s="580"/>
      <c r="K285" s="580"/>
      <c r="L285" s="580"/>
      <c r="M285" s="580"/>
      <c r="N285" s="580"/>
      <c r="O285" s="580"/>
      <c r="P285" s="580"/>
      <c r="Q285" s="647" t="s">
        <v>5008</v>
      </c>
      <c r="R285" s="647"/>
      <c r="S285" s="647"/>
      <c r="T285" s="647"/>
      <c r="U285" s="580" t="s">
        <v>5198</v>
      </c>
      <c r="V285" s="580"/>
      <c r="W285" s="580"/>
      <c r="X285" s="580"/>
      <c r="Y285" s="580"/>
      <c r="Z285" s="580"/>
      <c r="AA285" s="580"/>
      <c r="AB285" s="580"/>
      <c r="AC285" s="580"/>
      <c r="AD285" s="580"/>
      <c r="AE285" s="2"/>
      <c r="AF285" s="169"/>
    </row>
    <row r="286" spans="1:39" s="38" customFormat="1" ht="15" customHeight="1">
      <c r="A286" s="18"/>
      <c r="B286" s="22"/>
      <c r="C286" s="648"/>
      <c r="D286" s="648"/>
      <c r="E286" s="648"/>
      <c r="F286" s="48" t="s">
        <v>5132</v>
      </c>
      <c r="G286" s="580" t="s">
        <v>5199</v>
      </c>
      <c r="H286" s="580"/>
      <c r="I286" s="580"/>
      <c r="J286" s="580"/>
      <c r="K286" s="580"/>
      <c r="L286" s="580"/>
      <c r="M286" s="580"/>
      <c r="N286" s="580"/>
      <c r="O286" s="580"/>
      <c r="P286" s="580"/>
      <c r="Q286" s="647" t="s">
        <v>5009</v>
      </c>
      <c r="R286" s="647"/>
      <c r="S286" s="647"/>
      <c r="T286" s="647"/>
      <c r="U286" s="580" t="s">
        <v>5200</v>
      </c>
      <c r="V286" s="580"/>
      <c r="W286" s="580"/>
      <c r="X286" s="580"/>
      <c r="Y286" s="580"/>
      <c r="Z286" s="580"/>
      <c r="AA286" s="580"/>
      <c r="AB286" s="580"/>
      <c r="AC286" s="580"/>
      <c r="AD286" s="580"/>
      <c r="AE286" s="2"/>
      <c r="AF286" s="169"/>
    </row>
    <row r="287" spans="1:39" s="38" customFormat="1" ht="15" customHeight="1">
      <c r="A287" s="18"/>
      <c r="B287" s="22"/>
      <c r="C287" s="648"/>
      <c r="D287" s="648"/>
      <c r="E287" s="648"/>
      <c r="F287" s="48" t="s">
        <v>5133</v>
      </c>
      <c r="G287" s="580" t="s">
        <v>5201</v>
      </c>
      <c r="H287" s="580"/>
      <c r="I287" s="580"/>
      <c r="J287" s="580"/>
      <c r="K287" s="580"/>
      <c r="L287" s="580"/>
      <c r="M287" s="580"/>
      <c r="N287" s="580"/>
      <c r="O287" s="580"/>
      <c r="P287" s="580"/>
      <c r="Q287" s="647" t="s">
        <v>5011</v>
      </c>
      <c r="R287" s="647"/>
      <c r="S287" s="647"/>
      <c r="T287" s="647"/>
      <c r="U287" s="580" t="s">
        <v>5202</v>
      </c>
      <c r="V287" s="580"/>
      <c r="W287" s="580"/>
      <c r="X287" s="580"/>
      <c r="Y287" s="580"/>
      <c r="Z287" s="580"/>
      <c r="AA287" s="580"/>
      <c r="AB287" s="580"/>
      <c r="AC287" s="580"/>
      <c r="AD287" s="580"/>
      <c r="AE287" s="2"/>
      <c r="AF287" s="169"/>
    </row>
    <row r="288" spans="1:39" s="38" customFormat="1" ht="15" customHeight="1">
      <c r="A288" s="18"/>
      <c r="B288" s="22"/>
      <c r="C288" s="648"/>
      <c r="D288" s="648"/>
      <c r="E288" s="648"/>
      <c r="F288" s="48" t="s">
        <v>5134</v>
      </c>
      <c r="G288" s="580" t="s">
        <v>5203</v>
      </c>
      <c r="H288" s="580"/>
      <c r="I288" s="580"/>
      <c r="J288" s="580"/>
      <c r="K288" s="580"/>
      <c r="L288" s="580"/>
      <c r="M288" s="580"/>
      <c r="N288" s="580"/>
      <c r="O288" s="580"/>
      <c r="P288" s="580"/>
      <c r="Q288" s="647" t="s">
        <v>5012</v>
      </c>
      <c r="R288" s="647"/>
      <c r="S288" s="647"/>
      <c r="T288" s="647"/>
      <c r="U288" s="580" t="s">
        <v>5204</v>
      </c>
      <c r="V288" s="580"/>
      <c r="W288" s="580"/>
      <c r="X288" s="580"/>
      <c r="Y288" s="580"/>
      <c r="Z288" s="580"/>
      <c r="AA288" s="580"/>
      <c r="AB288" s="580"/>
      <c r="AC288" s="580"/>
      <c r="AD288" s="580"/>
      <c r="AE288" s="2"/>
      <c r="AF288" s="169"/>
    </row>
    <row r="289" spans="1:32" s="38" customFormat="1" ht="15" customHeight="1">
      <c r="A289" s="18"/>
      <c r="B289" s="22"/>
      <c r="C289" s="648"/>
      <c r="D289" s="648"/>
      <c r="E289" s="648"/>
      <c r="F289" s="48" t="s">
        <v>5135</v>
      </c>
      <c r="G289" s="580" t="s">
        <v>5205</v>
      </c>
      <c r="H289" s="580"/>
      <c r="I289" s="580"/>
      <c r="J289" s="580"/>
      <c r="K289" s="580"/>
      <c r="L289" s="580"/>
      <c r="M289" s="580"/>
      <c r="N289" s="580"/>
      <c r="O289" s="580"/>
      <c r="P289" s="580"/>
      <c r="Q289" s="647" t="s">
        <v>5013</v>
      </c>
      <c r="R289" s="647"/>
      <c r="S289" s="647"/>
      <c r="T289" s="647"/>
      <c r="U289" s="580" t="s">
        <v>5206</v>
      </c>
      <c r="V289" s="580"/>
      <c r="W289" s="580"/>
      <c r="X289" s="580"/>
      <c r="Y289" s="580"/>
      <c r="Z289" s="580"/>
      <c r="AA289" s="580"/>
      <c r="AB289" s="580"/>
      <c r="AC289" s="580"/>
      <c r="AD289" s="580"/>
      <c r="AE289" s="2"/>
      <c r="AF289" s="169"/>
    </row>
    <row r="290" spans="1:32" s="38" customFormat="1" ht="24" customHeight="1">
      <c r="A290" s="18"/>
      <c r="B290" s="22"/>
      <c r="C290" s="648"/>
      <c r="D290" s="648"/>
      <c r="E290" s="648"/>
      <c r="F290" s="48" t="s">
        <v>5136</v>
      </c>
      <c r="G290" s="580" t="s">
        <v>5207</v>
      </c>
      <c r="H290" s="580"/>
      <c r="I290" s="580"/>
      <c r="J290" s="580"/>
      <c r="K290" s="580"/>
      <c r="L290" s="580"/>
      <c r="M290" s="580"/>
      <c r="N290" s="580"/>
      <c r="O290" s="580"/>
      <c r="P290" s="580"/>
      <c r="Q290" s="648" t="s">
        <v>5208</v>
      </c>
      <c r="R290" s="648"/>
      <c r="S290" s="648"/>
      <c r="T290" s="56" t="s">
        <v>5159</v>
      </c>
      <c r="U290" s="580" t="s">
        <v>5209</v>
      </c>
      <c r="V290" s="580"/>
      <c r="W290" s="580"/>
      <c r="X290" s="580"/>
      <c r="Y290" s="580"/>
      <c r="Z290" s="580"/>
      <c r="AA290" s="580"/>
      <c r="AB290" s="580"/>
      <c r="AC290" s="580"/>
      <c r="AD290" s="580"/>
      <c r="AE290" s="2"/>
      <c r="AF290" s="169"/>
    </row>
    <row r="291" spans="1:32" s="38" customFormat="1" ht="24" customHeight="1">
      <c r="A291" s="18"/>
      <c r="B291" s="22"/>
      <c r="C291" s="648"/>
      <c r="D291" s="648"/>
      <c r="E291" s="648"/>
      <c r="F291" s="56" t="s">
        <v>5137</v>
      </c>
      <c r="G291" s="580" t="s">
        <v>5210</v>
      </c>
      <c r="H291" s="580"/>
      <c r="I291" s="580"/>
      <c r="J291" s="580"/>
      <c r="K291" s="580"/>
      <c r="L291" s="580"/>
      <c r="M291" s="580"/>
      <c r="N291" s="580"/>
      <c r="O291" s="580"/>
      <c r="P291" s="580"/>
      <c r="Q291" s="648"/>
      <c r="R291" s="648"/>
      <c r="S291" s="648"/>
      <c r="T291" s="56" t="s">
        <v>5160</v>
      </c>
      <c r="U291" s="580" t="s">
        <v>5211</v>
      </c>
      <c r="V291" s="580"/>
      <c r="W291" s="580"/>
      <c r="X291" s="580"/>
      <c r="Y291" s="580"/>
      <c r="Z291" s="580"/>
      <c r="AA291" s="580"/>
      <c r="AB291" s="580"/>
      <c r="AC291" s="580"/>
      <c r="AD291" s="580"/>
      <c r="AE291" s="2"/>
      <c r="AF291" s="169"/>
    </row>
    <row r="292" spans="1:32" s="38" customFormat="1" ht="24" customHeight="1">
      <c r="A292" s="18"/>
      <c r="B292" s="22"/>
      <c r="C292" s="648"/>
      <c r="D292" s="648"/>
      <c r="E292" s="648"/>
      <c r="F292" s="56" t="s">
        <v>5138</v>
      </c>
      <c r="G292" s="580" t="s">
        <v>5212</v>
      </c>
      <c r="H292" s="580"/>
      <c r="I292" s="580"/>
      <c r="J292" s="580"/>
      <c r="K292" s="580"/>
      <c r="L292" s="580"/>
      <c r="M292" s="580"/>
      <c r="N292" s="580"/>
      <c r="O292" s="580"/>
      <c r="P292" s="580"/>
      <c r="Q292" s="648"/>
      <c r="R292" s="648"/>
      <c r="S292" s="648"/>
      <c r="T292" s="56" t="s">
        <v>5161</v>
      </c>
      <c r="U292" s="580" t="s">
        <v>5213</v>
      </c>
      <c r="V292" s="580"/>
      <c r="W292" s="580"/>
      <c r="X292" s="580"/>
      <c r="Y292" s="580"/>
      <c r="Z292" s="580"/>
      <c r="AA292" s="580"/>
      <c r="AB292" s="580"/>
      <c r="AC292" s="580"/>
      <c r="AD292" s="580"/>
      <c r="AE292" s="2"/>
      <c r="AF292" s="169"/>
    </row>
    <row r="293" spans="1:32" s="38" customFormat="1" ht="15" customHeight="1">
      <c r="A293" s="18"/>
      <c r="B293" s="22"/>
      <c r="C293" s="648"/>
      <c r="D293" s="648"/>
      <c r="E293" s="648"/>
      <c r="F293" s="56" t="s">
        <v>5139</v>
      </c>
      <c r="G293" s="580" t="s">
        <v>5214</v>
      </c>
      <c r="H293" s="580"/>
      <c r="I293" s="580"/>
      <c r="J293" s="580"/>
      <c r="K293" s="580"/>
      <c r="L293" s="580"/>
      <c r="M293" s="580"/>
      <c r="N293" s="580"/>
      <c r="O293" s="580"/>
      <c r="P293" s="580"/>
      <c r="Q293" s="648" t="s">
        <v>5215</v>
      </c>
      <c r="R293" s="648"/>
      <c r="S293" s="648"/>
      <c r="T293" s="56" t="s">
        <v>5162</v>
      </c>
      <c r="U293" s="580" t="s">
        <v>5216</v>
      </c>
      <c r="V293" s="580"/>
      <c r="W293" s="580"/>
      <c r="X293" s="580"/>
      <c r="Y293" s="580"/>
      <c r="Z293" s="580"/>
      <c r="AA293" s="580"/>
      <c r="AB293" s="580"/>
      <c r="AC293" s="580"/>
      <c r="AD293" s="580"/>
      <c r="AE293" s="2"/>
      <c r="AF293" s="169"/>
    </row>
    <row r="294" spans="1:32" s="38" customFormat="1" ht="15" customHeight="1">
      <c r="A294" s="18"/>
      <c r="B294" s="22"/>
      <c r="C294" s="648"/>
      <c r="D294" s="648"/>
      <c r="E294" s="648"/>
      <c r="F294" s="56" t="s">
        <v>5140</v>
      </c>
      <c r="G294" s="580" t="s">
        <v>5217</v>
      </c>
      <c r="H294" s="580"/>
      <c r="I294" s="580"/>
      <c r="J294" s="580"/>
      <c r="K294" s="580"/>
      <c r="L294" s="580"/>
      <c r="M294" s="580"/>
      <c r="N294" s="580"/>
      <c r="O294" s="580"/>
      <c r="P294" s="580"/>
      <c r="Q294" s="648"/>
      <c r="R294" s="648"/>
      <c r="S294" s="648"/>
      <c r="T294" s="56" t="s">
        <v>5163</v>
      </c>
      <c r="U294" s="580" t="s">
        <v>5218</v>
      </c>
      <c r="V294" s="580"/>
      <c r="W294" s="580"/>
      <c r="X294" s="580"/>
      <c r="Y294" s="580"/>
      <c r="Z294" s="580"/>
      <c r="AA294" s="580"/>
      <c r="AB294" s="580"/>
      <c r="AC294" s="580"/>
      <c r="AD294" s="580"/>
      <c r="AE294" s="2"/>
      <c r="AF294" s="169"/>
    </row>
    <row r="295" spans="1:32" s="38" customFormat="1" ht="15" customHeight="1">
      <c r="A295" s="18"/>
      <c r="B295" s="22"/>
      <c r="C295" s="648"/>
      <c r="D295" s="648"/>
      <c r="E295" s="648"/>
      <c r="F295" s="56" t="s">
        <v>5141</v>
      </c>
      <c r="G295" s="580" t="s">
        <v>5219</v>
      </c>
      <c r="H295" s="580"/>
      <c r="I295" s="580"/>
      <c r="J295" s="580"/>
      <c r="K295" s="580"/>
      <c r="L295" s="580"/>
      <c r="M295" s="580"/>
      <c r="N295" s="580"/>
      <c r="O295" s="580"/>
      <c r="P295" s="580"/>
      <c r="Q295" s="648"/>
      <c r="R295" s="648"/>
      <c r="S295" s="648"/>
      <c r="T295" s="56" t="s">
        <v>5164</v>
      </c>
      <c r="U295" s="580" t="s">
        <v>5220</v>
      </c>
      <c r="V295" s="580"/>
      <c r="W295" s="580"/>
      <c r="X295" s="580"/>
      <c r="Y295" s="580"/>
      <c r="Z295" s="580"/>
      <c r="AA295" s="580"/>
      <c r="AB295" s="580"/>
      <c r="AC295" s="580"/>
      <c r="AD295" s="580"/>
      <c r="AE295" s="2"/>
      <c r="AF295" s="169"/>
    </row>
    <row r="296" spans="1:32" s="38" customFormat="1" ht="15" customHeight="1">
      <c r="A296" s="18"/>
      <c r="B296" s="22"/>
      <c r="C296" s="648"/>
      <c r="D296" s="648"/>
      <c r="E296" s="648"/>
      <c r="F296" s="56" t="s">
        <v>5142</v>
      </c>
      <c r="G296" s="580" t="s">
        <v>5221</v>
      </c>
      <c r="H296" s="580"/>
      <c r="I296" s="580"/>
      <c r="J296" s="580"/>
      <c r="K296" s="580"/>
      <c r="L296" s="580"/>
      <c r="M296" s="580"/>
      <c r="N296" s="580"/>
      <c r="O296" s="580"/>
      <c r="P296" s="580"/>
      <c r="Q296" s="648"/>
      <c r="R296" s="648"/>
      <c r="S296" s="648"/>
      <c r="T296" s="56" t="s">
        <v>5165</v>
      </c>
      <c r="U296" s="580" t="s">
        <v>5222</v>
      </c>
      <c r="V296" s="580"/>
      <c r="W296" s="580"/>
      <c r="X296" s="580"/>
      <c r="Y296" s="580"/>
      <c r="Z296" s="580"/>
      <c r="AA296" s="580"/>
      <c r="AB296" s="580"/>
      <c r="AC296" s="580"/>
      <c r="AD296" s="580"/>
      <c r="AE296" s="2"/>
      <c r="AF296" s="169"/>
    </row>
    <row r="297" spans="1:32" s="38" customFormat="1" ht="15" customHeight="1">
      <c r="A297" s="18"/>
      <c r="B297" s="22"/>
      <c r="C297" s="648"/>
      <c r="D297" s="648"/>
      <c r="E297" s="648"/>
      <c r="F297" s="56" t="s">
        <v>5143</v>
      </c>
      <c r="G297" s="580" t="s">
        <v>5223</v>
      </c>
      <c r="H297" s="580"/>
      <c r="I297" s="580"/>
      <c r="J297" s="580"/>
      <c r="K297" s="580"/>
      <c r="L297" s="580"/>
      <c r="M297" s="580"/>
      <c r="N297" s="580"/>
      <c r="O297" s="580"/>
      <c r="P297" s="580"/>
      <c r="Q297" s="648"/>
      <c r="R297" s="648"/>
      <c r="S297" s="648"/>
      <c r="T297" s="56" t="s">
        <v>5166</v>
      </c>
      <c r="U297" s="580" t="s">
        <v>5224</v>
      </c>
      <c r="V297" s="580"/>
      <c r="W297" s="580"/>
      <c r="X297" s="580"/>
      <c r="Y297" s="580"/>
      <c r="Z297" s="580"/>
      <c r="AA297" s="580"/>
      <c r="AB297" s="580"/>
      <c r="AC297" s="580"/>
      <c r="AD297" s="580"/>
      <c r="AE297" s="2"/>
      <c r="AF297" s="169"/>
    </row>
    <row r="298" spans="1:32" s="38" customFormat="1" ht="15" customHeight="1">
      <c r="A298" s="18"/>
      <c r="B298" s="22"/>
      <c r="C298" s="648"/>
      <c r="D298" s="648"/>
      <c r="E298" s="648"/>
      <c r="F298" s="56" t="s">
        <v>5144</v>
      </c>
      <c r="G298" s="580" t="s">
        <v>5225</v>
      </c>
      <c r="H298" s="580"/>
      <c r="I298" s="580"/>
      <c r="J298" s="580"/>
      <c r="K298" s="580"/>
      <c r="L298" s="580"/>
      <c r="M298" s="580"/>
      <c r="N298" s="580"/>
      <c r="O298" s="580"/>
      <c r="P298" s="580"/>
      <c r="Q298" s="659" t="s">
        <v>5016</v>
      </c>
      <c r="R298" s="659"/>
      <c r="S298" s="659"/>
      <c r="T298" s="659"/>
      <c r="U298" s="580" t="s">
        <v>5226</v>
      </c>
      <c r="V298" s="580"/>
      <c r="W298" s="580"/>
      <c r="X298" s="580"/>
      <c r="Y298" s="580"/>
      <c r="Z298" s="580"/>
      <c r="AA298" s="580"/>
      <c r="AB298" s="580"/>
      <c r="AC298" s="580"/>
      <c r="AD298" s="580"/>
      <c r="AE298" s="2"/>
      <c r="AF298" s="169"/>
    </row>
    <row r="299" spans="1:32" s="38" customFormat="1" ht="15" customHeight="1">
      <c r="A299" s="18"/>
      <c r="B299" s="22"/>
      <c r="C299" s="648"/>
      <c r="D299" s="648"/>
      <c r="E299" s="648"/>
      <c r="F299" s="56" t="s">
        <v>5145</v>
      </c>
      <c r="G299" s="580" t="s">
        <v>5227</v>
      </c>
      <c r="H299" s="580"/>
      <c r="I299" s="580"/>
      <c r="J299" s="580"/>
      <c r="K299" s="580"/>
      <c r="L299" s="580"/>
      <c r="M299" s="580"/>
      <c r="N299" s="580"/>
      <c r="O299" s="580"/>
      <c r="P299" s="580"/>
      <c r="Q299" s="647" t="s">
        <v>5017</v>
      </c>
      <c r="R299" s="647"/>
      <c r="S299" s="647"/>
      <c r="T299" s="647"/>
      <c r="U299" s="580" t="s">
        <v>5228</v>
      </c>
      <c r="V299" s="580"/>
      <c r="W299" s="580"/>
      <c r="X299" s="580"/>
      <c r="Y299" s="580"/>
      <c r="Z299" s="580"/>
      <c r="AA299" s="580"/>
      <c r="AB299" s="580"/>
      <c r="AC299" s="580"/>
      <c r="AD299" s="580"/>
      <c r="AE299" s="2"/>
      <c r="AF299" s="169"/>
    </row>
    <row r="300" spans="1:32" s="38" customFormat="1" ht="15" customHeight="1">
      <c r="A300" s="18"/>
      <c r="B300" s="22"/>
      <c r="C300" s="648"/>
      <c r="D300" s="648"/>
      <c r="E300" s="648"/>
      <c r="F300" s="56" t="s">
        <v>5146</v>
      </c>
      <c r="G300" s="580" t="s">
        <v>5229</v>
      </c>
      <c r="H300" s="580"/>
      <c r="I300" s="580"/>
      <c r="J300" s="580"/>
      <c r="K300" s="580"/>
      <c r="L300" s="580"/>
      <c r="M300" s="580"/>
      <c r="N300" s="580"/>
      <c r="O300" s="580"/>
      <c r="P300" s="580"/>
      <c r="Q300" s="647" t="s">
        <v>5018</v>
      </c>
      <c r="R300" s="647"/>
      <c r="S300" s="647"/>
      <c r="T300" s="647"/>
      <c r="U300" s="580" t="s">
        <v>5230</v>
      </c>
      <c r="V300" s="580"/>
      <c r="W300" s="580"/>
      <c r="X300" s="580"/>
      <c r="Y300" s="580"/>
      <c r="Z300" s="580"/>
      <c r="AA300" s="580"/>
      <c r="AB300" s="580"/>
      <c r="AC300" s="580"/>
      <c r="AD300" s="580"/>
      <c r="AE300" s="2"/>
      <c r="AF300" s="169"/>
    </row>
    <row r="301" spans="1:32" s="38" customFormat="1" ht="15" customHeight="1">
      <c r="A301" s="18"/>
      <c r="B301" s="22"/>
      <c r="C301" s="648"/>
      <c r="D301" s="648"/>
      <c r="E301" s="648"/>
      <c r="F301" s="56" t="s">
        <v>5147</v>
      </c>
      <c r="G301" s="580" t="s">
        <v>5231</v>
      </c>
      <c r="H301" s="580"/>
      <c r="I301" s="580"/>
      <c r="J301" s="580"/>
      <c r="K301" s="580"/>
      <c r="L301" s="580"/>
      <c r="M301" s="580"/>
      <c r="N301" s="580"/>
      <c r="O301" s="580"/>
      <c r="P301" s="580"/>
      <c r="Q301" s="648" t="s">
        <v>5232</v>
      </c>
      <c r="R301" s="648"/>
      <c r="S301" s="648"/>
      <c r="T301" s="56" t="s">
        <v>5167</v>
      </c>
      <c r="U301" s="547" t="s">
        <v>5233</v>
      </c>
      <c r="V301" s="548"/>
      <c r="W301" s="548"/>
      <c r="X301" s="548"/>
      <c r="Y301" s="548"/>
      <c r="Z301" s="548"/>
      <c r="AA301" s="548"/>
      <c r="AB301" s="548"/>
      <c r="AC301" s="548"/>
      <c r="AD301" s="549"/>
      <c r="AE301" s="2"/>
      <c r="AF301" s="169"/>
    </row>
    <row r="302" spans="1:32" s="38" customFormat="1" ht="15" customHeight="1">
      <c r="A302" s="18"/>
      <c r="B302" s="22"/>
      <c r="C302" s="648"/>
      <c r="D302" s="648"/>
      <c r="E302" s="648"/>
      <c r="F302" s="56" t="s">
        <v>5148</v>
      </c>
      <c r="G302" s="580" t="s">
        <v>5234</v>
      </c>
      <c r="H302" s="580"/>
      <c r="I302" s="580"/>
      <c r="J302" s="580"/>
      <c r="K302" s="580"/>
      <c r="L302" s="580"/>
      <c r="M302" s="580"/>
      <c r="N302" s="580"/>
      <c r="O302" s="580"/>
      <c r="P302" s="580"/>
      <c r="Q302" s="648"/>
      <c r="R302" s="648"/>
      <c r="S302" s="648"/>
      <c r="T302" s="56" t="s">
        <v>5168</v>
      </c>
      <c r="U302" s="547" t="s">
        <v>5235</v>
      </c>
      <c r="V302" s="548"/>
      <c r="W302" s="548"/>
      <c r="X302" s="548"/>
      <c r="Y302" s="548"/>
      <c r="Z302" s="548"/>
      <c r="AA302" s="548"/>
      <c r="AB302" s="548"/>
      <c r="AC302" s="548"/>
      <c r="AD302" s="549"/>
      <c r="AE302" s="2"/>
      <c r="AF302" s="169"/>
    </row>
    <row r="303" spans="1:32" s="38" customFormat="1" ht="15" customHeight="1">
      <c r="A303" s="18"/>
      <c r="B303" s="22"/>
      <c r="C303" s="648" t="s">
        <v>5236</v>
      </c>
      <c r="D303" s="648"/>
      <c r="E303" s="648"/>
      <c r="F303" s="48" t="s">
        <v>5149</v>
      </c>
      <c r="G303" s="580" t="s">
        <v>5237</v>
      </c>
      <c r="H303" s="580"/>
      <c r="I303" s="580"/>
      <c r="J303" s="580"/>
      <c r="K303" s="580"/>
      <c r="L303" s="580"/>
      <c r="M303" s="580"/>
      <c r="N303" s="580"/>
      <c r="O303" s="580"/>
      <c r="P303" s="580"/>
      <c r="Q303" s="648"/>
      <c r="R303" s="648"/>
      <c r="S303" s="648"/>
      <c r="T303" s="56" t="s">
        <v>5169</v>
      </c>
      <c r="U303" s="547" t="s">
        <v>5238</v>
      </c>
      <c r="V303" s="548"/>
      <c r="W303" s="548"/>
      <c r="X303" s="548"/>
      <c r="Y303" s="548"/>
      <c r="Z303" s="548"/>
      <c r="AA303" s="548"/>
      <c r="AB303" s="548"/>
      <c r="AC303" s="548"/>
      <c r="AD303" s="549"/>
      <c r="AE303" s="2"/>
      <c r="AF303" s="169"/>
    </row>
    <row r="304" spans="1:32" s="38" customFormat="1" ht="15" customHeight="1">
      <c r="A304" s="18"/>
      <c r="B304" s="22"/>
      <c r="C304" s="648"/>
      <c r="D304" s="648"/>
      <c r="E304" s="648"/>
      <c r="F304" s="48" t="s">
        <v>5150</v>
      </c>
      <c r="G304" s="580" t="s">
        <v>5239</v>
      </c>
      <c r="H304" s="580"/>
      <c r="I304" s="580"/>
      <c r="J304" s="580"/>
      <c r="K304" s="580"/>
      <c r="L304" s="580"/>
      <c r="M304" s="580"/>
      <c r="N304" s="580"/>
      <c r="O304" s="580"/>
      <c r="P304" s="580"/>
      <c r="Q304" s="648"/>
      <c r="R304" s="648"/>
      <c r="S304" s="648"/>
      <c r="T304" s="56" t="s">
        <v>5170</v>
      </c>
      <c r="U304" s="547" t="s">
        <v>5240</v>
      </c>
      <c r="V304" s="548"/>
      <c r="W304" s="548"/>
      <c r="X304" s="548"/>
      <c r="Y304" s="548"/>
      <c r="Z304" s="548"/>
      <c r="AA304" s="548"/>
      <c r="AB304" s="548"/>
      <c r="AC304" s="548"/>
      <c r="AD304" s="549"/>
      <c r="AE304" s="2"/>
      <c r="AF304" s="169"/>
    </row>
    <row r="305" spans="1:32" s="38" customFormat="1" ht="15" customHeight="1">
      <c r="A305" s="18"/>
      <c r="B305" s="22"/>
      <c r="C305" s="648"/>
      <c r="D305" s="648"/>
      <c r="E305" s="648"/>
      <c r="F305" s="48" t="s">
        <v>5151</v>
      </c>
      <c r="G305" s="580" t="s">
        <v>5241</v>
      </c>
      <c r="H305" s="580"/>
      <c r="I305" s="580"/>
      <c r="J305" s="580"/>
      <c r="K305" s="580"/>
      <c r="L305" s="580"/>
      <c r="M305" s="580"/>
      <c r="N305" s="580"/>
      <c r="O305" s="580"/>
      <c r="P305" s="580"/>
      <c r="Q305" s="648"/>
      <c r="R305" s="648"/>
      <c r="S305" s="648"/>
      <c r="T305" s="56" t="s">
        <v>5171</v>
      </c>
      <c r="U305" s="547" t="s">
        <v>5242</v>
      </c>
      <c r="V305" s="548"/>
      <c r="W305" s="548"/>
      <c r="X305" s="548"/>
      <c r="Y305" s="548"/>
      <c r="Z305" s="548"/>
      <c r="AA305" s="548"/>
      <c r="AB305" s="548"/>
      <c r="AC305" s="548"/>
      <c r="AD305" s="549"/>
      <c r="AE305" s="2"/>
      <c r="AF305" s="169"/>
    </row>
    <row r="306" spans="1:32" s="38" customFormat="1" ht="24" customHeight="1">
      <c r="A306" s="18"/>
      <c r="B306" s="22"/>
      <c r="C306" s="648"/>
      <c r="D306" s="648"/>
      <c r="E306" s="648"/>
      <c r="F306" s="48" t="s">
        <v>5152</v>
      </c>
      <c r="G306" s="580" t="s">
        <v>5243</v>
      </c>
      <c r="H306" s="580"/>
      <c r="I306" s="580"/>
      <c r="J306" s="580"/>
      <c r="K306" s="580"/>
      <c r="L306" s="580"/>
      <c r="M306" s="580"/>
      <c r="N306" s="580"/>
      <c r="O306" s="580"/>
      <c r="P306" s="580"/>
      <c r="Q306" s="648"/>
      <c r="R306" s="648"/>
      <c r="S306" s="648"/>
      <c r="T306" s="56" t="s">
        <v>5172</v>
      </c>
      <c r="U306" s="547" t="s">
        <v>5244</v>
      </c>
      <c r="V306" s="548"/>
      <c r="W306" s="548"/>
      <c r="X306" s="548"/>
      <c r="Y306" s="548"/>
      <c r="Z306" s="548"/>
      <c r="AA306" s="548"/>
      <c r="AB306" s="548"/>
      <c r="AC306" s="548"/>
      <c r="AD306" s="549"/>
      <c r="AE306" s="2"/>
      <c r="AF306" s="169"/>
    </row>
    <row r="307" spans="1:32" s="38" customFormat="1" ht="15" customHeight="1">
      <c r="A307" s="18"/>
      <c r="B307" s="22"/>
      <c r="C307" s="648"/>
      <c r="D307" s="648"/>
      <c r="E307" s="648"/>
      <c r="F307" s="48" t="s">
        <v>5153</v>
      </c>
      <c r="G307" s="580" t="s">
        <v>5245</v>
      </c>
      <c r="H307" s="580"/>
      <c r="I307" s="580"/>
      <c r="J307" s="580"/>
      <c r="K307" s="580"/>
      <c r="L307" s="580"/>
      <c r="M307" s="580"/>
      <c r="N307" s="580"/>
      <c r="O307" s="580"/>
      <c r="P307" s="580"/>
      <c r="Q307" s="647" t="s">
        <v>5020</v>
      </c>
      <c r="R307" s="647"/>
      <c r="S307" s="647"/>
      <c r="T307" s="647"/>
      <c r="U307" s="580" t="s">
        <v>5246</v>
      </c>
      <c r="V307" s="580"/>
      <c r="W307" s="580"/>
      <c r="X307" s="580"/>
      <c r="Y307" s="580"/>
      <c r="Z307" s="580"/>
      <c r="AA307" s="580"/>
      <c r="AB307" s="580"/>
      <c r="AC307" s="580"/>
      <c r="AD307" s="580"/>
      <c r="AE307" s="2"/>
      <c r="AF307" s="169"/>
    </row>
    <row r="308" spans="1:32" s="38" customFormat="1" ht="15" customHeight="1">
      <c r="A308" s="18"/>
      <c r="B308" s="22"/>
      <c r="C308" s="648"/>
      <c r="D308" s="648"/>
      <c r="E308" s="648"/>
      <c r="F308" s="48" t="s">
        <v>5154</v>
      </c>
      <c r="G308" s="580" t="s">
        <v>5247</v>
      </c>
      <c r="H308" s="580"/>
      <c r="I308" s="580"/>
      <c r="J308" s="580"/>
      <c r="K308" s="580"/>
      <c r="L308" s="580"/>
      <c r="M308" s="580"/>
      <c r="N308" s="580"/>
      <c r="O308" s="580"/>
      <c r="P308" s="580"/>
      <c r="Q308" s="647" t="s">
        <v>5021</v>
      </c>
      <c r="R308" s="647"/>
      <c r="S308" s="647"/>
      <c r="T308" s="647"/>
      <c r="U308" s="580" t="s">
        <v>5248</v>
      </c>
      <c r="V308" s="580"/>
      <c r="W308" s="580"/>
      <c r="X308" s="580"/>
      <c r="Y308" s="580"/>
      <c r="Z308" s="580"/>
      <c r="AA308" s="580"/>
      <c r="AB308" s="580"/>
      <c r="AC308" s="580"/>
      <c r="AD308" s="580"/>
      <c r="AE308" s="2"/>
      <c r="AF308" s="169"/>
    </row>
    <row r="309" spans="1:32" s="38" customFormat="1" ht="15" customHeight="1">
      <c r="A309" s="18"/>
      <c r="B309" s="22"/>
      <c r="C309" s="647" t="s">
        <v>4996</v>
      </c>
      <c r="D309" s="647"/>
      <c r="E309" s="647"/>
      <c r="F309" s="647"/>
      <c r="G309" s="580" t="s">
        <v>5249</v>
      </c>
      <c r="H309" s="580"/>
      <c r="I309" s="580"/>
      <c r="J309" s="580"/>
      <c r="K309" s="580"/>
      <c r="L309" s="580"/>
      <c r="M309" s="580"/>
      <c r="N309" s="580"/>
      <c r="O309" s="580"/>
      <c r="P309" s="580"/>
      <c r="Q309" s="642"/>
      <c r="R309" s="642"/>
      <c r="S309" s="642"/>
      <c r="T309" s="642"/>
      <c r="U309" s="642"/>
      <c r="V309" s="642"/>
      <c r="W309" s="642"/>
      <c r="X309" s="642"/>
      <c r="Y309" s="642"/>
      <c r="Z309" s="642"/>
      <c r="AA309" s="642"/>
      <c r="AB309" s="642"/>
      <c r="AC309" s="642"/>
      <c r="AD309" s="642"/>
      <c r="AE309" s="2"/>
      <c r="AF309" s="169"/>
    </row>
    <row r="310" spans="1:32" s="38" customFormat="1" ht="24" customHeight="1">
      <c r="A310" s="18"/>
      <c r="B310" s="22"/>
      <c r="C310" s="647" t="s">
        <v>4998</v>
      </c>
      <c r="D310" s="647"/>
      <c r="E310" s="647"/>
      <c r="F310" s="647"/>
      <c r="G310" s="580" t="s">
        <v>5250</v>
      </c>
      <c r="H310" s="580"/>
      <c r="I310" s="580"/>
      <c r="J310" s="580"/>
      <c r="K310" s="580"/>
      <c r="L310" s="580"/>
      <c r="M310" s="580"/>
      <c r="N310" s="580"/>
      <c r="O310" s="580"/>
      <c r="P310" s="580"/>
      <c r="Q310" s="642"/>
      <c r="R310" s="642"/>
      <c r="S310" s="642"/>
      <c r="T310" s="642"/>
      <c r="U310" s="642"/>
      <c r="V310" s="642"/>
      <c r="W310" s="642"/>
      <c r="X310" s="642"/>
      <c r="Y310" s="642"/>
      <c r="Z310" s="642"/>
      <c r="AA310" s="642"/>
      <c r="AB310" s="642"/>
      <c r="AC310" s="642"/>
      <c r="AD310" s="642"/>
      <c r="AE310" s="2"/>
      <c r="AF310" s="169"/>
    </row>
    <row r="311" spans="1:32" s="38" customFormat="1" ht="24" customHeight="1">
      <c r="A311" s="18"/>
      <c r="B311"/>
      <c r="C311" s="678" t="s">
        <v>5251</v>
      </c>
      <c r="D311" s="679"/>
      <c r="E311" s="679"/>
      <c r="F311" s="48" t="s">
        <v>5155</v>
      </c>
      <c r="G311" s="580" t="s">
        <v>5252</v>
      </c>
      <c r="H311" s="580"/>
      <c r="I311" s="580"/>
      <c r="J311" s="580"/>
      <c r="K311" s="580"/>
      <c r="L311" s="580"/>
      <c r="M311" s="580"/>
      <c r="N311" s="580"/>
      <c r="O311" s="580"/>
      <c r="P311" s="580"/>
      <c r="Q311" s="642"/>
      <c r="R311" s="642"/>
      <c r="S311" s="642"/>
      <c r="T311" s="642"/>
      <c r="U311" s="642"/>
      <c r="V311" s="642"/>
      <c r="W311" s="642"/>
      <c r="X311" s="642"/>
      <c r="Y311" s="642"/>
      <c r="Z311" s="642"/>
      <c r="AA311" s="642"/>
      <c r="AB311" s="642"/>
      <c r="AC311" s="642"/>
      <c r="AD311" s="642"/>
      <c r="AE311" s="2"/>
      <c r="AF311" s="169"/>
    </row>
    <row r="312" spans="1:32" s="38" customFormat="1" ht="24" customHeight="1">
      <c r="A312" s="18"/>
      <c r="B312"/>
      <c r="C312" s="680"/>
      <c r="D312" s="681"/>
      <c r="E312" s="681"/>
      <c r="F312" s="48" t="s">
        <v>5156</v>
      </c>
      <c r="G312" s="580" t="s">
        <v>5253</v>
      </c>
      <c r="H312" s="580"/>
      <c r="I312" s="580"/>
      <c r="J312" s="580"/>
      <c r="K312" s="580"/>
      <c r="L312" s="580"/>
      <c r="M312" s="580"/>
      <c r="N312" s="580"/>
      <c r="O312" s="580"/>
      <c r="P312" s="580"/>
      <c r="Q312" s="642"/>
      <c r="R312" s="642"/>
      <c r="S312" s="642"/>
      <c r="T312" s="642"/>
      <c r="U312" s="642"/>
      <c r="V312" s="642"/>
      <c r="W312" s="642"/>
      <c r="X312" s="642"/>
      <c r="Y312" s="642"/>
      <c r="Z312" s="642"/>
      <c r="AA312" s="642"/>
      <c r="AB312" s="642"/>
      <c r="AC312" s="642"/>
      <c r="AD312" s="642"/>
      <c r="AE312" s="2"/>
      <c r="AF312" s="169"/>
    </row>
    <row r="313" spans="1:32" s="38" customFormat="1" ht="24" customHeight="1">
      <c r="A313" s="18"/>
      <c r="B313"/>
      <c r="C313" s="680"/>
      <c r="D313" s="681"/>
      <c r="E313" s="681"/>
      <c r="F313" s="48" t="s">
        <v>5157</v>
      </c>
      <c r="G313" s="580" t="s">
        <v>5254</v>
      </c>
      <c r="H313" s="580"/>
      <c r="I313" s="580"/>
      <c r="J313" s="580"/>
      <c r="K313" s="580"/>
      <c r="L313" s="580"/>
      <c r="M313" s="580"/>
      <c r="N313" s="580"/>
      <c r="O313" s="580"/>
      <c r="P313" s="580"/>
      <c r="Q313" s="642"/>
      <c r="R313" s="642"/>
      <c r="S313" s="642"/>
      <c r="T313" s="642"/>
      <c r="U313" s="642"/>
      <c r="V313" s="642"/>
      <c r="W313" s="642"/>
      <c r="X313" s="642"/>
      <c r="Y313" s="642"/>
      <c r="Z313" s="642"/>
      <c r="AA313" s="642"/>
      <c r="AB313" s="642"/>
      <c r="AC313" s="642"/>
      <c r="AD313" s="642"/>
      <c r="AE313" s="2"/>
      <c r="AF313" s="169"/>
    </row>
    <row r="314" spans="1:32" s="38" customFormat="1" ht="24" customHeight="1">
      <c r="A314" s="18"/>
      <c r="B314"/>
      <c r="C314" s="682"/>
      <c r="D314" s="683"/>
      <c r="E314" s="683"/>
      <c r="F314" s="48" t="s">
        <v>5158</v>
      </c>
      <c r="G314" s="666" t="s">
        <v>5255</v>
      </c>
      <c r="H314" s="667"/>
      <c r="I314" s="667"/>
      <c r="J314" s="667"/>
      <c r="K314" s="667"/>
      <c r="L314" s="667"/>
      <c r="M314" s="667"/>
      <c r="N314" s="667"/>
      <c r="O314" s="667"/>
      <c r="P314" s="668"/>
      <c r="Q314" s="642"/>
      <c r="R314" s="642"/>
      <c r="S314" s="642"/>
      <c r="T314" s="642"/>
      <c r="U314" s="642"/>
      <c r="V314" s="642"/>
      <c r="W314" s="642"/>
      <c r="X314" s="642"/>
      <c r="Y314" s="642"/>
      <c r="Z314" s="642"/>
      <c r="AA314" s="642"/>
      <c r="AB314" s="642"/>
      <c r="AC314" s="642"/>
      <c r="AD314" s="642"/>
      <c r="AE314" s="2"/>
      <c r="AF314" s="169"/>
    </row>
    <row r="315" spans="1:32" s="38" customFormat="1" ht="15">
      <c r="A315" s="18"/>
      <c r="B315"/>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c r="AA315" s="52"/>
      <c r="AB315" s="52"/>
      <c r="AC315" s="52"/>
      <c r="AD315" s="52"/>
      <c r="AE315" s="2"/>
      <c r="AF315" s="169"/>
    </row>
    <row r="316" spans="1:32" s="38" customFormat="1" ht="24" customHeight="1">
      <c r="A316" s="18"/>
      <c r="B316" s="12"/>
      <c r="C316" s="536" t="s">
        <v>5117</v>
      </c>
      <c r="D316" s="536"/>
      <c r="E316" s="536"/>
      <c r="F316" s="536"/>
      <c r="G316" s="536"/>
      <c r="H316" s="536"/>
      <c r="I316" s="536"/>
      <c r="J316" s="536"/>
      <c r="K316" s="536"/>
      <c r="L316" s="536"/>
      <c r="M316" s="536"/>
      <c r="N316" s="536"/>
      <c r="O316" s="536"/>
      <c r="P316" s="536"/>
      <c r="Q316" s="536"/>
      <c r="R316" s="536"/>
      <c r="S316" s="536"/>
      <c r="T316" s="536"/>
      <c r="U316" s="536"/>
      <c r="V316" s="536"/>
      <c r="W316" s="536"/>
      <c r="X316" s="536"/>
      <c r="Y316" s="536"/>
      <c r="Z316" s="536"/>
      <c r="AA316" s="536"/>
      <c r="AB316" s="536"/>
      <c r="AC316" s="536"/>
      <c r="AD316" s="536"/>
      <c r="AE316" s="2"/>
      <c r="AF316" s="169"/>
    </row>
    <row r="317" spans="1:32" s="38" customFormat="1" ht="60" customHeight="1">
      <c r="A317" s="18"/>
      <c r="B317" s="12"/>
      <c r="C317" s="537"/>
      <c r="D317" s="537"/>
      <c r="E317" s="537"/>
      <c r="F317" s="537"/>
      <c r="G317" s="537"/>
      <c r="H317" s="537"/>
      <c r="I317" s="537"/>
      <c r="J317" s="537"/>
      <c r="K317" s="537"/>
      <c r="L317" s="537"/>
      <c r="M317" s="537"/>
      <c r="N317" s="537"/>
      <c r="O317" s="537"/>
      <c r="P317" s="537"/>
      <c r="Q317" s="537"/>
      <c r="R317" s="537"/>
      <c r="S317" s="537"/>
      <c r="T317" s="537"/>
      <c r="U317" s="537"/>
      <c r="V317" s="537"/>
      <c r="W317" s="537"/>
      <c r="X317" s="537"/>
      <c r="Y317" s="537"/>
      <c r="Z317" s="537"/>
      <c r="AA317" s="537"/>
      <c r="AB317" s="537"/>
      <c r="AC317" s="537"/>
      <c r="AD317" s="537"/>
      <c r="AE317" s="2"/>
      <c r="AF317" s="169"/>
    </row>
    <row r="318" spans="1:32" s="38" customFormat="1" ht="14.25">
      <c r="A318" s="18"/>
      <c r="B318" s="470" t="str">
        <f>IF(AK166=0,"","Error: En cada numeral, si atendido especialdades periciales, debe haber al menos una especialidad seleccionada.")</f>
        <v/>
      </c>
      <c r="C318" s="470"/>
      <c r="D318" s="470"/>
      <c r="E318" s="470"/>
      <c r="F318" s="470"/>
      <c r="G318" s="470"/>
      <c r="H318" s="470"/>
      <c r="I318" s="470"/>
      <c r="J318" s="470"/>
      <c r="K318" s="470"/>
      <c r="L318" s="470"/>
      <c r="M318" s="470"/>
      <c r="N318" s="470"/>
      <c r="O318" s="470"/>
      <c r="P318" s="470"/>
      <c r="Q318" s="470"/>
      <c r="R318" s="470"/>
      <c r="S318" s="470"/>
      <c r="T318" s="470"/>
      <c r="U318" s="470"/>
      <c r="V318" s="470"/>
      <c r="W318" s="470"/>
      <c r="X318" s="470"/>
      <c r="Y318" s="470"/>
      <c r="Z318" s="470"/>
      <c r="AA318" s="470"/>
      <c r="AB318" s="470"/>
      <c r="AC318" s="470"/>
      <c r="AD318" s="470"/>
      <c r="AE318" s="2"/>
      <c r="AF318" s="169"/>
    </row>
    <row r="319" spans="1:32" s="38" customFormat="1" ht="28.5" customHeight="1">
      <c r="A319" s="18"/>
      <c r="B319" s="703" t="str">
        <f>IF(SUM(AL267,AL269,AL271,AL273,AL275,AL277,AL279)=0,"","Error: Verificar el registro de información relativa a las categorías que requieren especificar otra especialidad (1.21, 2.6, 5.4, 14.3, 15.5, 19.6 y/o 21).")</f>
        <v/>
      </c>
      <c r="C319" s="703"/>
      <c r="D319" s="703"/>
      <c r="E319" s="703"/>
      <c r="F319" s="703"/>
      <c r="G319" s="703"/>
      <c r="H319" s="703"/>
      <c r="I319" s="703"/>
      <c r="J319" s="703"/>
      <c r="K319" s="703"/>
      <c r="L319" s="703"/>
      <c r="M319" s="703"/>
      <c r="N319" s="703"/>
      <c r="O319" s="703"/>
      <c r="P319" s="703"/>
      <c r="Q319" s="703"/>
      <c r="R319" s="703"/>
      <c r="S319" s="703"/>
      <c r="T319" s="703"/>
      <c r="U319" s="703"/>
      <c r="V319" s="703"/>
      <c r="W319" s="703"/>
      <c r="X319" s="703"/>
      <c r="Y319" s="703"/>
      <c r="Z319" s="703"/>
      <c r="AA319" s="703"/>
      <c r="AB319" s="703"/>
      <c r="AC319" s="703"/>
      <c r="AD319" s="703"/>
      <c r="AE319" s="2"/>
      <c r="AF319" s="169"/>
    </row>
    <row r="320" spans="1:32" s="38" customFormat="1" ht="14.25">
      <c r="A320" s="18"/>
      <c r="B320" s="471" t="str">
        <f>IF(AH166=0,"","Error: Debe completar toda la información requerida.")</f>
        <v/>
      </c>
      <c r="C320" s="471"/>
      <c r="D320" s="471"/>
      <c r="E320" s="471"/>
      <c r="F320" s="471"/>
      <c r="G320" s="471"/>
      <c r="H320" s="471"/>
      <c r="I320" s="471"/>
      <c r="J320" s="471"/>
      <c r="K320" s="471"/>
      <c r="L320" s="471"/>
      <c r="M320" s="471"/>
      <c r="N320" s="471"/>
      <c r="O320" s="471"/>
      <c r="P320" s="471"/>
      <c r="Q320" s="471"/>
      <c r="R320" s="471"/>
      <c r="S320" s="471"/>
      <c r="T320" s="471"/>
      <c r="U320" s="471"/>
      <c r="V320" s="471"/>
      <c r="W320" s="471"/>
      <c r="X320" s="471"/>
      <c r="Y320" s="471"/>
      <c r="Z320" s="471"/>
      <c r="AA320" s="471"/>
      <c r="AB320" s="471"/>
      <c r="AC320" s="471"/>
      <c r="AD320" s="471"/>
      <c r="AE320" s="2"/>
      <c r="AF320" s="169"/>
    </row>
    <row r="321" spans="1:59" s="38" customFormat="1" ht="15">
      <c r="A321" s="18"/>
      <c r="B321"/>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c r="AA321" s="52"/>
      <c r="AB321" s="52"/>
      <c r="AC321" s="52"/>
      <c r="AD321" s="52"/>
      <c r="AE321" s="2"/>
      <c r="AF321" s="169"/>
    </row>
    <row r="322" spans="1:59" s="38" customFormat="1" ht="15">
      <c r="A322" s="18"/>
      <c r="B32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c r="AA322" s="52"/>
      <c r="AB322" s="52"/>
      <c r="AC322" s="52"/>
      <c r="AD322" s="52"/>
      <c r="AE322" s="2"/>
      <c r="AF322" s="169"/>
    </row>
    <row r="323" spans="1:59" ht="15.75" thickBot="1">
      <c r="A323" s="18"/>
      <c r="C323" s="57"/>
      <c r="AE323" s="2"/>
    </row>
    <row r="324" spans="1:59" s="38" customFormat="1" ht="15" customHeight="1" thickBot="1">
      <c r="A324" s="45" t="s">
        <v>5054</v>
      </c>
      <c r="B324" s="614" t="s">
        <v>5256</v>
      </c>
      <c r="C324" s="615"/>
      <c r="D324" s="615"/>
      <c r="E324" s="615"/>
      <c r="F324" s="615"/>
      <c r="G324" s="615"/>
      <c r="H324" s="615"/>
      <c r="I324" s="615"/>
      <c r="J324" s="615"/>
      <c r="K324" s="615"/>
      <c r="L324" s="615"/>
      <c r="M324" s="615"/>
      <c r="N324" s="615"/>
      <c r="O324" s="615"/>
      <c r="P324" s="615"/>
      <c r="Q324" s="615"/>
      <c r="R324" s="615"/>
      <c r="S324" s="615"/>
      <c r="T324" s="615"/>
      <c r="U324" s="615"/>
      <c r="V324" s="615"/>
      <c r="W324" s="615"/>
      <c r="X324" s="615"/>
      <c r="Y324" s="615"/>
      <c r="Z324" s="615"/>
      <c r="AA324" s="615"/>
      <c r="AB324" s="615"/>
      <c r="AC324" s="615"/>
      <c r="AD324" s="616"/>
      <c r="AE324" s="2"/>
      <c r="AF324" s="169"/>
    </row>
    <row r="325" spans="1:59" s="38" customFormat="1" ht="15" customHeight="1">
      <c r="A325" s="18"/>
      <c r="B325" s="601" t="s">
        <v>5059</v>
      </c>
      <c r="C325" s="602"/>
      <c r="D325" s="602"/>
      <c r="E325" s="602"/>
      <c r="F325" s="602"/>
      <c r="G325" s="602"/>
      <c r="H325" s="602"/>
      <c r="I325" s="602"/>
      <c r="J325" s="602"/>
      <c r="K325" s="602"/>
      <c r="L325" s="602"/>
      <c r="M325" s="602"/>
      <c r="N325" s="602"/>
      <c r="O325" s="602"/>
      <c r="P325" s="602"/>
      <c r="Q325" s="602"/>
      <c r="R325" s="602"/>
      <c r="S325" s="602"/>
      <c r="T325" s="602"/>
      <c r="U325" s="602"/>
      <c r="V325" s="602"/>
      <c r="W325" s="602"/>
      <c r="X325" s="602"/>
      <c r="Y325" s="602"/>
      <c r="Z325" s="602"/>
      <c r="AA325" s="602"/>
      <c r="AB325" s="602"/>
      <c r="AC325" s="602"/>
      <c r="AD325" s="603"/>
      <c r="AE325" s="43"/>
      <c r="AF325" s="169"/>
    </row>
    <row r="326" spans="1:59" s="38" customFormat="1" ht="36" customHeight="1">
      <c r="A326" s="18"/>
      <c r="B326" s="189"/>
      <c r="C326" s="505" t="s">
        <v>5257</v>
      </c>
      <c r="D326" s="505"/>
      <c r="E326" s="505"/>
      <c r="F326" s="505"/>
      <c r="G326" s="505"/>
      <c r="H326" s="505"/>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6"/>
      <c r="AE326" s="2"/>
      <c r="AF326" s="169"/>
      <c r="AG326" s="32"/>
      <c r="AH326" s="32"/>
      <c r="AI326" s="32"/>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row>
    <row r="327" spans="1:59" s="38" customFormat="1" ht="15" customHeight="1" thickBot="1">
      <c r="A327" s="18"/>
      <c r="B327"/>
      <c r="C327"/>
      <c r="D327"/>
      <c r="E327"/>
      <c r="F327"/>
      <c r="G327"/>
      <c r="H327"/>
      <c r="I327"/>
      <c r="J327"/>
      <c r="K327"/>
      <c r="L327"/>
      <c r="M327"/>
      <c r="N327"/>
      <c r="O327"/>
      <c r="P327"/>
      <c r="Q327"/>
      <c r="R327"/>
      <c r="S327"/>
      <c r="T327"/>
      <c r="U327"/>
      <c r="V327"/>
      <c r="W327"/>
      <c r="X327"/>
      <c r="Y327"/>
      <c r="Z327"/>
      <c r="AA327"/>
      <c r="AB327"/>
      <c r="AC327"/>
      <c r="AD327"/>
      <c r="AE327" s="7"/>
      <c r="AF327" s="169"/>
    </row>
    <row r="328" spans="1:59" s="38" customFormat="1" ht="15" customHeight="1" thickBot="1">
      <c r="A328" s="45" t="s">
        <v>5054</v>
      </c>
      <c r="B328" s="656" t="s">
        <v>5258</v>
      </c>
      <c r="C328" s="657"/>
      <c r="D328" s="657"/>
      <c r="E328" s="657"/>
      <c r="F328" s="657"/>
      <c r="G328" s="657"/>
      <c r="H328" s="657"/>
      <c r="I328" s="657"/>
      <c r="J328" s="657"/>
      <c r="K328" s="657"/>
      <c r="L328" s="657"/>
      <c r="M328" s="657"/>
      <c r="N328" s="657"/>
      <c r="O328" s="657"/>
      <c r="P328" s="657"/>
      <c r="Q328" s="657"/>
      <c r="R328" s="657"/>
      <c r="S328" s="657"/>
      <c r="T328" s="657"/>
      <c r="U328" s="657"/>
      <c r="V328" s="657"/>
      <c r="W328" s="657"/>
      <c r="X328" s="657"/>
      <c r="Y328" s="657"/>
      <c r="Z328" s="657"/>
      <c r="AA328" s="657"/>
      <c r="AB328" s="657"/>
      <c r="AC328" s="657"/>
      <c r="AD328" s="658"/>
      <c r="AE328" s="2"/>
      <c r="AF328" s="169"/>
      <c r="AH328" s="575" t="s">
        <v>5259</v>
      </c>
      <c r="AI328" s="576"/>
    </row>
    <row r="329" spans="1:59" s="38" customFormat="1" ht="15" customHeight="1">
      <c r="A329" s="18"/>
      <c r="B329" s="652" t="s">
        <v>5260</v>
      </c>
      <c r="C329" s="653"/>
      <c r="D329" s="653"/>
      <c r="E329" s="653"/>
      <c r="F329" s="653"/>
      <c r="G329" s="653"/>
      <c r="H329" s="653"/>
      <c r="I329" s="653"/>
      <c r="J329" s="653"/>
      <c r="K329" s="653"/>
      <c r="L329" s="653"/>
      <c r="M329" s="653"/>
      <c r="N329" s="653"/>
      <c r="O329" s="653"/>
      <c r="P329" s="653"/>
      <c r="Q329" s="653"/>
      <c r="R329" s="653"/>
      <c r="S329" s="653"/>
      <c r="T329" s="653"/>
      <c r="U329" s="653"/>
      <c r="V329" s="653"/>
      <c r="W329" s="653"/>
      <c r="X329" s="653"/>
      <c r="Y329" s="653"/>
      <c r="Z329" s="653"/>
      <c r="AA329" s="653"/>
      <c r="AB329" s="653"/>
      <c r="AC329" s="653"/>
      <c r="AD329" s="654"/>
      <c r="AE329" s="2"/>
      <c r="AF329" s="169"/>
      <c r="AH329" s="577">
        <f>IF($AH$38=$AJ$38,0,IF(SUM(Q53:R97)&gt;0,0,1))</f>
        <v>0</v>
      </c>
      <c r="AI329" s="578"/>
    </row>
    <row r="330" spans="1:59" s="38" customFormat="1" ht="24" customHeight="1">
      <c r="A330" s="18"/>
      <c r="B330" s="170"/>
      <c r="C330" s="594" t="s">
        <v>5261</v>
      </c>
      <c r="D330" s="594"/>
      <c r="E330" s="594"/>
      <c r="F330" s="594"/>
      <c r="G330" s="594"/>
      <c r="H330" s="594"/>
      <c r="I330" s="594"/>
      <c r="J330" s="594"/>
      <c r="K330" s="594"/>
      <c r="L330" s="594"/>
      <c r="M330" s="594"/>
      <c r="N330" s="594"/>
      <c r="O330" s="594"/>
      <c r="P330" s="594"/>
      <c r="Q330" s="594"/>
      <c r="R330" s="594"/>
      <c r="S330" s="594"/>
      <c r="T330" s="594"/>
      <c r="U330" s="594"/>
      <c r="V330" s="594"/>
      <c r="W330" s="594"/>
      <c r="X330" s="594"/>
      <c r="Y330" s="594"/>
      <c r="Z330" s="594"/>
      <c r="AA330" s="594"/>
      <c r="AB330" s="594"/>
      <c r="AC330" s="594"/>
      <c r="AD330" s="610"/>
      <c r="AE330" s="2"/>
      <c r="AF330" s="169"/>
    </row>
    <row r="331" spans="1:59" s="38" customFormat="1" ht="24" customHeight="1">
      <c r="A331" s="18"/>
      <c r="B331" s="39"/>
      <c r="C331" s="492" t="s">
        <v>5262</v>
      </c>
      <c r="D331" s="492"/>
      <c r="E331" s="492"/>
      <c r="F331" s="492"/>
      <c r="G331" s="492"/>
      <c r="H331" s="492"/>
      <c r="I331" s="492"/>
      <c r="J331" s="492"/>
      <c r="K331" s="492"/>
      <c r="L331" s="492"/>
      <c r="M331" s="492"/>
      <c r="N331" s="492"/>
      <c r="O331" s="492"/>
      <c r="P331" s="492"/>
      <c r="Q331" s="492"/>
      <c r="R331" s="492"/>
      <c r="S331" s="492"/>
      <c r="T331" s="492"/>
      <c r="U331" s="492"/>
      <c r="V331" s="492"/>
      <c r="W331" s="492"/>
      <c r="X331" s="492"/>
      <c r="Y331" s="492"/>
      <c r="Z331" s="492"/>
      <c r="AA331" s="492"/>
      <c r="AB331" s="492"/>
      <c r="AC331" s="492"/>
      <c r="AD331" s="493"/>
      <c r="AE331" s="7"/>
      <c r="AF331" s="169"/>
    </row>
    <row r="332" spans="1:59" s="38" customFormat="1" ht="15" customHeight="1">
      <c r="A332" s="18"/>
      <c r="B332" s="39"/>
      <c r="C332" s="492" t="s">
        <v>5263</v>
      </c>
      <c r="D332" s="492"/>
      <c r="E332" s="492"/>
      <c r="F332" s="492"/>
      <c r="G332" s="492"/>
      <c r="H332" s="492"/>
      <c r="I332" s="492"/>
      <c r="J332" s="492"/>
      <c r="K332" s="492"/>
      <c r="L332" s="492"/>
      <c r="M332" s="492"/>
      <c r="N332" s="492"/>
      <c r="O332" s="492"/>
      <c r="P332" s="492"/>
      <c r="Q332" s="492"/>
      <c r="R332" s="492"/>
      <c r="S332" s="492"/>
      <c r="T332" s="492"/>
      <c r="U332" s="492"/>
      <c r="V332" s="492"/>
      <c r="W332" s="492"/>
      <c r="X332" s="492"/>
      <c r="Y332" s="492"/>
      <c r="Z332" s="492"/>
      <c r="AA332" s="492"/>
      <c r="AB332" s="492"/>
      <c r="AC332" s="492"/>
      <c r="AD332" s="493"/>
      <c r="AE332" s="2"/>
      <c r="AF332" s="169"/>
    </row>
    <row r="333" spans="1:59" s="38" customFormat="1" ht="15" customHeight="1">
      <c r="A333" s="18"/>
      <c r="B333" s="625" t="s">
        <v>5264</v>
      </c>
      <c r="C333" s="626"/>
      <c r="D333" s="626"/>
      <c r="E333" s="626"/>
      <c r="F333" s="626"/>
      <c r="G333" s="626"/>
      <c r="H333" s="626"/>
      <c r="I333" s="626"/>
      <c r="J333" s="626"/>
      <c r="K333" s="626"/>
      <c r="L333" s="626"/>
      <c r="M333" s="626"/>
      <c r="N333" s="626"/>
      <c r="O333" s="626"/>
      <c r="P333" s="626"/>
      <c r="Q333" s="626"/>
      <c r="R333" s="626"/>
      <c r="S333" s="626"/>
      <c r="T333" s="626"/>
      <c r="U333" s="626"/>
      <c r="V333" s="626"/>
      <c r="W333" s="626"/>
      <c r="X333" s="626"/>
      <c r="Y333" s="626"/>
      <c r="Z333" s="626"/>
      <c r="AA333" s="626"/>
      <c r="AB333" s="626"/>
      <c r="AC333" s="626"/>
      <c r="AD333" s="627"/>
      <c r="AE333" s="2"/>
      <c r="AF333" s="169"/>
    </row>
    <row r="334" spans="1:59" s="38" customFormat="1" ht="36" customHeight="1">
      <c r="A334" s="18"/>
      <c r="B334" s="171"/>
      <c r="C334" s="492" t="s">
        <v>5265</v>
      </c>
      <c r="D334" s="492"/>
      <c r="E334" s="492"/>
      <c r="F334" s="492"/>
      <c r="G334" s="492"/>
      <c r="H334" s="492"/>
      <c r="I334" s="492"/>
      <c r="J334" s="492"/>
      <c r="K334" s="492"/>
      <c r="L334" s="492"/>
      <c r="M334" s="492"/>
      <c r="N334" s="492"/>
      <c r="O334" s="492"/>
      <c r="P334" s="492"/>
      <c r="Q334" s="492"/>
      <c r="R334" s="492"/>
      <c r="S334" s="492"/>
      <c r="T334" s="492"/>
      <c r="U334" s="492"/>
      <c r="V334" s="492"/>
      <c r="W334" s="492"/>
      <c r="X334" s="492"/>
      <c r="Y334" s="492"/>
      <c r="Z334" s="492"/>
      <c r="AA334" s="492"/>
      <c r="AB334" s="492"/>
      <c r="AC334" s="492"/>
      <c r="AD334" s="493"/>
      <c r="AE334" s="2"/>
      <c r="AF334" s="169"/>
    </row>
    <row r="335" spans="1:59" s="38" customFormat="1" ht="24" customHeight="1">
      <c r="A335" s="18"/>
      <c r="B335" s="171"/>
      <c r="C335" s="492" t="s">
        <v>5266</v>
      </c>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3"/>
      <c r="AE335" s="2"/>
      <c r="AF335" s="169"/>
    </row>
    <row r="336" spans="1:59" s="38" customFormat="1" ht="15" customHeight="1">
      <c r="A336" s="18"/>
      <c r="B336" s="30"/>
      <c r="C336" s="492" t="s">
        <v>5267</v>
      </c>
      <c r="D336" s="492"/>
      <c r="E336" s="492"/>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3"/>
      <c r="AE336" s="2"/>
      <c r="AF336" s="169"/>
    </row>
    <row r="337" spans="1:53" s="38" customFormat="1" ht="24" customHeight="1">
      <c r="A337" s="18"/>
      <c r="B337" s="30"/>
      <c r="C337" s="492" t="s">
        <v>5268</v>
      </c>
      <c r="D337" s="492"/>
      <c r="E337" s="492"/>
      <c r="F337" s="492"/>
      <c r="G337" s="492"/>
      <c r="H337" s="492"/>
      <c r="I337" s="492"/>
      <c r="J337" s="492"/>
      <c r="K337" s="492"/>
      <c r="L337" s="492"/>
      <c r="M337" s="492"/>
      <c r="N337" s="492"/>
      <c r="O337" s="492"/>
      <c r="P337" s="492"/>
      <c r="Q337" s="492"/>
      <c r="R337" s="492"/>
      <c r="S337" s="492"/>
      <c r="T337" s="492"/>
      <c r="U337" s="492"/>
      <c r="V337" s="492"/>
      <c r="W337" s="492"/>
      <c r="X337" s="492"/>
      <c r="Y337" s="492"/>
      <c r="Z337" s="492"/>
      <c r="AA337" s="492"/>
      <c r="AB337" s="492"/>
      <c r="AC337" s="492"/>
      <c r="AD337" s="493"/>
      <c r="AE337" s="2"/>
      <c r="AF337" s="169"/>
    </row>
    <row r="338" spans="1:53" s="38" customFormat="1" ht="24" customHeight="1">
      <c r="A338" s="18"/>
      <c r="B338" s="190"/>
      <c r="C338" s="505" t="s">
        <v>5269</v>
      </c>
      <c r="D338" s="505"/>
      <c r="E338" s="505"/>
      <c r="F338" s="505"/>
      <c r="G338" s="505"/>
      <c r="H338" s="505"/>
      <c r="I338" s="505"/>
      <c r="J338" s="505"/>
      <c r="K338" s="505"/>
      <c r="L338" s="505"/>
      <c r="M338" s="505"/>
      <c r="N338" s="505"/>
      <c r="O338" s="505"/>
      <c r="P338" s="505"/>
      <c r="Q338" s="505"/>
      <c r="R338" s="505"/>
      <c r="S338" s="505"/>
      <c r="T338" s="505"/>
      <c r="U338" s="505"/>
      <c r="V338" s="505"/>
      <c r="W338" s="505"/>
      <c r="X338" s="505"/>
      <c r="Y338" s="505"/>
      <c r="Z338" s="505"/>
      <c r="AA338" s="505"/>
      <c r="AB338" s="505"/>
      <c r="AC338" s="505"/>
      <c r="AD338" s="506"/>
      <c r="AE338" s="2"/>
      <c r="AF338" s="169"/>
    </row>
    <row r="339" spans="1:53" s="38" customFormat="1" ht="15" customHeight="1">
      <c r="A339" s="18"/>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c r="AA339" s="51"/>
      <c r="AB339" s="51"/>
      <c r="AC339" s="51"/>
      <c r="AD339" s="51"/>
      <c r="AE339" s="2"/>
      <c r="AF339" s="169"/>
    </row>
    <row r="340" spans="1:53" s="38" customFormat="1" ht="36" customHeight="1">
      <c r="A340" s="18" t="s">
        <v>5270</v>
      </c>
      <c r="B340" s="624" t="s">
        <v>5271</v>
      </c>
      <c r="C340" s="624"/>
      <c r="D340" s="624"/>
      <c r="E340" s="624"/>
      <c r="F340" s="624"/>
      <c r="G340" s="624"/>
      <c r="H340" s="624"/>
      <c r="I340" s="624"/>
      <c r="J340" s="624"/>
      <c r="K340" s="624"/>
      <c r="L340" s="624"/>
      <c r="M340" s="624"/>
      <c r="N340" s="624"/>
      <c r="O340" s="624"/>
      <c r="P340" s="624"/>
      <c r="Q340" s="624"/>
      <c r="R340" s="624"/>
      <c r="S340" s="624"/>
      <c r="T340" s="624"/>
      <c r="U340" s="624"/>
      <c r="V340" s="624"/>
      <c r="W340" s="624"/>
      <c r="X340" s="624"/>
      <c r="Y340" s="624"/>
      <c r="Z340" s="624"/>
      <c r="AA340" s="624"/>
      <c r="AB340" s="624"/>
      <c r="AC340" s="624"/>
      <c r="AD340" s="624"/>
      <c r="AE340" s="2"/>
      <c r="AF340" s="169"/>
      <c r="AH340" s="522" t="s">
        <v>5066</v>
      </c>
      <c r="AI340" s="522"/>
      <c r="AJ340" s="522" t="s">
        <v>5067</v>
      </c>
      <c r="AK340" s="522"/>
      <c r="AL340" s="522" t="s">
        <v>5068</v>
      </c>
      <c r="AM340" s="522"/>
    </row>
    <row r="341" spans="1:53" s="38" customFormat="1" ht="24" customHeight="1">
      <c r="A341" s="60"/>
      <c r="B341" s="191"/>
      <c r="C341" s="492" t="s">
        <v>5272</v>
      </c>
      <c r="D341" s="492"/>
      <c r="E341" s="492"/>
      <c r="F341" s="492"/>
      <c r="G341" s="492"/>
      <c r="H341" s="492"/>
      <c r="I341" s="492"/>
      <c r="J341" s="492"/>
      <c r="K341" s="492"/>
      <c r="L341" s="492"/>
      <c r="M341" s="492"/>
      <c r="N341" s="492"/>
      <c r="O341" s="492"/>
      <c r="P341" s="492"/>
      <c r="Q341" s="492"/>
      <c r="R341" s="492"/>
      <c r="S341" s="492"/>
      <c r="T341" s="492"/>
      <c r="U341" s="492"/>
      <c r="V341" s="492"/>
      <c r="W341" s="492"/>
      <c r="X341" s="492"/>
      <c r="Y341" s="492"/>
      <c r="Z341" s="492"/>
      <c r="AA341" s="492"/>
      <c r="AB341" s="492"/>
      <c r="AC341" s="492"/>
      <c r="AD341" s="492"/>
      <c r="AE341" s="2"/>
      <c r="AF341" s="169"/>
      <c r="AH341" s="522">
        <f>COUNTBLANK(M351:AD351)</f>
        <v>18</v>
      </c>
      <c r="AI341" s="522"/>
      <c r="AJ341" s="522">
        <v>18</v>
      </c>
      <c r="AK341" s="522"/>
      <c r="AL341" s="522">
        <v>13</v>
      </c>
      <c r="AM341" s="522"/>
    </row>
    <row r="342" spans="1:53" s="38" customFormat="1" ht="15" customHeight="1">
      <c r="A342" s="60"/>
      <c r="B342" s="284"/>
      <c r="C342" s="594" t="s">
        <v>5273</v>
      </c>
      <c r="D342" s="594"/>
      <c r="E342" s="594"/>
      <c r="F342" s="594"/>
      <c r="G342" s="594"/>
      <c r="H342" s="594"/>
      <c r="I342" s="594"/>
      <c r="J342" s="594"/>
      <c r="K342" s="594"/>
      <c r="L342" s="594"/>
      <c r="M342" s="594"/>
      <c r="N342" s="594"/>
      <c r="O342" s="594"/>
      <c r="P342" s="594"/>
      <c r="Q342" s="594"/>
      <c r="R342" s="594"/>
      <c r="S342" s="594"/>
      <c r="T342" s="594"/>
      <c r="U342" s="594"/>
      <c r="V342" s="594"/>
      <c r="W342" s="594"/>
      <c r="X342" s="594"/>
      <c r="Y342" s="594"/>
      <c r="Z342" s="594"/>
      <c r="AA342" s="594"/>
      <c r="AB342" s="594"/>
      <c r="AC342" s="594"/>
      <c r="AD342" s="594"/>
      <c r="AE342" s="2"/>
      <c r="AF342" s="169"/>
    </row>
    <row r="343" spans="1:53" s="38" customFormat="1" ht="24" customHeight="1">
      <c r="A343" s="60"/>
      <c r="B343" s="286"/>
      <c r="C343" s="492" t="s">
        <v>5274</v>
      </c>
      <c r="D343" s="492"/>
      <c r="E343" s="492"/>
      <c r="F343" s="492"/>
      <c r="G343" s="492"/>
      <c r="H343" s="492"/>
      <c r="I343" s="492"/>
      <c r="J343" s="492"/>
      <c r="K343" s="492"/>
      <c r="L343" s="492"/>
      <c r="M343" s="492"/>
      <c r="N343" s="492"/>
      <c r="O343" s="492"/>
      <c r="P343" s="492"/>
      <c r="Q343" s="492"/>
      <c r="R343" s="492"/>
      <c r="S343" s="492"/>
      <c r="T343" s="492"/>
      <c r="U343" s="492"/>
      <c r="V343" s="492"/>
      <c r="W343" s="492"/>
      <c r="X343" s="492"/>
      <c r="Y343" s="492"/>
      <c r="Z343" s="492"/>
      <c r="AA343" s="492"/>
      <c r="AB343" s="492"/>
      <c r="AC343" s="492"/>
      <c r="AD343" s="492"/>
      <c r="AE343" s="2"/>
      <c r="AF343" s="169"/>
    </row>
    <row r="344" spans="1:53" s="38" customFormat="1" ht="24" customHeight="1">
      <c r="A344" s="60"/>
      <c r="B344" s="286"/>
      <c r="C344" s="617" t="s">
        <v>5275</v>
      </c>
      <c r="D344" s="617"/>
      <c r="E344" s="617"/>
      <c r="F344" s="617"/>
      <c r="G344" s="617"/>
      <c r="H344" s="617"/>
      <c r="I344" s="617"/>
      <c r="J344" s="617"/>
      <c r="K344" s="617"/>
      <c r="L344" s="617"/>
      <c r="M344" s="617"/>
      <c r="N344" s="617"/>
      <c r="O344" s="617"/>
      <c r="P344" s="617"/>
      <c r="Q344" s="617"/>
      <c r="R344" s="617"/>
      <c r="S344" s="617"/>
      <c r="T344" s="617"/>
      <c r="U344" s="617"/>
      <c r="V344" s="617"/>
      <c r="W344" s="617"/>
      <c r="X344" s="617"/>
      <c r="Y344" s="617"/>
      <c r="Z344" s="617"/>
      <c r="AA344" s="617"/>
      <c r="AB344" s="617"/>
      <c r="AC344" s="617"/>
      <c r="AD344" s="617"/>
      <c r="AE344" s="2"/>
      <c r="AF344" s="169"/>
    </row>
    <row r="345" spans="1:53" s="38" customFormat="1" ht="24" customHeight="1">
      <c r="A345" s="60"/>
      <c r="B345" s="286"/>
      <c r="C345" s="492" t="s">
        <v>5276</v>
      </c>
      <c r="D345" s="492"/>
      <c r="E345" s="492"/>
      <c r="F345" s="492"/>
      <c r="G345" s="492"/>
      <c r="H345" s="492"/>
      <c r="I345" s="492"/>
      <c r="J345" s="492"/>
      <c r="K345" s="492"/>
      <c r="L345" s="492"/>
      <c r="M345" s="492"/>
      <c r="N345" s="492"/>
      <c r="O345" s="492"/>
      <c r="P345" s="492"/>
      <c r="Q345" s="492"/>
      <c r="R345" s="492"/>
      <c r="S345" s="492"/>
      <c r="T345" s="492"/>
      <c r="U345" s="492"/>
      <c r="V345" s="492"/>
      <c r="W345" s="492"/>
      <c r="X345" s="492"/>
      <c r="Y345" s="492"/>
      <c r="Z345" s="492"/>
      <c r="AA345" s="492"/>
      <c r="AB345" s="492"/>
      <c r="AC345" s="492"/>
      <c r="AD345" s="492"/>
      <c r="AE345" s="2"/>
      <c r="AF345" s="169"/>
    </row>
    <row r="346" spans="1:53" s="38" customFormat="1" ht="24" customHeight="1">
      <c r="A346" s="60"/>
      <c r="B346" s="3"/>
      <c r="C346" s="594" t="s">
        <v>5277</v>
      </c>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c r="AA346" s="594"/>
      <c r="AB346" s="594"/>
      <c r="AC346" s="594"/>
      <c r="AD346" s="594"/>
      <c r="AE346" s="2"/>
      <c r="AF346" s="169"/>
    </row>
    <row r="347" spans="1:53" s="38" customFormat="1" ht="15" customHeight="1">
      <c r="A347" s="18"/>
      <c r="B347" s="191"/>
      <c r="C347" s="28"/>
      <c r="D347" s="28"/>
      <c r="E347" s="28"/>
      <c r="F347" s="28"/>
      <c r="G347" s="28"/>
      <c r="H347" s="28"/>
      <c r="I347" s="28"/>
      <c r="J347" s="28"/>
      <c r="K347" s="28"/>
      <c r="L347" s="28"/>
      <c r="M347" s="28"/>
      <c r="N347" s="28"/>
      <c r="O347" s="28"/>
      <c r="P347" s="28"/>
      <c r="Q347" s="28"/>
      <c r="R347" s="28"/>
      <c r="S347" s="28"/>
      <c r="T347" s="28"/>
      <c r="U347" s="28"/>
      <c r="V347" s="28"/>
      <c r="W347" s="28"/>
      <c r="X347" s="192"/>
      <c r="Y347" s="192"/>
      <c r="Z347" s="28"/>
      <c r="AA347" s="28"/>
      <c r="AB347" s="28"/>
      <c r="AC347" s="28"/>
      <c r="AD347" s="28"/>
      <c r="AE347" s="2"/>
      <c r="AF347" s="169"/>
    </row>
    <row r="348" spans="1:53" s="38" customFormat="1" ht="15" customHeight="1">
      <c r="A348" s="18"/>
      <c r="B348" s="3"/>
      <c r="C348" s="176"/>
      <c r="D348" s="176"/>
      <c r="E348" s="176"/>
      <c r="F348" s="176"/>
      <c r="P348" s="176"/>
      <c r="Q348" s="176"/>
      <c r="R348" s="176"/>
      <c r="S348" s="176"/>
      <c r="T348" s="176"/>
      <c r="U348" s="176"/>
      <c r="V348" s="176"/>
      <c r="W348" s="176"/>
      <c r="X348" s="176"/>
      <c r="Y348" s="176"/>
      <c r="Z348" s="193"/>
      <c r="AA348" s="655" t="s">
        <v>5278</v>
      </c>
      <c r="AB348" s="655"/>
      <c r="AC348" s="655"/>
      <c r="AD348" s="655"/>
      <c r="AE348" s="2"/>
      <c r="AF348" s="169"/>
    </row>
    <row r="349" spans="1:53" s="38" customFormat="1" ht="15" customHeight="1">
      <c r="A349" s="18"/>
      <c r="B349" s="3"/>
      <c r="C349" s="176"/>
      <c r="D349" s="176"/>
      <c r="E349" s="176"/>
      <c r="F349" s="176"/>
      <c r="S349" s="176"/>
      <c r="T349" s="176"/>
      <c r="U349" s="176"/>
      <c r="V349" s="176"/>
      <c r="W349" s="176"/>
      <c r="X349" s="176"/>
      <c r="Y349" s="176"/>
      <c r="Z349" s="176"/>
      <c r="AA349" s="194"/>
      <c r="AB349" s="194"/>
      <c r="AC349" s="194"/>
      <c r="AD349" s="194"/>
      <c r="AE349" s="2"/>
      <c r="AF349" s="169"/>
      <c r="AH349" s="518" t="s">
        <v>5089</v>
      </c>
      <c r="AI349" s="518"/>
      <c r="AJ349" s="518"/>
      <c r="AK349" s="518"/>
      <c r="AL349" s="518"/>
      <c r="AM349" s="518"/>
      <c r="AN349" s="518"/>
      <c r="AO349" s="518"/>
      <c r="AQ349" s="518" t="s">
        <v>5279</v>
      </c>
      <c r="AR349" s="518"/>
      <c r="AS349" s="518"/>
      <c r="AT349" s="518"/>
      <c r="AU349" s="518"/>
      <c r="AV349" s="518"/>
      <c r="AW349" s="518"/>
      <c r="AX349" s="518"/>
      <c r="AY349" s="23"/>
      <c r="AZ349" s="23"/>
    </row>
    <row r="350" spans="1:53" s="38" customFormat="1" ht="96" customHeight="1">
      <c r="A350" s="18"/>
      <c r="B350" s="51"/>
      <c r="C350" s="445" t="s">
        <v>5280</v>
      </c>
      <c r="D350" s="445"/>
      <c r="E350" s="445"/>
      <c r="F350" s="445"/>
      <c r="G350" s="445"/>
      <c r="H350" s="445"/>
      <c r="I350" s="445"/>
      <c r="J350" s="445"/>
      <c r="K350" s="510" t="s">
        <v>5281</v>
      </c>
      <c r="L350" s="510"/>
      <c r="M350" s="510" t="s">
        <v>5282</v>
      </c>
      <c r="N350" s="510"/>
      <c r="O350" s="445" t="s">
        <v>5283</v>
      </c>
      <c r="P350" s="445"/>
      <c r="Q350" s="445"/>
      <c r="R350" s="445"/>
      <c r="S350" s="445" t="s">
        <v>5284</v>
      </c>
      <c r="T350" s="445"/>
      <c r="U350" s="445"/>
      <c r="V350" s="445"/>
      <c r="W350" s="611" t="s">
        <v>5285</v>
      </c>
      <c r="X350" s="611"/>
      <c r="Y350" s="611"/>
      <c r="Z350" s="611"/>
      <c r="AA350" s="611" t="s">
        <v>5286</v>
      </c>
      <c r="AB350" s="611"/>
      <c r="AC350" s="611"/>
      <c r="AD350" s="611"/>
      <c r="AE350" s="2"/>
      <c r="AF350" s="169"/>
      <c r="AH350" s="575" t="s">
        <v>5099</v>
      </c>
      <c r="AI350" s="698"/>
      <c r="AJ350" s="576"/>
      <c r="AK350" s="575" t="s">
        <v>5100</v>
      </c>
      <c r="AL350" s="698"/>
      <c r="AM350" s="576"/>
      <c r="AN350" s="516" t="s">
        <v>5101</v>
      </c>
      <c r="AO350" s="516"/>
      <c r="AQ350" s="588"/>
      <c r="AR350" s="589"/>
      <c r="AS350" s="514" t="s">
        <v>5093</v>
      </c>
      <c r="AT350" s="515"/>
      <c r="AU350" s="514" t="s">
        <v>5287</v>
      </c>
      <c r="AV350" s="515"/>
      <c r="AW350" s="518" t="s">
        <v>5288</v>
      </c>
      <c r="AX350" s="518"/>
      <c r="AY350" s="23"/>
      <c r="AZ350" s="516" t="s">
        <v>5104</v>
      </c>
      <c r="BA350" s="516"/>
    </row>
    <row r="351" spans="1:53" s="38" customFormat="1" ht="15" customHeight="1">
      <c r="A351" s="18"/>
      <c r="B351" s="51"/>
      <c r="C351" s="187" t="s">
        <v>4992</v>
      </c>
      <c r="D351" s="635"/>
      <c r="E351" s="635"/>
      <c r="F351" s="635"/>
      <c r="G351" s="635"/>
      <c r="H351" s="635"/>
      <c r="I351" s="635"/>
      <c r="J351" s="635"/>
      <c r="K351" s="531"/>
      <c r="L351" s="531"/>
      <c r="M351" s="531"/>
      <c r="N351" s="531"/>
      <c r="O351" s="531"/>
      <c r="P351" s="531"/>
      <c r="Q351" s="531"/>
      <c r="R351" s="531"/>
      <c r="S351" s="531"/>
      <c r="T351" s="531"/>
      <c r="U351" s="531"/>
      <c r="V351" s="531"/>
      <c r="W351" s="531"/>
      <c r="X351" s="531"/>
      <c r="Y351" s="531"/>
      <c r="Z351" s="531"/>
      <c r="AA351" s="531"/>
      <c r="AB351" s="531"/>
      <c r="AC351" s="531"/>
      <c r="AD351" s="531"/>
      <c r="AE351" s="2"/>
      <c r="AF351" s="169"/>
      <c r="AH351" s="115" t="b">
        <f>NOT(EXACT(D351,UPPER(D351)))</f>
        <v>0</v>
      </c>
      <c r="AI351" s="115" t="str">
        <f>SUBSTITUTE( SUBSTITUTE( SUBSTITUTE( SUBSTITUTE( SUBSTITUTE( SUBSTITUTE( SUBSTITUTE( SUBSTITUTE( SUBSTITUTE( SUBSTITUTE(D351, "á", "a"), "é", "e"), "í", "i"), "ó", "o"), "ú", "u"), "Á", "A"), "É", "E"), "Í", "I"), "Ó", "O"), "Ú", "U")</f>
        <v/>
      </c>
      <c r="AJ351" s="115">
        <f>COUNTIF(AH351,"VERDADERO")</f>
        <v>0</v>
      </c>
      <c r="AK351" s="121" t="b">
        <f>NOT(EXACT(D351,AI351))</f>
        <v>0</v>
      </c>
      <c r="AL351" s="122" t="str">
        <f>SUBSTITUTE((SUBSTITUTE(SUBSTITUTE(SUBSTITUTE(D351,".",""),",",""),"(","")),")","")</f>
        <v/>
      </c>
      <c r="AM351" s="121">
        <f>COUNTIF(AK351,"VERDADERO")</f>
        <v>0</v>
      </c>
      <c r="AN351" s="121" t="b">
        <f>NOT(EXACT(D351,AL351))</f>
        <v>0</v>
      </c>
      <c r="AO351" s="121">
        <f>COUNTIF(AN351,"VERDADERO")</f>
        <v>0</v>
      </c>
      <c r="AQ351" s="588" t="s">
        <v>5289</v>
      </c>
      <c r="AR351" s="589"/>
      <c r="AS351" s="514">
        <f>Q98</f>
        <v>0</v>
      </c>
      <c r="AT351" s="515"/>
      <c r="AU351" s="514">
        <f t="shared" ref="AU351" si="37">S98</f>
        <v>0</v>
      </c>
      <c r="AV351" s="515"/>
      <c r="AW351" s="514">
        <f t="shared" ref="AW351" si="38">U98</f>
        <v>0</v>
      </c>
      <c r="AX351" s="515"/>
      <c r="AY351" s="23"/>
      <c r="AZ351" s="572">
        <f>IF(OR(AND(D351="",COUNTBLANK(M351:AD351)=18),AND(D351&lt;&gt;"",COUNTBLANK(M351:AD351)=13)),0,1)</f>
        <v>0</v>
      </c>
      <c r="BA351" s="572"/>
    </row>
    <row r="352" spans="1:53" s="38" customFormat="1" ht="15" customHeight="1">
      <c r="A352" s="18"/>
      <c r="B352" s="51"/>
      <c r="C352" s="48" t="s">
        <v>4994</v>
      </c>
      <c r="D352" s="635"/>
      <c r="E352" s="635"/>
      <c r="F352" s="635"/>
      <c r="G352" s="635"/>
      <c r="H352" s="635"/>
      <c r="I352" s="635"/>
      <c r="J352" s="635"/>
      <c r="K352" s="531"/>
      <c r="L352" s="531"/>
      <c r="M352" s="531"/>
      <c r="N352" s="531"/>
      <c r="O352" s="531"/>
      <c r="P352" s="531"/>
      <c r="Q352" s="531"/>
      <c r="R352" s="531"/>
      <c r="S352" s="531"/>
      <c r="T352" s="531"/>
      <c r="U352" s="531"/>
      <c r="V352" s="531"/>
      <c r="W352" s="531"/>
      <c r="X352" s="531"/>
      <c r="Y352" s="531"/>
      <c r="Z352" s="531"/>
      <c r="AA352" s="531"/>
      <c r="AB352" s="531"/>
      <c r="AC352" s="531"/>
      <c r="AD352" s="531"/>
      <c r="AE352" s="2"/>
      <c r="AF352" s="169"/>
      <c r="AH352" s="115" t="b">
        <f t="shared" ref="AH352:AH380" si="39">NOT(EXACT(D352,UPPER(D352)))</f>
        <v>0</v>
      </c>
      <c r="AI352" s="115" t="str">
        <f t="shared" ref="AI352:AI380" si="40">SUBSTITUTE( SUBSTITUTE( SUBSTITUTE( SUBSTITUTE( SUBSTITUTE( SUBSTITUTE( SUBSTITUTE( SUBSTITUTE( SUBSTITUTE( SUBSTITUTE(D352, "á", "a"), "é", "e"), "í", "i"), "ó", "o"), "ú", "u"), "Á", "A"), "É", "E"), "Í", "I"), "Ó", "O"), "Ú", "U")</f>
        <v/>
      </c>
      <c r="AJ352" s="115">
        <f t="shared" ref="AJ352:AJ380" si="41">COUNTIF(AH352,"VERDADERO")</f>
        <v>0</v>
      </c>
      <c r="AK352" s="121" t="b">
        <f t="shared" ref="AK352:AK380" si="42">NOT(EXACT(D352,AI352))</f>
        <v>0</v>
      </c>
      <c r="AL352" s="122" t="str">
        <f t="shared" ref="AL352:AL380" si="43">SUBSTITUTE((SUBSTITUTE(SUBSTITUTE(SUBSTITUTE(D352,".",""),",",""),"(","")),")","")</f>
        <v/>
      </c>
      <c r="AM352" s="121">
        <f t="shared" ref="AM352:AM380" si="44">COUNTIF(AK352,"VERDADERO")</f>
        <v>0</v>
      </c>
      <c r="AN352" s="121" t="b">
        <f t="shared" ref="AN352:AN380" si="45">NOT(EXACT(D352,AL352))</f>
        <v>0</v>
      </c>
      <c r="AO352" s="121">
        <f t="shared" ref="AO352:AO380" si="46">COUNTIF(AN352,"VERDADERO")</f>
        <v>0</v>
      </c>
      <c r="AQ352" s="588" t="s">
        <v>5290</v>
      </c>
      <c r="AR352" s="589"/>
      <c r="AS352" s="514">
        <f>COUNTA(D351:J380)</f>
        <v>0</v>
      </c>
      <c r="AT352" s="515"/>
      <c r="AU352" s="514">
        <f>COUNTIF(M351:N380,1)</f>
        <v>0</v>
      </c>
      <c r="AV352" s="515"/>
      <c r="AW352" s="518">
        <f>COUNTIF(M351:N380,2)</f>
        <v>0</v>
      </c>
      <c r="AX352" s="518"/>
      <c r="AY352" s="23"/>
      <c r="AZ352" s="572">
        <f t="shared" ref="AZ352:AZ380" si="47">IF(OR(AND(D352="",COUNTBLANK(M352:AD352)=18),AND(D352&lt;&gt;"",COUNTBLANK(M352:AD352)=13)),0,1)</f>
        <v>0</v>
      </c>
      <c r="BA352" s="572"/>
    </row>
    <row r="353" spans="1:53" s="38" customFormat="1" ht="15" customHeight="1">
      <c r="A353" s="18"/>
      <c r="B353" s="51"/>
      <c r="C353" s="48" t="s">
        <v>4996</v>
      </c>
      <c r="D353" s="635"/>
      <c r="E353" s="635"/>
      <c r="F353" s="635"/>
      <c r="G353" s="635"/>
      <c r="H353" s="635"/>
      <c r="I353" s="635"/>
      <c r="J353" s="635"/>
      <c r="K353" s="531"/>
      <c r="L353" s="531"/>
      <c r="M353" s="531"/>
      <c r="N353" s="531"/>
      <c r="O353" s="531"/>
      <c r="P353" s="531"/>
      <c r="Q353" s="531"/>
      <c r="R353" s="531"/>
      <c r="S353" s="531"/>
      <c r="T353" s="531"/>
      <c r="U353" s="531"/>
      <c r="V353" s="531"/>
      <c r="W353" s="531"/>
      <c r="X353" s="531"/>
      <c r="Y353" s="531"/>
      <c r="Z353" s="531"/>
      <c r="AA353" s="531"/>
      <c r="AB353" s="531"/>
      <c r="AC353" s="531"/>
      <c r="AD353" s="531"/>
      <c r="AE353" s="2"/>
      <c r="AF353" s="169"/>
      <c r="AH353" s="115" t="b">
        <f t="shared" si="39"/>
        <v>0</v>
      </c>
      <c r="AI353" s="115" t="str">
        <f t="shared" si="40"/>
        <v/>
      </c>
      <c r="AJ353" s="115">
        <f t="shared" si="41"/>
        <v>0</v>
      </c>
      <c r="AK353" s="121" t="b">
        <f t="shared" si="42"/>
        <v>0</v>
      </c>
      <c r="AL353" s="122" t="str">
        <f t="shared" si="43"/>
        <v/>
      </c>
      <c r="AM353" s="121">
        <f t="shared" si="44"/>
        <v>0</v>
      </c>
      <c r="AN353" s="121" t="b">
        <f t="shared" si="45"/>
        <v>0</v>
      </c>
      <c r="AO353" s="121">
        <f t="shared" si="46"/>
        <v>0</v>
      </c>
      <c r="AQ353" s="518" t="s">
        <v>5096</v>
      </c>
      <c r="AR353" s="518"/>
      <c r="AS353" s="518">
        <f>IF(AS351=AS352,0,1)</f>
        <v>0</v>
      </c>
      <c r="AT353" s="518"/>
      <c r="AU353" s="518">
        <f>IF(AU351=AU352,0,1)</f>
        <v>0</v>
      </c>
      <c r="AV353" s="518"/>
      <c r="AW353" s="518">
        <f>IF(AW351=AW352,0,1)</f>
        <v>0</v>
      </c>
      <c r="AX353" s="518"/>
      <c r="AY353" s="23"/>
      <c r="AZ353" s="572">
        <f t="shared" si="47"/>
        <v>0</v>
      </c>
      <c r="BA353" s="572"/>
    </row>
    <row r="354" spans="1:53" s="38" customFormat="1" ht="15" customHeight="1">
      <c r="A354" s="18"/>
      <c r="B354" s="51"/>
      <c r="C354" s="48" t="s">
        <v>4998</v>
      </c>
      <c r="D354" s="635"/>
      <c r="E354" s="635"/>
      <c r="F354" s="635"/>
      <c r="G354" s="635"/>
      <c r="H354" s="635"/>
      <c r="I354" s="635"/>
      <c r="J354" s="635"/>
      <c r="K354" s="531"/>
      <c r="L354" s="531"/>
      <c r="M354" s="531"/>
      <c r="N354" s="531"/>
      <c r="O354" s="531"/>
      <c r="P354" s="531"/>
      <c r="Q354" s="531"/>
      <c r="R354" s="531"/>
      <c r="S354" s="531"/>
      <c r="T354" s="531"/>
      <c r="U354" s="531"/>
      <c r="V354" s="531"/>
      <c r="W354" s="531"/>
      <c r="X354" s="531"/>
      <c r="Y354" s="531"/>
      <c r="Z354" s="531"/>
      <c r="AA354" s="531"/>
      <c r="AB354" s="531"/>
      <c r="AC354" s="531"/>
      <c r="AD354" s="531"/>
      <c r="AE354" s="2"/>
      <c r="AF354" s="169"/>
      <c r="AH354" s="115" t="b">
        <f t="shared" si="39"/>
        <v>0</v>
      </c>
      <c r="AI354" s="115" t="str">
        <f t="shared" si="40"/>
        <v/>
      </c>
      <c r="AJ354" s="115">
        <f t="shared" si="41"/>
        <v>0</v>
      </c>
      <c r="AK354" s="121" t="b">
        <f t="shared" si="42"/>
        <v>0</v>
      </c>
      <c r="AL354" s="122" t="str">
        <f t="shared" si="43"/>
        <v/>
      </c>
      <c r="AM354" s="121">
        <f t="shared" si="44"/>
        <v>0</v>
      </c>
      <c r="AN354" s="121" t="b">
        <f t="shared" si="45"/>
        <v>0</v>
      </c>
      <c r="AO354" s="121">
        <f t="shared" si="46"/>
        <v>0</v>
      </c>
      <c r="AW354" s="586">
        <f>SUM(AS353:AX353)</f>
        <v>0</v>
      </c>
      <c r="AX354" s="586"/>
      <c r="AZ354" s="572">
        <f t="shared" si="47"/>
        <v>0</v>
      </c>
      <c r="BA354" s="572"/>
    </row>
    <row r="355" spans="1:53" s="38" customFormat="1" ht="15" customHeight="1">
      <c r="A355" s="18"/>
      <c r="B355" s="51"/>
      <c r="C355" s="48" t="s">
        <v>5000</v>
      </c>
      <c r="D355" s="635"/>
      <c r="E355" s="635"/>
      <c r="F355" s="635"/>
      <c r="G355" s="635"/>
      <c r="H355" s="635"/>
      <c r="I355" s="635"/>
      <c r="J355" s="635"/>
      <c r="K355" s="531"/>
      <c r="L355" s="531"/>
      <c r="M355" s="531"/>
      <c r="N355" s="531"/>
      <c r="O355" s="531"/>
      <c r="P355" s="531"/>
      <c r="Q355" s="531"/>
      <c r="R355" s="531"/>
      <c r="S355" s="531"/>
      <c r="T355" s="531"/>
      <c r="U355" s="531"/>
      <c r="V355" s="531"/>
      <c r="W355" s="531"/>
      <c r="X355" s="531"/>
      <c r="Y355" s="531"/>
      <c r="Z355" s="531"/>
      <c r="AA355" s="531"/>
      <c r="AB355" s="531"/>
      <c r="AC355" s="531"/>
      <c r="AD355" s="531"/>
      <c r="AE355" s="2"/>
      <c r="AF355" s="169"/>
      <c r="AH355" s="115" t="b">
        <f t="shared" si="39"/>
        <v>0</v>
      </c>
      <c r="AI355" s="115" t="str">
        <f t="shared" si="40"/>
        <v/>
      </c>
      <c r="AJ355" s="115">
        <f t="shared" si="41"/>
        <v>0</v>
      </c>
      <c r="AK355" s="121" t="b">
        <f t="shared" si="42"/>
        <v>0</v>
      </c>
      <c r="AL355" s="122" t="str">
        <f t="shared" si="43"/>
        <v/>
      </c>
      <c r="AM355" s="121">
        <f t="shared" si="44"/>
        <v>0</v>
      </c>
      <c r="AN355" s="121" t="b">
        <f t="shared" si="45"/>
        <v>0</v>
      </c>
      <c r="AO355" s="121">
        <f t="shared" si="46"/>
        <v>0</v>
      </c>
      <c r="AZ355" s="572">
        <f t="shared" si="47"/>
        <v>0</v>
      </c>
      <c r="BA355" s="572"/>
    </row>
    <row r="356" spans="1:53" s="38" customFormat="1" ht="15" customHeight="1">
      <c r="A356" s="18"/>
      <c r="B356" s="51"/>
      <c r="C356" s="48" t="s">
        <v>5002</v>
      </c>
      <c r="D356" s="635"/>
      <c r="E356" s="635"/>
      <c r="F356" s="635"/>
      <c r="G356" s="635"/>
      <c r="H356" s="635"/>
      <c r="I356" s="635"/>
      <c r="J356" s="635"/>
      <c r="K356" s="531"/>
      <c r="L356" s="531"/>
      <c r="M356" s="531"/>
      <c r="N356" s="531"/>
      <c r="O356" s="531"/>
      <c r="P356" s="531"/>
      <c r="Q356" s="531"/>
      <c r="R356" s="531"/>
      <c r="S356" s="531"/>
      <c r="T356" s="531"/>
      <c r="U356" s="531"/>
      <c r="V356" s="531"/>
      <c r="W356" s="531"/>
      <c r="X356" s="531"/>
      <c r="Y356" s="531"/>
      <c r="Z356" s="531"/>
      <c r="AA356" s="531"/>
      <c r="AB356" s="531"/>
      <c r="AC356" s="531"/>
      <c r="AD356" s="531"/>
      <c r="AE356" s="2"/>
      <c r="AF356" s="169"/>
      <c r="AH356" s="115" t="b">
        <f t="shared" si="39"/>
        <v>0</v>
      </c>
      <c r="AI356" s="115" t="str">
        <f t="shared" si="40"/>
        <v/>
      </c>
      <c r="AJ356" s="115">
        <f t="shared" si="41"/>
        <v>0</v>
      </c>
      <c r="AK356" s="121" t="b">
        <f t="shared" si="42"/>
        <v>0</v>
      </c>
      <c r="AL356" s="122" t="str">
        <f t="shared" si="43"/>
        <v/>
      </c>
      <c r="AM356" s="121">
        <f t="shared" si="44"/>
        <v>0</v>
      </c>
      <c r="AN356" s="121" t="b">
        <f t="shared" si="45"/>
        <v>0</v>
      </c>
      <c r="AO356" s="121">
        <f t="shared" si="46"/>
        <v>0</v>
      </c>
      <c r="AZ356" s="572">
        <f t="shared" si="47"/>
        <v>0</v>
      </c>
      <c r="BA356" s="572"/>
    </row>
    <row r="357" spans="1:53" s="38" customFormat="1" ht="15" customHeight="1">
      <c r="A357" s="18"/>
      <c r="B357" s="51"/>
      <c r="C357" s="48" t="s">
        <v>5004</v>
      </c>
      <c r="D357" s="635"/>
      <c r="E357" s="635"/>
      <c r="F357" s="635"/>
      <c r="G357" s="635"/>
      <c r="H357" s="635"/>
      <c r="I357" s="635"/>
      <c r="J357" s="635"/>
      <c r="K357" s="531"/>
      <c r="L357" s="531"/>
      <c r="M357" s="531"/>
      <c r="N357" s="531"/>
      <c r="O357" s="531"/>
      <c r="P357" s="531"/>
      <c r="Q357" s="531"/>
      <c r="R357" s="531"/>
      <c r="S357" s="531"/>
      <c r="T357" s="531"/>
      <c r="U357" s="531"/>
      <c r="V357" s="531"/>
      <c r="W357" s="531"/>
      <c r="X357" s="531"/>
      <c r="Y357" s="531"/>
      <c r="Z357" s="531"/>
      <c r="AA357" s="531"/>
      <c r="AB357" s="531"/>
      <c r="AC357" s="531"/>
      <c r="AD357" s="531"/>
      <c r="AE357" s="2"/>
      <c r="AF357" s="169"/>
      <c r="AH357" s="115" t="b">
        <f t="shared" si="39"/>
        <v>0</v>
      </c>
      <c r="AI357" s="115" t="str">
        <f t="shared" si="40"/>
        <v/>
      </c>
      <c r="AJ357" s="115">
        <f t="shared" si="41"/>
        <v>0</v>
      </c>
      <c r="AK357" s="121" t="b">
        <f t="shared" si="42"/>
        <v>0</v>
      </c>
      <c r="AL357" s="122" t="str">
        <f t="shared" si="43"/>
        <v/>
      </c>
      <c r="AM357" s="121">
        <f t="shared" si="44"/>
        <v>0</v>
      </c>
      <c r="AN357" s="121" t="b">
        <f t="shared" si="45"/>
        <v>0</v>
      </c>
      <c r="AO357" s="121">
        <f t="shared" si="46"/>
        <v>0</v>
      </c>
      <c r="AZ357" s="572">
        <f t="shared" si="47"/>
        <v>0</v>
      </c>
      <c r="BA357" s="572"/>
    </row>
    <row r="358" spans="1:53" s="38" customFormat="1" ht="15" customHeight="1">
      <c r="A358" s="18"/>
      <c r="B358" s="51"/>
      <c r="C358" s="48" t="s">
        <v>5006</v>
      </c>
      <c r="D358" s="635"/>
      <c r="E358" s="635"/>
      <c r="F358" s="635"/>
      <c r="G358" s="635"/>
      <c r="H358" s="635"/>
      <c r="I358" s="635"/>
      <c r="J358" s="635"/>
      <c r="K358" s="531"/>
      <c r="L358" s="531"/>
      <c r="M358" s="531"/>
      <c r="N358" s="531"/>
      <c r="O358" s="531"/>
      <c r="P358" s="531"/>
      <c r="Q358" s="531"/>
      <c r="R358" s="531"/>
      <c r="S358" s="531"/>
      <c r="T358" s="531"/>
      <c r="U358" s="531"/>
      <c r="V358" s="531"/>
      <c r="W358" s="531"/>
      <c r="X358" s="531"/>
      <c r="Y358" s="531"/>
      <c r="Z358" s="531"/>
      <c r="AA358" s="531"/>
      <c r="AB358" s="531"/>
      <c r="AC358" s="531"/>
      <c r="AD358" s="531"/>
      <c r="AE358" s="2"/>
      <c r="AF358" s="169"/>
      <c r="AH358" s="115" t="b">
        <f t="shared" si="39"/>
        <v>0</v>
      </c>
      <c r="AI358" s="115" t="str">
        <f t="shared" si="40"/>
        <v/>
      </c>
      <c r="AJ358" s="115">
        <f t="shared" si="41"/>
        <v>0</v>
      </c>
      <c r="AK358" s="121" t="b">
        <f t="shared" si="42"/>
        <v>0</v>
      </c>
      <c r="AL358" s="122" t="str">
        <f t="shared" si="43"/>
        <v/>
      </c>
      <c r="AM358" s="121">
        <f t="shared" si="44"/>
        <v>0</v>
      </c>
      <c r="AN358" s="121" t="b">
        <f t="shared" si="45"/>
        <v>0</v>
      </c>
      <c r="AO358" s="121">
        <f t="shared" si="46"/>
        <v>0</v>
      </c>
      <c r="AZ358" s="572">
        <f t="shared" si="47"/>
        <v>0</v>
      </c>
      <c r="BA358" s="572"/>
    </row>
    <row r="359" spans="1:53" s="38" customFormat="1" ht="15" customHeight="1">
      <c r="A359" s="18"/>
      <c r="B359" s="51"/>
      <c r="C359" s="48" t="s">
        <v>5008</v>
      </c>
      <c r="D359" s="635"/>
      <c r="E359" s="635"/>
      <c r="F359" s="635"/>
      <c r="G359" s="635"/>
      <c r="H359" s="635"/>
      <c r="I359" s="635"/>
      <c r="J359" s="635"/>
      <c r="K359" s="531"/>
      <c r="L359" s="531"/>
      <c r="M359" s="531"/>
      <c r="N359" s="531"/>
      <c r="O359" s="531"/>
      <c r="P359" s="531"/>
      <c r="Q359" s="531"/>
      <c r="R359" s="531"/>
      <c r="S359" s="531"/>
      <c r="T359" s="531"/>
      <c r="U359" s="531"/>
      <c r="V359" s="531"/>
      <c r="W359" s="531"/>
      <c r="X359" s="531"/>
      <c r="Y359" s="531"/>
      <c r="Z359" s="531"/>
      <c r="AA359" s="531"/>
      <c r="AB359" s="531"/>
      <c r="AC359" s="531"/>
      <c r="AD359" s="531"/>
      <c r="AE359" s="2"/>
      <c r="AF359" s="169"/>
      <c r="AH359" s="115" t="b">
        <f t="shared" si="39"/>
        <v>0</v>
      </c>
      <c r="AI359" s="115" t="str">
        <f t="shared" si="40"/>
        <v/>
      </c>
      <c r="AJ359" s="115">
        <f t="shared" si="41"/>
        <v>0</v>
      </c>
      <c r="AK359" s="121" t="b">
        <f t="shared" si="42"/>
        <v>0</v>
      </c>
      <c r="AL359" s="122" t="str">
        <f t="shared" si="43"/>
        <v/>
      </c>
      <c r="AM359" s="121">
        <f t="shared" si="44"/>
        <v>0</v>
      </c>
      <c r="AN359" s="121" t="b">
        <f t="shared" si="45"/>
        <v>0</v>
      </c>
      <c r="AO359" s="121">
        <f t="shared" si="46"/>
        <v>0</v>
      </c>
      <c r="AZ359" s="572">
        <f t="shared" si="47"/>
        <v>0</v>
      </c>
      <c r="BA359" s="572"/>
    </row>
    <row r="360" spans="1:53" s="38" customFormat="1" ht="15" customHeight="1">
      <c r="A360" s="18"/>
      <c r="B360" s="51"/>
      <c r="C360" s="48" t="s">
        <v>5009</v>
      </c>
      <c r="D360" s="635"/>
      <c r="E360" s="635"/>
      <c r="F360" s="635"/>
      <c r="G360" s="635"/>
      <c r="H360" s="635"/>
      <c r="I360" s="635"/>
      <c r="J360" s="635"/>
      <c r="K360" s="531"/>
      <c r="L360" s="531"/>
      <c r="M360" s="531"/>
      <c r="N360" s="531"/>
      <c r="O360" s="531"/>
      <c r="P360" s="531"/>
      <c r="Q360" s="531"/>
      <c r="R360" s="531"/>
      <c r="S360" s="531"/>
      <c r="T360" s="531"/>
      <c r="U360" s="531"/>
      <c r="V360" s="531"/>
      <c r="W360" s="531"/>
      <c r="X360" s="531"/>
      <c r="Y360" s="531"/>
      <c r="Z360" s="531"/>
      <c r="AA360" s="531"/>
      <c r="AB360" s="531"/>
      <c r="AC360" s="531"/>
      <c r="AD360" s="531"/>
      <c r="AE360" s="2"/>
      <c r="AF360" s="169"/>
      <c r="AH360" s="115" t="b">
        <f t="shared" si="39"/>
        <v>0</v>
      </c>
      <c r="AI360" s="115" t="str">
        <f t="shared" si="40"/>
        <v/>
      </c>
      <c r="AJ360" s="115">
        <f t="shared" si="41"/>
        <v>0</v>
      </c>
      <c r="AK360" s="121" t="b">
        <f t="shared" si="42"/>
        <v>0</v>
      </c>
      <c r="AL360" s="122" t="str">
        <f t="shared" si="43"/>
        <v/>
      </c>
      <c r="AM360" s="121">
        <f t="shared" si="44"/>
        <v>0</v>
      </c>
      <c r="AN360" s="121" t="b">
        <f t="shared" si="45"/>
        <v>0</v>
      </c>
      <c r="AO360" s="121">
        <f t="shared" si="46"/>
        <v>0</v>
      </c>
      <c r="AZ360" s="572">
        <f t="shared" si="47"/>
        <v>0</v>
      </c>
      <c r="BA360" s="572"/>
    </row>
    <row r="361" spans="1:53" s="38" customFormat="1" ht="15" customHeight="1">
      <c r="A361" s="18"/>
      <c r="B361" s="51"/>
      <c r="C361" s="48" t="s">
        <v>5011</v>
      </c>
      <c r="D361" s="635"/>
      <c r="E361" s="635"/>
      <c r="F361" s="635"/>
      <c r="G361" s="635"/>
      <c r="H361" s="635"/>
      <c r="I361" s="635"/>
      <c r="J361" s="635"/>
      <c r="K361" s="531"/>
      <c r="L361" s="531"/>
      <c r="M361" s="531"/>
      <c r="N361" s="531"/>
      <c r="O361" s="531"/>
      <c r="P361" s="531"/>
      <c r="Q361" s="531"/>
      <c r="R361" s="531"/>
      <c r="S361" s="531"/>
      <c r="T361" s="531"/>
      <c r="U361" s="531"/>
      <c r="V361" s="531"/>
      <c r="W361" s="531"/>
      <c r="X361" s="531"/>
      <c r="Y361" s="531"/>
      <c r="Z361" s="531"/>
      <c r="AA361" s="531"/>
      <c r="AB361" s="531"/>
      <c r="AC361" s="531"/>
      <c r="AD361" s="531"/>
      <c r="AE361" s="2"/>
      <c r="AF361" s="169"/>
      <c r="AH361" s="115" t="b">
        <f t="shared" si="39"/>
        <v>0</v>
      </c>
      <c r="AI361" s="115" t="str">
        <f t="shared" si="40"/>
        <v/>
      </c>
      <c r="AJ361" s="115">
        <f t="shared" si="41"/>
        <v>0</v>
      </c>
      <c r="AK361" s="121" t="b">
        <f t="shared" si="42"/>
        <v>0</v>
      </c>
      <c r="AL361" s="122" t="str">
        <f t="shared" si="43"/>
        <v/>
      </c>
      <c r="AM361" s="121">
        <f t="shared" si="44"/>
        <v>0</v>
      </c>
      <c r="AN361" s="121" t="b">
        <f t="shared" si="45"/>
        <v>0</v>
      </c>
      <c r="AO361" s="121">
        <f t="shared" si="46"/>
        <v>0</v>
      </c>
      <c r="AZ361" s="572">
        <f t="shared" si="47"/>
        <v>0</v>
      </c>
      <c r="BA361" s="572"/>
    </row>
    <row r="362" spans="1:53" s="38" customFormat="1" ht="15" customHeight="1">
      <c r="A362" s="18"/>
      <c r="B362" s="51"/>
      <c r="C362" s="48" t="s">
        <v>5012</v>
      </c>
      <c r="D362" s="635"/>
      <c r="E362" s="635"/>
      <c r="F362" s="635"/>
      <c r="G362" s="635"/>
      <c r="H362" s="635"/>
      <c r="I362" s="635"/>
      <c r="J362" s="635"/>
      <c r="K362" s="531"/>
      <c r="L362" s="531"/>
      <c r="M362" s="531"/>
      <c r="N362" s="531"/>
      <c r="O362" s="531"/>
      <c r="P362" s="531"/>
      <c r="Q362" s="531"/>
      <c r="R362" s="531"/>
      <c r="S362" s="531"/>
      <c r="T362" s="531"/>
      <c r="U362" s="531"/>
      <c r="V362" s="531"/>
      <c r="W362" s="531"/>
      <c r="X362" s="531"/>
      <c r="Y362" s="531"/>
      <c r="Z362" s="531"/>
      <c r="AA362" s="531"/>
      <c r="AB362" s="531"/>
      <c r="AC362" s="531"/>
      <c r="AD362" s="531"/>
      <c r="AE362" s="2"/>
      <c r="AF362" s="169"/>
      <c r="AH362" s="115" t="b">
        <f t="shared" si="39"/>
        <v>0</v>
      </c>
      <c r="AI362" s="115" t="str">
        <f t="shared" si="40"/>
        <v/>
      </c>
      <c r="AJ362" s="115">
        <f t="shared" si="41"/>
        <v>0</v>
      </c>
      <c r="AK362" s="121" t="b">
        <f t="shared" si="42"/>
        <v>0</v>
      </c>
      <c r="AL362" s="122" t="str">
        <f t="shared" si="43"/>
        <v/>
      </c>
      <c r="AM362" s="121">
        <f t="shared" si="44"/>
        <v>0</v>
      </c>
      <c r="AN362" s="121" t="b">
        <f t="shared" si="45"/>
        <v>0</v>
      </c>
      <c r="AO362" s="121">
        <f t="shared" si="46"/>
        <v>0</v>
      </c>
      <c r="AZ362" s="572">
        <f t="shared" si="47"/>
        <v>0</v>
      </c>
      <c r="BA362" s="572"/>
    </row>
    <row r="363" spans="1:53" s="38" customFormat="1" ht="15" customHeight="1">
      <c r="A363" s="18"/>
      <c r="B363" s="51"/>
      <c r="C363" s="48" t="s">
        <v>5013</v>
      </c>
      <c r="D363" s="635"/>
      <c r="E363" s="635"/>
      <c r="F363" s="635"/>
      <c r="G363" s="635"/>
      <c r="H363" s="635"/>
      <c r="I363" s="635"/>
      <c r="J363" s="635"/>
      <c r="K363" s="531"/>
      <c r="L363" s="531"/>
      <c r="M363" s="531"/>
      <c r="N363" s="531"/>
      <c r="O363" s="531"/>
      <c r="P363" s="531"/>
      <c r="Q363" s="531"/>
      <c r="R363" s="531"/>
      <c r="S363" s="531"/>
      <c r="T363" s="531"/>
      <c r="U363" s="531"/>
      <c r="V363" s="531"/>
      <c r="W363" s="531"/>
      <c r="X363" s="531"/>
      <c r="Y363" s="531"/>
      <c r="Z363" s="531"/>
      <c r="AA363" s="531"/>
      <c r="AB363" s="531"/>
      <c r="AC363" s="531"/>
      <c r="AD363" s="531"/>
      <c r="AE363" s="2"/>
      <c r="AF363" s="169"/>
      <c r="AH363" s="115" t="b">
        <f t="shared" si="39"/>
        <v>0</v>
      </c>
      <c r="AI363" s="115" t="str">
        <f t="shared" si="40"/>
        <v/>
      </c>
      <c r="AJ363" s="115">
        <f t="shared" si="41"/>
        <v>0</v>
      </c>
      <c r="AK363" s="121" t="b">
        <f t="shared" si="42"/>
        <v>0</v>
      </c>
      <c r="AL363" s="122" t="str">
        <f t="shared" si="43"/>
        <v/>
      </c>
      <c r="AM363" s="121">
        <f t="shared" si="44"/>
        <v>0</v>
      </c>
      <c r="AN363" s="121" t="b">
        <f t="shared" si="45"/>
        <v>0</v>
      </c>
      <c r="AO363" s="121">
        <f t="shared" si="46"/>
        <v>0</v>
      </c>
      <c r="AZ363" s="572">
        <f t="shared" si="47"/>
        <v>0</v>
      </c>
      <c r="BA363" s="572"/>
    </row>
    <row r="364" spans="1:53" s="38" customFormat="1" ht="15" customHeight="1">
      <c r="A364" s="18"/>
      <c r="B364" s="51"/>
      <c r="C364" s="48" t="s">
        <v>5014</v>
      </c>
      <c r="D364" s="635"/>
      <c r="E364" s="635"/>
      <c r="F364" s="635"/>
      <c r="G364" s="635"/>
      <c r="H364" s="635"/>
      <c r="I364" s="635"/>
      <c r="J364" s="635"/>
      <c r="K364" s="531"/>
      <c r="L364" s="531"/>
      <c r="M364" s="531"/>
      <c r="N364" s="531"/>
      <c r="O364" s="531"/>
      <c r="P364" s="531"/>
      <c r="Q364" s="531"/>
      <c r="R364" s="531"/>
      <c r="S364" s="531"/>
      <c r="T364" s="531"/>
      <c r="U364" s="531"/>
      <c r="V364" s="531"/>
      <c r="W364" s="531"/>
      <c r="X364" s="531"/>
      <c r="Y364" s="531"/>
      <c r="Z364" s="531"/>
      <c r="AA364" s="531"/>
      <c r="AB364" s="531"/>
      <c r="AC364" s="531"/>
      <c r="AD364" s="531"/>
      <c r="AE364" s="2"/>
      <c r="AF364" s="169"/>
      <c r="AH364" s="115" t="b">
        <f t="shared" si="39"/>
        <v>0</v>
      </c>
      <c r="AI364" s="115" t="str">
        <f t="shared" si="40"/>
        <v/>
      </c>
      <c r="AJ364" s="115">
        <f t="shared" si="41"/>
        <v>0</v>
      </c>
      <c r="AK364" s="121" t="b">
        <f t="shared" si="42"/>
        <v>0</v>
      </c>
      <c r="AL364" s="122" t="str">
        <f t="shared" si="43"/>
        <v/>
      </c>
      <c r="AM364" s="121">
        <f t="shared" si="44"/>
        <v>0</v>
      </c>
      <c r="AN364" s="121" t="b">
        <f t="shared" si="45"/>
        <v>0</v>
      </c>
      <c r="AO364" s="121">
        <f t="shared" si="46"/>
        <v>0</v>
      </c>
      <c r="AZ364" s="572">
        <f t="shared" si="47"/>
        <v>0</v>
      </c>
      <c r="BA364" s="572"/>
    </row>
    <row r="365" spans="1:53" s="38" customFormat="1" ht="15" customHeight="1">
      <c r="A365" s="18"/>
      <c r="B365" s="51"/>
      <c r="C365" s="48" t="s">
        <v>5015</v>
      </c>
      <c r="D365" s="635"/>
      <c r="E365" s="635"/>
      <c r="F365" s="635"/>
      <c r="G365" s="635"/>
      <c r="H365" s="635"/>
      <c r="I365" s="635"/>
      <c r="J365" s="635"/>
      <c r="K365" s="531"/>
      <c r="L365" s="531"/>
      <c r="M365" s="531"/>
      <c r="N365" s="531"/>
      <c r="O365" s="531"/>
      <c r="P365" s="531"/>
      <c r="Q365" s="531"/>
      <c r="R365" s="531"/>
      <c r="S365" s="531"/>
      <c r="T365" s="531"/>
      <c r="U365" s="531"/>
      <c r="V365" s="531"/>
      <c r="W365" s="531"/>
      <c r="X365" s="531"/>
      <c r="Y365" s="531"/>
      <c r="Z365" s="531"/>
      <c r="AA365" s="531"/>
      <c r="AB365" s="531"/>
      <c r="AC365" s="531"/>
      <c r="AD365" s="531"/>
      <c r="AE365" s="2"/>
      <c r="AF365" s="169"/>
      <c r="AH365" s="115" t="b">
        <f t="shared" si="39"/>
        <v>0</v>
      </c>
      <c r="AI365" s="115" t="str">
        <f t="shared" si="40"/>
        <v/>
      </c>
      <c r="AJ365" s="115">
        <f t="shared" si="41"/>
        <v>0</v>
      </c>
      <c r="AK365" s="121" t="b">
        <f t="shared" si="42"/>
        <v>0</v>
      </c>
      <c r="AL365" s="122" t="str">
        <f t="shared" si="43"/>
        <v/>
      </c>
      <c r="AM365" s="121">
        <f t="shared" si="44"/>
        <v>0</v>
      </c>
      <c r="AN365" s="121" t="b">
        <f t="shared" si="45"/>
        <v>0</v>
      </c>
      <c r="AO365" s="121">
        <f t="shared" si="46"/>
        <v>0</v>
      </c>
      <c r="AZ365" s="572">
        <f t="shared" si="47"/>
        <v>0</v>
      </c>
      <c r="BA365" s="572"/>
    </row>
    <row r="366" spans="1:53" s="38" customFormat="1" ht="15" customHeight="1">
      <c r="A366" s="18"/>
      <c r="B366" s="51"/>
      <c r="C366" s="48" t="s">
        <v>5016</v>
      </c>
      <c r="D366" s="635"/>
      <c r="E366" s="635"/>
      <c r="F366" s="635"/>
      <c r="G366" s="635"/>
      <c r="H366" s="635"/>
      <c r="I366" s="635"/>
      <c r="J366" s="635"/>
      <c r="K366" s="531"/>
      <c r="L366" s="531"/>
      <c r="M366" s="531"/>
      <c r="N366" s="531"/>
      <c r="O366" s="531"/>
      <c r="P366" s="531"/>
      <c r="Q366" s="531"/>
      <c r="R366" s="531"/>
      <c r="S366" s="531"/>
      <c r="T366" s="531"/>
      <c r="U366" s="531"/>
      <c r="V366" s="531"/>
      <c r="W366" s="531"/>
      <c r="X366" s="531"/>
      <c r="Y366" s="531"/>
      <c r="Z366" s="531"/>
      <c r="AA366" s="531"/>
      <c r="AB366" s="531"/>
      <c r="AC366" s="531"/>
      <c r="AD366" s="531"/>
      <c r="AE366" s="2"/>
      <c r="AF366" s="169"/>
      <c r="AH366" s="115" t="b">
        <f t="shared" si="39"/>
        <v>0</v>
      </c>
      <c r="AI366" s="115" t="str">
        <f t="shared" si="40"/>
        <v/>
      </c>
      <c r="AJ366" s="115">
        <f t="shared" si="41"/>
        <v>0</v>
      </c>
      <c r="AK366" s="121" t="b">
        <f t="shared" si="42"/>
        <v>0</v>
      </c>
      <c r="AL366" s="122" t="str">
        <f t="shared" si="43"/>
        <v/>
      </c>
      <c r="AM366" s="121">
        <f t="shared" si="44"/>
        <v>0</v>
      </c>
      <c r="AN366" s="121" t="b">
        <f t="shared" si="45"/>
        <v>0</v>
      </c>
      <c r="AO366" s="121">
        <f t="shared" si="46"/>
        <v>0</v>
      </c>
      <c r="AZ366" s="572">
        <f t="shared" si="47"/>
        <v>0</v>
      </c>
      <c r="BA366" s="572"/>
    </row>
    <row r="367" spans="1:53" s="38" customFormat="1" ht="15" customHeight="1">
      <c r="A367" s="18"/>
      <c r="B367" s="51"/>
      <c r="C367" s="48" t="s">
        <v>5017</v>
      </c>
      <c r="D367" s="635"/>
      <c r="E367" s="635"/>
      <c r="F367" s="635"/>
      <c r="G367" s="635"/>
      <c r="H367" s="635"/>
      <c r="I367" s="635"/>
      <c r="J367" s="635"/>
      <c r="K367" s="531"/>
      <c r="L367" s="531"/>
      <c r="M367" s="531"/>
      <c r="N367" s="531"/>
      <c r="O367" s="531"/>
      <c r="P367" s="531"/>
      <c r="Q367" s="531"/>
      <c r="R367" s="531"/>
      <c r="S367" s="531"/>
      <c r="T367" s="531"/>
      <c r="U367" s="531"/>
      <c r="V367" s="531"/>
      <c r="W367" s="531"/>
      <c r="X367" s="531"/>
      <c r="Y367" s="531"/>
      <c r="Z367" s="531"/>
      <c r="AA367" s="531"/>
      <c r="AB367" s="531"/>
      <c r="AC367" s="531"/>
      <c r="AD367" s="531"/>
      <c r="AE367" s="2"/>
      <c r="AF367" s="169"/>
      <c r="AH367" s="115" t="b">
        <f t="shared" si="39"/>
        <v>0</v>
      </c>
      <c r="AI367" s="115" t="str">
        <f t="shared" si="40"/>
        <v/>
      </c>
      <c r="AJ367" s="115">
        <f t="shared" si="41"/>
        <v>0</v>
      </c>
      <c r="AK367" s="121" t="b">
        <f t="shared" si="42"/>
        <v>0</v>
      </c>
      <c r="AL367" s="122" t="str">
        <f t="shared" si="43"/>
        <v/>
      </c>
      <c r="AM367" s="121">
        <f t="shared" si="44"/>
        <v>0</v>
      </c>
      <c r="AN367" s="121" t="b">
        <f t="shared" si="45"/>
        <v>0</v>
      </c>
      <c r="AO367" s="121">
        <f t="shared" si="46"/>
        <v>0</v>
      </c>
      <c r="AZ367" s="572">
        <f t="shared" si="47"/>
        <v>0</v>
      </c>
      <c r="BA367" s="572"/>
    </row>
    <row r="368" spans="1:53" s="38" customFormat="1" ht="15" customHeight="1">
      <c r="A368" s="18"/>
      <c r="B368" s="51"/>
      <c r="C368" s="48" t="s">
        <v>5018</v>
      </c>
      <c r="D368" s="635"/>
      <c r="E368" s="635"/>
      <c r="F368" s="635"/>
      <c r="G368" s="635"/>
      <c r="H368" s="635"/>
      <c r="I368" s="635"/>
      <c r="J368" s="635"/>
      <c r="K368" s="531"/>
      <c r="L368" s="531"/>
      <c r="M368" s="531"/>
      <c r="N368" s="531"/>
      <c r="O368" s="531"/>
      <c r="P368" s="531"/>
      <c r="Q368" s="531"/>
      <c r="R368" s="531"/>
      <c r="S368" s="531"/>
      <c r="T368" s="531"/>
      <c r="U368" s="531"/>
      <c r="V368" s="531"/>
      <c r="W368" s="531"/>
      <c r="X368" s="531"/>
      <c r="Y368" s="531"/>
      <c r="Z368" s="531"/>
      <c r="AA368" s="531"/>
      <c r="AB368" s="531"/>
      <c r="AC368" s="531"/>
      <c r="AD368" s="531"/>
      <c r="AE368" s="2"/>
      <c r="AF368" s="169"/>
      <c r="AH368" s="115" t="b">
        <f t="shared" si="39"/>
        <v>0</v>
      </c>
      <c r="AI368" s="115" t="str">
        <f t="shared" si="40"/>
        <v/>
      </c>
      <c r="AJ368" s="115">
        <f t="shared" si="41"/>
        <v>0</v>
      </c>
      <c r="AK368" s="121" t="b">
        <f t="shared" si="42"/>
        <v>0</v>
      </c>
      <c r="AL368" s="122" t="str">
        <f t="shared" si="43"/>
        <v/>
      </c>
      <c r="AM368" s="121">
        <f t="shared" si="44"/>
        <v>0</v>
      </c>
      <c r="AN368" s="121" t="b">
        <f t="shared" si="45"/>
        <v>0</v>
      </c>
      <c r="AO368" s="121">
        <f t="shared" si="46"/>
        <v>0</v>
      </c>
      <c r="AZ368" s="572">
        <f t="shared" si="47"/>
        <v>0</v>
      </c>
      <c r="BA368" s="572"/>
    </row>
    <row r="369" spans="1:53" s="38" customFormat="1" ht="15" customHeight="1">
      <c r="A369" s="18"/>
      <c r="B369" s="51"/>
      <c r="C369" s="48" t="s">
        <v>5019</v>
      </c>
      <c r="D369" s="635"/>
      <c r="E369" s="635"/>
      <c r="F369" s="635"/>
      <c r="G369" s="635"/>
      <c r="H369" s="635"/>
      <c r="I369" s="635"/>
      <c r="J369" s="635"/>
      <c r="K369" s="531"/>
      <c r="L369" s="531"/>
      <c r="M369" s="531"/>
      <c r="N369" s="531"/>
      <c r="O369" s="531"/>
      <c r="P369" s="531"/>
      <c r="Q369" s="531"/>
      <c r="R369" s="531"/>
      <c r="S369" s="531"/>
      <c r="T369" s="531"/>
      <c r="U369" s="531"/>
      <c r="V369" s="531"/>
      <c r="W369" s="531"/>
      <c r="X369" s="531"/>
      <c r="Y369" s="531"/>
      <c r="Z369" s="531"/>
      <c r="AA369" s="531"/>
      <c r="AB369" s="531"/>
      <c r="AC369" s="531"/>
      <c r="AD369" s="531"/>
      <c r="AE369" s="2"/>
      <c r="AF369" s="169"/>
      <c r="AH369" s="115" t="b">
        <f t="shared" si="39"/>
        <v>0</v>
      </c>
      <c r="AI369" s="115" t="str">
        <f t="shared" si="40"/>
        <v/>
      </c>
      <c r="AJ369" s="115">
        <f t="shared" si="41"/>
        <v>0</v>
      </c>
      <c r="AK369" s="121" t="b">
        <f t="shared" si="42"/>
        <v>0</v>
      </c>
      <c r="AL369" s="122" t="str">
        <f t="shared" si="43"/>
        <v/>
      </c>
      <c r="AM369" s="121">
        <f t="shared" si="44"/>
        <v>0</v>
      </c>
      <c r="AN369" s="121" t="b">
        <f t="shared" si="45"/>
        <v>0</v>
      </c>
      <c r="AO369" s="121">
        <f t="shared" si="46"/>
        <v>0</v>
      </c>
      <c r="AZ369" s="572">
        <f t="shared" si="47"/>
        <v>0</v>
      </c>
      <c r="BA369" s="572"/>
    </row>
    <row r="370" spans="1:53" s="38" customFormat="1" ht="15" customHeight="1">
      <c r="A370" s="18"/>
      <c r="B370" s="51"/>
      <c r="C370" s="48" t="s">
        <v>5020</v>
      </c>
      <c r="D370" s="635"/>
      <c r="E370" s="635"/>
      <c r="F370" s="635"/>
      <c r="G370" s="635"/>
      <c r="H370" s="635"/>
      <c r="I370" s="635"/>
      <c r="J370" s="635"/>
      <c r="K370" s="531"/>
      <c r="L370" s="531"/>
      <c r="M370" s="531"/>
      <c r="N370" s="531"/>
      <c r="O370" s="531"/>
      <c r="P370" s="531"/>
      <c r="Q370" s="531"/>
      <c r="R370" s="531"/>
      <c r="S370" s="531"/>
      <c r="T370" s="531"/>
      <c r="U370" s="531"/>
      <c r="V370" s="531"/>
      <c r="W370" s="531"/>
      <c r="X370" s="531"/>
      <c r="Y370" s="531"/>
      <c r="Z370" s="531"/>
      <c r="AA370" s="531"/>
      <c r="AB370" s="531"/>
      <c r="AC370" s="531"/>
      <c r="AD370" s="531"/>
      <c r="AE370" s="2"/>
      <c r="AF370" s="169"/>
      <c r="AH370" s="115" t="b">
        <f t="shared" si="39"/>
        <v>0</v>
      </c>
      <c r="AI370" s="115" t="str">
        <f t="shared" si="40"/>
        <v/>
      </c>
      <c r="AJ370" s="115">
        <f t="shared" si="41"/>
        <v>0</v>
      </c>
      <c r="AK370" s="121" t="b">
        <f t="shared" si="42"/>
        <v>0</v>
      </c>
      <c r="AL370" s="122" t="str">
        <f t="shared" si="43"/>
        <v/>
      </c>
      <c r="AM370" s="121">
        <f t="shared" si="44"/>
        <v>0</v>
      </c>
      <c r="AN370" s="121" t="b">
        <f t="shared" si="45"/>
        <v>0</v>
      </c>
      <c r="AO370" s="121">
        <f t="shared" si="46"/>
        <v>0</v>
      </c>
      <c r="AZ370" s="572">
        <f t="shared" si="47"/>
        <v>0</v>
      </c>
      <c r="BA370" s="572"/>
    </row>
    <row r="371" spans="1:53" s="38" customFormat="1" ht="15" customHeight="1">
      <c r="A371" s="18"/>
      <c r="B371" s="51"/>
      <c r="C371" s="48" t="s">
        <v>5021</v>
      </c>
      <c r="D371" s="635"/>
      <c r="E371" s="635"/>
      <c r="F371" s="635"/>
      <c r="G371" s="635"/>
      <c r="H371" s="635"/>
      <c r="I371" s="635"/>
      <c r="J371" s="635"/>
      <c r="K371" s="531"/>
      <c r="L371" s="531"/>
      <c r="M371" s="531"/>
      <c r="N371" s="531"/>
      <c r="O371" s="531"/>
      <c r="P371" s="531"/>
      <c r="Q371" s="531"/>
      <c r="R371" s="531"/>
      <c r="S371" s="531"/>
      <c r="T371" s="531"/>
      <c r="U371" s="531"/>
      <c r="V371" s="531"/>
      <c r="W371" s="531"/>
      <c r="X371" s="531"/>
      <c r="Y371" s="531"/>
      <c r="Z371" s="531"/>
      <c r="AA371" s="531"/>
      <c r="AB371" s="531"/>
      <c r="AC371" s="531"/>
      <c r="AD371" s="531"/>
      <c r="AE371" s="2"/>
      <c r="AF371" s="169"/>
      <c r="AH371" s="115" t="b">
        <f t="shared" si="39"/>
        <v>0</v>
      </c>
      <c r="AI371" s="115" t="str">
        <f t="shared" si="40"/>
        <v/>
      </c>
      <c r="AJ371" s="115">
        <f t="shared" si="41"/>
        <v>0</v>
      </c>
      <c r="AK371" s="121" t="b">
        <f t="shared" si="42"/>
        <v>0</v>
      </c>
      <c r="AL371" s="122" t="str">
        <f t="shared" si="43"/>
        <v/>
      </c>
      <c r="AM371" s="121">
        <f t="shared" si="44"/>
        <v>0</v>
      </c>
      <c r="AN371" s="121" t="b">
        <f t="shared" si="45"/>
        <v>0</v>
      </c>
      <c r="AO371" s="121">
        <f t="shared" si="46"/>
        <v>0</v>
      </c>
      <c r="AZ371" s="572">
        <f t="shared" si="47"/>
        <v>0</v>
      </c>
      <c r="BA371" s="572"/>
    </row>
    <row r="372" spans="1:53" s="38" customFormat="1" ht="15" customHeight="1">
      <c r="A372" s="18"/>
      <c r="B372" s="51"/>
      <c r="C372" s="48" t="s">
        <v>5022</v>
      </c>
      <c r="D372" s="635"/>
      <c r="E372" s="635"/>
      <c r="F372" s="635"/>
      <c r="G372" s="635"/>
      <c r="H372" s="635"/>
      <c r="I372" s="635"/>
      <c r="J372" s="635"/>
      <c r="K372" s="531"/>
      <c r="L372" s="531"/>
      <c r="M372" s="531"/>
      <c r="N372" s="531"/>
      <c r="O372" s="531"/>
      <c r="P372" s="531"/>
      <c r="Q372" s="531"/>
      <c r="R372" s="531"/>
      <c r="S372" s="531"/>
      <c r="T372" s="531"/>
      <c r="U372" s="531"/>
      <c r="V372" s="531"/>
      <c r="W372" s="531"/>
      <c r="X372" s="531"/>
      <c r="Y372" s="531"/>
      <c r="Z372" s="531"/>
      <c r="AA372" s="531"/>
      <c r="AB372" s="531"/>
      <c r="AC372" s="531"/>
      <c r="AD372" s="531"/>
      <c r="AE372" s="2"/>
      <c r="AF372" s="169"/>
      <c r="AH372" s="115" t="b">
        <f t="shared" si="39"/>
        <v>0</v>
      </c>
      <c r="AI372" s="115" t="str">
        <f t="shared" si="40"/>
        <v/>
      </c>
      <c r="AJ372" s="115">
        <f t="shared" si="41"/>
        <v>0</v>
      </c>
      <c r="AK372" s="121" t="b">
        <f t="shared" si="42"/>
        <v>0</v>
      </c>
      <c r="AL372" s="122" t="str">
        <f t="shared" si="43"/>
        <v/>
      </c>
      <c r="AM372" s="121">
        <f t="shared" si="44"/>
        <v>0</v>
      </c>
      <c r="AN372" s="121" t="b">
        <f t="shared" si="45"/>
        <v>0</v>
      </c>
      <c r="AO372" s="121">
        <f t="shared" si="46"/>
        <v>0</v>
      </c>
      <c r="AZ372" s="572">
        <f t="shared" si="47"/>
        <v>0</v>
      </c>
      <c r="BA372" s="572"/>
    </row>
    <row r="373" spans="1:53" s="38" customFormat="1" ht="15" customHeight="1">
      <c r="A373" s="18"/>
      <c r="B373" s="51"/>
      <c r="C373" s="48" t="s">
        <v>5023</v>
      </c>
      <c r="D373" s="635"/>
      <c r="E373" s="635"/>
      <c r="F373" s="635"/>
      <c r="G373" s="635"/>
      <c r="H373" s="635"/>
      <c r="I373" s="635"/>
      <c r="J373" s="635"/>
      <c r="K373" s="531"/>
      <c r="L373" s="531"/>
      <c r="M373" s="531"/>
      <c r="N373" s="531"/>
      <c r="O373" s="531"/>
      <c r="P373" s="531"/>
      <c r="Q373" s="531"/>
      <c r="R373" s="531"/>
      <c r="S373" s="531"/>
      <c r="T373" s="531"/>
      <c r="U373" s="531"/>
      <c r="V373" s="531"/>
      <c r="W373" s="531"/>
      <c r="X373" s="531"/>
      <c r="Y373" s="531"/>
      <c r="Z373" s="531"/>
      <c r="AA373" s="531"/>
      <c r="AB373" s="531"/>
      <c r="AC373" s="531"/>
      <c r="AD373" s="531"/>
      <c r="AE373" s="2"/>
      <c r="AF373" s="169"/>
      <c r="AH373" s="115" t="b">
        <f t="shared" si="39"/>
        <v>0</v>
      </c>
      <c r="AI373" s="115" t="str">
        <f t="shared" si="40"/>
        <v/>
      </c>
      <c r="AJ373" s="115">
        <f t="shared" si="41"/>
        <v>0</v>
      </c>
      <c r="AK373" s="121" t="b">
        <f t="shared" si="42"/>
        <v>0</v>
      </c>
      <c r="AL373" s="122" t="str">
        <f t="shared" si="43"/>
        <v/>
      </c>
      <c r="AM373" s="121">
        <f t="shared" si="44"/>
        <v>0</v>
      </c>
      <c r="AN373" s="121" t="b">
        <f t="shared" si="45"/>
        <v>0</v>
      </c>
      <c r="AO373" s="121">
        <f t="shared" si="46"/>
        <v>0</v>
      </c>
      <c r="AZ373" s="572">
        <f t="shared" si="47"/>
        <v>0</v>
      </c>
      <c r="BA373" s="572"/>
    </row>
    <row r="374" spans="1:53" s="38" customFormat="1" ht="15" customHeight="1">
      <c r="A374" s="18"/>
      <c r="B374" s="51"/>
      <c r="C374" s="48" t="s">
        <v>5024</v>
      </c>
      <c r="D374" s="635"/>
      <c r="E374" s="635"/>
      <c r="F374" s="635"/>
      <c r="G374" s="635"/>
      <c r="H374" s="635"/>
      <c r="I374" s="635"/>
      <c r="J374" s="635"/>
      <c r="K374" s="531"/>
      <c r="L374" s="531"/>
      <c r="M374" s="531"/>
      <c r="N374" s="531"/>
      <c r="O374" s="531"/>
      <c r="P374" s="531"/>
      <c r="Q374" s="531"/>
      <c r="R374" s="531"/>
      <c r="S374" s="531"/>
      <c r="T374" s="531"/>
      <c r="U374" s="531"/>
      <c r="V374" s="531"/>
      <c r="W374" s="531"/>
      <c r="X374" s="531"/>
      <c r="Y374" s="531"/>
      <c r="Z374" s="531"/>
      <c r="AA374" s="531"/>
      <c r="AB374" s="531"/>
      <c r="AC374" s="531"/>
      <c r="AD374" s="531"/>
      <c r="AE374" s="2"/>
      <c r="AF374" s="169"/>
      <c r="AH374" s="115" t="b">
        <f t="shared" si="39"/>
        <v>0</v>
      </c>
      <c r="AI374" s="115" t="str">
        <f t="shared" si="40"/>
        <v/>
      </c>
      <c r="AJ374" s="115">
        <f t="shared" si="41"/>
        <v>0</v>
      </c>
      <c r="AK374" s="121" t="b">
        <f t="shared" si="42"/>
        <v>0</v>
      </c>
      <c r="AL374" s="122" t="str">
        <f t="shared" si="43"/>
        <v/>
      </c>
      <c r="AM374" s="121">
        <f t="shared" si="44"/>
        <v>0</v>
      </c>
      <c r="AN374" s="121" t="b">
        <f t="shared" si="45"/>
        <v>0</v>
      </c>
      <c r="AO374" s="121">
        <f t="shared" si="46"/>
        <v>0</v>
      </c>
      <c r="AZ374" s="572">
        <f t="shared" si="47"/>
        <v>0</v>
      </c>
      <c r="BA374" s="572"/>
    </row>
    <row r="375" spans="1:53" s="38" customFormat="1" ht="15" customHeight="1">
      <c r="A375" s="18"/>
      <c r="B375" s="51"/>
      <c r="C375" s="48" t="s">
        <v>5025</v>
      </c>
      <c r="D375" s="635"/>
      <c r="E375" s="635"/>
      <c r="F375" s="635"/>
      <c r="G375" s="635"/>
      <c r="H375" s="635"/>
      <c r="I375" s="635"/>
      <c r="J375" s="635"/>
      <c r="K375" s="531"/>
      <c r="L375" s="531"/>
      <c r="M375" s="531"/>
      <c r="N375" s="531"/>
      <c r="O375" s="531"/>
      <c r="P375" s="531"/>
      <c r="Q375" s="531"/>
      <c r="R375" s="531"/>
      <c r="S375" s="531"/>
      <c r="T375" s="531"/>
      <c r="U375" s="531"/>
      <c r="V375" s="531"/>
      <c r="W375" s="531"/>
      <c r="X375" s="531"/>
      <c r="Y375" s="531"/>
      <c r="Z375" s="531"/>
      <c r="AA375" s="531"/>
      <c r="AB375" s="531"/>
      <c r="AC375" s="531"/>
      <c r="AD375" s="531"/>
      <c r="AE375" s="2"/>
      <c r="AF375" s="169"/>
      <c r="AH375" s="115" t="b">
        <f t="shared" si="39"/>
        <v>0</v>
      </c>
      <c r="AI375" s="115" t="str">
        <f t="shared" si="40"/>
        <v/>
      </c>
      <c r="AJ375" s="115">
        <f t="shared" si="41"/>
        <v>0</v>
      </c>
      <c r="AK375" s="121" t="b">
        <f t="shared" si="42"/>
        <v>0</v>
      </c>
      <c r="AL375" s="122" t="str">
        <f t="shared" si="43"/>
        <v/>
      </c>
      <c r="AM375" s="121">
        <f t="shared" si="44"/>
        <v>0</v>
      </c>
      <c r="AN375" s="121" t="b">
        <f t="shared" si="45"/>
        <v>0</v>
      </c>
      <c r="AO375" s="121">
        <f t="shared" si="46"/>
        <v>0</v>
      </c>
      <c r="AZ375" s="572">
        <f t="shared" si="47"/>
        <v>0</v>
      </c>
      <c r="BA375" s="572"/>
    </row>
    <row r="376" spans="1:53" s="38" customFormat="1" ht="15" customHeight="1">
      <c r="A376" s="18"/>
      <c r="B376" s="51"/>
      <c r="C376" s="48" t="s">
        <v>5026</v>
      </c>
      <c r="D376" s="635"/>
      <c r="E376" s="635"/>
      <c r="F376" s="635"/>
      <c r="G376" s="635"/>
      <c r="H376" s="635"/>
      <c r="I376" s="635"/>
      <c r="J376" s="635"/>
      <c r="K376" s="531"/>
      <c r="L376" s="531"/>
      <c r="M376" s="531"/>
      <c r="N376" s="531"/>
      <c r="O376" s="531"/>
      <c r="P376" s="531"/>
      <c r="Q376" s="531"/>
      <c r="R376" s="531"/>
      <c r="S376" s="531"/>
      <c r="T376" s="531"/>
      <c r="U376" s="531"/>
      <c r="V376" s="531"/>
      <c r="W376" s="531"/>
      <c r="X376" s="531"/>
      <c r="Y376" s="531"/>
      <c r="Z376" s="531"/>
      <c r="AA376" s="531"/>
      <c r="AB376" s="531"/>
      <c r="AC376" s="531"/>
      <c r="AD376" s="531"/>
      <c r="AE376" s="2"/>
      <c r="AF376" s="169"/>
      <c r="AH376" s="115" t="b">
        <f t="shared" si="39"/>
        <v>0</v>
      </c>
      <c r="AI376" s="115" t="str">
        <f t="shared" si="40"/>
        <v/>
      </c>
      <c r="AJ376" s="115">
        <f t="shared" si="41"/>
        <v>0</v>
      </c>
      <c r="AK376" s="121" t="b">
        <f t="shared" si="42"/>
        <v>0</v>
      </c>
      <c r="AL376" s="122" t="str">
        <f t="shared" si="43"/>
        <v/>
      </c>
      <c r="AM376" s="121">
        <f t="shared" si="44"/>
        <v>0</v>
      </c>
      <c r="AN376" s="121" t="b">
        <f t="shared" si="45"/>
        <v>0</v>
      </c>
      <c r="AO376" s="121">
        <f t="shared" si="46"/>
        <v>0</v>
      </c>
      <c r="AZ376" s="572">
        <f t="shared" si="47"/>
        <v>0</v>
      </c>
      <c r="BA376" s="572"/>
    </row>
    <row r="377" spans="1:53" s="38" customFormat="1" ht="15" customHeight="1">
      <c r="A377" s="18"/>
      <c r="B377" s="51"/>
      <c r="C377" s="48" t="s">
        <v>5027</v>
      </c>
      <c r="D377" s="635"/>
      <c r="E377" s="635"/>
      <c r="F377" s="635"/>
      <c r="G377" s="635"/>
      <c r="H377" s="635"/>
      <c r="I377" s="635"/>
      <c r="J377" s="635"/>
      <c r="K377" s="531"/>
      <c r="L377" s="531"/>
      <c r="M377" s="531"/>
      <c r="N377" s="531"/>
      <c r="O377" s="531"/>
      <c r="P377" s="531"/>
      <c r="Q377" s="531"/>
      <c r="R377" s="531"/>
      <c r="S377" s="531"/>
      <c r="T377" s="531"/>
      <c r="U377" s="531"/>
      <c r="V377" s="531"/>
      <c r="W377" s="531"/>
      <c r="X377" s="531"/>
      <c r="Y377" s="531"/>
      <c r="Z377" s="531"/>
      <c r="AA377" s="531"/>
      <c r="AB377" s="531"/>
      <c r="AC377" s="531"/>
      <c r="AD377" s="531"/>
      <c r="AE377" s="2"/>
      <c r="AF377" s="169"/>
      <c r="AH377" s="115" t="b">
        <f t="shared" si="39"/>
        <v>0</v>
      </c>
      <c r="AI377" s="115" t="str">
        <f t="shared" si="40"/>
        <v/>
      </c>
      <c r="AJ377" s="115">
        <f t="shared" si="41"/>
        <v>0</v>
      </c>
      <c r="AK377" s="121" t="b">
        <f t="shared" si="42"/>
        <v>0</v>
      </c>
      <c r="AL377" s="122" t="str">
        <f t="shared" si="43"/>
        <v/>
      </c>
      <c r="AM377" s="121">
        <f t="shared" si="44"/>
        <v>0</v>
      </c>
      <c r="AN377" s="121" t="b">
        <f t="shared" si="45"/>
        <v>0</v>
      </c>
      <c r="AO377" s="121">
        <f t="shared" si="46"/>
        <v>0</v>
      </c>
      <c r="AZ377" s="572">
        <f t="shared" si="47"/>
        <v>0</v>
      </c>
      <c r="BA377" s="572"/>
    </row>
    <row r="378" spans="1:53" s="38" customFormat="1" ht="15" customHeight="1">
      <c r="A378" s="18"/>
      <c r="B378" s="51"/>
      <c r="C378" s="48" t="s">
        <v>5028</v>
      </c>
      <c r="D378" s="635"/>
      <c r="E378" s="635"/>
      <c r="F378" s="635"/>
      <c r="G378" s="635"/>
      <c r="H378" s="635"/>
      <c r="I378" s="635"/>
      <c r="J378" s="635"/>
      <c r="K378" s="531"/>
      <c r="L378" s="531"/>
      <c r="M378" s="531"/>
      <c r="N378" s="531"/>
      <c r="O378" s="531"/>
      <c r="P378" s="531"/>
      <c r="Q378" s="531"/>
      <c r="R378" s="531"/>
      <c r="S378" s="531"/>
      <c r="T378" s="531"/>
      <c r="U378" s="531"/>
      <c r="V378" s="531"/>
      <c r="W378" s="531"/>
      <c r="X378" s="531"/>
      <c r="Y378" s="531"/>
      <c r="Z378" s="531"/>
      <c r="AA378" s="531"/>
      <c r="AB378" s="531"/>
      <c r="AC378" s="531"/>
      <c r="AD378" s="531"/>
      <c r="AE378" s="2"/>
      <c r="AF378" s="169"/>
      <c r="AH378" s="115" t="b">
        <f t="shared" si="39"/>
        <v>0</v>
      </c>
      <c r="AI378" s="115" t="str">
        <f t="shared" si="40"/>
        <v/>
      </c>
      <c r="AJ378" s="115">
        <f t="shared" si="41"/>
        <v>0</v>
      </c>
      <c r="AK378" s="121" t="b">
        <f t="shared" si="42"/>
        <v>0</v>
      </c>
      <c r="AL378" s="122" t="str">
        <f t="shared" si="43"/>
        <v/>
      </c>
      <c r="AM378" s="121">
        <f t="shared" si="44"/>
        <v>0</v>
      </c>
      <c r="AN378" s="121" t="b">
        <f t="shared" si="45"/>
        <v>0</v>
      </c>
      <c r="AO378" s="121">
        <f t="shared" si="46"/>
        <v>0</v>
      </c>
      <c r="AZ378" s="572">
        <f t="shared" si="47"/>
        <v>0</v>
      </c>
      <c r="BA378" s="572"/>
    </row>
    <row r="379" spans="1:53" s="38" customFormat="1" ht="15" customHeight="1">
      <c r="A379" s="18"/>
      <c r="B379" s="51"/>
      <c r="C379" s="48" t="s">
        <v>5029</v>
      </c>
      <c r="D379" s="635"/>
      <c r="E379" s="635"/>
      <c r="F379" s="635"/>
      <c r="G379" s="635"/>
      <c r="H379" s="635"/>
      <c r="I379" s="635"/>
      <c r="J379" s="635"/>
      <c r="K379" s="531"/>
      <c r="L379" s="531"/>
      <c r="M379" s="531"/>
      <c r="N379" s="531"/>
      <c r="O379" s="531"/>
      <c r="P379" s="531"/>
      <c r="Q379" s="531"/>
      <c r="R379" s="531"/>
      <c r="S379" s="531"/>
      <c r="T379" s="531"/>
      <c r="U379" s="531"/>
      <c r="V379" s="531"/>
      <c r="W379" s="531"/>
      <c r="X379" s="531"/>
      <c r="Y379" s="531"/>
      <c r="Z379" s="531"/>
      <c r="AA379" s="531"/>
      <c r="AB379" s="531"/>
      <c r="AC379" s="531"/>
      <c r="AD379" s="531"/>
      <c r="AE379" s="2"/>
      <c r="AF379" s="169"/>
      <c r="AH379" s="115" t="b">
        <f t="shared" si="39"/>
        <v>0</v>
      </c>
      <c r="AI379" s="115" t="str">
        <f t="shared" si="40"/>
        <v/>
      </c>
      <c r="AJ379" s="115">
        <f t="shared" si="41"/>
        <v>0</v>
      </c>
      <c r="AK379" s="121" t="b">
        <f t="shared" si="42"/>
        <v>0</v>
      </c>
      <c r="AL379" s="122" t="str">
        <f t="shared" si="43"/>
        <v/>
      </c>
      <c r="AM379" s="121">
        <f t="shared" si="44"/>
        <v>0</v>
      </c>
      <c r="AN379" s="121" t="b">
        <f t="shared" si="45"/>
        <v>0</v>
      </c>
      <c r="AO379" s="121">
        <f t="shared" si="46"/>
        <v>0</v>
      </c>
      <c r="AZ379" s="572">
        <f t="shared" si="47"/>
        <v>0</v>
      </c>
      <c r="BA379" s="572"/>
    </row>
    <row r="380" spans="1:53" s="38" customFormat="1" ht="15" customHeight="1">
      <c r="A380" s="18"/>
      <c r="B380" s="51"/>
      <c r="C380" s="48" t="s">
        <v>5030</v>
      </c>
      <c r="D380" s="635"/>
      <c r="E380" s="635"/>
      <c r="F380" s="635"/>
      <c r="G380" s="635"/>
      <c r="H380" s="635"/>
      <c r="I380" s="635"/>
      <c r="J380" s="635"/>
      <c r="K380" s="531"/>
      <c r="L380" s="531"/>
      <c r="M380" s="531"/>
      <c r="N380" s="531"/>
      <c r="O380" s="531"/>
      <c r="P380" s="531"/>
      <c r="Q380" s="531"/>
      <c r="R380" s="531"/>
      <c r="S380" s="531"/>
      <c r="T380" s="531"/>
      <c r="U380" s="531"/>
      <c r="V380" s="531"/>
      <c r="W380" s="531"/>
      <c r="X380" s="531"/>
      <c r="Y380" s="531"/>
      <c r="Z380" s="531"/>
      <c r="AA380" s="531"/>
      <c r="AB380" s="531"/>
      <c r="AC380" s="531"/>
      <c r="AD380" s="531"/>
      <c r="AE380" s="2"/>
      <c r="AF380" s="169"/>
      <c r="AH380" s="115" t="b">
        <f t="shared" si="39"/>
        <v>0</v>
      </c>
      <c r="AI380" s="115" t="str">
        <f t="shared" si="40"/>
        <v/>
      </c>
      <c r="AJ380" s="115">
        <f t="shared" si="41"/>
        <v>0</v>
      </c>
      <c r="AK380" s="121" t="b">
        <f t="shared" si="42"/>
        <v>0</v>
      </c>
      <c r="AL380" s="122" t="str">
        <f t="shared" si="43"/>
        <v/>
      </c>
      <c r="AM380" s="121">
        <f t="shared" si="44"/>
        <v>0</v>
      </c>
      <c r="AN380" s="121" t="b">
        <f t="shared" si="45"/>
        <v>0</v>
      </c>
      <c r="AO380" s="121">
        <f t="shared" si="46"/>
        <v>0</v>
      </c>
      <c r="AZ380" s="572">
        <f t="shared" si="47"/>
        <v>0</v>
      </c>
      <c r="BA380" s="572"/>
    </row>
    <row r="381" spans="1:53" s="38" customFormat="1" ht="15" customHeight="1">
      <c r="A381" s="18"/>
      <c r="B381" s="51"/>
      <c r="C381" s="57"/>
      <c r="D381" s="11"/>
      <c r="E381" s="11"/>
      <c r="F381" s="11"/>
      <c r="G381" s="11"/>
      <c r="H381" s="49"/>
      <c r="I381" s="24"/>
      <c r="J381" s="24"/>
      <c r="K381" s="24"/>
      <c r="N381" s="49" t="s">
        <v>5115</v>
      </c>
      <c r="O381" s="541">
        <f>IF(AND(SUM(O351:R380)=0,COUNTIF(O351:R380,"NS")&gt;0),"NS",
IF(AND(SUM(O351:R380)=0,COUNTIF(O351:R380,0)&gt;0),0,
IF(AND(SUM(O351:R380)=0,COUNTIF(O351:R380,"NA")&gt;0),"NA",
SUM(O351:R380))))</f>
        <v>0</v>
      </c>
      <c r="P381" s="542"/>
      <c r="Q381" s="542"/>
      <c r="R381" s="543"/>
      <c r="S381" s="541">
        <f t="shared" ref="S381" si="48">IF(AND(SUM(S351:V380)=0,COUNTIF(S351:V380,"NS")&gt;0),"NS",
IF(AND(SUM(S351:V380)=0,COUNTIF(S351:V380,0)&gt;0),0,
IF(AND(SUM(S351:V380)=0,COUNTIF(S351:V380,"NA")&gt;0),"NA",
SUM(S351:V380))))</f>
        <v>0</v>
      </c>
      <c r="T381" s="542"/>
      <c r="U381" s="542"/>
      <c r="V381" s="543"/>
      <c r="W381" s="541">
        <f t="shared" ref="W381" si="49">IF(AND(SUM(W351:Z380)=0,COUNTIF(W351:Z380,"NS")&gt;0),"NS",
IF(AND(SUM(W351:Z380)=0,COUNTIF(W351:Z380,0)&gt;0),0,
IF(AND(SUM(W351:Z380)=0,COUNTIF(W351:Z380,"NA")&gt;0),"NA",
SUM(W351:Z380))))</f>
        <v>0</v>
      </c>
      <c r="X381" s="542"/>
      <c r="Y381" s="542"/>
      <c r="Z381" s="543"/>
      <c r="AA381" s="541">
        <f t="shared" ref="AA381" si="50">IF(AND(SUM(AA351:AD380)=0,COUNTIF(AA351:AD380,"NS")&gt;0),"NS",
IF(AND(SUM(AA351:AD380)=0,COUNTIF(AA351:AD380,0)&gt;0),0,
IF(AND(SUM(AA351:AD380)=0,COUNTIF(AA351:AD380,"NA")&gt;0),"NA",
SUM(AA351:AD380))))</f>
        <v>0</v>
      </c>
      <c r="AB381" s="542"/>
      <c r="AC381" s="542"/>
      <c r="AD381" s="543"/>
      <c r="AE381" s="2"/>
      <c r="AF381" s="169"/>
      <c r="AN381" s="598">
        <f>SUM(AJ351:AJ380,AM351:AM380,AO351:AO380)</f>
        <v>0</v>
      </c>
      <c r="AO381" s="598"/>
      <c r="AZ381" s="573">
        <f>SUM(AZ351:BA380)</f>
        <v>0</v>
      </c>
      <c r="BA381" s="573"/>
    </row>
    <row r="382" spans="1:53" s="38" customFormat="1" ht="15" customHeight="1">
      <c r="A382" s="18"/>
      <c r="B382" s="51"/>
      <c r="C382" s="51"/>
      <c r="D382" s="51"/>
      <c r="E382" s="51"/>
      <c r="F382" s="51"/>
      <c r="G382" s="51"/>
      <c r="H382" s="51"/>
      <c r="K382" s="51"/>
      <c r="L382" s="51"/>
      <c r="M382" s="51"/>
      <c r="O382" s="51"/>
      <c r="P382" s="51"/>
      <c r="Q382" s="51"/>
      <c r="R382" s="51"/>
      <c r="S382" s="51"/>
      <c r="T382" s="51"/>
      <c r="U382" s="51"/>
      <c r="V382" s="51"/>
      <c r="W382" s="51"/>
      <c r="X382" s="51"/>
      <c r="Y382" s="51"/>
      <c r="Z382" s="51"/>
      <c r="AA382" s="51"/>
      <c r="AB382" s="51"/>
      <c r="AC382" s="51"/>
      <c r="AD382" s="51"/>
      <c r="AE382" s="2"/>
      <c r="AF382" s="169"/>
    </row>
    <row r="383" spans="1:53" s="38" customFormat="1" ht="24" customHeight="1">
      <c r="A383" s="18"/>
      <c r="B383" s="12"/>
      <c r="C383" s="536" t="s">
        <v>5117</v>
      </c>
      <c r="D383" s="536"/>
      <c r="E383" s="536"/>
      <c r="F383" s="536"/>
      <c r="G383" s="536"/>
      <c r="H383" s="536"/>
      <c r="I383" s="536"/>
      <c r="J383" s="536"/>
      <c r="K383" s="536"/>
      <c r="L383" s="536"/>
      <c r="M383" s="536"/>
      <c r="N383" s="536"/>
      <c r="O383" s="536"/>
      <c r="P383" s="536"/>
      <c r="Q383" s="536"/>
      <c r="R383" s="536"/>
      <c r="S383" s="536"/>
      <c r="T383" s="536"/>
      <c r="U383" s="536"/>
      <c r="V383" s="536"/>
      <c r="W383" s="536"/>
      <c r="X383" s="536"/>
      <c r="Y383" s="536"/>
      <c r="Z383" s="536"/>
      <c r="AA383" s="536"/>
      <c r="AB383" s="536"/>
      <c r="AC383" s="536"/>
      <c r="AD383" s="536"/>
      <c r="AE383" s="2"/>
      <c r="AF383" s="169"/>
    </row>
    <row r="384" spans="1:53" s="38" customFormat="1" ht="60" customHeight="1">
      <c r="A384" s="18"/>
      <c r="B384" s="12"/>
      <c r="C384" s="537"/>
      <c r="D384" s="537"/>
      <c r="E384" s="537"/>
      <c r="F384" s="537"/>
      <c r="G384" s="537"/>
      <c r="H384" s="537"/>
      <c r="I384" s="537"/>
      <c r="J384" s="537"/>
      <c r="K384" s="537"/>
      <c r="L384" s="537"/>
      <c r="M384" s="537"/>
      <c r="N384" s="537"/>
      <c r="O384" s="537"/>
      <c r="P384" s="537"/>
      <c r="Q384" s="537"/>
      <c r="R384" s="537"/>
      <c r="S384" s="537"/>
      <c r="T384" s="537"/>
      <c r="U384" s="537"/>
      <c r="V384" s="537"/>
      <c r="W384" s="537"/>
      <c r="X384" s="537"/>
      <c r="Y384" s="537"/>
      <c r="Z384" s="537"/>
      <c r="AA384" s="537"/>
      <c r="AB384" s="537"/>
      <c r="AC384" s="537"/>
      <c r="AD384" s="537"/>
      <c r="AE384" s="2"/>
      <c r="AF384" s="169"/>
    </row>
    <row r="385" spans="1:41" s="38" customFormat="1" ht="14.25">
      <c r="A385" s="18"/>
      <c r="B385" s="470" t="str">
        <f>IF(AN381=0,"","Error: El nombre de las instituciones debe registrarse en mayúsculas, sin signos de acentuación o puntuación.")</f>
        <v/>
      </c>
      <c r="C385" s="470"/>
      <c r="D385" s="470"/>
      <c r="E385" s="470"/>
      <c r="F385" s="470"/>
      <c r="G385" s="470"/>
      <c r="H385" s="470"/>
      <c r="I385" s="470"/>
      <c r="J385" s="470"/>
      <c r="K385" s="470"/>
      <c r="L385" s="470"/>
      <c r="M385" s="470"/>
      <c r="N385" s="470"/>
      <c r="O385" s="470"/>
      <c r="P385" s="470"/>
      <c r="Q385" s="470"/>
      <c r="R385" s="470"/>
      <c r="S385" s="470"/>
      <c r="T385" s="470"/>
      <c r="U385" s="470"/>
      <c r="V385" s="470"/>
      <c r="W385" s="470"/>
      <c r="X385" s="470"/>
      <c r="Y385" s="470"/>
      <c r="Z385" s="470"/>
      <c r="AA385" s="470"/>
      <c r="AB385" s="470"/>
      <c r="AC385" s="470"/>
      <c r="AD385" s="470"/>
      <c r="AE385" s="2"/>
      <c r="AF385" s="169"/>
    </row>
    <row r="386" spans="1:41" s="38" customFormat="1" ht="14.25">
      <c r="A386" s="18"/>
      <c r="B386" s="581" t="str">
        <f>IF(AW354=0,"","Error: El número de anfiteatros debe ser igual al registrado en P1.1 así como su desagregacion por tipo.")</f>
        <v/>
      </c>
      <c r="C386" s="581"/>
      <c r="D386" s="581"/>
      <c r="E386" s="581"/>
      <c r="F386" s="581"/>
      <c r="G386" s="581"/>
      <c r="H386" s="581"/>
      <c r="I386" s="581"/>
      <c r="J386" s="581"/>
      <c r="K386" s="581"/>
      <c r="L386" s="581"/>
      <c r="M386" s="581"/>
      <c r="N386" s="581"/>
      <c r="O386" s="581"/>
      <c r="P386" s="581"/>
      <c r="Q386" s="581"/>
      <c r="R386" s="581"/>
      <c r="S386" s="581"/>
      <c r="T386" s="581"/>
      <c r="U386" s="581"/>
      <c r="V386" s="581"/>
      <c r="W386" s="581"/>
      <c r="X386" s="581"/>
      <c r="Y386" s="581"/>
      <c r="Z386" s="581"/>
      <c r="AA386" s="581"/>
      <c r="AB386" s="581"/>
      <c r="AC386" s="581"/>
      <c r="AD386" s="581"/>
      <c r="AE386" s="2"/>
      <c r="AF386" s="169"/>
    </row>
    <row r="387" spans="1:41" s="38" customFormat="1" ht="14.25">
      <c r="A387" s="18"/>
      <c r="B387" s="471" t="str">
        <f>IF(AZ381=0,"","Error: Debe completar toda la información requerida.")</f>
        <v/>
      </c>
      <c r="C387" s="471"/>
      <c r="D387" s="471"/>
      <c r="E387" s="471"/>
      <c r="F387" s="471"/>
      <c r="G387" s="471"/>
      <c r="H387" s="471"/>
      <c r="I387" s="471"/>
      <c r="J387" s="471"/>
      <c r="K387" s="471"/>
      <c r="L387" s="471"/>
      <c r="M387" s="471"/>
      <c r="N387" s="471"/>
      <c r="O387" s="471"/>
      <c r="P387" s="471"/>
      <c r="Q387" s="471"/>
      <c r="R387" s="471"/>
      <c r="S387" s="471"/>
      <c r="T387" s="471"/>
      <c r="U387" s="471"/>
      <c r="V387" s="471"/>
      <c r="W387" s="471"/>
      <c r="X387" s="471"/>
      <c r="Y387" s="471"/>
      <c r="Z387" s="471"/>
      <c r="AA387" s="471"/>
      <c r="AB387" s="471"/>
      <c r="AC387" s="471"/>
      <c r="AD387" s="471"/>
      <c r="AE387" s="2"/>
      <c r="AF387" s="169"/>
    </row>
    <row r="388" spans="1:41" s="38" customFormat="1" ht="15">
      <c r="A388" s="18"/>
      <c r="B388"/>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c r="AA388" s="52"/>
      <c r="AB388" s="52"/>
      <c r="AC388" s="52"/>
      <c r="AD388" s="52"/>
      <c r="AE388" s="2"/>
      <c r="AF388" s="169"/>
    </row>
    <row r="389" spans="1:41" s="38" customFormat="1" ht="15">
      <c r="A389" s="18"/>
      <c r="B389"/>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c r="AA389" s="52"/>
      <c r="AB389" s="52"/>
      <c r="AC389" s="52"/>
      <c r="AD389" s="52"/>
      <c r="AE389" s="2"/>
      <c r="AF389" s="169"/>
    </row>
    <row r="390" spans="1:41" s="38" customFormat="1" ht="15" customHeight="1">
      <c r="A390" s="18"/>
      <c r="B390"/>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c r="AA390" s="52"/>
      <c r="AB390" s="52"/>
      <c r="AC390" s="52"/>
      <c r="AD390" s="52"/>
      <c r="AE390" s="2"/>
      <c r="AF390" s="169"/>
    </row>
    <row r="391" spans="1:41" s="38" customFormat="1" ht="24" customHeight="1">
      <c r="A391" s="18" t="s">
        <v>5291</v>
      </c>
      <c r="B391" s="624" t="s">
        <v>5292</v>
      </c>
      <c r="C391" s="624"/>
      <c r="D391" s="624"/>
      <c r="E391" s="624"/>
      <c r="F391" s="624"/>
      <c r="G391" s="624"/>
      <c r="H391" s="624"/>
      <c r="I391" s="624"/>
      <c r="J391" s="624"/>
      <c r="K391" s="624"/>
      <c r="L391" s="624"/>
      <c r="M391" s="624"/>
      <c r="N391" s="624"/>
      <c r="O391" s="624"/>
      <c r="P391" s="624"/>
      <c r="Q391" s="624"/>
      <c r="R391" s="624"/>
      <c r="S391" s="624"/>
      <c r="T391" s="624"/>
      <c r="U391" s="624"/>
      <c r="V391" s="624"/>
      <c r="W391" s="624"/>
      <c r="X391" s="624"/>
      <c r="Y391" s="624"/>
      <c r="Z391" s="624"/>
      <c r="AA391" s="624"/>
      <c r="AB391" s="624"/>
      <c r="AC391" s="624"/>
      <c r="AD391" s="624"/>
      <c r="AE391" s="2"/>
      <c r="AF391" s="169"/>
      <c r="AH391" s="522" t="s">
        <v>5066</v>
      </c>
      <c r="AI391" s="522"/>
      <c r="AJ391" s="522" t="s">
        <v>5067</v>
      </c>
      <c r="AK391" s="522"/>
      <c r="AL391" s="522" t="s">
        <v>5068</v>
      </c>
      <c r="AM391" s="522"/>
    </row>
    <row r="392" spans="1:41" s="38" customFormat="1" ht="24" customHeight="1">
      <c r="A392" s="195"/>
      <c r="B392" s="196"/>
      <c r="C392" s="492" t="s">
        <v>5293</v>
      </c>
      <c r="D392" s="637"/>
      <c r="E392" s="637"/>
      <c r="F392" s="637"/>
      <c r="G392" s="637"/>
      <c r="H392" s="637"/>
      <c r="I392" s="637"/>
      <c r="J392" s="637"/>
      <c r="K392" s="637"/>
      <c r="L392" s="637"/>
      <c r="M392" s="637"/>
      <c r="N392" s="637"/>
      <c r="O392" s="637"/>
      <c r="P392" s="637"/>
      <c r="Q392" s="637"/>
      <c r="R392" s="637"/>
      <c r="S392" s="637"/>
      <c r="T392" s="637"/>
      <c r="U392" s="637"/>
      <c r="V392" s="637"/>
      <c r="W392" s="637"/>
      <c r="X392" s="637"/>
      <c r="Y392" s="637"/>
      <c r="Z392" s="637"/>
      <c r="AA392" s="637"/>
      <c r="AB392" s="637"/>
      <c r="AC392" s="637"/>
      <c r="AD392" s="637"/>
      <c r="AE392" s="2"/>
      <c r="AF392" s="169"/>
      <c r="AH392" s="522">
        <f>COUNTBLANK(M399:AD399)</f>
        <v>18</v>
      </c>
      <c r="AI392" s="522"/>
      <c r="AJ392" s="522">
        <v>18</v>
      </c>
      <c r="AK392" s="522"/>
      <c r="AL392" s="522">
        <v>0</v>
      </c>
      <c r="AM392" s="522"/>
    </row>
    <row r="393" spans="1:41" s="38" customFormat="1" ht="36" customHeight="1">
      <c r="A393" s="195"/>
      <c r="B393" s="196"/>
      <c r="C393" s="595" t="s">
        <v>5294</v>
      </c>
      <c r="D393" s="595"/>
      <c r="E393" s="595"/>
      <c r="F393" s="595"/>
      <c r="G393" s="595"/>
      <c r="H393" s="595"/>
      <c r="I393" s="595"/>
      <c r="J393" s="595"/>
      <c r="K393" s="595"/>
      <c r="L393" s="595"/>
      <c r="M393" s="595"/>
      <c r="N393" s="595"/>
      <c r="O393" s="595"/>
      <c r="P393" s="595"/>
      <c r="Q393" s="595"/>
      <c r="R393" s="595"/>
      <c r="S393" s="595"/>
      <c r="T393" s="595"/>
      <c r="U393" s="595"/>
      <c r="V393" s="595"/>
      <c r="W393" s="595"/>
      <c r="X393" s="595"/>
      <c r="Y393" s="595"/>
      <c r="Z393" s="595"/>
      <c r="AA393" s="595"/>
      <c r="AB393" s="595"/>
      <c r="AC393" s="595"/>
      <c r="AD393" s="595"/>
      <c r="AE393" s="2"/>
      <c r="AF393" s="169"/>
    </row>
    <row r="394" spans="1:41" s="38" customFormat="1" ht="15" customHeight="1">
      <c r="A394" s="60"/>
      <c r="B394" s="196"/>
      <c r="C394" s="595" t="s">
        <v>5295</v>
      </c>
      <c r="D394" s="595"/>
      <c r="E394" s="595"/>
      <c r="F394" s="595"/>
      <c r="G394" s="595"/>
      <c r="H394" s="595"/>
      <c r="I394" s="595"/>
      <c r="J394" s="595"/>
      <c r="K394" s="595"/>
      <c r="L394" s="595"/>
      <c r="M394" s="595"/>
      <c r="N394" s="595"/>
      <c r="O394" s="595"/>
      <c r="P394" s="595"/>
      <c r="Q394" s="595"/>
      <c r="R394" s="595"/>
      <c r="S394" s="595"/>
      <c r="T394" s="595"/>
      <c r="U394" s="595"/>
      <c r="V394" s="595"/>
      <c r="W394" s="595"/>
      <c r="X394" s="595"/>
      <c r="Y394" s="595"/>
      <c r="Z394" s="595"/>
      <c r="AA394" s="595"/>
      <c r="AB394" s="595"/>
      <c r="AC394" s="595"/>
      <c r="AD394" s="595"/>
      <c r="AE394" s="2"/>
      <c r="AF394" s="169"/>
    </row>
    <row r="395" spans="1:41" s="38" customFormat="1" ht="24" customHeight="1">
      <c r="A395" s="60"/>
      <c r="B395" s="196"/>
      <c r="C395" s="637" t="s">
        <v>5296</v>
      </c>
      <c r="D395" s="637"/>
      <c r="E395" s="637"/>
      <c r="F395" s="637"/>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7"/>
      <c r="AD395" s="637"/>
      <c r="AE395" s="2"/>
      <c r="AF395" s="169"/>
    </row>
    <row r="396" spans="1:41" s="38" customFormat="1" ht="15" customHeight="1">
      <c r="A396" s="19"/>
      <c r="B396" s="3"/>
      <c r="C396" s="176"/>
      <c r="D396" s="176"/>
      <c r="E396" s="176"/>
      <c r="F396" s="176"/>
      <c r="G396" s="176"/>
      <c r="H396" s="176"/>
      <c r="I396" s="176"/>
      <c r="J396" s="176"/>
      <c r="K396" s="176"/>
      <c r="L396" s="176"/>
      <c r="M396" s="176"/>
      <c r="N396" s="176"/>
      <c r="O396" s="176"/>
      <c r="P396" s="176"/>
      <c r="Q396" s="176"/>
      <c r="R396" s="176"/>
      <c r="S396" s="176"/>
      <c r="T396" s="176"/>
      <c r="U396" s="176"/>
      <c r="V396" s="176"/>
      <c r="W396" s="176"/>
      <c r="X396" s="176"/>
      <c r="Y396" s="176"/>
      <c r="Z396" s="176"/>
      <c r="AA396" s="194"/>
      <c r="AB396" s="194"/>
      <c r="AC396" s="194"/>
      <c r="AD396" s="194"/>
      <c r="AE396" s="2"/>
      <c r="AF396" s="169"/>
    </row>
    <row r="397" spans="1:41" s="38" customFormat="1" ht="24" customHeight="1">
      <c r="A397" s="18"/>
      <c r="B397" s="51"/>
      <c r="C397" s="604" t="s">
        <v>5280</v>
      </c>
      <c r="D397" s="605"/>
      <c r="E397" s="605"/>
      <c r="F397" s="605"/>
      <c r="G397" s="605"/>
      <c r="H397" s="605"/>
      <c r="I397" s="605"/>
      <c r="J397" s="605"/>
      <c r="K397" s="605"/>
      <c r="L397" s="606"/>
      <c r="M397" s="442" t="s">
        <v>5297</v>
      </c>
      <c r="N397" s="443"/>
      <c r="O397" s="443"/>
      <c r="P397" s="443"/>
      <c r="Q397" s="443"/>
      <c r="R397" s="443"/>
      <c r="S397" s="443"/>
      <c r="T397" s="443"/>
      <c r="U397" s="443"/>
      <c r="V397" s="443"/>
      <c r="W397" s="443"/>
      <c r="X397" s="443"/>
      <c r="Y397" s="443"/>
      <c r="Z397" s="443"/>
      <c r="AA397" s="443"/>
      <c r="AB397" s="443"/>
      <c r="AC397" s="443"/>
      <c r="AD397" s="444"/>
      <c r="AE397" s="2"/>
      <c r="AF397" s="169"/>
    </row>
    <row r="398" spans="1:41" s="38" customFormat="1" ht="15" customHeight="1">
      <c r="A398" s="18"/>
      <c r="B398" s="51"/>
      <c r="C398" s="607"/>
      <c r="D398" s="608"/>
      <c r="E398" s="608"/>
      <c r="F398" s="608"/>
      <c r="G398" s="608"/>
      <c r="H398" s="608"/>
      <c r="I398" s="608"/>
      <c r="J398" s="608"/>
      <c r="K398" s="608"/>
      <c r="L398" s="609"/>
      <c r="M398" s="162" t="s">
        <v>4992</v>
      </c>
      <c r="N398" s="162" t="s">
        <v>4994</v>
      </c>
      <c r="O398" s="162" t="s">
        <v>4996</v>
      </c>
      <c r="P398" s="162" t="s">
        <v>4998</v>
      </c>
      <c r="Q398" s="162" t="s">
        <v>5000</v>
      </c>
      <c r="R398" s="162" t="s">
        <v>5002</v>
      </c>
      <c r="S398" s="162" t="s">
        <v>5004</v>
      </c>
      <c r="T398" s="162" t="s">
        <v>5006</v>
      </c>
      <c r="U398" s="162" t="s">
        <v>5008</v>
      </c>
      <c r="V398" s="162" t="s">
        <v>5009</v>
      </c>
      <c r="W398" s="162" t="s">
        <v>5011</v>
      </c>
      <c r="X398" s="48" t="s">
        <v>5012</v>
      </c>
      <c r="Y398" s="48" t="s">
        <v>5013</v>
      </c>
      <c r="Z398" s="48" t="s">
        <v>5014</v>
      </c>
      <c r="AA398" s="48" t="s">
        <v>5015</v>
      </c>
      <c r="AB398" s="48" t="s">
        <v>5016</v>
      </c>
      <c r="AC398" s="48" t="s">
        <v>5017</v>
      </c>
      <c r="AD398" s="48" t="s">
        <v>5018</v>
      </c>
      <c r="AE398" s="2"/>
      <c r="AF398" s="169"/>
      <c r="AH398" s="516" t="s">
        <v>5102</v>
      </c>
      <c r="AI398" s="516"/>
      <c r="AK398" s="516" t="s">
        <v>5104</v>
      </c>
      <c r="AL398" s="516"/>
      <c r="AN398" s="23"/>
      <c r="AO398" s="23"/>
    </row>
    <row r="399" spans="1:41" s="38" customFormat="1" ht="15" customHeight="1">
      <c r="A399" s="18"/>
      <c r="B399" s="51"/>
      <c r="C399" s="48" t="s">
        <v>4992</v>
      </c>
      <c r="D399" s="591" t="str">
        <f>IF(D351="","",D351)</f>
        <v/>
      </c>
      <c r="E399" s="592"/>
      <c r="F399" s="592"/>
      <c r="G399" s="592"/>
      <c r="H399" s="592"/>
      <c r="I399" s="592"/>
      <c r="J399" s="592"/>
      <c r="K399" s="592"/>
      <c r="L399" s="593"/>
      <c r="M399" s="282"/>
      <c r="N399" s="282"/>
      <c r="O399" s="282"/>
      <c r="P399" s="282"/>
      <c r="Q399" s="282"/>
      <c r="R399" s="282"/>
      <c r="S399" s="282"/>
      <c r="T399" s="282"/>
      <c r="U399" s="282"/>
      <c r="V399" s="282"/>
      <c r="W399" s="282"/>
      <c r="X399" s="282"/>
      <c r="Y399" s="282"/>
      <c r="Z399" s="282"/>
      <c r="AA399" s="282"/>
      <c r="AB399" s="282"/>
      <c r="AC399" s="282"/>
      <c r="AD399" s="282"/>
      <c r="AE399" s="2"/>
      <c r="AF399" s="169"/>
      <c r="AH399" s="518">
        <f>IF(OR(O351="",O351&gt;0),0,1)</f>
        <v>0</v>
      </c>
      <c r="AI399" s="518"/>
      <c r="AK399" s="572">
        <f>IF(OR(AND(D399="",COUNTBLANK(M399:AD399)=18),AND(D399&lt;&gt;"",COUNTBLANK(M399:AD399)&lt;18),AND(D399&lt;&gt;"",AH399=1,COUNTBLANK(M399:AD399)=18)),0,1)</f>
        <v>0</v>
      </c>
      <c r="AL399" s="572"/>
    </row>
    <row r="400" spans="1:41" s="38" customFormat="1" ht="15" customHeight="1">
      <c r="A400" s="18"/>
      <c r="B400" s="51"/>
      <c r="C400" s="48" t="s">
        <v>4994</v>
      </c>
      <c r="D400" s="591" t="str">
        <f t="shared" ref="D400:D428" si="51">IF(D352="","",D352)</f>
        <v/>
      </c>
      <c r="E400" s="592"/>
      <c r="F400" s="592"/>
      <c r="G400" s="592"/>
      <c r="H400" s="592"/>
      <c r="I400" s="592"/>
      <c r="J400" s="592"/>
      <c r="K400" s="592"/>
      <c r="L400" s="593"/>
      <c r="M400" s="282"/>
      <c r="N400" s="282"/>
      <c r="O400" s="282"/>
      <c r="P400" s="282"/>
      <c r="Q400" s="282"/>
      <c r="R400" s="282"/>
      <c r="S400" s="282"/>
      <c r="T400" s="282"/>
      <c r="U400" s="282"/>
      <c r="V400" s="282"/>
      <c r="W400" s="282"/>
      <c r="X400" s="282"/>
      <c r="Y400" s="282"/>
      <c r="Z400" s="282"/>
      <c r="AA400" s="282"/>
      <c r="AB400" s="282"/>
      <c r="AC400" s="282"/>
      <c r="AD400" s="282"/>
      <c r="AE400" s="2"/>
      <c r="AF400" s="169"/>
      <c r="AH400" s="518">
        <f t="shared" ref="AH400:AH428" si="52">IF(OR(O352="",O352&gt;0),0,1)</f>
        <v>0</v>
      </c>
      <c r="AI400" s="518"/>
      <c r="AK400" s="572">
        <f t="shared" ref="AK400:AK428" si="53">IF(OR(AND(D400="",COUNTBLANK(M400:AD400)=18),AND(D400&lt;&gt;"",COUNTBLANK(M400:AD400)&lt;18),AND(D400&lt;&gt;"",AH400=1,COUNTBLANK(M400:AD400)=18)),0,1)</f>
        <v>0</v>
      </c>
      <c r="AL400" s="572"/>
    </row>
    <row r="401" spans="1:38" s="38" customFormat="1" ht="15" customHeight="1">
      <c r="A401" s="18"/>
      <c r="B401" s="51"/>
      <c r="C401" s="48" t="s">
        <v>4996</v>
      </c>
      <c r="D401" s="591" t="str">
        <f t="shared" si="51"/>
        <v/>
      </c>
      <c r="E401" s="592"/>
      <c r="F401" s="592"/>
      <c r="G401" s="592"/>
      <c r="H401" s="592"/>
      <c r="I401" s="592"/>
      <c r="J401" s="592"/>
      <c r="K401" s="592"/>
      <c r="L401" s="593"/>
      <c r="M401" s="282"/>
      <c r="N401" s="282"/>
      <c r="O401" s="282"/>
      <c r="P401" s="282"/>
      <c r="Q401" s="282"/>
      <c r="R401" s="282"/>
      <c r="S401" s="282"/>
      <c r="T401" s="282"/>
      <c r="U401" s="282"/>
      <c r="V401" s="282"/>
      <c r="W401" s="282"/>
      <c r="X401" s="282"/>
      <c r="Y401" s="282"/>
      <c r="Z401" s="282"/>
      <c r="AA401" s="282"/>
      <c r="AB401" s="282"/>
      <c r="AC401" s="282"/>
      <c r="AD401" s="282"/>
      <c r="AE401" s="2"/>
      <c r="AF401" s="169"/>
      <c r="AH401" s="518">
        <f t="shared" si="52"/>
        <v>0</v>
      </c>
      <c r="AI401" s="518"/>
      <c r="AK401" s="572">
        <f t="shared" si="53"/>
        <v>0</v>
      </c>
      <c r="AL401" s="572"/>
    </row>
    <row r="402" spans="1:38" s="38" customFormat="1" ht="15" customHeight="1">
      <c r="A402" s="18"/>
      <c r="B402" s="51"/>
      <c r="C402" s="48" t="s">
        <v>4998</v>
      </c>
      <c r="D402" s="591" t="str">
        <f t="shared" si="51"/>
        <v/>
      </c>
      <c r="E402" s="592"/>
      <c r="F402" s="592"/>
      <c r="G402" s="592"/>
      <c r="H402" s="592"/>
      <c r="I402" s="592"/>
      <c r="J402" s="592"/>
      <c r="K402" s="592"/>
      <c r="L402" s="593"/>
      <c r="M402" s="282"/>
      <c r="N402" s="282"/>
      <c r="O402" s="282"/>
      <c r="P402" s="282"/>
      <c r="Q402" s="282"/>
      <c r="R402" s="282"/>
      <c r="S402" s="282"/>
      <c r="T402" s="282"/>
      <c r="U402" s="282"/>
      <c r="V402" s="282"/>
      <c r="W402" s="282"/>
      <c r="X402" s="282"/>
      <c r="Y402" s="282"/>
      <c r="Z402" s="282"/>
      <c r="AA402" s="282"/>
      <c r="AB402" s="282"/>
      <c r="AC402" s="282"/>
      <c r="AD402" s="282"/>
      <c r="AE402" s="2"/>
      <c r="AF402" s="169"/>
      <c r="AH402" s="518">
        <f t="shared" si="52"/>
        <v>0</v>
      </c>
      <c r="AI402" s="518"/>
      <c r="AK402" s="572">
        <f t="shared" si="53"/>
        <v>0</v>
      </c>
      <c r="AL402" s="572"/>
    </row>
    <row r="403" spans="1:38" s="38" customFormat="1" ht="15" customHeight="1">
      <c r="A403" s="18"/>
      <c r="B403" s="51"/>
      <c r="C403" s="48" t="s">
        <v>5000</v>
      </c>
      <c r="D403" s="591" t="str">
        <f t="shared" si="51"/>
        <v/>
      </c>
      <c r="E403" s="592"/>
      <c r="F403" s="592"/>
      <c r="G403" s="592"/>
      <c r="H403" s="592"/>
      <c r="I403" s="592"/>
      <c r="J403" s="592"/>
      <c r="K403" s="592"/>
      <c r="L403" s="593"/>
      <c r="M403" s="282"/>
      <c r="N403" s="282"/>
      <c r="O403" s="282"/>
      <c r="P403" s="282"/>
      <c r="Q403" s="282"/>
      <c r="R403" s="282"/>
      <c r="S403" s="282"/>
      <c r="T403" s="282"/>
      <c r="U403" s="282"/>
      <c r="V403" s="282"/>
      <c r="W403" s="282"/>
      <c r="X403" s="282"/>
      <c r="Y403" s="282"/>
      <c r="Z403" s="282"/>
      <c r="AA403" s="282"/>
      <c r="AB403" s="282"/>
      <c r="AC403" s="282"/>
      <c r="AD403" s="282"/>
      <c r="AE403" s="2"/>
      <c r="AF403" s="169"/>
      <c r="AH403" s="518">
        <f t="shared" si="52"/>
        <v>0</v>
      </c>
      <c r="AI403" s="518"/>
      <c r="AK403" s="572">
        <f t="shared" si="53"/>
        <v>0</v>
      </c>
      <c r="AL403" s="572"/>
    </row>
    <row r="404" spans="1:38" s="38" customFormat="1" ht="15" customHeight="1">
      <c r="A404" s="18"/>
      <c r="B404" s="51"/>
      <c r="C404" s="48" t="s">
        <v>5002</v>
      </c>
      <c r="D404" s="591" t="str">
        <f t="shared" si="51"/>
        <v/>
      </c>
      <c r="E404" s="592"/>
      <c r="F404" s="592"/>
      <c r="G404" s="592"/>
      <c r="H404" s="592"/>
      <c r="I404" s="592"/>
      <c r="J404" s="592"/>
      <c r="K404" s="592"/>
      <c r="L404" s="593"/>
      <c r="M404" s="282"/>
      <c r="N404" s="282"/>
      <c r="O404" s="282"/>
      <c r="P404" s="282"/>
      <c r="Q404" s="282"/>
      <c r="R404" s="282"/>
      <c r="S404" s="282"/>
      <c r="T404" s="282"/>
      <c r="U404" s="282"/>
      <c r="V404" s="282"/>
      <c r="W404" s="282"/>
      <c r="X404" s="282"/>
      <c r="Y404" s="282"/>
      <c r="Z404" s="282"/>
      <c r="AA404" s="282"/>
      <c r="AB404" s="282"/>
      <c r="AC404" s="282"/>
      <c r="AD404" s="282"/>
      <c r="AE404" s="2"/>
      <c r="AF404" s="169"/>
      <c r="AH404" s="518">
        <f t="shared" si="52"/>
        <v>0</v>
      </c>
      <c r="AI404" s="518"/>
      <c r="AK404" s="572">
        <f t="shared" si="53"/>
        <v>0</v>
      </c>
      <c r="AL404" s="572"/>
    </row>
    <row r="405" spans="1:38" s="38" customFormat="1" ht="15" customHeight="1">
      <c r="A405" s="18"/>
      <c r="B405" s="51"/>
      <c r="C405" s="48" t="s">
        <v>5004</v>
      </c>
      <c r="D405" s="591" t="str">
        <f t="shared" si="51"/>
        <v/>
      </c>
      <c r="E405" s="592"/>
      <c r="F405" s="592"/>
      <c r="G405" s="592"/>
      <c r="H405" s="592"/>
      <c r="I405" s="592"/>
      <c r="J405" s="592"/>
      <c r="K405" s="592"/>
      <c r="L405" s="593"/>
      <c r="M405" s="282"/>
      <c r="N405" s="282"/>
      <c r="O405" s="282"/>
      <c r="P405" s="282"/>
      <c r="Q405" s="282"/>
      <c r="R405" s="282"/>
      <c r="S405" s="282"/>
      <c r="T405" s="282"/>
      <c r="U405" s="282"/>
      <c r="V405" s="282"/>
      <c r="W405" s="282"/>
      <c r="X405" s="282"/>
      <c r="Y405" s="282"/>
      <c r="Z405" s="282"/>
      <c r="AA405" s="282"/>
      <c r="AB405" s="282"/>
      <c r="AC405" s="282"/>
      <c r="AD405" s="282"/>
      <c r="AE405" s="2"/>
      <c r="AF405" s="169"/>
      <c r="AH405" s="518">
        <f t="shared" si="52"/>
        <v>0</v>
      </c>
      <c r="AI405" s="518"/>
      <c r="AK405" s="572">
        <f t="shared" si="53"/>
        <v>0</v>
      </c>
      <c r="AL405" s="572"/>
    </row>
    <row r="406" spans="1:38" s="38" customFormat="1" ht="15" customHeight="1">
      <c r="A406" s="18"/>
      <c r="B406" s="51"/>
      <c r="C406" s="48" t="s">
        <v>5006</v>
      </c>
      <c r="D406" s="591" t="str">
        <f t="shared" si="51"/>
        <v/>
      </c>
      <c r="E406" s="592"/>
      <c r="F406" s="592"/>
      <c r="G406" s="592"/>
      <c r="H406" s="592"/>
      <c r="I406" s="592"/>
      <c r="J406" s="592"/>
      <c r="K406" s="592"/>
      <c r="L406" s="593"/>
      <c r="M406" s="282"/>
      <c r="N406" s="282"/>
      <c r="O406" s="282"/>
      <c r="P406" s="282"/>
      <c r="Q406" s="282"/>
      <c r="R406" s="282"/>
      <c r="S406" s="282"/>
      <c r="T406" s="282"/>
      <c r="U406" s="282"/>
      <c r="V406" s="282"/>
      <c r="W406" s="282"/>
      <c r="X406" s="282"/>
      <c r="Y406" s="282"/>
      <c r="Z406" s="282"/>
      <c r="AA406" s="282"/>
      <c r="AB406" s="282"/>
      <c r="AC406" s="282"/>
      <c r="AD406" s="282"/>
      <c r="AE406" s="2"/>
      <c r="AF406" s="169"/>
      <c r="AH406" s="518">
        <f t="shared" si="52"/>
        <v>0</v>
      </c>
      <c r="AI406" s="518"/>
      <c r="AK406" s="572">
        <f t="shared" si="53"/>
        <v>0</v>
      </c>
      <c r="AL406" s="572"/>
    </row>
    <row r="407" spans="1:38" s="38" customFormat="1" ht="15" customHeight="1">
      <c r="A407" s="18"/>
      <c r="B407" s="51"/>
      <c r="C407" s="48" t="s">
        <v>5008</v>
      </c>
      <c r="D407" s="591" t="str">
        <f t="shared" si="51"/>
        <v/>
      </c>
      <c r="E407" s="592"/>
      <c r="F407" s="592"/>
      <c r="G407" s="592"/>
      <c r="H407" s="592"/>
      <c r="I407" s="592"/>
      <c r="J407" s="592"/>
      <c r="K407" s="592"/>
      <c r="L407" s="593"/>
      <c r="M407" s="282"/>
      <c r="N407" s="282"/>
      <c r="O407" s="282"/>
      <c r="P407" s="282"/>
      <c r="Q407" s="282"/>
      <c r="R407" s="282"/>
      <c r="S407" s="282"/>
      <c r="T407" s="282"/>
      <c r="U407" s="282"/>
      <c r="V407" s="282"/>
      <c r="W407" s="282"/>
      <c r="X407" s="282"/>
      <c r="Y407" s="282"/>
      <c r="Z407" s="282"/>
      <c r="AA407" s="282"/>
      <c r="AB407" s="282"/>
      <c r="AC407" s="282"/>
      <c r="AD407" s="282"/>
      <c r="AE407" s="2"/>
      <c r="AF407" s="169"/>
      <c r="AH407" s="518">
        <f t="shared" si="52"/>
        <v>0</v>
      </c>
      <c r="AI407" s="518"/>
      <c r="AK407" s="572">
        <f t="shared" si="53"/>
        <v>0</v>
      </c>
      <c r="AL407" s="572"/>
    </row>
    <row r="408" spans="1:38" s="38" customFormat="1" ht="15" customHeight="1">
      <c r="A408" s="18"/>
      <c r="B408" s="51"/>
      <c r="C408" s="48" t="s">
        <v>5009</v>
      </c>
      <c r="D408" s="591" t="str">
        <f t="shared" si="51"/>
        <v/>
      </c>
      <c r="E408" s="592"/>
      <c r="F408" s="592"/>
      <c r="G408" s="592"/>
      <c r="H408" s="592"/>
      <c r="I408" s="592"/>
      <c r="J408" s="592"/>
      <c r="K408" s="592"/>
      <c r="L408" s="593"/>
      <c r="M408" s="282"/>
      <c r="N408" s="282"/>
      <c r="O408" s="282"/>
      <c r="P408" s="282"/>
      <c r="Q408" s="282"/>
      <c r="R408" s="282"/>
      <c r="S408" s="282"/>
      <c r="T408" s="282"/>
      <c r="U408" s="282"/>
      <c r="V408" s="282"/>
      <c r="W408" s="282"/>
      <c r="X408" s="282"/>
      <c r="Y408" s="282"/>
      <c r="Z408" s="282"/>
      <c r="AA408" s="282"/>
      <c r="AB408" s="282"/>
      <c r="AC408" s="282"/>
      <c r="AD408" s="282"/>
      <c r="AE408" s="2"/>
      <c r="AF408" s="169"/>
      <c r="AH408" s="518">
        <f t="shared" si="52"/>
        <v>0</v>
      </c>
      <c r="AI408" s="518"/>
      <c r="AK408" s="572">
        <f t="shared" si="53"/>
        <v>0</v>
      </c>
      <c r="AL408" s="572"/>
    </row>
    <row r="409" spans="1:38" s="38" customFormat="1" ht="15" customHeight="1">
      <c r="A409" s="18"/>
      <c r="B409" s="51"/>
      <c r="C409" s="48" t="s">
        <v>5011</v>
      </c>
      <c r="D409" s="591" t="str">
        <f t="shared" si="51"/>
        <v/>
      </c>
      <c r="E409" s="592"/>
      <c r="F409" s="592"/>
      <c r="G409" s="592"/>
      <c r="H409" s="592"/>
      <c r="I409" s="592"/>
      <c r="J409" s="592"/>
      <c r="K409" s="592"/>
      <c r="L409" s="593"/>
      <c r="M409" s="282"/>
      <c r="N409" s="282"/>
      <c r="O409" s="282"/>
      <c r="P409" s="282"/>
      <c r="Q409" s="282"/>
      <c r="R409" s="282"/>
      <c r="S409" s="282"/>
      <c r="T409" s="282"/>
      <c r="U409" s="282"/>
      <c r="V409" s="282"/>
      <c r="W409" s="282"/>
      <c r="X409" s="282"/>
      <c r="Y409" s="282"/>
      <c r="Z409" s="282"/>
      <c r="AA409" s="282"/>
      <c r="AB409" s="282"/>
      <c r="AC409" s="282"/>
      <c r="AD409" s="282"/>
      <c r="AE409" s="2"/>
      <c r="AF409" s="169"/>
      <c r="AH409" s="518">
        <f t="shared" si="52"/>
        <v>0</v>
      </c>
      <c r="AI409" s="518"/>
      <c r="AK409" s="572">
        <f t="shared" si="53"/>
        <v>0</v>
      </c>
      <c r="AL409" s="572"/>
    </row>
    <row r="410" spans="1:38" s="38" customFormat="1" ht="15" customHeight="1">
      <c r="A410" s="18"/>
      <c r="B410" s="51"/>
      <c r="C410" s="48" t="s">
        <v>5012</v>
      </c>
      <c r="D410" s="591" t="str">
        <f t="shared" si="51"/>
        <v/>
      </c>
      <c r="E410" s="592"/>
      <c r="F410" s="592"/>
      <c r="G410" s="592"/>
      <c r="H410" s="592"/>
      <c r="I410" s="592"/>
      <c r="J410" s="592"/>
      <c r="K410" s="592"/>
      <c r="L410" s="593"/>
      <c r="M410" s="282"/>
      <c r="N410" s="282"/>
      <c r="O410" s="282"/>
      <c r="P410" s="282"/>
      <c r="Q410" s="282"/>
      <c r="R410" s="282"/>
      <c r="S410" s="282"/>
      <c r="T410" s="282"/>
      <c r="U410" s="282"/>
      <c r="V410" s="282"/>
      <c r="W410" s="282"/>
      <c r="X410" s="282"/>
      <c r="Y410" s="282"/>
      <c r="Z410" s="282"/>
      <c r="AA410" s="282"/>
      <c r="AB410" s="282"/>
      <c r="AC410" s="282"/>
      <c r="AD410" s="282"/>
      <c r="AE410" s="2"/>
      <c r="AF410" s="169"/>
      <c r="AH410" s="518">
        <f t="shared" si="52"/>
        <v>0</v>
      </c>
      <c r="AI410" s="518"/>
      <c r="AK410" s="572">
        <f t="shared" si="53"/>
        <v>0</v>
      </c>
      <c r="AL410" s="572"/>
    </row>
    <row r="411" spans="1:38" s="38" customFormat="1" ht="15" customHeight="1">
      <c r="A411" s="18"/>
      <c r="B411" s="51"/>
      <c r="C411" s="48" t="s">
        <v>5013</v>
      </c>
      <c r="D411" s="591" t="str">
        <f t="shared" si="51"/>
        <v/>
      </c>
      <c r="E411" s="592"/>
      <c r="F411" s="592"/>
      <c r="G411" s="592"/>
      <c r="H411" s="592"/>
      <c r="I411" s="592"/>
      <c r="J411" s="592"/>
      <c r="K411" s="592"/>
      <c r="L411" s="593"/>
      <c r="M411" s="282"/>
      <c r="N411" s="282"/>
      <c r="O411" s="282"/>
      <c r="P411" s="282"/>
      <c r="Q411" s="282"/>
      <c r="R411" s="282"/>
      <c r="S411" s="282"/>
      <c r="T411" s="282"/>
      <c r="U411" s="282"/>
      <c r="V411" s="282"/>
      <c r="W411" s="282"/>
      <c r="X411" s="282"/>
      <c r="Y411" s="282"/>
      <c r="Z411" s="282"/>
      <c r="AA411" s="282"/>
      <c r="AB411" s="282"/>
      <c r="AC411" s="282"/>
      <c r="AD411" s="282"/>
      <c r="AE411" s="2"/>
      <c r="AF411" s="169"/>
      <c r="AH411" s="518">
        <f t="shared" si="52"/>
        <v>0</v>
      </c>
      <c r="AI411" s="518"/>
      <c r="AK411" s="572">
        <f t="shared" si="53"/>
        <v>0</v>
      </c>
      <c r="AL411" s="572"/>
    </row>
    <row r="412" spans="1:38" s="38" customFormat="1" ht="15" customHeight="1">
      <c r="A412" s="18"/>
      <c r="B412" s="51"/>
      <c r="C412" s="48" t="s">
        <v>5014</v>
      </c>
      <c r="D412" s="591" t="str">
        <f t="shared" si="51"/>
        <v/>
      </c>
      <c r="E412" s="592"/>
      <c r="F412" s="592"/>
      <c r="G412" s="592"/>
      <c r="H412" s="592"/>
      <c r="I412" s="592"/>
      <c r="J412" s="592"/>
      <c r="K412" s="592"/>
      <c r="L412" s="593"/>
      <c r="M412" s="282"/>
      <c r="N412" s="282"/>
      <c r="O412" s="282"/>
      <c r="P412" s="282"/>
      <c r="Q412" s="282"/>
      <c r="R412" s="282"/>
      <c r="S412" s="282"/>
      <c r="T412" s="282"/>
      <c r="U412" s="282"/>
      <c r="V412" s="282"/>
      <c r="W412" s="282"/>
      <c r="X412" s="282"/>
      <c r="Y412" s="282"/>
      <c r="Z412" s="282"/>
      <c r="AA412" s="282"/>
      <c r="AB412" s="282"/>
      <c r="AC412" s="282"/>
      <c r="AD412" s="282"/>
      <c r="AE412" s="2"/>
      <c r="AF412" s="169"/>
      <c r="AH412" s="518">
        <f t="shared" si="52"/>
        <v>0</v>
      </c>
      <c r="AI412" s="518"/>
      <c r="AK412" s="572">
        <f t="shared" si="53"/>
        <v>0</v>
      </c>
      <c r="AL412" s="572"/>
    </row>
    <row r="413" spans="1:38" s="38" customFormat="1" ht="15" customHeight="1">
      <c r="A413" s="18"/>
      <c r="B413" s="51"/>
      <c r="C413" s="48" t="s">
        <v>5015</v>
      </c>
      <c r="D413" s="591" t="str">
        <f t="shared" si="51"/>
        <v/>
      </c>
      <c r="E413" s="592"/>
      <c r="F413" s="592"/>
      <c r="G413" s="592"/>
      <c r="H413" s="592"/>
      <c r="I413" s="592"/>
      <c r="J413" s="592"/>
      <c r="K413" s="592"/>
      <c r="L413" s="593"/>
      <c r="M413" s="282"/>
      <c r="N413" s="282"/>
      <c r="O413" s="282"/>
      <c r="P413" s="282"/>
      <c r="Q413" s="282"/>
      <c r="R413" s="282"/>
      <c r="S413" s="282"/>
      <c r="T413" s="282"/>
      <c r="U413" s="282"/>
      <c r="V413" s="282"/>
      <c r="W413" s="282"/>
      <c r="X413" s="282"/>
      <c r="Y413" s="282"/>
      <c r="Z413" s="282"/>
      <c r="AA413" s="282"/>
      <c r="AB413" s="282"/>
      <c r="AC413" s="282"/>
      <c r="AD413" s="282"/>
      <c r="AE413" s="2"/>
      <c r="AF413" s="169"/>
      <c r="AH413" s="518">
        <f t="shared" si="52"/>
        <v>0</v>
      </c>
      <c r="AI413" s="518"/>
      <c r="AK413" s="572">
        <f t="shared" si="53"/>
        <v>0</v>
      </c>
      <c r="AL413" s="572"/>
    </row>
    <row r="414" spans="1:38" s="38" customFormat="1" ht="15" customHeight="1">
      <c r="A414" s="18"/>
      <c r="B414" s="51"/>
      <c r="C414" s="48" t="s">
        <v>5016</v>
      </c>
      <c r="D414" s="591" t="str">
        <f t="shared" si="51"/>
        <v/>
      </c>
      <c r="E414" s="592"/>
      <c r="F414" s="592"/>
      <c r="G414" s="592"/>
      <c r="H414" s="592"/>
      <c r="I414" s="592"/>
      <c r="J414" s="592"/>
      <c r="K414" s="592"/>
      <c r="L414" s="593"/>
      <c r="M414" s="282"/>
      <c r="N414" s="282"/>
      <c r="O414" s="282"/>
      <c r="P414" s="282"/>
      <c r="Q414" s="282"/>
      <c r="R414" s="282"/>
      <c r="S414" s="282"/>
      <c r="T414" s="282"/>
      <c r="U414" s="282"/>
      <c r="V414" s="282"/>
      <c r="W414" s="282"/>
      <c r="X414" s="282"/>
      <c r="Y414" s="282"/>
      <c r="Z414" s="282"/>
      <c r="AA414" s="282"/>
      <c r="AB414" s="282"/>
      <c r="AC414" s="282"/>
      <c r="AD414" s="282"/>
      <c r="AE414" s="2"/>
      <c r="AF414" s="169"/>
      <c r="AH414" s="518">
        <f t="shared" si="52"/>
        <v>0</v>
      </c>
      <c r="AI414" s="518"/>
      <c r="AK414" s="572">
        <f t="shared" si="53"/>
        <v>0</v>
      </c>
      <c r="AL414" s="572"/>
    </row>
    <row r="415" spans="1:38" s="38" customFormat="1" ht="15" customHeight="1">
      <c r="A415" s="18"/>
      <c r="B415" s="51"/>
      <c r="C415" s="48" t="s">
        <v>5017</v>
      </c>
      <c r="D415" s="591" t="str">
        <f t="shared" si="51"/>
        <v/>
      </c>
      <c r="E415" s="592"/>
      <c r="F415" s="592"/>
      <c r="G415" s="592"/>
      <c r="H415" s="592"/>
      <c r="I415" s="592"/>
      <c r="J415" s="592"/>
      <c r="K415" s="592"/>
      <c r="L415" s="593"/>
      <c r="M415" s="282"/>
      <c r="N415" s="282"/>
      <c r="O415" s="282"/>
      <c r="P415" s="282"/>
      <c r="Q415" s="282"/>
      <c r="R415" s="282"/>
      <c r="S415" s="282"/>
      <c r="T415" s="282"/>
      <c r="U415" s="282"/>
      <c r="V415" s="282"/>
      <c r="W415" s="282"/>
      <c r="X415" s="282"/>
      <c r="Y415" s="282"/>
      <c r="Z415" s="282"/>
      <c r="AA415" s="282"/>
      <c r="AB415" s="282"/>
      <c r="AC415" s="282"/>
      <c r="AD415" s="282"/>
      <c r="AE415" s="2"/>
      <c r="AF415" s="169"/>
      <c r="AH415" s="518">
        <f t="shared" si="52"/>
        <v>0</v>
      </c>
      <c r="AI415" s="518"/>
      <c r="AK415" s="572">
        <f t="shared" si="53"/>
        <v>0</v>
      </c>
      <c r="AL415" s="572"/>
    </row>
    <row r="416" spans="1:38" s="38" customFormat="1" ht="15" customHeight="1">
      <c r="A416" s="18"/>
      <c r="B416" s="51"/>
      <c r="C416" s="48" t="s">
        <v>5018</v>
      </c>
      <c r="D416" s="591" t="str">
        <f t="shared" si="51"/>
        <v/>
      </c>
      <c r="E416" s="592"/>
      <c r="F416" s="592"/>
      <c r="G416" s="592"/>
      <c r="H416" s="592"/>
      <c r="I416" s="592"/>
      <c r="J416" s="592"/>
      <c r="K416" s="592"/>
      <c r="L416" s="593"/>
      <c r="M416" s="282"/>
      <c r="N416" s="282"/>
      <c r="O416" s="282"/>
      <c r="P416" s="282"/>
      <c r="Q416" s="282"/>
      <c r="R416" s="282"/>
      <c r="S416" s="282"/>
      <c r="T416" s="282"/>
      <c r="U416" s="282"/>
      <c r="V416" s="282"/>
      <c r="W416" s="282"/>
      <c r="X416" s="282"/>
      <c r="Y416" s="282"/>
      <c r="Z416" s="282"/>
      <c r="AA416" s="282"/>
      <c r="AB416" s="282"/>
      <c r="AC416" s="282"/>
      <c r="AD416" s="282"/>
      <c r="AE416" s="2"/>
      <c r="AF416" s="169"/>
      <c r="AH416" s="518">
        <f t="shared" si="52"/>
        <v>0</v>
      </c>
      <c r="AI416" s="518"/>
      <c r="AK416" s="572">
        <f t="shared" si="53"/>
        <v>0</v>
      </c>
      <c r="AL416" s="572"/>
    </row>
    <row r="417" spans="1:39" s="38" customFormat="1" ht="15" customHeight="1">
      <c r="A417" s="18"/>
      <c r="B417" s="51"/>
      <c r="C417" s="48" t="s">
        <v>5019</v>
      </c>
      <c r="D417" s="591" t="str">
        <f t="shared" si="51"/>
        <v/>
      </c>
      <c r="E417" s="592"/>
      <c r="F417" s="592"/>
      <c r="G417" s="592"/>
      <c r="H417" s="592"/>
      <c r="I417" s="592"/>
      <c r="J417" s="592"/>
      <c r="K417" s="592"/>
      <c r="L417" s="593"/>
      <c r="M417" s="282"/>
      <c r="N417" s="282"/>
      <c r="O417" s="282"/>
      <c r="P417" s="282"/>
      <c r="Q417" s="282"/>
      <c r="R417" s="282"/>
      <c r="S417" s="282"/>
      <c r="T417" s="282"/>
      <c r="U417" s="282"/>
      <c r="V417" s="282"/>
      <c r="W417" s="282"/>
      <c r="X417" s="282"/>
      <c r="Y417" s="282"/>
      <c r="Z417" s="282"/>
      <c r="AA417" s="282"/>
      <c r="AB417" s="282"/>
      <c r="AC417" s="282"/>
      <c r="AD417" s="282"/>
      <c r="AE417" s="2"/>
      <c r="AF417" s="169"/>
      <c r="AH417" s="518">
        <f t="shared" si="52"/>
        <v>0</v>
      </c>
      <c r="AI417" s="518"/>
      <c r="AK417" s="572">
        <f t="shared" si="53"/>
        <v>0</v>
      </c>
      <c r="AL417" s="572"/>
    </row>
    <row r="418" spans="1:39" s="38" customFormat="1" ht="15" customHeight="1">
      <c r="A418" s="18"/>
      <c r="B418" s="51"/>
      <c r="C418" s="48" t="s">
        <v>5020</v>
      </c>
      <c r="D418" s="591" t="str">
        <f t="shared" si="51"/>
        <v/>
      </c>
      <c r="E418" s="592"/>
      <c r="F418" s="592"/>
      <c r="G418" s="592"/>
      <c r="H418" s="592"/>
      <c r="I418" s="592"/>
      <c r="J418" s="592"/>
      <c r="K418" s="592"/>
      <c r="L418" s="593"/>
      <c r="M418" s="282"/>
      <c r="N418" s="282"/>
      <c r="O418" s="282"/>
      <c r="P418" s="282"/>
      <c r="Q418" s="282"/>
      <c r="R418" s="282"/>
      <c r="S418" s="282"/>
      <c r="T418" s="282"/>
      <c r="U418" s="282"/>
      <c r="V418" s="282"/>
      <c r="W418" s="282"/>
      <c r="X418" s="282"/>
      <c r="Y418" s="282"/>
      <c r="Z418" s="282"/>
      <c r="AA418" s="282"/>
      <c r="AB418" s="282"/>
      <c r="AC418" s="282"/>
      <c r="AD418" s="282"/>
      <c r="AE418" s="2"/>
      <c r="AF418" s="169"/>
      <c r="AH418" s="518">
        <f t="shared" si="52"/>
        <v>0</v>
      </c>
      <c r="AI418" s="518"/>
      <c r="AK418" s="572">
        <f t="shared" si="53"/>
        <v>0</v>
      </c>
      <c r="AL418" s="572"/>
    </row>
    <row r="419" spans="1:39" s="38" customFormat="1" ht="15" customHeight="1">
      <c r="A419" s="18"/>
      <c r="B419" s="51"/>
      <c r="C419" s="48" t="s">
        <v>5021</v>
      </c>
      <c r="D419" s="591" t="str">
        <f t="shared" si="51"/>
        <v/>
      </c>
      <c r="E419" s="592"/>
      <c r="F419" s="592"/>
      <c r="G419" s="592"/>
      <c r="H419" s="592"/>
      <c r="I419" s="592"/>
      <c r="J419" s="592"/>
      <c r="K419" s="592"/>
      <c r="L419" s="593"/>
      <c r="M419" s="282"/>
      <c r="N419" s="282"/>
      <c r="O419" s="282"/>
      <c r="P419" s="282"/>
      <c r="Q419" s="282"/>
      <c r="R419" s="282"/>
      <c r="S419" s="282"/>
      <c r="T419" s="282"/>
      <c r="U419" s="282"/>
      <c r="V419" s="282"/>
      <c r="W419" s="282"/>
      <c r="X419" s="282"/>
      <c r="Y419" s="282"/>
      <c r="Z419" s="282"/>
      <c r="AA419" s="282"/>
      <c r="AB419" s="282"/>
      <c r="AC419" s="282"/>
      <c r="AD419" s="282"/>
      <c r="AE419" s="2"/>
      <c r="AF419" s="169"/>
      <c r="AH419" s="518">
        <f t="shared" si="52"/>
        <v>0</v>
      </c>
      <c r="AI419" s="518"/>
      <c r="AK419" s="572">
        <f t="shared" si="53"/>
        <v>0</v>
      </c>
      <c r="AL419" s="572"/>
    </row>
    <row r="420" spans="1:39" s="38" customFormat="1" ht="15" customHeight="1">
      <c r="A420" s="18"/>
      <c r="B420" s="51"/>
      <c r="C420" s="48" t="s">
        <v>5022</v>
      </c>
      <c r="D420" s="591" t="str">
        <f t="shared" si="51"/>
        <v/>
      </c>
      <c r="E420" s="592"/>
      <c r="F420" s="592"/>
      <c r="G420" s="592"/>
      <c r="H420" s="592"/>
      <c r="I420" s="592"/>
      <c r="J420" s="592"/>
      <c r="K420" s="592"/>
      <c r="L420" s="593"/>
      <c r="M420" s="282"/>
      <c r="N420" s="282"/>
      <c r="O420" s="282"/>
      <c r="P420" s="282"/>
      <c r="Q420" s="282"/>
      <c r="R420" s="282"/>
      <c r="S420" s="282"/>
      <c r="T420" s="282"/>
      <c r="U420" s="282"/>
      <c r="V420" s="282"/>
      <c r="W420" s="282"/>
      <c r="X420" s="282"/>
      <c r="Y420" s="282"/>
      <c r="Z420" s="282"/>
      <c r="AA420" s="282"/>
      <c r="AB420" s="282"/>
      <c r="AC420" s="282"/>
      <c r="AD420" s="282"/>
      <c r="AE420" s="2"/>
      <c r="AF420" s="169"/>
      <c r="AH420" s="518">
        <f t="shared" si="52"/>
        <v>0</v>
      </c>
      <c r="AI420" s="518"/>
      <c r="AK420" s="572">
        <f t="shared" si="53"/>
        <v>0</v>
      </c>
      <c r="AL420" s="572"/>
    </row>
    <row r="421" spans="1:39" s="38" customFormat="1" ht="15" customHeight="1">
      <c r="A421" s="18"/>
      <c r="B421" s="51"/>
      <c r="C421" s="48" t="s">
        <v>5023</v>
      </c>
      <c r="D421" s="591" t="str">
        <f t="shared" si="51"/>
        <v/>
      </c>
      <c r="E421" s="592"/>
      <c r="F421" s="592"/>
      <c r="G421" s="592"/>
      <c r="H421" s="592"/>
      <c r="I421" s="592"/>
      <c r="J421" s="592"/>
      <c r="K421" s="592"/>
      <c r="L421" s="593"/>
      <c r="M421" s="282"/>
      <c r="N421" s="282"/>
      <c r="O421" s="282"/>
      <c r="P421" s="282"/>
      <c r="Q421" s="282"/>
      <c r="R421" s="282"/>
      <c r="S421" s="282"/>
      <c r="T421" s="282"/>
      <c r="U421" s="282"/>
      <c r="V421" s="282"/>
      <c r="W421" s="282"/>
      <c r="X421" s="282"/>
      <c r="Y421" s="282"/>
      <c r="Z421" s="282"/>
      <c r="AA421" s="282"/>
      <c r="AB421" s="282"/>
      <c r="AC421" s="282"/>
      <c r="AD421" s="282"/>
      <c r="AE421" s="2"/>
      <c r="AF421" s="169"/>
      <c r="AH421" s="518">
        <f t="shared" si="52"/>
        <v>0</v>
      </c>
      <c r="AI421" s="518"/>
      <c r="AK421" s="572">
        <f t="shared" si="53"/>
        <v>0</v>
      </c>
      <c r="AL421" s="572"/>
    </row>
    <row r="422" spans="1:39" s="38" customFormat="1" ht="15" customHeight="1">
      <c r="A422" s="18"/>
      <c r="B422" s="51"/>
      <c r="C422" s="48" t="s">
        <v>5024</v>
      </c>
      <c r="D422" s="591" t="str">
        <f t="shared" si="51"/>
        <v/>
      </c>
      <c r="E422" s="592"/>
      <c r="F422" s="592"/>
      <c r="G422" s="592"/>
      <c r="H422" s="592"/>
      <c r="I422" s="592"/>
      <c r="J422" s="592"/>
      <c r="K422" s="592"/>
      <c r="L422" s="593"/>
      <c r="M422" s="282"/>
      <c r="N422" s="282"/>
      <c r="O422" s="282"/>
      <c r="P422" s="282"/>
      <c r="Q422" s="282"/>
      <c r="R422" s="282"/>
      <c r="S422" s="282"/>
      <c r="T422" s="282"/>
      <c r="U422" s="282"/>
      <c r="V422" s="282"/>
      <c r="W422" s="282"/>
      <c r="X422" s="282"/>
      <c r="Y422" s="282"/>
      <c r="Z422" s="282"/>
      <c r="AA422" s="282"/>
      <c r="AB422" s="282"/>
      <c r="AC422" s="282"/>
      <c r="AD422" s="282"/>
      <c r="AE422" s="2"/>
      <c r="AF422" s="169"/>
      <c r="AH422" s="518">
        <f t="shared" si="52"/>
        <v>0</v>
      </c>
      <c r="AI422" s="518"/>
      <c r="AK422" s="572">
        <f t="shared" si="53"/>
        <v>0</v>
      </c>
      <c r="AL422" s="572"/>
    </row>
    <row r="423" spans="1:39" s="38" customFormat="1" ht="15" customHeight="1">
      <c r="A423" s="18"/>
      <c r="B423" s="51"/>
      <c r="C423" s="48" t="s">
        <v>5025</v>
      </c>
      <c r="D423" s="591" t="str">
        <f t="shared" si="51"/>
        <v/>
      </c>
      <c r="E423" s="592"/>
      <c r="F423" s="592"/>
      <c r="G423" s="592"/>
      <c r="H423" s="592"/>
      <c r="I423" s="592"/>
      <c r="J423" s="592"/>
      <c r="K423" s="592"/>
      <c r="L423" s="593"/>
      <c r="M423" s="282"/>
      <c r="N423" s="282"/>
      <c r="O423" s="282"/>
      <c r="P423" s="282"/>
      <c r="Q423" s="282"/>
      <c r="R423" s="282"/>
      <c r="S423" s="282"/>
      <c r="T423" s="282"/>
      <c r="U423" s="282"/>
      <c r="V423" s="282"/>
      <c r="W423" s="282"/>
      <c r="X423" s="282"/>
      <c r="Y423" s="282"/>
      <c r="Z423" s="282"/>
      <c r="AA423" s="282"/>
      <c r="AB423" s="282"/>
      <c r="AC423" s="282"/>
      <c r="AD423" s="282"/>
      <c r="AE423" s="2"/>
      <c r="AF423" s="169"/>
      <c r="AH423" s="518">
        <f t="shared" si="52"/>
        <v>0</v>
      </c>
      <c r="AI423" s="518"/>
      <c r="AK423" s="572">
        <f t="shared" si="53"/>
        <v>0</v>
      </c>
      <c r="AL423" s="572"/>
    </row>
    <row r="424" spans="1:39" s="38" customFormat="1" ht="15" customHeight="1">
      <c r="A424" s="18"/>
      <c r="B424" s="51"/>
      <c r="C424" s="48" t="s">
        <v>5026</v>
      </c>
      <c r="D424" s="591" t="str">
        <f t="shared" si="51"/>
        <v/>
      </c>
      <c r="E424" s="592"/>
      <c r="F424" s="592"/>
      <c r="G424" s="592"/>
      <c r="H424" s="592"/>
      <c r="I424" s="592"/>
      <c r="J424" s="592"/>
      <c r="K424" s="592"/>
      <c r="L424" s="593"/>
      <c r="M424" s="282"/>
      <c r="N424" s="282"/>
      <c r="O424" s="282"/>
      <c r="P424" s="282"/>
      <c r="Q424" s="282"/>
      <c r="R424" s="282"/>
      <c r="S424" s="282"/>
      <c r="T424" s="282"/>
      <c r="U424" s="282"/>
      <c r="V424" s="282"/>
      <c r="W424" s="282"/>
      <c r="X424" s="282"/>
      <c r="Y424" s="282"/>
      <c r="Z424" s="282"/>
      <c r="AA424" s="282"/>
      <c r="AB424" s="282"/>
      <c r="AC424" s="282"/>
      <c r="AD424" s="282"/>
      <c r="AE424" s="2"/>
      <c r="AF424" s="169"/>
      <c r="AH424" s="518">
        <f t="shared" si="52"/>
        <v>0</v>
      </c>
      <c r="AI424" s="518"/>
      <c r="AK424" s="572">
        <f t="shared" si="53"/>
        <v>0</v>
      </c>
      <c r="AL424" s="572"/>
    </row>
    <row r="425" spans="1:39" s="38" customFormat="1" ht="15" customHeight="1">
      <c r="A425" s="18"/>
      <c r="B425" s="51"/>
      <c r="C425" s="48" t="s">
        <v>5027</v>
      </c>
      <c r="D425" s="591" t="str">
        <f t="shared" si="51"/>
        <v/>
      </c>
      <c r="E425" s="592"/>
      <c r="F425" s="592"/>
      <c r="G425" s="592"/>
      <c r="H425" s="592"/>
      <c r="I425" s="592"/>
      <c r="J425" s="592"/>
      <c r="K425" s="592"/>
      <c r="L425" s="593"/>
      <c r="M425" s="282"/>
      <c r="N425" s="282"/>
      <c r="O425" s="282"/>
      <c r="P425" s="282"/>
      <c r="Q425" s="282"/>
      <c r="R425" s="282"/>
      <c r="S425" s="282"/>
      <c r="T425" s="282"/>
      <c r="U425" s="282"/>
      <c r="V425" s="282"/>
      <c r="W425" s="282"/>
      <c r="X425" s="282"/>
      <c r="Y425" s="282"/>
      <c r="Z425" s="282"/>
      <c r="AA425" s="282"/>
      <c r="AB425" s="282"/>
      <c r="AC425" s="282"/>
      <c r="AD425" s="282"/>
      <c r="AE425" s="2"/>
      <c r="AF425" s="169"/>
      <c r="AH425" s="518">
        <f t="shared" si="52"/>
        <v>0</v>
      </c>
      <c r="AI425" s="518"/>
      <c r="AK425" s="572">
        <f t="shared" si="53"/>
        <v>0</v>
      </c>
      <c r="AL425" s="572"/>
    </row>
    <row r="426" spans="1:39" s="38" customFormat="1" ht="15" customHeight="1">
      <c r="A426" s="18"/>
      <c r="B426" s="51"/>
      <c r="C426" s="48" t="s">
        <v>5028</v>
      </c>
      <c r="D426" s="591" t="str">
        <f t="shared" si="51"/>
        <v/>
      </c>
      <c r="E426" s="592"/>
      <c r="F426" s="592"/>
      <c r="G426" s="592"/>
      <c r="H426" s="592"/>
      <c r="I426" s="592"/>
      <c r="J426" s="592"/>
      <c r="K426" s="592"/>
      <c r="L426" s="593"/>
      <c r="M426" s="282"/>
      <c r="N426" s="282"/>
      <c r="O426" s="282"/>
      <c r="P426" s="282"/>
      <c r="Q426" s="282"/>
      <c r="R426" s="282"/>
      <c r="S426" s="282"/>
      <c r="T426" s="282"/>
      <c r="U426" s="282"/>
      <c r="V426" s="282"/>
      <c r="W426" s="282"/>
      <c r="X426" s="282"/>
      <c r="Y426" s="282"/>
      <c r="Z426" s="282"/>
      <c r="AA426" s="282"/>
      <c r="AB426" s="282"/>
      <c r="AC426" s="282"/>
      <c r="AD426" s="282"/>
      <c r="AE426" s="2"/>
      <c r="AF426" s="169"/>
      <c r="AH426" s="518">
        <f t="shared" si="52"/>
        <v>0</v>
      </c>
      <c r="AI426" s="518"/>
      <c r="AK426" s="572">
        <f t="shared" si="53"/>
        <v>0</v>
      </c>
      <c r="AL426" s="572"/>
    </row>
    <row r="427" spans="1:39" s="38" customFormat="1" ht="15" customHeight="1">
      <c r="A427" s="18"/>
      <c r="B427" s="51"/>
      <c r="C427" s="48" t="s">
        <v>5029</v>
      </c>
      <c r="D427" s="591" t="str">
        <f>IF(D379="","",D379)</f>
        <v/>
      </c>
      <c r="E427" s="592"/>
      <c r="F427" s="592"/>
      <c r="G427" s="592"/>
      <c r="H427" s="592"/>
      <c r="I427" s="592"/>
      <c r="J427" s="592"/>
      <c r="K427" s="592"/>
      <c r="L427" s="593"/>
      <c r="M427" s="282"/>
      <c r="N427" s="282"/>
      <c r="O427" s="282"/>
      <c r="P427" s="282"/>
      <c r="Q427" s="282"/>
      <c r="R427" s="282"/>
      <c r="S427" s="282"/>
      <c r="T427" s="282"/>
      <c r="U427" s="282"/>
      <c r="V427" s="282"/>
      <c r="W427" s="282"/>
      <c r="X427" s="282"/>
      <c r="Y427" s="282"/>
      <c r="Z427" s="282"/>
      <c r="AA427" s="282"/>
      <c r="AB427" s="282"/>
      <c r="AC427" s="282"/>
      <c r="AD427" s="282"/>
      <c r="AE427" s="2"/>
      <c r="AF427" s="169"/>
      <c r="AH427" s="518">
        <f t="shared" si="52"/>
        <v>0</v>
      </c>
      <c r="AI427" s="518"/>
      <c r="AK427" s="572">
        <f t="shared" si="53"/>
        <v>0</v>
      </c>
      <c r="AL427" s="572"/>
    </row>
    <row r="428" spans="1:39" s="38" customFormat="1" ht="15" customHeight="1">
      <c r="A428" s="18"/>
      <c r="B428" s="51"/>
      <c r="C428" s="48" t="s">
        <v>5030</v>
      </c>
      <c r="D428" s="591" t="str">
        <f t="shared" si="51"/>
        <v/>
      </c>
      <c r="E428" s="592"/>
      <c r="F428" s="592"/>
      <c r="G428" s="592"/>
      <c r="H428" s="592"/>
      <c r="I428" s="592"/>
      <c r="J428" s="592"/>
      <c r="K428" s="592"/>
      <c r="L428" s="593"/>
      <c r="M428" s="282"/>
      <c r="N428" s="282"/>
      <c r="O428" s="282"/>
      <c r="P428" s="282"/>
      <c r="Q428" s="282"/>
      <c r="R428" s="282"/>
      <c r="S428" s="282"/>
      <c r="T428" s="282"/>
      <c r="U428" s="282"/>
      <c r="V428" s="282"/>
      <c r="W428" s="282"/>
      <c r="X428" s="282"/>
      <c r="Y428" s="282"/>
      <c r="Z428" s="282"/>
      <c r="AA428" s="282"/>
      <c r="AB428" s="282"/>
      <c r="AC428" s="282"/>
      <c r="AD428" s="282"/>
      <c r="AE428" s="2"/>
      <c r="AF428" s="169"/>
      <c r="AH428" s="518">
        <f t="shared" si="52"/>
        <v>0</v>
      </c>
      <c r="AI428" s="518"/>
      <c r="AK428" s="572">
        <f t="shared" si="53"/>
        <v>0</v>
      </c>
      <c r="AL428" s="572"/>
    </row>
    <row r="429" spans="1:39" s="38" customFormat="1" ht="15" customHeight="1">
      <c r="A429" s="18"/>
      <c r="B429" s="51"/>
      <c r="C429" s="57"/>
      <c r="D429" s="11"/>
      <c r="E429" s="11"/>
      <c r="F429" s="11"/>
      <c r="G429" s="11"/>
      <c r="H429" s="11"/>
      <c r="I429" s="11"/>
      <c r="J429" s="11"/>
      <c r="K429" s="55"/>
      <c r="L429" s="55"/>
      <c r="M429" s="55"/>
      <c r="N429" s="55"/>
      <c r="O429" s="55"/>
      <c r="P429" s="55"/>
      <c r="Q429" s="55"/>
      <c r="R429" s="55"/>
      <c r="S429" s="55"/>
      <c r="T429" s="55"/>
      <c r="U429" s="55"/>
      <c r="V429" s="55"/>
      <c r="W429" s="55"/>
      <c r="X429" s="55"/>
      <c r="Y429" s="55"/>
      <c r="Z429" s="55"/>
      <c r="AA429" s="55"/>
      <c r="AB429" s="55"/>
      <c r="AC429" s="55"/>
      <c r="AD429" s="55"/>
      <c r="AE429" s="2"/>
      <c r="AF429" s="169"/>
      <c r="AK429" s="573">
        <f>SUM(AK399:AL428)</f>
        <v>0</v>
      </c>
      <c r="AL429" s="573"/>
    </row>
    <row r="430" spans="1:39" ht="45" customHeight="1">
      <c r="A430" s="18"/>
      <c r="B430" s="51"/>
      <c r="C430" s="539" t="s">
        <v>5298</v>
      </c>
      <c r="D430" s="539"/>
      <c r="E430" s="540"/>
      <c r="F430" s="447"/>
      <c r="G430" s="448"/>
      <c r="H430" s="448"/>
      <c r="I430" s="448"/>
      <c r="J430" s="448"/>
      <c r="K430" s="448"/>
      <c r="L430" s="448"/>
      <c r="M430" s="448"/>
      <c r="N430" s="448"/>
      <c r="O430" s="448"/>
      <c r="P430" s="448"/>
      <c r="Q430" s="448"/>
      <c r="R430" s="448"/>
      <c r="S430" s="448"/>
      <c r="T430" s="448"/>
      <c r="U430" s="448"/>
      <c r="V430" s="448"/>
      <c r="W430" s="448"/>
      <c r="X430" s="448"/>
      <c r="Y430" s="448"/>
      <c r="Z430" s="448"/>
      <c r="AA430" s="448"/>
      <c r="AB430" s="448"/>
      <c r="AC430" s="448"/>
      <c r="AD430" s="449"/>
      <c r="AE430" s="2"/>
      <c r="AH430" s="522" t="s">
        <v>5299</v>
      </c>
      <c r="AI430" s="522"/>
      <c r="AJ430" s="522">
        <f>IF(COUNTIF(AD399:AD428,"X")=0,0,1)</f>
        <v>0</v>
      </c>
      <c r="AK430" s="522"/>
      <c r="AL430" s="570">
        <f>IF(OR(AND(AJ430=0,F430=""),AND(AJ430=1,F430&lt;&gt;"")),0,1)</f>
        <v>0</v>
      </c>
      <c r="AM430" s="570"/>
    </row>
    <row r="431" spans="1:39" ht="15" customHeight="1">
      <c r="A431" s="18"/>
      <c r="B431" s="51"/>
      <c r="C431" s="51"/>
      <c r="D431" s="197"/>
      <c r="E431" s="197"/>
      <c r="F431" s="197"/>
      <c r="G431" s="197"/>
      <c r="H431" s="197"/>
      <c r="I431" s="197"/>
      <c r="J431" s="197"/>
      <c r="K431" s="197"/>
      <c r="L431" s="197"/>
      <c r="M431" s="197"/>
      <c r="N431" s="197"/>
      <c r="O431" s="197"/>
      <c r="P431" s="51"/>
      <c r="Q431" s="51"/>
      <c r="R431" s="51"/>
      <c r="S431" s="197"/>
      <c r="T431" s="197"/>
      <c r="U431" s="197"/>
      <c r="V431" s="197"/>
      <c r="W431" s="197"/>
      <c r="X431" s="197"/>
      <c r="Y431" s="197"/>
      <c r="Z431" s="197"/>
      <c r="AA431" s="197"/>
      <c r="AB431" s="197"/>
      <c r="AC431" s="197"/>
      <c r="AD431" s="197"/>
      <c r="AE431" s="2"/>
    </row>
    <row r="432" spans="1:39" ht="15" customHeight="1">
      <c r="C432" s="611" t="s">
        <v>5300</v>
      </c>
      <c r="D432" s="611"/>
      <c r="E432" s="611"/>
      <c r="F432" s="611"/>
      <c r="G432" s="611"/>
      <c r="H432" s="611"/>
      <c r="I432" s="611"/>
      <c r="J432" s="611"/>
      <c r="K432" s="611"/>
      <c r="L432" s="611"/>
      <c r="M432" s="611"/>
      <c r="N432" s="611"/>
      <c r="O432" s="611"/>
      <c r="P432" s="611"/>
      <c r="Q432" s="611"/>
      <c r="R432" s="611"/>
      <c r="S432" s="611"/>
      <c r="T432" s="611"/>
      <c r="U432" s="611"/>
      <c r="V432" s="611"/>
      <c r="W432" s="611"/>
      <c r="X432" s="611"/>
      <c r="Y432" s="611"/>
      <c r="Z432" s="611"/>
      <c r="AA432" s="611"/>
      <c r="AB432" s="611"/>
      <c r="AC432" s="611"/>
      <c r="AD432" s="611"/>
    </row>
    <row r="433" spans="1:32" ht="15" customHeight="1">
      <c r="C433" s="48" t="s">
        <v>4992</v>
      </c>
      <c r="D433" s="591" t="s">
        <v>5301</v>
      </c>
      <c r="E433" s="592"/>
      <c r="F433" s="592"/>
      <c r="G433" s="592"/>
      <c r="H433" s="592"/>
      <c r="I433" s="592"/>
      <c r="J433" s="592"/>
      <c r="K433" s="592"/>
      <c r="L433" s="592"/>
      <c r="M433" s="592"/>
      <c r="N433" s="592"/>
      <c r="O433" s="592"/>
      <c r="P433" s="593"/>
      <c r="Q433" s="48" t="s">
        <v>5009</v>
      </c>
      <c r="R433" s="591" t="s">
        <v>5302</v>
      </c>
      <c r="S433" s="592"/>
      <c r="T433" s="592"/>
      <c r="U433" s="592"/>
      <c r="V433" s="592"/>
      <c r="W433" s="592"/>
      <c r="X433" s="592"/>
      <c r="Y433" s="592"/>
      <c r="Z433" s="592"/>
      <c r="AA433" s="592"/>
      <c r="AB433" s="592"/>
      <c r="AC433" s="592"/>
      <c r="AD433" s="593"/>
    </row>
    <row r="434" spans="1:32" ht="15" customHeight="1">
      <c r="C434" s="48" t="s">
        <v>4994</v>
      </c>
      <c r="D434" s="591" t="s">
        <v>5303</v>
      </c>
      <c r="E434" s="592"/>
      <c r="F434" s="592"/>
      <c r="G434" s="592"/>
      <c r="H434" s="592"/>
      <c r="I434" s="592"/>
      <c r="J434" s="592"/>
      <c r="K434" s="592"/>
      <c r="L434" s="592"/>
      <c r="M434" s="592"/>
      <c r="N434" s="592"/>
      <c r="O434" s="592"/>
      <c r="P434" s="593"/>
      <c r="Q434" s="48" t="s">
        <v>5011</v>
      </c>
      <c r="R434" s="591" t="s">
        <v>5304</v>
      </c>
      <c r="S434" s="592"/>
      <c r="T434" s="592"/>
      <c r="U434" s="592"/>
      <c r="V434" s="592"/>
      <c r="W434" s="592"/>
      <c r="X434" s="592"/>
      <c r="Y434" s="592"/>
      <c r="Z434" s="592"/>
      <c r="AA434" s="592"/>
      <c r="AB434" s="592"/>
      <c r="AC434" s="592"/>
      <c r="AD434" s="593"/>
    </row>
    <row r="435" spans="1:32" ht="24" customHeight="1">
      <c r="C435" s="48" t="s">
        <v>4996</v>
      </c>
      <c r="D435" s="591" t="s">
        <v>5305</v>
      </c>
      <c r="E435" s="592"/>
      <c r="F435" s="592"/>
      <c r="G435" s="592"/>
      <c r="H435" s="592"/>
      <c r="I435" s="592"/>
      <c r="J435" s="592"/>
      <c r="K435" s="592"/>
      <c r="L435" s="592"/>
      <c r="M435" s="592"/>
      <c r="N435" s="592"/>
      <c r="O435" s="592"/>
      <c r="P435" s="593"/>
      <c r="Q435" s="48" t="s">
        <v>5012</v>
      </c>
      <c r="R435" s="591" t="s">
        <v>5306</v>
      </c>
      <c r="S435" s="592"/>
      <c r="T435" s="592"/>
      <c r="U435" s="592"/>
      <c r="V435" s="592"/>
      <c r="W435" s="592"/>
      <c r="X435" s="592"/>
      <c r="Y435" s="592"/>
      <c r="Z435" s="592"/>
      <c r="AA435" s="592"/>
      <c r="AB435" s="592"/>
      <c r="AC435" s="592"/>
      <c r="AD435" s="593"/>
    </row>
    <row r="436" spans="1:32" ht="15" customHeight="1">
      <c r="C436" s="48" t="s">
        <v>4998</v>
      </c>
      <c r="D436" s="591" t="s">
        <v>5307</v>
      </c>
      <c r="E436" s="592"/>
      <c r="F436" s="592"/>
      <c r="G436" s="592"/>
      <c r="H436" s="592"/>
      <c r="I436" s="592"/>
      <c r="J436" s="592"/>
      <c r="K436" s="592"/>
      <c r="L436" s="592"/>
      <c r="M436" s="592"/>
      <c r="N436" s="592"/>
      <c r="O436" s="592"/>
      <c r="P436" s="593"/>
      <c r="Q436" s="48" t="s">
        <v>5013</v>
      </c>
      <c r="R436" s="591" t="s">
        <v>5308</v>
      </c>
      <c r="S436" s="592"/>
      <c r="T436" s="592"/>
      <c r="U436" s="592"/>
      <c r="V436" s="592"/>
      <c r="W436" s="592"/>
      <c r="X436" s="592"/>
      <c r="Y436" s="592"/>
      <c r="Z436" s="592"/>
      <c r="AA436" s="592"/>
      <c r="AB436" s="592"/>
      <c r="AC436" s="592"/>
      <c r="AD436" s="593"/>
    </row>
    <row r="437" spans="1:32" ht="15" customHeight="1">
      <c r="C437" s="48" t="s">
        <v>5000</v>
      </c>
      <c r="D437" s="591" t="s">
        <v>5309</v>
      </c>
      <c r="E437" s="592"/>
      <c r="F437" s="592"/>
      <c r="G437" s="592"/>
      <c r="H437" s="592"/>
      <c r="I437" s="592"/>
      <c r="J437" s="592"/>
      <c r="K437" s="592"/>
      <c r="L437" s="592"/>
      <c r="M437" s="592"/>
      <c r="N437" s="592"/>
      <c r="O437" s="592"/>
      <c r="P437" s="593"/>
      <c r="Q437" s="48" t="s">
        <v>5014</v>
      </c>
      <c r="R437" s="591" t="s">
        <v>5310</v>
      </c>
      <c r="S437" s="592"/>
      <c r="T437" s="592"/>
      <c r="U437" s="592"/>
      <c r="V437" s="592"/>
      <c r="W437" s="592"/>
      <c r="X437" s="592"/>
      <c r="Y437" s="592"/>
      <c r="Z437" s="592"/>
      <c r="AA437" s="592"/>
      <c r="AB437" s="592"/>
      <c r="AC437" s="592"/>
      <c r="AD437" s="593"/>
    </row>
    <row r="438" spans="1:32" ht="15" customHeight="1">
      <c r="C438" s="48" t="s">
        <v>5002</v>
      </c>
      <c r="D438" s="591" t="s">
        <v>5311</v>
      </c>
      <c r="E438" s="592"/>
      <c r="F438" s="592"/>
      <c r="G438" s="592"/>
      <c r="H438" s="592"/>
      <c r="I438" s="592"/>
      <c r="J438" s="592"/>
      <c r="K438" s="592"/>
      <c r="L438" s="592"/>
      <c r="M438" s="592"/>
      <c r="N438" s="592"/>
      <c r="O438" s="592"/>
      <c r="P438" s="593"/>
      <c r="Q438" s="48" t="s">
        <v>5015</v>
      </c>
      <c r="R438" s="591" t="s">
        <v>5312</v>
      </c>
      <c r="S438" s="592"/>
      <c r="T438" s="592"/>
      <c r="U438" s="592"/>
      <c r="V438" s="592"/>
      <c r="W438" s="592"/>
      <c r="X438" s="592"/>
      <c r="Y438" s="592"/>
      <c r="Z438" s="592"/>
      <c r="AA438" s="592"/>
      <c r="AB438" s="592"/>
      <c r="AC438" s="592"/>
      <c r="AD438" s="593"/>
    </row>
    <row r="439" spans="1:32" ht="24" customHeight="1">
      <c r="C439" s="48" t="s">
        <v>5004</v>
      </c>
      <c r="D439" s="591" t="s">
        <v>5313</v>
      </c>
      <c r="E439" s="592"/>
      <c r="F439" s="592"/>
      <c r="G439" s="592"/>
      <c r="H439" s="592"/>
      <c r="I439" s="592"/>
      <c r="J439" s="592"/>
      <c r="K439" s="592"/>
      <c r="L439" s="592"/>
      <c r="M439" s="592"/>
      <c r="N439" s="592"/>
      <c r="O439" s="592"/>
      <c r="P439" s="593"/>
      <c r="Q439" s="48" t="s">
        <v>5016</v>
      </c>
      <c r="R439" s="591" t="s">
        <v>5314</v>
      </c>
      <c r="S439" s="592"/>
      <c r="T439" s="592"/>
      <c r="U439" s="592"/>
      <c r="V439" s="592"/>
      <c r="W439" s="592"/>
      <c r="X439" s="592"/>
      <c r="Y439" s="592"/>
      <c r="Z439" s="592"/>
      <c r="AA439" s="592"/>
      <c r="AB439" s="592"/>
      <c r="AC439" s="592"/>
      <c r="AD439" s="593"/>
    </row>
    <row r="440" spans="1:32" ht="15" customHeight="1">
      <c r="C440" s="48" t="s">
        <v>5006</v>
      </c>
      <c r="D440" s="591" t="s">
        <v>5315</v>
      </c>
      <c r="E440" s="592"/>
      <c r="F440" s="592"/>
      <c r="G440" s="592"/>
      <c r="H440" s="592"/>
      <c r="I440" s="592"/>
      <c r="J440" s="592"/>
      <c r="K440" s="592"/>
      <c r="L440" s="592"/>
      <c r="M440" s="592"/>
      <c r="N440" s="592"/>
      <c r="O440" s="592"/>
      <c r="P440" s="593"/>
      <c r="Q440" s="48" t="s">
        <v>5017</v>
      </c>
      <c r="R440" s="591" t="s">
        <v>5316</v>
      </c>
      <c r="S440" s="592"/>
      <c r="T440" s="592"/>
      <c r="U440" s="592"/>
      <c r="V440" s="592"/>
      <c r="W440" s="592"/>
      <c r="X440" s="592"/>
      <c r="Y440" s="592"/>
      <c r="Z440" s="592"/>
      <c r="AA440" s="592"/>
      <c r="AB440" s="592"/>
      <c r="AC440" s="592"/>
      <c r="AD440" s="593"/>
    </row>
    <row r="441" spans="1:32" ht="15" customHeight="1">
      <c r="C441" s="48" t="s">
        <v>5008</v>
      </c>
      <c r="D441" s="591" t="s">
        <v>5317</v>
      </c>
      <c r="E441" s="592"/>
      <c r="F441" s="592"/>
      <c r="G441" s="592"/>
      <c r="H441" s="592"/>
      <c r="I441" s="592"/>
      <c r="J441" s="592"/>
      <c r="K441" s="592"/>
      <c r="L441" s="592"/>
      <c r="M441" s="592"/>
      <c r="N441" s="592"/>
      <c r="O441" s="592"/>
      <c r="P441" s="593"/>
      <c r="Q441" s="48" t="s">
        <v>5018</v>
      </c>
      <c r="R441" s="547" t="s">
        <v>5318</v>
      </c>
      <c r="S441" s="548"/>
      <c r="T441" s="548"/>
      <c r="U441" s="548"/>
      <c r="V441" s="548"/>
      <c r="W441" s="548"/>
      <c r="X441" s="548"/>
      <c r="Y441" s="548"/>
      <c r="Z441" s="548"/>
      <c r="AA441" s="548"/>
      <c r="AB441" s="548"/>
      <c r="AC441" s="548"/>
      <c r="AD441" s="549"/>
    </row>
    <row r="442" spans="1:32" ht="15" customHeight="1">
      <c r="C442" s="57"/>
      <c r="D442" s="11"/>
      <c r="E442" s="11"/>
      <c r="F442" s="11"/>
      <c r="G442" s="11"/>
      <c r="H442" s="11"/>
      <c r="I442" s="11"/>
      <c r="J442" s="11"/>
      <c r="K442" s="11"/>
      <c r="L442" s="11"/>
      <c r="M442" s="11"/>
      <c r="N442" s="11"/>
      <c r="O442" s="11"/>
      <c r="P442" s="11"/>
      <c r="AF442" s="198"/>
    </row>
    <row r="443" spans="1:32" s="38" customFormat="1" ht="24" customHeight="1">
      <c r="A443" s="18"/>
      <c r="B443" s="12"/>
      <c r="C443" s="536" t="s">
        <v>5117</v>
      </c>
      <c r="D443" s="536"/>
      <c r="E443" s="536"/>
      <c r="F443" s="536"/>
      <c r="G443" s="536"/>
      <c r="H443" s="536"/>
      <c r="I443" s="536"/>
      <c r="J443" s="536"/>
      <c r="K443" s="536"/>
      <c r="L443" s="536"/>
      <c r="M443" s="536"/>
      <c r="N443" s="536"/>
      <c r="O443" s="536"/>
      <c r="P443" s="536"/>
      <c r="Q443" s="536"/>
      <c r="R443" s="536"/>
      <c r="S443" s="536"/>
      <c r="T443" s="536"/>
      <c r="U443" s="536"/>
      <c r="V443" s="536"/>
      <c r="W443" s="536"/>
      <c r="X443" s="536"/>
      <c r="Y443" s="536"/>
      <c r="Z443" s="536"/>
      <c r="AA443" s="536"/>
      <c r="AB443" s="536"/>
      <c r="AC443" s="536"/>
      <c r="AD443" s="536"/>
      <c r="AE443" s="2"/>
      <c r="AF443" s="169"/>
    </row>
    <row r="444" spans="1:32" s="38" customFormat="1" ht="60" customHeight="1">
      <c r="A444" s="18"/>
      <c r="B444" s="12"/>
      <c r="C444" s="537"/>
      <c r="D444" s="537"/>
      <c r="E444" s="537"/>
      <c r="F444" s="537"/>
      <c r="G444" s="537"/>
      <c r="H444" s="537"/>
      <c r="I444" s="537"/>
      <c r="J444" s="537"/>
      <c r="K444" s="537"/>
      <c r="L444" s="537"/>
      <c r="M444" s="537"/>
      <c r="N444" s="537"/>
      <c r="O444" s="537"/>
      <c r="P444" s="537"/>
      <c r="Q444" s="537"/>
      <c r="R444" s="537"/>
      <c r="S444" s="537"/>
      <c r="T444" s="537"/>
      <c r="U444" s="537"/>
      <c r="V444" s="537"/>
      <c r="W444" s="537"/>
      <c r="X444" s="537"/>
      <c r="Y444" s="537"/>
      <c r="Z444" s="537"/>
      <c r="AA444" s="537"/>
      <c r="AB444" s="537"/>
      <c r="AC444" s="537"/>
      <c r="AD444" s="537"/>
      <c r="AE444" s="2"/>
      <c r="AF444" s="169"/>
    </row>
    <row r="445" spans="1:32" ht="15" customHeight="1">
      <c r="B445" s="470" t="str">
        <f>IF(AL430=0,"","Error: Debe especificar Otro tipo.")</f>
        <v/>
      </c>
      <c r="C445" s="470"/>
      <c r="D445" s="470"/>
      <c r="E445" s="470"/>
      <c r="F445" s="470"/>
      <c r="G445" s="470"/>
      <c r="H445" s="470"/>
      <c r="I445" s="470"/>
      <c r="J445" s="470"/>
      <c r="K445" s="470"/>
      <c r="L445" s="470"/>
      <c r="M445" s="470"/>
      <c r="N445" s="470"/>
      <c r="O445" s="470"/>
      <c r="P445" s="470"/>
      <c r="Q445" s="470"/>
      <c r="R445" s="470"/>
      <c r="S445" s="470"/>
      <c r="T445" s="470"/>
      <c r="U445" s="470"/>
      <c r="V445" s="470"/>
      <c r="W445" s="470"/>
      <c r="X445" s="470"/>
      <c r="Y445" s="470"/>
      <c r="Z445" s="470"/>
      <c r="AA445" s="470"/>
      <c r="AB445" s="470"/>
      <c r="AC445" s="470"/>
      <c r="AD445" s="470"/>
    </row>
    <row r="446" spans="1:32" ht="15" customHeight="1">
      <c r="B446" s="471" t="str">
        <f>IF(AK429=0,"","Error: Debe completar toda la información requerida.")</f>
        <v/>
      </c>
      <c r="C446" s="471"/>
      <c r="D446" s="471"/>
      <c r="E446" s="471"/>
      <c r="F446" s="471"/>
      <c r="G446" s="471"/>
      <c r="H446" s="471"/>
      <c r="I446" s="471"/>
      <c r="J446" s="471"/>
      <c r="K446" s="471"/>
      <c r="L446" s="471"/>
      <c r="M446" s="471"/>
      <c r="N446" s="471"/>
      <c r="O446" s="471"/>
      <c r="P446" s="471"/>
      <c r="Q446" s="471"/>
      <c r="R446" s="471"/>
      <c r="S446" s="471"/>
      <c r="T446" s="471"/>
      <c r="U446" s="471"/>
      <c r="V446" s="471"/>
      <c r="W446" s="471"/>
      <c r="X446" s="471"/>
      <c r="Y446" s="471"/>
      <c r="Z446" s="471"/>
      <c r="AA446" s="471"/>
      <c r="AB446" s="471"/>
      <c r="AC446" s="471"/>
      <c r="AD446" s="471"/>
    </row>
    <row r="447" spans="1:32" ht="15" customHeight="1"/>
    <row r="448" spans="1:32" ht="15" customHeight="1"/>
    <row r="449" spans="1:39" ht="15" customHeight="1"/>
    <row r="450" spans="1:39" ht="15" customHeight="1"/>
    <row r="451" spans="1:39" s="38" customFormat="1" ht="36" customHeight="1">
      <c r="A451" s="18" t="s">
        <v>5319</v>
      </c>
      <c r="B451" s="538" t="s">
        <v>5320</v>
      </c>
      <c r="C451" s="538"/>
      <c r="D451" s="538"/>
      <c r="E451" s="538"/>
      <c r="F451" s="538"/>
      <c r="G451" s="538"/>
      <c r="H451" s="538"/>
      <c r="I451" s="538"/>
      <c r="J451" s="538"/>
      <c r="K451" s="538"/>
      <c r="L451" s="538"/>
      <c r="M451" s="538"/>
      <c r="N451" s="538"/>
      <c r="O451" s="538"/>
      <c r="P451" s="538"/>
      <c r="Q451" s="538"/>
      <c r="R451" s="538"/>
      <c r="S451" s="538"/>
      <c r="T451" s="538"/>
      <c r="U451" s="538"/>
      <c r="V451" s="538"/>
      <c r="W451" s="538"/>
      <c r="X451" s="538"/>
      <c r="Y451" s="538"/>
      <c r="Z451" s="538"/>
      <c r="AA451" s="538"/>
      <c r="AB451" s="538"/>
      <c r="AC451" s="538"/>
      <c r="AD451" s="538"/>
      <c r="AE451" s="2"/>
      <c r="AF451" s="169"/>
      <c r="AH451" s="522" t="s">
        <v>5066</v>
      </c>
      <c r="AI451" s="522"/>
      <c r="AJ451" s="522" t="s">
        <v>5067</v>
      </c>
      <c r="AK451" s="522"/>
      <c r="AL451" s="522" t="s">
        <v>5068</v>
      </c>
      <c r="AM451" s="522"/>
    </row>
    <row r="452" spans="1:39" s="38" customFormat="1" ht="24" customHeight="1">
      <c r="A452" s="60"/>
      <c r="B452" s="196"/>
      <c r="C452" s="492" t="s">
        <v>5321</v>
      </c>
      <c r="D452" s="492"/>
      <c r="E452" s="492"/>
      <c r="F452" s="492"/>
      <c r="G452" s="492"/>
      <c r="H452" s="492"/>
      <c r="I452" s="492"/>
      <c r="J452" s="492"/>
      <c r="K452" s="492"/>
      <c r="L452" s="492"/>
      <c r="M452" s="492"/>
      <c r="N452" s="492"/>
      <c r="O452" s="492"/>
      <c r="P452" s="492"/>
      <c r="Q452" s="492"/>
      <c r="R452" s="492"/>
      <c r="S452" s="492"/>
      <c r="T452" s="492"/>
      <c r="U452" s="492"/>
      <c r="V452" s="492"/>
      <c r="W452" s="492"/>
      <c r="X452" s="492"/>
      <c r="Y452" s="492"/>
      <c r="Z452" s="492"/>
      <c r="AA452" s="492"/>
      <c r="AB452" s="492"/>
      <c r="AC452" s="492"/>
      <c r="AD452" s="492"/>
      <c r="AE452" s="2"/>
      <c r="AF452" s="169"/>
      <c r="AH452" s="522">
        <f>COUNTBLANK(M459:AD459)</f>
        <v>18</v>
      </c>
      <c r="AI452" s="522"/>
      <c r="AJ452" s="522">
        <v>18</v>
      </c>
      <c r="AK452" s="522"/>
      <c r="AL452" s="522">
        <v>15</v>
      </c>
      <c r="AM452" s="522"/>
    </row>
    <row r="453" spans="1:39" s="38" customFormat="1" ht="36" customHeight="1">
      <c r="A453" s="60"/>
      <c r="B453" s="286"/>
      <c r="C453" s="594" t="s">
        <v>5322</v>
      </c>
      <c r="D453" s="595"/>
      <c r="E453" s="595"/>
      <c r="F453" s="595"/>
      <c r="G453" s="595"/>
      <c r="H453" s="595"/>
      <c r="I453" s="595"/>
      <c r="J453" s="595"/>
      <c r="K453" s="595"/>
      <c r="L453" s="595"/>
      <c r="M453" s="595"/>
      <c r="N453" s="595"/>
      <c r="O453" s="595"/>
      <c r="P453" s="595"/>
      <c r="Q453" s="595"/>
      <c r="R453" s="595"/>
      <c r="S453" s="595"/>
      <c r="T453" s="595"/>
      <c r="U453" s="595"/>
      <c r="V453" s="595"/>
      <c r="W453" s="595"/>
      <c r="X453" s="595"/>
      <c r="Y453" s="595"/>
      <c r="Z453" s="595"/>
      <c r="AA453" s="595"/>
      <c r="AB453" s="595"/>
      <c r="AC453" s="595"/>
      <c r="AD453" s="595"/>
      <c r="AE453" s="2"/>
      <c r="AF453" s="169"/>
    </row>
    <row r="454" spans="1:39" s="38" customFormat="1" ht="36" customHeight="1">
      <c r="A454" s="60"/>
      <c r="B454" s="286"/>
      <c r="C454" s="492" t="s">
        <v>5323</v>
      </c>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2"/>
      <c r="AF454" s="169"/>
    </row>
    <row r="455" spans="1:39" s="38" customFormat="1" ht="36" customHeight="1">
      <c r="A455" s="60"/>
      <c r="B455" s="286"/>
      <c r="C455" s="492" t="s">
        <v>5324</v>
      </c>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E455" s="2"/>
      <c r="AF455" s="169"/>
    </row>
    <row r="456" spans="1:39" s="38" customFormat="1" ht="24" customHeight="1">
      <c r="A456" s="60"/>
      <c r="B456" s="284"/>
      <c r="C456" s="594" t="s">
        <v>5325</v>
      </c>
      <c r="D456" s="594"/>
      <c r="E456" s="594"/>
      <c r="F456" s="594"/>
      <c r="G456" s="594"/>
      <c r="H456" s="594"/>
      <c r="I456" s="594"/>
      <c r="J456" s="594"/>
      <c r="K456" s="594"/>
      <c r="L456" s="594"/>
      <c r="M456" s="594"/>
      <c r="N456" s="594"/>
      <c r="O456" s="594"/>
      <c r="P456" s="594"/>
      <c r="Q456" s="594"/>
      <c r="R456" s="594"/>
      <c r="S456" s="594"/>
      <c r="T456" s="594"/>
      <c r="U456" s="594"/>
      <c r="V456" s="594"/>
      <c r="W456" s="594"/>
      <c r="X456" s="594"/>
      <c r="Y456" s="594"/>
      <c r="Z456" s="594"/>
      <c r="AA456" s="594"/>
      <c r="AB456" s="594"/>
      <c r="AC456" s="594"/>
      <c r="AD456" s="594"/>
      <c r="AE456" s="3"/>
      <c r="AF456" s="169"/>
    </row>
    <row r="457" spans="1:39" s="38" customFormat="1" ht="15" customHeight="1">
      <c r="A457" s="18"/>
      <c r="B457" s="3"/>
      <c r="C457" s="176"/>
      <c r="D457" s="176"/>
      <c r="E457" s="176"/>
      <c r="F457" s="176"/>
      <c r="P457" s="176"/>
      <c r="Q457" s="176"/>
      <c r="R457" s="176"/>
      <c r="S457" s="176"/>
      <c r="T457" s="176"/>
      <c r="U457" s="176"/>
      <c r="V457" s="176"/>
      <c r="W457" s="176"/>
      <c r="X457" s="176"/>
      <c r="Y457" s="176"/>
      <c r="Z457" s="176"/>
      <c r="AA457" s="194"/>
      <c r="AB457" s="194"/>
      <c r="AC457" s="194"/>
      <c r="AD457" s="194"/>
      <c r="AE457" s="2"/>
      <c r="AF457" s="169"/>
    </row>
    <row r="458" spans="1:39" s="38" customFormat="1" ht="120" customHeight="1">
      <c r="A458" s="18"/>
      <c r="B458" s="51"/>
      <c r="C458" s="442" t="s">
        <v>5280</v>
      </c>
      <c r="D458" s="443"/>
      <c r="E458" s="443"/>
      <c r="F458" s="443"/>
      <c r="G458" s="443"/>
      <c r="H458" s="443"/>
      <c r="I458" s="443"/>
      <c r="J458" s="443"/>
      <c r="K458" s="443"/>
      <c r="L458" s="444"/>
      <c r="M458" s="460" t="s">
        <v>5326</v>
      </c>
      <c r="N458" s="461"/>
      <c r="O458" s="461"/>
      <c r="P458" s="461"/>
      <c r="Q458" s="461"/>
      <c r="R458" s="462"/>
      <c r="S458" s="460" t="s">
        <v>5327</v>
      </c>
      <c r="T458" s="461"/>
      <c r="U458" s="461"/>
      <c r="V458" s="461"/>
      <c r="W458" s="461"/>
      <c r="X458" s="462"/>
      <c r="Y458" s="442" t="s">
        <v>5328</v>
      </c>
      <c r="Z458" s="443"/>
      <c r="AA458" s="443"/>
      <c r="AB458" s="443"/>
      <c r="AC458" s="443"/>
      <c r="AD458" s="444"/>
      <c r="AE458" s="2"/>
      <c r="AF458" s="169"/>
      <c r="AH458" s="516" t="s">
        <v>5104</v>
      </c>
      <c r="AI458" s="516"/>
    </row>
    <row r="459" spans="1:39" s="38" customFormat="1" ht="15" customHeight="1">
      <c r="A459" s="18"/>
      <c r="B459" s="51"/>
      <c r="C459" s="48" t="s">
        <v>4992</v>
      </c>
      <c r="D459" s="590" t="str">
        <f>IF(D351="","",D351)</f>
        <v/>
      </c>
      <c r="E459" s="590"/>
      <c r="F459" s="590"/>
      <c r="G459" s="590"/>
      <c r="H459" s="590"/>
      <c r="I459" s="590"/>
      <c r="J459" s="590"/>
      <c r="K459" s="590"/>
      <c r="L459" s="590"/>
      <c r="M459" s="531"/>
      <c r="N459" s="531"/>
      <c r="O459" s="531"/>
      <c r="P459" s="531"/>
      <c r="Q459" s="531"/>
      <c r="R459" s="531"/>
      <c r="S459" s="531"/>
      <c r="T459" s="531"/>
      <c r="U459" s="531"/>
      <c r="V459" s="531"/>
      <c r="W459" s="531"/>
      <c r="X459" s="531"/>
      <c r="Y459" s="531"/>
      <c r="Z459" s="531"/>
      <c r="AA459" s="531"/>
      <c r="AB459" s="531"/>
      <c r="AC459" s="531"/>
      <c r="AD459" s="531"/>
      <c r="AE459" s="2"/>
      <c r="AF459" s="169"/>
      <c r="AH459" s="572">
        <f>IF(OR(AND(D459="",COUNTBLANK(M459:AD459)=18),AND(D459&lt;&gt;"",COUNTBLANK(M459:AD459)=15),AND(D459&lt;&gt;"",AH399=1,COUNTBLANK(M459:AD459)=18)),0,1)</f>
        <v>0</v>
      </c>
      <c r="AI459" s="572"/>
    </row>
    <row r="460" spans="1:39" s="38" customFormat="1" ht="15" customHeight="1">
      <c r="A460" s="18"/>
      <c r="B460" s="51"/>
      <c r="C460" s="48" t="s">
        <v>4994</v>
      </c>
      <c r="D460" s="590" t="str">
        <f t="shared" ref="D460:D488" si="54">IF(D352="","",D352)</f>
        <v/>
      </c>
      <c r="E460" s="590"/>
      <c r="F460" s="590"/>
      <c r="G460" s="590"/>
      <c r="H460" s="590"/>
      <c r="I460" s="590"/>
      <c r="J460" s="590"/>
      <c r="K460" s="590"/>
      <c r="L460" s="590"/>
      <c r="M460" s="531"/>
      <c r="N460" s="531"/>
      <c r="O460" s="531"/>
      <c r="P460" s="531"/>
      <c r="Q460" s="531"/>
      <c r="R460" s="531"/>
      <c r="S460" s="531"/>
      <c r="T460" s="531"/>
      <c r="U460" s="531"/>
      <c r="V460" s="531"/>
      <c r="W460" s="531"/>
      <c r="X460" s="531"/>
      <c r="Y460" s="531"/>
      <c r="Z460" s="531"/>
      <c r="AA460" s="531"/>
      <c r="AB460" s="531"/>
      <c r="AC460" s="531"/>
      <c r="AD460" s="531"/>
      <c r="AE460" s="2"/>
      <c r="AF460" s="169"/>
      <c r="AH460" s="572">
        <f t="shared" ref="AH460:AH488" si="55">IF(OR(AND(D460="",COUNTBLANK(M460:AD460)=18),AND(D460&lt;&gt;"",COUNTBLANK(M460:AD460)=15),AND(D460&lt;&gt;"",AH400=1,COUNTBLANK(M460:AD460)=18)),0,1)</f>
        <v>0</v>
      </c>
      <c r="AI460" s="572"/>
    </row>
    <row r="461" spans="1:39" s="38" customFormat="1" ht="15" customHeight="1">
      <c r="A461" s="18"/>
      <c r="B461" s="51"/>
      <c r="C461" s="48" t="s">
        <v>4996</v>
      </c>
      <c r="D461" s="590" t="str">
        <f t="shared" si="54"/>
        <v/>
      </c>
      <c r="E461" s="590"/>
      <c r="F461" s="590"/>
      <c r="G461" s="590"/>
      <c r="H461" s="590"/>
      <c r="I461" s="590"/>
      <c r="J461" s="590"/>
      <c r="K461" s="590"/>
      <c r="L461" s="590"/>
      <c r="M461" s="531"/>
      <c r="N461" s="531"/>
      <c r="O461" s="531"/>
      <c r="P461" s="531"/>
      <c r="Q461" s="531"/>
      <c r="R461" s="531"/>
      <c r="S461" s="531"/>
      <c r="T461" s="531"/>
      <c r="U461" s="531"/>
      <c r="V461" s="531"/>
      <c r="W461" s="531"/>
      <c r="X461" s="531"/>
      <c r="Y461" s="531"/>
      <c r="Z461" s="531"/>
      <c r="AA461" s="531"/>
      <c r="AB461" s="531"/>
      <c r="AC461" s="531"/>
      <c r="AD461" s="531"/>
      <c r="AE461" s="2"/>
      <c r="AF461" s="169"/>
      <c r="AH461" s="572">
        <f t="shared" si="55"/>
        <v>0</v>
      </c>
      <c r="AI461" s="572"/>
    </row>
    <row r="462" spans="1:39" s="38" customFormat="1" ht="15" customHeight="1">
      <c r="A462" s="18"/>
      <c r="B462" s="51"/>
      <c r="C462" s="48" t="s">
        <v>4998</v>
      </c>
      <c r="D462" s="590" t="str">
        <f t="shared" si="54"/>
        <v/>
      </c>
      <c r="E462" s="590"/>
      <c r="F462" s="590"/>
      <c r="G462" s="590"/>
      <c r="H462" s="590"/>
      <c r="I462" s="590"/>
      <c r="J462" s="590"/>
      <c r="K462" s="590"/>
      <c r="L462" s="590"/>
      <c r="M462" s="531"/>
      <c r="N462" s="531"/>
      <c r="O462" s="531"/>
      <c r="P462" s="531"/>
      <c r="Q462" s="531"/>
      <c r="R462" s="531"/>
      <c r="S462" s="531"/>
      <c r="T462" s="531"/>
      <c r="U462" s="531"/>
      <c r="V462" s="531"/>
      <c r="W462" s="531"/>
      <c r="X462" s="531"/>
      <c r="Y462" s="531"/>
      <c r="Z462" s="531"/>
      <c r="AA462" s="531"/>
      <c r="AB462" s="531"/>
      <c r="AC462" s="531"/>
      <c r="AD462" s="531"/>
      <c r="AE462" s="2"/>
      <c r="AF462" s="169"/>
      <c r="AH462" s="572">
        <f t="shared" si="55"/>
        <v>0</v>
      </c>
      <c r="AI462" s="572"/>
    </row>
    <row r="463" spans="1:39" s="38" customFormat="1" ht="15" customHeight="1">
      <c r="A463" s="18"/>
      <c r="B463" s="51"/>
      <c r="C463" s="48" t="s">
        <v>5000</v>
      </c>
      <c r="D463" s="590" t="str">
        <f t="shared" si="54"/>
        <v/>
      </c>
      <c r="E463" s="590"/>
      <c r="F463" s="590"/>
      <c r="G463" s="590"/>
      <c r="H463" s="590"/>
      <c r="I463" s="590"/>
      <c r="J463" s="590"/>
      <c r="K463" s="590"/>
      <c r="L463" s="590"/>
      <c r="M463" s="531"/>
      <c r="N463" s="531"/>
      <c r="O463" s="531"/>
      <c r="P463" s="531"/>
      <c r="Q463" s="531"/>
      <c r="R463" s="531"/>
      <c r="S463" s="531"/>
      <c r="T463" s="531"/>
      <c r="U463" s="531"/>
      <c r="V463" s="531"/>
      <c r="W463" s="531"/>
      <c r="X463" s="531"/>
      <c r="Y463" s="531"/>
      <c r="Z463" s="531"/>
      <c r="AA463" s="531"/>
      <c r="AB463" s="531"/>
      <c r="AC463" s="531"/>
      <c r="AD463" s="531"/>
      <c r="AE463" s="2"/>
      <c r="AF463" s="169"/>
      <c r="AH463" s="572">
        <f t="shared" si="55"/>
        <v>0</v>
      </c>
      <c r="AI463" s="572"/>
    </row>
    <row r="464" spans="1:39" s="38" customFormat="1" ht="15" customHeight="1">
      <c r="A464" s="18"/>
      <c r="B464" s="51"/>
      <c r="C464" s="48" t="s">
        <v>5002</v>
      </c>
      <c r="D464" s="590" t="str">
        <f t="shared" si="54"/>
        <v/>
      </c>
      <c r="E464" s="590"/>
      <c r="F464" s="590"/>
      <c r="G464" s="590"/>
      <c r="H464" s="590"/>
      <c r="I464" s="590"/>
      <c r="J464" s="590"/>
      <c r="K464" s="590"/>
      <c r="L464" s="590"/>
      <c r="M464" s="531"/>
      <c r="N464" s="531"/>
      <c r="O464" s="531"/>
      <c r="P464" s="531"/>
      <c r="Q464" s="531"/>
      <c r="R464" s="531"/>
      <c r="S464" s="531"/>
      <c r="T464" s="531"/>
      <c r="U464" s="531"/>
      <c r="V464" s="531"/>
      <c r="W464" s="531"/>
      <c r="X464" s="531"/>
      <c r="Y464" s="531"/>
      <c r="Z464" s="531"/>
      <c r="AA464" s="531"/>
      <c r="AB464" s="531"/>
      <c r="AC464" s="531"/>
      <c r="AD464" s="531"/>
      <c r="AE464" s="2"/>
      <c r="AF464" s="169"/>
      <c r="AH464" s="572">
        <f t="shared" si="55"/>
        <v>0</v>
      </c>
      <c r="AI464" s="572"/>
    </row>
    <row r="465" spans="1:35" s="38" customFormat="1" ht="15" customHeight="1">
      <c r="A465" s="18"/>
      <c r="B465" s="51"/>
      <c r="C465" s="48" t="s">
        <v>5004</v>
      </c>
      <c r="D465" s="590" t="str">
        <f t="shared" si="54"/>
        <v/>
      </c>
      <c r="E465" s="590"/>
      <c r="F465" s="590"/>
      <c r="G465" s="590"/>
      <c r="H465" s="590"/>
      <c r="I465" s="590"/>
      <c r="J465" s="590"/>
      <c r="K465" s="590"/>
      <c r="L465" s="590"/>
      <c r="M465" s="531"/>
      <c r="N465" s="531"/>
      <c r="O465" s="531"/>
      <c r="P465" s="531"/>
      <c r="Q465" s="531"/>
      <c r="R465" s="531"/>
      <c r="S465" s="531"/>
      <c r="T465" s="531"/>
      <c r="U465" s="531"/>
      <c r="V465" s="531"/>
      <c r="W465" s="531"/>
      <c r="X465" s="531"/>
      <c r="Y465" s="531"/>
      <c r="Z465" s="531"/>
      <c r="AA465" s="531"/>
      <c r="AB465" s="531"/>
      <c r="AC465" s="531"/>
      <c r="AD465" s="531"/>
      <c r="AE465" s="2"/>
      <c r="AF465" s="169"/>
      <c r="AH465" s="572">
        <f t="shared" si="55"/>
        <v>0</v>
      </c>
      <c r="AI465" s="572"/>
    </row>
    <row r="466" spans="1:35" s="38" customFormat="1" ht="15" customHeight="1">
      <c r="A466" s="18"/>
      <c r="B466" s="51"/>
      <c r="C466" s="48" t="s">
        <v>5006</v>
      </c>
      <c r="D466" s="590" t="str">
        <f t="shared" si="54"/>
        <v/>
      </c>
      <c r="E466" s="590"/>
      <c r="F466" s="590"/>
      <c r="G466" s="590"/>
      <c r="H466" s="590"/>
      <c r="I466" s="590"/>
      <c r="J466" s="590"/>
      <c r="K466" s="590"/>
      <c r="L466" s="590"/>
      <c r="M466" s="531"/>
      <c r="N466" s="531"/>
      <c r="O466" s="531"/>
      <c r="P466" s="531"/>
      <c r="Q466" s="531"/>
      <c r="R466" s="531"/>
      <c r="S466" s="531"/>
      <c r="T466" s="531"/>
      <c r="U466" s="531"/>
      <c r="V466" s="531"/>
      <c r="W466" s="531"/>
      <c r="X466" s="531"/>
      <c r="Y466" s="531"/>
      <c r="Z466" s="531"/>
      <c r="AA466" s="531"/>
      <c r="AB466" s="531"/>
      <c r="AC466" s="531"/>
      <c r="AD466" s="531"/>
      <c r="AE466" s="2"/>
      <c r="AF466" s="169"/>
      <c r="AH466" s="572">
        <f t="shared" si="55"/>
        <v>0</v>
      </c>
      <c r="AI466" s="572"/>
    </row>
    <row r="467" spans="1:35" s="38" customFormat="1" ht="15" customHeight="1">
      <c r="A467" s="18"/>
      <c r="B467" s="51"/>
      <c r="C467" s="48" t="s">
        <v>5008</v>
      </c>
      <c r="D467" s="590" t="str">
        <f t="shared" si="54"/>
        <v/>
      </c>
      <c r="E467" s="590"/>
      <c r="F467" s="590"/>
      <c r="G467" s="590"/>
      <c r="H467" s="590"/>
      <c r="I467" s="590"/>
      <c r="J467" s="590"/>
      <c r="K467" s="590"/>
      <c r="L467" s="590"/>
      <c r="M467" s="531"/>
      <c r="N467" s="531"/>
      <c r="O467" s="531"/>
      <c r="P467" s="531"/>
      <c r="Q467" s="531"/>
      <c r="R467" s="531"/>
      <c r="S467" s="531"/>
      <c r="T467" s="531"/>
      <c r="U467" s="531"/>
      <c r="V467" s="531"/>
      <c r="W467" s="531"/>
      <c r="X467" s="531"/>
      <c r="Y467" s="531"/>
      <c r="Z467" s="531"/>
      <c r="AA467" s="531"/>
      <c r="AB467" s="531"/>
      <c r="AC467" s="531"/>
      <c r="AD467" s="531"/>
      <c r="AE467" s="2"/>
      <c r="AF467" s="169"/>
      <c r="AH467" s="572">
        <f t="shared" si="55"/>
        <v>0</v>
      </c>
      <c r="AI467" s="572"/>
    </row>
    <row r="468" spans="1:35" s="38" customFormat="1" ht="15" customHeight="1">
      <c r="A468" s="18"/>
      <c r="B468" s="51"/>
      <c r="C468" s="48" t="s">
        <v>5009</v>
      </c>
      <c r="D468" s="590" t="str">
        <f t="shared" si="54"/>
        <v/>
      </c>
      <c r="E468" s="590"/>
      <c r="F468" s="590"/>
      <c r="G468" s="590"/>
      <c r="H468" s="590"/>
      <c r="I468" s="590"/>
      <c r="J468" s="590"/>
      <c r="K468" s="590"/>
      <c r="L468" s="590"/>
      <c r="M468" s="531"/>
      <c r="N468" s="531"/>
      <c r="O468" s="531"/>
      <c r="P468" s="531"/>
      <c r="Q468" s="531"/>
      <c r="R468" s="531"/>
      <c r="S468" s="531"/>
      <c r="T468" s="531"/>
      <c r="U468" s="531"/>
      <c r="V468" s="531"/>
      <c r="W468" s="531"/>
      <c r="X468" s="531"/>
      <c r="Y468" s="531"/>
      <c r="Z468" s="531"/>
      <c r="AA468" s="531"/>
      <c r="AB468" s="531"/>
      <c r="AC468" s="531"/>
      <c r="AD468" s="531"/>
      <c r="AE468" s="2"/>
      <c r="AF468" s="169"/>
      <c r="AH468" s="572">
        <f t="shared" si="55"/>
        <v>0</v>
      </c>
      <c r="AI468" s="572"/>
    </row>
    <row r="469" spans="1:35" s="38" customFormat="1" ht="15" customHeight="1">
      <c r="A469" s="18"/>
      <c r="B469" s="51"/>
      <c r="C469" s="48" t="s">
        <v>5011</v>
      </c>
      <c r="D469" s="590" t="str">
        <f t="shared" si="54"/>
        <v/>
      </c>
      <c r="E469" s="590"/>
      <c r="F469" s="590"/>
      <c r="G469" s="590"/>
      <c r="H469" s="590"/>
      <c r="I469" s="590"/>
      <c r="J469" s="590"/>
      <c r="K469" s="590"/>
      <c r="L469" s="590"/>
      <c r="M469" s="531"/>
      <c r="N469" s="531"/>
      <c r="O469" s="531"/>
      <c r="P469" s="531"/>
      <c r="Q469" s="531"/>
      <c r="R469" s="531"/>
      <c r="S469" s="531"/>
      <c r="T469" s="531"/>
      <c r="U469" s="531"/>
      <c r="V469" s="531"/>
      <c r="W469" s="531"/>
      <c r="X469" s="531"/>
      <c r="Y469" s="531"/>
      <c r="Z469" s="531"/>
      <c r="AA469" s="531"/>
      <c r="AB469" s="531"/>
      <c r="AC469" s="531"/>
      <c r="AD469" s="531"/>
      <c r="AE469" s="2"/>
      <c r="AF469" s="169"/>
      <c r="AH469" s="572">
        <f t="shared" si="55"/>
        <v>0</v>
      </c>
      <c r="AI469" s="572"/>
    </row>
    <row r="470" spans="1:35" s="38" customFormat="1" ht="15" customHeight="1">
      <c r="A470" s="18"/>
      <c r="B470" s="51"/>
      <c r="C470" s="48" t="s">
        <v>5012</v>
      </c>
      <c r="D470" s="590" t="str">
        <f t="shared" si="54"/>
        <v/>
      </c>
      <c r="E470" s="590"/>
      <c r="F470" s="590"/>
      <c r="G470" s="590"/>
      <c r="H470" s="590"/>
      <c r="I470" s="590"/>
      <c r="J470" s="590"/>
      <c r="K470" s="590"/>
      <c r="L470" s="590"/>
      <c r="M470" s="531"/>
      <c r="N470" s="531"/>
      <c r="O470" s="531"/>
      <c r="P470" s="531"/>
      <c r="Q470" s="531"/>
      <c r="R470" s="531"/>
      <c r="S470" s="531"/>
      <c r="T470" s="531"/>
      <c r="U470" s="531"/>
      <c r="V470" s="531"/>
      <c r="W470" s="531"/>
      <c r="X470" s="531"/>
      <c r="Y470" s="531"/>
      <c r="Z470" s="531"/>
      <c r="AA470" s="531"/>
      <c r="AB470" s="531"/>
      <c r="AC470" s="531"/>
      <c r="AD470" s="531"/>
      <c r="AE470" s="2"/>
      <c r="AF470" s="169"/>
      <c r="AH470" s="572">
        <f t="shared" si="55"/>
        <v>0</v>
      </c>
      <c r="AI470" s="572"/>
    </row>
    <row r="471" spans="1:35" s="38" customFormat="1" ht="15" customHeight="1">
      <c r="A471" s="18"/>
      <c r="B471" s="51"/>
      <c r="C471" s="48" t="s">
        <v>5013</v>
      </c>
      <c r="D471" s="590" t="str">
        <f t="shared" si="54"/>
        <v/>
      </c>
      <c r="E471" s="590"/>
      <c r="F471" s="590"/>
      <c r="G471" s="590"/>
      <c r="H471" s="590"/>
      <c r="I471" s="590"/>
      <c r="J471" s="590"/>
      <c r="K471" s="590"/>
      <c r="L471" s="590"/>
      <c r="M471" s="531"/>
      <c r="N471" s="531"/>
      <c r="O471" s="531"/>
      <c r="P471" s="531"/>
      <c r="Q471" s="531"/>
      <c r="R471" s="531"/>
      <c r="S471" s="531"/>
      <c r="T471" s="531"/>
      <c r="U471" s="531"/>
      <c r="V471" s="531"/>
      <c r="W471" s="531"/>
      <c r="X471" s="531"/>
      <c r="Y471" s="531"/>
      <c r="Z471" s="531"/>
      <c r="AA471" s="531"/>
      <c r="AB471" s="531"/>
      <c r="AC471" s="531"/>
      <c r="AD471" s="531"/>
      <c r="AE471" s="2"/>
      <c r="AF471" s="169"/>
      <c r="AH471" s="572">
        <f t="shared" si="55"/>
        <v>0</v>
      </c>
      <c r="AI471" s="572"/>
    </row>
    <row r="472" spans="1:35" s="38" customFormat="1" ht="15" customHeight="1">
      <c r="A472" s="18"/>
      <c r="B472" s="51"/>
      <c r="C472" s="48" t="s">
        <v>5014</v>
      </c>
      <c r="D472" s="590" t="str">
        <f t="shared" si="54"/>
        <v/>
      </c>
      <c r="E472" s="590"/>
      <c r="F472" s="590"/>
      <c r="G472" s="590"/>
      <c r="H472" s="590"/>
      <c r="I472" s="590"/>
      <c r="J472" s="590"/>
      <c r="K472" s="590"/>
      <c r="L472" s="590"/>
      <c r="M472" s="531"/>
      <c r="N472" s="531"/>
      <c r="O472" s="531"/>
      <c r="P472" s="531"/>
      <c r="Q472" s="531"/>
      <c r="R472" s="531"/>
      <c r="S472" s="531"/>
      <c r="T472" s="531"/>
      <c r="U472" s="531"/>
      <c r="V472" s="531"/>
      <c r="W472" s="531"/>
      <c r="X472" s="531"/>
      <c r="Y472" s="531"/>
      <c r="Z472" s="531"/>
      <c r="AA472" s="531"/>
      <c r="AB472" s="531"/>
      <c r="AC472" s="531"/>
      <c r="AD472" s="531"/>
      <c r="AE472" s="2"/>
      <c r="AF472" s="169"/>
      <c r="AH472" s="572">
        <f t="shared" si="55"/>
        <v>0</v>
      </c>
      <c r="AI472" s="572"/>
    </row>
    <row r="473" spans="1:35" s="38" customFormat="1" ht="15" customHeight="1">
      <c r="A473" s="18"/>
      <c r="B473" s="51"/>
      <c r="C473" s="48" t="s">
        <v>5015</v>
      </c>
      <c r="D473" s="590" t="str">
        <f t="shared" si="54"/>
        <v/>
      </c>
      <c r="E473" s="590"/>
      <c r="F473" s="590"/>
      <c r="G473" s="590"/>
      <c r="H473" s="590"/>
      <c r="I473" s="590"/>
      <c r="J473" s="590"/>
      <c r="K473" s="590"/>
      <c r="L473" s="590"/>
      <c r="M473" s="531"/>
      <c r="N473" s="531"/>
      <c r="O473" s="531"/>
      <c r="P473" s="531"/>
      <c r="Q473" s="531"/>
      <c r="R473" s="531"/>
      <c r="S473" s="531"/>
      <c r="T473" s="531"/>
      <c r="U473" s="531"/>
      <c r="V473" s="531"/>
      <c r="W473" s="531"/>
      <c r="X473" s="531"/>
      <c r="Y473" s="531"/>
      <c r="Z473" s="531"/>
      <c r="AA473" s="531"/>
      <c r="AB473" s="531"/>
      <c r="AC473" s="531"/>
      <c r="AD473" s="531"/>
      <c r="AE473" s="2"/>
      <c r="AF473" s="169"/>
      <c r="AH473" s="572">
        <f t="shared" si="55"/>
        <v>0</v>
      </c>
      <c r="AI473" s="572"/>
    </row>
    <row r="474" spans="1:35" s="38" customFormat="1" ht="15" customHeight="1">
      <c r="A474" s="18"/>
      <c r="B474" s="51"/>
      <c r="C474" s="48" t="s">
        <v>5016</v>
      </c>
      <c r="D474" s="590" t="str">
        <f t="shared" si="54"/>
        <v/>
      </c>
      <c r="E474" s="590"/>
      <c r="F474" s="590"/>
      <c r="G474" s="590"/>
      <c r="H474" s="590"/>
      <c r="I474" s="590"/>
      <c r="J474" s="590"/>
      <c r="K474" s="590"/>
      <c r="L474" s="590"/>
      <c r="M474" s="531"/>
      <c r="N474" s="531"/>
      <c r="O474" s="531"/>
      <c r="P474" s="531"/>
      <c r="Q474" s="531"/>
      <c r="R474" s="531"/>
      <c r="S474" s="531"/>
      <c r="T474" s="531"/>
      <c r="U474" s="531"/>
      <c r="V474" s="531"/>
      <c r="W474" s="531"/>
      <c r="X474" s="531"/>
      <c r="Y474" s="531"/>
      <c r="Z474" s="531"/>
      <c r="AA474" s="531"/>
      <c r="AB474" s="531"/>
      <c r="AC474" s="531"/>
      <c r="AD474" s="531"/>
      <c r="AE474" s="2"/>
      <c r="AF474" s="169"/>
      <c r="AH474" s="572">
        <f t="shared" si="55"/>
        <v>0</v>
      </c>
      <c r="AI474" s="572"/>
    </row>
    <row r="475" spans="1:35" s="38" customFormat="1" ht="15" customHeight="1">
      <c r="A475" s="18"/>
      <c r="B475" s="51"/>
      <c r="C475" s="48" t="s">
        <v>5017</v>
      </c>
      <c r="D475" s="590" t="str">
        <f t="shared" si="54"/>
        <v/>
      </c>
      <c r="E475" s="590"/>
      <c r="F475" s="590"/>
      <c r="G475" s="590"/>
      <c r="H475" s="590"/>
      <c r="I475" s="590"/>
      <c r="J475" s="590"/>
      <c r="K475" s="590"/>
      <c r="L475" s="590"/>
      <c r="M475" s="531"/>
      <c r="N475" s="531"/>
      <c r="O475" s="531"/>
      <c r="P475" s="531"/>
      <c r="Q475" s="531"/>
      <c r="R475" s="531"/>
      <c r="S475" s="531"/>
      <c r="T475" s="531"/>
      <c r="U475" s="531"/>
      <c r="V475" s="531"/>
      <c r="W475" s="531"/>
      <c r="X475" s="531"/>
      <c r="Y475" s="531"/>
      <c r="Z475" s="531"/>
      <c r="AA475" s="531"/>
      <c r="AB475" s="531"/>
      <c r="AC475" s="531"/>
      <c r="AD475" s="531"/>
      <c r="AE475" s="2"/>
      <c r="AF475" s="169"/>
      <c r="AH475" s="572">
        <f t="shared" si="55"/>
        <v>0</v>
      </c>
      <c r="AI475" s="572"/>
    </row>
    <row r="476" spans="1:35" s="38" customFormat="1" ht="15" customHeight="1">
      <c r="A476" s="18"/>
      <c r="B476" s="51"/>
      <c r="C476" s="48" t="s">
        <v>5018</v>
      </c>
      <c r="D476" s="590" t="str">
        <f t="shared" si="54"/>
        <v/>
      </c>
      <c r="E476" s="590"/>
      <c r="F476" s="590"/>
      <c r="G476" s="590"/>
      <c r="H476" s="590"/>
      <c r="I476" s="590"/>
      <c r="J476" s="590"/>
      <c r="K476" s="590"/>
      <c r="L476" s="590"/>
      <c r="M476" s="531"/>
      <c r="N476" s="531"/>
      <c r="O476" s="531"/>
      <c r="P476" s="531"/>
      <c r="Q476" s="531"/>
      <c r="R476" s="531"/>
      <c r="S476" s="531"/>
      <c r="T476" s="531"/>
      <c r="U476" s="531"/>
      <c r="V476" s="531"/>
      <c r="W476" s="531"/>
      <c r="X476" s="531"/>
      <c r="Y476" s="531"/>
      <c r="Z476" s="531"/>
      <c r="AA476" s="531"/>
      <c r="AB476" s="531"/>
      <c r="AC476" s="531"/>
      <c r="AD476" s="531"/>
      <c r="AE476" s="2"/>
      <c r="AF476" s="169"/>
      <c r="AH476" s="572">
        <f t="shared" si="55"/>
        <v>0</v>
      </c>
      <c r="AI476" s="572"/>
    </row>
    <row r="477" spans="1:35" s="38" customFormat="1" ht="15" customHeight="1">
      <c r="A477" s="18"/>
      <c r="B477" s="51"/>
      <c r="C477" s="48" t="s">
        <v>5019</v>
      </c>
      <c r="D477" s="590" t="str">
        <f t="shared" si="54"/>
        <v/>
      </c>
      <c r="E477" s="590"/>
      <c r="F477" s="590"/>
      <c r="G477" s="590"/>
      <c r="H477" s="590"/>
      <c r="I477" s="590"/>
      <c r="J477" s="590"/>
      <c r="K477" s="590"/>
      <c r="L477" s="590"/>
      <c r="M477" s="531"/>
      <c r="N477" s="531"/>
      <c r="O477" s="531"/>
      <c r="P477" s="531"/>
      <c r="Q477" s="531"/>
      <c r="R477" s="531"/>
      <c r="S477" s="531"/>
      <c r="T477" s="531"/>
      <c r="U477" s="531"/>
      <c r="V477" s="531"/>
      <c r="W477" s="531"/>
      <c r="X477" s="531"/>
      <c r="Y477" s="531"/>
      <c r="Z477" s="531"/>
      <c r="AA477" s="531"/>
      <c r="AB477" s="531"/>
      <c r="AC477" s="531"/>
      <c r="AD477" s="531"/>
      <c r="AE477" s="2"/>
      <c r="AF477" s="169"/>
      <c r="AH477" s="572">
        <f t="shared" si="55"/>
        <v>0</v>
      </c>
      <c r="AI477" s="572"/>
    </row>
    <row r="478" spans="1:35" s="38" customFormat="1" ht="15" customHeight="1">
      <c r="A478" s="18"/>
      <c r="B478" s="51"/>
      <c r="C478" s="48" t="s">
        <v>5020</v>
      </c>
      <c r="D478" s="590" t="str">
        <f t="shared" si="54"/>
        <v/>
      </c>
      <c r="E478" s="590"/>
      <c r="F478" s="590"/>
      <c r="G478" s="590"/>
      <c r="H478" s="590"/>
      <c r="I478" s="590"/>
      <c r="J478" s="590"/>
      <c r="K478" s="590"/>
      <c r="L478" s="590"/>
      <c r="M478" s="531"/>
      <c r="N478" s="531"/>
      <c r="O478" s="531"/>
      <c r="P478" s="531"/>
      <c r="Q478" s="531"/>
      <c r="R478" s="531"/>
      <c r="S478" s="531"/>
      <c r="T478" s="531"/>
      <c r="U478" s="531"/>
      <c r="V478" s="531"/>
      <c r="W478" s="531"/>
      <c r="X478" s="531"/>
      <c r="Y478" s="531"/>
      <c r="Z478" s="531"/>
      <c r="AA478" s="531"/>
      <c r="AB478" s="531"/>
      <c r="AC478" s="531"/>
      <c r="AD478" s="531"/>
      <c r="AE478" s="2"/>
      <c r="AF478" s="169"/>
      <c r="AH478" s="572">
        <f t="shared" si="55"/>
        <v>0</v>
      </c>
      <c r="AI478" s="572"/>
    </row>
    <row r="479" spans="1:35" s="38" customFormat="1" ht="15" customHeight="1">
      <c r="A479" s="18"/>
      <c r="B479" s="51"/>
      <c r="C479" s="48" t="s">
        <v>5021</v>
      </c>
      <c r="D479" s="590" t="str">
        <f t="shared" si="54"/>
        <v/>
      </c>
      <c r="E479" s="590"/>
      <c r="F479" s="590"/>
      <c r="G479" s="590"/>
      <c r="H479" s="590"/>
      <c r="I479" s="590"/>
      <c r="J479" s="590"/>
      <c r="K479" s="590"/>
      <c r="L479" s="590"/>
      <c r="M479" s="531"/>
      <c r="N479" s="531"/>
      <c r="O479" s="531"/>
      <c r="P479" s="531"/>
      <c r="Q479" s="531"/>
      <c r="R479" s="531"/>
      <c r="S479" s="531"/>
      <c r="T479" s="531"/>
      <c r="U479" s="531"/>
      <c r="V479" s="531"/>
      <c r="W479" s="531"/>
      <c r="X479" s="531"/>
      <c r="Y479" s="531"/>
      <c r="Z479" s="531"/>
      <c r="AA479" s="531"/>
      <c r="AB479" s="531"/>
      <c r="AC479" s="531"/>
      <c r="AD479" s="531"/>
      <c r="AE479" s="2"/>
      <c r="AF479" s="169"/>
      <c r="AH479" s="572">
        <f t="shared" si="55"/>
        <v>0</v>
      </c>
      <c r="AI479" s="572"/>
    </row>
    <row r="480" spans="1:35" s="38" customFormat="1" ht="15" customHeight="1">
      <c r="A480" s="18"/>
      <c r="B480" s="51"/>
      <c r="C480" s="48" t="s">
        <v>5022</v>
      </c>
      <c r="D480" s="590" t="str">
        <f t="shared" si="54"/>
        <v/>
      </c>
      <c r="E480" s="590"/>
      <c r="F480" s="590"/>
      <c r="G480" s="590"/>
      <c r="H480" s="590"/>
      <c r="I480" s="590"/>
      <c r="J480" s="590"/>
      <c r="K480" s="590"/>
      <c r="L480" s="590"/>
      <c r="M480" s="531"/>
      <c r="N480" s="531"/>
      <c r="O480" s="531"/>
      <c r="P480" s="531"/>
      <c r="Q480" s="531"/>
      <c r="R480" s="531"/>
      <c r="S480" s="531"/>
      <c r="T480" s="531"/>
      <c r="U480" s="531"/>
      <c r="V480" s="531"/>
      <c r="W480" s="531"/>
      <c r="X480" s="531"/>
      <c r="Y480" s="531"/>
      <c r="Z480" s="531"/>
      <c r="AA480" s="531"/>
      <c r="AB480" s="531"/>
      <c r="AC480" s="531"/>
      <c r="AD480" s="531"/>
      <c r="AE480" s="2"/>
      <c r="AF480" s="169"/>
      <c r="AH480" s="572">
        <f t="shared" si="55"/>
        <v>0</v>
      </c>
      <c r="AI480" s="572"/>
    </row>
    <row r="481" spans="1:35" s="38" customFormat="1" ht="15" customHeight="1">
      <c r="A481" s="18"/>
      <c r="B481" s="51"/>
      <c r="C481" s="48" t="s">
        <v>5023</v>
      </c>
      <c r="D481" s="590" t="str">
        <f t="shared" si="54"/>
        <v/>
      </c>
      <c r="E481" s="590"/>
      <c r="F481" s="590"/>
      <c r="G481" s="590"/>
      <c r="H481" s="590"/>
      <c r="I481" s="590"/>
      <c r="J481" s="590"/>
      <c r="K481" s="590"/>
      <c r="L481" s="590"/>
      <c r="M481" s="531"/>
      <c r="N481" s="531"/>
      <c r="O481" s="531"/>
      <c r="P481" s="531"/>
      <c r="Q481" s="531"/>
      <c r="R481" s="531"/>
      <c r="S481" s="531"/>
      <c r="T481" s="531"/>
      <c r="U481" s="531"/>
      <c r="V481" s="531"/>
      <c r="W481" s="531"/>
      <c r="X481" s="531"/>
      <c r="Y481" s="531"/>
      <c r="Z481" s="531"/>
      <c r="AA481" s="531"/>
      <c r="AB481" s="531"/>
      <c r="AC481" s="531"/>
      <c r="AD481" s="531"/>
      <c r="AE481" s="2"/>
      <c r="AF481" s="169"/>
      <c r="AH481" s="572">
        <f t="shared" si="55"/>
        <v>0</v>
      </c>
      <c r="AI481" s="572"/>
    </row>
    <row r="482" spans="1:35" s="38" customFormat="1" ht="15" customHeight="1">
      <c r="A482" s="18"/>
      <c r="B482" s="51"/>
      <c r="C482" s="48" t="s">
        <v>5024</v>
      </c>
      <c r="D482" s="590" t="str">
        <f t="shared" si="54"/>
        <v/>
      </c>
      <c r="E482" s="590"/>
      <c r="F482" s="590"/>
      <c r="G482" s="590"/>
      <c r="H482" s="590"/>
      <c r="I482" s="590"/>
      <c r="J482" s="590"/>
      <c r="K482" s="590"/>
      <c r="L482" s="590"/>
      <c r="M482" s="531"/>
      <c r="N482" s="531"/>
      <c r="O482" s="531"/>
      <c r="P482" s="531"/>
      <c r="Q482" s="531"/>
      <c r="R482" s="531"/>
      <c r="S482" s="531"/>
      <c r="T482" s="531"/>
      <c r="U482" s="531"/>
      <c r="V482" s="531"/>
      <c r="W482" s="531"/>
      <c r="X482" s="531"/>
      <c r="Y482" s="531"/>
      <c r="Z482" s="531"/>
      <c r="AA482" s="531"/>
      <c r="AB482" s="531"/>
      <c r="AC482" s="531"/>
      <c r="AD482" s="531"/>
      <c r="AE482" s="2"/>
      <c r="AF482" s="169"/>
      <c r="AH482" s="572">
        <f t="shared" si="55"/>
        <v>0</v>
      </c>
      <c r="AI482" s="572"/>
    </row>
    <row r="483" spans="1:35" s="38" customFormat="1" ht="15" customHeight="1">
      <c r="A483" s="18"/>
      <c r="B483" s="51"/>
      <c r="C483" s="48" t="s">
        <v>5025</v>
      </c>
      <c r="D483" s="590" t="str">
        <f t="shared" si="54"/>
        <v/>
      </c>
      <c r="E483" s="590"/>
      <c r="F483" s="590"/>
      <c r="G483" s="590"/>
      <c r="H483" s="590"/>
      <c r="I483" s="590"/>
      <c r="J483" s="590"/>
      <c r="K483" s="590"/>
      <c r="L483" s="590"/>
      <c r="M483" s="531"/>
      <c r="N483" s="531"/>
      <c r="O483" s="531"/>
      <c r="P483" s="531"/>
      <c r="Q483" s="531"/>
      <c r="R483" s="531"/>
      <c r="S483" s="531"/>
      <c r="T483" s="531"/>
      <c r="U483" s="531"/>
      <c r="V483" s="531"/>
      <c r="W483" s="531"/>
      <c r="X483" s="531"/>
      <c r="Y483" s="531"/>
      <c r="Z483" s="531"/>
      <c r="AA483" s="531"/>
      <c r="AB483" s="531"/>
      <c r="AC483" s="531"/>
      <c r="AD483" s="531"/>
      <c r="AE483" s="2"/>
      <c r="AF483" s="169"/>
      <c r="AH483" s="572">
        <f t="shared" si="55"/>
        <v>0</v>
      </c>
      <c r="AI483" s="572"/>
    </row>
    <row r="484" spans="1:35" s="38" customFormat="1" ht="15" customHeight="1">
      <c r="A484" s="18"/>
      <c r="B484" s="51"/>
      <c r="C484" s="48" t="s">
        <v>5026</v>
      </c>
      <c r="D484" s="590" t="str">
        <f t="shared" si="54"/>
        <v/>
      </c>
      <c r="E484" s="590"/>
      <c r="F484" s="590"/>
      <c r="G484" s="590"/>
      <c r="H484" s="590"/>
      <c r="I484" s="590"/>
      <c r="J484" s="590"/>
      <c r="K484" s="590"/>
      <c r="L484" s="590"/>
      <c r="M484" s="531"/>
      <c r="N484" s="531"/>
      <c r="O484" s="531"/>
      <c r="P484" s="531"/>
      <c r="Q484" s="531"/>
      <c r="R484" s="531"/>
      <c r="S484" s="531"/>
      <c r="T484" s="531"/>
      <c r="U484" s="531"/>
      <c r="V484" s="531"/>
      <c r="W484" s="531"/>
      <c r="X484" s="531"/>
      <c r="Y484" s="531"/>
      <c r="Z484" s="531"/>
      <c r="AA484" s="531"/>
      <c r="AB484" s="531"/>
      <c r="AC484" s="531"/>
      <c r="AD484" s="531"/>
      <c r="AE484" s="2"/>
      <c r="AF484" s="169"/>
      <c r="AH484" s="572">
        <f t="shared" si="55"/>
        <v>0</v>
      </c>
      <c r="AI484" s="572"/>
    </row>
    <row r="485" spans="1:35" s="38" customFormat="1" ht="15" customHeight="1">
      <c r="A485" s="18"/>
      <c r="B485" s="51"/>
      <c r="C485" s="48" t="s">
        <v>5027</v>
      </c>
      <c r="D485" s="590" t="str">
        <f t="shared" si="54"/>
        <v/>
      </c>
      <c r="E485" s="590"/>
      <c r="F485" s="590"/>
      <c r="G485" s="590"/>
      <c r="H485" s="590"/>
      <c r="I485" s="590"/>
      <c r="J485" s="590"/>
      <c r="K485" s="590"/>
      <c r="L485" s="590"/>
      <c r="M485" s="531"/>
      <c r="N485" s="531"/>
      <c r="O485" s="531"/>
      <c r="P485" s="531"/>
      <c r="Q485" s="531"/>
      <c r="R485" s="531"/>
      <c r="S485" s="531"/>
      <c r="T485" s="531"/>
      <c r="U485" s="531"/>
      <c r="V485" s="531"/>
      <c r="W485" s="531"/>
      <c r="X485" s="531"/>
      <c r="Y485" s="531"/>
      <c r="Z485" s="531"/>
      <c r="AA485" s="531"/>
      <c r="AB485" s="531"/>
      <c r="AC485" s="531"/>
      <c r="AD485" s="531"/>
      <c r="AE485" s="2"/>
      <c r="AF485" s="169"/>
      <c r="AH485" s="572">
        <f t="shared" si="55"/>
        <v>0</v>
      </c>
      <c r="AI485" s="572"/>
    </row>
    <row r="486" spans="1:35" s="38" customFormat="1" ht="15" customHeight="1">
      <c r="A486" s="18"/>
      <c r="B486" s="51"/>
      <c r="C486" s="48" t="s">
        <v>5028</v>
      </c>
      <c r="D486" s="590" t="str">
        <f t="shared" si="54"/>
        <v/>
      </c>
      <c r="E486" s="590"/>
      <c r="F486" s="590"/>
      <c r="G486" s="590"/>
      <c r="H486" s="590"/>
      <c r="I486" s="590"/>
      <c r="J486" s="590"/>
      <c r="K486" s="590"/>
      <c r="L486" s="590"/>
      <c r="M486" s="531"/>
      <c r="N486" s="531"/>
      <c r="O486" s="531"/>
      <c r="P486" s="531"/>
      <c r="Q486" s="531"/>
      <c r="R486" s="531"/>
      <c r="S486" s="531"/>
      <c r="T486" s="531"/>
      <c r="U486" s="531"/>
      <c r="V486" s="531"/>
      <c r="W486" s="531"/>
      <c r="X486" s="531"/>
      <c r="Y486" s="531"/>
      <c r="Z486" s="531"/>
      <c r="AA486" s="531"/>
      <c r="AB486" s="531"/>
      <c r="AC486" s="531"/>
      <c r="AD486" s="531"/>
      <c r="AE486" s="2"/>
      <c r="AF486" s="169"/>
      <c r="AH486" s="572">
        <f t="shared" si="55"/>
        <v>0</v>
      </c>
      <c r="AI486" s="572"/>
    </row>
    <row r="487" spans="1:35" s="38" customFormat="1" ht="15" customHeight="1">
      <c r="A487" s="18"/>
      <c r="B487" s="51"/>
      <c r="C487" s="48" t="s">
        <v>5029</v>
      </c>
      <c r="D487" s="590" t="str">
        <f t="shared" si="54"/>
        <v/>
      </c>
      <c r="E487" s="590"/>
      <c r="F487" s="590"/>
      <c r="G487" s="590"/>
      <c r="H487" s="590"/>
      <c r="I487" s="590"/>
      <c r="J487" s="590"/>
      <c r="K487" s="590"/>
      <c r="L487" s="590"/>
      <c r="M487" s="531"/>
      <c r="N487" s="531"/>
      <c r="O487" s="531"/>
      <c r="P487" s="531"/>
      <c r="Q487" s="531"/>
      <c r="R487" s="531"/>
      <c r="S487" s="531"/>
      <c r="T487" s="531"/>
      <c r="U487" s="531"/>
      <c r="V487" s="531"/>
      <c r="W487" s="531"/>
      <c r="X487" s="531"/>
      <c r="Y487" s="531"/>
      <c r="Z487" s="531"/>
      <c r="AA487" s="531"/>
      <c r="AB487" s="531"/>
      <c r="AC487" s="531"/>
      <c r="AD487" s="531"/>
      <c r="AE487" s="2"/>
      <c r="AF487" s="169"/>
      <c r="AH487" s="572">
        <f t="shared" si="55"/>
        <v>0</v>
      </c>
      <c r="AI487" s="572"/>
    </row>
    <row r="488" spans="1:35" s="38" customFormat="1" ht="15" customHeight="1">
      <c r="A488" s="18"/>
      <c r="B488" s="51"/>
      <c r="C488" s="48" t="s">
        <v>5030</v>
      </c>
      <c r="D488" s="590" t="str">
        <f t="shared" si="54"/>
        <v/>
      </c>
      <c r="E488" s="590"/>
      <c r="F488" s="590"/>
      <c r="G488" s="590"/>
      <c r="H488" s="590"/>
      <c r="I488" s="590"/>
      <c r="J488" s="590"/>
      <c r="K488" s="590"/>
      <c r="L488" s="590"/>
      <c r="M488" s="531"/>
      <c r="N488" s="531"/>
      <c r="O488" s="531"/>
      <c r="P488" s="531"/>
      <c r="Q488" s="531"/>
      <c r="R488" s="531"/>
      <c r="S488" s="531"/>
      <c r="T488" s="531"/>
      <c r="U488" s="531"/>
      <c r="V488" s="531"/>
      <c r="W488" s="531"/>
      <c r="X488" s="531"/>
      <c r="Y488" s="531"/>
      <c r="Z488" s="531"/>
      <c r="AA488" s="531"/>
      <c r="AB488" s="531"/>
      <c r="AC488" s="531"/>
      <c r="AD488" s="531"/>
      <c r="AE488" s="2"/>
      <c r="AF488" s="169"/>
      <c r="AH488" s="572">
        <f t="shared" si="55"/>
        <v>0</v>
      </c>
      <c r="AI488" s="572"/>
    </row>
    <row r="489" spans="1:35" s="38" customFormat="1" ht="15" customHeight="1">
      <c r="A489" s="18"/>
      <c r="B489" s="51"/>
      <c r="C489" s="57"/>
      <c r="D489" s="11"/>
      <c r="E489" s="11"/>
      <c r="F489" s="11"/>
      <c r="G489" s="11"/>
      <c r="H489" s="49"/>
      <c r="I489" s="24"/>
      <c r="J489" s="24"/>
      <c r="K489" s="24"/>
      <c r="L489" s="49"/>
      <c r="M489" s="24"/>
      <c r="N489" s="24"/>
      <c r="O489" s="24"/>
      <c r="P489" s="24"/>
      <c r="Q489" s="24"/>
      <c r="R489" s="24"/>
      <c r="S489" s="24"/>
      <c r="T489" s="24"/>
      <c r="U489" s="24"/>
      <c r="V489" s="24"/>
      <c r="W489" s="24"/>
      <c r="X489" s="49" t="s">
        <v>5115</v>
      </c>
      <c r="Y489" s="541">
        <f>IF(AND(SUM(Y459:AD488)=0,COUNTIF(Y459:AD488,"NS")&gt;0),"NS",
IF(AND(SUM(Y459:AD488)=0,COUNTIF(Y459:AD488,0)&gt;0),0,
IF(AND(SUM(Y459:AD488)=0,COUNTIF(Y459:AD488,"NA")&gt;0),"NA",
SUM(Y459:AD488))))</f>
        <v>0</v>
      </c>
      <c r="Z489" s="542"/>
      <c r="AA489" s="542"/>
      <c r="AB489" s="542"/>
      <c r="AC489" s="542"/>
      <c r="AD489" s="543"/>
      <c r="AE489" s="2"/>
      <c r="AF489" s="169"/>
      <c r="AH489" s="573">
        <f>SUM(AH459:AI488)</f>
        <v>0</v>
      </c>
      <c r="AI489" s="573"/>
    </row>
    <row r="490" spans="1:35" s="38" customFormat="1" ht="15" customHeight="1">
      <c r="A490" s="18"/>
      <c r="B490" s="51"/>
      <c r="C490" s="51"/>
      <c r="D490" s="51"/>
      <c r="E490" s="51"/>
      <c r="F490" s="51"/>
      <c r="G490" s="51"/>
      <c r="H490" s="51"/>
      <c r="K490" s="51"/>
      <c r="L490" s="51"/>
      <c r="M490" s="51"/>
      <c r="O490" s="51"/>
      <c r="P490" s="51"/>
      <c r="Q490" s="51"/>
      <c r="R490" s="51"/>
      <c r="S490" s="51"/>
      <c r="T490" s="51"/>
      <c r="U490" s="51"/>
      <c r="V490" s="51"/>
      <c r="W490" s="51"/>
      <c r="X490" s="51"/>
      <c r="Y490" s="51"/>
      <c r="Z490" s="51"/>
      <c r="AA490" s="51"/>
      <c r="AB490" s="51"/>
      <c r="AC490" s="51"/>
      <c r="AD490" s="51"/>
      <c r="AE490" s="2"/>
      <c r="AF490" s="169"/>
    </row>
    <row r="491" spans="1:35" s="38" customFormat="1" ht="24" customHeight="1">
      <c r="A491" s="18"/>
      <c r="B491" s="12"/>
      <c r="C491" s="536" t="s">
        <v>5117</v>
      </c>
      <c r="D491" s="536"/>
      <c r="E491" s="536"/>
      <c r="F491" s="536"/>
      <c r="G491" s="536"/>
      <c r="H491" s="536"/>
      <c r="I491" s="536"/>
      <c r="J491" s="536"/>
      <c r="K491" s="536"/>
      <c r="L491" s="536"/>
      <c r="M491" s="536"/>
      <c r="N491" s="536"/>
      <c r="O491" s="536"/>
      <c r="P491" s="536"/>
      <c r="Q491" s="536"/>
      <c r="R491" s="536"/>
      <c r="S491" s="536"/>
      <c r="T491" s="536"/>
      <c r="U491" s="536"/>
      <c r="V491" s="536"/>
      <c r="W491" s="536"/>
      <c r="X491" s="536"/>
      <c r="Y491" s="536"/>
      <c r="Z491" s="536"/>
      <c r="AA491" s="536"/>
      <c r="AB491" s="536"/>
      <c r="AC491" s="536"/>
      <c r="AD491" s="536"/>
      <c r="AE491" s="2"/>
      <c r="AF491" s="169"/>
    </row>
    <row r="492" spans="1:35" s="38" customFormat="1" ht="60" customHeight="1">
      <c r="A492" s="18"/>
      <c r="B492" s="12"/>
      <c r="C492" s="537"/>
      <c r="D492" s="537"/>
      <c r="E492" s="537"/>
      <c r="F492" s="537"/>
      <c r="G492" s="537"/>
      <c r="H492" s="537"/>
      <c r="I492" s="537"/>
      <c r="J492" s="537"/>
      <c r="K492" s="537"/>
      <c r="L492" s="537"/>
      <c r="M492" s="537"/>
      <c r="N492" s="537"/>
      <c r="O492" s="537"/>
      <c r="P492" s="537"/>
      <c r="Q492" s="537"/>
      <c r="R492" s="537"/>
      <c r="S492" s="537"/>
      <c r="T492" s="537"/>
      <c r="U492" s="537"/>
      <c r="V492" s="537"/>
      <c r="W492" s="537"/>
      <c r="X492" s="537"/>
      <c r="Y492" s="537"/>
      <c r="Z492" s="537"/>
      <c r="AA492" s="537"/>
      <c r="AB492" s="537"/>
      <c r="AC492" s="537"/>
      <c r="AD492" s="537"/>
      <c r="AE492" s="2"/>
      <c r="AF492" s="169"/>
    </row>
    <row r="493" spans="1:35" s="38" customFormat="1" ht="14.25">
      <c r="A493" s="18"/>
      <c r="B493" s="471" t="str">
        <f>IF(AH489=0,"","Error: Debe completar toda la información requerida.")</f>
        <v/>
      </c>
      <c r="C493" s="471"/>
      <c r="D493" s="471"/>
      <c r="E493" s="471"/>
      <c r="F493" s="471"/>
      <c r="G493" s="471"/>
      <c r="H493" s="471"/>
      <c r="I493" s="471"/>
      <c r="J493" s="471"/>
      <c r="K493" s="471"/>
      <c r="L493" s="471"/>
      <c r="M493" s="471"/>
      <c r="N493" s="471"/>
      <c r="O493" s="471"/>
      <c r="P493" s="471"/>
      <c r="Q493" s="471"/>
      <c r="R493" s="471"/>
      <c r="S493" s="471"/>
      <c r="T493" s="471"/>
      <c r="U493" s="471"/>
      <c r="V493" s="471"/>
      <c r="W493" s="471"/>
      <c r="X493" s="471"/>
      <c r="Y493" s="471"/>
      <c r="Z493" s="471"/>
      <c r="AA493" s="471"/>
      <c r="AB493" s="471"/>
      <c r="AC493" s="471"/>
      <c r="AD493" s="471"/>
      <c r="AE493" s="2"/>
      <c r="AF493" s="169"/>
    </row>
    <row r="494" spans="1:35" s="38" customFormat="1" ht="15">
      <c r="A494" s="18"/>
      <c r="B494"/>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c r="AA494" s="52"/>
      <c r="AB494" s="52"/>
      <c r="AC494" s="52"/>
      <c r="AD494" s="52"/>
      <c r="AE494" s="2"/>
      <c r="AF494" s="169"/>
    </row>
    <row r="495" spans="1:35" s="38" customFormat="1" ht="15">
      <c r="A495" s="18"/>
      <c r="B495"/>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c r="AA495" s="52"/>
      <c r="AB495" s="52"/>
      <c r="AC495" s="52"/>
      <c r="AD495" s="52"/>
      <c r="AE495" s="2"/>
      <c r="AF495" s="169"/>
    </row>
    <row r="496" spans="1:35" s="38" customFormat="1" ht="15">
      <c r="A496" s="18"/>
      <c r="B496"/>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c r="AA496" s="52"/>
      <c r="AB496" s="52"/>
      <c r="AC496" s="52"/>
      <c r="AD496" s="52"/>
      <c r="AE496" s="2"/>
      <c r="AF496" s="169"/>
    </row>
    <row r="497" spans="1:39" s="38" customFormat="1" ht="15">
      <c r="A497" s="18"/>
      <c r="B497"/>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c r="AA497" s="52"/>
      <c r="AB497" s="52"/>
      <c r="AC497" s="52"/>
      <c r="AD497" s="52"/>
      <c r="AE497" s="2"/>
      <c r="AF497" s="169"/>
    </row>
    <row r="498" spans="1:39" s="38" customFormat="1" ht="15" customHeight="1">
      <c r="A498" s="18"/>
      <c r="B498"/>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c r="AA498" s="52"/>
      <c r="AB498" s="52"/>
      <c r="AC498" s="52"/>
      <c r="AD498" s="52"/>
      <c r="AE498" s="2"/>
      <c r="AF498" s="169"/>
    </row>
    <row r="499" spans="1:39" s="38" customFormat="1" ht="36" customHeight="1">
      <c r="A499" s="18" t="s">
        <v>5329</v>
      </c>
      <c r="B499" s="538" t="s">
        <v>5330</v>
      </c>
      <c r="C499" s="538"/>
      <c r="D499" s="538"/>
      <c r="E499" s="538"/>
      <c r="F499" s="538"/>
      <c r="G499" s="538"/>
      <c r="H499" s="538"/>
      <c r="I499" s="538"/>
      <c r="J499" s="538"/>
      <c r="K499" s="538"/>
      <c r="L499" s="538"/>
      <c r="M499" s="538"/>
      <c r="N499" s="538"/>
      <c r="O499" s="538"/>
      <c r="P499" s="538"/>
      <c r="Q499" s="538"/>
      <c r="R499" s="538"/>
      <c r="S499" s="538"/>
      <c r="T499" s="538"/>
      <c r="U499" s="538"/>
      <c r="V499" s="538"/>
      <c r="W499" s="538"/>
      <c r="X499" s="538"/>
      <c r="Y499" s="538"/>
      <c r="Z499" s="538"/>
      <c r="AA499" s="538"/>
      <c r="AB499" s="538"/>
      <c r="AC499" s="538"/>
      <c r="AD499" s="538"/>
      <c r="AE499" s="2"/>
      <c r="AF499" s="169"/>
      <c r="AH499" s="522" t="s">
        <v>5066</v>
      </c>
      <c r="AI499" s="522"/>
      <c r="AJ499" s="522" t="s">
        <v>5067</v>
      </c>
      <c r="AK499" s="522"/>
      <c r="AL499" s="522" t="s">
        <v>5068</v>
      </c>
      <c r="AM499" s="522"/>
    </row>
    <row r="500" spans="1:39" s="38" customFormat="1" ht="24" customHeight="1">
      <c r="A500" s="60"/>
      <c r="B500" s="196"/>
      <c r="C500" s="492" t="s">
        <v>5331</v>
      </c>
      <c r="D500" s="492"/>
      <c r="E500" s="492"/>
      <c r="F500" s="492"/>
      <c r="G500" s="492"/>
      <c r="H500" s="492"/>
      <c r="I500" s="492"/>
      <c r="J500" s="492"/>
      <c r="K500" s="492"/>
      <c r="L500" s="492"/>
      <c r="M500" s="492"/>
      <c r="N500" s="492"/>
      <c r="O500" s="492"/>
      <c r="P500" s="492"/>
      <c r="Q500" s="492"/>
      <c r="R500" s="492"/>
      <c r="S500" s="492"/>
      <c r="T500" s="492"/>
      <c r="U500" s="492"/>
      <c r="V500" s="492"/>
      <c r="W500" s="492"/>
      <c r="X500" s="492"/>
      <c r="Y500" s="492"/>
      <c r="Z500" s="492"/>
      <c r="AA500" s="492"/>
      <c r="AB500" s="492"/>
      <c r="AC500" s="492"/>
      <c r="AD500" s="492"/>
      <c r="AE500" s="2"/>
      <c r="AF500" s="169"/>
      <c r="AH500" s="522">
        <f>COUNTBLANK(M507:AD507)</f>
        <v>18</v>
      </c>
      <c r="AI500" s="522"/>
      <c r="AJ500" s="522">
        <v>18</v>
      </c>
      <c r="AK500" s="522"/>
      <c r="AL500" s="522">
        <v>15</v>
      </c>
      <c r="AM500" s="522"/>
    </row>
    <row r="501" spans="1:39" s="38" customFormat="1" ht="36" customHeight="1">
      <c r="A501" s="60"/>
      <c r="B501" s="286"/>
      <c r="C501" s="594" t="s">
        <v>5322</v>
      </c>
      <c r="D501" s="595"/>
      <c r="E501" s="595"/>
      <c r="F501" s="595"/>
      <c r="G501" s="595"/>
      <c r="H501" s="595"/>
      <c r="I501" s="595"/>
      <c r="J501" s="595"/>
      <c r="K501" s="595"/>
      <c r="L501" s="595"/>
      <c r="M501" s="595"/>
      <c r="N501" s="595"/>
      <c r="O501" s="595"/>
      <c r="P501" s="595"/>
      <c r="Q501" s="595"/>
      <c r="R501" s="595"/>
      <c r="S501" s="595"/>
      <c r="T501" s="595"/>
      <c r="U501" s="595"/>
      <c r="V501" s="595"/>
      <c r="W501" s="595"/>
      <c r="X501" s="595"/>
      <c r="Y501" s="595"/>
      <c r="Z501" s="595"/>
      <c r="AA501" s="595"/>
      <c r="AB501" s="595"/>
      <c r="AC501" s="595"/>
      <c r="AD501" s="595"/>
      <c r="AE501" s="2"/>
      <c r="AF501" s="169"/>
    </row>
    <row r="502" spans="1:39" s="38" customFormat="1" ht="36" customHeight="1">
      <c r="A502" s="60"/>
      <c r="B502" s="286"/>
      <c r="C502" s="492" t="s">
        <v>5332</v>
      </c>
      <c r="D502" s="637"/>
      <c r="E502" s="637"/>
      <c r="F502" s="637"/>
      <c r="G502" s="637"/>
      <c r="H502" s="637"/>
      <c r="I502" s="637"/>
      <c r="J502" s="637"/>
      <c r="K502" s="637"/>
      <c r="L502" s="637"/>
      <c r="M502" s="637"/>
      <c r="N502" s="637"/>
      <c r="O502" s="637"/>
      <c r="P502" s="637"/>
      <c r="Q502" s="637"/>
      <c r="R502" s="637"/>
      <c r="S502" s="637"/>
      <c r="T502" s="637"/>
      <c r="U502" s="637"/>
      <c r="V502" s="637"/>
      <c r="W502" s="637"/>
      <c r="X502" s="637"/>
      <c r="Y502" s="637"/>
      <c r="Z502" s="637"/>
      <c r="AA502" s="637"/>
      <c r="AB502" s="637"/>
      <c r="AC502" s="637"/>
      <c r="AD502" s="637"/>
      <c r="AE502" s="2"/>
      <c r="AF502" s="169"/>
    </row>
    <row r="503" spans="1:39" s="38" customFormat="1" ht="36" customHeight="1">
      <c r="A503" s="60"/>
      <c r="B503" s="286"/>
      <c r="C503" s="492" t="s">
        <v>5333</v>
      </c>
      <c r="D503" s="637"/>
      <c r="E503" s="637"/>
      <c r="F503" s="637"/>
      <c r="G503" s="637"/>
      <c r="H503" s="637"/>
      <c r="I503" s="637"/>
      <c r="J503" s="637"/>
      <c r="K503" s="637"/>
      <c r="L503" s="637"/>
      <c r="M503" s="637"/>
      <c r="N503" s="637"/>
      <c r="O503" s="637"/>
      <c r="P503" s="637"/>
      <c r="Q503" s="637"/>
      <c r="R503" s="637"/>
      <c r="S503" s="637"/>
      <c r="T503" s="637"/>
      <c r="U503" s="637"/>
      <c r="V503" s="637"/>
      <c r="W503" s="637"/>
      <c r="X503" s="637"/>
      <c r="Y503" s="637"/>
      <c r="Z503" s="637"/>
      <c r="AA503" s="637"/>
      <c r="AB503" s="637"/>
      <c r="AC503" s="637"/>
      <c r="AD503" s="637"/>
      <c r="AE503" s="2"/>
      <c r="AF503" s="169"/>
    </row>
    <row r="504" spans="1:39" s="38" customFormat="1" ht="24" customHeight="1">
      <c r="A504" s="60"/>
      <c r="B504" s="284"/>
      <c r="C504" s="594" t="s">
        <v>5325</v>
      </c>
      <c r="D504" s="594"/>
      <c r="E504" s="594"/>
      <c r="F504" s="594"/>
      <c r="G504" s="594"/>
      <c r="H504" s="594"/>
      <c r="I504" s="594"/>
      <c r="J504" s="594"/>
      <c r="K504" s="594"/>
      <c r="L504" s="594"/>
      <c r="M504" s="594"/>
      <c r="N504" s="594"/>
      <c r="O504" s="594"/>
      <c r="P504" s="594"/>
      <c r="Q504" s="594"/>
      <c r="R504" s="594"/>
      <c r="S504" s="594"/>
      <c r="T504" s="594"/>
      <c r="U504" s="594"/>
      <c r="V504" s="594"/>
      <c r="W504" s="594"/>
      <c r="X504" s="594"/>
      <c r="Y504" s="594"/>
      <c r="Z504" s="594"/>
      <c r="AA504" s="594"/>
      <c r="AB504" s="594"/>
      <c r="AC504" s="594"/>
      <c r="AD504" s="594"/>
      <c r="AE504" s="3"/>
      <c r="AF504" s="169"/>
    </row>
    <row r="505" spans="1:39" s="38" customFormat="1" ht="15" customHeight="1">
      <c r="A505" s="18"/>
      <c r="B505" s="3"/>
      <c r="C505" s="176"/>
      <c r="D505" s="176"/>
      <c r="E505" s="176"/>
      <c r="F505" s="176"/>
      <c r="P505" s="176"/>
      <c r="Q505" s="176"/>
      <c r="R505" s="176"/>
      <c r="S505" s="176"/>
      <c r="T505" s="176"/>
      <c r="U505" s="176"/>
      <c r="V505" s="176"/>
      <c r="W505" s="176"/>
      <c r="X505" s="176"/>
      <c r="Y505" s="176"/>
      <c r="Z505" s="176"/>
      <c r="AA505" s="194"/>
      <c r="AB505" s="194"/>
      <c r="AC505" s="194"/>
      <c r="AD505" s="194"/>
      <c r="AE505" s="2"/>
      <c r="AF505" s="169"/>
    </row>
    <row r="506" spans="1:39" s="38" customFormat="1" ht="120" customHeight="1">
      <c r="A506" s="18"/>
      <c r="B506" s="51"/>
      <c r="C506" s="442" t="s">
        <v>5280</v>
      </c>
      <c r="D506" s="443"/>
      <c r="E506" s="443"/>
      <c r="F506" s="443"/>
      <c r="G506" s="443"/>
      <c r="H506" s="443"/>
      <c r="I506" s="443"/>
      <c r="J506" s="443"/>
      <c r="K506" s="443"/>
      <c r="L506" s="444"/>
      <c r="M506" s="460" t="s">
        <v>5326</v>
      </c>
      <c r="N506" s="461"/>
      <c r="O506" s="461"/>
      <c r="P506" s="461"/>
      <c r="Q506" s="461"/>
      <c r="R506" s="462"/>
      <c r="S506" s="460" t="s">
        <v>5334</v>
      </c>
      <c r="T506" s="461"/>
      <c r="U506" s="461"/>
      <c r="V506" s="461"/>
      <c r="W506" s="461"/>
      <c r="X506" s="462"/>
      <c r="Y506" s="442" t="s">
        <v>5335</v>
      </c>
      <c r="Z506" s="443"/>
      <c r="AA506" s="443"/>
      <c r="AB506" s="443"/>
      <c r="AC506" s="443"/>
      <c r="AD506" s="444"/>
      <c r="AE506" s="2"/>
      <c r="AF506" s="169"/>
      <c r="AH506" s="516" t="s">
        <v>5104</v>
      </c>
      <c r="AI506" s="516"/>
      <c r="AK506" s="518" t="s">
        <v>5336</v>
      </c>
      <c r="AL506" s="518"/>
    </row>
    <row r="507" spans="1:39" s="38" customFormat="1" ht="15" customHeight="1">
      <c r="A507" s="18"/>
      <c r="B507" s="51"/>
      <c r="C507" s="48" t="s">
        <v>4992</v>
      </c>
      <c r="D507" s="590" t="str">
        <f>IF(D351="","",D351)</f>
        <v/>
      </c>
      <c r="E507" s="590"/>
      <c r="F507" s="590"/>
      <c r="G507" s="590"/>
      <c r="H507" s="590"/>
      <c r="I507" s="590"/>
      <c r="J507" s="590"/>
      <c r="K507" s="590"/>
      <c r="L507" s="590"/>
      <c r="M507" s="531"/>
      <c r="N507" s="531"/>
      <c r="O507" s="531"/>
      <c r="P507" s="531"/>
      <c r="Q507" s="531"/>
      <c r="R507" s="531"/>
      <c r="S507" s="531"/>
      <c r="T507" s="531"/>
      <c r="U507" s="531"/>
      <c r="V507" s="531"/>
      <c r="W507" s="531"/>
      <c r="X507" s="531"/>
      <c r="Y507" s="531"/>
      <c r="Z507" s="531"/>
      <c r="AA507" s="531"/>
      <c r="AB507" s="531"/>
      <c r="AC507" s="531"/>
      <c r="AD507" s="531"/>
      <c r="AE507" s="2"/>
      <c r="AF507" s="169"/>
      <c r="AH507" s="572">
        <f>IF(OR(AND(D507="",COUNTBLANK(M507:AD507)=18),AND(D507&lt;&gt;"",COUNTBLANK(M507:AD507)=15),AND(D507&lt;&gt;"",AK507=1,COUNTBLANK(M507:AD507)=18)),0,1)</f>
        <v>0</v>
      </c>
      <c r="AI507" s="572"/>
      <c r="AK507" s="518">
        <f>IF(OR(AA351="",AA351&gt;=1),0,1)</f>
        <v>0</v>
      </c>
      <c r="AL507" s="518"/>
    </row>
    <row r="508" spans="1:39" s="38" customFormat="1" ht="15" customHeight="1">
      <c r="A508" s="18"/>
      <c r="B508" s="51"/>
      <c r="C508" s="48" t="s">
        <v>4994</v>
      </c>
      <c r="D508" s="590" t="str">
        <f t="shared" ref="D508:D536" si="56">IF(D352="","",D352)</f>
        <v/>
      </c>
      <c r="E508" s="590"/>
      <c r="F508" s="590"/>
      <c r="G508" s="590"/>
      <c r="H508" s="590"/>
      <c r="I508" s="590"/>
      <c r="J508" s="590"/>
      <c r="K508" s="590"/>
      <c r="L508" s="590"/>
      <c r="M508" s="531"/>
      <c r="N508" s="531"/>
      <c r="O508" s="531"/>
      <c r="P508" s="531"/>
      <c r="Q508" s="531"/>
      <c r="R508" s="531"/>
      <c r="S508" s="531"/>
      <c r="T508" s="531"/>
      <c r="U508" s="531"/>
      <c r="V508" s="531"/>
      <c r="W508" s="531"/>
      <c r="X508" s="531"/>
      <c r="Y508" s="531"/>
      <c r="Z508" s="531"/>
      <c r="AA508" s="531"/>
      <c r="AB508" s="531"/>
      <c r="AC508" s="531"/>
      <c r="AD508" s="531"/>
      <c r="AE508" s="2"/>
      <c r="AF508" s="169"/>
      <c r="AH508" s="572">
        <f t="shared" ref="AH508:AH535" si="57">IF(OR(AND(D508="",COUNTBLANK(M508:AD508)=18),AND(D508&lt;&gt;"",COUNTBLANK(M508:AD508)=15),AND(D508&lt;&gt;"",AK508=1,COUNTBLANK(M508:AD508)=18)),0,1)</f>
        <v>0</v>
      </c>
      <c r="AI508" s="572"/>
      <c r="AK508" s="518">
        <f t="shared" ref="AK508:AK536" si="58">IF(OR(AA352="",AA352&gt;=1),0,1)</f>
        <v>0</v>
      </c>
      <c r="AL508" s="518"/>
    </row>
    <row r="509" spans="1:39" s="38" customFormat="1" ht="15" customHeight="1">
      <c r="A509" s="18"/>
      <c r="B509" s="51"/>
      <c r="C509" s="48" t="s">
        <v>4996</v>
      </c>
      <c r="D509" s="590" t="str">
        <f t="shared" si="56"/>
        <v/>
      </c>
      <c r="E509" s="590"/>
      <c r="F509" s="590"/>
      <c r="G509" s="590"/>
      <c r="H509" s="590"/>
      <c r="I509" s="590"/>
      <c r="J509" s="590"/>
      <c r="K509" s="590"/>
      <c r="L509" s="590"/>
      <c r="M509" s="531"/>
      <c r="N509" s="531"/>
      <c r="O509" s="531"/>
      <c r="P509" s="531"/>
      <c r="Q509" s="531"/>
      <c r="R509" s="531"/>
      <c r="S509" s="531"/>
      <c r="T509" s="531"/>
      <c r="U509" s="531"/>
      <c r="V509" s="531"/>
      <c r="W509" s="531"/>
      <c r="X509" s="531"/>
      <c r="Y509" s="531"/>
      <c r="Z509" s="531"/>
      <c r="AA509" s="531"/>
      <c r="AB509" s="531"/>
      <c r="AC509" s="531"/>
      <c r="AD509" s="531"/>
      <c r="AE509" s="2"/>
      <c r="AF509" s="169"/>
      <c r="AH509" s="572">
        <f t="shared" si="57"/>
        <v>0</v>
      </c>
      <c r="AI509" s="572"/>
      <c r="AK509" s="518">
        <f>IF(OR(AA353="",AA353&gt;=1),0,1)</f>
        <v>0</v>
      </c>
      <c r="AL509" s="518"/>
    </row>
    <row r="510" spans="1:39" s="38" customFormat="1" ht="15" customHeight="1">
      <c r="A510" s="18"/>
      <c r="B510" s="51"/>
      <c r="C510" s="48" t="s">
        <v>4998</v>
      </c>
      <c r="D510" s="590" t="str">
        <f t="shared" si="56"/>
        <v/>
      </c>
      <c r="E510" s="590"/>
      <c r="F510" s="590"/>
      <c r="G510" s="590"/>
      <c r="H510" s="590"/>
      <c r="I510" s="590"/>
      <c r="J510" s="590"/>
      <c r="K510" s="590"/>
      <c r="L510" s="590"/>
      <c r="M510" s="531"/>
      <c r="N510" s="531"/>
      <c r="O510" s="531"/>
      <c r="P510" s="531"/>
      <c r="Q510" s="531"/>
      <c r="R510" s="531"/>
      <c r="S510" s="531"/>
      <c r="T510" s="531"/>
      <c r="U510" s="531"/>
      <c r="V510" s="531"/>
      <c r="W510" s="531"/>
      <c r="X510" s="531"/>
      <c r="Y510" s="531"/>
      <c r="Z510" s="531"/>
      <c r="AA510" s="531"/>
      <c r="AB510" s="531"/>
      <c r="AC510" s="531"/>
      <c r="AD510" s="531"/>
      <c r="AE510" s="2"/>
      <c r="AF510" s="169"/>
      <c r="AH510" s="572">
        <f t="shared" si="57"/>
        <v>0</v>
      </c>
      <c r="AI510" s="572"/>
      <c r="AK510" s="518">
        <f t="shared" si="58"/>
        <v>0</v>
      </c>
      <c r="AL510" s="518"/>
    </row>
    <row r="511" spans="1:39" s="38" customFormat="1" ht="15" customHeight="1">
      <c r="A511" s="18"/>
      <c r="B511" s="51"/>
      <c r="C511" s="48" t="s">
        <v>5000</v>
      </c>
      <c r="D511" s="590" t="str">
        <f t="shared" si="56"/>
        <v/>
      </c>
      <c r="E511" s="590"/>
      <c r="F511" s="590"/>
      <c r="G511" s="590"/>
      <c r="H511" s="590"/>
      <c r="I511" s="590"/>
      <c r="J511" s="590"/>
      <c r="K511" s="590"/>
      <c r="L511" s="590"/>
      <c r="M511" s="531"/>
      <c r="N511" s="531"/>
      <c r="O511" s="531"/>
      <c r="P511" s="531"/>
      <c r="Q511" s="531"/>
      <c r="R511" s="531"/>
      <c r="S511" s="531"/>
      <c r="T511" s="531"/>
      <c r="U511" s="531"/>
      <c r="V511" s="531"/>
      <c r="W511" s="531"/>
      <c r="X511" s="531"/>
      <c r="Y511" s="531"/>
      <c r="Z511" s="531"/>
      <c r="AA511" s="531"/>
      <c r="AB511" s="531"/>
      <c r="AC511" s="531"/>
      <c r="AD511" s="531"/>
      <c r="AE511" s="2"/>
      <c r="AF511" s="169"/>
      <c r="AH511" s="572">
        <f t="shared" si="57"/>
        <v>0</v>
      </c>
      <c r="AI511" s="572"/>
      <c r="AK511" s="518">
        <f t="shared" si="58"/>
        <v>0</v>
      </c>
      <c r="AL511" s="518"/>
    </row>
    <row r="512" spans="1:39" s="38" customFormat="1" ht="15" customHeight="1">
      <c r="A512" s="18"/>
      <c r="B512" s="51"/>
      <c r="C512" s="48" t="s">
        <v>5002</v>
      </c>
      <c r="D512" s="590" t="str">
        <f t="shared" si="56"/>
        <v/>
      </c>
      <c r="E512" s="590"/>
      <c r="F512" s="590"/>
      <c r="G512" s="590"/>
      <c r="H512" s="590"/>
      <c r="I512" s="590"/>
      <c r="J512" s="590"/>
      <c r="K512" s="590"/>
      <c r="L512" s="590"/>
      <c r="M512" s="531"/>
      <c r="N512" s="531"/>
      <c r="O512" s="531"/>
      <c r="P512" s="531"/>
      <c r="Q512" s="531"/>
      <c r="R512" s="531"/>
      <c r="S512" s="531"/>
      <c r="T512" s="531"/>
      <c r="U512" s="531"/>
      <c r="V512" s="531"/>
      <c r="W512" s="531"/>
      <c r="X512" s="531"/>
      <c r="Y512" s="531"/>
      <c r="Z512" s="531"/>
      <c r="AA512" s="531"/>
      <c r="AB512" s="531"/>
      <c r="AC512" s="531"/>
      <c r="AD512" s="531"/>
      <c r="AE512" s="2"/>
      <c r="AF512" s="169"/>
      <c r="AH512" s="572">
        <f t="shared" si="57"/>
        <v>0</v>
      </c>
      <c r="AI512" s="572"/>
      <c r="AK512" s="518">
        <f t="shared" si="58"/>
        <v>0</v>
      </c>
      <c r="AL512" s="518"/>
    </row>
    <row r="513" spans="1:38" s="38" customFormat="1" ht="15" customHeight="1">
      <c r="A513" s="18"/>
      <c r="B513" s="51"/>
      <c r="C513" s="48" t="s">
        <v>5004</v>
      </c>
      <c r="D513" s="590" t="str">
        <f t="shared" si="56"/>
        <v/>
      </c>
      <c r="E513" s="590"/>
      <c r="F513" s="590"/>
      <c r="G513" s="590"/>
      <c r="H513" s="590"/>
      <c r="I513" s="590"/>
      <c r="J513" s="590"/>
      <c r="K513" s="590"/>
      <c r="L513" s="590"/>
      <c r="M513" s="531"/>
      <c r="N513" s="531"/>
      <c r="O513" s="531"/>
      <c r="P513" s="531"/>
      <c r="Q513" s="531"/>
      <c r="R513" s="531"/>
      <c r="S513" s="531"/>
      <c r="T513" s="531"/>
      <c r="U513" s="531"/>
      <c r="V513" s="531"/>
      <c r="W513" s="531"/>
      <c r="X513" s="531"/>
      <c r="Y513" s="531"/>
      <c r="Z513" s="531"/>
      <c r="AA513" s="531"/>
      <c r="AB513" s="531"/>
      <c r="AC513" s="531"/>
      <c r="AD513" s="531"/>
      <c r="AE513" s="2"/>
      <c r="AF513" s="169"/>
      <c r="AH513" s="572">
        <f t="shared" si="57"/>
        <v>0</v>
      </c>
      <c r="AI513" s="572"/>
      <c r="AK513" s="518">
        <f t="shared" si="58"/>
        <v>0</v>
      </c>
      <c r="AL513" s="518"/>
    </row>
    <row r="514" spans="1:38" s="38" customFormat="1" ht="15" customHeight="1">
      <c r="A514" s="18"/>
      <c r="B514" s="51"/>
      <c r="C514" s="48" t="s">
        <v>5006</v>
      </c>
      <c r="D514" s="590" t="str">
        <f t="shared" si="56"/>
        <v/>
      </c>
      <c r="E514" s="590"/>
      <c r="F514" s="590"/>
      <c r="G514" s="590"/>
      <c r="H514" s="590"/>
      <c r="I514" s="590"/>
      <c r="J514" s="590"/>
      <c r="K514" s="590"/>
      <c r="L514" s="590"/>
      <c r="M514" s="531"/>
      <c r="N514" s="531"/>
      <c r="O514" s="531"/>
      <c r="P514" s="531"/>
      <c r="Q514" s="531"/>
      <c r="R514" s="531"/>
      <c r="S514" s="531"/>
      <c r="T514" s="531"/>
      <c r="U514" s="531"/>
      <c r="V514" s="531"/>
      <c r="W514" s="531"/>
      <c r="X514" s="531"/>
      <c r="Y514" s="531"/>
      <c r="Z514" s="531"/>
      <c r="AA514" s="531"/>
      <c r="AB514" s="531"/>
      <c r="AC514" s="531"/>
      <c r="AD514" s="531"/>
      <c r="AE514" s="2"/>
      <c r="AF514" s="169"/>
      <c r="AH514" s="572">
        <f t="shared" si="57"/>
        <v>0</v>
      </c>
      <c r="AI514" s="572"/>
      <c r="AK514" s="518">
        <f t="shared" si="58"/>
        <v>0</v>
      </c>
      <c r="AL514" s="518"/>
    </row>
    <row r="515" spans="1:38" s="38" customFormat="1" ht="15" customHeight="1">
      <c r="A515" s="18"/>
      <c r="B515" s="51"/>
      <c r="C515" s="48" t="s">
        <v>5008</v>
      </c>
      <c r="D515" s="590" t="str">
        <f t="shared" si="56"/>
        <v/>
      </c>
      <c r="E515" s="590"/>
      <c r="F515" s="590"/>
      <c r="G515" s="590"/>
      <c r="H515" s="590"/>
      <c r="I515" s="590"/>
      <c r="J515" s="590"/>
      <c r="K515" s="590"/>
      <c r="L515" s="590"/>
      <c r="M515" s="531"/>
      <c r="N515" s="531"/>
      <c r="O515" s="531"/>
      <c r="P515" s="531"/>
      <c r="Q515" s="531"/>
      <c r="R515" s="531"/>
      <c r="S515" s="531"/>
      <c r="T515" s="531"/>
      <c r="U515" s="531"/>
      <c r="V515" s="531"/>
      <c r="W515" s="531"/>
      <c r="X515" s="531"/>
      <c r="Y515" s="531"/>
      <c r="Z515" s="531"/>
      <c r="AA515" s="531"/>
      <c r="AB515" s="531"/>
      <c r="AC515" s="531"/>
      <c r="AD515" s="531"/>
      <c r="AE515" s="2"/>
      <c r="AF515" s="169"/>
      <c r="AH515" s="572">
        <f t="shared" si="57"/>
        <v>0</v>
      </c>
      <c r="AI515" s="572"/>
      <c r="AK515" s="518">
        <f t="shared" si="58"/>
        <v>0</v>
      </c>
      <c r="AL515" s="518"/>
    </row>
    <row r="516" spans="1:38" s="38" customFormat="1" ht="15" customHeight="1">
      <c r="A516" s="18"/>
      <c r="B516" s="51"/>
      <c r="C516" s="48" t="s">
        <v>5009</v>
      </c>
      <c r="D516" s="590" t="str">
        <f t="shared" si="56"/>
        <v/>
      </c>
      <c r="E516" s="590"/>
      <c r="F516" s="590"/>
      <c r="G516" s="590"/>
      <c r="H516" s="590"/>
      <c r="I516" s="590"/>
      <c r="J516" s="590"/>
      <c r="K516" s="590"/>
      <c r="L516" s="590"/>
      <c r="M516" s="531"/>
      <c r="N516" s="531"/>
      <c r="O516" s="531"/>
      <c r="P516" s="531"/>
      <c r="Q516" s="531"/>
      <c r="R516" s="531"/>
      <c r="S516" s="531"/>
      <c r="T516" s="531"/>
      <c r="U516" s="531"/>
      <c r="V516" s="531"/>
      <c r="W516" s="531"/>
      <c r="X516" s="531"/>
      <c r="Y516" s="531"/>
      <c r="Z516" s="531"/>
      <c r="AA516" s="531"/>
      <c r="AB516" s="531"/>
      <c r="AC516" s="531"/>
      <c r="AD516" s="531"/>
      <c r="AE516" s="2"/>
      <c r="AF516" s="169"/>
      <c r="AH516" s="572">
        <f t="shared" si="57"/>
        <v>0</v>
      </c>
      <c r="AI516" s="572"/>
      <c r="AK516" s="518">
        <f t="shared" si="58"/>
        <v>0</v>
      </c>
      <c r="AL516" s="518"/>
    </row>
    <row r="517" spans="1:38" s="38" customFormat="1" ht="15" customHeight="1">
      <c r="A517" s="18"/>
      <c r="B517" s="51"/>
      <c r="C517" s="48" t="s">
        <v>5011</v>
      </c>
      <c r="D517" s="590" t="str">
        <f t="shared" si="56"/>
        <v/>
      </c>
      <c r="E517" s="590"/>
      <c r="F517" s="590"/>
      <c r="G517" s="590"/>
      <c r="H517" s="590"/>
      <c r="I517" s="590"/>
      <c r="J517" s="590"/>
      <c r="K517" s="590"/>
      <c r="L517" s="590"/>
      <c r="M517" s="531"/>
      <c r="N517" s="531"/>
      <c r="O517" s="531"/>
      <c r="P517" s="531"/>
      <c r="Q517" s="531"/>
      <c r="R517" s="531"/>
      <c r="S517" s="531"/>
      <c r="T517" s="531"/>
      <c r="U517" s="531"/>
      <c r="V517" s="531"/>
      <c r="W517" s="531"/>
      <c r="X517" s="531"/>
      <c r="Y517" s="531"/>
      <c r="Z517" s="531"/>
      <c r="AA517" s="531"/>
      <c r="AB517" s="531"/>
      <c r="AC517" s="531"/>
      <c r="AD517" s="531"/>
      <c r="AE517" s="2"/>
      <c r="AF517" s="169"/>
      <c r="AH517" s="572">
        <f t="shared" si="57"/>
        <v>0</v>
      </c>
      <c r="AI517" s="572"/>
      <c r="AK517" s="518">
        <f t="shared" si="58"/>
        <v>0</v>
      </c>
      <c r="AL517" s="518"/>
    </row>
    <row r="518" spans="1:38" s="38" customFormat="1" ht="15" customHeight="1">
      <c r="A518" s="18"/>
      <c r="B518" s="51"/>
      <c r="C518" s="48" t="s">
        <v>5012</v>
      </c>
      <c r="D518" s="590" t="str">
        <f t="shared" si="56"/>
        <v/>
      </c>
      <c r="E518" s="590"/>
      <c r="F518" s="590"/>
      <c r="G518" s="590"/>
      <c r="H518" s="590"/>
      <c r="I518" s="590"/>
      <c r="J518" s="590"/>
      <c r="K518" s="590"/>
      <c r="L518" s="590"/>
      <c r="M518" s="531"/>
      <c r="N518" s="531"/>
      <c r="O518" s="531"/>
      <c r="P518" s="531"/>
      <c r="Q518" s="531"/>
      <c r="R518" s="531"/>
      <c r="S518" s="531"/>
      <c r="T518" s="531"/>
      <c r="U518" s="531"/>
      <c r="V518" s="531"/>
      <c r="W518" s="531"/>
      <c r="X518" s="531"/>
      <c r="Y518" s="531"/>
      <c r="Z518" s="531"/>
      <c r="AA518" s="531"/>
      <c r="AB518" s="531"/>
      <c r="AC518" s="531"/>
      <c r="AD518" s="531"/>
      <c r="AE518" s="2"/>
      <c r="AF518" s="169"/>
      <c r="AH518" s="572">
        <f t="shared" si="57"/>
        <v>0</v>
      </c>
      <c r="AI518" s="572"/>
      <c r="AK518" s="518">
        <f t="shared" si="58"/>
        <v>0</v>
      </c>
      <c r="AL518" s="518"/>
    </row>
    <row r="519" spans="1:38" s="38" customFormat="1" ht="15" customHeight="1">
      <c r="A519" s="18"/>
      <c r="B519" s="51"/>
      <c r="C519" s="48" t="s">
        <v>5013</v>
      </c>
      <c r="D519" s="590" t="str">
        <f t="shared" si="56"/>
        <v/>
      </c>
      <c r="E519" s="590"/>
      <c r="F519" s="590"/>
      <c r="G519" s="590"/>
      <c r="H519" s="590"/>
      <c r="I519" s="590"/>
      <c r="J519" s="590"/>
      <c r="K519" s="590"/>
      <c r="L519" s="590"/>
      <c r="M519" s="531"/>
      <c r="N519" s="531"/>
      <c r="O519" s="531"/>
      <c r="P519" s="531"/>
      <c r="Q519" s="531"/>
      <c r="R519" s="531"/>
      <c r="S519" s="531"/>
      <c r="T519" s="531"/>
      <c r="U519" s="531"/>
      <c r="V519" s="531"/>
      <c r="W519" s="531"/>
      <c r="X519" s="531"/>
      <c r="Y519" s="531"/>
      <c r="Z519" s="531"/>
      <c r="AA519" s="531"/>
      <c r="AB519" s="531"/>
      <c r="AC519" s="531"/>
      <c r="AD519" s="531"/>
      <c r="AE519" s="2"/>
      <c r="AF519" s="169"/>
      <c r="AH519" s="572">
        <f t="shared" si="57"/>
        <v>0</v>
      </c>
      <c r="AI519" s="572"/>
      <c r="AK519" s="518">
        <f t="shared" si="58"/>
        <v>0</v>
      </c>
      <c r="AL519" s="518"/>
    </row>
    <row r="520" spans="1:38" s="38" customFormat="1" ht="15" customHeight="1">
      <c r="A520" s="18"/>
      <c r="B520" s="51"/>
      <c r="C520" s="48" t="s">
        <v>5014</v>
      </c>
      <c r="D520" s="590" t="str">
        <f t="shared" si="56"/>
        <v/>
      </c>
      <c r="E520" s="590"/>
      <c r="F520" s="590"/>
      <c r="G520" s="590"/>
      <c r="H520" s="590"/>
      <c r="I520" s="590"/>
      <c r="J520" s="590"/>
      <c r="K520" s="590"/>
      <c r="L520" s="590"/>
      <c r="M520" s="531"/>
      <c r="N520" s="531"/>
      <c r="O520" s="531"/>
      <c r="P520" s="531"/>
      <c r="Q520" s="531"/>
      <c r="R520" s="531"/>
      <c r="S520" s="531"/>
      <c r="T520" s="531"/>
      <c r="U520" s="531"/>
      <c r="V520" s="531"/>
      <c r="W520" s="531"/>
      <c r="X520" s="531"/>
      <c r="Y520" s="531"/>
      <c r="Z520" s="531"/>
      <c r="AA520" s="531"/>
      <c r="AB520" s="531"/>
      <c r="AC520" s="531"/>
      <c r="AD520" s="531"/>
      <c r="AE520" s="2"/>
      <c r="AF520" s="169"/>
      <c r="AH520" s="572">
        <f t="shared" si="57"/>
        <v>0</v>
      </c>
      <c r="AI520" s="572"/>
      <c r="AK520" s="518">
        <f t="shared" si="58"/>
        <v>0</v>
      </c>
      <c r="AL520" s="518"/>
    </row>
    <row r="521" spans="1:38" s="38" customFormat="1" ht="15" customHeight="1">
      <c r="A521" s="18"/>
      <c r="B521" s="51"/>
      <c r="C521" s="48" t="s">
        <v>5015</v>
      </c>
      <c r="D521" s="590" t="str">
        <f t="shared" si="56"/>
        <v/>
      </c>
      <c r="E521" s="590"/>
      <c r="F521" s="590"/>
      <c r="G521" s="590"/>
      <c r="H521" s="590"/>
      <c r="I521" s="590"/>
      <c r="J521" s="590"/>
      <c r="K521" s="590"/>
      <c r="L521" s="590"/>
      <c r="M521" s="531"/>
      <c r="N521" s="531"/>
      <c r="O521" s="531"/>
      <c r="P521" s="531"/>
      <c r="Q521" s="531"/>
      <c r="R521" s="531"/>
      <c r="S521" s="531"/>
      <c r="T521" s="531"/>
      <c r="U521" s="531"/>
      <c r="V521" s="531"/>
      <c r="W521" s="531"/>
      <c r="X521" s="531"/>
      <c r="Y521" s="531"/>
      <c r="Z521" s="531"/>
      <c r="AA521" s="531"/>
      <c r="AB521" s="531"/>
      <c r="AC521" s="531"/>
      <c r="AD521" s="531"/>
      <c r="AE521" s="2"/>
      <c r="AF521" s="169"/>
      <c r="AH521" s="572">
        <f t="shared" si="57"/>
        <v>0</v>
      </c>
      <c r="AI521" s="572"/>
      <c r="AK521" s="518">
        <f t="shared" si="58"/>
        <v>0</v>
      </c>
      <c r="AL521" s="518"/>
    </row>
    <row r="522" spans="1:38" s="38" customFormat="1" ht="15" customHeight="1">
      <c r="A522" s="18"/>
      <c r="B522" s="51"/>
      <c r="C522" s="48" t="s">
        <v>5016</v>
      </c>
      <c r="D522" s="590" t="str">
        <f t="shared" si="56"/>
        <v/>
      </c>
      <c r="E522" s="590"/>
      <c r="F522" s="590"/>
      <c r="G522" s="590"/>
      <c r="H522" s="590"/>
      <c r="I522" s="590"/>
      <c r="J522" s="590"/>
      <c r="K522" s="590"/>
      <c r="L522" s="590"/>
      <c r="M522" s="531"/>
      <c r="N522" s="531"/>
      <c r="O522" s="531"/>
      <c r="P522" s="531"/>
      <c r="Q522" s="531"/>
      <c r="R522" s="531"/>
      <c r="S522" s="531"/>
      <c r="T522" s="531"/>
      <c r="U522" s="531"/>
      <c r="V522" s="531"/>
      <c r="W522" s="531"/>
      <c r="X522" s="531"/>
      <c r="Y522" s="531"/>
      <c r="Z522" s="531"/>
      <c r="AA522" s="531"/>
      <c r="AB522" s="531"/>
      <c r="AC522" s="531"/>
      <c r="AD522" s="531"/>
      <c r="AE522" s="2"/>
      <c r="AF522" s="169"/>
      <c r="AH522" s="572">
        <f t="shared" si="57"/>
        <v>0</v>
      </c>
      <c r="AI522" s="572"/>
      <c r="AK522" s="518">
        <f t="shared" si="58"/>
        <v>0</v>
      </c>
      <c r="AL522" s="518"/>
    </row>
    <row r="523" spans="1:38" s="38" customFormat="1" ht="15" customHeight="1">
      <c r="A523" s="18"/>
      <c r="B523" s="51"/>
      <c r="C523" s="48" t="s">
        <v>5017</v>
      </c>
      <c r="D523" s="590" t="str">
        <f t="shared" si="56"/>
        <v/>
      </c>
      <c r="E523" s="590"/>
      <c r="F523" s="590"/>
      <c r="G523" s="590"/>
      <c r="H523" s="590"/>
      <c r="I523" s="590"/>
      <c r="J523" s="590"/>
      <c r="K523" s="590"/>
      <c r="L523" s="590"/>
      <c r="M523" s="531"/>
      <c r="N523" s="531"/>
      <c r="O523" s="531"/>
      <c r="P523" s="531"/>
      <c r="Q523" s="531"/>
      <c r="R523" s="531"/>
      <c r="S523" s="531"/>
      <c r="T523" s="531"/>
      <c r="U523" s="531"/>
      <c r="V523" s="531"/>
      <c r="W523" s="531"/>
      <c r="X523" s="531"/>
      <c r="Y523" s="531"/>
      <c r="Z523" s="531"/>
      <c r="AA523" s="531"/>
      <c r="AB523" s="531"/>
      <c r="AC523" s="531"/>
      <c r="AD523" s="531"/>
      <c r="AE523" s="2"/>
      <c r="AF523" s="169"/>
      <c r="AH523" s="572">
        <f t="shared" si="57"/>
        <v>0</v>
      </c>
      <c r="AI523" s="572"/>
      <c r="AK523" s="518">
        <f t="shared" si="58"/>
        <v>0</v>
      </c>
      <c r="AL523" s="518"/>
    </row>
    <row r="524" spans="1:38" s="38" customFormat="1" ht="15" customHeight="1">
      <c r="A524" s="18"/>
      <c r="B524" s="51"/>
      <c r="C524" s="48" t="s">
        <v>5018</v>
      </c>
      <c r="D524" s="590" t="str">
        <f t="shared" si="56"/>
        <v/>
      </c>
      <c r="E524" s="590"/>
      <c r="F524" s="590"/>
      <c r="G524" s="590"/>
      <c r="H524" s="590"/>
      <c r="I524" s="590"/>
      <c r="J524" s="590"/>
      <c r="K524" s="590"/>
      <c r="L524" s="590"/>
      <c r="M524" s="531"/>
      <c r="N524" s="531"/>
      <c r="O524" s="531"/>
      <c r="P524" s="531"/>
      <c r="Q524" s="531"/>
      <c r="R524" s="531"/>
      <c r="S524" s="531"/>
      <c r="T524" s="531"/>
      <c r="U524" s="531"/>
      <c r="V524" s="531"/>
      <c r="W524" s="531"/>
      <c r="X524" s="531"/>
      <c r="Y524" s="531"/>
      <c r="Z524" s="531"/>
      <c r="AA524" s="531"/>
      <c r="AB524" s="531"/>
      <c r="AC524" s="531"/>
      <c r="AD524" s="531"/>
      <c r="AE524" s="2"/>
      <c r="AF524" s="169"/>
      <c r="AH524" s="572">
        <f t="shared" si="57"/>
        <v>0</v>
      </c>
      <c r="AI524" s="572"/>
      <c r="AK524" s="518">
        <f t="shared" si="58"/>
        <v>0</v>
      </c>
      <c r="AL524" s="518"/>
    </row>
    <row r="525" spans="1:38" s="38" customFormat="1" ht="15" customHeight="1">
      <c r="A525" s="18"/>
      <c r="B525" s="51"/>
      <c r="C525" s="48" t="s">
        <v>5019</v>
      </c>
      <c r="D525" s="590" t="str">
        <f t="shared" si="56"/>
        <v/>
      </c>
      <c r="E525" s="590"/>
      <c r="F525" s="590"/>
      <c r="G525" s="590"/>
      <c r="H525" s="590"/>
      <c r="I525" s="590"/>
      <c r="J525" s="590"/>
      <c r="K525" s="590"/>
      <c r="L525" s="590"/>
      <c r="M525" s="531"/>
      <c r="N525" s="531"/>
      <c r="O525" s="531"/>
      <c r="P525" s="531"/>
      <c r="Q525" s="531"/>
      <c r="R525" s="531"/>
      <c r="S525" s="531"/>
      <c r="T525" s="531"/>
      <c r="U525" s="531"/>
      <c r="V525" s="531"/>
      <c r="W525" s="531"/>
      <c r="X525" s="531"/>
      <c r="Y525" s="531"/>
      <c r="Z525" s="531"/>
      <c r="AA525" s="531"/>
      <c r="AB525" s="531"/>
      <c r="AC525" s="531"/>
      <c r="AD525" s="531"/>
      <c r="AE525" s="2"/>
      <c r="AF525" s="169"/>
      <c r="AH525" s="572">
        <f t="shared" si="57"/>
        <v>0</v>
      </c>
      <c r="AI525" s="572"/>
      <c r="AK525" s="518">
        <f t="shared" si="58"/>
        <v>0</v>
      </c>
      <c r="AL525" s="518"/>
    </row>
    <row r="526" spans="1:38" s="38" customFormat="1" ht="15" customHeight="1">
      <c r="A526" s="18"/>
      <c r="B526" s="51"/>
      <c r="C526" s="48" t="s">
        <v>5020</v>
      </c>
      <c r="D526" s="590" t="str">
        <f t="shared" si="56"/>
        <v/>
      </c>
      <c r="E526" s="590"/>
      <c r="F526" s="590"/>
      <c r="G526" s="590"/>
      <c r="H526" s="590"/>
      <c r="I526" s="590"/>
      <c r="J526" s="590"/>
      <c r="K526" s="590"/>
      <c r="L526" s="590"/>
      <c r="M526" s="531"/>
      <c r="N526" s="531"/>
      <c r="O526" s="531"/>
      <c r="P526" s="531"/>
      <c r="Q526" s="531"/>
      <c r="R526" s="531"/>
      <c r="S526" s="531"/>
      <c r="T526" s="531"/>
      <c r="U526" s="531"/>
      <c r="V526" s="531"/>
      <c r="W526" s="531"/>
      <c r="X526" s="531"/>
      <c r="Y526" s="531"/>
      <c r="Z526" s="531"/>
      <c r="AA526" s="531"/>
      <c r="AB526" s="531"/>
      <c r="AC526" s="531"/>
      <c r="AD526" s="531"/>
      <c r="AE526" s="2"/>
      <c r="AF526" s="169"/>
      <c r="AH526" s="572">
        <f t="shared" si="57"/>
        <v>0</v>
      </c>
      <c r="AI526" s="572"/>
      <c r="AK526" s="518">
        <f t="shared" si="58"/>
        <v>0</v>
      </c>
      <c r="AL526" s="518"/>
    </row>
    <row r="527" spans="1:38" s="38" customFormat="1" ht="15" customHeight="1">
      <c r="A527" s="18"/>
      <c r="B527" s="51"/>
      <c r="C527" s="48" t="s">
        <v>5021</v>
      </c>
      <c r="D527" s="590" t="str">
        <f t="shared" si="56"/>
        <v/>
      </c>
      <c r="E527" s="590"/>
      <c r="F527" s="590"/>
      <c r="G527" s="590"/>
      <c r="H527" s="590"/>
      <c r="I527" s="590"/>
      <c r="J527" s="590"/>
      <c r="K527" s="590"/>
      <c r="L527" s="590"/>
      <c r="M527" s="531"/>
      <c r="N527" s="531"/>
      <c r="O527" s="531"/>
      <c r="P527" s="531"/>
      <c r="Q527" s="531"/>
      <c r="R527" s="531"/>
      <c r="S527" s="531"/>
      <c r="T527" s="531"/>
      <c r="U527" s="531"/>
      <c r="V527" s="531"/>
      <c r="W527" s="531"/>
      <c r="X527" s="531"/>
      <c r="Y527" s="531"/>
      <c r="Z527" s="531"/>
      <c r="AA527" s="531"/>
      <c r="AB527" s="531"/>
      <c r="AC527" s="531"/>
      <c r="AD527" s="531"/>
      <c r="AE527" s="2"/>
      <c r="AF527" s="169"/>
      <c r="AH527" s="572">
        <f t="shared" si="57"/>
        <v>0</v>
      </c>
      <c r="AI527" s="572"/>
      <c r="AK527" s="518">
        <f t="shared" si="58"/>
        <v>0</v>
      </c>
      <c r="AL527" s="518"/>
    </row>
    <row r="528" spans="1:38" s="38" customFormat="1" ht="15" customHeight="1">
      <c r="A528" s="18"/>
      <c r="B528" s="51"/>
      <c r="C528" s="48" t="s">
        <v>5022</v>
      </c>
      <c r="D528" s="590" t="str">
        <f t="shared" si="56"/>
        <v/>
      </c>
      <c r="E528" s="590"/>
      <c r="F528" s="590"/>
      <c r="G528" s="590"/>
      <c r="H528" s="590"/>
      <c r="I528" s="590"/>
      <c r="J528" s="590"/>
      <c r="K528" s="590"/>
      <c r="L528" s="590"/>
      <c r="M528" s="531"/>
      <c r="N528" s="531"/>
      <c r="O528" s="531"/>
      <c r="P528" s="531"/>
      <c r="Q528" s="531"/>
      <c r="R528" s="531"/>
      <c r="S528" s="531"/>
      <c r="T528" s="531"/>
      <c r="U528" s="531"/>
      <c r="V528" s="531"/>
      <c r="W528" s="531"/>
      <c r="X528" s="531"/>
      <c r="Y528" s="531"/>
      <c r="Z528" s="531"/>
      <c r="AA528" s="531"/>
      <c r="AB528" s="531"/>
      <c r="AC528" s="531"/>
      <c r="AD528" s="531"/>
      <c r="AE528" s="2"/>
      <c r="AF528" s="169"/>
      <c r="AH528" s="572">
        <f t="shared" si="57"/>
        <v>0</v>
      </c>
      <c r="AI528" s="572"/>
      <c r="AK528" s="518">
        <f t="shared" si="58"/>
        <v>0</v>
      </c>
      <c r="AL528" s="518"/>
    </row>
    <row r="529" spans="1:38" s="38" customFormat="1" ht="15" customHeight="1">
      <c r="A529" s="18"/>
      <c r="B529" s="51"/>
      <c r="C529" s="48" t="s">
        <v>5023</v>
      </c>
      <c r="D529" s="590" t="str">
        <f t="shared" si="56"/>
        <v/>
      </c>
      <c r="E529" s="590"/>
      <c r="F529" s="590"/>
      <c r="G529" s="590"/>
      <c r="H529" s="590"/>
      <c r="I529" s="590"/>
      <c r="J529" s="590"/>
      <c r="K529" s="590"/>
      <c r="L529" s="590"/>
      <c r="M529" s="531"/>
      <c r="N529" s="531"/>
      <c r="O529" s="531"/>
      <c r="P529" s="531"/>
      <c r="Q529" s="531"/>
      <c r="R529" s="531"/>
      <c r="S529" s="531"/>
      <c r="T529" s="531"/>
      <c r="U529" s="531"/>
      <c r="V529" s="531"/>
      <c r="W529" s="531"/>
      <c r="X529" s="531"/>
      <c r="Y529" s="531"/>
      <c r="Z529" s="531"/>
      <c r="AA529" s="531"/>
      <c r="AB529" s="531"/>
      <c r="AC529" s="531"/>
      <c r="AD529" s="531"/>
      <c r="AE529" s="2"/>
      <c r="AF529" s="169"/>
      <c r="AH529" s="572">
        <f t="shared" si="57"/>
        <v>0</v>
      </c>
      <c r="AI529" s="572"/>
      <c r="AK529" s="518">
        <f t="shared" si="58"/>
        <v>0</v>
      </c>
      <c r="AL529" s="518"/>
    </row>
    <row r="530" spans="1:38" s="38" customFormat="1" ht="15" customHeight="1">
      <c r="A530" s="18"/>
      <c r="B530" s="51"/>
      <c r="C530" s="48" t="s">
        <v>5024</v>
      </c>
      <c r="D530" s="590" t="str">
        <f t="shared" si="56"/>
        <v/>
      </c>
      <c r="E530" s="590"/>
      <c r="F530" s="590"/>
      <c r="G530" s="590"/>
      <c r="H530" s="590"/>
      <c r="I530" s="590"/>
      <c r="J530" s="590"/>
      <c r="K530" s="590"/>
      <c r="L530" s="590"/>
      <c r="M530" s="531"/>
      <c r="N530" s="531"/>
      <c r="O530" s="531"/>
      <c r="P530" s="531"/>
      <c r="Q530" s="531"/>
      <c r="R530" s="531"/>
      <c r="S530" s="531"/>
      <c r="T530" s="531"/>
      <c r="U530" s="531"/>
      <c r="V530" s="531"/>
      <c r="W530" s="531"/>
      <c r="X530" s="531"/>
      <c r="Y530" s="531"/>
      <c r="Z530" s="531"/>
      <c r="AA530" s="531"/>
      <c r="AB530" s="531"/>
      <c r="AC530" s="531"/>
      <c r="AD530" s="531"/>
      <c r="AE530" s="2"/>
      <c r="AF530" s="169"/>
      <c r="AH530" s="572">
        <f t="shared" si="57"/>
        <v>0</v>
      </c>
      <c r="AI530" s="572"/>
      <c r="AK530" s="518">
        <f t="shared" si="58"/>
        <v>0</v>
      </c>
      <c r="AL530" s="518"/>
    </row>
    <row r="531" spans="1:38" s="38" customFormat="1" ht="15" customHeight="1">
      <c r="A531" s="18"/>
      <c r="B531" s="51"/>
      <c r="C531" s="48" t="s">
        <v>5025</v>
      </c>
      <c r="D531" s="590" t="str">
        <f t="shared" si="56"/>
        <v/>
      </c>
      <c r="E531" s="590"/>
      <c r="F531" s="590"/>
      <c r="G531" s="590"/>
      <c r="H531" s="590"/>
      <c r="I531" s="590"/>
      <c r="J531" s="590"/>
      <c r="K531" s="590"/>
      <c r="L531" s="590"/>
      <c r="M531" s="531"/>
      <c r="N531" s="531"/>
      <c r="O531" s="531"/>
      <c r="P531" s="531"/>
      <c r="Q531" s="531"/>
      <c r="R531" s="531"/>
      <c r="S531" s="531"/>
      <c r="T531" s="531"/>
      <c r="U531" s="531"/>
      <c r="V531" s="531"/>
      <c r="W531" s="531"/>
      <c r="X531" s="531"/>
      <c r="Y531" s="531"/>
      <c r="Z531" s="531"/>
      <c r="AA531" s="531"/>
      <c r="AB531" s="531"/>
      <c r="AC531" s="531"/>
      <c r="AD531" s="531"/>
      <c r="AE531" s="2"/>
      <c r="AF531" s="169"/>
      <c r="AH531" s="572">
        <f t="shared" si="57"/>
        <v>0</v>
      </c>
      <c r="AI531" s="572"/>
      <c r="AK531" s="518">
        <f t="shared" si="58"/>
        <v>0</v>
      </c>
      <c r="AL531" s="518"/>
    </row>
    <row r="532" spans="1:38" s="38" customFormat="1" ht="15" customHeight="1">
      <c r="A532" s="18"/>
      <c r="B532" s="51"/>
      <c r="C532" s="48" t="s">
        <v>5026</v>
      </c>
      <c r="D532" s="590" t="str">
        <f t="shared" si="56"/>
        <v/>
      </c>
      <c r="E532" s="590"/>
      <c r="F532" s="590"/>
      <c r="G532" s="590"/>
      <c r="H532" s="590"/>
      <c r="I532" s="590"/>
      <c r="J532" s="590"/>
      <c r="K532" s="590"/>
      <c r="L532" s="590"/>
      <c r="M532" s="531"/>
      <c r="N532" s="531"/>
      <c r="O532" s="531"/>
      <c r="P532" s="531"/>
      <c r="Q532" s="531"/>
      <c r="R532" s="531"/>
      <c r="S532" s="531"/>
      <c r="T532" s="531"/>
      <c r="U532" s="531"/>
      <c r="V532" s="531"/>
      <c r="W532" s="531"/>
      <c r="X532" s="531"/>
      <c r="Y532" s="531"/>
      <c r="Z532" s="531"/>
      <c r="AA532" s="531"/>
      <c r="AB532" s="531"/>
      <c r="AC532" s="531"/>
      <c r="AD532" s="531"/>
      <c r="AE532" s="2"/>
      <c r="AF532" s="169"/>
      <c r="AH532" s="572">
        <f t="shared" si="57"/>
        <v>0</v>
      </c>
      <c r="AI532" s="572"/>
      <c r="AK532" s="518">
        <f t="shared" si="58"/>
        <v>0</v>
      </c>
      <c r="AL532" s="518"/>
    </row>
    <row r="533" spans="1:38" s="38" customFormat="1" ht="15" customHeight="1">
      <c r="A533" s="18"/>
      <c r="B533" s="51"/>
      <c r="C533" s="48" t="s">
        <v>5027</v>
      </c>
      <c r="D533" s="590" t="str">
        <f t="shared" si="56"/>
        <v/>
      </c>
      <c r="E533" s="590"/>
      <c r="F533" s="590"/>
      <c r="G533" s="590"/>
      <c r="H533" s="590"/>
      <c r="I533" s="590"/>
      <c r="J533" s="590"/>
      <c r="K533" s="590"/>
      <c r="L533" s="590"/>
      <c r="M533" s="531"/>
      <c r="N533" s="531"/>
      <c r="O533" s="531"/>
      <c r="P533" s="531"/>
      <c r="Q533" s="531"/>
      <c r="R533" s="531"/>
      <c r="S533" s="531"/>
      <c r="T533" s="531"/>
      <c r="U533" s="531"/>
      <c r="V533" s="531"/>
      <c r="W533" s="531"/>
      <c r="X533" s="531"/>
      <c r="Y533" s="531"/>
      <c r="Z533" s="531"/>
      <c r="AA533" s="531"/>
      <c r="AB533" s="531"/>
      <c r="AC533" s="531"/>
      <c r="AD533" s="531"/>
      <c r="AE533" s="2"/>
      <c r="AF533" s="169"/>
      <c r="AH533" s="572">
        <f t="shared" si="57"/>
        <v>0</v>
      </c>
      <c r="AI533" s="572"/>
      <c r="AK533" s="518">
        <f t="shared" si="58"/>
        <v>0</v>
      </c>
      <c r="AL533" s="518"/>
    </row>
    <row r="534" spans="1:38" s="38" customFormat="1" ht="15" customHeight="1">
      <c r="A534" s="18"/>
      <c r="B534" s="51"/>
      <c r="C534" s="48" t="s">
        <v>5028</v>
      </c>
      <c r="D534" s="590" t="str">
        <f t="shared" si="56"/>
        <v/>
      </c>
      <c r="E534" s="590"/>
      <c r="F534" s="590"/>
      <c r="G534" s="590"/>
      <c r="H534" s="590"/>
      <c r="I534" s="590"/>
      <c r="J534" s="590"/>
      <c r="K534" s="590"/>
      <c r="L534" s="590"/>
      <c r="M534" s="531"/>
      <c r="N534" s="531"/>
      <c r="O534" s="531"/>
      <c r="P534" s="531"/>
      <c r="Q534" s="531"/>
      <c r="R534" s="531"/>
      <c r="S534" s="531"/>
      <c r="T534" s="531"/>
      <c r="U534" s="531"/>
      <c r="V534" s="531"/>
      <c r="W534" s="531"/>
      <c r="X534" s="531"/>
      <c r="Y534" s="531"/>
      <c r="Z534" s="531"/>
      <c r="AA534" s="531"/>
      <c r="AB534" s="531"/>
      <c r="AC534" s="531"/>
      <c r="AD534" s="531"/>
      <c r="AE534" s="2"/>
      <c r="AF534" s="169"/>
      <c r="AH534" s="572">
        <f t="shared" si="57"/>
        <v>0</v>
      </c>
      <c r="AI534" s="572"/>
      <c r="AK534" s="518">
        <f t="shared" si="58"/>
        <v>0</v>
      </c>
      <c r="AL534" s="518"/>
    </row>
    <row r="535" spans="1:38" s="38" customFormat="1" ht="15" customHeight="1">
      <c r="A535" s="18"/>
      <c r="B535" s="51"/>
      <c r="C535" s="48" t="s">
        <v>5029</v>
      </c>
      <c r="D535" s="590" t="str">
        <f t="shared" si="56"/>
        <v/>
      </c>
      <c r="E535" s="590"/>
      <c r="F535" s="590"/>
      <c r="G535" s="590"/>
      <c r="H535" s="590"/>
      <c r="I535" s="590"/>
      <c r="J535" s="590"/>
      <c r="K535" s="590"/>
      <c r="L535" s="590"/>
      <c r="M535" s="531"/>
      <c r="N535" s="531"/>
      <c r="O535" s="531"/>
      <c r="P535" s="531"/>
      <c r="Q535" s="531"/>
      <c r="R535" s="531"/>
      <c r="S535" s="531"/>
      <c r="T535" s="531"/>
      <c r="U535" s="531"/>
      <c r="V535" s="531"/>
      <c r="W535" s="531"/>
      <c r="X535" s="531"/>
      <c r="Y535" s="531"/>
      <c r="Z535" s="531"/>
      <c r="AA535" s="531"/>
      <c r="AB535" s="531"/>
      <c r="AC535" s="531"/>
      <c r="AD535" s="531"/>
      <c r="AE535" s="2"/>
      <c r="AF535" s="169"/>
      <c r="AH535" s="572">
        <f t="shared" si="57"/>
        <v>0</v>
      </c>
      <c r="AI535" s="572"/>
      <c r="AK535" s="518">
        <f t="shared" si="58"/>
        <v>0</v>
      </c>
      <c r="AL535" s="518"/>
    </row>
    <row r="536" spans="1:38" s="38" customFormat="1" ht="15" customHeight="1">
      <c r="A536" s="18"/>
      <c r="B536" s="51"/>
      <c r="C536" s="48" t="s">
        <v>5030</v>
      </c>
      <c r="D536" s="590" t="str">
        <f t="shared" si="56"/>
        <v/>
      </c>
      <c r="E536" s="590"/>
      <c r="F536" s="590"/>
      <c r="G536" s="590"/>
      <c r="H536" s="590"/>
      <c r="I536" s="590"/>
      <c r="J536" s="590"/>
      <c r="K536" s="590"/>
      <c r="L536" s="590"/>
      <c r="M536" s="531"/>
      <c r="N536" s="531"/>
      <c r="O536" s="531"/>
      <c r="P536" s="531"/>
      <c r="Q536" s="531"/>
      <c r="R536" s="531"/>
      <c r="S536" s="531"/>
      <c r="T536" s="531"/>
      <c r="U536" s="531"/>
      <c r="V536" s="531"/>
      <c r="W536" s="531"/>
      <c r="X536" s="531"/>
      <c r="Y536" s="531"/>
      <c r="Z536" s="531"/>
      <c r="AA536" s="531"/>
      <c r="AB536" s="531"/>
      <c r="AC536" s="531"/>
      <c r="AD536" s="531"/>
      <c r="AE536" s="2"/>
      <c r="AF536" s="169"/>
      <c r="AH536" s="572">
        <f>IF(OR(AND(D536="",COUNTBLANK(M536:AD536)=18),AND(D536&lt;&gt;"",COUNTBLANK(M536:AD536)=15),AND(D536&lt;&gt;"",AK536=1,COUNTBLANK(M536:AD536)=18)),0,1)</f>
        <v>0</v>
      </c>
      <c r="AI536" s="572"/>
      <c r="AK536" s="518">
        <f t="shared" si="58"/>
        <v>0</v>
      </c>
      <c r="AL536" s="518"/>
    </row>
    <row r="537" spans="1:38" s="38" customFormat="1" ht="15" customHeight="1">
      <c r="A537" s="18"/>
      <c r="B537" s="51"/>
      <c r="C537" s="57"/>
      <c r="D537" s="11"/>
      <c r="E537" s="11"/>
      <c r="F537" s="11"/>
      <c r="G537" s="11"/>
      <c r="H537" s="49"/>
      <c r="I537" s="24"/>
      <c r="J537" s="24"/>
      <c r="K537" s="24"/>
      <c r="L537" s="49"/>
      <c r="M537" s="24"/>
      <c r="N537" s="24"/>
      <c r="O537" s="24"/>
      <c r="P537" s="24"/>
      <c r="Q537" s="24"/>
      <c r="R537" s="24"/>
      <c r="S537" s="24"/>
      <c r="T537" s="24"/>
      <c r="U537" s="24"/>
      <c r="V537" s="24"/>
      <c r="W537" s="24"/>
      <c r="X537" s="49" t="s">
        <v>5115</v>
      </c>
      <c r="Y537" s="611">
        <f>IF(AND(SUM(Y507:AD536)=0,COUNTIF(Y507:AD536,"NS")&gt;0),"NS",
IF(AND(SUM(Y507:AD536)=0,COUNTIF(Y507:AD536,0)&gt;0),0,
IF(AND(SUM(Y507:AD536)=0,COUNTIF(Y507:AD536,"NA")&gt;0),"NA",
SUM(Y507:AD536))))</f>
        <v>0</v>
      </c>
      <c r="Z537" s="611"/>
      <c r="AA537" s="611"/>
      <c r="AB537" s="611"/>
      <c r="AC537" s="611"/>
      <c r="AD537" s="611"/>
      <c r="AE537" s="2"/>
      <c r="AF537" s="169"/>
      <c r="AH537" s="573">
        <f>SUM(AH507:AI536)</f>
        <v>0</v>
      </c>
      <c r="AI537" s="573"/>
    </row>
    <row r="538" spans="1:38" s="38" customFormat="1" ht="15" customHeight="1">
      <c r="A538" s="199"/>
      <c r="B538" s="51"/>
      <c r="C538" s="51"/>
      <c r="D538" s="51"/>
      <c r="E538" s="51"/>
      <c r="F538" s="51"/>
      <c r="G538" s="51"/>
      <c r="H538" s="51"/>
      <c r="K538" s="51"/>
      <c r="L538" s="51"/>
      <c r="M538" s="51"/>
      <c r="N538" s="51"/>
      <c r="O538" s="51"/>
      <c r="P538" s="51"/>
      <c r="Q538" s="51"/>
      <c r="R538" s="51"/>
      <c r="S538" s="51"/>
      <c r="T538" s="51"/>
      <c r="U538" s="51"/>
      <c r="V538" s="51"/>
      <c r="W538" s="51"/>
      <c r="X538" s="51"/>
      <c r="Y538" s="51"/>
      <c r="Z538" s="51"/>
      <c r="AA538" s="51"/>
      <c r="AB538" s="51"/>
      <c r="AC538" s="51"/>
      <c r="AD538" s="51"/>
      <c r="AE538" s="2"/>
      <c r="AF538" s="169"/>
    </row>
    <row r="539" spans="1:38" s="38" customFormat="1" ht="24" customHeight="1">
      <c r="A539" s="18"/>
      <c r="B539" s="12"/>
      <c r="C539" s="492" t="s">
        <v>5117</v>
      </c>
      <c r="D539" s="492"/>
      <c r="E539" s="492"/>
      <c r="F539" s="492"/>
      <c r="G539" s="492"/>
      <c r="H539" s="492"/>
      <c r="I539" s="492"/>
      <c r="J539" s="492"/>
      <c r="K539" s="492"/>
      <c r="L539" s="492"/>
      <c r="M539" s="492"/>
      <c r="N539" s="492"/>
      <c r="O539" s="492"/>
      <c r="P539" s="492"/>
      <c r="Q539" s="492"/>
      <c r="R539" s="492"/>
      <c r="S539" s="492"/>
      <c r="T539" s="492"/>
      <c r="U539" s="492"/>
      <c r="V539" s="492"/>
      <c r="W539" s="492"/>
      <c r="X539" s="492"/>
      <c r="Y539" s="492"/>
      <c r="Z539" s="492"/>
      <c r="AA539" s="492"/>
      <c r="AB539" s="492"/>
      <c r="AC539" s="492"/>
      <c r="AD539" s="492"/>
      <c r="AE539" s="2"/>
      <c r="AF539" s="169"/>
    </row>
    <row r="540" spans="1:38" s="38" customFormat="1" ht="60" customHeight="1">
      <c r="A540" s="18"/>
      <c r="B540" s="12"/>
      <c r="C540" s="537"/>
      <c r="D540" s="537"/>
      <c r="E540" s="537"/>
      <c r="F540" s="537"/>
      <c r="G540" s="537"/>
      <c r="H540" s="537"/>
      <c r="I540" s="537"/>
      <c r="J540" s="537"/>
      <c r="K540" s="537"/>
      <c r="L540" s="537"/>
      <c r="M540" s="537"/>
      <c r="N540" s="537"/>
      <c r="O540" s="537"/>
      <c r="P540" s="537"/>
      <c r="Q540" s="537"/>
      <c r="R540" s="537"/>
      <c r="S540" s="537"/>
      <c r="T540" s="537"/>
      <c r="U540" s="537"/>
      <c r="V540" s="537"/>
      <c r="W540" s="537"/>
      <c r="X540" s="537"/>
      <c r="Y540" s="537"/>
      <c r="Z540" s="537"/>
      <c r="AA540" s="537"/>
      <c r="AB540" s="537"/>
      <c r="AC540" s="537"/>
      <c r="AD540" s="537"/>
      <c r="AE540" s="2"/>
      <c r="AF540" s="169"/>
    </row>
    <row r="541" spans="1:38" s="38" customFormat="1" ht="14.25">
      <c r="A541" s="18"/>
      <c r="B541" s="471" t="str">
        <f>IF(AH537=0,"","Error: Debe completar toda la información requerida.")</f>
        <v/>
      </c>
      <c r="C541" s="471"/>
      <c r="D541" s="471"/>
      <c r="E541" s="471"/>
      <c r="F541" s="471"/>
      <c r="G541" s="471"/>
      <c r="H541" s="471"/>
      <c r="I541" s="471"/>
      <c r="J541" s="471"/>
      <c r="K541" s="471"/>
      <c r="L541" s="471"/>
      <c r="M541" s="471"/>
      <c r="N541" s="471"/>
      <c r="O541" s="471"/>
      <c r="P541" s="471"/>
      <c r="Q541" s="471"/>
      <c r="R541" s="471"/>
      <c r="S541" s="471"/>
      <c r="T541" s="471"/>
      <c r="U541" s="471"/>
      <c r="V541" s="471"/>
      <c r="W541" s="471"/>
      <c r="X541" s="471"/>
      <c r="Y541" s="471"/>
      <c r="Z541" s="471"/>
      <c r="AA541" s="471"/>
      <c r="AB541" s="471"/>
      <c r="AC541" s="471"/>
      <c r="AD541" s="471"/>
      <c r="AE541" s="2"/>
      <c r="AF541" s="169"/>
    </row>
    <row r="542" spans="1:38" s="38" customFormat="1" ht="15">
      <c r="A542" s="18"/>
      <c r="B54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c r="AA542" s="52"/>
      <c r="AB542" s="52"/>
      <c r="AC542" s="52"/>
      <c r="AD542" s="52"/>
      <c r="AE542" s="2"/>
      <c r="AF542" s="169"/>
    </row>
    <row r="543" spans="1:38" s="38" customFormat="1" ht="15">
      <c r="A543" s="18"/>
      <c r="B543"/>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c r="AA543" s="52"/>
      <c r="AB543" s="52"/>
      <c r="AC543" s="52"/>
      <c r="AD543" s="52"/>
      <c r="AE543" s="2"/>
      <c r="AF543" s="169"/>
    </row>
    <row r="544" spans="1:38" s="38" customFormat="1" ht="15">
      <c r="A544" s="18"/>
      <c r="B544"/>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c r="AA544" s="52"/>
      <c r="AB544" s="52"/>
      <c r="AC544" s="52"/>
      <c r="AD544" s="52"/>
      <c r="AE544" s="2"/>
      <c r="AF544" s="169"/>
    </row>
    <row r="545" spans="1:39" s="38" customFormat="1" ht="15">
      <c r="A545" s="18"/>
      <c r="B545"/>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c r="AA545" s="52"/>
      <c r="AB545" s="52"/>
      <c r="AC545" s="52"/>
      <c r="AD545" s="52"/>
      <c r="AE545" s="2"/>
      <c r="AF545" s="169"/>
    </row>
    <row r="546" spans="1:39" s="38" customFormat="1" ht="15" customHeight="1" thickBot="1">
      <c r="A546" s="18"/>
      <c r="B546"/>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c r="AA546" s="52"/>
      <c r="AB546" s="52"/>
      <c r="AC546" s="52"/>
      <c r="AD546" s="52"/>
      <c r="AE546" s="2"/>
      <c r="AF546" s="169"/>
    </row>
    <row r="547" spans="1:39" s="38" customFormat="1" ht="15" customHeight="1" thickBot="1">
      <c r="A547" s="45" t="s">
        <v>5054</v>
      </c>
      <c r="B547" s="656" t="s">
        <v>5337</v>
      </c>
      <c r="C547" s="657"/>
      <c r="D547" s="657"/>
      <c r="E547" s="657"/>
      <c r="F547" s="657"/>
      <c r="G547" s="657"/>
      <c r="H547" s="657"/>
      <c r="I547" s="657"/>
      <c r="J547" s="657"/>
      <c r="K547" s="657"/>
      <c r="L547" s="657"/>
      <c r="M547" s="657"/>
      <c r="N547" s="657"/>
      <c r="O547" s="657"/>
      <c r="P547" s="657"/>
      <c r="Q547" s="657"/>
      <c r="R547" s="657"/>
      <c r="S547" s="657"/>
      <c r="T547" s="657"/>
      <c r="U547" s="657"/>
      <c r="V547" s="657"/>
      <c r="W547" s="657"/>
      <c r="X547" s="657"/>
      <c r="Y547" s="657"/>
      <c r="Z547" s="657"/>
      <c r="AA547" s="657"/>
      <c r="AB547" s="657"/>
      <c r="AC547" s="657"/>
      <c r="AD547" s="658"/>
      <c r="AE547" s="2"/>
      <c r="AF547" s="169"/>
      <c r="AH547" s="587" t="s">
        <v>5259</v>
      </c>
      <c r="AI547" s="587"/>
    </row>
    <row r="548" spans="1:39" s="38" customFormat="1" ht="15" customHeight="1">
      <c r="A548" s="18"/>
      <c r="B548" s="652" t="s">
        <v>5260</v>
      </c>
      <c r="C548" s="653"/>
      <c r="D548" s="653"/>
      <c r="E548" s="653"/>
      <c r="F548" s="653"/>
      <c r="G548" s="653"/>
      <c r="H548" s="653"/>
      <c r="I548" s="653"/>
      <c r="J548" s="653"/>
      <c r="K548" s="653"/>
      <c r="L548" s="653"/>
      <c r="M548" s="653"/>
      <c r="N548" s="653"/>
      <c r="O548" s="653"/>
      <c r="P548" s="653"/>
      <c r="Q548" s="653"/>
      <c r="R548" s="653"/>
      <c r="S548" s="653"/>
      <c r="T548" s="653"/>
      <c r="U548" s="653"/>
      <c r="V548" s="653"/>
      <c r="W548" s="653"/>
      <c r="X548" s="653"/>
      <c r="Y548" s="653"/>
      <c r="Z548" s="653"/>
      <c r="AA548" s="653"/>
      <c r="AB548" s="653"/>
      <c r="AC548" s="653"/>
      <c r="AD548" s="654"/>
      <c r="AE548" s="2"/>
      <c r="AF548" s="169"/>
      <c r="AH548" s="561">
        <f>IF(OR(COUNTBLANK(W53:X97)=90,SUM(W53:X97)&gt;0),0,1)</f>
        <v>0</v>
      </c>
      <c r="AI548" s="561"/>
    </row>
    <row r="549" spans="1:39" s="38" customFormat="1" ht="24" customHeight="1">
      <c r="A549" s="18"/>
      <c r="B549" s="39"/>
      <c r="C549" s="492" t="s">
        <v>5338</v>
      </c>
      <c r="D549" s="492"/>
      <c r="E549" s="492"/>
      <c r="F549" s="492"/>
      <c r="G549" s="492"/>
      <c r="H549" s="492"/>
      <c r="I549" s="492"/>
      <c r="J549" s="492"/>
      <c r="K549" s="492"/>
      <c r="L549" s="492"/>
      <c r="M549" s="492"/>
      <c r="N549" s="492"/>
      <c r="O549" s="492"/>
      <c r="P549" s="492"/>
      <c r="Q549" s="492"/>
      <c r="R549" s="492"/>
      <c r="S549" s="492"/>
      <c r="T549" s="492"/>
      <c r="U549" s="492"/>
      <c r="V549" s="492"/>
      <c r="W549" s="492"/>
      <c r="X549" s="492"/>
      <c r="Y549" s="492"/>
      <c r="Z549" s="492"/>
      <c r="AA549" s="492"/>
      <c r="AB549" s="492"/>
      <c r="AC549" s="492"/>
      <c r="AD549" s="633"/>
      <c r="AE549" s="2"/>
      <c r="AF549" s="169"/>
    </row>
    <row r="550" spans="1:39" s="38" customFormat="1" ht="28.5" customHeight="1">
      <c r="A550" s="18"/>
      <c r="B550" s="44"/>
      <c r="C550" s="492" t="s">
        <v>5339</v>
      </c>
      <c r="D550" s="492"/>
      <c r="E550" s="492"/>
      <c r="F550" s="492"/>
      <c r="G550" s="492"/>
      <c r="H550" s="492"/>
      <c r="I550" s="492"/>
      <c r="J550" s="492"/>
      <c r="K550" s="492"/>
      <c r="L550" s="492"/>
      <c r="M550" s="492"/>
      <c r="N550" s="492"/>
      <c r="O550" s="492"/>
      <c r="P550" s="492"/>
      <c r="Q550" s="492"/>
      <c r="R550" s="492"/>
      <c r="S550" s="492"/>
      <c r="T550" s="492"/>
      <c r="U550" s="492"/>
      <c r="V550" s="492"/>
      <c r="W550" s="492"/>
      <c r="X550" s="492"/>
      <c r="Y550" s="492"/>
      <c r="Z550" s="492"/>
      <c r="AA550" s="492"/>
      <c r="AB550" s="492"/>
      <c r="AC550" s="492"/>
      <c r="AD550" s="493"/>
      <c r="AE550" s="7"/>
      <c r="AF550" s="169"/>
    </row>
    <row r="551" spans="1:39" s="38" customFormat="1" ht="15" customHeight="1">
      <c r="A551" s="18"/>
      <c r="B551" s="625" t="s">
        <v>5264</v>
      </c>
      <c r="C551" s="626"/>
      <c r="D551" s="626"/>
      <c r="E551" s="626"/>
      <c r="F551" s="626"/>
      <c r="G551" s="626"/>
      <c r="H551" s="626"/>
      <c r="I551" s="626"/>
      <c r="J551" s="626"/>
      <c r="K551" s="626"/>
      <c r="L551" s="626"/>
      <c r="M551" s="626"/>
      <c r="N551" s="626"/>
      <c r="O551" s="626"/>
      <c r="P551" s="626"/>
      <c r="Q551" s="626"/>
      <c r="R551" s="626"/>
      <c r="S551" s="626"/>
      <c r="T551" s="626"/>
      <c r="U551" s="626"/>
      <c r="V551" s="626"/>
      <c r="W551" s="626"/>
      <c r="X551" s="626"/>
      <c r="Y551" s="626"/>
      <c r="Z551" s="626"/>
      <c r="AA551" s="626"/>
      <c r="AB551" s="626"/>
      <c r="AC551" s="626"/>
      <c r="AD551" s="627"/>
      <c r="AE551" s="2"/>
      <c r="AF551" s="169"/>
    </row>
    <row r="552" spans="1:39" s="38" customFormat="1" ht="24" customHeight="1">
      <c r="A552" s="18"/>
      <c r="B552" s="200"/>
      <c r="C552" s="594" t="s">
        <v>5340</v>
      </c>
      <c r="D552" s="594"/>
      <c r="E552" s="594"/>
      <c r="F552" s="594"/>
      <c r="G552" s="594"/>
      <c r="H552" s="594"/>
      <c r="I552" s="594"/>
      <c r="J552" s="594"/>
      <c r="K552" s="594"/>
      <c r="L552" s="594"/>
      <c r="M552" s="594"/>
      <c r="N552" s="594"/>
      <c r="O552" s="594"/>
      <c r="P552" s="594"/>
      <c r="Q552" s="594"/>
      <c r="R552" s="594"/>
      <c r="S552" s="594"/>
      <c r="T552" s="594"/>
      <c r="U552" s="594"/>
      <c r="V552" s="594"/>
      <c r="W552" s="594"/>
      <c r="X552" s="594"/>
      <c r="Y552" s="594"/>
      <c r="Z552" s="594"/>
      <c r="AA552" s="594"/>
      <c r="AB552" s="594"/>
      <c r="AC552" s="594"/>
      <c r="AD552" s="610"/>
      <c r="AE552" s="2"/>
      <c r="AF552" s="169"/>
    </row>
    <row r="553" spans="1:39" s="38" customFormat="1" ht="36" customHeight="1">
      <c r="A553" s="18"/>
      <c r="B553" s="171"/>
      <c r="C553" s="492" t="s">
        <v>5341</v>
      </c>
      <c r="D553" s="492"/>
      <c r="E553" s="492"/>
      <c r="F553" s="492"/>
      <c r="G553" s="492"/>
      <c r="H553" s="492"/>
      <c r="I553" s="492"/>
      <c r="J553" s="492"/>
      <c r="K553" s="492"/>
      <c r="L553" s="492"/>
      <c r="M553" s="492"/>
      <c r="N553" s="492"/>
      <c r="O553" s="492"/>
      <c r="P553" s="492"/>
      <c r="Q553" s="492"/>
      <c r="R553" s="492"/>
      <c r="S553" s="492"/>
      <c r="T553" s="492"/>
      <c r="U553" s="492"/>
      <c r="V553" s="492"/>
      <c r="W553" s="492"/>
      <c r="X553" s="492"/>
      <c r="Y553" s="492"/>
      <c r="Z553" s="492"/>
      <c r="AA553" s="492"/>
      <c r="AB553" s="492"/>
      <c r="AC553" s="492"/>
      <c r="AD553" s="493"/>
      <c r="AE553" s="2"/>
      <c r="AF553" s="169"/>
    </row>
    <row r="554" spans="1:39" s="38" customFormat="1" ht="36" customHeight="1">
      <c r="A554" s="18"/>
      <c r="B554" s="171"/>
      <c r="C554" s="31"/>
      <c r="D554" s="492" t="s">
        <v>5342</v>
      </c>
      <c r="E554" s="492"/>
      <c r="F554" s="492"/>
      <c r="G554" s="492"/>
      <c r="H554" s="492"/>
      <c r="I554" s="492"/>
      <c r="J554" s="492"/>
      <c r="K554" s="492"/>
      <c r="L554" s="492"/>
      <c r="M554" s="492"/>
      <c r="N554" s="492"/>
      <c r="O554" s="492"/>
      <c r="P554" s="492"/>
      <c r="Q554" s="492"/>
      <c r="R554" s="492"/>
      <c r="S554" s="492"/>
      <c r="T554" s="492"/>
      <c r="U554" s="492"/>
      <c r="V554" s="492"/>
      <c r="W554" s="492"/>
      <c r="X554" s="492"/>
      <c r="Y554" s="492"/>
      <c r="Z554" s="492"/>
      <c r="AA554" s="492"/>
      <c r="AB554" s="492"/>
      <c r="AC554" s="492"/>
      <c r="AD554" s="493"/>
      <c r="AE554" s="2"/>
      <c r="AF554" s="169"/>
    </row>
    <row r="555" spans="1:39" s="38" customFormat="1" ht="24" customHeight="1">
      <c r="A555" s="18"/>
      <c r="B555" s="171"/>
      <c r="C555" s="31"/>
      <c r="D555" s="492" t="s">
        <v>5343</v>
      </c>
      <c r="E555" s="492"/>
      <c r="F555" s="492"/>
      <c r="G555" s="492"/>
      <c r="H555" s="492"/>
      <c r="I555" s="492"/>
      <c r="J555" s="492"/>
      <c r="K555" s="492"/>
      <c r="L555" s="492"/>
      <c r="M555" s="492"/>
      <c r="N555" s="492"/>
      <c r="O555" s="492"/>
      <c r="P555" s="492"/>
      <c r="Q555" s="492"/>
      <c r="R555" s="492"/>
      <c r="S555" s="492"/>
      <c r="T555" s="492"/>
      <c r="U555" s="492"/>
      <c r="V555" s="492"/>
      <c r="W555" s="492"/>
      <c r="X555" s="492"/>
      <c r="Y555" s="492"/>
      <c r="Z555" s="492"/>
      <c r="AA555" s="492"/>
      <c r="AB555" s="492"/>
      <c r="AC555" s="492"/>
      <c r="AD555" s="493"/>
      <c r="AE555" s="2"/>
      <c r="AF555" s="169"/>
    </row>
    <row r="556" spans="1:39" s="38" customFormat="1" ht="48" customHeight="1">
      <c r="A556" s="18"/>
      <c r="B556" s="171"/>
      <c r="C556" s="31"/>
      <c r="D556" s="492" t="s">
        <v>5344</v>
      </c>
      <c r="E556" s="492"/>
      <c r="F556" s="492"/>
      <c r="G556" s="492"/>
      <c r="H556" s="492"/>
      <c r="I556" s="492"/>
      <c r="J556" s="492"/>
      <c r="K556" s="492"/>
      <c r="L556" s="492"/>
      <c r="M556" s="492"/>
      <c r="N556" s="492"/>
      <c r="O556" s="492"/>
      <c r="P556" s="492"/>
      <c r="Q556" s="492"/>
      <c r="R556" s="492"/>
      <c r="S556" s="492"/>
      <c r="T556" s="492"/>
      <c r="U556" s="492"/>
      <c r="V556" s="492"/>
      <c r="W556" s="492"/>
      <c r="X556" s="492"/>
      <c r="Y556" s="492"/>
      <c r="Z556" s="492"/>
      <c r="AA556" s="492"/>
      <c r="AB556" s="492"/>
      <c r="AC556" s="492"/>
      <c r="AD556" s="493"/>
      <c r="AE556" s="2"/>
      <c r="AF556" s="169"/>
    </row>
    <row r="557" spans="1:39" s="38" customFormat="1" ht="48" customHeight="1">
      <c r="A557" s="18"/>
      <c r="B557" s="189"/>
      <c r="C557" s="97"/>
      <c r="D557" s="505" t="s">
        <v>5345</v>
      </c>
      <c r="E557" s="505"/>
      <c r="F557" s="505"/>
      <c r="G557" s="505"/>
      <c r="H557" s="505"/>
      <c r="I557" s="505"/>
      <c r="J557" s="505"/>
      <c r="K557" s="505"/>
      <c r="L557" s="505"/>
      <c r="M557" s="505"/>
      <c r="N557" s="505"/>
      <c r="O557" s="505"/>
      <c r="P557" s="505"/>
      <c r="Q557" s="505"/>
      <c r="R557" s="505"/>
      <c r="S557" s="505"/>
      <c r="T557" s="505"/>
      <c r="U557" s="505"/>
      <c r="V557" s="505"/>
      <c r="W557" s="505"/>
      <c r="X557" s="505"/>
      <c r="Y557" s="505"/>
      <c r="Z557" s="505"/>
      <c r="AA557" s="505"/>
      <c r="AB557" s="505"/>
      <c r="AC557" s="505"/>
      <c r="AD557" s="506"/>
      <c r="AE557" s="2"/>
      <c r="AF557" s="169"/>
    </row>
    <row r="558" spans="1:39" s="38" customFormat="1" ht="15" customHeight="1">
      <c r="A558" s="18"/>
      <c r="B558"/>
      <c r="C558"/>
      <c r="D558"/>
      <c r="E558"/>
      <c r="F558"/>
      <c r="G558"/>
      <c r="H558"/>
      <c r="I558"/>
      <c r="J558"/>
      <c r="K558"/>
      <c r="L558"/>
      <c r="M558"/>
      <c r="N558"/>
      <c r="O558"/>
      <c r="P558"/>
      <c r="Q558"/>
      <c r="R558"/>
      <c r="S558"/>
      <c r="T558"/>
      <c r="U558"/>
      <c r="V558"/>
      <c r="W558"/>
      <c r="X558"/>
      <c r="Y558"/>
      <c r="Z558"/>
      <c r="AA558"/>
      <c r="AB558"/>
      <c r="AC558"/>
      <c r="AD558"/>
      <c r="AE558" s="2"/>
      <c r="AF558" s="169"/>
    </row>
    <row r="559" spans="1:39" s="38" customFormat="1" ht="60" customHeight="1">
      <c r="A559" s="18" t="s">
        <v>5346</v>
      </c>
      <c r="B559" s="624" t="s">
        <v>5347</v>
      </c>
      <c r="C559" s="624"/>
      <c r="D559" s="624"/>
      <c r="E559" s="624"/>
      <c r="F559" s="624"/>
      <c r="G559" s="624"/>
      <c r="H559" s="624"/>
      <c r="I559" s="624"/>
      <c r="J559" s="624"/>
      <c r="K559" s="624"/>
      <c r="L559" s="624"/>
      <c r="M559" s="624"/>
      <c r="N559" s="624"/>
      <c r="O559" s="624"/>
      <c r="P559" s="624"/>
      <c r="Q559" s="624"/>
      <c r="R559" s="624"/>
      <c r="S559" s="624"/>
      <c r="T559" s="624"/>
      <c r="U559" s="624"/>
      <c r="V559" s="624"/>
      <c r="W559" s="624"/>
      <c r="X559" s="624"/>
      <c r="Y559" s="624"/>
      <c r="Z559" s="624"/>
      <c r="AA559" s="624"/>
      <c r="AB559" s="624"/>
      <c r="AC559" s="624"/>
      <c r="AD559" s="624"/>
      <c r="AE559" s="2"/>
      <c r="AF559" s="169"/>
      <c r="AH559" s="522" t="s">
        <v>5066</v>
      </c>
      <c r="AI559" s="522"/>
      <c r="AJ559" s="522" t="s">
        <v>5067</v>
      </c>
      <c r="AK559" s="522"/>
      <c r="AL559" s="522" t="s">
        <v>5068</v>
      </c>
      <c r="AM559" s="522"/>
    </row>
    <row r="560" spans="1:39" s="38" customFormat="1" ht="24" customHeight="1">
      <c r="A560" s="60"/>
      <c r="B560" s="191"/>
      <c r="C560" s="492" t="s">
        <v>5348</v>
      </c>
      <c r="D560" s="492"/>
      <c r="E560" s="492"/>
      <c r="F560" s="492"/>
      <c r="G560" s="492"/>
      <c r="H560" s="492"/>
      <c r="I560" s="492"/>
      <c r="J560" s="492"/>
      <c r="K560" s="492"/>
      <c r="L560" s="492"/>
      <c r="M560" s="492"/>
      <c r="N560" s="492"/>
      <c r="O560" s="492"/>
      <c r="P560" s="492"/>
      <c r="Q560" s="492"/>
      <c r="R560" s="492"/>
      <c r="S560" s="492"/>
      <c r="T560" s="492"/>
      <c r="U560" s="492"/>
      <c r="V560" s="492"/>
      <c r="W560" s="492"/>
      <c r="X560" s="492"/>
      <c r="Y560" s="492"/>
      <c r="Z560" s="492"/>
      <c r="AA560" s="492"/>
      <c r="AB560" s="492"/>
      <c r="AC560" s="492"/>
      <c r="AD560" s="492"/>
      <c r="AE560" s="2"/>
      <c r="AF560" s="169"/>
      <c r="AH560" s="522">
        <f>COUNTBLANK(K578:AD578)</f>
        <v>20</v>
      </c>
      <c r="AI560" s="522"/>
      <c r="AJ560" s="522">
        <v>20</v>
      </c>
      <c r="AK560" s="522"/>
      <c r="AL560" s="522">
        <v>12</v>
      </c>
      <c r="AM560" s="522"/>
    </row>
    <row r="561" spans="1:55" s="38" customFormat="1" ht="15" customHeight="1">
      <c r="A561" s="60"/>
      <c r="B561" s="284"/>
      <c r="C561" s="594" t="s">
        <v>5349</v>
      </c>
      <c r="D561" s="594"/>
      <c r="E561" s="594"/>
      <c r="F561" s="594"/>
      <c r="G561" s="594"/>
      <c r="H561" s="594"/>
      <c r="I561" s="594"/>
      <c r="J561" s="594"/>
      <c r="K561" s="594"/>
      <c r="L561" s="594"/>
      <c r="M561" s="594"/>
      <c r="N561" s="594"/>
      <c r="O561" s="594"/>
      <c r="P561" s="594"/>
      <c r="Q561" s="594"/>
      <c r="R561" s="594"/>
      <c r="S561" s="594"/>
      <c r="T561" s="594"/>
      <c r="U561" s="594"/>
      <c r="V561" s="594"/>
      <c r="W561" s="594"/>
      <c r="X561" s="594"/>
      <c r="Y561" s="594"/>
      <c r="Z561" s="594"/>
      <c r="AA561" s="594"/>
      <c r="AB561" s="594"/>
      <c r="AC561" s="594"/>
      <c r="AD561" s="594"/>
      <c r="AE561" s="2"/>
      <c r="AF561" s="169"/>
    </row>
    <row r="562" spans="1:55" s="38" customFormat="1" ht="24" customHeight="1">
      <c r="A562" s="60"/>
      <c r="B562" s="284"/>
      <c r="C562" s="492" t="s">
        <v>5350</v>
      </c>
      <c r="D562" s="492"/>
      <c r="E562" s="492"/>
      <c r="F562" s="492"/>
      <c r="G562" s="492"/>
      <c r="H562" s="492"/>
      <c r="I562" s="492"/>
      <c r="J562" s="492"/>
      <c r="K562" s="492"/>
      <c r="L562" s="492"/>
      <c r="M562" s="492"/>
      <c r="N562" s="492"/>
      <c r="O562" s="492"/>
      <c r="P562" s="492"/>
      <c r="Q562" s="492"/>
      <c r="R562" s="492"/>
      <c r="S562" s="492"/>
      <c r="T562" s="492"/>
      <c r="U562" s="492"/>
      <c r="V562" s="492"/>
      <c r="W562" s="492"/>
      <c r="X562" s="492"/>
      <c r="Y562" s="492"/>
      <c r="Z562" s="492"/>
      <c r="AA562" s="492"/>
      <c r="AB562" s="492"/>
      <c r="AC562" s="492"/>
      <c r="AD562" s="492"/>
      <c r="AE562" s="32"/>
      <c r="AF562" s="169"/>
    </row>
    <row r="563" spans="1:55" s="38" customFormat="1" ht="36" customHeight="1">
      <c r="A563" s="60"/>
      <c r="B563" s="191"/>
      <c r="C563" s="492" t="s">
        <v>5351</v>
      </c>
      <c r="D563" s="637"/>
      <c r="E563" s="637"/>
      <c r="F563" s="637"/>
      <c r="G563" s="637"/>
      <c r="H563" s="637"/>
      <c r="I563" s="637"/>
      <c r="J563" s="637"/>
      <c r="K563" s="637"/>
      <c r="L563" s="637"/>
      <c r="M563" s="637"/>
      <c r="N563" s="637"/>
      <c r="O563" s="637"/>
      <c r="P563" s="637"/>
      <c r="Q563" s="637"/>
      <c r="R563" s="637"/>
      <c r="S563" s="637"/>
      <c r="T563" s="637"/>
      <c r="U563" s="637"/>
      <c r="V563" s="637"/>
      <c r="W563" s="637"/>
      <c r="X563" s="637"/>
      <c r="Y563" s="637"/>
      <c r="Z563" s="637"/>
      <c r="AA563" s="637"/>
      <c r="AB563" s="637"/>
      <c r="AC563" s="637"/>
      <c r="AD563" s="637"/>
      <c r="AE563" s="2"/>
      <c r="AF563" s="169"/>
    </row>
    <row r="564" spans="1:55" s="38" customFormat="1" ht="36" customHeight="1">
      <c r="A564" s="60"/>
      <c r="B564" s="191"/>
      <c r="C564" s="492" t="s">
        <v>5352</v>
      </c>
      <c r="D564" s="492"/>
      <c r="E564" s="492"/>
      <c r="F564" s="492"/>
      <c r="G564" s="492"/>
      <c r="H564" s="492"/>
      <c r="I564" s="492"/>
      <c r="J564" s="492"/>
      <c r="K564" s="492"/>
      <c r="L564" s="492"/>
      <c r="M564" s="492"/>
      <c r="N564" s="492"/>
      <c r="O564" s="492"/>
      <c r="P564" s="492"/>
      <c r="Q564" s="492"/>
      <c r="R564" s="492"/>
      <c r="S564" s="492"/>
      <c r="T564" s="492"/>
      <c r="U564" s="492"/>
      <c r="V564" s="492"/>
      <c r="W564" s="492"/>
      <c r="X564" s="492"/>
      <c r="Y564" s="492"/>
      <c r="Z564" s="492"/>
      <c r="AA564" s="492"/>
      <c r="AB564" s="492"/>
      <c r="AC564" s="492"/>
      <c r="AD564" s="492"/>
      <c r="AE564" s="2"/>
      <c r="AF564" s="169"/>
    </row>
    <row r="565" spans="1:55" s="38" customFormat="1" ht="30" customHeight="1">
      <c r="A565" s="60"/>
      <c r="B565" s="191"/>
      <c r="C565" s="492" t="s">
        <v>5353</v>
      </c>
      <c r="D565" s="492"/>
      <c r="E565" s="492"/>
      <c r="F565" s="492"/>
      <c r="G565" s="492"/>
      <c r="H565" s="492"/>
      <c r="I565" s="492"/>
      <c r="J565" s="492"/>
      <c r="K565" s="492"/>
      <c r="L565" s="492"/>
      <c r="M565" s="492"/>
      <c r="N565" s="492"/>
      <c r="O565" s="492"/>
      <c r="P565" s="492"/>
      <c r="Q565" s="492"/>
      <c r="R565" s="492"/>
      <c r="S565" s="492"/>
      <c r="T565" s="492"/>
      <c r="U565" s="492"/>
      <c r="V565" s="492"/>
      <c r="W565" s="492"/>
      <c r="X565" s="492"/>
      <c r="Y565" s="492"/>
      <c r="Z565" s="492"/>
      <c r="AA565" s="492"/>
      <c r="AB565" s="492"/>
      <c r="AC565" s="492"/>
      <c r="AD565" s="492"/>
      <c r="AE565" s="2"/>
      <c r="AF565" s="169"/>
    </row>
    <row r="566" spans="1:55" s="38" customFormat="1" ht="36" customHeight="1">
      <c r="A566" s="60"/>
      <c r="B566" s="191"/>
      <c r="C566" s="492" t="s">
        <v>5354</v>
      </c>
      <c r="D566" s="492"/>
      <c r="E566" s="492"/>
      <c r="F566" s="492"/>
      <c r="G566" s="492"/>
      <c r="H566" s="492"/>
      <c r="I566" s="492"/>
      <c r="J566" s="492"/>
      <c r="K566" s="492"/>
      <c r="L566" s="492"/>
      <c r="M566" s="492"/>
      <c r="N566" s="492"/>
      <c r="O566" s="492"/>
      <c r="P566" s="492"/>
      <c r="Q566" s="492"/>
      <c r="R566" s="492"/>
      <c r="S566" s="492"/>
      <c r="T566" s="492"/>
      <c r="U566" s="492"/>
      <c r="V566" s="492"/>
      <c r="W566" s="492"/>
      <c r="X566" s="492"/>
      <c r="Y566" s="492"/>
      <c r="Z566" s="492"/>
      <c r="AA566" s="492"/>
      <c r="AB566" s="492"/>
      <c r="AC566" s="492"/>
      <c r="AD566" s="492"/>
      <c r="AE566" s="2"/>
      <c r="AF566" s="169"/>
    </row>
    <row r="567" spans="1:55" s="38" customFormat="1" ht="60" customHeight="1">
      <c r="A567" s="60"/>
      <c r="B567" s="191"/>
      <c r="C567" s="492" t="s">
        <v>5355</v>
      </c>
      <c r="D567" s="492"/>
      <c r="E567" s="492"/>
      <c r="F567" s="492"/>
      <c r="G567" s="492"/>
      <c r="H567" s="492"/>
      <c r="I567" s="492"/>
      <c r="J567" s="492"/>
      <c r="K567" s="492"/>
      <c r="L567" s="492"/>
      <c r="M567" s="492"/>
      <c r="N567" s="492"/>
      <c r="O567" s="492"/>
      <c r="P567" s="492"/>
      <c r="Q567" s="492"/>
      <c r="R567" s="492"/>
      <c r="S567" s="492"/>
      <c r="T567" s="492"/>
      <c r="U567" s="492"/>
      <c r="V567" s="492"/>
      <c r="W567" s="492"/>
      <c r="X567" s="492"/>
      <c r="Y567" s="492"/>
      <c r="Z567" s="492"/>
      <c r="AA567" s="492"/>
      <c r="AB567" s="492"/>
      <c r="AC567" s="492"/>
      <c r="AD567" s="492"/>
      <c r="AE567" s="2"/>
      <c r="AF567" s="169"/>
    </row>
    <row r="568" spans="1:55" s="38" customFormat="1" ht="36" customHeight="1">
      <c r="A568" s="60"/>
      <c r="B568" s="191"/>
      <c r="C568" s="492" t="s">
        <v>5356</v>
      </c>
      <c r="D568" s="492"/>
      <c r="E568" s="492"/>
      <c r="F568" s="492"/>
      <c r="G568" s="492"/>
      <c r="H568" s="492"/>
      <c r="I568" s="492"/>
      <c r="J568" s="492"/>
      <c r="K568" s="492"/>
      <c r="L568" s="492"/>
      <c r="M568" s="492"/>
      <c r="N568" s="492"/>
      <c r="O568" s="492"/>
      <c r="P568" s="492"/>
      <c r="Q568" s="492"/>
      <c r="R568" s="492"/>
      <c r="S568" s="492"/>
      <c r="T568" s="492"/>
      <c r="U568" s="492"/>
      <c r="V568" s="492"/>
      <c r="W568" s="492"/>
      <c r="X568" s="492"/>
      <c r="Y568" s="492"/>
      <c r="Z568" s="492"/>
      <c r="AA568" s="492"/>
      <c r="AB568" s="492"/>
      <c r="AC568" s="492"/>
      <c r="AD568" s="492"/>
      <c r="AE568" s="2"/>
      <c r="AF568" s="169"/>
    </row>
    <row r="569" spans="1:55" s="38" customFormat="1" ht="60" customHeight="1">
      <c r="A569" s="60"/>
      <c r="B569" s="191"/>
      <c r="C569" s="594" t="s">
        <v>5357</v>
      </c>
      <c r="D569" s="594"/>
      <c r="E569" s="594"/>
      <c r="F569" s="594"/>
      <c r="G569" s="594"/>
      <c r="H569" s="594"/>
      <c r="I569" s="594"/>
      <c r="J569" s="594"/>
      <c r="K569" s="594"/>
      <c r="L569" s="594"/>
      <c r="M569" s="594"/>
      <c r="N569" s="594"/>
      <c r="O569" s="594"/>
      <c r="P569" s="594"/>
      <c r="Q569" s="594"/>
      <c r="R569" s="594"/>
      <c r="S569" s="594"/>
      <c r="T569" s="594"/>
      <c r="U569" s="594"/>
      <c r="V569" s="594"/>
      <c r="W569" s="594"/>
      <c r="X569" s="594"/>
      <c r="Y569" s="594"/>
      <c r="Z569" s="594"/>
      <c r="AA569" s="594"/>
      <c r="AB569" s="594"/>
      <c r="AC569" s="594"/>
      <c r="AD569" s="594"/>
      <c r="AE569" s="2"/>
      <c r="AF569" s="169"/>
    </row>
    <row r="570" spans="1:55" s="38" customFormat="1" ht="36" customHeight="1">
      <c r="A570" s="60"/>
      <c r="B570" s="191"/>
      <c r="C570" s="594" t="s">
        <v>5322</v>
      </c>
      <c r="D570" s="595"/>
      <c r="E570" s="595"/>
      <c r="F570" s="595"/>
      <c r="G570" s="595"/>
      <c r="H570" s="595"/>
      <c r="I570" s="595"/>
      <c r="J570" s="595"/>
      <c r="K570" s="595"/>
      <c r="L570" s="595"/>
      <c r="M570" s="595"/>
      <c r="N570" s="595"/>
      <c r="O570" s="595"/>
      <c r="P570" s="595"/>
      <c r="Q570" s="595"/>
      <c r="R570" s="595"/>
      <c r="S570" s="595"/>
      <c r="T570" s="595"/>
      <c r="U570" s="595"/>
      <c r="V570" s="595"/>
      <c r="W570" s="595"/>
      <c r="X570" s="595"/>
      <c r="Y570" s="595"/>
      <c r="Z570" s="595"/>
      <c r="AA570" s="595"/>
      <c r="AB570" s="595"/>
      <c r="AC570" s="595"/>
      <c r="AD570" s="595"/>
      <c r="AE570" s="2"/>
      <c r="AF570" s="169"/>
    </row>
    <row r="571" spans="1:55" s="38" customFormat="1" ht="26.25" customHeight="1">
      <c r="A571" s="60"/>
      <c r="B571" s="191"/>
      <c r="C571" s="492" t="s">
        <v>5358</v>
      </c>
      <c r="D571" s="637"/>
      <c r="E571" s="637"/>
      <c r="F571" s="637"/>
      <c r="G571" s="637"/>
      <c r="H571" s="637"/>
      <c r="I571" s="637"/>
      <c r="J571" s="637"/>
      <c r="K571" s="637"/>
      <c r="L571" s="637"/>
      <c r="M571" s="637"/>
      <c r="N571" s="637"/>
      <c r="O571" s="637"/>
      <c r="P571" s="637"/>
      <c r="Q571" s="637"/>
      <c r="R571" s="637"/>
      <c r="S571" s="637"/>
      <c r="T571" s="637"/>
      <c r="U571" s="637"/>
      <c r="V571" s="637"/>
      <c r="W571" s="637"/>
      <c r="X571" s="637"/>
      <c r="Y571" s="637"/>
      <c r="Z571" s="637"/>
      <c r="AA571" s="637"/>
      <c r="AB571" s="637"/>
      <c r="AC571" s="637"/>
      <c r="AD571" s="637"/>
      <c r="AE571" s="2"/>
      <c r="AF571" s="169"/>
    </row>
    <row r="572" spans="1:55" s="38" customFormat="1" ht="24" customHeight="1">
      <c r="A572" s="60"/>
      <c r="B572" s="191"/>
      <c r="C572" s="492" t="s">
        <v>5359</v>
      </c>
      <c r="D572" s="492"/>
      <c r="E572" s="492"/>
      <c r="F572" s="492"/>
      <c r="G572" s="492"/>
      <c r="H572" s="492"/>
      <c r="I572" s="492"/>
      <c r="J572" s="492"/>
      <c r="K572" s="492"/>
      <c r="L572" s="492"/>
      <c r="M572" s="492"/>
      <c r="N572" s="492"/>
      <c r="O572" s="492"/>
      <c r="P572" s="492"/>
      <c r="Q572" s="492"/>
      <c r="R572" s="492"/>
      <c r="S572" s="492"/>
      <c r="T572" s="492"/>
      <c r="U572" s="492"/>
      <c r="V572" s="492"/>
      <c r="W572" s="492"/>
      <c r="X572" s="492"/>
      <c r="Y572" s="492"/>
      <c r="Z572" s="492"/>
      <c r="AA572" s="492"/>
      <c r="AB572" s="492"/>
      <c r="AC572" s="492"/>
      <c r="AD572" s="492"/>
      <c r="AE572" s="2"/>
      <c r="AF572" s="169"/>
    </row>
    <row r="573" spans="1:55" s="38" customFormat="1" ht="24" customHeight="1">
      <c r="A573" s="60"/>
      <c r="B573" s="3"/>
      <c r="C573" s="594" t="s">
        <v>5360</v>
      </c>
      <c r="D573" s="594"/>
      <c r="E573" s="594"/>
      <c r="F573" s="594"/>
      <c r="G573" s="594"/>
      <c r="H573" s="594"/>
      <c r="I573" s="594"/>
      <c r="J573" s="594"/>
      <c r="K573" s="594"/>
      <c r="L573" s="594"/>
      <c r="M573" s="594"/>
      <c r="N573" s="594"/>
      <c r="O573" s="594"/>
      <c r="P573" s="594"/>
      <c r="Q573" s="594"/>
      <c r="R573" s="594"/>
      <c r="S573" s="594"/>
      <c r="T573" s="594"/>
      <c r="U573" s="594"/>
      <c r="V573" s="594"/>
      <c r="W573" s="594"/>
      <c r="X573" s="594"/>
      <c r="Y573" s="594"/>
      <c r="Z573" s="594"/>
      <c r="AA573" s="594"/>
      <c r="AB573" s="594"/>
      <c r="AC573" s="594"/>
      <c r="AD573" s="594"/>
      <c r="AE573" s="2"/>
      <c r="AF573" s="169"/>
    </row>
    <row r="574" spans="1:55" s="38" customFormat="1" ht="15" customHeight="1">
      <c r="A574" s="18"/>
      <c r="B574" s="3"/>
      <c r="C574" s="176"/>
      <c r="D574" s="176"/>
      <c r="E574" s="176"/>
      <c r="F574" s="176"/>
      <c r="G574" s="176"/>
      <c r="H574" s="176"/>
      <c r="I574" s="176"/>
      <c r="J574" s="176"/>
      <c r="K574" s="176"/>
      <c r="L574" s="176"/>
      <c r="M574" s="176"/>
      <c r="N574" s="176"/>
      <c r="O574" s="176"/>
      <c r="P574" s="176"/>
      <c r="Q574" s="176"/>
      <c r="R574" s="176"/>
      <c r="S574" s="176"/>
      <c r="T574" s="176"/>
      <c r="U574" s="176"/>
      <c r="V574" s="176"/>
      <c r="W574" s="176"/>
      <c r="X574" s="176"/>
      <c r="Y574" s="176"/>
      <c r="Z574" s="176"/>
      <c r="AA574" s="176"/>
      <c r="AB574" s="176"/>
      <c r="AC574" s="176"/>
      <c r="AD574" s="176"/>
      <c r="AE574" s="2"/>
      <c r="AF574" s="169"/>
    </row>
    <row r="575" spans="1:55" s="38" customFormat="1" ht="15" customHeight="1">
      <c r="A575" s="18"/>
      <c r="B575" s="3"/>
      <c r="C575" s="176"/>
      <c r="D575" s="176"/>
      <c r="E575" s="176"/>
      <c r="F575" s="176"/>
      <c r="G575" s="176"/>
      <c r="H575" s="176"/>
      <c r="I575" s="176"/>
      <c r="J575" s="176"/>
      <c r="K575" s="176"/>
      <c r="L575" s="176"/>
      <c r="M575" s="176"/>
      <c r="N575" s="176"/>
      <c r="O575" s="176"/>
      <c r="P575" s="176"/>
      <c r="Q575" s="176"/>
      <c r="R575" s="176"/>
      <c r="S575" s="176"/>
      <c r="T575" s="176"/>
      <c r="U575" s="176"/>
      <c r="V575" s="176"/>
      <c r="W575" s="176"/>
      <c r="X575" s="176"/>
      <c r="Y575" s="176"/>
      <c r="Z575" s="176"/>
      <c r="AA575" s="695" t="s">
        <v>5361</v>
      </c>
      <c r="AB575" s="695"/>
      <c r="AC575" s="695"/>
      <c r="AD575" s="695"/>
      <c r="AE575" s="2"/>
      <c r="AF575" s="169"/>
    </row>
    <row r="576" spans="1:55" s="38" customFormat="1" ht="15" customHeight="1">
      <c r="A576" s="18"/>
      <c r="B576" s="191"/>
      <c r="C576" s="181"/>
      <c r="D576" s="181"/>
      <c r="E576" s="181"/>
      <c r="F576" s="181"/>
      <c r="G576" s="181"/>
      <c r="H576" s="181"/>
      <c r="I576" s="181"/>
      <c r="J576" s="181"/>
      <c r="K576" s="181"/>
      <c r="L576" s="181"/>
      <c r="M576" s="181"/>
      <c r="N576" s="181"/>
      <c r="O576" s="181"/>
      <c r="P576" s="181"/>
      <c r="Q576" s="181"/>
      <c r="R576" s="181"/>
      <c r="S576" s="181"/>
      <c r="T576" s="181"/>
      <c r="U576" s="181"/>
      <c r="V576" s="181"/>
      <c r="Z576" s="181"/>
      <c r="AA576" s="181"/>
      <c r="AB576" s="181"/>
      <c r="AC576" s="181"/>
      <c r="AD576" s="181"/>
      <c r="AE576" s="2"/>
      <c r="AF576" s="169"/>
      <c r="AH576" s="518" t="s">
        <v>5089</v>
      </c>
      <c r="AI576" s="518"/>
      <c r="AJ576" s="518"/>
      <c r="AK576" s="518"/>
      <c r="AL576" s="518"/>
      <c r="AM576" s="518"/>
      <c r="AN576" s="518"/>
      <c r="AO576" s="518"/>
      <c r="AQ576" s="518" t="s">
        <v>5362</v>
      </c>
      <c r="AR576" s="518"/>
      <c r="AS576" s="518"/>
      <c r="AT576" s="518"/>
      <c r="AU576" s="518"/>
      <c r="AV576" s="518"/>
      <c r="AW576" s="518"/>
      <c r="AX576" s="518"/>
      <c r="AZ576" s="518" t="s">
        <v>5363</v>
      </c>
      <c r="BA576" s="518"/>
      <c r="BB576" s="518"/>
      <c r="BC576" s="518"/>
    </row>
    <row r="577" spans="1:67" s="38" customFormat="1" ht="260.10000000000002" customHeight="1">
      <c r="A577" s="18"/>
      <c r="B577" s="51"/>
      <c r="C577" s="442" t="s">
        <v>5364</v>
      </c>
      <c r="D577" s="443"/>
      <c r="E577" s="443"/>
      <c r="F577" s="443"/>
      <c r="G577" s="443"/>
      <c r="H577" s="444"/>
      <c r="I577" s="696" t="s">
        <v>5365</v>
      </c>
      <c r="J577" s="697"/>
      <c r="K577" s="693" t="s">
        <v>5282</v>
      </c>
      <c r="L577" s="694"/>
      <c r="M577" s="684" t="s">
        <v>5366</v>
      </c>
      <c r="N577" s="685"/>
      <c r="O577" s="686" t="s">
        <v>5367</v>
      </c>
      <c r="P577" s="687"/>
      <c r="Q577" s="688"/>
      <c r="R577" s="684" t="s">
        <v>5368</v>
      </c>
      <c r="S577" s="685"/>
      <c r="T577" s="684" t="s">
        <v>5369</v>
      </c>
      <c r="U577" s="689"/>
      <c r="V577" s="685"/>
      <c r="W577" s="684" t="s">
        <v>5370</v>
      </c>
      <c r="X577" s="685"/>
      <c r="Y577" s="690" t="s">
        <v>5371</v>
      </c>
      <c r="Z577" s="691"/>
      <c r="AA577" s="692"/>
      <c r="AB577" s="684" t="s">
        <v>5372</v>
      </c>
      <c r="AC577" s="689"/>
      <c r="AD577" s="685"/>
      <c r="AE577" s="2"/>
      <c r="AF577" s="169"/>
      <c r="AH577" s="514" t="s">
        <v>5099</v>
      </c>
      <c r="AI577" s="527"/>
      <c r="AJ577" s="515"/>
      <c r="AK577" s="514" t="s">
        <v>5100</v>
      </c>
      <c r="AL577" s="527"/>
      <c r="AM577" s="515"/>
      <c r="AN577" s="518" t="s">
        <v>5101</v>
      </c>
      <c r="AO577" s="518"/>
      <c r="AQ577" s="588"/>
      <c r="AR577" s="589"/>
      <c r="AS577" s="514" t="s">
        <v>5093</v>
      </c>
      <c r="AT577" s="515"/>
      <c r="AU577" s="514" t="s">
        <v>5287</v>
      </c>
      <c r="AV577" s="515"/>
      <c r="AW577" s="518" t="s">
        <v>5288</v>
      </c>
      <c r="AX577" s="518"/>
      <c r="AZ577" s="518" t="s">
        <v>5373</v>
      </c>
      <c r="BA577" s="518"/>
      <c r="BB577" s="518" t="s">
        <v>5374</v>
      </c>
      <c r="BC577" s="518"/>
      <c r="BE577" s="516" t="s">
        <v>5375</v>
      </c>
      <c r="BF577" s="516"/>
      <c r="BH577" s="516" t="s">
        <v>4990</v>
      </c>
      <c r="BI577" s="516"/>
      <c r="BK577" s="516" t="s">
        <v>5104</v>
      </c>
      <c r="BL577" s="516"/>
      <c r="BN577" s="516" t="s">
        <v>5103</v>
      </c>
      <c r="BO577" s="516"/>
    </row>
    <row r="578" spans="1:67" s="38" customFormat="1" ht="15" customHeight="1">
      <c r="A578" s="18"/>
      <c r="B578" s="51"/>
      <c r="C578" s="187" t="s">
        <v>4992</v>
      </c>
      <c r="D578" s="564"/>
      <c r="E578" s="565"/>
      <c r="F578" s="565"/>
      <c r="G578" s="565"/>
      <c r="H578" s="566"/>
      <c r="I578" s="452"/>
      <c r="J578" s="452"/>
      <c r="K578" s="452"/>
      <c r="L578" s="452"/>
      <c r="M578" s="452"/>
      <c r="N578" s="452"/>
      <c r="O578" s="452"/>
      <c r="P578" s="452"/>
      <c r="Q578" s="452"/>
      <c r="R578" s="452"/>
      <c r="S578" s="452"/>
      <c r="T578" s="452"/>
      <c r="U578" s="452"/>
      <c r="V578" s="452"/>
      <c r="W578" s="452"/>
      <c r="X578" s="452"/>
      <c r="Y578" s="452"/>
      <c r="Z578" s="452"/>
      <c r="AA578" s="452"/>
      <c r="AB578" s="452"/>
      <c r="AC578" s="452"/>
      <c r="AD578" s="452"/>
      <c r="AE578" s="2"/>
      <c r="AF578" s="169"/>
      <c r="AH578" s="115" t="b">
        <f t="shared" ref="AH578:AH609" si="59">NOT(EXACT(D578,UPPER(D578)))</f>
        <v>0</v>
      </c>
      <c r="AI578" s="115" t="str">
        <f t="shared" ref="AI578:AI609" si="60">SUBSTITUTE( SUBSTITUTE( SUBSTITUTE( SUBSTITUTE( SUBSTITUTE( SUBSTITUTE( SUBSTITUTE( SUBSTITUTE( SUBSTITUTE( SUBSTITUTE(D578, "á", "a"), "é", "e"), "í", "i"), "ó", "o"), "ú", "u"), "Á", "A"), "É", "E"), "Í", "I"), "Ó", "O"), "Ú", "U")</f>
        <v/>
      </c>
      <c r="AJ578" s="115">
        <f>COUNTIF(AH578,"VERDADERO")</f>
        <v>0</v>
      </c>
      <c r="AK578" s="121" t="b">
        <f t="shared" ref="AK578:AK609" si="61">NOT(EXACT(D578,AI578))</f>
        <v>0</v>
      </c>
      <c r="AL578" s="122" t="str">
        <f t="shared" ref="AL578:AL609" si="62">SUBSTITUTE((SUBSTITUTE(SUBSTITUTE(SUBSTITUTE(D578,".",""),",",""),"(","")),")","")</f>
        <v/>
      </c>
      <c r="AM578" s="121">
        <f>COUNTIF(AK578,"VERDADERO")</f>
        <v>0</v>
      </c>
      <c r="AN578" s="121" t="b">
        <f>NOT(EXACT(D578,AL578))</f>
        <v>0</v>
      </c>
      <c r="AO578" s="121">
        <f>COUNTIF(AN578,"VERDADERO")</f>
        <v>0</v>
      </c>
      <c r="AQ578" s="588" t="s">
        <v>5376</v>
      </c>
      <c r="AR578" s="589"/>
      <c r="AS578" s="514">
        <f>W98</f>
        <v>0</v>
      </c>
      <c r="AT578" s="515"/>
      <c r="AU578" s="514">
        <f>Y98</f>
        <v>0</v>
      </c>
      <c r="AV578" s="515"/>
      <c r="AW578" s="514">
        <f>AA98</f>
        <v>0</v>
      </c>
      <c r="AX578" s="515"/>
      <c r="AZ578" s="518">
        <v>1</v>
      </c>
      <c r="BA578" s="518"/>
      <c r="BB578" s="518" t="str">
        <f>IF(AZ578&lt;=$AS$351,AZ578,"")</f>
        <v/>
      </c>
      <c r="BC578" s="518"/>
      <c r="BE578" s="518">
        <f>IF(OR(O578="",O578=1),0,1)</f>
        <v>0</v>
      </c>
      <c r="BF578" s="518"/>
      <c r="BH578" s="518">
        <f>IF(OR(T578="",T578=1),0,1)</f>
        <v>0</v>
      </c>
      <c r="BI578" s="518"/>
      <c r="BK578" s="518">
        <f>IF(OR(AND(D578="",COUNTBLANK(I578:AD578)=22),AND(D578&lt;&gt;"",COUNTBLANK(K578:AD578)=15),AND(D578&lt;&gt;"",BE578=1,BH578=1,COUNTA(K578:N578)&lt;=2),AND(D578&lt;&gt;"",BE578=1,BH578=0,COUNTA(K578:N578,W578:AD578)&lt;=5),AND(D578&lt;&gt;"",BE578=0,BH578=1,COUNTA(K578:N578,R578)&lt;=3)),0,1)</f>
        <v>0</v>
      </c>
      <c r="BL578" s="518"/>
      <c r="BN578" s="518"/>
      <c r="BO578" s="518"/>
    </row>
    <row r="579" spans="1:67" s="38" customFormat="1" ht="15" customHeight="1">
      <c r="A579" s="18"/>
      <c r="B579" s="51"/>
      <c r="C579" s="48" t="s">
        <v>4994</v>
      </c>
      <c r="D579" s="564"/>
      <c r="E579" s="565"/>
      <c r="F579" s="565"/>
      <c r="G579" s="565"/>
      <c r="H579" s="566"/>
      <c r="I579" s="452"/>
      <c r="J579" s="452"/>
      <c r="K579" s="452"/>
      <c r="L579" s="452"/>
      <c r="M579" s="452"/>
      <c r="N579" s="452"/>
      <c r="O579" s="452"/>
      <c r="P579" s="452"/>
      <c r="Q579" s="452"/>
      <c r="R579" s="452"/>
      <c r="S579" s="452"/>
      <c r="T579" s="452"/>
      <c r="U579" s="452"/>
      <c r="V579" s="452"/>
      <c r="W579" s="452"/>
      <c r="X579" s="452"/>
      <c r="Y579" s="452"/>
      <c r="Z579" s="452"/>
      <c r="AA579" s="452"/>
      <c r="AB579" s="452"/>
      <c r="AC579" s="452"/>
      <c r="AD579" s="452"/>
      <c r="AE579" s="2"/>
      <c r="AF579" s="169"/>
      <c r="AH579" s="115" t="b">
        <f t="shared" si="59"/>
        <v>0</v>
      </c>
      <c r="AI579" s="115" t="str">
        <f t="shared" si="60"/>
        <v/>
      </c>
      <c r="AJ579" s="115">
        <f t="shared" ref="AJ579:AJ642" si="63">COUNTIF(AH579,"VERDADERO")</f>
        <v>0</v>
      </c>
      <c r="AK579" s="121" t="b">
        <f t="shared" si="61"/>
        <v>0</v>
      </c>
      <c r="AL579" s="122" t="str">
        <f t="shared" si="62"/>
        <v/>
      </c>
      <c r="AM579" s="121">
        <f t="shared" ref="AM579:AM642" si="64">COUNTIF(AK579,"VERDADERO")</f>
        <v>0</v>
      </c>
      <c r="AN579" s="121" t="b">
        <f t="shared" ref="AN579:AN609" si="65">NOT(EXACT(D579,AL579))</f>
        <v>0</v>
      </c>
      <c r="AO579" s="121">
        <f t="shared" ref="AO579:AO642" si="66">COUNTIF(AN579,"VERDADERO")</f>
        <v>0</v>
      </c>
      <c r="AQ579" s="588" t="s">
        <v>5377</v>
      </c>
      <c r="AR579" s="589"/>
      <c r="AS579" s="514">
        <f>COUNTA(D578:H657)</f>
        <v>0</v>
      </c>
      <c r="AT579" s="515"/>
      <c r="AU579" s="514">
        <f>COUNTIF(K578:L657,1)</f>
        <v>0</v>
      </c>
      <c r="AV579" s="515"/>
      <c r="AW579" s="518">
        <f>COUNTIF(K578:L657,2)</f>
        <v>0</v>
      </c>
      <c r="AX579" s="518"/>
      <c r="AZ579" s="518">
        <v>2</v>
      </c>
      <c r="BA579" s="518"/>
      <c r="BB579" s="518" t="str">
        <f t="shared" ref="BB579:BB606" si="67">IF(AZ579&lt;=$AS$351,AZ579,"")</f>
        <v/>
      </c>
      <c r="BC579" s="518"/>
      <c r="BE579" s="518">
        <f>IF(OR(O579="",O579=1),0,1)</f>
        <v>0</v>
      </c>
      <c r="BF579" s="518"/>
      <c r="BH579" s="518">
        <f t="shared" ref="BH579:BH642" si="68">IF(OR(T579="",T579=1),0,1)</f>
        <v>0</v>
      </c>
      <c r="BI579" s="518"/>
      <c r="BK579" s="518">
        <f t="shared" ref="BK579:BK642" si="69">IF(OR(AND(D579="",COUNTBLANK(I579:AD579)=22),AND(D579&lt;&gt;"",COUNTBLANK(K579:AD579)=15),AND(D579&lt;&gt;"",BE579=1,BH579=1,COUNTA(K579:N579)&lt;=2),AND(D579&lt;&gt;"",BE579=1,BH579=0,COUNTA(K579:N579,W579:AD579)&lt;=5),AND(D579&lt;&gt;"",BE579=0,BH579=1,COUNTA(K579:N579,R579)&lt;=3)),0,1)</f>
        <v>0</v>
      </c>
      <c r="BL579" s="518"/>
      <c r="BN579" s="518">
        <f>IF(AND(D579&lt;&gt;"",D578=""),1,0)</f>
        <v>0</v>
      </c>
      <c r="BO579" s="518"/>
    </row>
    <row r="580" spans="1:67" s="38" customFormat="1" ht="15" customHeight="1">
      <c r="A580" s="18"/>
      <c r="B580" s="51"/>
      <c r="C580" s="48" t="s">
        <v>4996</v>
      </c>
      <c r="D580" s="564"/>
      <c r="E580" s="565"/>
      <c r="F580" s="565"/>
      <c r="G580" s="565"/>
      <c r="H580" s="566"/>
      <c r="I580" s="452"/>
      <c r="J580" s="452"/>
      <c r="K580" s="452"/>
      <c r="L580" s="452"/>
      <c r="M580" s="452"/>
      <c r="N580" s="452"/>
      <c r="O580" s="452"/>
      <c r="P580" s="452"/>
      <c r="Q580" s="452"/>
      <c r="R580" s="452"/>
      <c r="S580" s="452"/>
      <c r="T580" s="452"/>
      <c r="U580" s="452"/>
      <c r="V580" s="452"/>
      <c r="W580" s="452"/>
      <c r="X580" s="452"/>
      <c r="Y580" s="452"/>
      <c r="Z580" s="452"/>
      <c r="AA580" s="452"/>
      <c r="AB580" s="452"/>
      <c r="AC580" s="452"/>
      <c r="AD580" s="452"/>
      <c r="AE580" s="2"/>
      <c r="AF580" s="169"/>
      <c r="AH580" s="115" t="b">
        <f t="shared" si="59"/>
        <v>0</v>
      </c>
      <c r="AI580" s="115" t="str">
        <f t="shared" si="60"/>
        <v/>
      </c>
      <c r="AJ580" s="115">
        <f t="shared" si="63"/>
        <v>0</v>
      </c>
      <c r="AK580" s="121" t="b">
        <f t="shared" si="61"/>
        <v>0</v>
      </c>
      <c r="AL580" s="122" t="str">
        <f t="shared" si="62"/>
        <v/>
      </c>
      <c r="AM580" s="121">
        <f t="shared" si="64"/>
        <v>0</v>
      </c>
      <c r="AN580" s="121" t="b">
        <f t="shared" si="65"/>
        <v>0</v>
      </c>
      <c r="AO580" s="121">
        <f t="shared" si="66"/>
        <v>0</v>
      </c>
      <c r="AQ580" s="518" t="s">
        <v>5096</v>
      </c>
      <c r="AR580" s="518"/>
      <c r="AS580" s="518">
        <f>IF(AS578=AS579,0,1)</f>
        <v>0</v>
      </c>
      <c r="AT580" s="518"/>
      <c r="AU580" s="518">
        <f>IF(AU578=AU579,0,1)</f>
        <v>0</v>
      </c>
      <c r="AV580" s="518"/>
      <c r="AW580" s="518">
        <f>IF(AW578=AW579,0,1)</f>
        <v>0</v>
      </c>
      <c r="AX580" s="518"/>
      <c r="AZ580" s="518">
        <v>3</v>
      </c>
      <c r="BA580" s="518"/>
      <c r="BB580" s="518" t="str">
        <f t="shared" si="67"/>
        <v/>
      </c>
      <c r="BC580" s="518"/>
      <c r="BE580" s="518">
        <f t="shared" ref="BE580:BE642" si="70">IF(OR(O580="",O580=1),0,1)</f>
        <v>0</v>
      </c>
      <c r="BF580" s="518"/>
      <c r="BH580" s="518">
        <f t="shared" si="68"/>
        <v>0</v>
      </c>
      <c r="BI580" s="518"/>
      <c r="BK580" s="518">
        <f t="shared" si="69"/>
        <v>0</v>
      </c>
      <c r="BL580" s="518"/>
      <c r="BN580" s="518">
        <f t="shared" ref="BN580:BN643" si="71">IF(AND(D580&lt;&gt;"",D579=""),1,0)</f>
        <v>0</v>
      </c>
      <c r="BO580" s="518"/>
    </row>
    <row r="581" spans="1:67" s="38" customFormat="1" ht="15" customHeight="1">
      <c r="A581" s="18"/>
      <c r="B581" s="51"/>
      <c r="C581" s="48" t="s">
        <v>4998</v>
      </c>
      <c r="D581" s="564"/>
      <c r="E581" s="565"/>
      <c r="F581" s="565"/>
      <c r="G581" s="565"/>
      <c r="H581" s="566"/>
      <c r="I581" s="452"/>
      <c r="J581" s="452"/>
      <c r="K581" s="452"/>
      <c r="L581" s="452"/>
      <c r="M581" s="452"/>
      <c r="N581" s="452"/>
      <c r="O581" s="452"/>
      <c r="P581" s="452"/>
      <c r="Q581" s="452"/>
      <c r="R581" s="452"/>
      <c r="S581" s="452"/>
      <c r="T581" s="452"/>
      <c r="U581" s="452"/>
      <c r="V581" s="452"/>
      <c r="W581" s="452"/>
      <c r="X581" s="452"/>
      <c r="Y581" s="452"/>
      <c r="Z581" s="452"/>
      <c r="AA581" s="452"/>
      <c r="AB581" s="452"/>
      <c r="AC581" s="452"/>
      <c r="AD581" s="452"/>
      <c r="AE581" s="2"/>
      <c r="AF581" s="169"/>
      <c r="AH581" s="115" t="b">
        <f t="shared" si="59"/>
        <v>0</v>
      </c>
      <c r="AI581" s="115" t="str">
        <f t="shared" si="60"/>
        <v/>
      </c>
      <c r="AJ581" s="115">
        <f t="shared" si="63"/>
        <v>0</v>
      </c>
      <c r="AK581" s="121" t="b">
        <f t="shared" si="61"/>
        <v>0</v>
      </c>
      <c r="AL581" s="122" t="str">
        <f t="shared" si="62"/>
        <v/>
      </c>
      <c r="AM581" s="121">
        <f t="shared" si="64"/>
        <v>0</v>
      </c>
      <c r="AN581" s="121" t="b">
        <f t="shared" si="65"/>
        <v>0</v>
      </c>
      <c r="AO581" s="121">
        <f t="shared" si="66"/>
        <v>0</v>
      </c>
      <c r="AW581" s="586">
        <f>SUM(AS580:AX580)</f>
        <v>0</v>
      </c>
      <c r="AX581" s="586"/>
      <c r="AZ581" s="518">
        <v>4</v>
      </c>
      <c r="BA581" s="518"/>
      <c r="BB581" s="518" t="str">
        <f t="shared" si="67"/>
        <v/>
      </c>
      <c r="BC581" s="518"/>
      <c r="BE581" s="518">
        <f t="shared" si="70"/>
        <v>0</v>
      </c>
      <c r="BF581" s="518"/>
      <c r="BH581" s="518">
        <f t="shared" si="68"/>
        <v>0</v>
      </c>
      <c r="BI581" s="518"/>
      <c r="BK581" s="518">
        <f t="shared" si="69"/>
        <v>0</v>
      </c>
      <c r="BL581" s="518"/>
      <c r="BN581" s="518">
        <f t="shared" si="71"/>
        <v>0</v>
      </c>
      <c r="BO581" s="518"/>
    </row>
    <row r="582" spans="1:67" s="38" customFormat="1" ht="15" customHeight="1">
      <c r="A582" s="18"/>
      <c r="B582" s="51"/>
      <c r="C582" s="48" t="s">
        <v>5000</v>
      </c>
      <c r="D582" s="564"/>
      <c r="E582" s="565"/>
      <c r="F582" s="565"/>
      <c r="G582" s="565"/>
      <c r="H582" s="566"/>
      <c r="I582" s="452"/>
      <c r="J582" s="452"/>
      <c r="K582" s="452"/>
      <c r="L582" s="452"/>
      <c r="M582" s="452"/>
      <c r="N582" s="452"/>
      <c r="O582" s="452"/>
      <c r="P582" s="452"/>
      <c r="Q582" s="452"/>
      <c r="R582" s="452"/>
      <c r="S582" s="452"/>
      <c r="T582" s="452"/>
      <c r="U582" s="452"/>
      <c r="V582" s="452"/>
      <c r="W582" s="452"/>
      <c r="X582" s="452"/>
      <c r="Y582" s="452"/>
      <c r="Z582" s="452"/>
      <c r="AA582" s="452"/>
      <c r="AB582" s="452"/>
      <c r="AC582" s="452"/>
      <c r="AD582" s="452"/>
      <c r="AE582" s="2"/>
      <c r="AF582" s="169"/>
      <c r="AH582" s="115" t="b">
        <f t="shared" si="59"/>
        <v>0</v>
      </c>
      <c r="AI582" s="115" t="str">
        <f t="shared" si="60"/>
        <v/>
      </c>
      <c r="AJ582" s="115">
        <f t="shared" si="63"/>
        <v>0</v>
      </c>
      <c r="AK582" s="121" t="b">
        <f t="shared" si="61"/>
        <v>0</v>
      </c>
      <c r="AL582" s="122" t="str">
        <f t="shared" si="62"/>
        <v/>
      </c>
      <c r="AM582" s="121">
        <f t="shared" si="64"/>
        <v>0</v>
      </c>
      <c r="AN582" s="121" t="b">
        <f t="shared" si="65"/>
        <v>0</v>
      </c>
      <c r="AO582" s="121">
        <f t="shared" si="66"/>
        <v>0</v>
      </c>
      <c r="AZ582" s="518">
        <v>5</v>
      </c>
      <c r="BA582" s="518"/>
      <c r="BB582" s="518" t="str">
        <f t="shared" si="67"/>
        <v/>
      </c>
      <c r="BC582" s="518"/>
      <c r="BE582" s="518">
        <f t="shared" si="70"/>
        <v>0</v>
      </c>
      <c r="BF582" s="518"/>
      <c r="BH582" s="518">
        <f t="shared" si="68"/>
        <v>0</v>
      </c>
      <c r="BI582" s="518"/>
      <c r="BK582" s="518">
        <f t="shared" si="69"/>
        <v>0</v>
      </c>
      <c r="BL582" s="518"/>
      <c r="BN582" s="518">
        <f t="shared" si="71"/>
        <v>0</v>
      </c>
      <c r="BO582" s="518"/>
    </row>
    <row r="583" spans="1:67" s="38" customFormat="1" ht="15" customHeight="1">
      <c r="A583" s="18"/>
      <c r="B583" s="51"/>
      <c r="C583" s="48" t="s">
        <v>5002</v>
      </c>
      <c r="D583" s="564"/>
      <c r="E583" s="565"/>
      <c r="F583" s="565"/>
      <c r="G583" s="565"/>
      <c r="H583" s="566"/>
      <c r="I583" s="452"/>
      <c r="J583" s="452"/>
      <c r="K583" s="452"/>
      <c r="L583" s="452"/>
      <c r="M583" s="452"/>
      <c r="N583" s="452"/>
      <c r="O583" s="452"/>
      <c r="P583" s="452"/>
      <c r="Q583" s="452"/>
      <c r="R583" s="452"/>
      <c r="S583" s="452"/>
      <c r="T583" s="452"/>
      <c r="U583" s="452"/>
      <c r="V583" s="452"/>
      <c r="W583" s="452"/>
      <c r="X583" s="452"/>
      <c r="Y583" s="452"/>
      <c r="Z583" s="452"/>
      <c r="AA583" s="452"/>
      <c r="AB583" s="452"/>
      <c r="AC583" s="452"/>
      <c r="AD583" s="452"/>
      <c r="AE583" s="2"/>
      <c r="AF583" s="169"/>
      <c r="AH583" s="115" t="b">
        <f t="shared" si="59"/>
        <v>0</v>
      </c>
      <c r="AI583" s="115" t="str">
        <f t="shared" si="60"/>
        <v/>
      </c>
      <c r="AJ583" s="115">
        <f t="shared" si="63"/>
        <v>0</v>
      </c>
      <c r="AK583" s="121" t="b">
        <f t="shared" si="61"/>
        <v>0</v>
      </c>
      <c r="AL583" s="122" t="str">
        <f t="shared" si="62"/>
        <v/>
      </c>
      <c r="AM583" s="121">
        <f t="shared" si="64"/>
        <v>0</v>
      </c>
      <c r="AN583" s="121" t="b">
        <f t="shared" si="65"/>
        <v>0</v>
      </c>
      <c r="AO583" s="121">
        <f t="shared" si="66"/>
        <v>0</v>
      </c>
      <c r="AZ583" s="518">
        <v>6</v>
      </c>
      <c r="BA583" s="518"/>
      <c r="BB583" s="518" t="str">
        <f t="shared" si="67"/>
        <v/>
      </c>
      <c r="BC583" s="518"/>
      <c r="BE583" s="518">
        <f t="shared" si="70"/>
        <v>0</v>
      </c>
      <c r="BF583" s="518"/>
      <c r="BH583" s="518">
        <f t="shared" si="68"/>
        <v>0</v>
      </c>
      <c r="BI583" s="518"/>
      <c r="BK583" s="518">
        <f t="shared" si="69"/>
        <v>0</v>
      </c>
      <c r="BL583" s="518"/>
      <c r="BN583" s="518">
        <f t="shared" si="71"/>
        <v>0</v>
      </c>
      <c r="BO583" s="518"/>
    </row>
    <row r="584" spans="1:67" s="38" customFormat="1" ht="15" customHeight="1">
      <c r="A584" s="18"/>
      <c r="B584" s="51"/>
      <c r="C584" s="48" t="s">
        <v>5004</v>
      </c>
      <c r="D584" s="564"/>
      <c r="E584" s="565"/>
      <c r="F584" s="565"/>
      <c r="G584" s="565"/>
      <c r="H584" s="566"/>
      <c r="I584" s="452"/>
      <c r="J584" s="452"/>
      <c r="K584" s="452"/>
      <c r="L584" s="452"/>
      <c r="M584" s="452"/>
      <c r="N584" s="452"/>
      <c r="O584" s="452"/>
      <c r="P584" s="452"/>
      <c r="Q584" s="452"/>
      <c r="R584" s="452"/>
      <c r="S584" s="452"/>
      <c r="T584" s="452"/>
      <c r="U584" s="452"/>
      <c r="V584" s="452"/>
      <c r="W584" s="452"/>
      <c r="X584" s="452"/>
      <c r="Y584" s="452"/>
      <c r="Z584" s="452"/>
      <c r="AA584" s="452"/>
      <c r="AB584" s="452"/>
      <c r="AC584" s="452"/>
      <c r="AD584" s="452"/>
      <c r="AE584" s="2"/>
      <c r="AF584" s="169"/>
      <c r="AH584" s="115" t="b">
        <f t="shared" si="59"/>
        <v>0</v>
      </c>
      <c r="AI584" s="115" t="str">
        <f t="shared" si="60"/>
        <v/>
      </c>
      <c r="AJ584" s="115">
        <f t="shared" si="63"/>
        <v>0</v>
      </c>
      <c r="AK584" s="121" t="b">
        <f t="shared" si="61"/>
        <v>0</v>
      </c>
      <c r="AL584" s="122" t="str">
        <f t="shared" si="62"/>
        <v/>
      </c>
      <c r="AM584" s="121">
        <f t="shared" si="64"/>
        <v>0</v>
      </c>
      <c r="AN584" s="121" t="b">
        <f t="shared" si="65"/>
        <v>0</v>
      </c>
      <c r="AO584" s="121">
        <f t="shared" si="66"/>
        <v>0</v>
      </c>
      <c r="AZ584" s="518">
        <v>7</v>
      </c>
      <c r="BA584" s="518"/>
      <c r="BB584" s="518" t="str">
        <f t="shared" si="67"/>
        <v/>
      </c>
      <c r="BC584" s="518"/>
      <c r="BE584" s="518">
        <f t="shared" si="70"/>
        <v>0</v>
      </c>
      <c r="BF584" s="518"/>
      <c r="BH584" s="518">
        <f t="shared" si="68"/>
        <v>0</v>
      </c>
      <c r="BI584" s="518"/>
      <c r="BK584" s="518">
        <f t="shared" si="69"/>
        <v>0</v>
      </c>
      <c r="BL584" s="518"/>
      <c r="BN584" s="518">
        <f t="shared" si="71"/>
        <v>0</v>
      </c>
      <c r="BO584" s="518"/>
    </row>
    <row r="585" spans="1:67" s="38" customFormat="1" ht="15" customHeight="1">
      <c r="A585" s="18"/>
      <c r="B585" s="51"/>
      <c r="C585" s="48" t="s">
        <v>5006</v>
      </c>
      <c r="D585" s="564"/>
      <c r="E585" s="565"/>
      <c r="F585" s="565"/>
      <c r="G585" s="565"/>
      <c r="H585" s="566"/>
      <c r="I585" s="452"/>
      <c r="J585" s="452"/>
      <c r="K585" s="452"/>
      <c r="L585" s="452"/>
      <c r="M585" s="452"/>
      <c r="N585" s="452"/>
      <c r="O585" s="452"/>
      <c r="P585" s="452"/>
      <c r="Q585" s="452"/>
      <c r="R585" s="452"/>
      <c r="S585" s="452"/>
      <c r="T585" s="452"/>
      <c r="U585" s="452"/>
      <c r="V585" s="452"/>
      <c r="W585" s="452"/>
      <c r="X585" s="452"/>
      <c r="Y585" s="452"/>
      <c r="Z585" s="452"/>
      <c r="AA585" s="452"/>
      <c r="AB585" s="452"/>
      <c r="AC585" s="452"/>
      <c r="AD585" s="452"/>
      <c r="AE585" s="2"/>
      <c r="AF585" s="169"/>
      <c r="AH585" s="115" t="b">
        <f t="shared" si="59"/>
        <v>0</v>
      </c>
      <c r="AI585" s="115" t="str">
        <f t="shared" si="60"/>
        <v/>
      </c>
      <c r="AJ585" s="115">
        <f t="shared" si="63"/>
        <v>0</v>
      </c>
      <c r="AK585" s="121" t="b">
        <f t="shared" si="61"/>
        <v>0</v>
      </c>
      <c r="AL585" s="122" t="str">
        <f t="shared" si="62"/>
        <v/>
      </c>
      <c r="AM585" s="121">
        <f t="shared" si="64"/>
        <v>0</v>
      </c>
      <c r="AN585" s="121" t="b">
        <f t="shared" si="65"/>
        <v>0</v>
      </c>
      <c r="AO585" s="121">
        <f t="shared" si="66"/>
        <v>0</v>
      </c>
      <c r="AZ585" s="518">
        <v>8</v>
      </c>
      <c r="BA585" s="518"/>
      <c r="BB585" s="518" t="str">
        <f t="shared" si="67"/>
        <v/>
      </c>
      <c r="BC585" s="518"/>
      <c r="BE585" s="518">
        <f t="shared" si="70"/>
        <v>0</v>
      </c>
      <c r="BF585" s="518"/>
      <c r="BH585" s="518">
        <f t="shared" si="68"/>
        <v>0</v>
      </c>
      <c r="BI585" s="518"/>
      <c r="BK585" s="518">
        <f t="shared" si="69"/>
        <v>0</v>
      </c>
      <c r="BL585" s="518"/>
      <c r="BN585" s="518">
        <f t="shared" si="71"/>
        <v>0</v>
      </c>
      <c r="BO585" s="518"/>
    </row>
    <row r="586" spans="1:67" s="38" customFormat="1" ht="15" customHeight="1">
      <c r="A586" s="18"/>
      <c r="B586" s="51"/>
      <c r="C586" s="48" t="s">
        <v>5008</v>
      </c>
      <c r="D586" s="564"/>
      <c r="E586" s="565"/>
      <c r="F586" s="565"/>
      <c r="G586" s="565"/>
      <c r="H586" s="566"/>
      <c r="I586" s="452"/>
      <c r="J586" s="452"/>
      <c r="K586" s="452"/>
      <c r="L586" s="452"/>
      <c r="M586" s="452"/>
      <c r="N586" s="452"/>
      <c r="O586" s="452"/>
      <c r="P586" s="452"/>
      <c r="Q586" s="452"/>
      <c r="R586" s="452"/>
      <c r="S586" s="452"/>
      <c r="T586" s="452"/>
      <c r="U586" s="452"/>
      <c r="V586" s="452"/>
      <c r="W586" s="452"/>
      <c r="X586" s="452"/>
      <c r="Y586" s="452"/>
      <c r="Z586" s="452"/>
      <c r="AA586" s="452"/>
      <c r="AB586" s="452"/>
      <c r="AC586" s="452"/>
      <c r="AD586" s="452"/>
      <c r="AE586" s="2"/>
      <c r="AF586" s="169"/>
      <c r="AH586" s="115" t="b">
        <f t="shared" si="59"/>
        <v>0</v>
      </c>
      <c r="AI586" s="115" t="str">
        <f t="shared" si="60"/>
        <v/>
      </c>
      <c r="AJ586" s="115">
        <f t="shared" si="63"/>
        <v>0</v>
      </c>
      <c r="AK586" s="121" t="b">
        <f t="shared" si="61"/>
        <v>0</v>
      </c>
      <c r="AL586" s="122" t="str">
        <f t="shared" si="62"/>
        <v/>
      </c>
      <c r="AM586" s="121">
        <f t="shared" si="64"/>
        <v>0</v>
      </c>
      <c r="AN586" s="121" t="b">
        <f t="shared" si="65"/>
        <v>0</v>
      </c>
      <c r="AO586" s="121">
        <f t="shared" si="66"/>
        <v>0</v>
      </c>
      <c r="AQ586" s="699"/>
      <c r="AR586" s="699"/>
      <c r="AZ586" s="518">
        <v>9</v>
      </c>
      <c r="BA586" s="518"/>
      <c r="BB586" s="518" t="str">
        <f t="shared" si="67"/>
        <v/>
      </c>
      <c r="BC586" s="518"/>
      <c r="BE586" s="518">
        <f t="shared" si="70"/>
        <v>0</v>
      </c>
      <c r="BF586" s="518"/>
      <c r="BH586" s="518">
        <f t="shared" si="68"/>
        <v>0</v>
      </c>
      <c r="BI586" s="518"/>
      <c r="BK586" s="518">
        <f t="shared" si="69"/>
        <v>0</v>
      </c>
      <c r="BL586" s="518"/>
      <c r="BN586" s="518">
        <f t="shared" si="71"/>
        <v>0</v>
      </c>
      <c r="BO586" s="518"/>
    </row>
    <row r="587" spans="1:67" s="38" customFormat="1" ht="15" customHeight="1">
      <c r="A587" s="18"/>
      <c r="B587" s="51"/>
      <c r="C587" s="48" t="s">
        <v>5009</v>
      </c>
      <c r="D587" s="564"/>
      <c r="E587" s="565"/>
      <c r="F587" s="565"/>
      <c r="G587" s="565"/>
      <c r="H587" s="566"/>
      <c r="I587" s="452"/>
      <c r="J587" s="452"/>
      <c r="K587" s="452"/>
      <c r="L587" s="452"/>
      <c r="M587" s="452"/>
      <c r="N587" s="452"/>
      <c r="O587" s="452"/>
      <c r="P587" s="452"/>
      <c r="Q587" s="452"/>
      <c r="R587" s="452"/>
      <c r="S587" s="452"/>
      <c r="T587" s="452"/>
      <c r="U587" s="452"/>
      <c r="V587" s="452"/>
      <c r="W587" s="452"/>
      <c r="X587" s="452"/>
      <c r="Y587" s="452"/>
      <c r="Z587" s="452"/>
      <c r="AA587" s="452"/>
      <c r="AB587" s="452"/>
      <c r="AC587" s="452"/>
      <c r="AD587" s="452"/>
      <c r="AE587" s="2"/>
      <c r="AF587" s="169"/>
      <c r="AH587" s="115" t="b">
        <f t="shared" si="59"/>
        <v>0</v>
      </c>
      <c r="AI587" s="115" t="str">
        <f t="shared" si="60"/>
        <v/>
      </c>
      <c r="AJ587" s="115">
        <f t="shared" si="63"/>
        <v>0</v>
      </c>
      <c r="AK587" s="121" t="b">
        <f t="shared" si="61"/>
        <v>0</v>
      </c>
      <c r="AL587" s="122" t="str">
        <f t="shared" si="62"/>
        <v/>
      </c>
      <c r="AM587" s="121">
        <f t="shared" si="64"/>
        <v>0</v>
      </c>
      <c r="AN587" s="121" t="b">
        <f t="shared" si="65"/>
        <v>0</v>
      </c>
      <c r="AO587" s="121">
        <f t="shared" si="66"/>
        <v>0</v>
      </c>
      <c r="AQ587" s="699"/>
      <c r="AR587" s="699"/>
      <c r="AZ587" s="518">
        <v>10</v>
      </c>
      <c r="BA587" s="518"/>
      <c r="BB587" s="518" t="str">
        <f t="shared" si="67"/>
        <v/>
      </c>
      <c r="BC587" s="518"/>
      <c r="BE587" s="518">
        <f t="shared" si="70"/>
        <v>0</v>
      </c>
      <c r="BF587" s="518"/>
      <c r="BH587" s="518">
        <f t="shared" si="68"/>
        <v>0</v>
      </c>
      <c r="BI587" s="518"/>
      <c r="BK587" s="518">
        <f t="shared" si="69"/>
        <v>0</v>
      </c>
      <c r="BL587" s="518"/>
      <c r="BN587" s="518">
        <f t="shared" si="71"/>
        <v>0</v>
      </c>
      <c r="BO587" s="518"/>
    </row>
    <row r="588" spans="1:67" s="38" customFormat="1" ht="15" customHeight="1">
      <c r="A588" s="18"/>
      <c r="B588" s="51"/>
      <c r="C588" s="48" t="s">
        <v>5011</v>
      </c>
      <c r="D588" s="564"/>
      <c r="E588" s="565"/>
      <c r="F588" s="565"/>
      <c r="G588" s="565"/>
      <c r="H588" s="566"/>
      <c r="I588" s="452"/>
      <c r="J588" s="452"/>
      <c r="K588" s="452"/>
      <c r="L588" s="452"/>
      <c r="M588" s="452"/>
      <c r="N588" s="452"/>
      <c r="O588" s="452"/>
      <c r="P588" s="452"/>
      <c r="Q588" s="452"/>
      <c r="R588" s="452"/>
      <c r="S588" s="452"/>
      <c r="T588" s="452"/>
      <c r="U588" s="452"/>
      <c r="V588" s="452"/>
      <c r="W588" s="452"/>
      <c r="X588" s="452"/>
      <c r="Y588" s="452"/>
      <c r="Z588" s="452"/>
      <c r="AA588" s="452"/>
      <c r="AB588" s="452"/>
      <c r="AC588" s="452"/>
      <c r="AD588" s="452"/>
      <c r="AE588" s="2"/>
      <c r="AF588" s="169"/>
      <c r="AH588" s="115" t="b">
        <f t="shared" si="59"/>
        <v>0</v>
      </c>
      <c r="AI588" s="115" t="str">
        <f t="shared" si="60"/>
        <v/>
      </c>
      <c r="AJ588" s="115">
        <f t="shared" si="63"/>
        <v>0</v>
      </c>
      <c r="AK588" s="121" t="b">
        <f t="shared" si="61"/>
        <v>0</v>
      </c>
      <c r="AL588" s="122" t="str">
        <f t="shared" si="62"/>
        <v/>
      </c>
      <c r="AM588" s="121">
        <f t="shared" si="64"/>
        <v>0</v>
      </c>
      <c r="AN588" s="121" t="b">
        <f t="shared" si="65"/>
        <v>0</v>
      </c>
      <c r="AO588" s="121">
        <f t="shared" si="66"/>
        <v>0</v>
      </c>
      <c r="AQ588" s="699"/>
      <c r="AR588" s="699"/>
      <c r="AZ588" s="518">
        <v>11</v>
      </c>
      <c r="BA588" s="518"/>
      <c r="BB588" s="518" t="str">
        <f t="shared" si="67"/>
        <v/>
      </c>
      <c r="BC588" s="518"/>
      <c r="BE588" s="518">
        <f t="shared" si="70"/>
        <v>0</v>
      </c>
      <c r="BF588" s="518"/>
      <c r="BH588" s="518">
        <f t="shared" si="68"/>
        <v>0</v>
      </c>
      <c r="BI588" s="518"/>
      <c r="BK588" s="518">
        <f t="shared" si="69"/>
        <v>0</v>
      </c>
      <c r="BL588" s="518"/>
      <c r="BN588" s="518">
        <f t="shared" si="71"/>
        <v>0</v>
      </c>
      <c r="BO588" s="518"/>
    </row>
    <row r="589" spans="1:67" s="38" customFormat="1" ht="15" customHeight="1">
      <c r="A589" s="18"/>
      <c r="B589" s="51"/>
      <c r="C589" s="48" t="s">
        <v>5012</v>
      </c>
      <c r="D589" s="564"/>
      <c r="E589" s="565"/>
      <c r="F589" s="565"/>
      <c r="G589" s="565"/>
      <c r="H589" s="566"/>
      <c r="I589" s="452"/>
      <c r="J589" s="452"/>
      <c r="K589" s="452"/>
      <c r="L589" s="452"/>
      <c r="M589" s="452"/>
      <c r="N589" s="452"/>
      <c r="O589" s="452"/>
      <c r="P589" s="452"/>
      <c r="Q589" s="452"/>
      <c r="R589" s="452"/>
      <c r="S589" s="452"/>
      <c r="T589" s="452"/>
      <c r="U589" s="452"/>
      <c r="V589" s="452"/>
      <c r="W589" s="452"/>
      <c r="X589" s="452"/>
      <c r="Y589" s="452"/>
      <c r="Z589" s="452"/>
      <c r="AA589" s="452"/>
      <c r="AB589" s="452"/>
      <c r="AC589" s="452"/>
      <c r="AD589" s="452"/>
      <c r="AE589" s="2"/>
      <c r="AF589" s="169"/>
      <c r="AH589" s="115" t="b">
        <f t="shared" si="59"/>
        <v>0</v>
      </c>
      <c r="AI589" s="115" t="str">
        <f t="shared" si="60"/>
        <v/>
      </c>
      <c r="AJ589" s="115">
        <f t="shared" si="63"/>
        <v>0</v>
      </c>
      <c r="AK589" s="121" t="b">
        <f t="shared" si="61"/>
        <v>0</v>
      </c>
      <c r="AL589" s="122" t="str">
        <f t="shared" si="62"/>
        <v/>
      </c>
      <c r="AM589" s="121">
        <f t="shared" si="64"/>
        <v>0</v>
      </c>
      <c r="AN589" s="121" t="b">
        <f t="shared" si="65"/>
        <v>0</v>
      </c>
      <c r="AO589" s="121">
        <f t="shared" si="66"/>
        <v>0</v>
      </c>
      <c r="AZ589" s="518">
        <v>12</v>
      </c>
      <c r="BA589" s="518"/>
      <c r="BB589" s="518" t="str">
        <f t="shared" si="67"/>
        <v/>
      </c>
      <c r="BC589" s="518"/>
      <c r="BE589" s="518">
        <f t="shared" si="70"/>
        <v>0</v>
      </c>
      <c r="BF589" s="518"/>
      <c r="BH589" s="518">
        <f t="shared" si="68"/>
        <v>0</v>
      </c>
      <c r="BI589" s="518"/>
      <c r="BK589" s="518">
        <f t="shared" si="69"/>
        <v>0</v>
      </c>
      <c r="BL589" s="518"/>
      <c r="BN589" s="518">
        <f t="shared" si="71"/>
        <v>0</v>
      </c>
      <c r="BO589" s="518"/>
    </row>
    <row r="590" spans="1:67" s="38" customFormat="1" ht="15" customHeight="1">
      <c r="A590" s="18"/>
      <c r="B590" s="51"/>
      <c r="C590" s="48" t="s">
        <v>5013</v>
      </c>
      <c r="D590" s="564"/>
      <c r="E590" s="565"/>
      <c r="F590" s="565"/>
      <c r="G590" s="565"/>
      <c r="H590" s="566"/>
      <c r="I590" s="452"/>
      <c r="J590" s="452"/>
      <c r="K590" s="452"/>
      <c r="L590" s="452"/>
      <c r="M590" s="452"/>
      <c r="N590" s="452"/>
      <c r="O590" s="452"/>
      <c r="P590" s="452"/>
      <c r="Q590" s="452"/>
      <c r="R590" s="452"/>
      <c r="S590" s="452"/>
      <c r="T590" s="452"/>
      <c r="U590" s="452"/>
      <c r="V590" s="452"/>
      <c r="W590" s="452"/>
      <c r="X590" s="452"/>
      <c r="Y590" s="452"/>
      <c r="Z590" s="452"/>
      <c r="AA590" s="452"/>
      <c r="AB590" s="452"/>
      <c r="AC590" s="452"/>
      <c r="AD590" s="452"/>
      <c r="AE590" s="2"/>
      <c r="AF590" s="169"/>
      <c r="AH590" s="115" t="b">
        <f t="shared" si="59"/>
        <v>0</v>
      </c>
      <c r="AI590" s="115" t="str">
        <f t="shared" si="60"/>
        <v/>
      </c>
      <c r="AJ590" s="115">
        <f t="shared" si="63"/>
        <v>0</v>
      </c>
      <c r="AK590" s="121" t="b">
        <f t="shared" si="61"/>
        <v>0</v>
      </c>
      <c r="AL590" s="122" t="str">
        <f t="shared" si="62"/>
        <v/>
      </c>
      <c r="AM590" s="121">
        <f t="shared" si="64"/>
        <v>0</v>
      </c>
      <c r="AN590" s="121" t="b">
        <f t="shared" si="65"/>
        <v>0</v>
      </c>
      <c r="AO590" s="121">
        <f t="shared" si="66"/>
        <v>0</v>
      </c>
      <c r="AZ590" s="518">
        <v>13</v>
      </c>
      <c r="BA590" s="518"/>
      <c r="BB590" s="518" t="str">
        <f t="shared" si="67"/>
        <v/>
      </c>
      <c r="BC590" s="518"/>
      <c r="BE590" s="518">
        <f t="shared" si="70"/>
        <v>0</v>
      </c>
      <c r="BF590" s="518"/>
      <c r="BH590" s="518">
        <f t="shared" si="68"/>
        <v>0</v>
      </c>
      <c r="BI590" s="518"/>
      <c r="BK590" s="518">
        <f t="shared" si="69"/>
        <v>0</v>
      </c>
      <c r="BL590" s="518"/>
      <c r="BN590" s="518">
        <f t="shared" si="71"/>
        <v>0</v>
      </c>
      <c r="BO590" s="518"/>
    </row>
    <row r="591" spans="1:67" s="38" customFormat="1" ht="15" customHeight="1">
      <c r="A591" s="18"/>
      <c r="B591" s="51"/>
      <c r="C591" s="48" t="s">
        <v>5014</v>
      </c>
      <c r="D591" s="564"/>
      <c r="E591" s="565"/>
      <c r="F591" s="565"/>
      <c r="G591" s="565"/>
      <c r="H591" s="566"/>
      <c r="I591" s="452"/>
      <c r="J591" s="452"/>
      <c r="K591" s="452"/>
      <c r="L591" s="452"/>
      <c r="M591" s="452"/>
      <c r="N591" s="452"/>
      <c r="O591" s="452"/>
      <c r="P591" s="452"/>
      <c r="Q591" s="452"/>
      <c r="R591" s="452"/>
      <c r="S591" s="452"/>
      <c r="T591" s="452"/>
      <c r="U591" s="452"/>
      <c r="V591" s="452"/>
      <c r="W591" s="452"/>
      <c r="X591" s="452"/>
      <c r="Y591" s="452"/>
      <c r="Z591" s="452"/>
      <c r="AA591" s="452"/>
      <c r="AB591" s="452"/>
      <c r="AC591" s="452"/>
      <c r="AD591" s="452"/>
      <c r="AE591" s="2"/>
      <c r="AF591" s="169"/>
      <c r="AH591" s="115" t="b">
        <f t="shared" si="59"/>
        <v>0</v>
      </c>
      <c r="AI591" s="115" t="str">
        <f t="shared" si="60"/>
        <v/>
      </c>
      <c r="AJ591" s="115">
        <f t="shared" si="63"/>
        <v>0</v>
      </c>
      <c r="AK591" s="121" t="b">
        <f t="shared" si="61"/>
        <v>0</v>
      </c>
      <c r="AL591" s="122" t="str">
        <f t="shared" si="62"/>
        <v/>
      </c>
      <c r="AM591" s="121">
        <f t="shared" si="64"/>
        <v>0</v>
      </c>
      <c r="AN591" s="121" t="b">
        <f t="shared" si="65"/>
        <v>0</v>
      </c>
      <c r="AO591" s="121">
        <f t="shared" si="66"/>
        <v>0</v>
      </c>
      <c r="AZ591" s="518">
        <v>14</v>
      </c>
      <c r="BA591" s="518"/>
      <c r="BB591" s="518" t="str">
        <f t="shared" si="67"/>
        <v/>
      </c>
      <c r="BC591" s="518"/>
      <c r="BE591" s="518">
        <f t="shared" si="70"/>
        <v>0</v>
      </c>
      <c r="BF591" s="518"/>
      <c r="BH591" s="518">
        <f t="shared" si="68"/>
        <v>0</v>
      </c>
      <c r="BI591" s="518"/>
      <c r="BK591" s="518">
        <f t="shared" si="69"/>
        <v>0</v>
      </c>
      <c r="BL591" s="518"/>
      <c r="BN591" s="518">
        <f t="shared" si="71"/>
        <v>0</v>
      </c>
      <c r="BO591" s="518"/>
    </row>
    <row r="592" spans="1:67" s="38" customFormat="1" ht="15" customHeight="1">
      <c r="A592" s="18"/>
      <c r="B592" s="51"/>
      <c r="C592" s="48" t="s">
        <v>5015</v>
      </c>
      <c r="D592" s="564"/>
      <c r="E592" s="565"/>
      <c r="F592" s="565"/>
      <c r="G592" s="565"/>
      <c r="H592" s="566"/>
      <c r="I592" s="452"/>
      <c r="J592" s="452"/>
      <c r="K592" s="452"/>
      <c r="L592" s="452"/>
      <c r="M592" s="452"/>
      <c r="N592" s="452"/>
      <c r="O592" s="452"/>
      <c r="P592" s="452"/>
      <c r="Q592" s="452"/>
      <c r="R592" s="452"/>
      <c r="S592" s="452"/>
      <c r="T592" s="452"/>
      <c r="U592" s="452"/>
      <c r="V592" s="452"/>
      <c r="W592" s="452"/>
      <c r="X592" s="452"/>
      <c r="Y592" s="452"/>
      <c r="Z592" s="452"/>
      <c r="AA592" s="452"/>
      <c r="AB592" s="452"/>
      <c r="AC592" s="452"/>
      <c r="AD592" s="452"/>
      <c r="AE592" s="2"/>
      <c r="AF592" s="169"/>
      <c r="AH592" s="115" t="b">
        <f t="shared" si="59"/>
        <v>0</v>
      </c>
      <c r="AI592" s="115" t="str">
        <f t="shared" si="60"/>
        <v/>
      </c>
      <c r="AJ592" s="115">
        <f t="shared" si="63"/>
        <v>0</v>
      </c>
      <c r="AK592" s="121" t="b">
        <f t="shared" si="61"/>
        <v>0</v>
      </c>
      <c r="AL592" s="122" t="str">
        <f t="shared" si="62"/>
        <v/>
      </c>
      <c r="AM592" s="121">
        <f t="shared" si="64"/>
        <v>0</v>
      </c>
      <c r="AN592" s="121" t="b">
        <f t="shared" si="65"/>
        <v>0</v>
      </c>
      <c r="AO592" s="121">
        <f t="shared" si="66"/>
        <v>0</v>
      </c>
      <c r="AZ592" s="518">
        <v>15</v>
      </c>
      <c r="BA592" s="518"/>
      <c r="BB592" s="518" t="str">
        <f t="shared" si="67"/>
        <v/>
      </c>
      <c r="BC592" s="518"/>
      <c r="BE592" s="518">
        <f t="shared" si="70"/>
        <v>0</v>
      </c>
      <c r="BF592" s="518"/>
      <c r="BH592" s="518">
        <f t="shared" si="68"/>
        <v>0</v>
      </c>
      <c r="BI592" s="518"/>
      <c r="BK592" s="518">
        <f t="shared" si="69"/>
        <v>0</v>
      </c>
      <c r="BL592" s="518"/>
      <c r="BN592" s="518">
        <f t="shared" si="71"/>
        <v>0</v>
      </c>
      <c r="BO592" s="518"/>
    </row>
    <row r="593" spans="1:67" s="38" customFormat="1" ht="15" customHeight="1">
      <c r="A593" s="18"/>
      <c r="B593" s="51"/>
      <c r="C593" s="48" t="s">
        <v>5016</v>
      </c>
      <c r="D593" s="564"/>
      <c r="E593" s="565"/>
      <c r="F593" s="565"/>
      <c r="G593" s="565"/>
      <c r="H593" s="566"/>
      <c r="I593" s="452"/>
      <c r="J593" s="452"/>
      <c r="K593" s="452"/>
      <c r="L593" s="452"/>
      <c r="M593" s="452"/>
      <c r="N593" s="452"/>
      <c r="O593" s="452"/>
      <c r="P593" s="452"/>
      <c r="Q593" s="452"/>
      <c r="R593" s="452"/>
      <c r="S593" s="452"/>
      <c r="T593" s="452"/>
      <c r="U593" s="452"/>
      <c r="V593" s="452"/>
      <c r="W593" s="452"/>
      <c r="X593" s="452"/>
      <c r="Y593" s="452"/>
      <c r="Z593" s="452"/>
      <c r="AA593" s="452"/>
      <c r="AB593" s="452"/>
      <c r="AC593" s="452"/>
      <c r="AD593" s="452"/>
      <c r="AE593" s="2"/>
      <c r="AF593" s="169"/>
      <c r="AH593" s="115" t="b">
        <f t="shared" si="59"/>
        <v>0</v>
      </c>
      <c r="AI593" s="115" t="str">
        <f t="shared" si="60"/>
        <v/>
      </c>
      <c r="AJ593" s="115">
        <f t="shared" si="63"/>
        <v>0</v>
      </c>
      <c r="AK593" s="121" t="b">
        <f t="shared" si="61"/>
        <v>0</v>
      </c>
      <c r="AL593" s="122" t="str">
        <f t="shared" si="62"/>
        <v/>
      </c>
      <c r="AM593" s="121">
        <f t="shared" si="64"/>
        <v>0</v>
      </c>
      <c r="AN593" s="121" t="b">
        <f t="shared" si="65"/>
        <v>0</v>
      </c>
      <c r="AO593" s="121">
        <f t="shared" si="66"/>
        <v>0</v>
      </c>
      <c r="AZ593" s="518">
        <v>16</v>
      </c>
      <c r="BA593" s="518"/>
      <c r="BB593" s="518" t="str">
        <f t="shared" si="67"/>
        <v/>
      </c>
      <c r="BC593" s="518"/>
      <c r="BE593" s="518">
        <f t="shared" si="70"/>
        <v>0</v>
      </c>
      <c r="BF593" s="518"/>
      <c r="BH593" s="518">
        <f t="shared" si="68"/>
        <v>0</v>
      </c>
      <c r="BI593" s="518"/>
      <c r="BK593" s="518">
        <f t="shared" si="69"/>
        <v>0</v>
      </c>
      <c r="BL593" s="518"/>
      <c r="BN593" s="518">
        <f t="shared" si="71"/>
        <v>0</v>
      </c>
      <c r="BO593" s="518"/>
    </row>
    <row r="594" spans="1:67" s="38" customFormat="1" ht="15" customHeight="1">
      <c r="A594" s="18"/>
      <c r="B594" s="51"/>
      <c r="C594" s="48" t="s">
        <v>5017</v>
      </c>
      <c r="D594" s="564"/>
      <c r="E594" s="565"/>
      <c r="F594" s="565"/>
      <c r="G594" s="565"/>
      <c r="H594" s="566"/>
      <c r="I594" s="452"/>
      <c r="J594" s="452"/>
      <c r="K594" s="452"/>
      <c r="L594" s="452"/>
      <c r="M594" s="452"/>
      <c r="N594" s="452"/>
      <c r="O594" s="452"/>
      <c r="P594" s="452"/>
      <c r="Q594" s="452"/>
      <c r="R594" s="452"/>
      <c r="S594" s="452"/>
      <c r="T594" s="452"/>
      <c r="U594" s="452"/>
      <c r="V594" s="452"/>
      <c r="W594" s="452"/>
      <c r="X594" s="452"/>
      <c r="Y594" s="452"/>
      <c r="Z594" s="452"/>
      <c r="AA594" s="452"/>
      <c r="AB594" s="452"/>
      <c r="AC594" s="452"/>
      <c r="AD594" s="452"/>
      <c r="AE594" s="2"/>
      <c r="AF594" s="169"/>
      <c r="AH594" s="115" t="b">
        <f t="shared" si="59"/>
        <v>0</v>
      </c>
      <c r="AI594" s="115" t="str">
        <f t="shared" si="60"/>
        <v/>
      </c>
      <c r="AJ594" s="115">
        <f t="shared" si="63"/>
        <v>0</v>
      </c>
      <c r="AK594" s="121" t="b">
        <f t="shared" si="61"/>
        <v>0</v>
      </c>
      <c r="AL594" s="122" t="str">
        <f t="shared" si="62"/>
        <v/>
      </c>
      <c r="AM594" s="121">
        <f t="shared" si="64"/>
        <v>0</v>
      </c>
      <c r="AN594" s="121" t="b">
        <f t="shared" si="65"/>
        <v>0</v>
      </c>
      <c r="AO594" s="121">
        <f t="shared" si="66"/>
        <v>0</v>
      </c>
      <c r="AZ594" s="518">
        <v>17</v>
      </c>
      <c r="BA594" s="518"/>
      <c r="BB594" s="518" t="str">
        <f t="shared" si="67"/>
        <v/>
      </c>
      <c r="BC594" s="518"/>
      <c r="BE594" s="518">
        <f t="shared" si="70"/>
        <v>0</v>
      </c>
      <c r="BF594" s="518"/>
      <c r="BH594" s="518">
        <f t="shared" si="68"/>
        <v>0</v>
      </c>
      <c r="BI594" s="518"/>
      <c r="BK594" s="518">
        <f t="shared" si="69"/>
        <v>0</v>
      </c>
      <c r="BL594" s="518"/>
      <c r="BN594" s="518">
        <f t="shared" si="71"/>
        <v>0</v>
      </c>
      <c r="BO594" s="518"/>
    </row>
    <row r="595" spans="1:67" s="38" customFormat="1" ht="15" customHeight="1">
      <c r="A595" s="18"/>
      <c r="B595" s="51"/>
      <c r="C595" s="48" t="s">
        <v>5018</v>
      </c>
      <c r="D595" s="564"/>
      <c r="E595" s="565"/>
      <c r="F595" s="565"/>
      <c r="G595" s="565"/>
      <c r="H595" s="566"/>
      <c r="I595" s="452"/>
      <c r="J595" s="452"/>
      <c r="K595" s="452"/>
      <c r="L595" s="452"/>
      <c r="M595" s="452"/>
      <c r="N595" s="452"/>
      <c r="O595" s="452"/>
      <c r="P595" s="452"/>
      <c r="Q595" s="452"/>
      <c r="R595" s="452"/>
      <c r="S595" s="452"/>
      <c r="T595" s="452"/>
      <c r="U595" s="452"/>
      <c r="V595" s="452"/>
      <c r="W595" s="452"/>
      <c r="X595" s="452"/>
      <c r="Y595" s="452"/>
      <c r="Z595" s="452"/>
      <c r="AA595" s="452"/>
      <c r="AB595" s="452"/>
      <c r="AC595" s="452"/>
      <c r="AD595" s="452"/>
      <c r="AE595" s="2"/>
      <c r="AF595" s="169"/>
      <c r="AH595" s="115" t="b">
        <f t="shared" si="59"/>
        <v>0</v>
      </c>
      <c r="AI595" s="115" t="str">
        <f t="shared" si="60"/>
        <v/>
      </c>
      <c r="AJ595" s="115">
        <f t="shared" si="63"/>
        <v>0</v>
      </c>
      <c r="AK595" s="121" t="b">
        <f t="shared" si="61"/>
        <v>0</v>
      </c>
      <c r="AL595" s="122" t="str">
        <f t="shared" si="62"/>
        <v/>
      </c>
      <c r="AM595" s="121">
        <f t="shared" si="64"/>
        <v>0</v>
      </c>
      <c r="AN595" s="121" t="b">
        <f t="shared" si="65"/>
        <v>0</v>
      </c>
      <c r="AO595" s="121">
        <f t="shared" si="66"/>
        <v>0</v>
      </c>
      <c r="AZ595" s="518">
        <v>18</v>
      </c>
      <c r="BA595" s="518"/>
      <c r="BB595" s="518" t="str">
        <f t="shared" si="67"/>
        <v/>
      </c>
      <c r="BC595" s="518"/>
      <c r="BE595" s="518">
        <f t="shared" si="70"/>
        <v>0</v>
      </c>
      <c r="BF595" s="518"/>
      <c r="BH595" s="518">
        <f t="shared" si="68"/>
        <v>0</v>
      </c>
      <c r="BI595" s="518"/>
      <c r="BK595" s="518">
        <f t="shared" si="69"/>
        <v>0</v>
      </c>
      <c r="BL595" s="518"/>
      <c r="BN595" s="518">
        <f t="shared" si="71"/>
        <v>0</v>
      </c>
      <c r="BO595" s="518"/>
    </row>
    <row r="596" spans="1:67" s="38" customFormat="1" ht="15" customHeight="1">
      <c r="A596" s="18"/>
      <c r="B596" s="51"/>
      <c r="C596" s="48" t="s">
        <v>5019</v>
      </c>
      <c r="D596" s="564"/>
      <c r="E596" s="565"/>
      <c r="F596" s="565"/>
      <c r="G596" s="565"/>
      <c r="H596" s="566"/>
      <c r="I596" s="452"/>
      <c r="J596" s="452"/>
      <c r="K596" s="452"/>
      <c r="L596" s="452"/>
      <c r="M596" s="452"/>
      <c r="N596" s="452"/>
      <c r="O596" s="452"/>
      <c r="P596" s="452"/>
      <c r="Q596" s="452"/>
      <c r="R596" s="452"/>
      <c r="S596" s="452"/>
      <c r="T596" s="452"/>
      <c r="U596" s="452"/>
      <c r="V596" s="452"/>
      <c r="W596" s="452"/>
      <c r="X596" s="452"/>
      <c r="Y596" s="452"/>
      <c r="Z596" s="452"/>
      <c r="AA596" s="452"/>
      <c r="AB596" s="452"/>
      <c r="AC596" s="452"/>
      <c r="AD596" s="452"/>
      <c r="AE596" s="2"/>
      <c r="AF596" s="169"/>
      <c r="AH596" s="115" t="b">
        <f t="shared" si="59"/>
        <v>0</v>
      </c>
      <c r="AI596" s="115" t="str">
        <f t="shared" si="60"/>
        <v/>
      </c>
      <c r="AJ596" s="115">
        <f t="shared" si="63"/>
        <v>0</v>
      </c>
      <c r="AK596" s="121" t="b">
        <f t="shared" si="61"/>
        <v>0</v>
      </c>
      <c r="AL596" s="122" t="str">
        <f t="shared" si="62"/>
        <v/>
      </c>
      <c r="AM596" s="121">
        <f t="shared" si="64"/>
        <v>0</v>
      </c>
      <c r="AN596" s="121" t="b">
        <f t="shared" si="65"/>
        <v>0</v>
      </c>
      <c r="AO596" s="121">
        <f t="shared" si="66"/>
        <v>0</v>
      </c>
      <c r="AZ596" s="518">
        <v>19</v>
      </c>
      <c r="BA596" s="518"/>
      <c r="BB596" s="518" t="str">
        <f t="shared" si="67"/>
        <v/>
      </c>
      <c r="BC596" s="518"/>
      <c r="BE596" s="518">
        <f t="shared" si="70"/>
        <v>0</v>
      </c>
      <c r="BF596" s="518"/>
      <c r="BH596" s="518">
        <f t="shared" si="68"/>
        <v>0</v>
      </c>
      <c r="BI596" s="518"/>
      <c r="BK596" s="518">
        <f t="shared" si="69"/>
        <v>0</v>
      </c>
      <c r="BL596" s="518"/>
      <c r="BN596" s="518">
        <f t="shared" si="71"/>
        <v>0</v>
      </c>
      <c r="BO596" s="518"/>
    </row>
    <row r="597" spans="1:67" s="38" customFormat="1" ht="15" customHeight="1">
      <c r="A597" s="18"/>
      <c r="B597" s="51"/>
      <c r="C597" s="48" t="s">
        <v>5020</v>
      </c>
      <c r="D597" s="564"/>
      <c r="E597" s="565"/>
      <c r="F597" s="565"/>
      <c r="G597" s="565"/>
      <c r="H597" s="566"/>
      <c r="I597" s="452"/>
      <c r="J597" s="452"/>
      <c r="K597" s="452"/>
      <c r="L597" s="452"/>
      <c r="M597" s="452"/>
      <c r="N597" s="452"/>
      <c r="O597" s="452"/>
      <c r="P597" s="452"/>
      <c r="Q597" s="452"/>
      <c r="R597" s="452"/>
      <c r="S597" s="452"/>
      <c r="T597" s="452"/>
      <c r="U597" s="452"/>
      <c r="V597" s="452"/>
      <c r="W597" s="452"/>
      <c r="X597" s="452"/>
      <c r="Y597" s="452"/>
      <c r="Z597" s="452"/>
      <c r="AA597" s="452"/>
      <c r="AB597" s="452"/>
      <c r="AC597" s="452"/>
      <c r="AD597" s="452"/>
      <c r="AE597" s="2"/>
      <c r="AF597" s="169"/>
      <c r="AH597" s="115" t="b">
        <f t="shared" si="59"/>
        <v>0</v>
      </c>
      <c r="AI597" s="115" t="str">
        <f t="shared" si="60"/>
        <v/>
      </c>
      <c r="AJ597" s="115">
        <f t="shared" si="63"/>
        <v>0</v>
      </c>
      <c r="AK597" s="121" t="b">
        <f t="shared" si="61"/>
        <v>0</v>
      </c>
      <c r="AL597" s="122" t="str">
        <f t="shared" si="62"/>
        <v/>
      </c>
      <c r="AM597" s="121">
        <f t="shared" si="64"/>
        <v>0</v>
      </c>
      <c r="AN597" s="121" t="b">
        <f t="shared" si="65"/>
        <v>0</v>
      </c>
      <c r="AO597" s="121">
        <f t="shared" si="66"/>
        <v>0</v>
      </c>
      <c r="AZ597" s="518">
        <v>20</v>
      </c>
      <c r="BA597" s="518"/>
      <c r="BB597" s="518" t="str">
        <f t="shared" si="67"/>
        <v/>
      </c>
      <c r="BC597" s="518"/>
      <c r="BE597" s="518">
        <f t="shared" si="70"/>
        <v>0</v>
      </c>
      <c r="BF597" s="518"/>
      <c r="BH597" s="518">
        <f t="shared" si="68"/>
        <v>0</v>
      </c>
      <c r="BI597" s="518"/>
      <c r="BK597" s="518">
        <f t="shared" si="69"/>
        <v>0</v>
      </c>
      <c r="BL597" s="518"/>
      <c r="BN597" s="518">
        <f t="shared" si="71"/>
        <v>0</v>
      </c>
      <c r="BO597" s="518"/>
    </row>
    <row r="598" spans="1:67" s="38" customFormat="1" ht="15" customHeight="1">
      <c r="A598" s="18"/>
      <c r="B598" s="51"/>
      <c r="C598" s="48" t="s">
        <v>5021</v>
      </c>
      <c r="D598" s="564"/>
      <c r="E598" s="565"/>
      <c r="F598" s="565"/>
      <c r="G598" s="565"/>
      <c r="H598" s="566"/>
      <c r="I598" s="452"/>
      <c r="J598" s="452"/>
      <c r="K598" s="452"/>
      <c r="L598" s="452"/>
      <c r="M598" s="452"/>
      <c r="N598" s="452"/>
      <c r="O598" s="452"/>
      <c r="P598" s="452"/>
      <c r="Q598" s="452"/>
      <c r="R598" s="452"/>
      <c r="S598" s="452"/>
      <c r="T598" s="452"/>
      <c r="U598" s="452"/>
      <c r="V598" s="452"/>
      <c r="W598" s="452"/>
      <c r="X598" s="452"/>
      <c r="Y598" s="452"/>
      <c r="Z598" s="452"/>
      <c r="AA598" s="452"/>
      <c r="AB598" s="452"/>
      <c r="AC598" s="452"/>
      <c r="AD598" s="452"/>
      <c r="AE598" s="2"/>
      <c r="AF598" s="169"/>
      <c r="AH598" s="115" t="b">
        <f t="shared" si="59"/>
        <v>0</v>
      </c>
      <c r="AI598" s="115" t="str">
        <f t="shared" si="60"/>
        <v/>
      </c>
      <c r="AJ598" s="115">
        <f t="shared" si="63"/>
        <v>0</v>
      </c>
      <c r="AK598" s="121" t="b">
        <f t="shared" si="61"/>
        <v>0</v>
      </c>
      <c r="AL598" s="122" t="str">
        <f t="shared" si="62"/>
        <v/>
      </c>
      <c r="AM598" s="121">
        <f t="shared" si="64"/>
        <v>0</v>
      </c>
      <c r="AN598" s="121" t="b">
        <f t="shared" si="65"/>
        <v>0</v>
      </c>
      <c r="AO598" s="121">
        <f t="shared" si="66"/>
        <v>0</v>
      </c>
      <c r="AZ598" s="518">
        <v>21</v>
      </c>
      <c r="BA598" s="518"/>
      <c r="BB598" s="518" t="str">
        <f t="shared" si="67"/>
        <v/>
      </c>
      <c r="BC598" s="518"/>
      <c r="BE598" s="518">
        <f t="shared" si="70"/>
        <v>0</v>
      </c>
      <c r="BF598" s="518"/>
      <c r="BH598" s="518">
        <f t="shared" si="68"/>
        <v>0</v>
      </c>
      <c r="BI598" s="518"/>
      <c r="BK598" s="518">
        <f t="shared" si="69"/>
        <v>0</v>
      </c>
      <c r="BL598" s="518"/>
      <c r="BN598" s="518">
        <f t="shared" si="71"/>
        <v>0</v>
      </c>
      <c r="BO598" s="518"/>
    </row>
    <row r="599" spans="1:67" s="38" customFormat="1" ht="15" customHeight="1">
      <c r="A599" s="18"/>
      <c r="B599" s="51"/>
      <c r="C599" s="48" t="s">
        <v>5022</v>
      </c>
      <c r="D599" s="564"/>
      <c r="E599" s="565"/>
      <c r="F599" s="565"/>
      <c r="G599" s="565"/>
      <c r="H599" s="566"/>
      <c r="I599" s="452"/>
      <c r="J599" s="452"/>
      <c r="K599" s="452"/>
      <c r="L599" s="452"/>
      <c r="M599" s="452"/>
      <c r="N599" s="452"/>
      <c r="O599" s="452"/>
      <c r="P599" s="452"/>
      <c r="Q599" s="452"/>
      <c r="R599" s="452"/>
      <c r="S599" s="452"/>
      <c r="T599" s="452"/>
      <c r="U599" s="452"/>
      <c r="V599" s="452"/>
      <c r="W599" s="452"/>
      <c r="X599" s="452"/>
      <c r="Y599" s="452"/>
      <c r="Z599" s="452"/>
      <c r="AA599" s="452"/>
      <c r="AB599" s="452"/>
      <c r="AC599" s="452"/>
      <c r="AD599" s="452"/>
      <c r="AE599" s="2"/>
      <c r="AF599" s="169"/>
      <c r="AH599" s="115" t="b">
        <f t="shared" si="59"/>
        <v>0</v>
      </c>
      <c r="AI599" s="115" t="str">
        <f t="shared" si="60"/>
        <v/>
      </c>
      <c r="AJ599" s="115">
        <f t="shared" si="63"/>
        <v>0</v>
      </c>
      <c r="AK599" s="121" t="b">
        <f t="shared" si="61"/>
        <v>0</v>
      </c>
      <c r="AL599" s="122" t="str">
        <f t="shared" si="62"/>
        <v/>
      </c>
      <c r="AM599" s="121">
        <f t="shared" si="64"/>
        <v>0</v>
      </c>
      <c r="AN599" s="121" t="b">
        <f t="shared" si="65"/>
        <v>0</v>
      </c>
      <c r="AO599" s="121">
        <f t="shared" si="66"/>
        <v>0</v>
      </c>
      <c r="AZ599" s="518">
        <v>22</v>
      </c>
      <c r="BA599" s="518"/>
      <c r="BB599" s="518" t="str">
        <f t="shared" si="67"/>
        <v/>
      </c>
      <c r="BC599" s="518"/>
      <c r="BE599" s="518">
        <f t="shared" si="70"/>
        <v>0</v>
      </c>
      <c r="BF599" s="518"/>
      <c r="BH599" s="518">
        <f t="shared" si="68"/>
        <v>0</v>
      </c>
      <c r="BI599" s="518"/>
      <c r="BK599" s="518">
        <f t="shared" si="69"/>
        <v>0</v>
      </c>
      <c r="BL599" s="518"/>
      <c r="BN599" s="518">
        <f t="shared" si="71"/>
        <v>0</v>
      </c>
      <c r="BO599" s="518"/>
    </row>
    <row r="600" spans="1:67" s="38" customFormat="1" ht="15" customHeight="1">
      <c r="A600" s="18"/>
      <c r="B600" s="51"/>
      <c r="C600" s="48" t="s">
        <v>5023</v>
      </c>
      <c r="D600" s="564"/>
      <c r="E600" s="565"/>
      <c r="F600" s="565"/>
      <c r="G600" s="565"/>
      <c r="H600" s="566"/>
      <c r="I600" s="452"/>
      <c r="J600" s="452"/>
      <c r="K600" s="452"/>
      <c r="L600" s="452"/>
      <c r="M600" s="452"/>
      <c r="N600" s="452"/>
      <c r="O600" s="452"/>
      <c r="P600" s="452"/>
      <c r="Q600" s="452"/>
      <c r="R600" s="452"/>
      <c r="S600" s="452"/>
      <c r="T600" s="452"/>
      <c r="U600" s="452"/>
      <c r="V600" s="452"/>
      <c r="W600" s="452"/>
      <c r="X600" s="452"/>
      <c r="Y600" s="452"/>
      <c r="Z600" s="452"/>
      <c r="AA600" s="452"/>
      <c r="AB600" s="452"/>
      <c r="AC600" s="452"/>
      <c r="AD600" s="452"/>
      <c r="AE600" s="2"/>
      <c r="AF600" s="169"/>
      <c r="AH600" s="115" t="b">
        <f t="shared" si="59"/>
        <v>0</v>
      </c>
      <c r="AI600" s="115" t="str">
        <f t="shared" si="60"/>
        <v/>
      </c>
      <c r="AJ600" s="115">
        <f t="shared" si="63"/>
        <v>0</v>
      </c>
      <c r="AK600" s="121" t="b">
        <f t="shared" si="61"/>
        <v>0</v>
      </c>
      <c r="AL600" s="122" t="str">
        <f t="shared" si="62"/>
        <v/>
      </c>
      <c r="AM600" s="121">
        <f t="shared" si="64"/>
        <v>0</v>
      </c>
      <c r="AN600" s="121" t="b">
        <f t="shared" si="65"/>
        <v>0</v>
      </c>
      <c r="AO600" s="121">
        <f t="shared" si="66"/>
        <v>0</v>
      </c>
      <c r="AZ600" s="518">
        <v>23</v>
      </c>
      <c r="BA600" s="518"/>
      <c r="BB600" s="518" t="str">
        <f t="shared" si="67"/>
        <v/>
      </c>
      <c r="BC600" s="518"/>
      <c r="BE600" s="518">
        <f t="shared" si="70"/>
        <v>0</v>
      </c>
      <c r="BF600" s="518"/>
      <c r="BH600" s="518">
        <f t="shared" si="68"/>
        <v>0</v>
      </c>
      <c r="BI600" s="518"/>
      <c r="BK600" s="518">
        <f t="shared" si="69"/>
        <v>0</v>
      </c>
      <c r="BL600" s="518"/>
      <c r="BN600" s="518">
        <f t="shared" si="71"/>
        <v>0</v>
      </c>
      <c r="BO600" s="518"/>
    </row>
    <row r="601" spans="1:67" s="38" customFormat="1" ht="15" customHeight="1">
      <c r="A601" s="18"/>
      <c r="B601" s="51"/>
      <c r="C601" s="48" t="s">
        <v>5024</v>
      </c>
      <c r="D601" s="564"/>
      <c r="E601" s="565"/>
      <c r="F601" s="565"/>
      <c r="G601" s="565"/>
      <c r="H601" s="566"/>
      <c r="I601" s="452"/>
      <c r="J601" s="452"/>
      <c r="K601" s="452"/>
      <c r="L601" s="452"/>
      <c r="M601" s="452"/>
      <c r="N601" s="452"/>
      <c r="O601" s="452"/>
      <c r="P601" s="452"/>
      <c r="Q601" s="452"/>
      <c r="R601" s="452"/>
      <c r="S601" s="452"/>
      <c r="T601" s="452"/>
      <c r="U601" s="452"/>
      <c r="V601" s="452"/>
      <c r="W601" s="452"/>
      <c r="X601" s="452"/>
      <c r="Y601" s="452"/>
      <c r="Z601" s="452"/>
      <c r="AA601" s="452"/>
      <c r="AB601" s="452"/>
      <c r="AC601" s="452"/>
      <c r="AD601" s="452"/>
      <c r="AE601" s="2"/>
      <c r="AF601" s="169"/>
      <c r="AH601" s="115" t="b">
        <f t="shared" si="59"/>
        <v>0</v>
      </c>
      <c r="AI601" s="115" t="str">
        <f t="shared" si="60"/>
        <v/>
      </c>
      <c r="AJ601" s="115">
        <f t="shared" si="63"/>
        <v>0</v>
      </c>
      <c r="AK601" s="121" t="b">
        <f t="shared" si="61"/>
        <v>0</v>
      </c>
      <c r="AL601" s="122" t="str">
        <f t="shared" si="62"/>
        <v/>
      </c>
      <c r="AM601" s="121">
        <f t="shared" si="64"/>
        <v>0</v>
      </c>
      <c r="AN601" s="121" t="b">
        <f t="shared" si="65"/>
        <v>0</v>
      </c>
      <c r="AO601" s="121">
        <f t="shared" si="66"/>
        <v>0</v>
      </c>
      <c r="AZ601" s="518">
        <v>24</v>
      </c>
      <c r="BA601" s="518"/>
      <c r="BB601" s="518" t="str">
        <f t="shared" si="67"/>
        <v/>
      </c>
      <c r="BC601" s="518"/>
      <c r="BE601" s="518">
        <f t="shared" si="70"/>
        <v>0</v>
      </c>
      <c r="BF601" s="518"/>
      <c r="BH601" s="518">
        <f t="shared" si="68"/>
        <v>0</v>
      </c>
      <c r="BI601" s="518"/>
      <c r="BK601" s="518">
        <f t="shared" si="69"/>
        <v>0</v>
      </c>
      <c r="BL601" s="518"/>
      <c r="BN601" s="518">
        <f t="shared" si="71"/>
        <v>0</v>
      </c>
      <c r="BO601" s="518"/>
    </row>
    <row r="602" spans="1:67" s="38" customFormat="1" ht="15" customHeight="1">
      <c r="A602" s="18"/>
      <c r="B602" s="51"/>
      <c r="C602" s="48" t="s">
        <v>5025</v>
      </c>
      <c r="D602" s="564"/>
      <c r="E602" s="565"/>
      <c r="F602" s="565"/>
      <c r="G602" s="565"/>
      <c r="H602" s="566"/>
      <c r="I602" s="452"/>
      <c r="J602" s="452"/>
      <c r="K602" s="452"/>
      <c r="L602" s="452"/>
      <c r="M602" s="452"/>
      <c r="N602" s="452"/>
      <c r="O602" s="452"/>
      <c r="P602" s="452"/>
      <c r="Q602" s="452"/>
      <c r="R602" s="452"/>
      <c r="S602" s="452"/>
      <c r="T602" s="452"/>
      <c r="U602" s="452"/>
      <c r="V602" s="452"/>
      <c r="W602" s="452"/>
      <c r="X602" s="452"/>
      <c r="Y602" s="452"/>
      <c r="Z602" s="452"/>
      <c r="AA602" s="452"/>
      <c r="AB602" s="452"/>
      <c r="AC602" s="452"/>
      <c r="AD602" s="452"/>
      <c r="AE602" s="2"/>
      <c r="AF602" s="169"/>
      <c r="AH602" s="115" t="b">
        <f t="shared" si="59"/>
        <v>0</v>
      </c>
      <c r="AI602" s="115" t="str">
        <f t="shared" si="60"/>
        <v/>
      </c>
      <c r="AJ602" s="115">
        <f t="shared" si="63"/>
        <v>0</v>
      </c>
      <c r="AK602" s="121" t="b">
        <f t="shared" si="61"/>
        <v>0</v>
      </c>
      <c r="AL602" s="122" t="str">
        <f t="shared" si="62"/>
        <v/>
      </c>
      <c r="AM602" s="121">
        <f t="shared" si="64"/>
        <v>0</v>
      </c>
      <c r="AN602" s="121" t="b">
        <f t="shared" si="65"/>
        <v>0</v>
      </c>
      <c r="AO602" s="121">
        <f t="shared" si="66"/>
        <v>0</v>
      </c>
      <c r="AZ602" s="518">
        <v>25</v>
      </c>
      <c r="BA602" s="518"/>
      <c r="BB602" s="518" t="str">
        <f t="shared" si="67"/>
        <v/>
      </c>
      <c r="BC602" s="518"/>
      <c r="BE602" s="518">
        <f t="shared" si="70"/>
        <v>0</v>
      </c>
      <c r="BF602" s="518"/>
      <c r="BH602" s="518">
        <f t="shared" si="68"/>
        <v>0</v>
      </c>
      <c r="BI602" s="518"/>
      <c r="BK602" s="518">
        <f t="shared" si="69"/>
        <v>0</v>
      </c>
      <c r="BL602" s="518"/>
      <c r="BN602" s="518">
        <f t="shared" si="71"/>
        <v>0</v>
      </c>
      <c r="BO602" s="518"/>
    </row>
    <row r="603" spans="1:67" s="38" customFormat="1" ht="15" customHeight="1">
      <c r="A603" s="18"/>
      <c r="B603" s="51"/>
      <c r="C603" s="48" t="s">
        <v>5026</v>
      </c>
      <c r="D603" s="564"/>
      <c r="E603" s="565"/>
      <c r="F603" s="565"/>
      <c r="G603" s="565"/>
      <c r="H603" s="566"/>
      <c r="I603" s="452"/>
      <c r="J603" s="452"/>
      <c r="K603" s="452"/>
      <c r="L603" s="452"/>
      <c r="M603" s="452"/>
      <c r="N603" s="452"/>
      <c r="O603" s="452"/>
      <c r="P603" s="452"/>
      <c r="Q603" s="452"/>
      <c r="R603" s="452"/>
      <c r="S603" s="452"/>
      <c r="T603" s="452"/>
      <c r="U603" s="452"/>
      <c r="V603" s="452"/>
      <c r="W603" s="452"/>
      <c r="X603" s="452"/>
      <c r="Y603" s="452"/>
      <c r="Z603" s="452"/>
      <c r="AA603" s="452"/>
      <c r="AB603" s="452"/>
      <c r="AC603" s="452"/>
      <c r="AD603" s="452"/>
      <c r="AE603" s="2"/>
      <c r="AF603" s="169"/>
      <c r="AH603" s="115" t="b">
        <f t="shared" si="59"/>
        <v>0</v>
      </c>
      <c r="AI603" s="115" t="str">
        <f t="shared" si="60"/>
        <v/>
      </c>
      <c r="AJ603" s="115">
        <f t="shared" si="63"/>
        <v>0</v>
      </c>
      <c r="AK603" s="121" t="b">
        <f t="shared" si="61"/>
        <v>0</v>
      </c>
      <c r="AL603" s="122" t="str">
        <f t="shared" si="62"/>
        <v/>
      </c>
      <c r="AM603" s="121">
        <f t="shared" si="64"/>
        <v>0</v>
      </c>
      <c r="AN603" s="121" t="b">
        <f t="shared" si="65"/>
        <v>0</v>
      </c>
      <c r="AO603" s="121">
        <f t="shared" si="66"/>
        <v>0</v>
      </c>
      <c r="AZ603" s="518">
        <v>26</v>
      </c>
      <c r="BA603" s="518"/>
      <c r="BB603" s="518" t="str">
        <f t="shared" si="67"/>
        <v/>
      </c>
      <c r="BC603" s="518"/>
      <c r="BE603" s="518">
        <f t="shared" si="70"/>
        <v>0</v>
      </c>
      <c r="BF603" s="518"/>
      <c r="BH603" s="518">
        <f t="shared" si="68"/>
        <v>0</v>
      </c>
      <c r="BI603" s="518"/>
      <c r="BK603" s="518">
        <f t="shared" si="69"/>
        <v>0</v>
      </c>
      <c r="BL603" s="518"/>
      <c r="BN603" s="518">
        <f t="shared" si="71"/>
        <v>0</v>
      </c>
      <c r="BO603" s="518"/>
    </row>
    <row r="604" spans="1:67" s="38" customFormat="1" ht="15" customHeight="1">
      <c r="A604" s="18"/>
      <c r="B604" s="51"/>
      <c r="C604" s="48" t="s">
        <v>5027</v>
      </c>
      <c r="D604" s="564"/>
      <c r="E604" s="565"/>
      <c r="F604" s="565"/>
      <c r="G604" s="565"/>
      <c r="H604" s="566"/>
      <c r="I604" s="452"/>
      <c r="J604" s="452"/>
      <c r="K604" s="452"/>
      <c r="L604" s="452"/>
      <c r="M604" s="452"/>
      <c r="N604" s="452"/>
      <c r="O604" s="452"/>
      <c r="P604" s="452"/>
      <c r="Q604" s="452"/>
      <c r="R604" s="452"/>
      <c r="S604" s="452"/>
      <c r="T604" s="452"/>
      <c r="U604" s="452"/>
      <c r="V604" s="452"/>
      <c r="W604" s="452"/>
      <c r="X604" s="452"/>
      <c r="Y604" s="452"/>
      <c r="Z604" s="452"/>
      <c r="AA604" s="452"/>
      <c r="AB604" s="452"/>
      <c r="AC604" s="452"/>
      <c r="AD604" s="452"/>
      <c r="AE604" s="2"/>
      <c r="AF604" s="169"/>
      <c r="AH604" s="115" t="b">
        <f t="shared" si="59"/>
        <v>0</v>
      </c>
      <c r="AI604" s="115" t="str">
        <f t="shared" si="60"/>
        <v/>
      </c>
      <c r="AJ604" s="115">
        <f t="shared" si="63"/>
        <v>0</v>
      </c>
      <c r="AK604" s="121" t="b">
        <f t="shared" si="61"/>
        <v>0</v>
      </c>
      <c r="AL604" s="122" t="str">
        <f t="shared" si="62"/>
        <v/>
      </c>
      <c r="AM604" s="121">
        <f t="shared" si="64"/>
        <v>0</v>
      </c>
      <c r="AN604" s="121" t="b">
        <f t="shared" si="65"/>
        <v>0</v>
      </c>
      <c r="AO604" s="121">
        <f t="shared" si="66"/>
        <v>0</v>
      </c>
      <c r="AZ604" s="518">
        <v>27</v>
      </c>
      <c r="BA604" s="518"/>
      <c r="BB604" s="518" t="str">
        <f t="shared" si="67"/>
        <v/>
      </c>
      <c r="BC604" s="518"/>
      <c r="BE604" s="518">
        <f t="shared" si="70"/>
        <v>0</v>
      </c>
      <c r="BF604" s="518"/>
      <c r="BH604" s="518">
        <f t="shared" si="68"/>
        <v>0</v>
      </c>
      <c r="BI604" s="518"/>
      <c r="BK604" s="518">
        <f t="shared" si="69"/>
        <v>0</v>
      </c>
      <c r="BL604" s="518"/>
      <c r="BN604" s="518">
        <f t="shared" si="71"/>
        <v>0</v>
      </c>
      <c r="BO604" s="518"/>
    </row>
    <row r="605" spans="1:67" s="38" customFormat="1" ht="15" customHeight="1">
      <c r="A605" s="18"/>
      <c r="B605" s="51"/>
      <c r="C605" s="48" t="s">
        <v>5028</v>
      </c>
      <c r="D605" s="564"/>
      <c r="E605" s="565"/>
      <c r="F605" s="565"/>
      <c r="G605" s="565"/>
      <c r="H605" s="566"/>
      <c r="I605" s="452"/>
      <c r="J605" s="452"/>
      <c r="K605" s="452"/>
      <c r="L605" s="452"/>
      <c r="M605" s="452"/>
      <c r="N605" s="452"/>
      <c r="O605" s="452"/>
      <c r="P605" s="452"/>
      <c r="Q605" s="452"/>
      <c r="R605" s="452"/>
      <c r="S605" s="452"/>
      <c r="T605" s="452"/>
      <c r="U605" s="452"/>
      <c r="V605" s="452"/>
      <c r="W605" s="452"/>
      <c r="X605" s="452"/>
      <c r="Y605" s="452"/>
      <c r="Z605" s="452"/>
      <c r="AA605" s="452"/>
      <c r="AB605" s="452"/>
      <c r="AC605" s="452"/>
      <c r="AD605" s="452"/>
      <c r="AE605" s="2"/>
      <c r="AF605" s="169"/>
      <c r="AH605" s="115" t="b">
        <f t="shared" si="59"/>
        <v>0</v>
      </c>
      <c r="AI605" s="115" t="str">
        <f t="shared" si="60"/>
        <v/>
      </c>
      <c r="AJ605" s="115">
        <f t="shared" si="63"/>
        <v>0</v>
      </c>
      <c r="AK605" s="121" t="b">
        <f t="shared" si="61"/>
        <v>0</v>
      </c>
      <c r="AL605" s="122" t="str">
        <f t="shared" si="62"/>
        <v/>
      </c>
      <c r="AM605" s="121">
        <f t="shared" si="64"/>
        <v>0</v>
      </c>
      <c r="AN605" s="121" t="b">
        <f t="shared" si="65"/>
        <v>0</v>
      </c>
      <c r="AO605" s="121">
        <f t="shared" si="66"/>
        <v>0</v>
      </c>
      <c r="AZ605" s="518">
        <v>28</v>
      </c>
      <c r="BA605" s="518"/>
      <c r="BB605" s="518" t="str">
        <f t="shared" si="67"/>
        <v/>
      </c>
      <c r="BC605" s="518"/>
      <c r="BE605" s="518">
        <f t="shared" si="70"/>
        <v>0</v>
      </c>
      <c r="BF605" s="518"/>
      <c r="BH605" s="518">
        <f t="shared" si="68"/>
        <v>0</v>
      </c>
      <c r="BI605" s="518"/>
      <c r="BK605" s="518">
        <f t="shared" si="69"/>
        <v>0</v>
      </c>
      <c r="BL605" s="518"/>
      <c r="BN605" s="518">
        <f t="shared" si="71"/>
        <v>0</v>
      </c>
      <c r="BO605" s="518"/>
    </row>
    <row r="606" spans="1:67" s="38" customFormat="1" ht="15" customHeight="1">
      <c r="A606" s="18"/>
      <c r="B606" s="51"/>
      <c r="C606" s="48" t="s">
        <v>5029</v>
      </c>
      <c r="D606" s="564"/>
      <c r="E606" s="565"/>
      <c r="F606" s="565"/>
      <c r="G606" s="565"/>
      <c r="H606" s="566"/>
      <c r="I606" s="452"/>
      <c r="J606" s="452"/>
      <c r="K606" s="452"/>
      <c r="L606" s="452"/>
      <c r="M606" s="452"/>
      <c r="N606" s="452"/>
      <c r="O606" s="452"/>
      <c r="P606" s="452"/>
      <c r="Q606" s="452"/>
      <c r="R606" s="452"/>
      <c r="S606" s="452"/>
      <c r="T606" s="452"/>
      <c r="U606" s="452"/>
      <c r="V606" s="452"/>
      <c r="W606" s="452"/>
      <c r="X606" s="452"/>
      <c r="Y606" s="452"/>
      <c r="Z606" s="452"/>
      <c r="AA606" s="452"/>
      <c r="AB606" s="452"/>
      <c r="AC606" s="452"/>
      <c r="AD606" s="452"/>
      <c r="AE606" s="2"/>
      <c r="AF606" s="169"/>
      <c r="AH606" s="115" t="b">
        <f t="shared" si="59"/>
        <v>0</v>
      </c>
      <c r="AI606" s="115" t="str">
        <f t="shared" si="60"/>
        <v/>
      </c>
      <c r="AJ606" s="115">
        <f t="shared" si="63"/>
        <v>0</v>
      </c>
      <c r="AK606" s="121" t="b">
        <f t="shared" si="61"/>
        <v>0</v>
      </c>
      <c r="AL606" s="122" t="str">
        <f t="shared" si="62"/>
        <v/>
      </c>
      <c r="AM606" s="121">
        <f t="shared" si="64"/>
        <v>0</v>
      </c>
      <c r="AN606" s="121" t="b">
        <f t="shared" si="65"/>
        <v>0</v>
      </c>
      <c r="AO606" s="121">
        <f t="shared" si="66"/>
        <v>0</v>
      </c>
      <c r="AZ606" s="518">
        <v>29</v>
      </c>
      <c r="BA606" s="518"/>
      <c r="BB606" s="518" t="str">
        <f t="shared" si="67"/>
        <v/>
      </c>
      <c r="BC606" s="518"/>
      <c r="BE606" s="518">
        <f t="shared" si="70"/>
        <v>0</v>
      </c>
      <c r="BF606" s="518"/>
      <c r="BH606" s="518">
        <f t="shared" si="68"/>
        <v>0</v>
      </c>
      <c r="BI606" s="518"/>
      <c r="BK606" s="518">
        <f t="shared" si="69"/>
        <v>0</v>
      </c>
      <c r="BL606" s="518"/>
      <c r="BN606" s="518">
        <f t="shared" si="71"/>
        <v>0</v>
      </c>
      <c r="BO606" s="518"/>
    </row>
    <row r="607" spans="1:67" s="38" customFormat="1" ht="15" customHeight="1">
      <c r="A607" s="18"/>
      <c r="B607" s="51"/>
      <c r="C607" s="48" t="s">
        <v>5030</v>
      </c>
      <c r="D607" s="564"/>
      <c r="E607" s="565"/>
      <c r="F607" s="565"/>
      <c r="G607" s="565"/>
      <c r="H607" s="566"/>
      <c r="I607" s="452"/>
      <c r="J607" s="452"/>
      <c r="K607" s="452"/>
      <c r="L607" s="452"/>
      <c r="M607" s="452"/>
      <c r="N607" s="452"/>
      <c r="O607" s="452"/>
      <c r="P607" s="452"/>
      <c r="Q607" s="452"/>
      <c r="R607" s="452"/>
      <c r="S607" s="452"/>
      <c r="T607" s="452"/>
      <c r="U607" s="452"/>
      <c r="V607" s="452"/>
      <c r="W607" s="452"/>
      <c r="X607" s="452"/>
      <c r="Y607" s="452"/>
      <c r="Z607" s="452"/>
      <c r="AA607" s="452"/>
      <c r="AB607" s="452"/>
      <c r="AC607" s="452"/>
      <c r="AD607" s="452"/>
      <c r="AE607" s="2"/>
      <c r="AF607" s="169"/>
      <c r="AH607" s="115" t="b">
        <f t="shared" si="59"/>
        <v>0</v>
      </c>
      <c r="AI607" s="115" t="str">
        <f t="shared" si="60"/>
        <v/>
      </c>
      <c r="AJ607" s="115">
        <f t="shared" si="63"/>
        <v>0</v>
      </c>
      <c r="AK607" s="121" t="b">
        <f t="shared" si="61"/>
        <v>0</v>
      </c>
      <c r="AL607" s="122" t="str">
        <f t="shared" si="62"/>
        <v/>
      </c>
      <c r="AM607" s="121">
        <f t="shared" si="64"/>
        <v>0</v>
      </c>
      <c r="AN607" s="121" t="b">
        <f t="shared" si="65"/>
        <v>0</v>
      </c>
      <c r="AO607" s="121">
        <f t="shared" si="66"/>
        <v>0</v>
      </c>
      <c r="AZ607" s="518">
        <v>30</v>
      </c>
      <c r="BA607" s="518"/>
      <c r="BE607" s="518">
        <f t="shared" si="70"/>
        <v>0</v>
      </c>
      <c r="BF607" s="518"/>
      <c r="BH607" s="518">
        <f t="shared" si="68"/>
        <v>0</v>
      </c>
      <c r="BI607" s="518"/>
      <c r="BK607" s="518">
        <f t="shared" si="69"/>
        <v>0</v>
      </c>
      <c r="BL607" s="518"/>
      <c r="BN607" s="518">
        <f t="shared" si="71"/>
        <v>0</v>
      </c>
      <c r="BO607" s="518"/>
    </row>
    <row r="608" spans="1:67" s="38" customFormat="1" ht="15" customHeight="1">
      <c r="A608" s="18"/>
      <c r="B608" s="51"/>
      <c r="C608" s="48" t="s">
        <v>5031</v>
      </c>
      <c r="D608" s="564"/>
      <c r="E608" s="565"/>
      <c r="F608" s="565"/>
      <c r="G608" s="565"/>
      <c r="H608" s="566"/>
      <c r="I608" s="452"/>
      <c r="J608" s="452"/>
      <c r="K608" s="452"/>
      <c r="L608" s="452"/>
      <c r="M608" s="452"/>
      <c r="N608" s="452"/>
      <c r="O608" s="452"/>
      <c r="P608" s="452"/>
      <c r="Q608" s="452"/>
      <c r="R608" s="452"/>
      <c r="S608" s="452"/>
      <c r="T608" s="452"/>
      <c r="U608" s="452"/>
      <c r="V608" s="452"/>
      <c r="W608" s="452"/>
      <c r="X608" s="452"/>
      <c r="Y608" s="452"/>
      <c r="Z608" s="452"/>
      <c r="AA608" s="452"/>
      <c r="AB608" s="452"/>
      <c r="AC608" s="452"/>
      <c r="AD608" s="452"/>
      <c r="AE608" s="2"/>
      <c r="AF608" s="169"/>
      <c r="AH608" s="115" t="b">
        <f t="shared" si="59"/>
        <v>0</v>
      </c>
      <c r="AI608" s="115" t="str">
        <f t="shared" si="60"/>
        <v/>
      </c>
      <c r="AJ608" s="115">
        <f t="shared" si="63"/>
        <v>0</v>
      </c>
      <c r="AK608" s="121" t="b">
        <f t="shared" si="61"/>
        <v>0</v>
      </c>
      <c r="AL608" s="122" t="str">
        <f t="shared" si="62"/>
        <v/>
      </c>
      <c r="AM608" s="121">
        <f t="shared" si="64"/>
        <v>0</v>
      </c>
      <c r="AN608" s="121" t="b">
        <f t="shared" si="65"/>
        <v>0</v>
      </c>
      <c r="AO608" s="121">
        <f t="shared" si="66"/>
        <v>0</v>
      </c>
      <c r="BE608" s="518">
        <f t="shared" si="70"/>
        <v>0</v>
      </c>
      <c r="BF608" s="518"/>
      <c r="BH608" s="518">
        <f t="shared" si="68"/>
        <v>0</v>
      </c>
      <c r="BI608" s="518"/>
      <c r="BK608" s="518">
        <f t="shared" si="69"/>
        <v>0</v>
      </c>
      <c r="BL608" s="518"/>
      <c r="BN608" s="518">
        <f t="shared" si="71"/>
        <v>0</v>
      </c>
      <c r="BO608" s="518"/>
    </row>
    <row r="609" spans="1:67" s="38" customFormat="1" ht="15" customHeight="1">
      <c r="A609" s="18"/>
      <c r="B609" s="51"/>
      <c r="C609" s="48" t="s">
        <v>5032</v>
      </c>
      <c r="D609" s="564"/>
      <c r="E609" s="565"/>
      <c r="F609" s="565"/>
      <c r="G609" s="565"/>
      <c r="H609" s="566"/>
      <c r="I609" s="452"/>
      <c r="J609" s="452"/>
      <c r="K609" s="452"/>
      <c r="L609" s="452"/>
      <c r="M609" s="452"/>
      <c r="N609" s="452"/>
      <c r="O609" s="452"/>
      <c r="P609" s="452"/>
      <c r="Q609" s="452"/>
      <c r="R609" s="452"/>
      <c r="S609" s="452"/>
      <c r="T609" s="452"/>
      <c r="U609" s="452"/>
      <c r="V609" s="452"/>
      <c r="W609" s="452"/>
      <c r="X609" s="452"/>
      <c r="Y609" s="452"/>
      <c r="Z609" s="452"/>
      <c r="AA609" s="452"/>
      <c r="AB609" s="452"/>
      <c r="AC609" s="452"/>
      <c r="AD609" s="452"/>
      <c r="AE609" s="2"/>
      <c r="AF609" s="169"/>
      <c r="AH609" s="115" t="b">
        <f t="shared" si="59"/>
        <v>0</v>
      </c>
      <c r="AI609" s="115" t="str">
        <f t="shared" si="60"/>
        <v/>
      </c>
      <c r="AJ609" s="115">
        <f t="shared" si="63"/>
        <v>0</v>
      </c>
      <c r="AK609" s="121" t="b">
        <f t="shared" si="61"/>
        <v>0</v>
      </c>
      <c r="AL609" s="122" t="str">
        <f t="shared" si="62"/>
        <v/>
      </c>
      <c r="AM609" s="121">
        <f t="shared" si="64"/>
        <v>0</v>
      </c>
      <c r="AN609" s="121" t="b">
        <f t="shared" si="65"/>
        <v>0</v>
      </c>
      <c r="AO609" s="121">
        <f t="shared" si="66"/>
        <v>0</v>
      </c>
      <c r="BE609" s="518">
        <f t="shared" si="70"/>
        <v>0</v>
      </c>
      <c r="BF609" s="518"/>
      <c r="BH609" s="518">
        <f t="shared" si="68"/>
        <v>0</v>
      </c>
      <c r="BI609" s="518"/>
      <c r="BK609" s="518">
        <f t="shared" si="69"/>
        <v>0</v>
      </c>
      <c r="BL609" s="518"/>
      <c r="BN609" s="518">
        <f t="shared" si="71"/>
        <v>0</v>
      </c>
      <c r="BO609" s="518"/>
    </row>
    <row r="610" spans="1:67" s="38" customFormat="1" ht="15" customHeight="1">
      <c r="A610" s="18"/>
      <c r="B610" s="51"/>
      <c r="C610" s="48" t="s">
        <v>5033</v>
      </c>
      <c r="D610" s="564"/>
      <c r="E610" s="565"/>
      <c r="F610" s="565"/>
      <c r="G610" s="565"/>
      <c r="H610" s="566"/>
      <c r="I610" s="452"/>
      <c r="J610" s="452"/>
      <c r="K610" s="452"/>
      <c r="L610" s="452"/>
      <c r="M610" s="452"/>
      <c r="N610" s="452"/>
      <c r="O610" s="452"/>
      <c r="P610" s="452"/>
      <c r="Q610" s="452"/>
      <c r="R610" s="452"/>
      <c r="S610" s="452"/>
      <c r="T610" s="452"/>
      <c r="U610" s="452"/>
      <c r="V610" s="452"/>
      <c r="W610" s="452"/>
      <c r="X610" s="452"/>
      <c r="Y610" s="452"/>
      <c r="Z610" s="452"/>
      <c r="AA610" s="452"/>
      <c r="AB610" s="452"/>
      <c r="AC610" s="452"/>
      <c r="AD610" s="452"/>
      <c r="AE610" s="2"/>
      <c r="AF610" s="169"/>
      <c r="AH610" s="115" t="b">
        <f t="shared" ref="AH610:AH641" si="72">NOT(EXACT(D610,UPPER(D610)))</f>
        <v>0</v>
      </c>
      <c r="AI610" s="115" t="str">
        <f t="shared" ref="AI610:AI641" si="73">SUBSTITUTE( SUBSTITUTE( SUBSTITUTE( SUBSTITUTE( SUBSTITUTE( SUBSTITUTE( SUBSTITUTE( SUBSTITUTE( SUBSTITUTE( SUBSTITUTE(D610, "á", "a"), "é", "e"), "í", "i"), "ó", "o"), "ú", "u"), "Á", "A"), "É", "E"), "Í", "I"), "Ó", "O"), "Ú", "U")</f>
        <v/>
      </c>
      <c r="AJ610" s="115">
        <f t="shared" si="63"/>
        <v>0</v>
      </c>
      <c r="AK610" s="121" t="b">
        <f t="shared" ref="AK610:AK641" si="74">NOT(EXACT(D610,AI610))</f>
        <v>0</v>
      </c>
      <c r="AL610" s="122" t="str">
        <f t="shared" ref="AL610:AL641" si="75">SUBSTITUTE((SUBSTITUTE(SUBSTITUTE(SUBSTITUTE(D610,".",""),",",""),"(","")),")","")</f>
        <v/>
      </c>
      <c r="AM610" s="121">
        <f t="shared" si="64"/>
        <v>0</v>
      </c>
      <c r="AN610" s="121" t="b">
        <f t="shared" ref="AN610:AN641" si="76">NOT(EXACT(D610,AL610))</f>
        <v>0</v>
      </c>
      <c r="AO610" s="121">
        <f t="shared" si="66"/>
        <v>0</v>
      </c>
      <c r="BE610" s="518">
        <f t="shared" si="70"/>
        <v>0</v>
      </c>
      <c r="BF610" s="518"/>
      <c r="BH610" s="518">
        <f t="shared" si="68"/>
        <v>0</v>
      </c>
      <c r="BI610" s="518"/>
      <c r="BK610" s="518">
        <f t="shared" si="69"/>
        <v>0</v>
      </c>
      <c r="BL610" s="518"/>
      <c r="BN610" s="518">
        <f t="shared" si="71"/>
        <v>0</v>
      </c>
      <c r="BO610" s="518"/>
    </row>
    <row r="611" spans="1:67" s="38" customFormat="1" ht="15" customHeight="1">
      <c r="A611" s="18"/>
      <c r="B611" s="51"/>
      <c r="C611" s="48" t="s">
        <v>5034</v>
      </c>
      <c r="D611" s="564"/>
      <c r="E611" s="565"/>
      <c r="F611" s="565"/>
      <c r="G611" s="565"/>
      <c r="H611" s="566"/>
      <c r="I611" s="452"/>
      <c r="J611" s="452"/>
      <c r="K611" s="452"/>
      <c r="L611" s="452"/>
      <c r="M611" s="452"/>
      <c r="N611" s="452"/>
      <c r="O611" s="452"/>
      <c r="P611" s="452"/>
      <c r="Q611" s="452"/>
      <c r="R611" s="452"/>
      <c r="S611" s="452"/>
      <c r="T611" s="452"/>
      <c r="U611" s="452"/>
      <c r="V611" s="452"/>
      <c r="W611" s="452"/>
      <c r="X611" s="452"/>
      <c r="Y611" s="452"/>
      <c r="Z611" s="452"/>
      <c r="AA611" s="452"/>
      <c r="AB611" s="452"/>
      <c r="AC611" s="452"/>
      <c r="AD611" s="452"/>
      <c r="AE611" s="2"/>
      <c r="AF611" s="169"/>
      <c r="AH611" s="115" t="b">
        <f t="shared" si="72"/>
        <v>0</v>
      </c>
      <c r="AI611" s="115" t="str">
        <f t="shared" si="73"/>
        <v/>
      </c>
      <c r="AJ611" s="115">
        <f t="shared" si="63"/>
        <v>0</v>
      </c>
      <c r="AK611" s="121" t="b">
        <f t="shared" si="74"/>
        <v>0</v>
      </c>
      <c r="AL611" s="122" t="str">
        <f t="shared" si="75"/>
        <v/>
      </c>
      <c r="AM611" s="121">
        <f t="shared" si="64"/>
        <v>0</v>
      </c>
      <c r="AN611" s="121" t="b">
        <f t="shared" si="76"/>
        <v>0</v>
      </c>
      <c r="AO611" s="121">
        <f t="shared" si="66"/>
        <v>0</v>
      </c>
      <c r="BE611" s="518">
        <f t="shared" si="70"/>
        <v>0</v>
      </c>
      <c r="BF611" s="518"/>
      <c r="BH611" s="518">
        <f t="shared" si="68"/>
        <v>0</v>
      </c>
      <c r="BI611" s="518"/>
      <c r="BK611" s="518">
        <f t="shared" si="69"/>
        <v>0</v>
      </c>
      <c r="BL611" s="518"/>
      <c r="BN611" s="518">
        <f t="shared" si="71"/>
        <v>0</v>
      </c>
      <c r="BO611" s="518"/>
    </row>
    <row r="612" spans="1:67" s="38" customFormat="1" ht="15" customHeight="1">
      <c r="A612" s="18"/>
      <c r="B612" s="51"/>
      <c r="C612" s="48" t="s">
        <v>5035</v>
      </c>
      <c r="D612" s="564"/>
      <c r="E612" s="565"/>
      <c r="F612" s="565"/>
      <c r="G612" s="565"/>
      <c r="H612" s="566"/>
      <c r="I612" s="452"/>
      <c r="J612" s="452"/>
      <c r="K612" s="452"/>
      <c r="L612" s="452"/>
      <c r="M612" s="452"/>
      <c r="N612" s="452"/>
      <c r="O612" s="452"/>
      <c r="P612" s="452"/>
      <c r="Q612" s="452"/>
      <c r="R612" s="452"/>
      <c r="S612" s="452"/>
      <c r="T612" s="452"/>
      <c r="U612" s="452"/>
      <c r="V612" s="452"/>
      <c r="W612" s="452"/>
      <c r="X612" s="452"/>
      <c r="Y612" s="452"/>
      <c r="Z612" s="452"/>
      <c r="AA612" s="452"/>
      <c r="AB612" s="452"/>
      <c r="AC612" s="452"/>
      <c r="AD612" s="452"/>
      <c r="AE612" s="2"/>
      <c r="AF612" s="169"/>
      <c r="AH612" s="115" t="b">
        <f t="shared" si="72"/>
        <v>0</v>
      </c>
      <c r="AI612" s="115" t="str">
        <f t="shared" si="73"/>
        <v/>
      </c>
      <c r="AJ612" s="115">
        <f t="shared" si="63"/>
        <v>0</v>
      </c>
      <c r="AK612" s="121" t="b">
        <f t="shared" si="74"/>
        <v>0</v>
      </c>
      <c r="AL612" s="122" t="str">
        <f t="shared" si="75"/>
        <v/>
      </c>
      <c r="AM612" s="121">
        <f t="shared" si="64"/>
        <v>0</v>
      </c>
      <c r="AN612" s="121" t="b">
        <f t="shared" si="76"/>
        <v>0</v>
      </c>
      <c r="AO612" s="121">
        <f t="shared" si="66"/>
        <v>0</v>
      </c>
      <c r="BE612" s="518">
        <f t="shared" si="70"/>
        <v>0</v>
      </c>
      <c r="BF612" s="518"/>
      <c r="BH612" s="518">
        <f t="shared" si="68"/>
        <v>0</v>
      </c>
      <c r="BI612" s="518"/>
      <c r="BK612" s="518">
        <f t="shared" si="69"/>
        <v>0</v>
      </c>
      <c r="BL612" s="518"/>
      <c r="BN612" s="518">
        <f t="shared" si="71"/>
        <v>0</v>
      </c>
      <c r="BO612" s="518"/>
    </row>
    <row r="613" spans="1:67" s="38" customFormat="1" ht="15" customHeight="1">
      <c r="A613" s="18"/>
      <c r="B613" s="51"/>
      <c r="C613" s="48" t="s">
        <v>5105</v>
      </c>
      <c r="D613" s="564"/>
      <c r="E613" s="565"/>
      <c r="F613" s="565"/>
      <c r="G613" s="565"/>
      <c r="H613" s="566"/>
      <c r="I613" s="452"/>
      <c r="J613" s="452"/>
      <c r="K613" s="452"/>
      <c r="L613" s="452"/>
      <c r="M613" s="452"/>
      <c r="N613" s="452"/>
      <c r="O613" s="452"/>
      <c r="P613" s="452"/>
      <c r="Q613" s="452"/>
      <c r="R613" s="452"/>
      <c r="S613" s="452"/>
      <c r="T613" s="452"/>
      <c r="U613" s="452"/>
      <c r="V613" s="452"/>
      <c r="W613" s="452"/>
      <c r="X613" s="452"/>
      <c r="Y613" s="452"/>
      <c r="Z613" s="452"/>
      <c r="AA613" s="452"/>
      <c r="AB613" s="452"/>
      <c r="AC613" s="452"/>
      <c r="AD613" s="452"/>
      <c r="AE613" s="2"/>
      <c r="AF613" s="169"/>
      <c r="AH613" s="115" t="b">
        <f t="shared" si="72"/>
        <v>0</v>
      </c>
      <c r="AI613" s="115" t="str">
        <f t="shared" si="73"/>
        <v/>
      </c>
      <c r="AJ613" s="115">
        <f t="shared" si="63"/>
        <v>0</v>
      </c>
      <c r="AK613" s="121" t="b">
        <f t="shared" si="74"/>
        <v>0</v>
      </c>
      <c r="AL613" s="122" t="str">
        <f t="shared" si="75"/>
        <v/>
      </c>
      <c r="AM613" s="121">
        <f t="shared" si="64"/>
        <v>0</v>
      </c>
      <c r="AN613" s="121" t="b">
        <f t="shared" si="76"/>
        <v>0</v>
      </c>
      <c r="AO613" s="121">
        <f t="shared" si="66"/>
        <v>0</v>
      </c>
      <c r="BE613" s="518">
        <f t="shared" si="70"/>
        <v>0</v>
      </c>
      <c r="BF613" s="518"/>
      <c r="BH613" s="518">
        <f t="shared" si="68"/>
        <v>0</v>
      </c>
      <c r="BI613" s="518"/>
      <c r="BK613" s="518">
        <f t="shared" si="69"/>
        <v>0</v>
      </c>
      <c r="BL613" s="518"/>
      <c r="BN613" s="518">
        <f t="shared" si="71"/>
        <v>0</v>
      </c>
      <c r="BO613" s="518"/>
    </row>
    <row r="614" spans="1:67" s="38" customFormat="1" ht="15" customHeight="1">
      <c r="A614" s="18"/>
      <c r="B614" s="51"/>
      <c r="C614" s="48" t="s">
        <v>5106</v>
      </c>
      <c r="D614" s="564"/>
      <c r="E614" s="565"/>
      <c r="F614" s="565"/>
      <c r="G614" s="565"/>
      <c r="H614" s="566"/>
      <c r="I614" s="452"/>
      <c r="J614" s="452"/>
      <c r="K614" s="452"/>
      <c r="L614" s="452"/>
      <c r="M614" s="452"/>
      <c r="N614" s="452"/>
      <c r="O614" s="452"/>
      <c r="P614" s="452"/>
      <c r="Q614" s="452"/>
      <c r="R614" s="452"/>
      <c r="S614" s="452"/>
      <c r="T614" s="452"/>
      <c r="U614" s="452"/>
      <c r="V614" s="452"/>
      <c r="W614" s="452"/>
      <c r="X614" s="452"/>
      <c r="Y614" s="452"/>
      <c r="Z614" s="452"/>
      <c r="AA614" s="452"/>
      <c r="AB614" s="452"/>
      <c r="AC614" s="452"/>
      <c r="AD614" s="452"/>
      <c r="AE614" s="2"/>
      <c r="AF614" s="169"/>
      <c r="AH614" s="115" t="b">
        <f t="shared" si="72"/>
        <v>0</v>
      </c>
      <c r="AI614" s="115" t="str">
        <f t="shared" si="73"/>
        <v/>
      </c>
      <c r="AJ614" s="115">
        <f t="shared" si="63"/>
        <v>0</v>
      </c>
      <c r="AK614" s="121" t="b">
        <f t="shared" si="74"/>
        <v>0</v>
      </c>
      <c r="AL614" s="122" t="str">
        <f t="shared" si="75"/>
        <v/>
      </c>
      <c r="AM614" s="121">
        <f t="shared" si="64"/>
        <v>0</v>
      </c>
      <c r="AN614" s="121" t="b">
        <f t="shared" si="76"/>
        <v>0</v>
      </c>
      <c r="AO614" s="121">
        <f t="shared" si="66"/>
        <v>0</v>
      </c>
      <c r="BE614" s="518">
        <f t="shared" si="70"/>
        <v>0</v>
      </c>
      <c r="BF614" s="518"/>
      <c r="BH614" s="518">
        <f t="shared" si="68"/>
        <v>0</v>
      </c>
      <c r="BI614" s="518"/>
      <c r="BK614" s="518">
        <f t="shared" si="69"/>
        <v>0</v>
      </c>
      <c r="BL614" s="518"/>
      <c r="BN614" s="518">
        <f t="shared" si="71"/>
        <v>0</v>
      </c>
      <c r="BO614" s="518"/>
    </row>
    <row r="615" spans="1:67" s="38" customFormat="1" ht="15" customHeight="1">
      <c r="A615" s="18"/>
      <c r="B615" s="51"/>
      <c r="C615" s="48" t="s">
        <v>5107</v>
      </c>
      <c r="D615" s="564"/>
      <c r="E615" s="565"/>
      <c r="F615" s="565"/>
      <c r="G615" s="565"/>
      <c r="H615" s="566"/>
      <c r="I615" s="452"/>
      <c r="J615" s="452"/>
      <c r="K615" s="452"/>
      <c r="L615" s="452"/>
      <c r="M615" s="452"/>
      <c r="N615" s="452"/>
      <c r="O615" s="452"/>
      <c r="P615" s="452"/>
      <c r="Q615" s="452"/>
      <c r="R615" s="452"/>
      <c r="S615" s="452"/>
      <c r="T615" s="452"/>
      <c r="U615" s="452"/>
      <c r="V615" s="452"/>
      <c r="W615" s="452"/>
      <c r="X615" s="452"/>
      <c r="Y615" s="452"/>
      <c r="Z615" s="452"/>
      <c r="AA615" s="452"/>
      <c r="AB615" s="452"/>
      <c r="AC615" s="452"/>
      <c r="AD615" s="452"/>
      <c r="AE615" s="2"/>
      <c r="AF615" s="169"/>
      <c r="AH615" s="115" t="b">
        <f t="shared" si="72"/>
        <v>0</v>
      </c>
      <c r="AI615" s="115" t="str">
        <f t="shared" si="73"/>
        <v/>
      </c>
      <c r="AJ615" s="115">
        <f t="shared" si="63"/>
        <v>0</v>
      </c>
      <c r="AK615" s="121" t="b">
        <f t="shared" si="74"/>
        <v>0</v>
      </c>
      <c r="AL615" s="122" t="str">
        <f t="shared" si="75"/>
        <v/>
      </c>
      <c r="AM615" s="121">
        <f t="shared" si="64"/>
        <v>0</v>
      </c>
      <c r="AN615" s="121" t="b">
        <f t="shared" si="76"/>
        <v>0</v>
      </c>
      <c r="AO615" s="121">
        <f t="shared" si="66"/>
        <v>0</v>
      </c>
      <c r="BE615" s="518">
        <f t="shared" si="70"/>
        <v>0</v>
      </c>
      <c r="BF615" s="518"/>
      <c r="BH615" s="518">
        <f t="shared" si="68"/>
        <v>0</v>
      </c>
      <c r="BI615" s="518"/>
      <c r="BK615" s="518">
        <f t="shared" si="69"/>
        <v>0</v>
      </c>
      <c r="BL615" s="518"/>
      <c r="BN615" s="518">
        <f t="shared" si="71"/>
        <v>0</v>
      </c>
      <c r="BO615" s="518"/>
    </row>
    <row r="616" spans="1:67" s="38" customFormat="1" ht="15" customHeight="1">
      <c r="A616" s="18"/>
      <c r="B616" s="51"/>
      <c r="C616" s="48" t="s">
        <v>5108</v>
      </c>
      <c r="D616" s="564"/>
      <c r="E616" s="565"/>
      <c r="F616" s="565"/>
      <c r="G616" s="565"/>
      <c r="H616" s="566"/>
      <c r="I616" s="452"/>
      <c r="J616" s="452"/>
      <c r="K616" s="452"/>
      <c r="L616" s="452"/>
      <c r="M616" s="452"/>
      <c r="N616" s="452"/>
      <c r="O616" s="452"/>
      <c r="P616" s="452"/>
      <c r="Q616" s="452"/>
      <c r="R616" s="452"/>
      <c r="S616" s="452"/>
      <c r="T616" s="452"/>
      <c r="U616" s="452"/>
      <c r="V616" s="452"/>
      <c r="W616" s="452"/>
      <c r="X616" s="452"/>
      <c r="Y616" s="452"/>
      <c r="Z616" s="452"/>
      <c r="AA616" s="452"/>
      <c r="AB616" s="452"/>
      <c r="AC616" s="452"/>
      <c r="AD616" s="452"/>
      <c r="AE616" s="2"/>
      <c r="AF616" s="169"/>
      <c r="AH616" s="115" t="b">
        <f t="shared" si="72"/>
        <v>0</v>
      </c>
      <c r="AI616" s="115" t="str">
        <f t="shared" si="73"/>
        <v/>
      </c>
      <c r="AJ616" s="115">
        <f t="shared" si="63"/>
        <v>0</v>
      </c>
      <c r="AK616" s="121" t="b">
        <f t="shared" si="74"/>
        <v>0</v>
      </c>
      <c r="AL616" s="122" t="str">
        <f t="shared" si="75"/>
        <v/>
      </c>
      <c r="AM616" s="121">
        <f t="shared" si="64"/>
        <v>0</v>
      </c>
      <c r="AN616" s="121" t="b">
        <f t="shared" si="76"/>
        <v>0</v>
      </c>
      <c r="AO616" s="121">
        <f t="shared" si="66"/>
        <v>0</v>
      </c>
      <c r="BE616" s="518">
        <f t="shared" si="70"/>
        <v>0</v>
      </c>
      <c r="BF616" s="518"/>
      <c r="BH616" s="518">
        <f t="shared" si="68"/>
        <v>0</v>
      </c>
      <c r="BI616" s="518"/>
      <c r="BK616" s="518">
        <f t="shared" si="69"/>
        <v>0</v>
      </c>
      <c r="BL616" s="518"/>
      <c r="BN616" s="518">
        <f t="shared" si="71"/>
        <v>0</v>
      </c>
      <c r="BO616" s="518"/>
    </row>
    <row r="617" spans="1:67" s="38" customFormat="1" ht="15" customHeight="1">
      <c r="A617" s="18"/>
      <c r="B617" s="51"/>
      <c r="C617" s="48" t="s">
        <v>5109</v>
      </c>
      <c r="D617" s="564"/>
      <c r="E617" s="565"/>
      <c r="F617" s="565"/>
      <c r="G617" s="565"/>
      <c r="H617" s="566"/>
      <c r="I617" s="452"/>
      <c r="J617" s="452"/>
      <c r="K617" s="452"/>
      <c r="L617" s="452"/>
      <c r="M617" s="452"/>
      <c r="N617" s="452"/>
      <c r="O617" s="452"/>
      <c r="P617" s="452"/>
      <c r="Q617" s="452"/>
      <c r="R617" s="452"/>
      <c r="S617" s="452"/>
      <c r="T617" s="452"/>
      <c r="U617" s="452"/>
      <c r="V617" s="452"/>
      <c r="W617" s="452"/>
      <c r="X617" s="452"/>
      <c r="Y617" s="452"/>
      <c r="Z617" s="452"/>
      <c r="AA617" s="452"/>
      <c r="AB617" s="452"/>
      <c r="AC617" s="452"/>
      <c r="AD617" s="452"/>
      <c r="AE617" s="2"/>
      <c r="AF617" s="169"/>
      <c r="AH617" s="115" t="b">
        <f t="shared" si="72"/>
        <v>0</v>
      </c>
      <c r="AI617" s="115" t="str">
        <f t="shared" si="73"/>
        <v/>
      </c>
      <c r="AJ617" s="115">
        <f t="shared" si="63"/>
        <v>0</v>
      </c>
      <c r="AK617" s="121" t="b">
        <f t="shared" si="74"/>
        <v>0</v>
      </c>
      <c r="AL617" s="122" t="str">
        <f t="shared" si="75"/>
        <v/>
      </c>
      <c r="AM617" s="121">
        <f t="shared" si="64"/>
        <v>0</v>
      </c>
      <c r="AN617" s="121" t="b">
        <f t="shared" si="76"/>
        <v>0</v>
      </c>
      <c r="AO617" s="121">
        <f t="shared" si="66"/>
        <v>0</v>
      </c>
      <c r="BE617" s="518">
        <f t="shared" si="70"/>
        <v>0</v>
      </c>
      <c r="BF617" s="518"/>
      <c r="BH617" s="518">
        <f t="shared" si="68"/>
        <v>0</v>
      </c>
      <c r="BI617" s="518"/>
      <c r="BK617" s="518">
        <f t="shared" si="69"/>
        <v>0</v>
      </c>
      <c r="BL617" s="518"/>
      <c r="BN617" s="518">
        <f t="shared" si="71"/>
        <v>0</v>
      </c>
      <c r="BO617" s="518"/>
    </row>
    <row r="618" spans="1:67" s="38" customFormat="1" ht="15" customHeight="1">
      <c r="A618" s="18"/>
      <c r="B618" s="51"/>
      <c r="C618" s="48" t="s">
        <v>5110</v>
      </c>
      <c r="D618" s="564"/>
      <c r="E618" s="565"/>
      <c r="F618" s="565"/>
      <c r="G618" s="565"/>
      <c r="H618" s="566"/>
      <c r="I618" s="452"/>
      <c r="J618" s="452"/>
      <c r="K618" s="452"/>
      <c r="L618" s="452"/>
      <c r="M618" s="452"/>
      <c r="N618" s="452"/>
      <c r="O618" s="452"/>
      <c r="P618" s="452"/>
      <c r="Q618" s="452"/>
      <c r="R618" s="452"/>
      <c r="S618" s="452"/>
      <c r="T618" s="452"/>
      <c r="U618" s="452"/>
      <c r="V618" s="452"/>
      <c r="W618" s="452"/>
      <c r="X618" s="452"/>
      <c r="Y618" s="452"/>
      <c r="Z618" s="452"/>
      <c r="AA618" s="452"/>
      <c r="AB618" s="452"/>
      <c r="AC618" s="452"/>
      <c r="AD618" s="452"/>
      <c r="AE618" s="2"/>
      <c r="AF618" s="169"/>
      <c r="AH618" s="115" t="b">
        <f t="shared" si="72"/>
        <v>0</v>
      </c>
      <c r="AI618" s="115" t="str">
        <f t="shared" si="73"/>
        <v/>
      </c>
      <c r="AJ618" s="115">
        <f t="shared" si="63"/>
        <v>0</v>
      </c>
      <c r="AK618" s="121" t="b">
        <f t="shared" si="74"/>
        <v>0</v>
      </c>
      <c r="AL618" s="122" t="str">
        <f t="shared" si="75"/>
        <v/>
      </c>
      <c r="AM618" s="121">
        <f t="shared" si="64"/>
        <v>0</v>
      </c>
      <c r="AN618" s="121" t="b">
        <f t="shared" si="76"/>
        <v>0</v>
      </c>
      <c r="AO618" s="121">
        <f t="shared" si="66"/>
        <v>0</v>
      </c>
      <c r="BE618" s="518">
        <f t="shared" si="70"/>
        <v>0</v>
      </c>
      <c r="BF618" s="518"/>
      <c r="BH618" s="518">
        <f t="shared" si="68"/>
        <v>0</v>
      </c>
      <c r="BI618" s="518"/>
      <c r="BK618" s="518">
        <f t="shared" si="69"/>
        <v>0</v>
      </c>
      <c r="BL618" s="518"/>
      <c r="BN618" s="518">
        <f t="shared" si="71"/>
        <v>0</v>
      </c>
      <c r="BO618" s="518"/>
    </row>
    <row r="619" spans="1:67" s="38" customFormat="1" ht="15" customHeight="1">
      <c r="A619" s="18"/>
      <c r="B619" s="51"/>
      <c r="C619" s="48" t="s">
        <v>5111</v>
      </c>
      <c r="D619" s="564"/>
      <c r="E619" s="565"/>
      <c r="F619" s="565"/>
      <c r="G619" s="565"/>
      <c r="H619" s="566"/>
      <c r="I619" s="452"/>
      <c r="J619" s="452"/>
      <c r="K619" s="452"/>
      <c r="L619" s="452"/>
      <c r="M619" s="452"/>
      <c r="N619" s="452"/>
      <c r="O619" s="452"/>
      <c r="P619" s="452"/>
      <c r="Q619" s="452"/>
      <c r="R619" s="452"/>
      <c r="S619" s="452"/>
      <c r="T619" s="452"/>
      <c r="U619" s="452"/>
      <c r="V619" s="452"/>
      <c r="W619" s="452"/>
      <c r="X619" s="452"/>
      <c r="Y619" s="452"/>
      <c r="Z619" s="452"/>
      <c r="AA619" s="452"/>
      <c r="AB619" s="452"/>
      <c r="AC619" s="452"/>
      <c r="AD619" s="452"/>
      <c r="AE619" s="2"/>
      <c r="AF619" s="169"/>
      <c r="AH619" s="115" t="b">
        <f t="shared" si="72"/>
        <v>0</v>
      </c>
      <c r="AI619" s="115" t="str">
        <f t="shared" si="73"/>
        <v/>
      </c>
      <c r="AJ619" s="115">
        <f t="shared" si="63"/>
        <v>0</v>
      </c>
      <c r="AK619" s="121" t="b">
        <f t="shared" si="74"/>
        <v>0</v>
      </c>
      <c r="AL619" s="122" t="str">
        <f t="shared" si="75"/>
        <v/>
      </c>
      <c r="AM619" s="121">
        <f t="shared" si="64"/>
        <v>0</v>
      </c>
      <c r="AN619" s="121" t="b">
        <f t="shared" si="76"/>
        <v>0</v>
      </c>
      <c r="AO619" s="121">
        <f t="shared" si="66"/>
        <v>0</v>
      </c>
      <c r="BE619" s="518">
        <f t="shared" si="70"/>
        <v>0</v>
      </c>
      <c r="BF619" s="518"/>
      <c r="BH619" s="518">
        <f t="shared" si="68"/>
        <v>0</v>
      </c>
      <c r="BI619" s="518"/>
      <c r="BK619" s="518">
        <f t="shared" si="69"/>
        <v>0</v>
      </c>
      <c r="BL619" s="518"/>
      <c r="BN619" s="518">
        <f t="shared" si="71"/>
        <v>0</v>
      </c>
      <c r="BO619" s="518"/>
    </row>
    <row r="620" spans="1:67" s="38" customFormat="1" ht="15" customHeight="1">
      <c r="A620" s="18"/>
      <c r="B620" s="51"/>
      <c r="C620" s="48" t="s">
        <v>5112</v>
      </c>
      <c r="D620" s="564"/>
      <c r="E620" s="565"/>
      <c r="F620" s="565"/>
      <c r="G620" s="565"/>
      <c r="H620" s="566"/>
      <c r="I620" s="452"/>
      <c r="J620" s="452"/>
      <c r="K620" s="452"/>
      <c r="L620" s="452"/>
      <c r="M620" s="452"/>
      <c r="N620" s="452"/>
      <c r="O620" s="452"/>
      <c r="P620" s="452"/>
      <c r="Q620" s="452"/>
      <c r="R620" s="452"/>
      <c r="S620" s="452"/>
      <c r="T620" s="452"/>
      <c r="U620" s="452"/>
      <c r="V620" s="452"/>
      <c r="W620" s="452"/>
      <c r="X620" s="452"/>
      <c r="Y620" s="452"/>
      <c r="Z620" s="452"/>
      <c r="AA620" s="452"/>
      <c r="AB620" s="452"/>
      <c r="AC620" s="452"/>
      <c r="AD620" s="452"/>
      <c r="AE620" s="2"/>
      <c r="AF620" s="169"/>
      <c r="AH620" s="115" t="b">
        <f t="shared" si="72"/>
        <v>0</v>
      </c>
      <c r="AI620" s="115" t="str">
        <f t="shared" si="73"/>
        <v/>
      </c>
      <c r="AJ620" s="115">
        <f t="shared" si="63"/>
        <v>0</v>
      </c>
      <c r="AK620" s="121" t="b">
        <f t="shared" si="74"/>
        <v>0</v>
      </c>
      <c r="AL620" s="122" t="str">
        <f t="shared" si="75"/>
        <v/>
      </c>
      <c r="AM620" s="121">
        <f t="shared" si="64"/>
        <v>0</v>
      </c>
      <c r="AN620" s="121" t="b">
        <f t="shared" si="76"/>
        <v>0</v>
      </c>
      <c r="AO620" s="121">
        <f t="shared" si="66"/>
        <v>0</v>
      </c>
      <c r="BE620" s="518">
        <f t="shared" si="70"/>
        <v>0</v>
      </c>
      <c r="BF620" s="518"/>
      <c r="BH620" s="518">
        <f t="shared" si="68"/>
        <v>0</v>
      </c>
      <c r="BI620" s="518"/>
      <c r="BK620" s="518">
        <f t="shared" si="69"/>
        <v>0</v>
      </c>
      <c r="BL620" s="518"/>
      <c r="BN620" s="518">
        <f t="shared" si="71"/>
        <v>0</v>
      </c>
      <c r="BO620" s="518"/>
    </row>
    <row r="621" spans="1:67" s="38" customFormat="1" ht="15" customHeight="1">
      <c r="A621" s="18"/>
      <c r="B621" s="51"/>
      <c r="C621" s="48" t="s">
        <v>5113</v>
      </c>
      <c r="D621" s="564"/>
      <c r="E621" s="565"/>
      <c r="F621" s="565"/>
      <c r="G621" s="565"/>
      <c r="H621" s="566"/>
      <c r="I621" s="452"/>
      <c r="J621" s="452"/>
      <c r="K621" s="452"/>
      <c r="L621" s="452"/>
      <c r="M621" s="452"/>
      <c r="N621" s="452"/>
      <c r="O621" s="452"/>
      <c r="P621" s="452"/>
      <c r="Q621" s="452"/>
      <c r="R621" s="452"/>
      <c r="S621" s="452"/>
      <c r="T621" s="452"/>
      <c r="U621" s="452"/>
      <c r="V621" s="452"/>
      <c r="W621" s="452"/>
      <c r="X621" s="452"/>
      <c r="Y621" s="452"/>
      <c r="Z621" s="452"/>
      <c r="AA621" s="452"/>
      <c r="AB621" s="452"/>
      <c r="AC621" s="452"/>
      <c r="AD621" s="452"/>
      <c r="AE621" s="2"/>
      <c r="AF621" s="169"/>
      <c r="AH621" s="115" t="b">
        <f t="shared" si="72"/>
        <v>0</v>
      </c>
      <c r="AI621" s="115" t="str">
        <f t="shared" si="73"/>
        <v/>
      </c>
      <c r="AJ621" s="115">
        <f t="shared" si="63"/>
        <v>0</v>
      </c>
      <c r="AK621" s="121" t="b">
        <f t="shared" si="74"/>
        <v>0</v>
      </c>
      <c r="AL621" s="122" t="str">
        <f t="shared" si="75"/>
        <v/>
      </c>
      <c r="AM621" s="121">
        <f t="shared" si="64"/>
        <v>0</v>
      </c>
      <c r="AN621" s="121" t="b">
        <f t="shared" si="76"/>
        <v>0</v>
      </c>
      <c r="AO621" s="121">
        <f t="shared" si="66"/>
        <v>0</v>
      </c>
      <c r="BE621" s="518">
        <f t="shared" si="70"/>
        <v>0</v>
      </c>
      <c r="BF621" s="518"/>
      <c r="BH621" s="518">
        <f t="shared" si="68"/>
        <v>0</v>
      </c>
      <c r="BI621" s="518"/>
      <c r="BK621" s="518">
        <f t="shared" si="69"/>
        <v>0</v>
      </c>
      <c r="BL621" s="518"/>
      <c r="BN621" s="518">
        <f t="shared" si="71"/>
        <v>0</v>
      </c>
      <c r="BO621" s="518"/>
    </row>
    <row r="622" spans="1:67" s="38" customFormat="1" ht="15" customHeight="1">
      <c r="A622" s="18"/>
      <c r="B622" s="51"/>
      <c r="C622" s="48" t="s">
        <v>5114</v>
      </c>
      <c r="D622" s="564"/>
      <c r="E622" s="565"/>
      <c r="F622" s="565"/>
      <c r="G622" s="565"/>
      <c r="H622" s="566"/>
      <c r="I622" s="452"/>
      <c r="J622" s="452"/>
      <c r="K622" s="452"/>
      <c r="L622" s="452"/>
      <c r="M622" s="452"/>
      <c r="N622" s="452"/>
      <c r="O622" s="452"/>
      <c r="P622" s="452"/>
      <c r="Q622" s="452"/>
      <c r="R622" s="452"/>
      <c r="S622" s="452"/>
      <c r="T622" s="452"/>
      <c r="U622" s="452"/>
      <c r="V622" s="452"/>
      <c r="W622" s="452"/>
      <c r="X622" s="452"/>
      <c r="Y622" s="452"/>
      <c r="Z622" s="452"/>
      <c r="AA622" s="452"/>
      <c r="AB622" s="452"/>
      <c r="AC622" s="452"/>
      <c r="AD622" s="452"/>
      <c r="AE622" s="2"/>
      <c r="AF622" s="169"/>
      <c r="AH622" s="115" t="b">
        <f t="shared" si="72"/>
        <v>0</v>
      </c>
      <c r="AI622" s="115" t="str">
        <f t="shared" si="73"/>
        <v/>
      </c>
      <c r="AJ622" s="115">
        <f t="shared" si="63"/>
        <v>0</v>
      </c>
      <c r="AK622" s="121" t="b">
        <f t="shared" si="74"/>
        <v>0</v>
      </c>
      <c r="AL622" s="122" t="str">
        <f t="shared" si="75"/>
        <v/>
      </c>
      <c r="AM622" s="121">
        <f t="shared" si="64"/>
        <v>0</v>
      </c>
      <c r="AN622" s="121" t="b">
        <f t="shared" si="76"/>
        <v>0</v>
      </c>
      <c r="AO622" s="121">
        <f t="shared" si="66"/>
        <v>0</v>
      </c>
      <c r="BE622" s="518">
        <f t="shared" si="70"/>
        <v>0</v>
      </c>
      <c r="BF622" s="518"/>
      <c r="BH622" s="518">
        <f t="shared" si="68"/>
        <v>0</v>
      </c>
      <c r="BI622" s="518"/>
      <c r="BK622" s="518">
        <f t="shared" si="69"/>
        <v>0</v>
      </c>
      <c r="BL622" s="518"/>
      <c r="BN622" s="518">
        <f t="shared" si="71"/>
        <v>0</v>
      </c>
      <c r="BO622" s="518"/>
    </row>
    <row r="623" spans="1:67" s="38" customFormat="1" ht="15" customHeight="1">
      <c r="A623" s="18"/>
      <c r="B623" s="51"/>
      <c r="C623" s="48" t="s">
        <v>5378</v>
      </c>
      <c r="D623" s="564"/>
      <c r="E623" s="565"/>
      <c r="F623" s="565"/>
      <c r="G623" s="565"/>
      <c r="H623" s="566"/>
      <c r="I623" s="452"/>
      <c r="J623" s="452"/>
      <c r="K623" s="452"/>
      <c r="L623" s="452"/>
      <c r="M623" s="452"/>
      <c r="N623" s="452"/>
      <c r="O623" s="452"/>
      <c r="P623" s="452"/>
      <c r="Q623" s="452"/>
      <c r="R623" s="452"/>
      <c r="S623" s="452"/>
      <c r="T623" s="452"/>
      <c r="U623" s="452"/>
      <c r="V623" s="452"/>
      <c r="W623" s="452"/>
      <c r="X623" s="452"/>
      <c r="Y623" s="452"/>
      <c r="Z623" s="452"/>
      <c r="AA623" s="452"/>
      <c r="AB623" s="452"/>
      <c r="AC623" s="452"/>
      <c r="AD623" s="452"/>
      <c r="AE623" s="2"/>
      <c r="AF623" s="169"/>
      <c r="AH623" s="115" t="b">
        <f t="shared" si="72"/>
        <v>0</v>
      </c>
      <c r="AI623" s="115" t="str">
        <f t="shared" si="73"/>
        <v/>
      </c>
      <c r="AJ623" s="115">
        <f t="shared" si="63"/>
        <v>0</v>
      </c>
      <c r="AK623" s="121" t="b">
        <f t="shared" si="74"/>
        <v>0</v>
      </c>
      <c r="AL623" s="122" t="str">
        <f t="shared" si="75"/>
        <v/>
      </c>
      <c r="AM623" s="121">
        <f t="shared" si="64"/>
        <v>0</v>
      </c>
      <c r="AN623" s="121" t="b">
        <f t="shared" si="76"/>
        <v>0</v>
      </c>
      <c r="AO623" s="121">
        <f t="shared" si="66"/>
        <v>0</v>
      </c>
      <c r="BE623" s="518">
        <f t="shared" si="70"/>
        <v>0</v>
      </c>
      <c r="BF623" s="518"/>
      <c r="BH623" s="518">
        <f t="shared" si="68"/>
        <v>0</v>
      </c>
      <c r="BI623" s="518"/>
      <c r="BK623" s="518">
        <f t="shared" si="69"/>
        <v>0</v>
      </c>
      <c r="BL623" s="518"/>
      <c r="BN623" s="518">
        <f t="shared" si="71"/>
        <v>0</v>
      </c>
      <c r="BO623" s="518"/>
    </row>
    <row r="624" spans="1:67" s="38" customFormat="1" ht="15" customHeight="1">
      <c r="A624" s="18"/>
      <c r="B624" s="51"/>
      <c r="C624" s="48" t="s">
        <v>5379</v>
      </c>
      <c r="D624" s="564"/>
      <c r="E624" s="565"/>
      <c r="F624" s="565"/>
      <c r="G624" s="565"/>
      <c r="H624" s="566"/>
      <c r="I624" s="452"/>
      <c r="J624" s="452"/>
      <c r="K624" s="452"/>
      <c r="L624" s="452"/>
      <c r="M624" s="452"/>
      <c r="N624" s="452"/>
      <c r="O624" s="452"/>
      <c r="P624" s="452"/>
      <c r="Q624" s="452"/>
      <c r="R624" s="452"/>
      <c r="S624" s="452"/>
      <c r="T624" s="452"/>
      <c r="U624" s="452"/>
      <c r="V624" s="452"/>
      <c r="W624" s="452"/>
      <c r="X624" s="452"/>
      <c r="Y624" s="452"/>
      <c r="Z624" s="452"/>
      <c r="AA624" s="452"/>
      <c r="AB624" s="452"/>
      <c r="AC624" s="452"/>
      <c r="AD624" s="452"/>
      <c r="AE624" s="2"/>
      <c r="AF624" s="169"/>
      <c r="AH624" s="115" t="b">
        <f t="shared" si="72"/>
        <v>0</v>
      </c>
      <c r="AI624" s="115" t="str">
        <f t="shared" si="73"/>
        <v/>
      </c>
      <c r="AJ624" s="115">
        <f t="shared" si="63"/>
        <v>0</v>
      </c>
      <c r="AK624" s="121" t="b">
        <f t="shared" si="74"/>
        <v>0</v>
      </c>
      <c r="AL624" s="122" t="str">
        <f t="shared" si="75"/>
        <v/>
      </c>
      <c r="AM624" s="121">
        <f t="shared" si="64"/>
        <v>0</v>
      </c>
      <c r="AN624" s="121" t="b">
        <f t="shared" si="76"/>
        <v>0</v>
      </c>
      <c r="AO624" s="121">
        <f t="shared" si="66"/>
        <v>0</v>
      </c>
      <c r="BE624" s="518">
        <f t="shared" si="70"/>
        <v>0</v>
      </c>
      <c r="BF624" s="518"/>
      <c r="BH624" s="518">
        <f t="shared" si="68"/>
        <v>0</v>
      </c>
      <c r="BI624" s="518"/>
      <c r="BK624" s="518">
        <f t="shared" si="69"/>
        <v>0</v>
      </c>
      <c r="BL624" s="518"/>
      <c r="BN624" s="518">
        <f t="shared" si="71"/>
        <v>0</v>
      </c>
      <c r="BO624" s="518"/>
    </row>
    <row r="625" spans="1:67" s="38" customFormat="1" ht="15" customHeight="1">
      <c r="A625" s="18"/>
      <c r="B625" s="51"/>
      <c r="C625" s="48" t="s">
        <v>5380</v>
      </c>
      <c r="D625" s="564"/>
      <c r="E625" s="565"/>
      <c r="F625" s="565"/>
      <c r="G625" s="565"/>
      <c r="H625" s="566"/>
      <c r="I625" s="452"/>
      <c r="J625" s="452"/>
      <c r="K625" s="452"/>
      <c r="L625" s="452"/>
      <c r="M625" s="452"/>
      <c r="N625" s="452"/>
      <c r="O625" s="452"/>
      <c r="P625" s="452"/>
      <c r="Q625" s="452"/>
      <c r="R625" s="452"/>
      <c r="S625" s="452"/>
      <c r="T625" s="452"/>
      <c r="U625" s="452"/>
      <c r="V625" s="452"/>
      <c r="W625" s="452"/>
      <c r="X625" s="452"/>
      <c r="Y625" s="452"/>
      <c r="Z625" s="452"/>
      <c r="AA625" s="452"/>
      <c r="AB625" s="452"/>
      <c r="AC625" s="452"/>
      <c r="AD625" s="452"/>
      <c r="AE625" s="2"/>
      <c r="AF625" s="169"/>
      <c r="AH625" s="115" t="b">
        <f t="shared" si="72"/>
        <v>0</v>
      </c>
      <c r="AI625" s="115" t="str">
        <f t="shared" si="73"/>
        <v/>
      </c>
      <c r="AJ625" s="115">
        <f t="shared" si="63"/>
        <v>0</v>
      </c>
      <c r="AK625" s="121" t="b">
        <f t="shared" si="74"/>
        <v>0</v>
      </c>
      <c r="AL625" s="122" t="str">
        <f t="shared" si="75"/>
        <v/>
      </c>
      <c r="AM625" s="121">
        <f t="shared" si="64"/>
        <v>0</v>
      </c>
      <c r="AN625" s="121" t="b">
        <f t="shared" si="76"/>
        <v>0</v>
      </c>
      <c r="AO625" s="121">
        <f t="shared" si="66"/>
        <v>0</v>
      </c>
      <c r="BE625" s="518">
        <f t="shared" si="70"/>
        <v>0</v>
      </c>
      <c r="BF625" s="518"/>
      <c r="BH625" s="518">
        <f t="shared" si="68"/>
        <v>0</v>
      </c>
      <c r="BI625" s="518"/>
      <c r="BK625" s="518">
        <f t="shared" si="69"/>
        <v>0</v>
      </c>
      <c r="BL625" s="518"/>
      <c r="BN625" s="518">
        <f t="shared" si="71"/>
        <v>0</v>
      </c>
      <c r="BO625" s="518"/>
    </row>
    <row r="626" spans="1:67" s="38" customFormat="1" ht="15" customHeight="1">
      <c r="A626" s="18"/>
      <c r="B626" s="51"/>
      <c r="C626" s="48" t="s">
        <v>5381</v>
      </c>
      <c r="D626" s="564"/>
      <c r="E626" s="565"/>
      <c r="F626" s="565"/>
      <c r="G626" s="565"/>
      <c r="H626" s="566"/>
      <c r="I626" s="452"/>
      <c r="J626" s="452"/>
      <c r="K626" s="452"/>
      <c r="L626" s="452"/>
      <c r="M626" s="452"/>
      <c r="N626" s="452"/>
      <c r="O626" s="452"/>
      <c r="P626" s="452"/>
      <c r="Q626" s="452"/>
      <c r="R626" s="452"/>
      <c r="S626" s="452"/>
      <c r="T626" s="452"/>
      <c r="U626" s="452"/>
      <c r="V626" s="452"/>
      <c r="W626" s="452"/>
      <c r="X626" s="452"/>
      <c r="Y626" s="452"/>
      <c r="Z626" s="452"/>
      <c r="AA626" s="452"/>
      <c r="AB626" s="452"/>
      <c r="AC626" s="452"/>
      <c r="AD626" s="452"/>
      <c r="AE626" s="2"/>
      <c r="AF626" s="169"/>
      <c r="AH626" s="115" t="b">
        <f t="shared" si="72"/>
        <v>0</v>
      </c>
      <c r="AI626" s="115" t="str">
        <f t="shared" si="73"/>
        <v/>
      </c>
      <c r="AJ626" s="115">
        <f t="shared" si="63"/>
        <v>0</v>
      </c>
      <c r="AK626" s="121" t="b">
        <f t="shared" si="74"/>
        <v>0</v>
      </c>
      <c r="AL626" s="122" t="str">
        <f t="shared" si="75"/>
        <v/>
      </c>
      <c r="AM626" s="121">
        <f t="shared" si="64"/>
        <v>0</v>
      </c>
      <c r="AN626" s="121" t="b">
        <f t="shared" si="76"/>
        <v>0</v>
      </c>
      <c r="AO626" s="121">
        <f t="shared" si="66"/>
        <v>0</v>
      </c>
      <c r="BE626" s="518">
        <f t="shared" si="70"/>
        <v>0</v>
      </c>
      <c r="BF626" s="518"/>
      <c r="BH626" s="518">
        <f t="shared" si="68"/>
        <v>0</v>
      </c>
      <c r="BI626" s="518"/>
      <c r="BK626" s="518">
        <f t="shared" si="69"/>
        <v>0</v>
      </c>
      <c r="BL626" s="518"/>
      <c r="BN626" s="518">
        <f t="shared" si="71"/>
        <v>0</v>
      </c>
      <c r="BO626" s="518"/>
    </row>
    <row r="627" spans="1:67" s="38" customFormat="1" ht="15" customHeight="1">
      <c r="A627" s="18"/>
      <c r="B627" s="51"/>
      <c r="C627" s="48" t="s">
        <v>5382</v>
      </c>
      <c r="D627" s="564"/>
      <c r="E627" s="565"/>
      <c r="F627" s="565"/>
      <c r="G627" s="565"/>
      <c r="H627" s="566"/>
      <c r="I627" s="452"/>
      <c r="J627" s="452"/>
      <c r="K627" s="452"/>
      <c r="L627" s="452"/>
      <c r="M627" s="452"/>
      <c r="N627" s="452"/>
      <c r="O627" s="452"/>
      <c r="P627" s="452"/>
      <c r="Q627" s="452"/>
      <c r="R627" s="452"/>
      <c r="S627" s="452"/>
      <c r="T627" s="452"/>
      <c r="U627" s="452"/>
      <c r="V627" s="452"/>
      <c r="W627" s="452"/>
      <c r="X627" s="452"/>
      <c r="Y627" s="452"/>
      <c r="Z627" s="452"/>
      <c r="AA627" s="452"/>
      <c r="AB627" s="452"/>
      <c r="AC627" s="452"/>
      <c r="AD627" s="452"/>
      <c r="AE627" s="2"/>
      <c r="AF627" s="169"/>
      <c r="AH627" s="115" t="b">
        <f t="shared" si="72"/>
        <v>0</v>
      </c>
      <c r="AI627" s="115" t="str">
        <f t="shared" si="73"/>
        <v/>
      </c>
      <c r="AJ627" s="115">
        <f t="shared" si="63"/>
        <v>0</v>
      </c>
      <c r="AK627" s="121" t="b">
        <f t="shared" si="74"/>
        <v>0</v>
      </c>
      <c r="AL627" s="122" t="str">
        <f t="shared" si="75"/>
        <v/>
      </c>
      <c r="AM627" s="121">
        <f t="shared" si="64"/>
        <v>0</v>
      </c>
      <c r="AN627" s="121" t="b">
        <f t="shared" si="76"/>
        <v>0</v>
      </c>
      <c r="AO627" s="121">
        <f t="shared" si="66"/>
        <v>0</v>
      </c>
      <c r="BE627" s="518">
        <f t="shared" si="70"/>
        <v>0</v>
      </c>
      <c r="BF627" s="518"/>
      <c r="BH627" s="518">
        <f t="shared" si="68"/>
        <v>0</v>
      </c>
      <c r="BI627" s="518"/>
      <c r="BK627" s="518">
        <f t="shared" si="69"/>
        <v>0</v>
      </c>
      <c r="BL627" s="518"/>
      <c r="BN627" s="518">
        <f t="shared" si="71"/>
        <v>0</v>
      </c>
      <c r="BO627" s="518"/>
    </row>
    <row r="628" spans="1:67" s="38" customFormat="1" ht="15" customHeight="1">
      <c r="A628" s="18"/>
      <c r="B628" s="51"/>
      <c r="C628" s="48" t="s">
        <v>5383</v>
      </c>
      <c r="D628" s="564"/>
      <c r="E628" s="565"/>
      <c r="F628" s="565"/>
      <c r="G628" s="565"/>
      <c r="H628" s="566"/>
      <c r="I628" s="452"/>
      <c r="J628" s="452"/>
      <c r="K628" s="452"/>
      <c r="L628" s="452"/>
      <c r="M628" s="452"/>
      <c r="N628" s="452"/>
      <c r="O628" s="452"/>
      <c r="P628" s="452"/>
      <c r="Q628" s="452"/>
      <c r="R628" s="452"/>
      <c r="S628" s="452"/>
      <c r="T628" s="452"/>
      <c r="U628" s="452"/>
      <c r="V628" s="452"/>
      <c r="W628" s="452"/>
      <c r="X628" s="452"/>
      <c r="Y628" s="452"/>
      <c r="Z628" s="452"/>
      <c r="AA628" s="452"/>
      <c r="AB628" s="452"/>
      <c r="AC628" s="452"/>
      <c r="AD628" s="452"/>
      <c r="AE628" s="2"/>
      <c r="AF628" s="169"/>
      <c r="AH628" s="115" t="b">
        <f t="shared" si="72"/>
        <v>0</v>
      </c>
      <c r="AI628" s="115" t="str">
        <f t="shared" si="73"/>
        <v/>
      </c>
      <c r="AJ628" s="115">
        <f t="shared" si="63"/>
        <v>0</v>
      </c>
      <c r="AK628" s="121" t="b">
        <f t="shared" si="74"/>
        <v>0</v>
      </c>
      <c r="AL628" s="122" t="str">
        <f t="shared" si="75"/>
        <v/>
      </c>
      <c r="AM628" s="121">
        <f t="shared" si="64"/>
        <v>0</v>
      </c>
      <c r="AN628" s="121" t="b">
        <f t="shared" si="76"/>
        <v>0</v>
      </c>
      <c r="AO628" s="121">
        <f t="shared" si="66"/>
        <v>0</v>
      </c>
      <c r="BE628" s="518">
        <f t="shared" si="70"/>
        <v>0</v>
      </c>
      <c r="BF628" s="518"/>
      <c r="BH628" s="518">
        <f t="shared" si="68"/>
        <v>0</v>
      </c>
      <c r="BI628" s="518"/>
      <c r="BK628" s="518">
        <f t="shared" si="69"/>
        <v>0</v>
      </c>
      <c r="BL628" s="518"/>
      <c r="BN628" s="518">
        <f t="shared" si="71"/>
        <v>0</v>
      </c>
      <c r="BO628" s="518"/>
    </row>
    <row r="629" spans="1:67" s="38" customFormat="1" ht="15" customHeight="1">
      <c r="A629" s="18"/>
      <c r="B629" s="51"/>
      <c r="C629" s="48" t="s">
        <v>5384</v>
      </c>
      <c r="D629" s="564"/>
      <c r="E629" s="565"/>
      <c r="F629" s="565"/>
      <c r="G629" s="565"/>
      <c r="H629" s="566"/>
      <c r="I629" s="452"/>
      <c r="J629" s="452"/>
      <c r="K629" s="452"/>
      <c r="L629" s="452"/>
      <c r="M629" s="452"/>
      <c r="N629" s="452"/>
      <c r="O629" s="452"/>
      <c r="P629" s="452"/>
      <c r="Q629" s="452"/>
      <c r="R629" s="452"/>
      <c r="S629" s="452"/>
      <c r="T629" s="452"/>
      <c r="U629" s="452"/>
      <c r="V629" s="452"/>
      <c r="W629" s="452"/>
      <c r="X629" s="452"/>
      <c r="Y629" s="452"/>
      <c r="Z629" s="452"/>
      <c r="AA629" s="452"/>
      <c r="AB629" s="452"/>
      <c r="AC629" s="452"/>
      <c r="AD629" s="452"/>
      <c r="AE629" s="2"/>
      <c r="AF629" s="169"/>
      <c r="AH629" s="115" t="b">
        <f t="shared" si="72"/>
        <v>0</v>
      </c>
      <c r="AI629" s="115" t="str">
        <f t="shared" si="73"/>
        <v/>
      </c>
      <c r="AJ629" s="115">
        <f t="shared" si="63"/>
        <v>0</v>
      </c>
      <c r="AK629" s="121" t="b">
        <f t="shared" si="74"/>
        <v>0</v>
      </c>
      <c r="AL629" s="122" t="str">
        <f t="shared" si="75"/>
        <v/>
      </c>
      <c r="AM629" s="121">
        <f t="shared" si="64"/>
        <v>0</v>
      </c>
      <c r="AN629" s="121" t="b">
        <f t="shared" si="76"/>
        <v>0</v>
      </c>
      <c r="AO629" s="121">
        <f t="shared" si="66"/>
        <v>0</v>
      </c>
      <c r="BE629" s="518">
        <f t="shared" si="70"/>
        <v>0</v>
      </c>
      <c r="BF629" s="518"/>
      <c r="BH629" s="518">
        <f t="shared" si="68"/>
        <v>0</v>
      </c>
      <c r="BI629" s="518"/>
      <c r="BK629" s="518">
        <f t="shared" si="69"/>
        <v>0</v>
      </c>
      <c r="BL629" s="518"/>
      <c r="BN629" s="518">
        <f t="shared" si="71"/>
        <v>0</v>
      </c>
      <c r="BO629" s="518"/>
    </row>
    <row r="630" spans="1:67" s="38" customFormat="1" ht="15" customHeight="1">
      <c r="A630" s="18"/>
      <c r="B630" s="51"/>
      <c r="C630" s="48" t="s">
        <v>5385</v>
      </c>
      <c r="D630" s="564"/>
      <c r="E630" s="565"/>
      <c r="F630" s="565"/>
      <c r="G630" s="565"/>
      <c r="H630" s="566"/>
      <c r="I630" s="452"/>
      <c r="J630" s="452"/>
      <c r="K630" s="452"/>
      <c r="L630" s="452"/>
      <c r="M630" s="452"/>
      <c r="N630" s="452"/>
      <c r="O630" s="452"/>
      <c r="P630" s="452"/>
      <c r="Q630" s="452"/>
      <c r="R630" s="452"/>
      <c r="S630" s="452"/>
      <c r="T630" s="452"/>
      <c r="U630" s="452"/>
      <c r="V630" s="452"/>
      <c r="W630" s="452"/>
      <c r="X630" s="452"/>
      <c r="Y630" s="452"/>
      <c r="Z630" s="452"/>
      <c r="AA630" s="452"/>
      <c r="AB630" s="452"/>
      <c r="AC630" s="452"/>
      <c r="AD630" s="452"/>
      <c r="AE630" s="2"/>
      <c r="AF630" s="169"/>
      <c r="AH630" s="115" t="b">
        <f t="shared" si="72"/>
        <v>0</v>
      </c>
      <c r="AI630" s="115" t="str">
        <f t="shared" si="73"/>
        <v/>
      </c>
      <c r="AJ630" s="115">
        <f t="shared" si="63"/>
        <v>0</v>
      </c>
      <c r="AK630" s="121" t="b">
        <f t="shared" si="74"/>
        <v>0</v>
      </c>
      <c r="AL630" s="122" t="str">
        <f t="shared" si="75"/>
        <v/>
      </c>
      <c r="AM630" s="121">
        <f t="shared" si="64"/>
        <v>0</v>
      </c>
      <c r="AN630" s="121" t="b">
        <f t="shared" si="76"/>
        <v>0</v>
      </c>
      <c r="AO630" s="121">
        <f t="shared" si="66"/>
        <v>0</v>
      </c>
      <c r="BE630" s="518">
        <f t="shared" si="70"/>
        <v>0</v>
      </c>
      <c r="BF630" s="518"/>
      <c r="BH630" s="518">
        <f t="shared" si="68"/>
        <v>0</v>
      </c>
      <c r="BI630" s="518"/>
      <c r="BK630" s="518">
        <f t="shared" si="69"/>
        <v>0</v>
      </c>
      <c r="BL630" s="518"/>
      <c r="BN630" s="518">
        <f t="shared" si="71"/>
        <v>0</v>
      </c>
      <c r="BO630" s="518"/>
    </row>
    <row r="631" spans="1:67" s="38" customFormat="1" ht="15" customHeight="1">
      <c r="A631" s="18"/>
      <c r="B631" s="51"/>
      <c r="C631" s="48" t="s">
        <v>5386</v>
      </c>
      <c r="D631" s="564"/>
      <c r="E631" s="565"/>
      <c r="F631" s="565"/>
      <c r="G631" s="565"/>
      <c r="H631" s="566"/>
      <c r="I631" s="452"/>
      <c r="J631" s="452"/>
      <c r="K631" s="452"/>
      <c r="L631" s="452"/>
      <c r="M631" s="452"/>
      <c r="N631" s="452"/>
      <c r="O631" s="452"/>
      <c r="P631" s="452"/>
      <c r="Q631" s="452"/>
      <c r="R631" s="452"/>
      <c r="S631" s="452"/>
      <c r="T631" s="452"/>
      <c r="U631" s="452"/>
      <c r="V631" s="452"/>
      <c r="W631" s="452"/>
      <c r="X631" s="452"/>
      <c r="Y631" s="452"/>
      <c r="Z631" s="452"/>
      <c r="AA631" s="452"/>
      <c r="AB631" s="452"/>
      <c r="AC631" s="452"/>
      <c r="AD631" s="452"/>
      <c r="AE631" s="2"/>
      <c r="AF631" s="169"/>
      <c r="AH631" s="115" t="b">
        <f t="shared" si="72"/>
        <v>0</v>
      </c>
      <c r="AI631" s="115" t="str">
        <f t="shared" si="73"/>
        <v/>
      </c>
      <c r="AJ631" s="115">
        <f t="shared" si="63"/>
        <v>0</v>
      </c>
      <c r="AK631" s="121" t="b">
        <f t="shared" si="74"/>
        <v>0</v>
      </c>
      <c r="AL631" s="122" t="str">
        <f t="shared" si="75"/>
        <v/>
      </c>
      <c r="AM631" s="121">
        <f t="shared" si="64"/>
        <v>0</v>
      </c>
      <c r="AN631" s="121" t="b">
        <f t="shared" si="76"/>
        <v>0</v>
      </c>
      <c r="AO631" s="121">
        <f t="shared" si="66"/>
        <v>0</v>
      </c>
      <c r="BE631" s="518">
        <f t="shared" si="70"/>
        <v>0</v>
      </c>
      <c r="BF631" s="518"/>
      <c r="BH631" s="518">
        <f t="shared" si="68"/>
        <v>0</v>
      </c>
      <c r="BI631" s="518"/>
      <c r="BK631" s="518">
        <f t="shared" si="69"/>
        <v>0</v>
      </c>
      <c r="BL631" s="518"/>
      <c r="BN631" s="518">
        <f t="shared" si="71"/>
        <v>0</v>
      </c>
      <c r="BO631" s="518"/>
    </row>
    <row r="632" spans="1:67" s="38" customFormat="1" ht="15" customHeight="1">
      <c r="A632" s="18"/>
      <c r="B632" s="51"/>
      <c r="C632" s="48" t="s">
        <v>5387</v>
      </c>
      <c r="D632" s="564"/>
      <c r="E632" s="565"/>
      <c r="F632" s="565"/>
      <c r="G632" s="565"/>
      <c r="H632" s="566"/>
      <c r="I632" s="452"/>
      <c r="J632" s="452"/>
      <c r="K632" s="452"/>
      <c r="L632" s="452"/>
      <c r="M632" s="452"/>
      <c r="N632" s="452"/>
      <c r="O632" s="452"/>
      <c r="P632" s="452"/>
      <c r="Q632" s="452"/>
      <c r="R632" s="452"/>
      <c r="S632" s="452"/>
      <c r="T632" s="452"/>
      <c r="U632" s="452"/>
      <c r="V632" s="452"/>
      <c r="W632" s="452"/>
      <c r="X632" s="452"/>
      <c r="Y632" s="452"/>
      <c r="Z632" s="452"/>
      <c r="AA632" s="452"/>
      <c r="AB632" s="452"/>
      <c r="AC632" s="452"/>
      <c r="AD632" s="452"/>
      <c r="AE632" s="2"/>
      <c r="AF632" s="169"/>
      <c r="AH632" s="115" t="b">
        <f t="shared" si="72"/>
        <v>0</v>
      </c>
      <c r="AI632" s="115" t="str">
        <f t="shared" si="73"/>
        <v/>
      </c>
      <c r="AJ632" s="115">
        <f t="shared" si="63"/>
        <v>0</v>
      </c>
      <c r="AK632" s="121" t="b">
        <f t="shared" si="74"/>
        <v>0</v>
      </c>
      <c r="AL632" s="122" t="str">
        <f t="shared" si="75"/>
        <v/>
      </c>
      <c r="AM632" s="121">
        <f t="shared" si="64"/>
        <v>0</v>
      </c>
      <c r="AN632" s="121" t="b">
        <f t="shared" si="76"/>
        <v>0</v>
      </c>
      <c r="AO632" s="121">
        <f t="shared" si="66"/>
        <v>0</v>
      </c>
      <c r="BE632" s="518">
        <f t="shared" si="70"/>
        <v>0</v>
      </c>
      <c r="BF632" s="518"/>
      <c r="BH632" s="518">
        <f t="shared" si="68"/>
        <v>0</v>
      </c>
      <c r="BI632" s="518"/>
      <c r="BK632" s="518">
        <f t="shared" si="69"/>
        <v>0</v>
      </c>
      <c r="BL632" s="518"/>
      <c r="BN632" s="518">
        <f t="shared" si="71"/>
        <v>0</v>
      </c>
      <c r="BO632" s="518"/>
    </row>
    <row r="633" spans="1:67" s="38" customFormat="1" ht="15" customHeight="1">
      <c r="A633" s="18"/>
      <c r="B633" s="51"/>
      <c r="C633" s="48" t="s">
        <v>5388</v>
      </c>
      <c r="D633" s="564"/>
      <c r="E633" s="565"/>
      <c r="F633" s="565"/>
      <c r="G633" s="565"/>
      <c r="H633" s="566"/>
      <c r="I633" s="452"/>
      <c r="J633" s="452"/>
      <c r="K633" s="452"/>
      <c r="L633" s="452"/>
      <c r="M633" s="452"/>
      <c r="N633" s="452"/>
      <c r="O633" s="452"/>
      <c r="P633" s="452"/>
      <c r="Q633" s="452"/>
      <c r="R633" s="452"/>
      <c r="S633" s="452"/>
      <c r="T633" s="452"/>
      <c r="U633" s="452"/>
      <c r="V633" s="452"/>
      <c r="W633" s="452"/>
      <c r="X633" s="452"/>
      <c r="Y633" s="452"/>
      <c r="Z633" s="452"/>
      <c r="AA633" s="452"/>
      <c r="AB633" s="452"/>
      <c r="AC633" s="452"/>
      <c r="AD633" s="452"/>
      <c r="AE633" s="2"/>
      <c r="AF633" s="169"/>
      <c r="AH633" s="115" t="b">
        <f t="shared" si="72"/>
        <v>0</v>
      </c>
      <c r="AI633" s="115" t="str">
        <f t="shared" si="73"/>
        <v/>
      </c>
      <c r="AJ633" s="115">
        <f t="shared" si="63"/>
        <v>0</v>
      </c>
      <c r="AK633" s="121" t="b">
        <f t="shared" si="74"/>
        <v>0</v>
      </c>
      <c r="AL633" s="122" t="str">
        <f t="shared" si="75"/>
        <v/>
      </c>
      <c r="AM633" s="121">
        <f t="shared" si="64"/>
        <v>0</v>
      </c>
      <c r="AN633" s="121" t="b">
        <f t="shared" si="76"/>
        <v>0</v>
      </c>
      <c r="AO633" s="121">
        <f t="shared" si="66"/>
        <v>0</v>
      </c>
      <c r="BE633" s="518">
        <f t="shared" si="70"/>
        <v>0</v>
      </c>
      <c r="BF633" s="518"/>
      <c r="BH633" s="518">
        <f t="shared" si="68"/>
        <v>0</v>
      </c>
      <c r="BI633" s="518"/>
      <c r="BK633" s="518">
        <f t="shared" si="69"/>
        <v>0</v>
      </c>
      <c r="BL633" s="518"/>
      <c r="BN633" s="518">
        <f t="shared" si="71"/>
        <v>0</v>
      </c>
      <c r="BO633" s="518"/>
    </row>
    <row r="634" spans="1:67" s="38" customFormat="1" ht="15" customHeight="1">
      <c r="A634" s="18"/>
      <c r="B634" s="51"/>
      <c r="C634" s="48" t="s">
        <v>5389</v>
      </c>
      <c r="D634" s="564"/>
      <c r="E634" s="565"/>
      <c r="F634" s="565"/>
      <c r="G634" s="565"/>
      <c r="H634" s="566"/>
      <c r="I634" s="452"/>
      <c r="J634" s="452"/>
      <c r="K634" s="452"/>
      <c r="L634" s="452"/>
      <c r="M634" s="452"/>
      <c r="N634" s="452"/>
      <c r="O634" s="452"/>
      <c r="P634" s="452"/>
      <c r="Q634" s="452"/>
      <c r="R634" s="452"/>
      <c r="S634" s="452"/>
      <c r="T634" s="452"/>
      <c r="U634" s="452"/>
      <c r="V634" s="452"/>
      <c r="W634" s="452"/>
      <c r="X634" s="452"/>
      <c r="Y634" s="452"/>
      <c r="Z634" s="452"/>
      <c r="AA634" s="452"/>
      <c r="AB634" s="452"/>
      <c r="AC634" s="452"/>
      <c r="AD634" s="452"/>
      <c r="AE634" s="2"/>
      <c r="AF634" s="169"/>
      <c r="AH634" s="115" t="b">
        <f t="shared" si="72"/>
        <v>0</v>
      </c>
      <c r="AI634" s="115" t="str">
        <f t="shared" si="73"/>
        <v/>
      </c>
      <c r="AJ634" s="115">
        <f t="shared" si="63"/>
        <v>0</v>
      </c>
      <c r="AK634" s="121" t="b">
        <f t="shared" si="74"/>
        <v>0</v>
      </c>
      <c r="AL634" s="122" t="str">
        <f t="shared" si="75"/>
        <v/>
      </c>
      <c r="AM634" s="121">
        <f t="shared" si="64"/>
        <v>0</v>
      </c>
      <c r="AN634" s="121" t="b">
        <f t="shared" si="76"/>
        <v>0</v>
      </c>
      <c r="AO634" s="121">
        <f t="shared" si="66"/>
        <v>0</v>
      </c>
      <c r="BE634" s="518">
        <f t="shared" si="70"/>
        <v>0</v>
      </c>
      <c r="BF634" s="518"/>
      <c r="BH634" s="518">
        <f t="shared" si="68"/>
        <v>0</v>
      </c>
      <c r="BI634" s="518"/>
      <c r="BK634" s="518">
        <f t="shared" si="69"/>
        <v>0</v>
      </c>
      <c r="BL634" s="518"/>
      <c r="BN634" s="518">
        <f t="shared" si="71"/>
        <v>0</v>
      </c>
      <c r="BO634" s="518"/>
    </row>
    <row r="635" spans="1:67" s="38" customFormat="1" ht="15" customHeight="1">
      <c r="A635" s="18"/>
      <c r="B635" s="51"/>
      <c r="C635" s="48" t="s">
        <v>5390</v>
      </c>
      <c r="D635" s="564"/>
      <c r="E635" s="565"/>
      <c r="F635" s="565"/>
      <c r="G635" s="565"/>
      <c r="H635" s="566"/>
      <c r="I635" s="452"/>
      <c r="J635" s="452"/>
      <c r="K635" s="452"/>
      <c r="L635" s="452"/>
      <c r="M635" s="452"/>
      <c r="N635" s="452"/>
      <c r="O635" s="452"/>
      <c r="P635" s="452"/>
      <c r="Q635" s="452"/>
      <c r="R635" s="452"/>
      <c r="S635" s="452"/>
      <c r="T635" s="452"/>
      <c r="U635" s="452"/>
      <c r="V635" s="452"/>
      <c r="W635" s="452"/>
      <c r="X635" s="452"/>
      <c r="Y635" s="452"/>
      <c r="Z635" s="452"/>
      <c r="AA635" s="452"/>
      <c r="AB635" s="452"/>
      <c r="AC635" s="452"/>
      <c r="AD635" s="452"/>
      <c r="AE635" s="2"/>
      <c r="AF635" s="169"/>
      <c r="AH635" s="115" t="b">
        <f t="shared" si="72"/>
        <v>0</v>
      </c>
      <c r="AI635" s="115" t="str">
        <f t="shared" si="73"/>
        <v/>
      </c>
      <c r="AJ635" s="115">
        <f t="shared" si="63"/>
        <v>0</v>
      </c>
      <c r="AK635" s="121" t="b">
        <f t="shared" si="74"/>
        <v>0</v>
      </c>
      <c r="AL635" s="122" t="str">
        <f t="shared" si="75"/>
        <v/>
      </c>
      <c r="AM635" s="121">
        <f t="shared" si="64"/>
        <v>0</v>
      </c>
      <c r="AN635" s="121" t="b">
        <f t="shared" si="76"/>
        <v>0</v>
      </c>
      <c r="AO635" s="121">
        <f t="shared" si="66"/>
        <v>0</v>
      </c>
      <c r="BE635" s="518">
        <f t="shared" si="70"/>
        <v>0</v>
      </c>
      <c r="BF635" s="518"/>
      <c r="BH635" s="518">
        <f t="shared" si="68"/>
        <v>0</v>
      </c>
      <c r="BI635" s="518"/>
      <c r="BK635" s="518">
        <f t="shared" si="69"/>
        <v>0</v>
      </c>
      <c r="BL635" s="518"/>
      <c r="BN635" s="518">
        <f t="shared" si="71"/>
        <v>0</v>
      </c>
      <c r="BO635" s="518"/>
    </row>
    <row r="636" spans="1:67" s="38" customFormat="1" ht="15" customHeight="1">
      <c r="A636" s="18"/>
      <c r="B636" s="51"/>
      <c r="C636" s="48" t="s">
        <v>5391</v>
      </c>
      <c r="D636" s="564"/>
      <c r="E636" s="565"/>
      <c r="F636" s="565"/>
      <c r="G636" s="565"/>
      <c r="H636" s="566"/>
      <c r="I636" s="452"/>
      <c r="J636" s="452"/>
      <c r="K636" s="452"/>
      <c r="L636" s="452"/>
      <c r="M636" s="452"/>
      <c r="N636" s="452"/>
      <c r="O636" s="452"/>
      <c r="P636" s="452"/>
      <c r="Q636" s="452"/>
      <c r="R636" s="452"/>
      <c r="S636" s="452"/>
      <c r="T636" s="452"/>
      <c r="U636" s="452"/>
      <c r="V636" s="452"/>
      <c r="W636" s="452"/>
      <c r="X636" s="452"/>
      <c r="Y636" s="452"/>
      <c r="Z636" s="452"/>
      <c r="AA636" s="452"/>
      <c r="AB636" s="452"/>
      <c r="AC636" s="452"/>
      <c r="AD636" s="452"/>
      <c r="AE636" s="2"/>
      <c r="AF636" s="169"/>
      <c r="AH636" s="115" t="b">
        <f t="shared" si="72"/>
        <v>0</v>
      </c>
      <c r="AI636" s="115" t="str">
        <f t="shared" si="73"/>
        <v/>
      </c>
      <c r="AJ636" s="115">
        <f t="shared" si="63"/>
        <v>0</v>
      </c>
      <c r="AK636" s="121" t="b">
        <f t="shared" si="74"/>
        <v>0</v>
      </c>
      <c r="AL636" s="122" t="str">
        <f t="shared" si="75"/>
        <v/>
      </c>
      <c r="AM636" s="121">
        <f t="shared" si="64"/>
        <v>0</v>
      </c>
      <c r="AN636" s="121" t="b">
        <f t="shared" si="76"/>
        <v>0</v>
      </c>
      <c r="AO636" s="121">
        <f t="shared" si="66"/>
        <v>0</v>
      </c>
      <c r="BE636" s="518">
        <f t="shared" si="70"/>
        <v>0</v>
      </c>
      <c r="BF636" s="518"/>
      <c r="BH636" s="518">
        <f t="shared" si="68"/>
        <v>0</v>
      </c>
      <c r="BI636" s="518"/>
      <c r="BK636" s="518">
        <f t="shared" si="69"/>
        <v>0</v>
      </c>
      <c r="BL636" s="518"/>
      <c r="BN636" s="518">
        <f t="shared" si="71"/>
        <v>0</v>
      </c>
      <c r="BO636" s="518"/>
    </row>
    <row r="637" spans="1:67" s="38" customFormat="1" ht="15" customHeight="1">
      <c r="A637" s="18"/>
      <c r="B637" s="51"/>
      <c r="C637" s="48" t="s">
        <v>5392</v>
      </c>
      <c r="D637" s="564"/>
      <c r="E637" s="565"/>
      <c r="F637" s="565"/>
      <c r="G637" s="565"/>
      <c r="H637" s="566"/>
      <c r="I637" s="452"/>
      <c r="J637" s="452"/>
      <c r="K637" s="452"/>
      <c r="L637" s="452"/>
      <c r="M637" s="452"/>
      <c r="N637" s="452"/>
      <c r="O637" s="452"/>
      <c r="P637" s="452"/>
      <c r="Q637" s="452"/>
      <c r="R637" s="452"/>
      <c r="S637" s="452"/>
      <c r="T637" s="452"/>
      <c r="U637" s="452"/>
      <c r="V637" s="452"/>
      <c r="W637" s="452"/>
      <c r="X637" s="452"/>
      <c r="Y637" s="452"/>
      <c r="Z637" s="452"/>
      <c r="AA637" s="452"/>
      <c r="AB637" s="452"/>
      <c r="AC637" s="452"/>
      <c r="AD637" s="452"/>
      <c r="AE637" s="2"/>
      <c r="AF637" s="169"/>
      <c r="AH637" s="115" t="b">
        <f t="shared" si="72"/>
        <v>0</v>
      </c>
      <c r="AI637" s="115" t="str">
        <f t="shared" si="73"/>
        <v/>
      </c>
      <c r="AJ637" s="115">
        <f t="shared" si="63"/>
        <v>0</v>
      </c>
      <c r="AK637" s="121" t="b">
        <f t="shared" si="74"/>
        <v>0</v>
      </c>
      <c r="AL637" s="122" t="str">
        <f t="shared" si="75"/>
        <v/>
      </c>
      <c r="AM637" s="121">
        <f t="shared" si="64"/>
        <v>0</v>
      </c>
      <c r="AN637" s="121" t="b">
        <f t="shared" si="76"/>
        <v>0</v>
      </c>
      <c r="AO637" s="121">
        <f t="shared" si="66"/>
        <v>0</v>
      </c>
      <c r="BE637" s="518">
        <f t="shared" si="70"/>
        <v>0</v>
      </c>
      <c r="BF637" s="518"/>
      <c r="BH637" s="518">
        <f t="shared" si="68"/>
        <v>0</v>
      </c>
      <c r="BI637" s="518"/>
      <c r="BK637" s="518">
        <f t="shared" si="69"/>
        <v>0</v>
      </c>
      <c r="BL637" s="518"/>
      <c r="BN637" s="518">
        <f t="shared" si="71"/>
        <v>0</v>
      </c>
      <c r="BO637" s="518"/>
    </row>
    <row r="638" spans="1:67" s="38" customFormat="1" ht="15" customHeight="1">
      <c r="A638" s="18"/>
      <c r="B638" s="51"/>
      <c r="C638" s="48" t="s">
        <v>5393</v>
      </c>
      <c r="D638" s="564"/>
      <c r="E638" s="565"/>
      <c r="F638" s="565"/>
      <c r="G638" s="565"/>
      <c r="H638" s="566"/>
      <c r="I638" s="452"/>
      <c r="J638" s="452"/>
      <c r="K638" s="452"/>
      <c r="L638" s="452"/>
      <c r="M638" s="452"/>
      <c r="N638" s="452"/>
      <c r="O638" s="452"/>
      <c r="P638" s="452"/>
      <c r="Q638" s="452"/>
      <c r="R638" s="452"/>
      <c r="S638" s="452"/>
      <c r="T638" s="452"/>
      <c r="U638" s="452"/>
      <c r="V638" s="452"/>
      <c r="W638" s="452"/>
      <c r="X638" s="452"/>
      <c r="Y638" s="452"/>
      <c r="Z638" s="452"/>
      <c r="AA638" s="452"/>
      <c r="AB638" s="452"/>
      <c r="AC638" s="452"/>
      <c r="AD638" s="452"/>
      <c r="AE638" s="2"/>
      <c r="AF638" s="169"/>
      <c r="AH638" s="115" t="b">
        <f t="shared" si="72"/>
        <v>0</v>
      </c>
      <c r="AI638" s="115" t="str">
        <f t="shared" si="73"/>
        <v/>
      </c>
      <c r="AJ638" s="115">
        <f t="shared" si="63"/>
        <v>0</v>
      </c>
      <c r="AK638" s="121" t="b">
        <f t="shared" si="74"/>
        <v>0</v>
      </c>
      <c r="AL638" s="122" t="str">
        <f t="shared" si="75"/>
        <v/>
      </c>
      <c r="AM638" s="121">
        <f t="shared" si="64"/>
        <v>0</v>
      </c>
      <c r="AN638" s="121" t="b">
        <f t="shared" si="76"/>
        <v>0</v>
      </c>
      <c r="AO638" s="121">
        <f t="shared" si="66"/>
        <v>0</v>
      </c>
      <c r="BE638" s="518">
        <f t="shared" si="70"/>
        <v>0</v>
      </c>
      <c r="BF638" s="518"/>
      <c r="BH638" s="518">
        <f t="shared" si="68"/>
        <v>0</v>
      </c>
      <c r="BI638" s="518"/>
      <c r="BK638" s="518">
        <f t="shared" si="69"/>
        <v>0</v>
      </c>
      <c r="BL638" s="518"/>
      <c r="BN638" s="518">
        <f t="shared" si="71"/>
        <v>0</v>
      </c>
      <c r="BO638" s="518"/>
    </row>
    <row r="639" spans="1:67" s="38" customFormat="1" ht="15" customHeight="1">
      <c r="A639" s="18"/>
      <c r="B639" s="51"/>
      <c r="C639" s="48" t="s">
        <v>5394</v>
      </c>
      <c r="D639" s="564"/>
      <c r="E639" s="565"/>
      <c r="F639" s="565"/>
      <c r="G639" s="565"/>
      <c r="H639" s="566"/>
      <c r="I639" s="452"/>
      <c r="J639" s="452"/>
      <c r="K639" s="452"/>
      <c r="L639" s="452"/>
      <c r="M639" s="452"/>
      <c r="N639" s="452"/>
      <c r="O639" s="452"/>
      <c r="P639" s="452"/>
      <c r="Q639" s="452"/>
      <c r="R639" s="452"/>
      <c r="S639" s="452"/>
      <c r="T639" s="452"/>
      <c r="U639" s="452"/>
      <c r="V639" s="452"/>
      <c r="W639" s="452"/>
      <c r="X639" s="452"/>
      <c r="Y639" s="452"/>
      <c r="Z639" s="452"/>
      <c r="AA639" s="452"/>
      <c r="AB639" s="452"/>
      <c r="AC639" s="452"/>
      <c r="AD639" s="452"/>
      <c r="AE639" s="2"/>
      <c r="AF639" s="169"/>
      <c r="AH639" s="115" t="b">
        <f t="shared" si="72"/>
        <v>0</v>
      </c>
      <c r="AI639" s="115" t="str">
        <f t="shared" si="73"/>
        <v/>
      </c>
      <c r="AJ639" s="115">
        <f t="shared" si="63"/>
        <v>0</v>
      </c>
      <c r="AK639" s="121" t="b">
        <f t="shared" si="74"/>
        <v>0</v>
      </c>
      <c r="AL639" s="122" t="str">
        <f t="shared" si="75"/>
        <v/>
      </c>
      <c r="AM639" s="121">
        <f t="shared" si="64"/>
        <v>0</v>
      </c>
      <c r="AN639" s="121" t="b">
        <f t="shared" si="76"/>
        <v>0</v>
      </c>
      <c r="AO639" s="121">
        <f t="shared" si="66"/>
        <v>0</v>
      </c>
      <c r="BE639" s="518">
        <f t="shared" si="70"/>
        <v>0</v>
      </c>
      <c r="BF639" s="518"/>
      <c r="BH639" s="518">
        <f t="shared" si="68"/>
        <v>0</v>
      </c>
      <c r="BI639" s="518"/>
      <c r="BK639" s="518">
        <f t="shared" si="69"/>
        <v>0</v>
      </c>
      <c r="BL639" s="518"/>
      <c r="BN639" s="518">
        <f t="shared" si="71"/>
        <v>0</v>
      </c>
      <c r="BO639" s="518"/>
    </row>
    <row r="640" spans="1:67" s="38" customFormat="1" ht="15" customHeight="1">
      <c r="A640" s="18"/>
      <c r="B640" s="51"/>
      <c r="C640" s="48" t="s">
        <v>5395</v>
      </c>
      <c r="D640" s="564"/>
      <c r="E640" s="565"/>
      <c r="F640" s="565"/>
      <c r="G640" s="565"/>
      <c r="H640" s="566"/>
      <c r="I640" s="452"/>
      <c r="J640" s="452"/>
      <c r="K640" s="452"/>
      <c r="L640" s="452"/>
      <c r="M640" s="452"/>
      <c r="N640" s="452"/>
      <c r="O640" s="452"/>
      <c r="P640" s="452"/>
      <c r="Q640" s="452"/>
      <c r="R640" s="452"/>
      <c r="S640" s="452"/>
      <c r="T640" s="452"/>
      <c r="U640" s="452"/>
      <c r="V640" s="452"/>
      <c r="W640" s="452"/>
      <c r="X640" s="452"/>
      <c r="Y640" s="452"/>
      <c r="Z640" s="452"/>
      <c r="AA640" s="452"/>
      <c r="AB640" s="452"/>
      <c r="AC640" s="452"/>
      <c r="AD640" s="452"/>
      <c r="AE640" s="2"/>
      <c r="AF640" s="169"/>
      <c r="AH640" s="115" t="b">
        <f t="shared" si="72"/>
        <v>0</v>
      </c>
      <c r="AI640" s="115" t="str">
        <f t="shared" si="73"/>
        <v/>
      </c>
      <c r="AJ640" s="115">
        <f t="shared" si="63"/>
        <v>0</v>
      </c>
      <c r="AK640" s="121" t="b">
        <f t="shared" si="74"/>
        <v>0</v>
      </c>
      <c r="AL640" s="122" t="str">
        <f t="shared" si="75"/>
        <v/>
      </c>
      <c r="AM640" s="121">
        <f t="shared" si="64"/>
        <v>0</v>
      </c>
      <c r="AN640" s="121" t="b">
        <f t="shared" si="76"/>
        <v>0</v>
      </c>
      <c r="AO640" s="121">
        <f t="shared" si="66"/>
        <v>0</v>
      </c>
      <c r="BE640" s="518">
        <f t="shared" si="70"/>
        <v>0</v>
      </c>
      <c r="BF640" s="518"/>
      <c r="BH640" s="518">
        <f t="shared" si="68"/>
        <v>0</v>
      </c>
      <c r="BI640" s="518"/>
      <c r="BK640" s="518">
        <f t="shared" si="69"/>
        <v>0</v>
      </c>
      <c r="BL640" s="518"/>
      <c r="BN640" s="518">
        <f t="shared" si="71"/>
        <v>0</v>
      </c>
      <c r="BO640" s="518"/>
    </row>
    <row r="641" spans="1:67" s="38" customFormat="1" ht="15" customHeight="1">
      <c r="A641" s="18"/>
      <c r="B641" s="51"/>
      <c r="C641" s="48" t="s">
        <v>5396</v>
      </c>
      <c r="D641" s="564"/>
      <c r="E641" s="565"/>
      <c r="F641" s="565"/>
      <c r="G641" s="565"/>
      <c r="H641" s="566"/>
      <c r="I641" s="452"/>
      <c r="J641" s="452"/>
      <c r="K641" s="452"/>
      <c r="L641" s="452"/>
      <c r="M641" s="452"/>
      <c r="N641" s="452"/>
      <c r="O641" s="452"/>
      <c r="P641" s="452"/>
      <c r="Q641" s="452"/>
      <c r="R641" s="452"/>
      <c r="S641" s="452"/>
      <c r="T641" s="452"/>
      <c r="U641" s="452"/>
      <c r="V641" s="452"/>
      <c r="W641" s="452"/>
      <c r="X641" s="452"/>
      <c r="Y641" s="452"/>
      <c r="Z641" s="452"/>
      <c r="AA641" s="452"/>
      <c r="AB641" s="452"/>
      <c r="AC641" s="452"/>
      <c r="AD641" s="452"/>
      <c r="AE641" s="2"/>
      <c r="AF641" s="169"/>
      <c r="AH641" s="115" t="b">
        <f t="shared" si="72"/>
        <v>0</v>
      </c>
      <c r="AI641" s="115" t="str">
        <f t="shared" si="73"/>
        <v/>
      </c>
      <c r="AJ641" s="115">
        <f t="shared" si="63"/>
        <v>0</v>
      </c>
      <c r="AK641" s="121" t="b">
        <f t="shared" si="74"/>
        <v>0</v>
      </c>
      <c r="AL641" s="122" t="str">
        <f t="shared" si="75"/>
        <v/>
      </c>
      <c r="AM641" s="121">
        <f t="shared" si="64"/>
        <v>0</v>
      </c>
      <c r="AN641" s="121" t="b">
        <f t="shared" si="76"/>
        <v>0</v>
      </c>
      <c r="AO641" s="121">
        <f t="shared" si="66"/>
        <v>0</v>
      </c>
      <c r="BE641" s="518">
        <f t="shared" si="70"/>
        <v>0</v>
      </c>
      <c r="BF641" s="518"/>
      <c r="BH641" s="518">
        <f t="shared" si="68"/>
        <v>0</v>
      </c>
      <c r="BI641" s="518"/>
      <c r="BK641" s="518">
        <f t="shared" si="69"/>
        <v>0</v>
      </c>
      <c r="BL641" s="518"/>
      <c r="BN641" s="518">
        <f t="shared" si="71"/>
        <v>0</v>
      </c>
      <c r="BO641" s="518"/>
    </row>
    <row r="642" spans="1:67" s="38" customFormat="1" ht="15" customHeight="1">
      <c r="A642" s="18"/>
      <c r="B642" s="51"/>
      <c r="C642" s="48" t="s">
        <v>5397</v>
      </c>
      <c r="D642" s="564"/>
      <c r="E642" s="565"/>
      <c r="F642" s="565"/>
      <c r="G642" s="565"/>
      <c r="H642" s="566"/>
      <c r="I642" s="452"/>
      <c r="J642" s="452"/>
      <c r="K642" s="452"/>
      <c r="L642" s="452"/>
      <c r="M642" s="452"/>
      <c r="N642" s="452"/>
      <c r="O642" s="452"/>
      <c r="P642" s="452"/>
      <c r="Q642" s="452"/>
      <c r="R642" s="452"/>
      <c r="S642" s="452"/>
      <c r="T642" s="452"/>
      <c r="U642" s="452"/>
      <c r="V642" s="452"/>
      <c r="W642" s="452"/>
      <c r="X642" s="452"/>
      <c r="Y642" s="452"/>
      <c r="Z642" s="452"/>
      <c r="AA642" s="452"/>
      <c r="AB642" s="452"/>
      <c r="AC642" s="452"/>
      <c r="AD642" s="452"/>
      <c r="AE642" s="2"/>
      <c r="AF642" s="169"/>
      <c r="AH642" s="115" t="b">
        <f t="shared" ref="AH642:AH657" si="77">NOT(EXACT(D642,UPPER(D642)))</f>
        <v>0</v>
      </c>
      <c r="AI642" s="115" t="str">
        <f t="shared" ref="AI642:AI657" si="78">SUBSTITUTE( SUBSTITUTE( SUBSTITUTE( SUBSTITUTE( SUBSTITUTE( SUBSTITUTE( SUBSTITUTE( SUBSTITUTE( SUBSTITUTE( SUBSTITUTE(D642, "á", "a"), "é", "e"), "í", "i"), "ó", "o"), "ú", "u"), "Á", "A"), "É", "E"), "Í", "I"), "Ó", "O"), "Ú", "U")</f>
        <v/>
      </c>
      <c r="AJ642" s="115">
        <f t="shared" si="63"/>
        <v>0</v>
      </c>
      <c r="AK642" s="121" t="b">
        <f t="shared" ref="AK642:AK657" si="79">NOT(EXACT(D642,AI642))</f>
        <v>0</v>
      </c>
      <c r="AL642" s="122" t="str">
        <f t="shared" ref="AL642:AL657" si="80">SUBSTITUTE((SUBSTITUTE(SUBSTITUTE(SUBSTITUTE(D642,".",""),",",""),"(","")),")","")</f>
        <v/>
      </c>
      <c r="AM642" s="121">
        <f t="shared" si="64"/>
        <v>0</v>
      </c>
      <c r="AN642" s="121" t="b">
        <f t="shared" ref="AN642:AN657" si="81">NOT(EXACT(D642,AL642))</f>
        <v>0</v>
      </c>
      <c r="AO642" s="121">
        <f t="shared" si="66"/>
        <v>0</v>
      </c>
      <c r="BE642" s="518">
        <f t="shared" si="70"/>
        <v>0</v>
      </c>
      <c r="BF642" s="518"/>
      <c r="BH642" s="518">
        <f t="shared" si="68"/>
        <v>0</v>
      </c>
      <c r="BI642" s="518"/>
      <c r="BK642" s="518">
        <f t="shared" si="69"/>
        <v>0</v>
      </c>
      <c r="BL642" s="518"/>
      <c r="BN642" s="518">
        <f t="shared" si="71"/>
        <v>0</v>
      </c>
      <c r="BO642" s="518"/>
    </row>
    <row r="643" spans="1:67" s="38" customFormat="1" ht="15" customHeight="1">
      <c r="A643" s="18"/>
      <c r="B643" s="51"/>
      <c r="C643" s="48" t="s">
        <v>5398</v>
      </c>
      <c r="D643" s="564"/>
      <c r="E643" s="565"/>
      <c r="F643" s="565"/>
      <c r="G643" s="565"/>
      <c r="H643" s="566"/>
      <c r="I643" s="452"/>
      <c r="J643" s="452"/>
      <c r="K643" s="452"/>
      <c r="L643" s="452"/>
      <c r="M643" s="452"/>
      <c r="N643" s="452"/>
      <c r="O643" s="452"/>
      <c r="P643" s="452"/>
      <c r="Q643" s="452"/>
      <c r="R643" s="452"/>
      <c r="S643" s="452"/>
      <c r="T643" s="452"/>
      <c r="U643" s="452"/>
      <c r="V643" s="452"/>
      <c r="W643" s="452"/>
      <c r="X643" s="452"/>
      <c r="Y643" s="452"/>
      <c r="Z643" s="452"/>
      <c r="AA643" s="452"/>
      <c r="AB643" s="452"/>
      <c r="AC643" s="452"/>
      <c r="AD643" s="452"/>
      <c r="AE643" s="2"/>
      <c r="AF643" s="169"/>
      <c r="AH643" s="115" t="b">
        <f t="shared" si="77"/>
        <v>0</v>
      </c>
      <c r="AI643" s="115" t="str">
        <f t="shared" si="78"/>
        <v/>
      </c>
      <c r="AJ643" s="115">
        <f t="shared" ref="AJ643:AJ656" si="82">COUNTIF(AH643,"VERDADERO")</f>
        <v>0</v>
      </c>
      <c r="AK643" s="121" t="b">
        <f t="shared" si="79"/>
        <v>0</v>
      </c>
      <c r="AL643" s="122" t="str">
        <f t="shared" si="80"/>
        <v/>
      </c>
      <c r="AM643" s="121">
        <f t="shared" ref="AM643:AM656" si="83">COUNTIF(AK643,"VERDADERO")</f>
        <v>0</v>
      </c>
      <c r="AN643" s="121" t="b">
        <f t="shared" si="81"/>
        <v>0</v>
      </c>
      <c r="AO643" s="121">
        <f t="shared" ref="AO643:AO657" si="84">COUNTIF(AN643,"VERDADERO")</f>
        <v>0</v>
      </c>
      <c r="BE643" s="518">
        <f t="shared" ref="BE643:BE657" si="85">IF(OR(O643="",O643=1),0,1)</f>
        <v>0</v>
      </c>
      <c r="BF643" s="518"/>
      <c r="BH643" s="518">
        <f t="shared" ref="BH643:BH657" si="86">IF(OR(T643="",T643=1),0,1)</f>
        <v>0</v>
      </c>
      <c r="BI643" s="518"/>
      <c r="BK643" s="518">
        <f t="shared" ref="BK643:BK656" si="87">IF(OR(AND(D643="",COUNTBLANK(I643:AD643)=22),AND(D643&lt;&gt;"",COUNTBLANK(K643:AD643)=15),AND(D643&lt;&gt;"",BE643=1,BH643=1,COUNTA(K643:N643)&lt;=2),AND(D643&lt;&gt;"",BE643=1,BH643=0,COUNTA(K643:N643,W643:AD643)&lt;=5),AND(D643&lt;&gt;"",BE643=0,BH643=1,COUNTA(K643:N643,R643)&lt;=3)),0,1)</f>
        <v>0</v>
      </c>
      <c r="BL643" s="518"/>
      <c r="BN643" s="518">
        <f t="shared" si="71"/>
        <v>0</v>
      </c>
      <c r="BO643" s="518"/>
    </row>
    <row r="644" spans="1:67" s="38" customFormat="1" ht="15" customHeight="1">
      <c r="A644" s="18"/>
      <c r="B644" s="51"/>
      <c r="C644" s="48" t="s">
        <v>5399</v>
      </c>
      <c r="D644" s="564"/>
      <c r="E644" s="565"/>
      <c r="F644" s="565"/>
      <c r="G644" s="565"/>
      <c r="H644" s="566"/>
      <c r="I644" s="452"/>
      <c r="J644" s="452"/>
      <c r="K644" s="452"/>
      <c r="L644" s="452"/>
      <c r="M644" s="452"/>
      <c r="N644" s="452"/>
      <c r="O644" s="452"/>
      <c r="P644" s="452"/>
      <c r="Q644" s="452"/>
      <c r="R644" s="452"/>
      <c r="S644" s="452"/>
      <c r="T644" s="452"/>
      <c r="U644" s="452"/>
      <c r="V644" s="452"/>
      <c r="W644" s="452"/>
      <c r="X644" s="452"/>
      <c r="Y644" s="452"/>
      <c r="Z644" s="452"/>
      <c r="AA644" s="452"/>
      <c r="AB644" s="452"/>
      <c r="AC644" s="452"/>
      <c r="AD644" s="452"/>
      <c r="AE644" s="2"/>
      <c r="AF644" s="169"/>
      <c r="AH644" s="115" t="b">
        <f t="shared" si="77"/>
        <v>0</v>
      </c>
      <c r="AI644" s="115" t="str">
        <f t="shared" si="78"/>
        <v/>
      </c>
      <c r="AJ644" s="115">
        <f t="shared" si="82"/>
        <v>0</v>
      </c>
      <c r="AK644" s="121" t="b">
        <f t="shared" si="79"/>
        <v>0</v>
      </c>
      <c r="AL644" s="122" t="str">
        <f t="shared" si="80"/>
        <v/>
      </c>
      <c r="AM644" s="121">
        <f t="shared" si="83"/>
        <v>0</v>
      </c>
      <c r="AN644" s="121" t="b">
        <f t="shared" si="81"/>
        <v>0</v>
      </c>
      <c r="AO644" s="121">
        <f t="shared" si="84"/>
        <v>0</v>
      </c>
      <c r="BE644" s="518">
        <f t="shared" si="85"/>
        <v>0</v>
      </c>
      <c r="BF644" s="518"/>
      <c r="BH644" s="518">
        <f t="shared" si="86"/>
        <v>0</v>
      </c>
      <c r="BI644" s="518"/>
      <c r="BK644" s="518">
        <f t="shared" si="87"/>
        <v>0</v>
      </c>
      <c r="BL644" s="518"/>
      <c r="BN644" s="518">
        <f t="shared" ref="BN644:BN657" si="88">IF(AND(D644&lt;&gt;"",D643=""),1,0)</f>
        <v>0</v>
      </c>
      <c r="BO644" s="518"/>
    </row>
    <row r="645" spans="1:67" s="38" customFormat="1" ht="15" customHeight="1">
      <c r="A645" s="18"/>
      <c r="B645" s="51"/>
      <c r="C645" s="48" t="s">
        <v>5400</v>
      </c>
      <c r="D645" s="564"/>
      <c r="E645" s="565"/>
      <c r="F645" s="565"/>
      <c r="G645" s="565"/>
      <c r="H645" s="566"/>
      <c r="I645" s="452"/>
      <c r="J645" s="452"/>
      <c r="K645" s="452"/>
      <c r="L645" s="452"/>
      <c r="M645" s="452"/>
      <c r="N645" s="452"/>
      <c r="O645" s="452"/>
      <c r="P645" s="452"/>
      <c r="Q645" s="452"/>
      <c r="R645" s="452"/>
      <c r="S645" s="452"/>
      <c r="T645" s="452"/>
      <c r="U645" s="452"/>
      <c r="V645" s="452"/>
      <c r="W645" s="452"/>
      <c r="X645" s="452"/>
      <c r="Y645" s="452"/>
      <c r="Z645" s="452"/>
      <c r="AA645" s="452"/>
      <c r="AB645" s="452"/>
      <c r="AC645" s="452"/>
      <c r="AD645" s="452"/>
      <c r="AE645" s="2"/>
      <c r="AF645" s="169"/>
      <c r="AH645" s="115" t="b">
        <f t="shared" si="77"/>
        <v>0</v>
      </c>
      <c r="AI645" s="115" t="str">
        <f t="shared" si="78"/>
        <v/>
      </c>
      <c r="AJ645" s="115">
        <f t="shared" si="82"/>
        <v>0</v>
      </c>
      <c r="AK645" s="121" t="b">
        <f t="shared" si="79"/>
        <v>0</v>
      </c>
      <c r="AL645" s="122" t="str">
        <f t="shared" si="80"/>
        <v/>
      </c>
      <c r="AM645" s="121">
        <f t="shared" si="83"/>
        <v>0</v>
      </c>
      <c r="AN645" s="121" t="b">
        <f t="shared" si="81"/>
        <v>0</v>
      </c>
      <c r="AO645" s="121">
        <f t="shared" si="84"/>
        <v>0</v>
      </c>
      <c r="BE645" s="518">
        <f t="shared" si="85"/>
        <v>0</v>
      </c>
      <c r="BF645" s="518"/>
      <c r="BH645" s="518">
        <f t="shared" si="86"/>
        <v>0</v>
      </c>
      <c r="BI645" s="518"/>
      <c r="BK645" s="518">
        <f t="shared" si="87"/>
        <v>0</v>
      </c>
      <c r="BL645" s="518"/>
      <c r="BN645" s="518">
        <f t="shared" si="88"/>
        <v>0</v>
      </c>
      <c r="BO645" s="518"/>
    </row>
    <row r="646" spans="1:67" s="38" customFormat="1" ht="15" customHeight="1">
      <c r="A646" s="18"/>
      <c r="B646" s="51"/>
      <c r="C646" s="48" t="s">
        <v>5401</v>
      </c>
      <c r="D646" s="564"/>
      <c r="E646" s="565"/>
      <c r="F646" s="565"/>
      <c r="G646" s="565"/>
      <c r="H646" s="566"/>
      <c r="I646" s="452"/>
      <c r="J646" s="452"/>
      <c r="K646" s="452"/>
      <c r="L646" s="452"/>
      <c r="M646" s="452"/>
      <c r="N646" s="452"/>
      <c r="O646" s="452"/>
      <c r="P646" s="452"/>
      <c r="Q646" s="452"/>
      <c r="R646" s="452"/>
      <c r="S646" s="452"/>
      <c r="T646" s="452"/>
      <c r="U646" s="452"/>
      <c r="V646" s="452"/>
      <c r="W646" s="452"/>
      <c r="X646" s="452"/>
      <c r="Y646" s="452"/>
      <c r="Z646" s="452"/>
      <c r="AA646" s="452"/>
      <c r="AB646" s="452"/>
      <c r="AC646" s="452"/>
      <c r="AD646" s="452"/>
      <c r="AE646" s="2"/>
      <c r="AF646" s="169"/>
      <c r="AH646" s="115" t="b">
        <f t="shared" si="77"/>
        <v>0</v>
      </c>
      <c r="AI646" s="115" t="str">
        <f t="shared" si="78"/>
        <v/>
      </c>
      <c r="AJ646" s="115">
        <f t="shared" si="82"/>
        <v>0</v>
      </c>
      <c r="AK646" s="121" t="b">
        <f t="shared" si="79"/>
        <v>0</v>
      </c>
      <c r="AL646" s="122" t="str">
        <f t="shared" si="80"/>
        <v/>
      </c>
      <c r="AM646" s="121">
        <f t="shared" si="83"/>
        <v>0</v>
      </c>
      <c r="AN646" s="121" t="b">
        <f t="shared" si="81"/>
        <v>0</v>
      </c>
      <c r="AO646" s="121">
        <f t="shared" si="84"/>
        <v>0</v>
      </c>
      <c r="BE646" s="518">
        <f t="shared" si="85"/>
        <v>0</v>
      </c>
      <c r="BF646" s="518"/>
      <c r="BH646" s="518">
        <f t="shared" si="86"/>
        <v>0</v>
      </c>
      <c r="BI646" s="518"/>
      <c r="BK646" s="518">
        <f t="shared" si="87"/>
        <v>0</v>
      </c>
      <c r="BL646" s="518"/>
      <c r="BN646" s="518">
        <f t="shared" si="88"/>
        <v>0</v>
      </c>
      <c r="BO646" s="518"/>
    </row>
    <row r="647" spans="1:67" s="38" customFormat="1" ht="15" customHeight="1">
      <c r="A647" s="18"/>
      <c r="B647" s="51"/>
      <c r="C647" s="48" t="s">
        <v>5402</v>
      </c>
      <c r="D647" s="564"/>
      <c r="E647" s="565"/>
      <c r="F647" s="565"/>
      <c r="G647" s="565"/>
      <c r="H647" s="566"/>
      <c r="I647" s="452"/>
      <c r="J647" s="452"/>
      <c r="K647" s="452"/>
      <c r="L647" s="452"/>
      <c r="M647" s="452"/>
      <c r="N647" s="452"/>
      <c r="O647" s="452"/>
      <c r="P647" s="452"/>
      <c r="Q647" s="452"/>
      <c r="R647" s="452"/>
      <c r="S647" s="452"/>
      <c r="T647" s="452"/>
      <c r="U647" s="452"/>
      <c r="V647" s="452"/>
      <c r="W647" s="452"/>
      <c r="X647" s="452"/>
      <c r="Y647" s="452"/>
      <c r="Z647" s="452"/>
      <c r="AA647" s="452"/>
      <c r="AB647" s="452"/>
      <c r="AC647" s="452"/>
      <c r="AD647" s="452"/>
      <c r="AE647" s="2"/>
      <c r="AF647" s="169"/>
      <c r="AH647" s="115" t="b">
        <f t="shared" si="77"/>
        <v>0</v>
      </c>
      <c r="AI647" s="115" t="str">
        <f t="shared" si="78"/>
        <v/>
      </c>
      <c r="AJ647" s="115">
        <f t="shared" si="82"/>
        <v>0</v>
      </c>
      <c r="AK647" s="121" t="b">
        <f t="shared" si="79"/>
        <v>0</v>
      </c>
      <c r="AL647" s="122" t="str">
        <f t="shared" si="80"/>
        <v/>
      </c>
      <c r="AM647" s="121">
        <f t="shared" si="83"/>
        <v>0</v>
      </c>
      <c r="AN647" s="121" t="b">
        <f t="shared" si="81"/>
        <v>0</v>
      </c>
      <c r="AO647" s="121">
        <f t="shared" si="84"/>
        <v>0</v>
      </c>
      <c r="BE647" s="518">
        <f t="shared" si="85"/>
        <v>0</v>
      </c>
      <c r="BF647" s="518"/>
      <c r="BH647" s="518">
        <f t="shared" si="86"/>
        <v>0</v>
      </c>
      <c r="BI647" s="518"/>
      <c r="BK647" s="518">
        <f t="shared" si="87"/>
        <v>0</v>
      </c>
      <c r="BL647" s="518"/>
      <c r="BN647" s="518">
        <f t="shared" si="88"/>
        <v>0</v>
      </c>
      <c r="BO647" s="518"/>
    </row>
    <row r="648" spans="1:67" s="38" customFormat="1" ht="15" customHeight="1">
      <c r="A648" s="18"/>
      <c r="B648" s="51"/>
      <c r="C648" s="48" t="s">
        <v>5403</v>
      </c>
      <c r="D648" s="564"/>
      <c r="E648" s="565"/>
      <c r="F648" s="565"/>
      <c r="G648" s="565"/>
      <c r="H648" s="566"/>
      <c r="I648" s="452"/>
      <c r="J648" s="452"/>
      <c r="K648" s="452"/>
      <c r="L648" s="452"/>
      <c r="M648" s="452"/>
      <c r="N648" s="452"/>
      <c r="O648" s="452"/>
      <c r="P648" s="452"/>
      <c r="Q648" s="452"/>
      <c r="R648" s="452"/>
      <c r="S648" s="452"/>
      <c r="T648" s="452"/>
      <c r="U648" s="452"/>
      <c r="V648" s="452"/>
      <c r="W648" s="452"/>
      <c r="X648" s="452"/>
      <c r="Y648" s="452"/>
      <c r="Z648" s="452"/>
      <c r="AA648" s="452"/>
      <c r="AB648" s="452"/>
      <c r="AC648" s="452"/>
      <c r="AD648" s="452"/>
      <c r="AE648" s="2"/>
      <c r="AF648" s="169"/>
      <c r="AH648" s="115" t="b">
        <f t="shared" si="77"/>
        <v>0</v>
      </c>
      <c r="AI648" s="115" t="str">
        <f t="shared" si="78"/>
        <v/>
      </c>
      <c r="AJ648" s="115">
        <f t="shared" si="82"/>
        <v>0</v>
      </c>
      <c r="AK648" s="121" t="b">
        <f t="shared" si="79"/>
        <v>0</v>
      </c>
      <c r="AL648" s="122" t="str">
        <f t="shared" si="80"/>
        <v/>
      </c>
      <c r="AM648" s="121">
        <f t="shared" si="83"/>
        <v>0</v>
      </c>
      <c r="AN648" s="121" t="b">
        <f t="shared" si="81"/>
        <v>0</v>
      </c>
      <c r="AO648" s="121">
        <f t="shared" si="84"/>
        <v>0</v>
      </c>
      <c r="BE648" s="518">
        <f t="shared" si="85"/>
        <v>0</v>
      </c>
      <c r="BF648" s="518"/>
      <c r="BH648" s="518">
        <f t="shared" si="86"/>
        <v>0</v>
      </c>
      <c r="BI648" s="518"/>
      <c r="BK648" s="518">
        <f t="shared" si="87"/>
        <v>0</v>
      </c>
      <c r="BL648" s="518"/>
      <c r="BN648" s="518">
        <f t="shared" si="88"/>
        <v>0</v>
      </c>
      <c r="BO648" s="518"/>
    </row>
    <row r="649" spans="1:67" s="38" customFormat="1" ht="15" customHeight="1">
      <c r="A649" s="18"/>
      <c r="B649" s="51"/>
      <c r="C649" s="48" t="s">
        <v>5404</v>
      </c>
      <c r="D649" s="564"/>
      <c r="E649" s="565"/>
      <c r="F649" s="565"/>
      <c r="G649" s="565"/>
      <c r="H649" s="566"/>
      <c r="I649" s="452"/>
      <c r="J649" s="452"/>
      <c r="K649" s="452"/>
      <c r="L649" s="452"/>
      <c r="M649" s="452"/>
      <c r="N649" s="452"/>
      <c r="O649" s="452"/>
      <c r="P649" s="452"/>
      <c r="Q649" s="452"/>
      <c r="R649" s="452"/>
      <c r="S649" s="452"/>
      <c r="T649" s="452"/>
      <c r="U649" s="452"/>
      <c r="V649" s="452"/>
      <c r="W649" s="452"/>
      <c r="X649" s="452"/>
      <c r="Y649" s="452"/>
      <c r="Z649" s="452"/>
      <c r="AA649" s="452"/>
      <c r="AB649" s="452"/>
      <c r="AC649" s="452"/>
      <c r="AD649" s="452"/>
      <c r="AE649" s="2"/>
      <c r="AF649" s="169"/>
      <c r="AH649" s="115" t="b">
        <f t="shared" si="77"/>
        <v>0</v>
      </c>
      <c r="AI649" s="115" t="str">
        <f t="shared" si="78"/>
        <v/>
      </c>
      <c r="AJ649" s="115">
        <f t="shared" si="82"/>
        <v>0</v>
      </c>
      <c r="AK649" s="121" t="b">
        <f t="shared" si="79"/>
        <v>0</v>
      </c>
      <c r="AL649" s="122" t="str">
        <f t="shared" si="80"/>
        <v/>
      </c>
      <c r="AM649" s="121">
        <f t="shared" si="83"/>
        <v>0</v>
      </c>
      <c r="AN649" s="121" t="b">
        <f t="shared" si="81"/>
        <v>0</v>
      </c>
      <c r="AO649" s="121">
        <f t="shared" si="84"/>
        <v>0</v>
      </c>
      <c r="BE649" s="518">
        <f t="shared" si="85"/>
        <v>0</v>
      </c>
      <c r="BF649" s="518"/>
      <c r="BH649" s="518">
        <f t="shared" si="86"/>
        <v>0</v>
      </c>
      <c r="BI649" s="518"/>
      <c r="BK649" s="518">
        <f t="shared" si="87"/>
        <v>0</v>
      </c>
      <c r="BL649" s="518"/>
      <c r="BN649" s="518">
        <f t="shared" si="88"/>
        <v>0</v>
      </c>
      <c r="BO649" s="518"/>
    </row>
    <row r="650" spans="1:67" s="38" customFormat="1" ht="15" customHeight="1">
      <c r="A650" s="18"/>
      <c r="B650" s="51"/>
      <c r="C650" s="48" t="s">
        <v>5405</v>
      </c>
      <c r="D650" s="564"/>
      <c r="E650" s="565"/>
      <c r="F650" s="565"/>
      <c r="G650" s="565"/>
      <c r="H650" s="566"/>
      <c r="I650" s="452"/>
      <c r="J650" s="452"/>
      <c r="K650" s="452"/>
      <c r="L650" s="452"/>
      <c r="M650" s="452"/>
      <c r="N650" s="452"/>
      <c r="O650" s="452"/>
      <c r="P650" s="452"/>
      <c r="Q650" s="452"/>
      <c r="R650" s="452"/>
      <c r="S650" s="452"/>
      <c r="T650" s="452"/>
      <c r="U650" s="452"/>
      <c r="V650" s="452"/>
      <c r="W650" s="452"/>
      <c r="X650" s="452"/>
      <c r="Y650" s="452"/>
      <c r="Z650" s="452"/>
      <c r="AA650" s="452"/>
      <c r="AB650" s="452"/>
      <c r="AC650" s="452"/>
      <c r="AD650" s="452"/>
      <c r="AE650" s="2"/>
      <c r="AF650" s="169"/>
      <c r="AH650" s="115" t="b">
        <f t="shared" si="77"/>
        <v>0</v>
      </c>
      <c r="AI650" s="115" t="str">
        <f t="shared" si="78"/>
        <v/>
      </c>
      <c r="AJ650" s="115">
        <f t="shared" si="82"/>
        <v>0</v>
      </c>
      <c r="AK650" s="121" t="b">
        <f t="shared" si="79"/>
        <v>0</v>
      </c>
      <c r="AL650" s="122" t="str">
        <f t="shared" si="80"/>
        <v/>
      </c>
      <c r="AM650" s="121">
        <f t="shared" si="83"/>
        <v>0</v>
      </c>
      <c r="AN650" s="121" t="b">
        <f t="shared" si="81"/>
        <v>0</v>
      </c>
      <c r="AO650" s="121">
        <f t="shared" si="84"/>
        <v>0</v>
      </c>
      <c r="BE650" s="518">
        <f t="shared" si="85"/>
        <v>0</v>
      </c>
      <c r="BF650" s="518"/>
      <c r="BH650" s="518">
        <f t="shared" si="86"/>
        <v>0</v>
      </c>
      <c r="BI650" s="518"/>
      <c r="BK650" s="518">
        <f t="shared" si="87"/>
        <v>0</v>
      </c>
      <c r="BL650" s="518"/>
      <c r="BN650" s="518">
        <f t="shared" si="88"/>
        <v>0</v>
      </c>
      <c r="BO650" s="518"/>
    </row>
    <row r="651" spans="1:67" s="38" customFormat="1" ht="15" customHeight="1">
      <c r="A651" s="18"/>
      <c r="B651" s="51"/>
      <c r="C651" s="48" t="s">
        <v>5406</v>
      </c>
      <c r="D651" s="564"/>
      <c r="E651" s="565"/>
      <c r="F651" s="565"/>
      <c r="G651" s="565"/>
      <c r="H651" s="566"/>
      <c r="I651" s="452"/>
      <c r="J651" s="452"/>
      <c r="K651" s="452"/>
      <c r="L651" s="452"/>
      <c r="M651" s="452"/>
      <c r="N651" s="452"/>
      <c r="O651" s="452"/>
      <c r="P651" s="452"/>
      <c r="Q651" s="452"/>
      <c r="R651" s="452"/>
      <c r="S651" s="452"/>
      <c r="T651" s="452"/>
      <c r="U651" s="452"/>
      <c r="V651" s="452"/>
      <c r="W651" s="452"/>
      <c r="X651" s="452"/>
      <c r="Y651" s="452"/>
      <c r="Z651" s="452"/>
      <c r="AA651" s="452"/>
      <c r="AB651" s="452"/>
      <c r="AC651" s="452"/>
      <c r="AD651" s="452"/>
      <c r="AE651" s="2"/>
      <c r="AF651" s="169"/>
      <c r="AH651" s="115" t="b">
        <f t="shared" si="77"/>
        <v>0</v>
      </c>
      <c r="AI651" s="115" t="str">
        <f t="shared" si="78"/>
        <v/>
      </c>
      <c r="AJ651" s="115">
        <f t="shared" si="82"/>
        <v>0</v>
      </c>
      <c r="AK651" s="121" t="b">
        <f t="shared" si="79"/>
        <v>0</v>
      </c>
      <c r="AL651" s="122" t="str">
        <f t="shared" si="80"/>
        <v/>
      </c>
      <c r="AM651" s="121">
        <f t="shared" si="83"/>
        <v>0</v>
      </c>
      <c r="AN651" s="121" t="b">
        <f t="shared" si="81"/>
        <v>0</v>
      </c>
      <c r="AO651" s="121">
        <f t="shared" si="84"/>
        <v>0</v>
      </c>
      <c r="BE651" s="518">
        <f t="shared" si="85"/>
        <v>0</v>
      </c>
      <c r="BF651" s="518"/>
      <c r="BH651" s="518">
        <f t="shared" si="86"/>
        <v>0</v>
      </c>
      <c r="BI651" s="518"/>
      <c r="BK651" s="518">
        <f t="shared" si="87"/>
        <v>0</v>
      </c>
      <c r="BL651" s="518"/>
      <c r="BN651" s="518">
        <f t="shared" si="88"/>
        <v>0</v>
      </c>
      <c r="BO651" s="518"/>
    </row>
    <row r="652" spans="1:67" s="38" customFormat="1" ht="15" customHeight="1">
      <c r="A652" s="18"/>
      <c r="B652" s="51"/>
      <c r="C652" s="48" t="s">
        <v>5407</v>
      </c>
      <c r="D652" s="564"/>
      <c r="E652" s="565"/>
      <c r="F652" s="565"/>
      <c r="G652" s="565"/>
      <c r="H652" s="566"/>
      <c r="I652" s="452"/>
      <c r="J652" s="452"/>
      <c r="K652" s="452"/>
      <c r="L652" s="452"/>
      <c r="M652" s="452"/>
      <c r="N652" s="452"/>
      <c r="O652" s="452"/>
      <c r="P652" s="452"/>
      <c r="Q652" s="452"/>
      <c r="R652" s="452"/>
      <c r="S652" s="452"/>
      <c r="T652" s="452"/>
      <c r="U652" s="452"/>
      <c r="V652" s="452"/>
      <c r="W652" s="452"/>
      <c r="X652" s="452"/>
      <c r="Y652" s="452"/>
      <c r="Z652" s="452"/>
      <c r="AA652" s="452"/>
      <c r="AB652" s="452"/>
      <c r="AC652" s="452"/>
      <c r="AD652" s="452"/>
      <c r="AE652" s="2"/>
      <c r="AF652" s="169"/>
      <c r="AH652" s="115" t="b">
        <f t="shared" si="77"/>
        <v>0</v>
      </c>
      <c r="AI652" s="115" t="str">
        <f t="shared" si="78"/>
        <v/>
      </c>
      <c r="AJ652" s="115">
        <f t="shared" si="82"/>
        <v>0</v>
      </c>
      <c r="AK652" s="121" t="b">
        <f t="shared" si="79"/>
        <v>0</v>
      </c>
      <c r="AL652" s="122" t="str">
        <f t="shared" si="80"/>
        <v/>
      </c>
      <c r="AM652" s="121">
        <f t="shared" si="83"/>
        <v>0</v>
      </c>
      <c r="AN652" s="121" t="b">
        <f t="shared" si="81"/>
        <v>0</v>
      </c>
      <c r="AO652" s="121">
        <f t="shared" si="84"/>
        <v>0</v>
      </c>
      <c r="BE652" s="518">
        <f t="shared" si="85"/>
        <v>0</v>
      </c>
      <c r="BF652" s="518"/>
      <c r="BH652" s="518">
        <f t="shared" si="86"/>
        <v>0</v>
      </c>
      <c r="BI652" s="518"/>
      <c r="BK652" s="518">
        <f t="shared" si="87"/>
        <v>0</v>
      </c>
      <c r="BL652" s="518"/>
      <c r="BN652" s="518">
        <f t="shared" si="88"/>
        <v>0</v>
      </c>
      <c r="BO652" s="518"/>
    </row>
    <row r="653" spans="1:67" s="38" customFormat="1" ht="15" customHeight="1">
      <c r="A653" s="18"/>
      <c r="B653" s="51"/>
      <c r="C653" s="48" t="s">
        <v>5408</v>
      </c>
      <c r="D653" s="564"/>
      <c r="E653" s="565"/>
      <c r="F653" s="565"/>
      <c r="G653" s="565"/>
      <c r="H653" s="566"/>
      <c r="I653" s="452"/>
      <c r="J653" s="452"/>
      <c r="K653" s="452"/>
      <c r="L653" s="452"/>
      <c r="M653" s="452"/>
      <c r="N653" s="452"/>
      <c r="O653" s="452"/>
      <c r="P653" s="452"/>
      <c r="Q653" s="452"/>
      <c r="R653" s="452"/>
      <c r="S653" s="452"/>
      <c r="T653" s="452"/>
      <c r="U653" s="452"/>
      <c r="V653" s="452"/>
      <c r="W653" s="452"/>
      <c r="X653" s="452"/>
      <c r="Y653" s="452"/>
      <c r="Z653" s="452"/>
      <c r="AA653" s="452"/>
      <c r="AB653" s="452"/>
      <c r="AC653" s="452"/>
      <c r="AD653" s="452"/>
      <c r="AE653" s="2"/>
      <c r="AF653" s="169"/>
      <c r="AH653" s="115" t="b">
        <f t="shared" si="77"/>
        <v>0</v>
      </c>
      <c r="AI653" s="115" t="str">
        <f t="shared" si="78"/>
        <v/>
      </c>
      <c r="AJ653" s="115">
        <f t="shared" si="82"/>
        <v>0</v>
      </c>
      <c r="AK653" s="121" t="b">
        <f t="shared" si="79"/>
        <v>0</v>
      </c>
      <c r="AL653" s="122" t="str">
        <f t="shared" si="80"/>
        <v/>
      </c>
      <c r="AM653" s="121">
        <f t="shared" si="83"/>
        <v>0</v>
      </c>
      <c r="AN653" s="121" t="b">
        <f t="shared" si="81"/>
        <v>0</v>
      </c>
      <c r="AO653" s="121">
        <f t="shared" si="84"/>
        <v>0</v>
      </c>
      <c r="BE653" s="518">
        <f t="shared" si="85"/>
        <v>0</v>
      </c>
      <c r="BF653" s="518"/>
      <c r="BH653" s="518">
        <f t="shared" si="86"/>
        <v>0</v>
      </c>
      <c r="BI653" s="518"/>
      <c r="BK653" s="518">
        <f t="shared" si="87"/>
        <v>0</v>
      </c>
      <c r="BL653" s="518"/>
      <c r="BN653" s="518">
        <f t="shared" si="88"/>
        <v>0</v>
      </c>
      <c r="BO653" s="518"/>
    </row>
    <row r="654" spans="1:67" s="38" customFormat="1" ht="15" customHeight="1">
      <c r="A654" s="18"/>
      <c r="B654" s="51"/>
      <c r="C654" s="48" t="s">
        <v>5409</v>
      </c>
      <c r="D654" s="564"/>
      <c r="E654" s="565"/>
      <c r="F654" s="565"/>
      <c r="G654" s="565"/>
      <c r="H654" s="566"/>
      <c r="I654" s="452"/>
      <c r="J654" s="452"/>
      <c r="K654" s="452"/>
      <c r="L654" s="452"/>
      <c r="M654" s="452"/>
      <c r="N654" s="452"/>
      <c r="O654" s="452"/>
      <c r="P654" s="452"/>
      <c r="Q654" s="452"/>
      <c r="R654" s="452"/>
      <c r="S654" s="452"/>
      <c r="T654" s="452"/>
      <c r="U654" s="452"/>
      <c r="V654" s="452"/>
      <c r="W654" s="452"/>
      <c r="X654" s="452"/>
      <c r="Y654" s="452"/>
      <c r="Z654" s="452"/>
      <c r="AA654" s="452"/>
      <c r="AB654" s="452"/>
      <c r="AC654" s="452"/>
      <c r="AD654" s="452"/>
      <c r="AE654" s="2"/>
      <c r="AF654" s="169"/>
      <c r="AH654" s="115" t="b">
        <f t="shared" si="77"/>
        <v>0</v>
      </c>
      <c r="AI654" s="115" t="str">
        <f t="shared" si="78"/>
        <v/>
      </c>
      <c r="AJ654" s="115">
        <f t="shared" si="82"/>
        <v>0</v>
      </c>
      <c r="AK654" s="121" t="b">
        <f t="shared" si="79"/>
        <v>0</v>
      </c>
      <c r="AL654" s="122" t="str">
        <f t="shared" si="80"/>
        <v/>
      </c>
      <c r="AM654" s="121">
        <f t="shared" si="83"/>
        <v>0</v>
      </c>
      <c r="AN654" s="121" t="b">
        <f t="shared" si="81"/>
        <v>0</v>
      </c>
      <c r="AO654" s="121">
        <f t="shared" si="84"/>
        <v>0</v>
      </c>
      <c r="BE654" s="518">
        <f t="shared" si="85"/>
        <v>0</v>
      </c>
      <c r="BF654" s="518"/>
      <c r="BH654" s="518">
        <f t="shared" si="86"/>
        <v>0</v>
      </c>
      <c r="BI654" s="518"/>
      <c r="BK654" s="518">
        <f t="shared" si="87"/>
        <v>0</v>
      </c>
      <c r="BL654" s="518"/>
      <c r="BN654" s="518">
        <f t="shared" si="88"/>
        <v>0</v>
      </c>
      <c r="BO654" s="518"/>
    </row>
    <row r="655" spans="1:67" s="38" customFormat="1" ht="15" customHeight="1">
      <c r="A655" s="18"/>
      <c r="B655" s="51"/>
      <c r="C655" s="48" t="s">
        <v>5410</v>
      </c>
      <c r="D655" s="564"/>
      <c r="E655" s="565"/>
      <c r="F655" s="565"/>
      <c r="G655" s="565"/>
      <c r="H655" s="566"/>
      <c r="I655" s="452"/>
      <c r="J655" s="452"/>
      <c r="K655" s="452"/>
      <c r="L655" s="452"/>
      <c r="M655" s="452"/>
      <c r="N655" s="452"/>
      <c r="O655" s="452"/>
      <c r="P655" s="452"/>
      <c r="Q655" s="452"/>
      <c r="R655" s="452"/>
      <c r="S655" s="452"/>
      <c r="T655" s="452"/>
      <c r="U655" s="452"/>
      <c r="V655" s="452"/>
      <c r="W655" s="452"/>
      <c r="X655" s="452"/>
      <c r="Y655" s="452"/>
      <c r="Z655" s="452"/>
      <c r="AA655" s="452"/>
      <c r="AB655" s="452"/>
      <c r="AC655" s="452"/>
      <c r="AD655" s="452"/>
      <c r="AE655" s="2"/>
      <c r="AF655" s="169"/>
      <c r="AH655" s="115" t="b">
        <f t="shared" si="77"/>
        <v>0</v>
      </c>
      <c r="AI655" s="115" t="str">
        <f t="shared" si="78"/>
        <v/>
      </c>
      <c r="AJ655" s="115">
        <f t="shared" si="82"/>
        <v>0</v>
      </c>
      <c r="AK655" s="121" t="b">
        <f t="shared" si="79"/>
        <v>0</v>
      </c>
      <c r="AL655" s="122" t="str">
        <f t="shared" si="80"/>
        <v/>
      </c>
      <c r="AM655" s="121">
        <f t="shared" si="83"/>
        <v>0</v>
      </c>
      <c r="AN655" s="121" t="b">
        <f t="shared" si="81"/>
        <v>0</v>
      </c>
      <c r="AO655" s="121">
        <f t="shared" si="84"/>
        <v>0</v>
      </c>
      <c r="BE655" s="518">
        <f t="shared" si="85"/>
        <v>0</v>
      </c>
      <c r="BF655" s="518"/>
      <c r="BH655" s="518">
        <f t="shared" si="86"/>
        <v>0</v>
      </c>
      <c r="BI655" s="518"/>
      <c r="BK655" s="518">
        <f t="shared" si="87"/>
        <v>0</v>
      </c>
      <c r="BL655" s="518"/>
      <c r="BN655" s="518">
        <f t="shared" si="88"/>
        <v>0</v>
      </c>
      <c r="BO655" s="518"/>
    </row>
    <row r="656" spans="1:67" s="38" customFormat="1" ht="15" customHeight="1">
      <c r="A656" s="18"/>
      <c r="B656" s="51"/>
      <c r="C656" s="48" t="s">
        <v>5411</v>
      </c>
      <c r="D656" s="564"/>
      <c r="E656" s="565"/>
      <c r="F656" s="565"/>
      <c r="G656" s="565"/>
      <c r="H656" s="566"/>
      <c r="I656" s="452"/>
      <c r="J656" s="452"/>
      <c r="K656" s="452"/>
      <c r="L656" s="452"/>
      <c r="M656" s="452"/>
      <c r="N656" s="452"/>
      <c r="O656" s="452"/>
      <c r="P656" s="452"/>
      <c r="Q656" s="452"/>
      <c r="R656" s="452"/>
      <c r="S656" s="452"/>
      <c r="T656" s="452"/>
      <c r="U656" s="452"/>
      <c r="V656" s="452"/>
      <c r="W656" s="452"/>
      <c r="X656" s="452"/>
      <c r="Y656" s="452"/>
      <c r="Z656" s="452"/>
      <c r="AA656" s="452"/>
      <c r="AB656" s="452"/>
      <c r="AC656" s="452"/>
      <c r="AD656" s="452"/>
      <c r="AE656" s="2"/>
      <c r="AF656" s="169"/>
      <c r="AH656" s="115" t="b">
        <f t="shared" si="77"/>
        <v>0</v>
      </c>
      <c r="AI656" s="115" t="str">
        <f t="shared" si="78"/>
        <v/>
      </c>
      <c r="AJ656" s="115">
        <f t="shared" si="82"/>
        <v>0</v>
      </c>
      <c r="AK656" s="121" t="b">
        <f t="shared" si="79"/>
        <v>0</v>
      </c>
      <c r="AL656" s="122" t="str">
        <f t="shared" si="80"/>
        <v/>
      </c>
      <c r="AM656" s="121">
        <f t="shared" si="83"/>
        <v>0</v>
      </c>
      <c r="AN656" s="121" t="b">
        <f t="shared" si="81"/>
        <v>0</v>
      </c>
      <c r="AO656" s="121">
        <f t="shared" si="84"/>
        <v>0</v>
      </c>
      <c r="BE656" s="518">
        <f t="shared" si="85"/>
        <v>0</v>
      </c>
      <c r="BF656" s="518"/>
      <c r="BH656" s="518">
        <f t="shared" si="86"/>
        <v>0</v>
      </c>
      <c r="BI656" s="518"/>
      <c r="BK656" s="518">
        <f t="shared" si="87"/>
        <v>0</v>
      </c>
      <c r="BL656" s="518"/>
      <c r="BN656" s="518">
        <f t="shared" si="88"/>
        <v>0</v>
      </c>
      <c r="BO656" s="518"/>
    </row>
    <row r="657" spans="1:67" s="38" customFormat="1" ht="15" customHeight="1">
      <c r="A657" s="18"/>
      <c r="B657" s="51"/>
      <c r="C657" s="48" t="s">
        <v>5412</v>
      </c>
      <c r="D657" s="564"/>
      <c r="E657" s="565"/>
      <c r="F657" s="565"/>
      <c r="G657" s="565"/>
      <c r="H657" s="566"/>
      <c r="I657" s="452"/>
      <c r="J657" s="452"/>
      <c r="K657" s="452"/>
      <c r="L657" s="452"/>
      <c r="M657" s="452"/>
      <c r="N657" s="452"/>
      <c r="O657" s="452"/>
      <c r="P657" s="452"/>
      <c r="Q657" s="452"/>
      <c r="R657" s="452"/>
      <c r="S657" s="452"/>
      <c r="T657" s="452"/>
      <c r="U657" s="452"/>
      <c r="V657" s="452"/>
      <c r="W657" s="452"/>
      <c r="X657" s="452"/>
      <c r="Y657" s="452"/>
      <c r="Z657" s="452"/>
      <c r="AA657" s="452"/>
      <c r="AB657" s="452"/>
      <c r="AC657" s="452"/>
      <c r="AD657" s="452"/>
      <c r="AE657" s="2"/>
      <c r="AF657" s="169"/>
      <c r="AH657" s="115" t="b">
        <f t="shared" si="77"/>
        <v>0</v>
      </c>
      <c r="AI657" s="115" t="str">
        <f t="shared" si="78"/>
        <v/>
      </c>
      <c r="AJ657" s="115">
        <f t="shared" ref="AJ657" si="89">COUNTIF(AH657,"VERDADERO")</f>
        <v>0</v>
      </c>
      <c r="AK657" s="121" t="b">
        <f t="shared" si="79"/>
        <v>0</v>
      </c>
      <c r="AL657" s="122" t="str">
        <f t="shared" si="80"/>
        <v/>
      </c>
      <c r="AM657" s="121">
        <f t="shared" ref="AM657" si="90">COUNTIF(AK657,"VERDADERO")</f>
        <v>0</v>
      </c>
      <c r="AN657" s="121" t="b">
        <f t="shared" si="81"/>
        <v>0</v>
      </c>
      <c r="AO657" s="121">
        <f t="shared" si="84"/>
        <v>0</v>
      </c>
      <c r="BE657" s="518">
        <f t="shared" si="85"/>
        <v>0</v>
      </c>
      <c r="BF657" s="518"/>
      <c r="BH657" s="518">
        <f t="shared" si="86"/>
        <v>0</v>
      </c>
      <c r="BI657" s="518"/>
      <c r="BK657" s="518">
        <f>IF(OR(AND(D657="",COUNTBLANK(I657:AD657)=22),AND(D657&lt;&gt;"",COUNTBLANK(K657:AD657)=15),AND(D657&lt;&gt;"",BE657=1,BH657=1,COUNTA(K657:N657)&lt;=2),AND(D657&lt;&gt;"",BE657=1,BH657=0,COUNTA(K657:N657,W657:AD657)&lt;=5),AND(D657&lt;&gt;"",BE657=0,BH657=1,COUNTA(K657:N657,R657)&lt;=3)),0,1)</f>
        <v>0</v>
      </c>
      <c r="BL657" s="518"/>
      <c r="BN657" s="518">
        <f t="shared" si="88"/>
        <v>0</v>
      </c>
      <c r="BO657" s="518"/>
    </row>
    <row r="658" spans="1:67" s="38" customFormat="1" ht="15" customHeight="1">
      <c r="A658" s="18"/>
      <c r="B658" s="51"/>
      <c r="C658" s="57"/>
      <c r="D658" s="13"/>
      <c r="E658" s="13"/>
      <c r="F658" s="13"/>
      <c r="G658" s="13"/>
      <c r="H658" s="13"/>
      <c r="I658" s="13"/>
      <c r="J658" s="13"/>
      <c r="K658" s="59"/>
      <c r="L658" s="59"/>
      <c r="M658" s="59"/>
      <c r="N658" s="59"/>
      <c r="O658" s="59"/>
      <c r="P658" s="59"/>
      <c r="Q658" s="59"/>
      <c r="R658" s="59"/>
      <c r="S658" s="59"/>
      <c r="T658" s="59"/>
      <c r="U658" s="59"/>
      <c r="Y658" s="49"/>
      <c r="Z658" s="49"/>
      <c r="AA658" s="49" t="s">
        <v>5115</v>
      </c>
      <c r="AB658" s="445">
        <f>IF(AND(SUM(AB578:AD657)=0,COUNTIF(AB578:AD657,"NS")&gt;0),"NS",
IF(AND(SUM(AB578:AD657)=0,COUNTIF(AB578:AD657,0)&gt;0),0,
IF(AND(SUM(AB578:AD657)=0,COUNTIF(AB578:AD657,"NA")&gt;0),"NA",
SUM(AB578:AD657))))</f>
        <v>0</v>
      </c>
      <c r="AC658" s="445"/>
      <c r="AD658" s="445"/>
      <c r="AE658" s="2"/>
      <c r="AF658" s="169"/>
      <c r="AN658" s="598">
        <f>SUM(AJ578:AJ657,AM578:AM657,AO578:AO657)</f>
        <v>0</v>
      </c>
      <c r="AO658" s="598"/>
      <c r="BK658" s="573">
        <f>SUM(BK578:BL657)</f>
        <v>0</v>
      </c>
      <c r="BL658" s="573"/>
      <c r="BN658" s="573">
        <f>SUM(BN578:BO657)</f>
        <v>0</v>
      </c>
      <c r="BO658" s="573"/>
    </row>
    <row r="659" spans="1:67" s="38" customFormat="1" ht="15" customHeight="1">
      <c r="A659" s="18"/>
      <c r="B659"/>
      <c r="C659" s="51"/>
      <c r="D659" s="51"/>
      <c r="E659" s="51"/>
      <c r="F659" s="51"/>
      <c r="G659" s="51"/>
      <c r="H659" s="51"/>
      <c r="I659" s="51"/>
      <c r="J659" s="51"/>
      <c r="K659" s="51"/>
      <c r="L659" s="51"/>
      <c r="M659" s="49"/>
      <c r="N659" s="59"/>
      <c r="O659" s="59"/>
      <c r="P659" s="60"/>
      <c r="Q659" s="60"/>
      <c r="R659" s="60"/>
      <c r="S659" s="51"/>
      <c r="T659" s="51"/>
      <c r="U659" s="51"/>
      <c r="V659" s="51"/>
      <c r="W659" s="51"/>
      <c r="X659" s="51"/>
      <c r="Y659" s="51"/>
      <c r="Z659" s="51"/>
      <c r="AA659" s="51"/>
      <c r="AB659" s="51"/>
      <c r="AC659" s="51"/>
      <c r="AD659" s="51"/>
      <c r="AE659" s="2"/>
      <c r="AF659" s="169"/>
    </row>
    <row r="660" spans="1:67" s="38" customFormat="1" ht="24" customHeight="1">
      <c r="A660" s="18"/>
      <c r="B660"/>
      <c r="C660" s="492" t="s">
        <v>5117</v>
      </c>
      <c r="D660" s="492"/>
      <c r="E660" s="492"/>
      <c r="F660" s="492"/>
      <c r="G660" s="492"/>
      <c r="H660" s="492"/>
      <c r="I660" s="492"/>
      <c r="J660" s="492"/>
      <c r="K660" s="492"/>
      <c r="L660" s="492"/>
      <c r="M660" s="492"/>
      <c r="N660" s="492"/>
      <c r="O660" s="492"/>
      <c r="P660" s="492"/>
      <c r="Q660" s="492"/>
      <c r="R660" s="492"/>
      <c r="S660" s="492"/>
      <c r="T660" s="492"/>
      <c r="U660" s="492"/>
      <c r="V660" s="492"/>
      <c r="W660" s="492"/>
      <c r="X660" s="492"/>
      <c r="Y660" s="492"/>
      <c r="Z660" s="492"/>
      <c r="AA660" s="492"/>
      <c r="AB660" s="492"/>
      <c r="AC660" s="492"/>
      <c r="AD660" s="492"/>
      <c r="AE660" s="2"/>
      <c r="AF660" s="169"/>
    </row>
    <row r="661" spans="1:67" s="38" customFormat="1" ht="60" customHeight="1">
      <c r="A661" s="18"/>
      <c r="B661"/>
      <c r="C661" s="635"/>
      <c r="D661" s="635"/>
      <c r="E661" s="635"/>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2"/>
      <c r="AF661" s="169"/>
    </row>
    <row r="662" spans="1:67" s="38" customFormat="1" ht="15" customHeight="1">
      <c r="A662" s="18"/>
      <c r="B662" s="470" t="str">
        <f>IF(AN658=0,"","Error: El nombre de las instituciones debe registrarse en mayúsculas, sin signos de acentuación o puntuación.")</f>
        <v/>
      </c>
      <c r="C662" s="470"/>
      <c r="D662" s="470"/>
      <c r="E662" s="470"/>
      <c r="F662" s="470"/>
      <c r="G662" s="470"/>
      <c r="H662" s="470"/>
      <c r="I662" s="470"/>
      <c r="J662" s="470"/>
      <c r="K662" s="470"/>
      <c r="L662" s="470"/>
      <c r="M662" s="470"/>
      <c r="N662" s="470"/>
      <c r="O662" s="470"/>
      <c r="P662" s="470"/>
      <c r="Q662" s="470"/>
      <c r="R662" s="470"/>
      <c r="S662" s="470"/>
      <c r="T662" s="470"/>
      <c r="U662" s="470"/>
      <c r="V662" s="470"/>
      <c r="W662" s="470"/>
      <c r="X662" s="470"/>
      <c r="Y662" s="470"/>
      <c r="Z662" s="470"/>
      <c r="AA662" s="470"/>
      <c r="AB662" s="470"/>
      <c r="AC662" s="470"/>
      <c r="AD662" s="470"/>
      <c r="AE662" s="2"/>
      <c r="AF662" s="169"/>
    </row>
    <row r="663" spans="1:67" s="38" customFormat="1" ht="15" customHeight="1">
      <c r="A663" s="18"/>
      <c r="B663" s="581" t="str">
        <f>IF(AW581=0,"","Error: El número de laboratorios debe ser igual al registrado en P1.1 así como su desagregacion por tipo.")</f>
        <v/>
      </c>
      <c r="C663" s="581"/>
      <c r="D663" s="581"/>
      <c r="E663" s="581"/>
      <c r="F663" s="581"/>
      <c r="G663" s="581"/>
      <c r="H663" s="581"/>
      <c r="I663" s="581"/>
      <c r="J663" s="581"/>
      <c r="K663" s="581"/>
      <c r="L663" s="581"/>
      <c r="M663" s="581"/>
      <c r="N663" s="581"/>
      <c r="O663" s="581"/>
      <c r="P663" s="581"/>
      <c r="Q663" s="581"/>
      <c r="R663" s="581"/>
      <c r="S663" s="581"/>
      <c r="T663" s="581"/>
      <c r="U663" s="581"/>
      <c r="V663" s="581"/>
      <c r="W663" s="581"/>
      <c r="X663" s="581"/>
      <c r="Y663" s="581"/>
      <c r="Z663" s="581"/>
      <c r="AA663" s="581"/>
      <c r="AB663" s="581"/>
      <c r="AC663" s="581"/>
      <c r="AD663" s="581"/>
      <c r="AE663" s="2"/>
      <c r="AF663" s="169"/>
    </row>
    <row r="664" spans="1:67" s="38" customFormat="1" ht="15" customHeight="1">
      <c r="A664" s="18"/>
      <c r="B664" s="471" t="str">
        <f>IF(SUM(BK658,BN658)=0,"","Error: Debe completar toda la información requerida.")</f>
        <v/>
      </c>
      <c r="C664" s="471"/>
      <c r="D664" s="471"/>
      <c r="E664" s="471"/>
      <c r="F664" s="471"/>
      <c r="G664" s="471"/>
      <c r="H664" s="471"/>
      <c r="I664" s="471"/>
      <c r="J664" s="471"/>
      <c r="K664" s="471"/>
      <c r="L664" s="471"/>
      <c r="M664" s="471"/>
      <c r="N664" s="471"/>
      <c r="O664" s="471"/>
      <c r="P664" s="471"/>
      <c r="Q664" s="471"/>
      <c r="R664" s="471"/>
      <c r="S664" s="471"/>
      <c r="T664" s="471"/>
      <c r="U664" s="471"/>
      <c r="V664" s="471"/>
      <c r="W664" s="471"/>
      <c r="X664" s="471"/>
      <c r="Y664" s="471"/>
      <c r="Z664" s="471"/>
      <c r="AA664" s="471"/>
      <c r="AB664" s="471"/>
      <c r="AC664" s="471"/>
      <c r="AD664" s="471"/>
      <c r="AE664" s="2"/>
      <c r="AF664" s="169"/>
    </row>
    <row r="665" spans="1:67" s="38" customFormat="1" ht="15" customHeight="1">
      <c r="A665" s="18"/>
      <c r="B665"/>
      <c r="C665" s="51"/>
      <c r="D665" s="51"/>
      <c r="E665" s="51"/>
      <c r="F665" s="51"/>
      <c r="G665" s="51"/>
      <c r="H665" s="51"/>
      <c r="I665" s="51"/>
      <c r="J665" s="51"/>
      <c r="K665" s="51"/>
      <c r="L665" s="51"/>
      <c r="M665" s="49"/>
      <c r="N665" s="59"/>
      <c r="O665" s="59"/>
      <c r="P665" s="60"/>
      <c r="Q665" s="60"/>
      <c r="R665" s="60"/>
      <c r="S665" s="51"/>
      <c r="T665" s="51"/>
      <c r="U665" s="51"/>
      <c r="V665" s="51"/>
      <c r="W665" s="51"/>
      <c r="X665" s="51"/>
      <c r="Y665" s="51"/>
      <c r="Z665" s="51"/>
      <c r="AA665" s="51"/>
      <c r="AB665" s="51"/>
      <c r="AC665" s="51"/>
      <c r="AD665" s="51"/>
      <c r="AE665" s="2"/>
      <c r="AF665" s="169"/>
    </row>
    <row r="666" spans="1:67" s="38" customFormat="1" ht="15" customHeight="1">
      <c r="A666" s="18"/>
      <c r="B666"/>
      <c r="C666" s="51"/>
      <c r="D666" s="51"/>
      <c r="E666" s="51"/>
      <c r="F666" s="51"/>
      <c r="G666" s="51"/>
      <c r="H666" s="51"/>
      <c r="I666" s="51"/>
      <c r="J666" s="51"/>
      <c r="K666" s="51"/>
      <c r="L666" s="51"/>
      <c r="M666" s="49"/>
      <c r="N666" s="59"/>
      <c r="O666" s="59"/>
      <c r="P666" s="60"/>
      <c r="Q666" s="60"/>
      <c r="R666" s="60"/>
      <c r="S666" s="51"/>
      <c r="T666" s="51"/>
      <c r="U666" s="51"/>
      <c r="V666" s="51"/>
      <c r="W666" s="51"/>
      <c r="X666" s="51"/>
      <c r="Y666" s="51"/>
      <c r="Z666" s="51"/>
      <c r="AA666" s="51"/>
      <c r="AB666" s="51"/>
      <c r="AC666" s="51"/>
      <c r="AD666" s="51"/>
      <c r="AE666" s="2"/>
      <c r="AF666" s="169"/>
    </row>
    <row r="667" spans="1:67" s="38" customFormat="1" ht="15" customHeight="1">
      <c r="A667" s="18"/>
      <c r="B667"/>
      <c r="C667" s="51"/>
      <c r="D667" s="51"/>
      <c r="E667" s="51"/>
      <c r="F667" s="51"/>
      <c r="G667" s="51"/>
      <c r="H667" s="51"/>
      <c r="I667" s="51"/>
      <c r="J667" s="51"/>
      <c r="K667" s="51"/>
      <c r="L667" s="51"/>
      <c r="M667" s="49"/>
      <c r="N667" s="59"/>
      <c r="O667" s="59"/>
      <c r="P667" s="60"/>
      <c r="Q667" s="60"/>
      <c r="R667" s="60"/>
      <c r="S667" s="51"/>
      <c r="T667" s="51"/>
      <c r="U667" s="51"/>
      <c r="V667" s="51"/>
      <c r="W667" s="51"/>
      <c r="X667" s="51"/>
      <c r="Y667" s="51"/>
      <c r="Z667" s="51"/>
      <c r="AA667" s="51"/>
      <c r="AB667" s="51"/>
      <c r="AC667" s="51"/>
      <c r="AD667" s="51"/>
      <c r="AE667" s="2"/>
      <c r="AF667" s="169"/>
      <c r="AH667" s="518" t="s">
        <v>5063</v>
      </c>
      <c r="AI667" s="518"/>
      <c r="AJ667" s="518"/>
      <c r="AK667" s="518"/>
      <c r="AL667" s="518"/>
      <c r="AM667" s="518"/>
      <c r="AO667" s="518" t="s">
        <v>5062</v>
      </c>
      <c r="AP667" s="518"/>
      <c r="AQ667" s="518"/>
      <c r="AR667" s="518"/>
      <c r="AS667" s="518"/>
      <c r="AT667" s="518"/>
    </row>
    <row r="668" spans="1:67" s="38" customFormat="1" ht="36" customHeight="1">
      <c r="A668" s="18" t="s">
        <v>5413</v>
      </c>
      <c r="B668" s="538" t="s">
        <v>5414</v>
      </c>
      <c r="C668" s="538"/>
      <c r="D668" s="538"/>
      <c r="E668" s="538"/>
      <c r="F668" s="538"/>
      <c r="G668" s="538"/>
      <c r="H668" s="538"/>
      <c r="I668" s="538"/>
      <c r="J668" s="538"/>
      <c r="K668" s="538"/>
      <c r="L668" s="538"/>
      <c r="M668" s="538"/>
      <c r="N668" s="538"/>
      <c r="O668" s="538"/>
      <c r="P668" s="538"/>
      <c r="Q668" s="538"/>
      <c r="R668" s="538"/>
      <c r="S668" s="538"/>
      <c r="T668" s="538"/>
      <c r="U668" s="538"/>
      <c r="V668" s="538"/>
      <c r="W668" s="538"/>
      <c r="X668" s="538"/>
      <c r="Y668" s="538"/>
      <c r="Z668" s="538"/>
      <c r="AA668" s="538"/>
      <c r="AB668" s="538"/>
      <c r="AC668" s="538"/>
      <c r="AD668" s="538"/>
      <c r="AE668" s="2"/>
      <c r="AF668" s="169"/>
      <c r="AH668" s="522" t="s">
        <v>5066</v>
      </c>
      <c r="AI668" s="522"/>
      <c r="AJ668" s="522" t="s">
        <v>5067</v>
      </c>
      <c r="AK668" s="522"/>
      <c r="AL668" s="522" t="s">
        <v>5068</v>
      </c>
      <c r="AM668" s="522"/>
      <c r="AO668" s="522" t="s">
        <v>5066</v>
      </c>
      <c r="AP668" s="522"/>
      <c r="AQ668" s="522" t="s">
        <v>5067</v>
      </c>
      <c r="AR668" s="522"/>
      <c r="AS668" s="522" t="s">
        <v>5068</v>
      </c>
      <c r="AT668" s="522"/>
    </row>
    <row r="669" spans="1:67" s="38" customFormat="1" ht="15" customHeight="1">
      <c r="A669" s="60"/>
      <c r="B669" s="284"/>
      <c r="C669" s="492" t="s">
        <v>5415</v>
      </c>
      <c r="D669" s="492"/>
      <c r="E669" s="492"/>
      <c r="F669" s="492"/>
      <c r="G669" s="492"/>
      <c r="H669" s="492"/>
      <c r="I669" s="492"/>
      <c r="J669" s="492"/>
      <c r="K669" s="492"/>
      <c r="L669" s="492"/>
      <c r="M669" s="492"/>
      <c r="N669" s="492"/>
      <c r="O669" s="492"/>
      <c r="P669" s="492"/>
      <c r="Q669" s="492"/>
      <c r="R669" s="492"/>
      <c r="S669" s="492"/>
      <c r="T669" s="492"/>
      <c r="U669" s="492"/>
      <c r="V669" s="492"/>
      <c r="W669" s="492"/>
      <c r="X669" s="492"/>
      <c r="Y669" s="492"/>
      <c r="Z669" s="492"/>
      <c r="AA669" s="492"/>
      <c r="AB669" s="492"/>
      <c r="AC669" s="492"/>
      <c r="AD669" s="492"/>
      <c r="AE669" s="2"/>
      <c r="AF669" s="169"/>
      <c r="AH669" s="522">
        <f>COUNTBLANK(M677:AD677)</f>
        <v>18</v>
      </c>
      <c r="AI669" s="522"/>
      <c r="AJ669" s="522">
        <v>18</v>
      </c>
      <c r="AK669" s="522"/>
      <c r="AL669" s="522">
        <v>15</v>
      </c>
      <c r="AM669" s="522"/>
      <c r="AO669" s="522">
        <f>COUNTBLANK(D677:AD756)</f>
        <v>2160</v>
      </c>
      <c r="AP669" s="522"/>
      <c r="AQ669" s="522">
        <v>2160</v>
      </c>
      <c r="AR669" s="522"/>
      <c r="AS669" s="522"/>
      <c r="AT669" s="522"/>
    </row>
    <row r="670" spans="1:67" s="38" customFormat="1" ht="24" customHeight="1">
      <c r="A670" s="60"/>
      <c r="B670"/>
      <c r="C670" s="492" t="s">
        <v>5416</v>
      </c>
      <c r="D670" s="492"/>
      <c r="E670" s="492"/>
      <c r="F670" s="492"/>
      <c r="G670" s="492"/>
      <c r="H670" s="492"/>
      <c r="I670" s="492"/>
      <c r="J670" s="492"/>
      <c r="K670" s="492"/>
      <c r="L670" s="492"/>
      <c r="M670" s="492"/>
      <c r="N670" s="492"/>
      <c r="O670" s="492"/>
      <c r="P670" s="492"/>
      <c r="Q670" s="492"/>
      <c r="R670" s="492"/>
      <c r="S670" s="492"/>
      <c r="T670" s="492"/>
      <c r="U670" s="492"/>
      <c r="V670" s="492"/>
      <c r="W670" s="492"/>
      <c r="X670" s="492"/>
      <c r="Y670" s="492"/>
      <c r="Z670" s="492"/>
      <c r="AA670" s="492"/>
      <c r="AB670" s="492"/>
      <c r="AC670" s="492"/>
      <c r="AD670" s="492"/>
      <c r="AE670" s="2"/>
      <c r="AF670" s="169"/>
    </row>
    <row r="671" spans="1:67" s="38" customFormat="1" ht="36" customHeight="1">
      <c r="A671" s="60"/>
      <c r="B671"/>
      <c r="C671" s="637" t="s">
        <v>5417</v>
      </c>
      <c r="D671" s="637"/>
      <c r="E671" s="637"/>
      <c r="F671" s="637"/>
      <c r="G671" s="637"/>
      <c r="H671" s="637"/>
      <c r="I671" s="637"/>
      <c r="J671" s="637"/>
      <c r="K671" s="637"/>
      <c r="L671" s="637"/>
      <c r="M671" s="637"/>
      <c r="N671" s="637"/>
      <c r="O671" s="637"/>
      <c r="P671" s="637"/>
      <c r="Q671" s="637"/>
      <c r="R671" s="637"/>
      <c r="S671" s="637"/>
      <c r="T671" s="637"/>
      <c r="U671" s="637"/>
      <c r="V671" s="637"/>
      <c r="W671" s="637"/>
      <c r="X671" s="637"/>
      <c r="Y671" s="637"/>
      <c r="Z671" s="637"/>
      <c r="AA671" s="637"/>
      <c r="AB671" s="637"/>
      <c r="AC671" s="637"/>
      <c r="AD671" s="637"/>
      <c r="AE671" s="2"/>
      <c r="AF671" s="169"/>
    </row>
    <row r="672" spans="1:67" s="38" customFormat="1" ht="24" customHeight="1">
      <c r="A672" s="60"/>
      <c r="B672"/>
      <c r="C672" s="637" t="s">
        <v>5418</v>
      </c>
      <c r="D672" s="637"/>
      <c r="E672" s="637"/>
      <c r="F672" s="637"/>
      <c r="G672" s="637"/>
      <c r="H672" s="637"/>
      <c r="I672" s="637"/>
      <c r="J672" s="637"/>
      <c r="K672" s="637"/>
      <c r="L672" s="637"/>
      <c r="M672" s="637"/>
      <c r="N672" s="637"/>
      <c r="O672" s="637"/>
      <c r="P672" s="637"/>
      <c r="Q672" s="637"/>
      <c r="R672" s="637"/>
      <c r="S672" s="637"/>
      <c r="T672" s="637"/>
      <c r="U672" s="637"/>
      <c r="V672" s="637"/>
      <c r="W672" s="637"/>
      <c r="X672" s="637"/>
      <c r="Y672" s="637"/>
      <c r="Z672" s="637"/>
      <c r="AA672" s="637"/>
      <c r="AB672" s="637"/>
      <c r="AC672" s="637"/>
      <c r="AD672" s="637"/>
      <c r="AE672" s="2"/>
      <c r="AF672" s="169"/>
    </row>
    <row r="673" spans="1:41" s="38" customFormat="1" ht="15" customHeight="1">
      <c r="A673" s="18"/>
      <c r="B673"/>
      <c r="C673" s="51"/>
      <c r="D673" s="51"/>
      <c r="E673" s="51"/>
      <c r="F673" s="51"/>
      <c r="G673" s="51"/>
      <c r="H673" s="51"/>
      <c r="I673" s="51"/>
      <c r="J673" s="51"/>
      <c r="K673" s="51"/>
      <c r="L673" s="51"/>
      <c r="M673" s="49"/>
      <c r="N673" s="59"/>
      <c r="O673" s="59"/>
      <c r="P673" s="60"/>
      <c r="Q673" s="60"/>
      <c r="R673" s="60"/>
      <c r="S673" s="51"/>
      <c r="T673" s="51"/>
      <c r="U673" s="51"/>
      <c r="V673" s="51"/>
      <c r="W673" s="51"/>
      <c r="X673" s="51"/>
      <c r="Y673" s="51"/>
      <c r="Z673" s="51"/>
      <c r="AA673" s="51"/>
      <c r="AB673" s="51"/>
      <c r="AC673" s="51"/>
      <c r="AD673" s="51"/>
      <c r="AE673" s="2"/>
      <c r="AF673" s="169"/>
    </row>
    <row r="674" spans="1:41" s="38" customFormat="1" ht="15" customHeight="1">
      <c r="A674" s="18"/>
      <c r="B674"/>
      <c r="C674" s="51"/>
      <c r="D674" s="51"/>
      <c r="E674" s="51"/>
      <c r="F674" s="51"/>
      <c r="G674" s="51"/>
      <c r="H674" s="51"/>
      <c r="I674" s="51"/>
      <c r="J674" s="51"/>
      <c r="K674" s="51"/>
      <c r="L674" s="51"/>
      <c r="M674" s="49"/>
      <c r="N674" s="59"/>
      <c r="O674" s="59"/>
      <c r="P674" s="60"/>
      <c r="Q674" s="60"/>
      <c r="R674" s="60"/>
      <c r="S674" s="51"/>
      <c r="T674" s="51"/>
      <c r="U674" s="51"/>
      <c r="V674" s="51"/>
      <c r="W674" s="51"/>
      <c r="X674" s="51"/>
      <c r="Y674" s="51"/>
      <c r="Z674" s="51"/>
      <c r="AA674" s="582" t="s">
        <v>5419</v>
      </c>
      <c r="AB674" s="582"/>
      <c r="AC674" s="582"/>
      <c r="AD674" s="582"/>
      <c r="AE674" s="2"/>
      <c r="AF674" s="169"/>
    </row>
    <row r="675" spans="1:41" s="38" customFormat="1" ht="15" customHeight="1">
      <c r="A675" s="18"/>
      <c r="B675"/>
      <c r="C675" s="51"/>
      <c r="D675" s="51"/>
      <c r="E675" s="51"/>
      <c r="F675" s="51"/>
      <c r="G675" s="51"/>
      <c r="H675" s="51"/>
      <c r="I675" s="51"/>
      <c r="J675" s="51"/>
      <c r="K675" s="51"/>
      <c r="L675" s="51"/>
      <c r="M675" s="49"/>
      <c r="N675" s="59"/>
      <c r="O675" s="59"/>
      <c r="P675" s="60"/>
      <c r="Q675" s="60"/>
      <c r="R675" s="60"/>
      <c r="S675" s="51"/>
      <c r="T675" s="51"/>
      <c r="U675" s="51"/>
      <c r="V675" s="51"/>
      <c r="W675" s="51"/>
      <c r="X675" s="51"/>
      <c r="Y675" s="51"/>
      <c r="Z675" s="51"/>
      <c r="AA675" s="51"/>
      <c r="AB675" s="51"/>
      <c r="AC675" s="51"/>
      <c r="AD675" s="51"/>
      <c r="AE675" s="2"/>
      <c r="AF675" s="169"/>
    </row>
    <row r="676" spans="1:41" s="38" customFormat="1" ht="72" customHeight="1">
      <c r="A676" s="18"/>
      <c r="B676"/>
      <c r="C676" s="442" t="s">
        <v>5364</v>
      </c>
      <c r="D676" s="443"/>
      <c r="E676" s="443"/>
      <c r="F676" s="443"/>
      <c r="G676" s="443"/>
      <c r="H676" s="443"/>
      <c r="I676" s="443"/>
      <c r="J676" s="443"/>
      <c r="K676" s="443"/>
      <c r="L676" s="444"/>
      <c r="M676" s="541" t="s">
        <v>5420</v>
      </c>
      <c r="N676" s="542"/>
      <c r="O676" s="542"/>
      <c r="P676" s="542"/>
      <c r="Q676" s="542"/>
      <c r="R676" s="543"/>
      <c r="S676" s="583" t="s">
        <v>5421</v>
      </c>
      <c r="T676" s="584"/>
      <c r="U676" s="584"/>
      <c r="V676" s="584"/>
      <c r="W676" s="584"/>
      <c r="X676" s="585"/>
      <c r="Y676" s="583" t="s">
        <v>5422</v>
      </c>
      <c r="Z676" s="584"/>
      <c r="AA676" s="584"/>
      <c r="AB676" s="584"/>
      <c r="AC676" s="584"/>
      <c r="AD676" s="585"/>
      <c r="AE676" s="2"/>
      <c r="AF676" s="169"/>
      <c r="AH676" s="516" t="s">
        <v>5102</v>
      </c>
      <c r="AI676" s="516"/>
      <c r="AK676" s="516" t="s">
        <v>5104</v>
      </c>
      <c r="AL676" s="516"/>
      <c r="AN676" s="516" t="s">
        <v>5423</v>
      </c>
      <c r="AO676" s="516"/>
    </row>
    <row r="677" spans="1:41" s="38" customFormat="1" ht="15" customHeight="1">
      <c r="A677" s="18"/>
      <c r="B677"/>
      <c r="C677" s="48" t="s">
        <v>4992</v>
      </c>
      <c r="D677" s="580" t="str">
        <f>IF(D578="","",D578)</f>
        <v/>
      </c>
      <c r="E677" s="580"/>
      <c r="F677" s="580"/>
      <c r="G677" s="580"/>
      <c r="H677" s="580"/>
      <c r="I677" s="580"/>
      <c r="J677" s="580"/>
      <c r="K677" s="580"/>
      <c r="L677" s="580"/>
      <c r="M677" s="452"/>
      <c r="N677" s="452"/>
      <c r="O677" s="452"/>
      <c r="P677" s="452"/>
      <c r="Q677" s="452"/>
      <c r="R677" s="452"/>
      <c r="S677" s="452"/>
      <c r="T677" s="452"/>
      <c r="U677" s="452"/>
      <c r="V677" s="452"/>
      <c r="W677" s="452"/>
      <c r="X677" s="452"/>
      <c r="Y677" s="452"/>
      <c r="Z677" s="452"/>
      <c r="AA677" s="452"/>
      <c r="AB677" s="452"/>
      <c r="AC677" s="452"/>
      <c r="AD677" s="452"/>
      <c r="AE677" s="2"/>
      <c r="AF677" s="169"/>
      <c r="AH677" s="518">
        <f>IF(OR(S677="",S677=1),0,1)</f>
        <v>0</v>
      </c>
      <c r="AI677" s="518"/>
      <c r="AK677" s="572">
        <f t="shared" ref="AK677:AK680" si="91">IF(OR(AND(D677="",COUNTBLANK(M677:AD677)=18),AND(D677&lt;&gt;"",S677=1,COUNTBLANK(M677:AD677)=15),AND(D677&lt;&gt;"",S677&gt;1,COUNTA(M677)=1,Y677="")),0,1)</f>
        <v>0</v>
      </c>
      <c r="AL677" s="572"/>
      <c r="AN677" s="518">
        <f>IF(OR(AND(S677="",Y677=""),AND(S677=1,Y677&gt;0),AND(S677&gt;1,Y677="")),0,1)</f>
        <v>0</v>
      </c>
      <c r="AO677" s="518"/>
    </row>
    <row r="678" spans="1:41" s="38" customFormat="1" ht="15" customHeight="1">
      <c r="A678" s="18"/>
      <c r="B678"/>
      <c r="C678" s="48" t="s">
        <v>4994</v>
      </c>
      <c r="D678" s="580" t="str">
        <f t="shared" ref="D678:D741" si="92">IF(D579="","",D579)</f>
        <v/>
      </c>
      <c r="E678" s="580"/>
      <c r="F678" s="580"/>
      <c r="G678" s="580"/>
      <c r="H678" s="580"/>
      <c r="I678" s="580"/>
      <c r="J678" s="580"/>
      <c r="K678" s="580"/>
      <c r="L678" s="580"/>
      <c r="M678" s="452"/>
      <c r="N678" s="452"/>
      <c r="O678" s="452"/>
      <c r="P678" s="452"/>
      <c r="Q678" s="452"/>
      <c r="R678" s="452"/>
      <c r="S678" s="452"/>
      <c r="T678" s="452"/>
      <c r="U678" s="452"/>
      <c r="V678" s="452"/>
      <c r="W678" s="452"/>
      <c r="X678" s="452"/>
      <c r="Y678" s="452"/>
      <c r="Z678" s="452"/>
      <c r="AA678" s="452"/>
      <c r="AB678" s="452"/>
      <c r="AC678" s="452"/>
      <c r="AD678" s="452"/>
      <c r="AE678" s="2"/>
      <c r="AF678" s="169"/>
      <c r="AH678" s="518">
        <f t="shared" ref="AH678:AH741" si="93">IF(OR(S678="",S678=1),0,1)</f>
        <v>0</v>
      </c>
      <c r="AI678" s="518"/>
      <c r="AK678" s="572">
        <f t="shared" si="91"/>
        <v>0</v>
      </c>
      <c r="AL678" s="572"/>
      <c r="AN678" s="518">
        <f t="shared" ref="AN678:AN741" si="94">IF(OR(AND(S678="",Y678=""),AND(S678=1,Y678&gt;0),AND(S678&gt;1,Y678="")),0,1)</f>
        <v>0</v>
      </c>
      <c r="AO678" s="518"/>
    </row>
    <row r="679" spans="1:41" s="38" customFormat="1" ht="15" customHeight="1">
      <c r="A679" s="18"/>
      <c r="B679"/>
      <c r="C679" s="48" t="s">
        <v>4996</v>
      </c>
      <c r="D679" s="580" t="str">
        <f t="shared" si="92"/>
        <v/>
      </c>
      <c r="E679" s="580"/>
      <c r="F679" s="580"/>
      <c r="G679" s="580"/>
      <c r="H679" s="580"/>
      <c r="I679" s="580"/>
      <c r="J679" s="580"/>
      <c r="K679" s="580"/>
      <c r="L679" s="580"/>
      <c r="M679" s="452"/>
      <c r="N679" s="452"/>
      <c r="O679" s="452"/>
      <c r="P679" s="452"/>
      <c r="Q679" s="452"/>
      <c r="R679" s="452"/>
      <c r="S679" s="452"/>
      <c r="T679" s="452"/>
      <c r="U679" s="452"/>
      <c r="V679" s="452"/>
      <c r="W679" s="452"/>
      <c r="X679" s="452"/>
      <c r="Y679" s="452"/>
      <c r="Z679" s="452"/>
      <c r="AA679" s="452"/>
      <c r="AB679" s="452"/>
      <c r="AC679" s="452"/>
      <c r="AD679" s="452"/>
      <c r="AE679" s="2"/>
      <c r="AF679" s="169"/>
      <c r="AH679" s="518">
        <f t="shared" si="93"/>
        <v>0</v>
      </c>
      <c r="AI679" s="518"/>
      <c r="AK679" s="572">
        <f t="shared" si="91"/>
        <v>0</v>
      </c>
      <c r="AL679" s="572"/>
      <c r="AN679" s="518">
        <f t="shared" si="94"/>
        <v>0</v>
      </c>
      <c r="AO679" s="518"/>
    </row>
    <row r="680" spans="1:41" s="38" customFormat="1" ht="15" customHeight="1">
      <c r="A680" s="18"/>
      <c r="B680"/>
      <c r="C680" s="48" t="s">
        <v>4998</v>
      </c>
      <c r="D680" s="580" t="str">
        <f t="shared" si="92"/>
        <v/>
      </c>
      <c r="E680" s="580"/>
      <c r="F680" s="580"/>
      <c r="G680" s="580"/>
      <c r="H680" s="580"/>
      <c r="I680" s="580"/>
      <c r="J680" s="580"/>
      <c r="K680" s="580"/>
      <c r="L680" s="580"/>
      <c r="M680" s="452"/>
      <c r="N680" s="452"/>
      <c r="O680" s="452"/>
      <c r="P680" s="452"/>
      <c r="Q680" s="452"/>
      <c r="R680" s="452"/>
      <c r="S680" s="452"/>
      <c r="T680" s="452"/>
      <c r="U680" s="452"/>
      <c r="V680" s="452"/>
      <c r="W680" s="452"/>
      <c r="X680" s="452"/>
      <c r="Y680" s="452"/>
      <c r="Z680" s="452"/>
      <c r="AA680" s="452"/>
      <c r="AB680" s="452"/>
      <c r="AC680" s="452"/>
      <c r="AD680" s="452"/>
      <c r="AE680" s="2"/>
      <c r="AF680" s="169"/>
      <c r="AH680" s="518">
        <f t="shared" si="93"/>
        <v>0</v>
      </c>
      <c r="AI680" s="518"/>
      <c r="AK680" s="572">
        <f t="shared" si="91"/>
        <v>0</v>
      </c>
      <c r="AL680" s="572"/>
      <c r="AN680" s="518">
        <f t="shared" si="94"/>
        <v>0</v>
      </c>
      <c r="AO680" s="518"/>
    </row>
    <row r="681" spans="1:41" s="38" customFormat="1" ht="15" customHeight="1">
      <c r="A681" s="18"/>
      <c r="B681"/>
      <c r="C681" s="48" t="s">
        <v>5000</v>
      </c>
      <c r="D681" s="580" t="str">
        <f t="shared" si="92"/>
        <v/>
      </c>
      <c r="E681" s="580"/>
      <c r="F681" s="580"/>
      <c r="G681" s="580"/>
      <c r="H681" s="580"/>
      <c r="I681" s="580"/>
      <c r="J681" s="580"/>
      <c r="K681" s="580"/>
      <c r="L681" s="580"/>
      <c r="M681" s="452"/>
      <c r="N681" s="452"/>
      <c r="O681" s="452"/>
      <c r="P681" s="452"/>
      <c r="Q681" s="452"/>
      <c r="R681" s="452"/>
      <c r="S681" s="452"/>
      <c r="T681" s="452"/>
      <c r="U681" s="452"/>
      <c r="V681" s="452"/>
      <c r="W681" s="452"/>
      <c r="X681" s="452"/>
      <c r="Y681" s="452"/>
      <c r="Z681" s="452"/>
      <c r="AA681" s="452"/>
      <c r="AB681" s="452"/>
      <c r="AC681" s="452"/>
      <c r="AD681" s="452"/>
      <c r="AE681" s="2"/>
      <c r="AF681" s="169"/>
      <c r="AH681" s="518">
        <f t="shared" si="93"/>
        <v>0</v>
      </c>
      <c r="AI681" s="518"/>
      <c r="AK681" s="572">
        <f>IF(OR(AND(D681="",COUNTBLANK(M681:AD681)=18),AND(D681&lt;&gt;"",S681=1,COUNTBLANK(M681:AD681)=15),AND(D681&lt;&gt;"",S681&gt;1,COUNTA(M681)=1,Y681="")),0,1)</f>
        <v>0</v>
      </c>
      <c r="AL681" s="572"/>
      <c r="AN681" s="518">
        <f t="shared" si="94"/>
        <v>0</v>
      </c>
      <c r="AO681" s="518"/>
    </row>
    <row r="682" spans="1:41" s="38" customFormat="1" ht="15" customHeight="1">
      <c r="A682" s="18"/>
      <c r="B682"/>
      <c r="C682" s="48" t="s">
        <v>5002</v>
      </c>
      <c r="D682" s="580" t="str">
        <f t="shared" si="92"/>
        <v/>
      </c>
      <c r="E682" s="580"/>
      <c r="F682" s="580"/>
      <c r="G682" s="580"/>
      <c r="H682" s="580"/>
      <c r="I682" s="580"/>
      <c r="J682" s="580"/>
      <c r="K682" s="580"/>
      <c r="L682" s="580"/>
      <c r="M682" s="452"/>
      <c r="N682" s="452"/>
      <c r="O682" s="452"/>
      <c r="P682" s="452"/>
      <c r="Q682" s="452"/>
      <c r="R682" s="452"/>
      <c r="S682" s="452"/>
      <c r="T682" s="452"/>
      <c r="U682" s="452"/>
      <c r="V682" s="452"/>
      <c r="W682" s="452"/>
      <c r="X682" s="452"/>
      <c r="Y682" s="452"/>
      <c r="Z682" s="452"/>
      <c r="AA682" s="452"/>
      <c r="AB682" s="452"/>
      <c r="AC682" s="452"/>
      <c r="AD682" s="452"/>
      <c r="AE682" s="2"/>
      <c r="AF682" s="169"/>
      <c r="AH682" s="518">
        <f t="shared" si="93"/>
        <v>0</v>
      </c>
      <c r="AI682" s="518"/>
      <c r="AK682" s="572">
        <f t="shared" ref="AK682:AK745" si="95">IF(OR(AND(D682="",COUNTBLANK(M682:AD682)=18),AND(D682&lt;&gt;"",S682=1,COUNTBLANK(M682:AD682)=15),AND(D682&lt;&gt;"",S682&gt;1,COUNTA(M682)=1,Y682="")),0,1)</f>
        <v>0</v>
      </c>
      <c r="AL682" s="572"/>
      <c r="AN682" s="518">
        <f t="shared" si="94"/>
        <v>0</v>
      </c>
      <c r="AO682" s="518"/>
    </row>
    <row r="683" spans="1:41" s="38" customFormat="1" ht="15" customHeight="1">
      <c r="A683" s="18"/>
      <c r="B683"/>
      <c r="C683" s="48" t="s">
        <v>5004</v>
      </c>
      <c r="D683" s="580" t="str">
        <f t="shared" si="92"/>
        <v/>
      </c>
      <c r="E683" s="580"/>
      <c r="F683" s="580"/>
      <c r="G683" s="580"/>
      <c r="H683" s="580"/>
      <c r="I683" s="580"/>
      <c r="J683" s="580"/>
      <c r="K683" s="580"/>
      <c r="L683" s="580"/>
      <c r="M683" s="452"/>
      <c r="N683" s="452"/>
      <c r="O683" s="452"/>
      <c r="P683" s="452"/>
      <c r="Q683" s="452"/>
      <c r="R683" s="452"/>
      <c r="S683" s="452"/>
      <c r="T683" s="452"/>
      <c r="U683" s="452"/>
      <c r="V683" s="452"/>
      <c r="W683" s="452"/>
      <c r="X683" s="452"/>
      <c r="Y683" s="452"/>
      <c r="Z683" s="452"/>
      <c r="AA683" s="452"/>
      <c r="AB683" s="452"/>
      <c r="AC683" s="452"/>
      <c r="AD683" s="452"/>
      <c r="AE683" s="2"/>
      <c r="AF683" s="169"/>
      <c r="AH683" s="518">
        <f t="shared" si="93"/>
        <v>0</v>
      </c>
      <c r="AI683" s="518"/>
      <c r="AK683" s="572">
        <f t="shared" si="95"/>
        <v>0</v>
      </c>
      <c r="AL683" s="572"/>
      <c r="AN683" s="518">
        <f t="shared" si="94"/>
        <v>0</v>
      </c>
      <c r="AO683" s="518"/>
    </row>
    <row r="684" spans="1:41" s="38" customFormat="1" ht="15" customHeight="1">
      <c r="A684" s="18"/>
      <c r="B684"/>
      <c r="C684" s="48" t="s">
        <v>5006</v>
      </c>
      <c r="D684" s="580" t="str">
        <f t="shared" si="92"/>
        <v/>
      </c>
      <c r="E684" s="580"/>
      <c r="F684" s="580"/>
      <c r="G684" s="580"/>
      <c r="H684" s="580"/>
      <c r="I684" s="580"/>
      <c r="J684" s="580"/>
      <c r="K684" s="580"/>
      <c r="L684" s="580"/>
      <c r="M684" s="452"/>
      <c r="N684" s="452"/>
      <c r="O684" s="452"/>
      <c r="P684" s="452"/>
      <c r="Q684" s="452"/>
      <c r="R684" s="452"/>
      <c r="S684" s="452"/>
      <c r="T684" s="452"/>
      <c r="U684" s="452"/>
      <c r="V684" s="452"/>
      <c r="W684" s="452"/>
      <c r="X684" s="452"/>
      <c r="Y684" s="452"/>
      <c r="Z684" s="452"/>
      <c r="AA684" s="452"/>
      <c r="AB684" s="452"/>
      <c r="AC684" s="452"/>
      <c r="AD684" s="452"/>
      <c r="AE684" s="2"/>
      <c r="AF684" s="169"/>
      <c r="AH684" s="518">
        <f t="shared" si="93"/>
        <v>0</v>
      </c>
      <c r="AI684" s="518"/>
      <c r="AK684" s="572">
        <f t="shared" si="95"/>
        <v>0</v>
      </c>
      <c r="AL684" s="572"/>
      <c r="AN684" s="518">
        <f t="shared" si="94"/>
        <v>0</v>
      </c>
      <c r="AO684" s="518"/>
    </row>
    <row r="685" spans="1:41" s="38" customFormat="1" ht="15" customHeight="1">
      <c r="A685" s="18"/>
      <c r="B685"/>
      <c r="C685" s="48" t="s">
        <v>5008</v>
      </c>
      <c r="D685" s="580" t="str">
        <f t="shared" si="92"/>
        <v/>
      </c>
      <c r="E685" s="580"/>
      <c r="F685" s="580"/>
      <c r="G685" s="580"/>
      <c r="H685" s="580"/>
      <c r="I685" s="580"/>
      <c r="J685" s="580"/>
      <c r="K685" s="580"/>
      <c r="L685" s="580"/>
      <c r="M685" s="452"/>
      <c r="N685" s="452"/>
      <c r="O685" s="452"/>
      <c r="P685" s="452"/>
      <c r="Q685" s="452"/>
      <c r="R685" s="452"/>
      <c r="S685" s="452"/>
      <c r="T685" s="452"/>
      <c r="U685" s="452"/>
      <c r="V685" s="452"/>
      <c r="W685" s="452"/>
      <c r="X685" s="452"/>
      <c r="Y685" s="452"/>
      <c r="Z685" s="452"/>
      <c r="AA685" s="452"/>
      <c r="AB685" s="452"/>
      <c r="AC685" s="452"/>
      <c r="AD685" s="452"/>
      <c r="AE685" s="2"/>
      <c r="AF685" s="169"/>
      <c r="AH685" s="518">
        <f t="shared" si="93"/>
        <v>0</v>
      </c>
      <c r="AI685" s="518"/>
      <c r="AK685" s="572">
        <f t="shared" si="95"/>
        <v>0</v>
      </c>
      <c r="AL685" s="572"/>
      <c r="AN685" s="518">
        <f t="shared" si="94"/>
        <v>0</v>
      </c>
      <c r="AO685" s="518"/>
    </row>
    <row r="686" spans="1:41" s="38" customFormat="1" ht="15" customHeight="1">
      <c r="A686" s="18"/>
      <c r="B686"/>
      <c r="C686" s="48" t="s">
        <v>5009</v>
      </c>
      <c r="D686" s="580" t="str">
        <f t="shared" si="92"/>
        <v/>
      </c>
      <c r="E686" s="580"/>
      <c r="F686" s="580"/>
      <c r="G686" s="580"/>
      <c r="H686" s="580"/>
      <c r="I686" s="580"/>
      <c r="J686" s="580"/>
      <c r="K686" s="580"/>
      <c r="L686" s="580"/>
      <c r="M686" s="452"/>
      <c r="N686" s="452"/>
      <c r="O686" s="452"/>
      <c r="P686" s="452"/>
      <c r="Q686" s="452"/>
      <c r="R686" s="452"/>
      <c r="S686" s="452"/>
      <c r="T686" s="452"/>
      <c r="U686" s="452"/>
      <c r="V686" s="452"/>
      <c r="W686" s="452"/>
      <c r="X686" s="452"/>
      <c r="Y686" s="452"/>
      <c r="Z686" s="452"/>
      <c r="AA686" s="452"/>
      <c r="AB686" s="452"/>
      <c r="AC686" s="452"/>
      <c r="AD686" s="452"/>
      <c r="AE686" s="2"/>
      <c r="AF686" s="169"/>
      <c r="AH686" s="518">
        <f t="shared" si="93"/>
        <v>0</v>
      </c>
      <c r="AI686" s="518"/>
      <c r="AK686" s="572">
        <f t="shared" si="95"/>
        <v>0</v>
      </c>
      <c r="AL686" s="572"/>
      <c r="AN686" s="518">
        <f t="shared" si="94"/>
        <v>0</v>
      </c>
      <c r="AO686" s="518"/>
    </row>
    <row r="687" spans="1:41" s="38" customFormat="1" ht="15" customHeight="1">
      <c r="A687" s="18"/>
      <c r="B687"/>
      <c r="C687" s="48" t="s">
        <v>5011</v>
      </c>
      <c r="D687" s="580" t="str">
        <f t="shared" si="92"/>
        <v/>
      </c>
      <c r="E687" s="580"/>
      <c r="F687" s="580"/>
      <c r="G687" s="580"/>
      <c r="H687" s="580"/>
      <c r="I687" s="580"/>
      <c r="J687" s="580"/>
      <c r="K687" s="580"/>
      <c r="L687" s="580"/>
      <c r="M687" s="452"/>
      <c r="N687" s="452"/>
      <c r="O687" s="452"/>
      <c r="P687" s="452"/>
      <c r="Q687" s="452"/>
      <c r="R687" s="452"/>
      <c r="S687" s="452"/>
      <c r="T687" s="452"/>
      <c r="U687" s="452"/>
      <c r="V687" s="452"/>
      <c r="W687" s="452"/>
      <c r="X687" s="452"/>
      <c r="Y687" s="452"/>
      <c r="Z687" s="452"/>
      <c r="AA687" s="452"/>
      <c r="AB687" s="452"/>
      <c r="AC687" s="452"/>
      <c r="AD687" s="452"/>
      <c r="AE687" s="2"/>
      <c r="AF687" s="169"/>
      <c r="AH687" s="518">
        <f t="shared" si="93"/>
        <v>0</v>
      </c>
      <c r="AI687" s="518"/>
      <c r="AK687" s="572">
        <f t="shared" si="95"/>
        <v>0</v>
      </c>
      <c r="AL687" s="572"/>
      <c r="AN687" s="518">
        <f t="shared" si="94"/>
        <v>0</v>
      </c>
      <c r="AO687" s="518"/>
    </row>
    <row r="688" spans="1:41" s="38" customFormat="1" ht="15" customHeight="1">
      <c r="A688" s="18"/>
      <c r="B688"/>
      <c r="C688" s="48" t="s">
        <v>5012</v>
      </c>
      <c r="D688" s="580" t="str">
        <f t="shared" si="92"/>
        <v/>
      </c>
      <c r="E688" s="580"/>
      <c r="F688" s="580"/>
      <c r="G688" s="580"/>
      <c r="H688" s="580"/>
      <c r="I688" s="580"/>
      <c r="J688" s="580"/>
      <c r="K688" s="580"/>
      <c r="L688" s="580"/>
      <c r="M688" s="452"/>
      <c r="N688" s="452"/>
      <c r="O688" s="452"/>
      <c r="P688" s="452"/>
      <c r="Q688" s="452"/>
      <c r="R688" s="452"/>
      <c r="S688" s="452"/>
      <c r="T688" s="452"/>
      <c r="U688" s="452"/>
      <c r="V688" s="452"/>
      <c r="W688" s="452"/>
      <c r="X688" s="452"/>
      <c r="Y688" s="452"/>
      <c r="Z688" s="452"/>
      <c r="AA688" s="452"/>
      <c r="AB688" s="452"/>
      <c r="AC688" s="452"/>
      <c r="AD688" s="452"/>
      <c r="AE688" s="2"/>
      <c r="AF688" s="169"/>
      <c r="AH688" s="518">
        <f t="shared" si="93"/>
        <v>0</v>
      </c>
      <c r="AI688" s="518"/>
      <c r="AK688" s="572">
        <f t="shared" si="95"/>
        <v>0</v>
      </c>
      <c r="AL688" s="572"/>
      <c r="AN688" s="518">
        <f t="shared" si="94"/>
        <v>0</v>
      </c>
      <c r="AO688" s="518"/>
    </row>
    <row r="689" spans="1:41" s="38" customFormat="1" ht="15" customHeight="1">
      <c r="A689" s="18"/>
      <c r="B689"/>
      <c r="C689" s="48" t="s">
        <v>5013</v>
      </c>
      <c r="D689" s="580" t="str">
        <f t="shared" si="92"/>
        <v/>
      </c>
      <c r="E689" s="580"/>
      <c r="F689" s="580"/>
      <c r="G689" s="580"/>
      <c r="H689" s="580"/>
      <c r="I689" s="580"/>
      <c r="J689" s="580"/>
      <c r="K689" s="580"/>
      <c r="L689" s="580"/>
      <c r="M689" s="452"/>
      <c r="N689" s="452"/>
      <c r="O689" s="452"/>
      <c r="P689" s="452"/>
      <c r="Q689" s="452"/>
      <c r="R689" s="452"/>
      <c r="S689" s="452"/>
      <c r="T689" s="452"/>
      <c r="U689" s="452"/>
      <c r="V689" s="452"/>
      <c r="W689" s="452"/>
      <c r="X689" s="452"/>
      <c r="Y689" s="452"/>
      <c r="Z689" s="452"/>
      <c r="AA689" s="452"/>
      <c r="AB689" s="452"/>
      <c r="AC689" s="452"/>
      <c r="AD689" s="452"/>
      <c r="AE689" s="2"/>
      <c r="AF689" s="169"/>
      <c r="AH689" s="518">
        <f t="shared" si="93"/>
        <v>0</v>
      </c>
      <c r="AI689" s="518"/>
      <c r="AK689" s="572">
        <f t="shared" si="95"/>
        <v>0</v>
      </c>
      <c r="AL689" s="572"/>
      <c r="AN689" s="518">
        <f t="shared" si="94"/>
        <v>0</v>
      </c>
      <c r="AO689" s="518"/>
    </row>
    <row r="690" spans="1:41" s="38" customFormat="1" ht="15" customHeight="1">
      <c r="A690" s="18"/>
      <c r="B690"/>
      <c r="C690" s="48" t="s">
        <v>5014</v>
      </c>
      <c r="D690" s="580" t="str">
        <f t="shared" si="92"/>
        <v/>
      </c>
      <c r="E690" s="580"/>
      <c r="F690" s="580"/>
      <c r="G690" s="580"/>
      <c r="H690" s="580"/>
      <c r="I690" s="580"/>
      <c r="J690" s="580"/>
      <c r="K690" s="580"/>
      <c r="L690" s="580"/>
      <c r="M690" s="452"/>
      <c r="N690" s="452"/>
      <c r="O690" s="452"/>
      <c r="P690" s="452"/>
      <c r="Q690" s="452"/>
      <c r="R690" s="452"/>
      <c r="S690" s="452"/>
      <c r="T690" s="452"/>
      <c r="U690" s="452"/>
      <c r="V690" s="452"/>
      <c r="W690" s="452"/>
      <c r="X690" s="452"/>
      <c r="Y690" s="452"/>
      <c r="Z690" s="452"/>
      <c r="AA690" s="452"/>
      <c r="AB690" s="452"/>
      <c r="AC690" s="452"/>
      <c r="AD690" s="452"/>
      <c r="AE690" s="2"/>
      <c r="AF690" s="169"/>
      <c r="AH690" s="518">
        <f t="shared" si="93"/>
        <v>0</v>
      </c>
      <c r="AI690" s="518"/>
      <c r="AK690" s="572">
        <f t="shared" si="95"/>
        <v>0</v>
      </c>
      <c r="AL690" s="572"/>
      <c r="AN690" s="518">
        <f t="shared" si="94"/>
        <v>0</v>
      </c>
      <c r="AO690" s="518"/>
    </row>
    <row r="691" spans="1:41" s="38" customFormat="1" ht="15" customHeight="1">
      <c r="A691" s="18"/>
      <c r="B691"/>
      <c r="C691" s="48" t="s">
        <v>5015</v>
      </c>
      <c r="D691" s="580" t="str">
        <f t="shared" si="92"/>
        <v/>
      </c>
      <c r="E691" s="580"/>
      <c r="F691" s="580"/>
      <c r="G691" s="580"/>
      <c r="H691" s="580"/>
      <c r="I691" s="580"/>
      <c r="J691" s="580"/>
      <c r="K691" s="580"/>
      <c r="L691" s="580"/>
      <c r="M691" s="452"/>
      <c r="N691" s="452"/>
      <c r="O691" s="452"/>
      <c r="P691" s="452"/>
      <c r="Q691" s="452"/>
      <c r="R691" s="452"/>
      <c r="S691" s="452"/>
      <c r="T691" s="452"/>
      <c r="U691" s="452"/>
      <c r="V691" s="452"/>
      <c r="W691" s="452"/>
      <c r="X691" s="452"/>
      <c r="Y691" s="452"/>
      <c r="Z691" s="452"/>
      <c r="AA691" s="452"/>
      <c r="AB691" s="452"/>
      <c r="AC691" s="452"/>
      <c r="AD691" s="452"/>
      <c r="AE691" s="2"/>
      <c r="AF691" s="169"/>
      <c r="AH691" s="518">
        <f t="shared" si="93"/>
        <v>0</v>
      </c>
      <c r="AI691" s="518"/>
      <c r="AK691" s="572">
        <f t="shared" si="95"/>
        <v>0</v>
      </c>
      <c r="AL691" s="572"/>
      <c r="AN691" s="518">
        <f t="shared" si="94"/>
        <v>0</v>
      </c>
      <c r="AO691" s="518"/>
    </row>
    <row r="692" spans="1:41" s="38" customFormat="1" ht="15" customHeight="1">
      <c r="A692" s="18"/>
      <c r="B692"/>
      <c r="C692" s="48" t="s">
        <v>5016</v>
      </c>
      <c r="D692" s="580" t="str">
        <f t="shared" si="92"/>
        <v/>
      </c>
      <c r="E692" s="580"/>
      <c r="F692" s="580"/>
      <c r="G692" s="580"/>
      <c r="H692" s="580"/>
      <c r="I692" s="580"/>
      <c r="J692" s="580"/>
      <c r="K692" s="580"/>
      <c r="L692" s="580"/>
      <c r="M692" s="452"/>
      <c r="N692" s="452"/>
      <c r="O692" s="452"/>
      <c r="P692" s="452"/>
      <c r="Q692" s="452"/>
      <c r="R692" s="452"/>
      <c r="S692" s="452"/>
      <c r="T692" s="452"/>
      <c r="U692" s="452"/>
      <c r="V692" s="452"/>
      <c r="W692" s="452"/>
      <c r="X692" s="452"/>
      <c r="Y692" s="452"/>
      <c r="Z692" s="452"/>
      <c r="AA692" s="452"/>
      <c r="AB692" s="452"/>
      <c r="AC692" s="452"/>
      <c r="AD692" s="452"/>
      <c r="AE692" s="2"/>
      <c r="AF692" s="169"/>
      <c r="AH692" s="518">
        <f t="shared" si="93"/>
        <v>0</v>
      </c>
      <c r="AI692" s="518"/>
      <c r="AK692" s="572">
        <f t="shared" si="95"/>
        <v>0</v>
      </c>
      <c r="AL692" s="572"/>
      <c r="AN692" s="518">
        <f t="shared" si="94"/>
        <v>0</v>
      </c>
      <c r="AO692" s="518"/>
    </row>
    <row r="693" spans="1:41" s="38" customFormat="1" ht="15" customHeight="1">
      <c r="A693" s="18"/>
      <c r="B693"/>
      <c r="C693" s="48" t="s">
        <v>5017</v>
      </c>
      <c r="D693" s="580" t="str">
        <f t="shared" si="92"/>
        <v/>
      </c>
      <c r="E693" s="580"/>
      <c r="F693" s="580"/>
      <c r="G693" s="580"/>
      <c r="H693" s="580"/>
      <c r="I693" s="580"/>
      <c r="J693" s="580"/>
      <c r="K693" s="580"/>
      <c r="L693" s="580"/>
      <c r="M693" s="452"/>
      <c r="N693" s="452"/>
      <c r="O693" s="452"/>
      <c r="P693" s="452"/>
      <c r="Q693" s="452"/>
      <c r="R693" s="452"/>
      <c r="S693" s="452"/>
      <c r="T693" s="452"/>
      <c r="U693" s="452"/>
      <c r="V693" s="452"/>
      <c r="W693" s="452"/>
      <c r="X693" s="452"/>
      <c r="Y693" s="452"/>
      <c r="Z693" s="452"/>
      <c r="AA693" s="452"/>
      <c r="AB693" s="452"/>
      <c r="AC693" s="452"/>
      <c r="AD693" s="452"/>
      <c r="AE693" s="2"/>
      <c r="AF693" s="169"/>
      <c r="AH693" s="518">
        <f t="shared" si="93"/>
        <v>0</v>
      </c>
      <c r="AI693" s="518"/>
      <c r="AK693" s="572">
        <f t="shared" si="95"/>
        <v>0</v>
      </c>
      <c r="AL693" s="572"/>
      <c r="AN693" s="518">
        <f t="shared" si="94"/>
        <v>0</v>
      </c>
      <c r="AO693" s="518"/>
    </row>
    <row r="694" spans="1:41" s="38" customFormat="1" ht="15" customHeight="1">
      <c r="A694" s="18"/>
      <c r="B694"/>
      <c r="C694" s="48" t="s">
        <v>5018</v>
      </c>
      <c r="D694" s="580" t="str">
        <f t="shared" si="92"/>
        <v/>
      </c>
      <c r="E694" s="580"/>
      <c r="F694" s="580"/>
      <c r="G694" s="580"/>
      <c r="H694" s="580"/>
      <c r="I694" s="580"/>
      <c r="J694" s="580"/>
      <c r="K694" s="580"/>
      <c r="L694" s="580"/>
      <c r="M694" s="452"/>
      <c r="N694" s="452"/>
      <c r="O694" s="452"/>
      <c r="P694" s="452"/>
      <c r="Q694" s="452"/>
      <c r="R694" s="452"/>
      <c r="S694" s="452"/>
      <c r="T694" s="452"/>
      <c r="U694" s="452"/>
      <c r="V694" s="452"/>
      <c r="W694" s="452"/>
      <c r="X694" s="452"/>
      <c r="Y694" s="452"/>
      <c r="Z694" s="452"/>
      <c r="AA694" s="452"/>
      <c r="AB694" s="452"/>
      <c r="AC694" s="452"/>
      <c r="AD694" s="452"/>
      <c r="AE694" s="2"/>
      <c r="AF694" s="169"/>
      <c r="AH694" s="518">
        <f t="shared" si="93"/>
        <v>0</v>
      </c>
      <c r="AI694" s="518"/>
      <c r="AK694" s="572">
        <f t="shared" si="95"/>
        <v>0</v>
      </c>
      <c r="AL694" s="572"/>
      <c r="AN694" s="518">
        <f t="shared" si="94"/>
        <v>0</v>
      </c>
      <c r="AO694" s="518"/>
    </row>
    <row r="695" spans="1:41" s="38" customFormat="1" ht="15" customHeight="1">
      <c r="A695" s="18"/>
      <c r="B695"/>
      <c r="C695" s="48" t="s">
        <v>5019</v>
      </c>
      <c r="D695" s="580" t="str">
        <f t="shared" si="92"/>
        <v/>
      </c>
      <c r="E695" s="580"/>
      <c r="F695" s="580"/>
      <c r="G695" s="580"/>
      <c r="H695" s="580"/>
      <c r="I695" s="580"/>
      <c r="J695" s="580"/>
      <c r="K695" s="580"/>
      <c r="L695" s="580"/>
      <c r="M695" s="452"/>
      <c r="N695" s="452"/>
      <c r="O695" s="452"/>
      <c r="P695" s="452"/>
      <c r="Q695" s="452"/>
      <c r="R695" s="452"/>
      <c r="S695" s="452"/>
      <c r="T695" s="452"/>
      <c r="U695" s="452"/>
      <c r="V695" s="452"/>
      <c r="W695" s="452"/>
      <c r="X695" s="452"/>
      <c r="Y695" s="452"/>
      <c r="Z695" s="452"/>
      <c r="AA695" s="452"/>
      <c r="AB695" s="452"/>
      <c r="AC695" s="452"/>
      <c r="AD695" s="452"/>
      <c r="AE695" s="2"/>
      <c r="AF695" s="169"/>
      <c r="AH695" s="518">
        <f t="shared" si="93"/>
        <v>0</v>
      </c>
      <c r="AI695" s="518"/>
      <c r="AK695" s="572">
        <f t="shared" si="95"/>
        <v>0</v>
      </c>
      <c r="AL695" s="572"/>
      <c r="AN695" s="518">
        <f t="shared" si="94"/>
        <v>0</v>
      </c>
      <c r="AO695" s="518"/>
    </row>
    <row r="696" spans="1:41" s="38" customFormat="1" ht="15" customHeight="1">
      <c r="A696" s="18"/>
      <c r="B696"/>
      <c r="C696" s="48" t="s">
        <v>5020</v>
      </c>
      <c r="D696" s="580" t="str">
        <f t="shared" si="92"/>
        <v/>
      </c>
      <c r="E696" s="580"/>
      <c r="F696" s="580"/>
      <c r="G696" s="580"/>
      <c r="H696" s="580"/>
      <c r="I696" s="580"/>
      <c r="J696" s="580"/>
      <c r="K696" s="580"/>
      <c r="L696" s="580"/>
      <c r="M696" s="452"/>
      <c r="N696" s="452"/>
      <c r="O696" s="452"/>
      <c r="P696" s="452"/>
      <c r="Q696" s="452"/>
      <c r="R696" s="452"/>
      <c r="S696" s="452"/>
      <c r="T696" s="452"/>
      <c r="U696" s="452"/>
      <c r="V696" s="452"/>
      <c r="W696" s="452"/>
      <c r="X696" s="452"/>
      <c r="Y696" s="452"/>
      <c r="Z696" s="452"/>
      <c r="AA696" s="452"/>
      <c r="AB696" s="452"/>
      <c r="AC696" s="452"/>
      <c r="AD696" s="452"/>
      <c r="AE696" s="2"/>
      <c r="AF696" s="169"/>
      <c r="AH696" s="518">
        <f t="shared" si="93"/>
        <v>0</v>
      </c>
      <c r="AI696" s="518"/>
      <c r="AK696" s="572">
        <f t="shared" si="95"/>
        <v>0</v>
      </c>
      <c r="AL696" s="572"/>
      <c r="AN696" s="518">
        <f t="shared" si="94"/>
        <v>0</v>
      </c>
      <c r="AO696" s="518"/>
    </row>
    <row r="697" spans="1:41" s="38" customFormat="1" ht="15" customHeight="1">
      <c r="A697" s="18"/>
      <c r="B697"/>
      <c r="C697" s="48" t="s">
        <v>5021</v>
      </c>
      <c r="D697" s="580" t="str">
        <f t="shared" si="92"/>
        <v/>
      </c>
      <c r="E697" s="580"/>
      <c r="F697" s="580"/>
      <c r="G697" s="580"/>
      <c r="H697" s="580"/>
      <c r="I697" s="580"/>
      <c r="J697" s="580"/>
      <c r="K697" s="580"/>
      <c r="L697" s="580"/>
      <c r="M697" s="452"/>
      <c r="N697" s="452"/>
      <c r="O697" s="452"/>
      <c r="P697" s="452"/>
      <c r="Q697" s="452"/>
      <c r="R697" s="452"/>
      <c r="S697" s="452"/>
      <c r="T697" s="452"/>
      <c r="U697" s="452"/>
      <c r="V697" s="452"/>
      <c r="W697" s="452"/>
      <c r="X697" s="452"/>
      <c r="Y697" s="452"/>
      <c r="Z697" s="452"/>
      <c r="AA697" s="452"/>
      <c r="AB697" s="452"/>
      <c r="AC697" s="452"/>
      <c r="AD697" s="452"/>
      <c r="AE697" s="2"/>
      <c r="AF697" s="169"/>
      <c r="AH697" s="518">
        <f t="shared" si="93"/>
        <v>0</v>
      </c>
      <c r="AI697" s="518"/>
      <c r="AK697" s="572">
        <f t="shared" si="95"/>
        <v>0</v>
      </c>
      <c r="AL697" s="572"/>
      <c r="AN697" s="518">
        <f t="shared" si="94"/>
        <v>0</v>
      </c>
      <c r="AO697" s="518"/>
    </row>
    <row r="698" spans="1:41" s="38" customFormat="1" ht="15" customHeight="1">
      <c r="A698" s="18"/>
      <c r="B698"/>
      <c r="C698" s="48" t="s">
        <v>5022</v>
      </c>
      <c r="D698" s="580" t="str">
        <f t="shared" si="92"/>
        <v/>
      </c>
      <c r="E698" s="580"/>
      <c r="F698" s="580"/>
      <c r="G698" s="580"/>
      <c r="H698" s="580"/>
      <c r="I698" s="580"/>
      <c r="J698" s="580"/>
      <c r="K698" s="580"/>
      <c r="L698" s="580"/>
      <c r="M698" s="452"/>
      <c r="N698" s="452"/>
      <c r="O698" s="452"/>
      <c r="P698" s="452"/>
      <c r="Q698" s="452"/>
      <c r="R698" s="452"/>
      <c r="S698" s="452"/>
      <c r="T698" s="452"/>
      <c r="U698" s="452"/>
      <c r="V698" s="452"/>
      <c r="W698" s="452"/>
      <c r="X698" s="452"/>
      <c r="Y698" s="452"/>
      <c r="Z698" s="452"/>
      <c r="AA698" s="452"/>
      <c r="AB698" s="452"/>
      <c r="AC698" s="452"/>
      <c r="AD698" s="452"/>
      <c r="AE698" s="2"/>
      <c r="AF698" s="169"/>
      <c r="AH698" s="518">
        <f t="shared" si="93"/>
        <v>0</v>
      </c>
      <c r="AI698" s="518"/>
      <c r="AK698" s="572">
        <f t="shared" si="95"/>
        <v>0</v>
      </c>
      <c r="AL698" s="572"/>
      <c r="AN698" s="518">
        <f t="shared" si="94"/>
        <v>0</v>
      </c>
      <c r="AO698" s="518"/>
    </row>
    <row r="699" spans="1:41" s="38" customFormat="1" ht="15" customHeight="1">
      <c r="A699" s="18"/>
      <c r="B699"/>
      <c r="C699" s="48" t="s">
        <v>5023</v>
      </c>
      <c r="D699" s="580" t="str">
        <f t="shared" si="92"/>
        <v/>
      </c>
      <c r="E699" s="580"/>
      <c r="F699" s="580"/>
      <c r="G699" s="580"/>
      <c r="H699" s="580"/>
      <c r="I699" s="580"/>
      <c r="J699" s="580"/>
      <c r="K699" s="580"/>
      <c r="L699" s="580"/>
      <c r="M699" s="452"/>
      <c r="N699" s="452"/>
      <c r="O699" s="452"/>
      <c r="P699" s="452"/>
      <c r="Q699" s="452"/>
      <c r="R699" s="452"/>
      <c r="S699" s="452"/>
      <c r="T699" s="452"/>
      <c r="U699" s="452"/>
      <c r="V699" s="452"/>
      <c r="W699" s="452"/>
      <c r="X699" s="452"/>
      <c r="Y699" s="452"/>
      <c r="Z699" s="452"/>
      <c r="AA699" s="452"/>
      <c r="AB699" s="452"/>
      <c r="AC699" s="452"/>
      <c r="AD699" s="452"/>
      <c r="AE699" s="2"/>
      <c r="AF699" s="169"/>
      <c r="AH699" s="518">
        <f t="shared" si="93"/>
        <v>0</v>
      </c>
      <c r="AI699" s="518"/>
      <c r="AK699" s="572">
        <f t="shared" si="95"/>
        <v>0</v>
      </c>
      <c r="AL699" s="572"/>
      <c r="AN699" s="518">
        <f t="shared" si="94"/>
        <v>0</v>
      </c>
      <c r="AO699" s="518"/>
    </row>
    <row r="700" spans="1:41" s="38" customFormat="1" ht="15" customHeight="1">
      <c r="A700" s="18"/>
      <c r="B700"/>
      <c r="C700" s="48" t="s">
        <v>5024</v>
      </c>
      <c r="D700" s="580" t="str">
        <f t="shared" si="92"/>
        <v/>
      </c>
      <c r="E700" s="580"/>
      <c r="F700" s="580"/>
      <c r="G700" s="580"/>
      <c r="H700" s="580"/>
      <c r="I700" s="580"/>
      <c r="J700" s="580"/>
      <c r="K700" s="580"/>
      <c r="L700" s="580"/>
      <c r="M700" s="452"/>
      <c r="N700" s="452"/>
      <c r="O700" s="452"/>
      <c r="P700" s="452"/>
      <c r="Q700" s="452"/>
      <c r="R700" s="452"/>
      <c r="S700" s="452"/>
      <c r="T700" s="452"/>
      <c r="U700" s="452"/>
      <c r="V700" s="452"/>
      <c r="W700" s="452"/>
      <c r="X700" s="452"/>
      <c r="Y700" s="452"/>
      <c r="Z700" s="452"/>
      <c r="AA700" s="452"/>
      <c r="AB700" s="452"/>
      <c r="AC700" s="452"/>
      <c r="AD700" s="452"/>
      <c r="AE700" s="2"/>
      <c r="AF700" s="169"/>
      <c r="AH700" s="518">
        <f t="shared" si="93"/>
        <v>0</v>
      </c>
      <c r="AI700" s="518"/>
      <c r="AK700" s="572">
        <f t="shared" si="95"/>
        <v>0</v>
      </c>
      <c r="AL700" s="572"/>
      <c r="AN700" s="518">
        <f t="shared" si="94"/>
        <v>0</v>
      </c>
      <c r="AO700" s="518"/>
    </row>
    <row r="701" spans="1:41" s="38" customFormat="1" ht="15" customHeight="1">
      <c r="A701" s="18"/>
      <c r="B701"/>
      <c r="C701" s="48" t="s">
        <v>5025</v>
      </c>
      <c r="D701" s="580" t="str">
        <f t="shared" si="92"/>
        <v/>
      </c>
      <c r="E701" s="580"/>
      <c r="F701" s="580"/>
      <c r="G701" s="580"/>
      <c r="H701" s="580"/>
      <c r="I701" s="580"/>
      <c r="J701" s="580"/>
      <c r="K701" s="580"/>
      <c r="L701" s="580"/>
      <c r="M701" s="452"/>
      <c r="N701" s="452"/>
      <c r="O701" s="452"/>
      <c r="P701" s="452"/>
      <c r="Q701" s="452"/>
      <c r="R701" s="452"/>
      <c r="S701" s="452"/>
      <c r="T701" s="452"/>
      <c r="U701" s="452"/>
      <c r="V701" s="452"/>
      <c r="W701" s="452"/>
      <c r="X701" s="452"/>
      <c r="Y701" s="452"/>
      <c r="Z701" s="452"/>
      <c r="AA701" s="452"/>
      <c r="AB701" s="452"/>
      <c r="AC701" s="452"/>
      <c r="AD701" s="452"/>
      <c r="AE701" s="2"/>
      <c r="AF701" s="169"/>
      <c r="AH701" s="518">
        <f t="shared" si="93"/>
        <v>0</v>
      </c>
      <c r="AI701" s="518"/>
      <c r="AK701" s="572">
        <f t="shared" si="95"/>
        <v>0</v>
      </c>
      <c r="AL701" s="572"/>
      <c r="AN701" s="518">
        <f t="shared" si="94"/>
        <v>0</v>
      </c>
      <c r="AO701" s="518"/>
    </row>
    <row r="702" spans="1:41" s="38" customFormat="1" ht="15" customHeight="1">
      <c r="A702" s="18"/>
      <c r="B702"/>
      <c r="C702" s="48" t="s">
        <v>5026</v>
      </c>
      <c r="D702" s="580" t="str">
        <f t="shared" si="92"/>
        <v/>
      </c>
      <c r="E702" s="580"/>
      <c r="F702" s="580"/>
      <c r="G702" s="580"/>
      <c r="H702" s="580"/>
      <c r="I702" s="580"/>
      <c r="J702" s="580"/>
      <c r="K702" s="580"/>
      <c r="L702" s="580"/>
      <c r="M702" s="452"/>
      <c r="N702" s="452"/>
      <c r="O702" s="452"/>
      <c r="P702" s="452"/>
      <c r="Q702" s="452"/>
      <c r="R702" s="452"/>
      <c r="S702" s="452"/>
      <c r="T702" s="452"/>
      <c r="U702" s="452"/>
      <c r="V702" s="452"/>
      <c r="W702" s="452"/>
      <c r="X702" s="452"/>
      <c r="Y702" s="452"/>
      <c r="Z702" s="452"/>
      <c r="AA702" s="452"/>
      <c r="AB702" s="452"/>
      <c r="AC702" s="452"/>
      <c r="AD702" s="452"/>
      <c r="AE702" s="2"/>
      <c r="AF702" s="169"/>
      <c r="AH702" s="518">
        <f t="shared" si="93"/>
        <v>0</v>
      </c>
      <c r="AI702" s="518"/>
      <c r="AK702" s="572">
        <f t="shared" si="95"/>
        <v>0</v>
      </c>
      <c r="AL702" s="572"/>
      <c r="AN702" s="518">
        <f t="shared" si="94"/>
        <v>0</v>
      </c>
      <c r="AO702" s="518"/>
    </row>
    <row r="703" spans="1:41" s="38" customFormat="1" ht="15" customHeight="1">
      <c r="A703" s="18"/>
      <c r="B703"/>
      <c r="C703" s="48" t="s">
        <v>5027</v>
      </c>
      <c r="D703" s="580" t="str">
        <f t="shared" si="92"/>
        <v/>
      </c>
      <c r="E703" s="580"/>
      <c r="F703" s="580"/>
      <c r="G703" s="580"/>
      <c r="H703" s="580"/>
      <c r="I703" s="580"/>
      <c r="J703" s="580"/>
      <c r="K703" s="580"/>
      <c r="L703" s="580"/>
      <c r="M703" s="452"/>
      <c r="N703" s="452"/>
      <c r="O703" s="452"/>
      <c r="P703" s="452"/>
      <c r="Q703" s="452"/>
      <c r="R703" s="452"/>
      <c r="S703" s="452"/>
      <c r="T703" s="452"/>
      <c r="U703" s="452"/>
      <c r="V703" s="452"/>
      <c r="W703" s="452"/>
      <c r="X703" s="452"/>
      <c r="Y703" s="452"/>
      <c r="Z703" s="452"/>
      <c r="AA703" s="452"/>
      <c r="AB703" s="452"/>
      <c r="AC703" s="452"/>
      <c r="AD703" s="452"/>
      <c r="AE703" s="2"/>
      <c r="AF703" s="169"/>
      <c r="AH703" s="518">
        <f t="shared" si="93"/>
        <v>0</v>
      </c>
      <c r="AI703" s="518"/>
      <c r="AK703" s="572">
        <f t="shared" si="95"/>
        <v>0</v>
      </c>
      <c r="AL703" s="572"/>
      <c r="AN703" s="518">
        <f t="shared" si="94"/>
        <v>0</v>
      </c>
      <c r="AO703" s="518"/>
    </row>
    <row r="704" spans="1:41" s="38" customFormat="1" ht="15" customHeight="1">
      <c r="A704" s="18"/>
      <c r="B704"/>
      <c r="C704" s="48" t="s">
        <v>5028</v>
      </c>
      <c r="D704" s="580" t="str">
        <f t="shared" si="92"/>
        <v/>
      </c>
      <c r="E704" s="580"/>
      <c r="F704" s="580"/>
      <c r="G704" s="580"/>
      <c r="H704" s="580"/>
      <c r="I704" s="580"/>
      <c r="J704" s="580"/>
      <c r="K704" s="580"/>
      <c r="L704" s="580"/>
      <c r="M704" s="452"/>
      <c r="N704" s="452"/>
      <c r="O704" s="452"/>
      <c r="P704" s="452"/>
      <c r="Q704" s="452"/>
      <c r="R704" s="452"/>
      <c r="S704" s="452"/>
      <c r="T704" s="452"/>
      <c r="U704" s="452"/>
      <c r="V704" s="452"/>
      <c r="W704" s="452"/>
      <c r="X704" s="452"/>
      <c r="Y704" s="452"/>
      <c r="Z704" s="452"/>
      <c r="AA704" s="452"/>
      <c r="AB704" s="452"/>
      <c r="AC704" s="452"/>
      <c r="AD704" s="452"/>
      <c r="AE704" s="2"/>
      <c r="AF704" s="169"/>
      <c r="AH704" s="518">
        <f t="shared" si="93"/>
        <v>0</v>
      </c>
      <c r="AI704" s="518"/>
      <c r="AK704" s="572">
        <f t="shared" si="95"/>
        <v>0</v>
      </c>
      <c r="AL704" s="572"/>
      <c r="AN704" s="518">
        <f t="shared" si="94"/>
        <v>0</v>
      </c>
      <c r="AO704" s="518"/>
    </row>
    <row r="705" spans="1:41" s="38" customFormat="1" ht="15" customHeight="1">
      <c r="A705" s="18"/>
      <c r="B705"/>
      <c r="C705" s="48" t="s">
        <v>5029</v>
      </c>
      <c r="D705" s="580" t="str">
        <f t="shared" si="92"/>
        <v/>
      </c>
      <c r="E705" s="580"/>
      <c r="F705" s="580"/>
      <c r="G705" s="580"/>
      <c r="H705" s="580"/>
      <c r="I705" s="580"/>
      <c r="J705" s="580"/>
      <c r="K705" s="580"/>
      <c r="L705" s="580"/>
      <c r="M705" s="452"/>
      <c r="N705" s="452"/>
      <c r="O705" s="452"/>
      <c r="P705" s="452"/>
      <c r="Q705" s="452"/>
      <c r="R705" s="452"/>
      <c r="S705" s="452"/>
      <c r="T705" s="452"/>
      <c r="U705" s="452"/>
      <c r="V705" s="452"/>
      <c r="W705" s="452"/>
      <c r="X705" s="452"/>
      <c r="Y705" s="452"/>
      <c r="Z705" s="452"/>
      <c r="AA705" s="452"/>
      <c r="AB705" s="452"/>
      <c r="AC705" s="452"/>
      <c r="AD705" s="452"/>
      <c r="AE705" s="2"/>
      <c r="AF705" s="169"/>
      <c r="AH705" s="518">
        <f t="shared" si="93"/>
        <v>0</v>
      </c>
      <c r="AI705" s="518"/>
      <c r="AK705" s="572">
        <f t="shared" si="95"/>
        <v>0</v>
      </c>
      <c r="AL705" s="572"/>
      <c r="AN705" s="518">
        <f t="shared" si="94"/>
        <v>0</v>
      </c>
      <c r="AO705" s="518"/>
    </row>
    <row r="706" spans="1:41" s="38" customFormat="1" ht="15" customHeight="1">
      <c r="A706" s="18"/>
      <c r="B706"/>
      <c r="C706" s="48" t="s">
        <v>5030</v>
      </c>
      <c r="D706" s="580" t="str">
        <f t="shared" si="92"/>
        <v/>
      </c>
      <c r="E706" s="580"/>
      <c r="F706" s="580"/>
      <c r="G706" s="580"/>
      <c r="H706" s="580"/>
      <c r="I706" s="580"/>
      <c r="J706" s="580"/>
      <c r="K706" s="580"/>
      <c r="L706" s="580"/>
      <c r="M706" s="452"/>
      <c r="N706" s="452"/>
      <c r="O706" s="452"/>
      <c r="P706" s="452"/>
      <c r="Q706" s="452"/>
      <c r="R706" s="452"/>
      <c r="S706" s="452"/>
      <c r="T706" s="452"/>
      <c r="U706" s="452"/>
      <c r="V706" s="452"/>
      <c r="W706" s="452"/>
      <c r="X706" s="452"/>
      <c r="Y706" s="452"/>
      <c r="Z706" s="452"/>
      <c r="AA706" s="452"/>
      <c r="AB706" s="452"/>
      <c r="AC706" s="452"/>
      <c r="AD706" s="452"/>
      <c r="AE706" s="2"/>
      <c r="AF706" s="169"/>
      <c r="AH706" s="518">
        <f t="shared" si="93"/>
        <v>0</v>
      </c>
      <c r="AI706" s="518"/>
      <c r="AK706" s="572">
        <f t="shared" si="95"/>
        <v>0</v>
      </c>
      <c r="AL706" s="572"/>
      <c r="AN706" s="518">
        <f t="shared" si="94"/>
        <v>0</v>
      </c>
      <c r="AO706" s="518"/>
    </row>
    <row r="707" spans="1:41" s="38" customFormat="1" ht="15" customHeight="1">
      <c r="A707" s="18"/>
      <c r="B707"/>
      <c r="C707" s="48" t="s">
        <v>5031</v>
      </c>
      <c r="D707" s="580" t="str">
        <f t="shared" si="92"/>
        <v/>
      </c>
      <c r="E707" s="580"/>
      <c r="F707" s="580"/>
      <c r="G707" s="580"/>
      <c r="H707" s="580"/>
      <c r="I707" s="580"/>
      <c r="J707" s="580"/>
      <c r="K707" s="580"/>
      <c r="L707" s="580"/>
      <c r="M707" s="452"/>
      <c r="N707" s="452"/>
      <c r="O707" s="452"/>
      <c r="P707" s="452"/>
      <c r="Q707" s="452"/>
      <c r="R707" s="452"/>
      <c r="S707" s="452"/>
      <c r="T707" s="452"/>
      <c r="U707" s="452"/>
      <c r="V707" s="452"/>
      <c r="W707" s="452"/>
      <c r="X707" s="452"/>
      <c r="Y707" s="452"/>
      <c r="Z707" s="452"/>
      <c r="AA707" s="452"/>
      <c r="AB707" s="452"/>
      <c r="AC707" s="452"/>
      <c r="AD707" s="452"/>
      <c r="AE707" s="2"/>
      <c r="AF707" s="169"/>
      <c r="AH707" s="518">
        <f t="shared" si="93"/>
        <v>0</v>
      </c>
      <c r="AI707" s="518"/>
      <c r="AK707" s="572">
        <f t="shared" si="95"/>
        <v>0</v>
      </c>
      <c r="AL707" s="572"/>
      <c r="AN707" s="518">
        <f t="shared" si="94"/>
        <v>0</v>
      </c>
      <c r="AO707" s="518"/>
    </row>
    <row r="708" spans="1:41" s="38" customFormat="1" ht="15" customHeight="1">
      <c r="A708" s="18"/>
      <c r="B708"/>
      <c r="C708" s="48" t="s">
        <v>5032</v>
      </c>
      <c r="D708" s="580" t="str">
        <f t="shared" si="92"/>
        <v/>
      </c>
      <c r="E708" s="580"/>
      <c r="F708" s="580"/>
      <c r="G708" s="580"/>
      <c r="H708" s="580"/>
      <c r="I708" s="580"/>
      <c r="J708" s="580"/>
      <c r="K708" s="580"/>
      <c r="L708" s="580"/>
      <c r="M708" s="452"/>
      <c r="N708" s="452"/>
      <c r="O708" s="452"/>
      <c r="P708" s="452"/>
      <c r="Q708" s="452"/>
      <c r="R708" s="452"/>
      <c r="S708" s="452"/>
      <c r="T708" s="452"/>
      <c r="U708" s="452"/>
      <c r="V708" s="452"/>
      <c r="W708" s="452"/>
      <c r="X708" s="452"/>
      <c r="Y708" s="452"/>
      <c r="Z708" s="452"/>
      <c r="AA708" s="452"/>
      <c r="AB708" s="452"/>
      <c r="AC708" s="452"/>
      <c r="AD708" s="452"/>
      <c r="AE708" s="2"/>
      <c r="AF708" s="169"/>
      <c r="AH708" s="518">
        <f t="shared" si="93"/>
        <v>0</v>
      </c>
      <c r="AI708" s="518"/>
      <c r="AK708" s="572">
        <f t="shared" si="95"/>
        <v>0</v>
      </c>
      <c r="AL708" s="572"/>
      <c r="AN708" s="518">
        <f t="shared" si="94"/>
        <v>0</v>
      </c>
      <c r="AO708" s="518"/>
    </row>
    <row r="709" spans="1:41" s="38" customFormat="1" ht="15" customHeight="1">
      <c r="A709" s="18"/>
      <c r="B709"/>
      <c r="C709" s="48" t="s">
        <v>5033</v>
      </c>
      <c r="D709" s="580" t="str">
        <f t="shared" si="92"/>
        <v/>
      </c>
      <c r="E709" s="580"/>
      <c r="F709" s="580"/>
      <c r="G709" s="580"/>
      <c r="H709" s="580"/>
      <c r="I709" s="580"/>
      <c r="J709" s="580"/>
      <c r="K709" s="580"/>
      <c r="L709" s="580"/>
      <c r="M709" s="452"/>
      <c r="N709" s="452"/>
      <c r="O709" s="452"/>
      <c r="P709" s="452"/>
      <c r="Q709" s="452"/>
      <c r="R709" s="452"/>
      <c r="S709" s="452"/>
      <c r="T709" s="452"/>
      <c r="U709" s="452"/>
      <c r="V709" s="452"/>
      <c r="W709" s="452"/>
      <c r="X709" s="452"/>
      <c r="Y709" s="452"/>
      <c r="Z709" s="452"/>
      <c r="AA709" s="452"/>
      <c r="AB709" s="452"/>
      <c r="AC709" s="452"/>
      <c r="AD709" s="452"/>
      <c r="AE709" s="2"/>
      <c r="AF709" s="169"/>
      <c r="AH709" s="518">
        <f t="shared" si="93"/>
        <v>0</v>
      </c>
      <c r="AI709" s="518"/>
      <c r="AK709" s="572">
        <f t="shared" si="95"/>
        <v>0</v>
      </c>
      <c r="AL709" s="572"/>
      <c r="AN709" s="518">
        <f t="shared" si="94"/>
        <v>0</v>
      </c>
      <c r="AO709" s="518"/>
    </row>
    <row r="710" spans="1:41" s="38" customFormat="1" ht="15" customHeight="1">
      <c r="A710" s="18"/>
      <c r="B710"/>
      <c r="C710" s="48" t="s">
        <v>5034</v>
      </c>
      <c r="D710" s="580" t="str">
        <f t="shared" si="92"/>
        <v/>
      </c>
      <c r="E710" s="580"/>
      <c r="F710" s="580"/>
      <c r="G710" s="580"/>
      <c r="H710" s="580"/>
      <c r="I710" s="580"/>
      <c r="J710" s="580"/>
      <c r="K710" s="580"/>
      <c r="L710" s="580"/>
      <c r="M710" s="452"/>
      <c r="N710" s="452"/>
      <c r="O710" s="452"/>
      <c r="P710" s="452"/>
      <c r="Q710" s="452"/>
      <c r="R710" s="452"/>
      <c r="S710" s="452"/>
      <c r="T710" s="452"/>
      <c r="U710" s="452"/>
      <c r="V710" s="452"/>
      <c r="W710" s="452"/>
      <c r="X710" s="452"/>
      <c r="Y710" s="452"/>
      <c r="Z710" s="452"/>
      <c r="AA710" s="452"/>
      <c r="AB710" s="452"/>
      <c r="AC710" s="452"/>
      <c r="AD710" s="452"/>
      <c r="AE710" s="2"/>
      <c r="AF710" s="169"/>
      <c r="AH710" s="518">
        <f t="shared" si="93"/>
        <v>0</v>
      </c>
      <c r="AI710" s="518"/>
      <c r="AK710" s="572">
        <f t="shared" si="95"/>
        <v>0</v>
      </c>
      <c r="AL710" s="572"/>
      <c r="AN710" s="518">
        <f t="shared" si="94"/>
        <v>0</v>
      </c>
      <c r="AO710" s="518"/>
    </row>
    <row r="711" spans="1:41" s="38" customFormat="1" ht="15" customHeight="1">
      <c r="A711" s="18"/>
      <c r="B711"/>
      <c r="C711" s="48" t="s">
        <v>5035</v>
      </c>
      <c r="D711" s="580" t="str">
        <f t="shared" si="92"/>
        <v/>
      </c>
      <c r="E711" s="580"/>
      <c r="F711" s="580"/>
      <c r="G711" s="580"/>
      <c r="H711" s="580"/>
      <c r="I711" s="580"/>
      <c r="J711" s="580"/>
      <c r="K711" s="580"/>
      <c r="L711" s="580"/>
      <c r="M711" s="452"/>
      <c r="N711" s="452"/>
      <c r="O711" s="452"/>
      <c r="P711" s="452"/>
      <c r="Q711" s="452"/>
      <c r="R711" s="452"/>
      <c r="S711" s="452"/>
      <c r="T711" s="452"/>
      <c r="U711" s="452"/>
      <c r="V711" s="452"/>
      <c r="W711" s="452"/>
      <c r="X711" s="452"/>
      <c r="Y711" s="452"/>
      <c r="Z711" s="452"/>
      <c r="AA711" s="452"/>
      <c r="AB711" s="452"/>
      <c r="AC711" s="452"/>
      <c r="AD711" s="452"/>
      <c r="AE711" s="2"/>
      <c r="AF711" s="169"/>
      <c r="AH711" s="518">
        <f t="shared" si="93"/>
        <v>0</v>
      </c>
      <c r="AI711" s="518"/>
      <c r="AK711" s="572">
        <f t="shared" si="95"/>
        <v>0</v>
      </c>
      <c r="AL711" s="572"/>
      <c r="AN711" s="518">
        <f t="shared" si="94"/>
        <v>0</v>
      </c>
      <c r="AO711" s="518"/>
    </row>
    <row r="712" spans="1:41" s="38" customFormat="1" ht="15" customHeight="1">
      <c r="A712" s="18"/>
      <c r="B712"/>
      <c r="C712" s="48" t="s">
        <v>5105</v>
      </c>
      <c r="D712" s="580" t="str">
        <f t="shared" si="92"/>
        <v/>
      </c>
      <c r="E712" s="580"/>
      <c r="F712" s="580"/>
      <c r="G712" s="580"/>
      <c r="H712" s="580"/>
      <c r="I712" s="580"/>
      <c r="J712" s="580"/>
      <c r="K712" s="580"/>
      <c r="L712" s="580"/>
      <c r="M712" s="452"/>
      <c r="N712" s="452"/>
      <c r="O712" s="452"/>
      <c r="P712" s="452"/>
      <c r="Q712" s="452"/>
      <c r="R712" s="452"/>
      <c r="S712" s="452"/>
      <c r="T712" s="452"/>
      <c r="U712" s="452"/>
      <c r="V712" s="452"/>
      <c r="W712" s="452"/>
      <c r="X712" s="452"/>
      <c r="Y712" s="452"/>
      <c r="Z712" s="452"/>
      <c r="AA712" s="452"/>
      <c r="AB712" s="452"/>
      <c r="AC712" s="452"/>
      <c r="AD712" s="452"/>
      <c r="AE712" s="2"/>
      <c r="AF712" s="169"/>
      <c r="AH712" s="518">
        <f t="shared" si="93"/>
        <v>0</v>
      </c>
      <c r="AI712" s="518"/>
      <c r="AK712" s="572">
        <f t="shared" si="95"/>
        <v>0</v>
      </c>
      <c r="AL712" s="572"/>
      <c r="AN712" s="518">
        <f t="shared" si="94"/>
        <v>0</v>
      </c>
      <c r="AO712" s="518"/>
    </row>
    <row r="713" spans="1:41" s="38" customFormat="1" ht="15" customHeight="1">
      <c r="A713" s="18"/>
      <c r="B713"/>
      <c r="C713" s="48" t="s">
        <v>5106</v>
      </c>
      <c r="D713" s="580" t="str">
        <f t="shared" si="92"/>
        <v/>
      </c>
      <c r="E713" s="580"/>
      <c r="F713" s="580"/>
      <c r="G713" s="580"/>
      <c r="H713" s="580"/>
      <c r="I713" s="580"/>
      <c r="J713" s="580"/>
      <c r="K713" s="580"/>
      <c r="L713" s="580"/>
      <c r="M713" s="452"/>
      <c r="N713" s="452"/>
      <c r="O713" s="452"/>
      <c r="P713" s="452"/>
      <c r="Q713" s="452"/>
      <c r="R713" s="452"/>
      <c r="S713" s="452"/>
      <c r="T713" s="452"/>
      <c r="U713" s="452"/>
      <c r="V713" s="452"/>
      <c r="W713" s="452"/>
      <c r="X713" s="452"/>
      <c r="Y713" s="452"/>
      <c r="Z713" s="452"/>
      <c r="AA713" s="452"/>
      <c r="AB713" s="452"/>
      <c r="AC713" s="452"/>
      <c r="AD713" s="452"/>
      <c r="AE713" s="2"/>
      <c r="AF713" s="169"/>
      <c r="AH713" s="518">
        <f t="shared" si="93"/>
        <v>0</v>
      </c>
      <c r="AI713" s="518"/>
      <c r="AK713" s="572">
        <f t="shared" si="95"/>
        <v>0</v>
      </c>
      <c r="AL713" s="572"/>
      <c r="AN713" s="518">
        <f t="shared" si="94"/>
        <v>0</v>
      </c>
      <c r="AO713" s="518"/>
    </row>
    <row r="714" spans="1:41" s="38" customFormat="1" ht="15" customHeight="1">
      <c r="A714" s="18"/>
      <c r="B714"/>
      <c r="C714" s="48" t="s">
        <v>5107</v>
      </c>
      <c r="D714" s="580" t="str">
        <f t="shared" si="92"/>
        <v/>
      </c>
      <c r="E714" s="580"/>
      <c r="F714" s="580"/>
      <c r="G714" s="580"/>
      <c r="H714" s="580"/>
      <c r="I714" s="580"/>
      <c r="J714" s="580"/>
      <c r="K714" s="580"/>
      <c r="L714" s="580"/>
      <c r="M714" s="452"/>
      <c r="N714" s="452"/>
      <c r="O714" s="452"/>
      <c r="P714" s="452"/>
      <c r="Q714" s="452"/>
      <c r="R714" s="452"/>
      <c r="S714" s="452"/>
      <c r="T714" s="452"/>
      <c r="U714" s="452"/>
      <c r="V714" s="452"/>
      <c r="W714" s="452"/>
      <c r="X714" s="452"/>
      <c r="Y714" s="452"/>
      <c r="Z714" s="452"/>
      <c r="AA714" s="452"/>
      <c r="AB714" s="452"/>
      <c r="AC714" s="452"/>
      <c r="AD714" s="452"/>
      <c r="AE714" s="2"/>
      <c r="AF714" s="169"/>
      <c r="AH714" s="518">
        <f t="shared" si="93"/>
        <v>0</v>
      </c>
      <c r="AI714" s="518"/>
      <c r="AK714" s="572">
        <f t="shared" si="95"/>
        <v>0</v>
      </c>
      <c r="AL714" s="572"/>
      <c r="AN714" s="518">
        <f t="shared" si="94"/>
        <v>0</v>
      </c>
      <c r="AO714" s="518"/>
    </row>
    <row r="715" spans="1:41" s="38" customFormat="1" ht="15" customHeight="1">
      <c r="A715" s="18"/>
      <c r="B715"/>
      <c r="C715" s="48" t="s">
        <v>5108</v>
      </c>
      <c r="D715" s="580" t="str">
        <f t="shared" si="92"/>
        <v/>
      </c>
      <c r="E715" s="580"/>
      <c r="F715" s="580"/>
      <c r="G715" s="580"/>
      <c r="H715" s="580"/>
      <c r="I715" s="580"/>
      <c r="J715" s="580"/>
      <c r="K715" s="580"/>
      <c r="L715" s="580"/>
      <c r="M715" s="452"/>
      <c r="N715" s="452"/>
      <c r="O715" s="452"/>
      <c r="P715" s="452"/>
      <c r="Q715" s="452"/>
      <c r="R715" s="452"/>
      <c r="S715" s="452"/>
      <c r="T715" s="452"/>
      <c r="U715" s="452"/>
      <c r="V715" s="452"/>
      <c r="W715" s="452"/>
      <c r="X715" s="452"/>
      <c r="Y715" s="452"/>
      <c r="Z715" s="452"/>
      <c r="AA715" s="452"/>
      <c r="AB715" s="452"/>
      <c r="AC715" s="452"/>
      <c r="AD715" s="452"/>
      <c r="AE715" s="2"/>
      <c r="AF715" s="169"/>
      <c r="AH715" s="518">
        <f t="shared" si="93"/>
        <v>0</v>
      </c>
      <c r="AI715" s="518"/>
      <c r="AK715" s="572">
        <f t="shared" si="95"/>
        <v>0</v>
      </c>
      <c r="AL715" s="572"/>
      <c r="AN715" s="518">
        <f t="shared" si="94"/>
        <v>0</v>
      </c>
      <c r="AO715" s="518"/>
    </row>
    <row r="716" spans="1:41" s="38" customFormat="1" ht="15" customHeight="1">
      <c r="A716" s="18"/>
      <c r="B716"/>
      <c r="C716" s="48" t="s">
        <v>5109</v>
      </c>
      <c r="D716" s="580" t="str">
        <f t="shared" si="92"/>
        <v/>
      </c>
      <c r="E716" s="580"/>
      <c r="F716" s="580"/>
      <c r="G716" s="580"/>
      <c r="H716" s="580"/>
      <c r="I716" s="580"/>
      <c r="J716" s="580"/>
      <c r="K716" s="580"/>
      <c r="L716" s="580"/>
      <c r="M716" s="452"/>
      <c r="N716" s="452"/>
      <c r="O716" s="452"/>
      <c r="P716" s="452"/>
      <c r="Q716" s="452"/>
      <c r="R716" s="452"/>
      <c r="S716" s="452"/>
      <c r="T716" s="452"/>
      <c r="U716" s="452"/>
      <c r="V716" s="452"/>
      <c r="W716" s="452"/>
      <c r="X716" s="452"/>
      <c r="Y716" s="452"/>
      <c r="Z716" s="452"/>
      <c r="AA716" s="452"/>
      <c r="AB716" s="452"/>
      <c r="AC716" s="452"/>
      <c r="AD716" s="452"/>
      <c r="AE716" s="2"/>
      <c r="AF716" s="169"/>
      <c r="AH716" s="518">
        <f t="shared" si="93"/>
        <v>0</v>
      </c>
      <c r="AI716" s="518"/>
      <c r="AK716" s="572">
        <f t="shared" si="95"/>
        <v>0</v>
      </c>
      <c r="AL716" s="572"/>
      <c r="AN716" s="518">
        <f t="shared" si="94"/>
        <v>0</v>
      </c>
      <c r="AO716" s="518"/>
    </row>
    <row r="717" spans="1:41" s="38" customFormat="1" ht="15" customHeight="1">
      <c r="A717" s="18"/>
      <c r="B717"/>
      <c r="C717" s="48" t="s">
        <v>5110</v>
      </c>
      <c r="D717" s="580" t="str">
        <f t="shared" si="92"/>
        <v/>
      </c>
      <c r="E717" s="580"/>
      <c r="F717" s="580"/>
      <c r="G717" s="580"/>
      <c r="H717" s="580"/>
      <c r="I717" s="580"/>
      <c r="J717" s="580"/>
      <c r="K717" s="580"/>
      <c r="L717" s="580"/>
      <c r="M717" s="452"/>
      <c r="N717" s="452"/>
      <c r="O717" s="452"/>
      <c r="P717" s="452"/>
      <c r="Q717" s="452"/>
      <c r="R717" s="452"/>
      <c r="S717" s="452"/>
      <c r="T717" s="452"/>
      <c r="U717" s="452"/>
      <c r="V717" s="452"/>
      <c r="W717" s="452"/>
      <c r="X717" s="452"/>
      <c r="Y717" s="452"/>
      <c r="Z717" s="452"/>
      <c r="AA717" s="452"/>
      <c r="AB717" s="452"/>
      <c r="AC717" s="452"/>
      <c r="AD717" s="452"/>
      <c r="AE717" s="2"/>
      <c r="AF717" s="169"/>
      <c r="AH717" s="518">
        <f t="shared" si="93"/>
        <v>0</v>
      </c>
      <c r="AI717" s="518"/>
      <c r="AK717" s="572">
        <f t="shared" si="95"/>
        <v>0</v>
      </c>
      <c r="AL717" s="572"/>
      <c r="AN717" s="518">
        <f t="shared" si="94"/>
        <v>0</v>
      </c>
      <c r="AO717" s="518"/>
    </row>
    <row r="718" spans="1:41" s="38" customFormat="1" ht="15" customHeight="1">
      <c r="A718" s="18"/>
      <c r="B718"/>
      <c r="C718" s="48" t="s">
        <v>5111</v>
      </c>
      <c r="D718" s="580" t="str">
        <f t="shared" si="92"/>
        <v/>
      </c>
      <c r="E718" s="580"/>
      <c r="F718" s="580"/>
      <c r="G718" s="580"/>
      <c r="H718" s="580"/>
      <c r="I718" s="580"/>
      <c r="J718" s="580"/>
      <c r="K718" s="580"/>
      <c r="L718" s="580"/>
      <c r="M718" s="452"/>
      <c r="N718" s="452"/>
      <c r="O718" s="452"/>
      <c r="P718" s="452"/>
      <c r="Q718" s="452"/>
      <c r="R718" s="452"/>
      <c r="S718" s="452"/>
      <c r="T718" s="452"/>
      <c r="U718" s="452"/>
      <c r="V718" s="452"/>
      <c r="W718" s="452"/>
      <c r="X718" s="452"/>
      <c r="Y718" s="452"/>
      <c r="Z718" s="452"/>
      <c r="AA718" s="452"/>
      <c r="AB718" s="452"/>
      <c r="AC718" s="452"/>
      <c r="AD718" s="452"/>
      <c r="AE718" s="2"/>
      <c r="AF718" s="169"/>
      <c r="AH718" s="518">
        <f t="shared" si="93"/>
        <v>0</v>
      </c>
      <c r="AI718" s="518"/>
      <c r="AK718" s="572">
        <f t="shared" si="95"/>
        <v>0</v>
      </c>
      <c r="AL718" s="572"/>
      <c r="AN718" s="518">
        <f t="shared" si="94"/>
        <v>0</v>
      </c>
      <c r="AO718" s="518"/>
    </row>
    <row r="719" spans="1:41" s="38" customFormat="1" ht="15" customHeight="1">
      <c r="A719" s="18"/>
      <c r="B719"/>
      <c r="C719" s="48" t="s">
        <v>5112</v>
      </c>
      <c r="D719" s="580" t="str">
        <f t="shared" si="92"/>
        <v/>
      </c>
      <c r="E719" s="580"/>
      <c r="F719" s="580"/>
      <c r="G719" s="580"/>
      <c r="H719" s="580"/>
      <c r="I719" s="580"/>
      <c r="J719" s="580"/>
      <c r="K719" s="580"/>
      <c r="L719" s="580"/>
      <c r="M719" s="452"/>
      <c r="N719" s="452"/>
      <c r="O719" s="452"/>
      <c r="P719" s="452"/>
      <c r="Q719" s="452"/>
      <c r="R719" s="452"/>
      <c r="S719" s="452"/>
      <c r="T719" s="452"/>
      <c r="U719" s="452"/>
      <c r="V719" s="452"/>
      <c r="W719" s="452"/>
      <c r="X719" s="452"/>
      <c r="Y719" s="452"/>
      <c r="Z719" s="452"/>
      <c r="AA719" s="452"/>
      <c r="AB719" s="452"/>
      <c r="AC719" s="452"/>
      <c r="AD719" s="452"/>
      <c r="AE719" s="2"/>
      <c r="AF719" s="169"/>
      <c r="AH719" s="518">
        <f t="shared" si="93"/>
        <v>0</v>
      </c>
      <c r="AI719" s="518"/>
      <c r="AK719" s="572">
        <f t="shared" si="95"/>
        <v>0</v>
      </c>
      <c r="AL719" s="572"/>
      <c r="AN719" s="518">
        <f t="shared" si="94"/>
        <v>0</v>
      </c>
      <c r="AO719" s="518"/>
    </row>
    <row r="720" spans="1:41" s="38" customFormat="1" ht="15" customHeight="1">
      <c r="A720" s="18"/>
      <c r="B720"/>
      <c r="C720" s="48" t="s">
        <v>5113</v>
      </c>
      <c r="D720" s="580" t="str">
        <f t="shared" si="92"/>
        <v/>
      </c>
      <c r="E720" s="580"/>
      <c r="F720" s="580"/>
      <c r="G720" s="580"/>
      <c r="H720" s="580"/>
      <c r="I720" s="580"/>
      <c r="J720" s="580"/>
      <c r="K720" s="580"/>
      <c r="L720" s="580"/>
      <c r="M720" s="452"/>
      <c r="N720" s="452"/>
      <c r="O720" s="452"/>
      <c r="P720" s="452"/>
      <c r="Q720" s="452"/>
      <c r="R720" s="452"/>
      <c r="S720" s="452"/>
      <c r="T720" s="452"/>
      <c r="U720" s="452"/>
      <c r="V720" s="452"/>
      <c r="W720" s="452"/>
      <c r="X720" s="452"/>
      <c r="Y720" s="452"/>
      <c r="Z720" s="452"/>
      <c r="AA720" s="452"/>
      <c r="AB720" s="452"/>
      <c r="AC720" s="452"/>
      <c r="AD720" s="452"/>
      <c r="AE720" s="2"/>
      <c r="AF720" s="169"/>
      <c r="AH720" s="518">
        <f t="shared" si="93"/>
        <v>0</v>
      </c>
      <c r="AI720" s="518"/>
      <c r="AK720" s="572">
        <f t="shared" si="95"/>
        <v>0</v>
      </c>
      <c r="AL720" s="572"/>
      <c r="AN720" s="518">
        <f t="shared" si="94"/>
        <v>0</v>
      </c>
      <c r="AO720" s="518"/>
    </row>
    <row r="721" spans="1:41" s="38" customFormat="1" ht="15" customHeight="1">
      <c r="A721" s="18"/>
      <c r="B721"/>
      <c r="C721" s="48" t="s">
        <v>5114</v>
      </c>
      <c r="D721" s="580" t="str">
        <f t="shared" si="92"/>
        <v/>
      </c>
      <c r="E721" s="580"/>
      <c r="F721" s="580"/>
      <c r="G721" s="580"/>
      <c r="H721" s="580"/>
      <c r="I721" s="580"/>
      <c r="J721" s="580"/>
      <c r="K721" s="580"/>
      <c r="L721" s="580"/>
      <c r="M721" s="452"/>
      <c r="N721" s="452"/>
      <c r="O721" s="452"/>
      <c r="P721" s="452"/>
      <c r="Q721" s="452"/>
      <c r="R721" s="452"/>
      <c r="S721" s="452"/>
      <c r="T721" s="452"/>
      <c r="U721" s="452"/>
      <c r="V721" s="452"/>
      <c r="W721" s="452"/>
      <c r="X721" s="452"/>
      <c r="Y721" s="452"/>
      <c r="Z721" s="452"/>
      <c r="AA721" s="452"/>
      <c r="AB721" s="452"/>
      <c r="AC721" s="452"/>
      <c r="AD721" s="452"/>
      <c r="AE721" s="2"/>
      <c r="AF721" s="169"/>
      <c r="AH721" s="518">
        <f t="shared" si="93"/>
        <v>0</v>
      </c>
      <c r="AI721" s="518"/>
      <c r="AK721" s="572">
        <f t="shared" si="95"/>
        <v>0</v>
      </c>
      <c r="AL721" s="572"/>
      <c r="AN721" s="518">
        <f t="shared" si="94"/>
        <v>0</v>
      </c>
      <c r="AO721" s="518"/>
    </row>
    <row r="722" spans="1:41" s="38" customFormat="1" ht="15" customHeight="1">
      <c r="A722" s="18"/>
      <c r="B722"/>
      <c r="C722" s="48" t="s">
        <v>5378</v>
      </c>
      <c r="D722" s="580" t="str">
        <f t="shared" si="92"/>
        <v/>
      </c>
      <c r="E722" s="580"/>
      <c r="F722" s="580"/>
      <c r="G722" s="580"/>
      <c r="H722" s="580"/>
      <c r="I722" s="580"/>
      <c r="J722" s="580"/>
      <c r="K722" s="580"/>
      <c r="L722" s="580"/>
      <c r="M722" s="452"/>
      <c r="N722" s="452"/>
      <c r="O722" s="452"/>
      <c r="P722" s="452"/>
      <c r="Q722" s="452"/>
      <c r="R722" s="452"/>
      <c r="S722" s="452"/>
      <c r="T722" s="452"/>
      <c r="U722" s="452"/>
      <c r="V722" s="452"/>
      <c r="W722" s="452"/>
      <c r="X722" s="452"/>
      <c r="Y722" s="452"/>
      <c r="Z722" s="452"/>
      <c r="AA722" s="452"/>
      <c r="AB722" s="452"/>
      <c r="AC722" s="452"/>
      <c r="AD722" s="452"/>
      <c r="AE722" s="2"/>
      <c r="AF722" s="169"/>
      <c r="AH722" s="518">
        <f t="shared" si="93"/>
        <v>0</v>
      </c>
      <c r="AI722" s="518"/>
      <c r="AK722" s="572">
        <f t="shared" si="95"/>
        <v>0</v>
      </c>
      <c r="AL722" s="572"/>
      <c r="AN722" s="518">
        <f t="shared" si="94"/>
        <v>0</v>
      </c>
      <c r="AO722" s="518"/>
    </row>
    <row r="723" spans="1:41" s="38" customFormat="1" ht="15" customHeight="1">
      <c r="A723" s="18"/>
      <c r="B723"/>
      <c r="C723" s="48" t="s">
        <v>5379</v>
      </c>
      <c r="D723" s="580" t="str">
        <f t="shared" si="92"/>
        <v/>
      </c>
      <c r="E723" s="580"/>
      <c r="F723" s="580"/>
      <c r="G723" s="580"/>
      <c r="H723" s="580"/>
      <c r="I723" s="580"/>
      <c r="J723" s="580"/>
      <c r="K723" s="580"/>
      <c r="L723" s="580"/>
      <c r="M723" s="452"/>
      <c r="N723" s="452"/>
      <c r="O723" s="452"/>
      <c r="P723" s="452"/>
      <c r="Q723" s="452"/>
      <c r="R723" s="452"/>
      <c r="S723" s="452"/>
      <c r="T723" s="452"/>
      <c r="U723" s="452"/>
      <c r="V723" s="452"/>
      <c r="W723" s="452"/>
      <c r="X723" s="452"/>
      <c r="Y723" s="452"/>
      <c r="Z723" s="452"/>
      <c r="AA723" s="452"/>
      <c r="AB723" s="452"/>
      <c r="AC723" s="452"/>
      <c r="AD723" s="452"/>
      <c r="AE723" s="2"/>
      <c r="AF723" s="169"/>
      <c r="AH723" s="518">
        <f t="shared" si="93"/>
        <v>0</v>
      </c>
      <c r="AI723" s="518"/>
      <c r="AK723" s="572">
        <f t="shared" si="95"/>
        <v>0</v>
      </c>
      <c r="AL723" s="572"/>
      <c r="AN723" s="518">
        <f t="shared" si="94"/>
        <v>0</v>
      </c>
      <c r="AO723" s="518"/>
    </row>
    <row r="724" spans="1:41" s="38" customFormat="1" ht="15" customHeight="1">
      <c r="A724" s="18"/>
      <c r="B724"/>
      <c r="C724" s="48" t="s">
        <v>5380</v>
      </c>
      <c r="D724" s="580" t="str">
        <f t="shared" si="92"/>
        <v/>
      </c>
      <c r="E724" s="580"/>
      <c r="F724" s="580"/>
      <c r="G724" s="580"/>
      <c r="H724" s="580"/>
      <c r="I724" s="580"/>
      <c r="J724" s="580"/>
      <c r="K724" s="580"/>
      <c r="L724" s="580"/>
      <c r="M724" s="452"/>
      <c r="N724" s="452"/>
      <c r="O724" s="452"/>
      <c r="P724" s="452"/>
      <c r="Q724" s="452"/>
      <c r="R724" s="452"/>
      <c r="S724" s="452"/>
      <c r="T724" s="452"/>
      <c r="U724" s="452"/>
      <c r="V724" s="452"/>
      <c r="W724" s="452"/>
      <c r="X724" s="452"/>
      <c r="Y724" s="452"/>
      <c r="Z724" s="452"/>
      <c r="AA724" s="452"/>
      <c r="AB724" s="452"/>
      <c r="AC724" s="452"/>
      <c r="AD724" s="452"/>
      <c r="AE724" s="2"/>
      <c r="AF724" s="169"/>
      <c r="AH724" s="518">
        <f t="shared" si="93"/>
        <v>0</v>
      </c>
      <c r="AI724" s="518"/>
      <c r="AK724" s="572">
        <f t="shared" si="95"/>
        <v>0</v>
      </c>
      <c r="AL724" s="572"/>
      <c r="AN724" s="518">
        <f t="shared" si="94"/>
        <v>0</v>
      </c>
      <c r="AO724" s="518"/>
    </row>
    <row r="725" spans="1:41" s="38" customFormat="1" ht="15" customHeight="1">
      <c r="A725" s="18"/>
      <c r="B725"/>
      <c r="C725" s="48" t="s">
        <v>5381</v>
      </c>
      <c r="D725" s="580" t="str">
        <f t="shared" si="92"/>
        <v/>
      </c>
      <c r="E725" s="580"/>
      <c r="F725" s="580"/>
      <c r="G725" s="580"/>
      <c r="H725" s="580"/>
      <c r="I725" s="580"/>
      <c r="J725" s="580"/>
      <c r="K725" s="580"/>
      <c r="L725" s="580"/>
      <c r="M725" s="452"/>
      <c r="N725" s="452"/>
      <c r="O725" s="452"/>
      <c r="P725" s="452"/>
      <c r="Q725" s="452"/>
      <c r="R725" s="452"/>
      <c r="S725" s="452"/>
      <c r="T725" s="452"/>
      <c r="U725" s="452"/>
      <c r="V725" s="452"/>
      <c r="W725" s="452"/>
      <c r="X725" s="452"/>
      <c r="Y725" s="452"/>
      <c r="Z725" s="452"/>
      <c r="AA725" s="452"/>
      <c r="AB725" s="452"/>
      <c r="AC725" s="452"/>
      <c r="AD725" s="452"/>
      <c r="AE725" s="2"/>
      <c r="AF725" s="169"/>
      <c r="AH725" s="518">
        <f t="shared" si="93"/>
        <v>0</v>
      </c>
      <c r="AI725" s="518"/>
      <c r="AK725" s="572">
        <f t="shared" si="95"/>
        <v>0</v>
      </c>
      <c r="AL725" s="572"/>
      <c r="AN725" s="518">
        <f t="shared" si="94"/>
        <v>0</v>
      </c>
      <c r="AO725" s="518"/>
    </row>
    <row r="726" spans="1:41" s="38" customFormat="1" ht="15" customHeight="1">
      <c r="A726" s="18"/>
      <c r="B726"/>
      <c r="C726" s="48" t="s">
        <v>5382</v>
      </c>
      <c r="D726" s="580" t="str">
        <f t="shared" si="92"/>
        <v/>
      </c>
      <c r="E726" s="580"/>
      <c r="F726" s="580"/>
      <c r="G726" s="580"/>
      <c r="H726" s="580"/>
      <c r="I726" s="580"/>
      <c r="J726" s="580"/>
      <c r="K726" s="580"/>
      <c r="L726" s="580"/>
      <c r="M726" s="452"/>
      <c r="N726" s="452"/>
      <c r="O726" s="452"/>
      <c r="P726" s="452"/>
      <c r="Q726" s="452"/>
      <c r="R726" s="452"/>
      <c r="S726" s="452"/>
      <c r="T726" s="452"/>
      <c r="U726" s="452"/>
      <c r="V726" s="452"/>
      <c r="W726" s="452"/>
      <c r="X726" s="452"/>
      <c r="Y726" s="452"/>
      <c r="Z726" s="452"/>
      <c r="AA726" s="452"/>
      <c r="AB726" s="452"/>
      <c r="AC726" s="452"/>
      <c r="AD726" s="452"/>
      <c r="AE726" s="2"/>
      <c r="AF726" s="169"/>
      <c r="AH726" s="518">
        <f t="shared" si="93"/>
        <v>0</v>
      </c>
      <c r="AI726" s="518"/>
      <c r="AK726" s="572">
        <f t="shared" si="95"/>
        <v>0</v>
      </c>
      <c r="AL726" s="572"/>
      <c r="AN726" s="518">
        <f t="shared" si="94"/>
        <v>0</v>
      </c>
      <c r="AO726" s="518"/>
    </row>
    <row r="727" spans="1:41" s="38" customFormat="1" ht="15" customHeight="1">
      <c r="A727" s="18"/>
      <c r="B727"/>
      <c r="C727" s="48" t="s">
        <v>5383</v>
      </c>
      <c r="D727" s="580" t="str">
        <f t="shared" si="92"/>
        <v/>
      </c>
      <c r="E727" s="580"/>
      <c r="F727" s="580"/>
      <c r="G727" s="580"/>
      <c r="H727" s="580"/>
      <c r="I727" s="580"/>
      <c r="J727" s="580"/>
      <c r="K727" s="580"/>
      <c r="L727" s="580"/>
      <c r="M727" s="452"/>
      <c r="N727" s="452"/>
      <c r="O727" s="452"/>
      <c r="P727" s="452"/>
      <c r="Q727" s="452"/>
      <c r="R727" s="452"/>
      <c r="S727" s="452"/>
      <c r="T727" s="452"/>
      <c r="U727" s="452"/>
      <c r="V727" s="452"/>
      <c r="W727" s="452"/>
      <c r="X727" s="452"/>
      <c r="Y727" s="452"/>
      <c r="Z727" s="452"/>
      <c r="AA727" s="452"/>
      <c r="AB727" s="452"/>
      <c r="AC727" s="452"/>
      <c r="AD727" s="452"/>
      <c r="AE727" s="2"/>
      <c r="AF727" s="169"/>
      <c r="AH727" s="518">
        <f t="shared" si="93"/>
        <v>0</v>
      </c>
      <c r="AI727" s="518"/>
      <c r="AK727" s="572">
        <f t="shared" si="95"/>
        <v>0</v>
      </c>
      <c r="AL727" s="572"/>
      <c r="AN727" s="518">
        <f t="shared" si="94"/>
        <v>0</v>
      </c>
      <c r="AO727" s="518"/>
    </row>
    <row r="728" spans="1:41" s="38" customFormat="1" ht="15" customHeight="1">
      <c r="A728" s="18"/>
      <c r="B728"/>
      <c r="C728" s="48" t="s">
        <v>5384</v>
      </c>
      <c r="D728" s="580" t="str">
        <f t="shared" si="92"/>
        <v/>
      </c>
      <c r="E728" s="580"/>
      <c r="F728" s="580"/>
      <c r="G728" s="580"/>
      <c r="H728" s="580"/>
      <c r="I728" s="580"/>
      <c r="J728" s="580"/>
      <c r="K728" s="580"/>
      <c r="L728" s="580"/>
      <c r="M728" s="452"/>
      <c r="N728" s="452"/>
      <c r="O728" s="452"/>
      <c r="P728" s="452"/>
      <c r="Q728" s="452"/>
      <c r="R728" s="452"/>
      <c r="S728" s="452"/>
      <c r="T728" s="452"/>
      <c r="U728" s="452"/>
      <c r="V728" s="452"/>
      <c r="W728" s="452"/>
      <c r="X728" s="452"/>
      <c r="Y728" s="452"/>
      <c r="Z728" s="452"/>
      <c r="AA728" s="452"/>
      <c r="AB728" s="452"/>
      <c r="AC728" s="452"/>
      <c r="AD728" s="452"/>
      <c r="AE728" s="2"/>
      <c r="AF728" s="169"/>
      <c r="AH728" s="518">
        <f t="shared" si="93"/>
        <v>0</v>
      </c>
      <c r="AI728" s="518"/>
      <c r="AK728" s="572">
        <f t="shared" si="95"/>
        <v>0</v>
      </c>
      <c r="AL728" s="572"/>
      <c r="AN728" s="518">
        <f t="shared" si="94"/>
        <v>0</v>
      </c>
      <c r="AO728" s="518"/>
    </row>
    <row r="729" spans="1:41" s="38" customFormat="1" ht="15" customHeight="1">
      <c r="A729" s="18"/>
      <c r="B729"/>
      <c r="C729" s="48" t="s">
        <v>5385</v>
      </c>
      <c r="D729" s="580" t="str">
        <f t="shared" si="92"/>
        <v/>
      </c>
      <c r="E729" s="580"/>
      <c r="F729" s="580"/>
      <c r="G729" s="580"/>
      <c r="H729" s="580"/>
      <c r="I729" s="580"/>
      <c r="J729" s="580"/>
      <c r="K729" s="580"/>
      <c r="L729" s="580"/>
      <c r="M729" s="452"/>
      <c r="N729" s="452"/>
      <c r="O729" s="452"/>
      <c r="P729" s="452"/>
      <c r="Q729" s="452"/>
      <c r="R729" s="452"/>
      <c r="S729" s="452"/>
      <c r="T729" s="452"/>
      <c r="U729" s="452"/>
      <c r="V729" s="452"/>
      <c r="W729" s="452"/>
      <c r="X729" s="452"/>
      <c r="Y729" s="452"/>
      <c r="Z729" s="452"/>
      <c r="AA729" s="452"/>
      <c r="AB729" s="452"/>
      <c r="AC729" s="452"/>
      <c r="AD729" s="452"/>
      <c r="AE729" s="2"/>
      <c r="AF729" s="169"/>
      <c r="AH729" s="518">
        <f t="shared" si="93"/>
        <v>0</v>
      </c>
      <c r="AI729" s="518"/>
      <c r="AK729" s="572">
        <f t="shared" si="95"/>
        <v>0</v>
      </c>
      <c r="AL729" s="572"/>
      <c r="AN729" s="518">
        <f t="shared" si="94"/>
        <v>0</v>
      </c>
      <c r="AO729" s="518"/>
    </row>
    <row r="730" spans="1:41" s="38" customFormat="1" ht="15" customHeight="1">
      <c r="A730" s="18"/>
      <c r="B730"/>
      <c r="C730" s="48" t="s">
        <v>5386</v>
      </c>
      <c r="D730" s="580" t="str">
        <f t="shared" si="92"/>
        <v/>
      </c>
      <c r="E730" s="580"/>
      <c r="F730" s="580"/>
      <c r="G730" s="580"/>
      <c r="H730" s="580"/>
      <c r="I730" s="580"/>
      <c r="J730" s="580"/>
      <c r="K730" s="580"/>
      <c r="L730" s="580"/>
      <c r="M730" s="452"/>
      <c r="N730" s="452"/>
      <c r="O730" s="452"/>
      <c r="P730" s="452"/>
      <c r="Q730" s="452"/>
      <c r="R730" s="452"/>
      <c r="S730" s="452"/>
      <c r="T730" s="452"/>
      <c r="U730" s="452"/>
      <c r="V730" s="452"/>
      <c r="W730" s="452"/>
      <c r="X730" s="452"/>
      <c r="Y730" s="452"/>
      <c r="Z730" s="452"/>
      <c r="AA730" s="452"/>
      <c r="AB730" s="452"/>
      <c r="AC730" s="452"/>
      <c r="AD730" s="452"/>
      <c r="AE730" s="2"/>
      <c r="AF730" s="169"/>
      <c r="AH730" s="518">
        <f t="shared" si="93"/>
        <v>0</v>
      </c>
      <c r="AI730" s="518"/>
      <c r="AK730" s="572">
        <f t="shared" si="95"/>
        <v>0</v>
      </c>
      <c r="AL730" s="572"/>
      <c r="AN730" s="518">
        <f t="shared" si="94"/>
        <v>0</v>
      </c>
      <c r="AO730" s="518"/>
    </row>
    <row r="731" spans="1:41" s="38" customFormat="1" ht="15" customHeight="1">
      <c r="A731" s="18"/>
      <c r="B731"/>
      <c r="C731" s="48" t="s">
        <v>5387</v>
      </c>
      <c r="D731" s="580" t="str">
        <f t="shared" si="92"/>
        <v/>
      </c>
      <c r="E731" s="580"/>
      <c r="F731" s="580"/>
      <c r="G731" s="580"/>
      <c r="H731" s="580"/>
      <c r="I731" s="580"/>
      <c r="J731" s="580"/>
      <c r="K731" s="580"/>
      <c r="L731" s="580"/>
      <c r="M731" s="452"/>
      <c r="N731" s="452"/>
      <c r="O731" s="452"/>
      <c r="P731" s="452"/>
      <c r="Q731" s="452"/>
      <c r="R731" s="452"/>
      <c r="S731" s="452"/>
      <c r="T731" s="452"/>
      <c r="U731" s="452"/>
      <c r="V731" s="452"/>
      <c r="W731" s="452"/>
      <c r="X731" s="452"/>
      <c r="Y731" s="452"/>
      <c r="Z731" s="452"/>
      <c r="AA731" s="452"/>
      <c r="AB731" s="452"/>
      <c r="AC731" s="452"/>
      <c r="AD731" s="452"/>
      <c r="AE731" s="2"/>
      <c r="AF731" s="169"/>
      <c r="AH731" s="518">
        <f t="shared" si="93"/>
        <v>0</v>
      </c>
      <c r="AI731" s="518"/>
      <c r="AK731" s="572">
        <f t="shared" si="95"/>
        <v>0</v>
      </c>
      <c r="AL731" s="572"/>
      <c r="AN731" s="518">
        <f t="shared" si="94"/>
        <v>0</v>
      </c>
      <c r="AO731" s="518"/>
    </row>
    <row r="732" spans="1:41" s="38" customFormat="1" ht="15" customHeight="1">
      <c r="A732" s="18"/>
      <c r="B732"/>
      <c r="C732" s="48" t="s">
        <v>5388</v>
      </c>
      <c r="D732" s="580" t="str">
        <f t="shared" si="92"/>
        <v/>
      </c>
      <c r="E732" s="580"/>
      <c r="F732" s="580"/>
      <c r="G732" s="580"/>
      <c r="H732" s="580"/>
      <c r="I732" s="580"/>
      <c r="J732" s="580"/>
      <c r="K732" s="580"/>
      <c r="L732" s="580"/>
      <c r="M732" s="452"/>
      <c r="N732" s="452"/>
      <c r="O732" s="452"/>
      <c r="P732" s="452"/>
      <c r="Q732" s="452"/>
      <c r="R732" s="452"/>
      <c r="S732" s="452"/>
      <c r="T732" s="452"/>
      <c r="U732" s="452"/>
      <c r="V732" s="452"/>
      <c r="W732" s="452"/>
      <c r="X732" s="452"/>
      <c r="Y732" s="452"/>
      <c r="Z732" s="452"/>
      <c r="AA732" s="452"/>
      <c r="AB732" s="452"/>
      <c r="AC732" s="452"/>
      <c r="AD732" s="452"/>
      <c r="AE732" s="2"/>
      <c r="AF732" s="169"/>
      <c r="AH732" s="518">
        <f t="shared" si="93"/>
        <v>0</v>
      </c>
      <c r="AI732" s="518"/>
      <c r="AK732" s="572">
        <f t="shared" si="95"/>
        <v>0</v>
      </c>
      <c r="AL732" s="572"/>
      <c r="AN732" s="518">
        <f t="shared" si="94"/>
        <v>0</v>
      </c>
      <c r="AO732" s="518"/>
    </row>
    <row r="733" spans="1:41" s="38" customFormat="1" ht="15" customHeight="1">
      <c r="A733" s="18"/>
      <c r="B733"/>
      <c r="C733" s="48" t="s">
        <v>5389</v>
      </c>
      <c r="D733" s="580" t="str">
        <f t="shared" si="92"/>
        <v/>
      </c>
      <c r="E733" s="580"/>
      <c r="F733" s="580"/>
      <c r="G733" s="580"/>
      <c r="H733" s="580"/>
      <c r="I733" s="580"/>
      <c r="J733" s="580"/>
      <c r="K733" s="580"/>
      <c r="L733" s="580"/>
      <c r="M733" s="452"/>
      <c r="N733" s="452"/>
      <c r="O733" s="452"/>
      <c r="P733" s="452"/>
      <c r="Q733" s="452"/>
      <c r="R733" s="452"/>
      <c r="S733" s="452"/>
      <c r="T733" s="452"/>
      <c r="U733" s="452"/>
      <c r="V733" s="452"/>
      <c r="W733" s="452"/>
      <c r="X733" s="452"/>
      <c r="Y733" s="452"/>
      <c r="Z733" s="452"/>
      <c r="AA733" s="452"/>
      <c r="AB733" s="452"/>
      <c r="AC733" s="452"/>
      <c r="AD733" s="452"/>
      <c r="AE733" s="2"/>
      <c r="AF733" s="169"/>
      <c r="AH733" s="518">
        <f t="shared" si="93"/>
        <v>0</v>
      </c>
      <c r="AI733" s="518"/>
      <c r="AK733" s="572">
        <f t="shared" si="95"/>
        <v>0</v>
      </c>
      <c r="AL733" s="572"/>
      <c r="AN733" s="518">
        <f t="shared" si="94"/>
        <v>0</v>
      </c>
      <c r="AO733" s="518"/>
    </row>
    <row r="734" spans="1:41" s="38" customFormat="1" ht="15" customHeight="1">
      <c r="A734" s="18"/>
      <c r="B734"/>
      <c r="C734" s="48" t="s">
        <v>5390</v>
      </c>
      <c r="D734" s="580" t="str">
        <f t="shared" si="92"/>
        <v/>
      </c>
      <c r="E734" s="580"/>
      <c r="F734" s="580"/>
      <c r="G734" s="580"/>
      <c r="H734" s="580"/>
      <c r="I734" s="580"/>
      <c r="J734" s="580"/>
      <c r="K734" s="580"/>
      <c r="L734" s="580"/>
      <c r="M734" s="452"/>
      <c r="N734" s="452"/>
      <c r="O734" s="452"/>
      <c r="P734" s="452"/>
      <c r="Q734" s="452"/>
      <c r="R734" s="452"/>
      <c r="S734" s="452"/>
      <c r="T734" s="452"/>
      <c r="U734" s="452"/>
      <c r="V734" s="452"/>
      <c r="W734" s="452"/>
      <c r="X734" s="452"/>
      <c r="Y734" s="452"/>
      <c r="Z734" s="452"/>
      <c r="AA734" s="452"/>
      <c r="AB734" s="452"/>
      <c r="AC734" s="452"/>
      <c r="AD734" s="452"/>
      <c r="AE734" s="2"/>
      <c r="AF734" s="169"/>
      <c r="AH734" s="518">
        <f t="shared" si="93"/>
        <v>0</v>
      </c>
      <c r="AI734" s="518"/>
      <c r="AK734" s="572">
        <f t="shared" si="95"/>
        <v>0</v>
      </c>
      <c r="AL734" s="572"/>
      <c r="AN734" s="518">
        <f t="shared" si="94"/>
        <v>0</v>
      </c>
      <c r="AO734" s="518"/>
    </row>
    <row r="735" spans="1:41" s="38" customFormat="1" ht="15" customHeight="1">
      <c r="A735" s="18"/>
      <c r="B735"/>
      <c r="C735" s="48" t="s">
        <v>5391</v>
      </c>
      <c r="D735" s="580" t="str">
        <f t="shared" si="92"/>
        <v/>
      </c>
      <c r="E735" s="580"/>
      <c r="F735" s="580"/>
      <c r="G735" s="580"/>
      <c r="H735" s="580"/>
      <c r="I735" s="580"/>
      <c r="J735" s="580"/>
      <c r="K735" s="580"/>
      <c r="L735" s="580"/>
      <c r="M735" s="452"/>
      <c r="N735" s="452"/>
      <c r="O735" s="452"/>
      <c r="P735" s="452"/>
      <c r="Q735" s="452"/>
      <c r="R735" s="452"/>
      <c r="S735" s="452"/>
      <c r="T735" s="452"/>
      <c r="U735" s="452"/>
      <c r="V735" s="452"/>
      <c r="W735" s="452"/>
      <c r="X735" s="452"/>
      <c r="Y735" s="452"/>
      <c r="Z735" s="452"/>
      <c r="AA735" s="452"/>
      <c r="AB735" s="452"/>
      <c r="AC735" s="452"/>
      <c r="AD735" s="452"/>
      <c r="AE735" s="2"/>
      <c r="AF735" s="169"/>
      <c r="AH735" s="518">
        <f t="shared" si="93"/>
        <v>0</v>
      </c>
      <c r="AI735" s="518"/>
      <c r="AK735" s="572">
        <f t="shared" si="95"/>
        <v>0</v>
      </c>
      <c r="AL735" s="572"/>
      <c r="AN735" s="518">
        <f t="shared" si="94"/>
        <v>0</v>
      </c>
      <c r="AO735" s="518"/>
    </row>
    <row r="736" spans="1:41" s="38" customFormat="1" ht="15" customHeight="1">
      <c r="A736" s="18"/>
      <c r="B736"/>
      <c r="C736" s="48" t="s">
        <v>5392</v>
      </c>
      <c r="D736" s="580" t="str">
        <f t="shared" si="92"/>
        <v/>
      </c>
      <c r="E736" s="580"/>
      <c r="F736" s="580"/>
      <c r="G736" s="580"/>
      <c r="H736" s="580"/>
      <c r="I736" s="580"/>
      <c r="J736" s="580"/>
      <c r="K736" s="580"/>
      <c r="L736" s="580"/>
      <c r="M736" s="452"/>
      <c r="N736" s="452"/>
      <c r="O736" s="452"/>
      <c r="P736" s="452"/>
      <c r="Q736" s="452"/>
      <c r="R736" s="452"/>
      <c r="S736" s="452"/>
      <c r="T736" s="452"/>
      <c r="U736" s="452"/>
      <c r="V736" s="452"/>
      <c r="W736" s="452"/>
      <c r="X736" s="452"/>
      <c r="Y736" s="452"/>
      <c r="Z736" s="452"/>
      <c r="AA736" s="452"/>
      <c r="AB736" s="452"/>
      <c r="AC736" s="452"/>
      <c r="AD736" s="452"/>
      <c r="AE736" s="2"/>
      <c r="AF736" s="169"/>
      <c r="AH736" s="518">
        <f t="shared" si="93"/>
        <v>0</v>
      </c>
      <c r="AI736" s="518"/>
      <c r="AK736" s="572">
        <f t="shared" si="95"/>
        <v>0</v>
      </c>
      <c r="AL736" s="572"/>
      <c r="AN736" s="518">
        <f t="shared" si="94"/>
        <v>0</v>
      </c>
      <c r="AO736" s="518"/>
    </row>
    <row r="737" spans="1:41" s="38" customFormat="1" ht="15" customHeight="1">
      <c r="A737" s="18"/>
      <c r="B737" s="51"/>
      <c r="C737" s="48" t="s">
        <v>5393</v>
      </c>
      <c r="D737" s="580" t="str">
        <f t="shared" si="92"/>
        <v/>
      </c>
      <c r="E737" s="580"/>
      <c r="F737" s="580"/>
      <c r="G737" s="580"/>
      <c r="H737" s="580"/>
      <c r="I737" s="580"/>
      <c r="J737" s="580"/>
      <c r="K737" s="580"/>
      <c r="L737" s="580"/>
      <c r="M737" s="452"/>
      <c r="N737" s="452"/>
      <c r="O737" s="452"/>
      <c r="P737" s="452"/>
      <c r="Q737" s="452"/>
      <c r="R737" s="452"/>
      <c r="S737" s="452"/>
      <c r="T737" s="452"/>
      <c r="U737" s="452"/>
      <c r="V737" s="452"/>
      <c r="W737" s="452"/>
      <c r="X737" s="452"/>
      <c r="Y737" s="452"/>
      <c r="Z737" s="452"/>
      <c r="AA737" s="452"/>
      <c r="AB737" s="452"/>
      <c r="AC737" s="452"/>
      <c r="AD737" s="452"/>
      <c r="AE737" s="2"/>
      <c r="AF737" s="169"/>
      <c r="AH737" s="518">
        <f t="shared" si="93"/>
        <v>0</v>
      </c>
      <c r="AI737" s="518"/>
      <c r="AK737" s="572">
        <f t="shared" si="95"/>
        <v>0</v>
      </c>
      <c r="AL737" s="572"/>
      <c r="AN737" s="518">
        <f t="shared" si="94"/>
        <v>0</v>
      </c>
      <c r="AO737" s="518"/>
    </row>
    <row r="738" spans="1:41" s="38" customFormat="1" ht="15" customHeight="1">
      <c r="A738" s="18"/>
      <c r="B738" s="51"/>
      <c r="C738" s="48" t="s">
        <v>5394</v>
      </c>
      <c r="D738" s="580" t="str">
        <f t="shared" si="92"/>
        <v/>
      </c>
      <c r="E738" s="580"/>
      <c r="F738" s="580"/>
      <c r="G738" s="580"/>
      <c r="H738" s="580"/>
      <c r="I738" s="580"/>
      <c r="J738" s="580"/>
      <c r="K738" s="580"/>
      <c r="L738" s="580"/>
      <c r="M738" s="452"/>
      <c r="N738" s="452"/>
      <c r="O738" s="452"/>
      <c r="P738" s="452"/>
      <c r="Q738" s="452"/>
      <c r="R738" s="452"/>
      <c r="S738" s="452"/>
      <c r="T738" s="452"/>
      <c r="U738" s="452"/>
      <c r="V738" s="452"/>
      <c r="W738" s="452"/>
      <c r="X738" s="452"/>
      <c r="Y738" s="452"/>
      <c r="Z738" s="452"/>
      <c r="AA738" s="452"/>
      <c r="AB738" s="452"/>
      <c r="AC738" s="452"/>
      <c r="AD738" s="452"/>
      <c r="AE738" s="2"/>
      <c r="AF738" s="169"/>
      <c r="AH738" s="518">
        <f t="shared" si="93"/>
        <v>0</v>
      </c>
      <c r="AI738" s="518"/>
      <c r="AK738" s="572">
        <f t="shared" si="95"/>
        <v>0</v>
      </c>
      <c r="AL738" s="572"/>
      <c r="AN738" s="518">
        <f t="shared" si="94"/>
        <v>0</v>
      </c>
      <c r="AO738" s="518"/>
    </row>
    <row r="739" spans="1:41" s="38" customFormat="1" ht="15" customHeight="1">
      <c r="A739" s="18"/>
      <c r="B739" s="51"/>
      <c r="C739" s="48" t="s">
        <v>5395</v>
      </c>
      <c r="D739" s="580" t="str">
        <f t="shared" si="92"/>
        <v/>
      </c>
      <c r="E739" s="580"/>
      <c r="F739" s="580"/>
      <c r="G739" s="580"/>
      <c r="H739" s="580"/>
      <c r="I739" s="580"/>
      <c r="J739" s="580"/>
      <c r="K739" s="580"/>
      <c r="L739" s="580"/>
      <c r="M739" s="452"/>
      <c r="N739" s="452"/>
      <c r="O739" s="452"/>
      <c r="P739" s="452"/>
      <c r="Q739" s="452"/>
      <c r="R739" s="452"/>
      <c r="S739" s="452"/>
      <c r="T739" s="452"/>
      <c r="U739" s="452"/>
      <c r="V739" s="452"/>
      <c r="W739" s="452"/>
      <c r="X739" s="452"/>
      <c r="Y739" s="452"/>
      <c r="Z739" s="452"/>
      <c r="AA739" s="452"/>
      <c r="AB739" s="452"/>
      <c r="AC739" s="452"/>
      <c r="AD739" s="452"/>
      <c r="AE739" s="2"/>
      <c r="AF739" s="169"/>
      <c r="AH739" s="518">
        <f t="shared" si="93"/>
        <v>0</v>
      </c>
      <c r="AI739" s="518"/>
      <c r="AK739" s="572">
        <f t="shared" si="95"/>
        <v>0</v>
      </c>
      <c r="AL739" s="572"/>
      <c r="AN739" s="518">
        <f t="shared" si="94"/>
        <v>0</v>
      </c>
      <c r="AO739" s="518"/>
    </row>
    <row r="740" spans="1:41" s="38" customFormat="1" ht="15" customHeight="1">
      <c r="A740" s="18"/>
      <c r="B740" s="51"/>
      <c r="C740" s="48" t="s">
        <v>5396</v>
      </c>
      <c r="D740" s="580" t="str">
        <f t="shared" si="92"/>
        <v/>
      </c>
      <c r="E740" s="580"/>
      <c r="F740" s="580"/>
      <c r="G740" s="580"/>
      <c r="H740" s="580"/>
      <c r="I740" s="580"/>
      <c r="J740" s="580"/>
      <c r="K740" s="580"/>
      <c r="L740" s="580"/>
      <c r="M740" s="452"/>
      <c r="N740" s="452"/>
      <c r="O740" s="452"/>
      <c r="P740" s="452"/>
      <c r="Q740" s="452"/>
      <c r="R740" s="452"/>
      <c r="S740" s="452"/>
      <c r="T740" s="452"/>
      <c r="U740" s="452"/>
      <c r="V740" s="452"/>
      <c r="W740" s="452"/>
      <c r="X740" s="452"/>
      <c r="Y740" s="452"/>
      <c r="Z740" s="452"/>
      <c r="AA740" s="452"/>
      <c r="AB740" s="452"/>
      <c r="AC740" s="452"/>
      <c r="AD740" s="452"/>
      <c r="AE740" s="2"/>
      <c r="AF740" s="169"/>
      <c r="AH740" s="518">
        <f t="shared" si="93"/>
        <v>0</v>
      </c>
      <c r="AI740" s="518"/>
      <c r="AK740" s="572">
        <f t="shared" si="95"/>
        <v>0</v>
      </c>
      <c r="AL740" s="572"/>
      <c r="AN740" s="518">
        <f t="shared" si="94"/>
        <v>0</v>
      </c>
      <c r="AO740" s="518"/>
    </row>
    <row r="741" spans="1:41" s="38" customFormat="1" ht="15" customHeight="1">
      <c r="A741" s="18"/>
      <c r="B741" s="51"/>
      <c r="C741" s="48" t="s">
        <v>5397</v>
      </c>
      <c r="D741" s="580" t="str">
        <f t="shared" si="92"/>
        <v/>
      </c>
      <c r="E741" s="580"/>
      <c r="F741" s="580"/>
      <c r="G741" s="580"/>
      <c r="H741" s="580"/>
      <c r="I741" s="580"/>
      <c r="J741" s="580"/>
      <c r="K741" s="580"/>
      <c r="L741" s="580"/>
      <c r="M741" s="452"/>
      <c r="N741" s="452"/>
      <c r="O741" s="452"/>
      <c r="P741" s="452"/>
      <c r="Q741" s="452"/>
      <c r="R741" s="452"/>
      <c r="S741" s="452"/>
      <c r="T741" s="452"/>
      <c r="U741" s="452"/>
      <c r="V741" s="452"/>
      <c r="W741" s="452"/>
      <c r="X741" s="452"/>
      <c r="Y741" s="452"/>
      <c r="Z741" s="452"/>
      <c r="AA741" s="452"/>
      <c r="AB741" s="452"/>
      <c r="AC741" s="452"/>
      <c r="AD741" s="452"/>
      <c r="AE741" s="2"/>
      <c r="AF741" s="169"/>
      <c r="AH741" s="518">
        <f t="shared" si="93"/>
        <v>0</v>
      </c>
      <c r="AI741" s="518"/>
      <c r="AK741" s="572">
        <f t="shared" si="95"/>
        <v>0</v>
      </c>
      <c r="AL741" s="572"/>
      <c r="AN741" s="518">
        <f t="shared" si="94"/>
        <v>0</v>
      </c>
      <c r="AO741" s="518"/>
    </row>
    <row r="742" spans="1:41" s="38" customFormat="1" ht="15" customHeight="1">
      <c r="A742" s="18"/>
      <c r="B742" s="51"/>
      <c r="C742" s="48" t="s">
        <v>5398</v>
      </c>
      <c r="D742" s="580" t="str">
        <f t="shared" ref="D742:D756" si="96">IF(D643="","",D643)</f>
        <v/>
      </c>
      <c r="E742" s="580"/>
      <c r="F742" s="580"/>
      <c r="G742" s="580"/>
      <c r="H742" s="580"/>
      <c r="I742" s="580"/>
      <c r="J742" s="580"/>
      <c r="K742" s="580"/>
      <c r="L742" s="580"/>
      <c r="M742" s="452"/>
      <c r="N742" s="452"/>
      <c r="O742" s="452"/>
      <c r="P742" s="452"/>
      <c r="Q742" s="452"/>
      <c r="R742" s="452"/>
      <c r="S742" s="452"/>
      <c r="T742" s="452"/>
      <c r="U742" s="452"/>
      <c r="V742" s="452"/>
      <c r="W742" s="452"/>
      <c r="X742" s="452"/>
      <c r="Y742" s="452"/>
      <c r="Z742" s="452"/>
      <c r="AA742" s="452"/>
      <c r="AB742" s="452"/>
      <c r="AC742" s="452"/>
      <c r="AD742" s="452"/>
      <c r="AE742" s="2"/>
      <c r="AF742" s="169"/>
      <c r="AH742" s="518">
        <f t="shared" ref="AH742:AH756" si="97">IF(OR(S742="",S742=1),0,1)</f>
        <v>0</v>
      </c>
      <c r="AI742" s="518"/>
      <c r="AK742" s="572">
        <f t="shared" si="95"/>
        <v>0</v>
      </c>
      <c r="AL742" s="572"/>
      <c r="AN742" s="518">
        <f t="shared" ref="AN742:AN756" si="98">IF(OR(AND(S742="",Y742=""),AND(S742=1,Y742&gt;0),AND(S742&gt;1,Y742="")),0,1)</f>
        <v>0</v>
      </c>
      <c r="AO742" s="518"/>
    </row>
    <row r="743" spans="1:41" s="38" customFormat="1" ht="15" customHeight="1">
      <c r="A743" s="18"/>
      <c r="B743" s="51"/>
      <c r="C743" s="48" t="s">
        <v>5399</v>
      </c>
      <c r="D743" s="580" t="str">
        <f t="shared" si="96"/>
        <v/>
      </c>
      <c r="E743" s="580"/>
      <c r="F743" s="580"/>
      <c r="G743" s="580"/>
      <c r="H743" s="580"/>
      <c r="I743" s="580"/>
      <c r="J743" s="580"/>
      <c r="K743" s="580"/>
      <c r="L743" s="580"/>
      <c r="M743" s="452"/>
      <c r="N743" s="452"/>
      <c r="O743" s="452"/>
      <c r="P743" s="452"/>
      <c r="Q743" s="452"/>
      <c r="R743" s="452"/>
      <c r="S743" s="452"/>
      <c r="T743" s="452"/>
      <c r="U743" s="452"/>
      <c r="V743" s="452"/>
      <c r="W743" s="452"/>
      <c r="X743" s="452"/>
      <c r="Y743" s="452"/>
      <c r="Z743" s="452"/>
      <c r="AA743" s="452"/>
      <c r="AB743" s="452"/>
      <c r="AC743" s="452"/>
      <c r="AD743" s="452"/>
      <c r="AE743" s="2"/>
      <c r="AF743" s="169"/>
      <c r="AH743" s="518">
        <f t="shared" si="97"/>
        <v>0</v>
      </c>
      <c r="AI743" s="518"/>
      <c r="AK743" s="572">
        <f t="shared" si="95"/>
        <v>0</v>
      </c>
      <c r="AL743" s="572"/>
      <c r="AN743" s="518">
        <f t="shared" si="98"/>
        <v>0</v>
      </c>
      <c r="AO743" s="518"/>
    </row>
    <row r="744" spans="1:41" s="38" customFormat="1" ht="15" customHeight="1">
      <c r="A744" s="18"/>
      <c r="B744" s="51"/>
      <c r="C744" s="48" t="s">
        <v>5400</v>
      </c>
      <c r="D744" s="580" t="str">
        <f t="shared" si="96"/>
        <v/>
      </c>
      <c r="E744" s="580"/>
      <c r="F744" s="580"/>
      <c r="G744" s="580"/>
      <c r="H744" s="580"/>
      <c r="I744" s="580"/>
      <c r="J744" s="580"/>
      <c r="K744" s="580"/>
      <c r="L744" s="580"/>
      <c r="M744" s="452"/>
      <c r="N744" s="452"/>
      <c r="O744" s="452"/>
      <c r="P744" s="452"/>
      <c r="Q744" s="452"/>
      <c r="R744" s="452"/>
      <c r="S744" s="452"/>
      <c r="T744" s="452"/>
      <c r="U744" s="452"/>
      <c r="V744" s="452"/>
      <c r="W744" s="452"/>
      <c r="X744" s="452"/>
      <c r="Y744" s="452"/>
      <c r="Z744" s="452"/>
      <c r="AA744" s="452"/>
      <c r="AB744" s="452"/>
      <c r="AC744" s="452"/>
      <c r="AD744" s="452"/>
      <c r="AE744" s="2"/>
      <c r="AF744" s="169"/>
      <c r="AH744" s="518">
        <f t="shared" si="97"/>
        <v>0</v>
      </c>
      <c r="AI744" s="518"/>
      <c r="AK744" s="572">
        <f t="shared" si="95"/>
        <v>0</v>
      </c>
      <c r="AL744" s="572"/>
      <c r="AN744" s="518">
        <f t="shared" si="98"/>
        <v>0</v>
      </c>
      <c r="AO744" s="518"/>
    </row>
    <row r="745" spans="1:41" s="38" customFormat="1" ht="15" customHeight="1">
      <c r="A745" s="18"/>
      <c r="B745" s="51"/>
      <c r="C745" s="48" t="s">
        <v>5401</v>
      </c>
      <c r="D745" s="580" t="str">
        <f t="shared" si="96"/>
        <v/>
      </c>
      <c r="E745" s="580"/>
      <c r="F745" s="580"/>
      <c r="G745" s="580"/>
      <c r="H745" s="580"/>
      <c r="I745" s="580"/>
      <c r="J745" s="580"/>
      <c r="K745" s="580"/>
      <c r="L745" s="580"/>
      <c r="M745" s="452"/>
      <c r="N745" s="452"/>
      <c r="O745" s="452"/>
      <c r="P745" s="452"/>
      <c r="Q745" s="452"/>
      <c r="R745" s="452"/>
      <c r="S745" s="452"/>
      <c r="T745" s="452"/>
      <c r="U745" s="452"/>
      <c r="V745" s="452"/>
      <c r="W745" s="452"/>
      <c r="X745" s="452"/>
      <c r="Y745" s="452"/>
      <c r="Z745" s="452"/>
      <c r="AA745" s="452"/>
      <c r="AB745" s="452"/>
      <c r="AC745" s="452"/>
      <c r="AD745" s="452"/>
      <c r="AE745" s="2"/>
      <c r="AF745" s="169"/>
      <c r="AH745" s="518">
        <f t="shared" si="97"/>
        <v>0</v>
      </c>
      <c r="AI745" s="518"/>
      <c r="AK745" s="572">
        <f t="shared" si="95"/>
        <v>0</v>
      </c>
      <c r="AL745" s="572"/>
      <c r="AN745" s="518">
        <f t="shared" si="98"/>
        <v>0</v>
      </c>
      <c r="AO745" s="518"/>
    </row>
    <row r="746" spans="1:41" s="38" customFormat="1" ht="15" customHeight="1">
      <c r="A746" s="18"/>
      <c r="B746" s="51"/>
      <c r="C746" s="48" t="s">
        <v>5402</v>
      </c>
      <c r="D746" s="580" t="str">
        <f t="shared" si="96"/>
        <v/>
      </c>
      <c r="E746" s="580"/>
      <c r="F746" s="580"/>
      <c r="G746" s="580"/>
      <c r="H746" s="580"/>
      <c r="I746" s="580"/>
      <c r="J746" s="580"/>
      <c r="K746" s="580"/>
      <c r="L746" s="580"/>
      <c r="M746" s="452"/>
      <c r="N746" s="452"/>
      <c r="O746" s="452"/>
      <c r="P746" s="452"/>
      <c r="Q746" s="452"/>
      <c r="R746" s="452"/>
      <c r="S746" s="452"/>
      <c r="T746" s="452"/>
      <c r="U746" s="452"/>
      <c r="V746" s="452"/>
      <c r="W746" s="452"/>
      <c r="X746" s="452"/>
      <c r="Y746" s="452"/>
      <c r="Z746" s="452"/>
      <c r="AA746" s="452"/>
      <c r="AB746" s="452"/>
      <c r="AC746" s="452"/>
      <c r="AD746" s="452"/>
      <c r="AE746" s="2"/>
      <c r="AF746" s="169"/>
      <c r="AH746" s="518">
        <f t="shared" si="97"/>
        <v>0</v>
      </c>
      <c r="AI746" s="518"/>
      <c r="AK746" s="572">
        <f t="shared" ref="AK746:AK756" si="99">IF(OR(AND(D746="",COUNTBLANK(M746:AD746)=18),AND(D746&lt;&gt;"",S746=1,COUNTBLANK(M746:AD746)=15),AND(D746&lt;&gt;"",S746&gt;1,COUNTA(M746)=1,Y746="")),0,1)</f>
        <v>0</v>
      </c>
      <c r="AL746" s="572"/>
      <c r="AN746" s="518">
        <f t="shared" si="98"/>
        <v>0</v>
      </c>
      <c r="AO746" s="518"/>
    </row>
    <row r="747" spans="1:41" s="38" customFormat="1" ht="15" customHeight="1">
      <c r="A747" s="18"/>
      <c r="B747" s="51"/>
      <c r="C747" s="48" t="s">
        <v>5403</v>
      </c>
      <c r="D747" s="580" t="str">
        <f t="shared" si="96"/>
        <v/>
      </c>
      <c r="E747" s="580"/>
      <c r="F747" s="580"/>
      <c r="G747" s="580"/>
      <c r="H747" s="580"/>
      <c r="I747" s="580"/>
      <c r="J747" s="580"/>
      <c r="K747" s="580"/>
      <c r="L747" s="580"/>
      <c r="M747" s="452"/>
      <c r="N747" s="452"/>
      <c r="O747" s="452"/>
      <c r="P747" s="452"/>
      <c r="Q747" s="452"/>
      <c r="R747" s="452"/>
      <c r="S747" s="452"/>
      <c r="T747" s="452"/>
      <c r="U747" s="452"/>
      <c r="V747" s="452"/>
      <c r="W747" s="452"/>
      <c r="X747" s="452"/>
      <c r="Y747" s="452"/>
      <c r="Z747" s="452"/>
      <c r="AA747" s="452"/>
      <c r="AB747" s="452"/>
      <c r="AC747" s="452"/>
      <c r="AD747" s="452"/>
      <c r="AE747" s="2"/>
      <c r="AF747" s="169"/>
      <c r="AH747" s="518">
        <f t="shared" si="97"/>
        <v>0</v>
      </c>
      <c r="AI747" s="518"/>
      <c r="AK747" s="572">
        <f t="shared" si="99"/>
        <v>0</v>
      </c>
      <c r="AL747" s="572"/>
      <c r="AN747" s="518">
        <f t="shared" si="98"/>
        <v>0</v>
      </c>
      <c r="AO747" s="518"/>
    </row>
    <row r="748" spans="1:41" s="38" customFormat="1" ht="15" customHeight="1">
      <c r="A748" s="18"/>
      <c r="B748" s="51"/>
      <c r="C748" s="48" t="s">
        <v>5404</v>
      </c>
      <c r="D748" s="580" t="str">
        <f t="shared" si="96"/>
        <v/>
      </c>
      <c r="E748" s="580"/>
      <c r="F748" s="580"/>
      <c r="G748" s="580"/>
      <c r="H748" s="580"/>
      <c r="I748" s="580"/>
      <c r="J748" s="580"/>
      <c r="K748" s="580"/>
      <c r="L748" s="580"/>
      <c r="M748" s="452"/>
      <c r="N748" s="452"/>
      <c r="O748" s="452"/>
      <c r="P748" s="452"/>
      <c r="Q748" s="452"/>
      <c r="R748" s="452"/>
      <c r="S748" s="452"/>
      <c r="T748" s="452"/>
      <c r="U748" s="452"/>
      <c r="V748" s="452"/>
      <c r="W748" s="452"/>
      <c r="X748" s="452"/>
      <c r="Y748" s="452"/>
      <c r="Z748" s="452"/>
      <c r="AA748" s="452"/>
      <c r="AB748" s="452"/>
      <c r="AC748" s="452"/>
      <c r="AD748" s="452"/>
      <c r="AE748" s="2"/>
      <c r="AF748" s="169"/>
      <c r="AH748" s="518">
        <f t="shared" si="97"/>
        <v>0</v>
      </c>
      <c r="AI748" s="518"/>
      <c r="AK748" s="572">
        <f t="shared" si="99"/>
        <v>0</v>
      </c>
      <c r="AL748" s="572"/>
      <c r="AN748" s="518">
        <f t="shared" si="98"/>
        <v>0</v>
      </c>
      <c r="AO748" s="518"/>
    </row>
    <row r="749" spans="1:41" s="38" customFormat="1" ht="15" customHeight="1">
      <c r="A749" s="18"/>
      <c r="B749" s="51"/>
      <c r="C749" s="48" t="s">
        <v>5405</v>
      </c>
      <c r="D749" s="580" t="str">
        <f t="shared" si="96"/>
        <v/>
      </c>
      <c r="E749" s="580"/>
      <c r="F749" s="580"/>
      <c r="G749" s="580"/>
      <c r="H749" s="580"/>
      <c r="I749" s="580"/>
      <c r="J749" s="580"/>
      <c r="K749" s="580"/>
      <c r="L749" s="580"/>
      <c r="M749" s="452"/>
      <c r="N749" s="452"/>
      <c r="O749" s="452"/>
      <c r="P749" s="452"/>
      <c r="Q749" s="452"/>
      <c r="R749" s="452"/>
      <c r="S749" s="452"/>
      <c r="T749" s="452"/>
      <c r="U749" s="452"/>
      <c r="V749" s="452"/>
      <c r="W749" s="452"/>
      <c r="X749" s="452"/>
      <c r="Y749" s="452"/>
      <c r="Z749" s="452"/>
      <c r="AA749" s="452"/>
      <c r="AB749" s="452"/>
      <c r="AC749" s="452"/>
      <c r="AD749" s="452"/>
      <c r="AE749" s="2"/>
      <c r="AF749" s="169"/>
      <c r="AH749" s="518">
        <f t="shared" si="97"/>
        <v>0</v>
      </c>
      <c r="AI749" s="518"/>
      <c r="AK749" s="572">
        <f t="shared" si="99"/>
        <v>0</v>
      </c>
      <c r="AL749" s="572"/>
      <c r="AN749" s="518">
        <f t="shared" si="98"/>
        <v>0</v>
      </c>
      <c r="AO749" s="518"/>
    </row>
    <row r="750" spans="1:41" s="38" customFormat="1" ht="15" customHeight="1">
      <c r="A750" s="18"/>
      <c r="B750" s="51"/>
      <c r="C750" s="48" t="s">
        <v>5406</v>
      </c>
      <c r="D750" s="580" t="str">
        <f t="shared" si="96"/>
        <v/>
      </c>
      <c r="E750" s="580"/>
      <c r="F750" s="580"/>
      <c r="G750" s="580"/>
      <c r="H750" s="580"/>
      <c r="I750" s="580"/>
      <c r="J750" s="580"/>
      <c r="K750" s="580"/>
      <c r="L750" s="580"/>
      <c r="M750" s="452"/>
      <c r="N750" s="452"/>
      <c r="O750" s="452"/>
      <c r="P750" s="452"/>
      <c r="Q750" s="452"/>
      <c r="R750" s="452"/>
      <c r="S750" s="452"/>
      <c r="T750" s="452"/>
      <c r="U750" s="452"/>
      <c r="V750" s="452"/>
      <c r="W750" s="452"/>
      <c r="X750" s="452"/>
      <c r="Y750" s="452"/>
      <c r="Z750" s="452"/>
      <c r="AA750" s="452"/>
      <c r="AB750" s="452"/>
      <c r="AC750" s="452"/>
      <c r="AD750" s="452"/>
      <c r="AE750" s="2"/>
      <c r="AF750" s="169"/>
      <c r="AH750" s="518">
        <f t="shared" si="97"/>
        <v>0</v>
      </c>
      <c r="AI750" s="518"/>
      <c r="AK750" s="572">
        <f t="shared" si="99"/>
        <v>0</v>
      </c>
      <c r="AL750" s="572"/>
      <c r="AN750" s="518">
        <f t="shared" si="98"/>
        <v>0</v>
      </c>
      <c r="AO750" s="518"/>
    </row>
    <row r="751" spans="1:41" s="38" customFormat="1" ht="15" customHeight="1">
      <c r="A751" s="18"/>
      <c r="B751" s="51"/>
      <c r="C751" s="48" t="s">
        <v>5407</v>
      </c>
      <c r="D751" s="580" t="str">
        <f t="shared" si="96"/>
        <v/>
      </c>
      <c r="E751" s="580"/>
      <c r="F751" s="580"/>
      <c r="G751" s="580"/>
      <c r="H751" s="580"/>
      <c r="I751" s="580"/>
      <c r="J751" s="580"/>
      <c r="K751" s="580"/>
      <c r="L751" s="580"/>
      <c r="M751" s="452"/>
      <c r="N751" s="452"/>
      <c r="O751" s="452"/>
      <c r="P751" s="452"/>
      <c r="Q751" s="452"/>
      <c r="R751" s="452"/>
      <c r="S751" s="452"/>
      <c r="T751" s="452"/>
      <c r="U751" s="452"/>
      <c r="V751" s="452"/>
      <c r="W751" s="452"/>
      <c r="X751" s="452"/>
      <c r="Y751" s="452"/>
      <c r="Z751" s="452"/>
      <c r="AA751" s="452"/>
      <c r="AB751" s="452"/>
      <c r="AC751" s="452"/>
      <c r="AD751" s="452"/>
      <c r="AE751" s="2"/>
      <c r="AF751" s="169"/>
      <c r="AH751" s="518">
        <f t="shared" si="97"/>
        <v>0</v>
      </c>
      <c r="AI751" s="518"/>
      <c r="AK751" s="572">
        <f t="shared" si="99"/>
        <v>0</v>
      </c>
      <c r="AL751" s="572"/>
      <c r="AN751" s="518">
        <f t="shared" si="98"/>
        <v>0</v>
      </c>
      <c r="AO751" s="518"/>
    </row>
    <row r="752" spans="1:41" s="38" customFormat="1" ht="15" customHeight="1">
      <c r="A752" s="18"/>
      <c r="B752" s="51"/>
      <c r="C752" s="48" t="s">
        <v>5408</v>
      </c>
      <c r="D752" s="580" t="str">
        <f t="shared" si="96"/>
        <v/>
      </c>
      <c r="E752" s="580"/>
      <c r="F752" s="580"/>
      <c r="G752" s="580"/>
      <c r="H752" s="580"/>
      <c r="I752" s="580"/>
      <c r="J752" s="580"/>
      <c r="K752" s="580"/>
      <c r="L752" s="580"/>
      <c r="M752" s="452"/>
      <c r="N752" s="452"/>
      <c r="O752" s="452"/>
      <c r="P752" s="452"/>
      <c r="Q752" s="452"/>
      <c r="R752" s="452"/>
      <c r="S752" s="452"/>
      <c r="T752" s="452"/>
      <c r="U752" s="452"/>
      <c r="V752" s="452"/>
      <c r="W752" s="452"/>
      <c r="X752" s="452"/>
      <c r="Y752" s="452"/>
      <c r="Z752" s="452"/>
      <c r="AA752" s="452"/>
      <c r="AB752" s="452"/>
      <c r="AC752" s="452"/>
      <c r="AD752" s="452"/>
      <c r="AE752" s="2"/>
      <c r="AF752" s="169"/>
      <c r="AH752" s="518">
        <f t="shared" si="97"/>
        <v>0</v>
      </c>
      <c r="AI752" s="518"/>
      <c r="AK752" s="572">
        <f t="shared" si="99"/>
        <v>0</v>
      </c>
      <c r="AL752" s="572"/>
      <c r="AN752" s="518">
        <f t="shared" si="98"/>
        <v>0</v>
      </c>
      <c r="AO752" s="518"/>
    </row>
    <row r="753" spans="1:46" s="38" customFormat="1" ht="15" customHeight="1">
      <c r="A753" s="18"/>
      <c r="B753" s="51"/>
      <c r="C753" s="48" t="s">
        <v>5409</v>
      </c>
      <c r="D753" s="580" t="str">
        <f t="shared" si="96"/>
        <v/>
      </c>
      <c r="E753" s="580"/>
      <c r="F753" s="580"/>
      <c r="G753" s="580"/>
      <c r="H753" s="580"/>
      <c r="I753" s="580"/>
      <c r="J753" s="580"/>
      <c r="K753" s="580"/>
      <c r="L753" s="580"/>
      <c r="M753" s="452"/>
      <c r="N753" s="452"/>
      <c r="O753" s="452"/>
      <c r="P753" s="452"/>
      <c r="Q753" s="452"/>
      <c r="R753" s="452"/>
      <c r="S753" s="452"/>
      <c r="T753" s="452"/>
      <c r="U753" s="452"/>
      <c r="V753" s="452"/>
      <c r="W753" s="452"/>
      <c r="X753" s="452"/>
      <c r="Y753" s="452"/>
      <c r="Z753" s="452"/>
      <c r="AA753" s="452"/>
      <c r="AB753" s="452"/>
      <c r="AC753" s="452"/>
      <c r="AD753" s="452"/>
      <c r="AE753" s="2"/>
      <c r="AF753" s="169"/>
      <c r="AH753" s="518">
        <f t="shared" si="97"/>
        <v>0</v>
      </c>
      <c r="AI753" s="518"/>
      <c r="AK753" s="572">
        <f t="shared" si="99"/>
        <v>0</v>
      </c>
      <c r="AL753" s="572"/>
      <c r="AN753" s="518">
        <f t="shared" si="98"/>
        <v>0</v>
      </c>
      <c r="AO753" s="518"/>
    </row>
    <row r="754" spans="1:46" s="38" customFormat="1" ht="15" customHeight="1">
      <c r="A754" s="18"/>
      <c r="B754" s="51"/>
      <c r="C754" s="48" t="s">
        <v>5410</v>
      </c>
      <c r="D754" s="580" t="str">
        <f t="shared" si="96"/>
        <v/>
      </c>
      <c r="E754" s="580"/>
      <c r="F754" s="580"/>
      <c r="G754" s="580"/>
      <c r="H754" s="580"/>
      <c r="I754" s="580"/>
      <c r="J754" s="580"/>
      <c r="K754" s="580"/>
      <c r="L754" s="580"/>
      <c r="M754" s="452"/>
      <c r="N754" s="452"/>
      <c r="O754" s="452"/>
      <c r="P754" s="452"/>
      <c r="Q754" s="452"/>
      <c r="R754" s="452"/>
      <c r="S754" s="452"/>
      <c r="T754" s="452"/>
      <c r="U754" s="452"/>
      <c r="V754" s="452"/>
      <c r="W754" s="452"/>
      <c r="X754" s="452"/>
      <c r="Y754" s="452"/>
      <c r="Z754" s="452"/>
      <c r="AA754" s="452"/>
      <c r="AB754" s="452"/>
      <c r="AC754" s="452"/>
      <c r="AD754" s="452"/>
      <c r="AE754" s="2"/>
      <c r="AF754" s="169"/>
      <c r="AH754" s="518">
        <f t="shared" si="97"/>
        <v>0</v>
      </c>
      <c r="AI754" s="518"/>
      <c r="AK754" s="572">
        <f t="shared" si="99"/>
        <v>0</v>
      </c>
      <c r="AL754" s="572"/>
      <c r="AN754" s="518">
        <f t="shared" si="98"/>
        <v>0</v>
      </c>
      <c r="AO754" s="518"/>
    </row>
    <row r="755" spans="1:46" s="38" customFormat="1" ht="15" customHeight="1">
      <c r="A755" s="18"/>
      <c r="B755" s="51"/>
      <c r="C755" s="48" t="s">
        <v>5411</v>
      </c>
      <c r="D755" s="580" t="str">
        <f t="shared" si="96"/>
        <v/>
      </c>
      <c r="E755" s="580"/>
      <c r="F755" s="580"/>
      <c r="G755" s="580"/>
      <c r="H755" s="580"/>
      <c r="I755" s="580"/>
      <c r="J755" s="580"/>
      <c r="K755" s="580"/>
      <c r="L755" s="580"/>
      <c r="M755" s="452"/>
      <c r="N755" s="452"/>
      <c r="O755" s="452"/>
      <c r="P755" s="452"/>
      <c r="Q755" s="452"/>
      <c r="R755" s="452"/>
      <c r="S755" s="452"/>
      <c r="T755" s="452"/>
      <c r="U755" s="452"/>
      <c r="V755" s="452"/>
      <c r="W755" s="452"/>
      <c r="X755" s="452"/>
      <c r="Y755" s="452"/>
      <c r="Z755" s="452"/>
      <c r="AA755" s="452"/>
      <c r="AB755" s="452"/>
      <c r="AC755" s="452"/>
      <c r="AD755" s="452"/>
      <c r="AE755" s="2"/>
      <c r="AF755" s="169"/>
      <c r="AH755" s="518">
        <f t="shared" si="97"/>
        <v>0</v>
      </c>
      <c r="AI755" s="518"/>
      <c r="AK755" s="572">
        <f t="shared" si="99"/>
        <v>0</v>
      </c>
      <c r="AL755" s="572"/>
      <c r="AN755" s="518">
        <f t="shared" si="98"/>
        <v>0</v>
      </c>
      <c r="AO755" s="518"/>
    </row>
    <row r="756" spans="1:46" s="38" customFormat="1" ht="15" customHeight="1">
      <c r="A756" s="18"/>
      <c r="B756" s="51"/>
      <c r="C756" s="48" t="s">
        <v>5412</v>
      </c>
      <c r="D756" s="580" t="str">
        <f t="shared" si="96"/>
        <v/>
      </c>
      <c r="E756" s="580"/>
      <c r="F756" s="580"/>
      <c r="G756" s="580"/>
      <c r="H756" s="580"/>
      <c r="I756" s="580"/>
      <c r="J756" s="580"/>
      <c r="K756" s="580"/>
      <c r="L756" s="580"/>
      <c r="M756" s="452"/>
      <c r="N756" s="452"/>
      <c r="O756" s="452"/>
      <c r="P756" s="452"/>
      <c r="Q756" s="452"/>
      <c r="R756" s="452"/>
      <c r="S756" s="452"/>
      <c r="T756" s="452"/>
      <c r="U756" s="452"/>
      <c r="V756" s="452"/>
      <c r="W756" s="452"/>
      <c r="X756" s="452"/>
      <c r="Y756" s="452"/>
      <c r="Z756" s="452"/>
      <c r="AA756" s="452"/>
      <c r="AB756" s="452"/>
      <c r="AC756" s="452"/>
      <c r="AD756" s="452"/>
      <c r="AE756" s="2"/>
      <c r="AF756" s="169"/>
      <c r="AH756" s="518">
        <f t="shared" si="97"/>
        <v>0</v>
      </c>
      <c r="AI756" s="518"/>
      <c r="AK756" s="572">
        <f t="shared" si="99"/>
        <v>0</v>
      </c>
      <c r="AL756" s="572"/>
      <c r="AN756" s="518">
        <f t="shared" si="98"/>
        <v>0</v>
      </c>
      <c r="AO756" s="518"/>
    </row>
    <row r="757" spans="1:46" s="38" customFormat="1" ht="15" customHeight="1">
      <c r="A757" s="18"/>
      <c r="B757" s="51"/>
      <c r="C757" s="57"/>
      <c r="D757" s="13"/>
      <c r="E757" s="13"/>
      <c r="F757" s="13"/>
      <c r="G757" s="59"/>
      <c r="H757" s="59"/>
      <c r="I757" s="59"/>
      <c r="J757" s="59"/>
      <c r="K757" s="59"/>
      <c r="L757" s="59"/>
      <c r="M757" s="59"/>
      <c r="N757" s="59"/>
      <c r="O757" s="13"/>
      <c r="P757" s="13"/>
      <c r="Q757" s="13"/>
      <c r="R757" s="13"/>
      <c r="S757" s="13"/>
      <c r="T757" s="13"/>
      <c r="U757" s="13"/>
      <c r="V757" s="13"/>
      <c r="W757" s="59"/>
      <c r="X757" s="59"/>
      <c r="Y757" s="59"/>
      <c r="Z757" s="59"/>
      <c r="AA757" s="201"/>
      <c r="AB757" s="201"/>
      <c r="AC757" s="201"/>
      <c r="AD757" s="201"/>
      <c r="AE757" s="2"/>
      <c r="AF757" s="169"/>
      <c r="AK757" s="573">
        <f>SUM(AK677:AL756)</f>
        <v>0</v>
      </c>
      <c r="AL757" s="573"/>
      <c r="AN757" s="579">
        <f>SUM(AN677:AO756)</f>
        <v>0</v>
      </c>
      <c r="AO757" s="579"/>
    </row>
    <row r="758" spans="1:46" s="38" customFormat="1" ht="24" customHeight="1">
      <c r="A758" s="18"/>
      <c r="B758"/>
      <c r="C758" s="492" t="s">
        <v>5117</v>
      </c>
      <c r="D758" s="492"/>
      <c r="E758" s="492"/>
      <c r="F758" s="492"/>
      <c r="G758" s="492"/>
      <c r="H758" s="492"/>
      <c r="I758" s="492"/>
      <c r="J758" s="492"/>
      <c r="K758" s="492"/>
      <c r="L758" s="492"/>
      <c r="M758" s="492"/>
      <c r="N758" s="492"/>
      <c r="O758" s="492"/>
      <c r="P758" s="492"/>
      <c r="Q758" s="492"/>
      <c r="R758" s="492"/>
      <c r="S758" s="492"/>
      <c r="T758" s="492"/>
      <c r="U758" s="492"/>
      <c r="V758" s="492"/>
      <c r="W758" s="492"/>
      <c r="X758" s="492"/>
      <c r="Y758" s="492"/>
      <c r="Z758" s="492"/>
      <c r="AA758" s="492"/>
      <c r="AB758" s="492"/>
      <c r="AC758" s="492"/>
      <c r="AD758" s="492"/>
      <c r="AE758" s="2"/>
      <c r="AF758" s="169"/>
    </row>
    <row r="759" spans="1:46" s="38" customFormat="1" ht="60" customHeight="1">
      <c r="A759" s="18"/>
      <c r="B759"/>
      <c r="C759" s="635"/>
      <c r="D759" s="635"/>
      <c r="E759" s="635"/>
      <c r="F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2"/>
      <c r="AF759" s="169"/>
    </row>
    <row r="760" spans="1:46" s="38" customFormat="1" ht="14.25">
      <c r="A760" s="18"/>
      <c r="B760" s="470" t="str">
        <f>IF(AN757=0,"","Error: En cada numeral, si cuenta con alguna certificación, debe haber al menos una acreditación registrada.")</f>
        <v/>
      </c>
      <c r="C760" s="470"/>
      <c r="D760" s="470"/>
      <c r="E760" s="470"/>
      <c r="F760" s="470"/>
      <c r="G760" s="470"/>
      <c r="H760" s="470"/>
      <c r="I760" s="470"/>
      <c r="J760" s="470"/>
      <c r="K760" s="470"/>
      <c r="L760" s="470"/>
      <c r="M760" s="470"/>
      <c r="N760" s="470"/>
      <c r="O760" s="470"/>
      <c r="P760" s="470"/>
      <c r="Q760" s="470"/>
      <c r="R760" s="470"/>
      <c r="S760" s="470"/>
      <c r="T760" s="470"/>
      <c r="U760" s="470"/>
      <c r="V760" s="470"/>
      <c r="W760" s="470"/>
      <c r="X760" s="470"/>
      <c r="Y760" s="470"/>
      <c r="Z760" s="470"/>
      <c r="AA760" s="470"/>
      <c r="AB760" s="470"/>
      <c r="AC760" s="470"/>
      <c r="AD760" s="470"/>
      <c r="AE760" s="2"/>
      <c r="AF760" s="169"/>
    </row>
    <row r="761" spans="1:46" s="38" customFormat="1" ht="14.25">
      <c r="A761" s="18"/>
      <c r="B761" s="558" t="str">
        <f>IF(AK757=0,"","Error: debe completar toda la información requerida.")</f>
        <v/>
      </c>
      <c r="C761" s="558"/>
      <c r="D761" s="558"/>
      <c r="E761" s="558"/>
      <c r="F761" s="558"/>
      <c r="G761" s="558"/>
      <c r="H761" s="558"/>
      <c r="I761" s="558"/>
      <c r="J761" s="558"/>
      <c r="K761" s="558"/>
      <c r="L761" s="558"/>
      <c r="M761" s="558"/>
      <c r="N761" s="558"/>
      <c r="O761" s="558"/>
      <c r="P761" s="558"/>
      <c r="Q761" s="558"/>
      <c r="R761" s="558"/>
      <c r="S761" s="558"/>
      <c r="T761" s="558"/>
      <c r="U761" s="558"/>
      <c r="V761" s="558"/>
      <c r="W761" s="558"/>
      <c r="X761" s="558"/>
      <c r="Y761" s="558"/>
      <c r="Z761" s="558"/>
      <c r="AA761" s="558"/>
      <c r="AB761" s="558"/>
      <c r="AC761" s="558"/>
      <c r="AD761" s="558"/>
      <c r="AE761" s="2"/>
      <c r="AF761" s="169"/>
    </row>
    <row r="762" spans="1:46" s="38" customFormat="1" ht="15">
      <c r="A762" s="18"/>
      <c r="B76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c r="AA762" s="52"/>
      <c r="AB762" s="52"/>
      <c r="AC762" s="52"/>
      <c r="AD762" s="52"/>
      <c r="AE762" s="2"/>
      <c r="AF762" s="169"/>
    </row>
    <row r="763" spans="1:46" s="38" customFormat="1" ht="15">
      <c r="A763" s="18"/>
      <c r="B763"/>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c r="AA763" s="52"/>
      <c r="AB763" s="52"/>
      <c r="AC763" s="52"/>
      <c r="AD763" s="52"/>
      <c r="AE763" s="2"/>
      <c r="AF763" s="169"/>
    </row>
    <row r="764" spans="1:46" s="38" customFormat="1" ht="15">
      <c r="A764" s="18"/>
      <c r="B764"/>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c r="AA764" s="52"/>
      <c r="AB764" s="52"/>
      <c r="AC764" s="52"/>
      <c r="AD764" s="52"/>
      <c r="AE764" s="2"/>
      <c r="AF764" s="169"/>
    </row>
    <row r="765" spans="1:46" s="38" customFormat="1" ht="14.25">
      <c r="A765" s="18"/>
      <c r="AE765" s="2"/>
      <c r="AF765" s="169"/>
      <c r="AH765" s="518" t="s">
        <v>5063</v>
      </c>
      <c r="AI765" s="518"/>
      <c r="AJ765" s="518"/>
      <c r="AK765" s="518"/>
      <c r="AL765" s="518"/>
      <c r="AM765" s="518"/>
      <c r="AO765" s="518" t="s">
        <v>5062</v>
      </c>
      <c r="AP765" s="518"/>
      <c r="AQ765" s="518"/>
      <c r="AR765" s="518"/>
      <c r="AS765" s="518"/>
      <c r="AT765" s="518"/>
    </row>
    <row r="766" spans="1:46" s="3" customFormat="1" ht="24" customHeight="1">
      <c r="A766" s="18" t="s">
        <v>5424</v>
      </c>
      <c r="B766" s="636" t="s">
        <v>5425</v>
      </c>
      <c r="C766" s="636"/>
      <c r="D766" s="636"/>
      <c r="E766" s="636"/>
      <c r="F766" s="636"/>
      <c r="G766" s="636"/>
      <c r="H766" s="636"/>
      <c r="I766" s="636"/>
      <c r="J766" s="636"/>
      <c r="K766" s="636"/>
      <c r="L766" s="636"/>
      <c r="M766" s="636"/>
      <c r="N766" s="636"/>
      <c r="O766" s="636"/>
      <c r="P766" s="636"/>
      <c r="Q766" s="636"/>
      <c r="R766" s="636"/>
      <c r="S766" s="636"/>
      <c r="T766" s="636"/>
      <c r="U766" s="636"/>
      <c r="V766" s="636"/>
      <c r="W766" s="636"/>
      <c r="X766" s="636"/>
      <c r="Y766" s="636"/>
      <c r="Z766" s="636"/>
      <c r="AA766" s="636"/>
      <c r="AB766" s="636"/>
      <c r="AC766" s="636"/>
      <c r="AD766" s="636"/>
      <c r="AE766" s="2"/>
      <c r="AF766" s="110"/>
      <c r="AH766" s="522" t="s">
        <v>5066</v>
      </c>
      <c r="AI766" s="522"/>
      <c r="AJ766" s="522" t="s">
        <v>5067</v>
      </c>
      <c r="AK766" s="522"/>
      <c r="AL766" s="522" t="s">
        <v>5068</v>
      </c>
      <c r="AM766" s="522"/>
      <c r="AO766" s="522" t="s">
        <v>5066</v>
      </c>
      <c r="AP766" s="522"/>
      <c r="AQ766" s="522" t="s">
        <v>5067</v>
      </c>
      <c r="AR766" s="522"/>
      <c r="AS766" s="522" t="s">
        <v>5068</v>
      </c>
      <c r="AT766" s="522"/>
    </row>
    <row r="767" spans="1:46" s="38" customFormat="1" ht="15" customHeight="1">
      <c r="A767" s="59"/>
      <c r="B767" s="284"/>
      <c r="C767" s="637" t="s">
        <v>5426</v>
      </c>
      <c r="D767" s="637"/>
      <c r="E767" s="637"/>
      <c r="F767" s="637"/>
      <c r="G767" s="637"/>
      <c r="H767" s="637"/>
      <c r="I767" s="637"/>
      <c r="J767" s="637"/>
      <c r="K767" s="637"/>
      <c r="L767" s="637"/>
      <c r="M767" s="637"/>
      <c r="N767" s="637"/>
      <c r="O767" s="637"/>
      <c r="P767" s="637"/>
      <c r="Q767" s="637"/>
      <c r="R767" s="637"/>
      <c r="S767" s="637"/>
      <c r="T767" s="637"/>
      <c r="U767" s="637"/>
      <c r="V767" s="637"/>
      <c r="W767" s="637"/>
      <c r="X767" s="637"/>
      <c r="Y767" s="637"/>
      <c r="Z767" s="637"/>
      <c r="AA767" s="637"/>
      <c r="AB767" s="637"/>
      <c r="AC767" s="637"/>
      <c r="AD767" s="637"/>
      <c r="AE767" s="2"/>
      <c r="AF767" s="169"/>
      <c r="AH767" s="522">
        <f>COUNTBLANK(K776:AD776)+COUNTBLANK(I861:AD861)+COUNTBLANK(I946:AD946)</f>
        <v>64</v>
      </c>
      <c r="AI767" s="522"/>
      <c r="AJ767" s="522">
        <v>64</v>
      </c>
      <c r="AK767" s="522"/>
      <c r="AL767" s="522">
        <v>3</v>
      </c>
      <c r="AM767" s="522"/>
      <c r="AO767" s="522">
        <f>COUNTBLANK(D776:AD855)+COUNTBLANK(D861:AD940)+COUNTBLANK(D946:AD1025)</f>
        <v>6480</v>
      </c>
      <c r="AP767" s="522"/>
      <c r="AQ767" s="522">
        <v>6480</v>
      </c>
      <c r="AR767" s="522"/>
      <c r="AS767" s="522"/>
      <c r="AT767" s="522"/>
    </row>
    <row r="768" spans="1:46" s="180" customFormat="1" ht="24" customHeight="1">
      <c r="A768" s="59"/>
      <c r="B768" s="297"/>
      <c r="C768" s="637" t="s">
        <v>5427</v>
      </c>
      <c r="D768" s="637"/>
      <c r="E768" s="637"/>
      <c r="F768" s="637"/>
      <c r="G768" s="637"/>
      <c r="H768" s="637"/>
      <c r="I768" s="637"/>
      <c r="J768" s="637"/>
      <c r="K768" s="637"/>
      <c r="L768" s="637"/>
      <c r="M768" s="637"/>
      <c r="N768" s="637"/>
      <c r="O768" s="637"/>
      <c r="P768" s="637"/>
      <c r="Q768" s="637"/>
      <c r="R768" s="637"/>
      <c r="S768" s="637"/>
      <c r="T768" s="637"/>
      <c r="U768" s="637"/>
      <c r="V768" s="637"/>
      <c r="W768" s="637"/>
      <c r="X768" s="637"/>
      <c r="Y768" s="637"/>
      <c r="Z768" s="637"/>
      <c r="AA768" s="637"/>
      <c r="AB768" s="637"/>
      <c r="AC768" s="637"/>
      <c r="AD768" s="637"/>
      <c r="AE768" s="2"/>
      <c r="AF768" s="179"/>
    </row>
    <row r="769" spans="1:104" s="180" customFormat="1" ht="24" customHeight="1">
      <c r="A769" s="59"/>
      <c r="B769" s="286"/>
      <c r="C769" s="492" t="s">
        <v>5428</v>
      </c>
      <c r="D769" s="492"/>
      <c r="E769" s="492"/>
      <c r="F769" s="492"/>
      <c r="G769" s="492"/>
      <c r="H769" s="492"/>
      <c r="I769" s="492"/>
      <c r="J769" s="492"/>
      <c r="K769" s="492"/>
      <c r="L769" s="492"/>
      <c r="M769" s="492"/>
      <c r="N769" s="492"/>
      <c r="O769" s="492"/>
      <c r="P769" s="492"/>
      <c r="Q769" s="492"/>
      <c r="R769" s="492"/>
      <c r="S769" s="492"/>
      <c r="T769" s="492"/>
      <c r="U769" s="492"/>
      <c r="V769" s="492"/>
      <c r="W769" s="492"/>
      <c r="X769" s="492"/>
      <c r="Y769" s="492"/>
      <c r="Z769" s="492"/>
      <c r="AA769" s="492"/>
      <c r="AB769" s="492"/>
      <c r="AC769" s="492"/>
      <c r="AD769" s="492"/>
      <c r="AE769" s="2"/>
      <c r="AF769" s="179"/>
    </row>
    <row r="770" spans="1:104" s="3" customFormat="1" ht="15" customHeight="1">
      <c r="A770" s="59"/>
      <c r="B770" s="61"/>
      <c r="C770" s="492" t="s">
        <v>5429</v>
      </c>
      <c r="D770" s="492"/>
      <c r="E770" s="492"/>
      <c r="F770" s="492"/>
      <c r="G770" s="492"/>
      <c r="H770" s="492"/>
      <c r="I770" s="492"/>
      <c r="J770" s="492"/>
      <c r="K770" s="492"/>
      <c r="L770" s="492"/>
      <c r="M770" s="492"/>
      <c r="N770" s="492"/>
      <c r="O770" s="492"/>
      <c r="P770" s="492"/>
      <c r="Q770" s="492"/>
      <c r="R770" s="492"/>
      <c r="S770" s="492"/>
      <c r="T770" s="492"/>
      <c r="U770" s="492"/>
      <c r="V770" s="492"/>
      <c r="W770" s="492"/>
      <c r="X770" s="492"/>
      <c r="Y770" s="492"/>
      <c r="Z770" s="492"/>
      <c r="AA770" s="492"/>
      <c r="AB770" s="492"/>
      <c r="AC770" s="492"/>
      <c r="AD770" s="492"/>
      <c r="AE770" s="2"/>
      <c r="AF770" s="110"/>
    </row>
    <row r="771" spans="1:104" s="38" customFormat="1" ht="15" customHeight="1">
      <c r="A771" s="18"/>
      <c r="B771" s="3"/>
      <c r="C771" s="182"/>
      <c r="D771" s="182"/>
      <c r="E771" s="182"/>
      <c r="F771" s="182"/>
      <c r="G771" s="182"/>
      <c r="H771" s="182"/>
      <c r="I771" s="182"/>
      <c r="J771" s="182"/>
      <c r="K771" s="182"/>
      <c r="L771" s="182"/>
      <c r="M771" s="182"/>
      <c r="N771" s="182"/>
      <c r="O771" s="182"/>
      <c r="P771" s="182"/>
      <c r="Q771" s="182"/>
      <c r="R771" s="182"/>
      <c r="S771" s="182"/>
      <c r="T771" s="182"/>
      <c r="U771" s="182"/>
      <c r="V771" s="182"/>
      <c r="W771" s="182"/>
      <c r="X771" s="182"/>
      <c r="Y771" s="182"/>
      <c r="Z771" s="182"/>
      <c r="AA771" s="182"/>
      <c r="AB771" s="182"/>
      <c r="AC771" s="182"/>
      <c r="AD771" s="182"/>
      <c r="AE771" s="2"/>
      <c r="AF771" s="169"/>
    </row>
    <row r="772" spans="1:104" s="38" customFormat="1" ht="15" customHeight="1">
      <c r="A772" s="18"/>
      <c r="B772" s="3"/>
      <c r="C772" s="182"/>
      <c r="D772" s="182"/>
      <c r="E772" s="182"/>
      <c r="F772" s="182"/>
      <c r="G772" s="182"/>
      <c r="H772" s="182"/>
      <c r="I772" s="182"/>
      <c r="J772" s="182"/>
      <c r="K772" s="182"/>
      <c r="L772" s="182"/>
      <c r="M772" s="182"/>
      <c r="N772" s="182"/>
      <c r="O772" s="182"/>
      <c r="P772" s="182"/>
      <c r="Q772" s="182"/>
      <c r="R772" s="182"/>
      <c r="S772" s="182"/>
      <c r="T772" s="182"/>
      <c r="U772" s="182"/>
      <c r="V772" s="182"/>
      <c r="W772" s="182"/>
      <c r="X772" s="182"/>
      <c r="Y772" s="182"/>
      <c r="Z772" s="182"/>
      <c r="AA772" s="634" t="s">
        <v>5125</v>
      </c>
      <c r="AB772" s="634"/>
      <c r="AC772" s="634"/>
      <c r="AD772" s="634"/>
      <c r="AE772" s="2"/>
      <c r="AF772" s="169"/>
    </row>
    <row r="773" spans="1:104" s="38" customFormat="1" ht="24" customHeight="1">
      <c r="A773" s="18"/>
      <c r="B773" s="22"/>
      <c r="C773" s="611" t="s">
        <v>5364</v>
      </c>
      <c r="D773" s="611"/>
      <c r="E773" s="611"/>
      <c r="F773" s="611"/>
      <c r="G773" s="611"/>
      <c r="H773" s="611"/>
      <c r="I773" s="611"/>
      <c r="J773" s="611"/>
      <c r="K773" s="611" t="s">
        <v>5126</v>
      </c>
      <c r="L773" s="611"/>
      <c r="M773" s="611"/>
      <c r="N773" s="611"/>
      <c r="O773" s="611" t="s">
        <v>5127</v>
      </c>
      <c r="P773" s="611"/>
      <c r="Q773" s="611"/>
      <c r="R773" s="611"/>
      <c r="S773" s="611"/>
      <c r="T773" s="611"/>
      <c r="U773" s="611"/>
      <c r="V773" s="611"/>
      <c r="W773" s="611"/>
      <c r="X773" s="611"/>
      <c r="Y773" s="611"/>
      <c r="Z773" s="611"/>
      <c r="AA773" s="611"/>
      <c r="AB773" s="611"/>
      <c r="AC773" s="611"/>
      <c r="AD773" s="611"/>
      <c r="AE773" s="2"/>
      <c r="AF773" s="169"/>
    </row>
    <row r="774" spans="1:104" s="38" customFormat="1" ht="15" customHeight="1">
      <c r="A774" s="18"/>
      <c r="B774" s="22"/>
      <c r="C774" s="611"/>
      <c r="D774" s="611"/>
      <c r="E774" s="611"/>
      <c r="F774" s="611"/>
      <c r="G774" s="611"/>
      <c r="H774" s="611"/>
      <c r="I774" s="611"/>
      <c r="J774" s="611"/>
      <c r="K774" s="611"/>
      <c r="L774" s="611"/>
      <c r="M774" s="611"/>
      <c r="N774" s="611"/>
      <c r="O774" s="649" t="s">
        <v>4992</v>
      </c>
      <c r="P774" s="650"/>
      <c r="Q774" s="650"/>
      <c r="R774" s="650"/>
      <c r="S774" s="650"/>
      <c r="T774" s="650"/>
      <c r="U774" s="650"/>
      <c r="V774" s="650"/>
      <c r="W774" s="650"/>
      <c r="X774" s="650"/>
      <c r="Y774" s="650"/>
      <c r="Z774" s="650"/>
      <c r="AA774" s="650"/>
      <c r="AB774" s="650"/>
      <c r="AC774" s="650"/>
      <c r="AD774" s="651"/>
      <c r="AF774" s="169"/>
    </row>
    <row r="775" spans="1:104" s="38" customFormat="1" ht="24" customHeight="1">
      <c r="A775" s="18"/>
      <c r="B775" s="22"/>
      <c r="C775" s="611"/>
      <c r="D775" s="611"/>
      <c r="E775" s="611"/>
      <c r="F775" s="611"/>
      <c r="G775" s="611"/>
      <c r="H775" s="611"/>
      <c r="I775" s="611"/>
      <c r="J775" s="611"/>
      <c r="K775" s="611"/>
      <c r="L775" s="611"/>
      <c r="M775" s="611"/>
      <c r="N775" s="611"/>
      <c r="O775" s="183" t="s">
        <v>5128</v>
      </c>
      <c r="P775" s="183" t="s">
        <v>5129</v>
      </c>
      <c r="Q775" s="183" t="s">
        <v>5130</v>
      </c>
      <c r="R775" s="183" t="s">
        <v>5131</v>
      </c>
      <c r="S775" s="183" t="s">
        <v>5132</v>
      </c>
      <c r="T775" s="183" t="s">
        <v>5133</v>
      </c>
      <c r="U775" s="183" t="s">
        <v>5134</v>
      </c>
      <c r="V775" s="183" t="s">
        <v>5135</v>
      </c>
      <c r="W775" s="183" t="s">
        <v>5136</v>
      </c>
      <c r="X775" s="183" t="s">
        <v>5137</v>
      </c>
      <c r="Y775" s="183" t="s">
        <v>5138</v>
      </c>
      <c r="Z775" s="183" t="s">
        <v>5139</v>
      </c>
      <c r="AA775" s="183" t="s">
        <v>5140</v>
      </c>
      <c r="AB775" s="183" t="s">
        <v>5141</v>
      </c>
      <c r="AC775" s="183" t="s">
        <v>5142</v>
      </c>
      <c r="AD775" s="183" t="s">
        <v>5143</v>
      </c>
      <c r="AF775" s="169"/>
      <c r="AH775" s="516" t="s">
        <v>5104</v>
      </c>
      <c r="AI775" s="516"/>
      <c r="AK775" s="516" t="s">
        <v>5102</v>
      </c>
      <c r="AL775" s="516"/>
      <c r="AN775" s="521" t="s">
        <v>5066</v>
      </c>
      <c r="AO775" s="521"/>
      <c r="AP775" s="184" t="s">
        <v>5128</v>
      </c>
      <c r="AQ775" s="184" t="s">
        <v>5129</v>
      </c>
      <c r="AR775" s="184" t="s">
        <v>5130</v>
      </c>
      <c r="AS775" s="184" t="s">
        <v>5131</v>
      </c>
      <c r="AT775" s="184" t="s">
        <v>5132</v>
      </c>
      <c r="AU775" s="184" t="s">
        <v>5133</v>
      </c>
      <c r="AV775" s="184" t="s">
        <v>5134</v>
      </c>
      <c r="AW775" s="184" t="s">
        <v>5135</v>
      </c>
      <c r="AX775" s="184" t="s">
        <v>5136</v>
      </c>
      <c r="AY775" s="184" t="s">
        <v>5137</v>
      </c>
      <c r="AZ775" s="184" t="s">
        <v>5138</v>
      </c>
      <c r="BA775" s="184" t="s">
        <v>5139</v>
      </c>
      <c r="BB775" s="184" t="s">
        <v>5140</v>
      </c>
      <c r="BC775" s="184" t="s">
        <v>5141</v>
      </c>
      <c r="BD775" s="184" t="s">
        <v>5142</v>
      </c>
      <c r="BE775" s="184" t="s">
        <v>5143</v>
      </c>
      <c r="BF775" s="184" t="s">
        <v>5144</v>
      </c>
      <c r="BG775" s="184" t="s">
        <v>5145</v>
      </c>
      <c r="BH775" s="184" t="s">
        <v>5146</v>
      </c>
      <c r="BI775" s="184" t="s">
        <v>5147</v>
      </c>
      <c r="BJ775" s="184" t="s">
        <v>5148</v>
      </c>
      <c r="BK775" s="184" t="s">
        <v>5149</v>
      </c>
      <c r="BL775" s="184" t="s">
        <v>5150</v>
      </c>
      <c r="BM775" s="184" t="s">
        <v>5151</v>
      </c>
      <c r="BN775" s="184" t="s">
        <v>5152</v>
      </c>
      <c r="BO775" s="184" t="s">
        <v>5153</v>
      </c>
      <c r="BP775" s="184" t="s">
        <v>5154</v>
      </c>
      <c r="BQ775" s="185" t="s">
        <v>4996</v>
      </c>
      <c r="BR775" s="185" t="s">
        <v>4998</v>
      </c>
      <c r="BS775" s="184" t="s">
        <v>5155</v>
      </c>
      <c r="BT775" s="184" t="s">
        <v>5156</v>
      </c>
      <c r="BU775" s="184" t="s">
        <v>5157</v>
      </c>
      <c r="BV775" s="184" t="s">
        <v>5158</v>
      </c>
      <c r="BW775" s="185" t="s">
        <v>5002</v>
      </c>
      <c r="BX775" s="185" t="s">
        <v>5004</v>
      </c>
      <c r="BY775" s="185" t="s">
        <v>5006</v>
      </c>
      <c r="BZ775" s="185" t="s">
        <v>5008</v>
      </c>
      <c r="CA775" s="185" t="s">
        <v>5009</v>
      </c>
      <c r="CB775" s="185" t="s">
        <v>5011</v>
      </c>
      <c r="CC775" s="185" t="s">
        <v>5012</v>
      </c>
      <c r="CD775" s="185" t="s">
        <v>5013</v>
      </c>
      <c r="CE775" s="184" t="s">
        <v>5159</v>
      </c>
      <c r="CF775" s="184" t="s">
        <v>5160</v>
      </c>
      <c r="CG775" s="184" t="s">
        <v>5161</v>
      </c>
      <c r="CH775" s="184" t="s">
        <v>5162</v>
      </c>
      <c r="CI775" s="184" t="s">
        <v>5163</v>
      </c>
      <c r="CJ775" s="184" t="s">
        <v>5164</v>
      </c>
      <c r="CK775" s="184" t="s">
        <v>5165</v>
      </c>
      <c r="CL775" s="184" t="s">
        <v>5166</v>
      </c>
      <c r="CM775" s="185" t="s">
        <v>5016</v>
      </c>
      <c r="CN775" s="185" t="s">
        <v>5017</v>
      </c>
      <c r="CO775" s="185" t="s">
        <v>5018</v>
      </c>
      <c r="CP775" s="184" t="s">
        <v>5167</v>
      </c>
      <c r="CQ775" s="184" t="s">
        <v>5168</v>
      </c>
      <c r="CR775" s="184" t="s">
        <v>5169</v>
      </c>
      <c r="CS775" s="184" t="s">
        <v>5170</v>
      </c>
      <c r="CT775" s="184" t="s">
        <v>5171</v>
      </c>
      <c r="CU775" s="184" t="s">
        <v>5172</v>
      </c>
      <c r="CV775" s="185" t="s">
        <v>5020</v>
      </c>
      <c r="CW775" s="185" t="s">
        <v>5021</v>
      </c>
      <c r="CY775" s="177"/>
      <c r="CZ775" s="177"/>
    </row>
    <row r="776" spans="1:104" s="38" customFormat="1" ht="15" customHeight="1">
      <c r="A776" s="18"/>
      <c r="B776" s="3"/>
      <c r="C776" s="47" t="s">
        <v>4992</v>
      </c>
      <c r="D776" s="590" t="str">
        <f>IF(D578="","",D578)</f>
        <v/>
      </c>
      <c r="E776" s="590"/>
      <c r="F776" s="590"/>
      <c r="G776" s="590"/>
      <c r="H776" s="590"/>
      <c r="I776" s="590"/>
      <c r="J776" s="590"/>
      <c r="K776" s="553"/>
      <c r="L776" s="554"/>
      <c r="M776" s="554"/>
      <c r="N776" s="555"/>
      <c r="O776" s="283"/>
      <c r="P776" s="283"/>
      <c r="Q776" s="283"/>
      <c r="R776" s="283"/>
      <c r="S776" s="283"/>
      <c r="T776" s="283"/>
      <c r="U776" s="283"/>
      <c r="V776" s="283"/>
      <c r="W776" s="283"/>
      <c r="X776" s="283"/>
      <c r="Y776" s="283"/>
      <c r="Z776" s="283"/>
      <c r="AA776" s="283"/>
      <c r="AB776" s="283"/>
      <c r="AC776" s="283"/>
      <c r="AD776" s="283"/>
      <c r="AE776" s="2"/>
      <c r="AF776" s="169"/>
      <c r="AH776" s="518">
        <f>IF(OR(AND(D776="",COUNTBLANK(K776:AD776)+COUNTBLANK(I861:AD861)+COUNTBLANK(I946:AD946)=64),AND(D776&lt;&gt;"",K776&gt;1,COUNTBLANK(O776:AD776)+COUNTBLANK(I861:AD861)+COUNTBLANK(I946:AD946)=60),AND(D776&lt;&gt;"",K776=1,COUNTBLANK(O776:AD776)+COUNTBLANK(I861:AD861)+COUNTBLANK(I946:AD946)&lt;60)),0,1)</f>
        <v>0</v>
      </c>
      <c r="AI776" s="518"/>
      <c r="AK776" s="518">
        <f>IF(K776&lt;=1,0,1)</f>
        <v>0</v>
      </c>
      <c r="AL776" s="518"/>
      <c r="AN776" s="518" t="s">
        <v>5173</v>
      </c>
      <c r="AO776" s="518"/>
      <c r="AP776" s="115">
        <f>IF($AO$767=$AQ$767,0,IF(AND($AO$767&lt;$AQ$767,AP121&gt;=1),0,1))</f>
        <v>0</v>
      </c>
      <c r="AQ776" s="115">
        <f t="shared" ref="AQ776:CW776" si="100">IF($AO$767=$AQ$767,0,IF(AND($AO$767&lt;$AQ$767,AQ121&gt;=1),0,1))</f>
        <v>0</v>
      </c>
      <c r="AR776" s="115">
        <f t="shared" si="100"/>
        <v>0</v>
      </c>
      <c r="AS776" s="115">
        <f t="shared" si="100"/>
        <v>0</v>
      </c>
      <c r="AT776" s="115">
        <f t="shared" si="100"/>
        <v>0</v>
      </c>
      <c r="AU776" s="115">
        <f t="shared" si="100"/>
        <v>0</v>
      </c>
      <c r="AV776" s="115">
        <f t="shared" si="100"/>
        <v>0</v>
      </c>
      <c r="AW776" s="115">
        <f t="shared" si="100"/>
        <v>0</v>
      </c>
      <c r="AX776" s="115">
        <f t="shared" si="100"/>
        <v>0</v>
      </c>
      <c r="AY776" s="115">
        <f t="shared" si="100"/>
        <v>0</v>
      </c>
      <c r="AZ776" s="115">
        <f t="shared" si="100"/>
        <v>0</v>
      </c>
      <c r="BA776" s="115">
        <f t="shared" si="100"/>
        <v>0</v>
      </c>
      <c r="BB776" s="115">
        <f t="shared" si="100"/>
        <v>0</v>
      </c>
      <c r="BC776" s="115">
        <f t="shared" si="100"/>
        <v>0</v>
      </c>
      <c r="BD776" s="115">
        <f t="shared" si="100"/>
        <v>0</v>
      </c>
      <c r="BE776" s="115">
        <f t="shared" si="100"/>
        <v>0</v>
      </c>
      <c r="BF776" s="115">
        <f t="shared" si="100"/>
        <v>0</v>
      </c>
      <c r="BG776" s="115">
        <f t="shared" si="100"/>
        <v>0</v>
      </c>
      <c r="BH776" s="115">
        <f t="shared" si="100"/>
        <v>0</v>
      </c>
      <c r="BI776" s="115">
        <f t="shared" si="100"/>
        <v>0</v>
      </c>
      <c r="BJ776" s="115">
        <f t="shared" si="100"/>
        <v>0</v>
      </c>
      <c r="BK776" s="115">
        <f t="shared" si="100"/>
        <v>0</v>
      </c>
      <c r="BL776" s="115">
        <f t="shared" si="100"/>
        <v>0</v>
      </c>
      <c r="BM776" s="115">
        <f t="shared" si="100"/>
        <v>0</v>
      </c>
      <c r="BN776" s="115">
        <f t="shared" si="100"/>
        <v>0</v>
      </c>
      <c r="BO776" s="115">
        <f t="shared" si="100"/>
        <v>0</v>
      </c>
      <c r="BP776" s="115">
        <f t="shared" si="100"/>
        <v>0</v>
      </c>
      <c r="BQ776" s="115">
        <f t="shared" si="100"/>
        <v>0</v>
      </c>
      <c r="BR776" s="115">
        <f t="shared" si="100"/>
        <v>0</v>
      </c>
      <c r="BS776" s="115">
        <f t="shared" si="100"/>
        <v>0</v>
      </c>
      <c r="BT776" s="115">
        <f t="shared" si="100"/>
        <v>0</v>
      </c>
      <c r="BU776" s="115">
        <f t="shared" si="100"/>
        <v>0</v>
      </c>
      <c r="BV776" s="115">
        <f t="shared" si="100"/>
        <v>0</v>
      </c>
      <c r="BW776" s="115">
        <f t="shared" si="100"/>
        <v>0</v>
      </c>
      <c r="BX776" s="115">
        <f t="shared" si="100"/>
        <v>0</v>
      </c>
      <c r="BY776" s="115">
        <f t="shared" si="100"/>
        <v>0</v>
      </c>
      <c r="BZ776" s="115">
        <f t="shared" si="100"/>
        <v>0</v>
      </c>
      <c r="CA776" s="115">
        <f t="shared" si="100"/>
        <v>0</v>
      </c>
      <c r="CB776" s="115">
        <f t="shared" si="100"/>
        <v>0</v>
      </c>
      <c r="CC776" s="115">
        <f t="shared" si="100"/>
        <v>0</v>
      </c>
      <c r="CD776" s="115">
        <f t="shared" si="100"/>
        <v>0</v>
      </c>
      <c r="CE776" s="115">
        <f t="shared" si="100"/>
        <v>0</v>
      </c>
      <c r="CF776" s="115">
        <f t="shared" si="100"/>
        <v>0</v>
      </c>
      <c r="CG776" s="115">
        <f t="shared" si="100"/>
        <v>0</v>
      </c>
      <c r="CH776" s="115">
        <f t="shared" si="100"/>
        <v>0</v>
      </c>
      <c r="CI776" s="115">
        <f t="shared" si="100"/>
        <v>0</v>
      </c>
      <c r="CJ776" s="115">
        <f t="shared" si="100"/>
        <v>0</v>
      </c>
      <c r="CK776" s="115">
        <f t="shared" si="100"/>
        <v>0</v>
      </c>
      <c r="CL776" s="115">
        <f t="shared" si="100"/>
        <v>0</v>
      </c>
      <c r="CM776" s="115">
        <f t="shared" si="100"/>
        <v>0</v>
      </c>
      <c r="CN776" s="115">
        <f t="shared" si="100"/>
        <v>0</v>
      </c>
      <c r="CO776" s="115">
        <f t="shared" si="100"/>
        <v>0</v>
      </c>
      <c r="CP776" s="115">
        <f t="shared" si="100"/>
        <v>0</v>
      </c>
      <c r="CQ776" s="115">
        <f t="shared" si="100"/>
        <v>0</v>
      </c>
      <c r="CR776" s="115">
        <f t="shared" si="100"/>
        <v>0</v>
      </c>
      <c r="CS776" s="115">
        <f t="shared" si="100"/>
        <v>0</v>
      </c>
      <c r="CT776" s="115">
        <f t="shared" si="100"/>
        <v>0</v>
      </c>
      <c r="CU776" s="115">
        <f t="shared" si="100"/>
        <v>0</v>
      </c>
      <c r="CV776" s="115">
        <f t="shared" si="100"/>
        <v>0</v>
      </c>
      <c r="CW776" s="115">
        <f t="shared" si="100"/>
        <v>0</v>
      </c>
      <c r="CY776" s="23"/>
      <c r="CZ776" s="23"/>
    </row>
    <row r="777" spans="1:104" s="38" customFormat="1" ht="15" customHeight="1">
      <c r="A777" s="18"/>
      <c r="B777" s="3"/>
      <c r="C777" s="48" t="s">
        <v>4994</v>
      </c>
      <c r="D777" s="590" t="str">
        <f t="shared" ref="D777:D840" si="101">IF(D579="","",D579)</f>
        <v/>
      </c>
      <c r="E777" s="590"/>
      <c r="F777" s="590"/>
      <c r="G777" s="590"/>
      <c r="H777" s="590"/>
      <c r="I777" s="590"/>
      <c r="J777" s="590"/>
      <c r="K777" s="553"/>
      <c r="L777" s="554"/>
      <c r="M777" s="554"/>
      <c r="N777" s="555"/>
      <c r="O777" s="283"/>
      <c r="P777" s="283"/>
      <c r="Q777" s="283"/>
      <c r="R777" s="283"/>
      <c r="S777" s="283"/>
      <c r="T777" s="283"/>
      <c r="U777" s="283"/>
      <c r="V777" s="283"/>
      <c r="W777" s="283"/>
      <c r="X777" s="283"/>
      <c r="Y777" s="283"/>
      <c r="Z777" s="283"/>
      <c r="AA777" s="283"/>
      <c r="AB777" s="283"/>
      <c r="AC777" s="283"/>
      <c r="AD777" s="283"/>
      <c r="AE777" s="2"/>
      <c r="AF777" s="169"/>
      <c r="AH777" s="518">
        <f t="shared" ref="AH777:AH840" si="102">IF(OR(AND(D777="",COUNTBLANK(K777:AD777)+COUNTBLANK(I862:AD862)+COUNTBLANK(I947:AD947)=64),AND(D777&lt;&gt;"",K777&gt;1,COUNTBLANK(O777:AD777)+COUNTBLANK(I862:AD862)+COUNTBLANK(I947:AD947)=60),AND(D777&lt;&gt;"",K777=1,COUNTBLANK(O777:AD777)+COUNTBLANK(I862:AD862)+COUNTBLANK(I947:AD947)&lt;60)),0,1)</f>
        <v>0</v>
      </c>
      <c r="AI777" s="518"/>
      <c r="AK777" s="518">
        <f t="shared" ref="AK777" si="103">IF(K777&lt;=1,0,1)</f>
        <v>0</v>
      </c>
      <c r="AL777" s="518"/>
      <c r="CY777" s="23"/>
      <c r="CZ777" s="23"/>
    </row>
    <row r="778" spans="1:104" s="38" customFormat="1" ht="15" customHeight="1">
      <c r="A778" s="18"/>
      <c r="B778" s="3"/>
      <c r="C778" s="48" t="s">
        <v>4996</v>
      </c>
      <c r="D778" s="590" t="str">
        <f t="shared" si="101"/>
        <v/>
      </c>
      <c r="E778" s="590"/>
      <c r="F778" s="590"/>
      <c r="G778" s="590"/>
      <c r="H778" s="590"/>
      <c r="I778" s="590"/>
      <c r="J778" s="590"/>
      <c r="K778" s="553"/>
      <c r="L778" s="554"/>
      <c r="M778" s="554"/>
      <c r="N778" s="555"/>
      <c r="O778" s="283"/>
      <c r="P778" s="283"/>
      <c r="Q778" s="283"/>
      <c r="R778" s="283"/>
      <c r="S778" s="283"/>
      <c r="T778" s="283"/>
      <c r="U778" s="283"/>
      <c r="V778" s="283"/>
      <c r="W778" s="283"/>
      <c r="X778" s="283"/>
      <c r="Y778" s="283"/>
      <c r="Z778" s="283"/>
      <c r="AA778" s="283"/>
      <c r="AB778" s="283"/>
      <c r="AC778" s="283"/>
      <c r="AD778" s="283"/>
      <c r="AE778" s="2"/>
      <c r="AF778" s="169"/>
      <c r="AH778" s="518">
        <f t="shared" si="102"/>
        <v>0</v>
      </c>
      <c r="AI778" s="518"/>
      <c r="AK778" s="518">
        <f t="shared" ref="AK778:AK841" si="104">IF(K778&lt;=1,0,1)</f>
        <v>0</v>
      </c>
      <c r="AL778" s="518"/>
      <c r="CY778" s="23"/>
      <c r="CZ778" s="23"/>
    </row>
    <row r="779" spans="1:104" s="38" customFormat="1" ht="15" customHeight="1">
      <c r="A779" s="18"/>
      <c r="B779" s="3"/>
      <c r="C779" s="48" t="s">
        <v>4998</v>
      </c>
      <c r="D779" s="590" t="str">
        <f t="shared" si="101"/>
        <v/>
      </c>
      <c r="E779" s="590"/>
      <c r="F779" s="590"/>
      <c r="G779" s="590"/>
      <c r="H779" s="590"/>
      <c r="I779" s="590"/>
      <c r="J779" s="590"/>
      <c r="K779" s="553"/>
      <c r="L779" s="554"/>
      <c r="M779" s="554"/>
      <c r="N779" s="555"/>
      <c r="O779" s="283"/>
      <c r="P779" s="283"/>
      <c r="Q779" s="283"/>
      <c r="R779" s="283"/>
      <c r="S779" s="283"/>
      <c r="T779" s="283"/>
      <c r="U779" s="283"/>
      <c r="V779" s="283"/>
      <c r="W779" s="283"/>
      <c r="X779" s="283"/>
      <c r="Y779" s="283"/>
      <c r="Z779" s="283"/>
      <c r="AA779" s="283"/>
      <c r="AB779" s="283"/>
      <c r="AC779" s="283"/>
      <c r="AD779" s="283"/>
      <c r="AE779" s="2"/>
      <c r="AF779" s="169"/>
      <c r="AH779" s="518">
        <f t="shared" si="102"/>
        <v>0</v>
      </c>
      <c r="AI779" s="518"/>
      <c r="AK779" s="518">
        <f t="shared" si="104"/>
        <v>0</v>
      </c>
      <c r="AL779" s="518"/>
      <c r="CY779" s="23"/>
      <c r="CZ779" s="23"/>
    </row>
    <row r="780" spans="1:104" s="38" customFormat="1" ht="15" customHeight="1">
      <c r="A780" s="18"/>
      <c r="B780" s="3"/>
      <c r="C780" s="48" t="s">
        <v>5000</v>
      </c>
      <c r="D780" s="590" t="str">
        <f t="shared" si="101"/>
        <v/>
      </c>
      <c r="E780" s="590"/>
      <c r="F780" s="590"/>
      <c r="G780" s="590"/>
      <c r="H780" s="590"/>
      <c r="I780" s="590"/>
      <c r="J780" s="590"/>
      <c r="K780" s="553"/>
      <c r="L780" s="554"/>
      <c r="M780" s="554"/>
      <c r="N780" s="555"/>
      <c r="O780" s="283"/>
      <c r="P780" s="283"/>
      <c r="Q780" s="283"/>
      <c r="R780" s="283"/>
      <c r="S780" s="283"/>
      <c r="T780" s="283"/>
      <c r="U780" s="283"/>
      <c r="V780" s="283"/>
      <c r="W780" s="283"/>
      <c r="X780" s="283"/>
      <c r="Y780" s="283"/>
      <c r="Z780" s="283"/>
      <c r="AA780" s="283"/>
      <c r="AB780" s="283"/>
      <c r="AC780" s="283"/>
      <c r="AD780" s="283"/>
      <c r="AE780" s="2"/>
      <c r="AF780" s="169"/>
      <c r="AH780" s="518">
        <f t="shared" si="102"/>
        <v>0</v>
      </c>
      <c r="AI780" s="518"/>
      <c r="AK780" s="518">
        <f t="shared" si="104"/>
        <v>0</v>
      </c>
      <c r="AL780" s="518"/>
      <c r="CY780" s="23"/>
      <c r="CZ780" s="23"/>
    </row>
    <row r="781" spans="1:104" s="38" customFormat="1" ht="15" customHeight="1">
      <c r="A781" s="18"/>
      <c r="B781" s="3"/>
      <c r="C781" s="48" t="s">
        <v>5002</v>
      </c>
      <c r="D781" s="590" t="str">
        <f t="shared" si="101"/>
        <v/>
      </c>
      <c r="E781" s="590"/>
      <c r="F781" s="590"/>
      <c r="G781" s="590"/>
      <c r="H781" s="590"/>
      <c r="I781" s="590"/>
      <c r="J781" s="590"/>
      <c r="K781" s="553"/>
      <c r="L781" s="554"/>
      <c r="M781" s="554"/>
      <c r="N781" s="555"/>
      <c r="O781" s="283"/>
      <c r="P781" s="283"/>
      <c r="Q781" s="283"/>
      <c r="R781" s="283"/>
      <c r="S781" s="283"/>
      <c r="T781" s="283"/>
      <c r="U781" s="283"/>
      <c r="V781" s="283"/>
      <c r="W781" s="283"/>
      <c r="X781" s="283"/>
      <c r="Y781" s="283"/>
      <c r="Z781" s="283"/>
      <c r="AA781" s="283"/>
      <c r="AB781" s="283"/>
      <c r="AC781" s="283"/>
      <c r="AD781" s="283"/>
      <c r="AE781" s="2"/>
      <c r="AF781" s="169"/>
      <c r="AH781" s="518">
        <f t="shared" si="102"/>
        <v>0</v>
      </c>
      <c r="AI781" s="518"/>
      <c r="AK781" s="518">
        <f t="shared" si="104"/>
        <v>0</v>
      </c>
      <c r="AL781" s="518"/>
      <c r="CY781" s="23"/>
      <c r="CZ781" s="23"/>
    </row>
    <row r="782" spans="1:104" s="38" customFormat="1" ht="15" customHeight="1">
      <c r="A782" s="18"/>
      <c r="B782" s="3"/>
      <c r="C782" s="48" t="s">
        <v>5004</v>
      </c>
      <c r="D782" s="590" t="str">
        <f t="shared" si="101"/>
        <v/>
      </c>
      <c r="E782" s="590"/>
      <c r="F782" s="590"/>
      <c r="G782" s="590"/>
      <c r="H782" s="590"/>
      <c r="I782" s="590"/>
      <c r="J782" s="590"/>
      <c r="K782" s="553"/>
      <c r="L782" s="554"/>
      <c r="M782" s="554"/>
      <c r="N782" s="555"/>
      <c r="O782" s="283"/>
      <c r="P782" s="283"/>
      <c r="Q782" s="283"/>
      <c r="R782" s="283"/>
      <c r="S782" s="283"/>
      <c r="T782" s="283"/>
      <c r="U782" s="283"/>
      <c r="V782" s="283"/>
      <c r="W782" s="283"/>
      <c r="X782" s="283"/>
      <c r="Y782" s="283"/>
      <c r="Z782" s="283"/>
      <c r="AA782" s="283"/>
      <c r="AB782" s="283"/>
      <c r="AC782" s="283"/>
      <c r="AD782" s="283"/>
      <c r="AE782" s="2"/>
      <c r="AF782" s="169"/>
      <c r="AH782" s="518">
        <f t="shared" si="102"/>
        <v>0</v>
      </c>
      <c r="AI782" s="518"/>
      <c r="AK782" s="518">
        <f t="shared" si="104"/>
        <v>0</v>
      </c>
      <c r="AL782" s="518"/>
      <c r="CY782" s="23"/>
      <c r="CZ782" s="23"/>
    </row>
    <row r="783" spans="1:104" s="38" customFormat="1" ht="15" customHeight="1">
      <c r="A783" s="18"/>
      <c r="B783" s="3"/>
      <c r="C783" s="48" t="s">
        <v>5006</v>
      </c>
      <c r="D783" s="590" t="str">
        <f t="shared" si="101"/>
        <v/>
      </c>
      <c r="E783" s="590"/>
      <c r="F783" s="590"/>
      <c r="G783" s="590"/>
      <c r="H783" s="590"/>
      <c r="I783" s="590"/>
      <c r="J783" s="590"/>
      <c r="K783" s="553"/>
      <c r="L783" s="554"/>
      <c r="M783" s="554"/>
      <c r="N783" s="555"/>
      <c r="O783" s="283"/>
      <c r="P783" s="283"/>
      <c r="Q783" s="283"/>
      <c r="R783" s="283"/>
      <c r="S783" s="283"/>
      <c r="T783" s="283"/>
      <c r="U783" s="283"/>
      <c r="V783" s="283"/>
      <c r="W783" s="283"/>
      <c r="X783" s="283"/>
      <c r="Y783" s="283"/>
      <c r="Z783" s="283"/>
      <c r="AA783" s="283"/>
      <c r="AB783" s="283"/>
      <c r="AC783" s="283"/>
      <c r="AD783" s="283"/>
      <c r="AE783" s="2"/>
      <c r="AF783" s="169"/>
      <c r="AH783" s="518">
        <f t="shared" si="102"/>
        <v>0</v>
      </c>
      <c r="AI783" s="518"/>
      <c r="AK783" s="518">
        <f t="shared" si="104"/>
        <v>0</v>
      </c>
      <c r="AL783" s="518"/>
      <c r="CY783" s="23"/>
      <c r="CZ783" s="23"/>
    </row>
    <row r="784" spans="1:104" s="38" customFormat="1" ht="15" customHeight="1">
      <c r="A784" s="18"/>
      <c r="B784" s="3"/>
      <c r="C784" s="48" t="s">
        <v>5008</v>
      </c>
      <c r="D784" s="590" t="str">
        <f t="shared" si="101"/>
        <v/>
      </c>
      <c r="E784" s="590"/>
      <c r="F784" s="590"/>
      <c r="G784" s="590"/>
      <c r="H784" s="590"/>
      <c r="I784" s="590"/>
      <c r="J784" s="590"/>
      <c r="K784" s="553"/>
      <c r="L784" s="554"/>
      <c r="M784" s="554"/>
      <c r="N784" s="555"/>
      <c r="O784" s="283"/>
      <c r="P784" s="283"/>
      <c r="Q784" s="283"/>
      <c r="R784" s="283"/>
      <c r="S784" s="283"/>
      <c r="T784" s="283"/>
      <c r="U784" s="283"/>
      <c r="V784" s="283"/>
      <c r="W784" s="283"/>
      <c r="X784" s="283"/>
      <c r="Y784" s="283"/>
      <c r="Z784" s="283"/>
      <c r="AA784" s="283"/>
      <c r="AB784" s="283"/>
      <c r="AC784" s="283"/>
      <c r="AD784" s="283"/>
      <c r="AE784" s="2"/>
      <c r="AF784" s="169"/>
      <c r="AH784" s="518">
        <f t="shared" si="102"/>
        <v>0</v>
      </c>
      <c r="AI784" s="518"/>
      <c r="AK784" s="518">
        <f t="shared" si="104"/>
        <v>0</v>
      </c>
      <c r="AL784" s="518"/>
      <c r="CY784" s="23"/>
      <c r="CZ784" s="23"/>
    </row>
    <row r="785" spans="1:104" s="38" customFormat="1" ht="15" customHeight="1">
      <c r="A785" s="18"/>
      <c r="B785" s="3"/>
      <c r="C785" s="48" t="s">
        <v>5009</v>
      </c>
      <c r="D785" s="590" t="str">
        <f t="shared" si="101"/>
        <v/>
      </c>
      <c r="E785" s="590"/>
      <c r="F785" s="590"/>
      <c r="G785" s="590"/>
      <c r="H785" s="590"/>
      <c r="I785" s="590"/>
      <c r="J785" s="590"/>
      <c r="K785" s="553"/>
      <c r="L785" s="554"/>
      <c r="M785" s="554"/>
      <c r="N785" s="555"/>
      <c r="O785" s="283"/>
      <c r="P785" s="283"/>
      <c r="Q785" s="283"/>
      <c r="R785" s="283"/>
      <c r="S785" s="283"/>
      <c r="T785" s="283"/>
      <c r="U785" s="283"/>
      <c r="V785" s="283"/>
      <c r="W785" s="283"/>
      <c r="X785" s="283"/>
      <c r="Y785" s="283"/>
      <c r="Z785" s="283"/>
      <c r="AA785" s="283"/>
      <c r="AB785" s="283"/>
      <c r="AC785" s="283"/>
      <c r="AD785" s="283"/>
      <c r="AE785" s="2"/>
      <c r="AF785" s="169"/>
      <c r="AH785" s="518">
        <f t="shared" si="102"/>
        <v>0</v>
      </c>
      <c r="AI785" s="518"/>
      <c r="AK785" s="518">
        <f t="shared" si="104"/>
        <v>0</v>
      </c>
      <c r="AL785" s="518"/>
      <c r="CY785" s="23"/>
      <c r="CZ785" s="23"/>
    </row>
    <row r="786" spans="1:104" s="38" customFormat="1" ht="15" customHeight="1">
      <c r="A786" s="18"/>
      <c r="B786" s="3"/>
      <c r="C786" s="48" t="s">
        <v>5011</v>
      </c>
      <c r="D786" s="590" t="str">
        <f t="shared" si="101"/>
        <v/>
      </c>
      <c r="E786" s="590"/>
      <c r="F786" s="590"/>
      <c r="G786" s="590"/>
      <c r="H786" s="590"/>
      <c r="I786" s="590"/>
      <c r="J786" s="590"/>
      <c r="K786" s="553"/>
      <c r="L786" s="554"/>
      <c r="M786" s="554"/>
      <c r="N786" s="555"/>
      <c r="O786" s="283"/>
      <c r="P786" s="283"/>
      <c r="Q786" s="283"/>
      <c r="R786" s="283"/>
      <c r="S786" s="283"/>
      <c r="T786" s="283"/>
      <c r="U786" s="283"/>
      <c r="V786" s="283"/>
      <c r="W786" s="283"/>
      <c r="X786" s="283"/>
      <c r="Y786" s="283"/>
      <c r="Z786" s="283"/>
      <c r="AA786" s="283"/>
      <c r="AB786" s="283"/>
      <c r="AC786" s="283"/>
      <c r="AD786" s="283"/>
      <c r="AE786" s="2"/>
      <c r="AF786" s="169"/>
      <c r="AH786" s="518">
        <f t="shared" si="102"/>
        <v>0</v>
      </c>
      <c r="AI786" s="518"/>
      <c r="AK786" s="518">
        <f t="shared" si="104"/>
        <v>0</v>
      </c>
      <c r="AL786" s="518"/>
      <c r="CY786" s="23"/>
      <c r="CZ786" s="23"/>
    </row>
    <row r="787" spans="1:104" s="38" customFormat="1" ht="15" customHeight="1">
      <c r="A787" s="18"/>
      <c r="B787" s="3"/>
      <c r="C787" s="48" t="s">
        <v>5012</v>
      </c>
      <c r="D787" s="590" t="str">
        <f t="shared" si="101"/>
        <v/>
      </c>
      <c r="E787" s="590"/>
      <c r="F787" s="590"/>
      <c r="G787" s="590"/>
      <c r="H787" s="590"/>
      <c r="I787" s="590"/>
      <c r="J787" s="590"/>
      <c r="K787" s="553"/>
      <c r="L787" s="554"/>
      <c r="M787" s="554"/>
      <c r="N787" s="555"/>
      <c r="O787" s="283"/>
      <c r="P787" s="283"/>
      <c r="Q787" s="283"/>
      <c r="R787" s="283"/>
      <c r="S787" s="283"/>
      <c r="T787" s="283"/>
      <c r="U787" s="283"/>
      <c r="V787" s="283"/>
      <c r="W787" s="283"/>
      <c r="X787" s="283"/>
      <c r="Y787" s="283"/>
      <c r="Z787" s="283"/>
      <c r="AA787" s="283"/>
      <c r="AB787" s="283"/>
      <c r="AC787" s="283"/>
      <c r="AD787" s="283"/>
      <c r="AE787" s="2"/>
      <c r="AF787" s="169"/>
      <c r="AH787" s="518">
        <f t="shared" si="102"/>
        <v>0</v>
      </c>
      <c r="AI787" s="518"/>
      <c r="AK787" s="518">
        <f t="shared" si="104"/>
        <v>0</v>
      </c>
      <c r="AL787" s="518"/>
      <c r="CY787" s="23"/>
      <c r="CZ787" s="23"/>
    </row>
    <row r="788" spans="1:104" s="38" customFormat="1" ht="15" customHeight="1">
      <c r="A788" s="18"/>
      <c r="B788" s="3"/>
      <c r="C788" s="48" t="s">
        <v>5013</v>
      </c>
      <c r="D788" s="590" t="str">
        <f t="shared" si="101"/>
        <v/>
      </c>
      <c r="E788" s="590"/>
      <c r="F788" s="590"/>
      <c r="G788" s="590"/>
      <c r="H788" s="590"/>
      <c r="I788" s="590"/>
      <c r="J788" s="590"/>
      <c r="K788" s="553"/>
      <c r="L788" s="554"/>
      <c r="M788" s="554"/>
      <c r="N788" s="555"/>
      <c r="O788" s="283"/>
      <c r="P788" s="283"/>
      <c r="Q788" s="283"/>
      <c r="R788" s="283"/>
      <c r="S788" s="283"/>
      <c r="T788" s="283"/>
      <c r="U788" s="283"/>
      <c r="V788" s="283"/>
      <c r="W788" s="283"/>
      <c r="X788" s="283"/>
      <c r="Y788" s="283"/>
      <c r="Z788" s="283"/>
      <c r="AA788" s="283"/>
      <c r="AB788" s="283"/>
      <c r="AC788" s="283"/>
      <c r="AD788" s="283"/>
      <c r="AE788" s="2"/>
      <c r="AF788" s="169"/>
      <c r="AH788" s="518">
        <f t="shared" si="102"/>
        <v>0</v>
      </c>
      <c r="AI788" s="518"/>
      <c r="AK788" s="518">
        <f t="shared" si="104"/>
        <v>0</v>
      </c>
      <c r="AL788" s="518"/>
      <c r="CY788" s="23"/>
      <c r="CZ788" s="23"/>
    </row>
    <row r="789" spans="1:104" s="38" customFormat="1" ht="15" customHeight="1">
      <c r="A789" s="18"/>
      <c r="B789" s="3"/>
      <c r="C789" s="48" t="s">
        <v>5014</v>
      </c>
      <c r="D789" s="590" t="str">
        <f t="shared" si="101"/>
        <v/>
      </c>
      <c r="E789" s="590"/>
      <c r="F789" s="590"/>
      <c r="G789" s="590"/>
      <c r="H789" s="590"/>
      <c r="I789" s="590"/>
      <c r="J789" s="590"/>
      <c r="K789" s="553"/>
      <c r="L789" s="554"/>
      <c r="M789" s="554"/>
      <c r="N789" s="555"/>
      <c r="O789" s="283"/>
      <c r="P789" s="283"/>
      <c r="Q789" s="283"/>
      <c r="R789" s="283"/>
      <c r="S789" s="283"/>
      <c r="T789" s="283"/>
      <c r="U789" s="283"/>
      <c r="V789" s="283"/>
      <c r="W789" s="283"/>
      <c r="X789" s="283"/>
      <c r="Y789" s="283"/>
      <c r="Z789" s="283"/>
      <c r="AA789" s="283"/>
      <c r="AB789" s="283"/>
      <c r="AC789" s="283"/>
      <c r="AD789" s="283"/>
      <c r="AE789" s="2"/>
      <c r="AF789" s="169"/>
      <c r="AH789" s="518">
        <f t="shared" si="102"/>
        <v>0</v>
      </c>
      <c r="AI789" s="518"/>
      <c r="AK789" s="518">
        <f t="shared" si="104"/>
        <v>0</v>
      </c>
      <c r="AL789" s="518"/>
      <c r="CY789" s="23"/>
      <c r="CZ789" s="23"/>
    </row>
    <row r="790" spans="1:104" s="38" customFormat="1" ht="15" customHeight="1">
      <c r="A790" s="18"/>
      <c r="B790" s="3"/>
      <c r="C790" s="48" t="s">
        <v>5015</v>
      </c>
      <c r="D790" s="590" t="str">
        <f t="shared" si="101"/>
        <v/>
      </c>
      <c r="E790" s="590"/>
      <c r="F790" s="590"/>
      <c r="G790" s="590"/>
      <c r="H790" s="590"/>
      <c r="I790" s="590"/>
      <c r="J790" s="590"/>
      <c r="K790" s="553"/>
      <c r="L790" s="554"/>
      <c r="M790" s="554"/>
      <c r="N790" s="555"/>
      <c r="O790" s="283"/>
      <c r="P790" s="283"/>
      <c r="Q790" s="283"/>
      <c r="R790" s="283"/>
      <c r="S790" s="283"/>
      <c r="T790" s="283"/>
      <c r="U790" s="283"/>
      <c r="V790" s="283"/>
      <c r="W790" s="283"/>
      <c r="X790" s="283"/>
      <c r="Y790" s="283"/>
      <c r="Z790" s="283"/>
      <c r="AA790" s="283"/>
      <c r="AB790" s="283"/>
      <c r="AC790" s="283"/>
      <c r="AD790" s="283"/>
      <c r="AE790" s="2"/>
      <c r="AF790" s="169"/>
      <c r="AH790" s="518">
        <f t="shared" si="102"/>
        <v>0</v>
      </c>
      <c r="AI790" s="518"/>
      <c r="AK790" s="518">
        <f t="shared" si="104"/>
        <v>0</v>
      </c>
      <c r="AL790" s="518"/>
      <c r="CY790" s="23"/>
      <c r="CZ790" s="23"/>
    </row>
    <row r="791" spans="1:104" s="38" customFormat="1" ht="15" customHeight="1">
      <c r="A791" s="18"/>
      <c r="B791" s="3"/>
      <c r="C791" s="48" t="s">
        <v>5016</v>
      </c>
      <c r="D791" s="590" t="str">
        <f t="shared" si="101"/>
        <v/>
      </c>
      <c r="E791" s="590"/>
      <c r="F791" s="590"/>
      <c r="G791" s="590"/>
      <c r="H791" s="590"/>
      <c r="I791" s="590"/>
      <c r="J791" s="590"/>
      <c r="K791" s="553"/>
      <c r="L791" s="554"/>
      <c r="M791" s="554"/>
      <c r="N791" s="555"/>
      <c r="O791" s="283"/>
      <c r="P791" s="283"/>
      <c r="Q791" s="283"/>
      <c r="R791" s="283"/>
      <c r="S791" s="283"/>
      <c r="T791" s="283"/>
      <c r="U791" s="283"/>
      <c r="V791" s="283"/>
      <c r="W791" s="283"/>
      <c r="X791" s="283"/>
      <c r="Y791" s="283"/>
      <c r="Z791" s="283"/>
      <c r="AA791" s="283"/>
      <c r="AB791" s="283"/>
      <c r="AC791" s="283"/>
      <c r="AD791" s="283"/>
      <c r="AE791" s="2"/>
      <c r="AF791" s="169"/>
      <c r="AH791" s="518">
        <f t="shared" si="102"/>
        <v>0</v>
      </c>
      <c r="AI791" s="518"/>
      <c r="AK791" s="518">
        <f t="shared" si="104"/>
        <v>0</v>
      </c>
      <c r="AL791" s="518"/>
      <c r="CY791" s="23"/>
      <c r="CZ791" s="23"/>
    </row>
    <row r="792" spans="1:104" s="38" customFormat="1" ht="15" customHeight="1">
      <c r="A792" s="18"/>
      <c r="B792" s="3"/>
      <c r="C792" s="48" t="s">
        <v>5017</v>
      </c>
      <c r="D792" s="590" t="str">
        <f t="shared" si="101"/>
        <v/>
      </c>
      <c r="E792" s="590"/>
      <c r="F792" s="590"/>
      <c r="G792" s="590"/>
      <c r="H792" s="590"/>
      <c r="I792" s="590"/>
      <c r="J792" s="590"/>
      <c r="K792" s="553"/>
      <c r="L792" s="554"/>
      <c r="M792" s="554"/>
      <c r="N792" s="555"/>
      <c r="O792" s="283"/>
      <c r="P792" s="283"/>
      <c r="Q792" s="283"/>
      <c r="R792" s="283"/>
      <c r="S792" s="283"/>
      <c r="T792" s="283"/>
      <c r="U792" s="283"/>
      <c r="V792" s="283"/>
      <c r="W792" s="283"/>
      <c r="X792" s="283"/>
      <c r="Y792" s="283"/>
      <c r="Z792" s="283"/>
      <c r="AA792" s="283"/>
      <c r="AB792" s="283"/>
      <c r="AC792" s="283"/>
      <c r="AD792" s="283"/>
      <c r="AE792" s="2"/>
      <c r="AF792" s="169"/>
      <c r="AH792" s="518">
        <f t="shared" si="102"/>
        <v>0</v>
      </c>
      <c r="AI792" s="518"/>
      <c r="AK792" s="518">
        <f t="shared" si="104"/>
        <v>0</v>
      </c>
      <c r="AL792" s="518"/>
      <c r="CY792" s="23"/>
      <c r="CZ792" s="23"/>
    </row>
    <row r="793" spans="1:104" s="38" customFormat="1" ht="15" customHeight="1">
      <c r="A793" s="18"/>
      <c r="B793" s="3"/>
      <c r="C793" s="48" t="s">
        <v>5018</v>
      </c>
      <c r="D793" s="590" t="str">
        <f t="shared" si="101"/>
        <v/>
      </c>
      <c r="E793" s="590"/>
      <c r="F793" s="590"/>
      <c r="G793" s="590"/>
      <c r="H793" s="590"/>
      <c r="I793" s="590"/>
      <c r="J793" s="590"/>
      <c r="K793" s="553"/>
      <c r="L793" s="554"/>
      <c r="M793" s="554"/>
      <c r="N793" s="555"/>
      <c r="O793" s="283"/>
      <c r="P793" s="283"/>
      <c r="Q793" s="283"/>
      <c r="R793" s="283"/>
      <c r="S793" s="283"/>
      <c r="T793" s="283"/>
      <c r="U793" s="283"/>
      <c r="V793" s="283"/>
      <c r="W793" s="283"/>
      <c r="X793" s="283"/>
      <c r="Y793" s="283"/>
      <c r="Z793" s="283"/>
      <c r="AA793" s="283"/>
      <c r="AB793" s="283"/>
      <c r="AC793" s="283"/>
      <c r="AD793" s="283"/>
      <c r="AE793" s="2"/>
      <c r="AF793" s="169"/>
      <c r="AH793" s="518">
        <f t="shared" si="102"/>
        <v>0</v>
      </c>
      <c r="AI793" s="518"/>
      <c r="AK793" s="518">
        <f t="shared" si="104"/>
        <v>0</v>
      </c>
      <c r="AL793" s="518"/>
      <c r="CY793" s="23"/>
      <c r="CZ793" s="23"/>
    </row>
    <row r="794" spans="1:104" s="38" customFormat="1" ht="15" customHeight="1">
      <c r="A794" s="18"/>
      <c r="B794" s="3"/>
      <c r="C794" s="48" t="s">
        <v>5019</v>
      </c>
      <c r="D794" s="590" t="str">
        <f t="shared" si="101"/>
        <v/>
      </c>
      <c r="E794" s="590"/>
      <c r="F794" s="590"/>
      <c r="G794" s="590"/>
      <c r="H794" s="590"/>
      <c r="I794" s="590"/>
      <c r="J794" s="590"/>
      <c r="K794" s="553"/>
      <c r="L794" s="554"/>
      <c r="M794" s="554"/>
      <c r="N794" s="555"/>
      <c r="O794" s="283"/>
      <c r="P794" s="283"/>
      <c r="Q794" s="283"/>
      <c r="R794" s="283"/>
      <c r="S794" s="283"/>
      <c r="T794" s="283"/>
      <c r="U794" s="283"/>
      <c r="V794" s="283"/>
      <c r="W794" s="283"/>
      <c r="X794" s="283"/>
      <c r="Y794" s="283"/>
      <c r="Z794" s="283"/>
      <c r="AA794" s="283"/>
      <c r="AB794" s="283"/>
      <c r="AC794" s="283"/>
      <c r="AD794" s="283"/>
      <c r="AE794" s="2"/>
      <c r="AF794" s="169"/>
      <c r="AH794" s="518">
        <f t="shared" si="102"/>
        <v>0</v>
      </c>
      <c r="AI794" s="518"/>
      <c r="AK794" s="518">
        <f t="shared" si="104"/>
        <v>0</v>
      </c>
      <c r="AL794" s="518"/>
      <c r="CY794" s="23"/>
      <c r="CZ794" s="23"/>
    </row>
    <row r="795" spans="1:104" s="38" customFormat="1" ht="15" customHeight="1">
      <c r="A795" s="18"/>
      <c r="B795" s="3"/>
      <c r="C795" s="48" t="s">
        <v>5020</v>
      </c>
      <c r="D795" s="590" t="str">
        <f t="shared" si="101"/>
        <v/>
      </c>
      <c r="E795" s="590"/>
      <c r="F795" s="590"/>
      <c r="G795" s="590"/>
      <c r="H795" s="590"/>
      <c r="I795" s="590"/>
      <c r="J795" s="590"/>
      <c r="K795" s="553"/>
      <c r="L795" s="554"/>
      <c r="M795" s="554"/>
      <c r="N795" s="555"/>
      <c r="O795" s="283"/>
      <c r="P795" s="283"/>
      <c r="Q795" s="283"/>
      <c r="R795" s="283"/>
      <c r="S795" s="283"/>
      <c r="T795" s="283"/>
      <c r="U795" s="283"/>
      <c r="V795" s="283"/>
      <c r="W795" s="283"/>
      <c r="X795" s="283"/>
      <c r="Y795" s="283"/>
      <c r="Z795" s="283"/>
      <c r="AA795" s="283"/>
      <c r="AB795" s="283"/>
      <c r="AC795" s="283"/>
      <c r="AD795" s="283"/>
      <c r="AE795" s="2"/>
      <c r="AF795" s="169"/>
      <c r="AH795" s="518">
        <f t="shared" si="102"/>
        <v>0</v>
      </c>
      <c r="AI795" s="518"/>
      <c r="AK795" s="518">
        <f t="shared" si="104"/>
        <v>0</v>
      </c>
      <c r="AL795" s="518"/>
      <c r="CY795" s="23"/>
      <c r="CZ795" s="23"/>
    </row>
    <row r="796" spans="1:104" s="38" customFormat="1" ht="15" customHeight="1">
      <c r="A796" s="18"/>
      <c r="B796" s="3"/>
      <c r="C796" s="48" t="s">
        <v>5021</v>
      </c>
      <c r="D796" s="590" t="str">
        <f t="shared" si="101"/>
        <v/>
      </c>
      <c r="E796" s="590"/>
      <c r="F796" s="590"/>
      <c r="G796" s="590"/>
      <c r="H796" s="590"/>
      <c r="I796" s="590"/>
      <c r="J796" s="590"/>
      <c r="K796" s="553"/>
      <c r="L796" s="554"/>
      <c r="M796" s="554"/>
      <c r="N796" s="555"/>
      <c r="O796" s="283"/>
      <c r="P796" s="283"/>
      <c r="Q796" s="283"/>
      <c r="R796" s="283"/>
      <c r="S796" s="283"/>
      <c r="T796" s="283"/>
      <c r="U796" s="283"/>
      <c r="V796" s="283"/>
      <c r="W796" s="283"/>
      <c r="X796" s="283"/>
      <c r="Y796" s="283"/>
      <c r="Z796" s="283"/>
      <c r="AA796" s="283"/>
      <c r="AB796" s="283"/>
      <c r="AC796" s="283"/>
      <c r="AD796" s="283"/>
      <c r="AE796" s="2"/>
      <c r="AF796" s="169"/>
      <c r="AH796" s="518">
        <f t="shared" si="102"/>
        <v>0</v>
      </c>
      <c r="AI796" s="518"/>
      <c r="AK796" s="518">
        <f t="shared" si="104"/>
        <v>0</v>
      </c>
      <c r="AL796" s="518"/>
      <c r="CY796" s="23"/>
      <c r="CZ796" s="23"/>
    </row>
    <row r="797" spans="1:104" s="38" customFormat="1" ht="15" customHeight="1">
      <c r="A797" s="18"/>
      <c r="B797" s="3"/>
      <c r="C797" s="48" t="s">
        <v>5022</v>
      </c>
      <c r="D797" s="590" t="str">
        <f t="shared" si="101"/>
        <v/>
      </c>
      <c r="E797" s="590"/>
      <c r="F797" s="590"/>
      <c r="G797" s="590"/>
      <c r="H797" s="590"/>
      <c r="I797" s="590"/>
      <c r="J797" s="590"/>
      <c r="K797" s="553"/>
      <c r="L797" s="554"/>
      <c r="M797" s="554"/>
      <c r="N797" s="555"/>
      <c r="O797" s="283"/>
      <c r="P797" s="283"/>
      <c r="Q797" s="283"/>
      <c r="R797" s="283"/>
      <c r="S797" s="283"/>
      <c r="T797" s="283"/>
      <c r="U797" s="283"/>
      <c r="V797" s="283"/>
      <c r="W797" s="283"/>
      <c r="X797" s="283"/>
      <c r="Y797" s="283"/>
      <c r="Z797" s="283"/>
      <c r="AA797" s="283"/>
      <c r="AB797" s="283"/>
      <c r="AC797" s="283"/>
      <c r="AD797" s="283"/>
      <c r="AE797" s="2"/>
      <c r="AF797" s="169"/>
      <c r="AH797" s="518">
        <f t="shared" si="102"/>
        <v>0</v>
      </c>
      <c r="AI797" s="518"/>
      <c r="AK797" s="518">
        <f t="shared" si="104"/>
        <v>0</v>
      </c>
      <c r="AL797" s="518"/>
      <c r="CY797" s="23"/>
      <c r="CZ797" s="23"/>
    </row>
    <row r="798" spans="1:104" s="38" customFormat="1" ht="15" customHeight="1">
      <c r="A798" s="18"/>
      <c r="B798" s="3"/>
      <c r="C798" s="48" t="s">
        <v>5023</v>
      </c>
      <c r="D798" s="590" t="str">
        <f t="shared" si="101"/>
        <v/>
      </c>
      <c r="E798" s="590"/>
      <c r="F798" s="590"/>
      <c r="G798" s="590"/>
      <c r="H798" s="590"/>
      <c r="I798" s="590"/>
      <c r="J798" s="590"/>
      <c r="K798" s="553"/>
      <c r="L798" s="554"/>
      <c r="M798" s="554"/>
      <c r="N798" s="555"/>
      <c r="O798" s="283"/>
      <c r="P798" s="283"/>
      <c r="Q798" s="283"/>
      <c r="R798" s="283"/>
      <c r="S798" s="283"/>
      <c r="T798" s="283"/>
      <c r="U798" s="283"/>
      <c r="V798" s="283"/>
      <c r="W798" s="283"/>
      <c r="X798" s="283"/>
      <c r="Y798" s="283"/>
      <c r="Z798" s="283"/>
      <c r="AA798" s="283"/>
      <c r="AB798" s="283"/>
      <c r="AC798" s="283"/>
      <c r="AD798" s="283"/>
      <c r="AE798" s="2"/>
      <c r="AF798" s="169"/>
      <c r="AH798" s="518">
        <f t="shared" si="102"/>
        <v>0</v>
      </c>
      <c r="AI798" s="518"/>
      <c r="AK798" s="518">
        <f t="shared" si="104"/>
        <v>0</v>
      </c>
      <c r="AL798" s="518"/>
      <c r="CY798" s="23"/>
      <c r="CZ798" s="23"/>
    </row>
    <row r="799" spans="1:104" s="38" customFormat="1" ht="15" customHeight="1">
      <c r="A799" s="18"/>
      <c r="B799" s="3"/>
      <c r="C799" s="48" t="s">
        <v>5024</v>
      </c>
      <c r="D799" s="590" t="str">
        <f t="shared" si="101"/>
        <v/>
      </c>
      <c r="E799" s="590"/>
      <c r="F799" s="590"/>
      <c r="G799" s="590"/>
      <c r="H799" s="590"/>
      <c r="I799" s="590"/>
      <c r="J799" s="590"/>
      <c r="K799" s="553"/>
      <c r="L799" s="554"/>
      <c r="M799" s="554"/>
      <c r="N799" s="555"/>
      <c r="O799" s="283"/>
      <c r="P799" s="283"/>
      <c r="Q799" s="283"/>
      <c r="R799" s="283"/>
      <c r="S799" s="283"/>
      <c r="T799" s="283"/>
      <c r="U799" s="283"/>
      <c r="V799" s="283"/>
      <c r="W799" s="283"/>
      <c r="X799" s="283"/>
      <c r="Y799" s="283"/>
      <c r="Z799" s="283"/>
      <c r="AA799" s="283"/>
      <c r="AB799" s="283"/>
      <c r="AC799" s="283"/>
      <c r="AD799" s="283"/>
      <c r="AE799" s="2"/>
      <c r="AF799" s="169"/>
      <c r="AH799" s="518">
        <f t="shared" si="102"/>
        <v>0</v>
      </c>
      <c r="AI799" s="518"/>
      <c r="AK799" s="518">
        <f t="shared" si="104"/>
        <v>0</v>
      </c>
      <c r="AL799" s="518"/>
      <c r="CY799" s="23"/>
      <c r="CZ799" s="23"/>
    </row>
    <row r="800" spans="1:104" s="38" customFormat="1" ht="15" customHeight="1">
      <c r="A800" s="18"/>
      <c r="B800" s="3"/>
      <c r="C800" s="48" t="s">
        <v>5025</v>
      </c>
      <c r="D800" s="590" t="str">
        <f t="shared" si="101"/>
        <v/>
      </c>
      <c r="E800" s="590"/>
      <c r="F800" s="590"/>
      <c r="G800" s="590"/>
      <c r="H800" s="590"/>
      <c r="I800" s="590"/>
      <c r="J800" s="590"/>
      <c r="K800" s="553"/>
      <c r="L800" s="554"/>
      <c r="M800" s="554"/>
      <c r="N800" s="555"/>
      <c r="O800" s="283"/>
      <c r="P800" s="283"/>
      <c r="Q800" s="283"/>
      <c r="R800" s="283"/>
      <c r="S800" s="283"/>
      <c r="T800" s="283"/>
      <c r="U800" s="283"/>
      <c r="V800" s="283"/>
      <c r="W800" s="283"/>
      <c r="X800" s="283"/>
      <c r="Y800" s="283"/>
      <c r="Z800" s="283"/>
      <c r="AA800" s="283"/>
      <c r="AB800" s="283"/>
      <c r="AC800" s="283"/>
      <c r="AD800" s="283"/>
      <c r="AE800" s="2"/>
      <c r="AF800" s="169"/>
      <c r="AH800" s="518">
        <f t="shared" si="102"/>
        <v>0</v>
      </c>
      <c r="AI800" s="518"/>
      <c r="AK800" s="518">
        <f t="shared" si="104"/>
        <v>0</v>
      </c>
      <c r="AL800" s="518"/>
      <c r="CY800" s="23"/>
      <c r="CZ800" s="23"/>
    </row>
    <row r="801" spans="1:104" s="38" customFormat="1" ht="15" customHeight="1">
      <c r="A801" s="18"/>
      <c r="B801" s="3"/>
      <c r="C801" s="48" t="s">
        <v>5026</v>
      </c>
      <c r="D801" s="590" t="str">
        <f t="shared" si="101"/>
        <v/>
      </c>
      <c r="E801" s="590"/>
      <c r="F801" s="590"/>
      <c r="G801" s="590"/>
      <c r="H801" s="590"/>
      <c r="I801" s="590"/>
      <c r="J801" s="590"/>
      <c r="K801" s="553"/>
      <c r="L801" s="554"/>
      <c r="M801" s="554"/>
      <c r="N801" s="555"/>
      <c r="O801" s="283"/>
      <c r="P801" s="283"/>
      <c r="Q801" s="283"/>
      <c r="R801" s="283"/>
      <c r="S801" s="283"/>
      <c r="T801" s="283"/>
      <c r="U801" s="283"/>
      <c r="V801" s="283"/>
      <c r="W801" s="283"/>
      <c r="X801" s="283"/>
      <c r="Y801" s="283"/>
      <c r="Z801" s="283"/>
      <c r="AA801" s="283"/>
      <c r="AB801" s="283"/>
      <c r="AC801" s="283"/>
      <c r="AD801" s="283"/>
      <c r="AE801" s="2"/>
      <c r="AF801" s="169"/>
      <c r="AH801" s="518">
        <f t="shared" si="102"/>
        <v>0</v>
      </c>
      <c r="AI801" s="518"/>
      <c r="AK801" s="518">
        <f t="shared" si="104"/>
        <v>0</v>
      </c>
      <c r="AL801" s="518"/>
      <c r="CY801" s="23"/>
      <c r="CZ801" s="23"/>
    </row>
    <row r="802" spans="1:104" s="38" customFormat="1" ht="15" customHeight="1">
      <c r="A802" s="18"/>
      <c r="B802" s="3"/>
      <c r="C802" s="48" t="s">
        <v>5027</v>
      </c>
      <c r="D802" s="590" t="str">
        <f t="shared" si="101"/>
        <v/>
      </c>
      <c r="E802" s="590"/>
      <c r="F802" s="590"/>
      <c r="G802" s="590"/>
      <c r="H802" s="590"/>
      <c r="I802" s="590"/>
      <c r="J802" s="590"/>
      <c r="K802" s="553"/>
      <c r="L802" s="554"/>
      <c r="M802" s="554"/>
      <c r="N802" s="555"/>
      <c r="O802" s="283"/>
      <c r="P802" s="283"/>
      <c r="Q802" s="283"/>
      <c r="R802" s="283"/>
      <c r="S802" s="283"/>
      <c r="T802" s="283"/>
      <c r="U802" s="283"/>
      <c r="V802" s="283"/>
      <c r="W802" s="283"/>
      <c r="X802" s="283"/>
      <c r="Y802" s="283"/>
      <c r="Z802" s="283"/>
      <c r="AA802" s="283"/>
      <c r="AB802" s="283"/>
      <c r="AC802" s="283"/>
      <c r="AD802" s="283"/>
      <c r="AE802" s="2"/>
      <c r="AF802" s="169"/>
      <c r="AH802" s="518">
        <f t="shared" si="102"/>
        <v>0</v>
      </c>
      <c r="AI802" s="518"/>
      <c r="AK802" s="518">
        <f t="shared" si="104"/>
        <v>0</v>
      </c>
      <c r="AL802" s="518"/>
      <c r="CY802" s="23"/>
      <c r="CZ802" s="23"/>
    </row>
    <row r="803" spans="1:104" s="38" customFormat="1" ht="15" customHeight="1">
      <c r="A803" s="18"/>
      <c r="B803" s="3"/>
      <c r="C803" s="48" t="s">
        <v>5028</v>
      </c>
      <c r="D803" s="590" t="str">
        <f t="shared" si="101"/>
        <v/>
      </c>
      <c r="E803" s="590"/>
      <c r="F803" s="590"/>
      <c r="G803" s="590"/>
      <c r="H803" s="590"/>
      <c r="I803" s="590"/>
      <c r="J803" s="590"/>
      <c r="K803" s="553"/>
      <c r="L803" s="554"/>
      <c r="M803" s="554"/>
      <c r="N803" s="555"/>
      <c r="O803" s="283"/>
      <c r="P803" s="283"/>
      <c r="Q803" s="283"/>
      <c r="R803" s="283"/>
      <c r="S803" s="283"/>
      <c r="T803" s="283"/>
      <c r="U803" s="283"/>
      <c r="V803" s="283"/>
      <c r="W803" s="283"/>
      <c r="X803" s="283"/>
      <c r="Y803" s="283"/>
      <c r="Z803" s="283"/>
      <c r="AA803" s="283"/>
      <c r="AB803" s="283"/>
      <c r="AC803" s="283"/>
      <c r="AD803" s="283"/>
      <c r="AE803" s="2"/>
      <c r="AF803" s="169"/>
      <c r="AH803" s="518">
        <f t="shared" si="102"/>
        <v>0</v>
      </c>
      <c r="AI803" s="518"/>
      <c r="AK803" s="518">
        <f t="shared" si="104"/>
        <v>0</v>
      </c>
      <c r="AL803" s="518"/>
      <c r="CY803" s="23"/>
      <c r="CZ803" s="23"/>
    </row>
    <row r="804" spans="1:104" s="38" customFormat="1" ht="15" customHeight="1">
      <c r="A804" s="18"/>
      <c r="B804" s="3"/>
      <c r="C804" s="48" t="s">
        <v>5029</v>
      </c>
      <c r="D804" s="590" t="str">
        <f t="shared" si="101"/>
        <v/>
      </c>
      <c r="E804" s="590"/>
      <c r="F804" s="590"/>
      <c r="G804" s="590"/>
      <c r="H804" s="590"/>
      <c r="I804" s="590"/>
      <c r="J804" s="590"/>
      <c r="K804" s="553"/>
      <c r="L804" s="554"/>
      <c r="M804" s="554"/>
      <c r="N804" s="555"/>
      <c r="O804" s="283"/>
      <c r="P804" s="283"/>
      <c r="Q804" s="283"/>
      <c r="R804" s="283"/>
      <c r="S804" s="283"/>
      <c r="T804" s="283"/>
      <c r="U804" s="283"/>
      <c r="V804" s="283"/>
      <c r="W804" s="283"/>
      <c r="X804" s="283"/>
      <c r="Y804" s="283"/>
      <c r="Z804" s="283"/>
      <c r="AA804" s="283"/>
      <c r="AB804" s="283"/>
      <c r="AC804" s="283"/>
      <c r="AD804" s="283"/>
      <c r="AE804" s="2"/>
      <c r="AF804" s="169"/>
      <c r="AH804" s="518">
        <f t="shared" si="102"/>
        <v>0</v>
      </c>
      <c r="AI804" s="518"/>
      <c r="AK804" s="518">
        <f t="shared" si="104"/>
        <v>0</v>
      </c>
      <c r="AL804" s="518"/>
      <c r="CY804" s="23"/>
      <c r="CZ804" s="23"/>
    </row>
    <row r="805" spans="1:104" s="38" customFormat="1" ht="15" customHeight="1">
      <c r="A805" s="18"/>
      <c r="B805" s="3"/>
      <c r="C805" s="48" t="s">
        <v>5030</v>
      </c>
      <c r="D805" s="590" t="str">
        <f t="shared" si="101"/>
        <v/>
      </c>
      <c r="E805" s="590"/>
      <c r="F805" s="590"/>
      <c r="G805" s="590"/>
      <c r="H805" s="590"/>
      <c r="I805" s="590"/>
      <c r="J805" s="590"/>
      <c r="K805" s="553"/>
      <c r="L805" s="554"/>
      <c r="M805" s="554"/>
      <c r="N805" s="555"/>
      <c r="O805" s="283"/>
      <c r="P805" s="283"/>
      <c r="Q805" s="283"/>
      <c r="R805" s="283"/>
      <c r="S805" s="283"/>
      <c r="T805" s="283"/>
      <c r="U805" s="283"/>
      <c r="V805" s="283"/>
      <c r="W805" s="283"/>
      <c r="X805" s="283"/>
      <c r="Y805" s="283"/>
      <c r="Z805" s="283"/>
      <c r="AA805" s="283"/>
      <c r="AB805" s="283"/>
      <c r="AC805" s="283"/>
      <c r="AD805" s="283"/>
      <c r="AE805" s="2"/>
      <c r="AF805" s="169"/>
      <c r="AH805" s="518">
        <f t="shared" si="102"/>
        <v>0</v>
      </c>
      <c r="AI805" s="518"/>
      <c r="AK805" s="518">
        <f t="shared" si="104"/>
        <v>0</v>
      </c>
      <c r="AL805" s="518"/>
      <c r="CY805" s="23"/>
      <c r="CZ805" s="23"/>
    </row>
    <row r="806" spans="1:104" s="38" customFormat="1" ht="15" customHeight="1">
      <c r="A806" s="18"/>
      <c r="B806" s="3"/>
      <c r="C806" s="48" t="s">
        <v>5031</v>
      </c>
      <c r="D806" s="590" t="str">
        <f t="shared" si="101"/>
        <v/>
      </c>
      <c r="E806" s="590"/>
      <c r="F806" s="590"/>
      <c r="G806" s="590"/>
      <c r="H806" s="590"/>
      <c r="I806" s="590"/>
      <c r="J806" s="590"/>
      <c r="K806" s="553"/>
      <c r="L806" s="554"/>
      <c r="M806" s="554"/>
      <c r="N806" s="555"/>
      <c r="O806" s="283"/>
      <c r="P806" s="283"/>
      <c r="Q806" s="283"/>
      <c r="R806" s="283"/>
      <c r="S806" s="283"/>
      <c r="T806" s="283"/>
      <c r="U806" s="283"/>
      <c r="V806" s="283"/>
      <c r="W806" s="283"/>
      <c r="X806" s="283"/>
      <c r="Y806" s="283"/>
      <c r="Z806" s="283"/>
      <c r="AA806" s="283"/>
      <c r="AB806" s="283"/>
      <c r="AC806" s="283"/>
      <c r="AD806" s="283"/>
      <c r="AE806" s="2"/>
      <c r="AF806" s="169"/>
      <c r="AH806" s="518">
        <f t="shared" si="102"/>
        <v>0</v>
      </c>
      <c r="AI806" s="518"/>
      <c r="AK806" s="518">
        <f t="shared" si="104"/>
        <v>0</v>
      </c>
      <c r="AL806" s="518"/>
      <c r="CY806" s="23"/>
      <c r="CZ806" s="23"/>
    </row>
    <row r="807" spans="1:104" s="38" customFormat="1" ht="15" customHeight="1">
      <c r="A807" s="18"/>
      <c r="B807" s="3"/>
      <c r="C807" s="48" t="s">
        <v>5032</v>
      </c>
      <c r="D807" s="590" t="str">
        <f t="shared" si="101"/>
        <v/>
      </c>
      <c r="E807" s="590"/>
      <c r="F807" s="590"/>
      <c r="G807" s="590"/>
      <c r="H807" s="590"/>
      <c r="I807" s="590"/>
      <c r="J807" s="590"/>
      <c r="K807" s="553"/>
      <c r="L807" s="554"/>
      <c r="M807" s="554"/>
      <c r="N807" s="555"/>
      <c r="O807" s="283"/>
      <c r="P807" s="283"/>
      <c r="Q807" s="283"/>
      <c r="R807" s="283"/>
      <c r="S807" s="283"/>
      <c r="T807" s="283"/>
      <c r="U807" s="283"/>
      <c r="V807" s="283"/>
      <c r="W807" s="283"/>
      <c r="X807" s="283"/>
      <c r="Y807" s="283"/>
      <c r="Z807" s="283"/>
      <c r="AA807" s="283"/>
      <c r="AB807" s="283"/>
      <c r="AC807" s="283"/>
      <c r="AD807" s="283"/>
      <c r="AE807" s="2"/>
      <c r="AF807" s="169"/>
      <c r="AH807" s="518">
        <f t="shared" si="102"/>
        <v>0</v>
      </c>
      <c r="AI807" s="518"/>
      <c r="AK807" s="518">
        <f t="shared" si="104"/>
        <v>0</v>
      </c>
      <c r="AL807" s="518"/>
      <c r="CY807" s="23"/>
      <c r="CZ807" s="23"/>
    </row>
    <row r="808" spans="1:104" s="38" customFormat="1" ht="15" customHeight="1">
      <c r="A808" s="18"/>
      <c r="B808" s="3"/>
      <c r="C808" s="48" t="s">
        <v>5033</v>
      </c>
      <c r="D808" s="590" t="str">
        <f t="shared" si="101"/>
        <v/>
      </c>
      <c r="E808" s="590"/>
      <c r="F808" s="590"/>
      <c r="G808" s="590"/>
      <c r="H808" s="590"/>
      <c r="I808" s="590"/>
      <c r="J808" s="590"/>
      <c r="K808" s="553"/>
      <c r="L808" s="554"/>
      <c r="M808" s="554"/>
      <c r="N808" s="555"/>
      <c r="O808" s="283"/>
      <c r="P808" s="283"/>
      <c r="Q808" s="283"/>
      <c r="R808" s="283"/>
      <c r="S808" s="283"/>
      <c r="T808" s="283"/>
      <c r="U808" s="283"/>
      <c r="V808" s="283"/>
      <c r="W808" s="283"/>
      <c r="X808" s="283"/>
      <c r="Y808" s="283"/>
      <c r="Z808" s="283"/>
      <c r="AA808" s="283"/>
      <c r="AB808" s="283"/>
      <c r="AC808" s="283"/>
      <c r="AD808" s="283"/>
      <c r="AE808" s="2"/>
      <c r="AF808" s="169"/>
      <c r="AH808" s="518">
        <f t="shared" si="102"/>
        <v>0</v>
      </c>
      <c r="AI808" s="518"/>
      <c r="AK808" s="518">
        <f t="shared" si="104"/>
        <v>0</v>
      </c>
      <c r="AL808" s="518"/>
      <c r="CY808" s="23"/>
      <c r="CZ808" s="23"/>
    </row>
    <row r="809" spans="1:104" s="38" customFormat="1" ht="15" customHeight="1">
      <c r="A809" s="18"/>
      <c r="B809" s="3"/>
      <c r="C809" s="48" t="s">
        <v>5034</v>
      </c>
      <c r="D809" s="590" t="str">
        <f t="shared" si="101"/>
        <v/>
      </c>
      <c r="E809" s="590"/>
      <c r="F809" s="590"/>
      <c r="G809" s="590"/>
      <c r="H809" s="590"/>
      <c r="I809" s="590"/>
      <c r="J809" s="590"/>
      <c r="K809" s="553"/>
      <c r="L809" s="554"/>
      <c r="M809" s="554"/>
      <c r="N809" s="555"/>
      <c r="O809" s="283"/>
      <c r="P809" s="283"/>
      <c r="Q809" s="283"/>
      <c r="R809" s="283"/>
      <c r="S809" s="283"/>
      <c r="T809" s="283"/>
      <c r="U809" s="283"/>
      <c r="V809" s="283"/>
      <c r="W809" s="283"/>
      <c r="X809" s="283"/>
      <c r="Y809" s="283"/>
      <c r="Z809" s="283"/>
      <c r="AA809" s="283"/>
      <c r="AB809" s="283"/>
      <c r="AC809" s="283"/>
      <c r="AD809" s="283"/>
      <c r="AE809" s="2"/>
      <c r="AF809" s="169"/>
      <c r="AH809" s="518">
        <f t="shared" si="102"/>
        <v>0</v>
      </c>
      <c r="AI809" s="518"/>
      <c r="AK809" s="518">
        <f t="shared" si="104"/>
        <v>0</v>
      </c>
      <c r="AL809" s="518"/>
      <c r="CY809" s="23"/>
      <c r="CZ809" s="23"/>
    </row>
    <row r="810" spans="1:104" s="38" customFormat="1" ht="15" customHeight="1">
      <c r="A810" s="18"/>
      <c r="B810" s="3"/>
      <c r="C810" s="48" t="s">
        <v>5035</v>
      </c>
      <c r="D810" s="590" t="str">
        <f t="shared" si="101"/>
        <v/>
      </c>
      <c r="E810" s="590"/>
      <c r="F810" s="590"/>
      <c r="G810" s="590"/>
      <c r="H810" s="590"/>
      <c r="I810" s="590"/>
      <c r="J810" s="590"/>
      <c r="K810" s="553"/>
      <c r="L810" s="554"/>
      <c r="M810" s="554"/>
      <c r="N810" s="555"/>
      <c r="O810" s="283"/>
      <c r="P810" s="283"/>
      <c r="Q810" s="283"/>
      <c r="R810" s="283"/>
      <c r="S810" s="283"/>
      <c r="T810" s="283"/>
      <c r="U810" s="283"/>
      <c r="V810" s="283"/>
      <c r="W810" s="283"/>
      <c r="X810" s="283"/>
      <c r="Y810" s="283"/>
      <c r="Z810" s="283"/>
      <c r="AA810" s="283"/>
      <c r="AB810" s="283"/>
      <c r="AC810" s="283"/>
      <c r="AD810" s="283"/>
      <c r="AE810" s="2"/>
      <c r="AF810" s="169"/>
      <c r="AH810" s="518">
        <f t="shared" si="102"/>
        <v>0</v>
      </c>
      <c r="AI810" s="518"/>
      <c r="AK810" s="518">
        <f t="shared" si="104"/>
        <v>0</v>
      </c>
      <c r="AL810" s="518"/>
      <c r="CY810" s="23"/>
      <c r="CZ810" s="23"/>
    </row>
    <row r="811" spans="1:104" s="38" customFormat="1" ht="15" customHeight="1">
      <c r="A811" s="18"/>
      <c r="B811" s="3"/>
      <c r="C811" s="48" t="s">
        <v>5105</v>
      </c>
      <c r="D811" s="590" t="str">
        <f t="shared" si="101"/>
        <v/>
      </c>
      <c r="E811" s="590"/>
      <c r="F811" s="590"/>
      <c r="G811" s="590"/>
      <c r="H811" s="590"/>
      <c r="I811" s="590"/>
      <c r="J811" s="590"/>
      <c r="K811" s="553"/>
      <c r="L811" s="554"/>
      <c r="M811" s="554"/>
      <c r="N811" s="555"/>
      <c r="O811" s="283"/>
      <c r="P811" s="283"/>
      <c r="Q811" s="283"/>
      <c r="R811" s="283"/>
      <c r="S811" s="283"/>
      <c r="T811" s="283"/>
      <c r="U811" s="283"/>
      <c r="V811" s="283"/>
      <c r="W811" s="283"/>
      <c r="X811" s="283"/>
      <c r="Y811" s="283"/>
      <c r="Z811" s="283"/>
      <c r="AA811" s="283"/>
      <c r="AB811" s="283"/>
      <c r="AC811" s="283"/>
      <c r="AD811" s="283"/>
      <c r="AE811" s="2"/>
      <c r="AF811" s="169"/>
      <c r="AH811" s="518">
        <f t="shared" si="102"/>
        <v>0</v>
      </c>
      <c r="AI811" s="518"/>
      <c r="AK811" s="518">
        <f t="shared" si="104"/>
        <v>0</v>
      </c>
      <c r="AL811" s="518"/>
      <c r="CY811" s="23"/>
      <c r="CZ811" s="23"/>
    </row>
    <row r="812" spans="1:104" s="38" customFormat="1" ht="15" customHeight="1">
      <c r="A812" s="18"/>
      <c r="B812" s="3"/>
      <c r="C812" s="48" t="s">
        <v>5106</v>
      </c>
      <c r="D812" s="590" t="str">
        <f t="shared" si="101"/>
        <v/>
      </c>
      <c r="E812" s="590"/>
      <c r="F812" s="590"/>
      <c r="G812" s="590"/>
      <c r="H812" s="590"/>
      <c r="I812" s="590"/>
      <c r="J812" s="590"/>
      <c r="K812" s="553"/>
      <c r="L812" s="554"/>
      <c r="M812" s="554"/>
      <c r="N812" s="555"/>
      <c r="O812" s="283"/>
      <c r="P812" s="283"/>
      <c r="Q812" s="283"/>
      <c r="R812" s="283"/>
      <c r="S812" s="283"/>
      <c r="T812" s="283"/>
      <c r="U812" s="283"/>
      <c r="V812" s="283"/>
      <c r="W812" s="283"/>
      <c r="X812" s="283"/>
      <c r="Y812" s="283"/>
      <c r="Z812" s="283"/>
      <c r="AA812" s="283"/>
      <c r="AB812" s="283"/>
      <c r="AC812" s="283"/>
      <c r="AD812" s="283"/>
      <c r="AE812" s="2"/>
      <c r="AF812" s="169"/>
      <c r="AH812" s="518">
        <f t="shared" si="102"/>
        <v>0</v>
      </c>
      <c r="AI812" s="518"/>
      <c r="AK812" s="518">
        <f t="shared" si="104"/>
        <v>0</v>
      </c>
      <c r="AL812" s="518"/>
      <c r="CY812" s="23"/>
      <c r="CZ812" s="23"/>
    </row>
    <row r="813" spans="1:104" s="38" customFormat="1" ht="15" customHeight="1">
      <c r="A813" s="18"/>
      <c r="B813" s="3"/>
      <c r="C813" s="48" t="s">
        <v>5107</v>
      </c>
      <c r="D813" s="590" t="str">
        <f t="shared" si="101"/>
        <v/>
      </c>
      <c r="E813" s="590"/>
      <c r="F813" s="590"/>
      <c r="G813" s="590"/>
      <c r="H813" s="590"/>
      <c r="I813" s="590"/>
      <c r="J813" s="590"/>
      <c r="K813" s="553"/>
      <c r="L813" s="554"/>
      <c r="M813" s="554"/>
      <c r="N813" s="555"/>
      <c r="O813" s="283"/>
      <c r="P813" s="283"/>
      <c r="Q813" s="283"/>
      <c r="R813" s="283"/>
      <c r="S813" s="283"/>
      <c r="T813" s="283"/>
      <c r="U813" s="283"/>
      <c r="V813" s="283"/>
      <c r="W813" s="283"/>
      <c r="X813" s="283"/>
      <c r="Y813" s="283"/>
      <c r="Z813" s="283"/>
      <c r="AA813" s="283"/>
      <c r="AB813" s="283"/>
      <c r="AC813" s="283"/>
      <c r="AD813" s="283"/>
      <c r="AE813" s="2"/>
      <c r="AF813" s="169"/>
      <c r="AH813" s="518">
        <f t="shared" si="102"/>
        <v>0</v>
      </c>
      <c r="AI813" s="518"/>
      <c r="AK813" s="518">
        <f t="shared" si="104"/>
        <v>0</v>
      </c>
      <c r="AL813" s="518"/>
      <c r="CY813" s="23"/>
      <c r="CZ813" s="23"/>
    </row>
    <row r="814" spans="1:104" s="38" customFormat="1" ht="15" customHeight="1">
      <c r="A814" s="18"/>
      <c r="B814" s="3"/>
      <c r="C814" s="48" t="s">
        <v>5108</v>
      </c>
      <c r="D814" s="590" t="str">
        <f t="shared" si="101"/>
        <v/>
      </c>
      <c r="E814" s="590"/>
      <c r="F814" s="590"/>
      <c r="G814" s="590"/>
      <c r="H814" s="590"/>
      <c r="I814" s="590"/>
      <c r="J814" s="590"/>
      <c r="K814" s="553"/>
      <c r="L814" s="554"/>
      <c r="M814" s="554"/>
      <c r="N814" s="555"/>
      <c r="O814" s="283"/>
      <c r="P814" s="283"/>
      <c r="Q814" s="283"/>
      <c r="R814" s="283"/>
      <c r="S814" s="283"/>
      <c r="T814" s="283"/>
      <c r="U814" s="283"/>
      <c r="V814" s="283"/>
      <c r="W814" s="283"/>
      <c r="X814" s="283"/>
      <c r="Y814" s="283"/>
      <c r="Z814" s="283"/>
      <c r="AA814" s="283"/>
      <c r="AB814" s="283"/>
      <c r="AC814" s="283"/>
      <c r="AD814" s="283"/>
      <c r="AE814" s="2"/>
      <c r="AF814" s="169"/>
      <c r="AH814" s="518">
        <f t="shared" si="102"/>
        <v>0</v>
      </c>
      <c r="AI814" s="518"/>
      <c r="AK814" s="518">
        <f t="shared" si="104"/>
        <v>0</v>
      </c>
      <c r="AL814" s="518"/>
      <c r="CY814" s="23"/>
      <c r="CZ814" s="23"/>
    </row>
    <row r="815" spans="1:104" s="38" customFormat="1" ht="15" customHeight="1">
      <c r="A815" s="18"/>
      <c r="B815" s="3"/>
      <c r="C815" s="48" t="s">
        <v>5109</v>
      </c>
      <c r="D815" s="590" t="str">
        <f t="shared" si="101"/>
        <v/>
      </c>
      <c r="E815" s="590"/>
      <c r="F815" s="590"/>
      <c r="G815" s="590"/>
      <c r="H815" s="590"/>
      <c r="I815" s="590"/>
      <c r="J815" s="590"/>
      <c r="K815" s="553"/>
      <c r="L815" s="554"/>
      <c r="M815" s="554"/>
      <c r="N815" s="555"/>
      <c r="O815" s="283"/>
      <c r="P815" s="283"/>
      <c r="Q815" s="283"/>
      <c r="R815" s="283"/>
      <c r="S815" s="283"/>
      <c r="T815" s="283"/>
      <c r="U815" s="283"/>
      <c r="V815" s="283"/>
      <c r="W815" s="283"/>
      <c r="X815" s="283"/>
      <c r="Y815" s="283"/>
      <c r="Z815" s="283"/>
      <c r="AA815" s="283"/>
      <c r="AB815" s="283"/>
      <c r="AC815" s="283"/>
      <c r="AD815" s="283"/>
      <c r="AE815" s="2"/>
      <c r="AF815" s="169"/>
      <c r="AH815" s="518">
        <f t="shared" si="102"/>
        <v>0</v>
      </c>
      <c r="AI815" s="518"/>
      <c r="AK815" s="518">
        <f t="shared" si="104"/>
        <v>0</v>
      </c>
      <c r="AL815" s="518"/>
      <c r="CY815" s="23"/>
      <c r="CZ815" s="23"/>
    </row>
    <row r="816" spans="1:104" s="38" customFormat="1" ht="15" customHeight="1">
      <c r="A816" s="18"/>
      <c r="B816" s="3"/>
      <c r="C816" s="48" t="s">
        <v>5110</v>
      </c>
      <c r="D816" s="590" t="str">
        <f t="shared" si="101"/>
        <v/>
      </c>
      <c r="E816" s="590"/>
      <c r="F816" s="590"/>
      <c r="G816" s="590"/>
      <c r="H816" s="590"/>
      <c r="I816" s="590"/>
      <c r="J816" s="590"/>
      <c r="K816" s="553"/>
      <c r="L816" s="554"/>
      <c r="M816" s="554"/>
      <c r="N816" s="555"/>
      <c r="O816" s="283"/>
      <c r="P816" s="283"/>
      <c r="Q816" s="283"/>
      <c r="R816" s="283"/>
      <c r="S816" s="283"/>
      <c r="T816" s="283"/>
      <c r="U816" s="283"/>
      <c r="V816" s="283"/>
      <c r="W816" s="283"/>
      <c r="X816" s="283"/>
      <c r="Y816" s="283"/>
      <c r="Z816" s="283"/>
      <c r="AA816" s="283"/>
      <c r="AB816" s="283"/>
      <c r="AC816" s="283"/>
      <c r="AD816" s="283"/>
      <c r="AE816" s="2"/>
      <c r="AF816" s="169"/>
      <c r="AH816" s="518">
        <f t="shared" si="102"/>
        <v>0</v>
      </c>
      <c r="AI816" s="518"/>
      <c r="AK816" s="518">
        <f t="shared" si="104"/>
        <v>0</v>
      </c>
      <c r="AL816" s="518"/>
      <c r="CY816" s="23"/>
      <c r="CZ816" s="23"/>
    </row>
    <row r="817" spans="1:104" s="38" customFormat="1" ht="15" customHeight="1">
      <c r="A817" s="18"/>
      <c r="B817" s="3"/>
      <c r="C817" s="48" t="s">
        <v>5111</v>
      </c>
      <c r="D817" s="590" t="str">
        <f t="shared" si="101"/>
        <v/>
      </c>
      <c r="E817" s="590"/>
      <c r="F817" s="590"/>
      <c r="G817" s="590"/>
      <c r="H817" s="590"/>
      <c r="I817" s="590"/>
      <c r="J817" s="590"/>
      <c r="K817" s="553"/>
      <c r="L817" s="554"/>
      <c r="M817" s="554"/>
      <c r="N817" s="555"/>
      <c r="O817" s="283"/>
      <c r="P817" s="283"/>
      <c r="Q817" s="283"/>
      <c r="R817" s="283"/>
      <c r="S817" s="283"/>
      <c r="T817" s="283"/>
      <c r="U817" s="283"/>
      <c r="V817" s="283"/>
      <c r="W817" s="283"/>
      <c r="X817" s="283"/>
      <c r="Y817" s="283"/>
      <c r="Z817" s="283"/>
      <c r="AA817" s="283"/>
      <c r="AB817" s="283"/>
      <c r="AC817" s="283"/>
      <c r="AD817" s="283"/>
      <c r="AE817" s="2"/>
      <c r="AF817" s="169"/>
      <c r="AH817" s="518">
        <f t="shared" si="102"/>
        <v>0</v>
      </c>
      <c r="AI817" s="518"/>
      <c r="AK817" s="518">
        <f t="shared" si="104"/>
        <v>0</v>
      </c>
      <c r="AL817" s="518"/>
      <c r="CY817" s="23"/>
      <c r="CZ817" s="23"/>
    </row>
    <row r="818" spans="1:104" s="38" customFormat="1" ht="15" customHeight="1">
      <c r="A818" s="18"/>
      <c r="B818" s="3"/>
      <c r="C818" s="48" t="s">
        <v>5112</v>
      </c>
      <c r="D818" s="590" t="str">
        <f t="shared" si="101"/>
        <v/>
      </c>
      <c r="E818" s="590"/>
      <c r="F818" s="590"/>
      <c r="G818" s="590"/>
      <c r="H818" s="590"/>
      <c r="I818" s="590"/>
      <c r="J818" s="590"/>
      <c r="K818" s="553"/>
      <c r="L818" s="554"/>
      <c r="M818" s="554"/>
      <c r="N818" s="555"/>
      <c r="O818" s="283"/>
      <c r="P818" s="283"/>
      <c r="Q818" s="283"/>
      <c r="R818" s="283"/>
      <c r="S818" s="283"/>
      <c r="T818" s="283"/>
      <c r="U818" s="283"/>
      <c r="V818" s="283"/>
      <c r="W818" s="283"/>
      <c r="X818" s="283"/>
      <c r="Y818" s="283"/>
      <c r="Z818" s="283"/>
      <c r="AA818" s="283"/>
      <c r="AB818" s="283"/>
      <c r="AC818" s="283"/>
      <c r="AD818" s="283"/>
      <c r="AE818" s="2"/>
      <c r="AF818" s="169"/>
      <c r="AH818" s="518">
        <f t="shared" si="102"/>
        <v>0</v>
      </c>
      <c r="AI818" s="518"/>
      <c r="AK818" s="518">
        <f t="shared" si="104"/>
        <v>0</v>
      </c>
      <c r="AL818" s="518"/>
      <c r="CY818" s="23"/>
      <c r="CZ818" s="23"/>
    </row>
    <row r="819" spans="1:104" s="38" customFormat="1" ht="15" customHeight="1">
      <c r="A819" s="18"/>
      <c r="B819" s="3"/>
      <c r="C819" s="48" t="s">
        <v>5113</v>
      </c>
      <c r="D819" s="590" t="str">
        <f t="shared" si="101"/>
        <v/>
      </c>
      <c r="E819" s="590"/>
      <c r="F819" s="590"/>
      <c r="G819" s="590"/>
      <c r="H819" s="590"/>
      <c r="I819" s="590"/>
      <c r="J819" s="590"/>
      <c r="K819" s="553"/>
      <c r="L819" s="554"/>
      <c r="M819" s="554"/>
      <c r="N819" s="555"/>
      <c r="O819" s="283"/>
      <c r="P819" s="283"/>
      <c r="Q819" s="283"/>
      <c r="R819" s="283"/>
      <c r="S819" s="283"/>
      <c r="T819" s="283"/>
      <c r="U819" s="283"/>
      <c r="V819" s="283"/>
      <c r="W819" s="283"/>
      <c r="X819" s="283"/>
      <c r="Y819" s="283"/>
      <c r="Z819" s="283"/>
      <c r="AA819" s="283"/>
      <c r="AB819" s="283"/>
      <c r="AC819" s="283"/>
      <c r="AD819" s="283"/>
      <c r="AE819" s="2"/>
      <c r="AF819" s="169"/>
      <c r="AH819" s="518">
        <f t="shared" si="102"/>
        <v>0</v>
      </c>
      <c r="AI819" s="518"/>
      <c r="AK819" s="518">
        <f t="shared" si="104"/>
        <v>0</v>
      </c>
      <c r="AL819" s="518"/>
      <c r="CY819" s="23"/>
      <c r="CZ819" s="23"/>
    </row>
    <row r="820" spans="1:104" s="38" customFormat="1" ht="15" customHeight="1">
      <c r="A820" s="18"/>
      <c r="B820" s="3"/>
      <c r="C820" s="48" t="s">
        <v>5114</v>
      </c>
      <c r="D820" s="590" t="str">
        <f t="shared" si="101"/>
        <v/>
      </c>
      <c r="E820" s="590"/>
      <c r="F820" s="590"/>
      <c r="G820" s="590"/>
      <c r="H820" s="590"/>
      <c r="I820" s="590"/>
      <c r="J820" s="590"/>
      <c r="K820" s="553"/>
      <c r="L820" s="554"/>
      <c r="M820" s="554"/>
      <c r="N820" s="555"/>
      <c r="O820" s="283"/>
      <c r="P820" s="283"/>
      <c r="Q820" s="283"/>
      <c r="R820" s="283"/>
      <c r="S820" s="283"/>
      <c r="T820" s="283"/>
      <c r="U820" s="283"/>
      <c r="V820" s="283"/>
      <c r="W820" s="283"/>
      <c r="X820" s="283"/>
      <c r="Y820" s="283"/>
      <c r="Z820" s="283"/>
      <c r="AA820" s="283"/>
      <c r="AB820" s="283"/>
      <c r="AC820" s="283"/>
      <c r="AD820" s="283"/>
      <c r="AE820" s="2"/>
      <c r="AF820" s="169"/>
      <c r="AH820" s="518">
        <f t="shared" si="102"/>
        <v>0</v>
      </c>
      <c r="AI820" s="518"/>
      <c r="AK820" s="518">
        <f t="shared" si="104"/>
        <v>0</v>
      </c>
      <c r="AL820" s="518"/>
      <c r="CY820" s="23"/>
      <c r="CZ820" s="23"/>
    </row>
    <row r="821" spans="1:104" s="38" customFormat="1" ht="15" customHeight="1">
      <c r="A821" s="18"/>
      <c r="B821" s="3"/>
      <c r="C821" s="48" t="s">
        <v>5378</v>
      </c>
      <c r="D821" s="590" t="str">
        <f t="shared" si="101"/>
        <v/>
      </c>
      <c r="E821" s="590"/>
      <c r="F821" s="590"/>
      <c r="G821" s="590"/>
      <c r="H821" s="590"/>
      <c r="I821" s="590"/>
      <c r="J821" s="590"/>
      <c r="K821" s="553"/>
      <c r="L821" s="554"/>
      <c r="M821" s="554"/>
      <c r="N821" s="555"/>
      <c r="O821" s="283"/>
      <c r="P821" s="283"/>
      <c r="Q821" s="283"/>
      <c r="R821" s="283"/>
      <c r="S821" s="283"/>
      <c r="T821" s="283"/>
      <c r="U821" s="283"/>
      <c r="V821" s="283"/>
      <c r="W821" s="283"/>
      <c r="X821" s="283"/>
      <c r="Y821" s="283"/>
      <c r="Z821" s="283"/>
      <c r="AA821" s="283"/>
      <c r="AB821" s="283"/>
      <c r="AC821" s="283"/>
      <c r="AD821" s="283"/>
      <c r="AE821" s="2"/>
      <c r="AF821" s="169"/>
      <c r="AH821" s="518">
        <f t="shared" si="102"/>
        <v>0</v>
      </c>
      <c r="AI821" s="518"/>
      <c r="AK821" s="518">
        <f t="shared" si="104"/>
        <v>0</v>
      </c>
      <c r="AL821" s="518"/>
      <c r="CY821" s="23"/>
      <c r="CZ821" s="23"/>
    </row>
    <row r="822" spans="1:104" s="38" customFormat="1" ht="15" customHeight="1">
      <c r="A822" s="18"/>
      <c r="B822" s="3"/>
      <c r="C822" s="48" t="s">
        <v>5379</v>
      </c>
      <c r="D822" s="590" t="str">
        <f t="shared" si="101"/>
        <v/>
      </c>
      <c r="E822" s="590"/>
      <c r="F822" s="590"/>
      <c r="G822" s="590"/>
      <c r="H822" s="590"/>
      <c r="I822" s="590"/>
      <c r="J822" s="590"/>
      <c r="K822" s="553"/>
      <c r="L822" s="554"/>
      <c r="M822" s="554"/>
      <c r="N822" s="555"/>
      <c r="O822" s="283"/>
      <c r="P822" s="283"/>
      <c r="Q822" s="283"/>
      <c r="R822" s="283"/>
      <c r="S822" s="283"/>
      <c r="T822" s="283"/>
      <c r="U822" s="283"/>
      <c r="V822" s="283"/>
      <c r="W822" s="283"/>
      <c r="X822" s="283"/>
      <c r="Y822" s="283"/>
      <c r="Z822" s="283"/>
      <c r="AA822" s="283"/>
      <c r="AB822" s="283"/>
      <c r="AC822" s="283"/>
      <c r="AD822" s="283"/>
      <c r="AE822" s="2"/>
      <c r="AF822" s="169"/>
      <c r="AH822" s="518">
        <f t="shared" si="102"/>
        <v>0</v>
      </c>
      <c r="AI822" s="518"/>
      <c r="AK822" s="518">
        <f t="shared" si="104"/>
        <v>0</v>
      </c>
      <c r="AL822" s="518"/>
      <c r="CY822" s="23"/>
      <c r="CZ822" s="23"/>
    </row>
    <row r="823" spans="1:104" s="38" customFormat="1" ht="15" customHeight="1">
      <c r="A823" s="18"/>
      <c r="B823" s="3"/>
      <c r="C823" s="48" t="s">
        <v>5380</v>
      </c>
      <c r="D823" s="590" t="str">
        <f t="shared" si="101"/>
        <v/>
      </c>
      <c r="E823" s="590"/>
      <c r="F823" s="590"/>
      <c r="G823" s="590"/>
      <c r="H823" s="590"/>
      <c r="I823" s="590"/>
      <c r="J823" s="590"/>
      <c r="K823" s="553"/>
      <c r="L823" s="554"/>
      <c r="M823" s="554"/>
      <c r="N823" s="555"/>
      <c r="O823" s="283"/>
      <c r="P823" s="283"/>
      <c r="Q823" s="283"/>
      <c r="R823" s="283"/>
      <c r="S823" s="283"/>
      <c r="T823" s="283"/>
      <c r="U823" s="283"/>
      <c r="V823" s="283"/>
      <c r="W823" s="283"/>
      <c r="X823" s="283"/>
      <c r="Y823" s="283"/>
      <c r="Z823" s="283"/>
      <c r="AA823" s="283"/>
      <c r="AB823" s="283"/>
      <c r="AC823" s="283"/>
      <c r="AD823" s="283"/>
      <c r="AE823" s="2"/>
      <c r="AF823" s="169"/>
      <c r="AH823" s="518">
        <f t="shared" si="102"/>
        <v>0</v>
      </c>
      <c r="AI823" s="518"/>
      <c r="AK823" s="518">
        <f t="shared" si="104"/>
        <v>0</v>
      </c>
      <c r="AL823" s="518"/>
      <c r="CY823" s="23"/>
      <c r="CZ823" s="23"/>
    </row>
    <row r="824" spans="1:104" s="38" customFormat="1" ht="15" customHeight="1">
      <c r="A824" s="18"/>
      <c r="B824" s="3"/>
      <c r="C824" s="48" t="s">
        <v>5381</v>
      </c>
      <c r="D824" s="590" t="str">
        <f t="shared" si="101"/>
        <v/>
      </c>
      <c r="E824" s="590"/>
      <c r="F824" s="590"/>
      <c r="G824" s="590"/>
      <c r="H824" s="590"/>
      <c r="I824" s="590"/>
      <c r="J824" s="590"/>
      <c r="K824" s="553"/>
      <c r="L824" s="554"/>
      <c r="M824" s="554"/>
      <c r="N824" s="555"/>
      <c r="O824" s="283"/>
      <c r="P824" s="283"/>
      <c r="Q824" s="283"/>
      <c r="R824" s="283"/>
      <c r="S824" s="283"/>
      <c r="T824" s="283"/>
      <c r="U824" s="283"/>
      <c r="V824" s="283"/>
      <c r="W824" s="283"/>
      <c r="X824" s="283"/>
      <c r="Y824" s="283"/>
      <c r="Z824" s="283"/>
      <c r="AA824" s="283"/>
      <c r="AB824" s="283"/>
      <c r="AC824" s="283"/>
      <c r="AD824" s="283"/>
      <c r="AE824" s="2"/>
      <c r="AF824" s="169"/>
      <c r="AH824" s="518">
        <f t="shared" si="102"/>
        <v>0</v>
      </c>
      <c r="AI824" s="518"/>
      <c r="AK824" s="518">
        <f t="shared" si="104"/>
        <v>0</v>
      </c>
      <c r="AL824" s="518"/>
      <c r="CY824" s="23"/>
      <c r="CZ824" s="23"/>
    </row>
    <row r="825" spans="1:104" s="38" customFormat="1" ht="15" customHeight="1">
      <c r="A825" s="18"/>
      <c r="B825" s="3"/>
      <c r="C825" s="48" t="s">
        <v>5382</v>
      </c>
      <c r="D825" s="590" t="str">
        <f t="shared" si="101"/>
        <v/>
      </c>
      <c r="E825" s="590"/>
      <c r="F825" s="590"/>
      <c r="G825" s="590"/>
      <c r="H825" s="590"/>
      <c r="I825" s="590"/>
      <c r="J825" s="590"/>
      <c r="K825" s="553"/>
      <c r="L825" s="554"/>
      <c r="M825" s="554"/>
      <c r="N825" s="555"/>
      <c r="O825" s="283"/>
      <c r="P825" s="283"/>
      <c r="Q825" s="283"/>
      <c r="R825" s="283"/>
      <c r="S825" s="283"/>
      <c r="T825" s="283"/>
      <c r="U825" s="283"/>
      <c r="V825" s="283"/>
      <c r="W825" s="283"/>
      <c r="X825" s="283"/>
      <c r="Y825" s="283"/>
      <c r="Z825" s="283"/>
      <c r="AA825" s="283"/>
      <c r="AB825" s="283"/>
      <c r="AC825" s="283"/>
      <c r="AD825" s="283"/>
      <c r="AE825" s="2"/>
      <c r="AF825" s="169"/>
      <c r="AH825" s="518">
        <f t="shared" si="102"/>
        <v>0</v>
      </c>
      <c r="AI825" s="518"/>
      <c r="AK825" s="518">
        <f t="shared" si="104"/>
        <v>0</v>
      </c>
      <c r="AL825" s="518"/>
      <c r="CY825" s="23"/>
      <c r="CZ825" s="23"/>
    </row>
    <row r="826" spans="1:104" s="38" customFormat="1" ht="15" customHeight="1">
      <c r="A826" s="18"/>
      <c r="B826" s="3"/>
      <c r="C826" s="48" t="s">
        <v>5383</v>
      </c>
      <c r="D826" s="590" t="str">
        <f t="shared" si="101"/>
        <v/>
      </c>
      <c r="E826" s="590"/>
      <c r="F826" s="590"/>
      <c r="G826" s="590"/>
      <c r="H826" s="590"/>
      <c r="I826" s="590"/>
      <c r="J826" s="590"/>
      <c r="K826" s="553"/>
      <c r="L826" s="554"/>
      <c r="M826" s="554"/>
      <c r="N826" s="555"/>
      <c r="O826" s="283"/>
      <c r="P826" s="283"/>
      <c r="Q826" s="283"/>
      <c r="R826" s="283"/>
      <c r="S826" s="283"/>
      <c r="T826" s="283"/>
      <c r="U826" s="283"/>
      <c r="V826" s="283"/>
      <c r="W826" s="283"/>
      <c r="X826" s="283"/>
      <c r="Y826" s="283"/>
      <c r="Z826" s="283"/>
      <c r="AA826" s="283"/>
      <c r="AB826" s="283"/>
      <c r="AC826" s="283"/>
      <c r="AD826" s="283"/>
      <c r="AE826" s="2"/>
      <c r="AF826" s="169"/>
      <c r="AH826" s="518">
        <f t="shared" si="102"/>
        <v>0</v>
      </c>
      <c r="AI826" s="518"/>
      <c r="AK826" s="518">
        <f t="shared" si="104"/>
        <v>0</v>
      </c>
      <c r="AL826" s="518"/>
      <c r="CY826" s="23"/>
      <c r="CZ826" s="23"/>
    </row>
    <row r="827" spans="1:104" s="38" customFormat="1" ht="15" customHeight="1">
      <c r="A827" s="18"/>
      <c r="B827" s="3"/>
      <c r="C827" s="48" t="s">
        <v>5384</v>
      </c>
      <c r="D827" s="590" t="str">
        <f t="shared" si="101"/>
        <v/>
      </c>
      <c r="E827" s="590"/>
      <c r="F827" s="590"/>
      <c r="G827" s="590"/>
      <c r="H827" s="590"/>
      <c r="I827" s="590"/>
      <c r="J827" s="590"/>
      <c r="K827" s="553"/>
      <c r="L827" s="554"/>
      <c r="M827" s="554"/>
      <c r="N827" s="555"/>
      <c r="O827" s="283"/>
      <c r="P827" s="283"/>
      <c r="Q827" s="283"/>
      <c r="R827" s="283"/>
      <c r="S827" s="283"/>
      <c r="T827" s="283"/>
      <c r="U827" s="283"/>
      <c r="V827" s="283"/>
      <c r="W827" s="283"/>
      <c r="X827" s="283"/>
      <c r="Y827" s="283"/>
      <c r="Z827" s="283"/>
      <c r="AA827" s="283"/>
      <c r="AB827" s="283"/>
      <c r="AC827" s="283"/>
      <c r="AD827" s="283"/>
      <c r="AE827" s="2"/>
      <c r="AF827" s="169"/>
      <c r="AH827" s="518">
        <f t="shared" si="102"/>
        <v>0</v>
      </c>
      <c r="AI827" s="518"/>
      <c r="AK827" s="518">
        <f t="shared" si="104"/>
        <v>0</v>
      </c>
      <c r="AL827" s="518"/>
      <c r="CY827" s="23"/>
      <c r="CZ827" s="23"/>
    </row>
    <row r="828" spans="1:104" s="38" customFormat="1" ht="15" customHeight="1">
      <c r="A828" s="18"/>
      <c r="B828" s="3"/>
      <c r="C828" s="48" t="s">
        <v>5385</v>
      </c>
      <c r="D828" s="590" t="str">
        <f t="shared" si="101"/>
        <v/>
      </c>
      <c r="E828" s="590"/>
      <c r="F828" s="590"/>
      <c r="G828" s="590"/>
      <c r="H828" s="590"/>
      <c r="I828" s="590"/>
      <c r="J828" s="590"/>
      <c r="K828" s="553"/>
      <c r="L828" s="554"/>
      <c r="M828" s="554"/>
      <c r="N828" s="555"/>
      <c r="O828" s="283"/>
      <c r="P828" s="283"/>
      <c r="Q828" s="283"/>
      <c r="R828" s="283"/>
      <c r="S828" s="283"/>
      <c r="T828" s="283"/>
      <c r="U828" s="283"/>
      <c r="V828" s="283"/>
      <c r="W828" s="283"/>
      <c r="X828" s="283"/>
      <c r="Y828" s="283"/>
      <c r="Z828" s="283"/>
      <c r="AA828" s="283"/>
      <c r="AB828" s="283"/>
      <c r="AC828" s="283"/>
      <c r="AD828" s="283"/>
      <c r="AE828" s="2"/>
      <c r="AF828" s="169"/>
      <c r="AH828" s="518">
        <f t="shared" si="102"/>
        <v>0</v>
      </c>
      <c r="AI828" s="518"/>
      <c r="AK828" s="518">
        <f t="shared" si="104"/>
        <v>0</v>
      </c>
      <c r="AL828" s="518"/>
      <c r="CY828" s="23"/>
      <c r="CZ828" s="23"/>
    </row>
    <row r="829" spans="1:104" s="38" customFormat="1" ht="15" customHeight="1">
      <c r="A829" s="18"/>
      <c r="B829" s="3"/>
      <c r="C829" s="48" t="s">
        <v>5386</v>
      </c>
      <c r="D829" s="590" t="str">
        <f t="shared" si="101"/>
        <v/>
      </c>
      <c r="E829" s="590"/>
      <c r="F829" s="590"/>
      <c r="G829" s="590"/>
      <c r="H829" s="590"/>
      <c r="I829" s="590"/>
      <c r="J829" s="590"/>
      <c r="K829" s="553"/>
      <c r="L829" s="554"/>
      <c r="M829" s="554"/>
      <c r="N829" s="555"/>
      <c r="O829" s="283"/>
      <c r="P829" s="283"/>
      <c r="Q829" s="283"/>
      <c r="R829" s="283"/>
      <c r="S829" s="283"/>
      <c r="T829" s="283"/>
      <c r="U829" s="283"/>
      <c r="V829" s="283"/>
      <c r="W829" s="283"/>
      <c r="X829" s="283"/>
      <c r="Y829" s="283"/>
      <c r="Z829" s="283"/>
      <c r="AA829" s="283"/>
      <c r="AB829" s="283"/>
      <c r="AC829" s="283"/>
      <c r="AD829" s="283"/>
      <c r="AE829" s="2"/>
      <c r="AF829" s="169"/>
      <c r="AH829" s="518">
        <f t="shared" si="102"/>
        <v>0</v>
      </c>
      <c r="AI829" s="518"/>
      <c r="AK829" s="518">
        <f t="shared" si="104"/>
        <v>0</v>
      </c>
      <c r="AL829" s="518"/>
      <c r="CY829" s="23"/>
      <c r="CZ829" s="23"/>
    </row>
    <row r="830" spans="1:104" s="38" customFormat="1" ht="15" customHeight="1">
      <c r="A830" s="18"/>
      <c r="B830" s="3"/>
      <c r="C830" s="48" t="s">
        <v>5387</v>
      </c>
      <c r="D830" s="590" t="str">
        <f t="shared" si="101"/>
        <v/>
      </c>
      <c r="E830" s="590"/>
      <c r="F830" s="590"/>
      <c r="G830" s="590"/>
      <c r="H830" s="590"/>
      <c r="I830" s="590"/>
      <c r="J830" s="590"/>
      <c r="K830" s="553"/>
      <c r="L830" s="554"/>
      <c r="M830" s="554"/>
      <c r="N830" s="555"/>
      <c r="O830" s="283"/>
      <c r="P830" s="283"/>
      <c r="Q830" s="283"/>
      <c r="R830" s="283"/>
      <c r="S830" s="283"/>
      <c r="T830" s="283"/>
      <c r="U830" s="283"/>
      <c r="V830" s="283"/>
      <c r="W830" s="283"/>
      <c r="X830" s="283"/>
      <c r="Y830" s="283"/>
      <c r="Z830" s="283"/>
      <c r="AA830" s="283"/>
      <c r="AB830" s="283"/>
      <c r="AC830" s="283"/>
      <c r="AD830" s="283"/>
      <c r="AE830" s="2"/>
      <c r="AF830" s="169"/>
      <c r="AH830" s="518">
        <f t="shared" si="102"/>
        <v>0</v>
      </c>
      <c r="AI830" s="518"/>
      <c r="AK830" s="518">
        <f t="shared" si="104"/>
        <v>0</v>
      </c>
      <c r="AL830" s="518"/>
      <c r="CY830" s="23"/>
      <c r="CZ830" s="23"/>
    </row>
    <row r="831" spans="1:104" s="38" customFormat="1" ht="15" customHeight="1">
      <c r="A831" s="18"/>
      <c r="B831" s="3"/>
      <c r="C831" s="48" t="s">
        <v>5388</v>
      </c>
      <c r="D831" s="590" t="str">
        <f t="shared" si="101"/>
        <v/>
      </c>
      <c r="E831" s="590"/>
      <c r="F831" s="590"/>
      <c r="G831" s="590"/>
      <c r="H831" s="590"/>
      <c r="I831" s="590"/>
      <c r="J831" s="590"/>
      <c r="K831" s="553"/>
      <c r="L831" s="554"/>
      <c r="M831" s="554"/>
      <c r="N831" s="555"/>
      <c r="O831" s="283"/>
      <c r="P831" s="283"/>
      <c r="Q831" s="283"/>
      <c r="R831" s="283"/>
      <c r="S831" s="283"/>
      <c r="T831" s="283"/>
      <c r="U831" s="283"/>
      <c r="V831" s="283"/>
      <c r="W831" s="283"/>
      <c r="X831" s="283"/>
      <c r="Y831" s="283"/>
      <c r="Z831" s="283"/>
      <c r="AA831" s="283"/>
      <c r="AB831" s="283"/>
      <c r="AC831" s="283"/>
      <c r="AD831" s="283"/>
      <c r="AE831" s="2"/>
      <c r="AF831" s="169"/>
      <c r="AH831" s="518">
        <f t="shared" si="102"/>
        <v>0</v>
      </c>
      <c r="AI831" s="518"/>
      <c r="AK831" s="518">
        <f t="shared" si="104"/>
        <v>0</v>
      </c>
      <c r="AL831" s="518"/>
      <c r="CY831" s="23"/>
      <c r="CZ831" s="23"/>
    </row>
    <row r="832" spans="1:104" s="38" customFormat="1" ht="15" customHeight="1">
      <c r="A832" s="18"/>
      <c r="B832" s="3"/>
      <c r="C832" s="48" t="s">
        <v>5389</v>
      </c>
      <c r="D832" s="590" t="str">
        <f t="shared" si="101"/>
        <v/>
      </c>
      <c r="E832" s="590"/>
      <c r="F832" s="590"/>
      <c r="G832" s="590"/>
      <c r="H832" s="590"/>
      <c r="I832" s="590"/>
      <c r="J832" s="590"/>
      <c r="K832" s="553"/>
      <c r="L832" s="554"/>
      <c r="M832" s="554"/>
      <c r="N832" s="555"/>
      <c r="O832" s="283"/>
      <c r="P832" s="283"/>
      <c r="Q832" s="283"/>
      <c r="R832" s="283"/>
      <c r="S832" s="283"/>
      <c r="T832" s="283"/>
      <c r="U832" s="283"/>
      <c r="V832" s="283"/>
      <c r="W832" s="283"/>
      <c r="X832" s="283"/>
      <c r="Y832" s="283"/>
      <c r="Z832" s="283"/>
      <c r="AA832" s="283"/>
      <c r="AB832" s="283"/>
      <c r="AC832" s="283"/>
      <c r="AD832" s="283"/>
      <c r="AE832" s="2"/>
      <c r="AF832" s="169"/>
      <c r="AH832" s="518">
        <f t="shared" si="102"/>
        <v>0</v>
      </c>
      <c r="AI832" s="518"/>
      <c r="AK832" s="518">
        <f t="shared" si="104"/>
        <v>0</v>
      </c>
      <c r="AL832" s="518"/>
      <c r="CY832" s="23"/>
      <c r="CZ832" s="23"/>
    </row>
    <row r="833" spans="1:104" s="38" customFormat="1" ht="15" customHeight="1">
      <c r="A833" s="18"/>
      <c r="B833" s="3"/>
      <c r="C833" s="48" t="s">
        <v>5390</v>
      </c>
      <c r="D833" s="590" t="str">
        <f t="shared" si="101"/>
        <v/>
      </c>
      <c r="E833" s="590"/>
      <c r="F833" s="590"/>
      <c r="G833" s="590"/>
      <c r="H833" s="590"/>
      <c r="I833" s="590"/>
      <c r="J833" s="590"/>
      <c r="K833" s="553"/>
      <c r="L833" s="554"/>
      <c r="M833" s="554"/>
      <c r="N833" s="555"/>
      <c r="O833" s="283"/>
      <c r="P833" s="283"/>
      <c r="Q833" s="283"/>
      <c r="R833" s="283"/>
      <c r="S833" s="283"/>
      <c r="T833" s="283"/>
      <c r="U833" s="283"/>
      <c r="V833" s="283"/>
      <c r="W833" s="283"/>
      <c r="X833" s="283"/>
      <c r="Y833" s="283"/>
      <c r="Z833" s="283"/>
      <c r="AA833" s="283"/>
      <c r="AB833" s="283"/>
      <c r="AC833" s="283"/>
      <c r="AD833" s="283"/>
      <c r="AE833" s="2"/>
      <c r="AF833" s="169"/>
      <c r="AH833" s="518">
        <f t="shared" si="102"/>
        <v>0</v>
      </c>
      <c r="AI833" s="518"/>
      <c r="AK833" s="518">
        <f t="shared" si="104"/>
        <v>0</v>
      </c>
      <c r="AL833" s="518"/>
      <c r="CY833" s="23"/>
      <c r="CZ833" s="23"/>
    </row>
    <row r="834" spans="1:104" s="3" customFormat="1" ht="15" customHeight="1">
      <c r="A834" s="18"/>
      <c r="C834" s="48" t="s">
        <v>5391</v>
      </c>
      <c r="D834" s="590" t="str">
        <f t="shared" si="101"/>
        <v/>
      </c>
      <c r="E834" s="590"/>
      <c r="F834" s="590"/>
      <c r="G834" s="590"/>
      <c r="H834" s="590"/>
      <c r="I834" s="590"/>
      <c r="J834" s="590"/>
      <c r="K834" s="553"/>
      <c r="L834" s="554"/>
      <c r="M834" s="554"/>
      <c r="N834" s="555"/>
      <c r="O834" s="283"/>
      <c r="P834" s="283"/>
      <c r="Q834" s="283"/>
      <c r="R834" s="283"/>
      <c r="S834" s="283"/>
      <c r="T834" s="283"/>
      <c r="U834" s="283"/>
      <c r="V834" s="283"/>
      <c r="W834" s="283"/>
      <c r="X834" s="283"/>
      <c r="Y834" s="283"/>
      <c r="Z834" s="283"/>
      <c r="AA834" s="283"/>
      <c r="AB834" s="283"/>
      <c r="AC834" s="283"/>
      <c r="AD834" s="283"/>
      <c r="AE834" s="2"/>
      <c r="AF834" s="110"/>
      <c r="AH834" s="518">
        <f t="shared" si="102"/>
        <v>0</v>
      </c>
      <c r="AI834" s="518"/>
      <c r="AJ834" s="38"/>
      <c r="AK834" s="518">
        <f t="shared" si="104"/>
        <v>0</v>
      </c>
      <c r="AL834" s="518"/>
      <c r="CY834" s="23"/>
      <c r="CZ834" s="23"/>
    </row>
    <row r="835" spans="1:104" s="3" customFormat="1" ht="15" customHeight="1">
      <c r="A835" s="18"/>
      <c r="C835" s="48" t="s">
        <v>5392</v>
      </c>
      <c r="D835" s="590" t="str">
        <f t="shared" si="101"/>
        <v/>
      </c>
      <c r="E835" s="590"/>
      <c r="F835" s="590"/>
      <c r="G835" s="590"/>
      <c r="H835" s="590"/>
      <c r="I835" s="590"/>
      <c r="J835" s="590"/>
      <c r="K835" s="553"/>
      <c r="L835" s="554"/>
      <c r="M835" s="554"/>
      <c r="N835" s="555"/>
      <c r="O835" s="283"/>
      <c r="P835" s="283"/>
      <c r="Q835" s="283"/>
      <c r="R835" s="283"/>
      <c r="S835" s="283"/>
      <c r="T835" s="283"/>
      <c r="U835" s="283"/>
      <c r="V835" s="283"/>
      <c r="W835" s="283"/>
      <c r="X835" s="283"/>
      <c r="Y835" s="283"/>
      <c r="Z835" s="283"/>
      <c r="AA835" s="283"/>
      <c r="AB835" s="283"/>
      <c r="AC835" s="283"/>
      <c r="AD835" s="283"/>
      <c r="AE835" s="2"/>
      <c r="AF835" s="110"/>
      <c r="AH835" s="518">
        <f t="shared" si="102"/>
        <v>0</v>
      </c>
      <c r="AI835" s="518"/>
      <c r="AJ835" s="38"/>
      <c r="AK835" s="518">
        <f t="shared" si="104"/>
        <v>0</v>
      </c>
      <c r="AL835" s="518"/>
      <c r="CY835" s="23"/>
      <c r="CZ835" s="23"/>
    </row>
    <row r="836" spans="1:104" s="38" customFormat="1" ht="15" customHeight="1">
      <c r="A836" s="18"/>
      <c r="B836" s="51"/>
      <c r="C836" s="48" t="s">
        <v>5393</v>
      </c>
      <c r="D836" s="590" t="str">
        <f t="shared" si="101"/>
        <v/>
      </c>
      <c r="E836" s="590"/>
      <c r="F836" s="590"/>
      <c r="G836" s="590"/>
      <c r="H836" s="590"/>
      <c r="I836" s="590"/>
      <c r="J836" s="590"/>
      <c r="K836" s="553"/>
      <c r="L836" s="554"/>
      <c r="M836" s="554"/>
      <c r="N836" s="555"/>
      <c r="O836" s="283"/>
      <c r="P836" s="283"/>
      <c r="Q836" s="283"/>
      <c r="R836" s="283"/>
      <c r="S836" s="283"/>
      <c r="T836" s="283"/>
      <c r="U836" s="283"/>
      <c r="V836" s="283"/>
      <c r="W836" s="283"/>
      <c r="X836" s="283"/>
      <c r="Y836" s="283"/>
      <c r="Z836" s="283"/>
      <c r="AA836" s="283"/>
      <c r="AB836" s="283"/>
      <c r="AC836" s="283"/>
      <c r="AD836" s="283"/>
      <c r="AE836" s="2"/>
      <c r="AF836" s="169"/>
      <c r="AH836" s="518">
        <f t="shared" si="102"/>
        <v>0</v>
      </c>
      <c r="AI836" s="518"/>
      <c r="AK836" s="518">
        <f t="shared" si="104"/>
        <v>0</v>
      </c>
      <c r="AL836" s="518"/>
      <c r="CY836" s="23"/>
      <c r="CZ836" s="23"/>
    </row>
    <row r="837" spans="1:104" s="38" customFormat="1" ht="15" customHeight="1">
      <c r="A837" s="18"/>
      <c r="B837" s="51"/>
      <c r="C837" s="48" t="s">
        <v>5394</v>
      </c>
      <c r="D837" s="590" t="str">
        <f t="shared" si="101"/>
        <v/>
      </c>
      <c r="E837" s="590"/>
      <c r="F837" s="590"/>
      <c r="G837" s="590"/>
      <c r="H837" s="590"/>
      <c r="I837" s="590"/>
      <c r="J837" s="590"/>
      <c r="K837" s="553"/>
      <c r="L837" s="554"/>
      <c r="M837" s="554"/>
      <c r="N837" s="555"/>
      <c r="O837" s="283"/>
      <c r="P837" s="283"/>
      <c r="Q837" s="283"/>
      <c r="R837" s="283"/>
      <c r="S837" s="283"/>
      <c r="T837" s="283"/>
      <c r="U837" s="283"/>
      <c r="V837" s="283"/>
      <c r="W837" s="283"/>
      <c r="X837" s="283"/>
      <c r="Y837" s="283"/>
      <c r="Z837" s="283"/>
      <c r="AA837" s="283"/>
      <c r="AB837" s="283"/>
      <c r="AC837" s="283"/>
      <c r="AD837" s="283"/>
      <c r="AE837" s="2"/>
      <c r="AF837" s="169"/>
      <c r="AH837" s="518">
        <f t="shared" si="102"/>
        <v>0</v>
      </c>
      <c r="AI837" s="518"/>
      <c r="AK837" s="518">
        <f t="shared" si="104"/>
        <v>0</v>
      </c>
      <c r="AL837" s="518"/>
      <c r="CY837" s="23"/>
      <c r="CZ837" s="23"/>
    </row>
    <row r="838" spans="1:104" s="38" customFormat="1" ht="15" customHeight="1">
      <c r="A838" s="18"/>
      <c r="B838" s="51"/>
      <c r="C838" s="48" t="s">
        <v>5395</v>
      </c>
      <c r="D838" s="590" t="str">
        <f t="shared" si="101"/>
        <v/>
      </c>
      <c r="E838" s="590"/>
      <c r="F838" s="590"/>
      <c r="G838" s="590"/>
      <c r="H838" s="590"/>
      <c r="I838" s="590"/>
      <c r="J838" s="590"/>
      <c r="K838" s="553"/>
      <c r="L838" s="554"/>
      <c r="M838" s="554"/>
      <c r="N838" s="555"/>
      <c r="O838" s="283"/>
      <c r="P838" s="283"/>
      <c r="Q838" s="283"/>
      <c r="R838" s="283"/>
      <c r="S838" s="283"/>
      <c r="T838" s="283"/>
      <c r="U838" s="283"/>
      <c r="V838" s="283"/>
      <c r="W838" s="283"/>
      <c r="X838" s="283"/>
      <c r="Y838" s="283"/>
      <c r="Z838" s="283"/>
      <c r="AA838" s="283"/>
      <c r="AB838" s="283"/>
      <c r="AC838" s="283"/>
      <c r="AD838" s="283"/>
      <c r="AE838" s="2"/>
      <c r="AF838" s="169"/>
      <c r="AH838" s="518">
        <f t="shared" si="102"/>
        <v>0</v>
      </c>
      <c r="AI838" s="518"/>
      <c r="AK838" s="518">
        <f t="shared" si="104"/>
        <v>0</v>
      </c>
      <c r="AL838" s="518"/>
      <c r="CY838" s="23"/>
      <c r="CZ838" s="23"/>
    </row>
    <row r="839" spans="1:104" s="38" customFormat="1" ht="15" customHeight="1">
      <c r="A839" s="18"/>
      <c r="B839" s="51"/>
      <c r="C839" s="48" t="s">
        <v>5396</v>
      </c>
      <c r="D839" s="590" t="str">
        <f t="shared" si="101"/>
        <v/>
      </c>
      <c r="E839" s="590"/>
      <c r="F839" s="590"/>
      <c r="G839" s="590"/>
      <c r="H839" s="590"/>
      <c r="I839" s="590"/>
      <c r="J839" s="590"/>
      <c r="K839" s="553"/>
      <c r="L839" s="554"/>
      <c r="M839" s="554"/>
      <c r="N839" s="555"/>
      <c r="O839" s="283"/>
      <c r="P839" s="283"/>
      <c r="Q839" s="283"/>
      <c r="R839" s="283"/>
      <c r="S839" s="283"/>
      <c r="T839" s="283"/>
      <c r="U839" s="283"/>
      <c r="V839" s="283"/>
      <c r="W839" s="283"/>
      <c r="X839" s="283"/>
      <c r="Y839" s="283"/>
      <c r="Z839" s="283"/>
      <c r="AA839" s="283"/>
      <c r="AB839" s="283"/>
      <c r="AC839" s="283"/>
      <c r="AD839" s="283"/>
      <c r="AE839" s="2"/>
      <c r="AF839" s="169"/>
      <c r="AH839" s="518">
        <f t="shared" si="102"/>
        <v>0</v>
      </c>
      <c r="AI839" s="518"/>
      <c r="AK839" s="518">
        <f t="shared" si="104"/>
        <v>0</v>
      </c>
      <c r="AL839" s="518"/>
      <c r="CY839" s="23"/>
      <c r="CZ839" s="23"/>
    </row>
    <row r="840" spans="1:104" s="38" customFormat="1" ht="15" customHeight="1">
      <c r="A840" s="18"/>
      <c r="B840" s="51"/>
      <c r="C840" s="48" t="s">
        <v>5397</v>
      </c>
      <c r="D840" s="590" t="str">
        <f t="shared" si="101"/>
        <v/>
      </c>
      <c r="E840" s="590"/>
      <c r="F840" s="590"/>
      <c r="G840" s="590"/>
      <c r="H840" s="590"/>
      <c r="I840" s="590"/>
      <c r="J840" s="590"/>
      <c r="K840" s="553"/>
      <c r="L840" s="554"/>
      <c r="M840" s="554"/>
      <c r="N840" s="555"/>
      <c r="O840" s="283"/>
      <c r="P840" s="283"/>
      <c r="Q840" s="283"/>
      <c r="R840" s="283"/>
      <c r="S840" s="283"/>
      <c r="T840" s="283"/>
      <c r="U840" s="283"/>
      <c r="V840" s="283"/>
      <c r="W840" s="283"/>
      <c r="X840" s="283"/>
      <c r="Y840" s="283"/>
      <c r="Z840" s="283"/>
      <c r="AA840" s="283"/>
      <c r="AB840" s="283"/>
      <c r="AC840" s="283"/>
      <c r="AD840" s="283"/>
      <c r="AE840" s="2"/>
      <c r="AF840" s="169"/>
      <c r="AH840" s="518">
        <f t="shared" si="102"/>
        <v>0</v>
      </c>
      <c r="AI840" s="518"/>
      <c r="AK840" s="518">
        <f t="shared" si="104"/>
        <v>0</v>
      </c>
      <c r="AL840" s="518"/>
      <c r="CY840" s="23"/>
      <c r="CZ840" s="23"/>
    </row>
    <row r="841" spans="1:104" s="38" customFormat="1" ht="15" customHeight="1">
      <c r="A841" s="18"/>
      <c r="B841" s="51"/>
      <c r="C841" s="48" t="s">
        <v>5398</v>
      </c>
      <c r="D841" s="590" t="str">
        <f t="shared" ref="D841:D855" si="105">IF(D643="","",D643)</f>
        <v/>
      </c>
      <c r="E841" s="590"/>
      <c r="F841" s="590"/>
      <c r="G841" s="590"/>
      <c r="H841" s="590"/>
      <c r="I841" s="590"/>
      <c r="J841" s="590"/>
      <c r="K841" s="553"/>
      <c r="L841" s="554"/>
      <c r="M841" s="554"/>
      <c r="N841" s="555"/>
      <c r="O841" s="283"/>
      <c r="P841" s="283"/>
      <c r="Q841" s="283"/>
      <c r="R841" s="283"/>
      <c r="S841" s="283"/>
      <c r="T841" s="283"/>
      <c r="U841" s="283"/>
      <c r="V841" s="283"/>
      <c r="W841" s="283"/>
      <c r="X841" s="283"/>
      <c r="Y841" s="283"/>
      <c r="Z841" s="283"/>
      <c r="AA841" s="283"/>
      <c r="AB841" s="283"/>
      <c r="AC841" s="283"/>
      <c r="AD841" s="283"/>
      <c r="AE841" s="2"/>
      <c r="AF841" s="169"/>
      <c r="AH841" s="518">
        <f t="shared" ref="AH841:AH855" si="106">IF(OR(AND(D841="",COUNTBLANK(K841:AD841)+COUNTBLANK(I926:AD926)+COUNTBLANK(I1011:AD1011)=64),AND(D841&lt;&gt;"",K841&gt;1,COUNTBLANK(O841:AD841)+COUNTBLANK(I926:AD926)+COUNTBLANK(I1011:AD1011)=60),AND(D841&lt;&gt;"",K841=1,COUNTBLANK(O841:AD841)+COUNTBLANK(I926:AD926)+COUNTBLANK(I1011:AD1011)&lt;60)),0,1)</f>
        <v>0</v>
      </c>
      <c r="AI841" s="518"/>
      <c r="AK841" s="518">
        <f t="shared" si="104"/>
        <v>0</v>
      </c>
      <c r="AL841" s="518"/>
      <c r="CY841" s="23"/>
      <c r="CZ841" s="23"/>
    </row>
    <row r="842" spans="1:104" s="38" customFormat="1" ht="15" customHeight="1">
      <c r="A842" s="18"/>
      <c r="B842" s="51"/>
      <c r="C842" s="48" t="s">
        <v>5399</v>
      </c>
      <c r="D842" s="590" t="str">
        <f t="shared" si="105"/>
        <v/>
      </c>
      <c r="E842" s="590"/>
      <c r="F842" s="590"/>
      <c r="G842" s="590"/>
      <c r="H842" s="590"/>
      <c r="I842" s="590"/>
      <c r="J842" s="590"/>
      <c r="K842" s="553"/>
      <c r="L842" s="554"/>
      <c r="M842" s="554"/>
      <c r="N842" s="555"/>
      <c r="O842" s="283"/>
      <c r="P842" s="283"/>
      <c r="Q842" s="283"/>
      <c r="R842" s="283"/>
      <c r="S842" s="283"/>
      <c r="T842" s="283"/>
      <c r="U842" s="283"/>
      <c r="V842" s="283"/>
      <c r="W842" s="283"/>
      <c r="X842" s="283"/>
      <c r="Y842" s="283"/>
      <c r="Z842" s="283"/>
      <c r="AA842" s="283"/>
      <c r="AB842" s="283"/>
      <c r="AC842" s="283"/>
      <c r="AD842" s="283"/>
      <c r="AE842" s="2"/>
      <c r="AF842" s="169"/>
      <c r="AH842" s="518">
        <f t="shared" si="106"/>
        <v>0</v>
      </c>
      <c r="AI842" s="518"/>
      <c r="AK842" s="518">
        <f t="shared" ref="AK842:AK855" si="107">IF(K842&lt;=1,0,1)</f>
        <v>0</v>
      </c>
      <c r="AL842" s="518"/>
      <c r="CY842" s="23"/>
      <c r="CZ842" s="23"/>
    </row>
    <row r="843" spans="1:104" s="38" customFormat="1" ht="15" customHeight="1">
      <c r="A843" s="18"/>
      <c r="B843" s="51"/>
      <c r="C843" s="48" t="s">
        <v>5400</v>
      </c>
      <c r="D843" s="590" t="str">
        <f t="shared" si="105"/>
        <v/>
      </c>
      <c r="E843" s="590"/>
      <c r="F843" s="590"/>
      <c r="G843" s="590"/>
      <c r="H843" s="590"/>
      <c r="I843" s="590"/>
      <c r="J843" s="590"/>
      <c r="K843" s="553"/>
      <c r="L843" s="554"/>
      <c r="M843" s="554"/>
      <c r="N843" s="555"/>
      <c r="O843" s="283"/>
      <c r="P843" s="283"/>
      <c r="Q843" s="283"/>
      <c r="R843" s="283"/>
      <c r="S843" s="283"/>
      <c r="T843" s="283"/>
      <c r="U843" s="283"/>
      <c r="V843" s="283"/>
      <c r="W843" s="283"/>
      <c r="X843" s="283"/>
      <c r="Y843" s="283"/>
      <c r="Z843" s="283"/>
      <c r="AA843" s="283"/>
      <c r="AB843" s="283"/>
      <c r="AC843" s="283"/>
      <c r="AD843" s="283"/>
      <c r="AE843" s="2"/>
      <c r="AF843" s="169"/>
      <c r="AH843" s="518">
        <f t="shared" si="106"/>
        <v>0</v>
      </c>
      <c r="AI843" s="518"/>
      <c r="AK843" s="518">
        <f t="shared" si="107"/>
        <v>0</v>
      </c>
      <c r="AL843" s="518"/>
      <c r="CY843" s="23"/>
      <c r="CZ843" s="23"/>
    </row>
    <row r="844" spans="1:104" s="38" customFormat="1" ht="15" customHeight="1">
      <c r="A844" s="18"/>
      <c r="B844" s="51"/>
      <c r="C844" s="48" t="s">
        <v>5401</v>
      </c>
      <c r="D844" s="590" t="str">
        <f t="shared" si="105"/>
        <v/>
      </c>
      <c r="E844" s="590"/>
      <c r="F844" s="590"/>
      <c r="G844" s="590"/>
      <c r="H844" s="590"/>
      <c r="I844" s="590"/>
      <c r="J844" s="590"/>
      <c r="K844" s="553"/>
      <c r="L844" s="554"/>
      <c r="M844" s="554"/>
      <c r="N844" s="555"/>
      <c r="O844" s="283"/>
      <c r="P844" s="283"/>
      <c r="Q844" s="283"/>
      <c r="R844" s="283"/>
      <c r="S844" s="283"/>
      <c r="T844" s="283"/>
      <c r="U844" s="283"/>
      <c r="V844" s="283"/>
      <c r="W844" s="283"/>
      <c r="X844" s="283"/>
      <c r="Y844" s="283"/>
      <c r="Z844" s="283"/>
      <c r="AA844" s="283"/>
      <c r="AB844" s="283"/>
      <c r="AC844" s="283"/>
      <c r="AD844" s="283"/>
      <c r="AE844" s="2"/>
      <c r="AF844" s="169"/>
      <c r="AH844" s="518">
        <f t="shared" si="106"/>
        <v>0</v>
      </c>
      <c r="AI844" s="518"/>
      <c r="AK844" s="518">
        <f t="shared" si="107"/>
        <v>0</v>
      </c>
      <c r="AL844" s="518"/>
      <c r="CY844" s="23"/>
      <c r="CZ844" s="23"/>
    </row>
    <row r="845" spans="1:104" s="38" customFormat="1" ht="15" customHeight="1">
      <c r="A845" s="18"/>
      <c r="B845" s="51"/>
      <c r="C845" s="48" t="s">
        <v>5402</v>
      </c>
      <c r="D845" s="590" t="str">
        <f t="shared" si="105"/>
        <v/>
      </c>
      <c r="E845" s="590"/>
      <c r="F845" s="590"/>
      <c r="G845" s="590"/>
      <c r="H845" s="590"/>
      <c r="I845" s="590"/>
      <c r="J845" s="590"/>
      <c r="K845" s="553"/>
      <c r="L845" s="554"/>
      <c r="M845" s="554"/>
      <c r="N845" s="555"/>
      <c r="O845" s="283"/>
      <c r="P845" s="283"/>
      <c r="Q845" s="283"/>
      <c r="R845" s="283"/>
      <c r="S845" s="283"/>
      <c r="T845" s="283"/>
      <c r="U845" s="283"/>
      <c r="V845" s="283"/>
      <c r="W845" s="283"/>
      <c r="X845" s="283"/>
      <c r="Y845" s="283"/>
      <c r="Z845" s="283"/>
      <c r="AA845" s="283"/>
      <c r="AB845" s="283"/>
      <c r="AC845" s="283"/>
      <c r="AD845" s="283"/>
      <c r="AE845" s="2"/>
      <c r="AF845" s="169"/>
      <c r="AH845" s="518">
        <f t="shared" si="106"/>
        <v>0</v>
      </c>
      <c r="AI845" s="518"/>
      <c r="AK845" s="518">
        <f t="shared" si="107"/>
        <v>0</v>
      </c>
      <c r="AL845" s="518"/>
      <c r="CY845" s="23"/>
      <c r="CZ845" s="23"/>
    </row>
    <row r="846" spans="1:104" s="38" customFormat="1" ht="15" customHeight="1">
      <c r="A846" s="18"/>
      <c r="B846" s="51"/>
      <c r="C846" s="48" t="s">
        <v>5403</v>
      </c>
      <c r="D846" s="590" t="str">
        <f t="shared" si="105"/>
        <v/>
      </c>
      <c r="E846" s="590"/>
      <c r="F846" s="590"/>
      <c r="G846" s="590"/>
      <c r="H846" s="590"/>
      <c r="I846" s="590"/>
      <c r="J846" s="590"/>
      <c r="K846" s="553"/>
      <c r="L846" s="554"/>
      <c r="M846" s="554"/>
      <c r="N846" s="555"/>
      <c r="O846" s="283"/>
      <c r="P846" s="283"/>
      <c r="Q846" s="283"/>
      <c r="R846" s="283"/>
      <c r="S846" s="283"/>
      <c r="T846" s="283"/>
      <c r="U846" s="283"/>
      <c r="V846" s="283"/>
      <c r="W846" s="283"/>
      <c r="X846" s="283"/>
      <c r="Y846" s="283"/>
      <c r="Z846" s="283"/>
      <c r="AA846" s="283"/>
      <c r="AB846" s="283"/>
      <c r="AC846" s="283"/>
      <c r="AD846" s="283"/>
      <c r="AE846" s="2"/>
      <c r="AF846" s="169"/>
      <c r="AH846" s="518">
        <f t="shared" si="106"/>
        <v>0</v>
      </c>
      <c r="AI846" s="518"/>
      <c r="AK846" s="518">
        <f t="shared" si="107"/>
        <v>0</v>
      </c>
      <c r="AL846" s="518"/>
      <c r="CY846" s="23"/>
      <c r="CZ846" s="23"/>
    </row>
    <row r="847" spans="1:104" s="38" customFormat="1" ht="15" customHeight="1">
      <c r="A847" s="18"/>
      <c r="B847" s="51"/>
      <c r="C847" s="48" t="s">
        <v>5404</v>
      </c>
      <c r="D847" s="590" t="str">
        <f t="shared" si="105"/>
        <v/>
      </c>
      <c r="E847" s="590"/>
      <c r="F847" s="590"/>
      <c r="G847" s="590"/>
      <c r="H847" s="590"/>
      <c r="I847" s="590"/>
      <c r="J847" s="590"/>
      <c r="K847" s="553"/>
      <c r="L847" s="554"/>
      <c r="M847" s="554"/>
      <c r="N847" s="555"/>
      <c r="O847" s="283"/>
      <c r="P847" s="283"/>
      <c r="Q847" s="283"/>
      <c r="R847" s="283"/>
      <c r="S847" s="283"/>
      <c r="T847" s="283"/>
      <c r="U847" s="283"/>
      <c r="V847" s="283"/>
      <c r="W847" s="283"/>
      <c r="X847" s="283"/>
      <c r="Y847" s="283"/>
      <c r="Z847" s="283"/>
      <c r="AA847" s="283"/>
      <c r="AB847" s="283"/>
      <c r="AC847" s="283"/>
      <c r="AD847" s="283"/>
      <c r="AE847" s="2"/>
      <c r="AF847" s="169"/>
      <c r="AH847" s="518">
        <f t="shared" si="106"/>
        <v>0</v>
      </c>
      <c r="AI847" s="518"/>
      <c r="AK847" s="518">
        <f t="shared" si="107"/>
        <v>0</v>
      </c>
      <c r="AL847" s="518"/>
      <c r="CY847" s="23"/>
      <c r="CZ847" s="23"/>
    </row>
    <row r="848" spans="1:104" s="38" customFormat="1" ht="15" customHeight="1">
      <c r="A848" s="18"/>
      <c r="B848" s="51"/>
      <c r="C848" s="48" t="s">
        <v>5405</v>
      </c>
      <c r="D848" s="590" t="str">
        <f t="shared" si="105"/>
        <v/>
      </c>
      <c r="E848" s="590"/>
      <c r="F848" s="590"/>
      <c r="G848" s="590"/>
      <c r="H848" s="590"/>
      <c r="I848" s="590"/>
      <c r="J848" s="590"/>
      <c r="K848" s="553"/>
      <c r="L848" s="554"/>
      <c r="M848" s="554"/>
      <c r="N848" s="555"/>
      <c r="O848" s="283"/>
      <c r="P848" s="283"/>
      <c r="Q848" s="283"/>
      <c r="R848" s="283"/>
      <c r="S848" s="283"/>
      <c r="T848" s="283"/>
      <c r="U848" s="283"/>
      <c r="V848" s="283"/>
      <c r="W848" s="283"/>
      <c r="X848" s="283"/>
      <c r="Y848" s="283"/>
      <c r="Z848" s="283"/>
      <c r="AA848" s="283"/>
      <c r="AB848" s="283"/>
      <c r="AC848" s="283"/>
      <c r="AD848" s="283"/>
      <c r="AE848" s="2"/>
      <c r="AF848" s="169"/>
      <c r="AH848" s="518">
        <f t="shared" si="106"/>
        <v>0</v>
      </c>
      <c r="AI848" s="518"/>
      <c r="AK848" s="518">
        <f t="shared" si="107"/>
        <v>0</v>
      </c>
      <c r="AL848" s="518"/>
      <c r="CY848" s="23"/>
      <c r="CZ848" s="23"/>
    </row>
    <row r="849" spans="1:104" s="38" customFormat="1" ht="15" customHeight="1">
      <c r="A849" s="18"/>
      <c r="B849" s="51"/>
      <c r="C849" s="48" t="s">
        <v>5406</v>
      </c>
      <c r="D849" s="590" t="str">
        <f t="shared" si="105"/>
        <v/>
      </c>
      <c r="E849" s="590"/>
      <c r="F849" s="590"/>
      <c r="G849" s="590"/>
      <c r="H849" s="590"/>
      <c r="I849" s="590"/>
      <c r="J849" s="590"/>
      <c r="K849" s="553"/>
      <c r="L849" s="554"/>
      <c r="M849" s="554"/>
      <c r="N849" s="555"/>
      <c r="O849" s="283"/>
      <c r="P849" s="283"/>
      <c r="Q849" s="283"/>
      <c r="R849" s="283"/>
      <c r="S849" s="283"/>
      <c r="T849" s="283"/>
      <c r="U849" s="283"/>
      <c r="V849" s="283"/>
      <c r="W849" s="283"/>
      <c r="X849" s="283"/>
      <c r="Y849" s="283"/>
      <c r="Z849" s="283"/>
      <c r="AA849" s="283"/>
      <c r="AB849" s="283"/>
      <c r="AC849" s="283"/>
      <c r="AD849" s="283"/>
      <c r="AE849" s="2"/>
      <c r="AF849" s="169"/>
      <c r="AH849" s="518">
        <f t="shared" si="106"/>
        <v>0</v>
      </c>
      <c r="AI849" s="518"/>
      <c r="AK849" s="518">
        <f t="shared" si="107"/>
        <v>0</v>
      </c>
      <c r="AL849" s="518"/>
      <c r="CY849" s="23"/>
      <c r="CZ849" s="23"/>
    </row>
    <row r="850" spans="1:104" s="38" customFormat="1" ht="15" customHeight="1">
      <c r="A850" s="18"/>
      <c r="B850" s="51"/>
      <c r="C850" s="48" t="s">
        <v>5407</v>
      </c>
      <c r="D850" s="590" t="str">
        <f t="shared" si="105"/>
        <v/>
      </c>
      <c r="E850" s="590"/>
      <c r="F850" s="590"/>
      <c r="G850" s="590"/>
      <c r="H850" s="590"/>
      <c r="I850" s="590"/>
      <c r="J850" s="590"/>
      <c r="K850" s="553"/>
      <c r="L850" s="554"/>
      <c r="M850" s="554"/>
      <c r="N850" s="555"/>
      <c r="O850" s="283"/>
      <c r="P850" s="283"/>
      <c r="Q850" s="283"/>
      <c r="R850" s="283"/>
      <c r="S850" s="283"/>
      <c r="T850" s="283"/>
      <c r="U850" s="283"/>
      <c r="V850" s="283"/>
      <c r="W850" s="283"/>
      <c r="X850" s="283"/>
      <c r="Y850" s="283"/>
      <c r="Z850" s="283"/>
      <c r="AA850" s="283"/>
      <c r="AB850" s="283"/>
      <c r="AC850" s="283"/>
      <c r="AD850" s="283"/>
      <c r="AE850" s="2"/>
      <c r="AF850" s="169"/>
      <c r="AH850" s="518">
        <f t="shared" si="106"/>
        <v>0</v>
      </c>
      <c r="AI850" s="518"/>
      <c r="AK850" s="518">
        <f t="shared" si="107"/>
        <v>0</v>
      </c>
      <c r="AL850" s="518"/>
      <c r="CY850" s="23"/>
      <c r="CZ850" s="23"/>
    </row>
    <row r="851" spans="1:104" s="38" customFormat="1" ht="15" customHeight="1">
      <c r="A851" s="18"/>
      <c r="B851" s="51"/>
      <c r="C851" s="48" t="s">
        <v>5408</v>
      </c>
      <c r="D851" s="590" t="str">
        <f t="shared" si="105"/>
        <v/>
      </c>
      <c r="E851" s="590"/>
      <c r="F851" s="590"/>
      <c r="G851" s="590"/>
      <c r="H851" s="590"/>
      <c r="I851" s="590"/>
      <c r="J851" s="590"/>
      <c r="K851" s="553"/>
      <c r="L851" s="554"/>
      <c r="M851" s="554"/>
      <c r="N851" s="555"/>
      <c r="O851" s="283"/>
      <c r="P851" s="283"/>
      <c r="Q851" s="283"/>
      <c r="R851" s="283"/>
      <c r="S851" s="283"/>
      <c r="T851" s="283"/>
      <c r="U851" s="283"/>
      <c r="V851" s="283"/>
      <c r="W851" s="283"/>
      <c r="X851" s="283"/>
      <c r="Y851" s="283"/>
      <c r="Z851" s="283"/>
      <c r="AA851" s="283"/>
      <c r="AB851" s="283"/>
      <c r="AC851" s="283"/>
      <c r="AD851" s="283"/>
      <c r="AE851" s="2"/>
      <c r="AF851" s="169"/>
      <c r="AH851" s="518">
        <f t="shared" si="106"/>
        <v>0</v>
      </c>
      <c r="AI851" s="518"/>
      <c r="AK851" s="518">
        <f t="shared" si="107"/>
        <v>0</v>
      </c>
      <c r="AL851" s="518"/>
      <c r="CY851" s="23"/>
      <c r="CZ851" s="23"/>
    </row>
    <row r="852" spans="1:104" s="38" customFormat="1" ht="15" customHeight="1">
      <c r="A852" s="18"/>
      <c r="B852" s="51"/>
      <c r="C852" s="48" t="s">
        <v>5409</v>
      </c>
      <c r="D852" s="590" t="str">
        <f t="shared" si="105"/>
        <v/>
      </c>
      <c r="E852" s="590"/>
      <c r="F852" s="590"/>
      <c r="G852" s="590"/>
      <c r="H852" s="590"/>
      <c r="I852" s="590"/>
      <c r="J852" s="590"/>
      <c r="K852" s="553"/>
      <c r="L852" s="554"/>
      <c r="M852" s="554"/>
      <c r="N852" s="555"/>
      <c r="O852" s="283"/>
      <c r="P852" s="283"/>
      <c r="Q852" s="283"/>
      <c r="R852" s="283"/>
      <c r="S852" s="283"/>
      <c r="T852" s="283"/>
      <c r="U852" s="283"/>
      <c r="V852" s="283"/>
      <c r="W852" s="283"/>
      <c r="X852" s="283"/>
      <c r="Y852" s="283"/>
      <c r="Z852" s="283"/>
      <c r="AA852" s="283"/>
      <c r="AB852" s="283"/>
      <c r="AC852" s="283"/>
      <c r="AD852" s="283"/>
      <c r="AE852" s="2"/>
      <c r="AF852" s="169"/>
      <c r="AH852" s="518">
        <f t="shared" si="106"/>
        <v>0</v>
      </c>
      <c r="AI852" s="518"/>
      <c r="AK852" s="518">
        <f t="shared" si="107"/>
        <v>0</v>
      </c>
      <c r="AL852" s="518"/>
      <c r="CY852" s="23"/>
      <c r="CZ852" s="23"/>
    </row>
    <row r="853" spans="1:104" s="38" customFormat="1" ht="15" customHeight="1">
      <c r="A853" s="18"/>
      <c r="B853" s="51"/>
      <c r="C853" s="48" t="s">
        <v>5410</v>
      </c>
      <c r="D853" s="590" t="str">
        <f t="shared" si="105"/>
        <v/>
      </c>
      <c r="E853" s="590"/>
      <c r="F853" s="590"/>
      <c r="G853" s="590"/>
      <c r="H853" s="590"/>
      <c r="I853" s="590"/>
      <c r="J853" s="590"/>
      <c r="K853" s="553"/>
      <c r="L853" s="554"/>
      <c r="M853" s="554"/>
      <c r="N853" s="555"/>
      <c r="O853" s="283"/>
      <c r="P853" s="283"/>
      <c r="Q853" s="283"/>
      <c r="R853" s="283"/>
      <c r="S853" s="283"/>
      <c r="T853" s="283"/>
      <c r="U853" s="283"/>
      <c r="V853" s="283"/>
      <c r="W853" s="283"/>
      <c r="X853" s="283"/>
      <c r="Y853" s="283"/>
      <c r="Z853" s="283"/>
      <c r="AA853" s="283"/>
      <c r="AB853" s="283"/>
      <c r="AC853" s="283"/>
      <c r="AD853" s="283"/>
      <c r="AE853" s="2"/>
      <c r="AF853" s="169"/>
      <c r="AH853" s="518">
        <f t="shared" si="106"/>
        <v>0</v>
      </c>
      <c r="AI853" s="518"/>
      <c r="AK853" s="518">
        <f t="shared" si="107"/>
        <v>0</v>
      </c>
      <c r="AL853" s="518"/>
      <c r="CY853" s="23"/>
      <c r="CZ853" s="23"/>
    </row>
    <row r="854" spans="1:104" s="38" customFormat="1" ht="15" customHeight="1">
      <c r="A854" s="18"/>
      <c r="B854" s="51"/>
      <c r="C854" s="48" t="s">
        <v>5411</v>
      </c>
      <c r="D854" s="590" t="str">
        <f t="shared" si="105"/>
        <v/>
      </c>
      <c r="E854" s="590"/>
      <c r="F854" s="590"/>
      <c r="G854" s="590"/>
      <c r="H854" s="590"/>
      <c r="I854" s="590"/>
      <c r="J854" s="590"/>
      <c r="K854" s="553"/>
      <c r="L854" s="554"/>
      <c r="M854" s="554"/>
      <c r="N854" s="555"/>
      <c r="O854" s="283"/>
      <c r="P854" s="283"/>
      <c r="Q854" s="283"/>
      <c r="R854" s="283"/>
      <c r="S854" s="283"/>
      <c r="T854" s="283"/>
      <c r="U854" s="283"/>
      <c r="V854" s="283"/>
      <c r="W854" s="283"/>
      <c r="X854" s="283"/>
      <c r="Y854" s="283"/>
      <c r="Z854" s="283"/>
      <c r="AA854" s="283"/>
      <c r="AB854" s="283"/>
      <c r="AC854" s="283"/>
      <c r="AD854" s="283"/>
      <c r="AE854" s="2"/>
      <c r="AF854" s="169"/>
      <c r="AH854" s="518">
        <f t="shared" si="106"/>
        <v>0</v>
      </c>
      <c r="AI854" s="518"/>
      <c r="AK854" s="518">
        <f t="shared" si="107"/>
        <v>0</v>
      </c>
      <c r="AL854" s="518"/>
      <c r="CY854" s="23"/>
      <c r="CZ854" s="23"/>
    </row>
    <row r="855" spans="1:104" s="38" customFormat="1" ht="15" customHeight="1">
      <c r="A855" s="18"/>
      <c r="B855" s="51"/>
      <c r="C855" s="48" t="s">
        <v>5412</v>
      </c>
      <c r="D855" s="590" t="str">
        <f t="shared" si="105"/>
        <v/>
      </c>
      <c r="E855" s="590"/>
      <c r="F855" s="590"/>
      <c r="G855" s="590"/>
      <c r="H855" s="590"/>
      <c r="I855" s="590"/>
      <c r="J855" s="590"/>
      <c r="K855" s="553"/>
      <c r="L855" s="554"/>
      <c r="M855" s="554"/>
      <c r="N855" s="555"/>
      <c r="O855" s="283"/>
      <c r="P855" s="283"/>
      <c r="Q855" s="283"/>
      <c r="R855" s="283"/>
      <c r="S855" s="283"/>
      <c r="T855" s="283"/>
      <c r="U855" s="283"/>
      <c r="V855" s="283"/>
      <c r="W855" s="283"/>
      <c r="X855" s="283"/>
      <c r="Y855" s="283"/>
      <c r="Z855" s="283"/>
      <c r="AA855" s="283"/>
      <c r="AB855" s="283"/>
      <c r="AC855" s="283"/>
      <c r="AD855" s="283"/>
      <c r="AE855" s="2"/>
      <c r="AF855" s="169"/>
      <c r="AH855" s="518">
        <f t="shared" si="106"/>
        <v>0</v>
      </c>
      <c r="AI855" s="518"/>
      <c r="AK855" s="518">
        <f t="shared" si="107"/>
        <v>0</v>
      </c>
      <c r="AL855" s="518"/>
      <c r="CY855" s="23"/>
      <c r="CZ855" s="23"/>
    </row>
    <row r="856" spans="1:104" s="3" customFormat="1" ht="15" customHeight="1">
      <c r="A856" s="18"/>
      <c r="AE856" s="2"/>
      <c r="AF856" s="110"/>
      <c r="AH856" s="571">
        <f>SUM(AH776:AI855)</f>
        <v>0</v>
      </c>
      <c r="AI856" s="571"/>
    </row>
    <row r="857" spans="1:104" s="38" customFormat="1" ht="15" customHeight="1">
      <c r="A857" s="18"/>
      <c r="B857" s="3"/>
      <c r="C857" s="22"/>
      <c r="D857" s="22"/>
      <c r="E857" s="22"/>
      <c r="F857" s="22"/>
      <c r="G857" s="22"/>
      <c r="H857" s="22"/>
      <c r="Z857" s="22"/>
      <c r="AA857" s="634" t="s">
        <v>5174</v>
      </c>
      <c r="AB857" s="634"/>
      <c r="AC857" s="634"/>
      <c r="AD857" s="634"/>
      <c r="AE857" s="2"/>
      <c r="AF857" s="169"/>
    </row>
    <row r="858" spans="1:104" s="38" customFormat="1" ht="24" customHeight="1">
      <c r="A858" s="18"/>
      <c r="B858" s="22"/>
      <c r="C858" s="611" t="s">
        <v>5364</v>
      </c>
      <c r="D858" s="611"/>
      <c r="E858" s="611"/>
      <c r="F858" s="611"/>
      <c r="G858" s="611"/>
      <c r="H858" s="611"/>
      <c r="I858" s="611" t="s">
        <v>5127</v>
      </c>
      <c r="J858" s="611"/>
      <c r="K858" s="611"/>
      <c r="L858" s="611"/>
      <c r="M858" s="611"/>
      <c r="N858" s="611"/>
      <c r="O858" s="611"/>
      <c r="P858" s="611"/>
      <c r="Q858" s="611"/>
      <c r="R858" s="611"/>
      <c r="S858" s="611"/>
      <c r="T858" s="611"/>
      <c r="U858" s="611"/>
      <c r="V858" s="611"/>
      <c r="W858" s="611"/>
      <c r="X858" s="611"/>
      <c r="Y858" s="611"/>
      <c r="Z858" s="611"/>
      <c r="AA858" s="611"/>
      <c r="AB858" s="611"/>
      <c r="AC858" s="611"/>
      <c r="AD858" s="611"/>
      <c r="AE858" s="2"/>
      <c r="AF858" s="169"/>
    </row>
    <row r="859" spans="1:104" s="38" customFormat="1" ht="15" customHeight="1">
      <c r="A859" s="18"/>
      <c r="B859" s="22"/>
      <c r="C859" s="611"/>
      <c r="D859" s="611"/>
      <c r="E859" s="611"/>
      <c r="F859" s="611"/>
      <c r="G859" s="611"/>
      <c r="H859" s="611"/>
      <c r="I859" s="649" t="s">
        <v>4992</v>
      </c>
      <c r="J859" s="650"/>
      <c r="K859" s="650"/>
      <c r="L859" s="650"/>
      <c r="M859" s="651"/>
      <c r="N859" s="659" t="s">
        <v>4994</v>
      </c>
      <c r="O859" s="659"/>
      <c r="P859" s="659"/>
      <c r="Q859" s="659"/>
      <c r="R859" s="659"/>
      <c r="S859" s="659"/>
      <c r="T859" s="660" t="s">
        <v>4996</v>
      </c>
      <c r="U859" s="660" t="s">
        <v>4998</v>
      </c>
      <c r="V859" s="663" t="s">
        <v>5000</v>
      </c>
      <c r="W859" s="664"/>
      <c r="X859" s="664"/>
      <c r="Y859" s="665"/>
      <c r="Z859" s="660" t="s">
        <v>5002</v>
      </c>
      <c r="AA859" s="660" t="s">
        <v>5004</v>
      </c>
      <c r="AB859" s="660" t="s">
        <v>5006</v>
      </c>
      <c r="AC859" s="660" t="s">
        <v>5008</v>
      </c>
      <c r="AD859" s="659" t="s">
        <v>5009</v>
      </c>
      <c r="AE859" s="2"/>
      <c r="AF859" s="169"/>
    </row>
    <row r="860" spans="1:104" s="38" customFormat="1" ht="24" customHeight="1">
      <c r="A860" s="18"/>
      <c r="B860" s="22"/>
      <c r="C860" s="611"/>
      <c r="D860" s="611"/>
      <c r="E860" s="611"/>
      <c r="F860" s="611"/>
      <c r="G860" s="611"/>
      <c r="H860" s="611"/>
      <c r="I860" s="183" t="s">
        <v>5144</v>
      </c>
      <c r="J860" s="183" t="s">
        <v>5145</v>
      </c>
      <c r="K860" s="183" t="s">
        <v>5146</v>
      </c>
      <c r="L860" s="183" t="s">
        <v>5147</v>
      </c>
      <c r="M860" s="183" t="s">
        <v>5148</v>
      </c>
      <c r="N860" s="183" t="s">
        <v>5149</v>
      </c>
      <c r="O860" s="183" t="s">
        <v>5150</v>
      </c>
      <c r="P860" s="183" t="s">
        <v>5151</v>
      </c>
      <c r="Q860" s="183" t="s">
        <v>5152</v>
      </c>
      <c r="R860" s="183" t="s">
        <v>5153</v>
      </c>
      <c r="S860" s="183" t="s">
        <v>5154</v>
      </c>
      <c r="T860" s="661"/>
      <c r="U860" s="661"/>
      <c r="V860" s="183" t="s">
        <v>5155</v>
      </c>
      <c r="W860" s="183" t="s">
        <v>5156</v>
      </c>
      <c r="X860" s="183" t="s">
        <v>5157</v>
      </c>
      <c r="Y860" s="183" t="s">
        <v>5158</v>
      </c>
      <c r="Z860" s="661"/>
      <c r="AA860" s="661"/>
      <c r="AB860" s="661"/>
      <c r="AC860" s="661"/>
      <c r="AD860" s="659"/>
      <c r="AE860" s="2"/>
      <c r="AF860" s="169"/>
    </row>
    <row r="861" spans="1:104" s="38" customFormat="1" ht="15" customHeight="1">
      <c r="A861" s="18"/>
      <c r="B861" s="3"/>
      <c r="C861" s="47" t="s">
        <v>4992</v>
      </c>
      <c r="D861" s="580" t="str">
        <f>IF(D578="","",D578)</f>
        <v/>
      </c>
      <c r="E861" s="580"/>
      <c r="F861" s="580"/>
      <c r="G861" s="580"/>
      <c r="H861" s="580"/>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
      <c r="AF861" s="169"/>
    </row>
    <row r="862" spans="1:104" s="38" customFormat="1" ht="15" customHeight="1">
      <c r="A862" s="18"/>
      <c r="B862" s="3"/>
      <c r="C862" s="48" t="s">
        <v>4994</v>
      </c>
      <c r="D862" s="580" t="str">
        <f t="shared" ref="D862:D925" si="108">IF(D579="","",D579)</f>
        <v/>
      </c>
      <c r="E862" s="580"/>
      <c r="F862" s="580"/>
      <c r="G862" s="580"/>
      <c r="H862" s="580"/>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
      <c r="AF862" s="169"/>
    </row>
    <row r="863" spans="1:104" s="38" customFormat="1" ht="15" customHeight="1">
      <c r="A863" s="18"/>
      <c r="B863" s="3"/>
      <c r="C863" s="48" t="s">
        <v>4996</v>
      </c>
      <c r="D863" s="580" t="str">
        <f t="shared" si="108"/>
        <v/>
      </c>
      <c r="E863" s="580"/>
      <c r="F863" s="580"/>
      <c r="G863" s="580"/>
      <c r="H863" s="580"/>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
      <c r="AF863" s="169"/>
    </row>
    <row r="864" spans="1:104" s="38" customFormat="1" ht="15" customHeight="1">
      <c r="A864" s="18"/>
      <c r="B864" s="3"/>
      <c r="C864" s="48" t="s">
        <v>4998</v>
      </c>
      <c r="D864" s="580" t="str">
        <f t="shared" si="108"/>
        <v/>
      </c>
      <c r="E864" s="580"/>
      <c r="F864" s="580"/>
      <c r="G864" s="580"/>
      <c r="H864" s="580"/>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
      <c r="AF864" s="169"/>
    </row>
    <row r="865" spans="1:32" s="38" customFormat="1" ht="15" customHeight="1">
      <c r="A865" s="18"/>
      <c r="B865" s="3"/>
      <c r="C865" s="48" t="s">
        <v>5000</v>
      </c>
      <c r="D865" s="580" t="str">
        <f t="shared" si="108"/>
        <v/>
      </c>
      <c r="E865" s="580"/>
      <c r="F865" s="580"/>
      <c r="G865" s="580"/>
      <c r="H865" s="580"/>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
      <c r="AF865" s="169"/>
    </row>
    <row r="866" spans="1:32" s="38" customFormat="1" ht="15" customHeight="1">
      <c r="A866" s="18"/>
      <c r="B866" s="3"/>
      <c r="C866" s="48" t="s">
        <v>5002</v>
      </c>
      <c r="D866" s="580" t="str">
        <f t="shared" si="108"/>
        <v/>
      </c>
      <c r="E866" s="580"/>
      <c r="F866" s="580"/>
      <c r="G866" s="580"/>
      <c r="H866" s="580"/>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
      <c r="AF866" s="169"/>
    </row>
    <row r="867" spans="1:32" s="38" customFormat="1" ht="15" customHeight="1">
      <c r="A867" s="18"/>
      <c r="B867" s="3"/>
      <c r="C867" s="48" t="s">
        <v>5004</v>
      </c>
      <c r="D867" s="580" t="str">
        <f t="shared" si="108"/>
        <v/>
      </c>
      <c r="E867" s="580"/>
      <c r="F867" s="580"/>
      <c r="G867" s="580"/>
      <c r="H867" s="580"/>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
      <c r="AF867" s="169"/>
    </row>
    <row r="868" spans="1:32" s="38" customFormat="1" ht="15" customHeight="1">
      <c r="A868" s="18"/>
      <c r="B868" s="3"/>
      <c r="C868" s="48" t="s">
        <v>5006</v>
      </c>
      <c r="D868" s="580" t="str">
        <f t="shared" si="108"/>
        <v/>
      </c>
      <c r="E868" s="580"/>
      <c r="F868" s="580"/>
      <c r="G868" s="580"/>
      <c r="H868" s="580"/>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
      <c r="AF868" s="169"/>
    </row>
    <row r="869" spans="1:32" s="38" customFormat="1" ht="15" customHeight="1">
      <c r="A869" s="18"/>
      <c r="B869" s="3"/>
      <c r="C869" s="48" t="s">
        <v>5008</v>
      </c>
      <c r="D869" s="580" t="str">
        <f t="shared" si="108"/>
        <v/>
      </c>
      <c r="E869" s="580"/>
      <c r="F869" s="580"/>
      <c r="G869" s="580"/>
      <c r="H869" s="580"/>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
      <c r="AF869" s="169"/>
    </row>
    <row r="870" spans="1:32" s="38" customFormat="1" ht="15" customHeight="1">
      <c r="A870" s="18"/>
      <c r="B870" s="3"/>
      <c r="C870" s="48" t="s">
        <v>5009</v>
      </c>
      <c r="D870" s="580" t="str">
        <f t="shared" si="108"/>
        <v/>
      </c>
      <c r="E870" s="580"/>
      <c r="F870" s="580"/>
      <c r="G870" s="580"/>
      <c r="H870" s="580"/>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
      <c r="AF870" s="169"/>
    </row>
    <row r="871" spans="1:32" s="38" customFormat="1" ht="15" customHeight="1">
      <c r="A871" s="18"/>
      <c r="B871" s="3"/>
      <c r="C871" s="48" t="s">
        <v>5011</v>
      </c>
      <c r="D871" s="580" t="str">
        <f t="shared" si="108"/>
        <v/>
      </c>
      <c r="E871" s="580"/>
      <c r="F871" s="580"/>
      <c r="G871" s="580"/>
      <c r="H871" s="580"/>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
      <c r="AF871" s="169"/>
    </row>
    <row r="872" spans="1:32" s="38" customFormat="1" ht="15" customHeight="1">
      <c r="A872" s="18"/>
      <c r="B872" s="3"/>
      <c r="C872" s="48" t="s">
        <v>5012</v>
      </c>
      <c r="D872" s="580" t="str">
        <f t="shared" si="108"/>
        <v/>
      </c>
      <c r="E872" s="580"/>
      <c r="F872" s="580"/>
      <c r="G872" s="580"/>
      <c r="H872" s="580"/>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
      <c r="AF872" s="169"/>
    </row>
    <row r="873" spans="1:32" s="38" customFormat="1" ht="15" customHeight="1">
      <c r="A873" s="18"/>
      <c r="B873" s="3"/>
      <c r="C873" s="48" t="s">
        <v>5013</v>
      </c>
      <c r="D873" s="580" t="str">
        <f t="shared" si="108"/>
        <v/>
      </c>
      <c r="E873" s="580"/>
      <c r="F873" s="580"/>
      <c r="G873" s="580"/>
      <c r="H873" s="580"/>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
      <c r="AF873" s="169"/>
    </row>
    <row r="874" spans="1:32" s="38" customFormat="1" ht="15" customHeight="1">
      <c r="A874" s="18"/>
      <c r="B874" s="3"/>
      <c r="C874" s="48" t="s">
        <v>5014</v>
      </c>
      <c r="D874" s="580" t="str">
        <f t="shared" si="108"/>
        <v/>
      </c>
      <c r="E874" s="580"/>
      <c r="F874" s="580"/>
      <c r="G874" s="580"/>
      <c r="H874" s="580"/>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
      <c r="AF874" s="169"/>
    </row>
    <row r="875" spans="1:32" s="38" customFormat="1" ht="15" customHeight="1">
      <c r="A875" s="18"/>
      <c r="B875" s="3"/>
      <c r="C875" s="48" t="s">
        <v>5015</v>
      </c>
      <c r="D875" s="580" t="str">
        <f t="shared" si="108"/>
        <v/>
      </c>
      <c r="E875" s="580"/>
      <c r="F875" s="580"/>
      <c r="G875" s="580"/>
      <c r="H875" s="580"/>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
      <c r="AF875" s="169"/>
    </row>
    <row r="876" spans="1:32" s="38" customFormat="1" ht="15" customHeight="1">
      <c r="A876" s="18"/>
      <c r="B876" s="3"/>
      <c r="C876" s="48" t="s">
        <v>5016</v>
      </c>
      <c r="D876" s="580" t="str">
        <f t="shared" si="108"/>
        <v/>
      </c>
      <c r="E876" s="580"/>
      <c r="F876" s="580"/>
      <c r="G876" s="580"/>
      <c r="H876" s="580"/>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
      <c r="AF876" s="169"/>
    </row>
    <row r="877" spans="1:32" s="38" customFormat="1" ht="15" customHeight="1">
      <c r="A877" s="18"/>
      <c r="B877" s="3"/>
      <c r="C877" s="48" t="s">
        <v>5017</v>
      </c>
      <c r="D877" s="580" t="str">
        <f t="shared" si="108"/>
        <v/>
      </c>
      <c r="E877" s="580"/>
      <c r="F877" s="580"/>
      <c r="G877" s="580"/>
      <c r="H877" s="580"/>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
      <c r="AF877" s="169"/>
    </row>
    <row r="878" spans="1:32" s="38" customFormat="1" ht="15" customHeight="1">
      <c r="A878" s="18"/>
      <c r="B878" s="3"/>
      <c r="C878" s="48" t="s">
        <v>5018</v>
      </c>
      <c r="D878" s="580" t="str">
        <f t="shared" si="108"/>
        <v/>
      </c>
      <c r="E878" s="580"/>
      <c r="F878" s="580"/>
      <c r="G878" s="580"/>
      <c r="H878" s="580"/>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
      <c r="AF878" s="169"/>
    </row>
    <row r="879" spans="1:32" s="38" customFormat="1" ht="15" customHeight="1">
      <c r="A879" s="18"/>
      <c r="B879" s="3"/>
      <c r="C879" s="48" t="s">
        <v>5019</v>
      </c>
      <c r="D879" s="580" t="str">
        <f t="shared" si="108"/>
        <v/>
      </c>
      <c r="E879" s="580"/>
      <c r="F879" s="580"/>
      <c r="G879" s="580"/>
      <c r="H879" s="580"/>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
      <c r="AF879" s="169"/>
    </row>
    <row r="880" spans="1:32" s="38" customFormat="1" ht="15" customHeight="1">
      <c r="A880" s="18"/>
      <c r="B880" s="3"/>
      <c r="C880" s="48" t="s">
        <v>5020</v>
      </c>
      <c r="D880" s="580" t="str">
        <f t="shared" si="108"/>
        <v/>
      </c>
      <c r="E880" s="580"/>
      <c r="F880" s="580"/>
      <c r="G880" s="580"/>
      <c r="H880" s="580"/>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
      <c r="AF880" s="169"/>
    </row>
    <row r="881" spans="1:32" s="38" customFormat="1" ht="15" customHeight="1">
      <c r="A881" s="18"/>
      <c r="B881" s="3"/>
      <c r="C881" s="48" t="s">
        <v>5021</v>
      </c>
      <c r="D881" s="580" t="str">
        <f t="shared" si="108"/>
        <v/>
      </c>
      <c r="E881" s="580"/>
      <c r="F881" s="580"/>
      <c r="G881" s="580"/>
      <c r="H881" s="580"/>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
      <c r="AF881" s="169"/>
    </row>
    <row r="882" spans="1:32" s="38" customFormat="1" ht="15" customHeight="1">
      <c r="A882" s="18"/>
      <c r="B882" s="3"/>
      <c r="C882" s="48" t="s">
        <v>5022</v>
      </c>
      <c r="D882" s="580" t="str">
        <f t="shared" si="108"/>
        <v/>
      </c>
      <c r="E882" s="580"/>
      <c r="F882" s="580"/>
      <c r="G882" s="580"/>
      <c r="H882" s="580"/>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
      <c r="AF882" s="169"/>
    </row>
    <row r="883" spans="1:32" s="38" customFormat="1" ht="15" customHeight="1">
      <c r="A883" s="18"/>
      <c r="B883" s="3"/>
      <c r="C883" s="48" t="s">
        <v>5023</v>
      </c>
      <c r="D883" s="580" t="str">
        <f t="shared" si="108"/>
        <v/>
      </c>
      <c r="E883" s="580"/>
      <c r="F883" s="580"/>
      <c r="G883" s="580"/>
      <c r="H883" s="580"/>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
      <c r="AF883" s="169"/>
    </row>
    <row r="884" spans="1:32" s="38" customFormat="1" ht="15" customHeight="1">
      <c r="A884" s="18"/>
      <c r="B884" s="3"/>
      <c r="C884" s="48" t="s">
        <v>5024</v>
      </c>
      <c r="D884" s="580" t="str">
        <f t="shared" si="108"/>
        <v/>
      </c>
      <c r="E884" s="580"/>
      <c r="F884" s="580"/>
      <c r="G884" s="580"/>
      <c r="H884" s="580"/>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
      <c r="AF884" s="169"/>
    </row>
    <row r="885" spans="1:32" s="38" customFormat="1" ht="15" customHeight="1">
      <c r="A885" s="18"/>
      <c r="B885" s="3"/>
      <c r="C885" s="48" t="s">
        <v>5025</v>
      </c>
      <c r="D885" s="580" t="str">
        <f t="shared" si="108"/>
        <v/>
      </c>
      <c r="E885" s="580"/>
      <c r="F885" s="580"/>
      <c r="G885" s="580"/>
      <c r="H885" s="580"/>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
      <c r="AF885" s="169"/>
    </row>
    <row r="886" spans="1:32" s="38" customFormat="1" ht="15" customHeight="1">
      <c r="A886" s="18"/>
      <c r="B886" s="3"/>
      <c r="C886" s="48" t="s">
        <v>5026</v>
      </c>
      <c r="D886" s="580" t="str">
        <f t="shared" si="108"/>
        <v/>
      </c>
      <c r="E886" s="580"/>
      <c r="F886" s="580"/>
      <c r="G886" s="580"/>
      <c r="H886" s="580"/>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
      <c r="AF886" s="169"/>
    </row>
    <row r="887" spans="1:32" s="38" customFormat="1" ht="15" customHeight="1">
      <c r="A887" s="18"/>
      <c r="B887" s="3"/>
      <c r="C887" s="48" t="s">
        <v>5027</v>
      </c>
      <c r="D887" s="580" t="str">
        <f t="shared" si="108"/>
        <v/>
      </c>
      <c r="E887" s="580"/>
      <c r="F887" s="580"/>
      <c r="G887" s="580"/>
      <c r="H887" s="580"/>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
      <c r="AF887" s="169"/>
    </row>
    <row r="888" spans="1:32" s="38" customFormat="1" ht="15" customHeight="1">
      <c r="A888" s="18"/>
      <c r="B888" s="3"/>
      <c r="C888" s="48" t="s">
        <v>5028</v>
      </c>
      <c r="D888" s="580" t="str">
        <f t="shared" si="108"/>
        <v/>
      </c>
      <c r="E888" s="580"/>
      <c r="F888" s="580"/>
      <c r="G888" s="580"/>
      <c r="H888" s="580"/>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
      <c r="AF888" s="169"/>
    </row>
    <row r="889" spans="1:32" s="38" customFormat="1" ht="15" customHeight="1">
      <c r="A889" s="18"/>
      <c r="B889" s="3"/>
      <c r="C889" s="48" t="s">
        <v>5029</v>
      </c>
      <c r="D889" s="580" t="str">
        <f t="shared" si="108"/>
        <v/>
      </c>
      <c r="E889" s="580"/>
      <c r="F889" s="580"/>
      <c r="G889" s="580"/>
      <c r="H889" s="580"/>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
      <c r="AF889" s="169"/>
    </row>
    <row r="890" spans="1:32" s="38" customFormat="1" ht="15" customHeight="1">
      <c r="A890" s="18"/>
      <c r="B890" s="3"/>
      <c r="C890" s="48" t="s">
        <v>5030</v>
      </c>
      <c r="D890" s="580" t="str">
        <f t="shared" si="108"/>
        <v/>
      </c>
      <c r="E890" s="580"/>
      <c r="F890" s="580"/>
      <c r="G890" s="580"/>
      <c r="H890" s="580"/>
      <c r="I890" s="283"/>
      <c r="J890" s="283"/>
      <c r="K890" s="283"/>
      <c r="L890" s="283"/>
      <c r="M890" s="283"/>
      <c r="N890" s="283"/>
      <c r="O890" s="283"/>
      <c r="P890" s="283"/>
      <c r="Q890" s="283"/>
      <c r="R890" s="283"/>
      <c r="S890" s="283"/>
      <c r="T890" s="283"/>
      <c r="U890" s="283"/>
      <c r="V890" s="283"/>
      <c r="W890" s="283"/>
      <c r="X890" s="283"/>
      <c r="Y890" s="283"/>
      <c r="Z890" s="283"/>
      <c r="AA890" s="283"/>
      <c r="AB890" s="283"/>
      <c r="AC890" s="283"/>
      <c r="AD890" s="283"/>
      <c r="AE890" s="2"/>
      <c r="AF890" s="169"/>
    </row>
    <row r="891" spans="1:32" s="38" customFormat="1" ht="15" customHeight="1">
      <c r="A891" s="18"/>
      <c r="B891" s="3"/>
      <c r="C891" s="48" t="s">
        <v>5031</v>
      </c>
      <c r="D891" s="580" t="str">
        <f t="shared" si="108"/>
        <v/>
      </c>
      <c r="E891" s="580"/>
      <c r="F891" s="580"/>
      <c r="G891" s="580"/>
      <c r="H891" s="580"/>
      <c r="I891" s="283"/>
      <c r="J891" s="283"/>
      <c r="K891" s="283"/>
      <c r="L891" s="283"/>
      <c r="M891" s="283"/>
      <c r="N891" s="283"/>
      <c r="O891" s="283"/>
      <c r="P891" s="283"/>
      <c r="Q891" s="283"/>
      <c r="R891" s="283"/>
      <c r="S891" s="283"/>
      <c r="T891" s="283"/>
      <c r="U891" s="283"/>
      <c r="V891" s="283"/>
      <c r="W891" s="283"/>
      <c r="X891" s="283"/>
      <c r="Y891" s="283"/>
      <c r="Z891" s="283"/>
      <c r="AA891" s="283"/>
      <c r="AB891" s="283"/>
      <c r="AC891" s="283"/>
      <c r="AD891" s="283"/>
      <c r="AE891" s="2"/>
      <c r="AF891" s="169"/>
    </row>
    <row r="892" spans="1:32" s="38" customFormat="1" ht="15" customHeight="1">
      <c r="A892" s="18"/>
      <c r="B892" s="3"/>
      <c r="C892" s="48" t="s">
        <v>5032</v>
      </c>
      <c r="D892" s="580" t="str">
        <f t="shared" si="108"/>
        <v/>
      </c>
      <c r="E892" s="580"/>
      <c r="F892" s="580"/>
      <c r="G892" s="580"/>
      <c r="H892" s="580"/>
      <c r="I892" s="283"/>
      <c r="J892" s="283"/>
      <c r="K892" s="283"/>
      <c r="L892" s="283"/>
      <c r="M892" s="283"/>
      <c r="N892" s="283"/>
      <c r="O892" s="283"/>
      <c r="P892" s="283"/>
      <c r="Q892" s="283"/>
      <c r="R892" s="283"/>
      <c r="S892" s="283"/>
      <c r="T892" s="283"/>
      <c r="U892" s="283"/>
      <c r="V892" s="283"/>
      <c r="W892" s="283"/>
      <c r="X892" s="283"/>
      <c r="Y892" s="283"/>
      <c r="Z892" s="283"/>
      <c r="AA892" s="283"/>
      <c r="AB892" s="283"/>
      <c r="AC892" s="283"/>
      <c r="AD892" s="283"/>
      <c r="AE892" s="2"/>
      <c r="AF892" s="169"/>
    </row>
    <row r="893" spans="1:32" s="38" customFormat="1" ht="15" customHeight="1">
      <c r="A893" s="18"/>
      <c r="B893" s="3"/>
      <c r="C893" s="48" t="s">
        <v>5033</v>
      </c>
      <c r="D893" s="580" t="str">
        <f t="shared" si="108"/>
        <v/>
      </c>
      <c r="E893" s="580"/>
      <c r="F893" s="580"/>
      <c r="G893" s="580"/>
      <c r="H893" s="580"/>
      <c r="I893" s="283"/>
      <c r="J893" s="283"/>
      <c r="K893" s="283"/>
      <c r="L893" s="283"/>
      <c r="M893" s="283"/>
      <c r="N893" s="283"/>
      <c r="O893" s="283"/>
      <c r="P893" s="283"/>
      <c r="Q893" s="283"/>
      <c r="R893" s="283"/>
      <c r="S893" s="283"/>
      <c r="T893" s="283"/>
      <c r="U893" s="283"/>
      <c r="V893" s="283"/>
      <c r="W893" s="283"/>
      <c r="X893" s="283"/>
      <c r="Y893" s="283"/>
      <c r="Z893" s="283"/>
      <c r="AA893" s="283"/>
      <c r="AB893" s="283"/>
      <c r="AC893" s="283"/>
      <c r="AD893" s="283"/>
      <c r="AE893" s="2"/>
      <c r="AF893" s="169"/>
    </row>
    <row r="894" spans="1:32" s="38" customFormat="1" ht="15" customHeight="1">
      <c r="A894" s="18"/>
      <c r="B894" s="3"/>
      <c r="C894" s="48" t="s">
        <v>5034</v>
      </c>
      <c r="D894" s="580" t="str">
        <f t="shared" si="108"/>
        <v/>
      </c>
      <c r="E894" s="580"/>
      <c r="F894" s="580"/>
      <c r="G894" s="580"/>
      <c r="H894" s="580"/>
      <c r="I894" s="283"/>
      <c r="J894" s="283"/>
      <c r="K894" s="283"/>
      <c r="L894" s="283"/>
      <c r="M894" s="283"/>
      <c r="N894" s="283"/>
      <c r="O894" s="283"/>
      <c r="P894" s="283"/>
      <c r="Q894" s="283"/>
      <c r="R894" s="283"/>
      <c r="S894" s="283"/>
      <c r="T894" s="283"/>
      <c r="U894" s="283"/>
      <c r="V894" s="283"/>
      <c r="W894" s="283"/>
      <c r="X894" s="283"/>
      <c r="Y894" s="283"/>
      <c r="Z894" s="283"/>
      <c r="AA894" s="283"/>
      <c r="AB894" s="283"/>
      <c r="AC894" s="283"/>
      <c r="AD894" s="283"/>
      <c r="AE894" s="2"/>
      <c r="AF894" s="169"/>
    </row>
    <row r="895" spans="1:32" s="38" customFormat="1" ht="15" customHeight="1">
      <c r="A895" s="18"/>
      <c r="B895" s="3"/>
      <c r="C895" s="48" t="s">
        <v>5035</v>
      </c>
      <c r="D895" s="580" t="str">
        <f t="shared" si="108"/>
        <v/>
      </c>
      <c r="E895" s="580"/>
      <c r="F895" s="580"/>
      <c r="G895" s="580"/>
      <c r="H895" s="580"/>
      <c r="I895" s="283"/>
      <c r="J895" s="283"/>
      <c r="K895" s="283"/>
      <c r="L895" s="283"/>
      <c r="M895" s="283"/>
      <c r="N895" s="283"/>
      <c r="O895" s="283"/>
      <c r="P895" s="283"/>
      <c r="Q895" s="283"/>
      <c r="R895" s="283"/>
      <c r="S895" s="283"/>
      <c r="T895" s="283"/>
      <c r="U895" s="283"/>
      <c r="V895" s="283"/>
      <c r="W895" s="283"/>
      <c r="X895" s="283"/>
      <c r="Y895" s="283"/>
      <c r="Z895" s="283"/>
      <c r="AA895" s="283"/>
      <c r="AB895" s="283"/>
      <c r="AC895" s="283"/>
      <c r="AD895" s="283"/>
      <c r="AE895" s="2"/>
      <c r="AF895" s="169"/>
    </row>
    <row r="896" spans="1:32" s="38" customFormat="1" ht="15" customHeight="1">
      <c r="A896" s="18"/>
      <c r="B896" s="3"/>
      <c r="C896" s="48" t="s">
        <v>5105</v>
      </c>
      <c r="D896" s="580" t="str">
        <f t="shared" si="108"/>
        <v/>
      </c>
      <c r="E896" s="580"/>
      <c r="F896" s="580"/>
      <c r="G896" s="580"/>
      <c r="H896" s="580"/>
      <c r="I896" s="283"/>
      <c r="J896" s="283"/>
      <c r="K896" s="283"/>
      <c r="L896" s="283"/>
      <c r="M896" s="283"/>
      <c r="N896" s="283"/>
      <c r="O896" s="283"/>
      <c r="P896" s="283"/>
      <c r="Q896" s="283"/>
      <c r="R896" s="283"/>
      <c r="S896" s="283"/>
      <c r="T896" s="283"/>
      <c r="U896" s="283"/>
      <c r="V896" s="283"/>
      <c r="W896" s="283"/>
      <c r="X896" s="283"/>
      <c r="Y896" s="283"/>
      <c r="Z896" s="283"/>
      <c r="AA896" s="283"/>
      <c r="AB896" s="283"/>
      <c r="AC896" s="283"/>
      <c r="AD896" s="283"/>
      <c r="AE896" s="2"/>
      <c r="AF896" s="169"/>
    </row>
    <row r="897" spans="1:32" s="38" customFormat="1" ht="15" customHeight="1">
      <c r="A897" s="18"/>
      <c r="B897" s="3"/>
      <c r="C897" s="48" t="s">
        <v>5106</v>
      </c>
      <c r="D897" s="580" t="str">
        <f t="shared" si="108"/>
        <v/>
      </c>
      <c r="E897" s="580"/>
      <c r="F897" s="580"/>
      <c r="G897" s="580"/>
      <c r="H897" s="580"/>
      <c r="I897" s="283"/>
      <c r="J897" s="283"/>
      <c r="K897" s="283"/>
      <c r="L897" s="283"/>
      <c r="M897" s="283"/>
      <c r="N897" s="283"/>
      <c r="O897" s="283"/>
      <c r="P897" s="283"/>
      <c r="Q897" s="283"/>
      <c r="R897" s="283"/>
      <c r="S897" s="283"/>
      <c r="T897" s="283"/>
      <c r="U897" s="283"/>
      <c r="V897" s="283"/>
      <c r="W897" s="283"/>
      <c r="X897" s="283"/>
      <c r="Y897" s="283"/>
      <c r="Z897" s="283"/>
      <c r="AA897" s="283"/>
      <c r="AB897" s="283"/>
      <c r="AC897" s="283"/>
      <c r="AD897" s="283"/>
      <c r="AE897" s="2"/>
      <c r="AF897" s="169"/>
    </row>
    <row r="898" spans="1:32" s="38" customFormat="1" ht="15" customHeight="1">
      <c r="A898" s="18"/>
      <c r="B898" s="3"/>
      <c r="C898" s="48" t="s">
        <v>5107</v>
      </c>
      <c r="D898" s="580" t="str">
        <f t="shared" si="108"/>
        <v/>
      </c>
      <c r="E898" s="580"/>
      <c r="F898" s="580"/>
      <c r="G898" s="580"/>
      <c r="H898" s="580"/>
      <c r="I898" s="283"/>
      <c r="J898" s="283"/>
      <c r="K898" s="283"/>
      <c r="L898" s="283"/>
      <c r="M898" s="283"/>
      <c r="N898" s="283"/>
      <c r="O898" s="283"/>
      <c r="P898" s="283"/>
      <c r="Q898" s="283"/>
      <c r="R898" s="283"/>
      <c r="S898" s="283"/>
      <c r="T898" s="283"/>
      <c r="U898" s="283"/>
      <c r="V898" s="283"/>
      <c r="W898" s="283"/>
      <c r="X898" s="283"/>
      <c r="Y898" s="283"/>
      <c r="Z898" s="283"/>
      <c r="AA898" s="283"/>
      <c r="AB898" s="283"/>
      <c r="AC898" s="283"/>
      <c r="AD898" s="283"/>
      <c r="AE898" s="2"/>
      <c r="AF898" s="169"/>
    </row>
    <row r="899" spans="1:32" s="38" customFormat="1" ht="15" customHeight="1">
      <c r="A899" s="18"/>
      <c r="B899" s="3"/>
      <c r="C899" s="48" t="s">
        <v>5108</v>
      </c>
      <c r="D899" s="580" t="str">
        <f t="shared" si="108"/>
        <v/>
      </c>
      <c r="E899" s="580"/>
      <c r="F899" s="580"/>
      <c r="G899" s="580"/>
      <c r="H899" s="580"/>
      <c r="I899" s="283"/>
      <c r="J899" s="283"/>
      <c r="K899" s="283"/>
      <c r="L899" s="283"/>
      <c r="M899" s="283"/>
      <c r="N899" s="283"/>
      <c r="O899" s="283"/>
      <c r="P899" s="283"/>
      <c r="Q899" s="283"/>
      <c r="R899" s="283"/>
      <c r="S899" s="283"/>
      <c r="T899" s="283"/>
      <c r="U899" s="283"/>
      <c r="V899" s="283"/>
      <c r="W899" s="283"/>
      <c r="X899" s="283"/>
      <c r="Y899" s="283"/>
      <c r="Z899" s="283"/>
      <c r="AA899" s="283"/>
      <c r="AB899" s="283"/>
      <c r="AC899" s="283"/>
      <c r="AD899" s="283"/>
      <c r="AE899" s="2"/>
      <c r="AF899" s="169"/>
    </row>
    <row r="900" spans="1:32" s="38" customFormat="1" ht="15" customHeight="1">
      <c r="A900" s="18"/>
      <c r="B900" s="3"/>
      <c r="C900" s="48" t="s">
        <v>5109</v>
      </c>
      <c r="D900" s="580" t="str">
        <f t="shared" si="108"/>
        <v/>
      </c>
      <c r="E900" s="580"/>
      <c r="F900" s="580"/>
      <c r="G900" s="580"/>
      <c r="H900" s="580"/>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2"/>
      <c r="AF900" s="169"/>
    </row>
    <row r="901" spans="1:32" s="38" customFormat="1" ht="15" customHeight="1">
      <c r="A901" s="18"/>
      <c r="B901" s="3"/>
      <c r="C901" s="48" t="s">
        <v>5110</v>
      </c>
      <c r="D901" s="580" t="str">
        <f t="shared" si="108"/>
        <v/>
      </c>
      <c r="E901" s="580"/>
      <c r="F901" s="580"/>
      <c r="G901" s="580"/>
      <c r="H901" s="580"/>
      <c r="I901" s="283"/>
      <c r="J901" s="283"/>
      <c r="K901" s="283"/>
      <c r="L901" s="283"/>
      <c r="M901" s="283"/>
      <c r="N901" s="283"/>
      <c r="O901" s="283"/>
      <c r="P901" s="283"/>
      <c r="Q901" s="283"/>
      <c r="R901" s="283"/>
      <c r="S901" s="283"/>
      <c r="T901" s="283"/>
      <c r="U901" s="283"/>
      <c r="V901" s="283"/>
      <c r="W901" s="283"/>
      <c r="X901" s="283"/>
      <c r="Y901" s="283"/>
      <c r="Z901" s="283"/>
      <c r="AA901" s="283"/>
      <c r="AB901" s="283"/>
      <c r="AC901" s="283"/>
      <c r="AD901" s="283"/>
      <c r="AE901" s="2"/>
      <c r="AF901" s="169"/>
    </row>
    <row r="902" spans="1:32" s="38" customFormat="1" ht="15" customHeight="1">
      <c r="A902" s="18"/>
      <c r="B902" s="3"/>
      <c r="C902" s="48" t="s">
        <v>5111</v>
      </c>
      <c r="D902" s="580" t="str">
        <f t="shared" si="108"/>
        <v/>
      </c>
      <c r="E902" s="580"/>
      <c r="F902" s="580"/>
      <c r="G902" s="580"/>
      <c r="H902" s="580"/>
      <c r="I902" s="283"/>
      <c r="J902" s="283"/>
      <c r="K902" s="283"/>
      <c r="L902" s="283"/>
      <c r="M902" s="283"/>
      <c r="N902" s="283"/>
      <c r="O902" s="283"/>
      <c r="P902" s="283"/>
      <c r="Q902" s="283"/>
      <c r="R902" s="283"/>
      <c r="S902" s="283"/>
      <c r="T902" s="283"/>
      <c r="U902" s="283"/>
      <c r="V902" s="283"/>
      <c r="W902" s="283"/>
      <c r="X902" s="283"/>
      <c r="Y902" s="283"/>
      <c r="Z902" s="283"/>
      <c r="AA902" s="283"/>
      <c r="AB902" s="283"/>
      <c r="AC902" s="283"/>
      <c r="AD902" s="283"/>
      <c r="AE902" s="2"/>
      <c r="AF902" s="169"/>
    </row>
    <row r="903" spans="1:32" s="38" customFormat="1" ht="15" customHeight="1">
      <c r="A903" s="18"/>
      <c r="B903" s="3"/>
      <c r="C903" s="48" t="s">
        <v>5112</v>
      </c>
      <c r="D903" s="580" t="str">
        <f t="shared" si="108"/>
        <v/>
      </c>
      <c r="E903" s="580"/>
      <c r="F903" s="580"/>
      <c r="G903" s="580"/>
      <c r="H903" s="580"/>
      <c r="I903" s="283"/>
      <c r="J903" s="283"/>
      <c r="K903" s="283"/>
      <c r="L903" s="283"/>
      <c r="M903" s="283"/>
      <c r="N903" s="283"/>
      <c r="O903" s="283"/>
      <c r="P903" s="283"/>
      <c r="Q903" s="283"/>
      <c r="R903" s="283"/>
      <c r="S903" s="283"/>
      <c r="T903" s="283"/>
      <c r="U903" s="283"/>
      <c r="V903" s="283"/>
      <c r="W903" s="283"/>
      <c r="X903" s="283"/>
      <c r="Y903" s="283"/>
      <c r="Z903" s="283"/>
      <c r="AA903" s="283"/>
      <c r="AB903" s="283"/>
      <c r="AC903" s="283"/>
      <c r="AD903" s="283"/>
      <c r="AE903" s="2"/>
      <c r="AF903" s="169"/>
    </row>
    <row r="904" spans="1:32" s="38" customFormat="1" ht="15" customHeight="1">
      <c r="A904" s="18"/>
      <c r="B904" s="3"/>
      <c r="C904" s="48" t="s">
        <v>5113</v>
      </c>
      <c r="D904" s="580" t="str">
        <f t="shared" si="108"/>
        <v/>
      </c>
      <c r="E904" s="580"/>
      <c r="F904" s="580"/>
      <c r="G904" s="580"/>
      <c r="H904" s="580"/>
      <c r="I904" s="283"/>
      <c r="J904" s="283"/>
      <c r="K904" s="283"/>
      <c r="L904" s="283"/>
      <c r="M904" s="283"/>
      <c r="N904" s="283"/>
      <c r="O904" s="283"/>
      <c r="P904" s="283"/>
      <c r="Q904" s="283"/>
      <c r="R904" s="283"/>
      <c r="S904" s="283"/>
      <c r="T904" s="283"/>
      <c r="U904" s="283"/>
      <c r="V904" s="283"/>
      <c r="W904" s="283"/>
      <c r="X904" s="283"/>
      <c r="Y904" s="283"/>
      <c r="Z904" s="283"/>
      <c r="AA904" s="283"/>
      <c r="AB904" s="283"/>
      <c r="AC904" s="283"/>
      <c r="AD904" s="283"/>
      <c r="AE904" s="2"/>
      <c r="AF904" s="169"/>
    </row>
    <row r="905" spans="1:32" s="38" customFormat="1" ht="15" customHeight="1">
      <c r="A905" s="18"/>
      <c r="B905" s="3"/>
      <c r="C905" s="48" t="s">
        <v>5114</v>
      </c>
      <c r="D905" s="580" t="str">
        <f t="shared" si="108"/>
        <v/>
      </c>
      <c r="E905" s="580"/>
      <c r="F905" s="580"/>
      <c r="G905" s="580"/>
      <c r="H905" s="580"/>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
      <c r="AF905" s="169"/>
    </row>
    <row r="906" spans="1:32" s="38" customFormat="1" ht="15">
      <c r="A906" s="18"/>
      <c r="B906"/>
      <c r="C906" s="48" t="s">
        <v>5378</v>
      </c>
      <c r="D906" s="580" t="str">
        <f t="shared" si="108"/>
        <v/>
      </c>
      <c r="E906" s="580"/>
      <c r="F906" s="580"/>
      <c r="G906" s="580"/>
      <c r="H906" s="580"/>
      <c r="I906" s="283"/>
      <c r="J906" s="283"/>
      <c r="K906" s="283"/>
      <c r="L906" s="283"/>
      <c r="M906" s="283"/>
      <c r="N906" s="283"/>
      <c r="O906" s="283"/>
      <c r="P906" s="283"/>
      <c r="Q906" s="283"/>
      <c r="R906" s="283"/>
      <c r="S906" s="283"/>
      <c r="T906" s="283"/>
      <c r="U906" s="283"/>
      <c r="V906" s="283"/>
      <c r="W906" s="283"/>
      <c r="X906" s="283"/>
      <c r="Y906" s="283"/>
      <c r="Z906" s="283"/>
      <c r="AA906" s="283"/>
      <c r="AB906" s="283"/>
      <c r="AC906" s="283"/>
      <c r="AD906" s="283"/>
      <c r="AE906" s="2"/>
      <c r="AF906" s="169"/>
    </row>
    <row r="907" spans="1:32" s="38" customFormat="1" ht="15">
      <c r="A907" s="18"/>
      <c r="B907"/>
      <c r="C907" s="48" t="s">
        <v>5379</v>
      </c>
      <c r="D907" s="580" t="str">
        <f t="shared" si="108"/>
        <v/>
      </c>
      <c r="E907" s="580"/>
      <c r="F907" s="580"/>
      <c r="G907" s="580"/>
      <c r="H907" s="580"/>
      <c r="I907" s="283"/>
      <c r="J907" s="283"/>
      <c r="K907" s="283"/>
      <c r="L907" s="283"/>
      <c r="M907" s="283"/>
      <c r="N907" s="283"/>
      <c r="O907" s="283"/>
      <c r="P907" s="283"/>
      <c r="Q907" s="283"/>
      <c r="R907" s="283"/>
      <c r="S907" s="283"/>
      <c r="T907" s="283"/>
      <c r="U907" s="283"/>
      <c r="V907" s="283"/>
      <c r="W907" s="283"/>
      <c r="X907" s="283"/>
      <c r="Y907" s="283"/>
      <c r="Z907" s="283"/>
      <c r="AA907" s="283"/>
      <c r="AB907" s="283"/>
      <c r="AC907" s="283"/>
      <c r="AD907" s="283"/>
      <c r="AE907" s="2"/>
      <c r="AF907" s="169"/>
    </row>
    <row r="908" spans="1:32" s="38" customFormat="1" ht="15">
      <c r="A908" s="18"/>
      <c r="B908"/>
      <c r="C908" s="48" t="s">
        <v>5380</v>
      </c>
      <c r="D908" s="580" t="str">
        <f t="shared" si="108"/>
        <v/>
      </c>
      <c r="E908" s="580"/>
      <c r="F908" s="580"/>
      <c r="G908" s="580"/>
      <c r="H908" s="580"/>
      <c r="I908" s="283"/>
      <c r="J908" s="283"/>
      <c r="K908" s="283"/>
      <c r="L908" s="283"/>
      <c r="M908" s="283"/>
      <c r="N908" s="283"/>
      <c r="O908" s="283"/>
      <c r="P908" s="283"/>
      <c r="Q908" s="283"/>
      <c r="R908" s="283"/>
      <c r="S908" s="283"/>
      <c r="T908" s="283"/>
      <c r="U908" s="283"/>
      <c r="V908" s="283"/>
      <c r="W908" s="283"/>
      <c r="X908" s="283"/>
      <c r="Y908" s="283"/>
      <c r="Z908" s="283"/>
      <c r="AA908" s="283"/>
      <c r="AB908" s="283"/>
      <c r="AC908" s="283"/>
      <c r="AD908" s="283"/>
      <c r="AE908" s="2"/>
      <c r="AF908" s="169"/>
    </row>
    <row r="909" spans="1:32" s="38" customFormat="1" ht="15">
      <c r="A909" s="18"/>
      <c r="B909"/>
      <c r="C909" s="48" t="s">
        <v>5381</v>
      </c>
      <c r="D909" s="580" t="str">
        <f t="shared" si="108"/>
        <v/>
      </c>
      <c r="E909" s="580"/>
      <c r="F909" s="580"/>
      <c r="G909" s="580"/>
      <c r="H909" s="580"/>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2"/>
      <c r="AF909" s="169"/>
    </row>
    <row r="910" spans="1:32" s="38" customFormat="1" ht="15">
      <c r="A910" s="18"/>
      <c r="B910"/>
      <c r="C910" s="48" t="s">
        <v>5382</v>
      </c>
      <c r="D910" s="580" t="str">
        <f t="shared" si="108"/>
        <v/>
      </c>
      <c r="E910" s="580"/>
      <c r="F910" s="580"/>
      <c r="G910" s="580"/>
      <c r="H910" s="580"/>
      <c r="I910" s="283"/>
      <c r="J910" s="283"/>
      <c r="K910" s="283"/>
      <c r="L910" s="283"/>
      <c r="M910" s="283"/>
      <c r="N910" s="283"/>
      <c r="O910" s="283"/>
      <c r="P910" s="283"/>
      <c r="Q910" s="283"/>
      <c r="R910" s="283"/>
      <c r="S910" s="283"/>
      <c r="T910" s="283"/>
      <c r="U910" s="283"/>
      <c r="V910" s="283"/>
      <c r="W910" s="283"/>
      <c r="X910" s="283"/>
      <c r="Y910" s="283"/>
      <c r="Z910" s="283"/>
      <c r="AA910" s="283"/>
      <c r="AB910" s="283"/>
      <c r="AC910" s="283"/>
      <c r="AD910" s="283"/>
      <c r="AE910" s="2"/>
      <c r="AF910" s="169"/>
    </row>
    <row r="911" spans="1:32" s="38" customFormat="1" ht="15">
      <c r="A911" s="18"/>
      <c r="B911"/>
      <c r="C911" s="48" t="s">
        <v>5383</v>
      </c>
      <c r="D911" s="580" t="str">
        <f t="shared" si="108"/>
        <v/>
      </c>
      <c r="E911" s="580"/>
      <c r="F911" s="580"/>
      <c r="G911" s="580"/>
      <c r="H911" s="580"/>
      <c r="I911" s="283"/>
      <c r="J911" s="283"/>
      <c r="K911" s="283"/>
      <c r="L911" s="283"/>
      <c r="M911" s="283"/>
      <c r="N911" s="283"/>
      <c r="O911" s="283"/>
      <c r="P911" s="283"/>
      <c r="Q911" s="283"/>
      <c r="R911" s="283"/>
      <c r="S911" s="283"/>
      <c r="T911" s="283"/>
      <c r="U911" s="283"/>
      <c r="V911" s="283"/>
      <c r="W911" s="283"/>
      <c r="X911" s="283"/>
      <c r="Y911" s="283"/>
      <c r="Z911" s="283"/>
      <c r="AA911" s="283"/>
      <c r="AB911" s="283"/>
      <c r="AC911" s="283"/>
      <c r="AD911" s="283"/>
      <c r="AE911" s="2"/>
      <c r="AF911" s="169"/>
    </row>
    <row r="912" spans="1:32" s="38" customFormat="1" ht="15">
      <c r="A912" s="18"/>
      <c r="B912"/>
      <c r="C912" s="48" t="s">
        <v>5384</v>
      </c>
      <c r="D912" s="580" t="str">
        <f t="shared" si="108"/>
        <v/>
      </c>
      <c r="E912" s="580"/>
      <c r="F912" s="580"/>
      <c r="G912" s="580"/>
      <c r="H912" s="580"/>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283"/>
      <c r="AE912" s="2"/>
      <c r="AF912" s="169"/>
    </row>
    <row r="913" spans="1:32" s="38" customFormat="1" ht="15">
      <c r="A913" s="18"/>
      <c r="B913"/>
      <c r="C913" s="48" t="s">
        <v>5385</v>
      </c>
      <c r="D913" s="580" t="str">
        <f t="shared" si="108"/>
        <v/>
      </c>
      <c r="E913" s="580"/>
      <c r="F913" s="580"/>
      <c r="G913" s="580"/>
      <c r="H913" s="580"/>
      <c r="I913" s="283"/>
      <c r="J913" s="283"/>
      <c r="K913" s="283"/>
      <c r="L913" s="283"/>
      <c r="M913" s="283"/>
      <c r="N913" s="283"/>
      <c r="O913" s="283"/>
      <c r="P913" s="283"/>
      <c r="Q913" s="283"/>
      <c r="R913" s="283"/>
      <c r="S913" s="283"/>
      <c r="T913" s="283"/>
      <c r="U913" s="283"/>
      <c r="V913" s="283"/>
      <c r="W913" s="283"/>
      <c r="X913" s="283"/>
      <c r="Y913" s="283"/>
      <c r="Z913" s="283"/>
      <c r="AA913" s="283"/>
      <c r="AB913" s="283"/>
      <c r="AC913" s="283"/>
      <c r="AD913" s="283"/>
      <c r="AE913" s="2"/>
      <c r="AF913" s="169"/>
    </row>
    <row r="914" spans="1:32" s="38" customFormat="1" ht="15">
      <c r="A914" s="18"/>
      <c r="B914"/>
      <c r="C914" s="48" t="s">
        <v>5386</v>
      </c>
      <c r="D914" s="580" t="str">
        <f t="shared" si="108"/>
        <v/>
      </c>
      <c r="E914" s="580"/>
      <c r="F914" s="580"/>
      <c r="G914" s="580"/>
      <c r="H914" s="580"/>
      <c r="I914" s="283"/>
      <c r="J914" s="283"/>
      <c r="K914" s="283"/>
      <c r="L914" s="283"/>
      <c r="M914" s="283"/>
      <c r="N914" s="283"/>
      <c r="O914" s="283"/>
      <c r="P914" s="283"/>
      <c r="Q914" s="283"/>
      <c r="R914" s="283"/>
      <c r="S914" s="283"/>
      <c r="T914" s="283"/>
      <c r="U914" s="283"/>
      <c r="V914" s="283"/>
      <c r="W914" s="283"/>
      <c r="X914" s="283"/>
      <c r="Y914" s="283"/>
      <c r="Z914" s="283"/>
      <c r="AA914" s="283"/>
      <c r="AB914" s="283"/>
      <c r="AC914" s="283"/>
      <c r="AD914" s="283"/>
      <c r="AE914" s="2"/>
      <c r="AF914" s="169"/>
    </row>
    <row r="915" spans="1:32" s="38" customFormat="1" ht="15">
      <c r="A915" s="18"/>
      <c r="B915"/>
      <c r="C915" s="48" t="s">
        <v>5387</v>
      </c>
      <c r="D915" s="580" t="str">
        <f t="shared" si="108"/>
        <v/>
      </c>
      <c r="E915" s="580"/>
      <c r="F915" s="580"/>
      <c r="G915" s="580"/>
      <c r="H915" s="580"/>
      <c r="I915" s="283"/>
      <c r="J915" s="283"/>
      <c r="K915" s="283"/>
      <c r="L915" s="283"/>
      <c r="M915" s="283"/>
      <c r="N915" s="283"/>
      <c r="O915" s="283"/>
      <c r="P915" s="283"/>
      <c r="Q915" s="283"/>
      <c r="R915" s="283"/>
      <c r="S915" s="283"/>
      <c r="T915" s="283"/>
      <c r="U915" s="283"/>
      <c r="V915" s="283"/>
      <c r="W915" s="283"/>
      <c r="X915" s="283"/>
      <c r="Y915" s="283"/>
      <c r="Z915" s="283"/>
      <c r="AA915" s="283"/>
      <c r="AB915" s="283"/>
      <c r="AC915" s="283"/>
      <c r="AD915" s="283"/>
      <c r="AE915" s="2"/>
      <c r="AF915" s="169"/>
    </row>
    <row r="916" spans="1:32" s="38" customFormat="1" ht="15">
      <c r="A916" s="18"/>
      <c r="B916"/>
      <c r="C916" s="48" t="s">
        <v>5388</v>
      </c>
      <c r="D916" s="580" t="str">
        <f t="shared" si="108"/>
        <v/>
      </c>
      <c r="E916" s="580"/>
      <c r="F916" s="580"/>
      <c r="G916" s="580"/>
      <c r="H916" s="580"/>
      <c r="I916" s="283"/>
      <c r="J916" s="283"/>
      <c r="K916" s="283"/>
      <c r="L916" s="283"/>
      <c r="M916" s="283"/>
      <c r="N916" s="283"/>
      <c r="O916" s="283"/>
      <c r="P916" s="283"/>
      <c r="Q916" s="283"/>
      <c r="R916" s="283"/>
      <c r="S916" s="283"/>
      <c r="T916" s="283"/>
      <c r="U916" s="283"/>
      <c r="V916" s="283"/>
      <c r="W916" s="283"/>
      <c r="X916" s="283"/>
      <c r="Y916" s="283"/>
      <c r="Z916" s="283"/>
      <c r="AA916" s="283"/>
      <c r="AB916" s="283"/>
      <c r="AC916" s="283"/>
      <c r="AD916" s="283"/>
      <c r="AE916" s="2"/>
      <c r="AF916" s="169"/>
    </row>
    <row r="917" spans="1:32" s="38" customFormat="1" ht="15">
      <c r="A917" s="18"/>
      <c r="B917"/>
      <c r="C917" s="48" t="s">
        <v>5389</v>
      </c>
      <c r="D917" s="580" t="str">
        <f t="shared" si="108"/>
        <v/>
      </c>
      <c r="E917" s="580"/>
      <c r="F917" s="580"/>
      <c r="G917" s="580"/>
      <c r="H917" s="580"/>
      <c r="I917" s="283"/>
      <c r="J917" s="283"/>
      <c r="K917" s="283"/>
      <c r="L917" s="283"/>
      <c r="M917" s="283"/>
      <c r="N917" s="283"/>
      <c r="O917" s="283"/>
      <c r="P917" s="283"/>
      <c r="Q917" s="283"/>
      <c r="R917" s="283"/>
      <c r="S917" s="283"/>
      <c r="T917" s="283"/>
      <c r="U917" s="283"/>
      <c r="V917" s="283"/>
      <c r="W917" s="283"/>
      <c r="X917" s="283"/>
      <c r="Y917" s="283"/>
      <c r="Z917" s="283"/>
      <c r="AA917" s="283"/>
      <c r="AB917" s="283"/>
      <c r="AC917" s="283"/>
      <c r="AD917" s="283"/>
      <c r="AE917" s="2"/>
      <c r="AF917" s="169"/>
    </row>
    <row r="918" spans="1:32" s="38" customFormat="1" ht="15">
      <c r="A918" s="18"/>
      <c r="B918"/>
      <c r="C918" s="48" t="s">
        <v>5390</v>
      </c>
      <c r="D918" s="580" t="str">
        <f t="shared" si="108"/>
        <v/>
      </c>
      <c r="E918" s="580"/>
      <c r="F918" s="580"/>
      <c r="G918" s="580"/>
      <c r="H918" s="580"/>
      <c r="I918" s="283"/>
      <c r="J918" s="283"/>
      <c r="K918" s="283"/>
      <c r="L918" s="283"/>
      <c r="M918" s="283"/>
      <c r="N918" s="283"/>
      <c r="O918" s="283"/>
      <c r="P918" s="283"/>
      <c r="Q918" s="283"/>
      <c r="R918" s="283"/>
      <c r="S918" s="283"/>
      <c r="T918" s="283"/>
      <c r="U918" s="283"/>
      <c r="V918" s="283"/>
      <c r="W918" s="283"/>
      <c r="X918" s="283"/>
      <c r="Y918" s="283"/>
      <c r="Z918" s="283"/>
      <c r="AA918" s="283"/>
      <c r="AB918" s="283"/>
      <c r="AC918" s="283"/>
      <c r="AD918" s="283"/>
      <c r="AE918" s="2"/>
      <c r="AF918" s="169"/>
    </row>
    <row r="919" spans="1:32" s="38" customFormat="1" ht="15">
      <c r="A919" s="18"/>
      <c r="B919"/>
      <c r="C919" s="48" t="s">
        <v>5391</v>
      </c>
      <c r="D919" s="580" t="str">
        <f t="shared" si="108"/>
        <v/>
      </c>
      <c r="E919" s="580"/>
      <c r="F919" s="580"/>
      <c r="G919" s="580"/>
      <c r="H919" s="580"/>
      <c r="I919" s="283"/>
      <c r="J919" s="283"/>
      <c r="K919" s="283"/>
      <c r="L919" s="283"/>
      <c r="M919" s="283"/>
      <c r="N919" s="283"/>
      <c r="O919" s="283"/>
      <c r="P919" s="283"/>
      <c r="Q919" s="283"/>
      <c r="R919" s="283"/>
      <c r="S919" s="283"/>
      <c r="T919" s="283"/>
      <c r="U919" s="283"/>
      <c r="V919" s="283"/>
      <c r="W919" s="283"/>
      <c r="X919" s="283"/>
      <c r="Y919" s="283"/>
      <c r="Z919" s="283"/>
      <c r="AA919" s="283"/>
      <c r="AB919" s="283"/>
      <c r="AC919" s="283"/>
      <c r="AD919" s="283"/>
      <c r="AE919" s="2"/>
      <c r="AF919" s="169"/>
    </row>
    <row r="920" spans="1:32" s="38" customFormat="1" ht="15">
      <c r="A920" s="18"/>
      <c r="B920"/>
      <c r="C920" s="48" t="s">
        <v>5392</v>
      </c>
      <c r="D920" s="580" t="str">
        <f t="shared" si="108"/>
        <v/>
      </c>
      <c r="E920" s="580"/>
      <c r="F920" s="580"/>
      <c r="G920" s="580"/>
      <c r="H920" s="580"/>
      <c r="I920" s="283"/>
      <c r="J920" s="283"/>
      <c r="K920" s="283"/>
      <c r="L920" s="283"/>
      <c r="M920" s="283"/>
      <c r="N920" s="283"/>
      <c r="O920" s="283"/>
      <c r="P920" s="283"/>
      <c r="Q920" s="283"/>
      <c r="R920" s="283"/>
      <c r="S920" s="283"/>
      <c r="T920" s="283"/>
      <c r="U920" s="283"/>
      <c r="V920" s="283"/>
      <c r="W920" s="283"/>
      <c r="X920" s="283"/>
      <c r="Y920" s="283"/>
      <c r="Z920" s="283"/>
      <c r="AA920" s="283"/>
      <c r="AB920" s="283"/>
      <c r="AC920" s="283"/>
      <c r="AD920" s="283"/>
      <c r="AE920" s="2"/>
      <c r="AF920" s="169"/>
    </row>
    <row r="921" spans="1:32" s="38" customFormat="1" ht="15" customHeight="1">
      <c r="A921" s="18"/>
      <c r="B921" s="51"/>
      <c r="C921" s="48" t="s">
        <v>5393</v>
      </c>
      <c r="D921" s="580" t="str">
        <f t="shared" si="108"/>
        <v/>
      </c>
      <c r="E921" s="580"/>
      <c r="F921" s="580"/>
      <c r="G921" s="580"/>
      <c r="H921" s="580"/>
      <c r="I921" s="283"/>
      <c r="J921" s="283"/>
      <c r="K921" s="283"/>
      <c r="L921" s="283"/>
      <c r="M921" s="283"/>
      <c r="N921" s="283"/>
      <c r="O921" s="283"/>
      <c r="P921" s="283"/>
      <c r="Q921" s="283"/>
      <c r="R921" s="283"/>
      <c r="S921" s="283"/>
      <c r="T921" s="283"/>
      <c r="U921" s="283"/>
      <c r="V921" s="283"/>
      <c r="W921" s="283"/>
      <c r="X921" s="283"/>
      <c r="Y921" s="283"/>
      <c r="Z921" s="283"/>
      <c r="AA921" s="283"/>
      <c r="AB921" s="283"/>
      <c r="AC921" s="283"/>
      <c r="AD921" s="283"/>
      <c r="AE921" s="2"/>
      <c r="AF921" s="169"/>
    </row>
    <row r="922" spans="1:32" s="38" customFormat="1" ht="15" customHeight="1">
      <c r="A922" s="18"/>
      <c r="B922" s="51"/>
      <c r="C922" s="48" t="s">
        <v>5394</v>
      </c>
      <c r="D922" s="580" t="str">
        <f t="shared" si="108"/>
        <v/>
      </c>
      <c r="E922" s="580"/>
      <c r="F922" s="580"/>
      <c r="G922" s="580"/>
      <c r="H922" s="580"/>
      <c r="I922" s="283"/>
      <c r="J922" s="283"/>
      <c r="K922" s="283"/>
      <c r="L922" s="283"/>
      <c r="M922" s="283"/>
      <c r="N922" s="283"/>
      <c r="O922" s="283"/>
      <c r="P922" s="283"/>
      <c r="Q922" s="283"/>
      <c r="R922" s="283"/>
      <c r="S922" s="283"/>
      <c r="T922" s="283"/>
      <c r="U922" s="283"/>
      <c r="V922" s="283"/>
      <c r="W922" s="283"/>
      <c r="X922" s="283"/>
      <c r="Y922" s="283"/>
      <c r="Z922" s="283"/>
      <c r="AA922" s="283"/>
      <c r="AB922" s="283"/>
      <c r="AC922" s="283"/>
      <c r="AD922" s="283"/>
      <c r="AE922" s="2"/>
      <c r="AF922" s="169"/>
    </row>
    <row r="923" spans="1:32" s="38" customFormat="1" ht="15" customHeight="1">
      <c r="A923" s="18"/>
      <c r="B923" s="51"/>
      <c r="C923" s="48" t="s">
        <v>5395</v>
      </c>
      <c r="D923" s="580" t="str">
        <f t="shared" si="108"/>
        <v/>
      </c>
      <c r="E923" s="580"/>
      <c r="F923" s="580"/>
      <c r="G923" s="580"/>
      <c r="H923" s="580"/>
      <c r="I923" s="283"/>
      <c r="J923" s="283"/>
      <c r="K923" s="283"/>
      <c r="L923" s="283"/>
      <c r="M923" s="283"/>
      <c r="N923" s="283"/>
      <c r="O923" s="283"/>
      <c r="P923" s="283"/>
      <c r="Q923" s="283"/>
      <c r="R923" s="283"/>
      <c r="S923" s="283"/>
      <c r="T923" s="283"/>
      <c r="U923" s="283"/>
      <c r="V923" s="283"/>
      <c r="W923" s="283"/>
      <c r="X923" s="283"/>
      <c r="Y923" s="283"/>
      <c r="Z923" s="283"/>
      <c r="AA923" s="283"/>
      <c r="AB923" s="283"/>
      <c r="AC923" s="283"/>
      <c r="AD923" s="283"/>
      <c r="AE923" s="2"/>
      <c r="AF923" s="169"/>
    </row>
    <row r="924" spans="1:32" s="38" customFormat="1" ht="15" customHeight="1">
      <c r="A924" s="18"/>
      <c r="B924" s="51"/>
      <c r="C924" s="48" t="s">
        <v>5396</v>
      </c>
      <c r="D924" s="580" t="str">
        <f t="shared" si="108"/>
        <v/>
      </c>
      <c r="E924" s="580"/>
      <c r="F924" s="580"/>
      <c r="G924" s="580"/>
      <c r="H924" s="580"/>
      <c r="I924" s="283"/>
      <c r="J924" s="283"/>
      <c r="K924" s="283"/>
      <c r="L924" s="283"/>
      <c r="M924" s="283"/>
      <c r="N924" s="283"/>
      <c r="O924" s="283"/>
      <c r="P924" s="283"/>
      <c r="Q924" s="283"/>
      <c r="R924" s="283"/>
      <c r="S924" s="283"/>
      <c r="T924" s="283"/>
      <c r="U924" s="283"/>
      <c r="V924" s="283"/>
      <c r="W924" s="283"/>
      <c r="X924" s="283"/>
      <c r="Y924" s="283"/>
      <c r="Z924" s="283"/>
      <c r="AA924" s="283"/>
      <c r="AB924" s="283"/>
      <c r="AC924" s="283"/>
      <c r="AD924" s="283"/>
      <c r="AE924" s="2"/>
      <c r="AF924" s="169"/>
    </row>
    <row r="925" spans="1:32" s="38" customFormat="1" ht="15" customHeight="1">
      <c r="A925" s="18"/>
      <c r="B925" s="51"/>
      <c r="C925" s="48" t="s">
        <v>5397</v>
      </c>
      <c r="D925" s="580" t="str">
        <f t="shared" si="108"/>
        <v/>
      </c>
      <c r="E925" s="580"/>
      <c r="F925" s="580"/>
      <c r="G925" s="580"/>
      <c r="H925" s="580"/>
      <c r="I925" s="283"/>
      <c r="J925" s="283"/>
      <c r="K925" s="283"/>
      <c r="L925" s="283"/>
      <c r="M925" s="283"/>
      <c r="N925" s="283"/>
      <c r="O925" s="283"/>
      <c r="P925" s="283"/>
      <c r="Q925" s="283"/>
      <c r="R925" s="283"/>
      <c r="S925" s="283"/>
      <c r="T925" s="283"/>
      <c r="U925" s="283"/>
      <c r="V925" s="283"/>
      <c r="W925" s="283"/>
      <c r="X925" s="283"/>
      <c r="Y925" s="283"/>
      <c r="Z925" s="283"/>
      <c r="AA925" s="283"/>
      <c r="AB925" s="283"/>
      <c r="AC925" s="283"/>
      <c r="AD925" s="283"/>
      <c r="AE925" s="2"/>
      <c r="AF925" s="169"/>
    </row>
    <row r="926" spans="1:32" s="38" customFormat="1" ht="15" customHeight="1">
      <c r="A926" s="18"/>
      <c r="B926" s="51"/>
      <c r="C926" s="48" t="s">
        <v>5398</v>
      </c>
      <c r="D926" s="580" t="str">
        <f t="shared" ref="D926:D940" si="109">IF(D643="","",D643)</f>
        <v/>
      </c>
      <c r="E926" s="580"/>
      <c r="F926" s="580"/>
      <c r="G926" s="580"/>
      <c r="H926" s="580"/>
      <c r="I926" s="283"/>
      <c r="J926" s="283"/>
      <c r="K926" s="283"/>
      <c r="L926" s="283"/>
      <c r="M926" s="283"/>
      <c r="N926" s="283"/>
      <c r="O926" s="283"/>
      <c r="P926" s="283"/>
      <c r="Q926" s="283"/>
      <c r="R926" s="283"/>
      <c r="S926" s="283"/>
      <c r="T926" s="283"/>
      <c r="U926" s="283"/>
      <c r="V926" s="283"/>
      <c r="W926" s="283"/>
      <c r="X926" s="283"/>
      <c r="Y926" s="283"/>
      <c r="Z926" s="283"/>
      <c r="AA926" s="283"/>
      <c r="AB926" s="283"/>
      <c r="AC926" s="283"/>
      <c r="AD926" s="283"/>
      <c r="AE926" s="2"/>
      <c r="AF926" s="169"/>
    </row>
    <row r="927" spans="1:32" s="38" customFormat="1" ht="15" customHeight="1">
      <c r="A927" s="18"/>
      <c r="B927" s="51"/>
      <c r="C927" s="48" t="s">
        <v>5399</v>
      </c>
      <c r="D927" s="580" t="str">
        <f t="shared" si="109"/>
        <v/>
      </c>
      <c r="E927" s="580"/>
      <c r="F927" s="580"/>
      <c r="G927" s="580"/>
      <c r="H927" s="580"/>
      <c r="I927" s="283"/>
      <c r="J927" s="283"/>
      <c r="K927" s="283"/>
      <c r="L927" s="283"/>
      <c r="M927" s="283"/>
      <c r="N927" s="283"/>
      <c r="O927" s="283"/>
      <c r="P927" s="283"/>
      <c r="Q927" s="283"/>
      <c r="R927" s="283"/>
      <c r="S927" s="283"/>
      <c r="T927" s="283"/>
      <c r="U927" s="283"/>
      <c r="V927" s="283"/>
      <c r="W927" s="283"/>
      <c r="X927" s="283"/>
      <c r="Y927" s="283"/>
      <c r="Z927" s="283"/>
      <c r="AA927" s="283"/>
      <c r="AB927" s="283"/>
      <c r="AC927" s="283"/>
      <c r="AD927" s="283"/>
      <c r="AE927" s="2"/>
      <c r="AF927" s="169"/>
    </row>
    <row r="928" spans="1:32" s="38" customFormat="1" ht="15" customHeight="1">
      <c r="A928" s="18"/>
      <c r="B928" s="51"/>
      <c r="C928" s="48" t="s">
        <v>5400</v>
      </c>
      <c r="D928" s="580" t="str">
        <f t="shared" si="109"/>
        <v/>
      </c>
      <c r="E928" s="580"/>
      <c r="F928" s="580"/>
      <c r="G928" s="580"/>
      <c r="H928" s="580"/>
      <c r="I928" s="283"/>
      <c r="J928" s="283"/>
      <c r="K928" s="283"/>
      <c r="L928" s="283"/>
      <c r="M928" s="283"/>
      <c r="N928" s="283"/>
      <c r="O928" s="283"/>
      <c r="P928" s="283"/>
      <c r="Q928" s="283"/>
      <c r="R928" s="283"/>
      <c r="S928" s="283"/>
      <c r="T928" s="283"/>
      <c r="U928" s="283"/>
      <c r="V928" s="283"/>
      <c r="W928" s="283"/>
      <c r="X928" s="283"/>
      <c r="Y928" s="283"/>
      <c r="Z928" s="283"/>
      <c r="AA928" s="283"/>
      <c r="AB928" s="283"/>
      <c r="AC928" s="283"/>
      <c r="AD928" s="283"/>
      <c r="AE928" s="2"/>
      <c r="AF928" s="169"/>
    </row>
    <row r="929" spans="1:32" s="38" customFormat="1" ht="15" customHeight="1">
      <c r="A929" s="18"/>
      <c r="B929" s="51"/>
      <c r="C929" s="48" t="s">
        <v>5401</v>
      </c>
      <c r="D929" s="580" t="str">
        <f t="shared" si="109"/>
        <v/>
      </c>
      <c r="E929" s="580"/>
      <c r="F929" s="580"/>
      <c r="G929" s="580"/>
      <c r="H929" s="580"/>
      <c r="I929" s="283"/>
      <c r="J929" s="283"/>
      <c r="K929" s="283"/>
      <c r="L929" s="283"/>
      <c r="M929" s="283"/>
      <c r="N929" s="283"/>
      <c r="O929" s="283"/>
      <c r="P929" s="283"/>
      <c r="Q929" s="283"/>
      <c r="R929" s="283"/>
      <c r="S929" s="283"/>
      <c r="T929" s="283"/>
      <c r="U929" s="283"/>
      <c r="V929" s="283"/>
      <c r="W929" s="283"/>
      <c r="X929" s="283"/>
      <c r="Y929" s="283"/>
      <c r="Z929" s="283"/>
      <c r="AA929" s="283"/>
      <c r="AB929" s="283"/>
      <c r="AC929" s="283"/>
      <c r="AD929" s="283"/>
      <c r="AE929" s="2"/>
      <c r="AF929" s="169"/>
    </row>
    <row r="930" spans="1:32" s="38" customFormat="1" ht="15" customHeight="1">
      <c r="A930" s="18"/>
      <c r="B930" s="51"/>
      <c r="C930" s="48" t="s">
        <v>5402</v>
      </c>
      <c r="D930" s="580" t="str">
        <f t="shared" si="109"/>
        <v/>
      </c>
      <c r="E930" s="580"/>
      <c r="F930" s="580"/>
      <c r="G930" s="580"/>
      <c r="H930" s="580"/>
      <c r="I930" s="283"/>
      <c r="J930" s="283"/>
      <c r="K930" s="283"/>
      <c r="L930" s="283"/>
      <c r="M930" s="283"/>
      <c r="N930" s="283"/>
      <c r="O930" s="283"/>
      <c r="P930" s="283"/>
      <c r="Q930" s="283"/>
      <c r="R930" s="283"/>
      <c r="S930" s="283"/>
      <c r="T930" s="283"/>
      <c r="U930" s="283"/>
      <c r="V930" s="283"/>
      <c r="W930" s="283"/>
      <c r="X930" s="283"/>
      <c r="Y930" s="283"/>
      <c r="Z930" s="283"/>
      <c r="AA930" s="283"/>
      <c r="AB930" s="283"/>
      <c r="AC930" s="283"/>
      <c r="AD930" s="283"/>
      <c r="AE930" s="2"/>
      <c r="AF930" s="169"/>
    </row>
    <row r="931" spans="1:32" s="38" customFormat="1" ht="15" customHeight="1">
      <c r="A931" s="18"/>
      <c r="B931" s="51"/>
      <c r="C931" s="48" t="s">
        <v>5403</v>
      </c>
      <c r="D931" s="580" t="str">
        <f t="shared" si="109"/>
        <v/>
      </c>
      <c r="E931" s="580"/>
      <c r="F931" s="580"/>
      <c r="G931" s="580"/>
      <c r="H931" s="580"/>
      <c r="I931" s="283"/>
      <c r="J931" s="283"/>
      <c r="K931" s="283"/>
      <c r="L931" s="283"/>
      <c r="M931" s="283"/>
      <c r="N931" s="283"/>
      <c r="O931" s="283"/>
      <c r="P931" s="283"/>
      <c r="Q931" s="283"/>
      <c r="R931" s="283"/>
      <c r="S931" s="283"/>
      <c r="T931" s="283"/>
      <c r="U931" s="283"/>
      <c r="V931" s="283"/>
      <c r="W931" s="283"/>
      <c r="X931" s="283"/>
      <c r="Y931" s="283"/>
      <c r="Z931" s="283"/>
      <c r="AA931" s="283"/>
      <c r="AB931" s="283"/>
      <c r="AC931" s="283"/>
      <c r="AD931" s="283"/>
      <c r="AE931" s="2"/>
      <c r="AF931" s="169"/>
    </row>
    <row r="932" spans="1:32" s="38" customFormat="1" ht="15" customHeight="1">
      <c r="A932" s="18"/>
      <c r="B932" s="51"/>
      <c r="C932" s="48" t="s">
        <v>5404</v>
      </c>
      <c r="D932" s="580" t="str">
        <f t="shared" si="109"/>
        <v/>
      </c>
      <c r="E932" s="580"/>
      <c r="F932" s="580"/>
      <c r="G932" s="580"/>
      <c r="H932" s="580"/>
      <c r="I932" s="283"/>
      <c r="J932" s="283"/>
      <c r="K932" s="283"/>
      <c r="L932" s="283"/>
      <c r="M932" s="283"/>
      <c r="N932" s="283"/>
      <c r="O932" s="283"/>
      <c r="P932" s="283"/>
      <c r="Q932" s="283"/>
      <c r="R932" s="283"/>
      <c r="S932" s="283"/>
      <c r="T932" s="283"/>
      <c r="U932" s="283"/>
      <c r="V932" s="283"/>
      <c r="W932" s="283"/>
      <c r="X932" s="283"/>
      <c r="Y932" s="283"/>
      <c r="Z932" s="283"/>
      <c r="AA932" s="283"/>
      <c r="AB932" s="283"/>
      <c r="AC932" s="283"/>
      <c r="AD932" s="283"/>
      <c r="AE932" s="2"/>
      <c r="AF932" s="169"/>
    </row>
    <row r="933" spans="1:32" s="38" customFormat="1" ht="15" customHeight="1">
      <c r="A933" s="18"/>
      <c r="B933" s="51"/>
      <c r="C933" s="48" t="s">
        <v>5405</v>
      </c>
      <c r="D933" s="580" t="str">
        <f t="shared" si="109"/>
        <v/>
      </c>
      <c r="E933" s="580"/>
      <c r="F933" s="580"/>
      <c r="G933" s="580"/>
      <c r="H933" s="580"/>
      <c r="I933" s="283"/>
      <c r="J933" s="283"/>
      <c r="K933" s="283"/>
      <c r="L933" s="283"/>
      <c r="M933" s="283"/>
      <c r="N933" s="283"/>
      <c r="O933" s="283"/>
      <c r="P933" s="283"/>
      <c r="Q933" s="283"/>
      <c r="R933" s="283"/>
      <c r="S933" s="283"/>
      <c r="T933" s="283"/>
      <c r="U933" s="283"/>
      <c r="V933" s="283"/>
      <c r="W933" s="283"/>
      <c r="X933" s="283"/>
      <c r="Y933" s="283"/>
      <c r="Z933" s="283"/>
      <c r="AA933" s="283"/>
      <c r="AB933" s="283"/>
      <c r="AC933" s="283"/>
      <c r="AD933" s="283"/>
      <c r="AE933" s="2"/>
      <c r="AF933" s="169"/>
    </row>
    <row r="934" spans="1:32" s="38" customFormat="1" ht="15" customHeight="1">
      <c r="A934" s="18"/>
      <c r="B934" s="51"/>
      <c r="C934" s="48" t="s">
        <v>5406</v>
      </c>
      <c r="D934" s="580" t="str">
        <f t="shared" si="109"/>
        <v/>
      </c>
      <c r="E934" s="580"/>
      <c r="F934" s="580"/>
      <c r="G934" s="580"/>
      <c r="H934" s="580"/>
      <c r="I934" s="283"/>
      <c r="J934" s="283"/>
      <c r="K934" s="283"/>
      <c r="L934" s="283"/>
      <c r="M934" s="283"/>
      <c r="N934" s="283"/>
      <c r="O934" s="283"/>
      <c r="P934" s="283"/>
      <c r="Q934" s="283"/>
      <c r="R934" s="283"/>
      <c r="S934" s="283"/>
      <c r="T934" s="283"/>
      <c r="U934" s="283"/>
      <c r="V934" s="283"/>
      <c r="W934" s="283"/>
      <c r="X934" s="283"/>
      <c r="Y934" s="283"/>
      <c r="Z934" s="283"/>
      <c r="AA934" s="283"/>
      <c r="AB934" s="283"/>
      <c r="AC934" s="283"/>
      <c r="AD934" s="283"/>
      <c r="AE934" s="2"/>
      <c r="AF934" s="169"/>
    </row>
    <row r="935" spans="1:32" s="38" customFormat="1" ht="15" customHeight="1">
      <c r="A935" s="18"/>
      <c r="B935" s="51"/>
      <c r="C935" s="48" t="s">
        <v>5407</v>
      </c>
      <c r="D935" s="580" t="str">
        <f t="shared" si="109"/>
        <v/>
      </c>
      <c r="E935" s="580"/>
      <c r="F935" s="580"/>
      <c r="G935" s="580"/>
      <c r="H935" s="580"/>
      <c r="I935" s="283"/>
      <c r="J935" s="283"/>
      <c r="K935" s="283"/>
      <c r="L935" s="283"/>
      <c r="M935" s="283"/>
      <c r="N935" s="283"/>
      <c r="O935" s="283"/>
      <c r="P935" s="283"/>
      <c r="Q935" s="283"/>
      <c r="R935" s="283"/>
      <c r="S935" s="283"/>
      <c r="T935" s="283"/>
      <c r="U935" s="283"/>
      <c r="V935" s="283"/>
      <c r="W935" s="283"/>
      <c r="X935" s="283"/>
      <c r="Y935" s="283"/>
      <c r="Z935" s="283"/>
      <c r="AA935" s="283"/>
      <c r="AB935" s="283"/>
      <c r="AC935" s="283"/>
      <c r="AD935" s="283"/>
      <c r="AE935" s="2"/>
      <c r="AF935" s="169"/>
    </row>
    <row r="936" spans="1:32" s="38" customFormat="1" ht="15" customHeight="1">
      <c r="A936" s="18"/>
      <c r="B936" s="51"/>
      <c r="C936" s="48" t="s">
        <v>5408</v>
      </c>
      <c r="D936" s="580" t="str">
        <f t="shared" si="109"/>
        <v/>
      </c>
      <c r="E936" s="580"/>
      <c r="F936" s="580"/>
      <c r="G936" s="580"/>
      <c r="H936" s="580"/>
      <c r="I936" s="283"/>
      <c r="J936" s="283"/>
      <c r="K936" s="283"/>
      <c r="L936" s="283"/>
      <c r="M936" s="283"/>
      <c r="N936" s="283"/>
      <c r="O936" s="283"/>
      <c r="P936" s="283"/>
      <c r="Q936" s="283"/>
      <c r="R936" s="283"/>
      <c r="S936" s="283"/>
      <c r="T936" s="283"/>
      <c r="U936" s="283"/>
      <c r="V936" s="283"/>
      <c r="W936" s="283"/>
      <c r="X936" s="283"/>
      <c r="Y936" s="283"/>
      <c r="Z936" s="283"/>
      <c r="AA936" s="283"/>
      <c r="AB936" s="283"/>
      <c r="AC936" s="283"/>
      <c r="AD936" s="283"/>
      <c r="AE936" s="2"/>
      <c r="AF936" s="169"/>
    </row>
    <row r="937" spans="1:32" s="38" customFormat="1" ht="15" customHeight="1">
      <c r="A937" s="18"/>
      <c r="B937" s="51"/>
      <c r="C937" s="48" t="s">
        <v>5409</v>
      </c>
      <c r="D937" s="580" t="str">
        <f t="shared" si="109"/>
        <v/>
      </c>
      <c r="E937" s="580"/>
      <c r="F937" s="580"/>
      <c r="G937" s="580"/>
      <c r="H937" s="580"/>
      <c r="I937" s="283"/>
      <c r="J937" s="283"/>
      <c r="K937" s="283"/>
      <c r="L937" s="283"/>
      <c r="M937" s="283"/>
      <c r="N937" s="283"/>
      <c r="O937" s="283"/>
      <c r="P937" s="283"/>
      <c r="Q937" s="283"/>
      <c r="R937" s="283"/>
      <c r="S937" s="283"/>
      <c r="T937" s="283"/>
      <c r="U937" s="283"/>
      <c r="V937" s="283"/>
      <c r="W937" s="283"/>
      <c r="X937" s="283"/>
      <c r="Y937" s="283"/>
      <c r="Z937" s="283"/>
      <c r="AA937" s="283"/>
      <c r="AB937" s="283"/>
      <c r="AC937" s="283"/>
      <c r="AD937" s="283"/>
      <c r="AE937" s="2"/>
      <c r="AF937" s="169"/>
    </row>
    <row r="938" spans="1:32" s="38" customFormat="1" ht="15" customHeight="1">
      <c r="A938" s="18"/>
      <c r="B938" s="51"/>
      <c r="C938" s="48" t="s">
        <v>5410</v>
      </c>
      <c r="D938" s="580" t="str">
        <f t="shared" si="109"/>
        <v/>
      </c>
      <c r="E938" s="580"/>
      <c r="F938" s="580"/>
      <c r="G938" s="580"/>
      <c r="H938" s="580"/>
      <c r="I938" s="283"/>
      <c r="J938" s="283"/>
      <c r="K938" s="283"/>
      <c r="L938" s="283"/>
      <c r="M938" s="283"/>
      <c r="N938" s="283"/>
      <c r="O938" s="283"/>
      <c r="P938" s="283"/>
      <c r="Q938" s="283"/>
      <c r="R938" s="283"/>
      <c r="S938" s="283"/>
      <c r="T938" s="283"/>
      <c r="U938" s="283"/>
      <c r="V938" s="283"/>
      <c r="W938" s="283"/>
      <c r="X938" s="283"/>
      <c r="Y938" s="283"/>
      <c r="Z938" s="283"/>
      <c r="AA938" s="283"/>
      <c r="AB938" s="283"/>
      <c r="AC938" s="283"/>
      <c r="AD938" s="283"/>
      <c r="AE938" s="2"/>
      <c r="AF938" s="169"/>
    </row>
    <row r="939" spans="1:32" s="38" customFormat="1" ht="15" customHeight="1">
      <c r="A939" s="18"/>
      <c r="B939" s="51"/>
      <c r="C939" s="48" t="s">
        <v>5411</v>
      </c>
      <c r="D939" s="580" t="str">
        <f t="shared" si="109"/>
        <v/>
      </c>
      <c r="E939" s="580"/>
      <c r="F939" s="580"/>
      <c r="G939" s="580"/>
      <c r="H939" s="580"/>
      <c r="I939" s="283"/>
      <c r="J939" s="283"/>
      <c r="K939" s="283"/>
      <c r="L939" s="283"/>
      <c r="M939" s="283"/>
      <c r="N939" s="283"/>
      <c r="O939" s="283"/>
      <c r="P939" s="283"/>
      <c r="Q939" s="283"/>
      <c r="R939" s="283"/>
      <c r="S939" s="283"/>
      <c r="T939" s="283"/>
      <c r="U939" s="283"/>
      <c r="V939" s="283"/>
      <c r="W939" s="283"/>
      <c r="X939" s="283"/>
      <c r="Y939" s="283"/>
      <c r="Z939" s="283"/>
      <c r="AA939" s="283"/>
      <c r="AB939" s="283"/>
      <c r="AC939" s="283"/>
      <c r="AD939" s="283"/>
      <c r="AE939" s="2"/>
      <c r="AF939" s="169"/>
    </row>
    <row r="940" spans="1:32" s="38" customFormat="1" ht="15" customHeight="1">
      <c r="A940" s="18"/>
      <c r="B940" s="51"/>
      <c r="C940" s="48" t="s">
        <v>5412</v>
      </c>
      <c r="D940" s="580" t="str">
        <f t="shared" si="109"/>
        <v/>
      </c>
      <c r="E940" s="580"/>
      <c r="F940" s="580"/>
      <c r="G940" s="580"/>
      <c r="H940" s="580"/>
      <c r="I940" s="283"/>
      <c r="J940" s="283"/>
      <c r="K940" s="283"/>
      <c r="L940" s="283"/>
      <c r="M940" s="283"/>
      <c r="N940" s="283"/>
      <c r="O940" s="283"/>
      <c r="P940" s="283"/>
      <c r="Q940" s="283"/>
      <c r="R940" s="283"/>
      <c r="S940" s="283"/>
      <c r="T940" s="283"/>
      <c r="U940" s="283"/>
      <c r="V940" s="283"/>
      <c r="W940" s="283"/>
      <c r="X940" s="283"/>
      <c r="Y940" s="283"/>
      <c r="Z940" s="283"/>
      <c r="AA940" s="283"/>
      <c r="AB940" s="283"/>
      <c r="AC940" s="283"/>
      <c r="AD940" s="283"/>
      <c r="AE940" s="2"/>
      <c r="AF940" s="169"/>
    </row>
    <row r="941" spans="1:32" s="38" customFormat="1" ht="15">
      <c r="A941" s="18"/>
      <c r="B941"/>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c r="AA941" s="52"/>
      <c r="AB941" s="52"/>
      <c r="AC941" s="52"/>
      <c r="AD941" s="52"/>
      <c r="AE941" s="2"/>
      <c r="AF941" s="169"/>
    </row>
    <row r="942" spans="1:32" s="38" customFormat="1" ht="15" customHeight="1">
      <c r="A942" s="18"/>
      <c r="B942" s="3"/>
      <c r="C942" s="22"/>
      <c r="D942" s="22"/>
      <c r="E942" s="22"/>
      <c r="F942" s="22"/>
      <c r="G942" s="22"/>
      <c r="H942" s="22"/>
      <c r="I942" s="22"/>
      <c r="J942" s="22"/>
      <c r="V942" s="22"/>
      <c r="W942" s="22"/>
      <c r="X942" s="22"/>
      <c r="Y942" s="22"/>
      <c r="Z942" s="22"/>
      <c r="AA942" s="634" t="s">
        <v>5175</v>
      </c>
      <c r="AB942" s="634"/>
      <c r="AC942" s="634"/>
      <c r="AD942" s="634"/>
      <c r="AE942" s="2"/>
      <c r="AF942" s="169"/>
    </row>
    <row r="943" spans="1:32" s="38" customFormat="1" ht="24" customHeight="1">
      <c r="A943" s="18"/>
      <c r="B943" s="22"/>
      <c r="C943" s="611" t="s">
        <v>5364</v>
      </c>
      <c r="D943" s="611"/>
      <c r="E943" s="611"/>
      <c r="F943" s="611"/>
      <c r="G943" s="611"/>
      <c r="H943" s="611"/>
      <c r="I943" s="611" t="s">
        <v>5127</v>
      </c>
      <c r="J943" s="611"/>
      <c r="K943" s="611"/>
      <c r="L943" s="611"/>
      <c r="M943" s="611"/>
      <c r="N943" s="611"/>
      <c r="O943" s="611"/>
      <c r="P943" s="611"/>
      <c r="Q943" s="611"/>
      <c r="R943" s="611"/>
      <c r="S943" s="611"/>
      <c r="T943" s="611"/>
      <c r="U943" s="611"/>
      <c r="V943" s="611"/>
      <c r="W943" s="611"/>
      <c r="X943" s="611"/>
      <c r="Y943" s="611"/>
      <c r="Z943" s="611"/>
      <c r="AA943" s="611"/>
      <c r="AB943" s="611"/>
      <c r="AC943" s="611"/>
      <c r="AD943" s="611"/>
      <c r="AE943" s="2"/>
      <c r="AF943" s="169"/>
    </row>
    <row r="944" spans="1:32" s="38" customFormat="1" ht="15" customHeight="1">
      <c r="A944" s="18"/>
      <c r="B944" s="22"/>
      <c r="C944" s="611"/>
      <c r="D944" s="611"/>
      <c r="E944" s="611"/>
      <c r="F944" s="611"/>
      <c r="G944" s="611"/>
      <c r="H944" s="611"/>
      <c r="I944" s="662" t="s">
        <v>5011</v>
      </c>
      <c r="J944" s="662" t="s">
        <v>5012</v>
      </c>
      <c r="K944" s="662" t="s">
        <v>5013</v>
      </c>
      <c r="L944" s="659" t="s">
        <v>5014</v>
      </c>
      <c r="M944" s="659"/>
      <c r="N944" s="659"/>
      <c r="O944" s="659" t="s">
        <v>5015</v>
      </c>
      <c r="P944" s="659"/>
      <c r="Q944" s="659"/>
      <c r="R944" s="659"/>
      <c r="S944" s="659"/>
      <c r="T944" s="659" t="s">
        <v>5016</v>
      </c>
      <c r="U944" s="659" t="s">
        <v>5017</v>
      </c>
      <c r="V944" s="659" t="s">
        <v>5018</v>
      </c>
      <c r="W944" s="659" t="s">
        <v>5019</v>
      </c>
      <c r="X944" s="659"/>
      <c r="Y944" s="659"/>
      <c r="Z944" s="659"/>
      <c r="AA944" s="659"/>
      <c r="AB944" s="659"/>
      <c r="AC944" s="659" t="s">
        <v>5020</v>
      </c>
      <c r="AD944" s="659" t="s">
        <v>5021</v>
      </c>
      <c r="AE944" s="2"/>
      <c r="AF944" s="169"/>
    </row>
    <row r="945" spans="1:32" s="38" customFormat="1" ht="24" customHeight="1">
      <c r="A945" s="18"/>
      <c r="B945" s="22"/>
      <c r="C945" s="611"/>
      <c r="D945" s="611"/>
      <c r="E945" s="611"/>
      <c r="F945" s="611"/>
      <c r="G945" s="611"/>
      <c r="H945" s="611"/>
      <c r="I945" s="661"/>
      <c r="J945" s="661"/>
      <c r="K945" s="661"/>
      <c r="L945" s="183" t="s">
        <v>5159</v>
      </c>
      <c r="M945" s="183" t="s">
        <v>5160</v>
      </c>
      <c r="N945" s="183" t="s">
        <v>5161</v>
      </c>
      <c r="O945" s="183" t="s">
        <v>5162</v>
      </c>
      <c r="P945" s="183" t="s">
        <v>5163</v>
      </c>
      <c r="Q945" s="183" t="s">
        <v>5164</v>
      </c>
      <c r="R945" s="183" t="s">
        <v>5165</v>
      </c>
      <c r="S945" s="183" t="s">
        <v>5166</v>
      </c>
      <c r="T945" s="659"/>
      <c r="U945" s="659"/>
      <c r="V945" s="659"/>
      <c r="W945" s="183" t="s">
        <v>5167</v>
      </c>
      <c r="X945" s="183" t="s">
        <v>5168</v>
      </c>
      <c r="Y945" s="183" t="s">
        <v>5169</v>
      </c>
      <c r="Z945" s="183" t="s">
        <v>5170</v>
      </c>
      <c r="AA945" s="183" t="s">
        <v>5171</v>
      </c>
      <c r="AB945" s="183" t="s">
        <v>5172</v>
      </c>
      <c r="AC945" s="659"/>
      <c r="AD945" s="659"/>
      <c r="AE945" s="2"/>
      <c r="AF945" s="169"/>
    </row>
    <row r="946" spans="1:32" s="38" customFormat="1" ht="15" customHeight="1">
      <c r="A946" s="18"/>
      <c r="B946" s="3"/>
      <c r="C946" s="47" t="s">
        <v>4992</v>
      </c>
      <c r="D946" s="580" t="str">
        <f>IF(D578="","",D578)</f>
        <v/>
      </c>
      <c r="E946" s="580"/>
      <c r="F946" s="580"/>
      <c r="G946" s="580"/>
      <c r="H946" s="580"/>
      <c r="I946" s="283"/>
      <c r="J946" s="283"/>
      <c r="K946" s="283"/>
      <c r="L946" s="283"/>
      <c r="M946" s="283"/>
      <c r="N946" s="283"/>
      <c r="O946" s="283"/>
      <c r="P946" s="283"/>
      <c r="Q946" s="283"/>
      <c r="R946" s="283"/>
      <c r="S946" s="283"/>
      <c r="T946" s="283"/>
      <c r="U946" s="283"/>
      <c r="V946" s="283"/>
      <c r="W946" s="283"/>
      <c r="X946" s="283"/>
      <c r="Y946" s="283"/>
      <c r="Z946" s="283"/>
      <c r="AA946" s="283"/>
      <c r="AB946" s="283"/>
      <c r="AC946" s="283"/>
      <c r="AD946" s="283"/>
      <c r="AE946" s="2"/>
      <c r="AF946" s="169"/>
    </row>
    <row r="947" spans="1:32" s="38" customFormat="1" ht="15" customHeight="1">
      <c r="A947" s="18"/>
      <c r="B947" s="3"/>
      <c r="C947" s="48" t="s">
        <v>4994</v>
      </c>
      <c r="D947" s="580" t="str">
        <f t="shared" ref="D947:D1010" si="110">IF(D579="","",D579)</f>
        <v/>
      </c>
      <c r="E947" s="580"/>
      <c r="F947" s="580"/>
      <c r="G947" s="580"/>
      <c r="H947" s="580"/>
      <c r="I947" s="283"/>
      <c r="J947" s="283"/>
      <c r="K947" s="283"/>
      <c r="L947" s="283"/>
      <c r="M947" s="283"/>
      <c r="N947" s="283"/>
      <c r="O947" s="283"/>
      <c r="P947" s="283"/>
      <c r="Q947" s="283"/>
      <c r="R947" s="283"/>
      <c r="S947" s="283"/>
      <c r="T947" s="283"/>
      <c r="U947" s="283"/>
      <c r="V947" s="283"/>
      <c r="W947" s="283"/>
      <c r="X947" s="283"/>
      <c r="Y947" s="283"/>
      <c r="Z947" s="283"/>
      <c r="AA947" s="283"/>
      <c r="AB947" s="283"/>
      <c r="AC947" s="283"/>
      <c r="AD947" s="283"/>
      <c r="AE947" s="2"/>
      <c r="AF947" s="169"/>
    </row>
    <row r="948" spans="1:32" s="38" customFormat="1" ht="15" customHeight="1">
      <c r="A948" s="18"/>
      <c r="B948" s="3"/>
      <c r="C948" s="48" t="s">
        <v>4996</v>
      </c>
      <c r="D948" s="580" t="str">
        <f t="shared" si="110"/>
        <v/>
      </c>
      <c r="E948" s="580"/>
      <c r="F948" s="580"/>
      <c r="G948" s="580"/>
      <c r="H948" s="580"/>
      <c r="I948" s="283"/>
      <c r="J948" s="283"/>
      <c r="K948" s="283"/>
      <c r="L948" s="283"/>
      <c r="M948" s="283"/>
      <c r="N948" s="283"/>
      <c r="O948" s="283"/>
      <c r="P948" s="283"/>
      <c r="Q948" s="283"/>
      <c r="R948" s="283"/>
      <c r="S948" s="283"/>
      <c r="T948" s="283"/>
      <c r="U948" s="283"/>
      <c r="V948" s="283"/>
      <c r="W948" s="283"/>
      <c r="X948" s="283"/>
      <c r="Y948" s="283"/>
      <c r="Z948" s="283"/>
      <c r="AA948" s="283"/>
      <c r="AB948" s="283"/>
      <c r="AC948" s="283"/>
      <c r="AD948" s="283"/>
      <c r="AE948" s="2"/>
      <c r="AF948" s="169"/>
    </row>
    <row r="949" spans="1:32" s="38" customFormat="1" ht="15" customHeight="1">
      <c r="A949" s="18"/>
      <c r="B949" s="3"/>
      <c r="C949" s="48" t="s">
        <v>4998</v>
      </c>
      <c r="D949" s="580" t="str">
        <f t="shared" si="110"/>
        <v/>
      </c>
      <c r="E949" s="580"/>
      <c r="F949" s="580"/>
      <c r="G949" s="580"/>
      <c r="H949" s="580"/>
      <c r="I949" s="283"/>
      <c r="J949" s="283"/>
      <c r="K949" s="283"/>
      <c r="L949" s="283"/>
      <c r="M949" s="283"/>
      <c r="N949" s="283"/>
      <c r="O949" s="283"/>
      <c r="P949" s="283"/>
      <c r="Q949" s="283"/>
      <c r="R949" s="283"/>
      <c r="S949" s="283"/>
      <c r="T949" s="283"/>
      <c r="U949" s="283"/>
      <c r="V949" s="283"/>
      <c r="W949" s="283"/>
      <c r="X949" s="283"/>
      <c r="Y949" s="283"/>
      <c r="Z949" s="283"/>
      <c r="AA949" s="283"/>
      <c r="AB949" s="283"/>
      <c r="AC949" s="283"/>
      <c r="AD949" s="283"/>
      <c r="AE949" s="2"/>
      <c r="AF949" s="169"/>
    </row>
    <row r="950" spans="1:32" s="38" customFormat="1" ht="15" customHeight="1">
      <c r="A950" s="18"/>
      <c r="B950" s="3"/>
      <c r="C950" s="48" t="s">
        <v>5000</v>
      </c>
      <c r="D950" s="580" t="str">
        <f t="shared" si="110"/>
        <v/>
      </c>
      <c r="E950" s="580"/>
      <c r="F950" s="580"/>
      <c r="G950" s="580"/>
      <c r="H950" s="580"/>
      <c r="I950" s="283"/>
      <c r="J950" s="283"/>
      <c r="K950" s="283"/>
      <c r="L950" s="283"/>
      <c r="M950" s="283"/>
      <c r="N950" s="283"/>
      <c r="O950" s="283"/>
      <c r="P950" s="283"/>
      <c r="Q950" s="283"/>
      <c r="R950" s="283"/>
      <c r="S950" s="283"/>
      <c r="T950" s="283"/>
      <c r="U950" s="283"/>
      <c r="V950" s="283"/>
      <c r="W950" s="283"/>
      <c r="X950" s="283"/>
      <c r="Y950" s="283"/>
      <c r="Z950" s="283"/>
      <c r="AA950" s="283"/>
      <c r="AB950" s="283"/>
      <c r="AC950" s="283"/>
      <c r="AD950" s="283"/>
      <c r="AE950" s="2"/>
      <c r="AF950" s="169"/>
    </row>
    <row r="951" spans="1:32" s="38" customFormat="1" ht="15" customHeight="1">
      <c r="A951" s="18"/>
      <c r="B951" s="3"/>
      <c r="C951" s="48" t="s">
        <v>5002</v>
      </c>
      <c r="D951" s="580" t="str">
        <f t="shared" si="110"/>
        <v/>
      </c>
      <c r="E951" s="580"/>
      <c r="F951" s="580"/>
      <c r="G951" s="580"/>
      <c r="H951" s="580"/>
      <c r="I951" s="283"/>
      <c r="J951" s="283"/>
      <c r="K951" s="283"/>
      <c r="L951" s="283"/>
      <c r="M951" s="283"/>
      <c r="N951" s="283"/>
      <c r="O951" s="283"/>
      <c r="P951" s="283"/>
      <c r="Q951" s="283"/>
      <c r="R951" s="283"/>
      <c r="S951" s="283"/>
      <c r="T951" s="283"/>
      <c r="U951" s="283"/>
      <c r="V951" s="283"/>
      <c r="W951" s="283"/>
      <c r="X951" s="283"/>
      <c r="Y951" s="283"/>
      <c r="Z951" s="283"/>
      <c r="AA951" s="283"/>
      <c r="AB951" s="283"/>
      <c r="AC951" s="283"/>
      <c r="AD951" s="283"/>
      <c r="AE951" s="2"/>
      <c r="AF951" s="169"/>
    </row>
    <row r="952" spans="1:32" s="38" customFormat="1" ht="15" customHeight="1">
      <c r="A952" s="18"/>
      <c r="B952" s="3"/>
      <c r="C952" s="48" t="s">
        <v>5004</v>
      </c>
      <c r="D952" s="580" t="str">
        <f t="shared" si="110"/>
        <v/>
      </c>
      <c r="E952" s="580"/>
      <c r="F952" s="580"/>
      <c r="G952" s="580"/>
      <c r="H952" s="580"/>
      <c r="I952" s="283"/>
      <c r="J952" s="283"/>
      <c r="K952" s="283"/>
      <c r="L952" s="283"/>
      <c r="M952" s="283"/>
      <c r="N952" s="283"/>
      <c r="O952" s="283"/>
      <c r="P952" s="283"/>
      <c r="Q952" s="283"/>
      <c r="R952" s="283"/>
      <c r="S952" s="283"/>
      <c r="T952" s="283"/>
      <c r="U952" s="283"/>
      <c r="V952" s="283"/>
      <c r="W952" s="283"/>
      <c r="X952" s="283"/>
      <c r="Y952" s="283"/>
      <c r="Z952" s="283"/>
      <c r="AA952" s="283"/>
      <c r="AB952" s="283"/>
      <c r="AC952" s="283"/>
      <c r="AD952" s="283"/>
      <c r="AE952" s="2"/>
      <c r="AF952" s="169"/>
    </row>
    <row r="953" spans="1:32" s="38" customFormat="1" ht="15" customHeight="1">
      <c r="A953" s="18"/>
      <c r="B953" s="3"/>
      <c r="C953" s="48" t="s">
        <v>5006</v>
      </c>
      <c r="D953" s="580" t="str">
        <f t="shared" si="110"/>
        <v/>
      </c>
      <c r="E953" s="580"/>
      <c r="F953" s="580"/>
      <c r="G953" s="580"/>
      <c r="H953" s="580"/>
      <c r="I953" s="283"/>
      <c r="J953" s="283"/>
      <c r="K953" s="283"/>
      <c r="L953" s="283"/>
      <c r="M953" s="283"/>
      <c r="N953" s="283"/>
      <c r="O953" s="283"/>
      <c r="P953" s="283"/>
      <c r="Q953" s="283"/>
      <c r="R953" s="283"/>
      <c r="S953" s="283"/>
      <c r="T953" s="283"/>
      <c r="U953" s="283"/>
      <c r="V953" s="283"/>
      <c r="W953" s="283"/>
      <c r="X953" s="283"/>
      <c r="Y953" s="283"/>
      <c r="Z953" s="283"/>
      <c r="AA953" s="283"/>
      <c r="AB953" s="283"/>
      <c r="AC953" s="283"/>
      <c r="AD953" s="283"/>
      <c r="AE953" s="2"/>
      <c r="AF953" s="169"/>
    </row>
    <row r="954" spans="1:32" s="38" customFormat="1" ht="15" customHeight="1">
      <c r="A954" s="18"/>
      <c r="B954" s="3"/>
      <c r="C954" s="48" t="s">
        <v>5008</v>
      </c>
      <c r="D954" s="580" t="str">
        <f t="shared" si="110"/>
        <v/>
      </c>
      <c r="E954" s="580"/>
      <c r="F954" s="580"/>
      <c r="G954" s="580"/>
      <c r="H954" s="580"/>
      <c r="I954" s="283"/>
      <c r="J954" s="283"/>
      <c r="K954" s="283"/>
      <c r="L954" s="283"/>
      <c r="M954" s="283"/>
      <c r="N954" s="283"/>
      <c r="O954" s="283"/>
      <c r="P954" s="283"/>
      <c r="Q954" s="283"/>
      <c r="R954" s="283"/>
      <c r="S954" s="283"/>
      <c r="T954" s="283"/>
      <c r="U954" s="283"/>
      <c r="V954" s="283"/>
      <c r="W954" s="283"/>
      <c r="X954" s="283"/>
      <c r="Y954" s="283"/>
      <c r="Z954" s="283"/>
      <c r="AA954" s="283"/>
      <c r="AB954" s="283"/>
      <c r="AC954" s="283"/>
      <c r="AD954" s="283"/>
      <c r="AE954" s="2"/>
      <c r="AF954" s="169"/>
    </row>
    <row r="955" spans="1:32" s="38" customFormat="1" ht="15" customHeight="1">
      <c r="A955" s="18"/>
      <c r="B955" s="3"/>
      <c r="C955" s="48" t="s">
        <v>5009</v>
      </c>
      <c r="D955" s="580" t="str">
        <f t="shared" si="110"/>
        <v/>
      </c>
      <c r="E955" s="580"/>
      <c r="F955" s="580"/>
      <c r="G955" s="580"/>
      <c r="H955" s="580"/>
      <c r="I955" s="283"/>
      <c r="J955" s="283"/>
      <c r="K955" s="283"/>
      <c r="L955" s="283"/>
      <c r="M955" s="283"/>
      <c r="N955" s="283"/>
      <c r="O955" s="283"/>
      <c r="P955" s="283"/>
      <c r="Q955" s="283"/>
      <c r="R955" s="283"/>
      <c r="S955" s="283"/>
      <c r="T955" s="283"/>
      <c r="U955" s="283"/>
      <c r="V955" s="283"/>
      <c r="W955" s="283"/>
      <c r="X955" s="283"/>
      <c r="Y955" s="283"/>
      <c r="Z955" s="283"/>
      <c r="AA955" s="283"/>
      <c r="AB955" s="283"/>
      <c r="AC955" s="283"/>
      <c r="AD955" s="283"/>
      <c r="AE955" s="2"/>
      <c r="AF955" s="169"/>
    </row>
    <row r="956" spans="1:32" s="38" customFormat="1" ht="15" customHeight="1">
      <c r="A956" s="18"/>
      <c r="B956" s="3"/>
      <c r="C956" s="48" t="s">
        <v>5011</v>
      </c>
      <c r="D956" s="580" t="str">
        <f t="shared" si="110"/>
        <v/>
      </c>
      <c r="E956" s="580"/>
      <c r="F956" s="580"/>
      <c r="G956" s="580"/>
      <c r="H956" s="580"/>
      <c r="I956" s="283"/>
      <c r="J956" s="283"/>
      <c r="K956" s="283"/>
      <c r="L956" s="283"/>
      <c r="M956" s="283"/>
      <c r="N956" s="283"/>
      <c r="O956" s="283"/>
      <c r="P956" s="283"/>
      <c r="Q956" s="283"/>
      <c r="R956" s="283"/>
      <c r="S956" s="283"/>
      <c r="T956" s="283"/>
      <c r="U956" s="283"/>
      <c r="V956" s="283"/>
      <c r="W956" s="283"/>
      <c r="X956" s="283"/>
      <c r="Y956" s="283"/>
      <c r="Z956" s="283"/>
      <c r="AA956" s="283"/>
      <c r="AB956" s="283"/>
      <c r="AC956" s="283"/>
      <c r="AD956" s="283"/>
      <c r="AE956" s="2"/>
      <c r="AF956" s="169"/>
    </row>
    <row r="957" spans="1:32" s="38" customFormat="1" ht="15" customHeight="1">
      <c r="A957" s="18"/>
      <c r="B957" s="3"/>
      <c r="C957" s="48" t="s">
        <v>5012</v>
      </c>
      <c r="D957" s="580" t="str">
        <f t="shared" si="110"/>
        <v/>
      </c>
      <c r="E957" s="580"/>
      <c r="F957" s="580"/>
      <c r="G957" s="580"/>
      <c r="H957" s="580"/>
      <c r="I957" s="283"/>
      <c r="J957" s="283"/>
      <c r="K957" s="283"/>
      <c r="L957" s="283"/>
      <c r="M957" s="283"/>
      <c r="N957" s="283"/>
      <c r="O957" s="283"/>
      <c r="P957" s="283"/>
      <c r="Q957" s="283"/>
      <c r="R957" s="283"/>
      <c r="S957" s="283"/>
      <c r="T957" s="283"/>
      <c r="U957" s="283"/>
      <c r="V957" s="283"/>
      <c r="W957" s="283"/>
      <c r="X957" s="283"/>
      <c r="Y957" s="283"/>
      <c r="Z957" s="283"/>
      <c r="AA957" s="283"/>
      <c r="AB957" s="283"/>
      <c r="AC957" s="283"/>
      <c r="AD957" s="283"/>
      <c r="AE957" s="2"/>
      <c r="AF957" s="169"/>
    </row>
    <row r="958" spans="1:32" s="38" customFormat="1" ht="15" customHeight="1">
      <c r="A958" s="18"/>
      <c r="B958" s="3"/>
      <c r="C958" s="48" t="s">
        <v>5013</v>
      </c>
      <c r="D958" s="580" t="str">
        <f t="shared" si="110"/>
        <v/>
      </c>
      <c r="E958" s="580"/>
      <c r="F958" s="580"/>
      <c r="G958" s="580"/>
      <c r="H958" s="580"/>
      <c r="I958" s="283"/>
      <c r="J958" s="283"/>
      <c r="K958" s="283"/>
      <c r="L958" s="283"/>
      <c r="M958" s="283"/>
      <c r="N958" s="283"/>
      <c r="O958" s="283"/>
      <c r="P958" s="283"/>
      <c r="Q958" s="283"/>
      <c r="R958" s="283"/>
      <c r="S958" s="283"/>
      <c r="T958" s="283"/>
      <c r="U958" s="283"/>
      <c r="V958" s="283"/>
      <c r="W958" s="283"/>
      <c r="X958" s="283"/>
      <c r="Y958" s="283"/>
      <c r="Z958" s="283"/>
      <c r="AA958" s="283"/>
      <c r="AB958" s="283"/>
      <c r="AC958" s="283"/>
      <c r="AD958" s="283"/>
      <c r="AE958" s="2"/>
      <c r="AF958" s="169"/>
    </row>
    <row r="959" spans="1:32" s="38" customFormat="1" ht="15" customHeight="1">
      <c r="A959" s="18"/>
      <c r="B959" s="3"/>
      <c r="C959" s="48" t="s">
        <v>5014</v>
      </c>
      <c r="D959" s="580" t="str">
        <f t="shared" si="110"/>
        <v/>
      </c>
      <c r="E959" s="580"/>
      <c r="F959" s="580"/>
      <c r="G959" s="580"/>
      <c r="H959" s="580"/>
      <c r="I959" s="283"/>
      <c r="J959" s="283"/>
      <c r="K959" s="283"/>
      <c r="L959" s="283"/>
      <c r="M959" s="283"/>
      <c r="N959" s="283"/>
      <c r="O959" s="283"/>
      <c r="P959" s="283"/>
      <c r="Q959" s="283"/>
      <c r="R959" s="283"/>
      <c r="S959" s="283"/>
      <c r="T959" s="283"/>
      <c r="U959" s="283"/>
      <c r="V959" s="283"/>
      <c r="W959" s="283"/>
      <c r="X959" s="283"/>
      <c r="Y959" s="283"/>
      <c r="Z959" s="283"/>
      <c r="AA959" s="283"/>
      <c r="AB959" s="283"/>
      <c r="AC959" s="283"/>
      <c r="AD959" s="283"/>
      <c r="AE959" s="2"/>
      <c r="AF959" s="169"/>
    </row>
    <row r="960" spans="1:32" s="38" customFormat="1" ht="15" customHeight="1">
      <c r="A960" s="18"/>
      <c r="B960" s="3"/>
      <c r="C960" s="48" t="s">
        <v>5015</v>
      </c>
      <c r="D960" s="580" t="str">
        <f t="shared" si="110"/>
        <v/>
      </c>
      <c r="E960" s="580"/>
      <c r="F960" s="580"/>
      <c r="G960" s="580"/>
      <c r="H960" s="580"/>
      <c r="I960" s="283"/>
      <c r="J960" s="283"/>
      <c r="K960" s="283"/>
      <c r="L960" s="283"/>
      <c r="M960" s="283"/>
      <c r="N960" s="283"/>
      <c r="O960" s="283"/>
      <c r="P960" s="283"/>
      <c r="Q960" s="283"/>
      <c r="R960" s="283"/>
      <c r="S960" s="283"/>
      <c r="T960" s="283"/>
      <c r="U960" s="283"/>
      <c r="V960" s="283"/>
      <c r="W960" s="283"/>
      <c r="X960" s="283"/>
      <c r="Y960" s="283"/>
      <c r="Z960" s="283"/>
      <c r="AA960" s="283"/>
      <c r="AB960" s="283"/>
      <c r="AC960" s="283"/>
      <c r="AD960" s="283"/>
      <c r="AE960" s="2"/>
      <c r="AF960" s="169"/>
    </row>
    <row r="961" spans="1:32" s="38" customFormat="1" ht="15" customHeight="1">
      <c r="A961" s="18"/>
      <c r="B961" s="3"/>
      <c r="C961" s="48" t="s">
        <v>5016</v>
      </c>
      <c r="D961" s="580" t="str">
        <f t="shared" si="110"/>
        <v/>
      </c>
      <c r="E961" s="580"/>
      <c r="F961" s="580"/>
      <c r="G961" s="580"/>
      <c r="H961" s="580"/>
      <c r="I961" s="283"/>
      <c r="J961" s="283"/>
      <c r="K961" s="283"/>
      <c r="L961" s="283"/>
      <c r="M961" s="283"/>
      <c r="N961" s="283"/>
      <c r="O961" s="283"/>
      <c r="P961" s="283"/>
      <c r="Q961" s="283"/>
      <c r="R961" s="283"/>
      <c r="S961" s="283"/>
      <c r="T961" s="283"/>
      <c r="U961" s="283"/>
      <c r="V961" s="283"/>
      <c r="W961" s="283"/>
      <c r="X961" s="283"/>
      <c r="Y961" s="283"/>
      <c r="Z961" s="283"/>
      <c r="AA961" s="283"/>
      <c r="AB961" s="283"/>
      <c r="AC961" s="283"/>
      <c r="AD961" s="283"/>
      <c r="AE961" s="2"/>
      <c r="AF961" s="169"/>
    </row>
    <row r="962" spans="1:32" s="38" customFormat="1" ht="15" customHeight="1">
      <c r="A962" s="18"/>
      <c r="B962" s="3"/>
      <c r="C962" s="48" t="s">
        <v>5017</v>
      </c>
      <c r="D962" s="580" t="str">
        <f t="shared" si="110"/>
        <v/>
      </c>
      <c r="E962" s="580"/>
      <c r="F962" s="580"/>
      <c r="G962" s="580"/>
      <c r="H962" s="580"/>
      <c r="I962" s="283"/>
      <c r="J962" s="283"/>
      <c r="K962" s="283"/>
      <c r="L962" s="283"/>
      <c r="M962" s="283"/>
      <c r="N962" s="283"/>
      <c r="O962" s="283"/>
      <c r="P962" s="283"/>
      <c r="Q962" s="283"/>
      <c r="R962" s="283"/>
      <c r="S962" s="283"/>
      <c r="T962" s="283"/>
      <c r="U962" s="283"/>
      <c r="V962" s="283"/>
      <c r="W962" s="283"/>
      <c r="X962" s="283"/>
      <c r="Y962" s="283"/>
      <c r="Z962" s="283"/>
      <c r="AA962" s="283"/>
      <c r="AB962" s="283"/>
      <c r="AC962" s="283"/>
      <c r="AD962" s="283"/>
      <c r="AE962" s="2"/>
      <c r="AF962" s="169"/>
    </row>
    <row r="963" spans="1:32" s="38" customFormat="1" ht="15" customHeight="1">
      <c r="A963" s="18"/>
      <c r="B963" s="3"/>
      <c r="C963" s="48" t="s">
        <v>5018</v>
      </c>
      <c r="D963" s="580" t="str">
        <f t="shared" si="110"/>
        <v/>
      </c>
      <c r="E963" s="580"/>
      <c r="F963" s="580"/>
      <c r="G963" s="580"/>
      <c r="H963" s="580"/>
      <c r="I963" s="283"/>
      <c r="J963" s="283"/>
      <c r="K963" s="283"/>
      <c r="L963" s="283"/>
      <c r="M963" s="283"/>
      <c r="N963" s="283"/>
      <c r="O963" s="283"/>
      <c r="P963" s="283"/>
      <c r="Q963" s="283"/>
      <c r="R963" s="283"/>
      <c r="S963" s="283"/>
      <c r="T963" s="283"/>
      <c r="U963" s="283"/>
      <c r="V963" s="283"/>
      <c r="W963" s="283"/>
      <c r="X963" s="283"/>
      <c r="Y963" s="283"/>
      <c r="Z963" s="283"/>
      <c r="AA963" s="283"/>
      <c r="AB963" s="283"/>
      <c r="AC963" s="283"/>
      <c r="AD963" s="283"/>
      <c r="AE963" s="2"/>
      <c r="AF963" s="169"/>
    </row>
    <row r="964" spans="1:32" s="38" customFormat="1" ht="15" customHeight="1">
      <c r="A964" s="18"/>
      <c r="B964" s="3"/>
      <c r="C964" s="48" t="s">
        <v>5019</v>
      </c>
      <c r="D964" s="580" t="str">
        <f t="shared" si="110"/>
        <v/>
      </c>
      <c r="E964" s="580"/>
      <c r="F964" s="580"/>
      <c r="G964" s="580"/>
      <c r="H964" s="580"/>
      <c r="I964" s="283"/>
      <c r="J964" s="283"/>
      <c r="K964" s="283"/>
      <c r="L964" s="283"/>
      <c r="M964" s="283"/>
      <c r="N964" s="283"/>
      <c r="O964" s="283"/>
      <c r="P964" s="283"/>
      <c r="Q964" s="283"/>
      <c r="R964" s="283"/>
      <c r="S964" s="283"/>
      <c r="T964" s="283"/>
      <c r="U964" s="283"/>
      <c r="V964" s="283"/>
      <c r="W964" s="283"/>
      <c r="X964" s="283"/>
      <c r="Y964" s="283"/>
      <c r="Z964" s="283"/>
      <c r="AA964" s="283"/>
      <c r="AB964" s="283"/>
      <c r="AC964" s="283"/>
      <c r="AD964" s="283"/>
      <c r="AE964" s="2"/>
      <c r="AF964" s="169"/>
    </row>
    <row r="965" spans="1:32" s="38" customFormat="1" ht="15" customHeight="1">
      <c r="A965" s="18"/>
      <c r="B965" s="3"/>
      <c r="C965" s="48" t="s">
        <v>5020</v>
      </c>
      <c r="D965" s="580" t="str">
        <f t="shared" si="110"/>
        <v/>
      </c>
      <c r="E965" s="580"/>
      <c r="F965" s="580"/>
      <c r="G965" s="580"/>
      <c r="H965" s="580"/>
      <c r="I965" s="283"/>
      <c r="J965" s="283"/>
      <c r="K965" s="283"/>
      <c r="L965" s="283"/>
      <c r="M965" s="283"/>
      <c r="N965" s="283"/>
      <c r="O965" s="283"/>
      <c r="P965" s="283"/>
      <c r="Q965" s="283"/>
      <c r="R965" s="283"/>
      <c r="S965" s="283"/>
      <c r="T965" s="283"/>
      <c r="U965" s="283"/>
      <c r="V965" s="283"/>
      <c r="W965" s="283"/>
      <c r="X965" s="283"/>
      <c r="Y965" s="283"/>
      <c r="Z965" s="283"/>
      <c r="AA965" s="283"/>
      <c r="AB965" s="283"/>
      <c r="AC965" s="283"/>
      <c r="AD965" s="283"/>
      <c r="AE965" s="2"/>
      <c r="AF965" s="169"/>
    </row>
    <row r="966" spans="1:32" s="38" customFormat="1" ht="15" customHeight="1">
      <c r="A966" s="18"/>
      <c r="B966" s="3"/>
      <c r="C966" s="48" t="s">
        <v>5021</v>
      </c>
      <c r="D966" s="580" t="str">
        <f t="shared" si="110"/>
        <v/>
      </c>
      <c r="E966" s="580"/>
      <c r="F966" s="580"/>
      <c r="G966" s="580"/>
      <c r="H966" s="580"/>
      <c r="I966" s="283"/>
      <c r="J966" s="283"/>
      <c r="K966" s="283"/>
      <c r="L966" s="283"/>
      <c r="M966" s="283"/>
      <c r="N966" s="283"/>
      <c r="O966" s="283"/>
      <c r="P966" s="283"/>
      <c r="Q966" s="283"/>
      <c r="R966" s="283"/>
      <c r="S966" s="283"/>
      <c r="T966" s="283"/>
      <c r="U966" s="283"/>
      <c r="V966" s="283"/>
      <c r="W966" s="283"/>
      <c r="X966" s="283"/>
      <c r="Y966" s="283"/>
      <c r="Z966" s="283"/>
      <c r="AA966" s="283"/>
      <c r="AB966" s="283"/>
      <c r="AC966" s="283"/>
      <c r="AD966" s="283"/>
      <c r="AE966" s="2"/>
      <c r="AF966" s="169"/>
    </row>
    <row r="967" spans="1:32" s="38" customFormat="1" ht="15" customHeight="1">
      <c r="A967" s="18"/>
      <c r="B967" s="3"/>
      <c r="C967" s="48" t="s">
        <v>5022</v>
      </c>
      <c r="D967" s="580" t="str">
        <f t="shared" si="110"/>
        <v/>
      </c>
      <c r="E967" s="580"/>
      <c r="F967" s="580"/>
      <c r="G967" s="580"/>
      <c r="H967" s="580"/>
      <c r="I967" s="283"/>
      <c r="J967" s="283"/>
      <c r="K967" s="283"/>
      <c r="L967" s="283"/>
      <c r="M967" s="283"/>
      <c r="N967" s="283"/>
      <c r="O967" s="283"/>
      <c r="P967" s="283"/>
      <c r="Q967" s="283"/>
      <c r="R967" s="283"/>
      <c r="S967" s="283"/>
      <c r="T967" s="283"/>
      <c r="U967" s="283"/>
      <c r="V967" s="283"/>
      <c r="W967" s="283"/>
      <c r="X967" s="283"/>
      <c r="Y967" s="283"/>
      <c r="Z967" s="283"/>
      <c r="AA967" s="283"/>
      <c r="AB967" s="283"/>
      <c r="AC967" s="283"/>
      <c r="AD967" s="283"/>
      <c r="AE967" s="2"/>
      <c r="AF967" s="169"/>
    </row>
    <row r="968" spans="1:32" s="38" customFormat="1" ht="15" customHeight="1">
      <c r="A968" s="18"/>
      <c r="B968" s="3"/>
      <c r="C968" s="48" t="s">
        <v>5023</v>
      </c>
      <c r="D968" s="580" t="str">
        <f t="shared" si="110"/>
        <v/>
      </c>
      <c r="E968" s="580"/>
      <c r="F968" s="580"/>
      <c r="G968" s="580"/>
      <c r="H968" s="580"/>
      <c r="I968" s="283"/>
      <c r="J968" s="283"/>
      <c r="K968" s="283"/>
      <c r="L968" s="283"/>
      <c r="M968" s="283"/>
      <c r="N968" s="283"/>
      <c r="O968" s="283"/>
      <c r="P968" s="283"/>
      <c r="Q968" s="283"/>
      <c r="R968" s="283"/>
      <c r="S968" s="283"/>
      <c r="T968" s="283"/>
      <c r="U968" s="283"/>
      <c r="V968" s="283"/>
      <c r="W968" s="283"/>
      <c r="X968" s="283"/>
      <c r="Y968" s="283"/>
      <c r="Z968" s="283"/>
      <c r="AA968" s="283"/>
      <c r="AB968" s="283"/>
      <c r="AC968" s="283"/>
      <c r="AD968" s="283"/>
      <c r="AE968" s="2"/>
      <c r="AF968" s="169"/>
    </row>
    <row r="969" spans="1:32" s="38" customFormat="1" ht="15" customHeight="1">
      <c r="A969" s="18"/>
      <c r="B969" s="3"/>
      <c r="C969" s="48" t="s">
        <v>5024</v>
      </c>
      <c r="D969" s="580" t="str">
        <f t="shared" si="110"/>
        <v/>
      </c>
      <c r="E969" s="580"/>
      <c r="F969" s="580"/>
      <c r="G969" s="580"/>
      <c r="H969" s="580"/>
      <c r="I969" s="283"/>
      <c r="J969" s="283"/>
      <c r="K969" s="283"/>
      <c r="L969" s="283"/>
      <c r="M969" s="283"/>
      <c r="N969" s="283"/>
      <c r="O969" s="283"/>
      <c r="P969" s="283"/>
      <c r="Q969" s="283"/>
      <c r="R969" s="283"/>
      <c r="S969" s="283"/>
      <c r="T969" s="283"/>
      <c r="U969" s="283"/>
      <c r="V969" s="283"/>
      <c r="W969" s="283"/>
      <c r="X969" s="283"/>
      <c r="Y969" s="283"/>
      <c r="Z969" s="283"/>
      <c r="AA969" s="283"/>
      <c r="AB969" s="283"/>
      <c r="AC969" s="283"/>
      <c r="AD969" s="283"/>
      <c r="AE969" s="2"/>
      <c r="AF969" s="169"/>
    </row>
    <row r="970" spans="1:32" s="38" customFormat="1" ht="15" customHeight="1">
      <c r="A970" s="18"/>
      <c r="B970" s="3"/>
      <c r="C970" s="48" t="s">
        <v>5025</v>
      </c>
      <c r="D970" s="580" t="str">
        <f t="shared" si="110"/>
        <v/>
      </c>
      <c r="E970" s="580"/>
      <c r="F970" s="580"/>
      <c r="G970" s="580"/>
      <c r="H970" s="580"/>
      <c r="I970" s="283"/>
      <c r="J970" s="283"/>
      <c r="K970" s="283"/>
      <c r="L970" s="283"/>
      <c r="M970" s="283"/>
      <c r="N970" s="283"/>
      <c r="O970" s="283"/>
      <c r="P970" s="283"/>
      <c r="Q970" s="283"/>
      <c r="R970" s="283"/>
      <c r="S970" s="283"/>
      <c r="T970" s="283"/>
      <c r="U970" s="283"/>
      <c r="V970" s="283"/>
      <c r="W970" s="283"/>
      <c r="X970" s="283"/>
      <c r="Y970" s="283"/>
      <c r="Z970" s="283"/>
      <c r="AA970" s="283"/>
      <c r="AB970" s="283"/>
      <c r="AC970" s="283"/>
      <c r="AD970" s="283"/>
      <c r="AE970" s="2"/>
      <c r="AF970" s="169"/>
    </row>
    <row r="971" spans="1:32" s="38" customFormat="1" ht="15" customHeight="1">
      <c r="A971" s="18"/>
      <c r="B971" s="3"/>
      <c r="C971" s="48" t="s">
        <v>5026</v>
      </c>
      <c r="D971" s="580" t="str">
        <f t="shared" si="110"/>
        <v/>
      </c>
      <c r="E971" s="580"/>
      <c r="F971" s="580"/>
      <c r="G971" s="580"/>
      <c r="H971" s="580"/>
      <c r="I971" s="283"/>
      <c r="J971" s="283"/>
      <c r="K971" s="283"/>
      <c r="L971" s="283"/>
      <c r="M971" s="283"/>
      <c r="N971" s="283"/>
      <c r="O971" s="283"/>
      <c r="P971" s="283"/>
      <c r="Q971" s="283"/>
      <c r="R971" s="283"/>
      <c r="S971" s="283"/>
      <c r="T971" s="283"/>
      <c r="U971" s="283"/>
      <c r="V971" s="283"/>
      <c r="W971" s="283"/>
      <c r="X971" s="283"/>
      <c r="Y971" s="283"/>
      <c r="Z971" s="283"/>
      <c r="AA971" s="283"/>
      <c r="AB971" s="283"/>
      <c r="AC971" s="283"/>
      <c r="AD971" s="283"/>
      <c r="AE971" s="2"/>
      <c r="AF971" s="169"/>
    </row>
    <row r="972" spans="1:32" s="38" customFormat="1" ht="15" customHeight="1">
      <c r="A972" s="18"/>
      <c r="B972" s="3"/>
      <c r="C972" s="48" t="s">
        <v>5027</v>
      </c>
      <c r="D972" s="580" t="str">
        <f t="shared" si="110"/>
        <v/>
      </c>
      <c r="E972" s="580"/>
      <c r="F972" s="580"/>
      <c r="G972" s="580"/>
      <c r="H972" s="580"/>
      <c r="I972" s="283"/>
      <c r="J972" s="283"/>
      <c r="K972" s="283"/>
      <c r="L972" s="283"/>
      <c r="M972" s="283"/>
      <c r="N972" s="283"/>
      <c r="O972" s="283"/>
      <c r="P972" s="283"/>
      <c r="Q972" s="283"/>
      <c r="R972" s="283"/>
      <c r="S972" s="283"/>
      <c r="T972" s="283"/>
      <c r="U972" s="283"/>
      <c r="V972" s="283"/>
      <c r="W972" s="283"/>
      <c r="X972" s="283"/>
      <c r="Y972" s="283"/>
      <c r="Z972" s="283"/>
      <c r="AA972" s="283"/>
      <c r="AB972" s="283"/>
      <c r="AC972" s="283"/>
      <c r="AD972" s="283"/>
      <c r="AE972" s="2"/>
      <c r="AF972" s="169"/>
    </row>
    <row r="973" spans="1:32" s="38" customFormat="1" ht="15" customHeight="1">
      <c r="A973" s="18"/>
      <c r="B973" s="3"/>
      <c r="C973" s="48" t="s">
        <v>5028</v>
      </c>
      <c r="D973" s="580" t="str">
        <f t="shared" si="110"/>
        <v/>
      </c>
      <c r="E973" s="580"/>
      <c r="F973" s="580"/>
      <c r="G973" s="580"/>
      <c r="H973" s="580"/>
      <c r="I973" s="283"/>
      <c r="J973" s="283"/>
      <c r="K973" s="283"/>
      <c r="L973" s="283"/>
      <c r="M973" s="283"/>
      <c r="N973" s="283"/>
      <c r="O973" s="283"/>
      <c r="P973" s="283"/>
      <c r="Q973" s="283"/>
      <c r="R973" s="283"/>
      <c r="S973" s="283"/>
      <c r="T973" s="283"/>
      <c r="U973" s="283"/>
      <c r="V973" s="283"/>
      <c r="W973" s="283"/>
      <c r="X973" s="283"/>
      <c r="Y973" s="283"/>
      <c r="Z973" s="283"/>
      <c r="AA973" s="283"/>
      <c r="AB973" s="283"/>
      <c r="AC973" s="283"/>
      <c r="AD973" s="283"/>
      <c r="AE973" s="2"/>
      <c r="AF973" s="169"/>
    </row>
    <row r="974" spans="1:32" s="38" customFormat="1" ht="15" customHeight="1">
      <c r="A974" s="18"/>
      <c r="B974" s="3"/>
      <c r="C974" s="48" t="s">
        <v>5029</v>
      </c>
      <c r="D974" s="580" t="str">
        <f t="shared" si="110"/>
        <v/>
      </c>
      <c r="E974" s="580"/>
      <c r="F974" s="580"/>
      <c r="G974" s="580"/>
      <c r="H974" s="580"/>
      <c r="I974" s="283"/>
      <c r="J974" s="283"/>
      <c r="K974" s="283"/>
      <c r="L974" s="283"/>
      <c r="M974" s="283"/>
      <c r="N974" s="283"/>
      <c r="O974" s="283"/>
      <c r="P974" s="283"/>
      <c r="Q974" s="283"/>
      <c r="R974" s="283"/>
      <c r="S974" s="283"/>
      <c r="T974" s="283"/>
      <c r="U974" s="283"/>
      <c r="V974" s="283"/>
      <c r="W974" s="283"/>
      <c r="X974" s="283"/>
      <c r="Y974" s="283"/>
      <c r="Z974" s="283"/>
      <c r="AA974" s="283"/>
      <c r="AB974" s="283"/>
      <c r="AC974" s="283"/>
      <c r="AD974" s="283"/>
      <c r="AE974" s="2"/>
      <c r="AF974" s="169"/>
    </row>
    <row r="975" spans="1:32" s="38" customFormat="1" ht="15" customHeight="1">
      <c r="A975" s="18"/>
      <c r="B975" s="3"/>
      <c r="C975" s="48" t="s">
        <v>5030</v>
      </c>
      <c r="D975" s="580" t="str">
        <f t="shared" si="110"/>
        <v/>
      </c>
      <c r="E975" s="580"/>
      <c r="F975" s="580"/>
      <c r="G975" s="580"/>
      <c r="H975" s="580"/>
      <c r="I975" s="283"/>
      <c r="J975" s="283"/>
      <c r="K975" s="283"/>
      <c r="L975" s="283"/>
      <c r="M975" s="283"/>
      <c r="N975" s="283"/>
      <c r="O975" s="283"/>
      <c r="P975" s="283"/>
      <c r="Q975" s="283"/>
      <c r="R975" s="283"/>
      <c r="S975" s="283"/>
      <c r="T975" s="283"/>
      <c r="U975" s="283"/>
      <c r="V975" s="283"/>
      <c r="W975" s="283"/>
      <c r="X975" s="283"/>
      <c r="Y975" s="283"/>
      <c r="Z975" s="283"/>
      <c r="AA975" s="283"/>
      <c r="AB975" s="283"/>
      <c r="AC975" s="283"/>
      <c r="AD975" s="283"/>
      <c r="AE975" s="2"/>
      <c r="AF975" s="169"/>
    </row>
    <row r="976" spans="1:32" s="38" customFormat="1" ht="15" customHeight="1">
      <c r="A976" s="18"/>
      <c r="B976" s="3"/>
      <c r="C976" s="48" t="s">
        <v>5031</v>
      </c>
      <c r="D976" s="580" t="str">
        <f t="shared" si="110"/>
        <v/>
      </c>
      <c r="E976" s="580"/>
      <c r="F976" s="580"/>
      <c r="G976" s="580"/>
      <c r="H976" s="580"/>
      <c r="I976" s="283"/>
      <c r="J976" s="283"/>
      <c r="K976" s="283"/>
      <c r="L976" s="283"/>
      <c r="M976" s="283"/>
      <c r="N976" s="283"/>
      <c r="O976" s="283"/>
      <c r="P976" s="283"/>
      <c r="Q976" s="283"/>
      <c r="R976" s="283"/>
      <c r="S976" s="283"/>
      <c r="T976" s="283"/>
      <c r="U976" s="283"/>
      <c r="V976" s="283"/>
      <c r="W976" s="283"/>
      <c r="X976" s="283"/>
      <c r="Y976" s="283"/>
      <c r="Z976" s="283"/>
      <c r="AA976" s="283"/>
      <c r="AB976" s="283"/>
      <c r="AC976" s="283"/>
      <c r="AD976" s="283"/>
      <c r="AE976" s="2"/>
      <c r="AF976" s="169"/>
    </row>
    <row r="977" spans="1:32" s="38" customFormat="1" ht="15" customHeight="1">
      <c r="A977" s="18"/>
      <c r="B977" s="3"/>
      <c r="C977" s="48" t="s">
        <v>5032</v>
      </c>
      <c r="D977" s="580" t="str">
        <f t="shared" si="110"/>
        <v/>
      </c>
      <c r="E977" s="580"/>
      <c r="F977" s="580"/>
      <c r="G977" s="580"/>
      <c r="H977" s="580"/>
      <c r="I977" s="283"/>
      <c r="J977" s="283"/>
      <c r="K977" s="283"/>
      <c r="L977" s="283"/>
      <c r="M977" s="283"/>
      <c r="N977" s="283"/>
      <c r="O977" s="283"/>
      <c r="P977" s="283"/>
      <c r="Q977" s="283"/>
      <c r="R977" s="283"/>
      <c r="S977" s="283"/>
      <c r="T977" s="283"/>
      <c r="U977" s="283"/>
      <c r="V977" s="283"/>
      <c r="W977" s="283"/>
      <c r="X977" s="283"/>
      <c r="Y977" s="283"/>
      <c r="Z977" s="283"/>
      <c r="AA977" s="283"/>
      <c r="AB977" s="283"/>
      <c r="AC977" s="283"/>
      <c r="AD977" s="283"/>
      <c r="AE977" s="2"/>
      <c r="AF977" s="169"/>
    </row>
    <row r="978" spans="1:32" s="38" customFormat="1" ht="15" customHeight="1">
      <c r="A978" s="18"/>
      <c r="B978" s="3"/>
      <c r="C978" s="48" t="s">
        <v>5033</v>
      </c>
      <c r="D978" s="580" t="str">
        <f t="shared" si="110"/>
        <v/>
      </c>
      <c r="E978" s="580"/>
      <c r="F978" s="580"/>
      <c r="G978" s="580"/>
      <c r="H978" s="580"/>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2"/>
      <c r="AF978" s="169"/>
    </row>
    <row r="979" spans="1:32" s="38" customFormat="1" ht="15" customHeight="1">
      <c r="A979" s="18"/>
      <c r="B979" s="3"/>
      <c r="C979" s="48" t="s">
        <v>5034</v>
      </c>
      <c r="D979" s="580" t="str">
        <f t="shared" si="110"/>
        <v/>
      </c>
      <c r="E979" s="580"/>
      <c r="F979" s="580"/>
      <c r="G979" s="580"/>
      <c r="H979" s="580"/>
      <c r="I979" s="283"/>
      <c r="J979" s="283"/>
      <c r="K979" s="283"/>
      <c r="L979" s="283"/>
      <c r="M979" s="283"/>
      <c r="N979" s="283"/>
      <c r="O979" s="283"/>
      <c r="P979" s="283"/>
      <c r="Q979" s="283"/>
      <c r="R979" s="283"/>
      <c r="S979" s="283"/>
      <c r="T979" s="283"/>
      <c r="U979" s="283"/>
      <c r="V979" s="283"/>
      <c r="W979" s="283"/>
      <c r="X979" s="283"/>
      <c r="Y979" s="283"/>
      <c r="Z979" s="283"/>
      <c r="AA979" s="283"/>
      <c r="AB979" s="283"/>
      <c r="AC979" s="283"/>
      <c r="AD979" s="283"/>
      <c r="AE979" s="2"/>
      <c r="AF979" s="169"/>
    </row>
    <row r="980" spans="1:32" s="38" customFormat="1" ht="15" customHeight="1">
      <c r="A980" s="18"/>
      <c r="B980" s="3"/>
      <c r="C980" s="48" t="s">
        <v>5035</v>
      </c>
      <c r="D980" s="580" t="str">
        <f t="shared" si="110"/>
        <v/>
      </c>
      <c r="E980" s="580"/>
      <c r="F980" s="580"/>
      <c r="G980" s="580"/>
      <c r="H980" s="580"/>
      <c r="I980" s="283"/>
      <c r="J980" s="283"/>
      <c r="K980" s="283"/>
      <c r="L980" s="283"/>
      <c r="M980" s="283"/>
      <c r="N980" s="283"/>
      <c r="O980" s="283"/>
      <c r="P980" s="283"/>
      <c r="Q980" s="283"/>
      <c r="R980" s="283"/>
      <c r="S980" s="283"/>
      <c r="T980" s="283"/>
      <c r="U980" s="283"/>
      <c r="V980" s="283"/>
      <c r="W980" s="283"/>
      <c r="X980" s="283"/>
      <c r="Y980" s="283"/>
      <c r="Z980" s="283"/>
      <c r="AA980" s="283"/>
      <c r="AB980" s="283"/>
      <c r="AC980" s="283"/>
      <c r="AD980" s="283"/>
      <c r="AE980" s="2"/>
      <c r="AF980" s="169"/>
    </row>
    <row r="981" spans="1:32" s="38" customFormat="1" ht="15" customHeight="1">
      <c r="A981" s="18"/>
      <c r="B981" s="3"/>
      <c r="C981" s="48" t="s">
        <v>5105</v>
      </c>
      <c r="D981" s="580" t="str">
        <f t="shared" si="110"/>
        <v/>
      </c>
      <c r="E981" s="580"/>
      <c r="F981" s="580"/>
      <c r="G981" s="580"/>
      <c r="H981" s="580"/>
      <c r="I981" s="283"/>
      <c r="J981" s="283"/>
      <c r="K981" s="283"/>
      <c r="L981" s="283"/>
      <c r="M981" s="283"/>
      <c r="N981" s="283"/>
      <c r="O981" s="283"/>
      <c r="P981" s="283"/>
      <c r="Q981" s="283"/>
      <c r="R981" s="283"/>
      <c r="S981" s="283"/>
      <c r="T981" s="283"/>
      <c r="U981" s="283"/>
      <c r="V981" s="283"/>
      <c r="W981" s="283"/>
      <c r="X981" s="283"/>
      <c r="Y981" s="283"/>
      <c r="Z981" s="283"/>
      <c r="AA981" s="283"/>
      <c r="AB981" s="283"/>
      <c r="AC981" s="283"/>
      <c r="AD981" s="283"/>
      <c r="AE981" s="2"/>
      <c r="AF981" s="169"/>
    </row>
    <row r="982" spans="1:32" s="38" customFormat="1" ht="15" customHeight="1">
      <c r="A982" s="18"/>
      <c r="B982" s="3"/>
      <c r="C982" s="48" t="s">
        <v>5106</v>
      </c>
      <c r="D982" s="580" t="str">
        <f t="shared" si="110"/>
        <v/>
      </c>
      <c r="E982" s="580"/>
      <c r="F982" s="580"/>
      <c r="G982" s="580"/>
      <c r="H982" s="580"/>
      <c r="I982" s="283"/>
      <c r="J982" s="283"/>
      <c r="K982" s="283"/>
      <c r="L982" s="283"/>
      <c r="M982" s="283"/>
      <c r="N982" s="283"/>
      <c r="O982" s="283"/>
      <c r="P982" s="283"/>
      <c r="Q982" s="283"/>
      <c r="R982" s="283"/>
      <c r="S982" s="283"/>
      <c r="T982" s="283"/>
      <c r="U982" s="283"/>
      <c r="V982" s="283"/>
      <c r="W982" s="283"/>
      <c r="X982" s="283"/>
      <c r="Y982" s="283"/>
      <c r="Z982" s="283"/>
      <c r="AA982" s="283"/>
      <c r="AB982" s="283"/>
      <c r="AC982" s="283"/>
      <c r="AD982" s="283"/>
      <c r="AE982" s="2"/>
      <c r="AF982" s="169"/>
    </row>
    <row r="983" spans="1:32" s="38" customFormat="1" ht="15" customHeight="1">
      <c r="A983" s="18"/>
      <c r="B983" s="3"/>
      <c r="C983" s="48" t="s">
        <v>5107</v>
      </c>
      <c r="D983" s="580" t="str">
        <f t="shared" si="110"/>
        <v/>
      </c>
      <c r="E983" s="580"/>
      <c r="F983" s="580"/>
      <c r="G983" s="580"/>
      <c r="H983" s="580"/>
      <c r="I983" s="283"/>
      <c r="J983" s="283"/>
      <c r="K983" s="283"/>
      <c r="L983" s="283"/>
      <c r="M983" s="283"/>
      <c r="N983" s="283"/>
      <c r="O983" s="283"/>
      <c r="P983" s="283"/>
      <c r="Q983" s="283"/>
      <c r="R983" s="283"/>
      <c r="S983" s="283"/>
      <c r="T983" s="283"/>
      <c r="U983" s="283"/>
      <c r="V983" s="283"/>
      <c r="W983" s="283"/>
      <c r="X983" s="283"/>
      <c r="Y983" s="283"/>
      <c r="Z983" s="283"/>
      <c r="AA983" s="283"/>
      <c r="AB983" s="283"/>
      <c r="AC983" s="283"/>
      <c r="AD983" s="283"/>
      <c r="AE983" s="2"/>
      <c r="AF983" s="169"/>
    </row>
    <row r="984" spans="1:32" s="38" customFormat="1" ht="15" customHeight="1">
      <c r="A984" s="18"/>
      <c r="B984" s="3"/>
      <c r="C984" s="48" t="s">
        <v>5108</v>
      </c>
      <c r="D984" s="580" t="str">
        <f t="shared" si="110"/>
        <v/>
      </c>
      <c r="E984" s="580"/>
      <c r="F984" s="580"/>
      <c r="G984" s="580"/>
      <c r="H984" s="580"/>
      <c r="I984" s="283"/>
      <c r="J984" s="283"/>
      <c r="K984" s="283"/>
      <c r="L984" s="283"/>
      <c r="M984" s="283"/>
      <c r="N984" s="283"/>
      <c r="O984" s="283"/>
      <c r="P984" s="283"/>
      <c r="Q984" s="283"/>
      <c r="R984" s="283"/>
      <c r="S984" s="283"/>
      <c r="T984" s="283"/>
      <c r="U984" s="283"/>
      <c r="V984" s="283"/>
      <c r="W984" s="283"/>
      <c r="X984" s="283"/>
      <c r="Y984" s="283"/>
      <c r="Z984" s="283"/>
      <c r="AA984" s="283"/>
      <c r="AB984" s="283"/>
      <c r="AC984" s="283"/>
      <c r="AD984" s="283"/>
      <c r="AE984" s="2"/>
      <c r="AF984" s="169"/>
    </row>
    <row r="985" spans="1:32" s="38" customFormat="1" ht="15" customHeight="1">
      <c r="A985" s="18"/>
      <c r="B985" s="3"/>
      <c r="C985" s="48" t="s">
        <v>5109</v>
      </c>
      <c r="D985" s="580" t="str">
        <f t="shared" si="110"/>
        <v/>
      </c>
      <c r="E985" s="580"/>
      <c r="F985" s="580"/>
      <c r="G985" s="580"/>
      <c r="H985" s="580"/>
      <c r="I985" s="283"/>
      <c r="J985" s="283"/>
      <c r="K985" s="283"/>
      <c r="L985" s="283"/>
      <c r="M985" s="283"/>
      <c r="N985" s="283"/>
      <c r="O985" s="283"/>
      <c r="P985" s="283"/>
      <c r="Q985" s="283"/>
      <c r="R985" s="283"/>
      <c r="S985" s="283"/>
      <c r="T985" s="283"/>
      <c r="U985" s="283"/>
      <c r="V985" s="283"/>
      <c r="W985" s="283"/>
      <c r="X985" s="283"/>
      <c r="Y985" s="283"/>
      <c r="Z985" s="283"/>
      <c r="AA985" s="283"/>
      <c r="AB985" s="283"/>
      <c r="AC985" s="283"/>
      <c r="AD985" s="283"/>
      <c r="AE985" s="2"/>
      <c r="AF985" s="169"/>
    </row>
    <row r="986" spans="1:32" s="38" customFormat="1" ht="15" customHeight="1">
      <c r="A986" s="18"/>
      <c r="B986" s="3"/>
      <c r="C986" s="48" t="s">
        <v>5110</v>
      </c>
      <c r="D986" s="580" t="str">
        <f t="shared" si="110"/>
        <v/>
      </c>
      <c r="E986" s="580"/>
      <c r="F986" s="580"/>
      <c r="G986" s="580"/>
      <c r="H986" s="580"/>
      <c r="I986" s="283"/>
      <c r="J986" s="283"/>
      <c r="K986" s="283"/>
      <c r="L986" s="283"/>
      <c r="M986" s="283"/>
      <c r="N986" s="283"/>
      <c r="O986" s="283"/>
      <c r="P986" s="283"/>
      <c r="Q986" s="283"/>
      <c r="R986" s="283"/>
      <c r="S986" s="283"/>
      <c r="T986" s="283"/>
      <c r="U986" s="283"/>
      <c r="V986" s="283"/>
      <c r="W986" s="283"/>
      <c r="X986" s="283"/>
      <c r="Y986" s="283"/>
      <c r="Z986" s="283"/>
      <c r="AA986" s="283"/>
      <c r="AB986" s="283"/>
      <c r="AC986" s="283"/>
      <c r="AD986" s="283"/>
      <c r="AE986" s="2"/>
      <c r="AF986" s="169"/>
    </row>
    <row r="987" spans="1:32" s="38" customFormat="1" ht="15" customHeight="1">
      <c r="A987" s="18"/>
      <c r="B987" s="3"/>
      <c r="C987" s="48" t="s">
        <v>5111</v>
      </c>
      <c r="D987" s="580" t="str">
        <f t="shared" si="110"/>
        <v/>
      </c>
      <c r="E987" s="580"/>
      <c r="F987" s="580"/>
      <c r="G987" s="580"/>
      <c r="H987" s="580"/>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2"/>
      <c r="AF987" s="169"/>
    </row>
    <row r="988" spans="1:32" s="38" customFormat="1" ht="15" customHeight="1">
      <c r="A988" s="18"/>
      <c r="B988" s="3"/>
      <c r="C988" s="48" t="s">
        <v>5112</v>
      </c>
      <c r="D988" s="580" t="str">
        <f t="shared" si="110"/>
        <v/>
      </c>
      <c r="E988" s="580"/>
      <c r="F988" s="580"/>
      <c r="G988" s="580"/>
      <c r="H988" s="580"/>
      <c r="I988" s="283"/>
      <c r="J988" s="283"/>
      <c r="K988" s="283"/>
      <c r="L988" s="283"/>
      <c r="M988" s="283"/>
      <c r="N988" s="283"/>
      <c r="O988" s="283"/>
      <c r="P988" s="283"/>
      <c r="Q988" s="283"/>
      <c r="R988" s="283"/>
      <c r="S988" s="283"/>
      <c r="T988" s="283"/>
      <c r="U988" s="283"/>
      <c r="V988" s="283"/>
      <c r="W988" s="283"/>
      <c r="X988" s="283"/>
      <c r="Y988" s="283"/>
      <c r="Z988" s="283"/>
      <c r="AA988" s="283"/>
      <c r="AB988" s="283"/>
      <c r="AC988" s="283"/>
      <c r="AD988" s="283"/>
      <c r="AE988" s="2"/>
      <c r="AF988" s="169"/>
    </row>
    <row r="989" spans="1:32" s="38" customFormat="1" ht="15" customHeight="1">
      <c r="A989" s="18"/>
      <c r="B989" s="3"/>
      <c r="C989" s="48" t="s">
        <v>5113</v>
      </c>
      <c r="D989" s="580" t="str">
        <f t="shared" si="110"/>
        <v/>
      </c>
      <c r="E989" s="580"/>
      <c r="F989" s="580"/>
      <c r="G989" s="580"/>
      <c r="H989" s="580"/>
      <c r="I989" s="283"/>
      <c r="J989" s="283"/>
      <c r="K989" s="283"/>
      <c r="L989" s="283"/>
      <c r="M989" s="283"/>
      <c r="N989" s="283"/>
      <c r="O989" s="283"/>
      <c r="P989" s="283"/>
      <c r="Q989" s="283"/>
      <c r="R989" s="283"/>
      <c r="S989" s="283"/>
      <c r="T989" s="283"/>
      <c r="U989" s="283"/>
      <c r="V989" s="283"/>
      <c r="W989" s="283"/>
      <c r="X989" s="283"/>
      <c r="Y989" s="283"/>
      <c r="Z989" s="283"/>
      <c r="AA989" s="283"/>
      <c r="AB989" s="283"/>
      <c r="AC989" s="283"/>
      <c r="AD989" s="283"/>
      <c r="AE989" s="2"/>
      <c r="AF989" s="169"/>
    </row>
    <row r="990" spans="1:32" s="38" customFormat="1" ht="15" customHeight="1">
      <c r="A990" s="18"/>
      <c r="B990" s="3"/>
      <c r="C990" s="48" t="s">
        <v>5114</v>
      </c>
      <c r="D990" s="580" t="str">
        <f t="shared" si="110"/>
        <v/>
      </c>
      <c r="E990" s="580"/>
      <c r="F990" s="580"/>
      <c r="G990" s="580"/>
      <c r="H990" s="580"/>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283"/>
      <c r="AE990" s="2"/>
      <c r="AF990" s="169"/>
    </row>
    <row r="991" spans="1:32" s="38" customFormat="1" ht="15">
      <c r="A991" s="18"/>
      <c r="B991"/>
      <c r="C991" s="48" t="s">
        <v>5378</v>
      </c>
      <c r="D991" s="580" t="str">
        <f t="shared" si="110"/>
        <v/>
      </c>
      <c r="E991" s="580"/>
      <c r="F991" s="580"/>
      <c r="G991" s="580"/>
      <c r="H991" s="580"/>
      <c r="I991" s="283"/>
      <c r="J991" s="283"/>
      <c r="K991" s="283"/>
      <c r="L991" s="283"/>
      <c r="M991" s="283"/>
      <c r="N991" s="283"/>
      <c r="O991" s="283"/>
      <c r="P991" s="283"/>
      <c r="Q991" s="283"/>
      <c r="R991" s="283"/>
      <c r="S991" s="283"/>
      <c r="T991" s="283"/>
      <c r="U991" s="283"/>
      <c r="V991" s="283"/>
      <c r="W991" s="283"/>
      <c r="X991" s="283"/>
      <c r="Y991" s="283"/>
      <c r="Z991" s="283"/>
      <c r="AA991" s="283"/>
      <c r="AB991" s="283"/>
      <c r="AC991" s="283"/>
      <c r="AD991" s="283"/>
      <c r="AE991" s="2"/>
      <c r="AF991" s="169"/>
    </row>
    <row r="992" spans="1:32" s="38" customFormat="1" ht="15">
      <c r="A992" s="18"/>
      <c r="B992"/>
      <c r="C992" s="48" t="s">
        <v>5379</v>
      </c>
      <c r="D992" s="580" t="str">
        <f t="shared" si="110"/>
        <v/>
      </c>
      <c r="E992" s="580"/>
      <c r="F992" s="580"/>
      <c r="G992" s="580"/>
      <c r="H992" s="580"/>
      <c r="I992" s="283"/>
      <c r="J992" s="283"/>
      <c r="K992" s="283"/>
      <c r="L992" s="283"/>
      <c r="M992" s="283"/>
      <c r="N992" s="283"/>
      <c r="O992" s="283"/>
      <c r="P992" s="283"/>
      <c r="Q992" s="283"/>
      <c r="R992" s="283"/>
      <c r="S992" s="283"/>
      <c r="T992" s="283"/>
      <c r="U992" s="283"/>
      <c r="V992" s="283"/>
      <c r="W992" s="283"/>
      <c r="X992" s="283"/>
      <c r="Y992" s="283"/>
      <c r="Z992" s="283"/>
      <c r="AA992" s="283"/>
      <c r="AB992" s="283"/>
      <c r="AC992" s="283"/>
      <c r="AD992" s="283"/>
      <c r="AE992" s="2"/>
      <c r="AF992" s="169"/>
    </row>
    <row r="993" spans="1:32" s="38" customFormat="1" ht="15">
      <c r="A993" s="18"/>
      <c r="B993"/>
      <c r="C993" s="48" t="s">
        <v>5380</v>
      </c>
      <c r="D993" s="580" t="str">
        <f t="shared" si="110"/>
        <v/>
      </c>
      <c r="E993" s="580"/>
      <c r="F993" s="580"/>
      <c r="G993" s="580"/>
      <c r="H993" s="580"/>
      <c r="I993" s="283"/>
      <c r="J993" s="283"/>
      <c r="K993" s="283"/>
      <c r="L993" s="283"/>
      <c r="M993" s="283"/>
      <c r="N993" s="283"/>
      <c r="O993" s="283"/>
      <c r="P993" s="283"/>
      <c r="Q993" s="283"/>
      <c r="R993" s="283"/>
      <c r="S993" s="283"/>
      <c r="T993" s="283"/>
      <c r="U993" s="283"/>
      <c r="V993" s="283"/>
      <c r="W993" s="283"/>
      <c r="X993" s="283"/>
      <c r="Y993" s="283"/>
      <c r="Z993" s="283"/>
      <c r="AA993" s="283"/>
      <c r="AB993" s="283"/>
      <c r="AC993" s="283"/>
      <c r="AD993" s="283"/>
      <c r="AE993" s="2"/>
      <c r="AF993" s="169"/>
    </row>
    <row r="994" spans="1:32" s="38" customFormat="1" ht="15">
      <c r="A994" s="18"/>
      <c r="B994"/>
      <c r="C994" s="48" t="s">
        <v>5381</v>
      </c>
      <c r="D994" s="580" t="str">
        <f t="shared" si="110"/>
        <v/>
      </c>
      <c r="E994" s="580"/>
      <c r="F994" s="580"/>
      <c r="G994" s="580"/>
      <c r="H994" s="580"/>
      <c r="I994" s="283"/>
      <c r="J994" s="283"/>
      <c r="K994" s="283"/>
      <c r="L994" s="283"/>
      <c r="M994" s="283"/>
      <c r="N994" s="283"/>
      <c r="O994" s="283"/>
      <c r="P994" s="283"/>
      <c r="Q994" s="283"/>
      <c r="R994" s="283"/>
      <c r="S994" s="283"/>
      <c r="T994" s="283"/>
      <c r="U994" s="283"/>
      <c r="V994" s="283"/>
      <c r="W994" s="283"/>
      <c r="X994" s="283"/>
      <c r="Y994" s="283"/>
      <c r="Z994" s="283"/>
      <c r="AA994" s="283"/>
      <c r="AB994" s="283"/>
      <c r="AC994" s="283"/>
      <c r="AD994" s="283"/>
      <c r="AE994" s="2"/>
      <c r="AF994" s="169"/>
    </row>
    <row r="995" spans="1:32" s="38" customFormat="1" ht="15">
      <c r="A995" s="18"/>
      <c r="B995"/>
      <c r="C995" s="48" t="s">
        <v>5382</v>
      </c>
      <c r="D995" s="580" t="str">
        <f t="shared" si="110"/>
        <v/>
      </c>
      <c r="E995" s="580"/>
      <c r="F995" s="580"/>
      <c r="G995" s="580"/>
      <c r="H995" s="580"/>
      <c r="I995" s="283"/>
      <c r="J995" s="283"/>
      <c r="K995" s="283"/>
      <c r="L995" s="283"/>
      <c r="M995" s="283"/>
      <c r="N995" s="283"/>
      <c r="O995" s="283"/>
      <c r="P995" s="283"/>
      <c r="Q995" s="283"/>
      <c r="R995" s="283"/>
      <c r="S995" s="283"/>
      <c r="T995" s="283"/>
      <c r="U995" s="283"/>
      <c r="V995" s="283"/>
      <c r="W995" s="283"/>
      <c r="X995" s="283"/>
      <c r="Y995" s="283"/>
      <c r="Z995" s="283"/>
      <c r="AA995" s="283"/>
      <c r="AB995" s="283"/>
      <c r="AC995" s="283"/>
      <c r="AD995" s="283"/>
      <c r="AE995" s="2"/>
      <c r="AF995" s="169"/>
    </row>
    <row r="996" spans="1:32" s="38" customFormat="1" ht="15">
      <c r="A996" s="18"/>
      <c r="B996"/>
      <c r="C996" s="48" t="s">
        <v>5383</v>
      </c>
      <c r="D996" s="580" t="str">
        <f t="shared" si="110"/>
        <v/>
      </c>
      <c r="E996" s="580"/>
      <c r="F996" s="580"/>
      <c r="G996" s="580"/>
      <c r="H996" s="580"/>
      <c r="I996" s="283"/>
      <c r="J996" s="283"/>
      <c r="K996" s="283"/>
      <c r="L996" s="283"/>
      <c r="M996" s="283"/>
      <c r="N996" s="283"/>
      <c r="O996" s="283"/>
      <c r="P996" s="283"/>
      <c r="Q996" s="283"/>
      <c r="R996" s="283"/>
      <c r="S996" s="283"/>
      <c r="T996" s="283"/>
      <c r="U996" s="283"/>
      <c r="V996" s="283"/>
      <c r="W996" s="283"/>
      <c r="X996" s="283"/>
      <c r="Y996" s="283"/>
      <c r="Z996" s="283"/>
      <c r="AA996" s="283"/>
      <c r="AB996" s="283"/>
      <c r="AC996" s="283"/>
      <c r="AD996" s="283"/>
      <c r="AE996" s="2"/>
      <c r="AF996" s="169"/>
    </row>
    <row r="997" spans="1:32" s="38" customFormat="1" ht="15">
      <c r="A997" s="18"/>
      <c r="B997"/>
      <c r="C997" s="48" t="s">
        <v>5384</v>
      </c>
      <c r="D997" s="580" t="str">
        <f t="shared" si="110"/>
        <v/>
      </c>
      <c r="E997" s="580"/>
      <c r="F997" s="580"/>
      <c r="G997" s="580"/>
      <c r="H997" s="580"/>
      <c r="I997" s="283"/>
      <c r="J997" s="283"/>
      <c r="K997" s="283"/>
      <c r="L997" s="283"/>
      <c r="M997" s="283"/>
      <c r="N997" s="283"/>
      <c r="O997" s="283"/>
      <c r="P997" s="283"/>
      <c r="Q997" s="283"/>
      <c r="R997" s="283"/>
      <c r="S997" s="283"/>
      <c r="T997" s="283"/>
      <c r="U997" s="283"/>
      <c r="V997" s="283"/>
      <c r="W997" s="283"/>
      <c r="X997" s="283"/>
      <c r="Y997" s="283"/>
      <c r="Z997" s="283"/>
      <c r="AA997" s="283"/>
      <c r="AB997" s="283"/>
      <c r="AC997" s="283"/>
      <c r="AD997" s="283"/>
      <c r="AE997" s="2"/>
      <c r="AF997" s="169"/>
    </row>
    <row r="998" spans="1:32" s="38" customFormat="1" ht="15">
      <c r="A998" s="18"/>
      <c r="B998"/>
      <c r="C998" s="48" t="s">
        <v>5385</v>
      </c>
      <c r="D998" s="580" t="str">
        <f t="shared" si="110"/>
        <v/>
      </c>
      <c r="E998" s="580"/>
      <c r="F998" s="580"/>
      <c r="G998" s="580"/>
      <c r="H998" s="580"/>
      <c r="I998" s="283"/>
      <c r="J998" s="283"/>
      <c r="K998" s="283"/>
      <c r="L998" s="283"/>
      <c r="M998" s="283"/>
      <c r="N998" s="283"/>
      <c r="O998" s="283"/>
      <c r="P998" s="283"/>
      <c r="Q998" s="283"/>
      <c r="R998" s="283"/>
      <c r="S998" s="283"/>
      <c r="T998" s="283"/>
      <c r="U998" s="283"/>
      <c r="V998" s="283"/>
      <c r="W998" s="283"/>
      <c r="X998" s="283"/>
      <c r="Y998" s="283"/>
      <c r="Z998" s="283"/>
      <c r="AA998" s="283"/>
      <c r="AB998" s="283"/>
      <c r="AC998" s="283"/>
      <c r="AD998" s="283"/>
      <c r="AE998" s="2"/>
      <c r="AF998" s="169"/>
    </row>
    <row r="999" spans="1:32" s="38" customFormat="1" ht="15">
      <c r="A999" s="18"/>
      <c r="B999"/>
      <c r="C999" s="48" t="s">
        <v>5386</v>
      </c>
      <c r="D999" s="580" t="str">
        <f t="shared" si="110"/>
        <v/>
      </c>
      <c r="E999" s="580"/>
      <c r="F999" s="580"/>
      <c r="G999" s="580"/>
      <c r="H999" s="580"/>
      <c r="I999" s="283"/>
      <c r="J999" s="283"/>
      <c r="K999" s="283"/>
      <c r="L999" s="283"/>
      <c r="M999" s="283"/>
      <c r="N999" s="283"/>
      <c r="O999" s="283"/>
      <c r="P999" s="283"/>
      <c r="Q999" s="283"/>
      <c r="R999" s="283"/>
      <c r="S999" s="283"/>
      <c r="T999" s="283"/>
      <c r="U999" s="283"/>
      <c r="V999" s="283"/>
      <c r="W999" s="283"/>
      <c r="X999" s="283"/>
      <c r="Y999" s="283"/>
      <c r="Z999" s="283"/>
      <c r="AA999" s="283"/>
      <c r="AB999" s="283"/>
      <c r="AC999" s="283"/>
      <c r="AD999" s="283"/>
      <c r="AE999" s="2"/>
      <c r="AF999" s="169"/>
    </row>
    <row r="1000" spans="1:32" s="38" customFormat="1" ht="15">
      <c r="A1000" s="18"/>
      <c r="B1000"/>
      <c r="C1000" s="48" t="s">
        <v>5387</v>
      </c>
      <c r="D1000" s="580" t="str">
        <f t="shared" si="110"/>
        <v/>
      </c>
      <c r="E1000" s="580"/>
      <c r="F1000" s="580"/>
      <c r="G1000" s="580"/>
      <c r="H1000" s="580"/>
      <c r="I1000" s="283"/>
      <c r="J1000" s="283"/>
      <c r="K1000" s="283"/>
      <c r="L1000" s="283"/>
      <c r="M1000" s="283"/>
      <c r="N1000" s="283"/>
      <c r="O1000" s="283"/>
      <c r="P1000" s="283"/>
      <c r="Q1000" s="283"/>
      <c r="R1000" s="283"/>
      <c r="S1000" s="283"/>
      <c r="T1000" s="283"/>
      <c r="U1000" s="283"/>
      <c r="V1000" s="283"/>
      <c r="W1000" s="283"/>
      <c r="X1000" s="283"/>
      <c r="Y1000" s="283"/>
      <c r="Z1000" s="283"/>
      <c r="AA1000" s="283"/>
      <c r="AB1000" s="283"/>
      <c r="AC1000" s="283"/>
      <c r="AD1000" s="283"/>
      <c r="AE1000" s="2"/>
      <c r="AF1000" s="169"/>
    </row>
    <row r="1001" spans="1:32" s="38" customFormat="1" ht="15">
      <c r="A1001" s="18"/>
      <c r="B1001"/>
      <c r="C1001" s="48" t="s">
        <v>5388</v>
      </c>
      <c r="D1001" s="580" t="str">
        <f t="shared" si="110"/>
        <v/>
      </c>
      <c r="E1001" s="580"/>
      <c r="F1001" s="580"/>
      <c r="G1001" s="580"/>
      <c r="H1001" s="580"/>
      <c r="I1001" s="283"/>
      <c r="J1001" s="283"/>
      <c r="K1001" s="283"/>
      <c r="L1001" s="283"/>
      <c r="M1001" s="283"/>
      <c r="N1001" s="283"/>
      <c r="O1001" s="283"/>
      <c r="P1001" s="283"/>
      <c r="Q1001" s="283"/>
      <c r="R1001" s="283"/>
      <c r="S1001" s="283"/>
      <c r="T1001" s="283"/>
      <c r="U1001" s="283"/>
      <c r="V1001" s="283"/>
      <c r="W1001" s="283"/>
      <c r="X1001" s="283"/>
      <c r="Y1001" s="283"/>
      <c r="Z1001" s="283"/>
      <c r="AA1001" s="283"/>
      <c r="AB1001" s="283"/>
      <c r="AC1001" s="283"/>
      <c r="AD1001" s="283"/>
      <c r="AE1001" s="2"/>
      <c r="AF1001" s="169"/>
    </row>
    <row r="1002" spans="1:32" s="38" customFormat="1" ht="15">
      <c r="A1002" s="18"/>
      <c r="B1002"/>
      <c r="C1002" s="48" t="s">
        <v>5389</v>
      </c>
      <c r="D1002" s="580" t="str">
        <f t="shared" si="110"/>
        <v/>
      </c>
      <c r="E1002" s="580"/>
      <c r="F1002" s="580"/>
      <c r="G1002" s="580"/>
      <c r="H1002" s="580"/>
      <c r="I1002" s="283"/>
      <c r="J1002" s="283"/>
      <c r="K1002" s="283"/>
      <c r="L1002" s="283"/>
      <c r="M1002" s="283"/>
      <c r="N1002" s="283"/>
      <c r="O1002" s="283"/>
      <c r="P1002" s="283"/>
      <c r="Q1002" s="283"/>
      <c r="R1002" s="283"/>
      <c r="S1002" s="283"/>
      <c r="T1002" s="283"/>
      <c r="U1002" s="283"/>
      <c r="V1002" s="283"/>
      <c r="W1002" s="283"/>
      <c r="X1002" s="283"/>
      <c r="Y1002" s="283"/>
      <c r="Z1002" s="283"/>
      <c r="AA1002" s="283"/>
      <c r="AB1002" s="283"/>
      <c r="AC1002" s="283"/>
      <c r="AD1002" s="283"/>
      <c r="AE1002" s="2"/>
      <c r="AF1002" s="169"/>
    </row>
    <row r="1003" spans="1:32" s="38" customFormat="1" ht="15">
      <c r="A1003" s="18"/>
      <c r="B1003"/>
      <c r="C1003" s="48" t="s">
        <v>5390</v>
      </c>
      <c r="D1003" s="580" t="str">
        <f t="shared" si="110"/>
        <v/>
      </c>
      <c r="E1003" s="580"/>
      <c r="F1003" s="580"/>
      <c r="G1003" s="580"/>
      <c r="H1003" s="580"/>
      <c r="I1003" s="283"/>
      <c r="J1003" s="283"/>
      <c r="K1003" s="283"/>
      <c r="L1003" s="283"/>
      <c r="M1003" s="283"/>
      <c r="N1003" s="283"/>
      <c r="O1003" s="283"/>
      <c r="P1003" s="283"/>
      <c r="Q1003" s="283"/>
      <c r="R1003" s="283"/>
      <c r="S1003" s="283"/>
      <c r="T1003" s="283"/>
      <c r="U1003" s="283"/>
      <c r="V1003" s="283"/>
      <c r="W1003" s="283"/>
      <c r="X1003" s="283"/>
      <c r="Y1003" s="283"/>
      <c r="Z1003" s="283"/>
      <c r="AA1003" s="283"/>
      <c r="AB1003" s="283"/>
      <c r="AC1003" s="283"/>
      <c r="AD1003" s="283"/>
      <c r="AE1003" s="2"/>
      <c r="AF1003" s="169"/>
    </row>
    <row r="1004" spans="1:32" s="38" customFormat="1" ht="15">
      <c r="A1004" s="18"/>
      <c r="B1004"/>
      <c r="C1004" s="48" t="s">
        <v>5391</v>
      </c>
      <c r="D1004" s="580" t="str">
        <f t="shared" si="110"/>
        <v/>
      </c>
      <c r="E1004" s="580"/>
      <c r="F1004" s="580"/>
      <c r="G1004" s="580"/>
      <c r="H1004" s="580"/>
      <c r="I1004" s="283"/>
      <c r="J1004" s="283"/>
      <c r="K1004" s="283"/>
      <c r="L1004" s="283"/>
      <c r="M1004" s="283"/>
      <c r="N1004" s="283"/>
      <c r="O1004" s="283"/>
      <c r="P1004" s="283"/>
      <c r="Q1004" s="283"/>
      <c r="R1004" s="283"/>
      <c r="S1004" s="283"/>
      <c r="T1004" s="283"/>
      <c r="U1004" s="283"/>
      <c r="V1004" s="283"/>
      <c r="W1004" s="283"/>
      <c r="X1004" s="283"/>
      <c r="Y1004" s="283"/>
      <c r="Z1004" s="283"/>
      <c r="AA1004" s="283"/>
      <c r="AB1004" s="283"/>
      <c r="AC1004" s="283"/>
      <c r="AD1004" s="283"/>
      <c r="AE1004" s="2"/>
      <c r="AF1004" s="169"/>
    </row>
    <row r="1005" spans="1:32" s="38" customFormat="1" ht="15">
      <c r="A1005" s="18"/>
      <c r="B1005"/>
      <c r="C1005" s="48" t="s">
        <v>5392</v>
      </c>
      <c r="D1005" s="580" t="str">
        <f t="shared" si="110"/>
        <v/>
      </c>
      <c r="E1005" s="580"/>
      <c r="F1005" s="580"/>
      <c r="G1005" s="580"/>
      <c r="H1005" s="580"/>
      <c r="I1005" s="283"/>
      <c r="J1005" s="283"/>
      <c r="K1005" s="283"/>
      <c r="L1005" s="283"/>
      <c r="M1005" s="283"/>
      <c r="N1005" s="283"/>
      <c r="O1005" s="283"/>
      <c r="P1005" s="283"/>
      <c r="Q1005" s="283"/>
      <c r="R1005" s="283"/>
      <c r="S1005" s="283"/>
      <c r="T1005" s="283"/>
      <c r="U1005" s="283"/>
      <c r="V1005" s="283"/>
      <c r="W1005" s="283"/>
      <c r="X1005" s="283"/>
      <c r="Y1005" s="283"/>
      <c r="Z1005" s="283"/>
      <c r="AA1005" s="283"/>
      <c r="AB1005" s="283"/>
      <c r="AC1005" s="283"/>
      <c r="AD1005" s="283"/>
      <c r="AE1005" s="2"/>
      <c r="AF1005" s="169"/>
    </row>
    <row r="1006" spans="1:32" s="38" customFormat="1" ht="15" customHeight="1">
      <c r="A1006" s="18"/>
      <c r="B1006" s="51"/>
      <c r="C1006" s="48" t="s">
        <v>5393</v>
      </c>
      <c r="D1006" s="580" t="str">
        <f t="shared" si="110"/>
        <v/>
      </c>
      <c r="E1006" s="580"/>
      <c r="F1006" s="580"/>
      <c r="G1006" s="580"/>
      <c r="H1006" s="580"/>
      <c r="I1006" s="283"/>
      <c r="J1006" s="283"/>
      <c r="K1006" s="283"/>
      <c r="L1006" s="283"/>
      <c r="M1006" s="283"/>
      <c r="N1006" s="283"/>
      <c r="O1006" s="283"/>
      <c r="P1006" s="283"/>
      <c r="Q1006" s="283"/>
      <c r="R1006" s="283"/>
      <c r="S1006" s="283"/>
      <c r="T1006" s="283"/>
      <c r="U1006" s="283"/>
      <c r="V1006" s="283"/>
      <c r="W1006" s="283"/>
      <c r="X1006" s="283"/>
      <c r="Y1006" s="283"/>
      <c r="Z1006" s="283"/>
      <c r="AA1006" s="283"/>
      <c r="AB1006" s="283"/>
      <c r="AC1006" s="283"/>
      <c r="AD1006" s="283"/>
      <c r="AE1006" s="2"/>
      <c r="AF1006" s="169"/>
    </row>
    <row r="1007" spans="1:32" s="38" customFormat="1" ht="15" customHeight="1">
      <c r="A1007" s="18"/>
      <c r="B1007" s="51"/>
      <c r="C1007" s="48" t="s">
        <v>5394</v>
      </c>
      <c r="D1007" s="580" t="str">
        <f t="shared" si="110"/>
        <v/>
      </c>
      <c r="E1007" s="580"/>
      <c r="F1007" s="580"/>
      <c r="G1007" s="580"/>
      <c r="H1007" s="580"/>
      <c r="I1007" s="283"/>
      <c r="J1007" s="283"/>
      <c r="K1007" s="283"/>
      <c r="L1007" s="283"/>
      <c r="M1007" s="283"/>
      <c r="N1007" s="283"/>
      <c r="O1007" s="283"/>
      <c r="P1007" s="283"/>
      <c r="Q1007" s="283"/>
      <c r="R1007" s="283"/>
      <c r="S1007" s="283"/>
      <c r="T1007" s="283"/>
      <c r="U1007" s="283"/>
      <c r="V1007" s="283"/>
      <c r="W1007" s="283"/>
      <c r="X1007" s="283"/>
      <c r="Y1007" s="283"/>
      <c r="Z1007" s="283"/>
      <c r="AA1007" s="283"/>
      <c r="AB1007" s="283"/>
      <c r="AC1007" s="283"/>
      <c r="AD1007" s="283"/>
      <c r="AE1007" s="2"/>
      <c r="AF1007" s="169"/>
    </row>
    <row r="1008" spans="1:32" s="38" customFormat="1" ht="15" customHeight="1">
      <c r="A1008" s="18"/>
      <c r="B1008" s="51"/>
      <c r="C1008" s="48" t="s">
        <v>5395</v>
      </c>
      <c r="D1008" s="580" t="str">
        <f t="shared" si="110"/>
        <v/>
      </c>
      <c r="E1008" s="580"/>
      <c r="F1008" s="580"/>
      <c r="G1008" s="580"/>
      <c r="H1008" s="580"/>
      <c r="I1008" s="283"/>
      <c r="J1008" s="283"/>
      <c r="K1008" s="283"/>
      <c r="L1008" s="283"/>
      <c r="M1008" s="283"/>
      <c r="N1008" s="283"/>
      <c r="O1008" s="283"/>
      <c r="P1008" s="283"/>
      <c r="Q1008" s="283"/>
      <c r="R1008" s="283"/>
      <c r="S1008" s="283"/>
      <c r="T1008" s="283"/>
      <c r="U1008" s="283"/>
      <c r="V1008" s="283"/>
      <c r="W1008" s="283"/>
      <c r="X1008" s="283"/>
      <c r="Y1008" s="283"/>
      <c r="Z1008" s="283"/>
      <c r="AA1008" s="283"/>
      <c r="AB1008" s="283"/>
      <c r="AC1008" s="283"/>
      <c r="AD1008" s="283"/>
      <c r="AE1008" s="2"/>
      <c r="AF1008" s="169"/>
    </row>
    <row r="1009" spans="1:32" s="38" customFormat="1" ht="15" customHeight="1">
      <c r="A1009" s="18"/>
      <c r="B1009" s="51"/>
      <c r="C1009" s="48" t="s">
        <v>5396</v>
      </c>
      <c r="D1009" s="580" t="str">
        <f t="shared" si="110"/>
        <v/>
      </c>
      <c r="E1009" s="580"/>
      <c r="F1009" s="580"/>
      <c r="G1009" s="580"/>
      <c r="H1009" s="580"/>
      <c r="I1009" s="283"/>
      <c r="J1009" s="283"/>
      <c r="K1009" s="283"/>
      <c r="L1009" s="283"/>
      <c r="M1009" s="283"/>
      <c r="N1009" s="283"/>
      <c r="O1009" s="283"/>
      <c r="P1009" s="283"/>
      <c r="Q1009" s="283"/>
      <c r="R1009" s="283"/>
      <c r="S1009" s="283"/>
      <c r="T1009" s="283"/>
      <c r="U1009" s="283"/>
      <c r="V1009" s="283"/>
      <c r="W1009" s="283"/>
      <c r="X1009" s="283"/>
      <c r="Y1009" s="283"/>
      <c r="Z1009" s="283"/>
      <c r="AA1009" s="283"/>
      <c r="AB1009" s="283"/>
      <c r="AC1009" s="283"/>
      <c r="AD1009" s="283"/>
      <c r="AE1009" s="2"/>
      <c r="AF1009" s="169"/>
    </row>
    <row r="1010" spans="1:32" s="38" customFormat="1" ht="15" customHeight="1">
      <c r="A1010" s="18"/>
      <c r="B1010" s="51"/>
      <c r="C1010" s="48" t="s">
        <v>5397</v>
      </c>
      <c r="D1010" s="580" t="str">
        <f t="shared" si="110"/>
        <v/>
      </c>
      <c r="E1010" s="580"/>
      <c r="F1010" s="580"/>
      <c r="G1010" s="580"/>
      <c r="H1010" s="580"/>
      <c r="I1010" s="283"/>
      <c r="J1010" s="283"/>
      <c r="K1010" s="283"/>
      <c r="L1010" s="283"/>
      <c r="M1010" s="283"/>
      <c r="N1010" s="283"/>
      <c r="O1010" s="283"/>
      <c r="P1010" s="283"/>
      <c r="Q1010" s="283"/>
      <c r="R1010" s="283"/>
      <c r="S1010" s="283"/>
      <c r="T1010" s="283"/>
      <c r="U1010" s="283"/>
      <c r="V1010" s="283"/>
      <c r="W1010" s="283"/>
      <c r="X1010" s="283"/>
      <c r="Y1010" s="283"/>
      <c r="Z1010" s="283"/>
      <c r="AA1010" s="283"/>
      <c r="AB1010" s="283"/>
      <c r="AC1010" s="283"/>
      <c r="AD1010" s="283"/>
      <c r="AE1010" s="2"/>
      <c r="AF1010" s="169"/>
    </row>
    <row r="1011" spans="1:32" s="38" customFormat="1" ht="15" customHeight="1">
      <c r="A1011" s="18"/>
      <c r="B1011" s="51"/>
      <c r="C1011" s="48" t="s">
        <v>5398</v>
      </c>
      <c r="D1011" s="580" t="str">
        <f t="shared" ref="D1011:D1025" si="111">IF(D643="","",D643)</f>
        <v/>
      </c>
      <c r="E1011" s="580"/>
      <c r="F1011" s="580"/>
      <c r="G1011" s="580"/>
      <c r="H1011" s="580"/>
      <c r="I1011" s="283"/>
      <c r="J1011" s="283"/>
      <c r="K1011" s="283"/>
      <c r="L1011" s="283"/>
      <c r="M1011" s="283"/>
      <c r="N1011" s="283"/>
      <c r="O1011" s="283"/>
      <c r="P1011" s="283"/>
      <c r="Q1011" s="283"/>
      <c r="R1011" s="283"/>
      <c r="S1011" s="283"/>
      <c r="T1011" s="283"/>
      <c r="U1011" s="283"/>
      <c r="V1011" s="283"/>
      <c r="W1011" s="283"/>
      <c r="X1011" s="283"/>
      <c r="Y1011" s="283"/>
      <c r="Z1011" s="283"/>
      <c r="AA1011" s="283"/>
      <c r="AB1011" s="283"/>
      <c r="AC1011" s="283"/>
      <c r="AD1011" s="283"/>
      <c r="AE1011" s="2"/>
      <c r="AF1011" s="169"/>
    </row>
    <row r="1012" spans="1:32" s="38" customFormat="1" ht="15" customHeight="1">
      <c r="A1012" s="18"/>
      <c r="B1012" s="51"/>
      <c r="C1012" s="48" t="s">
        <v>5399</v>
      </c>
      <c r="D1012" s="580" t="str">
        <f t="shared" si="111"/>
        <v/>
      </c>
      <c r="E1012" s="580"/>
      <c r="F1012" s="580"/>
      <c r="G1012" s="580"/>
      <c r="H1012" s="580"/>
      <c r="I1012" s="283"/>
      <c r="J1012" s="283"/>
      <c r="K1012" s="283"/>
      <c r="L1012" s="283"/>
      <c r="M1012" s="283"/>
      <c r="N1012" s="283"/>
      <c r="O1012" s="283"/>
      <c r="P1012" s="283"/>
      <c r="Q1012" s="283"/>
      <c r="R1012" s="283"/>
      <c r="S1012" s="283"/>
      <c r="T1012" s="283"/>
      <c r="U1012" s="283"/>
      <c r="V1012" s="283"/>
      <c r="W1012" s="283"/>
      <c r="X1012" s="283"/>
      <c r="Y1012" s="283"/>
      <c r="Z1012" s="283"/>
      <c r="AA1012" s="283"/>
      <c r="AB1012" s="283"/>
      <c r="AC1012" s="283"/>
      <c r="AD1012" s="283"/>
      <c r="AE1012" s="2"/>
      <c r="AF1012" s="169"/>
    </row>
    <row r="1013" spans="1:32" s="38" customFormat="1" ht="15" customHeight="1">
      <c r="A1013" s="18"/>
      <c r="B1013" s="51"/>
      <c r="C1013" s="48" t="s">
        <v>5400</v>
      </c>
      <c r="D1013" s="580" t="str">
        <f t="shared" si="111"/>
        <v/>
      </c>
      <c r="E1013" s="580"/>
      <c r="F1013" s="580"/>
      <c r="G1013" s="580"/>
      <c r="H1013" s="580"/>
      <c r="I1013" s="283"/>
      <c r="J1013" s="283"/>
      <c r="K1013" s="283"/>
      <c r="L1013" s="283"/>
      <c r="M1013" s="283"/>
      <c r="N1013" s="283"/>
      <c r="O1013" s="283"/>
      <c r="P1013" s="283"/>
      <c r="Q1013" s="283"/>
      <c r="R1013" s="283"/>
      <c r="S1013" s="283"/>
      <c r="T1013" s="283"/>
      <c r="U1013" s="283"/>
      <c r="V1013" s="283"/>
      <c r="W1013" s="283"/>
      <c r="X1013" s="283"/>
      <c r="Y1013" s="283"/>
      <c r="Z1013" s="283"/>
      <c r="AA1013" s="283"/>
      <c r="AB1013" s="283"/>
      <c r="AC1013" s="283"/>
      <c r="AD1013" s="283"/>
      <c r="AE1013" s="2"/>
      <c r="AF1013" s="169"/>
    </row>
    <row r="1014" spans="1:32" s="38" customFormat="1" ht="15" customHeight="1">
      <c r="A1014" s="18"/>
      <c r="B1014" s="51"/>
      <c r="C1014" s="48" t="s">
        <v>5401</v>
      </c>
      <c r="D1014" s="580" t="str">
        <f t="shared" si="111"/>
        <v/>
      </c>
      <c r="E1014" s="580"/>
      <c r="F1014" s="580"/>
      <c r="G1014" s="580"/>
      <c r="H1014" s="580"/>
      <c r="I1014" s="283"/>
      <c r="J1014" s="283"/>
      <c r="K1014" s="283"/>
      <c r="L1014" s="283"/>
      <c r="M1014" s="283"/>
      <c r="N1014" s="283"/>
      <c r="O1014" s="283"/>
      <c r="P1014" s="283"/>
      <c r="Q1014" s="283"/>
      <c r="R1014" s="283"/>
      <c r="S1014" s="283"/>
      <c r="T1014" s="283"/>
      <c r="U1014" s="283"/>
      <c r="V1014" s="283"/>
      <c r="W1014" s="283"/>
      <c r="X1014" s="283"/>
      <c r="Y1014" s="283"/>
      <c r="Z1014" s="283"/>
      <c r="AA1014" s="283"/>
      <c r="AB1014" s="283"/>
      <c r="AC1014" s="283"/>
      <c r="AD1014" s="283"/>
      <c r="AE1014" s="2"/>
      <c r="AF1014" s="169"/>
    </row>
    <row r="1015" spans="1:32" s="38" customFormat="1" ht="15" customHeight="1">
      <c r="A1015" s="18"/>
      <c r="B1015" s="51"/>
      <c r="C1015" s="48" t="s">
        <v>5402</v>
      </c>
      <c r="D1015" s="580" t="str">
        <f t="shared" si="111"/>
        <v/>
      </c>
      <c r="E1015" s="580"/>
      <c r="F1015" s="580"/>
      <c r="G1015" s="580"/>
      <c r="H1015" s="580"/>
      <c r="I1015" s="283"/>
      <c r="J1015" s="283"/>
      <c r="K1015" s="283"/>
      <c r="L1015" s="283"/>
      <c r="M1015" s="283"/>
      <c r="N1015" s="283"/>
      <c r="O1015" s="283"/>
      <c r="P1015" s="283"/>
      <c r="Q1015" s="283"/>
      <c r="R1015" s="283"/>
      <c r="S1015" s="283"/>
      <c r="T1015" s="283"/>
      <c r="U1015" s="283"/>
      <c r="V1015" s="283"/>
      <c r="W1015" s="283"/>
      <c r="X1015" s="283"/>
      <c r="Y1015" s="283"/>
      <c r="Z1015" s="283"/>
      <c r="AA1015" s="283"/>
      <c r="AB1015" s="283"/>
      <c r="AC1015" s="283"/>
      <c r="AD1015" s="283"/>
      <c r="AE1015" s="2"/>
      <c r="AF1015" s="169"/>
    </row>
    <row r="1016" spans="1:32" s="38" customFormat="1" ht="15" customHeight="1">
      <c r="A1016" s="18"/>
      <c r="B1016" s="51"/>
      <c r="C1016" s="48" t="s">
        <v>5403</v>
      </c>
      <c r="D1016" s="580" t="str">
        <f t="shared" si="111"/>
        <v/>
      </c>
      <c r="E1016" s="580"/>
      <c r="F1016" s="580"/>
      <c r="G1016" s="580"/>
      <c r="H1016" s="580"/>
      <c r="I1016" s="283"/>
      <c r="J1016" s="283"/>
      <c r="K1016" s="283"/>
      <c r="L1016" s="283"/>
      <c r="M1016" s="283"/>
      <c r="N1016" s="283"/>
      <c r="O1016" s="283"/>
      <c r="P1016" s="283"/>
      <c r="Q1016" s="283"/>
      <c r="R1016" s="283"/>
      <c r="S1016" s="283"/>
      <c r="T1016" s="283"/>
      <c r="U1016" s="283"/>
      <c r="V1016" s="283"/>
      <c r="W1016" s="283"/>
      <c r="X1016" s="283"/>
      <c r="Y1016" s="283"/>
      <c r="Z1016" s="283"/>
      <c r="AA1016" s="283"/>
      <c r="AB1016" s="283"/>
      <c r="AC1016" s="283"/>
      <c r="AD1016" s="283"/>
      <c r="AE1016" s="2"/>
      <c r="AF1016" s="169"/>
    </row>
    <row r="1017" spans="1:32" s="38" customFormat="1" ht="15" customHeight="1">
      <c r="A1017" s="18"/>
      <c r="B1017" s="51"/>
      <c r="C1017" s="48" t="s">
        <v>5404</v>
      </c>
      <c r="D1017" s="580" t="str">
        <f t="shared" si="111"/>
        <v/>
      </c>
      <c r="E1017" s="580"/>
      <c r="F1017" s="580"/>
      <c r="G1017" s="580"/>
      <c r="H1017" s="580"/>
      <c r="I1017" s="283"/>
      <c r="J1017" s="283"/>
      <c r="K1017" s="283"/>
      <c r="L1017" s="283"/>
      <c r="M1017" s="283"/>
      <c r="N1017" s="283"/>
      <c r="O1017" s="283"/>
      <c r="P1017" s="283"/>
      <c r="Q1017" s="283"/>
      <c r="R1017" s="283"/>
      <c r="S1017" s="283"/>
      <c r="T1017" s="283"/>
      <c r="U1017" s="283"/>
      <c r="V1017" s="283"/>
      <c r="W1017" s="283"/>
      <c r="X1017" s="283"/>
      <c r="Y1017" s="283"/>
      <c r="Z1017" s="283"/>
      <c r="AA1017" s="283"/>
      <c r="AB1017" s="283"/>
      <c r="AC1017" s="283"/>
      <c r="AD1017" s="283"/>
      <c r="AE1017" s="2"/>
      <c r="AF1017" s="169"/>
    </row>
    <row r="1018" spans="1:32" s="38" customFormat="1" ht="15" customHeight="1">
      <c r="A1018" s="18"/>
      <c r="B1018" s="51"/>
      <c r="C1018" s="48" t="s">
        <v>5405</v>
      </c>
      <c r="D1018" s="580" t="str">
        <f t="shared" si="111"/>
        <v/>
      </c>
      <c r="E1018" s="580"/>
      <c r="F1018" s="580"/>
      <c r="G1018" s="580"/>
      <c r="H1018" s="580"/>
      <c r="I1018" s="283"/>
      <c r="J1018" s="283"/>
      <c r="K1018" s="283"/>
      <c r="L1018" s="283"/>
      <c r="M1018" s="283"/>
      <c r="N1018" s="283"/>
      <c r="O1018" s="283"/>
      <c r="P1018" s="283"/>
      <c r="Q1018" s="283"/>
      <c r="R1018" s="283"/>
      <c r="S1018" s="283"/>
      <c r="T1018" s="283"/>
      <c r="U1018" s="283"/>
      <c r="V1018" s="283"/>
      <c r="W1018" s="283"/>
      <c r="X1018" s="283"/>
      <c r="Y1018" s="283"/>
      <c r="Z1018" s="283"/>
      <c r="AA1018" s="283"/>
      <c r="AB1018" s="283"/>
      <c r="AC1018" s="283"/>
      <c r="AD1018" s="283"/>
      <c r="AE1018" s="2"/>
      <c r="AF1018" s="169"/>
    </row>
    <row r="1019" spans="1:32" s="38" customFormat="1" ht="15" customHeight="1">
      <c r="A1019" s="18"/>
      <c r="B1019" s="51"/>
      <c r="C1019" s="48" t="s">
        <v>5406</v>
      </c>
      <c r="D1019" s="580" t="str">
        <f t="shared" si="111"/>
        <v/>
      </c>
      <c r="E1019" s="580"/>
      <c r="F1019" s="580"/>
      <c r="G1019" s="580"/>
      <c r="H1019" s="580"/>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2"/>
      <c r="AF1019" s="169"/>
    </row>
    <row r="1020" spans="1:32" s="38" customFormat="1" ht="15" customHeight="1">
      <c r="A1020" s="18"/>
      <c r="B1020" s="51"/>
      <c r="C1020" s="48" t="s">
        <v>5407</v>
      </c>
      <c r="D1020" s="580" t="str">
        <f t="shared" si="111"/>
        <v/>
      </c>
      <c r="E1020" s="580"/>
      <c r="F1020" s="580"/>
      <c r="G1020" s="580"/>
      <c r="H1020" s="580"/>
      <c r="I1020" s="283"/>
      <c r="J1020" s="283"/>
      <c r="K1020" s="283"/>
      <c r="L1020" s="283"/>
      <c r="M1020" s="283"/>
      <c r="N1020" s="283"/>
      <c r="O1020" s="283"/>
      <c r="P1020" s="283"/>
      <c r="Q1020" s="283"/>
      <c r="R1020" s="283"/>
      <c r="S1020" s="283"/>
      <c r="T1020" s="283"/>
      <c r="U1020" s="283"/>
      <c r="V1020" s="283"/>
      <c r="W1020" s="283"/>
      <c r="X1020" s="283"/>
      <c r="Y1020" s="283"/>
      <c r="Z1020" s="283"/>
      <c r="AA1020" s="283"/>
      <c r="AB1020" s="283"/>
      <c r="AC1020" s="283"/>
      <c r="AD1020" s="283"/>
      <c r="AE1020" s="2"/>
      <c r="AF1020" s="169"/>
    </row>
    <row r="1021" spans="1:32" s="38" customFormat="1" ht="15" customHeight="1">
      <c r="A1021" s="18"/>
      <c r="B1021" s="51"/>
      <c r="C1021" s="48" t="s">
        <v>5408</v>
      </c>
      <c r="D1021" s="580" t="str">
        <f t="shared" si="111"/>
        <v/>
      </c>
      <c r="E1021" s="580"/>
      <c r="F1021" s="580"/>
      <c r="G1021" s="580"/>
      <c r="H1021" s="580"/>
      <c r="I1021" s="283"/>
      <c r="J1021" s="283"/>
      <c r="K1021" s="283"/>
      <c r="L1021" s="283"/>
      <c r="M1021" s="283"/>
      <c r="N1021" s="283"/>
      <c r="O1021" s="283"/>
      <c r="P1021" s="283"/>
      <c r="Q1021" s="283"/>
      <c r="R1021" s="283"/>
      <c r="S1021" s="283"/>
      <c r="T1021" s="283"/>
      <c r="U1021" s="283"/>
      <c r="V1021" s="283"/>
      <c r="W1021" s="283"/>
      <c r="X1021" s="283"/>
      <c r="Y1021" s="283"/>
      <c r="Z1021" s="283"/>
      <c r="AA1021" s="283"/>
      <c r="AB1021" s="283"/>
      <c r="AC1021" s="283"/>
      <c r="AD1021" s="283"/>
      <c r="AE1021" s="2"/>
      <c r="AF1021" s="169"/>
    </row>
    <row r="1022" spans="1:32" s="38" customFormat="1" ht="15" customHeight="1">
      <c r="A1022" s="18"/>
      <c r="B1022" s="51"/>
      <c r="C1022" s="48" t="s">
        <v>5409</v>
      </c>
      <c r="D1022" s="580" t="str">
        <f t="shared" si="111"/>
        <v/>
      </c>
      <c r="E1022" s="580"/>
      <c r="F1022" s="580"/>
      <c r="G1022" s="580"/>
      <c r="H1022" s="580"/>
      <c r="I1022" s="283"/>
      <c r="J1022" s="283"/>
      <c r="K1022" s="283"/>
      <c r="L1022" s="283"/>
      <c r="M1022" s="283"/>
      <c r="N1022" s="283"/>
      <c r="O1022" s="283"/>
      <c r="P1022" s="283"/>
      <c r="Q1022" s="283"/>
      <c r="R1022" s="283"/>
      <c r="S1022" s="283"/>
      <c r="T1022" s="283"/>
      <c r="U1022" s="283"/>
      <c r="V1022" s="283"/>
      <c r="W1022" s="283"/>
      <c r="X1022" s="283"/>
      <c r="Y1022" s="283"/>
      <c r="Z1022" s="283"/>
      <c r="AA1022" s="283"/>
      <c r="AB1022" s="283"/>
      <c r="AC1022" s="283"/>
      <c r="AD1022" s="283"/>
      <c r="AE1022" s="2"/>
      <c r="AF1022" s="169"/>
    </row>
    <row r="1023" spans="1:32" s="38" customFormat="1" ht="15" customHeight="1">
      <c r="A1023" s="18"/>
      <c r="B1023" s="51"/>
      <c r="C1023" s="48" t="s">
        <v>5410</v>
      </c>
      <c r="D1023" s="580" t="str">
        <f t="shared" si="111"/>
        <v/>
      </c>
      <c r="E1023" s="580"/>
      <c r="F1023" s="580"/>
      <c r="G1023" s="580"/>
      <c r="H1023" s="580"/>
      <c r="I1023" s="283"/>
      <c r="J1023" s="283"/>
      <c r="K1023" s="283"/>
      <c r="L1023" s="283"/>
      <c r="M1023" s="283"/>
      <c r="N1023" s="283"/>
      <c r="O1023" s="283"/>
      <c r="P1023" s="283"/>
      <c r="Q1023" s="283"/>
      <c r="R1023" s="283"/>
      <c r="S1023" s="283"/>
      <c r="T1023" s="283"/>
      <c r="U1023" s="283"/>
      <c r="V1023" s="283"/>
      <c r="W1023" s="283"/>
      <c r="X1023" s="283"/>
      <c r="Y1023" s="283"/>
      <c r="Z1023" s="283"/>
      <c r="AA1023" s="283"/>
      <c r="AB1023" s="283"/>
      <c r="AC1023" s="283"/>
      <c r="AD1023" s="283"/>
      <c r="AE1023" s="2"/>
      <c r="AF1023" s="169"/>
    </row>
    <row r="1024" spans="1:32" s="38" customFormat="1" ht="15" customHeight="1">
      <c r="A1024" s="18"/>
      <c r="B1024" s="51"/>
      <c r="C1024" s="48" t="s">
        <v>5411</v>
      </c>
      <c r="D1024" s="580" t="str">
        <f t="shared" si="111"/>
        <v/>
      </c>
      <c r="E1024" s="580"/>
      <c r="F1024" s="580"/>
      <c r="G1024" s="580"/>
      <c r="H1024" s="580"/>
      <c r="I1024" s="283"/>
      <c r="J1024" s="283"/>
      <c r="K1024" s="283"/>
      <c r="L1024" s="283"/>
      <c r="M1024" s="283"/>
      <c r="N1024" s="283"/>
      <c r="O1024" s="283"/>
      <c r="P1024" s="283"/>
      <c r="Q1024" s="283"/>
      <c r="R1024" s="283"/>
      <c r="S1024" s="283"/>
      <c r="T1024" s="283"/>
      <c r="U1024" s="283"/>
      <c r="V1024" s="283"/>
      <c r="W1024" s="283"/>
      <c r="X1024" s="283"/>
      <c r="Y1024" s="283"/>
      <c r="Z1024" s="283"/>
      <c r="AA1024" s="283"/>
      <c r="AB1024" s="283"/>
      <c r="AC1024" s="283"/>
      <c r="AD1024" s="283"/>
      <c r="AE1024" s="2"/>
      <c r="AF1024" s="169"/>
    </row>
    <row r="1025" spans="1:32" s="38" customFormat="1" ht="15" customHeight="1">
      <c r="A1025" s="18"/>
      <c r="B1025" s="51"/>
      <c r="C1025" s="48" t="s">
        <v>5412</v>
      </c>
      <c r="D1025" s="580" t="str">
        <f t="shared" si="111"/>
        <v/>
      </c>
      <c r="E1025" s="580"/>
      <c r="F1025" s="580"/>
      <c r="G1025" s="580"/>
      <c r="H1025" s="580"/>
      <c r="I1025" s="283"/>
      <c r="J1025" s="283"/>
      <c r="K1025" s="283"/>
      <c r="L1025" s="283"/>
      <c r="M1025" s="283"/>
      <c r="N1025" s="283"/>
      <c r="O1025" s="283"/>
      <c r="P1025" s="283"/>
      <c r="Q1025" s="283"/>
      <c r="R1025" s="283"/>
      <c r="S1025" s="283"/>
      <c r="T1025" s="283"/>
      <c r="U1025" s="283"/>
      <c r="V1025" s="283"/>
      <c r="W1025" s="283"/>
      <c r="X1025" s="283"/>
      <c r="Y1025" s="283"/>
      <c r="Z1025" s="283"/>
      <c r="AA1025" s="283"/>
      <c r="AB1025" s="283"/>
      <c r="AC1025" s="283"/>
      <c r="AD1025" s="283"/>
      <c r="AE1025" s="2"/>
      <c r="AF1025" s="169"/>
    </row>
    <row r="1026" spans="1:32" s="38" customFormat="1" ht="15">
      <c r="A1026" s="18"/>
      <c r="B1026"/>
      <c r="C1026" s="52"/>
      <c r="D1026" s="52"/>
      <c r="E1026" s="52"/>
      <c r="F1026" s="52"/>
      <c r="G1026" s="52"/>
      <c r="H1026" s="52"/>
      <c r="I1026" s="52"/>
      <c r="J1026" s="52"/>
      <c r="K1026" s="52"/>
      <c r="L1026" s="52"/>
      <c r="M1026" s="52"/>
      <c r="N1026" s="52"/>
      <c r="O1026" s="52"/>
      <c r="P1026" s="52"/>
      <c r="Q1026" s="52"/>
      <c r="R1026" s="52"/>
      <c r="S1026" s="52"/>
      <c r="T1026" s="52"/>
      <c r="U1026" s="52"/>
      <c r="V1026" s="52"/>
      <c r="W1026" s="52"/>
      <c r="X1026" s="52"/>
      <c r="Y1026" s="52"/>
      <c r="Z1026" s="52"/>
      <c r="AA1026" s="52"/>
      <c r="AB1026" s="52"/>
      <c r="AC1026" s="52"/>
      <c r="AD1026" s="52"/>
      <c r="AE1026" s="2"/>
      <c r="AF1026" s="169"/>
    </row>
    <row r="1027" spans="1:32" s="38" customFormat="1" ht="15" customHeight="1">
      <c r="A1027" s="18"/>
      <c r="B1027" s="22"/>
      <c r="C1027" s="442" t="s">
        <v>5189</v>
      </c>
      <c r="D1027" s="443"/>
      <c r="E1027" s="443"/>
      <c r="F1027" s="443"/>
      <c r="G1027" s="443"/>
      <c r="H1027" s="443"/>
      <c r="I1027" s="443"/>
      <c r="J1027" s="443"/>
      <c r="K1027" s="443"/>
      <c r="L1027" s="443"/>
      <c r="M1027" s="443"/>
      <c r="N1027" s="443"/>
      <c r="O1027" s="443"/>
      <c r="P1027" s="443"/>
      <c r="Q1027" s="443"/>
      <c r="R1027" s="443"/>
      <c r="S1027" s="443"/>
      <c r="T1027" s="443"/>
      <c r="U1027" s="443"/>
      <c r="V1027" s="443"/>
      <c r="W1027" s="443"/>
      <c r="X1027" s="443"/>
      <c r="Y1027" s="443"/>
      <c r="Z1027" s="443"/>
      <c r="AA1027" s="443"/>
      <c r="AB1027" s="443"/>
      <c r="AC1027" s="443"/>
      <c r="AD1027" s="444"/>
      <c r="AE1027" s="2"/>
      <c r="AF1027" s="169"/>
    </row>
    <row r="1028" spans="1:32" s="38" customFormat="1" ht="15" customHeight="1">
      <c r="A1028" s="18"/>
      <c r="B1028" s="22"/>
      <c r="C1028" s="648" t="s">
        <v>5190</v>
      </c>
      <c r="D1028" s="648"/>
      <c r="E1028" s="648"/>
      <c r="F1028" s="48" t="s">
        <v>5128</v>
      </c>
      <c r="G1028" s="580" t="s">
        <v>5191</v>
      </c>
      <c r="H1028" s="580"/>
      <c r="I1028" s="580"/>
      <c r="J1028" s="580"/>
      <c r="K1028" s="580"/>
      <c r="L1028" s="580"/>
      <c r="M1028" s="580"/>
      <c r="N1028" s="580"/>
      <c r="O1028" s="580"/>
      <c r="P1028" s="580"/>
      <c r="Q1028" s="647" t="s">
        <v>5002</v>
      </c>
      <c r="R1028" s="647"/>
      <c r="S1028" s="647"/>
      <c r="T1028" s="647"/>
      <c r="U1028" s="580" t="s">
        <v>5192</v>
      </c>
      <c r="V1028" s="580"/>
      <c r="W1028" s="580"/>
      <c r="X1028" s="580"/>
      <c r="Y1028" s="580"/>
      <c r="Z1028" s="580"/>
      <c r="AA1028" s="580"/>
      <c r="AB1028" s="580"/>
      <c r="AC1028" s="580"/>
      <c r="AD1028" s="580"/>
      <c r="AE1028" s="2"/>
      <c r="AF1028" s="169"/>
    </row>
    <row r="1029" spans="1:32" s="38" customFormat="1" ht="15" customHeight="1">
      <c r="A1029" s="18"/>
      <c r="B1029" s="22"/>
      <c r="C1029" s="648"/>
      <c r="D1029" s="648"/>
      <c r="E1029" s="648"/>
      <c r="F1029" s="48" t="s">
        <v>5129</v>
      </c>
      <c r="G1029" s="580" t="s">
        <v>5193</v>
      </c>
      <c r="H1029" s="580"/>
      <c r="I1029" s="580"/>
      <c r="J1029" s="580"/>
      <c r="K1029" s="580"/>
      <c r="L1029" s="580"/>
      <c r="M1029" s="580"/>
      <c r="N1029" s="580"/>
      <c r="O1029" s="580"/>
      <c r="P1029" s="580"/>
      <c r="Q1029" s="647" t="s">
        <v>5004</v>
      </c>
      <c r="R1029" s="647"/>
      <c r="S1029" s="647"/>
      <c r="T1029" s="647"/>
      <c r="U1029" s="580" t="s">
        <v>5194</v>
      </c>
      <c r="V1029" s="580"/>
      <c r="W1029" s="580"/>
      <c r="X1029" s="580"/>
      <c r="Y1029" s="580"/>
      <c r="Z1029" s="580"/>
      <c r="AA1029" s="580"/>
      <c r="AB1029" s="580"/>
      <c r="AC1029" s="580"/>
      <c r="AD1029" s="580"/>
      <c r="AE1029" s="2"/>
      <c r="AF1029" s="169"/>
    </row>
    <row r="1030" spans="1:32" s="38" customFormat="1" ht="15" customHeight="1">
      <c r="A1030" s="18"/>
      <c r="B1030" s="22"/>
      <c r="C1030" s="648"/>
      <c r="D1030" s="648"/>
      <c r="E1030" s="648"/>
      <c r="F1030" s="48" t="s">
        <v>5130</v>
      </c>
      <c r="G1030" s="580" t="s">
        <v>5195</v>
      </c>
      <c r="H1030" s="580"/>
      <c r="I1030" s="580"/>
      <c r="J1030" s="580"/>
      <c r="K1030" s="580"/>
      <c r="L1030" s="580"/>
      <c r="M1030" s="580"/>
      <c r="N1030" s="580"/>
      <c r="O1030" s="580"/>
      <c r="P1030" s="580"/>
      <c r="Q1030" s="647" t="s">
        <v>5006</v>
      </c>
      <c r="R1030" s="647"/>
      <c r="S1030" s="647"/>
      <c r="T1030" s="647"/>
      <c r="U1030" s="580" t="s">
        <v>5196</v>
      </c>
      <c r="V1030" s="580"/>
      <c r="W1030" s="580"/>
      <c r="X1030" s="580"/>
      <c r="Y1030" s="580"/>
      <c r="Z1030" s="580"/>
      <c r="AA1030" s="580"/>
      <c r="AB1030" s="580"/>
      <c r="AC1030" s="580"/>
      <c r="AD1030" s="580"/>
      <c r="AE1030" s="2"/>
      <c r="AF1030" s="169"/>
    </row>
    <row r="1031" spans="1:32" s="38" customFormat="1" ht="15" customHeight="1">
      <c r="A1031" s="18"/>
      <c r="B1031" s="22"/>
      <c r="C1031" s="648"/>
      <c r="D1031" s="648"/>
      <c r="E1031" s="648"/>
      <c r="F1031" s="48" t="s">
        <v>5131</v>
      </c>
      <c r="G1031" s="580" t="s">
        <v>5197</v>
      </c>
      <c r="H1031" s="580"/>
      <c r="I1031" s="580"/>
      <c r="J1031" s="580"/>
      <c r="K1031" s="580"/>
      <c r="L1031" s="580"/>
      <c r="M1031" s="580"/>
      <c r="N1031" s="580"/>
      <c r="O1031" s="580"/>
      <c r="P1031" s="580"/>
      <c r="Q1031" s="647" t="s">
        <v>5008</v>
      </c>
      <c r="R1031" s="647"/>
      <c r="S1031" s="647"/>
      <c r="T1031" s="647"/>
      <c r="U1031" s="580" t="s">
        <v>5198</v>
      </c>
      <c r="V1031" s="580"/>
      <c r="W1031" s="580"/>
      <c r="X1031" s="580"/>
      <c r="Y1031" s="580"/>
      <c r="Z1031" s="580"/>
      <c r="AA1031" s="580"/>
      <c r="AB1031" s="580"/>
      <c r="AC1031" s="580"/>
      <c r="AD1031" s="580"/>
      <c r="AE1031" s="2"/>
      <c r="AF1031" s="169"/>
    </row>
    <row r="1032" spans="1:32" s="38" customFormat="1" ht="15" customHeight="1">
      <c r="A1032" s="18"/>
      <c r="B1032" s="22"/>
      <c r="C1032" s="648"/>
      <c r="D1032" s="648"/>
      <c r="E1032" s="648"/>
      <c r="F1032" s="48" t="s">
        <v>5132</v>
      </c>
      <c r="G1032" s="580" t="s">
        <v>5199</v>
      </c>
      <c r="H1032" s="580"/>
      <c r="I1032" s="580"/>
      <c r="J1032" s="580"/>
      <c r="K1032" s="580"/>
      <c r="L1032" s="580"/>
      <c r="M1032" s="580"/>
      <c r="N1032" s="580"/>
      <c r="O1032" s="580"/>
      <c r="P1032" s="580"/>
      <c r="Q1032" s="647" t="s">
        <v>5009</v>
      </c>
      <c r="R1032" s="647"/>
      <c r="S1032" s="647"/>
      <c r="T1032" s="647"/>
      <c r="U1032" s="580" t="s">
        <v>5200</v>
      </c>
      <c r="V1032" s="580"/>
      <c r="W1032" s="580"/>
      <c r="X1032" s="580"/>
      <c r="Y1032" s="580"/>
      <c r="Z1032" s="580"/>
      <c r="AA1032" s="580"/>
      <c r="AB1032" s="580"/>
      <c r="AC1032" s="580"/>
      <c r="AD1032" s="580"/>
      <c r="AE1032" s="2"/>
      <c r="AF1032" s="169"/>
    </row>
    <row r="1033" spans="1:32" s="38" customFormat="1" ht="15" customHeight="1">
      <c r="A1033" s="18"/>
      <c r="B1033" s="22"/>
      <c r="C1033" s="648"/>
      <c r="D1033" s="648"/>
      <c r="E1033" s="648"/>
      <c r="F1033" s="48" t="s">
        <v>5133</v>
      </c>
      <c r="G1033" s="580" t="s">
        <v>5201</v>
      </c>
      <c r="H1033" s="580"/>
      <c r="I1033" s="580"/>
      <c r="J1033" s="580"/>
      <c r="K1033" s="580"/>
      <c r="L1033" s="580"/>
      <c r="M1033" s="580"/>
      <c r="N1033" s="580"/>
      <c r="O1033" s="580"/>
      <c r="P1033" s="580"/>
      <c r="Q1033" s="647" t="s">
        <v>5011</v>
      </c>
      <c r="R1033" s="647"/>
      <c r="S1033" s="647"/>
      <c r="T1033" s="647"/>
      <c r="U1033" s="580" t="s">
        <v>5202</v>
      </c>
      <c r="V1033" s="580"/>
      <c r="W1033" s="580"/>
      <c r="X1033" s="580"/>
      <c r="Y1033" s="580"/>
      <c r="Z1033" s="580"/>
      <c r="AA1033" s="580"/>
      <c r="AB1033" s="580"/>
      <c r="AC1033" s="580"/>
      <c r="AD1033" s="580"/>
      <c r="AE1033" s="2"/>
      <c r="AF1033" s="169"/>
    </row>
    <row r="1034" spans="1:32" s="38" customFormat="1" ht="15" customHeight="1">
      <c r="A1034" s="18"/>
      <c r="B1034" s="22"/>
      <c r="C1034" s="648"/>
      <c r="D1034" s="648"/>
      <c r="E1034" s="648"/>
      <c r="F1034" s="48" t="s">
        <v>5134</v>
      </c>
      <c r="G1034" s="580" t="s">
        <v>5203</v>
      </c>
      <c r="H1034" s="580"/>
      <c r="I1034" s="580"/>
      <c r="J1034" s="580"/>
      <c r="K1034" s="580"/>
      <c r="L1034" s="580"/>
      <c r="M1034" s="580"/>
      <c r="N1034" s="580"/>
      <c r="O1034" s="580"/>
      <c r="P1034" s="580"/>
      <c r="Q1034" s="647" t="s">
        <v>5012</v>
      </c>
      <c r="R1034" s="647"/>
      <c r="S1034" s="647"/>
      <c r="T1034" s="647"/>
      <c r="U1034" s="580" t="s">
        <v>5204</v>
      </c>
      <c r="V1034" s="580"/>
      <c r="W1034" s="580"/>
      <c r="X1034" s="580"/>
      <c r="Y1034" s="580"/>
      <c r="Z1034" s="580"/>
      <c r="AA1034" s="580"/>
      <c r="AB1034" s="580"/>
      <c r="AC1034" s="580"/>
      <c r="AD1034" s="580"/>
      <c r="AE1034" s="2"/>
      <c r="AF1034" s="169"/>
    </row>
    <row r="1035" spans="1:32" s="38" customFormat="1" ht="15" customHeight="1">
      <c r="A1035" s="18"/>
      <c r="B1035" s="22"/>
      <c r="C1035" s="648"/>
      <c r="D1035" s="648"/>
      <c r="E1035" s="648"/>
      <c r="F1035" s="48" t="s">
        <v>5135</v>
      </c>
      <c r="G1035" s="580" t="s">
        <v>5205</v>
      </c>
      <c r="H1035" s="580"/>
      <c r="I1035" s="580"/>
      <c r="J1035" s="580"/>
      <c r="K1035" s="580"/>
      <c r="L1035" s="580"/>
      <c r="M1035" s="580"/>
      <c r="N1035" s="580"/>
      <c r="O1035" s="580"/>
      <c r="P1035" s="580"/>
      <c r="Q1035" s="647" t="s">
        <v>5013</v>
      </c>
      <c r="R1035" s="647"/>
      <c r="S1035" s="647"/>
      <c r="T1035" s="647"/>
      <c r="U1035" s="580" t="s">
        <v>5206</v>
      </c>
      <c r="V1035" s="580"/>
      <c r="W1035" s="580"/>
      <c r="X1035" s="580"/>
      <c r="Y1035" s="580"/>
      <c r="Z1035" s="580"/>
      <c r="AA1035" s="580"/>
      <c r="AB1035" s="580"/>
      <c r="AC1035" s="580"/>
      <c r="AD1035" s="580"/>
      <c r="AE1035" s="2"/>
      <c r="AF1035" s="169"/>
    </row>
    <row r="1036" spans="1:32" s="38" customFormat="1" ht="24" customHeight="1">
      <c r="A1036" s="18"/>
      <c r="B1036" s="22"/>
      <c r="C1036" s="648"/>
      <c r="D1036" s="648"/>
      <c r="E1036" s="648"/>
      <c r="F1036" s="48" t="s">
        <v>5136</v>
      </c>
      <c r="G1036" s="580" t="s">
        <v>5207</v>
      </c>
      <c r="H1036" s="580"/>
      <c r="I1036" s="580"/>
      <c r="J1036" s="580"/>
      <c r="K1036" s="580"/>
      <c r="L1036" s="580"/>
      <c r="M1036" s="580"/>
      <c r="N1036" s="580"/>
      <c r="O1036" s="580"/>
      <c r="P1036" s="580"/>
      <c r="Q1036" s="648" t="s">
        <v>5208</v>
      </c>
      <c r="R1036" s="648"/>
      <c r="S1036" s="648"/>
      <c r="T1036" s="56" t="s">
        <v>5159</v>
      </c>
      <c r="U1036" s="580" t="s">
        <v>5209</v>
      </c>
      <c r="V1036" s="580"/>
      <c r="W1036" s="580"/>
      <c r="X1036" s="580"/>
      <c r="Y1036" s="580"/>
      <c r="Z1036" s="580"/>
      <c r="AA1036" s="580"/>
      <c r="AB1036" s="580"/>
      <c r="AC1036" s="580"/>
      <c r="AD1036" s="580"/>
      <c r="AE1036" s="2"/>
      <c r="AF1036" s="169"/>
    </row>
    <row r="1037" spans="1:32" s="38" customFormat="1" ht="24" customHeight="1">
      <c r="A1037" s="18"/>
      <c r="B1037" s="22"/>
      <c r="C1037" s="648"/>
      <c r="D1037" s="648"/>
      <c r="E1037" s="648"/>
      <c r="F1037" s="56" t="s">
        <v>5137</v>
      </c>
      <c r="G1037" s="580" t="s">
        <v>5210</v>
      </c>
      <c r="H1037" s="580"/>
      <c r="I1037" s="580"/>
      <c r="J1037" s="580"/>
      <c r="K1037" s="580"/>
      <c r="L1037" s="580"/>
      <c r="M1037" s="580"/>
      <c r="N1037" s="580"/>
      <c r="O1037" s="580"/>
      <c r="P1037" s="580"/>
      <c r="Q1037" s="648"/>
      <c r="R1037" s="648"/>
      <c r="S1037" s="648"/>
      <c r="T1037" s="56" t="s">
        <v>5160</v>
      </c>
      <c r="U1037" s="580" t="s">
        <v>5211</v>
      </c>
      <c r="V1037" s="580"/>
      <c r="W1037" s="580"/>
      <c r="X1037" s="580"/>
      <c r="Y1037" s="580"/>
      <c r="Z1037" s="580"/>
      <c r="AA1037" s="580"/>
      <c r="AB1037" s="580"/>
      <c r="AC1037" s="580"/>
      <c r="AD1037" s="580"/>
      <c r="AE1037" s="2"/>
      <c r="AF1037" s="169"/>
    </row>
    <row r="1038" spans="1:32" s="38" customFormat="1" ht="24" customHeight="1">
      <c r="A1038" s="18"/>
      <c r="B1038" s="22"/>
      <c r="C1038" s="648"/>
      <c r="D1038" s="648"/>
      <c r="E1038" s="648"/>
      <c r="F1038" s="56" t="s">
        <v>5138</v>
      </c>
      <c r="G1038" s="580" t="s">
        <v>5212</v>
      </c>
      <c r="H1038" s="580"/>
      <c r="I1038" s="580"/>
      <c r="J1038" s="580"/>
      <c r="K1038" s="580"/>
      <c r="L1038" s="580"/>
      <c r="M1038" s="580"/>
      <c r="N1038" s="580"/>
      <c r="O1038" s="580"/>
      <c r="P1038" s="580"/>
      <c r="Q1038" s="648"/>
      <c r="R1038" s="648"/>
      <c r="S1038" s="648"/>
      <c r="T1038" s="56" t="s">
        <v>5161</v>
      </c>
      <c r="U1038" s="580" t="s">
        <v>5430</v>
      </c>
      <c r="V1038" s="580"/>
      <c r="W1038" s="580"/>
      <c r="X1038" s="580"/>
      <c r="Y1038" s="580"/>
      <c r="Z1038" s="580"/>
      <c r="AA1038" s="580"/>
      <c r="AB1038" s="580"/>
      <c r="AC1038" s="580"/>
      <c r="AD1038" s="580"/>
      <c r="AE1038" s="2"/>
      <c r="AF1038" s="169"/>
    </row>
    <row r="1039" spans="1:32" s="38" customFormat="1" ht="15" customHeight="1">
      <c r="A1039" s="18"/>
      <c r="B1039" s="22"/>
      <c r="C1039" s="648"/>
      <c r="D1039" s="648"/>
      <c r="E1039" s="648"/>
      <c r="F1039" s="56" t="s">
        <v>5139</v>
      </c>
      <c r="G1039" s="580" t="s">
        <v>5214</v>
      </c>
      <c r="H1039" s="580"/>
      <c r="I1039" s="580"/>
      <c r="J1039" s="580"/>
      <c r="K1039" s="580"/>
      <c r="L1039" s="580"/>
      <c r="M1039" s="580"/>
      <c r="N1039" s="580"/>
      <c r="O1039" s="580"/>
      <c r="P1039" s="580"/>
      <c r="Q1039" s="648" t="s">
        <v>5215</v>
      </c>
      <c r="R1039" s="648"/>
      <c r="S1039" s="648"/>
      <c r="T1039" s="56" t="s">
        <v>5162</v>
      </c>
      <c r="U1039" s="580" t="s">
        <v>5216</v>
      </c>
      <c r="V1039" s="580"/>
      <c r="W1039" s="580"/>
      <c r="X1039" s="580"/>
      <c r="Y1039" s="580"/>
      <c r="Z1039" s="580"/>
      <c r="AA1039" s="580"/>
      <c r="AB1039" s="580"/>
      <c r="AC1039" s="580"/>
      <c r="AD1039" s="580"/>
      <c r="AE1039" s="2"/>
      <c r="AF1039" s="169"/>
    </row>
    <row r="1040" spans="1:32" s="38" customFormat="1" ht="15" customHeight="1">
      <c r="A1040" s="18"/>
      <c r="B1040" s="22"/>
      <c r="C1040" s="648"/>
      <c r="D1040" s="648"/>
      <c r="E1040" s="648"/>
      <c r="F1040" s="56" t="s">
        <v>5140</v>
      </c>
      <c r="G1040" s="580" t="s">
        <v>5217</v>
      </c>
      <c r="H1040" s="580"/>
      <c r="I1040" s="580"/>
      <c r="J1040" s="580"/>
      <c r="K1040" s="580"/>
      <c r="L1040" s="580"/>
      <c r="M1040" s="580"/>
      <c r="N1040" s="580"/>
      <c r="O1040" s="580"/>
      <c r="P1040" s="580"/>
      <c r="Q1040" s="648"/>
      <c r="R1040" s="648"/>
      <c r="S1040" s="648"/>
      <c r="T1040" s="56" t="s">
        <v>5163</v>
      </c>
      <c r="U1040" s="580" t="s">
        <v>5218</v>
      </c>
      <c r="V1040" s="580"/>
      <c r="W1040" s="580"/>
      <c r="X1040" s="580"/>
      <c r="Y1040" s="580"/>
      <c r="Z1040" s="580"/>
      <c r="AA1040" s="580"/>
      <c r="AB1040" s="580"/>
      <c r="AC1040" s="580"/>
      <c r="AD1040" s="580"/>
      <c r="AE1040" s="2"/>
      <c r="AF1040" s="169"/>
    </row>
    <row r="1041" spans="1:32" s="38" customFormat="1" ht="15" customHeight="1">
      <c r="A1041" s="18"/>
      <c r="B1041" s="22"/>
      <c r="C1041" s="648"/>
      <c r="D1041" s="648"/>
      <c r="E1041" s="648"/>
      <c r="F1041" s="56" t="s">
        <v>5141</v>
      </c>
      <c r="G1041" s="580" t="s">
        <v>5219</v>
      </c>
      <c r="H1041" s="580"/>
      <c r="I1041" s="580"/>
      <c r="J1041" s="580"/>
      <c r="K1041" s="580"/>
      <c r="L1041" s="580"/>
      <c r="M1041" s="580"/>
      <c r="N1041" s="580"/>
      <c r="O1041" s="580"/>
      <c r="P1041" s="580"/>
      <c r="Q1041" s="648"/>
      <c r="R1041" s="648"/>
      <c r="S1041" s="648"/>
      <c r="T1041" s="56" t="s">
        <v>5164</v>
      </c>
      <c r="U1041" s="580" t="s">
        <v>5220</v>
      </c>
      <c r="V1041" s="580"/>
      <c r="W1041" s="580"/>
      <c r="X1041" s="580"/>
      <c r="Y1041" s="580"/>
      <c r="Z1041" s="580"/>
      <c r="AA1041" s="580"/>
      <c r="AB1041" s="580"/>
      <c r="AC1041" s="580"/>
      <c r="AD1041" s="580"/>
      <c r="AE1041" s="2"/>
      <c r="AF1041" s="169"/>
    </row>
    <row r="1042" spans="1:32" s="38" customFormat="1" ht="15" customHeight="1">
      <c r="A1042" s="18"/>
      <c r="B1042" s="22"/>
      <c r="C1042" s="648"/>
      <c r="D1042" s="648"/>
      <c r="E1042" s="648"/>
      <c r="F1042" s="56" t="s">
        <v>5142</v>
      </c>
      <c r="G1042" s="580" t="s">
        <v>5221</v>
      </c>
      <c r="H1042" s="580"/>
      <c r="I1042" s="580"/>
      <c r="J1042" s="580"/>
      <c r="K1042" s="580"/>
      <c r="L1042" s="580"/>
      <c r="M1042" s="580"/>
      <c r="N1042" s="580"/>
      <c r="O1042" s="580"/>
      <c r="P1042" s="580"/>
      <c r="Q1042" s="648"/>
      <c r="R1042" s="648"/>
      <c r="S1042" s="648"/>
      <c r="T1042" s="56" t="s">
        <v>5165</v>
      </c>
      <c r="U1042" s="580" t="s">
        <v>5222</v>
      </c>
      <c r="V1042" s="580"/>
      <c r="W1042" s="580"/>
      <c r="X1042" s="580"/>
      <c r="Y1042" s="580"/>
      <c r="Z1042" s="580"/>
      <c r="AA1042" s="580"/>
      <c r="AB1042" s="580"/>
      <c r="AC1042" s="580"/>
      <c r="AD1042" s="580"/>
      <c r="AE1042" s="2"/>
      <c r="AF1042" s="169"/>
    </row>
    <row r="1043" spans="1:32" s="38" customFormat="1" ht="15" customHeight="1">
      <c r="A1043" s="18"/>
      <c r="B1043" s="22"/>
      <c r="C1043" s="648"/>
      <c r="D1043" s="648"/>
      <c r="E1043" s="648"/>
      <c r="F1043" s="56" t="s">
        <v>5143</v>
      </c>
      <c r="G1043" s="580" t="s">
        <v>5223</v>
      </c>
      <c r="H1043" s="580"/>
      <c r="I1043" s="580"/>
      <c r="J1043" s="580"/>
      <c r="K1043" s="580"/>
      <c r="L1043" s="580"/>
      <c r="M1043" s="580"/>
      <c r="N1043" s="580"/>
      <c r="O1043" s="580"/>
      <c r="P1043" s="580"/>
      <c r="Q1043" s="648"/>
      <c r="R1043" s="648"/>
      <c r="S1043" s="648"/>
      <c r="T1043" s="56" t="s">
        <v>5166</v>
      </c>
      <c r="U1043" s="580" t="s">
        <v>5431</v>
      </c>
      <c r="V1043" s="580"/>
      <c r="W1043" s="580"/>
      <c r="X1043" s="580"/>
      <c r="Y1043" s="580"/>
      <c r="Z1043" s="580"/>
      <c r="AA1043" s="580"/>
      <c r="AB1043" s="580"/>
      <c r="AC1043" s="580"/>
      <c r="AD1043" s="580"/>
      <c r="AE1043" s="2"/>
      <c r="AF1043" s="169"/>
    </row>
    <row r="1044" spans="1:32" s="38" customFormat="1" ht="15" customHeight="1">
      <c r="A1044" s="18"/>
      <c r="B1044" s="22"/>
      <c r="C1044" s="648"/>
      <c r="D1044" s="648"/>
      <c r="E1044" s="648"/>
      <c r="F1044" s="56" t="s">
        <v>5144</v>
      </c>
      <c r="G1044" s="580" t="s">
        <v>5225</v>
      </c>
      <c r="H1044" s="580"/>
      <c r="I1044" s="580"/>
      <c r="J1044" s="580"/>
      <c r="K1044" s="580"/>
      <c r="L1044" s="580"/>
      <c r="M1044" s="580"/>
      <c r="N1044" s="580"/>
      <c r="O1044" s="580"/>
      <c r="P1044" s="580"/>
      <c r="Q1044" s="647" t="s">
        <v>5016</v>
      </c>
      <c r="R1044" s="647"/>
      <c r="S1044" s="647"/>
      <c r="T1044" s="647"/>
      <c r="U1044" s="580" t="s">
        <v>5226</v>
      </c>
      <c r="V1044" s="580"/>
      <c r="W1044" s="580"/>
      <c r="X1044" s="580"/>
      <c r="Y1044" s="580"/>
      <c r="Z1044" s="580"/>
      <c r="AA1044" s="580"/>
      <c r="AB1044" s="580"/>
      <c r="AC1044" s="580"/>
      <c r="AD1044" s="580"/>
      <c r="AE1044" s="2"/>
      <c r="AF1044" s="169"/>
    </row>
    <row r="1045" spans="1:32" s="38" customFormat="1" ht="15" customHeight="1">
      <c r="A1045" s="18"/>
      <c r="B1045" s="22"/>
      <c r="C1045" s="648"/>
      <c r="D1045" s="648"/>
      <c r="E1045" s="648"/>
      <c r="F1045" s="56" t="s">
        <v>5145</v>
      </c>
      <c r="G1045" s="580" t="s">
        <v>5227</v>
      </c>
      <c r="H1045" s="580"/>
      <c r="I1045" s="580"/>
      <c r="J1045" s="580"/>
      <c r="K1045" s="580"/>
      <c r="L1045" s="580"/>
      <c r="M1045" s="580"/>
      <c r="N1045" s="580"/>
      <c r="O1045" s="580"/>
      <c r="P1045" s="580"/>
      <c r="Q1045" s="647" t="s">
        <v>5017</v>
      </c>
      <c r="R1045" s="647"/>
      <c r="S1045" s="647"/>
      <c r="T1045" s="647"/>
      <c r="U1045" s="580" t="s">
        <v>5228</v>
      </c>
      <c r="V1045" s="580"/>
      <c r="W1045" s="580"/>
      <c r="X1045" s="580"/>
      <c r="Y1045" s="580"/>
      <c r="Z1045" s="580"/>
      <c r="AA1045" s="580"/>
      <c r="AB1045" s="580"/>
      <c r="AC1045" s="580"/>
      <c r="AD1045" s="580"/>
      <c r="AE1045" s="2"/>
      <c r="AF1045" s="169"/>
    </row>
    <row r="1046" spans="1:32" s="38" customFormat="1" ht="15" customHeight="1">
      <c r="A1046" s="18"/>
      <c r="B1046" s="22"/>
      <c r="C1046" s="648"/>
      <c r="D1046" s="648"/>
      <c r="E1046" s="648"/>
      <c r="F1046" s="56" t="s">
        <v>5146</v>
      </c>
      <c r="G1046" s="580" t="s">
        <v>5229</v>
      </c>
      <c r="H1046" s="580"/>
      <c r="I1046" s="580"/>
      <c r="J1046" s="580"/>
      <c r="K1046" s="580"/>
      <c r="L1046" s="580"/>
      <c r="M1046" s="580"/>
      <c r="N1046" s="580"/>
      <c r="O1046" s="580"/>
      <c r="P1046" s="580"/>
      <c r="Q1046" s="647" t="s">
        <v>5018</v>
      </c>
      <c r="R1046" s="647"/>
      <c r="S1046" s="647"/>
      <c r="T1046" s="647"/>
      <c r="U1046" s="580" t="s">
        <v>5230</v>
      </c>
      <c r="V1046" s="580"/>
      <c r="W1046" s="580"/>
      <c r="X1046" s="580"/>
      <c r="Y1046" s="580"/>
      <c r="Z1046" s="580"/>
      <c r="AA1046" s="580"/>
      <c r="AB1046" s="580"/>
      <c r="AC1046" s="580"/>
      <c r="AD1046" s="580"/>
      <c r="AE1046" s="2"/>
      <c r="AF1046" s="169"/>
    </row>
    <row r="1047" spans="1:32" s="38" customFormat="1" ht="15" customHeight="1">
      <c r="A1047" s="18"/>
      <c r="B1047" s="22"/>
      <c r="C1047" s="648"/>
      <c r="D1047" s="648"/>
      <c r="E1047" s="648"/>
      <c r="F1047" s="56" t="s">
        <v>5147</v>
      </c>
      <c r="G1047" s="580" t="s">
        <v>5231</v>
      </c>
      <c r="H1047" s="580"/>
      <c r="I1047" s="580"/>
      <c r="J1047" s="580"/>
      <c r="K1047" s="580"/>
      <c r="L1047" s="580"/>
      <c r="M1047" s="580"/>
      <c r="N1047" s="580"/>
      <c r="O1047" s="580"/>
      <c r="P1047" s="580"/>
      <c r="Q1047" s="648" t="s">
        <v>5232</v>
      </c>
      <c r="R1047" s="648"/>
      <c r="S1047" s="648"/>
      <c r="T1047" s="56" t="s">
        <v>5167</v>
      </c>
      <c r="U1047" s="580" t="s">
        <v>5233</v>
      </c>
      <c r="V1047" s="580"/>
      <c r="W1047" s="580"/>
      <c r="X1047" s="580"/>
      <c r="Y1047" s="580"/>
      <c r="Z1047" s="580"/>
      <c r="AA1047" s="580"/>
      <c r="AB1047" s="580"/>
      <c r="AC1047" s="580"/>
      <c r="AD1047" s="580"/>
      <c r="AE1047" s="2"/>
      <c r="AF1047" s="169"/>
    </row>
    <row r="1048" spans="1:32" s="38" customFormat="1" ht="15" customHeight="1">
      <c r="A1048" s="18"/>
      <c r="B1048" s="22"/>
      <c r="C1048" s="648"/>
      <c r="D1048" s="648"/>
      <c r="E1048" s="648"/>
      <c r="F1048" s="56" t="s">
        <v>5148</v>
      </c>
      <c r="G1048" s="580" t="s">
        <v>5432</v>
      </c>
      <c r="H1048" s="580"/>
      <c r="I1048" s="580"/>
      <c r="J1048" s="580"/>
      <c r="K1048" s="580"/>
      <c r="L1048" s="580"/>
      <c r="M1048" s="580"/>
      <c r="N1048" s="580"/>
      <c r="O1048" s="580"/>
      <c r="P1048" s="580"/>
      <c r="Q1048" s="648"/>
      <c r="R1048" s="648"/>
      <c r="S1048" s="648"/>
      <c r="T1048" s="56" t="s">
        <v>5168</v>
      </c>
      <c r="U1048" s="580" t="s">
        <v>5235</v>
      </c>
      <c r="V1048" s="580"/>
      <c r="W1048" s="580"/>
      <c r="X1048" s="580"/>
      <c r="Y1048" s="580"/>
      <c r="Z1048" s="580"/>
      <c r="AA1048" s="580"/>
      <c r="AB1048" s="580"/>
      <c r="AC1048" s="580"/>
      <c r="AD1048" s="580"/>
      <c r="AE1048" s="2"/>
      <c r="AF1048" s="169"/>
    </row>
    <row r="1049" spans="1:32" s="38" customFormat="1" ht="15" customHeight="1">
      <c r="A1049" s="18"/>
      <c r="B1049" s="22"/>
      <c r="C1049" s="648" t="s">
        <v>5236</v>
      </c>
      <c r="D1049" s="648"/>
      <c r="E1049" s="648"/>
      <c r="F1049" s="48" t="s">
        <v>5149</v>
      </c>
      <c r="G1049" s="580" t="s">
        <v>5237</v>
      </c>
      <c r="H1049" s="580"/>
      <c r="I1049" s="580"/>
      <c r="J1049" s="580"/>
      <c r="K1049" s="580"/>
      <c r="L1049" s="580"/>
      <c r="M1049" s="580"/>
      <c r="N1049" s="580"/>
      <c r="O1049" s="580"/>
      <c r="P1049" s="580"/>
      <c r="Q1049" s="648"/>
      <c r="R1049" s="648"/>
      <c r="S1049" s="648"/>
      <c r="T1049" s="56" t="s">
        <v>5169</v>
      </c>
      <c r="U1049" s="580" t="s">
        <v>5238</v>
      </c>
      <c r="V1049" s="580"/>
      <c r="W1049" s="580"/>
      <c r="X1049" s="580"/>
      <c r="Y1049" s="580"/>
      <c r="Z1049" s="580"/>
      <c r="AA1049" s="580"/>
      <c r="AB1049" s="580"/>
      <c r="AC1049" s="580"/>
      <c r="AD1049" s="580"/>
      <c r="AE1049" s="2"/>
      <c r="AF1049" s="169"/>
    </row>
    <row r="1050" spans="1:32" s="38" customFormat="1" ht="15" customHeight="1">
      <c r="A1050" s="18"/>
      <c r="B1050" s="22"/>
      <c r="C1050" s="648"/>
      <c r="D1050" s="648"/>
      <c r="E1050" s="648"/>
      <c r="F1050" s="48" t="s">
        <v>5150</v>
      </c>
      <c r="G1050" s="580" t="s">
        <v>5239</v>
      </c>
      <c r="H1050" s="580"/>
      <c r="I1050" s="580"/>
      <c r="J1050" s="580"/>
      <c r="K1050" s="580"/>
      <c r="L1050" s="580"/>
      <c r="M1050" s="580"/>
      <c r="N1050" s="580"/>
      <c r="O1050" s="580"/>
      <c r="P1050" s="580"/>
      <c r="Q1050" s="648"/>
      <c r="R1050" s="648"/>
      <c r="S1050" s="648"/>
      <c r="T1050" s="56" t="s">
        <v>5170</v>
      </c>
      <c r="U1050" s="580" t="s">
        <v>5240</v>
      </c>
      <c r="V1050" s="580"/>
      <c r="W1050" s="580"/>
      <c r="X1050" s="580"/>
      <c r="Y1050" s="580"/>
      <c r="Z1050" s="580"/>
      <c r="AA1050" s="580"/>
      <c r="AB1050" s="580"/>
      <c r="AC1050" s="580"/>
      <c r="AD1050" s="580"/>
      <c r="AE1050" s="2"/>
      <c r="AF1050" s="169"/>
    </row>
    <row r="1051" spans="1:32" s="38" customFormat="1" ht="15" customHeight="1">
      <c r="A1051" s="18"/>
      <c r="B1051" s="22"/>
      <c r="C1051" s="648"/>
      <c r="D1051" s="648"/>
      <c r="E1051" s="648"/>
      <c r="F1051" s="48" t="s">
        <v>5151</v>
      </c>
      <c r="G1051" s="580" t="s">
        <v>5241</v>
      </c>
      <c r="H1051" s="580"/>
      <c r="I1051" s="580"/>
      <c r="J1051" s="580"/>
      <c r="K1051" s="580"/>
      <c r="L1051" s="580"/>
      <c r="M1051" s="580"/>
      <c r="N1051" s="580"/>
      <c r="O1051" s="580"/>
      <c r="P1051" s="580"/>
      <c r="Q1051" s="648"/>
      <c r="R1051" s="648"/>
      <c r="S1051" s="648"/>
      <c r="T1051" s="56" t="s">
        <v>5171</v>
      </c>
      <c r="U1051" s="580" t="s">
        <v>5242</v>
      </c>
      <c r="V1051" s="580"/>
      <c r="W1051" s="580"/>
      <c r="X1051" s="580"/>
      <c r="Y1051" s="580"/>
      <c r="Z1051" s="580"/>
      <c r="AA1051" s="580"/>
      <c r="AB1051" s="580"/>
      <c r="AC1051" s="580"/>
      <c r="AD1051" s="580"/>
      <c r="AE1051" s="2"/>
      <c r="AF1051" s="169"/>
    </row>
    <row r="1052" spans="1:32" s="38" customFormat="1" ht="15" customHeight="1">
      <c r="A1052" s="18"/>
      <c r="B1052" s="22"/>
      <c r="C1052" s="648"/>
      <c r="D1052" s="648"/>
      <c r="E1052" s="648"/>
      <c r="F1052" s="48" t="s">
        <v>5152</v>
      </c>
      <c r="G1052" s="580" t="s">
        <v>5243</v>
      </c>
      <c r="H1052" s="580"/>
      <c r="I1052" s="580"/>
      <c r="J1052" s="580"/>
      <c r="K1052" s="580"/>
      <c r="L1052" s="580"/>
      <c r="M1052" s="580"/>
      <c r="N1052" s="580"/>
      <c r="O1052" s="580"/>
      <c r="P1052" s="580"/>
      <c r="Q1052" s="648"/>
      <c r="R1052" s="648"/>
      <c r="S1052" s="648"/>
      <c r="T1052" s="56" t="s">
        <v>5172</v>
      </c>
      <c r="U1052" s="580" t="s">
        <v>5433</v>
      </c>
      <c r="V1052" s="580"/>
      <c r="W1052" s="580"/>
      <c r="X1052" s="580"/>
      <c r="Y1052" s="580"/>
      <c r="Z1052" s="580"/>
      <c r="AA1052" s="580"/>
      <c r="AB1052" s="580"/>
      <c r="AC1052" s="580"/>
      <c r="AD1052" s="580"/>
      <c r="AE1052" s="2"/>
      <c r="AF1052" s="169"/>
    </row>
    <row r="1053" spans="1:32" s="38" customFormat="1" ht="15" customHeight="1">
      <c r="A1053" s="18"/>
      <c r="B1053" s="22"/>
      <c r="C1053" s="648"/>
      <c r="D1053" s="648"/>
      <c r="E1053" s="648"/>
      <c r="F1053" s="48" t="s">
        <v>5153</v>
      </c>
      <c r="G1053" s="580" t="s">
        <v>5245</v>
      </c>
      <c r="H1053" s="580"/>
      <c r="I1053" s="580"/>
      <c r="J1053" s="580"/>
      <c r="K1053" s="580"/>
      <c r="L1053" s="580"/>
      <c r="M1053" s="580"/>
      <c r="N1053" s="580"/>
      <c r="O1053" s="580"/>
      <c r="P1053" s="580"/>
      <c r="Q1053" s="647" t="s">
        <v>5020</v>
      </c>
      <c r="R1053" s="647"/>
      <c r="S1053" s="647"/>
      <c r="T1053" s="647"/>
      <c r="U1053" s="580" t="s">
        <v>5246</v>
      </c>
      <c r="V1053" s="580"/>
      <c r="W1053" s="580"/>
      <c r="X1053" s="580"/>
      <c r="Y1053" s="580"/>
      <c r="Z1053" s="580"/>
      <c r="AA1053" s="580"/>
      <c r="AB1053" s="580"/>
      <c r="AC1053" s="580"/>
      <c r="AD1053" s="580"/>
      <c r="AE1053" s="2"/>
      <c r="AF1053" s="169"/>
    </row>
    <row r="1054" spans="1:32" s="38" customFormat="1" ht="15" customHeight="1">
      <c r="A1054" s="18"/>
      <c r="B1054" s="22"/>
      <c r="C1054" s="648"/>
      <c r="D1054" s="648"/>
      <c r="E1054" s="648"/>
      <c r="F1054" s="48" t="s">
        <v>5154</v>
      </c>
      <c r="G1054" s="580" t="s">
        <v>5434</v>
      </c>
      <c r="H1054" s="580"/>
      <c r="I1054" s="580"/>
      <c r="J1054" s="580"/>
      <c r="K1054" s="580"/>
      <c r="L1054" s="580"/>
      <c r="M1054" s="580"/>
      <c r="N1054" s="580"/>
      <c r="O1054" s="580"/>
      <c r="P1054" s="580"/>
      <c r="Q1054" s="647" t="s">
        <v>5021</v>
      </c>
      <c r="R1054" s="647"/>
      <c r="S1054" s="647"/>
      <c r="T1054" s="647"/>
      <c r="U1054" s="580" t="s">
        <v>5435</v>
      </c>
      <c r="V1054" s="580"/>
      <c r="W1054" s="580"/>
      <c r="X1054" s="580"/>
      <c r="Y1054" s="580"/>
      <c r="Z1054" s="580"/>
      <c r="AA1054" s="580"/>
      <c r="AB1054" s="580"/>
      <c r="AC1054" s="580"/>
      <c r="AD1054" s="580"/>
      <c r="AE1054" s="2"/>
      <c r="AF1054" s="169"/>
    </row>
    <row r="1055" spans="1:32" s="38" customFormat="1" ht="15" customHeight="1">
      <c r="A1055" s="18"/>
      <c r="B1055" s="22"/>
      <c r="C1055" s="647" t="s">
        <v>4996</v>
      </c>
      <c r="D1055" s="647"/>
      <c r="E1055" s="647"/>
      <c r="F1055" s="647"/>
      <c r="G1055" s="580" t="s">
        <v>5249</v>
      </c>
      <c r="H1055" s="580"/>
      <c r="I1055" s="580"/>
      <c r="J1055" s="580"/>
      <c r="K1055" s="580"/>
      <c r="L1055" s="580"/>
      <c r="M1055" s="580"/>
      <c r="N1055" s="580"/>
      <c r="O1055" s="580"/>
      <c r="P1055" s="580"/>
      <c r="Q1055" s="563"/>
      <c r="R1055" s="563"/>
      <c r="S1055" s="563"/>
      <c r="T1055" s="563"/>
      <c r="U1055" s="563"/>
      <c r="V1055" s="563"/>
      <c r="W1055" s="563"/>
      <c r="X1055" s="563"/>
      <c r="Y1055" s="563"/>
      <c r="Z1055" s="563"/>
      <c r="AA1055" s="563"/>
      <c r="AB1055" s="563"/>
      <c r="AC1055" s="563"/>
      <c r="AD1055" s="563"/>
      <c r="AE1055" s="2"/>
      <c r="AF1055" s="169"/>
    </row>
    <row r="1056" spans="1:32" s="38" customFormat="1" ht="24" customHeight="1">
      <c r="A1056" s="18"/>
      <c r="B1056" s="22"/>
      <c r="C1056" s="647" t="s">
        <v>4998</v>
      </c>
      <c r="D1056" s="647"/>
      <c r="E1056" s="647"/>
      <c r="F1056" s="647"/>
      <c r="G1056" s="580" t="s">
        <v>5250</v>
      </c>
      <c r="H1056" s="580"/>
      <c r="I1056" s="580"/>
      <c r="J1056" s="580"/>
      <c r="K1056" s="580"/>
      <c r="L1056" s="580"/>
      <c r="M1056" s="580"/>
      <c r="N1056" s="580"/>
      <c r="O1056" s="580"/>
      <c r="P1056" s="580"/>
      <c r="Q1056" s="563"/>
      <c r="R1056" s="563"/>
      <c r="S1056" s="563"/>
      <c r="T1056" s="563"/>
      <c r="U1056" s="563"/>
      <c r="V1056" s="563"/>
      <c r="W1056" s="563"/>
      <c r="X1056" s="563"/>
      <c r="Y1056" s="563"/>
      <c r="Z1056" s="563"/>
      <c r="AA1056" s="563"/>
      <c r="AB1056" s="563"/>
      <c r="AC1056" s="563"/>
      <c r="AD1056" s="563"/>
      <c r="AE1056" s="2"/>
      <c r="AF1056" s="169"/>
    </row>
    <row r="1057" spans="1:39" s="38" customFormat="1" ht="24" customHeight="1">
      <c r="A1057" s="18"/>
      <c r="B1057"/>
      <c r="C1057" s="678" t="s">
        <v>5251</v>
      </c>
      <c r="D1057" s="679"/>
      <c r="E1057" s="679"/>
      <c r="F1057" s="48" t="s">
        <v>5155</v>
      </c>
      <c r="G1057" s="580" t="s">
        <v>5252</v>
      </c>
      <c r="H1057" s="580"/>
      <c r="I1057" s="580"/>
      <c r="J1057" s="580"/>
      <c r="K1057" s="580"/>
      <c r="L1057" s="580"/>
      <c r="M1057" s="580"/>
      <c r="N1057" s="580"/>
      <c r="O1057" s="580"/>
      <c r="P1057" s="580"/>
      <c r="Q1057" s="563"/>
      <c r="R1057" s="563"/>
      <c r="S1057" s="563"/>
      <c r="T1057" s="563"/>
      <c r="U1057" s="563"/>
      <c r="V1057" s="563"/>
      <c r="W1057" s="563"/>
      <c r="X1057" s="563"/>
      <c r="Y1057" s="563"/>
      <c r="Z1057" s="563"/>
      <c r="AA1057" s="563"/>
      <c r="AB1057" s="563"/>
      <c r="AC1057" s="563"/>
      <c r="AD1057" s="563"/>
      <c r="AE1057" s="2"/>
      <c r="AF1057" s="169"/>
    </row>
    <row r="1058" spans="1:39" s="38" customFormat="1" ht="24" customHeight="1">
      <c r="A1058" s="18"/>
      <c r="B1058"/>
      <c r="C1058" s="680"/>
      <c r="D1058" s="681"/>
      <c r="E1058" s="681"/>
      <c r="F1058" s="48" t="s">
        <v>5156</v>
      </c>
      <c r="G1058" s="580" t="s">
        <v>5253</v>
      </c>
      <c r="H1058" s="580"/>
      <c r="I1058" s="580"/>
      <c r="J1058" s="580"/>
      <c r="K1058" s="580"/>
      <c r="L1058" s="580"/>
      <c r="M1058" s="580"/>
      <c r="N1058" s="580"/>
      <c r="O1058" s="580"/>
      <c r="P1058" s="580"/>
      <c r="Q1058" s="563"/>
      <c r="R1058" s="563"/>
      <c r="S1058" s="563"/>
      <c r="T1058" s="563"/>
      <c r="U1058" s="563"/>
      <c r="V1058" s="563"/>
      <c r="W1058" s="563"/>
      <c r="X1058" s="563"/>
      <c r="Y1058" s="563"/>
      <c r="Z1058" s="563"/>
      <c r="AA1058" s="563"/>
      <c r="AB1058" s="563"/>
      <c r="AC1058" s="563"/>
      <c r="AD1058" s="563"/>
      <c r="AE1058" s="2"/>
      <c r="AF1058" s="169"/>
    </row>
    <row r="1059" spans="1:39" s="38" customFormat="1" ht="15" customHeight="1">
      <c r="A1059" s="18"/>
      <c r="B1059"/>
      <c r="C1059" s="680"/>
      <c r="D1059" s="681"/>
      <c r="E1059" s="681"/>
      <c r="F1059" s="48" t="s">
        <v>5157</v>
      </c>
      <c r="G1059" s="580" t="s">
        <v>5254</v>
      </c>
      <c r="H1059" s="580"/>
      <c r="I1059" s="580"/>
      <c r="J1059" s="580"/>
      <c r="K1059" s="580"/>
      <c r="L1059" s="580"/>
      <c r="M1059" s="580"/>
      <c r="N1059" s="580"/>
      <c r="O1059" s="580"/>
      <c r="P1059" s="580"/>
      <c r="Q1059" s="563"/>
      <c r="R1059" s="563"/>
      <c r="S1059" s="563"/>
      <c r="T1059" s="563"/>
      <c r="U1059" s="563"/>
      <c r="V1059" s="563"/>
      <c r="W1059" s="563"/>
      <c r="X1059" s="563"/>
      <c r="Y1059" s="563"/>
      <c r="Z1059" s="563"/>
      <c r="AA1059" s="563"/>
      <c r="AB1059" s="563"/>
      <c r="AC1059" s="563"/>
      <c r="AD1059" s="563"/>
      <c r="AE1059" s="2"/>
      <c r="AF1059" s="169"/>
    </row>
    <row r="1060" spans="1:39" s="38" customFormat="1" ht="24" customHeight="1">
      <c r="A1060" s="18"/>
      <c r="B1060"/>
      <c r="C1060" s="682"/>
      <c r="D1060" s="683"/>
      <c r="E1060" s="683"/>
      <c r="F1060" s="48" t="s">
        <v>5158</v>
      </c>
      <c r="G1060" s="666" t="s">
        <v>5436</v>
      </c>
      <c r="H1060" s="667"/>
      <c r="I1060" s="667"/>
      <c r="J1060" s="667"/>
      <c r="K1060" s="667"/>
      <c r="L1060" s="667"/>
      <c r="M1060" s="667"/>
      <c r="N1060" s="667"/>
      <c r="O1060" s="667"/>
      <c r="P1060" s="668"/>
      <c r="Q1060" s="563"/>
      <c r="R1060" s="563"/>
      <c r="S1060" s="563"/>
      <c r="T1060" s="563"/>
      <c r="U1060" s="563"/>
      <c r="V1060" s="563"/>
      <c r="W1060" s="563"/>
      <c r="X1060" s="563"/>
      <c r="Y1060" s="563"/>
      <c r="Z1060" s="563"/>
      <c r="AA1060" s="563"/>
      <c r="AB1060" s="563"/>
      <c r="AC1060" s="563"/>
      <c r="AD1060" s="563"/>
      <c r="AE1060" s="2"/>
      <c r="AF1060" s="169"/>
    </row>
    <row r="1061" spans="1:39" s="38" customFormat="1" ht="15" customHeight="1">
      <c r="A1061" s="18"/>
      <c r="B1061" s="3"/>
      <c r="C1061" s="203"/>
      <c r="D1061" s="203"/>
      <c r="E1061" s="204"/>
      <c r="F1061" s="204"/>
      <c r="G1061" s="204"/>
      <c r="H1061" s="204"/>
      <c r="I1061" s="204"/>
      <c r="J1061" s="204"/>
      <c r="K1061" s="204"/>
      <c r="L1061" s="204"/>
      <c r="M1061" s="204"/>
      <c r="N1061" s="204"/>
      <c r="O1061" s="204"/>
      <c r="P1061" s="204"/>
      <c r="Q1061" s="205"/>
      <c r="R1061" s="206"/>
      <c r="S1061" s="206"/>
      <c r="T1061" s="206"/>
      <c r="U1061" s="206"/>
      <c r="V1061" s="206"/>
      <c r="W1061" s="206"/>
      <c r="X1061" s="206"/>
      <c r="Y1061" s="206"/>
      <c r="Z1061" s="206"/>
      <c r="AA1061" s="206"/>
      <c r="AB1061" s="206"/>
      <c r="AC1061" s="206"/>
      <c r="AD1061" s="206"/>
      <c r="AE1061" s="2"/>
      <c r="AF1061" s="169"/>
    </row>
    <row r="1062" spans="1:39" s="38" customFormat="1" ht="24" customHeight="1">
      <c r="A1062" s="18"/>
      <c r="B1062" s="51"/>
      <c r="C1062" s="505" t="s">
        <v>5117</v>
      </c>
      <c r="D1062" s="505"/>
      <c r="E1062" s="505"/>
      <c r="F1062" s="505"/>
      <c r="G1062" s="505"/>
      <c r="H1062" s="505"/>
      <c r="I1062" s="505"/>
      <c r="J1062" s="505"/>
      <c r="K1062" s="505"/>
      <c r="L1062" s="505"/>
      <c r="M1062" s="505"/>
      <c r="N1062" s="505"/>
      <c r="O1062" s="505"/>
      <c r="P1062" s="505"/>
      <c r="Q1062" s="505"/>
      <c r="R1062" s="505"/>
      <c r="S1062" s="505"/>
      <c r="T1062" s="505"/>
      <c r="U1062" s="505"/>
      <c r="V1062" s="505"/>
      <c r="W1062" s="505"/>
      <c r="X1062" s="505"/>
      <c r="Y1062" s="505"/>
      <c r="Z1062" s="505"/>
      <c r="AA1062" s="505"/>
      <c r="AB1062" s="505"/>
      <c r="AC1062" s="505"/>
      <c r="AD1062" s="505"/>
      <c r="AE1062" s="2"/>
      <c r="AF1062" s="169"/>
    </row>
    <row r="1063" spans="1:39" s="38" customFormat="1" ht="60" customHeight="1">
      <c r="A1063" s="18"/>
      <c r="B1063" s="51"/>
      <c r="C1063" s="564"/>
      <c r="D1063" s="565"/>
      <c r="E1063" s="565"/>
      <c r="F1063" s="565"/>
      <c r="G1063" s="565"/>
      <c r="H1063" s="565"/>
      <c r="I1063" s="565"/>
      <c r="J1063" s="565"/>
      <c r="K1063" s="565"/>
      <c r="L1063" s="565"/>
      <c r="M1063" s="565"/>
      <c r="N1063" s="565"/>
      <c r="O1063" s="565"/>
      <c r="P1063" s="565"/>
      <c r="Q1063" s="565"/>
      <c r="R1063" s="565"/>
      <c r="S1063" s="565"/>
      <c r="T1063" s="565"/>
      <c r="U1063" s="565"/>
      <c r="V1063" s="565"/>
      <c r="W1063" s="565"/>
      <c r="X1063" s="565"/>
      <c r="Y1063" s="565"/>
      <c r="Z1063" s="565"/>
      <c r="AA1063" s="565"/>
      <c r="AB1063" s="565"/>
      <c r="AC1063" s="565"/>
      <c r="AD1063" s="566"/>
      <c r="AE1063" s="2"/>
      <c r="AF1063" s="169"/>
    </row>
    <row r="1064" spans="1:39" s="38" customFormat="1" ht="14.25">
      <c r="A1064" s="18"/>
      <c r="B1064" s="558" t="str">
        <f>IF(AH856=0,"","Error: debe completar toda la información requerida.")</f>
        <v/>
      </c>
      <c r="C1064" s="558"/>
      <c r="D1064" s="558"/>
      <c r="E1064" s="558"/>
      <c r="F1064" s="558"/>
      <c r="G1064" s="558"/>
      <c r="H1064" s="558"/>
      <c r="I1064" s="558"/>
      <c r="J1064" s="558"/>
      <c r="K1064" s="558"/>
      <c r="L1064" s="558"/>
      <c r="M1064" s="558"/>
      <c r="N1064" s="558"/>
      <c r="O1064" s="558"/>
      <c r="P1064" s="558"/>
      <c r="Q1064" s="558"/>
      <c r="R1064" s="558"/>
      <c r="S1064" s="558"/>
      <c r="T1064" s="558"/>
      <c r="U1064" s="558"/>
      <c r="V1064" s="558"/>
      <c r="W1064" s="558"/>
      <c r="X1064" s="558"/>
      <c r="Y1064" s="558"/>
      <c r="Z1064" s="558"/>
      <c r="AA1064" s="558"/>
      <c r="AB1064" s="558"/>
      <c r="AC1064" s="558"/>
      <c r="AD1064" s="558"/>
      <c r="AE1064" s="2"/>
      <c r="AF1064" s="169"/>
    </row>
    <row r="1065" spans="1:39" s="38" customFormat="1" ht="14.25">
      <c r="A1065" s="18"/>
      <c r="B1065" s="364"/>
      <c r="C1065" s="364"/>
      <c r="D1065" s="364"/>
      <c r="E1065" s="364"/>
      <c r="F1065" s="364"/>
      <c r="G1065" s="364"/>
      <c r="H1065" s="364"/>
      <c r="I1065" s="364"/>
      <c r="J1065" s="364"/>
      <c r="K1065" s="364"/>
      <c r="L1065" s="364"/>
      <c r="M1065" s="364"/>
      <c r="N1065" s="364"/>
      <c r="O1065" s="364"/>
      <c r="P1065" s="364"/>
      <c r="Q1065" s="364"/>
      <c r="R1065" s="364"/>
      <c r="S1065" s="364"/>
      <c r="T1065" s="364"/>
      <c r="U1065" s="364"/>
      <c r="V1065" s="364"/>
      <c r="W1065" s="364"/>
      <c r="X1065" s="364"/>
      <c r="Y1065" s="364"/>
      <c r="Z1065" s="364"/>
      <c r="AA1065" s="364"/>
      <c r="AB1065" s="364"/>
      <c r="AC1065" s="364"/>
      <c r="AD1065" s="364"/>
      <c r="AE1065" s="2"/>
      <c r="AF1065" s="169"/>
    </row>
    <row r="1066" spans="1:39" s="38" customFormat="1" ht="15">
      <c r="A1066" s="18"/>
      <c r="B1066"/>
      <c r="C1066" s="52"/>
      <c r="D1066" s="52"/>
      <c r="E1066" s="52"/>
      <c r="F1066" s="52"/>
      <c r="G1066" s="52"/>
      <c r="H1066" s="52"/>
      <c r="I1066" s="52"/>
      <c r="J1066" s="52"/>
      <c r="K1066" s="52"/>
      <c r="L1066" s="52"/>
      <c r="M1066" s="52"/>
      <c r="N1066" s="52"/>
      <c r="O1066" s="52"/>
      <c r="P1066" s="52"/>
      <c r="Q1066" s="52"/>
      <c r="R1066" s="52"/>
      <c r="S1066" s="52"/>
      <c r="T1066" s="52"/>
      <c r="U1066" s="52"/>
      <c r="V1066" s="52"/>
      <c r="W1066" s="52"/>
      <c r="X1066" s="52"/>
      <c r="Y1066" s="52"/>
      <c r="Z1066" s="52"/>
      <c r="AA1066" s="52"/>
      <c r="AB1066" s="52"/>
      <c r="AC1066" s="52"/>
      <c r="AD1066" s="52"/>
      <c r="AE1066" s="2"/>
      <c r="AF1066" s="169"/>
    </row>
    <row r="1067" spans="1:39" s="38" customFormat="1" ht="15">
      <c r="A1067" s="18"/>
      <c r="B1067"/>
      <c r="C1067" s="52"/>
      <c r="D1067" s="52"/>
      <c r="E1067" s="52"/>
      <c r="F1067" s="52"/>
      <c r="G1067" s="52"/>
      <c r="H1067" s="52"/>
      <c r="I1067" s="52"/>
      <c r="J1067" s="52"/>
      <c r="K1067" s="52"/>
      <c r="L1067" s="52"/>
      <c r="M1067" s="52"/>
      <c r="N1067" s="52"/>
      <c r="O1067" s="52"/>
      <c r="P1067" s="52"/>
      <c r="Q1067" s="52"/>
      <c r="R1067" s="52"/>
      <c r="S1067" s="52"/>
      <c r="T1067" s="52"/>
      <c r="U1067" s="52"/>
      <c r="V1067" s="52"/>
      <c r="W1067" s="52"/>
      <c r="X1067" s="52"/>
      <c r="Y1067" s="52"/>
      <c r="Z1067" s="52"/>
      <c r="AA1067" s="52"/>
      <c r="AB1067" s="52"/>
      <c r="AC1067" s="52"/>
      <c r="AD1067" s="52"/>
      <c r="AE1067" s="2"/>
      <c r="AF1067" s="169"/>
    </row>
    <row r="1068" spans="1:39" s="38" customFormat="1" ht="15">
      <c r="A1068" s="18"/>
      <c r="B1068"/>
      <c r="C1068" s="52"/>
      <c r="D1068" s="52"/>
      <c r="E1068" s="52"/>
      <c r="F1068" s="52"/>
      <c r="G1068" s="52"/>
      <c r="H1068" s="52"/>
      <c r="I1068" s="52"/>
      <c r="J1068" s="52"/>
      <c r="K1068" s="52"/>
      <c r="L1068" s="52"/>
      <c r="M1068" s="52"/>
      <c r="N1068" s="52"/>
      <c r="O1068" s="52"/>
      <c r="P1068" s="52"/>
      <c r="Q1068" s="52"/>
      <c r="R1068" s="52"/>
      <c r="S1068" s="52"/>
      <c r="T1068" s="52"/>
      <c r="U1068" s="52"/>
      <c r="V1068" s="52"/>
      <c r="W1068" s="52"/>
      <c r="X1068" s="52"/>
      <c r="Y1068" s="52"/>
      <c r="Z1068" s="52"/>
      <c r="AA1068" s="52"/>
      <c r="AB1068" s="52"/>
      <c r="AC1068" s="52"/>
      <c r="AD1068" s="52"/>
      <c r="AE1068" s="2"/>
      <c r="AF1068" s="169"/>
    </row>
    <row r="1069" spans="1:39" s="38" customFormat="1" ht="15">
      <c r="A1069" s="18"/>
      <c r="B1069"/>
      <c r="C1069" s="52"/>
      <c r="D1069" s="52"/>
      <c r="E1069" s="52"/>
      <c r="F1069" s="52"/>
      <c r="G1069" s="52"/>
      <c r="H1069" s="52"/>
      <c r="I1069" s="52"/>
      <c r="J1069" s="52"/>
      <c r="K1069" s="52"/>
      <c r="L1069" s="52"/>
      <c r="M1069" s="52"/>
      <c r="N1069" s="52"/>
      <c r="O1069" s="52"/>
      <c r="P1069" s="52"/>
      <c r="Q1069" s="52"/>
      <c r="R1069" s="52"/>
      <c r="S1069" s="52"/>
      <c r="T1069" s="52"/>
      <c r="U1069" s="52"/>
      <c r="V1069" s="52"/>
      <c r="W1069" s="52"/>
      <c r="X1069" s="52"/>
      <c r="Y1069" s="52"/>
      <c r="Z1069" s="52"/>
      <c r="AA1069" s="52"/>
      <c r="AB1069" s="52"/>
      <c r="AC1069" s="52"/>
      <c r="AD1069" s="52"/>
      <c r="AE1069" s="2"/>
      <c r="AF1069" s="169"/>
    </row>
    <row r="1070" spans="1:39" s="3" customFormat="1" ht="15" customHeight="1">
      <c r="A1070" s="18" t="s">
        <v>5437</v>
      </c>
      <c r="B1070" s="538" t="s">
        <v>5438</v>
      </c>
      <c r="C1070" s="538"/>
      <c r="D1070" s="538"/>
      <c r="E1070" s="538"/>
      <c r="F1070" s="538"/>
      <c r="G1070" s="538"/>
      <c r="H1070" s="538"/>
      <c r="I1070" s="538"/>
      <c r="J1070" s="538"/>
      <c r="K1070" s="538"/>
      <c r="L1070" s="538"/>
      <c r="M1070" s="538"/>
      <c r="N1070" s="538"/>
      <c r="O1070" s="538"/>
      <c r="P1070" s="538"/>
      <c r="Q1070" s="538"/>
      <c r="R1070" s="538"/>
      <c r="S1070" s="538"/>
      <c r="T1070" s="538"/>
      <c r="U1070" s="538"/>
      <c r="V1070" s="538"/>
      <c r="W1070" s="538"/>
      <c r="X1070" s="538"/>
      <c r="Y1070" s="538"/>
      <c r="Z1070" s="538"/>
      <c r="AA1070" s="538"/>
      <c r="AB1070" s="538"/>
      <c r="AC1070" s="538"/>
      <c r="AD1070" s="538"/>
      <c r="AE1070" s="2"/>
      <c r="AF1070" s="110"/>
      <c r="AH1070" s="522" t="s">
        <v>5066</v>
      </c>
      <c r="AI1070" s="522"/>
      <c r="AJ1070" s="522" t="s">
        <v>5067</v>
      </c>
      <c r="AK1070" s="522"/>
      <c r="AL1070" s="522" t="s">
        <v>5068</v>
      </c>
      <c r="AM1070" s="522"/>
    </row>
    <row r="1071" spans="1:39" s="3" customFormat="1" ht="15" customHeight="1">
      <c r="A1071" s="60"/>
      <c r="B1071" s="51"/>
      <c r="C1071" s="492" t="s">
        <v>5439</v>
      </c>
      <c r="D1071" s="492"/>
      <c r="E1071" s="492"/>
      <c r="F1071" s="492"/>
      <c r="G1071" s="492"/>
      <c r="H1071" s="492"/>
      <c r="I1071" s="492"/>
      <c r="J1071" s="492"/>
      <c r="K1071" s="492"/>
      <c r="L1071" s="492"/>
      <c r="M1071" s="492"/>
      <c r="N1071" s="492"/>
      <c r="O1071" s="492"/>
      <c r="P1071" s="492"/>
      <c r="Q1071" s="492"/>
      <c r="R1071" s="492"/>
      <c r="S1071" s="492"/>
      <c r="T1071" s="492"/>
      <c r="U1071" s="492"/>
      <c r="V1071" s="492"/>
      <c r="W1071" s="492"/>
      <c r="X1071" s="492"/>
      <c r="Y1071" s="492"/>
      <c r="Z1071" s="492"/>
      <c r="AA1071" s="492"/>
      <c r="AB1071" s="492"/>
      <c r="AC1071" s="492"/>
      <c r="AD1071" s="492"/>
      <c r="AF1071" s="110"/>
      <c r="AH1071" s="522">
        <f>COUNTBLANK(C1074:C1090)</f>
        <v>17</v>
      </c>
      <c r="AI1071" s="522"/>
      <c r="AJ1071" s="522">
        <v>17</v>
      </c>
      <c r="AK1071" s="522"/>
      <c r="AL1071" s="522">
        <v>0</v>
      </c>
      <c r="AM1071" s="522"/>
    </row>
    <row r="1072" spans="1:39" s="3" customFormat="1" ht="15" customHeight="1">
      <c r="A1072" s="60"/>
      <c r="B1072" s="12"/>
      <c r="C1072" s="492" t="s">
        <v>5440</v>
      </c>
      <c r="D1072" s="492"/>
      <c r="E1072" s="492"/>
      <c r="F1072" s="492"/>
      <c r="G1072" s="492"/>
      <c r="H1072" s="492"/>
      <c r="I1072" s="492"/>
      <c r="J1072" s="492"/>
      <c r="K1072" s="492"/>
      <c r="L1072" s="492"/>
      <c r="M1072" s="492"/>
      <c r="N1072" s="492"/>
      <c r="O1072" s="492"/>
      <c r="P1072" s="492"/>
      <c r="Q1072" s="492"/>
      <c r="R1072" s="492"/>
      <c r="S1072" s="492"/>
      <c r="T1072" s="492"/>
      <c r="U1072" s="492"/>
      <c r="V1072" s="492"/>
      <c r="W1072" s="492"/>
      <c r="X1072" s="492"/>
      <c r="Y1072" s="492"/>
      <c r="Z1072" s="492"/>
      <c r="AA1072" s="492"/>
      <c r="AB1072" s="492"/>
      <c r="AC1072" s="492"/>
      <c r="AD1072" s="492"/>
      <c r="AF1072" s="110"/>
    </row>
    <row r="1073" spans="1:39" s="38" customFormat="1" ht="15" customHeight="1" thickBot="1">
      <c r="A1073" s="18"/>
      <c r="B1073" s="3"/>
      <c r="C1073" s="182"/>
      <c r="D1073" s="182"/>
      <c r="E1073" s="182"/>
      <c r="F1073" s="182"/>
      <c r="G1073" s="182"/>
      <c r="H1073" s="182"/>
      <c r="I1073" s="182"/>
      <c r="J1073" s="182"/>
      <c r="K1073" s="182"/>
      <c r="L1073" s="182"/>
      <c r="M1073" s="182"/>
      <c r="N1073" s="182"/>
      <c r="O1073" s="182"/>
      <c r="P1073" s="182"/>
      <c r="Q1073" s="182"/>
      <c r="R1073" s="182"/>
      <c r="S1073" s="182"/>
      <c r="T1073" s="182"/>
      <c r="U1073" s="182"/>
      <c r="V1073" s="182"/>
      <c r="W1073" s="182"/>
      <c r="X1073" s="182"/>
      <c r="Y1073" s="182"/>
      <c r="Z1073" s="182"/>
      <c r="AA1073" s="182"/>
      <c r="AB1073" s="182"/>
      <c r="AC1073" s="182"/>
      <c r="AD1073" s="182"/>
      <c r="AE1073" s="2"/>
      <c r="AF1073" s="169"/>
    </row>
    <row r="1074" spans="1:39" s="211" customFormat="1" ht="15" customHeight="1" thickBot="1">
      <c r="A1074" s="18"/>
      <c r="B1074" s="51"/>
      <c r="C1074" s="355"/>
      <c r="D1074" s="207" t="s">
        <v>5441</v>
      </c>
      <c r="E1074" s="208"/>
      <c r="F1074" s="208"/>
      <c r="G1074" s="208"/>
      <c r="H1074" s="208"/>
      <c r="I1074" s="208"/>
      <c r="J1074" s="208"/>
      <c r="K1074" s="208"/>
      <c r="L1074" s="208"/>
      <c r="M1074" s="208"/>
      <c r="N1074" s="208"/>
      <c r="O1074" s="208"/>
      <c r="P1074" s="208"/>
      <c r="Q1074" s="208"/>
      <c r="R1074" s="208"/>
      <c r="S1074" s="208"/>
      <c r="T1074" s="298"/>
      <c r="U1074" s="298"/>
      <c r="V1074" s="298"/>
      <c r="W1074" s="298"/>
      <c r="X1074" s="298"/>
      <c r="Y1074" s="298"/>
      <c r="Z1074" s="298"/>
      <c r="AA1074" s="298"/>
      <c r="AB1074" s="298"/>
      <c r="AC1074" s="298"/>
      <c r="AD1074" s="298"/>
      <c r="AE1074" s="209"/>
      <c r="AF1074" s="210"/>
      <c r="AH1074" s="567" t="s">
        <v>5089</v>
      </c>
      <c r="AI1074" s="568"/>
      <c r="AJ1074" s="568"/>
      <c r="AK1074" s="568"/>
      <c r="AL1074" s="568"/>
      <c r="AM1074" s="569"/>
    </row>
    <row r="1075" spans="1:39" s="211" customFormat="1" ht="15" customHeight="1" thickBot="1">
      <c r="A1075" s="18"/>
      <c r="B1075" s="51"/>
      <c r="C1075" s="355"/>
      <c r="D1075" s="207" t="s">
        <v>5442</v>
      </c>
      <c r="E1075" s="208"/>
      <c r="F1075" s="208"/>
      <c r="G1075" s="208"/>
      <c r="H1075" s="208"/>
      <c r="I1075" s="208"/>
      <c r="J1075" s="208"/>
      <c r="K1075" s="208"/>
      <c r="L1075" s="208"/>
      <c r="M1075" s="208"/>
      <c r="N1075" s="208"/>
      <c r="O1075" s="208"/>
      <c r="P1075" s="208"/>
      <c r="Q1075" s="208"/>
      <c r="R1075" s="208"/>
      <c r="S1075" s="208"/>
      <c r="T1075" s="298"/>
      <c r="U1075" s="298"/>
      <c r="V1075" s="298"/>
      <c r="W1075" s="298"/>
      <c r="X1075" s="298"/>
      <c r="Y1075" s="298"/>
      <c r="Z1075" s="298"/>
      <c r="AA1075" s="298"/>
      <c r="AB1075" s="298"/>
      <c r="AC1075" s="298"/>
      <c r="AD1075" s="298"/>
      <c r="AE1075" s="209"/>
      <c r="AF1075" s="210"/>
      <c r="AH1075" s="563">
        <v>16</v>
      </c>
      <c r="AI1075" s="563"/>
      <c r="AJ1075" s="563">
        <f>IF(C1089="",0,1)</f>
        <v>0</v>
      </c>
      <c r="AK1075" s="563"/>
      <c r="AL1075" s="563">
        <f>IF(AJ1075=0,0,IF(AND(AJ1075=1,COUNTA(C1074:C1090)=1),0,1))</f>
        <v>0</v>
      </c>
      <c r="AM1075" s="563"/>
    </row>
    <row r="1076" spans="1:39" s="211" customFormat="1" ht="15" customHeight="1" thickBot="1">
      <c r="A1076" s="18"/>
      <c r="B1076" s="51"/>
      <c r="C1076" s="355"/>
      <c r="D1076" s="207" t="s">
        <v>5443</v>
      </c>
      <c r="E1076" s="208"/>
      <c r="F1076" s="208"/>
      <c r="G1076" s="208"/>
      <c r="H1076" s="208"/>
      <c r="I1076" s="208"/>
      <c r="J1076" s="208"/>
      <c r="K1076" s="208"/>
      <c r="L1076" s="208"/>
      <c r="M1076" s="208"/>
      <c r="N1076" s="208"/>
      <c r="O1076" s="208"/>
      <c r="P1076" s="208"/>
      <c r="Q1076" s="208"/>
      <c r="R1076" s="208"/>
      <c r="S1076" s="208"/>
      <c r="T1076" s="298"/>
      <c r="U1076" s="298"/>
      <c r="V1076" s="298"/>
      <c r="W1076" s="298"/>
      <c r="X1076" s="298"/>
      <c r="Y1076" s="298"/>
      <c r="Z1076" s="298"/>
      <c r="AA1076" s="298"/>
      <c r="AB1076" s="298"/>
      <c r="AC1076" s="298"/>
      <c r="AD1076" s="298"/>
      <c r="AE1076" s="209"/>
      <c r="AF1076" s="210"/>
      <c r="AH1076" s="563">
        <v>99</v>
      </c>
      <c r="AI1076" s="563"/>
      <c r="AJ1076" s="563">
        <f>IF(C1090="",0,1)</f>
        <v>0</v>
      </c>
      <c r="AK1076" s="563"/>
      <c r="AL1076" s="563">
        <f>IF(AJ1076=0,0,IF(AND(AJ1076=1,COUNTA(C1074:C1090)=1),0,1))</f>
        <v>0</v>
      </c>
      <c r="AM1076" s="563"/>
    </row>
    <row r="1077" spans="1:39" s="211" customFormat="1" ht="15" customHeight="1" thickBot="1">
      <c r="A1077" s="18"/>
      <c r="B1077" s="51"/>
      <c r="C1077" s="355"/>
      <c r="D1077" s="207" t="s">
        <v>5444</v>
      </c>
      <c r="E1077" s="208"/>
      <c r="F1077" s="208"/>
      <c r="G1077" s="208"/>
      <c r="H1077" s="208"/>
      <c r="I1077" s="208"/>
      <c r="J1077" s="208"/>
      <c r="K1077" s="208"/>
      <c r="L1077" s="208"/>
      <c r="M1077" s="208"/>
      <c r="N1077" s="208"/>
      <c r="O1077" s="208"/>
      <c r="P1077" s="208"/>
      <c r="Q1077" s="208"/>
      <c r="R1077" s="208"/>
      <c r="S1077" s="208"/>
      <c r="T1077" s="298"/>
      <c r="U1077" s="298"/>
      <c r="V1077" s="298"/>
      <c r="W1077" s="298"/>
      <c r="X1077" s="298"/>
      <c r="Y1077" s="298"/>
      <c r="Z1077" s="298"/>
      <c r="AA1077" s="298"/>
      <c r="AB1077" s="298"/>
      <c r="AC1077" s="298"/>
      <c r="AD1077" s="298"/>
      <c r="AE1077" s="209"/>
      <c r="AF1077" s="210"/>
      <c r="AL1077" s="562">
        <f>SUM(AL1075:AM1076)</f>
        <v>0</v>
      </c>
      <c r="AM1077" s="562"/>
    </row>
    <row r="1078" spans="1:39" s="211" customFormat="1" ht="15" customHeight="1" thickBot="1">
      <c r="A1078" s="18"/>
      <c r="B1078" s="51"/>
      <c r="C1078" s="355"/>
      <c r="D1078" s="207" t="s">
        <v>5445</v>
      </c>
      <c r="E1078" s="208"/>
      <c r="F1078" s="208"/>
      <c r="G1078" s="208"/>
      <c r="H1078" s="208"/>
      <c r="I1078" s="208"/>
      <c r="J1078" s="208"/>
      <c r="K1078" s="208"/>
      <c r="L1078" s="208"/>
      <c r="M1078" s="208"/>
      <c r="N1078" s="208"/>
      <c r="O1078" s="208"/>
      <c r="P1078" s="208"/>
      <c r="Q1078" s="208"/>
      <c r="R1078" s="208"/>
      <c r="S1078" s="208"/>
      <c r="T1078" s="298"/>
      <c r="U1078" s="298"/>
      <c r="V1078" s="298"/>
      <c r="W1078" s="298"/>
      <c r="X1078" s="298"/>
      <c r="Y1078" s="298"/>
      <c r="Z1078" s="298"/>
      <c r="AA1078" s="298"/>
      <c r="AB1078" s="298"/>
      <c r="AC1078" s="298"/>
      <c r="AD1078" s="298"/>
      <c r="AE1078" s="209"/>
      <c r="AF1078" s="210"/>
    </row>
    <row r="1079" spans="1:39" s="51" customFormat="1" ht="15" customHeight="1" thickBot="1">
      <c r="A1079" s="18"/>
      <c r="C1079" s="355"/>
      <c r="D1079" s="207" t="s">
        <v>5446</v>
      </c>
      <c r="E1079" s="299"/>
      <c r="F1079" s="299"/>
      <c r="G1079" s="299"/>
      <c r="H1079" s="299"/>
      <c r="I1079" s="299"/>
      <c r="J1079" s="299"/>
      <c r="K1079" s="299"/>
      <c r="L1079" s="299"/>
      <c r="M1079" s="299"/>
      <c r="N1079" s="299"/>
      <c r="O1079" s="299"/>
      <c r="P1079" s="299"/>
      <c r="Q1079" s="299"/>
      <c r="R1079" s="299"/>
      <c r="S1079" s="299"/>
      <c r="T1079" s="299"/>
      <c r="U1079" s="299"/>
      <c r="V1079" s="299"/>
      <c r="W1079" s="299"/>
      <c r="X1079" s="299"/>
      <c r="Y1079" s="299"/>
      <c r="Z1079" s="299"/>
      <c r="AA1079" s="299"/>
      <c r="AB1079" s="299"/>
      <c r="AC1079" s="299"/>
      <c r="AD1079" s="299"/>
      <c r="AE1079" s="209"/>
      <c r="AF1079" s="212"/>
    </row>
    <row r="1080" spans="1:39" s="51" customFormat="1" ht="15" customHeight="1" thickBot="1">
      <c r="A1080" s="18"/>
      <c r="C1080" s="355"/>
      <c r="D1080" s="207" t="s">
        <v>5447</v>
      </c>
      <c r="E1080" s="299"/>
      <c r="F1080" s="299"/>
      <c r="G1080" s="299"/>
      <c r="H1080" s="299"/>
      <c r="I1080" s="299"/>
      <c r="J1080" s="299"/>
      <c r="K1080" s="299"/>
      <c r="L1080" s="299"/>
      <c r="M1080" s="299"/>
      <c r="N1080" s="299"/>
      <c r="O1080" s="299"/>
      <c r="P1080" s="299"/>
      <c r="Q1080" s="299"/>
      <c r="R1080" s="299"/>
      <c r="S1080" s="299"/>
      <c r="T1080" s="299"/>
      <c r="U1080" s="299"/>
      <c r="V1080" s="299"/>
      <c r="W1080" s="299"/>
      <c r="X1080" s="299"/>
      <c r="Y1080" s="299"/>
      <c r="Z1080" s="299"/>
      <c r="AA1080" s="299"/>
      <c r="AB1080" s="299"/>
      <c r="AC1080" s="299"/>
      <c r="AD1080" s="299"/>
      <c r="AE1080" s="209"/>
      <c r="AF1080" s="212"/>
    </row>
    <row r="1081" spans="1:39" s="51" customFormat="1" ht="15" customHeight="1" thickBot="1">
      <c r="A1081" s="18"/>
      <c r="C1081" s="355"/>
      <c r="D1081" s="207" t="s">
        <v>5448</v>
      </c>
      <c r="E1081" s="299"/>
      <c r="F1081" s="299"/>
      <c r="G1081" s="299"/>
      <c r="H1081" s="299"/>
      <c r="I1081" s="299"/>
      <c r="J1081" s="299"/>
      <c r="K1081" s="299"/>
      <c r="L1081" s="299"/>
      <c r="M1081" s="299"/>
      <c r="N1081" s="299"/>
      <c r="O1081" s="299"/>
      <c r="P1081" s="299"/>
      <c r="Q1081" s="299"/>
      <c r="R1081" s="299"/>
      <c r="S1081" s="299"/>
      <c r="T1081" s="299"/>
      <c r="U1081" s="299"/>
      <c r="V1081" s="299"/>
      <c r="W1081" s="299"/>
      <c r="X1081" s="299"/>
      <c r="Y1081" s="299"/>
      <c r="Z1081" s="299"/>
      <c r="AA1081" s="299"/>
      <c r="AB1081" s="299"/>
      <c r="AC1081" s="299"/>
      <c r="AD1081" s="299"/>
      <c r="AE1081" s="209"/>
      <c r="AF1081" s="212"/>
    </row>
    <row r="1082" spans="1:39" s="51" customFormat="1" ht="15" customHeight="1" thickBot="1">
      <c r="A1082" s="18"/>
      <c r="C1082" s="355"/>
      <c r="D1082" s="207" t="s">
        <v>5449</v>
      </c>
      <c r="E1082" s="299"/>
      <c r="F1082" s="299"/>
      <c r="G1082" s="299"/>
      <c r="H1082" s="299"/>
      <c r="I1082" s="299"/>
      <c r="J1082" s="299"/>
      <c r="K1082" s="299"/>
      <c r="L1082" s="299"/>
      <c r="M1082" s="299"/>
      <c r="N1082" s="299"/>
      <c r="O1082" s="299"/>
      <c r="P1082" s="299"/>
      <c r="Q1082" s="299"/>
      <c r="R1082" s="299"/>
      <c r="S1082" s="299"/>
      <c r="T1082" s="299"/>
      <c r="U1082" s="299"/>
      <c r="V1082" s="299"/>
      <c r="W1082" s="299"/>
      <c r="X1082" s="299"/>
      <c r="Y1082" s="299"/>
      <c r="Z1082" s="299"/>
      <c r="AA1082" s="299"/>
      <c r="AB1082" s="299"/>
      <c r="AC1082" s="299"/>
      <c r="AD1082" s="299"/>
      <c r="AE1082" s="209"/>
      <c r="AF1082" s="212"/>
    </row>
    <row r="1083" spans="1:39" s="51" customFormat="1" ht="15" customHeight="1" thickBot="1">
      <c r="A1083" s="18"/>
      <c r="C1083" s="355"/>
      <c r="D1083" s="207" t="s">
        <v>5450</v>
      </c>
      <c r="E1083" s="299"/>
      <c r="F1083" s="299"/>
      <c r="G1083" s="299"/>
      <c r="H1083" s="299"/>
      <c r="I1083" s="299"/>
      <c r="J1083" s="299"/>
      <c r="K1083" s="299"/>
      <c r="L1083" s="299"/>
      <c r="M1083" s="299"/>
      <c r="N1083" s="299"/>
      <c r="O1083" s="299"/>
      <c r="P1083" s="299"/>
      <c r="Q1083" s="299"/>
      <c r="R1083" s="299"/>
      <c r="S1083" s="299"/>
      <c r="T1083" s="299"/>
      <c r="U1083" s="299"/>
      <c r="V1083" s="299"/>
      <c r="W1083" s="299"/>
      <c r="X1083" s="299"/>
      <c r="Y1083" s="299"/>
      <c r="Z1083" s="299"/>
      <c r="AA1083" s="299"/>
      <c r="AB1083" s="299"/>
      <c r="AC1083" s="299"/>
      <c r="AD1083" s="299"/>
      <c r="AE1083" s="209"/>
      <c r="AF1083" s="212"/>
    </row>
    <row r="1084" spans="1:39" s="51" customFormat="1" ht="15" customHeight="1" thickBot="1">
      <c r="A1084" s="18"/>
      <c r="C1084" s="355"/>
      <c r="D1084" s="207" t="s">
        <v>5451</v>
      </c>
      <c r="E1084" s="299"/>
      <c r="F1084" s="299"/>
      <c r="G1084" s="299"/>
      <c r="H1084" s="299"/>
      <c r="I1084" s="299"/>
      <c r="J1084" s="299"/>
      <c r="K1084" s="299"/>
      <c r="L1084" s="299"/>
      <c r="M1084" s="299"/>
      <c r="N1084" s="299"/>
      <c r="O1084" s="299"/>
      <c r="P1084" s="299"/>
      <c r="Q1084" s="299"/>
      <c r="R1084" s="299"/>
      <c r="S1084" s="299"/>
      <c r="T1084" s="299"/>
      <c r="U1084" s="299"/>
      <c r="V1084" s="299"/>
      <c r="W1084" s="299"/>
      <c r="X1084" s="299"/>
      <c r="Y1084" s="299"/>
      <c r="Z1084" s="299"/>
      <c r="AA1084" s="299"/>
      <c r="AB1084" s="299"/>
      <c r="AC1084" s="299"/>
      <c r="AD1084" s="299"/>
      <c r="AE1084" s="209"/>
      <c r="AF1084" s="212"/>
    </row>
    <row r="1085" spans="1:39" s="51" customFormat="1" ht="15" customHeight="1" thickBot="1">
      <c r="A1085" s="18"/>
      <c r="C1085" s="355"/>
      <c r="D1085" s="207" t="s">
        <v>5452</v>
      </c>
      <c r="E1085" s="299"/>
      <c r="F1085" s="299"/>
      <c r="G1085" s="299"/>
      <c r="H1085" s="299"/>
      <c r="I1085" s="299"/>
      <c r="J1085" s="299"/>
      <c r="K1085" s="299"/>
      <c r="L1085" s="299"/>
      <c r="M1085" s="299"/>
      <c r="N1085" s="299"/>
      <c r="O1085" s="299"/>
      <c r="P1085" s="299"/>
      <c r="Q1085" s="299"/>
      <c r="R1085" s="299"/>
      <c r="S1085" s="299"/>
      <c r="T1085" s="299"/>
      <c r="U1085" s="299"/>
      <c r="V1085" s="299"/>
      <c r="W1085" s="299"/>
      <c r="X1085" s="299"/>
      <c r="Y1085" s="299"/>
      <c r="Z1085" s="299"/>
      <c r="AA1085" s="299"/>
      <c r="AB1085" s="299"/>
      <c r="AC1085" s="299"/>
      <c r="AD1085" s="299"/>
      <c r="AE1085" s="209"/>
      <c r="AF1085" s="212"/>
    </row>
    <row r="1086" spans="1:39" s="51" customFormat="1" ht="15" customHeight="1" thickBot="1">
      <c r="A1086" s="18"/>
      <c r="C1086" s="355"/>
      <c r="D1086" s="207" t="s">
        <v>5453</v>
      </c>
      <c r="E1086" s="299"/>
      <c r="F1086" s="299"/>
      <c r="G1086" s="299"/>
      <c r="H1086" s="299"/>
      <c r="I1086" s="299"/>
      <c r="J1086" s="299"/>
      <c r="K1086" s="299"/>
      <c r="L1086" s="299"/>
      <c r="M1086" s="299"/>
      <c r="N1086" s="299"/>
      <c r="O1086" s="299"/>
      <c r="P1086" s="299"/>
      <c r="Q1086" s="299"/>
      <c r="R1086" s="299"/>
      <c r="S1086" s="299"/>
      <c r="T1086" s="299"/>
      <c r="U1086" s="299"/>
      <c r="V1086" s="299"/>
      <c r="W1086" s="299"/>
      <c r="X1086" s="299"/>
      <c r="Y1086" s="299"/>
      <c r="Z1086" s="299"/>
      <c r="AA1086" s="299"/>
      <c r="AB1086" s="299"/>
      <c r="AC1086" s="299"/>
      <c r="AD1086" s="299"/>
      <c r="AE1086" s="209"/>
      <c r="AF1086" s="212"/>
    </row>
    <row r="1087" spans="1:39" s="51" customFormat="1" ht="15" customHeight="1" thickBot="1">
      <c r="A1087" s="18"/>
      <c r="C1087" s="355"/>
      <c r="D1087" s="207" t="s">
        <v>5454</v>
      </c>
      <c r="E1087" s="299"/>
      <c r="F1087" s="299"/>
      <c r="G1087" s="299"/>
      <c r="H1087" s="299"/>
      <c r="I1087" s="299"/>
      <c r="J1087" s="299"/>
      <c r="K1087" s="299"/>
      <c r="L1087" s="299"/>
      <c r="M1087" s="299"/>
      <c r="N1087" s="299"/>
      <c r="O1087" s="299"/>
      <c r="P1087" s="299"/>
      <c r="Q1087" s="299"/>
      <c r="R1087" s="299"/>
      <c r="S1087" s="299"/>
      <c r="T1087" s="299"/>
      <c r="U1087" s="299"/>
      <c r="V1087" s="299"/>
      <c r="W1087" s="299"/>
      <c r="X1087" s="299"/>
      <c r="Y1087" s="299"/>
      <c r="Z1087" s="299"/>
      <c r="AA1087" s="299"/>
      <c r="AB1087" s="299"/>
      <c r="AC1087" s="299"/>
      <c r="AD1087" s="299"/>
      <c r="AE1087" s="209"/>
      <c r="AF1087" s="212"/>
    </row>
    <row r="1088" spans="1:39" s="51" customFormat="1" ht="15" customHeight="1" thickBot="1">
      <c r="A1088" s="18"/>
      <c r="C1088" s="355"/>
      <c r="D1088" s="207" t="s">
        <v>5455</v>
      </c>
      <c r="E1088" s="299"/>
      <c r="F1088" s="299"/>
      <c r="G1088" s="299"/>
      <c r="H1088" s="299"/>
      <c r="I1088" s="299"/>
      <c r="J1088" s="299"/>
      <c r="K1088" s="299"/>
      <c r="L1088" s="446"/>
      <c r="M1088" s="446"/>
      <c r="N1088" s="446"/>
      <c r="O1088" s="446"/>
      <c r="P1088" s="446"/>
      <c r="Q1088" s="446"/>
      <c r="R1088" s="446"/>
      <c r="S1088" s="446"/>
      <c r="T1088" s="446"/>
      <c r="U1088" s="446"/>
      <c r="V1088" s="446"/>
      <c r="W1088" s="446"/>
      <c r="X1088" s="446"/>
      <c r="Y1088" s="446"/>
      <c r="Z1088" s="446"/>
      <c r="AA1088" s="446"/>
      <c r="AB1088" s="446"/>
      <c r="AC1088" s="446"/>
      <c r="AD1088" s="446"/>
      <c r="AE1088" s="209"/>
      <c r="AF1088" s="212"/>
      <c r="AH1088" s="522" t="s">
        <v>5299</v>
      </c>
      <c r="AI1088" s="522"/>
      <c r="AJ1088" s="522">
        <f>IF(C1088="",0,1)</f>
        <v>0</v>
      </c>
      <c r="AK1088" s="522"/>
      <c r="AL1088" s="570">
        <f>IF(OR(AND(AJ1088=0,L1088=""),AND(AJ1088=1,L1088&lt;&gt;"")),0,1)</f>
        <v>0</v>
      </c>
      <c r="AM1088" s="570"/>
    </row>
    <row r="1089" spans="1:39" s="51" customFormat="1" ht="15" customHeight="1" thickBot="1">
      <c r="A1089" s="18"/>
      <c r="C1089" s="355"/>
      <c r="D1089" s="207" t="s">
        <v>5456</v>
      </c>
      <c r="E1089" s="299"/>
      <c r="F1089" s="299"/>
      <c r="G1089" s="299"/>
      <c r="H1089" s="299"/>
      <c r="I1089" s="299"/>
      <c r="J1089" s="299"/>
      <c r="K1089" s="299"/>
      <c r="L1089" s="59"/>
      <c r="M1089" s="59"/>
      <c r="N1089" s="59"/>
      <c r="O1089" s="59"/>
      <c r="P1089" s="59"/>
      <c r="Q1089" s="59"/>
      <c r="R1089" s="59"/>
      <c r="S1089" s="59"/>
      <c r="T1089" s="59"/>
      <c r="U1089" s="59"/>
      <c r="V1089" s="59"/>
      <c r="W1089" s="59"/>
      <c r="X1089" s="59"/>
      <c r="Y1089" s="59"/>
      <c r="Z1089" s="59"/>
      <c r="AA1089" s="59"/>
      <c r="AB1089" s="59"/>
      <c r="AC1089" s="59"/>
      <c r="AD1089" s="59"/>
      <c r="AE1089" s="209"/>
      <c r="AF1089" s="212"/>
    </row>
    <row r="1090" spans="1:39" s="38" customFormat="1" ht="15" thickBot="1">
      <c r="A1090" s="18"/>
      <c r="C1090" s="355"/>
      <c r="D1090" s="300" t="s">
        <v>5457</v>
      </c>
      <c r="AE1090" s="2"/>
      <c r="AF1090" s="169"/>
    </row>
    <row r="1091" spans="1:39" s="38" customFormat="1" ht="14.25">
      <c r="A1091" s="18"/>
      <c r="AE1091" s="2"/>
      <c r="AF1091" s="169"/>
    </row>
    <row r="1092" spans="1:39" s="38" customFormat="1" ht="24" customHeight="1">
      <c r="A1092" s="18"/>
      <c r="B1092" s="51"/>
      <c r="C1092" s="505" t="s">
        <v>5117</v>
      </c>
      <c r="D1092" s="505"/>
      <c r="E1092" s="505"/>
      <c r="F1092" s="505"/>
      <c r="G1092" s="505"/>
      <c r="H1092" s="505"/>
      <c r="I1092" s="505"/>
      <c r="J1092" s="505"/>
      <c r="K1092" s="505"/>
      <c r="L1092" s="505"/>
      <c r="M1092" s="505"/>
      <c r="N1092" s="505"/>
      <c r="O1092" s="505"/>
      <c r="P1092" s="505"/>
      <c r="Q1092" s="505"/>
      <c r="R1092" s="505"/>
      <c r="S1092" s="505"/>
      <c r="T1092" s="505"/>
      <c r="U1092" s="505"/>
      <c r="V1092" s="505"/>
      <c r="W1092" s="505"/>
      <c r="X1092" s="505"/>
      <c r="Y1092" s="505"/>
      <c r="Z1092" s="505"/>
      <c r="AA1092" s="505"/>
      <c r="AB1092" s="505"/>
      <c r="AC1092" s="505"/>
      <c r="AD1092" s="505"/>
      <c r="AE1092" s="2"/>
      <c r="AF1092" s="169"/>
    </row>
    <row r="1093" spans="1:39" s="38" customFormat="1" ht="60" customHeight="1">
      <c r="A1093" s="18"/>
      <c r="B1093" s="51"/>
      <c r="C1093" s="564"/>
      <c r="D1093" s="565"/>
      <c r="E1093" s="565"/>
      <c r="F1093" s="565"/>
      <c r="G1093" s="565"/>
      <c r="H1093" s="565"/>
      <c r="I1093" s="565"/>
      <c r="J1093" s="565"/>
      <c r="K1093" s="565"/>
      <c r="L1093" s="565"/>
      <c r="M1093" s="565"/>
      <c r="N1093" s="565"/>
      <c r="O1093" s="565"/>
      <c r="P1093" s="565"/>
      <c r="Q1093" s="565"/>
      <c r="R1093" s="565"/>
      <c r="S1093" s="565"/>
      <c r="T1093" s="565"/>
      <c r="U1093" s="565"/>
      <c r="V1093" s="565"/>
      <c r="W1093" s="565"/>
      <c r="X1093" s="565"/>
      <c r="Y1093" s="565"/>
      <c r="Z1093" s="565"/>
      <c r="AA1093" s="565"/>
      <c r="AB1093" s="565"/>
      <c r="AC1093" s="565"/>
      <c r="AD1093" s="566"/>
      <c r="AE1093" s="2"/>
      <c r="AF1093" s="169"/>
    </row>
    <row r="1094" spans="1:39" s="38" customFormat="1" ht="14.25">
      <c r="A1094" s="18"/>
      <c r="B1094" s="470" t="str">
        <f>IF(AL1077=0,"","Error: Verificar la información registrada tomando en cuenta la instrucción 2.")</f>
        <v/>
      </c>
      <c r="C1094" s="470"/>
      <c r="D1094" s="470"/>
      <c r="E1094" s="470"/>
      <c r="F1094" s="470"/>
      <c r="G1094" s="470"/>
      <c r="H1094" s="470"/>
      <c r="I1094" s="470"/>
      <c r="J1094" s="470"/>
      <c r="K1094" s="470"/>
      <c r="L1094" s="470"/>
      <c r="M1094" s="470"/>
      <c r="N1094" s="470"/>
      <c r="O1094" s="470"/>
      <c r="P1094" s="470"/>
      <c r="Q1094" s="470"/>
      <c r="R1094" s="470"/>
      <c r="S1094" s="470"/>
      <c r="T1094" s="470"/>
      <c r="U1094" s="470"/>
      <c r="V1094" s="470"/>
      <c r="W1094" s="470"/>
      <c r="X1094" s="470"/>
      <c r="Y1094" s="470"/>
      <c r="Z1094" s="470"/>
      <c r="AA1094" s="470"/>
      <c r="AB1094" s="470"/>
      <c r="AC1094" s="470"/>
      <c r="AD1094" s="470"/>
      <c r="AE1094" s="2"/>
      <c r="AF1094" s="169"/>
    </row>
    <row r="1095" spans="1:39" s="38" customFormat="1" ht="14.25">
      <c r="A1095" s="18"/>
      <c r="B1095" s="470" t="str">
        <f>IF(AL1088=0,"","Error: Debe especificar Otros instrumentos.")</f>
        <v/>
      </c>
      <c r="C1095" s="470"/>
      <c r="D1095" s="470"/>
      <c r="E1095" s="470"/>
      <c r="F1095" s="470"/>
      <c r="G1095" s="470"/>
      <c r="H1095" s="470"/>
      <c r="I1095" s="470"/>
      <c r="J1095" s="470"/>
      <c r="K1095" s="470"/>
      <c r="L1095" s="470"/>
      <c r="M1095" s="470"/>
      <c r="N1095" s="470"/>
      <c r="O1095" s="470"/>
      <c r="P1095" s="470"/>
      <c r="Q1095" s="470"/>
      <c r="R1095" s="470"/>
      <c r="S1095" s="470"/>
      <c r="T1095" s="470"/>
      <c r="U1095" s="470"/>
      <c r="V1095" s="470"/>
      <c r="W1095" s="470"/>
      <c r="X1095" s="470"/>
      <c r="Y1095" s="470"/>
      <c r="Z1095" s="470"/>
      <c r="AA1095" s="470"/>
      <c r="AB1095" s="470"/>
      <c r="AC1095" s="470"/>
      <c r="AD1095" s="470"/>
      <c r="AE1095" s="2"/>
      <c r="AF1095" s="169"/>
    </row>
    <row r="1096" spans="1:39" s="38" customFormat="1" ht="15">
      <c r="A1096" s="18"/>
      <c r="B1096"/>
      <c r="C1096" s="52"/>
      <c r="D1096" s="52"/>
      <c r="E1096" s="52"/>
      <c r="F1096" s="52"/>
      <c r="G1096" s="52"/>
      <c r="H1096" s="52"/>
      <c r="I1096" s="52"/>
      <c r="J1096" s="52"/>
      <c r="K1096" s="52"/>
      <c r="L1096" s="52"/>
      <c r="M1096" s="52"/>
      <c r="N1096" s="52"/>
      <c r="O1096" s="52"/>
      <c r="P1096" s="52"/>
      <c r="Q1096" s="52"/>
      <c r="R1096" s="52"/>
      <c r="S1096" s="52"/>
      <c r="T1096" s="52"/>
      <c r="U1096" s="52"/>
      <c r="V1096" s="52"/>
      <c r="W1096" s="52"/>
      <c r="X1096" s="52"/>
      <c r="Y1096" s="52"/>
      <c r="Z1096" s="52"/>
      <c r="AA1096" s="52"/>
      <c r="AB1096" s="52"/>
      <c r="AC1096" s="52"/>
      <c r="AD1096" s="52"/>
      <c r="AE1096" s="2"/>
      <c r="AF1096" s="169"/>
    </row>
    <row r="1097" spans="1:39" s="38" customFormat="1" ht="15">
      <c r="A1097" s="18"/>
      <c r="B1097"/>
      <c r="C1097" s="52"/>
      <c r="D1097" s="52"/>
      <c r="E1097" s="52"/>
      <c r="F1097" s="52"/>
      <c r="G1097" s="52"/>
      <c r="H1097" s="52"/>
      <c r="I1097" s="52"/>
      <c r="J1097" s="52"/>
      <c r="K1097" s="52"/>
      <c r="L1097" s="52"/>
      <c r="M1097" s="52"/>
      <c r="N1097" s="52"/>
      <c r="O1097" s="52"/>
      <c r="P1097" s="52"/>
      <c r="Q1097" s="52"/>
      <c r="R1097" s="52"/>
      <c r="S1097" s="52"/>
      <c r="T1097" s="52"/>
      <c r="U1097" s="52"/>
      <c r="V1097" s="52"/>
      <c r="W1097" s="52"/>
      <c r="X1097" s="52"/>
      <c r="Y1097" s="52"/>
      <c r="Z1097" s="52"/>
      <c r="AA1097" s="52"/>
      <c r="AB1097" s="52"/>
      <c r="AC1097" s="52"/>
      <c r="AD1097" s="52"/>
      <c r="AE1097" s="2"/>
      <c r="AF1097" s="169"/>
    </row>
    <row r="1098" spans="1:39" s="38" customFormat="1" ht="15">
      <c r="A1098" s="18"/>
      <c r="B1098"/>
      <c r="C1098" s="52"/>
      <c r="D1098" s="52"/>
      <c r="E1098" s="52"/>
      <c r="F1098" s="52"/>
      <c r="G1098" s="52"/>
      <c r="H1098" s="52"/>
      <c r="I1098" s="52"/>
      <c r="J1098" s="52"/>
      <c r="K1098" s="52"/>
      <c r="L1098" s="52"/>
      <c r="M1098" s="52"/>
      <c r="N1098" s="52"/>
      <c r="O1098" s="52"/>
      <c r="P1098" s="52"/>
      <c r="Q1098" s="52"/>
      <c r="R1098" s="52"/>
      <c r="S1098" s="52"/>
      <c r="T1098" s="52"/>
      <c r="U1098" s="52"/>
      <c r="V1098" s="52"/>
      <c r="W1098" s="52"/>
      <c r="X1098" s="52"/>
      <c r="Y1098" s="52"/>
      <c r="Z1098" s="52"/>
      <c r="AA1098" s="52"/>
      <c r="AB1098" s="52"/>
      <c r="AC1098" s="52"/>
      <c r="AD1098" s="52"/>
      <c r="AE1098" s="2"/>
      <c r="AF1098" s="169"/>
    </row>
    <row r="1099" spans="1:39" s="38" customFormat="1" ht="15">
      <c r="A1099" s="18"/>
      <c r="B1099"/>
      <c r="C1099" s="52"/>
      <c r="D1099" s="52"/>
      <c r="E1099" s="52"/>
      <c r="F1099" s="52"/>
      <c r="G1099" s="52"/>
      <c r="H1099" s="52"/>
      <c r="I1099" s="52"/>
      <c r="J1099" s="52"/>
      <c r="K1099" s="52"/>
      <c r="L1099" s="52"/>
      <c r="M1099" s="52"/>
      <c r="N1099" s="52"/>
      <c r="O1099" s="52"/>
      <c r="P1099" s="52"/>
      <c r="Q1099" s="52"/>
      <c r="R1099" s="52"/>
      <c r="S1099" s="52"/>
      <c r="T1099" s="52"/>
      <c r="U1099" s="52"/>
      <c r="V1099" s="52"/>
      <c r="W1099" s="52"/>
      <c r="X1099" s="52"/>
      <c r="Y1099" s="52"/>
      <c r="Z1099" s="52"/>
      <c r="AA1099" s="52"/>
      <c r="AB1099" s="52"/>
      <c r="AC1099" s="52"/>
      <c r="AD1099" s="52"/>
      <c r="AE1099" s="2"/>
      <c r="AF1099" s="169"/>
    </row>
    <row r="1100" spans="1:39" s="3" customFormat="1" ht="24" customHeight="1">
      <c r="A1100" s="18" t="s">
        <v>5458</v>
      </c>
      <c r="B1100" s="624" t="s">
        <v>5459</v>
      </c>
      <c r="C1100" s="624"/>
      <c r="D1100" s="624"/>
      <c r="E1100" s="624"/>
      <c r="F1100" s="624"/>
      <c r="G1100" s="624"/>
      <c r="H1100" s="624"/>
      <c r="I1100" s="624"/>
      <c r="J1100" s="624"/>
      <c r="K1100" s="624"/>
      <c r="L1100" s="624"/>
      <c r="M1100" s="624"/>
      <c r="N1100" s="624"/>
      <c r="O1100" s="624"/>
      <c r="P1100" s="624"/>
      <c r="Q1100" s="624"/>
      <c r="R1100" s="624"/>
      <c r="S1100" s="624"/>
      <c r="T1100" s="624"/>
      <c r="U1100" s="624"/>
      <c r="V1100" s="624"/>
      <c r="W1100" s="624"/>
      <c r="X1100" s="624"/>
      <c r="Y1100" s="624"/>
      <c r="Z1100" s="624"/>
      <c r="AA1100" s="624"/>
      <c r="AB1100" s="624"/>
      <c r="AC1100" s="624"/>
      <c r="AD1100" s="624"/>
      <c r="AE1100" s="2"/>
      <c r="AF1100" s="110"/>
      <c r="AH1100" s="522" t="s">
        <v>5066</v>
      </c>
      <c r="AI1100" s="522"/>
      <c r="AJ1100" s="522" t="s">
        <v>5067</v>
      </c>
      <c r="AK1100" s="522"/>
      <c r="AL1100" s="522" t="s">
        <v>5068</v>
      </c>
      <c r="AM1100" s="522"/>
    </row>
    <row r="1101" spans="1:39" s="180" customFormat="1" ht="24" customHeight="1">
      <c r="A1101" s="60"/>
      <c r="B1101" s="297"/>
      <c r="C1101" s="492" t="s">
        <v>5460</v>
      </c>
      <c r="D1101" s="492"/>
      <c r="E1101" s="492"/>
      <c r="F1101" s="492"/>
      <c r="G1101" s="492"/>
      <c r="H1101" s="492"/>
      <c r="I1101" s="492"/>
      <c r="J1101" s="492"/>
      <c r="K1101" s="492"/>
      <c r="L1101" s="492"/>
      <c r="M1101" s="492"/>
      <c r="N1101" s="492"/>
      <c r="O1101" s="492"/>
      <c r="P1101" s="492"/>
      <c r="Q1101" s="492"/>
      <c r="R1101" s="492"/>
      <c r="S1101" s="492"/>
      <c r="T1101" s="492"/>
      <c r="U1101" s="492"/>
      <c r="V1101" s="492"/>
      <c r="W1101" s="492"/>
      <c r="X1101" s="492"/>
      <c r="Y1101" s="492"/>
      <c r="Z1101" s="492"/>
      <c r="AA1101" s="492"/>
      <c r="AB1101" s="492"/>
      <c r="AC1101" s="492"/>
      <c r="AD1101" s="492"/>
      <c r="AE1101" s="2"/>
      <c r="AF1101" s="179"/>
      <c r="AH1101" s="522">
        <f>COUNTBLANK(S1106:AD1110)</f>
        <v>60</v>
      </c>
      <c r="AI1101" s="522"/>
      <c r="AJ1101" s="522">
        <v>60</v>
      </c>
      <c r="AK1101" s="522"/>
      <c r="AL1101" s="522">
        <v>50</v>
      </c>
      <c r="AM1101" s="522"/>
    </row>
    <row r="1102" spans="1:39" s="180" customFormat="1" ht="24" customHeight="1">
      <c r="A1102" s="60"/>
      <c r="B1102" s="297"/>
      <c r="C1102" s="492" t="s">
        <v>5461</v>
      </c>
      <c r="D1102" s="492"/>
      <c r="E1102" s="492"/>
      <c r="F1102" s="492"/>
      <c r="G1102" s="492"/>
      <c r="H1102" s="492"/>
      <c r="I1102" s="492"/>
      <c r="J1102" s="492"/>
      <c r="K1102" s="492"/>
      <c r="L1102" s="492"/>
      <c r="M1102" s="492"/>
      <c r="N1102" s="492"/>
      <c r="O1102" s="492"/>
      <c r="P1102" s="492"/>
      <c r="Q1102" s="492"/>
      <c r="R1102" s="492"/>
      <c r="S1102" s="492"/>
      <c r="T1102" s="492"/>
      <c r="U1102" s="492"/>
      <c r="V1102" s="492"/>
      <c r="W1102" s="492"/>
      <c r="X1102" s="492"/>
      <c r="Y1102" s="492"/>
      <c r="Z1102" s="492"/>
      <c r="AA1102" s="492"/>
      <c r="AB1102" s="492"/>
      <c r="AC1102" s="492"/>
      <c r="AD1102" s="492"/>
      <c r="AE1102" s="2"/>
      <c r="AF1102" s="179"/>
    </row>
    <row r="1103" spans="1:39" s="180" customFormat="1" ht="36" customHeight="1">
      <c r="A1103" s="60"/>
      <c r="B1103" s="286"/>
      <c r="C1103" s="492" t="s">
        <v>5462</v>
      </c>
      <c r="D1103" s="492"/>
      <c r="E1103" s="492"/>
      <c r="F1103" s="492"/>
      <c r="G1103" s="492"/>
      <c r="H1103" s="492"/>
      <c r="I1103" s="492"/>
      <c r="J1103" s="492"/>
      <c r="K1103" s="492"/>
      <c r="L1103" s="492"/>
      <c r="M1103" s="492"/>
      <c r="N1103" s="492"/>
      <c r="O1103" s="492"/>
      <c r="P1103" s="492"/>
      <c r="Q1103" s="492"/>
      <c r="R1103" s="492"/>
      <c r="S1103" s="492"/>
      <c r="T1103" s="492"/>
      <c r="U1103" s="492"/>
      <c r="V1103" s="492"/>
      <c r="W1103" s="492"/>
      <c r="X1103" s="492"/>
      <c r="Y1103" s="492"/>
      <c r="Z1103" s="492"/>
      <c r="AA1103" s="492"/>
      <c r="AB1103" s="492"/>
      <c r="AC1103" s="492"/>
      <c r="AD1103" s="492"/>
      <c r="AE1103" s="2"/>
      <c r="AF1103" s="179"/>
    </row>
    <row r="1104" spans="1:39" s="38" customFormat="1" ht="15" customHeight="1">
      <c r="A1104" s="18"/>
      <c r="B1104" s="3"/>
      <c r="C1104" s="182"/>
      <c r="D1104" s="182"/>
      <c r="E1104" s="182"/>
      <c r="F1104" s="182"/>
      <c r="G1104" s="182"/>
      <c r="H1104" s="182"/>
      <c r="I1104" s="182"/>
      <c r="J1104" s="182"/>
      <c r="K1104" s="182"/>
      <c r="L1104" s="182"/>
      <c r="M1104" s="182"/>
      <c r="N1104" s="182"/>
      <c r="O1104" s="182"/>
      <c r="P1104" s="182"/>
      <c r="Q1104" s="182"/>
      <c r="R1104" s="182"/>
      <c r="S1104" s="182"/>
      <c r="T1104" s="182"/>
      <c r="U1104" s="182"/>
      <c r="V1104" s="182"/>
      <c r="W1104" s="182"/>
      <c r="X1104" s="182"/>
      <c r="Y1104" s="182"/>
      <c r="Z1104" s="182"/>
      <c r="AA1104" s="182"/>
      <c r="AB1104" s="182"/>
      <c r="AC1104" s="182"/>
      <c r="AD1104" s="182"/>
      <c r="AE1104" s="2"/>
      <c r="AF1104" s="169"/>
    </row>
    <row r="1105" spans="1:44" s="211" customFormat="1" ht="72" customHeight="1">
      <c r="A1105" s="18"/>
      <c r="B1105" s="51"/>
      <c r="C1105" s="445" t="s">
        <v>5463</v>
      </c>
      <c r="D1105" s="445"/>
      <c r="E1105" s="445"/>
      <c r="F1105" s="445"/>
      <c r="G1105" s="445"/>
      <c r="H1105" s="445"/>
      <c r="I1105" s="445"/>
      <c r="J1105" s="445"/>
      <c r="K1105" s="445"/>
      <c r="L1105" s="445"/>
      <c r="M1105" s="445"/>
      <c r="N1105" s="445"/>
      <c r="O1105" s="445"/>
      <c r="P1105" s="445"/>
      <c r="Q1105" s="445"/>
      <c r="R1105" s="445"/>
      <c r="S1105" s="445" t="s">
        <v>5464</v>
      </c>
      <c r="T1105" s="445"/>
      <c r="U1105" s="445"/>
      <c r="V1105" s="445"/>
      <c r="W1105" s="445"/>
      <c r="X1105" s="445"/>
      <c r="Y1105" s="445" t="s">
        <v>5465</v>
      </c>
      <c r="Z1105" s="445"/>
      <c r="AA1105" s="445"/>
      <c r="AB1105" s="445"/>
      <c r="AC1105" s="445"/>
      <c r="AD1105" s="445"/>
      <c r="AE1105" s="213"/>
      <c r="AF1105" s="210"/>
      <c r="AH1105" s="563" t="s">
        <v>5089</v>
      </c>
      <c r="AI1105" s="563"/>
      <c r="AK1105" s="516" t="s">
        <v>5102</v>
      </c>
      <c r="AL1105" s="516"/>
      <c r="AN1105" s="516" t="s">
        <v>5104</v>
      </c>
      <c r="AO1105" s="516"/>
      <c r="AQ1105" s="516" t="s">
        <v>5423</v>
      </c>
      <c r="AR1105" s="516"/>
    </row>
    <row r="1106" spans="1:44" s="211" customFormat="1" ht="15" customHeight="1">
      <c r="A1106" s="18"/>
      <c r="B1106" s="51"/>
      <c r="C1106" s="47" t="s">
        <v>4992</v>
      </c>
      <c r="D1106" s="580" t="s">
        <v>5466</v>
      </c>
      <c r="E1106" s="580"/>
      <c r="F1106" s="580"/>
      <c r="G1106" s="580"/>
      <c r="H1106" s="580"/>
      <c r="I1106" s="580"/>
      <c r="J1106" s="580"/>
      <c r="K1106" s="580"/>
      <c r="L1106" s="580"/>
      <c r="M1106" s="580"/>
      <c r="N1106" s="580"/>
      <c r="O1106" s="580"/>
      <c r="P1106" s="580"/>
      <c r="Q1106" s="580"/>
      <c r="R1106" s="580"/>
      <c r="S1106" s="452"/>
      <c r="T1106" s="452"/>
      <c r="U1106" s="452"/>
      <c r="V1106" s="452"/>
      <c r="W1106" s="452"/>
      <c r="X1106" s="452"/>
      <c r="Y1106" s="452"/>
      <c r="Z1106" s="452"/>
      <c r="AA1106" s="452"/>
      <c r="AB1106" s="452"/>
      <c r="AC1106" s="452"/>
      <c r="AD1106" s="452"/>
      <c r="AE1106" s="213"/>
      <c r="AF1106" s="210"/>
      <c r="AH1106" s="562">
        <f>IF(OR($AO$767=$AQ$767,COUNTIF(W776:W855,"X")&gt;0),0,1)</f>
        <v>0</v>
      </c>
      <c r="AI1106" s="562"/>
      <c r="AK1106" s="518">
        <f>IF(S1106&lt;=1,0,1)</f>
        <v>0</v>
      </c>
      <c r="AL1106" s="518"/>
      <c r="AN1106" s="518">
        <f t="shared" ref="AN1106:AN1107" si="112">IF($AH$1101=$AJ$1101,0,IF(OR(AND(S1106=1,Y1106&gt;0),AND(S1106&gt;1,Y1106="")),0,1))</f>
        <v>0</v>
      </c>
      <c r="AO1106" s="518"/>
      <c r="AQ1106" s="518">
        <f>IF(OR(AND(S1106="",Y1106=""),AND(S1106=1,Y1106&gt;0),AND(S1106&gt;1,Y1106="")),0,1)</f>
        <v>0</v>
      </c>
      <c r="AR1106" s="518"/>
    </row>
    <row r="1107" spans="1:44" s="211" customFormat="1" ht="15" customHeight="1">
      <c r="A1107" s="18"/>
      <c r="B1107" s="51"/>
      <c r="C1107" s="48" t="s">
        <v>4994</v>
      </c>
      <c r="D1107" s="580" t="s">
        <v>5467</v>
      </c>
      <c r="E1107" s="580"/>
      <c r="F1107" s="580"/>
      <c r="G1107" s="580"/>
      <c r="H1107" s="580"/>
      <c r="I1107" s="580"/>
      <c r="J1107" s="580"/>
      <c r="K1107" s="580"/>
      <c r="L1107" s="580"/>
      <c r="M1107" s="580"/>
      <c r="N1107" s="580"/>
      <c r="O1107" s="580"/>
      <c r="P1107" s="580"/>
      <c r="Q1107" s="580"/>
      <c r="R1107" s="580"/>
      <c r="S1107" s="452"/>
      <c r="T1107" s="452"/>
      <c r="U1107" s="452"/>
      <c r="V1107" s="452"/>
      <c r="W1107" s="452"/>
      <c r="X1107" s="452"/>
      <c r="Y1107" s="452"/>
      <c r="Z1107" s="452"/>
      <c r="AA1107" s="452"/>
      <c r="AB1107" s="452"/>
      <c r="AC1107" s="452"/>
      <c r="AD1107" s="452"/>
      <c r="AE1107" s="213"/>
      <c r="AF1107" s="210"/>
      <c r="AK1107" s="518">
        <f t="shared" ref="AK1107:AK1110" si="113">IF(S1107&lt;=1,0,1)</f>
        <v>0</v>
      </c>
      <c r="AL1107" s="518"/>
      <c r="AN1107" s="518">
        <f t="shared" si="112"/>
        <v>0</v>
      </c>
      <c r="AO1107" s="518"/>
      <c r="AQ1107" s="518">
        <f t="shared" ref="AQ1107:AQ1110" si="114">IF(OR(AND(S1107="",Y1107=""),AND(S1107=1,Y1107&gt;0),AND(S1107&gt;1,Y1107="")),0,1)</f>
        <v>0</v>
      </c>
      <c r="AR1107" s="518"/>
    </row>
    <row r="1108" spans="1:44" s="211" customFormat="1" ht="15" customHeight="1">
      <c r="A1108" s="18"/>
      <c r="B1108" s="51"/>
      <c r="C1108" s="48" t="s">
        <v>4996</v>
      </c>
      <c r="D1108" s="580" t="s">
        <v>5468</v>
      </c>
      <c r="E1108" s="580"/>
      <c r="F1108" s="580"/>
      <c r="G1108" s="580"/>
      <c r="H1108" s="580"/>
      <c r="I1108" s="580"/>
      <c r="J1108" s="580"/>
      <c r="K1108" s="580"/>
      <c r="L1108" s="580"/>
      <c r="M1108" s="580"/>
      <c r="N1108" s="580"/>
      <c r="O1108" s="580"/>
      <c r="P1108" s="580"/>
      <c r="Q1108" s="580"/>
      <c r="R1108" s="580"/>
      <c r="S1108" s="452"/>
      <c r="T1108" s="452"/>
      <c r="U1108" s="452"/>
      <c r="V1108" s="452"/>
      <c r="W1108" s="452"/>
      <c r="X1108" s="452"/>
      <c r="Y1108" s="452"/>
      <c r="Z1108" s="452"/>
      <c r="AA1108" s="452"/>
      <c r="AB1108" s="452"/>
      <c r="AC1108" s="452"/>
      <c r="AD1108" s="452"/>
      <c r="AE1108" s="213"/>
      <c r="AF1108" s="210"/>
      <c r="AK1108" s="518">
        <f t="shared" si="113"/>
        <v>0</v>
      </c>
      <c r="AL1108" s="518"/>
      <c r="AN1108" s="518">
        <f>IF($AH$1101=$AJ$1101,0,IF(OR(AND(S1108=1,Y1108&gt;0),AND(S1108&gt;1,Y1108="")),0,1))</f>
        <v>0</v>
      </c>
      <c r="AO1108" s="518"/>
      <c r="AQ1108" s="518">
        <f t="shared" si="114"/>
        <v>0</v>
      </c>
      <c r="AR1108" s="518"/>
    </row>
    <row r="1109" spans="1:44" s="211" customFormat="1" ht="15" customHeight="1">
      <c r="A1109" s="18"/>
      <c r="B1109" s="51"/>
      <c r="C1109" s="48" t="s">
        <v>4998</v>
      </c>
      <c r="D1109" s="580" t="s">
        <v>5469</v>
      </c>
      <c r="E1109" s="580"/>
      <c r="F1109" s="580"/>
      <c r="G1109" s="580"/>
      <c r="H1109" s="580"/>
      <c r="I1109" s="580"/>
      <c r="J1109" s="580"/>
      <c r="K1109" s="580"/>
      <c r="L1109" s="580"/>
      <c r="M1109" s="580"/>
      <c r="N1109" s="580"/>
      <c r="O1109" s="580"/>
      <c r="P1109" s="580"/>
      <c r="Q1109" s="580"/>
      <c r="R1109" s="580"/>
      <c r="S1109" s="452"/>
      <c r="T1109" s="452"/>
      <c r="U1109" s="452"/>
      <c r="V1109" s="452"/>
      <c r="W1109" s="452"/>
      <c r="X1109" s="452"/>
      <c r="Y1109" s="452"/>
      <c r="Z1109" s="452"/>
      <c r="AA1109" s="452"/>
      <c r="AB1109" s="452"/>
      <c r="AC1109" s="452"/>
      <c r="AD1109" s="452"/>
      <c r="AE1109" s="213"/>
      <c r="AF1109" s="210"/>
      <c r="AK1109" s="518">
        <f t="shared" si="113"/>
        <v>0</v>
      </c>
      <c r="AL1109" s="518"/>
      <c r="AN1109" s="518">
        <f t="shared" ref="AN1109:AN1110" si="115">IF($AH$1101=$AJ$1101,0,IF(OR(AND(S1109=1,Y1109&gt;0),AND(S1109&gt;1,Y1109="")),0,1))</f>
        <v>0</v>
      </c>
      <c r="AO1109" s="518"/>
      <c r="AQ1109" s="518">
        <f t="shared" si="114"/>
        <v>0</v>
      </c>
      <c r="AR1109" s="518"/>
    </row>
    <row r="1110" spans="1:44" s="211" customFormat="1" ht="15" customHeight="1">
      <c r="A1110" s="18"/>
      <c r="B1110" s="51"/>
      <c r="C1110" s="48" t="s">
        <v>5000</v>
      </c>
      <c r="D1110" s="580" t="s">
        <v>5318</v>
      </c>
      <c r="E1110" s="580"/>
      <c r="F1110" s="580"/>
      <c r="G1110" s="580"/>
      <c r="H1110" s="580"/>
      <c r="I1110" s="580"/>
      <c r="J1110" s="580"/>
      <c r="K1110" s="580"/>
      <c r="L1110" s="580"/>
      <c r="M1110" s="580"/>
      <c r="N1110" s="580"/>
      <c r="O1110" s="580"/>
      <c r="P1110" s="580"/>
      <c r="Q1110" s="580"/>
      <c r="R1110" s="580"/>
      <c r="S1110" s="452"/>
      <c r="T1110" s="452"/>
      <c r="U1110" s="452"/>
      <c r="V1110" s="452"/>
      <c r="W1110" s="452"/>
      <c r="X1110" s="452"/>
      <c r="Y1110" s="452"/>
      <c r="Z1110" s="452"/>
      <c r="AA1110" s="452"/>
      <c r="AB1110" s="452"/>
      <c r="AC1110" s="452"/>
      <c r="AD1110" s="452"/>
      <c r="AE1110" s="213"/>
      <c r="AF1110" s="210"/>
      <c r="AK1110" s="518">
        <f t="shared" si="113"/>
        <v>0</v>
      </c>
      <c r="AL1110" s="518"/>
      <c r="AN1110" s="518">
        <f t="shared" si="115"/>
        <v>0</v>
      </c>
      <c r="AO1110" s="518"/>
      <c r="AQ1110" s="518">
        <f t="shared" si="114"/>
        <v>0</v>
      </c>
      <c r="AR1110" s="518"/>
    </row>
    <row r="1111" spans="1:44" s="51" customFormat="1" ht="15" customHeight="1">
      <c r="A1111" s="18"/>
      <c r="X1111" s="49" t="s">
        <v>5115</v>
      </c>
      <c r="Y1111" s="445">
        <f>IF(AND(SUM(Y1106:AD1110)=0,COUNTIF(Y1106:AD1110,"NS")&gt;0),"NS",
IF(AND(SUM(Y1106:AD1110)=0,COUNTIF(Y1106:AD1110,0)&gt;0),0,
IF(AND(SUM(Y1106:AD1110)=0,COUNTIF(Y1106:AD1110,"NA")&gt;0),"NA",
SUM(Y1106:AD1110))))</f>
        <v>0</v>
      </c>
      <c r="Z1111" s="445"/>
      <c r="AA1111" s="445"/>
      <c r="AB1111" s="445"/>
      <c r="AC1111" s="445"/>
      <c r="AD1111" s="445"/>
      <c r="AE1111" s="213"/>
      <c r="AF1111" s="212"/>
      <c r="AN1111" s="557">
        <f>SUM(AN1106:AO1110)</f>
        <v>0</v>
      </c>
      <c r="AO1111" s="557"/>
      <c r="AQ1111" s="556">
        <f>SUM(AQ1106:AR1110)</f>
        <v>0</v>
      </c>
      <c r="AR1111" s="556"/>
    </row>
    <row r="1112" spans="1:44" s="51" customFormat="1" ht="15" customHeight="1">
      <c r="A1112" s="18"/>
      <c r="AE1112" s="213"/>
      <c r="AF1112" s="212"/>
    </row>
    <row r="1113" spans="1:44" ht="45" customHeight="1">
      <c r="A1113" s="18"/>
      <c r="B1113" s="51"/>
      <c r="C1113" s="539" t="s">
        <v>5298</v>
      </c>
      <c r="D1113" s="539"/>
      <c r="E1113" s="540"/>
      <c r="F1113" s="447"/>
      <c r="G1113" s="448"/>
      <c r="H1113" s="448"/>
      <c r="I1113" s="448"/>
      <c r="J1113" s="448"/>
      <c r="K1113" s="448"/>
      <c r="L1113" s="448"/>
      <c r="M1113" s="448"/>
      <c r="N1113" s="448"/>
      <c r="O1113" s="448"/>
      <c r="P1113" s="448"/>
      <c r="Q1113" s="448"/>
      <c r="R1113" s="448"/>
      <c r="S1113" s="448"/>
      <c r="T1113" s="448"/>
      <c r="U1113" s="448"/>
      <c r="V1113" s="448"/>
      <c r="W1113" s="448"/>
      <c r="X1113" s="448"/>
      <c r="Y1113" s="448"/>
      <c r="Z1113" s="448"/>
      <c r="AA1113" s="448"/>
      <c r="AB1113" s="448"/>
      <c r="AC1113" s="448"/>
      <c r="AD1113" s="449"/>
      <c r="AE1113" s="2"/>
      <c r="AH1113" s="522" t="s">
        <v>5299</v>
      </c>
      <c r="AI1113" s="522"/>
      <c r="AJ1113" s="522">
        <f>IF(OR(S1110="",S1110&gt;1),0,1)</f>
        <v>0</v>
      </c>
      <c r="AK1113" s="522"/>
      <c r="AL1113" s="570">
        <f>IF(OR(AND(AJ1113=0,F1113=""),AND(AJ1113=1,F1113&lt;&gt;"")),0,1)</f>
        <v>0</v>
      </c>
      <c r="AM1113" s="570"/>
    </row>
    <row r="1114" spans="1:44" ht="15" customHeight="1">
      <c r="A1114" s="18"/>
      <c r="B1114" s="51"/>
      <c r="C1114" s="51"/>
      <c r="D1114" s="197"/>
      <c r="E1114" s="197"/>
      <c r="F1114" s="197"/>
      <c r="G1114" s="197"/>
      <c r="H1114" s="197"/>
      <c r="I1114" s="197"/>
      <c r="J1114" s="197"/>
      <c r="K1114" s="197"/>
      <c r="L1114" s="197"/>
      <c r="M1114" s="197"/>
      <c r="N1114" s="197"/>
      <c r="O1114" s="197"/>
      <c r="P1114" s="51"/>
      <c r="Q1114" s="51"/>
      <c r="R1114" s="51"/>
      <c r="S1114" s="197"/>
      <c r="T1114" s="197"/>
      <c r="U1114" s="197"/>
      <c r="V1114" s="197"/>
      <c r="W1114" s="197"/>
      <c r="X1114" s="197"/>
      <c r="Y1114" s="197"/>
      <c r="Z1114" s="197"/>
      <c r="AA1114" s="197"/>
      <c r="AB1114" s="197"/>
      <c r="AC1114" s="197"/>
      <c r="AD1114" s="197"/>
      <c r="AE1114" s="2"/>
    </row>
    <row r="1115" spans="1:44" s="38" customFormat="1" ht="24" customHeight="1">
      <c r="A1115" s="18"/>
      <c r="B1115" s="51"/>
      <c r="C1115" s="505" t="s">
        <v>5117</v>
      </c>
      <c r="D1115" s="505"/>
      <c r="E1115" s="505"/>
      <c r="F1115" s="505"/>
      <c r="G1115" s="505"/>
      <c r="H1115" s="505"/>
      <c r="I1115" s="505"/>
      <c r="J1115" s="505"/>
      <c r="K1115" s="505"/>
      <c r="L1115" s="505"/>
      <c r="M1115" s="505"/>
      <c r="N1115" s="505"/>
      <c r="O1115" s="505"/>
      <c r="P1115" s="505"/>
      <c r="Q1115" s="505"/>
      <c r="R1115" s="505"/>
      <c r="S1115" s="505"/>
      <c r="T1115" s="505"/>
      <c r="U1115" s="505"/>
      <c r="V1115" s="505"/>
      <c r="W1115" s="505"/>
      <c r="X1115" s="505"/>
      <c r="Y1115" s="505"/>
      <c r="Z1115" s="505"/>
      <c r="AA1115" s="505"/>
      <c r="AB1115" s="505"/>
      <c r="AC1115" s="505"/>
      <c r="AD1115" s="505"/>
      <c r="AE1115" s="2"/>
      <c r="AF1115" s="169"/>
    </row>
    <row r="1116" spans="1:44" s="38" customFormat="1" ht="60" customHeight="1">
      <c r="A1116" s="18"/>
      <c r="B1116" s="51"/>
      <c r="C1116" s="564"/>
      <c r="D1116" s="565"/>
      <c r="E1116" s="565"/>
      <c r="F1116" s="565"/>
      <c r="G1116" s="565"/>
      <c r="H1116" s="565"/>
      <c r="I1116" s="565"/>
      <c r="J1116" s="565"/>
      <c r="K1116" s="565"/>
      <c r="L1116" s="565"/>
      <c r="M1116" s="565"/>
      <c r="N1116" s="565"/>
      <c r="O1116" s="565"/>
      <c r="P1116" s="565"/>
      <c r="Q1116" s="565"/>
      <c r="R1116" s="565"/>
      <c r="S1116" s="565"/>
      <c r="T1116" s="565"/>
      <c r="U1116" s="565"/>
      <c r="V1116" s="565"/>
      <c r="W1116" s="565"/>
      <c r="X1116" s="565"/>
      <c r="Y1116" s="565"/>
      <c r="Z1116" s="565"/>
      <c r="AA1116" s="565"/>
      <c r="AB1116" s="565"/>
      <c r="AC1116" s="565"/>
      <c r="AD1116" s="566"/>
      <c r="AE1116" s="2"/>
      <c r="AF1116" s="169"/>
    </row>
    <row r="1117" spans="1:44" s="38" customFormat="1" ht="14.25">
      <c r="A1117" s="18"/>
      <c r="B1117" s="470" t="str">
        <f>IF(AQ1111=0,"","Error: En cada numeral, si se realizó alguna prueba genética, debe haber al menos una registrada.")</f>
        <v/>
      </c>
      <c r="C1117" s="470"/>
      <c r="D1117" s="470"/>
      <c r="E1117" s="470"/>
      <c r="F1117" s="470"/>
      <c r="G1117" s="470"/>
      <c r="H1117" s="470"/>
      <c r="I1117" s="470"/>
      <c r="J1117" s="470"/>
      <c r="K1117" s="470"/>
      <c r="L1117" s="470"/>
      <c r="M1117" s="470"/>
      <c r="N1117" s="470"/>
      <c r="O1117" s="470"/>
      <c r="P1117" s="470"/>
      <c r="Q1117" s="470"/>
      <c r="R1117" s="470"/>
      <c r="S1117" s="470"/>
      <c r="T1117" s="470"/>
      <c r="U1117" s="470"/>
      <c r="V1117" s="470"/>
      <c r="W1117" s="470"/>
      <c r="X1117" s="470"/>
      <c r="Y1117" s="470"/>
      <c r="Z1117" s="470"/>
      <c r="AA1117" s="470"/>
      <c r="AB1117" s="470"/>
      <c r="AC1117" s="470"/>
      <c r="AD1117" s="470"/>
      <c r="AE1117" s="2"/>
      <c r="AF1117" s="169"/>
    </row>
    <row r="1118" spans="1:44" s="38" customFormat="1" ht="14.25">
      <c r="A1118" s="18"/>
      <c r="B1118" s="470" t="str">
        <f>IF(AL1113=0,"","Error: Debe especificar Otro tipo.")</f>
        <v/>
      </c>
      <c r="C1118" s="470"/>
      <c r="D1118" s="470"/>
      <c r="E1118" s="470"/>
      <c r="F1118" s="470"/>
      <c r="G1118" s="470"/>
      <c r="H1118" s="470"/>
      <c r="I1118" s="470"/>
      <c r="J1118" s="470"/>
      <c r="K1118" s="470"/>
      <c r="L1118" s="470"/>
      <c r="M1118" s="470"/>
      <c r="N1118" s="470"/>
      <c r="O1118" s="470"/>
      <c r="P1118" s="470"/>
      <c r="Q1118" s="470"/>
      <c r="R1118" s="470"/>
      <c r="S1118" s="470"/>
      <c r="T1118" s="470"/>
      <c r="U1118" s="470"/>
      <c r="V1118" s="470"/>
      <c r="W1118" s="470"/>
      <c r="X1118" s="470"/>
      <c r="Y1118" s="470"/>
      <c r="Z1118" s="470"/>
      <c r="AA1118" s="470"/>
      <c r="AB1118" s="470"/>
      <c r="AC1118" s="470"/>
      <c r="AD1118" s="470"/>
      <c r="AE1118" s="2"/>
      <c r="AF1118" s="169"/>
    </row>
    <row r="1119" spans="1:44" s="38" customFormat="1" ht="14.25">
      <c r="A1119" s="18"/>
      <c r="B1119" s="558" t="str">
        <f>IF(AN1111=0,"","Error: debe completar toda la información requerida.")</f>
        <v/>
      </c>
      <c r="C1119" s="558"/>
      <c r="D1119" s="558"/>
      <c r="E1119" s="558"/>
      <c r="F1119" s="558"/>
      <c r="G1119" s="558"/>
      <c r="H1119" s="558"/>
      <c r="I1119" s="558"/>
      <c r="J1119" s="558"/>
      <c r="K1119" s="558"/>
      <c r="L1119" s="558"/>
      <c r="M1119" s="558"/>
      <c r="N1119" s="558"/>
      <c r="O1119" s="558"/>
      <c r="P1119" s="558"/>
      <c r="Q1119" s="558"/>
      <c r="R1119" s="558"/>
      <c r="S1119" s="558"/>
      <c r="T1119" s="558"/>
      <c r="U1119" s="558"/>
      <c r="V1119" s="558"/>
      <c r="W1119" s="558"/>
      <c r="X1119" s="558"/>
      <c r="Y1119" s="558"/>
      <c r="Z1119" s="558"/>
      <c r="AA1119" s="558"/>
      <c r="AB1119" s="558"/>
      <c r="AC1119" s="558"/>
      <c r="AD1119" s="558"/>
      <c r="AE1119" s="2"/>
      <c r="AF1119" s="169"/>
    </row>
    <row r="1120" spans="1:44" s="38" customFormat="1" ht="15">
      <c r="A1120" s="18"/>
      <c r="B1120"/>
      <c r="C1120" s="52"/>
      <c r="D1120" s="52"/>
      <c r="E1120" s="52"/>
      <c r="F1120" s="52"/>
      <c r="G1120" s="52"/>
      <c r="H1120" s="52"/>
      <c r="I1120" s="52"/>
      <c r="J1120" s="52"/>
      <c r="K1120" s="52"/>
      <c r="L1120" s="52"/>
      <c r="M1120" s="52"/>
      <c r="N1120" s="52"/>
      <c r="O1120" s="52"/>
      <c r="P1120" s="52"/>
      <c r="Q1120" s="52"/>
      <c r="R1120" s="52"/>
      <c r="S1120" s="52"/>
      <c r="T1120" s="52"/>
      <c r="U1120" s="52"/>
      <c r="V1120" s="52"/>
      <c r="W1120" s="52"/>
      <c r="X1120" s="52"/>
      <c r="Y1120" s="52"/>
      <c r="Z1120" s="52"/>
      <c r="AA1120" s="52"/>
      <c r="AB1120" s="52"/>
      <c r="AC1120" s="52"/>
      <c r="AD1120" s="52"/>
      <c r="AE1120" s="2"/>
      <c r="AF1120" s="169"/>
    </row>
    <row r="1121" spans="1:39" s="38" customFormat="1" ht="15">
      <c r="A1121" s="18"/>
      <c r="B1121"/>
      <c r="C1121" s="52"/>
      <c r="D1121" s="52"/>
      <c r="E1121" s="52"/>
      <c r="F1121" s="52"/>
      <c r="G1121" s="52"/>
      <c r="H1121" s="52"/>
      <c r="I1121" s="52"/>
      <c r="J1121" s="52"/>
      <c r="K1121" s="52"/>
      <c r="L1121" s="52"/>
      <c r="M1121" s="52"/>
      <c r="N1121" s="52"/>
      <c r="O1121" s="52"/>
      <c r="P1121" s="52"/>
      <c r="Q1121" s="52"/>
      <c r="R1121" s="52"/>
      <c r="S1121" s="52"/>
      <c r="T1121" s="52"/>
      <c r="U1121" s="52"/>
      <c r="V1121" s="52"/>
      <c r="W1121" s="52"/>
      <c r="X1121" s="52"/>
      <c r="Y1121" s="52"/>
      <c r="Z1121" s="52"/>
      <c r="AA1121" s="52"/>
      <c r="AB1121" s="52"/>
      <c r="AC1121" s="52"/>
      <c r="AD1121" s="52"/>
      <c r="AE1121" s="2"/>
      <c r="AF1121" s="169"/>
    </row>
    <row r="1122" spans="1:39" s="38" customFormat="1" ht="15">
      <c r="A1122" s="18"/>
      <c r="B1122"/>
      <c r="C1122" s="52"/>
      <c r="D1122" s="52"/>
      <c r="E1122" s="52"/>
      <c r="F1122" s="52"/>
      <c r="G1122" s="52"/>
      <c r="H1122" s="52"/>
      <c r="I1122" s="52"/>
      <c r="J1122" s="52"/>
      <c r="K1122" s="52"/>
      <c r="L1122" s="52"/>
      <c r="M1122" s="52"/>
      <c r="N1122" s="52"/>
      <c r="O1122" s="52"/>
      <c r="P1122" s="52"/>
      <c r="Q1122" s="52"/>
      <c r="R1122" s="52"/>
      <c r="S1122" s="52"/>
      <c r="T1122" s="52"/>
      <c r="U1122" s="52"/>
      <c r="V1122" s="52"/>
      <c r="W1122" s="52"/>
      <c r="X1122" s="52"/>
      <c r="Y1122" s="52"/>
      <c r="Z1122" s="52"/>
      <c r="AA1122" s="52"/>
      <c r="AB1122" s="52"/>
      <c r="AC1122" s="52"/>
      <c r="AD1122" s="52"/>
      <c r="AE1122" s="2"/>
      <c r="AF1122" s="169"/>
    </row>
    <row r="1123" spans="1:39" s="3" customFormat="1" ht="15" customHeight="1">
      <c r="A1123" s="18" t="s">
        <v>5470</v>
      </c>
      <c r="B1123" s="624" t="s">
        <v>5471</v>
      </c>
      <c r="C1123" s="624"/>
      <c r="D1123" s="624"/>
      <c r="E1123" s="624"/>
      <c r="F1123" s="624"/>
      <c r="G1123" s="624"/>
      <c r="H1123" s="624"/>
      <c r="I1123" s="624"/>
      <c r="J1123" s="624"/>
      <c r="K1123" s="624"/>
      <c r="L1123" s="624"/>
      <c r="M1123" s="624"/>
      <c r="N1123" s="624"/>
      <c r="O1123" s="624"/>
      <c r="P1123" s="624"/>
      <c r="Q1123" s="624"/>
      <c r="R1123" s="624"/>
      <c r="S1123" s="624"/>
      <c r="T1123" s="624"/>
      <c r="U1123" s="624"/>
      <c r="V1123" s="624"/>
      <c r="W1123" s="624"/>
      <c r="X1123" s="624"/>
      <c r="Y1123" s="624"/>
      <c r="Z1123" s="624"/>
      <c r="AA1123" s="624"/>
      <c r="AB1123" s="624"/>
      <c r="AC1123" s="624"/>
      <c r="AD1123" s="624"/>
      <c r="AE1123" s="2"/>
      <c r="AF1123" s="110"/>
      <c r="AH1123"/>
      <c r="AI1123"/>
      <c r="AJ1123"/>
      <c r="AK1123"/>
      <c r="AL1123"/>
      <c r="AM1123"/>
    </row>
    <row r="1124" spans="1:39" s="180" customFormat="1" ht="24" customHeight="1">
      <c r="A1124" s="60"/>
      <c r="B1124" s="297"/>
      <c r="C1124" s="492" t="s">
        <v>5472</v>
      </c>
      <c r="D1124" s="492"/>
      <c r="E1124" s="492"/>
      <c r="F1124" s="492"/>
      <c r="G1124" s="492"/>
      <c r="H1124" s="492"/>
      <c r="I1124" s="492"/>
      <c r="J1124" s="492"/>
      <c r="K1124" s="492"/>
      <c r="L1124" s="492"/>
      <c r="M1124" s="492"/>
      <c r="N1124" s="492"/>
      <c r="O1124" s="492"/>
      <c r="P1124" s="492"/>
      <c r="Q1124" s="492"/>
      <c r="R1124" s="492"/>
      <c r="S1124" s="492"/>
      <c r="T1124" s="492"/>
      <c r="U1124" s="492"/>
      <c r="V1124" s="492"/>
      <c r="W1124" s="492"/>
      <c r="X1124" s="492"/>
      <c r="Y1124" s="492"/>
      <c r="Z1124" s="492"/>
      <c r="AA1124" s="492"/>
      <c r="AB1124" s="492"/>
      <c r="AC1124" s="492"/>
      <c r="AD1124" s="492"/>
      <c r="AE1124" s="2"/>
      <c r="AF1124" s="179"/>
      <c r="AH1124"/>
      <c r="AI1124"/>
      <c r="AJ1124"/>
      <c r="AK1124"/>
      <c r="AL1124"/>
      <c r="AM1124"/>
    </row>
    <row r="1125" spans="1:39" s="38" customFormat="1" ht="15" customHeight="1" thickBot="1">
      <c r="A1125" s="18"/>
      <c r="B1125" s="3"/>
      <c r="C1125" s="182"/>
      <c r="D1125" s="182"/>
      <c r="E1125" s="182"/>
      <c r="F1125" s="182"/>
      <c r="G1125" s="182"/>
      <c r="H1125" s="182"/>
      <c r="I1125" s="182"/>
      <c r="J1125" s="182"/>
      <c r="K1125" s="182"/>
      <c r="L1125" s="182"/>
      <c r="M1125" s="182"/>
      <c r="N1125" s="182"/>
      <c r="O1125" s="182"/>
      <c r="P1125" s="182"/>
      <c r="Q1125" s="182"/>
      <c r="R1125" s="182"/>
      <c r="S1125" s="182"/>
      <c r="T1125" s="182"/>
      <c r="U1125" s="182"/>
      <c r="V1125" s="182"/>
      <c r="W1125" s="182"/>
      <c r="X1125" s="182"/>
      <c r="Y1125" s="182"/>
      <c r="Z1125" s="182"/>
      <c r="AA1125" s="182"/>
      <c r="AB1125" s="182"/>
      <c r="AC1125" s="182"/>
      <c r="AD1125" s="182"/>
      <c r="AE1125" s="2"/>
      <c r="AF1125" s="169"/>
      <c r="AH1125" s="559" t="s">
        <v>5473</v>
      </c>
      <c r="AI1125" s="560"/>
      <c r="AJ1125" s="180"/>
      <c r="AK1125" s="180"/>
      <c r="AL1125" s="180"/>
      <c r="AM1125" s="180"/>
    </row>
    <row r="1126" spans="1:39" ht="15" customHeight="1" thickBot="1">
      <c r="A1126" s="18"/>
      <c r="B1126" s="51"/>
      <c r="C1126" s="644"/>
      <c r="D1126" s="645"/>
      <c r="E1126" s="645"/>
      <c r="F1126" s="646"/>
      <c r="G1126" s="15" t="s">
        <v>5474</v>
      </c>
      <c r="H1126" s="197"/>
      <c r="I1126" s="197"/>
      <c r="J1126" s="197"/>
      <c r="K1126" s="197"/>
      <c r="L1126" s="197"/>
      <c r="M1126" s="197"/>
      <c r="N1126" s="197"/>
      <c r="O1126" s="197"/>
      <c r="P1126" s="51"/>
      <c r="Q1126" s="51"/>
      <c r="R1126" s="51"/>
      <c r="S1126" s="197"/>
      <c r="T1126" s="197"/>
      <c r="U1126" s="197"/>
      <c r="V1126" s="197"/>
      <c r="W1126" s="197"/>
      <c r="X1126" s="197"/>
      <c r="Y1126" s="197"/>
      <c r="Z1126" s="197"/>
      <c r="AA1126" s="197"/>
      <c r="AB1126" s="197"/>
      <c r="AC1126" s="197"/>
      <c r="AD1126" s="197"/>
      <c r="AE1126" s="2"/>
      <c r="AH1126" s="561">
        <f>IF(OR(S1106="",S1106=1),0,1)</f>
        <v>0</v>
      </c>
      <c r="AI1126" s="561"/>
    </row>
    <row r="1127" spans="1:39" ht="15" customHeight="1">
      <c r="A1127" s="18"/>
      <c r="B1127" s="51"/>
      <c r="C1127" s="51"/>
      <c r="D1127" s="197"/>
      <c r="E1127" s="197"/>
      <c r="F1127" s="197"/>
      <c r="G1127" s="197"/>
      <c r="H1127" s="197"/>
      <c r="I1127" s="197"/>
      <c r="J1127" s="197"/>
      <c r="K1127" s="197"/>
      <c r="L1127" s="197"/>
      <c r="M1127" s="197"/>
      <c r="N1127" s="197"/>
      <c r="O1127" s="197"/>
      <c r="P1127" s="51"/>
      <c r="Q1127" s="51"/>
      <c r="R1127" s="51"/>
      <c r="S1127" s="197"/>
      <c r="T1127" s="197"/>
      <c r="U1127" s="197"/>
      <c r="V1127" s="197"/>
      <c r="W1127" s="197"/>
      <c r="X1127" s="197"/>
      <c r="Y1127" s="197"/>
      <c r="Z1127" s="197"/>
      <c r="AA1127" s="197"/>
      <c r="AB1127" s="197"/>
      <c r="AC1127" s="197"/>
      <c r="AD1127" s="197"/>
      <c r="AE1127" s="2"/>
    </row>
    <row r="1128" spans="1:39" s="38" customFormat="1" ht="24" customHeight="1">
      <c r="A1128" s="18"/>
      <c r="B1128" s="51"/>
      <c r="C1128" s="505" t="s">
        <v>5117</v>
      </c>
      <c r="D1128" s="505"/>
      <c r="E1128" s="505"/>
      <c r="F1128" s="505"/>
      <c r="G1128" s="505"/>
      <c r="H1128" s="505"/>
      <c r="I1128" s="505"/>
      <c r="J1128" s="505"/>
      <c r="K1128" s="505"/>
      <c r="L1128" s="505"/>
      <c r="M1128" s="505"/>
      <c r="N1128" s="505"/>
      <c r="O1128" s="505"/>
      <c r="P1128" s="505"/>
      <c r="Q1128" s="505"/>
      <c r="R1128" s="505"/>
      <c r="S1128" s="505"/>
      <c r="T1128" s="505"/>
      <c r="U1128" s="505"/>
      <c r="V1128" s="505"/>
      <c r="W1128" s="505"/>
      <c r="X1128" s="505"/>
      <c r="Y1128" s="505"/>
      <c r="Z1128" s="505"/>
      <c r="AA1128" s="505"/>
      <c r="AB1128" s="505"/>
      <c r="AC1128" s="505"/>
      <c r="AD1128" s="505"/>
      <c r="AE1128" s="2"/>
      <c r="AF1128" s="169"/>
    </row>
    <row r="1129" spans="1:39" s="38" customFormat="1" ht="60" customHeight="1">
      <c r="A1129" s="18"/>
      <c r="B1129" s="51"/>
      <c r="C1129" s="564"/>
      <c r="D1129" s="565"/>
      <c r="E1129" s="565"/>
      <c r="F1129" s="565"/>
      <c r="G1129" s="565"/>
      <c r="H1129" s="565"/>
      <c r="I1129" s="565"/>
      <c r="J1129" s="565"/>
      <c r="K1129" s="565"/>
      <c r="L1129" s="565"/>
      <c r="M1129" s="565"/>
      <c r="N1129" s="565"/>
      <c r="O1129" s="565"/>
      <c r="P1129" s="565"/>
      <c r="Q1129" s="565"/>
      <c r="R1129" s="565"/>
      <c r="S1129" s="565"/>
      <c r="T1129" s="565"/>
      <c r="U1129" s="565"/>
      <c r="V1129" s="565"/>
      <c r="W1129" s="565"/>
      <c r="X1129" s="565"/>
      <c r="Y1129" s="565"/>
      <c r="Z1129" s="565"/>
      <c r="AA1129" s="565"/>
      <c r="AB1129" s="565"/>
      <c r="AC1129" s="565"/>
      <c r="AD1129" s="566"/>
      <c r="AE1129" s="2"/>
      <c r="AF1129" s="169"/>
    </row>
    <row r="1130" spans="1:39" s="38" customFormat="1" ht="15">
      <c r="A1130" s="18"/>
      <c r="B1130"/>
      <c r="C1130" s="52"/>
      <c r="D1130" s="52"/>
      <c r="E1130" s="52"/>
      <c r="F1130" s="52"/>
      <c r="G1130" s="52"/>
      <c r="H1130" s="52"/>
      <c r="I1130" s="52"/>
      <c r="J1130" s="52"/>
      <c r="K1130" s="52"/>
      <c r="L1130" s="52"/>
      <c r="M1130" s="52"/>
      <c r="N1130" s="52"/>
      <c r="O1130" s="52"/>
      <c r="P1130" s="52"/>
      <c r="Q1130" s="52"/>
      <c r="R1130" s="52"/>
      <c r="S1130" s="52"/>
      <c r="T1130" s="52"/>
      <c r="U1130" s="52"/>
      <c r="V1130" s="52"/>
      <c r="W1130" s="52"/>
      <c r="X1130" s="52"/>
      <c r="Y1130" s="52"/>
      <c r="Z1130" s="52"/>
      <c r="AA1130" s="52"/>
      <c r="AB1130" s="52"/>
      <c r="AC1130" s="52"/>
      <c r="AD1130" s="52"/>
      <c r="AE1130" s="2"/>
      <c r="AF1130" s="169"/>
    </row>
    <row r="1131" spans="1:39" s="38" customFormat="1" ht="15">
      <c r="A1131" s="18"/>
      <c r="B1131"/>
      <c r="C1131" s="52"/>
      <c r="D1131" s="52"/>
      <c r="E1131" s="52"/>
      <c r="F1131" s="52"/>
      <c r="G1131" s="52"/>
      <c r="H1131" s="52"/>
      <c r="I1131" s="52"/>
      <c r="J1131" s="52"/>
      <c r="K1131" s="52"/>
      <c r="L1131" s="52"/>
      <c r="M1131" s="52"/>
      <c r="N1131" s="52"/>
      <c r="O1131" s="52"/>
      <c r="P1131" s="52"/>
      <c r="Q1131" s="52"/>
      <c r="R1131" s="52"/>
      <c r="S1131" s="52"/>
      <c r="T1131" s="52"/>
      <c r="U1131" s="52"/>
      <c r="V1131" s="52"/>
      <c r="W1131" s="52"/>
      <c r="X1131" s="52"/>
      <c r="Y1131" s="52"/>
      <c r="Z1131" s="52"/>
      <c r="AA1131" s="52"/>
      <c r="AB1131" s="52"/>
      <c r="AC1131" s="52"/>
      <c r="AD1131" s="52"/>
      <c r="AE1131" s="2"/>
      <c r="AF1131" s="169"/>
    </row>
    <row r="1132" spans="1:39" s="38" customFormat="1" ht="15">
      <c r="A1132" s="18"/>
      <c r="B1132"/>
      <c r="C1132" s="52"/>
      <c r="D1132" s="52"/>
      <c r="E1132" s="52"/>
      <c r="F1132" s="52"/>
      <c r="G1132" s="52"/>
      <c r="H1132" s="52"/>
      <c r="I1132" s="52"/>
      <c r="J1132" s="52"/>
      <c r="K1132" s="52"/>
      <c r="L1132" s="52"/>
      <c r="M1132" s="52"/>
      <c r="N1132" s="52"/>
      <c r="O1132" s="52"/>
      <c r="P1132" s="52"/>
      <c r="Q1132" s="52"/>
      <c r="R1132" s="52"/>
      <c r="S1132" s="52"/>
      <c r="T1132" s="52"/>
      <c r="U1132" s="52"/>
      <c r="V1132" s="52"/>
      <c r="W1132" s="52"/>
      <c r="X1132" s="52"/>
      <c r="Y1132" s="52"/>
      <c r="Z1132" s="52"/>
      <c r="AA1132" s="52"/>
      <c r="AB1132" s="52"/>
      <c r="AC1132" s="52"/>
      <c r="AD1132" s="52"/>
      <c r="AE1132" s="2"/>
      <c r="AF1132" s="169"/>
    </row>
    <row r="1133" spans="1:39" s="38" customFormat="1" ht="15">
      <c r="A1133" s="18"/>
      <c r="B1133"/>
      <c r="C1133" s="52"/>
      <c r="D1133" s="52"/>
      <c r="E1133" s="52"/>
      <c r="F1133" s="52"/>
      <c r="G1133" s="52"/>
      <c r="H1133" s="52"/>
      <c r="I1133" s="52"/>
      <c r="J1133" s="52"/>
      <c r="K1133" s="52"/>
      <c r="L1133" s="52"/>
      <c r="M1133" s="52"/>
      <c r="N1133" s="52"/>
      <c r="O1133" s="52"/>
      <c r="P1133" s="52"/>
      <c r="Q1133" s="52"/>
      <c r="R1133" s="52"/>
      <c r="S1133" s="52"/>
      <c r="T1133" s="52"/>
      <c r="U1133" s="52"/>
      <c r="V1133" s="52"/>
      <c r="W1133" s="52"/>
      <c r="X1133" s="52"/>
      <c r="Y1133" s="52"/>
      <c r="Z1133" s="52"/>
      <c r="AA1133" s="52"/>
      <c r="AB1133" s="52"/>
      <c r="AC1133" s="52"/>
      <c r="AD1133" s="52"/>
      <c r="AE1133" s="2"/>
      <c r="AF1133" s="169"/>
    </row>
    <row r="1134" spans="1:39" s="38" customFormat="1" ht="15">
      <c r="A1134" s="18"/>
      <c r="B1134"/>
      <c r="C1134" s="52"/>
      <c r="D1134" s="52"/>
      <c r="E1134" s="52"/>
      <c r="F1134" s="52"/>
      <c r="G1134" s="52"/>
      <c r="H1134" s="52"/>
      <c r="I1134" s="52"/>
      <c r="J1134" s="52"/>
      <c r="K1134" s="52"/>
      <c r="L1134" s="52"/>
      <c r="M1134" s="52"/>
      <c r="N1134" s="52"/>
      <c r="O1134" s="52"/>
      <c r="P1134" s="52"/>
      <c r="Q1134" s="52"/>
      <c r="R1134" s="52"/>
      <c r="S1134" s="52"/>
      <c r="T1134" s="52"/>
      <c r="U1134" s="52"/>
      <c r="V1134" s="52"/>
      <c r="W1134" s="52"/>
      <c r="X1134" s="52"/>
      <c r="Y1134" s="52"/>
      <c r="Z1134" s="52"/>
      <c r="AA1134" s="52"/>
      <c r="AB1134" s="52"/>
      <c r="AC1134" s="52"/>
      <c r="AD1134" s="52"/>
      <c r="AE1134" s="2"/>
      <c r="AF1134" s="169"/>
    </row>
    <row r="1135" spans="1:39" s="38" customFormat="1" ht="15.75" thickBot="1">
      <c r="A1135" s="18"/>
      <c r="B1135"/>
      <c r="C1135" s="52"/>
      <c r="D1135" s="52"/>
      <c r="E1135" s="52"/>
      <c r="F1135" s="52"/>
      <c r="G1135" s="52"/>
      <c r="H1135" s="52"/>
      <c r="I1135" s="52"/>
      <c r="J1135" s="52"/>
      <c r="K1135" s="52"/>
      <c r="L1135" s="52"/>
      <c r="M1135" s="52"/>
      <c r="N1135" s="52"/>
      <c r="O1135" s="52"/>
      <c r="P1135" s="52"/>
      <c r="Q1135" s="52"/>
      <c r="R1135" s="52"/>
      <c r="S1135" s="52"/>
      <c r="T1135" s="52"/>
      <c r="U1135" s="52"/>
      <c r="V1135" s="52"/>
      <c r="W1135" s="52"/>
      <c r="X1135" s="52"/>
      <c r="Y1135" s="52"/>
      <c r="Z1135" s="52"/>
      <c r="AA1135" s="52"/>
      <c r="AB1135" s="52"/>
      <c r="AC1135" s="52"/>
      <c r="AD1135" s="52"/>
      <c r="AE1135" s="2"/>
      <c r="AF1135" s="169"/>
    </row>
    <row r="1136" spans="1:39" ht="15.75" thickBot="1">
      <c r="A1136" s="45" t="s">
        <v>5054</v>
      </c>
      <c r="B1136" s="614" t="s">
        <v>5475</v>
      </c>
      <c r="C1136" s="615"/>
      <c r="D1136" s="615"/>
      <c r="E1136" s="615"/>
      <c r="F1136" s="615"/>
      <c r="G1136" s="615"/>
      <c r="H1136" s="615"/>
      <c r="I1136" s="615"/>
      <c r="J1136" s="615"/>
      <c r="K1136" s="615"/>
      <c r="L1136" s="615"/>
      <c r="M1136" s="615"/>
      <c r="N1136" s="615"/>
      <c r="O1136" s="615"/>
      <c r="P1136" s="615"/>
      <c r="Q1136" s="615"/>
      <c r="R1136" s="615"/>
      <c r="S1136" s="615"/>
      <c r="T1136" s="615"/>
      <c r="U1136" s="615"/>
      <c r="V1136" s="615"/>
      <c r="W1136" s="615"/>
      <c r="X1136" s="615"/>
      <c r="Y1136" s="615"/>
      <c r="Z1136" s="615"/>
      <c r="AA1136" s="615"/>
      <c r="AB1136" s="615"/>
      <c r="AC1136" s="615"/>
      <c r="AD1136" s="616"/>
      <c r="AE1136" s="2"/>
      <c r="AH1136" s="596" t="s">
        <v>5259</v>
      </c>
      <c r="AI1136" s="596"/>
    </row>
    <row r="1137" spans="1:35" ht="15">
      <c r="A1137" s="18"/>
      <c r="B1137" s="652" t="s">
        <v>5476</v>
      </c>
      <c r="C1137" s="653"/>
      <c r="D1137" s="653"/>
      <c r="E1137" s="653"/>
      <c r="F1137" s="653"/>
      <c r="G1137" s="653"/>
      <c r="H1137" s="653"/>
      <c r="I1137" s="653"/>
      <c r="J1137" s="653"/>
      <c r="K1137" s="653"/>
      <c r="L1137" s="653"/>
      <c r="M1137" s="653"/>
      <c r="N1137" s="653"/>
      <c r="O1137" s="653"/>
      <c r="P1137" s="653"/>
      <c r="Q1137" s="653"/>
      <c r="R1137" s="653"/>
      <c r="S1137" s="653"/>
      <c r="T1137" s="653"/>
      <c r="U1137" s="653"/>
      <c r="V1137" s="653"/>
      <c r="W1137" s="653"/>
      <c r="X1137" s="653"/>
      <c r="Y1137" s="653"/>
      <c r="Z1137" s="653"/>
      <c r="AA1137" s="653"/>
      <c r="AB1137" s="653"/>
      <c r="AC1137" s="653"/>
      <c r="AD1137" s="654"/>
      <c r="AE1137" s="2"/>
      <c r="AH1137" s="597">
        <f>IF($AH$38=$AJ$38,0,IF(COUNTIF($M$53:$P$97,1)&lt;&gt;COUNTA($D$53:$J$97),0,1))</f>
        <v>0</v>
      </c>
      <c r="AI1137" s="597"/>
    </row>
    <row r="1138" spans="1:35" ht="24" customHeight="1">
      <c r="A1138" s="18"/>
      <c r="B1138" s="170"/>
      <c r="C1138" s="492" t="s">
        <v>5477</v>
      </c>
      <c r="D1138" s="492"/>
      <c r="E1138" s="492"/>
      <c r="F1138" s="492"/>
      <c r="G1138" s="492"/>
      <c r="H1138" s="492"/>
      <c r="I1138" s="492"/>
      <c r="J1138" s="492"/>
      <c r="K1138" s="492"/>
      <c r="L1138" s="492"/>
      <c r="M1138" s="492"/>
      <c r="N1138" s="492"/>
      <c r="O1138" s="492"/>
      <c r="P1138" s="492"/>
      <c r="Q1138" s="492"/>
      <c r="R1138" s="492"/>
      <c r="S1138" s="492"/>
      <c r="T1138" s="492"/>
      <c r="U1138" s="492"/>
      <c r="V1138" s="492"/>
      <c r="W1138" s="492"/>
      <c r="X1138" s="492"/>
      <c r="Y1138" s="492"/>
      <c r="Z1138" s="492"/>
      <c r="AA1138" s="492"/>
      <c r="AB1138" s="492"/>
      <c r="AC1138" s="492"/>
      <c r="AD1138" s="493"/>
      <c r="AE1138" s="2"/>
    </row>
    <row r="1139" spans="1:35" ht="24" customHeight="1">
      <c r="A1139" s="18"/>
      <c r="B1139" s="301"/>
      <c r="C1139" s="536" t="s">
        <v>5478</v>
      </c>
      <c r="D1139" s="536"/>
      <c r="E1139" s="536"/>
      <c r="F1139" s="536"/>
      <c r="G1139" s="536"/>
      <c r="H1139" s="536"/>
      <c r="I1139" s="536"/>
      <c r="J1139" s="536"/>
      <c r="K1139" s="536"/>
      <c r="L1139" s="536"/>
      <c r="M1139" s="536"/>
      <c r="N1139" s="536"/>
      <c r="O1139" s="536"/>
      <c r="P1139" s="536"/>
      <c r="Q1139" s="536"/>
      <c r="R1139" s="536"/>
      <c r="S1139" s="536"/>
      <c r="T1139" s="536"/>
      <c r="U1139" s="536"/>
      <c r="V1139" s="536"/>
      <c r="W1139" s="536"/>
      <c r="X1139" s="536"/>
      <c r="Y1139" s="536"/>
      <c r="Z1139" s="536"/>
      <c r="AA1139" s="536"/>
      <c r="AB1139" s="536"/>
      <c r="AC1139" s="536"/>
      <c r="AD1139" s="673"/>
      <c r="AE1139" s="7"/>
    </row>
    <row r="1140" spans="1:35" ht="15">
      <c r="A1140" s="18"/>
      <c r="B1140" s="619" t="s">
        <v>5059</v>
      </c>
      <c r="C1140" s="620"/>
      <c r="D1140" s="620"/>
      <c r="E1140" s="620"/>
      <c r="F1140" s="620"/>
      <c r="G1140" s="620"/>
      <c r="H1140" s="620"/>
      <c r="I1140" s="620"/>
      <c r="J1140" s="620"/>
      <c r="K1140" s="620"/>
      <c r="L1140" s="620"/>
      <c r="M1140" s="620"/>
      <c r="N1140" s="620"/>
      <c r="O1140" s="620"/>
      <c r="P1140" s="620"/>
      <c r="Q1140" s="620"/>
      <c r="R1140" s="620"/>
      <c r="S1140" s="620"/>
      <c r="T1140" s="620"/>
      <c r="U1140" s="620"/>
      <c r="V1140" s="620"/>
      <c r="W1140" s="620"/>
      <c r="X1140" s="620"/>
      <c r="Y1140" s="620"/>
      <c r="Z1140" s="620"/>
      <c r="AA1140" s="620"/>
      <c r="AB1140" s="620"/>
      <c r="AC1140" s="620"/>
      <c r="AD1140" s="621"/>
      <c r="AE1140" s="2"/>
    </row>
    <row r="1141" spans="1:35" ht="36" customHeight="1">
      <c r="A1141" s="18"/>
      <c r="B1141" s="214"/>
      <c r="C1141" s="628" t="s">
        <v>5479</v>
      </c>
      <c r="D1141" s="628"/>
      <c r="E1141" s="628"/>
      <c r="F1141" s="628"/>
      <c r="G1141" s="628"/>
      <c r="H1141" s="628"/>
      <c r="I1141" s="628"/>
      <c r="J1141" s="628"/>
      <c r="K1141" s="628"/>
      <c r="L1141" s="628"/>
      <c r="M1141" s="628"/>
      <c r="N1141" s="628"/>
      <c r="O1141" s="628"/>
      <c r="P1141" s="628"/>
      <c r="Q1141" s="628"/>
      <c r="R1141" s="628"/>
      <c r="S1141" s="628"/>
      <c r="T1141" s="628"/>
      <c r="U1141" s="628"/>
      <c r="V1141" s="628"/>
      <c r="W1141" s="628"/>
      <c r="X1141" s="628"/>
      <c r="Y1141" s="628"/>
      <c r="Z1141" s="628"/>
      <c r="AA1141" s="628"/>
      <c r="AB1141" s="628"/>
      <c r="AC1141" s="628"/>
      <c r="AD1141" s="629"/>
      <c r="AE1141" s="2"/>
    </row>
    <row r="1142" spans="1:35" ht="15"/>
    <row r="1143" spans="1:35" ht="15">
      <c r="A1143" s="18" t="s">
        <v>5480</v>
      </c>
      <c r="B1143" s="538" t="s">
        <v>5481</v>
      </c>
      <c r="C1143" s="538"/>
      <c r="D1143" s="538"/>
      <c r="E1143" s="538"/>
      <c r="F1143" s="538"/>
      <c r="G1143" s="538"/>
      <c r="H1143" s="538"/>
      <c r="I1143" s="538"/>
      <c r="J1143" s="538"/>
      <c r="K1143" s="538"/>
      <c r="L1143" s="538"/>
      <c r="M1143" s="538"/>
      <c r="N1143" s="538"/>
      <c r="O1143" s="538"/>
      <c r="P1143" s="538"/>
      <c r="Q1143" s="538"/>
      <c r="R1143" s="538"/>
      <c r="S1143" s="538"/>
      <c r="T1143" s="538"/>
      <c r="U1143" s="538"/>
      <c r="V1143" s="538"/>
      <c r="W1143" s="538"/>
      <c r="X1143" s="538"/>
      <c r="Y1143" s="538"/>
      <c r="Z1143" s="538"/>
      <c r="AA1143" s="538"/>
      <c r="AB1143" s="538"/>
      <c r="AC1143" s="538"/>
      <c r="AD1143" s="538"/>
      <c r="AE1143" s="2"/>
    </row>
    <row r="1144" spans="1:35" ht="24" customHeight="1">
      <c r="A1144" s="18"/>
      <c r="C1144" s="594" t="s">
        <v>5482</v>
      </c>
      <c r="D1144" s="594"/>
      <c r="E1144" s="594"/>
      <c r="F1144" s="594"/>
      <c r="G1144" s="594"/>
      <c r="H1144" s="594"/>
      <c r="I1144" s="594"/>
      <c r="J1144" s="594"/>
      <c r="K1144" s="594"/>
      <c r="L1144" s="594"/>
      <c r="M1144" s="594"/>
      <c r="N1144" s="594"/>
      <c r="O1144" s="594"/>
      <c r="P1144" s="594"/>
      <c r="Q1144" s="594"/>
      <c r="R1144" s="594"/>
      <c r="S1144" s="594"/>
      <c r="T1144" s="594"/>
      <c r="U1144" s="594"/>
      <c r="V1144" s="594"/>
      <c r="W1144" s="594"/>
      <c r="X1144" s="594"/>
      <c r="Y1144" s="594"/>
      <c r="Z1144" s="594"/>
      <c r="AA1144" s="594"/>
      <c r="AB1144" s="594"/>
      <c r="AC1144" s="594"/>
      <c r="AD1144" s="594"/>
      <c r="AE1144" s="2"/>
    </row>
    <row r="1145" spans="1:35" ht="15.75" thickBot="1">
      <c r="A1145" s="18"/>
      <c r="C1145" s="3"/>
      <c r="D1145" s="3"/>
      <c r="E1145" s="3"/>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2"/>
    </row>
    <row r="1146" spans="1:35" ht="15.75" thickBot="1">
      <c r="A1146" s="18"/>
      <c r="C1146" s="630"/>
      <c r="D1146" s="631"/>
      <c r="E1146" s="631"/>
      <c r="F1146" s="632"/>
      <c r="G1146" s="50" t="s">
        <v>5483</v>
      </c>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2"/>
    </row>
    <row r="1147" spans="1:35" ht="15">
      <c r="A1147" s="18"/>
      <c r="C1147" s="52"/>
      <c r="D1147" s="52"/>
      <c r="E1147" s="52"/>
      <c r="F1147" s="52"/>
      <c r="G1147" s="52"/>
      <c r="H1147" s="52"/>
      <c r="I1147" s="52"/>
      <c r="J1147" s="52"/>
      <c r="K1147" s="52"/>
      <c r="L1147" s="52"/>
      <c r="M1147" s="52"/>
      <c r="N1147" s="52"/>
      <c r="O1147" s="52"/>
      <c r="P1147" s="52"/>
      <c r="Q1147" s="52"/>
      <c r="R1147" s="52"/>
      <c r="S1147" s="52"/>
      <c r="T1147" s="52"/>
      <c r="U1147" s="52"/>
      <c r="V1147" s="52"/>
      <c r="W1147" s="52"/>
      <c r="X1147" s="52"/>
      <c r="Y1147" s="52"/>
      <c r="Z1147" s="52"/>
      <c r="AA1147" s="52"/>
      <c r="AB1147" s="52"/>
      <c r="AC1147" s="52"/>
      <c r="AD1147" s="52"/>
      <c r="AE1147" s="2"/>
    </row>
    <row r="1148" spans="1:35" ht="24" customHeight="1">
      <c r="A1148" s="18"/>
      <c r="C1148" s="505" t="s">
        <v>5117</v>
      </c>
      <c r="D1148" s="505"/>
      <c r="E1148" s="505"/>
      <c r="F1148" s="505"/>
      <c r="G1148" s="505"/>
      <c r="H1148" s="505"/>
      <c r="I1148" s="505"/>
      <c r="J1148" s="505"/>
      <c r="K1148" s="505"/>
      <c r="L1148" s="505"/>
      <c r="M1148" s="505"/>
      <c r="N1148" s="505"/>
      <c r="O1148" s="505"/>
      <c r="P1148" s="505"/>
      <c r="Q1148" s="505"/>
      <c r="R1148" s="505"/>
      <c r="S1148" s="505"/>
      <c r="T1148" s="505"/>
      <c r="U1148" s="505"/>
      <c r="V1148" s="505"/>
      <c r="W1148" s="505"/>
      <c r="X1148" s="505"/>
      <c r="Y1148" s="505"/>
      <c r="Z1148" s="505"/>
      <c r="AA1148" s="505"/>
      <c r="AB1148" s="505"/>
      <c r="AC1148" s="505"/>
      <c r="AD1148" s="505"/>
      <c r="AE1148" s="2"/>
    </row>
    <row r="1149" spans="1:35" ht="60" customHeight="1">
      <c r="A1149" s="18"/>
      <c r="C1149" s="564"/>
      <c r="D1149" s="565"/>
      <c r="E1149" s="565"/>
      <c r="F1149" s="565"/>
      <c r="G1149" s="565"/>
      <c r="H1149" s="565"/>
      <c r="I1149" s="565"/>
      <c r="J1149" s="565"/>
      <c r="K1149" s="565"/>
      <c r="L1149" s="565"/>
      <c r="M1149" s="565"/>
      <c r="N1149" s="565"/>
      <c r="O1149" s="565"/>
      <c r="P1149" s="565"/>
      <c r="Q1149" s="565"/>
      <c r="R1149" s="565"/>
      <c r="S1149" s="565"/>
      <c r="T1149" s="565"/>
      <c r="U1149" s="565"/>
      <c r="V1149" s="565"/>
      <c r="W1149" s="565"/>
      <c r="X1149" s="565"/>
      <c r="Y1149" s="565"/>
      <c r="Z1149" s="565"/>
      <c r="AA1149" s="565"/>
      <c r="AB1149" s="565"/>
      <c r="AC1149" s="565"/>
      <c r="AD1149" s="566"/>
      <c r="AE1149" s="2"/>
    </row>
    <row r="1150" spans="1:35" ht="15">
      <c r="A1150" s="18"/>
      <c r="C1150" s="52"/>
      <c r="D1150" s="52"/>
      <c r="E1150" s="52"/>
      <c r="F1150" s="52"/>
      <c r="G1150" s="52"/>
      <c r="H1150" s="52"/>
      <c r="I1150" s="52"/>
      <c r="J1150" s="52"/>
      <c r="K1150" s="52"/>
      <c r="L1150" s="52"/>
      <c r="M1150" s="52"/>
      <c r="N1150" s="52"/>
      <c r="O1150" s="52"/>
      <c r="P1150" s="52"/>
      <c r="Q1150" s="52"/>
      <c r="R1150" s="52"/>
      <c r="S1150" s="52"/>
      <c r="T1150" s="52"/>
      <c r="U1150" s="52"/>
      <c r="V1150" s="52"/>
      <c r="W1150" s="52"/>
      <c r="X1150" s="52"/>
      <c r="Y1150" s="52"/>
      <c r="Z1150" s="52"/>
      <c r="AA1150" s="52"/>
      <c r="AB1150" s="52"/>
      <c r="AC1150" s="52"/>
      <c r="AD1150" s="52"/>
      <c r="AE1150" s="2"/>
    </row>
    <row r="1151" spans="1:35" ht="15">
      <c r="A1151" s="18"/>
      <c r="C1151" s="52"/>
      <c r="D1151" s="52"/>
      <c r="E1151" s="52"/>
      <c r="F1151" s="52"/>
      <c r="G1151" s="52"/>
      <c r="H1151" s="52"/>
      <c r="I1151" s="52"/>
      <c r="J1151" s="52"/>
      <c r="K1151" s="52"/>
      <c r="L1151" s="52"/>
      <c r="M1151" s="52"/>
      <c r="N1151" s="52"/>
      <c r="O1151" s="52"/>
      <c r="P1151" s="52"/>
      <c r="Q1151" s="52"/>
      <c r="R1151" s="52"/>
      <c r="S1151" s="52"/>
      <c r="T1151" s="52"/>
      <c r="U1151" s="52"/>
      <c r="V1151" s="52"/>
      <c r="W1151" s="52"/>
      <c r="X1151" s="52"/>
      <c r="Y1151" s="52"/>
      <c r="Z1151" s="52"/>
      <c r="AA1151" s="52"/>
      <c r="AB1151" s="52"/>
      <c r="AC1151" s="52"/>
      <c r="AD1151" s="52"/>
      <c r="AE1151" s="2"/>
    </row>
    <row r="1152" spans="1:35" ht="15">
      <c r="A1152" s="18"/>
      <c r="C1152" s="57"/>
      <c r="AE1152" s="2"/>
    </row>
    <row r="1153" spans="1:54" ht="15" customHeight="1"/>
    <row r="1154" spans="1:54" ht="15" customHeight="1"/>
    <row r="1155" spans="1:54" ht="15" customHeight="1" thickBot="1"/>
    <row r="1156" spans="1:54" ht="15.75" customHeight="1" thickBot="1">
      <c r="A1156" s="45" t="s">
        <v>5054</v>
      </c>
      <c r="B1156" s="614" t="s">
        <v>5484</v>
      </c>
      <c r="C1156" s="615"/>
      <c r="D1156" s="615"/>
      <c r="E1156" s="615"/>
      <c r="F1156" s="615"/>
      <c r="G1156" s="615"/>
      <c r="H1156" s="615"/>
      <c r="I1156" s="615"/>
      <c r="J1156" s="615"/>
      <c r="K1156" s="615"/>
      <c r="L1156" s="615"/>
      <c r="M1156" s="615"/>
      <c r="N1156" s="615"/>
      <c r="O1156" s="615"/>
      <c r="P1156" s="615"/>
      <c r="Q1156" s="615"/>
      <c r="R1156" s="615"/>
      <c r="S1156" s="615"/>
      <c r="T1156" s="615"/>
      <c r="U1156" s="615"/>
      <c r="V1156" s="615"/>
      <c r="W1156" s="615"/>
      <c r="X1156" s="615"/>
      <c r="Y1156" s="615"/>
      <c r="Z1156" s="615"/>
      <c r="AA1156" s="615"/>
      <c r="AB1156" s="615"/>
      <c r="AC1156" s="615"/>
      <c r="AD1156" s="616"/>
    </row>
    <row r="1157" spans="1:54" s="38" customFormat="1" ht="15" customHeight="1">
      <c r="A1157" s="18"/>
      <c r="B1157" s="601" t="s">
        <v>5485</v>
      </c>
      <c r="C1157" s="602"/>
      <c r="D1157" s="602"/>
      <c r="E1157" s="602"/>
      <c r="F1157" s="602"/>
      <c r="G1157" s="602"/>
      <c r="H1157" s="602"/>
      <c r="I1157" s="602"/>
      <c r="J1157" s="602"/>
      <c r="K1157" s="602"/>
      <c r="L1157" s="602"/>
      <c r="M1157" s="602"/>
      <c r="N1157" s="602"/>
      <c r="O1157" s="602"/>
      <c r="P1157" s="602"/>
      <c r="Q1157" s="602"/>
      <c r="R1157" s="602"/>
      <c r="S1157" s="602"/>
      <c r="T1157" s="602"/>
      <c r="U1157" s="602"/>
      <c r="V1157" s="602"/>
      <c r="W1157" s="602"/>
      <c r="X1157" s="602"/>
      <c r="Y1157" s="602"/>
      <c r="Z1157" s="602"/>
      <c r="AA1157" s="602"/>
      <c r="AB1157" s="602"/>
      <c r="AC1157" s="602"/>
      <c r="AD1157" s="603"/>
      <c r="AE1157" s="2"/>
      <c r="AF1157" s="169"/>
    </row>
    <row r="1158" spans="1:54" s="38" customFormat="1" ht="24" customHeight="1">
      <c r="A1158" s="18"/>
      <c r="B1158" s="39"/>
      <c r="C1158" s="505" t="s">
        <v>5486</v>
      </c>
      <c r="D1158" s="505"/>
      <c r="E1158" s="505"/>
      <c r="F1158" s="505"/>
      <c r="G1158" s="505"/>
      <c r="H1158" s="505"/>
      <c r="I1158" s="505"/>
      <c r="J1158" s="505"/>
      <c r="K1158" s="505"/>
      <c r="L1158" s="505"/>
      <c r="M1158" s="505"/>
      <c r="N1158" s="505"/>
      <c r="O1158" s="505"/>
      <c r="P1158" s="505"/>
      <c r="Q1158" s="505"/>
      <c r="R1158" s="505"/>
      <c r="S1158" s="505"/>
      <c r="T1158" s="505"/>
      <c r="U1158" s="505"/>
      <c r="V1158" s="505"/>
      <c r="W1158" s="505"/>
      <c r="X1158" s="505"/>
      <c r="Y1158" s="505"/>
      <c r="Z1158" s="505"/>
      <c r="AA1158" s="505"/>
      <c r="AB1158" s="505"/>
      <c r="AC1158" s="505"/>
      <c r="AD1158" s="643"/>
      <c r="AE1158" s="7"/>
      <c r="AF1158" s="169"/>
    </row>
    <row r="1159" spans="1:54" ht="15" customHeight="1">
      <c r="B1159" s="601" t="s">
        <v>5059</v>
      </c>
      <c r="C1159" s="602"/>
      <c r="D1159" s="602"/>
      <c r="E1159" s="602"/>
      <c r="F1159" s="602"/>
      <c r="G1159" s="602"/>
      <c r="H1159" s="602"/>
      <c r="I1159" s="602"/>
      <c r="J1159" s="602"/>
      <c r="K1159" s="602"/>
      <c r="L1159" s="602"/>
      <c r="M1159" s="602"/>
      <c r="N1159" s="602"/>
      <c r="O1159" s="602"/>
      <c r="P1159" s="602"/>
      <c r="Q1159" s="602"/>
      <c r="R1159" s="602"/>
      <c r="S1159" s="602"/>
      <c r="T1159" s="602"/>
      <c r="U1159" s="602"/>
      <c r="V1159" s="602"/>
      <c r="W1159" s="602"/>
      <c r="X1159" s="602"/>
      <c r="Y1159" s="602"/>
      <c r="Z1159" s="602"/>
      <c r="AA1159" s="602"/>
      <c r="AB1159" s="602"/>
      <c r="AC1159" s="602"/>
      <c r="AD1159" s="603"/>
    </row>
    <row r="1160" spans="1:54" ht="36" customHeight="1">
      <c r="B1160" s="33"/>
      <c r="C1160" s="492" t="s">
        <v>5487</v>
      </c>
      <c r="D1160" s="492"/>
      <c r="E1160" s="492"/>
      <c r="F1160" s="492"/>
      <c r="G1160" s="492"/>
      <c r="H1160" s="492"/>
      <c r="I1160" s="492"/>
      <c r="J1160" s="492"/>
      <c r="K1160" s="492"/>
      <c r="L1160" s="492"/>
      <c r="M1160" s="492"/>
      <c r="N1160" s="492"/>
      <c r="O1160" s="492"/>
      <c r="P1160" s="492"/>
      <c r="Q1160" s="492"/>
      <c r="R1160" s="492"/>
      <c r="S1160" s="492"/>
      <c r="T1160" s="492"/>
      <c r="U1160" s="492"/>
      <c r="V1160" s="492"/>
      <c r="W1160" s="492"/>
      <c r="X1160" s="492"/>
      <c r="Y1160" s="492"/>
      <c r="Z1160" s="492"/>
      <c r="AA1160" s="492"/>
      <c r="AB1160" s="492"/>
      <c r="AC1160" s="492"/>
      <c r="AD1160" s="493"/>
    </row>
    <row r="1161" spans="1:54" ht="36" customHeight="1">
      <c r="B1161" s="35"/>
      <c r="C1161" s="505" t="s">
        <v>5488</v>
      </c>
      <c r="D1161" s="505"/>
      <c r="E1161" s="505"/>
      <c r="F1161" s="505"/>
      <c r="G1161" s="505"/>
      <c r="H1161" s="505"/>
      <c r="I1161" s="505"/>
      <c r="J1161" s="505"/>
      <c r="K1161" s="505"/>
      <c r="L1161" s="505"/>
      <c r="M1161" s="505"/>
      <c r="N1161" s="505"/>
      <c r="O1161" s="505"/>
      <c r="P1161" s="505"/>
      <c r="Q1161" s="505"/>
      <c r="R1161" s="505"/>
      <c r="S1161" s="505"/>
      <c r="T1161" s="505"/>
      <c r="U1161" s="505"/>
      <c r="V1161" s="505"/>
      <c r="W1161" s="505"/>
      <c r="X1161" s="505"/>
      <c r="Y1161" s="505"/>
      <c r="Z1161" s="505"/>
      <c r="AA1161" s="505"/>
      <c r="AB1161" s="505"/>
      <c r="AC1161" s="505"/>
      <c r="AD1161" s="506"/>
    </row>
    <row r="1162" spans="1:54" ht="15">
      <c r="AH1162" s="522" t="s">
        <v>5066</v>
      </c>
      <c r="AI1162" s="522"/>
      <c r="AJ1162" s="522" t="s">
        <v>5067</v>
      </c>
      <c r="AK1162" s="522"/>
      <c r="AL1162" s="522" t="s">
        <v>5068</v>
      </c>
      <c r="AM1162" s="522"/>
    </row>
    <row r="1163" spans="1:54" ht="36" customHeight="1">
      <c r="A1163" s="222" t="s">
        <v>5489</v>
      </c>
      <c r="B1163" s="624" t="s">
        <v>5490</v>
      </c>
      <c r="C1163" s="624"/>
      <c r="D1163" s="624"/>
      <c r="E1163" s="624"/>
      <c r="F1163" s="624"/>
      <c r="G1163" s="624"/>
      <c r="H1163" s="624"/>
      <c r="I1163" s="624"/>
      <c r="J1163" s="624"/>
      <c r="K1163" s="624"/>
      <c r="L1163" s="624"/>
      <c r="M1163" s="624"/>
      <c r="N1163" s="624"/>
      <c r="O1163" s="624"/>
      <c r="P1163" s="624"/>
      <c r="Q1163" s="624"/>
      <c r="R1163" s="624"/>
      <c r="S1163" s="624"/>
      <c r="T1163" s="624"/>
      <c r="U1163" s="624"/>
      <c r="V1163" s="624"/>
      <c r="W1163" s="624"/>
      <c r="X1163" s="624"/>
      <c r="Y1163" s="624"/>
      <c r="Z1163" s="624"/>
      <c r="AA1163" s="624"/>
      <c r="AB1163" s="624"/>
      <c r="AC1163" s="624"/>
      <c r="AD1163" s="624"/>
      <c r="AH1163" s="529">
        <f>COUNTBLANK(C1167:AD1167)</f>
        <v>28</v>
      </c>
      <c r="AI1163" s="529"/>
      <c r="AJ1163" s="522">
        <v>28</v>
      </c>
      <c r="AK1163" s="522"/>
      <c r="AL1163" s="522">
        <v>18</v>
      </c>
      <c r="AM1163" s="522"/>
    </row>
    <row r="1164" spans="1:54" ht="15">
      <c r="A1164" s="215"/>
      <c r="B1164" s="297"/>
      <c r="C1164" s="297"/>
      <c r="D1164" s="297"/>
      <c r="E1164" s="297"/>
      <c r="F1164" s="297"/>
      <c r="G1164" s="297"/>
      <c r="H1164" s="297"/>
      <c r="I1164" s="297"/>
      <c r="J1164" s="297"/>
      <c r="K1164" s="297"/>
      <c r="L1164" s="297"/>
      <c r="M1164" s="297"/>
      <c r="N1164" s="297"/>
      <c r="O1164" s="297"/>
      <c r="P1164" s="297"/>
      <c r="Q1164" s="297"/>
      <c r="R1164" s="297"/>
      <c r="S1164" s="297"/>
      <c r="T1164" s="297"/>
      <c r="U1164" s="297"/>
      <c r="V1164" s="297"/>
      <c r="W1164" s="297"/>
      <c r="X1164" s="297"/>
      <c r="Y1164" s="297"/>
      <c r="Z1164" s="297"/>
      <c r="AA1164" s="297"/>
      <c r="AB1164" s="297"/>
      <c r="AC1164" s="297"/>
      <c r="AD1164" s="297"/>
    </row>
    <row r="1165" spans="1:54" ht="15" customHeight="1">
      <c r="A1165" s="302"/>
      <c r="B1165" s="3"/>
      <c r="C1165" s="638" t="s">
        <v>5491</v>
      </c>
      <c r="D1165" s="639"/>
      <c r="E1165" s="638" t="s">
        <v>5492</v>
      </c>
      <c r="F1165" s="639"/>
      <c r="G1165" s="638" t="s">
        <v>5493</v>
      </c>
      <c r="H1165" s="639"/>
      <c r="I1165" s="611" t="s">
        <v>5494</v>
      </c>
      <c r="J1165" s="611"/>
      <c r="K1165" s="611"/>
      <c r="L1165" s="611"/>
      <c r="M1165" s="611"/>
      <c r="N1165" s="611"/>
      <c r="O1165" s="611"/>
      <c r="P1165" s="611"/>
      <c r="Q1165" s="611"/>
      <c r="R1165" s="611" t="s">
        <v>5495</v>
      </c>
      <c r="S1165" s="611"/>
      <c r="T1165" s="611"/>
      <c r="U1165" s="611"/>
      <c r="V1165" s="611"/>
      <c r="W1165" s="611"/>
      <c r="X1165" s="611"/>
      <c r="Y1165" s="611"/>
      <c r="Z1165" s="611"/>
      <c r="AA1165" s="611" t="s">
        <v>5496</v>
      </c>
      <c r="AB1165" s="611"/>
      <c r="AC1165" s="611"/>
      <c r="AD1165" s="611"/>
      <c r="AH1165" s="522" t="s">
        <v>5497</v>
      </c>
      <c r="AI1165" s="522"/>
      <c r="AJ1165" s="522"/>
      <c r="AK1165" s="522"/>
      <c r="AL1165" s="522"/>
      <c r="AM1165" s="522"/>
      <c r="AN1165" s="522"/>
      <c r="AO1165" s="522"/>
      <c r="AP1165" s="711"/>
      <c r="AQ1165" s="522" t="s">
        <v>5498</v>
      </c>
      <c r="AR1165" s="522"/>
      <c r="AS1165" s="522"/>
      <c r="AT1165" s="522"/>
      <c r="AU1165" s="522"/>
      <c r="AV1165" s="522"/>
      <c r="AW1165" s="522"/>
      <c r="AX1165" s="522"/>
    </row>
    <row r="1166" spans="1:54" ht="60" customHeight="1">
      <c r="A1166" s="302"/>
      <c r="B1166" s="3"/>
      <c r="C1166" s="640"/>
      <c r="D1166" s="641"/>
      <c r="E1166" s="640"/>
      <c r="F1166" s="641"/>
      <c r="G1166" s="640"/>
      <c r="H1166" s="641"/>
      <c r="I1166" s="611" t="s">
        <v>5090</v>
      </c>
      <c r="J1166" s="611"/>
      <c r="K1166" s="611"/>
      <c r="L1166" s="642" t="s">
        <v>5499</v>
      </c>
      <c r="M1166" s="642"/>
      <c r="N1166" s="642"/>
      <c r="O1166" s="642" t="s">
        <v>5500</v>
      </c>
      <c r="P1166" s="642"/>
      <c r="Q1166" s="642"/>
      <c r="R1166" s="611" t="s">
        <v>5090</v>
      </c>
      <c r="S1166" s="611"/>
      <c r="T1166" s="611"/>
      <c r="U1166" s="642" t="s">
        <v>5501</v>
      </c>
      <c r="V1166" s="642"/>
      <c r="W1166" s="642"/>
      <c r="X1166" s="642" t="s">
        <v>5502</v>
      </c>
      <c r="Y1166" s="642"/>
      <c r="Z1166" s="642"/>
      <c r="AA1166" s="611"/>
      <c r="AB1166" s="611"/>
      <c r="AC1166" s="611"/>
      <c r="AD1166" s="611"/>
      <c r="AH1166" s="522" t="s">
        <v>5093</v>
      </c>
      <c r="AI1166" s="522"/>
      <c r="AJ1166" s="522" t="s">
        <v>5094</v>
      </c>
      <c r="AK1166" s="522"/>
      <c r="AL1166" s="522" t="s">
        <v>5095</v>
      </c>
      <c r="AM1166" s="522"/>
      <c r="AN1166" s="522" t="s">
        <v>5096</v>
      </c>
      <c r="AO1166" s="522"/>
      <c r="AP1166" s="711"/>
      <c r="AQ1166" s="522" t="s">
        <v>5093</v>
      </c>
      <c r="AR1166" s="522"/>
      <c r="AS1166" s="522" t="s">
        <v>5094</v>
      </c>
      <c r="AT1166" s="522"/>
      <c r="AU1166" s="522" t="s">
        <v>5095</v>
      </c>
      <c r="AV1166" s="522"/>
      <c r="AW1166" s="522" t="s">
        <v>5096</v>
      </c>
      <c r="AX1166" s="522"/>
      <c r="AZ1166" s="216"/>
      <c r="BA1166" s="216"/>
      <c r="BB1166" s="216"/>
    </row>
    <row r="1167" spans="1:54" ht="15">
      <c r="A1167" s="302"/>
      <c r="B1167" s="3"/>
      <c r="C1167" s="553"/>
      <c r="D1167" s="555"/>
      <c r="E1167" s="553"/>
      <c r="F1167" s="555"/>
      <c r="G1167" s="553"/>
      <c r="H1167" s="555"/>
      <c r="I1167" s="531"/>
      <c r="J1167" s="531"/>
      <c r="K1167" s="531"/>
      <c r="L1167" s="531"/>
      <c r="M1167" s="531"/>
      <c r="N1167" s="531"/>
      <c r="O1167" s="531"/>
      <c r="P1167" s="531"/>
      <c r="Q1167" s="531"/>
      <c r="R1167" s="531"/>
      <c r="S1167" s="531"/>
      <c r="T1167" s="531"/>
      <c r="U1167" s="531"/>
      <c r="V1167" s="531"/>
      <c r="W1167" s="531"/>
      <c r="X1167" s="531"/>
      <c r="Y1167" s="531"/>
      <c r="Z1167" s="531"/>
      <c r="AA1167" s="531"/>
      <c r="AB1167" s="531"/>
      <c r="AC1167" s="531"/>
      <c r="AD1167" s="531"/>
      <c r="AH1167" s="522">
        <f>I1167</f>
        <v>0</v>
      </c>
      <c r="AI1167" s="522"/>
      <c r="AJ1167" s="522">
        <f>COUNTIF(L1167:Q1167,"NS")</f>
        <v>0</v>
      </c>
      <c r="AK1167" s="522"/>
      <c r="AL1167" s="522">
        <f>IF(COUNTIF(L1167:Q1167,"NA")=COUNTA($L$1166:$Q$1166),"NA",SUM(L1167:Q1167))</f>
        <v>0</v>
      </c>
      <c r="AM1167" s="522"/>
      <c r="AN1167" s="535">
        <f>IF(COUNTBLANK($AH$1163)=$AJ$1163, 0, IF(OR(AND(AH1167=0, AJ1167&gt;0),AND(AH1167="NS", AL1167&gt;0), AND(AH1167="NS", AJ1167=0, AL1167=0),AND(AH1167="NA",AJ1167&gt;0,AL1167=0)), 1, IF(OR(AND(AH1167&gt;0, AJ1167=2), AND(AH1167="NS", AJ1167=2), AND(AH1167="NS", AL1167=0, AJ1167&gt;0), AH1167=AL1167), 0, 1)))</f>
        <v>0</v>
      </c>
      <c r="AO1167" s="535">
        <f>IF($AJ$34=$AH$34, 0,
IF(OR(AND(AL1167=0, AM1167&gt;0),AND(AL1167="NS", AN1167&gt;0), AND(AL1167="NS", AM1167=0, AN1167=0),AND(AL1167="NA",AM1167&gt;0,AN1167=0)), 1,
IF(OR(AND(AL1167&gt;0, AM1167=2), AND(AL1167="NS", AM1167=2), AND(AL1167="NS", AN1167=0, AM1167&gt;0), AL1167=AN1167), 0, 1)))</f>
        <v>0</v>
      </c>
      <c r="AP1167" s="711"/>
      <c r="AQ1167" s="522">
        <f>R1167</f>
        <v>0</v>
      </c>
      <c r="AR1167" s="522"/>
      <c r="AS1167" s="522">
        <f>COUNTIF(U1167:Z1167,"NS")</f>
        <v>0</v>
      </c>
      <c r="AT1167" s="522"/>
      <c r="AU1167" s="522">
        <f>IF(COUNTIF(U1167:Z1167,"NA")=COUNTA(U1166:Z1166),"NA",SUM(U1167:Z1167))</f>
        <v>0</v>
      </c>
      <c r="AV1167" s="522"/>
      <c r="AW1167" s="535">
        <f>IF(COUNTBLANK($AH$1163)=$AJ$1163, 0, IF(OR(AND(AQ1167=0, AS1167&gt;0),AND(AQ1167="NS", AU1167&gt;0), AND(AQ1167="NS", AS1167=0, AU1167=0),AND(AQ1167="NA",AS1167&gt;0,AU1167=0)), 1, IF(OR(AND(AQ1167&gt;0, AS1167=2), AND(AQ1167="NS", AS1167=2), AND(AQ1167="NS", AU1167=0, AS1167&gt;0), AQ1167=AU1167), 0, 1)))</f>
        <v>0</v>
      </c>
      <c r="AX1167" s="535">
        <f>IF($AJ$34=$AH$34, 0,
IF(OR(AND(AU1167=0, AV1167&gt;0),AND(AU1167="NS", AW1167&gt;0), AND(AU1167="NS", AV1167=0, AW1167=0),AND(AU1167="NA",AV1167&gt;0,AW1167=0)), 1,
IF(OR(AND(AU1167&gt;0, AV1167=2), AND(AU1167="NS", AV1167=2), AND(AU1167="NS", AW1167=0, AV1167&gt;0), AU1167=AW1167), 0, 1)))</f>
        <v>0</v>
      </c>
      <c r="AZ1167" s="130"/>
      <c r="BB1167" s="217"/>
    </row>
    <row r="1168" spans="1:54" ht="15">
      <c r="A1168" s="302"/>
      <c r="B1168" s="3"/>
      <c r="C1168" s="55"/>
      <c r="D1168" s="55"/>
      <c r="E1168" s="55"/>
      <c r="F1168" s="55"/>
      <c r="G1168" s="55"/>
      <c r="H1168" s="55"/>
      <c r="I1168" s="55"/>
      <c r="J1168" s="55"/>
      <c r="K1168" s="55"/>
      <c r="L1168" s="55"/>
      <c r="M1168" s="55"/>
      <c r="N1168" s="55"/>
      <c r="O1168" s="55"/>
      <c r="P1168" s="55"/>
      <c r="Q1168" s="55"/>
      <c r="R1168" s="55"/>
      <c r="S1168" s="55"/>
      <c r="T1168" s="55"/>
      <c r="U1168" s="55"/>
      <c r="V1168" s="55"/>
      <c r="W1168" s="55"/>
      <c r="X1168" s="55"/>
      <c r="Y1168" s="55"/>
      <c r="Z1168" s="55"/>
      <c r="AA1168" s="55"/>
      <c r="AB1168" s="55"/>
      <c r="AC1168" s="55"/>
      <c r="AD1168" s="55"/>
    </row>
    <row r="1169" spans="1:66" ht="24" customHeight="1">
      <c r="A1169" s="303"/>
      <c r="B1169" s="12"/>
      <c r="C1169" s="492" t="s">
        <v>5117</v>
      </c>
      <c r="D1169" s="492"/>
      <c r="E1169" s="492"/>
      <c r="F1169" s="492"/>
      <c r="G1169" s="492"/>
      <c r="H1169" s="492"/>
      <c r="I1169" s="492"/>
      <c r="J1169" s="492"/>
      <c r="K1169" s="492"/>
      <c r="L1169" s="492"/>
      <c r="M1169" s="492"/>
      <c r="N1169" s="492"/>
      <c r="O1169" s="492"/>
      <c r="P1169" s="492"/>
      <c r="Q1169" s="492"/>
      <c r="R1169" s="492"/>
      <c r="S1169" s="492"/>
      <c r="T1169" s="492"/>
      <c r="U1169" s="492"/>
      <c r="V1169" s="492"/>
      <c r="W1169" s="492"/>
      <c r="X1169" s="492"/>
      <c r="Y1169" s="492"/>
      <c r="Z1169" s="492"/>
      <c r="AA1169" s="492"/>
      <c r="AB1169" s="492"/>
      <c r="AC1169" s="492"/>
      <c r="AD1169" s="492"/>
    </row>
    <row r="1170" spans="1:66" ht="60" customHeight="1">
      <c r="A1170" s="303"/>
      <c r="B1170" s="12"/>
      <c r="C1170" s="537"/>
      <c r="D1170" s="537"/>
      <c r="E1170" s="537"/>
      <c r="F1170" s="537"/>
      <c r="G1170" s="537"/>
      <c r="H1170" s="537"/>
      <c r="I1170" s="537"/>
      <c r="J1170" s="537"/>
      <c r="K1170" s="537"/>
      <c r="L1170" s="537"/>
      <c r="M1170" s="537"/>
      <c r="N1170" s="537"/>
      <c r="O1170" s="537"/>
      <c r="P1170" s="537"/>
      <c r="Q1170" s="537"/>
      <c r="R1170" s="537"/>
      <c r="S1170" s="537"/>
      <c r="T1170" s="537"/>
      <c r="U1170" s="537"/>
      <c r="V1170" s="537"/>
      <c r="W1170" s="537"/>
      <c r="X1170" s="537"/>
      <c r="Y1170" s="537"/>
      <c r="Z1170" s="537"/>
      <c r="AA1170" s="537"/>
      <c r="AB1170" s="537"/>
      <c r="AC1170" s="537"/>
      <c r="AD1170" s="537"/>
    </row>
    <row r="1171" spans="1:66" s="38" customFormat="1" ht="14.25">
      <c r="A1171" s="18"/>
      <c r="B1171" s="470" t="str">
        <f>IF(SUM(AN1167,AW1167)=0,"", "Error: Verificar sumas.")</f>
        <v/>
      </c>
      <c r="C1171" s="470"/>
      <c r="D1171" s="470"/>
      <c r="E1171" s="470"/>
      <c r="F1171" s="470"/>
      <c r="G1171" s="470"/>
      <c r="H1171" s="470"/>
      <c r="I1171" s="470"/>
      <c r="J1171" s="470"/>
      <c r="K1171" s="470"/>
      <c r="L1171" s="470"/>
      <c r="M1171" s="470"/>
      <c r="N1171" s="470"/>
      <c r="O1171" s="470"/>
      <c r="P1171" s="470"/>
      <c r="Q1171" s="470"/>
      <c r="R1171" s="470"/>
      <c r="S1171" s="470"/>
      <c r="T1171" s="470"/>
      <c r="U1171" s="470"/>
      <c r="V1171" s="470"/>
      <c r="W1171" s="470"/>
      <c r="X1171" s="470"/>
      <c r="Y1171" s="470"/>
      <c r="Z1171" s="470"/>
      <c r="AA1171" s="470"/>
      <c r="AB1171" s="470"/>
      <c r="AC1171" s="470"/>
      <c r="AD1171" s="470"/>
      <c r="AE1171" s="2"/>
      <c r="AF1171" s="169"/>
    </row>
    <row r="1172" spans="1:66" ht="15">
      <c r="A1172" s="18"/>
      <c r="B1172" s="471" t="str">
        <f>IF(OR($AH$1163=$AJ$1163,$AH$1163=$AL$1163),"","Error: Debe completar toda la información requerida.")</f>
        <v/>
      </c>
      <c r="C1172" s="471"/>
      <c r="D1172" s="471"/>
      <c r="E1172" s="471"/>
      <c r="F1172" s="471"/>
      <c r="G1172" s="471"/>
      <c r="H1172" s="471"/>
      <c r="I1172" s="471"/>
      <c r="J1172" s="471"/>
      <c r="K1172" s="471"/>
      <c r="L1172" s="471"/>
      <c r="M1172" s="471"/>
      <c r="N1172" s="471"/>
      <c r="O1172" s="471"/>
      <c r="P1172" s="471"/>
      <c r="Q1172" s="471"/>
      <c r="R1172" s="471"/>
      <c r="S1172" s="471"/>
      <c r="T1172" s="471"/>
      <c r="U1172" s="471"/>
      <c r="V1172" s="471"/>
      <c r="W1172" s="471"/>
      <c r="X1172" s="471"/>
      <c r="Y1172" s="471"/>
      <c r="Z1172" s="471"/>
      <c r="AA1172" s="471"/>
      <c r="AB1172" s="471"/>
      <c r="AC1172" s="471"/>
      <c r="AD1172" s="471"/>
      <c r="AE1172" s="2"/>
    </row>
    <row r="1173" spans="1:66" ht="15">
      <c r="A1173" s="18"/>
      <c r="AE1173" s="2"/>
    </row>
    <row r="1174" spans="1:66" ht="15">
      <c r="A1174" s="18"/>
      <c r="AE1174" s="2"/>
    </row>
    <row r="1175" spans="1:66" ht="15">
      <c r="A1175" s="18"/>
      <c r="AE1175" s="2"/>
    </row>
    <row r="1176" spans="1:66" ht="15">
      <c r="A1176" s="18"/>
      <c r="AE1176" s="2"/>
    </row>
    <row r="1177" spans="1:66" ht="36" customHeight="1">
      <c r="A1177" s="18" t="s">
        <v>5503</v>
      </c>
      <c r="B1177" s="624" t="s">
        <v>5504</v>
      </c>
      <c r="C1177" s="624"/>
      <c r="D1177" s="624"/>
      <c r="E1177" s="624"/>
      <c r="F1177" s="624"/>
      <c r="G1177" s="624"/>
      <c r="H1177" s="624"/>
      <c r="I1177" s="624"/>
      <c r="J1177" s="624"/>
      <c r="K1177" s="624"/>
      <c r="L1177" s="624"/>
      <c r="M1177" s="624"/>
      <c r="N1177" s="624"/>
      <c r="O1177" s="624"/>
      <c r="P1177" s="624"/>
      <c r="Q1177" s="624"/>
      <c r="R1177" s="624"/>
      <c r="S1177" s="624"/>
      <c r="T1177" s="624"/>
      <c r="U1177" s="624"/>
      <c r="V1177" s="624"/>
      <c r="W1177" s="624"/>
      <c r="X1177" s="624"/>
      <c r="Y1177" s="624"/>
      <c r="Z1177" s="624"/>
      <c r="AA1177" s="624"/>
      <c r="AB1177" s="624"/>
      <c r="AC1177" s="624"/>
      <c r="AD1177" s="624"/>
      <c r="AE1177" s="2"/>
      <c r="AH1177" s="522" t="s">
        <v>5066</v>
      </c>
      <c r="AI1177" s="522"/>
      <c r="AJ1177" s="522" t="s">
        <v>5067</v>
      </c>
      <c r="AK1177" s="522"/>
      <c r="AL1177" s="522" t="s">
        <v>5068</v>
      </c>
      <c r="AM1177" s="522"/>
    </row>
    <row r="1178" spans="1:66" s="28" customFormat="1" ht="24" customHeight="1">
      <c r="A1178" s="60"/>
      <c r="B1178" s="286"/>
      <c r="C1178" s="492" t="s">
        <v>5505</v>
      </c>
      <c r="D1178" s="492"/>
      <c r="E1178" s="492"/>
      <c r="F1178" s="492"/>
      <c r="G1178" s="492"/>
      <c r="H1178" s="492"/>
      <c r="I1178" s="492"/>
      <c r="J1178" s="492"/>
      <c r="K1178" s="492"/>
      <c r="L1178" s="492"/>
      <c r="M1178" s="492"/>
      <c r="N1178" s="492"/>
      <c r="O1178" s="492"/>
      <c r="P1178" s="492"/>
      <c r="Q1178" s="492"/>
      <c r="R1178" s="492"/>
      <c r="S1178" s="492"/>
      <c r="T1178" s="492"/>
      <c r="U1178" s="492"/>
      <c r="V1178" s="492"/>
      <c r="W1178" s="492"/>
      <c r="X1178" s="492"/>
      <c r="Y1178" s="492"/>
      <c r="Z1178" s="492"/>
      <c r="AA1178" s="492"/>
      <c r="AB1178" s="492"/>
      <c r="AC1178" s="492"/>
      <c r="AD1178" s="492"/>
      <c r="AF1178" s="111"/>
      <c r="AH1178" s="522">
        <f>COUNTBLANK(D1184:$AD$1184)</f>
        <v>27</v>
      </c>
      <c r="AI1178" s="522"/>
      <c r="AJ1178" s="522">
        <v>27</v>
      </c>
      <c r="AK1178" s="522"/>
      <c r="AL1178" s="522">
        <v>23</v>
      </c>
      <c r="AM1178" s="522"/>
    </row>
    <row r="1179" spans="1:66" ht="24" customHeight="1">
      <c r="A1179" s="304"/>
      <c r="C1179" s="492" t="s">
        <v>5506</v>
      </c>
      <c r="D1179" s="492"/>
      <c r="E1179" s="492"/>
      <c r="F1179" s="492"/>
      <c r="G1179" s="492"/>
      <c r="H1179" s="492"/>
      <c r="I1179" s="492"/>
      <c r="J1179" s="492"/>
      <c r="K1179" s="492"/>
      <c r="L1179" s="492"/>
      <c r="M1179" s="492"/>
      <c r="N1179" s="492"/>
      <c r="O1179" s="492"/>
      <c r="P1179" s="492"/>
      <c r="Q1179" s="492"/>
      <c r="R1179" s="492"/>
      <c r="S1179" s="492"/>
      <c r="T1179" s="492"/>
      <c r="U1179" s="492"/>
      <c r="V1179" s="492"/>
      <c r="W1179" s="492"/>
      <c r="X1179" s="492"/>
      <c r="Y1179" s="492"/>
      <c r="Z1179" s="492"/>
      <c r="AA1179" s="492"/>
      <c r="AB1179" s="492"/>
      <c r="AC1179" s="492"/>
      <c r="AD1179" s="492"/>
    </row>
    <row r="1180" spans="1:66" ht="24" customHeight="1">
      <c r="A1180" s="304"/>
      <c r="C1180" s="492" t="s">
        <v>5507</v>
      </c>
      <c r="D1180" s="492"/>
      <c r="E1180" s="492"/>
      <c r="F1180" s="492"/>
      <c r="G1180" s="492"/>
      <c r="H1180" s="492"/>
      <c r="I1180" s="492"/>
      <c r="J1180" s="492"/>
      <c r="K1180" s="492"/>
      <c r="L1180" s="492"/>
      <c r="M1180" s="492"/>
      <c r="N1180" s="492"/>
      <c r="O1180" s="492"/>
      <c r="P1180" s="492"/>
      <c r="Q1180" s="492"/>
      <c r="R1180" s="492"/>
      <c r="S1180" s="492"/>
      <c r="T1180" s="492"/>
      <c r="U1180" s="492"/>
      <c r="V1180" s="492"/>
      <c r="W1180" s="492"/>
      <c r="X1180" s="492"/>
      <c r="Y1180" s="492"/>
      <c r="Z1180" s="492"/>
      <c r="AA1180" s="492"/>
      <c r="AB1180" s="492"/>
      <c r="AC1180" s="492"/>
      <c r="AD1180" s="492"/>
    </row>
    <row r="1181" spans="1:66" s="18" customFormat="1" ht="24" customHeight="1">
      <c r="A1181" s="60"/>
      <c r="B1181" s="2"/>
      <c r="C1181" s="492" t="s">
        <v>5508</v>
      </c>
      <c r="D1181" s="492"/>
      <c r="E1181" s="492"/>
      <c r="F1181" s="492"/>
      <c r="G1181" s="492"/>
      <c r="H1181" s="492"/>
      <c r="I1181" s="492"/>
      <c r="J1181" s="492"/>
      <c r="K1181" s="492"/>
      <c r="L1181" s="492"/>
      <c r="M1181" s="492"/>
      <c r="N1181" s="492"/>
      <c r="O1181" s="492"/>
      <c r="P1181" s="492"/>
      <c r="Q1181" s="492"/>
      <c r="R1181" s="492"/>
      <c r="S1181" s="492"/>
      <c r="T1181" s="492"/>
      <c r="U1181" s="492"/>
      <c r="V1181" s="492"/>
      <c r="W1181" s="492"/>
      <c r="X1181" s="492"/>
      <c r="Y1181" s="492"/>
      <c r="Z1181" s="492"/>
      <c r="AA1181" s="492"/>
      <c r="AB1181" s="492"/>
      <c r="AC1181" s="492"/>
      <c r="AD1181" s="492"/>
      <c r="AF1181" s="219"/>
    </row>
    <row r="1182" spans="1:66" ht="15">
      <c r="A1182" s="18"/>
      <c r="AE1182" s="2"/>
      <c r="BI1182" s="524" t="s">
        <v>5363</v>
      </c>
      <c r="BJ1182" s="525"/>
      <c r="BK1182" s="525"/>
      <c r="BL1182" s="525"/>
      <c r="BM1182" s="525"/>
      <c r="BN1182" s="526"/>
    </row>
    <row r="1183" spans="1:66" ht="48" customHeight="1">
      <c r="A1183" s="18"/>
      <c r="C1183" s="541" t="s">
        <v>5080</v>
      </c>
      <c r="D1183" s="542"/>
      <c r="E1183" s="542"/>
      <c r="F1183" s="542"/>
      <c r="G1183" s="542"/>
      <c r="H1183" s="542"/>
      <c r="I1183" s="542"/>
      <c r="J1183" s="542"/>
      <c r="K1183" s="542"/>
      <c r="L1183" s="543"/>
      <c r="M1183" s="445" t="s">
        <v>5509</v>
      </c>
      <c r="N1183" s="445"/>
      <c r="O1183" s="445"/>
      <c r="P1183" s="445"/>
      <c r="Q1183" s="445"/>
      <c r="R1183" s="445"/>
      <c r="S1183" s="442" t="s">
        <v>5510</v>
      </c>
      <c r="T1183" s="443"/>
      <c r="U1183" s="443"/>
      <c r="V1183" s="443"/>
      <c r="W1183" s="443"/>
      <c r="X1183" s="444"/>
      <c r="Y1183" s="442" t="s">
        <v>5511</v>
      </c>
      <c r="Z1183" s="443"/>
      <c r="AA1183" s="443"/>
      <c r="AB1183" s="443"/>
      <c r="AC1183" s="443"/>
      <c r="AD1183" s="444"/>
      <c r="AE1183" s="2"/>
      <c r="AH1183" s="518" t="s">
        <v>5336</v>
      </c>
      <c r="AI1183" s="518"/>
      <c r="AK1183" s="575" t="s">
        <v>5104</v>
      </c>
      <c r="AL1183" s="576"/>
      <c r="AN1183" s="712" t="s">
        <v>5102</v>
      </c>
      <c r="AO1183" s="713"/>
      <c r="BF1183" s="575" t="s">
        <v>5512</v>
      </c>
      <c r="BG1183" s="576"/>
      <c r="BI1183" s="709" t="s">
        <v>5513</v>
      </c>
      <c r="BJ1183" s="710"/>
      <c r="BK1183" s="709" t="s">
        <v>5514</v>
      </c>
      <c r="BL1183" s="710"/>
      <c r="BM1183" s="709" t="s">
        <v>5096</v>
      </c>
      <c r="BN1183" s="710"/>
    </row>
    <row r="1184" spans="1:66" ht="15">
      <c r="A1184" s="18"/>
      <c r="C1184" s="47" t="s">
        <v>4992</v>
      </c>
      <c r="D1184" s="590" t="str">
        <f>IF($AH$1184=1,"",IF(D53="","",D53))</f>
        <v/>
      </c>
      <c r="E1184" s="590"/>
      <c r="F1184" s="590"/>
      <c r="G1184" s="590"/>
      <c r="H1184" s="590"/>
      <c r="I1184" s="590"/>
      <c r="J1184" s="590"/>
      <c r="K1184" s="590"/>
      <c r="L1184" s="590"/>
      <c r="M1184" s="452"/>
      <c r="N1184" s="452"/>
      <c r="O1184" s="452"/>
      <c r="P1184" s="452"/>
      <c r="Q1184" s="452"/>
      <c r="R1184" s="452"/>
      <c r="S1184" s="452"/>
      <c r="T1184" s="452"/>
      <c r="U1184" s="452"/>
      <c r="V1184" s="452"/>
      <c r="W1184" s="452"/>
      <c r="X1184" s="452"/>
      <c r="Y1184" s="452"/>
      <c r="Z1184" s="452"/>
      <c r="AA1184" s="452"/>
      <c r="AB1184" s="452"/>
      <c r="AC1184" s="452"/>
      <c r="AD1184" s="452"/>
      <c r="AE1184" s="2"/>
      <c r="AH1184" s="705">
        <f>IF(OR(I1167="",I1167&gt;0),0,1)</f>
        <v>0</v>
      </c>
      <c r="AI1184" s="705"/>
      <c r="AK1184" s="572">
        <f>IF(OR(AND(D1184="",COUNTBLANK(M1184:AD1184)=18),AND(D1184&lt;&gt;"",M1184=1,COUNTBLANK(S1184:AD1184)=10),AND(M1184&gt;1,COUNTBLANK(S1184:AD1184)=12)),0,1)</f>
        <v>0</v>
      </c>
      <c r="AL1184" s="572"/>
      <c r="AN1184" s="524">
        <f>IF(OR(M1184="",M1184=1),0,1)</f>
        <v>0</v>
      </c>
      <c r="AO1184" s="526"/>
      <c r="BF1184" s="524">
        <f t="shared" ref="BF1184:BF1228" si="116">IF(OR(AND(S1184="",Y1184=""),S1184&gt;=Y1184),0,1)</f>
        <v>0</v>
      </c>
      <c r="BG1184" s="526"/>
      <c r="BI1184" s="524">
        <f>AH1167</f>
        <v>0</v>
      </c>
      <c r="BJ1184" s="526"/>
      <c r="BK1184" s="524">
        <f>S1229</f>
        <v>0</v>
      </c>
      <c r="BL1184" s="526"/>
      <c r="BM1184" s="707">
        <f>IF(OR($AH$1178=$AJ$1178,BI1184=BK1184, AND(BI1184&gt;=0,BK1184="NS")),0,1)</f>
        <v>0</v>
      </c>
      <c r="BN1184" s="708"/>
    </row>
    <row r="1185" spans="1:59" ht="15">
      <c r="A1185" s="18"/>
      <c r="C1185" s="48" t="s">
        <v>4994</v>
      </c>
      <c r="D1185" s="590" t="str">
        <f t="shared" ref="D1185:D1228" si="117">IF($AH$1184=1,"",IF(D54="","",D54))</f>
        <v/>
      </c>
      <c r="E1185" s="590"/>
      <c r="F1185" s="590"/>
      <c r="G1185" s="590"/>
      <c r="H1185" s="590"/>
      <c r="I1185" s="590"/>
      <c r="J1185" s="590"/>
      <c r="K1185" s="590"/>
      <c r="L1185" s="590"/>
      <c r="M1185" s="452"/>
      <c r="N1185" s="452"/>
      <c r="O1185" s="452"/>
      <c r="P1185" s="452"/>
      <c r="Q1185" s="452"/>
      <c r="R1185" s="452"/>
      <c r="S1185" s="452"/>
      <c r="T1185" s="452"/>
      <c r="U1185" s="452"/>
      <c r="V1185" s="452"/>
      <c r="W1185" s="452"/>
      <c r="X1185" s="452"/>
      <c r="Y1185" s="452"/>
      <c r="Z1185" s="452"/>
      <c r="AA1185" s="452"/>
      <c r="AB1185" s="452"/>
      <c r="AC1185" s="452"/>
      <c r="AD1185" s="452"/>
      <c r="AE1185" s="2"/>
      <c r="AK1185" s="572">
        <f t="shared" ref="AK1185:AK1228" si="118">IF(OR(AND(D1185="",COUNTBLANK(M1185:AD1185)=18),AND(D1185&lt;&gt;"",M1185=1,COUNTBLANK(S1185:AD1185)=10),AND(M1185&gt;1,COUNTBLANK(S1185:AD1185)=12)),0,1)</f>
        <v>0</v>
      </c>
      <c r="AL1185" s="572"/>
      <c r="AN1185" s="524">
        <f t="shared" ref="AN1185:AN1228" si="119">IF(OR(M1185="",M1185=1),0,1)</f>
        <v>0</v>
      </c>
      <c r="AO1185" s="526"/>
      <c r="BF1185" s="524">
        <f t="shared" si="116"/>
        <v>0</v>
      </c>
      <c r="BG1185" s="526"/>
    </row>
    <row r="1186" spans="1:59" ht="15">
      <c r="A1186" s="18"/>
      <c r="C1186" s="48" t="s">
        <v>4996</v>
      </c>
      <c r="D1186" s="590" t="str">
        <f t="shared" si="117"/>
        <v/>
      </c>
      <c r="E1186" s="590"/>
      <c r="F1186" s="590"/>
      <c r="G1186" s="590"/>
      <c r="H1186" s="590"/>
      <c r="I1186" s="590"/>
      <c r="J1186" s="590"/>
      <c r="K1186" s="590"/>
      <c r="L1186" s="590"/>
      <c r="M1186" s="452"/>
      <c r="N1186" s="452"/>
      <c r="O1186" s="452"/>
      <c r="P1186" s="452"/>
      <c r="Q1186" s="452"/>
      <c r="R1186" s="452"/>
      <c r="S1186" s="452"/>
      <c r="T1186" s="452"/>
      <c r="U1186" s="452"/>
      <c r="V1186" s="452"/>
      <c r="W1186" s="452"/>
      <c r="X1186" s="452"/>
      <c r="Y1186" s="452"/>
      <c r="Z1186" s="452"/>
      <c r="AA1186" s="452"/>
      <c r="AB1186" s="452"/>
      <c r="AC1186" s="452"/>
      <c r="AD1186" s="452"/>
      <c r="AE1186" s="2"/>
      <c r="AK1186" s="572">
        <f t="shared" si="118"/>
        <v>0</v>
      </c>
      <c r="AL1186" s="572"/>
      <c r="AN1186" s="524">
        <f t="shared" si="119"/>
        <v>0</v>
      </c>
      <c r="AO1186" s="526"/>
      <c r="BF1186" s="524">
        <f t="shared" si="116"/>
        <v>0</v>
      </c>
      <c r="BG1186" s="526"/>
    </row>
    <row r="1187" spans="1:59" ht="15">
      <c r="A1187" s="18"/>
      <c r="C1187" s="48" t="s">
        <v>4998</v>
      </c>
      <c r="D1187" s="590" t="str">
        <f t="shared" si="117"/>
        <v/>
      </c>
      <c r="E1187" s="590"/>
      <c r="F1187" s="590"/>
      <c r="G1187" s="590"/>
      <c r="H1187" s="590"/>
      <c r="I1187" s="590"/>
      <c r="J1187" s="590"/>
      <c r="K1187" s="590"/>
      <c r="L1187" s="590"/>
      <c r="M1187" s="452"/>
      <c r="N1187" s="452"/>
      <c r="O1187" s="452"/>
      <c r="P1187" s="452"/>
      <c r="Q1187" s="452"/>
      <c r="R1187" s="452"/>
      <c r="S1187" s="452"/>
      <c r="T1187" s="452"/>
      <c r="U1187" s="452"/>
      <c r="V1187" s="452"/>
      <c r="W1187" s="452"/>
      <c r="X1187" s="452"/>
      <c r="Y1187" s="452"/>
      <c r="Z1187" s="452"/>
      <c r="AA1187" s="452"/>
      <c r="AB1187" s="452"/>
      <c r="AC1187" s="452"/>
      <c r="AD1187" s="452"/>
      <c r="AE1187" s="2"/>
      <c r="AK1187" s="572">
        <f t="shared" si="118"/>
        <v>0</v>
      </c>
      <c r="AL1187" s="572"/>
      <c r="AN1187" s="524">
        <f t="shared" si="119"/>
        <v>0</v>
      </c>
      <c r="AO1187" s="526"/>
      <c r="BF1187" s="524">
        <f t="shared" si="116"/>
        <v>0</v>
      </c>
      <c r="BG1187" s="526"/>
    </row>
    <row r="1188" spans="1:59" ht="15">
      <c r="A1188" s="18"/>
      <c r="C1188" s="48" t="s">
        <v>5000</v>
      </c>
      <c r="D1188" s="590" t="str">
        <f t="shared" si="117"/>
        <v/>
      </c>
      <c r="E1188" s="590"/>
      <c r="F1188" s="590"/>
      <c r="G1188" s="590"/>
      <c r="H1188" s="590"/>
      <c r="I1188" s="590"/>
      <c r="J1188" s="590"/>
      <c r="K1188" s="590"/>
      <c r="L1188" s="590"/>
      <c r="M1188" s="452"/>
      <c r="N1188" s="452"/>
      <c r="O1188" s="452"/>
      <c r="P1188" s="452"/>
      <c r="Q1188" s="452"/>
      <c r="R1188" s="452"/>
      <c r="S1188" s="452"/>
      <c r="T1188" s="452"/>
      <c r="U1188" s="452"/>
      <c r="V1188" s="452"/>
      <c r="W1188" s="452"/>
      <c r="X1188" s="452"/>
      <c r="Y1188" s="452"/>
      <c r="Z1188" s="452"/>
      <c r="AA1188" s="452"/>
      <c r="AB1188" s="452"/>
      <c r="AC1188" s="452"/>
      <c r="AD1188" s="452"/>
      <c r="AE1188" s="2"/>
      <c r="AK1188" s="572">
        <f t="shared" si="118"/>
        <v>0</v>
      </c>
      <c r="AL1188" s="572"/>
      <c r="AN1188" s="524">
        <f t="shared" si="119"/>
        <v>0</v>
      </c>
      <c r="AO1188" s="526"/>
      <c r="BF1188" s="524">
        <f t="shared" si="116"/>
        <v>0</v>
      </c>
      <c r="BG1188" s="526"/>
    </row>
    <row r="1189" spans="1:59" ht="15">
      <c r="A1189" s="18"/>
      <c r="C1189" s="48" t="s">
        <v>5002</v>
      </c>
      <c r="D1189" s="590" t="str">
        <f t="shared" si="117"/>
        <v/>
      </c>
      <c r="E1189" s="590"/>
      <c r="F1189" s="590"/>
      <c r="G1189" s="590"/>
      <c r="H1189" s="590"/>
      <c r="I1189" s="590"/>
      <c r="J1189" s="590"/>
      <c r="K1189" s="590"/>
      <c r="L1189" s="590"/>
      <c r="M1189" s="452"/>
      <c r="N1189" s="452"/>
      <c r="O1189" s="452"/>
      <c r="P1189" s="452"/>
      <c r="Q1189" s="452"/>
      <c r="R1189" s="452"/>
      <c r="S1189" s="452"/>
      <c r="T1189" s="452"/>
      <c r="U1189" s="452"/>
      <c r="V1189" s="452"/>
      <c r="W1189" s="452"/>
      <c r="X1189" s="452"/>
      <c r="Y1189" s="452"/>
      <c r="Z1189" s="452"/>
      <c r="AA1189" s="452"/>
      <c r="AB1189" s="452"/>
      <c r="AC1189" s="452"/>
      <c r="AD1189" s="452"/>
      <c r="AE1189" s="2"/>
      <c r="AK1189" s="572">
        <f t="shared" si="118"/>
        <v>0</v>
      </c>
      <c r="AL1189" s="572"/>
      <c r="AN1189" s="524">
        <f t="shared" si="119"/>
        <v>0</v>
      </c>
      <c r="AO1189" s="526"/>
      <c r="BF1189" s="524">
        <f t="shared" si="116"/>
        <v>0</v>
      </c>
      <c r="BG1189" s="526"/>
    </row>
    <row r="1190" spans="1:59" ht="15">
      <c r="A1190" s="18"/>
      <c r="C1190" s="48" t="s">
        <v>5004</v>
      </c>
      <c r="D1190" s="590" t="str">
        <f t="shared" si="117"/>
        <v/>
      </c>
      <c r="E1190" s="590"/>
      <c r="F1190" s="590"/>
      <c r="G1190" s="590"/>
      <c r="H1190" s="590"/>
      <c r="I1190" s="590"/>
      <c r="J1190" s="590"/>
      <c r="K1190" s="590"/>
      <c r="L1190" s="590"/>
      <c r="M1190" s="452"/>
      <c r="N1190" s="452"/>
      <c r="O1190" s="452"/>
      <c r="P1190" s="452"/>
      <c r="Q1190" s="452"/>
      <c r="R1190" s="452"/>
      <c r="S1190" s="452"/>
      <c r="T1190" s="452"/>
      <c r="U1190" s="452"/>
      <c r="V1190" s="452"/>
      <c r="W1190" s="452"/>
      <c r="X1190" s="452"/>
      <c r="Y1190" s="452"/>
      <c r="Z1190" s="452"/>
      <c r="AA1190" s="452"/>
      <c r="AB1190" s="452"/>
      <c r="AC1190" s="452"/>
      <c r="AD1190" s="452"/>
      <c r="AE1190" s="2"/>
      <c r="AK1190" s="572">
        <f t="shared" si="118"/>
        <v>0</v>
      </c>
      <c r="AL1190" s="572"/>
      <c r="AN1190" s="524">
        <f t="shared" si="119"/>
        <v>0</v>
      </c>
      <c r="AO1190" s="526"/>
      <c r="BF1190" s="524">
        <f t="shared" si="116"/>
        <v>0</v>
      </c>
      <c r="BG1190" s="526"/>
    </row>
    <row r="1191" spans="1:59" ht="15">
      <c r="A1191" s="18"/>
      <c r="C1191" s="48" t="s">
        <v>5006</v>
      </c>
      <c r="D1191" s="590" t="str">
        <f t="shared" si="117"/>
        <v/>
      </c>
      <c r="E1191" s="590"/>
      <c r="F1191" s="590"/>
      <c r="G1191" s="590"/>
      <c r="H1191" s="590"/>
      <c r="I1191" s="590"/>
      <c r="J1191" s="590"/>
      <c r="K1191" s="590"/>
      <c r="L1191" s="590"/>
      <c r="M1191" s="452"/>
      <c r="N1191" s="452"/>
      <c r="O1191" s="452"/>
      <c r="P1191" s="452"/>
      <c r="Q1191" s="452"/>
      <c r="R1191" s="452"/>
      <c r="S1191" s="452"/>
      <c r="T1191" s="452"/>
      <c r="U1191" s="452"/>
      <c r="V1191" s="452"/>
      <c r="W1191" s="452"/>
      <c r="X1191" s="452"/>
      <c r="Y1191" s="452"/>
      <c r="Z1191" s="452"/>
      <c r="AA1191" s="452"/>
      <c r="AB1191" s="452"/>
      <c r="AC1191" s="452"/>
      <c r="AD1191" s="452"/>
      <c r="AE1191" s="2"/>
      <c r="AK1191" s="572">
        <f t="shared" si="118"/>
        <v>0</v>
      </c>
      <c r="AL1191" s="572"/>
      <c r="AN1191" s="524">
        <f t="shared" si="119"/>
        <v>0</v>
      </c>
      <c r="AO1191" s="526"/>
      <c r="BF1191" s="524">
        <f t="shared" si="116"/>
        <v>0</v>
      </c>
      <c r="BG1191" s="526"/>
    </row>
    <row r="1192" spans="1:59" ht="15">
      <c r="A1192" s="18"/>
      <c r="C1192" s="48" t="s">
        <v>5008</v>
      </c>
      <c r="D1192" s="590" t="str">
        <f t="shared" si="117"/>
        <v/>
      </c>
      <c r="E1192" s="590"/>
      <c r="F1192" s="590"/>
      <c r="G1192" s="590"/>
      <c r="H1192" s="590"/>
      <c r="I1192" s="590"/>
      <c r="J1192" s="590"/>
      <c r="K1192" s="590"/>
      <c r="L1192" s="590"/>
      <c r="M1192" s="452"/>
      <c r="N1192" s="452"/>
      <c r="O1192" s="452"/>
      <c r="P1192" s="452"/>
      <c r="Q1192" s="452"/>
      <c r="R1192" s="452"/>
      <c r="S1192" s="452"/>
      <c r="T1192" s="452"/>
      <c r="U1192" s="452"/>
      <c r="V1192" s="452"/>
      <c r="W1192" s="452"/>
      <c r="X1192" s="452"/>
      <c r="Y1192" s="452"/>
      <c r="Z1192" s="452"/>
      <c r="AA1192" s="452"/>
      <c r="AB1192" s="452"/>
      <c r="AC1192" s="452"/>
      <c r="AD1192" s="452"/>
      <c r="AE1192" s="2"/>
      <c r="AK1192" s="572">
        <f t="shared" si="118"/>
        <v>0</v>
      </c>
      <c r="AL1192" s="572"/>
      <c r="AN1192" s="524">
        <f t="shared" si="119"/>
        <v>0</v>
      </c>
      <c r="AO1192" s="526"/>
      <c r="BF1192" s="524">
        <f t="shared" si="116"/>
        <v>0</v>
      </c>
      <c r="BG1192" s="526"/>
    </row>
    <row r="1193" spans="1:59" ht="15">
      <c r="A1193" s="18"/>
      <c r="C1193" s="48" t="s">
        <v>5009</v>
      </c>
      <c r="D1193" s="590" t="str">
        <f t="shared" si="117"/>
        <v/>
      </c>
      <c r="E1193" s="590"/>
      <c r="F1193" s="590"/>
      <c r="G1193" s="590"/>
      <c r="H1193" s="590"/>
      <c r="I1193" s="590"/>
      <c r="J1193" s="590"/>
      <c r="K1193" s="590"/>
      <c r="L1193" s="590"/>
      <c r="M1193" s="452"/>
      <c r="N1193" s="452"/>
      <c r="O1193" s="452"/>
      <c r="P1193" s="452"/>
      <c r="Q1193" s="452"/>
      <c r="R1193" s="452"/>
      <c r="S1193" s="452"/>
      <c r="T1193" s="452"/>
      <c r="U1193" s="452"/>
      <c r="V1193" s="452"/>
      <c r="W1193" s="452"/>
      <c r="X1193" s="452"/>
      <c r="Y1193" s="452"/>
      <c r="Z1193" s="452"/>
      <c r="AA1193" s="452"/>
      <c r="AB1193" s="452"/>
      <c r="AC1193" s="452"/>
      <c r="AD1193" s="452"/>
      <c r="AE1193" s="2"/>
      <c r="AK1193" s="572">
        <f t="shared" si="118"/>
        <v>0</v>
      </c>
      <c r="AL1193" s="572"/>
      <c r="AN1193" s="524">
        <f t="shared" si="119"/>
        <v>0</v>
      </c>
      <c r="AO1193" s="526"/>
      <c r="BF1193" s="524">
        <f t="shared" si="116"/>
        <v>0</v>
      </c>
      <c r="BG1193" s="526"/>
    </row>
    <row r="1194" spans="1:59" ht="15">
      <c r="A1194" s="18"/>
      <c r="C1194" s="48" t="s">
        <v>5011</v>
      </c>
      <c r="D1194" s="590" t="str">
        <f t="shared" si="117"/>
        <v/>
      </c>
      <c r="E1194" s="590"/>
      <c r="F1194" s="590"/>
      <c r="G1194" s="590"/>
      <c r="H1194" s="590"/>
      <c r="I1194" s="590"/>
      <c r="J1194" s="590"/>
      <c r="K1194" s="590"/>
      <c r="L1194" s="590"/>
      <c r="M1194" s="452"/>
      <c r="N1194" s="452"/>
      <c r="O1194" s="452"/>
      <c r="P1194" s="452"/>
      <c r="Q1194" s="452"/>
      <c r="R1194" s="452"/>
      <c r="S1194" s="452"/>
      <c r="T1194" s="452"/>
      <c r="U1194" s="452"/>
      <c r="V1194" s="452"/>
      <c r="W1194" s="452"/>
      <c r="X1194" s="452"/>
      <c r="Y1194" s="452"/>
      <c r="Z1194" s="452"/>
      <c r="AA1194" s="452"/>
      <c r="AB1194" s="452"/>
      <c r="AC1194" s="452"/>
      <c r="AD1194" s="452"/>
      <c r="AE1194" s="2"/>
      <c r="AK1194" s="572">
        <f t="shared" si="118"/>
        <v>0</v>
      </c>
      <c r="AL1194" s="572"/>
      <c r="AN1194" s="524">
        <f t="shared" si="119"/>
        <v>0</v>
      </c>
      <c r="AO1194" s="526"/>
      <c r="BF1194" s="524">
        <f t="shared" si="116"/>
        <v>0</v>
      </c>
      <c r="BG1194" s="526"/>
    </row>
    <row r="1195" spans="1:59" ht="15">
      <c r="A1195" s="18"/>
      <c r="C1195" s="48" t="s">
        <v>5012</v>
      </c>
      <c r="D1195" s="590" t="str">
        <f t="shared" si="117"/>
        <v/>
      </c>
      <c r="E1195" s="590"/>
      <c r="F1195" s="590"/>
      <c r="G1195" s="590"/>
      <c r="H1195" s="590"/>
      <c r="I1195" s="590"/>
      <c r="J1195" s="590"/>
      <c r="K1195" s="590"/>
      <c r="L1195" s="590"/>
      <c r="M1195" s="452"/>
      <c r="N1195" s="452"/>
      <c r="O1195" s="452"/>
      <c r="P1195" s="452"/>
      <c r="Q1195" s="452"/>
      <c r="R1195" s="452"/>
      <c r="S1195" s="452"/>
      <c r="T1195" s="452"/>
      <c r="U1195" s="452"/>
      <c r="V1195" s="452"/>
      <c r="W1195" s="452"/>
      <c r="X1195" s="452"/>
      <c r="Y1195" s="452"/>
      <c r="Z1195" s="452"/>
      <c r="AA1195" s="452"/>
      <c r="AB1195" s="452"/>
      <c r="AC1195" s="452"/>
      <c r="AD1195" s="452"/>
      <c r="AE1195" s="2"/>
      <c r="AK1195" s="572">
        <f t="shared" si="118"/>
        <v>0</v>
      </c>
      <c r="AL1195" s="572"/>
      <c r="AN1195" s="524">
        <f t="shared" si="119"/>
        <v>0</v>
      </c>
      <c r="AO1195" s="526"/>
      <c r="BF1195" s="524">
        <f t="shared" si="116"/>
        <v>0</v>
      </c>
      <c r="BG1195" s="526"/>
    </row>
    <row r="1196" spans="1:59" ht="15">
      <c r="A1196" s="18"/>
      <c r="C1196" s="48" t="s">
        <v>5013</v>
      </c>
      <c r="D1196" s="590" t="str">
        <f t="shared" si="117"/>
        <v/>
      </c>
      <c r="E1196" s="590"/>
      <c r="F1196" s="590"/>
      <c r="G1196" s="590"/>
      <c r="H1196" s="590"/>
      <c r="I1196" s="590"/>
      <c r="J1196" s="590"/>
      <c r="K1196" s="590"/>
      <c r="L1196" s="590"/>
      <c r="M1196" s="452"/>
      <c r="N1196" s="452"/>
      <c r="O1196" s="452"/>
      <c r="P1196" s="452"/>
      <c r="Q1196" s="452"/>
      <c r="R1196" s="452"/>
      <c r="S1196" s="452"/>
      <c r="T1196" s="452"/>
      <c r="U1196" s="452"/>
      <c r="V1196" s="452"/>
      <c r="W1196" s="452"/>
      <c r="X1196" s="452"/>
      <c r="Y1196" s="452"/>
      <c r="Z1196" s="452"/>
      <c r="AA1196" s="452"/>
      <c r="AB1196" s="452"/>
      <c r="AC1196" s="452"/>
      <c r="AD1196" s="452"/>
      <c r="AE1196" s="2"/>
      <c r="AK1196" s="572">
        <f t="shared" si="118"/>
        <v>0</v>
      </c>
      <c r="AL1196" s="572"/>
      <c r="AN1196" s="524">
        <f t="shared" si="119"/>
        <v>0</v>
      </c>
      <c r="AO1196" s="526"/>
      <c r="BF1196" s="524">
        <f t="shared" si="116"/>
        <v>0</v>
      </c>
      <c r="BG1196" s="526"/>
    </row>
    <row r="1197" spans="1:59" ht="15">
      <c r="A1197" s="18"/>
      <c r="C1197" s="48" t="s">
        <v>5014</v>
      </c>
      <c r="D1197" s="590" t="str">
        <f t="shared" si="117"/>
        <v/>
      </c>
      <c r="E1197" s="590"/>
      <c r="F1197" s="590"/>
      <c r="G1197" s="590"/>
      <c r="H1197" s="590"/>
      <c r="I1197" s="590"/>
      <c r="J1197" s="590"/>
      <c r="K1197" s="590"/>
      <c r="L1197" s="590"/>
      <c r="M1197" s="452"/>
      <c r="N1197" s="452"/>
      <c r="O1197" s="452"/>
      <c r="P1197" s="452"/>
      <c r="Q1197" s="452"/>
      <c r="R1197" s="452"/>
      <c r="S1197" s="452"/>
      <c r="T1197" s="452"/>
      <c r="U1197" s="452"/>
      <c r="V1197" s="452"/>
      <c r="W1197" s="452"/>
      <c r="X1197" s="452"/>
      <c r="Y1197" s="452"/>
      <c r="Z1197" s="452"/>
      <c r="AA1197" s="452"/>
      <c r="AB1197" s="452"/>
      <c r="AC1197" s="452"/>
      <c r="AD1197" s="452"/>
      <c r="AE1197" s="2"/>
      <c r="AK1197" s="572">
        <f t="shared" si="118"/>
        <v>0</v>
      </c>
      <c r="AL1197" s="572"/>
      <c r="AN1197" s="524">
        <f t="shared" si="119"/>
        <v>0</v>
      </c>
      <c r="AO1197" s="526"/>
      <c r="BF1197" s="524">
        <f t="shared" si="116"/>
        <v>0</v>
      </c>
      <c r="BG1197" s="526"/>
    </row>
    <row r="1198" spans="1:59" ht="15">
      <c r="A1198" s="18"/>
      <c r="C1198" s="48" t="s">
        <v>5015</v>
      </c>
      <c r="D1198" s="590" t="str">
        <f t="shared" si="117"/>
        <v/>
      </c>
      <c r="E1198" s="590"/>
      <c r="F1198" s="590"/>
      <c r="G1198" s="590"/>
      <c r="H1198" s="590"/>
      <c r="I1198" s="590"/>
      <c r="J1198" s="590"/>
      <c r="K1198" s="590"/>
      <c r="L1198" s="590"/>
      <c r="M1198" s="452"/>
      <c r="N1198" s="452"/>
      <c r="O1198" s="452"/>
      <c r="P1198" s="452"/>
      <c r="Q1198" s="452"/>
      <c r="R1198" s="452"/>
      <c r="S1198" s="452"/>
      <c r="T1198" s="452"/>
      <c r="U1198" s="452"/>
      <c r="V1198" s="452"/>
      <c r="W1198" s="452"/>
      <c r="X1198" s="452"/>
      <c r="Y1198" s="452"/>
      <c r="Z1198" s="452"/>
      <c r="AA1198" s="452"/>
      <c r="AB1198" s="452"/>
      <c r="AC1198" s="452"/>
      <c r="AD1198" s="452"/>
      <c r="AE1198" s="2"/>
      <c r="AK1198" s="572">
        <f t="shared" si="118"/>
        <v>0</v>
      </c>
      <c r="AL1198" s="572"/>
      <c r="AN1198" s="524">
        <f t="shared" si="119"/>
        <v>0</v>
      </c>
      <c r="AO1198" s="526"/>
      <c r="BF1198" s="524">
        <f t="shared" si="116"/>
        <v>0</v>
      </c>
      <c r="BG1198" s="526"/>
    </row>
    <row r="1199" spans="1:59" ht="15">
      <c r="A1199" s="18"/>
      <c r="C1199" s="48" t="s">
        <v>5016</v>
      </c>
      <c r="D1199" s="590" t="str">
        <f t="shared" si="117"/>
        <v/>
      </c>
      <c r="E1199" s="590"/>
      <c r="F1199" s="590"/>
      <c r="G1199" s="590"/>
      <c r="H1199" s="590"/>
      <c r="I1199" s="590"/>
      <c r="J1199" s="590"/>
      <c r="K1199" s="590"/>
      <c r="L1199" s="590"/>
      <c r="M1199" s="452"/>
      <c r="N1199" s="452"/>
      <c r="O1199" s="452"/>
      <c r="P1199" s="452"/>
      <c r="Q1199" s="452"/>
      <c r="R1199" s="452"/>
      <c r="S1199" s="452"/>
      <c r="T1199" s="452"/>
      <c r="U1199" s="452"/>
      <c r="V1199" s="452"/>
      <c r="W1199" s="452"/>
      <c r="X1199" s="452"/>
      <c r="Y1199" s="452"/>
      <c r="Z1199" s="452"/>
      <c r="AA1199" s="452"/>
      <c r="AB1199" s="452"/>
      <c r="AC1199" s="452"/>
      <c r="AD1199" s="452"/>
      <c r="AE1199" s="2"/>
      <c r="AK1199" s="572">
        <f t="shared" si="118"/>
        <v>0</v>
      </c>
      <c r="AL1199" s="572"/>
      <c r="AN1199" s="524">
        <f t="shared" si="119"/>
        <v>0</v>
      </c>
      <c r="AO1199" s="526"/>
      <c r="BF1199" s="524">
        <f t="shared" si="116"/>
        <v>0</v>
      </c>
      <c r="BG1199" s="526"/>
    </row>
    <row r="1200" spans="1:59" ht="15">
      <c r="A1200" s="18"/>
      <c r="C1200" s="48" t="s">
        <v>5017</v>
      </c>
      <c r="D1200" s="590" t="str">
        <f t="shared" si="117"/>
        <v/>
      </c>
      <c r="E1200" s="590"/>
      <c r="F1200" s="590"/>
      <c r="G1200" s="590"/>
      <c r="H1200" s="590"/>
      <c r="I1200" s="590"/>
      <c r="J1200" s="590"/>
      <c r="K1200" s="590"/>
      <c r="L1200" s="590"/>
      <c r="M1200" s="452"/>
      <c r="N1200" s="452"/>
      <c r="O1200" s="452"/>
      <c r="P1200" s="452"/>
      <c r="Q1200" s="452"/>
      <c r="R1200" s="452"/>
      <c r="S1200" s="452"/>
      <c r="T1200" s="452"/>
      <c r="U1200" s="452"/>
      <c r="V1200" s="452"/>
      <c r="W1200" s="452"/>
      <c r="X1200" s="452"/>
      <c r="Y1200" s="452"/>
      <c r="Z1200" s="452"/>
      <c r="AA1200" s="452"/>
      <c r="AB1200" s="452"/>
      <c r="AC1200" s="452"/>
      <c r="AD1200" s="452"/>
      <c r="AE1200" s="2"/>
      <c r="AK1200" s="572">
        <f t="shared" si="118"/>
        <v>0</v>
      </c>
      <c r="AL1200" s="572"/>
      <c r="AN1200" s="524">
        <f t="shared" si="119"/>
        <v>0</v>
      </c>
      <c r="AO1200" s="526"/>
      <c r="BF1200" s="524">
        <f t="shared" si="116"/>
        <v>0</v>
      </c>
      <c r="BG1200" s="526"/>
    </row>
    <row r="1201" spans="1:59" ht="15">
      <c r="A1201" s="18"/>
      <c r="C1201" s="48" t="s">
        <v>5018</v>
      </c>
      <c r="D1201" s="590" t="str">
        <f t="shared" si="117"/>
        <v/>
      </c>
      <c r="E1201" s="590"/>
      <c r="F1201" s="590"/>
      <c r="G1201" s="590"/>
      <c r="H1201" s="590"/>
      <c r="I1201" s="590"/>
      <c r="J1201" s="590"/>
      <c r="K1201" s="590"/>
      <c r="L1201" s="590"/>
      <c r="M1201" s="452"/>
      <c r="N1201" s="452"/>
      <c r="O1201" s="452"/>
      <c r="P1201" s="452"/>
      <c r="Q1201" s="452"/>
      <c r="R1201" s="452"/>
      <c r="S1201" s="452"/>
      <c r="T1201" s="452"/>
      <c r="U1201" s="452"/>
      <c r="V1201" s="452"/>
      <c r="W1201" s="452"/>
      <c r="X1201" s="452"/>
      <c r="Y1201" s="452"/>
      <c r="Z1201" s="452"/>
      <c r="AA1201" s="452"/>
      <c r="AB1201" s="452"/>
      <c r="AC1201" s="452"/>
      <c r="AD1201" s="452"/>
      <c r="AE1201" s="2"/>
      <c r="AK1201" s="572">
        <f t="shared" si="118"/>
        <v>0</v>
      </c>
      <c r="AL1201" s="572"/>
      <c r="AN1201" s="524">
        <f t="shared" si="119"/>
        <v>0</v>
      </c>
      <c r="AO1201" s="526"/>
      <c r="BF1201" s="524">
        <f t="shared" si="116"/>
        <v>0</v>
      </c>
      <c r="BG1201" s="526"/>
    </row>
    <row r="1202" spans="1:59" ht="15">
      <c r="A1202" s="18"/>
      <c r="C1202" s="48" t="s">
        <v>5019</v>
      </c>
      <c r="D1202" s="590" t="str">
        <f t="shared" si="117"/>
        <v/>
      </c>
      <c r="E1202" s="590"/>
      <c r="F1202" s="590"/>
      <c r="G1202" s="590"/>
      <c r="H1202" s="590"/>
      <c r="I1202" s="590"/>
      <c r="J1202" s="590"/>
      <c r="K1202" s="590"/>
      <c r="L1202" s="590"/>
      <c r="M1202" s="452"/>
      <c r="N1202" s="452"/>
      <c r="O1202" s="452"/>
      <c r="P1202" s="452"/>
      <c r="Q1202" s="452"/>
      <c r="R1202" s="452"/>
      <c r="S1202" s="452"/>
      <c r="T1202" s="452"/>
      <c r="U1202" s="452"/>
      <c r="V1202" s="452"/>
      <c r="W1202" s="452"/>
      <c r="X1202" s="452"/>
      <c r="Y1202" s="452"/>
      <c r="Z1202" s="452"/>
      <c r="AA1202" s="452"/>
      <c r="AB1202" s="452"/>
      <c r="AC1202" s="452"/>
      <c r="AD1202" s="452"/>
      <c r="AE1202" s="2"/>
      <c r="AK1202" s="572">
        <f t="shared" si="118"/>
        <v>0</v>
      </c>
      <c r="AL1202" s="572"/>
      <c r="AN1202" s="524">
        <f t="shared" si="119"/>
        <v>0</v>
      </c>
      <c r="AO1202" s="526"/>
      <c r="BF1202" s="524">
        <f t="shared" si="116"/>
        <v>0</v>
      </c>
      <c r="BG1202" s="526"/>
    </row>
    <row r="1203" spans="1:59" ht="15">
      <c r="A1203" s="18"/>
      <c r="C1203" s="48" t="s">
        <v>5020</v>
      </c>
      <c r="D1203" s="590" t="str">
        <f t="shared" si="117"/>
        <v/>
      </c>
      <c r="E1203" s="590"/>
      <c r="F1203" s="590"/>
      <c r="G1203" s="590"/>
      <c r="H1203" s="590"/>
      <c r="I1203" s="590"/>
      <c r="J1203" s="590"/>
      <c r="K1203" s="590"/>
      <c r="L1203" s="590"/>
      <c r="M1203" s="452"/>
      <c r="N1203" s="452"/>
      <c r="O1203" s="452"/>
      <c r="P1203" s="452"/>
      <c r="Q1203" s="452"/>
      <c r="R1203" s="452"/>
      <c r="S1203" s="452"/>
      <c r="T1203" s="452"/>
      <c r="U1203" s="452"/>
      <c r="V1203" s="452"/>
      <c r="W1203" s="452"/>
      <c r="X1203" s="452"/>
      <c r="Y1203" s="452"/>
      <c r="Z1203" s="452"/>
      <c r="AA1203" s="452"/>
      <c r="AB1203" s="452"/>
      <c r="AC1203" s="452"/>
      <c r="AD1203" s="452"/>
      <c r="AE1203" s="2"/>
      <c r="AK1203" s="572">
        <f t="shared" si="118"/>
        <v>0</v>
      </c>
      <c r="AL1203" s="572"/>
      <c r="AN1203" s="524">
        <f t="shared" si="119"/>
        <v>0</v>
      </c>
      <c r="AO1203" s="526"/>
      <c r="BF1203" s="524">
        <f t="shared" si="116"/>
        <v>0</v>
      </c>
      <c r="BG1203" s="526"/>
    </row>
    <row r="1204" spans="1:59" ht="15">
      <c r="A1204" s="18"/>
      <c r="C1204" s="48" t="s">
        <v>5021</v>
      </c>
      <c r="D1204" s="590" t="str">
        <f t="shared" si="117"/>
        <v/>
      </c>
      <c r="E1204" s="590"/>
      <c r="F1204" s="590"/>
      <c r="G1204" s="590"/>
      <c r="H1204" s="590"/>
      <c r="I1204" s="590"/>
      <c r="J1204" s="590"/>
      <c r="K1204" s="590"/>
      <c r="L1204" s="590"/>
      <c r="M1204" s="452"/>
      <c r="N1204" s="452"/>
      <c r="O1204" s="452"/>
      <c r="P1204" s="452"/>
      <c r="Q1204" s="452"/>
      <c r="R1204" s="452"/>
      <c r="S1204" s="452"/>
      <c r="T1204" s="452"/>
      <c r="U1204" s="452"/>
      <c r="V1204" s="452"/>
      <c r="W1204" s="452"/>
      <c r="X1204" s="452"/>
      <c r="Y1204" s="452"/>
      <c r="Z1204" s="452"/>
      <c r="AA1204" s="452"/>
      <c r="AB1204" s="452"/>
      <c r="AC1204" s="452"/>
      <c r="AD1204" s="452"/>
      <c r="AE1204" s="2"/>
      <c r="AK1204" s="572">
        <f t="shared" si="118"/>
        <v>0</v>
      </c>
      <c r="AL1204" s="572"/>
      <c r="AN1204" s="524">
        <f t="shared" si="119"/>
        <v>0</v>
      </c>
      <c r="AO1204" s="526"/>
      <c r="BF1204" s="524">
        <f t="shared" si="116"/>
        <v>0</v>
      </c>
      <c r="BG1204" s="526"/>
    </row>
    <row r="1205" spans="1:59" ht="15">
      <c r="A1205" s="18"/>
      <c r="C1205" s="48" t="s">
        <v>5022</v>
      </c>
      <c r="D1205" s="590" t="str">
        <f t="shared" si="117"/>
        <v/>
      </c>
      <c r="E1205" s="590"/>
      <c r="F1205" s="590"/>
      <c r="G1205" s="590"/>
      <c r="H1205" s="590"/>
      <c r="I1205" s="590"/>
      <c r="J1205" s="590"/>
      <c r="K1205" s="590"/>
      <c r="L1205" s="590"/>
      <c r="M1205" s="452"/>
      <c r="N1205" s="452"/>
      <c r="O1205" s="452"/>
      <c r="P1205" s="452"/>
      <c r="Q1205" s="452"/>
      <c r="R1205" s="452"/>
      <c r="S1205" s="452"/>
      <c r="T1205" s="452"/>
      <c r="U1205" s="452"/>
      <c r="V1205" s="452"/>
      <c r="W1205" s="452"/>
      <c r="X1205" s="452"/>
      <c r="Y1205" s="452"/>
      <c r="Z1205" s="452"/>
      <c r="AA1205" s="452"/>
      <c r="AB1205" s="452"/>
      <c r="AC1205" s="452"/>
      <c r="AD1205" s="452"/>
      <c r="AE1205" s="2"/>
      <c r="AK1205" s="572">
        <f t="shared" si="118"/>
        <v>0</v>
      </c>
      <c r="AL1205" s="572"/>
      <c r="AN1205" s="524">
        <f t="shared" si="119"/>
        <v>0</v>
      </c>
      <c r="AO1205" s="526"/>
      <c r="BF1205" s="524">
        <f t="shared" si="116"/>
        <v>0</v>
      </c>
      <c r="BG1205" s="526"/>
    </row>
    <row r="1206" spans="1:59" ht="15">
      <c r="A1206" s="18"/>
      <c r="C1206" s="48" t="s">
        <v>5023</v>
      </c>
      <c r="D1206" s="590" t="str">
        <f t="shared" si="117"/>
        <v/>
      </c>
      <c r="E1206" s="590"/>
      <c r="F1206" s="590"/>
      <c r="G1206" s="590"/>
      <c r="H1206" s="590"/>
      <c r="I1206" s="590"/>
      <c r="J1206" s="590"/>
      <c r="K1206" s="590"/>
      <c r="L1206" s="590"/>
      <c r="M1206" s="452"/>
      <c r="N1206" s="452"/>
      <c r="O1206" s="452"/>
      <c r="P1206" s="452"/>
      <c r="Q1206" s="452"/>
      <c r="R1206" s="452"/>
      <c r="S1206" s="452"/>
      <c r="T1206" s="452"/>
      <c r="U1206" s="452"/>
      <c r="V1206" s="452"/>
      <c r="W1206" s="452"/>
      <c r="X1206" s="452"/>
      <c r="Y1206" s="452"/>
      <c r="Z1206" s="452"/>
      <c r="AA1206" s="452"/>
      <c r="AB1206" s="452"/>
      <c r="AC1206" s="452"/>
      <c r="AD1206" s="452"/>
      <c r="AE1206" s="2"/>
      <c r="AK1206" s="572">
        <f t="shared" si="118"/>
        <v>0</v>
      </c>
      <c r="AL1206" s="572"/>
      <c r="AN1206" s="524">
        <f t="shared" si="119"/>
        <v>0</v>
      </c>
      <c r="AO1206" s="526"/>
      <c r="BF1206" s="524">
        <f t="shared" si="116"/>
        <v>0</v>
      </c>
      <c r="BG1206" s="526"/>
    </row>
    <row r="1207" spans="1:59" ht="15">
      <c r="A1207" s="18"/>
      <c r="C1207" s="48" t="s">
        <v>5024</v>
      </c>
      <c r="D1207" s="590" t="str">
        <f t="shared" si="117"/>
        <v/>
      </c>
      <c r="E1207" s="590"/>
      <c r="F1207" s="590"/>
      <c r="G1207" s="590"/>
      <c r="H1207" s="590"/>
      <c r="I1207" s="590"/>
      <c r="J1207" s="590"/>
      <c r="K1207" s="590"/>
      <c r="L1207" s="590"/>
      <c r="M1207" s="452"/>
      <c r="N1207" s="452"/>
      <c r="O1207" s="452"/>
      <c r="P1207" s="452"/>
      <c r="Q1207" s="452"/>
      <c r="R1207" s="452"/>
      <c r="S1207" s="452"/>
      <c r="T1207" s="452"/>
      <c r="U1207" s="452"/>
      <c r="V1207" s="452"/>
      <c r="W1207" s="452"/>
      <c r="X1207" s="452"/>
      <c r="Y1207" s="452"/>
      <c r="Z1207" s="452"/>
      <c r="AA1207" s="452"/>
      <c r="AB1207" s="452"/>
      <c r="AC1207" s="452"/>
      <c r="AD1207" s="452"/>
      <c r="AE1207" s="2"/>
      <c r="AK1207" s="572">
        <f t="shared" si="118"/>
        <v>0</v>
      </c>
      <c r="AL1207" s="572"/>
      <c r="AN1207" s="524">
        <f t="shared" si="119"/>
        <v>0</v>
      </c>
      <c r="AO1207" s="526"/>
      <c r="BF1207" s="524">
        <f t="shared" si="116"/>
        <v>0</v>
      </c>
      <c r="BG1207" s="526"/>
    </row>
    <row r="1208" spans="1:59" ht="15">
      <c r="A1208" s="18"/>
      <c r="C1208" s="48" t="s">
        <v>5025</v>
      </c>
      <c r="D1208" s="590" t="str">
        <f t="shared" si="117"/>
        <v/>
      </c>
      <c r="E1208" s="590"/>
      <c r="F1208" s="590"/>
      <c r="G1208" s="590"/>
      <c r="H1208" s="590"/>
      <c r="I1208" s="590"/>
      <c r="J1208" s="590"/>
      <c r="K1208" s="590"/>
      <c r="L1208" s="590"/>
      <c r="M1208" s="452"/>
      <c r="N1208" s="452"/>
      <c r="O1208" s="452"/>
      <c r="P1208" s="452"/>
      <c r="Q1208" s="452"/>
      <c r="R1208" s="452"/>
      <c r="S1208" s="452"/>
      <c r="T1208" s="452"/>
      <c r="U1208" s="452"/>
      <c r="V1208" s="452"/>
      <c r="W1208" s="452"/>
      <c r="X1208" s="452"/>
      <c r="Y1208" s="452"/>
      <c r="Z1208" s="452"/>
      <c r="AA1208" s="452"/>
      <c r="AB1208" s="452"/>
      <c r="AC1208" s="452"/>
      <c r="AD1208" s="452"/>
      <c r="AE1208" s="2"/>
      <c r="AK1208" s="572">
        <f t="shared" si="118"/>
        <v>0</v>
      </c>
      <c r="AL1208" s="572"/>
      <c r="AN1208" s="524">
        <f t="shared" si="119"/>
        <v>0</v>
      </c>
      <c r="AO1208" s="526"/>
      <c r="BF1208" s="524">
        <f t="shared" si="116"/>
        <v>0</v>
      </c>
      <c r="BG1208" s="526"/>
    </row>
    <row r="1209" spans="1:59" ht="15">
      <c r="A1209" s="18"/>
      <c r="C1209" s="48" t="s">
        <v>5026</v>
      </c>
      <c r="D1209" s="590" t="str">
        <f t="shared" si="117"/>
        <v/>
      </c>
      <c r="E1209" s="590"/>
      <c r="F1209" s="590"/>
      <c r="G1209" s="590"/>
      <c r="H1209" s="590"/>
      <c r="I1209" s="590"/>
      <c r="J1209" s="590"/>
      <c r="K1209" s="590"/>
      <c r="L1209" s="590"/>
      <c r="M1209" s="452"/>
      <c r="N1209" s="452"/>
      <c r="O1209" s="452"/>
      <c r="P1209" s="452"/>
      <c r="Q1209" s="452"/>
      <c r="R1209" s="452"/>
      <c r="S1209" s="452"/>
      <c r="T1209" s="452"/>
      <c r="U1209" s="452"/>
      <c r="V1209" s="452"/>
      <c r="W1209" s="452"/>
      <c r="X1209" s="452"/>
      <c r="Y1209" s="452"/>
      <c r="Z1209" s="452"/>
      <c r="AA1209" s="452"/>
      <c r="AB1209" s="452"/>
      <c r="AC1209" s="452"/>
      <c r="AD1209" s="452"/>
      <c r="AE1209" s="2"/>
      <c r="AK1209" s="572">
        <f t="shared" si="118"/>
        <v>0</v>
      </c>
      <c r="AL1209" s="572"/>
      <c r="AN1209" s="524">
        <f t="shared" si="119"/>
        <v>0</v>
      </c>
      <c r="AO1209" s="526"/>
      <c r="BF1209" s="524">
        <f t="shared" si="116"/>
        <v>0</v>
      </c>
      <c r="BG1209" s="526"/>
    </row>
    <row r="1210" spans="1:59" ht="15">
      <c r="A1210" s="18"/>
      <c r="C1210" s="48" t="s">
        <v>5027</v>
      </c>
      <c r="D1210" s="590" t="str">
        <f t="shared" si="117"/>
        <v/>
      </c>
      <c r="E1210" s="590"/>
      <c r="F1210" s="590"/>
      <c r="G1210" s="590"/>
      <c r="H1210" s="590"/>
      <c r="I1210" s="590"/>
      <c r="J1210" s="590"/>
      <c r="K1210" s="590"/>
      <c r="L1210" s="590"/>
      <c r="M1210" s="452"/>
      <c r="N1210" s="452"/>
      <c r="O1210" s="452"/>
      <c r="P1210" s="452"/>
      <c r="Q1210" s="452"/>
      <c r="R1210" s="452"/>
      <c r="S1210" s="452"/>
      <c r="T1210" s="452"/>
      <c r="U1210" s="452"/>
      <c r="V1210" s="452"/>
      <c r="W1210" s="452"/>
      <c r="X1210" s="452"/>
      <c r="Y1210" s="452"/>
      <c r="Z1210" s="452"/>
      <c r="AA1210" s="452"/>
      <c r="AB1210" s="452"/>
      <c r="AC1210" s="452"/>
      <c r="AD1210" s="452"/>
      <c r="AE1210" s="2"/>
      <c r="AK1210" s="572">
        <f t="shared" si="118"/>
        <v>0</v>
      </c>
      <c r="AL1210" s="572"/>
      <c r="AN1210" s="524">
        <f t="shared" si="119"/>
        <v>0</v>
      </c>
      <c r="AO1210" s="526"/>
      <c r="BF1210" s="524">
        <f t="shared" si="116"/>
        <v>0</v>
      </c>
      <c r="BG1210" s="526"/>
    </row>
    <row r="1211" spans="1:59" ht="15">
      <c r="A1211" s="18"/>
      <c r="C1211" s="48" t="s">
        <v>5028</v>
      </c>
      <c r="D1211" s="590" t="str">
        <f t="shared" si="117"/>
        <v/>
      </c>
      <c r="E1211" s="590"/>
      <c r="F1211" s="590"/>
      <c r="G1211" s="590"/>
      <c r="H1211" s="590"/>
      <c r="I1211" s="590"/>
      <c r="J1211" s="590"/>
      <c r="K1211" s="590"/>
      <c r="L1211" s="590"/>
      <c r="M1211" s="452"/>
      <c r="N1211" s="452"/>
      <c r="O1211" s="452"/>
      <c r="P1211" s="452"/>
      <c r="Q1211" s="452"/>
      <c r="R1211" s="452"/>
      <c r="S1211" s="452"/>
      <c r="T1211" s="452"/>
      <c r="U1211" s="452"/>
      <c r="V1211" s="452"/>
      <c r="W1211" s="452"/>
      <c r="X1211" s="452"/>
      <c r="Y1211" s="452"/>
      <c r="Z1211" s="452"/>
      <c r="AA1211" s="452"/>
      <c r="AB1211" s="452"/>
      <c r="AC1211" s="452"/>
      <c r="AD1211" s="452"/>
      <c r="AE1211" s="2"/>
      <c r="AK1211" s="572">
        <f t="shared" si="118"/>
        <v>0</v>
      </c>
      <c r="AL1211" s="572"/>
      <c r="AN1211" s="524">
        <f t="shared" si="119"/>
        <v>0</v>
      </c>
      <c r="AO1211" s="526"/>
      <c r="BF1211" s="524">
        <f t="shared" si="116"/>
        <v>0</v>
      </c>
      <c r="BG1211" s="526"/>
    </row>
    <row r="1212" spans="1:59" ht="15">
      <c r="A1212" s="18"/>
      <c r="C1212" s="48" t="s">
        <v>5029</v>
      </c>
      <c r="D1212" s="590" t="str">
        <f t="shared" si="117"/>
        <v/>
      </c>
      <c r="E1212" s="590"/>
      <c r="F1212" s="590"/>
      <c r="G1212" s="590"/>
      <c r="H1212" s="590"/>
      <c r="I1212" s="590"/>
      <c r="J1212" s="590"/>
      <c r="K1212" s="590"/>
      <c r="L1212" s="590"/>
      <c r="M1212" s="452"/>
      <c r="N1212" s="452"/>
      <c r="O1212" s="452"/>
      <c r="P1212" s="452"/>
      <c r="Q1212" s="452"/>
      <c r="R1212" s="452"/>
      <c r="S1212" s="452"/>
      <c r="T1212" s="452"/>
      <c r="U1212" s="452"/>
      <c r="V1212" s="452"/>
      <c r="W1212" s="452"/>
      <c r="X1212" s="452"/>
      <c r="Y1212" s="452"/>
      <c r="Z1212" s="452"/>
      <c r="AA1212" s="452"/>
      <c r="AB1212" s="452"/>
      <c r="AC1212" s="452"/>
      <c r="AD1212" s="452"/>
      <c r="AE1212" s="2"/>
      <c r="AK1212" s="572">
        <f t="shared" si="118"/>
        <v>0</v>
      </c>
      <c r="AL1212" s="572"/>
      <c r="AN1212" s="524">
        <f t="shared" si="119"/>
        <v>0</v>
      </c>
      <c r="AO1212" s="526"/>
      <c r="BF1212" s="524">
        <f t="shared" si="116"/>
        <v>0</v>
      </c>
      <c r="BG1212" s="526"/>
    </row>
    <row r="1213" spans="1:59" ht="15">
      <c r="A1213" s="18"/>
      <c r="C1213" s="48" t="s">
        <v>5030</v>
      </c>
      <c r="D1213" s="590" t="str">
        <f t="shared" si="117"/>
        <v/>
      </c>
      <c r="E1213" s="590"/>
      <c r="F1213" s="590"/>
      <c r="G1213" s="590"/>
      <c r="H1213" s="590"/>
      <c r="I1213" s="590"/>
      <c r="J1213" s="590"/>
      <c r="K1213" s="590"/>
      <c r="L1213" s="590"/>
      <c r="M1213" s="452"/>
      <c r="N1213" s="452"/>
      <c r="O1213" s="452"/>
      <c r="P1213" s="452"/>
      <c r="Q1213" s="452"/>
      <c r="R1213" s="452"/>
      <c r="S1213" s="452"/>
      <c r="T1213" s="452"/>
      <c r="U1213" s="452"/>
      <c r="V1213" s="452"/>
      <c r="W1213" s="452"/>
      <c r="X1213" s="452"/>
      <c r="Y1213" s="452"/>
      <c r="Z1213" s="452"/>
      <c r="AA1213" s="452"/>
      <c r="AB1213" s="452"/>
      <c r="AC1213" s="452"/>
      <c r="AD1213" s="452"/>
      <c r="AE1213" s="2"/>
      <c r="AK1213" s="572">
        <f t="shared" si="118"/>
        <v>0</v>
      </c>
      <c r="AL1213" s="572"/>
      <c r="AN1213" s="524">
        <f t="shared" si="119"/>
        <v>0</v>
      </c>
      <c r="AO1213" s="526"/>
      <c r="BF1213" s="524">
        <f t="shared" si="116"/>
        <v>0</v>
      </c>
      <c r="BG1213" s="526"/>
    </row>
    <row r="1214" spans="1:59" ht="15">
      <c r="A1214" s="18"/>
      <c r="C1214" s="48" t="s">
        <v>5031</v>
      </c>
      <c r="D1214" s="590" t="str">
        <f t="shared" si="117"/>
        <v/>
      </c>
      <c r="E1214" s="590"/>
      <c r="F1214" s="590"/>
      <c r="G1214" s="590"/>
      <c r="H1214" s="590"/>
      <c r="I1214" s="590"/>
      <c r="J1214" s="590"/>
      <c r="K1214" s="590"/>
      <c r="L1214" s="590"/>
      <c r="M1214" s="452"/>
      <c r="N1214" s="452"/>
      <c r="O1214" s="452"/>
      <c r="P1214" s="452"/>
      <c r="Q1214" s="452"/>
      <c r="R1214" s="452"/>
      <c r="S1214" s="452"/>
      <c r="T1214" s="452"/>
      <c r="U1214" s="452"/>
      <c r="V1214" s="452"/>
      <c r="W1214" s="452"/>
      <c r="X1214" s="452"/>
      <c r="Y1214" s="452"/>
      <c r="Z1214" s="452"/>
      <c r="AA1214" s="452"/>
      <c r="AB1214" s="452"/>
      <c r="AC1214" s="452"/>
      <c r="AD1214" s="452"/>
      <c r="AE1214" s="2"/>
      <c r="AK1214" s="572">
        <f t="shared" si="118"/>
        <v>0</v>
      </c>
      <c r="AL1214" s="572"/>
      <c r="AN1214" s="524">
        <f t="shared" si="119"/>
        <v>0</v>
      </c>
      <c r="AO1214" s="526"/>
      <c r="BF1214" s="524">
        <f t="shared" si="116"/>
        <v>0</v>
      </c>
      <c r="BG1214" s="526"/>
    </row>
    <row r="1215" spans="1:59" ht="15">
      <c r="A1215" s="18"/>
      <c r="C1215" s="48" t="s">
        <v>5032</v>
      </c>
      <c r="D1215" s="590" t="str">
        <f t="shared" si="117"/>
        <v/>
      </c>
      <c r="E1215" s="590"/>
      <c r="F1215" s="590"/>
      <c r="G1215" s="590"/>
      <c r="H1215" s="590"/>
      <c r="I1215" s="590"/>
      <c r="J1215" s="590"/>
      <c r="K1215" s="590"/>
      <c r="L1215" s="590"/>
      <c r="M1215" s="452"/>
      <c r="N1215" s="452"/>
      <c r="O1215" s="452"/>
      <c r="P1215" s="452"/>
      <c r="Q1215" s="452"/>
      <c r="R1215" s="452"/>
      <c r="S1215" s="452"/>
      <c r="T1215" s="452"/>
      <c r="U1215" s="452"/>
      <c r="V1215" s="452"/>
      <c r="W1215" s="452"/>
      <c r="X1215" s="452"/>
      <c r="Y1215" s="452"/>
      <c r="Z1215" s="452"/>
      <c r="AA1215" s="452"/>
      <c r="AB1215" s="452"/>
      <c r="AC1215" s="452"/>
      <c r="AD1215" s="452"/>
      <c r="AE1215" s="2"/>
      <c r="AK1215" s="572">
        <f t="shared" si="118"/>
        <v>0</v>
      </c>
      <c r="AL1215" s="572"/>
      <c r="AN1215" s="524">
        <f t="shared" si="119"/>
        <v>0</v>
      </c>
      <c r="AO1215" s="526"/>
      <c r="BF1215" s="524">
        <f t="shared" si="116"/>
        <v>0</v>
      </c>
      <c r="BG1215" s="526"/>
    </row>
    <row r="1216" spans="1:59" ht="15">
      <c r="A1216" s="18"/>
      <c r="C1216" s="48" t="s">
        <v>5033</v>
      </c>
      <c r="D1216" s="590" t="str">
        <f t="shared" si="117"/>
        <v/>
      </c>
      <c r="E1216" s="590"/>
      <c r="F1216" s="590"/>
      <c r="G1216" s="590"/>
      <c r="H1216" s="590"/>
      <c r="I1216" s="590"/>
      <c r="J1216" s="590"/>
      <c r="K1216" s="590"/>
      <c r="L1216" s="590"/>
      <c r="M1216" s="452"/>
      <c r="N1216" s="452"/>
      <c r="O1216" s="452"/>
      <c r="P1216" s="452"/>
      <c r="Q1216" s="452"/>
      <c r="R1216" s="452"/>
      <c r="S1216" s="452"/>
      <c r="T1216" s="452"/>
      <c r="U1216" s="452"/>
      <c r="V1216" s="452"/>
      <c r="W1216" s="452"/>
      <c r="X1216" s="452"/>
      <c r="Y1216" s="452"/>
      <c r="Z1216" s="452"/>
      <c r="AA1216" s="452"/>
      <c r="AB1216" s="452"/>
      <c r="AC1216" s="452"/>
      <c r="AD1216" s="452"/>
      <c r="AE1216" s="2"/>
      <c r="AK1216" s="572">
        <f t="shared" si="118"/>
        <v>0</v>
      </c>
      <c r="AL1216" s="572"/>
      <c r="AN1216" s="524">
        <f t="shared" si="119"/>
        <v>0</v>
      </c>
      <c r="AO1216" s="526"/>
      <c r="BF1216" s="524">
        <f t="shared" si="116"/>
        <v>0</v>
      </c>
      <c r="BG1216" s="526"/>
    </row>
    <row r="1217" spans="1:59" ht="15">
      <c r="A1217" s="18"/>
      <c r="C1217" s="48" t="s">
        <v>5034</v>
      </c>
      <c r="D1217" s="590" t="str">
        <f t="shared" si="117"/>
        <v/>
      </c>
      <c r="E1217" s="590"/>
      <c r="F1217" s="590"/>
      <c r="G1217" s="590"/>
      <c r="H1217" s="590"/>
      <c r="I1217" s="590"/>
      <c r="J1217" s="590"/>
      <c r="K1217" s="590"/>
      <c r="L1217" s="590"/>
      <c r="M1217" s="452"/>
      <c r="N1217" s="452"/>
      <c r="O1217" s="452"/>
      <c r="P1217" s="452"/>
      <c r="Q1217" s="452"/>
      <c r="R1217" s="452"/>
      <c r="S1217" s="452"/>
      <c r="T1217" s="452"/>
      <c r="U1217" s="452"/>
      <c r="V1217" s="452"/>
      <c r="W1217" s="452"/>
      <c r="X1217" s="452"/>
      <c r="Y1217" s="452"/>
      <c r="Z1217" s="452"/>
      <c r="AA1217" s="452"/>
      <c r="AB1217" s="452"/>
      <c r="AC1217" s="452"/>
      <c r="AD1217" s="452"/>
      <c r="AE1217" s="2"/>
      <c r="AK1217" s="572">
        <f t="shared" si="118"/>
        <v>0</v>
      </c>
      <c r="AL1217" s="572"/>
      <c r="AN1217" s="524">
        <f t="shared" si="119"/>
        <v>0</v>
      </c>
      <c r="AO1217" s="526"/>
      <c r="BF1217" s="524">
        <f t="shared" si="116"/>
        <v>0</v>
      </c>
      <c r="BG1217" s="526"/>
    </row>
    <row r="1218" spans="1:59" ht="15">
      <c r="A1218" s="18"/>
      <c r="C1218" s="48" t="s">
        <v>5035</v>
      </c>
      <c r="D1218" s="590" t="str">
        <f t="shared" si="117"/>
        <v/>
      </c>
      <c r="E1218" s="590"/>
      <c r="F1218" s="590"/>
      <c r="G1218" s="590"/>
      <c r="H1218" s="590"/>
      <c r="I1218" s="590"/>
      <c r="J1218" s="590"/>
      <c r="K1218" s="590"/>
      <c r="L1218" s="590"/>
      <c r="M1218" s="452"/>
      <c r="N1218" s="452"/>
      <c r="O1218" s="452"/>
      <c r="P1218" s="452"/>
      <c r="Q1218" s="452"/>
      <c r="R1218" s="452"/>
      <c r="S1218" s="452"/>
      <c r="T1218" s="452"/>
      <c r="U1218" s="452"/>
      <c r="V1218" s="452"/>
      <c r="W1218" s="452"/>
      <c r="X1218" s="452"/>
      <c r="Y1218" s="452"/>
      <c r="Z1218" s="452"/>
      <c r="AA1218" s="452"/>
      <c r="AB1218" s="452"/>
      <c r="AC1218" s="452"/>
      <c r="AD1218" s="452"/>
      <c r="AE1218" s="2"/>
      <c r="AK1218" s="572">
        <f t="shared" si="118"/>
        <v>0</v>
      </c>
      <c r="AL1218" s="572"/>
      <c r="AN1218" s="524">
        <f t="shared" si="119"/>
        <v>0</v>
      </c>
      <c r="AO1218" s="526"/>
      <c r="BF1218" s="524">
        <f t="shared" si="116"/>
        <v>0</v>
      </c>
      <c r="BG1218" s="526"/>
    </row>
    <row r="1219" spans="1:59" ht="15">
      <c r="A1219" s="18"/>
      <c r="C1219" s="48" t="s">
        <v>5105</v>
      </c>
      <c r="D1219" s="590" t="str">
        <f t="shared" si="117"/>
        <v/>
      </c>
      <c r="E1219" s="590"/>
      <c r="F1219" s="590"/>
      <c r="G1219" s="590"/>
      <c r="H1219" s="590"/>
      <c r="I1219" s="590"/>
      <c r="J1219" s="590"/>
      <c r="K1219" s="590"/>
      <c r="L1219" s="590"/>
      <c r="M1219" s="452"/>
      <c r="N1219" s="452"/>
      <c r="O1219" s="452"/>
      <c r="P1219" s="452"/>
      <c r="Q1219" s="452"/>
      <c r="R1219" s="452"/>
      <c r="S1219" s="452"/>
      <c r="T1219" s="452"/>
      <c r="U1219" s="452"/>
      <c r="V1219" s="452"/>
      <c r="W1219" s="452"/>
      <c r="X1219" s="452"/>
      <c r="Y1219" s="452"/>
      <c r="Z1219" s="452"/>
      <c r="AA1219" s="452"/>
      <c r="AB1219" s="452"/>
      <c r="AC1219" s="452"/>
      <c r="AD1219" s="452"/>
      <c r="AE1219" s="2"/>
      <c r="AK1219" s="572">
        <f t="shared" si="118"/>
        <v>0</v>
      </c>
      <c r="AL1219" s="572"/>
      <c r="AN1219" s="524">
        <f t="shared" si="119"/>
        <v>0</v>
      </c>
      <c r="AO1219" s="526"/>
      <c r="BF1219" s="524">
        <f t="shared" si="116"/>
        <v>0</v>
      </c>
      <c r="BG1219" s="526"/>
    </row>
    <row r="1220" spans="1:59" ht="15">
      <c r="A1220" s="18"/>
      <c r="C1220" s="48" t="s">
        <v>5106</v>
      </c>
      <c r="D1220" s="590" t="str">
        <f t="shared" si="117"/>
        <v/>
      </c>
      <c r="E1220" s="590"/>
      <c r="F1220" s="590"/>
      <c r="G1220" s="590"/>
      <c r="H1220" s="590"/>
      <c r="I1220" s="590"/>
      <c r="J1220" s="590"/>
      <c r="K1220" s="590"/>
      <c r="L1220" s="590"/>
      <c r="M1220" s="452"/>
      <c r="N1220" s="452"/>
      <c r="O1220" s="452"/>
      <c r="P1220" s="452"/>
      <c r="Q1220" s="452"/>
      <c r="R1220" s="452"/>
      <c r="S1220" s="452"/>
      <c r="T1220" s="452"/>
      <c r="U1220" s="452"/>
      <c r="V1220" s="452"/>
      <c r="W1220" s="452"/>
      <c r="X1220" s="452"/>
      <c r="Y1220" s="452"/>
      <c r="Z1220" s="452"/>
      <c r="AA1220" s="452"/>
      <c r="AB1220" s="452"/>
      <c r="AC1220" s="452"/>
      <c r="AD1220" s="452"/>
      <c r="AE1220" s="2"/>
      <c r="AK1220" s="572">
        <f t="shared" si="118"/>
        <v>0</v>
      </c>
      <c r="AL1220" s="572"/>
      <c r="AN1220" s="524">
        <f t="shared" si="119"/>
        <v>0</v>
      </c>
      <c r="AO1220" s="526"/>
      <c r="BF1220" s="524">
        <f t="shared" si="116"/>
        <v>0</v>
      </c>
      <c r="BG1220" s="526"/>
    </row>
    <row r="1221" spans="1:59" ht="15">
      <c r="A1221" s="18"/>
      <c r="C1221" s="48" t="s">
        <v>5107</v>
      </c>
      <c r="D1221" s="590" t="str">
        <f t="shared" si="117"/>
        <v/>
      </c>
      <c r="E1221" s="590"/>
      <c r="F1221" s="590"/>
      <c r="G1221" s="590"/>
      <c r="H1221" s="590"/>
      <c r="I1221" s="590"/>
      <c r="J1221" s="590"/>
      <c r="K1221" s="590"/>
      <c r="L1221" s="590"/>
      <c r="M1221" s="452"/>
      <c r="N1221" s="452"/>
      <c r="O1221" s="452"/>
      <c r="P1221" s="452"/>
      <c r="Q1221" s="452"/>
      <c r="R1221" s="452"/>
      <c r="S1221" s="452"/>
      <c r="T1221" s="452"/>
      <c r="U1221" s="452"/>
      <c r="V1221" s="452"/>
      <c r="W1221" s="452"/>
      <c r="X1221" s="452"/>
      <c r="Y1221" s="452"/>
      <c r="Z1221" s="452"/>
      <c r="AA1221" s="452"/>
      <c r="AB1221" s="452"/>
      <c r="AC1221" s="452"/>
      <c r="AD1221" s="452"/>
      <c r="AE1221" s="2"/>
      <c r="AK1221" s="572">
        <f t="shared" si="118"/>
        <v>0</v>
      </c>
      <c r="AL1221" s="572"/>
      <c r="AN1221" s="524">
        <f t="shared" si="119"/>
        <v>0</v>
      </c>
      <c r="AO1221" s="526"/>
      <c r="BF1221" s="524">
        <f t="shared" si="116"/>
        <v>0</v>
      </c>
      <c r="BG1221" s="526"/>
    </row>
    <row r="1222" spans="1:59" ht="15">
      <c r="A1222" s="18"/>
      <c r="C1222" s="48" t="s">
        <v>5108</v>
      </c>
      <c r="D1222" s="590" t="str">
        <f t="shared" si="117"/>
        <v/>
      </c>
      <c r="E1222" s="590"/>
      <c r="F1222" s="590"/>
      <c r="G1222" s="590"/>
      <c r="H1222" s="590"/>
      <c r="I1222" s="590"/>
      <c r="J1222" s="590"/>
      <c r="K1222" s="590"/>
      <c r="L1222" s="590"/>
      <c r="M1222" s="452"/>
      <c r="N1222" s="452"/>
      <c r="O1222" s="452"/>
      <c r="P1222" s="452"/>
      <c r="Q1222" s="452"/>
      <c r="R1222" s="452"/>
      <c r="S1222" s="452"/>
      <c r="T1222" s="452"/>
      <c r="U1222" s="452"/>
      <c r="V1222" s="452"/>
      <c r="W1222" s="452"/>
      <c r="X1222" s="452"/>
      <c r="Y1222" s="452"/>
      <c r="Z1222" s="452"/>
      <c r="AA1222" s="452"/>
      <c r="AB1222" s="452"/>
      <c r="AC1222" s="452"/>
      <c r="AD1222" s="452"/>
      <c r="AE1222" s="2"/>
      <c r="AK1222" s="572">
        <f t="shared" si="118"/>
        <v>0</v>
      </c>
      <c r="AL1222" s="572"/>
      <c r="AN1222" s="524">
        <f t="shared" si="119"/>
        <v>0</v>
      </c>
      <c r="AO1222" s="526"/>
      <c r="BF1222" s="524">
        <f t="shared" si="116"/>
        <v>0</v>
      </c>
      <c r="BG1222" s="526"/>
    </row>
    <row r="1223" spans="1:59" ht="15">
      <c r="A1223" s="18"/>
      <c r="C1223" s="48" t="s">
        <v>5109</v>
      </c>
      <c r="D1223" s="590" t="str">
        <f t="shared" si="117"/>
        <v/>
      </c>
      <c r="E1223" s="590"/>
      <c r="F1223" s="590"/>
      <c r="G1223" s="590"/>
      <c r="H1223" s="590"/>
      <c r="I1223" s="590"/>
      <c r="J1223" s="590"/>
      <c r="K1223" s="590"/>
      <c r="L1223" s="590"/>
      <c r="M1223" s="452"/>
      <c r="N1223" s="452"/>
      <c r="O1223" s="452"/>
      <c r="P1223" s="452"/>
      <c r="Q1223" s="452"/>
      <c r="R1223" s="452"/>
      <c r="S1223" s="452"/>
      <c r="T1223" s="452"/>
      <c r="U1223" s="452"/>
      <c r="V1223" s="452"/>
      <c r="W1223" s="452"/>
      <c r="X1223" s="452"/>
      <c r="Y1223" s="452"/>
      <c r="Z1223" s="452"/>
      <c r="AA1223" s="452"/>
      <c r="AB1223" s="452"/>
      <c r="AC1223" s="452"/>
      <c r="AD1223" s="452"/>
      <c r="AE1223" s="2"/>
      <c r="AK1223" s="572">
        <f t="shared" si="118"/>
        <v>0</v>
      </c>
      <c r="AL1223" s="572"/>
      <c r="AN1223" s="524">
        <f t="shared" si="119"/>
        <v>0</v>
      </c>
      <c r="AO1223" s="526"/>
      <c r="BF1223" s="524">
        <f t="shared" si="116"/>
        <v>0</v>
      </c>
      <c r="BG1223" s="526"/>
    </row>
    <row r="1224" spans="1:59" ht="15">
      <c r="A1224" s="18"/>
      <c r="C1224" s="48" t="s">
        <v>5110</v>
      </c>
      <c r="D1224" s="590" t="str">
        <f t="shared" si="117"/>
        <v/>
      </c>
      <c r="E1224" s="590"/>
      <c r="F1224" s="590"/>
      <c r="G1224" s="590"/>
      <c r="H1224" s="590"/>
      <c r="I1224" s="590"/>
      <c r="J1224" s="590"/>
      <c r="K1224" s="590"/>
      <c r="L1224" s="590"/>
      <c r="M1224" s="452"/>
      <c r="N1224" s="452"/>
      <c r="O1224" s="452"/>
      <c r="P1224" s="452"/>
      <c r="Q1224" s="452"/>
      <c r="R1224" s="452"/>
      <c r="S1224" s="452"/>
      <c r="T1224" s="452"/>
      <c r="U1224" s="452"/>
      <c r="V1224" s="452"/>
      <c r="W1224" s="452"/>
      <c r="X1224" s="452"/>
      <c r="Y1224" s="452"/>
      <c r="Z1224" s="452"/>
      <c r="AA1224" s="452"/>
      <c r="AB1224" s="452"/>
      <c r="AC1224" s="452"/>
      <c r="AD1224" s="452"/>
      <c r="AE1224" s="2"/>
      <c r="AK1224" s="572">
        <f t="shared" si="118"/>
        <v>0</v>
      </c>
      <c r="AL1224" s="572"/>
      <c r="AN1224" s="524">
        <f t="shared" si="119"/>
        <v>0</v>
      </c>
      <c r="AO1224" s="526"/>
      <c r="BF1224" s="524">
        <f t="shared" si="116"/>
        <v>0</v>
      </c>
      <c r="BG1224" s="526"/>
    </row>
    <row r="1225" spans="1:59" ht="15">
      <c r="A1225" s="18"/>
      <c r="C1225" s="48" t="s">
        <v>5111</v>
      </c>
      <c r="D1225" s="590" t="str">
        <f t="shared" si="117"/>
        <v/>
      </c>
      <c r="E1225" s="590"/>
      <c r="F1225" s="590"/>
      <c r="G1225" s="590"/>
      <c r="H1225" s="590"/>
      <c r="I1225" s="590"/>
      <c r="J1225" s="590"/>
      <c r="K1225" s="590"/>
      <c r="L1225" s="590"/>
      <c r="M1225" s="452"/>
      <c r="N1225" s="452"/>
      <c r="O1225" s="452"/>
      <c r="P1225" s="452"/>
      <c r="Q1225" s="452"/>
      <c r="R1225" s="452"/>
      <c r="S1225" s="452"/>
      <c r="T1225" s="452"/>
      <c r="U1225" s="452"/>
      <c r="V1225" s="452"/>
      <c r="W1225" s="452"/>
      <c r="X1225" s="452"/>
      <c r="Y1225" s="452"/>
      <c r="Z1225" s="452"/>
      <c r="AA1225" s="452"/>
      <c r="AB1225" s="452"/>
      <c r="AC1225" s="452"/>
      <c r="AD1225" s="452"/>
      <c r="AE1225" s="2"/>
      <c r="AK1225" s="572">
        <f t="shared" si="118"/>
        <v>0</v>
      </c>
      <c r="AL1225" s="572"/>
      <c r="AN1225" s="524">
        <f t="shared" si="119"/>
        <v>0</v>
      </c>
      <c r="AO1225" s="526"/>
      <c r="BF1225" s="524">
        <f t="shared" si="116"/>
        <v>0</v>
      </c>
      <c r="BG1225" s="526"/>
    </row>
    <row r="1226" spans="1:59" ht="15">
      <c r="A1226" s="18"/>
      <c r="C1226" s="48" t="s">
        <v>5112</v>
      </c>
      <c r="D1226" s="590" t="str">
        <f t="shared" si="117"/>
        <v/>
      </c>
      <c r="E1226" s="590"/>
      <c r="F1226" s="590"/>
      <c r="G1226" s="590"/>
      <c r="H1226" s="590"/>
      <c r="I1226" s="590"/>
      <c r="J1226" s="590"/>
      <c r="K1226" s="590"/>
      <c r="L1226" s="590"/>
      <c r="M1226" s="452"/>
      <c r="N1226" s="452"/>
      <c r="O1226" s="452"/>
      <c r="P1226" s="452"/>
      <c r="Q1226" s="452"/>
      <c r="R1226" s="452"/>
      <c r="S1226" s="452"/>
      <c r="T1226" s="452"/>
      <c r="U1226" s="452"/>
      <c r="V1226" s="452"/>
      <c r="W1226" s="452"/>
      <c r="X1226" s="452"/>
      <c r="Y1226" s="452"/>
      <c r="Z1226" s="452"/>
      <c r="AA1226" s="452"/>
      <c r="AB1226" s="452"/>
      <c r="AC1226" s="452"/>
      <c r="AD1226" s="452"/>
      <c r="AE1226" s="2"/>
      <c r="AK1226" s="572">
        <f t="shared" si="118"/>
        <v>0</v>
      </c>
      <c r="AL1226" s="572"/>
      <c r="AN1226" s="524">
        <f t="shared" si="119"/>
        <v>0</v>
      </c>
      <c r="AO1226" s="526"/>
      <c r="BF1226" s="524">
        <f t="shared" si="116"/>
        <v>0</v>
      </c>
      <c r="BG1226" s="526"/>
    </row>
    <row r="1227" spans="1:59" ht="15">
      <c r="A1227" s="18"/>
      <c r="C1227" s="48" t="s">
        <v>5113</v>
      </c>
      <c r="D1227" s="590" t="str">
        <f t="shared" si="117"/>
        <v/>
      </c>
      <c r="E1227" s="590"/>
      <c r="F1227" s="590"/>
      <c r="G1227" s="590"/>
      <c r="H1227" s="590"/>
      <c r="I1227" s="590"/>
      <c r="J1227" s="590"/>
      <c r="K1227" s="590"/>
      <c r="L1227" s="590"/>
      <c r="M1227" s="452"/>
      <c r="N1227" s="452"/>
      <c r="O1227" s="452"/>
      <c r="P1227" s="452"/>
      <c r="Q1227" s="452"/>
      <c r="R1227" s="452"/>
      <c r="S1227" s="452"/>
      <c r="T1227" s="452"/>
      <c r="U1227" s="452"/>
      <c r="V1227" s="452"/>
      <c r="W1227" s="452"/>
      <c r="X1227" s="452"/>
      <c r="Y1227" s="452"/>
      <c r="Z1227" s="452"/>
      <c r="AA1227" s="452"/>
      <c r="AB1227" s="452"/>
      <c r="AC1227" s="452"/>
      <c r="AD1227" s="452"/>
      <c r="AE1227" s="2"/>
      <c r="AK1227" s="572">
        <f t="shared" si="118"/>
        <v>0</v>
      </c>
      <c r="AL1227" s="572"/>
      <c r="AN1227" s="524">
        <f t="shared" si="119"/>
        <v>0</v>
      </c>
      <c r="AO1227" s="526"/>
      <c r="BF1227" s="524">
        <f t="shared" si="116"/>
        <v>0</v>
      </c>
      <c r="BG1227" s="526"/>
    </row>
    <row r="1228" spans="1:59" ht="15">
      <c r="A1228" s="18"/>
      <c r="C1228" s="48" t="s">
        <v>5114</v>
      </c>
      <c r="D1228" s="590" t="str">
        <f t="shared" si="117"/>
        <v/>
      </c>
      <c r="E1228" s="590"/>
      <c r="F1228" s="590"/>
      <c r="G1228" s="590"/>
      <c r="H1228" s="590"/>
      <c r="I1228" s="590"/>
      <c r="J1228" s="590"/>
      <c r="K1228" s="590"/>
      <c r="L1228" s="590"/>
      <c r="M1228" s="452"/>
      <c r="N1228" s="452"/>
      <c r="O1228" s="452"/>
      <c r="P1228" s="452"/>
      <c r="Q1228" s="452"/>
      <c r="R1228" s="452"/>
      <c r="S1228" s="452"/>
      <c r="T1228" s="452"/>
      <c r="U1228" s="452"/>
      <c r="V1228" s="452"/>
      <c r="W1228" s="452"/>
      <c r="X1228" s="452"/>
      <c r="Y1228" s="452"/>
      <c r="Z1228" s="452"/>
      <c r="AA1228" s="452"/>
      <c r="AB1228" s="452"/>
      <c r="AC1228" s="452"/>
      <c r="AD1228" s="452"/>
      <c r="AE1228" s="2"/>
      <c r="AK1228" s="572">
        <f t="shared" si="118"/>
        <v>0</v>
      </c>
      <c r="AL1228" s="572"/>
      <c r="AN1228" s="524">
        <f t="shared" si="119"/>
        <v>0</v>
      </c>
      <c r="AO1228" s="526"/>
      <c r="BF1228" s="524">
        <f t="shared" si="116"/>
        <v>0</v>
      </c>
      <c r="BG1228" s="526"/>
    </row>
    <row r="1229" spans="1:59" ht="15">
      <c r="A1229" s="18"/>
      <c r="C1229" s="57"/>
      <c r="R1229" s="62" t="s">
        <v>5115</v>
      </c>
      <c r="S1229" s="445">
        <f>IF(AND(SUM(S1184:X1228)=0,COUNTIF(S1184:X1228,"NS")&gt;0),"NS",
IF(AND(SUM(S1184:X1228)=0,COUNTIF(S1184:X1228,0)&gt;0),0,
IF(AND(SUM(S1184:X1228)=0,COUNTIF(S1184:X1228,"NA")&gt;0),"NA",
SUM(S1184:X1228))))</f>
        <v>0</v>
      </c>
      <c r="T1229" s="445"/>
      <c r="U1229" s="445"/>
      <c r="V1229" s="445"/>
      <c r="W1229" s="445"/>
      <c r="X1229" s="445"/>
      <c r="Y1229" s="445">
        <f>IF(AND(SUM(Y1184:AD1228)=0,COUNTIF(Y1184:AD1228,"NS")&gt;0),"NS",
IF(AND(SUM(Y1184:AD1228)=0,COUNTIF(Y1184:AD1228,0)&gt;0),0,
IF(AND(SUM(Y1184:AD1228)=0,COUNTIF(Y1184:AD1228,"NA")&gt;0),"NA",
SUM(Y1184:AD1228))))</f>
        <v>0</v>
      </c>
      <c r="Z1229" s="445"/>
      <c r="AA1229" s="445"/>
      <c r="AB1229" s="445"/>
      <c r="AC1229" s="445"/>
      <c r="AD1229" s="445"/>
      <c r="AE1229" s="2"/>
      <c r="AK1229" s="706">
        <f>SUM(AK1184:AL1228)</f>
        <v>0</v>
      </c>
      <c r="AL1229" s="706"/>
      <c r="BF1229" s="707">
        <f>SUM(BF1184:BG1228)</f>
        <v>0</v>
      </c>
      <c r="BG1229" s="708"/>
    </row>
    <row r="1230" spans="1:59" ht="15">
      <c r="A1230" s="18"/>
      <c r="C1230" s="57"/>
      <c r="AE1230" s="2"/>
    </row>
    <row r="1231" spans="1:59" ht="24" customHeight="1">
      <c r="A1231" s="18"/>
      <c r="C1231" s="628" t="s">
        <v>5117</v>
      </c>
      <c r="D1231" s="628"/>
      <c r="E1231" s="628"/>
      <c r="F1231" s="628"/>
      <c r="G1231" s="628"/>
      <c r="H1231" s="628"/>
      <c r="I1231" s="628"/>
      <c r="J1231" s="628"/>
      <c r="K1231" s="628"/>
      <c r="L1231" s="628"/>
      <c r="M1231" s="628"/>
      <c r="N1231" s="628"/>
      <c r="O1231" s="628"/>
      <c r="P1231" s="628"/>
      <c r="Q1231" s="628"/>
      <c r="R1231" s="628"/>
      <c r="S1231" s="628"/>
      <c r="T1231" s="628"/>
      <c r="U1231" s="628"/>
      <c r="V1231" s="628"/>
      <c r="W1231" s="628"/>
      <c r="X1231" s="628"/>
      <c r="Y1231" s="628"/>
      <c r="Z1231" s="628"/>
      <c r="AA1231" s="628"/>
      <c r="AB1231" s="628"/>
      <c r="AC1231" s="628"/>
      <c r="AD1231" s="628"/>
      <c r="AE1231" s="2"/>
    </row>
    <row r="1232" spans="1:59" ht="60" customHeight="1">
      <c r="A1232" s="18"/>
      <c r="C1232" s="511"/>
      <c r="D1232" s="512"/>
      <c r="E1232" s="512"/>
      <c r="F1232" s="512"/>
      <c r="G1232" s="512"/>
      <c r="H1232" s="512"/>
      <c r="I1232" s="512"/>
      <c r="J1232" s="512"/>
      <c r="K1232" s="512"/>
      <c r="L1232" s="512"/>
      <c r="M1232" s="512"/>
      <c r="N1232" s="512"/>
      <c r="O1232" s="512"/>
      <c r="P1232" s="512"/>
      <c r="Q1232" s="512"/>
      <c r="R1232" s="512"/>
      <c r="S1232" s="512"/>
      <c r="T1232" s="512"/>
      <c r="U1232" s="512"/>
      <c r="V1232" s="512"/>
      <c r="W1232" s="512"/>
      <c r="X1232" s="512"/>
      <c r="Y1232" s="512"/>
      <c r="Z1232" s="512"/>
      <c r="AA1232" s="512"/>
      <c r="AB1232" s="512"/>
      <c r="AC1232" s="512"/>
      <c r="AD1232" s="513"/>
      <c r="AE1232" s="2"/>
    </row>
    <row r="1233" spans="1:39" ht="15" customHeight="1">
      <c r="B1233" s="470" t="str">
        <f>IF(BF1229=0,"","Error: Verificar la información registrada conforme a la instrucción 3.")</f>
        <v/>
      </c>
      <c r="C1233" s="470"/>
      <c r="D1233" s="470"/>
      <c r="E1233" s="470"/>
      <c r="F1233" s="470"/>
      <c r="G1233" s="470"/>
      <c r="H1233" s="470"/>
      <c r="I1233" s="470"/>
      <c r="J1233" s="470"/>
      <c r="K1233" s="470"/>
      <c r="L1233" s="470"/>
      <c r="M1233" s="470"/>
      <c r="N1233" s="470"/>
      <c r="O1233" s="470"/>
      <c r="P1233" s="470"/>
      <c r="Q1233" s="470"/>
      <c r="R1233" s="470"/>
      <c r="S1233" s="470"/>
      <c r="T1233" s="470"/>
      <c r="U1233" s="470"/>
      <c r="V1233" s="470"/>
      <c r="W1233" s="470"/>
      <c r="X1233" s="470"/>
      <c r="Y1233" s="470"/>
      <c r="Z1233" s="470"/>
      <c r="AA1233" s="470"/>
      <c r="AB1233" s="470"/>
      <c r="AC1233" s="470"/>
      <c r="AD1233" s="470"/>
    </row>
    <row r="1234" spans="1:39" ht="15" customHeight="1">
      <c r="B1234" s="470" t="str">
        <f>IF(BM1184=0,"","Error: Verificar la información registrada conforme a la instrucción 4.")</f>
        <v/>
      </c>
      <c r="C1234" s="470"/>
      <c r="D1234" s="470"/>
      <c r="E1234" s="470"/>
      <c r="F1234" s="470"/>
      <c r="G1234" s="470"/>
      <c r="H1234" s="470"/>
      <c r="I1234" s="470"/>
      <c r="J1234" s="470"/>
      <c r="K1234" s="470"/>
      <c r="L1234" s="470"/>
      <c r="M1234" s="470"/>
      <c r="N1234" s="470"/>
      <c r="O1234" s="470"/>
      <c r="P1234" s="470"/>
      <c r="Q1234" s="470"/>
      <c r="R1234" s="470"/>
      <c r="S1234" s="470"/>
      <c r="T1234" s="470"/>
      <c r="U1234" s="470"/>
      <c r="V1234" s="470"/>
      <c r="W1234" s="470"/>
      <c r="X1234" s="470"/>
      <c r="Y1234" s="470"/>
      <c r="Z1234" s="470"/>
      <c r="AA1234" s="470"/>
      <c r="AB1234" s="470"/>
      <c r="AC1234" s="470"/>
      <c r="AD1234" s="470"/>
    </row>
    <row r="1235" spans="1:39" ht="15" customHeight="1">
      <c r="B1235" s="471" t="str">
        <f>IF(AK1229=0,"","Error: Debe completar toda la información requerida.")</f>
        <v/>
      </c>
      <c r="C1235" s="471"/>
      <c r="D1235" s="471"/>
      <c r="E1235" s="471"/>
      <c r="F1235" s="471"/>
      <c r="G1235" s="471"/>
      <c r="H1235" s="471"/>
      <c r="I1235" s="471"/>
      <c r="J1235" s="471"/>
      <c r="K1235" s="471"/>
      <c r="L1235" s="471"/>
      <c r="M1235" s="471"/>
      <c r="N1235" s="471"/>
      <c r="O1235" s="471"/>
      <c r="P1235" s="471"/>
      <c r="Q1235" s="471"/>
      <c r="R1235" s="471"/>
      <c r="S1235" s="471"/>
      <c r="T1235" s="471"/>
      <c r="U1235" s="471"/>
      <c r="V1235" s="471"/>
      <c r="W1235" s="471"/>
      <c r="X1235" s="471"/>
      <c r="Y1235" s="471"/>
      <c r="Z1235" s="471"/>
      <c r="AA1235" s="471"/>
      <c r="AB1235" s="471"/>
      <c r="AC1235" s="471"/>
      <c r="AD1235" s="471"/>
    </row>
    <row r="1236" spans="1:39" ht="15" customHeight="1"/>
    <row r="1237" spans="1:39" ht="15" customHeight="1"/>
    <row r="1238" spans="1:39" ht="15" customHeight="1" thickBot="1"/>
    <row r="1239" spans="1:39" ht="15" customHeight="1" thickBot="1">
      <c r="A1239" s="45" t="s">
        <v>5054</v>
      </c>
      <c r="B1239" s="614" t="s">
        <v>5515</v>
      </c>
      <c r="C1239" s="615"/>
      <c r="D1239" s="615"/>
      <c r="E1239" s="615"/>
      <c r="F1239" s="615"/>
      <c r="G1239" s="615"/>
      <c r="H1239" s="615"/>
      <c r="I1239" s="615"/>
      <c r="J1239" s="615"/>
      <c r="K1239" s="615"/>
      <c r="L1239" s="615"/>
      <c r="M1239" s="615"/>
      <c r="N1239" s="615"/>
      <c r="O1239" s="615"/>
      <c r="P1239" s="615"/>
      <c r="Q1239" s="615"/>
      <c r="R1239" s="615"/>
      <c r="S1239" s="615"/>
      <c r="T1239" s="615"/>
      <c r="U1239" s="615"/>
      <c r="V1239" s="615"/>
      <c r="W1239" s="615"/>
      <c r="X1239" s="615"/>
      <c r="Y1239" s="615"/>
      <c r="Z1239" s="615"/>
      <c r="AA1239" s="615"/>
      <c r="AB1239" s="615"/>
      <c r="AC1239" s="615"/>
      <c r="AD1239" s="616"/>
      <c r="AE1239" s="2"/>
      <c r="AH1239" s="596" t="s">
        <v>5259</v>
      </c>
      <c r="AI1239" s="596"/>
    </row>
    <row r="1240" spans="1:39" ht="15" customHeight="1">
      <c r="A1240" s="18"/>
      <c r="B1240" s="601" t="s">
        <v>5485</v>
      </c>
      <c r="C1240" s="602"/>
      <c r="D1240" s="602"/>
      <c r="E1240" s="602"/>
      <c r="F1240" s="602"/>
      <c r="G1240" s="602"/>
      <c r="H1240" s="602"/>
      <c r="I1240" s="602"/>
      <c r="J1240" s="602"/>
      <c r="K1240" s="602"/>
      <c r="L1240" s="602"/>
      <c r="M1240" s="602"/>
      <c r="N1240" s="602"/>
      <c r="O1240" s="602"/>
      <c r="P1240" s="602"/>
      <c r="Q1240" s="602"/>
      <c r="R1240" s="602"/>
      <c r="S1240" s="602"/>
      <c r="T1240" s="602"/>
      <c r="U1240" s="602"/>
      <c r="V1240" s="602"/>
      <c r="W1240" s="602"/>
      <c r="X1240" s="602"/>
      <c r="Y1240" s="602"/>
      <c r="Z1240" s="602"/>
      <c r="AA1240" s="602"/>
      <c r="AB1240" s="602"/>
      <c r="AC1240" s="602"/>
      <c r="AD1240" s="603"/>
      <c r="AE1240" s="2"/>
      <c r="AH1240" s="597">
        <f>IF($AH$38=$AJ$38,0,IF(COUNTIF($M$53:$P$97,1)&lt;&gt;COUNTA($D$53:$J$97),0,1))</f>
        <v>0</v>
      </c>
      <c r="AI1240" s="597"/>
    </row>
    <row r="1241" spans="1:39" ht="24" customHeight="1">
      <c r="A1241" s="18"/>
      <c r="B1241" s="170"/>
      <c r="C1241" s="492" t="s">
        <v>5477</v>
      </c>
      <c r="D1241" s="492"/>
      <c r="E1241" s="492"/>
      <c r="F1241" s="492"/>
      <c r="G1241" s="492"/>
      <c r="H1241" s="492"/>
      <c r="I1241" s="492"/>
      <c r="J1241" s="492"/>
      <c r="K1241" s="492"/>
      <c r="L1241" s="492"/>
      <c r="M1241" s="492"/>
      <c r="N1241" s="492"/>
      <c r="O1241" s="492"/>
      <c r="P1241" s="492"/>
      <c r="Q1241" s="492"/>
      <c r="R1241" s="492"/>
      <c r="S1241" s="492"/>
      <c r="T1241" s="492"/>
      <c r="U1241" s="492"/>
      <c r="V1241" s="492"/>
      <c r="W1241" s="492"/>
      <c r="X1241" s="492"/>
      <c r="Y1241" s="492"/>
      <c r="Z1241" s="492"/>
      <c r="AA1241" s="492"/>
      <c r="AB1241" s="492"/>
      <c r="AC1241" s="492"/>
      <c r="AD1241" s="493"/>
      <c r="AE1241" s="2"/>
    </row>
    <row r="1242" spans="1:39" ht="15" customHeight="1">
      <c r="A1242" s="18"/>
      <c r="B1242" s="625" t="s">
        <v>5059</v>
      </c>
      <c r="C1242" s="626"/>
      <c r="D1242" s="626"/>
      <c r="E1242" s="626"/>
      <c r="F1242" s="626"/>
      <c r="G1242" s="626"/>
      <c r="H1242" s="626"/>
      <c r="I1242" s="626"/>
      <c r="J1242" s="626"/>
      <c r="K1242" s="626"/>
      <c r="L1242" s="626"/>
      <c r="M1242" s="626"/>
      <c r="N1242" s="626"/>
      <c r="O1242" s="626"/>
      <c r="P1242" s="626"/>
      <c r="Q1242" s="626"/>
      <c r="R1242" s="626"/>
      <c r="S1242" s="626"/>
      <c r="T1242" s="626"/>
      <c r="U1242" s="626"/>
      <c r="V1242" s="626"/>
      <c r="W1242" s="626"/>
      <c r="X1242" s="626"/>
      <c r="Y1242" s="626"/>
      <c r="Z1242" s="626"/>
      <c r="AA1242" s="626"/>
      <c r="AB1242" s="626"/>
      <c r="AC1242" s="626"/>
      <c r="AD1242" s="627"/>
      <c r="AE1242" s="2"/>
    </row>
    <row r="1243" spans="1:39" ht="24" customHeight="1">
      <c r="A1243" s="18"/>
      <c r="B1243" s="172"/>
      <c r="C1243" s="594" t="s">
        <v>5516</v>
      </c>
      <c r="D1243" s="594"/>
      <c r="E1243" s="594"/>
      <c r="F1243" s="594"/>
      <c r="G1243" s="594"/>
      <c r="H1243" s="594"/>
      <c r="I1243" s="594"/>
      <c r="J1243" s="594"/>
      <c r="K1243" s="594"/>
      <c r="L1243" s="594"/>
      <c r="M1243" s="594"/>
      <c r="N1243" s="594"/>
      <c r="O1243" s="594"/>
      <c r="P1243" s="594"/>
      <c r="Q1243" s="594"/>
      <c r="R1243" s="594"/>
      <c r="S1243" s="594"/>
      <c r="T1243" s="594"/>
      <c r="U1243" s="594"/>
      <c r="V1243" s="594"/>
      <c r="W1243" s="594"/>
      <c r="X1243" s="594"/>
      <c r="Y1243" s="594"/>
      <c r="Z1243" s="594"/>
      <c r="AA1243" s="594"/>
      <c r="AB1243" s="594"/>
      <c r="AC1243" s="594"/>
      <c r="AD1243" s="610"/>
      <c r="AE1243" s="2"/>
    </row>
    <row r="1244" spans="1:39" ht="24" customHeight="1">
      <c r="A1244" s="18"/>
      <c r="B1244" s="172"/>
      <c r="C1244" s="594" t="s">
        <v>5517</v>
      </c>
      <c r="D1244" s="594"/>
      <c r="E1244" s="594"/>
      <c r="F1244" s="594"/>
      <c r="G1244" s="594"/>
      <c r="H1244" s="594"/>
      <c r="I1244" s="594"/>
      <c r="J1244" s="594"/>
      <c r="K1244" s="594"/>
      <c r="L1244" s="594"/>
      <c r="M1244" s="594"/>
      <c r="N1244" s="594"/>
      <c r="O1244" s="594"/>
      <c r="P1244" s="594"/>
      <c r="Q1244" s="594"/>
      <c r="R1244" s="594"/>
      <c r="S1244" s="594"/>
      <c r="T1244" s="594"/>
      <c r="U1244" s="594"/>
      <c r="V1244" s="594"/>
      <c r="W1244" s="594"/>
      <c r="X1244" s="594"/>
      <c r="Y1244" s="594"/>
      <c r="Z1244" s="594"/>
      <c r="AA1244" s="594"/>
      <c r="AB1244" s="594"/>
      <c r="AC1244" s="594"/>
      <c r="AD1244" s="610"/>
      <c r="AE1244" s="2"/>
    </row>
    <row r="1245" spans="1:39" ht="24" customHeight="1">
      <c r="A1245" s="18"/>
      <c r="B1245" s="172"/>
      <c r="C1245" s="594" t="s">
        <v>5518</v>
      </c>
      <c r="D1245" s="594"/>
      <c r="E1245" s="594"/>
      <c r="F1245" s="594"/>
      <c r="G1245" s="594"/>
      <c r="H1245" s="594"/>
      <c r="I1245" s="594"/>
      <c r="J1245" s="594"/>
      <c r="K1245" s="594"/>
      <c r="L1245" s="594"/>
      <c r="M1245" s="594"/>
      <c r="N1245" s="594"/>
      <c r="O1245" s="594"/>
      <c r="P1245" s="594"/>
      <c r="Q1245" s="594"/>
      <c r="R1245" s="594"/>
      <c r="S1245" s="594"/>
      <c r="T1245" s="594"/>
      <c r="U1245" s="594"/>
      <c r="V1245" s="594"/>
      <c r="W1245" s="594"/>
      <c r="X1245" s="594"/>
      <c r="Y1245" s="594"/>
      <c r="Z1245" s="594"/>
      <c r="AA1245" s="594"/>
      <c r="AB1245" s="594"/>
      <c r="AC1245" s="594"/>
      <c r="AD1245" s="610"/>
      <c r="AE1245" s="2"/>
    </row>
    <row r="1246" spans="1:39" ht="24" customHeight="1">
      <c r="A1246" s="18"/>
      <c r="B1246" s="214"/>
      <c r="C1246" s="628" t="s">
        <v>5519</v>
      </c>
      <c r="D1246" s="628"/>
      <c r="E1246" s="628"/>
      <c r="F1246" s="628"/>
      <c r="G1246" s="628"/>
      <c r="H1246" s="628"/>
      <c r="I1246" s="628"/>
      <c r="J1246" s="628"/>
      <c r="K1246" s="628"/>
      <c r="L1246" s="628"/>
      <c r="M1246" s="628"/>
      <c r="N1246" s="628"/>
      <c r="O1246" s="628"/>
      <c r="P1246" s="628"/>
      <c r="Q1246" s="628"/>
      <c r="R1246" s="628"/>
      <c r="S1246" s="628"/>
      <c r="T1246" s="628"/>
      <c r="U1246" s="628"/>
      <c r="V1246" s="628"/>
      <c r="W1246" s="628"/>
      <c r="X1246" s="628"/>
      <c r="Y1246" s="628"/>
      <c r="Z1246" s="628"/>
      <c r="AA1246" s="628"/>
      <c r="AB1246" s="628"/>
      <c r="AC1246" s="628"/>
      <c r="AD1246" s="629"/>
      <c r="AE1246" s="2"/>
    </row>
    <row r="1247" spans="1:39" ht="15" customHeight="1"/>
    <row r="1248" spans="1:39" ht="24" customHeight="1">
      <c r="A1248" s="18" t="s">
        <v>5520</v>
      </c>
      <c r="B1248" s="624" t="s">
        <v>5521</v>
      </c>
      <c r="C1248" s="624"/>
      <c r="D1248" s="624"/>
      <c r="E1248" s="624"/>
      <c r="F1248" s="624"/>
      <c r="G1248" s="624"/>
      <c r="H1248" s="624"/>
      <c r="I1248" s="624"/>
      <c r="J1248" s="624"/>
      <c r="K1248" s="624"/>
      <c r="L1248" s="624"/>
      <c r="M1248" s="624"/>
      <c r="N1248" s="624"/>
      <c r="O1248" s="624"/>
      <c r="P1248" s="624"/>
      <c r="Q1248" s="624"/>
      <c r="R1248" s="624"/>
      <c r="S1248" s="624"/>
      <c r="T1248" s="624"/>
      <c r="U1248" s="624"/>
      <c r="V1248" s="624"/>
      <c r="W1248" s="624"/>
      <c r="X1248" s="624"/>
      <c r="Y1248" s="624"/>
      <c r="Z1248" s="624"/>
      <c r="AA1248" s="624"/>
      <c r="AB1248" s="624"/>
      <c r="AC1248" s="624"/>
      <c r="AD1248" s="624"/>
      <c r="AE1248" s="2"/>
      <c r="AH1248" s="522" t="s">
        <v>5066</v>
      </c>
      <c r="AI1248" s="522"/>
      <c r="AJ1248" s="522" t="s">
        <v>5067</v>
      </c>
      <c r="AK1248" s="522"/>
      <c r="AL1248" s="522" t="s">
        <v>5068</v>
      </c>
      <c r="AM1248" s="522"/>
    </row>
    <row r="1249" spans="1:41" ht="24" customHeight="1">
      <c r="A1249" s="59"/>
      <c r="B1249" s="46"/>
      <c r="C1249" s="492" t="s">
        <v>5522</v>
      </c>
      <c r="D1249" s="492"/>
      <c r="E1249" s="492"/>
      <c r="F1249" s="492"/>
      <c r="G1249" s="492"/>
      <c r="H1249" s="492"/>
      <c r="I1249" s="492"/>
      <c r="J1249" s="492"/>
      <c r="K1249" s="492"/>
      <c r="L1249" s="492"/>
      <c r="M1249" s="492"/>
      <c r="N1249" s="492"/>
      <c r="O1249" s="492"/>
      <c r="P1249" s="492"/>
      <c r="Q1249" s="492"/>
      <c r="R1249" s="492"/>
      <c r="S1249" s="492"/>
      <c r="T1249" s="492"/>
      <c r="U1249" s="492"/>
      <c r="V1249" s="492"/>
      <c r="W1249" s="492"/>
      <c r="X1249" s="492"/>
      <c r="Y1249" s="492"/>
      <c r="Z1249" s="492"/>
      <c r="AA1249" s="492"/>
      <c r="AB1249" s="492"/>
      <c r="AC1249" s="492"/>
      <c r="AD1249" s="492"/>
      <c r="AE1249" s="2"/>
      <c r="AH1249" s="522">
        <f>COUNTBLANK(S1255:AD1269)</f>
        <v>180</v>
      </c>
      <c r="AI1249" s="522"/>
      <c r="AJ1249" s="522">
        <v>180</v>
      </c>
      <c r="AK1249" s="522"/>
      <c r="AL1249" s="522">
        <v>30</v>
      </c>
      <c r="AM1249" s="522"/>
    </row>
    <row r="1250" spans="1:41" ht="24" customHeight="1">
      <c r="A1250" s="59"/>
      <c r="B1250" s="196"/>
      <c r="C1250" s="492" t="s">
        <v>5523</v>
      </c>
      <c r="D1250" s="492"/>
      <c r="E1250" s="492"/>
      <c r="F1250" s="492"/>
      <c r="G1250" s="492"/>
      <c r="H1250" s="492"/>
      <c r="I1250" s="492"/>
      <c r="J1250" s="492"/>
      <c r="K1250" s="492"/>
      <c r="L1250" s="492"/>
      <c r="M1250" s="492"/>
      <c r="N1250" s="492"/>
      <c r="O1250" s="492"/>
      <c r="P1250" s="492"/>
      <c r="Q1250" s="492"/>
      <c r="R1250" s="492"/>
      <c r="S1250" s="492"/>
      <c r="T1250" s="492"/>
      <c r="U1250" s="492"/>
      <c r="V1250" s="492"/>
      <c r="W1250" s="492"/>
      <c r="X1250" s="492"/>
      <c r="Y1250" s="492"/>
      <c r="Z1250" s="492"/>
      <c r="AA1250" s="492"/>
      <c r="AB1250" s="492"/>
      <c r="AC1250" s="492"/>
      <c r="AD1250" s="492"/>
      <c r="AE1250" s="2"/>
    </row>
    <row r="1251" spans="1:41" ht="36" customHeight="1">
      <c r="A1251" s="59"/>
      <c r="B1251" s="196"/>
      <c r="C1251" s="492" t="s">
        <v>5524</v>
      </c>
      <c r="D1251" s="492"/>
      <c r="E1251" s="492"/>
      <c r="F1251" s="492"/>
      <c r="G1251" s="492"/>
      <c r="H1251" s="492"/>
      <c r="I1251" s="492"/>
      <c r="J1251" s="492"/>
      <c r="K1251" s="492"/>
      <c r="L1251" s="492"/>
      <c r="M1251" s="492"/>
      <c r="N1251" s="492"/>
      <c r="O1251" s="492"/>
      <c r="P1251" s="492"/>
      <c r="Q1251" s="492"/>
      <c r="R1251" s="492"/>
      <c r="S1251" s="492"/>
      <c r="T1251" s="492"/>
      <c r="U1251" s="492"/>
      <c r="V1251" s="492"/>
      <c r="W1251" s="492"/>
      <c r="X1251" s="492"/>
      <c r="Y1251" s="492"/>
      <c r="Z1251" s="492"/>
      <c r="AA1251" s="492"/>
      <c r="AB1251" s="492"/>
      <c r="AC1251" s="492"/>
      <c r="AD1251" s="492"/>
      <c r="AE1251" s="2"/>
    </row>
    <row r="1252" spans="1:41" ht="36" customHeight="1">
      <c r="A1252" s="59"/>
      <c r="B1252" s="196"/>
      <c r="C1252" s="594" t="s">
        <v>5525</v>
      </c>
      <c r="D1252" s="594"/>
      <c r="E1252" s="594"/>
      <c r="F1252" s="594"/>
      <c r="G1252" s="594"/>
      <c r="H1252" s="594"/>
      <c r="I1252" s="594"/>
      <c r="J1252" s="594"/>
      <c r="K1252" s="594"/>
      <c r="L1252" s="594"/>
      <c r="M1252" s="594"/>
      <c r="N1252" s="594"/>
      <c r="O1252" s="594"/>
      <c r="P1252" s="594"/>
      <c r="Q1252" s="594"/>
      <c r="R1252" s="594"/>
      <c r="S1252" s="594"/>
      <c r="T1252" s="594"/>
      <c r="U1252" s="594"/>
      <c r="V1252" s="594"/>
      <c r="W1252" s="594"/>
      <c r="X1252" s="594"/>
      <c r="Y1252" s="594"/>
      <c r="Z1252" s="594"/>
      <c r="AA1252" s="594"/>
      <c r="AB1252" s="594"/>
      <c r="AC1252" s="594"/>
      <c r="AD1252" s="594"/>
      <c r="AE1252" s="2"/>
    </row>
    <row r="1253" spans="1:41" ht="15" customHeight="1">
      <c r="A1253" s="18"/>
      <c r="B1253" s="3"/>
      <c r="C1253" s="176"/>
      <c r="D1253" s="176"/>
      <c r="E1253" s="176"/>
      <c r="F1253" s="176"/>
      <c r="G1253" s="176"/>
      <c r="H1253" s="176"/>
      <c r="I1253" s="176"/>
      <c r="J1253" s="176"/>
      <c r="K1253" s="176"/>
      <c r="L1253" s="176"/>
      <c r="M1253" s="176"/>
      <c r="N1253" s="176"/>
      <c r="O1253" s="176"/>
      <c r="P1253" s="176"/>
      <c r="Q1253" s="176"/>
      <c r="R1253" s="176"/>
      <c r="S1253" s="176"/>
      <c r="T1253" s="176"/>
      <c r="U1253" s="176"/>
      <c r="V1253" s="176"/>
      <c r="W1253" s="176"/>
      <c r="X1253" s="176"/>
      <c r="Y1253" s="176"/>
      <c r="Z1253" s="176"/>
      <c r="AA1253" s="194"/>
      <c r="AB1253" s="194"/>
      <c r="AC1253" s="194"/>
      <c r="AD1253" s="194"/>
      <c r="AE1253" s="2"/>
    </row>
    <row r="1254" spans="1:41" ht="84" customHeight="1">
      <c r="A1254" s="18"/>
      <c r="B1254" s="51"/>
      <c r="C1254" s="442" t="s">
        <v>5526</v>
      </c>
      <c r="D1254" s="443"/>
      <c r="E1254" s="443"/>
      <c r="F1254" s="443"/>
      <c r="G1254" s="443"/>
      <c r="H1254" s="443"/>
      <c r="I1254" s="443"/>
      <c r="J1254" s="443"/>
      <c r="K1254" s="443"/>
      <c r="L1254" s="443"/>
      <c r="M1254" s="443"/>
      <c r="N1254" s="443"/>
      <c r="O1254" s="443"/>
      <c r="P1254" s="443"/>
      <c r="Q1254" s="443"/>
      <c r="R1254" s="444"/>
      <c r="S1254" s="442" t="s">
        <v>5527</v>
      </c>
      <c r="T1254" s="443"/>
      <c r="U1254" s="443"/>
      <c r="V1254" s="443"/>
      <c r="W1254" s="443"/>
      <c r="X1254" s="444"/>
      <c r="Y1254" s="442" t="s">
        <v>5528</v>
      </c>
      <c r="Z1254" s="443"/>
      <c r="AA1254" s="443"/>
      <c r="AB1254" s="443"/>
      <c r="AC1254" s="443"/>
      <c r="AD1254" s="444"/>
      <c r="AE1254" s="2"/>
      <c r="AH1254" s="516" t="s">
        <v>5102</v>
      </c>
      <c r="AI1254" s="516"/>
      <c r="AK1254" s="516" t="s">
        <v>5104</v>
      </c>
      <c r="AL1254" s="516"/>
      <c r="AN1254" s="516" t="s">
        <v>5423</v>
      </c>
      <c r="AO1254" s="516"/>
    </row>
    <row r="1255" spans="1:41" ht="15" customHeight="1">
      <c r="A1255" s="18"/>
      <c r="B1255" s="51"/>
      <c r="C1255" s="47" t="s">
        <v>4992</v>
      </c>
      <c r="D1255" s="547" t="s">
        <v>5529</v>
      </c>
      <c r="E1255" s="548"/>
      <c r="F1255" s="548"/>
      <c r="G1255" s="548"/>
      <c r="H1255" s="548"/>
      <c r="I1255" s="548"/>
      <c r="J1255" s="548"/>
      <c r="K1255" s="548"/>
      <c r="L1255" s="548"/>
      <c r="M1255" s="548"/>
      <c r="N1255" s="548"/>
      <c r="O1255" s="548"/>
      <c r="P1255" s="548"/>
      <c r="Q1255" s="548"/>
      <c r="R1255" s="549"/>
      <c r="S1255" s="553"/>
      <c r="T1255" s="554"/>
      <c r="U1255" s="554"/>
      <c r="V1255" s="554"/>
      <c r="W1255" s="554"/>
      <c r="X1255" s="555"/>
      <c r="Y1255" s="553"/>
      <c r="Z1255" s="554"/>
      <c r="AA1255" s="554"/>
      <c r="AB1255" s="554"/>
      <c r="AC1255" s="554"/>
      <c r="AD1255" s="555"/>
      <c r="AE1255" s="2"/>
      <c r="AH1255" s="518">
        <f>IF(S1255&lt;=1,0,1)</f>
        <v>0</v>
      </c>
      <c r="AI1255" s="518"/>
      <c r="AK1255" s="518">
        <f>IF($AH$1249=$AJ$1249,0,IF(OR(AND(S1255=1,Y1255&gt;0),AND(S1255&gt;1,Y1255="")),0,1))</f>
        <v>0</v>
      </c>
      <c r="AL1255" s="518"/>
      <c r="AN1255" s="518">
        <f>IF(OR(AND(S1255="",Y1255=""),AND(S1255=1,Y1255&gt;0),AND(S1255&gt;1,Y1255="")),0,1)</f>
        <v>0</v>
      </c>
      <c r="AO1255" s="518"/>
    </row>
    <row r="1256" spans="1:41" ht="15" customHeight="1">
      <c r="A1256" s="18"/>
      <c r="B1256" s="51"/>
      <c r="C1256" s="48" t="s">
        <v>4994</v>
      </c>
      <c r="D1256" s="547" t="s">
        <v>5530</v>
      </c>
      <c r="E1256" s="548"/>
      <c r="F1256" s="548"/>
      <c r="G1256" s="548"/>
      <c r="H1256" s="548"/>
      <c r="I1256" s="548"/>
      <c r="J1256" s="548"/>
      <c r="K1256" s="548"/>
      <c r="L1256" s="548"/>
      <c r="M1256" s="548"/>
      <c r="N1256" s="548"/>
      <c r="O1256" s="548"/>
      <c r="P1256" s="548"/>
      <c r="Q1256" s="548"/>
      <c r="R1256" s="549"/>
      <c r="S1256" s="553"/>
      <c r="T1256" s="554"/>
      <c r="U1256" s="554"/>
      <c r="V1256" s="554"/>
      <c r="W1256" s="554"/>
      <c r="X1256" s="555"/>
      <c r="Y1256" s="553"/>
      <c r="Z1256" s="554"/>
      <c r="AA1256" s="554"/>
      <c r="AB1256" s="554"/>
      <c r="AC1256" s="554"/>
      <c r="AD1256" s="555"/>
      <c r="AE1256" s="2"/>
      <c r="AH1256" s="518">
        <f t="shared" ref="AH1256:AH1269" si="120">IF(S1256&lt;=1,0,1)</f>
        <v>0</v>
      </c>
      <c r="AI1256" s="518"/>
      <c r="AK1256" s="518">
        <f t="shared" ref="AK1256:AK1269" si="121">IF($AH$1249=$AJ$1249,0,IF(OR(AND(S1256=1,Y1256&gt;0),AND(S1256&gt;1,Y1256="")),0,1))</f>
        <v>0</v>
      </c>
      <c r="AL1256" s="518"/>
      <c r="AN1256" s="518">
        <f t="shared" ref="AN1256:AN1269" si="122">IF(OR(AND(S1256="",Y1256=""),AND(S1256=1,Y1256&gt;0),AND(S1256&gt;1,Y1256="")),0,1)</f>
        <v>0</v>
      </c>
      <c r="AO1256" s="518"/>
    </row>
    <row r="1257" spans="1:41" ht="15" customHeight="1">
      <c r="A1257" s="18"/>
      <c r="B1257" s="51"/>
      <c r="C1257" s="48" t="s">
        <v>4996</v>
      </c>
      <c r="D1257" s="547" t="s">
        <v>5531</v>
      </c>
      <c r="E1257" s="548"/>
      <c r="F1257" s="548"/>
      <c r="G1257" s="548"/>
      <c r="H1257" s="548"/>
      <c r="I1257" s="548"/>
      <c r="J1257" s="548"/>
      <c r="K1257" s="548"/>
      <c r="L1257" s="548"/>
      <c r="M1257" s="548"/>
      <c r="N1257" s="548"/>
      <c r="O1257" s="548"/>
      <c r="P1257" s="548"/>
      <c r="Q1257" s="548"/>
      <c r="R1257" s="549"/>
      <c r="S1257" s="553"/>
      <c r="T1257" s="554"/>
      <c r="U1257" s="554"/>
      <c r="V1257" s="554"/>
      <c r="W1257" s="554"/>
      <c r="X1257" s="555"/>
      <c r="Y1257" s="553"/>
      <c r="Z1257" s="554"/>
      <c r="AA1257" s="554"/>
      <c r="AB1257" s="554"/>
      <c r="AC1257" s="554"/>
      <c r="AD1257" s="555"/>
      <c r="AE1257" s="2"/>
      <c r="AH1257" s="518">
        <f t="shared" si="120"/>
        <v>0</v>
      </c>
      <c r="AI1257" s="518"/>
      <c r="AK1257" s="518">
        <f t="shared" si="121"/>
        <v>0</v>
      </c>
      <c r="AL1257" s="518"/>
      <c r="AN1257" s="518">
        <f t="shared" si="122"/>
        <v>0</v>
      </c>
      <c r="AO1257" s="518"/>
    </row>
    <row r="1258" spans="1:41" ht="15" customHeight="1">
      <c r="A1258" s="18"/>
      <c r="B1258" s="51"/>
      <c r="C1258" s="48" t="s">
        <v>4998</v>
      </c>
      <c r="D1258" s="547" t="s">
        <v>5532</v>
      </c>
      <c r="E1258" s="548"/>
      <c r="F1258" s="548"/>
      <c r="G1258" s="548"/>
      <c r="H1258" s="548"/>
      <c r="I1258" s="548"/>
      <c r="J1258" s="548"/>
      <c r="K1258" s="548"/>
      <c r="L1258" s="548"/>
      <c r="M1258" s="548"/>
      <c r="N1258" s="548"/>
      <c r="O1258" s="548"/>
      <c r="P1258" s="548"/>
      <c r="Q1258" s="548"/>
      <c r="R1258" s="549"/>
      <c r="S1258" s="553"/>
      <c r="T1258" s="554"/>
      <c r="U1258" s="554"/>
      <c r="V1258" s="554"/>
      <c r="W1258" s="554"/>
      <c r="X1258" s="555"/>
      <c r="Y1258" s="553"/>
      <c r="Z1258" s="554"/>
      <c r="AA1258" s="554"/>
      <c r="AB1258" s="554"/>
      <c r="AC1258" s="554"/>
      <c r="AD1258" s="555"/>
      <c r="AE1258" s="2"/>
      <c r="AH1258" s="518">
        <f t="shared" si="120"/>
        <v>0</v>
      </c>
      <c r="AI1258" s="518"/>
      <c r="AK1258" s="518">
        <f t="shared" si="121"/>
        <v>0</v>
      </c>
      <c r="AL1258" s="518"/>
      <c r="AN1258" s="518">
        <f t="shared" si="122"/>
        <v>0</v>
      </c>
      <c r="AO1258" s="518"/>
    </row>
    <row r="1259" spans="1:41" ht="15" customHeight="1">
      <c r="A1259" s="18"/>
      <c r="B1259" s="51"/>
      <c r="C1259" s="48" t="s">
        <v>5000</v>
      </c>
      <c r="D1259" s="547" t="s">
        <v>5533</v>
      </c>
      <c r="E1259" s="548"/>
      <c r="F1259" s="548"/>
      <c r="G1259" s="548"/>
      <c r="H1259" s="548"/>
      <c r="I1259" s="548"/>
      <c r="J1259" s="548"/>
      <c r="K1259" s="548"/>
      <c r="L1259" s="548"/>
      <c r="M1259" s="548"/>
      <c r="N1259" s="548"/>
      <c r="O1259" s="548"/>
      <c r="P1259" s="548"/>
      <c r="Q1259" s="548"/>
      <c r="R1259" s="549"/>
      <c r="S1259" s="553"/>
      <c r="T1259" s="554"/>
      <c r="U1259" s="554"/>
      <c r="V1259" s="554"/>
      <c r="W1259" s="554"/>
      <c r="X1259" s="555"/>
      <c r="Y1259" s="553"/>
      <c r="Z1259" s="554"/>
      <c r="AA1259" s="554"/>
      <c r="AB1259" s="554"/>
      <c r="AC1259" s="554"/>
      <c r="AD1259" s="555"/>
      <c r="AE1259" s="2"/>
      <c r="AH1259" s="518">
        <f t="shared" si="120"/>
        <v>0</v>
      </c>
      <c r="AI1259" s="518"/>
      <c r="AK1259" s="518">
        <f t="shared" si="121"/>
        <v>0</v>
      </c>
      <c r="AL1259" s="518"/>
      <c r="AN1259" s="518">
        <f t="shared" si="122"/>
        <v>0</v>
      </c>
      <c r="AO1259" s="518"/>
    </row>
    <row r="1260" spans="1:41" ht="15" customHeight="1">
      <c r="A1260" s="18"/>
      <c r="B1260" s="51"/>
      <c r="C1260" s="48" t="s">
        <v>5002</v>
      </c>
      <c r="D1260" s="547" t="s">
        <v>5534</v>
      </c>
      <c r="E1260" s="548"/>
      <c r="F1260" s="548"/>
      <c r="G1260" s="548"/>
      <c r="H1260" s="548"/>
      <c r="I1260" s="548"/>
      <c r="J1260" s="548"/>
      <c r="K1260" s="548"/>
      <c r="L1260" s="548"/>
      <c r="M1260" s="548"/>
      <c r="N1260" s="548"/>
      <c r="O1260" s="548"/>
      <c r="P1260" s="548"/>
      <c r="Q1260" s="548"/>
      <c r="R1260" s="549"/>
      <c r="S1260" s="553"/>
      <c r="T1260" s="554"/>
      <c r="U1260" s="554"/>
      <c r="V1260" s="554"/>
      <c r="W1260" s="554"/>
      <c r="X1260" s="555"/>
      <c r="Y1260" s="553"/>
      <c r="Z1260" s="554"/>
      <c r="AA1260" s="554"/>
      <c r="AB1260" s="554"/>
      <c r="AC1260" s="554"/>
      <c r="AD1260" s="555"/>
      <c r="AE1260" s="2"/>
      <c r="AH1260" s="518">
        <f t="shared" si="120"/>
        <v>0</v>
      </c>
      <c r="AI1260" s="518"/>
      <c r="AK1260" s="518">
        <f t="shared" si="121"/>
        <v>0</v>
      </c>
      <c r="AL1260" s="518"/>
      <c r="AN1260" s="518">
        <f t="shared" si="122"/>
        <v>0</v>
      </c>
      <c r="AO1260" s="518"/>
    </row>
    <row r="1261" spans="1:41" ht="15" customHeight="1">
      <c r="A1261" s="18"/>
      <c r="B1261" s="51"/>
      <c r="C1261" s="48" t="s">
        <v>5004</v>
      </c>
      <c r="D1261" s="547" t="s">
        <v>5535</v>
      </c>
      <c r="E1261" s="548"/>
      <c r="F1261" s="548"/>
      <c r="G1261" s="548"/>
      <c r="H1261" s="548"/>
      <c r="I1261" s="548"/>
      <c r="J1261" s="548"/>
      <c r="K1261" s="548"/>
      <c r="L1261" s="548"/>
      <c r="M1261" s="548"/>
      <c r="N1261" s="548"/>
      <c r="O1261" s="548"/>
      <c r="P1261" s="548"/>
      <c r="Q1261" s="548"/>
      <c r="R1261" s="549"/>
      <c r="S1261" s="553"/>
      <c r="T1261" s="554"/>
      <c r="U1261" s="554"/>
      <c r="V1261" s="554"/>
      <c r="W1261" s="554"/>
      <c r="X1261" s="555"/>
      <c r="Y1261" s="553"/>
      <c r="Z1261" s="554"/>
      <c r="AA1261" s="554"/>
      <c r="AB1261" s="554"/>
      <c r="AC1261" s="554"/>
      <c r="AD1261" s="555"/>
      <c r="AE1261" s="2"/>
      <c r="AH1261" s="518">
        <f t="shared" si="120"/>
        <v>0</v>
      </c>
      <c r="AI1261" s="518"/>
      <c r="AK1261" s="518">
        <f t="shared" si="121"/>
        <v>0</v>
      </c>
      <c r="AL1261" s="518"/>
      <c r="AN1261" s="518">
        <f t="shared" si="122"/>
        <v>0</v>
      </c>
      <c r="AO1261" s="518"/>
    </row>
    <row r="1262" spans="1:41" ht="15" customHeight="1">
      <c r="A1262" s="18"/>
      <c r="B1262" s="51"/>
      <c r="C1262" s="48" t="s">
        <v>5006</v>
      </c>
      <c r="D1262" s="547" t="s">
        <v>5536</v>
      </c>
      <c r="E1262" s="548"/>
      <c r="F1262" s="548"/>
      <c r="G1262" s="548"/>
      <c r="H1262" s="548"/>
      <c r="I1262" s="548"/>
      <c r="J1262" s="548"/>
      <c r="K1262" s="548"/>
      <c r="L1262" s="548"/>
      <c r="M1262" s="548"/>
      <c r="N1262" s="548"/>
      <c r="O1262" s="548"/>
      <c r="P1262" s="548"/>
      <c r="Q1262" s="548"/>
      <c r="R1262" s="549"/>
      <c r="S1262" s="553"/>
      <c r="T1262" s="554"/>
      <c r="U1262" s="554"/>
      <c r="V1262" s="554"/>
      <c r="W1262" s="554"/>
      <c r="X1262" s="555"/>
      <c r="Y1262" s="553"/>
      <c r="Z1262" s="554"/>
      <c r="AA1262" s="554"/>
      <c r="AB1262" s="554"/>
      <c r="AC1262" s="554"/>
      <c r="AD1262" s="555"/>
      <c r="AE1262" s="2"/>
      <c r="AH1262" s="518">
        <f t="shared" si="120"/>
        <v>0</v>
      </c>
      <c r="AI1262" s="518"/>
      <c r="AK1262" s="518">
        <f t="shared" si="121"/>
        <v>0</v>
      </c>
      <c r="AL1262" s="518"/>
      <c r="AN1262" s="518">
        <f t="shared" si="122"/>
        <v>0</v>
      </c>
      <c r="AO1262" s="518"/>
    </row>
    <row r="1263" spans="1:41" ht="15" customHeight="1">
      <c r="A1263" s="18"/>
      <c r="B1263" s="51"/>
      <c r="C1263" s="48" t="s">
        <v>5008</v>
      </c>
      <c r="D1263" s="547" t="s">
        <v>5537</v>
      </c>
      <c r="E1263" s="548"/>
      <c r="F1263" s="548"/>
      <c r="G1263" s="548"/>
      <c r="H1263" s="548"/>
      <c r="I1263" s="548"/>
      <c r="J1263" s="548"/>
      <c r="K1263" s="548"/>
      <c r="L1263" s="548"/>
      <c r="M1263" s="548"/>
      <c r="N1263" s="548"/>
      <c r="O1263" s="548"/>
      <c r="P1263" s="548"/>
      <c r="Q1263" s="548"/>
      <c r="R1263" s="549"/>
      <c r="S1263" s="553"/>
      <c r="T1263" s="554"/>
      <c r="U1263" s="554"/>
      <c r="V1263" s="554"/>
      <c r="W1263" s="554"/>
      <c r="X1263" s="555"/>
      <c r="Y1263" s="553"/>
      <c r="Z1263" s="554"/>
      <c r="AA1263" s="554"/>
      <c r="AB1263" s="554"/>
      <c r="AC1263" s="554"/>
      <c r="AD1263" s="555"/>
      <c r="AE1263" s="2"/>
      <c r="AH1263" s="518">
        <f t="shared" si="120"/>
        <v>0</v>
      </c>
      <c r="AI1263" s="518"/>
      <c r="AK1263" s="518">
        <f t="shared" si="121"/>
        <v>0</v>
      </c>
      <c r="AL1263" s="518"/>
      <c r="AN1263" s="518">
        <f t="shared" si="122"/>
        <v>0</v>
      </c>
      <c r="AO1263" s="518"/>
    </row>
    <row r="1264" spans="1:41" ht="15" customHeight="1">
      <c r="A1264" s="18"/>
      <c r="B1264" s="51"/>
      <c r="C1264" s="48" t="s">
        <v>5009</v>
      </c>
      <c r="D1264" s="547" t="s">
        <v>5538</v>
      </c>
      <c r="E1264" s="548"/>
      <c r="F1264" s="548"/>
      <c r="G1264" s="548"/>
      <c r="H1264" s="548"/>
      <c r="I1264" s="548"/>
      <c r="J1264" s="548"/>
      <c r="K1264" s="548"/>
      <c r="L1264" s="548"/>
      <c r="M1264" s="548"/>
      <c r="N1264" s="548"/>
      <c r="O1264" s="548"/>
      <c r="P1264" s="548"/>
      <c r="Q1264" s="548"/>
      <c r="R1264" s="549"/>
      <c r="S1264" s="553"/>
      <c r="T1264" s="554"/>
      <c r="U1264" s="554"/>
      <c r="V1264" s="554"/>
      <c r="W1264" s="554"/>
      <c r="X1264" s="555"/>
      <c r="Y1264" s="553"/>
      <c r="Z1264" s="554"/>
      <c r="AA1264" s="554"/>
      <c r="AB1264" s="554"/>
      <c r="AC1264" s="554"/>
      <c r="AD1264" s="555"/>
      <c r="AE1264" s="2"/>
      <c r="AH1264" s="518">
        <f t="shared" si="120"/>
        <v>0</v>
      </c>
      <c r="AI1264" s="518"/>
      <c r="AK1264" s="518">
        <f t="shared" si="121"/>
        <v>0</v>
      </c>
      <c r="AL1264" s="518"/>
      <c r="AN1264" s="518">
        <f t="shared" si="122"/>
        <v>0</v>
      </c>
      <c r="AO1264" s="518"/>
    </row>
    <row r="1265" spans="1:41" ht="15" customHeight="1">
      <c r="A1265" s="18"/>
      <c r="B1265" s="51"/>
      <c r="C1265" s="48" t="s">
        <v>5011</v>
      </c>
      <c r="D1265" s="547" t="s">
        <v>5539</v>
      </c>
      <c r="E1265" s="548"/>
      <c r="F1265" s="548"/>
      <c r="G1265" s="548"/>
      <c r="H1265" s="548"/>
      <c r="I1265" s="548"/>
      <c r="J1265" s="548"/>
      <c r="K1265" s="548"/>
      <c r="L1265" s="548"/>
      <c r="M1265" s="548"/>
      <c r="N1265" s="548"/>
      <c r="O1265" s="548"/>
      <c r="P1265" s="548"/>
      <c r="Q1265" s="548"/>
      <c r="R1265" s="549"/>
      <c r="S1265" s="553"/>
      <c r="T1265" s="554"/>
      <c r="U1265" s="554"/>
      <c r="V1265" s="554"/>
      <c r="W1265" s="554"/>
      <c r="X1265" s="555"/>
      <c r="Y1265" s="553"/>
      <c r="Z1265" s="554"/>
      <c r="AA1265" s="554"/>
      <c r="AB1265" s="554"/>
      <c r="AC1265" s="554"/>
      <c r="AD1265" s="555"/>
      <c r="AE1265" s="2"/>
      <c r="AH1265" s="518">
        <f t="shared" si="120"/>
        <v>0</v>
      </c>
      <c r="AI1265" s="518"/>
      <c r="AK1265" s="518">
        <f t="shared" si="121"/>
        <v>0</v>
      </c>
      <c r="AL1265" s="518"/>
      <c r="AN1265" s="518">
        <f t="shared" si="122"/>
        <v>0</v>
      </c>
      <c r="AO1265" s="518"/>
    </row>
    <row r="1266" spans="1:41" ht="15" customHeight="1">
      <c r="A1266" s="18"/>
      <c r="B1266" s="51"/>
      <c r="C1266" s="48" t="s">
        <v>5012</v>
      </c>
      <c r="D1266" s="547" t="s">
        <v>5540</v>
      </c>
      <c r="E1266" s="548"/>
      <c r="F1266" s="548"/>
      <c r="G1266" s="548"/>
      <c r="H1266" s="548"/>
      <c r="I1266" s="548"/>
      <c r="J1266" s="548"/>
      <c r="K1266" s="548"/>
      <c r="L1266" s="548"/>
      <c r="M1266" s="548"/>
      <c r="N1266" s="548"/>
      <c r="O1266" s="548"/>
      <c r="P1266" s="548"/>
      <c r="Q1266" s="548"/>
      <c r="R1266" s="549"/>
      <c r="S1266" s="553"/>
      <c r="T1266" s="554"/>
      <c r="U1266" s="554"/>
      <c r="V1266" s="554"/>
      <c r="W1266" s="554"/>
      <c r="X1266" s="555"/>
      <c r="Y1266" s="553"/>
      <c r="Z1266" s="554"/>
      <c r="AA1266" s="554"/>
      <c r="AB1266" s="554"/>
      <c r="AC1266" s="554"/>
      <c r="AD1266" s="555"/>
      <c r="AE1266" s="2"/>
      <c r="AH1266" s="518">
        <f t="shared" si="120"/>
        <v>0</v>
      </c>
      <c r="AI1266" s="518"/>
      <c r="AK1266" s="518">
        <f t="shared" si="121"/>
        <v>0</v>
      </c>
      <c r="AL1266" s="518"/>
      <c r="AN1266" s="518">
        <f t="shared" si="122"/>
        <v>0</v>
      </c>
      <c r="AO1266" s="518"/>
    </row>
    <row r="1267" spans="1:41" ht="15" customHeight="1">
      <c r="A1267" s="18"/>
      <c r="B1267" s="51"/>
      <c r="C1267" s="48" t="s">
        <v>5013</v>
      </c>
      <c r="D1267" s="547" t="s">
        <v>5541</v>
      </c>
      <c r="E1267" s="548"/>
      <c r="F1267" s="548"/>
      <c r="G1267" s="548"/>
      <c r="H1267" s="548"/>
      <c r="I1267" s="548"/>
      <c r="J1267" s="548"/>
      <c r="K1267" s="548"/>
      <c r="L1267" s="548"/>
      <c r="M1267" s="548"/>
      <c r="N1267" s="548"/>
      <c r="O1267" s="548"/>
      <c r="P1267" s="548"/>
      <c r="Q1267" s="548"/>
      <c r="R1267" s="549"/>
      <c r="S1267" s="553"/>
      <c r="T1267" s="554"/>
      <c r="U1267" s="554"/>
      <c r="V1267" s="554"/>
      <c r="W1267" s="554"/>
      <c r="X1267" s="555"/>
      <c r="Y1267" s="553"/>
      <c r="Z1267" s="554"/>
      <c r="AA1267" s="554"/>
      <c r="AB1267" s="554"/>
      <c r="AC1267" s="554"/>
      <c r="AD1267" s="555"/>
      <c r="AE1267" s="2"/>
      <c r="AH1267" s="518">
        <f t="shared" si="120"/>
        <v>0</v>
      </c>
      <c r="AI1267" s="518"/>
      <c r="AK1267" s="518">
        <f t="shared" si="121"/>
        <v>0</v>
      </c>
      <c r="AL1267" s="518"/>
      <c r="AN1267" s="518">
        <f t="shared" si="122"/>
        <v>0</v>
      </c>
      <c r="AO1267" s="518"/>
    </row>
    <row r="1268" spans="1:41" ht="15" customHeight="1">
      <c r="A1268" s="18"/>
      <c r="B1268" s="51"/>
      <c r="C1268" s="48" t="s">
        <v>5014</v>
      </c>
      <c r="D1268" s="547" t="s">
        <v>5542</v>
      </c>
      <c r="E1268" s="548"/>
      <c r="F1268" s="548"/>
      <c r="G1268" s="548"/>
      <c r="H1268" s="548"/>
      <c r="I1268" s="548"/>
      <c r="J1268" s="548"/>
      <c r="K1268" s="548"/>
      <c r="L1268" s="548"/>
      <c r="M1268" s="548"/>
      <c r="N1268" s="548"/>
      <c r="O1268" s="548"/>
      <c r="P1268" s="548"/>
      <c r="Q1268" s="548"/>
      <c r="R1268" s="549"/>
      <c r="S1268" s="553"/>
      <c r="T1268" s="554"/>
      <c r="U1268" s="554"/>
      <c r="V1268" s="554"/>
      <c r="W1268" s="554"/>
      <c r="X1268" s="555"/>
      <c r="Y1268" s="553"/>
      <c r="Z1268" s="554"/>
      <c r="AA1268" s="554"/>
      <c r="AB1268" s="554"/>
      <c r="AC1268" s="554"/>
      <c r="AD1268" s="555"/>
      <c r="AE1268" s="2"/>
      <c r="AH1268" s="518">
        <f t="shared" si="120"/>
        <v>0</v>
      </c>
      <c r="AI1268" s="518"/>
      <c r="AK1268" s="518">
        <f t="shared" si="121"/>
        <v>0</v>
      </c>
      <c r="AL1268" s="518"/>
      <c r="AN1268" s="518">
        <f t="shared" si="122"/>
        <v>0</v>
      </c>
      <c r="AO1268" s="518"/>
    </row>
    <row r="1269" spans="1:41" ht="15" customHeight="1">
      <c r="A1269" s="18"/>
      <c r="B1269" s="51"/>
      <c r="C1269" s="48" t="s">
        <v>5015</v>
      </c>
      <c r="D1269" s="547" t="s">
        <v>5318</v>
      </c>
      <c r="E1269" s="548"/>
      <c r="F1269" s="548"/>
      <c r="G1269" s="548"/>
      <c r="H1269" s="548"/>
      <c r="I1269" s="548"/>
      <c r="J1269" s="548"/>
      <c r="K1269" s="548"/>
      <c r="L1269" s="548"/>
      <c r="M1269" s="548"/>
      <c r="N1269" s="548"/>
      <c r="O1269" s="548"/>
      <c r="P1269" s="548"/>
      <c r="Q1269" s="548"/>
      <c r="R1269" s="549"/>
      <c r="S1269" s="553"/>
      <c r="T1269" s="554"/>
      <c r="U1269" s="554"/>
      <c r="V1269" s="554"/>
      <c r="W1269" s="554"/>
      <c r="X1269" s="555"/>
      <c r="Y1269" s="553"/>
      <c r="Z1269" s="554"/>
      <c r="AA1269" s="554"/>
      <c r="AB1269" s="554"/>
      <c r="AC1269" s="554"/>
      <c r="AD1269" s="555"/>
      <c r="AE1269" s="2"/>
      <c r="AH1269" s="518">
        <f t="shared" si="120"/>
        <v>0</v>
      </c>
      <c r="AI1269" s="518"/>
      <c r="AK1269" s="518">
        <f t="shared" si="121"/>
        <v>0</v>
      </c>
      <c r="AL1269" s="518"/>
      <c r="AN1269" s="518">
        <f t="shared" si="122"/>
        <v>0</v>
      </c>
      <c r="AO1269" s="518"/>
    </row>
    <row r="1270" spans="1:41" ht="15" customHeight="1">
      <c r="A1270" s="18"/>
      <c r="B1270" s="51"/>
      <c r="C1270" s="305"/>
      <c r="D1270" s="13"/>
      <c r="E1270" s="13"/>
      <c r="F1270" s="13"/>
      <c r="G1270" s="13"/>
      <c r="H1270" s="13"/>
      <c r="I1270" s="13"/>
      <c r="J1270" s="13"/>
      <c r="K1270" s="13"/>
      <c r="L1270" s="13"/>
      <c r="M1270" s="13"/>
      <c r="N1270" s="13"/>
      <c r="O1270" s="13"/>
      <c r="P1270" s="13"/>
      <c r="Q1270" s="13"/>
      <c r="R1270" s="13"/>
      <c r="S1270" s="55"/>
      <c r="T1270" s="55"/>
      <c r="U1270" s="55"/>
      <c r="V1270" s="55"/>
      <c r="W1270" s="55"/>
      <c r="X1270" s="49" t="s">
        <v>5115</v>
      </c>
      <c r="Y1270" s="541">
        <f>IF(AND(SUM(Y1255:AD1269)=0,COUNTIF(Y1255:AD1269,"NS")&gt;0),"NS",
IF(AND(SUM(Y1255:AD1269)=0,COUNTIF(Y1255:AD1269,0)&gt;0),0,
IF(AND(SUM(Y1255:AD1269)=0,COUNTIF(Y1255:AD1269,"NA")&gt;0),"NA",
SUM(Y1255:AD1269))))</f>
        <v>0</v>
      </c>
      <c r="Z1270" s="542"/>
      <c r="AA1270" s="542"/>
      <c r="AB1270" s="542"/>
      <c r="AC1270" s="542"/>
      <c r="AD1270" s="543"/>
      <c r="AE1270" s="2"/>
      <c r="AK1270" s="573">
        <f>SUM(AK1255:AL1269)</f>
        <v>0</v>
      </c>
      <c r="AL1270" s="573"/>
      <c r="AN1270" s="707">
        <f>SUM(AN1255:AO1269)</f>
        <v>0</v>
      </c>
      <c r="AO1270" s="708"/>
    </row>
    <row r="1271" spans="1:41" ht="15" customHeight="1">
      <c r="A1271" s="18"/>
      <c r="B1271" s="51"/>
      <c r="C1271" s="57"/>
      <c r="D1271" s="11"/>
      <c r="E1271" s="11"/>
      <c r="F1271" s="11"/>
      <c r="G1271" s="11"/>
      <c r="H1271" s="11"/>
      <c r="I1271" s="11"/>
      <c r="J1271" s="11"/>
      <c r="K1271" s="55"/>
      <c r="L1271" s="55"/>
      <c r="M1271" s="55"/>
      <c r="N1271" s="55"/>
      <c r="O1271" s="55"/>
      <c r="P1271" s="55"/>
      <c r="Q1271" s="55"/>
      <c r="R1271" s="55"/>
      <c r="S1271" s="55"/>
      <c r="T1271" s="55"/>
      <c r="U1271" s="55"/>
      <c r="V1271" s="55"/>
      <c r="W1271" s="55"/>
      <c r="X1271" s="55"/>
      <c r="Y1271" s="55"/>
      <c r="Z1271" s="55"/>
      <c r="AA1271" s="55"/>
      <c r="AB1271" s="55"/>
      <c r="AC1271" s="55"/>
      <c r="AD1271" s="55"/>
      <c r="AE1271" s="2"/>
    </row>
    <row r="1272" spans="1:41" ht="45" customHeight="1">
      <c r="A1272" s="18"/>
      <c r="B1272" s="51"/>
      <c r="C1272" s="539" t="s">
        <v>5298</v>
      </c>
      <c r="D1272" s="539"/>
      <c r="E1272" s="540"/>
      <c r="F1272" s="447"/>
      <c r="G1272" s="448"/>
      <c r="H1272" s="448"/>
      <c r="I1272" s="448"/>
      <c r="J1272" s="448"/>
      <c r="K1272" s="448"/>
      <c r="L1272" s="448"/>
      <c r="M1272" s="448"/>
      <c r="N1272" s="448"/>
      <c r="O1272" s="448"/>
      <c r="P1272" s="448"/>
      <c r="Q1272" s="448"/>
      <c r="R1272" s="448"/>
      <c r="S1272" s="448"/>
      <c r="T1272" s="448"/>
      <c r="U1272" s="448"/>
      <c r="V1272" s="448"/>
      <c r="W1272" s="448"/>
      <c r="X1272" s="448"/>
      <c r="Y1272" s="448"/>
      <c r="Z1272" s="448"/>
      <c r="AA1272" s="448"/>
      <c r="AB1272" s="448"/>
      <c r="AC1272" s="448"/>
      <c r="AD1272" s="449"/>
      <c r="AE1272" s="2"/>
      <c r="AH1272" s="522" t="s">
        <v>5299</v>
      </c>
      <c r="AI1272" s="522"/>
      <c r="AJ1272" s="522">
        <f>IF(OR(S1269="",S1269&gt;1),0,1)</f>
        <v>0</v>
      </c>
      <c r="AK1272" s="522"/>
      <c r="AL1272" s="570">
        <f>IF(OR(AND(AJ1272=0,F1272=""),AND(AJ1272=1,F1272&lt;&gt;"")),0,1)</f>
        <v>0</v>
      </c>
      <c r="AM1272" s="570"/>
    </row>
    <row r="1273" spans="1:41" ht="15" customHeight="1">
      <c r="A1273" s="18"/>
      <c r="B1273" s="51"/>
      <c r="C1273" s="51"/>
      <c r="D1273" s="197"/>
      <c r="E1273" s="197"/>
      <c r="F1273" s="197"/>
      <c r="G1273" s="197"/>
      <c r="H1273" s="197"/>
      <c r="I1273" s="197"/>
      <c r="J1273" s="197"/>
      <c r="K1273" s="197"/>
      <c r="L1273" s="197"/>
      <c r="M1273" s="197"/>
      <c r="N1273" s="197"/>
      <c r="O1273" s="197"/>
      <c r="P1273" s="51"/>
      <c r="Q1273" s="51"/>
      <c r="R1273" s="51"/>
      <c r="S1273" s="197"/>
      <c r="T1273" s="197"/>
      <c r="U1273" s="197"/>
      <c r="V1273" s="197"/>
      <c r="W1273" s="197"/>
      <c r="X1273" s="197"/>
      <c r="Y1273" s="197"/>
      <c r="Z1273" s="197"/>
      <c r="AA1273" s="197"/>
      <c r="AB1273" s="197"/>
      <c r="AC1273" s="197"/>
      <c r="AD1273" s="197"/>
      <c r="AE1273" s="2"/>
    </row>
    <row r="1274" spans="1:41" ht="24" customHeight="1">
      <c r="A1274" s="18"/>
      <c r="B1274" s="12"/>
      <c r="C1274" s="536" t="s">
        <v>5117</v>
      </c>
      <c r="D1274" s="536"/>
      <c r="E1274" s="536"/>
      <c r="F1274" s="536"/>
      <c r="G1274" s="536"/>
      <c r="H1274" s="536"/>
      <c r="I1274" s="536"/>
      <c r="J1274" s="536"/>
      <c r="K1274" s="536"/>
      <c r="L1274" s="536"/>
      <c r="M1274" s="536"/>
      <c r="N1274" s="536"/>
      <c r="O1274" s="536"/>
      <c r="P1274" s="536"/>
      <c r="Q1274" s="536"/>
      <c r="R1274" s="536"/>
      <c r="S1274" s="536"/>
      <c r="T1274" s="536"/>
      <c r="U1274" s="536"/>
      <c r="V1274" s="536"/>
      <c r="W1274" s="536"/>
      <c r="X1274" s="536"/>
      <c r="Y1274" s="536"/>
      <c r="Z1274" s="536"/>
      <c r="AA1274" s="536"/>
      <c r="AB1274" s="536"/>
      <c r="AC1274" s="536"/>
      <c r="AD1274" s="536"/>
      <c r="AE1274" s="2"/>
    </row>
    <row r="1275" spans="1:41" ht="60" customHeight="1">
      <c r="A1275" s="18"/>
      <c r="B1275" s="12"/>
      <c r="C1275" s="580"/>
      <c r="D1275" s="580"/>
      <c r="E1275" s="580"/>
      <c r="F1275" s="580"/>
      <c r="G1275" s="580"/>
      <c r="H1275" s="580"/>
      <c r="I1275" s="580"/>
      <c r="J1275" s="580"/>
      <c r="K1275" s="580"/>
      <c r="L1275" s="580"/>
      <c r="M1275" s="580"/>
      <c r="N1275" s="580"/>
      <c r="O1275" s="580"/>
      <c r="P1275" s="580"/>
      <c r="Q1275" s="580"/>
      <c r="R1275" s="580"/>
      <c r="S1275" s="580"/>
      <c r="T1275" s="580"/>
      <c r="U1275" s="580"/>
      <c r="V1275" s="580"/>
      <c r="W1275" s="580"/>
      <c r="X1275" s="580"/>
      <c r="Y1275" s="580"/>
      <c r="Z1275" s="580"/>
      <c r="AA1275" s="580"/>
      <c r="AB1275" s="580"/>
      <c r="AC1275" s="580"/>
      <c r="AD1275" s="580"/>
      <c r="AE1275" s="2"/>
    </row>
    <row r="1276" spans="1:41" ht="15" customHeight="1">
      <c r="B1276" s="470" t="str">
        <f>IF(AN1270=0,"","Error: Si registró haber contado con insumos para búsqueda, debe haber al menos un instrumento registrado.")</f>
        <v/>
      </c>
      <c r="C1276" s="470"/>
      <c r="D1276" s="470"/>
      <c r="E1276" s="470"/>
      <c r="F1276" s="470"/>
      <c r="G1276" s="470"/>
      <c r="H1276" s="470"/>
      <c r="I1276" s="470"/>
      <c r="J1276" s="470"/>
      <c r="K1276" s="470"/>
      <c r="L1276" s="470"/>
      <c r="M1276" s="470"/>
      <c r="N1276" s="470"/>
      <c r="O1276" s="470"/>
      <c r="P1276" s="470"/>
      <c r="Q1276" s="470"/>
      <c r="R1276" s="470"/>
      <c r="S1276" s="470"/>
      <c r="T1276" s="470"/>
      <c r="U1276" s="470"/>
      <c r="V1276" s="470"/>
      <c r="W1276" s="470"/>
      <c r="X1276" s="470"/>
      <c r="Y1276" s="470"/>
      <c r="Z1276" s="470"/>
      <c r="AA1276" s="470"/>
      <c r="AB1276" s="470"/>
      <c r="AC1276" s="470"/>
      <c r="AD1276" s="470"/>
    </row>
    <row r="1277" spans="1:41" ht="15" customHeight="1">
      <c r="B1277" s="470" t="str">
        <f>IF(AL1272=0,"","Error: Debe especificar Otro tipo.")</f>
        <v/>
      </c>
      <c r="C1277" s="470"/>
      <c r="D1277" s="470"/>
      <c r="E1277" s="470"/>
      <c r="F1277" s="470"/>
      <c r="G1277" s="470"/>
      <c r="H1277" s="470"/>
      <c r="I1277" s="470"/>
      <c r="J1277" s="470"/>
      <c r="K1277" s="470"/>
      <c r="L1277" s="470"/>
      <c r="M1277" s="470"/>
      <c r="N1277" s="470"/>
      <c r="O1277" s="470"/>
      <c r="P1277" s="470"/>
      <c r="Q1277" s="470"/>
      <c r="R1277" s="470"/>
      <c r="S1277" s="470"/>
      <c r="T1277" s="470"/>
      <c r="U1277" s="470"/>
      <c r="V1277" s="470"/>
      <c r="W1277" s="470"/>
      <c r="X1277" s="470"/>
      <c r="Y1277" s="470"/>
      <c r="Z1277" s="470"/>
      <c r="AA1277" s="470"/>
      <c r="AB1277" s="470"/>
      <c r="AC1277" s="470"/>
      <c r="AD1277" s="470"/>
    </row>
    <row r="1278" spans="1:41" ht="15" customHeight="1">
      <c r="B1278" s="471" t="str">
        <f>IF(AK1270=0,"","Error: Debe completar toda la información requerida.")</f>
        <v/>
      </c>
      <c r="C1278" s="471"/>
      <c r="D1278" s="471"/>
      <c r="E1278" s="471"/>
      <c r="F1278" s="471"/>
      <c r="G1278" s="471"/>
      <c r="H1278" s="471"/>
      <c r="I1278" s="471"/>
      <c r="J1278" s="471"/>
      <c r="K1278" s="471"/>
      <c r="L1278" s="471"/>
      <c r="M1278" s="471"/>
      <c r="N1278" s="471"/>
      <c r="O1278" s="471"/>
      <c r="P1278" s="471"/>
      <c r="Q1278" s="471"/>
      <c r="R1278" s="471"/>
      <c r="S1278" s="471"/>
      <c r="T1278" s="471"/>
      <c r="U1278" s="471"/>
      <c r="V1278" s="471"/>
      <c r="W1278" s="471"/>
      <c r="X1278" s="471"/>
      <c r="Y1278" s="471"/>
      <c r="Z1278" s="471"/>
      <c r="AA1278" s="471"/>
      <c r="AB1278" s="471"/>
      <c r="AC1278" s="471"/>
      <c r="AD1278" s="471"/>
    </row>
    <row r="1279" spans="1:41" ht="15" customHeight="1"/>
    <row r="1280" spans="1:41" ht="15" customHeight="1"/>
    <row r="1281" spans="1:39" ht="15" customHeight="1"/>
    <row r="1282" spans="1:39" ht="24" customHeight="1">
      <c r="A1282" s="18" t="s">
        <v>5543</v>
      </c>
      <c r="B1282" s="624" t="s">
        <v>5544</v>
      </c>
      <c r="C1282" s="624"/>
      <c r="D1282" s="624"/>
      <c r="E1282" s="624"/>
      <c r="F1282" s="624"/>
      <c r="G1282" s="624"/>
      <c r="H1282" s="624"/>
      <c r="I1282" s="624"/>
      <c r="J1282" s="624"/>
      <c r="K1282" s="624"/>
      <c r="L1282" s="624"/>
      <c r="M1282" s="624"/>
      <c r="N1282" s="624"/>
      <c r="O1282" s="624"/>
      <c r="P1282" s="624"/>
      <c r="Q1282" s="624"/>
      <c r="R1282" s="624"/>
      <c r="S1282" s="624"/>
      <c r="T1282" s="624"/>
      <c r="U1282" s="624"/>
      <c r="V1282" s="624"/>
      <c r="W1282" s="624"/>
      <c r="X1282" s="624"/>
      <c r="Y1282" s="624"/>
      <c r="Z1282" s="624"/>
      <c r="AA1282" s="624"/>
      <c r="AB1282" s="624"/>
      <c r="AC1282" s="624"/>
      <c r="AD1282" s="624"/>
      <c r="AE1282" s="2"/>
      <c r="AH1282" s="522" t="s">
        <v>5066</v>
      </c>
      <c r="AI1282" s="522"/>
      <c r="AJ1282" s="522" t="s">
        <v>5067</v>
      </c>
      <c r="AK1282" s="522"/>
      <c r="AL1282" s="522" t="s">
        <v>5068</v>
      </c>
      <c r="AM1282" s="522"/>
    </row>
    <row r="1283" spans="1:39" ht="15" customHeight="1">
      <c r="A1283" s="59"/>
      <c r="B1283" s="196"/>
      <c r="C1283" s="492" t="s">
        <v>5545</v>
      </c>
      <c r="D1283" s="492"/>
      <c r="E1283" s="492"/>
      <c r="F1283" s="492"/>
      <c r="G1283" s="492"/>
      <c r="H1283" s="492"/>
      <c r="I1283" s="492"/>
      <c r="J1283" s="492"/>
      <c r="K1283" s="492"/>
      <c r="L1283" s="492"/>
      <c r="M1283" s="492"/>
      <c r="N1283" s="492"/>
      <c r="O1283" s="492"/>
      <c r="P1283" s="492"/>
      <c r="Q1283" s="492"/>
      <c r="R1283" s="492"/>
      <c r="S1283" s="492"/>
      <c r="T1283" s="492"/>
      <c r="U1283" s="492"/>
      <c r="V1283" s="492"/>
      <c r="W1283" s="492"/>
      <c r="X1283" s="492"/>
      <c r="Y1283" s="492"/>
      <c r="Z1283" s="492"/>
      <c r="AA1283" s="492"/>
      <c r="AB1283" s="492"/>
      <c r="AC1283" s="492"/>
      <c r="AD1283" s="492"/>
      <c r="AE1283" s="2"/>
      <c r="AH1283" s="522">
        <f>COUNTBLANK(C1287:C1294)</f>
        <v>8</v>
      </c>
      <c r="AI1283" s="522"/>
      <c r="AJ1283" s="522">
        <v>8</v>
      </c>
      <c r="AK1283" s="522"/>
      <c r="AL1283" s="522">
        <v>0</v>
      </c>
      <c r="AM1283" s="522"/>
    </row>
    <row r="1284" spans="1:39" ht="15" customHeight="1">
      <c r="A1284" s="59"/>
      <c r="B1284" s="51"/>
      <c r="C1284" s="492" t="s">
        <v>5546</v>
      </c>
      <c r="D1284" s="492"/>
      <c r="E1284" s="492"/>
      <c r="F1284" s="492"/>
      <c r="G1284" s="492"/>
      <c r="H1284" s="492"/>
      <c r="I1284" s="492"/>
      <c r="J1284" s="492"/>
      <c r="K1284" s="492"/>
      <c r="L1284" s="492"/>
      <c r="M1284" s="492"/>
      <c r="N1284" s="492"/>
      <c r="O1284" s="492"/>
      <c r="P1284" s="492"/>
      <c r="Q1284" s="492"/>
      <c r="R1284" s="492"/>
      <c r="S1284" s="492"/>
      <c r="T1284" s="492"/>
      <c r="U1284" s="492"/>
      <c r="V1284" s="492"/>
      <c r="W1284" s="492"/>
      <c r="X1284" s="492"/>
      <c r="Y1284" s="492"/>
      <c r="Z1284" s="492"/>
      <c r="AA1284" s="492"/>
      <c r="AB1284" s="492"/>
      <c r="AC1284" s="492"/>
      <c r="AD1284" s="492"/>
      <c r="AE1284" s="3"/>
    </row>
    <row r="1285" spans="1:39" ht="15" customHeight="1">
      <c r="A1285" s="59"/>
      <c r="B1285" s="12"/>
      <c r="C1285" s="492" t="s">
        <v>5547</v>
      </c>
      <c r="D1285" s="492"/>
      <c r="E1285" s="492"/>
      <c r="F1285" s="492"/>
      <c r="G1285" s="492"/>
      <c r="H1285" s="492"/>
      <c r="I1285" s="492"/>
      <c r="J1285" s="492"/>
      <c r="K1285" s="492"/>
      <c r="L1285" s="492"/>
      <c r="M1285" s="492"/>
      <c r="N1285" s="492"/>
      <c r="O1285" s="492"/>
      <c r="P1285" s="492"/>
      <c r="Q1285" s="492"/>
      <c r="R1285" s="492"/>
      <c r="S1285" s="492"/>
      <c r="T1285" s="492"/>
      <c r="U1285" s="492"/>
      <c r="V1285" s="492"/>
      <c r="W1285" s="492"/>
      <c r="X1285" s="492"/>
      <c r="Y1285" s="492"/>
      <c r="Z1285" s="492"/>
      <c r="AA1285" s="492"/>
      <c r="AB1285" s="492"/>
      <c r="AC1285" s="492"/>
      <c r="AD1285" s="492"/>
      <c r="AE1285" s="3"/>
    </row>
    <row r="1286" spans="1:39" ht="15" customHeight="1" thickBot="1">
      <c r="A1286" s="18"/>
      <c r="B1286" s="3"/>
      <c r="C1286" s="182"/>
      <c r="D1286" s="182"/>
      <c r="E1286" s="182"/>
      <c r="F1286" s="182"/>
      <c r="G1286" s="182"/>
      <c r="H1286" s="182"/>
      <c r="I1286" s="182"/>
      <c r="J1286" s="182"/>
      <c r="K1286" s="182"/>
      <c r="L1286" s="182"/>
      <c r="M1286" s="182"/>
      <c r="N1286" s="182"/>
      <c r="O1286" s="182"/>
      <c r="P1286" s="182"/>
      <c r="Q1286" s="182"/>
      <c r="R1286" s="182"/>
      <c r="S1286" s="182"/>
      <c r="T1286" s="182"/>
      <c r="U1286" s="182"/>
      <c r="V1286" s="182"/>
      <c r="W1286" s="182"/>
      <c r="X1286" s="182"/>
      <c r="Y1286" s="182"/>
      <c r="Z1286" s="182"/>
      <c r="AA1286" s="182"/>
      <c r="AB1286" s="182"/>
      <c r="AC1286" s="182"/>
      <c r="AD1286" s="182"/>
      <c r="AE1286" s="2"/>
    </row>
    <row r="1287" spans="1:39" ht="15" customHeight="1" thickBot="1">
      <c r="A1287" s="18"/>
      <c r="B1287" s="51"/>
      <c r="C1287" s="355"/>
      <c r="D1287" s="21" t="s">
        <v>5548</v>
      </c>
      <c r="E1287" s="20"/>
      <c r="F1287" s="20"/>
      <c r="G1287" s="20"/>
      <c r="H1287" s="20"/>
      <c r="I1287" s="20"/>
      <c r="J1287" s="20"/>
      <c r="K1287" s="20"/>
      <c r="L1287" s="20"/>
      <c r="M1287" s="20"/>
      <c r="N1287" s="20"/>
      <c r="O1287" s="20"/>
      <c r="P1287" s="20"/>
      <c r="Q1287" s="20"/>
      <c r="R1287" s="20"/>
      <c r="S1287" s="24"/>
      <c r="T1287" s="24"/>
      <c r="U1287" s="24"/>
      <c r="V1287" s="24"/>
      <c r="W1287" s="24"/>
      <c r="X1287" s="24"/>
      <c r="Y1287" s="24"/>
      <c r="Z1287" s="24"/>
      <c r="AA1287" s="24"/>
      <c r="AB1287" s="24"/>
      <c r="AC1287" s="24"/>
      <c r="AD1287" s="24"/>
      <c r="AE1287" s="2"/>
      <c r="AH1287" s="567" t="s">
        <v>5089</v>
      </c>
      <c r="AI1287" s="568"/>
      <c r="AJ1287" s="568"/>
      <c r="AK1287" s="568"/>
      <c r="AL1287" s="568"/>
      <c r="AM1287" s="569"/>
    </row>
    <row r="1288" spans="1:39" ht="15" customHeight="1" thickBot="1">
      <c r="A1288" s="18"/>
      <c r="B1288" s="51"/>
      <c r="C1288" s="355"/>
      <c r="D1288" s="21" t="s">
        <v>5549</v>
      </c>
      <c r="E1288" s="20"/>
      <c r="F1288" s="20"/>
      <c r="G1288" s="20"/>
      <c r="H1288" s="20"/>
      <c r="I1288" s="20"/>
      <c r="J1288" s="20"/>
      <c r="K1288" s="20"/>
      <c r="L1288" s="20"/>
      <c r="M1288" s="20"/>
      <c r="N1288" s="20"/>
      <c r="O1288" s="20"/>
      <c r="P1288" s="20"/>
      <c r="Q1288" s="20"/>
      <c r="R1288" s="20"/>
      <c r="S1288" s="24"/>
      <c r="T1288" s="24"/>
      <c r="U1288" s="24"/>
      <c r="V1288" s="24"/>
      <c r="W1288" s="24"/>
      <c r="X1288" s="24"/>
      <c r="Y1288" s="24"/>
      <c r="Z1288" s="24"/>
      <c r="AA1288" s="24"/>
      <c r="AB1288" s="24"/>
      <c r="AC1288" s="24"/>
      <c r="AD1288" s="24"/>
      <c r="AE1288" s="2"/>
      <c r="AH1288" s="563">
        <v>16</v>
      </c>
      <c r="AI1288" s="563"/>
      <c r="AJ1288" s="563">
        <f>IF(C1293="",0,1)</f>
        <v>0</v>
      </c>
      <c r="AK1288" s="563"/>
      <c r="AL1288" s="563">
        <f>IF(AJ1288=0,0,IF(AND(AJ1288=1,COUNTA(C1287:C1294)=1),0,1))</f>
        <v>0</v>
      </c>
      <c r="AM1288" s="563"/>
    </row>
    <row r="1289" spans="1:39" ht="15" customHeight="1" thickBot="1">
      <c r="A1289" s="18"/>
      <c r="B1289" s="51"/>
      <c r="C1289" s="355"/>
      <c r="D1289" s="21" t="s">
        <v>5550</v>
      </c>
      <c r="E1289" s="20"/>
      <c r="F1289" s="20"/>
      <c r="G1289" s="20"/>
      <c r="H1289" s="20"/>
      <c r="I1289" s="20"/>
      <c r="J1289" s="20"/>
      <c r="K1289" s="20"/>
      <c r="L1289" s="20"/>
      <c r="M1289" s="20"/>
      <c r="N1289" s="20"/>
      <c r="O1289" s="20"/>
      <c r="P1289" s="20"/>
      <c r="Q1289" s="20"/>
      <c r="R1289" s="20"/>
      <c r="S1289" s="24"/>
      <c r="T1289" s="24"/>
      <c r="U1289" s="24"/>
      <c r="V1289" s="24"/>
      <c r="W1289" s="24"/>
      <c r="X1289" s="24"/>
      <c r="Y1289" s="24"/>
      <c r="Z1289" s="24"/>
      <c r="AA1289" s="24"/>
      <c r="AB1289" s="24"/>
      <c r="AC1289" s="24"/>
      <c r="AD1289" s="24"/>
      <c r="AE1289" s="2"/>
      <c r="AH1289" s="563">
        <v>99</v>
      </c>
      <c r="AI1289" s="563"/>
      <c r="AJ1289" s="563">
        <f>IF(C1294="",0,1)</f>
        <v>0</v>
      </c>
      <c r="AK1289" s="563"/>
      <c r="AL1289" s="563">
        <f>IF(AJ1289=0,0,IF(AND(AJ1289=1,COUNTA(C1287:C1294)=1),0,1))</f>
        <v>0</v>
      </c>
      <c r="AM1289" s="563"/>
    </row>
    <row r="1290" spans="1:39" ht="15" customHeight="1" thickBot="1">
      <c r="A1290" s="18"/>
      <c r="B1290" s="51"/>
      <c r="C1290" s="355"/>
      <c r="D1290" s="21" t="s">
        <v>5551</v>
      </c>
      <c r="E1290" s="20"/>
      <c r="F1290" s="20"/>
      <c r="G1290" s="20"/>
      <c r="H1290" s="20"/>
      <c r="I1290" s="20"/>
      <c r="J1290" s="20"/>
      <c r="K1290" s="20"/>
      <c r="L1290" s="20"/>
      <c r="M1290" s="20"/>
      <c r="N1290" s="20"/>
      <c r="O1290" s="20"/>
      <c r="P1290" s="20"/>
      <c r="Q1290" s="20"/>
      <c r="R1290" s="20"/>
      <c r="S1290" s="24"/>
      <c r="T1290" s="24"/>
      <c r="U1290" s="24"/>
      <c r="V1290" s="24"/>
      <c r="W1290" s="24"/>
      <c r="X1290" s="24"/>
      <c r="Y1290" s="24"/>
      <c r="Z1290" s="24"/>
      <c r="AA1290" s="24"/>
      <c r="AB1290" s="24"/>
      <c r="AC1290" s="24"/>
      <c r="AD1290" s="24"/>
      <c r="AE1290" s="2"/>
      <c r="AH1290" s="211"/>
      <c r="AI1290" s="211"/>
      <c r="AJ1290" s="211"/>
      <c r="AK1290" s="211"/>
      <c r="AL1290" s="562">
        <f>SUM(AL1288:AM1289)</f>
        <v>0</v>
      </c>
      <c r="AM1290" s="562"/>
    </row>
    <row r="1291" spans="1:39" ht="15" customHeight="1" thickBot="1">
      <c r="A1291" s="18"/>
      <c r="B1291" s="51"/>
      <c r="C1291" s="355"/>
      <c r="D1291" s="21" t="s">
        <v>5552</v>
      </c>
      <c r="E1291" s="20"/>
      <c r="F1291" s="20"/>
      <c r="G1291" s="20"/>
      <c r="H1291" s="20"/>
      <c r="I1291" s="20"/>
      <c r="J1291" s="20"/>
      <c r="K1291" s="20"/>
      <c r="L1291" s="20"/>
      <c r="M1291" s="20"/>
      <c r="N1291" s="20"/>
      <c r="O1291" s="20"/>
      <c r="P1291" s="20"/>
      <c r="Q1291" s="20"/>
      <c r="R1291" s="20"/>
      <c r="S1291" s="24"/>
      <c r="T1291" s="24"/>
      <c r="U1291" s="24"/>
      <c r="V1291" s="24"/>
      <c r="W1291" s="24"/>
      <c r="X1291" s="24"/>
      <c r="Y1291" s="24"/>
      <c r="Z1291" s="24"/>
      <c r="AA1291" s="24"/>
      <c r="AB1291" s="24"/>
      <c r="AC1291" s="24"/>
      <c r="AD1291" s="24"/>
      <c r="AE1291" s="2"/>
    </row>
    <row r="1292" spans="1:39" ht="15" customHeight="1" thickBot="1">
      <c r="A1292" s="18"/>
      <c r="B1292" s="51"/>
      <c r="C1292" s="355"/>
      <c r="D1292" s="21" t="s">
        <v>5553</v>
      </c>
      <c r="E1292" s="20"/>
      <c r="F1292" s="20"/>
      <c r="G1292" s="20"/>
      <c r="H1292" s="20"/>
      <c r="I1292" s="20"/>
      <c r="J1292" s="20"/>
      <c r="K1292" s="446"/>
      <c r="L1292" s="446"/>
      <c r="M1292" s="446"/>
      <c r="N1292" s="446"/>
      <c r="O1292" s="446"/>
      <c r="P1292" s="446"/>
      <c r="Q1292" s="446"/>
      <c r="R1292" s="446"/>
      <c r="S1292" s="446"/>
      <c r="T1292" s="446"/>
      <c r="U1292" s="446"/>
      <c r="V1292" s="446"/>
      <c r="W1292" s="446"/>
      <c r="X1292" s="446"/>
      <c r="Y1292" s="446"/>
      <c r="Z1292" s="446"/>
      <c r="AA1292" s="446"/>
      <c r="AB1292" s="446"/>
      <c r="AC1292" s="446"/>
      <c r="AD1292" s="446"/>
      <c r="AE1292" s="2"/>
      <c r="AH1292" s="522" t="s">
        <v>5299</v>
      </c>
      <c r="AI1292" s="522"/>
      <c r="AJ1292" s="522">
        <f>IF(C1292="",0,1)</f>
        <v>0</v>
      </c>
      <c r="AK1292" s="522"/>
      <c r="AL1292" s="570">
        <f>IF(OR(AND(AJ1292=0,K1292=""),AND(AJ1292=1,K1292&lt;&gt;"")),0,1)</f>
        <v>0</v>
      </c>
      <c r="AM1292" s="570"/>
    </row>
    <row r="1293" spans="1:39" ht="15" customHeight="1" thickBot="1">
      <c r="A1293" s="18"/>
      <c r="B1293" s="51"/>
      <c r="C1293" s="355"/>
      <c r="D1293" s="21" t="s">
        <v>5554</v>
      </c>
      <c r="E1293" s="299"/>
      <c r="F1293" s="299"/>
      <c r="G1293" s="299"/>
      <c r="H1293" s="299"/>
      <c r="I1293" s="299"/>
      <c r="J1293" s="299"/>
      <c r="K1293" s="299"/>
      <c r="L1293" s="59"/>
      <c r="M1293" s="59"/>
      <c r="N1293" s="59"/>
      <c r="O1293" s="59"/>
      <c r="P1293" s="59"/>
      <c r="Q1293" s="59"/>
      <c r="R1293" s="59"/>
      <c r="S1293" s="59"/>
      <c r="T1293" s="59"/>
      <c r="U1293" s="59"/>
      <c r="V1293" s="59"/>
      <c r="W1293" s="59"/>
      <c r="X1293" s="59"/>
      <c r="Y1293" s="59"/>
      <c r="Z1293" s="59"/>
      <c r="AA1293" s="59"/>
      <c r="AB1293" s="59"/>
      <c r="AC1293" s="59"/>
      <c r="AD1293" s="59"/>
      <c r="AE1293" s="209"/>
    </row>
    <row r="1294" spans="1:39" ht="15" customHeight="1" thickBot="1">
      <c r="A1294" s="18"/>
      <c r="B1294" s="38"/>
      <c r="C1294" s="355"/>
      <c r="D1294" s="300" t="s">
        <v>5555</v>
      </c>
      <c r="E1294" s="38"/>
      <c r="F1294" s="38"/>
      <c r="G1294" s="38"/>
      <c r="H1294" s="38"/>
      <c r="I1294" s="38"/>
      <c r="J1294" s="38"/>
      <c r="K1294" s="38"/>
      <c r="L1294" s="38"/>
      <c r="M1294" s="38"/>
      <c r="N1294" s="38"/>
      <c r="O1294" s="38"/>
      <c r="P1294" s="38"/>
      <c r="Q1294" s="38"/>
      <c r="R1294" s="38"/>
      <c r="S1294" s="38"/>
      <c r="T1294" s="38"/>
      <c r="U1294" s="38"/>
      <c r="V1294" s="38"/>
      <c r="W1294" s="38"/>
      <c r="X1294" s="38"/>
      <c r="Y1294" s="38"/>
      <c r="Z1294" s="38"/>
      <c r="AA1294" s="38"/>
      <c r="AB1294" s="38"/>
      <c r="AC1294" s="38"/>
      <c r="AD1294" s="38"/>
      <c r="AE1294" s="2"/>
    </row>
    <row r="1295" spans="1:39" ht="15" customHeight="1">
      <c r="A1295" s="18"/>
      <c r="B1295" s="51"/>
      <c r="C1295" s="51"/>
      <c r="D1295" s="197"/>
      <c r="E1295" s="197"/>
      <c r="F1295" s="197"/>
      <c r="G1295" s="197"/>
      <c r="H1295" s="197"/>
      <c r="I1295" s="197"/>
      <c r="J1295" s="197"/>
      <c r="K1295" s="197"/>
      <c r="L1295" s="197"/>
      <c r="M1295" s="197"/>
      <c r="N1295" s="197"/>
      <c r="O1295" s="197"/>
      <c r="P1295" s="51"/>
      <c r="Q1295" s="51"/>
      <c r="R1295" s="51"/>
      <c r="S1295" s="197"/>
      <c r="T1295" s="197"/>
      <c r="U1295" s="197"/>
      <c r="V1295" s="197"/>
      <c r="W1295" s="197"/>
      <c r="X1295" s="197"/>
      <c r="Y1295" s="197"/>
      <c r="Z1295" s="197"/>
      <c r="AA1295" s="197"/>
      <c r="AB1295" s="197"/>
      <c r="AC1295" s="197"/>
      <c r="AD1295" s="197"/>
      <c r="AE1295" s="2"/>
    </row>
    <row r="1296" spans="1:39" ht="24" customHeight="1">
      <c r="A1296" s="18"/>
      <c r="B1296" s="12"/>
      <c r="C1296" s="536" t="s">
        <v>5117</v>
      </c>
      <c r="D1296" s="536"/>
      <c r="E1296" s="536"/>
      <c r="F1296" s="536"/>
      <c r="G1296" s="536"/>
      <c r="H1296" s="536"/>
      <c r="I1296" s="536"/>
      <c r="J1296" s="536"/>
      <c r="K1296" s="536"/>
      <c r="L1296" s="536"/>
      <c r="M1296" s="536"/>
      <c r="N1296" s="536"/>
      <c r="O1296" s="536"/>
      <c r="P1296" s="536"/>
      <c r="Q1296" s="536"/>
      <c r="R1296" s="536"/>
      <c r="S1296" s="536"/>
      <c r="T1296" s="536"/>
      <c r="U1296" s="536"/>
      <c r="V1296" s="536"/>
      <c r="W1296" s="536"/>
      <c r="X1296" s="536"/>
      <c r="Y1296" s="536"/>
      <c r="Z1296" s="536"/>
      <c r="AA1296" s="536"/>
      <c r="AB1296" s="536"/>
      <c r="AC1296" s="536"/>
      <c r="AD1296" s="536"/>
      <c r="AE1296" s="2"/>
    </row>
    <row r="1297" spans="1:39" ht="60" customHeight="1">
      <c r="A1297" s="18"/>
      <c r="B1297" s="12"/>
      <c r="C1297" s="537"/>
      <c r="D1297" s="537"/>
      <c r="E1297" s="537"/>
      <c r="F1297" s="537"/>
      <c r="G1297" s="537"/>
      <c r="H1297" s="537"/>
      <c r="I1297" s="537"/>
      <c r="J1297" s="537"/>
      <c r="K1297" s="537"/>
      <c r="L1297" s="537"/>
      <c r="M1297" s="537"/>
      <c r="N1297" s="537"/>
      <c r="O1297" s="537"/>
      <c r="P1297" s="537"/>
      <c r="Q1297" s="537"/>
      <c r="R1297" s="537"/>
      <c r="S1297" s="537"/>
      <c r="T1297" s="537"/>
      <c r="U1297" s="537"/>
      <c r="V1297" s="537"/>
      <c r="W1297" s="537"/>
      <c r="X1297" s="537"/>
      <c r="Y1297" s="537"/>
      <c r="Z1297" s="537"/>
      <c r="AA1297" s="537"/>
      <c r="AB1297" s="537"/>
      <c r="AC1297" s="537"/>
      <c r="AD1297" s="537"/>
      <c r="AE1297" s="2"/>
    </row>
    <row r="1298" spans="1:39" ht="15" customHeight="1">
      <c r="B1298" s="470" t="str">
        <f>IF(AL1290=0,"","Error: Verificar la información registrada tomando en cuenta la instrucción 2.")</f>
        <v/>
      </c>
      <c r="C1298" s="470"/>
      <c r="D1298" s="470"/>
      <c r="E1298" s="470"/>
      <c r="F1298" s="470"/>
      <c r="G1298" s="470"/>
      <c r="H1298" s="470"/>
      <c r="I1298" s="470"/>
      <c r="J1298" s="470"/>
      <c r="K1298" s="470"/>
      <c r="L1298" s="470"/>
      <c r="M1298" s="470"/>
      <c r="N1298" s="470"/>
      <c r="O1298" s="470"/>
      <c r="P1298" s="470"/>
      <c r="Q1298" s="470"/>
      <c r="R1298" s="470"/>
      <c r="S1298" s="470"/>
      <c r="T1298" s="470"/>
      <c r="U1298" s="470"/>
      <c r="V1298" s="470"/>
      <c r="W1298" s="470"/>
      <c r="X1298" s="470"/>
      <c r="Y1298" s="470"/>
      <c r="Z1298" s="470"/>
      <c r="AA1298" s="470"/>
      <c r="AB1298" s="470"/>
      <c r="AC1298" s="470"/>
      <c r="AD1298" s="470"/>
    </row>
    <row r="1299" spans="1:39" ht="15" customHeight="1">
      <c r="B1299" s="470" t="str">
        <f>IF(AL1292=0,"","Error: Debe especificar Otras técnicas.")</f>
        <v/>
      </c>
      <c r="C1299" s="470"/>
      <c r="D1299" s="470"/>
      <c r="E1299" s="470"/>
      <c r="F1299" s="470"/>
      <c r="G1299" s="470"/>
      <c r="H1299" s="470"/>
      <c r="I1299" s="470"/>
      <c r="J1299" s="470"/>
      <c r="K1299" s="470"/>
      <c r="L1299" s="470"/>
      <c r="M1299" s="470"/>
      <c r="N1299" s="470"/>
      <c r="O1299" s="470"/>
      <c r="P1299" s="470"/>
      <c r="Q1299" s="470"/>
      <c r="R1299" s="470"/>
      <c r="S1299" s="470"/>
      <c r="T1299" s="470"/>
      <c r="U1299" s="470"/>
      <c r="V1299" s="470"/>
      <c r="W1299" s="470"/>
      <c r="X1299" s="470"/>
      <c r="Y1299" s="470"/>
      <c r="Z1299" s="470"/>
      <c r="AA1299" s="470"/>
      <c r="AB1299" s="470"/>
      <c r="AC1299" s="470"/>
      <c r="AD1299" s="470"/>
    </row>
    <row r="1300" spans="1:39" ht="15" customHeight="1"/>
    <row r="1301" spans="1:39" ht="15" customHeight="1"/>
    <row r="1302" spans="1:39" ht="15" customHeight="1"/>
    <row r="1303" spans="1:39" ht="15" customHeight="1" thickBot="1"/>
    <row r="1304" spans="1:39" ht="15" customHeight="1" thickBot="1">
      <c r="A1304" s="45" t="s">
        <v>5054</v>
      </c>
      <c r="B1304" s="614" t="s">
        <v>5556</v>
      </c>
      <c r="C1304" s="615"/>
      <c r="D1304" s="615"/>
      <c r="E1304" s="615"/>
      <c r="F1304" s="615"/>
      <c r="G1304" s="615"/>
      <c r="H1304" s="615"/>
      <c r="I1304" s="615"/>
      <c r="J1304" s="615"/>
      <c r="K1304" s="615"/>
      <c r="L1304" s="615"/>
      <c r="M1304" s="615"/>
      <c r="N1304" s="615"/>
      <c r="O1304" s="615"/>
      <c r="P1304" s="615"/>
      <c r="Q1304" s="615"/>
      <c r="R1304" s="615"/>
      <c r="S1304" s="615"/>
      <c r="T1304" s="615"/>
      <c r="U1304" s="615"/>
      <c r="V1304" s="615"/>
      <c r="W1304" s="615"/>
      <c r="X1304" s="615"/>
      <c r="Y1304" s="615"/>
      <c r="Z1304" s="615"/>
      <c r="AA1304" s="615"/>
      <c r="AB1304" s="615"/>
      <c r="AC1304" s="615"/>
      <c r="AD1304" s="616"/>
      <c r="AE1304" s="2"/>
    </row>
    <row r="1305" spans="1:39" ht="15" customHeight="1">
      <c r="A1305" s="18"/>
      <c r="B1305" s="601" t="s">
        <v>5056</v>
      </c>
      <c r="C1305" s="602"/>
      <c r="D1305" s="602"/>
      <c r="E1305" s="602"/>
      <c r="F1305" s="602"/>
      <c r="G1305" s="602"/>
      <c r="H1305" s="602"/>
      <c r="I1305" s="602"/>
      <c r="J1305" s="602"/>
      <c r="K1305" s="602"/>
      <c r="L1305" s="602"/>
      <c r="M1305" s="602"/>
      <c r="N1305" s="602"/>
      <c r="O1305" s="602"/>
      <c r="P1305" s="602"/>
      <c r="Q1305" s="602"/>
      <c r="R1305" s="602"/>
      <c r="S1305" s="602"/>
      <c r="T1305" s="602"/>
      <c r="U1305" s="602"/>
      <c r="V1305" s="602"/>
      <c r="W1305" s="602"/>
      <c r="X1305" s="602"/>
      <c r="Y1305" s="602"/>
      <c r="Z1305" s="602"/>
      <c r="AA1305" s="602"/>
      <c r="AB1305" s="602"/>
      <c r="AC1305" s="602"/>
      <c r="AD1305" s="603"/>
      <c r="AE1305" s="3"/>
    </row>
    <row r="1306" spans="1:39" ht="24" customHeight="1">
      <c r="A1306" s="18"/>
      <c r="B1306" s="170"/>
      <c r="C1306" s="617" t="s">
        <v>5557</v>
      </c>
      <c r="D1306" s="617"/>
      <c r="E1306" s="617"/>
      <c r="F1306" s="617"/>
      <c r="G1306" s="617"/>
      <c r="H1306" s="617"/>
      <c r="I1306" s="617"/>
      <c r="J1306" s="617"/>
      <c r="K1306" s="617"/>
      <c r="L1306" s="617"/>
      <c r="M1306" s="617"/>
      <c r="N1306" s="617"/>
      <c r="O1306" s="617"/>
      <c r="P1306" s="617"/>
      <c r="Q1306" s="617"/>
      <c r="R1306" s="617"/>
      <c r="S1306" s="617"/>
      <c r="T1306" s="617"/>
      <c r="U1306" s="617"/>
      <c r="V1306" s="617"/>
      <c r="W1306" s="617"/>
      <c r="X1306" s="617"/>
      <c r="Y1306" s="617"/>
      <c r="Z1306" s="617"/>
      <c r="AA1306" s="617"/>
      <c r="AB1306" s="617"/>
      <c r="AC1306" s="617"/>
      <c r="AD1306" s="618"/>
      <c r="AE1306" s="3"/>
    </row>
    <row r="1307" spans="1:39" ht="36" customHeight="1">
      <c r="A1307" s="220"/>
      <c r="B1307" s="306"/>
      <c r="C1307" s="617" t="s">
        <v>5558</v>
      </c>
      <c r="D1307" s="617"/>
      <c r="E1307" s="617"/>
      <c r="F1307" s="617"/>
      <c r="G1307" s="617"/>
      <c r="H1307" s="617"/>
      <c r="I1307" s="617"/>
      <c r="J1307" s="617"/>
      <c r="K1307" s="617"/>
      <c r="L1307" s="617"/>
      <c r="M1307" s="617"/>
      <c r="N1307" s="617"/>
      <c r="O1307" s="617"/>
      <c r="P1307" s="617"/>
      <c r="Q1307" s="617"/>
      <c r="R1307" s="617"/>
      <c r="S1307" s="617"/>
      <c r="T1307" s="617"/>
      <c r="U1307" s="617"/>
      <c r="V1307" s="617"/>
      <c r="W1307" s="617"/>
      <c r="X1307" s="617"/>
      <c r="Y1307" s="617"/>
      <c r="Z1307" s="617"/>
      <c r="AA1307" s="617"/>
      <c r="AB1307" s="617"/>
      <c r="AC1307" s="617"/>
      <c r="AD1307" s="618"/>
      <c r="AE1307" s="28"/>
    </row>
    <row r="1308" spans="1:39" ht="15" customHeight="1">
      <c r="A1308" s="18"/>
      <c r="B1308" s="619" t="s">
        <v>5059</v>
      </c>
      <c r="C1308" s="620"/>
      <c r="D1308" s="620"/>
      <c r="E1308" s="620"/>
      <c r="F1308" s="620"/>
      <c r="G1308" s="620"/>
      <c r="H1308" s="620"/>
      <c r="I1308" s="620"/>
      <c r="J1308" s="620"/>
      <c r="K1308" s="620"/>
      <c r="L1308" s="620"/>
      <c r="M1308" s="620"/>
      <c r="N1308" s="620"/>
      <c r="O1308" s="620"/>
      <c r="P1308" s="620"/>
      <c r="Q1308" s="620"/>
      <c r="R1308" s="620"/>
      <c r="S1308" s="620"/>
      <c r="T1308" s="620"/>
      <c r="U1308" s="620"/>
      <c r="V1308" s="620"/>
      <c r="W1308" s="620"/>
      <c r="X1308" s="620"/>
      <c r="Y1308" s="620"/>
      <c r="Z1308" s="620"/>
      <c r="AA1308" s="620"/>
      <c r="AB1308" s="620"/>
      <c r="AC1308" s="620"/>
      <c r="AD1308" s="621"/>
      <c r="AE1308" s="2"/>
    </row>
    <row r="1309" spans="1:39" ht="36" customHeight="1">
      <c r="A1309" s="18"/>
      <c r="B1309" s="307"/>
      <c r="C1309" s="622" t="s">
        <v>5559</v>
      </c>
      <c r="D1309" s="622"/>
      <c r="E1309" s="622"/>
      <c r="F1309" s="622"/>
      <c r="G1309" s="622"/>
      <c r="H1309" s="622"/>
      <c r="I1309" s="622"/>
      <c r="J1309" s="622"/>
      <c r="K1309" s="622"/>
      <c r="L1309" s="622"/>
      <c r="M1309" s="622"/>
      <c r="N1309" s="622"/>
      <c r="O1309" s="622"/>
      <c r="P1309" s="622"/>
      <c r="Q1309" s="622"/>
      <c r="R1309" s="622"/>
      <c r="S1309" s="622"/>
      <c r="T1309" s="622"/>
      <c r="U1309" s="622"/>
      <c r="V1309" s="622"/>
      <c r="W1309" s="622"/>
      <c r="X1309" s="622"/>
      <c r="Y1309" s="622"/>
      <c r="Z1309" s="622"/>
      <c r="AA1309" s="622"/>
      <c r="AB1309" s="622"/>
      <c r="AC1309" s="622"/>
      <c r="AD1309" s="623"/>
      <c r="AE1309" s="2"/>
    </row>
    <row r="1310" spans="1:39" ht="15" customHeight="1">
      <c r="A1310" s="18"/>
      <c r="B1310" s="51"/>
      <c r="C1310" s="51"/>
      <c r="D1310" s="51"/>
      <c r="E1310" s="51"/>
      <c r="F1310" s="51"/>
      <c r="G1310" s="51"/>
      <c r="H1310" s="51"/>
      <c r="I1310" s="51"/>
      <c r="J1310" s="51"/>
      <c r="K1310" s="51"/>
      <c r="L1310" s="51"/>
      <c r="M1310" s="51"/>
      <c r="N1310" s="51"/>
      <c r="O1310" s="51"/>
      <c r="P1310" s="51"/>
      <c r="Q1310" s="51"/>
      <c r="R1310" s="51"/>
      <c r="S1310" s="51"/>
      <c r="T1310" s="51"/>
      <c r="U1310" s="51"/>
      <c r="V1310" s="51"/>
      <c r="W1310" s="51"/>
      <c r="X1310" s="51"/>
      <c r="Y1310" s="51"/>
      <c r="Z1310" s="51"/>
      <c r="AA1310" s="51"/>
      <c r="AB1310" s="51"/>
      <c r="AC1310" s="51"/>
      <c r="AD1310" s="51"/>
      <c r="AE1310" s="2"/>
    </row>
    <row r="1311" spans="1:39" ht="24" customHeight="1">
      <c r="A1311" s="18" t="s">
        <v>5560</v>
      </c>
      <c r="B1311" s="538" t="s">
        <v>5561</v>
      </c>
      <c r="C1311" s="538"/>
      <c r="D1311" s="538"/>
      <c r="E1311" s="538"/>
      <c r="F1311" s="538"/>
      <c r="G1311" s="538"/>
      <c r="H1311" s="538"/>
      <c r="I1311" s="538"/>
      <c r="J1311" s="538"/>
      <c r="K1311" s="538"/>
      <c r="L1311" s="538"/>
      <c r="M1311" s="538"/>
      <c r="N1311" s="538"/>
      <c r="O1311" s="538"/>
      <c r="P1311" s="538"/>
      <c r="Q1311" s="538"/>
      <c r="R1311" s="538"/>
      <c r="S1311" s="538"/>
      <c r="T1311" s="538"/>
      <c r="U1311" s="538"/>
      <c r="V1311" s="538"/>
      <c r="W1311" s="538"/>
      <c r="X1311" s="538"/>
      <c r="Y1311" s="538"/>
      <c r="Z1311" s="538"/>
      <c r="AA1311" s="538"/>
      <c r="AB1311" s="538"/>
      <c r="AC1311" s="538"/>
      <c r="AD1311" s="538"/>
      <c r="AE1311" s="2"/>
      <c r="AH1311" s="522" t="s">
        <v>5066</v>
      </c>
      <c r="AI1311" s="522"/>
      <c r="AJ1311" s="522" t="s">
        <v>5067</v>
      </c>
      <c r="AK1311" s="522"/>
      <c r="AL1311" s="522" t="s">
        <v>5068</v>
      </c>
      <c r="AM1311" s="522"/>
    </row>
    <row r="1312" spans="1:39" ht="36" customHeight="1">
      <c r="A1312" s="59"/>
      <c r="B1312" s="196"/>
      <c r="C1312" s="492" t="s">
        <v>5562</v>
      </c>
      <c r="D1312" s="492"/>
      <c r="E1312" s="492"/>
      <c r="F1312" s="492"/>
      <c r="G1312" s="492"/>
      <c r="H1312" s="492"/>
      <c r="I1312" s="492"/>
      <c r="J1312" s="492"/>
      <c r="K1312" s="492"/>
      <c r="L1312" s="492"/>
      <c r="M1312" s="492"/>
      <c r="N1312" s="492"/>
      <c r="O1312" s="492"/>
      <c r="P1312" s="492"/>
      <c r="Q1312" s="492"/>
      <c r="R1312" s="492"/>
      <c r="S1312" s="492"/>
      <c r="T1312" s="492"/>
      <c r="U1312" s="492"/>
      <c r="V1312" s="492"/>
      <c r="W1312" s="492"/>
      <c r="X1312" s="492"/>
      <c r="Y1312" s="492"/>
      <c r="Z1312" s="492"/>
      <c r="AA1312" s="492"/>
      <c r="AB1312" s="492"/>
      <c r="AC1312" s="492"/>
      <c r="AD1312" s="492"/>
      <c r="AE1312" s="2"/>
      <c r="AH1312" s="522">
        <f>COUNTBLANK(Q1315)</f>
        <v>1</v>
      </c>
      <c r="AI1312" s="522"/>
      <c r="AJ1312" s="522">
        <v>1</v>
      </c>
      <c r="AK1312" s="522"/>
      <c r="AL1312" s="522">
        <v>0</v>
      </c>
      <c r="AM1312" s="522"/>
    </row>
    <row r="1313" spans="1:46" ht="15" customHeight="1">
      <c r="A1313" s="59"/>
      <c r="B1313" s="3"/>
      <c r="C1313" s="176"/>
      <c r="D1313" s="176"/>
      <c r="E1313" s="176"/>
      <c r="F1313" s="176"/>
      <c r="G1313" s="176"/>
      <c r="H1313" s="176"/>
      <c r="I1313" s="176"/>
      <c r="J1313" s="176"/>
      <c r="K1313" s="176"/>
      <c r="L1313" s="176"/>
      <c r="M1313" s="176"/>
      <c r="N1313" s="176"/>
      <c r="O1313" s="176"/>
      <c r="P1313" s="176"/>
      <c r="Q1313" s="176"/>
      <c r="R1313" s="176"/>
      <c r="S1313" s="176"/>
      <c r="T1313" s="176"/>
      <c r="U1313" s="176"/>
      <c r="V1313" s="176"/>
      <c r="W1313" s="176"/>
      <c r="X1313" s="176"/>
      <c r="Y1313" s="176"/>
      <c r="Z1313" s="176"/>
      <c r="AA1313" s="194"/>
      <c r="AB1313" s="194"/>
      <c r="AC1313" s="194"/>
      <c r="AD1313" s="194"/>
      <c r="AE1313" s="2"/>
    </row>
    <row r="1314" spans="1:46" ht="36" customHeight="1">
      <c r="A1314" s="59"/>
      <c r="B1314" s="51"/>
      <c r="C1314" s="442" t="s">
        <v>5563</v>
      </c>
      <c r="D1314" s="443"/>
      <c r="E1314" s="443"/>
      <c r="F1314" s="443"/>
      <c r="G1314" s="443"/>
      <c r="H1314" s="443"/>
      <c r="I1314" s="443"/>
      <c r="J1314" s="443"/>
      <c r="K1314" s="443"/>
      <c r="L1314" s="443"/>
      <c r="M1314" s="443"/>
      <c r="N1314" s="443"/>
      <c r="O1314" s="443"/>
      <c r="P1314" s="444"/>
      <c r="Q1314" s="442" t="s">
        <v>5564</v>
      </c>
      <c r="R1314" s="443"/>
      <c r="S1314" s="443"/>
      <c r="T1314" s="443"/>
      <c r="U1314" s="443"/>
      <c r="V1314" s="443"/>
      <c r="W1314" s="443"/>
      <c r="X1314" s="443"/>
      <c r="Y1314" s="443"/>
      <c r="Z1314" s="443"/>
      <c r="AA1314" s="443"/>
      <c r="AB1314" s="443"/>
      <c r="AC1314" s="443"/>
      <c r="AD1314" s="444"/>
      <c r="AE1314" s="2"/>
      <c r="AH1314" s="519" t="s">
        <v>5565</v>
      </c>
      <c r="AI1314" s="519"/>
      <c r="AJ1314" s="28"/>
      <c r="AK1314" s="519" t="s">
        <v>5102</v>
      </c>
      <c r="AL1314" s="519"/>
      <c r="AM1314" s="28"/>
      <c r="AN1314" s="520" t="s">
        <v>5566</v>
      </c>
      <c r="AO1314" s="520"/>
    </row>
    <row r="1315" spans="1:46" ht="15" customHeight="1">
      <c r="A1315" s="18"/>
      <c r="B1315" s="51"/>
      <c r="C1315" s="447"/>
      <c r="D1315" s="448"/>
      <c r="E1315" s="448"/>
      <c r="F1315" s="448"/>
      <c r="G1315" s="448"/>
      <c r="H1315" s="448"/>
      <c r="I1315" s="448"/>
      <c r="J1315" s="448"/>
      <c r="K1315" s="448"/>
      <c r="L1315" s="448"/>
      <c r="M1315" s="448"/>
      <c r="N1315" s="448"/>
      <c r="O1315" s="448"/>
      <c r="P1315" s="449"/>
      <c r="Q1315" s="447"/>
      <c r="R1315" s="448"/>
      <c r="S1315" s="448"/>
      <c r="T1315" s="448"/>
      <c r="U1315" s="448"/>
      <c r="V1315" s="448"/>
      <c r="W1315" s="448"/>
      <c r="X1315" s="448"/>
      <c r="Y1315" s="448"/>
      <c r="Z1315" s="448"/>
      <c r="AA1315" s="448"/>
      <c r="AB1315" s="448"/>
      <c r="AC1315" s="448"/>
      <c r="AD1315" s="449"/>
      <c r="AE1315" s="2"/>
      <c r="AH1315" s="529">
        <f>IF(OR(AND(C1315="",COUNTBLANK(Q1315)=1),AND(C1315=1,COUNTBLANK(Q1315)=0),AND(C1315&gt;1,COUNTBLANK(Q1315)=1)),0,1)</f>
        <v>0</v>
      </c>
      <c r="AI1315" s="529"/>
      <c r="AJ1315" s="28"/>
      <c r="AK1315" s="530">
        <f>IF(OR(C1315="",C1315=1),0,1)</f>
        <v>0</v>
      </c>
      <c r="AL1315" s="530"/>
      <c r="AM1315" s="28"/>
      <c r="AN1315" s="523">
        <f>IF(AND(C1315=1,Q1315=0),1,0)</f>
        <v>0</v>
      </c>
      <c r="AO1315" s="523"/>
    </row>
    <row r="1316" spans="1:46" ht="15" customHeight="1">
      <c r="A1316" s="18"/>
      <c r="B1316" s="51"/>
      <c r="C1316" s="57"/>
      <c r="D1316" s="11"/>
      <c r="E1316" s="11"/>
      <c r="F1316" s="11"/>
      <c r="G1316" s="11"/>
      <c r="H1316" s="11"/>
      <c r="I1316" s="11"/>
      <c r="J1316" s="11"/>
      <c r="K1316" s="55"/>
      <c r="L1316" s="55"/>
      <c r="M1316" s="55"/>
      <c r="N1316" s="55"/>
      <c r="O1316" s="55"/>
      <c r="P1316" s="55"/>
      <c r="Q1316" s="55"/>
      <c r="R1316" s="55"/>
      <c r="S1316" s="55"/>
      <c r="T1316" s="55"/>
      <c r="U1316" s="55"/>
      <c r="V1316" s="55"/>
      <c r="W1316" s="55"/>
      <c r="X1316" s="55"/>
      <c r="Y1316" s="55"/>
      <c r="Z1316" s="55"/>
      <c r="AA1316" s="55"/>
      <c r="AB1316" s="55"/>
      <c r="AC1316" s="55"/>
      <c r="AD1316" s="55"/>
      <c r="AE1316" s="2"/>
    </row>
    <row r="1317" spans="1:46" ht="24" customHeight="1">
      <c r="A1317" s="18"/>
      <c r="B1317" s="12"/>
      <c r="C1317" s="536" t="s">
        <v>5117</v>
      </c>
      <c r="D1317" s="536"/>
      <c r="E1317" s="536"/>
      <c r="F1317" s="536"/>
      <c r="G1317" s="536"/>
      <c r="H1317" s="536"/>
      <c r="I1317" s="536"/>
      <c r="J1317" s="536"/>
      <c r="K1317" s="536"/>
      <c r="L1317" s="536"/>
      <c r="M1317" s="536"/>
      <c r="N1317" s="536"/>
      <c r="O1317" s="536"/>
      <c r="P1317" s="536"/>
      <c r="Q1317" s="536"/>
      <c r="R1317" s="536"/>
      <c r="S1317" s="536"/>
      <c r="T1317" s="536"/>
      <c r="U1317" s="536"/>
      <c r="V1317" s="536"/>
      <c r="W1317" s="536"/>
      <c r="X1317" s="536"/>
      <c r="Y1317" s="536"/>
      <c r="Z1317" s="536"/>
      <c r="AA1317" s="536"/>
      <c r="AB1317" s="536"/>
      <c r="AC1317" s="536"/>
      <c r="AD1317" s="536"/>
      <c r="AE1317" s="2"/>
    </row>
    <row r="1318" spans="1:46" ht="60" customHeight="1">
      <c r="A1318" s="18"/>
      <c r="B1318" s="12"/>
      <c r="C1318" s="537"/>
      <c r="D1318" s="537"/>
      <c r="E1318" s="537"/>
      <c r="F1318" s="537"/>
      <c r="G1318" s="537"/>
      <c r="H1318" s="537"/>
      <c r="I1318" s="537"/>
      <c r="J1318" s="537"/>
      <c r="K1318" s="537"/>
      <c r="L1318" s="537"/>
      <c r="M1318" s="537"/>
      <c r="N1318" s="537"/>
      <c r="O1318" s="537"/>
      <c r="P1318" s="537"/>
      <c r="Q1318" s="537"/>
      <c r="R1318" s="537"/>
      <c r="S1318" s="537"/>
      <c r="T1318" s="537"/>
      <c r="U1318" s="537"/>
      <c r="V1318" s="537"/>
      <c r="W1318" s="537"/>
      <c r="X1318" s="537"/>
      <c r="Y1318" s="537"/>
      <c r="Z1318" s="537"/>
      <c r="AA1318" s="537"/>
      <c r="AB1318" s="537"/>
      <c r="AC1318" s="537"/>
      <c r="AD1318" s="537"/>
      <c r="AE1318" s="2"/>
    </row>
    <row r="1319" spans="1:46" ht="15" customHeight="1">
      <c r="A1319" s="18"/>
      <c r="B1319" s="470" t="str">
        <f>IF(AN1315=0,"","Error: Si registró haber contado con algún centro de resguardo, debe haber al menos un centro registrado.")</f>
        <v/>
      </c>
      <c r="C1319" s="470"/>
      <c r="D1319" s="470"/>
      <c r="E1319" s="470"/>
      <c r="F1319" s="470"/>
      <c r="G1319" s="470"/>
      <c r="H1319" s="470"/>
      <c r="I1319" s="470"/>
      <c r="J1319" s="470"/>
      <c r="K1319" s="470"/>
      <c r="L1319" s="470"/>
      <c r="M1319" s="470"/>
      <c r="N1319" s="470"/>
      <c r="O1319" s="470"/>
      <c r="P1319" s="470"/>
      <c r="Q1319" s="470"/>
      <c r="R1319" s="470"/>
      <c r="S1319" s="470"/>
      <c r="T1319" s="470"/>
      <c r="U1319" s="470"/>
      <c r="V1319" s="470"/>
      <c r="W1319" s="470"/>
      <c r="X1319" s="470"/>
      <c r="Y1319" s="470"/>
      <c r="Z1319" s="470"/>
      <c r="AA1319" s="470"/>
      <c r="AB1319" s="470"/>
      <c r="AC1319" s="470"/>
      <c r="AD1319" s="470"/>
      <c r="AE1319" s="2"/>
    </row>
    <row r="1320" spans="1:46" ht="15" customHeight="1">
      <c r="A1320" s="18"/>
      <c r="B1320" s="471" t="str">
        <f>IF(AH1315=0,"","Error: Debe completar toda la información requerida.")</f>
        <v/>
      </c>
      <c r="C1320" s="471"/>
      <c r="D1320" s="471"/>
      <c r="E1320" s="471"/>
      <c r="F1320" s="471"/>
      <c r="G1320" s="471"/>
      <c r="H1320" s="471"/>
      <c r="I1320" s="471"/>
      <c r="J1320" s="471"/>
      <c r="K1320" s="471"/>
      <c r="L1320" s="471"/>
      <c r="M1320" s="471"/>
      <c r="N1320" s="471"/>
      <c r="O1320" s="471"/>
      <c r="P1320" s="471"/>
      <c r="Q1320" s="471"/>
      <c r="R1320" s="471"/>
      <c r="S1320" s="471"/>
      <c r="T1320" s="471"/>
      <c r="U1320" s="471"/>
      <c r="V1320" s="471"/>
      <c r="W1320" s="471"/>
      <c r="X1320" s="471"/>
      <c r="Y1320" s="471"/>
      <c r="Z1320" s="471"/>
      <c r="AA1320" s="471"/>
      <c r="AB1320" s="471"/>
      <c r="AC1320" s="471"/>
      <c r="AD1320" s="471"/>
      <c r="AE1320" s="2"/>
    </row>
    <row r="1321" spans="1:46" ht="15" customHeight="1">
      <c r="A1321" s="18"/>
      <c r="C1321" s="52"/>
      <c r="D1321" s="52"/>
      <c r="E1321" s="52"/>
      <c r="F1321" s="52"/>
      <c r="G1321" s="52"/>
      <c r="H1321" s="52"/>
      <c r="I1321" s="52"/>
      <c r="J1321" s="52"/>
      <c r="K1321" s="52"/>
      <c r="L1321" s="52"/>
      <c r="M1321" s="52"/>
      <c r="N1321" s="52"/>
      <c r="O1321" s="52"/>
      <c r="P1321" s="52"/>
      <c r="Q1321" s="52"/>
      <c r="R1321" s="52"/>
      <c r="S1321" s="52"/>
      <c r="T1321" s="52"/>
      <c r="U1321" s="52"/>
      <c r="V1321" s="52"/>
      <c r="W1321" s="52"/>
      <c r="X1321" s="52"/>
      <c r="Y1321" s="52"/>
      <c r="Z1321" s="52"/>
      <c r="AA1321" s="52"/>
      <c r="AB1321" s="52"/>
      <c r="AC1321" s="52"/>
      <c r="AD1321" s="52"/>
      <c r="AE1321" s="2"/>
    </row>
    <row r="1322" spans="1:46" ht="15" customHeight="1">
      <c r="A1322" s="18"/>
      <c r="C1322" s="52"/>
      <c r="D1322" s="52"/>
      <c r="E1322" s="52"/>
      <c r="F1322" s="52"/>
      <c r="G1322" s="52"/>
      <c r="H1322" s="52"/>
      <c r="I1322" s="52"/>
      <c r="J1322" s="52"/>
      <c r="K1322" s="52"/>
      <c r="L1322" s="52"/>
      <c r="M1322" s="52"/>
      <c r="N1322" s="52"/>
      <c r="O1322" s="52"/>
      <c r="P1322" s="52"/>
      <c r="Q1322" s="52"/>
      <c r="R1322" s="52"/>
      <c r="S1322" s="52"/>
      <c r="T1322" s="52"/>
      <c r="U1322" s="52"/>
      <c r="V1322" s="52"/>
      <c r="W1322" s="52"/>
      <c r="X1322" s="52"/>
      <c r="Y1322" s="52"/>
      <c r="Z1322" s="52"/>
      <c r="AA1322" s="52"/>
      <c r="AB1322" s="52"/>
      <c r="AC1322" s="52"/>
      <c r="AD1322" s="52"/>
      <c r="AE1322" s="2"/>
    </row>
    <row r="1323" spans="1:46" ht="15" customHeight="1">
      <c r="A1323" s="18"/>
      <c r="C1323" s="52"/>
      <c r="D1323" s="52"/>
      <c r="E1323" s="52"/>
      <c r="F1323" s="52"/>
      <c r="G1323" s="52"/>
      <c r="H1323" s="52"/>
      <c r="I1323" s="52"/>
      <c r="J1323" s="52"/>
      <c r="K1323" s="52"/>
      <c r="L1323" s="52"/>
      <c r="M1323" s="52"/>
      <c r="N1323" s="52"/>
      <c r="O1323" s="52"/>
      <c r="P1323" s="52"/>
      <c r="Q1323" s="52"/>
      <c r="R1323" s="52"/>
      <c r="S1323" s="52"/>
      <c r="T1323" s="52"/>
      <c r="U1323" s="52"/>
      <c r="V1323" s="52"/>
      <c r="W1323" s="52"/>
      <c r="X1323" s="52"/>
      <c r="Y1323" s="52"/>
      <c r="Z1323" s="52"/>
      <c r="AA1323" s="52"/>
      <c r="AB1323" s="52"/>
      <c r="AC1323" s="52"/>
      <c r="AD1323" s="52"/>
      <c r="AE1323" s="2"/>
    </row>
    <row r="1324" spans="1:46" ht="15" customHeight="1">
      <c r="A1324" s="18"/>
      <c r="C1324" s="52"/>
      <c r="D1324" s="52"/>
      <c r="E1324" s="52"/>
      <c r="F1324" s="52"/>
      <c r="G1324" s="52"/>
      <c r="H1324" s="52"/>
      <c r="I1324" s="52"/>
      <c r="J1324" s="52"/>
      <c r="K1324" s="52"/>
      <c r="L1324" s="52"/>
      <c r="M1324" s="52"/>
      <c r="N1324" s="52"/>
      <c r="O1324" s="52"/>
      <c r="P1324" s="52"/>
      <c r="Q1324" s="52"/>
      <c r="R1324" s="52"/>
      <c r="S1324" s="52"/>
      <c r="T1324" s="52"/>
      <c r="U1324" s="52"/>
      <c r="V1324" s="52"/>
      <c r="W1324" s="52"/>
      <c r="X1324" s="52"/>
      <c r="Y1324" s="52"/>
      <c r="Z1324" s="52"/>
      <c r="AA1324" s="52"/>
      <c r="AB1324" s="52"/>
      <c r="AC1324" s="52"/>
      <c r="AD1324" s="52"/>
      <c r="AE1324" s="2"/>
      <c r="AH1324" s="524" t="s">
        <v>5062</v>
      </c>
      <c r="AI1324" s="525"/>
      <c r="AJ1324" s="525"/>
      <c r="AK1324" s="525"/>
      <c r="AL1324" s="525"/>
      <c r="AM1324" s="526"/>
      <c r="AO1324" s="524" t="s">
        <v>5063</v>
      </c>
      <c r="AP1324" s="525"/>
      <c r="AQ1324" s="525"/>
      <c r="AR1324" s="525"/>
      <c r="AS1324" s="525"/>
      <c r="AT1324" s="526"/>
    </row>
    <row r="1325" spans="1:46" ht="96" customHeight="1">
      <c r="A1325" s="18" t="s">
        <v>5567</v>
      </c>
      <c r="B1325" s="624" t="s">
        <v>5568</v>
      </c>
      <c r="C1325" s="624"/>
      <c r="D1325" s="624"/>
      <c r="E1325" s="624"/>
      <c r="F1325" s="624"/>
      <c r="G1325" s="624"/>
      <c r="H1325" s="624"/>
      <c r="I1325" s="624"/>
      <c r="J1325" s="624"/>
      <c r="K1325" s="624"/>
      <c r="L1325" s="624"/>
      <c r="M1325" s="624"/>
      <c r="N1325" s="624"/>
      <c r="O1325" s="624"/>
      <c r="P1325" s="624"/>
      <c r="Q1325" s="624"/>
      <c r="R1325" s="624"/>
      <c r="S1325" s="624"/>
      <c r="T1325" s="624"/>
      <c r="U1325" s="624"/>
      <c r="V1325" s="624"/>
      <c r="W1325" s="624"/>
      <c r="X1325" s="624"/>
      <c r="Y1325" s="624"/>
      <c r="Z1325" s="624"/>
      <c r="AA1325" s="624"/>
      <c r="AB1325" s="624"/>
      <c r="AC1325" s="624"/>
      <c r="AD1325" s="624"/>
      <c r="AE1325" s="2"/>
      <c r="AH1325" s="522" t="s">
        <v>5066</v>
      </c>
      <c r="AI1325" s="522"/>
      <c r="AJ1325" s="522" t="s">
        <v>5067</v>
      </c>
      <c r="AK1325" s="522"/>
      <c r="AL1325" s="522" t="s">
        <v>5068</v>
      </c>
      <c r="AM1325" s="522"/>
      <c r="AO1325" s="522" t="s">
        <v>5066</v>
      </c>
      <c r="AP1325" s="522"/>
      <c r="AQ1325" s="522" t="s">
        <v>5067</v>
      </c>
      <c r="AR1325" s="522"/>
      <c r="AS1325" s="522" t="s">
        <v>5068</v>
      </c>
      <c r="AT1325" s="522"/>
    </row>
    <row r="1326" spans="1:46" ht="24" customHeight="1">
      <c r="A1326" s="60"/>
      <c r="B1326" s="284"/>
      <c r="C1326" s="492" t="s">
        <v>5569</v>
      </c>
      <c r="D1326" s="492"/>
      <c r="E1326" s="492"/>
      <c r="F1326" s="492"/>
      <c r="G1326" s="492"/>
      <c r="H1326" s="492"/>
      <c r="I1326" s="492"/>
      <c r="J1326" s="492"/>
      <c r="K1326" s="492"/>
      <c r="L1326" s="492"/>
      <c r="M1326" s="492"/>
      <c r="N1326" s="492"/>
      <c r="O1326" s="492"/>
      <c r="P1326" s="492"/>
      <c r="Q1326" s="492"/>
      <c r="R1326" s="492"/>
      <c r="S1326" s="492"/>
      <c r="T1326" s="492"/>
      <c r="U1326" s="492"/>
      <c r="V1326" s="492"/>
      <c r="W1326" s="492"/>
      <c r="X1326" s="492"/>
      <c r="Y1326" s="492"/>
      <c r="Z1326" s="492"/>
      <c r="AA1326" s="492"/>
      <c r="AB1326" s="492"/>
      <c r="AC1326" s="492"/>
      <c r="AD1326" s="492"/>
      <c r="AE1326" s="2"/>
      <c r="AH1326" s="522">
        <f>COUNTBLANK(D1342:AD1351)+COUNTBLANK(D1356:AD1365)</f>
        <v>540</v>
      </c>
      <c r="AI1326" s="522"/>
      <c r="AJ1326" s="522">
        <v>540</v>
      </c>
      <c r="AK1326" s="522"/>
      <c r="AL1326" s="522">
        <v>30</v>
      </c>
      <c r="AM1326" s="522"/>
      <c r="AO1326" s="522">
        <f>COUNTBLANK(D1342:AD1342)+COUNTBLANK(D1356:AD1356)</f>
        <v>54</v>
      </c>
      <c r="AP1326" s="522"/>
      <c r="AQ1326" s="522">
        <v>54</v>
      </c>
      <c r="AR1326" s="522"/>
      <c r="AS1326" s="522">
        <v>43</v>
      </c>
      <c r="AT1326" s="522"/>
    </row>
    <row r="1327" spans="1:46" ht="36" customHeight="1">
      <c r="A1327" s="60"/>
      <c r="B1327" s="191"/>
      <c r="C1327" s="492" t="s">
        <v>5570</v>
      </c>
      <c r="D1327" s="492"/>
      <c r="E1327" s="492"/>
      <c r="F1327" s="492"/>
      <c r="G1327" s="492"/>
      <c r="H1327" s="492"/>
      <c r="I1327" s="492"/>
      <c r="J1327" s="492"/>
      <c r="K1327" s="492"/>
      <c r="L1327" s="492"/>
      <c r="M1327" s="492"/>
      <c r="N1327" s="492"/>
      <c r="O1327" s="492"/>
      <c r="P1327" s="492"/>
      <c r="Q1327" s="492"/>
      <c r="R1327" s="492"/>
      <c r="S1327" s="492"/>
      <c r="T1327" s="492"/>
      <c r="U1327" s="492"/>
      <c r="V1327" s="492"/>
      <c r="W1327" s="492"/>
      <c r="X1327" s="492"/>
      <c r="Y1327" s="492"/>
      <c r="Z1327" s="492"/>
      <c r="AA1327" s="492"/>
      <c r="AB1327" s="492"/>
      <c r="AC1327" s="492"/>
      <c r="AD1327" s="492"/>
      <c r="AE1327" s="2"/>
    </row>
    <row r="1328" spans="1:46" ht="24" customHeight="1">
      <c r="A1328" s="60"/>
      <c r="B1328" s="191"/>
      <c r="C1328" s="594" t="s">
        <v>5571</v>
      </c>
      <c r="D1328" s="594"/>
      <c r="E1328" s="594"/>
      <c r="F1328" s="594"/>
      <c r="G1328" s="594"/>
      <c r="H1328" s="594"/>
      <c r="I1328" s="594"/>
      <c r="J1328" s="594"/>
      <c r="K1328" s="594"/>
      <c r="L1328" s="594"/>
      <c r="M1328" s="594"/>
      <c r="N1328" s="594"/>
      <c r="O1328" s="594"/>
      <c r="P1328" s="594"/>
      <c r="Q1328" s="594"/>
      <c r="R1328" s="594"/>
      <c r="S1328" s="594"/>
      <c r="T1328" s="594"/>
      <c r="U1328" s="594"/>
      <c r="V1328" s="594"/>
      <c r="W1328" s="594"/>
      <c r="X1328" s="594"/>
      <c r="Y1328" s="594"/>
      <c r="Z1328" s="594"/>
      <c r="AA1328" s="594"/>
      <c r="AB1328" s="594"/>
      <c r="AC1328" s="594"/>
      <c r="AD1328" s="594"/>
      <c r="AE1328" s="2"/>
    </row>
    <row r="1329" spans="1:60" ht="24" customHeight="1">
      <c r="A1329" s="60"/>
      <c r="B1329" s="191"/>
      <c r="C1329" s="594" t="s">
        <v>5572</v>
      </c>
      <c r="D1329" s="594"/>
      <c r="E1329" s="594"/>
      <c r="F1329" s="594"/>
      <c r="G1329" s="594"/>
      <c r="H1329" s="594"/>
      <c r="I1329" s="594"/>
      <c r="J1329" s="594"/>
      <c r="K1329" s="594"/>
      <c r="L1329" s="594"/>
      <c r="M1329" s="594"/>
      <c r="N1329" s="594"/>
      <c r="O1329" s="594"/>
      <c r="P1329" s="594"/>
      <c r="Q1329" s="594"/>
      <c r="R1329" s="594"/>
      <c r="S1329" s="594"/>
      <c r="T1329" s="594"/>
      <c r="U1329" s="594"/>
      <c r="V1329" s="594"/>
      <c r="W1329" s="594"/>
      <c r="X1329" s="594"/>
      <c r="Y1329" s="594"/>
      <c r="Z1329" s="594"/>
      <c r="AA1329" s="594"/>
      <c r="AB1329" s="594"/>
      <c r="AC1329" s="594"/>
      <c r="AD1329" s="594"/>
      <c r="AE1329" s="2"/>
    </row>
    <row r="1330" spans="1:60" ht="33" customHeight="1">
      <c r="A1330" s="60"/>
      <c r="B1330" s="191"/>
      <c r="C1330" s="594" t="s">
        <v>5573</v>
      </c>
      <c r="D1330" s="594"/>
      <c r="E1330" s="594"/>
      <c r="F1330" s="594"/>
      <c r="G1330" s="594"/>
      <c r="H1330" s="594"/>
      <c r="I1330" s="594"/>
      <c r="J1330" s="594"/>
      <c r="K1330" s="594"/>
      <c r="L1330" s="594"/>
      <c r="M1330" s="594"/>
      <c r="N1330" s="594"/>
      <c r="O1330" s="594"/>
      <c r="P1330" s="594"/>
      <c r="Q1330" s="594"/>
      <c r="R1330" s="594"/>
      <c r="S1330" s="594"/>
      <c r="T1330" s="594"/>
      <c r="U1330" s="594"/>
      <c r="V1330" s="594"/>
      <c r="W1330" s="594"/>
      <c r="X1330" s="594"/>
      <c r="Y1330" s="594"/>
      <c r="Z1330" s="594"/>
      <c r="AA1330" s="594"/>
      <c r="AB1330" s="594"/>
      <c r="AC1330" s="594"/>
      <c r="AD1330" s="594"/>
      <c r="AE1330" s="2"/>
    </row>
    <row r="1331" spans="1:60" ht="36" customHeight="1">
      <c r="A1331" s="60"/>
      <c r="B1331" s="191"/>
      <c r="C1331" s="594" t="s">
        <v>5574</v>
      </c>
      <c r="D1331" s="594"/>
      <c r="E1331" s="594"/>
      <c r="F1331" s="594"/>
      <c r="G1331" s="594"/>
      <c r="H1331" s="594"/>
      <c r="I1331" s="594"/>
      <c r="J1331" s="594"/>
      <c r="K1331" s="594"/>
      <c r="L1331" s="594"/>
      <c r="M1331" s="594"/>
      <c r="N1331" s="594"/>
      <c r="O1331" s="594"/>
      <c r="P1331" s="594"/>
      <c r="Q1331" s="594"/>
      <c r="R1331" s="594"/>
      <c r="S1331" s="594"/>
      <c r="T1331" s="594"/>
      <c r="U1331" s="594"/>
      <c r="V1331" s="594"/>
      <c r="W1331" s="594"/>
      <c r="X1331" s="594"/>
      <c r="Y1331" s="594"/>
      <c r="Z1331" s="594"/>
      <c r="AA1331" s="594"/>
      <c r="AB1331" s="594"/>
      <c r="AC1331" s="594"/>
      <c r="AD1331" s="594"/>
      <c r="AE1331" s="2"/>
    </row>
    <row r="1332" spans="1:60" ht="36" customHeight="1">
      <c r="A1332" s="60"/>
      <c r="B1332" s="286"/>
      <c r="C1332" s="594" t="s">
        <v>5322</v>
      </c>
      <c r="D1332" s="595"/>
      <c r="E1332" s="595"/>
      <c r="F1332" s="595"/>
      <c r="G1332" s="595"/>
      <c r="H1332" s="595"/>
      <c r="I1332" s="595"/>
      <c r="J1332" s="595"/>
      <c r="K1332" s="595"/>
      <c r="L1332" s="595"/>
      <c r="M1332" s="595"/>
      <c r="N1332" s="595"/>
      <c r="O1332" s="595"/>
      <c r="P1332" s="595"/>
      <c r="Q1332" s="595"/>
      <c r="R1332" s="595"/>
      <c r="S1332" s="595"/>
      <c r="T1332" s="595"/>
      <c r="U1332" s="595"/>
      <c r="V1332" s="595"/>
      <c r="W1332" s="595"/>
      <c r="X1332" s="595"/>
      <c r="Y1332" s="595"/>
      <c r="Z1332" s="595"/>
      <c r="AA1332" s="595"/>
      <c r="AB1332" s="595"/>
      <c r="AC1332" s="595"/>
      <c r="AD1332" s="595"/>
      <c r="AE1332" s="2"/>
    </row>
    <row r="1333" spans="1:60" ht="36" customHeight="1">
      <c r="A1333" s="60"/>
      <c r="B1333" s="286"/>
      <c r="C1333" s="492" t="s">
        <v>5575</v>
      </c>
      <c r="D1333" s="492"/>
      <c r="E1333" s="492"/>
      <c r="F1333" s="492"/>
      <c r="G1333" s="492"/>
      <c r="H1333" s="492"/>
      <c r="I1333" s="492"/>
      <c r="J1333" s="492"/>
      <c r="K1333" s="492"/>
      <c r="L1333" s="492"/>
      <c r="M1333" s="492"/>
      <c r="N1333" s="492"/>
      <c r="O1333" s="492"/>
      <c r="P1333" s="492"/>
      <c r="Q1333" s="492"/>
      <c r="R1333" s="492"/>
      <c r="S1333" s="492"/>
      <c r="T1333" s="492"/>
      <c r="U1333" s="492"/>
      <c r="V1333" s="492"/>
      <c r="W1333" s="492"/>
      <c r="X1333" s="492"/>
      <c r="Y1333" s="492"/>
      <c r="Z1333" s="492"/>
      <c r="AA1333" s="492"/>
      <c r="AB1333" s="492"/>
      <c r="AC1333" s="492"/>
      <c r="AD1333" s="492"/>
      <c r="AE1333" s="2"/>
    </row>
    <row r="1334" spans="1:60" ht="48" customHeight="1">
      <c r="A1334" s="60"/>
      <c r="B1334" s="286"/>
      <c r="C1334" s="492" t="s">
        <v>5576</v>
      </c>
      <c r="D1334" s="492"/>
      <c r="E1334" s="492"/>
      <c r="F1334" s="492"/>
      <c r="G1334" s="492"/>
      <c r="H1334" s="492"/>
      <c r="I1334" s="492"/>
      <c r="J1334" s="492"/>
      <c r="K1334" s="492"/>
      <c r="L1334" s="492"/>
      <c r="M1334" s="492"/>
      <c r="N1334" s="492"/>
      <c r="O1334" s="492"/>
      <c r="P1334" s="492"/>
      <c r="Q1334" s="492"/>
      <c r="R1334" s="492"/>
      <c r="S1334" s="492"/>
      <c r="T1334" s="492"/>
      <c r="U1334" s="492"/>
      <c r="V1334" s="492"/>
      <c r="W1334" s="492"/>
      <c r="X1334" s="492"/>
      <c r="Y1334" s="492"/>
      <c r="Z1334" s="492"/>
      <c r="AA1334" s="492"/>
      <c r="AB1334" s="492"/>
      <c r="AC1334" s="492"/>
      <c r="AD1334" s="492"/>
      <c r="AE1334" s="2"/>
    </row>
    <row r="1335" spans="1:60" ht="24" customHeight="1">
      <c r="A1335" s="60"/>
      <c r="B1335" s="284"/>
      <c r="C1335" s="492" t="s">
        <v>5577</v>
      </c>
      <c r="D1335" s="492"/>
      <c r="E1335" s="492"/>
      <c r="F1335" s="492"/>
      <c r="G1335" s="492"/>
      <c r="H1335" s="492"/>
      <c r="I1335" s="492"/>
      <c r="J1335" s="492"/>
      <c r="K1335" s="492"/>
      <c r="L1335" s="492"/>
      <c r="M1335" s="492"/>
      <c r="N1335" s="492"/>
      <c r="O1335" s="492"/>
      <c r="P1335" s="492"/>
      <c r="Q1335" s="492"/>
      <c r="R1335" s="492"/>
      <c r="S1335" s="492"/>
      <c r="T1335" s="492"/>
      <c r="U1335" s="492"/>
      <c r="V1335" s="492"/>
      <c r="W1335" s="492"/>
      <c r="X1335" s="492"/>
      <c r="Y1335" s="492"/>
      <c r="Z1335" s="492"/>
      <c r="AA1335" s="492"/>
      <c r="AB1335" s="492"/>
      <c r="AC1335" s="492"/>
      <c r="AD1335" s="492"/>
      <c r="AE1335" s="2"/>
    </row>
    <row r="1336" spans="1:60" ht="24" customHeight="1">
      <c r="A1336" s="60"/>
      <c r="B1336" s="3"/>
      <c r="C1336" s="492" t="s">
        <v>5578</v>
      </c>
      <c r="D1336" s="492"/>
      <c r="E1336" s="492"/>
      <c r="F1336" s="492"/>
      <c r="G1336" s="492"/>
      <c r="H1336" s="492"/>
      <c r="I1336" s="492"/>
      <c r="J1336" s="492"/>
      <c r="K1336" s="492"/>
      <c r="L1336" s="492"/>
      <c r="M1336" s="492"/>
      <c r="N1336" s="492"/>
      <c r="O1336" s="492"/>
      <c r="P1336" s="492"/>
      <c r="Q1336" s="492"/>
      <c r="R1336" s="492"/>
      <c r="S1336" s="492"/>
      <c r="T1336" s="492"/>
      <c r="U1336" s="492"/>
      <c r="V1336" s="492"/>
      <c r="W1336" s="492"/>
      <c r="X1336" s="492"/>
      <c r="Y1336" s="492"/>
      <c r="Z1336" s="492"/>
      <c r="AA1336" s="492"/>
      <c r="AB1336" s="492"/>
      <c r="AC1336" s="492"/>
      <c r="AD1336" s="492"/>
      <c r="AE1336" s="2"/>
    </row>
    <row r="1337" spans="1:60" ht="15" customHeight="1">
      <c r="A1337" s="18"/>
      <c r="B1337" s="51"/>
      <c r="C1337" s="57"/>
      <c r="D1337" s="11"/>
      <c r="E1337" s="11"/>
      <c r="F1337" s="11"/>
      <c r="G1337" s="11"/>
      <c r="H1337" s="11"/>
      <c r="I1337" s="11"/>
      <c r="J1337" s="11"/>
      <c r="K1337" s="55"/>
      <c r="L1337" s="55"/>
      <c r="M1337" s="55"/>
      <c r="N1337" s="55"/>
      <c r="O1337" s="55"/>
      <c r="P1337" s="55"/>
      <c r="Q1337" s="55"/>
      <c r="R1337" s="55"/>
      <c r="S1337" s="55"/>
      <c r="T1337" s="55"/>
      <c r="U1337" s="55"/>
      <c r="V1337" s="55"/>
      <c r="W1337" s="55"/>
      <c r="X1337" s="55"/>
      <c r="Y1337" s="55"/>
      <c r="Z1337" s="55"/>
      <c r="AA1337" s="55"/>
      <c r="AB1337" s="55"/>
      <c r="AC1337" s="55"/>
      <c r="AD1337" s="55"/>
      <c r="AE1337" s="2"/>
    </row>
    <row r="1338" spans="1:60" ht="15" customHeight="1">
      <c r="A1338" s="18"/>
      <c r="B1338" s="3"/>
      <c r="C1338" s="176"/>
      <c r="D1338" s="176"/>
      <c r="E1338" s="176"/>
      <c r="F1338" s="176"/>
      <c r="G1338" s="176"/>
      <c r="H1338" s="176"/>
      <c r="I1338" s="176"/>
      <c r="J1338" s="176"/>
      <c r="K1338" s="176"/>
      <c r="L1338" s="176"/>
      <c r="M1338" s="176"/>
      <c r="N1338" s="176"/>
      <c r="O1338" s="176"/>
      <c r="P1338" s="176"/>
      <c r="Q1338" s="176"/>
      <c r="R1338" s="176"/>
      <c r="S1338" s="176"/>
      <c r="T1338" s="176"/>
      <c r="U1338" s="176"/>
      <c r="V1338" s="176"/>
      <c r="W1338" s="176"/>
      <c r="X1338" s="176"/>
      <c r="Y1338" s="176"/>
      <c r="Z1338" s="193"/>
      <c r="AA1338" s="582" t="s">
        <v>5579</v>
      </c>
      <c r="AB1338" s="582"/>
      <c r="AC1338" s="582"/>
      <c r="AD1338" s="582"/>
      <c r="AE1338" s="2"/>
    </row>
    <row r="1339" spans="1:60" ht="15" customHeight="1">
      <c r="A1339" s="18"/>
      <c r="B1339" s="3"/>
      <c r="C1339" s="176"/>
      <c r="D1339" s="176"/>
      <c r="E1339" s="176"/>
      <c r="F1339" s="176"/>
      <c r="G1339" s="176"/>
      <c r="H1339" s="176"/>
      <c r="I1339" s="176"/>
      <c r="J1339" s="176"/>
      <c r="K1339" s="176"/>
      <c r="L1339" s="176"/>
      <c r="M1339" s="176"/>
      <c r="N1339" s="176"/>
      <c r="O1339" s="176"/>
      <c r="P1339" s="176"/>
      <c r="Q1339" s="176"/>
      <c r="R1339" s="176"/>
      <c r="S1339" s="38"/>
      <c r="T1339" s="38"/>
      <c r="U1339" s="38"/>
      <c r="V1339" s="38"/>
      <c r="W1339" s="38"/>
      <c r="X1339" s="38"/>
      <c r="Y1339" s="176"/>
      <c r="Z1339" s="193"/>
      <c r="AE1339" s="2"/>
    </row>
    <row r="1340" spans="1:60" ht="15" customHeight="1">
      <c r="A1340" s="18"/>
      <c r="B1340" s="3"/>
      <c r="C1340" s="176"/>
      <c r="D1340" s="176"/>
      <c r="E1340" s="176"/>
      <c r="F1340" s="176"/>
      <c r="G1340" s="176"/>
      <c r="H1340" s="176"/>
      <c r="I1340" s="176"/>
      <c r="J1340" s="176"/>
      <c r="K1340" s="176"/>
      <c r="L1340" s="176"/>
      <c r="M1340" s="176"/>
      <c r="N1340" s="176"/>
      <c r="O1340" s="176"/>
      <c r="P1340" s="176"/>
      <c r="Q1340" s="176"/>
      <c r="R1340" s="176"/>
      <c r="S1340" s="38"/>
      <c r="T1340" s="38"/>
      <c r="U1340" s="38"/>
      <c r="V1340" s="38"/>
      <c r="W1340" s="38"/>
      <c r="X1340" s="38"/>
      <c r="Y1340" s="176"/>
      <c r="Z1340" s="193"/>
      <c r="AA1340" s="613" t="s">
        <v>5580</v>
      </c>
      <c r="AB1340" s="613"/>
      <c r="AC1340" s="613"/>
      <c r="AD1340" s="613"/>
      <c r="AE1340" s="2"/>
      <c r="AH1340" s="514" t="s">
        <v>5512</v>
      </c>
      <c r="AI1340" s="527"/>
      <c r="AJ1340" s="527"/>
      <c r="AK1340" s="527"/>
      <c r="AL1340" s="527"/>
      <c r="AM1340" s="527"/>
      <c r="AN1340" s="527"/>
      <c r="AO1340" s="515"/>
      <c r="AZ1340" s="522" t="s">
        <v>5581</v>
      </c>
      <c r="BA1340" s="522"/>
      <c r="BB1340" s="522"/>
      <c r="BC1340" s="522"/>
      <c r="BD1340" s="522"/>
      <c r="BE1340" s="522"/>
    </row>
    <row r="1341" spans="1:60" ht="171.95" customHeight="1">
      <c r="A1341" s="18"/>
      <c r="B1341" s="51"/>
      <c r="C1341" s="445" t="s">
        <v>5582</v>
      </c>
      <c r="D1341" s="445"/>
      <c r="E1341" s="445"/>
      <c r="F1341" s="445"/>
      <c r="G1341" s="445"/>
      <c r="H1341" s="445"/>
      <c r="I1341" s="445"/>
      <c r="J1341" s="445"/>
      <c r="K1341" s="510" t="s">
        <v>5583</v>
      </c>
      <c r="L1341" s="510"/>
      <c r="M1341" s="445" t="s">
        <v>5584</v>
      </c>
      <c r="N1341" s="445"/>
      <c r="O1341" s="445"/>
      <c r="P1341" s="445"/>
      <c r="Q1341" s="445"/>
      <c r="R1341" s="445"/>
      <c r="S1341" s="445" t="s">
        <v>5585</v>
      </c>
      <c r="T1341" s="445"/>
      <c r="U1341" s="445"/>
      <c r="V1341" s="445"/>
      <c r="W1341" s="445"/>
      <c r="X1341" s="445"/>
      <c r="Y1341" s="445" t="s">
        <v>5586</v>
      </c>
      <c r="Z1341" s="445"/>
      <c r="AA1341" s="445"/>
      <c r="AB1341" s="445"/>
      <c r="AC1341" s="445"/>
      <c r="AD1341" s="445"/>
      <c r="AE1341" s="2"/>
      <c r="AH1341" s="514" t="s">
        <v>5099</v>
      </c>
      <c r="AI1341" s="527"/>
      <c r="AJ1341" s="515"/>
      <c r="AK1341" s="514" t="s">
        <v>5100</v>
      </c>
      <c r="AL1341" s="527"/>
      <c r="AM1341" s="515"/>
      <c r="AN1341" s="514" t="s">
        <v>5101</v>
      </c>
      <c r="AO1341" s="515"/>
      <c r="AQ1341" s="516" t="s">
        <v>5363</v>
      </c>
      <c r="AR1341" s="516"/>
      <c r="AT1341" s="516" t="s">
        <v>5279</v>
      </c>
      <c r="AU1341" s="516"/>
      <c r="AW1341" s="516" t="s">
        <v>5587</v>
      </c>
      <c r="AX1341" s="516"/>
      <c r="AZ1341" s="714" t="s">
        <v>5588</v>
      </c>
      <c r="BA1341" s="714"/>
      <c r="BB1341" s="714" t="s">
        <v>5589</v>
      </c>
      <c r="BC1341" s="714"/>
      <c r="BD1341" s="714" t="s">
        <v>5096</v>
      </c>
      <c r="BE1341" s="714"/>
      <c r="BG1341" s="516" t="s">
        <v>5104</v>
      </c>
      <c r="BH1341" s="516"/>
    </row>
    <row r="1342" spans="1:60" ht="15" customHeight="1">
      <c r="A1342" s="18"/>
      <c r="B1342" s="51"/>
      <c r="C1342" s="48" t="s">
        <v>4992</v>
      </c>
      <c r="D1342" s="511"/>
      <c r="E1342" s="512"/>
      <c r="F1342" s="512"/>
      <c r="G1342" s="512"/>
      <c r="H1342" s="512"/>
      <c r="I1342" s="512"/>
      <c r="J1342" s="513"/>
      <c r="K1342" s="531"/>
      <c r="L1342" s="531"/>
      <c r="M1342" s="531"/>
      <c r="N1342" s="531"/>
      <c r="O1342" s="531"/>
      <c r="P1342" s="531"/>
      <c r="Q1342" s="531"/>
      <c r="R1342" s="531"/>
      <c r="S1342" s="531"/>
      <c r="T1342" s="531"/>
      <c r="U1342" s="531"/>
      <c r="V1342" s="531"/>
      <c r="W1342" s="531"/>
      <c r="X1342" s="531"/>
      <c r="Y1342" s="531"/>
      <c r="Z1342" s="531"/>
      <c r="AA1342" s="531"/>
      <c r="AB1342" s="531"/>
      <c r="AC1342" s="531"/>
      <c r="AD1342" s="531"/>
      <c r="AE1342" s="2"/>
      <c r="AH1342" s="115" t="b">
        <f>NOT(EXACT(D1342,UPPER(D1342)))</f>
        <v>0</v>
      </c>
      <c r="AI1342" s="115" t="str">
        <f>SUBSTITUTE( SUBSTITUTE( SUBSTITUTE( SUBSTITUTE( SUBSTITUTE( SUBSTITUTE( SUBSTITUTE( SUBSTITUTE( SUBSTITUTE( SUBSTITUTE(D1342, "á", "a"), "é", "e"), "í", "i"), "ó", "o"), "ú", "u"), "Á", "A"), "É", "E"), "Í", "I"), "Ó", "O"), "Ú", "U")</f>
        <v/>
      </c>
      <c r="AJ1342" s="115">
        <f>COUNTIF(AH1342,"VERDADERO")</f>
        <v>0</v>
      </c>
      <c r="AK1342" s="121" t="b">
        <f>NOT(EXACT(D1342,AI1342))</f>
        <v>0</v>
      </c>
      <c r="AL1342" s="122" t="str">
        <f>SUBSTITUTE((SUBSTITUTE(SUBSTITUTE(SUBSTITUTE(D1342,".",""),",",""),"(","")),")","")</f>
        <v/>
      </c>
      <c r="AM1342" s="121">
        <f>COUNTIF(AK1342,"VERDADERO")</f>
        <v>0</v>
      </c>
      <c r="AN1342" s="121" t="b">
        <f>NOT(EXACT(D1342,AL1342))</f>
        <v>0</v>
      </c>
      <c r="AO1342" s="121">
        <f>COUNTIF(AN1342,"VERDADERO")</f>
        <v>0</v>
      </c>
      <c r="AQ1342" s="518">
        <f>IF(OR(M1342="",M1342&gt;1),0,1)</f>
        <v>0</v>
      </c>
      <c r="AR1342" s="518"/>
      <c r="AT1342" s="518">
        <f>IF(OR(O1356="",O1356=1),0,1)</f>
        <v>0</v>
      </c>
      <c r="AU1342" s="518"/>
      <c r="AW1342" s="518">
        <f>IF(OR(W1356="",W1356=1),0,1)</f>
        <v>0</v>
      </c>
      <c r="AX1342" s="518"/>
      <c r="AZ1342" s="522">
        <f>IF(Q1315="",0,Q1315)</f>
        <v>0</v>
      </c>
      <c r="BA1342" s="522"/>
      <c r="BB1342" s="522">
        <f>COUNTA(D1342:J1351)</f>
        <v>0</v>
      </c>
      <c r="BC1342" s="522"/>
      <c r="BD1342" s="535">
        <f>IF(AZ1342=BB1342,0,1)</f>
        <v>0</v>
      </c>
      <c r="BE1342" s="535"/>
      <c r="BG1342" s="518">
        <f>IF($AH$1326=$AJ$1326,0,IF(OR(AND(D1342="",COUNTBLANK(K1342:AD1342)=20),AND(D1342&lt;&gt;"",M1342=1,S1342="",Y1342&lt;&gt;""),AND(D1342&lt;&gt;"",M1342&gt;1,S1342&lt;&gt;"",Y1342&lt;&gt;"")),0,1))</f>
        <v>0</v>
      </c>
      <c r="BH1342" s="518"/>
    </row>
    <row r="1343" spans="1:60" ht="15" customHeight="1">
      <c r="A1343" s="18"/>
      <c r="B1343" s="51"/>
      <c r="C1343" s="48" t="s">
        <v>4994</v>
      </c>
      <c r="D1343" s="511"/>
      <c r="E1343" s="512"/>
      <c r="F1343" s="512"/>
      <c r="G1343" s="512"/>
      <c r="H1343" s="512"/>
      <c r="I1343" s="512"/>
      <c r="J1343" s="513"/>
      <c r="K1343" s="531"/>
      <c r="L1343" s="531"/>
      <c r="M1343" s="531"/>
      <c r="N1343" s="531"/>
      <c r="O1343" s="531"/>
      <c r="P1343" s="531"/>
      <c r="Q1343" s="531"/>
      <c r="R1343" s="531"/>
      <c r="S1343" s="531"/>
      <c r="T1343" s="531"/>
      <c r="U1343" s="531"/>
      <c r="V1343" s="531"/>
      <c r="W1343" s="531"/>
      <c r="X1343" s="531"/>
      <c r="Y1343" s="531"/>
      <c r="Z1343" s="531"/>
      <c r="AA1343" s="531"/>
      <c r="AB1343" s="531"/>
      <c r="AC1343" s="531"/>
      <c r="AD1343" s="531"/>
      <c r="AE1343" s="2"/>
      <c r="AH1343" s="115" t="b">
        <f t="shared" ref="AH1343:AH1351" si="123">NOT(EXACT(D1343,UPPER(D1343)))</f>
        <v>0</v>
      </c>
      <c r="AI1343" s="115" t="str">
        <f t="shared" ref="AI1343:AI1351" si="124">SUBSTITUTE( SUBSTITUTE( SUBSTITUTE( SUBSTITUTE( SUBSTITUTE( SUBSTITUTE( SUBSTITUTE( SUBSTITUTE( SUBSTITUTE( SUBSTITUTE(D1343, "á", "a"), "é", "e"), "í", "i"), "ó", "o"), "ú", "u"), "Á", "A"), "É", "E"), "Í", "I"), "Ó", "O"), "Ú", "U")</f>
        <v/>
      </c>
      <c r="AJ1343" s="115">
        <f t="shared" ref="AJ1343:AJ1351" si="125">COUNTIF(AH1343,"VERDADERO")</f>
        <v>0</v>
      </c>
      <c r="AK1343" s="121" t="b">
        <f t="shared" ref="AK1343:AK1351" si="126">NOT(EXACT(D1343,AI1343))</f>
        <v>0</v>
      </c>
      <c r="AL1343" s="122" t="str">
        <f t="shared" ref="AL1343:AL1351" si="127">SUBSTITUTE((SUBSTITUTE(SUBSTITUTE(SUBSTITUTE(D1343,".",""),",",""),"(","")),")","")</f>
        <v/>
      </c>
      <c r="AM1343" s="121">
        <f t="shared" ref="AM1343:AM1351" si="128">COUNTIF(AK1343,"VERDADERO")</f>
        <v>0</v>
      </c>
      <c r="AN1343" s="121" t="b">
        <f t="shared" ref="AN1343:AN1351" si="129">NOT(EXACT(D1343,AL1343))</f>
        <v>0</v>
      </c>
      <c r="AO1343" s="121">
        <f t="shared" ref="AO1343:AO1351" si="130">COUNTIF(AN1343,"VERDADERO")</f>
        <v>0</v>
      </c>
      <c r="AQ1343" s="514">
        <f t="shared" ref="AQ1343:AQ1351" si="131">IF(OR(M1343="",M1343&gt;1),0,1)</f>
        <v>0</v>
      </c>
      <c r="AR1343" s="515"/>
      <c r="AT1343" s="518">
        <f t="shared" ref="AT1343:AT1351" si="132">IF(OR(O1357="",O1357=1),0,1)</f>
        <v>0</v>
      </c>
      <c r="AU1343" s="518"/>
      <c r="AW1343" s="518">
        <f t="shared" ref="AW1343:AW1351" si="133">IF(OR(W1357="",W1357=1),0,1)</f>
        <v>0</v>
      </c>
      <c r="AX1343" s="518"/>
      <c r="BG1343" s="518">
        <f>IF($AH$1326=$AJ$1326,0,IF(OR(AND(D1343="",COUNTBLANK(K1343:AD1343)=20),AND(D1343&lt;&gt;"",M1343=1,S1343="",Y1343&lt;&gt;""),AND(D1343&lt;&gt;"",M1343&gt;1,S1343&lt;&gt;"",Y1343&lt;&gt;"")),0,1))</f>
        <v>0</v>
      </c>
      <c r="BH1343" s="518"/>
    </row>
    <row r="1344" spans="1:60" ht="15" customHeight="1">
      <c r="A1344" s="18"/>
      <c r="B1344" s="51"/>
      <c r="C1344" s="48" t="s">
        <v>4996</v>
      </c>
      <c r="D1344" s="511"/>
      <c r="E1344" s="512"/>
      <c r="F1344" s="512"/>
      <c r="G1344" s="512"/>
      <c r="H1344" s="512"/>
      <c r="I1344" s="512"/>
      <c r="J1344" s="513"/>
      <c r="K1344" s="531"/>
      <c r="L1344" s="531"/>
      <c r="M1344" s="531"/>
      <c r="N1344" s="531"/>
      <c r="O1344" s="531"/>
      <c r="P1344" s="531"/>
      <c r="Q1344" s="531"/>
      <c r="R1344" s="531"/>
      <c r="S1344" s="531"/>
      <c r="T1344" s="531"/>
      <c r="U1344" s="531"/>
      <c r="V1344" s="531"/>
      <c r="W1344" s="531"/>
      <c r="X1344" s="531"/>
      <c r="Y1344" s="531"/>
      <c r="Z1344" s="531"/>
      <c r="AA1344" s="531"/>
      <c r="AB1344" s="531"/>
      <c r="AC1344" s="531"/>
      <c r="AD1344" s="531"/>
      <c r="AE1344" s="2"/>
      <c r="AH1344" s="115" t="b">
        <f t="shared" si="123"/>
        <v>0</v>
      </c>
      <c r="AI1344" s="115" t="str">
        <f t="shared" si="124"/>
        <v/>
      </c>
      <c r="AJ1344" s="115">
        <f t="shared" si="125"/>
        <v>0</v>
      </c>
      <c r="AK1344" s="121" t="b">
        <f t="shared" si="126"/>
        <v>0</v>
      </c>
      <c r="AL1344" s="122" t="str">
        <f t="shared" si="127"/>
        <v/>
      </c>
      <c r="AM1344" s="121">
        <f t="shared" si="128"/>
        <v>0</v>
      </c>
      <c r="AN1344" s="121" t="b">
        <f t="shared" si="129"/>
        <v>0</v>
      </c>
      <c r="AO1344" s="121">
        <f t="shared" si="130"/>
        <v>0</v>
      </c>
      <c r="AQ1344" s="514">
        <f t="shared" si="131"/>
        <v>0</v>
      </c>
      <c r="AR1344" s="515"/>
      <c r="AT1344" s="518">
        <f t="shared" si="132"/>
        <v>0</v>
      </c>
      <c r="AU1344" s="518"/>
      <c r="AW1344" s="518">
        <f t="shared" si="133"/>
        <v>0</v>
      </c>
      <c r="AX1344" s="518"/>
      <c r="BG1344" s="518">
        <f t="shared" ref="BG1344:BG1350" si="134">IF($AH$1326=$AJ$1326,0,IF(OR(AND(D1344="",COUNTBLANK(K1344:AD1344)=20),AND(D1344&lt;&gt;"",M1344=1,S1344="",Y1344&lt;&gt;""),AND(D1344&lt;&gt;"",M1344&gt;1,S1344&lt;&gt;"",Y1344&lt;&gt;"")),0,1))</f>
        <v>0</v>
      </c>
      <c r="BH1344" s="518"/>
    </row>
    <row r="1345" spans="1:60" ht="15" customHeight="1">
      <c r="A1345" s="18"/>
      <c r="B1345" s="51"/>
      <c r="C1345" s="48" t="s">
        <v>4998</v>
      </c>
      <c r="D1345" s="511"/>
      <c r="E1345" s="512"/>
      <c r="F1345" s="512"/>
      <c r="G1345" s="512"/>
      <c r="H1345" s="512"/>
      <c r="I1345" s="512"/>
      <c r="J1345" s="513"/>
      <c r="K1345" s="531"/>
      <c r="L1345" s="531"/>
      <c r="M1345" s="531"/>
      <c r="N1345" s="531"/>
      <c r="O1345" s="531"/>
      <c r="P1345" s="531"/>
      <c r="Q1345" s="531"/>
      <c r="R1345" s="531"/>
      <c r="S1345" s="531"/>
      <c r="T1345" s="531"/>
      <c r="U1345" s="531"/>
      <c r="V1345" s="531"/>
      <c r="W1345" s="531"/>
      <c r="X1345" s="531"/>
      <c r="Y1345" s="531"/>
      <c r="Z1345" s="531"/>
      <c r="AA1345" s="531"/>
      <c r="AB1345" s="531"/>
      <c r="AC1345" s="531"/>
      <c r="AD1345" s="531"/>
      <c r="AE1345" s="2"/>
      <c r="AH1345" s="115" t="b">
        <f t="shared" si="123"/>
        <v>0</v>
      </c>
      <c r="AI1345" s="115" t="str">
        <f t="shared" si="124"/>
        <v/>
      </c>
      <c r="AJ1345" s="115">
        <f t="shared" si="125"/>
        <v>0</v>
      </c>
      <c r="AK1345" s="121" t="b">
        <f t="shared" si="126"/>
        <v>0</v>
      </c>
      <c r="AL1345" s="122" t="str">
        <f t="shared" si="127"/>
        <v/>
      </c>
      <c r="AM1345" s="121">
        <f t="shared" si="128"/>
        <v>0</v>
      </c>
      <c r="AN1345" s="121" t="b">
        <f t="shared" si="129"/>
        <v>0</v>
      </c>
      <c r="AO1345" s="121">
        <f t="shared" si="130"/>
        <v>0</v>
      </c>
      <c r="AQ1345" s="514">
        <f t="shared" si="131"/>
        <v>0</v>
      </c>
      <c r="AR1345" s="515"/>
      <c r="AT1345" s="518">
        <f t="shared" si="132"/>
        <v>0</v>
      </c>
      <c r="AU1345" s="518"/>
      <c r="AW1345" s="518">
        <f t="shared" si="133"/>
        <v>0</v>
      </c>
      <c r="AX1345" s="518"/>
      <c r="BG1345" s="518">
        <f t="shared" si="134"/>
        <v>0</v>
      </c>
      <c r="BH1345" s="518"/>
    </row>
    <row r="1346" spans="1:60" ht="15" customHeight="1">
      <c r="A1346" s="18"/>
      <c r="B1346" s="51"/>
      <c r="C1346" s="48" t="s">
        <v>5000</v>
      </c>
      <c r="D1346" s="511"/>
      <c r="E1346" s="512"/>
      <c r="F1346" s="512"/>
      <c r="G1346" s="512"/>
      <c r="H1346" s="512"/>
      <c r="I1346" s="512"/>
      <c r="J1346" s="513"/>
      <c r="K1346" s="531"/>
      <c r="L1346" s="531"/>
      <c r="M1346" s="531"/>
      <c r="N1346" s="531"/>
      <c r="O1346" s="531"/>
      <c r="P1346" s="531"/>
      <c r="Q1346" s="531"/>
      <c r="R1346" s="531"/>
      <c r="S1346" s="531"/>
      <c r="T1346" s="531"/>
      <c r="U1346" s="531"/>
      <c r="V1346" s="531"/>
      <c r="W1346" s="531"/>
      <c r="X1346" s="531"/>
      <c r="Y1346" s="531"/>
      <c r="Z1346" s="531"/>
      <c r="AA1346" s="531"/>
      <c r="AB1346" s="531"/>
      <c r="AC1346" s="531"/>
      <c r="AD1346" s="531"/>
      <c r="AE1346" s="2"/>
      <c r="AH1346" s="115" t="b">
        <f t="shared" si="123"/>
        <v>0</v>
      </c>
      <c r="AI1346" s="115" t="str">
        <f t="shared" si="124"/>
        <v/>
      </c>
      <c r="AJ1346" s="115">
        <f t="shared" si="125"/>
        <v>0</v>
      </c>
      <c r="AK1346" s="121" t="b">
        <f t="shared" si="126"/>
        <v>0</v>
      </c>
      <c r="AL1346" s="122" t="str">
        <f t="shared" si="127"/>
        <v/>
      </c>
      <c r="AM1346" s="121">
        <f t="shared" si="128"/>
        <v>0</v>
      </c>
      <c r="AN1346" s="121" t="b">
        <f t="shared" si="129"/>
        <v>0</v>
      </c>
      <c r="AO1346" s="121">
        <f t="shared" si="130"/>
        <v>0</v>
      </c>
      <c r="AQ1346" s="514">
        <f t="shared" si="131"/>
        <v>0</v>
      </c>
      <c r="AR1346" s="515"/>
      <c r="AT1346" s="518">
        <f t="shared" si="132"/>
        <v>0</v>
      </c>
      <c r="AU1346" s="518"/>
      <c r="AW1346" s="518">
        <f t="shared" si="133"/>
        <v>0</v>
      </c>
      <c r="AX1346" s="518"/>
      <c r="BG1346" s="518">
        <f t="shared" si="134"/>
        <v>0</v>
      </c>
      <c r="BH1346" s="518"/>
    </row>
    <row r="1347" spans="1:60" ht="15" customHeight="1">
      <c r="A1347" s="18"/>
      <c r="B1347" s="51"/>
      <c r="C1347" s="48" t="s">
        <v>5002</v>
      </c>
      <c r="D1347" s="511"/>
      <c r="E1347" s="512"/>
      <c r="F1347" s="512"/>
      <c r="G1347" s="512"/>
      <c r="H1347" s="512"/>
      <c r="I1347" s="512"/>
      <c r="J1347" s="513"/>
      <c r="K1347" s="531"/>
      <c r="L1347" s="531"/>
      <c r="M1347" s="531"/>
      <c r="N1347" s="531"/>
      <c r="O1347" s="531"/>
      <c r="P1347" s="531"/>
      <c r="Q1347" s="531"/>
      <c r="R1347" s="531"/>
      <c r="S1347" s="531"/>
      <c r="T1347" s="531"/>
      <c r="U1347" s="531"/>
      <c r="V1347" s="531"/>
      <c r="W1347" s="531"/>
      <c r="X1347" s="531"/>
      <c r="Y1347" s="531"/>
      <c r="Z1347" s="531"/>
      <c r="AA1347" s="531"/>
      <c r="AB1347" s="531"/>
      <c r="AC1347" s="531"/>
      <c r="AD1347" s="531"/>
      <c r="AE1347" s="2"/>
      <c r="AH1347" s="115" t="b">
        <f t="shared" si="123"/>
        <v>0</v>
      </c>
      <c r="AI1347" s="115" t="str">
        <f t="shared" si="124"/>
        <v/>
      </c>
      <c r="AJ1347" s="115">
        <f t="shared" si="125"/>
        <v>0</v>
      </c>
      <c r="AK1347" s="121" t="b">
        <f t="shared" si="126"/>
        <v>0</v>
      </c>
      <c r="AL1347" s="122" t="str">
        <f t="shared" si="127"/>
        <v/>
      </c>
      <c r="AM1347" s="121">
        <f t="shared" si="128"/>
        <v>0</v>
      </c>
      <c r="AN1347" s="121" t="b">
        <f t="shared" si="129"/>
        <v>0</v>
      </c>
      <c r="AO1347" s="121">
        <f t="shared" si="130"/>
        <v>0</v>
      </c>
      <c r="AQ1347" s="514">
        <f t="shared" si="131"/>
        <v>0</v>
      </c>
      <c r="AR1347" s="515"/>
      <c r="AT1347" s="518">
        <f t="shared" si="132"/>
        <v>0</v>
      </c>
      <c r="AU1347" s="518"/>
      <c r="AW1347" s="518">
        <f t="shared" si="133"/>
        <v>0</v>
      </c>
      <c r="AX1347" s="518"/>
      <c r="BG1347" s="518">
        <f t="shared" si="134"/>
        <v>0</v>
      </c>
      <c r="BH1347" s="518"/>
    </row>
    <row r="1348" spans="1:60" ht="15" customHeight="1">
      <c r="A1348" s="18"/>
      <c r="B1348" s="51"/>
      <c r="C1348" s="48" t="s">
        <v>5004</v>
      </c>
      <c r="D1348" s="511"/>
      <c r="E1348" s="512"/>
      <c r="F1348" s="512"/>
      <c r="G1348" s="512"/>
      <c r="H1348" s="512"/>
      <c r="I1348" s="512"/>
      <c r="J1348" s="513"/>
      <c r="K1348" s="531"/>
      <c r="L1348" s="531"/>
      <c r="M1348" s="531"/>
      <c r="N1348" s="531"/>
      <c r="O1348" s="531"/>
      <c r="P1348" s="531"/>
      <c r="Q1348" s="531"/>
      <c r="R1348" s="531"/>
      <c r="S1348" s="531"/>
      <c r="T1348" s="531"/>
      <c r="U1348" s="531"/>
      <c r="V1348" s="531"/>
      <c r="W1348" s="531"/>
      <c r="X1348" s="531"/>
      <c r="Y1348" s="531"/>
      <c r="Z1348" s="531"/>
      <c r="AA1348" s="531"/>
      <c r="AB1348" s="531"/>
      <c r="AC1348" s="531"/>
      <c r="AD1348" s="531"/>
      <c r="AE1348" s="2"/>
      <c r="AH1348" s="115" t="b">
        <f t="shared" si="123"/>
        <v>0</v>
      </c>
      <c r="AI1348" s="115" t="str">
        <f t="shared" si="124"/>
        <v/>
      </c>
      <c r="AJ1348" s="115">
        <f t="shared" si="125"/>
        <v>0</v>
      </c>
      <c r="AK1348" s="121" t="b">
        <f t="shared" si="126"/>
        <v>0</v>
      </c>
      <c r="AL1348" s="122" t="str">
        <f t="shared" si="127"/>
        <v/>
      </c>
      <c r="AM1348" s="121">
        <f t="shared" si="128"/>
        <v>0</v>
      </c>
      <c r="AN1348" s="121" t="b">
        <f t="shared" si="129"/>
        <v>0</v>
      </c>
      <c r="AO1348" s="121">
        <f t="shared" si="130"/>
        <v>0</v>
      </c>
      <c r="AQ1348" s="514">
        <f t="shared" si="131"/>
        <v>0</v>
      </c>
      <c r="AR1348" s="515"/>
      <c r="AT1348" s="518">
        <f t="shared" si="132"/>
        <v>0</v>
      </c>
      <c r="AU1348" s="518"/>
      <c r="AW1348" s="518">
        <f t="shared" si="133"/>
        <v>0</v>
      </c>
      <c r="AX1348" s="518"/>
      <c r="BG1348" s="518">
        <f t="shared" si="134"/>
        <v>0</v>
      </c>
      <c r="BH1348" s="518"/>
    </row>
    <row r="1349" spans="1:60" ht="15" customHeight="1">
      <c r="A1349" s="18"/>
      <c r="B1349" s="51"/>
      <c r="C1349" s="48" t="s">
        <v>5006</v>
      </c>
      <c r="D1349" s="511"/>
      <c r="E1349" s="512"/>
      <c r="F1349" s="512"/>
      <c r="G1349" s="512"/>
      <c r="H1349" s="512"/>
      <c r="I1349" s="512"/>
      <c r="J1349" s="513"/>
      <c r="K1349" s="531"/>
      <c r="L1349" s="531"/>
      <c r="M1349" s="531"/>
      <c r="N1349" s="531"/>
      <c r="O1349" s="531"/>
      <c r="P1349" s="531"/>
      <c r="Q1349" s="531"/>
      <c r="R1349" s="531"/>
      <c r="S1349" s="531"/>
      <c r="T1349" s="531"/>
      <c r="U1349" s="531"/>
      <c r="V1349" s="531"/>
      <c r="W1349" s="531"/>
      <c r="X1349" s="531"/>
      <c r="Y1349" s="531"/>
      <c r="Z1349" s="531"/>
      <c r="AA1349" s="531"/>
      <c r="AB1349" s="531"/>
      <c r="AC1349" s="531"/>
      <c r="AD1349" s="531"/>
      <c r="AE1349" s="2"/>
      <c r="AH1349" s="115" t="b">
        <f t="shared" si="123"/>
        <v>0</v>
      </c>
      <c r="AI1349" s="115" t="str">
        <f t="shared" si="124"/>
        <v/>
      </c>
      <c r="AJ1349" s="115">
        <f t="shared" si="125"/>
        <v>0</v>
      </c>
      <c r="AK1349" s="121" t="b">
        <f t="shared" si="126"/>
        <v>0</v>
      </c>
      <c r="AL1349" s="122" t="str">
        <f t="shared" si="127"/>
        <v/>
      </c>
      <c r="AM1349" s="121">
        <f t="shared" si="128"/>
        <v>0</v>
      </c>
      <c r="AN1349" s="121" t="b">
        <f t="shared" si="129"/>
        <v>0</v>
      </c>
      <c r="AO1349" s="121">
        <f t="shared" si="130"/>
        <v>0</v>
      </c>
      <c r="AQ1349" s="514">
        <f t="shared" si="131"/>
        <v>0</v>
      </c>
      <c r="AR1349" s="515"/>
      <c r="AT1349" s="518">
        <f t="shared" si="132"/>
        <v>0</v>
      </c>
      <c r="AU1349" s="518"/>
      <c r="AW1349" s="518">
        <f t="shared" si="133"/>
        <v>0</v>
      </c>
      <c r="AX1349" s="518"/>
      <c r="BG1349" s="518">
        <f t="shared" si="134"/>
        <v>0</v>
      </c>
      <c r="BH1349" s="518"/>
    </row>
    <row r="1350" spans="1:60" ht="15" customHeight="1">
      <c r="A1350" s="18"/>
      <c r="B1350" s="51"/>
      <c r="C1350" s="48" t="s">
        <v>5008</v>
      </c>
      <c r="D1350" s="511"/>
      <c r="E1350" s="512"/>
      <c r="F1350" s="512"/>
      <c r="G1350" s="512"/>
      <c r="H1350" s="512"/>
      <c r="I1350" s="512"/>
      <c r="J1350" s="513"/>
      <c r="K1350" s="531"/>
      <c r="L1350" s="531"/>
      <c r="M1350" s="531"/>
      <c r="N1350" s="531"/>
      <c r="O1350" s="531"/>
      <c r="P1350" s="531"/>
      <c r="Q1350" s="531"/>
      <c r="R1350" s="531"/>
      <c r="S1350" s="531"/>
      <c r="T1350" s="531"/>
      <c r="U1350" s="531"/>
      <c r="V1350" s="531"/>
      <c r="W1350" s="531"/>
      <c r="X1350" s="531"/>
      <c r="Y1350" s="531"/>
      <c r="Z1350" s="531"/>
      <c r="AA1350" s="531"/>
      <c r="AB1350" s="531"/>
      <c r="AC1350" s="531"/>
      <c r="AD1350" s="531"/>
      <c r="AE1350" s="2"/>
      <c r="AH1350" s="115" t="b">
        <f t="shared" si="123"/>
        <v>0</v>
      </c>
      <c r="AI1350" s="115" t="str">
        <f t="shared" si="124"/>
        <v/>
      </c>
      <c r="AJ1350" s="115">
        <f t="shared" si="125"/>
        <v>0</v>
      </c>
      <c r="AK1350" s="121" t="b">
        <f t="shared" si="126"/>
        <v>0</v>
      </c>
      <c r="AL1350" s="122" t="str">
        <f t="shared" si="127"/>
        <v/>
      </c>
      <c r="AM1350" s="121">
        <f t="shared" si="128"/>
        <v>0</v>
      </c>
      <c r="AN1350" s="121" t="b">
        <f t="shared" si="129"/>
        <v>0</v>
      </c>
      <c r="AO1350" s="121">
        <f t="shared" si="130"/>
        <v>0</v>
      </c>
      <c r="AQ1350" s="514">
        <f t="shared" si="131"/>
        <v>0</v>
      </c>
      <c r="AR1350" s="515"/>
      <c r="AT1350" s="518">
        <f t="shared" si="132"/>
        <v>0</v>
      </c>
      <c r="AU1350" s="518"/>
      <c r="AW1350" s="518">
        <f t="shared" si="133"/>
        <v>0</v>
      </c>
      <c r="AX1350" s="518"/>
      <c r="BG1350" s="518">
        <f t="shared" si="134"/>
        <v>0</v>
      </c>
      <c r="BH1350" s="518"/>
    </row>
    <row r="1351" spans="1:60" ht="15" customHeight="1">
      <c r="A1351" s="18"/>
      <c r="B1351" s="51"/>
      <c r="C1351" s="48" t="s">
        <v>5009</v>
      </c>
      <c r="D1351" s="511"/>
      <c r="E1351" s="512"/>
      <c r="F1351" s="512"/>
      <c r="G1351" s="512"/>
      <c r="H1351" s="512"/>
      <c r="I1351" s="512"/>
      <c r="J1351" s="513"/>
      <c r="K1351" s="531"/>
      <c r="L1351" s="531"/>
      <c r="M1351" s="531"/>
      <c r="N1351" s="531"/>
      <c r="O1351" s="531"/>
      <c r="P1351" s="531"/>
      <c r="Q1351" s="531"/>
      <c r="R1351" s="531"/>
      <c r="S1351" s="531"/>
      <c r="T1351" s="531"/>
      <c r="U1351" s="531"/>
      <c r="V1351" s="531"/>
      <c r="W1351" s="531"/>
      <c r="X1351" s="531"/>
      <c r="Y1351" s="531"/>
      <c r="Z1351" s="531"/>
      <c r="AA1351" s="531"/>
      <c r="AB1351" s="531"/>
      <c r="AC1351" s="531"/>
      <c r="AD1351" s="531"/>
      <c r="AE1351" s="2"/>
      <c r="AH1351" s="115" t="b">
        <f t="shared" si="123"/>
        <v>0</v>
      </c>
      <c r="AI1351" s="115" t="str">
        <f t="shared" si="124"/>
        <v/>
      </c>
      <c r="AJ1351" s="115">
        <f t="shared" si="125"/>
        <v>0</v>
      </c>
      <c r="AK1351" s="121" t="b">
        <f t="shared" si="126"/>
        <v>0</v>
      </c>
      <c r="AL1351" s="122" t="str">
        <f t="shared" si="127"/>
        <v/>
      </c>
      <c r="AM1351" s="121">
        <f t="shared" si="128"/>
        <v>0</v>
      </c>
      <c r="AN1351" s="121" t="b">
        <f t="shared" si="129"/>
        <v>0</v>
      </c>
      <c r="AO1351" s="121">
        <f t="shared" si="130"/>
        <v>0</v>
      </c>
      <c r="AQ1351" s="514">
        <f t="shared" si="131"/>
        <v>0</v>
      </c>
      <c r="AR1351" s="515"/>
      <c r="AT1351" s="518">
        <f t="shared" si="132"/>
        <v>0</v>
      </c>
      <c r="AU1351" s="518"/>
      <c r="AW1351" s="518">
        <f t="shared" si="133"/>
        <v>0</v>
      </c>
      <c r="AX1351" s="518"/>
      <c r="BG1351" s="518">
        <f t="shared" ref="BG1351" si="135">IF($AH$1326=$AJ$1326,0,IF(OR(AND(D1351="",COUNTBLANK(K1351:AD1351)=20),AND(D1351&lt;&gt;"",M1351=1,S1351="",Y1351&lt;&gt;""),AND(D1351&lt;&gt;"",M1351&gt;1,S1351&lt;&gt;"",Y1351&lt;&gt;"")),0,1))</f>
        <v>0</v>
      </c>
      <c r="BH1351" s="518"/>
    </row>
    <row r="1352" spans="1:60" ht="15" customHeight="1">
      <c r="A1352" s="18"/>
      <c r="B1352" s="51"/>
      <c r="C1352" s="57"/>
      <c r="D1352" s="11"/>
      <c r="E1352" s="11"/>
      <c r="F1352" s="11"/>
      <c r="G1352" s="11"/>
      <c r="H1352" s="11"/>
      <c r="I1352" s="11"/>
      <c r="J1352" s="11"/>
      <c r="K1352" s="55"/>
      <c r="L1352" s="55"/>
      <c r="M1352" s="55"/>
      <c r="N1352" s="55"/>
      <c r="O1352" s="55"/>
      <c r="P1352" s="55"/>
      <c r="Q1352" s="55"/>
      <c r="R1352" s="55"/>
      <c r="S1352" s="55"/>
      <c r="T1352" s="55"/>
      <c r="U1352" s="55"/>
      <c r="V1352" s="55"/>
      <c r="W1352" s="55"/>
      <c r="X1352" s="55"/>
      <c r="Y1352" s="55"/>
      <c r="Z1352" s="55"/>
      <c r="AA1352" s="55"/>
      <c r="AB1352" s="55"/>
      <c r="AC1352" s="55"/>
      <c r="AD1352" s="55"/>
      <c r="AE1352" s="2"/>
      <c r="AN1352" s="528">
        <f>SUM(AJ1342:AJ1351,AM1342:AM1351,AO1342:AO1351)</f>
        <v>0</v>
      </c>
      <c r="AO1352" s="528"/>
      <c r="BG1352" s="529">
        <f>SUM(BG1342:BH1351)</f>
        <v>0</v>
      </c>
      <c r="BH1352" s="529"/>
    </row>
    <row r="1353" spans="1:60" ht="15" customHeight="1">
      <c r="A1353" s="18"/>
      <c r="B1353" s="51"/>
      <c r="C1353" s="57"/>
      <c r="D1353" s="11"/>
      <c r="E1353" s="11"/>
      <c r="F1353" s="11"/>
      <c r="G1353" s="11"/>
      <c r="H1353" s="49"/>
      <c r="I1353" s="24"/>
      <c r="J1353" s="24"/>
      <c r="K1353" s="24"/>
      <c r="L1353" s="24"/>
      <c r="M1353" s="11"/>
      <c r="N1353" s="11"/>
      <c r="O1353" s="11"/>
      <c r="P1353" s="11"/>
      <c r="Q1353" s="11"/>
      <c r="R1353" s="11"/>
      <c r="S1353" s="55"/>
      <c r="T1353" s="55"/>
      <c r="U1353" s="24"/>
      <c r="V1353" s="49"/>
      <c r="W1353" s="55"/>
      <c r="X1353" s="55"/>
      <c r="Y1353" s="55"/>
      <c r="Z1353" s="55"/>
      <c r="AA1353" s="55"/>
      <c r="AB1353" s="55"/>
      <c r="AC1353" s="55"/>
      <c r="AD1353" s="55"/>
      <c r="AE1353" s="2"/>
    </row>
    <row r="1354" spans="1:60" ht="15" customHeight="1">
      <c r="A1354" s="18"/>
      <c r="B1354" s="51"/>
      <c r="C1354" s="57"/>
      <c r="D1354" s="11"/>
      <c r="E1354" s="11"/>
      <c r="F1354" s="11"/>
      <c r="G1354" s="11"/>
      <c r="H1354" s="49"/>
      <c r="I1354" s="24"/>
      <c r="J1354" s="24"/>
      <c r="K1354" s="24"/>
      <c r="L1354" s="24"/>
      <c r="M1354" s="11"/>
      <c r="N1354" s="11"/>
      <c r="O1354" s="11"/>
      <c r="P1354" s="11"/>
      <c r="Q1354" s="11"/>
      <c r="R1354" s="11"/>
      <c r="S1354" s="55"/>
      <c r="T1354" s="55"/>
      <c r="U1354" s="24"/>
      <c r="V1354" s="49"/>
      <c r="W1354" s="55"/>
      <c r="X1354" s="55"/>
      <c r="Y1354" s="55"/>
      <c r="Z1354" s="55"/>
      <c r="AA1354" s="612" t="s">
        <v>5590</v>
      </c>
      <c r="AB1354" s="612"/>
      <c r="AC1354" s="612"/>
      <c r="AD1354" s="612"/>
      <c r="AE1354" s="2"/>
    </row>
    <row r="1355" spans="1:60" ht="171.95" customHeight="1">
      <c r="A1355" s="18"/>
      <c r="B1355" s="51"/>
      <c r="C1355" s="442" t="s">
        <v>5582</v>
      </c>
      <c r="D1355" s="443"/>
      <c r="E1355" s="443"/>
      <c r="F1355" s="443"/>
      <c r="G1355" s="443"/>
      <c r="H1355" s="443"/>
      <c r="I1355" s="443"/>
      <c r="J1355" s="444"/>
      <c r="K1355" s="611" t="s">
        <v>5372</v>
      </c>
      <c r="L1355" s="611"/>
      <c r="M1355" s="611"/>
      <c r="N1355" s="611"/>
      <c r="O1355" s="445" t="s">
        <v>5591</v>
      </c>
      <c r="P1355" s="445"/>
      <c r="Q1355" s="445"/>
      <c r="R1355" s="445"/>
      <c r="S1355" s="611" t="s">
        <v>5592</v>
      </c>
      <c r="T1355" s="611"/>
      <c r="U1355" s="611"/>
      <c r="V1355" s="611"/>
      <c r="W1355" s="445" t="s">
        <v>5593</v>
      </c>
      <c r="X1355" s="445"/>
      <c r="Y1355" s="445"/>
      <c r="Z1355" s="445"/>
      <c r="AA1355" s="611" t="s">
        <v>5594</v>
      </c>
      <c r="AB1355" s="611"/>
      <c r="AC1355" s="611"/>
      <c r="AD1355" s="611"/>
      <c r="AE1355" s="2"/>
      <c r="BG1355" s="516" t="s">
        <v>5104</v>
      </c>
      <c r="BH1355" s="516"/>
    </row>
    <row r="1356" spans="1:60" ht="15" customHeight="1">
      <c r="A1356" s="18"/>
      <c r="B1356" s="51"/>
      <c r="C1356" s="48" t="s">
        <v>4992</v>
      </c>
      <c r="D1356" s="591" t="str">
        <f>IF(D1342="","",D1342)</f>
        <v/>
      </c>
      <c r="E1356" s="592"/>
      <c r="F1356" s="592"/>
      <c r="G1356" s="592"/>
      <c r="H1356" s="592"/>
      <c r="I1356" s="592"/>
      <c r="J1356" s="593"/>
      <c r="K1356" s="553"/>
      <c r="L1356" s="554"/>
      <c r="M1356" s="554"/>
      <c r="N1356" s="555"/>
      <c r="O1356" s="553"/>
      <c r="P1356" s="554"/>
      <c r="Q1356" s="554"/>
      <c r="R1356" s="555"/>
      <c r="S1356" s="553"/>
      <c r="T1356" s="554"/>
      <c r="U1356" s="554"/>
      <c r="V1356" s="555"/>
      <c r="W1356" s="553"/>
      <c r="X1356" s="554"/>
      <c r="Y1356" s="554"/>
      <c r="Z1356" s="555"/>
      <c r="AA1356" s="553"/>
      <c r="AB1356" s="554"/>
      <c r="AC1356" s="554"/>
      <c r="AD1356" s="555"/>
      <c r="AE1356" s="2"/>
      <c r="BG1356" s="518">
        <f>IF($AH$1326=$AJ$1326,0,IF(OR(AND(D1356="",COUNTBLANK(K1356:AD1356)=20),AND(D1356&lt;&gt;"",O1356=1,S1356&lt;&gt;"",W1356=1,AA1356&lt;&gt;""),AND(D1356&lt;&gt;"",O1356&gt;1,S1356="",W1356&gt;1,AA1356=""),AND(D1356&lt;&gt;"",O1356=1,S1356&lt;&gt;"",W1356&gt;1,AA1356=""),AND(D1356&lt;&gt;"",O1356&gt;1,S1356="",W1356=1,AA1356&lt;&gt;"")),0,1))</f>
        <v>0</v>
      </c>
      <c r="BH1356" s="518"/>
    </row>
    <row r="1357" spans="1:60" ht="15" customHeight="1">
      <c r="A1357" s="18"/>
      <c r="B1357" s="51"/>
      <c r="C1357" s="48" t="s">
        <v>4994</v>
      </c>
      <c r="D1357" s="591" t="str">
        <f t="shared" ref="D1357:D1365" si="136">IF(D1343="","",D1343)</f>
        <v/>
      </c>
      <c r="E1357" s="592"/>
      <c r="F1357" s="592"/>
      <c r="G1357" s="592"/>
      <c r="H1357" s="592"/>
      <c r="I1357" s="592"/>
      <c r="J1357" s="593"/>
      <c r="K1357" s="553"/>
      <c r="L1357" s="554"/>
      <c r="M1357" s="554"/>
      <c r="N1357" s="555"/>
      <c r="O1357" s="553"/>
      <c r="P1357" s="554"/>
      <c r="Q1357" s="554"/>
      <c r="R1357" s="555"/>
      <c r="S1357" s="553"/>
      <c r="T1357" s="554"/>
      <c r="U1357" s="554"/>
      <c r="V1357" s="555"/>
      <c r="W1357" s="553"/>
      <c r="X1357" s="554"/>
      <c r="Y1357" s="554"/>
      <c r="Z1357" s="555"/>
      <c r="AA1357" s="553"/>
      <c r="AB1357" s="554"/>
      <c r="AC1357" s="554"/>
      <c r="AD1357" s="555"/>
      <c r="AE1357" s="2"/>
      <c r="BG1357" s="518">
        <f t="shared" ref="BG1357:BG1365" si="137">IF($AH$1326=$AJ$1326,0,IF(OR(AND(D1357="",COUNTBLANK(K1357:AD1357)=20),AND(D1357&lt;&gt;"",O1357=1,S1357&lt;&gt;"",W1357=1,AA1357&lt;&gt;""),AND(D1357&lt;&gt;"",O1357&gt;1,S1357="",W1357&gt;1,AA1357=""),AND(D1357&lt;&gt;"",O1357=1,S1357&lt;&gt;"",W1357&gt;1,AA1357=""),AND(D1357&lt;&gt;"",O1357&gt;1,S1357="",W1357=1,AA1357&lt;&gt;"")),0,1))</f>
        <v>0</v>
      </c>
      <c r="BH1357" s="518"/>
    </row>
    <row r="1358" spans="1:60" ht="15" customHeight="1">
      <c r="A1358" s="18"/>
      <c r="B1358" s="51"/>
      <c r="C1358" s="48" t="s">
        <v>4996</v>
      </c>
      <c r="D1358" s="591" t="str">
        <f t="shared" si="136"/>
        <v/>
      </c>
      <c r="E1358" s="592"/>
      <c r="F1358" s="592"/>
      <c r="G1358" s="592"/>
      <c r="H1358" s="592"/>
      <c r="I1358" s="592"/>
      <c r="J1358" s="593"/>
      <c r="K1358" s="553"/>
      <c r="L1358" s="554"/>
      <c r="M1358" s="554"/>
      <c r="N1358" s="555"/>
      <c r="O1358" s="553"/>
      <c r="P1358" s="554"/>
      <c r="Q1358" s="554"/>
      <c r="R1358" s="555"/>
      <c r="S1358" s="553"/>
      <c r="T1358" s="554"/>
      <c r="U1358" s="554"/>
      <c r="V1358" s="555"/>
      <c r="W1358" s="553"/>
      <c r="X1358" s="554"/>
      <c r="Y1358" s="554"/>
      <c r="Z1358" s="555"/>
      <c r="AA1358" s="553"/>
      <c r="AB1358" s="554"/>
      <c r="AC1358" s="554"/>
      <c r="AD1358" s="555"/>
      <c r="AE1358" s="2"/>
      <c r="BG1358" s="518">
        <f t="shared" si="137"/>
        <v>0</v>
      </c>
      <c r="BH1358" s="518"/>
    </row>
    <row r="1359" spans="1:60" ht="15" customHeight="1">
      <c r="A1359" s="18"/>
      <c r="B1359" s="51"/>
      <c r="C1359" s="48" t="s">
        <v>4998</v>
      </c>
      <c r="D1359" s="591" t="str">
        <f t="shared" si="136"/>
        <v/>
      </c>
      <c r="E1359" s="592"/>
      <c r="F1359" s="592"/>
      <c r="G1359" s="592"/>
      <c r="H1359" s="592"/>
      <c r="I1359" s="592"/>
      <c r="J1359" s="593"/>
      <c r="K1359" s="553"/>
      <c r="L1359" s="554"/>
      <c r="M1359" s="554"/>
      <c r="N1359" s="555"/>
      <c r="O1359" s="553"/>
      <c r="P1359" s="554"/>
      <c r="Q1359" s="554"/>
      <c r="R1359" s="555"/>
      <c r="S1359" s="553"/>
      <c r="T1359" s="554"/>
      <c r="U1359" s="554"/>
      <c r="V1359" s="555"/>
      <c r="W1359" s="553"/>
      <c r="X1359" s="554"/>
      <c r="Y1359" s="554"/>
      <c r="Z1359" s="555"/>
      <c r="AA1359" s="553"/>
      <c r="AB1359" s="554"/>
      <c r="AC1359" s="554"/>
      <c r="AD1359" s="555"/>
      <c r="AE1359" s="2"/>
      <c r="BG1359" s="518">
        <f t="shared" si="137"/>
        <v>0</v>
      </c>
      <c r="BH1359" s="518"/>
    </row>
    <row r="1360" spans="1:60" ht="15" customHeight="1">
      <c r="A1360" s="18"/>
      <c r="B1360" s="51"/>
      <c r="C1360" s="48" t="s">
        <v>5000</v>
      </c>
      <c r="D1360" s="591" t="str">
        <f t="shared" si="136"/>
        <v/>
      </c>
      <c r="E1360" s="592"/>
      <c r="F1360" s="592"/>
      <c r="G1360" s="592"/>
      <c r="H1360" s="592"/>
      <c r="I1360" s="592"/>
      <c r="J1360" s="593"/>
      <c r="K1360" s="553"/>
      <c r="L1360" s="554"/>
      <c r="M1360" s="554"/>
      <c r="N1360" s="555"/>
      <c r="O1360" s="553"/>
      <c r="P1360" s="554"/>
      <c r="Q1360" s="554"/>
      <c r="R1360" s="555"/>
      <c r="S1360" s="553"/>
      <c r="T1360" s="554"/>
      <c r="U1360" s="554"/>
      <c r="V1360" s="555"/>
      <c r="W1360" s="553"/>
      <c r="X1360" s="554"/>
      <c r="Y1360" s="554"/>
      <c r="Z1360" s="555"/>
      <c r="AA1360" s="553"/>
      <c r="AB1360" s="554"/>
      <c r="AC1360" s="554"/>
      <c r="AD1360" s="555"/>
      <c r="AE1360" s="2"/>
      <c r="BG1360" s="518">
        <f t="shared" si="137"/>
        <v>0</v>
      </c>
      <c r="BH1360" s="518"/>
    </row>
    <row r="1361" spans="1:60" ht="15" customHeight="1">
      <c r="A1361" s="18"/>
      <c r="B1361" s="51"/>
      <c r="C1361" s="48" t="s">
        <v>5002</v>
      </c>
      <c r="D1361" s="591" t="str">
        <f t="shared" si="136"/>
        <v/>
      </c>
      <c r="E1361" s="592"/>
      <c r="F1361" s="592"/>
      <c r="G1361" s="592"/>
      <c r="H1361" s="592"/>
      <c r="I1361" s="592"/>
      <c r="J1361" s="593"/>
      <c r="K1361" s="553"/>
      <c r="L1361" s="554"/>
      <c r="M1361" s="554"/>
      <c r="N1361" s="555"/>
      <c r="O1361" s="553"/>
      <c r="P1361" s="554"/>
      <c r="Q1361" s="554"/>
      <c r="R1361" s="555"/>
      <c r="S1361" s="553"/>
      <c r="T1361" s="554"/>
      <c r="U1361" s="554"/>
      <c r="V1361" s="555"/>
      <c r="W1361" s="553"/>
      <c r="X1361" s="554"/>
      <c r="Y1361" s="554"/>
      <c r="Z1361" s="555"/>
      <c r="AA1361" s="553"/>
      <c r="AB1361" s="554"/>
      <c r="AC1361" s="554"/>
      <c r="AD1361" s="555"/>
      <c r="AE1361" s="2"/>
      <c r="BG1361" s="518">
        <f t="shared" si="137"/>
        <v>0</v>
      </c>
      <c r="BH1361" s="518"/>
    </row>
    <row r="1362" spans="1:60" ht="15" customHeight="1">
      <c r="A1362" s="18"/>
      <c r="B1362" s="51"/>
      <c r="C1362" s="48" t="s">
        <v>5004</v>
      </c>
      <c r="D1362" s="591" t="str">
        <f t="shared" si="136"/>
        <v/>
      </c>
      <c r="E1362" s="592"/>
      <c r="F1362" s="592"/>
      <c r="G1362" s="592"/>
      <c r="H1362" s="592"/>
      <c r="I1362" s="592"/>
      <c r="J1362" s="593"/>
      <c r="K1362" s="553"/>
      <c r="L1362" s="554"/>
      <c r="M1362" s="554"/>
      <c r="N1362" s="555"/>
      <c r="O1362" s="553"/>
      <c r="P1362" s="554"/>
      <c r="Q1362" s="554"/>
      <c r="R1362" s="555"/>
      <c r="S1362" s="553"/>
      <c r="T1362" s="554"/>
      <c r="U1362" s="554"/>
      <c r="V1362" s="555"/>
      <c r="W1362" s="553"/>
      <c r="X1362" s="554"/>
      <c r="Y1362" s="554"/>
      <c r="Z1362" s="555"/>
      <c r="AA1362" s="553"/>
      <c r="AB1362" s="554"/>
      <c r="AC1362" s="554"/>
      <c r="AD1362" s="555"/>
      <c r="AE1362" s="2"/>
      <c r="BG1362" s="518">
        <f t="shared" si="137"/>
        <v>0</v>
      </c>
      <c r="BH1362" s="518"/>
    </row>
    <row r="1363" spans="1:60" ht="15" customHeight="1">
      <c r="A1363" s="18"/>
      <c r="B1363" s="51"/>
      <c r="C1363" s="48" t="s">
        <v>5006</v>
      </c>
      <c r="D1363" s="591" t="str">
        <f t="shared" si="136"/>
        <v/>
      </c>
      <c r="E1363" s="592"/>
      <c r="F1363" s="592"/>
      <c r="G1363" s="592"/>
      <c r="H1363" s="592"/>
      <c r="I1363" s="592"/>
      <c r="J1363" s="593"/>
      <c r="K1363" s="553"/>
      <c r="L1363" s="554"/>
      <c r="M1363" s="554"/>
      <c r="N1363" s="555"/>
      <c r="O1363" s="553"/>
      <c r="P1363" s="554"/>
      <c r="Q1363" s="554"/>
      <c r="R1363" s="555"/>
      <c r="S1363" s="553"/>
      <c r="T1363" s="554"/>
      <c r="U1363" s="554"/>
      <c r="V1363" s="555"/>
      <c r="W1363" s="553"/>
      <c r="X1363" s="554"/>
      <c r="Y1363" s="554"/>
      <c r="Z1363" s="555"/>
      <c r="AA1363" s="553"/>
      <c r="AB1363" s="554"/>
      <c r="AC1363" s="554"/>
      <c r="AD1363" s="555"/>
      <c r="AE1363" s="2"/>
      <c r="BG1363" s="518">
        <f t="shared" si="137"/>
        <v>0</v>
      </c>
      <c r="BH1363" s="518"/>
    </row>
    <row r="1364" spans="1:60" ht="15" customHeight="1">
      <c r="A1364" s="18"/>
      <c r="B1364" s="51"/>
      <c r="C1364" s="48" t="s">
        <v>5008</v>
      </c>
      <c r="D1364" s="591" t="str">
        <f t="shared" si="136"/>
        <v/>
      </c>
      <c r="E1364" s="592"/>
      <c r="F1364" s="592"/>
      <c r="G1364" s="592"/>
      <c r="H1364" s="592"/>
      <c r="I1364" s="592"/>
      <c r="J1364" s="593"/>
      <c r="K1364" s="553"/>
      <c r="L1364" s="554"/>
      <c r="M1364" s="554"/>
      <c r="N1364" s="555"/>
      <c r="O1364" s="553"/>
      <c r="P1364" s="554"/>
      <c r="Q1364" s="554"/>
      <c r="R1364" s="555"/>
      <c r="S1364" s="553"/>
      <c r="T1364" s="554"/>
      <c r="U1364" s="554"/>
      <c r="V1364" s="555"/>
      <c r="W1364" s="553"/>
      <c r="X1364" s="554"/>
      <c r="Y1364" s="554"/>
      <c r="Z1364" s="555"/>
      <c r="AA1364" s="553"/>
      <c r="AB1364" s="554"/>
      <c r="AC1364" s="554"/>
      <c r="AD1364" s="555"/>
      <c r="AE1364" s="2"/>
      <c r="BG1364" s="518">
        <f t="shared" si="137"/>
        <v>0</v>
      </c>
      <c r="BH1364" s="518"/>
    </row>
    <row r="1365" spans="1:60" ht="15" customHeight="1">
      <c r="A1365" s="18"/>
      <c r="B1365" s="51"/>
      <c r="C1365" s="48" t="s">
        <v>5009</v>
      </c>
      <c r="D1365" s="591" t="str">
        <f t="shared" si="136"/>
        <v/>
      </c>
      <c r="E1365" s="592"/>
      <c r="F1365" s="592"/>
      <c r="G1365" s="592"/>
      <c r="H1365" s="592"/>
      <c r="I1365" s="592"/>
      <c r="J1365" s="593"/>
      <c r="K1365" s="553"/>
      <c r="L1365" s="554"/>
      <c r="M1365" s="554"/>
      <c r="N1365" s="555"/>
      <c r="O1365" s="553"/>
      <c r="P1365" s="554"/>
      <c r="Q1365" s="554"/>
      <c r="R1365" s="555"/>
      <c r="S1365" s="553"/>
      <c r="T1365" s="554"/>
      <c r="U1365" s="554"/>
      <c r="V1365" s="555"/>
      <c r="W1365" s="553"/>
      <c r="X1365" s="554"/>
      <c r="Y1365" s="554"/>
      <c r="Z1365" s="555"/>
      <c r="AA1365" s="553"/>
      <c r="AB1365" s="554"/>
      <c r="AC1365" s="554"/>
      <c r="AD1365" s="555"/>
      <c r="AE1365" s="2"/>
      <c r="BG1365" s="518">
        <f t="shared" si="137"/>
        <v>0</v>
      </c>
      <c r="BH1365" s="518"/>
    </row>
    <row r="1366" spans="1:60" ht="15" customHeight="1">
      <c r="A1366" s="18"/>
      <c r="B1366" s="51"/>
      <c r="C1366" s="57"/>
      <c r="D1366" s="11"/>
      <c r="E1366" s="11"/>
      <c r="F1366" s="11"/>
      <c r="G1366" s="11"/>
      <c r="H1366" s="49"/>
      <c r="I1366" s="24"/>
      <c r="J1366" s="49" t="s">
        <v>5115</v>
      </c>
      <c r="K1366" s="541">
        <f>IF(AND(SUM(K1356:N1365)=0,COUNTIF(K1356:N1365,"NS")&gt;0),"NS",
IF(AND(SUM(K1356:N1365)=0,COUNTIF(K1356:N1365,0)&gt;0),0,
IF(AND(SUM(K1356:N1365)=0,COUNTIF(K1356:N1365,"NA")&gt;0),"NA",
SUM(K1356:N1365))))</f>
        <v>0</v>
      </c>
      <c r="L1366" s="542"/>
      <c r="M1366" s="542"/>
      <c r="N1366" s="543"/>
      <c r="O1366" s="11"/>
      <c r="P1366" s="11"/>
      <c r="Q1366" s="11"/>
      <c r="R1366" s="11"/>
      <c r="S1366" s="541">
        <f>IF(AND(SUM(S1356:V1365)=0,COUNTIF(S1356:V1365,"NS")&gt;0),"NS",
IF(AND(SUM(S1356:V1365)=0,COUNTIF(S1356:V1365,0)&gt;0),0,
IF(AND(SUM(S1356:V1365)=0,COUNTIF(S1356:V1365,"NA")&gt;0),"NA",
SUM(S1356:V1365))))</f>
        <v>0</v>
      </c>
      <c r="T1366" s="542"/>
      <c r="U1366" s="542"/>
      <c r="V1366" s="543"/>
      <c r="W1366" s="55"/>
      <c r="X1366" s="55"/>
      <c r="Y1366" s="55"/>
      <c r="Z1366" s="55"/>
      <c r="AA1366" s="541">
        <f>IF(AND(SUM(AA1356:AD1365)=0,COUNTIF(AA1356:AD1365,"NS")&gt;0),"NS",
IF(AND(SUM(AA1356:AD1365)=0,COUNTIF(AA1356:AD1365,0)&gt;0),0,
IF(AND(SUM(AA1356:AD1365)=0,COUNTIF(AA1356:AD1365,"NA")&gt;0),"NA",
SUM(AA1356:AD1365))))</f>
        <v>0</v>
      </c>
      <c r="AB1366" s="542"/>
      <c r="AC1366" s="542"/>
      <c r="AD1366" s="543"/>
      <c r="AE1366" s="2"/>
      <c r="BG1366" s="529">
        <f>SUM(BG1356:BH1365)</f>
        <v>0</v>
      </c>
      <c r="BH1366" s="529"/>
    </row>
    <row r="1367" spans="1:60" ht="15" customHeight="1">
      <c r="A1367" s="18"/>
      <c r="B1367" s="51"/>
      <c r="C1367" s="57"/>
      <c r="D1367" s="11"/>
      <c r="E1367" s="11"/>
      <c r="F1367" s="11"/>
      <c r="G1367" s="11"/>
      <c r="H1367" s="49"/>
      <c r="I1367" s="24"/>
      <c r="J1367" s="24"/>
      <c r="K1367" s="24"/>
      <c r="L1367" s="24"/>
      <c r="M1367" s="11"/>
      <c r="N1367" s="11"/>
      <c r="O1367" s="11"/>
      <c r="P1367" s="11"/>
      <c r="Q1367" s="11"/>
      <c r="R1367" s="11"/>
      <c r="S1367" s="55"/>
      <c r="T1367" s="55"/>
      <c r="U1367" s="24"/>
      <c r="V1367" s="49"/>
      <c r="W1367" s="55"/>
      <c r="X1367" s="55"/>
      <c r="Y1367" s="55"/>
      <c r="Z1367" s="55"/>
      <c r="AA1367" s="55"/>
      <c r="AB1367" s="55"/>
      <c r="AC1367" s="55"/>
      <c r="AD1367" s="55"/>
      <c r="AE1367" s="2"/>
    </row>
    <row r="1368" spans="1:60" ht="24" customHeight="1">
      <c r="A1368" s="18"/>
      <c r="B1368" s="12"/>
      <c r="C1368" s="536" t="s">
        <v>5117</v>
      </c>
      <c r="D1368" s="536"/>
      <c r="E1368" s="536"/>
      <c r="F1368" s="536"/>
      <c r="G1368" s="536"/>
      <c r="H1368" s="536"/>
      <c r="I1368" s="536"/>
      <c r="J1368" s="536"/>
      <c r="K1368" s="536"/>
      <c r="L1368" s="536"/>
      <c r="M1368" s="536"/>
      <c r="N1368" s="536"/>
      <c r="O1368" s="536"/>
      <c r="P1368" s="536"/>
      <c r="Q1368" s="536"/>
      <c r="R1368" s="536"/>
      <c r="S1368" s="536"/>
      <c r="T1368" s="536"/>
      <c r="U1368" s="536"/>
      <c r="V1368" s="536"/>
      <c r="W1368" s="536"/>
      <c r="X1368" s="536"/>
      <c r="Y1368" s="536"/>
      <c r="Z1368" s="536"/>
      <c r="AA1368" s="536"/>
      <c r="AB1368" s="536"/>
      <c r="AC1368" s="536"/>
      <c r="AD1368" s="536"/>
      <c r="AE1368" s="2"/>
    </row>
    <row r="1369" spans="1:60" ht="60" customHeight="1">
      <c r="A1369" s="18"/>
      <c r="B1369" s="12"/>
      <c r="C1369" s="537"/>
      <c r="D1369" s="537"/>
      <c r="E1369" s="537"/>
      <c r="F1369" s="537"/>
      <c r="G1369" s="537"/>
      <c r="H1369" s="537"/>
      <c r="I1369" s="537"/>
      <c r="J1369" s="537"/>
      <c r="K1369" s="537"/>
      <c r="L1369" s="537"/>
      <c r="M1369" s="537"/>
      <c r="N1369" s="537"/>
      <c r="O1369" s="537"/>
      <c r="P1369" s="537"/>
      <c r="Q1369" s="537"/>
      <c r="R1369" s="537"/>
      <c r="S1369" s="537"/>
      <c r="T1369" s="537"/>
      <c r="U1369" s="537"/>
      <c r="V1369" s="537"/>
      <c r="W1369" s="537"/>
      <c r="X1369" s="537"/>
      <c r="Y1369" s="537"/>
      <c r="Z1369" s="537"/>
      <c r="AA1369" s="537"/>
      <c r="AB1369" s="537"/>
      <c r="AC1369" s="537"/>
      <c r="AD1369" s="537"/>
      <c r="AE1369" s="2"/>
    </row>
    <row r="1370" spans="1:60" ht="15" customHeight="1">
      <c r="A1370" s="18"/>
      <c r="B1370" s="470" t="str">
        <f>IF(AN1352=0,"","Error: El nombre de las instituciones debe registrarse en mayúsculas, sin signos de acentuación o puntuación.")</f>
        <v/>
      </c>
      <c r="C1370" s="470"/>
      <c r="D1370" s="470"/>
      <c r="E1370" s="470"/>
      <c r="F1370" s="470"/>
      <c r="G1370" s="470"/>
      <c r="H1370" s="470"/>
      <c r="I1370" s="470"/>
      <c r="J1370" s="470"/>
      <c r="K1370" s="470"/>
      <c r="L1370" s="470"/>
      <c r="M1370" s="470"/>
      <c r="N1370" s="470"/>
      <c r="O1370" s="470"/>
      <c r="P1370" s="470"/>
      <c r="Q1370" s="470"/>
      <c r="R1370" s="470"/>
      <c r="S1370" s="470"/>
      <c r="T1370" s="470"/>
      <c r="U1370" s="470"/>
      <c r="V1370" s="470"/>
      <c r="W1370" s="470"/>
      <c r="X1370" s="470"/>
      <c r="Y1370" s="470"/>
      <c r="Z1370" s="470"/>
      <c r="AA1370" s="470"/>
      <c r="AB1370" s="470"/>
      <c r="AC1370" s="470"/>
      <c r="AD1370" s="470"/>
      <c r="AE1370" s="2"/>
    </row>
    <row r="1371" spans="1:60" ht="15" customHeight="1">
      <c r="A1371" s="18"/>
      <c r="B1371" s="470" t="str">
        <f>IF(BD1342=0,"","Error: Verificar coherencia aritmética con la pregunta 1.18 conforme a la instrucción 10.")</f>
        <v/>
      </c>
      <c r="C1371" s="470"/>
      <c r="D1371" s="470"/>
      <c r="E1371" s="470"/>
      <c r="F1371" s="470"/>
      <c r="G1371" s="470"/>
      <c r="H1371" s="470"/>
      <c r="I1371" s="470"/>
      <c r="J1371" s="470"/>
      <c r="K1371" s="470"/>
      <c r="L1371" s="470"/>
      <c r="M1371" s="470"/>
      <c r="N1371" s="470"/>
      <c r="O1371" s="470"/>
      <c r="P1371" s="470"/>
      <c r="Q1371" s="470"/>
      <c r="R1371" s="470"/>
      <c r="S1371" s="470"/>
      <c r="T1371" s="470"/>
      <c r="U1371" s="470"/>
      <c r="V1371" s="470"/>
      <c r="W1371" s="470"/>
      <c r="X1371" s="470"/>
      <c r="Y1371" s="470"/>
      <c r="Z1371" s="470"/>
      <c r="AA1371" s="470"/>
      <c r="AB1371" s="470"/>
      <c r="AC1371" s="470"/>
      <c r="AD1371" s="470"/>
      <c r="AE1371" s="2"/>
    </row>
    <row r="1372" spans="1:60" ht="15" customHeight="1">
      <c r="A1372" s="18"/>
      <c r="B1372" s="471" t="str">
        <f>IF(SUM(BG1352,BG1366)=0,"","Error: Debe completar toda la información requerida.")</f>
        <v/>
      </c>
      <c r="C1372" s="471"/>
      <c r="D1372" s="471"/>
      <c r="E1372" s="471"/>
      <c r="F1372" s="471"/>
      <c r="G1372" s="471"/>
      <c r="H1372" s="471"/>
      <c r="I1372" s="471"/>
      <c r="J1372" s="471"/>
      <c r="K1372" s="471"/>
      <c r="L1372" s="471"/>
      <c r="M1372" s="471"/>
      <c r="N1372" s="471"/>
      <c r="O1372" s="471"/>
      <c r="P1372" s="471"/>
      <c r="Q1372" s="471"/>
      <c r="R1372" s="471"/>
      <c r="S1372" s="471"/>
      <c r="T1372" s="471"/>
      <c r="U1372" s="471"/>
      <c r="V1372" s="471"/>
      <c r="W1372" s="471"/>
      <c r="X1372" s="471"/>
      <c r="Y1372" s="471"/>
      <c r="Z1372" s="471"/>
      <c r="AA1372" s="471"/>
      <c r="AB1372" s="471"/>
      <c r="AC1372" s="471"/>
      <c r="AD1372" s="471"/>
      <c r="AE1372" s="2"/>
    </row>
    <row r="1373" spans="1:60" ht="15" customHeight="1"/>
    <row r="1374" spans="1:60" ht="15" customHeight="1"/>
    <row r="1375" spans="1:60" ht="15" customHeight="1" thickBot="1"/>
    <row r="1376" spans="1:60" ht="15" customHeight="1" thickBot="1">
      <c r="A1376" s="45" t="s">
        <v>5054</v>
      </c>
      <c r="B1376" s="614" t="s">
        <v>5595</v>
      </c>
      <c r="C1376" s="615"/>
      <c r="D1376" s="615"/>
      <c r="E1376" s="615"/>
      <c r="F1376" s="615"/>
      <c r="G1376" s="615"/>
      <c r="H1376" s="615"/>
      <c r="I1376" s="615"/>
      <c r="J1376" s="615"/>
      <c r="K1376" s="615"/>
      <c r="L1376" s="615"/>
      <c r="M1376" s="615"/>
      <c r="N1376" s="615"/>
      <c r="O1376" s="615"/>
      <c r="P1376" s="615"/>
      <c r="Q1376" s="615"/>
      <c r="R1376" s="615"/>
      <c r="S1376" s="615"/>
      <c r="T1376" s="615"/>
      <c r="U1376" s="615"/>
      <c r="V1376" s="615"/>
      <c r="W1376" s="615"/>
      <c r="X1376" s="615"/>
      <c r="Y1376" s="615"/>
      <c r="Z1376" s="615"/>
      <c r="AA1376" s="615"/>
      <c r="AB1376" s="615"/>
      <c r="AC1376" s="615"/>
      <c r="AD1376" s="616"/>
      <c r="AE1376" s="2"/>
    </row>
    <row r="1377" spans="1:41" ht="15" customHeight="1">
      <c r="A1377" s="18"/>
      <c r="B1377" s="601" t="s">
        <v>5485</v>
      </c>
      <c r="C1377" s="602"/>
      <c r="D1377" s="602"/>
      <c r="E1377" s="602"/>
      <c r="F1377" s="602"/>
      <c r="G1377" s="602"/>
      <c r="H1377" s="602"/>
      <c r="I1377" s="602"/>
      <c r="J1377" s="602"/>
      <c r="K1377" s="602"/>
      <c r="L1377" s="602"/>
      <c r="M1377" s="602"/>
      <c r="N1377" s="602"/>
      <c r="O1377" s="602"/>
      <c r="P1377" s="602"/>
      <c r="Q1377" s="602"/>
      <c r="R1377" s="602"/>
      <c r="S1377" s="602"/>
      <c r="T1377" s="602"/>
      <c r="U1377" s="602"/>
      <c r="V1377" s="602"/>
      <c r="W1377" s="602"/>
      <c r="X1377" s="602"/>
      <c r="Y1377" s="602"/>
      <c r="Z1377" s="602"/>
      <c r="AA1377" s="602"/>
      <c r="AB1377" s="602"/>
      <c r="AC1377" s="602"/>
      <c r="AD1377" s="603"/>
      <c r="AE1377" s="3"/>
    </row>
    <row r="1378" spans="1:41" ht="36" customHeight="1">
      <c r="A1378" s="18"/>
      <c r="B1378" s="170"/>
      <c r="C1378" s="492" t="s">
        <v>5596</v>
      </c>
      <c r="D1378" s="492"/>
      <c r="E1378" s="492"/>
      <c r="F1378" s="492"/>
      <c r="G1378" s="492"/>
      <c r="H1378" s="492"/>
      <c r="I1378" s="492"/>
      <c r="J1378" s="492"/>
      <c r="K1378" s="492"/>
      <c r="L1378" s="492"/>
      <c r="M1378" s="492"/>
      <c r="N1378" s="492"/>
      <c r="O1378" s="492"/>
      <c r="P1378" s="492"/>
      <c r="Q1378" s="492"/>
      <c r="R1378" s="492"/>
      <c r="S1378" s="492"/>
      <c r="T1378" s="492"/>
      <c r="U1378" s="492"/>
      <c r="V1378" s="492"/>
      <c r="W1378" s="492"/>
      <c r="X1378" s="492"/>
      <c r="Y1378" s="492"/>
      <c r="Z1378" s="492"/>
      <c r="AA1378" s="492"/>
      <c r="AB1378" s="492"/>
      <c r="AC1378" s="492"/>
      <c r="AD1378" s="633"/>
      <c r="AE1378" s="3"/>
    </row>
    <row r="1379" spans="1:41" ht="15" customHeight="1">
      <c r="A1379" s="18"/>
      <c r="B1379" s="619" t="s">
        <v>5059</v>
      </c>
      <c r="C1379" s="620"/>
      <c r="D1379" s="620"/>
      <c r="E1379" s="620"/>
      <c r="F1379" s="620"/>
      <c r="G1379" s="620"/>
      <c r="H1379" s="620"/>
      <c r="I1379" s="620"/>
      <c r="J1379" s="620"/>
      <c r="K1379" s="620"/>
      <c r="L1379" s="620"/>
      <c r="M1379" s="620"/>
      <c r="N1379" s="620"/>
      <c r="O1379" s="620"/>
      <c r="P1379" s="620"/>
      <c r="Q1379" s="620"/>
      <c r="R1379" s="620"/>
      <c r="S1379" s="620"/>
      <c r="T1379" s="620"/>
      <c r="U1379" s="620"/>
      <c r="V1379" s="620"/>
      <c r="W1379" s="620"/>
      <c r="X1379" s="620"/>
      <c r="Y1379" s="620"/>
      <c r="Z1379" s="620"/>
      <c r="AA1379" s="620"/>
      <c r="AB1379" s="620"/>
      <c r="AC1379" s="620"/>
      <c r="AD1379" s="621"/>
      <c r="AE1379" s="2"/>
    </row>
    <row r="1380" spans="1:41" ht="24" customHeight="1">
      <c r="A1380" s="18"/>
      <c r="B1380" s="214"/>
      <c r="C1380" s="628" t="s">
        <v>5597</v>
      </c>
      <c r="D1380" s="628"/>
      <c r="E1380" s="628"/>
      <c r="F1380" s="628"/>
      <c r="G1380" s="628"/>
      <c r="H1380" s="628"/>
      <c r="I1380" s="628"/>
      <c r="J1380" s="628"/>
      <c r="K1380" s="628"/>
      <c r="L1380" s="628"/>
      <c r="M1380" s="628"/>
      <c r="N1380" s="628"/>
      <c r="O1380" s="628"/>
      <c r="P1380" s="628"/>
      <c r="Q1380" s="628"/>
      <c r="R1380" s="628"/>
      <c r="S1380" s="628"/>
      <c r="T1380" s="628"/>
      <c r="U1380" s="628"/>
      <c r="V1380" s="628"/>
      <c r="W1380" s="628"/>
      <c r="X1380" s="628"/>
      <c r="Y1380" s="628"/>
      <c r="Z1380" s="628"/>
      <c r="AA1380" s="628"/>
      <c r="AB1380" s="628"/>
      <c r="AC1380" s="628"/>
      <c r="AD1380" s="629"/>
      <c r="AE1380" s="2"/>
    </row>
    <row r="1381" spans="1:41" ht="15" customHeight="1">
      <c r="A1381" s="18"/>
      <c r="B1381" s="51"/>
      <c r="C1381" s="51"/>
      <c r="D1381" s="51"/>
      <c r="E1381" s="51"/>
      <c r="F1381" s="51"/>
      <c r="G1381" s="51"/>
      <c r="H1381" s="51"/>
      <c r="I1381" s="51"/>
      <c r="J1381" s="51"/>
      <c r="K1381" s="51"/>
      <c r="L1381" s="51"/>
      <c r="M1381" s="51"/>
      <c r="N1381" s="51"/>
      <c r="O1381" s="51"/>
      <c r="P1381" s="51"/>
      <c r="Q1381" s="51"/>
      <c r="R1381" s="51"/>
      <c r="S1381" s="51"/>
      <c r="T1381" s="51"/>
      <c r="U1381" s="51"/>
      <c r="V1381" s="51"/>
      <c r="W1381" s="51"/>
      <c r="X1381" s="51"/>
      <c r="Y1381" s="51"/>
      <c r="Z1381" s="51"/>
      <c r="AA1381" s="51"/>
      <c r="AB1381" s="51"/>
      <c r="AC1381" s="51"/>
      <c r="AD1381" s="51"/>
      <c r="AE1381" s="2"/>
    </row>
    <row r="1382" spans="1:41" ht="36" customHeight="1">
      <c r="A1382" s="18" t="s">
        <v>5598</v>
      </c>
      <c r="B1382" s="538" t="s">
        <v>5599</v>
      </c>
      <c r="C1382" s="538"/>
      <c r="D1382" s="538"/>
      <c r="E1382" s="538"/>
      <c r="F1382" s="538"/>
      <c r="G1382" s="538"/>
      <c r="H1382" s="538"/>
      <c r="I1382" s="538"/>
      <c r="J1382" s="538"/>
      <c r="K1382" s="538"/>
      <c r="L1382" s="538"/>
      <c r="M1382" s="538"/>
      <c r="N1382" s="538"/>
      <c r="O1382" s="538"/>
      <c r="P1382" s="538"/>
      <c r="Q1382" s="538"/>
      <c r="R1382" s="538"/>
      <c r="S1382" s="538"/>
      <c r="T1382" s="538"/>
      <c r="U1382" s="538"/>
      <c r="V1382" s="538"/>
      <c r="W1382" s="538"/>
      <c r="X1382" s="538"/>
      <c r="Y1382" s="538"/>
      <c r="Z1382" s="538"/>
      <c r="AA1382" s="538"/>
      <c r="AB1382" s="538"/>
      <c r="AC1382" s="538"/>
      <c r="AD1382" s="538"/>
      <c r="AE1382" s="2"/>
      <c r="AH1382" s="522" t="s">
        <v>5066</v>
      </c>
      <c r="AI1382" s="522"/>
      <c r="AJ1382" s="522" t="s">
        <v>5067</v>
      </c>
      <c r="AK1382" s="522"/>
      <c r="AL1382" s="522" t="s">
        <v>5068</v>
      </c>
      <c r="AM1382" s="522"/>
    </row>
    <row r="1383" spans="1:41" ht="24" customHeight="1">
      <c r="A1383" s="60"/>
      <c r="B1383" s="196"/>
      <c r="C1383" s="492" t="s">
        <v>5600</v>
      </c>
      <c r="D1383" s="492"/>
      <c r="E1383" s="492"/>
      <c r="F1383" s="492"/>
      <c r="G1383" s="492"/>
      <c r="H1383" s="492"/>
      <c r="I1383" s="492"/>
      <c r="J1383" s="492"/>
      <c r="K1383" s="492"/>
      <c r="L1383" s="492"/>
      <c r="M1383" s="492"/>
      <c r="N1383" s="492"/>
      <c r="O1383" s="492"/>
      <c r="P1383" s="492"/>
      <c r="Q1383" s="492"/>
      <c r="R1383" s="492"/>
      <c r="S1383" s="492"/>
      <c r="T1383" s="492"/>
      <c r="U1383" s="492"/>
      <c r="V1383" s="492"/>
      <c r="W1383" s="492"/>
      <c r="X1383" s="492"/>
      <c r="Y1383" s="492"/>
      <c r="Z1383" s="492"/>
      <c r="AA1383" s="492"/>
      <c r="AB1383" s="492"/>
      <c r="AC1383" s="492"/>
      <c r="AD1383" s="492"/>
      <c r="AE1383" s="2"/>
      <c r="AH1383" s="522">
        <f>COUNTBLANK(C1386:AD1386)</f>
        <v>28</v>
      </c>
      <c r="AI1383" s="522"/>
      <c r="AJ1383" s="522">
        <v>28</v>
      </c>
      <c r="AK1383" s="522"/>
      <c r="AL1383" s="522">
        <v>26</v>
      </c>
      <c r="AM1383" s="522"/>
    </row>
    <row r="1384" spans="1:41" ht="15" customHeight="1">
      <c r="A1384" s="18"/>
      <c r="B1384" s="3"/>
      <c r="C1384" s="176"/>
      <c r="D1384" s="176"/>
      <c r="E1384" s="176"/>
      <c r="F1384" s="176"/>
      <c r="G1384" s="176"/>
      <c r="H1384" s="176"/>
      <c r="I1384" s="176"/>
      <c r="J1384" s="176"/>
      <c r="K1384" s="176"/>
      <c r="L1384" s="176"/>
      <c r="M1384" s="176"/>
      <c r="N1384" s="176"/>
      <c r="O1384" s="176"/>
      <c r="P1384" s="176"/>
      <c r="Q1384" s="176"/>
      <c r="R1384" s="176"/>
      <c r="S1384" s="176"/>
      <c r="T1384" s="176"/>
      <c r="U1384" s="176"/>
      <c r="V1384" s="176"/>
      <c r="W1384" s="176"/>
      <c r="X1384" s="176"/>
      <c r="Y1384" s="176"/>
      <c r="Z1384" s="176"/>
      <c r="AA1384" s="194"/>
      <c r="AB1384" s="194"/>
      <c r="AC1384" s="194"/>
      <c r="AD1384" s="194"/>
      <c r="AE1384" s="2"/>
    </row>
    <row r="1385" spans="1:41" ht="36" customHeight="1">
      <c r="A1385" s="18"/>
      <c r="B1385" s="51"/>
      <c r="C1385" s="442" t="s">
        <v>5601</v>
      </c>
      <c r="D1385" s="443"/>
      <c r="E1385" s="443"/>
      <c r="F1385" s="443"/>
      <c r="G1385" s="443"/>
      <c r="H1385" s="443"/>
      <c r="I1385" s="443"/>
      <c r="J1385" s="443"/>
      <c r="K1385" s="443"/>
      <c r="L1385" s="443"/>
      <c r="M1385" s="443"/>
      <c r="N1385" s="443"/>
      <c r="O1385" s="443"/>
      <c r="P1385" s="444"/>
      <c r="Q1385" s="442" t="s">
        <v>5602</v>
      </c>
      <c r="R1385" s="443"/>
      <c r="S1385" s="443"/>
      <c r="T1385" s="443"/>
      <c r="U1385" s="443"/>
      <c r="V1385" s="443"/>
      <c r="W1385" s="443"/>
      <c r="X1385" s="443"/>
      <c r="Y1385" s="443"/>
      <c r="Z1385" s="443"/>
      <c r="AA1385" s="443"/>
      <c r="AB1385" s="443"/>
      <c r="AC1385" s="443"/>
      <c r="AD1385" s="444"/>
      <c r="AE1385" s="2"/>
      <c r="AH1385" s="519" t="s">
        <v>5565</v>
      </c>
      <c r="AI1385" s="519"/>
      <c r="AJ1385" s="28"/>
      <c r="AK1385" s="519" t="s">
        <v>5102</v>
      </c>
      <c r="AL1385" s="519"/>
      <c r="AM1385" s="28"/>
      <c r="AN1385" s="520" t="s">
        <v>5566</v>
      </c>
      <c r="AO1385" s="520"/>
    </row>
    <row r="1386" spans="1:41" ht="15" customHeight="1">
      <c r="A1386" s="18"/>
      <c r="B1386" s="51"/>
      <c r="C1386" s="447"/>
      <c r="D1386" s="448"/>
      <c r="E1386" s="448"/>
      <c r="F1386" s="448"/>
      <c r="G1386" s="448"/>
      <c r="H1386" s="448"/>
      <c r="I1386" s="448"/>
      <c r="J1386" s="448"/>
      <c r="K1386" s="448"/>
      <c r="L1386" s="448"/>
      <c r="M1386" s="448"/>
      <c r="N1386" s="448"/>
      <c r="O1386" s="448"/>
      <c r="P1386" s="449"/>
      <c r="Q1386" s="447"/>
      <c r="R1386" s="448"/>
      <c r="S1386" s="448"/>
      <c r="T1386" s="448"/>
      <c r="U1386" s="448"/>
      <c r="V1386" s="448"/>
      <c r="W1386" s="448"/>
      <c r="X1386" s="448"/>
      <c r="Y1386" s="448"/>
      <c r="Z1386" s="448"/>
      <c r="AA1386" s="448"/>
      <c r="AB1386" s="448"/>
      <c r="AC1386" s="448"/>
      <c r="AD1386" s="449"/>
      <c r="AE1386" s="2"/>
      <c r="AH1386" s="529">
        <f>IF(OR(AND(C1386="",COUNTBLANK(Q1386)=1),AND(C1386=1,COUNTBLANK(Q1386)=0),AND(C1386&gt;1,COUNTBLANK(Q1386)=1)),0,1)</f>
        <v>0</v>
      </c>
      <c r="AI1386" s="529"/>
      <c r="AJ1386" s="28"/>
      <c r="AK1386" s="530">
        <f>IF(OR(C1386="",C1386=1),0,1)</f>
        <v>0</v>
      </c>
      <c r="AL1386" s="530"/>
      <c r="AM1386" s="28"/>
      <c r="AN1386" s="523">
        <f>IF(AND(C1386=1,Q1386=0),1,0)</f>
        <v>0</v>
      </c>
      <c r="AO1386" s="523"/>
    </row>
    <row r="1387" spans="1:41" ht="15" customHeight="1">
      <c r="A1387" s="18"/>
      <c r="B1387" s="51"/>
      <c r="C1387" s="57"/>
      <c r="D1387" s="11"/>
      <c r="E1387" s="11"/>
      <c r="F1387" s="11"/>
      <c r="G1387" s="11"/>
      <c r="H1387" s="11"/>
      <c r="I1387" s="11"/>
      <c r="J1387" s="11"/>
      <c r="K1387" s="55"/>
      <c r="L1387" s="55"/>
      <c r="M1387" s="55"/>
      <c r="N1387" s="55"/>
      <c r="O1387" s="55"/>
      <c r="P1387" s="55"/>
      <c r="Q1387" s="55"/>
      <c r="R1387" s="55"/>
      <c r="S1387" s="55"/>
      <c r="T1387" s="55"/>
      <c r="U1387" s="55"/>
      <c r="V1387" s="55"/>
      <c r="W1387" s="55"/>
      <c r="X1387" s="55"/>
      <c r="Y1387" s="55"/>
      <c r="Z1387" s="55"/>
      <c r="AA1387" s="55"/>
      <c r="AB1387" s="55"/>
      <c r="AC1387" s="55"/>
      <c r="AD1387" s="55"/>
      <c r="AE1387" s="2"/>
    </row>
    <row r="1388" spans="1:41" ht="24" customHeight="1">
      <c r="A1388" s="18"/>
      <c r="B1388" s="12"/>
      <c r="C1388" s="536" t="s">
        <v>5117</v>
      </c>
      <c r="D1388" s="536"/>
      <c r="E1388" s="536"/>
      <c r="F1388" s="536"/>
      <c r="G1388" s="536"/>
      <c r="H1388" s="536"/>
      <c r="I1388" s="536"/>
      <c r="J1388" s="536"/>
      <c r="K1388" s="536"/>
      <c r="L1388" s="536"/>
      <c r="M1388" s="536"/>
      <c r="N1388" s="536"/>
      <c r="O1388" s="536"/>
      <c r="P1388" s="536"/>
      <c r="Q1388" s="536"/>
      <c r="R1388" s="536"/>
      <c r="S1388" s="536"/>
      <c r="T1388" s="536"/>
      <c r="U1388" s="536"/>
      <c r="V1388" s="536"/>
      <c r="W1388" s="536"/>
      <c r="X1388" s="536"/>
      <c r="Y1388" s="536"/>
      <c r="Z1388" s="536"/>
      <c r="AA1388" s="536"/>
      <c r="AB1388" s="536"/>
      <c r="AC1388" s="536"/>
      <c r="AD1388" s="536"/>
      <c r="AE1388" s="2"/>
    </row>
    <row r="1389" spans="1:41" ht="60" customHeight="1">
      <c r="A1389" s="18"/>
      <c r="B1389" s="12"/>
      <c r="C1389" s="537"/>
      <c r="D1389" s="537"/>
      <c r="E1389" s="537"/>
      <c r="F1389" s="537"/>
      <c r="G1389" s="537"/>
      <c r="H1389" s="537"/>
      <c r="I1389" s="537"/>
      <c r="J1389" s="537"/>
      <c r="K1389" s="537"/>
      <c r="L1389" s="537"/>
      <c r="M1389" s="537"/>
      <c r="N1389" s="537"/>
      <c r="O1389" s="537"/>
      <c r="P1389" s="537"/>
      <c r="Q1389" s="537"/>
      <c r="R1389" s="537"/>
      <c r="S1389" s="537"/>
      <c r="T1389" s="537"/>
      <c r="U1389" s="537"/>
      <c r="V1389" s="537"/>
      <c r="W1389" s="537"/>
      <c r="X1389" s="537"/>
      <c r="Y1389" s="537"/>
      <c r="Z1389" s="537"/>
      <c r="AA1389" s="537"/>
      <c r="AB1389" s="537"/>
      <c r="AC1389" s="537"/>
      <c r="AD1389" s="537"/>
      <c r="AE1389" s="2"/>
    </row>
    <row r="1390" spans="1:41" ht="15" customHeight="1">
      <c r="A1390" s="18"/>
      <c r="B1390" s="470" t="str">
        <f>IF(AN1386=0,"","Error: Si registró haberrecibido servicios de asistencia por parte de alguna funeraria, debe haber al menos uno registrado.")</f>
        <v/>
      </c>
      <c r="C1390" s="470"/>
      <c r="D1390" s="470"/>
      <c r="E1390" s="470"/>
      <c r="F1390" s="470"/>
      <c r="G1390" s="470"/>
      <c r="H1390" s="470"/>
      <c r="I1390" s="470"/>
      <c r="J1390" s="470"/>
      <c r="K1390" s="470"/>
      <c r="L1390" s="470"/>
      <c r="M1390" s="470"/>
      <c r="N1390" s="470"/>
      <c r="O1390" s="470"/>
      <c r="P1390" s="470"/>
      <c r="Q1390" s="470"/>
      <c r="R1390" s="470"/>
      <c r="S1390" s="470"/>
      <c r="T1390" s="470"/>
      <c r="U1390" s="470"/>
      <c r="V1390" s="470"/>
      <c r="W1390" s="470"/>
      <c r="X1390" s="470"/>
      <c r="Y1390" s="470"/>
      <c r="Z1390" s="470"/>
      <c r="AA1390" s="470"/>
      <c r="AB1390" s="470"/>
      <c r="AC1390" s="470"/>
      <c r="AD1390" s="470"/>
      <c r="AE1390" s="2"/>
    </row>
    <row r="1391" spans="1:41" ht="15" customHeight="1">
      <c r="A1391" s="18"/>
      <c r="B1391" s="471" t="str">
        <f>IF(AH1386=0,"","Error: Debe completar toda la información requerida.")</f>
        <v/>
      </c>
      <c r="C1391" s="471"/>
      <c r="D1391" s="471"/>
      <c r="E1391" s="471"/>
      <c r="F1391" s="471"/>
      <c r="G1391" s="471"/>
      <c r="H1391" s="471"/>
      <c r="I1391" s="471"/>
      <c r="J1391" s="471"/>
      <c r="K1391" s="471"/>
      <c r="L1391" s="471"/>
      <c r="M1391" s="471"/>
      <c r="N1391" s="471"/>
      <c r="O1391" s="471"/>
      <c r="P1391" s="471"/>
      <c r="Q1391" s="471"/>
      <c r="R1391" s="471"/>
      <c r="S1391" s="471"/>
      <c r="T1391" s="471"/>
      <c r="U1391" s="471"/>
      <c r="V1391" s="471"/>
      <c r="W1391" s="471"/>
      <c r="X1391" s="471"/>
      <c r="Y1391" s="471"/>
      <c r="Z1391" s="471"/>
      <c r="AA1391" s="471"/>
      <c r="AB1391" s="471"/>
      <c r="AC1391" s="471"/>
      <c r="AD1391" s="471"/>
      <c r="AE1391" s="2"/>
    </row>
    <row r="1392" spans="1:41" ht="15" customHeight="1">
      <c r="A1392" s="18"/>
      <c r="C1392" s="52"/>
      <c r="D1392" s="52"/>
      <c r="E1392" s="52"/>
      <c r="F1392" s="52"/>
      <c r="G1392" s="52"/>
      <c r="H1392" s="52"/>
      <c r="I1392" s="52"/>
      <c r="J1392" s="52"/>
      <c r="K1392" s="52"/>
      <c r="L1392" s="52"/>
      <c r="M1392" s="52"/>
      <c r="N1392" s="52"/>
      <c r="O1392" s="52"/>
      <c r="P1392" s="52"/>
      <c r="Q1392" s="52"/>
      <c r="R1392" s="52"/>
      <c r="S1392" s="52"/>
      <c r="T1392" s="52"/>
      <c r="U1392" s="52"/>
      <c r="V1392" s="52"/>
      <c r="W1392" s="52"/>
      <c r="X1392" s="52"/>
      <c r="Y1392" s="52"/>
      <c r="Z1392" s="52"/>
      <c r="AA1392" s="52"/>
      <c r="AB1392" s="52"/>
      <c r="AC1392" s="52"/>
      <c r="AD1392" s="52"/>
      <c r="AE1392" s="2"/>
    </row>
    <row r="1393" spans="1:42" ht="15" customHeight="1">
      <c r="A1393" s="18"/>
      <c r="C1393" s="52"/>
      <c r="D1393" s="52"/>
      <c r="E1393" s="52"/>
      <c r="F1393" s="52"/>
      <c r="G1393" s="52"/>
      <c r="H1393" s="52"/>
      <c r="I1393" s="52"/>
      <c r="J1393" s="52"/>
      <c r="K1393" s="52"/>
      <c r="L1393" s="52"/>
      <c r="M1393" s="52"/>
      <c r="N1393" s="52"/>
      <c r="O1393" s="52"/>
      <c r="P1393" s="52"/>
      <c r="Q1393" s="52"/>
      <c r="R1393" s="52"/>
      <c r="S1393" s="52"/>
      <c r="T1393" s="52"/>
      <c r="U1393" s="52"/>
      <c r="V1393" s="52"/>
      <c r="W1393" s="52"/>
      <c r="X1393" s="52"/>
      <c r="Y1393" s="52"/>
      <c r="Z1393" s="52"/>
      <c r="AA1393" s="52"/>
      <c r="AB1393" s="52"/>
      <c r="AC1393" s="52"/>
      <c r="AD1393" s="52"/>
      <c r="AE1393" s="2"/>
    </row>
    <row r="1394" spans="1:42" ht="15" customHeight="1">
      <c r="A1394" s="18"/>
      <c r="C1394" s="52"/>
      <c r="D1394" s="52"/>
      <c r="E1394" s="52"/>
      <c r="F1394" s="52"/>
      <c r="G1394" s="52"/>
      <c r="H1394" s="52"/>
      <c r="I1394" s="52"/>
      <c r="J1394" s="52"/>
      <c r="K1394" s="52"/>
      <c r="L1394" s="52"/>
      <c r="M1394" s="52"/>
      <c r="N1394" s="52"/>
      <c r="O1394" s="52"/>
      <c r="P1394" s="52"/>
      <c r="Q1394" s="52"/>
      <c r="R1394" s="52"/>
      <c r="S1394" s="52"/>
      <c r="T1394" s="52"/>
      <c r="U1394" s="52"/>
      <c r="V1394" s="52"/>
      <c r="W1394" s="52"/>
      <c r="X1394" s="52"/>
      <c r="Y1394" s="52"/>
      <c r="Z1394" s="52"/>
      <c r="AA1394" s="52"/>
      <c r="AB1394" s="52"/>
      <c r="AC1394" s="52"/>
      <c r="AD1394" s="52"/>
      <c r="AE1394" s="2"/>
    </row>
    <row r="1395" spans="1:42" ht="15" customHeight="1">
      <c r="A1395" s="18"/>
      <c r="C1395" s="52"/>
      <c r="D1395" s="52"/>
      <c r="E1395" s="52"/>
      <c r="F1395" s="52"/>
      <c r="G1395" s="52"/>
      <c r="H1395" s="52"/>
      <c r="I1395" s="52"/>
      <c r="J1395" s="52"/>
      <c r="K1395" s="52"/>
      <c r="L1395" s="52"/>
      <c r="M1395" s="52"/>
      <c r="N1395" s="52"/>
      <c r="O1395" s="52"/>
      <c r="P1395" s="52"/>
      <c r="Q1395" s="52"/>
      <c r="R1395" s="52"/>
      <c r="S1395" s="52"/>
      <c r="T1395" s="52"/>
      <c r="U1395" s="52"/>
      <c r="V1395" s="52"/>
      <c r="W1395" s="52"/>
      <c r="X1395" s="52"/>
      <c r="Y1395" s="52"/>
      <c r="Z1395" s="52"/>
      <c r="AA1395" s="52"/>
      <c r="AB1395" s="52"/>
      <c r="AC1395" s="52"/>
      <c r="AD1395" s="52"/>
      <c r="AE1395" s="2"/>
    </row>
    <row r="1396" spans="1:42" ht="24" customHeight="1">
      <c r="A1396" s="18" t="s">
        <v>5603</v>
      </c>
      <c r="B1396" s="538" t="s">
        <v>5604</v>
      </c>
      <c r="C1396" s="538"/>
      <c r="D1396" s="538"/>
      <c r="E1396" s="538"/>
      <c r="F1396" s="538"/>
      <c r="G1396" s="538"/>
      <c r="H1396" s="538"/>
      <c r="I1396" s="538"/>
      <c r="J1396" s="538"/>
      <c r="K1396" s="538"/>
      <c r="L1396" s="538"/>
      <c r="M1396" s="538"/>
      <c r="N1396" s="538"/>
      <c r="O1396" s="538"/>
      <c r="P1396" s="538"/>
      <c r="Q1396" s="538"/>
      <c r="R1396" s="538"/>
      <c r="S1396" s="538"/>
      <c r="T1396" s="538"/>
      <c r="U1396" s="538"/>
      <c r="V1396" s="538"/>
      <c r="W1396" s="538"/>
      <c r="X1396" s="538"/>
      <c r="Y1396" s="538"/>
      <c r="Z1396" s="538"/>
      <c r="AA1396" s="538"/>
      <c r="AB1396" s="538"/>
      <c r="AC1396" s="538"/>
      <c r="AD1396" s="538"/>
      <c r="AE1396" s="2"/>
      <c r="AH1396" s="522" t="s">
        <v>5066</v>
      </c>
      <c r="AI1396" s="522"/>
      <c r="AJ1396" s="522" t="s">
        <v>5067</v>
      </c>
      <c r="AK1396" s="522"/>
      <c r="AL1396" s="522" t="s">
        <v>5068</v>
      </c>
      <c r="AM1396" s="522"/>
    </row>
    <row r="1397" spans="1:42" ht="24" customHeight="1">
      <c r="A1397" s="59"/>
      <c r="B1397" s="284"/>
      <c r="C1397" s="492" t="s">
        <v>5605</v>
      </c>
      <c r="D1397" s="492"/>
      <c r="E1397" s="492"/>
      <c r="F1397" s="492"/>
      <c r="G1397" s="492"/>
      <c r="H1397" s="492"/>
      <c r="I1397" s="492"/>
      <c r="J1397" s="492"/>
      <c r="K1397" s="492"/>
      <c r="L1397" s="492"/>
      <c r="M1397" s="492"/>
      <c r="N1397" s="492"/>
      <c r="O1397" s="492"/>
      <c r="P1397" s="492"/>
      <c r="Q1397" s="492"/>
      <c r="R1397" s="492"/>
      <c r="S1397" s="492"/>
      <c r="T1397" s="492"/>
      <c r="U1397" s="492"/>
      <c r="V1397" s="492"/>
      <c r="W1397" s="492"/>
      <c r="X1397" s="492"/>
      <c r="Y1397" s="492"/>
      <c r="Z1397" s="492"/>
      <c r="AA1397" s="492"/>
      <c r="AB1397" s="492"/>
      <c r="AC1397" s="492"/>
      <c r="AD1397" s="492"/>
      <c r="AE1397" s="2"/>
      <c r="AH1397" s="522">
        <f>COUNTBLANK(Y1403:AD1408)</f>
        <v>36</v>
      </c>
      <c r="AI1397" s="522"/>
      <c r="AJ1397" s="522">
        <v>36</v>
      </c>
      <c r="AK1397" s="522"/>
      <c r="AL1397" s="522">
        <v>30</v>
      </c>
      <c r="AM1397" s="522"/>
    </row>
    <row r="1398" spans="1:42" ht="36" customHeight="1">
      <c r="A1398" s="59"/>
      <c r="B1398" s="284"/>
      <c r="C1398" s="492" t="s">
        <v>5606</v>
      </c>
      <c r="D1398" s="492"/>
      <c r="E1398" s="492"/>
      <c r="F1398" s="492"/>
      <c r="G1398" s="492"/>
      <c r="H1398" s="492"/>
      <c r="I1398" s="492"/>
      <c r="J1398" s="492"/>
      <c r="K1398" s="492"/>
      <c r="L1398" s="492"/>
      <c r="M1398" s="492"/>
      <c r="N1398" s="492"/>
      <c r="O1398" s="492"/>
      <c r="P1398" s="492"/>
      <c r="Q1398" s="492"/>
      <c r="R1398" s="492"/>
      <c r="S1398" s="492"/>
      <c r="T1398" s="492"/>
      <c r="U1398" s="492"/>
      <c r="V1398" s="492"/>
      <c r="W1398" s="492"/>
      <c r="X1398" s="492"/>
      <c r="Y1398" s="492"/>
      <c r="Z1398" s="492"/>
      <c r="AA1398" s="492"/>
      <c r="AB1398" s="492"/>
      <c r="AC1398" s="492"/>
      <c r="AD1398" s="492"/>
      <c r="AE1398" s="2"/>
    </row>
    <row r="1399" spans="1:42" ht="36" customHeight="1">
      <c r="A1399" s="59"/>
      <c r="B1399" s="284"/>
      <c r="C1399" s="492" t="s">
        <v>5607</v>
      </c>
      <c r="D1399" s="492"/>
      <c r="E1399" s="492"/>
      <c r="F1399" s="492"/>
      <c r="G1399" s="492"/>
      <c r="H1399" s="492"/>
      <c r="I1399" s="492"/>
      <c r="J1399" s="492"/>
      <c r="K1399" s="492"/>
      <c r="L1399" s="492"/>
      <c r="M1399" s="492"/>
      <c r="N1399" s="492"/>
      <c r="O1399" s="492"/>
      <c r="P1399" s="492"/>
      <c r="Q1399" s="492"/>
      <c r="R1399" s="492"/>
      <c r="S1399" s="492"/>
      <c r="T1399" s="492"/>
      <c r="U1399" s="492"/>
      <c r="V1399" s="492"/>
      <c r="W1399" s="492"/>
      <c r="X1399" s="492"/>
      <c r="Y1399" s="492"/>
      <c r="Z1399" s="492"/>
      <c r="AA1399" s="492"/>
      <c r="AB1399" s="492"/>
      <c r="AC1399" s="492"/>
      <c r="AD1399" s="492"/>
      <c r="AE1399" s="2"/>
    </row>
    <row r="1400" spans="1:42" ht="24" customHeight="1">
      <c r="A1400" s="59"/>
      <c r="B1400" s="284"/>
      <c r="C1400" s="492" t="s">
        <v>5608</v>
      </c>
      <c r="D1400" s="492"/>
      <c r="E1400" s="492"/>
      <c r="F1400" s="492"/>
      <c r="G1400" s="492"/>
      <c r="H1400" s="492"/>
      <c r="I1400" s="492"/>
      <c r="J1400" s="492"/>
      <c r="K1400" s="492"/>
      <c r="L1400" s="492"/>
      <c r="M1400" s="492"/>
      <c r="N1400" s="492"/>
      <c r="O1400" s="492"/>
      <c r="P1400" s="492"/>
      <c r="Q1400" s="492"/>
      <c r="R1400" s="492"/>
      <c r="S1400" s="492"/>
      <c r="T1400" s="492"/>
      <c r="U1400" s="492"/>
      <c r="V1400" s="492"/>
      <c r="W1400" s="492"/>
      <c r="X1400" s="492"/>
      <c r="Y1400" s="492"/>
      <c r="Z1400" s="492"/>
      <c r="AA1400" s="492"/>
      <c r="AB1400" s="492"/>
      <c r="AC1400" s="492"/>
      <c r="AD1400" s="492"/>
      <c r="AE1400" s="2"/>
    </row>
    <row r="1401" spans="1:42" ht="15" customHeight="1">
      <c r="A1401" s="18"/>
      <c r="B1401" s="3"/>
      <c r="C1401" s="176"/>
      <c r="D1401" s="176"/>
      <c r="E1401" s="176"/>
      <c r="F1401" s="176"/>
      <c r="G1401" s="176"/>
      <c r="H1401" s="176"/>
      <c r="I1401" s="176"/>
      <c r="J1401" s="176"/>
      <c r="K1401" s="176"/>
      <c r="L1401" s="176"/>
      <c r="M1401" s="176"/>
      <c r="N1401" s="176"/>
      <c r="O1401" s="176"/>
      <c r="P1401" s="176"/>
      <c r="Q1401" s="176"/>
      <c r="R1401" s="176"/>
      <c r="S1401" s="176"/>
      <c r="T1401" s="176"/>
      <c r="U1401" s="176"/>
      <c r="V1401" s="176"/>
      <c r="W1401" s="176"/>
      <c r="X1401" s="176"/>
      <c r="Y1401" s="176"/>
      <c r="Z1401" s="176"/>
      <c r="AA1401" s="194"/>
      <c r="AB1401" s="194"/>
      <c r="AC1401" s="194"/>
      <c r="AD1401" s="194"/>
      <c r="AE1401" s="2"/>
    </row>
    <row r="1402" spans="1:42" ht="36" customHeight="1">
      <c r="A1402" s="18"/>
      <c r="B1402" s="3"/>
      <c r="C1402" s="541" t="s">
        <v>5609</v>
      </c>
      <c r="D1402" s="542"/>
      <c r="E1402" s="542"/>
      <c r="F1402" s="542"/>
      <c r="G1402" s="542"/>
      <c r="H1402" s="542"/>
      <c r="I1402" s="542"/>
      <c r="J1402" s="542"/>
      <c r="K1402" s="542"/>
      <c r="L1402" s="542"/>
      <c r="M1402" s="542"/>
      <c r="N1402" s="542"/>
      <c r="O1402" s="542"/>
      <c r="P1402" s="542"/>
      <c r="Q1402" s="542"/>
      <c r="R1402" s="542"/>
      <c r="S1402" s="542"/>
      <c r="T1402" s="542"/>
      <c r="U1402" s="542"/>
      <c r="V1402" s="542"/>
      <c r="W1402" s="542"/>
      <c r="X1402" s="543"/>
      <c r="Y1402" s="541" t="s">
        <v>5602</v>
      </c>
      <c r="Z1402" s="542"/>
      <c r="AA1402" s="542"/>
      <c r="AB1402" s="542"/>
      <c r="AC1402" s="542"/>
      <c r="AD1402" s="543"/>
      <c r="AE1402" s="2"/>
      <c r="AH1402" s="533" t="s">
        <v>5089</v>
      </c>
      <c r="AI1402" s="533"/>
      <c r="AJ1402" s="533"/>
      <c r="AK1402" s="533"/>
      <c r="AL1402" s="533"/>
      <c r="AM1402" s="533"/>
      <c r="AO1402" s="522" t="s">
        <v>5512</v>
      </c>
      <c r="AP1402" s="522"/>
    </row>
    <row r="1403" spans="1:42" ht="15" customHeight="1">
      <c r="A1403" s="211"/>
      <c r="B1403" s="22"/>
      <c r="C1403" s="47" t="s">
        <v>4992</v>
      </c>
      <c r="D1403" s="544" t="s">
        <v>5610</v>
      </c>
      <c r="E1403" s="545"/>
      <c r="F1403" s="545"/>
      <c r="G1403" s="545"/>
      <c r="H1403" s="545"/>
      <c r="I1403" s="545"/>
      <c r="J1403" s="545"/>
      <c r="K1403" s="545"/>
      <c r="L1403" s="545"/>
      <c r="M1403" s="545"/>
      <c r="N1403" s="545"/>
      <c r="O1403" s="545"/>
      <c r="P1403" s="545"/>
      <c r="Q1403" s="545"/>
      <c r="R1403" s="545"/>
      <c r="S1403" s="545"/>
      <c r="T1403" s="545"/>
      <c r="U1403" s="545"/>
      <c r="V1403" s="545"/>
      <c r="W1403" s="545"/>
      <c r="X1403" s="546"/>
      <c r="Y1403" s="550"/>
      <c r="Z1403" s="551"/>
      <c r="AA1403" s="551"/>
      <c r="AB1403" s="551"/>
      <c r="AC1403" s="551"/>
      <c r="AD1403" s="552"/>
      <c r="AE1403" s="22"/>
      <c r="AH1403" s="532" t="s">
        <v>5611</v>
      </c>
      <c r="AI1403" s="532"/>
      <c r="AJ1403" s="533" t="s">
        <v>5612</v>
      </c>
      <c r="AK1403" s="533"/>
      <c r="AL1403" s="533" t="s">
        <v>5096</v>
      </c>
      <c r="AM1403" s="533"/>
      <c r="AO1403" s="522">
        <f>IF($AH$1397=$AJ$1397,0,IF(Y1403&lt;=$AH$1404,0,1))</f>
        <v>0</v>
      </c>
      <c r="AP1403" s="522"/>
    </row>
    <row r="1404" spans="1:42" ht="15" customHeight="1">
      <c r="A1404" s="211"/>
      <c r="B1404" s="181"/>
      <c r="C1404" s="48" t="s">
        <v>4994</v>
      </c>
      <c r="D1404" s="547" t="s">
        <v>5613</v>
      </c>
      <c r="E1404" s="548"/>
      <c r="F1404" s="548"/>
      <c r="G1404" s="548"/>
      <c r="H1404" s="548"/>
      <c r="I1404" s="548"/>
      <c r="J1404" s="548"/>
      <c r="K1404" s="548"/>
      <c r="L1404" s="548"/>
      <c r="M1404" s="548"/>
      <c r="N1404" s="548"/>
      <c r="O1404" s="548"/>
      <c r="P1404" s="548"/>
      <c r="Q1404" s="548"/>
      <c r="R1404" s="548"/>
      <c r="S1404" s="548"/>
      <c r="T1404" s="548"/>
      <c r="U1404" s="548"/>
      <c r="V1404" s="548"/>
      <c r="W1404" s="548"/>
      <c r="X1404" s="549"/>
      <c r="Y1404" s="447"/>
      <c r="Z1404" s="448"/>
      <c r="AA1404" s="448"/>
      <c r="AB1404" s="448"/>
      <c r="AC1404" s="448"/>
      <c r="AD1404" s="449"/>
      <c r="AE1404" s="22"/>
      <c r="AH1404" s="533">
        <f>IF(OR(Q1386="",Q1386=0),0,Q1386)</f>
        <v>0</v>
      </c>
      <c r="AI1404" s="533"/>
      <c r="AJ1404" s="533">
        <f>IF($AH$1397=$AJ$1397,0,Y1409)</f>
        <v>0</v>
      </c>
      <c r="AK1404" s="533"/>
      <c r="AL1404" s="534">
        <f>IF(AJ1404&gt;=AH1404,0,1)</f>
        <v>0</v>
      </c>
      <c r="AM1404" s="534"/>
      <c r="AO1404" s="522">
        <f t="shared" ref="AO1404:AO1408" si="138">IF($AH$1397=$AJ$1397,0,IF(Y1404&lt;=$AH$1404,0,1))</f>
        <v>0</v>
      </c>
      <c r="AP1404" s="522"/>
    </row>
    <row r="1405" spans="1:42" ht="15" customHeight="1">
      <c r="A1405" s="211"/>
      <c r="B1405" s="181"/>
      <c r="C1405" s="48" t="s">
        <v>4996</v>
      </c>
      <c r="D1405" s="547" t="s">
        <v>5614</v>
      </c>
      <c r="E1405" s="548"/>
      <c r="F1405" s="548"/>
      <c r="G1405" s="548"/>
      <c r="H1405" s="548"/>
      <c r="I1405" s="548"/>
      <c r="J1405" s="548"/>
      <c r="K1405" s="548"/>
      <c r="L1405" s="548"/>
      <c r="M1405" s="548"/>
      <c r="N1405" s="548"/>
      <c r="O1405" s="548"/>
      <c r="P1405" s="548"/>
      <c r="Q1405" s="548"/>
      <c r="R1405" s="548"/>
      <c r="S1405" s="548"/>
      <c r="T1405" s="548"/>
      <c r="U1405" s="548"/>
      <c r="V1405" s="548"/>
      <c r="W1405" s="548"/>
      <c r="X1405" s="549"/>
      <c r="Y1405" s="447"/>
      <c r="Z1405" s="448"/>
      <c r="AA1405" s="448"/>
      <c r="AB1405" s="448"/>
      <c r="AC1405" s="448"/>
      <c r="AD1405" s="449"/>
      <c r="AE1405" s="22"/>
      <c r="AO1405" s="522">
        <f t="shared" si="138"/>
        <v>0</v>
      </c>
      <c r="AP1405" s="522"/>
    </row>
    <row r="1406" spans="1:42" ht="15" customHeight="1">
      <c r="A1406" s="211"/>
      <c r="B1406" s="181"/>
      <c r="C1406" s="48" t="s">
        <v>4998</v>
      </c>
      <c r="D1406" s="547" t="s">
        <v>5615</v>
      </c>
      <c r="E1406" s="548"/>
      <c r="F1406" s="548"/>
      <c r="G1406" s="548"/>
      <c r="H1406" s="548"/>
      <c r="I1406" s="548"/>
      <c r="J1406" s="548"/>
      <c r="K1406" s="548"/>
      <c r="L1406" s="548"/>
      <c r="M1406" s="548"/>
      <c r="N1406" s="548"/>
      <c r="O1406" s="548"/>
      <c r="P1406" s="548"/>
      <c r="Q1406" s="548"/>
      <c r="R1406" s="548"/>
      <c r="S1406" s="548"/>
      <c r="T1406" s="548"/>
      <c r="U1406" s="548"/>
      <c r="V1406" s="548"/>
      <c r="W1406" s="548"/>
      <c r="X1406" s="549"/>
      <c r="Y1406" s="447"/>
      <c r="Z1406" s="448"/>
      <c r="AA1406" s="448"/>
      <c r="AB1406" s="448"/>
      <c r="AC1406" s="448"/>
      <c r="AD1406" s="449"/>
      <c r="AE1406" s="22"/>
      <c r="AO1406" s="522">
        <f t="shared" si="138"/>
        <v>0</v>
      </c>
      <c r="AP1406" s="522"/>
    </row>
    <row r="1407" spans="1:42" ht="15" customHeight="1">
      <c r="A1407" s="18"/>
      <c r="B1407" s="51"/>
      <c r="C1407" s="48" t="s">
        <v>5000</v>
      </c>
      <c r="D1407" s="547" t="s">
        <v>5616</v>
      </c>
      <c r="E1407" s="548"/>
      <c r="F1407" s="548"/>
      <c r="G1407" s="548"/>
      <c r="H1407" s="548"/>
      <c r="I1407" s="548"/>
      <c r="J1407" s="548"/>
      <c r="K1407" s="548"/>
      <c r="L1407" s="548"/>
      <c r="M1407" s="548"/>
      <c r="N1407" s="548"/>
      <c r="O1407" s="548"/>
      <c r="P1407" s="548"/>
      <c r="Q1407" s="548"/>
      <c r="R1407" s="548"/>
      <c r="S1407" s="548"/>
      <c r="T1407" s="548"/>
      <c r="U1407" s="548"/>
      <c r="V1407" s="548"/>
      <c r="W1407" s="548"/>
      <c r="X1407" s="549"/>
      <c r="Y1407" s="447"/>
      <c r="Z1407" s="448"/>
      <c r="AA1407" s="448"/>
      <c r="AB1407" s="448"/>
      <c r="AC1407" s="448"/>
      <c r="AD1407" s="449"/>
      <c r="AE1407" s="209"/>
      <c r="AO1407" s="522">
        <f t="shared" si="138"/>
        <v>0</v>
      </c>
      <c r="AP1407" s="522"/>
    </row>
    <row r="1408" spans="1:42" ht="15" customHeight="1">
      <c r="A1408" s="18"/>
      <c r="B1408" s="38"/>
      <c r="C1408" s="48" t="s">
        <v>5002</v>
      </c>
      <c r="D1408" s="547" t="s">
        <v>385</v>
      </c>
      <c r="E1408" s="548"/>
      <c r="F1408" s="548"/>
      <c r="G1408" s="548"/>
      <c r="H1408" s="548"/>
      <c r="I1408" s="548"/>
      <c r="J1408" s="548"/>
      <c r="K1408" s="548"/>
      <c r="L1408" s="548"/>
      <c r="M1408" s="548"/>
      <c r="N1408" s="548"/>
      <c r="O1408" s="548"/>
      <c r="P1408" s="548"/>
      <c r="Q1408" s="548"/>
      <c r="R1408" s="548"/>
      <c r="S1408" s="548"/>
      <c r="T1408" s="548"/>
      <c r="U1408" s="548"/>
      <c r="V1408" s="548"/>
      <c r="W1408" s="548"/>
      <c r="X1408" s="549"/>
      <c r="Y1408" s="447"/>
      <c r="Z1408" s="448"/>
      <c r="AA1408" s="448"/>
      <c r="AB1408" s="448"/>
      <c r="AC1408" s="448"/>
      <c r="AD1408" s="449"/>
      <c r="AE1408" s="2"/>
      <c r="AO1408" s="522">
        <f t="shared" si="138"/>
        <v>0</v>
      </c>
      <c r="AP1408" s="522"/>
    </row>
    <row r="1409" spans="1:42" ht="15" customHeight="1">
      <c r="A1409" s="18"/>
      <c r="B1409" s="38"/>
      <c r="C1409" s="308"/>
      <c r="D1409" s="13"/>
      <c r="E1409" s="13"/>
      <c r="F1409" s="13"/>
      <c r="G1409" s="13"/>
      <c r="H1409" s="13"/>
      <c r="I1409" s="13"/>
      <c r="J1409" s="13"/>
      <c r="K1409" s="13"/>
      <c r="L1409" s="13"/>
      <c r="M1409" s="13"/>
      <c r="N1409" s="13"/>
      <c r="O1409" s="13"/>
      <c r="P1409" s="13"/>
      <c r="Q1409" s="13"/>
      <c r="R1409" s="13"/>
      <c r="S1409" s="13"/>
      <c r="T1409" s="13"/>
      <c r="U1409" s="13"/>
      <c r="V1409" s="13"/>
      <c r="W1409" s="13"/>
      <c r="X1409" s="49" t="s">
        <v>5115</v>
      </c>
      <c r="Y1409" s="442">
        <f>IF(AND(SUM(Y1403:AD1408)=0,COUNTIF(Y1403:AD1408,"NS")&gt;0),"NS",
IF(AND(SUM(Y1403:AD1408)=0,COUNTIF(Y1403:AD1408,0)&gt;0),0,
IF(AND(SUM(Y1403:AD1408)=0,COUNTIF(Y1403:AD1408,"NA")&gt;0),"NA",
SUM(Y1403:AD1408))))</f>
        <v>0</v>
      </c>
      <c r="Z1409" s="443"/>
      <c r="AA1409" s="443"/>
      <c r="AB1409" s="443"/>
      <c r="AC1409" s="443"/>
      <c r="AD1409" s="444"/>
      <c r="AE1409" s="2"/>
      <c r="AO1409" s="535">
        <f>SUM(AO1403:AP1408)</f>
        <v>0</v>
      </c>
      <c r="AP1409" s="535"/>
    </row>
    <row r="1410" spans="1:42" ht="15" customHeight="1">
      <c r="A1410" s="18"/>
      <c r="B1410" s="51"/>
      <c r="C1410" s="51"/>
      <c r="D1410" s="197"/>
      <c r="E1410" s="197"/>
      <c r="F1410" s="197"/>
      <c r="G1410" s="197"/>
      <c r="H1410" s="197"/>
      <c r="I1410" s="197"/>
      <c r="J1410" s="197"/>
      <c r="K1410" s="197"/>
      <c r="L1410" s="197"/>
      <c r="M1410" s="197"/>
      <c r="N1410" s="197"/>
      <c r="O1410" s="197"/>
      <c r="P1410" s="51"/>
      <c r="Q1410" s="51"/>
      <c r="R1410" s="51"/>
      <c r="S1410" s="197"/>
      <c r="T1410" s="197"/>
      <c r="U1410" s="197"/>
      <c r="V1410" s="197"/>
      <c r="W1410" s="197"/>
      <c r="X1410" s="197"/>
      <c r="Y1410" s="197"/>
      <c r="Z1410" s="197"/>
      <c r="AA1410" s="197"/>
      <c r="AB1410" s="197"/>
      <c r="AC1410" s="197"/>
      <c r="AD1410" s="197"/>
      <c r="AE1410" s="2"/>
    </row>
    <row r="1411" spans="1:42" ht="45" customHeight="1">
      <c r="A1411" s="18"/>
      <c r="B1411" s="51"/>
      <c r="C1411" s="539" t="s">
        <v>5298</v>
      </c>
      <c r="D1411" s="539"/>
      <c r="E1411" s="540"/>
      <c r="F1411" s="447"/>
      <c r="G1411" s="448"/>
      <c r="H1411" s="448"/>
      <c r="I1411" s="448"/>
      <c r="J1411" s="448"/>
      <c r="K1411" s="448"/>
      <c r="L1411" s="448"/>
      <c r="M1411" s="448"/>
      <c r="N1411" s="448"/>
      <c r="O1411" s="448"/>
      <c r="P1411" s="448"/>
      <c r="Q1411" s="448"/>
      <c r="R1411" s="448"/>
      <c r="S1411" s="448"/>
      <c r="T1411" s="448"/>
      <c r="U1411" s="448"/>
      <c r="V1411" s="448"/>
      <c r="W1411" s="448"/>
      <c r="X1411" s="448"/>
      <c r="Y1411" s="448"/>
      <c r="Z1411" s="448"/>
      <c r="AA1411" s="448"/>
      <c r="AB1411" s="448"/>
      <c r="AC1411" s="448"/>
      <c r="AD1411" s="449"/>
      <c r="AE1411" s="2"/>
      <c r="AH1411" s="522" t="s">
        <v>5299</v>
      </c>
      <c r="AI1411" s="522"/>
      <c r="AJ1411" s="522">
        <f>IF(OR(Y1407="",Y1407="NA",Y1407=0,Y1407="NS"),0,1)</f>
        <v>0</v>
      </c>
      <c r="AK1411" s="522"/>
      <c r="AL1411" s="570">
        <f>IF(OR(AND(AJ1411=0,F1411=""),AND(AJ1411=1,F1411&lt;&gt;"")),0,1)</f>
        <v>0</v>
      </c>
      <c r="AM1411" s="570"/>
    </row>
    <row r="1412" spans="1:42" ht="15" customHeight="1">
      <c r="A1412" s="18"/>
      <c r="B1412" s="51"/>
      <c r="C1412" s="51"/>
      <c r="D1412" s="197"/>
      <c r="E1412" s="197"/>
      <c r="F1412" s="197"/>
      <c r="G1412" s="197"/>
      <c r="H1412" s="197"/>
      <c r="I1412" s="197"/>
      <c r="J1412" s="197"/>
      <c r="K1412" s="197"/>
      <c r="L1412" s="197"/>
      <c r="M1412" s="197"/>
      <c r="N1412" s="197"/>
      <c r="O1412" s="197"/>
      <c r="P1412" s="51"/>
      <c r="Q1412" s="51"/>
      <c r="R1412" s="51"/>
      <c r="S1412" s="197"/>
      <c r="T1412" s="197"/>
      <c r="U1412" s="197"/>
      <c r="V1412" s="197"/>
      <c r="W1412" s="197"/>
      <c r="X1412" s="197"/>
      <c r="Y1412" s="197"/>
      <c r="Z1412" s="197"/>
      <c r="AA1412" s="197"/>
      <c r="AB1412" s="197"/>
      <c r="AC1412" s="197"/>
      <c r="AD1412" s="197"/>
      <c r="AE1412" s="2"/>
    </row>
    <row r="1413" spans="1:42" ht="24" customHeight="1">
      <c r="A1413" s="18"/>
      <c r="B1413" s="12"/>
      <c r="C1413" s="536" t="s">
        <v>5117</v>
      </c>
      <c r="D1413" s="536"/>
      <c r="E1413" s="536"/>
      <c r="F1413" s="536"/>
      <c r="G1413" s="536"/>
      <c r="H1413" s="536"/>
      <c r="I1413" s="536"/>
      <c r="J1413" s="536"/>
      <c r="K1413" s="536"/>
      <c r="L1413" s="536"/>
      <c r="M1413" s="536"/>
      <c r="N1413" s="536"/>
      <c r="O1413" s="536"/>
      <c r="P1413" s="536"/>
      <c r="Q1413" s="536"/>
      <c r="R1413" s="536"/>
      <c r="S1413" s="536"/>
      <c r="T1413" s="536"/>
      <c r="U1413" s="536"/>
      <c r="V1413" s="536"/>
      <c r="W1413" s="536"/>
      <c r="X1413" s="536"/>
      <c r="Y1413" s="536"/>
      <c r="Z1413" s="536"/>
      <c r="AA1413" s="536"/>
      <c r="AB1413" s="536"/>
      <c r="AC1413" s="536"/>
      <c r="AD1413" s="536"/>
      <c r="AE1413" s="2"/>
    </row>
    <row r="1414" spans="1:42" ht="60" customHeight="1">
      <c r="A1414" s="18"/>
      <c r="B1414" s="12"/>
      <c r="C1414" s="537"/>
      <c r="D1414" s="537"/>
      <c r="E1414" s="537"/>
      <c r="F1414" s="537"/>
      <c r="G1414" s="537"/>
      <c r="H1414" s="537"/>
      <c r="I1414" s="537"/>
      <c r="J1414" s="537"/>
      <c r="K1414" s="537"/>
      <c r="L1414" s="537"/>
      <c r="M1414" s="537"/>
      <c r="N1414" s="537"/>
      <c r="O1414" s="537"/>
      <c r="P1414" s="537"/>
      <c r="Q1414" s="537"/>
      <c r="R1414" s="537"/>
      <c r="S1414" s="537"/>
      <c r="T1414" s="537"/>
      <c r="U1414" s="537"/>
      <c r="V1414" s="537"/>
      <c r="W1414" s="537"/>
      <c r="X1414" s="537"/>
      <c r="Y1414" s="537"/>
      <c r="Z1414" s="537"/>
      <c r="AA1414" s="537"/>
      <c r="AB1414" s="537"/>
      <c r="AC1414" s="537"/>
      <c r="AD1414" s="537"/>
      <c r="AE1414" s="2"/>
    </row>
    <row r="1415" spans="1:42" ht="15" customHeight="1">
      <c r="B1415" s="470" t="str">
        <f>IF(AL1404=0,"","Error: Verificar coherencia aritmética con la pregunta 1.20.")</f>
        <v/>
      </c>
      <c r="C1415" s="470"/>
      <c r="D1415" s="470"/>
      <c r="E1415" s="470"/>
      <c r="F1415" s="470"/>
      <c r="G1415" s="470"/>
      <c r="H1415" s="470"/>
      <c r="I1415" s="470"/>
      <c r="J1415" s="470"/>
      <c r="K1415" s="470"/>
      <c r="L1415" s="470"/>
      <c r="M1415" s="470"/>
      <c r="N1415" s="470"/>
      <c r="O1415" s="470"/>
      <c r="P1415" s="470"/>
      <c r="Q1415" s="470"/>
      <c r="R1415" s="470"/>
      <c r="S1415" s="470"/>
      <c r="T1415" s="470"/>
      <c r="U1415" s="470"/>
      <c r="V1415" s="470"/>
      <c r="W1415" s="470"/>
      <c r="X1415" s="470"/>
      <c r="Y1415" s="470"/>
      <c r="Z1415" s="470"/>
      <c r="AA1415" s="470"/>
      <c r="AB1415" s="470"/>
      <c r="AC1415" s="470"/>
      <c r="AD1415" s="470"/>
    </row>
    <row r="1416" spans="1:42" ht="15" customHeight="1">
      <c r="A1416" s="18"/>
      <c r="B1416" s="470" t="str">
        <f>IF(AO1409=0,"","Error: Verificar la información registrada tomando en cuenta la instrucción 3.")</f>
        <v/>
      </c>
      <c r="C1416" s="470"/>
      <c r="D1416" s="470"/>
      <c r="E1416" s="470"/>
      <c r="F1416" s="470"/>
      <c r="G1416" s="470"/>
      <c r="H1416" s="470"/>
      <c r="I1416" s="470"/>
      <c r="J1416" s="470"/>
      <c r="K1416" s="470"/>
      <c r="L1416" s="470"/>
      <c r="M1416" s="470"/>
      <c r="N1416" s="470"/>
      <c r="O1416" s="470"/>
      <c r="P1416" s="470"/>
      <c r="Q1416" s="470"/>
      <c r="R1416" s="470"/>
      <c r="S1416" s="470"/>
      <c r="T1416" s="470"/>
      <c r="U1416" s="470"/>
      <c r="V1416" s="470"/>
      <c r="W1416" s="470"/>
      <c r="X1416" s="470"/>
      <c r="Y1416" s="470"/>
      <c r="Z1416" s="470"/>
      <c r="AA1416" s="470"/>
      <c r="AB1416" s="470"/>
      <c r="AC1416" s="470"/>
      <c r="AD1416" s="470"/>
      <c r="AE1416" s="2"/>
    </row>
    <row r="1417" spans="1:42" ht="15" customHeight="1">
      <c r="A1417" s="18"/>
      <c r="B1417" s="471" t="str">
        <f>IF(OR(AH1397=AJ1397,AH1397=AL1397),"","Error: Debe completar toda la información requerida.")</f>
        <v/>
      </c>
      <c r="C1417" s="471"/>
      <c r="D1417" s="471"/>
      <c r="E1417" s="471"/>
      <c r="F1417" s="471"/>
      <c r="G1417" s="471"/>
      <c r="H1417" s="471"/>
      <c r="I1417" s="471"/>
      <c r="J1417" s="471"/>
      <c r="K1417" s="471"/>
      <c r="L1417" s="471"/>
      <c r="M1417" s="471"/>
      <c r="N1417" s="471"/>
      <c r="O1417" s="471"/>
      <c r="P1417" s="471"/>
      <c r="Q1417" s="471"/>
      <c r="R1417" s="471"/>
      <c r="S1417" s="471"/>
      <c r="T1417" s="471"/>
      <c r="U1417" s="471"/>
      <c r="V1417" s="471"/>
      <c r="W1417" s="471"/>
      <c r="X1417" s="471"/>
      <c r="Y1417" s="471"/>
      <c r="Z1417" s="471"/>
      <c r="AA1417" s="471"/>
      <c r="AB1417" s="471"/>
      <c r="AC1417" s="471"/>
      <c r="AD1417" s="471"/>
      <c r="AE1417" s="2"/>
    </row>
    <row r="1418" spans="1:42" ht="15" customHeight="1"/>
    <row r="1419" spans="1:42" ht="15" customHeight="1"/>
    <row r="1420" spans="1:42" ht="15" customHeight="1"/>
  </sheetData>
  <sheetProtection algorithmName="SHA-512" hashValue="ZpuaiNl5amyG534/oMsT5JAzLLG6LjAuZcBzJuMxaUdHtmSw17k++3VjUUB4uyys6lu0i9ALiovzY7Neih3byg==" saltValue="ZoeJc4EXJjXfILvCnYBGoA==" spinCount="100000" sheet="1" objects="1" scenarios="1"/>
  <mergeCells count="5812">
    <mergeCell ref="BG1355:BH1355"/>
    <mergeCell ref="BG1356:BH1356"/>
    <mergeCell ref="BG1357:BH1357"/>
    <mergeCell ref="BG1358:BH1358"/>
    <mergeCell ref="BG1359:BH1359"/>
    <mergeCell ref="BG1360:BH1360"/>
    <mergeCell ref="BG1361:BH1361"/>
    <mergeCell ref="BG1362:BH1362"/>
    <mergeCell ref="BG1363:BH1363"/>
    <mergeCell ref="AQ586:AR586"/>
    <mergeCell ref="AQ587:AR587"/>
    <mergeCell ref="AQ588:AR588"/>
    <mergeCell ref="BG1364:BH1364"/>
    <mergeCell ref="BG1365:BH1365"/>
    <mergeCell ref="BG1366:BH1366"/>
    <mergeCell ref="AN1212:AO1212"/>
    <mergeCell ref="AN1213:AO1213"/>
    <mergeCell ref="AN1214:AO1214"/>
    <mergeCell ref="AN1215:AO1215"/>
    <mergeCell ref="AN1216:AO1216"/>
    <mergeCell ref="AN1217:AO1217"/>
    <mergeCell ref="AN1218:AO1218"/>
    <mergeCell ref="AN1219:AO1219"/>
    <mergeCell ref="AN1220:AO1220"/>
    <mergeCell ref="AN1221:AO1221"/>
    <mergeCell ref="AN1222:AO1222"/>
    <mergeCell ref="AN1223:AO1223"/>
    <mergeCell ref="AN1224:AO1224"/>
    <mergeCell ref="AN1225:AO1225"/>
    <mergeCell ref="AN1226:AO1226"/>
    <mergeCell ref="AN1227:AO1227"/>
    <mergeCell ref="AN1268:AO1268"/>
    <mergeCell ref="AN1269:AO1269"/>
    <mergeCell ref="AN1270:AO1270"/>
    <mergeCell ref="AW1350:AX1350"/>
    <mergeCell ref="AW1351:AX1351"/>
    <mergeCell ref="AZ1341:BA1341"/>
    <mergeCell ref="BB1341:BC1341"/>
    <mergeCell ref="BD1341:BE1341"/>
    <mergeCell ref="AZ1342:BA1342"/>
    <mergeCell ref="BB1342:BC1342"/>
    <mergeCell ref="BD1342:BE1342"/>
    <mergeCell ref="AN1228:AO1228"/>
    <mergeCell ref="AN1265:AO1265"/>
    <mergeCell ref="AQ668:AR668"/>
    <mergeCell ref="AS668:AT668"/>
    <mergeCell ref="AO669:AP669"/>
    <mergeCell ref="AQ669:AR669"/>
    <mergeCell ref="AS669:AT669"/>
    <mergeCell ref="AN1254:AO1254"/>
    <mergeCell ref="AN1255:AO1255"/>
    <mergeCell ref="AN1256:AO1256"/>
    <mergeCell ref="AN1257:AO1257"/>
    <mergeCell ref="AN1258:AO1258"/>
    <mergeCell ref="AN1259:AO1259"/>
    <mergeCell ref="AN1260:AO1260"/>
    <mergeCell ref="AN1261:AO1261"/>
    <mergeCell ref="AN1262:AO1262"/>
    <mergeCell ref="AN719:AO719"/>
    <mergeCell ref="AN720:AO720"/>
    <mergeCell ref="AN721:AO721"/>
    <mergeCell ref="AN717:AO717"/>
    <mergeCell ref="AN718:AO718"/>
    <mergeCell ref="AH1254:AI1254"/>
    <mergeCell ref="AH1239:AI1239"/>
    <mergeCell ref="AH1240:AI1240"/>
    <mergeCell ref="AK1208:AL1208"/>
    <mergeCell ref="AK1209:AL1209"/>
    <mergeCell ref="AK1210:AL1210"/>
    <mergeCell ref="AK1211:AL1211"/>
    <mergeCell ref="AQ1165:AX1165"/>
    <mergeCell ref="AQ1166:AR1166"/>
    <mergeCell ref="AS1166:AT1166"/>
    <mergeCell ref="AU1166:AV1166"/>
    <mergeCell ref="AW1166:AX1166"/>
    <mergeCell ref="AQ1167:AR1167"/>
    <mergeCell ref="AS1167:AT1167"/>
    <mergeCell ref="AU1167:AV1167"/>
    <mergeCell ref="AN1195:AO1195"/>
    <mergeCell ref="AN1196:AO1196"/>
    <mergeCell ref="AN1208:AO1208"/>
    <mergeCell ref="AW1167:AX1167"/>
    <mergeCell ref="AP1165:AP1167"/>
    <mergeCell ref="AN1183:AO1183"/>
    <mergeCell ref="AN1184:AO1184"/>
    <mergeCell ref="AN1185:AO1185"/>
    <mergeCell ref="AN1186:AO1186"/>
    <mergeCell ref="AN1187:AO1187"/>
    <mergeCell ref="AN1188:AO1188"/>
    <mergeCell ref="AN1189:AO1189"/>
    <mergeCell ref="AN1190:AO1190"/>
    <mergeCell ref="AN1191:AO1191"/>
    <mergeCell ref="AN1192:AO1192"/>
    <mergeCell ref="AN1193:AO1193"/>
    <mergeCell ref="AN1194:AO1194"/>
    <mergeCell ref="BI1182:BN1182"/>
    <mergeCell ref="BF1218:BG1218"/>
    <mergeCell ref="BF1219:BG1219"/>
    <mergeCell ref="BF1220:BG1220"/>
    <mergeCell ref="BF1221:BG1221"/>
    <mergeCell ref="BF1222:BG1222"/>
    <mergeCell ref="BF1223:BG1223"/>
    <mergeCell ref="BF1224:BG1224"/>
    <mergeCell ref="AK1223:AL1223"/>
    <mergeCell ref="AK1224:AL1224"/>
    <mergeCell ref="AK1225:AL1225"/>
    <mergeCell ref="AK1226:AL1226"/>
    <mergeCell ref="AK1227:AL1227"/>
    <mergeCell ref="AK1228:AL1228"/>
    <mergeCell ref="AK1229:AL1229"/>
    <mergeCell ref="AN1263:AO1263"/>
    <mergeCell ref="AN1264:AO1264"/>
    <mergeCell ref="BF1225:BG1225"/>
    <mergeCell ref="BF1226:BG1226"/>
    <mergeCell ref="BF1227:BG1227"/>
    <mergeCell ref="BF1228:BG1228"/>
    <mergeCell ref="BF1229:BG1229"/>
    <mergeCell ref="BI1183:BJ1183"/>
    <mergeCell ref="BK1183:BL1183"/>
    <mergeCell ref="BM1183:BN1183"/>
    <mergeCell ref="BI1184:BJ1184"/>
    <mergeCell ref="BK1184:BL1184"/>
    <mergeCell ref="BM1184:BN1184"/>
    <mergeCell ref="BF1208:BG1208"/>
    <mergeCell ref="BF1209:BG1209"/>
    <mergeCell ref="BF1210:BG1210"/>
    <mergeCell ref="BF1211:BG1211"/>
    <mergeCell ref="B1298:AD1298"/>
    <mergeCell ref="B1299:AD1299"/>
    <mergeCell ref="AH1255:AI1255"/>
    <mergeCell ref="AH1256:AI1256"/>
    <mergeCell ref="AH1257:AI1257"/>
    <mergeCell ref="AH1258:AI1258"/>
    <mergeCell ref="AH1259:AI1259"/>
    <mergeCell ref="AH1260:AI1260"/>
    <mergeCell ref="AH1261:AI1261"/>
    <mergeCell ref="AH1262:AI1262"/>
    <mergeCell ref="AH1263:AI1263"/>
    <mergeCell ref="AH1264:AI1264"/>
    <mergeCell ref="AH1265:AI1265"/>
    <mergeCell ref="AH1266:AI1266"/>
    <mergeCell ref="AH1267:AI1267"/>
    <mergeCell ref="AH1268:AI1268"/>
    <mergeCell ref="AH1269:AI1269"/>
    <mergeCell ref="D1262:R1262"/>
    <mergeCell ref="S1262:X1262"/>
    <mergeCell ref="Y1262:AD1262"/>
    <mergeCell ref="D1263:R1263"/>
    <mergeCell ref="S1263:X1263"/>
    <mergeCell ref="Y1263:AD1263"/>
    <mergeCell ref="D1264:R1264"/>
    <mergeCell ref="AH1289:AI1289"/>
    <mergeCell ref="AH1287:AM1287"/>
    <mergeCell ref="K1292:AD1292"/>
    <mergeCell ref="AK1266:AL1266"/>
    <mergeCell ref="AK1267:AL1267"/>
    <mergeCell ref="AK1268:AL1268"/>
    <mergeCell ref="AK1269:AL1269"/>
    <mergeCell ref="AK1270:AL1270"/>
    <mergeCell ref="AJ1289:AK1289"/>
    <mergeCell ref="AL1289:AM1289"/>
    <mergeCell ref="AL1290:AM1290"/>
    <mergeCell ref="S1264:X1264"/>
    <mergeCell ref="BF1212:BG1212"/>
    <mergeCell ref="BF1213:BG1213"/>
    <mergeCell ref="BF1214:BG1214"/>
    <mergeCell ref="BF1215:BG1215"/>
    <mergeCell ref="BF1216:BG1216"/>
    <mergeCell ref="BF1217:BG1217"/>
    <mergeCell ref="BF1183:BG1183"/>
    <mergeCell ref="BF1184:BG1184"/>
    <mergeCell ref="BF1185:BG1185"/>
    <mergeCell ref="BF1186:BG1186"/>
    <mergeCell ref="BF1187:BG1187"/>
    <mergeCell ref="BF1188:BG1188"/>
    <mergeCell ref="BF1189:BG1189"/>
    <mergeCell ref="BF1190:BG1190"/>
    <mergeCell ref="AH1288:AI1288"/>
    <mergeCell ref="AJ1288:AK1288"/>
    <mergeCell ref="AL1288:AM1288"/>
    <mergeCell ref="AK1254:AL1254"/>
    <mergeCell ref="AK1255:AL1255"/>
    <mergeCell ref="AK1256:AL1256"/>
    <mergeCell ref="AK1257:AL1257"/>
    <mergeCell ref="AK1258:AL1258"/>
    <mergeCell ref="AK1259:AL1259"/>
    <mergeCell ref="BF1191:BG1191"/>
    <mergeCell ref="BF1192:BG1192"/>
    <mergeCell ref="BF1193:BG1193"/>
    <mergeCell ref="BF1194:BG1194"/>
    <mergeCell ref="BF1195:BG1195"/>
    <mergeCell ref="BF1199:BG1199"/>
    <mergeCell ref="Y1264:AD1264"/>
    <mergeCell ref="D1265:R1265"/>
    <mergeCell ref="S1265:X1265"/>
    <mergeCell ref="Y1265:AD1265"/>
    <mergeCell ref="D1266:R1266"/>
    <mergeCell ref="S1266:X1266"/>
    <mergeCell ref="Y1266:AD1266"/>
    <mergeCell ref="D1267:R1267"/>
    <mergeCell ref="S1267:X1267"/>
    <mergeCell ref="Y1267:AD1267"/>
    <mergeCell ref="B1276:AD1276"/>
    <mergeCell ref="B1277:AD1277"/>
    <mergeCell ref="B1278:AD1278"/>
    <mergeCell ref="AK1212:AL1212"/>
    <mergeCell ref="AK1213:AL1213"/>
    <mergeCell ref="AK1214:AL1214"/>
    <mergeCell ref="AK1215:AL1215"/>
    <mergeCell ref="AK1216:AL1216"/>
    <mergeCell ref="AK1217:AL1217"/>
    <mergeCell ref="AK1218:AL1218"/>
    <mergeCell ref="AK1219:AL1219"/>
    <mergeCell ref="AK1220:AL1220"/>
    <mergeCell ref="AK1221:AL1221"/>
    <mergeCell ref="AK1222:AL1222"/>
    <mergeCell ref="D1214:L1214"/>
    <mergeCell ref="M1214:R1214"/>
    <mergeCell ref="S1214:X1214"/>
    <mergeCell ref="Y1214:AD1214"/>
    <mergeCell ref="AN1266:AO1266"/>
    <mergeCell ref="AN1267:AO1267"/>
    <mergeCell ref="AN1209:AO1209"/>
    <mergeCell ref="BF1200:BG1200"/>
    <mergeCell ref="BF1201:BG1201"/>
    <mergeCell ref="BF1202:BG1202"/>
    <mergeCell ref="BF1203:BG1203"/>
    <mergeCell ref="BF1204:BG1204"/>
    <mergeCell ref="BF1205:BG1205"/>
    <mergeCell ref="BF1206:BG1206"/>
    <mergeCell ref="BF1207:BG1207"/>
    <mergeCell ref="AK1195:AL1195"/>
    <mergeCell ref="AK1196:AL1196"/>
    <mergeCell ref="AK1197:AL1197"/>
    <mergeCell ref="AK1198:AL1198"/>
    <mergeCell ref="AK1202:AL1202"/>
    <mergeCell ref="AK1203:AL1203"/>
    <mergeCell ref="AK1204:AL1204"/>
    <mergeCell ref="AK1205:AL1205"/>
    <mergeCell ref="AK1206:AL1206"/>
    <mergeCell ref="AK1207:AL1207"/>
    <mergeCell ref="AN1197:AO1197"/>
    <mergeCell ref="AN1198:AO1198"/>
    <mergeCell ref="AN1199:AO1199"/>
    <mergeCell ref="AN1200:AO1200"/>
    <mergeCell ref="AN1201:AO1201"/>
    <mergeCell ref="AN1202:AO1202"/>
    <mergeCell ref="AN1203:AO1203"/>
    <mergeCell ref="AN1204:AO1204"/>
    <mergeCell ref="AN1205:AO1205"/>
    <mergeCell ref="AN1206:AO1206"/>
    <mergeCell ref="AN1207:AO1207"/>
    <mergeCell ref="BF1196:BG1196"/>
    <mergeCell ref="BF1197:BG1197"/>
    <mergeCell ref="BF1198:BG1198"/>
    <mergeCell ref="B1172:AD1172"/>
    <mergeCell ref="AH1183:AI1183"/>
    <mergeCell ref="AH1184:AI1184"/>
    <mergeCell ref="AK1183:AL1183"/>
    <mergeCell ref="AK1184:AL1184"/>
    <mergeCell ref="M1189:R1189"/>
    <mergeCell ref="S1189:X1189"/>
    <mergeCell ref="Y1189:AD1189"/>
    <mergeCell ref="D1186:L1186"/>
    <mergeCell ref="M1186:R1186"/>
    <mergeCell ref="S1186:X1186"/>
    <mergeCell ref="Y1186:AD1186"/>
    <mergeCell ref="D1187:L1187"/>
    <mergeCell ref="M1187:R1187"/>
    <mergeCell ref="S1187:X1187"/>
    <mergeCell ref="Y1187:AD1187"/>
    <mergeCell ref="AH1411:AI1411"/>
    <mergeCell ref="AJ1411:AK1411"/>
    <mergeCell ref="AL1411:AM1411"/>
    <mergeCell ref="Y1196:AD1196"/>
    <mergeCell ref="D1197:L1197"/>
    <mergeCell ref="M1197:R1197"/>
    <mergeCell ref="S1197:X1197"/>
    <mergeCell ref="Y1197:AD1197"/>
    <mergeCell ref="D1194:L1194"/>
    <mergeCell ref="M1194:R1194"/>
    <mergeCell ref="S1194:X1194"/>
    <mergeCell ref="Y1194:AD1194"/>
    <mergeCell ref="D1195:L1195"/>
    <mergeCell ref="M1195:R1195"/>
    <mergeCell ref="S1195:X1195"/>
    <mergeCell ref="Y1195:AD1195"/>
    <mergeCell ref="R1166:T1166"/>
    <mergeCell ref="U1166:W1166"/>
    <mergeCell ref="X1166:Z1166"/>
    <mergeCell ref="C1167:D1167"/>
    <mergeCell ref="E1167:F1167"/>
    <mergeCell ref="G1167:H1167"/>
    <mergeCell ref="I1167:K1167"/>
    <mergeCell ref="L1167:N1167"/>
    <mergeCell ref="O1167:Q1167"/>
    <mergeCell ref="R1167:T1167"/>
    <mergeCell ref="D1190:L1190"/>
    <mergeCell ref="M1190:R1190"/>
    <mergeCell ref="S1190:X1190"/>
    <mergeCell ref="AH1272:AI1272"/>
    <mergeCell ref="AJ1272:AK1272"/>
    <mergeCell ref="AL1272:AM1272"/>
    <mergeCell ref="Y1190:AD1190"/>
    <mergeCell ref="D1191:L1191"/>
    <mergeCell ref="M1191:R1191"/>
    <mergeCell ref="S1191:X1191"/>
    <mergeCell ref="Y1191:AD1191"/>
    <mergeCell ref="D1188:L1188"/>
    <mergeCell ref="M1188:R1188"/>
    <mergeCell ref="AK1199:AL1199"/>
    <mergeCell ref="AK1193:AL1193"/>
    <mergeCell ref="AK1194:AL1194"/>
    <mergeCell ref="S1188:X1188"/>
    <mergeCell ref="Y1188:AD1188"/>
    <mergeCell ref="D1189:L1189"/>
    <mergeCell ref="D1196:L1196"/>
    <mergeCell ref="M1196:R1196"/>
    <mergeCell ref="S1196:X1196"/>
    <mergeCell ref="B320:AD320"/>
    <mergeCell ref="AH349:AO349"/>
    <mergeCell ref="AH350:AJ350"/>
    <mergeCell ref="AK350:AM350"/>
    <mergeCell ref="AN350:AO350"/>
    <mergeCell ref="AN381:AO381"/>
    <mergeCell ref="AH275:AI275"/>
    <mergeCell ref="AJ275:AK275"/>
    <mergeCell ref="AL275:AM275"/>
    <mergeCell ref="AH277:AI277"/>
    <mergeCell ref="AJ277:AK277"/>
    <mergeCell ref="AL277:AM277"/>
    <mergeCell ref="AH279:AI279"/>
    <mergeCell ref="AJ279:AK279"/>
    <mergeCell ref="AL279:AM279"/>
    <mergeCell ref="AK143:AL143"/>
    <mergeCell ref="AK144:AL144"/>
    <mergeCell ref="AK145:AL145"/>
    <mergeCell ref="AK146:AL146"/>
    <mergeCell ref="AK147:AL147"/>
    <mergeCell ref="AK148:AL148"/>
    <mergeCell ref="AK149:AL149"/>
    <mergeCell ref="AK150:AL150"/>
    <mergeCell ref="AK151:AL151"/>
    <mergeCell ref="AK152:AL152"/>
    <mergeCell ref="AK153:AL153"/>
    <mergeCell ref="AK154:AL154"/>
    <mergeCell ref="AK165:AL165"/>
    <mergeCell ref="AH267:AI267"/>
    <mergeCell ref="AJ267:AK267"/>
    <mergeCell ref="AL267:AM267"/>
    <mergeCell ref="AH269:AI269"/>
    <mergeCell ref="AJ269:AK269"/>
    <mergeCell ref="AL269:AM269"/>
    <mergeCell ref="AH271:AI271"/>
    <mergeCell ref="AJ271:AK271"/>
    <mergeCell ref="AL271:AM271"/>
    <mergeCell ref="AH273:AI273"/>
    <mergeCell ref="AJ273:AK273"/>
    <mergeCell ref="AL273:AM273"/>
    <mergeCell ref="AN120:AO120"/>
    <mergeCell ref="AN121:AO121"/>
    <mergeCell ref="B318:AD318"/>
    <mergeCell ref="B319:AD319"/>
    <mergeCell ref="AK166:AL166"/>
    <mergeCell ref="AK1189:AL1189"/>
    <mergeCell ref="AK1190:AL1190"/>
    <mergeCell ref="AK1191:AL1191"/>
    <mergeCell ref="AK1192:AL1192"/>
    <mergeCell ref="AK155:AL155"/>
    <mergeCell ref="AK156:AL156"/>
    <mergeCell ref="AK157:AL157"/>
    <mergeCell ref="AK158:AL158"/>
    <mergeCell ref="AK159:AL159"/>
    <mergeCell ref="AH158:AI158"/>
    <mergeCell ref="AH159:AI159"/>
    <mergeCell ref="AH160:AI160"/>
    <mergeCell ref="AH161:AI161"/>
    <mergeCell ref="AH162:AI162"/>
    <mergeCell ref="AH163:AI163"/>
    <mergeCell ref="AH164:AI164"/>
    <mergeCell ref="AH165:AI165"/>
    <mergeCell ref="AH166:AI166"/>
    <mergeCell ref="AH577:AJ577"/>
    <mergeCell ref="AH152:AI152"/>
    <mergeCell ref="AH153:AI153"/>
    <mergeCell ref="AH154:AI154"/>
    <mergeCell ref="AH155:AI155"/>
    <mergeCell ref="AK577:AM577"/>
    <mergeCell ref="AK425:AL425"/>
    <mergeCell ref="AK426:AL426"/>
    <mergeCell ref="AK427:AL427"/>
    <mergeCell ref="AH410:AI410"/>
    <mergeCell ref="AH411:AI411"/>
    <mergeCell ref="AK160:AL160"/>
    <mergeCell ref="AK161:AL161"/>
    <mergeCell ref="AK162:AL162"/>
    <mergeCell ref="AK163:AL163"/>
    <mergeCell ref="AK164:AL164"/>
    <mergeCell ref="AK120:AL120"/>
    <mergeCell ref="AK121:AL121"/>
    <mergeCell ref="AK122:AL122"/>
    <mergeCell ref="AK123:AL123"/>
    <mergeCell ref="AK124:AL124"/>
    <mergeCell ref="AK125:AL125"/>
    <mergeCell ref="AK126:AL126"/>
    <mergeCell ref="AK127:AL127"/>
    <mergeCell ref="AK128:AL128"/>
    <mergeCell ref="AK129:AL129"/>
    <mergeCell ref="AK130:AL130"/>
    <mergeCell ref="AK131:AL131"/>
    <mergeCell ref="AK132:AL132"/>
    <mergeCell ref="AK133:AL133"/>
    <mergeCell ref="AK134:AL134"/>
    <mergeCell ref="AK135:AL135"/>
    <mergeCell ref="AK136:AL136"/>
    <mergeCell ref="AH140:AI140"/>
    <mergeCell ref="AK141:AL141"/>
    <mergeCell ref="AK142:AL142"/>
    <mergeCell ref="AH141:AI141"/>
    <mergeCell ref="AH142:AI142"/>
    <mergeCell ref="AH143:AI143"/>
    <mergeCell ref="AH144:AI144"/>
    <mergeCell ref="AH145:AI145"/>
    <mergeCell ref="AH146:AI146"/>
    <mergeCell ref="AH147:AI147"/>
    <mergeCell ref="AH148:AI148"/>
    <mergeCell ref="AH149:AI149"/>
    <mergeCell ref="AH150:AI150"/>
    <mergeCell ref="AH151:AI151"/>
    <mergeCell ref="AK137:AL137"/>
    <mergeCell ref="AK138:AL138"/>
    <mergeCell ref="AK139:AL139"/>
    <mergeCell ref="AK140:AL140"/>
    <mergeCell ref="BS90:BT90"/>
    <mergeCell ref="BS91:BT91"/>
    <mergeCell ref="BS92:BT92"/>
    <mergeCell ref="BS93:BT93"/>
    <mergeCell ref="BS94:BT94"/>
    <mergeCell ref="BS95:BT95"/>
    <mergeCell ref="BS96:BT96"/>
    <mergeCell ref="BS97:BT97"/>
    <mergeCell ref="BS98:BT98"/>
    <mergeCell ref="B104:AD104"/>
    <mergeCell ref="B105:AD105"/>
    <mergeCell ref="B106:AD106"/>
    <mergeCell ref="AH120:AI120"/>
    <mergeCell ref="AH121:AI121"/>
    <mergeCell ref="AH122:AI122"/>
    <mergeCell ref="AH123:AI123"/>
    <mergeCell ref="BP89:BQ89"/>
    <mergeCell ref="BP90:BQ90"/>
    <mergeCell ref="BP91:BQ91"/>
    <mergeCell ref="BP92:BQ92"/>
    <mergeCell ref="BP93:BQ93"/>
    <mergeCell ref="BP94:BQ94"/>
    <mergeCell ref="BP95:BQ95"/>
    <mergeCell ref="BP96:BQ96"/>
    <mergeCell ref="BP97:BQ97"/>
    <mergeCell ref="C103:AD103"/>
    <mergeCell ref="B110:AD110"/>
    <mergeCell ref="C111:AD111"/>
    <mergeCell ref="C112:AD112"/>
    <mergeCell ref="C113:AD113"/>
    <mergeCell ref="C100:F100"/>
    <mergeCell ref="BP98:BQ98"/>
    <mergeCell ref="BS73:BT73"/>
    <mergeCell ref="BS74:BT74"/>
    <mergeCell ref="BS75:BT75"/>
    <mergeCell ref="BS76:BT76"/>
    <mergeCell ref="BS77:BT77"/>
    <mergeCell ref="BS78:BT78"/>
    <mergeCell ref="BS79:BT79"/>
    <mergeCell ref="BS80:BT80"/>
    <mergeCell ref="BS81:BT81"/>
    <mergeCell ref="BS82:BT82"/>
    <mergeCell ref="BS83:BT83"/>
    <mergeCell ref="BS84:BT84"/>
    <mergeCell ref="BS85:BT85"/>
    <mergeCell ref="BS86:BT86"/>
    <mergeCell ref="BS87:BT87"/>
    <mergeCell ref="BS88:BT88"/>
    <mergeCell ref="BS89:BT89"/>
    <mergeCell ref="BS52:BT52"/>
    <mergeCell ref="BS53:BT53"/>
    <mergeCell ref="BS54:BT54"/>
    <mergeCell ref="BS55:BT55"/>
    <mergeCell ref="BS56:BT56"/>
    <mergeCell ref="BS57:BT57"/>
    <mergeCell ref="BS58:BT58"/>
    <mergeCell ref="BS59:BT59"/>
    <mergeCell ref="BS60:BT60"/>
    <mergeCell ref="BS61:BT61"/>
    <mergeCell ref="BS62:BT62"/>
    <mergeCell ref="BS63:BT63"/>
    <mergeCell ref="BS64:BT64"/>
    <mergeCell ref="BS65:BT65"/>
    <mergeCell ref="BS66:BT66"/>
    <mergeCell ref="BS67:BT67"/>
    <mergeCell ref="BS68:BT68"/>
    <mergeCell ref="BS69:BT69"/>
    <mergeCell ref="BS70:BT70"/>
    <mergeCell ref="BS71:BT71"/>
    <mergeCell ref="BP72:BQ72"/>
    <mergeCell ref="BP73:BQ73"/>
    <mergeCell ref="BP74:BQ74"/>
    <mergeCell ref="BP75:BQ75"/>
    <mergeCell ref="BP76:BQ76"/>
    <mergeCell ref="BP77:BQ77"/>
    <mergeCell ref="BP78:BQ78"/>
    <mergeCell ref="BP79:BQ79"/>
    <mergeCell ref="BP80:BQ80"/>
    <mergeCell ref="BP81:BQ81"/>
    <mergeCell ref="BS72:BT72"/>
    <mergeCell ref="BP87:BQ87"/>
    <mergeCell ref="BP88:BQ88"/>
    <mergeCell ref="BM94:BN94"/>
    <mergeCell ref="BM77:BN77"/>
    <mergeCell ref="BM78:BN78"/>
    <mergeCell ref="BM79:BN79"/>
    <mergeCell ref="BM80:BN80"/>
    <mergeCell ref="BM81:BN81"/>
    <mergeCell ref="BM82:BN82"/>
    <mergeCell ref="BM83:BN83"/>
    <mergeCell ref="BM84:BN84"/>
    <mergeCell ref="BM85:BN85"/>
    <mergeCell ref="BM86:BN86"/>
    <mergeCell ref="BM72:BN72"/>
    <mergeCell ref="BM73:BN73"/>
    <mergeCell ref="BM74:BN74"/>
    <mergeCell ref="BM75:BN75"/>
    <mergeCell ref="BM76:BN76"/>
    <mergeCell ref="BM95:BN95"/>
    <mergeCell ref="BM96:BN96"/>
    <mergeCell ref="BM97:BN97"/>
    <mergeCell ref="BP52:BQ52"/>
    <mergeCell ref="AH36:AM36"/>
    <mergeCell ref="AO36:AT36"/>
    <mergeCell ref="AO37:AP37"/>
    <mergeCell ref="AQ37:AR37"/>
    <mergeCell ref="AS37:AT37"/>
    <mergeCell ref="AO38:AP38"/>
    <mergeCell ref="AQ38:AR38"/>
    <mergeCell ref="AS38:AT38"/>
    <mergeCell ref="BP53:BQ53"/>
    <mergeCell ref="BP54:BQ54"/>
    <mergeCell ref="BP55:BQ55"/>
    <mergeCell ref="BP56:BQ56"/>
    <mergeCell ref="BP57:BQ57"/>
    <mergeCell ref="BP58:BQ58"/>
    <mergeCell ref="BP59:BQ59"/>
    <mergeCell ref="BP60:BQ60"/>
    <mergeCell ref="BP61:BQ61"/>
    <mergeCell ref="BP62:BQ62"/>
    <mergeCell ref="BP63:BQ63"/>
    <mergeCell ref="BP64:BQ64"/>
    <mergeCell ref="BP51:BQ51"/>
    <mergeCell ref="BP65:BQ65"/>
    <mergeCell ref="BP66:BQ66"/>
    <mergeCell ref="BP67:BQ67"/>
    <mergeCell ref="BP68:BQ68"/>
    <mergeCell ref="BP69:BQ69"/>
    <mergeCell ref="BP70:BQ70"/>
    <mergeCell ref="BP71:BQ71"/>
    <mergeCell ref="BP82:BQ82"/>
    <mergeCell ref="BP83:BQ83"/>
    <mergeCell ref="BP84:BQ84"/>
    <mergeCell ref="BP85:BQ85"/>
    <mergeCell ref="BP86:BQ86"/>
    <mergeCell ref="BM87:BN87"/>
    <mergeCell ref="BM88:BN88"/>
    <mergeCell ref="BM89:BN89"/>
    <mergeCell ref="BM90:BN90"/>
    <mergeCell ref="BM91:BN91"/>
    <mergeCell ref="BM92:BN92"/>
    <mergeCell ref="BM93:BN93"/>
    <mergeCell ref="BD51:BK51"/>
    <mergeCell ref="BD52:BF52"/>
    <mergeCell ref="BG52:BI52"/>
    <mergeCell ref="BJ52:BK52"/>
    <mergeCell ref="BJ98:BK98"/>
    <mergeCell ref="BM52:BN52"/>
    <mergeCell ref="BM53:BN53"/>
    <mergeCell ref="BM54:BN54"/>
    <mergeCell ref="BM55:BN55"/>
    <mergeCell ref="BM56:BN56"/>
    <mergeCell ref="BM57:BN57"/>
    <mergeCell ref="BM58:BN58"/>
    <mergeCell ref="BM59:BN59"/>
    <mergeCell ref="BM60:BN60"/>
    <mergeCell ref="BM61:BN61"/>
    <mergeCell ref="BM62:BN62"/>
    <mergeCell ref="BM63:BN63"/>
    <mergeCell ref="BM64:BN64"/>
    <mergeCell ref="BM65:BN65"/>
    <mergeCell ref="BM66:BN66"/>
    <mergeCell ref="BM67:BN67"/>
    <mergeCell ref="BM68:BN68"/>
    <mergeCell ref="BM69:BN69"/>
    <mergeCell ref="BM70:BN70"/>
    <mergeCell ref="BM71:BN71"/>
    <mergeCell ref="D753:L753"/>
    <mergeCell ref="M753:R753"/>
    <mergeCell ref="S753:X753"/>
    <mergeCell ref="Y753:AD753"/>
    <mergeCell ref="D754:L754"/>
    <mergeCell ref="M754:R754"/>
    <mergeCell ref="S754:X754"/>
    <mergeCell ref="Y754:AD754"/>
    <mergeCell ref="D755:L755"/>
    <mergeCell ref="M755:R755"/>
    <mergeCell ref="S755:X755"/>
    <mergeCell ref="Y755:AD755"/>
    <mergeCell ref="D743:L743"/>
    <mergeCell ref="M743:R743"/>
    <mergeCell ref="S743:X743"/>
    <mergeCell ref="Y743:AD743"/>
    <mergeCell ref="D744:L744"/>
    <mergeCell ref="M744:R744"/>
    <mergeCell ref="S744:X744"/>
    <mergeCell ref="Y744:AD744"/>
    <mergeCell ref="D745:L745"/>
    <mergeCell ref="M745:R745"/>
    <mergeCell ref="S745:X745"/>
    <mergeCell ref="Y745:AD745"/>
    <mergeCell ref="D746:L746"/>
    <mergeCell ref="M746:R746"/>
    <mergeCell ref="S746:X746"/>
    <mergeCell ref="Y741:AD741"/>
    <mergeCell ref="D742:L742"/>
    <mergeCell ref="M742:R742"/>
    <mergeCell ref="S742:X742"/>
    <mergeCell ref="Y742:AD742"/>
    <mergeCell ref="D756:L756"/>
    <mergeCell ref="M756:R756"/>
    <mergeCell ref="S756:X756"/>
    <mergeCell ref="Y756:AD756"/>
    <mergeCell ref="D748:L748"/>
    <mergeCell ref="M748:R748"/>
    <mergeCell ref="S748:X748"/>
    <mergeCell ref="Y748:AD748"/>
    <mergeCell ref="D749:L749"/>
    <mergeCell ref="M749:R749"/>
    <mergeCell ref="S749:X749"/>
    <mergeCell ref="Y749:AD749"/>
    <mergeCell ref="D750:L750"/>
    <mergeCell ref="M750:R750"/>
    <mergeCell ref="S750:X750"/>
    <mergeCell ref="Y750:AD750"/>
    <mergeCell ref="D751:L751"/>
    <mergeCell ref="M751:R751"/>
    <mergeCell ref="S751:X751"/>
    <mergeCell ref="Y751:AD751"/>
    <mergeCell ref="D752:L752"/>
    <mergeCell ref="M752:R752"/>
    <mergeCell ref="S752:X752"/>
    <mergeCell ref="Y752:AD752"/>
    <mergeCell ref="D735:L735"/>
    <mergeCell ref="M735:R735"/>
    <mergeCell ref="S735:X735"/>
    <mergeCell ref="Y735:AD735"/>
    <mergeCell ref="D736:L736"/>
    <mergeCell ref="M736:R736"/>
    <mergeCell ref="S736:X736"/>
    <mergeCell ref="Y736:AD736"/>
    <mergeCell ref="D737:L737"/>
    <mergeCell ref="M737:R737"/>
    <mergeCell ref="S737:X737"/>
    <mergeCell ref="Y737:AD737"/>
    <mergeCell ref="Y746:AD746"/>
    <mergeCell ref="D747:L747"/>
    <mergeCell ref="M747:R747"/>
    <mergeCell ref="S747:X747"/>
    <mergeCell ref="Y747:AD747"/>
    <mergeCell ref="D738:L738"/>
    <mergeCell ref="M738:R738"/>
    <mergeCell ref="S738:X738"/>
    <mergeCell ref="Y738:AD738"/>
    <mergeCell ref="D739:L739"/>
    <mergeCell ref="M739:R739"/>
    <mergeCell ref="S739:X739"/>
    <mergeCell ref="Y739:AD739"/>
    <mergeCell ref="D740:L740"/>
    <mergeCell ref="M740:R740"/>
    <mergeCell ref="S740:X740"/>
    <mergeCell ref="Y740:AD740"/>
    <mergeCell ref="D741:L741"/>
    <mergeCell ref="M741:R741"/>
    <mergeCell ref="S741:X741"/>
    <mergeCell ref="D730:L730"/>
    <mergeCell ref="M730:R730"/>
    <mergeCell ref="S730:X730"/>
    <mergeCell ref="Y730:AD730"/>
    <mergeCell ref="D731:L731"/>
    <mergeCell ref="M731:R731"/>
    <mergeCell ref="S731:X731"/>
    <mergeCell ref="Y731:AD731"/>
    <mergeCell ref="D732:L732"/>
    <mergeCell ref="M732:R732"/>
    <mergeCell ref="S732:X732"/>
    <mergeCell ref="Y732:AD732"/>
    <mergeCell ref="D733:L733"/>
    <mergeCell ref="M733:R733"/>
    <mergeCell ref="S733:X733"/>
    <mergeCell ref="Y733:AD733"/>
    <mergeCell ref="D734:L734"/>
    <mergeCell ref="M734:R734"/>
    <mergeCell ref="S734:X734"/>
    <mergeCell ref="Y734:AD734"/>
    <mergeCell ref="D725:L725"/>
    <mergeCell ref="M725:R725"/>
    <mergeCell ref="S725:X725"/>
    <mergeCell ref="Y725:AD725"/>
    <mergeCell ref="D726:L726"/>
    <mergeCell ref="M726:R726"/>
    <mergeCell ref="S726:X726"/>
    <mergeCell ref="Y726:AD726"/>
    <mergeCell ref="D727:L727"/>
    <mergeCell ref="M727:R727"/>
    <mergeCell ref="S727:X727"/>
    <mergeCell ref="Y727:AD727"/>
    <mergeCell ref="D728:L728"/>
    <mergeCell ref="M728:R728"/>
    <mergeCell ref="S728:X728"/>
    <mergeCell ref="Y728:AD728"/>
    <mergeCell ref="D729:L729"/>
    <mergeCell ref="M729:R729"/>
    <mergeCell ref="S729:X729"/>
    <mergeCell ref="Y729:AD729"/>
    <mergeCell ref="D720:L720"/>
    <mergeCell ref="M720:R720"/>
    <mergeCell ref="S720:X720"/>
    <mergeCell ref="Y720:AD720"/>
    <mergeCell ref="D721:L721"/>
    <mergeCell ref="M721:R721"/>
    <mergeCell ref="S721:X721"/>
    <mergeCell ref="Y721:AD721"/>
    <mergeCell ref="D722:L722"/>
    <mergeCell ref="M722:R722"/>
    <mergeCell ref="S722:X722"/>
    <mergeCell ref="Y722:AD722"/>
    <mergeCell ref="D723:L723"/>
    <mergeCell ref="M723:R723"/>
    <mergeCell ref="S723:X723"/>
    <mergeCell ref="Y723:AD723"/>
    <mergeCell ref="D724:L724"/>
    <mergeCell ref="M724:R724"/>
    <mergeCell ref="S724:X724"/>
    <mergeCell ref="Y724:AD724"/>
    <mergeCell ref="D715:L715"/>
    <mergeCell ref="M715:R715"/>
    <mergeCell ref="S715:X715"/>
    <mergeCell ref="Y715:AD715"/>
    <mergeCell ref="D717:L717"/>
    <mergeCell ref="M717:R717"/>
    <mergeCell ref="S717:X717"/>
    <mergeCell ref="Y717:AD717"/>
    <mergeCell ref="D718:L718"/>
    <mergeCell ref="M718:R718"/>
    <mergeCell ref="S718:X718"/>
    <mergeCell ref="Y718:AD718"/>
    <mergeCell ref="D719:L719"/>
    <mergeCell ref="M719:R719"/>
    <mergeCell ref="S719:X719"/>
    <mergeCell ref="Y719:AD719"/>
    <mergeCell ref="D716:L716"/>
    <mergeCell ref="M716:R716"/>
    <mergeCell ref="D710:L710"/>
    <mergeCell ref="M710:R710"/>
    <mergeCell ref="S710:X710"/>
    <mergeCell ref="Y710:AD710"/>
    <mergeCell ref="D711:L711"/>
    <mergeCell ref="M711:R711"/>
    <mergeCell ref="S711:X711"/>
    <mergeCell ref="Y711:AD711"/>
    <mergeCell ref="D712:L712"/>
    <mergeCell ref="M712:R712"/>
    <mergeCell ref="S712:X712"/>
    <mergeCell ref="Y712:AD712"/>
    <mergeCell ref="D713:L713"/>
    <mergeCell ref="M713:R713"/>
    <mergeCell ref="S713:X713"/>
    <mergeCell ref="Y713:AD713"/>
    <mergeCell ref="D714:L714"/>
    <mergeCell ref="M714:R714"/>
    <mergeCell ref="S714:X714"/>
    <mergeCell ref="Y714:AD714"/>
    <mergeCell ref="D705:L705"/>
    <mergeCell ref="M705:R705"/>
    <mergeCell ref="S705:X705"/>
    <mergeCell ref="Y705:AD705"/>
    <mergeCell ref="D706:L706"/>
    <mergeCell ref="M706:R706"/>
    <mergeCell ref="S706:X706"/>
    <mergeCell ref="Y706:AD706"/>
    <mergeCell ref="D707:L707"/>
    <mergeCell ref="M707:R707"/>
    <mergeCell ref="S707:X707"/>
    <mergeCell ref="Y707:AD707"/>
    <mergeCell ref="D708:L708"/>
    <mergeCell ref="M708:R708"/>
    <mergeCell ref="S708:X708"/>
    <mergeCell ref="Y708:AD708"/>
    <mergeCell ref="D709:L709"/>
    <mergeCell ref="M709:R709"/>
    <mergeCell ref="S709:X709"/>
    <mergeCell ref="Y709:AD709"/>
    <mergeCell ref="Y699:AD699"/>
    <mergeCell ref="D701:L701"/>
    <mergeCell ref="M701:R701"/>
    <mergeCell ref="S701:X701"/>
    <mergeCell ref="Y701:AD701"/>
    <mergeCell ref="D702:L702"/>
    <mergeCell ref="M702:R702"/>
    <mergeCell ref="S702:X702"/>
    <mergeCell ref="Y702:AD702"/>
    <mergeCell ref="D703:L703"/>
    <mergeCell ref="M703:R703"/>
    <mergeCell ref="S703:X703"/>
    <mergeCell ref="Y703:AD703"/>
    <mergeCell ref="D700:L700"/>
    <mergeCell ref="M700:R700"/>
    <mergeCell ref="D704:L704"/>
    <mergeCell ref="M704:R704"/>
    <mergeCell ref="S704:X704"/>
    <mergeCell ref="Y704:AD704"/>
    <mergeCell ref="D690:L690"/>
    <mergeCell ref="M690:R690"/>
    <mergeCell ref="S690:X690"/>
    <mergeCell ref="Y690:AD690"/>
    <mergeCell ref="D691:L691"/>
    <mergeCell ref="M691:R691"/>
    <mergeCell ref="S691:X691"/>
    <mergeCell ref="Y691:AD691"/>
    <mergeCell ref="D692:L692"/>
    <mergeCell ref="M692:R692"/>
    <mergeCell ref="S692:X692"/>
    <mergeCell ref="Y692:AD692"/>
    <mergeCell ref="D695:L695"/>
    <mergeCell ref="M695:R695"/>
    <mergeCell ref="S695:X695"/>
    <mergeCell ref="Y695:AD695"/>
    <mergeCell ref="Y693:AD693"/>
    <mergeCell ref="D694:L694"/>
    <mergeCell ref="M694:R694"/>
    <mergeCell ref="S694:X694"/>
    <mergeCell ref="M685:R685"/>
    <mergeCell ref="S685:X685"/>
    <mergeCell ref="Y685:AD685"/>
    <mergeCell ref="D686:L686"/>
    <mergeCell ref="M686:R686"/>
    <mergeCell ref="S686:X686"/>
    <mergeCell ref="Y686:AD686"/>
    <mergeCell ref="D687:L687"/>
    <mergeCell ref="M687:R687"/>
    <mergeCell ref="S687:X687"/>
    <mergeCell ref="Y687:AD687"/>
    <mergeCell ref="D688:L688"/>
    <mergeCell ref="M688:R688"/>
    <mergeCell ref="S688:X688"/>
    <mergeCell ref="Y688:AD688"/>
    <mergeCell ref="D689:L689"/>
    <mergeCell ref="M689:R689"/>
    <mergeCell ref="S689:X689"/>
    <mergeCell ref="Y689:AD689"/>
    <mergeCell ref="S681:X681"/>
    <mergeCell ref="Y681:AD681"/>
    <mergeCell ref="D682:L682"/>
    <mergeCell ref="M682:R682"/>
    <mergeCell ref="S682:X682"/>
    <mergeCell ref="Y682:AD682"/>
    <mergeCell ref="T578:V578"/>
    <mergeCell ref="W578:X578"/>
    <mergeCell ref="Y578:AA578"/>
    <mergeCell ref="D677:L677"/>
    <mergeCell ref="M677:R677"/>
    <mergeCell ref="T581:V581"/>
    <mergeCell ref="W581:X581"/>
    <mergeCell ref="Y581:AA581"/>
    <mergeCell ref="AB579:AD579"/>
    <mergeCell ref="D580:H580"/>
    <mergeCell ref="I580:J580"/>
    <mergeCell ref="K580:L580"/>
    <mergeCell ref="M580:N580"/>
    <mergeCell ref="R579:S579"/>
    <mergeCell ref="T579:V579"/>
    <mergeCell ref="W579:X579"/>
    <mergeCell ref="Y579:AA579"/>
    <mergeCell ref="D579:H579"/>
    <mergeCell ref="I579:J579"/>
    <mergeCell ref="K579:L579"/>
    <mergeCell ref="AB580:AD580"/>
    <mergeCell ref="D581:H581"/>
    <mergeCell ref="I581:J581"/>
    <mergeCell ref="K581:L581"/>
    <mergeCell ref="M581:N581"/>
    <mergeCell ref="O581:Q581"/>
    <mergeCell ref="C560:AD560"/>
    <mergeCell ref="C553:AD553"/>
    <mergeCell ref="D578:H578"/>
    <mergeCell ref="K577:L577"/>
    <mergeCell ref="D679:L679"/>
    <mergeCell ref="M679:R679"/>
    <mergeCell ref="S679:X679"/>
    <mergeCell ref="Y679:AD679"/>
    <mergeCell ref="D680:L680"/>
    <mergeCell ref="M680:R680"/>
    <mergeCell ref="S680:X680"/>
    <mergeCell ref="Y680:AD680"/>
    <mergeCell ref="AB577:AD577"/>
    <mergeCell ref="S535:X535"/>
    <mergeCell ref="Y535:AD535"/>
    <mergeCell ref="AA575:AD575"/>
    <mergeCell ref="C577:H577"/>
    <mergeCell ref="I577:J577"/>
    <mergeCell ref="C568:AD568"/>
    <mergeCell ref="C569:AD569"/>
    <mergeCell ref="R580:S580"/>
    <mergeCell ref="Y580:AA580"/>
    <mergeCell ref="AB581:AD581"/>
    <mergeCell ref="M579:N579"/>
    <mergeCell ref="O579:Q579"/>
    <mergeCell ref="R581:S581"/>
    <mergeCell ref="O580:Q580"/>
    <mergeCell ref="AB582:AD582"/>
    <mergeCell ref="D583:H583"/>
    <mergeCell ref="I583:J583"/>
    <mergeCell ref="K583:L583"/>
    <mergeCell ref="M583:N583"/>
    <mergeCell ref="Y521:AD521"/>
    <mergeCell ref="C570:AD570"/>
    <mergeCell ref="C571:AD571"/>
    <mergeCell ref="C573:AD573"/>
    <mergeCell ref="M577:N577"/>
    <mergeCell ref="C539:AD539"/>
    <mergeCell ref="O577:Q577"/>
    <mergeCell ref="R577:S577"/>
    <mergeCell ref="T577:V577"/>
    <mergeCell ref="D531:L531"/>
    <mergeCell ref="M531:R531"/>
    <mergeCell ref="S531:X531"/>
    <mergeCell ref="Y531:AD531"/>
    <mergeCell ref="D532:L532"/>
    <mergeCell ref="M532:R532"/>
    <mergeCell ref="S532:X532"/>
    <mergeCell ref="Y532:AD532"/>
    <mergeCell ref="D533:L533"/>
    <mergeCell ref="M533:R533"/>
    <mergeCell ref="S533:X533"/>
    <mergeCell ref="Y533:AD533"/>
    <mergeCell ref="D534:L534"/>
    <mergeCell ref="M534:R534"/>
    <mergeCell ref="S534:X534"/>
    <mergeCell ref="Y534:AD534"/>
    <mergeCell ref="D535:L535"/>
    <mergeCell ref="M535:R535"/>
    <mergeCell ref="W577:X577"/>
    <mergeCell ref="Y577:AA577"/>
    <mergeCell ref="C567:AD567"/>
    <mergeCell ref="B551:AD551"/>
    <mergeCell ref="C561:AD561"/>
    <mergeCell ref="S516:X516"/>
    <mergeCell ref="Y516:AD516"/>
    <mergeCell ref="D517:L517"/>
    <mergeCell ref="M517:R517"/>
    <mergeCell ref="S517:X517"/>
    <mergeCell ref="Y517:AD517"/>
    <mergeCell ref="D518:L518"/>
    <mergeCell ref="M518:R518"/>
    <mergeCell ref="S518:X518"/>
    <mergeCell ref="Y518:AD518"/>
    <mergeCell ref="D519:L519"/>
    <mergeCell ref="M519:R519"/>
    <mergeCell ref="S519:X519"/>
    <mergeCell ref="Y519:AD519"/>
    <mergeCell ref="D520:L520"/>
    <mergeCell ref="M520:R520"/>
    <mergeCell ref="S520:X520"/>
    <mergeCell ref="Y520:AD520"/>
    <mergeCell ref="S509:X509"/>
    <mergeCell ref="Y509:AD509"/>
    <mergeCell ref="D510:L510"/>
    <mergeCell ref="M510:R510"/>
    <mergeCell ref="S510:X510"/>
    <mergeCell ref="Y510:AD510"/>
    <mergeCell ref="D511:L511"/>
    <mergeCell ref="M511:R511"/>
    <mergeCell ref="S511:X511"/>
    <mergeCell ref="Y511:AD511"/>
    <mergeCell ref="D512:L512"/>
    <mergeCell ref="M512:R512"/>
    <mergeCell ref="S512:X512"/>
    <mergeCell ref="Y512:AD512"/>
    <mergeCell ref="D513:L513"/>
    <mergeCell ref="M513:R513"/>
    <mergeCell ref="S513:X513"/>
    <mergeCell ref="Y513:AD513"/>
    <mergeCell ref="D488:L488"/>
    <mergeCell ref="M488:R488"/>
    <mergeCell ref="S488:X488"/>
    <mergeCell ref="Y488:AD488"/>
    <mergeCell ref="Y489:AD489"/>
    <mergeCell ref="C506:L506"/>
    <mergeCell ref="M506:R506"/>
    <mergeCell ref="S506:X506"/>
    <mergeCell ref="Y506:AD506"/>
    <mergeCell ref="D507:L507"/>
    <mergeCell ref="M507:R507"/>
    <mergeCell ref="S507:X507"/>
    <mergeCell ref="Y507:AD507"/>
    <mergeCell ref="D508:L508"/>
    <mergeCell ref="M508:R508"/>
    <mergeCell ref="S508:X508"/>
    <mergeCell ref="Y508:AD508"/>
    <mergeCell ref="C503:AD503"/>
    <mergeCell ref="B499:AD499"/>
    <mergeCell ref="C491:AD491"/>
    <mergeCell ref="C492:AD492"/>
    <mergeCell ref="C501:AD501"/>
    <mergeCell ref="C502:AD502"/>
    <mergeCell ref="C504:AD504"/>
    <mergeCell ref="B1137:AD1137"/>
    <mergeCell ref="C1139:AD1139"/>
    <mergeCell ref="G286:P286"/>
    <mergeCell ref="Q286:T286"/>
    <mergeCell ref="U286:AD286"/>
    <mergeCell ref="C1063:AD1063"/>
    <mergeCell ref="G1032:P1032"/>
    <mergeCell ref="G1053:P1053"/>
    <mergeCell ref="Q1053:T1053"/>
    <mergeCell ref="U1053:AD1053"/>
    <mergeCell ref="G1054:P1054"/>
    <mergeCell ref="Q1054:T1054"/>
    <mergeCell ref="U1054:AD1054"/>
    <mergeCell ref="C1055:F1055"/>
    <mergeCell ref="G1055:P1055"/>
    <mergeCell ref="Q1055:AD1060"/>
    <mergeCell ref="C1056:F1056"/>
    <mergeCell ref="G1056:P1056"/>
    <mergeCell ref="C1057:E1060"/>
    <mergeCell ref="G1057:P1057"/>
    <mergeCell ref="Y458:AD458"/>
    <mergeCell ref="S458:X458"/>
    <mergeCell ref="C458:L458"/>
    <mergeCell ref="M458:R458"/>
    <mergeCell ref="D459:L459"/>
    <mergeCell ref="M459:R459"/>
    <mergeCell ref="S459:X459"/>
    <mergeCell ref="Y459:AD459"/>
    <mergeCell ref="D460:L460"/>
    <mergeCell ref="M460:R460"/>
    <mergeCell ref="S460:X460"/>
    <mergeCell ref="Y460:AD460"/>
    <mergeCell ref="G309:P309"/>
    <mergeCell ref="G310:P310"/>
    <mergeCell ref="Q309:AD314"/>
    <mergeCell ref="G307:P307"/>
    <mergeCell ref="G308:P308"/>
    <mergeCell ref="S1109:X1109"/>
    <mergeCell ref="C1105:R1105"/>
    <mergeCell ref="U1032:AD1032"/>
    <mergeCell ref="C311:E314"/>
    <mergeCell ref="G311:P311"/>
    <mergeCell ref="G312:P312"/>
    <mergeCell ref="G313:P313"/>
    <mergeCell ref="G314:P314"/>
    <mergeCell ref="G1028:P1028"/>
    <mergeCell ref="G1029:P1029"/>
    <mergeCell ref="G1047:P1047"/>
    <mergeCell ref="Q1032:T1032"/>
    <mergeCell ref="G1033:P1033"/>
    <mergeCell ref="U1034:AD1034"/>
    <mergeCell ref="G1035:P1035"/>
    <mergeCell ref="U1035:AD1035"/>
    <mergeCell ref="G1036:P1036"/>
    <mergeCell ref="S465:X465"/>
    <mergeCell ref="Y465:AD465"/>
    <mergeCell ref="D466:L466"/>
    <mergeCell ref="M466:R466"/>
    <mergeCell ref="S466:X466"/>
    <mergeCell ref="Y466:AD466"/>
    <mergeCell ref="D467:L467"/>
    <mergeCell ref="M467:R467"/>
    <mergeCell ref="S467:X467"/>
    <mergeCell ref="Y467:AD467"/>
    <mergeCell ref="G299:P299"/>
    <mergeCell ref="Q299:T299"/>
    <mergeCell ref="U293:AD293"/>
    <mergeCell ref="G294:P294"/>
    <mergeCell ref="G306:P306"/>
    <mergeCell ref="G300:P300"/>
    <mergeCell ref="G301:P301"/>
    <mergeCell ref="C279:G279"/>
    <mergeCell ref="H279:AD279"/>
    <mergeCell ref="C269:G269"/>
    <mergeCell ref="C281:AD281"/>
    <mergeCell ref="G282:P282"/>
    <mergeCell ref="Q282:T282"/>
    <mergeCell ref="U282:AD282"/>
    <mergeCell ref="G283:P283"/>
    <mergeCell ref="Q283:T283"/>
    <mergeCell ref="U283:AD283"/>
    <mergeCell ref="G284:P284"/>
    <mergeCell ref="Q284:T284"/>
    <mergeCell ref="C282:E302"/>
    <mergeCell ref="G305:P305"/>
    <mergeCell ref="U296:AD296"/>
    <mergeCell ref="C303:E308"/>
    <mergeCell ref="U285:AD285"/>
    <mergeCell ref="Q307:T307"/>
    <mergeCell ref="Q308:T308"/>
    <mergeCell ref="G304:P304"/>
    <mergeCell ref="U303:AD303"/>
    <mergeCell ref="U301:AD301"/>
    <mergeCell ref="U302:AD302"/>
    <mergeCell ref="Q301:S306"/>
    <mergeCell ref="U306:AD306"/>
    <mergeCell ref="G293:P293"/>
    <mergeCell ref="U297:AD297"/>
    <mergeCell ref="Q293:S297"/>
    <mergeCell ref="U289:AD289"/>
    <mergeCell ref="G290:P290"/>
    <mergeCell ref="U294:AD294"/>
    <mergeCell ref="G287:P287"/>
    <mergeCell ref="Q287:T287"/>
    <mergeCell ref="U287:AD287"/>
    <mergeCell ref="G288:P288"/>
    <mergeCell ref="Q288:T288"/>
    <mergeCell ref="U288:AD288"/>
    <mergeCell ref="Q290:S292"/>
    <mergeCell ref="U290:AD290"/>
    <mergeCell ref="H273:AD273"/>
    <mergeCell ref="C275:G275"/>
    <mergeCell ref="H275:AD275"/>
    <mergeCell ref="U284:AD284"/>
    <mergeCell ref="G289:P289"/>
    <mergeCell ref="Q289:T289"/>
    <mergeCell ref="G297:P297"/>
    <mergeCell ref="G292:P292"/>
    <mergeCell ref="Q285:T285"/>
    <mergeCell ref="I218:AD218"/>
    <mergeCell ref="C218:H220"/>
    <mergeCell ref="D221:H221"/>
    <mergeCell ref="D222:H222"/>
    <mergeCell ref="D223:H223"/>
    <mergeCell ref="D224:H224"/>
    <mergeCell ref="D175:H175"/>
    <mergeCell ref="D191:H191"/>
    <mergeCell ref="D192:H192"/>
    <mergeCell ref="D193:H193"/>
    <mergeCell ref="D194:H194"/>
    <mergeCell ref="D195:H195"/>
    <mergeCell ref="D196:H196"/>
    <mergeCell ref="D197:H197"/>
    <mergeCell ref="D198:H198"/>
    <mergeCell ref="D239:H239"/>
    <mergeCell ref="D240:H240"/>
    <mergeCell ref="D184:H184"/>
    <mergeCell ref="D185:H185"/>
    <mergeCell ref="D186:H186"/>
    <mergeCell ref="D199:H199"/>
    <mergeCell ref="D200:H200"/>
    <mergeCell ref="D233:H233"/>
    <mergeCell ref="D234:H234"/>
    <mergeCell ref="D227:H227"/>
    <mergeCell ref="D241:H241"/>
    <mergeCell ref="D230:H230"/>
    <mergeCell ref="D231:H231"/>
    <mergeCell ref="D232:H232"/>
    <mergeCell ref="D237:H237"/>
    <mergeCell ref="D238:H238"/>
    <mergeCell ref="C273:G273"/>
    <mergeCell ref="D215:H215"/>
    <mergeCell ref="D189:H189"/>
    <mergeCell ref="D190:H190"/>
    <mergeCell ref="D225:H225"/>
    <mergeCell ref="D226:H226"/>
    <mergeCell ref="D258:H258"/>
    <mergeCell ref="D259:H259"/>
    <mergeCell ref="D201:H201"/>
    <mergeCell ref="D202:H202"/>
    <mergeCell ref="D203:H203"/>
    <mergeCell ref="D204:H204"/>
    <mergeCell ref="D205:H205"/>
    <mergeCell ref="D206:H206"/>
    <mergeCell ref="D207:H207"/>
    <mergeCell ref="D208:H208"/>
    <mergeCell ref="D213:H213"/>
    <mergeCell ref="D214:H214"/>
    <mergeCell ref="D249:H249"/>
    <mergeCell ref="D250:H250"/>
    <mergeCell ref="D251:H251"/>
    <mergeCell ref="D252:H252"/>
    <mergeCell ref="D253:H253"/>
    <mergeCell ref="D254:H254"/>
    <mergeCell ref="D255:H255"/>
    <mergeCell ref="D256:H256"/>
    <mergeCell ref="D173:H173"/>
    <mergeCell ref="D174:H174"/>
    <mergeCell ref="H269:AD269"/>
    <mergeCell ref="C271:G271"/>
    <mergeCell ref="H271:AD271"/>
    <mergeCell ref="C277:G277"/>
    <mergeCell ref="H277:AD277"/>
    <mergeCell ref="D260:H260"/>
    <mergeCell ref="D261:H261"/>
    <mergeCell ref="D262:H262"/>
    <mergeCell ref="D263:H263"/>
    <mergeCell ref="D264:H264"/>
    <mergeCell ref="D265:H265"/>
    <mergeCell ref="C267:G267"/>
    <mergeCell ref="H267:AD267"/>
    <mergeCell ref="I168:AD168"/>
    <mergeCell ref="C168:H170"/>
    <mergeCell ref="D171:H171"/>
    <mergeCell ref="D172:H172"/>
    <mergeCell ref="D187:H187"/>
    <mergeCell ref="D188:H188"/>
    <mergeCell ref="T169:T170"/>
    <mergeCell ref="U169:U170"/>
    <mergeCell ref="V169:Y169"/>
    <mergeCell ref="D176:H176"/>
    <mergeCell ref="D177:H177"/>
    <mergeCell ref="D178:H178"/>
    <mergeCell ref="D179:H179"/>
    <mergeCell ref="D180:H180"/>
    <mergeCell ref="D181:H181"/>
    <mergeCell ref="D182:H182"/>
    <mergeCell ref="D183:H183"/>
    <mergeCell ref="D161:J161"/>
    <mergeCell ref="K161:N161"/>
    <mergeCell ref="D162:J162"/>
    <mergeCell ref="K162:N162"/>
    <mergeCell ref="D163:J163"/>
    <mergeCell ref="K163:N163"/>
    <mergeCell ref="D164:J164"/>
    <mergeCell ref="K164:N164"/>
    <mergeCell ref="D165:J165"/>
    <mergeCell ref="K165:N165"/>
    <mergeCell ref="AA167:AD167"/>
    <mergeCell ref="Z169:Z170"/>
    <mergeCell ref="AC219:AC220"/>
    <mergeCell ref="AD219:AD220"/>
    <mergeCell ref="AA169:AA170"/>
    <mergeCell ref="AB169:AB170"/>
    <mergeCell ref="AC169:AC170"/>
    <mergeCell ref="T219:T220"/>
    <mergeCell ref="U219:U220"/>
    <mergeCell ref="V219:V220"/>
    <mergeCell ref="W219:AB219"/>
    <mergeCell ref="L219:N219"/>
    <mergeCell ref="O219:S219"/>
    <mergeCell ref="AA217:AD217"/>
    <mergeCell ref="D209:H209"/>
    <mergeCell ref="D210:H210"/>
    <mergeCell ref="D211:H211"/>
    <mergeCell ref="D212:H212"/>
    <mergeCell ref="AD169:AD170"/>
    <mergeCell ref="I219:I220"/>
    <mergeCell ref="N169:S169"/>
    <mergeCell ref="I169:M169"/>
    <mergeCell ref="D152:J152"/>
    <mergeCell ref="K152:N152"/>
    <mergeCell ref="D153:J153"/>
    <mergeCell ref="K153:N153"/>
    <mergeCell ref="D154:J154"/>
    <mergeCell ref="K154:N154"/>
    <mergeCell ref="D155:J155"/>
    <mergeCell ref="K155:N155"/>
    <mergeCell ref="D156:J156"/>
    <mergeCell ref="K156:N156"/>
    <mergeCell ref="D157:J157"/>
    <mergeCell ref="K157:N157"/>
    <mergeCell ref="D158:J158"/>
    <mergeCell ref="K158:N158"/>
    <mergeCell ref="D159:J159"/>
    <mergeCell ref="K159:N159"/>
    <mergeCell ref="D160:J160"/>
    <mergeCell ref="K160:N160"/>
    <mergeCell ref="D129:J129"/>
    <mergeCell ref="K129:N129"/>
    <mergeCell ref="D130:J130"/>
    <mergeCell ref="K130:N130"/>
    <mergeCell ref="D131:J131"/>
    <mergeCell ref="K131:N131"/>
    <mergeCell ref="D132:J132"/>
    <mergeCell ref="K132:N132"/>
    <mergeCell ref="C118:J120"/>
    <mergeCell ref="K118:N120"/>
    <mergeCell ref="O118:AD118"/>
    <mergeCell ref="O119:AD119"/>
    <mergeCell ref="D121:J121"/>
    <mergeCell ref="K121:N121"/>
    <mergeCell ref="D122:J122"/>
    <mergeCell ref="K122:N122"/>
    <mergeCell ref="D123:J123"/>
    <mergeCell ref="K123:N123"/>
    <mergeCell ref="D124:J124"/>
    <mergeCell ref="K124:N124"/>
    <mergeCell ref="D125:J125"/>
    <mergeCell ref="K125:N125"/>
    <mergeCell ref="D126:J126"/>
    <mergeCell ref="K126:N126"/>
    <mergeCell ref="D127:J127"/>
    <mergeCell ref="K127:N127"/>
    <mergeCell ref="D128:J128"/>
    <mergeCell ref="K128:N128"/>
    <mergeCell ref="D97:J97"/>
    <mergeCell ref="K97:L97"/>
    <mergeCell ref="M97:P97"/>
    <mergeCell ref="Q97:R97"/>
    <mergeCell ref="S97:T97"/>
    <mergeCell ref="U97:V97"/>
    <mergeCell ref="W97:X97"/>
    <mergeCell ref="Y97:Z97"/>
    <mergeCell ref="AA97:AB97"/>
    <mergeCell ref="C114:AD114"/>
    <mergeCell ref="AA117:AD117"/>
    <mergeCell ref="C115:AD115"/>
    <mergeCell ref="AC97:AD97"/>
    <mergeCell ref="Q98:R98"/>
    <mergeCell ref="S98:T98"/>
    <mergeCell ref="U98:V98"/>
    <mergeCell ref="W98:X98"/>
    <mergeCell ref="Y98:Z98"/>
    <mergeCell ref="AA98:AB98"/>
    <mergeCell ref="AC98:AD98"/>
    <mergeCell ref="Q93:R93"/>
    <mergeCell ref="S93:T93"/>
    <mergeCell ref="U93:V93"/>
    <mergeCell ref="W93:X93"/>
    <mergeCell ref="Y93:Z93"/>
    <mergeCell ref="AA93:AB93"/>
    <mergeCell ref="AC93:AD93"/>
    <mergeCell ref="D94:J94"/>
    <mergeCell ref="K94:L94"/>
    <mergeCell ref="M94:P94"/>
    <mergeCell ref="Q94:R94"/>
    <mergeCell ref="C102:AD102"/>
    <mergeCell ref="W92:X92"/>
    <mergeCell ref="Y92:Z92"/>
    <mergeCell ref="AA92:AB92"/>
    <mergeCell ref="AC92:AD92"/>
    <mergeCell ref="D90:J90"/>
    <mergeCell ref="K90:L90"/>
    <mergeCell ref="D96:J96"/>
    <mergeCell ref="K96:L96"/>
    <mergeCell ref="M96:P96"/>
    <mergeCell ref="Q96:R96"/>
    <mergeCell ref="S96:T96"/>
    <mergeCell ref="U96:V96"/>
    <mergeCell ref="W96:X96"/>
    <mergeCell ref="Y96:Z96"/>
    <mergeCell ref="AA96:AB96"/>
    <mergeCell ref="S94:T94"/>
    <mergeCell ref="U94:V94"/>
    <mergeCell ref="W94:X94"/>
    <mergeCell ref="Y94:Z94"/>
    <mergeCell ref="AA94:AB94"/>
    <mergeCell ref="D85:J85"/>
    <mergeCell ref="K85:L85"/>
    <mergeCell ref="M85:P85"/>
    <mergeCell ref="Q85:R85"/>
    <mergeCell ref="S85:T85"/>
    <mergeCell ref="U85:V85"/>
    <mergeCell ref="W85:X85"/>
    <mergeCell ref="Y85:Z85"/>
    <mergeCell ref="AA85:AB85"/>
    <mergeCell ref="AC85:AD85"/>
    <mergeCell ref="D86:J86"/>
    <mergeCell ref="K86:L86"/>
    <mergeCell ref="M86:P86"/>
    <mergeCell ref="Q86:R86"/>
    <mergeCell ref="D89:J89"/>
    <mergeCell ref="K89:L89"/>
    <mergeCell ref="M89:P89"/>
    <mergeCell ref="Q89:R89"/>
    <mergeCell ref="S89:T89"/>
    <mergeCell ref="U89:V89"/>
    <mergeCell ref="W89:X89"/>
    <mergeCell ref="Y89:Z89"/>
    <mergeCell ref="AA89:AB89"/>
    <mergeCell ref="AC89:AD89"/>
    <mergeCell ref="S86:T86"/>
    <mergeCell ref="U86:V86"/>
    <mergeCell ref="W86:X86"/>
    <mergeCell ref="Y86:Z86"/>
    <mergeCell ref="AA86:AB86"/>
    <mergeCell ref="AC86:AD86"/>
    <mergeCell ref="D87:J87"/>
    <mergeCell ref="K87:L87"/>
    <mergeCell ref="D77:J77"/>
    <mergeCell ref="K77:L77"/>
    <mergeCell ref="M77:P77"/>
    <mergeCell ref="Q77:R77"/>
    <mergeCell ref="S77:T77"/>
    <mergeCell ref="U77:V77"/>
    <mergeCell ref="W77:X77"/>
    <mergeCell ref="Y77:Z77"/>
    <mergeCell ref="AA77:AB77"/>
    <mergeCell ref="AC77:AD77"/>
    <mergeCell ref="D78:J78"/>
    <mergeCell ref="K78:L78"/>
    <mergeCell ref="M78:P78"/>
    <mergeCell ref="Q78:R78"/>
    <mergeCell ref="D81:J81"/>
    <mergeCell ref="K81:L81"/>
    <mergeCell ref="M81:P81"/>
    <mergeCell ref="Q81:R81"/>
    <mergeCell ref="S81:T81"/>
    <mergeCell ref="U81:V81"/>
    <mergeCell ref="W81:X81"/>
    <mergeCell ref="Y81:Z81"/>
    <mergeCell ref="AA81:AB81"/>
    <mergeCell ref="AC81:AD81"/>
    <mergeCell ref="S78:T78"/>
    <mergeCell ref="U78:V78"/>
    <mergeCell ref="W78:X78"/>
    <mergeCell ref="Y78:Z78"/>
    <mergeCell ref="AA78:AB78"/>
    <mergeCell ref="AC78:AD78"/>
    <mergeCell ref="D79:J79"/>
    <mergeCell ref="K79:L79"/>
    <mergeCell ref="D69:J69"/>
    <mergeCell ref="K69:L69"/>
    <mergeCell ref="M69:P69"/>
    <mergeCell ref="Q69:R69"/>
    <mergeCell ref="S69:T69"/>
    <mergeCell ref="U69:V69"/>
    <mergeCell ref="W69:X69"/>
    <mergeCell ref="Y69:Z69"/>
    <mergeCell ref="AA69:AB69"/>
    <mergeCell ref="AC69:AD69"/>
    <mergeCell ref="D70:J70"/>
    <mergeCell ref="K70:L70"/>
    <mergeCell ref="M70:P70"/>
    <mergeCell ref="Q70:R70"/>
    <mergeCell ref="D73:J73"/>
    <mergeCell ref="K73:L73"/>
    <mergeCell ref="M73:P73"/>
    <mergeCell ref="Q73:R73"/>
    <mergeCell ref="S73:T73"/>
    <mergeCell ref="U73:V73"/>
    <mergeCell ref="W73:X73"/>
    <mergeCell ref="Y73:Z73"/>
    <mergeCell ref="AA73:AB73"/>
    <mergeCell ref="AC73:AD73"/>
    <mergeCell ref="S70:T70"/>
    <mergeCell ref="U70:V70"/>
    <mergeCell ref="W70:X70"/>
    <mergeCell ref="Y70:Z70"/>
    <mergeCell ref="AA70:AB70"/>
    <mergeCell ref="AC70:AD70"/>
    <mergeCell ref="D71:J71"/>
    <mergeCell ref="K71:L71"/>
    <mergeCell ref="D65:J65"/>
    <mergeCell ref="K65:L65"/>
    <mergeCell ref="M65:P65"/>
    <mergeCell ref="Q65:R65"/>
    <mergeCell ref="S65:T65"/>
    <mergeCell ref="U65:V65"/>
    <mergeCell ref="W65:X65"/>
    <mergeCell ref="Y65:Z65"/>
    <mergeCell ref="AA65:AB65"/>
    <mergeCell ref="AC65:AD65"/>
    <mergeCell ref="S62:T62"/>
    <mergeCell ref="U62:V62"/>
    <mergeCell ref="W62:X62"/>
    <mergeCell ref="Y62:Z62"/>
    <mergeCell ref="AA62:AB62"/>
    <mergeCell ref="AC62:AD62"/>
    <mergeCell ref="D63:J63"/>
    <mergeCell ref="K63:L63"/>
    <mergeCell ref="D64:J64"/>
    <mergeCell ref="K64:L64"/>
    <mergeCell ref="M64:P64"/>
    <mergeCell ref="Q64:R64"/>
    <mergeCell ref="S64:T64"/>
    <mergeCell ref="U64:V64"/>
    <mergeCell ref="W64:X64"/>
    <mergeCell ref="Y64:Z64"/>
    <mergeCell ref="AA64:AB64"/>
    <mergeCell ref="AC64:AD64"/>
    <mergeCell ref="C46:AD46"/>
    <mergeCell ref="AC51:AD52"/>
    <mergeCell ref="W51:AB51"/>
    <mergeCell ref="AA52:AB52"/>
    <mergeCell ref="W52:X52"/>
    <mergeCell ref="Y52:Z52"/>
    <mergeCell ref="Q51:V51"/>
    <mergeCell ref="D61:J61"/>
    <mergeCell ref="K61:L61"/>
    <mergeCell ref="M61:P61"/>
    <mergeCell ref="Q61:R61"/>
    <mergeCell ref="S61:T61"/>
    <mergeCell ref="U61:V61"/>
    <mergeCell ref="W61:X61"/>
    <mergeCell ref="Y61:Z61"/>
    <mergeCell ref="AA61:AB61"/>
    <mergeCell ref="AC61:AD61"/>
    <mergeCell ref="Q52:R52"/>
    <mergeCell ref="S52:T52"/>
    <mergeCell ref="U52:V52"/>
    <mergeCell ref="M51:P52"/>
    <mergeCell ref="K51:L52"/>
    <mergeCell ref="C51:J52"/>
    <mergeCell ref="D53:J53"/>
    <mergeCell ref="K53:L53"/>
    <mergeCell ref="M53:P53"/>
    <mergeCell ref="Q53:R53"/>
    <mergeCell ref="S53:T53"/>
    <mergeCell ref="U53:V53"/>
    <mergeCell ref="W53:X53"/>
    <mergeCell ref="Y53:Z53"/>
    <mergeCell ref="AA53:AB53"/>
    <mergeCell ref="D143:J143"/>
    <mergeCell ref="C15:AD15"/>
    <mergeCell ref="C32:AD32"/>
    <mergeCell ref="K144:N144"/>
    <mergeCell ref="D145:J145"/>
    <mergeCell ref="K145:N145"/>
    <mergeCell ref="D146:J146"/>
    <mergeCell ref="K146:N146"/>
    <mergeCell ref="D147:J147"/>
    <mergeCell ref="K147:N147"/>
    <mergeCell ref="D148:J148"/>
    <mergeCell ref="C21:AD21"/>
    <mergeCell ref="C23:AD23"/>
    <mergeCell ref="C24:AD24"/>
    <mergeCell ref="C22:AD22"/>
    <mergeCell ref="C25:AD25"/>
    <mergeCell ref="C16:AD16"/>
    <mergeCell ref="C17:AD17"/>
    <mergeCell ref="C18:AD18"/>
    <mergeCell ref="B19:AD19"/>
    <mergeCell ref="C26:AD26"/>
    <mergeCell ref="D57:J57"/>
    <mergeCell ref="K57:L57"/>
    <mergeCell ref="M57:P57"/>
    <mergeCell ref="Q57:R57"/>
    <mergeCell ref="S57:T57"/>
    <mergeCell ref="U57:V57"/>
    <mergeCell ref="W57:X57"/>
    <mergeCell ref="Y57:Z57"/>
    <mergeCell ref="AA57:AB57"/>
    <mergeCell ref="AC57:AD57"/>
    <mergeCell ref="S54:T54"/>
    <mergeCell ref="B1:AD1"/>
    <mergeCell ref="B3:AD3"/>
    <mergeCell ref="B5:AD5"/>
    <mergeCell ref="AA7:AD7"/>
    <mergeCell ref="B8:L8"/>
    <mergeCell ref="N8:O8"/>
    <mergeCell ref="C27:AD27"/>
    <mergeCell ref="B29:AD29"/>
    <mergeCell ref="B30:AD30"/>
    <mergeCell ref="B10:AD10"/>
    <mergeCell ref="C11:AD11"/>
    <mergeCell ref="C12:AD12"/>
    <mergeCell ref="C13:AD13"/>
    <mergeCell ref="C31:AD31"/>
    <mergeCell ref="B33:AD33"/>
    <mergeCell ref="C20:AD20"/>
    <mergeCell ref="K142:N142"/>
    <mergeCell ref="C14:AD14"/>
    <mergeCell ref="U54:V54"/>
    <mergeCell ref="C34:AD34"/>
    <mergeCell ref="C35:AD35"/>
    <mergeCell ref="B37:AD37"/>
    <mergeCell ref="C39:AD39"/>
    <mergeCell ref="C38:AD38"/>
    <mergeCell ref="C47:AD47"/>
    <mergeCell ref="AA49:AD49"/>
    <mergeCell ref="C40:AD40"/>
    <mergeCell ref="C41:AD41"/>
    <mergeCell ref="C42:AD42"/>
    <mergeCell ref="C43:AD43"/>
    <mergeCell ref="C44:AD44"/>
    <mergeCell ref="C45:AD45"/>
    <mergeCell ref="D144:J144"/>
    <mergeCell ref="K148:N148"/>
    <mergeCell ref="D149:J149"/>
    <mergeCell ref="K149:N149"/>
    <mergeCell ref="D150:J150"/>
    <mergeCell ref="C317:AD317"/>
    <mergeCell ref="U307:AD307"/>
    <mergeCell ref="U308:AD308"/>
    <mergeCell ref="C316:AD316"/>
    <mergeCell ref="G291:P291"/>
    <mergeCell ref="U291:AD291"/>
    <mergeCell ref="U292:AD292"/>
    <mergeCell ref="G298:P298"/>
    <mergeCell ref="Q298:T298"/>
    <mergeCell ref="U298:AD298"/>
    <mergeCell ref="G303:P303"/>
    <mergeCell ref="U305:AD305"/>
    <mergeCell ref="U300:AD300"/>
    <mergeCell ref="G295:P295"/>
    <mergeCell ref="U295:AD295"/>
    <mergeCell ref="G296:P296"/>
    <mergeCell ref="D235:H235"/>
    <mergeCell ref="D236:H236"/>
    <mergeCell ref="C309:F309"/>
    <mergeCell ref="C310:F310"/>
    <mergeCell ref="U299:AD299"/>
    <mergeCell ref="G302:P302"/>
    <mergeCell ref="Q300:T300"/>
    <mergeCell ref="U304:AD304"/>
    <mergeCell ref="K150:N150"/>
    <mergeCell ref="D151:J151"/>
    <mergeCell ref="K151:N151"/>
    <mergeCell ref="D257:H257"/>
    <mergeCell ref="G285:P285"/>
    <mergeCell ref="J219:J220"/>
    <mergeCell ref="K219:K220"/>
    <mergeCell ref="D247:H247"/>
    <mergeCell ref="D248:H248"/>
    <mergeCell ref="D242:H242"/>
    <mergeCell ref="D243:H243"/>
    <mergeCell ref="D244:H244"/>
    <mergeCell ref="D245:H245"/>
    <mergeCell ref="D246:H246"/>
    <mergeCell ref="D228:H228"/>
    <mergeCell ref="D229:H229"/>
    <mergeCell ref="D133:J133"/>
    <mergeCell ref="K133:N133"/>
    <mergeCell ref="D134:J134"/>
    <mergeCell ref="K134:N134"/>
    <mergeCell ref="D135:J135"/>
    <mergeCell ref="K135:N135"/>
    <mergeCell ref="D136:J136"/>
    <mergeCell ref="K136:N136"/>
    <mergeCell ref="D137:J137"/>
    <mergeCell ref="K137:N137"/>
    <mergeCell ref="D138:J138"/>
    <mergeCell ref="K138:N138"/>
    <mergeCell ref="D139:J139"/>
    <mergeCell ref="K139:N139"/>
    <mergeCell ref="D140:J140"/>
    <mergeCell ref="K140:N140"/>
    <mergeCell ref="D141:J141"/>
    <mergeCell ref="K141:N141"/>
    <mergeCell ref="D142:J142"/>
    <mergeCell ref="K143:N143"/>
    <mergeCell ref="G1058:P1058"/>
    <mergeCell ref="G1059:P1059"/>
    <mergeCell ref="G1060:P1060"/>
    <mergeCell ref="G1037:P1037"/>
    <mergeCell ref="U1037:AD1037"/>
    <mergeCell ref="G1038:P1038"/>
    <mergeCell ref="Q1044:T1044"/>
    <mergeCell ref="U1044:AD1044"/>
    <mergeCell ref="G1045:P1045"/>
    <mergeCell ref="Q1045:T1045"/>
    <mergeCell ref="U1045:AD1045"/>
    <mergeCell ref="G1046:P1046"/>
    <mergeCell ref="Q1046:T1046"/>
    <mergeCell ref="U1031:AD1031"/>
    <mergeCell ref="D920:H920"/>
    <mergeCell ref="D921:H921"/>
    <mergeCell ref="D922:H922"/>
    <mergeCell ref="D923:H923"/>
    <mergeCell ref="D924:H924"/>
    <mergeCell ref="D925:H925"/>
    <mergeCell ref="D926:H926"/>
    <mergeCell ref="D927:H927"/>
    <mergeCell ref="D928:H928"/>
    <mergeCell ref="D929:H929"/>
    <mergeCell ref="D930:H930"/>
    <mergeCell ref="D934:H934"/>
    <mergeCell ref="D935:H935"/>
    <mergeCell ref="C943:H945"/>
    <mergeCell ref="Q1029:T1029"/>
    <mergeCell ref="U1029:AD1029"/>
    <mergeCell ref="G1040:P1040"/>
    <mergeCell ref="O944:S944"/>
    <mergeCell ref="T944:T945"/>
    <mergeCell ref="U944:U945"/>
    <mergeCell ref="V944:V945"/>
    <mergeCell ref="W944:AB944"/>
    <mergeCell ref="AC944:AC945"/>
    <mergeCell ref="AD944:AD945"/>
    <mergeCell ref="I943:AD943"/>
    <mergeCell ref="V859:Y859"/>
    <mergeCell ref="Z859:Z860"/>
    <mergeCell ref="D854:J854"/>
    <mergeCell ref="K854:N854"/>
    <mergeCell ref="K853:N853"/>
    <mergeCell ref="D855:J855"/>
    <mergeCell ref="D919:H919"/>
    <mergeCell ref="D905:H905"/>
    <mergeCell ref="D888:H888"/>
    <mergeCell ref="D863:H863"/>
    <mergeCell ref="D864:H864"/>
    <mergeCell ref="D865:H865"/>
    <mergeCell ref="D899:H899"/>
    <mergeCell ref="D900:H900"/>
    <mergeCell ref="D901:H901"/>
    <mergeCell ref="D902:H902"/>
    <mergeCell ref="T859:T860"/>
    <mergeCell ref="D917:H917"/>
    <mergeCell ref="D903:H903"/>
    <mergeCell ref="D904:H904"/>
    <mergeCell ref="D906:H906"/>
    <mergeCell ref="D907:H907"/>
    <mergeCell ref="D908:H908"/>
    <mergeCell ref="D909:H909"/>
    <mergeCell ref="U1046:AD1046"/>
    <mergeCell ref="D947:H947"/>
    <mergeCell ref="D956:H956"/>
    <mergeCell ref="D837:J837"/>
    <mergeCell ref="D838:J838"/>
    <mergeCell ref="K838:N838"/>
    <mergeCell ref="D839:J839"/>
    <mergeCell ref="K839:N839"/>
    <mergeCell ref="D840:J840"/>
    <mergeCell ref="K840:N840"/>
    <mergeCell ref="D842:J842"/>
    <mergeCell ref="K842:N842"/>
    <mergeCell ref="D843:J843"/>
    <mergeCell ref="K843:N843"/>
    <mergeCell ref="D912:H912"/>
    <mergeCell ref="D913:H913"/>
    <mergeCell ref="D914:H914"/>
    <mergeCell ref="D915:H915"/>
    <mergeCell ref="D916:H916"/>
    <mergeCell ref="D918:H918"/>
    <mergeCell ref="K850:N850"/>
    <mergeCell ref="AA857:AD857"/>
    <mergeCell ref="U859:U860"/>
    <mergeCell ref="AA859:AA860"/>
    <mergeCell ref="AB859:AB860"/>
    <mergeCell ref="AC859:AC860"/>
    <mergeCell ref="AD859:AD860"/>
    <mergeCell ref="AA942:AD942"/>
    <mergeCell ref="I944:I945"/>
    <mergeCell ref="J944:J945"/>
    <mergeCell ref="K944:K945"/>
    <mergeCell ref="L944:N944"/>
    <mergeCell ref="K846:N846"/>
    <mergeCell ref="D847:J847"/>
    <mergeCell ref="K847:N847"/>
    <mergeCell ref="D848:J848"/>
    <mergeCell ref="K848:N848"/>
    <mergeCell ref="D849:J849"/>
    <mergeCell ref="K849:N849"/>
    <mergeCell ref="D850:J850"/>
    <mergeCell ref="D846:J846"/>
    <mergeCell ref="I859:M859"/>
    <mergeCell ref="N859:S859"/>
    <mergeCell ref="D866:H866"/>
    <mergeCell ref="D867:H867"/>
    <mergeCell ref="D878:H878"/>
    <mergeCell ref="D869:H869"/>
    <mergeCell ref="D870:H870"/>
    <mergeCell ref="D871:H871"/>
    <mergeCell ref="D872:H872"/>
    <mergeCell ref="D873:H873"/>
    <mergeCell ref="D874:H874"/>
    <mergeCell ref="D875:H875"/>
    <mergeCell ref="D876:H876"/>
    <mergeCell ref="D877:H877"/>
    <mergeCell ref="D868:H868"/>
    <mergeCell ref="K855:N855"/>
    <mergeCell ref="C858:H860"/>
    <mergeCell ref="I858:AD858"/>
    <mergeCell ref="D894:H894"/>
    <mergeCell ref="D895:H895"/>
    <mergeCell ref="D896:H896"/>
    <mergeCell ref="D889:H889"/>
    <mergeCell ref="D890:H890"/>
    <mergeCell ref="D910:H910"/>
    <mergeCell ref="D911:H911"/>
    <mergeCell ref="D861:H861"/>
    <mergeCell ref="D862:H862"/>
    <mergeCell ref="D879:H879"/>
    <mergeCell ref="D880:H880"/>
    <mergeCell ref="D881:H881"/>
    <mergeCell ref="D882:H882"/>
    <mergeCell ref="D883:H883"/>
    <mergeCell ref="D884:H884"/>
    <mergeCell ref="D885:H885"/>
    <mergeCell ref="D886:H886"/>
    <mergeCell ref="D887:H887"/>
    <mergeCell ref="D897:H897"/>
    <mergeCell ref="D898:H898"/>
    <mergeCell ref="K845:N845"/>
    <mergeCell ref="D828:J828"/>
    <mergeCell ref="K828:N828"/>
    <mergeCell ref="D829:J829"/>
    <mergeCell ref="K829:N829"/>
    <mergeCell ref="D830:J830"/>
    <mergeCell ref="K830:N830"/>
    <mergeCell ref="D831:J831"/>
    <mergeCell ref="K831:N831"/>
    <mergeCell ref="D832:J832"/>
    <mergeCell ref="K832:N832"/>
    <mergeCell ref="D833:J833"/>
    <mergeCell ref="K833:N833"/>
    <mergeCell ref="D834:J834"/>
    <mergeCell ref="K834:N834"/>
    <mergeCell ref="D835:J835"/>
    <mergeCell ref="K835:N835"/>
    <mergeCell ref="K837:N837"/>
    <mergeCell ref="D844:J844"/>
    <mergeCell ref="K844:N844"/>
    <mergeCell ref="D845:J845"/>
    <mergeCell ref="D408:L408"/>
    <mergeCell ref="D409:L409"/>
    <mergeCell ref="D410:L410"/>
    <mergeCell ref="D411:L411"/>
    <mergeCell ref="R438:AD438"/>
    <mergeCell ref="R441:AD441"/>
    <mergeCell ref="D439:P439"/>
    <mergeCell ref="R436:AD436"/>
    <mergeCell ref="R435:AD435"/>
    <mergeCell ref="D437:P437"/>
    <mergeCell ref="D423:L423"/>
    <mergeCell ref="D424:L424"/>
    <mergeCell ref="D426:L426"/>
    <mergeCell ref="D428:L428"/>
    <mergeCell ref="D425:L425"/>
    <mergeCell ref="D823:J823"/>
    <mergeCell ref="K823:N823"/>
    <mergeCell ref="D481:L481"/>
    <mergeCell ref="M481:R481"/>
    <mergeCell ref="S481:X481"/>
    <mergeCell ref="Y481:AD481"/>
    <mergeCell ref="D482:L482"/>
    <mergeCell ref="M482:R482"/>
    <mergeCell ref="S482:X482"/>
    <mergeCell ref="Y482:AD482"/>
    <mergeCell ref="M483:R483"/>
    <mergeCell ref="S483:X483"/>
    <mergeCell ref="Y483:AD483"/>
    <mergeCell ref="S484:X484"/>
    <mergeCell ref="Y484:AD484"/>
    <mergeCell ref="D483:L483"/>
    <mergeCell ref="D485:L485"/>
    <mergeCell ref="Y526:AD526"/>
    <mergeCell ref="D527:L527"/>
    <mergeCell ref="M527:R527"/>
    <mergeCell ref="S527:X527"/>
    <mergeCell ref="Y527:AD527"/>
    <mergeCell ref="D528:L528"/>
    <mergeCell ref="M528:R528"/>
    <mergeCell ref="S528:X528"/>
    <mergeCell ref="Y528:AD528"/>
    <mergeCell ref="Y522:AD522"/>
    <mergeCell ref="Y523:AD523"/>
    <mergeCell ref="B547:AD547"/>
    <mergeCell ref="B548:AD548"/>
    <mergeCell ref="B559:AD559"/>
    <mergeCell ref="D530:L530"/>
    <mergeCell ref="M530:R530"/>
    <mergeCell ref="S530:X530"/>
    <mergeCell ref="Y530:AD530"/>
    <mergeCell ref="D536:L536"/>
    <mergeCell ref="M536:R536"/>
    <mergeCell ref="S536:X536"/>
    <mergeCell ref="Y536:AD536"/>
    <mergeCell ref="Y537:AD537"/>
    <mergeCell ref="D529:L529"/>
    <mergeCell ref="M529:R529"/>
    <mergeCell ref="S529:X529"/>
    <mergeCell ref="Y529:AD529"/>
    <mergeCell ref="Y524:AD524"/>
    <mergeCell ref="M525:R525"/>
    <mergeCell ref="S525:X525"/>
    <mergeCell ref="S526:X526"/>
    <mergeCell ref="D367:J367"/>
    <mergeCell ref="S370:V370"/>
    <mergeCell ref="S372:V372"/>
    <mergeCell ref="S371:V371"/>
    <mergeCell ref="D407:L407"/>
    <mergeCell ref="D434:P434"/>
    <mergeCell ref="D427:L427"/>
    <mergeCell ref="R433:AD433"/>
    <mergeCell ref="C430:E430"/>
    <mergeCell ref="F430:AD430"/>
    <mergeCell ref="C432:AD432"/>
    <mergeCell ref="D433:P433"/>
    <mergeCell ref="D399:L399"/>
    <mergeCell ref="D400:L400"/>
    <mergeCell ref="D419:L419"/>
    <mergeCell ref="D406:L406"/>
    <mergeCell ref="Y515:AD515"/>
    <mergeCell ref="D371:J371"/>
    <mergeCell ref="AA368:AD368"/>
    <mergeCell ref="M371:N371"/>
    <mergeCell ref="O371:R371"/>
    <mergeCell ref="C384:AD384"/>
    <mergeCell ref="D412:L412"/>
    <mergeCell ref="D413:L413"/>
    <mergeCell ref="D414:L414"/>
    <mergeCell ref="D415:L415"/>
    <mergeCell ref="D403:L403"/>
    <mergeCell ref="D404:L404"/>
    <mergeCell ref="D405:L405"/>
    <mergeCell ref="D416:L416"/>
    <mergeCell ref="D417:L417"/>
    <mergeCell ref="B391:AD391"/>
    <mergeCell ref="D358:J358"/>
    <mergeCell ref="K367:L367"/>
    <mergeCell ref="K368:L368"/>
    <mergeCell ref="K356:L356"/>
    <mergeCell ref="K357:L357"/>
    <mergeCell ref="D364:J364"/>
    <mergeCell ref="D365:J365"/>
    <mergeCell ref="D366:J366"/>
    <mergeCell ref="K369:L369"/>
    <mergeCell ref="D362:J362"/>
    <mergeCell ref="D363:J363"/>
    <mergeCell ref="M362:N362"/>
    <mergeCell ref="O362:R362"/>
    <mergeCell ref="M363:N363"/>
    <mergeCell ref="O363:R363"/>
    <mergeCell ref="W370:Z370"/>
    <mergeCell ref="AA370:AD370"/>
    <mergeCell ref="M367:N367"/>
    <mergeCell ref="W365:Z365"/>
    <mergeCell ref="W364:Z364"/>
    <mergeCell ref="AA365:AD365"/>
    <mergeCell ref="W363:Z363"/>
    <mergeCell ref="K361:L361"/>
    <mergeCell ref="D356:J356"/>
    <mergeCell ref="D357:J357"/>
    <mergeCell ref="D359:J359"/>
    <mergeCell ref="D360:J360"/>
    <mergeCell ref="D361:J361"/>
    <mergeCell ref="S362:V362"/>
    <mergeCell ref="S363:V363"/>
    <mergeCell ref="K363:L363"/>
    <mergeCell ref="M361:N361"/>
    <mergeCell ref="C392:AD392"/>
    <mergeCell ref="C500:AD500"/>
    <mergeCell ref="D401:L401"/>
    <mergeCell ref="D402:L402"/>
    <mergeCell ref="D418:L418"/>
    <mergeCell ref="D420:L420"/>
    <mergeCell ref="D421:L421"/>
    <mergeCell ref="D422:L422"/>
    <mergeCell ref="D521:L521"/>
    <mergeCell ref="M521:R521"/>
    <mergeCell ref="D461:L461"/>
    <mergeCell ref="M461:R461"/>
    <mergeCell ref="D484:L484"/>
    <mergeCell ref="M484:R484"/>
    <mergeCell ref="D509:L509"/>
    <mergeCell ref="M509:R509"/>
    <mergeCell ref="C455:AD455"/>
    <mergeCell ref="S521:X521"/>
    <mergeCell ref="B445:AD445"/>
    <mergeCell ref="D465:L465"/>
    <mergeCell ref="M465:R465"/>
    <mergeCell ref="D473:L473"/>
    <mergeCell ref="M473:R473"/>
    <mergeCell ref="S473:X473"/>
    <mergeCell ref="Y473:AD473"/>
    <mergeCell ref="D474:L474"/>
    <mergeCell ref="M474:R474"/>
    <mergeCell ref="S474:X474"/>
    <mergeCell ref="Y474:AD474"/>
    <mergeCell ref="M475:R475"/>
    <mergeCell ref="S475:X475"/>
    <mergeCell ref="D480:L480"/>
    <mergeCell ref="M350:N350"/>
    <mergeCell ref="K351:L351"/>
    <mergeCell ref="AA381:AD381"/>
    <mergeCell ref="O350:R350"/>
    <mergeCell ref="O351:R351"/>
    <mergeCell ref="M351:N351"/>
    <mergeCell ref="M353:N353"/>
    <mergeCell ref="O353:R353"/>
    <mergeCell ref="W375:Z375"/>
    <mergeCell ref="AA375:AD375"/>
    <mergeCell ref="W374:Z374"/>
    <mergeCell ref="K352:L352"/>
    <mergeCell ref="W352:Z352"/>
    <mergeCell ref="AA352:AD352"/>
    <mergeCell ref="AA356:AD356"/>
    <mergeCell ref="M354:N354"/>
    <mergeCell ref="O354:R354"/>
    <mergeCell ref="AA358:AD358"/>
    <mergeCell ref="AA357:AD357"/>
    <mergeCell ref="O355:R355"/>
    <mergeCell ref="S361:V361"/>
    <mergeCell ref="M352:N352"/>
    <mergeCell ref="M356:N356"/>
    <mergeCell ref="O356:R356"/>
    <mergeCell ref="M357:N357"/>
    <mergeCell ref="O357:R357"/>
    <mergeCell ref="M358:N358"/>
    <mergeCell ref="O358:R358"/>
    <mergeCell ref="M359:N359"/>
    <mergeCell ref="O359:R359"/>
    <mergeCell ref="M360:N360"/>
    <mergeCell ref="O360:R360"/>
    <mergeCell ref="D376:J376"/>
    <mergeCell ref="D377:J377"/>
    <mergeCell ref="D378:J378"/>
    <mergeCell ref="C395:AD395"/>
    <mergeCell ref="S369:V369"/>
    <mergeCell ref="K362:L362"/>
    <mergeCell ref="K364:L364"/>
    <mergeCell ref="D372:J372"/>
    <mergeCell ref="D373:J373"/>
    <mergeCell ref="D374:J374"/>
    <mergeCell ref="D375:J375"/>
    <mergeCell ref="O381:R381"/>
    <mergeCell ref="C383:AD383"/>
    <mergeCell ref="W381:Z381"/>
    <mergeCell ref="S381:V381"/>
    <mergeCell ref="S367:V367"/>
    <mergeCell ref="S368:V368"/>
    <mergeCell ref="D368:J368"/>
    <mergeCell ref="W369:Z369"/>
    <mergeCell ref="AA369:AD369"/>
    <mergeCell ref="M369:N369"/>
    <mergeCell ref="O369:R369"/>
    <mergeCell ref="AA379:AD379"/>
    <mergeCell ref="D380:J380"/>
    <mergeCell ref="D369:J369"/>
    <mergeCell ref="D370:J370"/>
    <mergeCell ref="AA367:AD367"/>
    <mergeCell ref="O367:R367"/>
    <mergeCell ref="D379:J379"/>
    <mergeCell ref="W372:Z372"/>
    <mergeCell ref="W371:Z371"/>
    <mergeCell ref="AA371:AD371"/>
    <mergeCell ref="C334:AD334"/>
    <mergeCell ref="C336:AD336"/>
    <mergeCell ref="B340:AD340"/>
    <mergeCell ref="C341:AD341"/>
    <mergeCell ref="AA360:AD360"/>
    <mergeCell ref="W362:Z362"/>
    <mergeCell ref="K359:L359"/>
    <mergeCell ref="M365:N365"/>
    <mergeCell ref="O365:R365"/>
    <mergeCell ref="M366:N366"/>
    <mergeCell ref="O366:R366"/>
    <mergeCell ref="B328:AD328"/>
    <mergeCell ref="B333:AD333"/>
    <mergeCell ref="S354:V354"/>
    <mergeCell ref="S357:V357"/>
    <mergeCell ref="K358:L358"/>
    <mergeCell ref="C344:AD344"/>
    <mergeCell ref="S350:V350"/>
    <mergeCell ref="S351:V351"/>
    <mergeCell ref="W351:Z351"/>
    <mergeCell ref="S355:V355"/>
    <mergeCell ref="S356:V356"/>
    <mergeCell ref="S358:V358"/>
    <mergeCell ref="S352:V352"/>
    <mergeCell ref="S353:V353"/>
    <mergeCell ref="W356:Z356"/>
    <mergeCell ref="W358:Z358"/>
    <mergeCell ref="K365:L365"/>
    <mergeCell ref="W357:Z357"/>
    <mergeCell ref="S364:V364"/>
    <mergeCell ref="S365:V365"/>
    <mergeCell ref="S366:V366"/>
    <mergeCell ref="B325:AD325"/>
    <mergeCell ref="C326:AD326"/>
    <mergeCell ref="B329:AD329"/>
    <mergeCell ref="C332:AD332"/>
    <mergeCell ref="C331:AD331"/>
    <mergeCell ref="K350:L350"/>
    <mergeCell ref="C342:AD342"/>
    <mergeCell ref="C346:AD346"/>
    <mergeCell ref="W355:Z355"/>
    <mergeCell ref="AA355:AD355"/>
    <mergeCell ref="W354:Z354"/>
    <mergeCell ref="AA354:AD354"/>
    <mergeCell ref="W353:Z353"/>
    <mergeCell ref="AA353:AD353"/>
    <mergeCell ref="C343:AD343"/>
    <mergeCell ref="K354:L354"/>
    <mergeCell ref="K355:L355"/>
    <mergeCell ref="C350:J350"/>
    <mergeCell ref="D351:J351"/>
    <mergeCell ref="D352:J352"/>
    <mergeCell ref="D353:J353"/>
    <mergeCell ref="D354:J354"/>
    <mergeCell ref="D355:J355"/>
    <mergeCell ref="C335:AD335"/>
    <mergeCell ref="C337:AD337"/>
    <mergeCell ref="C338:AD338"/>
    <mergeCell ref="C330:AD330"/>
    <mergeCell ref="W350:Z350"/>
    <mergeCell ref="AA350:AD350"/>
    <mergeCell ref="AA348:AD348"/>
    <mergeCell ref="AA351:AD351"/>
    <mergeCell ref="M355:N355"/>
    <mergeCell ref="O361:R361"/>
    <mergeCell ref="S360:V360"/>
    <mergeCell ref="O352:R352"/>
    <mergeCell ref="K360:L360"/>
    <mergeCell ref="K353:L353"/>
    <mergeCell ref="W359:Z359"/>
    <mergeCell ref="AA359:AD359"/>
    <mergeCell ref="W360:Z360"/>
    <mergeCell ref="S359:V359"/>
    <mergeCell ref="W361:Z361"/>
    <mergeCell ref="AA361:AD361"/>
    <mergeCell ref="K372:L372"/>
    <mergeCell ref="AA373:AD373"/>
    <mergeCell ref="S375:V375"/>
    <mergeCell ref="K373:L373"/>
    <mergeCell ref="K374:L374"/>
    <mergeCell ref="K375:L375"/>
    <mergeCell ref="M373:N373"/>
    <mergeCell ref="O373:R373"/>
    <mergeCell ref="M374:N374"/>
    <mergeCell ref="O374:R374"/>
    <mergeCell ref="M375:N375"/>
    <mergeCell ref="O375:R375"/>
    <mergeCell ref="M376:N376"/>
    <mergeCell ref="O376:R376"/>
    <mergeCell ref="AA362:AD362"/>
    <mergeCell ref="M370:N370"/>
    <mergeCell ref="O370:R370"/>
    <mergeCell ref="M368:N368"/>
    <mergeCell ref="O368:R368"/>
    <mergeCell ref="K366:L366"/>
    <mergeCell ref="M364:N364"/>
    <mergeCell ref="O364:R364"/>
    <mergeCell ref="AA364:AD364"/>
    <mergeCell ref="W366:Z366"/>
    <mergeCell ref="AA366:AD366"/>
    <mergeCell ref="AA374:AD374"/>
    <mergeCell ref="W373:Z373"/>
    <mergeCell ref="W368:Z368"/>
    <mergeCell ref="W367:Z367"/>
    <mergeCell ref="K370:L370"/>
    <mergeCell ref="K371:L371"/>
    <mergeCell ref="O583:Q583"/>
    <mergeCell ref="R583:S583"/>
    <mergeCell ref="T583:V583"/>
    <mergeCell ref="W583:X583"/>
    <mergeCell ref="Y583:AA583"/>
    <mergeCell ref="D582:H582"/>
    <mergeCell ref="I582:J582"/>
    <mergeCell ref="K582:L582"/>
    <mergeCell ref="M582:N582"/>
    <mergeCell ref="O582:Q582"/>
    <mergeCell ref="R582:S582"/>
    <mergeCell ref="T582:V582"/>
    <mergeCell ref="W582:X582"/>
    <mergeCell ref="Y582:AA582"/>
    <mergeCell ref="AB583:AD583"/>
    <mergeCell ref="AB584:AD584"/>
    <mergeCell ref="D585:H585"/>
    <mergeCell ref="I585:J585"/>
    <mergeCell ref="K585:L585"/>
    <mergeCell ref="M585:N585"/>
    <mergeCell ref="O585:Q585"/>
    <mergeCell ref="R585:S585"/>
    <mergeCell ref="T585:V585"/>
    <mergeCell ref="W585:X585"/>
    <mergeCell ref="Y585:AA585"/>
    <mergeCell ref="D584:H584"/>
    <mergeCell ref="I584:J584"/>
    <mergeCell ref="K584:L584"/>
    <mergeCell ref="M584:N584"/>
    <mergeCell ref="O584:Q584"/>
    <mergeCell ref="R584:S584"/>
    <mergeCell ref="T584:V584"/>
    <mergeCell ref="W584:X584"/>
    <mergeCell ref="Y584:AA584"/>
    <mergeCell ref="AB585:AD585"/>
    <mergeCell ref="AB586:AD586"/>
    <mergeCell ref="D587:H587"/>
    <mergeCell ref="I587:J587"/>
    <mergeCell ref="K587:L587"/>
    <mergeCell ref="M587:N587"/>
    <mergeCell ref="O587:Q587"/>
    <mergeCell ref="R587:S587"/>
    <mergeCell ref="T587:V587"/>
    <mergeCell ref="W587:X587"/>
    <mergeCell ref="Y587:AA587"/>
    <mergeCell ref="D586:H586"/>
    <mergeCell ref="I586:J586"/>
    <mergeCell ref="K586:L586"/>
    <mergeCell ref="M586:N586"/>
    <mergeCell ref="O586:Q586"/>
    <mergeCell ref="R586:S586"/>
    <mergeCell ref="T586:V586"/>
    <mergeCell ref="W586:X586"/>
    <mergeCell ref="Y586:AA586"/>
    <mergeCell ref="AB587:AD587"/>
    <mergeCell ref="AB588:AD588"/>
    <mergeCell ref="D589:H589"/>
    <mergeCell ref="I589:J589"/>
    <mergeCell ref="K589:L589"/>
    <mergeCell ref="M589:N589"/>
    <mergeCell ref="O589:Q589"/>
    <mergeCell ref="R589:S589"/>
    <mergeCell ref="T589:V589"/>
    <mergeCell ref="W589:X589"/>
    <mergeCell ref="Y589:AA589"/>
    <mergeCell ref="D588:H588"/>
    <mergeCell ref="I588:J588"/>
    <mergeCell ref="K588:L588"/>
    <mergeCell ref="M588:N588"/>
    <mergeCell ref="O588:Q588"/>
    <mergeCell ref="R588:S588"/>
    <mergeCell ref="T588:V588"/>
    <mergeCell ref="W588:X588"/>
    <mergeCell ref="Y588:AA588"/>
    <mergeCell ref="AB589:AD589"/>
    <mergeCell ref="AB590:AD590"/>
    <mergeCell ref="D591:H591"/>
    <mergeCell ref="I591:J591"/>
    <mergeCell ref="K591:L591"/>
    <mergeCell ref="M591:N591"/>
    <mergeCell ref="O591:Q591"/>
    <mergeCell ref="R591:S591"/>
    <mergeCell ref="T591:V591"/>
    <mergeCell ref="W591:X591"/>
    <mergeCell ref="Y591:AA591"/>
    <mergeCell ref="D590:H590"/>
    <mergeCell ref="I590:J590"/>
    <mergeCell ref="K590:L590"/>
    <mergeCell ref="M590:N590"/>
    <mergeCell ref="O590:Q590"/>
    <mergeCell ref="R590:S590"/>
    <mergeCell ref="T590:V590"/>
    <mergeCell ref="W590:X590"/>
    <mergeCell ref="Y590:AA590"/>
    <mergeCell ref="AB591:AD591"/>
    <mergeCell ref="AB592:AD592"/>
    <mergeCell ref="D593:H593"/>
    <mergeCell ref="I593:J593"/>
    <mergeCell ref="K593:L593"/>
    <mergeCell ref="M593:N593"/>
    <mergeCell ref="O593:Q593"/>
    <mergeCell ref="R593:S593"/>
    <mergeCell ref="T593:V593"/>
    <mergeCell ref="W593:X593"/>
    <mergeCell ref="Y593:AA593"/>
    <mergeCell ref="D592:H592"/>
    <mergeCell ref="I592:J592"/>
    <mergeCell ref="K592:L592"/>
    <mergeCell ref="M592:N592"/>
    <mergeCell ref="O592:Q592"/>
    <mergeCell ref="R592:S592"/>
    <mergeCell ref="T592:V592"/>
    <mergeCell ref="W592:X592"/>
    <mergeCell ref="Y592:AA592"/>
    <mergeCell ref="AB593:AD593"/>
    <mergeCell ref="AB594:AD594"/>
    <mergeCell ref="D595:H595"/>
    <mergeCell ref="I595:J595"/>
    <mergeCell ref="K595:L595"/>
    <mergeCell ref="M595:N595"/>
    <mergeCell ref="O595:Q595"/>
    <mergeCell ref="R595:S595"/>
    <mergeCell ref="T595:V595"/>
    <mergeCell ref="W595:X595"/>
    <mergeCell ref="Y595:AA595"/>
    <mergeCell ref="D594:H594"/>
    <mergeCell ref="I594:J594"/>
    <mergeCell ref="K594:L594"/>
    <mergeCell ref="M594:N594"/>
    <mergeCell ref="O594:Q594"/>
    <mergeCell ref="R594:S594"/>
    <mergeCell ref="T594:V594"/>
    <mergeCell ref="W594:X594"/>
    <mergeCell ref="Y594:AA594"/>
    <mergeCell ref="AB595:AD595"/>
    <mergeCell ref="AB596:AD596"/>
    <mergeCell ref="D597:H597"/>
    <mergeCell ref="I597:J597"/>
    <mergeCell ref="K597:L597"/>
    <mergeCell ref="M597:N597"/>
    <mergeCell ref="O597:Q597"/>
    <mergeCell ref="R597:S597"/>
    <mergeCell ref="T597:V597"/>
    <mergeCell ref="W597:X597"/>
    <mergeCell ref="Y597:AA597"/>
    <mergeCell ref="D596:H596"/>
    <mergeCell ref="I596:J596"/>
    <mergeCell ref="K596:L596"/>
    <mergeCell ref="M596:N596"/>
    <mergeCell ref="O596:Q596"/>
    <mergeCell ref="R596:S596"/>
    <mergeCell ref="T596:V596"/>
    <mergeCell ref="W596:X596"/>
    <mergeCell ref="Y596:AA596"/>
    <mergeCell ref="AB597:AD597"/>
    <mergeCell ref="AB598:AD598"/>
    <mergeCell ref="D599:H599"/>
    <mergeCell ref="I599:J599"/>
    <mergeCell ref="K599:L599"/>
    <mergeCell ref="M599:N599"/>
    <mergeCell ref="O599:Q599"/>
    <mergeCell ref="R599:S599"/>
    <mergeCell ref="T599:V599"/>
    <mergeCell ref="W599:X599"/>
    <mergeCell ref="Y599:AA599"/>
    <mergeCell ref="D598:H598"/>
    <mergeCell ref="I598:J598"/>
    <mergeCell ref="K598:L598"/>
    <mergeCell ref="M598:N598"/>
    <mergeCell ref="O598:Q598"/>
    <mergeCell ref="R598:S598"/>
    <mergeCell ref="T598:V598"/>
    <mergeCell ref="W598:X598"/>
    <mergeCell ref="Y598:AA598"/>
    <mergeCell ref="AB599:AD599"/>
    <mergeCell ref="AB600:AD600"/>
    <mergeCell ref="D601:H601"/>
    <mergeCell ref="I601:J601"/>
    <mergeCell ref="K601:L601"/>
    <mergeCell ref="M601:N601"/>
    <mergeCell ref="O601:Q601"/>
    <mergeCell ref="R601:S601"/>
    <mergeCell ref="T601:V601"/>
    <mergeCell ref="W601:X601"/>
    <mergeCell ref="Y601:AA601"/>
    <mergeCell ref="D600:H600"/>
    <mergeCell ref="I600:J600"/>
    <mergeCell ref="K600:L600"/>
    <mergeCell ref="M600:N600"/>
    <mergeCell ref="O600:Q600"/>
    <mergeCell ref="R600:S600"/>
    <mergeCell ref="T600:V600"/>
    <mergeCell ref="W600:X600"/>
    <mergeCell ref="Y600:AA600"/>
    <mergeCell ref="AB601:AD601"/>
    <mergeCell ref="AB602:AD602"/>
    <mergeCell ref="D603:H603"/>
    <mergeCell ref="I603:J603"/>
    <mergeCell ref="K603:L603"/>
    <mergeCell ref="M603:N603"/>
    <mergeCell ref="O603:Q603"/>
    <mergeCell ref="R603:S603"/>
    <mergeCell ref="T603:V603"/>
    <mergeCell ref="W603:X603"/>
    <mergeCell ref="Y603:AA603"/>
    <mergeCell ref="D602:H602"/>
    <mergeCell ref="I602:J602"/>
    <mergeCell ref="K602:L602"/>
    <mergeCell ref="M602:N602"/>
    <mergeCell ref="O602:Q602"/>
    <mergeCell ref="R602:S602"/>
    <mergeCell ref="T602:V602"/>
    <mergeCell ref="W602:X602"/>
    <mergeCell ref="Y602:AA602"/>
    <mergeCell ref="AB603:AD603"/>
    <mergeCell ref="AB604:AD604"/>
    <mergeCell ref="D605:H605"/>
    <mergeCell ref="I605:J605"/>
    <mergeCell ref="K605:L605"/>
    <mergeCell ref="M605:N605"/>
    <mergeCell ref="O605:Q605"/>
    <mergeCell ref="R605:S605"/>
    <mergeCell ref="T605:V605"/>
    <mergeCell ref="W605:X605"/>
    <mergeCell ref="Y605:AA605"/>
    <mergeCell ref="D604:H604"/>
    <mergeCell ref="I604:J604"/>
    <mergeCell ref="K604:L604"/>
    <mergeCell ref="M604:N604"/>
    <mergeCell ref="O604:Q604"/>
    <mergeCell ref="R604:S604"/>
    <mergeCell ref="T604:V604"/>
    <mergeCell ref="W604:X604"/>
    <mergeCell ref="Y604:AA604"/>
    <mergeCell ref="AB605:AD605"/>
    <mergeCell ref="AB606:AD606"/>
    <mergeCell ref="D607:H607"/>
    <mergeCell ref="I607:J607"/>
    <mergeCell ref="K607:L607"/>
    <mergeCell ref="M607:N607"/>
    <mergeCell ref="O607:Q607"/>
    <mergeCell ref="R607:S607"/>
    <mergeCell ref="T607:V607"/>
    <mergeCell ref="W607:X607"/>
    <mergeCell ref="Y607:AA607"/>
    <mergeCell ref="D606:H606"/>
    <mergeCell ref="I606:J606"/>
    <mergeCell ref="K606:L606"/>
    <mergeCell ref="M606:N606"/>
    <mergeCell ref="O606:Q606"/>
    <mergeCell ref="R606:S606"/>
    <mergeCell ref="T606:V606"/>
    <mergeCell ref="W606:X606"/>
    <mergeCell ref="Y606:AA606"/>
    <mergeCell ref="AB607:AD607"/>
    <mergeCell ref="AB608:AD608"/>
    <mergeCell ref="D609:H609"/>
    <mergeCell ref="I609:J609"/>
    <mergeCell ref="K609:L609"/>
    <mergeCell ref="M609:N609"/>
    <mergeCell ref="O609:Q609"/>
    <mergeCell ref="R609:S609"/>
    <mergeCell ref="T609:V609"/>
    <mergeCell ref="W609:X609"/>
    <mergeCell ref="Y609:AA609"/>
    <mergeCell ref="D608:H608"/>
    <mergeCell ref="I608:J608"/>
    <mergeCell ref="K608:L608"/>
    <mergeCell ref="M608:N608"/>
    <mergeCell ref="O608:Q608"/>
    <mergeCell ref="R608:S608"/>
    <mergeCell ref="T608:V608"/>
    <mergeCell ref="W608:X608"/>
    <mergeCell ref="Y608:AA608"/>
    <mergeCell ref="AB609:AD609"/>
    <mergeCell ref="AB610:AD610"/>
    <mergeCell ref="D611:H611"/>
    <mergeCell ref="I611:J611"/>
    <mergeCell ref="K611:L611"/>
    <mergeCell ref="M611:N611"/>
    <mergeCell ref="O611:Q611"/>
    <mergeCell ref="R611:S611"/>
    <mergeCell ref="T611:V611"/>
    <mergeCell ref="W611:X611"/>
    <mergeCell ref="Y611:AA611"/>
    <mergeCell ref="D610:H610"/>
    <mergeCell ref="I610:J610"/>
    <mergeCell ref="K610:L610"/>
    <mergeCell ref="M610:N610"/>
    <mergeCell ref="O610:Q610"/>
    <mergeCell ref="R610:S610"/>
    <mergeCell ref="T610:V610"/>
    <mergeCell ref="W610:X610"/>
    <mergeCell ref="Y610:AA610"/>
    <mergeCell ref="AB611:AD611"/>
    <mergeCell ref="AB612:AD612"/>
    <mergeCell ref="D613:H613"/>
    <mergeCell ref="I613:J613"/>
    <mergeCell ref="K613:L613"/>
    <mergeCell ref="M613:N613"/>
    <mergeCell ref="O613:Q613"/>
    <mergeCell ref="R613:S613"/>
    <mergeCell ref="T613:V613"/>
    <mergeCell ref="W613:X613"/>
    <mergeCell ref="Y613:AA613"/>
    <mergeCell ref="D612:H612"/>
    <mergeCell ref="I612:J612"/>
    <mergeCell ref="K612:L612"/>
    <mergeCell ref="M612:N612"/>
    <mergeCell ref="O612:Q612"/>
    <mergeCell ref="R612:S612"/>
    <mergeCell ref="T612:V612"/>
    <mergeCell ref="W612:X612"/>
    <mergeCell ref="Y612:AA612"/>
    <mergeCell ref="AB613:AD613"/>
    <mergeCell ref="AB614:AD614"/>
    <mergeCell ref="D615:H615"/>
    <mergeCell ref="I615:J615"/>
    <mergeCell ref="K615:L615"/>
    <mergeCell ref="M615:N615"/>
    <mergeCell ref="O615:Q615"/>
    <mergeCell ref="R615:S615"/>
    <mergeCell ref="T615:V615"/>
    <mergeCell ref="W615:X615"/>
    <mergeCell ref="Y615:AA615"/>
    <mergeCell ref="D614:H614"/>
    <mergeCell ref="I614:J614"/>
    <mergeCell ref="K614:L614"/>
    <mergeCell ref="M614:N614"/>
    <mergeCell ref="O614:Q614"/>
    <mergeCell ref="R614:S614"/>
    <mergeCell ref="T614:V614"/>
    <mergeCell ref="W614:X614"/>
    <mergeCell ref="Y614:AA614"/>
    <mergeCell ref="AB615:AD615"/>
    <mergeCell ref="AB616:AD616"/>
    <mergeCell ref="D617:H617"/>
    <mergeCell ref="I617:J617"/>
    <mergeCell ref="K617:L617"/>
    <mergeCell ref="M617:N617"/>
    <mergeCell ref="O617:Q617"/>
    <mergeCell ref="R617:S617"/>
    <mergeCell ref="T617:V617"/>
    <mergeCell ref="W617:X617"/>
    <mergeCell ref="Y617:AA617"/>
    <mergeCell ref="D616:H616"/>
    <mergeCell ref="I616:J616"/>
    <mergeCell ref="K616:L616"/>
    <mergeCell ref="M616:N616"/>
    <mergeCell ref="O616:Q616"/>
    <mergeCell ref="R616:S616"/>
    <mergeCell ref="T616:V616"/>
    <mergeCell ref="W616:X616"/>
    <mergeCell ref="Y616:AA616"/>
    <mergeCell ref="AB617:AD617"/>
    <mergeCell ref="AB618:AD618"/>
    <mergeCell ref="D619:H619"/>
    <mergeCell ref="I619:J619"/>
    <mergeCell ref="K619:L619"/>
    <mergeCell ref="M619:N619"/>
    <mergeCell ref="O619:Q619"/>
    <mergeCell ref="R619:S619"/>
    <mergeCell ref="T619:V619"/>
    <mergeCell ref="W619:X619"/>
    <mergeCell ref="Y619:AA619"/>
    <mergeCell ref="D618:H618"/>
    <mergeCell ref="I618:J618"/>
    <mergeCell ref="K618:L618"/>
    <mergeCell ref="M618:N618"/>
    <mergeCell ref="O618:Q618"/>
    <mergeCell ref="R618:S618"/>
    <mergeCell ref="T618:V618"/>
    <mergeCell ref="W618:X618"/>
    <mergeCell ref="Y618:AA618"/>
    <mergeCell ref="AB619:AD619"/>
    <mergeCell ref="AB620:AD620"/>
    <mergeCell ref="D621:H621"/>
    <mergeCell ref="I621:J621"/>
    <mergeCell ref="K621:L621"/>
    <mergeCell ref="M621:N621"/>
    <mergeCell ref="O621:Q621"/>
    <mergeCell ref="R621:S621"/>
    <mergeCell ref="T621:V621"/>
    <mergeCell ref="W621:X621"/>
    <mergeCell ref="Y621:AA621"/>
    <mergeCell ref="D620:H620"/>
    <mergeCell ref="I620:J620"/>
    <mergeCell ref="K620:L620"/>
    <mergeCell ref="M620:N620"/>
    <mergeCell ref="O620:Q620"/>
    <mergeCell ref="R620:S620"/>
    <mergeCell ref="T620:V620"/>
    <mergeCell ref="W620:X620"/>
    <mergeCell ref="Y620:AA620"/>
    <mergeCell ref="AB621:AD621"/>
    <mergeCell ref="AB622:AD622"/>
    <mergeCell ref="D623:H623"/>
    <mergeCell ref="I623:J623"/>
    <mergeCell ref="K623:L623"/>
    <mergeCell ref="M623:N623"/>
    <mergeCell ref="O623:Q623"/>
    <mergeCell ref="R623:S623"/>
    <mergeCell ref="T623:V623"/>
    <mergeCell ref="W623:X623"/>
    <mergeCell ref="Y623:AA623"/>
    <mergeCell ref="D622:H622"/>
    <mergeCell ref="I622:J622"/>
    <mergeCell ref="K622:L622"/>
    <mergeCell ref="M622:N622"/>
    <mergeCell ref="O622:Q622"/>
    <mergeCell ref="R622:S622"/>
    <mergeCell ref="T622:V622"/>
    <mergeCell ref="W622:X622"/>
    <mergeCell ref="Y622:AA622"/>
    <mergeCell ref="AB623:AD623"/>
    <mergeCell ref="AB624:AD624"/>
    <mergeCell ref="D625:H625"/>
    <mergeCell ref="I625:J625"/>
    <mergeCell ref="K625:L625"/>
    <mergeCell ref="M625:N625"/>
    <mergeCell ref="O625:Q625"/>
    <mergeCell ref="R625:S625"/>
    <mergeCell ref="T625:V625"/>
    <mergeCell ref="W625:X625"/>
    <mergeCell ref="Y625:AA625"/>
    <mergeCell ref="D624:H624"/>
    <mergeCell ref="I624:J624"/>
    <mergeCell ref="K624:L624"/>
    <mergeCell ref="M624:N624"/>
    <mergeCell ref="O624:Q624"/>
    <mergeCell ref="R624:S624"/>
    <mergeCell ref="T624:V624"/>
    <mergeCell ref="W624:X624"/>
    <mergeCell ref="Y624:AA624"/>
    <mergeCell ref="AB625:AD625"/>
    <mergeCell ref="AB626:AD626"/>
    <mergeCell ref="D627:H627"/>
    <mergeCell ref="I627:J627"/>
    <mergeCell ref="K627:L627"/>
    <mergeCell ref="M627:N627"/>
    <mergeCell ref="O627:Q627"/>
    <mergeCell ref="R627:S627"/>
    <mergeCell ref="T627:V627"/>
    <mergeCell ref="W627:X627"/>
    <mergeCell ref="Y627:AA627"/>
    <mergeCell ref="D626:H626"/>
    <mergeCell ref="I626:J626"/>
    <mergeCell ref="K626:L626"/>
    <mergeCell ref="M626:N626"/>
    <mergeCell ref="O626:Q626"/>
    <mergeCell ref="R626:S626"/>
    <mergeCell ref="T626:V626"/>
    <mergeCell ref="W626:X626"/>
    <mergeCell ref="Y626:AA626"/>
    <mergeCell ref="AB627:AD627"/>
    <mergeCell ref="AB628:AD628"/>
    <mergeCell ref="D629:H629"/>
    <mergeCell ref="I629:J629"/>
    <mergeCell ref="K629:L629"/>
    <mergeCell ref="M629:N629"/>
    <mergeCell ref="O629:Q629"/>
    <mergeCell ref="R629:S629"/>
    <mergeCell ref="T629:V629"/>
    <mergeCell ref="W629:X629"/>
    <mergeCell ref="Y629:AA629"/>
    <mergeCell ref="D628:H628"/>
    <mergeCell ref="I628:J628"/>
    <mergeCell ref="K628:L628"/>
    <mergeCell ref="M628:N628"/>
    <mergeCell ref="O628:Q628"/>
    <mergeCell ref="R628:S628"/>
    <mergeCell ref="T628:V628"/>
    <mergeCell ref="W628:X628"/>
    <mergeCell ref="Y628:AA628"/>
    <mergeCell ref="AB629:AD629"/>
    <mergeCell ref="AB630:AD630"/>
    <mergeCell ref="D631:H631"/>
    <mergeCell ref="I631:J631"/>
    <mergeCell ref="K631:L631"/>
    <mergeCell ref="M631:N631"/>
    <mergeCell ref="O631:Q631"/>
    <mergeCell ref="R631:S631"/>
    <mergeCell ref="T631:V631"/>
    <mergeCell ref="W631:X631"/>
    <mergeCell ref="Y631:AA631"/>
    <mergeCell ref="D630:H630"/>
    <mergeCell ref="I630:J630"/>
    <mergeCell ref="K630:L630"/>
    <mergeCell ref="M630:N630"/>
    <mergeCell ref="O630:Q630"/>
    <mergeCell ref="R630:S630"/>
    <mergeCell ref="T630:V630"/>
    <mergeCell ref="W630:X630"/>
    <mergeCell ref="Y630:AA630"/>
    <mergeCell ref="AB631:AD631"/>
    <mergeCell ref="W646:X646"/>
    <mergeCell ref="AB637:AD637"/>
    <mergeCell ref="AB633:AD633"/>
    <mergeCell ref="AB635:AD635"/>
    <mergeCell ref="AB634:AD634"/>
    <mergeCell ref="AB632:AD632"/>
    <mergeCell ref="D633:H633"/>
    <mergeCell ref="I633:J633"/>
    <mergeCell ref="K633:L633"/>
    <mergeCell ref="M633:N633"/>
    <mergeCell ref="O633:Q633"/>
    <mergeCell ref="R633:S633"/>
    <mergeCell ref="T633:V633"/>
    <mergeCell ref="W633:X633"/>
    <mergeCell ref="Y633:AA633"/>
    <mergeCell ref="D632:H632"/>
    <mergeCell ref="I632:J632"/>
    <mergeCell ref="K632:L632"/>
    <mergeCell ref="M632:N632"/>
    <mergeCell ref="O632:Q632"/>
    <mergeCell ref="R632:S632"/>
    <mergeCell ref="T632:V632"/>
    <mergeCell ref="W632:X632"/>
    <mergeCell ref="Y632:AA632"/>
    <mergeCell ref="D634:H634"/>
    <mergeCell ref="I634:J634"/>
    <mergeCell ref="K634:L634"/>
    <mergeCell ref="M634:N634"/>
    <mergeCell ref="O634:Q634"/>
    <mergeCell ref="R634:S634"/>
    <mergeCell ref="Y634:AA634"/>
    <mergeCell ref="R639:S639"/>
    <mergeCell ref="T639:V639"/>
    <mergeCell ref="W639:X639"/>
    <mergeCell ref="Y639:AA639"/>
    <mergeCell ref="AB639:AD639"/>
    <mergeCell ref="D640:H640"/>
    <mergeCell ref="I640:J640"/>
    <mergeCell ref="K640:L640"/>
    <mergeCell ref="M640:N640"/>
    <mergeCell ref="O640:Q640"/>
    <mergeCell ref="R640:S640"/>
    <mergeCell ref="T640:V640"/>
    <mergeCell ref="W640:X640"/>
    <mergeCell ref="Y640:AA640"/>
    <mergeCell ref="AB640:AD640"/>
    <mergeCell ref="I642:J642"/>
    <mergeCell ref="K642:L642"/>
    <mergeCell ref="M642:N642"/>
    <mergeCell ref="O642:Q642"/>
    <mergeCell ref="R642:S642"/>
    <mergeCell ref="T642:V642"/>
    <mergeCell ref="W642:X642"/>
    <mergeCell ref="Y642:AA642"/>
    <mergeCell ref="AB642:AD642"/>
    <mergeCell ref="D642:H642"/>
    <mergeCell ref="D778:J778"/>
    <mergeCell ref="C773:J775"/>
    <mergeCell ref="K773:N775"/>
    <mergeCell ref="O773:AD773"/>
    <mergeCell ref="O774:AD774"/>
    <mergeCell ref="D776:J776"/>
    <mergeCell ref="K776:N776"/>
    <mergeCell ref="D777:J777"/>
    <mergeCell ref="K777:N777"/>
    <mergeCell ref="K778:N778"/>
    <mergeCell ref="Y694:AD694"/>
    <mergeCell ref="S700:X700"/>
    <mergeCell ref="Y700:AD700"/>
    <mergeCell ref="S716:X716"/>
    <mergeCell ref="Y716:AD716"/>
    <mergeCell ref="D696:L696"/>
    <mergeCell ref="M696:R696"/>
    <mergeCell ref="S696:X696"/>
    <mergeCell ref="Y696:AD696"/>
    <mergeCell ref="D697:L697"/>
    <mergeCell ref="M697:R697"/>
    <mergeCell ref="S697:X697"/>
    <mergeCell ref="Y697:AD697"/>
    <mergeCell ref="D698:L698"/>
    <mergeCell ref="C769:AD769"/>
    <mergeCell ref="B761:AD761"/>
    <mergeCell ref="M698:R698"/>
    <mergeCell ref="S698:X698"/>
    <mergeCell ref="Y698:AD698"/>
    <mergeCell ref="D699:L699"/>
    <mergeCell ref="M699:R699"/>
    <mergeCell ref="S699:X699"/>
    <mergeCell ref="D787:J787"/>
    <mergeCell ref="K787:N787"/>
    <mergeCell ref="K786:N786"/>
    <mergeCell ref="U1047:AD1047"/>
    <mergeCell ref="G1048:P1048"/>
    <mergeCell ref="U1048:AD1048"/>
    <mergeCell ref="G1030:P1030"/>
    <mergeCell ref="Q1030:T1030"/>
    <mergeCell ref="U1030:AD1030"/>
    <mergeCell ref="G1031:P1031"/>
    <mergeCell ref="Q1031:T1031"/>
    <mergeCell ref="Q1047:S1052"/>
    <mergeCell ref="C1049:E1054"/>
    <mergeCell ref="D891:H891"/>
    <mergeCell ref="D892:H892"/>
    <mergeCell ref="D893:H893"/>
    <mergeCell ref="D931:H931"/>
    <mergeCell ref="D793:J793"/>
    <mergeCell ref="D820:J820"/>
    <mergeCell ref="D822:J822"/>
    <mergeCell ref="K822:N822"/>
    <mergeCell ref="D818:J818"/>
    <mergeCell ref="K797:N797"/>
    <mergeCell ref="D798:J798"/>
    <mergeCell ref="K798:N798"/>
    <mergeCell ref="D799:J799"/>
    <mergeCell ref="K799:N799"/>
    <mergeCell ref="D800:J800"/>
    <mergeCell ref="K800:N800"/>
    <mergeCell ref="D792:J792"/>
    <mergeCell ref="D841:J841"/>
    <mergeCell ref="K841:N841"/>
    <mergeCell ref="U1049:AD1049"/>
    <mergeCell ref="Y1109:AD1109"/>
    <mergeCell ref="S1105:X1105"/>
    <mergeCell ref="S1110:X1110"/>
    <mergeCell ref="C1101:AD1101"/>
    <mergeCell ref="U1033:AD1033"/>
    <mergeCell ref="G1034:P1034"/>
    <mergeCell ref="G1050:P1050"/>
    <mergeCell ref="G1051:P1051"/>
    <mergeCell ref="U1052:AD1052"/>
    <mergeCell ref="B1070:AD1070"/>
    <mergeCell ref="C1071:AD1071"/>
    <mergeCell ref="C1072:AD1072"/>
    <mergeCell ref="U1050:AD1050"/>
    <mergeCell ref="U1040:AD1040"/>
    <mergeCell ref="G1041:P1041"/>
    <mergeCell ref="U1041:AD1041"/>
    <mergeCell ref="S1106:X1106"/>
    <mergeCell ref="Y1106:AD1106"/>
    <mergeCell ref="S1107:X1107"/>
    <mergeCell ref="Y1107:AD1107"/>
    <mergeCell ref="S1108:X1108"/>
    <mergeCell ref="Y1108:AD1108"/>
    <mergeCell ref="U1038:AD1038"/>
    <mergeCell ref="G1039:P1039"/>
    <mergeCell ref="Q1039:S1043"/>
    <mergeCell ref="U1039:AD1039"/>
    <mergeCell ref="U1043:AD1043"/>
    <mergeCell ref="G1044:P1044"/>
    <mergeCell ref="U1051:AD1051"/>
    <mergeCell ref="G1052:P1052"/>
    <mergeCell ref="B1064:AD1064"/>
    <mergeCell ref="K779:N779"/>
    <mergeCell ref="M372:N372"/>
    <mergeCell ref="O372:R372"/>
    <mergeCell ref="S373:V373"/>
    <mergeCell ref="S374:V374"/>
    <mergeCell ref="S377:V377"/>
    <mergeCell ref="K376:L376"/>
    <mergeCell ref="K377:L377"/>
    <mergeCell ref="Y1110:AD1110"/>
    <mergeCell ref="D1106:R1106"/>
    <mergeCell ref="D1107:R1107"/>
    <mergeCell ref="D1108:R1108"/>
    <mergeCell ref="D1109:R1109"/>
    <mergeCell ref="D1110:R1110"/>
    <mergeCell ref="C1103:AD1103"/>
    <mergeCell ref="L1088:AD1088"/>
    <mergeCell ref="C1092:AD1092"/>
    <mergeCell ref="C1093:AD1093"/>
    <mergeCell ref="B1100:AD1100"/>
    <mergeCell ref="Y1105:AD1105"/>
    <mergeCell ref="K789:N789"/>
    <mergeCell ref="K780:N780"/>
    <mergeCell ref="D781:J781"/>
    <mergeCell ref="K781:N781"/>
    <mergeCell ref="K378:L378"/>
    <mergeCell ref="S379:V379"/>
    <mergeCell ref="M377:N377"/>
    <mergeCell ref="O377:R377"/>
    <mergeCell ref="M378:N378"/>
    <mergeCell ref="O378:R378"/>
    <mergeCell ref="M379:N379"/>
    <mergeCell ref="G1049:P1049"/>
    <mergeCell ref="M638:N638"/>
    <mergeCell ref="O638:Q638"/>
    <mergeCell ref="R638:S638"/>
    <mergeCell ref="T638:V638"/>
    <mergeCell ref="D516:L516"/>
    <mergeCell ref="M516:R516"/>
    <mergeCell ref="D522:L522"/>
    <mergeCell ref="M522:R522"/>
    <mergeCell ref="S522:X522"/>
    <mergeCell ref="D523:L523"/>
    <mergeCell ref="M523:R523"/>
    <mergeCell ref="S523:X523"/>
    <mergeCell ref="D524:L524"/>
    <mergeCell ref="M524:R524"/>
    <mergeCell ref="S524:X524"/>
    <mergeCell ref="D525:L525"/>
    <mergeCell ref="K635:L635"/>
    <mergeCell ref="I578:J578"/>
    <mergeCell ref="K578:L578"/>
    <mergeCell ref="M578:N578"/>
    <mergeCell ref="O578:Q578"/>
    <mergeCell ref="R578:S578"/>
    <mergeCell ref="C550:AD550"/>
    <mergeCell ref="C540:AD540"/>
    <mergeCell ref="C562:AD562"/>
    <mergeCell ref="C563:AD563"/>
    <mergeCell ref="C564:AD564"/>
    <mergeCell ref="C565:AD565"/>
    <mergeCell ref="C566:AD566"/>
    <mergeCell ref="AB578:AD578"/>
    <mergeCell ref="T634:V634"/>
    <mergeCell ref="W634:X634"/>
    <mergeCell ref="AB638:AD638"/>
    <mergeCell ref="D639:H639"/>
    <mergeCell ref="I639:J639"/>
    <mergeCell ref="K639:L639"/>
    <mergeCell ref="M639:N639"/>
    <mergeCell ref="O639:Q639"/>
    <mergeCell ref="D641:H641"/>
    <mergeCell ref="AB641:AD641"/>
    <mergeCell ref="C456:AD456"/>
    <mergeCell ref="D514:L514"/>
    <mergeCell ref="M514:R514"/>
    <mergeCell ref="S514:X514"/>
    <mergeCell ref="Y514:AD514"/>
    <mergeCell ref="D515:L515"/>
    <mergeCell ref="M515:R515"/>
    <mergeCell ref="S515:X515"/>
    <mergeCell ref="O379:R379"/>
    <mergeCell ref="M635:N635"/>
    <mergeCell ref="O635:Q635"/>
    <mergeCell ref="R635:S635"/>
    <mergeCell ref="T635:V635"/>
    <mergeCell ref="W635:X635"/>
    <mergeCell ref="Y635:AA635"/>
    <mergeCell ref="D635:H635"/>
    <mergeCell ref="AB636:AD636"/>
    <mergeCell ref="D637:H637"/>
    <mergeCell ref="I637:J637"/>
    <mergeCell ref="K637:L637"/>
    <mergeCell ref="M637:N637"/>
    <mergeCell ref="O637:Q637"/>
    <mergeCell ref="R637:S637"/>
    <mergeCell ref="T637:V637"/>
    <mergeCell ref="D638:H638"/>
    <mergeCell ref="S380:V380"/>
    <mergeCell ref="K379:L379"/>
    <mergeCell ref="K380:L380"/>
    <mergeCell ref="M380:N380"/>
    <mergeCell ref="O380:R380"/>
    <mergeCell ref="W638:X638"/>
    <mergeCell ref="Y638:AA638"/>
    <mergeCell ref="I641:J641"/>
    <mergeCell ref="K641:L641"/>
    <mergeCell ref="M641:N641"/>
    <mergeCell ref="O641:Q641"/>
    <mergeCell ref="R641:S641"/>
    <mergeCell ref="T641:V641"/>
    <mergeCell ref="W641:X641"/>
    <mergeCell ref="Y641:AA641"/>
    <mergeCell ref="W637:X637"/>
    <mergeCell ref="Y637:AA637"/>
    <mergeCell ref="D636:H636"/>
    <mergeCell ref="I636:J636"/>
    <mergeCell ref="K636:L636"/>
    <mergeCell ref="M636:N636"/>
    <mergeCell ref="O636:Q636"/>
    <mergeCell ref="R636:S636"/>
    <mergeCell ref="T636:V636"/>
    <mergeCell ref="W636:X636"/>
    <mergeCell ref="Y636:AA636"/>
    <mergeCell ref="I635:J635"/>
    <mergeCell ref="T580:V580"/>
    <mergeCell ref="W580:X580"/>
    <mergeCell ref="I638:J638"/>
    <mergeCell ref="K638:L638"/>
    <mergeCell ref="I646:J646"/>
    <mergeCell ref="K646:L646"/>
    <mergeCell ref="M646:N646"/>
    <mergeCell ref="O646:Q646"/>
    <mergeCell ref="R646:S646"/>
    <mergeCell ref="T646:V646"/>
    <mergeCell ref="K645:L645"/>
    <mergeCell ref="M645:N645"/>
    <mergeCell ref="K643:L643"/>
    <mergeCell ref="M643:N643"/>
    <mergeCell ref="O643:Q643"/>
    <mergeCell ref="R643:S643"/>
    <mergeCell ref="T643:V643"/>
    <mergeCell ref="W643:X643"/>
    <mergeCell ref="Y643:AA643"/>
    <mergeCell ref="AB643:AD643"/>
    <mergeCell ref="D644:H644"/>
    <mergeCell ref="I644:J644"/>
    <mergeCell ref="K644:L644"/>
    <mergeCell ref="M644:N644"/>
    <mergeCell ref="O644:Q644"/>
    <mergeCell ref="R644:S644"/>
    <mergeCell ref="T644:V644"/>
    <mergeCell ref="W644:X644"/>
    <mergeCell ref="Y644:AA644"/>
    <mergeCell ref="AB644:AD644"/>
    <mergeCell ref="O645:Q645"/>
    <mergeCell ref="R645:S645"/>
    <mergeCell ref="I645:J645"/>
    <mergeCell ref="D643:H643"/>
    <mergeCell ref="D645:H645"/>
    <mergeCell ref="I643:J643"/>
    <mergeCell ref="AB649:AD649"/>
    <mergeCell ref="D649:H649"/>
    <mergeCell ref="I649:J649"/>
    <mergeCell ref="I650:J650"/>
    <mergeCell ref="K650:L650"/>
    <mergeCell ref="M650:N650"/>
    <mergeCell ref="O650:Q650"/>
    <mergeCell ref="D650:H650"/>
    <mergeCell ref="T645:V645"/>
    <mergeCell ref="W645:X645"/>
    <mergeCell ref="Y645:AA645"/>
    <mergeCell ref="AB647:AD647"/>
    <mergeCell ref="D648:H648"/>
    <mergeCell ref="I648:J648"/>
    <mergeCell ref="K648:L648"/>
    <mergeCell ref="M648:N648"/>
    <mergeCell ref="O648:Q648"/>
    <mergeCell ref="R648:S648"/>
    <mergeCell ref="T648:V648"/>
    <mergeCell ref="W648:X648"/>
    <mergeCell ref="Y648:AA648"/>
    <mergeCell ref="AB648:AD648"/>
    <mergeCell ref="D647:H647"/>
    <mergeCell ref="I647:J647"/>
    <mergeCell ref="K647:L647"/>
    <mergeCell ref="M647:N647"/>
    <mergeCell ref="O647:Q647"/>
    <mergeCell ref="R647:S647"/>
    <mergeCell ref="Y646:AA646"/>
    <mergeCell ref="AB646:AD646"/>
    <mergeCell ref="AB645:AD645"/>
    <mergeCell ref="D646:H646"/>
    <mergeCell ref="C767:AD767"/>
    <mergeCell ref="M654:N654"/>
    <mergeCell ref="O654:Q654"/>
    <mergeCell ref="R654:S654"/>
    <mergeCell ref="T654:V654"/>
    <mergeCell ref="W654:X654"/>
    <mergeCell ref="Y654:AA654"/>
    <mergeCell ref="AB654:AD654"/>
    <mergeCell ref="D657:H657"/>
    <mergeCell ref="I657:J657"/>
    <mergeCell ref="K657:L657"/>
    <mergeCell ref="M657:N657"/>
    <mergeCell ref="O657:Q657"/>
    <mergeCell ref="R657:S657"/>
    <mergeCell ref="AB650:AD650"/>
    <mergeCell ref="D651:H651"/>
    <mergeCell ref="I651:J651"/>
    <mergeCell ref="K651:L651"/>
    <mergeCell ref="M651:N651"/>
    <mergeCell ref="O651:Q651"/>
    <mergeCell ref="R651:S651"/>
    <mergeCell ref="T651:V651"/>
    <mergeCell ref="W651:X651"/>
    <mergeCell ref="Y651:AA651"/>
    <mergeCell ref="AB651:AD651"/>
    <mergeCell ref="C661:AD661"/>
    <mergeCell ref="B668:AD668"/>
    <mergeCell ref="D693:L693"/>
    <mergeCell ref="M693:R693"/>
    <mergeCell ref="S693:X693"/>
    <mergeCell ref="W656:X656"/>
    <mergeCell ref="D678:L678"/>
    <mergeCell ref="K801:N801"/>
    <mergeCell ref="D802:J802"/>
    <mergeCell ref="K802:N802"/>
    <mergeCell ref="D803:J803"/>
    <mergeCell ref="K803:N803"/>
    <mergeCell ref="K804:N804"/>
    <mergeCell ref="D805:J805"/>
    <mergeCell ref="D836:J836"/>
    <mergeCell ref="K836:N836"/>
    <mergeCell ref="K805:N805"/>
    <mergeCell ref="D806:J806"/>
    <mergeCell ref="K806:N806"/>
    <mergeCell ref="D807:J807"/>
    <mergeCell ref="K807:N807"/>
    <mergeCell ref="D808:J808"/>
    <mergeCell ref="D813:J813"/>
    <mergeCell ref="K813:N813"/>
    <mergeCell ref="D814:J814"/>
    <mergeCell ref="K826:N826"/>
    <mergeCell ref="D827:J827"/>
    <mergeCell ref="K827:N827"/>
    <mergeCell ref="D824:J824"/>
    <mergeCell ref="K824:N824"/>
    <mergeCell ref="D825:J825"/>
    <mergeCell ref="K825:N825"/>
    <mergeCell ref="D826:J826"/>
    <mergeCell ref="D957:H957"/>
    <mergeCell ref="D958:H958"/>
    <mergeCell ref="D959:H959"/>
    <mergeCell ref="D960:H960"/>
    <mergeCell ref="D961:H961"/>
    <mergeCell ref="D962:H962"/>
    <mergeCell ref="D963:H963"/>
    <mergeCell ref="D964:H964"/>
    <mergeCell ref="D937:H937"/>
    <mergeCell ref="D938:H938"/>
    <mergeCell ref="D939:H939"/>
    <mergeCell ref="D940:H940"/>
    <mergeCell ref="D948:H948"/>
    <mergeCell ref="D949:H949"/>
    <mergeCell ref="D950:H950"/>
    <mergeCell ref="D951:H951"/>
    <mergeCell ref="D952:H952"/>
    <mergeCell ref="D955:H955"/>
    <mergeCell ref="D954:H954"/>
    <mergeCell ref="D946:H946"/>
    <mergeCell ref="D953:H953"/>
    <mergeCell ref="D965:H965"/>
    <mergeCell ref="D966:H966"/>
    <mergeCell ref="D981:H981"/>
    <mergeCell ref="D982:H982"/>
    <mergeCell ref="D983:H983"/>
    <mergeCell ref="D984:H984"/>
    <mergeCell ref="D985:H985"/>
    <mergeCell ref="D986:H986"/>
    <mergeCell ref="D987:H987"/>
    <mergeCell ref="D990:H990"/>
    <mergeCell ref="D991:H991"/>
    <mergeCell ref="D972:H972"/>
    <mergeCell ref="D973:H973"/>
    <mergeCell ref="D974:H974"/>
    <mergeCell ref="D975:H975"/>
    <mergeCell ref="D976:H976"/>
    <mergeCell ref="D977:H977"/>
    <mergeCell ref="D978:H978"/>
    <mergeCell ref="D979:H979"/>
    <mergeCell ref="D980:H980"/>
    <mergeCell ref="D988:H988"/>
    <mergeCell ref="D989:H989"/>
    <mergeCell ref="D971:H971"/>
    <mergeCell ref="D967:H967"/>
    <mergeCell ref="D968:H968"/>
    <mergeCell ref="D969:H969"/>
    <mergeCell ref="D970:H970"/>
    <mergeCell ref="D1001:H1001"/>
    <mergeCell ref="D1002:H1002"/>
    <mergeCell ref="D1003:H1003"/>
    <mergeCell ref="D1004:H1004"/>
    <mergeCell ref="D1005:H1005"/>
    <mergeCell ref="D1006:H1006"/>
    <mergeCell ref="D1013:H1013"/>
    <mergeCell ref="D1014:H1014"/>
    <mergeCell ref="D1015:H1015"/>
    <mergeCell ref="D992:H992"/>
    <mergeCell ref="D993:H993"/>
    <mergeCell ref="D994:H994"/>
    <mergeCell ref="D995:H995"/>
    <mergeCell ref="D996:H996"/>
    <mergeCell ref="D997:H997"/>
    <mergeCell ref="D998:H998"/>
    <mergeCell ref="D999:H999"/>
    <mergeCell ref="D1000:H1000"/>
    <mergeCell ref="D1007:H1007"/>
    <mergeCell ref="D1008:H1008"/>
    <mergeCell ref="D1009:H1009"/>
    <mergeCell ref="D1010:H1010"/>
    <mergeCell ref="D1011:H1011"/>
    <mergeCell ref="D1012:H1012"/>
    <mergeCell ref="B1156:AD1156"/>
    <mergeCell ref="B1159:AD1159"/>
    <mergeCell ref="C1160:AD1160"/>
    <mergeCell ref="C1161:AD1161"/>
    <mergeCell ref="B1157:AD1157"/>
    <mergeCell ref="C1158:AD1158"/>
    <mergeCell ref="D1016:H1016"/>
    <mergeCell ref="D1017:H1017"/>
    <mergeCell ref="D1018:H1018"/>
    <mergeCell ref="D1019:H1019"/>
    <mergeCell ref="D1020:H1020"/>
    <mergeCell ref="C1128:AD1128"/>
    <mergeCell ref="C1129:AD1129"/>
    <mergeCell ref="C1126:F1126"/>
    <mergeCell ref="G1042:P1042"/>
    <mergeCell ref="U1042:AD1042"/>
    <mergeCell ref="G1043:P1043"/>
    <mergeCell ref="Y1111:AD1111"/>
    <mergeCell ref="C1102:AD1102"/>
    <mergeCell ref="B1123:AD1123"/>
    <mergeCell ref="C1124:AD1124"/>
    <mergeCell ref="C1062:AD1062"/>
    <mergeCell ref="F1113:AD1113"/>
    <mergeCell ref="Q1028:T1028"/>
    <mergeCell ref="U1028:AD1028"/>
    <mergeCell ref="C1027:AD1027"/>
    <mergeCell ref="C1028:E1048"/>
    <mergeCell ref="Q1033:T1033"/>
    <mergeCell ref="Q1034:T1034"/>
    <mergeCell ref="Q1035:T1035"/>
    <mergeCell ref="Q1036:S1038"/>
    <mergeCell ref="U1036:AD1036"/>
    <mergeCell ref="B1163:AD1163"/>
    <mergeCell ref="C1165:D1166"/>
    <mergeCell ref="E1165:F1166"/>
    <mergeCell ref="G1165:H1166"/>
    <mergeCell ref="I1165:Q1165"/>
    <mergeCell ref="R1165:Z1165"/>
    <mergeCell ref="AA1165:AD1166"/>
    <mergeCell ref="I1166:K1166"/>
    <mergeCell ref="L1166:N1166"/>
    <mergeCell ref="O1166:Q1166"/>
    <mergeCell ref="D1184:L1184"/>
    <mergeCell ref="M1184:R1184"/>
    <mergeCell ref="S1184:X1184"/>
    <mergeCell ref="Y1184:AD1184"/>
    <mergeCell ref="D1185:L1185"/>
    <mergeCell ref="M1185:R1185"/>
    <mergeCell ref="S1185:X1185"/>
    <mergeCell ref="Y1185:AD1185"/>
    <mergeCell ref="C1179:AD1179"/>
    <mergeCell ref="C1180:AD1180"/>
    <mergeCell ref="C1181:AD1181"/>
    <mergeCell ref="C1183:L1183"/>
    <mergeCell ref="M1183:R1183"/>
    <mergeCell ref="S1183:X1183"/>
    <mergeCell ref="Y1183:AD1183"/>
    <mergeCell ref="U1167:W1167"/>
    <mergeCell ref="X1167:Z1167"/>
    <mergeCell ref="AA1167:AD1167"/>
    <mergeCell ref="C1169:AD1169"/>
    <mergeCell ref="C1170:AD1170"/>
    <mergeCell ref="B1177:AD1177"/>
    <mergeCell ref="B1171:AD1171"/>
    <mergeCell ref="D1192:L1192"/>
    <mergeCell ref="M1192:R1192"/>
    <mergeCell ref="S1192:X1192"/>
    <mergeCell ref="Y1192:AD1192"/>
    <mergeCell ref="D1193:L1193"/>
    <mergeCell ref="M1193:R1193"/>
    <mergeCell ref="S1193:X1193"/>
    <mergeCell ref="Y1193:AD1193"/>
    <mergeCell ref="D1202:L1202"/>
    <mergeCell ref="M1202:R1202"/>
    <mergeCell ref="S1202:X1202"/>
    <mergeCell ref="Y1202:AD1202"/>
    <mergeCell ref="D1203:L1203"/>
    <mergeCell ref="M1203:R1203"/>
    <mergeCell ref="S1203:X1203"/>
    <mergeCell ref="Y1203:AD1203"/>
    <mergeCell ref="D1200:L1200"/>
    <mergeCell ref="M1200:R1200"/>
    <mergeCell ref="S1200:X1200"/>
    <mergeCell ref="Y1200:AD1200"/>
    <mergeCell ref="D1201:L1201"/>
    <mergeCell ref="M1201:R1201"/>
    <mergeCell ref="S1201:X1201"/>
    <mergeCell ref="Y1201:AD1201"/>
    <mergeCell ref="D1198:L1198"/>
    <mergeCell ref="M1198:R1198"/>
    <mergeCell ref="S1198:X1198"/>
    <mergeCell ref="Y1198:AD1198"/>
    <mergeCell ref="D1199:L1199"/>
    <mergeCell ref="M1199:R1199"/>
    <mergeCell ref="S1199:X1199"/>
    <mergeCell ref="Y1199:AD1199"/>
    <mergeCell ref="D1208:L1208"/>
    <mergeCell ref="M1208:R1208"/>
    <mergeCell ref="S1208:X1208"/>
    <mergeCell ref="Y1208:AD1208"/>
    <mergeCell ref="D1209:L1209"/>
    <mergeCell ref="M1209:R1209"/>
    <mergeCell ref="S1209:X1209"/>
    <mergeCell ref="Y1209:AD1209"/>
    <mergeCell ref="D1206:L1206"/>
    <mergeCell ref="M1206:R1206"/>
    <mergeCell ref="S1206:X1206"/>
    <mergeCell ref="Y1206:AD1206"/>
    <mergeCell ref="D1207:L1207"/>
    <mergeCell ref="M1207:R1207"/>
    <mergeCell ref="S1207:X1207"/>
    <mergeCell ref="Y1207:AD1207"/>
    <mergeCell ref="D1204:L1204"/>
    <mergeCell ref="M1204:R1204"/>
    <mergeCell ref="S1204:X1204"/>
    <mergeCell ref="Y1204:AD1204"/>
    <mergeCell ref="D1205:L1205"/>
    <mergeCell ref="M1205:R1205"/>
    <mergeCell ref="S1205:X1205"/>
    <mergeCell ref="Y1205:AD1205"/>
    <mergeCell ref="Y1215:AD1215"/>
    <mergeCell ref="D1212:L1212"/>
    <mergeCell ref="M1212:R1212"/>
    <mergeCell ref="S1212:X1212"/>
    <mergeCell ref="Y1212:AD1212"/>
    <mergeCell ref="D1213:L1213"/>
    <mergeCell ref="M1213:R1213"/>
    <mergeCell ref="S1213:X1213"/>
    <mergeCell ref="Y1213:AD1213"/>
    <mergeCell ref="D1210:L1210"/>
    <mergeCell ref="M1210:R1210"/>
    <mergeCell ref="S1210:X1210"/>
    <mergeCell ref="Y1210:AD1210"/>
    <mergeCell ref="D1211:L1211"/>
    <mergeCell ref="M1211:R1211"/>
    <mergeCell ref="S1211:X1211"/>
    <mergeCell ref="Y1211:AD1211"/>
    <mergeCell ref="D1215:L1215"/>
    <mergeCell ref="M1215:R1215"/>
    <mergeCell ref="S1215:X1215"/>
    <mergeCell ref="D1220:L1220"/>
    <mergeCell ref="M1220:R1220"/>
    <mergeCell ref="S1220:X1220"/>
    <mergeCell ref="Y1220:AD1220"/>
    <mergeCell ref="D1221:L1221"/>
    <mergeCell ref="M1221:R1221"/>
    <mergeCell ref="S1221:X1221"/>
    <mergeCell ref="Y1221:AD1221"/>
    <mergeCell ref="D1218:L1218"/>
    <mergeCell ref="M1218:R1218"/>
    <mergeCell ref="S1218:X1218"/>
    <mergeCell ref="Y1218:AD1218"/>
    <mergeCell ref="D1219:L1219"/>
    <mergeCell ref="M1219:R1219"/>
    <mergeCell ref="S1219:X1219"/>
    <mergeCell ref="Y1219:AD1219"/>
    <mergeCell ref="D1216:L1216"/>
    <mergeCell ref="M1216:R1216"/>
    <mergeCell ref="S1216:X1216"/>
    <mergeCell ref="Y1216:AD1216"/>
    <mergeCell ref="D1217:L1217"/>
    <mergeCell ref="M1217:R1217"/>
    <mergeCell ref="S1217:X1217"/>
    <mergeCell ref="Y1217:AD1217"/>
    <mergeCell ref="M1227:R1227"/>
    <mergeCell ref="S1227:X1227"/>
    <mergeCell ref="Y1227:AD1227"/>
    <mergeCell ref="D1224:L1224"/>
    <mergeCell ref="M1224:R1224"/>
    <mergeCell ref="S1224:X1224"/>
    <mergeCell ref="Y1224:AD1224"/>
    <mergeCell ref="D1225:L1225"/>
    <mergeCell ref="M1225:R1225"/>
    <mergeCell ref="S1225:X1225"/>
    <mergeCell ref="Y1225:AD1225"/>
    <mergeCell ref="D1222:L1222"/>
    <mergeCell ref="M1222:R1222"/>
    <mergeCell ref="S1222:X1222"/>
    <mergeCell ref="Y1222:AD1222"/>
    <mergeCell ref="D1223:L1223"/>
    <mergeCell ref="M1223:R1223"/>
    <mergeCell ref="S1223:X1223"/>
    <mergeCell ref="Y1223:AD1223"/>
    <mergeCell ref="AC53:AD53"/>
    <mergeCell ref="W54:X54"/>
    <mergeCell ref="Y54:Z54"/>
    <mergeCell ref="AA54:AB54"/>
    <mergeCell ref="AC54:AD54"/>
    <mergeCell ref="D54:J54"/>
    <mergeCell ref="K54:L54"/>
    <mergeCell ref="M54:P54"/>
    <mergeCell ref="Q54:R54"/>
    <mergeCell ref="D55:J55"/>
    <mergeCell ref="K55:L55"/>
    <mergeCell ref="M55:P55"/>
    <mergeCell ref="Q55:R55"/>
    <mergeCell ref="S55:T55"/>
    <mergeCell ref="U55:V55"/>
    <mergeCell ref="W55:X55"/>
    <mergeCell ref="Y55:Z55"/>
    <mergeCell ref="AA55:AB55"/>
    <mergeCell ref="AC55:AD55"/>
    <mergeCell ref="D56:J56"/>
    <mergeCell ref="K56:L56"/>
    <mergeCell ref="M56:P56"/>
    <mergeCell ref="Q56:R56"/>
    <mergeCell ref="S56:T56"/>
    <mergeCell ref="U56:V56"/>
    <mergeCell ref="W56:X56"/>
    <mergeCell ref="Y56:Z56"/>
    <mergeCell ref="AA56:AB56"/>
    <mergeCell ref="AC56:AD56"/>
    <mergeCell ref="U58:V58"/>
    <mergeCell ref="W58:X58"/>
    <mergeCell ref="Y58:Z58"/>
    <mergeCell ref="AA58:AB58"/>
    <mergeCell ref="AC58:AD58"/>
    <mergeCell ref="D59:J59"/>
    <mergeCell ref="K59:L59"/>
    <mergeCell ref="M59:P59"/>
    <mergeCell ref="Q59:R59"/>
    <mergeCell ref="S59:T59"/>
    <mergeCell ref="U59:V59"/>
    <mergeCell ref="W59:X59"/>
    <mergeCell ref="Y59:Z59"/>
    <mergeCell ref="AA59:AB59"/>
    <mergeCell ref="AC59:AD59"/>
    <mergeCell ref="D60:J60"/>
    <mergeCell ref="K60:L60"/>
    <mergeCell ref="M60:P60"/>
    <mergeCell ref="Q60:R60"/>
    <mergeCell ref="S60:T60"/>
    <mergeCell ref="U60:V60"/>
    <mergeCell ref="W60:X60"/>
    <mergeCell ref="Y60:Z60"/>
    <mergeCell ref="AA60:AB60"/>
    <mergeCell ref="AC60:AD60"/>
    <mergeCell ref="D58:J58"/>
    <mergeCell ref="K58:L58"/>
    <mergeCell ref="M58:P58"/>
    <mergeCell ref="Q58:R58"/>
    <mergeCell ref="S58:T58"/>
    <mergeCell ref="M63:P63"/>
    <mergeCell ref="Q63:R63"/>
    <mergeCell ref="S63:T63"/>
    <mergeCell ref="U63:V63"/>
    <mergeCell ref="W63:X63"/>
    <mergeCell ref="Y63:Z63"/>
    <mergeCell ref="AA63:AB63"/>
    <mergeCell ref="AC63:AD63"/>
    <mergeCell ref="D62:J62"/>
    <mergeCell ref="K62:L62"/>
    <mergeCell ref="M62:P62"/>
    <mergeCell ref="Q62:R62"/>
    <mergeCell ref="S66:T66"/>
    <mergeCell ref="U66:V66"/>
    <mergeCell ref="W66:X66"/>
    <mergeCell ref="Y66:Z66"/>
    <mergeCell ref="AA66:AB66"/>
    <mergeCell ref="AC66:AD66"/>
    <mergeCell ref="D67:J67"/>
    <mergeCell ref="K67:L67"/>
    <mergeCell ref="M67:P67"/>
    <mergeCell ref="Q67:R67"/>
    <mergeCell ref="S67:T67"/>
    <mergeCell ref="U67:V67"/>
    <mergeCell ref="W67:X67"/>
    <mergeCell ref="Y67:Z67"/>
    <mergeCell ref="AA67:AB67"/>
    <mergeCell ref="AC67:AD67"/>
    <mergeCell ref="D68:J68"/>
    <mergeCell ref="K68:L68"/>
    <mergeCell ref="M68:P68"/>
    <mergeCell ref="Q68:R68"/>
    <mergeCell ref="S68:T68"/>
    <mergeCell ref="U68:V68"/>
    <mergeCell ref="W68:X68"/>
    <mergeCell ref="Y68:Z68"/>
    <mergeCell ref="AA68:AB68"/>
    <mergeCell ref="AC68:AD68"/>
    <mergeCell ref="D66:J66"/>
    <mergeCell ref="K66:L66"/>
    <mergeCell ref="M66:P66"/>
    <mergeCell ref="Q66:R66"/>
    <mergeCell ref="M71:P71"/>
    <mergeCell ref="Q71:R71"/>
    <mergeCell ref="S71:T71"/>
    <mergeCell ref="U71:V71"/>
    <mergeCell ref="W71:X71"/>
    <mergeCell ref="Y71:Z71"/>
    <mergeCell ref="AA71:AB71"/>
    <mergeCell ref="AC71:AD71"/>
    <mergeCell ref="D72:J72"/>
    <mergeCell ref="K72:L72"/>
    <mergeCell ref="M72:P72"/>
    <mergeCell ref="Q72:R72"/>
    <mergeCell ref="S72:T72"/>
    <mergeCell ref="U72:V72"/>
    <mergeCell ref="W72:X72"/>
    <mergeCell ref="Y72:Z72"/>
    <mergeCell ref="AA72:AB72"/>
    <mergeCell ref="AC72:AD72"/>
    <mergeCell ref="S74:T74"/>
    <mergeCell ref="U74:V74"/>
    <mergeCell ref="W74:X74"/>
    <mergeCell ref="Y74:Z74"/>
    <mergeCell ref="AA74:AB74"/>
    <mergeCell ref="AC74:AD74"/>
    <mergeCell ref="D75:J75"/>
    <mergeCell ref="K75:L75"/>
    <mergeCell ref="M75:P75"/>
    <mergeCell ref="Q75:R75"/>
    <mergeCell ref="S75:T75"/>
    <mergeCell ref="U75:V75"/>
    <mergeCell ref="W75:X75"/>
    <mergeCell ref="Y75:Z75"/>
    <mergeCell ref="AA75:AB75"/>
    <mergeCell ref="AC75:AD75"/>
    <mergeCell ref="D76:J76"/>
    <mergeCell ref="K76:L76"/>
    <mergeCell ref="M76:P76"/>
    <mergeCell ref="Q76:R76"/>
    <mergeCell ref="S76:T76"/>
    <mergeCell ref="U76:V76"/>
    <mergeCell ref="W76:X76"/>
    <mergeCell ref="Y76:Z76"/>
    <mergeCell ref="AA76:AB76"/>
    <mergeCell ref="AC76:AD76"/>
    <mergeCell ref="D74:J74"/>
    <mergeCell ref="K74:L74"/>
    <mergeCell ref="M74:P74"/>
    <mergeCell ref="Q74:R74"/>
    <mergeCell ref="M79:P79"/>
    <mergeCell ref="Q79:R79"/>
    <mergeCell ref="S79:T79"/>
    <mergeCell ref="U79:V79"/>
    <mergeCell ref="W79:X79"/>
    <mergeCell ref="Y79:Z79"/>
    <mergeCell ref="AA79:AB79"/>
    <mergeCell ref="AC79:AD79"/>
    <mergeCell ref="D80:J80"/>
    <mergeCell ref="K80:L80"/>
    <mergeCell ref="M80:P80"/>
    <mergeCell ref="Q80:R80"/>
    <mergeCell ref="S80:T80"/>
    <mergeCell ref="U80:V80"/>
    <mergeCell ref="W80:X80"/>
    <mergeCell ref="Y80:Z80"/>
    <mergeCell ref="AA80:AB80"/>
    <mergeCell ref="AC80:AD80"/>
    <mergeCell ref="S82:T82"/>
    <mergeCell ref="U82:V82"/>
    <mergeCell ref="W82:X82"/>
    <mergeCell ref="Y82:Z82"/>
    <mergeCell ref="AA82:AB82"/>
    <mergeCell ref="AC82:AD82"/>
    <mergeCell ref="D83:J83"/>
    <mergeCell ref="K83:L83"/>
    <mergeCell ref="M83:P83"/>
    <mergeCell ref="Q83:R83"/>
    <mergeCell ref="S83:T83"/>
    <mergeCell ref="U83:V83"/>
    <mergeCell ref="W83:X83"/>
    <mergeCell ref="Y83:Z83"/>
    <mergeCell ref="AA83:AB83"/>
    <mergeCell ref="AC83:AD83"/>
    <mergeCell ref="D84:J84"/>
    <mergeCell ref="K84:L84"/>
    <mergeCell ref="M84:P84"/>
    <mergeCell ref="Q84:R84"/>
    <mergeCell ref="S84:T84"/>
    <mergeCell ref="U84:V84"/>
    <mergeCell ref="W84:X84"/>
    <mergeCell ref="Y84:Z84"/>
    <mergeCell ref="AA84:AB84"/>
    <mergeCell ref="AC84:AD84"/>
    <mergeCell ref="D82:J82"/>
    <mergeCell ref="K82:L82"/>
    <mergeCell ref="M82:P82"/>
    <mergeCell ref="Q82:R82"/>
    <mergeCell ref="Q91:R91"/>
    <mergeCell ref="S91:T91"/>
    <mergeCell ref="U91:V91"/>
    <mergeCell ref="W91:X91"/>
    <mergeCell ref="Y91:Z91"/>
    <mergeCell ref="AA91:AB91"/>
    <mergeCell ref="AC91:AD91"/>
    <mergeCell ref="D92:J92"/>
    <mergeCell ref="K92:L92"/>
    <mergeCell ref="M92:P92"/>
    <mergeCell ref="Q92:R92"/>
    <mergeCell ref="S92:T92"/>
    <mergeCell ref="U92:V92"/>
    <mergeCell ref="M87:P87"/>
    <mergeCell ref="Q87:R87"/>
    <mergeCell ref="S87:T87"/>
    <mergeCell ref="U87:V87"/>
    <mergeCell ref="W87:X87"/>
    <mergeCell ref="Y87:Z87"/>
    <mergeCell ref="AA87:AB87"/>
    <mergeCell ref="AC87:AD87"/>
    <mergeCell ref="D88:J88"/>
    <mergeCell ref="K88:L88"/>
    <mergeCell ref="M88:P88"/>
    <mergeCell ref="Q88:R88"/>
    <mergeCell ref="S88:T88"/>
    <mergeCell ref="U88:V88"/>
    <mergeCell ref="W88:X88"/>
    <mergeCell ref="Y88:Z88"/>
    <mergeCell ref="AA88:AB88"/>
    <mergeCell ref="AC88:AD88"/>
    <mergeCell ref="M90:P90"/>
    <mergeCell ref="Q90:R90"/>
    <mergeCell ref="D93:J93"/>
    <mergeCell ref="K93:L93"/>
    <mergeCell ref="M93:P93"/>
    <mergeCell ref="S90:T90"/>
    <mergeCell ref="U90:V90"/>
    <mergeCell ref="W90:X90"/>
    <mergeCell ref="Y90:Z90"/>
    <mergeCell ref="AA90:AB90"/>
    <mergeCell ref="AB656:AD656"/>
    <mergeCell ref="Q95:R95"/>
    <mergeCell ref="S95:T95"/>
    <mergeCell ref="U95:V95"/>
    <mergeCell ref="W95:X95"/>
    <mergeCell ref="Y95:Z95"/>
    <mergeCell ref="AA95:AB95"/>
    <mergeCell ref="AC95:AD95"/>
    <mergeCell ref="C394:AD394"/>
    <mergeCell ref="C454:AD454"/>
    <mergeCell ref="D653:H653"/>
    <mergeCell ref="I653:J653"/>
    <mergeCell ref="K653:L653"/>
    <mergeCell ref="M653:N653"/>
    <mergeCell ref="O653:Q653"/>
    <mergeCell ref="R653:S653"/>
    <mergeCell ref="T653:V653"/>
    <mergeCell ref="W653:X653"/>
    <mergeCell ref="AC90:AD90"/>
    <mergeCell ref="D91:J91"/>
    <mergeCell ref="K91:L91"/>
    <mergeCell ref="M91:P91"/>
    <mergeCell ref="M526:R526"/>
    <mergeCell ref="D782:J782"/>
    <mergeCell ref="K782:N782"/>
    <mergeCell ref="D783:J783"/>
    <mergeCell ref="K818:N818"/>
    <mergeCell ref="D801:J801"/>
    <mergeCell ref="D780:J780"/>
    <mergeCell ref="K808:N808"/>
    <mergeCell ref="D809:J809"/>
    <mergeCell ref="K809:N809"/>
    <mergeCell ref="D810:J810"/>
    <mergeCell ref="K810:N810"/>
    <mergeCell ref="D811:J811"/>
    <mergeCell ref="K811:N811"/>
    <mergeCell ref="D812:J812"/>
    <mergeCell ref="AC94:AD94"/>
    <mergeCell ref="D95:J95"/>
    <mergeCell ref="K95:L95"/>
    <mergeCell ref="M95:P95"/>
    <mergeCell ref="D794:J794"/>
    <mergeCell ref="K794:N794"/>
    <mergeCell ref="D795:J795"/>
    <mergeCell ref="K795:N795"/>
    <mergeCell ref="D796:J796"/>
    <mergeCell ref="K796:N796"/>
    <mergeCell ref="D652:H652"/>
    <mergeCell ref="I652:J652"/>
    <mergeCell ref="K652:L652"/>
    <mergeCell ref="C670:AD670"/>
    <mergeCell ref="C671:AD671"/>
    <mergeCell ref="C672:AD672"/>
    <mergeCell ref="M652:N652"/>
    <mergeCell ref="O652:Q652"/>
    <mergeCell ref="K792:N792"/>
    <mergeCell ref="K814:N814"/>
    <mergeCell ref="D815:J815"/>
    <mergeCell ref="K815:N815"/>
    <mergeCell ref="D816:J816"/>
    <mergeCell ref="K816:N816"/>
    <mergeCell ref="D817:J817"/>
    <mergeCell ref="K817:N817"/>
    <mergeCell ref="D819:J819"/>
    <mergeCell ref="K819:N819"/>
    <mergeCell ref="K793:N793"/>
    <mergeCell ref="D1021:H1021"/>
    <mergeCell ref="D1022:H1022"/>
    <mergeCell ref="D1023:H1023"/>
    <mergeCell ref="Y653:AA653"/>
    <mergeCell ref="AB653:AD653"/>
    <mergeCell ref="AC96:AD96"/>
    <mergeCell ref="B324:AD324"/>
    <mergeCell ref="T647:V647"/>
    <mergeCell ref="W647:X647"/>
    <mergeCell ref="Y647:AA647"/>
    <mergeCell ref="R650:S650"/>
    <mergeCell ref="T650:V650"/>
    <mergeCell ref="W650:X650"/>
    <mergeCell ref="Y650:AA650"/>
    <mergeCell ref="C345:AD345"/>
    <mergeCell ref="C572:AD572"/>
    <mergeCell ref="C549:AD549"/>
    <mergeCell ref="D789:J789"/>
    <mergeCell ref="K820:N820"/>
    <mergeCell ref="D821:J821"/>
    <mergeCell ref="K821:N821"/>
    <mergeCell ref="D1024:H1024"/>
    <mergeCell ref="D1025:H1025"/>
    <mergeCell ref="D779:J779"/>
    <mergeCell ref="C770:AD770"/>
    <mergeCell ref="AA772:AD772"/>
    <mergeCell ref="C758:AD758"/>
    <mergeCell ref="C759:AD759"/>
    <mergeCell ref="B766:AD766"/>
    <mergeCell ref="C768:AD768"/>
    <mergeCell ref="D936:H936"/>
    <mergeCell ref="D851:J851"/>
    <mergeCell ref="K851:N851"/>
    <mergeCell ref="D852:J852"/>
    <mergeCell ref="K852:N852"/>
    <mergeCell ref="D853:J853"/>
    <mergeCell ref="D784:J784"/>
    <mergeCell ref="K784:N784"/>
    <mergeCell ref="D785:J785"/>
    <mergeCell ref="K785:N785"/>
    <mergeCell ref="D786:J786"/>
    <mergeCell ref="D932:H932"/>
    <mergeCell ref="D933:H933"/>
    <mergeCell ref="D790:J790"/>
    <mergeCell ref="K790:N790"/>
    <mergeCell ref="D791:J791"/>
    <mergeCell ref="K791:N791"/>
    <mergeCell ref="D804:J804"/>
    <mergeCell ref="D788:J788"/>
    <mergeCell ref="K788:N788"/>
    <mergeCell ref="K812:N812"/>
    <mergeCell ref="K783:N783"/>
    <mergeCell ref="D797:J797"/>
    <mergeCell ref="B1136:AD1136"/>
    <mergeCell ref="B1140:AD1140"/>
    <mergeCell ref="C1141:AD1141"/>
    <mergeCell ref="B1143:AD1143"/>
    <mergeCell ref="C1144:AD1144"/>
    <mergeCell ref="C1146:F1146"/>
    <mergeCell ref="C1148:AD1148"/>
    <mergeCell ref="C1149:AD1149"/>
    <mergeCell ref="B1376:AD1376"/>
    <mergeCell ref="B1377:AD1377"/>
    <mergeCell ref="C1378:AD1378"/>
    <mergeCell ref="B1379:AD1379"/>
    <mergeCell ref="C1380:AD1380"/>
    <mergeCell ref="B1382:AD1382"/>
    <mergeCell ref="C1383:AD1383"/>
    <mergeCell ref="Y1255:AD1255"/>
    <mergeCell ref="D1256:R1256"/>
    <mergeCell ref="B1239:AD1239"/>
    <mergeCell ref="C1178:AD1178"/>
    <mergeCell ref="C1231:AD1231"/>
    <mergeCell ref="C1232:AD1232"/>
    <mergeCell ref="D1228:L1228"/>
    <mergeCell ref="M1228:R1228"/>
    <mergeCell ref="S1228:X1228"/>
    <mergeCell ref="Y1228:AD1228"/>
    <mergeCell ref="S1229:X1229"/>
    <mergeCell ref="Y1229:AD1229"/>
    <mergeCell ref="D1226:L1226"/>
    <mergeCell ref="M1226:R1226"/>
    <mergeCell ref="S1226:X1226"/>
    <mergeCell ref="Y1226:AD1226"/>
    <mergeCell ref="D1227:L1227"/>
    <mergeCell ref="B1242:AD1242"/>
    <mergeCell ref="C1243:AD1243"/>
    <mergeCell ref="C1244:AD1244"/>
    <mergeCell ref="C1245:AD1245"/>
    <mergeCell ref="C1246:AD1246"/>
    <mergeCell ref="B1248:AD1248"/>
    <mergeCell ref="C1251:AD1251"/>
    <mergeCell ref="C1252:AD1252"/>
    <mergeCell ref="C1254:R1254"/>
    <mergeCell ref="S1254:X1254"/>
    <mergeCell ref="Y1254:AD1254"/>
    <mergeCell ref="D1255:R1255"/>
    <mergeCell ref="S1255:X1255"/>
    <mergeCell ref="C1250:AD1250"/>
    <mergeCell ref="Y1260:AD1260"/>
    <mergeCell ref="D1261:R1261"/>
    <mergeCell ref="S1261:X1261"/>
    <mergeCell ref="Y1261:AD1261"/>
    <mergeCell ref="S1256:X1256"/>
    <mergeCell ref="Y1256:AD1256"/>
    <mergeCell ref="D1257:R1257"/>
    <mergeCell ref="S1257:X1257"/>
    <mergeCell ref="Y1257:AD1257"/>
    <mergeCell ref="D1258:R1258"/>
    <mergeCell ref="S1258:X1258"/>
    <mergeCell ref="Y1258:AD1258"/>
    <mergeCell ref="D1259:R1259"/>
    <mergeCell ref="S1259:X1259"/>
    <mergeCell ref="Y1259:AD1259"/>
    <mergeCell ref="D1260:R1260"/>
    <mergeCell ref="S1260:X1260"/>
    <mergeCell ref="C1249:AD1249"/>
    <mergeCell ref="D1268:R1268"/>
    <mergeCell ref="S1268:X1268"/>
    <mergeCell ref="Y1268:AD1268"/>
    <mergeCell ref="D1269:R1269"/>
    <mergeCell ref="S1269:X1269"/>
    <mergeCell ref="Y1269:AD1269"/>
    <mergeCell ref="Y1270:AD1270"/>
    <mergeCell ref="C1272:E1272"/>
    <mergeCell ref="F1272:AD1272"/>
    <mergeCell ref="C1274:AD1274"/>
    <mergeCell ref="C1275:AD1275"/>
    <mergeCell ref="B1282:AD1282"/>
    <mergeCell ref="C1283:AD1283"/>
    <mergeCell ref="C1284:AD1284"/>
    <mergeCell ref="C1285:AD1285"/>
    <mergeCell ref="C1296:AD1296"/>
    <mergeCell ref="C1297:AD1297"/>
    <mergeCell ref="AA1340:AD1340"/>
    <mergeCell ref="C1335:AD1335"/>
    <mergeCell ref="C1330:AD1330"/>
    <mergeCell ref="C1331:AD1331"/>
    <mergeCell ref="C1334:AD1334"/>
    <mergeCell ref="B1304:AD1304"/>
    <mergeCell ref="B1305:AD1305"/>
    <mergeCell ref="C1306:AD1306"/>
    <mergeCell ref="C1307:AD1307"/>
    <mergeCell ref="B1308:AD1308"/>
    <mergeCell ref="C1309:AD1309"/>
    <mergeCell ref="B1311:AD1311"/>
    <mergeCell ref="C1312:AD1312"/>
    <mergeCell ref="C1314:P1314"/>
    <mergeCell ref="Q1314:AD1314"/>
    <mergeCell ref="C1315:P1315"/>
    <mergeCell ref="Q1315:AD1315"/>
    <mergeCell ref="B1325:AD1325"/>
    <mergeCell ref="C1326:AD1326"/>
    <mergeCell ref="B1319:AD1319"/>
    <mergeCell ref="B1320:AD1320"/>
    <mergeCell ref="C1327:AD1327"/>
    <mergeCell ref="C1328:AD1328"/>
    <mergeCell ref="C1329:AD1329"/>
    <mergeCell ref="C1332:AD1332"/>
    <mergeCell ref="C1333:AD1333"/>
    <mergeCell ref="C1336:AD1336"/>
    <mergeCell ref="AA1338:AD1338"/>
    <mergeCell ref="C1317:AD1317"/>
    <mergeCell ref="C1318:AD1318"/>
    <mergeCell ref="K1342:L1342"/>
    <mergeCell ref="M1342:R1342"/>
    <mergeCell ref="S1342:X1342"/>
    <mergeCell ref="Y1342:AD1342"/>
    <mergeCell ref="D1343:J1343"/>
    <mergeCell ref="K1343:L1343"/>
    <mergeCell ref="M1343:R1343"/>
    <mergeCell ref="S1343:X1343"/>
    <mergeCell ref="Y1343:AD1343"/>
    <mergeCell ref="D1344:J1344"/>
    <mergeCell ref="K1344:L1344"/>
    <mergeCell ref="Y1349:AD1349"/>
    <mergeCell ref="Y1406:AD1406"/>
    <mergeCell ref="S1355:V1355"/>
    <mergeCell ref="O1355:R1355"/>
    <mergeCell ref="K1355:N1355"/>
    <mergeCell ref="K1356:N1356"/>
    <mergeCell ref="O1356:R1356"/>
    <mergeCell ref="S1356:V1356"/>
    <mergeCell ref="C1400:AD1400"/>
    <mergeCell ref="C1398:AD1398"/>
    <mergeCell ref="AA1354:AD1354"/>
    <mergeCell ref="K1346:L1346"/>
    <mergeCell ref="M1346:R1346"/>
    <mergeCell ref="S1346:X1346"/>
    <mergeCell ref="Y1346:AD1346"/>
    <mergeCell ref="D1347:J1347"/>
    <mergeCell ref="K1347:L1347"/>
    <mergeCell ref="M1347:R1347"/>
    <mergeCell ref="S1347:X1347"/>
    <mergeCell ref="Y1347:AD1347"/>
    <mergeCell ref="K1348:L1348"/>
    <mergeCell ref="D1345:J1345"/>
    <mergeCell ref="K1345:L1345"/>
    <mergeCell ref="M1345:R1345"/>
    <mergeCell ref="S1345:X1345"/>
    <mergeCell ref="K1351:L1351"/>
    <mergeCell ref="M1351:R1351"/>
    <mergeCell ref="S1351:X1351"/>
    <mergeCell ref="Y1351:AD1351"/>
    <mergeCell ref="C1368:AD1368"/>
    <mergeCell ref="C1369:AD1369"/>
    <mergeCell ref="D1348:J1348"/>
    <mergeCell ref="W1356:Z1356"/>
    <mergeCell ref="AA1356:AD1356"/>
    <mergeCell ref="D1346:J1346"/>
    <mergeCell ref="Y1345:AD1345"/>
    <mergeCell ref="M1348:R1348"/>
    <mergeCell ref="S1348:X1348"/>
    <mergeCell ref="Y1348:AD1348"/>
    <mergeCell ref="D1349:J1349"/>
    <mergeCell ref="K1349:L1349"/>
    <mergeCell ref="M1349:R1349"/>
    <mergeCell ref="S1349:X1349"/>
    <mergeCell ref="AA1366:AD1366"/>
    <mergeCell ref="S1366:V1366"/>
    <mergeCell ref="K1366:N1366"/>
    <mergeCell ref="C1355:J1355"/>
    <mergeCell ref="D1356:J1356"/>
    <mergeCell ref="D1357:J1357"/>
    <mergeCell ref="D1358:J1358"/>
    <mergeCell ref="AA1355:AD1355"/>
    <mergeCell ref="W1355:Z1355"/>
    <mergeCell ref="D1359:J1359"/>
    <mergeCell ref="D1360:J1360"/>
    <mergeCell ref="D1361:J1361"/>
    <mergeCell ref="D1362:J1362"/>
    <mergeCell ref="D1363:J1363"/>
    <mergeCell ref="D1364:J1364"/>
    <mergeCell ref="D1365:J1365"/>
    <mergeCell ref="K1362:N1362"/>
    <mergeCell ref="O1362:R1362"/>
    <mergeCell ref="S1362:V1362"/>
    <mergeCell ref="W1362:Z1362"/>
    <mergeCell ref="K1357:N1357"/>
    <mergeCell ref="O1357:R1357"/>
    <mergeCell ref="S1357:V1357"/>
    <mergeCell ref="W1357:Z1357"/>
    <mergeCell ref="AA1357:AD1357"/>
    <mergeCell ref="K1358:N1358"/>
    <mergeCell ref="O1358:R1358"/>
    <mergeCell ref="O1363:R1363"/>
    <mergeCell ref="S1363:V1363"/>
    <mergeCell ref="W1363:Z1363"/>
    <mergeCell ref="AA1363:AD1363"/>
    <mergeCell ref="K1364:N1364"/>
    <mergeCell ref="O1364:R1364"/>
    <mergeCell ref="S1364:V1364"/>
    <mergeCell ref="AA1364:AD1364"/>
    <mergeCell ref="S1358:V1358"/>
    <mergeCell ref="W1358:Z1358"/>
    <mergeCell ref="AA1358:AD1358"/>
    <mergeCell ref="K1359:N1359"/>
    <mergeCell ref="O1359:R1359"/>
    <mergeCell ref="S1359:V1359"/>
    <mergeCell ref="W1359:Z1359"/>
    <mergeCell ref="AA1359:AD1359"/>
    <mergeCell ref="K1360:N1360"/>
    <mergeCell ref="O1360:R1360"/>
    <mergeCell ref="S1360:V1360"/>
    <mergeCell ref="W1360:Z1360"/>
    <mergeCell ref="AA1360:AD1360"/>
    <mergeCell ref="K1361:N1361"/>
    <mergeCell ref="O1361:R1361"/>
    <mergeCell ref="S1361:V1361"/>
    <mergeCell ref="AH37:AI37"/>
    <mergeCell ref="AJ37:AK37"/>
    <mergeCell ref="AL37:AM37"/>
    <mergeCell ref="AH38:AI38"/>
    <mergeCell ref="AJ38:AK38"/>
    <mergeCell ref="AL38:AM38"/>
    <mergeCell ref="AH51:AO51"/>
    <mergeCell ref="AN53:AO53"/>
    <mergeCell ref="AH56:AI56"/>
    <mergeCell ref="AJ56:AK56"/>
    <mergeCell ref="AL56:AM56"/>
    <mergeCell ref="AN56:AO56"/>
    <mergeCell ref="AH59:AI59"/>
    <mergeCell ref="AJ59:AK59"/>
    <mergeCell ref="AL59:AM59"/>
    <mergeCell ref="AN59:AO59"/>
    <mergeCell ref="AH62:AI62"/>
    <mergeCell ref="AJ62:AK62"/>
    <mergeCell ref="AL62:AM62"/>
    <mergeCell ref="AN62:AO62"/>
    <mergeCell ref="AH65:AI65"/>
    <mergeCell ref="AJ65:AK65"/>
    <mergeCell ref="AL65:AM65"/>
    <mergeCell ref="AQ51:AX51"/>
    <mergeCell ref="AJ52:AK52"/>
    <mergeCell ref="AL52:AM52"/>
    <mergeCell ref="AN52:AO52"/>
    <mergeCell ref="C1138:AD1138"/>
    <mergeCell ref="B1240:AD1240"/>
    <mergeCell ref="C1241:AD1241"/>
    <mergeCell ref="C393:AD393"/>
    <mergeCell ref="AA1362:AD1362"/>
    <mergeCell ref="K1363:N1363"/>
    <mergeCell ref="W1361:Z1361"/>
    <mergeCell ref="AA1361:AD1361"/>
    <mergeCell ref="M397:AD397"/>
    <mergeCell ref="C397:L398"/>
    <mergeCell ref="D554:AD554"/>
    <mergeCell ref="D555:AD555"/>
    <mergeCell ref="D556:AD556"/>
    <mergeCell ref="D557:AD557"/>
    <mergeCell ref="C552:AD552"/>
    <mergeCell ref="D1350:J1350"/>
    <mergeCell ref="K1350:L1350"/>
    <mergeCell ref="M1350:R1350"/>
    <mergeCell ref="S1350:X1350"/>
    <mergeCell ref="Y1350:AD1350"/>
    <mergeCell ref="D1351:J1351"/>
    <mergeCell ref="AQ52:AR52"/>
    <mergeCell ref="AS52:AT52"/>
    <mergeCell ref="AU52:AV52"/>
    <mergeCell ref="AW52:AX52"/>
    <mergeCell ref="AH53:AI53"/>
    <mergeCell ref="AJ53:AK53"/>
    <mergeCell ref="AL53:AM53"/>
    <mergeCell ref="AQ53:AR53"/>
    <mergeCell ref="AS53:AT53"/>
    <mergeCell ref="AU53:AV53"/>
    <mergeCell ref="AW53:AX53"/>
    <mergeCell ref="AH54:AI54"/>
    <mergeCell ref="AJ54:AK54"/>
    <mergeCell ref="AL54:AM54"/>
    <mergeCell ref="AN54:AO54"/>
    <mergeCell ref="AQ54:AR54"/>
    <mergeCell ref="AS54:AT54"/>
    <mergeCell ref="AU54:AV54"/>
    <mergeCell ref="AW54:AX54"/>
    <mergeCell ref="AH52:AI52"/>
    <mergeCell ref="AH55:AI55"/>
    <mergeCell ref="AJ55:AK55"/>
    <mergeCell ref="AL55:AM55"/>
    <mergeCell ref="AN55:AO55"/>
    <mergeCell ref="AQ55:AR55"/>
    <mergeCell ref="AS55:AT55"/>
    <mergeCell ref="AU55:AV55"/>
    <mergeCell ref="AW55:AX55"/>
    <mergeCell ref="AQ56:AR56"/>
    <mergeCell ref="AS56:AT56"/>
    <mergeCell ref="AU56:AV56"/>
    <mergeCell ref="AW56:AX56"/>
    <mergeCell ref="AH57:AI57"/>
    <mergeCell ref="AJ57:AK57"/>
    <mergeCell ref="AL57:AM57"/>
    <mergeCell ref="AN57:AO57"/>
    <mergeCell ref="AQ57:AR57"/>
    <mergeCell ref="AS57:AT57"/>
    <mergeCell ref="AU57:AV57"/>
    <mergeCell ref="AW57:AX57"/>
    <mergeCell ref="AH58:AI58"/>
    <mergeCell ref="AJ58:AK58"/>
    <mergeCell ref="AL58:AM58"/>
    <mergeCell ref="AN58:AO58"/>
    <mergeCell ref="AQ58:AR58"/>
    <mergeCell ref="AS58:AT58"/>
    <mergeCell ref="AU58:AV58"/>
    <mergeCell ref="AW58:AX58"/>
    <mergeCell ref="AQ59:AR59"/>
    <mergeCell ref="AS59:AT59"/>
    <mergeCell ref="AU59:AV59"/>
    <mergeCell ref="AW59:AX59"/>
    <mergeCell ref="AH60:AI60"/>
    <mergeCell ref="AJ60:AK60"/>
    <mergeCell ref="AL60:AM60"/>
    <mergeCell ref="AN60:AO60"/>
    <mergeCell ref="AQ60:AR60"/>
    <mergeCell ref="AS60:AT60"/>
    <mergeCell ref="AU60:AV60"/>
    <mergeCell ref="AW60:AX60"/>
    <mergeCell ref="AH61:AI61"/>
    <mergeCell ref="AJ61:AK61"/>
    <mergeCell ref="AL61:AM61"/>
    <mergeCell ref="AN61:AO61"/>
    <mergeCell ref="AQ61:AR61"/>
    <mergeCell ref="AS61:AT61"/>
    <mergeCell ref="AU61:AV61"/>
    <mergeCell ref="AW61:AX61"/>
    <mergeCell ref="AQ62:AR62"/>
    <mergeCell ref="AS62:AT62"/>
    <mergeCell ref="AU62:AV62"/>
    <mergeCell ref="AW62:AX62"/>
    <mergeCell ref="AH63:AI63"/>
    <mergeCell ref="AJ63:AK63"/>
    <mergeCell ref="AL63:AM63"/>
    <mergeCell ref="AN63:AO63"/>
    <mergeCell ref="AQ63:AR63"/>
    <mergeCell ref="AS63:AT63"/>
    <mergeCell ref="AU63:AV63"/>
    <mergeCell ref="AW63:AX63"/>
    <mergeCell ref="AH64:AI64"/>
    <mergeCell ref="AJ64:AK64"/>
    <mergeCell ref="AL64:AM64"/>
    <mergeCell ref="AN64:AO64"/>
    <mergeCell ref="AQ64:AR64"/>
    <mergeCell ref="AS64:AT64"/>
    <mergeCell ref="AU64:AV64"/>
    <mergeCell ref="AW64:AX64"/>
    <mergeCell ref="AN65:AO65"/>
    <mergeCell ref="AQ65:AR65"/>
    <mergeCell ref="AS65:AT65"/>
    <mergeCell ref="AU65:AV65"/>
    <mergeCell ref="AW65:AX65"/>
    <mergeCell ref="AH66:AI66"/>
    <mergeCell ref="AJ66:AK66"/>
    <mergeCell ref="AL66:AM66"/>
    <mergeCell ref="AN66:AO66"/>
    <mergeCell ref="AQ66:AR66"/>
    <mergeCell ref="AS66:AT66"/>
    <mergeCell ref="AU66:AV66"/>
    <mergeCell ref="AW66:AX66"/>
    <mergeCell ref="AH67:AI67"/>
    <mergeCell ref="AJ67:AK67"/>
    <mergeCell ref="AL67:AM67"/>
    <mergeCell ref="AN67:AO67"/>
    <mergeCell ref="AQ67:AR67"/>
    <mergeCell ref="AS67:AT67"/>
    <mergeCell ref="AU67:AV67"/>
    <mergeCell ref="AW67:AX67"/>
    <mergeCell ref="AH68:AI68"/>
    <mergeCell ref="AJ68:AK68"/>
    <mergeCell ref="AL68:AM68"/>
    <mergeCell ref="AN68:AO68"/>
    <mergeCell ref="AQ68:AR68"/>
    <mergeCell ref="AS68:AT68"/>
    <mergeCell ref="AU68:AV68"/>
    <mergeCell ref="AW68:AX68"/>
    <mergeCell ref="AH69:AI69"/>
    <mergeCell ref="AJ69:AK69"/>
    <mergeCell ref="AL69:AM69"/>
    <mergeCell ref="AN69:AO69"/>
    <mergeCell ref="AQ69:AR69"/>
    <mergeCell ref="AS69:AT69"/>
    <mergeCell ref="AU69:AV69"/>
    <mergeCell ref="AW69:AX69"/>
    <mergeCell ref="AH70:AI70"/>
    <mergeCell ref="AJ70:AK70"/>
    <mergeCell ref="AL70:AM70"/>
    <mergeCell ref="AN70:AO70"/>
    <mergeCell ref="AQ70:AR70"/>
    <mergeCell ref="AS70:AT70"/>
    <mergeCell ref="AU70:AV70"/>
    <mergeCell ref="AW70:AX70"/>
    <mergeCell ref="AH71:AI71"/>
    <mergeCell ref="AJ71:AK71"/>
    <mergeCell ref="AL71:AM71"/>
    <mergeCell ref="AN71:AO71"/>
    <mergeCell ref="AQ71:AR71"/>
    <mergeCell ref="AS71:AT71"/>
    <mergeCell ref="AU71:AV71"/>
    <mergeCell ref="AW71:AX71"/>
    <mergeCell ref="AH72:AI72"/>
    <mergeCell ref="AJ72:AK72"/>
    <mergeCell ref="AL72:AM72"/>
    <mergeCell ref="AN72:AO72"/>
    <mergeCell ref="AQ72:AR72"/>
    <mergeCell ref="AS72:AT72"/>
    <mergeCell ref="AU72:AV72"/>
    <mergeCell ref="AW72:AX72"/>
    <mergeCell ref="AH73:AI73"/>
    <mergeCell ref="AJ73:AK73"/>
    <mergeCell ref="AL73:AM73"/>
    <mergeCell ref="AN73:AO73"/>
    <mergeCell ref="AQ73:AR73"/>
    <mergeCell ref="AS73:AT73"/>
    <mergeCell ref="AU73:AV73"/>
    <mergeCell ref="AW73:AX73"/>
    <mergeCell ref="AH74:AI74"/>
    <mergeCell ref="AJ74:AK74"/>
    <mergeCell ref="AL74:AM74"/>
    <mergeCell ref="AN74:AO74"/>
    <mergeCell ref="AQ74:AR74"/>
    <mergeCell ref="AS74:AT74"/>
    <mergeCell ref="AU74:AV74"/>
    <mergeCell ref="AW74:AX74"/>
    <mergeCell ref="AH75:AI75"/>
    <mergeCell ref="AJ75:AK75"/>
    <mergeCell ref="AL75:AM75"/>
    <mergeCell ref="AN75:AO75"/>
    <mergeCell ref="AQ75:AR75"/>
    <mergeCell ref="AS75:AT75"/>
    <mergeCell ref="AU75:AV75"/>
    <mergeCell ref="AW75:AX75"/>
    <mergeCell ref="AH76:AI76"/>
    <mergeCell ref="AJ76:AK76"/>
    <mergeCell ref="AL76:AM76"/>
    <mergeCell ref="AN76:AO76"/>
    <mergeCell ref="AQ76:AR76"/>
    <mergeCell ref="AS76:AT76"/>
    <mergeCell ref="AU76:AV76"/>
    <mergeCell ref="AW76:AX76"/>
    <mergeCell ref="AH77:AI77"/>
    <mergeCell ref="AJ77:AK77"/>
    <mergeCell ref="AL77:AM77"/>
    <mergeCell ref="AN77:AO77"/>
    <mergeCell ref="AQ77:AR77"/>
    <mergeCell ref="AS77:AT77"/>
    <mergeCell ref="AU77:AV77"/>
    <mergeCell ref="AW77:AX77"/>
    <mergeCell ref="AH78:AI78"/>
    <mergeCell ref="AJ78:AK78"/>
    <mergeCell ref="AL78:AM78"/>
    <mergeCell ref="AN78:AO78"/>
    <mergeCell ref="AQ78:AR78"/>
    <mergeCell ref="AS78:AT78"/>
    <mergeCell ref="AU78:AV78"/>
    <mergeCell ref="AW78:AX78"/>
    <mergeCell ref="AH79:AI79"/>
    <mergeCell ref="AJ79:AK79"/>
    <mergeCell ref="AL79:AM79"/>
    <mergeCell ref="AN79:AO79"/>
    <mergeCell ref="AQ79:AR79"/>
    <mergeCell ref="AS79:AT79"/>
    <mergeCell ref="AU79:AV79"/>
    <mergeCell ref="AW79:AX79"/>
    <mergeCell ref="AH80:AI80"/>
    <mergeCell ref="AJ80:AK80"/>
    <mergeCell ref="AL80:AM80"/>
    <mergeCell ref="AN80:AO80"/>
    <mergeCell ref="AQ80:AR80"/>
    <mergeCell ref="AS80:AT80"/>
    <mergeCell ref="AU80:AV80"/>
    <mergeCell ref="AW80:AX80"/>
    <mergeCell ref="AH81:AI81"/>
    <mergeCell ref="AJ81:AK81"/>
    <mergeCell ref="AL81:AM81"/>
    <mergeCell ref="AN81:AO81"/>
    <mergeCell ref="AQ81:AR81"/>
    <mergeCell ref="AS81:AT81"/>
    <mergeCell ref="AU81:AV81"/>
    <mergeCell ref="AW81:AX81"/>
    <mergeCell ref="AH82:AI82"/>
    <mergeCell ref="AJ82:AK82"/>
    <mergeCell ref="AL82:AM82"/>
    <mergeCell ref="AN82:AO82"/>
    <mergeCell ref="AQ82:AR82"/>
    <mergeCell ref="AS82:AT82"/>
    <mergeCell ref="AU82:AV82"/>
    <mergeCell ref="AW82:AX82"/>
    <mergeCell ref="AH83:AI83"/>
    <mergeCell ref="AJ83:AK83"/>
    <mergeCell ref="AL83:AM83"/>
    <mergeCell ref="AN83:AO83"/>
    <mergeCell ref="AQ83:AR83"/>
    <mergeCell ref="AS83:AT83"/>
    <mergeCell ref="AU83:AV83"/>
    <mergeCell ref="AW83:AX83"/>
    <mergeCell ref="AH84:AI84"/>
    <mergeCell ref="AJ84:AK84"/>
    <mergeCell ref="AL84:AM84"/>
    <mergeCell ref="AN84:AO84"/>
    <mergeCell ref="AQ84:AR84"/>
    <mergeCell ref="AS84:AT84"/>
    <mergeCell ref="AU84:AV84"/>
    <mergeCell ref="AW84:AX84"/>
    <mergeCell ref="AH85:AI85"/>
    <mergeCell ref="AJ85:AK85"/>
    <mergeCell ref="AL85:AM85"/>
    <mergeCell ref="AN85:AO85"/>
    <mergeCell ref="AQ85:AR85"/>
    <mergeCell ref="AS85:AT85"/>
    <mergeCell ref="AU85:AV85"/>
    <mergeCell ref="AW85:AX85"/>
    <mergeCell ref="AH86:AI86"/>
    <mergeCell ref="AJ86:AK86"/>
    <mergeCell ref="AL86:AM86"/>
    <mergeCell ref="AN86:AO86"/>
    <mergeCell ref="AQ86:AR86"/>
    <mergeCell ref="AS86:AT86"/>
    <mergeCell ref="AU86:AV86"/>
    <mergeCell ref="AW86:AX86"/>
    <mergeCell ref="AH87:AI87"/>
    <mergeCell ref="AJ87:AK87"/>
    <mergeCell ref="AL87:AM87"/>
    <mergeCell ref="AN87:AO87"/>
    <mergeCell ref="AQ87:AR87"/>
    <mergeCell ref="AS87:AT87"/>
    <mergeCell ref="AU87:AV87"/>
    <mergeCell ref="AW87:AX87"/>
    <mergeCell ref="AH88:AI88"/>
    <mergeCell ref="AJ88:AK88"/>
    <mergeCell ref="AL88:AM88"/>
    <mergeCell ref="AN88:AO88"/>
    <mergeCell ref="AQ88:AR88"/>
    <mergeCell ref="AS88:AT88"/>
    <mergeCell ref="AU88:AV88"/>
    <mergeCell ref="AW88:AX88"/>
    <mergeCell ref="AS93:AT93"/>
    <mergeCell ref="AU93:AV93"/>
    <mergeCell ref="AW93:AX93"/>
    <mergeCell ref="AS97:AT97"/>
    <mergeCell ref="AU97:AV97"/>
    <mergeCell ref="AW97:AX97"/>
    <mergeCell ref="AH89:AI89"/>
    <mergeCell ref="AJ89:AK89"/>
    <mergeCell ref="AL89:AM89"/>
    <mergeCell ref="AN89:AO89"/>
    <mergeCell ref="AQ89:AR89"/>
    <mergeCell ref="AS89:AT89"/>
    <mergeCell ref="AU89:AV89"/>
    <mergeCell ref="AW89:AX89"/>
    <mergeCell ref="AH90:AI90"/>
    <mergeCell ref="AJ90:AK90"/>
    <mergeCell ref="AL90:AM90"/>
    <mergeCell ref="AN90:AO90"/>
    <mergeCell ref="AQ90:AR90"/>
    <mergeCell ref="AS90:AT90"/>
    <mergeCell ref="AU90:AV90"/>
    <mergeCell ref="AW90:AX90"/>
    <mergeCell ref="AH91:AI91"/>
    <mergeCell ref="AJ91:AK91"/>
    <mergeCell ref="AL91:AM91"/>
    <mergeCell ref="AN91:AO91"/>
    <mergeCell ref="AQ91:AR91"/>
    <mergeCell ref="AS91:AT91"/>
    <mergeCell ref="AU91:AV91"/>
    <mergeCell ref="AW91:AX91"/>
    <mergeCell ref="AS94:AT94"/>
    <mergeCell ref="AU94:AV94"/>
    <mergeCell ref="AW94:AX94"/>
    <mergeCell ref="AH95:AI95"/>
    <mergeCell ref="AJ95:AK95"/>
    <mergeCell ref="AL95:AM95"/>
    <mergeCell ref="AN95:AO95"/>
    <mergeCell ref="AQ95:AR95"/>
    <mergeCell ref="AS95:AT95"/>
    <mergeCell ref="AU95:AV95"/>
    <mergeCell ref="AW95:AX95"/>
    <mergeCell ref="AH96:AI96"/>
    <mergeCell ref="AJ96:AK96"/>
    <mergeCell ref="AL96:AM96"/>
    <mergeCell ref="AN96:AO96"/>
    <mergeCell ref="AQ96:AR96"/>
    <mergeCell ref="AS96:AT96"/>
    <mergeCell ref="AU96:AV96"/>
    <mergeCell ref="AW96:AX96"/>
    <mergeCell ref="AP51:AP97"/>
    <mergeCell ref="AH92:AI92"/>
    <mergeCell ref="AJ92:AK92"/>
    <mergeCell ref="AL92:AM92"/>
    <mergeCell ref="AN92:AO92"/>
    <mergeCell ref="AQ92:AR92"/>
    <mergeCell ref="AS92:AT92"/>
    <mergeCell ref="AU92:AV92"/>
    <mergeCell ref="AW92:AX92"/>
    <mergeCell ref="AH93:AI93"/>
    <mergeCell ref="AJ93:AK93"/>
    <mergeCell ref="AL93:AM93"/>
    <mergeCell ref="AN93:AO93"/>
    <mergeCell ref="AQ93:AR93"/>
    <mergeCell ref="AJ97:AK97"/>
    <mergeCell ref="AL97:AM97"/>
    <mergeCell ref="AN97:AO97"/>
    <mergeCell ref="AQ97:AR97"/>
    <mergeCell ref="AH391:AI391"/>
    <mergeCell ref="AH98:AI98"/>
    <mergeCell ref="AJ98:AK98"/>
    <mergeCell ref="AL98:AM98"/>
    <mergeCell ref="AN98:AO98"/>
    <mergeCell ref="AH94:AI94"/>
    <mergeCell ref="AJ94:AK94"/>
    <mergeCell ref="AL94:AM94"/>
    <mergeCell ref="AN94:AO94"/>
    <mergeCell ref="AQ94:AR94"/>
    <mergeCell ref="AH156:AI156"/>
    <mergeCell ref="AH157:AI157"/>
    <mergeCell ref="AH124:AI124"/>
    <mergeCell ref="AH125:AI125"/>
    <mergeCell ref="AH126:AI126"/>
    <mergeCell ref="AH127:AI127"/>
    <mergeCell ref="AH128:AI128"/>
    <mergeCell ref="AH129:AI129"/>
    <mergeCell ref="AH130:AI130"/>
    <mergeCell ref="AH131:AI131"/>
    <mergeCell ref="AH132:AI132"/>
    <mergeCell ref="AH133:AI133"/>
    <mergeCell ref="AH134:AI134"/>
    <mergeCell ref="AH135:AI135"/>
    <mergeCell ref="AH136:AI136"/>
    <mergeCell ref="AH137:AI137"/>
    <mergeCell ref="AH138:AI138"/>
    <mergeCell ref="AH139:AI139"/>
    <mergeCell ref="AQ350:AR350"/>
    <mergeCell ref="AY51:AY97"/>
    <mergeCell ref="AZ51:BB51"/>
    <mergeCell ref="AH1163:AI1163"/>
    <mergeCell ref="AJ1163:AK1163"/>
    <mergeCell ref="AL1163:AM1163"/>
    <mergeCell ref="AH1162:AI1162"/>
    <mergeCell ref="AJ1162:AK1162"/>
    <mergeCell ref="AL1162:AM1162"/>
    <mergeCell ref="AH1177:AI1177"/>
    <mergeCell ref="AJ1177:AK1177"/>
    <mergeCell ref="AL1177:AM1177"/>
    <mergeCell ref="AH1178:AI1178"/>
    <mergeCell ref="AJ1178:AK1178"/>
    <mergeCell ref="AL1178:AM1178"/>
    <mergeCell ref="AH110:AI110"/>
    <mergeCell ref="AJ110:AK110"/>
    <mergeCell ref="AL110:AM110"/>
    <mergeCell ref="AH111:AI111"/>
    <mergeCell ref="AJ111:AK111"/>
    <mergeCell ref="AL111:AM111"/>
    <mergeCell ref="AH340:AI340"/>
    <mergeCell ref="AJ340:AK340"/>
    <mergeCell ref="AL340:AM340"/>
    <mergeCell ref="AH341:AI341"/>
    <mergeCell ref="AH406:AI406"/>
    <mergeCell ref="AH407:AI407"/>
    <mergeCell ref="AH408:AI408"/>
    <mergeCell ref="AH409:AI409"/>
    <mergeCell ref="AH477:AI477"/>
    <mergeCell ref="AJ341:AK341"/>
    <mergeCell ref="AL341:AM341"/>
    <mergeCell ref="AH97:AI97"/>
    <mergeCell ref="AN577:AO577"/>
    <mergeCell ref="AN658:AO658"/>
    <mergeCell ref="AH684:AI684"/>
    <mergeCell ref="AH685:AI685"/>
    <mergeCell ref="AH686:AI686"/>
    <mergeCell ref="AH687:AI687"/>
    <mergeCell ref="AH688:AI688"/>
    <mergeCell ref="AH1248:AI1248"/>
    <mergeCell ref="AJ1248:AK1248"/>
    <mergeCell ref="AL1248:AM1248"/>
    <mergeCell ref="AH1249:AI1249"/>
    <mergeCell ref="AJ1249:AK1249"/>
    <mergeCell ref="AL1249:AM1249"/>
    <mergeCell ref="AH1282:AI1282"/>
    <mergeCell ref="AJ1282:AK1282"/>
    <mergeCell ref="AL1282:AM1282"/>
    <mergeCell ref="AH1283:AI1283"/>
    <mergeCell ref="AJ1283:AK1283"/>
    <mergeCell ref="AL1283:AM1283"/>
    <mergeCell ref="AK1260:AL1260"/>
    <mergeCell ref="AK1261:AL1261"/>
    <mergeCell ref="AK1262:AL1262"/>
    <mergeCell ref="AK1263:AL1263"/>
    <mergeCell ref="AK1264:AL1264"/>
    <mergeCell ref="AK1265:AL1265"/>
    <mergeCell ref="AK1200:AL1200"/>
    <mergeCell ref="AK1201:AL1201"/>
    <mergeCell ref="AO668:AP668"/>
    <mergeCell ref="AN1210:AO1210"/>
    <mergeCell ref="AN1211:AO1211"/>
    <mergeCell ref="AH721:AI721"/>
    <mergeCell ref="AH722:AI722"/>
    <mergeCell ref="AJ1325:AK1325"/>
    <mergeCell ref="AL1325:AM1325"/>
    <mergeCell ref="AH1326:AI1326"/>
    <mergeCell ref="AJ1326:AK1326"/>
    <mergeCell ref="AL1326:AM1326"/>
    <mergeCell ref="AH1382:AI1382"/>
    <mergeCell ref="AJ1382:AK1382"/>
    <mergeCell ref="AL1382:AM1382"/>
    <mergeCell ref="AH1136:AI1136"/>
    <mergeCell ref="AH1137:AI1137"/>
    <mergeCell ref="AH1165:AO1165"/>
    <mergeCell ref="AH1166:AI1166"/>
    <mergeCell ref="AJ1166:AK1166"/>
    <mergeCell ref="AL1166:AM1166"/>
    <mergeCell ref="AN1166:AO1166"/>
    <mergeCell ref="AH1167:AI1167"/>
    <mergeCell ref="AJ1167:AK1167"/>
    <mergeCell ref="AL1167:AM1167"/>
    <mergeCell ref="AN1167:AO1167"/>
    <mergeCell ref="AK1185:AL1185"/>
    <mergeCell ref="AK1186:AL1186"/>
    <mergeCell ref="AK1187:AL1187"/>
    <mergeCell ref="AK1188:AL1188"/>
    <mergeCell ref="AH1311:AI1311"/>
    <mergeCell ref="AJ1311:AK1311"/>
    <mergeCell ref="AL1311:AM1311"/>
    <mergeCell ref="AH1312:AI1312"/>
    <mergeCell ref="AJ1312:AK1312"/>
    <mergeCell ref="AL1312:AM1312"/>
    <mergeCell ref="AH1292:AI1292"/>
    <mergeCell ref="AJ1292:AK1292"/>
    <mergeCell ref="AL1292:AM1292"/>
    <mergeCell ref="AJ392:AK392"/>
    <mergeCell ref="AL392:AM392"/>
    <mergeCell ref="AH451:AI451"/>
    <mergeCell ref="AJ451:AK451"/>
    <mergeCell ref="AL451:AM451"/>
    <mergeCell ref="AH452:AI452"/>
    <mergeCell ref="AJ452:AK452"/>
    <mergeCell ref="AL452:AM452"/>
    <mergeCell ref="AH499:AI499"/>
    <mergeCell ref="AJ499:AK499"/>
    <mergeCell ref="AL499:AM499"/>
    <mergeCell ref="AH500:AI500"/>
    <mergeCell ref="AJ500:AK500"/>
    <mergeCell ref="AL500:AM500"/>
    <mergeCell ref="AH398:AI398"/>
    <mergeCell ref="AH399:AI399"/>
    <mergeCell ref="AH400:AI400"/>
    <mergeCell ref="AH401:AI401"/>
    <mergeCell ref="AH402:AI402"/>
    <mergeCell ref="AH403:AI403"/>
    <mergeCell ref="AH404:AI404"/>
    <mergeCell ref="AH430:AI430"/>
    <mergeCell ref="AJ430:AK430"/>
    <mergeCell ref="AL430:AM430"/>
    <mergeCell ref="AK428:AL428"/>
    <mergeCell ref="AK429:AL429"/>
    <mergeCell ref="AH473:AI473"/>
    <mergeCell ref="AH475:AI475"/>
    <mergeCell ref="AH476:AI476"/>
    <mergeCell ref="AH405:AI405"/>
    <mergeCell ref="AH478:AI478"/>
    <mergeCell ref="AH479:AI479"/>
    <mergeCell ref="AZ381:BA381"/>
    <mergeCell ref="AH1070:AI1070"/>
    <mergeCell ref="AJ1070:AK1070"/>
    <mergeCell ref="AL1070:AM1070"/>
    <mergeCell ref="AH426:AI426"/>
    <mergeCell ref="AH427:AI427"/>
    <mergeCell ref="AH428:AI428"/>
    <mergeCell ref="AK415:AL415"/>
    <mergeCell ref="AK416:AL416"/>
    <mergeCell ref="AK417:AL417"/>
    <mergeCell ref="AK418:AL418"/>
    <mergeCell ref="AK419:AL419"/>
    <mergeCell ref="AK420:AL420"/>
    <mergeCell ref="AK421:AL421"/>
    <mergeCell ref="AK422:AL422"/>
    <mergeCell ref="AK423:AL423"/>
    <mergeCell ref="AK424:AL424"/>
    <mergeCell ref="AH668:AI668"/>
    <mergeCell ref="AH766:AI766"/>
    <mergeCell ref="AJ766:AK766"/>
    <mergeCell ref="AL766:AM766"/>
    <mergeCell ref="AH767:AI767"/>
    <mergeCell ref="AJ767:AK767"/>
    <mergeCell ref="AL767:AM767"/>
    <mergeCell ref="AJ391:AK391"/>
    <mergeCell ref="AK398:AL398"/>
    <mergeCell ref="AK399:AL399"/>
    <mergeCell ref="AK400:AL400"/>
    <mergeCell ref="AK401:AL401"/>
    <mergeCell ref="AK402:AL402"/>
    <mergeCell ref="AL391:AM391"/>
    <mergeCell ref="AH392:AI392"/>
    <mergeCell ref="AQ351:AR351"/>
    <mergeCell ref="AS351:AT351"/>
    <mergeCell ref="AQ352:AR352"/>
    <mergeCell ref="AU351:AV351"/>
    <mergeCell ref="B385:AD385"/>
    <mergeCell ref="B386:AD386"/>
    <mergeCell ref="AQ349:AX349"/>
    <mergeCell ref="AW350:AX350"/>
    <mergeCell ref="AW351:AX351"/>
    <mergeCell ref="AS352:AT352"/>
    <mergeCell ref="AU352:AV352"/>
    <mergeCell ref="AW352:AX352"/>
    <mergeCell ref="AS350:AT350"/>
    <mergeCell ref="AU350:AV350"/>
    <mergeCell ref="AQ353:AR353"/>
    <mergeCell ref="AS353:AT353"/>
    <mergeCell ref="AU353:AV353"/>
    <mergeCell ref="AW353:AX353"/>
    <mergeCell ref="AW354:AX354"/>
    <mergeCell ref="S378:V378"/>
    <mergeCell ref="W378:Z378"/>
    <mergeCell ref="AA378:AD378"/>
    <mergeCell ref="W377:Z377"/>
    <mergeCell ref="AA377:AD377"/>
    <mergeCell ref="W376:Z376"/>
    <mergeCell ref="AA376:AD376"/>
    <mergeCell ref="AA372:AD372"/>
    <mergeCell ref="W380:Z380"/>
    <mergeCell ref="AA380:AD380"/>
    <mergeCell ref="W379:Z379"/>
    <mergeCell ref="AA363:AD363"/>
    <mergeCell ref="S376:V376"/>
    <mergeCell ref="B387:AD387"/>
    <mergeCell ref="AZ350:BA350"/>
    <mergeCell ref="AZ351:BA351"/>
    <mergeCell ref="AZ352:BA352"/>
    <mergeCell ref="AZ353:BA353"/>
    <mergeCell ref="AZ354:BA354"/>
    <mergeCell ref="AZ355:BA355"/>
    <mergeCell ref="AZ356:BA356"/>
    <mergeCell ref="AZ357:BA357"/>
    <mergeCell ref="AZ358:BA358"/>
    <mergeCell ref="AZ359:BA359"/>
    <mergeCell ref="AZ360:BA360"/>
    <mergeCell ref="AZ361:BA361"/>
    <mergeCell ref="AZ362:BA362"/>
    <mergeCell ref="AZ363:BA363"/>
    <mergeCell ref="AZ364:BA364"/>
    <mergeCell ref="AZ365:BA365"/>
    <mergeCell ref="AZ366:BA366"/>
    <mergeCell ref="AZ367:BA367"/>
    <mergeCell ref="AZ368:BA368"/>
    <mergeCell ref="AZ369:BA369"/>
    <mergeCell ref="AZ370:BA370"/>
    <mergeCell ref="AZ371:BA371"/>
    <mergeCell ref="AZ372:BA372"/>
    <mergeCell ref="AZ373:BA373"/>
    <mergeCell ref="AZ374:BA374"/>
    <mergeCell ref="AZ375:BA375"/>
    <mergeCell ref="AZ376:BA376"/>
    <mergeCell ref="AZ377:BA377"/>
    <mergeCell ref="AZ378:BA378"/>
    <mergeCell ref="AZ379:BA379"/>
    <mergeCell ref="AZ380:BA380"/>
    <mergeCell ref="AK403:AL403"/>
    <mergeCell ref="AK404:AL404"/>
    <mergeCell ref="AK405:AL405"/>
    <mergeCell ref="AK406:AL406"/>
    <mergeCell ref="AK407:AL407"/>
    <mergeCell ref="AK408:AL408"/>
    <mergeCell ref="AK409:AL409"/>
    <mergeCell ref="AK410:AL410"/>
    <mergeCell ref="AK411:AL411"/>
    <mergeCell ref="AK412:AL412"/>
    <mergeCell ref="AK413:AL413"/>
    <mergeCell ref="AK414:AL414"/>
    <mergeCell ref="AH413:AI413"/>
    <mergeCell ref="AH414:AI414"/>
    <mergeCell ref="AH415:AI415"/>
    <mergeCell ref="AH416:AI416"/>
    <mergeCell ref="AH417:AI417"/>
    <mergeCell ref="AH418:AI418"/>
    <mergeCell ref="AH419:AI419"/>
    <mergeCell ref="AH420:AI420"/>
    <mergeCell ref="AH421:AI421"/>
    <mergeCell ref="AH422:AI422"/>
    <mergeCell ref="AH423:AI423"/>
    <mergeCell ref="AH424:AI424"/>
    <mergeCell ref="AH425:AI425"/>
    <mergeCell ref="AH412:AI412"/>
    <mergeCell ref="B446:AD446"/>
    <mergeCell ref="AH458:AI458"/>
    <mergeCell ref="AH459:AI459"/>
    <mergeCell ref="AH460:AI460"/>
    <mergeCell ref="AH461:AI461"/>
    <mergeCell ref="AH462:AI462"/>
    <mergeCell ref="AH463:AI463"/>
    <mergeCell ref="AH464:AI464"/>
    <mergeCell ref="D464:L464"/>
    <mergeCell ref="M464:R464"/>
    <mergeCell ref="S464:X464"/>
    <mergeCell ref="Y464:AD464"/>
    <mergeCell ref="C443:AD443"/>
    <mergeCell ref="C444:AD444"/>
    <mergeCell ref="D462:L462"/>
    <mergeCell ref="R434:AD434"/>
    <mergeCell ref="R439:AD439"/>
    <mergeCell ref="D435:P435"/>
    <mergeCell ref="D436:P436"/>
    <mergeCell ref="R437:AD437"/>
    <mergeCell ref="D438:P438"/>
    <mergeCell ref="R440:AD440"/>
    <mergeCell ref="D440:P440"/>
    <mergeCell ref="D441:P441"/>
    <mergeCell ref="D468:L468"/>
    <mergeCell ref="M468:R468"/>
    <mergeCell ref="S468:X468"/>
    <mergeCell ref="Y468:AD468"/>
    <mergeCell ref="D469:L469"/>
    <mergeCell ref="M469:R469"/>
    <mergeCell ref="B451:AD451"/>
    <mergeCell ref="C452:AD452"/>
    <mergeCell ref="M462:R462"/>
    <mergeCell ref="S462:X462"/>
    <mergeCell ref="Y462:AD462"/>
    <mergeCell ref="D463:L463"/>
    <mergeCell ref="M463:R463"/>
    <mergeCell ref="S463:X463"/>
    <mergeCell ref="Y463:AD463"/>
    <mergeCell ref="AH474:AI474"/>
    <mergeCell ref="S469:X469"/>
    <mergeCell ref="Y469:AD469"/>
    <mergeCell ref="D470:L470"/>
    <mergeCell ref="M470:R470"/>
    <mergeCell ref="S470:X470"/>
    <mergeCell ref="Y470:AD470"/>
    <mergeCell ref="D471:L471"/>
    <mergeCell ref="M471:R471"/>
    <mergeCell ref="S471:X471"/>
    <mergeCell ref="Y471:AD471"/>
    <mergeCell ref="D472:L472"/>
    <mergeCell ref="M472:R472"/>
    <mergeCell ref="S472:X472"/>
    <mergeCell ref="Y472:AD472"/>
    <mergeCell ref="C453:AD453"/>
    <mergeCell ref="S461:X461"/>
    <mergeCell ref="Y461:AD461"/>
    <mergeCell ref="AH465:AI465"/>
    <mergeCell ref="AH466:AI466"/>
    <mergeCell ref="AH467:AI467"/>
    <mergeCell ref="AH468:AI468"/>
    <mergeCell ref="AH469:AI469"/>
    <mergeCell ref="AH470:AI470"/>
    <mergeCell ref="AH471:AI471"/>
    <mergeCell ref="AH472:AI472"/>
    <mergeCell ref="AH480:AI480"/>
    <mergeCell ref="AH481:AI481"/>
    <mergeCell ref="AH482:AI482"/>
    <mergeCell ref="AH483:AI483"/>
    <mergeCell ref="AH484:AI484"/>
    <mergeCell ref="AH485:AI485"/>
    <mergeCell ref="AH486:AI486"/>
    <mergeCell ref="S485:X485"/>
    <mergeCell ref="Y485:AD485"/>
    <mergeCell ref="S486:X486"/>
    <mergeCell ref="Y486:AD486"/>
    <mergeCell ref="AH487:AI487"/>
    <mergeCell ref="AH488:AI488"/>
    <mergeCell ref="AH489:AI489"/>
    <mergeCell ref="B493:AD493"/>
    <mergeCell ref="Y475:AD475"/>
    <mergeCell ref="D476:L476"/>
    <mergeCell ref="M476:R476"/>
    <mergeCell ref="S476:X476"/>
    <mergeCell ref="Y476:AD476"/>
    <mergeCell ref="D477:L477"/>
    <mergeCell ref="M477:R477"/>
    <mergeCell ref="S477:X477"/>
    <mergeCell ref="Y477:AD477"/>
    <mergeCell ref="D478:L478"/>
    <mergeCell ref="M478:R478"/>
    <mergeCell ref="S478:X478"/>
    <mergeCell ref="Y478:AD478"/>
    <mergeCell ref="D479:L479"/>
    <mergeCell ref="M479:R479"/>
    <mergeCell ref="D475:L475"/>
    <mergeCell ref="S479:X479"/>
    <mergeCell ref="Y479:AD479"/>
    <mergeCell ref="M480:R480"/>
    <mergeCell ref="S480:X480"/>
    <mergeCell ref="Y480:AD480"/>
    <mergeCell ref="M485:R485"/>
    <mergeCell ref="D486:L486"/>
    <mergeCell ref="M486:R486"/>
    <mergeCell ref="D487:L487"/>
    <mergeCell ref="M487:R487"/>
    <mergeCell ref="S487:X487"/>
    <mergeCell ref="Y487:AD487"/>
    <mergeCell ref="AH506:AI506"/>
    <mergeCell ref="AH507:AI507"/>
    <mergeCell ref="AH508:AI508"/>
    <mergeCell ref="AH509:AI509"/>
    <mergeCell ref="AH510:AI510"/>
    <mergeCell ref="AH511:AI511"/>
    <mergeCell ref="AH512:AI512"/>
    <mergeCell ref="AH513:AI513"/>
    <mergeCell ref="AH514:AI514"/>
    <mergeCell ref="AH515:AI515"/>
    <mergeCell ref="AH516:AI516"/>
    <mergeCell ref="AH517:AI517"/>
    <mergeCell ref="AH518:AI518"/>
    <mergeCell ref="AH519:AI519"/>
    <mergeCell ref="AH520:AI520"/>
    <mergeCell ref="AH521:AI521"/>
    <mergeCell ref="AH522:AI522"/>
    <mergeCell ref="AK506:AL506"/>
    <mergeCell ref="AK507:AL507"/>
    <mergeCell ref="AK508:AL508"/>
    <mergeCell ref="AK509:AL509"/>
    <mergeCell ref="AK510:AL510"/>
    <mergeCell ref="AK511:AL511"/>
    <mergeCell ref="AK512:AL512"/>
    <mergeCell ref="AK513:AL513"/>
    <mergeCell ref="AK514:AL514"/>
    <mergeCell ref="AK515:AL515"/>
    <mergeCell ref="AK516:AL516"/>
    <mergeCell ref="AK517:AL517"/>
    <mergeCell ref="AK518:AL518"/>
    <mergeCell ref="AK519:AL519"/>
    <mergeCell ref="AK520:AL520"/>
    <mergeCell ref="AK521:AL521"/>
    <mergeCell ref="AK522:AL522"/>
    <mergeCell ref="AQ577:AR577"/>
    <mergeCell ref="AS577:AT577"/>
    <mergeCell ref="AU577:AV577"/>
    <mergeCell ref="AW577:AX577"/>
    <mergeCell ref="AQ578:AR578"/>
    <mergeCell ref="AS578:AT578"/>
    <mergeCell ref="AU578:AV578"/>
    <mergeCell ref="AW578:AX578"/>
    <mergeCell ref="AQ579:AR579"/>
    <mergeCell ref="AS579:AT579"/>
    <mergeCell ref="AU579:AV579"/>
    <mergeCell ref="AW579:AX579"/>
    <mergeCell ref="AQ580:AR580"/>
    <mergeCell ref="AS580:AT580"/>
    <mergeCell ref="B541:AD541"/>
    <mergeCell ref="AH523:AI523"/>
    <mergeCell ref="AH524:AI524"/>
    <mergeCell ref="AH525:AI525"/>
    <mergeCell ref="AH526:AI526"/>
    <mergeCell ref="AH527:AI527"/>
    <mergeCell ref="AH528:AI528"/>
    <mergeCell ref="AH529:AI529"/>
    <mergeCell ref="AH530:AI530"/>
    <mergeCell ref="AH531:AI531"/>
    <mergeCell ref="AH532:AI532"/>
    <mergeCell ref="AH533:AI533"/>
    <mergeCell ref="AH534:AI534"/>
    <mergeCell ref="AH535:AI535"/>
    <mergeCell ref="AH536:AI536"/>
    <mergeCell ref="AH537:AI537"/>
    <mergeCell ref="Y525:AD525"/>
    <mergeCell ref="D526:L526"/>
    <mergeCell ref="AK523:AL523"/>
    <mergeCell ref="AK524:AL524"/>
    <mergeCell ref="AK525:AL525"/>
    <mergeCell ref="AK526:AL526"/>
    <mergeCell ref="AK527:AL527"/>
    <mergeCell ref="AK528:AL528"/>
    <mergeCell ref="AK529:AL529"/>
    <mergeCell ref="AK530:AL530"/>
    <mergeCell ref="AK531:AL531"/>
    <mergeCell ref="AK532:AL532"/>
    <mergeCell ref="AK533:AL533"/>
    <mergeCell ref="AK534:AL534"/>
    <mergeCell ref="AK535:AL535"/>
    <mergeCell ref="AK536:AL536"/>
    <mergeCell ref="AH547:AI547"/>
    <mergeCell ref="AH548:AI548"/>
    <mergeCell ref="AQ576:AX576"/>
    <mergeCell ref="AH576:AO576"/>
    <mergeCell ref="AH559:AI559"/>
    <mergeCell ref="AJ559:AK559"/>
    <mergeCell ref="AL559:AM559"/>
    <mergeCell ref="AH560:AI560"/>
    <mergeCell ref="AJ560:AK560"/>
    <mergeCell ref="AL560:AM560"/>
    <mergeCell ref="AU580:AV580"/>
    <mergeCell ref="AW580:AX580"/>
    <mergeCell ref="AZ592:BA592"/>
    <mergeCell ref="AZ593:BA593"/>
    <mergeCell ref="AZ594:BA594"/>
    <mergeCell ref="AZ595:BA595"/>
    <mergeCell ref="AZ596:BA596"/>
    <mergeCell ref="AZ597:BA597"/>
    <mergeCell ref="AZ598:BA598"/>
    <mergeCell ref="AZ599:BA599"/>
    <mergeCell ref="AZ600:BA600"/>
    <mergeCell ref="AZ601:BA601"/>
    <mergeCell ref="AZ602:BA602"/>
    <mergeCell ref="AZ603:BA603"/>
    <mergeCell ref="AZ604:BA604"/>
    <mergeCell ref="AZ605:BA605"/>
    <mergeCell ref="AZ606:BA606"/>
    <mergeCell ref="AW581:AX581"/>
    <mergeCell ref="AZ607:BA607"/>
    <mergeCell ref="B662:AD662"/>
    <mergeCell ref="T657:V657"/>
    <mergeCell ref="W657:X657"/>
    <mergeCell ref="Y657:AA657"/>
    <mergeCell ref="AB657:AD657"/>
    <mergeCell ref="D655:H655"/>
    <mergeCell ref="I655:J655"/>
    <mergeCell ref="K655:L655"/>
    <mergeCell ref="M655:N655"/>
    <mergeCell ref="O655:Q655"/>
    <mergeCell ref="R655:S655"/>
    <mergeCell ref="T655:V655"/>
    <mergeCell ref="W655:X655"/>
    <mergeCell ref="Y655:AA655"/>
    <mergeCell ref="AB655:AD655"/>
    <mergeCell ref="D656:H656"/>
    <mergeCell ref="R652:S652"/>
    <mergeCell ref="T652:V652"/>
    <mergeCell ref="W652:X652"/>
    <mergeCell ref="Y652:AA652"/>
    <mergeCell ref="AB652:AD652"/>
    <mergeCell ref="D654:H654"/>
    <mergeCell ref="I654:J654"/>
    <mergeCell ref="K654:L654"/>
    <mergeCell ref="K649:L649"/>
    <mergeCell ref="M649:N649"/>
    <mergeCell ref="O649:Q649"/>
    <mergeCell ref="R649:S649"/>
    <mergeCell ref="T649:V649"/>
    <mergeCell ref="W649:X649"/>
    <mergeCell ref="Y649:AA649"/>
    <mergeCell ref="BB577:BC577"/>
    <mergeCell ref="AZ576:BC576"/>
    <mergeCell ref="BB578:BC578"/>
    <mergeCell ref="BB579:BC579"/>
    <mergeCell ref="BB580:BC580"/>
    <mergeCell ref="BB581:BC581"/>
    <mergeCell ref="BB582:BC582"/>
    <mergeCell ref="BB583:BC583"/>
    <mergeCell ref="BB584:BC584"/>
    <mergeCell ref="BB585:BC585"/>
    <mergeCell ref="BB586:BC586"/>
    <mergeCell ref="BB587:BC587"/>
    <mergeCell ref="BB588:BC588"/>
    <mergeCell ref="BB589:BC589"/>
    <mergeCell ref="BB590:BC590"/>
    <mergeCell ref="BB591:BC591"/>
    <mergeCell ref="BB592:BC592"/>
    <mergeCell ref="AZ577:BA577"/>
    <mergeCell ref="AZ578:BA578"/>
    <mergeCell ref="AZ579:BA579"/>
    <mergeCell ref="AZ580:BA580"/>
    <mergeCell ref="AZ581:BA581"/>
    <mergeCell ref="AZ582:BA582"/>
    <mergeCell ref="AZ583:BA583"/>
    <mergeCell ref="AZ584:BA584"/>
    <mergeCell ref="AZ585:BA585"/>
    <mergeCell ref="AZ586:BA586"/>
    <mergeCell ref="AZ587:BA587"/>
    <mergeCell ref="AZ588:BA588"/>
    <mergeCell ref="AZ589:BA589"/>
    <mergeCell ref="AZ590:BA590"/>
    <mergeCell ref="AZ591:BA591"/>
    <mergeCell ref="BB593:BC593"/>
    <mergeCell ref="BB594:BC594"/>
    <mergeCell ref="BB595:BC595"/>
    <mergeCell ref="BB596:BC596"/>
    <mergeCell ref="BB597:BC597"/>
    <mergeCell ref="BB598:BC598"/>
    <mergeCell ref="BB599:BC599"/>
    <mergeCell ref="BB600:BC600"/>
    <mergeCell ref="BB601:BC601"/>
    <mergeCell ref="BB602:BC602"/>
    <mergeCell ref="BB603:BC603"/>
    <mergeCell ref="BB604:BC604"/>
    <mergeCell ref="BB605:BC605"/>
    <mergeCell ref="BB606:BC606"/>
    <mergeCell ref="BE592:BF592"/>
    <mergeCell ref="BE593:BF593"/>
    <mergeCell ref="BE594:BF594"/>
    <mergeCell ref="BE595:BF595"/>
    <mergeCell ref="BE596:BF596"/>
    <mergeCell ref="BE597:BF597"/>
    <mergeCell ref="BE598:BF598"/>
    <mergeCell ref="BE599:BF599"/>
    <mergeCell ref="BE600:BF600"/>
    <mergeCell ref="BE601:BF601"/>
    <mergeCell ref="BE602:BF602"/>
    <mergeCell ref="BE603:BF603"/>
    <mergeCell ref="BE604:BF604"/>
    <mergeCell ref="BE605:BF605"/>
    <mergeCell ref="BK577:BL577"/>
    <mergeCell ref="BN577:BO577"/>
    <mergeCell ref="BK578:BL578"/>
    <mergeCell ref="BN578:BO578"/>
    <mergeCell ref="BE579:BF579"/>
    <mergeCell ref="BE580:BF580"/>
    <mergeCell ref="BE581:BF581"/>
    <mergeCell ref="BE582:BF582"/>
    <mergeCell ref="BE583:BF583"/>
    <mergeCell ref="BE584:BF584"/>
    <mergeCell ref="BE585:BF585"/>
    <mergeCell ref="BE586:BF586"/>
    <mergeCell ref="BE587:BF587"/>
    <mergeCell ref="BE588:BF588"/>
    <mergeCell ref="BE589:BF589"/>
    <mergeCell ref="BE590:BF590"/>
    <mergeCell ref="BE591:BF591"/>
    <mergeCell ref="BE577:BF577"/>
    <mergeCell ref="BH577:BI577"/>
    <mergeCell ref="BE578:BF578"/>
    <mergeCell ref="BH578:BI578"/>
    <mergeCell ref="BH579:BI579"/>
    <mergeCell ref="BH580:BI580"/>
    <mergeCell ref="BH581:BI581"/>
    <mergeCell ref="BH582:BI582"/>
    <mergeCell ref="BH583:BI583"/>
    <mergeCell ref="BH584:BI584"/>
    <mergeCell ref="BH585:BI585"/>
    <mergeCell ref="BH586:BI586"/>
    <mergeCell ref="BH587:BI587"/>
    <mergeCell ref="BH588:BI588"/>
    <mergeCell ref="BH589:BI589"/>
    <mergeCell ref="BE643:BF643"/>
    <mergeCell ref="BE644:BF644"/>
    <mergeCell ref="BE645:BF645"/>
    <mergeCell ref="BE646:BF646"/>
    <mergeCell ref="BE647:BF647"/>
    <mergeCell ref="BE648:BF648"/>
    <mergeCell ref="BE649:BF649"/>
    <mergeCell ref="BE650:BF650"/>
    <mergeCell ref="BE651:BF651"/>
    <mergeCell ref="BE652:BF652"/>
    <mergeCell ref="BE653:BF653"/>
    <mergeCell ref="BE654:BF654"/>
    <mergeCell ref="BE655:BF655"/>
    <mergeCell ref="BE656:BF656"/>
    <mergeCell ref="BE623:BF623"/>
    <mergeCell ref="BE624:BF624"/>
    <mergeCell ref="BE625:BF625"/>
    <mergeCell ref="BE626:BF626"/>
    <mergeCell ref="BE627:BF627"/>
    <mergeCell ref="BE628:BF628"/>
    <mergeCell ref="BE629:BF629"/>
    <mergeCell ref="BE630:BF630"/>
    <mergeCell ref="BE631:BF631"/>
    <mergeCell ref="BE632:BF632"/>
    <mergeCell ref="BE633:BF633"/>
    <mergeCell ref="BE634:BF634"/>
    <mergeCell ref="BE635:BF635"/>
    <mergeCell ref="BE636:BF636"/>
    <mergeCell ref="BE637:BF637"/>
    <mergeCell ref="BE638:BF638"/>
    <mergeCell ref="BE639:BF639"/>
    <mergeCell ref="BE640:BF640"/>
    <mergeCell ref="BE641:BF641"/>
    <mergeCell ref="BE642:BF642"/>
    <mergeCell ref="BE606:BF606"/>
    <mergeCell ref="BE607:BF607"/>
    <mergeCell ref="BE608:BF608"/>
    <mergeCell ref="BE609:BF609"/>
    <mergeCell ref="BE610:BF610"/>
    <mergeCell ref="BE611:BF611"/>
    <mergeCell ref="BE612:BF612"/>
    <mergeCell ref="BE613:BF613"/>
    <mergeCell ref="BE614:BF614"/>
    <mergeCell ref="BE615:BF615"/>
    <mergeCell ref="BE616:BF616"/>
    <mergeCell ref="BE617:BF617"/>
    <mergeCell ref="BE618:BF618"/>
    <mergeCell ref="BE619:BF619"/>
    <mergeCell ref="BE620:BF620"/>
    <mergeCell ref="BE621:BF621"/>
    <mergeCell ref="BE622:BF622"/>
    <mergeCell ref="BH590:BI590"/>
    <mergeCell ref="BH591:BI591"/>
    <mergeCell ref="BH592:BI592"/>
    <mergeCell ref="BH593:BI593"/>
    <mergeCell ref="BH594:BI594"/>
    <mergeCell ref="BH595:BI595"/>
    <mergeCell ref="BH656:BI656"/>
    <mergeCell ref="BH623:BI623"/>
    <mergeCell ref="BH624:BI624"/>
    <mergeCell ref="BH625:BI625"/>
    <mergeCell ref="BH626:BI626"/>
    <mergeCell ref="BH627:BI627"/>
    <mergeCell ref="BH628:BI628"/>
    <mergeCell ref="BH629:BI629"/>
    <mergeCell ref="BH630:BI630"/>
    <mergeCell ref="BH631:BI631"/>
    <mergeCell ref="BH632:BI632"/>
    <mergeCell ref="BH633:BI633"/>
    <mergeCell ref="BH634:BI634"/>
    <mergeCell ref="BH635:BI635"/>
    <mergeCell ref="BH636:BI636"/>
    <mergeCell ref="BH637:BI637"/>
    <mergeCell ref="BH638:BI638"/>
    <mergeCell ref="BH639:BI639"/>
    <mergeCell ref="BH596:BI596"/>
    <mergeCell ref="BH597:BI597"/>
    <mergeCell ref="BH598:BI598"/>
    <mergeCell ref="BH599:BI599"/>
    <mergeCell ref="BH600:BI600"/>
    <mergeCell ref="BH601:BI601"/>
    <mergeCell ref="BH602:BI602"/>
    <mergeCell ref="BH603:BI603"/>
    <mergeCell ref="BH645:BI645"/>
    <mergeCell ref="BH646:BI646"/>
    <mergeCell ref="BH647:BI647"/>
    <mergeCell ref="BH648:BI648"/>
    <mergeCell ref="BH649:BI649"/>
    <mergeCell ref="BH650:BI650"/>
    <mergeCell ref="BH651:BI651"/>
    <mergeCell ref="BH652:BI652"/>
    <mergeCell ref="BH653:BI653"/>
    <mergeCell ref="BH654:BI654"/>
    <mergeCell ref="BH655:BI655"/>
    <mergeCell ref="BH609:BI609"/>
    <mergeCell ref="BH610:BI610"/>
    <mergeCell ref="BH611:BI611"/>
    <mergeCell ref="BH612:BI612"/>
    <mergeCell ref="BH613:BI613"/>
    <mergeCell ref="BH614:BI614"/>
    <mergeCell ref="BH615:BI615"/>
    <mergeCell ref="BH616:BI616"/>
    <mergeCell ref="BH617:BI617"/>
    <mergeCell ref="BH618:BI618"/>
    <mergeCell ref="BH619:BI619"/>
    <mergeCell ref="BH620:BI620"/>
    <mergeCell ref="BH621:BI621"/>
    <mergeCell ref="BH622:BI622"/>
    <mergeCell ref="BK596:BL596"/>
    <mergeCell ref="BK597:BL597"/>
    <mergeCell ref="BK598:BL598"/>
    <mergeCell ref="BK599:BL599"/>
    <mergeCell ref="BK600:BL600"/>
    <mergeCell ref="BK601:BL601"/>
    <mergeCell ref="BK602:BL602"/>
    <mergeCell ref="BK603:BL603"/>
    <mergeCell ref="BK604:BL604"/>
    <mergeCell ref="BK605:BL605"/>
    <mergeCell ref="BK606:BL606"/>
    <mergeCell ref="BK607:BL607"/>
    <mergeCell ref="BK608:BL608"/>
    <mergeCell ref="BK644:BL644"/>
    <mergeCell ref="BK609:BL609"/>
    <mergeCell ref="BH640:BI640"/>
    <mergeCell ref="BH641:BI641"/>
    <mergeCell ref="BH642:BI642"/>
    <mergeCell ref="BH643:BI643"/>
    <mergeCell ref="BH644:BI644"/>
    <mergeCell ref="BK626:BL626"/>
    <mergeCell ref="BH604:BI604"/>
    <mergeCell ref="BH605:BI605"/>
    <mergeCell ref="BH606:BI606"/>
    <mergeCell ref="BH607:BI607"/>
    <mergeCell ref="BH608:BI608"/>
    <mergeCell ref="BK643:BL643"/>
    <mergeCell ref="BK625:BL625"/>
    <mergeCell ref="BK579:BL579"/>
    <mergeCell ref="BK580:BL580"/>
    <mergeCell ref="BK581:BL581"/>
    <mergeCell ref="BK582:BL582"/>
    <mergeCell ref="BK583:BL583"/>
    <mergeCell ref="BK584:BL584"/>
    <mergeCell ref="BK585:BL585"/>
    <mergeCell ref="BK586:BL586"/>
    <mergeCell ref="BK587:BL587"/>
    <mergeCell ref="BK588:BL588"/>
    <mergeCell ref="BK589:BL589"/>
    <mergeCell ref="BK590:BL590"/>
    <mergeCell ref="BK591:BL591"/>
    <mergeCell ref="BK592:BL592"/>
    <mergeCell ref="BK593:BL593"/>
    <mergeCell ref="BK594:BL594"/>
    <mergeCell ref="BK595:BL595"/>
    <mergeCell ref="BN596:BO596"/>
    <mergeCell ref="BK627:BL627"/>
    <mergeCell ref="BK628:BL628"/>
    <mergeCell ref="BK629:BL629"/>
    <mergeCell ref="BK630:BL630"/>
    <mergeCell ref="BK631:BL631"/>
    <mergeCell ref="BK632:BL632"/>
    <mergeCell ref="BK633:BL633"/>
    <mergeCell ref="BK634:BL634"/>
    <mergeCell ref="BK635:BL635"/>
    <mergeCell ref="BK636:BL636"/>
    <mergeCell ref="BK637:BL637"/>
    <mergeCell ref="BK638:BL638"/>
    <mergeCell ref="BK639:BL639"/>
    <mergeCell ref="BK640:BL640"/>
    <mergeCell ref="BK641:BL641"/>
    <mergeCell ref="BK642:BL642"/>
    <mergeCell ref="BK610:BL610"/>
    <mergeCell ref="BK611:BL611"/>
    <mergeCell ref="BK612:BL612"/>
    <mergeCell ref="BK613:BL613"/>
    <mergeCell ref="BK614:BL614"/>
    <mergeCell ref="BK615:BL615"/>
    <mergeCell ref="BK616:BL616"/>
    <mergeCell ref="BK617:BL617"/>
    <mergeCell ref="BK618:BL618"/>
    <mergeCell ref="BK619:BL619"/>
    <mergeCell ref="BK620:BL620"/>
    <mergeCell ref="BK621:BL621"/>
    <mergeCell ref="BK622:BL622"/>
    <mergeCell ref="BK623:BL623"/>
    <mergeCell ref="BK624:BL624"/>
    <mergeCell ref="BN579:BO579"/>
    <mergeCell ref="BN580:BO580"/>
    <mergeCell ref="BN581:BO581"/>
    <mergeCell ref="BN582:BO582"/>
    <mergeCell ref="BN583:BO583"/>
    <mergeCell ref="BN584:BO584"/>
    <mergeCell ref="BN585:BO585"/>
    <mergeCell ref="BN586:BO586"/>
    <mergeCell ref="BN587:BO587"/>
    <mergeCell ref="BN588:BO588"/>
    <mergeCell ref="BN589:BO589"/>
    <mergeCell ref="BN590:BO590"/>
    <mergeCell ref="BN591:BO591"/>
    <mergeCell ref="BN592:BO592"/>
    <mergeCell ref="BN593:BO593"/>
    <mergeCell ref="BN594:BO594"/>
    <mergeCell ref="BN595:BO595"/>
    <mergeCell ref="BN631:BO631"/>
    <mergeCell ref="BN597:BO597"/>
    <mergeCell ref="BN598:BO598"/>
    <mergeCell ref="BN599:BO599"/>
    <mergeCell ref="BN600:BO600"/>
    <mergeCell ref="BN601:BO601"/>
    <mergeCell ref="BN602:BO602"/>
    <mergeCell ref="BN603:BO603"/>
    <mergeCell ref="BN604:BO604"/>
    <mergeCell ref="BN605:BO605"/>
    <mergeCell ref="BN606:BO606"/>
    <mergeCell ref="BN607:BO607"/>
    <mergeCell ref="BN608:BO608"/>
    <mergeCell ref="BN609:BO609"/>
    <mergeCell ref="BN610:BO610"/>
    <mergeCell ref="BN611:BO611"/>
    <mergeCell ref="BN612:BO612"/>
    <mergeCell ref="BN613:BO613"/>
    <mergeCell ref="BN614:BO614"/>
    <mergeCell ref="BN615:BO615"/>
    <mergeCell ref="BN616:BO616"/>
    <mergeCell ref="BN617:BO617"/>
    <mergeCell ref="BN618:BO618"/>
    <mergeCell ref="BN619:BO619"/>
    <mergeCell ref="BN620:BO620"/>
    <mergeCell ref="BN621:BO621"/>
    <mergeCell ref="BN622:BO622"/>
    <mergeCell ref="BN623:BO623"/>
    <mergeCell ref="BN624:BO624"/>
    <mergeCell ref="BN625:BO625"/>
    <mergeCell ref="BN626:BO626"/>
    <mergeCell ref="BN627:BO627"/>
    <mergeCell ref="BN628:BO628"/>
    <mergeCell ref="BN629:BO629"/>
    <mergeCell ref="BN630:BO630"/>
    <mergeCell ref="Y656:AA656"/>
    <mergeCell ref="BK657:BL657"/>
    <mergeCell ref="BH657:BI657"/>
    <mergeCell ref="BN632:BO632"/>
    <mergeCell ref="BN633:BO633"/>
    <mergeCell ref="BN634:BO634"/>
    <mergeCell ref="BN635:BO635"/>
    <mergeCell ref="BN636:BO636"/>
    <mergeCell ref="BN637:BO637"/>
    <mergeCell ref="BN638:BO638"/>
    <mergeCell ref="BN639:BO639"/>
    <mergeCell ref="BN640:BO640"/>
    <mergeCell ref="BN641:BO641"/>
    <mergeCell ref="BN642:BO642"/>
    <mergeCell ref="BN643:BO643"/>
    <mergeCell ref="BN644:BO644"/>
    <mergeCell ref="BN645:BO645"/>
    <mergeCell ref="BN646:BO646"/>
    <mergeCell ref="BN647:BO647"/>
    <mergeCell ref="BN648:BO648"/>
    <mergeCell ref="BK645:BL645"/>
    <mergeCell ref="BK646:BL646"/>
    <mergeCell ref="BK647:BL647"/>
    <mergeCell ref="BK648:BL648"/>
    <mergeCell ref="BK649:BL649"/>
    <mergeCell ref="BK650:BL650"/>
    <mergeCell ref="BK651:BL651"/>
    <mergeCell ref="BK652:BL652"/>
    <mergeCell ref="BK653:BL653"/>
    <mergeCell ref="AH723:AI723"/>
    <mergeCell ref="BN649:BO649"/>
    <mergeCell ref="BN650:BO650"/>
    <mergeCell ref="BN651:BO651"/>
    <mergeCell ref="BN652:BO652"/>
    <mergeCell ref="BN653:BO653"/>
    <mergeCell ref="BN654:BO654"/>
    <mergeCell ref="BN655:BO655"/>
    <mergeCell ref="BN656:BO656"/>
    <mergeCell ref="BN657:BO657"/>
    <mergeCell ref="BK658:BL658"/>
    <mergeCell ref="BN658:BO658"/>
    <mergeCell ref="AH701:AI701"/>
    <mergeCell ref="AH702:AI702"/>
    <mergeCell ref="AH703:AI703"/>
    <mergeCell ref="AH704:AI704"/>
    <mergeCell ref="AH705:AI705"/>
    <mergeCell ref="AH706:AI706"/>
    <mergeCell ref="AH707:AI707"/>
    <mergeCell ref="AH708:AI708"/>
    <mergeCell ref="AH709:AI709"/>
    <mergeCell ref="AH710:AI710"/>
    <mergeCell ref="AH711:AI711"/>
    <mergeCell ref="AH712:AI712"/>
    <mergeCell ref="AH713:AI713"/>
    <mergeCell ref="AH714:AI714"/>
    <mergeCell ref="AH715:AI715"/>
    <mergeCell ref="AH717:AI717"/>
    <mergeCell ref="AH698:AI698"/>
    <mergeCell ref="AH680:AI680"/>
    <mergeCell ref="AH718:AI718"/>
    <mergeCell ref="AH719:AI719"/>
    <mergeCell ref="B663:AD663"/>
    <mergeCell ref="AJ668:AK668"/>
    <mergeCell ref="AL668:AM668"/>
    <mergeCell ref="AH669:AI669"/>
    <mergeCell ref="AJ669:AK669"/>
    <mergeCell ref="AL669:AM669"/>
    <mergeCell ref="I656:J656"/>
    <mergeCell ref="K656:L656"/>
    <mergeCell ref="M656:N656"/>
    <mergeCell ref="O656:Q656"/>
    <mergeCell ref="R656:S656"/>
    <mergeCell ref="T656:V656"/>
    <mergeCell ref="AK676:AL676"/>
    <mergeCell ref="AK677:AL677"/>
    <mergeCell ref="AK678:AL678"/>
    <mergeCell ref="AK679:AL679"/>
    <mergeCell ref="C669:AD669"/>
    <mergeCell ref="M678:R678"/>
    <mergeCell ref="S678:X678"/>
    <mergeCell ref="Y678:AD678"/>
    <mergeCell ref="AB658:AD658"/>
    <mergeCell ref="C660:AD660"/>
    <mergeCell ref="S677:X677"/>
    <mergeCell ref="Y677:AD677"/>
    <mergeCell ref="AH667:AM667"/>
    <mergeCell ref="AA674:AD674"/>
    <mergeCell ref="Y676:AD676"/>
    <mergeCell ref="S676:X676"/>
    <mergeCell ref="M676:R676"/>
    <mergeCell ref="C676:L676"/>
    <mergeCell ref="AH720:AI720"/>
    <mergeCell ref="AH699:AI699"/>
    <mergeCell ref="AH700:AI700"/>
    <mergeCell ref="AH693:AI693"/>
    <mergeCell ref="AH694:AI694"/>
    <mergeCell ref="AH695:AI695"/>
    <mergeCell ref="AH696:AI696"/>
    <mergeCell ref="AH697:AI697"/>
    <mergeCell ref="AH689:AI689"/>
    <mergeCell ref="AH690:AI690"/>
    <mergeCell ref="AH691:AI691"/>
    <mergeCell ref="AH692:AI692"/>
    <mergeCell ref="B664:AD664"/>
    <mergeCell ref="AH676:AI676"/>
    <mergeCell ref="AH677:AI677"/>
    <mergeCell ref="AH678:AI678"/>
    <mergeCell ref="AH679:AI679"/>
    <mergeCell ref="AH681:AI681"/>
    <mergeCell ref="AH682:AI682"/>
    <mergeCell ref="AH683:AI683"/>
    <mergeCell ref="AH716:AI716"/>
    <mergeCell ref="D683:L683"/>
    <mergeCell ref="M683:R683"/>
    <mergeCell ref="S683:X683"/>
    <mergeCell ref="Y683:AD683"/>
    <mergeCell ref="D684:L684"/>
    <mergeCell ref="M684:R684"/>
    <mergeCell ref="S684:X684"/>
    <mergeCell ref="Y684:AD684"/>
    <mergeCell ref="D685:L685"/>
    <mergeCell ref="D681:L681"/>
    <mergeCell ref="M681:R681"/>
    <mergeCell ref="AK680:AL680"/>
    <mergeCell ref="AK681:AL681"/>
    <mergeCell ref="AK682:AL682"/>
    <mergeCell ref="AK683:AL683"/>
    <mergeCell ref="AK684:AL684"/>
    <mergeCell ref="AK685:AL685"/>
    <mergeCell ref="AK686:AL686"/>
    <mergeCell ref="AK687:AL687"/>
    <mergeCell ref="AK688:AL688"/>
    <mergeCell ref="AK689:AL689"/>
    <mergeCell ref="AK690:AL690"/>
    <mergeCell ref="AK691:AL691"/>
    <mergeCell ref="AK692:AL692"/>
    <mergeCell ref="AK693:AL693"/>
    <mergeCell ref="AK694:AL694"/>
    <mergeCell ref="AK695:AL695"/>
    <mergeCell ref="AK696:AL696"/>
    <mergeCell ref="AK697:AL697"/>
    <mergeCell ref="AK734:AL734"/>
    <mergeCell ref="AK735:AL735"/>
    <mergeCell ref="AK736:AL736"/>
    <mergeCell ref="AK737:AL737"/>
    <mergeCell ref="AK738:AL738"/>
    <mergeCell ref="AH752:AI752"/>
    <mergeCell ref="AH753:AI753"/>
    <mergeCell ref="AH754:AI754"/>
    <mergeCell ref="AH755:AI755"/>
    <mergeCell ref="AH724:AI724"/>
    <mergeCell ref="AH725:AI725"/>
    <mergeCell ref="AH726:AI726"/>
    <mergeCell ref="AH727:AI727"/>
    <mergeCell ref="AH728:AI728"/>
    <mergeCell ref="AH729:AI729"/>
    <mergeCell ref="AH730:AI730"/>
    <mergeCell ref="AH731:AI731"/>
    <mergeCell ref="AH732:AI732"/>
    <mergeCell ref="AH733:AI733"/>
    <mergeCell ref="AH734:AI734"/>
    <mergeCell ref="AH735:AI735"/>
    <mergeCell ref="AH736:AI736"/>
    <mergeCell ref="AH737:AI737"/>
    <mergeCell ref="AH738:AI738"/>
    <mergeCell ref="AH739:AI739"/>
    <mergeCell ref="AH740:AI740"/>
    <mergeCell ref="AH741:AI741"/>
    <mergeCell ref="AH742:AI742"/>
    <mergeCell ref="AH743:AI743"/>
    <mergeCell ref="AH744:AI744"/>
    <mergeCell ref="AH745:AI745"/>
    <mergeCell ref="AK727:AL727"/>
    <mergeCell ref="AK728:AL728"/>
    <mergeCell ref="AK703:AL703"/>
    <mergeCell ref="AK704:AL704"/>
    <mergeCell ref="AK705:AL705"/>
    <mergeCell ref="AK706:AL706"/>
    <mergeCell ref="AK707:AL707"/>
    <mergeCell ref="AK708:AL708"/>
    <mergeCell ref="AK709:AL709"/>
    <mergeCell ref="AK710:AL710"/>
    <mergeCell ref="AK711:AL711"/>
    <mergeCell ref="AK698:AL698"/>
    <mergeCell ref="AK699:AL699"/>
    <mergeCell ref="AK700:AL700"/>
    <mergeCell ref="AK701:AL701"/>
    <mergeCell ref="AK702:AL702"/>
    <mergeCell ref="AK731:AL731"/>
    <mergeCell ref="AK715:AL715"/>
    <mergeCell ref="AK716:AL716"/>
    <mergeCell ref="AK717:AL717"/>
    <mergeCell ref="AK718:AL718"/>
    <mergeCell ref="AK719:AL719"/>
    <mergeCell ref="AK720:AL720"/>
    <mergeCell ref="AK721:AL721"/>
    <mergeCell ref="AK722:AL722"/>
    <mergeCell ref="AK723:AL723"/>
    <mergeCell ref="AK724:AL724"/>
    <mergeCell ref="AK725:AL725"/>
    <mergeCell ref="AK726:AL726"/>
    <mergeCell ref="B760:AD760"/>
    <mergeCell ref="AN757:AO757"/>
    <mergeCell ref="AN729:AO729"/>
    <mergeCell ref="AN730:AO730"/>
    <mergeCell ref="AN731:AO731"/>
    <mergeCell ref="AN732:AO732"/>
    <mergeCell ref="AN733:AO733"/>
    <mergeCell ref="AN734:AO734"/>
    <mergeCell ref="AN735:AO735"/>
    <mergeCell ref="AN736:AO736"/>
    <mergeCell ref="AN737:AO737"/>
    <mergeCell ref="AN738:AO738"/>
    <mergeCell ref="AN739:AO739"/>
    <mergeCell ref="AN740:AO740"/>
    <mergeCell ref="AN741:AO741"/>
    <mergeCell ref="AN742:AO742"/>
    <mergeCell ref="AN743:AO743"/>
    <mergeCell ref="AN744:AO744"/>
    <mergeCell ref="AN745:AO745"/>
    <mergeCell ref="AK746:AL746"/>
    <mergeCell ref="AK747:AL747"/>
    <mergeCell ref="AK729:AL729"/>
    <mergeCell ref="AK730:AL730"/>
    <mergeCell ref="AK739:AL739"/>
    <mergeCell ref="AK740:AL740"/>
    <mergeCell ref="AK741:AL741"/>
    <mergeCell ref="AK742:AL742"/>
    <mergeCell ref="AK743:AL743"/>
    <mergeCell ref="AK744:AL744"/>
    <mergeCell ref="AK745:AL745"/>
    <mergeCell ref="AK732:AL732"/>
    <mergeCell ref="AK733:AL733"/>
    <mergeCell ref="AH109:AM109"/>
    <mergeCell ref="AO110:AP110"/>
    <mergeCell ref="AQ110:AR110"/>
    <mergeCell ref="AS110:AT110"/>
    <mergeCell ref="AO109:AT109"/>
    <mergeCell ref="AO111:AP111"/>
    <mergeCell ref="AQ111:AR111"/>
    <mergeCell ref="AS111:AT111"/>
    <mergeCell ref="AN712:AO712"/>
    <mergeCell ref="AN713:AO713"/>
    <mergeCell ref="AN714:AO714"/>
    <mergeCell ref="AN715:AO715"/>
    <mergeCell ref="AN716:AO716"/>
    <mergeCell ref="AN701:AO701"/>
    <mergeCell ref="AN702:AO702"/>
    <mergeCell ref="AN703:AO703"/>
    <mergeCell ref="AN704:AO704"/>
    <mergeCell ref="AN705:AO705"/>
    <mergeCell ref="AN706:AO706"/>
    <mergeCell ref="AN707:AO707"/>
    <mergeCell ref="AN708:AO708"/>
    <mergeCell ref="AN709:AO709"/>
    <mergeCell ref="AN710:AO710"/>
    <mergeCell ref="AN711:AO711"/>
    <mergeCell ref="AN693:AO693"/>
    <mergeCell ref="AN694:AO694"/>
    <mergeCell ref="AK712:AL712"/>
    <mergeCell ref="AK713:AL713"/>
    <mergeCell ref="AK714:AL714"/>
    <mergeCell ref="AH328:AI328"/>
    <mergeCell ref="AH329:AI329"/>
    <mergeCell ref="AN687:AO687"/>
    <mergeCell ref="AH765:AM765"/>
    <mergeCell ref="AO765:AT765"/>
    <mergeCell ref="AN746:AO746"/>
    <mergeCell ref="AN747:AO747"/>
    <mergeCell ref="AN748:AO748"/>
    <mergeCell ref="AN749:AO749"/>
    <mergeCell ref="AN750:AO750"/>
    <mergeCell ref="AN751:AO751"/>
    <mergeCell ref="AN752:AO752"/>
    <mergeCell ref="AN753:AO753"/>
    <mergeCell ref="AN754:AO754"/>
    <mergeCell ref="AN755:AO755"/>
    <mergeCell ref="AN756:AO756"/>
    <mergeCell ref="AK748:AL748"/>
    <mergeCell ref="AK749:AL749"/>
    <mergeCell ref="AK750:AL750"/>
    <mergeCell ref="AK751:AL751"/>
    <mergeCell ref="AK752:AL752"/>
    <mergeCell ref="AK753:AL753"/>
    <mergeCell ref="AK754:AL754"/>
    <mergeCell ref="AK755:AL755"/>
    <mergeCell ref="AK756:AL756"/>
    <mergeCell ref="AK757:AL757"/>
    <mergeCell ref="AH756:AI756"/>
    <mergeCell ref="AH747:AI747"/>
    <mergeCell ref="AH748:AI748"/>
    <mergeCell ref="AH749:AI749"/>
    <mergeCell ref="AH750:AI750"/>
    <mergeCell ref="AH751:AI751"/>
    <mergeCell ref="AH746:AI746"/>
    <mergeCell ref="AH775:AI775"/>
    <mergeCell ref="AK775:AL775"/>
    <mergeCell ref="AH776:AI776"/>
    <mergeCell ref="AK776:AL776"/>
    <mergeCell ref="AH777:AI777"/>
    <mergeCell ref="AK777:AL777"/>
    <mergeCell ref="AN775:AO775"/>
    <mergeCell ref="AN776:AO776"/>
    <mergeCell ref="AH778:AI778"/>
    <mergeCell ref="AK778:AL778"/>
    <mergeCell ref="AH779:AI779"/>
    <mergeCell ref="AK779:AL779"/>
    <mergeCell ref="AH780:AI780"/>
    <mergeCell ref="AK780:AL780"/>
    <mergeCell ref="AH781:AI781"/>
    <mergeCell ref="AK781:AL781"/>
    <mergeCell ref="AH782:AI782"/>
    <mergeCell ref="AK782:AL782"/>
    <mergeCell ref="AH783:AI783"/>
    <mergeCell ref="AK783:AL783"/>
    <mergeCell ref="AH784:AI784"/>
    <mergeCell ref="AK784:AL784"/>
    <mergeCell ref="AH785:AI785"/>
    <mergeCell ref="AK785:AL785"/>
    <mergeCell ref="AH786:AI786"/>
    <mergeCell ref="AK786:AL786"/>
    <mergeCell ref="AH787:AI787"/>
    <mergeCell ref="AK787:AL787"/>
    <mergeCell ref="AH788:AI788"/>
    <mergeCell ref="AK788:AL788"/>
    <mergeCell ref="AH789:AI789"/>
    <mergeCell ref="AK789:AL789"/>
    <mergeCell ref="AH790:AI790"/>
    <mergeCell ref="AK790:AL790"/>
    <mergeCell ref="AH791:AI791"/>
    <mergeCell ref="AK791:AL791"/>
    <mergeCell ref="AH792:AI792"/>
    <mergeCell ref="AK792:AL792"/>
    <mergeCell ref="AH793:AI793"/>
    <mergeCell ref="AK793:AL793"/>
    <mergeCell ref="AH794:AI794"/>
    <mergeCell ref="AK794:AL794"/>
    <mergeCell ref="AH795:AI795"/>
    <mergeCell ref="AK795:AL795"/>
    <mergeCell ref="AH796:AI796"/>
    <mergeCell ref="AK796:AL796"/>
    <mergeCell ref="AH797:AI797"/>
    <mergeCell ref="AK797:AL797"/>
    <mergeCell ref="AH798:AI798"/>
    <mergeCell ref="AK798:AL798"/>
    <mergeCell ref="AH799:AI799"/>
    <mergeCell ref="AK799:AL799"/>
    <mergeCell ref="AH800:AI800"/>
    <mergeCell ref="AK800:AL800"/>
    <mergeCell ref="AH801:AI801"/>
    <mergeCell ref="AK801:AL801"/>
    <mergeCell ref="AH802:AI802"/>
    <mergeCell ref="AK802:AL802"/>
    <mergeCell ref="AH803:AI803"/>
    <mergeCell ref="AK803:AL803"/>
    <mergeCell ref="AH804:AI804"/>
    <mergeCell ref="AK804:AL804"/>
    <mergeCell ref="AH805:AI805"/>
    <mergeCell ref="AK805:AL805"/>
    <mergeCell ref="AH806:AI806"/>
    <mergeCell ref="AK806:AL806"/>
    <mergeCell ref="AH807:AI807"/>
    <mergeCell ref="AK807:AL807"/>
    <mergeCell ref="AH808:AI808"/>
    <mergeCell ref="AK808:AL808"/>
    <mergeCell ref="AH809:AI809"/>
    <mergeCell ref="AK809:AL809"/>
    <mergeCell ref="AH810:AI810"/>
    <mergeCell ref="AK810:AL810"/>
    <mergeCell ref="AH811:AI811"/>
    <mergeCell ref="AK811:AL811"/>
    <mergeCell ref="AH812:AI812"/>
    <mergeCell ref="AK812:AL812"/>
    <mergeCell ref="AH813:AI813"/>
    <mergeCell ref="AK813:AL813"/>
    <mergeCell ref="AH814:AI814"/>
    <mergeCell ref="AK814:AL814"/>
    <mergeCell ref="AH815:AI815"/>
    <mergeCell ref="AK815:AL815"/>
    <mergeCell ref="AH816:AI816"/>
    <mergeCell ref="AK816:AL816"/>
    <mergeCell ref="AH817:AI817"/>
    <mergeCell ref="AK817:AL817"/>
    <mergeCell ref="AH818:AI818"/>
    <mergeCell ref="AK818:AL818"/>
    <mergeCell ref="AH819:AI819"/>
    <mergeCell ref="AK819:AL819"/>
    <mergeCell ref="AH820:AI820"/>
    <mergeCell ref="AK820:AL820"/>
    <mergeCell ref="AH821:AI821"/>
    <mergeCell ref="AK821:AL821"/>
    <mergeCell ref="AH822:AI822"/>
    <mergeCell ref="AK822:AL822"/>
    <mergeCell ref="AH823:AI823"/>
    <mergeCell ref="AK823:AL823"/>
    <mergeCell ref="AH824:AI824"/>
    <mergeCell ref="AK824:AL824"/>
    <mergeCell ref="AH825:AI825"/>
    <mergeCell ref="AK825:AL825"/>
    <mergeCell ref="AH826:AI826"/>
    <mergeCell ref="AK826:AL826"/>
    <mergeCell ref="AH827:AI827"/>
    <mergeCell ref="AK827:AL827"/>
    <mergeCell ref="AH828:AI828"/>
    <mergeCell ref="AK828:AL828"/>
    <mergeCell ref="AH829:AI829"/>
    <mergeCell ref="AK829:AL829"/>
    <mergeCell ref="AH830:AI830"/>
    <mergeCell ref="AK830:AL830"/>
    <mergeCell ref="AH831:AI831"/>
    <mergeCell ref="AK831:AL831"/>
    <mergeCell ref="AH832:AI832"/>
    <mergeCell ref="AK832:AL832"/>
    <mergeCell ref="AH833:AI833"/>
    <mergeCell ref="AK833:AL833"/>
    <mergeCell ref="AH834:AI834"/>
    <mergeCell ref="AK834:AL834"/>
    <mergeCell ref="AH835:AI835"/>
    <mergeCell ref="AK835:AL835"/>
    <mergeCell ref="AH836:AI836"/>
    <mergeCell ref="AK836:AL836"/>
    <mergeCell ref="AH837:AI837"/>
    <mergeCell ref="AK837:AL837"/>
    <mergeCell ref="AH838:AI838"/>
    <mergeCell ref="AK838:AL838"/>
    <mergeCell ref="AH839:AI839"/>
    <mergeCell ref="AK839:AL839"/>
    <mergeCell ref="AH840:AI840"/>
    <mergeCell ref="AK840:AL840"/>
    <mergeCell ref="AH841:AI841"/>
    <mergeCell ref="AK841:AL841"/>
    <mergeCell ref="AH842:AI842"/>
    <mergeCell ref="AK842:AL842"/>
    <mergeCell ref="AH843:AI843"/>
    <mergeCell ref="AK843:AL843"/>
    <mergeCell ref="AH844:AI844"/>
    <mergeCell ref="AK844:AL844"/>
    <mergeCell ref="AH845:AI845"/>
    <mergeCell ref="AK845:AL845"/>
    <mergeCell ref="AH856:AI856"/>
    <mergeCell ref="AH855:AI855"/>
    <mergeCell ref="AK855:AL855"/>
    <mergeCell ref="AH846:AI846"/>
    <mergeCell ref="AK846:AL846"/>
    <mergeCell ref="AH847:AI847"/>
    <mergeCell ref="AK847:AL847"/>
    <mergeCell ref="AH848:AI848"/>
    <mergeCell ref="AK848:AL848"/>
    <mergeCell ref="AH849:AI849"/>
    <mergeCell ref="AK849:AL849"/>
    <mergeCell ref="AH850:AI850"/>
    <mergeCell ref="AK850:AL850"/>
    <mergeCell ref="AH851:AI851"/>
    <mergeCell ref="AK851:AL851"/>
    <mergeCell ref="AH852:AI852"/>
    <mergeCell ref="AK852:AL852"/>
    <mergeCell ref="AH853:AI853"/>
    <mergeCell ref="AK853:AL853"/>
    <mergeCell ref="AH854:AI854"/>
    <mergeCell ref="AK854:AL854"/>
    <mergeCell ref="C1113:E1113"/>
    <mergeCell ref="C1116:AD1116"/>
    <mergeCell ref="C1115:AD1115"/>
    <mergeCell ref="B1094:AD1094"/>
    <mergeCell ref="AH1075:AI1075"/>
    <mergeCell ref="AJ1075:AK1075"/>
    <mergeCell ref="AL1075:AM1075"/>
    <mergeCell ref="AH1074:AM1074"/>
    <mergeCell ref="AH1076:AI1076"/>
    <mergeCell ref="AJ1076:AK1076"/>
    <mergeCell ref="AL1076:AM1076"/>
    <mergeCell ref="AH1088:AI1088"/>
    <mergeCell ref="AJ1088:AK1088"/>
    <mergeCell ref="AL1088:AM1088"/>
    <mergeCell ref="AH1071:AI1071"/>
    <mergeCell ref="AJ1071:AK1071"/>
    <mergeCell ref="AL1071:AM1071"/>
    <mergeCell ref="AH1100:AI1100"/>
    <mergeCell ref="AJ1100:AK1100"/>
    <mergeCell ref="AL1100:AM1100"/>
    <mergeCell ref="AH1101:AI1101"/>
    <mergeCell ref="AJ1101:AK1101"/>
    <mergeCell ref="AL1101:AM1101"/>
    <mergeCell ref="AH1113:AI1113"/>
    <mergeCell ref="AJ1113:AK1113"/>
    <mergeCell ref="AL1113:AM1113"/>
    <mergeCell ref="C1399:AD1399"/>
    <mergeCell ref="K1365:N1365"/>
    <mergeCell ref="O1365:R1365"/>
    <mergeCell ref="S1365:V1365"/>
    <mergeCell ref="W1365:Z1365"/>
    <mergeCell ref="AA1365:AD1365"/>
    <mergeCell ref="W1364:Z1364"/>
    <mergeCell ref="AQ1111:AR1111"/>
    <mergeCell ref="AN1111:AO1111"/>
    <mergeCell ref="B1117:AD1117"/>
    <mergeCell ref="B1118:AD1118"/>
    <mergeCell ref="B1119:AD1119"/>
    <mergeCell ref="AH1125:AI1125"/>
    <mergeCell ref="AH1126:AI1126"/>
    <mergeCell ref="B1095:AD1095"/>
    <mergeCell ref="AL1077:AM1077"/>
    <mergeCell ref="AH1105:AI1105"/>
    <mergeCell ref="AH1106:AI1106"/>
    <mergeCell ref="AK1105:AL1105"/>
    <mergeCell ref="AK1106:AL1106"/>
    <mergeCell ref="AK1107:AL1107"/>
    <mergeCell ref="AK1108:AL1108"/>
    <mergeCell ref="AK1109:AL1109"/>
    <mergeCell ref="AK1110:AL1110"/>
    <mergeCell ref="AN1105:AO1105"/>
    <mergeCell ref="AN1106:AO1106"/>
    <mergeCell ref="AN1107:AO1107"/>
    <mergeCell ref="AN1108:AO1108"/>
    <mergeCell ref="AN1109:AO1109"/>
    <mergeCell ref="AN1110:AO1110"/>
    <mergeCell ref="AQ1105:AR1105"/>
    <mergeCell ref="AQ1106:AR1106"/>
    <mergeCell ref="B1370:AD1370"/>
    <mergeCell ref="B1371:AD1371"/>
    <mergeCell ref="B1372:AD1372"/>
    <mergeCell ref="AH1383:AI1383"/>
    <mergeCell ref="AJ1383:AK1383"/>
    <mergeCell ref="AL1383:AM1383"/>
    <mergeCell ref="B1416:AD1416"/>
    <mergeCell ref="B1417:AD1417"/>
    <mergeCell ref="Y1409:AD1409"/>
    <mergeCell ref="C1411:E1411"/>
    <mergeCell ref="F1411:AD1411"/>
    <mergeCell ref="C1402:X1402"/>
    <mergeCell ref="Y1402:AD1402"/>
    <mergeCell ref="D1403:X1403"/>
    <mergeCell ref="D1404:X1404"/>
    <mergeCell ref="D1405:X1405"/>
    <mergeCell ref="D1406:X1406"/>
    <mergeCell ref="D1407:X1407"/>
    <mergeCell ref="D1408:X1408"/>
    <mergeCell ref="Y1408:AD1408"/>
    <mergeCell ref="Y1407:AD1407"/>
    <mergeCell ref="C1413:AD1413"/>
    <mergeCell ref="C1414:AD1414"/>
    <mergeCell ref="Y1405:AD1405"/>
    <mergeCell ref="Y1404:AD1404"/>
    <mergeCell ref="Y1403:AD1403"/>
    <mergeCell ref="AH1396:AI1396"/>
    <mergeCell ref="AJ1396:AK1396"/>
    <mergeCell ref="AL1396:AM1396"/>
    <mergeCell ref="AH1397:AI1397"/>
    <mergeCell ref="AJ1397:AK1397"/>
    <mergeCell ref="AL1397:AM1397"/>
    <mergeCell ref="AH1403:AI1403"/>
    <mergeCell ref="AJ1403:AK1403"/>
    <mergeCell ref="AL1403:AM1403"/>
    <mergeCell ref="AH1404:AI1404"/>
    <mergeCell ref="AJ1404:AK1404"/>
    <mergeCell ref="AL1404:AM1404"/>
    <mergeCell ref="AO1402:AP1402"/>
    <mergeCell ref="AO1403:AP1403"/>
    <mergeCell ref="AO1404:AP1404"/>
    <mergeCell ref="AO1405:AP1405"/>
    <mergeCell ref="AO1406:AP1406"/>
    <mergeCell ref="AO1407:AP1407"/>
    <mergeCell ref="AO1408:AP1408"/>
    <mergeCell ref="AO1409:AP1409"/>
    <mergeCell ref="B1415:AD1415"/>
    <mergeCell ref="AH1385:AI1385"/>
    <mergeCell ref="AK1385:AL1385"/>
    <mergeCell ref="AN1385:AO1385"/>
    <mergeCell ref="AH1386:AI1386"/>
    <mergeCell ref="AK1386:AL1386"/>
    <mergeCell ref="AN1386:AO1386"/>
    <mergeCell ref="B1390:AD1390"/>
    <mergeCell ref="B1391:AD1391"/>
    <mergeCell ref="AH1402:AM1402"/>
    <mergeCell ref="C1385:P1385"/>
    <mergeCell ref="Q1385:AD1385"/>
    <mergeCell ref="C1386:P1386"/>
    <mergeCell ref="Q1386:AD1386"/>
    <mergeCell ref="C1388:AD1388"/>
    <mergeCell ref="C1389:AD1389"/>
    <mergeCell ref="B1396:AD1396"/>
    <mergeCell ref="C1397:AD1397"/>
    <mergeCell ref="M1344:R1344"/>
    <mergeCell ref="S1344:X1344"/>
    <mergeCell ref="Y1344:AD1344"/>
    <mergeCell ref="Y1341:AD1341"/>
    <mergeCell ref="S1341:X1341"/>
    <mergeCell ref="M1341:R1341"/>
    <mergeCell ref="BG1352:BH1352"/>
    <mergeCell ref="BG1344:BH1344"/>
    <mergeCell ref="BG1345:BH1345"/>
    <mergeCell ref="BG1346:BH1346"/>
    <mergeCell ref="BG1347:BH1347"/>
    <mergeCell ref="BG1348:BH1348"/>
    <mergeCell ref="BG1349:BH1349"/>
    <mergeCell ref="BG1350:BH1350"/>
    <mergeCell ref="BG1351:BH1351"/>
    <mergeCell ref="AW1343:AX1343"/>
    <mergeCell ref="AW1344:AX1344"/>
    <mergeCell ref="AW1345:AX1345"/>
    <mergeCell ref="AW1346:AX1346"/>
    <mergeCell ref="AW1347:AX1347"/>
    <mergeCell ref="AW1348:AX1348"/>
    <mergeCell ref="AW1349:AX1349"/>
    <mergeCell ref="BG1343:BH1343"/>
    <mergeCell ref="BG1342:BH1342"/>
    <mergeCell ref="AW1341:AX1341"/>
    <mergeCell ref="AW1342:AX1342"/>
    <mergeCell ref="AH1324:AM1324"/>
    <mergeCell ref="AO1324:AT1324"/>
    <mergeCell ref="AO1325:AP1325"/>
    <mergeCell ref="AQ1325:AR1325"/>
    <mergeCell ref="AS1325:AT1325"/>
    <mergeCell ref="AO1326:AP1326"/>
    <mergeCell ref="AQ1326:AR1326"/>
    <mergeCell ref="AS1326:AT1326"/>
    <mergeCell ref="AH1340:AO1340"/>
    <mergeCell ref="AN1352:AO1352"/>
    <mergeCell ref="AT1346:AU1346"/>
    <mergeCell ref="AT1347:AU1347"/>
    <mergeCell ref="AT1348:AU1348"/>
    <mergeCell ref="AT1349:AU1349"/>
    <mergeCell ref="AT1350:AU1350"/>
    <mergeCell ref="AT1351:AU1351"/>
    <mergeCell ref="AH1315:AI1315"/>
    <mergeCell ref="AQ1345:AR1345"/>
    <mergeCell ref="AQ1343:AR1343"/>
    <mergeCell ref="AQ1344:AR1344"/>
    <mergeCell ref="AT1341:AU1341"/>
    <mergeCell ref="AT1342:AU1342"/>
    <mergeCell ref="AT1343:AU1343"/>
    <mergeCell ref="AT1344:AU1344"/>
    <mergeCell ref="AT1345:AU1345"/>
    <mergeCell ref="AK1315:AL1315"/>
    <mergeCell ref="AH1341:AJ1341"/>
    <mergeCell ref="AK1341:AM1341"/>
    <mergeCell ref="AN1341:AO1341"/>
    <mergeCell ref="AQ1341:AR1341"/>
    <mergeCell ref="AQ1342:AR1342"/>
    <mergeCell ref="AH1325:AI1325"/>
    <mergeCell ref="CY120:CY121"/>
    <mergeCell ref="AO766:AP766"/>
    <mergeCell ref="AQ766:AR766"/>
    <mergeCell ref="AS766:AT766"/>
    <mergeCell ref="AO767:AP767"/>
    <mergeCell ref="AQ767:AR767"/>
    <mergeCell ref="AS767:AT767"/>
    <mergeCell ref="AN722:AO722"/>
    <mergeCell ref="AN723:AO723"/>
    <mergeCell ref="AN724:AO724"/>
    <mergeCell ref="AN725:AO725"/>
    <mergeCell ref="AN726:AO726"/>
    <mergeCell ref="AN727:AO727"/>
    <mergeCell ref="AN728:AO728"/>
    <mergeCell ref="AN695:AO695"/>
    <mergeCell ref="AN696:AO696"/>
    <mergeCell ref="AZ1340:BE1340"/>
    <mergeCell ref="AN1315:AO1315"/>
    <mergeCell ref="AQ1107:AR1107"/>
    <mergeCell ref="AQ1108:AR1108"/>
    <mergeCell ref="AQ1109:AR1109"/>
    <mergeCell ref="AQ1110:AR1110"/>
    <mergeCell ref="AN688:AO688"/>
    <mergeCell ref="AN689:AO689"/>
    <mergeCell ref="AN690:AO690"/>
    <mergeCell ref="AN691:AO691"/>
    <mergeCell ref="AN692:AO692"/>
    <mergeCell ref="BE657:BF657"/>
    <mergeCell ref="AO667:AT667"/>
    <mergeCell ref="BK654:BL654"/>
    <mergeCell ref="BK655:BL655"/>
    <mergeCell ref="BK656:BL656"/>
    <mergeCell ref="K1341:L1341"/>
    <mergeCell ref="C1341:J1341"/>
    <mergeCell ref="D1342:J1342"/>
    <mergeCell ref="AQ1346:AR1346"/>
    <mergeCell ref="AQ1347:AR1347"/>
    <mergeCell ref="AQ1348:AR1348"/>
    <mergeCell ref="AQ1349:AR1349"/>
    <mergeCell ref="AQ1350:AR1350"/>
    <mergeCell ref="AQ1351:AR1351"/>
    <mergeCell ref="BG1341:BH1341"/>
    <mergeCell ref="CZ120:CZ121"/>
    <mergeCell ref="AN697:AO697"/>
    <mergeCell ref="AN698:AO698"/>
    <mergeCell ref="AN699:AO699"/>
    <mergeCell ref="AN700:AO700"/>
    <mergeCell ref="AN676:AO676"/>
    <mergeCell ref="AN677:AO677"/>
    <mergeCell ref="AN678:AO678"/>
    <mergeCell ref="AN679:AO679"/>
    <mergeCell ref="AN680:AO680"/>
    <mergeCell ref="AN681:AO681"/>
    <mergeCell ref="AN682:AO682"/>
    <mergeCell ref="AN683:AO683"/>
    <mergeCell ref="AN684:AO684"/>
    <mergeCell ref="AN685:AO685"/>
    <mergeCell ref="AN686:AO686"/>
    <mergeCell ref="B1235:AD1235"/>
    <mergeCell ref="B1233:AD1233"/>
    <mergeCell ref="B1234:AD1234"/>
    <mergeCell ref="AH1314:AI1314"/>
    <mergeCell ref="AK1314:AL1314"/>
    <mergeCell ref="AN1314:AO1314"/>
  </mergeCells>
  <phoneticPr fontId="52" type="noConversion"/>
  <conditionalFormatting sqref="C1074:C1088 C1090">
    <cfRule type="expression" dxfId="244" priority="30">
      <formula>$AJ$1075=1</formula>
    </cfRule>
  </conditionalFormatting>
  <conditionalFormatting sqref="C1074:C1089">
    <cfRule type="expression" dxfId="243" priority="29">
      <formula>$AJ$1076=1</formula>
    </cfRule>
  </conditionalFormatting>
  <conditionalFormatting sqref="C1287:C1292 C1294">
    <cfRule type="expression" dxfId="242" priority="23">
      <formula>$AJ$1288=1</formula>
    </cfRule>
  </conditionalFormatting>
  <conditionalFormatting sqref="C1287:C1293">
    <cfRule type="expression" dxfId="241" priority="22">
      <formula>$AJ$1289=1</formula>
    </cfRule>
  </conditionalFormatting>
  <conditionalFormatting sqref="C1126:F1126">
    <cfRule type="expression" dxfId="240" priority="26">
      <formula>$AH$1126=1</formula>
    </cfRule>
  </conditionalFormatting>
  <conditionalFormatting sqref="C1146:F1146">
    <cfRule type="expression" dxfId="239" priority="25">
      <formula>$AH$1137=1</formula>
    </cfRule>
  </conditionalFormatting>
  <conditionalFormatting sqref="D351:AD380">
    <cfRule type="expression" dxfId="238" priority="10">
      <formula>$AH$329=1</formula>
    </cfRule>
  </conditionalFormatting>
  <conditionalFormatting sqref="D399:AD428">
    <cfRule type="expression" dxfId="237" priority="9">
      <formula>$AH$329=1</formula>
    </cfRule>
  </conditionalFormatting>
  <conditionalFormatting sqref="D459:AD488">
    <cfRule type="expression" dxfId="236" priority="8">
      <formula>$AH$329=1</formula>
    </cfRule>
  </conditionalFormatting>
  <conditionalFormatting sqref="D507:AD536">
    <cfRule type="expression" dxfId="235" priority="7">
      <formula>$AH$329=1</formula>
    </cfRule>
  </conditionalFormatting>
  <conditionalFormatting sqref="D578:AD657 D677:AD756 D776:AD855 D861:AD940 D946:AD1025 C1074:C1090 S1106:AD1110 C1126:F1126">
    <cfRule type="expression" dxfId="234" priority="42">
      <formula>$AH$548=1</formula>
    </cfRule>
  </conditionalFormatting>
  <conditionalFormatting sqref="D1184:AD1228">
    <cfRule type="expression" dxfId="233" priority="6">
      <formula>$AH$1184=1</formula>
    </cfRule>
  </conditionalFormatting>
  <conditionalFormatting sqref="D1342:AD1351 D1356:AD1365">
    <cfRule type="expression" dxfId="232" priority="15">
      <formula>$AK$1315=1</formula>
    </cfRule>
  </conditionalFormatting>
  <conditionalFormatting sqref="F430:AD430">
    <cfRule type="expression" dxfId="231" priority="49">
      <formula>$AJ$430=0</formula>
    </cfRule>
  </conditionalFormatting>
  <conditionalFormatting sqref="F1113:AD1113">
    <cfRule type="expression" dxfId="230" priority="48">
      <formula>$AJ$1113=0</formula>
    </cfRule>
  </conditionalFormatting>
  <conditionalFormatting sqref="F1272:AD1272">
    <cfRule type="expression" dxfId="229" priority="47">
      <formula>$AJ$1272=0</formula>
    </cfRule>
  </conditionalFormatting>
  <conditionalFormatting sqref="F1411:AD1411">
    <cfRule type="expression" dxfId="228" priority="46">
      <formula>$AJ$1411=0</formula>
    </cfRule>
  </conditionalFormatting>
  <conditionalFormatting sqref="H267:AD267">
    <cfRule type="expression" dxfId="227" priority="57">
      <formula>$AJ$267=0</formula>
    </cfRule>
  </conditionalFormatting>
  <conditionalFormatting sqref="H269:AD269">
    <cfRule type="expression" dxfId="226" priority="55">
      <formula>$H$269=0</formula>
    </cfRule>
  </conditionalFormatting>
  <conditionalFormatting sqref="H271:AD271">
    <cfRule type="expression" dxfId="225" priority="54">
      <formula>$AJ$271=0</formula>
    </cfRule>
  </conditionalFormatting>
  <conditionalFormatting sqref="H273:AD273">
    <cfRule type="expression" dxfId="224" priority="53">
      <formula>$AJ$273=0</formula>
    </cfRule>
  </conditionalFormatting>
  <conditionalFormatting sqref="H275:AD275">
    <cfRule type="expression" dxfId="223" priority="52">
      <formula>$AJ$275=0</formula>
    </cfRule>
  </conditionalFormatting>
  <conditionalFormatting sqref="H277:AD277">
    <cfRule type="expression" dxfId="222" priority="51">
      <formula>$AJ$277=0</formula>
    </cfRule>
  </conditionalFormatting>
  <conditionalFormatting sqref="H279:AD279">
    <cfRule type="expression" dxfId="221" priority="50">
      <formula>$AJ$279=0</formula>
    </cfRule>
  </conditionalFormatting>
  <conditionalFormatting sqref="I171:AD215">
    <cfRule type="expression" dxfId="220" priority="60">
      <formula>$AK121</formula>
    </cfRule>
  </conditionalFormatting>
  <conditionalFormatting sqref="I221:AD265">
    <cfRule type="expression" dxfId="219" priority="59">
      <formula>$AK121</formula>
    </cfRule>
  </conditionalFormatting>
  <conditionalFormatting sqref="I861:AD940">
    <cfRule type="expression" dxfId="218" priority="33">
      <formula>$AK776=1</formula>
    </cfRule>
    <cfRule type="expression" dxfId="217" priority="36">
      <formula>BF$776=1</formula>
    </cfRule>
  </conditionalFormatting>
  <conditionalFormatting sqref="I946:AD1025">
    <cfRule type="expression" dxfId="216" priority="32">
      <formula>$AK776=1</formula>
    </cfRule>
    <cfRule type="expression" dxfId="215" priority="35">
      <formula>CB$776=1</formula>
    </cfRule>
  </conditionalFormatting>
  <conditionalFormatting sqref="K1292:AD1292">
    <cfRule type="expression" dxfId="214" priority="21">
      <formula>$AJ$1292=0</formula>
    </cfRule>
  </conditionalFormatting>
  <conditionalFormatting sqref="L1088:AD1088">
    <cfRule type="expression" dxfId="213" priority="31">
      <formula>$AJ$1088=0</formula>
    </cfRule>
  </conditionalFormatting>
  <conditionalFormatting sqref="M399:AD428">
    <cfRule type="expression" dxfId="212" priority="45">
      <formula>$AH399=1</formula>
    </cfRule>
  </conditionalFormatting>
  <conditionalFormatting sqref="M459:AD488">
    <cfRule type="expression" dxfId="211" priority="44">
      <formula>$AH399=1</formula>
    </cfRule>
  </conditionalFormatting>
  <conditionalFormatting sqref="M507:AD536">
    <cfRule type="expression" dxfId="210" priority="43">
      <formula>$AK507=1</formula>
    </cfRule>
  </conditionalFormatting>
  <conditionalFormatting sqref="O121:AD165">
    <cfRule type="expression" dxfId="209" priority="61">
      <formula>$AK121=1</formula>
    </cfRule>
  </conditionalFormatting>
  <conditionalFormatting sqref="O776:AD855">
    <cfRule type="expression" dxfId="208" priority="34">
      <formula>$AK776=1</formula>
    </cfRule>
    <cfRule type="expression" dxfId="207" priority="37">
      <formula>AP$776=1</formula>
    </cfRule>
  </conditionalFormatting>
  <conditionalFormatting sqref="Q53:V97">
    <cfRule type="expression" dxfId="206" priority="62">
      <formula>$BM53</formula>
    </cfRule>
  </conditionalFormatting>
  <conditionalFormatting sqref="Q1315:AD1315">
    <cfRule type="expression" dxfId="205" priority="20">
      <formula>$AK$1315=1</formula>
    </cfRule>
  </conditionalFormatting>
  <conditionalFormatting sqref="Q1386:AD1386">
    <cfRule type="expression" dxfId="204" priority="18">
      <formula>$AK$1386=1</formula>
    </cfRule>
  </conditionalFormatting>
  <conditionalFormatting sqref="R578:S657">
    <cfRule type="expression" dxfId="203" priority="40">
      <formula>$BE578=1</formula>
    </cfRule>
  </conditionalFormatting>
  <conditionalFormatting sqref="S1356:V1365">
    <cfRule type="expression" dxfId="202" priority="13">
      <formula>$AT1342=1</formula>
    </cfRule>
  </conditionalFormatting>
  <conditionalFormatting sqref="S1342:X1351">
    <cfRule type="expression" dxfId="201" priority="14">
      <formula>$AQ1342=1</formula>
    </cfRule>
  </conditionalFormatting>
  <conditionalFormatting sqref="S1106:AD1110">
    <cfRule type="expression" dxfId="200" priority="28">
      <formula>$AH$1106=1</formula>
    </cfRule>
  </conditionalFormatting>
  <conditionalFormatting sqref="S1184:AD1228">
    <cfRule type="expression" dxfId="199" priority="1">
      <formula>$AN1184=1</formula>
    </cfRule>
  </conditionalFormatting>
  <conditionalFormatting sqref="S1255:AD1269 C1287:C1294">
    <cfRule type="expression" dxfId="198" priority="24">
      <formula>$AH$1240=1</formula>
    </cfRule>
  </conditionalFormatting>
  <conditionalFormatting sqref="W578:AD657">
    <cfRule type="expression" dxfId="197" priority="39">
      <formula>$BH578=1</formula>
    </cfRule>
  </conditionalFormatting>
  <conditionalFormatting sqref="Y677:AD756">
    <cfRule type="expression" dxfId="196" priority="38">
      <formula>$AH677=1</formula>
    </cfRule>
  </conditionalFormatting>
  <conditionalFormatting sqref="Y1106:AD1110">
    <cfRule type="expression" dxfId="195" priority="27">
      <formula>$AK1106=1</formula>
    </cfRule>
  </conditionalFormatting>
  <conditionalFormatting sqref="Y1255:AD1269">
    <cfRule type="expression" dxfId="194" priority="16">
      <formula>$AH1255=1</formula>
    </cfRule>
  </conditionalFormatting>
  <conditionalFormatting sqref="Y1403:AD1408">
    <cfRule type="expression" dxfId="193" priority="17">
      <formula>$AK$1386=1</formula>
    </cfRule>
  </conditionalFormatting>
  <conditionalFormatting sqref="AA1356:AD1365">
    <cfRule type="expression" dxfId="192" priority="12">
      <formula>$AW1342=1</formula>
    </cfRule>
  </conditionalFormatting>
  <dataValidations count="6">
    <dataValidation type="list" allowBlank="1" showInputMessage="1" showErrorMessage="1" sqref="M53:P97" xr:uid="{F5E3677D-AC77-45CC-99C1-77343054AD19}">
      <formula1>"1,2,3"</formula1>
    </dataValidation>
    <dataValidation type="list" allowBlank="1" showInputMessage="1" showErrorMessage="1" sqref="O121:AD165 I171:AD215 I221:AD265 O776:AD855 I861:AD940 I946:AD1025 C1074:C1090 C1287:C1294 M399:AD428" xr:uid="{9BFBEBEB-494A-4533-8261-BB3FC17B019A}">
      <formula1>"X"</formula1>
    </dataValidation>
    <dataValidation type="list" allowBlank="1" showInputMessage="1" showErrorMessage="1" sqref="M351:N380 K578:L657" xr:uid="{26C3FD2E-6105-4E4F-A5EB-F23228B46FE0}">
      <formula1>"1,2"</formula1>
    </dataValidation>
    <dataValidation type="list" allowBlank="1" showInputMessage="1" showErrorMessage="1" sqref="M459:X488 M507:X536 Y578:AA657 S1106:X1110 AA1167:AD1167 M1184:R1228 S1255:X1269 M1342:R1351 Y1342:AD1351 C1386:P1386 K121:N165" xr:uid="{5A5C769F-CD2D-4DBF-AC37-CE6C872FB3BD}">
      <formula1>"1,2,9"</formula1>
    </dataValidation>
    <dataValidation type="list" allowBlank="1" showInputMessage="1" showErrorMessage="1" sqref="O578:Q657 T578:V657 W1356:Z1365 C1315:P1315 O1356:R1365 M677:X756" xr:uid="{457972AC-468B-4148-B23E-56CD82997FF6}">
      <formula1>"1,2,3,9"</formula1>
    </dataValidation>
    <dataValidation type="list" allowBlank="1" showInputMessage="1" showErrorMessage="1" sqref="K776:N855" xr:uid="{D86461BB-AA5F-4CD1-94C6-AFCF9080F48D}">
      <formula1>"1, 2, 9"</formula1>
    </dataValidation>
  </dataValidations>
  <hyperlinks>
    <hyperlink ref="AA674:AD674" location="'Complemento 4'!CP10" display="Complementop 4" xr:uid="{85B02963-2E77-46A3-A2C5-475C541E9D92}"/>
    <hyperlink ref="AA1338:AD1338" location="'Complemento 5'!AL10" display="Complemento 5" xr:uid="{21F78FB8-4697-4839-AB23-D6F9FC50453A}"/>
    <hyperlink ref="C115:AD115" location="Anexo!AA10" display="Link para consultar el anexo &quot;Especialidades periciales&quot;" xr:uid="{BB54E515-0923-4FA1-9D4C-056629C9C521}"/>
    <hyperlink ref="AA575:AD575" location="'Complemento 3'!AI10" display="Complemento 3" xr:uid="{FA89EFEB-CDA3-48AF-B0F4-25F14835FA1F}"/>
    <hyperlink ref="AA348:AD348" location="'Complemento 2'!AI10" display="Complemento 2" xr:uid="{8563209C-3CF9-4FAB-9883-08A617AA19B2}"/>
    <hyperlink ref="AA49:AD49" location="'Complemento 1'!AI10" display="Complemento 1" xr:uid="{0A6C1299-7C47-4E4E-A91C-582765E693AC}"/>
    <hyperlink ref="AA7:AD7" location="Índice!B15" display="Índice" xr:uid="{93CD3E72-6EC6-4921-AE99-B30F02EB2F8A}"/>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
Cuestionario</oddHeader>
    <oddFooter>&amp;LCenso Nacional de Gobiernos Estatales 2024&amp;R&amp;P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8F6D-9834-4DB2-8877-CDDC130F9E79}">
  <sheetPr codeName="Hoja6">
    <pageSetUpPr autoPageBreaks="0"/>
  </sheetPr>
  <dimension ref="A1:IE509"/>
  <sheetViews>
    <sheetView showGridLines="0" zoomScaleNormal="100" workbookViewId="0"/>
  </sheetViews>
  <sheetFormatPr baseColWidth="10" defaultColWidth="0" defaultRowHeight="0" customHeight="1" zeroHeight="1"/>
  <cols>
    <col min="1" max="1" width="5.7109375" customWidth="1"/>
    <col min="2" max="31" width="3.7109375" customWidth="1"/>
    <col min="32" max="32" width="3.7109375" style="108" hidden="1" customWidth="1"/>
    <col min="33" max="33" width="3.5703125" hidden="1" customWidth="1"/>
    <col min="34" max="42" width="3.7109375" hidden="1" customWidth="1"/>
    <col min="43" max="43" width="5.5703125" hidden="1" customWidth="1"/>
    <col min="44" max="63" width="3.7109375" hidden="1" customWidth="1"/>
    <col min="64" max="64" width="4" hidden="1" customWidth="1"/>
    <col min="65" max="188" width="3.7109375" hidden="1" customWidth="1"/>
    <col min="189" max="16384" width="3.7109375" hidden="1"/>
  </cols>
  <sheetData>
    <row r="1" spans="1:32"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2" s="2" customFormat="1" ht="15" customHeight="1">
      <c r="A2" s="18"/>
      <c r="AF2" s="108"/>
    </row>
    <row r="3" spans="1:32" s="3" customFormat="1" ht="45" customHeight="1">
      <c r="A3" s="18"/>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08"/>
    </row>
    <row r="4" spans="1:32" s="2" customFormat="1" ht="15" customHeight="1">
      <c r="A4" s="18"/>
      <c r="AF4" s="108"/>
    </row>
    <row r="5" spans="1:32" s="3" customFormat="1" ht="45" customHeight="1">
      <c r="A5" s="18"/>
      <c r="B5" s="426" t="s">
        <v>10</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08"/>
    </row>
    <row r="6" spans="1:32" s="2" customFormat="1" ht="15" customHeight="1">
      <c r="A6" s="18"/>
      <c r="AF6" s="108"/>
    </row>
    <row r="7" spans="1:32" s="3" customFormat="1" ht="15" customHeight="1" thickBot="1">
      <c r="A7" s="18"/>
      <c r="B7" s="4" t="s">
        <v>3</v>
      </c>
      <c r="C7"/>
      <c r="D7"/>
      <c r="E7"/>
      <c r="F7"/>
      <c r="G7"/>
      <c r="H7"/>
      <c r="I7"/>
      <c r="J7"/>
      <c r="K7"/>
      <c r="L7"/>
      <c r="M7"/>
      <c r="N7" s="4" t="s">
        <v>4</v>
      </c>
      <c r="O7"/>
      <c r="AA7" s="756" t="s">
        <v>2</v>
      </c>
      <c r="AB7" s="756"/>
      <c r="AC7" s="756"/>
      <c r="AD7" s="756"/>
      <c r="AF7" s="108"/>
    </row>
    <row r="8" spans="1:32"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08"/>
    </row>
    <row r="9" spans="1:32" s="3" customFormat="1" ht="15" customHeight="1">
      <c r="A9" s="18"/>
      <c r="AF9" s="108"/>
    </row>
    <row r="10" spans="1:32" s="38" customFormat="1" ht="15" customHeight="1">
      <c r="A10" s="18"/>
      <c r="B10" s="601" t="s">
        <v>5036</v>
      </c>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3"/>
      <c r="AE10" s="2"/>
      <c r="AF10" s="108"/>
    </row>
    <row r="11" spans="1:32" s="38" customFormat="1" ht="36" customHeight="1">
      <c r="A11" s="18"/>
      <c r="B11" s="39"/>
      <c r="C11" s="594" t="s">
        <v>5037</v>
      </c>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670"/>
      <c r="AE11" s="7"/>
      <c r="AF11" s="108"/>
    </row>
    <row r="12" spans="1:32" s="38" customFormat="1" ht="24" customHeight="1">
      <c r="A12" s="18"/>
      <c r="B12" s="39"/>
      <c r="C12" s="594" t="s">
        <v>5038</v>
      </c>
      <c r="D12" s="594"/>
      <c r="E12" s="594"/>
      <c r="F12" s="594"/>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670"/>
      <c r="AE12" s="2"/>
      <c r="AF12" s="108"/>
    </row>
    <row r="13" spans="1:32" s="38" customFormat="1" ht="36" customHeight="1">
      <c r="A13" s="18"/>
      <c r="B13" s="39"/>
      <c r="C13" s="594" t="s">
        <v>5039</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671"/>
      <c r="AE13" s="2"/>
      <c r="AF13" s="108"/>
    </row>
    <row r="14" spans="1:32" s="38" customFormat="1" ht="15" customHeight="1">
      <c r="A14" s="18"/>
      <c r="B14" s="30"/>
      <c r="C14" s="492" t="s">
        <v>5617</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3"/>
      <c r="AE14" s="2"/>
      <c r="AF14" s="108"/>
    </row>
    <row r="15" spans="1:32" ht="36" customHeight="1">
      <c r="B15" s="116"/>
      <c r="C15" s="492" t="s">
        <v>5618</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3"/>
    </row>
    <row r="16" spans="1:32" ht="48" customHeight="1">
      <c r="B16" s="41"/>
      <c r="C16" s="492" t="s">
        <v>5619</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3"/>
    </row>
    <row r="17" spans="1:39" ht="15" customHeight="1">
      <c r="B17" s="42"/>
      <c r="C17" s="536" t="s">
        <v>5620</v>
      </c>
      <c r="D17" s="536"/>
      <c r="E17" s="536"/>
      <c r="F17" s="536"/>
      <c r="G17" s="536"/>
      <c r="H17" s="536"/>
      <c r="I17" s="536"/>
      <c r="J17" s="536"/>
      <c r="K17" s="536"/>
      <c r="L17" s="536"/>
      <c r="M17" s="536"/>
      <c r="N17" s="536"/>
      <c r="O17" s="536"/>
      <c r="P17" s="536"/>
      <c r="Q17" s="536"/>
      <c r="R17" s="536"/>
      <c r="S17" s="536"/>
      <c r="T17" s="536"/>
      <c r="U17" s="536"/>
      <c r="V17" s="536"/>
      <c r="W17" s="536"/>
      <c r="X17" s="536"/>
      <c r="Y17" s="536"/>
      <c r="Z17" s="536"/>
      <c r="AA17" s="536"/>
      <c r="AB17" s="536"/>
      <c r="AC17" s="536"/>
      <c r="AD17" s="673"/>
    </row>
    <row r="18" spans="1:39" s="38" customFormat="1" ht="15" customHeight="1" thickBot="1">
      <c r="A18" s="18"/>
      <c r="B18"/>
      <c r="C18"/>
      <c r="D18"/>
      <c r="E18"/>
      <c r="F18"/>
      <c r="G18"/>
      <c r="H18"/>
      <c r="I18"/>
      <c r="J18"/>
      <c r="K18"/>
      <c r="L18"/>
      <c r="M18"/>
      <c r="N18"/>
      <c r="O18"/>
      <c r="P18"/>
      <c r="Q18"/>
      <c r="R18"/>
      <c r="S18"/>
      <c r="T18"/>
      <c r="U18"/>
      <c r="V18"/>
      <c r="W18"/>
      <c r="X18"/>
      <c r="Y18"/>
      <c r="Z18"/>
      <c r="AA18"/>
      <c r="AB18"/>
      <c r="AC18"/>
      <c r="AD18"/>
      <c r="AE18" s="7"/>
      <c r="AF18" s="108"/>
    </row>
    <row r="19" spans="1:39" s="38" customFormat="1" ht="15" customHeight="1" thickBot="1">
      <c r="A19" s="45" t="s">
        <v>5054</v>
      </c>
      <c r="B19" s="614" t="s">
        <v>5621</v>
      </c>
      <c r="C19" s="615"/>
      <c r="D19" s="615"/>
      <c r="E19" s="615"/>
      <c r="F19" s="615"/>
      <c r="G19" s="615"/>
      <c r="H19" s="615"/>
      <c r="I19" s="615"/>
      <c r="J19" s="615"/>
      <c r="K19" s="615"/>
      <c r="L19" s="615"/>
      <c r="M19" s="615"/>
      <c r="N19" s="615"/>
      <c r="O19" s="615"/>
      <c r="P19" s="615"/>
      <c r="Q19" s="615"/>
      <c r="R19" s="615"/>
      <c r="S19" s="615"/>
      <c r="T19" s="615"/>
      <c r="U19" s="615"/>
      <c r="V19" s="615"/>
      <c r="W19" s="615"/>
      <c r="X19" s="615"/>
      <c r="Y19" s="615"/>
      <c r="Z19" s="615"/>
      <c r="AA19" s="615"/>
      <c r="AB19" s="615"/>
      <c r="AC19" s="615"/>
      <c r="AD19" s="616"/>
      <c r="AE19" s="2"/>
      <c r="AF19" s="108"/>
    </row>
    <row r="20" spans="1:39" s="38" customFormat="1" ht="15" customHeight="1">
      <c r="A20" s="45"/>
      <c r="B20" s="45"/>
      <c r="C20" s="45"/>
      <c r="D20" s="45"/>
      <c r="E20" s="45"/>
      <c r="F20" s="45"/>
      <c r="G20" s="45"/>
      <c r="H20" s="45"/>
      <c r="I20" s="45"/>
      <c r="J20" s="45"/>
      <c r="K20" s="45"/>
      <c r="L20" s="45"/>
      <c r="M20" s="45"/>
      <c r="N20" s="45"/>
      <c r="O20" s="45"/>
      <c r="P20" s="45"/>
      <c r="Q20" s="45"/>
      <c r="R20" s="45"/>
      <c r="S20" s="45"/>
      <c r="T20" s="45"/>
      <c r="U20" s="45"/>
      <c r="V20" s="45"/>
      <c r="W20" s="45"/>
      <c r="X20" s="45"/>
      <c r="Y20" s="45"/>
      <c r="Z20" s="45"/>
      <c r="AA20" s="45"/>
      <c r="AB20" s="45"/>
      <c r="AC20" s="45"/>
      <c r="AD20" s="45"/>
      <c r="AE20" s="2"/>
      <c r="AF20" s="108"/>
    </row>
    <row r="21" spans="1:39" s="38" customFormat="1" ht="24" customHeight="1">
      <c r="A21" s="18" t="s">
        <v>5622</v>
      </c>
      <c r="B21" s="624" t="s">
        <v>5623</v>
      </c>
      <c r="C21" s="624"/>
      <c r="D21" s="624"/>
      <c r="E21" s="624"/>
      <c r="F21" s="624"/>
      <c r="G21" s="624"/>
      <c r="H21" s="624"/>
      <c r="I21" s="624"/>
      <c r="J21" s="624"/>
      <c r="K21" s="624"/>
      <c r="L21" s="624"/>
      <c r="M21" s="624"/>
      <c r="N21" s="624"/>
      <c r="O21" s="624"/>
      <c r="P21" s="624"/>
      <c r="Q21" s="624"/>
      <c r="R21" s="624"/>
      <c r="S21" s="624"/>
      <c r="T21" s="624"/>
      <c r="U21" s="624"/>
      <c r="V21" s="624"/>
      <c r="W21" s="624"/>
      <c r="X21" s="624"/>
      <c r="Y21" s="624"/>
      <c r="Z21" s="624"/>
      <c r="AA21" s="624"/>
      <c r="AB21" s="624"/>
      <c r="AC21" s="624"/>
      <c r="AD21" s="624"/>
      <c r="AE21" s="2"/>
      <c r="AF21" s="108"/>
      <c r="AH21" s="522" t="s">
        <v>5066</v>
      </c>
      <c r="AI21" s="522"/>
      <c r="AJ21" s="522" t="s">
        <v>5067</v>
      </c>
      <c r="AK21" s="522"/>
      <c r="AL21" s="522" t="s">
        <v>5068</v>
      </c>
      <c r="AM21" s="522"/>
    </row>
    <row r="22" spans="1:39" s="38" customFormat="1" ht="24" customHeight="1">
      <c r="A22" s="117"/>
      <c r="B22" s="117"/>
      <c r="C22" s="617" t="s">
        <v>5624</v>
      </c>
      <c r="D22" s="617"/>
      <c r="E22" s="617"/>
      <c r="F22" s="617"/>
      <c r="G22" s="617"/>
      <c r="H22" s="617"/>
      <c r="I22" s="617"/>
      <c r="J22" s="617"/>
      <c r="K22" s="617"/>
      <c r="L22" s="617"/>
      <c r="M22" s="617"/>
      <c r="N22" s="617"/>
      <c r="O22" s="617"/>
      <c r="P22" s="617"/>
      <c r="Q22" s="617"/>
      <c r="R22" s="617"/>
      <c r="S22" s="617"/>
      <c r="T22" s="617"/>
      <c r="U22" s="617"/>
      <c r="V22" s="617"/>
      <c r="W22" s="617"/>
      <c r="X22" s="617"/>
      <c r="Y22" s="617"/>
      <c r="Z22" s="617"/>
      <c r="AA22" s="617"/>
      <c r="AB22" s="617"/>
      <c r="AC22" s="617"/>
      <c r="AD22" s="617"/>
      <c r="AE22" s="2"/>
      <c r="AF22" s="108"/>
      <c r="AH22" s="522">
        <f>COUNTBLANK(D42:AD43)</f>
        <v>54</v>
      </c>
      <c r="AI22" s="522"/>
      <c r="AJ22" s="522">
        <v>54</v>
      </c>
      <c r="AK22" s="522"/>
      <c r="AL22" s="522">
        <v>30</v>
      </c>
      <c r="AM22" s="522"/>
    </row>
    <row r="23" spans="1:39" s="38" customFormat="1" ht="15" customHeight="1">
      <c r="A23" s="60"/>
      <c r="B23" s="60"/>
      <c r="C23" s="594" t="s">
        <v>5625</v>
      </c>
      <c r="D23" s="594"/>
      <c r="E23" s="594"/>
      <c r="F23" s="594"/>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594"/>
      <c r="AE23" s="2"/>
      <c r="AF23" s="108"/>
    </row>
    <row r="24" spans="1:39" s="38" customFormat="1" ht="24" customHeight="1">
      <c r="A24" s="60"/>
      <c r="B24" s="60"/>
      <c r="C24" s="492" t="s">
        <v>5626</v>
      </c>
      <c r="D24" s="49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2"/>
      <c r="AF24" s="108"/>
    </row>
    <row r="25" spans="1:39" s="38" customFormat="1" ht="15" customHeight="1">
      <c r="A25" s="117"/>
      <c r="B25" s="117"/>
      <c r="C25" s="492" t="s">
        <v>5627</v>
      </c>
      <c r="D25" s="492"/>
      <c r="E25" s="492"/>
      <c r="F25" s="492"/>
      <c r="G25" s="492"/>
      <c r="H25" s="492"/>
      <c r="I25" s="492"/>
      <c r="J25" s="492"/>
      <c r="K25" s="492"/>
      <c r="L25" s="492"/>
      <c r="M25" s="492"/>
      <c r="N25" s="492"/>
      <c r="O25" s="492"/>
      <c r="P25" s="492"/>
      <c r="Q25" s="492"/>
      <c r="R25" s="492"/>
      <c r="S25" s="492"/>
      <c r="T25" s="492"/>
      <c r="U25" s="492"/>
      <c r="V25" s="492"/>
      <c r="W25" s="492"/>
      <c r="X25" s="492"/>
      <c r="Y25" s="492"/>
      <c r="Z25" s="492"/>
      <c r="AA25" s="492"/>
      <c r="AB25" s="492"/>
      <c r="AC25" s="492"/>
      <c r="AD25" s="492"/>
      <c r="AE25" s="2"/>
      <c r="AF25" s="108"/>
    </row>
    <row r="26" spans="1:39" s="38" customFormat="1" ht="36" customHeight="1">
      <c r="A26" s="60"/>
      <c r="B26" s="60"/>
      <c r="C26" s="492" t="s">
        <v>5628</v>
      </c>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2"/>
      <c r="AF26" s="108"/>
    </row>
    <row r="27" spans="1:39" s="38" customFormat="1" ht="36" customHeight="1">
      <c r="A27" s="60"/>
      <c r="B27" s="60"/>
      <c r="C27" s="492" t="s">
        <v>5629</v>
      </c>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2"/>
      <c r="AF27" s="108"/>
    </row>
    <row r="28" spans="1:39" s="38" customFormat="1" ht="36" customHeight="1">
      <c r="A28" s="117"/>
      <c r="B28" s="117"/>
      <c r="C28" s="492" t="s">
        <v>5630</v>
      </c>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2"/>
      <c r="AF28" s="108"/>
    </row>
    <row r="29" spans="1:39" s="38" customFormat="1" ht="24" customHeight="1">
      <c r="A29" s="60"/>
      <c r="B29" s="60"/>
      <c r="C29" s="492" t="s">
        <v>5631</v>
      </c>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2"/>
      <c r="AF29" s="108"/>
    </row>
    <row r="30" spans="1:39" s="38" customFormat="1" ht="24" customHeight="1">
      <c r="A30" s="60"/>
      <c r="B30" s="60"/>
      <c r="C30" s="492" t="s">
        <v>5632</v>
      </c>
      <c r="D30" s="492"/>
      <c r="E30" s="492"/>
      <c r="F30" s="492"/>
      <c r="G30" s="492"/>
      <c r="H30" s="492"/>
      <c r="I30" s="492"/>
      <c r="J30" s="492"/>
      <c r="K30" s="492"/>
      <c r="L30" s="492"/>
      <c r="M30" s="492"/>
      <c r="N30" s="492"/>
      <c r="O30" s="492"/>
      <c r="P30" s="492"/>
      <c r="Q30" s="492"/>
      <c r="R30" s="492"/>
      <c r="S30" s="492"/>
      <c r="T30" s="492"/>
      <c r="U30" s="492"/>
      <c r="V30" s="492"/>
      <c r="W30" s="492"/>
      <c r="X30" s="492"/>
      <c r="Y30" s="492"/>
      <c r="Z30" s="492"/>
      <c r="AA30" s="492"/>
      <c r="AB30" s="492"/>
      <c r="AC30" s="492"/>
      <c r="AD30" s="492"/>
      <c r="AE30" s="2"/>
      <c r="AF30" s="108"/>
    </row>
    <row r="31" spans="1:39" s="38" customFormat="1" ht="24" customHeight="1">
      <c r="A31" s="117"/>
      <c r="B31" s="117"/>
      <c r="C31" s="492" t="s">
        <v>5633</v>
      </c>
      <c r="D31" s="492"/>
      <c r="E31" s="492"/>
      <c r="F31" s="492"/>
      <c r="G31" s="492"/>
      <c r="H31" s="492"/>
      <c r="I31" s="492"/>
      <c r="J31" s="492"/>
      <c r="K31" s="492"/>
      <c r="L31" s="492"/>
      <c r="M31" s="492"/>
      <c r="N31" s="492"/>
      <c r="O31" s="492"/>
      <c r="P31" s="492"/>
      <c r="Q31" s="492"/>
      <c r="R31" s="492"/>
      <c r="S31" s="492"/>
      <c r="T31" s="492"/>
      <c r="U31" s="492"/>
      <c r="V31" s="492"/>
      <c r="W31" s="492"/>
      <c r="X31" s="492"/>
      <c r="Y31" s="492"/>
      <c r="Z31" s="492"/>
      <c r="AA31" s="492"/>
      <c r="AB31" s="492"/>
      <c r="AC31" s="492"/>
      <c r="AD31" s="492"/>
      <c r="AE31" s="2"/>
      <c r="AF31" s="108"/>
    </row>
    <row r="32" spans="1:39" s="38" customFormat="1" ht="24" customHeight="1">
      <c r="A32" s="60"/>
      <c r="B32" s="60"/>
      <c r="C32" s="492" t="s">
        <v>5634</v>
      </c>
      <c r="D32" s="492"/>
      <c r="E32" s="492"/>
      <c r="F32" s="492"/>
      <c r="G32" s="492"/>
      <c r="H32" s="492"/>
      <c r="I32" s="492"/>
      <c r="J32" s="492"/>
      <c r="K32" s="492"/>
      <c r="L32" s="492"/>
      <c r="M32" s="492"/>
      <c r="N32" s="492"/>
      <c r="O32" s="492"/>
      <c r="P32" s="492"/>
      <c r="Q32" s="492"/>
      <c r="R32" s="492"/>
      <c r="S32" s="492"/>
      <c r="T32" s="492"/>
      <c r="U32" s="492"/>
      <c r="V32" s="492"/>
      <c r="W32" s="492"/>
      <c r="X32" s="492"/>
      <c r="Y32" s="492"/>
      <c r="Z32" s="492"/>
      <c r="AA32" s="492"/>
      <c r="AB32" s="492"/>
      <c r="AC32" s="492"/>
      <c r="AD32" s="492"/>
      <c r="AE32" s="2"/>
      <c r="AF32" s="108"/>
    </row>
    <row r="33" spans="1:108" s="38" customFormat="1" ht="24" customHeight="1">
      <c r="A33" s="60"/>
      <c r="B33" s="60"/>
      <c r="C33" s="492" t="s">
        <v>5635</v>
      </c>
      <c r="D33" s="492"/>
      <c r="E33" s="492"/>
      <c r="F33" s="492"/>
      <c r="G33" s="492"/>
      <c r="H33" s="492"/>
      <c r="I33" s="492"/>
      <c r="J33" s="492"/>
      <c r="K33" s="492"/>
      <c r="L33" s="492"/>
      <c r="M33" s="492"/>
      <c r="N33" s="492"/>
      <c r="O33" s="492"/>
      <c r="P33" s="492"/>
      <c r="Q33" s="492"/>
      <c r="R33" s="492"/>
      <c r="S33" s="492"/>
      <c r="T33" s="492"/>
      <c r="U33" s="492"/>
      <c r="V33" s="492"/>
      <c r="W33" s="492"/>
      <c r="X33" s="492"/>
      <c r="Y33" s="492"/>
      <c r="Z33" s="492"/>
      <c r="AA33" s="492"/>
      <c r="AB33" s="492"/>
      <c r="AC33" s="492"/>
      <c r="AD33" s="492"/>
      <c r="AE33" s="2"/>
      <c r="AF33" s="108"/>
    </row>
    <row r="34" spans="1:108" s="38" customFormat="1" ht="36" customHeight="1">
      <c r="A34" s="117"/>
      <c r="B34" s="117"/>
      <c r="C34" s="492" t="s">
        <v>5636</v>
      </c>
      <c r="D34" s="492"/>
      <c r="E34" s="492"/>
      <c r="F34" s="492"/>
      <c r="G34" s="492"/>
      <c r="H34" s="492"/>
      <c r="I34" s="492"/>
      <c r="J34" s="492"/>
      <c r="K34" s="492"/>
      <c r="L34" s="492"/>
      <c r="M34" s="492"/>
      <c r="N34" s="492"/>
      <c r="O34" s="492"/>
      <c r="P34" s="492"/>
      <c r="Q34" s="492"/>
      <c r="R34" s="492"/>
      <c r="S34" s="492"/>
      <c r="T34" s="492"/>
      <c r="U34" s="492"/>
      <c r="V34" s="492"/>
      <c r="W34" s="492"/>
      <c r="X34" s="492"/>
      <c r="Y34" s="492"/>
      <c r="Z34" s="492"/>
      <c r="AA34" s="492"/>
      <c r="AB34" s="492"/>
      <c r="AC34" s="492"/>
      <c r="AD34" s="492"/>
      <c r="AE34" s="2"/>
      <c r="AF34" s="108"/>
    </row>
    <row r="35" spans="1:108" s="38" customFormat="1" ht="36" customHeight="1">
      <c r="A35" s="60"/>
      <c r="B35" s="60"/>
      <c r="C35" s="492" t="s">
        <v>5637</v>
      </c>
      <c r="D35" s="492"/>
      <c r="E35" s="492"/>
      <c r="F35" s="492"/>
      <c r="G35" s="492"/>
      <c r="H35" s="492"/>
      <c r="I35" s="492"/>
      <c r="J35" s="492"/>
      <c r="K35" s="492"/>
      <c r="L35" s="492"/>
      <c r="M35" s="492"/>
      <c r="N35" s="492"/>
      <c r="O35" s="492"/>
      <c r="P35" s="492"/>
      <c r="Q35" s="492"/>
      <c r="R35" s="492"/>
      <c r="S35" s="492"/>
      <c r="T35" s="492"/>
      <c r="U35" s="492"/>
      <c r="V35" s="492"/>
      <c r="W35" s="492"/>
      <c r="X35" s="492"/>
      <c r="Y35" s="492"/>
      <c r="Z35" s="492"/>
      <c r="AA35" s="492"/>
      <c r="AB35" s="492"/>
      <c r="AC35" s="492"/>
      <c r="AD35" s="492"/>
      <c r="AE35" s="2"/>
      <c r="AF35" s="108"/>
    </row>
    <row r="36" spans="1:108" s="38" customFormat="1" ht="36" customHeight="1">
      <c r="A36" s="60"/>
      <c r="B36" s="60"/>
      <c r="C36" s="492" t="s">
        <v>5638</v>
      </c>
      <c r="D36" s="492"/>
      <c r="E36" s="492"/>
      <c r="F36" s="492"/>
      <c r="G36" s="492"/>
      <c r="H36" s="492"/>
      <c r="I36" s="492"/>
      <c r="J36" s="492"/>
      <c r="K36" s="492"/>
      <c r="L36" s="492"/>
      <c r="M36" s="492"/>
      <c r="N36" s="492"/>
      <c r="O36" s="492"/>
      <c r="P36" s="492"/>
      <c r="Q36" s="492"/>
      <c r="R36" s="492"/>
      <c r="S36" s="492"/>
      <c r="T36" s="492"/>
      <c r="U36" s="492"/>
      <c r="V36" s="492"/>
      <c r="W36" s="492"/>
      <c r="X36" s="492"/>
      <c r="Y36" s="492"/>
      <c r="Z36" s="492"/>
      <c r="AA36" s="492"/>
      <c r="AB36" s="492"/>
      <c r="AC36" s="492"/>
      <c r="AD36" s="492"/>
      <c r="AE36" s="2"/>
      <c r="AF36" s="108"/>
    </row>
    <row r="37" spans="1:108" s="38" customFormat="1" ht="24" customHeight="1">
      <c r="A37" s="117"/>
      <c r="B37" s="117"/>
      <c r="C37" s="492" t="s">
        <v>5639</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2"/>
      <c r="AF37" s="108"/>
    </row>
    <row r="38" spans="1:108" s="38" customFormat="1" ht="15" customHeight="1">
      <c r="A38" s="45"/>
      <c r="B38" s="45"/>
      <c r="C38" s="4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2"/>
      <c r="AF38" s="108"/>
    </row>
    <row r="39" spans="1:108" s="38" customFormat="1" ht="15" customHeight="1">
      <c r="A39" s="45"/>
      <c r="B39" s="45"/>
      <c r="C39" s="445" t="s">
        <v>5640</v>
      </c>
      <c r="D39" s="445"/>
      <c r="E39" s="445"/>
      <c r="F39" s="445"/>
      <c r="G39" s="445"/>
      <c r="H39" s="445"/>
      <c r="I39" s="445" t="s">
        <v>5641</v>
      </c>
      <c r="J39" s="445"/>
      <c r="K39" s="445"/>
      <c r="L39" s="445"/>
      <c r="M39" s="445"/>
      <c r="N39" s="445"/>
      <c r="O39" s="445"/>
      <c r="P39" s="445"/>
      <c r="Q39" s="445"/>
      <c r="R39" s="445"/>
      <c r="S39" s="445"/>
      <c r="T39" s="445"/>
      <c r="U39" s="445"/>
      <c r="V39" s="445"/>
      <c r="W39" s="445"/>
      <c r="X39" s="445"/>
      <c r="Y39" s="445"/>
      <c r="Z39" s="445"/>
      <c r="AA39" s="445"/>
      <c r="AB39" s="445"/>
      <c r="AC39" s="723" t="s">
        <v>5642</v>
      </c>
      <c r="AD39" s="723"/>
      <c r="AE39" s="2"/>
      <c r="AF39" s="108"/>
      <c r="AH39" s="445" t="s">
        <v>5640</v>
      </c>
      <c r="AI39" s="445"/>
      <c r="AJ39" s="445"/>
      <c r="AK39" s="445"/>
      <c r="AL39" s="445"/>
      <c r="AM39" s="445"/>
      <c r="AN39" s="450" t="s">
        <v>5336</v>
      </c>
      <c r="AO39" s="450"/>
      <c r="AP39" s="450"/>
      <c r="AQ39" s="450"/>
      <c r="AR39" s="450"/>
      <c r="AS39" s="450"/>
      <c r="AT39" s="450"/>
      <c r="AU39" s="450"/>
      <c r="AV39" s="450"/>
      <c r="AW39" s="450"/>
      <c r="AX39" s="450"/>
      <c r="AY39" s="450"/>
      <c r="AZ39" s="450"/>
      <c r="BA39" s="450"/>
      <c r="BB39" s="450"/>
      <c r="BC39" s="450"/>
      <c r="BD39" s="450"/>
      <c r="BE39" s="450"/>
      <c r="BF39" s="450"/>
      <c r="BG39" s="450"/>
      <c r="BH39" s="723" t="s">
        <v>5643</v>
      </c>
      <c r="BI39" s="723"/>
    </row>
    <row r="40" spans="1:108" s="38" customFormat="1" ht="24" customHeight="1">
      <c r="A40" s="45"/>
      <c r="B40" s="45"/>
      <c r="C40" s="445"/>
      <c r="D40" s="445"/>
      <c r="E40" s="445"/>
      <c r="F40" s="445"/>
      <c r="G40" s="445"/>
      <c r="H40" s="445"/>
      <c r="I40" s="723" t="s">
        <v>5644</v>
      </c>
      <c r="J40" s="723"/>
      <c r="K40" s="749" t="s">
        <v>5645</v>
      </c>
      <c r="L40" s="749"/>
      <c r="M40" s="723" t="s">
        <v>5646</v>
      </c>
      <c r="N40" s="723"/>
      <c r="O40" s="450" t="s">
        <v>5647</v>
      </c>
      <c r="P40" s="450"/>
      <c r="Q40" s="450"/>
      <c r="R40" s="450"/>
      <c r="S40" s="723" t="s">
        <v>5648</v>
      </c>
      <c r="T40" s="723"/>
      <c r="U40" s="723" t="s">
        <v>5649</v>
      </c>
      <c r="V40" s="723"/>
      <c r="W40" s="723" t="s">
        <v>5650</v>
      </c>
      <c r="X40" s="723"/>
      <c r="Y40" s="723" t="s">
        <v>5651</v>
      </c>
      <c r="Z40" s="723"/>
      <c r="AA40" s="723" t="s">
        <v>5652</v>
      </c>
      <c r="AB40" s="723"/>
      <c r="AC40" s="723"/>
      <c r="AD40" s="723"/>
      <c r="AE40" s="2"/>
      <c r="AF40" s="108"/>
      <c r="AH40" s="445"/>
      <c r="AI40" s="445"/>
      <c r="AJ40" s="445"/>
      <c r="AK40" s="445"/>
      <c r="AL40" s="445"/>
      <c r="AM40" s="445"/>
      <c r="AN40" s="723" t="s">
        <v>5644</v>
      </c>
      <c r="AO40" s="723"/>
      <c r="AP40" s="749" t="s">
        <v>5645</v>
      </c>
      <c r="AQ40" s="749"/>
      <c r="AR40" s="723" t="s">
        <v>5646</v>
      </c>
      <c r="AS40" s="723"/>
      <c r="AT40" s="450" t="s">
        <v>5647</v>
      </c>
      <c r="AU40" s="450"/>
      <c r="AV40" s="450"/>
      <c r="AW40" s="450"/>
      <c r="AX40" s="723" t="s">
        <v>5648</v>
      </c>
      <c r="AY40" s="723"/>
      <c r="AZ40" s="723" t="s">
        <v>5649</v>
      </c>
      <c r="BA40" s="723"/>
      <c r="BB40" s="723" t="s">
        <v>5650</v>
      </c>
      <c r="BC40" s="723"/>
      <c r="BD40" s="723" t="s">
        <v>5651</v>
      </c>
      <c r="BE40" s="723"/>
      <c r="BF40" s="723" t="s">
        <v>5652</v>
      </c>
      <c r="BG40" s="723"/>
      <c r="BH40" s="723"/>
      <c r="BI40" s="723"/>
      <c r="BK40" s="518" t="s">
        <v>5089</v>
      </c>
      <c r="BL40" s="518"/>
      <c r="BM40" s="518"/>
      <c r="BN40" s="518"/>
      <c r="BO40" s="518"/>
      <c r="BP40" s="518"/>
      <c r="BQ40" s="518"/>
      <c r="BR40" s="518"/>
      <c r="BW40" s="518" t="s">
        <v>5279</v>
      </c>
      <c r="BX40" s="518"/>
      <c r="BY40" s="518"/>
      <c r="BZ40" s="518"/>
      <c r="CA40" s="23"/>
      <c r="CB40" s="514" t="s">
        <v>5587</v>
      </c>
      <c r="CC40" s="527"/>
      <c r="CD40" s="527"/>
      <c r="CE40" s="515"/>
      <c r="CF40" s="23"/>
      <c r="CG40" s="23"/>
      <c r="CH40" s="23"/>
      <c r="CI40" s="23"/>
      <c r="CJ40" s="23"/>
      <c r="DB40" s="522" t="s">
        <v>5653</v>
      </c>
      <c r="DC40" s="522"/>
      <c r="DD40" s="522"/>
    </row>
    <row r="41" spans="1:108" s="38" customFormat="1" ht="168" customHeight="1">
      <c r="A41" s="45"/>
      <c r="B41" s="45"/>
      <c r="C41" s="445"/>
      <c r="D41" s="445"/>
      <c r="E41" s="445"/>
      <c r="F41" s="445"/>
      <c r="G41" s="445"/>
      <c r="H41" s="445"/>
      <c r="I41" s="723"/>
      <c r="J41" s="723"/>
      <c r="K41" s="749"/>
      <c r="L41" s="749"/>
      <c r="M41" s="723"/>
      <c r="N41" s="723"/>
      <c r="O41" s="723" t="s">
        <v>5654</v>
      </c>
      <c r="P41" s="723"/>
      <c r="Q41" s="723" t="s">
        <v>5655</v>
      </c>
      <c r="R41" s="723"/>
      <c r="S41" s="723"/>
      <c r="T41" s="723"/>
      <c r="U41" s="723"/>
      <c r="V41" s="723"/>
      <c r="W41" s="723"/>
      <c r="X41" s="723"/>
      <c r="Y41" s="723"/>
      <c r="Z41" s="723"/>
      <c r="AA41" s="723"/>
      <c r="AB41" s="723"/>
      <c r="AC41" s="723"/>
      <c r="AD41" s="723"/>
      <c r="AE41" s="2"/>
      <c r="AF41" s="108"/>
      <c r="AH41" s="445"/>
      <c r="AI41" s="445"/>
      <c r="AJ41" s="445"/>
      <c r="AK41" s="445"/>
      <c r="AL41" s="445"/>
      <c r="AM41" s="445"/>
      <c r="AN41" s="723"/>
      <c r="AO41" s="723"/>
      <c r="AP41" s="749"/>
      <c r="AQ41" s="749"/>
      <c r="AR41" s="723"/>
      <c r="AS41" s="723"/>
      <c r="AT41" s="723" t="s">
        <v>5654</v>
      </c>
      <c r="AU41" s="723"/>
      <c r="AV41" s="723" t="s">
        <v>5655</v>
      </c>
      <c r="AW41" s="723"/>
      <c r="AX41" s="723"/>
      <c r="AY41" s="723"/>
      <c r="AZ41" s="723"/>
      <c r="BA41" s="723"/>
      <c r="BB41" s="723"/>
      <c r="BC41" s="723"/>
      <c r="BD41" s="723"/>
      <c r="BE41" s="723"/>
      <c r="BF41" s="723"/>
      <c r="BG41" s="723"/>
      <c r="BH41" s="723"/>
      <c r="BI41" s="723"/>
      <c r="BK41" s="514" t="s">
        <v>5099</v>
      </c>
      <c r="BL41" s="527"/>
      <c r="BM41" s="515"/>
      <c r="BN41" s="514" t="s">
        <v>5100</v>
      </c>
      <c r="BO41" s="527"/>
      <c r="BP41" s="515"/>
      <c r="BQ41" s="518" t="s">
        <v>5101</v>
      </c>
      <c r="BR41" s="518"/>
      <c r="BT41" s="518" t="s">
        <v>5512</v>
      </c>
      <c r="BU41" s="518"/>
      <c r="BW41" s="718" t="s">
        <v>5656</v>
      </c>
      <c r="BX41" s="719"/>
      <c r="BY41" s="718" t="s">
        <v>5096</v>
      </c>
      <c r="BZ41" s="719"/>
      <c r="CA41" s="23"/>
      <c r="CB41" s="516" t="s">
        <v>5657</v>
      </c>
      <c r="CC41" s="516"/>
      <c r="CD41" s="516" t="s">
        <v>5658</v>
      </c>
      <c r="CE41" s="516"/>
      <c r="CF41" s="23"/>
      <c r="CG41" s="518" t="s">
        <v>5659</v>
      </c>
      <c r="CH41" s="518"/>
      <c r="CI41" s="23"/>
      <c r="CJ41" s="518" t="s">
        <v>5660</v>
      </c>
      <c r="CK41" s="518"/>
      <c r="CM41" s="518" t="s">
        <v>5581</v>
      </c>
      <c r="CN41" s="518"/>
      <c r="CP41" s="518" t="s">
        <v>5362</v>
      </c>
      <c r="CQ41" s="518"/>
      <c r="CS41" s="518" t="s">
        <v>5661</v>
      </c>
      <c r="CT41" s="518"/>
      <c r="CV41" s="518" t="s">
        <v>5662</v>
      </c>
      <c r="CW41" s="518"/>
      <c r="CY41" s="516" t="s">
        <v>5104</v>
      </c>
      <c r="CZ41" s="516"/>
      <c r="DB41" s="119" t="s">
        <v>5663</v>
      </c>
      <c r="DC41" s="120" t="s">
        <v>5664</v>
      </c>
      <c r="DD41" s="119" t="s">
        <v>5097</v>
      </c>
    </row>
    <row r="42" spans="1:108" s="38" customFormat="1" ht="15" customHeight="1">
      <c r="A42" s="45"/>
      <c r="B42" s="45"/>
      <c r="C42" s="48" t="s">
        <v>4992</v>
      </c>
      <c r="D42" s="537"/>
      <c r="E42" s="537"/>
      <c r="F42" s="537"/>
      <c r="G42" s="537"/>
      <c r="H42" s="537"/>
      <c r="I42" s="452"/>
      <c r="J42" s="452"/>
      <c r="K42" s="452"/>
      <c r="L42" s="452"/>
      <c r="M42" s="452"/>
      <c r="N42" s="452"/>
      <c r="O42" s="452"/>
      <c r="P42" s="452"/>
      <c r="Q42" s="452"/>
      <c r="R42" s="452"/>
      <c r="S42" s="452"/>
      <c r="T42" s="452"/>
      <c r="U42" s="452"/>
      <c r="V42" s="452"/>
      <c r="W42" s="452"/>
      <c r="X42" s="452"/>
      <c r="Y42" s="452"/>
      <c r="Z42" s="452"/>
      <c r="AA42" s="452"/>
      <c r="AB42" s="452"/>
      <c r="AC42" s="757"/>
      <c r="AD42" s="757"/>
      <c r="AE42" s="2"/>
      <c r="AF42" s="108"/>
      <c r="AH42" s="518">
        <f>IF(OR(AND(D42="",D43=""),AND(D42&lt;&gt;"",D43="",AC43=1),D42&lt;&gt;D43),0,1)</f>
        <v>0</v>
      </c>
      <c r="AI42" s="518"/>
      <c r="AJ42" s="518"/>
      <c r="AK42" s="518"/>
      <c r="AL42" s="518"/>
      <c r="AM42" s="518"/>
      <c r="AN42" s="514">
        <f>IF(OR(AND(I42="",I43=""),AND(I42&lt;&gt;"",I43="",$AC$43=1),I42&lt;&gt;I43),0,1)</f>
        <v>0</v>
      </c>
      <c r="AO42" s="515"/>
      <c r="AP42" s="514">
        <f t="shared" ref="AP42" si="0">IF(OR(AND(K42="",K43=""),AND(K42&lt;&gt;"",K43="",$AC$43=1),K42&lt;&gt;K43),0,1)</f>
        <v>0</v>
      </c>
      <c r="AQ42" s="515"/>
      <c r="AR42" s="514">
        <f t="shared" ref="AR42" si="1">IF(OR(AND(M42="",M43=""),AND(M42&lt;&gt;"",M43="",$AC$43=1),M42&lt;&gt;M43),0,1)</f>
        <v>0</v>
      </c>
      <c r="AS42" s="515"/>
      <c r="AT42" s="514">
        <f t="shared" ref="AT42" si="2">IF(OR(AND(O42="",O43=""),AND(O42&lt;&gt;"",O43="",$AC$43=1),O42&lt;&gt;O43),0,1)</f>
        <v>0</v>
      </c>
      <c r="AU42" s="515"/>
      <c r="AV42" s="514">
        <f t="shared" ref="AV42" si="3">IF(OR(AND(Q42="",Q43=""),AND(Q42&lt;&gt;"",Q43="",$AC$43=1),Q42&lt;&gt;Q43),0,1)</f>
        <v>0</v>
      </c>
      <c r="AW42" s="515"/>
      <c r="AX42" s="514">
        <f t="shared" ref="AX42" si="4">IF(OR(AND(S42="",S43=""),AND(S42&lt;&gt;"",S43="",$AC$43=1),S42&lt;&gt;S43),0,1)</f>
        <v>0</v>
      </c>
      <c r="AY42" s="515"/>
      <c r="AZ42" s="514">
        <f t="shared" ref="AZ42" si="5">IF(OR(AND(U42="",U43=""),AND(U42&lt;&gt;"",U43="",$AC$43=1),U42&lt;&gt;U43),0,1)</f>
        <v>0</v>
      </c>
      <c r="BA42" s="515"/>
      <c r="BB42" s="514">
        <f t="shared" ref="BB42" si="6">IF(OR(AND(W42="",W43=""),AND(W42&lt;&gt;"",W43="",$AC$43=1),W42&lt;&gt;W43),0,1)</f>
        <v>0</v>
      </c>
      <c r="BC42" s="515"/>
      <c r="BD42" s="514">
        <f t="shared" ref="BD42" si="7">IF(OR(AND(Y42="",Y43=""),AND(Y42&lt;&gt;"",Y43="",$AC$43=1),Y42&lt;&gt;Y43),0,1)</f>
        <v>0</v>
      </c>
      <c r="BE42" s="515"/>
      <c r="BF42" s="514">
        <f t="shared" ref="BF42" si="8">IF(OR(AND(AA42="",AA43=""),AND(AA42&lt;&gt;"",AA43="",$AC$43=1),AA42&lt;&gt;AA43),0,1)</f>
        <v>0</v>
      </c>
      <c r="BG42" s="515"/>
      <c r="BH42" s="561">
        <f>IF(SUM(AN42:BG42)&lt;10,0,1)</f>
        <v>0</v>
      </c>
      <c r="BI42" s="561"/>
      <c r="BK42" s="115" t="b">
        <f>NOT(EXACT(D42,UPPER(D42)))</f>
        <v>0</v>
      </c>
      <c r="BL42" s="115" t="str">
        <f>SUBSTITUTE( SUBSTITUTE( SUBSTITUTE( SUBSTITUTE( SUBSTITUTE( SUBSTITUTE( SUBSTITUTE( SUBSTITUTE( SUBSTITUTE( SUBSTITUTE(D42, "á", "a"), "é", "e"), "í", "i"), "ó", "o"), "ú", "u"), "Á", "A"), "É", "E"), "Í", "I"), "Ó", "O"), "Ú", "U")</f>
        <v/>
      </c>
      <c r="BM42" s="115">
        <f>COUNTIF(BK42,"VERDADERO")</f>
        <v>0</v>
      </c>
      <c r="BN42" s="121" t="b">
        <f>NOT(EXACT(D42,BL42))</f>
        <v>0</v>
      </c>
      <c r="BO42" s="122" t="str">
        <f>SUBSTITUTE((SUBSTITUTE(SUBSTITUTE(SUBSTITUTE(D42,".",""),",",""),"(","")),")","")</f>
        <v/>
      </c>
      <c r="BP42" s="121">
        <f>COUNTIF(BN42,"VERDADERO")</f>
        <v>0</v>
      </c>
      <c r="BQ42" s="121" t="b">
        <f>NOT(EXACT(D42,BO42))</f>
        <v>0</v>
      </c>
      <c r="BR42" s="121">
        <f>COUNTIF(BQ42,"VERDADERO")</f>
        <v>0</v>
      </c>
      <c r="BT42" s="518">
        <f>IF(I42=8,1,0)</f>
        <v>0</v>
      </c>
      <c r="BU42" s="518"/>
      <c r="BW42" s="718">
        <f>IF(OR(M42="",M42="NA",M42="NS"),0,LEN(M42)-LEN(INT(M42))-1)</f>
        <v>0</v>
      </c>
      <c r="BX42" s="719"/>
      <c r="BY42" s="718">
        <f>IF(BW42&lt;1,0,1)</f>
        <v>0</v>
      </c>
      <c r="BZ42" s="719"/>
      <c r="CA42" s="23"/>
      <c r="CB42" s="720">
        <f>COUNTIF(M42:N43,0)</f>
        <v>0</v>
      </c>
      <c r="CC42" s="720"/>
      <c r="CD42" s="720">
        <f>COUNTIF(M42:N43,"NA")</f>
        <v>0</v>
      </c>
      <c r="CE42" s="720"/>
      <c r="CF42" s="23"/>
      <c r="CG42" s="518">
        <f>IF(OR(AND(O42="",Q42=""),AND(O42=1,Q42=8),AND(O42&gt;1,Q42&lt;&gt;8)),0,1)</f>
        <v>0</v>
      </c>
      <c r="CH42" s="518"/>
      <c r="CI42" s="23"/>
      <c r="CJ42" s="518">
        <f>IF(OR(AND(O42=2,Q42=4),AND(O42=3,Q42=4),AND(O42=4,Q42=4)),1,0)</f>
        <v>0</v>
      </c>
      <c r="CK42" s="518"/>
      <c r="CM42" s="518">
        <f>IF(OR(AND(O42="",Q42=""),AND(O42=9,Q42=9),AND(O42&lt;9,Q42&lt;9)),0,1)</f>
        <v>0</v>
      </c>
      <c r="CN42" s="518"/>
      <c r="CP42" s="518">
        <f>IF(AND(OR(S42=20,S42=21,S42=22,S42=99),U42=0),1,0)</f>
        <v>0</v>
      </c>
      <c r="CQ42" s="518"/>
      <c r="CS42" s="518">
        <f>IF(OR(AND(W42="",U42=""),W42&lt;=U42),0,1)</f>
        <v>0</v>
      </c>
      <c r="CT42" s="518"/>
      <c r="CV42" s="518"/>
      <c r="CW42" s="518"/>
      <c r="CY42" s="518">
        <f>IF(OR(COUNTBLANK(D42:AD42)=27,COUNTBLANK(D42:AB42)=14),0,1)</f>
        <v>0</v>
      </c>
      <c r="CZ42" s="518"/>
      <c r="DB42" s="123">
        <v>3</v>
      </c>
      <c r="DC42" s="124">
        <f>BT44</f>
        <v>0</v>
      </c>
      <c r="DD42" s="125" t="str">
        <f>IF(DC42=0,"", IF(SUM($DC$42:DC42)=1,_xlfn.CONCAT(DB42,), IF($DB$51&gt;SUM($DC$42:DC42),_xlfn.CONCAT(", ",DB42), IF($DB$51=SUM($DC$42:DC42),_xlfn.CONCAT(" y ",DB42,".")))))</f>
        <v/>
      </c>
    </row>
    <row r="43" spans="1:108" s="38" customFormat="1" ht="15" customHeight="1">
      <c r="A43" s="45"/>
      <c r="B43" s="45"/>
      <c r="C43" s="48" t="s">
        <v>4994</v>
      </c>
      <c r="D43" s="537"/>
      <c r="E43" s="537"/>
      <c r="F43" s="537"/>
      <c r="G43" s="537"/>
      <c r="H43" s="537"/>
      <c r="I43" s="452"/>
      <c r="J43" s="452"/>
      <c r="K43" s="452"/>
      <c r="L43" s="452"/>
      <c r="M43" s="452"/>
      <c r="N43" s="452"/>
      <c r="O43" s="452"/>
      <c r="P43" s="452"/>
      <c r="Q43" s="452"/>
      <c r="R43" s="452"/>
      <c r="S43" s="452"/>
      <c r="T43" s="452"/>
      <c r="U43" s="452"/>
      <c r="V43" s="452"/>
      <c r="W43" s="452"/>
      <c r="X43" s="452"/>
      <c r="Y43" s="452"/>
      <c r="Z43" s="452"/>
      <c r="AA43" s="452"/>
      <c r="AB43" s="452"/>
      <c r="AC43" s="452"/>
      <c r="AD43" s="452"/>
      <c r="AE43" s="2"/>
      <c r="AF43" s="108"/>
      <c r="BK43" s="115" t="b">
        <f>NOT(EXACT(D43,UPPER(D43)))</f>
        <v>0</v>
      </c>
      <c r="BL43" s="115" t="str">
        <f>SUBSTITUTE( SUBSTITUTE( SUBSTITUTE( SUBSTITUTE( SUBSTITUTE( SUBSTITUTE( SUBSTITUTE( SUBSTITUTE( SUBSTITUTE( SUBSTITUTE(D43, "á", "a"), "é", "e"), "í", "i"), "ó", "o"), "ú", "u"), "Á", "A"), "É", "E"), "Í", "I"), "Ó", "O"), "Ú", "U")</f>
        <v/>
      </c>
      <c r="BM43" s="115">
        <f>COUNTIF(BK43,"VERDADERO")</f>
        <v>0</v>
      </c>
      <c r="BN43" s="121" t="b">
        <f>NOT(EXACT(D43,BL43))</f>
        <v>0</v>
      </c>
      <c r="BO43" s="122" t="str">
        <f>SUBSTITUTE((SUBSTITUTE(SUBSTITUTE(SUBSTITUTE(D43,".",""),",",""),"(","")),")","")</f>
        <v/>
      </c>
      <c r="BP43" s="121">
        <f>COUNTIF(BN43,"VERDADERO")</f>
        <v>0</v>
      </c>
      <c r="BQ43" s="121" t="b">
        <f>NOT(EXACT(D43,BO43))</f>
        <v>0</v>
      </c>
      <c r="BR43" s="121">
        <f>COUNTIF(BQ43,"VERDADERO")</f>
        <v>0</v>
      </c>
      <c r="BT43" s="518">
        <f>IF(I43=8,1,0)</f>
        <v>0</v>
      </c>
      <c r="BU43" s="518"/>
      <c r="BW43" s="718">
        <f>IF(OR(M43="",M43="NA",M43="NS"),0,LEN(M43)-LEN(INT(M43))-1)</f>
        <v>0</v>
      </c>
      <c r="BX43" s="719"/>
      <c r="BY43" s="718">
        <f>IF(BW43&lt;1,0,1)</f>
        <v>0</v>
      </c>
      <c r="BZ43" s="719"/>
      <c r="CA43" s="23"/>
      <c r="CB43" s="23"/>
      <c r="CC43" s="23"/>
      <c r="CD43" s="23"/>
      <c r="CE43" s="23"/>
      <c r="CF43" s="23"/>
      <c r="CG43" s="518">
        <f>IF(OR(AND(O43="",Q43=""),AND(O43=1,Q43=8),AND(O43&gt;1,Q43&lt;&gt;8)),0,1)</f>
        <v>0</v>
      </c>
      <c r="CH43" s="518"/>
      <c r="CI43" s="23"/>
      <c r="CJ43" s="518">
        <f>IF(OR(AND(O43=2,Q43=4),AND(O43=3,Q43=4),AND(O43=4,Q43=4)),1,0)</f>
        <v>0</v>
      </c>
      <c r="CK43" s="518"/>
      <c r="CM43" s="518">
        <f>IF(OR(AND(O43="",Q43=""),AND(O43=9,Q43=9),AND(O43&lt;9,Q43&lt;9)),0,1)</f>
        <v>0</v>
      </c>
      <c r="CN43" s="518"/>
      <c r="CP43" s="518">
        <f>IF(AND(OR(S43=20,S43=21,S43=22,S43=99),U43=0),1,0)</f>
        <v>0</v>
      </c>
      <c r="CQ43" s="518"/>
      <c r="CS43" s="518">
        <f>IF(OR(AND(W43="",U43=""),W43&lt;=U43),0,1)</f>
        <v>0</v>
      </c>
      <c r="CT43" s="518"/>
      <c r="CV43" s="561">
        <f>IF(OR(AND(AC43=1,COUNTBLANK(D43:AB43)=24),AND(AC43="",COUNTBLANK(D43:AB43)=14),COUNTBLANK(D43:AD43)=27),0,1)</f>
        <v>0</v>
      </c>
      <c r="CW43" s="561"/>
      <c r="CY43" s="518">
        <f>IF(OR(COUNTBLANK(D43:AD43)=27,COUNTBLANK(D43:AB43)=14,AND(AC43=1,COUNTBLANK(D43:AB43)=24)),0,1)</f>
        <v>0</v>
      </c>
      <c r="CZ43" s="518"/>
      <c r="DB43" s="115">
        <v>5</v>
      </c>
      <c r="DC43" s="115">
        <f>BY44</f>
        <v>0</v>
      </c>
      <c r="DD43" s="125" t="str">
        <f>IF(DC43=0,"", IF(SUM($DC$42:DC43)=1,_xlfn.CONCAT(DB43,), IF($DB$51&gt;SUM($DC$42:DC43),_xlfn.CONCAT(", ",DB43), IF($DB$51=SUM($DC$42:DC43),_xlfn.CONCAT(" y ",DB43,".")))))</f>
        <v/>
      </c>
    </row>
    <row r="44" spans="1:108" s="38" customFormat="1" ht="1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2"/>
      <c r="AF44" s="108"/>
      <c r="BQ44" s="598">
        <f>SUM(BM42:BM43,BP42:BP43,BR42:BR43)</f>
        <v>0</v>
      </c>
      <c r="BR44" s="598"/>
      <c r="BT44" s="573">
        <f>SUM(BT42:BU43)</f>
        <v>0</v>
      </c>
      <c r="BU44" s="573"/>
      <c r="BY44" s="716">
        <f>SUM(BY42:BZ43)</f>
        <v>0</v>
      </c>
      <c r="BZ44" s="717"/>
      <c r="CA44" s="23"/>
      <c r="CB44" s="23"/>
      <c r="CC44" s="23"/>
      <c r="CD44" s="23"/>
      <c r="CE44" s="23"/>
      <c r="CF44" s="23"/>
      <c r="CG44" s="715">
        <f>SUM(CG42:CH43)</f>
        <v>0</v>
      </c>
      <c r="CH44" s="715"/>
      <c r="CI44" s="23"/>
      <c r="CJ44" s="561">
        <f>SUM(CJ42:CK43)</f>
        <v>0</v>
      </c>
      <c r="CK44" s="561"/>
      <c r="CM44" s="715">
        <f>SUM(CM42:CN43)</f>
        <v>0</v>
      </c>
      <c r="CN44" s="715"/>
      <c r="CP44" s="561">
        <f>SUM(CP42:CQ43)</f>
        <v>0</v>
      </c>
      <c r="CQ44" s="561"/>
      <c r="CS44" s="579">
        <f>SUM(CS42:CT43)</f>
        <v>0</v>
      </c>
      <c r="CT44" s="579"/>
      <c r="CY44" s="573">
        <f>SUM(CY42:CZ43)</f>
        <v>0</v>
      </c>
      <c r="CZ44" s="573"/>
      <c r="DB44" s="115">
        <v>6</v>
      </c>
      <c r="DC44" s="115">
        <f>IF(SUM(CB42:CE42)&gt;0,1,0)</f>
        <v>0</v>
      </c>
      <c r="DD44" s="125" t="str">
        <f>IF(DC44=0,"", IF(SUM($DC$42:DC44)=1,_xlfn.CONCAT(DB44,), IF($DB$51&gt;SUM($DC$42:DC44),_xlfn.CONCAT(", ",DB44), IF($DB$51=SUM($DC$42:DC44),_xlfn.CONCAT(" y ",DB44,".")))))</f>
        <v/>
      </c>
    </row>
    <row r="45" spans="1:108" s="38" customFormat="1" ht="45" customHeight="1">
      <c r="A45" s="45"/>
      <c r="B45" s="45"/>
      <c r="C45" s="676" t="s">
        <v>5665</v>
      </c>
      <c r="D45" s="676"/>
      <c r="E45" s="676"/>
      <c r="F45" s="553"/>
      <c r="G45" s="554"/>
      <c r="H45" s="554"/>
      <c r="I45" s="554"/>
      <c r="J45" s="554"/>
      <c r="K45" s="554"/>
      <c r="L45" s="554"/>
      <c r="M45" s="554"/>
      <c r="N45" s="554"/>
      <c r="O45" s="554"/>
      <c r="P45" s="554"/>
      <c r="Q45" s="554"/>
      <c r="R45" s="554"/>
      <c r="S45" s="554"/>
      <c r="T45" s="554"/>
      <c r="U45" s="554"/>
      <c r="V45" s="554"/>
      <c r="W45" s="554"/>
      <c r="X45" s="554"/>
      <c r="Y45" s="554"/>
      <c r="Z45" s="554"/>
      <c r="AA45" s="554"/>
      <c r="AB45" s="554"/>
      <c r="AC45" s="554"/>
      <c r="AD45" s="555"/>
      <c r="AE45" s="2"/>
      <c r="AF45" s="108"/>
      <c r="AH45" s="522" t="s">
        <v>5666</v>
      </c>
      <c r="AI45" s="522"/>
      <c r="AJ45" s="522">
        <f>IF(COUNTIF(AA42:AB43,8)&gt;0,1,0)</f>
        <v>0</v>
      </c>
      <c r="AK45" s="522"/>
      <c r="AL45" s="570">
        <f>IF(OR(AND(AJ45=0,F45=""),AND(AJ45=1,F45&lt;&gt;"")),0,1)</f>
        <v>0</v>
      </c>
      <c r="AM45" s="570"/>
      <c r="BT45" s="23"/>
      <c r="BU45" s="23"/>
      <c r="CA45" s="23"/>
      <c r="CB45" s="23"/>
      <c r="CC45" s="23"/>
      <c r="CD45" s="23"/>
      <c r="CE45" s="23"/>
      <c r="CF45" s="23"/>
      <c r="CG45" s="23"/>
      <c r="CH45" s="23"/>
      <c r="CI45" s="23"/>
      <c r="CJ45" s="23"/>
      <c r="DB45" s="115">
        <v>8</v>
      </c>
      <c r="DC45" s="115">
        <f>CG44</f>
        <v>0</v>
      </c>
      <c r="DD45" s="125" t="str">
        <f>IF(DC45=0,"", IF(SUM($DC$42:DC45)=1,_xlfn.CONCAT(DB45,), IF($DB$51&gt;SUM($DC$42:DC45),_xlfn.CONCAT(", ",DB45), IF($DB$51=SUM($DC$42:DC45),_xlfn.CONCAT(" y ",DB45,".")))))</f>
        <v/>
      </c>
    </row>
    <row r="46" spans="1:108" s="38" customFormat="1" ht="1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2"/>
      <c r="AF46" s="108"/>
      <c r="DB46" s="115">
        <v>9</v>
      </c>
      <c r="DC46" s="115">
        <f>CJ44</f>
        <v>0</v>
      </c>
      <c r="DD46" s="125" t="str">
        <f>IF(DC46=0,"", IF(SUM($DC$42:DC46)=1,_xlfn.CONCAT(DB46,), IF($DB$51&gt;SUM($DC$42:DC46),_xlfn.CONCAT(", ",DB46), IF($DB$51=SUM($DC$42:DC46),_xlfn.CONCAT(" y ",DB46,".")))))</f>
        <v/>
      </c>
    </row>
    <row r="47" spans="1:108" s="38" customFormat="1" ht="24" customHeight="1">
      <c r="A47" s="45"/>
      <c r="B47" s="45"/>
      <c r="C47" s="445" t="s">
        <v>5667</v>
      </c>
      <c r="D47" s="445"/>
      <c r="E47" s="445"/>
      <c r="F47" s="445"/>
      <c r="G47" s="445"/>
      <c r="H47" s="445"/>
      <c r="I47" s="445"/>
      <c r="J47" s="445"/>
      <c r="K47" s="45"/>
      <c r="L47" s="611" t="s">
        <v>5668</v>
      </c>
      <c r="M47" s="611"/>
      <c r="N47" s="611"/>
      <c r="O47" s="611"/>
      <c r="P47" s="611"/>
      <c r="Q47" s="611"/>
      <c r="R47" s="611"/>
      <c r="S47" s="611"/>
      <c r="T47" s="611"/>
      <c r="U47" s="611"/>
      <c r="V47" s="45"/>
      <c r="W47" s="445" t="s">
        <v>5669</v>
      </c>
      <c r="X47" s="445"/>
      <c r="Y47" s="445"/>
      <c r="Z47" s="445"/>
      <c r="AA47" s="445"/>
      <c r="AB47" s="445"/>
      <c r="AC47" s="445"/>
      <c r="AD47" s="445"/>
      <c r="AE47" s="2"/>
      <c r="AF47" s="108"/>
      <c r="DB47" s="115">
        <v>10</v>
      </c>
      <c r="DC47" s="115">
        <f>CM44</f>
        <v>0</v>
      </c>
      <c r="DD47" s="125" t="str">
        <f>IF(DC47=0,"", IF(SUM($DC$42:DC47)=1,_xlfn.CONCAT(DB47,), IF($DB$51&gt;SUM($DC$42:DC47),_xlfn.CONCAT(", ",DB47), IF($DB$51=SUM($DC$42:DC47),_xlfn.CONCAT(" y ",DB47,".")))))</f>
        <v/>
      </c>
    </row>
    <row r="48" spans="1:108" s="38" customFormat="1" ht="36" customHeight="1">
      <c r="A48" s="45"/>
      <c r="B48" s="45"/>
      <c r="C48" s="48" t="s">
        <v>4992</v>
      </c>
      <c r="D48" s="580" t="s">
        <v>5670</v>
      </c>
      <c r="E48" s="580"/>
      <c r="F48" s="580"/>
      <c r="G48" s="580"/>
      <c r="H48" s="580"/>
      <c r="I48" s="580"/>
      <c r="J48" s="580"/>
      <c r="K48" s="45"/>
      <c r="L48" s="47" t="s">
        <v>4992</v>
      </c>
      <c r="M48" s="547" t="s">
        <v>5671</v>
      </c>
      <c r="N48" s="548"/>
      <c r="O48" s="548"/>
      <c r="P48" s="548"/>
      <c r="Q48" s="548"/>
      <c r="R48" s="548"/>
      <c r="S48" s="548"/>
      <c r="T48" s="548"/>
      <c r="U48" s="549"/>
      <c r="V48" s="45"/>
      <c r="W48" s="48" t="s">
        <v>4992</v>
      </c>
      <c r="X48" s="580" t="s">
        <v>5672</v>
      </c>
      <c r="Y48" s="580"/>
      <c r="Z48" s="580"/>
      <c r="AA48" s="580"/>
      <c r="AB48" s="580"/>
      <c r="AC48" s="580"/>
      <c r="AD48" s="580"/>
      <c r="AE48" s="2"/>
      <c r="AF48" s="108"/>
      <c r="DB48" s="115">
        <v>13</v>
      </c>
      <c r="DC48" s="115">
        <f>CP44</f>
        <v>0</v>
      </c>
      <c r="DD48" s="125" t="str">
        <f>IF(DC48=0,"", IF(SUM($DC$42:DC48)=1,_xlfn.CONCAT(DB48,), IF($DB$51&gt;SUM($DC$42:DC48),_xlfn.CONCAT(", ",DB48), IF($DB$51=SUM($DC$42:DC48),_xlfn.CONCAT(" y ",DB48,".")))))</f>
        <v/>
      </c>
    </row>
    <row r="49" spans="1:108" s="38" customFormat="1" ht="24" customHeight="1">
      <c r="A49" s="45"/>
      <c r="B49" s="45"/>
      <c r="C49" s="48" t="s">
        <v>4994</v>
      </c>
      <c r="D49" s="580" t="s">
        <v>5673</v>
      </c>
      <c r="E49" s="580"/>
      <c r="F49" s="580"/>
      <c r="G49" s="580"/>
      <c r="H49" s="580"/>
      <c r="I49" s="580"/>
      <c r="J49" s="580"/>
      <c r="K49" s="45"/>
      <c r="L49" s="48" t="s">
        <v>4994</v>
      </c>
      <c r="M49" s="547" t="s">
        <v>5674</v>
      </c>
      <c r="N49" s="548"/>
      <c r="O49" s="548"/>
      <c r="P49" s="548"/>
      <c r="Q49" s="548"/>
      <c r="R49" s="548"/>
      <c r="S49" s="548"/>
      <c r="T49" s="548"/>
      <c r="U49" s="549"/>
      <c r="V49" s="45"/>
      <c r="W49" s="48" t="s">
        <v>4994</v>
      </c>
      <c r="X49" s="580" t="s">
        <v>5675</v>
      </c>
      <c r="Y49" s="580"/>
      <c r="Z49" s="580"/>
      <c r="AA49" s="580"/>
      <c r="AB49" s="580"/>
      <c r="AC49" s="580"/>
      <c r="AD49" s="580"/>
      <c r="AE49" s="2"/>
      <c r="AF49" s="108"/>
      <c r="DB49" s="115">
        <v>14</v>
      </c>
      <c r="DC49" s="115">
        <f>CS44</f>
        <v>0</v>
      </c>
      <c r="DD49" s="122" t="str">
        <f>IF(DC49=0,"", IF(SUM($DC$42:DC49)=1,_xlfn.CONCAT(DB49,), IF($DB$51&gt;SUM($DC$42:DC49),_xlfn.CONCAT(", ",DB49), IF($DB$51=SUM($DC$42:DC49),_xlfn.CONCAT(" y ",DB49,".")))))</f>
        <v/>
      </c>
    </row>
    <row r="50" spans="1:108" s="38" customFormat="1" ht="15" customHeight="1">
      <c r="A50" s="45"/>
      <c r="B50" s="45"/>
      <c r="C50" s="48" t="s">
        <v>5006</v>
      </c>
      <c r="D50" s="580" t="s">
        <v>5676</v>
      </c>
      <c r="E50" s="580"/>
      <c r="F50" s="580"/>
      <c r="G50" s="580"/>
      <c r="H50" s="580"/>
      <c r="I50" s="580"/>
      <c r="J50" s="580"/>
      <c r="K50" s="45"/>
      <c r="L50" s="48" t="s">
        <v>4996</v>
      </c>
      <c r="M50" s="547" t="s">
        <v>5677</v>
      </c>
      <c r="N50" s="548"/>
      <c r="O50" s="548"/>
      <c r="P50" s="548"/>
      <c r="Q50" s="548"/>
      <c r="R50" s="548"/>
      <c r="S50" s="548"/>
      <c r="T50" s="548"/>
      <c r="U50" s="549"/>
      <c r="V50" s="45"/>
      <c r="W50" s="48" t="s">
        <v>4996</v>
      </c>
      <c r="X50" s="580" t="s">
        <v>5678</v>
      </c>
      <c r="Y50" s="580"/>
      <c r="Z50" s="580"/>
      <c r="AA50" s="580"/>
      <c r="AB50" s="580"/>
      <c r="AC50" s="580"/>
      <c r="AD50" s="580"/>
      <c r="AE50" s="2"/>
      <c r="AF50" s="108"/>
      <c r="DB50" s="115">
        <v>15</v>
      </c>
      <c r="DC50" s="115">
        <f>CV43</f>
        <v>0</v>
      </c>
      <c r="DD50" s="113" t="str">
        <f>IF(DC50=0,"", IF(SUM($DC$42:DC50)=1,_xlfn.CONCAT(DB50,), IF($DB$51&gt;SUM($DC$42:DC50),_xlfn.CONCAT(", ",DB50), IF($DB$51=SUM($DC$42:DC50),_xlfn.CONCAT(" y ",DB50,".")))))</f>
        <v/>
      </c>
    </row>
    <row r="51" spans="1:108" s="38" customFormat="1" ht="15" customHeight="1">
      <c r="A51" s="45"/>
      <c r="B51" s="45"/>
      <c r="C51" s="48" t="s">
        <v>5008</v>
      </c>
      <c r="D51" s="547" t="s">
        <v>385</v>
      </c>
      <c r="E51" s="548"/>
      <c r="F51" s="548"/>
      <c r="G51" s="548"/>
      <c r="H51" s="548"/>
      <c r="I51" s="548"/>
      <c r="J51" s="549"/>
      <c r="K51" s="45"/>
      <c r="L51" s="48" t="s">
        <v>4998</v>
      </c>
      <c r="M51" s="547" t="s">
        <v>4982</v>
      </c>
      <c r="N51" s="548"/>
      <c r="O51" s="548"/>
      <c r="P51" s="548"/>
      <c r="Q51" s="548"/>
      <c r="R51" s="548"/>
      <c r="S51" s="548"/>
      <c r="T51" s="548"/>
      <c r="U51" s="549"/>
      <c r="V51" s="45"/>
      <c r="W51" s="48" t="s">
        <v>4998</v>
      </c>
      <c r="X51" s="580" t="s">
        <v>5679</v>
      </c>
      <c r="Y51" s="580"/>
      <c r="Z51" s="580"/>
      <c r="AA51" s="580"/>
      <c r="AB51" s="580"/>
      <c r="AC51" s="580"/>
      <c r="AD51" s="580"/>
      <c r="AE51" s="2"/>
      <c r="AF51" s="108"/>
      <c r="DB51" s="157">
        <f>SUM(DC42:DC50)</f>
        <v>0</v>
      </c>
      <c r="DC51" s="158" t="str">
        <f>IF(DB51=0,"", IF(DB51=1,VLOOKUP(1,DC42:DD50,2,FALSE), IF(DB51&gt;1,_xlfn.CONCAT(DD42:DD50),"")))</f>
        <v/>
      </c>
      <c r="DD51"/>
    </row>
    <row r="52" spans="1:108" s="38" customFormat="1" ht="36" customHeight="1">
      <c r="A52" s="45"/>
      <c r="B52" s="45"/>
      <c r="C52" s="59"/>
      <c r="D52" s="67"/>
      <c r="E52" s="67"/>
      <c r="F52" s="67"/>
      <c r="G52" s="67"/>
      <c r="H52" s="67"/>
      <c r="I52" s="67"/>
      <c r="J52" s="67"/>
      <c r="K52" s="45"/>
      <c r="L52" s="48" t="s">
        <v>5000</v>
      </c>
      <c r="M52" s="547" t="s">
        <v>5680</v>
      </c>
      <c r="N52" s="548"/>
      <c r="O52" s="548"/>
      <c r="P52" s="548"/>
      <c r="Q52" s="548"/>
      <c r="R52" s="548"/>
      <c r="S52" s="548"/>
      <c r="T52" s="548"/>
      <c r="U52" s="549"/>
      <c r="V52" s="45"/>
      <c r="W52" s="48" t="s">
        <v>5000</v>
      </c>
      <c r="X52" s="580" t="s">
        <v>5681</v>
      </c>
      <c r="Y52" s="580"/>
      <c r="Z52" s="580"/>
      <c r="AA52" s="580"/>
      <c r="AB52" s="580"/>
      <c r="AC52" s="580"/>
      <c r="AD52" s="580"/>
      <c r="AE52" s="2"/>
      <c r="AF52" s="108"/>
      <c r="DD52"/>
    </row>
    <row r="53" spans="1:108" s="38" customFormat="1" ht="24" customHeight="1">
      <c r="A53" s="45"/>
      <c r="B53" s="45"/>
      <c r="C53" s="445" t="s">
        <v>5682</v>
      </c>
      <c r="D53" s="445"/>
      <c r="E53" s="445"/>
      <c r="F53" s="445"/>
      <c r="G53" s="445"/>
      <c r="H53" s="445"/>
      <c r="I53" s="445"/>
      <c r="J53" s="445"/>
      <c r="K53" s="45"/>
      <c r="L53" s="48" t="s">
        <v>5002</v>
      </c>
      <c r="M53" s="547" t="s">
        <v>5683</v>
      </c>
      <c r="N53" s="548"/>
      <c r="O53" s="548"/>
      <c r="P53" s="548"/>
      <c r="Q53" s="548"/>
      <c r="R53" s="548"/>
      <c r="S53" s="548"/>
      <c r="T53" s="548"/>
      <c r="U53" s="549"/>
      <c r="V53" s="45"/>
      <c r="W53" s="48" t="s">
        <v>5002</v>
      </c>
      <c r="X53" s="580" t="s">
        <v>5684</v>
      </c>
      <c r="Y53" s="580"/>
      <c r="Z53" s="580"/>
      <c r="AA53" s="580"/>
      <c r="AB53" s="580"/>
      <c r="AC53" s="580"/>
      <c r="AD53" s="580"/>
      <c r="AE53" s="2"/>
      <c r="AF53" s="108"/>
      <c r="DD53"/>
    </row>
    <row r="54" spans="1:108" s="38" customFormat="1" ht="60" customHeight="1">
      <c r="A54" s="45"/>
      <c r="B54" s="45"/>
      <c r="C54" s="48" t="s">
        <v>4992</v>
      </c>
      <c r="D54" s="580" t="s">
        <v>5685</v>
      </c>
      <c r="E54" s="580"/>
      <c r="F54" s="580"/>
      <c r="G54" s="580"/>
      <c r="H54" s="580"/>
      <c r="I54" s="580"/>
      <c r="J54" s="580"/>
      <c r="K54" s="45"/>
      <c r="L54" s="48" t="s">
        <v>5004</v>
      </c>
      <c r="M54" s="547" t="s">
        <v>5686</v>
      </c>
      <c r="N54" s="548"/>
      <c r="O54" s="548"/>
      <c r="P54" s="548"/>
      <c r="Q54" s="548"/>
      <c r="R54" s="548"/>
      <c r="S54" s="548"/>
      <c r="T54" s="548"/>
      <c r="U54" s="549"/>
      <c r="V54" s="45"/>
      <c r="W54" s="48" t="s">
        <v>5004</v>
      </c>
      <c r="X54" s="580" t="s">
        <v>5687</v>
      </c>
      <c r="Y54" s="580"/>
      <c r="Z54" s="580"/>
      <c r="AA54" s="580"/>
      <c r="AB54" s="580"/>
      <c r="AC54" s="580"/>
      <c r="AD54" s="580"/>
      <c r="AE54" s="2"/>
      <c r="AF54" s="108"/>
      <c r="DD54"/>
    </row>
    <row r="55" spans="1:108" s="38" customFormat="1" ht="60" customHeight="1">
      <c r="A55" s="45"/>
      <c r="B55" s="45"/>
      <c r="C55" s="47" t="s">
        <v>4994</v>
      </c>
      <c r="D55" s="580" t="s">
        <v>5688</v>
      </c>
      <c r="E55" s="580"/>
      <c r="F55" s="580"/>
      <c r="G55" s="580"/>
      <c r="H55" s="580"/>
      <c r="I55" s="580"/>
      <c r="J55" s="580"/>
      <c r="K55" s="45"/>
      <c r="L55" s="48" t="s">
        <v>5006</v>
      </c>
      <c r="M55" s="547" t="s">
        <v>5689</v>
      </c>
      <c r="N55" s="548"/>
      <c r="O55" s="548"/>
      <c r="P55" s="548"/>
      <c r="Q55" s="548"/>
      <c r="R55" s="548"/>
      <c r="S55" s="548"/>
      <c r="T55" s="548"/>
      <c r="U55" s="549"/>
      <c r="V55" s="45"/>
      <c r="W55" s="48" t="s">
        <v>5006</v>
      </c>
      <c r="X55" s="580" t="s">
        <v>5690</v>
      </c>
      <c r="Y55" s="580"/>
      <c r="Z55" s="580"/>
      <c r="AA55" s="580"/>
      <c r="AB55" s="580"/>
      <c r="AC55" s="580"/>
      <c r="AD55" s="580"/>
      <c r="AE55" s="2"/>
      <c r="AF55" s="108"/>
      <c r="DD55"/>
    </row>
    <row r="56" spans="1:108" s="38" customFormat="1" ht="48" customHeight="1">
      <c r="A56" s="45"/>
      <c r="B56" s="45"/>
      <c r="C56" s="48" t="s">
        <v>4996</v>
      </c>
      <c r="D56" s="580" t="s">
        <v>5691</v>
      </c>
      <c r="E56" s="580"/>
      <c r="F56" s="580"/>
      <c r="G56" s="580"/>
      <c r="H56" s="580"/>
      <c r="I56" s="580"/>
      <c r="J56" s="580"/>
      <c r="K56" s="45"/>
      <c r="L56" s="48" t="s">
        <v>5008</v>
      </c>
      <c r="M56" s="547" t="s">
        <v>5692</v>
      </c>
      <c r="N56" s="548"/>
      <c r="O56" s="548"/>
      <c r="P56" s="548"/>
      <c r="Q56" s="548"/>
      <c r="R56" s="548"/>
      <c r="S56" s="548"/>
      <c r="T56" s="548"/>
      <c r="U56" s="549"/>
      <c r="V56" s="45"/>
      <c r="W56" s="48" t="s">
        <v>5008</v>
      </c>
      <c r="X56" s="580" t="s">
        <v>5693</v>
      </c>
      <c r="Y56" s="580"/>
      <c r="Z56" s="580"/>
      <c r="AA56" s="580"/>
      <c r="AB56" s="580"/>
      <c r="AC56" s="580"/>
      <c r="AD56" s="580"/>
      <c r="AE56" s="2"/>
      <c r="AF56" s="108"/>
      <c r="DD56"/>
    </row>
    <row r="57" spans="1:108" s="38" customFormat="1" ht="48" customHeight="1">
      <c r="A57" s="45"/>
      <c r="B57" s="45"/>
      <c r="C57" s="48" t="s">
        <v>4998</v>
      </c>
      <c r="D57" s="580" t="s">
        <v>5694</v>
      </c>
      <c r="E57" s="580"/>
      <c r="F57" s="580"/>
      <c r="G57" s="580"/>
      <c r="H57" s="580"/>
      <c r="I57" s="580"/>
      <c r="J57" s="580"/>
      <c r="K57" s="45"/>
      <c r="L57" s="48" t="s">
        <v>5009</v>
      </c>
      <c r="M57" s="547" t="s">
        <v>5695</v>
      </c>
      <c r="N57" s="548"/>
      <c r="O57" s="548"/>
      <c r="P57" s="548"/>
      <c r="Q57" s="548"/>
      <c r="R57" s="548"/>
      <c r="S57" s="548"/>
      <c r="T57" s="548"/>
      <c r="U57" s="549"/>
      <c r="V57" s="45"/>
      <c r="W57" s="48" t="s">
        <v>5009</v>
      </c>
      <c r="X57" s="580" t="s">
        <v>5696</v>
      </c>
      <c r="Y57" s="580"/>
      <c r="Z57" s="580"/>
      <c r="AA57" s="580"/>
      <c r="AB57" s="580"/>
      <c r="AC57" s="580"/>
      <c r="AD57" s="580"/>
      <c r="AE57" s="2"/>
      <c r="AF57" s="108"/>
      <c r="DD57"/>
    </row>
    <row r="58" spans="1:108" s="38" customFormat="1" ht="48" customHeight="1">
      <c r="A58" s="45"/>
      <c r="B58" s="45"/>
      <c r="C58" s="48" t="s">
        <v>5000</v>
      </c>
      <c r="D58" s="580" t="s">
        <v>5697</v>
      </c>
      <c r="E58" s="580"/>
      <c r="F58" s="580"/>
      <c r="G58" s="580"/>
      <c r="H58" s="580"/>
      <c r="I58" s="580"/>
      <c r="J58" s="580"/>
      <c r="K58" s="45"/>
      <c r="L58" s="48" t="s">
        <v>5011</v>
      </c>
      <c r="M58" s="547" t="s">
        <v>5698</v>
      </c>
      <c r="N58" s="548"/>
      <c r="O58" s="548"/>
      <c r="P58" s="548"/>
      <c r="Q58" s="548"/>
      <c r="R58" s="548"/>
      <c r="S58" s="548"/>
      <c r="T58" s="548"/>
      <c r="U58" s="549"/>
      <c r="V58" s="45"/>
      <c r="W58" s="48" t="s">
        <v>5011</v>
      </c>
      <c r="X58" s="580" t="s">
        <v>5699</v>
      </c>
      <c r="Y58" s="580"/>
      <c r="Z58" s="580"/>
      <c r="AA58" s="580"/>
      <c r="AB58" s="580"/>
      <c r="AC58" s="580"/>
      <c r="AD58" s="580"/>
      <c r="AE58" s="2"/>
      <c r="AF58" s="108"/>
      <c r="DD58"/>
    </row>
    <row r="59" spans="1:108" s="38" customFormat="1" ht="48" customHeight="1">
      <c r="A59" s="45"/>
      <c r="B59" s="45"/>
      <c r="C59" s="48" t="s">
        <v>5002</v>
      </c>
      <c r="D59" s="580" t="s">
        <v>5700</v>
      </c>
      <c r="E59" s="580"/>
      <c r="F59" s="580"/>
      <c r="G59" s="580"/>
      <c r="H59" s="580"/>
      <c r="I59" s="580"/>
      <c r="J59" s="580"/>
      <c r="K59" s="45"/>
      <c r="L59" s="48" t="s">
        <v>5012</v>
      </c>
      <c r="M59" s="547" t="s">
        <v>5701</v>
      </c>
      <c r="N59" s="548"/>
      <c r="O59" s="548"/>
      <c r="P59" s="548"/>
      <c r="Q59" s="548"/>
      <c r="R59" s="548"/>
      <c r="S59" s="548"/>
      <c r="T59" s="548"/>
      <c r="U59" s="549"/>
      <c r="V59" s="45"/>
      <c r="W59" s="48" t="s">
        <v>5012</v>
      </c>
      <c r="X59" s="580" t="s">
        <v>5702</v>
      </c>
      <c r="Y59" s="580"/>
      <c r="Z59" s="580"/>
      <c r="AA59" s="580"/>
      <c r="AB59" s="580"/>
      <c r="AC59" s="580"/>
      <c r="AD59" s="580"/>
      <c r="AE59" s="2"/>
      <c r="AF59" s="108"/>
      <c r="DD59"/>
    </row>
    <row r="60" spans="1:108" s="38" customFormat="1" ht="36" customHeight="1">
      <c r="A60" s="45"/>
      <c r="B60" s="45"/>
      <c r="C60" s="48" t="s">
        <v>5004</v>
      </c>
      <c r="D60" s="580" t="s">
        <v>5703</v>
      </c>
      <c r="E60" s="580"/>
      <c r="F60" s="580"/>
      <c r="G60" s="580"/>
      <c r="H60" s="580"/>
      <c r="I60" s="580"/>
      <c r="J60" s="580"/>
      <c r="K60" s="45"/>
      <c r="L60" s="48" t="s">
        <v>5013</v>
      </c>
      <c r="M60" s="547" t="s">
        <v>5704</v>
      </c>
      <c r="N60" s="548"/>
      <c r="O60" s="548"/>
      <c r="P60" s="548"/>
      <c r="Q60" s="548"/>
      <c r="R60" s="548"/>
      <c r="S60" s="548"/>
      <c r="T60" s="548"/>
      <c r="U60" s="549"/>
      <c r="V60" s="45"/>
      <c r="W60" s="48" t="s">
        <v>5013</v>
      </c>
      <c r="X60" s="580" t="s">
        <v>5705</v>
      </c>
      <c r="Y60" s="580"/>
      <c r="Z60" s="580"/>
      <c r="AA60" s="580"/>
      <c r="AB60" s="580"/>
      <c r="AC60" s="580"/>
      <c r="AD60" s="580"/>
      <c r="AE60" s="2"/>
      <c r="AF60" s="108"/>
      <c r="DD60"/>
    </row>
    <row r="61" spans="1:108" s="38" customFormat="1" ht="36" customHeight="1">
      <c r="A61" s="45"/>
      <c r="B61" s="45"/>
      <c r="C61" s="48" t="s">
        <v>5006</v>
      </c>
      <c r="D61" s="580" t="s">
        <v>5706</v>
      </c>
      <c r="E61" s="580"/>
      <c r="F61" s="580"/>
      <c r="G61" s="580"/>
      <c r="H61" s="580"/>
      <c r="I61" s="580"/>
      <c r="J61" s="580"/>
      <c r="K61" s="45"/>
      <c r="L61" s="48" t="s">
        <v>5014</v>
      </c>
      <c r="M61" s="547" t="s">
        <v>5707</v>
      </c>
      <c r="N61" s="548"/>
      <c r="O61" s="548"/>
      <c r="P61" s="548"/>
      <c r="Q61" s="548"/>
      <c r="R61" s="548"/>
      <c r="S61" s="548"/>
      <c r="T61" s="548"/>
      <c r="U61" s="549"/>
      <c r="V61" s="45"/>
      <c r="W61" s="48" t="s">
        <v>5014</v>
      </c>
      <c r="X61" s="580" t="s">
        <v>5708</v>
      </c>
      <c r="Y61" s="580"/>
      <c r="Z61" s="580"/>
      <c r="AA61" s="580"/>
      <c r="AB61" s="580"/>
      <c r="AC61" s="580"/>
      <c r="AD61" s="580"/>
      <c r="AE61" s="2"/>
      <c r="AF61" s="108"/>
      <c r="DD61"/>
    </row>
    <row r="62" spans="1:108" s="38" customFormat="1" ht="24" customHeight="1">
      <c r="A62" s="45"/>
      <c r="B62" s="45"/>
      <c r="C62" s="48" t="s">
        <v>5008</v>
      </c>
      <c r="D62" s="580" t="s">
        <v>385</v>
      </c>
      <c r="E62" s="580"/>
      <c r="F62" s="580"/>
      <c r="G62" s="580"/>
      <c r="H62" s="580"/>
      <c r="I62" s="580"/>
      <c r="J62" s="580"/>
      <c r="K62" s="45"/>
      <c r="L62" s="48" t="s">
        <v>5015</v>
      </c>
      <c r="M62" s="547" t="s">
        <v>5709</v>
      </c>
      <c r="N62" s="548"/>
      <c r="O62" s="548"/>
      <c r="P62" s="548"/>
      <c r="Q62" s="548"/>
      <c r="R62" s="548"/>
      <c r="S62" s="548"/>
      <c r="T62" s="548"/>
      <c r="U62" s="549"/>
      <c r="V62" s="45"/>
      <c r="W62" s="48" t="s">
        <v>5015</v>
      </c>
      <c r="X62" s="580" t="s">
        <v>5710</v>
      </c>
      <c r="Y62" s="580"/>
      <c r="Z62" s="580"/>
      <c r="AA62" s="580"/>
      <c r="AB62" s="580"/>
      <c r="AC62" s="580"/>
      <c r="AD62" s="580"/>
      <c r="AE62" s="2"/>
      <c r="AF62" s="108"/>
      <c r="DD62"/>
    </row>
    <row r="63" spans="1:108" s="38" customFormat="1" ht="24" customHeight="1">
      <c r="A63" s="45"/>
      <c r="B63" s="45"/>
      <c r="C63" s="57"/>
      <c r="D63" s="13"/>
      <c r="E63" s="13"/>
      <c r="F63" s="13"/>
      <c r="G63" s="13"/>
      <c r="H63" s="13"/>
      <c r="I63" s="13"/>
      <c r="J63" s="13"/>
      <c r="K63" s="45"/>
      <c r="L63" s="48" t="s">
        <v>5016</v>
      </c>
      <c r="M63" s="547" t="s">
        <v>5711</v>
      </c>
      <c r="N63" s="548"/>
      <c r="O63" s="548"/>
      <c r="P63" s="548"/>
      <c r="Q63" s="548"/>
      <c r="R63" s="548"/>
      <c r="S63" s="548"/>
      <c r="T63" s="548"/>
      <c r="U63" s="549"/>
      <c r="V63" s="45"/>
      <c r="W63" s="48" t="s">
        <v>5016</v>
      </c>
      <c r="X63" s="580" t="s">
        <v>5712</v>
      </c>
      <c r="Y63" s="580"/>
      <c r="Z63" s="580"/>
      <c r="AA63" s="580"/>
      <c r="AB63" s="580"/>
      <c r="AC63" s="580"/>
      <c r="AD63" s="580"/>
      <c r="AE63" s="2"/>
      <c r="AF63" s="108"/>
      <c r="DD63"/>
    </row>
    <row r="64" spans="1:108" s="38" customFormat="1" ht="36" customHeight="1">
      <c r="A64" s="45"/>
      <c r="B64" s="45"/>
      <c r="C64" s="445" t="s">
        <v>5713</v>
      </c>
      <c r="D64" s="445"/>
      <c r="E64" s="445"/>
      <c r="F64" s="445"/>
      <c r="G64" s="445"/>
      <c r="H64" s="445"/>
      <c r="I64" s="445"/>
      <c r="J64" s="445"/>
      <c r="K64" s="45"/>
      <c r="L64" s="48" t="s">
        <v>5017</v>
      </c>
      <c r="M64" s="547" t="s">
        <v>5714</v>
      </c>
      <c r="N64" s="548"/>
      <c r="O64" s="548"/>
      <c r="P64" s="548"/>
      <c r="Q64" s="548"/>
      <c r="R64" s="548"/>
      <c r="S64" s="548"/>
      <c r="T64" s="548"/>
      <c r="U64" s="549"/>
      <c r="V64" s="45"/>
      <c r="W64" s="48" t="s">
        <v>5017</v>
      </c>
      <c r="X64" s="580" t="s">
        <v>5715</v>
      </c>
      <c r="Y64" s="580"/>
      <c r="Z64" s="580"/>
      <c r="AA64" s="580"/>
      <c r="AB64" s="580"/>
      <c r="AC64" s="580"/>
      <c r="AD64" s="580"/>
      <c r="AE64" s="2"/>
      <c r="AF64" s="108"/>
      <c r="DD64"/>
    </row>
    <row r="65" spans="1:108" s="38" customFormat="1" ht="36" customHeight="1">
      <c r="A65" s="45"/>
      <c r="B65" s="45"/>
      <c r="C65" s="48" t="s">
        <v>4992</v>
      </c>
      <c r="D65" s="580" t="s">
        <v>5716</v>
      </c>
      <c r="E65" s="580"/>
      <c r="F65" s="580"/>
      <c r="G65" s="580"/>
      <c r="H65" s="580"/>
      <c r="I65" s="580"/>
      <c r="J65" s="580"/>
      <c r="K65" s="45"/>
      <c r="L65" s="48" t="s">
        <v>5018</v>
      </c>
      <c r="M65" s="547" t="s">
        <v>5717</v>
      </c>
      <c r="N65" s="548"/>
      <c r="O65" s="548"/>
      <c r="P65" s="548"/>
      <c r="Q65" s="548"/>
      <c r="R65" s="548"/>
      <c r="S65" s="548"/>
      <c r="T65" s="548"/>
      <c r="U65" s="549"/>
      <c r="V65" s="45"/>
      <c r="W65" s="48" t="s">
        <v>5018</v>
      </c>
      <c r="X65" s="580" t="s">
        <v>5718</v>
      </c>
      <c r="Y65" s="580"/>
      <c r="Z65" s="580"/>
      <c r="AA65" s="580"/>
      <c r="AB65" s="580"/>
      <c r="AC65" s="580"/>
      <c r="AD65" s="580"/>
      <c r="AE65" s="2"/>
      <c r="AF65" s="108"/>
      <c r="DD65"/>
    </row>
    <row r="66" spans="1:108" s="38" customFormat="1" ht="15" customHeight="1">
      <c r="A66" s="45"/>
      <c r="B66" s="45"/>
      <c r="C66" s="48" t="s">
        <v>4994</v>
      </c>
      <c r="D66" s="580" t="s">
        <v>5719</v>
      </c>
      <c r="E66" s="580"/>
      <c r="F66" s="580"/>
      <c r="G66" s="580"/>
      <c r="H66" s="580"/>
      <c r="I66" s="580"/>
      <c r="J66" s="580"/>
      <c r="K66" s="45"/>
      <c r="L66" s="48" t="s">
        <v>5019</v>
      </c>
      <c r="M66" s="547" t="s">
        <v>5720</v>
      </c>
      <c r="N66" s="548"/>
      <c r="O66" s="548"/>
      <c r="P66" s="548"/>
      <c r="Q66" s="548"/>
      <c r="R66" s="548"/>
      <c r="S66" s="548"/>
      <c r="T66" s="548"/>
      <c r="U66" s="549"/>
      <c r="V66" s="45"/>
      <c r="W66" s="48" t="s">
        <v>5019</v>
      </c>
      <c r="X66" s="580" t="s">
        <v>5721</v>
      </c>
      <c r="Y66" s="580"/>
      <c r="Z66" s="580"/>
      <c r="AA66" s="580"/>
      <c r="AB66" s="580"/>
      <c r="AC66" s="580"/>
      <c r="AD66" s="580"/>
      <c r="AE66" s="2"/>
      <c r="AF66" s="108"/>
      <c r="DD66"/>
    </row>
    <row r="67" spans="1:108" s="38" customFormat="1" ht="15" customHeight="1">
      <c r="A67" s="45"/>
      <c r="B67" s="45"/>
      <c r="C67" s="48" t="s">
        <v>4996</v>
      </c>
      <c r="D67" s="580" t="s">
        <v>5722</v>
      </c>
      <c r="E67" s="580"/>
      <c r="F67" s="580"/>
      <c r="G67" s="580"/>
      <c r="H67" s="580"/>
      <c r="I67" s="580"/>
      <c r="J67" s="580"/>
      <c r="K67" s="45"/>
      <c r="L67" s="48" t="s">
        <v>5020</v>
      </c>
      <c r="M67" s="547" t="s">
        <v>5723</v>
      </c>
      <c r="N67" s="548"/>
      <c r="O67" s="548"/>
      <c r="P67" s="548"/>
      <c r="Q67" s="548"/>
      <c r="R67" s="548"/>
      <c r="S67" s="548"/>
      <c r="T67" s="548"/>
      <c r="U67" s="549"/>
      <c r="V67" s="45"/>
      <c r="W67" s="48" t="s">
        <v>5020</v>
      </c>
      <c r="X67" s="580" t="s">
        <v>5724</v>
      </c>
      <c r="Y67" s="580"/>
      <c r="Z67" s="580"/>
      <c r="AA67" s="580"/>
      <c r="AB67" s="580"/>
      <c r="AC67" s="580"/>
      <c r="AD67" s="580"/>
      <c r="AE67" s="2"/>
      <c r="AF67" s="108"/>
      <c r="DD67"/>
    </row>
    <row r="68" spans="1:108" s="38" customFormat="1" ht="15" customHeight="1">
      <c r="A68" s="45"/>
      <c r="B68" s="45"/>
      <c r="C68" s="48" t="s">
        <v>4998</v>
      </c>
      <c r="D68" s="580" t="s">
        <v>5725</v>
      </c>
      <c r="E68" s="580"/>
      <c r="F68" s="580"/>
      <c r="G68" s="580"/>
      <c r="H68" s="580"/>
      <c r="I68" s="580"/>
      <c r="J68" s="580"/>
      <c r="K68" s="45"/>
      <c r="L68" s="48" t="s">
        <v>5021</v>
      </c>
      <c r="M68" s="547" t="s">
        <v>5726</v>
      </c>
      <c r="N68" s="548"/>
      <c r="O68" s="548"/>
      <c r="P68" s="548"/>
      <c r="Q68" s="548"/>
      <c r="R68" s="548"/>
      <c r="S68" s="548"/>
      <c r="T68" s="548"/>
      <c r="U68" s="549"/>
      <c r="V68" s="45"/>
      <c r="W68" s="48" t="s">
        <v>5021</v>
      </c>
      <c r="X68" s="580" t="s">
        <v>5727</v>
      </c>
      <c r="Y68" s="580"/>
      <c r="Z68" s="580"/>
      <c r="AA68" s="580"/>
      <c r="AB68" s="580"/>
      <c r="AC68" s="580"/>
      <c r="AD68" s="580"/>
      <c r="AE68" s="2"/>
      <c r="AF68" s="108"/>
      <c r="DD68"/>
    </row>
    <row r="69" spans="1:108" s="38" customFormat="1" ht="15" customHeight="1">
      <c r="A69" s="45"/>
      <c r="B69" s="45"/>
      <c r="C69" s="48" t="s">
        <v>5006</v>
      </c>
      <c r="D69" s="580" t="s">
        <v>5728</v>
      </c>
      <c r="E69" s="580"/>
      <c r="F69" s="580"/>
      <c r="G69" s="580"/>
      <c r="H69" s="580"/>
      <c r="I69" s="580"/>
      <c r="J69" s="580"/>
      <c r="K69" s="45"/>
      <c r="L69" s="48" t="s">
        <v>5022</v>
      </c>
      <c r="M69" s="547" t="s">
        <v>5729</v>
      </c>
      <c r="N69" s="548"/>
      <c r="O69" s="548"/>
      <c r="P69" s="548"/>
      <c r="Q69" s="548"/>
      <c r="R69" s="548"/>
      <c r="S69" s="548"/>
      <c r="T69" s="548"/>
      <c r="U69" s="549"/>
      <c r="V69" s="45"/>
      <c r="W69" s="48" t="s">
        <v>5022</v>
      </c>
      <c r="X69" s="580" t="s">
        <v>5730</v>
      </c>
      <c r="Y69" s="580"/>
      <c r="Z69" s="580"/>
      <c r="AA69" s="580"/>
      <c r="AB69" s="580"/>
      <c r="AC69" s="580"/>
      <c r="AD69" s="580"/>
      <c r="AE69" s="2"/>
      <c r="AF69" s="108"/>
      <c r="DD69"/>
    </row>
    <row r="70" spans="1:108" s="38" customFormat="1" ht="15" customHeight="1">
      <c r="A70" s="45"/>
      <c r="B70" s="45"/>
      <c r="C70" s="48" t="s">
        <v>5008</v>
      </c>
      <c r="D70" s="580" t="s">
        <v>385</v>
      </c>
      <c r="E70" s="580"/>
      <c r="F70" s="580"/>
      <c r="G70" s="580"/>
      <c r="H70" s="580"/>
      <c r="I70" s="580"/>
      <c r="J70" s="580"/>
      <c r="K70" s="45"/>
      <c r="L70" s="48" t="s">
        <v>5731</v>
      </c>
      <c r="M70" s="580" t="s">
        <v>385</v>
      </c>
      <c r="N70" s="580"/>
      <c r="O70" s="580"/>
      <c r="P70" s="580"/>
      <c r="Q70" s="580"/>
      <c r="R70" s="580"/>
      <c r="S70" s="580"/>
      <c r="T70" s="580"/>
      <c r="U70" s="580"/>
      <c r="V70" s="45"/>
      <c r="W70" s="48" t="s">
        <v>5023</v>
      </c>
      <c r="X70" s="580" t="s">
        <v>5732</v>
      </c>
      <c r="Y70" s="580"/>
      <c r="Z70" s="580"/>
      <c r="AA70" s="580"/>
      <c r="AB70" s="580"/>
      <c r="AC70" s="580"/>
      <c r="AD70" s="580"/>
      <c r="AE70" s="2"/>
      <c r="AF70" s="108"/>
      <c r="DD70"/>
    </row>
    <row r="71" spans="1:108" s="38" customFormat="1" ht="15" customHeight="1">
      <c r="A71" s="45"/>
      <c r="B71" s="45"/>
      <c r="C71" s="57"/>
      <c r="D71" s="20"/>
      <c r="E71" s="20"/>
      <c r="F71" s="20"/>
      <c r="G71" s="20"/>
      <c r="H71" s="20"/>
      <c r="I71" s="20"/>
      <c r="J71" s="20"/>
      <c r="K71" s="45"/>
      <c r="L71" s="101"/>
      <c r="M71" s="101"/>
      <c r="N71" s="101"/>
      <c r="O71" s="101"/>
      <c r="P71" s="101"/>
      <c r="Q71" s="101"/>
      <c r="R71" s="101"/>
      <c r="S71" s="101"/>
      <c r="T71" s="101"/>
      <c r="U71" s="101"/>
      <c r="V71" s="45"/>
      <c r="W71" s="48" t="s">
        <v>5024</v>
      </c>
      <c r="X71" s="580" t="s">
        <v>5733</v>
      </c>
      <c r="Y71" s="580"/>
      <c r="Z71" s="580"/>
      <c r="AA71" s="580"/>
      <c r="AB71" s="580"/>
      <c r="AC71" s="580"/>
      <c r="AD71" s="580"/>
      <c r="AE71" s="2"/>
      <c r="AF71" s="108"/>
      <c r="DD71"/>
    </row>
    <row r="72" spans="1:108" s="38" customFormat="1" ht="24.75" customHeight="1">
      <c r="A72" s="45"/>
      <c r="B72" s="45"/>
      <c r="C72" s="445" t="s">
        <v>5734</v>
      </c>
      <c r="D72" s="758"/>
      <c r="E72" s="758"/>
      <c r="F72" s="758"/>
      <c r="G72" s="758"/>
      <c r="H72" s="758"/>
      <c r="I72" s="758"/>
      <c r="J72" s="758"/>
      <c r="K72" s="45"/>
      <c r="L72" s="45"/>
      <c r="M72" s="45"/>
      <c r="N72" s="45"/>
      <c r="O72" s="45"/>
      <c r="P72" s="45"/>
      <c r="Q72" s="45"/>
      <c r="R72" s="45"/>
      <c r="S72" s="45"/>
      <c r="T72" s="45"/>
      <c r="U72" s="45"/>
      <c r="V72" s="45"/>
      <c r="W72" s="48" t="s">
        <v>5025</v>
      </c>
      <c r="X72" s="580" t="s">
        <v>5735</v>
      </c>
      <c r="Y72" s="580"/>
      <c r="Z72" s="580"/>
      <c r="AA72" s="580"/>
      <c r="AB72" s="580"/>
      <c r="AC72" s="580"/>
      <c r="AD72" s="580"/>
      <c r="AE72" s="2"/>
      <c r="AF72" s="108"/>
      <c r="DD72"/>
    </row>
    <row r="73" spans="1:108" s="38" customFormat="1" ht="24" customHeight="1">
      <c r="A73" s="45"/>
      <c r="B73" s="45"/>
      <c r="C73" s="48" t="s">
        <v>4992</v>
      </c>
      <c r="D73" s="580" t="s">
        <v>5736</v>
      </c>
      <c r="E73" s="580"/>
      <c r="F73" s="580"/>
      <c r="G73" s="580"/>
      <c r="H73" s="580"/>
      <c r="I73" s="580"/>
      <c r="J73" s="580"/>
      <c r="K73" s="45"/>
      <c r="V73" s="45"/>
      <c r="W73" s="48" t="s">
        <v>5026</v>
      </c>
      <c r="X73" s="580" t="s">
        <v>5685</v>
      </c>
      <c r="Y73" s="580"/>
      <c r="Z73" s="580"/>
      <c r="AA73" s="580"/>
      <c r="AB73" s="580"/>
      <c r="AC73" s="580"/>
      <c r="AD73" s="580"/>
      <c r="AE73" s="2"/>
      <c r="AF73" s="108"/>
      <c r="DD73"/>
    </row>
    <row r="74" spans="1:108" s="38" customFormat="1" ht="36" customHeight="1">
      <c r="A74" s="45"/>
      <c r="B74" s="45"/>
      <c r="C74" s="48" t="s">
        <v>4994</v>
      </c>
      <c r="D74" s="580" t="s">
        <v>5737</v>
      </c>
      <c r="E74" s="580"/>
      <c r="F74" s="580"/>
      <c r="G74" s="580"/>
      <c r="H74" s="580"/>
      <c r="I74" s="580"/>
      <c r="J74" s="580"/>
      <c r="K74" s="45"/>
      <c r="V74" s="45"/>
      <c r="W74" s="48" t="s">
        <v>5731</v>
      </c>
      <c r="X74" s="580" t="s">
        <v>385</v>
      </c>
      <c r="Y74" s="580"/>
      <c r="Z74" s="580"/>
      <c r="AA74" s="580"/>
      <c r="AB74" s="580"/>
      <c r="AC74" s="580"/>
      <c r="AD74" s="580"/>
      <c r="AE74" s="2"/>
      <c r="AF74" s="108"/>
      <c r="DD74"/>
    </row>
    <row r="75" spans="1:108" s="38" customFormat="1" ht="36" customHeight="1">
      <c r="A75" s="45"/>
      <c r="B75" s="45"/>
      <c r="C75" s="48" t="s">
        <v>4996</v>
      </c>
      <c r="D75" s="580" t="s">
        <v>5738</v>
      </c>
      <c r="E75" s="580"/>
      <c r="F75" s="580"/>
      <c r="G75" s="580"/>
      <c r="H75" s="580"/>
      <c r="I75" s="580"/>
      <c r="J75" s="580"/>
      <c r="K75" s="45"/>
      <c r="V75" s="45"/>
      <c r="W75" s="57"/>
      <c r="X75" s="13"/>
      <c r="Y75" s="13"/>
      <c r="Z75" s="13"/>
      <c r="AA75" s="13"/>
      <c r="AB75" s="13"/>
      <c r="AC75" s="13"/>
      <c r="AD75" s="13"/>
      <c r="AE75" s="2"/>
      <c r="AF75" s="108"/>
      <c r="DD75"/>
    </row>
    <row r="76" spans="1:108" s="38" customFormat="1" ht="48" customHeight="1">
      <c r="A76" s="45"/>
      <c r="B76" s="45"/>
      <c r="C76" s="48" t="s">
        <v>4998</v>
      </c>
      <c r="D76" s="580" t="s">
        <v>5739</v>
      </c>
      <c r="E76" s="580"/>
      <c r="F76" s="580"/>
      <c r="G76" s="580"/>
      <c r="H76" s="580"/>
      <c r="I76" s="580"/>
      <c r="J76" s="580"/>
      <c r="K76" s="96"/>
      <c r="L76" s="96"/>
      <c r="V76" s="45"/>
      <c r="W76" s="101"/>
      <c r="X76" s="101"/>
      <c r="Y76" s="101"/>
      <c r="Z76" s="101"/>
      <c r="AA76" s="101"/>
      <c r="AB76" s="101"/>
      <c r="AC76" s="101"/>
      <c r="AD76" s="101"/>
      <c r="AE76" s="2"/>
      <c r="AF76" s="108"/>
      <c r="DD76"/>
    </row>
    <row r="77" spans="1:108" s="38" customFormat="1" ht="36" customHeight="1">
      <c r="A77" s="45"/>
      <c r="B77" s="45"/>
      <c r="C77" s="48" t="s">
        <v>5000</v>
      </c>
      <c r="D77" s="580" t="s">
        <v>5740</v>
      </c>
      <c r="E77" s="580"/>
      <c r="F77" s="580"/>
      <c r="G77" s="580"/>
      <c r="H77" s="580"/>
      <c r="I77" s="580"/>
      <c r="J77" s="580"/>
      <c r="K77" s="20"/>
      <c r="L77" s="20"/>
      <c r="V77" s="45"/>
      <c r="W77" s="101"/>
      <c r="X77" s="101"/>
      <c r="Y77" s="101"/>
      <c r="Z77" s="101"/>
      <c r="AA77" s="101"/>
      <c r="AB77" s="101"/>
      <c r="AC77" s="101"/>
      <c r="AD77" s="101"/>
      <c r="AE77" s="2"/>
      <c r="AF77" s="108"/>
      <c r="DD77"/>
    </row>
    <row r="78" spans="1:108" s="38" customFormat="1" ht="15" customHeight="1">
      <c r="A78" s="45"/>
      <c r="B78" s="45"/>
      <c r="C78" s="48" t="s">
        <v>5002</v>
      </c>
      <c r="D78" s="580" t="s">
        <v>5741</v>
      </c>
      <c r="E78" s="580"/>
      <c r="F78" s="580"/>
      <c r="G78" s="580"/>
      <c r="H78" s="580"/>
      <c r="I78" s="580"/>
      <c r="J78" s="580"/>
      <c r="K78" s="20"/>
      <c r="L78" s="20"/>
      <c r="V78" s="45"/>
      <c r="W78" s="101"/>
      <c r="X78" s="101"/>
      <c r="Y78" s="101"/>
      <c r="Z78" s="101"/>
      <c r="AA78" s="101"/>
      <c r="AB78" s="101"/>
      <c r="AC78" s="101"/>
      <c r="AD78" s="101"/>
      <c r="AE78" s="2"/>
      <c r="AF78" s="108"/>
      <c r="DD78"/>
    </row>
    <row r="79" spans="1:108" s="38" customFormat="1" ht="24" customHeight="1">
      <c r="A79" s="45"/>
      <c r="B79" s="45"/>
      <c r="C79" s="48" t="s">
        <v>5004</v>
      </c>
      <c r="D79" s="580" t="s">
        <v>5742</v>
      </c>
      <c r="E79" s="580"/>
      <c r="F79" s="580"/>
      <c r="G79" s="580"/>
      <c r="H79" s="580"/>
      <c r="I79" s="580"/>
      <c r="J79" s="580"/>
      <c r="K79" s="20"/>
      <c r="L79" s="20"/>
      <c r="V79" s="45"/>
      <c r="AE79" s="2"/>
      <c r="AF79" s="108"/>
      <c r="DD79"/>
    </row>
    <row r="80" spans="1:108" s="38" customFormat="1" ht="24" customHeight="1">
      <c r="A80" s="45"/>
      <c r="B80" s="45"/>
      <c r="C80" s="48" t="s">
        <v>5006</v>
      </c>
      <c r="D80" s="580" t="s">
        <v>5743</v>
      </c>
      <c r="E80" s="580"/>
      <c r="F80" s="580"/>
      <c r="G80" s="580"/>
      <c r="H80" s="580"/>
      <c r="I80" s="580"/>
      <c r="J80" s="580"/>
      <c r="K80" s="20"/>
      <c r="L80" s="20"/>
      <c r="V80" s="45"/>
      <c r="AE80" s="2"/>
      <c r="AF80" s="108"/>
      <c r="DD80"/>
    </row>
    <row r="81" spans="1:108" s="38" customFormat="1" ht="15" customHeight="1">
      <c r="A81" s="45"/>
      <c r="B81" s="45"/>
      <c r="C81" s="48" t="s">
        <v>5008</v>
      </c>
      <c r="D81" s="580" t="s">
        <v>385</v>
      </c>
      <c r="E81" s="580"/>
      <c r="F81" s="580"/>
      <c r="G81" s="580"/>
      <c r="H81" s="580"/>
      <c r="I81" s="580"/>
      <c r="J81" s="580"/>
      <c r="K81" s="20"/>
      <c r="L81" s="20"/>
      <c r="V81" s="45"/>
      <c r="AE81" s="2"/>
      <c r="AF81" s="108"/>
      <c r="DD81"/>
    </row>
    <row r="82" spans="1:108" s="38" customFormat="1" ht="15" customHeight="1">
      <c r="A82" s="45"/>
      <c r="B82" s="45"/>
      <c r="C82" s="45"/>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2"/>
      <c r="AF82" s="108"/>
      <c r="DD82"/>
    </row>
    <row r="83" spans="1:108" s="38" customFormat="1" ht="24" customHeight="1">
      <c r="A83" s="45"/>
      <c r="B83" s="45"/>
      <c r="C83" s="505" t="s">
        <v>5117</v>
      </c>
      <c r="D83" s="505"/>
      <c r="E83" s="505"/>
      <c r="F83" s="505"/>
      <c r="G83" s="505"/>
      <c r="H83" s="505"/>
      <c r="I83" s="505"/>
      <c r="J83" s="505"/>
      <c r="K83" s="505"/>
      <c r="L83" s="505"/>
      <c r="M83" s="505"/>
      <c r="N83" s="505"/>
      <c r="O83" s="505"/>
      <c r="P83" s="505"/>
      <c r="Q83" s="505"/>
      <c r="R83" s="505"/>
      <c r="S83" s="505"/>
      <c r="T83" s="505"/>
      <c r="U83" s="505"/>
      <c r="V83" s="505"/>
      <c r="W83" s="505"/>
      <c r="X83" s="505"/>
      <c r="Y83" s="505"/>
      <c r="Z83" s="505"/>
      <c r="AA83" s="505"/>
      <c r="AB83" s="505"/>
      <c r="AC83" s="505"/>
      <c r="AD83" s="505"/>
      <c r="AE83" s="2"/>
      <c r="AF83" s="108"/>
      <c r="DD83"/>
    </row>
    <row r="84" spans="1:108" s="38" customFormat="1" ht="60" customHeight="1">
      <c r="A84" s="45"/>
      <c r="B84" s="45"/>
      <c r="C84" s="564"/>
      <c r="D84" s="565"/>
      <c r="E84" s="565"/>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6"/>
      <c r="AE84" s="2"/>
      <c r="AF84" s="108"/>
      <c r="DD84" s="129"/>
    </row>
    <row r="85" spans="1:108" s="38" customFormat="1" ht="15" customHeight="1">
      <c r="A85" s="45"/>
      <c r="B85" s="754" t="str">
        <f>IF(BH42=0,"","Alerta: Verificar que la información registrada no se encuentre en el supuesto contemplado en la instrucción 1.")</f>
        <v/>
      </c>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2"/>
      <c r="AF85" s="108"/>
      <c r="DD85"/>
    </row>
    <row r="86" spans="1:108" s="38" customFormat="1" ht="15" customHeight="1">
      <c r="A86" s="45"/>
      <c r="B86" s="470" t="str">
        <f>IF(BQ44=0,"","Error: El nombre de las instituciones debe registrarse en mayúsculas, sin signos de acentuación o puntuación.")</f>
        <v/>
      </c>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2"/>
      <c r="AF86" s="108"/>
    </row>
    <row r="87" spans="1:108" s="38" customFormat="1" ht="15" customHeight="1">
      <c r="A87" s="45"/>
      <c r="B87" s="470" t="str">
        <f>IF(DB51=0,"", IF(DB51=1,_xlfn.CONCAT("Error: Verificar la información registrada tomando en cuenta la instrucción ",DC51,"."),_xlfn.CONCAT("Error: Verificar la información registrada tomando en cuenta las instrucciones ",DC51)))</f>
        <v/>
      </c>
      <c r="C87" s="470"/>
      <c r="D87" s="470"/>
      <c r="E87" s="470"/>
      <c r="F87" s="470"/>
      <c r="G87" s="470"/>
      <c r="H87" s="470"/>
      <c r="I87" s="470"/>
      <c r="J87" s="470"/>
      <c r="K87" s="470"/>
      <c r="L87" s="470"/>
      <c r="M87" s="470"/>
      <c r="N87" s="470"/>
      <c r="O87" s="470"/>
      <c r="P87" s="470"/>
      <c r="Q87" s="470"/>
      <c r="R87" s="470"/>
      <c r="S87" s="470"/>
      <c r="T87" s="470"/>
      <c r="U87" s="470"/>
      <c r="V87" s="470"/>
      <c r="W87" s="470"/>
      <c r="X87" s="470"/>
      <c r="Y87" s="470"/>
      <c r="Z87" s="470"/>
      <c r="AA87" s="470"/>
      <c r="AB87" s="470"/>
      <c r="AC87" s="470"/>
      <c r="AD87" s="470"/>
      <c r="AE87" s="2"/>
      <c r="AF87" s="108"/>
    </row>
    <row r="88" spans="1:108" s="38" customFormat="1" ht="15" customHeight="1">
      <c r="A88" s="45"/>
      <c r="B88" s="470" t="str">
        <f>IF(AL45=0,"","Error: Debe especificar Otra forma de designación.")</f>
        <v/>
      </c>
      <c r="C88" s="470"/>
      <c r="D88" s="470"/>
      <c r="E88" s="470"/>
      <c r="F88" s="470"/>
      <c r="G88" s="470"/>
      <c r="H88" s="470"/>
      <c r="I88" s="470"/>
      <c r="J88" s="470"/>
      <c r="K88" s="470"/>
      <c r="L88" s="470"/>
      <c r="M88" s="470"/>
      <c r="N88" s="470"/>
      <c r="O88" s="470"/>
      <c r="P88" s="470"/>
      <c r="Q88" s="470"/>
      <c r="R88" s="470"/>
      <c r="S88" s="470"/>
      <c r="T88" s="470"/>
      <c r="U88" s="470"/>
      <c r="V88" s="470"/>
      <c r="W88" s="470"/>
      <c r="X88" s="470"/>
      <c r="Y88" s="470"/>
      <c r="Z88" s="470"/>
      <c r="AA88" s="470"/>
      <c r="AB88" s="470"/>
      <c r="AC88" s="470"/>
      <c r="AD88" s="470"/>
      <c r="AE88" s="2"/>
      <c r="AF88" s="108"/>
    </row>
    <row r="89" spans="1:108" s="38" customFormat="1" ht="15" customHeight="1">
      <c r="A89" s="45"/>
      <c r="B89" s="471" t="str">
        <f>IF(CY44=0,"","Error: Debe completar toda la información requerida.")</f>
        <v/>
      </c>
      <c r="C89" s="471"/>
      <c r="D89" s="471"/>
      <c r="E89" s="471"/>
      <c r="F89" s="471"/>
      <c r="G89" s="471"/>
      <c r="H89" s="471"/>
      <c r="I89" s="471"/>
      <c r="J89" s="471"/>
      <c r="K89" s="471"/>
      <c r="L89" s="471"/>
      <c r="M89" s="471"/>
      <c r="N89" s="471"/>
      <c r="O89" s="471"/>
      <c r="P89" s="471"/>
      <c r="Q89" s="471"/>
      <c r="R89" s="471"/>
      <c r="S89" s="471"/>
      <c r="T89" s="471"/>
      <c r="U89" s="471"/>
      <c r="V89" s="471"/>
      <c r="W89" s="471"/>
      <c r="X89" s="471"/>
      <c r="Y89" s="471"/>
      <c r="Z89" s="471"/>
      <c r="AA89" s="471"/>
      <c r="AB89" s="471"/>
      <c r="AC89" s="471"/>
      <c r="AD89" s="471"/>
      <c r="AE89" s="2"/>
      <c r="AF89" s="108"/>
    </row>
    <row r="90" spans="1:108" s="38" customFormat="1" ht="15" customHeight="1" thickBot="1">
      <c r="A90" s="45"/>
      <c r="B90" s="470"/>
      <c r="C90" s="470"/>
      <c r="D90" s="470"/>
      <c r="E90" s="470"/>
      <c r="F90" s="470"/>
      <c r="G90" s="470"/>
      <c r="H90" s="470"/>
      <c r="I90" s="470"/>
      <c r="J90" s="470"/>
      <c r="K90" s="470"/>
      <c r="L90" s="470"/>
      <c r="M90" s="470"/>
      <c r="N90" s="470"/>
      <c r="O90" s="470"/>
      <c r="P90" s="470"/>
      <c r="Q90" s="470"/>
      <c r="R90" s="470"/>
      <c r="S90" s="470"/>
      <c r="T90" s="470"/>
      <c r="U90" s="470"/>
      <c r="V90" s="470"/>
      <c r="W90" s="470"/>
      <c r="X90" s="470"/>
      <c r="Y90" s="470"/>
      <c r="Z90" s="470"/>
      <c r="AA90" s="470"/>
      <c r="AB90" s="470"/>
      <c r="AC90" s="470"/>
      <c r="AD90" s="470"/>
      <c r="AE90" s="2"/>
      <c r="AF90" s="108"/>
    </row>
    <row r="91" spans="1:108" s="38" customFormat="1" ht="15" customHeight="1" thickBot="1">
      <c r="A91" s="45" t="s">
        <v>5054</v>
      </c>
      <c r="B91" s="614" t="s">
        <v>5744</v>
      </c>
      <c r="C91" s="615"/>
      <c r="D91" s="615"/>
      <c r="E91" s="615"/>
      <c r="F91" s="615"/>
      <c r="G91" s="615"/>
      <c r="H91" s="615"/>
      <c r="I91" s="615"/>
      <c r="J91" s="615"/>
      <c r="K91" s="615"/>
      <c r="L91" s="615"/>
      <c r="M91" s="615"/>
      <c r="N91" s="615"/>
      <c r="O91" s="615"/>
      <c r="P91" s="615"/>
      <c r="Q91" s="615"/>
      <c r="R91" s="615"/>
      <c r="S91" s="615"/>
      <c r="T91" s="615"/>
      <c r="U91" s="615"/>
      <c r="V91" s="615"/>
      <c r="W91" s="615"/>
      <c r="X91" s="615"/>
      <c r="Y91" s="615"/>
      <c r="Z91" s="615"/>
      <c r="AA91" s="615"/>
      <c r="AB91" s="615"/>
      <c r="AC91" s="615"/>
      <c r="AD91" s="616"/>
      <c r="AE91" s="2"/>
      <c r="AF91" s="108"/>
    </row>
    <row r="92" spans="1:108" s="38" customFormat="1" ht="15" customHeight="1">
      <c r="A92" s="18"/>
      <c r="B92" s="601" t="s">
        <v>5056</v>
      </c>
      <c r="C92" s="602"/>
      <c r="D92" s="602"/>
      <c r="E92" s="602"/>
      <c r="F92" s="602"/>
      <c r="G92" s="602"/>
      <c r="H92" s="602"/>
      <c r="I92" s="602"/>
      <c r="J92" s="602"/>
      <c r="K92" s="602"/>
      <c r="L92" s="602"/>
      <c r="M92" s="602"/>
      <c r="N92" s="602"/>
      <c r="O92" s="602"/>
      <c r="P92" s="602"/>
      <c r="Q92" s="602"/>
      <c r="R92" s="602"/>
      <c r="S92" s="602"/>
      <c r="T92" s="602"/>
      <c r="U92" s="602"/>
      <c r="V92" s="602"/>
      <c r="W92" s="602"/>
      <c r="X92" s="602"/>
      <c r="Y92" s="602"/>
      <c r="Z92" s="602"/>
      <c r="AA92" s="602"/>
      <c r="AB92" s="602"/>
      <c r="AC92" s="602"/>
      <c r="AD92" s="603"/>
      <c r="AE92" s="2"/>
      <c r="AF92" s="108"/>
    </row>
    <row r="93" spans="1:108" s="38" customFormat="1" ht="36" customHeight="1">
      <c r="A93" s="18"/>
      <c r="B93" s="58"/>
      <c r="C93" s="492" t="s">
        <v>5745</v>
      </c>
      <c r="D93" s="492"/>
      <c r="E93" s="492"/>
      <c r="F93" s="492"/>
      <c r="G93" s="492"/>
      <c r="H93" s="492"/>
      <c r="I93" s="492"/>
      <c r="J93" s="492"/>
      <c r="K93" s="492"/>
      <c r="L93" s="492"/>
      <c r="M93" s="492"/>
      <c r="N93" s="492"/>
      <c r="O93" s="492"/>
      <c r="P93" s="492"/>
      <c r="Q93" s="492"/>
      <c r="R93" s="492"/>
      <c r="S93" s="492"/>
      <c r="T93" s="492"/>
      <c r="U93" s="492"/>
      <c r="V93" s="492"/>
      <c r="W93" s="492"/>
      <c r="X93" s="492"/>
      <c r="Y93" s="492"/>
      <c r="Z93" s="492"/>
      <c r="AA93" s="492"/>
      <c r="AB93" s="492"/>
      <c r="AC93" s="492"/>
      <c r="AD93" s="493"/>
      <c r="AE93" s="2"/>
      <c r="AF93" s="108"/>
    </row>
    <row r="94" spans="1:108" s="38" customFormat="1" ht="27.75" customHeight="1">
      <c r="A94" s="18"/>
      <c r="B94" s="152"/>
      <c r="C94" s="505" t="s">
        <v>5746</v>
      </c>
      <c r="D94" s="505"/>
      <c r="E94" s="505"/>
      <c r="F94" s="505"/>
      <c r="G94" s="505"/>
      <c r="H94" s="505"/>
      <c r="I94" s="505"/>
      <c r="J94" s="505"/>
      <c r="K94" s="505"/>
      <c r="L94" s="505"/>
      <c r="M94" s="505"/>
      <c r="N94" s="505"/>
      <c r="O94" s="505"/>
      <c r="P94" s="505"/>
      <c r="Q94" s="505"/>
      <c r="R94" s="505"/>
      <c r="S94" s="505"/>
      <c r="T94" s="505"/>
      <c r="U94" s="505"/>
      <c r="V94" s="505"/>
      <c r="W94" s="505"/>
      <c r="X94" s="505"/>
      <c r="Y94" s="505"/>
      <c r="Z94" s="505"/>
      <c r="AA94" s="505"/>
      <c r="AB94" s="505"/>
      <c r="AC94" s="505"/>
      <c r="AD94" s="506"/>
      <c r="AE94" s="2"/>
      <c r="AF94" s="108"/>
    </row>
    <row r="95" spans="1:108" s="38" customFormat="1" ht="15" customHeight="1">
      <c r="A95" s="18"/>
      <c r="B95" s="619" t="s">
        <v>5059</v>
      </c>
      <c r="C95" s="620"/>
      <c r="D95" s="620"/>
      <c r="E95" s="620"/>
      <c r="F95" s="620"/>
      <c r="G95" s="620"/>
      <c r="H95" s="620"/>
      <c r="I95" s="620"/>
      <c r="J95" s="620"/>
      <c r="K95" s="620"/>
      <c r="L95" s="620"/>
      <c r="M95" s="620"/>
      <c r="N95" s="620"/>
      <c r="O95" s="620"/>
      <c r="P95" s="620"/>
      <c r="Q95" s="620"/>
      <c r="R95" s="620"/>
      <c r="S95" s="620"/>
      <c r="T95" s="620"/>
      <c r="U95" s="620"/>
      <c r="V95" s="620"/>
      <c r="W95" s="620"/>
      <c r="X95" s="620"/>
      <c r="Y95" s="620"/>
      <c r="Z95" s="620"/>
      <c r="AA95" s="620"/>
      <c r="AB95" s="620"/>
      <c r="AC95" s="620"/>
      <c r="AD95" s="621"/>
      <c r="AE95" s="2"/>
      <c r="AF95" s="108"/>
    </row>
    <row r="96" spans="1:108" s="38" customFormat="1" ht="24" customHeight="1">
      <c r="A96" s="18"/>
      <c r="B96" s="39"/>
      <c r="C96" s="492" t="s">
        <v>5747</v>
      </c>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755"/>
      <c r="AE96" s="2"/>
      <c r="AF96" s="108"/>
    </row>
    <row r="97" spans="1:43" s="38" customFormat="1" ht="24" customHeight="1">
      <c r="A97" s="18"/>
      <c r="B97" s="39"/>
      <c r="C97" s="492" t="s">
        <v>5748</v>
      </c>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3"/>
      <c r="AE97" s="2"/>
      <c r="AF97" s="108"/>
    </row>
    <row r="98" spans="1:43" s="38" customFormat="1" ht="24" customHeight="1">
      <c r="A98" s="18"/>
      <c r="B98" s="39"/>
      <c r="C98" s="492" t="s">
        <v>5749</v>
      </c>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3"/>
      <c r="AE98" s="2"/>
      <c r="AF98" s="108"/>
    </row>
    <row r="99" spans="1:43" s="38" customFormat="1" ht="24" customHeight="1">
      <c r="A99" s="18"/>
      <c r="B99" s="39"/>
      <c r="C99" s="594" t="s">
        <v>5750</v>
      </c>
      <c r="D99" s="594"/>
      <c r="E99" s="594"/>
      <c r="F99" s="594"/>
      <c r="G99" s="594"/>
      <c r="H99" s="594"/>
      <c r="I99" s="594"/>
      <c r="J99" s="594"/>
      <c r="K99" s="594"/>
      <c r="L99" s="594"/>
      <c r="M99" s="594"/>
      <c r="N99" s="594"/>
      <c r="O99" s="594"/>
      <c r="P99" s="594"/>
      <c r="Q99" s="594"/>
      <c r="R99" s="594"/>
      <c r="S99" s="594"/>
      <c r="T99" s="594"/>
      <c r="U99" s="594"/>
      <c r="V99" s="594"/>
      <c r="W99" s="594"/>
      <c r="X99" s="594"/>
      <c r="Y99" s="594"/>
      <c r="Z99" s="594"/>
      <c r="AA99" s="594"/>
      <c r="AB99" s="594"/>
      <c r="AC99" s="594"/>
      <c r="AD99" s="610"/>
      <c r="AE99" s="2"/>
      <c r="AF99" s="108"/>
    </row>
    <row r="100" spans="1:43" s="38" customFormat="1" ht="36" customHeight="1">
      <c r="A100" s="18"/>
      <c r="B100" s="44"/>
      <c r="C100" s="628" t="s">
        <v>5751</v>
      </c>
      <c r="D100" s="628"/>
      <c r="E100" s="628"/>
      <c r="F100" s="628"/>
      <c r="G100" s="628"/>
      <c r="H100" s="628"/>
      <c r="I100" s="628"/>
      <c r="J100" s="628"/>
      <c r="K100" s="628"/>
      <c r="L100" s="628"/>
      <c r="M100" s="628"/>
      <c r="N100" s="628"/>
      <c r="O100" s="628"/>
      <c r="P100" s="628"/>
      <c r="Q100" s="628"/>
      <c r="R100" s="628"/>
      <c r="S100" s="628"/>
      <c r="T100" s="628"/>
      <c r="U100" s="628"/>
      <c r="V100" s="628"/>
      <c r="W100" s="628"/>
      <c r="X100" s="628"/>
      <c r="Y100" s="628"/>
      <c r="Z100" s="628"/>
      <c r="AA100" s="628"/>
      <c r="AB100" s="628"/>
      <c r="AC100" s="628"/>
      <c r="AD100" s="629"/>
      <c r="AE100" s="2"/>
      <c r="AF100" s="108"/>
    </row>
    <row r="101" spans="1:43" s="38" customFormat="1" ht="15" customHeight="1">
      <c r="A101" s="1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
      <c r="AF101" s="108"/>
    </row>
    <row r="102" spans="1:43" s="38" customFormat="1" ht="24" customHeight="1">
      <c r="A102" s="18" t="s">
        <v>5752</v>
      </c>
      <c r="B102" s="624" t="s">
        <v>5753</v>
      </c>
      <c r="C102" s="624"/>
      <c r="D102" s="624"/>
      <c r="E102" s="624"/>
      <c r="F102" s="624"/>
      <c r="G102" s="624"/>
      <c r="H102" s="624"/>
      <c r="I102" s="624"/>
      <c r="J102" s="624"/>
      <c r="K102" s="624"/>
      <c r="L102" s="624"/>
      <c r="M102" s="624"/>
      <c r="N102" s="624"/>
      <c r="O102" s="624"/>
      <c r="P102" s="624"/>
      <c r="Q102" s="624"/>
      <c r="R102" s="624"/>
      <c r="S102" s="624"/>
      <c r="T102" s="624"/>
      <c r="U102" s="624"/>
      <c r="V102" s="624"/>
      <c r="W102" s="624"/>
      <c r="X102" s="624"/>
      <c r="Y102" s="624"/>
      <c r="Z102" s="624"/>
      <c r="AA102" s="624"/>
      <c r="AB102" s="624"/>
      <c r="AC102" s="624"/>
      <c r="AD102" s="624"/>
      <c r="AE102" s="2"/>
      <c r="AF102" s="108"/>
      <c r="AH102" s="522" t="s">
        <v>5066</v>
      </c>
      <c r="AI102" s="522"/>
      <c r="AJ102" s="522" t="s">
        <v>5067</v>
      </c>
      <c r="AK102" s="522"/>
      <c r="AL102" s="522" t="s">
        <v>5068</v>
      </c>
      <c r="AM102" s="522"/>
    </row>
    <row r="103" spans="1:43" s="38" customFormat="1" ht="24" customHeight="1">
      <c r="A103" s="18"/>
      <c r="B103" s="46"/>
      <c r="C103" s="594" t="s">
        <v>5754</v>
      </c>
      <c r="D103" s="594"/>
      <c r="E103" s="594"/>
      <c r="F103" s="594"/>
      <c r="G103" s="594"/>
      <c r="H103" s="594"/>
      <c r="I103" s="594"/>
      <c r="J103" s="594"/>
      <c r="K103" s="594"/>
      <c r="L103" s="594"/>
      <c r="M103" s="594"/>
      <c r="N103" s="594"/>
      <c r="O103" s="594"/>
      <c r="P103" s="594"/>
      <c r="Q103" s="594"/>
      <c r="R103" s="594"/>
      <c r="S103" s="594"/>
      <c r="T103" s="594"/>
      <c r="U103" s="594"/>
      <c r="V103" s="594"/>
      <c r="W103" s="594"/>
      <c r="X103" s="594"/>
      <c r="Y103" s="594"/>
      <c r="Z103" s="594"/>
      <c r="AA103" s="594"/>
      <c r="AB103" s="594"/>
      <c r="AC103" s="594"/>
      <c r="AD103" s="594"/>
      <c r="AE103" s="2"/>
      <c r="AF103" s="108"/>
      <c r="AH103" s="529">
        <f>COUNTBLANK(M107:AD112)</f>
        <v>108</v>
      </c>
      <c r="AI103" s="529"/>
      <c r="AJ103" s="522">
        <v>108</v>
      </c>
      <c r="AK103" s="522"/>
      <c r="AL103" s="522">
        <v>90</v>
      </c>
      <c r="AM103" s="522"/>
    </row>
    <row r="104" spans="1:43" s="38" customFormat="1" ht="15" customHeight="1">
      <c r="A104" s="1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2"/>
      <c r="AF104" s="108"/>
    </row>
    <row r="105" spans="1:43" s="38" customFormat="1" ht="24" customHeight="1">
      <c r="A105" s="18"/>
      <c r="B105" s="3"/>
      <c r="C105" s="604" t="s">
        <v>5755</v>
      </c>
      <c r="D105" s="605"/>
      <c r="E105" s="605"/>
      <c r="F105" s="605"/>
      <c r="G105" s="605"/>
      <c r="H105" s="605"/>
      <c r="I105" s="605"/>
      <c r="J105" s="605"/>
      <c r="K105" s="605"/>
      <c r="L105" s="606"/>
      <c r="M105" s="442" t="s">
        <v>5756</v>
      </c>
      <c r="N105" s="443"/>
      <c r="O105" s="443"/>
      <c r="P105" s="443"/>
      <c r="Q105" s="443"/>
      <c r="R105" s="443"/>
      <c r="S105" s="443"/>
      <c r="T105" s="443"/>
      <c r="U105" s="443"/>
      <c r="V105" s="443"/>
      <c r="W105" s="443"/>
      <c r="X105" s="443"/>
      <c r="Y105" s="443"/>
      <c r="Z105" s="443"/>
      <c r="AA105" s="443"/>
      <c r="AB105" s="443"/>
      <c r="AC105" s="443"/>
      <c r="AD105" s="444"/>
      <c r="AE105" s="2"/>
      <c r="AF105" s="108"/>
    </row>
    <row r="106" spans="1:43" s="38" customFormat="1" ht="15" customHeight="1">
      <c r="A106" s="18"/>
      <c r="B106" s="3"/>
      <c r="C106" s="607"/>
      <c r="D106" s="608"/>
      <c r="E106" s="608"/>
      <c r="F106" s="608"/>
      <c r="G106" s="608"/>
      <c r="H106" s="608"/>
      <c r="I106" s="608"/>
      <c r="J106" s="608"/>
      <c r="K106" s="608"/>
      <c r="L106" s="609"/>
      <c r="M106" s="442" t="s">
        <v>5090</v>
      </c>
      <c r="N106" s="443"/>
      <c r="O106" s="443"/>
      <c r="P106" s="443"/>
      <c r="Q106" s="443"/>
      <c r="R106" s="444"/>
      <c r="S106" s="460" t="s">
        <v>5757</v>
      </c>
      <c r="T106" s="461"/>
      <c r="U106" s="461"/>
      <c r="V106" s="461"/>
      <c r="W106" s="461"/>
      <c r="X106" s="462"/>
      <c r="Y106" s="460" t="s">
        <v>5758</v>
      </c>
      <c r="Z106" s="461"/>
      <c r="AA106" s="461"/>
      <c r="AB106" s="461"/>
      <c r="AC106" s="461"/>
      <c r="AD106" s="462"/>
      <c r="AE106" s="2"/>
      <c r="AF106" s="108"/>
      <c r="AH106" s="522" t="s">
        <v>5093</v>
      </c>
      <c r="AI106" s="522"/>
      <c r="AJ106" s="522" t="s">
        <v>5094</v>
      </c>
      <c r="AK106" s="522"/>
      <c r="AL106" s="522" t="s">
        <v>5095</v>
      </c>
      <c r="AM106" s="522"/>
      <c r="AN106" s="522" t="s">
        <v>5096</v>
      </c>
      <c r="AO106" s="522"/>
      <c r="AP106" s="127" t="s">
        <v>5097</v>
      </c>
      <c r="AQ106" s="128" t="s">
        <v>5098</v>
      </c>
    </row>
    <row r="107" spans="1:43" s="38" customFormat="1" ht="15" customHeight="1">
      <c r="A107" s="18"/>
      <c r="B107" s="3"/>
      <c r="C107" s="53" t="s">
        <v>4992</v>
      </c>
      <c r="D107" s="591" t="s">
        <v>5759</v>
      </c>
      <c r="E107" s="592"/>
      <c r="F107" s="592"/>
      <c r="G107" s="592"/>
      <c r="H107" s="592"/>
      <c r="I107" s="592"/>
      <c r="J107" s="592"/>
      <c r="K107" s="592"/>
      <c r="L107" s="592"/>
      <c r="M107" s="531"/>
      <c r="N107" s="531"/>
      <c r="O107" s="531"/>
      <c r="P107" s="531"/>
      <c r="Q107" s="531"/>
      <c r="R107" s="531"/>
      <c r="S107" s="531"/>
      <c r="T107" s="531"/>
      <c r="U107" s="531"/>
      <c r="V107" s="531"/>
      <c r="W107" s="531"/>
      <c r="X107" s="531"/>
      <c r="Y107" s="531"/>
      <c r="Z107" s="531"/>
      <c r="AA107" s="531"/>
      <c r="AB107" s="531"/>
      <c r="AC107" s="531"/>
      <c r="AD107" s="531"/>
      <c r="AE107" s="2"/>
      <c r="AF107" s="108"/>
      <c r="AH107" s="522">
        <f>M107</f>
        <v>0</v>
      </c>
      <c r="AI107" s="522"/>
      <c r="AJ107" s="522">
        <f>COUNTIF(S107:AD107,"NS")</f>
        <v>0</v>
      </c>
      <c r="AK107" s="522"/>
      <c r="AL107" s="524">
        <f>IF(COUNTIF(S107:AD107,"NA")=COUNTA($S$106:$AD$106),"NA",SUM(S107:AD107))</f>
        <v>0</v>
      </c>
      <c r="AM107" s="526"/>
      <c r="AN107" s="522">
        <f>IF($AH$103=$AJ$103, 0, IF(OR(AND(AH107=0, AJ107&gt;0),AND(AH107="NS", AL107&gt;0), AND(AH107="NS", AJ107=0, AL107=0),AND(AH107="NA",AJ107&gt;0,AL107=0)), 1, IF(OR(AND(AH107&gt;0, AJ107=2), AND(AH107="NS", AJ107=2), AND(AH107="NS", AL107=0, AJ107&gt;0), AH107=AL107), 0, 1)))</f>
        <v>0</v>
      </c>
      <c r="AO107" s="522">
        <f>IF($AJ$34=$AH$34, 0,
IF(OR(AND(AL107=0, AM107&gt;0),AND(AL107="NS", AN107&gt;0), AND(AL107="NS", AM107=0, AN107=0),AND(AL107="NA",AM107&gt;0,AN107=0)), 1,
IF(OR(AND(AL107&gt;0, AM107=2), AND(AL107="NS", AM107=2), AND(AL107="NS", AN107=0, AM107&gt;0), AL107=AN107), 0, 1)))</f>
        <v>0</v>
      </c>
      <c r="AP107" s="125" t="str">
        <f>IF(AN107=0,"", IF(SUM($AN$107:AN107)=1,_xlfn.CONCAT(AQ107), IF($AN$113&gt;SUM($AN$107:AN107),_xlfn.CONCAT(", ",AQ107), IF($AN$113=SUM($AN$107:AN107),_xlfn.CONCAT(" y ",AQ107,".")))))</f>
        <v/>
      </c>
      <c r="AQ107" s="113">
        <v>1</v>
      </c>
    </row>
    <row r="108" spans="1:43" s="38" customFormat="1" ht="15" customHeight="1">
      <c r="A108" s="18"/>
      <c r="B108" s="3"/>
      <c r="C108" s="53" t="s">
        <v>4994</v>
      </c>
      <c r="D108" s="591" t="s">
        <v>5760</v>
      </c>
      <c r="E108" s="592"/>
      <c r="F108" s="592"/>
      <c r="G108" s="592"/>
      <c r="H108" s="592"/>
      <c r="I108" s="592"/>
      <c r="J108" s="592"/>
      <c r="K108" s="592"/>
      <c r="L108" s="592"/>
      <c r="M108" s="531"/>
      <c r="N108" s="531"/>
      <c r="O108" s="531"/>
      <c r="P108" s="531"/>
      <c r="Q108" s="531"/>
      <c r="R108" s="531"/>
      <c r="S108" s="531"/>
      <c r="T108" s="531"/>
      <c r="U108" s="531"/>
      <c r="V108" s="531"/>
      <c r="W108" s="531"/>
      <c r="X108" s="531"/>
      <c r="Y108" s="531"/>
      <c r="Z108" s="531"/>
      <c r="AA108" s="531"/>
      <c r="AB108" s="531"/>
      <c r="AC108" s="531"/>
      <c r="AD108" s="531"/>
      <c r="AE108" s="2"/>
      <c r="AF108" s="108"/>
      <c r="AH108" s="522">
        <f t="shared" ref="AH108:AH112" si="9">M108</f>
        <v>0</v>
      </c>
      <c r="AI108" s="522"/>
      <c r="AJ108" s="522">
        <f t="shared" ref="AJ108:AJ112" si="10">COUNTIF(S108:AD108,"NS")</f>
        <v>0</v>
      </c>
      <c r="AK108" s="522"/>
      <c r="AL108" s="524">
        <f t="shared" ref="AL108:AL112" si="11">IF(COUNTIF(S108:AD108,"NA")=COUNTA($S$106:$AD$106),"NA",SUM(S108:AD108))</f>
        <v>0</v>
      </c>
      <c r="AM108" s="526"/>
      <c r="AN108" s="522">
        <f t="shared" ref="AN108:AN112" si="12">IF($AH$103=$AJ$103, 0, IF(OR(AND(AH108=0, AJ108&gt;0),AND(AH108="NS", AL108&gt;0), AND(AH108="NS", AJ108=0, AL108=0),AND(AH108="NA",AJ108&gt;0,AL108=0)), 1, IF(OR(AND(AH108&gt;0, AJ108=2), AND(AH108="NS", AJ108=2), AND(AH108="NS", AL108=0, AJ108&gt;0), AH108=AL108), 0, 1)))</f>
        <v>0</v>
      </c>
      <c r="AO108" s="522">
        <f t="shared" ref="AO108:AO112" si="13">IF($AJ$34=$AH$34, 0,
IF(OR(AND(AL108=0, AM108&gt;0),AND(AL108="NS", AN108&gt;0), AND(AL108="NS", AM108=0, AN108=0),AND(AL108="NA",AM108&gt;0,AN108=0)), 1,
IF(OR(AND(AL108&gt;0, AM108=2), AND(AL108="NS", AM108=2), AND(AL108="NS", AN108=0, AM108&gt;0), AL108=AN108), 0, 1)))</f>
        <v>0</v>
      </c>
      <c r="AP108" s="125" t="str">
        <f>IF(AN108=0,"", IF(SUM($AN$107:AN108)=1,_xlfn.CONCAT(AQ108), IF($AN$113&gt;SUM($AN$107:AN108),_xlfn.CONCAT(", ",AQ108), IF($AN$113=SUM($AN$107:AN108),_xlfn.CONCAT(" y ",AQ108,".")))))</f>
        <v/>
      </c>
      <c r="AQ108" s="113">
        <v>2</v>
      </c>
    </row>
    <row r="109" spans="1:43" s="38" customFormat="1" ht="15" customHeight="1">
      <c r="A109" s="18"/>
      <c r="B109" s="3"/>
      <c r="C109" s="53" t="s">
        <v>4996</v>
      </c>
      <c r="D109" s="591" t="s">
        <v>5761</v>
      </c>
      <c r="E109" s="592"/>
      <c r="F109" s="592"/>
      <c r="G109" s="592"/>
      <c r="H109" s="592"/>
      <c r="I109" s="592"/>
      <c r="J109" s="592"/>
      <c r="K109" s="592"/>
      <c r="L109" s="592"/>
      <c r="M109" s="531"/>
      <c r="N109" s="531"/>
      <c r="O109" s="531"/>
      <c r="P109" s="531"/>
      <c r="Q109" s="531"/>
      <c r="R109" s="531"/>
      <c r="S109" s="531"/>
      <c r="T109" s="531"/>
      <c r="U109" s="531"/>
      <c r="V109" s="531"/>
      <c r="W109" s="531"/>
      <c r="X109" s="531"/>
      <c r="Y109" s="531"/>
      <c r="Z109" s="531"/>
      <c r="AA109" s="531"/>
      <c r="AB109" s="531"/>
      <c r="AC109" s="531"/>
      <c r="AD109" s="531"/>
      <c r="AE109" s="2"/>
      <c r="AF109" s="108"/>
      <c r="AH109" s="522">
        <f t="shared" si="9"/>
        <v>0</v>
      </c>
      <c r="AI109" s="522"/>
      <c r="AJ109" s="522">
        <f t="shared" si="10"/>
        <v>0</v>
      </c>
      <c r="AK109" s="522"/>
      <c r="AL109" s="524">
        <f t="shared" si="11"/>
        <v>0</v>
      </c>
      <c r="AM109" s="526"/>
      <c r="AN109" s="522">
        <f t="shared" si="12"/>
        <v>0</v>
      </c>
      <c r="AO109" s="522">
        <f t="shared" si="13"/>
        <v>0</v>
      </c>
      <c r="AP109" s="125" t="str">
        <f>IF(AN109=0,"", IF(SUM($AN$107:AN109)=1,_xlfn.CONCAT(AQ109), IF($AN$113&gt;SUM($AN$107:AN109),_xlfn.CONCAT(", ",AQ109), IF($AN$113=SUM($AN$107:AN109),_xlfn.CONCAT(" y ",AQ109,".")))))</f>
        <v/>
      </c>
      <c r="AQ109" s="113">
        <v>3</v>
      </c>
    </row>
    <row r="110" spans="1:43" s="38" customFormat="1" ht="15" customHeight="1">
      <c r="A110" s="18"/>
      <c r="B110" s="3"/>
      <c r="C110" s="53" t="s">
        <v>4998</v>
      </c>
      <c r="D110" s="591" t="s">
        <v>5762</v>
      </c>
      <c r="E110" s="592"/>
      <c r="F110" s="592"/>
      <c r="G110" s="592"/>
      <c r="H110" s="592"/>
      <c r="I110" s="592"/>
      <c r="J110" s="592"/>
      <c r="K110" s="592"/>
      <c r="L110" s="592"/>
      <c r="M110" s="531"/>
      <c r="N110" s="531"/>
      <c r="O110" s="531"/>
      <c r="P110" s="531"/>
      <c r="Q110" s="531"/>
      <c r="R110" s="531"/>
      <c r="S110" s="531"/>
      <c r="T110" s="531"/>
      <c r="U110" s="531"/>
      <c r="V110" s="531"/>
      <c r="W110" s="531"/>
      <c r="X110" s="531"/>
      <c r="Y110" s="531"/>
      <c r="Z110" s="531"/>
      <c r="AA110" s="531"/>
      <c r="AB110" s="531"/>
      <c r="AC110" s="531"/>
      <c r="AD110" s="531"/>
      <c r="AE110" s="2"/>
      <c r="AF110" s="108"/>
      <c r="AH110" s="522">
        <f t="shared" si="9"/>
        <v>0</v>
      </c>
      <c r="AI110" s="522"/>
      <c r="AJ110" s="522">
        <f t="shared" si="10"/>
        <v>0</v>
      </c>
      <c r="AK110" s="522"/>
      <c r="AL110" s="524">
        <f t="shared" si="11"/>
        <v>0</v>
      </c>
      <c r="AM110" s="526"/>
      <c r="AN110" s="522">
        <f t="shared" si="12"/>
        <v>0</v>
      </c>
      <c r="AO110" s="522">
        <f t="shared" si="13"/>
        <v>0</v>
      </c>
      <c r="AP110" s="125" t="str">
        <f>IF(AN110=0,"", IF(SUM($AN$107:AN110)=1,_xlfn.CONCAT(AQ110), IF($AN$113&gt;SUM($AN$107:AN110),_xlfn.CONCAT(", ",AQ110), IF($AN$113=SUM($AN$107:AN110),_xlfn.CONCAT(" y ",AQ110,".")))))</f>
        <v/>
      </c>
      <c r="AQ110" s="113">
        <v>4</v>
      </c>
    </row>
    <row r="111" spans="1:43" s="38" customFormat="1" ht="15" customHeight="1">
      <c r="A111" s="18"/>
      <c r="B111" s="3"/>
      <c r="C111" s="53" t="s">
        <v>5000</v>
      </c>
      <c r="D111" s="591" t="s">
        <v>5763</v>
      </c>
      <c r="E111" s="592"/>
      <c r="F111" s="592"/>
      <c r="G111" s="592"/>
      <c r="H111" s="592"/>
      <c r="I111" s="592"/>
      <c r="J111" s="592"/>
      <c r="K111" s="592"/>
      <c r="L111" s="592"/>
      <c r="M111" s="531"/>
      <c r="N111" s="531"/>
      <c r="O111" s="531"/>
      <c r="P111" s="531"/>
      <c r="Q111" s="531"/>
      <c r="R111" s="531"/>
      <c r="S111" s="531"/>
      <c r="T111" s="531"/>
      <c r="U111" s="531"/>
      <c r="V111" s="531"/>
      <c r="W111" s="531"/>
      <c r="X111" s="531"/>
      <c r="Y111" s="531"/>
      <c r="Z111" s="531"/>
      <c r="AA111" s="531"/>
      <c r="AB111" s="531"/>
      <c r="AC111" s="531"/>
      <c r="AD111" s="531"/>
      <c r="AE111" s="2"/>
      <c r="AF111" s="108"/>
      <c r="AH111" s="522">
        <f t="shared" si="9"/>
        <v>0</v>
      </c>
      <c r="AI111" s="522"/>
      <c r="AJ111" s="522">
        <f t="shared" si="10"/>
        <v>0</v>
      </c>
      <c r="AK111" s="522"/>
      <c r="AL111" s="524">
        <f t="shared" si="11"/>
        <v>0</v>
      </c>
      <c r="AM111" s="526"/>
      <c r="AN111" s="522">
        <f t="shared" si="12"/>
        <v>0</v>
      </c>
      <c r="AO111" s="522">
        <f t="shared" si="13"/>
        <v>0</v>
      </c>
      <c r="AP111" s="125" t="str">
        <f>IF(AN111=0,"", IF(SUM($AN$107:AN111)=1,_xlfn.CONCAT(AQ111), IF($AN$113&gt;SUM($AN$107:AN111),_xlfn.CONCAT(", ",AQ111), IF($AN$113=SUM($AN$107:AN111),_xlfn.CONCAT(" y ",AQ111,".")))))</f>
        <v/>
      </c>
      <c r="AQ111" s="113">
        <v>5</v>
      </c>
    </row>
    <row r="112" spans="1:43" s="38" customFormat="1" ht="24" customHeight="1">
      <c r="A112" s="18"/>
      <c r="B112" s="3"/>
      <c r="C112" s="53" t="s">
        <v>5002</v>
      </c>
      <c r="D112" s="591" t="s">
        <v>5764</v>
      </c>
      <c r="E112" s="592"/>
      <c r="F112" s="592"/>
      <c r="G112" s="592"/>
      <c r="H112" s="592"/>
      <c r="I112" s="592"/>
      <c r="J112" s="592"/>
      <c r="K112" s="592"/>
      <c r="L112" s="593"/>
      <c r="M112" s="531"/>
      <c r="N112" s="531"/>
      <c r="O112" s="531"/>
      <c r="P112" s="531"/>
      <c r="Q112" s="531"/>
      <c r="R112" s="531"/>
      <c r="S112" s="531"/>
      <c r="T112" s="531"/>
      <c r="U112" s="531"/>
      <c r="V112" s="531"/>
      <c r="W112" s="531"/>
      <c r="X112" s="531"/>
      <c r="Y112" s="531"/>
      <c r="Z112" s="531"/>
      <c r="AA112" s="531"/>
      <c r="AB112" s="531"/>
      <c r="AC112" s="531"/>
      <c r="AD112" s="531"/>
      <c r="AE112" s="2"/>
      <c r="AF112" s="108"/>
      <c r="AH112" s="522">
        <f t="shared" si="9"/>
        <v>0</v>
      </c>
      <c r="AI112" s="522"/>
      <c r="AJ112" s="522">
        <f t="shared" si="10"/>
        <v>0</v>
      </c>
      <c r="AK112" s="522"/>
      <c r="AL112" s="524">
        <f t="shared" si="11"/>
        <v>0</v>
      </c>
      <c r="AM112" s="526"/>
      <c r="AN112" s="522">
        <f t="shared" si="12"/>
        <v>0</v>
      </c>
      <c r="AO112" s="522">
        <f t="shared" si="13"/>
        <v>0</v>
      </c>
      <c r="AP112" s="125" t="str">
        <f>IF(AN112=0,"", IF(SUM($AN$107:AN112)=1,_xlfn.CONCAT(AQ112), IF($AN$113&gt;SUM($AN$107:AN112),_xlfn.CONCAT(", ",AQ112), IF($AN$113=SUM($AN$107:AN112),_xlfn.CONCAT(" y ",AQ112,".")))))</f>
        <v/>
      </c>
      <c r="AQ112" s="113">
        <v>6</v>
      </c>
    </row>
    <row r="113" spans="1:149" s="38" customFormat="1" ht="15" customHeight="1">
      <c r="A113" s="18"/>
      <c r="B113" s="3"/>
      <c r="C113" s="52"/>
      <c r="D113" s="52"/>
      <c r="E113" s="52"/>
      <c r="F113" s="52"/>
      <c r="G113" s="52"/>
      <c r="H113" s="52"/>
      <c r="I113" s="52"/>
      <c r="J113" s="52"/>
      <c r="K113" s="52"/>
      <c r="L113" s="49" t="s">
        <v>5115</v>
      </c>
      <c r="M113" s="445">
        <f>IF(AND(SUM(M107:R112)=0,COUNTIF(M107:R112,"NS")&gt;0),"NS",
IF(AND(SUM(M107:R112)=0,COUNTIF(M107:R112,0)&gt;0),0,
IF(AND(SUM(M107:R112)=0,COUNTIF(M107:R112,"NA")&gt;0),"NA",
SUM(M107:R112))))</f>
        <v>0</v>
      </c>
      <c r="N113" s="445"/>
      <c r="O113" s="445"/>
      <c r="P113" s="445"/>
      <c r="Q113" s="445"/>
      <c r="R113" s="445"/>
      <c r="S113" s="611">
        <f>IF(AND(SUM(S107:X112)=0,COUNTIF(S107:X112,"NS")&gt;0),"NS",
IF(AND(SUM(S107:X112)=0,COUNTIF(S107:X112,0)&gt;0),0,
IF(AND(SUM(S107:X112)=0,COUNTIF(S107:X112,"NA")&gt;0),"NA",
SUM(S107:X112))))</f>
        <v>0</v>
      </c>
      <c r="T113" s="611"/>
      <c r="U113" s="611"/>
      <c r="V113" s="611"/>
      <c r="W113" s="611"/>
      <c r="X113" s="611"/>
      <c r="Y113" s="611">
        <f>IF(AND(SUM(Y107:AD112)=0,COUNTIF(Y107:AD112,"NS")&gt;0),"NS",
IF(AND(SUM(Y107:AD112)=0,COUNTIF(Y107:AD112,0)&gt;0),0,
IF(AND(SUM(Y107:AD112)=0,COUNTIF(Y107:AD112,"NA")&gt;0),"NA",
SUM(Y107:AD112))))</f>
        <v>0</v>
      </c>
      <c r="Z113" s="611"/>
      <c r="AA113" s="611"/>
      <c r="AB113" s="611"/>
      <c r="AC113" s="611"/>
      <c r="AD113" s="611"/>
      <c r="AE113" s="2"/>
      <c r="AF113" s="108"/>
      <c r="AN113" s="535">
        <f>SUM(AN107:AO112)</f>
        <v>0</v>
      </c>
      <c r="AO113" s="535"/>
      <c r="AP113" s="126" t="str">
        <f>IF(AN113=0,"", IF(AN113=1,VLOOKUP(1,AN107:AP112,3,FALSE), IF(AN113&gt;1,_xlfn.CONCAT(AP107:AP112),"")))</f>
        <v/>
      </c>
      <c r="AQ113"/>
    </row>
    <row r="114" spans="1:149" s="38" customFormat="1" ht="15" customHeight="1">
      <c r="A114" s="18"/>
      <c r="B114" s="3"/>
      <c r="C114" s="3"/>
      <c r="D114" s="3"/>
      <c r="E114" s="3"/>
      <c r="F114" s="3"/>
      <c r="G114" s="3"/>
      <c r="H114" s="3"/>
      <c r="I114" s="3"/>
      <c r="J114" s="3"/>
      <c r="K114" s="3"/>
      <c r="L114" s="3"/>
      <c r="M114" s="309"/>
      <c r="N114" s="309"/>
      <c r="O114" s="309"/>
      <c r="P114" s="309"/>
      <c r="Q114" s="309"/>
      <c r="R114" s="309"/>
      <c r="S114" s="309"/>
      <c r="T114" s="309"/>
      <c r="U114" s="309"/>
      <c r="V114" s="309"/>
      <c r="W114" s="309"/>
      <c r="X114" s="309"/>
      <c r="Y114" s="309"/>
      <c r="Z114" s="309"/>
      <c r="AA114" s="309"/>
      <c r="AB114" s="309"/>
      <c r="AC114" s="309"/>
      <c r="AD114" s="309"/>
      <c r="AE114" s="2"/>
      <c r="AF114" s="108"/>
    </row>
    <row r="115" spans="1:149" s="38" customFormat="1" ht="45" customHeight="1">
      <c r="A115" s="18"/>
      <c r="B115" s="3"/>
      <c r="C115" s="750" t="s">
        <v>5765</v>
      </c>
      <c r="D115" s="750"/>
      <c r="E115" s="750"/>
      <c r="F115" s="751"/>
      <c r="G115" s="553"/>
      <c r="H115" s="554"/>
      <c r="I115" s="554"/>
      <c r="J115" s="554"/>
      <c r="K115" s="554"/>
      <c r="L115" s="554"/>
      <c r="M115" s="554"/>
      <c r="N115" s="554"/>
      <c r="O115" s="554"/>
      <c r="P115" s="554"/>
      <c r="Q115" s="554"/>
      <c r="R115" s="554"/>
      <c r="S115" s="554"/>
      <c r="T115" s="554"/>
      <c r="U115" s="554"/>
      <c r="V115" s="554"/>
      <c r="W115" s="554"/>
      <c r="X115" s="554"/>
      <c r="Y115" s="554"/>
      <c r="Z115" s="554"/>
      <c r="AA115" s="554"/>
      <c r="AB115" s="554"/>
      <c r="AC115" s="554"/>
      <c r="AD115" s="555"/>
      <c r="AE115" s="2"/>
      <c r="AF115" s="108"/>
      <c r="AH115" s="522" t="s">
        <v>5766</v>
      </c>
      <c r="AI115" s="522"/>
      <c r="AJ115" s="522">
        <f>IF(OR(M112="",M112="NA",M112=0,M112="NS"),0,1)</f>
        <v>0</v>
      </c>
      <c r="AK115" s="522"/>
      <c r="AL115" s="570">
        <f>IF(OR(AND(AJ115=0,G115=""),AND(AJ115=1,G115&lt;&gt;"")),0,1)</f>
        <v>0</v>
      </c>
      <c r="AM115" s="570"/>
    </row>
    <row r="116" spans="1:149" s="38" customFormat="1" ht="15" customHeight="1">
      <c r="A116" s="18"/>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2"/>
      <c r="AF116" s="108"/>
    </row>
    <row r="117" spans="1:149" s="38" customFormat="1" ht="24" customHeight="1">
      <c r="A117" s="18"/>
      <c r="B117" s="3"/>
      <c r="C117" s="505" t="s">
        <v>5117</v>
      </c>
      <c r="D117" s="505"/>
      <c r="E117" s="505"/>
      <c r="F117" s="505"/>
      <c r="G117" s="505"/>
      <c r="H117" s="505"/>
      <c r="I117" s="505"/>
      <c r="J117" s="505"/>
      <c r="K117" s="505"/>
      <c r="L117" s="505"/>
      <c r="M117" s="505"/>
      <c r="N117" s="505"/>
      <c r="O117" s="505"/>
      <c r="P117" s="505"/>
      <c r="Q117" s="505"/>
      <c r="R117" s="505"/>
      <c r="S117" s="505"/>
      <c r="T117" s="505"/>
      <c r="U117" s="505"/>
      <c r="V117" s="505"/>
      <c r="W117" s="505"/>
      <c r="X117" s="505"/>
      <c r="Y117" s="505"/>
      <c r="Z117" s="505"/>
      <c r="AA117" s="505"/>
      <c r="AB117" s="505"/>
      <c r="AC117" s="505"/>
      <c r="AD117" s="505"/>
      <c r="AE117" s="2"/>
      <c r="AF117" s="108"/>
    </row>
    <row r="118" spans="1:149" s="38" customFormat="1" ht="60" customHeight="1">
      <c r="A118" s="18"/>
      <c r="B118" s="3"/>
      <c r="C118" s="511"/>
      <c r="D118" s="512"/>
      <c r="E118" s="512"/>
      <c r="F118" s="512"/>
      <c r="G118" s="512"/>
      <c r="H118" s="512"/>
      <c r="I118" s="512"/>
      <c r="J118" s="512"/>
      <c r="K118" s="512"/>
      <c r="L118" s="512"/>
      <c r="M118" s="512"/>
      <c r="N118" s="512"/>
      <c r="O118" s="512"/>
      <c r="P118" s="512"/>
      <c r="Q118" s="512"/>
      <c r="R118" s="512"/>
      <c r="S118" s="512"/>
      <c r="T118" s="512"/>
      <c r="U118" s="512"/>
      <c r="V118" s="512"/>
      <c r="W118" s="512"/>
      <c r="X118" s="512"/>
      <c r="Y118" s="512"/>
      <c r="Z118" s="512"/>
      <c r="AA118" s="512"/>
      <c r="AB118" s="512"/>
      <c r="AC118" s="512"/>
      <c r="AD118" s="513"/>
      <c r="AE118" s="2"/>
      <c r="AF118" s="108"/>
    </row>
    <row r="119" spans="1:149" s="38" customFormat="1" ht="15" customHeight="1">
      <c r="A119" s="18"/>
      <c r="B119" s="470" t="str">
        <f>IF(AN113=0,"", IF(AN113=1,_xlfn.CONCAT("Error: Verificar sumas en el numeral ",AP113,"."),_xlfn.CONCAT("Error: Verificar sumas en los numerales ",AP113)))</f>
        <v/>
      </c>
      <c r="C119" s="470"/>
      <c r="D119" s="470"/>
      <c r="E119" s="470"/>
      <c r="F119" s="470"/>
      <c r="G119" s="470"/>
      <c r="H119" s="470"/>
      <c r="I119" s="470"/>
      <c r="J119" s="470"/>
      <c r="K119" s="470"/>
      <c r="L119" s="470"/>
      <c r="M119" s="470"/>
      <c r="N119" s="470"/>
      <c r="O119" s="470"/>
      <c r="P119" s="470"/>
      <c r="Q119" s="470"/>
      <c r="R119" s="470"/>
      <c r="S119" s="470"/>
      <c r="T119" s="470"/>
      <c r="U119" s="470"/>
      <c r="V119" s="470"/>
      <c r="W119" s="470"/>
      <c r="X119" s="470"/>
      <c r="Y119" s="470"/>
      <c r="Z119" s="470"/>
      <c r="AA119" s="470"/>
      <c r="AB119" s="470"/>
      <c r="AC119" s="470"/>
      <c r="AD119" s="470"/>
      <c r="AE119" s="2"/>
      <c r="AF119" s="108"/>
    </row>
    <row r="120" spans="1:149" s="38" customFormat="1" ht="15" customHeight="1">
      <c r="A120" s="18"/>
      <c r="B120" s="470" t="str">
        <f>IF(AL115=0,"","Error: Debe especificar Otro cargo y/o función desempeñada.")</f>
        <v/>
      </c>
      <c r="C120" s="470"/>
      <c r="D120" s="470"/>
      <c r="E120" s="470"/>
      <c r="F120" s="470"/>
      <c r="G120" s="470"/>
      <c r="H120" s="470"/>
      <c r="I120" s="470"/>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2"/>
      <c r="AF120" s="108"/>
    </row>
    <row r="121" spans="1:149" s="38" customFormat="1" ht="15" customHeight="1">
      <c r="A121" s="18"/>
      <c r="B121" s="471" t="str">
        <f>IF(OR($AH$103=$AJ$103,$AH$103=$AL$103),"","Error: Debe completar toda la información requerida.")</f>
        <v/>
      </c>
      <c r="C121" s="471"/>
      <c r="D121" s="471"/>
      <c r="E121" s="471"/>
      <c r="F121" s="471"/>
      <c r="G121" s="471"/>
      <c r="H121" s="471"/>
      <c r="I121" s="471"/>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2"/>
      <c r="AF121" s="108"/>
    </row>
    <row r="122" spans="1:149" s="38" customFormat="1" ht="15" customHeight="1">
      <c r="A122" s="18"/>
      <c r="B122" s="470"/>
      <c r="C122" s="470"/>
      <c r="D122" s="470"/>
      <c r="E122" s="470"/>
      <c r="F122" s="470"/>
      <c r="G122" s="470"/>
      <c r="H122" s="470"/>
      <c r="I122" s="470"/>
      <c r="J122" s="470"/>
      <c r="K122" s="470"/>
      <c r="L122" s="470"/>
      <c r="M122" s="470"/>
      <c r="N122" s="470"/>
      <c r="O122" s="470"/>
      <c r="P122" s="470"/>
      <c r="Q122" s="470"/>
      <c r="R122" s="470"/>
      <c r="S122" s="470"/>
      <c r="T122" s="470"/>
      <c r="U122" s="470"/>
      <c r="V122" s="470"/>
      <c r="W122" s="470"/>
      <c r="X122" s="470"/>
      <c r="Y122" s="470"/>
      <c r="Z122" s="470"/>
      <c r="AA122" s="470"/>
      <c r="AB122" s="470"/>
      <c r="AC122" s="470"/>
      <c r="AD122" s="470"/>
      <c r="AE122" s="2"/>
      <c r="AF122" s="108"/>
    </row>
    <row r="123" spans="1:149" s="38" customFormat="1" ht="15" customHeight="1">
      <c r="A123" s="18"/>
      <c r="B123" s="471"/>
      <c r="C123" s="471"/>
      <c r="D123" s="471"/>
      <c r="E123" s="471"/>
      <c r="F123" s="471"/>
      <c r="G123" s="471"/>
      <c r="H123" s="471"/>
      <c r="I123" s="471"/>
      <c r="J123" s="471"/>
      <c r="K123" s="471"/>
      <c r="L123" s="471"/>
      <c r="M123" s="471"/>
      <c r="N123" s="471"/>
      <c r="O123" s="471"/>
      <c r="P123" s="471"/>
      <c r="Q123" s="471"/>
      <c r="R123" s="471"/>
      <c r="S123" s="471"/>
      <c r="T123" s="471"/>
      <c r="U123" s="471"/>
      <c r="V123" s="471"/>
      <c r="W123" s="471"/>
      <c r="X123" s="471"/>
      <c r="Y123" s="471"/>
      <c r="Z123" s="471"/>
      <c r="AA123" s="471"/>
      <c r="AB123" s="471"/>
      <c r="AC123" s="471"/>
      <c r="AD123" s="471"/>
      <c r="AE123" s="2"/>
      <c r="AF123" s="108"/>
    </row>
    <row r="124" spans="1:149" s="38" customFormat="1" ht="15" customHeight="1">
      <c r="A124" s="18"/>
      <c r="B124" s="470"/>
      <c r="C124" s="470"/>
      <c r="D124" s="470"/>
      <c r="E124" s="470"/>
      <c r="F124" s="470"/>
      <c r="G124" s="470"/>
      <c r="H124" s="470"/>
      <c r="I124" s="470"/>
      <c r="J124" s="470"/>
      <c r="K124" s="470"/>
      <c r="L124" s="470"/>
      <c r="M124" s="470"/>
      <c r="N124" s="470"/>
      <c r="O124" s="470"/>
      <c r="P124" s="470"/>
      <c r="Q124" s="470"/>
      <c r="R124" s="470"/>
      <c r="S124" s="470"/>
      <c r="T124" s="470"/>
      <c r="U124" s="470"/>
      <c r="V124" s="470"/>
      <c r="W124" s="470"/>
      <c r="X124" s="470"/>
      <c r="Y124" s="470"/>
      <c r="Z124" s="470"/>
      <c r="AA124" s="470"/>
      <c r="AB124" s="470"/>
      <c r="AC124" s="470"/>
      <c r="AD124" s="470"/>
      <c r="AE124" s="2"/>
      <c r="AF124" s="108"/>
    </row>
    <row r="125" spans="1:149" s="38" customFormat="1" ht="24" customHeight="1">
      <c r="A125" s="18" t="s">
        <v>5767</v>
      </c>
      <c r="B125" s="538" t="s">
        <v>5768</v>
      </c>
      <c r="C125" s="538"/>
      <c r="D125" s="538"/>
      <c r="E125" s="538"/>
      <c r="F125" s="538"/>
      <c r="G125" s="538"/>
      <c r="H125" s="538"/>
      <c r="I125" s="538"/>
      <c r="J125" s="538"/>
      <c r="K125" s="538"/>
      <c r="L125" s="538"/>
      <c r="M125" s="538"/>
      <c r="N125" s="538"/>
      <c r="O125" s="538"/>
      <c r="P125" s="538"/>
      <c r="Q125" s="538"/>
      <c r="R125" s="538"/>
      <c r="S125" s="538"/>
      <c r="T125" s="538"/>
      <c r="U125" s="538"/>
      <c r="V125" s="538"/>
      <c r="W125" s="538"/>
      <c r="X125" s="538"/>
      <c r="Y125" s="538"/>
      <c r="Z125" s="538"/>
      <c r="AA125" s="538"/>
      <c r="AB125" s="538"/>
      <c r="AC125" s="538"/>
      <c r="AD125" s="538"/>
      <c r="AE125" s="2"/>
      <c r="AF125" s="108"/>
      <c r="AH125" s="522" t="s">
        <v>5066</v>
      </c>
      <c r="AI125" s="522"/>
      <c r="AJ125" s="522" t="s">
        <v>5067</v>
      </c>
      <c r="AK125" s="522"/>
      <c r="AL125" s="522" t="s">
        <v>5068</v>
      </c>
      <c r="AM125" s="522"/>
    </row>
    <row r="126" spans="1:149" ht="24" customHeight="1">
      <c r="A126" s="18"/>
      <c r="B126" s="286"/>
      <c r="C126" s="492" t="s">
        <v>5769</v>
      </c>
      <c r="D126" s="492"/>
      <c r="E126" s="492"/>
      <c r="F126" s="492"/>
      <c r="G126" s="492"/>
      <c r="H126" s="492"/>
      <c r="I126" s="492"/>
      <c r="J126" s="492"/>
      <c r="K126" s="492"/>
      <c r="L126" s="492"/>
      <c r="M126" s="492"/>
      <c r="N126" s="492"/>
      <c r="O126" s="492"/>
      <c r="P126" s="492"/>
      <c r="Q126" s="492"/>
      <c r="R126" s="492"/>
      <c r="S126" s="492"/>
      <c r="T126" s="492"/>
      <c r="U126" s="492"/>
      <c r="V126" s="492"/>
      <c r="W126" s="492"/>
      <c r="X126" s="492"/>
      <c r="Y126" s="492"/>
      <c r="Z126" s="492"/>
      <c r="AA126" s="492"/>
      <c r="AB126" s="492"/>
      <c r="AC126" s="492"/>
      <c r="AD126" s="492"/>
      <c r="AH126" s="529">
        <f>COUNTBLANK(J131:AD136)</f>
        <v>126</v>
      </c>
      <c r="AI126" s="529"/>
      <c r="AJ126" s="522">
        <v>126</v>
      </c>
      <c r="AK126" s="522"/>
      <c r="AL126" s="522">
        <v>0</v>
      </c>
      <c r="AM126" s="522"/>
    </row>
    <row r="127" spans="1:149" s="38" customFormat="1" ht="15" customHeight="1">
      <c r="A127" s="18"/>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2"/>
      <c r="AF127" s="108"/>
      <c r="DX127" s="518" t="s">
        <v>5770</v>
      </c>
      <c r="DY127" s="518"/>
      <c r="DZ127" s="518"/>
      <c r="EA127" s="518"/>
      <c r="EB127" s="518"/>
      <c r="EC127" s="518"/>
      <c r="ED127" s="518"/>
      <c r="EE127" s="518"/>
      <c r="EF127" s="518"/>
      <c r="EG127" s="518"/>
      <c r="EH127" s="518"/>
      <c r="EI127" s="518"/>
      <c r="EJ127" s="518"/>
      <c r="EK127" s="518"/>
      <c r="EL127" s="518"/>
      <c r="EM127" s="518"/>
      <c r="EN127" s="518"/>
      <c r="EO127" s="518"/>
      <c r="EP127" s="518"/>
      <c r="EQ127" s="518"/>
      <c r="ER127" s="518"/>
      <c r="ES127" s="518"/>
    </row>
    <row r="128" spans="1:149" ht="24" customHeight="1">
      <c r="A128" s="129"/>
      <c r="C128" s="611" t="s">
        <v>5771</v>
      </c>
      <c r="D128" s="611"/>
      <c r="E128" s="611"/>
      <c r="F128" s="611"/>
      <c r="G128" s="611"/>
      <c r="H128" s="611"/>
      <c r="I128" s="611"/>
      <c r="J128" s="445" t="s">
        <v>5772</v>
      </c>
      <c r="K128" s="445"/>
      <c r="L128" s="445"/>
      <c r="M128" s="445"/>
      <c r="N128" s="445"/>
      <c r="O128" s="445"/>
      <c r="P128" s="445"/>
      <c r="Q128" s="445"/>
      <c r="R128" s="445"/>
      <c r="S128" s="445"/>
      <c r="T128" s="445"/>
      <c r="U128" s="445"/>
      <c r="V128" s="445"/>
      <c r="W128" s="445"/>
      <c r="X128" s="445"/>
      <c r="Y128" s="445"/>
      <c r="Z128" s="445"/>
      <c r="AA128" s="445"/>
      <c r="AB128" s="445"/>
      <c r="AC128" s="445"/>
      <c r="AD128" s="445"/>
      <c r="DX128" s="731" t="s">
        <v>5773</v>
      </c>
      <c r="DY128" s="445" t="s">
        <v>5772</v>
      </c>
      <c r="DZ128" s="445"/>
      <c r="EA128" s="445"/>
      <c r="EB128" s="445"/>
      <c r="EC128" s="445"/>
      <c r="ED128" s="445"/>
      <c r="EE128" s="445"/>
      <c r="EF128" s="445"/>
      <c r="EG128" s="445"/>
      <c r="EH128" s="445"/>
      <c r="EI128" s="445"/>
      <c r="EJ128" s="445"/>
      <c r="EK128" s="445"/>
      <c r="EL128" s="445"/>
      <c r="EM128" s="445"/>
      <c r="EN128" s="445"/>
      <c r="EO128" s="445"/>
      <c r="EP128" s="445"/>
      <c r="EQ128" s="445"/>
      <c r="ER128" s="445"/>
      <c r="ES128" s="445"/>
    </row>
    <row r="129" spans="1:149" ht="120" customHeight="1">
      <c r="A129" s="129"/>
      <c r="C129" s="611"/>
      <c r="D129" s="611"/>
      <c r="E129" s="611"/>
      <c r="F129" s="611"/>
      <c r="G129" s="611"/>
      <c r="H129" s="611"/>
      <c r="I129" s="611"/>
      <c r="J129" s="734" t="s">
        <v>5090</v>
      </c>
      <c r="K129" s="736" t="s">
        <v>5757</v>
      </c>
      <c r="L129" s="736" t="s">
        <v>5758</v>
      </c>
      <c r="M129" s="738" t="s">
        <v>5759</v>
      </c>
      <c r="N129" s="739"/>
      <c r="O129" s="740"/>
      <c r="P129" s="693" t="s">
        <v>5760</v>
      </c>
      <c r="Q129" s="741"/>
      <c r="R129" s="694"/>
      <c r="S129" s="693" t="s">
        <v>5761</v>
      </c>
      <c r="T129" s="741"/>
      <c r="U129" s="694"/>
      <c r="V129" s="693" t="s">
        <v>5762</v>
      </c>
      <c r="W129" s="741"/>
      <c r="X129" s="694"/>
      <c r="Y129" s="738" t="s">
        <v>5763</v>
      </c>
      <c r="Z129" s="739"/>
      <c r="AA129" s="740"/>
      <c r="AB129" s="738" t="s">
        <v>5774</v>
      </c>
      <c r="AC129" s="739"/>
      <c r="AD129" s="740"/>
      <c r="AH129" s="522" t="s">
        <v>5093</v>
      </c>
      <c r="AI129" s="522"/>
      <c r="AJ129" s="522"/>
      <c r="AK129" s="522"/>
      <c r="AL129" s="522"/>
      <c r="AM129" s="522"/>
      <c r="AN129" s="522"/>
      <c r="AO129" s="522"/>
      <c r="AP129" s="711"/>
      <c r="AQ129" s="522" t="s">
        <v>5775</v>
      </c>
      <c r="AR129" s="522"/>
      <c r="AS129" s="522"/>
      <c r="AT129" s="522"/>
      <c r="AU129" s="522"/>
      <c r="AV129" s="522"/>
      <c r="AW129" s="522"/>
      <c r="AX129" s="522"/>
      <c r="AY129" s="711"/>
      <c r="AZ129" s="522" t="s">
        <v>5776</v>
      </c>
      <c r="BA129" s="522"/>
      <c r="BB129" s="522"/>
      <c r="BC129" s="522"/>
      <c r="BD129" s="522"/>
      <c r="BE129" s="522"/>
      <c r="BF129" s="522"/>
      <c r="BG129" s="522"/>
      <c r="BH129" s="711"/>
      <c r="BI129" s="522" t="s">
        <v>5777</v>
      </c>
      <c r="BJ129" s="522"/>
      <c r="BK129" s="522"/>
      <c r="BL129" s="522"/>
      <c r="BM129" s="522"/>
      <c r="BN129" s="522"/>
      <c r="BO129" s="522"/>
      <c r="BP129" s="522"/>
      <c r="BQ129" s="711"/>
      <c r="BR129" s="522" t="s">
        <v>5778</v>
      </c>
      <c r="BS129" s="522"/>
      <c r="BT129" s="522"/>
      <c r="BU129" s="522"/>
      <c r="BV129" s="522"/>
      <c r="BW129" s="522"/>
      <c r="BX129" s="522"/>
      <c r="BY129" s="522"/>
      <c r="BZ129" s="711"/>
      <c r="CA129" s="522" t="s">
        <v>5779</v>
      </c>
      <c r="CB129" s="522"/>
      <c r="CC129" s="522"/>
      <c r="CD129" s="522"/>
      <c r="CE129" s="522"/>
      <c r="CF129" s="522"/>
      <c r="CG129" s="522"/>
      <c r="CH129" s="522"/>
      <c r="CI129" s="711"/>
      <c r="CJ129" s="522" t="s">
        <v>5780</v>
      </c>
      <c r="CK129" s="522"/>
      <c r="CL129" s="522"/>
      <c r="CM129" s="522"/>
      <c r="CN129" s="522"/>
      <c r="CO129" s="522"/>
      <c r="CP129" s="522"/>
      <c r="CQ129" s="522"/>
      <c r="CR129" s="711"/>
      <c r="CS129" s="522" t="s">
        <v>5781</v>
      </c>
      <c r="CT129" s="522"/>
      <c r="CU129" s="522"/>
      <c r="CV129" s="522"/>
      <c r="CW129" s="522"/>
      <c r="CX129" s="522"/>
      <c r="CY129" s="522"/>
      <c r="CZ129" s="522"/>
      <c r="DA129" s="711"/>
      <c r="DB129" s="522" t="s">
        <v>5782</v>
      </c>
      <c r="DC129" s="522"/>
      <c r="DD129" s="522"/>
      <c r="DE129" s="522"/>
      <c r="DF129" s="522"/>
      <c r="DG129" s="522"/>
      <c r="DH129" s="522"/>
      <c r="DI129" s="522"/>
      <c r="DJ129" s="711"/>
      <c r="DK129" s="522" t="s">
        <v>5783</v>
      </c>
      <c r="DL129" s="522"/>
      <c r="DM129" s="522"/>
      <c r="DN129" s="522"/>
      <c r="DO129" s="522"/>
      <c r="DP129" s="522"/>
      <c r="DQ129" s="522"/>
      <c r="DR129" s="522"/>
      <c r="DS129" s="711"/>
      <c r="DT129" s="524" t="s">
        <v>5088</v>
      </c>
      <c r="DU129" s="525"/>
      <c r="DV129" s="526"/>
      <c r="DW129" s="130"/>
      <c r="DX129" s="732"/>
      <c r="DY129" s="734" t="s">
        <v>5090</v>
      </c>
      <c r="DZ129" s="736" t="s">
        <v>5757</v>
      </c>
      <c r="EA129" s="736" t="s">
        <v>5758</v>
      </c>
      <c r="EB129" s="738" t="s">
        <v>5759</v>
      </c>
      <c r="EC129" s="739"/>
      <c r="ED129" s="740"/>
      <c r="EE129" s="693" t="s">
        <v>5760</v>
      </c>
      <c r="EF129" s="741"/>
      <c r="EG129" s="694"/>
      <c r="EH129" s="693" t="s">
        <v>5761</v>
      </c>
      <c r="EI129" s="741"/>
      <c r="EJ129" s="694"/>
      <c r="EK129" s="693" t="s">
        <v>5762</v>
      </c>
      <c r="EL129" s="741"/>
      <c r="EM129" s="694"/>
      <c r="EN129" s="738" t="s">
        <v>5763</v>
      </c>
      <c r="EO129" s="739"/>
      <c r="EP129" s="740"/>
      <c r="EQ129" s="738" t="s">
        <v>5774</v>
      </c>
      <c r="ER129" s="739"/>
      <c r="ES129" s="740"/>
    </row>
    <row r="130" spans="1:149" ht="48" customHeight="1">
      <c r="A130" s="129"/>
      <c r="C130" s="611"/>
      <c r="D130" s="611"/>
      <c r="E130" s="611"/>
      <c r="F130" s="611"/>
      <c r="G130" s="611"/>
      <c r="H130" s="611"/>
      <c r="I130" s="611"/>
      <c r="J130" s="510"/>
      <c r="K130" s="723"/>
      <c r="L130" s="723"/>
      <c r="M130" s="285" t="s">
        <v>5784</v>
      </c>
      <c r="N130" s="287" t="s">
        <v>5757</v>
      </c>
      <c r="O130" s="287" t="s">
        <v>5758</v>
      </c>
      <c r="P130" s="285" t="s">
        <v>5784</v>
      </c>
      <c r="Q130" s="287" t="s">
        <v>5757</v>
      </c>
      <c r="R130" s="287" t="s">
        <v>5758</v>
      </c>
      <c r="S130" s="285" t="s">
        <v>5784</v>
      </c>
      <c r="T130" s="287" t="s">
        <v>5757</v>
      </c>
      <c r="U130" s="287" t="s">
        <v>5758</v>
      </c>
      <c r="V130" s="285" t="s">
        <v>5784</v>
      </c>
      <c r="W130" s="287" t="s">
        <v>5757</v>
      </c>
      <c r="X130" s="287" t="s">
        <v>5758</v>
      </c>
      <c r="Y130" s="285" t="s">
        <v>5784</v>
      </c>
      <c r="Z130" s="287" t="s">
        <v>5757</v>
      </c>
      <c r="AA130" s="287" t="s">
        <v>5758</v>
      </c>
      <c r="AB130" s="285" t="s">
        <v>5784</v>
      </c>
      <c r="AC130" s="287" t="s">
        <v>5757</v>
      </c>
      <c r="AD130" s="287" t="s">
        <v>5758</v>
      </c>
      <c r="AH130" s="522" t="s">
        <v>5093</v>
      </c>
      <c r="AI130" s="522"/>
      <c r="AJ130" s="522" t="s">
        <v>5094</v>
      </c>
      <c r="AK130" s="522"/>
      <c r="AL130" s="522" t="s">
        <v>5095</v>
      </c>
      <c r="AM130" s="522"/>
      <c r="AN130" s="522" t="s">
        <v>5096</v>
      </c>
      <c r="AO130" s="522"/>
      <c r="AP130" s="711"/>
      <c r="AQ130" s="522" t="s">
        <v>5093</v>
      </c>
      <c r="AR130" s="522"/>
      <c r="AS130" s="522" t="s">
        <v>5094</v>
      </c>
      <c r="AT130" s="522"/>
      <c r="AU130" s="522" t="s">
        <v>5095</v>
      </c>
      <c r="AV130" s="522"/>
      <c r="AW130" s="522" t="s">
        <v>5096</v>
      </c>
      <c r="AX130" s="522"/>
      <c r="AY130" s="711"/>
      <c r="AZ130" s="522" t="s">
        <v>5093</v>
      </c>
      <c r="BA130" s="522"/>
      <c r="BB130" s="522" t="s">
        <v>5094</v>
      </c>
      <c r="BC130" s="522"/>
      <c r="BD130" s="522" t="s">
        <v>5095</v>
      </c>
      <c r="BE130" s="522"/>
      <c r="BF130" s="522" t="s">
        <v>5096</v>
      </c>
      <c r="BG130" s="522"/>
      <c r="BH130" s="711"/>
      <c r="BI130" s="522" t="s">
        <v>5093</v>
      </c>
      <c r="BJ130" s="522"/>
      <c r="BK130" s="522" t="s">
        <v>5094</v>
      </c>
      <c r="BL130" s="522"/>
      <c r="BM130" s="522" t="s">
        <v>5095</v>
      </c>
      <c r="BN130" s="522"/>
      <c r="BO130" s="522" t="s">
        <v>5096</v>
      </c>
      <c r="BP130" s="522"/>
      <c r="BQ130" s="711"/>
      <c r="BR130" s="522" t="s">
        <v>5093</v>
      </c>
      <c r="BS130" s="522"/>
      <c r="BT130" s="522" t="s">
        <v>5094</v>
      </c>
      <c r="BU130" s="522"/>
      <c r="BV130" s="522" t="s">
        <v>5095</v>
      </c>
      <c r="BW130" s="522"/>
      <c r="BX130" s="522" t="s">
        <v>5096</v>
      </c>
      <c r="BY130" s="522"/>
      <c r="BZ130" s="711"/>
      <c r="CA130" s="522" t="s">
        <v>5093</v>
      </c>
      <c r="CB130" s="522"/>
      <c r="CC130" s="522" t="s">
        <v>5094</v>
      </c>
      <c r="CD130" s="522"/>
      <c r="CE130" s="522" t="s">
        <v>5095</v>
      </c>
      <c r="CF130" s="522"/>
      <c r="CG130" s="522" t="s">
        <v>5096</v>
      </c>
      <c r="CH130" s="522"/>
      <c r="CI130" s="711"/>
      <c r="CJ130" s="522" t="s">
        <v>5093</v>
      </c>
      <c r="CK130" s="522"/>
      <c r="CL130" s="522" t="s">
        <v>5094</v>
      </c>
      <c r="CM130" s="522"/>
      <c r="CN130" s="522" t="s">
        <v>5095</v>
      </c>
      <c r="CO130" s="522"/>
      <c r="CP130" s="522" t="s">
        <v>5096</v>
      </c>
      <c r="CQ130" s="522"/>
      <c r="CR130" s="711"/>
      <c r="CS130" s="522" t="s">
        <v>5093</v>
      </c>
      <c r="CT130" s="522"/>
      <c r="CU130" s="522" t="s">
        <v>5094</v>
      </c>
      <c r="CV130" s="522"/>
      <c r="CW130" s="522" t="s">
        <v>5095</v>
      </c>
      <c r="CX130" s="522"/>
      <c r="CY130" s="522" t="s">
        <v>5096</v>
      </c>
      <c r="CZ130" s="522"/>
      <c r="DA130" s="711"/>
      <c r="DB130" s="522" t="s">
        <v>5093</v>
      </c>
      <c r="DC130" s="522"/>
      <c r="DD130" s="522" t="s">
        <v>5094</v>
      </c>
      <c r="DE130" s="522"/>
      <c r="DF130" s="522" t="s">
        <v>5095</v>
      </c>
      <c r="DG130" s="522"/>
      <c r="DH130" s="522" t="s">
        <v>5096</v>
      </c>
      <c r="DI130" s="522"/>
      <c r="DJ130" s="711"/>
      <c r="DK130" s="522" t="s">
        <v>5093</v>
      </c>
      <c r="DL130" s="522"/>
      <c r="DM130" s="522" t="s">
        <v>5094</v>
      </c>
      <c r="DN130" s="522"/>
      <c r="DO130" s="522" t="s">
        <v>5095</v>
      </c>
      <c r="DP130" s="522"/>
      <c r="DQ130" s="522" t="s">
        <v>5096</v>
      </c>
      <c r="DR130" s="522"/>
      <c r="DS130" s="711"/>
      <c r="DT130" s="127" t="s">
        <v>5096</v>
      </c>
      <c r="DU130" s="127" t="s">
        <v>5097</v>
      </c>
      <c r="DV130" s="128" t="s">
        <v>5098</v>
      </c>
      <c r="DW130" s="130"/>
      <c r="DX130" s="733"/>
      <c r="DY130" s="735"/>
      <c r="DZ130" s="737"/>
      <c r="EA130" s="737"/>
      <c r="EB130" s="131" t="s">
        <v>5784</v>
      </c>
      <c r="EC130" s="132" t="s">
        <v>5757</v>
      </c>
      <c r="ED130" s="132" t="s">
        <v>5758</v>
      </c>
      <c r="EE130" s="131" t="s">
        <v>5784</v>
      </c>
      <c r="EF130" s="132" t="s">
        <v>5757</v>
      </c>
      <c r="EG130" s="132" t="s">
        <v>5758</v>
      </c>
      <c r="EH130" s="131" t="s">
        <v>5784</v>
      </c>
      <c r="EI130" s="132" t="s">
        <v>5757</v>
      </c>
      <c r="EJ130" s="132" t="s">
        <v>5758</v>
      </c>
      <c r="EK130" s="131" t="s">
        <v>5784</v>
      </c>
      <c r="EL130" s="132" t="s">
        <v>5757</v>
      </c>
      <c r="EM130" s="132" t="s">
        <v>5758</v>
      </c>
      <c r="EN130" s="131" t="s">
        <v>5784</v>
      </c>
      <c r="EO130" s="132" t="s">
        <v>5757</v>
      </c>
      <c r="EP130" s="132" t="s">
        <v>5758</v>
      </c>
      <c r="EQ130" s="131" t="s">
        <v>5784</v>
      </c>
      <c r="ER130" s="132" t="s">
        <v>5757</v>
      </c>
      <c r="ES130" s="132" t="s">
        <v>5758</v>
      </c>
    </row>
    <row r="131" spans="1:149" ht="15" customHeight="1">
      <c r="A131" s="129"/>
      <c r="C131" s="48" t="s">
        <v>4992</v>
      </c>
      <c r="D131" s="547" t="s">
        <v>5785</v>
      </c>
      <c r="E131" s="548"/>
      <c r="F131" s="548"/>
      <c r="G131" s="548"/>
      <c r="H131" s="548"/>
      <c r="I131" s="548"/>
      <c r="J131" s="103"/>
      <c r="K131" s="103"/>
      <c r="L131" s="103"/>
      <c r="M131" s="103"/>
      <c r="N131" s="103"/>
      <c r="O131" s="103"/>
      <c r="P131" s="310"/>
      <c r="Q131" s="310"/>
      <c r="R131" s="310"/>
      <c r="S131" s="310"/>
      <c r="T131" s="310"/>
      <c r="U131" s="310"/>
      <c r="V131" s="310"/>
      <c r="W131" s="310"/>
      <c r="X131" s="310"/>
      <c r="Y131" s="310"/>
      <c r="Z131" s="310"/>
      <c r="AA131" s="310"/>
      <c r="AB131" s="310"/>
      <c r="AC131" s="103"/>
      <c r="AD131" s="103"/>
      <c r="AH131" s="522">
        <f>J131</f>
        <v>0</v>
      </c>
      <c r="AI131" s="522"/>
      <c r="AJ131" s="522">
        <f>COUNTIF(K131:L131,"NS")</f>
        <v>0</v>
      </c>
      <c r="AK131" s="522"/>
      <c r="AL131" s="522">
        <f>IF(COUNTIF(K131:L131,"NA")=COUNTA($K$129:$L$130),"NA",SUM(K131:L131))</f>
        <v>0</v>
      </c>
      <c r="AM131" s="522"/>
      <c r="AN131" s="522">
        <f>IF($AH$126=$AJ$126, 0,
IF(OR(AND(AH131=0, AJ131&gt;0),AND(AH131="NS", AL131&gt;0), AND(AH131="NS", AJ131=0, AL131=0),AND(AH131="NA",AJ131&gt;0,AL131=0)), 1,
IF(OR(AND(AH131&gt;0, AJ131=2), AND(AH131="NS", AJ131=2), AND(AH131="NS", AL131=0, AJ131&gt;0), AH131=AL131), 0, 1)))</f>
        <v>0</v>
      </c>
      <c r="AO131" s="522"/>
      <c r="AP131" s="711"/>
      <c r="AQ131" s="522">
        <f>M131</f>
        <v>0</v>
      </c>
      <c r="AR131" s="522"/>
      <c r="AS131" s="522">
        <f>COUNTIF(N131:O131,"NS")</f>
        <v>0</v>
      </c>
      <c r="AT131" s="522"/>
      <c r="AU131" s="522">
        <f>IF(COUNTIF(N131:O131,"NA")=COUNTA($N$130:$O$130),"NA",SUM(N131:O131))</f>
        <v>0</v>
      </c>
      <c r="AV131" s="522"/>
      <c r="AW131" s="522">
        <f>IF($AH$126=$AJ$126, 0,
IF(OR(AND(AQ131=0, AS131&gt;0),AND(AQ131="NS", AU131&gt;0), AND(AQ131="NS", AS131=0, AU131=0),AND(AQ131="NA",AS131&gt;0,AU131=0)), 1,
IF(OR(AND(AQ131&gt;0, AS131=2), AND(AQ131="NS", AS131=2), AND(AQ131="NS", AU131=0, AS131&gt;0), AQ131=AU131), 0, 1)))</f>
        <v>0</v>
      </c>
      <c r="AX131" s="522"/>
      <c r="AY131" s="711"/>
      <c r="AZ131" s="522">
        <f>P131</f>
        <v>0</v>
      </c>
      <c r="BA131" s="522"/>
      <c r="BB131" s="522">
        <f>COUNTIF(Q131:R131,"NS")</f>
        <v>0</v>
      </c>
      <c r="BC131" s="522"/>
      <c r="BD131" s="522">
        <f>IF(COUNTIF(Q131:R131,"NA")=COUNTA($Q$130:$R$130),"NA",SUM(Q131:R131))</f>
        <v>0</v>
      </c>
      <c r="BE131" s="522"/>
      <c r="BF131" s="522">
        <f>IF($AH$126=$AJ$126, 0,
IF(OR(AND(AZ131=0, BB131&gt;0),AND(AZ131="NS", BD131&gt;0), AND(AZ131="NS", BB131=0, BD131=0),AND(AZ131="NA",BB131&gt;0,BD131=0)), 1,
IF(OR(AND(AZ131&gt;0, BB131=2), AND(AZ131="NS", BB131=2), AND(AZ131="NS", BD131=0, BB131&gt;0), AZ131=BD131), 0, 1)))</f>
        <v>0</v>
      </c>
      <c r="BG131" s="522"/>
      <c r="BH131" s="711"/>
      <c r="BI131" s="522">
        <f>S131</f>
        <v>0</v>
      </c>
      <c r="BJ131" s="522"/>
      <c r="BK131" s="522">
        <f>COUNTIF(T131:U131,"NS")</f>
        <v>0</v>
      </c>
      <c r="BL131" s="522"/>
      <c r="BM131" s="522">
        <f>IF(COUNTIF(T131:U131,"NA")=COUNTA($T$130:$U$130),"NA",SUM(T131:U131))</f>
        <v>0</v>
      </c>
      <c r="BN131" s="522"/>
      <c r="BO131" s="522">
        <f>IF($AH$126=$AJ$126, 0,
IF(OR(AND(BI131=0, BK131&gt;0),AND(BI131="NS", BM131&gt;0), AND(BI131="NS", BK131=0, BM131=0),AND(BI131="NA",BK131&gt;0,BM131=0)), 1,
IF(OR(AND(BI131&gt;0, BK131=2), AND(BI131="NS", BK131=2), AND(BI131="NS", BM131=0, BK131&gt;0), BI131=BM131), 0, 1)))</f>
        <v>0</v>
      </c>
      <c r="BP131" s="522"/>
      <c r="BQ131" s="711"/>
      <c r="BR131" s="522">
        <f>V131</f>
        <v>0</v>
      </c>
      <c r="BS131" s="522"/>
      <c r="BT131" s="522">
        <f>COUNTIF(W131:X131,"NS")</f>
        <v>0</v>
      </c>
      <c r="BU131" s="522"/>
      <c r="BV131" s="522">
        <f>IF(COUNTIF(W131:X131,"NA")=COUNTA($W$130:$X$130),"NA",SUM(W131:X131))</f>
        <v>0</v>
      </c>
      <c r="BW131" s="522"/>
      <c r="BX131" s="522">
        <f>IF($AH$126=$AJ$126, 0,
IF(OR(AND(BR131=0, BT131&gt;0),AND(BR131="NS", BV131&gt;0), AND(BR131="NS", BT131=0, BV131=0),AND(BR131="NA",BT131&gt;0,BV131=0)), 1,
IF(OR(AND(BR131&gt;0, BT131=2), AND(BR131="NS", BT131=2), AND(BR131="NS", BV131=0, BT131&gt;0), BR131=BV131), 0, 1)))</f>
        <v>0</v>
      </c>
      <c r="BY131" s="522"/>
      <c r="BZ131" s="711"/>
      <c r="CA131" s="522">
        <f>Y131</f>
        <v>0</v>
      </c>
      <c r="CB131" s="522"/>
      <c r="CC131" s="522">
        <f>COUNTIF(Z131:AA131,"NS")</f>
        <v>0</v>
      </c>
      <c r="CD131" s="522"/>
      <c r="CE131" s="522">
        <f>IF(COUNTIF(Z131:AA131,"NA")=COUNTA($Z$130:$AA$130),"NA",SUM(Z131:AA131))</f>
        <v>0</v>
      </c>
      <c r="CF131" s="522"/>
      <c r="CG131" s="522">
        <f>IF($AH$126=$AJ$126, 0,
IF(OR(AND(CA131=0, CC131&gt;0),AND(CA131="NS", CE131&gt;0), AND(CA131="NS", CC131=0, CE131=0),AND(CA131="NA",CC131&gt;0,CE131=0)), 1,
IF(OR(AND(CA131&gt;0, CC131=2), AND(CA131="NS", CC131=2), AND(CA131="NS", CE131=0, CC131&gt;0), CA131=CE131), 0, 1)))</f>
        <v>0</v>
      </c>
      <c r="CH131" s="522"/>
      <c r="CI131" s="711"/>
      <c r="CJ131" s="522">
        <f>AB131</f>
        <v>0</v>
      </c>
      <c r="CK131" s="522"/>
      <c r="CL131" s="522">
        <f>COUNTIF(AC131:AD131,"NS")</f>
        <v>0</v>
      </c>
      <c r="CM131" s="522"/>
      <c r="CN131" s="522">
        <f>IF(COUNTIF(AC131:AD131,"NA")=COUNTA($AC$130:$AD$130),"NA",SUM(AC131:AD131))</f>
        <v>0</v>
      </c>
      <c r="CO131" s="522"/>
      <c r="CP131" s="522">
        <f>IF($AH$126=$AJ$126, 0,
IF(OR(AND(CJ131=0, CL131&gt;0),AND(CJ131="NS", CN131&gt;0), AND(CJ131="NS", CL131=0, CN131=0),AND(CJ131="NA",CL131&gt;0,CN131=0)), 1,
IF(OR(AND(CJ131&gt;0, CL131=2), AND(CJ131="NS", CL131=2), AND(CJ131="NS", CN131=0, CL131&gt;0), CJ131=CN131), 0, 1)))</f>
        <v>0</v>
      </c>
      <c r="CQ131" s="522"/>
      <c r="CR131" s="711"/>
      <c r="CS131" s="522">
        <f>K131</f>
        <v>0</v>
      </c>
      <c r="CT131" s="522"/>
      <c r="CU131" s="522">
        <f>COUNTIF(N131,"NS")+COUNTIF(Q131,"NS")+COUNTIF(T131,"NS")+COUNTIF(W131,"NS")+COUNTIF(Z131,"NS")+COUNTIF(AC131,"NS")</f>
        <v>0</v>
      </c>
      <c r="CV131" s="522"/>
      <c r="CW131" s="522">
        <f>IF(COUNTIF(N131,"NA")+COUNTIF(Q131,"NA")+COUNTIF(T131,"NA")+COUNTIF(W131,"NA")+COUNTIF(Z131,"NA")+COUNTIF(AC131,"NA")=COUNTA($N$153,$Q$153,$T$153,$W$153,$Z$153,$AC$153),"NA",SUM(N131,Q131,T131,W131,Z131,AC131))</f>
        <v>0</v>
      </c>
      <c r="CX131" s="522"/>
      <c r="CY131" s="522">
        <f>IF($AH$126=$AJ$126, 0, IF(OR(AND(CS131=0, CU131&gt;0),AND(CS131="NS", CW131&gt;0), AND(CS131="NS", CU131=0, CW131=0),AND(CS131="NA",CU131&gt;0,CW131=0)), 1, IF(OR(AND(CS131&gt;0, CU131=2), AND(CS131="NS", CU131=2), AND(CS131="NS", CW131=0, CU131&gt;0), CS131=CW131), 0, 1)))</f>
        <v>0</v>
      </c>
      <c r="CZ131" s="522"/>
      <c r="DA131" s="711"/>
      <c r="DB131" s="522">
        <f>L131</f>
        <v>0</v>
      </c>
      <c r="DC131" s="522"/>
      <c r="DD131" s="522">
        <f>COUNTIF(O131,"NS")+COUNTIF(R131,"NS")+COUNTIF(U131,"NS")+COUNTIF(X131,"NS")+COUNTIF(AA131,"NS")+COUNTIF(AD131,"NS")</f>
        <v>0</v>
      </c>
      <c r="DE131" s="522"/>
      <c r="DF131" s="522">
        <f>IF(COUNTIF(O131,"NA")+COUNTIF(R131,"NA")+COUNTIF(U131,"NA")+COUNTIF(X131,"NA")+COUNTIF(AA131,"NA")+COUNTIF(AD131,"NA")=COUNTA($N$153,$Q$153,$T$153,$W$153,$Z$153,$AC$153),"NA",SUM(O131,R131,U131,X131,AA131,AD131))</f>
        <v>0</v>
      </c>
      <c r="DG131" s="522"/>
      <c r="DH131" s="522">
        <f>IF($AH$126=$AJ$126, 0, IF(OR(AND(DB131=0, DD131&gt;0),AND(DB131="NS", DF131&gt;0), AND(DB131="NS", DD131=0, DF131=0),AND(DB131="NA",DD131&gt;0,DF131=0)), 1, IF(OR(AND(DB131&gt;0, DD131=2), AND(DB131="NS", DD131=2), AND(DB131="NS", DF131=0, DD131&gt;0), DB131=DF131), 0, 1)))</f>
        <v>0</v>
      </c>
      <c r="DI131" s="522"/>
      <c r="DJ131" s="711"/>
      <c r="DK131" s="522">
        <f>J131</f>
        <v>0</v>
      </c>
      <c r="DL131" s="522"/>
      <c r="DM131" s="522">
        <f>COUNTIF(N131:O131,"NS")+COUNTIF(Q131:R131,"NS")+COUNTIF(T131:U131,"NS")+COUNTIF(W131:X131,"NS")+COUNTIF(Z131:AA131,"NS")+COUNTIF(AC131:AD131,"NS")</f>
        <v>0</v>
      </c>
      <c r="DN131" s="522"/>
      <c r="DO131" s="522">
        <f>IF(COUNTIF(N131:O131,"NA")+COUNTIF(Q131:R131,"NA")+COUNTIF(T131:U131,"NA")+COUNTIF(W131:X131,"NA")+COUNTIF(Z131:AA131,"NA")+COUNTIF(AC131:AD131,"NA")=COUNTA($N$153:$O$153,$Q$153:$R$153,$T$153:$U$153,$W$153:$X$153,$Z$153:$AA$153,$AC$153:$AD$153),"NA",SUM(N131:O131,Q131:R131,T131:U131,W131:X131,Z131:AA131,AC131:AD131))</f>
        <v>0</v>
      </c>
      <c r="DP131" s="522"/>
      <c r="DQ131" s="522">
        <f>IF($AH$126=$AJ$126, 0,
IF(OR(AND(DK131=0, DM131&gt;0),AND(DK131="NS", DO131&gt;0), AND(DK131="NS", DM131=0, DO131=0),AND(DK131="NA",DM131&gt;0,DO131=0)), 1,
IF(OR(AND(DK131&gt;0, DM131=2), AND(DK131="NS", DM131=2), AND(DK131="NS", DO131=0, DM131&gt;0), DK131=DO131), 0, 1)))</f>
        <v>0</v>
      </c>
      <c r="DR131" s="522"/>
      <c r="DS131" s="711"/>
      <c r="DT131" s="123">
        <f>IF(SUM(AN131,AW131,BF131,BO131,BX131,CG131,CP131,CY131,DH131,DQ131)&gt;0,1,0)</f>
        <v>0</v>
      </c>
      <c r="DU131" s="125" t="str">
        <f>IF(DT131=0,"", IF(SUM($DT$131:DT131)=1,DV131, IF($DT$137&gt;SUM($DT$131:DT131),_xlfn.CONCAT(", ",DV131), IF($DT$137=SUM($DT$131:DT131),_xlfn.CONCAT(" y ",DV131,".")))))</f>
        <v/>
      </c>
      <c r="DV131" s="113">
        <v>1</v>
      </c>
      <c r="DX131" s="133">
        <v>2.2000000000000002</v>
      </c>
      <c r="DY131" s="133">
        <f>$M$113</f>
        <v>0</v>
      </c>
      <c r="DZ131" s="133">
        <f>$S$113</f>
        <v>0</v>
      </c>
      <c r="EA131" s="133">
        <f>$Y$113</f>
        <v>0</v>
      </c>
      <c r="EB131" s="133">
        <f>$M$107</f>
        <v>0</v>
      </c>
      <c r="EC131" s="133">
        <f>$S$107</f>
        <v>0</v>
      </c>
      <c r="ED131" s="133">
        <f>$Y$107</f>
        <v>0</v>
      </c>
      <c r="EE131" s="133">
        <f>$M$108</f>
        <v>0</v>
      </c>
      <c r="EF131" s="133">
        <f>$S$108</f>
        <v>0</v>
      </c>
      <c r="EG131" s="133">
        <f>$Y$108</f>
        <v>0</v>
      </c>
      <c r="EH131" s="133">
        <f>$M$109</f>
        <v>0</v>
      </c>
      <c r="EI131" s="133">
        <f>$S$109</f>
        <v>0</v>
      </c>
      <c r="EJ131" s="133">
        <f>$Y$109</f>
        <v>0</v>
      </c>
      <c r="EK131" s="133">
        <f>$M$110</f>
        <v>0</v>
      </c>
      <c r="EL131" s="133">
        <f>$S$110</f>
        <v>0</v>
      </c>
      <c r="EM131" s="133">
        <f>$Y$110</f>
        <v>0</v>
      </c>
      <c r="EN131" s="133">
        <f>$M$111</f>
        <v>0</v>
      </c>
      <c r="EO131" s="133">
        <f>$S$111</f>
        <v>0</v>
      </c>
      <c r="EP131" s="133">
        <f>$Y$111</f>
        <v>0</v>
      </c>
      <c r="EQ131" s="133">
        <f>$M$112</f>
        <v>0</v>
      </c>
      <c r="ER131" s="133">
        <f>$S$112</f>
        <v>0</v>
      </c>
      <c r="ES131" s="133">
        <f>$Y$112</f>
        <v>0</v>
      </c>
    </row>
    <row r="132" spans="1:149" ht="15" customHeight="1">
      <c r="A132" s="129"/>
      <c r="C132" s="47" t="s">
        <v>4994</v>
      </c>
      <c r="D132" s="547" t="s">
        <v>5786</v>
      </c>
      <c r="E132" s="548"/>
      <c r="F132" s="548"/>
      <c r="G132" s="548"/>
      <c r="H132" s="548"/>
      <c r="I132" s="548"/>
      <c r="J132" s="103"/>
      <c r="K132" s="103"/>
      <c r="L132" s="103"/>
      <c r="M132" s="103"/>
      <c r="N132" s="103"/>
      <c r="O132" s="103"/>
      <c r="P132" s="310"/>
      <c r="Q132" s="310"/>
      <c r="R132" s="310"/>
      <c r="S132" s="310"/>
      <c r="T132" s="310"/>
      <c r="U132" s="310"/>
      <c r="V132" s="310"/>
      <c r="W132" s="310"/>
      <c r="X132" s="310"/>
      <c r="Y132" s="310"/>
      <c r="Z132" s="310"/>
      <c r="AA132" s="310"/>
      <c r="AB132" s="310"/>
      <c r="AC132" s="103"/>
      <c r="AD132" s="103"/>
      <c r="AH132" s="522">
        <f t="shared" ref="AH132:AH136" si="14">J132</f>
        <v>0</v>
      </c>
      <c r="AI132" s="522"/>
      <c r="AJ132" s="522">
        <f t="shared" ref="AJ132:AJ136" si="15">COUNTIF(K132:L132,"NS")</f>
        <v>0</v>
      </c>
      <c r="AK132" s="522"/>
      <c r="AL132" s="522">
        <f t="shared" ref="AL132:AL136" si="16">IF(COUNTIF(K132:L132,"NA")=COUNTA($K$129:$L$130),"NA",SUM(K132:L132))</f>
        <v>0</v>
      </c>
      <c r="AM132" s="522"/>
      <c r="AN132" s="522">
        <f t="shared" ref="AN132:AN136" si="17">IF($AH$150=$AJ$150, 0,
IF(OR(AND(AH132=0, AJ132&gt;0),AND(AH132="NS", AL132&gt;0), AND(AH132="NS", AJ132=0, AL132=0),AND(AH132="NA",AJ132&gt;0,AL132=0)), 1,
IF(OR(AND(AH132&gt;0, AJ132=2), AND(AH132="NS", AJ132=2), AND(AH132="NS", AL132=0, AJ132&gt;0), AH132=AL132), 0, 1)))</f>
        <v>0</v>
      </c>
      <c r="AO132" s="522"/>
      <c r="AP132" s="711"/>
      <c r="AQ132" s="522">
        <f t="shared" ref="AQ132:AQ136" si="18">M132</f>
        <v>0</v>
      </c>
      <c r="AR132" s="522"/>
      <c r="AS132" s="522">
        <f t="shared" ref="AS132:AS136" si="19">COUNTIF(N132:O132,"NS")</f>
        <v>0</v>
      </c>
      <c r="AT132" s="522"/>
      <c r="AU132" s="522">
        <f t="shared" ref="AU132:AU136" si="20">IF(COUNTIF(N132:O132,"NA")=COUNTA($N$130:$O$130),"NA",SUM(N132:O132))</f>
        <v>0</v>
      </c>
      <c r="AV132" s="522"/>
      <c r="AW132" s="522">
        <f t="shared" ref="AW132" si="21">IF($AH$126=$AJ$126, 0,
IF(OR(AND(AQ132=0, AS132&gt;0),AND(AQ132="NS", AU132&gt;0), AND(AQ132="NS", AS132=0, AU132=0),AND(AQ132="NA",AS132&gt;0,AU132=0)), 1,
IF(OR(AND(AQ132&gt;0, AS132=2), AND(AQ132="NS", AS132=2), AND(AQ132="NS", AU132=0, AS132&gt;0), AQ132=AU132), 0, 1)))</f>
        <v>0</v>
      </c>
      <c r="AX132" s="522"/>
      <c r="AY132" s="711"/>
      <c r="AZ132" s="522">
        <f t="shared" ref="AZ132:AZ136" si="22">P132</f>
        <v>0</v>
      </c>
      <c r="BA132" s="522"/>
      <c r="BB132" s="522">
        <f t="shared" ref="BB132:BB136" si="23">COUNTIF(Q132:R132,"NS")</f>
        <v>0</v>
      </c>
      <c r="BC132" s="522"/>
      <c r="BD132" s="522">
        <f t="shared" ref="BD132:BD136" si="24">IF(COUNTIF(Q132:R132,"NA")=COUNTA($Q$130:$R$130),"NA",SUM(Q132:R132))</f>
        <v>0</v>
      </c>
      <c r="BE132" s="522"/>
      <c r="BF132" s="522">
        <f t="shared" ref="BF132:BF136" si="25">IF($AH$126=$AJ$126, 0,
IF(OR(AND(AZ132=0, BB132&gt;0),AND(AZ132="NS", BD132&gt;0), AND(AZ132="NS", BB132=0, BD132=0),AND(AZ132="NA",BB132&gt;0,BD132=0)), 1,
IF(OR(AND(AZ132&gt;0, BB132=2), AND(AZ132="NS", BB132=2), AND(AZ132="NS", BD132=0, BB132&gt;0), AZ132=BD132), 0, 1)))</f>
        <v>0</v>
      </c>
      <c r="BG132" s="522"/>
      <c r="BH132" s="711"/>
      <c r="BI132" s="522">
        <f t="shared" ref="BI132:BI136" si="26">S132</f>
        <v>0</v>
      </c>
      <c r="BJ132" s="522"/>
      <c r="BK132" s="522">
        <f t="shared" ref="BK132:BK136" si="27">COUNTIF(T132:U132,"NS")</f>
        <v>0</v>
      </c>
      <c r="BL132" s="522"/>
      <c r="BM132" s="522">
        <f t="shared" ref="BM132:BM136" si="28">IF(COUNTIF(T132:U132,"NA")=COUNTA($T$130:$U$130),"NA",SUM(T132:U132))</f>
        <v>0</v>
      </c>
      <c r="BN132" s="522"/>
      <c r="BO132" s="522">
        <f t="shared" ref="BO132:BO136" si="29">IF($AH$126=$AJ$126, 0,
IF(OR(AND(BI132=0, BK132&gt;0),AND(BI132="NS", BM132&gt;0), AND(BI132="NS", BK132=0, BM132=0),AND(BI132="NA",BK132&gt;0,BM132=0)), 1,
IF(OR(AND(BI132&gt;0, BK132=2), AND(BI132="NS", BK132=2), AND(BI132="NS", BM132=0, BK132&gt;0), BI132=BM132), 0, 1)))</f>
        <v>0</v>
      </c>
      <c r="BP132" s="522"/>
      <c r="BQ132" s="711"/>
      <c r="BR132" s="522">
        <f t="shared" ref="BR132:BR136" si="30">V132</f>
        <v>0</v>
      </c>
      <c r="BS132" s="522"/>
      <c r="BT132" s="522">
        <f t="shared" ref="BT132:BT136" si="31">COUNTIF(W132:X132,"NS")</f>
        <v>0</v>
      </c>
      <c r="BU132" s="522"/>
      <c r="BV132" s="522">
        <f t="shared" ref="BV132:BV136" si="32">IF(COUNTIF(W132:X132,"NA")=COUNTA($W$130:$X$130),"NA",SUM(W132:X132))</f>
        <v>0</v>
      </c>
      <c r="BW132" s="522"/>
      <c r="BX132" s="522">
        <f t="shared" ref="BX132:BX136" si="33">IF($AH$126=$AJ$126, 0,
IF(OR(AND(BR132=0, BT132&gt;0),AND(BR132="NS", BV132&gt;0), AND(BR132="NS", BT132=0, BV132=0),AND(BR132="NA",BT132&gt;0,BV132=0)), 1,
IF(OR(AND(BR132&gt;0, BT132=2), AND(BR132="NS", BT132=2), AND(BR132="NS", BV132=0, BT132&gt;0), BR132=BV132), 0, 1)))</f>
        <v>0</v>
      </c>
      <c r="BY132" s="522"/>
      <c r="BZ132" s="711"/>
      <c r="CA132" s="522">
        <f t="shared" ref="CA132:CA136" si="34">Y132</f>
        <v>0</v>
      </c>
      <c r="CB132" s="522"/>
      <c r="CC132" s="522">
        <f t="shared" ref="CC132:CC136" si="35">COUNTIF(Z132:AA132,"NS")</f>
        <v>0</v>
      </c>
      <c r="CD132" s="522"/>
      <c r="CE132" s="522">
        <f t="shared" ref="CE132:CE136" si="36">IF(COUNTIF(Z132:AA132,"NA")=COUNTA($Z$130:$AA$130),"NA",SUM(Z132:AA132))</f>
        <v>0</v>
      </c>
      <c r="CF132" s="522"/>
      <c r="CG132" s="522">
        <f t="shared" ref="CG132:CG136" si="37">IF($AH$126=$AJ$126, 0,
IF(OR(AND(CA132=0, CC132&gt;0),AND(CA132="NS", CE132&gt;0), AND(CA132="NS", CC132=0, CE132=0),AND(CA132="NA",CC132&gt;0,CE132=0)), 1,
IF(OR(AND(CA132&gt;0, CC132=2), AND(CA132="NS", CC132=2), AND(CA132="NS", CE132=0, CC132&gt;0), CA132=CE132), 0, 1)))</f>
        <v>0</v>
      </c>
      <c r="CH132" s="522"/>
      <c r="CI132" s="711"/>
      <c r="CJ132" s="522">
        <f t="shared" ref="CJ132:CJ136" si="38">AB132</f>
        <v>0</v>
      </c>
      <c r="CK132" s="522"/>
      <c r="CL132" s="522">
        <f t="shared" ref="CL132:CL136" si="39">COUNTIF(AC132:AD132,"NS")</f>
        <v>0</v>
      </c>
      <c r="CM132" s="522"/>
      <c r="CN132" s="522">
        <f t="shared" ref="CN132:CN136" si="40">IF(COUNTIF(AC132:AD132,"NA")=COUNTA($AC$130:$AD$130),"NA",SUM(AC132:AD132))</f>
        <v>0</v>
      </c>
      <c r="CO132" s="522"/>
      <c r="CP132" s="522">
        <f t="shared" ref="CP132:CP136" si="41">IF($AH$126=$AJ$126, 0,
IF(OR(AND(CJ132=0, CL132&gt;0),AND(CJ132="NS", CN132&gt;0), AND(CJ132="NS", CL132=0, CN132=0),AND(CJ132="NA",CL132&gt;0,CN132=0)), 1,
IF(OR(AND(CJ132&gt;0, CL132=2), AND(CJ132="NS", CL132=2), AND(CJ132="NS", CN132=0, CL132&gt;0), CJ132=CN132), 0, 1)))</f>
        <v>0</v>
      </c>
      <c r="CQ132" s="522"/>
      <c r="CR132" s="711"/>
      <c r="CS132" s="522">
        <f t="shared" ref="CS132:CS136" si="42">K132</f>
        <v>0</v>
      </c>
      <c r="CT132" s="522"/>
      <c r="CU132" s="522">
        <f t="shared" ref="CU132:CU136" si="43">COUNTIF(N132,"NS")+COUNTIF(Q132,"NS")+COUNTIF(T132,"NS")+COUNTIF(W132,"NS")+COUNTIF(Z132,"NS")+COUNTIF(AC132,"NS")</f>
        <v>0</v>
      </c>
      <c r="CV132" s="522"/>
      <c r="CW132" s="522">
        <f t="shared" ref="CW132:CW136" si="44">IF(COUNTIF(N132,"NA")+COUNTIF(Q132,"NA")+COUNTIF(T132,"NA")+COUNTIF(W132,"NA")+COUNTIF(Z132,"NA")+COUNTIF(AC132,"NA")=COUNTA($N$153,$Q$153,$T$153,$W$153,$Z$153,$AC$153),"NA",SUM(N132,Q132,T132,W132,Z132,AC132))</f>
        <v>0</v>
      </c>
      <c r="CX132" s="522"/>
      <c r="CY132" s="522">
        <f t="shared" ref="CY132:CY136" si="45">IF($AH$126=$AJ$126, 0, IF(OR(AND(CS132=0, CU132&gt;0),AND(CS132="NS", CW132&gt;0), AND(CS132="NS", CU132=0, CW132=0),AND(CS132="NA",CU132&gt;0,CW132=0)), 1, IF(OR(AND(CS132&gt;0, CU132=2), AND(CS132="NS", CU132=2), AND(CS132="NS", CW132=0, CU132&gt;0), CS132=CW132), 0, 1)))</f>
        <v>0</v>
      </c>
      <c r="CZ132" s="522"/>
      <c r="DA132" s="711"/>
      <c r="DB132" s="522">
        <f t="shared" ref="DB132:DB136" si="46">L132</f>
        <v>0</v>
      </c>
      <c r="DC132" s="522"/>
      <c r="DD132" s="522">
        <f t="shared" ref="DD132:DD136" si="47">COUNTIF(O132,"NS")+COUNTIF(R132,"NS")+COUNTIF(U132,"NS")+COUNTIF(X132,"NS")+COUNTIF(AA132,"NS")+COUNTIF(AD132,"NS")</f>
        <v>0</v>
      </c>
      <c r="DE132" s="522"/>
      <c r="DF132" s="522">
        <f t="shared" ref="DF132:DF136" si="48">IF(COUNTIF(O132,"NA")+COUNTIF(R132,"NA")+COUNTIF(U132,"NA")+COUNTIF(X132,"NA")+COUNTIF(AA132,"NA")+COUNTIF(AD132,"NA")=COUNTA($N$153,$Q$153,$T$153,$W$153,$Z$153,$AC$153),"NA",SUM(O132,R132,U132,X132,AA132,AD132))</f>
        <v>0</v>
      </c>
      <c r="DG132" s="522"/>
      <c r="DH132" s="522">
        <f t="shared" ref="DH132:DH136" si="49">IF($AH$126=$AJ$126, 0, IF(OR(AND(DB132=0, DD132&gt;0),AND(DB132="NS", DF132&gt;0), AND(DB132="NS", DD132=0, DF132=0),AND(DB132="NA",DD132&gt;0,DF132=0)), 1, IF(OR(AND(DB132&gt;0, DD132=2), AND(DB132="NS", DD132=2), AND(DB132="NS", DF132=0, DD132&gt;0), DB132=DF132), 0, 1)))</f>
        <v>0</v>
      </c>
      <c r="DI132" s="522"/>
      <c r="DJ132" s="711"/>
      <c r="DK132" s="522">
        <f t="shared" ref="DK132:DK136" si="50">J132</f>
        <v>0</v>
      </c>
      <c r="DL132" s="522"/>
      <c r="DM132" s="522">
        <f t="shared" ref="DM132:DM136" si="51">COUNTIF(N132:O132,"NS")+COUNTIF(Q132:R132,"NS")+COUNTIF(T132:U132,"NS")+COUNTIF(W132:X132,"NS")+COUNTIF(Z132:AA132,"NS")+COUNTIF(AC132:AD132,"NS")</f>
        <v>0</v>
      </c>
      <c r="DN132" s="522"/>
      <c r="DO132" s="522">
        <f t="shared" ref="DO132:DO136" si="52">IF(COUNTIF(N132:O132,"NA")+COUNTIF(Q132:R132,"NA")+COUNTIF(T132:U132,"NA")+COUNTIF(W132:X132,"NA")+COUNTIF(Z132:AA132,"NA")+COUNTIF(AC132:AD132,"NA")=COUNTA($N$153:$O$153,$Q$153:$R$153,$T$153:$U$153,$W$153:$X$153,$Z$153:$AA$153,$AC$153:$AD$153),"NA",SUM(N132:O132,Q132:R132,T132:U132,W132:X132,Z132:AA132,AC132:AD132))</f>
        <v>0</v>
      </c>
      <c r="DP132" s="522"/>
      <c r="DQ132" s="522">
        <f t="shared" ref="DQ132:DQ136" si="53">IF($AH$126=$AJ$126, 0,
IF(OR(AND(DK132=0, DM132&gt;0),AND(DK132="NS", DO132&gt;0), AND(DK132="NS", DM132=0, DO132=0),AND(DK132="NA",DM132&gt;0,DO132=0)), 1,
IF(OR(AND(DK132&gt;0, DM132=2), AND(DK132="NS", DM132=2), AND(DK132="NS", DO132=0, DM132&gt;0), DK132=DO132), 0, 1)))</f>
        <v>0</v>
      </c>
      <c r="DR132" s="522"/>
      <c r="DS132" s="711"/>
      <c r="DT132" s="123">
        <f t="shared" ref="DT132:DT136" si="54">IF(SUM(AN132,AW132,BF132,BO132,BX132,CG132,CP132,CY132,DH132,DQ132)&gt;0,1,0)</f>
        <v>0</v>
      </c>
      <c r="DU132" s="125" t="str">
        <f>IF(DT132=0,"", IF(SUM($DT$131:DT132)=1,DV132, IF($DT$137&gt;SUM($DT$131:DT132),_xlfn.CONCAT(", ",DV132), IF($DT$137=SUM($DT$131:DT132),_xlfn.CONCAT(" y ",DV132,".")))))</f>
        <v/>
      </c>
      <c r="DV132" s="113">
        <v>2</v>
      </c>
      <c r="DX132" s="133">
        <v>2.2999999999999998</v>
      </c>
      <c r="DY132" s="133">
        <f>J137</f>
        <v>0</v>
      </c>
      <c r="DZ132" s="133">
        <f t="shared" ref="DZ132:ES132" si="55">K137</f>
        <v>0</v>
      </c>
      <c r="EA132" s="133">
        <f t="shared" si="55"/>
        <v>0</v>
      </c>
      <c r="EB132" s="133">
        <f t="shared" si="55"/>
        <v>0</v>
      </c>
      <c r="EC132" s="133">
        <f t="shared" si="55"/>
        <v>0</v>
      </c>
      <c r="ED132" s="133">
        <f t="shared" si="55"/>
        <v>0</v>
      </c>
      <c r="EE132" s="133">
        <f t="shared" si="55"/>
        <v>0</v>
      </c>
      <c r="EF132" s="133">
        <f t="shared" si="55"/>
        <v>0</v>
      </c>
      <c r="EG132" s="133">
        <f t="shared" si="55"/>
        <v>0</v>
      </c>
      <c r="EH132" s="133">
        <f t="shared" si="55"/>
        <v>0</v>
      </c>
      <c r="EI132" s="133">
        <f t="shared" si="55"/>
        <v>0</v>
      </c>
      <c r="EJ132" s="133">
        <f t="shared" si="55"/>
        <v>0</v>
      </c>
      <c r="EK132" s="133">
        <f t="shared" si="55"/>
        <v>0</v>
      </c>
      <c r="EL132" s="133">
        <f t="shared" si="55"/>
        <v>0</v>
      </c>
      <c r="EM132" s="133">
        <f t="shared" si="55"/>
        <v>0</v>
      </c>
      <c r="EN132" s="133">
        <f t="shared" si="55"/>
        <v>0</v>
      </c>
      <c r="EO132" s="133">
        <f t="shared" si="55"/>
        <v>0</v>
      </c>
      <c r="EP132" s="133">
        <f t="shared" si="55"/>
        <v>0</v>
      </c>
      <c r="EQ132" s="133">
        <f t="shared" si="55"/>
        <v>0</v>
      </c>
      <c r="ER132" s="133">
        <f t="shared" si="55"/>
        <v>0</v>
      </c>
      <c r="ES132" s="133">
        <f t="shared" si="55"/>
        <v>0</v>
      </c>
    </row>
    <row r="133" spans="1:149" ht="15" customHeight="1">
      <c r="A133" s="129"/>
      <c r="C133" s="48" t="s">
        <v>4996</v>
      </c>
      <c r="D133" s="547" t="s">
        <v>5787</v>
      </c>
      <c r="E133" s="548"/>
      <c r="F133" s="548"/>
      <c r="G133" s="548"/>
      <c r="H133" s="548"/>
      <c r="I133" s="548"/>
      <c r="J133" s="103"/>
      <c r="K133" s="103"/>
      <c r="L133" s="103"/>
      <c r="M133" s="103"/>
      <c r="N133" s="103"/>
      <c r="O133" s="103"/>
      <c r="P133" s="310"/>
      <c r="Q133" s="310"/>
      <c r="R133" s="310"/>
      <c r="S133" s="310"/>
      <c r="T133" s="310"/>
      <c r="U133" s="310"/>
      <c r="V133" s="310"/>
      <c r="W133" s="310"/>
      <c r="X133" s="310"/>
      <c r="Y133" s="310"/>
      <c r="Z133" s="310"/>
      <c r="AA133" s="310"/>
      <c r="AB133" s="310"/>
      <c r="AC133" s="103"/>
      <c r="AD133" s="103"/>
      <c r="AH133" s="522">
        <f t="shared" si="14"/>
        <v>0</v>
      </c>
      <c r="AI133" s="522"/>
      <c r="AJ133" s="522">
        <f t="shared" si="15"/>
        <v>0</v>
      </c>
      <c r="AK133" s="522"/>
      <c r="AL133" s="522">
        <f t="shared" si="16"/>
        <v>0</v>
      </c>
      <c r="AM133" s="522"/>
      <c r="AN133" s="522">
        <f t="shared" si="17"/>
        <v>0</v>
      </c>
      <c r="AO133" s="522"/>
      <c r="AP133" s="711"/>
      <c r="AQ133" s="522">
        <f t="shared" si="18"/>
        <v>0</v>
      </c>
      <c r="AR133" s="522"/>
      <c r="AS133" s="522">
        <f t="shared" si="19"/>
        <v>0</v>
      </c>
      <c r="AT133" s="522"/>
      <c r="AU133" s="522">
        <f t="shared" si="20"/>
        <v>0</v>
      </c>
      <c r="AV133" s="522"/>
      <c r="AW133" s="522">
        <f t="shared" ref="AW133:AW136" si="56">IF($AH$126=$AJ$126, 0,
IF(OR(AND(AQ133=0, AS133&gt;0),AND(AQ133="NS", AU133&gt;0), AND(AQ133="NS", AS133=0, AU133=0),AND(AQ133="NA",AS133&gt;0,AU133=0)), 1,
IF(OR(AND(AQ133&gt;0, AS133=2), AND(AQ133="NS", AS133=2), AND(AQ133="NS", AU133=0, AS133&gt;0), AQ133=AU133), 0, 1)))</f>
        <v>0</v>
      </c>
      <c r="AX133" s="522"/>
      <c r="AY133" s="711"/>
      <c r="AZ133" s="522">
        <f t="shared" si="22"/>
        <v>0</v>
      </c>
      <c r="BA133" s="522"/>
      <c r="BB133" s="522">
        <f t="shared" si="23"/>
        <v>0</v>
      </c>
      <c r="BC133" s="522"/>
      <c r="BD133" s="522">
        <f t="shared" si="24"/>
        <v>0</v>
      </c>
      <c r="BE133" s="522"/>
      <c r="BF133" s="522">
        <f t="shared" si="25"/>
        <v>0</v>
      </c>
      <c r="BG133" s="522"/>
      <c r="BH133" s="711"/>
      <c r="BI133" s="522">
        <f t="shared" si="26"/>
        <v>0</v>
      </c>
      <c r="BJ133" s="522"/>
      <c r="BK133" s="522">
        <f t="shared" si="27"/>
        <v>0</v>
      </c>
      <c r="BL133" s="522"/>
      <c r="BM133" s="522">
        <f t="shared" si="28"/>
        <v>0</v>
      </c>
      <c r="BN133" s="522"/>
      <c r="BO133" s="522">
        <f t="shared" si="29"/>
        <v>0</v>
      </c>
      <c r="BP133" s="522"/>
      <c r="BQ133" s="711"/>
      <c r="BR133" s="522">
        <f t="shared" si="30"/>
        <v>0</v>
      </c>
      <c r="BS133" s="522"/>
      <c r="BT133" s="522">
        <f t="shared" si="31"/>
        <v>0</v>
      </c>
      <c r="BU133" s="522"/>
      <c r="BV133" s="522">
        <f t="shared" si="32"/>
        <v>0</v>
      </c>
      <c r="BW133" s="522"/>
      <c r="BX133" s="522">
        <f t="shared" si="33"/>
        <v>0</v>
      </c>
      <c r="BY133" s="522"/>
      <c r="BZ133" s="711"/>
      <c r="CA133" s="522">
        <f t="shared" si="34"/>
        <v>0</v>
      </c>
      <c r="CB133" s="522"/>
      <c r="CC133" s="522">
        <f t="shared" si="35"/>
        <v>0</v>
      </c>
      <c r="CD133" s="522"/>
      <c r="CE133" s="522">
        <f t="shared" si="36"/>
        <v>0</v>
      </c>
      <c r="CF133" s="522"/>
      <c r="CG133" s="522">
        <f t="shared" si="37"/>
        <v>0</v>
      </c>
      <c r="CH133" s="522"/>
      <c r="CI133" s="711"/>
      <c r="CJ133" s="522">
        <f t="shared" si="38"/>
        <v>0</v>
      </c>
      <c r="CK133" s="522"/>
      <c r="CL133" s="522">
        <f t="shared" si="39"/>
        <v>0</v>
      </c>
      <c r="CM133" s="522"/>
      <c r="CN133" s="522">
        <f t="shared" si="40"/>
        <v>0</v>
      </c>
      <c r="CO133" s="522"/>
      <c r="CP133" s="522">
        <f t="shared" si="41"/>
        <v>0</v>
      </c>
      <c r="CQ133" s="522"/>
      <c r="CR133" s="711"/>
      <c r="CS133" s="522">
        <f t="shared" si="42"/>
        <v>0</v>
      </c>
      <c r="CT133" s="522"/>
      <c r="CU133" s="522">
        <f t="shared" si="43"/>
        <v>0</v>
      </c>
      <c r="CV133" s="522"/>
      <c r="CW133" s="522">
        <f t="shared" si="44"/>
        <v>0</v>
      </c>
      <c r="CX133" s="522"/>
      <c r="CY133" s="522">
        <f t="shared" si="45"/>
        <v>0</v>
      </c>
      <c r="CZ133" s="522"/>
      <c r="DA133" s="711"/>
      <c r="DB133" s="522">
        <f t="shared" si="46"/>
        <v>0</v>
      </c>
      <c r="DC133" s="522"/>
      <c r="DD133" s="522">
        <f t="shared" si="47"/>
        <v>0</v>
      </c>
      <c r="DE133" s="522"/>
      <c r="DF133" s="522">
        <f t="shared" si="48"/>
        <v>0</v>
      </c>
      <c r="DG133" s="522"/>
      <c r="DH133" s="522">
        <f t="shared" si="49"/>
        <v>0</v>
      </c>
      <c r="DI133" s="522"/>
      <c r="DJ133" s="711"/>
      <c r="DK133" s="522">
        <f t="shared" si="50"/>
        <v>0</v>
      </c>
      <c r="DL133" s="522"/>
      <c r="DM133" s="522">
        <f t="shared" si="51"/>
        <v>0</v>
      </c>
      <c r="DN133" s="522"/>
      <c r="DO133" s="522">
        <f t="shared" si="52"/>
        <v>0</v>
      </c>
      <c r="DP133" s="522"/>
      <c r="DQ133" s="522">
        <f t="shared" si="53"/>
        <v>0</v>
      </c>
      <c r="DR133" s="522"/>
      <c r="DS133" s="711"/>
      <c r="DT133" s="123">
        <f t="shared" si="54"/>
        <v>0</v>
      </c>
      <c r="DU133" s="125" t="str">
        <f>IF(DT133=0,"", IF(SUM($DT$131:DT133)=1,DV133, IF($DT$137&gt;SUM($DT$131:DT133),_xlfn.CONCAT(", ",DV133), IF($DT$137=SUM($DT$131:DT133),_xlfn.CONCAT(" y ",DV133,".")))))</f>
        <v/>
      </c>
      <c r="DV133" s="113">
        <v>3</v>
      </c>
      <c r="DX133" s="133" t="s">
        <v>5096</v>
      </c>
      <c r="DY133" s="133">
        <f>IF(OR(AND(DY131="",DY132=""),AND(DY131=DY132)),0,1)</f>
        <v>0</v>
      </c>
      <c r="DZ133" s="133">
        <f t="shared" ref="DZ133:ES133" si="57">IF(OR(AND(DZ131="",DZ132=""),AND(DZ131=DZ132)),0,1)</f>
        <v>0</v>
      </c>
      <c r="EA133" s="133">
        <f t="shared" si="57"/>
        <v>0</v>
      </c>
      <c r="EB133" s="133">
        <f t="shared" si="57"/>
        <v>0</v>
      </c>
      <c r="EC133" s="133">
        <f t="shared" si="57"/>
        <v>0</v>
      </c>
      <c r="ED133" s="133">
        <f t="shared" si="57"/>
        <v>0</v>
      </c>
      <c r="EE133" s="133">
        <f t="shared" si="57"/>
        <v>0</v>
      </c>
      <c r="EF133" s="133">
        <f t="shared" si="57"/>
        <v>0</v>
      </c>
      <c r="EG133" s="133">
        <f t="shared" si="57"/>
        <v>0</v>
      </c>
      <c r="EH133" s="133">
        <f t="shared" si="57"/>
        <v>0</v>
      </c>
      <c r="EI133" s="133">
        <f t="shared" si="57"/>
        <v>0</v>
      </c>
      <c r="EJ133" s="133">
        <f t="shared" si="57"/>
        <v>0</v>
      </c>
      <c r="EK133" s="133">
        <f t="shared" si="57"/>
        <v>0</v>
      </c>
      <c r="EL133" s="133">
        <f t="shared" si="57"/>
        <v>0</v>
      </c>
      <c r="EM133" s="133">
        <f t="shared" si="57"/>
        <v>0</v>
      </c>
      <c r="EN133" s="133">
        <f t="shared" si="57"/>
        <v>0</v>
      </c>
      <c r="EO133" s="133">
        <f t="shared" si="57"/>
        <v>0</v>
      </c>
      <c r="EP133" s="133">
        <f t="shared" si="57"/>
        <v>0</v>
      </c>
      <c r="EQ133" s="133">
        <f t="shared" si="57"/>
        <v>0</v>
      </c>
      <c r="ER133" s="133">
        <f t="shared" si="57"/>
        <v>0</v>
      </c>
      <c r="ES133" s="133">
        <f t="shared" si="57"/>
        <v>0</v>
      </c>
    </row>
    <row r="134" spans="1:149" ht="15" customHeight="1">
      <c r="A134" s="129"/>
      <c r="C134" s="48" t="s">
        <v>4998</v>
      </c>
      <c r="D134" s="547" t="s">
        <v>5788</v>
      </c>
      <c r="E134" s="548"/>
      <c r="F134" s="548"/>
      <c r="G134" s="548"/>
      <c r="H134" s="548"/>
      <c r="I134" s="548"/>
      <c r="J134" s="103"/>
      <c r="K134" s="103"/>
      <c r="L134" s="103"/>
      <c r="M134" s="103"/>
      <c r="N134" s="103"/>
      <c r="O134" s="103"/>
      <c r="P134" s="310"/>
      <c r="Q134" s="310"/>
      <c r="R134" s="310"/>
      <c r="S134" s="310"/>
      <c r="T134" s="310"/>
      <c r="U134" s="310"/>
      <c r="V134" s="310"/>
      <c r="W134" s="310"/>
      <c r="X134" s="310"/>
      <c r="Y134" s="310"/>
      <c r="Z134" s="310"/>
      <c r="AA134" s="310"/>
      <c r="AB134" s="310"/>
      <c r="AC134" s="103"/>
      <c r="AD134" s="103"/>
      <c r="AH134" s="522">
        <f t="shared" si="14"/>
        <v>0</v>
      </c>
      <c r="AI134" s="522"/>
      <c r="AJ134" s="522">
        <f t="shared" si="15"/>
        <v>0</v>
      </c>
      <c r="AK134" s="522"/>
      <c r="AL134" s="522">
        <f t="shared" si="16"/>
        <v>0</v>
      </c>
      <c r="AM134" s="522"/>
      <c r="AN134" s="522">
        <f t="shared" si="17"/>
        <v>0</v>
      </c>
      <c r="AO134" s="522"/>
      <c r="AP134" s="711"/>
      <c r="AQ134" s="522">
        <f t="shared" si="18"/>
        <v>0</v>
      </c>
      <c r="AR134" s="522"/>
      <c r="AS134" s="522">
        <f t="shared" si="19"/>
        <v>0</v>
      </c>
      <c r="AT134" s="522"/>
      <c r="AU134" s="522">
        <f t="shared" si="20"/>
        <v>0</v>
      </c>
      <c r="AV134" s="522"/>
      <c r="AW134" s="522">
        <f t="shared" si="56"/>
        <v>0</v>
      </c>
      <c r="AX134" s="522"/>
      <c r="AY134" s="711"/>
      <c r="AZ134" s="522">
        <f t="shared" si="22"/>
        <v>0</v>
      </c>
      <c r="BA134" s="522"/>
      <c r="BB134" s="522">
        <f t="shared" si="23"/>
        <v>0</v>
      </c>
      <c r="BC134" s="522"/>
      <c r="BD134" s="522">
        <f t="shared" si="24"/>
        <v>0</v>
      </c>
      <c r="BE134" s="522"/>
      <c r="BF134" s="522">
        <f t="shared" si="25"/>
        <v>0</v>
      </c>
      <c r="BG134" s="522"/>
      <c r="BH134" s="711"/>
      <c r="BI134" s="522">
        <f t="shared" si="26"/>
        <v>0</v>
      </c>
      <c r="BJ134" s="522"/>
      <c r="BK134" s="522">
        <f t="shared" si="27"/>
        <v>0</v>
      </c>
      <c r="BL134" s="522"/>
      <c r="BM134" s="522">
        <f t="shared" si="28"/>
        <v>0</v>
      </c>
      <c r="BN134" s="522"/>
      <c r="BO134" s="522">
        <f t="shared" si="29"/>
        <v>0</v>
      </c>
      <c r="BP134" s="522"/>
      <c r="BQ134" s="711"/>
      <c r="BR134" s="522">
        <f t="shared" si="30"/>
        <v>0</v>
      </c>
      <c r="BS134" s="522"/>
      <c r="BT134" s="522">
        <f t="shared" si="31"/>
        <v>0</v>
      </c>
      <c r="BU134" s="522"/>
      <c r="BV134" s="522">
        <f t="shared" si="32"/>
        <v>0</v>
      </c>
      <c r="BW134" s="522"/>
      <c r="BX134" s="522">
        <f t="shared" si="33"/>
        <v>0</v>
      </c>
      <c r="BY134" s="522"/>
      <c r="BZ134" s="711"/>
      <c r="CA134" s="522">
        <f t="shared" si="34"/>
        <v>0</v>
      </c>
      <c r="CB134" s="522"/>
      <c r="CC134" s="522">
        <f t="shared" si="35"/>
        <v>0</v>
      </c>
      <c r="CD134" s="522"/>
      <c r="CE134" s="522">
        <f t="shared" si="36"/>
        <v>0</v>
      </c>
      <c r="CF134" s="522"/>
      <c r="CG134" s="522">
        <f t="shared" si="37"/>
        <v>0</v>
      </c>
      <c r="CH134" s="522"/>
      <c r="CI134" s="711"/>
      <c r="CJ134" s="522">
        <f t="shared" si="38"/>
        <v>0</v>
      </c>
      <c r="CK134" s="522"/>
      <c r="CL134" s="522">
        <f t="shared" si="39"/>
        <v>0</v>
      </c>
      <c r="CM134" s="522"/>
      <c r="CN134" s="522">
        <f t="shared" si="40"/>
        <v>0</v>
      </c>
      <c r="CO134" s="522"/>
      <c r="CP134" s="522">
        <f t="shared" si="41"/>
        <v>0</v>
      </c>
      <c r="CQ134" s="522"/>
      <c r="CR134" s="711"/>
      <c r="CS134" s="522">
        <f t="shared" si="42"/>
        <v>0</v>
      </c>
      <c r="CT134" s="522"/>
      <c r="CU134" s="522">
        <f t="shared" si="43"/>
        <v>0</v>
      </c>
      <c r="CV134" s="522"/>
      <c r="CW134" s="522">
        <f t="shared" si="44"/>
        <v>0</v>
      </c>
      <c r="CX134" s="522"/>
      <c r="CY134" s="522">
        <f t="shared" si="45"/>
        <v>0</v>
      </c>
      <c r="CZ134" s="522"/>
      <c r="DA134" s="711"/>
      <c r="DB134" s="522">
        <f t="shared" si="46"/>
        <v>0</v>
      </c>
      <c r="DC134" s="522"/>
      <c r="DD134" s="522">
        <f t="shared" si="47"/>
        <v>0</v>
      </c>
      <c r="DE134" s="522"/>
      <c r="DF134" s="522">
        <f t="shared" si="48"/>
        <v>0</v>
      </c>
      <c r="DG134" s="522"/>
      <c r="DH134" s="522">
        <f t="shared" si="49"/>
        <v>0</v>
      </c>
      <c r="DI134" s="522"/>
      <c r="DJ134" s="711"/>
      <c r="DK134" s="522">
        <f t="shared" si="50"/>
        <v>0</v>
      </c>
      <c r="DL134" s="522"/>
      <c r="DM134" s="522">
        <f t="shared" si="51"/>
        <v>0</v>
      </c>
      <c r="DN134" s="522"/>
      <c r="DO134" s="522">
        <f t="shared" si="52"/>
        <v>0</v>
      </c>
      <c r="DP134" s="522"/>
      <c r="DQ134" s="522">
        <f t="shared" si="53"/>
        <v>0</v>
      </c>
      <c r="DR134" s="522"/>
      <c r="DS134" s="711"/>
      <c r="DT134" s="123">
        <f t="shared" si="54"/>
        <v>0</v>
      </c>
      <c r="DU134" s="125" t="str">
        <f>IF(DT134=0,"", IF(SUM($DT$131:DT134)=1,DV134, IF($DT$137&gt;SUM($DT$131:DT134),_xlfn.CONCAT(", ",DV134), IF($DT$137=SUM($DT$131:DT134),_xlfn.CONCAT(" y ",DV134,".")))))</f>
        <v/>
      </c>
      <c r="DV134" s="113">
        <v>4</v>
      </c>
      <c r="ES134" s="134">
        <f>SUM(DY133:ES133)</f>
        <v>0</v>
      </c>
    </row>
    <row r="135" spans="1:149" ht="24" customHeight="1">
      <c r="A135" s="129"/>
      <c r="C135" s="48" t="s">
        <v>5000</v>
      </c>
      <c r="D135" s="547" t="s">
        <v>5789</v>
      </c>
      <c r="E135" s="548"/>
      <c r="F135" s="548"/>
      <c r="G135" s="548"/>
      <c r="H135" s="548"/>
      <c r="I135" s="548"/>
      <c r="J135" s="103"/>
      <c r="K135" s="103"/>
      <c r="L135" s="103"/>
      <c r="M135" s="103"/>
      <c r="N135" s="103"/>
      <c r="O135" s="103"/>
      <c r="P135" s="310"/>
      <c r="Q135" s="310"/>
      <c r="R135" s="310"/>
      <c r="S135" s="310"/>
      <c r="T135" s="310"/>
      <c r="U135" s="310"/>
      <c r="V135" s="310"/>
      <c r="W135" s="310"/>
      <c r="X135" s="310"/>
      <c r="Y135" s="310"/>
      <c r="Z135" s="310"/>
      <c r="AA135" s="310"/>
      <c r="AB135" s="310"/>
      <c r="AC135" s="103"/>
      <c r="AD135" s="103"/>
      <c r="AH135" s="522">
        <f t="shared" si="14"/>
        <v>0</v>
      </c>
      <c r="AI135" s="522"/>
      <c r="AJ135" s="522">
        <f t="shared" si="15"/>
        <v>0</v>
      </c>
      <c r="AK135" s="522"/>
      <c r="AL135" s="522">
        <f t="shared" si="16"/>
        <v>0</v>
      </c>
      <c r="AM135" s="522"/>
      <c r="AN135" s="522">
        <f t="shared" si="17"/>
        <v>0</v>
      </c>
      <c r="AO135" s="522"/>
      <c r="AP135" s="711"/>
      <c r="AQ135" s="522">
        <f t="shared" si="18"/>
        <v>0</v>
      </c>
      <c r="AR135" s="522"/>
      <c r="AS135" s="522">
        <f t="shared" si="19"/>
        <v>0</v>
      </c>
      <c r="AT135" s="522"/>
      <c r="AU135" s="522">
        <f t="shared" si="20"/>
        <v>0</v>
      </c>
      <c r="AV135" s="522"/>
      <c r="AW135" s="522">
        <f t="shared" si="56"/>
        <v>0</v>
      </c>
      <c r="AX135" s="522"/>
      <c r="AY135" s="711"/>
      <c r="AZ135" s="522">
        <f t="shared" si="22"/>
        <v>0</v>
      </c>
      <c r="BA135" s="522"/>
      <c r="BB135" s="522">
        <f t="shared" si="23"/>
        <v>0</v>
      </c>
      <c r="BC135" s="522"/>
      <c r="BD135" s="522">
        <f t="shared" si="24"/>
        <v>0</v>
      </c>
      <c r="BE135" s="522"/>
      <c r="BF135" s="522">
        <f t="shared" si="25"/>
        <v>0</v>
      </c>
      <c r="BG135" s="522"/>
      <c r="BH135" s="711"/>
      <c r="BI135" s="522">
        <f t="shared" si="26"/>
        <v>0</v>
      </c>
      <c r="BJ135" s="522"/>
      <c r="BK135" s="522">
        <f t="shared" si="27"/>
        <v>0</v>
      </c>
      <c r="BL135" s="522"/>
      <c r="BM135" s="522">
        <f t="shared" si="28"/>
        <v>0</v>
      </c>
      <c r="BN135" s="522"/>
      <c r="BO135" s="522">
        <f t="shared" si="29"/>
        <v>0</v>
      </c>
      <c r="BP135" s="522"/>
      <c r="BQ135" s="711"/>
      <c r="BR135" s="522">
        <f t="shared" si="30"/>
        <v>0</v>
      </c>
      <c r="BS135" s="522"/>
      <c r="BT135" s="522">
        <f t="shared" si="31"/>
        <v>0</v>
      </c>
      <c r="BU135" s="522"/>
      <c r="BV135" s="522">
        <f t="shared" si="32"/>
        <v>0</v>
      </c>
      <c r="BW135" s="522"/>
      <c r="BX135" s="522">
        <f t="shared" si="33"/>
        <v>0</v>
      </c>
      <c r="BY135" s="522"/>
      <c r="BZ135" s="711"/>
      <c r="CA135" s="522">
        <f t="shared" si="34"/>
        <v>0</v>
      </c>
      <c r="CB135" s="522"/>
      <c r="CC135" s="522">
        <f t="shared" si="35"/>
        <v>0</v>
      </c>
      <c r="CD135" s="522"/>
      <c r="CE135" s="522">
        <f t="shared" si="36"/>
        <v>0</v>
      </c>
      <c r="CF135" s="522"/>
      <c r="CG135" s="522">
        <f t="shared" si="37"/>
        <v>0</v>
      </c>
      <c r="CH135" s="522"/>
      <c r="CI135" s="711"/>
      <c r="CJ135" s="522">
        <f t="shared" si="38"/>
        <v>0</v>
      </c>
      <c r="CK135" s="522"/>
      <c r="CL135" s="522">
        <f t="shared" si="39"/>
        <v>0</v>
      </c>
      <c r="CM135" s="522"/>
      <c r="CN135" s="522">
        <f t="shared" si="40"/>
        <v>0</v>
      </c>
      <c r="CO135" s="522"/>
      <c r="CP135" s="522">
        <f t="shared" si="41"/>
        <v>0</v>
      </c>
      <c r="CQ135" s="522"/>
      <c r="CR135" s="711"/>
      <c r="CS135" s="522">
        <f t="shared" si="42"/>
        <v>0</v>
      </c>
      <c r="CT135" s="522"/>
      <c r="CU135" s="522">
        <f t="shared" si="43"/>
        <v>0</v>
      </c>
      <c r="CV135" s="522"/>
      <c r="CW135" s="522">
        <f t="shared" si="44"/>
        <v>0</v>
      </c>
      <c r="CX135" s="522"/>
      <c r="CY135" s="522">
        <f t="shared" si="45"/>
        <v>0</v>
      </c>
      <c r="CZ135" s="522"/>
      <c r="DA135" s="711"/>
      <c r="DB135" s="522">
        <f t="shared" si="46"/>
        <v>0</v>
      </c>
      <c r="DC135" s="522"/>
      <c r="DD135" s="522">
        <f t="shared" si="47"/>
        <v>0</v>
      </c>
      <c r="DE135" s="522"/>
      <c r="DF135" s="522">
        <f t="shared" si="48"/>
        <v>0</v>
      </c>
      <c r="DG135" s="522"/>
      <c r="DH135" s="522">
        <f>IF($AH$126=$AJ$126, 0, IF(OR(AND(DB135=0, DD135&gt;0),AND(DB135="NS", DF135&gt;0), AND(DB135="NS", DD135=0, DF135=0),AND(DB135="NA",DD135&gt;0,DF135=0)), 1, IF(OR(AND(DB135&gt;0, DD135=2), AND(DB135="NS", DD135=2), AND(DB135="NS", DF135=0, DD135&gt;0), DB135=DF135), 0, 1)))</f>
        <v>0</v>
      </c>
      <c r="DI135" s="522"/>
      <c r="DJ135" s="711"/>
      <c r="DK135" s="522">
        <f t="shared" si="50"/>
        <v>0</v>
      </c>
      <c r="DL135" s="522"/>
      <c r="DM135" s="522">
        <f t="shared" si="51"/>
        <v>0</v>
      </c>
      <c r="DN135" s="522"/>
      <c r="DO135" s="522">
        <f t="shared" si="52"/>
        <v>0</v>
      </c>
      <c r="DP135" s="522"/>
      <c r="DQ135" s="522">
        <f t="shared" si="53"/>
        <v>0</v>
      </c>
      <c r="DR135" s="522"/>
      <c r="DS135" s="711"/>
      <c r="DT135" s="123">
        <f t="shared" si="54"/>
        <v>0</v>
      </c>
      <c r="DU135" s="125" t="str">
        <f>IF(DT135=0,"", IF(SUM($DT$131:DT135)=1,DV135, IF($DT$137&gt;SUM($DT$131:DT135),_xlfn.CONCAT(", ",DV135), IF($DT$137=SUM($DT$131:DT135),_xlfn.CONCAT(" y ",DV135,".")))))</f>
        <v/>
      </c>
      <c r="DV135" s="113">
        <v>5</v>
      </c>
    </row>
    <row r="136" spans="1:149" ht="15" customHeight="1">
      <c r="A136" s="129"/>
      <c r="C136" s="53" t="s">
        <v>5002</v>
      </c>
      <c r="D136" s="547" t="s">
        <v>385</v>
      </c>
      <c r="E136" s="548"/>
      <c r="F136" s="548"/>
      <c r="G136" s="548"/>
      <c r="H136" s="548"/>
      <c r="I136" s="548"/>
      <c r="J136" s="103"/>
      <c r="K136" s="103"/>
      <c r="L136" s="103"/>
      <c r="M136" s="103"/>
      <c r="N136" s="103"/>
      <c r="O136" s="103"/>
      <c r="P136" s="310"/>
      <c r="Q136" s="310"/>
      <c r="R136" s="310"/>
      <c r="S136" s="310"/>
      <c r="T136" s="310"/>
      <c r="U136" s="310"/>
      <c r="V136" s="310"/>
      <c r="W136" s="310"/>
      <c r="X136" s="310"/>
      <c r="Y136" s="310"/>
      <c r="Z136" s="310"/>
      <c r="AA136" s="310"/>
      <c r="AB136" s="310"/>
      <c r="AC136" s="103"/>
      <c r="AD136" s="103"/>
      <c r="AH136" s="522">
        <f t="shared" si="14"/>
        <v>0</v>
      </c>
      <c r="AI136" s="522"/>
      <c r="AJ136" s="522">
        <f t="shared" si="15"/>
        <v>0</v>
      </c>
      <c r="AK136" s="522"/>
      <c r="AL136" s="522">
        <f t="shared" si="16"/>
        <v>0</v>
      </c>
      <c r="AM136" s="522"/>
      <c r="AN136" s="522">
        <f t="shared" si="17"/>
        <v>0</v>
      </c>
      <c r="AO136" s="522"/>
      <c r="AP136" s="711"/>
      <c r="AQ136" s="522">
        <f t="shared" si="18"/>
        <v>0</v>
      </c>
      <c r="AR136" s="522"/>
      <c r="AS136" s="522">
        <f t="shared" si="19"/>
        <v>0</v>
      </c>
      <c r="AT136" s="522"/>
      <c r="AU136" s="522">
        <f t="shared" si="20"/>
        <v>0</v>
      </c>
      <c r="AV136" s="522"/>
      <c r="AW136" s="522">
        <f t="shared" si="56"/>
        <v>0</v>
      </c>
      <c r="AX136" s="522"/>
      <c r="AY136" s="711"/>
      <c r="AZ136" s="522">
        <f t="shared" si="22"/>
        <v>0</v>
      </c>
      <c r="BA136" s="522"/>
      <c r="BB136" s="522">
        <f t="shared" si="23"/>
        <v>0</v>
      </c>
      <c r="BC136" s="522"/>
      <c r="BD136" s="522">
        <f t="shared" si="24"/>
        <v>0</v>
      </c>
      <c r="BE136" s="522"/>
      <c r="BF136" s="522">
        <f t="shared" si="25"/>
        <v>0</v>
      </c>
      <c r="BG136" s="522"/>
      <c r="BH136" s="711"/>
      <c r="BI136" s="522">
        <f t="shared" si="26"/>
        <v>0</v>
      </c>
      <c r="BJ136" s="522"/>
      <c r="BK136" s="522">
        <f t="shared" si="27"/>
        <v>0</v>
      </c>
      <c r="BL136" s="522"/>
      <c r="BM136" s="522">
        <f t="shared" si="28"/>
        <v>0</v>
      </c>
      <c r="BN136" s="522"/>
      <c r="BO136" s="522">
        <f t="shared" si="29"/>
        <v>0</v>
      </c>
      <c r="BP136" s="522"/>
      <c r="BQ136" s="711"/>
      <c r="BR136" s="522">
        <f t="shared" si="30"/>
        <v>0</v>
      </c>
      <c r="BS136" s="522"/>
      <c r="BT136" s="522">
        <f t="shared" si="31"/>
        <v>0</v>
      </c>
      <c r="BU136" s="522"/>
      <c r="BV136" s="522">
        <f t="shared" si="32"/>
        <v>0</v>
      </c>
      <c r="BW136" s="522"/>
      <c r="BX136" s="522">
        <f t="shared" si="33"/>
        <v>0</v>
      </c>
      <c r="BY136" s="522"/>
      <c r="BZ136" s="711"/>
      <c r="CA136" s="522">
        <f t="shared" si="34"/>
        <v>0</v>
      </c>
      <c r="CB136" s="522"/>
      <c r="CC136" s="522">
        <f t="shared" si="35"/>
        <v>0</v>
      </c>
      <c r="CD136" s="522"/>
      <c r="CE136" s="522">
        <f t="shared" si="36"/>
        <v>0</v>
      </c>
      <c r="CF136" s="522"/>
      <c r="CG136" s="522">
        <f t="shared" si="37"/>
        <v>0</v>
      </c>
      <c r="CH136" s="522"/>
      <c r="CI136" s="711"/>
      <c r="CJ136" s="522">
        <f t="shared" si="38"/>
        <v>0</v>
      </c>
      <c r="CK136" s="522"/>
      <c r="CL136" s="522">
        <f t="shared" si="39"/>
        <v>0</v>
      </c>
      <c r="CM136" s="522"/>
      <c r="CN136" s="522">
        <f t="shared" si="40"/>
        <v>0</v>
      </c>
      <c r="CO136" s="522"/>
      <c r="CP136" s="522">
        <f t="shared" si="41"/>
        <v>0</v>
      </c>
      <c r="CQ136" s="522"/>
      <c r="CR136" s="711"/>
      <c r="CS136" s="522">
        <f t="shared" si="42"/>
        <v>0</v>
      </c>
      <c r="CT136" s="522"/>
      <c r="CU136" s="522">
        <f t="shared" si="43"/>
        <v>0</v>
      </c>
      <c r="CV136" s="522"/>
      <c r="CW136" s="522">
        <f t="shared" si="44"/>
        <v>0</v>
      </c>
      <c r="CX136" s="522"/>
      <c r="CY136" s="522">
        <f t="shared" si="45"/>
        <v>0</v>
      </c>
      <c r="CZ136" s="522"/>
      <c r="DA136" s="711"/>
      <c r="DB136" s="522">
        <f t="shared" si="46"/>
        <v>0</v>
      </c>
      <c r="DC136" s="522"/>
      <c r="DD136" s="522">
        <f t="shared" si="47"/>
        <v>0</v>
      </c>
      <c r="DE136" s="522"/>
      <c r="DF136" s="522">
        <f t="shared" si="48"/>
        <v>0</v>
      </c>
      <c r="DG136" s="522"/>
      <c r="DH136" s="522">
        <f t="shared" si="49"/>
        <v>0</v>
      </c>
      <c r="DI136" s="522"/>
      <c r="DJ136" s="711"/>
      <c r="DK136" s="522">
        <f t="shared" si="50"/>
        <v>0</v>
      </c>
      <c r="DL136" s="522"/>
      <c r="DM136" s="522">
        <f t="shared" si="51"/>
        <v>0</v>
      </c>
      <c r="DN136" s="522"/>
      <c r="DO136" s="522">
        <f t="shared" si="52"/>
        <v>0</v>
      </c>
      <c r="DP136" s="522"/>
      <c r="DQ136" s="522">
        <f t="shared" si="53"/>
        <v>0</v>
      </c>
      <c r="DR136" s="522"/>
      <c r="DS136" s="711"/>
      <c r="DT136" s="123">
        <f t="shared" si="54"/>
        <v>0</v>
      </c>
      <c r="DU136" s="125" t="str">
        <f>IF(DT136=0,"", IF(SUM($DT$131:DT136)=1,DV136, IF($DT$137&gt;SUM($DT$131:DT136),_xlfn.CONCAT(", ",DV136), IF($DT$137=SUM($DT$131:DT136),_xlfn.CONCAT(" y ",DV136,".")))))</f>
        <v/>
      </c>
      <c r="DV136" s="113">
        <v>6</v>
      </c>
    </row>
    <row r="137" spans="1:149" ht="15">
      <c r="A137" s="129"/>
      <c r="F137" s="311"/>
      <c r="G137" s="311"/>
      <c r="I137" s="49" t="s">
        <v>5115</v>
      </c>
      <c r="J137" s="135">
        <f>IF(AND(SUM(J131:J136)=0,COUNTIF(J131:J136,"NS")&gt;0),"NS",
IF(AND(SUM(J131:J136)=0,COUNTIF(J131:J136,0)&gt;0),0,
IF(AND(SUM(J131:J136)=0,COUNTIF(J131:J136,"NA")&gt;0),"NA",
SUM(J131:J136))))</f>
        <v>0</v>
      </c>
      <c r="K137" s="135">
        <f t="shared" ref="K137:AD137" si="58">IF(AND(SUM(K131:K136)=0,COUNTIF(K131:K136,"NS")&gt;0),"NS",
IF(AND(SUM(K131:K136)=0,COUNTIF(K131:K136,0)&gt;0),0,
IF(AND(SUM(K131:K136)=0,COUNTIF(K131:K136,"NA")&gt;0),"NA",
SUM(K131:K136))))</f>
        <v>0</v>
      </c>
      <c r="L137" s="135">
        <f t="shared" si="58"/>
        <v>0</v>
      </c>
      <c r="M137" s="135">
        <f t="shared" si="58"/>
        <v>0</v>
      </c>
      <c r="N137" s="135">
        <f t="shared" si="58"/>
        <v>0</v>
      </c>
      <c r="O137" s="135">
        <f t="shared" si="58"/>
        <v>0</v>
      </c>
      <c r="P137" s="135">
        <f t="shared" si="58"/>
        <v>0</v>
      </c>
      <c r="Q137" s="135">
        <f t="shared" si="58"/>
        <v>0</v>
      </c>
      <c r="R137" s="135">
        <f t="shared" si="58"/>
        <v>0</v>
      </c>
      <c r="S137" s="135">
        <f t="shared" si="58"/>
        <v>0</v>
      </c>
      <c r="T137" s="135">
        <f t="shared" si="58"/>
        <v>0</v>
      </c>
      <c r="U137" s="135">
        <f t="shared" si="58"/>
        <v>0</v>
      </c>
      <c r="V137" s="135">
        <f t="shared" si="58"/>
        <v>0</v>
      </c>
      <c r="W137" s="135">
        <f t="shared" si="58"/>
        <v>0</v>
      </c>
      <c r="X137" s="135">
        <f t="shared" si="58"/>
        <v>0</v>
      </c>
      <c r="Y137" s="135">
        <f t="shared" si="58"/>
        <v>0</v>
      </c>
      <c r="Z137" s="135">
        <f t="shared" si="58"/>
        <v>0</v>
      </c>
      <c r="AA137" s="135">
        <f t="shared" si="58"/>
        <v>0</v>
      </c>
      <c r="AB137" s="135">
        <f t="shared" si="58"/>
        <v>0</v>
      </c>
      <c r="AC137" s="135">
        <f t="shared" si="58"/>
        <v>0</v>
      </c>
      <c r="AD137" s="135">
        <f t="shared" si="58"/>
        <v>0</v>
      </c>
      <c r="AP137" s="38"/>
      <c r="AY137" s="38"/>
      <c r="BH137" s="38"/>
      <c r="BQ137" s="38"/>
      <c r="BZ137" s="38"/>
      <c r="CI137" s="38"/>
      <c r="CR137" s="38"/>
      <c r="DA137" s="38"/>
      <c r="DJ137" s="38"/>
      <c r="DS137" s="38"/>
      <c r="DT137" s="136">
        <f>SUM(DT131:DT136)</f>
        <v>0</v>
      </c>
      <c r="DU137" s="159" t="str">
        <f>IF(DT137=0,"", IF(DT137=1,VLOOKUP(1,DT131:DU136,2,FALSE), IF(DT137&gt;1,_xlfn.CONCAT(DU131:DU136),"")))</f>
        <v/>
      </c>
    </row>
    <row r="138" spans="1:149" s="38" customFormat="1" ht="15" customHeight="1">
      <c r="A138" s="18"/>
      <c r="B138" s="3"/>
      <c r="C138" s="3"/>
      <c r="D138" s="3"/>
      <c r="E138" s="3"/>
      <c r="F138" s="3"/>
      <c r="G138" s="24"/>
      <c r="H138" s="3"/>
      <c r="I138" s="3"/>
      <c r="J138" s="3"/>
      <c r="K138" s="3"/>
      <c r="L138" s="3"/>
      <c r="M138" s="3"/>
      <c r="N138" s="3"/>
      <c r="O138" s="3"/>
      <c r="P138" s="3"/>
      <c r="Q138" s="3"/>
      <c r="R138" s="3"/>
      <c r="S138" s="3"/>
      <c r="T138" s="3"/>
      <c r="U138" s="3"/>
      <c r="V138" s="3"/>
      <c r="W138" s="3"/>
      <c r="X138" s="3"/>
      <c r="Y138" s="3"/>
      <c r="Z138" s="3"/>
      <c r="AA138" s="3"/>
      <c r="AB138" s="3"/>
      <c r="AC138" s="3"/>
      <c r="AD138" s="3"/>
      <c r="AE138" s="2"/>
      <c r="AF138" s="108"/>
    </row>
    <row r="139" spans="1:149" ht="45" customHeight="1">
      <c r="A139" s="129"/>
      <c r="C139" s="752" t="s">
        <v>5790</v>
      </c>
      <c r="D139" s="752"/>
      <c r="E139" s="753"/>
      <c r="F139" s="452"/>
      <c r="G139" s="452"/>
      <c r="H139" s="452"/>
      <c r="I139" s="452"/>
      <c r="J139" s="452"/>
      <c r="K139" s="452"/>
      <c r="L139" s="452"/>
      <c r="M139" s="452"/>
      <c r="N139" s="452"/>
      <c r="O139" s="452"/>
      <c r="P139" s="452"/>
      <c r="Q139" s="452"/>
      <c r="R139" s="452"/>
      <c r="S139" s="452"/>
      <c r="T139" s="452"/>
      <c r="U139" s="452"/>
      <c r="V139" s="452"/>
      <c r="W139" s="452"/>
      <c r="X139" s="452"/>
      <c r="Y139" s="452"/>
      <c r="Z139" s="452"/>
      <c r="AA139" s="452"/>
      <c r="AB139" s="452"/>
      <c r="AC139" s="452"/>
      <c r="AD139" s="452"/>
      <c r="AH139" s="522" t="s">
        <v>5791</v>
      </c>
      <c r="AI139" s="522"/>
      <c r="AJ139" s="522">
        <f>IF(OR(J135="",J135="NA",J135=0,J135="NS"),0,1)</f>
        <v>0</v>
      </c>
      <c r="AK139" s="522"/>
      <c r="AL139" s="570">
        <f>IF(OR(AND(AJ139=0,F139=""),AND(AJ139=1,F139&lt;&gt;"")),0,1)</f>
        <v>0</v>
      </c>
      <c r="AM139" s="570"/>
    </row>
    <row r="140" spans="1:149" ht="15" customHeight="1">
      <c r="A140" s="129"/>
      <c r="C140" s="312"/>
      <c r="D140" s="312"/>
      <c r="E140" s="31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row>
    <row r="141" spans="1:149" s="38" customFormat="1" ht="24" customHeight="1">
      <c r="A141" s="18"/>
      <c r="B141" s="3"/>
      <c r="C141" s="505" t="s">
        <v>5117</v>
      </c>
      <c r="D141" s="505"/>
      <c r="E141" s="505"/>
      <c r="F141" s="505"/>
      <c r="G141" s="505"/>
      <c r="H141" s="505"/>
      <c r="I141" s="505"/>
      <c r="J141" s="505"/>
      <c r="K141" s="505"/>
      <c r="L141" s="505"/>
      <c r="M141" s="505"/>
      <c r="N141" s="505"/>
      <c r="O141" s="505"/>
      <c r="P141" s="505"/>
      <c r="Q141" s="505"/>
      <c r="R141" s="505"/>
      <c r="S141" s="505"/>
      <c r="T141" s="505"/>
      <c r="U141" s="505"/>
      <c r="V141" s="505"/>
      <c r="W141" s="505"/>
      <c r="X141" s="505"/>
      <c r="Y141" s="505"/>
      <c r="Z141" s="505"/>
      <c r="AA141" s="505"/>
      <c r="AB141" s="505"/>
      <c r="AC141" s="505"/>
      <c r="AD141" s="505"/>
      <c r="AE141" s="2"/>
      <c r="AF141" s="108"/>
    </row>
    <row r="142" spans="1:149" s="38" customFormat="1" ht="60" customHeight="1">
      <c r="A142" s="18"/>
      <c r="B142" s="3"/>
      <c r="C142" s="511"/>
      <c r="D142" s="512"/>
      <c r="E142" s="512"/>
      <c r="F142" s="512"/>
      <c r="G142" s="512"/>
      <c r="H142" s="512"/>
      <c r="I142" s="512"/>
      <c r="J142" s="512"/>
      <c r="K142" s="512"/>
      <c r="L142" s="512"/>
      <c r="M142" s="512"/>
      <c r="N142" s="512"/>
      <c r="O142" s="512"/>
      <c r="P142" s="512"/>
      <c r="Q142" s="512"/>
      <c r="R142" s="512"/>
      <c r="S142" s="512"/>
      <c r="T142" s="512"/>
      <c r="U142" s="512"/>
      <c r="V142" s="512"/>
      <c r="W142" s="512"/>
      <c r="X142" s="512"/>
      <c r="Y142" s="512"/>
      <c r="Z142" s="512"/>
      <c r="AA142" s="512"/>
      <c r="AB142" s="512"/>
      <c r="AC142" s="512"/>
      <c r="AD142" s="513"/>
      <c r="AE142" s="2"/>
      <c r="AF142" s="108"/>
    </row>
    <row r="143" spans="1:149" s="38" customFormat="1" ht="15" customHeight="1">
      <c r="A143" s="18"/>
      <c r="B143" s="470" t="str">
        <f>IF(ES134=0,"","Error: Verificar coherencia aritmética con la pregunta 2.2.")</f>
        <v/>
      </c>
      <c r="C143" s="470"/>
      <c r="D143" s="470"/>
      <c r="E143" s="470"/>
      <c r="F143" s="470"/>
      <c r="G143" s="470"/>
      <c r="H143" s="470"/>
      <c r="I143" s="470"/>
      <c r="J143" s="470"/>
      <c r="K143" s="470"/>
      <c r="L143" s="470"/>
      <c r="M143" s="470"/>
      <c r="N143" s="470"/>
      <c r="O143" s="470"/>
      <c r="P143" s="470"/>
      <c r="Q143" s="470"/>
      <c r="R143" s="470"/>
      <c r="S143" s="470"/>
      <c r="T143" s="470"/>
      <c r="U143" s="470"/>
      <c r="V143" s="470"/>
      <c r="W143" s="470"/>
      <c r="X143" s="470"/>
      <c r="Y143" s="470"/>
      <c r="Z143" s="470"/>
      <c r="AA143" s="470"/>
      <c r="AB143" s="470"/>
      <c r="AC143" s="470"/>
      <c r="AD143" s="470"/>
      <c r="AE143" s="2"/>
      <c r="AF143" s="108"/>
    </row>
    <row r="144" spans="1:149" s="38" customFormat="1" ht="15" customHeight="1">
      <c r="A144" s="18"/>
      <c r="B144" s="470" t="str">
        <f>IF(DT137=0,"", IF(DT137=1,_xlfn.CONCAT("Error: Verificar sumas en el numeral ",DU137,"."),_xlfn.CONCAT("Error: Verificar sumas en los numerales ",DU137)))</f>
        <v/>
      </c>
      <c r="C144" s="470"/>
      <c r="D144" s="470"/>
      <c r="E144" s="470"/>
      <c r="F144" s="470"/>
      <c r="G144" s="470"/>
      <c r="H144" s="470"/>
      <c r="I144" s="470"/>
      <c r="J144" s="470"/>
      <c r="K144" s="470"/>
      <c r="L144" s="470"/>
      <c r="M144" s="470"/>
      <c r="N144" s="470"/>
      <c r="O144" s="470"/>
      <c r="P144" s="470"/>
      <c r="Q144" s="470"/>
      <c r="R144" s="470"/>
      <c r="S144" s="470"/>
      <c r="T144" s="470"/>
      <c r="U144" s="470"/>
      <c r="V144" s="470"/>
      <c r="W144" s="470"/>
      <c r="X144" s="470"/>
      <c r="Y144" s="470"/>
      <c r="Z144" s="470"/>
      <c r="AA144" s="470"/>
      <c r="AB144" s="470"/>
      <c r="AC144" s="470"/>
      <c r="AD144" s="470"/>
      <c r="AE144" s="2"/>
      <c r="AF144" s="108"/>
    </row>
    <row r="145" spans="1:149" s="38" customFormat="1" ht="15" customHeight="1">
      <c r="A145" s="18"/>
      <c r="B145" s="470" t="str">
        <f>IF(AL139=0,"","Error: Debe especificar Otro régimen de contratación.")</f>
        <v/>
      </c>
      <c r="C145" s="470"/>
      <c r="D145" s="470"/>
      <c r="E145" s="470"/>
      <c r="F145" s="470"/>
      <c r="G145" s="470"/>
      <c r="H145" s="470"/>
      <c r="I145" s="470"/>
      <c r="J145" s="470"/>
      <c r="K145" s="470"/>
      <c r="L145" s="470"/>
      <c r="M145" s="470"/>
      <c r="N145" s="470"/>
      <c r="O145" s="470"/>
      <c r="P145" s="470"/>
      <c r="Q145" s="470"/>
      <c r="R145" s="470"/>
      <c r="S145" s="470"/>
      <c r="T145" s="470"/>
      <c r="U145" s="470"/>
      <c r="V145" s="470"/>
      <c r="W145" s="470"/>
      <c r="X145" s="470"/>
      <c r="Y145" s="470"/>
      <c r="Z145" s="470"/>
      <c r="AA145" s="470"/>
      <c r="AB145" s="470"/>
      <c r="AC145" s="470"/>
      <c r="AD145" s="470"/>
      <c r="AE145" s="2"/>
      <c r="AF145" s="108"/>
    </row>
    <row r="146" spans="1:149" s="38" customFormat="1" ht="15" customHeight="1">
      <c r="A146" s="18"/>
      <c r="B146" s="471" t="str">
        <f>IF(OR($AH$126=$AJ$126,$AH$126=$AL$126),"","Error: Debe completar toda la información requerida.")</f>
        <v/>
      </c>
      <c r="C146" s="471"/>
      <c r="D146" s="471"/>
      <c r="E146" s="471"/>
      <c r="F146" s="471"/>
      <c r="G146" s="471"/>
      <c r="H146" s="471"/>
      <c r="I146" s="471"/>
      <c r="J146" s="471"/>
      <c r="K146" s="471"/>
      <c r="L146" s="471"/>
      <c r="M146" s="471"/>
      <c r="N146" s="471"/>
      <c r="O146" s="471"/>
      <c r="P146" s="471"/>
      <c r="Q146" s="471"/>
      <c r="R146" s="471"/>
      <c r="S146" s="471"/>
      <c r="T146" s="471"/>
      <c r="U146" s="471"/>
      <c r="V146" s="471"/>
      <c r="W146" s="471"/>
      <c r="X146" s="471"/>
      <c r="Y146" s="471"/>
      <c r="Z146" s="471"/>
      <c r="AA146" s="471"/>
      <c r="AB146" s="471"/>
      <c r="AC146" s="471"/>
      <c r="AD146" s="471"/>
      <c r="AE146" s="2"/>
      <c r="AF146" s="108"/>
    </row>
    <row r="147" spans="1:149" s="38" customFormat="1" ht="15" customHeight="1">
      <c r="A147" s="18"/>
      <c r="B147" s="471"/>
      <c r="C147" s="471"/>
      <c r="D147" s="471"/>
      <c r="E147" s="471"/>
      <c r="F147" s="471"/>
      <c r="G147" s="471"/>
      <c r="H147" s="471"/>
      <c r="I147" s="471"/>
      <c r="J147" s="471"/>
      <c r="K147" s="471"/>
      <c r="L147" s="471"/>
      <c r="M147" s="471"/>
      <c r="N147" s="471"/>
      <c r="O147" s="471"/>
      <c r="P147" s="471"/>
      <c r="Q147" s="471"/>
      <c r="R147" s="471"/>
      <c r="S147" s="471"/>
      <c r="T147" s="471"/>
      <c r="U147" s="471"/>
      <c r="V147" s="471"/>
      <c r="W147" s="471"/>
      <c r="X147" s="471"/>
      <c r="Y147" s="471"/>
      <c r="Z147" s="471"/>
      <c r="AA147" s="471"/>
      <c r="AB147" s="471"/>
      <c r="AC147" s="471"/>
      <c r="AD147" s="471"/>
      <c r="AE147" s="2"/>
      <c r="AF147" s="108"/>
    </row>
    <row r="148" spans="1:149" s="38" customFormat="1" ht="15" customHeight="1">
      <c r="A148" s="18"/>
      <c r="B148" s="3"/>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2"/>
      <c r="AF148" s="108"/>
    </row>
    <row r="149" spans="1:149" s="38" customFormat="1" ht="24" customHeight="1">
      <c r="A149" s="18" t="s">
        <v>5792</v>
      </c>
      <c r="B149" s="624" t="s">
        <v>5793</v>
      </c>
      <c r="C149" s="624"/>
      <c r="D149" s="624"/>
      <c r="E149" s="624"/>
      <c r="F149" s="624"/>
      <c r="G149" s="624"/>
      <c r="H149" s="624"/>
      <c r="I149" s="624"/>
      <c r="J149" s="624"/>
      <c r="K149" s="624"/>
      <c r="L149" s="624"/>
      <c r="M149" s="624"/>
      <c r="N149" s="624"/>
      <c r="O149" s="624"/>
      <c r="P149" s="624"/>
      <c r="Q149" s="624"/>
      <c r="R149" s="624"/>
      <c r="S149" s="624"/>
      <c r="T149" s="624"/>
      <c r="U149" s="624"/>
      <c r="V149" s="624"/>
      <c r="W149" s="624"/>
      <c r="X149" s="624"/>
      <c r="Y149" s="624"/>
      <c r="Z149" s="624"/>
      <c r="AA149" s="624"/>
      <c r="AB149" s="624"/>
      <c r="AC149" s="624"/>
      <c r="AD149" s="624"/>
      <c r="AE149" s="2"/>
      <c r="AF149" s="108"/>
      <c r="AH149" s="522" t="s">
        <v>5066</v>
      </c>
      <c r="AI149" s="522"/>
      <c r="AJ149" s="522" t="s">
        <v>5067</v>
      </c>
      <c r="AK149" s="522"/>
      <c r="AL149" s="522" t="s">
        <v>5068</v>
      </c>
      <c r="AM149" s="522"/>
    </row>
    <row r="150" spans="1:149" s="38" customFormat="1" ht="15" customHeight="1">
      <c r="A150" s="18"/>
      <c r="B150" s="3"/>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2"/>
      <c r="AF150" s="108"/>
      <c r="AH150" s="529">
        <f>COUNTBLANK(J154:AD159)</f>
        <v>126</v>
      </c>
      <c r="AI150" s="529"/>
      <c r="AJ150" s="522">
        <v>126</v>
      </c>
      <c r="AK150" s="522"/>
      <c r="AL150" s="522">
        <v>0</v>
      </c>
      <c r="AM150" s="522"/>
      <c r="DX150" s="518" t="s">
        <v>5770</v>
      </c>
      <c r="DY150" s="518"/>
      <c r="DZ150" s="518"/>
      <c r="EA150" s="518"/>
      <c r="EB150" s="518"/>
      <c r="EC150" s="518"/>
      <c r="ED150" s="518"/>
      <c r="EE150" s="518"/>
      <c r="EF150" s="518"/>
      <c r="EG150" s="518"/>
      <c r="EH150" s="518"/>
      <c r="EI150" s="518"/>
      <c r="EJ150" s="518"/>
      <c r="EK150" s="518"/>
      <c r="EL150" s="518"/>
      <c r="EM150" s="518"/>
      <c r="EN150" s="518"/>
      <c r="EO150" s="518"/>
      <c r="EP150" s="518"/>
      <c r="EQ150" s="518"/>
      <c r="ER150" s="518"/>
      <c r="ES150" s="518"/>
    </row>
    <row r="151" spans="1:149" ht="24" customHeight="1">
      <c r="A151" s="129"/>
      <c r="C151" s="611" t="s">
        <v>5794</v>
      </c>
      <c r="D151" s="611"/>
      <c r="E151" s="611"/>
      <c r="F151" s="611"/>
      <c r="G151" s="611"/>
      <c r="H151" s="611"/>
      <c r="I151" s="611"/>
      <c r="J151" s="445" t="s">
        <v>5772</v>
      </c>
      <c r="K151" s="445"/>
      <c r="L151" s="445"/>
      <c r="M151" s="445"/>
      <c r="N151" s="445"/>
      <c r="O151" s="445"/>
      <c r="P151" s="445"/>
      <c r="Q151" s="445"/>
      <c r="R151" s="445"/>
      <c r="S151" s="445"/>
      <c r="T151" s="445"/>
      <c r="U151" s="445"/>
      <c r="V151" s="445"/>
      <c r="W151" s="445"/>
      <c r="X151" s="445"/>
      <c r="Y151" s="445"/>
      <c r="Z151" s="445"/>
      <c r="AA151" s="445"/>
      <c r="AB151" s="445"/>
      <c r="AC151" s="445"/>
      <c r="AD151" s="445"/>
      <c r="DX151" s="731" t="s">
        <v>5773</v>
      </c>
      <c r="DY151" s="445" t="s">
        <v>5772</v>
      </c>
      <c r="DZ151" s="445"/>
      <c r="EA151" s="445"/>
      <c r="EB151" s="445"/>
      <c r="EC151" s="445"/>
      <c r="ED151" s="445"/>
      <c r="EE151" s="445"/>
      <c r="EF151" s="445"/>
      <c r="EG151" s="445"/>
      <c r="EH151" s="445"/>
      <c r="EI151" s="445"/>
      <c r="EJ151" s="445"/>
      <c r="EK151" s="445"/>
      <c r="EL151" s="445"/>
      <c r="EM151" s="445"/>
      <c r="EN151" s="445"/>
      <c r="EO151" s="445"/>
      <c r="EP151" s="445"/>
      <c r="EQ151" s="445"/>
      <c r="ER151" s="445"/>
      <c r="ES151" s="445"/>
    </row>
    <row r="152" spans="1:149" ht="120" customHeight="1">
      <c r="A152" s="129"/>
      <c r="C152" s="611"/>
      <c r="D152" s="611"/>
      <c r="E152" s="611"/>
      <c r="F152" s="611"/>
      <c r="G152" s="611"/>
      <c r="H152" s="611"/>
      <c r="I152" s="611"/>
      <c r="J152" s="734" t="s">
        <v>5090</v>
      </c>
      <c r="K152" s="736" t="s">
        <v>5757</v>
      </c>
      <c r="L152" s="736" t="s">
        <v>5758</v>
      </c>
      <c r="M152" s="738" t="s">
        <v>5759</v>
      </c>
      <c r="N152" s="739"/>
      <c r="O152" s="740"/>
      <c r="P152" s="693" t="s">
        <v>5760</v>
      </c>
      <c r="Q152" s="741"/>
      <c r="R152" s="694"/>
      <c r="S152" s="693" t="s">
        <v>5761</v>
      </c>
      <c r="T152" s="741"/>
      <c r="U152" s="694"/>
      <c r="V152" s="693" t="s">
        <v>5762</v>
      </c>
      <c r="W152" s="741"/>
      <c r="X152" s="694"/>
      <c r="Y152" s="738" t="s">
        <v>5763</v>
      </c>
      <c r="Z152" s="739"/>
      <c r="AA152" s="740"/>
      <c r="AB152" s="738" t="s">
        <v>5774</v>
      </c>
      <c r="AC152" s="739"/>
      <c r="AD152" s="740"/>
      <c r="AH152" s="522" t="s">
        <v>5093</v>
      </c>
      <c r="AI152" s="522"/>
      <c r="AJ152" s="522"/>
      <c r="AK152" s="522"/>
      <c r="AL152" s="522"/>
      <c r="AM152" s="522"/>
      <c r="AN152" s="522"/>
      <c r="AO152" s="522"/>
      <c r="AP152" s="711"/>
      <c r="AQ152" s="522" t="s">
        <v>5775</v>
      </c>
      <c r="AR152" s="522"/>
      <c r="AS152" s="522"/>
      <c r="AT152" s="522"/>
      <c r="AU152" s="522"/>
      <c r="AV152" s="522"/>
      <c r="AW152" s="522"/>
      <c r="AX152" s="522"/>
      <c r="AY152" s="711"/>
      <c r="AZ152" s="522" t="s">
        <v>5776</v>
      </c>
      <c r="BA152" s="522"/>
      <c r="BB152" s="522"/>
      <c r="BC152" s="522"/>
      <c r="BD152" s="522"/>
      <c r="BE152" s="522"/>
      <c r="BF152" s="522"/>
      <c r="BG152" s="522"/>
      <c r="BH152" s="711"/>
      <c r="BI152" s="522" t="s">
        <v>5777</v>
      </c>
      <c r="BJ152" s="522"/>
      <c r="BK152" s="522"/>
      <c r="BL152" s="522"/>
      <c r="BM152" s="522"/>
      <c r="BN152" s="522"/>
      <c r="BO152" s="522"/>
      <c r="BP152" s="522"/>
      <c r="BQ152" s="711"/>
      <c r="BR152" s="522" t="s">
        <v>5778</v>
      </c>
      <c r="BS152" s="522"/>
      <c r="BT152" s="522"/>
      <c r="BU152" s="522"/>
      <c r="BV152" s="522"/>
      <c r="BW152" s="522"/>
      <c r="BX152" s="522"/>
      <c r="BY152" s="522"/>
      <c r="BZ152" s="711"/>
      <c r="CA152" s="522" t="s">
        <v>5779</v>
      </c>
      <c r="CB152" s="522"/>
      <c r="CC152" s="522"/>
      <c r="CD152" s="522"/>
      <c r="CE152" s="522"/>
      <c r="CF152" s="522"/>
      <c r="CG152" s="522"/>
      <c r="CH152" s="522"/>
      <c r="CI152" s="711"/>
      <c r="CJ152" s="522" t="s">
        <v>5780</v>
      </c>
      <c r="CK152" s="522"/>
      <c r="CL152" s="522"/>
      <c r="CM152" s="522"/>
      <c r="CN152" s="522"/>
      <c r="CO152" s="522"/>
      <c r="CP152" s="522"/>
      <c r="CQ152" s="522"/>
      <c r="CR152" s="711"/>
      <c r="CS152" s="522" t="s">
        <v>5781</v>
      </c>
      <c r="CT152" s="522"/>
      <c r="CU152" s="522"/>
      <c r="CV152" s="522"/>
      <c r="CW152" s="522"/>
      <c r="CX152" s="522"/>
      <c r="CY152" s="522"/>
      <c r="CZ152" s="522"/>
      <c r="DA152" s="711"/>
      <c r="DB152" s="522" t="s">
        <v>5782</v>
      </c>
      <c r="DC152" s="522"/>
      <c r="DD152" s="522"/>
      <c r="DE152" s="522"/>
      <c r="DF152" s="522"/>
      <c r="DG152" s="522"/>
      <c r="DH152" s="522"/>
      <c r="DI152" s="522"/>
      <c r="DJ152" s="711"/>
      <c r="DK152" s="522" t="s">
        <v>5783</v>
      </c>
      <c r="DL152" s="522"/>
      <c r="DM152" s="522"/>
      <c r="DN152" s="522"/>
      <c r="DO152" s="522"/>
      <c r="DP152" s="522"/>
      <c r="DQ152" s="522"/>
      <c r="DR152" s="522"/>
      <c r="DS152" s="746"/>
      <c r="DT152" s="524" t="s">
        <v>5088</v>
      </c>
      <c r="DU152" s="525"/>
      <c r="DV152" s="526"/>
      <c r="DX152" s="732"/>
      <c r="DY152" s="734" t="s">
        <v>5090</v>
      </c>
      <c r="DZ152" s="736" t="s">
        <v>5757</v>
      </c>
      <c r="EA152" s="736" t="s">
        <v>5758</v>
      </c>
      <c r="EB152" s="738" t="s">
        <v>5759</v>
      </c>
      <c r="EC152" s="739"/>
      <c r="ED152" s="740"/>
      <c r="EE152" s="693" t="s">
        <v>5760</v>
      </c>
      <c r="EF152" s="741"/>
      <c r="EG152" s="694"/>
      <c r="EH152" s="693" t="s">
        <v>5761</v>
      </c>
      <c r="EI152" s="741"/>
      <c r="EJ152" s="694"/>
      <c r="EK152" s="693" t="s">
        <v>5762</v>
      </c>
      <c r="EL152" s="741"/>
      <c r="EM152" s="694"/>
      <c r="EN152" s="738" t="s">
        <v>5763</v>
      </c>
      <c r="EO152" s="739"/>
      <c r="EP152" s="740"/>
      <c r="EQ152" s="738" t="s">
        <v>5774</v>
      </c>
      <c r="ER152" s="739"/>
      <c r="ES152" s="740"/>
    </row>
    <row r="153" spans="1:149" ht="48" customHeight="1">
      <c r="A153" s="129"/>
      <c r="C153" s="611"/>
      <c r="D153" s="611"/>
      <c r="E153" s="611"/>
      <c r="F153" s="611"/>
      <c r="G153" s="611"/>
      <c r="H153" s="611"/>
      <c r="I153" s="611"/>
      <c r="J153" s="510"/>
      <c r="K153" s="723"/>
      <c r="L153" s="723"/>
      <c r="M153" s="285" t="s">
        <v>5784</v>
      </c>
      <c r="N153" s="287" t="s">
        <v>5757</v>
      </c>
      <c r="O153" s="287" t="s">
        <v>5758</v>
      </c>
      <c r="P153" s="285" t="s">
        <v>5784</v>
      </c>
      <c r="Q153" s="287" t="s">
        <v>5757</v>
      </c>
      <c r="R153" s="287" t="s">
        <v>5758</v>
      </c>
      <c r="S153" s="285" t="s">
        <v>5784</v>
      </c>
      <c r="T153" s="287" t="s">
        <v>5757</v>
      </c>
      <c r="U153" s="287" t="s">
        <v>5758</v>
      </c>
      <c r="V153" s="285" t="s">
        <v>5784</v>
      </c>
      <c r="W153" s="287" t="s">
        <v>5757</v>
      </c>
      <c r="X153" s="287" t="s">
        <v>5758</v>
      </c>
      <c r="Y153" s="285" t="s">
        <v>5784</v>
      </c>
      <c r="Z153" s="287" t="s">
        <v>5757</v>
      </c>
      <c r="AA153" s="287" t="s">
        <v>5758</v>
      </c>
      <c r="AB153" s="285" t="s">
        <v>5784</v>
      </c>
      <c r="AC153" s="287" t="s">
        <v>5757</v>
      </c>
      <c r="AD153" s="287" t="s">
        <v>5758</v>
      </c>
      <c r="AH153" s="522" t="s">
        <v>5093</v>
      </c>
      <c r="AI153" s="522"/>
      <c r="AJ153" s="522" t="s">
        <v>5094</v>
      </c>
      <c r="AK153" s="522"/>
      <c r="AL153" s="522" t="s">
        <v>5095</v>
      </c>
      <c r="AM153" s="522"/>
      <c r="AN153" s="522" t="s">
        <v>5096</v>
      </c>
      <c r="AO153" s="522"/>
      <c r="AP153" s="711"/>
      <c r="AQ153" s="522" t="s">
        <v>5093</v>
      </c>
      <c r="AR153" s="522"/>
      <c r="AS153" s="522" t="s">
        <v>5094</v>
      </c>
      <c r="AT153" s="522"/>
      <c r="AU153" s="522" t="s">
        <v>5095</v>
      </c>
      <c r="AV153" s="522"/>
      <c r="AW153" s="522" t="s">
        <v>5096</v>
      </c>
      <c r="AX153" s="522"/>
      <c r="AY153" s="711"/>
      <c r="AZ153" s="522" t="s">
        <v>5093</v>
      </c>
      <c r="BA153" s="522"/>
      <c r="BB153" s="522" t="s">
        <v>5094</v>
      </c>
      <c r="BC153" s="522"/>
      <c r="BD153" s="522" t="s">
        <v>5095</v>
      </c>
      <c r="BE153" s="522"/>
      <c r="BF153" s="522" t="s">
        <v>5096</v>
      </c>
      <c r="BG153" s="522"/>
      <c r="BH153" s="711"/>
      <c r="BI153" s="522" t="s">
        <v>5093</v>
      </c>
      <c r="BJ153" s="522"/>
      <c r="BK153" s="522" t="s">
        <v>5094</v>
      </c>
      <c r="BL153" s="522"/>
      <c r="BM153" s="522" t="s">
        <v>5095</v>
      </c>
      <c r="BN153" s="522"/>
      <c r="BO153" s="522" t="s">
        <v>5096</v>
      </c>
      <c r="BP153" s="522"/>
      <c r="BQ153" s="711"/>
      <c r="BR153" s="522" t="s">
        <v>5093</v>
      </c>
      <c r="BS153" s="522"/>
      <c r="BT153" s="522" t="s">
        <v>5094</v>
      </c>
      <c r="BU153" s="522"/>
      <c r="BV153" s="522" t="s">
        <v>5095</v>
      </c>
      <c r="BW153" s="522"/>
      <c r="BX153" s="522" t="s">
        <v>5096</v>
      </c>
      <c r="BY153" s="522"/>
      <c r="BZ153" s="711"/>
      <c r="CA153" s="522" t="s">
        <v>5093</v>
      </c>
      <c r="CB153" s="522"/>
      <c r="CC153" s="522" t="s">
        <v>5094</v>
      </c>
      <c r="CD153" s="522"/>
      <c r="CE153" s="522" t="s">
        <v>5095</v>
      </c>
      <c r="CF153" s="522"/>
      <c r="CG153" s="522" t="s">
        <v>5096</v>
      </c>
      <c r="CH153" s="522"/>
      <c r="CI153" s="711"/>
      <c r="CJ153" s="522" t="s">
        <v>5093</v>
      </c>
      <c r="CK153" s="522"/>
      <c r="CL153" s="522" t="s">
        <v>5094</v>
      </c>
      <c r="CM153" s="522"/>
      <c r="CN153" s="522" t="s">
        <v>5095</v>
      </c>
      <c r="CO153" s="522"/>
      <c r="CP153" s="522" t="s">
        <v>5096</v>
      </c>
      <c r="CQ153" s="522"/>
      <c r="CR153" s="711"/>
      <c r="CS153" s="522" t="s">
        <v>5093</v>
      </c>
      <c r="CT153" s="522"/>
      <c r="CU153" s="522" t="s">
        <v>5094</v>
      </c>
      <c r="CV153" s="522"/>
      <c r="CW153" s="522" t="s">
        <v>5095</v>
      </c>
      <c r="CX153" s="522"/>
      <c r="CY153" s="522" t="s">
        <v>5096</v>
      </c>
      <c r="CZ153" s="522"/>
      <c r="DA153" s="711"/>
      <c r="DB153" s="522" t="s">
        <v>5093</v>
      </c>
      <c r="DC153" s="522"/>
      <c r="DD153" s="522" t="s">
        <v>5094</v>
      </c>
      <c r="DE153" s="522"/>
      <c r="DF153" s="522" t="s">
        <v>5095</v>
      </c>
      <c r="DG153" s="522"/>
      <c r="DH153" s="522" t="s">
        <v>5096</v>
      </c>
      <c r="DI153" s="522"/>
      <c r="DJ153" s="711"/>
      <c r="DK153" s="522" t="s">
        <v>5093</v>
      </c>
      <c r="DL153" s="522"/>
      <c r="DM153" s="522" t="s">
        <v>5094</v>
      </c>
      <c r="DN153" s="522"/>
      <c r="DO153" s="522" t="s">
        <v>5095</v>
      </c>
      <c r="DP153" s="522"/>
      <c r="DQ153" s="522" t="s">
        <v>5096</v>
      </c>
      <c r="DR153" s="522"/>
      <c r="DS153" s="747"/>
      <c r="DT153" s="127" t="s">
        <v>5096</v>
      </c>
      <c r="DU153" s="127" t="s">
        <v>5097</v>
      </c>
      <c r="DV153" s="128" t="s">
        <v>5098</v>
      </c>
      <c r="DX153" s="733"/>
      <c r="DY153" s="735"/>
      <c r="DZ153" s="737"/>
      <c r="EA153" s="737"/>
      <c r="EB153" s="131" t="s">
        <v>5784</v>
      </c>
      <c r="EC153" s="132" t="s">
        <v>5757</v>
      </c>
      <c r="ED153" s="132" t="s">
        <v>5758</v>
      </c>
      <c r="EE153" s="131" t="s">
        <v>5784</v>
      </c>
      <c r="EF153" s="132" t="s">
        <v>5757</v>
      </c>
      <c r="EG153" s="132" t="s">
        <v>5758</v>
      </c>
      <c r="EH153" s="131" t="s">
        <v>5784</v>
      </c>
      <c r="EI153" s="132" t="s">
        <v>5757</v>
      </c>
      <c r="EJ153" s="132" t="s">
        <v>5758</v>
      </c>
      <c r="EK153" s="131" t="s">
        <v>5784</v>
      </c>
      <c r="EL153" s="132" t="s">
        <v>5757</v>
      </c>
      <c r="EM153" s="132" t="s">
        <v>5758</v>
      </c>
      <c r="EN153" s="131" t="s">
        <v>5784</v>
      </c>
      <c r="EO153" s="132" t="s">
        <v>5757</v>
      </c>
      <c r="EP153" s="132" t="s">
        <v>5758</v>
      </c>
      <c r="EQ153" s="131" t="s">
        <v>5784</v>
      </c>
      <c r="ER153" s="132" t="s">
        <v>5757</v>
      </c>
      <c r="ES153" s="132" t="s">
        <v>5758</v>
      </c>
    </row>
    <row r="154" spans="1:149" s="38" customFormat="1" ht="48" customHeight="1">
      <c r="A154" s="18"/>
      <c r="B154" s="3"/>
      <c r="C154" s="313" t="s">
        <v>4992</v>
      </c>
      <c r="D154" s="547" t="s">
        <v>5795</v>
      </c>
      <c r="E154" s="548"/>
      <c r="F154" s="548"/>
      <c r="G154" s="548"/>
      <c r="H154" s="548"/>
      <c r="I154" s="548"/>
      <c r="J154" s="310"/>
      <c r="K154" s="310"/>
      <c r="L154" s="310"/>
      <c r="M154" s="310"/>
      <c r="N154" s="310"/>
      <c r="O154" s="310"/>
      <c r="P154" s="310"/>
      <c r="Q154" s="310"/>
      <c r="R154" s="310"/>
      <c r="S154" s="310"/>
      <c r="T154" s="310"/>
      <c r="U154" s="310"/>
      <c r="V154" s="310"/>
      <c r="W154" s="310"/>
      <c r="X154" s="310"/>
      <c r="Y154" s="310"/>
      <c r="Z154" s="310"/>
      <c r="AA154" s="310"/>
      <c r="AB154" s="310"/>
      <c r="AC154" s="103"/>
      <c r="AD154" s="103"/>
      <c r="AE154" s="2"/>
      <c r="AF154" s="108"/>
      <c r="AH154" s="522">
        <f>J154</f>
        <v>0</v>
      </c>
      <c r="AI154" s="522"/>
      <c r="AJ154" s="522">
        <f>COUNTIF(K154:L154,"NS")</f>
        <v>0</v>
      </c>
      <c r="AK154" s="522"/>
      <c r="AL154" s="522">
        <f>IF(COUNTIF(K154:L154,"NA")=COUNTA($K$152:$L$153),"NA",SUM(K154:L154))</f>
        <v>0</v>
      </c>
      <c r="AM154" s="522"/>
      <c r="AN154" s="522">
        <f>IF($AH$150=$AJ$150, 0,
IF(OR(AND(AH154=0, AJ154&gt;0),AND(AH154="NS", AL154&gt;0), AND(AH154="NS", AJ154=0, AL154=0),AND(AH154="NA",AJ154&gt;0,AL154=0)), 1,
IF(OR(AND(AH154&gt;0, AJ154=2), AND(AH154="NS", AJ154=2), AND(AH154="NS", AL154=0, AJ154&gt;0), AH154=AL154), 0, 1)))</f>
        <v>0</v>
      </c>
      <c r="AO154" s="522"/>
      <c r="AP154" s="711"/>
      <c r="AQ154" s="522">
        <f>M154</f>
        <v>0</v>
      </c>
      <c r="AR154" s="522"/>
      <c r="AS154" s="522">
        <f>COUNTIF(N154:O154,"NS")</f>
        <v>0</v>
      </c>
      <c r="AT154" s="522"/>
      <c r="AU154" s="522">
        <f>IF(COUNTIF(N154:O154,"NA")=COUNTA($N$153:$O$153),"NA",SUM(N154:O154))</f>
        <v>0</v>
      </c>
      <c r="AV154" s="522"/>
      <c r="AW154" s="522">
        <f>IF($AH$150=$AJ$150, 0,
IF(OR(AND(AQ154=0, AS154&gt;0),AND(AQ154="NS", AU154&gt;0), AND(AQ154="NS", AS154=0, AU154=0),AND(AQ154="NA",AS154&gt;0,AU154=0)), 1,
IF(OR(AND(AQ154&gt;0, AS154=2), AND(AQ154="NS", AS154=2), AND(AQ154="NS", AU154=0, AS154&gt;0), AQ154=AU154), 0, 1)))</f>
        <v>0</v>
      </c>
      <c r="AX154" s="522"/>
      <c r="AY154" s="711"/>
      <c r="AZ154" s="522">
        <f>P154</f>
        <v>0</v>
      </c>
      <c r="BA154" s="522"/>
      <c r="BB154" s="522">
        <f>COUNTIF(Q154:R154,"NS")</f>
        <v>0</v>
      </c>
      <c r="BC154" s="522"/>
      <c r="BD154" s="522">
        <f>IF(COUNTIF(Q154:R154,"NA")=COUNTA($Q$153:$R$153),"NA",SUM(Q154:R154))</f>
        <v>0</v>
      </c>
      <c r="BE154" s="522"/>
      <c r="BF154" s="522">
        <f>IF($AH$150=$AJ$150, 0,
IF(OR(AND(AZ154=0, BB154&gt;0),AND(AZ154="NS", BD154&gt;0), AND(AZ154="NS", BB154=0, BD154=0),AND(AZ154="NA",BB154&gt;0,BD154=0)), 1,
IF(OR(AND(AZ154&gt;0, BB154=2), AND(AZ154="NS", BB154=2), AND(AZ154="NS", BD154=0, BB154&gt;0), AZ154=BD154), 0, 1)))</f>
        <v>0</v>
      </c>
      <c r="BG154" s="522"/>
      <c r="BH154" s="711"/>
      <c r="BI154" s="522">
        <f>S154</f>
        <v>0</v>
      </c>
      <c r="BJ154" s="522"/>
      <c r="BK154" s="522">
        <f>COUNTIF(T154:U154,"NS")</f>
        <v>0</v>
      </c>
      <c r="BL154" s="522"/>
      <c r="BM154" s="522">
        <f>IF(COUNTIF(T154:U154,"NA")=COUNTA($T$153:$U$153),"NA",SUM(T154:U154))</f>
        <v>0</v>
      </c>
      <c r="BN154" s="522"/>
      <c r="BO154" s="522">
        <f>IF($AH$150=$AJ$150, 0,
IF(OR(AND(BI154=0, BK154&gt;0),AND(BI154="NS", BM154&gt;0), AND(BI154="NS", BK154=0, BM154=0),AND(BI154="NA",BK154&gt;0,BM154=0)), 1,
IF(OR(AND(BI154&gt;0, BK154=2), AND(BI154="NS", BK154=2), AND(BI154="NS", BM154=0, BK154&gt;0), BI154=BM154), 0, 1)))</f>
        <v>0</v>
      </c>
      <c r="BP154" s="522"/>
      <c r="BQ154" s="711"/>
      <c r="BR154" s="522">
        <f>V154</f>
        <v>0</v>
      </c>
      <c r="BS154" s="522"/>
      <c r="BT154" s="522">
        <f>COUNTIF(W154:X154,"NS")</f>
        <v>0</v>
      </c>
      <c r="BU154" s="522"/>
      <c r="BV154" s="522">
        <f>IF(COUNTIF(W154:X154,"NA")=COUNTA($W$153:$X$153),"NA",SUM(W154:X154))</f>
        <v>0</v>
      </c>
      <c r="BW154" s="522"/>
      <c r="BX154" s="522">
        <f>IF($AH$150=$AJ$150, 0,
IF(OR(AND(BR154=0, BT154&gt;0),AND(BR154="NS", BV154&gt;0), AND(BR154="NS", BT154=0, BV154=0),AND(BR154="NA",BT154&gt;0,BV154=0)), 1,
IF(OR(AND(BR154&gt;0, BT154=2), AND(BR154="NS", BT154=2), AND(BR154="NS", BV154=0, BT154&gt;0), BR154=BV154), 0, 1)))</f>
        <v>0</v>
      </c>
      <c r="BY154" s="522"/>
      <c r="BZ154" s="711"/>
      <c r="CA154" s="522">
        <f>Y154</f>
        <v>0</v>
      </c>
      <c r="CB154" s="522"/>
      <c r="CC154" s="522">
        <f>COUNTIF(Z154:AA154,"NS")</f>
        <v>0</v>
      </c>
      <c r="CD154" s="522"/>
      <c r="CE154" s="522">
        <f>IF(COUNTIF(Z154:AA154,"NA")=COUNTA($Z$153:$AA$153),"NA",SUM(Z154:AA154))</f>
        <v>0</v>
      </c>
      <c r="CF154" s="522"/>
      <c r="CG154" s="522">
        <f>IF($AH$150=$AJ$150, 0,
IF(OR(AND(CA154=0, CC154&gt;0),AND(CA154="NS", CE154&gt;0), AND(CA154="NS", CC154=0, CE154=0),AND(CA154="NA",CC154&gt;0,CE154=0)), 1,
IF(OR(AND(CA154&gt;0, CC154=2), AND(CA154="NS", CC154=2), AND(CA154="NS", CE154=0, CC154&gt;0), CA154=CE154), 0, 1)))</f>
        <v>0</v>
      </c>
      <c r="CH154" s="522"/>
      <c r="CI154" s="711"/>
      <c r="CJ154" s="522">
        <f>AB154</f>
        <v>0</v>
      </c>
      <c r="CK154" s="522"/>
      <c r="CL154" s="522">
        <f>COUNTIF(AC154:AD154,"NS")</f>
        <v>0</v>
      </c>
      <c r="CM154" s="522"/>
      <c r="CN154" s="522">
        <f>IF(COUNTIF(AC154:AD154,"NA")=COUNTA($AC$153:$AD$153),"NA",SUM(AC154:AD154))</f>
        <v>0</v>
      </c>
      <c r="CO154" s="522"/>
      <c r="CP154" s="522">
        <f>IF($AH$150=$AJ$150, 0,
IF(OR(AND(CJ154=0, CL154&gt;0),AND(CJ154="NS", CN154&gt;0), AND(CJ154="NS", CL154=0, CN154=0),AND(CJ154="NA",CL154&gt;0,CN154=0)), 1,
IF(OR(AND(CJ154&gt;0, CL154=2), AND(CJ154="NS", CL154=2), AND(CJ154="NS", CN154=0, CL154&gt;0), CJ154=CN154), 0, 1)))</f>
        <v>0</v>
      </c>
      <c r="CQ154" s="522"/>
      <c r="CR154" s="711"/>
      <c r="CS154" s="522">
        <f>K154</f>
        <v>0</v>
      </c>
      <c r="CT154" s="522"/>
      <c r="CU154" s="522">
        <f>COUNTIF(N154,"NS")+COUNTIF(Q154,"NS")+COUNTIF(T154,"NS")+COUNTIF(W154,"NS")+COUNTIF(Z154,"NS")+COUNTIF(AC154,"NS")</f>
        <v>0</v>
      </c>
      <c r="CV154" s="522"/>
      <c r="CW154" s="522">
        <f>IF(COUNTIF(N154,"NA")+COUNTIF(Q154,"NA")+COUNTIF(T154,"NA")+COUNTIF(W154,"NA")+COUNTIF(Z154,"NA")+COUNTIF(AC154,"NA")=COUNTA($N$153,$Q$153,$T$153,$W$153,$Z$153,$AC$153),"NA",SUM(N154,Q154,T154,W154,Z154,AC154))</f>
        <v>0</v>
      </c>
      <c r="CX154" s="522"/>
      <c r="CY154" s="522">
        <f>IF($AH$150=$AJ$150, 0,
IF(OR(AND(CS154=0, CU154&gt;0),AND(CS154="NS", CW154&gt;0), AND(CS154="NS", CU154=0, CW154=0),AND(CS154="NA",CU154&gt;0,CW154=0)), 1,
IF(OR(AND(CS154&gt;0, CU154=2), AND(CS154="NS", CU154=2), AND(CS154="NS", CW154=0, CU154&gt;0), CS154=CW154), 0, 1)))</f>
        <v>0</v>
      </c>
      <c r="CZ154" s="522"/>
      <c r="DA154" s="711"/>
      <c r="DB154" s="522">
        <f>L154</f>
        <v>0</v>
      </c>
      <c r="DC154" s="522"/>
      <c r="DD154" s="522">
        <f>COUNTIF(O154,"NS")+COUNTIF(R154,"NS")+COUNTIF(U154,"NS")+COUNTIF(X154,"NS")+COUNTIF(AA154,"NS")+COUNTIF(AD154,"NS")</f>
        <v>0</v>
      </c>
      <c r="DE154" s="522"/>
      <c r="DF154" s="522">
        <f>IF(COUNTIF(O154,"NA")+COUNTIF(R154,"NA")+COUNTIF(U154,"NA")+COUNTIF(X154,"NA")+COUNTIF(AA154,"NA")+COUNTIF(AD154,"NA")=COUNTA($O$153,$R$153,$U$153,$X$153,$AA$153,$AD$153),"NA",SUM(O154,R154,U154,X154,AA154,AD154))</f>
        <v>0</v>
      </c>
      <c r="DG154" s="522"/>
      <c r="DH154" s="522">
        <f>IF($AH$150=$AJ$150, 0,
IF(OR(AND(DB154=0, DD154&gt;0),AND(DB154="NS", DF154&gt;0), AND(DB154="NS", DD154=0, DF154=0),AND(DB154="NA",DD154&gt;0,DF154=0)), 1,
IF(OR(AND(DB154&gt;0, DD154=2), AND(DB154="NS", DD154=2), AND(DB154="NS", DF154=0, DD154&gt;0), DB154=DF154), 0, 1)))</f>
        <v>0</v>
      </c>
      <c r="DI154" s="522"/>
      <c r="DJ154" s="711"/>
      <c r="DK154" s="522">
        <f>J154</f>
        <v>0</v>
      </c>
      <c r="DL154" s="522"/>
      <c r="DM154" s="522">
        <f>COUNTIF(N154:O154,"NS")+COUNTIF(Q154:R154,"NS")+COUNTIF(T154:U154,"NS")+COUNTIF(W154:X154,"NS")+COUNTIF(Z154:AA154,"NS")+COUNTIF(AC154:AD154,"NS")</f>
        <v>0</v>
      </c>
      <c r="DN154" s="522"/>
      <c r="DO154" s="522">
        <f>IF(COUNTIF(N154:O154,"NA")+COUNTIF(Q154:R154,"NA")+COUNTIF(T154:U154,"NA")+COUNTIF(W154:X154,"NA")+COUNTIF(Z154:AA154,"NA")+COUNTIF(AC154:AD154,"NA")=COUNTA($N$153:$O$153,$Q$153:$R$153,$T$153:$U$153,$W$153:$X$153,$Z$153:$AA$153,$AC$153:$AD$153),"NA",SUM(N154:O154,Q154:R154,T154:U154,W154:X154,Z154:AA154,AC154:AD154))</f>
        <v>0</v>
      </c>
      <c r="DP154" s="522"/>
      <c r="DQ154" s="522">
        <f>IF($AH$150=$AJ$150, 0,
IF(OR(AND(DK154=0, DM154&gt;0),AND(DK154="NS", DO154&gt;0), AND(DK154="NS", DM154=0, DO154=0),AND(DK154="NA",DM154&gt;0,DO154=0)), 1,
IF(OR(AND(DK154&gt;0, DM154=2), AND(DK154="NS", DM154=2), AND(DK154="NS", DO154=0, DM154&gt;0), DK154=DO154), 0, 1)))</f>
        <v>0</v>
      </c>
      <c r="DR154" s="522"/>
      <c r="DS154" s="747"/>
      <c r="DT154" s="137">
        <f>IF(SUM(AN154,AW154,BF154,BO154,BX154,CG154,CP154,CY154,DH154,DQ154)&gt;0,1,0)</f>
        <v>0</v>
      </c>
      <c r="DU154" s="138" t="str">
        <f>IF(DT154=0,"", IF(SUM($DT$154:DT154)=1,DV154, IF($DT$160&gt;SUM($DT$154:DT154),_xlfn.CONCAT(", ",DV154), IF($DT$160=SUM($DT$154:DT154),_xlfn.CONCAT(" y ",DV154,".")))))</f>
        <v/>
      </c>
      <c r="DV154" s="137">
        <v>1</v>
      </c>
      <c r="DX154" s="133">
        <v>2.2000000000000002</v>
      </c>
      <c r="DY154" s="133">
        <f>$M$113</f>
        <v>0</v>
      </c>
      <c r="DZ154" s="133">
        <f>$S$113</f>
        <v>0</v>
      </c>
      <c r="EA154" s="133">
        <f>$Y$113</f>
        <v>0</v>
      </c>
      <c r="EB154" s="133">
        <f>$M$107</f>
        <v>0</v>
      </c>
      <c r="EC154" s="133">
        <f>$S$107</f>
        <v>0</v>
      </c>
      <c r="ED154" s="133">
        <f>$Y$107</f>
        <v>0</v>
      </c>
      <c r="EE154" s="133">
        <f>$M$108</f>
        <v>0</v>
      </c>
      <c r="EF154" s="133">
        <f>$S$108</f>
        <v>0</v>
      </c>
      <c r="EG154" s="133">
        <f>$Y$108</f>
        <v>0</v>
      </c>
      <c r="EH154" s="133">
        <f>$M$109</f>
        <v>0</v>
      </c>
      <c r="EI154" s="133">
        <f>$S$109</f>
        <v>0</v>
      </c>
      <c r="EJ154" s="133">
        <f>$Y$109</f>
        <v>0</v>
      </c>
      <c r="EK154" s="133">
        <f>$M$110</f>
        <v>0</v>
      </c>
      <c r="EL154" s="133">
        <f>$S$110</f>
        <v>0</v>
      </c>
      <c r="EM154" s="133">
        <f>$Y$110</f>
        <v>0</v>
      </c>
      <c r="EN154" s="133">
        <f>$M$111</f>
        <v>0</v>
      </c>
      <c r="EO154" s="133">
        <f>$S$111</f>
        <v>0</v>
      </c>
      <c r="EP154" s="133">
        <f>$Y$111</f>
        <v>0</v>
      </c>
      <c r="EQ154" s="133">
        <f>$M$112</f>
        <v>0</v>
      </c>
      <c r="ER154" s="133">
        <f>$S$112</f>
        <v>0</v>
      </c>
      <c r="ES154" s="133">
        <f>$Y$112</f>
        <v>0</v>
      </c>
    </row>
    <row r="155" spans="1:149" s="38" customFormat="1" ht="36" customHeight="1">
      <c r="A155" s="18"/>
      <c r="B155" s="3"/>
      <c r="C155" s="314" t="s">
        <v>4994</v>
      </c>
      <c r="D155" s="547" t="s">
        <v>5796</v>
      </c>
      <c r="E155" s="548"/>
      <c r="F155" s="548"/>
      <c r="G155" s="548"/>
      <c r="H155" s="548"/>
      <c r="I155" s="548"/>
      <c r="J155" s="310"/>
      <c r="K155" s="310"/>
      <c r="L155" s="310"/>
      <c r="M155" s="310"/>
      <c r="N155" s="310"/>
      <c r="O155" s="310"/>
      <c r="P155" s="310"/>
      <c r="Q155" s="310"/>
      <c r="R155" s="310"/>
      <c r="S155" s="310"/>
      <c r="T155" s="310"/>
      <c r="U155" s="310"/>
      <c r="V155" s="310"/>
      <c r="W155" s="310"/>
      <c r="X155" s="310"/>
      <c r="Y155" s="310"/>
      <c r="Z155" s="310"/>
      <c r="AA155" s="310"/>
      <c r="AB155" s="310"/>
      <c r="AC155" s="103"/>
      <c r="AD155" s="103"/>
      <c r="AE155" s="2"/>
      <c r="AF155" s="108"/>
      <c r="AH155" s="522">
        <f t="shared" ref="AH155:AH159" si="59">J155</f>
        <v>0</v>
      </c>
      <c r="AI155" s="522"/>
      <c r="AJ155" s="522">
        <f t="shared" ref="AJ155:AJ159" si="60">COUNTIF(K155:L155,"NS")</f>
        <v>0</v>
      </c>
      <c r="AK155" s="522"/>
      <c r="AL155" s="522">
        <f t="shared" ref="AL155:AL159" si="61">IF(COUNTIF(K155:L155,"NA")=COUNTA($K$152:$L$153),"NA",SUM(K155:L155))</f>
        <v>0</v>
      </c>
      <c r="AM155" s="522"/>
      <c r="AN155" s="522">
        <f t="shared" ref="AN155:AN159" si="62">IF($AH$150=$AJ$150, 0,
IF(OR(AND(AH155=0, AJ155&gt;0),AND(AH155="NS", AL155&gt;0), AND(AH155="NS", AJ155=0, AL155=0),AND(AH155="NA",AJ155&gt;0,AL155=0)), 1,
IF(OR(AND(AH155&gt;0, AJ155=2), AND(AH155="NS", AJ155=2), AND(AH155="NS", AL155=0, AJ155&gt;0), AH155=AL155), 0, 1)))</f>
        <v>0</v>
      </c>
      <c r="AO155" s="522"/>
      <c r="AP155" s="711"/>
      <c r="AQ155" s="522">
        <f t="shared" ref="AQ155:AQ159" si="63">M155</f>
        <v>0</v>
      </c>
      <c r="AR155" s="522"/>
      <c r="AS155" s="522">
        <f t="shared" ref="AS155:AS159" si="64">COUNTIF(N155:O155,"NS")</f>
        <v>0</v>
      </c>
      <c r="AT155" s="522"/>
      <c r="AU155" s="522">
        <f t="shared" ref="AU155:AU159" si="65">IF(COUNTIF(N155:O155,"NA")=COUNTA($N$153:$O$153),"NA",SUM(N155:O155))</f>
        <v>0</v>
      </c>
      <c r="AV155" s="522"/>
      <c r="AW155" s="522">
        <f t="shared" ref="AW155:AW159" si="66">IF($AH$150=$AJ$150, 0,
IF(OR(AND(AQ155=0, AS155&gt;0),AND(AQ155="NS", AU155&gt;0), AND(AQ155="NS", AS155=0, AU155=0),AND(AQ155="NA",AS155&gt;0,AU155=0)), 1,
IF(OR(AND(AQ155&gt;0, AS155=2), AND(AQ155="NS", AS155=2), AND(AQ155="NS", AU155=0, AS155&gt;0), AQ155=AU155), 0, 1)))</f>
        <v>0</v>
      </c>
      <c r="AX155" s="522"/>
      <c r="AY155" s="711"/>
      <c r="AZ155" s="522">
        <f t="shared" ref="AZ155:AZ159" si="67">P155</f>
        <v>0</v>
      </c>
      <c r="BA155" s="522"/>
      <c r="BB155" s="522">
        <f t="shared" ref="BB155:BB159" si="68">COUNTIF(Q155:R155,"NS")</f>
        <v>0</v>
      </c>
      <c r="BC155" s="522"/>
      <c r="BD155" s="522">
        <f t="shared" ref="BD155:BD159" si="69">IF(COUNTIF(Q155:R155,"NA")=COUNTA($Q$153:$R$153),"NA",SUM(Q155:R155))</f>
        <v>0</v>
      </c>
      <c r="BE155" s="522"/>
      <c r="BF155" s="522">
        <f t="shared" ref="BF155:BF159" si="70">IF($AH$150=$AJ$150, 0,
IF(OR(AND(AZ155=0, BB155&gt;0),AND(AZ155="NS", BD155&gt;0), AND(AZ155="NS", BB155=0, BD155=0),AND(AZ155="NA",BB155&gt;0,BD155=0)), 1,
IF(OR(AND(AZ155&gt;0, BB155=2), AND(AZ155="NS", BB155=2), AND(AZ155="NS", BD155=0, BB155&gt;0), AZ155=BD155), 0, 1)))</f>
        <v>0</v>
      </c>
      <c r="BG155" s="522"/>
      <c r="BH155" s="711"/>
      <c r="BI155" s="522">
        <f t="shared" ref="BI155:BI159" si="71">S155</f>
        <v>0</v>
      </c>
      <c r="BJ155" s="522"/>
      <c r="BK155" s="522">
        <f t="shared" ref="BK155:BK159" si="72">COUNTIF(T155:U155,"NS")</f>
        <v>0</v>
      </c>
      <c r="BL155" s="522"/>
      <c r="BM155" s="522">
        <f t="shared" ref="BM155:BM159" si="73">IF(COUNTIF(T155:U155,"NA")=COUNTA($T$153:$U$153),"NA",SUM(T155:U155))</f>
        <v>0</v>
      </c>
      <c r="BN155" s="522"/>
      <c r="BO155" s="522">
        <f t="shared" ref="BO155:BO159" si="74">IF($AH$150=$AJ$150, 0,
IF(OR(AND(BI155=0, BK155&gt;0),AND(BI155="NS", BM155&gt;0), AND(BI155="NS", BK155=0, BM155=0),AND(BI155="NA",BK155&gt;0,BM155=0)), 1,
IF(OR(AND(BI155&gt;0, BK155=2), AND(BI155="NS", BK155=2), AND(BI155="NS", BM155=0, BK155&gt;0), BI155=BM155), 0, 1)))</f>
        <v>0</v>
      </c>
      <c r="BP155" s="522"/>
      <c r="BQ155" s="711"/>
      <c r="BR155" s="522">
        <f t="shared" ref="BR155:BR159" si="75">V155</f>
        <v>0</v>
      </c>
      <c r="BS155" s="522"/>
      <c r="BT155" s="522">
        <f t="shared" ref="BT155:BT159" si="76">COUNTIF(W155:X155,"NS")</f>
        <v>0</v>
      </c>
      <c r="BU155" s="522"/>
      <c r="BV155" s="522">
        <f t="shared" ref="BV155:BV159" si="77">IF(COUNTIF(W155:X155,"NA")=COUNTA($W$153:$X$153),"NA",SUM(W155:X155))</f>
        <v>0</v>
      </c>
      <c r="BW155" s="522"/>
      <c r="BX155" s="522">
        <f t="shared" ref="BX155:BX159" si="78">IF($AH$150=$AJ$150, 0,
IF(OR(AND(BR155=0, BT155&gt;0),AND(BR155="NS", BV155&gt;0), AND(BR155="NS", BT155=0, BV155=0),AND(BR155="NA",BT155&gt;0,BV155=0)), 1,
IF(OR(AND(BR155&gt;0, BT155=2), AND(BR155="NS", BT155=2), AND(BR155="NS", BV155=0, BT155&gt;0), BR155=BV155), 0, 1)))</f>
        <v>0</v>
      </c>
      <c r="BY155" s="522"/>
      <c r="BZ155" s="711"/>
      <c r="CA155" s="522">
        <f t="shared" ref="CA155:CA159" si="79">Y155</f>
        <v>0</v>
      </c>
      <c r="CB155" s="522"/>
      <c r="CC155" s="522">
        <f t="shared" ref="CC155:CC159" si="80">COUNTIF(Z155:AA155,"NS")</f>
        <v>0</v>
      </c>
      <c r="CD155" s="522"/>
      <c r="CE155" s="522">
        <f t="shared" ref="CE155:CE159" si="81">IF(COUNTIF(Z155:AA155,"NA")=COUNTA($Z$153:$AA$153),"NA",SUM(Z155:AA155))</f>
        <v>0</v>
      </c>
      <c r="CF155" s="522"/>
      <c r="CG155" s="522">
        <f t="shared" ref="CG155:CG159" si="82">IF($AH$150=$AJ$150, 0,
IF(OR(AND(CA155=0, CC155&gt;0),AND(CA155="NS", CE155&gt;0), AND(CA155="NS", CC155=0, CE155=0),AND(CA155="NA",CC155&gt;0,CE155=0)), 1,
IF(OR(AND(CA155&gt;0, CC155=2), AND(CA155="NS", CC155=2), AND(CA155="NS", CE155=0, CC155&gt;0), CA155=CE155), 0, 1)))</f>
        <v>0</v>
      </c>
      <c r="CH155" s="522"/>
      <c r="CI155" s="711"/>
      <c r="CJ155" s="522">
        <f t="shared" ref="CJ155:CJ159" si="83">AB155</f>
        <v>0</v>
      </c>
      <c r="CK155" s="522"/>
      <c r="CL155" s="522">
        <f t="shared" ref="CL155:CL159" si="84">COUNTIF(AC155:AD155,"NS")</f>
        <v>0</v>
      </c>
      <c r="CM155" s="522"/>
      <c r="CN155" s="522">
        <f t="shared" ref="CN155:CN159" si="85">IF(COUNTIF(AC155:AD155,"NA")=COUNTA($AC$153:$AD$153),"NA",SUM(AC155:AD155))</f>
        <v>0</v>
      </c>
      <c r="CO155" s="522"/>
      <c r="CP155" s="522">
        <f t="shared" ref="CP155:CP159" si="86">IF($AH$150=$AJ$150, 0,
IF(OR(AND(CJ155=0, CL155&gt;0),AND(CJ155="NS", CN155&gt;0), AND(CJ155="NS", CL155=0, CN155=0),AND(CJ155="NA",CL155&gt;0,CN155=0)), 1,
IF(OR(AND(CJ155&gt;0, CL155=2), AND(CJ155="NS", CL155=2), AND(CJ155="NS", CN155=0, CL155&gt;0), CJ155=CN155), 0, 1)))</f>
        <v>0</v>
      </c>
      <c r="CQ155" s="522"/>
      <c r="CR155" s="711"/>
      <c r="CS155" s="522">
        <f t="shared" ref="CS155:CS159" si="87">K155</f>
        <v>0</v>
      </c>
      <c r="CT155" s="522"/>
      <c r="CU155" s="522">
        <f t="shared" ref="CU155:CU159" si="88">COUNTIF(N155,"NS")+COUNTIF(Q155,"NS")+COUNTIF(T155,"NS")+COUNTIF(W155,"NS")+COUNTIF(Z155,"NS")+COUNTIF(AC155,"NS")</f>
        <v>0</v>
      </c>
      <c r="CV155" s="522"/>
      <c r="CW155" s="522">
        <f t="shared" ref="CW155:CW159" si="89">IF(COUNTIF(N155,"NA")+COUNTIF(Q155,"NA")+COUNTIF(T155,"NA")+COUNTIF(W155,"NA")+COUNTIF(Z155,"NA")+COUNTIF(AC155,"NA")=COUNTA($N$153,$Q$153,$T$153,$W$153,$Z$153,$AC$153),"NA",SUM(N155,Q155,T155,W155,Z155,AC155))</f>
        <v>0</v>
      </c>
      <c r="CX155" s="522"/>
      <c r="CY155" s="522">
        <f t="shared" ref="CY155:CY159" si="90">IF($AH$150=$AJ$150, 0,
IF(OR(AND(CS155=0, CU155&gt;0),AND(CS155="NS", CW155&gt;0), AND(CS155="NS", CU155=0, CW155=0),AND(CS155="NA",CU155&gt;0,CW155=0)), 1,
IF(OR(AND(CS155&gt;0, CU155=2), AND(CS155="NS", CU155=2), AND(CS155="NS", CW155=0, CU155&gt;0), CS155=CW155), 0, 1)))</f>
        <v>0</v>
      </c>
      <c r="CZ155" s="522"/>
      <c r="DA155" s="711"/>
      <c r="DB155" s="522">
        <f t="shared" ref="DB155:DB159" si="91">L155</f>
        <v>0</v>
      </c>
      <c r="DC155" s="522"/>
      <c r="DD155" s="522">
        <f t="shared" ref="DD155:DD159" si="92">COUNTIF(O155,"NS")+COUNTIF(R155,"NS")+COUNTIF(U155,"NS")+COUNTIF(X155,"NS")+COUNTIF(AA155,"NS")+COUNTIF(AD155,"NS")</f>
        <v>0</v>
      </c>
      <c r="DE155" s="522"/>
      <c r="DF155" s="522">
        <f t="shared" ref="DF155:DF159" si="93">IF(COUNTIF(O155,"NA")+COUNTIF(R155,"NA")+COUNTIF(U155,"NA")+COUNTIF(X155,"NA")+COUNTIF(AA155,"NA")+COUNTIF(AD155,"NA")=COUNTA($O$153,$R$153,$U$153,$X$153,$AA$153,$AD$153),"NA",SUM(O155,R155,U155,X155,AA155,AD155))</f>
        <v>0</v>
      </c>
      <c r="DG155" s="522"/>
      <c r="DH155" s="522">
        <f t="shared" ref="DH155:DH159" si="94">IF($AH$150=$AJ$150, 0,
IF(OR(AND(DB155=0, DD155&gt;0),AND(DB155="NS", DF155&gt;0), AND(DB155="NS", DD155=0, DF155=0),AND(DB155="NA",DD155&gt;0,DF155=0)), 1,
IF(OR(AND(DB155&gt;0, DD155=2), AND(DB155="NS", DD155=2), AND(DB155="NS", DF155=0, DD155&gt;0), DB155=DF155), 0, 1)))</f>
        <v>0</v>
      </c>
      <c r="DI155" s="522"/>
      <c r="DJ155" s="711"/>
      <c r="DK155" s="522">
        <f t="shared" ref="DK155:DK159" si="95">J155</f>
        <v>0</v>
      </c>
      <c r="DL155" s="522"/>
      <c r="DM155" s="522">
        <f t="shared" ref="DM155:DM159" si="96">COUNTIF(N155:O155,"NS")+COUNTIF(Q155:R155,"NS")+COUNTIF(T155:U155,"NS")+COUNTIF(W155:X155,"NS")+COUNTIF(Z155:AA155,"NS")+COUNTIF(AC155:AD155,"NS")</f>
        <v>0</v>
      </c>
      <c r="DN155" s="522"/>
      <c r="DO155" s="522">
        <f t="shared" ref="DO155:DO159" si="97">IF(COUNTIF(N155:O155,"NA")+COUNTIF(Q155:R155,"NA")+COUNTIF(T155:U155,"NA")+COUNTIF(W155:X155,"NA")+COUNTIF(Z155:AA155,"NA")+COUNTIF(AC155:AD155,"NA")=COUNTA($N$153:$O$153,$Q$153:$R$153,$T$153:$U$153,$W$153:$X$153,$Z$153:$AA$153,$AC$153:$AD$153),"NA",SUM(N155:O155,Q155:R155,T155:U155,W155:X155,Z155:AA155,AC155:AD155))</f>
        <v>0</v>
      </c>
      <c r="DP155" s="522"/>
      <c r="DQ155" s="522">
        <f t="shared" ref="DQ155:DQ159" si="98">IF($AH$150=$AJ$150, 0,
IF(OR(AND(DK155=0, DM155&gt;0),AND(DK155="NS", DO155&gt;0), AND(DK155="NS", DM155=0, DO155=0),AND(DK155="NA",DM155&gt;0,DO155=0)), 1,
IF(OR(AND(DK155&gt;0, DM155=2), AND(DK155="NS", DM155=2), AND(DK155="NS", DO155=0, DM155&gt;0), DK155=DO155), 0, 1)))</f>
        <v>0</v>
      </c>
      <c r="DR155" s="522"/>
      <c r="DS155" s="747"/>
      <c r="DT155" s="137">
        <f t="shared" ref="DT155:DT159" si="99">IF(SUM(AN155,AW155,BF155,BO155,BX155,CG155,CP155,CY155,DH155,DQ155)&gt;0,1,0)</f>
        <v>0</v>
      </c>
      <c r="DU155" s="138" t="str">
        <f>IF(DT155=0,"", IF(SUM($DT$154:DT155)=1,DV155, IF($DT$160&gt;SUM($DT$154:DT155),_xlfn.CONCAT(", ",DV155), IF($DT$160=SUM($DT$154:DT155),_xlfn.CONCAT(" y ",DV155,".")))))</f>
        <v/>
      </c>
      <c r="DV155" s="139">
        <v>2</v>
      </c>
      <c r="DX155" s="133">
        <v>2.2999999999999998</v>
      </c>
      <c r="DY155" s="140">
        <f>J160</f>
        <v>0</v>
      </c>
      <c r="DZ155" s="140">
        <f t="shared" ref="DZ155:ES155" si="100">K160</f>
        <v>0</v>
      </c>
      <c r="EA155" s="140">
        <f t="shared" si="100"/>
        <v>0</v>
      </c>
      <c r="EB155" s="140">
        <f t="shared" si="100"/>
        <v>0</v>
      </c>
      <c r="EC155" s="140">
        <f t="shared" si="100"/>
        <v>0</v>
      </c>
      <c r="ED155" s="140">
        <f t="shared" si="100"/>
        <v>0</v>
      </c>
      <c r="EE155" s="140">
        <f t="shared" si="100"/>
        <v>0</v>
      </c>
      <c r="EF155" s="140">
        <f t="shared" si="100"/>
        <v>0</v>
      </c>
      <c r="EG155" s="140">
        <f t="shared" si="100"/>
        <v>0</v>
      </c>
      <c r="EH155" s="140">
        <f t="shared" si="100"/>
        <v>0</v>
      </c>
      <c r="EI155" s="140">
        <f t="shared" si="100"/>
        <v>0</v>
      </c>
      <c r="EJ155" s="140">
        <f t="shared" si="100"/>
        <v>0</v>
      </c>
      <c r="EK155" s="140">
        <f t="shared" si="100"/>
        <v>0</v>
      </c>
      <c r="EL155" s="140">
        <f t="shared" si="100"/>
        <v>0</v>
      </c>
      <c r="EM155" s="140">
        <f t="shared" si="100"/>
        <v>0</v>
      </c>
      <c r="EN155" s="140">
        <f t="shared" si="100"/>
        <v>0</v>
      </c>
      <c r="EO155" s="140">
        <f t="shared" si="100"/>
        <v>0</v>
      </c>
      <c r="EP155" s="140">
        <f t="shared" si="100"/>
        <v>0</v>
      </c>
      <c r="EQ155" s="140">
        <f t="shared" si="100"/>
        <v>0</v>
      </c>
      <c r="ER155" s="140">
        <f t="shared" si="100"/>
        <v>0</v>
      </c>
      <c r="ES155" s="140">
        <f t="shared" si="100"/>
        <v>0</v>
      </c>
    </row>
    <row r="156" spans="1:149" s="38" customFormat="1" ht="24" customHeight="1">
      <c r="A156" s="18"/>
      <c r="B156" s="3"/>
      <c r="C156" s="314" t="s">
        <v>4996</v>
      </c>
      <c r="D156" s="547" t="s">
        <v>5797</v>
      </c>
      <c r="E156" s="548"/>
      <c r="F156" s="548"/>
      <c r="G156" s="548"/>
      <c r="H156" s="548"/>
      <c r="I156" s="548"/>
      <c r="J156" s="310"/>
      <c r="K156" s="310"/>
      <c r="L156" s="310"/>
      <c r="M156" s="310"/>
      <c r="N156" s="310"/>
      <c r="O156" s="310"/>
      <c r="P156" s="310"/>
      <c r="Q156" s="310"/>
      <c r="R156" s="310"/>
      <c r="S156" s="310"/>
      <c r="T156" s="310"/>
      <c r="U156" s="310"/>
      <c r="V156" s="310"/>
      <c r="W156" s="310"/>
      <c r="X156" s="310"/>
      <c r="Y156" s="310"/>
      <c r="Z156" s="310"/>
      <c r="AA156" s="310"/>
      <c r="AB156" s="310"/>
      <c r="AC156" s="103"/>
      <c r="AD156" s="103"/>
      <c r="AE156" s="2"/>
      <c r="AF156" s="108"/>
      <c r="AH156" s="522">
        <f t="shared" si="59"/>
        <v>0</v>
      </c>
      <c r="AI156" s="522"/>
      <c r="AJ156" s="522">
        <f t="shared" si="60"/>
        <v>0</v>
      </c>
      <c r="AK156" s="522"/>
      <c r="AL156" s="522">
        <f t="shared" si="61"/>
        <v>0</v>
      </c>
      <c r="AM156" s="522"/>
      <c r="AN156" s="522">
        <f t="shared" si="62"/>
        <v>0</v>
      </c>
      <c r="AO156" s="522"/>
      <c r="AP156" s="711"/>
      <c r="AQ156" s="522">
        <f t="shared" si="63"/>
        <v>0</v>
      </c>
      <c r="AR156" s="522"/>
      <c r="AS156" s="522">
        <f t="shared" si="64"/>
        <v>0</v>
      </c>
      <c r="AT156" s="522"/>
      <c r="AU156" s="522">
        <f t="shared" si="65"/>
        <v>0</v>
      </c>
      <c r="AV156" s="522"/>
      <c r="AW156" s="522">
        <f t="shared" si="66"/>
        <v>0</v>
      </c>
      <c r="AX156" s="522"/>
      <c r="AY156" s="711"/>
      <c r="AZ156" s="522">
        <f t="shared" si="67"/>
        <v>0</v>
      </c>
      <c r="BA156" s="522"/>
      <c r="BB156" s="522">
        <f t="shared" si="68"/>
        <v>0</v>
      </c>
      <c r="BC156" s="522"/>
      <c r="BD156" s="522">
        <f t="shared" si="69"/>
        <v>0</v>
      </c>
      <c r="BE156" s="522"/>
      <c r="BF156" s="522">
        <f t="shared" si="70"/>
        <v>0</v>
      </c>
      <c r="BG156" s="522"/>
      <c r="BH156" s="711"/>
      <c r="BI156" s="522">
        <f t="shared" si="71"/>
        <v>0</v>
      </c>
      <c r="BJ156" s="522"/>
      <c r="BK156" s="522">
        <f t="shared" si="72"/>
        <v>0</v>
      </c>
      <c r="BL156" s="522"/>
      <c r="BM156" s="522">
        <f t="shared" si="73"/>
        <v>0</v>
      </c>
      <c r="BN156" s="522"/>
      <c r="BO156" s="522">
        <f t="shared" si="74"/>
        <v>0</v>
      </c>
      <c r="BP156" s="522"/>
      <c r="BQ156" s="711"/>
      <c r="BR156" s="522">
        <f t="shared" si="75"/>
        <v>0</v>
      </c>
      <c r="BS156" s="522"/>
      <c r="BT156" s="522">
        <f t="shared" si="76"/>
        <v>0</v>
      </c>
      <c r="BU156" s="522"/>
      <c r="BV156" s="522">
        <f t="shared" si="77"/>
        <v>0</v>
      </c>
      <c r="BW156" s="522"/>
      <c r="BX156" s="522">
        <f t="shared" si="78"/>
        <v>0</v>
      </c>
      <c r="BY156" s="522"/>
      <c r="BZ156" s="711"/>
      <c r="CA156" s="522">
        <f t="shared" si="79"/>
        <v>0</v>
      </c>
      <c r="CB156" s="522"/>
      <c r="CC156" s="522">
        <f t="shared" si="80"/>
        <v>0</v>
      </c>
      <c r="CD156" s="522"/>
      <c r="CE156" s="522">
        <f t="shared" si="81"/>
        <v>0</v>
      </c>
      <c r="CF156" s="522"/>
      <c r="CG156" s="522">
        <f t="shared" si="82"/>
        <v>0</v>
      </c>
      <c r="CH156" s="522"/>
      <c r="CI156" s="711"/>
      <c r="CJ156" s="522">
        <f t="shared" si="83"/>
        <v>0</v>
      </c>
      <c r="CK156" s="522"/>
      <c r="CL156" s="522">
        <f t="shared" si="84"/>
        <v>0</v>
      </c>
      <c r="CM156" s="522"/>
      <c r="CN156" s="522">
        <f t="shared" si="85"/>
        <v>0</v>
      </c>
      <c r="CO156" s="522"/>
      <c r="CP156" s="522">
        <f t="shared" si="86"/>
        <v>0</v>
      </c>
      <c r="CQ156" s="522"/>
      <c r="CR156" s="711"/>
      <c r="CS156" s="522">
        <f t="shared" si="87"/>
        <v>0</v>
      </c>
      <c r="CT156" s="522"/>
      <c r="CU156" s="522">
        <f t="shared" si="88"/>
        <v>0</v>
      </c>
      <c r="CV156" s="522"/>
      <c r="CW156" s="522">
        <f t="shared" si="89"/>
        <v>0</v>
      </c>
      <c r="CX156" s="522"/>
      <c r="CY156" s="522">
        <f t="shared" si="90"/>
        <v>0</v>
      </c>
      <c r="CZ156" s="522"/>
      <c r="DA156" s="711"/>
      <c r="DB156" s="522">
        <f t="shared" si="91"/>
        <v>0</v>
      </c>
      <c r="DC156" s="522"/>
      <c r="DD156" s="522">
        <f t="shared" si="92"/>
        <v>0</v>
      </c>
      <c r="DE156" s="522"/>
      <c r="DF156" s="522">
        <f t="shared" si="93"/>
        <v>0</v>
      </c>
      <c r="DG156" s="522"/>
      <c r="DH156" s="522">
        <f t="shared" si="94"/>
        <v>0</v>
      </c>
      <c r="DI156" s="522"/>
      <c r="DJ156" s="711"/>
      <c r="DK156" s="522">
        <f t="shared" si="95"/>
        <v>0</v>
      </c>
      <c r="DL156" s="522"/>
      <c r="DM156" s="522">
        <f t="shared" si="96"/>
        <v>0</v>
      </c>
      <c r="DN156" s="522"/>
      <c r="DO156" s="522">
        <f t="shared" si="97"/>
        <v>0</v>
      </c>
      <c r="DP156" s="522"/>
      <c r="DQ156" s="522">
        <f t="shared" si="98"/>
        <v>0</v>
      </c>
      <c r="DR156" s="522"/>
      <c r="DS156" s="747"/>
      <c r="DT156" s="137">
        <f t="shared" si="99"/>
        <v>0</v>
      </c>
      <c r="DU156" s="138" t="str">
        <f>IF(DT156=0,"", IF(SUM($DT$154:DT156)=1,DV156, IF($DT$160&gt;SUM($DT$154:DT156),_xlfn.CONCAT(", ",DV156), IF($DT$160=SUM($DT$154:DT156),_xlfn.CONCAT(" y ",DV156,".")))))</f>
        <v/>
      </c>
      <c r="DV156" s="139">
        <v>3</v>
      </c>
      <c r="DX156" s="118" t="s">
        <v>5096</v>
      </c>
      <c r="DY156" s="133">
        <f>IF(OR(AND(DY154="",DY155=""),AND(DY154=DY155)),0,1)</f>
        <v>0</v>
      </c>
      <c r="DZ156" s="133">
        <f t="shared" ref="DZ156:ES156" si="101">IF(OR(AND(DZ154="",DZ155=""),AND(DZ154=DZ155)),0,1)</f>
        <v>0</v>
      </c>
      <c r="EA156" s="133">
        <f t="shared" si="101"/>
        <v>0</v>
      </c>
      <c r="EB156" s="133">
        <f t="shared" si="101"/>
        <v>0</v>
      </c>
      <c r="EC156" s="133">
        <f t="shared" si="101"/>
        <v>0</v>
      </c>
      <c r="ED156" s="133">
        <f t="shared" si="101"/>
        <v>0</v>
      </c>
      <c r="EE156" s="133">
        <f t="shared" si="101"/>
        <v>0</v>
      </c>
      <c r="EF156" s="133">
        <f t="shared" si="101"/>
        <v>0</v>
      </c>
      <c r="EG156" s="133">
        <f t="shared" si="101"/>
        <v>0</v>
      </c>
      <c r="EH156" s="133">
        <f t="shared" si="101"/>
        <v>0</v>
      </c>
      <c r="EI156" s="133">
        <f t="shared" si="101"/>
        <v>0</v>
      </c>
      <c r="EJ156" s="133">
        <f t="shared" si="101"/>
        <v>0</v>
      </c>
      <c r="EK156" s="133">
        <f t="shared" si="101"/>
        <v>0</v>
      </c>
      <c r="EL156" s="133">
        <f t="shared" si="101"/>
        <v>0</v>
      </c>
      <c r="EM156" s="133">
        <f t="shared" si="101"/>
        <v>0</v>
      </c>
      <c r="EN156" s="133">
        <f t="shared" si="101"/>
        <v>0</v>
      </c>
      <c r="EO156" s="133">
        <f t="shared" si="101"/>
        <v>0</v>
      </c>
      <c r="EP156" s="133">
        <f t="shared" si="101"/>
        <v>0</v>
      </c>
      <c r="EQ156" s="133">
        <f t="shared" si="101"/>
        <v>0</v>
      </c>
      <c r="ER156" s="133">
        <f t="shared" si="101"/>
        <v>0</v>
      </c>
      <c r="ES156" s="133">
        <f t="shared" si="101"/>
        <v>0</v>
      </c>
    </row>
    <row r="157" spans="1:149" s="38" customFormat="1" ht="24" customHeight="1">
      <c r="A157" s="18"/>
      <c r="B157" s="3"/>
      <c r="C157" s="314" t="s">
        <v>4998</v>
      </c>
      <c r="D157" s="547" t="s">
        <v>5798</v>
      </c>
      <c r="E157" s="548"/>
      <c r="F157" s="548"/>
      <c r="G157" s="548"/>
      <c r="H157" s="548"/>
      <c r="I157" s="548"/>
      <c r="J157" s="310"/>
      <c r="K157" s="310"/>
      <c r="L157" s="310"/>
      <c r="M157" s="310"/>
      <c r="N157" s="310"/>
      <c r="O157" s="310"/>
      <c r="P157" s="310"/>
      <c r="Q157" s="310"/>
      <c r="R157" s="310"/>
      <c r="S157" s="310"/>
      <c r="T157" s="310"/>
      <c r="U157" s="310"/>
      <c r="V157" s="310"/>
      <c r="W157" s="310"/>
      <c r="X157" s="310"/>
      <c r="Y157" s="310"/>
      <c r="Z157" s="310"/>
      <c r="AA157" s="310"/>
      <c r="AB157" s="310"/>
      <c r="AC157" s="103"/>
      <c r="AD157" s="103"/>
      <c r="AE157" s="2"/>
      <c r="AF157" s="108"/>
      <c r="AH157" s="522">
        <f t="shared" si="59"/>
        <v>0</v>
      </c>
      <c r="AI157" s="522"/>
      <c r="AJ157" s="522">
        <f t="shared" si="60"/>
        <v>0</v>
      </c>
      <c r="AK157" s="522"/>
      <c r="AL157" s="522">
        <f t="shared" si="61"/>
        <v>0</v>
      </c>
      <c r="AM157" s="522"/>
      <c r="AN157" s="522">
        <f t="shared" si="62"/>
        <v>0</v>
      </c>
      <c r="AO157" s="522"/>
      <c r="AP157" s="711"/>
      <c r="AQ157" s="522">
        <f t="shared" si="63"/>
        <v>0</v>
      </c>
      <c r="AR157" s="522"/>
      <c r="AS157" s="522">
        <f t="shared" si="64"/>
        <v>0</v>
      </c>
      <c r="AT157" s="522"/>
      <c r="AU157" s="522">
        <f t="shared" si="65"/>
        <v>0</v>
      </c>
      <c r="AV157" s="522"/>
      <c r="AW157" s="522">
        <f t="shared" si="66"/>
        <v>0</v>
      </c>
      <c r="AX157" s="522"/>
      <c r="AY157" s="711"/>
      <c r="AZ157" s="522">
        <f t="shared" si="67"/>
        <v>0</v>
      </c>
      <c r="BA157" s="522"/>
      <c r="BB157" s="522">
        <f t="shared" si="68"/>
        <v>0</v>
      </c>
      <c r="BC157" s="522"/>
      <c r="BD157" s="522">
        <f t="shared" si="69"/>
        <v>0</v>
      </c>
      <c r="BE157" s="522"/>
      <c r="BF157" s="522">
        <f t="shared" si="70"/>
        <v>0</v>
      </c>
      <c r="BG157" s="522"/>
      <c r="BH157" s="711"/>
      <c r="BI157" s="522">
        <f t="shared" si="71"/>
        <v>0</v>
      </c>
      <c r="BJ157" s="522"/>
      <c r="BK157" s="522">
        <f t="shared" si="72"/>
        <v>0</v>
      </c>
      <c r="BL157" s="522"/>
      <c r="BM157" s="522">
        <f t="shared" si="73"/>
        <v>0</v>
      </c>
      <c r="BN157" s="522"/>
      <c r="BO157" s="522">
        <f t="shared" si="74"/>
        <v>0</v>
      </c>
      <c r="BP157" s="522"/>
      <c r="BQ157" s="711"/>
      <c r="BR157" s="522">
        <f t="shared" si="75"/>
        <v>0</v>
      </c>
      <c r="BS157" s="522"/>
      <c r="BT157" s="522">
        <f t="shared" si="76"/>
        <v>0</v>
      </c>
      <c r="BU157" s="522"/>
      <c r="BV157" s="522">
        <f t="shared" si="77"/>
        <v>0</v>
      </c>
      <c r="BW157" s="522"/>
      <c r="BX157" s="522">
        <f t="shared" si="78"/>
        <v>0</v>
      </c>
      <c r="BY157" s="522"/>
      <c r="BZ157" s="711"/>
      <c r="CA157" s="522">
        <f t="shared" si="79"/>
        <v>0</v>
      </c>
      <c r="CB157" s="522"/>
      <c r="CC157" s="522">
        <f t="shared" si="80"/>
        <v>0</v>
      </c>
      <c r="CD157" s="522"/>
      <c r="CE157" s="522">
        <f t="shared" si="81"/>
        <v>0</v>
      </c>
      <c r="CF157" s="522"/>
      <c r="CG157" s="522">
        <f t="shared" si="82"/>
        <v>0</v>
      </c>
      <c r="CH157" s="522"/>
      <c r="CI157" s="711"/>
      <c r="CJ157" s="522">
        <f t="shared" si="83"/>
        <v>0</v>
      </c>
      <c r="CK157" s="522"/>
      <c r="CL157" s="522">
        <f t="shared" si="84"/>
        <v>0</v>
      </c>
      <c r="CM157" s="522"/>
      <c r="CN157" s="522">
        <f t="shared" si="85"/>
        <v>0</v>
      </c>
      <c r="CO157" s="522"/>
      <c r="CP157" s="522">
        <f t="shared" si="86"/>
        <v>0</v>
      </c>
      <c r="CQ157" s="522"/>
      <c r="CR157" s="711"/>
      <c r="CS157" s="522">
        <f t="shared" si="87"/>
        <v>0</v>
      </c>
      <c r="CT157" s="522"/>
      <c r="CU157" s="522">
        <f t="shared" si="88"/>
        <v>0</v>
      </c>
      <c r="CV157" s="522"/>
      <c r="CW157" s="522">
        <f t="shared" si="89"/>
        <v>0</v>
      </c>
      <c r="CX157" s="522"/>
      <c r="CY157" s="522">
        <f t="shared" si="90"/>
        <v>0</v>
      </c>
      <c r="CZ157" s="522"/>
      <c r="DA157" s="711"/>
      <c r="DB157" s="522">
        <f t="shared" si="91"/>
        <v>0</v>
      </c>
      <c r="DC157" s="522"/>
      <c r="DD157" s="522">
        <f t="shared" si="92"/>
        <v>0</v>
      </c>
      <c r="DE157" s="522"/>
      <c r="DF157" s="522">
        <f t="shared" si="93"/>
        <v>0</v>
      </c>
      <c r="DG157" s="522"/>
      <c r="DH157" s="522">
        <f t="shared" si="94"/>
        <v>0</v>
      </c>
      <c r="DI157" s="522"/>
      <c r="DJ157" s="711"/>
      <c r="DK157" s="522">
        <f t="shared" si="95"/>
        <v>0</v>
      </c>
      <c r="DL157" s="522"/>
      <c r="DM157" s="522">
        <f t="shared" si="96"/>
        <v>0</v>
      </c>
      <c r="DN157" s="522"/>
      <c r="DO157" s="522">
        <f t="shared" si="97"/>
        <v>0</v>
      </c>
      <c r="DP157" s="522"/>
      <c r="DQ157" s="522">
        <f t="shared" si="98"/>
        <v>0</v>
      </c>
      <c r="DR157" s="522"/>
      <c r="DS157" s="747"/>
      <c r="DT157" s="137">
        <f t="shared" si="99"/>
        <v>0</v>
      </c>
      <c r="DU157" s="138" t="str">
        <f>IF(DT157=0,"", IF(SUM($DT$154:DT157)=1,DV157, IF($DT$160&gt;SUM($DT$154:DT157),_xlfn.CONCAT(", ",DV157), IF($DT$160=SUM($DT$154:DT157),_xlfn.CONCAT(" y ",DV157,".")))))</f>
        <v/>
      </c>
      <c r="DV157" s="139">
        <v>4</v>
      </c>
      <c r="ES157" s="134">
        <f>SUM(DY156:ES156)</f>
        <v>0</v>
      </c>
    </row>
    <row r="158" spans="1:149" s="38" customFormat="1" ht="15" customHeight="1">
      <c r="A158" s="18"/>
      <c r="B158" s="3"/>
      <c r="C158" s="314" t="s">
        <v>5000</v>
      </c>
      <c r="D158" s="547" t="s">
        <v>5799</v>
      </c>
      <c r="E158" s="548"/>
      <c r="F158" s="548"/>
      <c r="G158" s="548"/>
      <c r="H158" s="548"/>
      <c r="I158" s="548"/>
      <c r="J158" s="310"/>
      <c r="K158" s="310"/>
      <c r="L158" s="310"/>
      <c r="M158" s="310"/>
      <c r="N158" s="310"/>
      <c r="O158" s="310"/>
      <c r="P158" s="310"/>
      <c r="Q158" s="310"/>
      <c r="R158" s="310"/>
      <c r="S158" s="310"/>
      <c r="T158" s="310"/>
      <c r="U158" s="310"/>
      <c r="V158" s="310"/>
      <c r="W158" s="310"/>
      <c r="X158" s="310"/>
      <c r="Y158" s="310"/>
      <c r="Z158" s="310"/>
      <c r="AA158" s="310"/>
      <c r="AB158" s="310"/>
      <c r="AC158" s="103"/>
      <c r="AD158" s="103"/>
      <c r="AE158" s="2"/>
      <c r="AF158" s="108"/>
      <c r="AH158" s="522">
        <f t="shared" si="59"/>
        <v>0</v>
      </c>
      <c r="AI158" s="522"/>
      <c r="AJ158" s="522">
        <f t="shared" si="60"/>
        <v>0</v>
      </c>
      <c r="AK158" s="522"/>
      <c r="AL158" s="522">
        <f t="shared" si="61"/>
        <v>0</v>
      </c>
      <c r="AM158" s="522"/>
      <c r="AN158" s="522">
        <f t="shared" si="62"/>
        <v>0</v>
      </c>
      <c r="AO158" s="522"/>
      <c r="AP158" s="711"/>
      <c r="AQ158" s="522">
        <f t="shared" si="63"/>
        <v>0</v>
      </c>
      <c r="AR158" s="522"/>
      <c r="AS158" s="522">
        <f t="shared" si="64"/>
        <v>0</v>
      </c>
      <c r="AT158" s="522"/>
      <c r="AU158" s="522">
        <f t="shared" si="65"/>
        <v>0</v>
      </c>
      <c r="AV158" s="522"/>
      <c r="AW158" s="522">
        <f t="shared" si="66"/>
        <v>0</v>
      </c>
      <c r="AX158" s="522"/>
      <c r="AY158" s="711"/>
      <c r="AZ158" s="522">
        <f t="shared" si="67"/>
        <v>0</v>
      </c>
      <c r="BA158" s="522"/>
      <c r="BB158" s="522">
        <f t="shared" si="68"/>
        <v>0</v>
      </c>
      <c r="BC158" s="522"/>
      <c r="BD158" s="522">
        <f t="shared" si="69"/>
        <v>0</v>
      </c>
      <c r="BE158" s="522"/>
      <c r="BF158" s="522">
        <f t="shared" si="70"/>
        <v>0</v>
      </c>
      <c r="BG158" s="522"/>
      <c r="BH158" s="711"/>
      <c r="BI158" s="522">
        <f t="shared" si="71"/>
        <v>0</v>
      </c>
      <c r="BJ158" s="522"/>
      <c r="BK158" s="522">
        <f t="shared" si="72"/>
        <v>0</v>
      </c>
      <c r="BL158" s="522"/>
      <c r="BM158" s="522">
        <f t="shared" si="73"/>
        <v>0</v>
      </c>
      <c r="BN158" s="522"/>
      <c r="BO158" s="522">
        <f t="shared" si="74"/>
        <v>0</v>
      </c>
      <c r="BP158" s="522"/>
      <c r="BQ158" s="711"/>
      <c r="BR158" s="522">
        <f t="shared" si="75"/>
        <v>0</v>
      </c>
      <c r="BS158" s="522"/>
      <c r="BT158" s="522">
        <f t="shared" si="76"/>
        <v>0</v>
      </c>
      <c r="BU158" s="522"/>
      <c r="BV158" s="522">
        <f t="shared" si="77"/>
        <v>0</v>
      </c>
      <c r="BW158" s="522"/>
      <c r="BX158" s="522">
        <f t="shared" si="78"/>
        <v>0</v>
      </c>
      <c r="BY158" s="522"/>
      <c r="BZ158" s="711"/>
      <c r="CA158" s="522">
        <f t="shared" si="79"/>
        <v>0</v>
      </c>
      <c r="CB158" s="522"/>
      <c r="CC158" s="522">
        <f t="shared" si="80"/>
        <v>0</v>
      </c>
      <c r="CD158" s="522"/>
      <c r="CE158" s="522">
        <f t="shared" si="81"/>
        <v>0</v>
      </c>
      <c r="CF158" s="522"/>
      <c r="CG158" s="522">
        <f t="shared" si="82"/>
        <v>0</v>
      </c>
      <c r="CH158" s="522"/>
      <c r="CI158" s="711"/>
      <c r="CJ158" s="522">
        <f t="shared" si="83"/>
        <v>0</v>
      </c>
      <c r="CK158" s="522"/>
      <c r="CL158" s="522">
        <f t="shared" si="84"/>
        <v>0</v>
      </c>
      <c r="CM158" s="522"/>
      <c r="CN158" s="522">
        <f t="shared" si="85"/>
        <v>0</v>
      </c>
      <c r="CO158" s="522"/>
      <c r="CP158" s="522">
        <f t="shared" si="86"/>
        <v>0</v>
      </c>
      <c r="CQ158" s="522"/>
      <c r="CR158" s="711"/>
      <c r="CS158" s="522">
        <f t="shared" si="87"/>
        <v>0</v>
      </c>
      <c r="CT158" s="522"/>
      <c r="CU158" s="522">
        <f t="shared" si="88"/>
        <v>0</v>
      </c>
      <c r="CV158" s="522"/>
      <c r="CW158" s="522">
        <f t="shared" si="89"/>
        <v>0</v>
      </c>
      <c r="CX158" s="522"/>
      <c r="CY158" s="522">
        <f t="shared" si="90"/>
        <v>0</v>
      </c>
      <c r="CZ158" s="522"/>
      <c r="DA158" s="711"/>
      <c r="DB158" s="522">
        <f t="shared" si="91"/>
        <v>0</v>
      </c>
      <c r="DC158" s="522"/>
      <c r="DD158" s="522">
        <f t="shared" si="92"/>
        <v>0</v>
      </c>
      <c r="DE158" s="522"/>
      <c r="DF158" s="522">
        <f t="shared" si="93"/>
        <v>0</v>
      </c>
      <c r="DG158" s="522"/>
      <c r="DH158" s="522">
        <f t="shared" si="94"/>
        <v>0</v>
      </c>
      <c r="DI158" s="522"/>
      <c r="DJ158" s="711"/>
      <c r="DK158" s="522">
        <f t="shared" si="95"/>
        <v>0</v>
      </c>
      <c r="DL158" s="522"/>
      <c r="DM158" s="522">
        <f t="shared" si="96"/>
        <v>0</v>
      </c>
      <c r="DN158" s="522"/>
      <c r="DO158" s="522">
        <f t="shared" si="97"/>
        <v>0</v>
      </c>
      <c r="DP158" s="522"/>
      <c r="DQ158" s="522">
        <f t="shared" si="98"/>
        <v>0</v>
      </c>
      <c r="DR158" s="522"/>
      <c r="DS158" s="747"/>
      <c r="DT158" s="137">
        <f t="shared" si="99"/>
        <v>0</v>
      </c>
      <c r="DU158" s="138" t="str">
        <f>IF(DT158=0,"", IF(SUM($DT$154:DT158)=1,DV158, IF($DT$160&gt;SUM($DT$154:DT158),_xlfn.CONCAT(", ",DV158), IF($DT$160=SUM($DT$154:DT158),_xlfn.CONCAT(" y ",DV158,".")))))</f>
        <v/>
      </c>
      <c r="DV158" s="139">
        <v>5</v>
      </c>
    </row>
    <row r="159" spans="1:149" s="38" customFormat="1" ht="15" customHeight="1">
      <c r="A159" s="18"/>
      <c r="B159" s="3"/>
      <c r="C159" s="53" t="s">
        <v>5002</v>
      </c>
      <c r="D159" s="547" t="s">
        <v>385</v>
      </c>
      <c r="E159" s="548"/>
      <c r="F159" s="548"/>
      <c r="G159" s="548"/>
      <c r="H159" s="548"/>
      <c r="I159" s="548"/>
      <c r="J159" s="310"/>
      <c r="K159" s="310"/>
      <c r="L159" s="310"/>
      <c r="M159" s="310"/>
      <c r="N159" s="310"/>
      <c r="O159" s="310"/>
      <c r="P159" s="310"/>
      <c r="Q159" s="310"/>
      <c r="R159" s="310"/>
      <c r="S159" s="310"/>
      <c r="T159" s="310"/>
      <c r="U159" s="310"/>
      <c r="V159" s="310"/>
      <c r="W159" s="310"/>
      <c r="X159" s="310"/>
      <c r="Y159" s="310"/>
      <c r="Z159" s="310"/>
      <c r="AA159" s="310"/>
      <c r="AB159" s="310"/>
      <c r="AC159" s="103"/>
      <c r="AD159" s="103"/>
      <c r="AE159" s="2"/>
      <c r="AF159" s="108"/>
      <c r="AH159" s="522">
        <f t="shared" si="59"/>
        <v>0</v>
      </c>
      <c r="AI159" s="522"/>
      <c r="AJ159" s="522">
        <f t="shared" si="60"/>
        <v>0</v>
      </c>
      <c r="AK159" s="522"/>
      <c r="AL159" s="522">
        <f t="shared" si="61"/>
        <v>0</v>
      </c>
      <c r="AM159" s="522"/>
      <c r="AN159" s="522">
        <f t="shared" si="62"/>
        <v>0</v>
      </c>
      <c r="AO159" s="522"/>
      <c r="AP159" s="711"/>
      <c r="AQ159" s="522">
        <f t="shared" si="63"/>
        <v>0</v>
      </c>
      <c r="AR159" s="522"/>
      <c r="AS159" s="522">
        <f t="shared" si="64"/>
        <v>0</v>
      </c>
      <c r="AT159" s="522"/>
      <c r="AU159" s="522">
        <f t="shared" si="65"/>
        <v>0</v>
      </c>
      <c r="AV159" s="522"/>
      <c r="AW159" s="522">
        <f t="shared" si="66"/>
        <v>0</v>
      </c>
      <c r="AX159" s="522"/>
      <c r="AY159" s="711"/>
      <c r="AZ159" s="522">
        <f t="shared" si="67"/>
        <v>0</v>
      </c>
      <c r="BA159" s="522"/>
      <c r="BB159" s="522">
        <f t="shared" si="68"/>
        <v>0</v>
      </c>
      <c r="BC159" s="522"/>
      <c r="BD159" s="522">
        <f t="shared" si="69"/>
        <v>0</v>
      </c>
      <c r="BE159" s="522"/>
      <c r="BF159" s="522">
        <f t="shared" si="70"/>
        <v>0</v>
      </c>
      <c r="BG159" s="522"/>
      <c r="BH159" s="711"/>
      <c r="BI159" s="522">
        <f t="shared" si="71"/>
        <v>0</v>
      </c>
      <c r="BJ159" s="522"/>
      <c r="BK159" s="522">
        <f t="shared" si="72"/>
        <v>0</v>
      </c>
      <c r="BL159" s="522"/>
      <c r="BM159" s="522">
        <f t="shared" si="73"/>
        <v>0</v>
      </c>
      <c r="BN159" s="522"/>
      <c r="BO159" s="522">
        <f t="shared" si="74"/>
        <v>0</v>
      </c>
      <c r="BP159" s="522"/>
      <c r="BQ159" s="711"/>
      <c r="BR159" s="522">
        <f t="shared" si="75"/>
        <v>0</v>
      </c>
      <c r="BS159" s="522"/>
      <c r="BT159" s="522">
        <f t="shared" si="76"/>
        <v>0</v>
      </c>
      <c r="BU159" s="522"/>
      <c r="BV159" s="522">
        <f t="shared" si="77"/>
        <v>0</v>
      </c>
      <c r="BW159" s="522"/>
      <c r="BX159" s="522">
        <f t="shared" si="78"/>
        <v>0</v>
      </c>
      <c r="BY159" s="522"/>
      <c r="BZ159" s="711"/>
      <c r="CA159" s="522">
        <f t="shared" si="79"/>
        <v>0</v>
      </c>
      <c r="CB159" s="522"/>
      <c r="CC159" s="522">
        <f t="shared" si="80"/>
        <v>0</v>
      </c>
      <c r="CD159" s="522"/>
      <c r="CE159" s="522">
        <f t="shared" si="81"/>
        <v>0</v>
      </c>
      <c r="CF159" s="522"/>
      <c r="CG159" s="522">
        <f t="shared" si="82"/>
        <v>0</v>
      </c>
      <c r="CH159" s="522"/>
      <c r="CI159" s="711"/>
      <c r="CJ159" s="522">
        <f t="shared" si="83"/>
        <v>0</v>
      </c>
      <c r="CK159" s="522"/>
      <c r="CL159" s="522">
        <f t="shared" si="84"/>
        <v>0</v>
      </c>
      <c r="CM159" s="522"/>
      <c r="CN159" s="522">
        <f t="shared" si="85"/>
        <v>0</v>
      </c>
      <c r="CO159" s="522"/>
      <c r="CP159" s="522">
        <f t="shared" si="86"/>
        <v>0</v>
      </c>
      <c r="CQ159" s="522"/>
      <c r="CR159" s="711"/>
      <c r="CS159" s="522">
        <f t="shared" si="87"/>
        <v>0</v>
      </c>
      <c r="CT159" s="522"/>
      <c r="CU159" s="522">
        <f t="shared" si="88"/>
        <v>0</v>
      </c>
      <c r="CV159" s="522"/>
      <c r="CW159" s="522">
        <f t="shared" si="89"/>
        <v>0</v>
      </c>
      <c r="CX159" s="522"/>
      <c r="CY159" s="522">
        <f t="shared" si="90"/>
        <v>0</v>
      </c>
      <c r="CZ159" s="522"/>
      <c r="DA159" s="711"/>
      <c r="DB159" s="522">
        <f t="shared" si="91"/>
        <v>0</v>
      </c>
      <c r="DC159" s="522"/>
      <c r="DD159" s="522">
        <f t="shared" si="92"/>
        <v>0</v>
      </c>
      <c r="DE159" s="522"/>
      <c r="DF159" s="522">
        <f t="shared" si="93"/>
        <v>0</v>
      </c>
      <c r="DG159" s="522"/>
      <c r="DH159" s="522">
        <f t="shared" si="94"/>
        <v>0</v>
      </c>
      <c r="DI159" s="522"/>
      <c r="DJ159" s="711"/>
      <c r="DK159" s="522">
        <f t="shared" si="95"/>
        <v>0</v>
      </c>
      <c r="DL159" s="522"/>
      <c r="DM159" s="522">
        <f t="shared" si="96"/>
        <v>0</v>
      </c>
      <c r="DN159" s="522"/>
      <c r="DO159" s="522">
        <f t="shared" si="97"/>
        <v>0</v>
      </c>
      <c r="DP159" s="522"/>
      <c r="DQ159" s="522">
        <f t="shared" si="98"/>
        <v>0</v>
      </c>
      <c r="DR159" s="522"/>
      <c r="DS159" s="748"/>
      <c r="DT159" s="137">
        <f t="shared" si="99"/>
        <v>0</v>
      </c>
      <c r="DU159" s="138" t="str">
        <f>IF(DT159=0,"", IF(SUM($DT$154:DT159)=1,DV159, IF($DT$160&gt;SUM($DT$154:DT159),_xlfn.CONCAT(", ",DV159), IF($DT$160=SUM($DT$154:DT159),_xlfn.CONCAT(" y ",DV159,".")))))</f>
        <v/>
      </c>
      <c r="DV159" s="139">
        <v>6</v>
      </c>
    </row>
    <row r="160" spans="1:149" s="38" customFormat="1" ht="15" customHeight="1">
      <c r="A160" s="18"/>
      <c r="B160" s="3"/>
      <c r="C160" s="3"/>
      <c r="D160" s="3"/>
      <c r="E160" s="3"/>
      <c r="F160" s="3"/>
      <c r="G160" s="3"/>
      <c r="H160" s="49"/>
      <c r="I160" s="49" t="s">
        <v>5115</v>
      </c>
      <c r="J160" s="315">
        <f>IF(AND(SUM(J154:J159)=0,COUNTIF(J154:J159,"NS")&gt;0),"NS",
IF(AND(SUM(J154:J159)=0,COUNTIF(J154:J159,0)&gt;0),0,
IF(AND(SUM(J154:J159)=0,COUNTIF(J154:J159,"NA")&gt;0),"NA",
SUM(J154:J159))))</f>
        <v>0</v>
      </c>
      <c r="K160" s="315">
        <f t="shared" ref="K160:AD160" si="102">IF(AND(SUM(K154:K159)=0,COUNTIF(K154:K159,"NS")&gt;0),"NS",
IF(AND(SUM(K154:K159)=0,COUNTIF(K154:K159,0)&gt;0),0,
IF(AND(SUM(K154:K159)=0,COUNTIF(K154:K159,"NA")&gt;0),"NA",
SUM(K154:K159))))</f>
        <v>0</v>
      </c>
      <c r="L160" s="315">
        <f t="shared" si="102"/>
        <v>0</v>
      </c>
      <c r="M160" s="315">
        <f t="shared" si="102"/>
        <v>0</v>
      </c>
      <c r="N160" s="315">
        <f t="shared" si="102"/>
        <v>0</v>
      </c>
      <c r="O160" s="315">
        <f t="shared" si="102"/>
        <v>0</v>
      </c>
      <c r="P160" s="315">
        <f t="shared" si="102"/>
        <v>0</v>
      </c>
      <c r="Q160" s="315">
        <f t="shared" si="102"/>
        <v>0</v>
      </c>
      <c r="R160" s="315">
        <f t="shared" si="102"/>
        <v>0</v>
      </c>
      <c r="S160" s="315">
        <f t="shared" si="102"/>
        <v>0</v>
      </c>
      <c r="T160" s="315">
        <f t="shared" si="102"/>
        <v>0</v>
      </c>
      <c r="U160" s="315">
        <f t="shared" si="102"/>
        <v>0</v>
      </c>
      <c r="V160" s="315">
        <f t="shared" si="102"/>
        <v>0</v>
      </c>
      <c r="W160" s="315">
        <f t="shared" si="102"/>
        <v>0</v>
      </c>
      <c r="X160" s="315">
        <f t="shared" si="102"/>
        <v>0</v>
      </c>
      <c r="Y160" s="315">
        <f t="shared" si="102"/>
        <v>0</v>
      </c>
      <c r="Z160" s="315">
        <f t="shared" si="102"/>
        <v>0</v>
      </c>
      <c r="AA160" s="315">
        <f t="shared" si="102"/>
        <v>0</v>
      </c>
      <c r="AB160" s="315">
        <f t="shared" si="102"/>
        <v>0</v>
      </c>
      <c r="AC160" s="315">
        <f t="shared" si="102"/>
        <v>0</v>
      </c>
      <c r="AD160" s="315">
        <f t="shared" si="102"/>
        <v>0</v>
      </c>
      <c r="AE160" s="2"/>
      <c r="AF160" s="108"/>
      <c r="AH160"/>
      <c r="AI160"/>
      <c r="AJ160"/>
      <c r="AK160"/>
      <c r="AL160"/>
      <c r="AM160"/>
      <c r="AN160"/>
      <c r="AO160"/>
      <c r="AQ160"/>
      <c r="AR160"/>
      <c r="AS160"/>
      <c r="AT160"/>
      <c r="AU160"/>
      <c r="AV160"/>
      <c r="AW160"/>
      <c r="AX160"/>
      <c r="AZ160"/>
      <c r="BA160"/>
      <c r="BB160"/>
      <c r="BC160"/>
      <c r="BD160"/>
      <c r="BE160"/>
      <c r="BF160"/>
      <c r="BG160"/>
      <c r="BI160"/>
      <c r="BJ160"/>
      <c r="BK160"/>
      <c r="BL160"/>
      <c r="BM160"/>
      <c r="BN160"/>
      <c r="BO160"/>
      <c r="BP160"/>
      <c r="BR160"/>
      <c r="BS160"/>
      <c r="BT160"/>
      <c r="BU160"/>
      <c r="BV160"/>
      <c r="BW160"/>
      <c r="BX160"/>
      <c r="BY160"/>
      <c r="CA160"/>
      <c r="CB160"/>
      <c r="CC160"/>
      <c r="CD160"/>
      <c r="CE160"/>
      <c r="CF160"/>
      <c r="CG160"/>
      <c r="CH160"/>
      <c r="CJ160"/>
      <c r="CK160"/>
      <c r="CL160"/>
      <c r="CM160"/>
      <c r="CN160"/>
      <c r="CO160"/>
      <c r="CP160"/>
      <c r="CQ160"/>
      <c r="CS160"/>
      <c r="CT160"/>
      <c r="CU160"/>
      <c r="CV160"/>
      <c r="CW160"/>
      <c r="CX160"/>
      <c r="CY160"/>
      <c r="CZ160"/>
      <c r="DB160"/>
      <c r="DC160"/>
      <c r="DD160"/>
      <c r="DE160"/>
      <c r="DF160"/>
      <c r="DG160"/>
      <c r="DH160"/>
      <c r="DI160"/>
      <c r="DK160"/>
      <c r="DL160"/>
      <c r="DM160"/>
      <c r="DN160"/>
      <c r="DO160"/>
      <c r="DP160"/>
      <c r="DQ160"/>
      <c r="DR160"/>
      <c r="DT160" s="136">
        <f>SUM(DT154:DT159)</f>
        <v>0</v>
      </c>
      <c r="DU160" s="126" t="str">
        <f>IF(DT160=0,"", IF(DT160=1,VLOOKUP(1,DT154:DU159,2,FALSE), IF(DT160&gt;1,_xlfn.CONCAT(DU154:DU159),"")))</f>
        <v/>
      </c>
    </row>
    <row r="161" spans="1:149" s="38" customFormat="1" ht="15" customHeight="1">
      <c r="A161" s="18"/>
      <c r="B161" s="3"/>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2"/>
      <c r="AF161" s="108"/>
    </row>
    <row r="162" spans="1:149" s="38" customFormat="1" ht="24" customHeight="1">
      <c r="A162" s="18"/>
      <c r="B162" s="3"/>
      <c r="C162" s="505" t="s">
        <v>5117</v>
      </c>
      <c r="D162" s="505"/>
      <c r="E162" s="505"/>
      <c r="F162" s="505"/>
      <c r="G162" s="505"/>
      <c r="H162" s="505"/>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2"/>
      <c r="AF162" s="108"/>
    </row>
    <row r="163" spans="1:149" s="38" customFormat="1" ht="60" customHeight="1">
      <c r="A163" s="18"/>
      <c r="B163" s="3"/>
      <c r="C163" s="511"/>
      <c r="D163" s="512"/>
      <c r="E163" s="512"/>
      <c r="F163" s="512"/>
      <c r="G163" s="512"/>
      <c r="H163" s="512"/>
      <c r="I163" s="512"/>
      <c r="J163" s="512"/>
      <c r="K163" s="512"/>
      <c r="L163" s="512"/>
      <c r="M163" s="512"/>
      <c r="N163" s="512"/>
      <c r="O163" s="512"/>
      <c r="P163" s="512"/>
      <c r="Q163" s="512"/>
      <c r="R163" s="512"/>
      <c r="S163" s="512"/>
      <c r="T163" s="512"/>
      <c r="U163" s="512"/>
      <c r="V163" s="512"/>
      <c r="W163" s="512"/>
      <c r="X163" s="512"/>
      <c r="Y163" s="512"/>
      <c r="Z163" s="512"/>
      <c r="AA163" s="512"/>
      <c r="AB163" s="512"/>
      <c r="AC163" s="512"/>
      <c r="AD163" s="513"/>
      <c r="AE163" s="2"/>
      <c r="AF163" s="108"/>
    </row>
    <row r="164" spans="1:149" s="38" customFormat="1" ht="15" customHeight="1">
      <c r="A164" s="18"/>
      <c r="B164" s="470" t="str">
        <f>IF(ES157=0,"","Error: Verificar coherencia aritmética con la pregunta 2.2.")</f>
        <v/>
      </c>
      <c r="C164" s="470"/>
      <c r="D164" s="470"/>
      <c r="E164" s="470"/>
      <c r="F164" s="470"/>
      <c r="G164" s="470"/>
      <c r="H164" s="470"/>
      <c r="I164" s="470"/>
      <c r="J164" s="470"/>
      <c r="K164" s="470"/>
      <c r="L164" s="470"/>
      <c r="M164" s="470"/>
      <c r="N164" s="470"/>
      <c r="O164" s="470"/>
      <c r="P164" s="470"/>
      <c r="Q164" s="470"/>
      <c r="R164" s="470"/>
      <c r="S164" s="470"/>
      <c r="T164" s="470"/>
      <c r="U164" s="470"/>
      <c r="V164" s="470"/>
      <c r="W164" s="470"/>
      <c r="X164" s="470"/>
      <c r="Y164" s="470"/>
      <c r="Z164" s="470"/>
      <c r="AA164" s="470"/>
      <c r="AB164" s="470"/>
      <c r="AC164" s="470"/>
      <c r="AD164" s="470"/>
      <c r="AE164" s="2"/>
      <c r="AF164" s="108"/>
    </row>
    <row r="165" spans="1:149" s="38" customFormat="1" ht="15" customHeight="1">
      <c r="A165" s="18"/>
      <c r="B165" s="470" t="str">
        <f>IF(DT160=0,"", IF(DT160=1,_xlfn.CONCAT("Error: Verificar sumas en el numeral ",DU160,"."),_xlfn.CONCAT("Error: Verificar sumas en los numerales ",DU160)))</f>
        <v/>
      </c>
      <c r="C165" s="470"/>
      <c r="D165" s="470"/>
      <c r="E165" s="470"/>
      <c r="F165" s="470"/>
      <c r="G165" s="470"/>
      <c r="H165" s="470"/>
      <c r="I165" s="470"/>
      <c r="J165" s="470"/>
      <c r="K165" s="470"/>
      <c r="L165" s="470"/>
      <c r="M165" s="470"/>
      <c r="N165" s="470"/>
      <c r="O165" s="470"/>
      <c r="P165" s="470"/>
      <c r="Q165" s="470"/>
      <c r="R165" s="470"/>
      <c r="S165" s="470"/>
      <c r="T165" s="470"/>
      <c r="U165" s="470"/>
      <c r="V165" s="470"/>
      <c r="W165" s="470"/>
      <c r="X165" s="470"/>
      <c r="Y165" s="470"/>
      <c r="Z165" s="470"/>
      <c r="AA165" s="470"/>
      <c r="AB165" s="470"/>
      <c r="AC165" s="470"/>
      <c r="AD165" s="470"/>
      <c r="AE165" s="2"/>
      <c r="AF165" s="108"/>
    </row>
    <row r="166" spans="1:149" s="38" customFormat="1" ht="15" customHeight="1">
      <c r="A166" s="18"/>
      <c r="B166" s="471" t="str">
        <f>IF(OR($AH$150=AJ150,$AH$150=AL150),"","Error: Debe completar toda la información requerida.")</f>
        <v/>
      </c>
      <c r="C166" s="471"/>
      <c r="D166" s="471"/>
      <c r="E166" s="471"/>
      <c r="F166" s="471"/>
      <c r="G166" s="471"/>
      <c r="H166" s="471"/>
      <c r="I166" s="471"/>
      <c r="J166" s="471"/>
      <c r="K166" s="471"/>
      <c r="L166" s="471"/>
      <c r="M166" s="471"/>
      <c r="N166" s="471"/>
      <c r="O166" s="471"/>
      <c r="P166" s="471"/>
      <c r="Q166" s="471"/>
      <c r="R166" s="471"/>
      <c r="S166" s="471"/>
      <c r="T166" s="471"/>
      <c r="U166" s="471"/>
      <c r="V166" s="471"/>
      <c r="W166" s="471"/>
      <c r="X166" s="471"/>
      <c r="Y166" s="471"/>
      <c r="Z166" s="471"/>
      <c r="AA166" s="471"/>
      <c r="AB166" s="471"/>
      <c r="AC166" s="471"/>
      <c r="AD166" s="471"/>
      <c r="AE166" s="2"/>
      <c r="AF166" s="108"/>
    </row>
    <row r="167" spans="1:149" s="38" customFormat="1" ht="15" customHeight="1">
      <c r="A167" s="18"/>
      <c r="B167" s="470"/>
      <c r="C167" s="470"/>
      <c r="D167" s="470"/>
      <c r="E167" s="470"/>
      <c r="F167" s="470"/>
      <c r="G167" s="470"/>
      <c r="H167" s="470"/>
      <c r="I167" s="470"/>
      <c r="J167" s="470"/>
      <c r="K167" s="470"/>
      <c r="L167" s="470"/>
      <c r="M167" s="470"/>
      <c r="N167" s="470"/>
      <c r="O167" s="470"/>
      <c r="P167" s="470"/>
      <c r="Q167" s="470"/>
      <c r="R167" s="470"/>
      <c r="S167" s="470"/>
      <c r="T167" s="470"/>
      <c r="U167" s="470"/>
      <c r="V167" s="470"/>
      <c r="W167" s="470"/>
      <c r="X167" s="470"/>
      <c r="Y167" s="470"/>
      <c r="Z167" s="470"/>
      <c r="AA167" s="470"/>
      <c r="AB167" s="470"/>
      <c r="AC167" s="470"/>
      <c r="AD167" s="470"/>
      <c r="AE167" s="2"/>
      <c r="AF167" s="108"/>
    </row>
    <row r="168" spans="1:149" s="38" customFormat="1" ht="15" customHeight="1">
      <c r="A168" s="18"/>
      <c r="B168" s="471"/>
      <c r="C168" s="471"/>
      <c r="D168" s="471"/>
      <c r="E168" s="471"/>
      <c r="F168" s="471"/>
      <c r="G168" s="471"/>
      <c r="H168" s="471"/>
      <c r="I168" s="471"/>
      <c r="J168" s="471"/>
      <c r="K168" s="471"/>
      <c r="L168" s="471"/>
      <c r="M168" s="471"/>
      <c r="N168" s="471"/>
      <c r="O168" s="471"/>
      <c r="P168" s="471"/>
      <c r="Q168" s="471"/>
      <c r="R168" s="471"/>
      <c r="S168" s="471"/>
      <c r="T168" s="471"/>
      <c r="U168" s="471"/>
      <c r="V168" s="471"/>
      <c r="W168" s="471"/>
      <c r="X168" s="471"/>
      <c r="Y168" s="471"/>
      <c r="Z168" s="471"/>
      <c r="AA168" s="471"/>
      <c r="AB168" s="471"/>
      <c r="AC168" s="471"/>
      <c r="AD168" s="471"/>
      <c r="AE168" s="2"/>
      <c r="AF168" s="108"/>
    </row>
    <row r="169" spans="1:149" s="38" customFormat="1" ht="15" customHeight="1">
      <c r="A169" s="18"/>
      <c r="B169" s="3"/>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2"/>
      <c r="AF169" s="108"/>
    </row>
    <row r="170" spans="1:149" s="38" customFormat="1" ht="24" customHeight="1">
      <c r="A170" s="18" t="s">
        <v>5800</v>
      </c>
      <c r="B170" s="538" t="s">
        <v>5801</v>
      </c>
      <c r="C170" s="538"/>
      <c r="D170" s="538"/>
      <c r="E170" s="538"/>
      <c r="F170" s="538"/>
      <c r="G170" s="538"/>
      <c r="H170" s="538"/>
      <c r="I170" s="538"/>
      <c r="J170" s="538"/>
      <c r="K170" s="538"/>
      <c r="L170" s="538"/>
      <c r="M170" s="538"/>
      <c r="N170" s="538"/>
      <c r="O170" s="538"/>
      <c r="P170" s="538"/>
      <c r="Q170" s="538"/>
      <c r="R170" s="538"/>
      <c r="S170" s="538"/>
      <c r="T170" s="538"/>
      <c r="U170" s="538"/>
      <c r="V170" s="538"/>
      <c r="W170" s="538"/>
      <c r="X170" s="538"/>
      <c r="Y170" s="538"/>
      <c r="Z170" s="538"/>
      <c r="AA170" s="538"/>
      <c r="AB170" s="538"/>
      <c r="AC170" s="538"/>
      <c r="AD170" s="538"/>
      <c r="AE170" s="2"/>
      <c r="AF170" s="108"/>
      <c r="AH170" s="522" t="s">
        <v>5066</v>
      </c>
      <c r="AI170" s="522"/>
      <c r="AJ170" s="522" t="s">
        <v>5067</v>
      </c>
      <c r="AK170" s="522"/>
      <c r="AL170" s="522" t="s">
        <v>5068</v>
      </c>
      <c r="AM170" s="522"/>
    </row>
    <row r="171" spans="1:149" s="38" customFormat="1" ht="15" customHeight="1">
      <c r="A171" s="18"/>
      <c r="B171" s="3"/>
      <c r="C171" s="637" t="s">
        <v>5802</v>
      </c>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2"/>
      <c r="AF171" s="108"/>
      <c r="AH171" s="529">
        <f>COUNTBLANK(J176:AD185)</f>
        <v>210</v>
      </c>
      <c r="AI171" s="529"/>
      <c r="AJ171" s="522">
        <v>210</v>
      </c>
      <c r="AK171" s="522"/>
      <c r="AL171" s="522">
        <v>0</v>
      </c>
      <c r="AM171" s="522"/>
    </row>
    <row r="172" spans="1:149" s="38" customFormat="1" ht="15" customHeight="1">
      <c r="A172" s="18"/>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2"/>
      <c r="AF172" s="108"/>
      <c r="DX172" s="518" t="s">
        <v>5770</v>
      </c>
      <c r="DY172" s="518"/>
      <c r="DZ172" s="518"/>
      <c r="EA172" s="518"/>
      <c r="EB172" s="518"/>
      <c r="EC172" s="518"/>
      <c r="ED172" s="518"/>
      <c r="EE172" s="518"/>
      <c r="EF172" s="518"/>
      <c r="EG172" s="518"/>
      <c r="EH172" s="518"/>
      <c r="EI172" s="518"/>
      <c r="EJ172" s="518"/>
      <c r="EK172" s="518"/>
      <c r="EL172" s="518"/>
      <c r="EM172" s="518"/>
      <c r="EN172" s="518"/>
      <c r="EO172" s="518"/>
      <c r="EP172" s="518"/>
      <c r="EQ172" s="518"/>
      <c r="ER172" s="518"/>
      <c r="ES172" s="518"/>
    </row>
    <row r="173" spans="1:149" ht="24" customHeight="1">
      <c r="A173" s="129"/>
      <c r="C173" s="611" t="s">
        <v>5803</v>
      </c>
      <c r="D173" s="611"/>
      <c r="E173" s="611"/>
      <c r="F173" s="611"/>
      <c r="G173" s="611"/>
      <c r="H173" s="611"/>
      <c r="I173" s="611"/>
      <c r="J173" s="445" t="s">
        <v>5772</v>
      </c>
      <c r="K173" s="445"/>
      <c r="L173" s="445"/>
      <c r="M173" s="445"/>
      <c r="N173" s="445"/>
      <c r="O173" s="445"/>
      <c r="P173" s="445"/>
      <c r="Q173" s="445"/>
      <c r="R173" s="445"/>
      <c r="S173" s="445"/>
      <c r="T173" s="445"/>
      <c r="U173" s="445"/>
      <c r="V173" s="445"/>
      <c r="W173" s="445"/>
      <c r="X173" s="445"/>
      <c r="Y173" s="445"/>
      <c r="Z173" s="445"/>
      <c r="AA173" s="445"/>
      <c r="AB173" s="445"/>
      <c r="AC173" s="445"/>
      <c r="AD173" s="445"/>
      <c r="DX173" s="731" t="s">
        <v>5773</v>
      </c>
      <c r="DY173" s="445" t="s">
        <v>5772</v>
      </c>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row>
    <row r="174" spans="1:149" ht="120" customHeight="1">
      <c r="A174" s="129"/>
      <c r="C174" s="611"/>
      <c r="D174" s="611"/>
      <c r="E174" s="611"/>
      <c r="F174" s="611"/>
      <c r="G174" s="611"/>
      <c r="H174" s="611"/>
      <c r="I174" s="611"/>
      <c r="J174" s="734" t="s">
        <v>5090</v>
      </c>
      <c r="K174" s="736" t="s">
        <v>5757</v>
      </c>
      <c r="L174" s="736" t="s">
        <v>5758</v>
      </c>
      <c r="M174" s="738" t="s">
        <v>5759</v>
      </c>
      <c r="N174" s="739"/>
      <c r="O174" s="740"/>
      <c r="P174" s="693" t="s">
        <v>5760</v>
      </c>
      <c r="Q174" s="741"/>
      <c r="R174" s="694"/>
      <c r="S174" s="693" t="s">
        <v>5761</v>
      </c>
      <c r="T174" s="741"/>
      <c r="U174" s="694"/>
      <c r="V174" s="693" t="s">
        <v>5762</v>
      </c>
      <c r="W174" s="741"/>
      <c r="X174" s="694"/>
      <c r="Y174" s="738" t="s">
        <v>5763</v>
      </c>
      <c r="Z174" s="739"/>
      <c r="AA174" s="740"/>
      <c r="AB174" s="738" t="s">
        <v>5774</v>
      </c>
      <c r="AC174" s="739"/>
      <c r="AD174" s="740"/>
      <c r="AH174" s="522" t="s">
        <v>5093</v>
      </c>
      <c r="AI174" s="522"/>
      <c r="AJ174" s="522"/>
      <c r="AK174" s="522"/>
      <c r="AL174" s="522"/>
      <c r="AM174" s="522"/>
      <c r="AN174" s="522"/>
      <c r="AO174" s="522"/>
      <c r="AP174" s="746"/>
      <c r="AQ174" s="522" t="s">
        <v>5775</v>
      </c>
      <c r="AR174" s="522"/>
      <c r="AS174" s="522"/>
      <c r="AT174" s="522"/>
      <c r="AU174" s="522"/>
      <c r="AV174" s="522"/>
      <c r="AW174" s="522"/>
      <c r="AX174" s="522"/>
      <c r="AY174" s="746"/>
      <c r="AZ174" s="522" t="s">
        <v>5776</v>
      </c>
      <c r="BA174" s="522"/>
      <c r="BB174" s="522"/>
      <c r="BC174" s="522"/>
      <c r="BD174" s="522"/>
      <c r="BE174" s="522"/>
      <c r="BF174" s="522"/>
      <c r="BG174" s="522"/>
      <c r="BH174" s="746"/>
      <c r="BI174" s="522" t="s">
        <v>5777</v>
      </c>
      <c r="BJ174" s="522"/>
      <c r="BK174" s="522"/>
      <c r="BL174" s="522"/>
      <c r="BM174" s="522"/>
      <c r="BN174" s="522"/>
      <c r="BO174" s="522"/>
      <c r="BP174" s="522"/>
      <c r="BQ174" s="746"/>
      <c r="BR174" s="522" t="s">
        <v>5778</v>
      </c>
      <c r="BS174" s="522"/>
      <c r="BT174" s="522"/>
      <c r="BU174" s="522"/>
      <c r="BV174" s="522"/>
      <c r="BW174" s="522"/>
      <c r="BX174" s="522"/>
      <c r="BY174" s="522"/>
      <c r="BZ174" s="746"/>
      <c r="CA174" s="522" t="s">
        <v>5779</v>
      </c>
      <c r="CB174" s="522"/>
      <c r="CC174" s="522"/>
      <c r="CD174" s="522"/>
      <c r="CE174" s="522"/>
      <c r="CF174" s="522"/>
      <c r="CG174" s="522"/>
      <c r="CH174" s="522"/>
      <c r="CI174" s="746"/>
      <c r="CJ174" s="522" t="s">
        <v>5780</v>
      </c>
      <c r="CK174" s="522"/>
      <c r="CL174" s="522"/>
      <c r="CM174" s="522"/>
      <c r="CN174" s="522"/>
      <c r="CO174" s="522"/>
      <c r="CP174" s="522"/>
      <c r="CQ174" s="522"/>
      <c r="CR174" s="746"/>
      <c r="CS174" s="522" t="s">
        <v>5781</v>
      </c>
      <c r="CT174" s="522"/>
      <c r="CU174" s="522"/>
      <c r="CV174" s="522"/>
      <c r="CW174" s="522"/>
      <c r="CX174" s="522"/>
      <c r="CY174" s="522"/>
      <c r="CZ174" s="522"/>
      <c r="DA174" s="746"/>
      <c r="DB174" s="522" t="s">
        <v>5782</v>
      </c>
      <c r="DC174" s="522"/>
      <c r="DD174" s="522"/>
      <c r="DE174" s="522"/>
      <c r="DF174" s="522"/>
      <c r="DG174" s="522"/>
      <c r="DH174" s="522"/>
      <c r="DI174" s="522"/>
      <c r="DJ174" s="746"/>
      <c r="DK174" s="522" t="s">
        <v>5783</v>
      </c>
      <c r="DL174" s="522"/>
      <c r="DM174" s="522"/>
      <c r="DN174" s="522"/>
      <c r="DO174" s="522"/>
      <c r="DP174" s="522"/>
      <c r="DQ174" s="522"/>
      <c r="DR174" s="522"/>
      <c r="DS174" s="746"/>
      <c r="DT174" s="525" t="s">
        <v>5088</v>
      </c>
      <c r="DU174" s="525"/>
      <c r="DV174" s="526"/>
      <c r="DX174" s="732"/>
      <c r="DY174" s="734" t="s">
        <v>5090</v>
      </c>
      <c r="DZ174" s="736" t="s">
        <v>5757</v>
      </c>
      <c r="EA174" s="736" t="s">
        <v>5758</v>
      </c>
      <c r="EB174" s="738" t="s">
        <v>5759</v>
      </c>
      <c r="EC174" s="739"/>
      <c r="ED174" s="740"/>
      <c r="EE174" s="693" t="s">
        <v>5760</v>
      </c>
      <c r="EF174" s="741"/>
      <c r="EG174" s="694"/>
      <c r="EH174" s="693" t="s">
        <v>5761</v>
      </c>
      <c r="EI174" s="741"/>
      <c r="EJ174" s="694"/>
      <c r="EK174" s="693" t="s">
        <v>5762</v>
      </c>
      <c r="EL174" s="741"/>
      <c r="EM174" s="694"/>
      <c r="EN174" s="738" t="s">
        <v>5763</v>
      </c>
      <c r="EO174" s="739"/>
      <c r="EP174" s="740"/>
      <c r="EQ174" s="738" t="s">
        <v>5774</v>
      </c>
      <c r="ER174" s="739"/>
      <c r="ES174" s="740"/>
    </row>
    <row r="175" spans="1:149" ht="48" customHeight="1">
      <c r="A175" s="129"/>
      <c r="C175" s="611"/>
      <c r="D175" s="611"/>
      <c r="E175" s="611"/>
      <c r="F175" s="611"/>
      <c r="G175" s="611"/>
      <c r="H175" s="611"/>
      <c r="I175" s="611"/>
      <c r="J175" s="510"/>
      <c r="K175" s="723"/>
      <c r="L175" s="723"/>
      <c r="M175" s="285" t="s">
        <v>5784</v>
      </c>
      <c r="N175" s="287" t="s">
        <v>5757</v>
      </c>
      <c r="O175" s="287" t="s">
        <v>5758</v>
      </c>
      <c r="P175" s="285" t="s">
        <v>5784</v>
      </c>
      <c r="Q175" s="287" t="s">
        <v>5757</v>
      </c>
      <c r="R175" s="287" t="s">
        <v>5758</v>
      </c>
      <c r="S175" s="285" t="s">
        <v>5784</v>
      </c>
      <c r="T175" s="287" t="s">
        <v>5757</v>
      </c>
      <c r="U175" s="287" t="s">
        <v>5758</v>
      </c>
      <c r="V175" s="285" t="s">
        <v>5784</v>
      </c>
      <c r="W175" s="287" t="s">
        <v>5757</v>
      </c>
      <c r="X175" s="287" t="s">
        <v>5758</v>
      </c>
      <c r="Y175" s="285" t="s">
        <v>5784</v>
      </c>
      <c r="Z175" s="287" t="s">
        <v>5757</v>
      </c>
      <c r="AA175" s="287" t="s">
        <v>5758</v>
      </c>
      <c r="AB175" s="285" t="s">
        <v>5784</v>
      </c>
      <c r="AC175" s="287" t="s">
        <v>5757</v>
      </c>
      <c r="AD175" s="287" t="s">
        <v>5758</v>
      </c>
      <c r="AH175" s="522" t="s">
        <v>5093</v>
      </c>
      <c r="AI175" s="522"/>
      <c r="AJ175" s="522" t="s">
        <v>5094</v>
      </c>
      <c r="AK175" s="522"/>
      <c r="AL175" s="522" t="s">
        <v>5095</v>
      </c>
      <c r="AM175" s="522"/>
      <c r="AN175" s="522" t="s">
        <v>5096</v>
      </c>
      <c r="AO175" s="522"/>
      <c r="AP175" s="747"/>
      <c r="AQ175" s="522" t="s">
        <v>5093</v>
      </c>
      <c r="AR175" s="522"/>
      <c r="AS175" s="522" t="s">
        <v>5094</v>
      </c>
      <c r="AT175" s="522"/>
      <c r="AU175" s="522" t="s">
        <v>5095</v>
      </c>
      <c r="AV175" s="522"/>
      <c r="AW175" s="522" t="s">
        <v>5096</v>
      </c>
      <c r="AX175" s="522"/>
      <c r="AY175" s="747"/>
      <c r="AZ175" s="522" t="s">
        <v>5093</v>
      </c>
      <c r="BA175" s="522"/>
      <c r="BB175" s="522" t="s">
        <v>5094</v>
      </c>
      <c r="BC175" s="522"/>
      <c r="BD175" s="522" t="s">
        <v>5095</v>
      </c>
      <c r="BE175" s="522"/>
      <c r="BF175" s="522" t="s">
        <v>5096</v>
      </c>
      <c r="BG175" s="522"/>
      <c r="BH175" s="747"/>
      <c r="BI175" s="522" t="s">
        <v>5093</v>
      </c>
      <c r="BJ175" s="522"/>
      <c r="BK175" s="522" t="s">
        <v>5094</v>
      </c>
      <c r="BL175" s="522"/>
      <c r="BM175" s="522" t="s">
        <v>5095</v>
      </c>
      <c r="BN175" s="522"/>
      <c r="BO175" s="522" t="s">
        <v>5096</v>
      </c>
      <c r="BP175" s="522"/>
      <c r="BQ175" s="747"/>
      <c r="BR175" s="522" t="s">
        <v>5093</v>
      </c>
      <c r="BS175" s="522"/>
      <c r="BT175" s="522" t="s">
        <v>5094</v>
      </c>
      <c r="BU175" s="522"/>
      <c r="BV175" s="522" t="s">
        <v>5095</v>
      </c>
      <c r="BW175" s="522"/>
      <c r="BX175" s="522" t="s">
        <v>5096</v>
      </c>
      <c r="BY175" s="522"/>
      <c r="BZ175" s="747"/>
      <c r="CA175" s="522" t="s">
        <v>5093</v>
      </c>
      <c r="CB175" s="522"/>
      <c r="CC175" s="522" t="s">
        <v>5094</v>
      </c>
      <c r="CD175" s="522"/>
      <c r="CE175" s="522" t="s">
        <v>5095</v>
      </c>
      <c r="CF175" s="522"/>
      <c r="CG175" s="522" t="s">
        <v>5096</v>
      </c>
      <c r="CH175" s="522"/>
      <c r="CI175" s="747"/>
      <c r="CJ175" s="522" t="s">
        <v>5093</v>
      </c>
      <c r="CK175" s="522"/>
      <c r="CL175" s="522" t="s">
        <v>5094</v>
      </c>
      <c r="CM175" s="522"/>
      <c r="CN175" s="522" t="s">
        <v>5095</v>
      </c>
      <c r="CO175" s="522"/>
      <c r="CP175" s="522" t="s">
        <v>5096</v>
      </c>
      <c r="CQ175" s="522"/>
      <c r="CR175" s="747"/>
      <c r="CS175" s="522" t="s">
        <v>5093</v>
      </c>
      <c r="CT175" s="522"/>
      <c r="CU175" s="522" t="s">
        <v>5094</v>
      </c>
      <c r="CV175" s="522"/>
      <c r="CW175" s="522" t="s">
        <v>5095</v>
      </c>
      <c r="CX175" s="522"/>
      <c r="CY175" s="522" t="s">
        <v>5096</v>
      </c>
      <c r="CZ175" s="522"/>
      <c r="DA175" s="747"/>
      <c r="DB175" s="522" t="s">
        <v>5093</v>
      </c>
      <c r="DC175" s="522"/>
      <c r="DD175" s="522" t="s">
        <v>5094</v>
      </c>
      <c r="DE175" s="522"/>
      <c r="DF175" s="522" t="s">
        <v>5095</v>
      </c>
      <c r="DG175" s="522"/>
      <c r="DH175" s="522" t="s">
        <v>5096</v>
      </c>
      <c r="DI175" s="522"/>
      <c r="DJ175" s="747"/>
      <c r="DK175" s="522" t="s">
        <v>5093</v>
      </c>
      <c r="DL175" s="522"/>
      <c r="DM175" s="522" t="s">
        <v>5094</v>
      </c>
      <c r="DN175" s="522"/>
      <c r="DO175" s="522" t="s">
        <v>5095</v>
      </c>
      <c r="DP175" s="522"/>
      <c r="DQ175" s="522" t="s">
        <v>5096</v>
      </c>
      <c r="DR175" s="522"/>
      <c r="DS175" s="747"/>
      <c r="DT175" s="141" t="s">
        <v>5096</v>
      </c>
      <c r="DU175" s="127" t="s">
        <v>5097</v>
      </c>
      <c r="DV175" s="128" t="s">
        <v>5098</v>
      </c>
      <c r="DX175" s="733"/>
      <c r="DY175" s="735"/>
      <c r="DZ175" s="737"/>
      <c r="EA175" s="737"/>
      <c r="EB175" s="131" t="s">
        <v>5784</v>
      </c>
      <c r="EC175" s="132" t="s">
        <v>5757</v>
      </c>
      <c r="ED175" s="132" t="s">
        <v>5758</v>
      </c>
      <c r="EE175" s="131" t="s">
        <v>5784</v>
      </c>
      <c r="EF175" s="132" t="s">
        <v>5757</v>
      </c>
      <c r="EG175" s="132" t="s">
        <v>5758</v>
      </c>
      <c r="EH175" s="131" t="s">
        <v>5784</v>
      </c>
      <c r="EI175" s="132" t="s">
        <v>5757</v>
      </c>
      <c r="EJ175" s="132" t="s">
        <v>5758</v>
      </c>
      <c r="EK175" s="131" t="s">
        <v>5784</v>
      </c>
      <c r="EL175" s="132" t="s">
        <v>5757</v>
      </c>
      <c r="EM175" s="132" t="s">
        <v>5758</v>
      </c>
      <c r="EN175" s="131" t="s">
        <v>5784</v>
      </c>
      <c r="EO175" s="132" t="s">
        <v>5757</v>
      </c>
      <c r="EP175" s="132" t="s">
        <v>5758</v>
      </c>
      <c r="EQ175" s="131" t="s">
        <v>5784</v>
      </c>
      <c r="ER175" s="132" t="s">
        <v>5757</v>
      </c>
      <c r="ES175" s="132" t="s">
        <v>5758</v>
      </c>
    </row>
    <row r="176" spans="1:149" s="38" customFormat="1" ht="15" customHeight="1">
      <c r="A176" s="18"/>
      <c r="B176" s="3"/>
      <c r="C176" s="53" t="s">
        <v>4992</v>
      </c>
      <c r="D176" s="547" t="s">
        <v>5804</v>
      </c>
      <c r="E176" s="548"/>
      <c r="F176" s="548"/>
      <c r="G176" s="548"/>
      <c r="H176" s="548"/>
      <c r="I176" s="548"/>
      <c r="J176" s="103"/>
      <c r="K176" s="103"/>
      <c r="L176" s="103"/>
      <c r="M176" s="310"/>
      <c r="N176" s="310"/>
      <c r="O176" s="310"/>
      <c r="P176" s="310"/>
      <c r="Q176" s="310"/>
      <c r="R176" s="310"/>
      <c r="S176" s="310"/>
      <c r="T176" s="310"/>
      <c r="U176" s="310"/>
      <c r="V176" s="310"/>
      <c r="W176" s="310"/>
      <c r="X176" s="310"/>
      <c r="Y176" s="310"/>
      <c r="Z176" s="310"/>
      <c r="AA176" s="310"/>
      <c r="AB176" s="310"/>
      <c r="AC176" s="103"/>
      <c r="AD176" s="103"/>
      <c r="AE176" s="2"/>
      <c r="AF176" s="108"/>
      <c r="AH176" s="522">
        <f>J176</f>
        <v>0</v>
      </c>
      <c r="AI176" s="522"/>
      <c r="AJ176" s="522">
        <f>COUNTIF(K176:L176,"NS")</f>
        <v>0</v>
      </c>
      <c r="AK176" s="522"/>
      <c r="AL176" s="522">
        <f>IF(COUNTIF(K176:L176,"NA")=COUNTA($K$152:$L$153),"NA",SUM(K176:L176))</f>
        <v>0</v>
      </c>
      <c r="AM176" s="522"/>
      <c r="AN176" s="522">
        <f>IF($AH$171=$AJ$171, 0,
IF(OR(AND(AH176=0, AJ176&gt;0),AND(AH176="NS", AL176&gt;0), AND(AH176="NS", AJ176=0, AL176=0),AND(AH176="NA",AJ176&gt;0,AL176=0)), 1,
IF(OR(AND(AH176&gt;0, AJ176=2), AND(AH176="NS", AJ176=2), AND(AH176="NS", AL176=0, AJ176&gt;0), AH176=AL176), 0, 1)))</f>
        <v>0</v>
      </c>
      <c r="AO176" s="522"/>
      <c r="AP176" s="747"/>
      <c r="AQ176" s="522">
        <f>M176</f>
        <v>0</v>
      </c>
      <c r="AR176" s="522"/>
      <c r="AS176" s="522">
        <f>COUNTIF(N176:O176,"NS")</f>
        <v>0</v>
      </c>
      <c r="AT176" s="522"/>
      <c r="AU176" s="522">
        <f>IF(COUNTIF(N176:O176,"NA")=COUNTA($N$153:$O$153),"NA",SUM(N176:O176))</f>
        <v>0</v>
      </c>
      <c r="AV176" s="522"/>
      <c r="AW176" s="522">
        <f>IF($AH$171=$AJ$171, 0,
IF(OR(AND(AQ176=0, AS176&gt;0),AND(AQ176="NS", AU176&gt;0), AND(AQ176="NS", AS176=0, AU176=0),AND(AQ176="NA",AS176&gt;0,AU176=0)), 1,
IF(OR(AND(AQ176&gt;0, AS176=2), AND(AQ176="NS", AS176=2), AND(AQ176="NS", AU176=0, AS176&gt;0), AQ176=AU176), 0, 1)))</f>
        <v>0</v>
      </c>
      <c r="AX176" s="522"/>
      <c r="AY176" s="747"/>
      <c r="AZ176" s="522">
        <f>P176</f>
        <v>0</v>
      </c>
      <c r="BA176" s="522"/>
      <c r="BB176" s="522">
        <f>COUNTIF(Q176:R176,"NS")</f>
        <v>0</v>
      </c>
      <c r="BC176" s="522"/>
      <c r="BD176" s="522">
        <f>IF(COUNTIF(Q176:R176,"NA")=COUNTA($Q$153:$R$153),"NA",SUM(Q176:R176))</f>
        <v>0</v>
      </c>
      <c r="BE176" s="522"/>
      <c r="BF176" s="522">
        <f>IF($AH$171=$AJ$171, 0,
IF(OR(AND(AZ176=0, BB176&gt;0),AND(AZ176="NS", BD176&gt;0), AND(AZ176="NS", BB176=0, BD176=0),AND(AZ176="NA",BB176&gt;0,BD176=0)), 1,
IF(OR(AND(AZ176&gt;0, BB176=2), AND(AZ176="NS", BB176=2), AND(AZ176="NS", BD176=0, BB176&gt;0), AZ176=BD176), 0, 1)))</f>
        <v>0</v>
      </c>
      <c r="BG176" s="522"/>
      <c r="BH176" s="747"/>
      <c r="BI176" s="522">
        <f>S176</f>
        <v>0</v>
      </c>
      <c r="BJ176" s="522"/>
      <c r="BK176" s="522">
        <f>COUNTIF(T176:U176,"NS")</f>
        <v>0</v>
      </c>
      <c r="BL176" s="522"/>
      <c r="BM176" s="522">
        <f>IF(COUNTIF(T176:U176,"NA")=COUNTA($T$153:$U$153),"NA",SUM(T176:U176))</f>
        <v>0</v>
      </c>
      <c r="BN176" s="522"/>
      <c r="BO176" s="522">
        <f>IF($AH$171=$AJ$171, 0,
IF(OR(AND(BI176=0, BK176&gt;0),AND(BI176="NS", BM176&gt;0), AND(BI176="NS", BK176=0, BM176=0),AND(BI176="NA",BK176&gt;0,BM176=0)), 1,
IF(OR(AND(BI176&gt;0, BK176=2), AND(BI176="NS", BK176=2), AND(BI176="NS", BM176=0, BK176&gt;0), BI176=BM176), 0, 1)))</f>
        <v>0</v>
      </c>
      <c r="BP176" s="522"/>
      <c r="BQ176" s="747"/>
      <c r="BR176" s="522">
        <f>V176</f>
        <v>0</v>
      </c>
      <c r="BS176" s="522"/>
      <c r="BT176" s="522">
        <f>COUNTIF(W176:X176,"NS")</f>
        <v>0</v>
      </c>
      <c r="BU176" s="522"/>
      <c r="BV176" s="522">
        <f>IF(COUNTIF(W176:X176,"NA")=COUNTA($W$153:$X$153),"NA",SUM(W176:X176))</f>
        <v>0</v>
      </c>
      <c r="BW176" s="522"/>
      <c r="BX176" s="522">
        <f>IF($AH$171=$AJ$171, 0,
IF(OR(AND(BR176=0, BT176&gt;0),AND(BR176="NS", BV176&gt;0), AND(BR176="NS", BT176=0, BV176=0),AND(BR176="NA",BT176&gt;0,BV176=0)), 1,
IF(OR(AND(BR176&gt;0, BT176=2), AND(BR176="NS", BT176=2), AND(BR176="NS", BV176=0, BT176&gt;0), BR176=BV176), 0, 1)))</f>
        <v>0</v>
      </c>
      <c r="BY176" s="522"/>
      <c r="BZ176" s="747"/>
      <c r="CA176" s="522">
        <f>Y176</f>
        <v>0</v>
      </c>
      <c r="CB176" s="522"/>
      <c r="CC176" s="522">
        <f>COUNTIF(Z176:AA176,"NS")</f>
        <v>0</v>
      </c>
      <c r="CD176" s="522"/>
      <c r="CE176" s="522">
        <f>IF(COUNTIF(Z176:AA176,"NA")=COUNTA($Z$153:$AA$153),"NA",SUM(Z176:AA176))</f>
        <v>0</v>
      </c>
      <c r="CF176" s="522"/>
      <c r="CG176" s="522">
        <f>IF($AH$171=$AJ$171, 0,
IF(OR(AND(CA176=0, CC176&gt;0),AND(CA176="NS", CE176&gt;0), AND(CA176="NS", CC176=0, CE176=0),AND(CA176="NA",CC176&gt;0,CE176=0)), 1,
IF(OR(AND(CA176&gt;0, CC176=2), AND(CA176="NS", CC176=2), AND(CA176="NS", CE176=0, CC176&gt;0), CA176=CE176), 0, 1)))</f>
        <v>0</v>
      </c>
      <c r="CH176" s="522"/>
      <c r="CI176" s="747"/>
      <c r="CJ176" s="522">
        <f>AB176</f>
        <v>0</v>
      </c>
      <c r="CK176" s="522"/>
      <c r="CL176" s="522">
        <f>COUNTIF(AC176:AD176,"NS")</f>
        <v>0</v>
      </c>
      <c r="CM176" s="522"/>
      <c r="CN176" s="522">
        <f>IF(COUNTIF(AC176:AD176,"NA")=COUNTA($AC$153:$AD$153),"NA",SUM(AC176:AD176))</f>
        <v>0</v>
      </c>
      <c r="CO176" s="522"/>
      <c r="CP176" s="522">
        <f>IF($AH$171=$AJ$171, 0,
IF(OR(AND(CJ176=0, CL176&gt;0),AND(CJ176="NS", CN176&gt;0), AND(CJ176="NS", CL176=0, CN176=0),AND(CJ176="NA",CL176&gt;0,CN176=0)), 1,
IF(OR(AND(CJ176&gt;0, CL176=2), AND(CJ176="NS", CL176=2), AND(CJ176="NS", CN176=0, CL176&gt;0), CJ176=CN176), 0, 1)))</f>
        <v>0</v>
      </c>
      <c r="CQ176" s="522"/>
      <c r="CR176" s="747"/>
      <c r="CS176" s="522">
        <f>K176</f>
        <v>0</v>
      </c>
      <c r="CT176" s="522"/>
      <c r="CU176" s="522">
        <f>COUNTIF(N176,"NS")+COUNTIF(Q176,"NS")+COUNTIF(T176,"NS")+COUNTIF(W176,"NS")+COUNTIF(Z176,"NS")+COUNTIF(AC176,"NS")</f>
        <v>0</v>
      </c>
      <c r="CV176" s="522"/>
      <c r="CW176" s="522">
        <f>IF(COUNTIF(N176,"NA")+COUNTIF(Q176,"NA")+COUNTIF(T176,"NA")+COUNTIF(W176,"NA")+COUNTIF(Z176,"NA")+COUNTIF(AC176,"NA")=COUNTA($N$153,$Q$153,$T$153,$W$153,$Z$153,$AC$153),"NA",SUM(N176,Q176,T176,W176,Z176,AC176))</f>
        <v>0</v>
      </c>
      <c r="CX176" s="522"/>
      <c r="CY176" s="522">
        <f>IF($AH$171=$AJ$171, 0,
IF(OR(AND(CS176=0, CU176&gt;0),AND(CS176="NS", CW176&gt;0), AND(CS176="NS", CU176=0, CW176=0),AND(CS176="NA",CU176&gt;0,CW176=0)), 1,
IF(OR(AND(CS176&gt;0, CU176=2), AND(CS176="NS", CU176=2), AND(CS176="NS", CW176=0, CU176&gt;0), CS176=CW176), 0, 1)))</f>
        <v>0</v>
      </c>
      <c r="CZ176" s="522"/>
      <c r="DA176" s="747"/>
      <c r="DB176" s="522">
        <f>L176</f>
        <v>0</v>
      </c>
      <c r="DC176" s="522"/>
      <c r="DD176" s="522">
        <f>COUNTIF(O176,"NS")+COUNTIF(R176,"NS")+COUNTIF(U176,"NS")+COUNTIF(X176,"NS")+COUNTIF(AA176,"NS")+COUNTIF(AD176,"NS")</f>
        <v>0</v>
      </c>
      <c r="DE176" s="522"/>
      <c r="DF176" s="522">
        <f>IF(COUNTIF(O176,"NA")+COUNTIF(R176,"NA")+COUNTIF(U176,"NA")+COUNTIF(X176,"NA")+COUNTIF(AA176,"NA")+COUNTIF(AD176,"NA")=COUNTA($N$153,$Q$153,$T$153,$W$153,$Z$153,$AC$153),"NA",SUM(O176,R176,U176,X176,AA176,AD176))</f>
        <v>0</v>
      </c>
      <c r="DG176" s="522"/>
      <c r="DH176" s="522">
        <f>IF($AH$171=$AJ$171, 0,
IF(OR(AND(DB176=0, DD176&gt;0),AND(DB176="NS", DF176&gt;0), AND(DB176="NS", DD176=0, DF176=0),AND(DB176="NA",DD176&gt;0,DF176=0)), 1,
IF(OR(AND(DB176&gt;0, DD176=2), AND(DB176="NS", DD176=2), AND(DB176="NS", DF176=0, DD176&gt;0), DB176=DF176), 0, 1)))</f>
        <v>0</v>
      </c>
      <c r="DI176" s="522"/>
      <c r="DJ176" s="747"/>
      <c r="DK176" s="522">
        <f>J176</f>
        <v>0</v>
      </c>
      <c r="DL176" s="522"/>
      <c r="DM176" s="522">
        <f>COUNTIF(N176:O176,"NS")+COUNTIF(Q176:R176,"NS")+COUNTIF(T176:U176,"NS")+COUNTIF(W176:X176,"NS")+COUNTIF(Z176:AA176,"NS")+COUNTIF(AC176:AD176,"NS")</f>
        <v>0</v>
      </c>
      <c r="DN176" s="522"/>
      <c r="DO176" s="522">
        <f>IF(COUNTIF(N176:O176,"NA")+COUNTIF(Q176:R176,"NA")+COUNTIF(T176:U176,"NA")+COUNTIF(W176:X176,"NA")+COUNTIF(Z176:AA176,"NA")+COUNTIF(AC176:AD176,"NA")=COUNTA($N$153:$O$153,$Q$153:$R$153,$T$153:$U$153,$W$153:$X$153,$Z$153:$AA$153,$AC$153:$AD$153),"NA",SUM(N176:O176,Q176:R176,T176:U176,W176:X176,Z176:AA176,AC176:AD176))</f>
        <v>0</v>
      </c>
      <c r="DP176" s="522"/>
      <c r="DQ176" s="522">
        <f>IF($AH$171=$AJ$171, 0,
IF(OR(AND(DK176=0, DM176&gt;0),AND(DK176="NS", DO176&gt;0), AND(DK176="NS", DM176=0, DO176=0),AND(DK176="NA",DM176&gt;0,DO176=0)), 1,
IF(OR(AND(DK176&gt;0, DM176=2), AND(DK176="NS", DM176=2), AND(DK176="NS", DO176=0, DM176&gt;0), DK176=DO176), 0, 1)))</f>
        <v>0</v>
      </c>
      <c r="DR176" s="522"/>
      <c r="DS176" s="747"/>
      <c r="DT176" s="142">
        <f>IF(SUM(AN176,AW176,BF176,BO176,BX176,CG176,CP176,CY176,DH176,DQ176)&gt;0,1,0)</f>
        <v>0</v>
      </c>
      <c r="DU176" s="125" t="str">
        <f>IF(DT176=0,"", IF(SUM($DT$176:DT176)=1,DV176, IF($DT$182&gt;SUM($DT$176:DT176),_xlfn.CONCAT(", ",DV176), IF($DT$182=SUM($DT$176:DT176),_xlfn.CONCAT(" y ",DV176,".")))))</f>
        <v/>
      </c>
      <c r="DV176" s="119">
        <v>1</v>
      </c>
      <c r="DX176" s="133">
        <v>2.2000000000000002</v>
      </c>
      <c r="DY176" s="133">
        <f>$M$113</f>
        <v>0</v>
      </c>
      <c r="DZ176" s="133">
        <f>$S$113</f>
        <v>0</v>
      </c>
      <c r="EA176" s="133">
        <f>$Y$113</f>
        <v>0</v>
      </c>
      <c r="EB176" s="133">
        <f>$M$107</f>
        <v>0</v>
      </c>
      <c r="EC176" s="133">
        <f>$S$107</f>
        <v>0</v>
      </c>
      <c r="ED176" s="133">
        <f>$Y$107</f>
        <v>0</v>
      </c>
      <c r="EE176" s="133">
        <f>$M$108</f>
        <v>0</v>
      </c>
      <c r="EF176" s="133">
        <f>$S$108</f>
        <v>0</v>
      </c>
      <c r="EG176" s="133">
        <f>$Y$108</f>
        <v>0</v>
      </c>
      <c r="EH176" s="133">
        <f>$M$109</f>
        <v>0</v>
      </c>
      <c r="EI176" s="133">
        <f>$S$109</f>
        <v>0</v>
      </c>
      <c r="EJ176" s="133">
        <f>$Y$109</f>
        <v>0</v>
      </c>
      <c r="EK176" s="133">
        <f>$M$110</f>
        <v>0</v>
      </c>
      <c r="EL176" s="133">
        <f>$S$110</f>
        <v>0</v>
      </c>
      <c r="EM176" s="133">
        <f>$Y$110</f>
        <v>0</v>
      </c>
      <c r="EN176" s="133">
        <f>$M$111</f>
        <v>0</v>
      </c>
      <c r="EO176" s="133">
        <f>$S$111</f>
        <v>0</v>
      </c>
      <c r="EP176" s="133">
        <f>$Y$111</f>
        <v>0</v>
      </c>
      <c r="EQ176" s="133">
        <f>$M$112</f>
        <v>0</v>
      </c>
      <c r="ER176" s="133">
        <f>$S$112</f>
        <v>0</v>
      </c>
      <c r="ES176" s="133">
        <f>$Y$112</f>
        <v>0</v>
      </c>
    </row>
    <row r="177" spans="1:149" s="38" customFormat="1" ht="15" customHeight="1">
      <c r="A177" s="18"/>
      <c r="B177" s="3"/>
      <c r="C177" s="53" t="s">
        <v>4994</v>
      </c>
      <c r="D177" s="547" t="s">
        <v>5805</v>
      </c>
      <c r="E177" s="548"/>
      <c r="F177" s="548"/>
      <c r="G177" s="548"/>
      <c r="H177" s="548"/>
      <c r="I177" s="548"/>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2"/>
      <c r="AF177" s="108"/>
      <c r="AH177" s="522">
        <f t="shared" ref="AH177:AH181" si="103">J177</f>
        <v>0</v>
      </c>
      <c r="AI177" s="522"/>
      <c r="AJ177" s="522">
        <f t="shared" ref="AJ177:AJ181" si="104">COUNTIF(K177:L177,"NS")</f>
        <v>0</v>
      </c>
      <c r="AK177" s="522"/>
      <c r="AL177" s="522">
        <f t="shared" ref="AL177:AL181" si="105">IF(COUNTIF(K177:L177,"NA")=COUNTA($K$152:$L$153),"NA",SUM(K177:L177))</f>
        <v>0</v>
      </c>
      <c r="AM177" s="522"/>
      <c r="AN177" s="522">
        <f t="shared" ref="AN177:AN181" si="106">IF($AH$171=$AJ$171, 0,
IF(OR(AND(AH177=0, AJ177&gt;0),AND(AH177="NS", AL177&gt;0), AND(AH177="NS", AJ177=0, AL177=0),AND(AH177="NA",AJ177&gt;0,AL177=0)), 1,
IF(OR(AND(AH177&gt;0, AJ177=2), AND(AH177="NS", AJ177=2), AND(AH177="NS", AL177=0, AJ177&gt;0), AH177=AL177), 0, 1)))</f>
        <v>0</v>
      </c>
      <c r="AO177" s="522"/>
      <c r="AP177" s="747"/>
      <c r="AQ177" s="522">
        <f t="shared" ref="AQ177:AQ181" si="107">M177</f>
        <v>0</v>
      </c>
      <c r="AR177" s="522"/>
      <c r="AS177" s="522">
        <f t="shared" ref="AS177:AS181" si="108">COUNTIF(N177:O177,"NS")</f>
        <v>0</v>
      </c>
      <c r="AT177" s="522"/>
      <c r="AU177" s="522">
        <f t="shared" ref="AU177:AU181" si="109">IF(COUNTIF(N177:O177,"NA")=COUNTA($N$153:$O$153),"NA",SUM(N177:O177))</f>
        <v>0</v>
      </c>
      <c r="AV177" s="522"/>
      <c r="AW177" s="522">
        <f t="shared" ref="AW177:AW181" si="110">IF($AH$171=$AJ$171, 0,
IF(OR(AND(AQ177=0, AS177&gt;0),AND(AQ177="NS", AU177&gt;0), AND(AQ177="NS", AS177=0, AU177=0),AND(AQ177="NA",AS177&gt;0,AU177=0)), 1,
IF(OR(AND(AQ177&gt;0, AS177=2), AND(AQ177="NS", AS177=2), AND(AQ177="NS", AU177=0, AS177&gt;0), AQ177=AU177), 0, 1)))</f>
        <v>0</v>
      </c>
      <c r="AX177" s="522"/>
      <c r="AY177" s="747"/>
      <c r="AZ177" s="522">
        <f t="shared" ref="AZ177:AZ181" si="111">P177</f>
        <v>0</v>
      </c>
      <c r="BA177" s="522"/>
      <c r="BB177" s="522">
        <f t="shared" ref="BB177:BB181" si="112">COUNTIF(Q177:R177,"NS")</f>
        <v>0</v>
      </c>
      <c r="BC177" s="522"/>
      <c r="BD177" s="522">
        <f t="shared" ref="BD177:BD181" si="113">IF(COUNTIF(Q177:R177,"NA")=COUNTA($Q$153:$R$153),"NA",SUM(Q177:R177))</f>
        <v>0</v>
      </c>
      <c r="BE177" s="522"/>
      <c r="BF177" s="522">
        <f t="shared" ref="BF177:BF181" si="114">IF($AH$171=$AJ$171, 0,
IF(OR(AND(AZ177=0, BB177&gt;0),AND(AZ177="NS", BD177&gt;0), AND(AZ177="NS", BB177=0, BD177=0),AND(AZ177="NA",BB177&gt;0,BD177=0)), 1,
IF(OR(AND(AZ177&gt;0, BB177=2), AND(AZ177="NS", BB177=2), AND(AZ177="NS", BD177=0, BB177&gt;0), AZ177=BD177), 0, 1)))</f>
        <v>0</v>
      </c>
      <c r="BG177" s="522"/>
      <c r="BH177" s="747"/>
      <c r="BI177" s="522">
        <f t="shared" ref="BI177:BI181" si="115">S177</f>
        <v>0</v>
      </c>
      <c r="BJ177" s="522"/>
      <c r="BK177" s="522">
        <f t="shared" ref="BK177:BK181" si="116">COUNTIF(T177:U177,"NS")</f>
        <v>0</v>
      </c>
      <c r="BL177" s="522"/>
      <c r="BM177" s="522">
        <f t="shared" ref="BM177:BM181" si="117">IF(COUNTIF(T177:U177,"NA")=COUNTA($T$153:$U$153),"NA",SUM(T177:U177))</f>
        <v>0</v>
      </c>
      <c r="BN177" s="522"/>
      <c r="BO177" s="522">
        <f t="shared" ref="BO177:BO181" si="118">IF($AH$171=$AJ$171, 0,
IF(OR(AND(BI177=0, BK177&gt;0),AND(BI177="NS", BM177&gt;0), AND(BI177="NS", BK177=0, BM177=0),AND(BI177="NA",BK177&gt;0,BM177=0)), 1,
IF(OR(AND(BI177&gt;0, BK177=2), AND(BI177="NS", BK177=2), AND(BI177="NS", BM177=0, BK177&gt;0), BI177=BM177), 0, 1)))</f>
        <v>0</v>
      </c>
      <c r="BP177" s="522"/>
      <c r="BQ177" s="747"/>
      <c r="BR177" s="522">
        <f t="shared" ref="BR177:BR181" si="119">V177</f>
        <v>0</v>
      </c>
      <c r="BS177" s="522"/>
      <c r="BT177" s="522">
        <f t="shared" ref="BT177:BT181" si="120">COUNTIF(W177:X177,"NS")</f>
        <v>0</v>
      </c>
      <c r="BU177" s="522"/>
      <c r="BV177" s="522">
        <f t="shared" ref="BV177:BV181" si="121">IF(COUNTIF(W177:X177,"NA")=COUNTA($W$153:$X$153),"NA",SUM(W177:X177))</f>
        <v>0</v>
      </c>
      <c r="BW177" s="522"/>
      <c r="BX177" s="522">
        <f t="shared" ref="BX177:BX181" si="122">IF($AH$171=$AJ$171, 0,
IF(OR(AND(BR177=0, BT177&gt;0),AND(BR177="NS", BV177&gt;0), AND(BR177="NS", BT177=0, BV177=0),AND(BR177="NA",BT177&gt;0,BV177=0)), 1,
IF(OR(AND(BR177&gt;0, BT177=2), AND(BR177="NS", BT177=2), AND(BR177="NS", BV177=0, BT177&gt;0), BR177=BV177), 0, 1)))</f>
        <v>0</v>
      </c>
      <c r="BY177" s="522"/>
      <c r="BZ177" s="747"/>
      <c r="CA177" s="522">
        <f t="shared" ref="CA177:CA181" si="123">Y177</f>
        <v>0</v>
      </c>
      <c r="CB177" s="522"/>
      <c r="CC177" s="522">
        <f t="shared" ref="CC177:CC181" si="124">COUNTIF(Z177:AA177,"NS")</f>
        <v>0</v>
      </c>
      <c r="CD177" s="522"/>
      <c r="CE177" s="522">
        <f t="shared" ref="CE177:CE181" si="125">IF(COUNTIF(Z177:AA177,"NA")=COUNTA($Z$153:$AA$153),"NA",SUM(Z177:AA177))</f>
        <v>0</v>
      </c>
      <c r="CF177" s="522"/>
      <c r="CG177" s="522">
        <f t="shared" ref="CG177:CG181" si="126">IF($AH$171=$AJ$171, 0,
IF(OR(AND(CA177=0, CC177&gt;0),AND(CA177="NS", CE177&gt;0), AND(CA177="NS", CC177=0, CE177=0),AND(CA177="NA",CC177&gt;0,CE177=0)), 1,
IF(OR(AND(CA177&gt;0, CC177=2), AND(CA177="NS", CC177=2), AND(CA177="NS", CE177=0, CC177&gt;0), CA177=CE177), 0, 1)))</f>
        <v>0</v>
      </c>
      <c r="CH177" s="522"/>
      <c r="CI177" s="747"/>
      <c r="CJ177" s="522">
        <f t="shared" ref="CJ177:CJ181" si="127">AB177</f>
        <v>0</v>
      </c>
      <c r="CK177" s="522"/>
      <c r="CL177" s="522">
        <f t="shared" ref="CL177:CL181" si="128">COUNTIF(AC177:AD177,"NS")</f>
        <v>0</v>
      </c>
      <c r="CM177" s="522"/>
      <c r="CN177" s="522">
        <f t="shared" ref="CN177:CN181" si="129">IF(COUNTIF(AC177:AD177,"NA")=COUNTA($AC$153:$AD$153),"NA",SUM(AC177:AD177))</f>
        <v>0</v>
      </c>
      <c r="CO177" s="522"/>
      <c r="CP177" s="522">
        <f t="shared" ref="CP177:CP181" si="130">IF($AH$171=$AJ$171, 0,
IF(OR(AND(CJ177=0, CL177&gt;0),AND(CJ177="NS", CN177&gt;0), AND(CJ177="NS", CL177=0, CN177=0),AND(CJ177="NA",CL177&gt;0,CN177=0)), 1,
IF(OR(AND(CJ177&gt;0, CL177=2), AND(CJ177="NS", CL177=2), AND(CJ177="NS", CN177=0, CL177&gt;0), CJ177=CN177), 0, 1)))</f>
        <v>0</v>
      </c>
      <c r="CQ177" s="522"/>
      <c r="CR177" s="747"/>
      <c r="CS177" s="522">
        <f t="shared" ref="CS177:CS181" si="131">K177</f>
        <v>0</v>
      </c>
      <c r="CT177" s="522"/>
      <c r="CU177" s="522">
        <f t="shared" ref="CU177:CU181" si="132">COUNTIF(N177,"NS")+COUNTIF(Q177,"NS")+COUNTIF(T177,"NS")+COUNTIF(W177,"NS")+COUNTIF(Z177,"NS")+COUNTIF(AC177,"NS")</f>
        <v>0</v>
      </c>
      <c r="CV177" s="522"/>
      <c r="CW177" s="522">
        <f t="shared" ref="CW177:CW181" si="133">IF(COUNTIF(N177,"NA")+COUNTIF(Q177,"NA")+COUNTIF(T177,"NA")+COUNTIF(W177,"NA")+COUNTIF(Z177,"NA")+COUNTIF(AC177,"NA")=COUNTA($N$153,$Q$153,$T$153,$W$153,$Z$153,$AC$153),"NA",SUM(N177,Q177,T177,W177,Z177,AC177))</f>
        <v>0</v>
      </c>
      <c r="CX177" s="522"/>
      <c r="CY177" s="522">
        <f t="shared" ref="CY177:CY181" si="134">IF($AH$171=$AJ$171, 0,
IF(OR(AND(CS177=0, CU177&gt;0),AND(CS177="NS", CW177&gt;0), AND(CS177="NS", CU177=0, CW177=0),AND(CS177="NA",CU177&gt;0,CW177=0)), 1,
IF(OR(AND(CS177&gt;0, CU177=2), AND(CS177="NS", CU177=2), AND(CS177="NS", CW177=0, CU177&gt;0), CS177=CW177), 0, 1)))</f>
        <v>0</v>
      </c>
      <c r="CZ177" s="522"/>
      <c r="DA177" s="747"/>
      <c r="DB177" s="522">
        <f t="shared" ref="DB177:DB181" si="135">L177</f>
        <v>0</v>
      </c>
      <c r="DC177" s="522"/>
      <c r="DD177" s="522">
        <f t="shared" ref="DD177:DD181" si="136">COUNTIF(O177,"NS")+COUNTIF(R177,"NS")+COUNTIF(U177,"NS")+COUNTIF(X177,"NS")+COUNTIF(AA177,"NS")+COUNTIF(AD177,"NS")</f>
        <v>0</v>
      </c>
      <c r="DE177" s="522"/>
      <c r="DF177" s="522">
        <f t="shared" ref="DF177:DF185" si="137">IF(COUNTIF(O177,"NA")+COUNTIF(R177,"NA")+COUNTIF(U177,"NA")+COUNTIF(X177,"NA")+COUNTIF(AA177,"NA")+COUNTIF(AD177,"NA")=COUNTA($N$153,$Q$153,$T$153,$W$153,$Z$153,$AC$153),"NA",SUM(O177,R177,U177,X177,AA177,AD177))</f>
        <v>0</v>
      </c>
      <c r="DG177" s="522"/>
      <c r="DH177" s="522">
        <f t="shared" ref="DH177:DH181" si="138">IF($AH$171=$AJ$171, 0,
IF(OR(AND(DB177=0, DD177&gt;0),AND(DB177="NS", DF177&gt;0), AND(DB177="NS", DD177=0, DF177=0),AND(DB177="NA",DD177&gt;0,DF177=0)), 1,
IF(OR(AND(DB177&gt;0, DD177=2), AND(DB177="NS", DD177=2), AND(DB177="NS", DF177=0, DD177&gt;0), DB177=DF177), 0, 1)))</f>
        <v>0</v>
      </c>
      <c r="DI177" s="522"/>
      <c r="DJ177" s="747"/>
      <c r="DK177" s="522">
        <f t="shared" ref="DK177:DK181" si="139">J177</f>
        <v>0</v>
      </c>
      <c r="DL177" s="522"/>
      <c r="DM177" s="522">
        <f t="shared" ref="DM177:DM181" si="140">COUNTIF(N177:O177,"NS")+COUNTIF(Q177:R177,"NS")+COUNTIF(T177:U177,"NS")+COUNTIF(W177:X177,"NS")+COUNTIF(Z177:AA177,"NS")+COUNTIF(AC177:AD177,"NS")</f>
        <v>0</v>
      </c>
      <c r="DN177" s="522"/>
      <c r="DO177" s="522">
        <f t="shared" ref="DO177:DO181" si="141">IF(COUNTIF(N177:O177,"NA")+COUNTIF(Q177:R177,"NA")+COUNTIF(T177:U177,"NA")+COUNTIF(W177:X177,"NA")+COUNTIF(Z177:AA177,"NA")+COUNTIF(AC177:AD177,"NA")=COUNTA($N$153:$O$153,$Q$153:$R$153,$T$153:$U$153,$W$153:$X$153,$Z$153:$AA$153,$AC$153:$AD$153),"NA",SUM(N177:O177,Q177:R177,T177:U177,W177:X177,Z177:AA177,AC177:AD177))</f>
        <v>0</v>
      </c>
      <c r="DP177" s="522"/>
      <c r="DQ177" s="522">
        <f t="shared" ref="DQ177:DQ181" si="142">IF($AH$171=$AJ$171, 0,
IF(OR(AND(DK177=0, DM177&gt;0),AND(DK177="NS", DO177&gt;0), AND(DK177="NS", DM177=0, DO177=0),AND(DK177="NA",DM177&gt;0,DO177=0)), 1,
IF(OR(AND(DK177&gt;0, DM177=2), AND(DK177="NS", DM177=2), AND(DK177="NS", DO177=0, DM177&gt;0), DK177=DO177), 0, 1)))</f>
        <v>0</v>
      </c>
      <c r="DR177" s="522"/>
      <c r="DS177" s="747"/>
      <c r="DT177" s="142">
        <f t="shared" ref="DT177:DT181" si="143">IF(SUM(AN177,AW177,BF177,BO177,BX177,CG177,CP177,CY177,DH177,DQ177)&gt;0,1,0)</f>
        <v>0</v>
      </c>
      <c r="DU177" s="125" t="str">
        <f>IF(DT177=0,"", IF(SUM($DT$176:DT177)=1,DV177, IF($DT$182&gt;SUM($DT$176:DT177),_xlfn.CONCAT(", ",DV177), IF($DT$182=SUM($DT$176:DT177),_xlfn.CONCAT(" y ",DV177,".")))))</f>
        <v/>
      </c>
      <c r="DV177" s="118">
        <v>2</v>
      </c>
      <c r="DX177" s="133">
        <v>2.2999999999999998</v>
      </c>
      <c r="DY177" s="133">
        <f>J186</f>
        <v>0</v>
      </c>
      <c r="DZ177" s="133">
        <f t="shared" ref="DZ177:ES177" si="144">K186</f>
        <v>0</v>
      </c>
      <c r="EA177" s="133">
        <f t="shared" si="144"/>
        <v>0</v>
      </c>
      <c r="EB177" s="133">
        <f t="shared" si="144"/>
        <v>0</v>
      </c>
      <c r="EC177" s="133">
        <f t="shared" si="144"/>
        <v>0</v>
      </c>
      <c r="ED177" s="133">
        <f t="shared" si="144"/>
        <v>0</v>
      </c>
      <c r="EE177" s="133">
        <f t="shared" si="144"/>
        <v>0</v>
      </c>
      <c r="EF177" s="133">
        <f t="shared" si="144"/>
        <v>0</v>
      </c>
      <c r="EG177" s="133">
        <f t="shared" si="144"/>
        <v>0</v>
      </c>
      <c r="EH177" s="133">
        <f t="shared" si="144"/>
        <v>0</v>
      </c>
      <c r="EI177" s="133">
        <f t="shared" si="144"/>
        <v>0</v>
      </c>
      <c r="EJ177" s="133">
        <f t="shared" si="144"/>
        <v>0</v>
      </c>
      <c r="EK177" s="133">
        <f t="shared" si="144"/>
        <v>0</v>
      </c>
      <c r="EL177" s="133">
        <f t="shared" si="144"/>
        <v>0</v>
      </c>
      <c r="EM177" s="133">
        <f t="shared" si="144"/>
        <v>0</v>
      </c>
      <c r="EN177" s="133">
        <f t="shared" si="144"/>
        <v>0</v>
      </c>
      <c r="EO177" s="133">
        <f t="shared" si="144"/>
        <v>0</v>
      </c>
      <c r="EP177" s="133">
        <f t="shared" si="144"/>
        <v>0</v>
      </c>
      <c r="EQ177" s="133">
        <f t="shared" si="144"/>
        <v>0</v>
      </c>
      <c r="ER177" s="133">
        <f t="shared" si="144"/>
        <v>0</v>
      </c>
      <c r="ES177" s="133">
        <f t="shared" si="144"/>
        <v>0</v>
      </c>
    </row>
    <row r="178" spans="1:149" s="38" customFormat="1" ht="15" customHeight="1">
      <c r="A178" s="18"/>
      <c r="B178" s="3"/>
      <c r="C178" s="53" t="s">
        <v>4996</v>
      </c>
      <c r="D178" s="547" t="s">
        <v>5806</v>
      </c>
      <c r="E178" s="548"/>
      <c r="F178" s="548"/>
      <c r="G178" s="548"/>
      <c r="H178" s="548"/>
      <c r="I178" s="548"/>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2"/>
      <c r="AF178" s="108"/>
      <c r="AH178" s="522">
        <f t="shared" si="103"/>
        <v>0</v>
      </c>
      <c r="AI178" s="522"/>
      <c r="AJ178" s="522">
        <f t="shared" si="104"/>
        <v>0</v>
      </c>
      <c r="AK178" s="522"/>
      <c r="AL178" s="522">
        <f t="shared" si="105"/>
        <v>0</v>
      </c>
      <c r="AM178" s="522"/>
      <c r="AN178" s="522">
        <f t="shared" si="106"/>
        <v>0</v>
      </c>
      <c r="AO178" s="522"/>
      <c r="AP178" s="747"/>
      <c r="AQ178" s="522">
        <f t="shared" si="107"/>
        <v>0</v>
      </c>
      <c r="AR178" s="522"/>
      <c r="AS178" s="522">
        <f t="shared" si="108"/>
        <v>0</v>
      </c>
      <c r="AT178" s="522"/>
      <c r="AU178" s="522">
        <f t="shared" si="109"/>
        <v>0</v>
      </c>
      <c r="AV178" s="522"/>
      <c r="AW178" s="522">
        <f t="shared" si="110"/>
        <v>0</v>
      </c>
      <c r="AX178" s="522"/>
      <c r="AY178" s="747"/>
      <c r="AZ178" s="522">
        <f t="shared" si="111"/>
        <v>0</v>
      </c>
      <c r="BA178" s="522"/>
      <c r="BB178" s="522">
        <f t="shared" si="112"/>
        <v>0</v>
      </c>
      <c r="BC178" s="522"/>
      <c r="BD178" s="522">
        <f t="shared" si="113"/>
        <v>0</v>
      </c>
      <c r="BE178" s="522"/>
      <c r="BF178" s="522">
        <f t="shared" si="114"/>
        <v>0</v>
      </c>
      <c r="BG178" s="522"/>
      <c r="BH178" s="747"/>
      <c r="BI178" s="522">
        <f t="shared" si="115"/>
        <v>0</v>
      </c>
      <c r="BJ178" s="522"/>
      <c r="BK178" s="522">
        <f t="shared" si="116"/>
        <v>0</v>
      </c>
      <c r="BL178" s="522"/>
      <c r="BM178" s="522">
        <f t="shared" si="117"/>
        <v>0</v>
      </c>
      <c r="BN178" s="522"/>
      <c r="BO178" s="522">
        <f t="shared" si="118"/>
        <v>0</v>
      </c>
      <c r="BP178" s="522"/>
      <c r="BQ178" s="747"/>
      <c r="BR178" s="522">
        <f t="shared" si="119"/>
        <v>0</v>
      </c>
      <c r="BS178" s="522"/>
      <c r="BT178" s="522">
        <f t="shared" si="120"/>
        <v>0</v>
      </c>
      <c r="BU178" s="522"/>
      <c r="BV178" s="522">
        <f t="shared" si="121"/>
        <v>0</v>
      </c>
      <c r="BW178" s="522"/>
      <c r="BX178" s="522">
        <f t="shared" si="122"/>
        <v>0</v>
      </c>
      <c r="BY178" s="522"/>
      <c r="BZ178" s="747"/>
      <c r="CA178" s="522">
        <f t="shared" si="123"/>
        <v>0</v>
      </c>
      <c r="CB178" s="522"/>
      <c r="CC178" s="522">
        <f t="shared" si="124"/>
        <v>0</v>
      </c>
      <c r="CD178" s="522"/>
      <c r="CE178" s="522">
        <f t="shared" si="125"/>
        <v>0</v>
      </c>
      <c r="CF178" s="522"/>
      <c r="CG178" s="522">
        <f t="shared" si="126"/>
        <v>0</v>
      </c>
      <c r="CH178" s="522"/>
      <c r="CI178" s="747"/>
      <c r="CJ178" s="522">
        <f t="shared" si="127"/>
        <v>0</v>
      </c>
      <c r="CK178" s="522"/>
      <c r="CL178" s="522">
        <f t="shared" si="128"/>
        <v>0</v>
      </c>
      <c r="CM178" s="522"/>
      <c r="CN178" s="522">
        <f t="shared" si="129"/>
        <v>0</v>
      </c>
      <c r="CO178" s="522"/>
      <c r="CP178" s="522">
        <f t="shared" si="130"/>
        <v>0</v>
      </c>
      <c r="CQ178" s="522"/>
      <c r="CR178" s="747"/>
      <c r="CS178" s="522">
        <f t="shared" si="131"/>
        <v>0</v>
      </c>
      <c r="CT178" s="522"/>
      <c r="CU178" s="522">
        <f t="shared" si="132"/>
        <v>0</v>
      </c>
      <c r="CV178" s="522"/>
      <c r="CW178" s="522">
        <f t="shared" si="133"/>
        <v>0</v>
      </c>
      <c r="CX178" s="522"/>
      <c r="CY178" s="522">
        <f t="shared" si="134"/>
        <v>0</v>
      </c>
      <c r="CZ178" s="522"/>
      <c r="DA178" s="747"/>
      <c r="DB178" s="522">
        <f t="shared" si="135"/>
        <v>0</v>
      </c>
      <c r="DC178" s="522"/>
      <c r="DD178" s="522">
        <f t="shared" si="136"/>
        <v>0</v>
      </c>
      <c r="DE178" s="522"/>
      <c r="DF178" s="522">
        <f t="shared" si="137"/>
        <v>0</v>
      </c>
      <c r="DG178" s="522"/>
      <c r="DH178" s="522">
        <f t="shared" si="138"/>
        <v>0</v>
      </c>
      <c r="DI178" s="522"/>
      <c r="DJ178" s="747"/>
      <c r="DK178" s="522">
        <f t="shared" si="139"/>
        <v>0</v>
      </c>
      <c r="DL178" s="522"/>
      <c r="DM178" s="522">
        <f t="shared" si="140"/>
        <v>0</v>
      </c>
      <c r="DN178" s="522"/>
      <c r="DO178" s="522">
        <f t="shared" si="141"/>
        <v>0</v>
      </c>
      <c r="DP178" s="522"/>
      <c r="DQ178" s="522">
        <f t="shared" si="142"/>
        <v>0</v>
      </c>
      <c r="DR178" s="522"/>
      <c r="DS178" s="747"/>
      <c r="DT178" s="142">
        <f t="shared" si="143"/>
        <v>0</v>
      </c>
      <c r="DU178" s="125" t="str">
        <f>IF(DT178=0,"", IF(SUM($DT$176:DT178)=1,DV178, IF($DT$182&gt;SUM($DT$176:DT178),_xlfn.CONCAT(", ",DV178), IF($DT$182=SUM($DT$176:DT178),_xlfn.CONCAT(" y ",DV178,".")))))</f>
        <v/>
      </c>
      <c r="DV178" s="118">
        <v>3</v>
      </c>
      <c r="DX178" s="133" t="s">
        <v>5096</v>
      </c>
      <c r="DY178" s="133">
        <f>IF(OR(AND(DY176="",DY177=""),AND(DY176=DY177)),0,1)</f>
        <v>0</v>
      </c>
      <c r="DZ178" s="133">
        <f t="shared" ref="DZ178" si="145">IF(OR(AND(DZ176="",DZ177=""),AND(DZ176=DZ177)),0,1)</f>
        <v>0</v>
      </c>
      <c r="EA178" s="133">
        <f t="shared" ref="EA178" si="146">IF(OR(AND(EA176="",EA177=""),AND(EA176=EA177)),0,1)</f>
        <v>0</v>
      </c>
      <c r="EB178" s="133">
        <f t="shared" ref="EB178" si="147">IF(OR(AND(EB176="",EB177=""),AND(EB176=EB177)),0,1)</f>
        <v>0</v>
      </c>
      <c r="EC178" s="133">
        <f t="shared" ref="EC178" si="148">IF(OR(AND(EC176="",EC177=""),AND(EC176=EC177)),0,1)</f>
        <v>0</v>
      </c>
      <c r="ED178" s="133">
        <f t="shared" ref="ED178" si="149">IF(OR(AND(ED176="",ED177=""),AND(ED176=ED177)),0,1)</f>
        <v>0</v>
      </c>
      <c r="EE178" s="133">
        <f t="shared" ref="EE178" si="150">IF(OR(AND(EE176="",EE177=""),AND(EE176=EE177)),0,1)</f>
        <v>0</v>
      </c>
      <c r="EF178" s="133">
        <f t="shared" ref="EF178" si="151">IF(OR(AND(EF176="",EF177=""),AND(EF176=EF177)),0,1)</f>
        <v>0</v>
      </c>
      <c r="EG178" s="133">
        <f t="shared" ref="EG178" si="152">IF(OR(AND(EG176="",EG177=""),AND(EG176=EG177)),0,1)</f>
        <v>0</v>
      </c>
      <c r="EH178" s="133">
        <f t="shared" ref="EH178" si="153">IF(OR(AND(EH176="",EH177=""),AND(EH176=EH177)),0,1)</f>
        <v>0</v>
      </c>
      <c r="EI178" s="133">
        <f t="shared" ref="EI178" si="154">IF(OR(AND(EI176="",EI177=""),AND(EI176=EI177)),0,1)</f>
        <v>0</v>
      </c>
      <c r="EJ178" s="133">
        <f t="shared" ref="EJ178" si="155">IF(OR(AND(EJ176="",EJ177=""),AND(EJ176=EJ177)),0,1)</f>
        <v>0</v>
      </c>
      <c r="EK178" s="133">
        <f t="shared" ref="EK178" si="156">IF(OR(AND(EK176="",EK177=""),AND(EK176=EK177)),0,1)</f>
        <v>0</v>
      </c>
      <c r="EL178" s="133">
        <f t="shared" ref="EL178" si="157">IF(OR(AND(EL176="",EL177=""),AND(EL176=EL177)),0,1)</f>
        <v>0</v>
      </c>
      <c r="EM178" s="133">
        <f t="shared" ref="EM178" si="158">IF(OR(AND(EM176="",EM177=""),AND(EM176=EM177)),0,1)</f>
        <v>0</v>
      </c>
      <c r="EN178" s="133">
        <f t="shared" ref="EN178" si="159">IF(OR(AND(EN176="",EN177=""),AND(EN176=EN177)),0,1)</f>
        <v>0</v>
      </c>
      <c r="EO178" s="133">
        <f t="shared" ref="EO178" si="160">IF(OR(AND(EO176="",EO177=""),AND(EO176=EO177)),0,1)</f>
        <v>0</v>
      </c>
      <c r="EP178" s="133">
        <f t="shared" ref="EP178" si="161">IF(OR(AND(EP176="",EP177=""),AND(EP176=EP177)),0,1)</f>
        <v>0</v>
      </c>
      <c r="EQ178" s="133">
        <f t="shared" ref="EQ178" si="162">IF(OR(AND(EQ176="",EQ177=""),AND(EQ176=EQ177)),0,1)</f>
        <v>0</v>
      </c>
      <c r="ER178" s="133">
        <f t="shared" ref="ER178" si="163">IF(OR(AND(ER176="",ER177=""),AND(ER176=ER177)),0,1)</f>
        <v>0</v>
      </c>
      <c r="ES178" s="133">
        <f t="shared" ref="ES178" si="164">IF(OR(AND(ES176="",ES177=""),AND(ES176=ES177)),0,1)</f>
        <v>0</v>
      </c>
    </row>
    <row r="179" spans="1:149" s="38" customFormat="1" ht="15" customHeight="1">
      <c r="A179" s="18"/>
      <c r="B179" s="3"/>
      <c r="C179" s="53" t="s">
        <v>4998</v>
      </c>
      <c r="D179" s="547" t="s">
        <v>5807</v>
      </c>
      <c r="E179" s="548"/>
      <c r="F179" s="548"/>
      <c r="G179" s="548"/>
      <c r="H179" s="548"/>
      <c r="I179" s="548"/>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2"/>
      <c r="AF179" s="108"/>
      <c r="AH179" s="522">
        <f t="shared" si="103"/>
        <v>0</v>
      </c>
      <c r="AI179" s="522"/>
      <c r="AJ179" s="522">
        <f t="shared" si="104"/>
        <v>0</v>
      </c>
      <c r="AK179" s="522"/>
      <c r="AL179" s="522">
        <f t="shared" si="105"/>
        <v>0</v>
      </c>
      <c r="AM179" s="522"/>
      <c r="AN179" s="522">
        <f t="shared" si="106"/>
        <v>0</v>
      </c>
      <c r="AO179" s="522"/>
      <c r="AP179" s="747"/>
      <c r="AQ179" s="522">
        <f t="shared" si="107"/>
        <v>0</v>
      </c>
      <c r="AR179" s="522"/>
      <c r="AS179" s="522">
        <f t="shared" si="108"/>
        <v>0</v>
      </c>
      <c r="AT179" s="522"/>
      <c r="AU179" s="522">
        <f t="shared" si="109"/>
        <v>0</v>
      </c>
      <c r="AV179" s="522"/>
      <c r="AW179" s="522">
        <f t="shared" si="110"/>
        <v>0</v>
      </c>
      <c r="AX179" s="522"/>
      <c r="AY179" s="747"/>
      <c r="AZ179" s="522">
        <f t="shared" si="111"/>
        <v>0</v>
      </c>
      <c r="BA179" s="522"/>
      <c r="BB179" s="522">
        <f t="shared" si="112"/>
        <v>0</v>
      </c>
      <c r="BC179" s="522"/>
      <c r="BD179" s="522">
        <f t="shared" si="113"/>
        <v>0</v>
      </c>
      <c r="BE179" s="522"/>
      <c r="BF179" s="522">
        <f t="shared" si="114"/>
        <v>0</v>
      </c>
      <c r="BG179" s="522"/>
      <c r="BH179" s="747"/>
      <c r="BI179" s="522">
        <f t="shared" si="115"/>
        <v>0</v>
      </c>
      <c r="BJ179" s="522"/>
      <c r="BK179" s="522">
        <f t="shared" si="116"/>
        <v>0</v>
      </c>
      <c r="BL179" s="522"/>
      <c r="BM179" s="522">
        <f t="shared" si="117"/>
        <v>0</v>
      </c>
      <c r="BN179" s="522"/>
      <c r="BO179" s="522">
        <f t="shared" si="118"/>
        <v>0</v>
      </c>
      <c r="BP179" s="522"/>
      <c r="BQ179" s="747"/>
      <c r="BR179" s="522">
        <f t="shared" si="119"/>
        <v>0</v>
      </c>
      <c r="BS179" s="522"/>
      <c r="BT179" s="522">
        <f t="shared" si="120"/>
        <v>0</v>
      </c>
      <c r="BU179" s="522"/>
      <c r="BV179" s="522">
        <f t="shared" si="121"/>
        <v>0</v>
      </c>
      <c r="BW179" s="522"/>
      <c r="BX179" s="522">
        <f t="shared" si="122"/>
        <v>0</v>
      </c>
      <c r="BY179" s="522"/>
      <c r="BZ179" s="747"/>
      <c r="CA179" s="522">
        <f t="shared" si="123"/>
        <v>0</v>
      </c>
      <c r="CB179" s="522"/>
      <c r="CC179" s="522">
        <f t="shared" si="124"/>
        <v>0</v>
      </c>
      <c r="CD179" s="522"/>
      <c r="CE179" s="522">
        <f t="shared" si="125"/>
        <v>0</v>
      </c>
      <c r="CF179" s="522"/>
      <c r="CG179" s="522">
        <f t="shared" si="126"/>
        <v>0</v>
      </c>
      <c r="CH179" s="522"/>
      <c r="CI179" s="747"/>
      <c r="CJ179" s="522">
        <f t="shared" si="127"/>
        <v>0</v>
      </c>
      <c r="CK179" s="522"/>
      <c r="CL179" s="522">
        <f t="shared" si="128"/>
        <v>0</v>
      </c>
      <c r="CM179" s="522"/>
      <c r="CN179" s="522">
        <f t="shared" si="129"/>
        <v>0</v>
      </c>
      <c r="CO179" s="522"/>
      <c r="CP179" s="522">
        <f t="shared" si="130"/>
        <v>0</v>
      </c>
      <c r="CQ179" s="522"/>
      <c r="CR179" s="747"/>
      <c r="CS179" s="522">
        <f t="shared" si="131"/>
        <v>0</v>
      </c>
      <c r="CT179" s="522"/>
      <c r="CU179" s="522">
        <f t="shared" si="132"/>
        <v>0</v>
      </c>
      <c r="CV179" s="522"/>
      <c r="CW179" s="522">
        <f t="shared" si="133"/>
        <v>0</v>
      </c>
      <c r="CX179" s="522"/>
      <c r="CY179" s="522">
        <f t="shared" si="134"/>
        <v>0</v>
      </c>
      <c r="CZ179" s="522"/>
      <c r="DA179" s="747"/>
      <c r="DB179" s="522">
        <f t="shared" si="135"/>
        <v>0</v>
      </c>
      <c r="DC179" s="522"/>
      <c r="DD179" s="522">
        <f t="shared" si="136"/>
        <v>0</v>
      </c>
      <c r="DE179" s="522"/>
      <c r="DF179" s="522">
        <f t="shared" si="137"/>
        <v>0</v>
      </c>
      <c r="DG179" s="522"/>
      <c r="DH179" s="522">
        <f t="shared" si="138"/>
        <v>0</v>
      </c>
      <c r="DI179" s="522"/>
      <c r="DJ179" s="747"/>
      <c r="DK179" s="522">
        <f t="shared" si="139"/>
        <v>0</v>
      </c>
      <c r="DL179" s="522"/>
      <c r="DM179" s="522">
        <f t="shared" si="140"/>
        <v>0</v>
      </c>
      <c r="DN179" s="522"/>
      <c r="DO179" s="522">
        <f t="shared" si="141"/>
        <v>0</v>
      </c>
      <c r="DP179" s="522"/>
      <c r="DQ179" s="522">
        <f t="shared" si="142"/>
        <v>0</v>
      </c>
      <c r="DR179" s="522"/>
      <c r="DS179" s="747"/>
      <c r="DT179" s="142">
        <f t="shared" si="143"/>
        <v>0</v>
      </c>
      <c r="DU179" s="125" t="str">
        <f>IF(DT179=0,"", IF(SUM($DT$176:DT179)=1,DV179, IF($DT$182&gt;SUM($DT$176:DT179),_xlfn.CONCAT(", ",DV179), IF($DT$182=SUM($DT$176:DT179),_xlfn.CONCAT(" y ",DV179,".")))))</f>
        <v/>
      </c>
      <c r="DV179" s="119">
        <v>4</v>
      </c>
      <c r="DX179"/>
      <c r="DY179"/>
      <c r="DZ179"/>
      <c r="EA179"/>
      <c r="EB179"/>
      <c r="EC179"/>
      <c r="ED179"/>
      <c r="EE179"/>
      <c r="EF179"/>
      <c r="EG179"/>
      <c r="EH179"/>
      <c r="EI179"/>
      <c r="EJ179"/>
      <c r="EK179"/>
      <c r="EL179"/>
      <c r="EM179"/>
      <c r="EN179"/>
      <c r="EO179"/>
      <c r="EP179"/>
      <c r="EQ179"/>
      <c r="ER179"/>
      <c r="ES179" s="143">
        <f>SUM(DY178:ES178)</f>
        <v>0</v>
      </c>
    </row>
    <row r="180" spans="1:149" s="38" customFormat="1" ht="15" customHeight="1">
      <c r="A180" s="18"/>
      <c r="B180" s="3"/>
      <c r="C180" s="53" t="s">
        <v>5000</v>
      </c>
      <c r="D180" s="547" t="s">
        <v>5808</v>
      </c>
      <c r="E180" s="548"/>
      <c r="F180" s="548"/>
      <c r="G180" s="548"/>
      <c r="H180" s="548"/>
      <c r="I180" s="548"/>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2"/>
      <c r="AF180" s="108"/>
      <c r="AH180" s="522">
        <f t="shared" si="103"/>
        <v>0</v>
      </c>
      <c r="AI180" s="522"/>
      <c r="AJ180" s="522">
        <f t="shared" si="104"/>
        <v>0</v>
      </c>
      <c r="AK180" s="522"/>
      <c r="AL180" s="522">
        <f t="shared" si="105"/>
        <v>0</v>
      </c>
      <c r="AM180" s="522"/>
      <c r="AN180" s="522">
        <f t="shared" si="106"/>
        <v>0</v>
      </c>
      <c r="AO180" s="522"/>
      <c r="AP180" s="747"/>
      <c r="AQ180" s="522">
        <f t="shared" si="107"/>
        <v>0</v>
      </c>
      <c r="AR180" s="522"/>
      <c r="AS180" s="522">
        <f t="shared" si="108"/>
        <v>0</v>
      </c>
      <c r="AT180" s="522"/>
      <c r="AU180" s="522">
        <f t="shared" si="109"/>
        <v>0</v>
      </c>
      <c r="AV180" s="522"/>
      <c r="AW180" s="522">
        <f t="shared" si="110"/>
        <v>0</v>
      </c>
      <c r="AX180" s="522"/>
      <c r="AY180" s="747"/>
      <c r="AZ180" s="522">
        <f t="shared" si="111"/>
        <v>0</v>
      </c>
      <c r="BA180" s="522"/>
      <c r="BB180" s="522">
        <f t="shared" si="112"/>
        <v>0</v>
      </c>
      <c r="BC180" s="522"/>
      <c r="BD180" s="522">
        <f t="shared" si="113"/>
        <v>0</v>
      </c>
      <c r="BE180" s="522"/>
      <c r="BF180" s="522">
        <f t="shared" si="114"/>
        <v>0</v>
      </c>
      <c r="BG180" s="522"/>
      <c r="BH180" s="747"/>
      <c r="BI180" s="522">
        <f t="shared" si="115"/>
        <v>0</v>
      </c>
      <c r="BJ180" s="522"/>
      <c r="BK180" s="522">
        <f t="shared" si="116"/>
        <v>0</v>
      </c>
      <c r="BL180" s="522"/>
      <c r="BM180" s="522">
        <f t="shared" si="117"/>
        <v>0</v>
      </c>
      <c r="BN180" s="522"/>
      <c r="BO180" s="522">
        <f t="shared" si="118"/>
        <v>0</v>
      </c>
      <c r="BP180" s="522"/>
      <c r="BQ180" s="747"/>
      <c r="BR180" s="522">
        <f t="shared" si="119"/>
        <v>0</v>
      </c>
      <c r="BS180" s="522"/>
      <c r="BT180" s="522">
        <f t="shared" si="120"/>
        <v>0</v>
      </c>
      <c r="BU180" s="522"/>
      <c r="BV180" s="522">
        <f t="shared" si="121"/>
        <v>0</v>
      </c>
      <c r="BW180" s="522"/>
      <c r="BX180" s="522">
        <f t="shared" si="122"/>
        <v>0</v>
      </c>
      <c r="BY180" s="522"/>
      <c r="BZ180" s="747"/>
      <c r="CA180" s="522">
        <f t="shared" si="123"/>
        <v>0</v>
      </c>
      <c r="CB180" s="522"/>
      <c r="CC180" s="522">
        <f t="shared" si="124"/>
        <v>0</v>
      </c>
      <c r="CD180" s="522"/>
      <c r="CE180" s="522">
        <f t="shared" si="125"/>
        <v>0</v>
      </c>
      <c r="CF180" s="522"/>
      <c r="CG180" s="522">
        <f t="shared" si="126"/>
        <v>0</v>
      </c>
      <c r="CH180" s="522"/>
      <c r="CI180" s="747"/>
      <c r="CJ180" s="522">
        <f t="shared" si="127"/>
        <v>0</v>
      </c>
      <c r="CK180" s="522"/>
      <c r="CL180" s="522">
        <f t="shared" si="128"/>
        <v>0</v>
      </c>
      <c r="CM180" s="522"/>
      <c r="CN180" s="522">
        <f t="shared" si="129"/>
        <v>0</v>
      </c>
      <c r="CO180" s="522"/>
      <c r="CP180" s="522">
        <f t="shared" si="130"/>
        <v>0</v>
      </c>
      <c r="CQ180" s="522"/>
      <c r="CR180" s="747"/>
      <c r="CS180" s="522">
        <f t="shared" si="131"/>
        <v>0</v>
      </c>
      <c r="CT180" s="522"/>
      <c r="CU180" s="522">
        <f t="shared" si="132"/>
        <v>0</v>
      </c>
      <c r="CV180" s="522"/>
      <c r="CW180" s="522">
        <f t="shared" si="133"/>
        <v>0</v>
      </c>
      <c r="CX180" s="522"/>
      <c r="CY180" s="522">
        <f t="shared" si="134"/>
        <v>0</v>
      </c>
      <c r="CZ180" s="522"/>
      <c r="DA180" s="747"/>
      <c r="DB180" s="522">
        <f t="shared" si="135"/>
        <v>0</v>
      </c>
      <c r="DC180" s="522"/>
      <c r="DD180" s="522">
        <f t="shared" si="136"/>
        <v>0</v>
      </c>
      <c r="DE180" s="522"/>
      <c r="DF180" s="522">
        <f t="shared" si="137"/>
        <v>0</v>
      </c>
      <c r="DG180" s="522"/>
      <c r="DH180" s="522">
        <f t="shared" si="138"/>
        <v>0</v>
      </c>
      <c r="DI180" s="522"/>
      <c r="DJ180" s="747"/>
      <c r="DK180" s="522">
        <f t="shared" si="139"/>
        <v>0</v>
      </c>
      <c r="DL180" s="522"/>
      <c r="DM180" s="522">
        <f t="shared" si="140"/>
        <v>0</v>
      </c>
      <c r="DN180" s="522"/>
      <c r="DO180" s="522">
        <f t="shared" si="141"/>
        <v>0</v>
      </c>
      <c r="DP180" s="522"/>
      <c r="DQ180" s="522">
        <f t="shared" si="142"/>
        <v>0</v>
      </c>
      <c r="DR180" s="522"/>
      <c r="DS180" s="747"/>
      <c r="DT180" s="142">
        <f t="shared" si="143"/>
        <v>0</v>
      </c>
      <c r="DU180" s="125" t="str">
        <f>IF(DT180=0,"", IF(SUM($DT$176:DT180)=1,DV180, IF($DT$182&gt;SUM($DT$176:DT180),_xlfn.CONCAT(", ",DV180), IF($DT$182=SUM($DT$176:DT180),_xlfn.CONCAT(" y ",DV180,".")))))</f>
        <v/>
      </c>
      <c r="DV180" s="118">
        <v>5</v>
      </c>
    </row>
    <row r="181" spans="1:149" s="38" customFormat="1" ht="15" customHeight="1">
      <c r="A181" s="18"/>
      <c r="B181" s="3"/>
      <c r="C181" s="53" t="s">
        <v>5002</v>
      </c>
      <c r="D181" s="547" t="s">
        <v>5809</v>
      </c>
      <c r="E181" s="548"/>
      <c r="F181" s="548"/>
      <c r="G181" s="548"/>
      <c r="H181" s="548"/>
      <c r="I181" s="548"/>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2"/>
      <c r="AF181" s="108"/>
      <c r="AH181" s="522">
        <f t="shared" si="103"/>
        <v>0</v>
      </c>
      <c r="AI181" s="522"/>
      <c r="AJ181" s="522">
        <f t="shared" si="104"/>
        <v>0</v>
      </c>
      <c r="AK181" s="522"/>
      <c r="AL181" s="522">
        <f t="shared" si="105"/>
        <v>0</v>
      </c>
      <c r="AM181" s="522"/>
      <c r="AN181" s="522">
        <f t="shared" si="106"/>
        <v>0</v>
      </c>
      <c r="AO181" s="522"/>
      <c r="AP181" s="747"/>
      <c r="AQ181" s="522">
        <f t="shared" si="107"/>
        <v>0</v>
      </c>
      <c r="AR181" s="522"/>
      <c r="AS181" s="522">
        <f t="shared" si="108"/>
        <v>0</v>
      </c>
      <c r="AT181" s="522"/>
      <c r="AU181" s="522">
        <f t="shared" si="109"/>
        <v>0</v>
      </c>
      <c r="AV181" s="522"/>
      <c r="AW181" s="522">
        <f t="shared" si="110"/>
        <v>0</v>
      </c>
      <c r="AX181" s="522"/>
      <c r="AY181" s="747"/>
      <c r="AZ181" s="522">
        <f t="shared" si="111"/>
        <v>0</v>
      </c>
      <c r="BA181" s="522"/>
      <c r="BB181" s="522">
        <f t="shared" si="112"/>
        <v>0</v>
      </c>
      <c r="BC181" s="522"/>
      <c r="BD181" s="522">
        <f t="shared" si="113"/>
        <v>0</v>
      </c>
      <c r="BE181" s="522"/>
      <c r="BF181" s="522">
        <f t="shared" si="114"/>
        <v>0</v>
      </c>
      <c r="BG181" s="522"/>
      <c r="BH181" s="747"/>
      <c r="BI181" s="522">
        <f t="shared" si="115"/>
        <v>0</v>
      </c>
      <c r="BJ181" s="522"/>
      <c r="BK181" s="522">
        <f t="shared" si="116"/>
        <v>0</v>
      </c>
      <c r="BL181" s="522"/>
      <c r="BM181" s="522">
        <f t="shared" si="117"/>
        <v>0</v>
      </c>
      <c r="BN181" s="522"/>
      <c r="BO181" s="522">
        <f t="shared" si="118"/>
        <v>0</v>
      </c>
      <c r="BP181" s="522"/>
      <c r="BQ181" s="747"/>
      <c r="BR181" s="522">
        <f t="shared" si="119"/>
        <v>0</v>
      </c>
      <c r="BS181" s="522"/>
      <c r="BT181" s="522">
        <f t="shared" si="120"/>
        <v>0</v>
      </c>
      <c r="BU181" s="522"/>
      <c r="BV181" s="522">
        <f t="shared" si="121"/>
        <v>0</v>
      </c>
      <c r="BW181" s="522"/>
      <c r="BX181" s="522">
        <f t="shared" si="122"/>
        <v>0</v>
      </c>
      <c r="BY181" s="522"/>
      <c r="BZ181" s="747"/>
      <c r="CA181" s="522">
        <f t="shared" si="123"/>
        <v>0</v>
      </c>
      <c r="CB181" s="522"/>
      <c r="CC181" s="522">
        <f t="shared" si="124"/>
        <v>0</v>
      </c>
      <c r="CD181" s="522"/>
      <c r="CE181" s="522">
        <f t="shared" si="125"/>
        <v>0</v>
      </c>
      <c r="CF181" s="522"/>
      <c r="CG181" s="522">
        <f t="shared" si="126"/>
        <v>0</v>
      </c>
      <c r="CH181" s="522"/>
      <c r="CI181" s="747"/>
      <c r="CJ181" s="522">
        <f t="shared" si="127"/>
        <v>0</v>
      </c>
      <c r="CK181" s="522"/>
      <c r="CL181" s="522">
        <f t="shared" si="128"/>
        <v>0</v>
      </c>
      <c r="CM181" s="522"/>
      <c r="CN181" s="522">
        <f t="shared" si="129"/>
        <v>0</v>
      </c>
      <c r="CO181" s="522"/>
      <c r="CP181" s="522">
        <f t="shared" si="130"/>
        <v>0</v>
      </c>
      <c r="CQ181" s="522"/>
      <c r="CR181" s="747"/>
      <c r="CS181" s="522">
        <f t="shared" si="131"/>
        <v>0</v>
      </c>
      <c r="CT181" s="522"/>
      <c r="CU181" s="522">
        <f t="shared" si="132"/>
        <v>0</v>
      </c>
      <c r="CV181" s="522"/>
      <c r="CW181" s="522">
        <f t="shared" si="133"/>
        <v>0</v>
      </c>
      <c r="CX181" s="522"/>
      <c r="CY181" s="522">
        <f t="shared" si="134"/>
        <v>0</v>
      </c>
      <c r="CZ181" s="522"/>
      <c r="DA181" s="747"/>
      <c r="DB181" s="522">
        <f t="shared" si="135"/>
        <v>0</v>
      </c>
      <c r="DC181" s="522"/>
      <c r="DD181" s="522">
        <f t="shared" si="136"/>
        <v>0</v>
      </c>
      <c r="DE181" s="522"/>
      <c r="DF181" s="522">
        <f t="shared" si="137"/>
        <v>0</v>
      </c>
      <c r="DG181" s="522"/>
      <c r="DH181" s="522">
        <f t="shared" si="138"/>
        <v>0</v>
      </c>
      <c r="DI181" s="522"/>
      <c r="DJ181" s="747"/>
      <c r="DK181" s="522">
        <f t="shared" si="139"/>
        <v>0</v>
      </c>
      <c r="DL181" s="522"/>
      <c r="DM181" s="522">
        <f t="shared" si="140"/>
        <v>0</v>
      </c>
      <c r="DN181" s="522"/>
      <c r="DO181" s="522">
        <f t="shared" si="141"/>
        <v>0</v>
      </c>
      <c r="DP181" s="522"/>
      <c r="DQ181" s="522">
        <f t="shared" si="142"/>
        <v>0</v>
      </c>
      <c r="DR181" s="522"/>
      <c r="DS181" s="747"/>
      <c r="DT181" s="142">
        <f t="shared" si="143"/>
        <v>0</v>
      </c>
      <c r="DU181" s="125" t="str">
        <f>IF(DT181=0,"", IF(SUM($DT$176:DT181)=1,DV181, IF($DT$182&gt;SUM($DT$176:DT181),_xlfn.CONCAT(", ",DV181), IF($DT$182=SUM($DT$176:DT181),_xlfn.CONCAT(" y ",DV181,".")))))</f>
        <v/>
      </c>
      <c r="DV181" s="118">
        <v>6</v>
      </c>
    </row>
    <row r="182" spans="1:149" s="38" customFormat="1" ht="15" customHeight="1">
      <c r="A182" s="18"/>
      <c r="B182" s="3"/>
      <c r="C182" s="53" t="s">
        <v>5004</v>
      </c>
      <c r="D182" s="547" t="s">
        <v>5810</v>
      </c>
      <c r="E182" s="548"/>
      <c r="F182" s="548"/>
      <c r="G182" s="548"/>
      <c r="H182" s="548"/>
      <c r="I182" s="548"/>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2"/>
      <c r="AF182" s="108"/>
      <c r="AH182" s="522">
        <f t="shared" ref="AH182:AH185" si="165">J182</f>
        <v>0</v>
      </c>
      <c r="AI182" s="522"/>
      <c r="AJ182" s="522">
        <f t="shared" ref="AJ182:AJ185" si="166">COUNTIF(K182:L182,"NS")</f>
        <v>0</v>
      </c>
      <c r="AK182" s="522"/>
      <c r="AL182" s="522">
        <f t="shared" ref="AL182:AL185" si="167">IF(COUNTIF(K182:L182,"NA")=COUNTA($K$152:$L$153),"NA",SUM(K182:L182))</f>
        <v>0</v>
      </c>
      <c r="AM182" s="522"/>
      <c r="AN182" s="522">
        <f t="shared" ref="AN182:AN185" si="168">IF($AH$171=$AJ$171, 0,
IF(OR(AND(AH182=0, AJ182&gt;0),AND(AH182="NS", AL182&gt;0), AND(AH182="NS", AJ182=0, AL182=0),AND(AH182="NA",AJ182&gt;0,AL182=0)), 1,
IF(OR(AND(AH182&gt;0, AJ182=2), AND(AH182="NS", AJ182=2), AND(AH182="NS", AL182=0, AJ182&gt;0), AH182=AL182), 0, 1)))</f>
        <v>0</v>
      </c>
      <c r="AO182" s="522"/>
      <c r="AP182" s="747"/>
      <c r="AQ182" s="522">
        <f t="shared" ref="AQ182:AQ185" si="169">M182</f>
        <v>0</v>
      </c>
      <c r="AR182" s="522"/>
      <c r="AS182" s="522">
        <f t="shared" ref="AS182:AS185" si="170">COUNTIF(N182:O182,"NS")</f>
        <v>0</v>
      </c>
      <c r="AT182" s="522"/>
      <c r="AU182" s="522">
        <f t="shared" ref="AU182:AU185" si="171">IF(COUNTIF(N182:O182,"NA")=COUNTA($N$153:$O$153),"NA",SUM(N182:O182))</f>
        <v>0</v>
      </c>
      <c r="AV182" s="522"/>
      <c r="AW182" s="522">
        <f t="shared" ref="AW182:AW185" si="172">IF($AH$171=$AJ$171, 0,
IF(OR(AND(AQ182=0, AS182&gt;0),AND(AQ182="NS", AU182&gt;0), AND(AQ182="NS", AS182=0, AU182=0),AND(AQ182="NA",AS182&gt;0,AU182=0)), 1,
IF(OR(AND(AQ182&gt;0, AS182=2), AND(AQ182="NS", AS182=2), AND(AQ182="NS", AU182=0, AS182&gt;0), AQ182=AU182), 0, 1)))</f>
        <v>0</v>
      </c>
      <c r="AX182" s="522"/>
      <c r="AY182" s="747"/>
      <c r="AZ182" s="522">
        <f t="shared" ref="AZ182:AZ185" si="173">P182</f>
        <v>0</v>
      </c>
      <c r="BA182" s="522"/>
      <c r="BB182" s="522">
        <f t="shared" ref="BB182:BB185" si="174">COUNTIF(Q182:R182,"NS")</f>
        <v>0</v>
      </c>
      <c r="BC182" s="522"/>
      <c r="BD182" s="522">
        <f t="shared" ref="BD182:BD185" si="175">IF(COUNTIF(Q182:R182,"NA")=COUNTA($Q$153:$R$153),"NA",SUM(Q182:R182))</f>
        <v>0</v>
      </c>
      <c r="BE182" s="522"/>
      <c r="BF182" s="522">
        <f t="shared" ref="BF182:BF185" si="176">IF($AH$171=$AJ$171, 0,
IF(OR(AND(AZ182=0, BB182&gt;0),AND(AZ182="NS", BD182&gt;0), AND(AZ182="NS", BB182=0, BD182=0),AND(AZ182="NA",BB182&gt;0,BD182=0)), 1,
IF(OR(AND(AZ182&gt;0, BB182=2), AND(AZ182="NS", BB182=2), AND(AZ182="NS", BD182=0, BB182&gt;0), AZ182=BD182), 0, 1)))</f>
        <v>0</v>
      </c>
      <c r="BG182" s="522"/>
      <c r="BH182" s="747"/>
      <c r="BI182" s="522">
        <f t="shared" ref="BI182:BI185" si="177">S182</f>
        <v>0</v>
      </c>
      <c r="BJ182" s="522"/>
      <c r="BK182" s="522">
        <f t="shared" ref="BK182:BK185" si="178">COUNTIF(T182:U182,"NS")</f>
        <v>0</v>
      </c>
      <c r="BL182" s="522"/>
      <c r="BM182" s="522">
        <f t="shared" ref="BM182:BM185" si="179">IF(COUNTIF(T182:U182,"NA")=COUNTA($T$153:$U$153),"NA",SUM(T182:U182))</f>
        <v>0</v>
      </c>
      <c r="BN182" s="522"/>
      <c r="BO182" s="522">
        <f t="shared" ref="BO182:BO185" si="180">IF($AH$171=$AJ$171, 0,
IF(OR(AND(BI182=0, BK182&gt;0),AND(BI182="NS", BM182&gt;0), AND(BI182="NS", BK182=0, BM182=0),AND(BI182="NA",BK182&gt;0,BM182=0)), 1,
IF(OR(AND(BI182&gt;0, BK182=2), AND(BI182="NS", BK182=2), AND(BI182="NS", BM182=0, BK182&gt;0), BI182=BM182), 0, 1)))</f>
        <v>0</v>
      </c>
      <c r="BP182" s="522"/>
      <c r="BQ182" s="747"/>
      <c r="BR182" s="522">
        <f t="shared" ref="BR182:BR185" si="181">V182</f>
        <v>0</v>
      </c>
      <c r="BS182" s="522"/>
      <c r="BT182" s="522">
        <f t="shared" ref="BT182:BT185" si="182">COUNTIF(W182:X182,"NS")</f>
        <v>0</v>
      </c>
      <c r="BU182" s="522"/>
      <c r="BV182" s="522">
        <f t="shared" ref="BV182:BV185" si="183">IF(COUNTIF(W182:X182,"NA")=COUNTA($W$153:$X$153),"NA",SUM(W182:X182))</f>
        <v>0</v>
      </c>
      <c r="BW182" s="522"/>
      <c r="BX182" s="522">
        <f t="shared" ref="BX182:BX185" si="184">IF($AH$171=$AJ$171, 0,
IF(OR(AND(BR182=0, BT182&gt;0),AND(BR182="NS", BV182&gt;0), AND(BR182="NS", BT182=0, BV182=0),AND(BR182="NA",BT182&gt;0,BV182=0)), 1,
IF(OR(AND(BR182&gt;0, BT182=2), AND(BR182="NS", BT182=2), AND(BR182="NS", BV182=0, BT182&gt;0), BR182=BV182), 0, 1)))</f>
        <v>0</v>
      </c>
      <c r="BY182" s="522"/>
      <c r="BZ182" s="747"/>
      <c r="CA182" s="522">
        <f t="shared" ref="CA182:CA185" si="185">Y182</f>
        <v>0</v>
      </c>
      <c r="CB182" s="522"/>
      <c r="CC182" s="522">
        <f t="shared" ref="CC182:CC185" si="186">COUNTIF(Z182:AA182,"NS")</f>
        <v>0</v>
      </c>
      <c r="CD182" s="522"/>
      <c r="CE182" s="522">
        <f t="shared" ref="CE182:CE185" si="187">IF(COUNTIF(Z182:AA182,"NA")=COUNTA($Z$153:$AA$153),"NA",SUM(Z182:AA182))</f>
        <v>0</v>
      </c>
      <c r="CF182" s="522"/>
      <c r="CG182" s="522">
        <f t="shared" ref="CG182:CG185" si="188">IF($AH$171=$AJ$171, 0,
IF(OR(AND(CA182=0, CC182&gt;0),AND(CA182="NS", CE182&gt;0), AND(CA182="NS", CC182=0, CE182=0),AND(CA182="NA",CC182&gt;0,CE182=0)), 1,
IF(OR(AND(CA182&gt;0, CC182=2), AND(CA182="NS", CC182=2), AND(CA182="NS", CE182=0, CC182&gt;0), CA182=CE182), 0, 1)))</f>
        <v>0</v>
      </c>
      <c r="CH182" s="522"/>
      <c r="CI182" s="747"/>
      <c r="CJ182" s="522">
        <f t="shared" ref="CJ182:CJ185" si="189">AB182</f>
        <v>0</v>
      </c>
      <c r="CK182" s="522"/>
      <c r="CL182" s="522">
        <f t="shared" ref="CL182:CL185" si="190">COUNTIF(AC182:AD182,"NS")</f>
        <v>0</v>
      </c>
      <c r="CM182" s="522"/>
      <c r="CN182" s="522">
        <f t="shared" ref="CN182:CN185" si="191">IF(COUNTIF(AC182:AD182,"NA")=COUNTA($AC$153:$AD$153),"NA",SUM(AC182:AD182))</f>
        <v>0</v>
      </c>
      <c r="CO182" s="522"/>
      <c r="CP182" s="522">
        <f t="shared" ref="CP182:CP185" si="192">IF($AH$171=$AJ$171, 0,
IF(OR(AND(CJ182=0, CL182&gt;0),AND(CJ182="NS", CN182&gt;0), AND(CJ182="NS", CL182=0, CN182=0),AND(CJ182="NA",CL182&gt;0,CN182=0)), 1,
IF(OR(AND(CJ182&gt;0, CL182=2), AND(CJ182="NS", CL182=2), AND(CJ182="NS", CN182=0, CL182&gt;0), CJ182=CN182), 0, 1)))</f>
        <v>0</v>
      </c>
      <c r="CQ182" s="522"/>
      <c r="CR182" s="747"/>
      <c r="CS182" s="522">
        <f t="shared" ref="CS182:CS185" si="193">K182</f>
        <v>0</v>
      </c>
      <c r="CT182" s="522"/>
      <c r="CU182" s="522">
        <f t="shared" ref="CU182:CU185" si="194">COUNTIF(N182,"NS")+COUNTIF(Q182,"NS")+COUNTIF(T182,"NS")+COUNTIF(W182,"NS")+COUNTIF(Z182,"NS")+COUNTIF(AC182,"NS")</f>
        <v>0</v>
      </c>
      <c r="CV182" s="522"/>
      <c r="CW182" s="522">
        <f t="shared" ref="CW182:CW185" si="195">IF(COUNTIF(N182,"NA")+COUNTIF(Q182,"NA")+COUNTIF(T182,"NA")+COUNTIF(W182,"NA")+COUNTIF(Z182,"NA")+COUNTIF(AC182,"NA")=COUNTA($N$153,$Q$153,$T$153,$W$153,$Z$153,$AC$153),"NA",SUM(N182,Q182,T182,W182,Z182,AC182))</f>
        <v>0</v>
      </c>
      <c r="CX182" s="522"/>
      <c r="CY182" s="522">
        <f t="shared" ref="CY182:CY185" si="196">IF($AH$171=$AJ$171, 0,
IF(OR(AND(CS182=0, CU182&gt;0),AND(CS182="NS", CW182&gt;0), AND(CS182="NS", CU182=0, CW182=0),AND(CS182="NA",CU182&gt;0,CW182=0)), 1,
IF(OR(AND(CS182&gt;0, CU182=2), AND(CS182="NS", CU182=2), AND(CS182="NS", CW182=0, CU182&gt;0), CS182=CW182), 0, 1)))</f>
        <v>0</v>
      </c>
      <c r="CZ182" s="522"/>
      <c r="DA182" s="747"/>
      <c r="DB182" s="522">
        <f t="shared" ref="DB182:DB185" si="197">L182</f>
        <v>0</v>
      </c>
      <c r="DC182" s="522"/>
      <c r="DD182" s="522">
        <f t="shared" ref="DD182:DD185" si="198">COUNTIF(O182,"NS")+COUNTIF(R182,"NS")+COUNTIF(U182,"NS")+COUNTIF(X182,"NS")+COUNTIF(AA182,"NS")+COUNTIF(AD182,"NS")</f>
        <v>0</v>
      </c>
      <c r="DE182" s="522"/>
      <c r="DF182" s="522">
        <f t="shared" si="137"/>
        <v>0</v>
      </c>
      <c r="DG182" s="522"/>
      <c r="DH182" s="522">
        <f t="shared" ref="DH182:DH185" si="199">IF($AH$171=$AJ$171, 0,
IF(OR(AND(DB182=0, DD182&gt;0),AND(DB182="NS", DF182&gt;0), AND(DB182="NS", DD182=0, DF182=0),AND(DB182="NA",DD182&gt;0,DF182=0)), 1,
IF(OR(AND(DB182&gt;0, DD182=2), AND(DB182="NS", DD182=2), AND(DB182="NS", DF182=0, DD182&gt;0), DB182=DF182), 0, 1)))</f>
        <v>0</v>
      </c>
      <c r="DI182" s="522"/>
      <c r="DJ182" s="747"/>
      <c r="DK182" s="522">
        <f t="shared" ref="DK182:DK185" si="200">J182</f>
        <v>0</v>
      </c>
      <c r="DL182" s="522"/>
      <c r="DM182" s="522">
        <f t="shared" ref="DM182:DM185" si="201">COUNTIF(N182:O182,"NS")+COUNTIF(Q182:R182,"NS")+COUNTIF(T182:U182,"NS")+COUNTIF(W182:X182,"NS")+COUNTIF(Z182:AA182,"NS")+COUNTIF(AC182:AD182,"NS")</f>
        <v>0</v>
      </c>
      <c r="DN182" s="522"/>
      <c r="DO182" s="522">
        <f t="shared" ref="DO182:DO185" si="202">IF(COUNTIF(N182:O182,"NA")+COUNTIF(Q182:R182,"NA")+COUNTIF(T182:U182,"NA")+COUNTIF(W182:X182,"NA")+COUNTIF(Z182:AA182,"NA")+COUNTIF(AC182:AD182,"NA")=COUNTA($N$153:$O$153,$Q$153:$R$153,$T$153:$U$153,$W$153:$X$153,$Z$153:$AA$153,$AC$153:$AD$153),"NA",SUM(N182:O182,Q182:R182,T182:U182,W182:X182,Z182:AA182,AC182:AD182))</f>
        <v>0</v>
      </c>
      <c r="DP182" s="522"/>
      <c r="DQ182" s="522">
        <f t="shared" ref="DQ182:DQ185" si="203">IF($AH$171=$AJ$171, 0,
IF(OR(AND(DK182=0, DM182&gt;0),AND(DK182="NS", DO182&gt;0), AND(DK182="NS", DM182=0, DO182=0),AND(DK182="NA",DM182&gt;0,DO182=0)), 1,
IF(OR(AND(DK182&gt;0, DM182=2), AND(DK182="NS", DM182=2), AND(DK182="NS", DO182=0, DM182&gt;0), DK182=DO182), 0, 1)))</f>
        <v>0</v>
      </c>
      <c r="DR182" s="522"/>
      <c r="DS182" s="747"/>
      <c r="DT182" s="142">
        <f t="shared" ref="DT182:DT185" si="204">IF(SUM(AN182,AW182,BF182,BO182,BX182,CG182,CP182,CY182,DH182,DQ182)&gt;0,1,0)</f>
        <v>0</v>
      </c>
      <c r="DU182" s="125" t="str">
        <f>IF(DT182=0,"", IF(SUM($DT$176:DT182)=1,DV182, IF($DT$182&gt;SUM($DT$176:DT182),_xlfn.CONCAT(", ",DV182), IF($DT$182=SUM($DT$176:DT182),_xlfn.CONCAT(" y ",DV182,".")))))</f>
        <v/>
      </c>
      <c r="DV182" s="118">
        <v>7</v>
      </c>
    </row>
    <row r="183" spans="1:149" s="38" customFormat="1" ht="15" customHeight="1">
      <c r="A183" s="18"/>
      <c r="B183" s="3"/>
      <c r="C183" s="53" t="s">
        <v>5006</v>
      </c>
      <c r="D183" s="547" t="s">
        <v>5811</v>
      </c>
      <c r="E183" s="548"/>
      <c r="F183" s="548"/>
      <c r="G183" s="548"/>
      <c r="H183" s="548"/>
      <c r="I183" s="548"/>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2"/>
      <c r="AF183" s="108"/>
      <c r="AH183" s="522">
        <f t="shared" si="165"/>
        <v>0</v>
      </c>
      <c r="AI183" s="522"/>
      <c r="AJ183" s="522">
        <f t="shared" si="166"/>
        <v>0</v>
      </c>
      <c r="AK183" s="522"/>
      <c r="AL183" s="522">
        <f t="shared" si="167"/>
        <v>0</v>
      </c>
      <c r="AM183" s="522"/>
      <c r="AN183" s="522">
        <f t="shared" si="168"/>
        <v>0</v>
      </c>
      <c r="AO183" s="522"/>
      <c r="AP183" s="747"/>
      <c r="AQ183" s="522">
        <f t="shared" si="169"/>
        <v>0</v>
      </c>
      <c r="AR183" s="522"/>
      <c r="AS183" s="522">
        <f t="shared" si="170"/>
        <v>0</v>
      </c>
      <c r="AT183" s="522"/>
      <c r="AU183" s="522">
        <f t="shared" si="171"/>
        <v>0</v>
      </c>
      <c r="AV183" s="522"/>
      <c r="AW183" s="522">
        <f t="shared" si="172"/>
        <v>0</v>
      </c>
      <c r="AX183" s="522"/>
      <c r="AY183" s="747"/>
      <c r="AZ183" s="522">
        <f t="shared" si="173"/>
        <v>0</v>
      </c>
      <c r="BA183" s="522"/>
      <c r="BB183" s="522">
        <f t="shared" si="174"/>
        <v>0</v>
      </c>
      <c r="BC183" s="522"/>
      <c r="BD183" s="522">
        <f t="shared" si="175"/>
        <v>0</v>
      </c>
      <c r="BE183" s="522"/>
      <c r="BF183" s="522">
        <f t="shared" si="176"/>
        <v>0</v>
      </c>
      <c r="BG183" s="522"/>
      <c r="BH183" s="747"/>
      <c r="BI183" s="522">
        <f t="shared" si="177"/>
        <v>0</v>
      </c>
      <c r="BJ183" s="522"/>
      <c r="BK183" s="522">
        <f t="shared" si="178"/>
        <v>0</v>
      </c>
      <c r="BL183" s="522"/>
      <c r="BM183" s="522">
        <f t="shared" si="179"/>
        <v>0</v>
      </c>
      <c r="BN183" s="522"/>
      <c r="BO183" s="522">
        <f t="shared" si="180"/>
        <v>0</v>
      </c>
      <c r="BP183" s="522"/>
      <c r="BQ183" s="747"/>
      <c r="BR183" s="522">
        <f t="shared" si="181"/>
        <v>0</v>
      </c>
      <c r="BS183" s="522"/>
      <c r="BT183" s="522">
        <f t="shared" si="182"/>
        <v>0</v>
      </c>
      <c r="BU183" s="522"/>
      <c r="BV183" s="522">
        <f t="shared" si="183"/>
        <v>0</v>
      </c>
      <c r="BW183" s="522"/>
      <c r="BX183" s="522">
        <f t="shared" si="184"/>
        <v>0</v>
      </c>
      <c r="BY183" s="522"/>
      <c r="BZ183" s="747"/>
      <c r="CA183" s="522">
        <f t="shared" si="185"/>
        <v>0</v>
      </c>
      <c r="CB183" s="522"/>
      <c r="CC183" s="522">
        <f t="shared" si="186"/>
        <v>0</v>
      </c>
      <c r="CD183" s="522"/>
      <c r="CE183" s="522">
        <f t="shared" si="187"/>
        <v>0</v>
      </c>
      <c r="CF183" s="522"/>
      <c r="CG183" s="522">
        <f t="shared" si="188"/>
        <v>0</v>
      </c>
      <c r="CH183" s="522"/>
      <c r="CI183" s="747"/>
      <c r="CJ183" s="522">
        <f t="shared" si="189"/>
        <v>0</v>
      </c>
      <c r="CK183" s="522"/>
      <c r="CL183" s="522">
        <f t="shared" si="190"/>
        <v>0</v>
      </c>
      <c r="CM183" s="522"/>
      <c r="CN183" s="522">
        <f t="shared" si="191"/>
        <v>0</v>
      </c>
      <c r="CO183" s="522"/>
      <c r="CP183" s="522">
        <f t="shared" si="192"/>
        <v>0</v>
      </c>
      <c r="CQ183" s="522"/>
      <c r="CR183" s="747"/>
      <c r="CS183" s="522">
        <f t="shared" si="193"/>
        <v>0</v>
      </c>
      <c r="CT183" s="522"/>
      <c r="CU183" s="522">
        <f t="shared" si="194"/>
        <v>0</v>
      </c>
      <c r="CV183" s="522"/>
      <c r="CW183" s="522">
        <f t="shared" si="195"/>
        <v>0</v>
      </c>
      <c r="CX183" s="522"/>
      <c r="CY183" s="522">
        <f t="shared" si="196"/>
        <v>0</v>
      </c>
      <c r="CZ183" s="522"/>
      <c r="DA183" s="747"/>
      <c r="DB183" s="522">
        <f t="shared" si="197"/>
        <v>0</v>
      </c>
      <c r="DC183" s="522"/>
      <c r="DD183" s="522">
        <f t="shared" si="198"/>
        <v>0</v>
      </c>
      <c r="DE183" s="522"/>
      <c r="DF183" s="522">
        <f t="shared" si="137"/>
        <v>0</v>
      </c>
      <c r="DG183" s="522"/>
      <c r="DH183" s="522">
        <f t="shared" si="199"/>
        <v>0</v>
      </c>
      <c r="DI183" s="522"/>
      <c r="DJ183" s="747"/>
      <c r="DK183" s="522">
        <f t="shared" si="200"/>
        <v>0</v>
      </c>
      <c r="DL183" s="522"/>
      <c r="DM183" s="522">
        <f t="shared" si="201"/>
        <v>0</v>
      </c>
      <c r="DN183" s="522"/>
      <c r="DO183" s="522">
        <f t="shared" si="202"/>
        <v>0</v>
      </c>
      <c r="DP183" s="522"/>
      <c r="DQ183" s="522">
        <f t="shared" si="203"/>
        <v>0</v>
      </c>
      <c r="DR183" s="522"/>
      <c r="DS183" s="747"/>
      <c r="DT183" s="142">
        <f t="shared" si="204"/>
        <v>0</v>
      </c>
      <c r="DU183" s="125" t="str">
        <f>IF(DT183=0,"", IF(SUM($DT$176:DT183)=1,DV183, IF($DT$182&gt;SUM($DT$176:DT183),_xlfn.CONCAT(", ",DV183), IF($DT$182=SUM($DT$176:DT183),_xlfn.CONCAT(" y ",DV183,".")))))</f>
        <v/>
      </c>
      <c r="DV183" s="118">
        <v>8</v>
      </c>
    </row>
    <row r="184" spans="1:149" s="38" customFormat="1" ht="15" customHeight="1">
      <c r="A184" s="18"/>
      <c r="B184" s="3"/>
      <c r="C184" s="53" t="s">
        <v>5008</v>
      </c>
      <c r="D184" s="547" t="s">
        <v>5812</v>
      </c>
      <c r="E184" s="548"/>
      <c r="F184" s="548"/>
      <c r="G184" s="548"/>
      <c r="H184" s="548"/>
      <c r="I184" s="548"/>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2"/>
      <c r="AF184" s="108"/>
      <c r="AH184" s="522">
        <f t="shared" si="165"/>
        <v>0</v>
      </c>
      <c r="AI184" s="522"/>
      <c r="AJ184" s="522">
        <f t="shared" si="166"/>
        <v>0</v>
      </c>
      <c r="AK184" s="522"/>
      <c r="AL184" s="522">
        <f t="shared" si="167"/>
        <v>0</v>
      </c>
      <c r="AM184" s="522"/>
      <c r="AN184" s="522">
        <f t="shared" si="168"/>
        <v>0</v>
      </c>
      <c r="AO184" s="522"/>
      <c r="AP184" s="747"/>
      <c r="AQ184" s="522">
        <f t="shared" si="169"/>
        <v>0</v>
      </c>
      <c r="AR184" s="522"/>
      <c r="AS184" s="522">
        <f t="shared" si="170"/>
        <v>0</v>
      </c>
      <c r="AT184" s="522"/>
      <c r="AU184" s="522">
        <f t="shared" si="171"/>
        <v>0</v>
      </c>
      <c r="AV184" s="522"/>
      <c r="AW184" s="522">
        <f t="shared" si="172"/>
        <v>0</v>
      </c>
      <c r="AX184" s="522"/>
      <c r="AY184" s="747"/>
      <c r="AZ184" s="522">
        <f t="shared" si="173"/>
        <v>0</v>
      </c>
      <c r="BA184" s="522"/>
      <c r="BB184" s="522">
        <f t="shared" si="174"/>
        <v>0</v>
      </c>
      <c r="BC184" s="522"/>
      <c r="BD184" s="522">
        <f t="shared" si="175"/>
        <v>0</v>
      </c>
      <c r="BE184" s="522"/>
      <c r="BF184" s="522">
        <f t="shared" si="176"/>
        <v>0</v>
      </c>
      <c r="BG184" s="522"/>
      <c r="BH184" s="747"/>
      <c r="BI184" s="522">
        <f t="shared" si="177"/>
        <v>0</v>
      </c>
      <c r="BJ184" s="522"/>
      <c r="BK184" s="522">
        <f t="shared" si="178"/>
        <v>0</v>
      </c>
      <c r="BL184" s="522"/>
      <c r="BM184" s="522">
        <f t="shared" si="179"/>
        <v>0</v>
      </c>
      <c r="BN184" s="522"/>
      <c r="BO184" s="522">
        <f t="shared" si="180"/>
        <v>0</v>
      </c>
      <c r="BP184" s="522"/>
      <c r="BQ184" s="747"/>
      <c r="BR184" s="522">
        <f t="shared" si="181"/>
        <v>0</v>
      </c>
      <c r="BS184" s="522"/>
      <c r="BT184" s="522">
        <f t="shared" si="182"/>
        <v>0</v>
      </c>
      <c r="BU184" s="522"/>
      <c r="BV184" s="522">
        <f t="shared" si="183"/>
        <v>0</v>
      </c>
      <c r="BW184" s="522"/>
      <c r="BX184" s="522">
        <f t="shared" si="184"/>
        <v>0</v>
      </c>
      <c r="BY184" s="522"/>
      <c r="BZ184" s="747"/>
      <c r="CA184" s="522">
        <f t="shared" si="185"/>
        <v>0</v>
      </c>
      <c r="CB184" s="522"/>
      <c r="CC184" s="522">
        <f t="shared" si="186"/>
        <v>0</v>
      </c>
      <c r="CD184" s="522"/>
      <c r="CE184" s="522">
        <f t="shared" si="187"/>
        <v>0</v>
      </c>
      <c r="CF184" s="522"/>
      <c r="CG184" s="522">
        <f t="shared" si="188"/>
        <v>0</v>
      </c>
      <c r="CH184" s="522"/>
      <c r="CI184" s="747"/>
      <c r="CJ184" s="522">
        <f t="shared" si="189"/>
        <v>0</v>
      </c>
      <c r="CK184" s="522"/>
      <c r="CL184" s="522">
        <f t="shared" si="190"/>
        <v>0</v>
      </c>
      <c r="CM184" s="522"/>
      <c r="CN184" s="522">
        <f t="shared" si="191"/>
        <v>0</v>
      </c>
      <c r="CO184" s="522"/>
      <c r="CP184" s="522">
        <f t="shared" si="192"/>
        <v>0</v>
      </c>
      <c r="CQ184" s="522"/>
      <c r="CR184" s="747"/>
      <c r="CS184" s="522">
        <f t="shared" si="193"/>
        <v>0</v>
      </c>
      <c r="CT184" s="522"/>
      <c r="CU184" s="522">
        <f t="shared" si="194"/>
        <v>0</v>
      </c>
      <c r="CV184" s="522"/>
      <c r="CW184" s="522">
        <f t="shared" si="195"/>
        <v>0</v>
      </c>
      <c r="CX184" s="522"/>
      <c r="CY184" s="522">
        <f t="shared" si="196"/>
        <v>0</v>
      </c>
      <c r="CZ184" s="522"/>
      <c r="DA184" s="747"/>
      <c r="DB184" s="522">
        <f t="shared" si="197"/>
        <v>0</v>
      </c>
      <c r="DC184" s="522"/>
      <c r="DD184" s="522">
        <f t="shared" si="198"/>
        <v>0</v>
      </c>
      <c r="DE184" s="522"/>
      <c r="DF184" s="522">
        <f t="shared" si="137"/>
        <v>0</v>
      </c>
      <c r="DG184" s="522"/>
      <c r="DH184" s="522">
        <f t="shared" si="199"/>
        <v>0</v>
      </c>
      <c r="DI184" s="522"/>
      <c r="DJ184" s="747"/>
      <c r="DK184" s="522">
        <f t="shared" si="200"/>
        <v>0</v>
      </c>
      <c r="DL184" s="522"/>
      <c r="DM184" s="522">
        <f t="shared" si="201"/>
        <v>0</v>
      </c>
      <c r="DN184" s="522"/>
      <c r="DO184" s="522">
        <f t="shared" si="202"/>
        <v>0</v>
      </c>
      <c r="DP184" s="522"/>
      <c r="DQ184" s="522">
        <f t="shared" si="203"/>
        <v>0</v>
      </c>
      <c r="DR184" s="522"/>
      <c r="DS184" s="747"/>
      <c r="DT184" s="142">
        <f t="shared" si="204"/>
        <v>0</v>
      </c>
      <c r="DU184" s="125" t="str">
        <f>IF(DT184=0,"", IF(SUM($DT$176:DT184)=1,DV184, IF($DT$182&gt;SUM($DT$176:DT184),_xlfn.CONCAT(", ",DV184), IF($DT$182=SUM($DT$176:DT184),_xlfn.CONCAT(" y ",DV184,".")))))</f>
        <v/>
      </c>
      <c r="DV184" s="118">
        <v>9</v>
      </c>
    </row>
    <row r="185" spans="1:149" s="38" customFormat="1" ht="15" customHeight="1">
      <c r="A185" s="18"/>
      <c r="B185" s="3"/>
      <c r="C185" s="53" t="s">
        <v>5009</v>
      </c>
      <c r="D185" s="547" t="s">
        <v>385</v>
      </c>
      <c r="E185" s="548"/>
      <c r="F185" s="548"/>
      <c r="G185" s="548"/>
      <c r="H185" s="548"/>
      <c r="I185" s="548"/>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2"/>
      <c r="AF185" s="108"/>
      <c r="AH185" s="522">
        <f t="shared" si="165"/>
        <v>0</v>
      </c>
      <c r="AI185" s="522"/>
      <c r="AJ185" s="522">
        <f t="shared" si="166"/>
        <v>0</v>
      </c>
      <c r="AK185" s="522"/>
      <c r="AL185" s="522">
        <f t="shared" si="167"/>
        <v>0</v>
      </c>
      <c r="AM185" s="522"/>
      <c r="AN185" s="522">
        <f t="shared" si="168"/>
        <v>0</v>
      </c>
      <c r="AO185" s="522"/>
      <c r="AP185" s="748"/>
      <c r="AQ185" s="522">
        <f t="shared" si="169"/>
        <v>0</v>
      </c>
      <c r="AR185" s="522"/>
      <c r="AS185" s="522">
        <f t="shared" si="170"/>
        <v>0</v>
      </c>
      <c r="AT185" s="522"/>
      <c r="AU185" s="522">
        <f t="shared" si="171"/>
        <v>0</v>
      </c>
      <c r="AV185" s="522"/>
      <c r="AW185" s="522">
        <f t="shared" si="172"/>
        <v>0</v>
      </c>
      <c r="AX185" s="522"/>
      <c r="AY185" s="748"/>
      <c r="AZ185" s="522">
        <f t="shared" si="173"/>
        <v>0</v>
      </c>
      <c r="BA185" s="522"/>
      <c r="BB185" s="522">
        <f t="shared" si="174"/>
        <v>0</v>
      </c>
      <c r="BC185" s="522"/>
      <c r="BD185" s="522">
        <f t="shared" si="175"/>
        <v>0</v>
      </c>
      <c r="BE185" s="522"/>
      <c r="BF185" s="522">
        <f t="shared" si="176"/>
        <v>0</v>
      </c>
      <c r="BG185" s="522"/>
      <c r="BH185" s="748"/>
      <c r="BI185" s="522">
        <f t="shared" si="177"/>
        <v>0</v>
      </c>
      <c r="BJ185" s="522"/>
      <c r="BK185" s="522">
        <f t="shared" si="178"/>
        <v>0</v>
      </c>
      <c r="BL185" s="522"/>
      <c r="BM185" s="522">
        <f t="shared" si="179"/>
        <v>0</v>
      </c>
      <c r="BN185" s="522"/>
      <c r="BO185" s="522">
        <f t="shared" si="180"/>
        <v>0</v>
      </c>
      <c r="BP185" s="522"/>
      <c r="BQ185" s="748"/>
      <c r="BR185" s="522">
        <f t="shared" si="181"/>
        <v>0</v>
      </c>
      <c r="BS185" s="522"/>
      <c r="BT185" s="522">
        <f t="shared" si="182"/>
        <v>0</v>
      </c>
      <c r="BU185" s="522"/>
      <c r="BV185" s="522">
        <f t="shared" si="183"/>
        <v>0</v>
      </c>
      <c r="BW185" s="522"/>
      <c r="BX185" s="522">
        <f t="shared" si="184"/>
        <v>0</v>
      </c>
      <c r="BY185" s="522"/>
      <c r="BZ185" s="748"/>
      <c r="CA185" s="522">
        <f t="shared" si="185"/>
        <v>0</v>
      </c>
      <c r="CB185" s="522"/>
      <c r="CC185" s="522">
        <f t="shared" si="186"/>
        <v>0</v>
      </c>
      <c r="CD185" s="522"/>
      <c r="CE185" s="522">
        <f t="shared" si="187"/>
        <v>0</v>
      </c>
      <c r="CF185" s="522"/>
      <c r="CG185" s="522">
        <f t="shared" si="188"/>
        <v>0</v>
      </c>
      <c r="CH185" s="522"/>
      <c r="CI185" s="748"/>
      <c r="CJ185" s="522">
        <f t="shared" si="189"/>
        <v>0</v>
      </c>
      <c r="CK185" s="522"/>
      <c r="CL185" s="522">
        <f t="shared" si="190"/>
        <v>0</v>
      </c>
      <c r="CM185" s="522"/>
      <c r="CN185" s="522">
        <f t="shared" si="191"/>
        <v>0</v>
      </c>
      <c r="CO185" s="522"/>
      <c r="CP185" s="522">
        <f t="shared" si="192"/>
        <v>0</v>
      </c>
      <c r="CQ185" s="522"/>
      <c r="CR185" s="748"/>
      <c r="CS185" s="522">
        <f t="shared" si="193"/>
        <v>0</v>
      </c>
      <c r="CT185" s="522"/>
      <c r="CU185" s="522">
        <f t="shared" si="194"/>
        <v>0</v>
      </c>
      <c r="CV185" s="522"/>
      <c r="CW185" s="522">
        <f t="shared" si="195"/>
        <v>0</v>
      </c>
      <c r="CX185" s="522"/>
      <c r="CY185" s="522">
        <f t="shared" si="196"/>
        <v>0</v>
      </c>
      <c r="CZ185" s="522"/>
      <c r="DA185" s="748"/>
      <c r="DB185" s="522">
        <f t="shared" si="197"/>
        <v>0</v>
      </c>
      <c r="DC185" s="522"/>
      <c r="DD185" s="522">
        <f t="shared" si="198"/>
        <v>0</v>
      </c>
      <c r="DE185" s="522"/>
      <c r="DF185" s="522">
        <f t="shared" si="137"/>
        <v>0</v>
      </c>
      <c r="DG185" s="522"/>
      <c r="DH185" s="522">
        <f t="shared" si="199"/>
        <v>0</v>
      </c>
      <c r="DI185" s="522"/>
      <c r="DJ185" s="748"/>
      <c r="DK185" s="522">
        <f t="shared" si="200"/>
        <v>0</v>
      </c>
      <c r="DL185" s="522"/>
      <c r="DM185" s="522">
        <f t="shared" si="201"/>
        <v>0</v>
      </c>
      <c r="DN185" s="522"/>
      <c r="DO185" s="522">
        <f t="shared" si="202"/>
        <v>0</v>
      </c>
      <c r="DP185" s="522"/>
      <c r="DQ185" s="522">
        <f t="shared" si="203"/>
        <v>0</v>
      </c>
      <c r="DR185" s="522"/>
      <c r="DS185" s="748"/>
      <c r="DT185" s="142">
        <f t="shared" si="204"/>
        <v>0</v>
      </c>
      <c r="DU185" s="125" t="str">
        <f>IF(DT185=0,"", IF(SUM($DT$176:DT185)=1,DV185, IF($DT$182&gt;SUM($DT$176:DT185),_xlfn.CONCAT(", ",DV185), IF($DT$182=SUM($DT$176:DT185),_xlfn.CONCAT(" y ",DV185,".")))))</f>
        <v/>
      </c>
      <c r="DV185" s="118">
        <v>10</v>
      </c>
    </row>
    <row r="186" spans="1:149" s="38" customFormat="1" ht="15" customHeight="1">
      <c r="A186" s="18"/>
      <c r="B186" s="3"/>
      <c r="C186" s="3"/>
      <c r="D186" s="3"/>
      <c r="E186" s="3"/>
      <c r="F186" s="3"/>
      <c r="G186" s="3"/>
      <c r="H186" s="3"/>
      <c r="I186" s="49" t="s">
        <v>5115</v>
      </c>
      <c r="J186" s="135">
        <f>IF(AND(SUM(J176:J185)=0,COUNTIF(J176:J185,"NS")&gt;0),"NS",
IF(AND(SUM(J176:J185)=0,COUNTIF(J176:J185,0)&gt;0),0,
IF(AND(SUM(J176:J185)=0,COUNTIF(J176:J185,"NA")&gt;0),"NA",
SUM(J176:J185))))</f>
        <v>0</v>
      </c>
      <c r="K186" s="135">
        <f t="shared" ref="K186:AD186" si="205">IF(AND(SUM(K176:K185)=0,COUNTIF(K176:K185,"NS")&gt;0),"NS",
IF(AND(SUM(K176:K185)=0,COUNTIF(K176:K185,0)&gt;0),0,
IF(AND(SUM(K176:K185)=0,COUNTIF(K176:K185,"NA")&gt;0),"NA",
SUM(K176:K185))))</f>
        <v>0</v>
      </c>
      <c r="L186" s="135">
        <f t="shared" si="205"/>
        <v>0</v>
      </c>
      <c r="M186" s="135">
        <f t="shared" si="205"/>
        <v>0</v>
      </c>
      <c r="N186" s="135">
        <f t="shared" si="205"/>
        <v>0</v>
      </c>
      <c r="O186" s="135">
        <f t="shared" si="205"/>
        <v>0</v>
      </c>
      <c r="P186" s="135">
        <f t="shared" si="205"/>
        <v>0</v>
      </c>
      <c r="Q186" s="135">
        <f t="shared" si="205"/>
        <v>0</v>
      </c>
      <c r="R186" s="135">
        <f t="shared" si="205"/>
        <v>0</v>
      </c>
      <c r="S186" s="135">
        <f t="shared" si="205"/>
        <v>0</v>
      </c>
      <c r="T186" s="135">
        <f t="shared" si="205"/>
        <v>0</v>
      </c>
      <c r="U186" s="135">
        <f t="shared" si="205"/>
        <v>0</v>
      </c>
      <c r="V186" s="135">
        <f t="shared" si="205"/>
        <v>0</v>
      </c>
      <c r="W186" s="135">
        <f t="shared" si="205"/>
        <v>0</v>
      </c>
      <c r="X186" s="135">
        <f t="shared" si="205"/>
        <v>0</v>
      </c>
      <c r="Y186" s="135">
        <f t="shared" si="205"/>
        <v>0</v>
      </c>
      <c r="Z186" s="135">
        <f t="shared" si="205"/>
        <v>0</v>
      </c>
      <c r="AA186" s="135">
        <f t="shared" si="205"/>
        <v>0</v>
      </c>
      <c r="AB186" s="135">
        <f t="shared" si="205"/>
        <v>0</v>
      </c>
      <c r="AC186" s="135">
        <f t="shared" si="205"/>
        <v>0</v>
      </c>
      <c r="AD186" s="135">
        <f t="shared" si="205"/>
        <v>0</v>
      </c>
      <c r="AE186" s="2"/>
      <c r="AF186" s="108"/>
      <c r="DT186" s="136">
        <f>SUM(DT180:DT185)</f>
        <v>0</v>
      </c>
      <c r="DU186" s="126" t="str">
        <f>IF(DT186=0,"", IF(DT186=1,VLOOKUP(1,DT180:DU185,2,FALSE), IF(DT186&gt;1,_xlfn.CONCAT(DU180:DU185),"")))</f>
        <v/>
      </c>
    </row>
    <row r="187" spans="1:149" s="38" customFormat="1" ht="15" customHeight="1">
      <c r="A187" s="18"/>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2"/>
      <c r="AF187" s="108"/>
    </row>
    <row r="188" spans="1:149" s="38" customFormat="1" ht="24" customHeight="1">
      <c r="A188" s="18"/>
      <c r="B188" s="3"/>
      <c r="C188" s="505" t="s">
        <v>5117</v>
      </c>
      <c r="D188" s="505"/>
      <c r="E188" s="505"/>
      <c r="F188" s="505"/>
      <c r="G188" s="505"/>
      <c r="H188" s="505"/>
      <c r="I188" s="505"/>
      <c r="J188" s="505"/>
      <c r="K188" s="505"/>
      <c r="L188" s="505"/>
      <c r="M188" s="505"/>
      <c r="N188" s="505"/>
      <c r="O188" s="505"/>
      <c r="P188" s="505"/>
      <c r="Q188" s="505"/>
      <c r="R188" s="505"/>
      <c r="S188" s="505"/>
      <c r="T188" s="505"/>
      <c r="U188" s="505"/>
      <c r="V188" s="505"/>
      <c r="W188" s="505"/>
      <c r="X188" s="505"/>
      <c r="Y188" s="505"/>
      <c r="Z188" s="505"/>
      <c r="AA188" s="505"/>
      <c r="AB188" s="505"/>
      <c r="AC188" s="505"/>
      <c r="AD188" s="505"/>
      <c r="AE188" s="2"/>
      <c r="AF188" s="108"/>
    </row>
    <row r="189" spans="1:149" s="38" customFormat="1" ht="60" customHeight="1">
      <c r="A189" s="18"/>
      <c r="B189" s="3"/>
      <c r="C189" s="511"/>
      <c r="D189" s="512"/>
      <c r="E189" s="512"/>
      <c r="F189" s="512"/>
      <c r="G189" s="512"/>
      <c r="H189" s="512"/>
      <c r="I189" s="512"/>
      <c r="J189" s="512"/>
      <c r="K189" s="512"/>
      <c r="L189" s="512"/>
      <c r="M189" s="512"/>
      <c r="N189" s="512"/>
      <c r="O189" s="512"/>
      <c r="P189" s="512"/>
      <c r="Q189" s="512"/>
      <c r="R189" s="512"/>
      <c r="S189" s="512"/>
      <c r="T189" s="512"/>
      <c r="U189" s="512"/>
      <c r="V189" s="512"/>
      <c r="W189" s="512"/>
      <c r="X189" s="512"/>
      <c r="Y189" s="512"/>
      <c r="Z189" s="512"/>
      <c r="AA189" s="512"/>
      <c r="AB189" s="512"/>
      <c r="AC189" s="512"/>
      <c r="AD189" s="513"/>
      <c r="AE189" s="2"/>
      <c r="AF189" s="108"/>
    </row>
    <row r="190" spans="1:149" s="38" customFormat="1" ht="15" customHeight="1">
      <c r="A190" s="18"/>
      <c r="B190" s="470" t="str">
        <f>IF(ES179=0,"","Error: Verificar coherencia aritmética con la pregunta 2.2")</f>
        <v/>
      </c>
      <c r="C190" s="470"/>
      <c r="D190" s="470"/>
      <c r="E190" s="470"/>
      <c r="F190" s="470"/>
      <c r="G190" s="470"/>
      <c r="H190" s="470"/>
      <c r="I190" s="470"/>
      <c r="J190" s="470"/>
      <c r="K190" s="470"/>
      <c r="L190" s="470"/>
      <c r="M190" s="470"/>
      <c r="N190" s="470"/>
      <c r="O190" s="470"/>
      <c r="P190" s="470"/>
      <c r="Q190" s="470"/>
      <c r="R190" s="470"/>
      <c r="S190" s="470"/>
      <c r="T190" s="470"/>
      <c r="U190" s="470"/>
      <c r="V190" s="470"/>
      <c r="W190" s="470"/>
      <c r="X190" s="470"/>
      <c r="Y190" s="470"/>
      <c r="Z190" s="470"/>
      <c r="AA190" s="470"/>
      <c r="AB190" s="470"/>
      <c r="AC190" s="470"/>
      <c r="AD190" s="470"/>
      <c r="AE190" s="2"/>
      <c r="AF190" s="108"/>
    </row>
    <row r="191" spans="1:149" s="38" customFormat="1" ht="15" customHeight="1">
      <c r="A191" s="18"/>
      <c r="B191" s="470" t="str">
        <f>IF(DT186=0,"", IF(DT186=1,_xlfn.CONCAT("Error: Verificar sumas en el numeral ",DU186,"."),_xlfn.CONCAT("Error: Verificar sumas en los numerales ",DU186)))</f>
        <v/>
      </c>
      <c r="C191" s="470"/>
      <c r="D191" s="470"/>
      <c r="E191" s="470"/>
      <c r="F191" s="470"/>
      <c r="G191" s="470"/>
      <c r="H191" s="470"/>
      <c r="I191" s="470"/>
      <c r="J191" s="470"/>
      <c r="K191" s="470"/>
      <c r="L191" s="470"/>
      <c r="M191" s="470"/>
      <c r="N191" s="470"/>
      <c r="O191" s="470"/>
      <c r="P191" s="470"/>
      <c r="Q191" s="470"/>
      <c r="R191" s="470"/>
      <c r="S191" s="470"/>
      <c r="T191" s="470"/>
      <c r="U191" s="470"/>
      <c r="V191" s="470"/>
      <c r="W191" s="470"/>
      <c r="X191" s="470"/>
      <c r="Y191" s="470"/>
      <c r="Z191" s="470"/>
      <c r="AA191" s="470"/>
      <c r="AB191" s="470"/>
      <c r="AC191" s="470"/>
      <c r="AD191" s="470"/>
      <c r="AE191" s="2"/>
      <c r="AF191" s="108"/>
    </row>
    <row r="192" spans="1:149" s="38" customFormat="1" ht="15" customHeight="1">
      <c r="A192" s="18"/>
      <c r="B192" s="471" t="str">
        <f>IF(OR($AH$171=AJ171,$AH$171=AL171),"","Error: Debe completar toda la información requerida.")</f>
        <v/>
      </c>
      <c r="C192" s="471"/>
      <c r="D192" s="471"/>
      <c r="E192" s="471"/>
      <c r="F192" s="471"/>
      <c r="G192" s="471"/>
      <c r="H192" s="471"/>
      <c r="I192" s="471"/>
      <c r="J192" s="471"/>
      <c r="K192" s="471"/>
      <c r="L192" s="471"/>
      <c r="M192" s="471"/>
      <c r="N192" s="471"/>
      <c r="O192" s="471"/>
      <c r="P192" s="471"/>
      <c r="Q192" s="471"/>
      <c r="R192" s="471"/>
      <c r="S192" s="471"/>
      <c r="T192" s="471"/>
      <c r="U192" s="471"/>
      <c r="V192" s="471"/>
      <c r="W192" s="471"/>
      <c r="X192" s="471"/>
      <c r="Y192" s="471"/>
      <c r="Z192" s="471"/>
      <c r="AA192" s="471"/>
      <c r="AB192" s="471"/>
      <c r="AC192" s="471"/>
      <c r="AD192" s="471"/>
      <c r="AE192" s="2"/>
      <c r="AF192" s="108"/>
    </row>
    <row r="193" spans="1:149" s="38" customFormat="1" ht="15" customHeight="1">
      <c r="A193" s="18"/>
      <c r="B193" s="470"/>
      <c r="C193" s="470"/>
      <c r="D193" s="470"/>
      <c r="E193" s="470"/>
      <c r="F193" s="470"/>
      <c r="G193" s="470"/>
      <c r="H193" s="470"/>
      <c r="I193" s="470"/>
      <c r="J193" s="470"/>
      <c r="K193" s="470"/>
      <c r="L193" s="470"/>
      <c r="M193" s="470"/>
      <c r="N193" s="470"/>
      <c r="O193" s="470"/>
      <c r="P193" s="470"/>
      <c r="Q193" s="470"/>
      <c r="R193" s="470"/>
      <c r="S193" s="470"/>
      <c r="T193" s="470"/>
      <c r="U193" s="470"/>
      <c r="V193" s="470"/>
      <c r="W193" s="470"/>
      <c r="X193" s="470"/>
      <c r="Y193" s="470"/>
      <c r="Z193" s="470"/>
      <c r="AA193" s="470"/>
      <c r="AB193" s="470"/>
      <c r="AC193" s="470"/>
      <c r="AD193" s="470"/>
      <c r="AE193" s="2"/>
      <c r="AF193" s="108"/>
    </row>
    <row r="194" spans="1:149" s="38" customFormat="1" ht="15" customHeight="1">
      <c r="A194" s="18"/>
      <c r="B194" s="471"/>
      <c r="C194" s="471"/>
      <c r="D194" s="471"/>
      <c r="E194" s="471"/>
      <c r="F194" s="471"/>
      <c r="G194" s="471"/>
      <c r="H194" s="471"/>
      <c r="I194" s="471"/>
      <c r="J194" s="471"/>
      <c r="K194" s="471"/>
      <c r="L194" s="471"/>
      <c r="M194" s="471"/>
      <c r="N194" s="471"/>
      <c r="O194" s="471"/>
      <c r="P194" s="471"/>
      <c r="Q194" s="471"/>
      <c r="R194" s="471"/>
      <c r="S194" s="471"/>
      <c r="T194" s="471"/>
      <c r="U194" s="471"/>
      <c r="V194" s="471"/>
      <c r="W194" s="471"/>
      <c r="X194" s="471"/>
      <c r="Y194" s="471"/>
      <c r="Z194" s="471"/>
      <c r="AA194" s="471"/>
      <c r="AB194" s="471"/>
      <c r="AC194" s="471"/>
      <c r="AD194" s="471"/>
      <c r="AE194" s="2"/>
      <c r="AF194" s="108"/>
    </row>
    <row r="195" spans="1:149" s="38" customFormat="1" ht="15" customHeight="1">
      <c r="A195" s="18"/>
      <c r="B195" s="3"/>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2"/>
      <c r="AF195" s="108"/>
    </row>
    <row r="196" spans="1:149" s="38" customFormat="1" ht="24" customHeight="1">
      <c r="A196" s="18" t="s">
        <v>5813</v>
      </c>
      <c r="B196" s="538" t="s">
        <v>5814</v>
      </c>
      <c r="C196" s="538"/>
      <c r="D196" s="538"/>
      <c r="E196" s="538"/>
      <c r="F196" s="538"/>
      <c r="G196" s="538"/>
      <c r="H196" s="538"/>
      <c r="I196" s="538"/>
      <c r="J196" s="538"/>
      <c r="K196" s="538"/>
      <c r="L196" s="538"/>
      <c r="M196" s="538"/>
      <c r="N196" s="538"/>
      <c r="O196" s="538"/>
      <c r="P196" s="538"/>
      <c r="Q196" s="538"/>
      <c r="R196" s="538"/>
      <c r="S196" s="538"/>
      <c r="T196" s="538"/>
      <c r="U196" s="538"/>
      <c r="V196" s="538"/>
      <c r="W196" s="538"/>
      <c r="X196" s="538"/>
      <c r="Y196" s="538"/>
      <c r="Z196" s="538"/>
      <c r="AA196" s="538"/>
      <c r="AB196" s="538"/>
      <c r="AC196" s="538"/>
      <c r="AD196" s="538"/>
      <c r="AE196" s="2"/>
      <c r="AF196" s="108"/>
      <c r="AH196" s="522" t="s">
        <v>5066</v>
      </c>
      <c r="AI196" s="522"/>
      <c r="AJ196" s="522" t="s">
        <v>5067</v>
      </c>
      <c r="AK196" s="522"/>
      <c r="AL196" s="522" t="s">
        <v>5068</v>
      </c>
      <c r="AM196" s="522"/>
    </row>
    <row r="197" spans="1:149" s="38" customFormat="1" ht="15" customHeight="1">
      <c r="A197" s="18"/>
      <c r="B197" s="3"/>
      <c r="C197" s="637" t="s">
        <v>5815</v>
      </c>
      <c r="D197" s="637"/>
      <c r="E197" s="637"/>
      <c r="F197" s="637"/>
      <c r="G197" s="637"/>
      <c r="H197" s="637"/>
      <c r="I197" s="637"/>
      <c r="J197" s="637"/>
      <c r="K197" s="637"/>
      <c r="L197" s="637"/>
      <c r="M197" s="637"/>
      <c r="N197" s="637"/>
      <c r="O197" s="637"/>
      <c r="P197" s="637"/>
      <c r="Q197" s="637"/>
      <c r="R197" s="637"/>
      <c r="S197" s="637"/>
      <c r="T197" s="637"/>
      <c r="U197" s="637"/>
      <c r="V197" s="637"/>
      <c r="W197" s="637"/>
      <c r="X197" s="637"/>
      <c r="Y197" s="637"/>
      <c r="Z197" s="637"/>
      <c r="AA197" s="637"/>
      <c r="AB197" s="637"/>
      <c r="AC197" s="637"/>
      <c r="AD197" s="637"/>
      <c r="AE197" s="2"/>
      <c r="AF197" s="108"/>
      <c r="AH197" s="529">
        <f>COUNTBLANK(J202:AD218)</f>
        <v>357</v>
      </c>
      <c r="AI197" s="529"/>
      <c r="AJ197" s="522">
        <v>357</v>
      </c>
      <c r="AK197" s="522"/>
      <c r="AL197" s="522">
        <v>0</v>
      </c>
      <c r="AM197" s="522"/>
    </row>
    <row r="198" spans="1:149" s="38" customFormat="1" ht="15" customHeight="1">
      <c r="A198" s="18"/>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2"/>
      <c r="AF198" s="108"/>
      <c r="DX198" s="518" t="s">
        <v>5770</v>
      </c>
      <c r="DY198" s="518"/>
      <c r="DZ198" s="518"/>
      <c r="EA198" s="518"/>
      <c r="EB198" s="518"/>
      <c r="EC198" s="518"/>
      <c r="ED198" s="518"/>
      <c r="EE198" s="518"/>
      <c r="EF198" s="518"/>
      <c r="EG198" s="518"/>
      <c r="EH198" s="518"/>
      <c r="EI198" s="518"/>
      <c r="EJ198" s="518"/>
      <c r="EK198" s="518"/>
      <c r="EL198" s="518"/>
      <c r="EM198" s="518"/>
      <c r="EN198" s="518"/>
      <c r="EO198" s="518"/>
      <c r="EP198" s="518"/>
      <c r="EQ198" s="518"/>
      <c r="ER198" s="518"/>
      <c r="ES198" s="518"/>
    </row>
    <row r="199" spans="1:149" ht="24" customHeight="1">
      <c r="A199" s="129"/>
      <c r="C199" s="611" t="s">
        <v>5816</v>
      </c>
      <c r="D199" s="611"/>
      <c r="E199" s="611"/>
      <c r="F199" s="611"/>
      <c r="G199" s="611"/>
      <c r="H199" s="611"/>
      <c r="I199" s="611"/>
      <c r="J199" s="445" t="s">
        <v>5772</v>
      </c>
      <c r="K199" s="445"/>
      <c r="L199" s="445"/>
      <c r="M199" s="445"/>
      <c r="N199" s="445"/>
      <c r="O199" s="445"/>
      <c r="P199" s="445"/>
      <c r="Q199" s="445"/>
      <c r="R199" s="445"/>
      <c r="S199" s="445"/>
      <c r="T199" s="445"/>
      <c r="U199" s="445"/>
      <c r="V199" s="445"/>
      <c r="W199" s="445"/>
      <c r="X199" s="445"/>
      <c r="Y199" s="445"/>
      <c r="Z199" s="445"/>
      <c r="AA199" s="445"/>
      <c r="AB199" s="445"/>
      <c r="AC199" s="445"/>
      <c r="AD199" s="445"/>
      <c r="DX199" s="731" t="s">
        <v>5773</v>
      </c>
      <c r="DY199" s="445" t="s">
        <v>5772</v>
      </c>
      <c r="DZ199" s="445"/>
      <c r="EA199" s="445"/>
      <c r="EB199" s="445"/>
      <c r="EC199" s="445"/>
      <c r="ED199" s="445"/>
      <c r="EE199" s="445"/>
      <c r="EF199" s="445"/>
      <c r="EG199" s="445"/>
      <c r="EH199" s="445"/>
      <c r="EI199" s="445"/>
      <c r="EJ199" s="445"/>
      <c r="EK199" s="445"/>
      <c r="EL199" s="445"/>
      <c r="EM199" s="445"/>
      <c r="EN199" s="445"/>
      <c r="EO199" s="445"/>
      <c r="EP199" s="445"/>
      <c r="EQ199" s="445"/>
      <c r="ER199" s="445"/>
      <c r="ES199" s="445"/>
    </row>
    <row r="200" spans="1:149" ht="120" customHeight="1">
      <c r="A200" s="129"/>
      <c r="C200" s="611"/>
      <c r="D200" s="611"/>
      <c r="E200" s="611"/>
      <c r="F200" s="611"/>
      <c r="G200" s="611"/>
      <c r="H200" s="611"/>
      <c r="I200" s="611"/>
      <c r="J200" s="734" t="s">
        <v>5090</v>
      </c>
      <c r="K200" s="736" t="s">
        <v>5757</v>
      </c>
      <c r="L200" s="736" t="s">
        <v>5758</v>
      </c>
      <c r="M200" s="738" t="s">
        <v>5759</v>
      </c>
      <c r="N200" s="739"/>
      <c r="O200" s="740"/>
      <c r="P200" s="693" t="s">
        <v>5760</v>
      </c>
      <c r="Q200" s="741"/>
      <c r="R200" s="694"/>
      <c r="S200" s="693" t="s">
        <v>5761</v>
      </c>
      <c r="T200" s="741"/>
      <c r="U200" s="694"/>
      <c r="V200" s="693" t="s">
        <v>5762</v>
      </c>
      <c r="W200" s="741"/>
      <c r="X200" s="694"/>
      <c r="Y200" s="738" t="s">
        <v>5763</v>
      </c>
      <c r="Z200" s="739"/>
      <c r="AA200" s="740"/>
      <c r="AB200" s="738" t="s">
        <v>5774</v>
      </c>
      <c r="AC200" s="739"/>
      <c r="AD200" s="740"/>
      <c r="AH200" s="522" t="s">
        <v>5093</v>
      </c>
      <c r="AI200" s="522"/>
      <c r="AJ200" s="522"/>
      <c r="AK200" s="522"/>
      <c r="AL200" s="522"/>
      <c r="AM200" s="522"/>
      <c r="AN200" s="522"/>
      <c r="AO200" s="522"/>
      <c r="AP200" s="746"/>
      <c r="AQ200" s="522" t="s">
        <v>5775</v>
      </c>
      <c r="AR200" s="522"/>
      <c r="AS200" s="522"/>
      <c r="AT200" s="522"/>
      <c r="AU200" s="522"/>
      <c r="AV200" s="522"/>
      <c r="AW200" s="522"/>
      <c r="AX200" s="522"/>
      <c r="AY200" s="746"/>
      <c r="AZ200" s="526" t="s">
        <v>5776</v>
      </c>
      <c r="BA200" s="522"/>
      <c r="BB200" s="522"/>
      <c r="BC200" s="522"/>
      <c r="BD200" s="522"/>
      <c r="BE200" s="522"/>
      <c r="BF200" s="522"/>
      <c r="BG200" s="522"/>
      <c r="BH200" s="746"/>
      <c r="BI200" s="526" t="s">
        <v>5777</v>
      </c>
      <c r="BJ200" s="522"/>
      <c r="BK200" s="522"/>
      <c r="BL200" s="522"/>
      <c r="BM200" s="522"/>
      <c r="BN200" s="522"/>
      <c r="BO200" s="522"/>
      <c r="BP200" s="522"/>
      <c r="BQ200" s="746"/>
      <c r="BR200" s="526" t="s">
        <v>5778</v>
      </c>
      <c r="BS200" s="522"/>
      <c r="BT200" s="522"/>
      <c r="BU200" s="522"/>
      <c r="BV200" s="522"/>
      <c r="BW200" s="522"/>
      <c r="BX200" s="522"/>
      <c r="BY200" s="522"/>
      <c r="BZ200" s="746"/>
      <c r="CA200" s="526" t="s">
        <v>5779</v>
      </c>
      <c r="CB200" s="522"/>
      <c r="CC200" s="522"/>
      <c r="CD200" s="522"/>
      <c r="CE200" s="522"/>
      <c r="CF200" s="522"/>
      <c r="CG200" s="522"/>
      <c r="CH200" s="522"/>
      <c r="CI200" s="746"/>
      <c r="CJ200" s="526" t="s">
        <v>5780</v>
      </c>
      <c r="CK200" s="522"/>
      <c r="CL200" s="522"/>
      <c r="CM200" s="522"/>
      <c r="CN200" s="522"/>
      <c r="CO200" s="522"/>
      <c r="CP200" s="522"/>
      <c r="CQ200" s="522"/>
      <c r="CR200" s="746"/>
      <c r="CS200" s="526" t="s">
        <v>5781</v>
      </c>
      <c r="CT200" s="522"/>
      <c r="CU200" s="522"/>
      <c r="CV200" s="522"/>
      <c r="CW200" s="522"/>
      <c r="CX200" s="522"/>
      <c r="CY200" s="522"/>
      <c r="CZ200" s="522"/>
      <c r="DA200" s="746"/>
      <c r="DB200" s="526" t="s">
        <v>5782</v>
      </c>
      <c r="DC200" s="522"/>
      <c r="DD200" s="522"/>
      <c r="DE200" s="522"/>
      <c r="DF200" s="522"/>
      <c r="DG200" s="522"/>
      <c r="DH200" s="522"/>
      <c r="DI200" s="522"/>
      <c r="DJ200" s="746"/>
      <c r="DK200" s="526" t="s">
        <v>5783</v>
      </c>
      <c r="DL200" s="522"/>
      <c r="DM200" s="522"/>
      <c r="DN200" s="522"/>
      <c r="DO200" s="522"/>
      <c r="DP200" s="522"/>
      <c r="DQ200" s="522"/>
      <c r="DR200" s="522"/>
      <c r="DS200" s="746"/>
      <c r="DT200" s="525" t="s">
        <v>5088</v>
      </c>
      <c r="DU200" s="525"/>
      <c r="DV200" s="526"/>
      <c r="DX200" s="732"/>
      <c r="DY200" s="734" t="s">
        <v>5090</v>
      </c>
      <c r="DZ200" s="736" t="s">
        <v>5757</v>
      </c>
      <c r="EA200" s="736" t="s">
        <v>5758</v>
      </c>
      <c r="EB200" s="738" t="s">
        <v>5759</v>
      </c>
      <c r="EC200" s="739"/>
      <c r="ED200" s="740"/>
      <c r="EE200" s="693" t="s">
        <v>5760</v>
      </c>
      <c r="EF200" s="741"/>
      <c r="EG200" s="694"/>
      <c r="EH200" s="693" t="s">
        <v>5761</v>
      </c>
      <c r="EI200" s="741"/>
      <c r="EJ200" s="694"/>
      <c r="EK200" s="693" t="s">
        <v>5762</v>
      </c>
      <c r="EL200" s="741"/>
      <c r="EM200" s="694"/>
      <c r="EN200" s="738" t="s">
        <v>5763</v>
      </c>
      <c r="EO200" s="739"/>
      <c r="EP200" s="740"/>
      <c r="EQ200" s="738" t="s">
        <v>5774</v>
      </c>
      <c r="ER200" s="739"/>
      <c r="ES200" s="740"/>
    </row>
    <row r="201" spans="1:149" ht="48" customHeight="1">
      <c r="A201" s="129"/>
      <c r="C201" s="611"/>
      <c r="D201" s="611"/>
      <c r="E201" s="611"/>
      <c r="F201" s="611"/>
      <c r="G201" s="611"/>
      <c r="H201" s="611"/>
      <c r="I201" s="611"/>
      <c r="J201" s="510"/>
      <c r="K201" s="723"/>
      <c r="L201" s="723"/>
      <c r="M201" s="285" t="s">
        <v>5784</v>
      </c>
      <c r="N201" s="287" t="s">
        <v>5757</v>
      </c>
      <c r="O201" s="287" t="s">
        <v>5758</v>
      </c>
      <c r="P201" s="285" t="s">
        <v>5784</v>
      </c>
      <c r="Q201" s="287" t="s">
        <v>5757</v>
      </c>
      <c r="R201" s="287" t="s">
        <v>5758</v>
      </c>
      <c r="S201" s="285" t="s">
        <v>5784</v>
      </c>
      <c r="T201" s="287" t="s">
        <v>5757</v>
      </c>
      <c r="U201" s="287" t="s">
        <v>5758</v>
      </c>
      <c r="V201" s="285" t="s">
        <v>5784</v>
      </c>
      <c r="W201" s="287" t="s">
        <v>5757</v>
      </c>
      <c r="X201" s="287" t="s">
        <v>5758</v>
      </c>
      <c r="Y201" s="285" t="s">
        <v>5784</v>
      </c>
      <c r="Z201" s="287" t="s">
        <v>5757</v>
      </c>
      <c r="AA201" s="287" t="s">
        <v>5758</v>
      </c>
      <c r="AB201" s="285" t="s">
        <v>5784</v>
      </c>
      <c r="AC201" s="287" t="s">
        <v>5757</v>
      </c>
      <c r="AD201" s="287" t="s">
        <v>5758</v>
      </c>
      <c r="AH201" s="522" t="s">
        <v>5093</v>
      </c>
      <c r="AI201" s="522"/>
      <c r="AJ201" s="522" t="s">
        <v>5094</v>
      </c>
      <c r="AK201" s="522"/>
      <c r="AL201" s="522" t="s">
        <v>5095</v>
      </c>
      <c r="AM201" s="522"/>
      <c r="AN201" s="522" t="s">
        <v>5096</v>
      </c>
      <c r="AO201" s="522"/>
      <c r="AP201" s="747"/>
      <c r="AQ201" s="522" t="s">
        <v>5093</v>
      </c>
      <c r="AR201" s="522"/>
      <c r="AS201" s="522" t="s">
        <v>5094</v>
      </c>
      <c r="AT201" s="522"/>
      <c r="AU201" s="522" t="s">
        <v>5095</v>
      </c>
      <c r="AV201" s="522"/>
      <c r="AW201" s="522" t="s">
        <v>5096</v>
      </c>
      <c r="AX201" s="522"/>
      <c r="AY201" s="747"/>
      <c r="AZ201" s="526" t="s">
        <v>5093</v>
      </c>
      <c r="BA201" s="522"/>
      <c r="BB201" s="522" t="s">
        <v>5094</v>
      </c>
      <c r="BC201" s="522"/>
      <c r="BD201" s="522" t="s">
        <v>5095</v>
      </c>
      <c r="BE201" s="522"/>
      <c r="BF201" s="522" t="s">
        <v>5096</v>
      </c>
      <c r="BG201" s="522"/>
      <c r="BH201" s="747"/>
      <c r="BI201" s="526" t="s">
        <v>5093</v>
      </c>
      <c r="BJ201" s="522"/>
      <c r="BK201" s="522" t="s">
        <v>5094</v>
      </c>
      <c r="BL201" s="522"/>
      <c r="BM201" s="522" t="s">
        <v>5095</v>
      </c>
      <c r="BN201" s="522"/>
      <c r="BO201" s="522" t="s">
        <v>5096</v>
      </c>
      <c r="BP201" s="522"/>
      <c r="BQ201" s="747"/>
      <c r="BR201" s="526" t="s">
        <v>5093</v>
      </c>
      <c r="BS201" s="522"/>
      <c r="BT201" s="522" t="s">
        <v>5094</v>
      </c>
      <c r="BU201" s="522"/>
      <c r="BV201" s="522" t="s">
        <v>5095</v>
      </c>
      <c r="BW201" s="522"/>
      <c r="BX201" s="522" t="s">
        <v>5096</v>
      </c>
      <c r="BY201" s="522"/>
      <c r="BZ201" s="747"/>
      <c r="CA201" s="526" t="s">
        <v>5093</v>
      </c>
      <c r="CB201" s="522"/>
      <c r="CC201" s="522" t="s">
        <v>5094</v>
      </c>
      <c r="CD201" s="522"/>
      <c r="CE201" s="522" t="s">
        <v>5095</v>
      </c>
      <c r="CF201" s="522"/>
      <c r="CG201" s="522" t="s">
        <v>5096</v>
      </c>
      <c r="CH201" s="522"/>
      <c r="CI201" s="747"/>
      <c r="CJ201" s="526" t="s">
        <v>5093</v>
      </c>
      <c r="CK201" s="522"/>
      <c r="CL201" s="522" t="s">
        <v>5094</v>
      </c>
      <c r="CM201" s="522"/>
      <c r="CN201" s="522" t="s">
        <v>5095</v>
      </c>
      <c r="CO201" s="522"/>
      <c r="CP201" s="522" t="s">
        <v>5096</v>
      </c>
      <c r="CQ201" s="522"/>
      <c r="CR201" s="747"/>
      <c r="CS201" s="526" t="s">
        <v>5093</v>
      </c>
      <c r="CT201" s="522"/>
      <c r="CU201" s="522" t="s">
        <v>5094</v>
      </c>
      <c r="CV201" s="522"/>
      <c r="CW201" s="522" t="s">
        <v>5095</v>
      </c>
      <c r="CX201" s="522"/>
      <c r="CY201" s="522" t="s">
        <v>5096</v>
      </c>
      <c r="CZ201" s="522"/>
      <c r="DA201" s="747"/>
      <c r="DB201" s="526" t="s">
        <v>5093</v>
      </c>
      <c r="DC201" s="522"/>
      <c r="DD201" s="522" t="s">
        <v>5094</v>
      </c>
      <c r="DE201" s="522"/>
      <c r="DF201" s="522" t="s">
        <v>5095</v>
      </c>
      <c r="DG201" s="522"/>
      <c r="DH201" s="522" t="s">
        <v>5096</v>
      </c>
      <c r="DI201" s="522"/>
      <c r="DJ201" s="747"/>
      <c r="DK201" s="526" t="s">
        <v>5093</v>
      </c>
      <c r="DL201" s="522"/>
      <c r="DM201" s="522" t="s">
        <v>5094</v>
      </c>
      <c r="DN201" s="522"/>
      <c r="DO201" s="522" t="s">
        <v>5095</v>
      </c>
      <c r="DP201" s="522"/>
      <c r="DQ201" s="522" t="s">
        <v>5096</v>
      </c>
      <c r="DR201" s="522"/>
      <c r="DS201" s="747"/>
      <c r="DT201" s="141" t="s">
        <v>5096</v>
      </c>
      <c r="DU201" s="127" t="s">
        <v>5097</v>
      </c>
      <c r="DV201" s="128" t="s">
        <v>5098</v>
      </c>
      <c r="DX201" s="733"/>
      <c r="DY201" s="735"/>
      <c r="DZ201" s="737"/>
      <c r="EA201" s="737"/>
      <c r="EB201" s="131" t="s">
        <v>5784</v>
      </c>
      <c r="EC201" s="132" t="s">
        <v>5757</v>
      </c>
      <c r="ED201" s="132" t="s">
        <v>5758</v>
      </c>
      <c r="EE201" s="131" t="s">
        <v>5784</v>
      </c>
      <c r="EF201" s="132" t="s">
        <v>5757</v>
      </c>
      <c r="EG201" s="132" t="s">
        <v>5758</v>
      </c>
      <c r="EH201" s="131" t="s">
        <v>5784</v>
      </c>
      <c r="EI201" s="132" t="s">
        <v>5757</v>
      </c>
      <c r="EJ201" s="132" t="s">
        <v>5758</v>
      </c>
      <c r="EK201" s="131" t="s">
        <v>5784</v>
      </c>
      <c r="EL201" s="132" t="s">
        <v>5757</v>
      </c>
      <c r="EM201" s="132" t="s">
        <v>5758</v>
      </c>
      <c r="EN201" s="131" t="s">
        <v>5784</v>
      </c>
      <c r="EO201" s="132" t="s">
        <v>5757</v>
      </c>
      <c r="EP201" s="132" t="s">
        <v>5758</v>
      </c>
      <c r="EQ201" s="131" t="s">
        <v>5784</v>
      </c>
      <c r="ER201" s="132" t="s">
        <v>5757</v>
      </c>
      <c r="ES201" s="132" t="s">
        <v>5758</v>
      </c>
    </row>
    <row r="202" spans="1:149" s="38" customFormat="1" ht="15" customHeight="1">
      <c r="A202" s="18"/>
      <c r="B202" s="3"/>
      <c r="C202" s="53" t="s">
        <v>4992</v>
      </c>
      <c r="D202" s="547" t="s">
        <v>5817</v>
      </c>
      <c r="E202" s="548"/>
      <c r="F202" s="548"/>
      <c r="G202" s="548"/>
      <c r="H202" s="548"/>
      <c r="I202" s="548"/>
      <c r="J202" s="103"/>
      <c r="K202" s="103"/>
      <c r="L202" s="103"/>
      <c r="M202" s="310"/>
      <c r="N202" s="310"/>
      <c r="O202" s="310"/>
      <c r="P202" s="310"/>
      <c r="Q202" s="310"/>
      <c r="R202" s="310"/>
      <c r="S202" s="310"/>
      <c r="T202" s="310"/>
      <c r="U202" s="310"/>
      <c r="V202" s="310"/>
      <c r="W202" s="310"/>
      <c r="X202" s="310"/>
      <c r="Y202" s="310"/>
      <c r="Z202" s="310"/>
      <c r="AA202" s="310"/>
      <c r="AB202" s="310"/>
      <c r="AC202" s="103"/>
      <c r="AD202" s="103"/>
      <c r="AE202" s="2"/>
      <c r="AF202" s="108"/>
      <c r="AH202" s="522">
        <f>J202</f>
        <v>0</v>
      </c>
      <c r="AI202" s="522"/>
      <c r="AJ202" s="522">
        <f>COUNTIF(K202:L202,"NS")</f>
        <v>0</v>
      </c>
      <c r="AK202" s="522"/>
      <c r="AL202" s="522">
        <f>IF(COUNTIF(K202:L202,"NA")=COUNTA($K$152:$L$153),"NA",SUM(K202:L202))</f>
        <v>0</v>
      </c>
      <c r="AM202" s="522"/>
      <c r="AN202" s="522">
        <f>IF($AH$197=$AJ$197, 0,
IF(OR(AND(AH202=0, AJ202&gt;0),AND(AH202="NS", AL202&gt;0), AND(AH202="NS", AJ202=0, AL202=0),AND(AH202="NA",AJ202&gt;0,AL202=0)), 1,
IF(OR(AND(AH202&gt;0, AJ202=2), AND(AH202="NS", AJ202=2), AND(AH202="NS", AL202=0, AJ202&gt;0), AH202=AL202), 0, 1)))</f>
        <v>0</v>
      </c>
      <c r="AO202" s="522"/>
      <c r="AP202" s="747"/>
      <c r="AQ202" s="522">
        <f>M202</f>
        <v>0</v>
      </c>
      <c r="AR202" s="522"/>
      <c r="AS202" s="522">
        <f>COUNTIF(N202:O202,"NS")</f>
        <v>0</v>
      </c>
      <c r="AT202" s="522"/>
      <c r="AU202" s="522">
        <f>IF(COUNTIF(N202:O202,"NA")=COUNTA($N$153:$O$153),"NA",SUM(N202:O202))</f>
        <v>0</v>
      </c>
      <c r="AV202" s="522"/>
      <c r="AW202" s="522">
        <f>IF($AH$197=$AJ$197, 0,
IF(OR(AND(AQ202=0, AS202&gt;0),AND(AQ202="NS", AU202&gt;0), AND(AQ202="NS", AS202=0, AU202=0),AND(AQ202="NA",AS202&gt;0,AU202=0)), 1,
IF(OR(AND(AQ202&gt;0, AS202=2), AND(AQ202="NS", AS202=2), AND(AQ202="NS", AU202=0, AS202&gt;0), AQ202=AU202), 0, 1)))</f>
        <v>0</v>
      </c>
      <c r="AX202" s="522"/>
      <c r="AY202" s="747"/>
      <c r="AZ202" s="526">
        <f>P202</f>
        <v>0</v>
      </c>
      <c r="BA202" s="522"/>
      <c r="BB202" s="522">
        <f>COUNTIF(Q202:R202,"NS")</f>
        <v>0</v>
      </c>
      <c r="BC202" s="522"/>
      <c r="BD202" s="522">
        <f>IF(COUNTIF(Q202:R202,"NA")=COUNTA($Q$153:$R$153),"NA",SUM(Q202:R202))</f>
        <v>0</v>
      </c>
      <c r="BE202" s="522"/>
      <c r="BF202" s="522">
        <f>IF($AH$197=$AJ$197, 0,
IF(OR(AND(AZ202=0, BB202&gt;0),AND(AZ202="NS", BD202&gt;0), AND(AZ202="NS", BB202=0, BD202=0),AND(AZ202="NA",BB202&gt;0,BD202=0)), 1,
IF(OR(AND(AZ202&gt;0, BB202=2), AND(AZ202="NS", BB202=2), AND(AZ202="NS", BD202=0, BB202&gt;0), AZ202=BD202), 0, 1)))</f>
        <v>0</v>
      </c>
      <c r="BG202" s="522"/>
      <c r="BH202" s="747"/>
      <c r="BI202" s="526">
        <f>S202</f>
        <v>0</v>
      </c>
      <c r="BJ202" s="522"/>
      <c r="BK202" s="522">
        <f>COUNTIF(T202:U202,"NS")</f>
        <v>0</v>
      </c>
      <c r="BL202" s="522"/>
      <c r="BM202" s="522">
        <f>IF(COUNTIF(T202:U202,"NA")=COUNTA($T$153:$U$153),"NA",SUM(T202:U202))</f>
        <v>0</v>
      </c>
      <c r="BN202" s="522"/>
      <c r="BO202" s="522">
        <f>IF($AH$197=$AJ$197, 0,
IF(OR(AND(BI202=0, BK202&gt;0),AND(BI202="NS", BM202&gt;0), AND(BI202="NS", BK202=0, BM202=0),AND(BI202="NA",BK202&gt;0,BM202=0)), 1,
IF(OR(AND(BI202&gt;0, BK202=2), AND(BI202="NS", BK202=2), AND(BI202="NS", BM202=0, BK202&gt;0), BI202=BM202), 0, 1)))</f>
        <v>0</v>
      </c>
      <c r="BP202" s="522"/>
      <c r="BQ202" s="747"/>
      <c r="BR202" s="526">
        <f>V202</f>
        <v>0</v>
      </c>
      <c r="BS202" s="522"/>
      <c r="BT202" s="522">
        <f>COUNTIF(W202:X202,"NS")</f>
        <v>0</v>
      </c>
      <c r="BU202" s="522"/>
      <c r="BV202" s="522">
        <f>IF(COUNTIF(W202:X202,"NA")=COUNTA($W$153:$X$153),"NA",SUM(W202:X202))</f>
        <v>0</v>
      </c>
      <c r="BW202" s="522"/>
      <c r="BX202" s="522">
        <f>IF($AH$197=$AJ$197, 0,
IF(OR(AND(BR202=0, BT202&gt;0),AND(BR202="NS", BV202&gt;0), AND(BR202="NS", BT202=0, BV202=0),AND(BR202="NA",BT202&gt;0,BV202=0)), 1,
IF(OR(AND(BR202&gt;0, BT202=2), AND(BR202="NS", BT202=2), AND(BR202="NS", BV202=0, BT202&gt;0), BR202=BV202), 0, 1)))</f>
        <v>0</v>
      </c>
      <c r="BY202" s="522"/>
      <c r="BZ202" s="747"/>
      <c r="CA202" s="526">
        <f>Y202</f>
        <v>0</v>
      </c>
      <c r="CB202" s="522"/>
      <c r="CC202" s="522">
        <f>COUNTIF(Z202:AA202,"NS")</f>
        <v>0</v>
      </c>
      <c r="CD202" s="522"/>
      <c r="CE202" s="522">
        <f>IF(COUNTIF(Z202:AA202,"NA")=COUNTA($Z$153:$AA$153),"NA",SUM(Z202:AA202))</f>
        <v>0</v>
      </c>
      <c r="CF202" s="522"/>
      <c r="CG202" s="522">
        <f>IF($AH$197=$AJ$197, 0,
IF(OR(AND(CA202=0, CC202&gt;0),AND(CA202="NS", CE202&gt;0), AND(CA202="NS", CC202=0, CE202=0),AND(CA202="NA",CC202&gt;0,CE202=0)), 1,
IF(OR(AND(CA202&gt;0, CC202=2), AND(CA202="NS", CC202=2), AND(CA202="NS", CE202=0, CC202&gt;0), CA202=CE202), 0, 1)))</f>
        <v>0</v>
      </c>
      <c r="CH202" s="522"/>
      <c r="CI202" s="747"/>
      <c r="CJ202" s="526">
        <f>AB202</f>
        <v>0</v>
      </c>
      <c r="CK202" s="522"/>
      <c r="CL202" s="522">
        <f>COUNTIF(AC202:AD202,"NS")</f>
        <v>0</v>
      </c>
      <c r="CM202" s="522"/>
      <c r="CN202" s="522">
        <f>IF(COUNTIF(AC202:AD202,"NA")=COUNTA($AC$153:$AD$153),"NA",SUM(AC202:AD202))</f>
        <v>0</v>
      </c>
      <c r="CO202" s="522"/>
      <c r="CP202" s="522">
        <f>IF($AH$197=$AJ$197, 0,
IF(OR(AND(CJ202=0, CL202&gt;0),AND(CJ202="NS", CN202&gt;0), AND(CJ202="NS", CL202=0, CN202=0),AND(CJ202="NA",CL202&gt;0,CN202=0)), 1,
IF(OR(AND(CJ202&gt;0, CL202=2), AND(CJ202="NS", CL202=2), AND(CJ202="NS", CN202=0, CL202&gt;0), CJ202=CN202), 0, 1)))</f>
        <v>0</v>
      </c>
      <c r="CQ202" s="522"/>
      <c r="CR202" s="747"/>
      <c r="CS202" s="526">
        <f>K202</f>
        <v>0</v>
      </c>
      <c r="CT202" s="522"/>
      <c r="CU202" s="522">
        <f>COUNTIF(N202,"NS")+COUNTIF(Q202,"NS")+COUNTIF(T202,"NS")+COUNTIF(W202,"NS")+COUNTIF(Z202,"NS")+COUNTIF(AC202,"NS")</f>
        <v>0</v>
      </c>
      <c r="CV202" s="522"/>
      <c r="CW202" s="522">
        <f>IF(COUNTIF(N202,"NA")+COUNTIF(Q202,"NA")+COUNTIF(T202,"NA")+COUNTIF(W202,"NA")+COUNTIF(Z202,"NA")+COUNTIF(AC202,"NA")=COUNTA($N$153,$Q$153,$T$153,$W$153,$Z$153,$AC$153),"NA",SUM(N202,Q202,T202,W202,Z202,AC202))</f>
        <v>0</v>
      </c>
      <c r="CX202" s="522"/>
      <c r="CY202" s="522">
        <f>IF($AH$197=$AJ$197, 0,
IF(OR(AND(CS202=0, CU202&gt;0),AND(CS202="NS", CW202&gt;0), AND(CS202="NS", CU202=0, CW202=0),AND(CS202="NA",CU202&gt;0,CW202=0)), 1,
IF(OR(AND(CS202&gt;0, CU202=2), AND(CS202="NS", CU202=2), AND(CS202="NS", CW202=0, CU202&gt;0), CS202=CW202), 0, 1)))</f>
        <v>0</v>
      </c>
      <c r="CZ202" s="522"/>
      <c r="DA202" s="747"/>
      <c r="DB202" s="526">
        <f>L202</f>
        <v>0</v>
      </c>
      <c r="DC202" s="522"/>
      <c r="DD202" s="522">
        <f>COUNTIF(O202,"NS")+COUNTIF(R202,"NS")+COUNTIF(U202,"NS")+COUNTIF(X202,"NS")+COUNTIF(AA202,"NS")+COUNTIF(AD202,"NS")</f>
        <v>0</v>
      </c>
      <c r="DE202" s="522"/>
      <c r="DF202" s="522">
        <f>IF(COUNTIF(O202,"NA")+COUNTIF(R202,"NA")+COUNTIF(U202,"NA")+COUNTIF(X202,"NA")+COUNTIF(AA202,"NA")+COUNTIF(AD202,"NA")=COUNTA($N$153,$Q$153,$T$153,$W$153,$Z$153,$AC$153),"NA",SUM(O202,R202,U202,X202,AA202,AD202))</f>
        <v>0</v>
      </c>
      <c r="DG202" s="522"/>
      <c r="DH202" s="522">
        <f>IF($AH$197=$AJ$197, 0,
IF(OR(AND(DB202=0, DD202&gt;0),AND(DB202="NS", DF202&gt;0), AND(DB202="NS", DD202=0, DF202=0),AND(DB202="NA",DD202&gt;0,DF202=0)), 1,
IF(OR(AND(DB202&gt;0, DD202=2), AND(DB202="NS", DD202=2), AND(DB202="NS", DF202=0, DD202&gt;0), DB202=DF202), 0, 1)))</f>
        <v>0</v>
      </c>
      <c r="DI202" s="522"/>
      <c r="DJ202" s="747"/>
      <c r="DK202" s="526">
        <f>J202</f>
        <v>0</v>
      </c>
      <c r="DL202" s="522"/>
      <c r="DM202" s="522">
        <f>COUNTIF(N202:O202,"NS")+COUNTIF(Q202:R202,"NS")+COUNTIF(T202:U202,"NS")+COUNTIF(W202:X202,"NS")+COUNTIF(Z202:AA202,"NS")+COUNTIF(AC202:AD202,"NS")</f>
        <v>0</v>
      </c>
      <c r="DN202" s="522"/>
      <c r="DO202" s="522">
        <f>IF(COUNTIF(N202:O202,"NA")+COUNTIF(Q202:R202,"NA")+COUNTIF(T202:U202,"NA")+COUNTIF(W202:X202,"NA")+COUNTIF(Z202:AA202,"NA")+COUNTIF(AC202:AD202,"NA")=COUNTA($N$153:$O$153,$Q$153:$R$153,$T$153:$U$153,$W$153:$X$153,$Z$153:$AA$153,$AC$153:$AD$153),"NA",SUM(N202:O202,Q202:R202,T202:U202,W202:X202,Z202:AA202,AC202:AD202))</f>
        <v>0</v>
      </c>
      <c r="DP202" s="522"/>
      <c r="DQ202" s="522">
        <f>IF($AH$197=$AJ$197, 0,
IF(OR(AND(DK202=0, DM202&gt;0),AND(DK202="NS", DO202&gt;0), AND(DK202="NS", DM202=0, DO202=0),AND(DK202="NA",DM202&gt;0,DO202=0)), 1,
IF(OR(AND(DK202&gt;0, DM202=2), AND(DK202="NS", DM202=2), AND(DK202="NS", DO202=0, DM202&gt;0), DK202=DO202), 0, 1)))</f>
        <v>0</v>
      </c>
      <c r="DR202" s="522"/>
      <c r="DS202" s="747"/>
      <c r="DT202" s="142">
        <f>IF(SUM(AN202,AW202,BF202,BO202,BX202,CG202,CP202,CY202,DH202,DQ202)&gt;0,1,0)</f>
        <v>0</v>
      </c>
      <c r="DU202" s="125" t="str">
        <f>IF(DT202=0,"",
IF(SUM($DT$202:DT202)=1,DV202,
IF($DT$208&gt;SUM($DT$202:DT202),_xlfn.CONCAT(", ",DV202),
IF($DT$208=SUM($DT$202:DT202),_xlfn.CONCAT(" y ",DV202,".")))))</f>
        <v/>
      </c>
      <c r="DV202" s="113">
        <v>1</v>
      </c>
      <c r="DX202" s="133">
        <v>2.2000000000000002</v>
      </c>
      <c r="DY202" s="133">
        <f>$M$113</f>
        <v>0</v>
      </c>
      <c r="DZ202" s="133">
        <f>$S$113</f>
        <v>0</v>
      </c>
      <c r="EA202" s="133">
        <f>$Y$113</f>
        <v>0</v>
      </c>
      <c r="EB202" s="133">
        <f>$M$107</f>
        <v>0</v>
      </c>
      <c r="EC202" s="133">
        <f>$S$107</f>
        <v>0</v>
      </c>
      <c r="ED202" s="133">
        <f>$Y$107</f>
        <v>0</v>
      </c>
      <c r="EE202" s="133">
        <f>$M$108</f>
        <v>0</v>
      </c>
      <c r="EF202" s="133">
        <f>$S$108</f>
        <v>0</v>
      </c>
      <c r="EG202" s="133">
        <f>$Y$108</f>
        <v>0</v>
      </c>
      <c r="EH202" s="133">
        <f>$M$109</f>
        <v>0</v>
      </c>
      <c r="EI202" s="133">
        <f>$S$109</f>
        <v>0</v>
      </c>
      <c r="EJ202" s="133">
        <f>$Y$109</f>
        <v>0</v>
      </c>
      <c r="EK202" s="133">
        <f>$M$110</f>
        <v>0</v>
      </c>
      <c r="EL202" s="133">
        <f>$S$110</f>
        <v>0</v>
      </c>
      <c r="EM202" s="133">
        <f>$Y$110</f>
        <v>0</v>
      </c>
      <c r="EN202" s="133">
        <f>$M$111</f>
        <v>0</v>
      </c>
      <c r="EO202" s="133">
        <f>$S$111</f>
        <v>0</v>
      </c>
      <c r="EP202" s="133">
        <f>$Y$111</f>
        <v>0</v>
      </c>
      <c r="EQ202" s="133">
        <f>$M$112</f>
        <v>0</v>
      </c>
      <c r="ER202" s="133">
        <f>$S$112</f>
        <v>0</v>
      </c>
      <c r="ES202" s="133">
        <f>$Y$112</f>
        <v>0</v>
      </c>
    </row>
    <row r="203" spans="1:149" s="38" customFormat="1" ht="15" customHeight="1">
      <c r="A203" s="18"/>
      <c r="B203" s="3"/>
      <c r="C203" s="53" t="s">
        <v>4994</v>
      </c>
      <c r="D203" s="547" t="s">
        <v>5818</v>
      </c>
      <c r="E203" s="548"/>
      <c r="F203" s="548"/>
      <c r="G203" s="548"/>
      <c r="H203" s="548"/>
      <c r="I203" s="548"/>
      <c r="J203" s="103"/>
      <c r="K203" s="103"/>
      <c r="L203" s="103"/>
      <c r="M203" s="103"/>
      <c r="N203" s="103"/>
      <c r="O203" s="103"/>
      <c r="P203" s="103"/>
      <c r="Q203" s="103"/>
      <c r="R203" s="103"/>
      <c r="S203" s="103"/>
      <c r="T203" s="103"/>
      <c r="U203" s="103"/>
      <c r="V203" s="103"/>
      <c r="W203" s="103"/>
      <c r="X203" s="103"/>
      <c r="Y203" s="103"/>
      <c r="Z203" s="103"/>
      <c r="AA203" s="103"/>
      <c r="AB203" s="103"/>
      <c r="AC203" s="103"/>
      <c r="AD203" s="103"/>
      <c r="AE203" s="2"/>
      <c r="AF203" s="108"/>
      <c r="AH203" s="522">
        <f t="shared" ref="AH203:AH207" si="206">J203</f>
        <v>0</v>
      </c>
      <c r="AI203" s="522"/>
      <c r="AJ203" s="522">
        <f t="shared" ref="AJ203:AJ207" si="207">COUNTIF(K203:L203,"NS")</f>
        <v>0</v>
      </c>
      <c r="AK203" s="522"/>
      <c r="AL203" s="522">
        <f t="shared" ref="AL203:AL207" si="208">IF(COUNTIF(K203:L203,"NA")=COUNTA($K$152:$L$153),"NA",SUM(K203:L203))</f>
        <v>0</v>
      </c>
      <c r="AM203" s="522"/>
      <c r="AN203" s="522">
        <f t="shared" ref="AN203:AN207" si="209">IF($AH$197=$AJ$197, 0,
IF(OR(AND(AH203=0, AJ203&gt;0),AND(AH203="NS", AL203&gt;0), AND(AH203="NS", AJ203=0, AL203=0),AND(AH203="NA",AJ203&gt;0,AL203=0)), 1,
IF(OR(AND(AH203&gt;0, AJ203=2), AND(AH203="NS", AJ203=2), AND(AH203="NS", AL203=0, AJ203&gt;0), AH203=AL203), 0, 1)))</f>
        <v>0</v>
      </c>
      <c r="AO203" s="522"/>
      <c r="AP203" s="747"/>
      <c r="AQ203" s="522">
        <f t="shared" ref="AQ203:AQ207" si="210">M203</f>
        <v>0</v>
      </c>
      <c r="AR203" s="522"/>
      <c r="AS203" s="522">
        <f t="shared" ref="AS203:AS207" si="211">COUNTIF(N203:O203,"NS")</f>
        <v>0</v>
      </c>
      <c r="AT203" s="522"/>
      <c r="AU203" s="522">
        <f t="shared" ref="AU203:AU207" si="212">IF(COUNTIF(N203:O203,"NA")=COUNTA($N$153:$O$153),"NA",SUM(N203:O203))</f>
        <v>0</v>
      </c>
      <c r="AV203" s="522"/>
      <c r="AW203" s="522">
        <f t="shared" ref="AW203:AW207" si="213">IF($AH$197=$AJ$197, 0,
IF(OR(AND(AQ203=0, AS203&gt;0),AND(AQ203="NS", AU203&gt;0), AND(AQ203="NS", AS203=0, AU203=0),AND(AQ203="NA",AS203&gt;0,AU203=0)), 1,
IF(OR(AND(AQ203&gt;0, AS203=2), AND(AQ203="NS", AS203=2), AND(AQ203="NS", AU203=0, AS203&gt;0), AQ203=AU203), 0, 1)))</f>
        <v>0</v>
      </c>
      <c r="AX203" s="522"/>
      <c r="AY203" s="747"/>
      <c r="AZ203" s="526">
        <f t="shared" ref="AZ203:AZ207" si="214">P203</f>
        <v>0</v>
      </c>
      <c r="BA203" s="522"/>
      <c r="BB203" s="522">
        <f t="shared" ref="BB203:BB207" si="215">COUNTIF(Q203:R203,"NS")</f>
        <v>0</v>
      </c>
      <c r="BC203" s="522"/>
      <c r="BD203" s="522">
        <f t="shared" ref="BD203:BD207" si="216">IF(COUNTIF(Q203:R203,"NA")=COUNTA($Q$153:$R$153),"NA",SUM(Q203:R203))</f>
        <v>0</v>
      </c>
      <c r="BE203" s="522"/>
      <c r="BF203" s="522">
        <f t="shared" ref="BF203:BF207" si="217">IF($AH$197=$AJ$197, 0,
IF(OR(AND(AZ203=0, BB203&gt;0),AND(AZ203="NS", BD203&gt;0), AND(AZ203="NS", BB203=0, BD203=0),AND(AZ203="NA",BB203&gt;0,BD203=0)), 1,
IF(OR(AND(AZ203&gt;0, BB203=2), AND(AZ203="NS", BB203=2), AND(AZ203="NS", BD203=0, BB203&gt;0), AZ203=BD203), 0, 1)))</f>
        <v>0</v>
      </c>
      <c r="BG203" s="522"/>
      <c r="BH203" s="747"/>
      <c r="BI203" s="526">
        <f t="shared" ref="BI203:BI207" si="218">S203</f>
        <v>0</v>
      </c>
      <c r="BJ203" s="522"/>
      <c r="BK203" s="522">
        <f t="shared" ref="BK203:BK207" si="219">COUNTIF(T203:U203,"NS")</f>
        <v>0</v>
      </c>
      <c r="BL203" s="522"/>
      <c r="BM203" s="522">
        <f t="shared" ref="BM203:BM207" si="220">IF(COUNTIF(T203:U203,"NA")=COUNTA($T$153:$U$153),"NA",SUM(T203:U203))</f>
        <v>0</v>
      </c>
      <c r="BN203" s="522"/>
      <c r="BO203" s="522">
        <f t="shared" ref="BO203:BO207" si="221">IF($AH$197=$AJ$197, 0,
IF(OR(AND(BI203=0, BK203&gt;0),AND(BI203="NS", BM203&gt;0), AND(BI203="NS", BK203=0, BM203=0),AND(BI203="NA",BK203&gt;0,BM203=0)), 1,
IF(OR(AND(BI203&gt;0, BK203=2), AND(BI203="NS", BK203=2), AND(BI203="NS", BM203=0, BK203&gt;0), BI203=BM203), 0, 1)))</f>
        <v>0</v>
      </c>
      <c r="BP203" s="522"/>
      <c r="BQ203" s="747"/>
      <c r="BR203" s="526">
        <f t="shared" ref="BR203:BR207" si="222">V203</f>
        <v>0</v>
      </c>
      <c r="BS203" s="522"/>
      <c r="BT203" s="522">
        <f t="shared" ref="BT203:BT207" si="223">COUNTIF(W203:X203,"NS")</f>
        <v>0</v>
      </c>
      <c r="BU203" s="522"/>
      <c r="BV203" s="522">
        <f t="shared" ref="BV203:BV207" si="224">IF(COUNTIF(W203:X203,"NA")=COUNTA($W$153:$X$153),"NA",SUM(W203:X203))</f>
        <v>0</v>
      </c>
      <c r="BW203" s="522"/>
      <c r="BX203" s="522">
        <f t="shared" ref="BX203:BX207" si="225">IF($AH$197=$AJ$197, 0,
IF(OR(AND(BR203=0, BT203&gt;0),AND(BR203="NS", BV203&gt;0), AND(BR203="NS", BT203=0, BV203=0),AND(BR203="NA",BT203&gt;0,BV203=0)), 1,
IF(OR(AND(BR203&gt;0, BT203=2), AND(BR203="NS", BT203=2), AND(BR203="NS", BV203=0, BT203&gt;0), BR203=BV203), 0, 1)))</f>
        <v>0</v>
      </c>
      <c r="BY203" s="522"/>
      <c r="BZ203" s="747"/>
      <c r="CA203" s="526">
        <f t="shared" ref="CA203:CA207" si="226">Y203</f>
        <v>0</v>
      </c>
      <c r="CB203" s="522"/>
      <c r="CC203" s="522">
        <f t="shared" ref="CC203:CC207" si="227">COUNTIF(Z203:AA203,"NS")</f>
        <v>0</v>
      </c>
      <c r="CD203" s="522"/>
      <c r="CE203" s="522">
        <f t="shared" ref="CE203:CE207" si="228">IF(COUNTIF(Z203:AA203,"NA")=COUNTA($Z$153:$AA$153),"NA",SUM(Z203:AA203))</f>
        <v>0</v>
      </c>
      <c r="CF203" s="522"/>
      <c r="CG203" s="522">
        <f t="shared" ref="CG203:CG207" si="229">IF($AH$197=$AJ$197, 0,
IF(OR(AND(CA203=0, CC203&gt;0),AND(CA203="NS", CE203&gt;0), AND(CA203="NS", CC203=0, CE203=0),AND(CA203="NA",CC203&gt;0,CE203=0)), 1,
IF(OR(AND(CA203&gt;0, CC203=2), AND(CA203="NS", CC203=2), AND(CA203="NS", CE203=0, CC203&gt;0), CA203=CE203), 0, 1)))</f>
        <v>0</v>
      </c>
      <c r="CH203" s="522"/>
      <c r="CI203" s="747"/>
      <c r="CJ203" s="526">
        <f t="shared" ref="CJ203:CJ207" si="230">AB203</f>
        <v>0</v>
      </c>
      <c r="CK203" s="522"/>
      <c r="CL203" s="522">
        <f t="shared" ref="CL203:CL207" si="231">COUNTIF(AC203:AD203,"NS")</f>
        <v>0</v>
      </c>
      <c r="CM203" s="522"/>
      <c r="CN203" s="522">
        <f t="shared" ref="CN203:CN207" si="232">IF(COUNTIF(AC203:AD203,"NA")=COUNTA($AC$153:$AD$153),"NA",SUM(AC203:AD203))</f>
        <v>0</v>
      </c>
      <c r="CO203" s="522"/>
      <c r="CP203" s="522">
        <f t="shared" ref="CP203:CP207" si="233">IF($AH$197=$AJ$197, 0,
IF(OR(AND(CJ203=0, CL203&gt;0),AND(CJ203="NS", CN203&gt;0), AND(CJ203="NS", CL203=0, CN203=0),AND(CJ203="NA",CL203&gt;0,CN203=0)), 1,
IF(OR(AND(CJ203&gt;0, CL203=2), AND(CJ203="NS", CL203=2), AND(CJ203="NS", CN203=0, CL203&gt;0), CJ203=CN203), 0, 1)))</f>
        <v>0</v>
      </c>
      <c r="CQ203" s="522"/>
      <c r="CR203" s="747"/>
      <c r="CS203" s="526">
        <f t="shared" ref="CS203:CS207" si="234">K203</f>
        <v>0</v>
      </c>
      <c r="CT203" s="522"/>
      <c r="CU203" s="522">
        <f t="shared" ref="CU203:CU207" si="235">COUNTIF(N203,"NS")+COUNTIF(Q203,"NS")+COUNTIF(T203,"NS")+COUNTIF(W203,"NS")+COUNTIF(Z203,"NS")+COUNTIF(AC203,"NS")</f>
        <v>0</v>
      </c>
      <c r="CV203" s="522"/>
      <c r="CW203" s="522">
        <f t="shared" ref="CW203:CW207" si="236">IF(COUNTIF(N203,"NA")+COUNTIF(Q203,"NA")+COUNTIF(T203,"NA")+COUNTIF(W203,"NA")+COUNTIF(Z203,"NA")+COUNTIF(AC203,"NA")=COUNTA($N$153,$Q$153,$T$153,$W$153,$Z$153,$AC$153),"NA",SUM(N203,Q203,T203,W203,Z203,AC203))</f>
        <v>0</v>
      </c>
      <c r="CX203" s="522"/>
      <c r="CY203" s="522">
        <f t="shared" ref="CY203:CY207" si="237">IF($AH$197=$AJ$197, 0,
IF(OR(AND(CS203=0, CU203&gt;0),AND(CS203="NS", CW203&gt;0), AND(CS203="NS", CU203=0, CW203=0),AND(CS203="NA",CU203&gt;0,CW203=0)), 1,
IF(OR(AND(CS203&gt;0, CU203=2), AND(CS203="NS", CU203=2), AND(CS203="NS", CW203=0, CU203&gt;0), CS203=CW203), 0, 1)))</f>
        <v>0</v>
      </c>
      <c r="CZ203" s="522"/>
      <c r="DA203" s="747"/>
      <c r="DB203" s="526">
        <f t="shared" ref="DB203:DB207" si="238">L203</f>
        <v>0</v>
      </c>
      <c r="DC203" s="522"/>
      <c r="DD203" s="522">
        <f t="shared" ref="DD203:DD207" si="239">COUNTIF(O203,"NS")+COUNTIF(R203,"NS")+COUNTIF(U203,"NS")+COUNTIF(X203,"NS")+COUNTIF(AA203,"NS")+COUNTIF(AD203,"NS")</f>
        <v>0</v>
      </c>
      <c r="DE203" s="522"/>
      <c r="DF203" s="522">
        <f t="shared" ref="DF203:DF218" si="240">IF(COUNTIF(O203,"NA")+COUNTIF(R203,"NA")+COUNTIF(U203,"NA")+COUNTIF(X203,"NA")+COUNTIF(AA203,"NA")+COUNTIF(AD203,"NA")=COUNTA($N$153,$Q$153,$T$153,$W$153,$Z$153,$AC$153),"NA",SUM(O203,R203,U203,X203,AA203,AD203))</f>
        <v>0</v>
      </c>
      <c r="DG203" s="522"/>
      <c r="DH203" s="522">
        <f t="shared" ref="DH203:DH207" si="241">IF($AH$197=$AJ$197, 0,
IF(OR(AND(DB203=0, DD203&gt;0),AND(DB203="NS", DF203&gt;0), AND(DB203="NS", DD203=0, DF203=0),AND(DB203="NA",DD203&gt;0,DF203=0)), 1,
IF(OR(AND(DB203&gt;0, DD203=2), AND(DB203="NS", DD203=2), AND(DB203="NS", DF203=0, DD203&gt;0), DB203=DF203), 0, 1)))</f>
        <v>0</v>
      </c>
      <c r="DI203" s="522"/>
      <c r="DJ203" s="747"/>
      <c r="DK203" s="526">
        <f t="shared" ref="DK203:DK207" si="242">J203</f>
        <v>0</v>
      </c>
      <c r="DL203" s="522"/>
      <c r="DM203" s="522">
        <f t="shared" ref="DM203:DM207" si="243">COUNTIF(N203:O203,"NS")+COUNTIF(Q203:R203,"NS")+COUNTIF(T203:U203,"NS")+COUNTIF(W203:X203,"NS")+COUNTIF(Z203:AA203,"NS")+COUNTIF(AC203:AD203,"NS")</f>
        <v>0</v>
      </c>
      <c r="DN203" s="522"/>
      <c r="DO203" s="522">
        <f t="shared" ref="DO203:DO207" si="244">IF(COUNTIF(N203:O203,"NA")+COUNTIF(Q203:R203,"NA")+COUNTIF(T203:U203,"NA")+COUNTIF(W203:X203,"NA")+COUNTIF(Z203:AA203,"NA")+COUNTIF(AC203:AD203,"NA")=COUNTA($N$153:$O$153,$Q$153:$R$153,$T$153:$U$153,$W$153:$X$153,$Z$153:$AA$153,$AC$153:$AD$153),"NA",SUM(N203:O203,Q203:R203,T203:U203,W203:X203,Z203:AA203,AC203:AD203))</f>
        <v>0</v>
      </c>
      <c r="DP203" s="522"/>
      <c r="DQ203" s="522">
        <f t="shared" ref="DQ203:DQ207" si="245">IF($AH$197=$AJ$197, 0,
IF(OR(AND(DK203=0, DM203&gt;0),AND(DK203="NS", DO203&gt;0), AND(DK203="NS", DM203=0, DO203=0),AND(DK203="NA",DM203&gt;0,DO203=0)), 1,
IF(OR(AND(DK203&gt;0, DM203=2), AND(DK203="NS", DM203=2), AND(DK203="NS", DO203=0, DM203&gt;0), DK203=DO203), 0, 1)))</f>
        <v>0</v>
      </c>
      <c r="DR203" s="522"/>
      <c r="DS203" s="747"/>
      <c r="DT203" s="142">
        <f t="shared" ref="DT203:DT207" si="246">IF(SUM(AN203,AW203,BF203,BO203,BX203,CG203,CP203,CY203,DH203,DQ203)&gt;0,1,0)</f>
        <v>0</v>
      </c>
      <c r="DU203" s="125" t="str">
        <f>IF(DT203=0,"",
IF(SUM($DT$202:DT203)=1,DV203,
IF($DT$208&gt;SUM($DT$202:DT203),_xlfn.CONCAT(", ",DV203),
IF($DT$208=SUM($DT$202:DT203),_xlfn.CONCAT(" y ",DV203,".")))))</f>
        <v/>
      </c>
      <c r="DV203" s="115">
        <v>2</v>
      </c>
      <c r="DX203" s="133">
        <v>2.2999999999999998</v>
      </c>
      <c r="DY203" s="133">
        <f>J219</f>
        <v>0</v>
      </c>
      <c r="DZ203" s="133">
        <f t="shared" ref="DZ203:ES203" si="247">K219</f>
        <v>0</v>
      </c>
      <c r="EA203" s="133">
        <f t="shared" si="247"/>
        <v>0</v>
      </c>
      <c r="EB203" s="133">
        <f t="shared" si="247"/>
        <v>0</v>
      </c>
      <c r="EC203" s="133">
        <f t="shared" si="247"/>
        <v>0</v>
      </c>
      <c r="ED203" s="133">
        <f t="shared" si="247"/>
        <v>0</v>
      </c>
      <c r="EE203" s="133">
        <f t="shared" si="247"/>
        <v>0</v>
      </c>
      <c r="EF203" s="133">
        <f t="shared" si="247"/>
        <v>0</v>
      </c>
      <c r="EG203" s="133">
        <f t="shared" si="247"/>
        <v>0</v>
      </c>
      <c r="EH203" s="133">
        <f t="shared" si="247"/>
        <v>0</v>
      </c>
      <c r="EI203" s="133">
        <f t="shared" si="247"/>
        <v>0</v>
      </c>
      <c r="EJ203" s="133">
        <f t="shared" si="247"/>
        <v>0</v>
      </c>
      <c r="EK203" s="133">
        <f t="shared" si="247"/>
        <v>0</v>
      </c>
      <c r="EL203" s="133">
        <f t="shared" si="247"/>
        <v>0</v>
      </c>
      <c r="EM203" s="133">
        <f t="shared" si="247"/>
        <v>0</v>
      </c>
      <c r="EN203" s="133">
        <f t="shared" si="247"/>
        <v>0</v>
      </c>
      <c r="EO203" s="133">
        <f t="shared" si="247"/>
        <v>0</v>
      </c>
      <c r="EP203" s="133">
        <f t="shared" si="247"/>
        <v>0</v>
      </c>
      <c r="EQ203" s="133">
        <f t="shared" si="247"/>
        <v>0</v>
      </c>
      <c r="ER203" s="133">
        <f t="shared" si="247"/>
        <v>0</v>
      </c>
      <c r="ES203" s="133">
        <f t="shared" si="247"/>
        <v>0</v>
      </c>
    </row>
    <row r="204" spans="1:149" s="38" customFormat="1" ht="15" customHeight="1">
      <c r="A204" s="18"/>
      <c r="B204" s="3"/>
      <c r="C204" s="53" t="s">
        <v>4996</v>
      </c>
      <c r="D204" s="547" t="s">
        <v>5819</v>
      </c>
      <c r="E204" s="548"/>
      <c r="F204" s="548"/>
      <c r="G204" s="548"/>
      <c r="H204" s="548"/>
      <c r="I204" s="548"/>
      <c r="J204" s="103"/>
      <c r="K204" s="103"/>
      <c r="L204" s="103"/>
      <c r="M204" s="103"/>
      <c r="N204" s="103"/>
      <c r="O204" s="103"/>
      <c r="P204" s="103"/>
      <c r="Q204" s="103"/>
      <c r="R204" s="103"/>
      <c r="S204" s="103"/>
      <c r="T204" s="103"/>
      <c r="U204" s="103"/>
      <c r="V204" s="103"/>
      <c r="W204" s="103"/>
      <c r="X204" s="103"/>
      <c r="Y204" s="103"/>
      <c r="Z204" s="103"/>
      <c r="AA204" s="103"/>
      <c r="AB204" s="103"/>
      <c r="AC204" s="103"/>
      <c r="AD204" s="103"/>
      <c r="AE204" s="2"/>
      <c r="AF204" s="108"/>
      <c r="AH204" s="522">
        <f t="shared" si="206"/>
        <v>0</v>
      </c>
      <c r="AI204" s="522"/>
      <c r="AJ204" s="522">
        <f t="shared" si="207"/>
        <v>0</v>
      </c>
      <c r="AK204" s="522"/>
      <c r="AL204" s="522">
        <f t="shared" si="208"/>
        <v>0</v>
      </c>
      <c r="AM204" s="522"/>
      <c r="AN204" s="522">
        <f t="shared" si="209"/>
        <v>0</v>
      </c>
      <c r="AO204" s="522"/>
      <c r="AP204" s="747"/>
      <c r="AQ204" s="522">
        <f t="shared" si="210"/>
        <v>0</v>
      </c>
      <c r="AR204" s="522"/>
      <c r="AS204" s="522">
        <f t="shared" si="211"/>
        <v>0</v>
      </c>
      <c r="AT204" s="522"/>
      <c r="AU204" s="522">
        <f t="shared" si="212"/>
        <v>0</v>
      </c>
      <c r="AV204" s="522"/>
      <c r="AW204" s="522">
        <f t="shared" si="213"/>
        <v>0</v>
      </c>
      <c r="AX204" s="522"/>
      <c r="AY204" s="747"/>
      <c r="AZ204" s="526">
        <f t="shared" si="214"/>
        <v>0</v>
      </c>
      <c r="BA204" s="522"/>
      <c r="BB204" s="522">
        <f t="shared" si="215"/>
        <v>0</v>
      </c>
      <c r="BC204" s="522"/>
      <c r="BD204" s="522">
        <f t="shared" si="216"/>
        <v>0</v>
      </c>
      <c r="BE204" s="522"/>
      <c r="BF204" s="522">
        <f t="shared" si="217"/>
        <v>0</v>
      </c>
      <c r="BG204" s="522"/>
      <c r="BH204" s="747"/>
      <c r="BI204" s="526">
        <f t="shared" si="218"/>
        <v>0</v>
      </c>
      <c r="BJ204" s="522"/>
      <c r="BK204" s="522">
        <f t="shared" si="219"/>
        <v>0</v>
      </c>
      <c r="BL204" s="522"/>
      <c r="BM204" s="522">
        <f t="shared" si="220"/>
        <v>0</v>
      </c>
      <c r="BN204" s="522"/>
      <c r="BO204" s="522">
        <f t="shared" si="221"/>
        <v>0</v>
      </c>
      <c r="BP204" s="522"/>
      <c r="BQ204" s="747"/>
      <c r="BR204" s="526">
        <f t="shared" si="222"/>
        <v>0</v>
      </c>
      <c r="BS204" s="522"/>
      <c r="BT204" s="522">
        <f t="shared" si="223"/>
        <v>0</v>
      </c>
      <c r="BU204" s="522"/>
      <c r="BV204" s="522">
        <f t="shared" si="224"/>
        <v>0</v>
      </c>
      <c r="BW204" s="522"/>
      <c r="BX204" s="522">
        <f t="shared" si="225"/>
        <v>0</v>
      </c>
      <c r="BY204" s="522"/>
      <c r="BZ204" s="747"/>
      <c r="CA204" s="526">
        <f t="shared" si="226"/>
        <v>0</v>
      </c>
      <c r="CB204" s="522"/>
      <c r="CC204" s="522">
        <f t="shared" si="227"/>
        <v>0</v>
      </c>
      <c r="CD204" s="522"/>
      <c r="CE204" s="522">
        <f t="shared" si="228"/>
        <v>0</v>
      </c>
      <c r="CF204" s="522"/>
      <c r="CG204" s="522">
        <f t="shared" si="229"/>
        <v>0</v>
      </c>
      <c r="CH204" s="522"/>
      <c r="CI204" s="747"/>
      <c r="CJ204" s="526">
        <f t="shared" si="230"/>
        <v>0</v>
      </c>
      <c r="CK204" s="522"/>
      <c r="CL204" s="522">
        <f t="shared" si="231"/>
        <v>0</v>
      </c>
      <c r="CM204" s="522"/>
      <c r="CN204" s="522">
        <f t="shared" si="232"/>
        <v>0</v>
      </c>
      <c r="CO204" s="522"/>
      <c r="CP204" s="522">
        <f t="shared" si="233"/>
        <v>0</v>
      </c>
      <c r="CQ204" s="522"/>
      <c r="CR204" s="747"/>
      <c r="CS204" s="526">
        <f t="shared" si="234"/>
        <v>0</v>
      </c>
      <c r="CT204" s="522"/>
      <c r="CU204" s="522">
        <f t="shared" si="235"/>
        <v>0</v>
      </c>
      <c r="CV204" s="522"/>
      <c r="CW204" s="522">
        <f t="shared" si="236"/>
        <v>0</v>
      </c>
      <c r="CX204" s="522"/>
      <c r="CY204" s="522">
        <f t="shared" si="237"/>
        <v>0</v>
      </c>
      <c r="CZ204" s="522"/>
      <c r="DA204" s="747"/>
      <c r="DB204" s="526">
        <f t="shared" si="238"/>
        <v>0</v>
      </c>
      <c r="DC204" s="522"/>
      <c r="DD204" s="522">
        <f t="shared" si="239"/>
        <v>0</v>
      </c>
      <c r="DE204" s="522"/>
      <c r="DF204" s="522">
        <f t="shared" si="240"/>
        <v>0</v>
      </c>
      <c r="DG204" s="522"/>
      <c r="DH204" s="522">
        <f t="shared" si="241"/>
        <v>0</v>
      </c>
      <c r="DI204" s="522"/>
      <c r="DJ204" s="747"/>
      <c r="DK204" s="526">
        <f t="shared" si="242"/>
        <v>0</v>
      </c>
      <c r="DL204" s="522"/>
      <c r="DM204" s="522">
        <f t="shared" si="243"/>
        <v>0</v>
      </c>
      <c r="DN204" s="522"/>
      <c r="DO204" s="522">
        <f t="shared" si="244"/>
        <v>0</v>
      </c>
      <c r="DP204" s="522"/>
      <c r="DQ204" s="522">
        <f t="shared" si="245"/>
        <v>0</v>
      </c>
      <c r="DR204" s="522"/>
      <c r="DS204" s="747"/>
      <c r="DT204" s="142">
        <f t="shared" si="246"/>
        <v>0</v>
      </c>
      <c r="DU204" s="125" t="str">
        <f>IF(DT204=0,"",
IF(SUM($DT$202:DT204)=1,DV204,
IF($DT$208&gt;SUM($DT$202:DT204),_xlfn.CONCAT(", ",DV204),
IF($DT$208=SUM($DT$202:DT204),_xlfn.CONCAT(" y ",DV204,".")))))</f>
        <v/>
      </c>
      <c r="DV204" s="115">
        <v>3</v>
      </c>
      <c r="DX204" s="133" t="s">
        <v>5096</v>
      </c>
      <c r="DY204" s="133">
        <f>IF(OR(AND(DY202="",DY203=""),AND(DY202=DY203)),0,1)</f>
        <v>0</v>
      </c>
      <c r="DZ204" s="133">
        <f t="shared" ref="DZ204" si="248">IF(OR(AND(DZ202="",DZ203=""),AND(DZ202=DZ203)),0,1)</f>
        <v>0</v>
      </c>
      <c r="EA204" s="133">
        <f t="shared" ref="EA204" si="249">IF(OR(AND(EA202="",EA203=""),AND(EA202=EA203)),0,1)</f>
        <v>0</v>
      </c>
      <c r="EB204" s="133">
        <f t="shared" ref="EB204" si="250">IF(OR(AND(EB202="",EB203=""),AND(EB202=EB203)),0,1)</f>
        <v>0</v>
      </c>
      <c r="EC204" s="133">
        <f t="shared" ref="EC204" si="251">IF(OR(AND(EC202="",EC203=""),AND(EC202=EC203)),0,1)</f>
        <v>0</v>
      </c>
      <c r="ED204" s="133">
        <f t="shared" ref="ED204" si="252">IF(OR(AND(ED202="",ED203=""),AND(ED202=ED203)),0,1)</f>
        <v>0</v>
      </c>
      <c r="EE204" s="133">
        <f t="shared" ref="EE204" si="253">IF(OR(AND(EE202="",EE203=""),AND(EE202=EE203)),0,1)</f>
        <v>0</v>
      </c>
      <c r="EF204" s="133">
        <f t="shared" ref="EF204" si="254">IF(OR(AND(EF202="",EF203=""),AND(EF202=EF203)),0,1)</f>
        <v>0</v>
      </c>
      <c r="EG204" s="133">
        <f t="shared" ref="EG204" si="255">IF(OR(AND(EG202="",EG203=""),AND(EG202=EG203)),0,1)</f>
        <v>0</v>
      </c>
      <c r="EH204" s="133">
        <f t="shared" ref="EH204" si="256">IF(OR(AND(EH202="",EH203=""),AND(EH202=EH203)),0,1)</f>
        <v>0</v>
      </c>
      <c r="EI204" s="133">
        <f t="shared" ref="EI204" si="257">IF(OR(AND(EI202="",EI203=""),AND(EI202=EI203)),0,1)</f>
        <v>0</v>
      </c>
      <c r="EJ204" s="133">
        <f t="shared" ref="EJ204" si="258">IF(OR(AND(EJ202="",EJ203=""),AND(EJ202=EJ203)),0,1)</f>
        <v>0</v>
      </c>
      <c r="EK204" s="133">
        <f t="shared" ref="EK204" si="259">IF(OR(AND(EK202="",EK203=""),AND(EK202=EK203)),0,1)</f>
        <v>0</v>
      </c>
      <c r="EL204" s="133">
        <f t="shared" ref="EL204" si="260">IF(OR(AND(EL202="",EL203=""),AND(EL202=EL203)),0,1)</f>
        <v>0</v>
      </c>
      <c r="EM204" s="133">
        <f t="shared" ref="EM204" si="261">IF(OR(AND(EM202="",EM203=""),AND(EM202=EM203)),0,1)</f>
        <v>0</v>
      </c>
      <c r="EN204" s="133">
        <f t="shared" ref="EN204" si="262">IF(OR(AND(EN202="",EN203=""),AND(EN202=EN203)),0,1)</f>
        <v>0</v>
      </c>
      <c r="EO204" s="133">
        <f t="shared" ref="EO204" si="263">IF(OR(AND(EO202="",EO203=""),AND(EO202=EO203)),0,1)</f>
        <v>0</v>
      </c>
      <c r="EP204" s="133">
        <f t="shared" ref="EP204" si="264">IF(OR(AND(EP202="",EP203=""),AND(EP202=EP203)),0,1)</f>
        <v>0</v>
      </c>
      <c r="EQ204" s="133">
        <f t="shared" ref="EQ204" si="265">IF(OR(AND(EQ202="",EQ203=""),AND(EQ202=EQ203)),0,1)</f>
        <v>0</v>
      </c>
      <c r="ER204" s="133">
        <f t="shared" ref="ER204" si="266">IF(OR(AND(ER202="",ER203=""),AND(ER202=ER203)),0,1)</f>
        <v>0</v>
      </c>
      <c r="ES204" s="133">
        <f t="shared" ref="ES204" si="267">IF(OR(AND(ES202="",ES203=""),AND(ES202=ES203)),0,1)</f>
        <v>0</v>
      </c>
    </row>
    <row r="205" spans="1:149" s="38" customFormat="1" ht="15" customHeight="1">
      <c r="A205" s="18"/>
      <c r="B205" s="3"/>
      <c r="C205" s="53" t="s">
        <v>4998</v>
      </c>
      <c r="D205" s="547" t="s">
        <v>5820</v>
      </c>
      <c r="E205" s="548"/>
      <c r="F205" s="548"/>
      <c r="G205" s="548"/>
      <c r="H205" s="548"/>
      <c r="I205" s="548"/>
      <c r="J205" s="103"/>
      <c r="K205" s="103"/>
      <c r="L205" s="103"/>
      <c r="M205" s="103"/>
      <c r="N205" s="103"/>
      <c r="O205" s="103"/>
      <c r="P205" s="103"/>
      <c r="Q205" s="103"/>
      <c r="R205" s="103"/>
      <c r="S205" s="103"/>
      <c r="T205" s="103"/>
      <c r="U205" s="103"/>
      <c r="V205" s="103"/>
      <c r="W205" s="103"/>
      <c r="X205" s="103"/>
      <c r="Y205" s="103"/>
      <c r="Z205" s="103"/>
      <c r="AA205" s="103"/>
      <c r="AB205" s="103"/>
      <c r="AC205" s="103"/>
      <c r="AD205" s="103"/>
      <c r="AE205" s="2"/>
      <c r="AF205" s="108"/>
      <c r="AH205" s="522">
        <f t="shared" si="206"/>
        <v>0</v>
      </c>
      <c r="AI205" s="522"/>
      <c r="AJ205" s="522">
        <f t="shared" si="207"/>
        <v>0</v>
      </c>
      <c r="AK205" s="522"/>
      <c r="AL205" s="522">
        <f t="shared" si="208"/>
        <v>0</v>
      </c>
      <c r="AM205" s="522"/>
      <c r="AN205" s="522">
        <f t="shared" si="209"/>
        <v>0</v>
      </c>
      <c r="AO205" s="522"/>
      <c r="AP205" s="747"/>
      <c r="AQ205" s="522">
        <f t="shared" si="210"/>
        <v>0</v>
      </c>
      <c r="AR205" s="522"/>
      <c r="AS205" s="522">
        <f t="shared" si="211"/>
        <v>0</v>
      </c>
      <c r="AT205" s="522"/>
      <c r="AU205" s="522">
        <f t="shared" si="212"/>
        <v>0</v>
      </c>
      <c r="AV205" s="522"/>
      <c r="AW205" s="522">
        <f t="shared" si="213"/>
        <v>0</v>
      </c>
      <c r="AX205" s="522"/>
      <c r="AY205" s="747"/>
      <c r="AZ205" s="526">
        <f t="shared" si="214"/>
        <v>0</v>
      </c>
      <c r="BA205" s="522"/>
      <c r="BB205" s="522">
        <f t="shared" si="215"/>
        <v>0</v>
      </c>
      <c r="BC205" s="522"/>
      <c r="BD205" s="522">
        <f t="shared" si="216"/>
        <v>0</v>
      </c>
      <c r="BE205" s="522"/>
      <c r="BF205" s="522">
        <f t="shared" si="217"/>
        <v>0</v>
      </c>
      <c r="BG205" s="522"/>
      <c r="BH205" s="747"/>
      <c r="BI205" s="526">
        <f t="shared" si="218"/>
        <v>0</v>
      </c>
      <c r="BJ205" s="522"/>
      <c r="BK205" s="522">
        <f t="shared" si="219"/>
        <v>0</v>
      </c>
      <c r="BL205" s="522"/>
      <c r="BM205" s="522">
        <f t="shared" si="220"/>
        <v>0</v>
      </c>
      <c r="BN205" s="522"/>
      <c r="BO205" s="522">
        <f t="shared" si="221"/>
        <v>0</v>
      </c>
      <c r="BP205" s="522"/>
      <c r="BQ205" s="747"/>
      <c r="BR205" s="526">
        <f t="shared" si="222"/>
        <v>0</v>
      </c>
      <c r="BS205" s="522"/>
      <c r="BT205" s="522">
        <f t="shared" si="223"/>
        <v>0</v>
      </c>
      <c r="BU205" s="522"/>
      <c r="BV205" s="522">
        <f t="shared" si="224"/>
        <v>0</v>
      </c>
      <c r="BW205" s="522"/>
      <c r="BX205" s="522">
        <f t="shared" si="225"/>
        <v>0</v>
      </c>
      <c r="BY205" s="522"/>
      <c r="BZ205" s="747"/>
      <c r="CA205" s="526">
        <f t="shared" si="226"/>
        <v>0</v>
      </c>
      <c r="CB205" s="522"/>
      <c r="CC205" s="522">
        <f t="shared" si="227"/>
        <v>0</v>
      </c>
      <c r="CD205" s="522"/>
      <c r="CE205" s="522">
        <f t="shared" si="228"/>
        <v>0</v>
      </c>
      <c r="CF205" s="522"/>
      <c r="CG205" s="522">
        <f t="shared" si="229"/>
        <v>0</v>
      </c>
      <c r="CH205" s="522"/>
      <c r="CI205" s="747"/>
      <c r="CJ205" s="526">
        <f t="shared" si="230"/>
        <v>0</v>
      </c>
      <c r="CK205" s="522"/>
      <c r="CL205" s="522">
        <f t="shared" si="231"/>
        <v>0</v>
      </c>
      <c r="CM205" s="522"/>
      <c r="CN205" s="522">
        <f t="shared" si="232"/>
        <v>0</v>
      </c>
      <c r="CO205" s="522"/>
      <c r="CP205" s="522">
        <f t="shared" si="233"/>
        <v>0</v>
      </c>
      <c r="CQ205" s="522"/>
      <c r="CR205" s="747"/>
      <c r="CS205" s="526">
        <f t="shared" si="234"/>
        <v>0</v>
      </c>
      <c r="CT205" s="522"/>
      <c r="CU205" s="522">
        <f t="shared" si="235"/>
        <v>0</v>
      </c>
      <c r="CV205" s="522"/>
      <c r="CW205" s="522">
        <f t="shared" si="236"/>
        <v>0</v>
      </c>
      <c r="CX205" s="522"/>
      <c r="CY205" s="522">
        <f t="shared" si="237"/>
        <v>0</v>
      </c>
      <c r="CZ205" s="522"/>
      <c r="DA205" s="747"/>
      <c r="DB205" s="526">
        <f t="shared" si="238"/>
        <v>0</v>
      </c>
      <c r="DC205" s="522"/>
      <c r="DD205" s="522">
        <f t="shared" si="239"/>
        <v>0</v>
      </c>
      <c r="DE205" s="522"/>
      <c r="DF205" s="522">
        <f t="shared" si="240"/>
        <v>0</v>
      </c>
      <c r="DG205" s="522"/>
      <c r="DH205" s="522">
        <f t="shared" si="241"/>
        <v>0</v>
      </c>
      <c r="DI205" s="522"/>
      <c r="DJ205" s="747"/>
      <c r="DK205" s="526">
        <f t="shared" si="242"/>
        <v>0</v>
      </c>
      <c r="DL205" s="522"/>
      <c r="DM205" s="522">
        <f t="shared" si="243"/>
        <v>0</v>
      </c>
      <c r="DN205" s="522"/>
      <c r="DO205" s="522">
        <f t="shared" si="244"/>
        <v>0</v>
      </c>
      <c r="DP205" s="522"/>
      <c r="DQ205" s="522">
        <f t="shared" si="245"/>
        <v>0</v>
      </c>
      <c r="DR205" s="522"/>
      <c r="DS205" s="747"/>
      <c r="DT205" s="142">
        <f t="shared" si="246"/>
        <v>0</v>
      </c>
      <c r="DU205" s="125" t="str">
        <f>IF(DT205=0,"",
IF(SUM($DT$202:DT205)=1,DV205,
IF($DT$208&gt;SUM($DT$202:DT205),_xlfn.CONCAT(", ",DV205),
IF($DT$208=SUM($DT$202:DT205),_xlfn.CONCAT(" y ",DV205,".")))))</f>
        <v/>
      </c>
      <c r="DV205" s="115">
        <v>4</v>
      </c>
      <c r="DX205"/>
      <c r="DY205"/>
      <c r="DZ205"/>
      <c r="EA205"/>
      <c r="EB205"/>
      <c r="EC205"/>
      <c r="ED205"/>
      <c r="EE205"/>
      <c r="EF205"/>
      <c r="EG205"/>
      <c r="EH205"/>
      <c r="EI205"/>
      <c r="EJ205"/>
      <c r="EK205"/>
      <c r="EL205"/>
      <c r="EM205"/>
      <c r="EN205"/>
      <c r="EO205"/>
      <c r="EP205"/>
      <c r="EQ205"/>
      <c r="ER205"/>
      <c r="ES205" s="143">
        <f>SUM(DY204:ES204)</f>
        <v>0</v>
      </c>
    </row>
    <row r="206" spans="1:149" s="38" customFormat="1" ht="15" customHeight="1">
      <c r="A206" s="18"/>
      <c r="B206" s="3"/>
      <c r="C206" s="53" t="s">
        <v>5000</v>
      </c>
      <c r="D206" s="547" t="s">
        <v>5821</v>
      </c>
      <c r="E206" s="548"/>
      <c r="F206" s="548"/>
      <c r="G206" s="548"/>
      <c r="H206" s="548"/>
      <c r="I206" s="548"/>
      <c r="J206" s="103"/>
      <c r="K206" s="103"/>
      <c r="L206" s="103"/>
      <c r="M206" s="103"/>
      <c r="N206" s="103"/>
      <c r="O206" s="103"/>
      <c r="P206" s="103"/>
      <c r="Q206" s="103"/>
      <c r="R206" s="103"/>
      <c r="S206" s="103"/>
      <c r="T206" s="103"/>
      <c r="U206" s="103"/>
      <c r="V206" s="103"/>
      <c r="W206" s="103"/>
      <c r="X206" s="103"/>
      <c r="Y206" s="103"/>
      <c r="Z206" s="103"/>
      <c r="AA206" s="103"/>
      <c r="AB206" s="103"/>
      <c r="AC206" s="103"/>
      <c r="AD206" s="103"/>
      <c r="AE206" s="2"/>
      <c r="AF206" s="108"/>
      <c r="AH206" s="522">
        <f t="shared" si="206"/>
        <v>0</v>
      </c>
      <c r="AI206" s="522"/>
      <c r="AJ206" s="522">
        <f t="shared" si="207"/>
        <v>0</v>
      </c>
      <c r="AK206" s="522"/>
      <c r="AL206" s="522">
        <f t="shared" si="208"/>
        <v>0</v>
      </c>
      <c r="AM206" s="522"/>
      <c r="AN206" s="522">
        <f t="shared" si="209"/>
        <v>0</v>
      </c>
      <c r="AO206" s="522"/>
      <c r="AP206" s="747"/>
      <c r="AQ206" s="522">
        <f t="shared" si="210"/>
        <v>0</v>
      </c>
      <c r="AR206" s="522"/>
      <c r="AS206" s="522">
        <f t="shared" si="211"/>
        <v>0</v>
      </c>
      <c r="AT206" s="522"/>
      <c r="AU206" s="522">
        <f t="shared" si="212"/>
        <v>0</v>
      </c>
      <c r="AV206" s="522"/>
      <c r="AW206" s="522">
        <f t="shared" si="213"/>
        <v>0</v>
      </c>
      <c r="AX206" s="522"/>
      <c r="AY206" s="747"/>
      <c r="AZ206" s="526">
        <f t="shared" si="214"/>
        <v>0</v>
      </c>
      <c r="BA206" s="522"/>
      <c r="BB206" s="522">
        <f t="shared" si="215"/>
        <v>0</v>
      </c>
      <c r="BC206" s="522"/>
      <c r="BD206" s="522">
        <f t="shared" si="216"/>
        <v>0</v>
      </c>
      <c r="BE206" s="522"/>
      <c r="BF206" s="522">
        <f t="shared" si="217"/>
        <v>0</v>
      </c>
      <c r="BG206" s="522"/>
      <c r="BH206" s="747"/>
      <c r="BI206" s="526">
        <f t="shared" si="218"/>
        <v>0</v>
      </c>
      <c r="BJ206" s="522"/>
      <c r="BK206" s="522">
        <f t="shared" si="219"/>
        <v>0</v>
      </c>
      <c r="BL206" s="522"/>
      <c r="BM206" s="522">
        <f t="shared" si="220"/>
        <v>0</v>
      </c>
      <c r="BN206" s="522"/>
      <c r="BO206" s="522">
        <f t="shared" si="221"/>
        <v>0</v>
      </c>
      <c r="BP206" s="522"/>
      <c r="BQ206" s="747"/>
      <c r="BR206" s="526">
        <f t="shared" si="222"/>
        <v>0</v>
      </c>
      <c r="BS206" s="522"/>
      <c r="BT206" s="522">
        <f t="shared" si="223"/>
        <v>0</v>
      </c>
      <c r="BU206" s="522"/>
      <c r="BV206" s="522">
        <f t="shared" si="224"/>
        <v>0</v>
      </c>
      <c r="BW206" s="522"/>
      <c r="BX206" s="522">
        <f t="shared" si="225"/>
        <v>0</v>
      </c>
      <c r="BY206" s="522"/>
      <c r="BZ206" s="747"/>
      <c r="CA206" s="526">
        <f t="shared" si="226"/>
        <v>0</v>
      </c>
      <c r="CB206" s="522"/>
      <c r="CC206" s="522">
        <f t="shared" si="227"/>
        <v>0</v>
      </c>
      <c r="CD206" s="522"/>
      <c r="CE206" s="522">
        <f t="shared" si="228"/>
        <v>0</v>
      </c>
      <c r="CF206" s="522"/>
      <c r="CG206" s="522">
        <f t="shared" si="229"/>
        <v>0</v>
      </c>
      <c r="CH206" s="522"/>
      <c r="CI206" s="747"/>
      <c r="CJ206" s="526">
        <f t="shared" si="230"/>
        <v>0</v>
      </c>
      <c r="CK206" s="522"/>
      <c r="CL206" s="522">
        <f t="shared" si="231"/>
        <v>0</v>
      </c>
      <c r="CM206" s="522"/>
      <c r="CN206" s="522">
        <f t="shared" si="232"/>
        <v>0</v>
      </c>
      <c r="CO206" s="522"/>
      <c r="CP206" s="522">
        <f t="shared" si="233"/>
        <v>0</v>
      </c>
      <c r="CQ206" s="522"/>
      <c r="CR206" s="747"/>
      <c r="CS206" s="526">
        <f t="shared" si="234"/>
        <v>0</v>
      </c>
      <c r="CT206" s="522"/>
      <c r="CU206" s="522">
        <f t="shared" si="235"/>
        <v>0</v>
      </c>
      <c r="CV206" s="522"/>
      <c r="CW206" s="522">
        <f t="shared" si="236"/>
        <v>0</v>
      </c>
      <c r="CX206" s="522"/>
      <c r="CY206" s="522">
        <f t="shared" si="237"/>
        <v>0</v>
      </c>
      <c r="CZ206" s="522"/>
      <c r="DA206" s="747"/>
      <c r="DB206" s="526">
        <f t="shared" si="238"/>
        <v>0</v>
      </c>
      <c r="DC206" s="522"/>
      <c r="DD206" s="522">
        <f t="shared" si="239"/>
        <v>0</v>
      </c>
      <c r="DE206" s="522"/>
      <c r="DF206" s="522">
        <f t="shared" si="240"/>
        <v>0</v>
      </c>
      <c r="DG206" s="522"/>
      <c r="DH206" s="522">
        <f t="shared" si="241"/>
        <v>0</v>
      </c>
      <c r="DI206" s="522"/>
      <c r="DJ206" s="747"/>
      <c r="DK206" s="526">
        <f t="shared" si="242"/>
        <v>0</v>
      </c>
      <c r="DL206" s="522"/>
      <c r="DM206" s="522">
        <f t="shared" si="243"/>
        <v>0</v>
      </c>
      <c r="DN206" s="522"/>
      <c r="DO206" s="522">
        <f t="shared" si="244"/>
        <v>0</v>
      </c>
      <c r="DP206" s="522"/>
      <c r="DQ206" s="522">
        <f t="shared" si="245"/>
        <v>0</v>
      </c>
      <c r="DR206" s="522"/>
      <c r="DS206" s="747"/>
      <c r="DT206" s="142">
        <f t="shared" si="246"/>
        <v>0</v>
      </c>
      <c r="DU206" s="125" t="str">
        <f>IF(DT206=0,"",
IF(SUM($DT$202:DT206)=1,DV206,
IF($DT$208&gt;SUM($DT$202:DT206),_xlfn.CONCAT(", ",DV206),
IF($DT$208=SUM($DT$202:DT206),_xlfn.CONCAT(" y ",DV206,".")))))</f>
        <v/>
      </c>
      <c r="DV206" s="115">
        <v>5</v>
      </c>
    </row>
    <row r="207" spans="1:149" s="38" customFormat="1" ht="15" customHeight="1">
      <c r="A207" s="18"/>
      <c r="B207" s="3"/>
      <c r="C207" s="53" t="s">
        <v>5002</v>
      </c>
      <c r="D207" s="547" t="s">
        <v>5822</v>
      </c>
      <c r="E207" s="548"/>
      <c r="F207" s="548"/>
      <c r="G207" s="548"/>
      <c r="H207" s="548"/>
      <c r="I207" s="548"/>
      <c r="J207" s="103"/>
      <c r="K207" s="103"/>
      <c r="L207" s="103"/>
      <c r="M207" s="103"/>
      <c r="N207" s="103"/>
      <c r="O207" s="103"/>
      <c r="P207" s="103"/>
      <c r="Q207" s="103"/>
      <c r="R207" s="103"/>
      <c r="S207" s="103"/>
      <c r="T207" s="103"/>
      <c r="U207" s="103"/>
      <c r="V207" s="103"/>
      <c r="W207" s="103"/>
      <c r="X207" s="103"/>
      <c r="Y207" s="103"/>
      <c r="Z207" s="103"/>
      <c r="AA207" s="103"/>
      <c r="AB207" s="103"/>
      <c r="AC207" s="103"/>
      <c r="AD207" s="103"/>
      <c r="AE207" s="2"/>
      <c r="AF207" s="108"/>
      <c r="AH207" s="522">
        <f t="shared" si="206"/>
        <v>0</v>
      </c>
      <c r="AI207" s="522"/>
      <c r="AJ207" s="522">
        <f t="shared" si="207"/>
        <v>0</v>
      </c>
      <c r="AK207" s="522"/>
      <c r="AL207" s="522">
        <f t="shared" si="208"/>
        <v>0</v>
      </c>
      <c r="AM207" s="522"/>
      <c r="AN207" s="522">
        <f t="shared" si="209"/>
        <v>0</v>
      </c>
      <c r="AO207" s="522"/>
      <c r="AP207" s="747"/>
      <c r="AQ207" s="522">
        <f t="shared" si="210"/>
        <v>0</v>
      </c>
      <c r="AR207" s="522"/>
      <c r="AS207" s="522">
        <f t="shared" si="211"/>
        <v>0</v>
      </c>
      <c r="AT207" s="522"/>
      <c r="AU207" s="522">
        <f t="shared" si="212"/>
        <v>0</v>
      </c>
      <c r="AV207" s="522"/>
      <c r="AW207" s="522">
        <f t="shared" si="213"/>
        <v>0</v>
      </c>
      <c r="AX207" s="522"/>
      <c r="AY207" s="747"/>
      <c r="AZ207" s="526">
        <f t="shared" si="214"/>
        <v>0</v>
      </c>
      <c r="BA207" s="522"/>
      <c r="BB207" s="522">
        <f t="shared" si="215"/>
        <v>0</v>
      </c>
      <c r="BC207" s="522"/>
      <c r="BD207" s="522">
        <f t="shared" si="216"/>
        <v>0</v>
      </c>
      <c r="BE207" s="522"/>
      <c r="BF207" s="522">
        <f t="shared" si="217"/>
        <v>0</v>
      </c>
      <c r="BG207" s="522"/>
      <c r="BH207" s="747"/>
      <c r="BI207" s="526">
        <f t="shared" si="218"/>
        <v>0</v>
      </c>
      <c r="BJ207" s="522"/>
      <c r="BK207" s="522">
        <f t="shared" si="219"/>
        <v>0</v>
      </c>
      <c r="BL207" s="522"/>
      <c r="BM207" s="522">
        <f t="shared" si="220"/>
        <v>0</v>
      </c>
      <c r="BN207" s="522"/>
      <c r="BO207" s="522">
        <f t="shared" si="221"/>
        <v>0</v>
      </c>
      <c r="BP207" s="522"/>
      <c r="BQ207" s="747"/>
      <c r="BR207" s="526">
        <f t="shared" si="222"/>
        <v>0</v>
      </c>
      <c r="BS207" s="522"/>
      <c r="BT207" s="522">
        <f t="shared" si="223"/>
        <v>0</v>
      </c>
      <c r="BU207" s="522"/>
      <c r="BV207" s="522">
        <f t="shared" si="224"/>
        <v>0</v>
      </c>
      <c r="BW207" s="522"/>
      <c r="BX207" s="522">
        <f t="shared" si="225"/>
        <v>0</v>
      </c>
      <c r="BY207" s="522"/>
      <c r="BZ207" s="747"/>
      <c r="CA207" s="526">
        <f t="shared" si="226"/>
        <v>0</v>
      </c>
      <c r="CB207" s="522"/>
      <c r="CC207" s="522">
        <f t="shared" si="227"/>
        <v>0</v>
      </c>
      <c r="CD207" s="522"/>
      <c r="CE207" s="522">
        <f t="shared" si="228"/>
        <v>0</v>
      </c>
      <c r="CF207" s="522"/>
      <c r="CG207" s="522">
        <f t="shared" si="229"/>
        <v>0</v>
      </c>
      <c r="CH207" s="522"/>
      <c r="CI207" s="747"/>
      <c r="CJ207" s="526">
        <f t="shared" si="230"/>
        <v>0</v>
      </c>
      <c r="CK207" s="522"/>
      <c r="CL207" s="522">
        <f t="shared" si="231"/>
        <v>0</v>
      </c>
      <c r="CM207" s="522"/>
      <c r="CN207" s="522">
        <f t="shared" si="232"/>
        <v>0</v>
      </c>
      <c r="CO207" s="522"/>
      <c r="CP207" s="522">
        <f t="shared" si="233"/>
        <v>0</v>
      </c>
      <c r="CQ207" s="522"/>
      <c r="CR207" s="747"/>
      <c r="CS207" s="526">
        <f t="shared" si="234"/>
        <v>0</v>
      </c>
      <c r="CT207" s="522"/>
      <c r="CU207" s="522">
        <f t="shared" si="235"/>
        <v>0</v>
      </c>
      <c r="CV207" s="522"/>
      <c r="CW207" s="522">
        <f t="shared" si="236"/>
        <v>0</v>
      </c>
      <c r="CX207" s="522"/>
      <c r="CY207" s="522">
        <f t="shared" si="237"/>
        <v>0</v>
      </c>
      <c r="CZ207" s="522"/>
      <c r="DA207" s="747"/>
      <c r="DB207" s="526">
        <f t="shared" si="238"/>
        <v>0</v>
      </c>
      <c r="DC207" s="522"/>
      <c r="DD207" s="522">
        <f t="shared" si="239"/>
        <v>0</v>
      </c>
      <c r="DE207" s="522"/>
      <c r="DF207" s="522">
        <f t="shared" si="240"/>
        <v>0</v>
      </c>
      <c r="DG207" s="522"/>
      <c r="DH207" s="522">
        <f t="shared" si="241"/>
        <v>0</v>
      </c>
      <c r="DI207" s="522"/>
      <c r="DJ207" s="747"/>
      <c r="DK207" s="526">
        <f t="shared" si="242"/>
        <v>0</v>
      </c>
      <c r="DL207" s="522"/>
      <c r="DM207" s="522">
        <f t="shared" si="243"/>
        <v>0</v>
      </c>
      <c r="DN207" s="522"/>
      <c r="DO207" s="522">
        <f t="shared" si="244"/>
        <v>0</v>
      </c>
      <c r="DP207" s="522"/>
      <c r="DQ207" s="522">
        <f t="shared" si="245"/>
        <v>0</v>
      </c>
      <c r="DR207" s="522"/>
      <c r="DS207" s="747"/>
      <c r="DT207" s="142">
        <f t="shared" si="246"/>
        <v>0</v>
      </c>
      <c r="DU207" s="125" t="str">
        <f>IF(DT207=0,"",
IF(SUM($DT$202:DT207)=1,DV207,
IF($DT$208&gt;SUM($DT$202:DT207),_xlfn.CONCAT(", ",DV207),
IF($DT$208=SUM($DT$202:DT207),_xlfn.CONCAT(" y ",DV207,".")))))</f>
        <v/>
      </c>
      <c r="DV207" s="115">
        <v>6</v>
      </c>
    </row>
    <row r="208" spans="1:149" s="38" customFormat="1" ht="15" customHeight="1">
      <c r="A208" s="18"/>
      <c r="B208" s="3"/>
      <c r="C208" s="53" t="s">
        <v>5004</v>
      </c>
      <c r="D208" s="547" t="s">
        <v>5823</v>
      </c>
      <c r="E208" s="548"/>
      <c r="F208" s="548"/>
      <c r="G208" s="548"/>
      <c r="H208" s="548"/>
      <c r="I208" s="548"/>
      <c r="J208" s="103"/>
      <c r="K208" s="103"/>
      <c r="L208" s="103"/>
      <c r="M208" s="103"/>
      <c r="N208" s="103"/>
      <c r="O208" s="103"/>
      <c r="P208" s="103"/>
      <c r="Q208" s="103"/>
      <c r="R208" s="103"/>
      <c r="S208" s="103"/>
      <c r="T208" s="103"/>
      <c r="U208" s="103"/>
      <c r="V208" s="103"/>
      <c r="W208" s="103"/>
      <c r="X208" s="103"/>
      <c r="Y208" s="103"/>
      <c r="Z208" s="103"/>
      <c r="AA208" s="103"/>
      <c r="AB208" s="103"/>
      <c r="AC208" s="103"/>
      <c r="AD208" s="103"/>
      <c r="AE208" s="2"/>
      <c r="AF208" s="108"/>
      <c r="AH208" s="522">
        <f t="shared" ref="AH208:AH218" si="268">J208</f>
        <v>0</v>
      </c>
      <c r="AI208" s="522"/>
      <c r="AJ208" s="522">
        <f t="shared" ref="AJ208:AJ218" si="269">COUNTIF(K208:L208,"NS")</f>
        <v>0</v>
      </c>
      <c r="AK208" s="522"/>
      <c r="AL208" s="522">
        <f t="shared" ref="AL208:AL218" si="270">IF(COUNTIF(K208:L208,"NA")=COUNTA($K$152:$L$153),"NA",SUM(K208:L208))</f>
        <v>0</v>
      </c>
      <c r="AM208" s="522"/>
      <c r="AN208" s="522">
        <f t="shared" ref="AN208:AN218" si="271">IF($AH$197=$AJ$197, 0,
IF(OR(AND(AH208=0, AJ208&gt;0),AND(AH208="NS", AL208&gt;0), AND(AH208="NS", AJ208=0, AL208=0),AND(AH208="NA",AJ208&gt;0,AL208=0)), 1,
IF(OR(AND(AH208&gt;0, AJ208=2), AND(AH208="NS", AJ208=2), AND(AH208="NS", AL208=0, AJ208&gt;0), AH208=AL208), 0, 1)))</f>
        <v>0</v>
      </c>
      <c r="AO208" s="522"/>
      <c r="AP208" s="747"/>
      <c r="AQ208" s="522">
        <f t="shared" ref="AQ208:AQ218" si="272">M208</f>
        <v>0</v>
      </c>
      <c r="AR208" s="522"/>
      <c r="AS208" s="522">
        <f t="shared" ref="AS208:AS218" si="273">COUNTIF(N208:O208,"NS")</f>
        <v>0</v>
      </c>
      <c r="AT208" s="522"/>
      <c r="AU208" s="522">
        <f t="shared" ref="AU208:AU218" si="274">IF(COUNTIF(N208:O208,"NA")=COUNTA($N$153:$O$153),"NA",SUM(N208:O208))</f>
        <v>0</v>
      </c>
      <c r="AV208" s="522"/>
      <c r="AW208" s="522">
        <f t="shared" ref="AW208:AW218" si="275">IF($AH$197=$AJ$197, 0,
IF(OR(AND(AQ208=0, AS208&gt;0),AND(AQ208="NS", AU208&gt;0), AND(AQ208="NS", AS208=0, AU208=0),AND(AQ208="NA",AS208&gt;0,AU208=0)), 1,
IF(OR(AND(AQ208&gt;0, AS208=2), AND(AQ208="NS", AS208=2), AND(AQ208="NS", AU208=0, AS208&gt;0), AQ208=AU208), 0, 1)))</f>
        <v>0</v>
      </c>
      <c r="AX208" s="522"/>
      <c r="AY208" s="747"/>
      <c r="AZ208" s="526">
        <f t="shared" ref="AZ208:AZ218" si="276">P208</f>
        <v>0</v>
      </c>
      <c r="BA208" s="522"/>
      <c r="BB208" s="522">
        <f t="shared" ref="BB208:BB218" si="277">COUNTIF(Q208:R208,"NS")</f>
        <v>0</v>
      </c>
      <c r="BC208" s="522"/>
      <c r="BD208" s="522">
        <f t="shared" ref="BD208:BD218" si="278">IF(COUNTIF(Q208:R208,"NA")=COUNTA($Q$153:$R$153),"NA",SUM(Q208:R208))</f>
        <v>0</v>
      </c>
      <c r="BE208" s="522"/>
      <c r="BF208" s="522">
        <f t="shared" ref="BF208:BF218" si="279">IF($AH$197=$AJ$197, 0,
IF(OR(AND(AZ208=0, BB208&gt;0),AND(AZ208="NS", BD208&gt;0), AND(AZ208="NS", BB208=0, BD208=0),AND(AZ208="NA",BB208&gt;0,BD208=0)), 1,
IF(OR(AND(AZ208&gt;0, BB208=2), AND(AZ208="NS", BB208=2), AND(AZ208="NS", BD208=0, BB208&gt;0), AZ208=BD208), 0, 1)))</f>
        <v>0</v>
      </c>
      <c r="BG208" s="522"/>
      <c r="BH208" s="747"/>
      <c r="BI208" s="526">
        <f t="shared" ref="BI208:BI218" si="280">S208</f>
        <v>0</v>
      </c>
      <c r="BJ208" s="522"/>
      <c r="BK208" s="522">
        <f t="shared" ref="BK208:BK218" si="281">COUNTIF(T208:U208,"NS")</f>
        <v>0</v>
      </c>
      <c r="BL208" s="522"/>
      <c r="BM208" s="522">
        <f t="shared" ref="BM208:BM218" si="282">IF(COUNTIF(T208:U208,"NA")=COUNTA($T$153:$U$153),"NA",SUM(T208:U208))</f>
        <v>0</v>
      </c>
      <c r="BN208" s="522"/>
      <c r="BO208" s="522">
        <f t="shared" ref="BO208:BO218" si="283">IF($AH$197=$AJ$197, 0,
IF(OR(AND(BI208=0, BK208&gt;0),AND(BI208="NS", BM208&gt;0), AND(BI208="NS", BK208=0, BM208=0),AND(BI208="NA",BK208&gt;0,BM208=0)), 1,
IF(OR(AND(BI208&gt;0, BK208=2), AND(BI208="NS", BK208=2), AND(BI208="NS", BM208=0, BK208&gt;0), BI208=BM208), 0, 1)))</f>
        <v>0</v>
      </c>
      <c r="BP208" s="522"/>
      <c r="BQ208" s="747"/>
      <c r="BR208" s="526">
        <f t="shared" ref="BR208:BR218" si="284">V208</f>
        <v>0</v>
      </c>
      <c r="BS208" s="522"/>
      <c r="BT208" s="522">
        <f t="shared" ref="BT208:BT218" si="285">COUNTIF(W208:X208,"NS")</f>
        <v>0</v>
      </c>
      <c r="BU208" s="522"/>
      <c r="BV208" s="522">
        <f t="shared" ref="BV208:BV218" si="286">IF(COUNTIF(W208:X208,"NA")=COUNTA($W$153:$X$153),"NA",SUM(W208:X208))</f>
        <v>0</v>
      </c>
      <c r="BW208" s="522"/>
      <c r="BX208" s="522">
        <f t="shared" ref="BX208:BX218" si="287">IF($AH$197=$AJ$197, 0,
IF(OR(AND(BR208=0, BT208&gt;0),AND(BR208="NS", BV208&gt;0), AND(BR208="NS", BT208=0, BV208=0),AND(BR208="NA",BT208&gt;0,BV208=0)), 1,
IF(OR(AND(BR208&gt;0, BT208=2), AND(BR208="NS", BT208=2), AND(BR208="NS", BV208=0, BT208&gt;0), BR208=BV208), 0, 1)))</f>
        <v>0</v>
      </c>
      <c r="BY208" s="522"/>
      <c r="BZ208" s="747"/>
      <c r="CA208" s="526">
        <f t="shared" ref="CA208:CA218" si="288">Y208</f>
        <v>0</v>
      </c>
      <c r="CB208" s="522"/>
      <c r="CC208" s="522">
        <f t="shared" ref="CC208:CC218" si="289">COUNTIF(Z208:AA208,"NS")</f>
        <v>0</v>
      </c>
      <c r="CD208" s="522"/>
      <c r="CE208" s="522">
        <f t="shared" ref="CE208:CE218" si="290">IF(COUNTIF(Z208:AA208,"NA")=COUNTA($Z$153:$AA$153),"NA",SUM(Z208:AA208))</f>
        <v>0</v>
      </c>
      <c r="CF208" s="522"/>
      <c r="CG208" s="522">
        <f t="shared" ref="CG208:CG218" si="291">IF($AH$197=$AJ$197, 0,
IF(OR(AND(CA208=0, CC208&gt;0),AND(CA208="NS", CE208&gt;0), AND(CA208="NS", CC208=0, CE208=0),AND(CA208="NA",CC208&gt;0,CE208=0)), 1,
IF(OR(AND(CA208&gt;0, CC208=2), AND(CA208="NS", CC208=2), AND(CA208="NS", CE208=0, CC208&gt;0), CA208=CE208), 0, 1)))</f>
        <v>0</v>
      </c>
      <c r="CH208" s="522"/>
      <c r="CI208" s="747"/>
      <c r="CJ208" s="526">
        <f t="shared" ref="CJ208:CJ218" si="292">AB208</f>
        <v>0</v>
      </c>
      <c r="CK208" s="522"/>
      <c r="CL208" s="522">
        <f t="shared" ref="CL208:CL218" si="293">COUNTIF(AC208:AD208,"NS")</f>
        <v>0</v>
      </c>
      <c r="CM208" s="522"/>
      <c r="CN208" s="522">
        <f t="shared" ref="CN208:CN218" si="294">IF(COUNTIF(AC208:AD208,"NA")=COUNTA($AC$153:$AD$153),"NA",SUM(AC208:AD208))</f>
        <v>0</v>
      </c>
      <c r="CO208" s="522"/>
      <c r="CP208" s="522">
        <f t="shared" ref="CP208:CP218" si="295">IF($AH$197=$AJ$197, 0,
IF(OR(AND(CJ208=0, CL208&gt;0),AND(CJ208="NS", CN208&gt;0), AND(CJ208="NS", CL208=0, CN208=0),AND(CJ208="NA",CL208&gt;0,CN208=0)), 1,
IF(OR(AND(CJ208&gt;0, CL208=2), AND(CJ208="NS", CL208=2), AND(CJ208="NS", CN208=0, CL208&gt;0), CJ208=CN208), 0, 1)))</f>
        <v>0</v>
      </c>
      <c r="CQ208" s="522"/>
      <c r="CR208" s="747"/>
      <c r="CS208" s="526">
        <f t="shared" ref="CS208:CS218" si="296">K208</f>
        <v>0</v>
      </c>
      <c r="CT208" s="522"/>
      <c r="CU208" s="522">
        <f t="shared" ref="CU208:CU218" si="297">COUNTIF(N208,"NS")+COUNTIF(Q208,"NS")+COUNTIF(T208,"NS")+COUNTIF(W208,"NS")+COUNTIF(Z208,"NS")+COUNTIF(AC208,"NS")</f>
        <v>0</v>
      </c>
      <c r="CV208" s="522"/>
      <c r="CW208" s="522">
        <f t="shared" ref="CW208:CW218" si="298">IF(COUNTIF(N208,"NA")+COUNTIF(Q208,"NA")+COUNTIF(T208,"NA")+COUNTIF(W208,"NA")+COUNTIF(Z208,"NA")+COUNTIF(AC208,"NA")=COUNTA($N$153,$Q$153,$T$153,$W$153,$Z$153,$AC$153),"NA",SUM(N208,Q208,T208,W208,Z208,AC208))</f>
        <v>0</v>
      </c>
      <c r="CX208" s="522"/>
      <c r="CY208" s="522">
        <f t="shared" ref="CY208:CY218" si="299">IF($AH$197=$AJ$197, 0,
IF(OR(AND(CS208=0, CU208&gt;0),AND(CS208="NS", CW208&gt;0), AND(CS208="NS", CU208=0, CW208=0),AND(CS208="NA",CU208&gt;0,CW208=0)), 1,
IF(OR(AND(CS208&gt;0, CU208=2), AND(CS208="NS", CU208=2), AND(CS208="NS", CW208=0, CU208&gt;0), CS208=CW208), 0, 1)))</f>
        <v>0</v>
      </c>
      <c r="CZ208" s="522"/>
      <c r="DA208" s="747"/>
      <c r="DB208" s="526">
        <f t="shared" ref="DB208:DB218" si="300">L208</f>
        <v>0</v>
      </c>
      <c r="DC208" s="522"/>
      <c r="DD208" s="522">
        <f t="shared" ref="DD208:DD218" si="301">COUNTIF(O208,"NS")+COUNTIF(R208,"NS")+COUNTIF(U208,"NS")+COUNTIF(X208,"NS")+COUNTIF(AA208,"NS")+COUNTIF(AD208,"NS")</f>
        <v>0</v>
      </c>
      <c r="DE208" s="522"/>
      <c r="DF208" s="522">
        <f t="shared" si="240"/>
        <v>0</v>
      </c>
      <c r="DG208" s="522"/>
      <c r="DH208" s="522">
        <f t="shared" ref="DH208:DH218" si="302">IF($AH$197=$AJ$197, 0,
IF(OR(AND(DB208=0, DD208&gt;0),AND(DB208="NS", DF208&gt;0), AND(DB208="NS", DD208=0, DF208=0),AND(DB208="NA",DD208&gt;0,DF208=0)), 1,
IF(OR(AND(DB208&gt;0, DD208=2), AND(DB208="NS", DD208=2), AND(DB208="NS", DF208=0, DD208&gt;0), DB208=DF208), 0, 1)))</f>
        <v>0</v>
      </c>
      <c r="DI208" s="522"/>
      <c r="DJ208" s="747"/>
      <c r="DK208" s="526">
        <f t="shared" ref="DK208:DK218" si="303">J208</f>
        <v>0</v>
      </c>
      <c r="DL208" s="522"/>
      <c r="DM208" s="522">
        <f t="shared" ref="DM208:DM218" si="304">COUNTIF(N208:O208,"NS")+COUNTIF(Q208:R208,"NS")+COUNTIF(T208:U208,"NS")+COUNTIF(W208:X208,"NS")+COUNTIF(Z208:AA208,"NS")+COUNTIF(AC208:AD208,"NS")</f>
        <v>0</v>
      </c>
      <c r="DN208" s="522"/>
      <c r="DO208" s="522">
        <f t="shared" ref="DO208:DO218" si="305">IF(COUNTIF(N208:O208,"NA")+COUNTIF(Q208:R208,"NA")+COUNTIF(T208:U208,"NA")+COUNTIF(W208:X208,"NA")+COUNTIF(Z208:AA208,"NA")+COUNTIF(AC208:AD208,"NA")=COUNTA($N$153:$O$153,$Q$153:$R$153,$T$153:$U$153,$W$153:$X$153,$Z$153:$AA$153,$AC$153:$AD$153),"NA",SUM(N208:O208,Q208:R208,T208:U208,W208:X208,Z208:AA208,AC208:AD208))</f>
        <v>0</v>
      </c>
      <c r="DP208" s="522"/>
      <c r="DQ208" s="522">
        <f t="shared" ref="DQ208:DQ218" si="306">IF($AH$197=$AJ$197, 0,
IF(OR(AND(DK208=0, DM208&gt;0),AND(DK208="NS", DO208&gt;0), AND(DK208="NS", DM208=0, DO208=0),AND(DK208="NA",DM208&gt;0,DO208=0)), 1,
IF(OR(AND(DK208&gt;0, DM208=2), AND(DK208="NS", DM208=2), AND(DK208="NS", DO208=0, DM208&gt;0), DK208=DO208), 0, 1)))</f>
        <v>0</v>
      </c>
      <c r="DR208" s="522"/>
      <c r="DS208" s="747"/>
      <c r="DT208" s="142">
        <f t="shared" ref="DT208:DT218" si="307">IF(SUM(AN208,AW208,BF208,BO208,BX208,CG208,CP208,CY208,DH208,DQ208)&gt;0,1,0)</f>
        <v>0</v>
      </c>
      <c r="DU208" s="125" t="str">
        <f>IF(DT208=0,"",
IF(SUM($DT$202:DT208)=1,DV208,
IF($DT$208&gt;SUM($DT$202:DT208),_xlfn.CONCAT(", ",DV208),
IF($DT$208=SUM($DT$202:DT208),_xlfn.CONCAT(" y ",DV208,".")))))</f>
        <v/>
      </c>
      <c r="DV208" s="115">
        <v>7</v>
      </c>
    </row>
    <row r="209" spans="1:126" s="38" customFormat="1" ht="15" customHeight="1">
      <c r="A209" s="18"/>
      <c r="B209" s="3"/>
      <c r="C209" s="53" t="s">
        <v>5006</v>
      </c>
      <c r="D209" s="547" t="s">
        <v>5824</v>
      </c>
      <c r="E209" s="548"/>
      <c r="F209" s="548"/>
      <c r="G209" s="548"/>
      <c r="H209" s="548"/>
      <c r="I209" s="548"/>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2"/>
      <c r="AF209" s="108"/>
      <c r="AH209" s="522">
        <f t="shared" si="268"/>
        <v>0</v>
      </c>
      <c r="AI209" s="522"/>
      <c r="AJ209" s="522">
        <f t="shared" si="269"/>
        <v>0</v>
      </c>
      <c r="AK209" s="522"/>
      <c r="AL209" s="522">
        <f t="shared" si="270"/>
        <v>0</v>
      </c>
      <c r="AM209" s="522"/>
      <c r="AN209" s="522">
        <f t="shared" si="271"/>
        <v>0</v>
      </c>
      <c r="AO209" s="522"/>
      <c r="AP209" s="747"/>
      <c r="AQ209" s="522">
        <f t="shared" si="272"/>
        <v>0</v>
      </c>
      <c r="AR209" s="522"/>
      <c r="AS209" s="522">
        <f t="shared" si="273"/>
        <v>0</v>
      </c>
      <c r="AT209" s="522"/>
      <c r="AU209" s="522">
        <f t="shared" si="274"/>
        <v>0</v>
      </c>
      <c r="AV209" s="522"/>
      <c r="AW209" s="522">
        <f t="shared" si="275"/>
        <v>0</v>
      </c>
      <c r="AX209" s="522"/>
      <c r="AY209" s="747"/>
      <c r="AZ209" s="526">
        <f t="shared" si="276"/>
        <v>0</v>
      </c>
      <c r="BA209" s="522"/>
      <c r="BB209" s="522">
        <f t="shared" si="277"/>
        <v>0</v>
      </c>
      <c r="BC209" s="522"/>
      <c r="BD209" s="522">
        <f t="shared" si="278"/>
        <v>0</v>
      </c>
      <c r="BE209" s="522"/>
      <c r="BF209" s="522">
        <f t="shared" si="279"/>
        <v>0</v>
      </c>
      <c r="BG209" s="522"/>
      <c r="BH209" s="747"/>
      <c r="BI209" s="526">
        <f t="shared" si="280"/>
        <v>0</v>
      </c>
      <c r="BJ209" s="522"/>
      <c r="BK209" s="522">
        <f t="shared" si="281"/>
        <v>0</v>
      </c>
      <c r="BL209" s="522"/>
      <c r="BM209" s="522">
        <f t="shared" si="282"/>
        <v>0</v>
      </c>
      <c r="BN209" s="522"/>
      <c r="BO209" s="522">
        <f t="shared" si="283"/>
        <v>0</v>
      </c>
      <c r="BP209" s="522"/>
      <c r="BQ209" s="747"/>
      <c r="BR209" s="526">
        <f t="shared" si="284"/>
        <v>0</v>
      </c>
      <c r="BS209" s="522"/>
      <c r="BT209" s="522">
        <f t="shared" si="285"/>
        <v>0</v>
      </c>
      <c r="BU209" s="522"/>
      <c r="BV209" s="522">
        <f t="shared" si="286"/>
        <v>0</v>
      </c>
      <c r="BW209" s="522"/>
      <c r="BX209" s="522">
        <f t="shared" si="287"/>
        <v>0</v>
      </c>
      <c r="BY209" s="522"/>
      <c r="BZ209" s="747"/>
      <c r="CA209" s="526">
        <f t="shared" si="288"/>
        <v>0</v>
      </c>
      <c r="CB209" s="522"/>
      <c r="CC209" s="522">
        <f t="shared" si="289"/>
        <v>0</v>
      </c>
      <c r="CD209" s="522"/>
      <c r="CE209" s="522">
        <f t="shared" si="290"/>
        <v>0</v>
      </c>
      <c r="CF209" s="522"/>
      <c r="CG209" s="522">
        <f t="shared" si="291"/>
        <v>0</v>
      </c>
      <c r="CH209" s="522"/>
      <c r="CI209" s="747"/>
      <c r="CJ209" s="526">
        <f t="shared" si="292"/>
        <v>0</v>
      </c>
      <c r="CK209" s="522"/>
      <c r="CL209" s="522">
        <f t="shared" si="293"/>
        <v>0</v>
      </c>
      <c r="CM209" s="522"/>
      <c r="CN209" s="522">
        <f t="shared" si="294"/>
        <v>0</v>
      </c>
      <c r="CO209" s="522"/>
      <c r="CP209" s="522">
        <f t="shared" si="295"/>
        <v>0</v>
      </c>
      <c r="CQ209" s="522"/>
      <c r="CR209" s="747"/>
      <c r="CS209" s="526">
        <f t="shared" si="296"/>
        <v>0</v>
      </c>
      <c r="CT209" s="522"/>
      <c r="CU209" s="522">
        <f t="shared" si="297"/>
        <v>0</v>
      </c>
      <c r="CV209" s="522"/>
      <c r="CW209" s="522">
        <f t="shared" si="298"/>
        <v>0</v>
      </c>
      <c r="CX209" s="522"/>
      <c r="CY209" s="522">
        <f t="shared" si="299"/>
        <v>0</v>
      </c>
      <c r="CZ209" s="522"/>
      <c r="DA209" s="747"/>
      <c r="DB209" s="526">
        <f t="shared" si="300"/>
        <v>0</v>
      </c>
      <c r="DC209" s="522"/>
      <c r="DD209" s="522">
        <f t="shared" si="301"/>
        <v>0</v>
      </c>
      <c r="DE209" s="522"/>
      <c r="DF209" s="522">
        <f t="shared" si="240"/>
        <v>0</v>
      </c>
      <c r="DG209" s="522"/>
      <c r="DH209" s="522">
        <f t="shared" si="302"/>
        <v>0</v>
      </c>
      <c r="DI209" s="522"/>
      <c r="DJ209" s="747"/>
      <c r="DK209" s="526">
        <f t="shared" si="303"/>
        <v>0</v>
      </c>
      <c r="DL209" s="522"/>
      <c r="DM209" s="522">
        <f t="shared" si="304"/>
        <v>0</v>
      </c>
      <c r="DN209" s="522"/>
      <c r="DO209" s="522">
        <f t="shared" si="305"/>
        <v>0</v>
      </c>
      <c r="DP209" s="522"/>
      <c r="DQ209" s="522">
        <f t="shared" si="306"/>
        <v>0</v>
      </c>
      <c r="DR209" s="522"/>
      <c r="DS209" s="747"/>
      <c r="DT209" s="142">
        <f t="shared" si="307"/>
        <v>0</v>
      </c>
      <c r="DU209" s="125" t="str">
        <f>IF(DT209=0,"",
IF(SUM($DT$202:DT209)=1,DV209,
IF($DT$208&gt;SUM($DT$202:DT209),_xlfn.CONCAT(", ",DV209),
IF($DT$208=SUM($DT$202:DT209),_xlfn.CONCAT(" y ",DV209,".")))))</f>
        <v/>
      </c>
      <c r="DV209" s="115">
        <v>8</v>
      </c>
    </row>
    <row r="210" spans="1:126" s="38" customFormat="1" ht="15" customHeight="1">
      <c r="A210" s="18"/>
      <c r="B210" s="3"/>
      <c r="C210" s="53" t="s">
        <v>5008</v>
      </c>
      <c r="D210" s="547" t="s">
        <v>5825</v>
      </c>
      <c r="E210" s="548"/>
      <c r="F210" s="548"/>
      <c r="G210" s="548"/>
      <c r="H210" s="548"/>
      <c r="I210" s="548"/>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2"/>
      <c r="AF210" s="108"/>
      <c r="AH210" s="522">
        <f t="shared" si="268"/>
        <v>0</v>
      </c>
      <c r="AI210" s="522"/>
      <c r="AJ210" s="522">
        <f t="shared" si="269"/>
        <v>0</v>
      </c>
      <c r="AK210" s="522"/>
      <c r="AL210" s="522">
        <f t="shared" si="270"/>
        <v>0</v>
      </c>
      <c r="AM210" s="522"/>
      <c r="AN210" s="522">
        <f t="shared" si="271"/>
        <v>0</v>
      </c>
      <c r="AO210" s="522"/>
      <c r="AP210" s="747"/>
      <c r="AQ210" s="522">
        <f t="shared" si="272"/>
        <v>0</v>
      </c>
      <c r="AR210" s="522"/>
      <c r="AS210" s="522">
        <f t="shared" si="273"/>
        <v>0</v>
      </c>
      <c r="AT210" s="522"/>
      <c r="AU210" s="522">
        <f t="shared" si="274"/>
        <v>0</v>
      </c>
      <c r="AV210" s="522"/>
      <c r="AW210" s="522">
        <f t="shared" si="275"/>
        <v>0</v>
      </c>
      <c r="AX210" s="522"/>
      <c r="AY210" s="747"/>
      <c r="AZ210" s="526">
        <f t="shared" si="276"/>
        <v>0</v>
      </c>
      <c r="BA210" s="522"/>
      <c r="BB210" s="522">
        <f t="shared" si="277"/>
        <v>0</v>
      </c>
      <c r="BC210" s="522"/>
      <c r="BD210" s="522">
        <f t="shared" si="278"/>
        <v>0</v>
      </c>
      <c r="BE210" s="522"/>
      <c r="BF210" s="522">
        <f t="shared" si="279"/>
        <v>0</v>
      </c>
      <c r="BG210" s="522"/>
      <c r="BH210" s="747"/>
      <c r="BI210" s="526">
        <f t="shared" si="280"/>
        <v>0</v>
      </c>
      <c r="BJ210" s="522"/>
      <c r="BK210" s="522">
        <f t="shared" si="281"/>
        <v>0</v>
      </c>
      <c r="BL210" s="522"/>
      <c r="BM210" s="522">
        <f t="shared" si="282"/>
        <v>0</v>
      </c>
      <c r="BN210" s="522"/>
      <c r="BO210" s="522">
        <f t="shared" si="283"/>
        <v>0</v>
      </c>
      <c r="BP210" s="522"/>
      <c r="BQ210" s="747"/>
      <c r="BR210" s="526">
        <f t="shared" si="284"/>
        <v>0</v>
      </c>
      <c r="BS210" s="522"/>
      <c r="BT210" s="522">
        <f t="shared" si="285"/>
        <v>0</v>
      </c>
      <c r="BU210" s="522"/>
      <c r="BV210" s="522">
        <f t="shared" si="286"/>
        <v>0</v>
      </c>
      <c r="BW210" s="522"/>
      <c r="BX210" s="522">
        <f t="shared" si="287"/>
        <v>0</v>
      </c>
      <c r="BY210" s="522"/>
      <c r="BZ210" s="747"/>
      <c r="CA210" s="526">
        <f t="shared" si="288"/>
        <v>0</v>
      </c>
      <c r="CB210" s="522"/>
      <c r="CC210" s="522">
        <f t="shared" si="289"/>
        <v>0</v>
      </c>
      <c r="CD210" s="522"/>
      <c r="CE210" s="522">
        <f t="shared" si="290"/>
        <v>0</v>
      </c>
      <c r="CF210" s="522"/>
      <c r="CG210" s="522">
        <f t="shared" si="291"/>
        <v>0</v>
      </c>
      <c r="CH210" s="522"/>
      <c r="CI210" s="747"/>
      <c r="CJ210" s="526">
        <f t="shared" si="292"/>
        <v>0</v>
      </c>
      <c r="CK210" s="522"/>
      <c r="CL210" s="522">
        <f t="shared" si="293"/>
        <v>0</v>
      </c>
      <c r="CM210" s="522"/>
      <c r="CN210" s="522">
        <f t="shared" si="294"/>
        <v>0</v>
      </c>
      <c r="CO210" s="522"/>
      <c r="CP210" s="522">
        <f t="shared" si="295"/>
        <v>0</v>
      </c>
      <c r="CQ210" s="522"/>
      <c r="CR210" s="747"/>
      <c r="CS210" s="526">
        <f t="shared" si="296"/>
        <v>0</v>
      </c>
      <c r="CT210" s="522"/>
      <c r="CU210" s="522">
        <f t="shared" si="297"/>
        <v>0</v>
      </c>
      <c r="CV210" s="522"/>
      <c r="CW210" s="522">
        <f t="shared" si="298"/>
        <v>0</v>
      </c>
      <c r="CX210" s="522"/>
      <c r="CY210" s="522">
        <f t="shared" si="299"/>
        <v>0</v>
      </c>
      <c r="CZ210" s="522"/>
      <c r="DA210" s="747"/>
      <c r="DB210" s="526">
        <f t="shared" si="300"/>
        <v>0</v>
      </c>
      <c r="DC210" s="522"/>
      <c r="DD210" s="522">
        <f t="shared" si="301"/>
        <v>0</v>
      </c>
      <c r="DE210" s="522"/>
      <c r="DF210" s="522">
        <f t="shared" si="240"/>
        <v>0</v>
      </c>
      <c r="DG210" s="522"/>
      <c r="DH210" s="522">
        <f t="shared" si="302"/>
        <v>0</v>
      </c>
      <c r="DI210" s="522"/>
      <c r="DJ210" s="747"/>
      <c r="DK210" s="526">
        <f t="shared" si="303"/>
        <v>0</v>
      </c>
      <c r="DL210" s="522"/>
      <c r="DM210" s="522">
        <f t="shared" si="304"/>
        <v>0</v>
      </c>
      <c r="DN210" s="522"/>
      <c r="DO210" s="522">
        <f t="shared" si="305"/>
        <v>0</v>
      </c>
      <c r="DP210" s="522"/>
      <c r="DQ210" s="522">
        <f t="shared" si="306"/>
        <v>0</v>
      </c>
      <c r="DR210" s="522"/>
      <c r="DS210" s="747"/>
      <c r="DT210" s="142">
        <f t="shared" si="307"/>
        <v>0</v>
      </c>
      <c r="DU210" s="125" t="str">
        <f>IF(DT210=0,"",
IF(SUM($DT$202:DT210)=1,DV210,
IF($DT$208&gt;SUM($DT$202:DT210),_xlfn.CONCAT(", ",DV210),
IF($DT$208=SUM($DT$202:DT210),_xlfn.CONCAT(" y ",DV210,".")))))</f>
        <v/>
      </c>
      <c r="DV210" s="115">
        <v>9</v>
      </c>
    </row>
    <row r="211" spans="1:126" s="38" customFormat="1" ht="15" customHeight="1">
      <c r="A211" s="18"/>
      <c r="B211" s="3"/>
      <c r="C211" s="53" t="s">
        <v>5009</v>
      </c>
      <c r="D211" s="547" t="s">
        <v>5826</v>
      </c>
      <c r="E211" s="548"/>
      <c r="F211" s="548"/>
      <c r="G211" s="548"/>
      <c r="H211" s="548"/>
      <c r="I211" s="548"/>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2"/>
      <c r="AF211" s="108"/>
      <c r="AH211" s="522">
        <f t="shared" si="268"/>
        <v>0</v>
      </c>
      <c r="AI211" s="522"/>
      <c r="AJ211" s="522">
        <f t="shared" si="269"/>
        <v>0</v>
      </c>
      <c r="AK211" s="522"/>
      <c r="AL211" s="522">
        <f t="shared" si="270"/>
        <v>0</v>
      </c>
      <c r="AM211" s="522"/>
      <c r="AN211" s="522">
        <f t="shared" si="271"/>
        <v>0</v>
      </c>
      <c r="AO211" s="522"/>
      <c r="AP211" s="747"/>
      <c r="AQ211" s="522">
        <f t="shared" si="272"/>
        <v>0</v>
      </c>
      <c r="AR211" s="522"/>
      <c r="AS211" s="522">
        <f t="shared" si="273"/>
        <v>0</v>
      </c>
      <c r="AT211" s="522"/>
      <c r="AU211" s="522">
        <f t="shared" si="274"/>
        <v>0</v>
      </c>
      <c r="AV211" s="522"/>
      <c r="AW211" s="522">
        <f t="shared" si="275"/>
        <v>0</v>
      </c>
      <c r="AX211" s="522"/>
      <c r="AY211" s="747"/>
      <c r="AZ211" s="526">
        <f t="shared" si="276"/>
        <v>0</v>
      </c>
      <c r="BA211" s="522"/>
      <c r="BB211" s="522">
        <f t="shared" si="277"/>
        <v>0</v>
      </c>
      <c r="BC211" s="522"/>
      <c r="BD211" s="522">
        <f t="shared" si="278"/>
        <v>0</v>
      </c>
      <c r="BE211" s="522"/>
      <c r="BF211" s="522">
        <f t="shared" si="279"/>
        <v>0</v>
      </c>
      <c r="BG211" s="522"/>
      <c r="BH211" s="747"/>
      <c r="BI211" s="526">
        <f t="shared" si="280"/>
        <v>0</v>
      </c>
      <c r="BJ211" s="522"/>
      <c r="BK211" s="522">
        <f t="shared" si="281"/>
        <v>0</v>
      </c>
      <c r="BL211" s="522"/>
      <c r="BM211" s="522">
        <f t="shared" si="282"/>
        <v>0</v>
      </c>
      <c r="BN211" s="522"/>
      <c r="BO211" s="522">
        <f t="shared" si="283"/>
        <v>0</v>
      </c>
      <c r="BP211" s="522"/>
      <c r="BQ211" s="747"/>
      <c r="BR211" s="526">
        <f t="shared" si="284"/>
        <v>0</v>
      </c>
      <c r="BS211" s="522"/>
      <c r="BT211" s="522">
        <f t="shared" si="285"/>
        <v>0</v>
      </c>
      <c r="BU211" s="522"/>
      <c r="BV211" s="522">
        <f t="shared" si="286"/>
        <v>0</v>
      </c>
      <c r="BW211" s="522"/>
      <c r="BX211" s="522">
        <f t="shared" si="287"/>
        <v>0</v>
      </c>
      <c r="BY211" s="522"/>
      <c r="BZ211" s="747"/>
      <c r="CA211" s="526">
        <f t="shared" si="288"/>
        <v>0</v>
      </c>
      <c r="CB211" s="522"/>
      <c r="CC211" s="522">
        <f t="shared" si="289"/>
        <v>0</v>
      </c>
      <c r="CD211" s="522"/>
      <c r="CE211" s="522">
        <f t="shared" si="290"/>
        <v>0</v>
      </c>
      <c r="CF211" s="522"/>
      <c r="CG211" s="522">
        <f t="shared" si="291"/>
        <v>0</v>
      </c>
      <c r="CH211" s="522"/>
      <c r="CI211" s="747"/>
      <c r="CJ211" s="526">
        <f t="shared" si="292"/>
        <v>0</v>
      </c>
      <c r="CK211" s="522"/>
      <c r="CL211" s="522">
        <f t="shared" si="293"/>
        <v>0</v>
      </c>
      <c r="CM211" s="522"/>
      <c r="CN211" s="522">
        <f t="shared" si="294"/>
        <v>0</v>
      </c>
      <c r="CO211" s="522"/>
      <c r="CP211" s="522">
        <f t="shared" si="295"/>
        <v>0</v>
      </c>
      <c r="CQ211" s="522"/>
      <c r="CR211" s="747"/>
      <c r="CS211" s="526">
        <f t="shared" si="296"/>
        <v>0</v>
      </c>
      <c r="CT211" s="522"/>
      <c r="CU211" s="522">
        <f t="shared" si="297"/>
        <v>0</v>
      </c>
      <c r="CV211" s="522"/>
      <c r="CW211" s="522">
        <f t="shared" si="298"/>
        <v>0</v>
      </c>
      <c r="CX211" s="522"/>
      <c r="CY211" s="522">
        <f t="shared" si="299"/>
        <v>0</v>
      </c>
      <c r="CZ211" s="522"/>
      <c r="DA211" s="747"/>
      <c r="DB211" s="526">
        <f t="shared" si="300"/>
        <v>0</v>
      </c>
      <c r="DC211" s="522"/>
      <c r="DD211" s="522">
        <f t="shared" si="301"/>
        <v>0</v>
      </c>
      <c r="DE211" s="522"/>
      <c r="DF211" s="522">
        <f t="shared" si="240"/>
        <v>0</v>
      </c>
      <c r="DG211" s="522"/>
      <c r="DH211" s="522">
        <f t="shared" si="302"/>
        <v>0</v>
      </c>
      <c r="DI211" s="522"/>
      <c r="DJ211" s="747"/>
      <c r="DK211" s="526">
        <f t="shared" si="303"/>
        <v>0</v>
      </c>
      <c r="DL211" s="522"/>
      <c r="DM211" s="522">
        <f t="shared" si="304"/>
        <v>0</v>
      </c>
      <c r="DN211" s="522"/>
      <c r="DO211" s="522">
        <f t="shared" si="305"/>
        <v>0</v>
      </c>
      <c r="DP211" s="522"/>
      <c r="DQ211" s="522">
        <f t="shared" si="306"/>
        <v>0</v>
      </c>
      <c r="DR211" s="522"/>
      <c r="DS211" s="747"/>
      <c r="DT211" s="142">
        <f t="shared" si="307"/>
        <v>0</v>
      </c>
      <c r="DU211" s="125" t="str">
        <f>IF(DT211=0,"",
IF(SUM($DT$202:DT211)=1,DV211,
IF($DT$208&gt;SUM($DT$202:DT211),_xlfn.CONCAT(", ",DV211),
IF($DT$208=SUM($DT$202:DT211),_xlfn.CONCAT(" y ",DV211,".")))))</f>
        <v/>
      </c>
      <c r="DV211" s="115">
        <v>10</v>
      </c>
    </row>
    <row r="212" spans="1:126" s="38" customFormat="1" ht="15" customHeight="1">
      <c r="A212" s="18"/>
      <c r="B212" s="3"/>
      <c r="C212" s="53" t="s">
        <v>5011</v>
      </c>
      <c r="D212" s="547" t="s">
        <v>5827</v>
      </c>
      <c r="E212" s="548"/>
      <c r="F212" s="548"/>
      <c r="G212" s="548"/>
      <c r="H212" s="548"/>
      <c r="I212" s="548"/>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2"/>
      <c r="AF212" s="108"/>
      <c r="AH212" s="522">
        <f t="shared" si="268"/>
        <v>0</v>
      </c>
      <c r="AI212" s="522"/>
      <c r="AJ212" s="522">
        <f t="shared" si="269"/>
        <v>0</v>
      </c>
      <c r="AK212" s="522"/>
      <c r="AL212" s="522">
        <f t="shared" si="270"/>
        <v>0</v>
      </c>
      <c r="AM212" s="522"/>
      <c r="AN212" s="522">
        <f t="shared" si="271"/>
        <v>0</v>
      </c>
      <c r="AO212" s="522"/>
      <c r="AP212" s="747"/>
      <c r="AQ212" s="522">
        <f t="shared" si="272"/>
        <v>0</v>
      </c>
      <c r="AR212" s="522"/>
      <c r="AS212" s="522">
        <f t="shared" si="273"/>
        <v>0</v>
      </c>
      <c r="AT212" s="522"/>
      <c r="AU212" s="522">
        <f t="shared" si="274"/>
        <v>0</v>
      </c>
      <c r="AV212" s="522"/>
      <c r="AW212" s="522">
        <f t="shared" si="275"/>
        <v>0</v>
      </c>
      <c r="AX212" s="522"/>
      <c r="AY212" s="747"/>
      <c r="AZ212" s="526">
        <f t="shared" si="276"/>
        <v>0</v>
      </c>
      <c r="BA212" s="522"/>
      <c r="BB212" s="522">
        <f t="shared" si="277"/>
        <v>0</v>
      </c>
      <c r="BC212" s="522"/>
      <c r="BD212" s="522">
        <f t="shared" si="278"/>
        <v>0</v>
      </c>
      <c r="BE212" s="522"/>
      <c r="BF212" s="522">
        <f t="shared" si="279"/>
        <v>0</v>
      </c>
      <c r="BG212" s="522"/>
      <c r="BH212" s="747"/>
      <c r="BI212" s="526">
        <f t="shared" si="280"/>
        <v>0</v>
      </c>
      <c r="BJ212" s="522"/>
      <c r="BK212" s="522">
        <f t="shared" si="281"/>
        <v>0</v>
      </c>
      <c r="BL212" s="522"/>
      <c r="BM212" s="522">
        <f t="shared" si="282"/>
        <v>0</v>
      </c>
      <c r="BN212" s="522"/>
      <c r="BO212" s="522">
        <f t="shared" si="283"/>
        <v>0</v>
      </c>
      <c r="BP212" s="522"/>
      <c r="BQ212" s="747"/>
      <c r="BR212" s="526">
        <f t="shared" si="284"/>
        <v>0</v>
      </c>
      <c r="BS212" s="522"/>
      <c r="BT212" s="522">
        <f t="shared" si="285"/>
        <v>0</v>
      </c>
      <c r="BU212" s="522"/>
      <c r="BV212" s="522">
        <f t="shared" si="286"/>
        <v>0</v>
      </c>
      <c r="BW212" s="522"/>
      <c r="BX212" s="522">
        <f t="shared" si="287"/>
        <v>0</v>
      </c>
      <c r="BY212" s="522"/>
      <c r="BZ212" s="747"/>
      <c r="CA212" s="526">
        <f t="shared" si="288"/>
        <v>0</v>
      </c>
      <c r="CB212" s="522"/>
      <c r="CC212" s="522">
        <f t="shared" si="289"/>
        <v>0</v>
      </c>
      <c r="CD212" s="522"/>
      <c r="CE212" s="522">
        <f t="shared" si="290"/>
        <v>0</v>
      </c>
      <c r="CF212" s="522"/>
      <c r="CG212" s="522">
        <f t="shared" si="291"/>
        <v>0</v>
      </c>
      <c r="CH212" s="522"/>
      <c r="CI212" s="747"/>
      <c r="CJ212" s="526">
        <f t="shared" si="292"/>
        <v>0</v>
      </c>
      <c r="CK212" s="522"/>
      <c r="CL212" s="522">
        <f t="shared" si="293"/>
        <v>0</v>
      </c>
      <c r="CM212" s="522"/>
      <c r="CN212" s="522">
        <f t="shared" si="294"/>
        <v>0</v>
      </c>
      <c r="CO212" s="522"/>
      <c r="CP212" s="522">
        <f t="shared" si="295"/>
        <v>0</v>
      </c>
      <c r="CQ212" s="522"/>
      <c r="CR212" s="747"/>
      <c r="CS212" s="526">
        <f t="shared" si="296"/>
        <v>0</v>
      </c>
      <c r="CT212" s="522"/>
      <c r="CU212" s="522">
        <f t="shared" si="297"/>
        <v>0</v>
      </c>
      <c r="CV212" s="522"/>
      <c r="CW212" s="522">
        <f t="shared" si="298"/>
        <v>0</v>
      </c>
      <c r="CX212" s="522"/>
      <c r="CY212" s="522">
        <f t="shared" si="299"/>
        <v>0</v>
      </c>
      <c r="CZ212" s="522"/>
      <c r="DA212" s="747"/>
      <c r="DB212" s="526">
        <f t="shared" si="300"/>
        <v>0</v>
      </c>
      <c r="DC212" s="522"/>
      <c r="DD212" s="522">
        <f t="shared" si="301"/>
        <v>0</v>
      </c>
      <c r="DE212" s="522"/>
      <c r="DF212" s="522">
        <f t="shared" si="240"/>
        <v>0</v>
      </c>
      <c r="DG212" s="522"/>
      <c r="DH212" s="522">
        <f t="shared" si="302"/>
        <v>0</v>
      </c>
      <c r="DI212" s="522"/>
      <c r="DJ212" s="747"/>
      <c r="DK212" s="526">
        <f t="shared" si="303"/>
        <v>0</v>
      </c>
      <c r="DL212" s="522"/>
      <c r="DM212" s="522">
        <f t="shared" si="304"/>
        <v>0</v>
      </c>
      <c r="DN212" s="522"/>
      <c r="DO212" s="522">
        <f t="shared" si="305"/>
        <v>0</v>
      </c>
      <c r="DP212" s="522"/>
      <c r="DQ212" s="522">
        <f t="shared" si="306"/>
        <v>0</v>
      </c>
      <c r="DR212" s="522"/>
      <c r="DS212" s="747"/>
      <c r="DT212" s="142">
        <f t="shared" si="307"/>
        <v>0</v>
      </c>
      <c r="DU212" s="125" t="str">
        <f>IF(DT212=0,"",
IF(SUM($DT$202:DT212)=1,DV212,
IF($DT$208&gt;SUM($DT$202:DT212),_xlfn.CONCAT(", ",DV212),
IF($DT$208=SUM($DT$202:DT212),_xlfn.CONCAT(" y ",DV212,".")))))</f>
        <v/>
      </c>
      <c r="DV212" s="115">
        <v>11</v>
      </c>
    </row>
    <row r="213" spans="1:126" s="38" customFormat="1" ht="15" customHeight="1">
      <c r="A213" s="18"/>
      <c r="B213" s="3"/>
      <c r="C213" s="53" t="s">
        <v>5012</v>
      </c>
      <c r="D213" s="547" t="s">
        <v>5828</v>
      </c>
      <c r="E213" s="548"/>
      <c r="F213" s="548"/>
      <c r="G213" s="548"/>
      <c r="H213" s="548"/>
      <c r="I213" s="548"/>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2"/>
      <c r="AF213" s="108"/>
      <c r="AH213" s="522">
        <f t="shared" si="268"/>
        <v>0</v>
      </c>
      <c r="AI213" s="522"/>
      <c r="AJ213" s="522">
        <f t="shared" si="269"/>
        <v>0</v>
      </c>
      <c r="AK213" s="522"/>
      <c r="AL213" s="522">
        <f t="shared" si="270"/>
        <v>0</v>
      </c>
      <c r="AM213" s="522"/>
      <c r="AN213" s="522">
        <f t="shared" si="271"/>
        <v>0</v>
      </c>
      <c r="AO213" s="522"/>
      <c r="AP213" s="747"/>
      <c r="AQ213" s="522">
        <f t="shared" si="272"/>
        <v>0</v>
      </c>
      <c r="AR213" s="522"/>
      <c r="AS213" s="522">
        <f t="shared" si="273"/>
        <v>0</v>
      </c>
      <c r="AT213" s="522"/>
      <c r="AU213" s="522">
        <f t="shared" si="274"/>
        <v>0</v>
      </c>
      <c r="AV213" s="522"/>
      <c r="AW213" s="522">
        <f t="shared" si="275"/>
        <v>0</v>
      </c>
      <c r="AX213" s="522"/>
      <c r="AY213" s="747"/>
      <c r="AZ213" s="526">
        <f t="shared" si="276"/>
        <v>0</v>
      </c>
      <c r="BA213" s="522"/>
      <c r="BB213" s="522">
        <f t="shared" si="277"/>
        <v>0</v>
      </c>
      <c r="BC213" s="522"/>
      <c r="BD213" s="522">
        <f t="shared" si="278"/>
        <v>0</v>
      </c>
      <c r="BE213" s="522"/>
      <c r="BF213" s="522">
        <f t="shared" si="279"/>
        <v>0</v>
      </c>
      <c r="BG213" s="522"/>
      <c r="BH213" s="747"/>
      <c r="BI213" s="526">
        <f t="shared" si="280"/>
        <v>0</v>
      </c>
      <c r="BJ213" s="522"/>
      <c r="BK213" s="522">
        <f t="shared" si="281"/>
        <v>0</v>
      </c>
      <c r="BL213" s="522"/>
      <c r="BM213" s="522">
        <f t="shared" si="282"/>
        <v>0</v>
      </c>
      <c r="BN213" s="522"/>
      <c r="BO213" s="522">
        <f t="shared" si="283"/>
        <v>0</v>
      </c>
      <c r="BP213" s="522"/>
      <c r="BQ213" s="747"/>
      <c r="BR213" s="526">
        <f t="shared" si="284"/>
        <v>0</v>
      </c>
      <c r="BS213" s="522"/>
      <c r="BT213" s="522">
        <f t="shared" si="285"/>
        <v>0</v>
      </c>
      <c r="BU213" s="522"/>
      <c r="BV213" s="522">
        <f t="shared" si="286"/>
        <v>0</v>
      </c>
      <c r="BW213" s="522"/>
      <c r="BX213" s="522">
        <f t="shared" si="287"/>
        <v>0</v>
      </c>
      <c r="BY213" s="522"/>
      <c r="BZ213" s="747"/>
      <c r="CA213" s="526">
        <f t="shared" si="288"/>
        <v>0</v>
      </c>
      <c r="CB213" s="522"/>
      <c r="CC213" s="522">
        <f t="shared" si="289"/>
        <v>0</v>
      </c>
      <c r="CD213" s="522"/>
      <c r="CE213" s="522">
        <f t="shared" si="290"/>
        <v>0</v>
      </c>
      <c r="CF213" s="522"/>
      <c r="CG213" s="522">
        <f t="shared" si="291"/>
        <v>0</v>
      </c>
      <c r="CH213" s="522"/>
      <c r="CI213" s="747"/>
      <c r="CJ213" s="526">
        <f t="shared" si="292"/>
        <v>0</v>
      </c>
      <c r="CK213" s="522"/>
      <c r="CL213" s="522">
        <f t="shared" si="293"/>
        <v>0</v>
      </c>
      <c r="CM213" s="522"/>
      <c r="CN213" s="522">
        <f t="shared" si="294"/>
        <v>0</v>
      </c>
      <c r="CO213" s="522"/>
      <c r="CP213" s="522">
        <f t="shared" si="295"/>
        <v>0</v>
      </c>
      <c r="CQ213" s="522"/>
      <c r="CR213" s="747"/>
      <c r="CS213" s="526">
        <f t="shared" si="296"/>
        <v>0</v>
      </c>
      <c r="CT213" s="522"/>
      <c r="CU213" s="522">
        <f t="shared" si="297"/>
        <v>0</v>
      </c>
      <c r="CV213" s="522"/>
      <c r="CW213" s="522">
        <f t="shared" si="298"/>
        <v>0</v>
      </c>
      <c r="CX213" s="522"/>
      <c r="CY213" s="522">
        <f t="shared" si="299"/>
        <v>0</v>
      </c>
      <c r="CZ213" s="522"/>
      <c r="DA213" s="747"/>
      <c r="DB213" s="526">
        <f t="shared" si="300"/>
        <v>0</v>
      </c>
      <c r="DC213" s="522"/>
      <c r="DD213" s="522">
        <f t="shared" si="301"/>
        <v>0</v>
      </c>
      <c r="DE213" s="522"/>
      <c r="DF213" s="522">
        <f t="shared" si="240"/>
        <v>0</v>
      </c>
      <c r="DG213" s="522"/>
      <c r="DH213" s="522">
        <f t="shared" si="302"/>
        <v>0</v>
      </c>
      <c r="DI213" s="522"/>
      <c r="DJ213" s="747"/>
      <c r="DK213" s="526">
        <f t="shared" si="303"/>
        <v>0</v>
      </c>
      <c r="DL213" s="522"/>
      <c r="DM213" s="522">
        <f t="shared" si="304"/>
        <v>0</v>
      </c>
      <c r="DN213" s="522"/>
      <c r="DO213" s="522">
        <f t="shared" si="305"/>
        <v>0</v>
      </c>
      <c r="DP213" s="522"/>
      <c r="DQ213" s="522">
        <f t="shared" si="306"/>
        <v>0</v>
      </c>
      <c r="DR213" s="522"/>
      <c r="DS213" s="747"/>
      <c r="DT213" s="142">
        <f t="shared" si="307"/>
        <v>0</v>
      </c>
      <c r="DU213" s="125" t="str">
        <f>IF(DT213=0,"",
IF(SUM($DT$202:DT213)=1,DV213,
IF($DT$208&gt;SUM($DT$202:DT213),_xlfn.CONCAT(", ",DV213),
IF($DT$208=SUM($DT$202:DT213),_xlfn.CONCAT(" y ",DV213,".")))))</f>
        <v/>
      </c>
      <c r="DV213" s="115">
        <v>12</v>
      </c>
    </row>
    <row r="214" spans="1:126" s="38" customFormat="1" ht="15" customHeight="1">
      <c r="A214" s="18"/>
      <c r="B214" s="3"/>
      <c r="C214" s="53" t="s">
        <v>5013</v>
      </c>
      <c r="D214" s="547" t="s">
        <v>5829</v>
      </c>
      <c r="E214" s="548"/>
      <c r="F214" s="548"/>
      <c r="G214" s="548"/>
      <c r="H214" s="548"/>
      <c r="I214" s="548"/>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2"/>
      <c r="AF214" s="108"/>
      <c r="AH214" s="522">
        <f t="shared" si="268"/>
        <v>0</v>
      </c>
      <c r="AI214" s="522"/>
      <c r="AJ214" s="522">
        <f t="shared" si="269"/>
        <v>0</v>
      </c>
      <c r="AK214" s="522"/>
      <c r="AL214" s="522">
        <f t="shared" si="270"/>
        <v>0</v>
      </c>
      <c r="AM214" s="522"/>
      <c r="AN214" s="522">
        <f t="shared" si="271"/>
        <v>0</v>
      </c>
      <c r="AO214" s="522"/>
      <c r="AP214" s="747"/>
      <c r="AQ214" s="522">
        <f t="shared" si="272"/>
        <v>0</v>
      </c>
      <c r="AR214" s="522"/>
      <c r="AS214" s="522">
        <f t="shared" si="273"/>
        <v>0</v>
      </c>
      <c r="AT214" s="522"/>
      <c r="AU214" s="522">
        <f t="shared" si="274"/>
        <v>0</v>
      </c>
      <c r="AV214" s="522"/>
      <c r="AW214" s="522">
        <f t="shared" si="275"/>
        <v>0</v>
      </c>
      <c r="AX214" s="522"/>
      <c r="AY214" s="747"/>
      <c r="AZ214" s="526">
        <f t="shared" si="276"/>
        <v>0</v>
      </c>
      <c r="BA214" s="522"/>
      <c r="BB214" s="522">
        <f t="shared" si="277"/>
        <v>0</v>
      </c>
      <c r="BC214" s="522"/>
      <c r="BD214" s="522">
        <f t="shared" si="278"/>
        <v>0</v>
      </c>
      <c r="BE214" s="522"/>
      <c r="BF214" s="522">
        <f t="shared" si="279"/>
        <v>0</v>
      </c>
      <c r="BG214" s="522"/>
      <c r="BH214" s="747"/>
      <c r="BI214" s="526">
        <f t="shared" si="280"/>
        <v>0</v>
      </c>
      <c r="BJ214" s="522"/>
      <c r="BK214" s="522">
        <f t="shared" si="281"/>
        <v>0</v>
      </c>
      <c r="BL214" s="522"/>
      <c r="BM214" s="522">
        <f t="shared" si="282"/>
        <v>0</v>
      </c>
      <c r="BN214" s="522"/>
      <c r="BO214" s="522">
        <f t="shared" si="283"/>
        <v>0</v>
      </c>
      <c r="BP214" s="522"/>
      <c r="BQ214" s="747"/>
      <c r="BR214" s="526">
        <f t="shared" si="284"/>
        <v>0</v>
      </c>
      <c r="BS214" s="522"/>
      <c r="BT214" s="522">
        <f t="shared" si="285"/>
        <v>0</v>
      </c>
      <c r="BU214" s="522"/>
      <c r="BV214" s="522">
        <f t="shared" si="286"/>
        <v>0</v>
      </c>
      <c r="BW214" s="522"/>
      <c r="BX214" s="522">
        <f t="shared" si="287"/>
        <v>0</v>
      </c>
      <c r="BY214" s="522"/>
      <c r="BZ214" s="747"/>
      <c r="CA214" s="526">
        <f t="shared" si="288"/>
        <v>0</v>
      </c>
      <c r="CB214" s="522"/>
      <c r="CC214" s="522">
        <f t="shared" si="289"/>
        <v>0</v>
      </c>
      <c r="CD214" s="522"/>
      <c r="CE214" s="522">
        <f t="shared" si="290"/>
        <v>0</v>
      </c>
      <c r="CF214" s="522"/>
      <c r="CG214" s="522">
        <f t="shared" si="291"/>
        <v>0</v>
      </c>
      <c r="CH214" s="522"/>
      <c r="CI214" s="747"/>
      <c r="CJ214" s="526">
        <f t="shared" si="292"/>
        <v>0</v>
      </c>
      <c r="CK214" s="522"/>
      <c r="CL214" s="522">
        <f t="shared" si="293"/>
        <v>0</v>
      </c>
      <c r="CM214" s="522"/>
      <c r="CN214" s="522">
        <f t="shared" si="294"/>
        <v>0</v>
      </c>
      <c r="CO214" s="522"/>
      <c r="CP214" s="522">
        <f t="shared" si="295"/>
        <v>0</v>
      </c>
      <c r="CQ214" s="522"/>
      <c r="CR214" s="747"/>
      <c r="CS214" s="526">
        <f t="shared" si="296"/>
        <v>0</v>
      </c>
      <c r="CT214" s="522"/>
      <c r="CU214" s="522">
        <f t="shared" si="297"/>
        <v>0</v>
      </c>
      <c r="CV214" s="522"/>
      <c r="CW214" s="522">
        <f t="shared" si="298"/>
        <v>0</v>
      </c>
      <c r="CX214" s="522"/>
      <c r="CY214" s="522">
        <f t="shared" si="299"/>
        <v>0</v>
      </c>
      <c r="CZ214" s="522"/>
      <c r="DA214" s="747"/>
      <c r="DB214" s="526">
        <f t="shared" si="300"/>
        <v>0</v>
      </c>
      <c r="DC214" s="522"/>
      <c r="DD214" s="522">
        <f t="shared" si="301"/>
        <v>0</v>
      </c>
      <c r="DE214" s="522"/>
      <c r="DF214" s="522">
        <f t="shared" si="240"/>
        <v>0</v>
      </c>
      <c r="DG214" s="522"/>
      <c r="DH214" s="522">
        <f t="shared" si="302"/>
        <v>0</v>
      </c>
      <c r="DI214" s="522"/>
      <c r="DJ214" s="747"/>
      <c r="DK214" s="526">
        <f t="shared" si="303"/>
        <v>0</v>
      </c>
      <c r="DL214" s="522"/>
      <c r="DM214" s="522">
        <f t="shared" si="304"/>
        <v>0</v>
      </c>
      <c r="DN214" s="522"/>
      <c r="DO214" s="522">
        <f t="shared" si="305"/>
        <v>0</v>
      </c>
      <c r="DP214" s="522"/>
      <c r="DQ214" s="522">
        <f t="shared" si="306"/>
        <v>0</v>
      </c>
      <c r="DR214" s="522"/>
      <c r="DS214" s="747"/>
      <c r="DT214" s="142">
        <f t="shared" si="307"/>
        <v>0</v>
      </c>
      <c r="DU214" s="125" t="str">
        <f>IF(DT214=0,"",
IF(SUM($DT$202:DT214)=1,DV214,
IF($DT$208&gt;SUM($DT$202:DT214),_xlfn.CONCAT(", ",DV214),
IF($DT$208=SUM($DT$202:DT214),_xlfn.CONCAT(" y ",DV214,".")))))</f>
        <v/>
      </c>
      <c r="DV214" s="115">
        <v>13</v>
      </c>
    </row>
    <row r="215" spans="1:126" s="38" customFormat="1" ht="15" customHeight="1">
      <c r="A215" s="18"/>
      <c r="B215" s="3"/>
      <c r="C215" s="53" t="s">
        <v>5014</v>
      </c>
      <c r="D215" s="547" t="s">
        <v>5830</v>
      </c>
      <c r="E215" s="548"/>
      <c r="F215" s="548"/>
      <c r="G215" s="548"/>
      <c r="H215" s="548"/>
      <c r="I215" s="548"/>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2"/>
      <c r="AF215" s="108"/>
      <c r="AH215" s="522">
        <f t="shared" si="268"/>
        <v>0</v>
      </c>
      <c r="AI215" s="522"/>
      <c r="AJ215" s="522">
        <f t="shared" si="269"/>
        <v>0</v>
      </c>
      <c r="AK215" s="522"/>
      <c r="AL215" s="522">
        <f t="shared" si="270"/>
        <v>0</v>
      </c>
      <c r="AM215" s="522"/>
      <c r="AN215" s="522">
        <f t="shared" si="271"/>
        <v>0</v>
      </c>
      <c r="AO215" s="522"/>
      <c r="AP215" s="747"/>
      <c r="AQ215" s="522">
        <f t="shared" si="272"/>
        <v>0</v>
      </c>
      <c r="AR215" s="522"/>
      <c r="AS215" s="522">
        <f t="shared" si="273"/>
        <v>0</v>
      </c>
      <c r="AT215" s="522"/>
      <c r="AU215" s="522">
        <f t="shared" si="274"/>
        <v>0</v>
      </c>
      <c r="AV215" s="522"/>
      <c r="AW215" s="522">
        <f t="shared" si="275"/>
        <v>0</v>
      </c>
      <c r="AX215" s="522"/>
      <c r="AY215" s="747"/>
      <c r="AZ215" s="526">
        <f t="shared" si="276"/>
        <v>0</v>
      </c>
      <c r="BA215" s="522"/>
      <c r="BB215" s="522">
        <f t="shared" si="277"/>
        <v>0</v>
      </c>
      <c r="BC215" s="522"/>
      <c r="BD215" s="522">
        <f t="shared" si="278"/>
        <v>0</v>
      </c>
      <c r="BE215" s="522"/>
      <c r="BF215" s="522">
        <f t="shared" si="279"/>
        <v>0</v>
      </c>
      <c r="BG215" s="522"/>
      <c r="BH215" s="747"/>
      <c r="BI215" s="526">
        <f t="shared" si="280"/>
        <v>0</v>
      </c>
      <c r="BJ215" s="522"/>
      <c r="BK215" s="522">
        <f t="shared" si="281"/>
        <v>0</v>
      </c>
      <c r="BL215" s="522"/>
      <c r="BM215" s="522">
        <f t="shared" si="282"/>
        <v>0</v>
      </c>
      <c r="BN215" s="522"/>
      <c r="BO215" s="522">
        <f t="shared" si="283"/>
        <v>0</v>
      </c>
      <c r="BP215" s="522"/>
      <c r="BQ215" s="747"/>
      <c r="BR215" s="526">
        <f t="shared" si="284"/>
        <v>0</v>
      </c>
      <c r="BS215" s="522"/>
      <c r="BT215" s="522">
        <f t="shared" si="285"/>
        <v>0</v>
      </c>
      <c r="BU215" s="522"/>
      <c r="BV215" s="522">
        <f t="shared" si="286"/>
        <v>0</v>
      </c>
      <c r="BW215" s="522"/>
      <c r="BX215" s="522">
        <f t="shared" si="287"/>
        <v>0</v>
      </c>
      <c r="BY215" s="522"/>
      <c r="BZ215" s="747"/>
      <c r="CA215" s="526">
        <f t="shared" si="288"/>
        <v>0</v>
      </c>
      <c r="CB215" s="522"/>
      <c r="CC215" s="522">
        <f t="shared" si="289"/>
        <v>0</v>
      </c>
      <c r="CD215" s="522"/>
      <c r="CE215" s="522">
        <f t="shared" si="290"/>
        <v>0</v>
      </c>
      <c r="CF215" s="522"/>
      <c r="CG215" s="522">
        <f t="shared" si="291"/>
        <v>0</v>
      </c>
      <c r="CH215" s="522"/>
      <c r="CI215" s="747"/>
      <c r="CJ215" s="526">
        <f t="shared" si="292"/>
        <v>0</v>
      </c>
      <c r="CK215" s="522"/>
      <c r="CL215" s="522">
        <f t="shared" si="293"/>
        <v>0</v>
      </c>
      <c r="CM215" s="522"/>
      <c r="CN215" s="522">
        <f t="shared" si="294"/>
        <v>0</v>
      </c>
      <c r="CO215" s="522"/>
      <c r="CP215" s="522">
        <f t="shared" si="295"/>
        <v>0</v>
      </c>
      <c r="CQ215" s="522"/>
      <c r="CR215" s="747"/>
      <c r="CS215" s="526">
        <f t="shared" si="296"/>
        <v>0</v>
      </c>
      <c r="CT215" s="522"/>
      <c r="CU215" s="522">
        <f t="shared" si="297"/>
        <v>0</v>
      </c>
      <c r="CV215" s="522"/>
      <c r="CW215" s="522">
        <f t="shared" si="298"/>
        <v>0</v>
      </c>
      <c r="CX215" s="522"/>
      <c r="CY215" s="522">
        <f t="shared" si="299"/>
        <v>0</v>
      </c>
      <c r="CZ215" s="522"/>
      <c r="DA215" s="747"/>
      <c r="DB215" s="526">
        <f t="shared" si="300"/>
        <v>0</v>
      </c>
      <c r="DC215" s="522"/>
      <c r="DD215" s="522">
        <f t="shared" si="301"/>
        <v>0</v>
      </c>
      <c r="DE215" s="522"/>
      <c r="DF215" s="522">
        <f t="shared" si="240"/>
        <v>0</v>
      </c>
      <c r="DG215" s="522"/>
      <c r="DH215" s="522">
        <f t="shared" si="302"/>
        <v>0</v>
      </c>
      <c r="DI215" s="522"/>
      <c r="DJ215" s="747"/>
      <c r="DK215" s="526">
        <f t="shared" si="303"/>
        <v>0</v>
      </c>
      <c r="DL215" s="522"/>
      <c r="DM215" s="522">
        <f t="shared" si="304"/>
        <v>0</v>
      </c>
      <c r="DN215" s="522"/>
      <c r="DO215" s="522">
        <f t="shared" si="305"/>
        <v>0</v>
      </c>
      <c r="DP215" s="522"/>
      <c r="DQ215" s="522">
        <f t="shared" si="306"/>
        <v>0</v>
      </c>
      <c r="DR215" s="522"/>
      <c r="DS215" s="747"/>
      <c r="DT215" s="142">
        <f t="shared" si="307"/>
        <v>0</v>
      </c>
      <c r="DU215" s="125" t="str">
        <f>IF(DT215=0,"",
IF(SUM($DT$202:DT215)=1,DV215,
IF($DT$208&gt;SUM($DT$202:DT215),_xlfn.CONCAT(", ",DV215),
IF($DT$208=SUM($DT$202:DT215),_xlfn.CONCAT(" y ",DV215,".")))))</f>
        <v/>
      </c>
      <c r="DV215" s="115">
        <v>14</v>
      </c>
    </row>
    <row r="216" spans="1:126" s="38" customFormat="1" ht="15" customHeight="1">
      <c r="A216" s="18"/>
      <c r="B216" s="3"/>
      <c r="C216" s="53" t="s">
        <v>5015</v>
      </c>
      <c r="D216" s="547" t="s">
        <v>5831</v>
      </c>
      <c r="E216" s="548"/>
      <c r="F216" s="548"/>
      <c r="G216" s="548"/>
      <c r="H216" s="548"/>
      <c r="I216" s="548"/>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2"/>
      <c r="AF216" s="108"/>
      <c r="AH216" s="522">
        <f t="shared" si="268"/>
        <v>0</v>
      </c>
      <c r="AI216" s="522"/>
      <c r="AJ216" s="522">
        <f t="shared" si="269"/>
        <v>0</v>
      </c>
      <c r="AK216" s="522"/>
      <c r="AL216" s="522">
        <f t="shared" si="270"/>
        <v>0</v>
      </c>
      <c r="AM216" s="522"/>
      <c r="AN216" s="522">
        <f t="shared" si="271"/>
        <v>0</v>
      </c>
      <c r="AO216" s="522"/>
      <c r="AP216" s="747"/>
      <c r="AQ216" s="522">
        <f t="shared" si="272"/>
        <v>0</v>
      </c>
      <c r="AR216" s="522"/>
      <c r="AS216" s="522">
        <f t="shared" si="273"/>
        <v>0</v>
      </c>
      <c r="AT216" s="522"/>
      <c r="AU216" s="522">
        <f t="shared" si="274"/>
        <v>0</v>
      </c>
      <c r="AV216" s="522"/>
      <c r="AW216" s="522">
        <f t="shared" si="275"/>
        <v>0</v>
      </c>
      <c r="AX216" s="522"/>
      <c r="AY216" s="747"/>
      <c r="AZ216" s="526">
        <f t="shared" si="276"/>
        <v>0</v>
      </c>
      <c r="BA216" s="522"/>
      <c r="BB216" s="522">
        <f t="shared" si="277"/>
        <v>0</v>
      </c>
      <c r="BC216" s="522"/>
      <c r="BD216" s="522">
        <f t="shared" si="278"/>
        <v>0</v>
      </c>
      <c r="BE216" s="522"/>
      <c r="BF216" s="522">
        <f t="shared" si="279"/>
        <v>0</v>
      </c>
      <c r="BG216" s="522"/>
      <c r="BH216" s="747"/>
      <c r="BI216" s="526">
        <f t="shared" si="280"/>
        <v>0</v>
      </c>
      <c r="BJ216" s="522"/>
      <c r="BK216" s="522">
        <f t="shared" si="281"/>
        <v>0</v>
      </c>
      <c r="BL216" s="522"/>
      <c r="BM216" s="522">
        <f t="shared" si="282"/>
        <v>0</v>
      </c>
      <c r="BN216" s="522"/>
      <c r="BO216" s="522">
        <f t="shared" si="283"/>
        <v>0</v>
      </c>
      <c r="BP216" s="522"/>
      <c r="BQ216" s="747"/>
      <c r="BR216" s="526">
        <f t="shared" si="284"/>
        <v>0</v>
      </c>
      <c r="BS216" s="522"/>
      <c r="BT216" s="522">
        <f t="shared" si="285"/>
        <v>0</v>
      </c>
      <c r="BU216" s="522"/>
      <c r="BV216" s="522">
        <f t="shared" si="286"/>
        <v>0</v>
      </c>
      <c r="BW216" s="522"/>
      <c r="BX216" s="522">
        <f t="shared" si="287"/>
        <v>0</v>
      </c>
      <c r="BY216" s="522"/>
      <c r="BZ216" s="747"/>
      <c r="CA216" s="526">
        <f t="shared" si="288"/>
        <v>0</v>
      </c>
      <c r="CB216" s="522"/>
      <c r="CC216" s="522">
        <f t="shared" si="289"/>
        <v>0</v>
      </c>
      <c r="CD216" s="522"/>
      <c r="CE216" s="522">
        <f t="shared" si="290"/>
        <v>0</v>
      </c>
      <c r="CF216" s="522"/>
      <c r="CG216" s="522">
        <f t="shared" si="291"/>
        <v>0</v>
      </c>
      <c r="CH216" s="522"/>
      <c r="CI216" s="747"/>
      <c r="CJ216" s="526">
        <f t="shared" si="292"/>
        <v>0</v>
      </c>
      <c r="CK216" s="522"/>
      <c r="CL216" s="522">
        <f t="shared" si="293"/>
        <v>0</v>
      </c>
      <c r="CM216" s="522"/>
      <c r="CN216" s="522">
        <f t="shared" si="294"/>
        <v>0</v>
      </c>
      <c r="CO216" s="522"/>
      <c r="CP216" s="522">
        <f t="shared" si="295"/>
        <v>0</v>
      </c>
      <c r="CQ216" s="522"/>
      <c r="CR216" s="747"/>
      <c r="CS216" s="526">
        <f t="shared" si="296"/>
        <v>0</v>
      </c>
      <c r="CT216" s="522"/>
      <c r="CU216" s="522">
        <f t="shared" si="297"/>
        <v>0</v>
      </c>
      <c r="CV216" s="522"/>
      <c r="CW216" s="522">
        <f t="shared" si="298"/>
        <v>0</v>
      </c>
      <c r="CX216" s="522"/>
      <c r="CY216" s="522">
        <f t="shared" si="299"/>
        <v>0</v>
      </c>
      <c r="CZ216" s="522"/>
      <c r="DA216" s="747"/>
      <c r="DB216" s="526">
        <f t="shared" si="300"/>
        <v>0</v>
      </c>
      <c r="DC216" s="522"/>
      <c r="DD216" s="522">
        <f t="shared" si="301"/>
        <v>0</v>
      </c>
      <c r="DE216" s="522"/>
      <c r="DF216" s="522">
        <f t="shared" si="240"/>
        <v>0</v>
      </c>
      <c r="DG216" s="522"/>
      <c r="DH216" s="522">
        <f t="shared" si="302"/>
        <v>0</v>
      </c>
      <c r="DI216" s="522"/>
      <c r="DJ216" s="747"/>
      <c r="DK216" s="526">
        <f t="shared" si="303"/>
        <v>0</v>
      </c>
      <c r="DL216" s="522"/>
      <c r="DM216" s="522">
        <f t="shared" si="304"/>
        <v>0</v>
      </c>
      <c r="DN216" s="522"/>
      <c r="DO216" s="522">
        <f t="shared" si="305"/>
        <v>0</v>
      </c>
      <c r="DP216" s="522"/>
      <c r="DQ216" s="522">
        <f t="shared" si="306"/>
        <v>0</v>
      </c>
      <c r="DR216" s="522"/>
      <c r="DS216" s="747"/>
      <c r="DT216" s="142">
        <f t="shared" si="307"/>
        <v>0</v>
      </c>
      <c r="DU216" s="125" t="str">
        <f>IF(DT216=0,"",
IF(SUM($DT$202:DT216)=1,DV216,
IF($DT$208&gt;SUM($DT$202:DT216),_xlfn.CONCAT(", ",DV216),
IF($DT$208=SUM($DT$202:DT216),_xlfn.CONCAT(" y ",DV216,".")))))</f>
        <v/>
      </c>
      <c r="DV216" s="115">
        <v>15</v>
      </c>
    </row>
    <row r="217" spans="1:126" s="38" customFormat="1" ht="15" customHeight="1">
      <c r="A217" s="18"/>
      <c r="B217" s="3"/>
      <c r="C217" s="53" t="s">
        <v>5016</v>
      </c>
      <c r="D217" s="547" t="s">
        <v>5832</v>
      </c>
      <c r="E217" s="548"/>
      <c r="F217" s="548"/>
      <c r="G217" s="548"/>
      <c r="H217" s="548"/>
      <c r="I217" s="548"/>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2"/>
      <c r="AF217" s="108"/>
      <c r="AH217" s="522">
        <f t="shared" si="268"/>
        <v>0</v>
      </c>
      <c r="AI217" s="522"/>
      <c r="AJ217" s="522">
        <f t="shared" si="269"/>
        <v>0</v>
      </c>
      <c r="AK217" s="522"/>
      <c r="AL217" s="522">
        <f t="shared" si="270"/>
        <v>0</v>
      </c>
      <c r="AM217" s="522"/>
      <c r="AN217" s="522">
        <f t="shared" si="271"/>
        <v>0</v>
      </c>
      <c r="AO217" s="522"/>
      <c r="AP217" s="747"/>
      <c r="AQ217" s="522">
        <f t="shared" si="272"/>
        <v>0</v>
      </c>
      <c r="AR217" s="522"/>
      <c r="AS217" s="522">
        <f t="shared" si="273"/>
        <v>0</v>
      </c>
      <c r="AT217" s="522"/>
      <c r="AU217" s="522">
        <f t="shared" si="274"/>
        <v>0</v>
      </c>
      <c r="AV217" s="522"/>
      <c r="AW217" s="522">
        <f t="shared" si="275"/>
        <v>0</v>
      </c>
      <c r="AX217" s="522"/>
      <c r="AY217" s="747"/>
      <c r="AZ217" s="526">
        <f t="shared" si="276"/>
        <v>0</v>
      </c>
      <c r="BA217" s="522"/>
      <c r="BB217" s="522">
        <f t="shared" si="277"/>
        <v>0</v>
      </c>
      <c r="BC217" s="522"/>
      <c r="BD217" s="522">
        <f t="shared" si="278"/>
        <v>0</v>
      </c>
      <c r="BE217" s="522"/>
      <c r="BF217" s="522">
        <f t="shared" si="279"/>
        <v>0</v>
      </c>
      <c r="BG217" s="522"/>
      <c r="BH217" s="747"/>
      <c r="BI217" s="526">
        <f t="shared" si="280"/>
        <v>0</v>
      </c>
      <c r="BJ217" s="522"/>
      <c r="BK217" s="522">
        <f t="shared" si="281"/>
        <v>0</v>
      </c>
      <c r="BL217" s="522"/>
      <c r="BM217" s="522">
        <f t="shared" si="282"/>
        <v>0</v>
      </c>
      <c r="BN217" s="522"/>
      <c r="BO217" s="522">
        <f t="shared" si="283"/>
        <v>0</v>
      </c>
      <c r="BP217" s="522"/>
      <c r="BQ217" s="747"/>
      <c r="BR217" s="526">
        <f t="shared" si="284"/>
        <v>0</v>
      </c>
      <c r="BS217" s="522"/>
      <c r="BT217" s="522">
        <f t="shared" si="285"/>
        <v>0</v>
      </c>
      <c r="BU217" s="522"/>
      <c r="BV217" s="522">
        <f t="shared" si="286"/>
        <v>0</v>
      </c>
      <c r="BW217" s="522"/>
      <c r="BX217" s="522">
        <f t="shared" si="287"/>
        <v>0</v>
      </c>
      <c r="BY217" s="522"/>
      <c r="BZ217" s="747"/>
      <c r="CA217" s="526">
        <f t="shared" si="288"/>
        <v>0</v>
      </c>
      <c r="CB217" s="522"/>
      <c r="CC217" s="522">
        <f t="shared" si="289"/>
        <v>0</v>
      </c>
      <c r="CD217" s="522"/>
      <c r="CE217" s="522">
        <f t="shared" si="290"/>
        <v>0</v>
      </c>
      <c r="CF217" s="522"/>
      <c r="CG217" s="522">
        <f t="shared" si="291"/>
        <v>0</v>
      </c>
      <c r="CH217" s="522"/>
      <c r="CI217" s="747"/>
      <c r="CJ217" s="526">
        <f t="shared" si="292"/>
        <v>0</v>
      </c>
      <c r="CK217" s="522"/>
      <c r="CL217" s="522">
        <f t="shared" si="293"/>
        <v>0</v>
      </c>
      <c r="CM217" s="522"/>
      <c r="CN217" s="522">
        <f t="shared" si="294"/>
        <v>0</v>
      </c>
      <c r="CO217" s="522"/>
      <c r="CP217" s="522">
        <f t="shared" si="295"/>
        <v>0</v>
      </c>
      <c r="CQ217" s="522"/>
      <c r="CR217" s="747"/>
      <c r="CS217" s="526">
        <f t="shared" si="296"/>
        <v>0</v>
      </c>
      <c r="CT217" s="522"/>
      <c r="CU217" s="522">
        <f t="shared" si="297"/>
        <v>0</v>
      </c>
      <c r="CV217" s="522"/>
      <c r="CW217" s="522">
        <f t="shared" si="298"/>
        <v>0</v>
      </c>
      <c r="CX217" s="522"/>
      <c r="CY217" s="522">
        <f t="shared" si="299"/>
        <v>0</v>
      </c>
      <c r="CZ217" s="522"/>
      <c r="DA217" s="747"/>
      <c r="DB217" s="526">
        <f t="shared" si="300"/>
        <v>0</v>
      </c>
      <c r="DC217" s="522"/>
      <c r="DD217" s="522">
        <f t="shared" si="301"/>
        <v>0</v>
      </c>
      <c r="DE217" s="522"/>
      <c r="DF217" s="522">
        <f t="shared" si="240"/>
        <v>0</v>
      </c>
      <c r="DG217" s="522"/>
      <c r="DH217" s="522">
        <f t="shared" si="302"/>
        <v>0</v>
      </c>
      <c r="DI217" s="522"/>
      <c r="DJ217" s="747"/>
      <c r="DK217" s="526">
        <f t="shared" si="303"/>
        <v>0</v>
      </c>
      <c r="DL217" s="522"/>
      <c r="DM217" s="522">
        <f t="shared" si="304"/>
        <v>0</v>
      </c>
      <c r="DN217" s="522"/>
      <c r="DO217" s="522">
        <f t="shared" si="305"/>
        <v>0</v>
      </c>
      <c r="DP217" s="522"/>
      <c r="DQ217" s="522">
        <f t="shared" si="306"/>
        <v>0</v>
      </c>
      <c r="DR217" s="522"/>
      <c r="DS217" s="747"/>
      <c r="DT217" s="142">
        <f t="shared" si="307"/>
        <v>0</v>
      </c>
      <c r="DU217" s="125" t="str">
        <f>IF(DT217=0,"",
IF(SUM($DT$202:DT217)=1,DV217,
IF($DT$208&gt;SUM($DT$202:DT217),_xlfn.CONCAT(", ",DV217),
IF($DT$208=SUM($DT$202:DT217),_xlfn.CONCAT(" y ",DV217,".")))))</f>
        <v/>
      </c>
      <c r="DV217" s="115">
        <v>16</v>
      </c>
    </row>
    <row r="218" spans="1:126" s="38" customFormat="1" ht="15" customHeight="1">
      <c r="A218" s="18"/>
      <c r="B218" s="3"/>
      <c r="C218" s="53" t="s">
        <v>5017</v>
      </c>
      <c r="D218" s="547" t="s">
        <v>385</v>
      </c>
      <c r="E218" s="548"/>
      <c r="F218" s="548"/>
      <c r="G218" s="548"/>
      <c r="H218" s="548"/>
      <c r="I218" s="548"/>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2"/>
      <c r="AF218" s="108"/>
      <c r="AH218" s="522">
        <f t="shared" si="268"/>
        <v>0</v>
      </c>
      <c r="AI218" s="522"/>
      <c r="AJ218" s="522">
        <f t="shared" si="269"/>
        <v>0</v>
      </c>
      <c r="AK218" s="522"/>
      <c r="AL218" s="522">
        <f t="shared" si="270"/>
        <v>0</v>
      </c>
      <c r="AM218" s="522"/>
      <c r="AN218" s="522">
        <f t="shared" si="271"/>
        <v>0</v>
      </c>
      <c r="AO218" s="522"/>
      <c r="AP218" s="748"/>
      <c r="AQ218" s="522">
        <f t="shared" si="272"/>
        <v>0</v>
      </c>
      <c r="AR218" s="522"/>
      <c r="AS218" s="522">
        <f t="shared" si="273"/>
        <v>0</v>
      </c>
      <c r="AT218" s="522"/>
      <c r="AU218" s="522">
        <f t="shared" si="274"/>
        <v>0</v>
      </c>
      <c r="AV218" s="522"/>
      <c r="AW218" s="522">
        <f t="shared" si="275"/>
        <v>0</v>
      </c>
      <c r="AX218" s="522"/>
      <c r="AY218" s="748"/>
      <c r="AZ218" s="526">
        <f t="shared" si="276"/>
        <v>0</v>
      </c>
      <c r="BA218" s="522"/>
      <c r="BB218" s="522">
        <f t="shared" si="277"/>
        <v>0</v>
      </c>
      <c r="BC218" s="522"/>
      <c r="BD218" s="522">
        <f t="shared" si="278"/>
        <v>0</v>
      </c>
      <c r="BE218" s="522"/>
      <c r="BF218" s="522">
        <f t="shared" si="279"/>
        <v>0</v>
      </c>
      <c r="BG218" s="522"/>
      <c r="BH218" s="748"/>
      <c r="BI218" s="526">
        <f t="shared" si="280"/>
        <v>0</v>
      </c>
      <c r="BJ218" s="522"/>
      <c r="BK218" s="522">
        <f t="shared" si="281"/>
        <v>0</v>
      </c>
      <c r="BL218" s="522"/>
      <c r="BM218" s="522">
        <f t="shared" si="282"/>
        <v>0</v>
      </c>
      <c r="BN218" s="522"/>
      <c r="BO218" s="522">
        <f t="shared" si="283"/>
        <v>0</v>
      </c>
      <c r="BP218" s="522"/>
      <c r="BQ218" s="748"/>
      <c r="BR218" s="526">
        <f t="shared" si="284"/>
        <v>0</v>
      </c>
      <c r="BS218" s="522"/>
      <c r="BT218" s="522">
        <f t="shared" si="285"/>
        <v>0</v>
      </c>
      <c r="BU218" s="522"/>
      <c r="BV218" s="522">
        <f t="shared" si="286"/>
        <v>0</v>
      </c>
      <c r="BW218" s="522"/>
      <c r="BX218" s="522">
        <f t="shared" si="287"/>
        <v>0</v>
      </c>
      <c r="BY218" s="522"/>
      <c r="BZ218" s="748"/>
      <c r="CA218" s="526">
        <f t="shared" si="288"/>
        <v>0</v>
      </c>
      <c r="CB218" s="522"/>
      <c r="CC218" s="522">
        <f t="shared" si="289"/>
        <v>0</v>
      </c>
      <c r="CD218" s="522"/>
      <c r="CE218" s="522">
        <f t="shared" si="290"/>
        <v>0</v>
      </c>
      <c r="CF218" s="522"/>
      <c r="CG218" s="522">
        <f t="shared" si="291"/>
        <v>0</v>
      </c>
      <c r="CH218" s="522"/>
      <c r="CI218" s="748"/>
      <c r="CJ218" s="526">
        <f t="shared" si="292"/>
        <v>0</v>
      </c>
      <c r="CK218" s="522"/>
      <c r="CL218" s="522">
        <f t="shared" si="293"/>
        <v>0</v>
      </c>
      <c r="CM218" s="522"/>
      <c r="CN218" s="522">
        <f t="shared" si="294"/>
        <v>0</v>
      </c>
      <c r="CO218" s="522"/>
      <c r="CP218" s="522">
        <f t="shared" si="295"/>
        <v>0</v>
      </c>
      <c r="CQ218" s="522"/>
      <c r="CR218" s="748"/>
      <c r="CS218" s="526">
        <f t="shared" si="296"/>
        <v>0</v>
      </c>
      <c r="CT218" s="522"/>
      <c r="CU218" s="522">
        <f t="shared" si="297"/>
        <v>0</v>
      </c>
      <c r="CV218" s="522"/>
      <c r="CW218" s="522">
        <f t="shared" si="298"/>
        <v>0</v>
      </c>
      <c r="CX218" s="522"/>
      <c r="CY218" s="522">
        <f t="shared" si="299"/>
        <v>0</v>
      </c>
      <c r="CZ218" s="522"/>
      <c r="DA218" s="748"/>
      <c r="DB218" s="526">
        <f t="shared" si="300"/>
        <v>0</v>
      </c>
      <c r="DC218" s="522"/>
      <c r="DD218" s="522">
        <f t="shared" si="301"/>
        <v>0</v>
      </c>
      <c r="DE218" s="522"/>
      <c r="DF218" s="522">
        <f t="shared" si="240"/>
        <v>0</v>
      </c>
      <c r="DG218" s="522"/>
      <c r="DH218" s="522">
        <f t="shared" si="302"/>
        <v>0</v>
      </c>
      <c r="DI218" s="522"/>
      <c r="DJ218" s="748"/>
      <c r="DK218" s="526">
        <f t="shared" si="303"/>
        <v>0</v>
      </c>
      <c r="DL218" s="522"/>
      <c r="DM218" s="522">
        <f t="shared" si="304"/>
        <v>0</v>
      </c>
      <c r="DN218" s="522"/>
      <c r="DO218" s="522">
        <f t="shared" si="305"/>
        <v>0</v>
      </c>
      <c r="DP218" s="522"/>
      <c r="DQ218" s="522">
        <f t="shared" si="306"/>
        <v>0</v>
      </c>
      <c r="DR218" s="522"/>
      <c r="DS218" s="748"/>
      <c r="DT218" s="142">
        <f t="shared" si="307"/>
        <v>0</v>
      </c>
      <c r="DU218" s="125" t="str">
        <f>IF(DT218=0,"",
IF(SUM($DT$202:DT218)=1,DV218,
IF($DT$208&gt;SUM($DT$202:DT218),_xlfn.CONCAT(", ",DV218),
IF($DT$208=SUM($DT$202:DT218),_xlfn.CONCAT(" y ",DV218,".")))))</f>
        <v/>
      </c>
      <c r="DV218" s="115">
        <v>17</v>
      </c>
    </row>
    <row r="219" spans="1:126" s="38" customFormat="1" ht="15" customHeight="1">
      <c r="A219" s="18"/>
      <c r="B219" s="3"/>
      <c r="C219" s="3"/>
      <c r="D219" s="3"/>
      <c r="E219" s="3"/>
      <c r="F219" s="144"/>
      <c r="G219" s="144"/>
      <c r="H219" s="144"/>
      <c r="I219" s="62" t="s">
        <v>5115</v>
      </c>
      <c r="J219" s="135">
        <f>IF(AND(SUM(J202:J218)=0,COUNTIF(J202:J218,"NS")&gt;0),"NS",
IF(AND(SUM(J202:J218)=0,COUNTIF(J202:J218,0)&gt;0),0,
IF(AND(SUM(J202:J218)=0,COUNTIF(J202:J218,"NA")&gt;0),"NA",
SUM(J202:J218))))</f>
        <v>0</v>
      </c>
      <c r="K219" s="135">
        <f t="shared" ref="K219:AD219" si="308">IF(AND(SUM(K202:K218)=0,COUNTIF(K202:K218,"NS")&gt;0),"NS",
IF(AND(SUM(K202:K218)=0,COUNTIF(K202:K218,0)&gt;0),0,
IF(AND(SUM(K202:K218)=0,COUNTIF(K202:K218,"NA")&gt;0),"NA",
SUM(K202:K218))))</f>
        <v>0</v>
      </c>
      <c r="L219" s="135">
        <f t="shared" si="308"/>
        <v>0</v>
      </c>
      <c r="M219" s="135">
        <f t="shared" si="308"/>
        <v>0</v>
      </c>
      <c r="N219" s="135">
        <f t="shared" si="308"/>
        <v>0</v>
      </c>
      <c r="O219" s="135">
        <f t="shared" si="308"/>
        <v>0</v>
      </c>
      <c r="P219" s="135">
        <f t="shared" si="308"/>
        <v>0</v>
      </c>
      <c r="Q219" s="135">
        <f t="shared" si="308"/>
        <v>0</v>
      </c>
      <c r="R219" s="135">
        <f t="shared" si="308"/>
        <v>0</v>
      </c>
      <c r="S219" s="135">
        <f t="shared" si="308"/>
        <v>0</v>
      </c>
      <c r="T219" s="135">
        <f t="shared" si="308"/>
        <v>0</v>
      </c>
      <c r="U219" s="135">
        <f t="shared" si="308"/>
        <v>0</v>
      </c>
      <c r="V219" s="135">
        <f t="shared" si="308"/>
        <v>0</v>
      </c>
      <c r="W219" s="135">
        <f t="shared" si="308"/>
        <v>0</v>
      </c>
      <c r="X219" s="135">
        <f t="shared" si="308"/>
        <v>0</v>
      </c>
      <c r="Y219" s="135">
        <f t="shared" si="308"/>
        <v>0</v>
      </c>
      <c r="Z219" s="135">
        <f t="shared" si="308"/>
        <v>0</v>
      </c>
      <c r="AA219" s="135">
        <f t="shared" si="308"/>
        <v>0</v>
      </c>
      <c r="AB219" s="135">
        <f t="shared" si="308"/>
        <v>0</v>
      </c>
      <c r="AC219" s="135">
        <f t="shared" si="308"/>
        <v>0</v>
      </c>
      <c r="AD219" s="135">
        <f t="shared" si="308"/>
        <v>0</v>
      </c>
      <c r="AE219" s="2"/>
      <c r="AF219" s="108"/>
      <c r="DT219" s="136">
        <f>SUM(DT213:DT218)</f>
        <v>0</v>
      </c>
      <c r="DU219" s="126" t="str">
        <f>IF(DT219=0,"", IF(DT219=1,VLOOKUP(1,DT213:DU218,2,FALSE), IF(DT219&gt;1,_xlfn.CONCAT(DU213:DU218),"")))</f>
        <v/>
      </c>
    </row>
    <row r="220" spans="1:126" s="38" customFormat="1" ht="15" customHeight="1">
      <c r="A220" s="18"/>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2"/>
      <c r="AF220" s="108"/>
    </row>
    <row r="221" spans="1:126" s="38" customFormat="1" ht="24" customHeight="1">
      <c r="A221" s="18"/>
      <c r="B221" s="3"/>
      <c r="C221" s="505" t="s">
        <v>5117</v>
      </c>
      <c r="D221" s="505"/>
      <c r="E221" s="505"/>
      <c r="F221" s="505"/>
      <c r="G221" s="505"/>
      <c r="H221" s="505"/>
      <c r="I221" s="505"/>
      <c r="J221" s="505"/>
      <c r="K221" s="505"/>
      <c r="L221" s="505"/>
      <c r="M221" s="505"/>
      <c r="N221" s="505"/>
      <c r="O221" s="505"/>
      <c r="P221" s="505"/>
      <c r="Q221" s="505"/>
      <c r="R221" s="505"/>
      <c r="S221" s="505"/>
      <c r="T221" s="505"/>
      <c r="U221" s="505"/>
      <c r="V221" s="505"/>
      <c r="W221" s="505"/>
      <c r="X221" s="505"/>
      <c r="Y221" s="505"/>
      <c r="Z221" s="505"/>
      <c r="AA221" s="505"/>
      <c r="AB221" s="505"/>
      <c r="AC221" s="505"/>
      <c r="AD221" s="505"/>
      <c r="AE221" s="2"/>
      <c r="AF221" s="108"/>
    </row>
    <row r="222" spans="1:126" s="38" customFormat="1" ht="60" customHeight="1">
      <c r="A222" s="18"/>
      <c r="B222" s="3"/>
      <c r="C222" s="511"/>
      <c r="D222" s="512"/>
      <c r="E222" s="512"/>
      <c r="F222" s="512"/>
      <c r="G222" s="512"/>
      <c r="H222" s="512"/>
      <c r="I222" s="512"/>
      <c r="J222" s="512"/>
      <c r="K222" s="512"/>
      <c r="L222" s="512"/>
      <c r="M222" s="512"/>
      <c r="N222" s="512"/>
      <c r="O222" s="512"/>
      <c r="P222" s="512"/>
      <c r="Q222" s="512"/>
      <c r="R222" s="512"/>
      <c r="S222" s="512"/>
      <c r="T222" s="512"/>
      <c r="U222" s="512"/>
      <c r="V222" s="512"/>
      <c r="W222" s="512"/>
      <c r="X222" s="512"/>
      <c r="Y222" s="512"/>
      <c r="Z222" s="512"/>
      <c r="AA222" s="512"/>
      <c r="AB222" s="512"/>
      <c r="AC222" s="512"/>
      <c r="AD222" s="513"/>
      <c r="AE222" s="2"/>
      <c r="AF222" s="108"/>
    </row>
    <row r="223" spans="1:126" s="38" customFormat="1" ht="15" customHeight="1">
      <c r="A223" s="18"/>
      <c r="B223" s="470" t="str">
        <f>IF(ES205=0,"","Error: Verificar coherencia aritmética con la pregunta 2.2.")</f>
        <v/>
      </c>
      <c r="C223" s="470"/>
      <c r="D223" s="470"/>
      <c r="E223" s="470"/>
      <c r="F223" s="470"/>
      <c r="G223" s="470"/>
      <c r="H223" s="470"/>
      <c r="I223" s="470"/>
      <c r="J223" s="470"/>
      <c r="K223" s="470"/>
      <c r="L223" s="470"/>
      <c r="M223" s="470"/>
      <c r="N223" s="470"/>
      <c r="O223" s="470"/>
      <c r="P223" s="470"/>
      <c r="Q223" s="470"/>
      <c r="R223" s="470"/>
      <c r="S223" s="470"/>
      <c r="T223" s="470"/>
      <c r="U223" s="470"/>
      <c r="V223" s="470"/>
      <c r="W223" s="470"/>
      <c r="X223" s="470"/>
      <c r="Y223" s="470"/>
      <c r="Z223" s="470"/>
      <c r="AA223" s="470"/>
      <c r="AB223" s="470"/>
      <c r="AC223" s="470"/>
      <c r="AD223" s="470"/>
      <c r="AE223" s="2"/>
      <c r="AF223" s="108"/>
    </row>
    <row r="224" spans="1:126" s="38" customFormat="1" ht="15" customHeight="1">
      <c r="A224" s="18"/>
      <c r="B224" s="470" t="str">
        <f>IF(DT208=0,"", IF(DT208=1,_xlfn.CONCAT("Error: Verificar sumas en el numeral ",DU208,"."),_xlfn.CONCAT("Error: Verificar sumas en los numerales ",DU208)))</f>
        <v/>
      </c>
      <c r="C224" s="470"/>
      <c r="D224" s="470"/>
      <c r="E224" s="470"/>
      <c r="F224" s="470"/>
      <c r="G224" s="470"/>
      <c r="H224" s="470"/>
      <c r="I224" s="470"/>
      <c r="J224" s="470"/>
      <c r="K224" s="470"/>
      <c r="L224" s="470"/>
      <c r="M224" s="470"/>
      <c r="N224" s="470"/>
      <c r="O224" s="470"/>
      <c r="P224" s="470"/>
      <c r="Q224" s="470"/>
      <c r="R224" s="470"/>
      <c r="S224" s="470"/>
      <c r="T224" s="470"/>
      <c r="U224" s="470"/>
      <c r="V224" s="470"/>
      <c r="W224" s="470"/>
      <c r="X224" s="470"/>
      <c r="Y224" s="470"/>
      <c r="Z224" s="470"/>
      <c r="AA224" s="470"/>
      <c r="AB224" s="470"/>
      <c r="AC224" s="470"/>
      <c r="AD224" s="470"/>
      <c r="AE224" s="2"/>
      <c r="AF224" s="108"/>
    </row>
    <row r="225" spans="1:149" s="38" customFormat="1" ht="15" customHeight="1">
      <c r="A225" s="18"/>
      <c r="B225" s="471" t="str">
        <f>IF(OR($AH$197=AJ197,$AH$197=AL197),"","Error: Debe completar toda la información requerida.")</f>
        <v/>
      </c>
      <c r="C225" s="471"/>
      <c r="D225" s="471"/>
      <c r="E225" s="471"/>
      <c r="F225" s="471"/>
      <c r="G225" s="471"/>
      <c r="H225" s="471"/>
      <c r="I225" s="471"/>
      <c r="J225" s="471"/>
      <c r="K225" s="471"/>
      <c r="L225" s="471"/>
      <c r="M225" s="471"/>
      <c r="N225" s="471"/>
      <c r="O225" s="471"/>
      <c r="P225" s="471"/>
      <c r="Q225" s="471"/>
      <c r="R225" s="471"/>
      <c r="S225" s="471"/>
      <c r="T225" s="471"/>
      <c r="U225" s="471"/>
      <c r="V225" s="471"/>
      <c r="W225" s="471"/>
      <c r="X225" s="471"/>
      <c r="Y225" s="471"/>
      <c r="Z225" s="471"/>
      <c r="AA225" s="471"/>
      <c r="AB225" s="471"/>
      <c r="AC225" s="471"/>
      <c r="AD225" s="471"/>
      <c r="AE225" s="2"/>
      <c r="AF225" s="108"/>
    </row>
    <row r="226" spans="1:149" s="38" customFormat="1" ht="15" customHeight="1">
      <c r="A226" s="18"/>
      <c r="B226" s="470"/>
      <c r="C226" s="470"/>
      <c r="D226" s="470"/>
      <c r="E226" s="470"/>
      <c r="F226" s="470"/>
      <c r="G226" s="470"/>
      <c r="H226" s="470"/>
      <c r="I226" s="470"/>
      <c r="J226" s="470"/>
      <c r="K226" s="470"/>
      <c r="L226" s="470"/>
      <c r="M226" s="470"/>
      <c r="N226" s="470"/>
      <c r="O226" s="470"/>
      <c r="P226" s="470"/>
      <c r="Q226" s="470"/>
      <c r="R226" s="470"/>
      <c r="S226" s="470"/>
      <c r="T226" s="470"/>
      <c r="U226" s="470"/>
      <c r="V226" s="470"/>
      <c r="W226" s="470"/>
      <c r="X226" s="470"/>
      <c r="Y226" s="470"/>
      <c r="Z226" s="470"/>
      <c r="AA226" s="470"/>
      <c r="AB226" s="470"/>
      <c r="AC226" s="470"/>
      <c r="AD226" s="470"/>
      <c r="AE226" s="2"/>
      <c r="AF226" s="108"/>
    </row>
    <row r="227" spans="1:149" s="38" customFormat="1" ht="15" customHeight="1">
      <c r="A227" s="18"/>
      <c r="B227" s="471"/>
      <c r="C227" s="471"/>
      <c r="D227" s="471"/>
      <c r="E227" s="471"/>
      <c r="F227" s="471"/>
      <c r="G227" s="471"/>
      <c r="H227" s="471"/>
      <c r="I227" s="471"/>
      <c r="J227" s="471"/>
      <c r="K227" s="471"/>
      <c r="L227" s="471"/>
      <c r="M227" s="471"/>
      <c r="N227" s="471"/>
      <c r="O227" s="471"/>
      <c r="P227" s="471"/>
      <c r="Q227" s="471"/>
      <c r="R227" s="471"/>
      <c r="S227" s="471"/>
      <c r="T227" s="471"/>
      <c r="U227" s="471"/>
      <c r="V227" s="471"/>
      <c r="W227" s="471"/>
      <c r="X227" s="471"/>
      <c r="Y227" s="471"/>
      <c r="Z227" s="471"/>
      <c r="AA227" s="471"/>
      <c r="AB227" s="471"/>
      <c r="AC227" s="471"/>
      <c r="AD227" s="471"/>
      <c r="AE227" s="2"/>
      <c r="AF227" s="108"/>
    </row>
    <row r="228" spans="1:149" s="38" customFormat="1" ht="15" customHeight="1">
      <c r="A228" s="18"/>
      <c r="B228" s="3"/>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c r="AA228" s="52"/>
      <c r="AB228" s="52"/>
      <c r="AC228" s="52"/>
      <c r="AD228" s="52"/>
      <c r="AE228" s="2"/>
      <c r="AF228" s="108"/>
    </row>
    <row r="229" spans="1:149" s="38" customFormat="1" ht="24" customHeight="1">
      <c r="A229" s="18" t="s">
        <v>5833</v>
      </c>
      <c r="B229" s="538" t="s">
        <v>5834</v>
      </c>
      <c r="C229" s="538"/>
      <c r="D229" s="538"/>
      <c r="E229" s="538"/>
      <c r="F229" s="538"/>
      <c r="G229" s="538"/>
      <c r="H229" s="538"/>
      <c r="I229" s="538"/>
      <c r="J229" s="538"/>
      <c r="K229" s="538"/>
      <c r="L229" s="538"/>
      <c r="M229" s="538"/>
      <c r="N229" s="538"/>
      <c r="O229" s="538"/>
      <c r="P229" s="538"/>
      <c r="Q229" s="538"/>
      <c r="R229" s="538"/>
      <c r="S229" s="538"/>
      <c r="T229" s="538"/>
      <c r="U229" s="538"/>
      <c r="V229" s="538"/>
      <c r="W229" s="538"/>
      <c r="X229" s="538"/>
      <c r="Y229" s="538"/>
      <c r="Z229" s="538"/>
      <c r="AA229" s="538"/>
      <c r="AB229" s="538"/>
      <c r="AC229" s="538"/>
      <c r="AD229" s="538"/>
      <c r="AE229" s="2"/>
      <c r="AF229" s="108"/>
      <c r="AH229" s="522" t="s">
        <v>5066</v>
      </c>
      <c r="AI229" s="522"/>
      <c r="AJ229" s="522" t="s">
        <v>5067</v>
      </c>
      <c r="AK229" s="522"/>
      <c r="AL229" s="522" t="s">
        <v>5068</v>
      </c>
      <c r="AM229" s="522"/>
    </row>
    <row r="230" spans="1:149" s="38" customFormat="1" ht="24" customHeight="1">
      <c r="A230" s="18"/>
      <c r="B230" s="61"/>
      <c r="C230" s="637" t="s">
        <v>5835</v>
      </c>
      <c r="D230" s="637"/>
      <c r="E230" s="637"/>
      <c r="F230" s="637"/>
      <c r="G230" s="637"/>
      <c r="H230" s="637"/>
      <c r="I230" s="637"/>
      <c r="J230" s="637"/>
      <c r="K230" s="637"/>
      <c r="L230" s="637"/>
      <c r="M230" s="637"/>
      <c r="N230" s="637"/>
      <c r="O230" s="637"/>
      <c r="P230" s="637"/>
      <c r="Q230" s="637"/>
      <c r="R230" s="637"/>
      <c r="S230" s="637"/>
      <c r="T230" s="637"/>
      <c r="U230" s="637"/>
      <c r="V230" s="637"/>
      <c r="W230" s="637"/>
      <c r="X230" s="637"/>
      <c r="Y230" s="637"/>
      <c r="Z230" s="637"/>
      <c r="AA230" s="637"/>
      <c r="AB230" s="637"/>
      <c r="AC230" s="637"/>
      <c r="AD230" s="637"/>
      <c r="AE230" s="2"/>
      <c r="AF230" s="108"/>
      <c r="AH230" s="529">
        <f>COUNTBLANK(J235:AD243)</f>
        <v>189</v>
      </c>
      <c r="AI230" s="529"/>
      <c r="AJ230" s="522">
        <v>189</v>
      </c>
      <c r="AK230" s="522"/>
      <c r="AL230" s="522">
        <v>0</v>
      </c>
      <c r="AM230" s="522"/>
    </row>
    <row r="231" spans="1:149" s="38" customFormat="1" ht="15" customHeight="1">
      <c r="A231" s="18"/>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2"/>
      <c r="AF231" s="108"/>
      <c r="DX231" s="518" t="s">
        <v>5770</v>
      </c>
      <c r="DY231" s="518"/>
      <c r="DZ231" s="518"/>
      <c r="EA231" s="518"/>
      <c r="EB231" s="518"/>
      <c r="EC231" s="518"/>
      <c r="ED231" s="518"/>
      <c r="EE231" s="518"/>
      <c r="EF231" s="518"/>
      <c r="EG231" s="518"/>
      <c r="EH231" s="518"/>
      <c r="EI231" s="518"/>
      <c r="EJ231" s="518"/>
      <c r="EK231" s="518"/>
      <c r="EL231" s="518"/>
      <c r="EM231" s="518"/>
      <c r="EN231" s="518"/>
      <c r="EO231" s="518"/>
      <c r="EP231" s="518"/>
      <c r="EQ231" s="518"/>
      <c r="ER231" s="518"/>
      <c r="ES231" s="518"/>
    </row>
    <row r="232" spans="1:149" ht="24" customHeight="1">
      <c r="A232" s="129"/>
      <c r="C232" s="611" t="s">
        <v>5836</v>
      </c>
      <c r="D232" s="611"/>
      <c r="E232" s="611"/>
      <c r="F232" s="611"/>
      <c r="G232" s="611"/>
      <c r="H232" s="611"/>
      <c r="I232" s="611"/>
      <c r="J232" s="445" t="s">
        <v>5772</v>
      </c>
      <c r="K232" s="445"/>
      <c r="L232" s="445"/>
      <c r="M232" s="445"/>
      <c r="N232" s="445"/>
      <c r="O232" s="445"/>
      <c r="P232" s="445"/>
      <c r="Q232" s="445"/>
      <c r="R232" s="445"/>
      <c r="S232" s="445"/>
      <c r="T232" s="445"/>
      <c r="U232" s="445"/>
      <c r="V232" s="445"/>
      <c r="W232" s="445"/>
      <c r="X232" s="445"/>
      <c r="Y232" s="445"/>
      <c r="Z232" s="445"/>
      <c r="AA232" s="445"/>
      <c r="AB232" s="445"/>
      <c r="AC232" s="445"/>
      <c r="AD232" s="445"/>
      <c r="DX232" s="731" t="s">
        <v>5773</v>
      </c>
      <c r="DY232" s="445" t="s">
        <v>5772</v>
      </c>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row>
    <row r="233" spans="1:149" ht="120" customHeight="1">
      <c r="A233" s="129"/>
      <c r="C233" s="611"/>
      <c r="D233" s="611"/>
      <c r="E233" s="611"/>
      <c r="F233" s="611"/>
      <c r="G233" s="611"/>
      <c r="H233" s="611"/>
      <c r="I233" s="611"/>
      <c r="J233" s="734" t="s">
        <v>5090</v>
      </c>
      <c r="K233" s="736" t="s">
        <v>5757</v>
      </c>
      <c r="L233" s="736" t="s">
        <v>5758</v>
      </c>
      <c r="M233" s="738" t="s">
        <v>5759</v>
      </c>
      <c r="N233" s="739"/>
      <c r="O233" s="740"/>
      <c r="P233" s="693" t="s">
        <v>5760</v>
      </c>
      <c r="Q233" s="741"/>
      <c r="R233" s="694"/>
      <c r="S233" s="693" t="s">
        <v>5761</v>
      </c>
      <c r="T233" s="741"/>
      <c r="U233" s="694"/>
      <c r="V233" s="693" t="s">
        <v>5762</v>
      </c>
      <c r="W233" s="741"/>
      <c r="X233" s="694"/>
      <c r="Y233" s="738" t="s">
        <v>5763</v>
      </c>
      <c r="Z233" s="739"/>
      <c r="AA233" s="740"/>
      <c r="AB233" s="738" t="s">
        <v>5774</v>
      </c>
      <c r="AC233" s="739"/>
      <c r="AD233" s="740"/>
      <c r="AH233" s="522" t="s">
        <v>5093</v>
      </c>
      <c r="AI233" s="522"/>
      <c r="AJ233" s="522"/>
      <c r="AK233" s="522"/>
      <c r="AL233" s="522"/>
      <c r="AM233" s="522"/>
      <c r="AN233" s="522"/>
      <c r="AO233" s="522"/>
      <c r="AP233" s="746"/>
      <c r="AQ233" s="522" t="s">
        <v>5775</v>
      </c>
      <c r="AR233" s="522"/>
      <c r="AS233" s="522"/>
      <c r="AT233" s="522"/>
      <c r="AU233" s="522"/>
      <c r="AV233" s="522"/>
      <c r="AW233" s="522"/>
      <c r="AX233" s="522"/>
      <c r="AY233" s="746"/>
      <c r="AZ233" s="522" t="s">
        <v>5776</v>
      </c>
      <c r="BA233" s="522"/>
      <c r="BB233" s="522"/>
      <c r="BC233" s="522"/>
      <c r="BD233" s="522"/>
      <c r="BE233" s="522"/>
      <c r="BF233" s="522"/>
      <c r="BG233" s="522"/>
      <c r="BH233" s="746"/>
      <c r="BI233" s="522" t="s">
        <v>5777</v>
      </c>
      <c r="BJ233" s="522"/>
      <c r="BK233" s="522"/>
      <c r="BL233" s="522"/>
      <c r="BM233" s="522"/>
      <c r="BN233" s="522"/>
      <c r="BO233" s="522"/>
      <c r="BP233" s="522"/>
      <c r="BQ233" s="746"/>
      <c r="BR233" s="522" t="s">
        <v>5778</v>
      </c>
      <c r="BS233" s="522"/>
      <c r="BT233" s="522"/>
      <c r="BU233" s="522"/>
      <c r="BV233" s="522"/>
      <c r="BW233" s="522"/>
      <c r="BX233" s="522"/>
      <c r="BY233" s="522"/>
      <c r="BZ233" s="746"/>
      <c r="CA233" s="522" t="s">
        <v>5779</v>
      </c>
      <c r="CB233" s="522"/>
      <c r="CC233" s="522"/>
      <c r="CD233" s="522"/>
      <c r="CE233" s="522"/>
      <c r="CF233" s="522"/>
      <c r="CG233" s="522"/>
      <c r="CH233" s="522"/>
      <c r="CI233" s="746"/>
      <c r="CJ233" s="522" t="s">
        <v>5780</v>
      </c>
      <c r="CK233" s="522"/>
      <c r="CL233" s="522"/>
      <c r="CM233" s="522"/>
      <c r="CN233" s="522"/>
      <c r="CO233" s="522"/>
      <c r="CP233" s="522"/>
      <c r="CQ233" s="522"/>
      <c r="CR233" s="746"/>
      <c r="CS233" s="522" t="s">
        <v>5781</v>
      </c>
      <c r="CT233" s="522"/>
      <c r="CU233" s="522"/>
      <c r="CV233" s="522"/>
      <c r="CW233" s="522"/>
      <c r="CX233" s="522"/>
      <c r="CY233" s="522"/>
      <c r="CZ233" s="522"/>
      <c r="DA233" s="746"/>
      <c r="DB233" s="522" t="s">
        <v>5782</v>
      </c>
      <c r="DC233" s="522"/>
      <c r="DD233" s="522"/>
      <c r="DE233" s="522"/>
      <c r="DF233" s="522"/>
      <c r="DG233" s="522"/>
      <c r="DH233" s="522"/>
      <c r="DI233" s="522"/>
      <c r="DJ233" s="746"/>
      <c r="DK233" s="522" t="s">
        <v>5783</v>
      </c>
      <c r="DL233" s="522"/>
      <c r="DM233" s="522"/>
      <c r="DN233" s="522"/>
      <c r="DO233" s="522"/>
      <c r="DP233" s="522"/>
      <c r="DQ233" s="522"/>
      <c r="DR233" s="522"/>
      <c r="DS233" s="746"/>
      <c r="DT233" s="524" t="s">
        <v>5088</v>
      </c>
      <c r="DU233" s="525"/>
      <c r="DV233" s="526"/>
      <c r="DX233" s="732"/>
      <c r="DY233" s="734" t="s">
        <v>5090</v>
      </c>
      <c r="DZ233" s="736" t="s">
        <v>5757</v>
      </c>
      <c r="EA233" s="736" t="s">
        <v>5758</v>
      </c>
      <c r="EB233" s="738" t="s">
        <v>5759</v>
      </c>
      <c r="EC233" s="739"/>
      <c r="ED233" s="740"/>
      <c r="EE233" s="693" t="s">
        <v>5760</v>
      </c>
      <c r="EF233" s="741"/>
      <c r="EG233" s="694"/>
      <c r="EH233" s="693" t="s">
        <v>5761</v>
      </c>
      <c r="EI233" s="741"/>
      <c r="EJ233" s="694"/>
      <c r="EK233" s="693" t="s">
        <v>5762</v>
      </c>
      <c r="EL233" s="741"/>
      <c r="EM233" s="694"/>
      <c r="EN233" s="738" t="s">
        <v>5763</v>
      </c>
      <c r="EO233" s="739"/>
      <c r="EP233" s="740"/>
      <c r="EQ233" s="738" t="s">
        <v>5774</v>
      </c>
      <c r="ER233" s="739"/>
      <c r="ES233" s="740"/>
    </row>
    <row r="234" spans="1:149" ht="48" customHeight="1">
      <c r="A234" s="129"/>
      <c r="C234" s="611"/>
      <c r="D234" s="611"/>
      <c r="E234" s="611"/>
      <c r="F234" s="611"/>
      <c r="G234" s="611"/>
      <c r="H234" s="611"/>
      <c r="I234" s="611"/>
      <c r="J234" s="510"/>
      <c r="K234" s="723"/>
      <c r="L234" s="723"/>
      <c r="M234" s="285" t="s">
        <v>5784</v>
      </c>
      <c r="N234" s="287" t="s">
        <v>5757</v>
      </c>
      <c r="O234" s="287" t="s">
        <v>5758</v>
      </c>
      <c r="P234" s="285" t="s">
        <v>5784</v>
      </c>
      <c r="Q234" s="287" t="s">
        <v>5757</v>
      </c>
      <c r="R234" s="287" t="s">
        <v>5758</v>
      </c>
      <c r="S234" s="285" t="s">
        <v>5784</v>
      </c>
      <c r="T234" s="287" t="s">
        <v>5757</v>
      </c>
      <c r="U234" s="287" t="s">
        <v>5758</v>
      </c>
      <c r="V234" s="285" t="s">
        <v>5784</v>
      </c>
      <c r="W234" s="287" t="s">
        <v>5757</v>
      </c>
      <c r="X234" s="287" t="s">
        <v>5758</v>
      </c>
      <c r="Y234" s="285" t="s">
        <v>5784</v>
      </c>
      <c r="Z234" s="287" t="s">
        <v>5757</v>
      </c>
      <c r="AA234" s="287" t="s">
        <v>5758</v>
      </c>
      <c r="AB234" s="285" t="s">
        <v>5784</v>
      </c>
      <c r="AC234" s="287" t="s">
        <v>5757</v>
      </c>
      <c r="AD234" s="287" t="s">
        <v>5758</v>
      </c>
      <c r="AH234" s="522" t="s">
        <v>5093</v>
      </c>
      <c r="AI234" s="522"/>
      <c r="AJ234" s="522" t="s">
        <v>5094</v>
      </c>
      <c r="AK234" s="522"/>
      <c r="AL234" s="522" t="s">
        <v>5095</v>
      </c>
      <c r="AM234" s="522"/>
      <c r="AN234" s="522" t="s">
        <v>5096</v>
      </c>
      <c r="AO234" s="522"/>
      <c r="AP234" s="747"/>
      <c r="AQ234" s="522" t="s">
        <v>5093</v>
      </c>
      <c r="AR234" s="522"/>
      <c r="AS234" s="522" t="s">
        <v>5094</v>
      </c>
      <c r="AT234" s="522"/>
      <c r="AU234" s="522" t="s">
        <v>5095</v>
      </c>
      <c r="AV234" s="522"/>
      <c r="AW234" s="522" t="s">
        <v>5096</v>
      </c>
      <c r="AX234" s="522"/>
      <c r="AY234" s="747"/>
      <c r="AZ234" s="522" t="s">
        <v>5093</v>
      </c>
      <c r="BA234" s="522"/>
      <c r="BB234" s="522" t="s">
        <v>5094</v>
      </c>
      <c r="BC234" s="522"/>
      <c r="BD234" s="522" t="s">
        <v>5095</v>
      </c>
      <c r="BE234" s="522"/>
      <c r="BF234" s="522" t="s">
        <v>5096</v>
      </c>
      <c r="BG234" s="522"/>
      <c r="BH234" s="747"/>
      <c r="BI234" s="522" t="s">
        <v>5093</v>
      </c>
      <c r="BJ234" s="522"/>
      <c r="BK234" s="522" t="s">
        <v>5094</v>
      </c>
      <c r="BL234" s="522"/>
      <c r="BM234" s="522" t="s">
        <v>5095</v>
      </c>
      <c r="BN234" s="522"/>
      <c r="BO234" s="522" t="s">
        <v>5096</v>
      </c>
      <c r="BP234" s="522"/>
      <c r="BQ234" s="747"/>
      <c r="BR234" s="522" t="s">
        <v>5093</v>
      </c>
      <c r="BS234" s="522"/>
      <c r="BT234" s="522" t="s">
        <v>5094</v>
      </c>
      <c r="BU234" s="522"/>
      <c r="BV234" s="522" t="s">
        <v>5095</v>
      </c>
      <c r="BW234" s="522"/>
      <c r="BX234" s="522" t="s">
        <v>5096</v>
      </c>
      <c r="BY234" s="522"/>
      <c r="BZ234" s="747"/>
      <c r="CA234" s="522" t="s">
        <v>5093</v>
      </c>
      <c r="CB234" s="522"/>
      <c r="CC234" s="522" t="s">
        <v>5094</v>
      </c>
      <c r="CD234" s="522"/>
      <c r="CE234" s="522" t="s">
        <v>5095</v>
      </c>
      <c r="CF234" s="522"/>
      <c r="CG234" s="522" t="s">
        <v>5096</v>
      </c>
      <c r="CH234" s="522"/>
      <c r="CI234" s="747"/>
      <c r="CJ234" s="522" t="s">
        <v>5093</v>
      </c>
      <c r="CK234" s="522"/>
      <c r="CL234" s="522" t="s">
        <v>5094</v>
      </c>
      <c r="CM234" s="522"/>
      <c r="CN234" s="522" t="s">
        <v>5095</v>
      </c>
      <c r="CO234" s="522"/>
      <c r="CP234" s="522" t="s">
        <v>5096</v>
      </c>
      <c r="CQ234" s="522"/>
      <c r="CR234" s="747"/>
      <c r="CS234" s="522" t="s">
        <v>5093</v>
      </c>
      <c r="CT234" s="522"/>
      <c r="CU234" s="522" t="s">
        <v>5094</v>
      </c>
      <c r="CV234" s="522"/>
      <c r="CW234" s="522" t="s">
        <v>5095</v>
      </c>
      <c r="CX234" s="522"/>
      <c r="CY234" s="522" t="s">
        <v>5096</v>
      </c>
      <c r="CZ234" s="522"/>
      <c r="DA234" s="747"/>
      <c r="DB234" s="522" t="s">
        <v>5093</v>
      </c>
      <c r="DC234" s="522"/>
      <c r="DD234" s="522" t="s">
        <v>5094</v>
      </c>
      <c r="DE234" s="522"/>
      <c r="DF234" s="522" t="s">
        <v>5095</v>
      </c>
      <c r="DG234" s="522"/>
      <c r="DH234" s="522" t="s">
        <v>5096</v>
      </c>
      <c r="DI234" s="522"/>
      <c r="DJ234" s="747"/>
      <c r="DK234" s="522" t="s">
        <v>5093</v>
      </c>
      <c r="DL234" s="522"/>
      <c r="DM234" s="522" t="s">
        <v>5094</v>
      </c>
      <c r="DN234" s="522"/>
      <c r="DO234" s="522" t="s">
        <v>5095</v>
      </c>
      <c r="DP234" s="522"/>
      <c r="DQ234" s="522" t="s">
        <v>5096</v>
      </c>
      <c r="DR234" s="522"/>
      <c r="DS234" s="747"/>
      <c r="DT234" s="145" t="s">
        <v>5096</v>
      </c>
      <c r="DU234" s="128" t="s">
        <v>5097</v>
      </c>
      <c r="DV234" s="128" t="s">
        <v>5098</v>
      </c>
      <c r="DX234" s="733"/>
      <c r="DY234" s="735"/>
      <c r="DZ234" s="737"/>
      <c r="EA234" s="737"/>
      <c r="EB234" s="131" t="s">
        <v>5784</v>
      </c>
      <c r="EC234" s="132" t="s">
        <v>5757</v>
      </c>
      <c r="ED234" s="132" t="s">
        <v>5758</v>
      </c>
      <c r="EE234" s="131" t="s">
        <v>5784</v>
      </c>
      <c r="EF234" s="132" t="s">
        <v>5757</v>
      </c>
      <c r="EG234" s="132" t="s">
        <v>5758</v>
      </c>
      <c r="EH234" s="131" t="s">
        <v>5784</v>
      </c>
      <c r="EI234" s="132" t="s">
        <v>5757</v>
      </c>
      <c r="EJ234" s="132" t="s">
        <v>5758</v>
      </c>
      <c r="EK234" s="131" t="s">
        <v>5784</v>
      </c>
      <c r="EL234" s="132" t="s">
        <v>5757</v>
      </c>
      <c r="EM234" s="132" t="s">
        <v>5758</v>
      </c>
      <c r="EN234" s="131" t="s">
        <v>5784</v>
      </c>
      <c r="EO234" s="132" t="s">
        <v>5757</v>
      </c>
      <c r="EP234" s="132" t="s">
        <v>5758</v>
      </c>
      <c r="EQ234" s="131" t="s">
        <v>5784</v>
      </c>
      <c r="ER234" s="132" t="s">
        <v>5757</v>
      </c>
      <c r="ES234" s="132" t="s">
        <v>5758</v>
      </c>
    </row>
    <row r="235" spans="1:149" s="38" customFormat="1" ht="15" customHeight="1">
      <c r="A235" s="18"/>
      <c r="B235" s="3"/>
      <c r="C235" s="53" t="s">
        <v>4992</v>
      </c>
      <c r="D235" s="547" t="s">
        <v>5685</v>
      </c>
      <c r="E235" s="548"/>
      <c r="F235" s="548"/>
      <c r="G235" s="548"/>
      <c r="H235" s="548"/>
      <c r="I235" s="548"/>
      <c r="J235" s="103"/>
      <c r="K235" s="103"/>
      <c r="L235" s="103"/>
      <c r="M235" s="310"/>
      <c r="N235" s="310"/>
      <c r="O235" s="310"/>
      <c r="P235" s="310"/>
      <c r="Q235" s="310"/>
      <c r="R235" s="310"/>
      <c r="S235" s="310"/>
      <c r="T235" s="310"/>
      <c r="U235" s="310"/>
      <c r="V235" s="310"/>
      <c r="W235" s="310"/>
      <c r="X235" s="310"/>
      <c r="Y235" s="310"/>
      <c r="Z235" s="310"/>
      <c r="AA235" s="310"/>
      <c r="AB235" s="310"/>
      <c r="AC235" s="103"/>
      <c r="AD235" s="103"/>
      <c r="AE235" s="2"/>
      <c r="AF235" s="108"/>
      <c r="AH235" s="522">
        <f>J235</f>
        <v>0</v>
      </c>
      <c r="AI235" s="522"/>
      <c r="AJ235" s="522">
        <f>COUNTIF(K235:L235,"NS")</f>
        <v>0</v>
      </c>
      <c r="AK235" s="522"/>
      <c r="AL235" s="522">
        <f>IF(COUNTIF(K235:L235,"NA")=COUNTA($K$152:$L$153),"NA",SUM(K235:L235))</f>
        <v>0</v>
      </c>
      <c r="AM235" s="522"/>
      <c r="AN235" s="522">
        <f>IF($AH$230=$AJ$230, 0,
IF(OR(AND(AH235=0, AJ235&gt;0),AND(AH235="NS", AL235&gt;0), AND(AH235="NS", AJ235=0, AL235=0),AND(AH235="NA",AJ235&gt;0,AL235=0)), 1,
IF(OR(AND(AH235&gt;0, AJ235=2), AND(AH235="NS", AJ235=2), AND(AH235="NS", AL235=0, AJ235&gt;0), AH235=AL235), 0, 1)))</f>
        <v>0</v>
      </c>
      <c r="AO235" s="522"/>
      <c r="AP235" s="747"/>
      <c r="AQ235" s="522">
        <f>M235</f>
        <v>0</v>
      </c>
      <c r="AR235" s="522"/>
      <c r="AS235" s="522">
        <f>COUNTIF(N235:O235,"NS")</f>
        <v>0</v>
      </c>
      <c r="AT235" s="522"/>
      <c r="AU235" s="522">
        <f>IF(COUNTIF(N235:O235,"NA")=COUNTA($N$153:$O$153),"NA",SUM(N235:O235))</f>
        <v>0</v>
      </c>
      <c r="AV235" s="522"/>
      <c r="AW235" s="522">
        <f>IF($AH$230=$AJ$230, 0,
IF(OR(AND(AQ235=0, AS235&gt;0),AND(AQ235="NS", AU235&gt;0), AND(AQ235="NS", AS235=0, AU235=0),AND(AQ235="NA",AS235&gt;0,AU235=0)), 1,
IF(OR(AND(AQ235&gt;0, AS235=2), AND(AQ235="NS", AS235=2), AND(AQ235="NS", AU235=0, AS235&gt;0), AQ235=AU235), 0, 1)))</f>
        <v>0</v>
      </c>
      <c r="AX235" s="522"/>
      <c r="AY235" s="747"/>
      <c r="AZ235" s="522">
        <f>P235</f>
        <v>0</v>
      </c>
      <c r="BA235" s="522"/>
      <c r="BB235" s="522">
        <f>COUNTIF(Q235:R235,"NS")</f>
        <v>0</v>
      </c>
      <c r="BC235" s="522"/>
      <c r="BD235" s="522">
        <f>IF(COUNTIF(Q235:R235,"NA")=COUNTA($Q$153:$R$153),"NA",SUM(Q235:R235))</f>
        <v>0</v>
      </c>
      <c r="BE235" s="522"/>
      <c r="BF235" s="522">
        <f>IF($AH$230=$AJ$230, 0,
IF(OR(AND(AZ235=0, BB235&gt;0),AND(AZ235="NS", BD235&gt;0), AND(AZ235="NS", BB235=0, BD235=0),AND(AZ235="NA",BB235&gt;0,BD235=0)), 1,
IF(OR(AND(AZ235&gt;0, BB235=2), AND(AZ235="NS", BB235=2), AND(AZ235="NS", BD235=0, BB235&gt;0), AZ235=BD235), 0, 1)))</f>
        <v>0</v>
      </c>
      <c r="BG235" s="522"/>
      <c r="BH235" s="747"/>
      <c r="BI235" s="522">
        <f>S235</f>
        <v>0</v>
      </c>
      <c r="BJ235" s="522"/>
      <c r="BK235" s="522">
        <f>COUNTIF(T235:U235,"NS")</f>
        <v>0</v>
      </c>
      <c r="BL235" s="522"/>
      <c r="BM235" s="522">
        <f>IF(COUNTIF(T235:U235,"NA")=COUNTA($T$153:$U$153),"NA",SUM(T235:U235))</f>
        <v>0</v>
      </c>
      <c r="BN235" s="522"/>
      <c r="BO235" s="522">
        <f>IF($AH$230=$AJ$230, 0,
IF(OR(AND(BI235=0, BK235&gt;0),AND(BI235="NS", BM235&gt;0), AND(BI235="NS", BK235=0, BM235=0),AND(BI235="NA",BK235&gt;0,BM235=0)), 1,
IF(OR(AND(BI235&gt;0, BK235=2), AND(BI235="NS", BK235=2), AND(BI235="NS", BM235=0, BK235&gt;0), BI235=BM235), 0, 1)))</f>
        <v>0</v>
      </c>
      <c r="BP235" s="522"/>
      <c r="BQ235" s="747"/>
      <c r="BR235" s="522">
        <f>V235</f>
        <v>0</v>
      </c>
      <c r="BS235" s="522"/>
      <c r="BT235" s="522">
        <f>COUNTIF(W235:X235,"NS")</f>
        <v>0</v>
      </c>
      <c r="BU235" s="522"/>
      <c r="BV235" s="522">
        <f>IF(COUNTIF(W235:X235,"NA")=COUNTA($W$153:$X$153),"NA",SUM(W235:X235))</f>
        <v>0</v>
      </c>
      <c r="BW235" s="522"/>
      <c r="BX235" s="522">
        <f>IF($AH$230=$AJ$230, 0,
IF(OR(AND(BR235=0, BT235&gt;0),AND(BR235="NS", BV235&gt;0), AND(BR235="NS", BT235=0, BV235=0),AND(BR235="NA",BT235&gt;0,BV235=0)), 1,
IF(OR(AND(BR235&gt;0, BT235=2), AND(BR235="NS", BT235=2), AND(BR235="NS", BV235=0, BT235&gt;0), BR235=BV235), 0, 1)))</f>
        <v>0</v>
      </c>
      <c r="BY235" s="522"/>
      <c r="BZ235" s="747"/>
      <c r="CA235" s="522">
        <f>Y235</f>
        <v>0</v>
      </c>
      <c r="CB235" s="522"/>
      <c r="CC235" s="522">
        <f>COUNTIF(Z235:AA235,"NS")</f>
        <v>0</v>
      </c>
      <c r="CD235" s="522"/>
      <c r="CE235" s="522">
        <f>IF(COUNTIF(Z235:AA235,"NA")=COUNTA($Z$153:$AA$153),"NA",SUM(Z235:AA235))</f>
        <v>0</v>
      </c>
      <c r="CF235" s="522"/>
      <c r="CG235" s="522">
        <f>IF($AH$230=$AJ$230, 0,
IF(OR(AND(CA235=0, CC235&gt;0),AND(CA235="NS", CE235&gt;0), AND(CA235="NS", CC235=0, CE235=0),AND(CA235="NA",CC235&gt;0,CE235=0)), 1,
IF(OR(AND(CA235&gt;0, CC235=2), AND(CA235="NS", CC235=2), AND(CA235="NS", CE235=0, CC235&gt;0), CA235=CE235), 0, 1)))</f>
        <v>0</v>
      </c>
      <c r="CH235" s="522"/>
      <c r="CI235" s="747"/>
      <c r="CJ235" s="522">
        <f>AB235</f>
        <v>0</v>
      </c>
      <c r="CK235" s="522"/>
      <c r="CL235" s="522">
        <f>COUNTIF(AC235:AD235,"NS")</f>
        <v>0</v>
      </c>
      <c r="CM235" s="522"/>
      <c r="CN235" s="522">
        <f>IF(COUNTIF(AC235:AD235,"NA")=COUNTA($AC$153:$AD$153),"NA",SUM(AC235:AD235))</f>
        <v>0</v>
      </c>
      <c r="CO235" s="522"/>
      <c r="CP235" s="522">
        <f>IF($AH$230=$AJ$230, 0,
IF(OR(AND(CJ235=0, CL235&gt;0),AND(CJ235="NS", CN235&gt;0), AND(CJ235="NS", CL235=0, CN235=0),AND(CJ235="NA",CL235&gt;0,CN235=0)), 1,
IF(OR(AND(CJ235&gt;0, CL235=2), AND(CJ235="NS", CL235=2), AND(CJ235="NS", CN235=0, CL235&gt;0), CJ235=CN235), 0, 1)))</f>
        <v>0</v>
      </c>
      <c r="CQ235" s="522"/>
      <c r="CR235" s="747"/>
      <c r="CS235" s="522">
        <f>K235</f>
        <v>0</v>
      </c>
      <c r="CT235" s="522"/>
      <c r="CU235" s="522">
        <f>COUNTIF(N235,"NS")+COUNTIF(Q235,"NS")+COUNTIF(T235,"NS")+COUNTIF(W235,"NS")+COUNTIF(Z235,"NS")+COUNTIF(AC235,"NS")</f>
        <v>0</v>
      </c>
      <c r="CV235" s="522"/>
      <c r="CW235" s="522">
        <f>IF(COUNTIF(N235,"NA")+COUNTIF(Q235,"NA")+COUNTIF(T235,"NA")+COUNTIF(W235,"NA")+COUNTIF(Z235,"NA")+COUNTIF(AC235,"NA")=COUNTA($N$153,$Q$153,$T$153,$W$153,$Z$153,$AC$153),"NA",SUM(N235,Q235,T235,W235,Z235,AC235))</f>
        <v>0</v>
      </c>
      <c r="CX235" s="522"/>
      <c r="CY235" s="522">
        <f>IF($AH$230=$AJ$230, 0,
IF(OR(AND(CS235=0, CU235&gt;0),AND(CS235="NS", CW235&gt;0), AND(CS235="NS", CU235=0, CW235=0),AND(CS235="NA",CU235&gt;0,CW235=0)), 1,
IF(OR(AND(CS235&gt;0, CU235=2), AND(CS235="NS", CU235=2), AND(CS235="NS", CW235=0, CU235&gt;0), CS235=CW235), 0, 1)))</f>
        <v>0</v>
      </c>
      <c r="CZ235" s="522"/>
      <c r="DA235" s="747"/>
      <c r="DB235" s="522">
        <f>L235</f>
        <v>0</v>
      </c>
      <c r="DC235" s="522"/>
      <c r="DD235" s="522">
        <f>COUNTIF(O235,"NS")+COUNTIF(R235,"NS")+COUNTIF(U235,"NS")+COUNTIF(X235,"NS")+COUNTIF(AA235,"NS")+COUNTIF(AD235,"NS")</f>
        <v>0</v>
      </c>
      <c r="DE235" s="522"/>
      <c r="DF235" s="522">
        <f>IF(COUNTIF(O235,"NA")+COUNTIF(R235,"NA")+COUNTIF(U235,"NA")+COUNTIF(X235,"NA")+COUNTIF(AA235,"NA")+COUNTIF(AD235,"NA")=COUNTA($N$153,$Q$153,$T$153,$W$153,$Z$153,$AC$153),"NA",SUM(O235,R235,U235,X235,AA235,AD235))</f>
        <v>0</v>
      </c>
      <c r="DG235" s="522"/>
      <c r="DH235" s="522">
        <f>IF($AH$230=$AJ$230, 0,
IF(OR(AND(DB235=0, DD235&gt;0),AND(DB235="NS", DF235&gt;0), AND(DB235="NS", DD235=0, DF235=0),AND(DB235="NA",DD235&gt;0,DF235=0)), 1,
IF(OR(AND(DB235&gt;0, DD235=2), AND(DB235="NS", DD235=2), AND(DB235="NS", DF235=0, DD235&gt;0), DB235=DF235), 0, 1)))</f>
        <v>0</v>
      </c>
      <c r="DI235" s="522"/>
      <c r="DJ235" s="747"/>
      <c r="DK235" s="522">
        <f>J235</f>
        <v>0</v>
      </c>
      <c r="DL235" s="522"/>
      <c r="DM235" s="522">
        <f>COUNTIF(N235:O235,"NS")+COUNTIF(Q235:R235,"NS")+COUNTIF(T235:U235,"NS")+COUNTIF(W235:X235,"NS")+COUNTIF(Z235:AA235,"NS")+COUNTIF(AC235:AD235,"NS")</f>
        <v>0</v>
      </c>
      <c r="DN235" s="522"/>
      <c r="DO235" s="522">
        <f>IF(COUNTIF(N235:O235,"NA")+COUNTIF(Q235:R235,"NA")+COUNTIF(T235:U235,"NA")+COUNTIF(W235:X235,"NA")+COUNTIF(Z235:AA235,"NA")+COUNTIF(AC235:AD235,"NA")=COUNTA($N$153:$O$153,$Q$153:$R$153,$T$153:$U$153,$W$153:$X$153,$Z$153:$AA$153,$AC$153:$AD$153),"NA",SUM(N235:O235,Q235:R235,T235:U235,W235:X235,Z235:AA235,AC235:AD235))</f>
        <v>0</v>
      </c>
      <c r="DP235" s="522"/>
      <c r="DQ235" s="522">
        <f>IF($AH$230=$AJ$230, 0,
IF(OR(AND(DK235=0, DM235&gt;0),AND(DK235="NS", DO235&gt;0), AND(DK235="NS", DM235=0, DO235=0),AND(DK235="NA",DM235&gt;0,DO235=0)), 1,
IF(OR(AND(DK235&gt;0, DM235=2), AND(DK235="NS", DM235=2), AND(DK235="NS", DO235=0, DM235&gt;0), DK235=DO235), 0, 1)))</f>
        <v>0</v>
      </c>
      <c r="DR235" s="522"/>
      <c r="DS235" s="747"/>
      <c r="DT235" s="142">
        <f>IF(SUM(AN235,AW235,BF235,BO235,BX235,CG235,CP235,CY235,DH235,DQ235)&gt;0,1,0)</f>
        <v>0</v>
      </c>
      <c r="DU235" s="125" t="str">
        <f>IF(DT235=0,"", IF(SUM($DT$235:DT235)=1,DV235, IF($DT$244&gt;SUM($DT$235:DT235),_xlfn.CONCAT(", ",DV235), IF($DT$244=SUM($DT$235:DT235),_xlfn.CONCAT(" y ",DV235,".")))))</f>
        <v/>
      </c>
      <c r="DV235" s="137">
        <v>1</v>
      </c>
      <c r="DX235" s="133">
        <v>2.2000000000000002</v>
      </c>
      <c r="DY235" s="133">
        <f>$M$113</f>
        <v>0</v>
      </c>
      <c r="DZ235" s="133">
        <f>$S$113</f>
        <v>0</v>
      </c>
      <c r="EA235" s="133">
        <f>$Y$113</f>
        <v>0</v>
      </c>
      <c r="EB235" s="133">
        <f>$M$107</f>
        <v>0</v>
      </c>
      <c r="EC235" s="133">
        <f>$S$107</f>
        <v>0</v>
      </c>
      <c r="ED235" s="133">
        <f>$Y$107</f>
        <v>0</v>
      </c>
      <c r="EE235" s="133">
        <f>$M$108</f>
        <v>0</v>
      </c>
      <c r="EF235" s="133">
        <f>$S$108</f>
        <v>0</v>
      </c>
      <c r="EG235" s="133">
        <f>$Y$108</f>
        <v>0</v>
      </c>
      <c r="EH235" s="133">
        <f>$M$109</f>
        <v>0</v>
      </c>
      <c r="EI235" s="133">
        <f>$S$109</f>
        <v>0</v>
      </c>
      <c r="EJ235" s="133">
        <f>$Y$109</f>
        <v>0</v>
      </c>
      <c r="EK235" s="133">
        <f>$M$110</f>
        <v>0</v>
      </c>
      <c r="EL235" s="133">
        <f>$S$110</f>
        <v>0</v>
      </c>
      <c r="EM235" s="133">
        <f>$Y$110</f>
        <v>0</v>
      </c>
      <c r="EN235" s="133">
        <f>$M$111</f>
        <v>0</v>
      </c>
      <c r="EO235" s="133">
        <f>$S$111</f>
        <v>0</v>
      </c>
      <c r="EP235" s="133">
        <f>$Y$111</f>
        <v>0</v>
      </c>
      <c r="EQ235" s="133">
        <f>$M$112</f>
        <v>0</v>
      </c>
      <c r="ER235" s="133">
        <f>$S$112</f>
        <v>0</v>
      </c>
      <c r="ES235" s="133">
        <f>$Y$112</f>
        <v>0</v>
      </c>
    </row>
    <row r="236" spans="1:149" s="38" customFormat="1" ht="15" customHeight="1">
      <c r="A236" s="18"/>
      <c r="B236" s="3"/>
      <c r="C236" s="53" t="s">
        <v>4994</v>
      </c>
      <c r="D236" s="547" t="s">
        <v>5688</v>
      </c>
      <c r="E236" s="548"/>
      <c r="F236" s="548"/>
      <c r="G236" s="548"/>
      <c r="H236" s="548"/>
      <c r="I236" s="548"/>
      <c r="J236" s="103"/>
      <c r="K236" s="103"/>
      <c r="L236" s="103"/>
      <c r="M236" s="103"/>
      <c r="N236" s="103"/>
      <c r="O236" s="103"/>
      <c r="P236" s="103"/>
      <c r="Q236" s="103"/>
      <c r="R236" s="103"/>
      <c r="S236" s="103"/>
      <c r="T236" s="103"/>
      <c r="U236" s="103"/>
      <c r="V236" s="103"/>
      <c r="W236" s="103"/>
      <c r="X236" s="103"/>
      <c r="Y236" s="103"/>
      <c r="Z236" s="103"/>
      <c r="AA236" s="103"/>
      <c r="AB236" s="103"/>
      <c r="AC236" s="103"/>
      <c r="AD236" s="103"/>
      <c r="AE236" s="2"/>
      <c r="AF236" s="108"/>
      <c r="AH236" s="522">
        <f t="shared" ref="AH236:AH240" si="309">J236</f>
        <v>0</v>
      </c>
      <c r="AI236" s="522"/>
      <c r="AJ236" s="522">
        <f t="shared" ref="AJ236:AJ240" si="310">COUNTIF(K236:L236,"NS")</f>
        <v>0</v>
      </c>
      <c r="AK236" s="522"/>
      <c r="AL236" s="522">
        <f t="shared" ref="AL236:AL240" si="311">IF(COUNTIF(K236:L236,"NA")=COUNTA($K$152:$L$153),"NA",SUM(K236:L236))</f>
        <v>0</v>
      </c>
      <c r="AM236" s="522"/>
      <c r="AN236" s="522">
        <f t="shared" ref="AN236:AN243" si="312">IF($AH$230=$AJ$230, 0,
IF(OR(AND(AH236=0, AJ236&gt;0),AND(AH236="NS", AL236&gt;0), AND(AH236="NS", AJ236=0, AL236=0),AND(AH236="NA",AJ236&gt;0,AL236=0)), 1,
IF(OR(AND(AH236&gt;0, AJ236=2), AND(AH236="NS", AJ236=2), AND(AH236="NS", AL236=0, AJ236&gt;0), AH236=AL236), 0, 1)))</f>
        <v>0</v>
      </c>
      <c r="AO236" s="522"/>
      <c r="AP236" s="747"/>
      <c r="AQ236" s="522">
        <f t="shared" ref="AQ236:AQ240" si="313">M236</f>
        <v>0</v>
      </c>
      <c r="AR236" s="522"/>
      <c r="AS236" s="522">
        <f t="shared" ref="AS236:AS240" si="314">COUNTIF(N236:O236,"NS")</f>
        <v>0</v>
      </c>
      <c r="AT236" s="522"/>
      <c r="AU236" s="522">
        <f t="shared" ref="AU236:AU240" si="315">IF(COUNTIF(N236:O236,"NA")=COUNTA($N$153:$O$153),"NA",SUM(N236:O236))</f>
        <v>0</v>
      </c>
      <c r="AV236" s="522"/>
      <c r="AW236" s="522">
        <f t="shared" ref="AW236:AW243" si="316">IF($AH$230=$AJ$230, 0,
IF(OR(AND(AQ236=0, AS236&gt;0),AND(AQ236="NS", AU236&gt;0), AND(AQ236="NS", AS236=0, AU236=0),AND(AQ236="NA",AS236&gt;0,AU236=0)), 1,
IF(OR(AND(AQ236&gt;0, AS236=2), AND(AQ236="NS", AS236=2), AND(AQ236="NS", AU236=0, AS236&gt;0), AQ236=AU236), 0, 1)))</f>
        <v>0</v>
      </c>
      <c r="AX236" s="522"/>
      <c r="AY236" s="747"/>
      <c r="AZ236" s="522">
        <f t="shared" ref="AZ236:AZ240" si="317">P236</f>
        <v>0</v>
      </c>
      <c r="BA236" s="522"/>
      <c r="BB236" s="522">
        <f t="shared" ref="BB236:BB240" si="318">COUNTIF(Q236:R236,"NS")</f>
        <v>0</v>
      </c>
      <c r="BC236" s="522"/>
      <c r="BD236" s="522">
        <f t="shared" ref="BD236:BD240" si="319">IF(COUNTIF(Q236:R236,"NA")=COUNTA($Q$153:$R$153),"NA",SUM(Q236:R236))</f>
        <v>0</v>
      </c>
      <c r="BE236" s="522"/>
      <c r="BF236" s="522">
        <f t="shared" ref="BF236:BF243" si="320">IF($AH$230=$AJ$230, 0,
IF(OR(AND(AZ236=0, BB236&gt;0),AND(AZ236="NS", BD236&gt;0), AND(AZ236="NS", BB236=0, BD236=0),AND(AZ236="NA",BB236&gt;0,BD236=0)), 1,
IF(OR(AND(AZ236&gt;0, BB236=2), AND(AZ236="NS", BB236=2), AND(AZ236="NS", BD236=0, BB236&gt;0), AZ236=BD236), 0, 1)))</f>
        <v>0</v>
      </c>
      <c r="BG236" s="522"/>
      <c r="BH236" s="747"/>
      <c r="BI236" s="522">
        <f t="shared" ref="BI236:BI240" si="321">S236</f>
        <v>0</v>
      </c>
      <c r="BJ236" s="522"/>
      <c r="BK236" s="522">
        <f t="shared" ref="BK236:BK240" si="322">COUNTIF(T236:U236,"NS")</f>
        <v>0</v>
      </c>
      <c r="BL236" s="522"/>
      <c r="BM236" s="522">
        <f t="shared" ref="BM236:BM240" si="323">IF(COUNTIF(T236:U236,"NA")=COUNTA($T$153:$U$153),"NA",SUM(T236:U236))</f>
        <v>0</v>
      </c>
      <c r="BN236" s="522"/>
      <c r="BO236" s="522">
        <f t="shared" ref="BO236:BO243" si="324">IF($AH$230=$AJ$230, 0,
IF(OR(AND(BI236=0, BK236&gt;0),AND(BI236="NS", BM236&gt;0), AND(BI236="NS", BK236=0, BM236=0),AND(BI236="NA",BK236&gt;0,BM236=0)), 1,
IF(OR(AND(BI236&gt;0, BK236=2), AND(BI236="NS", BK236=2), AND(BI236="NS", BM236=0, BK236&gt;0), BI236=BM236), 0, 1)))</f>
        <v>0</v>
      </c>
      <c r="BP236" s="522"/>
      <c r="BQ236" s="747"/>
      <c r="BR236" s="522">
        <f t="shared" ref="BR236:BR240" si="325">V236</f>
        <v>0</v>
      </c>
      <c r="BS236" s="522"/>
      <c r="BT236" s="522">
        <f t="shared" ref="BT236:BT240" si="326">COUNTIF(W236:X236,"NS")</f>
        <v>0</v>
      </c>
      <c r="BU236" s="522"/>
      <c r="BV236" s="522">
        <f t="shared" ref="BV236:BV240" si="327">IF(COUNTIF(W236:X236,"NA")=COUNTA($W$153:$X$153),"NA",SUM(W236:X236))</f>
        <v>0</v>
      </c>
      <c r="BW236" s="522"/>
      <c r="BX236" s="522">
        <f t="shared" ref="BX236:BX242" si="328">IF($AH$230=$AJ$230, 0,
IF(OR(AND(BR236=0, BT236&gt;0),AND(BR236="NS", BV236&gt;0), AND(BR236="NS", BT236=0, BV236=0),AND(BR236="NA",BT236&gt;0,BV236=0)), 1,
IF(OR(AND(BR236&gt;0, BT236=2), AND(BR236="NS", BT236=2), AND(BR236="NS", BV236=0, BT236&gt;0), BR236=BV236), 0, 1)))</f>
        <v>0</v>
      </c>
      <c r="BY236" s="522"/>
      <c r="BZ236" s="747"/>
      <c r="CA236" s="522">
        <f t="shared" ref="CA236:CA240" si="329">Y236</f>
        <v>0</v>
      </c>
      <c r="CB236" s="522"/>
      <c r="CC236" s="522">
        <f t="shared" ref="CC236:CC240" si="330">COUNTIF(Z236:AA236,"NS")</f>
        <v>0</v>
      </c>
      <c r="CD236" s="522"/>
      <c r="CE236" s="522">
        <f t="shared" ref="CE236:CE240" si="331">IF(COUNTIF(Z236:AA236,"NA")=COUNTA($Z$153:$AA$153),"NA",SUM(Z236:AA236))</f>
        <v>0</v>
      </c>
      <c r="CF236" s="522"/>
      <c r="CG236" s="522">
        <f t="shared" ref="CG236:CG243" si="332">IF($AH$230=$AJ$230, 0,
IF(OR(AND(CA236=0, CC236&gt;0),AND(CA236="NS", CE236&gt;0), AND(CA236="NS", CC236=0, CE236=0),AND(CA236="NA",CC236&gt;0,CE236=0)), 1,
IF(OR(AND(CA236&gt;0, CC236=2), AND(CA236="NS", CC236=2), AND(CA236="NS", CE236=0, CC236&gt;0), CA236=CE236), 0, 1)))</f>
        <v>0</v>
      </c>
      <c r="CH236" s="522"/>
      <c r="CI236" s="747"/>
      <c r="CJ236" s="522">
        <f t="shared" ref="CJ236:CJ240" si="333">AB236</f>
        <v>0</v>
      </c>
      <c r="CK236" s="522"/>
      <c r="CL236" s="522">
        <f t="shared" ref="CL236:CL240" si="334">COUNTIF(AC236:AD236,"NS")</f>
        <v>0</v>
      </c>
      <c r="CM236" s="522"/>
      <c r="CN236" s="522">
        <f t="shared" ref="CN236:CN240" si="335">IF(COUNTIF(AC236:AD236,"NA")=COUNTA($AC$153:$AD$153),"NA",SUM(AC236:AD236))</f>
        <v>0</v>
      </c>
      <c r="CO236" s="522"/>
      <c r="CP236" s="522">
        <f t="shared" ref="CP236:CP243" si="336">IF($AH$230=$AJ$230, 0,
IF(OR(AND(CJ236=0, CL236&gt;0),AND(CJ236="NS", CN236&gt;0), AND(CJ236="NS", CL236=0, CN236=0),AND(CJ236="NA",CL236&gt;0,CN236=0)), 1,
IF(OR(AND(CJ236&gt;0, CL236=2), AND(CJ236="NS", CL236=2), AND(CJ236="NS", CN236=0, CL236&gt;0), CJ236=CN236), 0, 1)))</f>
        <v>0</v>
      </c>
      <c r="CQ236" s="522"/>
      <c r="CR236" s="747"/>
      <c r="CS236" s="522">
        <f t="shared" ref="CS236:CS240" si="337">K236</f>
        <v>0</v>
      </c>
      <c r="CT236" s="522"/>
      <c r="CU236" s="522">
        <f t="shared" ref="CU236:CU240" si="338">COUNTIF(N236,"NS")+COUNTIF(Q236,"NS")+COUNTIF(T236,"NS")+COUNTIF(W236,"NS")+COUNTIF(Z236,"NS")+COUNTIF(AC236,"NS")</f>
        <v>0</v>
      </c>
      <c r="CV236" s="522"/>
      <c r="CW236" s="522">
        <f t="shared" ref="CW236:CW240" si="339">IF(COUNTIF(N236,"NA")+COUNTIF(Q236,"NA")+COUNTIF(T236,"NA")+COUNTIF(W236,"NA")+COUNTIF(Z236,"NA")+COUNTIF(AC236,"NA")=COUNTA($N$153,$Q$153,$T$153,$W$153,$Z$153,$AC$153),"NA",SUM(N236,Q236,T236,W236,Z236,AC236))</f>
        <v>0</v>
      </c>
      <c r="CX236" s="522"/>
      <c r="CY236" s="522">
        <f t="shared" ref="CY236:CY243" si="340">IF($AH$230=$AJ$230, 0,
IF(OR(AND(CS236=0, CU236&gt;0),AND(CS236="NS", CW236&gt;0), AND(CS236="NS", CU236=0, CW236=0),AND(CS236="NA",CU236&gt;0,CW236=0)), 1,
IF(OR(AND(CS236&gt;0, CU236=2), AND(CS236="NS", CU236=2), AND(CS236="NS", CW236=0, CU236&gt;0), CS236=CW236), 0, 1)))</f>
        <v>0</v>
      </c>
      <c r="CZ236" s="522"/>
      <c r="DA236" s="747"/>
      <c r="DB236" s="522">
        <f t="shared" ref="DB236:DB240" si="341">L236</f>
        <v>0</v>
      </c>
      <c r="DC236" s="522"/>
      <c r="DD236" s="522">
        <f t="shared" ref="DD236:DD240" si="342">COUNTIF(O236,"NS")+COUNTIF(R236,"NS")+COUNTIF(U236,"NS")+COUNTIF(X236,"NS")+COUNTIF(AA236,"NS")+COUNTIF(AD236,"NS")</f>
        <v>0</v>
      </c>
      <c r="DE236" s="522"/>
      <c r="DF236" s="522">
        <f t="shared" ref="DF236:DF243" si="343">IF(COUNTIF(O236,"NA")+COUNTIF(R236,"NA")+COUNTIF(U236,"NA")+COUNTIF(X236,"NA")+COUNTIF(AA236,"NA")+COUNTIF(AD236,"NA")=COUNTA($N$153,$Q$153,$T$153,$W$153,$Z$153,$AC$153),"NA",SUM(O236,R236,U236,X236,AA236,AD236))</f>
        <v>0</v>
      </c>
      <c r="DG236" s="522"/>
      <c r="DH236" s="522">
        <f t="shared" ref="DH236:DH243" si="344">IF($AH$230=$AJ$230, 0,
IF(OR(AND(DB236=0, DD236&gt;0),AND(DB236="NS", DF236&gt;0), AND(DB236="NS", DD236=0, DF236=0),AND(DB236="NA",DD236&gt;0,DF236=0)), 1,
IF(OR(AND(DB236&gt;0, DD236=2), AND(DB236="NS", DD236=2), AND(DB236="NS", DF236=0, DD236&gt;0), DB236=DF236), 0, 1)))</f>
        <v>0</v>
      </c>
      <c r="DI236" s="522"/>
      <c r="DJ236" s="747"/>
      <c r="DK236" s="522">
        <f t="shared" ref="DK236:DK240" si="345">J236</f>
        <v>0</v>
      </c>
      <c r="DL236" s="522"/>
      <c r="DM236" s="522">
        <f t="shared" ref="DM236:DM240" si="346">COUNTIF(N236:O236,"NS")+COUNTIF(Q236:R236,"NS")+COUNTIF(T236:U236,"NS")+COUNTIF(W236:X236,"NS")+COUNTIF(Z236:AA236,"NS")+COUNTIF(AC236:AD236,"NS")</f>
        <v>0</v>
      </c>
      <c r="DN236" s="522"/>
      <c r="DO236" s="522">
        <f t="shared" ref="DO236:DO240" si="347">IF(COUNTIF(N236:O236,"NA")+COUNTIF(Q236:R236,"NA")+COUNTIF(T236:U236,"NA")+COUNTIF(W236:X236,"NA")+COUNTIF(Z236:AA236,"NA")+COUNTIF(AC236:AD236,"NA")=COUNTA($N$153:$O$153,$Q$153:$R$153,$T$153:$U$153,$W$153:$X$153,$Z$153:$AA$153,$AC$153:$AD$153),"NA",SUM(N236:O236,Q236:R236,T236:U236,W236:X236,Z236:AA236,AC236:AD236))</f>
        <v>0</v>
      </c>
      <c r="DP236" s="522"/>
      <c r="DQ236" s="522">
        <f t="shared" ref="DQ236:DQ243" si="348">IF($AH$230=$AJ$230, 0,
IF(OR(AND(DK236=0, DM236&gt;0),AND(DK236="NS", DO236&gt;0), AND(DK236="NS", DM236=0, DO236=0),AND(DK236="NA",DM236&gt;0,DO236=0)), 1,
IF(OR(AND(DK236&gt;0, DM236=2), AND(DK236="NS", DM236=2), AND(DK236="NS", DO236=0, DM236&gt;0), DK236=DO236), 0, 1)))</f>
        <v>0</v>
      </c>
      <c r="DR236" s="522"/>
      <c r="DS236" s="747"/>
      <c r="DT236" s="142">
        <f t="shared" ref="DT236:DT240" si="349">IF(SUM(AN236,AW236,BF236,BO236,BX236,CG236,CP236,CY236,DH236,DQ236)&gt;0,1,0)</f>
        <v>0</v>
      </c>
      <c r="DU236" s="125" t="str">
        <f>IF(DT236=0,"", IF(SUM($DT$235:DT236)=1,DV236, IF($DT$244&gt;SUM($DT$235:DT236),_xlfn.CONCAT(", ",DV236), IF($DT$244=SUM($DT$235:DT236),_xlfn.CONCAT(" y ",DV236,".")))))</f>
        <v/>
      </c>
      <c r="DV236" s="115">
        <v>2</v>
      </c>
      <c r="DX236" s="133">
        <v>2.2999999999999998</v>
      </c>
      <c r="DY236" s="140">
        <f>J244</f>
        <v>0</v>
      </c>
      <c r="DZ236" s="140">
        <f t="shared" ref="DZ236:ES236" si="350">K244</f>
        <v>0</v>
      </c>
      <c r="EA236" s="140">
        <f t="shared" si="350"/>
        <v>0</v>
      </c>
      <c r="EB236" s="140">
        <f t="shared" si="350"/>
        <v>0</v>
      </c>
      <c r="EC236" s="140">
        <f t="shared" si="350"/>
        <v>0</v>
      </c>
      <c r="ED236" s="140">
        <f t="shared" si="350"/>
        <v>0</v>
      </c>
      <c r="EE236" s="140">
        <f t="shared" si="350"/>
        <v>0</v>
      </c>
      <c r="EF236" s="140">
        <f t="shared" si="350"/>
        <v>0</v>
      </c>
      <c r="EG236" s="140">
        <f t="shared" si="350"/>
        <v>0</v>
      </c>
      <c r="EH236" s="140">
        <f t="shared" si="350"/>
        <v>0</v>
      </c>
      <c r="EI236" s="140">
        <f t="shared" si="350"/>
        <v>0</v>
      </c>
      <c r="EJ236" s="140">
        <f t="shared" si="350"/>
        <v>0</v>
      </c>
      <c r="EK236" s="140">
        <f t="shared" si="350"/>
        <v>0</v>
      </c>
      <c r="EL236" s="140">
        <f t="shared" si="350"/>
        <v>0</v>
      </c>
      <c r="EM236" s="140">
        <f t="shared" si="350"/>
        <v>0</v>
      </c>
      <c r="EN236" s="140">
        <f t="shared" si="350"/>
        <v>0</v>
      </c>
      <c r="EO236" s="140">
        <f t="shared" si="350"/>
        <v>0</v>
      </c>
      <c r="EP236" s="140">
        <f t="shared" si="350"/>
        <v>0</v>
      </c>
      <c r="EQ236" s="140">
        <f t="shared" si="350"/>
        <v>0</v>
      </c>
      <c r="ER236" s="140">
        <f t="shared" si="350"/>
        <v>0</v>
      </c>
      <c r="ES236" s="140">
        <f t="shared" si="350"/>
        <v>0</v>
      </c>
    </row>
    <row r="237" spans="1:149" s="38" customFormat="1" ht="15" customHeight="1">
      <c r="A237" s="18"/>
      <c r="B237" s="3"/>
      <c r="C237" s="53" t="s">
        <v>4996</v>
      </c>
      <c r="D237" s="547" t="s">
        <v>5691</v>
      </c>
      <c r="E237" s="548"/>
      <c r="F237" s="548"/>
      <c r="G237" s="548"/>
      <c r="H237" s="548"/>
      <c r="I237" s="548"/>
      <c r="J237" s="103"/>
      <c r="K237" s="103"/>
      <c r="L237" s="103"/>
      <c r="M237" s="103"/>
      <c r="N237" s="103"/>
      <c r="O237" s="103"/>
      <c r="P237" s="103"/>
      <c r="Q237" s="103"/>
      <c r="R237" s="103"/>
      <c r="S237" s="103"/>
      <c r="T237" s="103"/>
      <c r="U237" s="103"/>
      <c r="V237" s="103"/>
      <c r="W237" s="103"/>
      <c r="X237" s="103"/>
      <c r="Y237" s="103"/>
      <c r="Z237" s="103"/>
      <c r="AA237" s="103"/>
      <c r="AB237" s="103"/>
      <c r="AC237" s="103"/>
      <c r="AD237" s="103"/>
      <c r="AE237" s="2"/>
      <c r="AF237" s="108"/>
      <c r="AH237" s="522">
        <f t="shared" si="309"/>
        <v>0</v>
      </c>
      <c r="AI237" s="522"/>
      <c r="AJ237" s="522">
        <f t="shared" si="310"/>
        <v>0</v>
      </c>
      <c r="AK237" s="522"/>
      <c r="AL237" s="522">
        <f t="shared" si="311"/>
        <v>0</v>
      </c>
      <c r="AM237" s="522"/>
      <c r="AN237" s="522">
        <f t="shared" si="312"/>
        <v>0</v>
      </c>
      <c r="AO237" s="522"/>
      <c r="AP237" s="747"/>
      <c r="AQ237" s="522">
        <f t="shared" si="313"/>
        <v>0</v>
      </c>
      <c r="AR237" s="522"/>
      <c r="AS237" s="522">
        <f t="shared" si="314"/>
        <v>0</v>
      </c>
      <c r="AT237" s="522"/>
      <c r="AU237" s="522">
        <f t="shared" si="315"/>
        <v>0</v>
      </c>
      <c r="AV237" s="522"/>
      <c r="AW237" s="522">
        <f t="shared" si="316"/>
        <v>0</v>
      </c>
      <c r="AX237" s="522"/>
      <c r="AY237" s="747"/>
      <c r="AZ237" s="522">
        <f t="shared" si="317"/>
        <v>0</v>
      </c>
      <c r="BA237" s="522"/>
      <c r="BB237" s="522">
        <f t="shared" si="318"/>
        <v>0</v>
      </c>
      <c r="BC237" s="522"/>
      <c r="BD237" s="522">
        <f t="shared" si="319"/>
        <v>0</v>
      </c>
      <c r="BE237" s="522"/>
      <c r="BF237" s="522">
        <f t="shared" si="320"/>
        <v>0</v>
      </c>
      <c r="BG237" s="522"/>
      <c r="BH237" s="747"/>
      <c r="BI237" s="522">
        <f t="shared" si="321"/>
        <v>0</v>
      </c>
      <c r="BJ237" s="522"/>
      <c r="BK237" s="522">
        <f t="shared" si="322"/>
        <v>0</v>
      </c>
      <c r="BL237" s="522"/>
      <c r="BM237" s="522">
        <f t="shared" si="323"/>
        <v>0</v>
      </c>
      <c r="BN237" s="522"/>
      <c r="BO237" s="522">
        <f t="shared" si="324"/>
        <v>0</v>
      </c>
      <c r="BP237" s="522"/>
      <c r="BQ237" s="747"/>
      <c r="BR237" s="522">
        <f t="shared" si="325"/>
        <v>0</v>
      </c>
      <c r="BS237" s="522"/>
      <c r="BT237" s="522">
        <f t="shared" si="326"/>
        <v>0</v>
      </c>
      <c r="BU237" s="522"/>
      <c r="BV237" s="522">
        <f t="shared" si="327"/>
        <v>0</v>
      </c>
      <c r="BW237" s="522"/>
      <c r="BX237" s="522">
        <f t="shared" si="328"/>
        <v>0</v>
      </c>
      <c r="BY237" s="522"/>
      <c r="BZ237" s="747"/>
      <c r="CA237" s="522">
        <f t="shared" si="329"/>
        <v>0</v>
      </c>
      <c r="CB237" s="522"/>
      <c r="CC237" s="522">
        <f t="shared" si="330"/>
        <v>0</v>
      </c>
      <c r="CD237" s="522"/>
      <c r="CE237" s="522">
        <f t="shared" si="331"/>
        <v>0</v>
      </c>
      <c r="CF237" s="522"/>
      <c r="CG237" s="522">
        <f t="shared" si="332"/>
        <v>0</v>
      </c>
      <c r="CH237" s="522"/>
      <c r="CI237" s="747"/>
      <c r="CJ237" s="522">
        <f t="shared" si="333"/>
        <v>0</v>
      </c>
      <c r="CK237" s="522"/>
      <c r="CL237" s="522">
        <f t="shared" si="334"/>
        <v>0</v>
      </c>
      <c r="CM237" s="522"/>
      <c r="CN237" s="522">
        <f t="shared" si="335"/>
        <v>0</v>
      </c>
      <c r="CO237" s="522"/>
      <c r="CP237" s="522">
        <f t="shared" si="336"/>
        <v>0</v>
      </c>
      <c r="CQ237" s="522"/>
      <c r="CR237" s="747"/>
      <c r="CS237" s="522">
        <f t="shared" si="337"/>
        <v>0</v>
      </c>
      <c r="CT237" s="522"/>
      <c r="CU237" s="522">
        <f t="shared" si="338"/>
        <v>0</v>
      </c>
      <c r="CV237" s="522"/>
      <c r="CW237" s="522">
        <f t="shared" si="339"/>
        <v>0</v>
      </c>
      <c r="CX237" s="522"/>
      <c r="CY237" s="522">
        <f t="shared" si="340"/>
        <v>0</v>
      </c>
      <c r="CZ237" s="522"/>
      <c r="DA237" s="747"/>
      <c r="DB237" s="522">
        <f t="shared" si="341"/>
        <v>0</v>
      </c>
      <c r="DC237" s="522"/>
      <c r="DD237" s="522">
        <f t="shared" si="342"/>
        <v>0</v>
      </c>
      <c r="DE237" s="522"/>
      <c r="DF237" s="522">
        <f t="shared" si="343"/>
        <v>0</v>
      </c>
      <c r="DG237" s="522"/>
      <c r="DH237" s="522">
        <f t="shared" si="344"/>
        <v>0</v>
      </c>
      <c r="DI237" s="522"/>
      <c r="DJ237" s="747"/>
      <c r="DK237" s="522">
        <f t="shared" si="345"/>
        <v>0</v>
      </c>
      <c r="DL237" s="522"/>
      <c r="DM237" s="522">
        <f t="shared" si="346"/>
        <v>0</v>
      </c>
      <c r="DN237" s="522"/>
      <c r="DO237" s="522">
        <f t="shared" si="347"/>
        <v>0</v>
      </c>
      <c r="DP237" s="522"/>
      <c r="DQ237" s="522">
        <f t="shared" si="348"/>
        <v>0</v>
      </c>
      <c r="DR237" s="522"/>
      <c r="DS237" s="747"/>
      <c r="DT237" s="142">
        <f t="shared" si="349"/>
        <v>0</v>
      </c>
      <c r="DU237" s="125" t="str">
        <f>IF(DT237=0,"", IF(SUM($DT$235:DT237)=1,DV237, IF($DT$244&gt;SUM($DT$235:DT237),_xlfn.CONCAT(", ",DV237), IF($DT$244=SUM($DT$235:DT237),_xlfn.CONCAT(" y ",DV237,".")))))</f>
        <v/>
      </c>
      <c r="DV237" s="115">
        <v>3</v>
      </c>
      <c r="DX237" s="133" t="s">
        <v>5096</v>
      </c>
      <c r="DY237" s="133">
        <f>IF(OR(AND(DY235="",DY236=""),AND(DY235=DY236)),0,1)</f>
        <v>0</v>
      </c>
      <c r="DZ237" s="133">
        <f t="shared" ref="DZ237" si="351">IF(OR(AND(DZ235="",DZ236=""),AND(DZ235=DZ236)),0,1)</f>
        <v>0</v>
      </c>
      <c r="EA237" s="133">
        <f t="shared" ref="EA237" si="352">IF(OR(AND(EA235="",EA236=""),AND(EA235=EA236)),0,1)</f>
        <v>0</v>
      </c>
      <c r="EB237" s="133">
        <f t="shared" ref="EB237" si="353">IF(OR(AND(EB235="",EB236=""),AND(EB235=EB236)),0,1)</f>
        <v>0</v>
      </c>
      <c r="EC237" s="133">
        <f t="shared" ref="EC237" si="354">IF(OR(AND(EC235="",EC236=""),AND(EC235=EC236)),0,1)</f>
        <v>0</v>
      </c>
      <c r="ED237" s="133">
        <f t="shared" ref="ED237" si="355">IF(OR(AND(ED235="",ED236=""),AND(ED235=ED236)),0,1)</f>
        <v>0</v>
      </c>
      <c r="EE237" s="133">
        <f t="shared" ref="EE237" si="356">IF(OR(AND(EE235="",EE236=""),AND(EE235=EE236)),0,1)</f>
        <v>0</v>
      </c>
      <c r="EF237" s="133">
        <f t="shared" ref="EF237" si="357">IF(OR(AND(EF235="",EF236=""),AND(EF235=EF236)),0,1)</f>
        <v>0</v>
      </c>
      <c r="EG237" s="133">
        <f t="shared" ref="EG237" si="358">IF(OR(AND(EG235="",EG236=""),AND(EG235=EG236)),0,1)</f>
        <v>0</v>
      </c>
      <c r="EH237" s="133">
        <f t="shared" ref="EH237" si="359">IF(OR(AND(EH235="",EH236=""),AND(EH235=EH236)),0,1)</f>
        <v>0</v>
      </c>
      <c r="EI237" s="133">
        <f t="shared" ref="EI237" si="360">IF(OR(AND(EI235="",EI236=""),AND(EI235=EI236)),0,1)</f>
        <v>0</v>
      </c>
      <c r="EJ237" s="133">
        <f t="shared" ref="EJ237" si="361">IF(OR(AND(EJ235="",EJ236=""),AND(EJ235=EJ236)),0,1)</f>
        <v>0</v>
      </c>
      <c r="EK237" s="133">
        <f t="shared" ref="EK237" si="362">IF(OR(AND(EK235="",EK236=""),AND(EK235=EK236)),0,1)</f>
        <v>0</v>
      </c>
      <c r="EL237" s="133">
        <f t="shared" ref="EL237" si="363">IF(OR(AND(EL235="",EL236=""),AND(EL235=EL236)),0,1)</f>
        <v>0</v>
      </c>
      <c r="EM237" s="133">
        <f t="shared" ref="EM237" si="364">IF(OR(AND(EM235="",EM236=""),AND(EM235=EM236)),0,1)</f>
        <v>0</v>
      </c>
      <c r="EN237" s="133">
        <f t="shared" ref="EN237" si="365">IF(OR(AND(EN235="",EN236=""),AND(EN235=EN236)),0,1)</f>
        <v>0</v>
      </c>
      <c r="EO237" s="133">
        <f t="shared" ref="EO237" si="366">IF(OR(AND(EO235="",EO236=""),AND(EO235=EO236)),0,1)</f>
        <v>0</v>
      </c>
      <c r="EP237" s="133">
        <f t="shared" ref="EP237" si="367">IF(OR(AND(EP235="",EP236=""),AND(EP235=EP236)),0,1)</f>
        <v>0</v>
      </c>
      <c r="EQ237" s="133">
        <f t="shared" ref="EQ237" si="368">IF(OR(AND(EQ235="",EQ236=""),AND(EQ235=EQ236)),0,1)</f>
        <v>0</v>
      </c>
      <c r="ER237" s="133">
        <f t="shared" ref="ER237" si="369">IF(OR(AND(ER235="",ER236=""),AND(ER235=ER236)),0,1)</f>
        <v>0</v>
      </c>
      <c r="ES237" s="133">
        <f t="shared" ref="ES237" si="370">IF(OR(AND(ES235="",ES236=""),AND(ES235=ES236)),0,1)</f>
        <v>0</v>
      </c>
    </row>
    <row r="238" spans="1:149" s="38" customFormat="1" ht="15" customHeight="1">
      <c r="A238" s="18"/>
      <c r="B238" s="3"/>
      <c r="C238" s="53" t="s">
        <v>4998</v>
      </c>
      <c r="D238" s="547" t="s">
        <v>5694</v>
      </c>
      <c r="E238" s="548"/>
      <c r="F238" s="548"/>
      <c r="G238" s="548"/>
      <c r="H238" s="548"/>
      <c r="I238" s="548"/>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2"/>
      <c r="AF238" s="108"/>
      <c r="AH238" s="522">
        <f t="shared" si="309"/>
        <v>0</v>
      </c>
      <c r="AI238" s="522"/>
      <c r="AJ238" s="522">
        <f t="shared" si="310"/>
        <v>0</v>
      </c>
      <c r="AK238" s="522"/>
      <c r="AL238" s="522">
        <f t="shared" si="311"/>
        <v>0</v>
      </c>
      <c r="AM238" s="522"/>
      <c r="AN238" s="522">
        <f t="shared" si="312"/>
        <v>0</v>
      </c>
      <c r="AO238" s="522"/>
      <c r="AP238" s="747"/>
      <c r="AQ238" s="522">
        <f t="shared" si="313"/>
        <v>0</v>
      </c>
      <c r="AR238" s="522"/>
      <c r="AS238" s="522">
        <f t="shared" si="314"/>
        <v>0</v>
      </c>
      <c r="AT238" s="522"/>
      <c r="AU238" s="522">
        <f t="shared" si="315"/>
        <v>0</v>
      </c>
      <c r="AV238" s="522"/>
      <c r="AW238" s="522">
        <f t="shared" si="316"/>
        <v>0</v>
      </c>
      <c r="AX238" s="522"/>
      <c r="AY238" s="747"/>
      <c r="AZ238" s="522">
        <f t="shared" si="317"/>
        <v>0</v>
      </c>
      <c r="BA238" s="522"/>
      <c r="BB238" s="522">
        <f t="shared" si="318"/>
        <v>0</v>
      </c>
      <c r="BC238" s="522"/>
      <c r="BD238" s="522">
        <f t="shared" si="319"/>
        <v>0</v>
      </c>
      <c r="BE238" s="522"/>
      <c r="BF238" s="522">
        <f t="shared" si="320"/>
        <v>0</v>
      </c>
      <c r="BG238" s="522"/>
      <c r="BH238" s="747"/>
      <c r="BI238" s="522">
        <f t="shared" si="321"/>
        <v>0</v>
      </c>
      <c r="BJ238" s="522"/>
      <c r="BK238" s="522">
        <f t="shared" si="322"/>
        <v>0</v>
      </c>
      <c r="BL238" s="522"/>
      <c r="BM238" s="522">
        <f t="shared" si="323"/>
        <v>0</v>
      </c>
      <c r="BN238" s="522"/>
      <c r="BO238" s="522">
        <f t="shared" si="324"/>
        <v>0</v>
      </c>
      <c r="BP238" s="522"/>
      <c r="BQ238" s="747"/>
      <c r="BR238" s="522">
        <f t="shared" si="325"/>
        <v>0</v>
      </c>
      <c r="BS238" s="522"/>
      <c r="BT238" s="522">
        <f t="shared" si="326"/>
        <v>0</v>
      </c>
      <c r="BU238" s="522"/>
      <c r="BV238" s="522">
        <f t="shared" si="327"/>
        <v>0</v>
      </c>
      <c r="BW238" s="522"/>
      <c r="BX238" s="522">
        <f t="shared" si="328"/>
        <v>0</v>
      </c>
      <c r="BY238" s="522"/>
      <c r="BZ238" s="747"/>
      <c r="CA238" s="522">
        <f t="shared" si="329"/>
        <v>0</v>
      </c>
      <c r="CB238" s="522"/>
      <c r="CC238" s="522">
        <f t="shared" si="330"/>
        <v>0</v>
      </c>
      <c r="CD238" s="522"/>
      <c r="CE238" s="522">
        <f t="shared" si="331"/>
        <v>0</v>
      </c>
      <c r="CF238" s="522"/>
      <c r="CG238" s="522">
        <f t="shared" si="332"/>
        <v>0</v>
      </c>
      <c r="CH238" s="522"/>
      <c r="CI238" s="747"/>
      <c r="CJ238" s="522">
        <f t="shared" si="333"/>
        <v>0</v>
      </c>
      <c r="CK238" s="522"/>
      <c r="CL238" s="522">
        <f t="shared" si="334"/>
        <v>0</v>
      </c>
      <c r="CM238" s="522"/>
      <c r="CN238" s="522">
        <f t="shared" si="335"/>
        <v>0</v>
      </c>
      <c r="CO238" s="522"/>
      <c r="CP238" s="522">
        <f t="shared" si="336"/>
        <v>0</v>
      </c>
      <c r="CQ238" s="522"/>
      <c r="CR238" s="747"/>
      <c r="CS238" s="522">
        <f t="shared" si="337"/>
        <v>0</v>
      </c>
      <c r="CT238" s="522"/>
      <c r="CU238" s="522">
        <f t="shared" si="338"/>
        <v>0</v>
      </c>
      <c r="CV238" s="522"/>
      <c r="CW238" s="522">
        <f t="shared" si="339"/>
        <v>0</v>
      </c>
      <c r="CX238" s="522"/>
      <c r="CY238" s="522">
        <f t="shared" si="340"/>
        <v>0</v>
      </c>
      <c r="CZ238" s="522"/>
      <c r="DA238" s="747"/>
      <c r="DB238" s="522">
        <f t="shared" si="341"/>
        <v>0</v>
      </c>
      <c r="DC238" s="522"/>
      <c r="DD238" s="522">
        <f t="shared" si="342"/>
        <v>0</v>
      </c>
      <c r="DE238" s="522"/>
      <c r="DF238" s="522">
        <f t="shared" si="343"/>
        <v>0</v>
      </c>
      <c r="DG238" s="522"/>
      <c r="DH238" s="522">
        <f t="shared" si="344"/>
        <v>0</v>
      </c>
      <c r="DI238" s="522"/>
      <c r="DJ238" s="747"/>
      <c r="DK238" s="522">
        <f t="shared" si="345"/>
        <v>0</v>
      </c>
      <c r="DL238" s="522"/>
      <c r="DM238" s="522">
        <f t="shared" si="346"/>
        <v>0</v>
      </c>
      <c r="DN238" s="522"/>
      <c r="DO238" s="522">
        <f t="shared" si="347"/>
        <v>0</v>
      </c>
      <c r="DP238" s="522"/>
      <c r="DQ238" s="522">
        <f t="shared" si="348"/>
        <v>0</v>
      </c>
      <c r="DR238" s="522"/>
      <c r="DS238" s="747"/>
      <c r="DT238" s="142">
        <f t="shared" si="349"/>
        <v>0</v>
      </c>
      <c r="DU238" s="125" t="str">
        <f>IF(DT238=0,"", IF(SUM($DT$235:DT238)=1,DV238, IF($DT$244&gt;SUM($DT$235:DT238),_xlfn.CONCAT(", ",DV238), IF($DT$244=SUM($DT$235:DT238),_xlfn.CONCAT(" y ",DV238,".")))))</f>
        <v/>
      </c>
      <c r="DV238" s="115">
        <v>4</v>
      </c>
      <c r="DX238"/>
      <c r="DY238"/>
      <c r="DZ238"/>
      <c r="EA238"/>
      <c r="EB238"/>
      <c r="EC238"/>
      <c r="ED238"/>
      <c r="EE238"/>
      <c r="EF238"/>
      <c r="EG238"/>
      <c r="EH238"/>
      <c r="EI238"/>
      <c r="EJ238"/>
      <c r="EK238"/>
      <c r="EL238"/>
      <c r="EM238"/>
      <c r="EN238"/>
      <c r="EO238"/>
      <c r="EP238"/>
      <c r="EQ238"/>
      <c r="ER238"/>
      <c r="ES238" s="143">
        <f>SUM(DY237:ES237)</f>
        <v>0</v>
      </c>
    </row>
    <row r="239" spans="1:149" s="38" customFormat="1" ht="24" customHeight="1">
      <c r="A239" s="18"/>
      <c r="B239" s="3"/>
      <c r="C239" s="53" t="s">
        <v>5000</v>
      </c>
      <c r="D239" s="547" t="s">
        <v>5697</v>
      </c>
      <c r="E239" s="548"/>
      <c r="F239" s="548"/>
      <c r="G239" s="548"/>
      <c r="H239" s="548"/>
      <c r="I239" s="548"/>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2"/>
      <c r="AF239" s="108"/>
      <c r="AH239" s="522">
        <f t="shared" si="309"/>
        <v>0</v>
      </c>
      <c r="AI239" s="522"/>
      <c r="AJ239" s="522">
        <f t="shared" si="310"/>
        <v>0</v>
      </c>
      <c r="AK239" s="522"/>
      <c r="AL239" s="522">
        <f t="shared" si="311"/>
        <v>0</v>
      </c>
      <c r="AM239" s="522"/>
      <c r="AN239" s="522">
        <f t="shared" si="312"/>
        <v>0</v>
      </c>
      <c r="AO239" s="522"/>
      <c r="AP239" s="747"/>
      <c r="AQ239" s="522">
        <f t="shared" si="313"/>
        <v>0</v>
      </c>
      <c r="AR239" s="522"/>
      <c r="AS239" s="522">
        <f t="shared" si="314"/>
        <v>0</v>
      </c>
      <c r="AT239" s="522"/>
      <c r="AU239" s="522">
        <f t="shared" si="315"/>
        <v>0</v>
      </c>
      <c r="AV239" s="522"/>
      <c r="AW239" s="522">
        <f t="shared" si="316"/>
        <v>0</v>
      </c>
      <c r="AX239" s="522"/>
      <c r="AY239" s="747"/>
      <c r="AZ239" s="522">
        <f t="shared" si="317"/>
        <v>0</v>
      </c>
      <c r="BA239" s="522"/>
      <c r="BB239" s="522">
        <f t="shared" si="318"/>
        <v>0</v>
      </c>
      <c r="BC239" s="522"/>
      <c r="BD239" s="522">
        <f t="shared" si="319"/>
        <v>0</v>
      </c>
      <c r="BE239" s="522"/>
      <c r="BF239" s="522">
        <f t="shared" si="320"/>
        <v>0</v>
      </c>
      <c r="BG239" s="522"/>
      <c r="BH239" s="747"/>
      <c r="BI239" s="522">
        <f t="shared" si="321"/>
        <v>0</v>
      </c>
      <c r="BJ239" s="522"/>
      <c r="BK239" s="522">
        <f t="shared" si="322"/>
        <v>0</v>
      </c>
      <c r="BL239" s="522"/>
      <c r="BM239" s="522">
        <f t="shared" si="323"/>
        <v>0</v>
      </c>
      <c r="BN239" s="522"/>
      <c r="BO239" s="522">
        <f t="shared" si="324"/>
        <v>0</v>
      </c>
      <c r="BP239" s="522"/>
      <c r="BQ239" s="747"/>
      <c r="BR239" s="522">
        <f t="shared" si="325"/>
        <v>0</v>
      </c>
      <c r="BS239" s="522"/>
      <c r="BT239" s="522">
        <f t="shared" si="326"/>
        <v>0</v>
      </c>
      <c r="BU239" s="522"/>
      <c r="BV239" s="522">
        <f t="shared" si="327"/>
        <v>0</v>
      </c>
      <c r="BW239" s="522"/>
      <c r="BX239" s="522">
        <f t="shared" si="328"/>
        <v>0</v>
      </c>
      <c r="BY239" s="522"/>
      <c r="BZ239" s="747"/>
      <c r="CA239" s="522">
        <f t="shared" si="329"/>
        <v>0</v>
      </c>
      <c r="CB239" s="522"/>
      <c r="CC239" s="522">
        <f t="shared" si="330"/>
        <v>0</v>
      </c>
      <c r="CD239" s="522"/>
      <c r="CE239" s="522">
        <f t="shared" si="331"/>
        <v>0</v>
      </c>
      <c r="CF239" s="522"/>
      <c r="CG239" s="522">
        <f t="shared" si="332"/>
        <v>0</v>
      </c>
      <c r="CH239" s="522"/>
      <c r="CI239" s="747"/>
      <c r="CJ239" s="522">
        <f t="shared" si="333"/>
        <v>0</v>
      </c>
      <c r="CK239" s="522"/>
      <c r="CL239" s="522">
        <f t="shared" si="334"/>
        <v>0</v>
      </c>
      <c r="CM239" s="522"/>
      <c r="CN239" s="522">
        <f t="shared" si="335"/>
        <v>0</v>
      </c>
      <c r="CO239" s="522"/>
      <c r="CP239" s="522">
        <f t="shared" si="336"/>
        <v>0</v>
      </c>
      <c r="CQ239" s="522"/>
      <c r="CR239" s="747"/>
      <c r="CS239" s="522">
        <f t="shared" si="337"/>
        <v>0</v>
      </c>
      <c r="CT239" s="522"/>
      <c r="CU239" s="522">
        <f t="shared" si="338"/>
        <v>0</v>
      </c>
      <c r="CV239" s="522"/>
      <c r="CW239" s="522">
        <f t="shared" si="339"/>
        <v>0</v>
      </c>
      <c r="CX239" s="522"/>
      <c r="CY239" s="522">
        <f t="shared" si="340"/>
        <v>0</v>
      </c>
      <c r="CZ239" s="522"/>
      <c r="DA239" s="747"/>
      <c r="DB239" s="522">
        <f t="shared" si="341"/>
        <v>0</v>
      </c>
      <c r="DC239" s="522"/>
      <c r="DD239" s="522">
        <f t="shared" si="342"/>
        <v>0</v>
      </c>
      <c r="DE239" s="522"/>
      <c r="DF239" s="522">
        <f t="shared" si="343"/>
        <v>0</v>
      </c>
      <c r="DG239" s="522"/>
      <c r="DH239" s="522">
        <f t="shared" si="344"/>
        <v>0</v>
      </c>
      <c r="DI239" s="522"/>
      <c r="DJ239" s="747"/>
      <c r="DK239" s="522">
        <f t="shared" si="345"/>
        <v>0</v>
      </c>
      <c r="DL239" s="522"/>
      <c r="DM239" s="522">
        <f t="shared" si="346"/>
        <v>0</v>
      </c>
      <c r="DN239" s="522"/>
      <c r="DO239" s="522">
        <f t="shared" si="347"/>
        <v>0</v>
      </c>
      <c r="DP239" s="522"/>
      <c r="DQ239" s="522">
        <f t="shared" si="348"/>
        <v>0</v>
      </c>
      <c r="DR239" s="522"/>
      <c r="DS239" s="747"/>
      <c r="DT239" s="142">
        <f t="shared" si="349"/>
        <v>0</v>
      </c>
      <c r="DU239" s="125" t="str">
        <f>IF(DT239=0,"", IF(SUM($DT$235:DT239)=1,DV239, IF($DT$244&gt;SUM($DT$235:DT239),_xlfn.CONCAT(", ",DV239), IF($DT$244=SUM($DT$235:DT239),_xlfn.CONCAT(" y ",DV239,".")))))</f>
        <v/>
      </c>
      <c r="DV239" s="137">
        <v>5</v>
      </c>
    </row>
    <row r="240" spans="1:149" s="38" customFormat="1" ht="15" customHeight="1">
      <c r="A240" s="18"/>
      <c r="B240" s="3"/>
      <c r="C240" s="53" t="s">
        <v>5002</v>
      </c>
      <c r="D240" s="547" t="s">
        <v>5700</v>
      </c>
      <c r="E240" s="548"/>
      <c r="F240" s="548"/>
      <c r="G240" s="548"/>
      <c r="H240" s="548"/>
      <c r="I240" s="548"/>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2"/>
      <c r="AF240" s="108"/>
      <c r="AH240" s="522">
        <f t="shared" si="309"/>
        <v>0</v>
      </c>
      <c r="AI240" s="522"/>
      <c r="AJ240" s="522">
        <f t="shared" si="310"/>
        <v>0</v>
      </c>
      <c r="AK240" s="522"/>
      <c r="AL240" s="522">
        <f t="shared" si="311"/>
        <v>0</v>
      </c>
      <c r="AM240" s="522"/>
      <c r="AN240" s="522">
        <f t="shared" si="312"/>
        <v>0</v>
      </c>
      <c r="AO240" s="522"/>
      <c r="AP240" s="747"/>
      <c r="AQ240" s="522">
        <f t="shared" si="313"/>
        <v>0</v>
      </c>
      <c r="AR240" s="522"/>
      <c r="AS240" s="522">
        <f t="shared" si="314"/>
        <v>0</v>
      </c>
      <c r="AT240" s="522"/>
      <c r="AU240" s="522">
        <f t="shared" si="315"/>
        <v>0</v>
      </c>
      <c r="AV240" s="522"/>
      <c r="AW240" s="522">
        <f t="shared" si="316"/>
        <v>0</v>
      </c>
      <c r="AX240" s="522"/>
      <c r="AY240" s="747"/>
      <c r="AZ240" s="522">
        <f t="shared" si="317"/>
        <v>0</v>
      </c>
      <c r="BA240" s="522"/>
      <c r="BB240" s="522">
        <f t="shared" si="318"/>
        <v>0</v>
      </c>
      <c r="BC240" s="522"/>
      <c r="BD240" s="522">
        <f t="shared" si="319"/>
        <v>0</v>
      </c>
      <c r="BE240" s="522"/>
      <c r="BF240" s="522">
        <f t="shared" si="320"/>
        <v>0</v>
      </c>
      <c r="BG240" s="522"/>
      <c r="BH240" s="747"/>
      <c r="BI240" s="522">
        <f t="shared" si="321"/>
        <v>0</v>
      </c>
      <c r="BJ240" s="522"/>
      <c r="BK240" s="522">
        <f t="shared" si="322"/>
        <v>0</v>
      </c>
      <c r="BL240" s="522"/>
      <c r="BM240" s="522">
        <f t="shared" si="323"/>
        <v>0</v>
      </c>
      <c r="BN240" s="522"/>
      <c r="BO240" s="522">
        <f t="shared" si="324"/>
        <v>0</v>
      </c>
      <c r="BP240" s="522"/>
      <c r="BQ240" s="747"/>
      <c r="BR240" s="522">
        <f t="shared" si="325"/>
        <v>0</v>
      </c>
      <c r="BS240" s="522"/>
      <c r="BT240" s="522">
        <f t="shared" si="326"/>
        <v>0</v>
      </c>
      <c r="BU240" s="522"/>
      <c r="BV240" s="522">
        <f t="shared" si="327"/>
        <v>0</v>
      </c>
      <c r="BW240" s="522"/>
      <c r="BX240" s="522">
        <f t="shared" si="328"/>
        <v>0</v>
      </c>
      <c r="BY240" s="522"/>
      <c r="BZ240" s="747"/>
      <c r="CA240" s="522">
        <f t="shared" si="329"/>
        <v>0</v>
      </c>
      <c r="CB240" s="522"/>
      <c r="CC240" s="522">
        <f t="shared" si="330"/>
        <v>0</v>
      </c>
      <c r="CD240" s="522"/>
      <c r="CE240" s="522">
        <f t="shared" si="331"/>
        <v>0</v>
      </c>
      <c r="CF240" s="522"/>
      <c r="CG240" s="522">
        <f t="shared" si="332"/>
        <v>0</v>
      </c>
      <c r="CH240" s="522"/>
      <c r="CI240" s="747"/>
      <c r="CJ240" s="522">
        <f t="shared" si="333"/>
        <v>0</v>
      </c>
      <c r="CK240" s="522"/>
      <c r="CL240" s="522">
        <f t="shared" si="334"/>
        <v>0</v>
      </c>
      <c r="CM240" s="522"/>
      <c r="CN240" s="522">
        <f t="shared" si="335"/>
        <v>0</v>
      </c>
      <c r="CO240" s="522"/>
      <c r="CP240" s="522">
        <f t="shared" si="336"/>
        <v>0</v>
      </c>
      <c r="CQ240" s="522"/>
      <c r="CR240" s="747"/>
      <c r="CS240" s="522">
        <f t="shared" si="337"/>
        <v>0</v>
      </c>
      <c r="CT240" s="522"/>
      <c r="CU240" s="522">
        <f t="shared" si="338"/>
        <v>0</v>
      </c>
      <c r="CV240" s="522"/>
      <c r="CW240" s="522">
        <f t="shared" si="339"/>
        <v>0</v>
      </c>
      <c r="CX240" s="522"/>
      <c r="CY240" s="522">
        <f t="shared" si="340"/>
        <v>0</v>
      </c>
      <c r="CZ240" s="522"/>
      <c r="DA240" s="747"/>
      <c r="DB240" s="522">
        <f t="shared" si="341"/>
        <v>0</v>
      </c>
      <c r="DC240" s="522"/>
      <c r="DD240" s="522">
        <f t="shared" si="342"/>
        <v>0</v>
      </c>
      <c r="DE240" s="522"/>
      <c r="DF240" s="522">
        <f t="shared" si="343"/>
        <v>0</v>
      </c>
      <c r="DG240" s="522"/>
      <c r="DH240" s="522">
        <f t="shared" si="344"/>
        <v>0</v>
      </c>
      <c r="DI240" s="522"/>
      <c r="DJ240" s="747"/>
      <c r="DK240" s="522">
        <f t="shared" si="345"/>
        <v>0</v>
      </c>
      <c r="DL240" s="522"/>
      <c r="DM240" s="522">
        <f t="shared" si="346"/>
        <v>0</v>
      </c>
      <c r="DN240" s="522"/>
      <c r="DO240" s="522">
        <f t="shared" si="347"/>
        <v>0</v>
      </c>
      <c r="DP240" s="522"/>
      <c r="DQ240" s="522">
        <f t="shared" si="348"/>
        <v>0</v>
      </c>
      <c r="DR240" s="522"/>
      <c r="DS240" s="747"/>
      <c r="DT240" s="142">
        <f t="shared" si="349"/>
        <v>0</v>
      </c>
      <c r="DU240" s="125" t="str">
        <f>IF(DT240=0,"", IF(SUM($DT$235:DT240)=1,DV240, IF($DT$244&gt;SUM($DT$235:DT240),_xlfn.CONCAT(", ",DV240), IF($DT$244=SUM($DT$235:DT240),_xlfn.CONCAT(" y ",DV240,".")))))</f>
        <v/>
      </c>
      <c r="DV240" s="115">
        <v>6</v>
      </c>
    </row>
    <row r="241" spans="1:149" s="38" customFormat="1" ht="15" customHeight="1">
      <c r="A241" s="18"/>
      <c r="B241" s="3"/>
      <c r="C241" s="53" t="s">
        <v>5004</v>
      </c>
      <c r="D241" s="547" t="s">
        <v>5703</v>
      </c>
      <c r="E241" s="548"/>
      <c r="F241" s="548"/>
      <c r="G241" s="548"/>
      <c r="H241" s="548"/>
      <c r="I241" s="548"/>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2"/>
      <c r="AF241" s="108"/>
      <c r="AH241" s="522">
        <f t="shared" ref="AH241:AH243" si="371">J241</f>
        <v>0</v>
      </c>
      <c r="AI241" s="522"/>
      <c r="AJ241" s="522">
        <f t="shared" ref="AJ241:AJ243" si="372">COUNTIF(K241:L241,"NS")</f>
        <v>0</v>
      </c>
      <c r="AK241" s="522"/>
      <c r="AL241" s="522">
        <f t="shared" ref="AL241:AL243" si="373">IF(COUNTIF(K241:L241,"NA")=COUNTA($K$152:$L$153),"NA",SUM(K241:L241))</f>
        <v>0</v>
      </c>
      <c r="AM241" s="522"/>
      <c r="AN241" s="522">
        <f t="shared" si="312"/>
        <v>0</v>
      </c>
      <c r="AO241" s="522"/>
      <c r="AP241" s="747"/>
      <c r="AQ241" s="522">
        <f t="shared" ref="AQ241:AQ243" si="374">M241</f>
        <v>0</v>
      </c>
      <c r="AR241" s="522"/>
      <c r="AS241" s="522">
        <f t="shared" ref="AS241:AS243" si="375">COUNTIF(N241:O241,"NS")</f>
        <v>0</v>
      </c>
      <c r="AT241" s="522"/>
      <c r="AU241" s="522">
        <f t="shared" ref="AU241:AU243" si="376">IF(COUNTIF(N241:O241,"NA")=COUNTA($N$153:$O$153),"NA",SUM(N241:O241))</f>
        <v>0</v>
      </c>
      <c r="AV241" s="522"/>
      <c r="AW241" s="522">
        <f t="shared" si="316"/>
        <v>0</v>
      </c>
      <c r="AX241" s="522"/>
      <c r="AY241" s="747"/>
      <c r="AZ241" s="522">
        <f t="shared" ref="AZ241:AZ243" si="377">P241</f>
        <v>0</v>
      </c>
      <c r="BA241" s="522"/>
      <c r="BB241" s="522">
        <f t="shared" ref="BB241:BB243" si="378">COUNTIF(Q241:R241,"NS")</f>
        <v>0</v>
      </c>
      <c r="BC241" s="522"/>
      <c r="BD241" s="522">
        <f t="shared" ref="BD241:BD243" si="379">IF(COUNTIF(Q241:R241,"NA")=COUNTA($Q$153:$R$153),"NA",SUM(Q241:R241))</f>
        <v>0</v>
      </c>
      <c r="BE241" s="522"/>
      <c r="BF241" s="522">
        <f t="shared" si="320"/>
        <v>0</v>
      </c>
      <c r="BG241" s="522"/>
      <c r="BH241" s="747"/>
      <c r="BI241" s="522">
        <f t="shared" ref="BI241:BI243" si="380">S241</f>
        <v>0</v>
      </c>
      <c r="BJ241" s="522"/>
      <c r="BK241" s="522">
        <f t="shared" ref="BK241:BK243" si="381">COUNTIF(T241:U241,"NS")</f>
        <v>0</v>
      </c>
      <c r="BL241" s="522"/>
      <c r="BM241" s="522">
        <f t="shared" ref="BM241:BM243" si="382">IF(COUNTIF(T241:U241,"NA")=COUNTA($T$153:$U$153),"NA",SUM(T241:U241))</f>
        <v>0</v>
      </c>
      <c r="BN241" s="522"/>
      <c r="BO241" s="522">
        <f t="shared" si="324"/>
        <v>0</v>
      </c>
      <c r="BP241" s="522"/>
      <c r="BQ241" s="747"/>
      <c r="BR241" s="522">
        <f t="shared" ref="BR241:BR243" si="383">V241</f>
        <v>0</v>
      </c>
      <c r="BS241" s="522"/>
      <c r="BT241" s="522">
        <f t="shared" ref="BT241:BT243" si="384">COUNTIF(W241:X241,"NS")</f>
        <v>0</v>
      </c>
      <c r="BU241" s="522"/>
      <c r="BV241" s="522">
        <f t="shared" ref="BV241:BV243" si="385">IF(COUNTIF(W241:X241,"NA")=COUNTA($W$153:$X$153),"NA",SUM(W241:X241))</f>
        <v>0</v>
      </c>
      <c r="BW241" s="522"/>
      <c r="BX241" s="522">
        <f t="shared" si="328"/>
        <v>0</v>
      </c>
      <c r="BY241" s="522"/>
      <c r="BZ241" s="747"/>
      <c r="CA241" s="522">
        <f t="shared" ref="CA241:CA243" si="386">Y241</f>
        <v>0</v>
      </c>
      <c r="CB241" s="522"/>
      <c r="CC241" s="522">
        <f t="shared" ref="CC241:CC243" si="387">COUNTIF(Z241:AA241,"NS")</f>
        <v>0</v>
      </c>
      <c r="CD241" s="522"/>
      <c r="CE241" s="522">
        <f t="shared" ref="CE241:CE243" si="388">IF(COUNTIF(Z241:AA241,"NA")=COUNTA($Z$153:$AA$153),"NA",SUM(Z241:AA241))</f>
        <v>0</v>
      </c>
      <c r="CF241" s="522"/>
      <c r="CG241" s="522">
        <f t="shared" si="332"/>
        <v>0</v>
      </c>
      <c r="CH241" s="522"/>
      <c r="CI241" s="747"/>
      <c r="CJ241" s="522">
        <f t="shared" ref="CJ241:CJ243" si="389">AB241</f>
        <v>0</v>
      </c>
      <c r="CK241" s="522"/>
      <c r="CL241" s="522">
        <f t="shared" ref="CL241:CL243" si="390">COUNTIF(AC241:AD241,"NS")</f>
        <v>0</v>
      </c>
      <c r="CM241" s="522"/>
      <c r="CN241" s="522">
        <f t="shared" ref="CN241:CN243" si="391">IF(COUNTIF(AC241:AD241,"NA")=COUNTA($AC$153:$AD$153),"NA",SUM(AC241:AD241))</f>
        <v>0</v>
      </c>
      <c r="CO241" s="522"/>
      <c r="CP241" s="522">
        <f t="shared" si="336"/>
        <v>0</v>
      </c>
      <c r="CQ241" s="522"/>
      <c r="CR241" s="747"/>
      <c r="CS241" s="522">
        <f t="shared" ref="CS241:CS243" si="392">K241</f>
        <v>0</v>
      </c>
      <c r="CT241" s="522"/>
      <c r="CU241" s="522">
        <f t="shared" ref="CU241:CU243" si="393">COUNTIF(N241,"NS")+COUNTIF(Q241,"NS")+COUNTIF(T241,"NS")+COUNTIF(W241,"NS")+COUNTIF(Z241,"NS")+COUNTIF(AC241,"NS")</f>
        <v>0</v>
      </c>
      <c r="CV241" s="522"/>
      <c r="CW241" s="522">
        <f t="shared" ref="CW241:CW243" si="394">IF(COUNTIF(N241,"NA")+COUNTIF(Q241,"NA")+COUNTIF(T241,"NA")+COUNTIF(W241,"NA")+COUNTIF(Z241,"NA")+COUNTIF(AC241,"NA")=COUNTA($N$153,$Q$153,$T$153,$W$153,$Z$153,$AC$153),"NA",SUM(N241,Q241,T241,W241,Z241,AC241))</f>
        <v>0</v>
      </c>
      <c r="CX241" s="522"/>
      <c r="CY241" s="522">
        <f t="shared" si="340"/>
        <v>0</v>
      </c>
      <c r="CZ241" s="522"/>
      <c r="DA241" s="747"/>
      <c r="DB241" s="522">
        <f t="shared" ref="DB241:DB243" si="395">L241</f>
        <v>0</v>
      </c>
      <c r="DC241" s="522"/>
      <c r="DD241" s="522">
        <f t="shared" ref="DD241:DD243" si="396">COUNTIF(O241,"NS")+COUNTIF(R241,"NS")+COUNTIF(U241,"NS")+COUNTIF(X241,"NS")+COUNTIF(AA241,"NS")+COUNTIF(AD241,"NS")</f>
        <v>0</v>
      </c>
      <c r="DE241" s="522"/>
      <c r="DF241" s="522">
        <f t="shared" si="343"/>
        <v>0</v>
      </c>
      <c r="DG241" s="522"/>
      <c r="DH241" s="522">
        <f t="shared" si="344"/>
        <v>0</v>
      </c>
      <c r="DI241" s="522"/>
      <c r="DJ241" s="747"/>
      <c r="DK241" s="522">
        <f t="shared" ref="DK241:DK243" si="397">J241</f>
        <v>0</v>
      </c>
      <c r="DL241" s="522"/>
      <c r="DM241" s="522">
        <f t="shared" ref="DM241:DM243" si="398">COUNTIF(N241:O241,"NS")+COUNTIF(Q241:R241,"NS")+COUNTIF(T241:U241,"NS")+COUNTIF(W241:X241,"NS")+COUNTIF(Z241:AA241,"NS")+COUNTIF(AC241:AD241,"NS")</f>
        <v>0</v>
      </c>
      <c r="DN241" s="522"/>
      <c r="DO241" s="522">
        <f t="shared" ref="DO241:DO243" si="399">IF(COUNTIF(N241:O241,"NA")+COUNTIF(Q241:R241,"NA")+COUNTIF(T241:U241,"NA")+COUNTIF(W241:X241,"NA")+COUNTIF(Z241:AA241,"NA")+COUNTIF(AC241:AD241,"NA")=COUNTA($N$153:$O$153,$Q$153:$R$153,$T$153:$U$153,$W$153:$X$153,$Z$153:$AA$153,$AC$153:$AD$153),"NA",SUM(N241:O241,Q241:R241,T241:U241,W241:X241,Z241:AA241,AC241:AD241))</f>
        <v>0</v>
      </c>
      <c r="DP241" s="522"/>
      <c r="DQ241" s="522">
        <f t="shared" si="348"/>
        <v>0</v>
      </c>
      <c r="DR241" s="522"/>
      <c r="DS241" s="747"/>
      <c r="DT241" s="142">
        <f t="shared" ref="DT241:DT243" si="400">IF(SUM(AN241,AW241,BF241,BO241,BX241,CG241,CP241,CY241,DH241,DQ241)&gt;0,1,0)</f>
        <v>0</v>
      </c>
      <c r="DU241" s="125" t="str">
        <f>IF(DT241=0,"", IF(SUM($DT$235:DT241)=1,DV241, IF($DT$244&gt;SUM($DT$235:DT241),_xlfn.CONCAT(", ",DV241), IF($DT$244=SUM($DT$235:DT241),_xlfn.CONCAT(" y ",DV241,".")))))</f>
        <v/>
      </c>
      <c r="DV241" s="115">
        <v>7</v>
      </c>
    </row>
    <row r="242" spans="1:149" s="38" customFormat="1" ht="15" customHeight="1">
      <c r="A242" s="18"/>
      <c r="B242" s="3"/>
      <c r="C242" s="53" t="s">
        <v>5006</v>
      </c>
      <c r="D242" s="547" t="s">
        <v>5706</v>
      </c>
      <c r="E242" s="548"/>
      <c r="F242" s="548"/>
      <c r="G242" s="548"/>
      <c r="H242" s="548"/>
      <c r="I242" s="548"/>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2"/>
      <c r="AF242" s="108"/>
      <c r="AH242" s="522">
        <f t="shared" si="371"/>
        <v>0</v>
      </c>
      <c r="AI242" s="522"/>
      <c r="AJ242" s="522">
        <f t="shared" si="372"/>
        <v>0</v>
      </c>
      <c r="AK242" s="522"/>
      <c r="AL242" s="522">
        <f t="shared" si="373"/>
        <v>0</v>
      </c>
      <c r="AM242" s="522"/>
      <c r="AN242" s="522">
        <f t="shared" si="312"/>
        <v>0</v>
      </c>
      <c r="AO242" s="522"/>
      <c r="AP242" s="747"/>
      <c r="AQ242" s="522">
        <f t="shared" si="374"/>
        <v>0</v>
      </c>
      <c r="AR242" s="522"/>
      <c r="AS242" s="522">
        <f t="shared" si="375"/>
        <v>0</v>
      </c>
      <c r="AT242" s="522"/>
      <c r="AU242" s="522">
        <f t="shared" si="376"/>
        <v>0</v>
      </c>
      <c r="AV242" s="522"/>
      <c r="AW242" s="522">
        <f t="shared" si="316"/>
        <v>0</v>
      </c>
      <c r="AX242" s="522"/>
      <c r="AY242" s="747"/>
      <c r="AZ242" s="522">
        <f t="shared" si="377"/>
        <v>0</v>
      </c>
      <c r="BA242" s="522"/>
      <c r="BB242" s="522">
        <f t="shared" si="378"/>
        <v>0</v>
      </c>
      <c r="BC242" s="522"/>
      <c r="BD242" s="522">
        <f t="shared" si="379"/>
        <v>0</v>
      </c>
      <c r="BE242" s="522"/>
      <c r="BF242" s="522">
        <f t="shared" si="320"/>
        <v>0</v>
      </c>
      <c r="BG242" s="522"/>
      <c r="BH242" s="747"/>
      <c r="BI242" s="522">
        <f t="shared" si="380"/>
        <v>0</v>
      </c>
      <c r="BJ242" s="522"/>
      <c r="BK242" s="522">
        <f t="shared" si="381"/>
        <v>0</v>
      </c>
      <c r="BL242" s="522"/>
      <c r="BM242" s="522">
        <f t="shared" si="382"/>
        <v>0</v>
      </c>
      <c r="BN242" s="522"/>
      <c r="BO242" s="522">
        <f t="shared" si="324"/>
        <v>0</v>
      </c>
      <c r="BP242" s="522"/>
      <c r="BQ242" s="747"/>
      <c r="BR242" s="522">
        <f t="shared" si="383"/>
        <v>0</v>
      </c>
      <c r="BS242" s="522"/>
      <c r="BT242" s="522">
        <f t="shared" si="384"/>
        <v>0</v>
      </c>
      <c r="BU242" s="522"/>
      <c r="BV242" s="522">
        <f t="shared" si="385"/>
        <v>0</v>
      </c>
      <c r="BW242" s="522"/>
      <c r="BX242" s="522">
        <f t="shared" si="328"/>
        <v>0</v>
      </c>
      <c r="BY242" s="522"/>
      <c r="BZ242" s="747"/>
      <c r="CA242" s="522">
        <f t="shared" si="386"/>
        <v>0</v>
      </c>
      <c r="CB242" s="522"/>
      <c r="CC242" s="522">
        <f t="shared" si="387"/>
        <v>0</v>
      </c>
      <c r="CD242" s="522"/>
      <c r="CE242" s="522">
        <f t="shared" si="388"/>
        <v>0</v>
      </c>
      <c r="CF242" s="522"/>
      <c r="CG242" s="522">
        <f t="shared" si="332"/>
        <v>0</v>
      </c>
      <c r="CH242" s="522"/>
      <c r="CI242" s="747"/>
      <c r="CJ242" s="522">
        <f t="shared" si="389"/>
        <v>0</v>
      </c>
      <c r="CK242" s="522"/>
      <c r="CL242" s="522">
        <f t="shared" si="390"/>
        <v>0</v>
      </c>
      <c r="CM242" s="522"/>
      <c r="CN242" s="522">
        <f t="shared" si="391"/>
        <v>0</v>
      </c>
      <c r="CO242" s="522"/>
      <c r="CP242" s="522">
        <f t="shared" si="336"/>
        <v>0</v>
      </c>
      <c r="CQ242" s="522"/>
      <c r="CR242" s="747"/>
      <c r="CS242" s="522">
        <f t="shared" si="392"/>
        <v>0</v>
      </c>
      <c r="CT242" s="522"/>
      <c r="CU242" s="522">
        <f t="shared" si="393"/>
        <v>0</v>
      </c>
      <c r="CV242" s="522"/>
      <c r="CW242" s="522">
        <f t="shared" si="394"/>
        <v>0</v>
      </c>
      <c r="CX242" s="522"/>
      <c r="CY242" s="522">
        <f t="shared" si="340"/>
        <v>0</v>
      </c>
      <c r="CZ242" s="522"/>
      <c r="DA242" s="747"/>
      <c r="DB242" s="522">
        <f t="shared" si="395"/>
        <v>0</v>
      </c>
      <c r="DC242" s="522"/>
      <c r="DD242" s="522">
        <f t="shared" si="396"/>
        <v>0</v>
      </c>
      <c r="DE242" s="522"/>
      <c r="DF242" s="522">
        <f t="shared" si="343"/>
        <v>0</v>
      </c>
      <c r="DG242" s="522"/>
      <c r="DH242" s="522">
        <f t="shared" si="344"/>
        <v>0</v>
      </c>
      <c r="DI242" s="522"/>
      <c r="DJ242" s="747"/>
      <c r="DK242" s="522">
        <f t="shared" si="397"/>
        <v>0</v>
      </c>
      <c r="DL242" s="522"/>
      <c r="DM242" s="522">
        <f t="shared" si="398"/>
        <v>0</v>
      </c>
      <c r="DN242" s="522"/>
      <c r="DO242" s="522">
        <f t="shared" si="399"/>
        <v>0</v>
      </c>
      <c r="DP242" s="522"/>
      <c r="DQ242" s="522">
        <f t="shared" si="348"/>
        <v>0</v>
      </c>
      <c r="DR242" s="522"/>
      <c r="DS242" s="747"/>
      <c r="DT242" s="142">
        <f t="shared" si="400"/>
        <v>0</v>
      </c>
      <c r="DU242" s="125" t="str">
        <f>IF(DT242=0,"", IF(SUM($DT$235:DT242)=1,DV242, IF($DT$244&gt;SUM($DT$235:DT242),_xlfn.CONCAT(", ",DV242), IF($DT$244=SUM($DT$235:DT242),_xlfn.CONCAT(" y ",DV242,".")))))</f>
        <v/>
      </c>
      <c r="DV242" s="115">
        <v>8</v>
      </c>
    </row>
    <row r="243" spans="1:149" s="38" customFormat="1" ht="15" customHeight="1">
      <c r="A243" s="18"/>
      <c r="B243" s="3"/>
      <c r="C243" s="53" t="s">
        <v>5008</v>
      </c>
      <c r="D243" s="547" t="s">
        <v>385</v>
      </c>
      <c r="E243" s="548"/>
      <c r="F243" s="548"/>
      <c r="G243" s="548"/>
      <c r="H243" s="548"/>
      <c r="I243" s="548"/>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2"/>
      <c r="AF243" s="108"/>
      <c r="AH243" s="522">
        <f t="shared" si="371"/>
        <v>0</v>
      </c>
      <c r="AI243" s="522"/>
      <c r="AJ243" s="522">
        <f t="shared" si="372"/>
        <v>0</v>
      </c>
      <c r="AK243" s="522"/>
      <c r="AL243" s="522">
        <f t="shared" si="373"/>
        <v>0</v>
      </c>
      <c r="AM243" s="522"/>
      <c r="AN243" s="522">
        <f t="shared" si="312"/>
        <v>0</v>
      </c>
      <c r="AO243" s="522"/>
      <c r="AP243" s="748"/>
      <c r="AQ243" s="522">
        <f t="shared" si="374"/>
        <v>0</v>
      </c>
      <c r="AR243" s="522"/>
      <c r="AS243" s="522">
        <f t="shared" si="375"/>
        <v>0</v>
      </c>
      <c r="AT243" s="522"/>
      <c r="AU243" s="522">
        <f t="shared" si="376"/>
        <v>0</v>
      </c>
      <c r="AV243" s="522"/>
      <c r="AW243" s="522">
        <f t="shared" si="316"/>
        <v>0</v>
      </c>
      <c r="AX243" s="522"/>
      <c r="AY243" s="748"/>
      <c r="AZ243" s="522">
        <f t="shared" si="377"/>
        <v>0</v>
      </c>
      <c r="BA243" s="522"/>
      <c r="BB243" s="522">
        <f t="shared" si="378"/>
        <v>0</v>
      </c>
      <c r="BC243" s="522"/>
      <c r="BD243" s="522">
        <f t="shared" si="379"/>
        <v>0</v>
      </c>
      <c r="BE243" s="522"/>
      <c r="BF243" s="522">
        <f t="shared" si="320"/>
        <v>0</v>
      </c>
      <c r="BG243" s="522"/>
      <c r="BH243" s="748"/>
      <c r="BI243" s="522">
        <f t="shared" si="380"/>
        <v>0</v>
      </c>
      <c r="BJ243" s="522"/>
      <c r="BK243" s="522">
        <f t="shared" si="381"/>
        <v>0</v>
      </c>
      <c r="BL243" s="522"/>
      <c r="BM243" s="522">
        <f t="shared" si="382"/>
        <v>0</v>
      </c>
      <c r="BN243" s="522"/>
      <c r="BO243" s="522">
        <f t="shared" si="324"/>
        <v>0</v>
      </c>
      <c r="BP243" s="522"/>
      <c r="BQ243" s="748"/>
      <c r="BR243" s="522">
        <f t="shared" si="383"/>
        <v>0</v>
      </c>
      <c r="BS243" s="522"/>
      <c r="BT243" s="522">
        <f t="shared" si="384"/>
        <v>0</v>
      </c>
      <c r="BU243" s="522"/>
      <c r="BV243" s="522">
        <f t="shared" si="385"/>
        <v>0</v>
      </c>
      <c r="BW243" s="522"/>
      <c r="BX243" s="522">
        <f>IF($AH$230=$AJ$230, 0,
IF(OR(AND(BR243=0, BT243&gt;0),AND(BR243="NS", BV243&gt;0), AND(BR243="NS", BT243=0, BV243=0),AND(BR243="NA",BT243&gt;0,BV243=0)), 1,
IF(OR(AND(BR243&gt;0, BT243=2), AND(BR243="NS", BT243=2), AND(BR243="NS", BV243=0, BT243&gt;0), BR243=BV243), 0, 1)))</f>
        <v>0</v>
      </c>
      <c r="BY243" s="522"/>
      <c r="BZ243" s="748"/>
      <c r="CA243" s="522">
        <f t="shared" si="386"/>
        <v>0</v>
      </c>
      <c r="CB243" s="522"/>
      <c r="CC243" s="522">
        <f t="shared" si="387"/>
        <v>0</v>
      </c>
      <c r="CD243" s="522"/>
      <c r="CE243" s="522">
        <f t="shared" si="388"/>
        <v>0</v>
      </c>
      <c r="CF243" s="522"/>
      <c r="CG243" s="522">
        <f t="shared" si="332"/>
        <v>0</v>
      </c>
      <c r="CH243" s="522"/>
      <c r="CI243" s="748"/>
      <c r="CJ243" s="522">
        <f t="shared" si="389"/>
        <v>0</v>
      </c>
      <c r="CK243" s="522"/>
      <c r="CL243" s="522">
        <f t="shared" si="390"/>
        <v>0</v>
      </c>
      <c r="CM243" s="522"/>
      <c r="CN243" s="522">
        <f t="shared" si="391"/>
        <v>0</v>
      </c>
      <c r="CO243" s="522"/>
      <c r="CP243" s="522">
        <f t="shared" si="336"/>
        <v>0</v>
      </c>
      <c r="CQ243" s="522"/>
      <c r="CR243" s="748"/>
      <c r="CS243" s="522">
        <f t="shared" si="392"/>
        <v>0</v>
      </c>
      <c r="CT243" s="522"/>
      <c r="CU243" s="522">
        <f t="shared" si="393"/>
        <v>0</v>
      </c>
      <c r="CV243" s="522"/>
      <c r="CW243" s="522">
        <f t="shared" si="394"/>
        <v>0</v>
      </c>
      <c r="CX243" s="522"/>
      <c r="CY243" s="522">
        <f t="shared" si="340"/>
        <v>0</v>
      </c>
      <c r="CZ243" s="522"/>
      <c r="DA243" s="748"/>
      <c r="DB243" s="522">
        <f t="shared" si="395"/>
        <v>0</v>
      </c>
      <c r="DC243" s="522"/>
      <c r="DD243" s="522">
        <f t="shared" si="396"/>
        <v>0</v>
      </c>
      <c r="DE243" s="522"/>
      <c r="DF243" s="522">
        <f t="shared" si="343"/>
        <v>0</v>
      </c>
      <c r="DG243" s="522"/>
      <c r="DH243" s="522">
        <f t="shared" si="344"/>
        <v>0</v>
      </c>
      <c r="DI243" s="522"/>
      <c r="DJ243" s="748"/>
      <c r="DK243" s="522">
        <f t="shared" si="397"/>
        <v>0</v>
      </c>
      <c r="DL243" s="522"/>
      <c r="DM243" s="522">
        <f t="shared" si="398"/>
        <v>0</v>
      </c>
      <c r="DN243" s="522"/>
      <c r="DO243" s="522">
        <f t="shared" si="399"/>
        <v>0</v>
      </c>
      <c r="DP243" s="522"/>
      <c r="DQ243" s="522">
        <f t="shared" si="348"/>
        <v>0</v>
      </c>
      <c r="DR243" s="522"/>
      <c r="DS243" s="748"/>
      <c r="DT243" s="142">
        <f t="shared" si="400"/>
        <v>0</v>
      </c>
      <c r="DU243" s="125" t="str">
        <f>IF(DT243=0,"", IF(SUM($DT$235:DT243)=1,DV243, IF($DT$244&gt;SUM($DT$235:DT243),_xlfn.CONCAT(", ",DV243), IF($DT$244=SUM($DT$235:DT243),_xlfn.CONCAT(" y ",DV243,".")))))</f>
        <v/>
      </c>
      <c r="DV243" s="137">
        <v>9</v>
      </c>
    </row>
    <row r="244" spans="1:149" s="38" customFormat="1" ht="15" customHeight="1">
      <c r="A244" s="18"/>
      <c r="B244" s="3"/>
      <c r="C244" s="3"/>
      <c r="D244" s="3"/>
      <c r="E244" s="3"/>
      <c r="F244" s="3"/>
      <c r="G244" s="3"/>
      <c r="H244" s="3"/>
      <c r="I244" s="49" t="s">
        <v>5115</v>
      </c>
      <c r="J244" s="135">
        <f>IF(AND(SUM(J235:J243)=0,COUNTIF(J235:J243,"NS")&gt;0),"NS",
IF(AND(SUM(J235:J243)=0,COUNTIF(J235:J243,0)&gt;0),0,
IF(AND(SUM(J235:J243)=0,COUNTIF(J235:J243,"NA")&gt;0),"NA",
SUM(J235:J243))))</f>
        <v>0</v>
      </c>
      <c r="K244" s="135">
        <f t="shared" ref="K244:AD244" si="401">IF(AND(SUM(K235:K243)=0,COUNTIF(K235:K243,"NS")&gt;0),"NS",
IF(AND(SUM(K235:K243)=0,COUNTIF(K235:K243,0)&gt;0),0,
IF(AND(SUM(K235:K243)=0,COUNTIF(K235:K243,"NA")&gt;0),"NA",
SUM(K235:K243))))</f>
        <v>0</v>
      </c>
      <c r="L244" s="135">
        <f t="shared" si="401"/>
        <v>0</v>
      </c>
      <c r="M244" s="135">
        <f t="shared" si="401"/>
        <v>0</v>
      </c>
      <c r="N244" s="135">
        <f t="shared" si="401"/>
        <v>0</v>
      </c>
      <c r="O244" s="135">
        <f t="shared" si="401"/>
        <v>0</v>
      </c>
      <c r="P244" s="135">
        <f t="shared" si="401"/>
        <v>0</v>
      </c>
      <c r="Q244" s="135">
        <f t="shared" si="401"/>
        <v>0</v>
      </c>
      <c r="R244" s="135">
        <f t="shared" si="401"/>
        <v>0</v>
      </c>
      <c r="S244" s="135">
        <f t="shared" si="401"/>
        <v>0</v>
      </c>
      <c r="T244" s="135">
        <f t="shared" si="401"/>
        <v>0</v>
      </c>
      <c r="U244" s="135">
        <f t="shared" si="401"/>
        <v>0</v>
      </c>
      <c r="V244" s="135">
        <f t="shared" si="401"/>
        <v>0</v>
      </c>
      <c r="W244" s="135">
        <f t="shared" si="401"/>
        <v>0</v>
      </c>
      <c r="X244" s="135">
        <f t="shared" si="401"/>
        <v>0</v>
      </c>
      <c r="Y244" s="135">
        <f t="shared" si="401"/>
        <v>0</v>
      </c>
      <c r="Z244" s="135">
        <f t="shared" si="401"/>
        <v>0</v>
      </c>
      <c r="AA244" s="135">
        <f t="shared" si="401"/>
        <v>0</v>
      </c>
      <c r="AB244" s="135">
        <f t="shared" si="401"/>
        <v>0</v>
      </c>
      <c r="AC244" s="135">
        <f t="shared" si="401"/>
        <v>0</v>
      </c>
      <c r="AD244" s="135">
        <f t="shared" si="401"/>
        <v>0</v>
      </c>
      <c r="AE244" s="2"/>
      <c r="AF244" s="108"/>
      <c r="AH244" s="600"/>
      <c r="AI244" s="600"/>
      <c r="AJ244" s="600"/>
      <c r="AK244" s="600"/>
      <c r="AL244" s="600"/>
      <c r="AM244" s="600"/>
      <c r="AN244" s="600"/>
      <c r="AO244" s="600"/>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s="600"/>
      <c r="CT244" s="600"/>
      <c r="CU244" s="600"/>
      <c r="CV244" s="600"/>
      <c r="CW244" s="600"/>
      <c r="CX244" s="600"/>
      <c r="CY244" s="600"/>
      <c r="CZ244" s="600"/>
      <c r="DA244"/>
      <c r="DB244"/>
      <c r="DC244"/>
      <c r="DD244"/>
      <c r="DE244"/>
      <c r="DF244"/>
      <c r="DG244"/>
      <c r="DH244"/>
      <c r="DI244"/>
      <c r="DJ244"/>
      <c r="DK244"/>
      <c r="DL244"/>
      <c r="DM244"/>
      <c r="DN244"/>
      <c r="DO244"/>
      <c r="DP244"/>
      <c r="DQ244"/>
      <c r="DR244"/>
      <c r="DS244"/>
      <c r="DT244" s="160">
        <f>SUM(DT235:DT243)</f>
        <v>0</v>
      </c>
      <c r="DU244" s="126" t="str">
        <f>IF(DT244=0,"", IF(DT244=1,VLOOKUP(1,DT235:DU243,2,FALSE), IF(DT244&gt;1,_xlfn.CONCAT(DU235:DU244),"")))</f>
        <v/>
      </c>
    </row>
    <row r="245" spans="1:149" s="38" customFormat="1" ht="15" customHeight="1">
      <c r="A245" s="18"/>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2"/>
      <c r="AF245" s="108"/>
    </row>
    <row r="246" spans="1:149" s="38" customFormat="1" ht="24" customHeight="1">
      <c r="A246" s="18"/>
      <c r="B246" s="3"/>
      <c r="C246" s="505" t="s">
        <v>5117</v>
      </c>
      <c r="D246" s="505"/>
      <c r="E246" s="505"/>
      <c r="F246" s="505"/>
      <c r="G246" s="505"/>
      <c r="H246" s="505"/>
      <c r="I246" s="505"/>
      <c r="J246" s="505"/>
      <c r="K246" s="505"/>
      <c r="L246" s="505"/>
      <c r="M246" s="505"/>
      <c r="N246" s="505"/>
      <c r="O246" s="505"/>
      <c r="P246" s="505"/>
      <c r="Q246" s="505"/>
      <c r="R246" s="505"/>
      <c r="S246" s="505"/>
      <c r="T246" s="505"/>
      <c r="U246" s="505"/>
      <c r="V246" s="505"/>
      <c r="W246" s="505"/>
      <c r="X246" s="505"/>
      <c r="Y246" s="505"/>
      <c r="Z246" s="505"/>
      <c r="AA246" s="505"/>
      <c r="AB246" s="505"/>
      <c r="AC246" s="505"/>
      <c r="AD246" s="505"/>
      <c r="AE246" s="2"/>
      <c r="AF246" s="108"/>
    </row>
    <row r="247" spans="1:149" s="38" customFormat="1" ht="60" customHeight="1">
      <c r="A247" s="18"/>
      <c r="B247" s="3"/>
      <c r="C247" s="511"/>
      <c r="D247" s="512"/>
      <c r="E247" s="512"/>
      <c r="F247" s="512"/>
      <c r="G247" s="512"/>
      <c r="H247" s="512"/>
      <c r="I247" s="512"/>
      <c r="J247" s="512"/>
      <c r="K247" s="512"/>
      <c r="L247" s="512"/>
      <c r="M247" s="512"/>
      <c r="N247" s="512"/>
      <c r="O247" s="512"/>
      <c r="P247" s="512"/>
      <c r="Q247" s="512"/>
      <c r="R247" s="512"/>
      <c r="S247" s="512"/>
      <c r="T247" s="512"/>
      <c r="U247" s="512"/>
      <c r="V247" s="512"/>
      <c r="W247" s="512"/>
      <c r="X247" s="512"/>
      <c r="Y247" s="512"/>
      <c r="Z247" s="512"/>
      <c r="AA247" s="512"/>
      <c r="AB247" s="512"/>
      <c r="AC247" s="512"/>
      <c r="AD247" s="513"/>
      <c r="AE247" s="2"/>
      <c r="AF247" s="108"/>
    </row>
    <row r="248" spans="1:149" s="38" customFormat="1" ht="15" customHeight="1">
      <c r="A248" s="18"/>
      <c r="B248" s="470" t="str">
        <f>IF(ES238=0,"","Error: Verificar coherencia aritmética con la pregunta 2.2.")</f>
        <v/>
      </c>
      <c r="C248" s="470"/>
      <c r="D248" s="470"/>
      <c r="E248" s="470"/>
      <c r="F248" s="470"/>
      <c r="G248" s="470"/>
      <c r="H248" s="470"/>
      <c r="I248" s="470"/>
      <c r="J248" s="470"/>
      <c r="K248" s="470"/>
      <c r="L248" s="470"/>
      <c r="M248" s="470"/>
      <c r="N248" s="470"/>
      <c r="O248" s="470"/>
      <c r="P248" s="470"/>
      <c r="Q248" s="470"/>
      <c r="R248" s="470"/>
      <c r="S248" s="470"/>
      <c r="T248" s="470"/>
      <c r="U248" s="470"/>
      <c r="V248" s="470"/>
      <c r="W248" s="470"/>
      <c r="X248" s="470"/>
      <c r="Y248" s="470"/>
      <c r="Z248" s="470"/>
      <c r="AA248" s="470"/>
      <c r="AB248" s="470"/>
      <c r="AC248" s="470"/>
      <c r="AD248" s="470"/>
      <c r="AE248" s="2"/>
      <c r="AF248" s="108"/>
    </row>
    <row r="249" spans="1:149" s="38" customFormat="1" ht="15" customHeight="1">
      <c r="A249" s="18"/>
      <c r="B249" s="470" t="str">
        <f>IF(DT244=0,"", IF(DT244=1,_xlfn.CONCAT("Error: Verificar sumas en el numeral ",DU244,"."),_xlfn.CONCAT("Error: Verificar sumas en los numerales ",DU244)))</f>
        <v/>
      </c>
      <c r="C249" s="470"/>
      <c r="D249" s="470"/>
      <c r="E249" s="470"/>
      <c r="F249" s="470"/>
      <c r="G249" s="470"/>
      <c r="H249" s="470"/>
      <c r="I249" s="470"/>
      <c r="J249" s="470"/>
      <c r="K249" s="470"/>
      <c r="L249" s="470"/>
      <c r="M249" s="470"/>
      <c r="N249" s="470"/>
      <c r="O249" s="470"/>
      <c r="P249" s="470"/>
      <c r="Q249" s="470"/>
      <c r="R249" s="470"/>
      <c r="S249" s="470"/>
      <c r="T249" s="470"/>
      <c r="U249" s="470"/>
      <c r="V249" s="470"/>
      <c r="W249" s="470"/>
      <c r="X249" s="470"/>
      <c r="Y249" s="470"/>
      <c r="Z249" s="470"/>
      <c r="AA249" s="470"/>
      <c r="AB249" s="470"/>
      <c r="AC249" s="470"/>
      <c r="AD249" s="470"/>
      <c r="AE249" s="2"/>
      <c r="AF249" s="108"/>
    </row>
    <row r="250" spans="1:149" s="38" customFormat="1" ht="15" customHeight="1">
      <c r="A250" s="18"/>
      <c r="B250" s="471" t="str">
        <f>IF(OR($AH$230=AJ230,$AH$230=AL230),"","Error: Debe completar toda la información requerida.")</f>
        <v/>
      </c>
      <c r="C250" s="471"/>
      <c r="D250" s="471"/>
      <c r="E250" s="471"/>
      <c r="F250" s="471"/>
      <c r="G250" s="471"/>
      <c r="H250" s="471"/>
      <c r="I250" s="471"/>
      <c r="J250" s="471"/>
      <c r="K250" s="471"/>
      <c r="L250" s="471"/>
      <c r="M250" s="471"/>
      <c r="N250" s="471"/>
      <c r="O250" s="471"/>
      <c r="P250" s="471"/>
      <c r="Q250" s="471"/>
      <c r="R250" s="471"/>
      <c r="S250" s="471"/>
      <c r="T250" s="471"/>
      <c r="U250" s="471"/>
      <c r="V250" s="471"/>
      <c r="W250" s="471"/>
      <c r="X250" s="471"/>
      <c r="Y250" s="471"/>
      <c r="Z250" s="471"/>
      <c r="AA250" s="471"/>
      <c r="AB250" s="471"/>
      <c r="AC250" s="471"/>
      <c r="AD250" s="471"/>
      <c r="AE250" s="2"/>
      <c r="AF250" s="108"/>
    </row>
    <row r="251" spans="1:149" s="38" customFormat="1" ht="15" customHeight="1">
      <c r="A251" s="18"/>
      <c r="B251" s="470"/>
      <c r="C251" s="470"/>
      <c r="D251" s="470"/>
      <c r="E251" s="470"/>
      <c r="F251" s="470"/>
      <c r="G251" s="470"/>
      <c r="H251" s="470"/>
      <c r="I251" s="470"/>
      <c r="J251" s="470"/>
      <c r="K251" s="470"/>
      <c r="L251" s="470"/>
      <c r="M251" s="470"/>
      <c r="N251" s="470"/>
      <c r="O251" s="470"/>
      <c r="P251" s="470"/>
      <c r="Q251" s="470"/>
      <c r="R251" s="470"/>
      <c r="S251" s="470"/>
      <c r="T251" s="470"/>
      <c r="U251" s="470"/>
      <c r="V251" s="470"/>
      <c r="W251" s="470"/>
      <c r="X251" s="470"/>
      <c r="Y251" s="470"/>
      <c r="Z251" s="470"/>
      <c r="AA251" s="470"/>
      <c r="AB251" s="470"/>
      <c r="AC251" s="470"/>
      <c r="AD251" s="470"/>
      <c r="AE251" s="2"/>
      <c r="AF251" s="108"/>
    </row>
    <row r="252" spans="1:149" s="38" customFormat="1" ht="15" customHeight="1">
      <c r="A252" s="18"/>
      <c r="B252" s="471"/>
      <c r="C252" s="471"/>
      <c r="D252" s="471"/>
      <c r="E252" s="471"/>
      <c r="F252" s="471"/>
      <c r="G252" s="471"/>
      <c r="H252" s="471"/>
      <c r="I252" s="471"/>
      <c r="J252" s="471"/>
      <c r="K252" s="471"/>
      <c r="L252" s="471"/>
      <c r="M252" s="471"/>
      <c r="N252" s="471"/>
      <c r="O252" s="471"/>
      <c r="P252" s="471"/>
      <c r="Q252" s="471"/>
      <c r="R252" s="471"/>
      <c r="S252" s="471"/>
      <c r="T252" s="471"/>
      <c r="U252" s="471"/>
      <c r="V252" s="471"/>
      <c r="W252" s="471"/>
      <c r="X252" s="471"/>
      <c r="Y252" s="471"/>
      <c r="Z252" s="471"/>
      <c r="AA252" s="471"/>
      <c r="AB252" s="471"/>
      <c r="AC252" s="471"/>
      <c r="AD252" s="471"/>
      <c r="AE252" s="2"/>
      <c r="AF252" s="108"/>
    </row>
    <row r="253" spans="1:149" s="38" customFormat="1" ht="15" customHeight="1">
      <c r="A253" s="18"/>
      <c r="B253" s="3"/>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c r="AA253" s="52"/>
      <c r="AB253" s="52"/>
      <c r="AC253" s="52"/>
      <c r="AD253" s="52"/>
      <c r="AE253" s="2"/>
      <c r="AF253" s="108"/>
    </row>
    <row r="254" spans="1:149" s="38" customFormat="1" ht="24" customHeight="1">
      <c r="A254" s="18" t="s">
        <v>5837</v>
      </c>
      <c r="B254" s="624" t="s">
        <v>5838</v>
      </c>
      <c r="C254" s="624"/>
      <c r="D254" s="624"/>
      <c r="E254" s="624"/>
      <c r="F254" s="624"/>
      <c r="G254" s="624"/>
      <c r="H254" s="624"/>
      <c r="I254" s="624"/>
      <c r="J254" s="624"/>
      <c r="K254" s="624"/>
      <c r="L254" s="624"/>
      <c r="M254" s="624"/>
      <c r="N254" s="624"/>
      <c r="O254" s="624"/>
      <c r="P254" s="624"/>
      <c r="Q254" s="624"/>
      <c r="R254" s="624"/>
      <c r="S254" s="624"/>
      <c r="T254" s="624"/>
      <c r="U254" s="624"/>
      <c r="V254" s="624"/>
      <c r="W254" s="624"/>
      <c r="X254" s="624"/>
      <c r="Y254" s="624"/>
      <c r="Z254" s="624"/>
      <c r="AA254" s="624"/>
      <c r="AB254" s="624"/>
      <c r="AC254" s="624"/>
      <c r="AD254" s="624"/>
      <c r="AE254" s="2"/>
      <c r="AF254" s="108"/>
      <c r="AH254" s="522" t="s">
        <v>5066</v>
      </c>
      <c r="AI254" s="522"/>
      <c r="AJ254" s="522" t="s">
        <v>5067</v>
      </c>
      <c r="AK254" s="522"/>
      <c r="AL254" s="522" t="s">
        <v>5068</v>
      </c>
      <c r="AM254" s="522"/>
    </row>
    <row r="255" spans="1:149" s="38" customFormat="1" ht="15" customHeight="1">
      <c r="A255" s="18"/>
      <c r="B255"/>
      <c r="C255"/>
      <c r="D255"/>
      <c r="E255"/>
      <c r="F255"/>
      <c r="G255"/>
      <c r="H255"/>
      <c r="I255"/>
      <c r="J255"/>
      <c r="K255"/>
      <c r="L255"/>
      <c r="M255"/>
      <c r="N255"/>
      <c r="O255"/>
      <c r="P255"/>
      <c r="Q255"/>
      <c r="R255"/>
      <c r="S255"/>
      <c r="T255"/>
      <c r="U255"/>
      <c r="V255"/>
      <c r="W255"/>
      <c r="X255"/>
      <c r="Y255"/>
      <c r="Z255"/>
      <c r="AA255"/>
      <c r="AB255"/>
      <c r="AC255"/>
      <c r="AD255"/>
      <c r="AE255" s="2"/>
      <c r="AF255" s="108"/>
      <c r="AH255" s="529">
        <f>COUNTBLANK(J259:AD285)</f>
        <v>567</v>
      </c>
      <c r="AI255" s="529"/>
      <c r="AJ255" s="522">
        <v>567</v>
      </c>
      <c r="AK255" s="522"/>
      <c r="AL255" s="522">
        <v>0</v>
      </c>
      <c r="AM255" s="522"/>
      <c r="DX255" s="518" t="s">
        <v>5770</v>
      </c>
      <c r="DY255" s="518"/>
      <c r="DZ255" s="518"/>
      <c r="EA255" s="518"/>
      <c r="EB255" s="518"/>
      <c r="EC255" s="518"/>
      <c r="ED255" s="518"/>
      <c r="EE255" s="518"/>
      <c r="EF255" s="518"/>
      <c r="EG255" s="518"/>
      <c r="EH255" s="518"/>
      <c r="EI255" s="518"/>
      <c r="EJ255" s="518"/>
      <c r="EK255" s="518"/>
      <c r="EL255" s="518"/>
      <c r="EM255" s="518"/>
      <c r="EN255" s="518"/>
      <c r="EO255" s="518"/>
      <c r="EP255" s="518"/>
      <c r="EQ255" s="518"/>
      <c r="ER255" s="518"/>
      <c r="ES255" s="518"/>
    </row>
    <row r="256" spans="1:149" ht="24" customHeight="1">
      <c r="A256" s="129"/>
      <c r="C256" s="611" t="s">
        <v>5839</v>
      </c>
      <c r="D256" s="611"/>
      <c r="E256" s="611"/>
      <c r="F256" s="611"/>
      <c r="G256" s="611"/>
      <c r="H256" s="611"/>
      <c r="I256" s="611"/>
      <c r="J256" s="445" t="s">
        <v>5772</v>
      </c>
      <c r="K256" s="445"/>
      <c r="L256" s="445"/>
      <c r="M256" s="445"/>
      <c r="N256" s="445"/>
      <c r="O256" s="445"/>
      <c r="P256" s="445"/>
      <c r="Q256" s="445"/>
      <c r="R256" s="445"/>
      <c r="S256" s="445"/>
      <c r="T256" s="445"/>
      <c r="U256" s="445"/>
      <c r="V256" s="445"/>
      <c r="W256" s="445"/>
      <c r="X256" s="445"/>
      <c r="Y256" s="445"/>
      <c r="Z256" s="445"/>
      <c r="AA256" s="445"/>
      <c r="AB256" s="445"/>
      <c r="AC256" s="445"/>
      <c r="AD256" s="445"/>
      <c r="DX256" s="731" t="s">
        <v>5773</v>
      </c>
      <c r="DY256" s="445" t="s">
        <v>5772</v>
      </c>
      <c r="DZ256" s="445"/>
      <c r="EA256" s="445"/>
      <c r="EB256" s="445"/>
      <c r="EC256" s="445"/>
      <c r="ED256" s="445"/>
      <c r="EE256" s="445"/>
      <c r="EF256" s="445"/>
      <c r="EG256" s="445"/>
      <c r="EH256" s="445"/>
      <c r="EI256" s="445"/>
      <c r="EJ256" s="445"/>
      <c r="EK256" s="445"/>
      <c r="EL256" s="445"/>
      <c r="EM256" s="445"/>
      <c r="EN256" s="445"/>
      <c r="EO256" s="445"/>
      <c r="EP256" s="445"/>
      <c r="EQ256" s="445"/>
      <c r="ER256" s="445"/>
      <c r="ES256" s="445"/>
    </row>
    <row r="257" spans="1:149" ht="120" customHeight="1">
      <c r="A257" s="129"/>
      <c r="C257" s="611"/>
      <c r="D257" s="611"/>
      <c r="E257" s="611"/>
      <c r="F257" s="611"/>
      <c r="G257" s="611"/>
      <c r="H257" s="611"/>
      <c r="I257" s="611"/>
      <c r="J257" s="734" t="s">
        <v>5090</v>
      </c>
      <c r="K257" s="736" t="s">
        <v>5757</v>
      </c>
      <c r="L257" s="736" t="s">
        <v>5758</v>
      </c>
      <c r="M257" s="738" t="s">
        <v>5759</v>
      </c>
      <c r="N257" s="739"/>
      <c r="O257" s="740"/>
      <c r="P257" s="693" t="s">
        <v>5760</v>
      </c>
      <c r="Q257" s="741"/>
      <c r="R257" s="694"/>
      <c r="S257" s="693" t="s">
        <v>5761</v>
      </c>
      <c r="T257" s="741"/>
      <c r="U257" s="694"/>
      <c r="V257" s="693" t="s">
        <v>5762</v>
      </c>
      <c r="W257" s="741"/>
      <c r="X257" s="694"/>
      <c r="Y257" s="738" t="s">
        <v>5763</v>
      </c>
      <c r="Z257" s="739"/>
      <c r="AA257" s="740"/>
      <c r="AB257" s="738" t="s">
        <v>5774</v>
      </c>
      <c r="AC257" s="739"/>
      <c r="AD257" s="740"/>
      <c r="AH257" s="522" t="s">
        <v>5093</v>
      </c>
      <c r="AI257" s="522"/>
      <c r="AJ257" s="522"/>
      <c r="AK257" s="522"/>
      <c r="AL257" s="522"/>
      <c r="AM257" s="522"/>
      <c r="AN257" s="522"/>
      <c r="AO257" s="522"/>
      <c r="AP257" s="711"/>
      <c r="AQ257" s="522" t="s">
        <v>5775</v>
      </c>
      <c r="AR257" s="522"/>
      <c r="AS257" s="522"/>
      <c r="AT257" s="522"/>
      <c r="AU257" s="522"/>
      <c r="AV257" s="522"/>
      <c r="AW257" s="522"/>
      <c r="AX257" s="522"/>
      <c r="AY257" s="711"/>
      <c r="AZ257" s="522" t="s">
        <v>5776</v>
      </c>
      <c r="BA257" s="522"/>
      <c r="BB257" s="522"/>
      <c r="BC257" s="522"/>
      <c r="BD257" s="522"/>
      <c r="BE257" s="522"/>
      <c r="BF257" s="522"/>
      <c r="BG257" s="522"/>
      <c r="BH257" s="711"/>
      <c r="BI257" s="522" t="s">
        <v>5777</v>
      </c>
      <c r="BJ257" s="522"/>
      <c r="BK257" s="522"/>
      <c r="BL257" s="522"/>
      <c r="BM257" s="522"/>
      <c r="BN257" s="522"/>
      <c r="BO257" s="522"/>
      <c r="BP257" s="522"/>
      <c r="BQ257" s="711"/>
      <c r="BR257" s="522" t="s">
        <v>5778</v>
      </c>
      <c r="BS257" s="522"/>
      <c r="BT257" s="522"/>
      <c r="BU257" s="522"/>
      <c r="BV257" s="522"/>
      <c r="BW257" s="522"/>
      <c r="BX257" s="522"/>
      <c r="BY257" s="522"/>
      <c r="BZ257" s="711"/>
      <c r="CA257" s="522" t="s">
        <v>5779</v>
      </c>
      <c r="CB257" s="522"/>
      <c r="CC257" s="522"/>
      <c r="CD257" s="522"/>
      <c r="CE257" s="522"/>
      <c r="CF257" s="522"/>
      <c r="CG257" s="522"/>
      <c r="CH257" s="522"/>
      <c r="CI257" s="711"/>
      <c r="CJ257" s="522" t="s">
        <v>5780</v>
      </c>
      <c r="CK257" s="522"/>
      <c r="CL257" s="522"/>
      <c r="CM257" s="522"/>
      <c r="CN257" s="522"/>
      <c r="CO257" s="522"/>
      <c r="CP257" s="522"/>
      <c r="CQ257" s="522"/>
      <c r="CR257" s="711"/>
      <c r="CS257" s="522" t="s">
        <v>5781</v>
      </c>
      <c r="CT257" s="522"/>
      <c r="CU257" s="522"/>
      <c r="CV257" s="522"/>
      <c r="CW257" s="522"/>
      <c r="CX257" s="522"/>
      <c r="CY257" s="522"/>
      <c r="CZ257" s="522"/>
      <c r="DA257" s="711"/>
      <c r="DB257" s="522" t="s">
        <v>5782</v>
      </c>
      <c r="DC257" s="522"/>
      <c r="DD257" s="522"/>
      <c r="DE257" s="522"/>
      <c r="DF257" s="522"/>
      <c r="DG257" s="522"/>
      <c r="DH257" s="522"/>
      <c r="DI257" s="522"/>
      <c r="DJ257" s="711"/>
      <c r="DK257" s="522" t="s">
        <v>5783</v>
      </c>
      <c r="DL257" s="522"/>
      <c r="DM257" s="522"/>
      <c r="DN257" s="522"/>
      <c r="DO257" s="522"/>
      <c r="DP257" s="522"/>
      <c r="DQ257" s="522"/>
      <c r="DR257" s="522"/>
      <c r="DS257" s="711"/>
      <c r="DT257" s="524" t="s">
        <v>5088</v>
      </c>
      <c r="DU257" s="525"/>
      <c r="DV257" s="526"/>
      <c r="DX257" s="732"/>
      <c r="DY257" s="734" t="s">
        <v>5090</v>
      </c>
      <c r="DZ257" s="736" t="s">
        <v>5757</v>
      </c>
      <c r="EA257" s="736" t="s">
        <v>5758</v>
      </c>
      <c r="EB257" s="738" t="s">
        <v>5759</v>
      </c>
      <c r="EC257" s="739"/>
      <c r="ED257" s="740"/>
      <c r="EE257" s="693" t="s">
        <v>5760</v>
      </c>
      <c r="EF257" s="741"/>
      <c r="EG257" s="694"/>
      <c r="EH257" s="693" t="s">
        <v>5761</v>
      </c>
      <c r="EI257" s="741"/>
      <c r="EJ257" s="694"/>
      <c r="EK257" s="693" t="s">
        <v>5762</v>
      </c>
      <c r="EL257" s="741"/>
      <c r="EM257" s="694"/>
      <c r="EN257" s="738" t="s">
        <v>5763</v>
      </c>
      <c r="EO257" s="739"/>
      <c r="EP257" s="740"/>
      <c r="EQ257" s="738" t="s">
        <v>5774</v>
      </c>
      <c r="ER257" s="739"/>
      <c r="ES257" s="740"/>
    </row>
    <row r="258" spans="1:149" ht="48" customHeight="1">
      <c r="A258" s="129"/>
      <c r="C258" s="611"/>
      <c r="D258" s="611"/>
      <c r="E258" s="611"/>
      <c r="F258" s="611"/>
      <c r="G258" s="611"/>
      <c r="H258" s="611"/>
      <c r="I258" s="611"/>
      <c r="J258" s="510"/>
      <c r="K258" s="723"/>
      <c r="L258" s="723"/>
      <c r="M258" s="285" t="s">
        <v>5784</v>
      </c>
      <c r="N258" s="287" t="s">
        <v>5757</v>
      </c>
      <c r="O258" s="287" t="s">
        <v>5758</v>
      </c>
      <c r="P258" s="285" t="s">
        <v>5784</v>
      </c>
      <c r="Q258" s="287" t="s">
        <v>5757</v>
      </c>
      <c r="R258" s="287" t="s">
        <v>5758</v>
      </c>
      <c r="S258" s="285" t="s">
        <v>5784</v>
      </c>
      <c r="T258" s="287" t="s">
        <v>5757</v>
      </c>
      <c r="U258" s="287" t="s">
        <v>5758</v>
      </c>
      <c r="V258" s="285" t="s">
        <v>5784</v>
      </c>
      <c r="W258" s="287" t="s">
        <v>5757</v>
      </c>
      <c r="X258" s="287" t="s">
        <v>5758</v>
      </c>
      <c r="Y258" s="285" t="s">
        <v>5784</v>
      </c>
      <c r="Z258" s="287" t="s">
        <v>5757</v>
      </c>
      <c r="AA258" s="287" t="s">
        <v>5758</v>
      </c>
      <c r="AB258" s="285" t="s">
        <v>5784</v>
      </c>
      <c r="AC258" s="287" t="s">
        <v>5757</v>
      </c>
      <c r="AD258" s="287" t="s">
        <v>5758</v>
      </c>
      <c r="AH258" s="522" t="s">
        <v>5093</v>
      </c>
      <c r="AI258" s="522"/>
      <c r="AJ258" s="522" t="s">
        <v>5094</v>
      </c>
      <c r="AK258" s="522"/>
      <c r="AL258" s="522" t="s">
        <v>5095</v>
      </c>
      <c r="AM258" s="522"/>
      <c r="AN258" s="522" t="s">
        <v>5096</v>
      </c>
      <c r="AO258" s="522"/>
      <c r="AP258" s="711"/>
      <c r="AQ258" s="522" t="s">
        <v>5093</v>
      </c>
      <c r="AR258" s="522"/>
      <c r="AS258" s="522" t="s">
        <v>5094</v>
      </c>
      <c r="AT258" s="522"/>
      <c r="AU258" s="522" t="s">
        <v>5095</v>
      </c>
      <c r="AV258" s="522"/>
      <c r="AW258" s="522" t="s">
        <v>5096</v>
      </c>
      <c r="AX258" s="522"/>
      <c r="AY258" s="711"/>
      <c r="AZ258" s="522" t="s">
        <v>5093</v>
      </c>
      <c r="BA258" s="522"/>
      <c r="BB258" s="522" t="s">
        <v>5094</v>
      </c>
      <c r="BC258" s="522"/>
      <c r="BD258" s="522" t="s">
        <v>5095</v>
      </c>
      <c r="BE258" s="522"/>
      <c r="BF258" s="522" t="s">
        <v>5096</v>
      </c>
      <c r="BG258" s="522"/>
      <c r="BH258" s="711"/>
      <c r="BI258" s="522" t="s">
        <v>5093</v>
      </c>
      <c r="BJ258" s="522"/>
      <c r="BK258" s="522" t="s">
        <v>5094</v>
      </c>
      <c r="BL258" s="522"/>
      <c r="BM258" s="522" t="s">
        <v>5095</v>
      </c>
      <c r="BN258" s="522"/>
      <c r="BO258" s="522" t="s">
        <v>5096</v>
      </c>
      <c r="BP258" s="522"/>
      <c r="BQ258" s="711"/>
      <c r="BR258" s="522" t="s">
        <v>5093</v>
      </c>
      <c r="BS258" s="522"/>
      <c r="BT258" s="522" t="s">
        <v>5094</v>
      </c>
      <c r="BU258" s="522"/>
      <c r="BV258" s="522" t="s">
        <v>5095</v>
      </c>
      <c r="BW258" s="522"/>
      <c r="BX258" s="522" t="s">
        <v>5096</v>
      </c>
      <c r="BY258" s="522"/>
      <c r="BZ258" s="711"/>
      <c r="CA258" s="522" t="s">
        <v>5093</v>
      </c>
      <c r="CB258" s="522"/>
      <c r="CC258" s="522" t="s">
        <v>5094</v>
      </c>
      <c r="CD258" s="522"/>
      <c r="CE258" s="522" t="s">
        <v>5095</v>
      </c>
      <c r="CF258" s="522"/>
      <c r="CG258" s="522" t="s">
        <v>5096</v>
      </c>
      <c r="CH258" s="522"/>
      <c r="CI258" s="711"/>
      <c r="CJ258" s="522" t="s">
        <v>5093</v>
      </c>
      <c r="CK258" s="522"/>
      <c r="CL258" s="522" t="s">
        <v>5094</v>
      </c>
      <c r="CM258" s="522"/>
      <c r="CN258" s="522" t="s">
        <v>5095</v>
      </c>
      <c r="CO258" s="522"/>
      <c r="CP258" s="522" t="s">
        <v>5096</v>
      </c>
      <c r="CQ258" s="522"/>
      <c r="CR258" s="711"/>
      <c r="CS258" s="522" t="s">
        <v>5093</v>
      </c>
      <c r="CT258" s="522"/>
      <c r="CU258" s="522" t="s">
        <v>5094</v>
      </c>
      <c r="CV258" s="522"/>
      <c r="CW258" s="522" t="s">
        <v>5095</v>
      </c>
      <c r="CX258" s="522"/>
      <c r="CY258" s="522" t="s">
        <v>5096</v>
      </c>
      <c r="CZ258" s="522"/>
      <c r="DA258" s="711"/>
      <c r="DB258" s="522" t="s">
        <v>5093</v>
      </c>
      <c r="DC258" s="522"/>
      <c r="DD258" s="522" t="s">
        <v>5094</v>
      </c>
      <c r="DE258" s="522"/>
      <c r="DF258" s="522" t="s">
        <v>5095</v>
      </c>
      <c r="DG258" s="522"/>
      <c r="DH258" s="522" t="s">
        <v>5096</v>
      </c>
      <c r="DI258" s="522"/>
      <c r="DJ258" s="711"/>
      <c r="DK258" s="522" t="s">
        <v>5093</v>
      </c>
      <c r="DL258" s="522"/>
      <c r="DM258" s="522" t="s">
        <v>5094</v>
      </c>
      <c r="DN258" s="522"/>
      <c r="DO258" s="522" t="s">
        <v>5095</v>
      </c>
      <c r="DP258" s="522"/>
      <c r="DQ258" s="522" t="s">
        <v>5096</v>
      </c>
      <c r="DR258" s="522"/>
      <c r="DS258" s="711"/>
      <c r="DT258" s="128" t="s">
        <v>5096</v>
      </c>
      <c r="DU258" s="128" t="s">
        <v>5097</v>
      </c>
      <c r="DV258" s="128" t="s">
        <v>5098</v>
      </c>
      <c r="DX258" s="733"/>
      <c r="DY258" s="735"/>
      <c r="DZ258" s="737"/>
      <c r="EA258" s="737"/>
      <c r="EB258" s="131" t="s">
        <v>5784</v>
      </c>
      <c r="EC258" s="132" t="s">
        <v>5757</v>
      </c>
      <c r="ED258" s="132" t="s">
        <v>5758</v>
      </c>
      <c r="EE258" s="131" t="s">
        <v>5784</v>
      </c>
      <c r="EF258" s="132" t="s">
        <v>5757</v>
      </c>
      <c r="EG258" s="132" t="s">
        <v>5758</v>
      </c>
      <c r="EH258" s="131" t="s">
        <v>5784</v>
      </c>
      <c r="EI258" s="132" t="s">
        <v>5757</v>
      </c>
      <c r="EJ258" s="132" t="s">
        <v>5758</v>
      </c>
      <c r="EK258" s="131" t="s">
        <v>5784</v>
      </c>
      <c r="EL258" s="132" t="s">
        <v>5757</v>
      </c>
      <c r="EM258" s="132" t="s">
        <v>5758</v>
      </c>
      <c r="EN258" s="131" t="s">
        <v>5784</v>
      </c>
      <c r="EO258" s="132" t="s">
        <v>5757</v>
      </c>
      <c r="EP258" s="132" t="s">
        <v>5758</v>
      </c>
      <c r="EQ258" s="131" t="s">
        <v>5784</v>
      </c>
      <c r="ER258" s="132" t="s">
        <v>5757</v>
      </c>
      <c r="ES258" s="132" t="s">
        <v>5758</v>
      </c>
    </row>
    <row r="259" spans="1:149" s="38" customFormat="1" ht="15" customHeight="1">
      <c r="A259" s="18"/>
      <c r="B259"/>
      <c r="C259" s="316" t="s">
        <v>4992</v>
      </c>
      <c r="D259" s="547" t="s">
        <v>5672</v>
      </c>
      <c r="E259" s="548"/>
      <c r="F259" s="548"/>
      <c r="G259" s="548"/>
      <c r="H259" s="548"/>
      <c r="I259" s="548"/>
      <c r="J259" s="103"/>
      <c r="K259" s="103"/>
      <c r="L259" s="103"/>
      <c r="M259" s="310"/>
      <c r="N259" s="310"/>
      <c r="O259" s="310"/>
      <c r="P259" s="310"/>
      <c r="Q259" s="310"/>
      <c r="R259" s="310"/>
      <c r="S259" s="310"/>
      <c r="T259" s="310"/>
      <c r="U259" s="310"/>
      <c r="V259" s="310"/>
      <c r="W259" s="310"/>
      <c r="X259" s="310"/>
      <c r="Y259" s="310"/>
      <c r="Z259" s="310"/>
      <c r="AA259" s="310"/>
      <c r="AB259" s="310"/>
      <c r="AC259" s="103"/>
      <c r="AD259" s="103"/>
      <c r="AE259" s="2"/>
      <c r="AF259" s="108"/>
      <c r="AH259" s="522">
        <f>J259</f>
        <v>0</v>
      </c>
      <c r="AI259" s="522"/>
      <c r="AJ259" s="522">
        <f>COUNTIF(K259:L259,"NS")</f>
        <v>0</v>
      </c>
      <c r="AK259" s="522"/>
      <c r="AL259" s="522">
        <f>IF(COUNTIF(K259:L259,"NA")=COUNTA($K$152:$L$153),"NA",SUM(K259:L259))</f>
        <v>0</v>
      </c>
      <c r="AM259" s="522"/>
      <c r="AN259" s="522">
        <f t="shared" ref="AN259" si="402">IF($AH$255=$AJ$255, 0,
IF(OR(AND(AH259=0, AJ259&gt;0),AND(AH259="NS", AL259&gt;0), AND(AH259="NS", AJ259=0, AL259=0),AND(AH259="NA",AJ259&gt;0,AL259=0)), 1,
IF(OR(AND(AH259&gt;0, AJ259=2), AND(AH259="NS", AJ259=2), AND(AH259="NS", AL259=0, AJ259&gt;0), AH259=AL259), 0, 1)))</f>
        <v>0</v>
      </c>
      <c r="AO259" s="522"/>
      <c r="AP259" s="711"/>
      <c r="AQ259" s="522">
        <f>M259</f>
        <v>0</v>
      </c>
      <c r="AR259" s="522"/>
      <c r="AS259" s="522">
        <f>COUNTIF(N259:O259,"NS")</f>
        <v>0</v>
      </c>
      <c r="AT259" s="522"/>
      <c r="AU259" s="522">
        <f>IF(COUNTIF(N259:O259,"NA")=COUNTA($N$153:$O$153),"NA",SUM(N259:O259))</f>
        <v>0</v>
      </c>
      <c r="AV259" s="522"/>
      <c r="AW259" s="522">
        <f>IF($AH$255=$AJ$255, 0,
IF(OR(AND(AQ259=0, AS259&gt;0),AND(AQ259="NS", AU259&gt;0), AND(AQ259="NS", AS259=0, AU259=0),AND(AQ259="NA",AS259&gt;0,AU259=0)), 1,
IF(OR(AND(AQ259&gt;0, AS259=2), AND(AQ259="NS", AS259=2), AND(AQ259="NS", AU259=0, AS259&gt;0), AQ259=AU259), 0, 1)))</f>
        <v>0</v>
      </c>
      <c r="AX259" s="522"/>
      <c r="AY259" s="711"/>
      <c r="AZ259" s="522">
        <f>P259</f>
        <v>0</v>
      </c>
      <c r="BA259" s="522"/>
      <c r="BB259" s="522">
        <f>COUNTIF(Q259:R259,"NS")</f>
        <v>0</v>
      </c>
      <c r="BC259" s="522"/>
      <c r="BD259" s="522">
        <f>IF(COUNTIF(Q259:R259,"NA")=COUNTA($Q$153:$R$153),"NA",SUM(Q259:R259))</f>
        <v>0</v>
      </c>
      <c r="BE259" s="522"/>
      <c r="BF259" s="522">
        <f>IF($AH$255=$AJ$255, 0,
IF(OR(AND(AZ259=0, BB259&gt;0),AND(AZ259="NS", BD259&gt;0), AND(AZ259="NS", BB259=0, BD259=0),AND(AZ259="NA",BB259&gt;0,BD259=0)), 1,
IF(OR(AND(AZ259&gt;0, BB259=2), AND(AZ259="NS", BB259=2), AND(AZ259="NS", BD259=0, BB259&gt;0), AZ259=BD259), 0, 1)))</f>
        <v>0</v>
      </c>
      <c r="BG259" s="522"/>
      <c r="BH259" s="711"/>
      <c r="BI259" s="522">
        <f>S259</f>
        <v>0</v>
      </c>
      <c r="BJ259" s="522"/>
      <c r="BK259" s="522">
        <f>COUNTIF(T259:U259,"NS")</f>
        <v>0</v>
      </c>
      <c r="BL259" s="522"/>
      <c r="BM259" s="522">
        <f>IF(COUNTIF(T259:U259,"NA")=COUNTA($T$153:$U$153),"NA",SUM(T259:U259))</f>
        <v>0</v>
      </c>
      <c r="BN259" s="522"/>
      <c r="BO259" s="522">
        <f>IF($AH$255=$AJ$255, 0,
IF(OR(AND(BI259=0, BK259&gt;0),AND(BI259="NS", BM259&gt;0), AND(BI259="NS", BK259=0, BM259=0),AND(BI259="NA",BK259&gt;0,BM259=0)), 1,
IF(OR(AND(BI259&gt;0, BK259=2), AND(BI259="NS", BK259=2), AND(BI259="NS", BM259=0, BK259&gt;0), BI259=BM259), 0, 1)))</f>
        <v>0</v>
      </c>
      <c r="BP259" s="522"/>
      <c r="BQ259" s="711"/>
      <c r="BR259" s="522">
        <f>V259</f>
        <v>0</v>
      </c>
      <c r="BS259" s="522"/>
      <c r="BT259" s="522">
        <f>COUNTIF(W259:X259,"NS")</f>
        <v>0</v>
      </c>
      <c r="BU259" s="522"/>
      <c r="BV259" s="522">
        <f>IF(COUNTIF(W259:X259,"NA")=COUNTA($W$153:$X$153),"NA",SUM(W259:X259))</f>
        <v>0</v>
      </c>
      <c r="BW259" s="522"/>
      <c r="BX259" s="522">
        <f>IF($AH$255=$AJ$255, 0,
IF(OR(AND(BR259=0, BT259&gt;0),AND(BR259="NS", BV259&gt;0), AND(BR259="NS", BT259=0, BV259=0),AND(BR259="NA",BT259&gt;0,BV259=0)), 1,
IF(OR(AND(BR259&gt;0, BT259=2), AND(BR259="NS", BT259=2), AND(BR259="NS", BV259=0, BT259&gt;0), BR259=BV259), 0, 1)))</f>
        <v>0</v>
      </c>
      <c r="BY259" s="522"/>
      <c r="BZ259" s="711"/>
      <c r="CA259" s="522">
        <f>Y259</f>
        <v>0</v>
      </c>
      <c r="CB259" s="522"/>
      <c r="CC259" s="522">
        <f>COUNTIF(Z259:AA259,"NS")</f>
        <v>0</v>
      </c>
      <c r="CD259" s="522"/>
      <c r="CE259" s="522">
        <f>IF(COUNTIF(Z259:AA259,"NA")=COUNTA($Z$153:$AA$153),"NA",SUM(Z259:AA259))</f>
        <v>0</v>
      </c>
      <c r="CF259" s="522"/>
      <c r="CG259" s="522">
        <f>IF($AH$255=$AJ$255, 0,
IF(OR(AND(CA259=0, CC259&gt;0),AND(CA259="NS", CE259&gt;0), AND(CA259="NS", CC259=0, CE259=0),AND(CA259="NA",CC259&gt;0,CE259=0)), 1,
IF(OR(AND(CA259&gt;0, CC259=2), AND(CA259="NS", CC259=2), AND(CA259="NS", CE259=0, CC259&gt;0), CA259=CE259), 0, 1)))</f>
        <v>0</v>
      </c>
      <c r="CH259" s="522"/>
      <c r="CI259" s="711"/>
      <c r="CJ259" s="522">
        <f>AB259</f>
        <v>0</v>
      </c>
      <c r="CK259" s="522"/>
      <c r="CL259" s="522">
        <f>COUNTIF(AC259:AD259,"NS")</f>
        <v>0</v>
      </c>
      <c r="CM259" s="522"/>
      <c r="CN259" s="522">
        <f>IF(COUNTIF(AC259:AD259,"NA")=COUNTA($AC$153:$AD$153),"NA",SUM(AC259:AD259))</f>
        <v>0</v>
      </c>
      <c r="CO259" s="522"/>
      <c r="CP259" s="522">
        <f>IF($AH$255=$AJ$255, 0,
IF(OR(AND(CJ259=0, CL259&gt;0),AND(CJ259="NS", CN259&gt;0), AND(CJ259="NS", CL259=0, CN259=0),AND(CJ259="NA",CL259&gt;0,CN259=0)), 1,
IF(OR(AND(CJ259&gt;0, CL259=2), AND(CJ259="NS", CL259=2), AND(CJ259="NS", CN259=0, CL259&gt;0), CJ259=CN259), 0, 1)))</f>
        <v>0</v>
      </c>
      <c r="CQ259" s="522"/>
      <c r="CR259" s="711"/>
      <c r="CS259" s="522">
        <f>K259</f>
        <v>0</v>
      </c>
      <c r="CT259" s="522"/>
      <c r="CU259" s="522">
        <f>COUNTIF(N259,"NS")+COUNTIF(Q259,"NS")+COUNTIF(T259,"NS")+COUNTIF(W259,"NS")+COUNTIF(Z259,"NS")+COUNTIF(AC259,"NS")</f>
        <v>0</v>
      </c>
      <c r="CV259" s="522"/>
      <c r="CW259" s="522">
        <f>IF(COUNTIF(N259,"NA")+COUNTIF(Q259,"NA")+COUNTIF(T259,"NA")+COUNTIF(W259,"NA")+COUNTIF(Z259,"NA")+COUNTIF(AC259,"NA")=COUNTA($N$153,$Q$153,$T$153,$W$153,$Z$153,$AC$153),"NA",SUM(N259,Q259,T259,W259,Z259,AC259))</f>
        <v>0</v>
      </c>
      <c r="CX259" s="522"/>
      <c r="CY259" s="522">
        <f>IF($AH$255=$AJ$255, 0,
IF(OR(AND(CS259=0, CU259&gt;0),AND(CS259="NS", CW259&gt;0), AND(CS259="NS", CU259=0, CW259=0),AND(CS259="NA",CU259&gt;0,CW259=0)), 1,
IF(OR(AND(CS259&gt;0, CU259=2), AND(CS259="NS", CU259=2), AND(CS259="NS", CW259=0, CU259&gt;0), CS259=CW259), 0, 1)))</f>
        <v>0</v>
      </c>
      <c r="CZ259" s="522"/>
      <c r="DA259" s="711"/>
      <c r="DB259" s="522">
        <f>L259</f>
        <v>0</v>
      </c>
      <c r="DC259" s="522"/>
      <c r="DD259" s="522">
        <f>COUNTIF(O259,"NS")+COUNTIF(R259,"NS")+COUNTIF(U259,"NS")+COUNTIF(X259,"NS")+COUNTIF(AA259,"NS")+COUNTIF(AD259,"NS")</f>
        <v>0</v>
      </c>
      <c r="DE259" s="522"/>
      <c r="DF259" s="522">
        <f>IF(COUNTIF(O259,"NA")+COUNTIF(R259,"NA")+COUNTIF(U259,"NA")+COUNTIF(X259,"NA")+COUNTIF(AA259,"NA")+COUNTIF(AD259,"NA")=COUNTA($N$153,$Q$153,$T$153,$W$153,$Z$153,$AC$153),"NA",SUM(O259,R259,U259,X259,AA259,AD259))</f>
        <v>0</v>
      </c>
      <c r="DG259" s="522"/>
      <c r="DH259" s="522">
        <f>IF($AH$255=$AJ$255, 0,
IF(OR(AND(DB259=0, DD259&gt;0),AND(DB259="NS", DF259&gt;0), AND(DB259="NS", DD259=0, DF259=0),AND(DB259="NA",DD259&gt;0,DF259=0)), 1,
IF(OR(AND(DB259&gt;0, DD259=2), AND(DB259="NS", DD259=2), AND(DB259="NS", DF259=0, DD259&gt;0), DB259=DF259), 0, 1)))</f>
        <v>0</v>
      </c>
      <c r="DI259" s="522"/>
      <c r="DJ259" s="711"/>
      <c r="DK259" s="522">
        <f>J259</f>
        <v>0</v>
      </c>
      <c r="DL259" s="522"/>
      <c r="DM259" s="522">
        <f>COUNTIF(N259:O259,"NS")+COUNTIF(Q259:R259,"NS")+COUNTIF(T259:U259,"NS")+COUNTIF(W259:X259,"NS")+COUNTIF(Z259:AA259,"NS")+COUNTIF(AC259:AD259,"NS")</f>
        <v>0</v>
      </c>
      <c r="DN259" s="522"/>
      <c r="DO259" s="522">
        <f>IF(COUNTIF(N259:O259,"NA")+COUNTIF(Q259:R259,"NA")+COUNTIF(T259:U259,"NA")+COUNTIF(W259:X259,"NA")+COUNTIF(Z259:AA259,"NA")+COUNTIF(AC259:AD259,"NA")=COUNTA($N$153:$O$153,$Q$153:$R$153,$T$153:$U$153,$W$153:$X$153,$Z$153:$AA$153,$AC$153:$AD$153),"NA",SUM(N259:O259,Q259:R259,T259:U259,W259:X259,Z259:AA259,AC259:AD259))</f>
        <v>0</v>
      </c>
      <c r="DP259" s="522"/>
      <c r="DQ259" s="522">
        <f>IF($AH$255=$AJ$255, 0,
IF(OR(AND(DK259=0, DM259&gt;0),AND(DK259="NS", DO259&gt;0), AND(DK259="NS", DM259=0, DO259=0),AND(DK259="NA",DM259&gt;0,DO259=0)), 1,
IF(OR(AND(DK259&gt;0, DM259=2), AND(DK259="NS", DM259=2), AND(DK259="NS", DO259=0, DM259&gt;0), DK259=DO259), 0, 1)))</f>
        <v>0</v>
      </c>
      <c r="DR259" s="522"/>
      <c r="DS259" s="711"/>
      <c r="DT259" s="114">
        <f>IF(SUM(AN259,AW259,BF259,BO259,BX259,CG259,CP259,CY259,DH259,DQ259)&gt;0,1,0)</f>
        <v>0</v>
      </c>
      <c r="DU259" s="113" t="str">
        <f>IF(DT259=0,"",
IF(SUM(DT$259:DT259)=1,DV259,
IF($DT$286&gt;SUM($DT$259:DT259),_xlfn.CONCAT(", ",DV259),
IF($DT$286=SUM($DT$259:DT259),_xlfn.CONCAT(" y ",DV259,".")))))</f>
        <v/>
      </c>
      <c r="DV259" s="113">
        <v>1</v>
      </c>
      <c r="DX259" s="133">
        <v>2.2000000000000002</v>
      </c>
      <c r="DY259" s="133">
        <f>$M$113</f>
        <v>0</v>
      </c>
      <c r="DZ259" s="133">
        <f>$S$113</f>
        <v>0</v>
      </c>
      <c r="EA259" s="133">
        <f>$Y$113</f>
        <v>0</v>
      </c>
      <c r="EB259" s="133">
        <f>$M$107</f>
        <v>0</v>
      </c>
      <c r="EC259" s="133">
        <f>$S$107</f>
        <v>0</v>
      </c>
      <c r="ED259" s="133">
        <f>$Y$107</f>
        <v>0</v>
      </c>
      <c r="EE259" s="133">
        <f>$M$108</f>
        <v>0</v>
      </c>
      <c r="EF259" s="133">
        <f>$S$108</f>
        <v>0</v>
      </c>
      <c r="EG259" s="133">
        <f>$Y$108</f>
        <v>0</v>
      </c>
      <c r="EH259" s="133">
        <f>$M$109</f>
        <v>0</v>
      </c>
      <c r="EI259" s="133">
        <f>$S$109</f>
        <v>0</v>
      </c>
      <c r="EJ259" s="133">
        <f>$Y$109</f>
        <v>0</v>
      </c>
      <c r="EK259" s="133">
        <f>$M$110</f>
        <v>0</v>
      </c>
      <c r="EL259" s="133">
        <f>$S$110</f>
        <v>0</v>
      </c>
      <c r="EM259" s="133">
        <f>$Y$110</f>
        <v>0</v>
      </c>
      <c r="EN259" s="133">
        <f>$M$111</f>
        <v>0</v>
      </c>
      <c r="EO259" s="133">
        <f>$S$111</f>
        <v>0</v>
      </c>
      <c r="EP259" s="133">
        <f>$Y$111</f>
        <v>0</v>
      </c>
      <c r="EQ259" s="133">
        <f>$M$112</f>
        <v>0</v>
      </c>
      <c r="ER259" s="133">
        <f>$S$112</f>
        <v>0</v>
      </c>
      <c r="ES259" s="133">
        <f>$Y$112</f>
        <v>0</v>
      </c>
    </row>
    <row r="260" spans="1:149" s="38" customFormat="1" ht="15" customHeight="1">
      <c r="A260" s="18"/>
      <c r="B260"/>
      <c r="C260" s="317" t="s">
        <v>4994</v>
      </c>
      <c r="D260" s="547" t="s">
        <v>5675</v>
      </c>
      <c r="E260" s="548"/>
      <c r="F260" s="548"/>
      <c r="G260" s="548"/>
      <c r="H260" s="548"/>
      <c r="I260" s="548"/>
      <c r="J260" s="103"/>
      <c r="K260" s="103"/>
      <c r="L260" s="103"/>
      <c r="M260" s="103"/>
      <c r="N260" s="103"/>
      <c r="O260" s="103"/>
      <c r="P260" s="103"/>
      <c r="Q260" s="103"/>
      <c r="R260" s="103"/>
      <c r="S260" s="103"/>
      <c r="T260" s="103"/>
      <c r="U260" s="103"/>
      <c r="V260" s="103"/>
      <c r="W260" s="103"/>
      <c r="X260" s="103"/>
      <c r="Y260" s="103"/>
      <c r="Z260" s="103"/>
      <c r="AA260" s="103"/>
      <c r="AB260" s="103"/>
      <c r="AC260" s="103"/>
      <c r="AD260" s="103"/>
      <c r="AE260" s="2"/>
      <c r="AF260" s="108"/>
      <c r="AH260" s="522">
        <f t="shared" ref="AH260:AH264" si="403">J260</f>
        <v>0</v>
      </c>
      <c r="AI260" s="522"/>
      <c r="AJ260" s="522">
        <f t="shared" ref="AJ260:AJ264" si="404">COUNTIF(K260:L260,"NS")</f>
        <v>0</v>
      </c>
      <c r="AK260" s="522"/>
      <c r="AL260" s="522">
        <f t="shared" ref="AL260:AL264" si="405">IF(COUNTIF(K260:L260,"NA")=COUNTA($K$152:$L$153),"NA",SUM(K260:L260))</f>
        <v>0</v>
      </c>
      <c r="AM260" s="522"/>
      <c r="AN260" s="522">
        <f t="shared" ref="AN260:AN285" si="406">IF($AH$255=$AJ$255, 0,
IF(OR(AND(AH260=0, AJ260&gt;0),AND(AH260="NS", AL260&gt;0), AND(AH260="NS", AJ260=0, AL260=0),AND(AH260="NA",AJ260&gt;0,AL260=0)), 1,
IF(OR(AND(AH260&gt;0, AJ260=2), AND(AH260="NS", AJ260=2), AND(AH260="NS", AL260=0, AJ260&gt;0), AH260=AL260), 0, 1)))</f>
        <v>0</v>
      </c>
      <c r="AO260" s="522"/>
      <c r="AP260" s="711"/>
      <c r="AQ260" s="522">
        <f t="shared" ref="AQ260:AQ264" si="407">M260</f>
        <v>0</v>
      </c>
      <c r="AR260" s="522"/>
      <c r="AS260" s="522">
        <f t="shared" ref="AS260:AS264" si="408">COUNTIF(N260:O260,"NS")</f>
        <v>0</v>
      </c>
      <c r="AT260" s="522"/>
      <c r="AU260" s="522">
        <f t="shared" ref="AU260:AU264" si="409">IF(COUNTIF(N260:O260,"NA")=COUNTA($N$153:$O$153),"NA",SUM(N260:O260))</f>
        <v>0</v>
      </c>
      <c r="AV260" s="522"/>
      <c r="AW260" s="522">
        <f t="shared" ref="AW260:AW285" si="410">IF($AH$255=$AJ$255, 0,
IF(OR(AND(AQ260=0, AS260&gt;0),AND(AQ260="NS", AU260&gt;0), AND(AQ260="NS", AS260=0, AU260=0),AND(AQ260="NA",AS260&gt;0,AU260=0)), 1,
IF(OR(AND(AQ260&gt;0, AS260=2), AND(AQ260="NS", AS260=2), AND(AQ260="NS", AU260=0, AS260&gt;0), AQ260=AU260), 0, 1)))</f>
        <v>0</v>
      </c>
      <c r="AX260" s="522"/>
      <c r="AY260" s="711"/>
      <c r="AZ260" s="522">
        <f t="shared" ref="AZ260:AZ264" si="411">P260</f>
        <v>0</v>
      </c>
      <c r="BA260" s="522"/>
      <c r="BB260" s="522">
        <f t="shared" ref="BB260:BB264" si="412">COUNTIF(Q260:R260,"NS")</f>
        <v>0</v>
      </c>
      <c r="BC260" s="522"/>
      <c r="BD260" s="522">
        <f t="shared" ref="BD260:BD264" si="413">IF(COUNTIF(Q260:R260,"NA")=COUNTA($Q$153:$R$153),"NA",SUM(Q260:R260))</f>
        <v>0</v>
      </c>
      <c r="BE260" s="522"/>
      <c r="BF260" s="522">
        <f t="shared" ref="BF260:BF285" si="414">IF($AH$255=$AJ$255, 0,
IF(OR(AND(AZ260=0, BB260&gt;0),AND(AZ260="NS", BD260&gt;0), AND(AZ260="NS", BB260=0, BD260=0),AND(AZ260="NA",BB260&gt;0,BD260=0)), 1,
IF(OR(AND(AZ260&gt;0, BB260=2), AND(AZ260="NS", BB260=2), AND(AZ260="NS", BD260=0, BB260&gt;0), AZ260=BD260), 0, 1)))</f>
        <v>0</v>
      </c>
      <c r="BG260" s="522"/>
      <c r="BH260" s="711"/>
      <c r="BI260" s="522">
        <f t="shared" ref="BI260:BI264" si="415">S260</f>
        <v>0</v>
      </c>
      <c r="BJ260" s="522"/>
      <c r="BK260" s="522">
        <f t="shared" ref="BK260:BK264" si="416">COUNTIF(T260:U260,"NS")</f>
        <v>0</v>
      </c>
      <c r="BL260" s="522"/>
      <c r="BM260" s="522">
        <f t="shared" ref="BM260:BM264" si="417">IF(COUNTIF(T260:U260,"NA")=COUNTA($T$153:$U$153),"NA",SUM(T260:U260))</f>
        <v>0</v>
      </c>
      <c r="BN260" s="522"/>
      <c r="BO260" s="522">
        <f t="shared" ref="BO260:BO285" si="418">IF($AH$255=$AJ$255, 0,
IF(OR(AND(BI260=0, BK260&gt;0),AND(BI260="NS", BM260&gt;0), AND(BI260="NS", BK260=0, BM260=0),AND(BI260="NA",BK260&gt;0,BM260=0)), 1,
IF(OR(AND(BI260&gt;0, BK260=2), AND(BI260="NS", BK260=2), AND(BI260="NS", BM260=0, BK260&gt;0), BI260=BM260), 0, 1)))</f>
        <v>0</v>
      </c>
      <c r="BP260" s="522"/>
      <c r="BQ260" s="711"/>
      <c r="BR260" s="522">
        <f t="shared" ref="BR260:BR264" si="419">V260</f>
        <v>0</v>
      </c>
      <c r="BS260" s="522"/>
      <c r="BT260" s="522">
        <f t="shared" ref="BT260:BT264" si="420">COUNTIF(W260:X260,"NS")</f>
        <v>0</v>
      </c>
      <c r="BU260" s="522"/>
      <c r="BV260" s="522">
        <f t="shared" ref="BV260:BV264" si="421">IF(COUNTIF(W260:X260,"NA")=COUNTA($W$153:$X$153),"NA",SUM(W260:X260))</f>
        <v>0</v>
      </c>
      <c r="BW260" s="522"/>
      <c r="BX260" s="522">
        <f t="shared" ref="BX260:BX285" si="422">IF($AH$255=$AJ$255, 0,
IF(OR(AND(BR260=0, BT260&gt;0),AND(BR260="NS", BV260&gt;0), AND(BR260="NS", BT260=0, BV260=0),AND(BR260="NA",BT260&gt;0,BV260=0)), 1,
IF(OR(AND(BR260&gt;0, BT260=2), AND(BR260="NS", BT260=2), AND(BR260="NS", BV260=0, BT260&gt;0), BR260=BV260), 0, 1)))</f>
        <v>0</v>
      </c>
      <c r="BY260" s="522"/>
      <c r="BZ260" s="711"/>
      <c r="CA260" s="522">
        <f t="shared" ref="CA260:CA264" si="423">Y260</f>
        <v>0</v>
      </c>
      <c r="CB260" s="522"/>
      <c r="CC260" s="522">
        <f t="shared" ref="CC260:CC264" si="424">COUNTIF(Z260:AA260,"NS")</f>
        <v>0</v>
      </c>
      <c r="CD260" s="522"/>
      <c r="CE260" s="522">
        <f t="shared" ref="CE260:CE264" si="425">IF(COUNTIF(Z260:AA260,"NA")=COUNTA($Z$153:$AA$153),"NA",SUM(Z260:AA260))</f>
        <v>0</v>
      </c>
      <c r="CF260" s="522"/>
      <c r="CG260" s="522">
        <f t="shared" ref="CG260:CG285" si="426">IF($AH$255=$AJ$255, 0,
IF(OR(AND(CA260=0, CC260&gt;0),AND(CA260="NS", CE260&gt;0), AND(CA260="NS", CC260=0, CE260=0),AND(CA260="NA",CC260&gt;0,CE260=0)), 1,
IF(OR(AND(CA260&gt;0, CC260=2), AND(CA260="NS", CC260=2), AND(CA260="NS", CE260=0, CC260&gt;0), CA260=CE260), 0, 1)))</f>
        <v>0</v>
      </c>
      <c r="CH260" s="522"/>
      <c r="CI260" s="711"/>
      <c r="CJ260" s="522">
        <f t="shared" ref="CJ260:CJ264" si="427">AB260</f>
        <v>0</v>
      </c>
      <c r="CK260" s="522"/>
      <c r="CL260" s="522">
        <f t="shared" ref="CL260:CL264" si="428">COUNTIF(AC260:AD260,"NS")</f>
        <v>0</v>
      </c>
      <c r="CM260" s="522"/>
      <c r="CN260" s="522">
        <f t="shared" ref="CN260:CN264" si="429">IF(COUNTIF(AC260:AD260,"NA")=COUNTA($AC$153:$AD$153),"NA",SUM(AC260:AD260))</f>
        <v>0</v>
      </c>
      <c r="CO260" s="522"/>
      <c r="CP260" s="522">
        <f t="shared" ref="CP260:CP285" si="430">IF($AH$255=$AJ$255, 0,
IF(OR(AND(CJ260=0, CL260&gt;0),AND(CJ260="NS", CN260&gt;0), AND(CJ260="NS", CL260=0, CN260=0),AND(CJ260="NA",CL260&gt;0,CN260=0)), 1,
IF(OR(AND(CJ260&gt;0, CL260=2), AND(CJ260="NS", CL260=2), AND(CJ260="NS", CN260=0, CL260&gt;0), CJ260=CN260), 0, 1)))</f>
        <v>0</v>
      </c>
      <c r="CQ260" s="522"/>
      <c r="CR260" s="711"/>
      <c r="CS260" s="522">
        <f t="shared" ref="CS260:CS264" si="431">K260</f>
        <v>0</v>
      </c>
      <c r="CT260" s="522"/>
      <c r="CU260" s="522">
        <f t="shared" ref="CU260:CU264" si="432">COUNTIF(N260,"NS")+COUNTIF(Q260,"NS")+COUNTIF(T260,"NS")+COUNTIF(W260,"NS")+COUNTIF(Z260,"NS")+COUNTIF(AC260,"NS")</f>
        <v>0</v>
      </c>
      <c r="CV260" s="522"/>
      <c r="CW260" s="522">
        <f t="shared" ref="CW260:CW264" si="433">IF(COUNTIF(N260,"NA")+COUNTIF(Q260,"NA")+COUNTIF(T260,"NA")+COUNTIF(W260,"NA")+COUNTIF(Z260,"NA")+COUNTIF(AC260,"NA")=COUNTA($N$153,$Q$153,$T$153,$W$153,$Z$153,$AC$153),"NA",SUM(N260,Q260,T260,W260,Z260,AC260))</f>
        <v>0</v>
      </c>
      <c r="CX260" s="522"/>
      <c r="CY260" s="522">
        <f t="shared" ref="CY260:CY285" si="434">IF($AH$255=$AJ$255, 0,
IF(OR(AND(CS260=0, CU260&gt;0),AND(CS260="NS", CW260&gt;0), AND(CS260="NS", CU260=0, CW260=0),AND(CS260="NA",CU260&gt;0,CW260=0)), 1,
IF(OR(AND(CS260&gt;0, CU260=2), AND(CS260="NS", CU260=2), AND(CS260="NS", CW260=0, CU260&gt;0), CS260=CW260), 0, 1)))</f>
        <v>0</v>
      </c>
      <c r="CZ260" s="522"/>
      <c r="DA260" s="711"/>
      <c r="DB260" s="522">
        <f t="shared" ref="DB260:DB264" si="435">L260</f>
        <v>0</v>
      </c>
      <c r="DC260" s="522"/>
      <c r="DD260" s="522">
        <f t="shared" ref="DD260:DD264" si="436">COUNTIF(O260,"NS")+COUNTIF(R260,"NS")+COUNTIF(U260,"NS")+COUNTIF(X260,"NS")+COUNTIF(AA260,"NS")+COUNTIF(AD260,"NS")</f>
        <v>0</v>
      </c>
      <c r="DE260" s="522"/>
      <c r="DF260" s="522">
        <f t="shared" ref="DF260:DF285" si="437">IF(COUNTIF(O260,"NA")+COUNTIF(R260,"NA")+COUNTIF(U260,"NA")+COUNTIF(X260,"NA")+COUNTIF(AA260,"NA")+COUNTIF(AD260,"NA")=COUNTA($N$153,$Q$153,$T$153,$W$153,$Z$153,$AC$153),"NA",SUM(O260,R260,U260,X260,AA260,AD260))</f>
        <v>0</v>
      </c>
      <c r="DG260" s="522"/>
      <c r="DH260" s="522">
        <f t="shared" ref="DH260:DH285" si="438">IF($AH$255=$AJ$255, 0,
IF(OR(AND(DB260=0, DD260&gt;0),AND(DB260="NS", DF260&gt;0), AND(DB260="NS", DD260=0, DF260=0),AND(DB260="NA",DD260&gt;0,DF260=0)), 1,
IF(OR(AND(DB260&gt;0, DD260=2), AND(DB260="NS", DD260=2), AND(DB260="NS", DF260=0, DD260&gt;0), DB260=DF260), 0, 1)))</f>
        <v>0</v>
      </c>
      <c r="DI260" s="522"/>
      <c r="DJ260" s="711"/>
      <c r="DK260" s="522">
        <f t="shared" ref="DK260:DK264" si="439">J260</f>
        <v>0</v>
      </c>
      <c r="DL260" s="522"/>
      <c r="DM260" s="522">
        <f t="shared" ref="DM260:DM264" si="440">COUNTIF(N260:O260,"NS")+COUNTIF(Q260:R260,"NS")+COUNTIF(T260:U260,"NS")+COUNTIF(W260:X260,"NS")+COUNTIF(Z260:AA260,"NS")+COUNTIF(AC260:AD260,"NS")</f>
        <v>0</v>
      </c>
      <c r="DN260" s="522"/>
      <c r="DO260" s="522">
        <f t="shared" ref="DO260:DO264" si="441">IF(COUNTIF(N260:O260,"NA")+COUNTIF(Q260:R260,"NA")+COUNTIF(T260:U260,"NA")+COUNTIF(W260:X260,"NA")+COUNTIF(Z260:AA260,"NA")+COUNTIF(AC260:AD260,"NA")=COUNTA($N$153:$O$153,$Q$153:$R$153,$T$153:$U$153,$W$153:$X$153,$Z$153:$AA$153,$AC$153:$AD$153),"NA",SUM(N260:O260,Q260:R260,T260:U260,W260:X260,Z260:AA260,AC260:AD260))</f>
        <v>0</v>
      </c>
      <c r="DP260" s="522"/>
      <c r="DQ260" s="522">
        <f t="shared" ref="DQ260:DQ285" si="442">IF($AH$255=$AJ$255, 0,
IF(OR(AND(DK260=0, DM260&gt;0),AND(DK260="NS", DO260&gt;0), AND(DK260="NS", DM260=0, DO260=0),AND(DK260="NA",DM260&gt;0,DO260=0)), 1,
IF(OR(AND(DK260&gt;0, DM260=2), AND(DK260="NS", DM260=2), AND(DK260="NS", DO260=0, DM260&gt;0), DK260=DO260), 0, 1)))</f>
        <v>0</v>
      </c>
      <c r="DR260" s="522"/>
      <c r="DS260" s="711"/>
      <c r="DT260" s="114">
        <f t="shared" ref="DT260:DT285" si="443">IF(SUM(AN260,AW260,BF260,BO260,BX260,CG260,CP260,CY260,DH260,DQ260)&gt;0,1,0)</f>
        <v>0</v>
      </c>
      <c r="DU260" s="113" t="str">
        <f>IF(DT260=0,"",
IF(SUM(DT$259:DT260)=1,DV260,
IF($DT$286&gt;SUM($DT$259:DT260),_xlfn.CONCAT(", ",DV260),
IF($DT$286=SUM($DT$259:DT260),_xlfn.CONCAT(" y ",DV260,".")))))</f>
        <v/>
      </c>
      <c r="DV260" s="115">
        <v>2</v>
      </c>
      <c r="DX260" s="133">
        <v>2.2999999999999998</v>
      </c>
      <c r="DY260" s="140">
        <f>J286</f>
        <v>0</v>
      </c>
      <c r="DZ260" s="140">
        <f t="shared" ref="DZ260:ES260" si="444">K286</f>
        <v>0</v>
      </c>
      <c r="EA260" s="140">
        <f t="shared" si="444"/>
        <v>0</v>
      </c>
      <c r="EB260" s="140">
        <f t="shared" si="444"/>
        <v>0</v>
      </c>
      <c r="EC260" s="140">
        <f t="shared" si="444"/>
        <v>0</v>
      </c>
      <c r="ED260" s="140">
        <f t="shared" si="444"/>
        <v>0</v>
      </c>
      <c r="EE260" s="140">
        <f t="shared" si="444"/>
        <v>0</v>
      </c>
      <c r="EF260" s="140">
        <f t="shared" si="444"/>
        <v>0</v>
      </c>
      <c r="EG260" s="140">
        <f t="shared" si="444"/>
        <v>0</v>
      </c>
      <c r="EH260" s="140">
        <f t="shared" si="444"/>
        <v>0</v>
      </c>
      <c r="EI260" s="140">
        <f t="shared" si="444"/>
        <v>0</v>
      </c>
      <c r="EJ260" s="140">
        <f t="shared" si="444"/>
        <v>0</v>
      </c>
      <c r="EK260" s="140">
        <f t="shared" si="444"/>
        <v>0</v>
      </c>
      <c r="EL260" s="140">
        <f t="shared" si="444"/>
        <v>0</v>
      </c>
      <c r="EM260" s="140">
        <f t="shared" si="444"/>
        <v>0</v>
      </c>
      <c r="EN260" s="140">
        <f t="shared" si="444"/>
        <v>0</v>
      </c>
      <c r="EO260" s="140">
        <f t="shared" si="444"/>
        <v>0</v>
      </c>
      <c r="EP260" s="140">
        <f t="shared" si="444"/>
        <v>0</v>
      </c>
      <c r="EQ260" s="140">
        <f t="shared" si="444"/>
        <v>0</v>
      </c>
      <c r="ER260" s="140">
        <f t="shared" si="444"/>
        <v>0</v>
      </c>
      <c r="ES260" s="140">
        <f t="shared" si="444"/>
        <v>0</v>
      </c>
    </row>
    <row r="261" spans="1:149" s="38" customFormat="1" ht="15" customHeight="1">
      <c r="A261" s="18"/>
      <c r="B261"/>
      <c r="C261" s="317" t="s">
        <v>4996</v>
      </c>
      <c r="D261" s="547" t="s">
        <v>5678</v>
      </c>
      <c r="E261" s="548"/>
      <c r="F261" s="548"/>
      <c r="G261" s="548"/>
      <c r="H261" s="548"/>
      <c r="I261" s="548"/>
      <c r="J261" s="103"/>
      <c r="K261" s="103"/>
      <c r="L261" s="103"/>
      <c r="M261" s="103"/>
      <c r="N261" s="103"/>
      <c r="O261" s="103"/>
      <c r="P261" s="103"/>
      <c r="Q261" s="103"/>
      <c r="R261" s="103"/>
      <c r="S261" s="103"/>
      <c r="T261" s="103"/>
      <c r="U261" s="103"/>
      <c r="V261" s="103"/>
      <c r="W261" s="103"/>
      <c r="X261" s="103"/>
      <c r="Y261" s="103"/>
      <c r="Z261" s="103"/>
      <c r="AA261" s="103"/>
      <c r="AB261" s="103"/>
      <c r="AC261" s="103"/>
      <c r="AD261" s="103"/>
      <c r="AE261" s="2"/>
      <c r="AF261" s="108"/>
      <c r="AH261" s="522">
        <f t="shared" si="403"/>
        <v>0</v>
      </c>
      <c r="AI261" s="522"/>
      <c r="AJ261" s="522">
        <f t="shared" si="404"/>
        <v>0</v>
      </c>
      <c r="AK261" s="522"/>
      <c r="AL261" s="522">
        <f t="shared" si="405"/>
        <v>0</v>
      </c>
      <c r="AM261" s="522"/>
      <c r="AN261" s="522">
        <f t="shared" si="406"/>
        <v>0</v>
      </c>
      <c r="AO261" s="522"/>
      <c r="AP261" s="711"/>
      <c r="AQ261" s="522">
        <f t="shared" si="407"/>
        <v>0</v>
      </c>
      <c r="AR261" s="522"/>
      <c r="AS261" s="522">
        <f t="shared" si="408"/>
        <v>0</v>
      </c>
      <c r="AT261" s="522"/>
      <c r="AU261" s="522">
        <f t="shared" si="409"/>
        <v>0</v>
      </c>
      <c r="AV261" s="522"/>
      <c r="AW261" s="522">
        <f t="shared" si="410"/>
        <v>0</v>
      </c>
      <c r="AX261" s="522"/>
      <c r="AY261" s="711"/>
      <c r="AZ261" s="522">
        <f t="shared" si="411"/>
        <v>0</v>
      </c>
      <c r="BA261" s="522"/>
      <c r="BB261" s="522">
        <f t="shared" si="412"/>
        <v>0</v>
      </c>
      <c r="BC261" s="522"/>
      <c r="BD261" s="522">
        <f t="shared" si="413"/>
        <v>0</v>
      </c>
      <c r="BE261" s="522"/>
      <c r="BF261" s="522">
        <f t="shared" si="414"/>
        <v>0</v>
      </c>
      <c r="BG261" s="522"/>
      <c r="BH261" s="711"/>
      <c r="BI261" s="522">
        <f t="shared" si="415"/>
        <v>0</v>
      </c>
      <c r="BJ261" s="522"/>
      <c r="BK261" s="522">
        <f t="shared" si="416"/>
        <v>0</v>
      </c>
      <c r="BL261" s="522"/>
      <c r="BM261" s="522">
        <f t="shared" si="417"/>
        <v>0</v>
      </c>
      <c r="BN261" s="522"/>
      <c r="BO261" s="522">
        <f t="shared" si="418"/>
        <v>0</v>
      </c>
      <c r="BP261" s="522"/>
      <c r="BQ261" s="711"/>
      <c r="BR261" s="522">
        <f t="shared" si="419"/>
        <v>0</v>
      </c>
      <c r="BS261" s="522"/>
      <c r="BT261" s="522">
        <f t="shared" si="420"/>
        <v>0</v>
      </c>
      <c r="BU261" s="522"/>
      <c r="BV261" s="522">
        <f t="shared" si="421"/>
        <v>0</v>
      </c>
      <c r="BW261" s="522"/>
      <c r="BX261" s="522">
        <f t="shared" si="422"/>
        <v>0</v>
      </c>
      <c r="BY261" s="522"/>
      <c r="BZ261" s="711"/>
      <c r="CA261" s="522">
        <f t="shared" si="423"/>
        <v>0</v>
      </c>
      <c r="CB261" s="522"/>
      <c r="CC261" s="522">
        <f t="shared" si="424"/>
        <v>0</v>
      </c>
      <c r="CD261" s="522"/>
      <c r="CE261" s="522">
        <f t="shared" si="425"/>
        <v>0</v>
      </c>
      <c r="CF261" s="522"/>
      <c r="CG261" s="522">
        <f t="shared" si="426"/>
        <v>0</v>
      </c>
      <c r="CH261" s="522"/>
      <c r="CI261" s="711"/>
      <c r="CJ261" s="522">
        <f t="shared" si="427"/>
        <v>0</v>
      </c>
      <c r="CK261" s="522"/>
      <c r="CL261" s="522">
        <f t="shared" si="428"/>
        <v>0</v>
      </c>
      <c r="CM261" s="522"/>
      <c r="CN261" s="522">
        <f t="shared" si="429"/>
        <v>0</v>
      </c>
      <c r="CO261" s="522"/>
      <c r="CP261" s="522">
        <f t="shared" si="430"/>
        <v>0</v>
      </c>
      <c r="CQ261" s="522"/>
      <c r="CR261" s="711"/>
      <c r="CS261" s="522">
        <f t="shared" si="431"/>
        <v>0</v>
      </c>
      <c r="CT261" s="522"/>
      <c r="CU261" s="522">
        <f t="shared" si="432"/>
        <v>0</v>
      </c>
      <c r="CV261" s="522"/>
      <c r="CW261" s="522">
        <f t="shared" si="433"/>
        <v>0</v>
      </c>
      <c r="CX261" s="522"/>
      <c r="CY261" s="522">
        <f t="shared" si="434"/>
        <v>0</v>
      </c>
      <c r="CZ261" s="522"/>
      <c r="DA261" s="711"/>
      <c r="DB261" s="522">
        <f t="shared" si="435"/>
        <v>0</v>
      </c>
      <c r="DC261" s="522"/>
      <c r="DD261" s="522">
        <f t="shared" si="436"/>
        <v>0</v>
      </c>
      <c r="DE261" s="522"/>
      <c r="DF261" s="522">
        <f t="shared" si="437"/>
        <v>0</v>
      </c>
      <c r="DG261" s="522"/>
      <c r="DH261" s="522">
        <f t="shared" si="438"/>
        <v>0</v>
      </c>
      <c r="DI261" s="522"/>
      <c r="DJ261" s="711"/>
      <c r="DK261" s="522">
        <f t="shared" si="439"/>
        <v>0</v>
      </c>
      <c r="DL261" s="522"/>
      <c r="DM261" s="522">
        <f t="shared" si="440"/>
        <v>0</v>
      </c>
      <c r="DN261" s="522"/>
      <c r="DO261" s="522">
        <f t="shared" si="441"/>
        <v>0</v>
      </c>
      <c r="DP261" s="522"/>
      <c r="DQ261" s="522">
        <f t="shared" si="442"/>
        <v>0</v>
      </c>
      <c r="DR261" s="522"/>
      <c r="DS261" s="711"/>
      <c r="DT261" s="114">
        <f t="shared" si="443"/>
        <v>0</v>
      </c>
      <c r="DU261" s="113" t="str">
        <f>IF(DT261=0,"",
IF(SUM(DT$259:DT261)=1,DV261,
IF($DT$286&gt;SUM($DT$259:DT261),_xlfn.CONCAT(", ",DV261),
IF($DT$286=SUM($DT$259:DT261),_xlfn.CONCAT(" y ",DV261,".")))))</f>
        <v/>
      </c>
      <c r="DV261" s="115">
        <v>3</v>
      </c>
      <c r="DX261" s="133" t="s">
        <v>5096</v>
      </c>
      <c r="DY261" s="133">
        <f>IF(OR(AND(DY259="",DY260=""),AND(DY259=DY260)),0,1)</f>
        <v>0</v>
      </c>
      <c r="DZ261" s="133">
        <f t="shared" ref="DZ261" si="445">IF(OR(AND(DZ259="",DZ260=""),AND(DZ259=DZ260)),0,1)</f>
        <v>0</v>
      </c>
      <c r="EA261" s="133">
        <f t="shared" ref="EA261" si="446">IF(OR(AND(EA259="",EA260=""),AND(EA259=EA260)),0,1)</f>
        <v>0</v>
      </c>
      <c r="EB261" s="133">
        <f t="shared" ref="EB261" si="447">IF(OR(AND(EB259="",EB260=""),AND(EB259=EB260)),0,1)</f>
        <v>0</v>
      </c>
      <c r="EC261" s="133">
        <f t="shared" ref="EC261" si="448">IF(OR(AND(EC259="",EC260=""),AND(EC259=EC260)),0,1)</f>
        <v>0</v>
      </c>
      <c r="ED261" s="133">
        <f t="shared" ref="ED261" si="449">IF(OR(AND(ED259="",ED260=""),AND(ED259=ED260)),0,1)</f>
        <v>0</v>
      </c>
      <c r="EE261" s="133">
        <f t="shared" ref="EE261" si="450">IF(OR(AND(EE259="",EE260=""),AND(EE259=EE260)),0,1)</f>
        <v>0</v>
      </c>
      <c r="EF261" s="133">
        <f t="shared" ref="EF261" si="451">IF(OR(AND(EF259="",EF260=""),AND(EF259=EF260)),0,1)</f>
        <v>0</v>
      </c>
      <c r="EG261" s="133">
        <f t="shared" ref="EG261" si="452">IF(OR(AND(EG259="",EG260=""),AND(EG259=EG260)),0,1)</f>
        <v>0</v>
      </c>
      <c r="EH261" s="133">
        <f t="shared" ref="EH261" si="453">IF(OR(AND(EH259="",EH260=""),AND(EH259=EH260)),0,1)</f>
        <v>0</v>
      </c>
      <c r="EI261" s="133">
        <f t="shared" ref="EI261" si="454">IF(OR(AND(EI259="",EI260=""),AND(EI259=EI260)),0,1)</f>
        <v>0</v>
      </c>
      <c r="EJ261" s="133">
        <f t="shared" ref="EJ261" si="455">IF(OR(AND(EJ259="",EJ260=""),AND(EJ259=EJ260)),0,1)</f>
        <v>0</v>
      </c>
      <c r="EK261" s="133">
        <f t="shared" ref="EK261" si="456">IF(OR(AND(EK259="",EK260=""),AND(EK259=EK260)),0,1)</f>
        <v>0</v>
      </c>
      <c r="EL261" s="133">
        <f t="shared" ref="EL261" si="457">IF(OR(AND(EL259="",EL260=""),AND(EL259=EL260)),0,1)</f>
        <v>0</v>
      </c>
      <c r="EM261" s="133">
        <f t="shared" ref="EM261" si="458">IF(OR(AND(EM259="",EM260=""),AND(EM259=EM260)),0,1)</f>
        <v>0</v>
      </c>
      <c r="EN261" s="133">
        <f t="shared" ref="EN261" si="459">IF(OR(AND(EN259="",EN260=""),AND(EN259=EN260)),0,1)</f>
        <v>0</v>
      </c>
      <c r="EO261" s="133">
        <f t="shared" ref="EO261" si="460">IF(OR(AND(EO259="",EO260=""),AND(EO259=EO260)),0,1)</f>
        <v>0</v>
      </c>
      <c r="EP261" s="133">
        <f t="shared" ref="EP261" si="461">IF(OR(AND(EP259="",EP260=""),AND(EP259=EP260)),0,1)</f>
        <v>0</v>
      </c>
      <c r="EQ261" s="133">
        <f t="shared" ref="EQ261" si="462">IF(OR(AND(EQ259="",EQ260=""),AND(EQ259=EQ260)),0,1)</f>
        <v>0</v>
      </c>
      <c r="ER261" s="133">
        <f t="shared" ref="ER261" si="463">IF(OR(AND(ER259="",ER260=""),AND(ER259=ER260)),0,1)</f>
        <v>0</v>
      </c>
      <c r="ES261" s="133">
        <f t="shared" ref="ES261" si="464">IF(OR(AND(ES259="",ES260=""),AND(ES259=ES260)),0,1)</f>
        <v>0</v>
      </c>
    </row>
    <row r="262" spans="1:149" s="38" customFormat="1" ht="15" customHeight="1">
      <c r="A262" s="18"/>
      <c r="B262"/>
      <c r="C262" s="317" t="s">
        <v>4998</v>
      </c>
      <c r="D262" s="547" t="s">
        <v>5679</v>
      </c>
      <c r="E262" s="548"/>
      <c r="F262" s="548"/>
      <c r="G262" s="548"/>
      <c r="H262" s="548"/>
      <c r="I262" s="548"/>
      <c r="J262" s="103"/>
      <c r="K262" s="103"/>
      <c r="L262" s="103"/>
      <c r="M262" s="103"/>
      <c r="N262" s="103"/>
      <c r="O262" s="103"/>
      <c r="P262" s="103"/>
      <c r="Q262" s="103"/>
      <c r="R262" s="103"/>
      <c r="S262" s="103"/>
      <c r="T262" s="103"/>
      <c r="U262" s="103"/>
      <c r="V262" s="103"/>
      <c r="W262" s="103"/>
      <c r="X262" s="103"/>
      <c r="Y262" s="103"/>
      <c r="Z262" s="103"/>
      <c r="AA262" s="103"/>
      <c r="AB262" s="103"/>
      <c r="AC262" s="103"/>
      <c r="AD262" s="103"/>
      <c r="AE262" s="2"/>
      <c r="AF262" s="108"/>
      <c r="AH262" s="522">
        <f t="shared" si="403"/>
        <v>0</v>
      </c>
      <c r="AI262" s="522"/>
      <c r="AJ262" s="522">
        <f t="shared" si="404"/>
        <v>0</v>
      </c>
      <c r="AK262" s="522"/>
      <c r="AL262" s="522">
        <f t="shared" si="405"/>
        <v>0</v>
      </c>
      <c r="AM262" s="522"/>
      <c r="AN262" s="522">
        <f t="shared" si="406"/>
        <v>0</v>
      </c>
      <c r="AO262" s="522"/>
      <c r="AP262" s="711"/>
      <c r="AQ262" s="522">
        <f t="shared" si="407"/>
        <v>0</v>
      </c>
      <c r="AR262" s="522"/>
      <c r="AS262" s="522">
        <f t="shared" si="408"/>
        <v>0</v>
      </c>
      <c r="AT262" s="522"/>
      <c r="AU262" s="522">
        <f t="shared" si="409"/>
        <v>0</v>
      </c>
      <c r="AV262" s="522"/>
      <c r="AW262" s="522">
        <f t="shared" si="410"/>
        <v>0</v>
      </c>
      <c r="AX262" s="522"/>
      <c r="AY262" s="711"/>
      <c r="AZ262" s="522">
        <f t="shared" si="411"/>
        <v>0</v>
      </c>
      <c r="BA262" s="522"/>
      <c r="BB262" s="522">
        <f t="shared" si="412"/>
        <v>0</v>
      </c>
      <c r="BC262" s="522"/>
      <c r="BD262" s="522">
        <f t="shared" si="413"/>
        <v>0</v>
      </c>
      <c r="BE262" s="522"/>
      <c r="BF262" s="522">
        <f t="shared" si="414"/>
        <v>0</v>
      </c>
      <c r="BG262" s="522"/>
      <c r="BH262" s="711"/>
      <c r="BI262" s="522">
        <f t="shared" si="415"/>
        <v>0</v>
      </c>
      <c r="BJ262" s="522"/>
      <c r="BK262" s="522">
        <f t="shared" si="416"/>
        <v>0</v>
      </c>
      <c r="BL262" s="522"/>
      <c r="BM262" s="522">
        <f t="shared" si="417"/>
        <v>0</v>
      </c>
      <c r="BN262" s="522"/>
      <c r="BO262" s="522">
        <f t="shared" si="418"/>
        <v>0</v>
      </c>
      <c r="BP262" s="522"/>
      <c r="BQ262" s="711"/>
      <c r="BR262" s="522">
        <f t="shared" si="419"/>
        <v>0</v>
      </c>
      <c r="BS262" s="522"/>
      <c r="BT262" s="522">
        <f t="shared" si="420"/>
        <v>0</v>
      </c>
      <c r="BU262" s="522"/>
      <c r="BV262" s="522">
        <f t="shared" si="421"/>
        <v>0</v>
      </c>
      <c r="BW262" s="522"/>
      <c r="BX262" s="522">
        <f t="shared" si="422"/>
        <v>0</v>
      </c>
      <c r="BY262" s="522"/>
      <c r="BZ262" s="711"/>
      <c r="CA262" s="522">
        <f t="shared" si="423"/>
        <v>0</v>
      </c>
      <c r="CB262" s="522"/>
      <c r="CC262" s="522">
        <f t="shared" si="424"/>
        <v>0</v>
      </c>
      <c r="CD262" s="522"/>
      <c r="CE262" s="522">
        <f t="shared" si="425"/>
        <v>0</v>
      </c>
      <c r="CF262" s="522"/>
      <c r="CG262" s="522">
        <f t="shared" si="426"/>
        <v>0</v>
      </c>
      <c r="CH262" s="522"/>
      <c r="CI262" s="711"/>
      <c r="CJ262" s="522">
        <f t="shared" si="427"/>
        <v>0</v>
      </c>
      <c r="CK262" s="522"/>
      <c r="CL262" s="522">
        <f t="shared" si="428"/>
        <v>0</v>
      </c>
      <c r="CM262" s="522"/>
      <c r="CN262" s="522">
        <f t="shared" si="429"/>
        <v>0</v>
      </c>
      <c r="CO262" s="522"/>
      <c r="CP262" s="522">
        <f t="shared" si="430"/>
        <v>0</v>
      </c>
      <c r="CQ262" s="522"/>
      <c r="CR262" s="711"/>
      <c r="CS262" s="522">
        <f t="shared" si="431"/>
        <v>0</v>
      </c>
      <c r="CT262" s="522"/>
      <c r="CU262" s="522">
        <f t="shared" si="432"/>
        <v>0</v>
      </c>
      <c r="CV262" s="522"/>
      <c r="CW262" s="522">
        <f t="shared" si="433"/>
        <v>0</v>
      </c>
      <c r="CX262" s="522"/>
      <c r="CY262" s="522">
        <f t="shared" si="434"/>
        <v>0</v>
      </c>
      <c r="CZ262" s="522"/>
      <c r="DA262" s="711"/>
      <c r="DB262" s="522">
        <f t="shared" si="435"/>
        <v>0</v>
      </c>
      <c r="DC262" s="522"/>
      <c r="DD262" s="522">
        <f t="shared" si="436"/>
        <v>0</v>
      </c>
      <c r="DE262" s="522"/>
      <c r="DF262" s="522">
        <f t="shared" si="437"/>
        <v>0</v>
      </c>
      <c r="DG262" s="522"/>
      <c r="DH262" s="522">
        <f t="shared" si="438"/>
        <v>0</v>
      </c>
      <c r="DI262" s="522"/>
      <c r="DJ262" s="711"/>
      <c r="DK262" s="522">
        <f t="shared" si="439"/>
        <v>0</v>
      </c>
      <c r="DL262" s="522"/>
      <c r="DM262" s="522">
        <f t="shared" si="440"/>
        <v>0</v>
      </c>
      <c r="DN262" s="522"/>
      <c r="DO262" s="522">
        <f t="shared" si="441"/>
        <v>0</v>
      </c>
      <c r="DP262" s="522"/>
      <c r="DQ262" s="522">
        <f t="shared" si="442"/>
        <v>0</v>
      </c>
      <c r="DR262" s="522"/>
      <c r="DS262" s="711"/>
      <c r="DT262" s="114">
        <f t="shared" si="443"/>
        <v>0</v>
      </c>
      <c r="DU262" s="113" t="str">
        <f>IF(DT262=0,"",
IF(SUM(DT$259:DT262)=1,DV262,
IF($DT$286&gt;SUM($DT$259:DT262),_xlfn.CONCAT(", ",DV262),
IF($DT$286=SUM($DT$259:DT262),_xlfn.CONCAT(" y ",DV262,".")))))</f>
        <v/>
      </c>
      <c r="DV262" s="115">
        <v>4</v>
      </c>
      <c r="DX262"/>
      <c r="DY262"/>
      <c r="DZ262"/>
      <c r="EA262"/>
      <c r="EB262"/>
      <c r="EC262"/>
      <c r="ED262"/>
      <c r="EE262"/>
      <c r="EF262"/>
      <c r="EG262"/>
      <c r="EH262"/>
      <c r="EI262"/>
      <c r="EJ262"/>
      <c r="EK262"/>
      <c r="EL262"/>
      <c r="EM262"/>
      <c r="EN262"/>
      <c r="EO262"/>
      <c r="EP262"/>
      <c r="EQ262"/>
      <c r="ER262"/>
      <c r="ES262" s="143">
        <f>SUM(DY261:ES261)</f>
        <v>0</v>
      </c>
    </row>
    <row r="263" spans="1:149" s="38" customFormat="1" ht="15" customHeight="1">
      <c r="A263" s="18"/>
      <c r="B263"/>
      <c r="C263" s="317" t="s">
        <v>5000</v>
      </c>
      <c r="D263" s="547" t="s">
        <v>5681</v>
      </c>
      <c r="E263" s="548"/>
      <c r="F263" s="548"/>
      <c r="G263" s="548"/>
      <c r="H263" s="548"/>
      <c r="I263" s="548"/>
      <c r="J263" s="103"/>
      <c r="K263" s="103"/>
      <c r="L263" s="103"/>
      <c r="M263" s="103"/>
      <c r="N263" s="103"/>
      <c r="O263" s="103"/>
      <c r="P263" s="103"/>
      <c r="Q263" s="103"/>
      <c r="R263" s="103"/>
      <c r="S263" s="103"/>
      <c r="T263" s="103"/>
      <c r="U263" s="103"/>
      <c r="V263" s="103"/>
      <c r="W263" s="103"/>
      <c r="X263" s="103"/>
      <c r="Y263" s="103"/>
      <c r="Z263" s="103"/>
      <c r="AA263" s="103"/>
      <c r="AB263" s="103"/>
      <c r="AC263" s="103"/>
      <c r="AD263" s="103"/>
      <c r="AE263" s="2"/>
      <c r="AF263" s="108"/>
      <c r="AH263" s="522">
        <f t="shared" si="403"/>
        <v>0</v>
      </c>
      <c r="AI263" s="522"/>
      <c r="AJ263" s="522">
        <f t="shared" si="404"/>
        <v>0</v>
      </c>
      <c r="AK263" s="522"/>
      <c r="AL263" s="522">
        <f t="shared" si="405"/>
        <v>0</v>
      </c>
      <c r="AM263" s="522"/>
      <c r="AN263" s="522">
        <f t="shared" si="406"/>
        <v>0</v>
      </c>
      <c r="AO263" s="522"/>
      <c r="AP263" s="711"/>
      <c r="AQ263" s="522">
        <f t="shared" si="407"/>
        <v>0</v>
      </c>
      <c r="AR263" s="522"/>
      <c r="AS263" s="522">
        <f t="shared" si="408"/>
        <v>0</v>
      </c>
      <c r="AT263" s="522"/>
      <c r="AU263" s="522">
        <f t="shared" si="409"/>
        <v>0</v>
      </c>
      <c r="AV263" s="522"/>
      <c r="AW263" s="522">
        <f t="shared" si="410"/>
        <v>0</v>
      </c>
      <c r="AX263" s="522"/>
      <c r="AY263" s="711"/>
      <c r="AZ263" s="522">
        <f t="shared" si="411"/>
        <v>0</v>
      </c>
      <c r="BA263" s="522"/>
      <c r="BB263" s="522">
        <f t="shared" si="412"/>
        <v>0</v>
      </c>
      <c r="BC263" s="522"/>
      <c r="BD263" s="522">
        <f t="shared" si="413"/>
        <v>0</v>
      </c>
      <c r="BE263" s="522"/>
      <c r="BF263" s="522">
        <f t="shared" si="414"/>
        <v>0</v>
      </c>
      <c r="BG263" s="522"/>
      <c r="BH263" s="711"/>
      <c r="BI263" s="522">
        <f t="shared" si="415"/>
        <v>0</v>
      </c>
      <c r="BJ263" s="522"/>
      <c r="BK263" s="522">
        <f t="shared" si="416"/>
        <v>0</v>
      </c>
      <c r="BL263" s="522"/>
      <c r="BM263" s="522">
        <f t="shared" si="417"/>
        <v>0</v>
      </c>
      <c r="BN263" s="522"/>
      <c r="BO263" s="522">
        <f t="shared" si="418"/>
        <v>0</v>
      </c>
      <c r="BP263" s="522"/>
      <c r="BQ263" s="711"/>
      <c r="BR263" s="522">
        <f t="shared" si="419"/>
        <v>0</v>
      </c>
      <c r="BS263" s="522"/>
      <c r="BT263" s="522">
        <f t="shared" si="420"/>
        <v>0</v>
      </c>
      <c r="BU263" s="522"/>
      <c r="BV263" s="522">
        <f t="shared" si="421"/>
        <v>0</v>
      </c>
      <c r="BW263" s="522"/>
      <c r="BX263" s="522">
        <f t="shared" si="422"/>
        <v>0</v>
      </c>
      <c r="BY263" s="522"/>
      <c r="BZ263" s="711"/>
      <c r="CA263" s="522">
        <f t="shared" si="423"/>
        <v>0</v>
      </c>
      <c r="CB263" s="522"/>
      <c r="CC263" s="522">
        <f t="shared" si="424"/>
        <v>0</v>
      </c>
      <c r="CD263" s="522"/>
      <c r="CE263" s="522">
        <f t="shared" si="425"/>
        <v>0</v>
      </c>
      <c r="CF263" s="522"/>
      <c r="CG263" s="522">
        <f t="shared" si="426"/>
        <v>0</v>
      </c>
      <c r="CH263" s="522"/>
      <c r="CI263" s="711"/>
      <c r="CJ263" s="522">
        <f t="shared" si="427"/>
        <v>0</v>
      </c>
      <c r="CK263" s="522"/>
      <c r="CL263" s="522">
        <f t="shared" si="428"/>
        <v>0</v>
      </c>
      <c r="CM263" s="522"/>
      <c r="CN263" s="522">
        <f t="shared" si="429"/>
        <v>0</v>
      </c>
      <c r="CO263" s="522"/>
      <c r="CP263" s="522">
        <f t="shared" si="430"/>
        <v>0</v>
      </c>
      <c r="CQ263" s="522"/>
      <c r="CR263" s="711"/>
      <c r="CS263" s="522">
        <f t="shared" si="431"/>
        <v>0</v>
      </c>
      <c r="CT263" s="522"/>
      <c r="CU263" s="522">
        <f t="shared" si="432"/>
        <v>0</v>
      </c>
      <c r="CV263" s="522"/>
      <c r="CW263" s="522">
        <f t="shared" si="433"/>
        <v>0</v>
      </c>
      <c r="CX263" s="522"/>
      <c r="CY263" s="522">
        <f t="shared" si="434"/>
        <v>0</v>
      </c>
      <c r="CZ263" s="522"/>
      <c r="DA263" s="711"/>
      <c r="DB263" s="522">
        <f t="shared" si="435"/>
        <v>0</v>
      </c>
      <c r="DC263" s="522"/>
      <c r="DD263" s="522">
        <f t="shared" si="436"/>
        <v>0</v>
      </c>
      <c r="DE263" s="522"/>
      <c r="DF263" s="522">
        <f t="shared" si="437"/>
        <v>0</v>
      </c>
      <c r="DG263" s="522"/>
      <c r="DH263" s="522">
        <f t="shared" si="438"/>
        <v>0</v>
      </c>
      <c r="DI263" s="522"/>
      <c r="DJ263" s="711"/>
      <c r="DK263" s="522">
        <f t="shared" si="439"/>
        <v>0</v>
      </c>
      <c r="DL263" s="522"/>
      <c r="DM263" s="522">
        <f t="shared" si="440"/>
        <v>0</v>
      </c>
      <c r="DN263" s="522"/>
      <c r="DO263" s="522">
        <f t="shared" si="441"/>
        <v>0</v>
      </c>
      <c r="DP263" s="522"/>
      <c r="DQ263" s="522">
        <f t="shared" si="442"/>
        <v>0</v>
      </c>
      <c r="DR263" s="522"/>
      <c r="DS263" s="711"/>
      <c r="DT263" s="114">
        <f t="shared" si="443"/>
        <v>0</v>
      </c>
      <c r="DU263" s="113" t="str">
        <f>IF(DT263=0,"",
IF(SUM(DT$259:DT263)=1,DV263,
IF($DT$286&gt;SUM($DT$259:DT263),_xlfn.CONCAT(", ",DV263),
IF($DT$286=SUM($DT$259:DT263),_xlfn.CONCAT(" y ",DV263,".")))))</f>
        <v/>
      </c>
      <c r="DV263" s="115">
        <v>5</v>
      </c>
    </row>
    <row r="264" spans="1:149" s="38" customFormat="1" ht="15" customHeight="1">
      <c r="A264" s="18"/>
      <c r="B264"/>
      <c r="C264" s="317" t="s">
        <v>5002</v>
      </c>
      <c r="D264" s="547" t="s">
        <v>5684</v>
      </c>
      <c r="E264" s="548"/>
      <c r="F264" s="548"/>
      <c r="G264" s="548"/>
      <c r="H264" s="548"/>
      <c r="I264" s="548"/>
      <c r="J264" s="103"/>
      <c r="K264" s="103"/>
      <c r="L264" s="103"/>
      <c r="M264" s="103"/>
      <c r="N264" s="103"/>
      <c r="O264" s="103"/>
      <c r="P264" s="103"/>
      <c r="Q264" s="103"/>
      <c r="R264" s="103"/>
      <c r="S264" s="103"/>
      <c r="T264" s="103"/>
      <c r="U264" s="103"/>
      <c r="V264" s="103"/>
      <c r="W264" s="103"/>
      <c r="X264" s="103"/>
      <c r="Y264" s="103"/>
      <c r="Z264" s="103"/>
      <c r="AA264" s="103"/>
      <c r="AB264" s="103"/>
      <c r="AC264" s="103"/>
      <c r="AD264" s="103"/>
      <c r="AE264" s="2"/>
      <c r="AF264" s="108"/>
      <c r="AH264" s="522">
        <f t="shared" si="403"/>
        <v>0</v>
      </c>
      <c r="AI264" s="522"/>
      <c r="AJ264" s="522">
        <f t="shared" si="404"/>
        <v>0</v>
      </c>
      <c r="AK264" s="522"/>
      <c r="AL264" s="522">
        <f t="shared" si="405"/>
        <v>0</v>
      </c>
      <c r="AM264" s="522"/>
      <c r="AN264" s="522">
        <f t="shared" si="406"/>
        <v>0</v>
      </c>
      <c r="AO264" s="522"/>
      <c r="AP264" s="711"/>
      <c r="AQ264" s="522">
        <f t="shared" si="407"/>
        <v>0</v>
      </c>
      <c r="AR264" s="522"/>
      <c r="AS264" s="522">
        <f t="shared" si="408"/>
        <v>0</v>
      </c>
      <c r="AT264" s="522"/>
      <c r="AU264" s="522">
        <f t="shared" si="409"/>
        <v>0</v>
      </c>
      <c r="AV264" s="522"/>
      <c r="AW264" s="522">
        <f t="shared" si="410"/>
        <v>0</v>
      </c>
      <c r="AX264" s="522"/>
      <c r="AY264" s="711"/>
      <c r="AZ264" s="522">
        <f t="shared" si="411"/>
        <v>0</v>
      </c>
      <c r="BA264" s="522"/>
      <c r="BB264" s="522">
        <f t="shared" si="412"/>
        <v>0</v>
      </c>
      <c r="BC264" s="522"/>
      <c r="BD264" s="522">
        <f t="shared" si="413"/>
        <v>0</v>
      </c>
      <c r="BE264" s="522"/>
      <c r="BF264" s="522">
        <f t="shared" si="414"/>
        <v>0</v>
      </c>
      <c r="BG264" s="522"/>
      <c r="BH264" s="711"/>
      <c r="BI264" s="522">
        <f t="shared" si="415"/>
        <v>0</v>
      </c>
      <c r="BJ264" s="522"/>
      <c r="BK264" s="522">
        <f t="shared" si="416"/>
        <v>0</v>
      </c>
      <c r="BL264" s="522"/>
      <c r="BM264" s="522">
        <f t="shared" si="417"/>
        <v>0</v>
      </c>
      <c r="BN264" s="522"/>
      <c r="BO264" s="522">
        <f t="shared" si="418"/>
        <v>0</v>
      </c>
      <c r="BP264" s="522"/>
      <c r="BQ264" s="711"/>
      <c r="BR264" s="522">
        <f t="shared" si="419"/>
        <v>0</v>
      </c>
      <c r="BS264" s="522"/>
      <c r="BT264" s="522">
        <f t="shared" si="420"/>
        <v>0</v>
      </c>
      <c r="BU264" s="522"/>
      <c r="BV264" s="522">
        <f t="shared" si="421"/>
        <v>0</v>
      </c>
      <c r="BW264" s="522"/>
      <c r="BX264" s="522">
        <f t="shared" si="422"/>
        <v>0</v>
      </c>
      <c r="BY264" s="522"/>
      <c r="BZ264" s="711"/>
      <c r="CA264" s="522">
        <f t="shared" si="423"/>
        <v>0</v>
      </c>
      <c r="CB264" s="522"/>
      <c r="CC264" s="522">
        <f t="shared" si="424"/>
        <v>0</v>
      </c>
      <c r="CD264" s="522"/>
      <c r="CE264" s="522">
        <f t="shared" si="425"/>
        <v>0</v>
      </c>
      <c r="CF264" s="522"/>
      <c r="CG264" s="522">
        <f t="shared" si="426"/>
        <v>0</v>
      </c>
      <c r="CH264" s="522"/>
      <c r="CI264" s="711"/>
      <c r="CJ264" s="522">
        <f t="shared" si="427"/>
        <v>0</v>
      </c>
      <c r="CK264" s="522"/>
      <c r="CL264" s="522">
        <f t="shared" si="428"/>
        <v>0</v>
      </c>
      <c r="CM264" s="522"/>
      <c r="CN264" s="522">
        <f t="shared" si="429"/>
        <v>0</v>
      </c>
      <c r="CO264" s="522"/>
      <c r="CP264" s="522">
        <f t="shared" si="430"/>
        <v>0</v>
      </c>
      <c r="CQ264" s="522"/>
      <c r="CR264" s="711"/>
      <c r="CS264" s="522">
        <f t="shared" si="431"/>
        <v>0</v>
      </c>
      <c r="CT264" s="522"/>
      <c r="CU264" s="522">
        <f t="shared" si="432"/>
        <v>0</v>
      </c>
      <c r="CV264" s="522"/>
      <c r="CW264" s="522">
        <f t="shared" si="433"/>
        <v>0</v>
      </c>
      <c r="CX264" s="522"/>
      <c r="CY264" s="522">
        <f t="shared" si="434"/>
        <v>0</v>
      </c>
      <c r="CZ264" s="522"/>
      <c r="DA264" s="711"/>
      <c r="DB264" s="522">
        <f t="shared" si="435"/>
        <v>0</v>
      </c>
      <c r="DC264" s="522"/>
      <c r="DD264" s="522">
        <f t="shared" si="436"/>
        <v>0</v>
      </c>
      <c r="DE264" s="522"/>
      <c r="DF264" s="522">
        <f t="shared" si="437"/>
        <v>0</v>
      </c>
      <c r="DG264" s="522"/>
      <c r="DH264" s="522">
        <f t="shared" si="438"/>
        <v>0</v>
      </c>
      <c r="DI264" s="522"/>
      <c r="DJ264" s="711"/>
      <c r="DK264" s="522">
        <f t="shared" si="439"/>
        <v>0</v>
      </c>
      <c r="DL264" s="522"/>
      <c r="DM264" s="522">
        <f t="shared" si="440"/>
        <v>0</v>
      </c>
      <c r="DN264" s="522"/>
      <c r="DO264" s="522">
        <f t="shared" si="441"/>
        <v>0</v>
      </c>
      <c r="DP264" s="522"/>
      <c r="DQ264" s="522">
        <f t="shared" si="442"/>
        <v>0</v>
      </c>
      <c r="DR264" s="522"/>
      <c r="DS264" s="711"/>
      <c r="DT264" s="114">
        <f t="shared" si="443"/>
        <v>0</v>
      </c>
      <c r="DU264" s="113" t="str">
        <f>IF(DT264=0,"",
IF(SUM(DT$259:DT264)=1,DV264,
IF($DT$286&gt;SUM($DT$259:DT264),_xlfn.CONCAT(", ",DV264),
IF($DT$286=SUM($DT$259:DT264),_xlfn.CONCAT(" y ",DV264,".")))))</f>
        <v/>
      </c>
      <c r="DV264" s="113">
        <v>6</v>
      </c>
    </row>
    <row r="265" spans="1:149" s="38" customFormat="1" ht="15" customHeight="1">
      <c r="A265" s="18"/>
      <c r="B265"/>
      <c r="C265" s="317" t="s">
        <v>5004</v>
      </c>
      <c r="D265" s="547" t="s">
        <v>5687</v>
      </c>
      <c r="E265" s="548"/>
      <c r="F265" s="548"/>
      <c r="G265" s="548"/>
      <c r="H265" s="548"/>
      <c r="I265" s="548"/>
      <c r="J265" s="103"/>
      <c r="K265" s="103"/>
      <c r="L265" s="103"/>
      <c r="M265" s="103"/>
      <c r="N265" s="103"/>
      <c r="O265" s="103"/>
      <c r="P265" s="103"/>
      <c r="Q265" s="103"/>
      <c r="R265" s="103"/>
      <c r="S265" s="103"/>
      <c r="T265" s="103"/>
      <c r="U265" s="103"/>
      <c r="V265" s="103"/>
      <c r="W265" s="103"/>
      <c r="X265" s="103"/>
      <c r="Y265" s="103"/>
      <c r="Z265" s="103"/>
      <c r="AA265" s="103"/>
      <c r="AB265" s="103"/>
      <c r="AC265" s="103"/>
      <c r="AD265" s="103"/>
      <c r="AE265" s="2"/>
      <c r="AF265" s="108"/>
      <c r="AH265" s="522">
        <f t="shared" ref="AH265:AH285" si="465">J265</f>
        <v>0</v>
      </c>
      <c r="AI265" s="522"/>
      <c r="AJ265" s="522">
        <f t="shared" ref="AJ265:AJ285" si="466">COUNTIF(K265:L265,"NS")</f>
        <v>0</v>
      </c>
      <c r="AK265" s="522"/>
      <c r="AL265" s="522">
        <f t="shared" ref="AL265:AL285" si="467">IF(COUNTIF(K265:L265,"NA")=COUNTA($K$152:$L$153),"NA",SUM(K265:L265))</f>
        <v>0</v>
      </c>
      <c r="AM265" s="522"/>
      <c r="AN265" s="522">
        <f t="shared" si="406"/>
        <v>0</v>
      </c>
      <c r="AO265" s="522"/>
      <c r="AP265" s="711"/>
      <c r="AQ265" s="522">
        <f t="shared" ref="AQ265:AQ285" si="468">M265</f>
        <v>0</v>
      </c>
      <c r="AR265" s="522"/>
      <c r="AS265" s="522">
        <f t="shared" ref="AS265:AS285" si="469">COUNTIF(N265:O265,"NS")</f>
        <v>0</v>
      </c>
      <c r="AT265" s="522"/>
      <c r="AU265" s="522">
        <f t="shared" ref="AU265:AU285" si="470">IF(COUNTIF(N265:O265,"NA")=COUNTA($N$153:$O$153),"NA",SUM(N265:O265))</f>
        <v>0</v>
      </c>
      <c r="AV265" s="522"/>
      <c r="AW265" s="522">
        <f t="shared" si="410"/>
        <v>0</v>
      </c>
      <c r="AX265" s="522"/>
      <c r="AY265" s="711"/>
      <c r="AZ265" s="522">
        <f t="shared" ref="AZ265:AZ285" si="471">P265</f>
        <v>0</v>
      </c>
      <c r="BA265" s="522"/>
      <c r="BB265" s="522">
        <f t="shared" ref="BB265:BB285" si="472">COUNTIF(Q265:R265,"NS")</f>
        <v>0</v>
      </c>
      <c r="BC265" s="522"/>
      <c r="BD265" s="522">
        <f t="shared" ref="BD265:BD285" si="473">IF(COUNTIF(Q265:R265,"NA")=COUNTA($Q$153:$R$153),"NA",SUM(Q265:R265))</f>
        <v>0</v>
      </c>
      <c r="BE265" s="522"/>
      <c r="BF265" s="522">
        <f t="shared" si="414"/>
        <v>0</v>
      </c>
      <c r="BG265" s="522"/>
      <c r="BH265" s="711"/>
      <c r="BI265" s="522">
        <f t="shared" ref="BI265:BI285" si="474">S265</f>
        <v>0</v>
      </c>
      <c r="BJ265" s="522"/>
      <c r="BK265" s="522">
        <f t="shared" ref="BK265:BK285" si="475">COUNTIF(T265:U265,"NS")</f>
        <v>0</v>
      </c>
      <c r="BL265" s="522"/>
      <c r="BM265" s="522">
        <f t="shared" ref="BM265:BM285" si="476">IF(COUNTIF(T265:U265,"NA")=COUNTA($T$153:$U$153),"NA",SUM(T265:U265))</f>
        <v>0</v>
      </c>
      <c r="BN265" s="522"/>
      <c r="BO265" s="522">
        <f t="shared" si="418"/>
        <v>0</v>
      </c>
      <c r="BP265" s="522"/>
      <c r="BQ265" s="711"/>
      <c r="BR265" s="522">
        <f t="shared" ref="BR265:BR285" si="477">V265</f>
        <v>0</v>
      </c>
      <c r="BS265" s="522"/>
      <c r="BT265" s="522">
        <f t="shared" ref="BT265:BT285" si="478">COUNTIF(W265:X265,"NS")</f>
        <v>0</v>
      </c>
      <c r="BU265" s="522"/>
      <c r="BV265" s="522">
        <f t="shared" ref="BV265:BV285" si="479">IF(COUNTIF(W265:X265,"NA")=COUNTA($W$153:$X$153),"NA",SUM(W265:X265))</f>
        <v>0</v>
      </c>
      <c r="BW265" s="522"/>
      <c r="BX265" s="522">
        <f t="shared" si="422"/>
        <v>0</v>
      </c>
      <c r="BY265" s="522"/>
      <c r="BZ265" s="711"/>
      <c r="CA265" s="522">
        <f t="shared" ref="CA265:CA285" si="480">Y265</f>
        <v>0</v>
      </c>
      <c r="CB265" s="522"/>
      <c r="CC265" s="522">
        <f t="shared" ref="CC265:CC285" si="481">COUNTIF(Z265:AA265,"NS")</f>
        <v>0</v>
      </c>
      <c r="CD265" s="522"/>
      <c r="CE265" s="522">
        <f t="shared" ref="CE265:CE285" si="482">IF(COUNTIF(Z265:AA265,"NA")=COUNTA($Z$153:$AA$153),"NA",SUM(Z265:AA265))</f>
        <v>0</v>
      </c>
      <c r="CF265" s="522"/>
      <c r="CG265" s="522">
        <f t="shared" si="426"/>
        <v>0</v>
      </c>
      <c r="CH265" s="522"/>
      <c r="CI265" s="711"/>
      <c r="CJ265" s="522">
        <f t="shared" ref="CJ265:CJ285" si="483">AB265</f>
        <v>0</v>
      </c>
      <c r="CK265" s="522"/>
      <c r="CL265" s="522">
        <f t="shared" ref="CL265:CL285" si="484">COUNTIF(AC265:AD265,"NS")</f>
        <v>0</v>
      </c>
      <c r="CM265" s="522"/>
      <c r="CN265" s="522">
        <f t="shared" ref="CN265:CN285" si="485">IF(COUNTIF(AC265:AD265,"NA")=COUNTA($AC$153:$AD$153),"NA",SUM(AC265:AD265))</f>
        <v>0</v>
      </c>
      <c r="CO265" s="522"/>
      <c r="CP265" s="522">
        <f t="shared" si="430"/>
        <v>0</v>
      </c>
      <c r="CQ265" s="522"/>
      <c r="CR265" s="711"/>
      <c r="CS265" s="522">
        <f t="shared" ref="CS265:CS285" si="486">K265</f>
        <v>0</v>
      </c>
      <c r="CT265" s="522"/>
      <c r="CU265" s="522">
        <f t="shared" ref="CU265:CU285" si="487">COUNTIF(N265,"NS")+COUNTIF(Q265,"NS")+COUNTIF(T265,"NS")+COUNTIF(W265,"NS")+COUNTIF(Z265,"NS")+COUNTIF(AC265,"NS")</f>
        <v>0</v>
      </c>
      <c r="CV265" s="522"/>
      <c r="CW265" s="522">
        <f t="shared" ref="CW265:CW285" si="488">IF(COUNTIF(N265,"NA")+COUNTIF(Q265,"NA")+COUNTIF(T265,"NA")+COUNTIF(W265,"NA")+COUNTIF(Z265,"NA")+COUNTIF(AC265,"NA")=COUNTA($N$153,$Q$153,$T$153,$W$153,$Z$153,$AC$153),"NA",SUM(N265,Q265,T265,W265,Z265,AC265))</f>
        <v>0</v>
      </c>
      <c r="CX265" s="522"/>
      <c r="CY265" s="522">
        <f t="shared" si="434"/>
        <v>0</v>
      </c>
      <c r="CZ265" s="522"/>
      <c r="DA265" s="711"/>
      <c r="DB265" s="522">
        <f t="shared" ref="DB265:DB285" si="489">L265</f>
        <v>0</v>
      </c>
      <c r="DC265" s="522"/>
      <c r="DD265" s="522">
        <f t="shared" ref="DD265:DD285" si="490">COUNTIF(O265,"NS")+COUNTIF(R265,"NS")+COUNTIF(U265,"NS")+COUNTIF(X265,"NS")+COUNTIF(AA265,"NS")+COUNTIF(AD265,"NS")</f>
        <v>0</v>
      </c>
      <c r="DE265" s="522"/>
      <c r="DF265" s="522">
        <f t="shared" si="437"/>
        <v>0</v>
      </c>
      <c r="DG265" s="522"/>
      <c r="DH265" s="522">
        <f t="shared" si="438"/>
        <v>0</v>
      </c>
      <c r="DI265" s="522"/>
      <c r="DJ265" s="711"/>
      <c r="DK265" s="522">
        <f t="shared" ref="DK265:DK285" si="491">J265</f>
        <v>0</v>
      </c>
      <c r="DL265" s="522"/>
      <c r="DM265" s="522">
        <f t="shared" ref="DM265:DM285" si="492">COUNTIF(N265:O265,"NS")+COUNTIF(Q265:R265,"NS")+COUNTIF(T265:U265,"NS")+COUNTIF(W265:X265,"NS")+COUNTIF(Z265:AA265,"NS")+COUNTIF(AC265:AD265,"NS")</f>
        <v>0</v>
      </c>
      <c r="DN265" s="522"/>
      <c r="DO265" s="522">
        <f t="shared" ref="DO265:DO285" si="493">IF(COUNTIF(N265:O265,"NA")+COUNTIF(Q265:R265,"NA")+COUNTIF(T265:U265,"NA")+COUNTIF(W265:X265,"NA")+COUNTIF(Z265:AA265,"NA")+COUNTIF(AC265:AD265,"NA")=COUNTA($N$153:$O$153,$Q$153:$R$153,$T$153:$U$153,$W$153:$X$153,$Z$153:$AA$153,$AC$153:$AD$153),"NA",SUM(N265:O265,Q265:R265,T265:U265,W265:X265,Z265:AA265,AC265:AD265))</f>
        <v>0</v>
      </c>
      <c r="DP265" s="522"/>
      <c r="DQ265" s="522">
        <f t="shared" si="442"/>
        <v>0</v>
      </c>
      <c r="DR265" s="522"/>
      <c r="DS265" s="711"/>
      <c r="DT265" s="114">
        <f t="shared" si="443"/>
        <v>0</v>
      </c>
      <c r="DU265" s="113" t="str">
        <f>IF(DT265=0,"",
IF(SUM(DT$259:DT265)=1,DV265,
IF($DT$286&gt;SUM($DT$259:DT265),_xlfn.CONCAT(", ",DV265),
IF($DT$286=SUM($DT$259:DT265),_xlfn.CONCAT(" y ",DV265,".")))))</f>
        <v/>
      </c>
      <c r="DV265" s="115">
        <v>7</v>
      </c>
    </row>
    <row r="266" spans="1:149" s="38" customFormat="1" ht="15" customHeight="1">
      <c r="A266" s="18"/>
      <c r="B266"/>
      <c r="C266" s="317" t="s">
        <v>5006</v>
      </c>
      <c r="D266" s="547" t="s">
        <v>5690</v>
      </c>
      <c r="E266" s="548"/>
      <c r="F266" s="548"/>
      <c r="G266" s="548"/>
      <c r="H266" s="548"/>
      <c r="I266" s="548"/>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2"/>
      <c r="AF266" s="108"/>
      <c r="AH266" s="522">
        <f t="shared" si="465"/>
        <v>0</v>
      </c>
      <c r="AI266" s="522"/>
      <c r="AJ266" s="522">
        <f t="shared" si="466"/>
        <v>0</v>
      </c>
      <c r="AK266" s="522"/>
      <c r="AL266" s="522">
        <f t="shared" si="467"/>
        <v>0</v>
      </c>
      <c r="AM266" s="522"/>
      <c r="AN266" s="522">
        <f t="shared" si="406"/>
        <v>0</v>
      </c>
      <c r="AO266" s="522"/>
      <c r="AP266" s="711"/>
      <c r="AQ266" s="522">
        <f t="shared" si="468"/>
        <v>0</v>
      </c>
      <c r="AR266" s="522"/>
      <c r="AS266" s="522">
        <f t="shared" si="469"/>
        <v>0</v>
      </c>
      <c r="AT266" s="522"/>
      <c r="AU266" s="522">
        <f t="shared" si="470"/>
        <v>0</v>
      </c>
      <c r="AV266" s="522"/>
      <c r="AW266" s="522">
        <f t="shared" si="410"/>
        <v>0</v>
      </c>
      <c r="AX266" s="522"/>
      <c r="AY266" s="711"/>
      <c r="AZ266" s="522">
        <f t="shared" si="471"/>
        <v>0</v>
      </c>
      <c r="BA266" s="522"/>
      <c r="BB266" s="522">
        <f t="shared" si="472"/>
        <v>0</v>
      </c>
      <c r="BC266" s="522"/>
      <c r="BD266" s="522">
        <f t="shared" si="473"/>
        <v>0</v>
      </c>
      <c r="BE266" s="522"/>
      <c r="BF266" s="522">
        <f t="shared" si="414"/>
        <v>0</v>
      </c>
      <c r="BG266" s="522"/>
      <c r="BH266" s="711"/>
      <c r="BI266" s="522">
        <f t="shared" si="474"/>
        <v>0</v>
      </c>
      <c r="BJ266" s="522"/>
      <c r="BK266" s="522">
        <f t="shared" si="475"/>
        <v>0</v>
      </c>
      <c r="BL266" s="522"/>
      <c r="BM266" s="522">
        <f t="shared" si="476"/>
        <v>0</v>
      </c>
      <c r="BN266" s="522"/>
      <c r="BO266" s="522">
        <f t="shared" si="418"/>
        <v>0</v>
      </c>
      <c r="BP266" s="522"/>
      <c r="BQ266" s="711"/>
      <c r="BR266" s="522">
        <f t="shared" si="477"/>
        <v>0</v>
      </c>
      <c r="BS266" s="522"/>
      <c r="BT266" s="522">
        <f t="shared" si="478"/>
        <v>0</v>
      </c>
      <c r="BU266" s="522"/>
      <c r="BV266" s="522">
        <f t="shared" si="479"/>
        <v>0</v>
      </c>
      <c r="BW266" s="522"/>
      <c r="BX266" s="522">
        <f t="shared" si="422"/>
        <v>0</v>
      </c>
      <c r="BY266" s="522"/>
      <c r="BZ266" s="711"/>
      <c r="CA266" s="522">
        <f t="shared" si="480"/>
        <v>0</v>
      </c>
      <c r="CB266" s="522"/>
      <c r="CC266" s="522">
        <f t="shared" si="481"/>
        <v>0</v>
      </c>
      <c r="CD266" s="522"/>
      <c r="CE266" s="522">
        <f t="shared" si="482"/>
        <v>0</v>
      </c>
      <c r="CF266" s="522"/>
      <c r="CG266" s="522">
        <f t="shared" si="426"/>
        <v>0</v>
      </c>
      <c r="CH266" s="522"/>
      <c r="CI266" s="711"/>
      <c r="CJ266" s="522">
        <f t="shared" si="483"/>
        <v>0</v>
      </c>
      <c r="CK266" s="522"/>
      <c r="CL266" s="522">
        <f t="shared" si="484"/>
        <v>0</v>
      </c>
      <c r="CM266" s="522"/>
      <c r="CN266" s="522">
        <f t="shared" si="485"/>
        <v>0</v>
      </c>
      <c r="CO266" s="522"/>
      <c r="CP266" s="522">
        <f t="shared" si="430"/>
        <v>0</v>
      </c>
      <c r="CQ266" s="522"/>
      <c r="CR266" s="711"/>
      <c r="CS266" s="522">
        <f t="shared" si="486"/>
        <v>0</v>
      </c>
      <c r="CT266" s="522"/>
      <c r="CU266" s="522">
        <f t="shared" si="487"/>
        <v>0</v>
      </c>
      <c r="CV266" s="522"/>
      <c r="CW266" s="522">
        <f t="shared" si="488"/>
        <v>0</v>
      </c>
      <c r="CX266" s="522"/>
      <c r="CY266" s="522">
        <f t="shared" si="434"/>
        <v>0</v>
      </c>
      <c r="CZ266" s="522"/>
      <c r="DA266" s="711"/>
      <c r="DB266" s="522">
        <f t="shared" si="489"/>
        <v>0</v>
      </c>
      <c r="DC266" s="522"/>
      <c r="DD266" s="522">
        <f t="shared" si="490"/>
        <v>0</v>
      </c>
      <c r="DE266" s="522"/>
      <c r="DF266" s="522">
        <f t="shared" si="437"/>
        <v>0</v>
      </c>
      <c r="DG266" s="522"/>
      <c r="DH266" s="522">
        <f t="shared" si="438"/>
        <v>0</v>
      </c>
      <c r="DI266" s="522"/>
      <c r="DJ266" s="711"/>
      <c r="DK266" s="522">
        <f t="shared" si="491"/>
        <v>0</v>
      </c>
      <c r="DL266" s="522"/>
      <c r="DM266" s="522">
        <f t="shared" si="492"/>
        <v>0</v>
      </c>
      <c r="DN266" s="522"/>
      <c r="DO266" s="522">
        <f t="shared" si="493"/>
        <v>0</v>
      </c>
      <c r="DP266" s="522"/>
      <c r="DQ266" s="522">
        <f t="shared" si="442"/>
        <v>0</v>
      </c>
      <c r="DR266" s="522"/>
      <c r="DS266" s="711"/>
      <c r="DT266" s="114">
        <f t="shared" si="443"/>
        <v>0</v>
      </c>
      <c r="DU266" s="113" t="str">
        <f>IF(DT266=0,"",
IF(SUM(DT$259:DT266)=1,DV266,
IF($DT$286&gt;SUM($DT$259:DT266),_xlfn.CONCAT(", ",DV266),
IF($DT$286=SUM($DT$259:DT266),_xlfn.CONCAT(" y ",DV266,".")))))</f>
        <v/>
      </c>
      <c r="DV266" s="115">
        <v>8</v>
      </c>
    </row>
    <row r="267" spans="1:149" s="38" customFormat="1" ht="15" customHeight="1">
      <c r="A267" s="18"/>
      <c r="B267"/>
      <c r="C267" s="317" t="s">
        <v>5008</v>
      </c>
      <c r="D267" s="547" t="s">
        <v>5693</v>
      </c>
      <c r="E267" s="548"/>
      <c r="F267" s="548"/>
      <c r="G267" s="548"/>
      <c r="H267" s="548"/>
      <c r="I267" s="548"/>
      <c r="J267" s="103"/>
      <c r="K267" s="103"/>
      <c r="L267" s="103"/>
      <c r="M267" s="103"/>
      <c r="N267" s="103"/>
      <c r="O267" s="103"/>
      <c r="P267" s="103"/>
      <c r="Q267" s="103"/>
      <c r="R267" s="103"/>
      <c r="S267" s="103"/>
      <c r="T267" s="103"/>
      <c r="U267" s="103"/>
      <c r="V267" s="103"/>
      <c r="W267" s="103"/>
      <c r="X267" s="103"/>
      <c r="Y267" s="103"/>
      <c r="Z267" s="103"/>
      <c r="AA267" s="103"/>
      <c r="AB267" s="103"/>
      <c r="AC267" s="103"/>
      <c r="AD267" s="103"/>
      <c r="AE267" s="2"/>
      <c r="AF267" s="108"/>
      <c r="AH267" s="522">
        <f t="shared" si="465"/>
        <v>0</v>
      </c>
      <c r="AI267" s="522"/>
      <c r="AJ267" s="522">
        <f t="shared" si="466"/>
        <v>0</v>
      </c>
      <c r="AK267" s="522"/>
      <c r="AL267" s="522">
        <f t="shared" si="467"/>
        <v>0</v>
      </c>
      <c r="AM267" s="522"/>
      <c r="AN267" s="522">
        <f t="shared" si="406"/>
        <v>0</v>
      </c>
      <c r="AO267" s="522"/>
      <c r="AP267" s="711"/>
      <c r="AQ267" s="522">
        <f t="shared" si="468"/>
        <v>0</v>
      </c>
      <c r="AR267" s="522"/>
      <c r="AS267" s="522">
        <f t="shared" si="469"/>
        <v>0</v>
      </c>
      <c r="AT267" s="522"/>
      <c r="AU267" s="522">
        <f t="shared" si="470"/>
        <v>0</v>
      </c>
      <c r="AV267" s="522"/>
      <c r="AW267" s="522">
        <f t="shared" si="410"/>
        <v>0</v>
      </c>
      <c r="AX267" s="522"/>
      <c r="AY267" s="711"/>
      <c r="AZ267" s="522">
        <f t="shared" si="471"/>
        <v>0</v>
      </c>
      <c r="BA267" s="522"/>
      <c r="BB267" s="522">
        <f t="shared" si="472"/>
        <v>0</v>
      </c>
      <c r="BC267" s="522"/>
      <c r="BD267" s="522">
        <f t="shared" si="473"/>
        <v>0</v>
      </c>
      <c r="BE267" s="522"/>
      <c r="BF267" s="522">
        <f t="shared" si="414"/>
        <v>0</v>
      </c>
      <c r="BG267" s="522"/>
      <c r="BH267" s="711"/>
      <c r="BI267" s="522">
        <f t="shared" si="474"/>
        <v>0</v>
      </c>
      <c r="BJ267" s="522"/>
      <c r="BK267" s="522">
        <f t="shared" si="475"/>
        <v>0</v>
      </c>
      <c r="BL267" s="522"/>
      <c r="BM267" s="522">
        <f t="shared" si="476"/>
        <v>0</v>
      </c>
      <c r="BN267" s="522"/>
      <c r="BO267" s="522">
        <f t="shared" si="418"/>
        <v>0</v>
      </c>
      <c r="BP267" s="522"/>
      <c r="BQ267" s="711"/>
      <c r="BR267" s="522">
        <f t="shared" si="477"/>
        <v>0</v>
      </c>
      <c r="BS267" s="522"/>
      <c r="BT267" s="522">
        <f t="shared" si="478"/>
        <v>0</v>
      </c>
      <c r="BU267" s="522"/>
      <c r="BV267" s="522">
        <f t="shared" si="479"/>
        <v>0</v>
      </c>
      <c r="BW267" s="522"/>
      <c r="BX267" s="522">
        <f t="shared" si="422"/>
        <v>0</v>
      </c>
      <c r="BY267" s="522"/>
      <c r="BZ267" s="711"/>
      <c r="CA267" s="522">
        <f t="shared" si="480"/>
        <v>0</v>
      </c>
      <c r="CB267" s="522"/>
      <c r="CC267" s="522">
        <f t="shared" si="481"/>
        <v>0</v>
      </c>
      <c r="CD267" s="522"/>
      <c r="CE267" s="522">
        <f t="shared" si="482"/>
        <v>0</v>
      </c>
      <c r="CF267" s="522"/>
      <c r="CG267" s="522">
        <f t="shared" si="426"/>
        <v>0</v>
      </c>
      <c r="CH267" s="522"/>
      <c r="CI267" s="711"/>
      <c r="CJ267" s="522">
        <f t="shared" si="483"/>
        <v>0</v>
      </c>
      <c r="CK267" s="522"/>
      <c r="CL267" s="522">
        <f t="shared" si="484"/>
        <v>0</v>
      </c>
      <c r="CM267" s="522"/>
      <c r="CN267" s="522">
        <f t="shared" si="485"/>
        <v>0</v>
      </c>
      <c r="CO267" s="522"/>
      <c r="CP267" s="522">
        <f t="shared" si="430"/>
        <v>0</v>
      </c>
      <c r="CQ267" s="522"/>
      <c r="CR267" s="711"/>
      <c r="CS267" s="522">
        <f t="shared" si="486"/>
        <v>0</v>
      </c>
      <c r="CT267" s="522"/>
      <c r="CU267" s="522">
        <f t="shared" si="487"/>
        <v>0</v>
      </c>
      <c r="CV267" s="522"/>
      <c r="CW267" s="522">
        <f t="shared" si="488"/>
        <v>0</v>
      </c>
      <c r="CX267" s="522"/>
      <c r="CY267" s="522">
        <f t="shared" si="434"/>
        <v>0</v>
      </c>
      <c r="CZ267" s="522"/>
      <c r="DA267" s="711"/>
      <c r="DB267" s="522">
        <f t="shared" si="489"/>
        <v>0</v>
      </c>
      <c r="DC267" s="522"/>
      <c r="DD267" s="522">
        <f t="shared" si="490"/>
        <v>0</v>
      </c>
      <c r="DE267" s="522"/>
      <c r="DF267" s="522">
        <f t="shared" si="437"/>
        <v>0</v>
      </c>
      <c r="DG267" s="522"/>
      <c r="DH267" s="522">
        <f t="shared" si="438"/>
        <v>0</v>
      </c>
      <c r="DI267" s="522"/>
      <c r="DJ267" s="711"/>
      <c r="DK267" s="522">
        <f t="shared" si="491"/>
        <v>0</v>
      </c>
      <c r="DL267" s="522"/>
      <c r="DM267" s="522">
        <f t="shared" si="492"/>
        <v>0</v>
      </c>
      <c r="DN267" s="522"/>
      <c r="DO267" s="522">
        <f t="shared" si="493"/>
        <v>0</v>
      </c>
      <c r="DP267" s="522"/>
      <c r="DQ267" s="522">
        <f t="shared" si="442"/>
        <v>0</v>
      </c>
      <c r="DR267" s="522"/>
      <c r="DS267" s="711"/>
      <c r="DT267" s="114">
        <f t="shared" si="443"/>
        <v>0</v>
      </c>
      <c r="DU267" s="113" t="str">
        <f>IF(DT267=0,"",
IF(SUM(DT$259:DT267)=1,DV267,
IF($DT$286&gt;SUM($DT$259:DT267),_xlfn.CONCAT(", ",DV267),
IF($DT$286=SUM($DT$259:DT267),_xlfn.CONCAT(" y ",DV267,".")))))</f>
        <v/>
      </c>
      <c r="DV267" s="115">
        <v>9</v>
      </c>
    </row>
    <row r="268" spans="1:149" s="38" customFormat="1" ht="15" customHeight="1">
      <c r="A268" s="18"/>
      <c r="B268"/>
      <c r="C268" s="317" t="s">
        <v>5009</v>
      </c>
      <c r="D268" s="547" t="s">
        <v>5696</v>
      </c>
      <c r="E268" s="548"/>
      <c r="F268" s="548"/>
      <c r="G268" s="548"/>
      <c r="H268" s="548"/>
      <c r="I268" s="548"/>
      <c r="J268" s="103"/>
      <c r="K268" s="103"/>
      <c r="L268" s="103"/>
      <c r="M268" s="103"/>
      <c r="N268" s="103"/>
      <c r="O268" s="103"/>
      <c r="P268" s="103"/>
      <c r="Q268" s="103"/>
      <c r="R268" s="103"/>
      <c r="S268" s="103"/>
      <c r="T268" s="103"/>
      <c r="U268" s="103"/>
      <c r="V268" s="103"/>
      <c r="W268" s="103"/>
      <c r="X268" s="103"/>
      <c r="Y268" s="103"/>
      <c r="Z268" s="103"/>
      <c r="AA268" s="103"/>
      <c r="AB268" s="103"/>
      <c r="AC268" s="103"/>
      <c r="AD268" s="103"/>
      <c r="AE268" s="2"/>
      <c r="AF268" s="108"/>
      <c r="AH268" s="522">
        <f t="shared" si="465"/>
        <v>0</v>
      </c>
      <c r="AI268" s="522"/>
      <c r="AJ268" s="522">
        <f t="shared" si="466"/>
        <v>0</v>
      </c>
      <c r="AK268" s="522"/>
      <c r="AL268" s="522">
        <f t="shared" si="467"/>
        <v>0</v>
      </c>
      <c r="AM268" s="522"/>
      <c r="AN268" s="522">
        <f t="shared" si="406"/>
        <v>0</v>
      </c>
      <c r="AO268" s="522"/>
      <c r="AP268" s="711"/>
      <c r="AQ268" s="522">
        <f t="shared" si="468"/>
        <v>0</v>
      </c>
      <c r="AR268" s="522"/>
      <c r="AS268" s="522">
        <f t="shared" si="469"/>
        <v>0</v>
      </c>
      <c r="AT268" s="522"/>
      <c r="AU268" s="522">
        <f t="shared" si="470"/>
        <v>0</v>
      </c>
      <c r="AV268" s="522"/>
      <c r="AW268" s="522">
        <f t="shared" si="410"/>
        <v>0</v>
      </c>
      <c r="AX268" s="522"/>
      <c r="AY268" s="711"/>
      <c r="AZ268" s="522">
        <f t="shared" si="471"/>
        <v>0</v>
      </c>
      <c r="BA268" s="522"/>
      <c r="BB268" s="522">
        <f t="shared" si="472"/>
        <v>0</v>
      </c>
      <c r="BC268" s="522"/>
      <c r="BD268" s="522">
        <f t="shared" si="473"/>
        <v>0</v>
      </c>
      <c r="BE268" s="522"/>
      <c r="BF268" s="522">
        <f t="shared" si="414"/>
        <v>0</v>
      </c>
      <c r="BG268" s="522"/>
      <c r="BH268" s="711"/>
      <c r="BI268" s="522">
        <f t="shared" si="474"/>
        <v>0</v>
      </c>
      <c r="BJ268" s="522"/>
      <c r="BK268" s="522">
        <f t="shared" si="475"/>
        <v>0</v>
      </c>
      <c r="BL268" s="522"/>
      <c r="BM268" s="522">
        <f t="shared" si="476"/>
        <v>0</v>
      </c>
      <c r="BN268" s="522"/>
      <c r="BO268" s="522">
        <f t="shared" si="418"/>
        <v>0</v>
      </c>
      <c r="BP268" s="522"/>
      <c r="BQ268" s="711"/>
      <c r="BR268" s="522">
        <f t="shared" si="477"/>
        <v>0</v>
      </c>
      <c r="BS268" s="522"/>
      <c r="BT268" s="522">
        <f t="shared" si="478"/>
        <v>0</v>
      </c>
      <c r="BU268" s="522"/>
      <c r="BV268" s="522">
        <f t="shared" si="479"/>
        <v>0</v>
      </c>
      <c r="BW268" s="522"/>
      <c r="BX268" s="522">
        <f t="shared" si="422"/>
        <v>0</v>
      </c>
      <c r="BY268" s="522"/>
      <c r="BZ268" s="711"/>
      <c r="CA268" s="522">
        <f t="shared" si="480"/>
        <v>0</v>
      </c>
      <c r="CB268" s="522"/>
      <c r="CC268" s="522">
        <f t="shared" si="481"/>
        <v>0</v>
      </c>
      <c r="CD268" s="522"/>
      <c r="CE268" s="522">
        <f t="shared" si="482"/>
        <v>0</v>
      </c>
      <c r="CF268" s="522"/>
      <c r="CG268" s="522">
        <f t="shared" si="426"/>
        <v>0</v>
      </c>
      <c r="CH268" s="522"/>
      <c r="CI268" s="711"/>
      <c r="CJ268" s="522">
        <f t="shared" si="483"/>
        <v>0</v>
      </c>
      <c r="CK268" s="522"/>
      <c r="CL268" s="522">
        <f t="shared" si="484"/>
        <v>0</v>
      </c>
      <c r="CM268" s="522"/>
      <c r="CN268" s="522">
        <f t="shared" si="485"/>
        <v>0</v>
      </c>
      <c r="CO268" s="522"/>
      <c r="CP268" s="522">
        <f t="shared" si="430"/>
        <v>0</v>
      </c>
      <c r="CQ268" s="522"/>
      <c r="CR268" s="711"/>
      <c r="CS268" s="522">
        <f t="shared" si="486"/>
        <v>0</v>
      </c>
      <c r="CT268" s="522"/>
      <c r="CU268" s="522">
        <f t="shared" si="487"/>
        <v>0</v>
      </c>
      <c r="CV268" s="522"/>
      <c r="CW268" s="522">
        <f t="shared" si="488"/>
        <v>0</v>
      </c>
      <c r="CX268" s="522"/>
      <c r="CY268" s="522">
        <f t="shared" si="434"/>
        <v>0</v>
      </c>
      <c r="CZ268" s="522"/>
      <c r="DA268" s="711"/>
      <c r="DB268" s="522">
        <f t="shared" si="489"/>
        <v>0</v>
      </c>
      <c r="DC268" s="522"/>
      <c r="DD268" s="522">
        <f t="shared" si="490"/>
        <v>0</v>
      </c>
      <c r="DE268" s="522"/>
      <c r="DF268" s="522">
        <f t="shared" si="437"/>
        <v>0</v>
      </c>
      <c r="DG268" s="522"/>
      <c r="DH268" s="522">
        <f t="shared" si="438"/>
        <v>0</v>
      </c>
      <c r="DI268" s="522"/>
      <c r="DJ268" s="711"/>
      <c r="DK268" s="522">
        <f t="shared" si="491"/>
        <v>0</v>
      </c>
      <c r="DL268" s="522"/>
      <c r="DM268" s="522">
        <f t="shared" si="492"/>
        <v>0</v>
      </c>
      <c r="DN268" s="522"/>
      <c r="DO268" s="522">
        <f t="shared" si="493"/>
        <v>0</v>
      </c>
      <c r="DP268" s="522"/>
      <c r="DQ268" s="522">
        <f t="shared" si="442"/>
        <v>0</v>
      </c>
      <c r="DR268" s="522"/>
      <c r="DS268" s="711"/>
      <c r="DT268" s="114">
        <f t="shared" si="443"/>
        <v>0</v>
      </c>
      <c r="DU268" s="113" t="str">
        <f>IF(DT268=0,"",
IF(SUM(DT$259:DT268)=1,DV268,
IF($DT$286&gt;SUM($DT$259:DT268),_xlfn.CONCAT(", ",DV268),
IF($DT$286=SUM($DT$259:DT268),_xlfn.CONCAT(" y ",DV268,".")))))</f>
        <v/>
      </c>
      <c r="DV268" s="115">
        <v>10</v>
      </c>
    </row>
    <row r="269" spans="1:149" s="38" customFormat="1" ht="15" customHeight="1">
      <c r="A269" s="18"/>
      <c r="B269"/>
      <c r="C269" s="317" t="s">
        <v>5011</v>
      </c>
      <c r="D269" s="547" t="s">
        <v>5699</v>
      </c>
      <c r="E269" s="548"/>
      <c r="F269" s="548"/>
      <c r="G269" s="548"/>
      <c r="H269" s="548"/>
      <c r="I269" s="548"/>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2"/>
      <c r="AF269" s="108"/>
      <c r="AH269" s="522">
        <f t="shared" si="465"/>
        <v>0</v>
      </c>
      <c r="AI269" s="522"/>
      <c r="AJ269" s="522">
        <f t="shared" si="466"/>
        <v>0</v>
      </c>
      <c r="AK269" s="522"/>
      <c r="AL269" s="522">
        <f t="shared" si="467"/>
        <v>0</v>
      </c>
      <c r="AM269" s="522"/>
      <c r="AN269" s="522">
        <f t="shared" si="406"/>
        <v>0</v>
      </c>
      <c r="AO269" s="522"/>
      <c r="AP269" s="711"/>
      <c r="AQ269" s="522">
        <f t="shared" si="468"/>
        <v>0</v>
      </c>
      <c r="AR269" s="522"/>
      <c r="AS269" s="522">
        <f t="shared" si="469"/>
        <v>0</v>
      </c>
      <c r="AT269" s="522"/>
      <c r="AU269" s="522">
        <f t="shared" si="470"/>
        <v>0</v>
      </c>
      <c r="AV269" s="522"/>
      <c r="AW269" s="522">
        <f t="shared" si="410"/>
        <v>0</v>
      </c>
      <c r="AX269" s="522"/>
      <c r="AY269" s="711"/>
      <c r="AZ269" s="522">
        <f t="shared" si="471"/>
        <v>0</v>
      </c>
      <c r="BA269" s="522"/>
      <c r="BB269" s="522">
        <f t="shared" si="472"/>
        <v>0</v>
      </c>
      <c r="BC269" s="522"/>
      <c r="BD269" s="522">
        <f t="shared" si="473"/>
        <v>0</v>
      </c>
      <c r="BE269" s="522"/>
      <c r="BF269" s="522">
        <f t="shared" si="414"/>
        <v>0</v>
      </c>
      <c r="BG269" s="522"/>
      <c r="BH269" s="711"/>
      <c r="BI269" s="522">
        <f t="shared" si="474"/>
        <v>0</v>
      </c>
      <c r="BJ269" s="522"/>
      <c r="BK269" s="522">
        <f t="shared" si="475"/>
        <v>0</v>
      </c>
      <c r="BL269" s="522"/>
      <c r="BM269" s="522">
        <f t="shared" si="476"/>
        <v>0</v>
      </c>
      <c r="BN269" s="522"/>
      <c r="BO269" s="522">
        <f t="shared" si="418"/>
        <v>0</v>
      </c>
      <c r="BP269" s="522"/>
      <c r="BQ269" s="711"/>
      <c r="BR269" s="522">
        <f t="shared" si="477"/>
        <v>0</v>
      </c>
      <c r="BS269" s="522"/>
      <c r="BT269" s="522">
        <f t="shared" si="478"/>
        <v>0</v>
      </c>
      <c r="BU269" s="522"/>
      <c r="BV269" s="522">
        <f t="shared" si="479"/>
        <v>0</v>
      </c>
      <c r="BW269" s="522"/>
      <c r="BX269" s="522">
        <f t="shared" si="422"/>
        <v>0</v>
      </c>
      <c r="BY269" s="522"/>
      <c r="BZ269" s="711"/>
      <c r="CA269" s="522">
        <f t="shared" si="480"/>
        <v>0</v>
      </c>
      <c r="CB269" s="522"/>
      <c r="CC269" s="522">
        <f t="shared" si="481"/>
        <v>0</v>
      </c>
      <c r="CD269" s="522"/>
      <c r="CE269" s="522">
        <f t="shared" si="482"/>
        <v>0</v>
      </c>
      <c r="CF269" s="522"/>
      <c r="CG269" s="522">
        <f t="shared" si="426"/>
        <v>0</v>
      </c>
      <c r="CH269" s="522"/>
      <c r="CI269" s="711"/>
      <c r="CJ269" s="522">
        <f t="shared" si="483"/>
        <v>0</v>
      </c>
      <c r="CK269" s="522"/>
      <c r="CL269" s="522">
        <f t="shared" si="484"/>
        <v>0</v>
      </c>
      <c r="CM269" s="522"/>
      <c r="CN269" s="522">
        <f t="shared" si="485"/>
        <v>0</v>
      </c>
      <c r="CO269" s="522"/>
      <c r="CP269" s="522">
        <f t="shared" si="430"/>
        <v>0</v>
      </c>
      <c r="CQ269" s="522"/>
      <c r="CR269" s="711"/>
      <c r="CS269" s="522">
        <f t="shared" si="486"/>
        <v>0</v>
      </c>
      <c r="CT269" s="522"/>
      <c r="CU269" s="522">
        <f t="shared" si="487"/>
        <v>0</v>
      </c>
      <c r="CV269" s="522"/>
      <c r="CW269" s="522">
        <f t="shared" si="488"/>
        <v>0</v>
      </c>
      <c r="CX269" s="522"/>
      <c r="CY269" s="522">
        <f t="shared" si="434"/>
        <v>0</v>
      </c>
      <c r="CZ269" s="522"/>
      <c r="DA269" s="711"/>
      <c r="DB269" s="522">
        <f t="shared" si="489"/>
        <v>0</v>
      </c>
      <c r="DC269" s="522"/>
      <c r="DD269" s="522">
        <f t="shared" si="490"/>
        <v>0</v>
      </c>
      <c r="DE269" s="522"/>
      <c r="DF269" s="522">
        <f t="shared" si="437"/>
        <v>0</v>
      </c>
      <c r="DG269" s="522"/>
      <c r="DH269" s="522">
        <f t="shared" si="438"/>
        <v>0</v>
      </c>
      <c r="DI269" s="522"/>
      <c r="DJ269" s="711"/>
      <c r="DK269" s="522">
        <f t="shared" si="491"/>
        <v>0</v>
      </c>
      <c r="DL269" s="522"/>
      <c r="DM269" s="522">
        <f t="shared" si="492"/>
        <v>0</v>
      </c>
      <c r="DN269" s="522"/>
      <c r="DO269" s="522">
        <f t="shared" si="493"/>
        <v>0</v>
      </c>
      <c r="DP269" s="522"/>
      <c r="DQ269" s="522">
        <f t="shared" si="442"/>
        <v>0</v>
      </c>
      <c r="DR269" s="522"/>
      <c r="DS269" s="711"/>
      <c r="DT269" s="114">
        <f t="shared" si="443"/>
        <v>0</v>
      </c>
      <c r="DU269" s="113" t="str">
        <f>IF(DT269=0,"",
IF(SUM(DT$259:DT269)=1,DV269,
IF($DT$286&gt;SUM($DT$259:DT269),_xlfn.CONCAT(", ",DV269),
IF($DT$286=SUM($DT$259:DT269),_xlfn.CONCAT(" y ",DV269,".")))))</f>
        <v/>
      </c>
      <c r="DV269" s="113">
        <v>11</v>
      </c>
    </row>
    <row r="270" spans="1:149" s="38" customFormat="1" ht="15" customHeight="1">
      <c r="A270" s="18"/>
      <c r="B270"/>
      <c r="C270" s="317" t="s">
        <v>5012</v>
      </c>
      <c r="D270" s="547" t="s">
        <v>5702</v>
      </c>
      <c r="E270" s="548"/>
      <c r="F270" s="548"/>
      <c r="G270" s="548"/>
      <c r="H270" s="548"/>
      <c r="I270" s="548"/>
      <c r="J270" s="103"/>
      <c r="K270" s="103"/>
      <c r="L270" s="103"/>
      <c r="M270" s="103"/>
      <c r="N270" s="103"/>
      <c r="O270" s="103"/>
      <c r="P270" s="103"/>
      <c r="Q270" s="103"/>
      <c r="R270" s="103"/>
      <c r="S270" s="103"/>
      <c r="T270" s="103"/>
      <c r="U270" s="103"/>
      <c r="V270" s="103"/>
      <c r="W270" s="103"/>
      <c r="X270" s="103"/>
      <c r="Y270" s="103"/>
      <c r="Z270" s="103"/>
      <c r="AA270" s="103"/>
      <c r="AB270" s="103"/>
      <c r="AC270" s="103"/>
      <c r="AD270" s="103"/>
      <c r="AE270" s="2"/>
      <c r="AF270" s="108"/>
      <c r="AH270" s="522">
        <f t="shared" si="465"/>
        <v>0</v>
      </c>
      <c r="AI270" s="522"/>
      <c r="AJ270" s="522">
        <f t="shared" si="466"/>
        <v>0</v>
      </c>
      <c r="AK270" s="522"/>
      <c r="AL270" s="522">
        <f t="shared" si="467"/>
        <v>0</v>
      </c>
      <c r="AM270" s="522"/>
      <c r="AN270" s="522">
        <f t="shared" si="406"/>
        <v>0</v>
      </c>
      <c r="AO270" s="522"/>
      <c r="AP270" s="711"/>
      <c r="AQ270" s="522">
        <f t="shared" si="468"/>
        <v>0</v>
      </c>
      <c r="AR270" s="522"/>
      <c r="AS270" s="522">
        <f t="shared" si="469"/>
        <v>0</v>
      </c>
      <c r="AT270" s="522"/>
      <c r="AU270" s="522">
        <f t="shared" si="470"/>
        <v>0</v>
      </c>
      <c r="AV270" s="522"/>
      <c r="AW270" s="522">
        <f t="shared" si="410"/>
        <v>0</v>
      </c>
      <c r="AX270" s="522"/>
      <c r="AY270" s="711"/>
      <c r="AZ270" s="522">
        <f t="shared" si="471"/>
        <v>0</v>
      </c>
      <c r="BA270" s="522"/>
      <c r="BB270" s="522">
        <f t="shared" si="472"/>
        <v>0</v>
      </c>
      <c r="BC270" s="522"/>
      <c r="BD270" s="522">
        <f t="shared" si="473"/>
        <v>0</v>
      </c>
      <c r="BE270" s="522"/>
      <c r="BF270" s="522">
        <f t="shared" si="414"/>
        <v>0</v>
      </c>
      <c r="BG270" s="522"/>
      <c r="BH270" s="711"/>
      <c r="BI270" s="522">
        <f t="shared" si="474"/>
        <v>0</v>
      </c>
      <c r="BJ270" s="522"/>
      <c r="BK270" s="522">
        <f t="shared" si="475"/>
        <v>0</v>
      </c>
      <c r="BL270" s="522"/>
      <c r="BM270" s="522">
        <f t="shared" si="476"/>
        <v>0</v>
      </c>
      <c r="BN270" s="522"/>
      <c r="BO270" s="522">
        <f t="shared" si="418"/>
        <v>0</v>
      </c>
      <c r="BP270" s="522"/>
      <c r="BQ270" s="711"/>
      <c r="BR270" s="522">
        <f t="shared" si="477"/>
        <v>0</v>
      </c>
      <c r="BS270" s="522"/>
      <c r="BT270" s="522">
        <f t="shared" si="478"/>
        <v>0</v>
      </c>
      <c r="BU270" s="522"/>
      <c r="BV270" s="522">
        <f t="shared" si="479"/>
        <v>0</v>
      </c>
      <c r="BW270" s="522"/>
      <c r="BX270" s="522">
        <f t="shared" si="422"/>
        <v>0</v>
      </c>
      <c r="BY270" s="522"/>
      <c r="BZ270" s="711"/>
      <c r="CA270" s="522">
        <f t="shared" si="480"/>
        <v>0</v>
      </c>
      <c r="CB270" s="522"/>
      <c r="CC270" s="522">
        <f t="shared" si="481"/>
        <v>0</v>
      </c>
      <c r="CD270" s="522"/>
      <c r="CE270" s="522">
        <f t="shared" si="482"/>
        <v>0</v>
      </c>
      <c r="CF270" s="522"/>
      <c r="CG270" s="522">
        <f t="shared" si="426"/>
        <v>0</v>
      </c>
      <c r="CH270" s="522"/>
      <c r="CI270" s="711"/>
      <c r="CJ270" s="522">
        <f t="shared" si="483"/>
        <v>0</v>
      </c>
      <c r="CK270" s="522"/>
      <c r="CL270" s="522">
        <f t="shared" si="484"/>
        <v>0</v>
      </c>
      <c r="CM270" s="522"/>
      <c r="CN270" s="522">
        <f t="shared" si="485"/>
        <v>0</v>
      </c>
      <c r="CO270" s="522"/>
      <c r="CP270" s="522">
        <f t="shared" si="430"/>
        <v>0</v>
      </c>
      <c r="CQ270" s="522"/>
      <c r="CR270" s="711"/>
      <c r="CS270" s="522">
        <f t="shared" si="486"/>
        <v>0</v>
      </c>
      <c r="CT270" s="522"/>
      <c r="CU270" s="522">
        <f t="shared" si="487"/>
        <v>0</v>
      </c>
      <c r="CV270" s="522"/>
      <c r="CW270" s="522">
        <f t="shared" si="488"/>
        <v>0</v>
      </c>
      <c r="CX270" s="522"/>
      <c r="CY270" s="522">
        <f t="shared" si="434"/>
        <v>0</v>
      </c>
      <c r="CZ270" s="522"/>
      <c r="DA270" s="711"/>
      <c r="DB270" s="522">
        <f t="shared" si="489"/>
        <v>0</v>
      </c>
      <c r="DC270" s="522"/>
      <c r="DD270" s="522">
        <f t="shared" si="490"/>
        <v>0</v>
      </c>
      <c r="DE270" s="522"/>
      <c r="DF270" s="522">
        <f t="shared" si="437"/>
        <v>0</v>
      </c>
      <c r="DG270" s="522"/>
      <c r="DH270" s="522">
        <f t="shared" si="438"/>
        <v>0</v>
      </c>
      <c r="DI270" s="522"/>
      <c r="DJ270" s="711"/>
      <c r="DK270" s="522">
        <f t="shared" si="491"/>
        <v>0</v>
      </c>
      <c r="DL270" s="522"/>
      <c r="DM270" s="522">
        <f t="shared" si="492"/>
        <v>0</v>
      </c>
      <c r="DN270" s="522"/>
      <c r="DO270" s="522">
        <f t="shared" si="493"/>
        <v>0</v>
      </c>
      <c r="DP270" s="522"/>
      <c r="DQ270" s="522">
        <f t="shared" si="442"/>
        <v>0</v>
      </c>
      <c r="DR270" s="522"/>
      <c r="DS270" s="711"/>
      <c r="DT270" s="114">
        <f t="shared" si="443"/>
        <v>0</v>
      </c>
      <c r="DU270" s="113" t="str">
        <f>IF(DT270=0,"",
IF(SUM(DT$259:DT270)=1,DV270,
IF($DT$286&gt;SUM($DT$259:DT270),_xlfn.CONCAT(", ",DV270),
IF($DT$286=SUM($DT$259:DT270),_xlfn.CONCAT(" y ",DV270,".")))))</f>
        <v/>
      </c>
      <c r="DV270" s="115">
        <v>12</v>
      </c>
    </row>
    <row r="271" spans="1:149" s="38" customFormat="1" ht="15" customHeight="1">
      <c r="A271" s="18"/>
      <c r="B271"/>
      <c r="C271" s="317" t="s">
        <v>5013</v>
      </c>
      <c r="D271" s="547" t="s">
        <v>5705</v>
      </c>
      <c r="E271" s="548"/>
      <c r="F271" s="548"/>
      <c r="G271" s="548"/>
      <c r="H271" s="548"/>
      <c r="I271" s="548"/>
      <c r="J271" s="103"/>
      <c r="K271" s="103"/>
      <c r="L271" s="103"/>
      <c r="M271" s="103"/>
      <c r="N271" s="103"/>
      <c r="O271" s="103"/>
      <c r="P271" s="103"/>
      <c r="Q271" s="103"/>
      <c r="R271" s="103"/>
      <c r="S271" s="103"/>
      <c r="T271" s="103"/>
      <c r="U271" s="103"/>
      <c r="V271" s="103"/>
      <c r="W271" s="103"/>
      <c r="X271" s="103"/>
      <c r="Y271" s="103"/>
      <c r="Z271" s="103"/>
      <c r="AA271" s="103"/>
      <c r="AB271" s="103"/>
      <c r="AC271" s="103"/>
      <c r="AD271" s="103"/>
      <c r="AE271" s="2"/>
      <c r="AF271" s="108"/>
      <c r="AH271" s="522">
        <f t="shared" si="465"/>
        <v>0</v>
      </c>
      <c r="AI271" s="522"/>
      <c r="AJ271" s="522">
        <f t="shared" si="466"/>
        <v>0</v>
      </c>
      <c r="AK271" s="522"/>
      <c r="AL271" s="522">
        <f t="shared" si="467"/>
        <v>0</v>
      </c>
      <c r="AM271" s="522"/>
      <c r="AN271" s="522">
        <f t="shared" si="406"/>
        <v>0</v>
      </c>
      <c r="AO271" s="522"/>
      <c r="AP271" s="711"/>
      <c r="AQ271" s="522">
        <f t="shared" si="468"/>
        <v>0</v>
      </c>
      <c r="AR271" s="522"/>
      <c r="AS271" s="522">
        <f t="shared" si="469"/>
        <v>0</v>
      </c>
      <c r="AT271" s="522"/>
      <c r="AU271" s="522">
        <f t="shared" si="470"/>
        <v>0</v>
      </c>
      <c r="AV271" s="522"/>
      <c r="AW271" s="522">
        <f t="shared" si="410"/>
        <v>0</v>
      </c>
      <c r="AX271" s="522"/>
      <c r="AY271" s="711"/>
      <c r="AZ271" s="522">
        <f t="shared" si="471"/>
        <v>0</v>
      </c>
      <c r="BA271" s="522"/>
      <c r="BB271" s="522">
        <f t="shared" si="472"/>
        <v>0</v>
      </c>
      <c r="BC271" s="522"/>
      <c r="BD271" s="522">
        <f t="shared" si="473"/>
        <v>0</v>
      </c>
      <c r="BE271" s="522"/>
      <c r="BF271" s="522">
        <f t="shared" si="414"/>
        <v>0</v>
      </c>
      <c r="BG271" s="522"/>
      <c r="BH271" s="711"/>
      <c r="BI271" s="522">
        <f t="shared" si="474"/>
        <v>0</v>
      </c>
      <c r="BJ271" s="522"/>
      <c r="BK271" s="522">
        <f t="shared" si="475"/>
        <v>0</v>
      </c>
      <c r="BL271" s="522"/>
      <c r="BM271" s="522">
        <f t="shared" si="476"/>
        <v>0</v>
      </c>
      <c r="BN271" s="522"/>
      <c r="BO271" s="522">
        <f t="shared" si="418"/>
        <v>0</v>
      </c>
      <c r="BP271" s="522"/>
      <c r="BQ271" s="711"/>
      <c r="BR271" s="522">
        <f t="shared" si="477"/>
        <v>0</v>
      </c>
      <c r="BS271" s="522"/>
      <c r="BT271" s="522">
        <f t="shared" si="478"/>
        <v>0</v>
      </c>
      <c r="BU271" s="522"/>
      <c r="BV271" s="522">
        <f t="shared" si="479"/>
        <v>0</v>
      </c>
      <c r="BW271" s="522"/>
      <c r="BX271" s="522">
        <f t="shared" si="422"/>
        <v>0</v>
      </c>
      <c r="BY271" s="522"/>
      <c r="BZ271" s="711"/>
      <c r="CA271" s="522">
        <f t="shared" si="480"/>
        <v>0</v>
      </c>
      <c r="CB271" s="522"/>
      <c r="CC271" s="522">
        <f t="shared" si="481"/>
        <v>0</v>
      </c>
      <c r="CD271" s="522"/>
      <c r="CE271" s="522">
        <f t="shared" si="482"/>
        <v>0</v>
      </c>
      <c r="CF271" s="522"/>
      <c r="CG271" s="522">
        <f t="shared" si="426"/>
        <v>0</v>
      </c>
      <c r="CH271" s="522"/>
      <c r="CI271" s="711"/>
      <c r="CJ271" s="522">
        <f t="shared" si="483"/>
        <v>0</v>
      </c>
      <c r="CK271" s="522"/>
      <c r="CL271" s="522">
        <f t="shared" si="484"/>
        <v>0</v>
      </c>
      <c r="CM271" s="522"/>
      <c r="CN271" s="522">
        <f t="shared" si="485"/>
        <v>0</v>
      </c>
      <c r="CO271" s="522"/>
      <c r="CP271" s="522">
        <f t="shared" si="430"/>
        <v>0</v>
      </c>
      <c r="CQ271" s="522"/>
      <c r="CR271" s="711"/>
      <c r="CS271" s="522">
        <f t="shared" si="486"/>
        <v>0</v>
      </c>
      <c r="CT271" s="522"/>
      <c r="CU271" s="522">
        <f t="shared" si="487"/>
        <v>0</v>
      </c>
      <c r="CV271" s="522"/>
      <c r="CW271" s="522">
        <f t="shared" si="488"/>
        <v>0</v>
      </c>
      <c r="CX271" s="522"/>
      <c r="CY271" s="522">
        <f t="shared" si="434"/>
        <v>0</v>
      </c>
      <c r="CZ271" s="522"/>
      <c r="DA271" s="711"/>
      <c r="DB271" s="522">
        <f t="shared" si="489"/>
        <v>0</v>
      </c>
      <c r="DC271" s="522"/>
      <c r="DD271" s="522">
        <f t="shared" si="490"/>
        <v>0</v>
      </c>
      <c r="DE271" s="522"/>
      <c r="DF271" s="522">
        <f t="shared" si="437"/>
        <v>0</v>
      </c>
      <c r="DG271" s="522"/>
      <c r="DH271" s="522">
        <f t="shared" si="438"/>
        <v>0</v>
      </c>
      <c r="DI271" s="522"/>
      <c r="DJ271" s="711"/>
      <c r="DK271" s="522">
        <f t="shared" si="491"/>
        <v>0</v>
      </c>
      <c r="DL271" s="522"/>
      <c r="DM271" s="522">
        <f t="shared" si="492"/>
        <v>0</v>
      </c>
      <c r="DN271" s="522"/>
      <c r="DO271" s="522">
        <f t="shared" si="493"/>
        <v>0</v>
      </c>
      <c r="DP271" s="522"/>
      <c r="DQ271" s="522">
        <f t="shared" si="442"/>
        <v>0</v>
      </c>
      <c r="DR271" s="522"/>
      <c r="DS271" s="711"/>
      <c r="DT271" s="114">
        <f t="shared" si="443"/>
        <v>0</v>
      </c>
      <c r="DU271" s="113" t="str">
        <f>IF(DT271=0,"",
IF(SUM(DT$259:DT271)=1,DV271,
IF($DT$286&gt;SUM($DT$259:DT271),_xlfn.CONCAT(", ",DV271),
IF($DT$286=SUM($DT$259:DT271),_xlfn.CONCAT(" y ",DV271,".")))))</f>
        <v/>
      </c>
      <c r="DV271" s="115">
        <v>13</v>
      </c>
    </row>
    <row r="272" spans="1:149" s="38" customFormat="1" ht="15" customHeight="1">
      <c r="A272" s="18"/>
      <c r="B272"/>
      <c r="C272" s="317" t="s">
        <v>5014</v>
      </c>
      <c r="D272" s="547" t="s">
        <v>5708</v>
      </c>
      <c r="E272" s="548"/>
      <c r="F272" s="548"/>
      <c r="G272" s="548"/>
      <c r="H272" s="548"/>
      <c r="I272" s="548"/>
      <c r="J272" s="103"/>
      <c r="K272" s="103"/>
      <c r="L272" s="103"/>
      <c r="M272" s="103"/>
      <c r="N272" s="103"/>
      <c r="O272" s="103"/>
      <c r="P272" s="103"/>
      <c r="Q272" s="103"/>
      <c r="R272" s="103"/>
      <c r="S272" s="103"/>
      <c r="T272" s="103"/>
      <c r="U272" s="103"/>
      <c r="V272" s="103"/>
      <c r="W272" s="103"/>
      <c r="X272" s="103"/>
      <c r="Y272" s="103"/>
      <c r="Z272" s="103"/>
      <c r="AA272" s="103"/>
      <c r="AB272" s="103"/>
      <c r="AC272" s="103"/>
      <c r="AD272" s="103"/>
      <c r="AE272" s="2"/>
      <c r="AF272" s="108"/>
      <c r="AH272" s="522">
        <f t="shared" si="465"/>
        <v>0</v>
      </c>
      <c r="AI272" s="522"/>
      <c r="AJ272" s="522">
        <f t="shared" si="466"/>
        <v>0</v>
      </c>
      <c r="AK272" s="522"/>
      <c r="AL272" s="522">
        <f t="shared" si="467"/>
        <v>0</v>
      </c>
      <c r="AM272" s="522"/>
      <c r="AN272" s="522">
        <f t="shared" si="406"/>
        <v>0</v>
      </c>
      <c r="AO272" s="522"/>
      <c r="AP272" s="711"/>
      <c r="AQ272" s="522">
        <f t="shared" si="468"/>
        <v>0</v>
      </c>
      <c r="AR272" s="522"/>
      <c r="AS272" s="522">
        <f t="shared" si="469"/>
        <v>0</v>
      </c>
      <c r="AT272" s="522"/>
      <c r="AU272" s="522">
        <f t="shared" si="470"/>
        <v>0</v>
      </c>
      <c r="AV272" s="522"/>
      <c r="AW272" s="522">
        <f t="shared" si="410"/>
        <v>0</v>
      </c>
      <c r="AX272" s="522"/>
      <c r="AY272" s="711"/>
      <c r="AZ272" s="522">
        <f t="shared" si="471"/>
        <v>0</v>
      </c>
      <c r="BA272" s="522"/>
      <c r="BB272" s="522">
        <f t="shared" si="472"/>
        <v>0</v>
      </c>
      <c r="BC272" s="522"/>
      <c r="BD272" s="522">
        <f t="shared" si="473"/>
        <v>0</v>
      </c>
      <c r="BE272" s="522"/>
      <c r="BF272" s="522">
        <f t="shared" si="414"/>
        <v>0</v>
      </c>
      <c r="BG272" s="522"/>
      <c r="BH272" s="711"/>
      <c r="BI272" s="522">
        <f t="shared" si="474"/>
        <v>0</v>
      </c>
      <c r="BJ272" s="522"/>
      <c r="BK272" s="522">
        <f t="shared" si="475"/>
        <v>0</v>
      </c>
      <c r="BL272" s="522"/>
      <c r="BM272" s="522">
        <f t="shared" si="476"/>
        <v>0</v>
      </c>
      <c r="BN272" s="522"/>
      <c r="BO272" s="522">
        <f t="shared" si="418"/>
        <v>0</v>
      </c>
      <c r="BP272" s="522"/>
      <c r="BQ272" s="711"/>
      <c r="BR272" s="522">
        <f t="shared" si="477"/>
        <v>0</v>
      </c>
      <c r="BS272" s="522"/>
      <c r="BT272" s="522">
        <f t="shared" si="478"/>
        <v>0</v>
      </c>
      <c r="BU272" s="522"/>
      <c r="BV272" s="522">
        <f t="shared" si="479"/>
        <v>0</v>
      </c>
      <c r="BW272" s="522"/>
      <c r="BX272" s="522">
        <f t="shared" si="422"/>
        <v>0</v>
      </c>
      <c r="BY272" s="522"/>
      <c r="BZ272" s="711"/>
      <c r="CA272" s="522">
        <f t="shared" si="480"/>
        <v>0</v>
      </c>
      <c r="CB272" s="522"/>
      <c r="CC272" s="522">
        <f t="shared" si="481"/>
        <v>0</v>
      </c>
      <c r="CD272" s="522"/>
      <c r="CE272" s="522">
        <f t="shared" si="482"/>
        <v>0</v>
      </c>
      <c r="CF272" s="522"/>
      <c r="CG272" s="522">
        <f t="shared" si="426"/>
        <v>0</v>
      </c>
      <c r="CH272" s="522"/>
      <c r="CI272" s="711"/>
      <c r="CJ272" s="522">
        <f t="shared" si="483"/>
        <v>0</v>
      </c>
      <c r="CK272" s="522"/>
      <c r="CL272" s="522">
        <f t="shared" si="484"/>
        <v>0</v>
      </c>
      <c r="CM272" s="522"/>
      <c r="CN272" s="522">
        <f t="shared" si="485"/>
        <v>0</v>
      </c>
      <c r="CO272" s="522"/>
      <c r="CP272" s="522">
        <f t="shared" si="430"/>
        <v>0</v>
      </c>
      <c r="CQ272" s="522"/>
      <c r="CR272" s="711"/>
      <c r="CS272" s="522">
        <f t="shared" si="486"/>
        <v>0</v>
      </c>
      <c r="CT272" s="522"/>
      <c r="CU272" s="522">
        <f t="shared" si="487"/>
        <v>0</v>
      </c>
      <c r="CV272" s="522"/>
      <c r="CW272" s="522">
        <f t="shared" si="488"/>
        <v>0</v>
      </c>
      <c r="CX272" s="522"/>
      <c r="CY272" s="522">
        <f t="shared" si="434"/>
        <v>0</v>
      </c>
      <c r="CZ272" s="522"/>
      <c r="DA272" s="711"/>
      <c r="DB272" s="522">
        <f t="shared" si="489"/>
        <v>0</v>
      </c>
      <c r="DC272" s="522"/>
      <c r="DD272" s="522">
        <f t="shared" si="490"/>
        <v>0</v>
      </c>
      <c r="DE272" s="522"/>
      <c r="DF272" s="522">
        <f t="shared" si="437"/>
        <v>0</v>
      </c>
      <c r="DG272" s="522"/>
      <c r="DH272" s="522">
        <f t="shared" si="438"/>
        <v>0</v>
      </c>
      <c r="DI272" s="522"/>
      <c r="DJ272" s="711"/>
      <c r="DK272" s="522">
        <f t="shared" si="491"/>
        <v>0</v>
      </c>
      <c r="DL272" s="522"/>
      <c r="DM272" s="522">
        <f t="shared" si="492"/>
        <v>0</v>
      </c>
      <c r="DN272" s="522"/>
      <c r="DO272" s="522">
        <f t="shared" si="493"/>
        <v>0</v>
      </c>
      <c r="DP272" s="522"/>
      <c r="DQ272" s="522">
        <f t="shared" si="442"/>
        <v>0</v>
      </c>
      <c r="DR272" s="522"/>
      <c r="DS272" s="711"/>
      <c r="DT272" s="114">
        <f t="shared" si="443"/>
        <v>0</v>
      </c>
      <c r="DU272" s="113" t="str">
        <f>IF(DT272=0,"",
IF(SUM(DT$259:DT272)=1,DV272,
IF($DT$286&gt;SUM($DT$259:DT272),_xlfn.CONCAT(", ",DV272),
IF($DT$286=SUM($DT$259:DT272),_xlfn.CONCAT(" y ",DV272,".")))))</f>
        <v/>
      </c>
      <c r="DV272" s="115">
        <v>14</v>
      </c>
    </row>
    <row r="273" spans="1:126" s="38" customFormat="1" ht="15" customHeight="1">
      <c r="A273" s="18"/>
      <c r="B273"/>
      <c r="C273" s="317" t="s">
        <v>5015</v>
      </c>
      <c r="D273" s="547" t="s">
        <v>5710</v>
      </c>
      <c r="E273" s="548"/>
      <c r="F273" s="548"/>
      <c r="G273" s="548"/>
      <c r="H273" s="548"/>
      <c r="I273" s="548"/>
      <c r="J273" s="103"/>
      <c r="K273" s="103"/>
      <c r="L273" s="103"/>
      <c r="M273" s="103"/>
      <c r="N273" s="103"/>
      <c r="O273" s="103"/>
      <c r="P273" s="103"/>
      <c r="Q273" s="103"/>
      <c r="R273" s="103"/>
      <c r="S273" s="103"/>
      <c r="T273" s="103"/>
      <c r="U273" s="103"/>
      <c r="V273" s="103"/>
      <c r="W273" s="103"/>
      <c r="X273" s="103"/>
      <c r="Y273" s="103"/>
      <c r="Z273" s="103"/>
      <c r="AA273" s="103"/>
      <c r="AB273" s="103"/>
      <c r="AC273" s="103"/>
      <c r="AD273" s="103"/>
      <c r="AE273" s="2"/>
      <c r="AF273" s="108"/>
      <c r="AH273" s="522">
        <f t="shared" si="465"/>
        <v>0</v>
      </c>
      <c r="AI273" s="522"/>
      <c r="AJ273" s="522">
        <f t="shared" si="466"/>
        <v>0</v>
      </c>
      <c r="AK273" s="522"/>
      <c r="AL273" s="522">
        <f t="shared" si="467"/>
        <v>0</v>
      </c>
      <c r="AM273" s="522"/>
      <c r="AN273" s="522">
        <f t="shared" si="406"/>
        <v>0</v>
      </c>
      <c r="AO273" s="522"/>
      <c r="AP273" s="711"/>
      <c r="AQ273" s="522">
        <f t="shared" si="468"/>
        <v>0</v>
      </c>
      <c r="AR273" s="522"/>
      <c r="AS273" s="522">
        <f t="shared" si="469"/>
        <v>0</v>
      </c>
      <c r="AT273" s="522"/>
      <c r="AU273" s="522">
        <f t="shared" si="470"/>
        <v>0</v>
      </c>
      <c r="AV273" s="522"/>
      <c r="AW273" s="522">
        <f t="shared" si="410"/>
        <v>0</v>
      </c>
      <c r="AX273" s="522"/>
      <c r="AY273" s="711"/>
      <c r="AZ273" s="522">
        <f t="shared" si="471"/>
        <v>0</v>
      </c>
      <c r="BA273" s="522"/>
      <c r="BB273" s="522">
        <f t="shared" si="472"/>
        <v>0</v>
      </c>
      <c r="BC273" s="522"/>
      <c r="BD273" s="522">
        <f t="shared" si="473"/>
        <v>0</v>
      </c>
      <c r="BE273" s="522"/>
      <c r="BF273" s="522">
        <f t="shared" si="414"/>
        <v>0</v>
      </c>
      <c r="BG273" s="522"/>
      <c r="BH273" s="711"/>
      <c r="BI273" s="522">
        <f t="shared" si="474"/>
        <v>0</v>
      </c>
      <c r="BJ273" s="522"/>
      <c r="BK273" s="522">
        <f t="shared" si="475"/>
        <v>0</v>
      </c>
      <c r="BL273" s="522"/>
      <c r="BM273" s="522">
        <f t="shared" si="476"/>
        <v>0</v>
      </c>
      <c r="BN273" s="522"/>
      <c r="BO273" s="522">
        <f t="shared" si="418"/>
        <v>0</v>
      </c>
      <c r="BP273" s="522"/>
      <c r="BQ273" s="711"/>
      <c r="BR273" s="522">
        <f t="shared" si="477"/>
        <v>0</v>
      </c>
      <c r="BS273" s="522"/>
      <c r="BT273" s="522">
        <f t="shared" si="478"/>
        <v>0</v>
      </c>
      <c r="BU273" s="522"/>
      <c r="BV273" s="522">
        <f t="shared" si="479"/>
        <v>0</v>
      </c>
      <c r="BW273" s="522"/>
      <c r="BX273" s="522">
        <f t="shared" si="422"/>
        <v>0</v>
      </c>
      <c r="BY273" s="522"/>
      <c r="BZ273" s="711"/>
      <c r="CA273" s="522">
        <f t="shared" si="480"/>
        <v>0</v>
      </c>
      <c r="CB273" s="522"/>
      <c r="CC273" s="522">
        <f t="shared" si="481"/>
        <v>0</v>
      </c>
      <c r="CD273" s="522"/>
      <c r="CE273" s="522">
        <f t="shared" si="482"/>
        <v>0</v>
      </c>
      <c r="CF273" s="522"/>
      <c r="CG273" s="522">
        <f t="shared" si="426"/>
        <v>0</v>
      </c>
      <c r="CH273" s="522"/>
      <c r="CI273" s="711"/>
      <c r="CJ273" s="522">
        <f t="shared" si="483"/>
        <v>0</v>
      </c>
      <c r="CK273" s="522"/>
      <c r="CL273" s="522">
        <f t="shared" si="484"/>
        <v>0</v>
      </c>
      <c r="CM273" s="522"/>
      <c r="CN273" s="522">
        <f t="shared" si="485"/>
        <v>0</v>
      </c>
      <c r="CO273" s="522"/>
      <c r="CP273" s="522">
        <f t="shared" si="430"/>
        <v>0</v>
      </c>
      <c r="CQ273" s="522"/>
      <c r="CR273" s="711"/>
      <c r="CS273" s="522">
        <f t="shared" si="486"/>
        <v>0</v>
      </c>
      <c r="CT273" s="522"/>
      <c r="CU273" s="522">
        <f t="shared" si="487"/>
        <v>0</v>
      </c>
      <c r="CV273" s="522"/>
      <c r="CW273" s="522">
        <f t="shared" si="488"/>
        <v>0</v>
      </c>
      <c r="CX273" s="522"/>
      <c r="CY273" s="522">
        <f t="shared" si="434"/>
        <v>0</v>
      </c>
      <c r="CZ273" s="522"/>
      <c r="DA273" s="711"/>
      <c r="DB273" s="522">
        <f t="shared" si="489"/>
        <v>0</v>
      </c>
      <c r="DC273" s="522"/>
      <c r="DD273" s="522">
        <f t="shared" si="490"/>
        <v>0</v>
      </c>
      <c r="DE273" s="522"/>
      <c r="DF273" s="522">
        <f t="shared" si="437"/>
        <v>0</v>
      </c>
      <c r="DG273" s="522"/>
      <c r="DH273" s="522">
        <f t="shared" si="438"/>
        <v>0</v>
      </c>
      <c r="DI273" s="522"/>
      <c r="DJ273" s="711"/>
      <c r="DK273" s="522">
        <f t="shared" si="491"/>
        <v>0</v>
      </c>
      <c r="DL273" s="522"/>
      <c r="DM273" s="522">
        <f t="shared" si="492"/>
        <v>0</v>
      </c>
      <c r="DN273" s="522"/>
      <c r="DO273" s="522">
        <f t="shared" si="493"/>
        <v>0</v>
      </c>
      <c r="DP273" s="522"/>
      <c r="DQ273" s="522">
        <f t="shared" si="442"/>
        <v>0</v>
      </c>
      <c r="DR273" s="522"/>
      <c r="DS273" s="711"/>
      <c r="DT273" s="114">
        <f t="shared" si="443"/>
        <v>0</v>
      </c>
      <c r="DU273" s="113" t="str">
        <f>IF(DT273=0,"",
IF(SUM(DT$259:DT273)=1,DV273,
IF($DT$286&gt;SUM($DT$259:DT273),_xlfn.CONCAT(", ",DV273),
IF($DT$286=SUM($DT$259:DT273),_xlfn.CONCAT(" y ",DV273,".")))))</f>
        <v/>
      </c>
      <c r="DV273" s="115">
        <v>15</v>
      </c>
    </row>
    <row r="274" spans="1:126" s="38" customFormat="1" ht="15" customHeight="1">
      <c r="A274" s="18"/>
      <c r="B274"/>
      <c r="C274" s="317" t="s">
        <v>5016</v>
      </c>
      <c r="D274" s="547" t="s">
        <v>5712</v>
      </c>
      <c r="E274" s="548"/>
      <c r="F274" s="548"/>
      <c r="G274" s="548"/>
      <c r="H274" s="548"/>
      <c r="I274" s="548"/>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2"/>
      <c r="AF274" s="108"/>
      <c r="AH274" s="522">
        <f t="shared" si="465"/>
        <v>0</v>
      </c>
      <c r="AI274" s="522"/>
      <c r="AJ274" s="522">
        <f t="shared" si="466"/>
        <v>0</v>
      </c>
      <c r="AK274" s="522"/>
      <c r="AL274" s="522">
        <f t="shared" si="467"/>
        <v>0</v>
      </c>
      <c r="AM274" s="522"/>
      <c r="AN274" s="522">
        <f t="shared" si="406"/>
        <v>0</v>
      </c>
      <c r="AO274" s="522"/>
      <c r="AP274" s="711"/>
      <c r="AQ274" s="522">
        <f t="shared" si="468"/>
        <v>0</v>
      </c>
      <c r="AR274" s="522"/>
      <c r="AS274" s="522">
        <f t="shared" si="469"/>
        <v>0</v>
      </c>
      <c r="AT274" s="522"/>
      <c r="AU274" s="522">
        <f t="shared" si="470"/>
        <v>0</v>
      </c>
      <c r="AV274" s="522"/>
      <c r="AW274" s="522">
        <f t="shared" si="410"/>
        <v>0</v>
      </c>
      <c r="AX274" s="522"/>
      <c r="AY274" s="711"/>
      <c r="AZ274" s="522">
        <f t="shared" si="471"/>
        <v>0</v>
      </c>
      <c r="BA274" s="522"/>
      <c r="BB274" s="522">
        <f t="shared" si="472"/>
        <v>0</v>
      </c>
      <c r="BC274" s="522"/>
      <c r="BD274" s="522">
        <f t="shared" si="473"/>
        <v>0</v>
      </c>
      <c r="BE274" s="522"/>
      <c r="BF274" s="522">
        <f t="shared" si="414"/>
        <v>0</v>
      </c>
      <c r="BG274" s="522"/>
      <c r="BH274" s="711"/>
      <c r="BI274" s="522">
        <f t="shared" si="474"/>
        <v>0</v>
      </c>
      <c r="BJ274" s="522"/>
      <c r="BK274" s="522">
        <f t="shared" si="475"/>
        <v>0</v>
      </c>
      <c r="BL274" s="522"/>
      <c r="BM274" s="522">
        <f t="shared" si="476"/>
        <v>0</v>
      </c>
      <c r="BN274" s="522"/>
      <c r="BO274" s="522">
        <f t="shared" si="418"/>
        <v>0</v>
      </c>
      <c r="BP274" s="522"/>
      <c r="BQ274" s="711"/>
      <c r="BR274" s="522">
        <f t="shared" si="477"/>
        <v>0</v>
      </c>
      <c r="BS274" s="522"/>
      <c r="BT274" s="522">
        <f t="shared" si="478"/>
        <v>0</v>
      </c>
      <c r="BU274" s="522"/>
      <c r="BV274" s="522">
        <f t="shared" si="479"/>
        <v>0</v>
      </c>
      <c r="BW274" s="522"/>
      <c r="BX274" s="522">
        <f t="shared" si="422"/>
        <v>0</v>
      </c>
      <c r="BY274" s="522"/>
      <c r="BZ274" s="711"/>
      <c r="CA274" s="522">
        <f t="shared" si="480"/>
        <v>0</v>
      </c>
      <c r="CB274" s="522"/>
      <c r="CC274" s="522">
        <f t="shared" si="481"/>
        <v>0</v>
      </c>
      <c r="CD274" s="522"/>
      <c r="CE274" s="522">
        <f t="shared" si="482"/>
        <v>0</v>
      </c>
      <c r="CF274" s="522"/>
      <c r="CG274" s="522">
        <f t="shared" si="426"/>
        <v>0</v>
      </c>
      <c r="CH274" s="522"/>
      <c r="CI274" s="711"/>
      <c r="CJ274" s="522">
        <f t="shared" si="483"/>
        <v>0</v>
      </c>
      <c r="CK274" s="522"/>
      <c r="CL274" s="522">
        <f t="shared" si="484"/>
        <v>0</v>
      </c>
      <c r="CM274" s="522"/>
      <c r="CN274" s="522">
        <f t="shared" si="485"/>
        <v>0</v>
      </c>
      <c r="CO274" s="522"/>
      <c r="CP274" s="522">
        <f t="shared" si="430"/>
        <v>0</v>
      </c>
      <c r="CQ274" s="522"/>
      <c r="CR274" s="711"/>
      <c r="CS274" s="522">
        <f t="shared" si="486"/>
        <v>0</v>
      </c>
      <c r="CT274" s="522"/>
      <c r="CU274" s="522">
        <f t="shared" si="487"/>
        <v>0</v>
      </c>
      <c r="CV274" s="522"/>
      <c r="CW274" s="522">
        <f t="shared" si="488"/>
        <v>0</v>
      </c>
      <c r="CX274" s="522"/>
      <c r="CY274" s="522">
        <f t="shared" si="434"/>
        <v>0</v>
      </c>
      <c r="CZ274" s="522"/>
      <c r="DA274" s="711"/>
      <c r="DB274" s="522">
        <f t="shared" si="489"/>
        <v>0</v>
      </c>
      <c r="DC274" s="522"/>
      <c r="DD274" s="522">
        <f t="shared" si="490"/>
        <v>0</v>
      </c>
      <c r="DE274" s="522"/>
      <c r="DF274" s="522">
        <f t="shared" si="437"/>
        <v>0</v>
      </c>
      <c r="DG274" s="522"/>
      <c r="DH274" s="522">
        <f t="shared" si="438"/>
        <v>0</v>
      </c>
      <c r="DI274" s="522"/>
      <c r="DJ274" s="711"/>
      <c r="DK274" s="522">
        <f t="shared" si="491"/>
        <v>0</v>
      </c>
      <c r="DL274" s="522"/>
      <c r="DM274" s="522">
        <f t="shared" si="492"/>
        <v>0</v>
      </c>
      <c r="DN274" s="522"/>
      <c r="DO274" s="522">
        <f t="shared" si="493"/>
        <v>0</v>
      </c>
      <c r="DP274" s="522"/>
      <c r="DQ274" s="522">
        <f t="shared" si="442"/>
        <v>0</v>
      </c>
      <c r="DR274" s="522"/>
      <c r="DS274" s="711"/>
      <c r="DT274" s="114">
        <f t="shared" si="443"/>
        <v>0</v>
      </c>
      <c r="DU274" s="113" t="str">
        <f>IF(DT274=0,"",
IF(SUM(DT$259:DT274)=1,DV274,
IF($DT$286&gt;SUM($DT$259:DT274),_xlfn.CONCAT(", ",DV274),
IF($DT$286=SUM($DT$259:DT274),_xlfn.CONCAT(" y ",DV274,".")))))</f>
        <v/>
      </c>
      <c r="DV274" s="113">
        <v>16</v>
      </c>
    </row>
    <row r="275" spans="1:126" s="38" customFormat="1" ht="15" customHeight="1">
      <c r="A275" s="18"/>
      <c r="B275"/>
      <c r="C275" s="317" t="s">
        <v>5017</v>
      </c>
      <c r="D275" s="547" t="s">
        <v>5715</v>
      </c>
      <c r="E275" s="548"/>
      <c r="F275" s="548"/>
      <c r="G275" s="548"/>
      <c r="H275" s="548"/>
      <c r="I275" s="548"/>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2"/>
      <c r="AF275" s="108"/>
      <c r="AH275" s="522">
        <f t="shared" si="465"/>
        <v>0</v>
      </c>
      <c r="AI275" s="522"/>
      <c r="AJ275" s="522">
        <f t="shared" si="466"/>
        <v>0</v>
      </c>
      <c r="AK275" s="522"/>
      <c r="AL275" s="522">
        <f t="shared" si="467"/>
        <v>0</v>
      </c>
      <c r="AM275" s="522"/>
      <c r="AN275" s="522">
        <f t="shared" si="406"/>
        <v>0</v>
      </c>
      <c r="AO275" s="522"/>
      <c r="AP275" s="711"/>
      <c r="AQ275" s="522">
        <f t="shared" si="468"/>
        <v>0</v>
      </c>
      <c r="AR275" s="522"/>
      <c r="AS275" s="522">
        <f t="shared" si="469"/>
        <v>0</v>
      </c>
      <c r="AT275" s="522"/>
      <c r="AU275" s="522">
        <f t="shared" si="470"/>
        <v>0</v>
      </c>
      <c r="AV275" s="522"/>
      <c r="AW275" s="522">
        <f t="shared" si="410"/>
        <v>0</v>
      </c>
      <c r="AX275" s="522"/>
      <c r="AY275" s="711"/>
      <c r="AZ275" s="522">
        <f t="shared" si="471"/>
        <v>0</v>
      </c>
      <c r="BA275" s="522"/>
      <c r="BB275" s="522">
        <f t="shared" si="472"/>
        <v>0</v>
      </c>
      <c r="BC275" s="522"/>
      <c r="BD275" s="522">
        <f t="shared" si="473"/>
        <v>0</v>
      </c>
      <c r="BE275" s="522"/>
      <c r="BF275" s="522">
        <f t="shared" si="414"/>
        <v>0</v>
      </c>
      <c r="BG275" s="522"/>
      <c r="BH275" s="711"/>
      <c r="BI275" s="522">
        <f t="shared" si="474"/>
        <v>0</v>
      </c>
      <c r="BJ275" s="522"/>
      <c r="BK275" s="522">
        <f t="shared" si="475"/>
        <v>0</v>
      </c>
      <c r="BL275" s="522"/>
      <c r="BM275" s="522">
        <f t="shared" si="476"/>
        <v>0</v>
      </c>
      <c r="BN275" s="522"/>
      <c r="BO275" s="522">
        <f t="shared" si="418"/>
        <v>0</v>
      </c>
      <c r="BP275" s="522"/>
      <c r="BQ275" s="711"/>
      <c r="BR275" s="522">
        <f t="shared" si="477"/>
        <v>0</v>
      </c>
      <c r="BS275" s="522"/>
      <c r="BT275" s="522">
        <f t="shared" si="478"/>
        <v>0</v>
      </c>
      <c r="BU275" s="522"/>
      <c r="BV275" s="522">
        <f t="shared" si="479"/>
        <v>0</v>
      </c>
      <c r="BW275" s="522"/>
      <c r="BX275" s="522">
        <f t="shared" si="422"/>
        <v>0</v>
      </c>
      <c r="BY275" s="522"/>
      <c r="BZ275" s="711"/>
      <c r="CA275" s="522">
        <f t="shared" si="480"/>
        <v>0</v>
      </c>
      <c r="CB275" s="522"/>
      <c r="CC275" s="522">
        <f t="shared" si="481"/>
        <v>0</v>
      </c>
      <c r="CD275" s="522"/>
      <c r="CE275" s="522">
        <f t="shared" si="482"/>
        <v>0</v>
      </c>
      <c r="CF275" s="522"/>
      <c r="CG275" s="522">
        <f t="shared" si="426"/>
        <v>0</v>
      </c>
      <c r="CH275" s="522"/>
      <c r="CI275" s="711"/>
      <c r="CJ275" s="522">
        <f t="shared" si="483"/>
        <v>0</v>
      </c>
      <c r="CK275" s="522"/>
      <c r="CL275" s="522">
        <f t="shared" si="484"/>
        <v>0</v>
      </c>
      <c r="CM275" s="522"/>
      <c r="CN275" s="522">
        <f t="shared" si="485"/>
        <v>0</v>
      </c>
      <c r="CO275" s="522"/>
      <c r="CP275" s="522">
        <f t="shared" si="430"/>
        <v>0</v>
      </c>
      <c r="CQ275" s="522"/>
      <c r="CR275" s="711"/>
      <c r="CS275" s="522">
        <f t="shared" si="486"/>
        <v>0</v>
      </c>
      <c r="CT275" s="522"/>
      <c r="CU275" s="522">
        <f t="shared" si="487"/>
        <v>0</v>
      </c>
      <c r="CV275" s="522"/>
      <c r="CW275" s="522">
        <f t="shared" si="488"/>
        <v>0</v>
      </c>
      <c r="CX275" s="522"/>
      <c r="CY275" s="522">
        <f t="shared" si="434"/>
        <v>0</v>
      </c>
      <c r="CZ275" s="522"/>
      <c r="DA275" s="711"/>
      <c r="DB275" s="522">
        <f t="shared" si="489"/>
        <v>0</v>
      </c>
      <c r="DC275" s="522"/>
      <c r="DD275" s="522">
        <f t="shared" si="490"/>
        <v>0</v>
      </c>
      <c r="DE275" s="522"/>
      <c r="DF275" s="522">
        <f t="shared" si="437"/>
        <v>0</v>
      </c>
      <c r="DG275" s="522"/>
      <c r="DH275" s="522">
        <f t="shared" si="438"/>
        <v>0</v>
      </c>
      <c r="DI275" s="522"/>
      <c r="DJ275" s="711"/>
      <c r="DK275" s="522">
        <f t="shared" si="491"/>
        <v>0</v>
      </c>
      <c r="DL275" s="522"/>
      <c r="DM275" s="522">
        <f t="shared" si="492"/>
        <v>0</v>
      </c>
      <c r="DN275" s="522"/>
      <c r="DO275" s="522">
        <f t="shared" si="493"/>
        <v>0</v>
      </c>
      <c r="DP275" s="522"/>
      <c r="DQ275" s="522">
        <f t="shared" si="442"/>
        <v>0</v>
      </c>
      <c r="DR275" s="522"/>
      <c r="DS275" s="711"/>
      <c r="DT275" s="114">
        <f t="shared" si="443"/>
        <v>0</v>
      </c>
      <c r="DU275" s="113" t="str">
        <f>IF(DT275=0,"",
IF(SUM(DT$259:DT275)=1,DV275,
IF($DT$286&gt;SUM($DT$259:DT275),_xlfn.CONCAT(", ",DV275),
IF($DT$286=SUM($DT$259:DT275),_xlfn.CONCAT(" y ",DV275,".")))))</f>
        <v/>
      </c>
      <c r="DV275" s="115">
        <v>17</v>
      </c>
    </row>
    <row r="276" spans="1:126" s="38" customFormat="1" ht="15" customHeight="1">
      <c r="A276" s="18"/>
      <c r="B276"/>
      <c r="C276" s="317" t="s">
        <v>5018</v>
      </c>
      <c r="D276" s="547" t="s">
        <v>5718</v>
      </c>
      <c r="E276" s="548"/>
      <c r="F276" s="548"/>
      <c r="G276" s="548"/>
      <c r="H276" s="548"/>
      <c r="I276" s="548"/>
      <c r="J276" s="103"/>
      <c r="K276" s="103"/>
      <c r="L276" s="103"/>
      <c r="M276" s="103"/>
      <c r="N276" s="103"/>
      <c r="O276" s="103"/>
      <c r="P276" s="103"/>
      <c r="Q276" s="103"/>
      <c r="R276" s="103"/>
      <c r="S276" s="103"/>
      <c r="T276" s="103"/>
      <c r="U276" s="103"/>
      <c r="V276" s="103"/>
      <c r="W276" s="103"/>
      <c r="X276" s="103"/>
      <c r="Y276" s="103"/>
      <c r="Z276" s="103"/>
      <c r="AA276" s="103"/>
      <c r="AB276" s="103"/>
      <c r="AC276" s="103"/>
      <c r="AD276" s="103"/>
      <c r="AE276" s="2"/>
      <c r="AF276" s="108"/>
      <c r="AH276" s="522">
        <f t="shared" si="465"/>
        <v>0</v>
      </c>
      <c r="AI276" s="522"/>
      <c r="AJ276" s="522">
        <f t="shared" si="466"/>
        <v>0</v>
      </c>
      <c r="AK276" s="522"/>
      <c r="AL276" s="522">
        <f t="shared" si="467"/>
        <v>0</v>
      </c>
      <c r="AM276" s="522"/>
      <c r="AN276" s="522">
        <f t="shared" si="406"/>
        <v>0</v>
      </c>
      <c r="AO276" s="522"/>
      <c r="AP276" s="711"/>
      <c r="AQ276" s="522">
        <f t="shared" si="468"/>
        <v>0</v>
      </c>
      <c r="AR276" s="522"/>
      <c r="AS276" s="522">
        <f t="shared" si="469"/>
        <v>0</v>
      </c>
      <c r="AT276" s="522"/>
      <c r="AU276" s="522">
        <f t="shared" si="470"/>
        <v>0</v>
      </c>
      <c r="AV276" s="522"/>
      <c r="AW276" s="522">
        <f t="shared" si="410"/>
        <v>0</v>
      </c>
      <c r="AX276" s="522"/>
      <c r="AY276" s="711"/>
      <c r="AZ276" s="522">
        <f t="shared" si="471"/>
        <v>0</v>
      </c>
      <c r="BA276" s="522"/>
      <c r="BB276" s="522">
        <f t="shared" si="472"/>
        <v>0</v>
      </c>
      <c r="BC276" s="522"/>
      <c r="BD276" s="522">
        <f t="shared" si="473"/>
        <v>0</v>
      </c>
      <c r="BE276" s="522"/>
      <c r="BF276" s="522">
        <f t="shared" si="414"/>
        <v>0</v>
      </c>
      <c r="BG276" s="522"/>
      <c r="BH276" s="711"/>
      <c r="BI276" s="522">
        <f t="shared" si="474"/>
        <v>0</v>
      </c>
      <c r="BJ276" s="522"/>
      <c r="BK276" s="522">
        <f t="shared" si="475"/>
        <v>0</v>
      </c>
      <c r="BL276" s="522"/>
      <c r="BM276" s="522">
        <f t="shared" si="476"/>
        <v>0</v>
      </c>
      <c r="BN276" s="522"/>
      <c r="BO276" s="522">
        <f t="shared" si="418"/>
        <v>0</v>
      </c>
      <c r="BP276" s="522"/>
      <c r="BQ276" s="711"/>
      <c r="BR276" s="522">
        <f t="shared" si="477"/>
        <v>0</v>
      </c>
      <c r="BS276" s="522"/>
      <c r="BT276" s="522">
        <f t="shared" si="478"/>
        <v>0</v>
      </c>
      <c r="BU276" s="522"/>
      <c r="BV276" s="522">
        <f t="shared" si="479"/>
        <v>0</v>
      </c>
      <c r="BW276" s="522"/>
      <c r="BX276" s="522">
        <f t="shared" si="422"/>
        <v>0</v>
      </c>
      <c r="BY276" s="522"/>
      <c r="BZ276" s="711"/>
      <c r="CA276" s="522">
        <f t="shared" si="480"/>
        <v>0</v>
      </c>
      <c r="CB276" s="522"/>
      <c r="CC276" s="522">
        <f t="shared" si="481"/>
        <v>0</v>
      </c>
      <c r="CD276" s="522"/>
      <c r="CE276" s="522">
        <f t="shared" si="482"/>
        <v>0</v>
      </c>
      <c r="CF276" s="522"/>
      <c r="CG276" s="522">
        <f t="shared" si="426"/>
        <v>0</v>
      </c>
      <c r="CH276" s="522"/>
      <c r="CI276" s="711"/>
      <c r="CJ276" s="522">
        <f t="shared" si="483"/>
        <v>0</v>
      </c>
      <c r="CK276" s="522"/>
      <c r="CL276" s="522">
        <f t="shared" si="484"/>
        <v>0</v>
      </c>
      <c r="CM276" s="522"/>
      <c r="CN276" s="522">
        <f t="shared" si="485"/>
        <v>0</v>
      </c>
      <c r="CO276" s="522"/>
      <c r="CP276" s="522">
        <f t="shared" si="430"/>
        <v>0</v>
      </c>
      <c r="CQ276" s="522"/>
      <c r="CR276" s="711"/>
      <c r="CS276" s="522">
        <f t="shared" si="486"/>
        <v>0</v>
      </c>
      <c r="CT276" s="522"/>
      <c r="CU276" s="522">
        <f t="shared" si="487"/>
        <v>0</v>
      </c>
      <c r="CV276" s="522"/>
      <c r="CW276" s="522">
        <f t="shared" si="488"/>
        <v>0</v>
      </c>
      <c r="CX276" s="522"/>
      <c r="CY276" s="522">
        <f t="shared" si="434"/>
        <v>0</v>
      </c>
      <c r="CZ276" s="522"/>
      <c r="DA276" s="711"/>
      <c r="DB276" s="522">
        <f t="shared" si="489"/>
        <v>0</v>
      </c>
      <c r="DC276" s="522"/>
      <c r="DD276" s="522">
        <f t="shared" si="490"/>
        <v>0</v>
      </c>
      <c r="DE276" s="522"/>
      <c r="DF276" s="522">
        <f t="shared" si="437"/>
        <v>0</v>
      </c>
      <c r="DG276" s="522"/>
      <c r="DH276" s="522">
        <f t="shared" si="438"/>
        <v>0</v>
      </c>
      <c r="DI276" s="522"/>
      <c r="DJ276" s="711"/>
      <c r="DK276" s="522">
        <f t="shared" si="491"/>
        <v>0</v>
      </c>
      <c r="DL276" s="522"/>
      <c r="DM276" s="522">
        <f t="shared" si="492"/>
        <v>0</v>
      </c>
      <c r="DN276" s="522"/>
      <c r="DO276" s="522">
        <f t="shared" si="493"/>
        <v>0</v>
      </c>
      <c r="DP276" s="522"/>
      <c r="DQ276" s="522">
        <f t="shared" si="442"/>
        <v>0</v>
      </c>
      <c r="DR276" s="522"/>
      <c r="DS276" s="711"/>
      <c r="DT276" s="114">
        <f t="shared" si="443"/>
        <v>0</v>
      </c>
      <c r="DU276" s="113" t="str">
        <f>IF(DT276=0,"",
IF(SUM(DT$259:DT276)=1,DV276,
IF($DT$286&gt;SUM($DT$259:DT276),_xlfn.CONCAT(", ",DV276),
IF($DT$286=SUM($DT$259:DT276),_xlfn.CONCAT(" y ",DV276,".")))))</f>
        <v/>
      </c>
      <c r="DV276" s="115">
        <v>18</v>
      </c>
    </row>
    <row r="277" spans="1:126" s="38" customFormat="1" ht="15" customHeight="1">
      <c r="A277" s="18"/>
      <c r="B277"/>
      <c r="C277" s="317" t="s">
        <v>5019</v>
      </c>
      <c r="D277" s="547" t="s">
        <v>5721</v>
      </c>
      <c r="E277" s="548"/>
      <c r="F277" s="548"/>
      <c r="G277" s="548"/>
      <c r="H277" s="548"/>
      <c r="I277" s="548"/>
      <c r="J277" s="103"/>
      <c r="K277" s="103"/>
      <c r="L277" s="103"/>
      <c r="M277" s="103"/>
      <c r="N277" s="103"/>
      <c r="O277" s="103"/>
      <c r="P277" s="103"/>
      <c r="Q277" s="103"/>
      <c r="R277" s="103"/>
      <c r="S277" s="103"/>
      <c r="T277" s="103"/>
      <c r="U277" s="103"/>
      <c r="V277" s="103"/>
      <c r="W277" s="103"/>
      <c r="X277" s="103"/>
      <c r="Y277" s="103"/>
      <c r="Z277" s="103"/>
      <c r="AA277" s="103"/>
      <c r="AB277" s="103"/>
      <c r="AC277" s="103"/>
      <c r="AD277" s="103"/>
      <c r="AE277" s="2"/>
      <c r="AF277" s="108"/>
      <c r="AH277" s="522">
        <f t="shared" si="465"/>
        <v>0</v>
      </c>
      <c r="AI277" s="522"/>
      <c r="AJ277" s="522">
        <f t="shared" si="466"/>
        <v>0</v>
      </c>
      <c r="AK277" s="522"/>
      <c r="AL277" s="522">
        <f t="shared" si="467"/>
        <v>0</v>
      </c>
      <c r="AM277" s="522"/>
      <c r="AN277" s="522">
        <f t="shared" si="406"/>
        <v>0</v>
      </c>
      <c r="AO277" s="522"/>
      <c r="AP277" s="711"/>
      <c r="AQ277" s="522">
        <f t="shared" si="468"/>
        <v>0</v>
      </c>
      <c r="AR277" s="522"/>
      <c r="AS277" s="522">
        <f t="shared" si="469"/>
        <v>0</v>
      </c>
      <c r="AT277" s="522"/>
      <c r="AU277" s="522">
        <f t="shared" si="470"/>
        <v>0</v>
      </c>
      <c r="AV277" s="522"/>
      <c r="AW277" s="522">
        <f t="shared" si="410"/>
        <v>0</v>
      </c>
      <c r="AX277" s="522"/>
      <c r="AY277" s="711"/>
      <c r="AZ277" s="522">
        <f t="shared" si="471"/>
        <v>0</v>
      </c>
      <c r="BA277" s="522"/>
      <c r="BB277" s="522">
        <f t="shared" si="472"/>
        <v>0</v>
      </c>
      <c r="BC277" s="522"/>
      <c r="BD277" s="522">
        <f t="shared" si="473"/>
        <v>0</v>
      </c>
      <c r="BE277" s="522"/>
      <c r="BF277" s="522">
        <f t="shared" si="414"/>
        <v>0</v>
      </c>
      <c r="BG277" s="522"/>
      <c r="BH277" s="711"/>
      <c r="BI277" s="522">
        <f t="shared" si="474"/>
        <v>0</v>
      </c>
      <c r="BJ277" s="522"/>
      <c r="BK277" s="522">
        <f t="shared" si="475"/>
        <v>0</v>
      </c>
      <c r="BL277" s="522"/>
      <c r="BM277" s="522">
        <f t="shared" si="476"/>
        <v>0</v>
      </c>
      <c r="BN277" s="522"/>
      <c r="BO277" s="522">
        <f t="shared" si="418"/>
        <v>0</v>
      </c>
      <c r="BP277" s="522"/>
      <c r="BQ277" s="711"/>
      <c r="BR277" s="522">
        <f t="shared" si="477"/>
        <v>0</v>
      </c>
      <c r="BS277" s="522"/>
      <c r="BT277" s="522">
        <f t="shared" si="478"/>
        <v>0</v>
      </c>
      <c r="BU277" s="522"/>
      <c r="BV277" s="522">
        <f t="shared" si="479"/>
        <v>0</v>
      </c>
      <c r="BW277" s="522"/>
      <c r="BX277" s="522">
        <f t="shared" si="422"/>
        <v>0</v>
      </c>
      <c r="BY277" s="522"/>
      <c r="BZ277" s="711"/>
      <c r="CA277" s="522">
        <f t="shared" si="480"/>
        <v>0</v>
      </c>
      <c r="CB277" s="522"/>
      <c r="CC277" s="522">
        <f t="shared" si="481"/>
        <v>0</v>
      </c>
      <c r="CD277" s="522"/>
      <c r="CE277" s="522">
        <f t="shared" si="482"/>
        <v>0</v>
      </c>
      <c r="CF277" s="522"/>
      <c r="CG277" s="522">
        <f t="shared" si="426"/>
        <v>0</v>
      </c>
      <c r="CH277" s="522"/>
      <c r="CI277" s="711"/>
      <c r="CJ277" s="522">
        <f t="shared" si="483"/>
        <v>0</v>
      </c>
      <c r="CK277" s="522"/>
      <c r="CL277" s="522">
        <f t="shared" si="484"/>
        <v>0</v>
      </c>
      <c r="CM277" s="522"/>
      <c r="CN277" s="522">
        <f t="shared" si="485"/>
        <v>0</v>
      </c>
      <c r="CO277" s="522"/>
      <c r="CP277" s="522">
        <f t="shared" si="430"/>
        <v>0</v>
      </c>
      <c r="CQ277" s="522"/>
      <c r="CR277" s="711"/>
      <c r="CS277" s="522">
        <f t="shared" si="486"/>
        <v>0</v>
      </c>
      <c r="CT277" s="522"/>
      <c r="CU277" s="522">
        <f t="shared" si="487"/>
        <v>0</v>
      </c>
      <c r="CV277" s="522"/>
      <c r="CW277" s="522">
        <f t="shared" si="488"/>
        <v>0</v>
      </c>
      <c r="CX277" s="522"/>
      <c r="CY277" s="522">
        <f t="shared" si="434"/>
        <v>0</v>
      </c>
      <c r="CZ277" s="522"/>
      <c r="DA277" s="711"/>
      <c r="DB277" s="522">
        <f t="shared" si="489"/>
        <v>0</v>
      </c>
      <c r="DC277" s="522"/>
      <c r="DD277" s="522">
        <f t="shared" si="490"/>
        <v>0</v>
      </c>
      <c r="DE277" s="522"/>
      <c r="DF277" s="522">
        <f t="shared" si="437"/>
        <v>0</v>
      </c>
      <c r="DG277" s="522"/>
      <c r="DH277" s="522">
        <f t="shared" si="438"/>
        <v>0</v>
      </c>
      <c r="DI277" s="522"/>
      <c r="DJ277" s="711"/>
      <c r="DK277" s="522">
        <f t="shared" si="491"/>
        <v>0</v>
      </c>
      <c r="DL277" s="522"/>
      <c r="DM277" s="522">
        <f t="shared" si="492"/>
        <v>0</v>
      </c>
      <c r="DN277" s="522"/>
      <c r="DO277" s="522">
        <f t="shared" si="493"/>
        <v>0</v>
      </c>
      <c r="DP277" s="522"/>
      <c r="DQ277" s="522">
        <f t="shared" si="442"/>
        <v>0</v>
      </c>
      <c r="DR277" s="522"/>
      <c r="DS277" s="711"/>
      <c r="DT277" s="114">
        <f t="shared" si="443"/>
        <v>0</v>
      </c>
      <c r="DU277" s="113" t="str">
        <f>IF(DT277=0,"",
IF(SUM(DT$259:DT277)=1,DV277,
IF($DT$286&gt;SUM($DT$259:DT277),_xlfn.CONCAT(", ",DV277),
IF($DT$286=SUM($DT$259:DT277),_xlfn.CONCAT(" y ",DV277,".")))))</f>
        <v/>
      </c>
      <c r="DV277" s="115">
        <v>19</v>
      </c>
    </row>
    <row r="278" spans="1:126" s="38" customFormat="1" ht="15" customHeight="1">
      <c r="A278" s="18"/>
      <c r="B278"/>
      <c r="C278" s="317" t="s">
        <v>5020</v>
      </c>
      <c r="D278" s="547" t="s">
        <v>5724</v>
      </c>
      <c r="E278" s="548"/>
      <c r="F278" s="548"/>
      <c r="G278" s="548"/>
      <c r="H278" s="548"/>
      <c r="I278" s="548"/>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2"/>
      <c r="AF278" s="108"/>
      <c r="AH278" s="522">
        <f t="shared" si="465"/>
        <v>0</v>
      </c>
      <c r="AI278" s="522"/>
      <c r="AJ278" s="522">
        <f t="shared" si="466"/>
        <v>0</v>
      </c>
      <c r="AK278" s="522"/>
      <c r="AL278" s="522">
        <f t="shared" si="467"/>
        <v>0</v>
      </c>
      <c r="AM278" s="522"/>
      <c r="AN278" s="522">
        <f t="shared" si="406"/>
        <v>0</v>
      </c>
      <c r="AO278" s="522"/>
      <c r="AP278" s="711"/>
      <c r="AQ278" s="522">
        <f t="shared" si="468"/>
        <v>0</v>
      </c>
      <c r="AR278" s="522"/>
      <c r="AS278" s="522">
        <f t="shared" si="469"/>
        <v>0</v>
      </c>
      <c r="AT278" s="522"/>
      <c r="AU278" s="522">
        <f t="shared" si="470"/>
        <v>0</v>
      </c>
      <c r="AV278" s="522"/>
      <c r="AW278" s="522">
        <f t="shared" si="410"/>
        <v>0</v>
      </c>
      <c r="AX278" s="522"/>
      <c r="AY278" s="711"/>
      <c r="AZ278" s="522">
        <f t="shared" si="471"/>
        <v>0</v>
      </c>
      <c r="BA278" s="522"/>
      <c r="BB278" s="522">
        <f t="shared" si="472"/>
        <v>0</v>
      </c>
      <c r="BC278" s="522"/>
      <c r="BD278" s="522">
        <f t="shared" si="473"/>
        <v>0</v>
      </c>
      <c r="BE278" s="522"/>
      <c r="BF278" s="522">
        <f t="shared" si="414"/>
        <v>0</v>
      </c>
      <c r="BG278" s="522"/>
      <c r="BH278" s="711"/>
      <c r="BI278" s="522">
        <f t="shared" si="474"/>
        <v>0</v>
      </c>
      <c r="BJ278" s="522"/>
      <c r="BK278" s="522">
        <f t="shared" si="475"/>
        <v>0</v>
      </c>
      <c r="BL278" s="522"/>
      <c r="BM278" s="522">
        <f t="shared" si="476"/>
        <v>0</v>
      </c>
      <c r="BN278" s="522"/>
      <c r="BO278" s="522">
        <f t="shared" si="418"/>
        <v>0</v>
      </c>
      <c r="BP278" s="522"/>
      <c r="BQ278" s="711"/>
      <c r="BR278" s="522">
        <f t="shared" si="477"/>
        <v>0</v>
      </c>
      <c r="BS278" s="522"/>
      <c r="BT278" s="522">
        <f t="shared" si="478"/>
        <v>0</v>
      </c>
      <c r="BU278" s="522"/>
      <c r="BV278" s="522">
        <f t="shared" si="479"/>
        <v>0</v>
      </c>
      <c r="BW278" s="522"/>
      <c r="BX278" s="522">
        <f t="shared" si="422"/>
        <v>0</v>
      </c>
      <c r="BY278" s="522"/>
      <c r="BZ278" s="711"/>
      <c r="CA278" s="522">
        <f t="shared" si="480"/>
        <v>0</v>
      </c>
      <c r="CB278" s="522"/>
      <c r="CC278" s="522">
        <f t="shared" si="481"/>
        <v>0</v>
      </c>
      <c r="CD278" s="522"/>
      <c r="CE278" s="522">
        <f t="shared" si="482"/>
        <v>0</v>
      </c>
      <c r="CF278" s="522"/>
      <c r="CG278" s="522">
        <f t="shared" si="426"/>
        <v>0</v>
      </c>
      <c r="CH278" s="522"/>
      <c r="CI278" s="711"/>
      <c r="CJ278" s="522">
        <f t="shared" si="483"/>
        <v>0</v>
      </c>
      <c r="CK278" s="522"/>
      <c r="CL278" s="522">
        <f t="shared" si="484"/>
        <v>0</v>
      </c>
      <c r="CM278" s="522"/>
      <c r="CN278" s="522">
        <f t="shared" si="485"/>
        <v>0</v>
      </c>
      <c r="CO278" s="522"/>
      <c r="CP278" s="522">
        <f t="shared" si="430"/>
        <v>0</v>
      </c>
      <c r="CQ278" s="522"/>
      <c r="CR278" s="711"/>
      <c r="CS278" s="522">
        <f t="shared" si="486"/>
        <v>0</v>
      </c>
      <c r="CT278" s="522"/>
      <c r="CU278" s="522">
        <f t="shared" si="487"/>
        <v>0</v>
      </c>
      <c r="CV278" s="522"/>
      <c r="CW278" s="522">
        <f t="shared" si="488"/>
        <v>0</v>
      </c>
      <c r="CX278" s="522"/>
      <c r="CY278" s="522">
        <f t="shared" si="434"/>
        <v>0</v>
      </c>
      <c r="CZ278" s="522"/>
      <c r="DA278" s="711"/>
      <c r="DB278" s="522">
        <f t="shared" si="489"/>
        <v>0</v>
      </c>
      <c r="DC278" s="522"/>
      <c r="DD278" s="522">
        <f t="shared" si="490"/>
        <v>0</v>
      </c>
      <c r="DE278" s="522"/>
      <c r="DF278" s="522">
        <f t="shared" si="437"/>
        <v>0</v>
      </c>
      <c r="DG278" s="522"/>
      <c r="DH278" s="522">
        <f t="shared" si="438"/>
        <v>0</v>
      </c>
      <c r="DI278" s="522"/>
      <c r="DJ278" s="711"/>
      <c r="DK278" s="522">
        <f t="shared" si="491"/>
        <v>0</v>
      </c>
      <c r="DL278" s="522"/>
      <c r="DM278" s="522">
        <f t="shared" si="492"/>
        <v>0</v>
      </c>
      <c r="DN278" s="522"/>
      <c r="DO278" s="522">
        <f t="shared" si="493"/>
        <v>0</v>
      </c>
      <c r="DP278" s="522"/>
      <c r="DQ278" s="522">
        <f t="shared" si="442"/>
        <v>0</v>
      </c>
      <c r="DR278" s="522"/>
      <c r="DS278" s="711"/>
      <c r="DT278" s="114">
        <f t="shared" si="443"/>
        <v>0</v>
      </c>
      <c r="DU278" s="113" t="str">
        <f>IF(DT278=0,"",
IF(SUM(DT$259:DT278)=1,DV278,
IF($DT$286&gt;SUM($DT$259:DT278),_xlfn.CONCAT(", ",DV278),
IF($DT$286=SUM($DT$259:DT278),_xlfn.CONCAT(" y ",DV278,".")))))</f>
        <v/>
      </c>
      <c r="DV278" s="115">
        <v>20</v>
      </c>
    </row>
    <row r="279" spans="1:126" s="38" customFormat="1" ht="15" customHeight="1">
      <c r="A279" s="18"/>
      <c r="B279"/>
      <c r="C279" s="317" t="s">
        <v>5021</v>
      </c>
      <c r="D279" s="547" t="s">
        <v>5727</v>
      </c>
      <c r="E279" s="548"/>
      <c r="F279" s="548"/>
      <c r="G279" s="548"/>
      <c r="H279" s="548"/>
      <c r="I279" s="548"/>
      <c r="J279" s="103"/>
      <c r="K279" s="103"/>
      <c r="L279" s="103"/>
      <c r="M279" s="103"/>
      <c r="N279" s="103"/>
      <c r="O279" s="103"/>
      <c r="P279" s="103"/>
      <c r="Q279" s="103"/>
      <c r="R279" s="103"/>
      <c r="S279" s="103"/>
      <c r="T279" s="103"/>
      <c r="U279" s="103"/>
      <c r="V279" s="103"/>
      <c r="W279" s="103"/>
      <c r="X279" s="103"/>
      <c r="Y279" s="103"/>
      <c r="Z279" s="103"/>
      <c r="AA279" s="103"/>
      <c r="AB279" s="103"/>
      <c r="AC279" s="103"/>
      <c r="AD279" s="103"/>
      <c r="AE279" s="2"/>
      <c r="AF279" s="108"/>
      <c r="AH279" s="522">
        <f t="shared" si="465"/>
        <v>0</v>
      </c>
      <c r="AI279" s="522"/>
      <c r="AJ279" s="522">
        <f t="shared" si="466"/>
        <v>0</v>
      </c>
      <c r="AK279" s="522"/>
      <c r="AL279" s="522">
        <f t="shared" si="467"/>
        <v>0</v>
      </c>
      <c r="AM279" s="522"/>
      <c r="AN279" s="522">
        <f t="shared" si="406"/>
        <v>0</v>
      </c>
      <c r="AO279" s="522"/>
      <c r="AP279" s="711"/>
      <c r="AQ279" s="522">
        <f t="shared" si="468"/>
        <v>0</v>
      </c>
      <c r="AR279" s="522"/>
      <c r="AS279" s="522">
        <f t="shared" si="469"/>
        <v>0</v>
      </c>
      <c r="AT279" s="522"/>
      <c r="AU279" s="522">
        <f t="shared" si="470"/>
        <v>0</v>
      </c>
      <c r="AV279" s="522"/>
      <c r="AW279" s="522">
        <f t="shared" si="410"/>
        <v>0</v>
      </c>
      <c r="AX279" s="522"/>
      <c r="AY279" s="711"/>
      <c r="AZ279" s="522">
        <f t="shared" si="471"/>
        <v>0</v>
      </c>
      <c r="BA279" s="522"/>
      <c r="BB279" s="522">
        <f t="shared" si="472"/>
        <v>0</v>
      </c>
      <c r="BC279" s="522"/>
      <c r="BD279" s="522">
        <f t="shared" si="473"/>
        <v>0</v>
      </c>
      <c r="BE279" s="522"/>
      <c r="BF279" s="522">
        <f t="shared" si="414"/>
        <v>0</v>
      </c>
      <c r="BG279" s="522"/>
      <c r="BH279" s="711"/>
      <c r="BI279" s="522">
        <f t="shared" si="474"/>
        <v>0</v>
      </c>
      <c r="BJ279" s="522"/>
      <c r="BK279" s="522">
        <f t="shared" si="475"/>
        <v>0</v>
      </c>
      <c r="BL279" s="522"/>
      <c r="BM279" s="522">
        <f t="shared" si="476"/>
        <v>0</v>
      </c>
      <c r="BN279" s="522"/>
      <c r="BO279" s="522">
        <f t="shared" si="418"/>
        <v>0</v>
      </c>
      <c r="BP279" s="522"/>
      <c r="BQ279" s="711"/>
      <c r="BR279" s="522">
        <f t="shared" si="477"/>
        <v>0</v>
      </c>
      <c r="BS279" s="522"/>
      <c r="BT279" s="522">
        <f t="shared" si="478"/>
        <v>0</v>
      </c>
      <c r="BU279" s="522"/>
      <c r="BV279" s="522">
        <f t="shared" si="479"/>
        <v>0</v>
      </c>
      <c r="BW279" s="522"/>
      <c r="BX279" s="522">
        <f t="shared" si="422"/>
        <v>0</v>
      </c>
      <c r="BY279" s="522"/>
      <c r="BZ279" s="711"/>
      <c r="CA279" s="522">
        <f t="shared" si="480"/>
        <v>0</v>
      </c>
      <c r="CB279" s="522"/>
      <c r="CC279" s="522">
        <f t="shared" si="481"/>
        <v>0</v>
      </c>
      <c r="CD279" s="522"/>
      <c r="CE279" s="522">
        <f t="shared" si="482"/>
        <v>0</v>
      </c>
      <c r="CF279" s="522"/>
      <c r="CG279" s="522">
        <f t="shared" si="426"/>
        <v>0</v>
      </c>
      <c r="CH279" s="522"/>
      <c r="CI279" s="711"/>
      <c r="CJ279" s="522">
        <f t="shared" si="483"/>
        <v>0</v>
      </c>
      <c r="CK279" s="522"/>
      <c r="CL279" s="522">
        <f t="shared" si="484"/>
        <v>0</v>
      </c>
      <c r="CM279" s="522"/>
      <c r="CN279" s="522">
        <f t="shared" si="485"/>
        <v>0</v>
      </c>
      <c r="CO279" s="522"/>
      <c r="CP279" s="522">
        <f t="shared" si="430"/>
        <v>0</v>
      </c>
      <c r="CQ279" s="522"/>
      <c r="CR279" s="711"/>
      <c r="CS279" s="522">
        <f t="shared" si="486"/>
        <v>0</v>
      </c>
      <c r="CT279" s="522"/>
      <c r="CU279" s="522">
        <f t="shared" si="487"/>
        <v>0</v>
      </c>
      <c r="CV279" s="522"/>
      <c r="CW279" s="522">
        <f t="shared" si="488"/>
        <v>0</v>
      </c>
      <c r="CX279" s="522"/>
      <c r="CY279" s="522">
        <f t="shared" si="434"/>
        <v>0</v>
      </c>
      <c r="CZ279" s="522"/>
      <c r="DA279" s="711"/>
      <c r="DB279" s="522">
        <f t="shared" si="489"/>
        <v>0</v>
      </c>
      <c r="DC279" s="522"/>
      <c r="DD279" s="522">
        <f t="shared" si="490"/>
        <v>0</v>
      </c>
      <c r="DE279" s="522"/>
      <c r="DF279" s="522">
        <f t="shared" si="437"/>
        <v>0</v>
      </c>
      <c r="DG279" s="522"/>
      <c r="DH279" s="522">
        <f t="shared" si="438"/>
        <v>0</v>
      </c>
      <c r="DI279" s="522"/>
      <c r="DJ279" s="711"/>
      <c r="DK279" s="522">
        <f t="shared" si="491"/>
        <v>0</v>
      </c>
      <c r="DL279" s="522"/>
      <c r="DM279" s="522">
        <f t="shared" si="492"/>
        <v>0</v>
      </c>
      <c r="DN279" s="522"/>
      <c r="DO279" s="522">
        <f t="shared" si="493"/>
        <v>0</v>
      </c>
      <c r="DP279" s="522"/>
      <c r="DQ279" s="522">
        <f t="shared" si="442"/>
        <v>0</v>
      </c>
      <c r="DR279" s="522"/>
      <c r="DS279" s="711"/>
      <c r="DT279" s="114">
        <f t="shared" si="443"/>
        <v>0</v>
      </c>
      <c r="DU279" s="113" t="str">
        <f>IF(DT279=0,"",
IF(SUM(DT$259:DT279)=1,DV279,
IF($DT$286&gt;SUM($DT$259:DT279),_xlfn.CONCAT(", ",DV279),
IF($DT$286=SUM($DT$259:DT279),_xlfn.CONCAT(" y ",DV279,".")))))</f>
        <v/>
      </c>
      <c r="DV279" s="113">
        <v>21</v>
      </c>
    </row>
    <row r="280" spans="1:126" s="38" customFormat="1" ht="15" customHeight="1">
      <c r="A280" s="18"/>
      <c r="B280"/>
      <c r="C280" s="317" t="s">
        <v>5022</v>
      </c>
      <c r="D280" s="547" t="s">
        <v>5730</v>
      </c>
      <c r="E280" s="548"/>
      <c r="F280" s="548"/>
      <c r="G280" s="548"/>
      <c r="H280" s="548"/>
      <c r="I280" s="548"/>
      <c r="J280" s="103"/>
      <c r="K280" s="103"/>
      <c r="L280" s="103"/>
      <c r="M280" s="103"/>
      <c r="N280" s="103"/>
      <c r="O280" s="103"/>
      <c r="P280" s="103"/>
      <c r="Q280" s="103"/>
      <c r="R280" s="103"/>
      <c r="S280" s="103"/>
      <c r="T280" s="103"/>
      <c r="U280" s="103"/>
      <c r="V280" s="103"/>
      <c r="W280" s="103"/>
      <c r="X280" s="103"/>
      <c r="Y280" s="103"/>
      <c r="Z280" s="103"/>
      <c r="AA280" s="103"/>
      <c r="AB280" s="103"/>
      <c r="AC280" s="103"/>
      <c r="AD280" s="103"/>
      <c r="AE280" s="2"/>
      <c r="AF280" s="108"/>
      <c r="AH280" s="522">
        <f t="shared" si="465"/>
        <v>0</v>
      </c>
      <c r="AI280" s="522"/>
      <c r="AJ280" s="522">
        <f t="shared" si="466"/>
        <v>0</v>
      </c>
      <c r="AK280" s="522"/>
      <c r="AL280" s="522">
        <f t="shared" si="467"/>
        <v>0</v>
      </c>
      <c r="AM280" s="522"/>
      <c r="AN280" s="522">
        <f t="shared" si="406"/>
        <v>0</v>
      </c>
      <c r="AO280" s="522"/>
      <c r="AP280" s="711"/>
      <c r="AQ280" s="522">
        <f t="shared" si="468"/>
        <v>0</v>
      </c>
      <c r="AR280" s="522"/>
      <c r="AS280" s="522">
        <f t="shared" si="469"/>
        <v>0</v>
      </c>
      <c r="AT280" s="522"/>
      <c r="AU280" s="522">
        <f t="shared" si="470"/>
        <v>0</v>
      </c>
      <c r="AV280" s="522"/>
      <c r="AW280" s="522">
        <f t="shared" si="410"/>
        <v>0</v>
      </c>
      <c r="AX280" s="522"/>
      <c r="AY280" s="711"/>
      <c r="AZ280" s="522">
        <f t="shared" si="471"/>
        <v>0</v>
      </c>
      <c r="BA280" s="522"/>
      <c r="BB280" s="522">
        <f t="shared" si="472"/>
        <v>0</v>
      </c>
      <c r="BC280" s="522"/>
      <c r="BD280" s="522">
        <f t="shared" si="473"/>
        <v>0</v>
      </c>
      <c r="BE280" s="522"/>
      <c r="BF280" s="522">
        <f t="shared" si="414"/>
        <v>0</v>
      </c>
      <c r="BG280" s="522"/>
      <c r="BH280" s="711"/>
      <c r="BI280" s="522">
        <f t="shared" si="474"/>
        <v>0</v>
      </c>
      <c r="BJ280" s="522"/>
      <c r="BK280" s="522">
        <f t="shared" si="475"/>
        <v>0</v>
      </c>
      <c r="BL280" s="522"/>
      <c r="BM280" s="522">
        <f t="shared" si="476"/>
        <v>0</v>
      </c>
      <c r="BN280" s="522"/>
      <c r="BO280" s="522">
        <f t="shared" si="418"/>
        <v>0</v>
      </c>
      <c r="BP280" s="522"/>
      <c r="BQ280" s="711"/>
      <c r="BR280" s="522">
        <f t="shared" si="477"/>
        <v>0</v>
      </c>
      <c r="BS280" s="522"/>
      <c r="BT280" s="522">
        <f t="shared" si="478"/>
        <v>0</v>
      </c>
      <c r="BU280" s="522"/>
      <c r="BV280" s="522">
        <f t="shared" si="479"/>
        <v>0</v>
      </c>
      <c r="BW280" s="522"/>
      <c r="BX280" s="522">
        <f t="shared" si="422"/>
        <v>0</v>
      </c>
      <c r="BY280" s="522"/>
      <c r="BZ280" s="711"/>
      <c r="CA280" s="522">
        <f t="shared" si="480"/>
        <v>0</v>
      </c>
      <c r="CB280" s="522"/>
      <c r="CC280" s="522">
        <f t="shared" si="481"/>
        <v>0</v>
      </c>
      <c r="CD280" s="522"/>
      <c r="CE280" s="522">
        <f t="shared" si="482"/>
        <v>0</v>
      </c>
      <c r="CF280" s="522"/>
      <c r="CG280" s="522">
        <f t="shared" si="426"/>
        <v>0</v>
      </c>
      <c r="CH280" s="522"/>
      <c r="CI280" s="711"/>
      <c r="CJ280" s="522">
        <f t="shared" si="483"/>
        <v>0</v>
      </c>
      <c r="CK280" s="522"/>
      <c r="CL280" s="522">
        <f t="shared" si="484"/>
        <v>0</v>
      </c>
      <c r="CM280" s="522"/>
      <c r="CN280" s="522">
        <f t="shared" si="485"/>
        <v>0</v>
      </c>
      <c r="CO280" s="522"/>
      <c r="CP280" s="522">
        <f t="shared" si="430"/>
        <v>0</v>
      </c>
      <c r="CQ280" s="522"/>
      <c r="CR280" s="711"/>
      <c r="CS280" s="522">
        <f t="shared" si="486"/>
        <v>0</v>
      </c>
      <c r="CT280" s="522"/>
      <c r="CU280" s="522">
        <f t="shared" si="487"/>
        <v>0</v>
      </c>
      <c r="CV280" s="522"/>
      <c r="CW280" s="522">
        <f t="shared" si="488"/>
        <v>0</v>
      </c>
      <c r="CX280" s="522"/>
      <c r="CY280" s="522">
        <f t="shared" si="434"/>
        <v>0</v>
      </c>
      <c r="CZ280" s="522"/>
      <c r="DA280" s="711"/>
      <c r="DB280" s="522">
        <f t="shared" si="489"/>
        <v>0</v>
      </c>
      <c r="DC280" s="522"/>
      <c r="DD280" s="522">
        <f t="shared" si="490"/>
        <v>0</v>
      </c>
      <c r="DE280" s="522"/>
      <c r="DF280" s="522">
        <f t="shared" si="437"/>
        <v>0</v>
      </c>
      <c r="DG280" s="522"/>
      <c r="DH280" s="522">
        <f t="shared" si="438"/>
        <v>0</v>
      </c>
      <c r="DI280" s="522"/>
      <c r="DJ280" s="711"/>
      <c r="DK280" s="522">
        <f t="shared" si="491"/>
        <v>0</v>
      </c>
      <c r="DL280" s="522"/>
      <c r="DM280" s="522">
        <f t="shared" si="492"/>
        <v>0</v>
      </c>
      <c r="DN280" s="522"/>
      <c r="DO280" s="522">
        <f t="shared" si="493"/>
        <v>0</v>
      </c>
      <c r="DP280" s="522"/>
      <c r="DQ280" s="522">
        <f t="shared" si="442"/>
        <v>0</v>
      </c>
      <c r="DR280" s="522"/>
      <c r="DS280" s="711"/>
      <c r="DT280" s="114">
        <f t="shared" si="443"/>
        <v>0</v>
      </c>
      <c r="DU280" s="113" t="str">
        <f>IF(DT280=0,"",
IF(SUM(DT$259:DT280)=1,DV280,
IF($DT$286&gt;SUM($DT$259:DT280),_xlfn.CONCAT(", ",DV280),
IF($DT$286=SUM($DT$259:DT280),_xlfn.CONCAT(" y ",DV280,".")))))</f>
        <v/>
      </c>
      <c r="DV280" s="115">
        <v>22</v>
      </c>
    </row>
    <row r="281" spans="1:126" s="38" customFormat="1" ht="15" customHeight="1">
      <c r="A281" s="18"/>
      <c r="B281"/>
      <c r="C281" s="317" t="s">
        <v>5023</v>
      </c>
      <c r="D281" s="547" t="s">
        <v>5732</v>
      </c>
      <c r="E281" s="548"/>
      <c r="F281" s="548"/>
      <c r="G281" s="548"/>
      <c r="H281" s="548"/>
      <c r="I281" s="548"/>
      <c r="J281" s="103"/>
      <c r="K281" s="103"/>
      <c r="L281" s="103"/>
      <c r="M281" s="103"/>
      <c r="N281" s="103"/>
      <c r="O281" s="103"/>
      <c r="P281" s="103"/>
      <c r="Q281" s="103"/>
      <c r="R281" s="103"/>
      <c r="S281" s="103"/>
      <c r="T281" s="103"/>
      <c r="U281" s="103"/>
      <c r="V281" s="103"/>
      <c r="W281" s="103"/>
      <c r="X281" s="103"/>
      <c r="Y281" s="103"/>
      <c r="Z281" s="103"/>
      <c r="AA281" s="103"/>
      <c r="AB281" s="103"/>
      <c r="AC281" s="103"/>
      <c r="AD281" s="103"/>
      <c r="AE281" s="2"/>
      <c r="AF281" s="108"/>
      <c r="AH281" s="522">
        <f t="shared" si="465"/>
        <v>0</v>
      </c>
      <c r="AI281" s="522"/>
      <c r="AJ281" s="522">
        <f t="shared" si="466"/>
        <v>0</v>
      </c>
      <c r="AK281" s="522"/>
      <c r="AL281" s="522">
        <f t="shared" si="467"/>
        <v>0</v>
      </c>
      <c r="AM281" s="522"/>
      <c r="AN281" s="522">
        <f t="shared" si="406"/>
        <v>0</v>
      </c>
      <c r="AO281" s="522"/>
      <c r="AP281" s="711"/>
      <c r="AQ281" s="522">
        <f t="shared" si="468"/>
        <v>0</v>
      </c>
      <c r="AR281" s="522"/>
      <c r="AS281" s="522">
        <f t="shared" si="469"/>
        <v>0</v>
      </c>
      <c r="AT281" s="522"/>
      <c r="AU281" s="522">
        <f t="shared" si="470"/>
        <v>0</v>
      </c>
      <c r="AV281" s="522"/>
      <c r="AW281" s="522">
        <f t="shared" si="410"/>
        <v>0</v>
      </c>
      <c r="AX281" s="522"/>
      <c r="AY281" s="711"/>
      <c r="AZ281" s="522">
        <f t="shared" si="471"/>
        <v>0</v>
      </c>
      <c r="BA281" s="522"/>
      <c r="BB281" s="522">
        <f t="shared" si="472"/>
        <v>0</v>
      </c>
      <c r="BC281" s="522"/>
      <c r="BD281" s="522">
        <f t="shared" si="473"/>
        <v>0</v>
      </c>
      <c r="BE281" s="522"/>
      <c r="BF281" s="522">
        <f t="shared" si="414"/>
        <v>0</v>
      </c>
      <c r="BG281" s="522"/>
      <c r="BH281" s="711"/>
      <c r="BI281" s="522">
        <f t="shared" si="474"/>
        <v>0</v>
      </c>
      <c r="BJ281" s="522"/>
      <c r="BK281" s="522">
        <f t="shared" si="475"/>
        <v>0</v>
      </c>
      <c r="BL281" s="522"/>
      <c r="BM281" s="522">
        <f t="shared" si="476"/>
        <v>0</v>
      </c>
      <c r="BN281" s="522"/>
      <c r="BO281" s="522">
        <f t="shared" si="418"/>
        <v>0</v>
      </c>
      <c r="BP281" s="522"/>
      <c r="BQ281" s="711"/>
      <c r="BR281" s="522">
        <f t="shared" si="477"/>
        <v>0</v>
      </c>
      <c r="BS281" s="522"/>
      <c r="BT281" s="522">
        <f t="shared" si="478"/>
        <v>0</v>
      </c>
      <c r="BU281" s="522"/>
      <c r="BV281" s="522">
        <f t="shared" si="479"/>
        <v>0</v>
      </c>
      <c r="BW281" s="522"/>
      <c r="BX281" s="522">
        <f t="shared" si="422"/>
        <v>0</v>
      </c>
      <c r="BY281" s="522"/>
      <c r="BZ281" s="711"/>
      <c r="CA281" s="522">
        <f t="shared" si="480"/>
        <v>0</v>
      </c>
      <c r="CB281" s="522"/>
      <c r="CC281" s="522">
        <f t="shared" si="481"/>
        <v>0</v>
      </c>
      <c r="CD281" s="522"/>
      <c r="CE281" s="522">
        <f t="shared" si="482"/>
        <v>0</v>
      </c>
      <c r="CF281" s="522"/>
      <c r="CG281" s="522">
        <f t="shared" si="426"/>
        <v>0</v>
      </c>
      <c r="CH281" s="522"/>
      <c r="CI281" s="711"/>
      <c r="CJ281" s="522">
        <f t="shared" si="483"/>
        <v>0</v>
      </c>
      <c r="CK281" s="522"/>
      <c r="CL281" s="522">
        <f t="shared" si="484"/>
        <v>0</v>
      </c>
      <c r="CM281" s="522"/>
      <c r="CN281" s="522">
        <f t="shared" si="485"/>
        <v>0</v>
      </c>
      <c r="CO281" s="522"/>
      <c r="CP281" s="522">
        <f t="shared" si="430"/>
        <v>0</v>
      </c>
      <c r="CQ281" s="522"/>
      <c r="CR281" s="711"/>
      <c r="CS281" s="522">
        <f t="shared" si="486"/>
        <v>0</v>
      </c>
      <c r="CT281" s="522"/>
      <c r="CU281" s="522">
        <f t="shared" si="487"/>
        <v>0</v>
      </c>
      <c r="CV281" s="522"/>
      <c r="CW281" s="522">
        <f t="shared" si="488"/>
        <v>0</v>
      </c>
      <c r="CX281" s="522"/>
      <c r="CY281" s="522">
        <f t="shared" si="434"/>
        <v>0</v>
      </c>
      <c r="CZ281" s="522"/>
      <c r="DA281" s="711"/>
      <c r="DB281" s="522">
        <f t="shared" si="489"/>
        <v>0</v>
      </c>
      <c r="DC281" s="522"/>
      <c r="DD281" s="522">
        <f t="shared" si="490"/>
        <v>0</v>
      </c>
      <c r="DE281" s="522"/>
      <c r="DF281" s="522">
        <f t="shared" si="437"/>
        <v>0</v>
      </c>
      <c r="DG281" s="522"/>
      <c r="DH281" s="522">
        <f t="shared" si="438"/>
        <v>0</v>
      </c>
      <c r="DI281" s="522"/>
      <c r="DJ281" s="711"/>
      <c r="DK281" s="522">
        <f t="shared" si="491"/>
        <v>0</v>
      </c>
      <c r="DL281" s="522"/>
      <c r="DM281" s="522">
        <f t="shared" si="492"/>
        <v>0</v>
      </c>
      <c r="DN281" s="522"/>
      <c r="DO281" s="522">
        <f t="shared" si="493"/>
        <v>0</v>
      </c>
      <c r="DP281" s="522"/>
      <c r="DQ281" s="522">
        <f t="shared" si="442"/>
        <v>0</v>
      </c>
      <c r="DR281" s="522"/>
      <c r="DS281" s="711"/>
      <c r="DT281" s="114">
        <f t="shared" si="443"/>
        <v>0</v>
      </c>
      <c r="DU281" s="113" t="str">
        <f>IF(DT281=0,"",
IF(SUM(DT$259:DT281)=1,DV281,
IF($DT$286&gt;SUM($DT$259:DT281),_xlfn.CONCAT(", ",DV281),
IF($DT$286=SUM($DT$259:DT281),_xlfn.CONCAT(" y ",DV281,".")))))</f>
        <v/>
      </c>
      <c r="DV281" s="115">
        <v>23</v>
      </c>
    </row>
    <row r="282" spans="1:126" s="38" customFormat="1" ht="15" customHeight="1">
      <c r="A282" s="18"/>
      <c r="B282"/>
      <c r="C282" s="317" t="s">
        <v>5024</v>
      </c>
      <c r="D282" s="547" t="s">
        <v>5733</v>
      </c>
      <c r="E282" s="548"/>
      <c r="F282" s="548"/>
      <c r="G282" s="548"/>
      <c r="H282" s="548"/>
      <c r="I282" s="548"/>
      <c r="J282" s="103"/>
      <c r="K282" s="103"/>
      <c r="L282" s="103"/>
      <c r="M282" s="103"/>
      <c r="N282" s="103"/>
      <c r="O282" s="103"/>
      <c r="P282" s="103"/>
      <c r="Q282" s="103"/>
      <c r="R282" s="103"/>
      <c r="S282" s="103"/>
      <c r="T282" s="103"/>
      <c r="U282" s="103"/>
      <c r="V282" s="103"/>
      <c r="W282" s="103"/>
      <c r="X282" s="103"/>
      <c r="Y282" s="103"/>
      <c r="Z282" s="103"/>
      <c r="AA282" s="103"/>
      <c r="AB282" s="103"/>
      <c r="AC282" s="103"/>
      <c r="AD282" s="103"/>
      <c r="AE282" s="2"/>
      <c r="AF282" s="108"/>
      <c r="AH282" s="522">
        <f t="shared" si="465"/>
        <v>0</v>
      </c>
      <c r="AI282" s="522"/>
      <c r="AJ282" s="522">
        <f t="shared" si="466"/>
        <v>0</v>
      </c>
      <c r="AK282" s="522"/>
      <c r="AL282" s="522">
        <f t="shared" si="467"/>
        <v>0</v>
      </c>
      <c r="AM282" s="522"/>
      <c r="AN282" s="522">
        <f t="shared" si="406"/>
        <v>0</v>
      </c>
      <c r="AO282" s="522"/>
      <c r="AP282" s="711"/>
      <c r="AQ282" s="522">
        <f t="shared" si="468"/>
        <v>0</v>
      </c>
      <c r="AR282" s="522"/>
      <c r="AS282" s="522">
        <f t="shared" si="469"/>
        <v>0</v>
      </c>
      <c r="AT282" s="522"/>
      <c r="AU282" s="522">
        <f t="shared" si="470"/>
        <v>0</v>
      </c>
      <c r="AV282" s="522"/>
      <c r="AW282" s="522">
        <f t="shared" si="410"/>
        <v>0</v>
      </c>
      <c r="AX282" s="522"/>
      <c r="AY282" s="711"/>
      <c r="AZ282" s="522">
        <f t="shared" si="471"/>
        <v>0</v>
      </c>
      <c r="BA282" s="522"/>
      <c r="BB282" s="522">
        <f t="shared" si="472"/>
        <v>0</v>
      </c>
      <c r="BC282" s="522"/>
      <c r="BD282" s="522">
        <f t="shared" si="473"/>
        <v>0</v>
      </c>
      <c r="BE282" s="522"/>
      <c r="BF282" s="522">
        <f t="shared" si="414"/>
        <v>0</v>
      </c>
      <c r="BG282" s="522"/>
      <c r="BH282" s="711"/>
      <c r="BI282" s="522">
        <f t="shared" si="474"/>
        <v>0</v>
      </c>
      <c r="BJ282" s="522"/>
      <c r="BK282" s="522">
        <f t="shared" si="475"/>
        <v>0</v>
      </c>
      <c r="BL282" s="522"/>
      <c r="BM282" s="522">
        <f t="shared" si="476"/>
        <v>0</v>
      </c>
      <c r="BN282" s="522"/>
      <c r="BO282" s="522">
        <f t="shared" si="418"/>
        <v>0</v>
      </c>
      <c r="BP282" s="522"/>
      <c r="BQ282" s="711"/>
      <c r="BR282" s="522">
        <f t="shared" si="477"/>
        <v>0</v>
      </c>
      <c r="BS282" s="522"/>
      <c r="BT282" s="522">
        <f t="shared" si="478"/>
        <v>0</v>
      </c>
      <c r="BU282" s="522"/>
      <c r="BV282" s="522">
        <f t="shared" si="479"/>
        <v>0</v>
      </c>
      <c r="BW282" s="522"/>
      <c r="BX282" s="522">
        <f t="shared" si="422"/>
        <v>0</v>
      </c>
      <c r="BY282" s="522"/>
      <c r="BZ282" s="711"/>
      <c r="CA282" s="522">
        <f t="shared" si="480"/>
        <v>0</v>
      </c>
      <c r="CB282" s="522"/>
      <c r="CC282" s="522">
        <f t="shared" si="481"/>
        <v>0</v>
      </c>
      <c r="CD282" s="522"/>
      <c r="CE282" s="522">
        <f t="shared" si="482"/>
        <v>0</v>
      </c>
      <c r="CF282" s="522"/>
      <c r="CG282" s="522">
        <f t="shared" si="426"/>
        <v>0</v>
      </c>
      <c r="CH282" s="522"/>
      <c r="CI282" s="711"/>
      <c r="CJ282" s="522">
        <f t="shared" si="483"/>
        <v>0</v>
      </c>
      <c r="CK282" s="522"/>
      <c r="CL282" s="522">
        <f t="shared" si="484"/>
        <v>0</v>
      </c>
      <c r="CM282" s="522"/>
      <c r="CN282" s="522">
        <f t="shared" si="485"/>
        <v>0</v>
      </c>
      <c r="CO282" s="522"/>
      <c r="CP282" s="522">
        <f t="shared" si="430"/>
        <v>0</v>
      </c>
      <c r="CQ282" s="522"/>
      <c r="CR282" s="711"/>
      <c r="CS282" s="522">
        <f t="shared" si="486"/>
        <v>0</v>
      </c>
      <c r="CT282" s="522"/>
      <c r="CU282" s="522">
        <f t="shared" si="487"/>
        <v>0</v>
      </c>
      <c r="CV282" s="522"/>
      <c r="CW282" s="522">
        <f t="shared" si="488"/>
        <v>0</v>
      </c>
      <c r="CX282" s="522"/>
      <c r="CY282" s="522">
        <f t="shared" si="434"/>
        <v>0</v>
      </c>
      <c r="CZ282" s="522"/>
      <c r="DA282" s="711"/>
      <c r="DB282" s="522">
        <f t="shared" si="489"/>
        <v>0</v>
      </c>
      <c r="DC282" s="522"/>
      <c r="DD282" s="522">
        <f t="shared" si="490"/>
        <v>0</v>
      </c>
      <c r="DE282" s="522"/>
      <c r="DF282" s="522">
        <f t="shared" si="437"/>
        <v>0</v>
      </c>
      <c r="DG282" s="522"/>
      <c r="DH282" s="522">
        <f t="shared" si="438"/>
        <v>0</v>
      </c>
      <c r="DI282" s="522"/>
      <c r="DJ282" s="711"/>
      <c r="DK282" s="522">
        <f t="shared" si="491"/>
        <v>0</v>
      </c>
      <c r="DL282" s="522"/>
      <c r="DM282" s="522">
        <f t="shared" si="492"/>
        <v>0</v>
      </c>
      <c r="DN282" s="522"/>
      <c r="DO282" s="522">
        <f t="shared" si="493"/>
        <v>0</v>
      </c>
      <c r="DP282" s="522"/>
      <c r="DQ282" s="522">
        <f t="shared" si="442"/>
        <v>0</v>
      </c>
      <c r="DR282" s="522"/>
      <c r="DS282" s="711"/>
      <c r="DT282" s="114">
        <f t="shared" si="443"/>
        <v>0</v>
      </c>
      <c r="DU282" s="113" t="str">
        <f>IF(DT282=0,"",
IF(SUM(DT$259:DT282)=1,DV282,
IF($DT$286&gt;SUM($DT$259:DT282),_xlfn.CONCAT(", ",DV282),
IF($DT$286=SUM($DT$259:DT282),_xlfn.CONCAT(" y ",DV282,".")))))</f>
        <v/>
      </c>
      <c r="DV282" s="115">
        <v>24</v>
      </c>
    </row>
    <row r="283" spans="1:126" s="38" customFormat="1" ht="24" customHeight="1">
      <c r="A283" s="18"/>
      <c r="B283"/>
      <c r="C283" s="317" t="s">
        <v>5025</v>
      </c>
      <c r="D283" s="547" t="s">
        <v>5735</v>
      </c>
      <c r="E283" s="548"/>
      <c r="F283" s="548"/>
      <c r="G283" s="548"/>
      <c r="H283" s="548"/>
      <c r="I283" s="548"/>
      <c r="J283" s="103"/>
      <c r="K283" s="103"/>
      <c r="L283" s="103"/>
      <c r="M283" s="103"/>
      <c r="N283" s="103"/>
      <c r="O283" s="103"/>
      <c r="P283" s="103"/>
      <c r="Q283" s="103"/>
      <c r="R283" s="103"/>
      <c r="S283" s="103"/>
      <c r="T283" s="103"/>
      <c r="U283" s="103"/>
      <c r="V283" s="103"/>
      <c r="W283" s="103"/>
      <c r="X283" s="103"/>
      <c r="Y283" s="103"/>
      <c r="Z283" s="103"/>
      <c r="AA283" s="103"/>
      <c r="AB283" s="103"/>
      <c r="AC283" s="103"/>
      <c r="AD283" s="103"/>
      <c r="AE283" s="2"/>
      <c r="AF283" s="108"/>
      <c r="AH283" s="522">
        <f t="shared" si="465"/>
        <v>0</v>
      </c>
      <c r="AI283" s="522"/>
      <c r="AJ283" s="522">
        <f t="shared" si="466"/>
        <v>0</v>
      </c>
      <c r="AK283" s="522"/>
      <c r="AL283" s="522">
        <f t="shared" si="467"/>
        <v>0</v>
      </c>
      <c r="AM283" s="522"/>
      <c r="AN283" s="522">
        <f t="shared" si="406"/>
        <v>0</v>
      </c>
      <c r="AO283" s="522"/>
      <c r="AP283" s="711"/>
      <c r="AQ283" s="522">
        <f t="shared" si="468"/>
        <v>0</v>
      </c>
      <c r="AR283" s="522"/>
      <c r="AS283" s="522">
        <f t="shared" si="469"/>
        <v>0</v>
      </c>
      <c r="AT283" s="522"/>
      <c r="AU283" s="522">
        <f t="shared" si="470"/>
        <v>0</v>
      </c>
      <c r="AV283" s="522"/>
      <c r="AW283" s="522">
        <f t="shared" si="410"/>
        <v>0</v>
      </c>
      <c r="AX283" s="522"/>
      <c r="AY283" s="711"/>
      <c r="AZ283" s="522">
        <f t="shared" si="471"/>
        <v>0</v>
      </c>
      <c r="BA283" s="522"/>
      <c r="BB283" s="522">
        <f t="shared" si="472"/>
        <v>0</v>
      </c>
      <c r="BC283" s="522"/>
      <c r="BD283" s="522">
        <f t="shared" si="473"/>
        <v>0</v>
      </c>
      <c r="BE283" s="522"/>
      <c r="BF283" s="522">
        <f t="shared" si="414"/>
        <v>0</v>
      </c>
      <c r="BG283" s="522"/>
      <c r="BH283" s="711"/>
      <c r="BI283" s="522">
        <f t="shared" si="474"/>
        <v>0</v>
      </c>
      <c r="BJ283" s="522"/>
      <c r="BK283" s="522">
        <f t="shared" si="475"/>
        <v>0</v>
      </c>
      <c r="BL283" s="522"/>
      <c r="BM283" s="522">
        <f t="shared" si="476"/>
        <v>0</v>
      </c>
      <c r="BN283" s="522"/>
      <c r="BO283" s="522">
        <f t="shared" si="418"/>
        <v>0</v>
      </c>
      <c r="BP283" s="522"/>
      <c r="BQ283" s="711"/>
      <c r="BR283" s="522">
        <f t="shared" si="477"/>
        <v>0</v>
      </c>
      <c r="BS283" s="522"/>
      <c r="BT283" s="522">
        <f t="shared" si="478"/>
        <v>0</v>
      </c>
      <c r="BU283" s="522"/>
      <c r="BV283" s="522">
        <f t="shared" si="479"/>
        <v>0</v>
      </c>
      <c r="BW283" s="522"/>
      <c r="BX283" s="522">
        <f t="shared" si="422"/>
        <v>0</v>
      </c>
      <c r="BY283" s="522"/>
      <c r="BZ283" s="711"/>
      <c r="CA283" s="522">
        <f t="shared" si="480"/>
        <v>0</v>
      </c>
      <c r="CB283" s="522"/>
      <c r="CC283" s="522">
        <f t="shared" si="481"/>
        <v>0</v>
      </c>
      <c r="CD283" s="522"/>
      <c r="CE283" s="522">
        <f t="shared" si="482"/>
        <v>0</v>
      </c>
      <c r="CF283" s="522"/>
      <c r="CG283" s="522">
        <f t="shared" si="426"/>
        <v>0</v>
      </c>
      <c r="CH283" s="522"/>
      <c r="CI283" s="711"/>
      <c r="CJ283" s="522">
        <f t="shared" si="483"/>
        <v>0</v>
      </c>
      <c r="CK283" s="522"/>
      <c r="CL283" s="522">
        <f t="shared" si="484"/>
        <v>0</v>
      </c>
      <c r="CM283" s="522"/>
      <c r="CN283" s="522">
        <f t="shared" si="485"/>
        <v>0</v>
      </c>
      <c r="CO283" s="522"/>
      <c r="CP283" s="522">
        <f t="shared" si="430"/>
        <v>0</v>
      </c>
      <c r="CQ283" s="522"/>
      <c r="CR283" s="711"/>
      <c r="CS283" s="522">
        <f t="shared" si="486"/>
        <v>0</v>
      </c>
      <c r="CT283" s="522"/>
      <c r="CU283" s="522">
        <f t="shared" si="487"/>
        <v>0</v>
      </c>
      <c r="CV283" s="522"/>
      <c r="CW283" s="522">
        <f t="shared" si="488"/>
        <v>0</v>
      </c>
      <c r="CX283" s="522"/>
      <c r="CY283" s="522">
        <f t="shared" si="434"/>
        <v>0</v>
      </c>
      <c r="CZ283" s="522"/>
      <c r="DA283" s="711"/>
      <c r="DB283" s="522">
        <f t="shared" si="489"/>
        <v>0</v>
      </c>
      <c r="DC283" s="522"/>
      <c r="DD283" s="522">
        <f t="shared" si="490"/>
        <v>0</v>
      </c>
      <c r="DE283" s="522"/>
      <c r="DF283" s="522">
        <f t="shared" si="437"/>
        <v>0</v>
      </c>
      <c r="DG283" s="522"/>
      <c r="DH283" s="522">
        <f t="shared" si="438"/>
        <v>0</v>
      </c>
      <c r="DI283" s="522"/>
      <c r="DJ283" s="711"/>
      <c r="DK283" s="522">
        <f t="shared" si="491"/>
        <v>0</v>
      </c>
      <c r="DL283" s="522"/>
      <c r="DM283" s="522">
        <f t="shared" si="492"/>
        <v>0</v>
      </c>
      <c r="DN283" s="522"/>
      <c r="DO283" s="522">
        <f t="shared" si="493"/>
        <v>0</v>
      </c>
      <c r="DP283" s="522"/>
      <c r="DQ283" s="522">
        <f>IF($AH$255=$AJ$255, 0,
IF(OR(AND(DK283=0, DM283&gt;0),AND(DK283="NS", DO283&gt;0), AND(DK283="NS", DM283=0, DO283=0),AND(DK283="NA",DM283&gt;0,DO283=0)), 1,
IF(OR(AND(DK283&gt;0, DM283=2), AND(DK283="NS", DM283=2), AND(DK283="NS", DO283=0, DM283&gt;0), DK283=DO283), 0, 1)))</f>
        <v>0</v>
      </c>
      <c r="DR283" s="522"/>
      <c r="DS283" s="711"/>
      <c r="DT283" s="114">
        <f t="shared" si="443"/>
        <v>0</v>
      </c>
      <c r="DU283" s="113" t="str">
        <f>IF(DT283=0,"",
IF(SUM(DT$259:DT283)=1,DV283,
IF($DT$286&gt;SUM($DT$259:DT283),_xlfn.CONCAT(", ",DV283),
IF($DT$286=SUM($DT$259:DT283),_xlfn.CONCAT(" y ",DV283,".")))))</f>
        <v/>
      </c>
      <c r="DV283" s="115">
        <v>25</v>
      </c>
    </row>
    <row r="284" spans="1:126" s="38" customFormat="1" ht="15" customHeight="1">
      <c r="A284" s="18"/>
      <c r="B284"/>
      <c r="C284" s="317" t="s">
        <v>5026</v>
      </c>
      <c r="D284" s="547" t="s">
        <v>5685</v>
      </c>
      <c r="E284" s="548"/>
      <c r="F284" s="548"/>
      <c r="G284" s="548"/>
      <c r="H284" s="548"/>
      <c r="I284" s="548"/>
      <c r="J284" s="103"/>
      <c r="K284" s="103"/>
      <c r="L284" s="103"/>
      <c r="M284" s="103"/>
      <c r="N284" s="103"/>
      <c r="O284" s="103"/>
      <c r="P284" s="103"/>
      <c r="Q284" s="103"/>
      <c r="R284" s="103"/>
      <c r="S284" s="103"/>
      <c r="T284" s="103"/>
      <c r="U284" s="103"/>
      <c r="V284" s="103"/>
      <c r="W284" s="103"/>
      <c r="X284" s="103"/>
      <c r="Y284" s="103"/>
      <c r="Z284" s="103"/>
      <c r="AA284" s="103"/>
      <c r="AB284" s="103"/>
      <c r="AC284" s="103"/>
      <c r="AD284" s="103"/>
      <c r="AE284" s="2"/>
      <c r="AF284" s="108"/>
      <c r="AH284" s="522">
        <f t="shared" si="465"/>
        <v>0</v>
      </c>
      <c r="AI284" s="522"/>
      <c r="AJ284" s="522">
        <f t="shared" si="466"/>
        <v>0</v>
      </c>
      <c r="AK284" s="522"/>
      <c r="AL284" s="522">
        <f t="shared" si="467"/>
        <v>0</v>
      </c>
      <c r="AM284" s="522"/>
      <c r="AN284" s="522">
        <f t="shared" si="406"/>
        <v>0</v>
      </c>
      <c r="AO284" s="522"/>
      <c r="AP284" s="711"/>
      <c r="AQ284" s="522">
        <f t="shared" si="468"/>
        <v>0</v>
      </c>
      <c r="AR284" s="522"/>
      <c r="AS284" s="522">
        <f t="shared" si="469"/>
        <v>0</v>
      </c>
      <c r="AT284" s="522"/>
      <c r="AU284" s="522">
        <f t="shared" si="470"/>
        <v>0</v>
      </c>
      <c r="AV284" s="522"/>
      <c r="AW284" s="522">
        <f t="shared" si="410"/>
        <v>0</v>
      </c>
      <c r="AX284" s="522"/>
      <c r="AY284" s="711"/>
      <c r="AZ284" s="522">
        <f t="shared" si="471"/>
        <v>0</v>
      </c>
      <c r="BA284" s="522"/>
      <c r="BB284" s="522">
        <f t="shared" si="472"/>
        <v>0</v>
      </c>
      <c r="BC284" s="522"/>
      <c r="BD284" s="522">
        <f t="shared" si="473"/>
        <v>0</v>
      </c>
      <c r="BE284" s="522"/>
      <c r="BF284" s="522">
        <f t="shared" si="414"/>
        <v>0</v>
      </c>
      <c r="BG284" s="522"/>
      <c r="BH284" s="711"/>
      <c r="BI284" s="522">
        <f t="shared" si="474"/>
        <v>0</v>
      </c>
      <c r="BJ284" s="522"/>
      <c r="BK284" s="522">
        <f t="shared" si="475"/>
        <v>0</v>
      </c>
      <c r="BL284" s="522"/>
      <c r="BM284" s="522">
        <f t="shared" si="476"/>
        <v>0</v>
      </c>
      <c r="BN284" s="522"/>
      <c r="BO284" s="522">
        <f t="shared" si="418"/>
        <v>0</v>
      </c>
      <c r="BP284" s="522"/>
      <c r="BQ284" s="711"/>
      <c r="BR284" s="522">
        <f t="shared" si="477"/>
        <v>0</v>
      </c>
      <c r="BS284" s="522"/>
      <c r="BT284" s="522">
        <f t="shared" si="478"/>
        <v>0</v>
      </c>
      <c r="BU284" s="522"/>
      <c r="BV284" s="522">
        <f t="shared" si="479"/>
        <v>0</v>
      </c>
      <c r="BW284" s="522"/>
      <c r="BX284" s="522">
        <f t="shared" si="422"/>
        <v>0</v>
      </c>
      <c r="BY284" s="522"/>
      <c r="BZ284" s="711"/>
      <c r="CA284" s="522">
        <f t="shared" si="480"/>
        <v>0</v>
      </c>
      <c r="CB284" s="522"/>
      <c r="CC284" s="522">
        <f t="shared" si="481"/>
        <v>0</v>
      </c>
      <c r="CD284" s="522"/>
      <c r="CE284" s="522">
        <f t="shared" si="482"/>
        <v>0</v>
      </c>
      <c r="CF284" s="522"/>
      <c r="CG284" s="522">
        <f t="shared" si="426"/>
        <v>0</v>
      </c>
      <c r="CH284" s="522"/>
      <c r="CI284" s="711"/>
      <c r="CJ284" s="522">
        <f t="shared" si="483"/>
        <v>0</v>
      </c>
      <c r="CK284" s="522"/>
      <c r="CL284" s="522">
        <f t="shared" si="484"/>
        <v>0</v>
      </c>
      <c r="CM284" s="522"/>
      <c r="CN284" s="522">
        <f t="shared" si="485"/>
        <v>0</v>
      </c>
      <c r="CO284" s="522"/>
      <c r="CP284" s="522">
        <f t="shared" si="430"/>
        <v>0</v>
      </c>
      <c r="CQ284" s="522"/>
      <c r="CR284" s="711"/>
      <c r="CS284" s="522">
        <f t="shared" si="486"/>
        <v>0</v>
      </c>
      <c r="CT284" s="522"/>
      <c r="CU284" s="522">
        <f t="shared" si="487"/>
        <v>0</v>
      </c>
      <c r="CV284" s="522"/>
      <c r="CW284" s="522">
        <f t="shared" si="488"/>
        <v>0</v>
      </c>
      <c r="CX284" s="522"/>
      <c r="CY284" s="522">
        <f t="shared" si="434"/>
        <v>0</v>
      </c>
      <c r="CZ284" s="522"/>
      <c r="DA284" s="711"/>
      <c r="DB284" s="522">
        <f t="shared" si="489"/>
        <v>0</v>
      </c>
      <c r="DC284" s="522"/>
      <c r="DD284" s="522">
        <f t="shared" si="490"/>
        <v>0</v>
      </c>
      <c r="DE284" s="522"/>
      <c r="DF284" s="522">
        <f t="shared" si="437"/>
        <v>0</v>
      </c>
      <c r="DG284" s="522"/>
      <c r="DH284" s="522">
        <f t="shared" si="438"/>
        <v>0</v>
      </c>
      <c r="DI284" s="522"/>
      <c r="DJ284" s="711"/>
      <c r="DK284" s="522">
        <f t="shared" si="491"/>
        <v>0</v>
      </c>
      <c r="DL284" s="522"/>
      <c r="DM284" s="522">
        <f t="shared" si="492"/>
        <v>0</v>
      </c>
      <c r="DN284" s="522"/>
      <c r="DO284" s="522">
        <f t="shared" si="493"/>
        <v>0</v>
      </c>
      <c r="DP284" s="522"/>
      <c r="DQ284" s="522">
        <f t="shared" si="442"/>
        <v>0</v>
      </c>
      <c r="DR284" s="522"/>
      <c r="DS284" s="711"/>
      <c r="DT284" s="114">
        <f t="shared" si="443"/>
        <v>0</v>
      </c>
      <c r="DU284" s="113" t="str">
        <f>IF(DT284=0,"",
IF(SUM(DT$259:DT284)=1,DV284,
IF($DT$286&gt;SUM($DT$259:DT284),_xlfn.CONCAT(", ",DV284),
IF($DT$286=SUM($DT$259:DT284),_xlfn.CONCAT(" y ",DV284,".")))))</f>
        <v/>
      </c>
      <c r="DV284" s="113">
        <v>26</v>
      </c>
    </row>
    <row r="285" spans="1:126" s="38" customFormat="1" ht="15" customHeight="1">
      <c r="A285" s="18"/>
      <c r="B285"/>
      <c r="C285" s="317" t="s">
        <v>5027</v>
      </c>
      <c r="D285" s="547" t="s">
        <v>385</v>
      </c>
      <c r="E285" s="548"/>
      <c r="F285" s="548"/>
      <c r="G285" s="548"/>
      <c r="H285" s="548"/>
      <c r="I285" s="548"/>
      <c r="J285" s="103"/>
      <c r="K285" s="103"/>
      <c r="L285" s="103"/>
      <c r="M285" s="103"/>
      <c r="N285" s="103"/>
      <c r="O285" s="103"/>
      <c r="P285" s="103"/>
      <c r="Q285" s="103"/>
      <c r="R285" s="103"/>
      <c r="S285" s="103"/>
      <c r="T285" s="103"/>
      <c r="U285" s="103"/>
      <c r="V285" s="103"/>
      <c r="W285" s="103"/>
      <c r="X285" s="103"/>
      <c r="Y285" s="103"/>
      <c r="Z285" s="103"/>
      <c r="AA285" s="103"/>
      <c r="AB285" s="103"/>
      <c r="AC285" s="103"/>
      <c r="AD285" s="103"/>
      <c r="AE285" s="2"/>
      <c r="AF285" s="108"/>
      <c r="AH285" s="522">
        <f t="shared" si="465"/>
        <v>0</v>
      </c>
      <c r="AI285" s="522"/>
      <c r="AJ285" s="522">
        <f t="shared" si="466"/>
        <v>0</v>
      </c>
      <c r="AK285" s="522"/>
      <c r="AL285" s="522">
        <f t="shared" si="467"/>
        <v>0</v>
      </c>
      <c r="AM285" s="522"/>
      <c r="AN285" s="522">
        <f t="shared" si="406"/>
        <v>0</v>
      </c>
      <c r="AO285" s="522"/>
      <c r="AP285" s="711"/>
      <c r="AQ285" s="522">
        <f t="shared" si="468"/>
        <v>0</v>
      </c>
      <c r="AR285" s="522"/>
      <c r="AS285" s="522">
        <f t="shared" si="469"/>
        <v>0</v>
      </c>
      <c r="AT285" s="522"/>
      <c r="AU285" s="522">
        <f t="shared" si="470"/>
        <v>0</v>
      </c>
      <c r="AV285" s="522"/>
      <c r="AW285" s="522">
        <f t="shared" si="410"/>
        <v>0</v>
      </c>
      <c r="AX285" s="522"/>
      <c r="AY285" s="711"/>
      <c r="AZ285" s="522">
        <f t="shared" si="471"/>
        <v>0</v>
      </c>
      <c r="BA285" s="522"/>
      <c r="BB285" s="522">
        <f t="shared" si="472"/>
        <v>0</v>
      </c>
      <c r="BC285" s="522"/>
      <c r="BD285" s="522">
        <f t="shared" si="473"/>
        <v>0</v>
      </c>
      <c r="BE285" s="522"/>
      <c r="BF285" s="522">
        <f t="shared" si="414"/>
        <v>0</v>
      </c>
      <c r="BG285" s="522"/>
      <c r="BH285" s="711"/>
      <c r="BI285" s="522">
        <f t="shared" si="474"/>
        <v>0</v>
      </c>
      <c r="BJ285" s="522"/>
      <c r="BK285" s="522">
        <f t="shared" si="475"/>
        <v>0</v>
      </c>
      <c r="BL285" s="522"/>
      <c r="BM285" s="522">
        <f t="shared" si="476"/>
        <v>0</v>
      </c>
      <c r="BN285" s="522"/>
      <c r="BO285" s="522">
        <f t="shared" si="418"/>
        <v>0</v>
      </c>
      <c r="BP285" s="522"/>
      <c r="BQ285" s="711"/>
      <c r="BR285" s="522">
        <f t="shared" si="477"/>
        <v>0</v>
      </c>
      <c r="BS285" s="522"/>
      <c r="BT285" s="522">
        <f t="shared" si="478"/>
        <v>0</v>
      </c>
      <c r="BU285" s="522"/>
      <c r="BV285" s="522">
        <f t="shared" si="479"/>
        <v>0</v>
      </c>
      <c r="BW285" s="522"/>
      <c r="BX285" s="522">
        <f t="shared" si="422"/>
        <v>0</v>
      </c>
      <c r="BY285" s="522"/>
      <c r="BZ285" s="711"/>
      <c r="CA285" s="522">
        <f t="shared" si="480"/>
        <v>0</v>
      </c>
      <c r="CB285" s="522"/>
      <c r="CC285" s="522">
        <f t="shared" si="481"/>
        <v>0</v>
      </c>
      <c r="CD285" s="522"/>
      <c r="CE285" s="522">
        <f t="shared" si="482"/>
        <v>0</v>
      </c>
      <c r="CF285" s="522"/>
      <c r="CG285" s="522">
        <f t="shared" si="426"/>
        <v>0</v>
      </c>
      <c r="CH285" s="522"/>
      <c r="CI285" s="711"/>
      <c r="CJ285" s="522">
        <f t="shared" si="483"/>
        <v>0</v>
      </c>
      <c r="CK285" s="522"/>
      <c r="CL285" s="522">
        <f t="shared" si="484"/>
        <v>0</v>
      </c>
      <c r="CM285" s="522"/>
      <c r="CN285" s="522">
        <f t="shared" si="485"/>
        <v>0</v>
      </c>
      <c r="CO285" s="522"/>
      <c r="CP285" s="522">
        <f t="shared" si="430"/>
        <v>0</v>
      </c>
      <c r="CQ285" s="522"/>
      <c r="CR285" s="711"/>
      <c r="CS285" s="522">
        <f t="shared" si="486"/>
        <v>0</v>
      </c>
      <c r="CT285" s="522"/>
      <c r="CU285" s="522">
        <f t="shared" si="487"/>
        <v>0</v>
      </c>
      <c r="CV285" s="522"/>
      <c r="CW285" s="522">
        <f t="shared" si="488"/>
        <v>0</v>
      </c>
      <c r="CX285" s="522"/>
      <c r="CY285" s="522">
        <f t="shared" si="434"/>
        <v>0</v>
      </c>
      <c r="CZ285" s="522"/>
      <c r="DA285" s="711"/>
      <c r="DB285" s="522">
        <f t="shared" si="489"/>
        <v>0</v>
      </c>
      <c r="DC285" s="522"/>
      <c r="DD285" s="522">
        <f t="shared" si="490"/>
        <v>0</v>
      </c>
      <c r="DE285" s="522"/>
      <c r="DF285" s="522">
        <f t="shared" si="437"/>
        <v>0</v>
      </c>
      <c r="DG285" s="522"/>
      <c r="DH285" s="522">
        <f t="shared" si="438"/>
        <v>0</v>
      </c>
      <c r="DI285" s="522"/>
      <c r="DJ285" s="711"/>
      <c r="DK285" s="522">
        <f t="shared" si="491"/>
        <v>0</v>
      </c>
      <c r="DL285" s="522"/>
      <c r="DM285" s="522">
        <f t="shared" si="492"/>
        <v>0</v>
      </c>
      <c r="DN285" s="522"/>
      <c r="DO285" s="522">
        <f t="shared" si="493"/>
        <v>0</v>
      </c>
      <c r="DP285" s="522"/>
      <c r="DQ285" s="522">
        <f t="shared" si="442"/>
        <v>0</v>
      </c>
      <c r="DR285" s="522"/>
      <c r="DS285" s="711"/>
      <c r="DT285" s="114">
        <f t="shared" si="443"/>
        <v>0</v>
      </c>
      <c r="DU285" s="113" t="str">
        <f>IF(DT285=0,"",
IF(SUM(DT$259:DT285)=1,DV285,
IF($DT$286&gt;SUM($DT$259:DT285),_xlfn.CONCAT(", ",DV285),
IF($DT$286=SUM($DT$259:DT285),_xlfn.CONCAT(" y ",DV285,".")))))</f>
        <v/>
      </c>
      <c r="DV285" s="115">
        <v>27</v>
      </c>
    </row>
    <row r="286" spans="1:126" s="38" customFormat="1" ht="15" customHeight="1">
      <c r="A286" s="18"/>
      <c r="B286"/>
      <c r="C286" s="305"/>
      <c r="D286" s="13"/>
      <c r="E286" s="13"/>
      <c r="F286" s="13"/>
      <c r="G286" s="13"/>
      <c r="H286" s="13"/>
      <c r="I286" s="49" t="s">
        <v>5115</v>
      </c>
      <c r="J286" s="135">
        <f>IF(AND(SUM(J259:J285)=0,COUNTIF(J259:J285,"NS")&gt;0),"NS",
IF(AND(SUM(J259:J285)=0,COUNTIF(J259:J285,0)&gt;0),0,
IF(AND(SUM(J259:J285)=0,COUNTIF(J259:J285,"NA")&gt;0),"NA",
SUM(J259:J285))))</f>
        <v>0</v>
      </c>
      <c r="K286" s="135">
        <f t="shared" ref="K286:AD286" si="494">IF(AND(SUM(K259:K285)=0,COUNTIF(K259:K285,"NS")&gt;0),"NS",
IF(AND(SUM(K259:K285)=0,COUNTIF(K259:K285,0)&gt;0),0,
IF(AND(SUM(K259:K285)=0,COUNTIF(K259:K285,"NA")&gt;0),"NA",
SUM(K259:K285))))</f>
        <v>0</v>
      </c>
      <c r="L286" s="135">
        <f t="shared" si="494"/>
        <v>0</v>
      </c>
      <c r="M286" s="135">
        <f t="shared" si="494"/>
        <v>0</v>
      </c>
      <c r="N286" s="135">
        <f t="shared" si="494"/>
        <v>0</v>
      </c>
      <c r="O286" s="135">
        <f t="shared" si="494"/>
        <v>0</v>
      </c>
      <c r="P286" s="135">
        <f t="shared" si="494"/>
        <v>0</v>
      </c>
      <c r="Q286" s="135">
        <f t="shared" si="494"/>
        <v>0</v>
      </c>
      <c r="R286" s="135">
        <f t="shared" si="494"/>
        <v>0</v>
      </c>
      <c r="S286" s="135">
        <f t="shared" si="494"/>
        <v>0</v>
      </c>
      <c r="T286" s="135">
        <f t="shared" si="494"/>
        <v>0</v>
      </c>
      <c r="U286" s="135">
        <f t="shared" si="494"/>
        <v>0</v>
      </c>
      <c r="V286" s="135">
        <f t="shared" si="494"/>
        <v>0</v>
      </c>
      <c r="W286" s="135">
        <f t="shared" si="494"/>
        <v>0</v>
      </c>
      <c r="X286" s="135">
        <f t="shared" si="494"/>
        <v>0</v>
      </c>
      <c r="Y286" s="135">
        <f t="shared" si="494"/>
        <v>0</v>
      </c>
      <c r="Z286" s="135">
        <f t="shared" si="494"/>
        <v>0</v>
      </c>
      <c r="AA286" s="135">
        <f t="shared" si="494"/>
        <v>0</v>
      </c>
      <c r="AB286" s="135">
        <f t="shared" si="494"/>
        <v>0</v>
      </c>
      <c r="AC286" s="135">
        <f t="shared" si="494"/>
        <v>0</v>
      </c>
      <c r="AD286" s="135">
        <f t="shared" si="494"/>
        <v>0</v>
      </c>
      <c r="AE286" s="2"/>
      <c r="AF286" s="108"/>
      <c r="DT286" s="136">
        <f>SUM(DT259:DT285)</f>
        <v>0</v>
      </c>
      <c r="DU286" s="148" t="str">
        <f>IF(DT286=0,"", IF(DT286=1,VLOOKUP(1,DT259:DU285,2,FALSE), IF(DT286&gt;1,_xlfn.CONCAT(DU259:DU285),"")))</f>
        <v/>
      </c>
    </row>
    <row r="287" spans="1:126" s="38" customFormat="1" ht="15" customHeight="1">
      <c r="A287" s="18"/>
      <c r="B287"/>
      <c r="N287"/>
      <c r="O287"/>
      <c r="P287"/>
      <c r="Q287"/>
      <c r="R287"/>
      <c r="S287"/>
      <c r="T287"/>
      <c r="U287"/>
      <c r="V287"/>
      <c r="W287"/>
      <c r="X287"/>
      <c r="Y287"/>
      <c r="Z287"/>
      <c r="AA287"/>
      <c r="AB287"/>
      <c r="AC287"/>
      <c r="AD287"/>
      <c r="AE287" s="2"/>
      <c r="AF287" s="108"/>
    </row>
    <row r="288" spans="1:126" s="38" customFormat="1" ht="24" customHeight="1">
      <c r="A288" s="18"/>
      <c r="B288"/>
      <c r="C288" s="536" t="s">
        <v>5117</v>
      </c>
      <c r="D288" s="536"/>
      <c r="E288" s="536"/>
      <c r="F288" s="536"/>
      <c r="G288" s="536"/>
      <c r="H288" s="536"/>
      <c r="I288" s="536"/>
      <c r="J288" s="536"/>
      <c r="K288" s="536"/>
      <c r="L288" s="536"/>
      <c r="M288" s="536"/>
      <c r="N288" s="536"/>
      <c r="O288" s="536"/>
      <c r="P288" s="536"/>
      <c r="Q288" s="536"/>
      <c r="R288" s="536"/>
      <c r="S288" s="536"/>
      <c r="T288" s="536"/>
      <c r="U288" s="536"/>
      <c r="V288" s="536"/>
      <c r="W288" s="536"/>
      <c r="X288" s="536"/>
      <c r="Y288" s="536"/>
      <c r="Z288" s="536"/>
      <c r="AA288" s="536"/>
      <c r="AB288" s="536"/>
      <c r="AC288" s="536"/>
      <c r="AD288" s="536"/>
      <c r="AE288" s="2"/>
      <c r="AF288" s="108"/>
    </row>
    <row r="289" spans="1:175" s="38" customFormat="1" ht="60" customHeight="1">
      <c r="A289" s="18"/>
      <c r="B289"/>
      <c r="C289" s="759"/>
      <c r="D289" s="760"/>
      <c r="E289" s="760"/>
      <c r="F289" s="760"/>
      <c r="G289" s="760"/>
      <c r="H289" s="760"/>
      <c r="I289" s="760"/>
      <c r="J289" s="760"/>
      <c r="K289" s="760"/>
      <c r="L289" s="760"/>
      <c r="M289" s="760"/>
      <c r="N289" s="760"/>
      <c r="O289" s="760"/>
      <c r="P289" s="760"/>
      <c r="Q289" s="760"/>
      <c r="R289" s="760"/>
      <c r="S289" s="760"/>
      <c r="T289" s="760"/>
      <c r="U289" s="760"/>
      <c r="V289" s="760"/>
      <c r="W289" s="760"/>
      <c r="X289" s="760"/>
      <c r="Y289" s="760"/>
      <c r="Z289" s="760"/>
      <c r="AA289" s="760"/>
      <c r="AB289" s="760"/>
      <c r="AC289" s="760"/>
      <c r="AD289" s="761"/>
      <c r="AE289" s="2"/>
      <c r="AF289" s="108"/>
    </row>
    <row r="290" spans="1:175" s="38" customFormat="1" ht="15" customHeight="1">
      <c r="A290" s="18"/>
      <c r="B290" s="470" t="str">
        <f>IF(ES262=0,"","Error: Verificar coherencia aritmética con la pregunta 2.2.")</f>
        <v/>
      </c>
      <c r="C290" s="470"/>
      <c r="D290" s="470"/>
      <c r="E290" s="470"/>
      <c r="F290" s="470"/>
      <c r="G290" s="470"/>
      <c r="H290" s="470"/>
      <c r="I290" s="470"/>
      <c r="J290" s="470"/>
      <c r="K290" s="470"/>
      <c r="L290" s="470"/>
      <c r="M290" s="470"/>
      <c r="N290" s="470"/>
      <c r="O290" s="470"/>
      <c r="P290" s="470"/>
      <c r="Q290" s="470"/>
      <c r="R290" s="470"/>
      <c r="S290" s="470"/>
      <c r="T290" s="470"/>
      <c r="U290" s="470"/>
      <c r="V290" s="470"/>
      <c r="W290" s="470"/>
      <c r="X290" s="470"/>
      <c r="Y290" s="470"/>
      <c r="Z290" s="470"/>
      <c r="AA290" s="470"/>
      <c r="AB290" s="470"/>
      <c r="AC290" s="470"/>
      <c r="AD290" s="470"/>
      <c r="AE290" s="2"/>
      <c r="AF290" s="108"/>
    </row>
    <row r="291" spans="1:175" s="38" customFormat="1" ht="15" customHeight="1">
      <c r="A291" s="18"/>
      <c r="B291" s="470" t="str">
        <f>IF(DT286=0,"", IF(DT286=1,_xlfn.CONCAT("Error: Verificar sumas en el numeral ",DU286,"."),_xlfn.CONCAT("Error: Verificar sumas en los numerales ",DU286)))</f>
        <v/>
      </c>
      <c r="C291" s="470"/>
      <c r="D291" s="470"/>
      <c r="E291" s="470"/>
      <c r="F291" s="470"/>
      <c r="G291" s="470"/>
      <c r="H291" s="470"/>
      <c r="I291" s="470"/>
      <c r="J291" s="470"/>
      <c r="K291" s="470"/>
      <c r="L291" s="470"/>
      <c r="M291" s="470"/>
      <c r="N291" s="470"/>
      <c r="O291" s="470"/>
      <c r="P291" s="470"/>
      <c r="Q291" s="470"/>
      <c r="R291" s="470"/>
      <c r="S291" s="470"/>
      <c r="T291" s="470"/>
      <c r="U291" s="470"/>
      <c r="V291" s="470"/>
      <c r="W291" s="470"/>
      <c r="X291" s="470"/>
      <c r="Y291" s="470"/>
      <c r="Z291" s="470"/>
      <c r="AA291" s="470"/>
      <c r="AB291" s="470"/>
      <c r="AC291" s="470"/>
      <c r="AD291" s="470"/>
      <c r="AE291" s="2"/>
      <c r="AF291" s="108"/>
    </row>
    <row r="292" spans="1:175" s="38" customFormat="1" ht="15" customHeight="1">
      <c r="A292" s="18"/>
      <c r="B292" s="471" t="str">
        <f>IF(OR($AH$255=AJ255,$AH$255=AL255),"","Error: Debe completar toda la información requerida.")</f>
        <v/>
      </c>
      <c r="C292" s="471"/>
      <c r="D292" s="471"/>
      <c r="E292" s="471"/>
      <c r="F292" s="471"/>
      <c r="G292" s="471"/>
      <c r="H292" s="471"/>
      <c r="I292" s="471"/>
      <c r="J292" s="471"/>
      <c r="K292" s="471"/>
      <c r="L292" s="471"/>
      <c r="M292" s="471"/>
      <c r="N292" s="471"/>
      <c r="O292" s="471"/>
      <c r="P292" s="471"/>
      <c r="Q292" s="471"/>
      <c r="R292" s="471"/>
      <c r="S292" s="471"/>
      <c r="T292" s="471"/>
      <c r="U292" s="471"/>
      <c r="V292" s="471"/>
      <c r="W292" s="471"/>
      <c r="X292" s="471"/>
      <c r="Y292" s="471"/>
      <c r="Z292" s="471"/>
      <c r="AA292" s="471"/>
      <c r="AB292" s="471"/>
      <c r="AC292" s="471"/>
      <c r="AD292" s="471"/>
      <c r="AE292" s="2"/>
      <c r="AF292" s="108"/>
    </row>
    <row r="293" spans="1:175" s="38" customFormat="1" ht="15" customHeight="1">
      <c r="A293" s="18"/>
      <c r="B293" s="470"/>
      <c r="C293" s="470"/>
      <c r="D293" s="470"/>
      <c r="E293" s="470"/>
      <c r="F293" s="470"/>
      <c r="G293" s="470"/>
      <c r="H293" s="470"/>
      <c r="I293" s="470"/>
      <c r="J293" s="470"/>
      <c r="K293" s="470"/>
      <c r="L293" s="470"/>
      <c r="M293" s="470"/>
      <c r="N293" s="470"/>
      <c r="O293" s="470"/>
      <c r="P293" s="470"/>
      <c r="Q293" s="470"/>
      <c r="R293" s="470"/>
      <c r="S293" s="470"/>
      <c r="T293" s="470"/>
      <c r="U293" s="470"/>
      <c r="V293" s="470"/>
      <c r="W293" s="470"/>
      <c r="X293" s="470"/>
      <c r="Y293" s="470"/>
      <c r="Z293" s="470"/>
      <c r="AA293" s="470"/>
      <c r="AB293" s="470"/>
      <c r="AC293" s="470"/>
      <c r="AD293" s="470"/>
      <c r="AE293" s="2"/>
      <c r="AF293" s="108"/>
    </row>
    <row r="294" spans="1:175" s="38" customFormat="1" ht="15" customHeight="1">
      <c r="A294" s="18"/>
      <c r="B294" s="471"/>
      <c r="C294" s="471"/>
      <c r="D294" s="471"/>
      <c r="E294" s="471"/>
      <c r="F294" s="471"/>
      <c r="G294" s="471"/>
      <c r="H294" s="471"/>
      <c r="I294" s="471"/>
      <c r="J294" s="471"/>
      <c r="K294" s="471"/>
      <c r="L294" s="471"/>
      <c r="M294" s="471"/>
      <c r="N294" s="471"/>
      <c r="O294" s="471"/>
      <c r="P294" s="471"/>
      <c r="Q294" s="471"/>
      <c r="R294" s="471"/>
      <c r="S294" s="471"/>
      <c r="T294" s="471"/>
      <c r="U294" s="471"/>
      <c r="V294" s="471"/>
      <c r="W294" s="471"/>
      <c r="X294" s="471"/>
      <c r="Y294" s="471"/>
      <c r="Z294" s="471"/>
      <c r="AA294" s="471"/>
      <c r="AB294" s="471"/>
      <c r="AC294" s="471"/>
      <c r="AD294" s="471"/>
      <c r="AE294" s="2"/>
      <c r="AF294" s="108"/>
    </row>
    <row r="295" spans="1:175" s="38" customFormat="1" ht="15" customHeight="1">
      <c r="A295" s="18"/>
      <c r="B295" s="3"/>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c r="AA295" s="52"/>
      <c r="AB295" s="52"/>
      <c r="AC295" s="52"/>
      <c r="AD295" s="52"/>
      <c r="AE295" s="2"/>
      <c r="AF295" s="108"/>
    </row>
    <row r="296" spans="1:175" s="38" customFormat="1" ht="36" customHeight="1">
      <c r="A296" s="18" t="s">
        <v>5840</v>
      </c>
      <c r="B296" s="624" t="s">
        <v>5841</v>
      </c>
      <c r="C296" s="624"/>
      <c r="D296" s="624"/>
      <c r="E296" s="624"/>
      <c r="F296" s="624"/>
      <c r="G296" s="624"/>
      <c r="H296" s="624"/>
      <c r="I296" s="624"/>
      <c r="J296" s="624"/>
      <c r="K296" s="624"/>
      <c r="L296" s="624"/>
      <c r="M296" s="624"/>
      <c r="N296" s="624"/>
      <c r="O296" s="624"/>
      <c r="P296" s="624"/>
      <c r="Q296" s="624"/>
      <c r="R296" s="624"/>
      <c r="S296" s="624"/>
      <c r="T296" s="624"/>
      <c r="U296" s="624"/>
      <c r="V296" s="624"/>
      <c r="W296" s="624"/>
      <c r="X296" s="624"/>
      <c r="Y296" s="624"/>
      <c r="Z296" s="624"/>
      <c r="AA296" s="624"/>
      <c r="AB296" s="624"/>
      <c r="AC296" s="624"/>
      <c r="AD296" s="624"/>
      <c r="AE296" s="2"/>
      <c r="AF296" s="108"/>
      <c r="AH296" s="522" t="s">
        <v>5066</v>
      </c>
      <c r="AI296" s="522"/>
      <c r="AJ296" s="522" t="s">
        <v>5067</v>
      </c>
      <c r="AK296" s="522"/>
      <c r="AL296" s="522" t="s">
        <v>5068</v>
      </c>
      <c r="AM296" s="522"/>
    </row>
    <row r="297" spans="1:175" s="28" customFormat="1" ht="24" customHeight="1">
      <c r="A297" s="60"/>
      <c r="B297" s="286"/>
      <c r="C297" s="492" t="s">
        <v>5842</v>
      </c>
      <c r="D297" s="492"/>
      <c r="E297" s="492"/>
      <c r="F297" s="492"/>
      <c r="G297" s="492"/>
      <c r="H297" s="492"/>
      <c r="I297" s="492"/>
      <c r="J297" s="492"/>
      <c r="K297" s="492"/>
      <c r="L297" s="492"/>
      <c r="M297" s="492"/>
      <c r="N297" s="492"/>
      <c r="O297" s="492"/>
      <c r="P297" s="492"/>
      <c r="Q297" s="492"/>
      <c r="R297" s="492"/>
      <c r="S297" s="492"/>
      <c r="T297" s="492"/>
      <c r="U297" s="492"/>
      <c r="V297" s="492"/>
      <c r="W297" s="492"/>
      <c r="X297" s="492"/>
      <c r="Y297" s="492"/>
      <c r="Z297" s="492"/>
      <c r="AA297" s="492"/>
      <c r="AB297" s="492"/>
      <c r="AC297" s="492"/>
      <c r="AD297" s="492"/>
      <c r="AF297" s="108"/>
      <c r="AH297" s="529">
        <f>COUNTBLANK(D306:AD306)</f>
        <v>27</v>
      </c>
      <c r="AI297" s="529"/>
      <c r="AJ297" s="522">
        <v>27</v>
      </c>
      <c r="AK297" s="522"/>
      <c r="AL297" s="522">
        <v>5</v>
      </c>
      <c r="AM297" s="522"/>
    </row>
    <row r="298" spans="1:175" s="38" customFormat="1" ht="24" customHeight="1">
      <c r="A298" s="60"/>
      <c r="B298" s="16"/>
      <c r="C298" s="594" t="s">
        <v>5843</v>
      </c>
      <c r="D298" s="594"/>
      <c r="E298" s="594"/>
      <c r="F298" s="594"/>
      <c r="G298" s="594"/>
      <c r="H298" s="594"/>
      <c r="I298" s="594"/>
      <c r="J298" s="594"/>
      <c r="K298" s="594"/>
      <c r="L298" s="594"/>
      <c r="M298" s="594"/>
      <c r="N298" s="594"/>
      <c r="O298" s="594"/>
      <c r="P298" s="594"/>
      <c r="Q298" s="594"/>
      <c r="R298" s="594"/>
      <c r="S298" s="594"/>
      <c r="T298" s="594"/>
      <c r="U298" s="594"/>
      <c r="V298" s="594"/>
      <c r="W298" s="594"/>
      <c r="X298" s="594"/>
      <c r="Y298" s="594"/>
      <c r="Z298" s="594"/>
      <c r="AA298" s="594"/>
      <c r="AB298" s="594"/>
      <c r="AC298" s="594"/>
      <c r="AD298" s="594"/>
      <c r="AE298" s="2"/>
      <c r="AF298" s="108"/>
    </row>
    <row r="299" spans="1:175" s="38" customFormat="1" ht="36" customHeight="1">
      <c r="A299" s="102"/>
      <c r="B299" s="3"/>
      <c r="C299" s="492" t="s">
        <v>5844</v>
      </c>
      <c r="D299" s="492"/>
      <c r="E299" s="492"/>
      <c r="F299" s="492"/>
      <c r="G299" s="492"/>
      <c r="H299" s="492"/>
      <c r="I299" s="492"/>
      <c r="J299" s="492"/>
      <c r="K299" s="492"/>
      <c r="L299" s="492"/>
      <c r="M299" s="492"/>
      <c r="N299" s="492"/>
      <c r="O299" s="492"/>
      <c r="P299" s="492"/>
      <c r="Q299" s="492"/>
      <c r="R299" s="492"/>
      <c r="S299" s="492"/>
      <c r="T299" s="492"/>
      <c r="U299" s="492"/>
      <c r="V299" s="492"/>
      <c r="W299" s="492"/>
      <c r="X299" s="492"/>
      <c r="Y299" s="492"/>
      <c r="Z299" s="492"/>
      <c r="AA299" s="492"/>
      <c r="AB299" s="492"/>
      <c r="AC299" s="492"/>
      <c r="AD299" s="492"/>
      <c r="AE299"/>
      <c r="AF299" s="108"/>
    </row>
    <row r="300" spans="1:175" s="38" customFormat="1" ht="48" customHeight="1">
      <c r="A300" s="102"/>
      <c r="B300" s="3"/>
      <c r="C300" s="594" t="s">
        <v>5845</v>
      </c>
      <c r="D300" s="594"/>
      <c r="E300" s="594"/>
      <c r="F300" s="594"/>
      <c r="G300" s="594"/>
      <c r="H300" s="594"/>
      <c r="I300" s="594"/>
      <c r="J300" s="594"/>
      <c r="K300" s="594"/>
      <c r="L300" s="594"/>
      <c r="M300" s="594"/>
      <c r="N300" s="594"/>
      <c r="O300" s="594"/>
      <c r="P300" s="594"/>
      <c r="Q300" s="594"/>
      <c r="R300" s="594"/>
      <c r="S300" s="594"/>
      <c r="T300" s="594"/>
      <c r="U300" s="594"/>
      <c r="V300" s="594"/>
      <c r="W300" s="594"/>
      <c r="X300" s="594"/>
      <c r="Y300" s="594"/>
      <c r="Z300" s="594"/>
      <c r="AA300" s="594"/>
      <c r="AB300" s="594"/>
      <c r="AC300" s="594"/>
      <c r="AD300" s="594"/>
      <c r="AE300"/>
      <c r="AF300" s="108"/>
    </row>
    <row r="301" spans="1:175" s="38" customFormat="1" ht="15" customHeight="1">
      <c r="A301" s="18"/>
      <c r="B301" s="3"/>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c r="AA301" s="52"/>
      <c r="AB301" s="52"/>
      <c r="AC301" s="52"/>
      <c r="AD301" s="52"/>
      <c r="AE301" s="2"/>
      <c r="AF301" s="108"/>
      <c r="DX301" s="518" t="s">
        <v>5512</v>
      </c>
      <c r="DY301" s="518"/>
      <c r="DZ301" s="518"/>
      <c r="EA301" s="518"/>
      <c r="EB301" s="518"/>
      <c r="EC301" s="518"/>
      <c r="ED301" s="518"/>
      <c r="EE301" s="518"/>
      <c r="EF301" s="518"/>
      <c r="EG301" s="518"/>
      <c r="EH301" s="518"/>
      <c r="EI301" s="518"/>
      <c r="EJ301" s="518"/>
      <c r="EK301" s="518"/>
      <c r="EL301" s="518"/>
      <c r="EM301" s="518"/>
      <c r="EN301" s="518"/>
      <c r="EO301" s="518"/>
      <c r="EP301" s="518"/>
      <c r="EQ301" s="518"/>
      <c r="ER301" s="518"/>
      <c r="ES301" s="518"/>
      <c r="EU301" s="518" t="s">
        <v>5363</v>
      </c>
      <c r="EV301" s="518"/>
      <c r="EW301" s="518"/>
      <c r="EX301" s="518"/>
      <c r="EY301" s="518"/>
      <c r="EZ301" s="518"/>
      <c r="FA301" s="518"/>
      <c r="FB301" s="518"/>
      <c r="FC301" s="518"/>
      <c r="FD301" s="518"/>
      <c r="FE301" s="518"/>
      <c r="FF301" s="518"/>
      <c r="FG301" s="518"/>
      <c r="FH301" s="518"/>
      <c r="FI301" s="518"/>
      <c r="FJ301" s="518"/>
      <c r="FK301" s="518"/>
      <c r="FL301" s="518"/>
      <c r="FM301" s="518"/>
      <c r="FN301" s="518"/>
      <c r="FO301" s="518"/>
      <c r="FP301" s="518"/>
    </row>
    <row r="302" spans="1:175" ht="24" customHeight="1">
      <c r="A302" s="129"/>
      <c r="C302" s="611" t="s">
        <v>5080</v>
      </c>
      <c r="D302" s="611"/>
      <c r="E302" s="611"/>
      <c r="F302" s="611"/>
      <c r="G302" s="611"/>
      <c r="H302" s="611"/>
      <c r="I302" s="611"/>
      <c r="J302" s="445" t="s">
        <v>5772</v>
      </c>
      <c r="K302" s="445"/>
      <c r="L302" s="445"/>
      <c r="M302" s="445"/>
      <c r="N302" s="445"/>
      <c r="O302" s="445"/>
      <c r="P302" s="445"/>
      <c r="Q302" s="445"/>
      <c r="R302" s="445"/>
      <c r="S302" s="445"/>
      <c r="T302" s="445"/>
      <c r="U302" s="445"/>
      <c r="V302" s="445"/>
      <c r="W302" s="445"/>
      <c r="X302" s="445"/>
      <c r="Y302" s="445"/>
      <c r="Z302" s="445"/>
      <c r="AA302" s="445"/>
      <c r="AB302" s="445"/>
      <c r="AC302" s="445"/>
      <c r="AD302" s="445"/>
      <c r="DX302" s="731" t="s">
        <v>5773</v>
      </c>
      <c r="DY302" s="445" t="s">
        <v>5772</v>
      </c>
      <c r="DZ302" s="445"/>
      <c r="EA302" s="445"/>
      <c r="EB302" s="445"/>
      <c r="EC302" s="445"/>
      <c r="ED302" s="445"/>
      <c r="EE302" s="445"/>
      <c r="EF302" s="445"/>
      <c r="EG302" s="445"/>
      <c r="EH302" s="445"/>
      <c r="EI302" s="445"/>
      <c r="EJ302" s="445"/>
      <c r="EK302" s="445"/>
      <c r="EL302" s="445"/>
      <c r="EM302" s="445"/>
      <c r="EN302" s="445"/>
      <c r="EO302" s="445"/>
      <c r="EP302" s="445"/>
      <c r="EQ302" s="445"/>
      <c r="ER302" s="445"/>
      <c r="ES302" s="445"/>
      <c r="EU302" s="731" t="s">
        <v>5773</v>
      </c>
      <c r="EV302" s="445" t="s">
        <v>5772</v>
      </c>
      <c r="EW302" s="445"/>
      <c r="EX302" s="445"/>
      <c r="EY302" s="445"/>
      <c r="EZ302" s="445"/>
      <c r="FA302" s="445"/>
      <c r="FB302" s="445"/>
      <c r="FC302" s="445"/>
      <c r="FD302" s="445"/>
      <c r="FE302" s="445"/>
      <c r="FF302" s="445"/>
      <c r="FG302" s="445"/>
      <c r="FH302" s="445"/>
      <c r="FI302" s="445"/>
      <c r="FJ302" s="445"/>
      <c r="FK302" s="445"/>
      <c r="FL302" s="445"/>
      <c r="FM302" s="445"/>
      <c r="FN302" s="445"/>
      <c r="FO302" s="445"/>
      <c r="FP302" s="445"/>
    </row>
    <row r="303" spans="1:175" ht="120" customHeight="1">
      <c r="A303" s="129"/>
      <c r="C303" s="611"/>
      <c r="D303" s="611"/>
      <c r="E303" s="611"/>
      <c r="F303" s="611"/>
      <c r="G303" s="611"/>
      <c r="H303" s="611"/>
      <c r="I303" s="611"/>
      <c r="J303" s="734" t="s">
        <v>5090</v>
      </c>
      <c r="K303" s="736" t="s">
        <v>5757</v>
      </c>
      <c r="L303" s="736" t="s">
        <v>5758</v>
      </c>
      <c r="M303" s="738" t="s">
        <v>5759</v>
      </c>
      <c r="N303" s="739"/>
      <c r="O303" s="740"/>
      <c r="P303" s="693" t="s">
        <v>5760</v>
      </c>
      <c r="Q303" s="741"/>
      <c r="R303" s="694"/>
      <c r="S303" s="693" t="s">
        <v>5761</v>
      </c>
      <c r="T303" s="741"/>
      <c r="U303" s="694"/>
      <c r="V303" s="693" t="s">
        <v>5762</v>
      </c>
      <c r="W303" s="741"/>
      <c r="X303" s="694"/>
      <c r="Y303" s="738" t="s">
        <v>5763</v>
      </c>
      <c r="Z303" s="739"/>
      <c r="AA303" s="740"/>
      <c r="AB303" s="738" t="s">
        <v>5774</v>
      </c>
      <c r="AC303" s="739"/>
      <c r="AD303" s="740"/>
      <c r="AH303" s="522" t="s">
        <v>5093</v>
      </c>
      <c r="AI303" s="522"/>
      <c r="AJ303" s="522"/>
      <c r="AK303" s="522"/>
      <c r="AL303" s="522"/>
      <c r="AM303" s="522"/>
      <c r="AN303" s="522"/>
      <c r="AO303" s="522"/>
      <c r="AP303" s="711"/>
      <c r="AQ303" s="522" t="s">
        <v>5775</v>
      </c>
      <c r="AR303" s="522"/>
      <c r="AS303" s="522"/>
      <c r="AT303" s="522"/>
      <c r="AU303" s="522"/>
      <c r="AV303" s="522"/>
      <c r="AW303" s="522"/>
      <c r="AX303" s="522"/>
      <c r="AY303" s="711"/>
      <c r="AZ303" s="522" t="s">
        <v>5776</v>
      </c>
      <c r="BA303" s="522"/>
      <c r="BB303" s="522"/>
      <c r="BC303" s="522"/>
      <c r="BD303" s="522"/>
      <c r="BE303" s="522"/>
      <c r="BF303" s="522"/>
      <c r="BG303" s="522"/>
      <c r="BH303" s="711"/>
      <c r="BI303" s="522" t="s">
        <v>5777</v>
      </c>
      <c r="BJ303" s="522"/>
      <c r="BK303" s="522"/>
      <c r="BL303" s="522"/>
      <c r="BM303" s="522"/>
      <c r="BN303" s="522"/>
      <c r="BO303" s="522"/>
      <c r="BP303" s="522"/>
      <c r="BQ303" s="711"/>
      <c r="BR303" s="522" t="s">
        <v>5778</v>
      </c>
      <c r="BS303" s="522"/>
      <c r="BT303" s="522"/>
      <c r="BU303" s="522"/>
      <c r="BV303" s="522"/>
      <c r="BW303" s="522"/>
      <c r="BX303" s="522"/>
      <c r="BY303" s="522"/>
      <c r="BZ303" s="711"/>
      <c r="CA303" s="522" t="s">
        <v>5779</v>
      </c>
      <c r="CB303" s="522"/>
      <c r="CC303" s="522"/>
      <c r="CD303" s="522"/>
      <c r="CE303" s="522"/>
      <c r="CF303" s="522"/>
      <c r="CG303" s="522"/>
      <c r="CH303" s="522"/>
      <c r="CI303" s="711"/>
      <c r="CJ303" s="522" t="s">
        <v>5780</v>
      </c>
      <c r="CK303" s="522"/>
      <c r="CL303" s="522"/>
      <c r="CM303" s="522"/>
      <c r="CN303" s="522"/>
      <c r="CO303" s="522"/>
      <c r="CP303" s="522"/>
      <c r="CQ303" s="522"/>
      <c r="CR303" s="711"/>
      <c r="CS303" s="522" t="s">
        <v>5781</v>
      </c>
      <c r="CT303" s="522"/>
      <c r="CU303" s="522"/>
      <c r="CV303" s="522"/>
      <c r="CW303" s="522"/>
      <c r="CX303" s="522"/>
      <c r="CY303" s="522"/>
      <c r="CZ303" s="522"/>
      <c r="DA303" s="711"/>
      <c r="DB303" s="524" t="s">
        <v>5782</v>
      </c>
      <c r="DC303" s="525"/>
      <c r="DD303" s="525"/>
      <c r="DE303" s="525"/>
      <c r="DF303" s="525"/>
      <c r="DG303" s="525"/>
      <c r="DH303" s="525"/>
      <c r="DI303" s="526"/>
      <c r="DJ303" s="711"/>
      <c r="DK303" s="522" t="s">
        <v>5783</v>
      </c>
      <c r="DL303" s="522"/>
      <c r="DM303" s="522"/>
      <c r="DN303" s="522"/>
      <c r="DO303" s="522"/>
      <c r="DP303" s="522"/>
      <c r="DQ303" s="522"/>
      <c r="DR303" s="522"/>
      <c r="DS303" s="746"/>
      <c r="DT303" s="524" t="s">
        <v>5088</v>
      </c>
      <c r="DU303" s="525"/>
      <c r="DV303" s="526"/>
      <c r="DX303" s="732"/>
      <c r="DY303" s="734" t="s">
        <v>5090</v>
      </c>
      <c r="DZ303" s="736" t="s">
        <v>5757</v>
      </c>
      <c r="EA303" s="736" t="s">
        <v>5758</v>
      </c>
      <c r="EB303" s="738" t="s">
        <v>5759</v>
      </c>
      <c r="EC303" s="739"/>
      <c r="ED303" s="740"/>
      <c r="EE303" s="693" t="s">
        <v>5760</v>
      </c>
      <c r="EF303" s="741"/>
      <c r="EG303" s="694"/>
      <c r="EH303" s="693" t="s">
        <v>5761</v>
      </c>
      <c r="EI303" s="741"/>
      <c r="EJ303" s="694"/>
      <c r="EK303" s="693" t="s">
        <v>5762</v>
      </c>
      <c r="EL303" s="741"/>
      <c r="EM303" s="694"/>
      <c r="EN303" s="738" t="s">
        <v>5763</v>
      </c>
      <c r="EO303" s="739"/>
      <c r="EP303" s="740"/>
      <c r="EQ303" s="738" t="s">
        <v>5774</v>
      </c>
      <c r="ER303" s="739"/>
      <c r="ES303" s="740"/>
      <c r="EU303" s="732"/>
      <c r="EV303" s="734" t="s">
        <v>5090</v>
      </c>
      <c r="EW303" s="736" t="s">
        <v>5757</v>
      </c>
      <c r="EX303" s="736" t="s">
        <v>5758</v>
      </c>
      <c r="EY303" s="738" t="s">
        <v>5759</v>
      </c>
      <c r="EZ303" s="739"/>
      <c r="FA303" s="740"/>
      <c r="FB303" s="693" t="s">
        <v>5760</v>
      </c>
      <c r="FC303" s="741"/>
      <c r="FD303" s="694"/>
      <c r="FE303" s="693" t="s">
        <v>5761</v>
      </c>
      <c r="FF303" s="741"/>
      <c r="FG303" s="694"/>
      <c r="FH303" s="693" t="s">
        <v>5762</v>
      </c>
      <c r="FI303" s="741"/>
      <c r="FJ303" s="694"/>
      <c r="FK303" s="738" t="s">
        <v>5763</v>
      </c>
      <c r="FL303" s="739"/>
      <c r="FM303" s="740"/>
      <c r="FN303" s="738" t="s">
        <v>5774</v>
      </c>
      <c r="FO303" s="739"/>
      <c r="FP303" s="740"/>
    </row>
    <row r="304" spans="1:175" ht="48" customHeight="1">
      <c r="A304" s="129"/>
      <c r="C304" s="611"/>
      <c r="D304" s="611"/>
      <c r="E304" s="611"/>
      <c r="F304" s="611"/>
      <c r="G304" s="611"/>
      <c r="H304" s="611"/>
      <c r="I304" s="611"/>
      <c r="J304" s="510"/>
      <c r="K304" s="723"/>
      <c r="L304" s="723"/>
      <c r="M304" s="285" t="s">
        <v>5784</v>
      </c>
      <c r="N304" s="287" t="s">
        <v>5757</v>
      </c>
      <c r="O304" s="287" t="s">
        <v>5758</v>
      </c>
      <c r="P304" s="285" t="s">
        <v>5784</v>
      </c>
      <c r="Q304" s="287" t="s">
        <v>5757</v>
      </c>
      <c r="R304" s="287" t="s">
        <v>5758</v>
      </c>
      <c r="S304" s="285" t="s">
        <v>5784</v>
      </c>
      <c r="T304" s="287" t="s">
        <v>5757</v>
      </c>
      <c r="U304" s="287" t="s">
        <v>5758</v>
      </c>
      <c r="V304" s="285" t="s">
        <v>5784</v>
      </c>
      <c r="W304" s="287" t="s">
        <v>5757</v>
      </c>
      <c r="X304" s="287" t="s">
        <v>5758</v>
      </c>
      <c r="Y304" s="285" t="s">
        <v>5784</v>
      </c>
      <c r="Z304" s="287" t="s">
        <v>5757</v>
      </c>
      <c r="AA304" s="287" t="s">
        <v>5758</v>
      </c>
      <c r="AB304" s="285" t="s">
        <v>5784</v>
      </c>
      <c r="AC304" s="287" t="s">
        <v>5757</v>
      </c>
      <c r="AD304" s="287" t="s">
        <v>5758</v>
      </c>
      <c r="AH304" s="522" t="s">
        <v>5093</v>
      </c>
      <c r="AI304" s="522"/>
      <c r="AJ304" s="522" t="s">
        <v>5094</v>
      </c>
      <c r="AK304" s="522"/>
      <c r="AL304" s="522" t="s">
        <v>5095</v>
      </c>
      <c r="AM304" s="522"/>
      <c r="AN304" s="522" t="s">
        <v>5096</v>
      </c>
      <c r="AO304" s="522"/>
      <c r="AP304" s="711"/>
      <c r="AQ304" s="522" t="s">
        <v>5093</v>
      </c>
      <c r="AR304" s="522"/>
      <c r="AS304" s="522" t="s">
        <v>5094</v>
      </c>
      <c r="AT304" s="522"/>
      <c r="AU304" s="522" t="s">
        <v>5095</v>
      </c>
      <c r="AV304" s="522"/>
      <c r="AW304" s="522" t="s">
        <v>5096</v>
      </c>
      <c r="AX304" s="522"/>
      <c r="AY304" s="711"/>
      <c r="AZ304" s="522" t="s">
        <v>5093</v>
      </c>
      <c r="BA304" s="522"/>
      <c r="BB304" s="522" t="s">
        <v>5094</v>
      </c>
      <c r="BC304" s="522"/>
      <c r="BD304" s="522" t="s">
        <v>5095</v>
      </c>
      <c r="BE304" s="522"/>
      <c r="BF304" s="522" t="s">
        <v>5096</v>
      </c>
      <c r="BG304" s="522"/>
      <c r="BH304" s="711"/>
      <c r="BI304" s="522" t="s">
        <v>5093</v>
      </c>
      <c r="BJ304" s="522"/>
      <c r="BK304" s="522" t="s">
        <v>5094</v>
      </c>
      <c r="BL304" s="522"/>
      <c r="BM304" s="522" t="s">
        <v>5095</v>
      </c>
      <c r="BN304" s="522"/>
      <c r="BO304" s="522" t="s">
        <v>5096</v>
      </c>
      <c r="BP304" s="522"/>
      <c r="BQ304" s="711"/>
      <c r="BR304" s="522" t="s">
        <v>5093</v>
      </c>
      <c r="BS304" s="522"/>
      <c r="BT304" s="522" t="s">
        <v>5094</v>
      </c>
      <c r="BU304" s="522"/>
      <c r="BV304" s="522" t="s">
        <v>5095</v>
      </c>
      <c r="BW304" s="522"/>
      <c r="BX304" s="522" t="s">
        <v>5096</v>
      </c>
      <c r="BY304" s="522"/>
      <c r="BZ304" s="711"/>
      <c r="CA304" s="522" t="s">
        <v>5093</v>
      </c>
      <c r="CB304" s="522"/>
      <c r="CC304" s="522" t="s">
        <v>5094</v>
      </c>
      <c r="CD304" s="522"/>
      <c r="CE304" s="522" t="s">
        <v>5095</v>
      </c>
      <c r="CF304" s="522"/>
      <c r="CG304" s="522" t="s">
        <v>5096</v>
      </c>
      <c r="CH304" s="522"/>
      <c r="CI304" s="711"/>
      <c r="CJ304" s="522" t="s">
        <v>5093</v>
      </c>
      <c r="CK304" s="522"/>
      <c r="CL304" s="522" t="s">
        <v>5094</v>
      </c>
      <c r="CM304" s="522"/>
      <c r="CN304" s="522" t="s">
        <v>5095</v>
      </c>
      <c r="CO304" s="522"/>
      <c r="CP304" s="522" t="s">
        <v>5096</v>
      </c>
      <c r="CQ304" s="522"/>
      <c r="CR304" s="711"/>
      <c r="CS304" s="522" t="s">
        <v>5093</v>
      </c>
      <c r="CT304" s="522"/>
      <c r="CU304" s="522" t="s">
        <v>5094</v>
      </c>
      <c r="CV304" s="522"/>
      <c r="CW304" s="522" t="s">
        <v>5095</v>
      </c>
      <c r="CX304" s="522"/>
      <c r="CY304" s="522" t="s">
        <v>5096</v>
      </c>
      <c r="CZ304" s="522"/>
      <c r="DA304" s="711"/>
      <c r="DB304" s="524" t="s">
        <v>5093</v>
      </c>
      <c r="DC304" s="526"/>
      <c r="DD304" s="524" t="s">
        <v>5094</v>
      </c>
      <c r="DE304" s="526"/>
      <c r="DF304" s="524" t="s">
        <v>5095</v>
      </c>
      <c r="DG304" s="526"/>
      <c r="DH304" s="524" t="s">
        <v>5096</v>
      </c>
      <c r="DI304" s="526"/>
      <c r="DJ304" s="711"/>
      <c r="DK304" s="522" t="s">
        <v>5093</v>
      </c>
      <c r="DL304" s="522"/>
      <c r="DM304" s="522" t="s">
        <v>5094</v>
      </c>
      <c r="DN304" s="522"/>
      <c r="DO304" s="522" t="s">
        <v>5095</v>
      </c>
      <c r="DP304" s="522"/>
      <c r="DQ304" s="522" t="s">
        <v>5096</v>
      </c>
      <c r="DR304" s="522"/>
      <c r="DS304" s="747"/>
      <c r="DT304" s="128" t="s">
        <v>5096</v>
      </c>
      <c r="DU304" s="128" t="s">
        <v>5097</v>
      </c>
      <c r="DV304" s="128" t="s">
        <v>5098</v>
      </c>
      <c r="DX304" s="733"/>
      <c r="DY304" s="735"/>
      <c r="DZ304" s="737"/>
      <c r="EA304" s="737"/>
      <c r="EB304" s="131" t="s">
        <v>5784</v>
      </c>
      <c r="EC304" s="132" t="s">
        <v>5757</v>
      </c>
      <c r="ED304" s="132" t="s">
        <v>5758</v>
      </c>
      <c r="EE304" s="131" t="s">
        <v>5784</v>
      </c>
      <c r="EF304" s="132" t="s">
        <v>5757</v>
      </c>
      <c r="EG304" s="132" t="s">
        <v>5758</v>
      </c>
      <c r="EH304" s="131" t="s">
        <v>5784</v>
      </c>
      <c r="EI304" s="132" t="s">
        <v>5757</v>
      </c>
      <c r="EJ304" s="132" t="s">
        <v>5758</v>
      </c>
      <c r="EK304" s="131" t="s">
        <v>5784</v>
      </c>
      <c r="EL304" s="132" t="s">
        <v>5757</v>
      </c>
      <c r="EM304" s="132" t="s">
        <v>5758</v>
      </c>
      <c r="EN304" s="131" t="s">
        <v>5784</v>
      </c>
      <c r="EO304" s="132" t="s">
        <v>5757</v>
      </c>
      <c r="EP304" s="132" t="s">
        <v>5758</v>
      </c>
      <c r="EQ304" s="131" t="s">
        <v>5784</v>
      </c>
      <c r="ER304" s="132" t="s">
        <v>5757</v>
      </c>
      <c r="ES304" s="132" t="s">
        <v>5758</v>
      </c>
      <c r="EU304" s="733"/>
      <c r="EV304" s="735"/>
      <c r="EW304" s="737"/>
      <c r="EX304" s="737"/>
      <c r="EY304" s="131" t="s">
        <v>5784</v>
      </c>
      <c r="EZ304" s="132" t="s">
        <v>5757</v>
      </c>
      <c r="FA304" s="132" t="s">
        <v>5758</v>
      </c>
      <c r="FB304" s="131" t="s">
        <v>5784</v>
      </c>
      <c r="FC304" s="132" t="s">
        <v>5757</v>
      </c>
      <c r="FD304" s="132" t="s">
        <v>5758</v>
      </c>
      <c r="FE304" s="131" t="s">
        <v>5784</v>
      </c>
      <c r="FF304" s="132" t="s">
        <v>5757</v>
      </c>
      <c r="FG304" s="132" t="s">
        <v>5758</v>
      </c>
      <c r="FH304" s="131" t="s">
        <v>5784</v>
      </c>
      <c r="FI304" s="132" t="s">
        <v>5757</v>
      </c>
      <c r="FJ304" s="132" t="s">
        <v>5758</v>
      </c>
      <c r="FK304" s="131" t="s">
        <v>5784</v>
      </c>
      <c r="FL304" s="132" t="s">
        <v>5757</v>
      </c>
      <c r="FM304" s="132" t="s">
        <v>5758</v>
      </c>
      <c r="FN304" s="131" t="s">
        <v>5784</v>
      </c>
      <c r="FO304" s="132" t="s">
        <v>5757</v>
      </c>
      <c r="FP304" s="132" t="s">
        <v>5758</v>
      </c>
      <c r="FR304" s="742" t="s">
        <v>5565</v>
      </c>
      <c r="FS304" s="743"/>
    </row>
    <row r="305" spans="1:239" ht="15" customHeight="1">
      <c r="A305" s="129"/>
      <c r="C305" s="48" t="s">
        <v>5846</v>
      </c>
      <c r="D305" s="547" t="s">
        <v>385</v>
      </c>
      <c r="E305" s="548"/>
      <c r="F305" s="548"/>
      <c r="G305" s="548"/>
      <c r="H305" s="548"/>
      <c r="I305" s="548"/>
      <c r="J305" s="310"/>
      <c r="K305" s="310"/>
      <c r="L305" s="310"/>
      <c r="M305" s="310"/>
      <c r="N305" s="310"/>
      <c r="O305" s="310"/>
      <c r="P305" s="310"/>
      <c r="Q305" s="310"/>
      <c r="R305" s="310"/>
      <c r="S305" s="310"/>
      <c r="T305" s="310"/>
      <c r="U305" s="310"/>
      <c r="V305" s="310"/>
      <c r="W305" s="310"/>
      <c r="X305" s="310"/>
      <c r="Y305" s="310"/>
      <c r="Z305" s="310"/>
      <c r="AA305" s="310"/>
      <c r="AB305" s="310"/>
      <c r="AC305" s="103"/>
      <c r="AD305" s="103"/>
      <c r="AH305" s="522">
        <f>J305</f>
        <v>0</v>
      </c>
      <c r="AI305" s="522"/>
      <c r="AJ305" s="522">
        <f>COUNTIF(K305:L305,"NS")</f>
        <v>0</v>
      </c>
      <c r="AK305" s="522"/>
      <c r="AL305" s="522">
        <f>IF(COUNTIF(K305:L305,"NA")=COUNTA($K$152:$L$153),"NA",SUM(K305:L305))</f>
        <v>0</v>
      </c>
      <c r="AM305" s="522"/>
      <c r="AN305" s="522">
        <f>IF($AH$297=$AJ$297, 0,
IF(OR(AND(AH305=0, AJ305&gt;0),AND(AH305="NS", AL305&gt;0), AND(AH305="NS", AJ305=0, AL305=0),AND(AH305="NA",AJ305&gt;0,AL305=0)), 1,
IF(OR(AND(AH305&gt;0, AJ305=2), AND(AH305="NS", AJ305=2), AND(AH305="NS", AL305=0, AJ305&gt;0), AH305=AL305), 0, 1)))</f>
        <v>0</v>
      </c>
      <c r="AO305" s="522"/>
      <c r="AP305" s="711"/>
      <c r="AQ305" s="522">
        <f>M305</f>
        <v>0</v>
      </c>
      <c r="AR305" s="522"/>
      <c r="AS305" s="522">
        <f>COUNTIF(N305:O305,"NS")</f>
        <v>0</v>
      </c>
      <c r="AT305" s="522"/>
      <c r="AU305" s="522">
        <f>IF(COUNTIF(N305:O305,"NA")=COUNTA($N$153:$O$153),"NA",SUM(N305:O305))</f>
        <v>0</v>
      </c>
      <c r="AV305" s="522"/>
      <c r="AW305" s="522">
        <f>IF($AH$297=$AJ$297, 0,
IF(OR(AND(AQ305=0, AS305&gt;0),AND(AQ305="NS", AU305&gt;0), AND(AQ305="NS", AS305=0, AU305=0),AND(AQ305="NA",AS305&gt;0,AU305=0)), 1,
IF(OR(AND(AQ305&gt;0, AS305=2), AND(AQ305="NS", AS305=2), AND(AQ305="NS", AU305=0, AS305&gt;0), AQ305=AU305), 0, 1)))</f>
        <v>0</v>
      </c>
      <c r="AX305" s="522"/>
      <c r="AY305" s="711"/>
      <c r="AZ305" s="522">
        <f>P305</f>
        <v>0</v>
      </c>
      <c r="BA305" s="522"/>
      <c r="BB305" s="522">
        <f>COUNTIF(Q305:R305,"NS")</f>
        <v>0</v>
      </c>
      <c r="BC305" s="522"/>
      <c r="BD305" s="522">
        <f>IF(COUNTIF(Q305:R305,"NA")=COUNTA($Q$153:$R$153),"NA",SUM(Q305:R305))</f>
        <v>0</v>
      </c>
      <c r="BE305" s="522"/>
      <c r="BF305" s="522">
        <f>IF($AH$297=$AJ$297, 0,
IF(OR(AND(AZ305=0, BB305&gt;0),AND(AZ305="NS", BD305&gt;0), AND(AZ305="NS", BB305=0, BD305=0),AND(AZ305="NA",BB305&gt;0,BD305=0)), 1,
IF(OR(AND(AZ305&gt;0, BB305=2), AND(AZ305="NS", BB305=2), AND(AZ305="NS", BD305=0, BB305&gt;0), AZ305=BD305), 0, 1)))</f>
        <v>0</v>
      </c>
      <c r="BG305" s="522"/>
      <c r="BH305" s="711"/>
      <c r="BI305" s="522">
        <f>S305</f>
        <v>0</v>
      </c>
      <c r="BJ305" s="522"/>
      <c r="BK305" s="522">
        <f>COUNTIF(T305:U305,"NS")</f>
        <v>0</v>
      </c>
      <c r="BL305" s="522"/>
      <c r="BM305" s="522">
        <f>IF(COUNTIF(T305:U305,"NA")=COUNTA($T$153:$U$153),"NA",SUM(T305:U305))</f>
        <v>0</v>
      </c>
      <c r="BN305" s="522"/>
      <c r="BO305" s="522">
        <f>IF($AH$297=$AJ$297, 0,
IF(OR(AND(BI305=0, BK305&gt;0),AND(BI305="NS", BM305&gt;0), AND(BI305="NS", BK305=0, BM305=0),AND(BI305="NA",BK305&gt;0,BM305=0)), 1,
IF(OR(AND(BI305&gt;0, BK305=2), AND(BI305="NS", BK305=2), AND(BI305="NS", BM305=0, BK305&gt;0), BI305=BM305), 0, 1)))</f>
        <v>0</v>
      </c>
      <c r="BP305" s="522"/>
      <c r="BQ305" s="711"/>
      <c r="BR305" s="522">
        <f>V305</f>
        <v>0</v>
      </c>
      <c r="BS305" s="522"/>
      <c r="BT305" s="522">
        <f>COUNTIF(W305:X305,"NS")</f>
        <v>0</v>
      </c>
      <c r="BU305" s="522"/>
      <c r="BV305" s="522">
        <f>IF(COUNTIF(W305:X305,"NA")=COUNTA($W$153:$X$153),"NA",SUM(W305:X305))</f>
        <v>0</v>
      </c>
      <c r="BW305" s="522"/>
      <c r="BX305" s="522">
        <f>IF($AH$297=$AJ$297, 0,
IF(OR(AND(BR305=0, BT305&gt;0),AND(BR305="NS", BV305&gt;0), AND(BR305="NS", BT305=0, BV305=0),AND(BR305="NA",BT305&gt;0,BV305=0)), 1,
IF(OR(AND(BR305&gt;0, BT305=2), AND(BR305="NS", BT305=2), AND(BR305="NS", BV305=0, BT305&gt;0), BR305=BV305), 0, 1)))</f>
        <v>0</v>
      </c>
      <c r="BY305" s="522"/>
      <c r="BZ305" s="711"/>
      <c r="CA305" s="522">
        <f>Y305</f>
        <v>0</v>
      </c>
      <c r="CB305" s="522"/>
      <c r="CC305" s="522">
        <f>COUNTIF(Z305:AA305,"NS")</f>
        <v>0</v>
      </c>
      <c r="CD305" s="522"/>
      <c r="CE305" s="522">
        <f>IF(COUNTIF(Z305:AA305,"NA")=COUNTA($Z$153:$AA$153),"NA",SUM(Z305:AA305))</f>
        <v>0</v>
      </c>
      <c r="CF305" s="522"/>
      <c r="CG305" s="522">
        <f>IF($AH$297=$AJ$297, 0,
IF(OR(AND(CA305=0, CC305&gt;0),AND(CA305="NS", CE305&gt;0), AND(CA305="NS", CC305=0, CE305=0),AND(CA305="NA",CC305&gt;0,CE305=0)), 1,
IF(OR(AND(CA305&gt;0, CC305=2), AND(CA305="NS", CC305=2), AND(CA305="NS", CE305=0, CC305&gt;0), CA305=CE305), 0, 1)))</f>
        <v>0</v>
      </c>
      <c r="CH305" s="522"/>
      <c r="CI305" s="711"/>
      <c r="CJ305" s="522">
        <f>AB305</f>
        <v>0</v>
      </c>
      <c r="CK305" s="522"/>
      <c r="CL305" s="522">
        <f>COUNTIF(AC305:AD305,"NS")</f>
        <v>0</v>
      </c>
      <c r="CM305" s="522"/>
      <c r="CN305" s="522">
        <f>IF(COUNTIF(AC305:AD305,"NA")=COUNTA($AC$153:$AD$153),"NA",SUM(AC305:AD305))</f>
        <v>0</v>
      </c>
      <c r="CO305" s="522"/>
      <c r="CP305" s="522">
        <f>IF($AH$297=$AJ$297, 0,
IF(OR(AND(CJ305=0, CL305&gt;0),AND(CJ305="NS", CN305&gt;0), AND(CJ305="NS", CL305=0, CN305=0),AND(CJ305="NA",CL305&gt;0,CN305=0)), 1,
IF(OR(AND(CJ305&gt;0, CL305=2), AND(CJ305="NS", CL305=2), AND(CJ305="NS", CN305=0, CL305&gt;0), CJ305=CN305), 0, 1)))</f>
        <v>0</v>
      </c>
      <c r="CQ305" s="522"/>
      <c r="CR305" s="711"/>
      <c r="CS305" s="522">
        <f>K305</f>
        <v>0</v>
      </c>
      <c r="CT305" s="522"/>
      <c r="CU305" s="522">
        <f>COUNTIF(N305,"NS")+COUNTIF(Q305,"NS")+COUNTIF(T305,"NS")+COUNTIF(W305,"NS")+COUNTIF(Z305,"NS")+COUNTIF(AC305,"NS")</f>
        <v>0</v>
      </c>
      <c r="CV305" s="522"/>
      <c r="CW305" s="522">
        <f>IF(COUNTIF(N305,"NA")+COUNTIF(Q305,"NA")+COUNTIF(T305,"NA")+COUNTIF(W305,"NA")+COUNTIF(Z305,"NA")+COUNTIF(AC305,"NA")=COUNTA($N$153,$Q$153,$T$153,$W$153,$Z$153,$AC$153),"NA",SUM(N305,Q305,T305,W305,Z305,AC305))</f>
        <v>0</v>
      </c>
      <c r="CX305" s="522"/>
      <c r="CY305" s="522">
        <f>IF($AH$297=$AJ$297, 0,
IF(OR(AND(CS305=0, CU305&gt;0),AND(CS305="NS", CW305&gt;0), AND(CS305="NS", CU305=0, CW305=0),AND(CS305="NA",CU305&gt;0,CW305=0)), 1,
IF(OR(AND(CS305&gt;0, CU305=2), AND(CS305="NS", CU305=2), AND(CS305="NS", CW305=0, CU305&gt;0), CS305=CW305), 0, 1)))</f>
        <v>0</v>
      </c>
      <c r="CZ305" s="522"/>
      <c r="DA305" s="711"/>
      <c r="DB305" s="524">
        <f>L305</f>
        <v>0</v>
      </c>
      <c r="DC305" s="526"/>
      <c r="DD305" s="524">
        <f>COUNTIF(O305,"NS")+COUNTIF(R305,"NS")+COUNTIF(U305,"NS")+COUNTIF(X305,"NS")+COUNTIF(AA305,"NS")+COUNTIF(AD305,"NS")</f>
        <v>0</v>
      </c>
      <c r="DE305" s="526"/>
      <c r="DF305" s="524">
        <f>IF(COUNTIF(O305,"NA")+COUNTIF(R305,"NA")+COUNTIF(U305,"NA")+COUNTIF(X305,"NA")+COUNTIF(AA305,"NA")+COUNTIF(AD305,"NA")=COUNTA($N$153,$Q$153,$T$153,$W$153,$Z$153,$AC$153),"NA",SUM(O305,R305,U305,X305,AA305,AD305))</f>
        <v>0</v>
      </c>
      <c r="DG305" s="526"/>
      <c r="DH305" s="524">
        <f>IF($AH$297=$AJ$297, 0,
IF(OR(AND(DB305=0, DD305&gt;0),AND(DB305="NS", DF305&gt;0), AND(DB305="NS", DD305=0, DF305=0),AND(DB305="NA",DD305&gt;0,DF305=0)), 1,
IF(OR(AND(DB305&gt;0, DD305=2), AND(DB305="NS", DD305=2), AND(DB305="NS", DF305=0, DD305&gt;0), DB305=DF305), 0, 1)))</f>
        <v>0</v>
      </c>
      <c r="DI305" s="526"/>
      <c r="DJ305" s="711"/>
      <c r="DK305" s="522">
        <f>J305</f>
        <v>0</v>
      </c>
      <c r="DL305" s="522"/>
      <c r="DM305" s="522">
        <f>COUNTIF(N305:O305,"NS")+COUNTIF(Q305:R305,"NS")+COUNTIF(T305:U305,"NS")+COUNTIF(W305:X305,"NS")+COUNTIF(Z305:AA305,"NS")+COUNTIF(AC305:AD305,"NS")</f>
        <v>0</v>
      </c>
      <c r="DN305" s="522"/>
      <c r="DO305" s="522">
        <f>IF(COUNTIF(N305:O305,"NA")+COUNTIF(Q305:R305,"NA")+COUNTIF(T305:U305,"NA")+COUNTIF(W305:X305,"NA")+COUNTIF(Z305:AA305,"NA")+COUNTIF(AC305:AD305,"NA")=COUNTA($N$153:$O$153,$Q$153:$R$153,$T$153:$U$153,$W$153:$X$153,$Z$153:$AA$153,$AC$153:$AD$153),"NA",SUM(N305:O305,Q305:R305,T305:U305,W305:X305,Z305:AA305,AC305:AD305))</f>
        <v>0</v>
      </c>
      <c r="DP305" s="522"/>
      <c r="DQ305" s="522">
        <f>IF($AH$297=$AJ$297, 0,
IF(OR(AND(DK305=0, DM305&gt;0),AND(DK305="NS", DO305&gt;0), AND(DK305="NS", DM305=0, DO305=0),AND(DK305="NA",DM305&gt;0,DO305=0)), 1,
IF(OR(AND(DK305&gt;0, DM305=2), AND(DK305="NS", DM305=2), AND(DK305="NS", DO305=0, DM305&gt;0), DK305=DO305), 0, 1)))</f>
        <v>0</v>
      </c>
      <c r="DR305" s="522"/>
      <c r="DS305" s="747"/>
      <c r="DT305" s="114">
        <f>IF(SUM(AN305,AW305,BF305,BO305,BX305,CG305,CP305,CY305,DH305,DQ305)&gt;0,1,0)</f>
        <v>0</v>
      </c>
      <c r="DU305" s="113" t="str">
        <f>IF(DT305=0,"", IF(SUM($DT$305:DT305)=1,DV305, IF($DT$351&gt;SUM($DT$305:DT305),_xlfn.CONCAT(", ",DV305), IF($DT$351=SUM($DT$305:DT305),_xlfn.CONCAT(" y ",DV305,".")))))</f>
        <v/>
      </c>
      <c r="DV305" s="119">
        <v>0</v>
      </c>
      <c r="DX305" s="133">
        <v>2.2000000000000002</v>
      </c>
      <c r="DY305" s="133">
        <f>$M$113</f>
        <v>0</v>
      </c>
      <c r="DZ305" s="133">
        <f>$S$113</f>
        <v>0</v>
      </c>
      <c r="EA305" s="133">
        <f>$Y$113</f>
        <v>0</v>
      </c>
      <c r="EB305" s="133">
        <f>$M$107</f>
        <v>0</v>
      </c>
      <c r="EC305" s="133">
        <f>$S$107</f>
        <v>0</v>
      </c>
      <c r="ED305" s="133">
        <f>$Y$107</f>
        <v>0</v>
      </c>
      <c r="EE305" s="133">
        <f>$M$108</f>
        <v>0</v>
      </c>
      <c r="EF305" s="133">
        <f>$S$108</f>
        <v>0</v>
      </c>
      <c r="EG305" s="133">
        <f>$Y$108</f>
        <v>0</v>
      </c>
      <c r="EH305" s="133">
        <f>$M$109</f>
        <v>0</v>
      </c>
      <c r="EI305" s="133">
        <f>$S$109</f>
        <v>0</v>
      </c>
      <c r="EJ305" s="133">
        <f>$Y$109</f>
        <v>0</v>
      </c>
      <c r="EK305" s="133">
        <f>$M$110</f>
        <v>0</v>
      </c>
      <c r="EL305" s="133">
        <f>$S$110</f>
        <v>0</v>
      </c>
      <c r="EM305" s="133">
        <f>$Y$110</f>
        <v>0</v>
      </c>
      <c r="EN305" s="133">
        <f>$M$111</f>
        <v>0</v>
      </c>
      <c r="EO305" s="133">
        <f>$S$111</f>
        <v>0</v>
      </c>
      <c r="EP305" s="133">
        <f>$Y$111</f>
        <v>0</v>
      </c>
      <c r="EQ305" s="133">
        <f>$M$112</f>
        <v>0</v>
      </c>
      <c r="ER305" s="133">
        <f>$S$112</f>
        <v>0</v>
      </c>
      <c r="ES305" s="133">
        <f>$Y$112</f>
        <v>0</v>
      </c>
      <c r="EU305" s="133">
        <v>0</v>
      </c>
      <c r="EV305" s="133">
        <f>IF(OR(AND(EV$351="",J305=""),EV$351&gt;=J305),0,1)</f>
        <v>0</v>
      </c>
      <c r="EW305" s="133">
        <f t="shared" ref="EW305:FP305" si="495">IF(OR(AND(EW$351="",K305=""),EW$351&gt;=K305),0,1)</f>
        <v>0</v>
      </c>
      <c r="EX305" s="133">
        <f t="shared" si="495"/>
        <v>0</v>
      </c>
      <c r="EY305" s="133">
        <f t="shared" si="495"/>
        <v>0</v>
      </c>
      <c r="EZ305" s="133">
        <f t="shared" si="495"/>
        <v>0</v>
      </c>
      <c r="FA305" s="133">
        <f t="shared" si="495"/>
        <v>0</v>
      </c>
      <c r="FB305" s="133">
        <f t="shared" si="495"/>
        <v>0</v>
      </c>
      <c r="FC305" s="133">
        <f t="shared" si="495"/>
        <v>0</v>
      </c>
      <c r="FD305" s="133">
        <f t="shared" si="495"/>
        <v>0</v>
      </c>
      <c r="FE305" s="133">
        <f t="shared" si="495"/>
        <v>0</v>
      </c>
      <c r="FF305" s="133">
        <f t="shared" si="495"/>
        <v>0</v>
      </c>
      <c r="FG305" s="133">
        <f t="shared" si="495"/>
        <v>0</v>
      </c>
      <c r="FH305" s="133">
        <f t="shared" si="495"/>
        <v>0</v>
      </c>
      <c r="FI305" s="133">
        <f t="shared" si="495"/>
        <v>0</v>
      </c>
      <c r="FJ305" s="133">
        <f t="shared" si="495"/>
        <v>0</v>
      </c>
      <c r="FK305" s="133">
        <f t="shared" si="495"/>
        <v>0</v>
      </c>
      <c r="FL305" s="133">
        <f t="shared" si="495"/>
        <v>0</v>
      </c>
      <c r="FM305" s="133">
        <f t="shared" si="495"/>
        <v>0</v>
      </c>
      <c r="FN305" s="133">
        <f t="shared" si="495"/>
        <v>0</v>
      </c>
      <c r="FO305" s="133">
        <f t="shared" si="495"/>
        <v>0</v>
      </c>
      <c r="FP305" s="133">
        <f t="shared" si="495"/>
        <v>0</v>
      </c>
      <c r="FR305" s="572">
        <f>IF(OR(AND(D305="",COUNTBLANK(J305:AD305)=21),AND(D305="No identificado",COUNTBLANK(J305:AD305)=21),AND(D305&lt;&gt;"",COUNTBLANK(J305:AD305)=0)),0,1)</f>
        <v>0</v>
      </c>
      <c r="FS305" s="572"/>
    </row>
    <row r="306" spans="1:239" s="38" customFormat="1" ht="15" customHeight="1">
      <c r="A306" s="18"/>
      <c r="B306" s="3"/>
      <c r="C306" s="48" t="s">
        <v>4992</v>
      </c>
      <c r="D306" s="547" t="str">
        <f>IF(CNGE_2024_M3_Secc1!D53="","",CNGE_2024_M3_Secc1!D53)</f>
        <v/>
      </c>
      <c r="E306" s="548"/>
      <c r="F306" s="548"/>
      <c r="G306" s="548"/>
      <c r="H306" s="548"/>
      <c r="I306" s="548"/>
      <c r="J306" s="310"/>
      <c r="K306" s="310"/>
      <c r="L306" s="310"/>
      <c r="M306" s="310"/>
      <c r="N306" s="310"/>
      <c r="O306" s="310"/>
      <c r="P306" s="310"/>
      <c r="Q306" s="310"/>
      <c r="R306" s="310"/>
      <c r="S306" s="310"/>
      <c r="T306" s="310"/>
      <c r="U306" s="310"/>
      <c r="V306" s="310"/>
      <c r="W306" s="310"/>
      <c r="X306" s="310"/>
      <c r="Y306" s="310"/>
      <c r="Z306" s="310"/>
      <c r="AA306" s="310"/>
      <c r="AB306" s="310"/>
      <c r="AC306" s="103"/>
      <c r="AD306" s="103"/>
      <c r="AE306" s="2"/>
      <c r="AF306" s="108"/>
      <c r="AH306" s="522">
        <f t="shared" ref="AH306:AH310" si="496">J306</f>
        <v>0</v>
      </c>
      <c r="AI306" s="522"/>
      <c r="AJ306" s="522">
        <f t="shared" ref="AJ306:AJ310" si="497">COUNTIF(K306:L306,"NS")</f>
        <v>0</v>
      </c>
      <c r="AK306" s="522"/>
      <c r="AL306" s="522">
        <f t="shared" ref="AL306:AL310" si="498">IF(COUNTIF(K306:L306,"NA")=COUNTA($K$152:$L$153),"NA",SUM(K306:L306))</f>
        <v>0</v>
      </c>
      <c r="AM306" s="522"/>
      <c r="AN306" s="522">
        <f t="shared" ref="AN306:AN350" si="499">IF($AH$297=$AJ$297, 0,
IF(OR(AND(AH306=0, AJ306&gt;0),AND(AH306="NS", AL306&gt;0), AND(AH306="NS", AJ306=0, AL306=0),AND(AH306="NA",AJ306&gt;0,AL306=0)), 1,
IF(OR(AND(AH306&gt;0, AJ306=2), AND(AH306="NS", AJ306=2), AND(AH306="NS", AL306=0, AJ306&gt;0), AH306=AL306), 0, 1)))</f>
        <v>0</v>
      </c>
      <c r="AO306" s="522"/>
      <c r="AP306" s="711"/>
      <c r="AQ306" s="522">
        <f t="shared" ref="AQ306:AQ310" si="500">M306</f>
        <v>0</v>
      </c>
      <c r="AR306" s="522"/>
      <c r="AS306" s="522">
        <f t="shared" ref="AS306:AS310" si="501">COUNTIF(N306:O306,"NS")</f>
        <v>0</v>
      </c>
      <c r="AT306" s="522"/>
      <c r="AU306" s="522">
        <f t="shared" ref="AU306:AU310" si="502">IF(COUNTIF(N306:O306,"NA")=COUNTA($N$153:$O$153),"NA",SUM(N306:O306))</f>
        <v>0</v>
      </c>
      <c r="AV306" s="522"/>
      <c r="AW306" s="522">
        <f t="shared" ref="AW306:AW350" si="503">IF($AH$297=$AJ$297, 0,
IF(OR(AND(AQ306=0, AS306&gt;0),AND(AQ306="NS", AU306&gt;0), AND(AQ306="NS", AS306=0, AU306=0),AND(AQ306="NA",AS306&gt;0,AU306=0)), 1,
IF(OR(AND(AQ306&gt;0, AS306=2), AND(AQ306="NS", AS306=2), AND(AQ306="NS", AU306=0, AS306&gt;0), AQ306=AU306), 0, 1)))</f>
        <v>0</v>
      </c>
      <c r="AX306" s="522"/>
      <c r="AY306" s="711"/>
      <c r="AZ306" s="522">
        <f t="shared" ref="AZ306:AZ310" si="504">P306</f>
        <v>0</v>
      </c>
      <c r="BA306" s="522"/>
      <c r="BB306" s="522">
        <f t="shared" ref="BB306:BB310" si="505">COUNTIF(Q306:R306,"NS")</f>
        <v>0</v>
      </c>
      <c r="BC306" s="522"/>
      <c r="BD306" s="522">
        <f t="shared" ref="BD306:BD310" si="506">IF(COUNTIF(Q306:R306,"NA")=COUNTA($Q$153:$R$153),"NA",SUM(Q306:R306))</f>
        <v>0</v>
      </c>
      <c r="BE306" s="522"/>
      <c r="BF306" s="522">
        <f t="shared" ref="BF306:BF350" si="507">IF($AH$297=$AJ$297, 0,
IF(OR(AND(AZ306=0, BB306&gt;0),AND(AZ306="NS", BD306&gt;0), AND(AZ306="NS", BB306=0, BD306=0),AND(AZ306="NA",BB306&gt;0,BD306=0)), 1,
IF(OR(AND(AZ306&gt;0, BB306=2), AND(AZ306="NS", BB306=2), AND(AZ306="NS", BD306=0, BB306&gt;0), AZ306=BD306), 0, 1)))</f>
        <v>0</v>
      </c>
      <c r="BG306" s="522"/>
      <c r="BH306" s="711"/>
      <c r="BI306" s="522">
        <f t="shared" ref="BI306:BI310" si="508">S306</f>
        <v>0</v>
      </c>
      <c r="BJ306" s="522"/>
      <c r="BK306" s="522">
        <f t="shared" ref="BK306:BK310" si="509">COUNTIF(T306:U306,"NS")</f>
        <v>0</v>
      </c>
      <c r="BL306" s="522"/>
      <c r="BM306" s="522">
        <f t="shared" ref="BM306:BM310" si="510">IF(COUNTIF(T306:U306,"NA")=COUNTA($T$153:$U$153),"NA",SUM(T306:U306))</f>
        <v>0</v>
      </c>
      <c r="BN306" s="522"/>
      <c r="BO306" s="522">
        <f t="shared" ref="BO306:BO350" si="511">IF($AH$297=$AJ$297, 0,
IF(OR(AND(BI306=0, BK306&gt;0),AND(BI306="NS", BM306&gt;0), AND(BI306="NS", BK306=0, BM306=0),AND(BI306="NA",BK306&gt;0,BM306=0)), 1,
IF(OR(AND(BI306&gt;0, BK306=2), AND(BI306="NS", BK306=2), AND(BI306="NS", BM306=0, BK306&gt;0), BI306=BM306), 0, 1)))</f>
        <v>0</v>
      </c>
      <c r="BP306" s="522"/>
      <c r="BQ306" s="711"/>
      <c r="BR306" s="522">
        <f t="shared" ref="BR306:BR310" si="512">V306</f>
        <v>0</v>
      </c>
      <c r="BS306" s="522"/>
      <c r="BT306" s="522">
        <f t="shared" ref="BT306:BT310" si="513">COUNTIF(W306:X306,"NS")</f>
        <v>0</v>
      </c>
      <c r="BU306" s="522"/>
      <c r="BV306" s="522">
        <f t="shared" ref="BV306:BV310" si="514">IF(COUNTIF(W306:X306,"NA")=COUNTA($W$153:$X$153),"NA",SUM(W306:X306))</f>
        <v>0</v>
      </c>
      <c r="BW306" s="522"/>
      <c r="BX306" s="522">
        <f t="shared" ref="BX306:BX350" si="515">IF($AH$297=$AJ$297, 0,
IF(OR(AND(BR306=0, BT306&gt;0),AND(BR306="NS", BV306&gt;0), AND(BR306="NS", BT306=0, BV306=0),AND(BR306="NA",BT306&gt;0,BV306=0)), 1,
IF(OR(AND(BR306&gt;0, BT306=2), AND(BR306="NS", BT306=2), AND(BR306="NS", BV306=0, BT306&gt;0), BR306=BV306), 0, 1)))</f>
        <v>0</v>
      </c>
      <c r="BY306" s="522"/>
      <c r="BZ306" s="711"/>
      <c r="CA306" s="522">
        <f t="shared" ref="CA306:CA310" si="516">Y306</f>
        <v>0</v>
      </c>
      <c r="CB306" s="522"/>
      <c r="CC306" s="522">
        <f t="shared" ref="CC306:CC310" si="517">COUNTIF(Z306:AA306,"NS")</f>
        <v>0</v>
      </c>
      <c r="CD306" s="522"/>
      <c r="CE306" s="522">
        <f t="shared" ref="CE306:CE310" si="518">IF(COUNTIF(Z306:AA306,"NA")=COUNTA($Z$153:$AA$153),"NA",SUM(Z306:AA306))</f>
        <v>0</v>
      </c>
      <c r="CF306" s="522"/>
      <c r="CG306" s="522">
        <f t="shared" ref="CG306:CG350" si="519">IF($AH$297=$AJ$297, 0,
IF(OR(AND(CA306=0, CC306&gt;0),AND(CA306="NS", CE306&gt;0), AND(CA306="NS", CC306=0, CE306=0),AND(CA306="NA",CC306&gt;0,CE306=0)), 1,
IF(OR(AND(CA306&gt;0, CC306=2), AND(CA306="NS", CC306=2), AND(CA306="NS", CE306=0, CC306&gt;0), CA306=CE306), 0, 1)))</f>
        <v>0</v>
      </c>
      <c r="CH306" s="522"/>
      <c r="CI306" s="711"/>
      <c r="CJ306" s="522">
        <f t="shared" ref="CJ306:CJ310" si="520">AB306</f>
        <v>0</v>
      </c>
      <c r="CK306" s="522"/>
      <c r="CL306" s="522">
        <f t="shared" ref="CL306:CL310" si="521">COUNTIF(AC306:AD306,"NS")</f>
        <v>0</v>
      </c>
      <c r="CM306" s="522"/>
      <c r="CN306" s="522">
        <f t="shared" ref="CN306:CN310" si="522">IF(COUNTIF(AC306:AD306,"NA")=COUNTA($AC$153:$AD$153),"NA",SUM(AC306:AD306))</f>
        <v>0</v>
      </c>
      <c r="CO306" s="522"/>
      <c r="CP306" s="522">
        <f t="shared" ref="CP306:CP350" si="523">IF($AH$297=$AJ$297, 0,
IF(OR(AND(CJ306=0, CL306&gt;0),AND(CJ306="NS", CN306&gt;0), AND(CJ306="NS", CL306=0, CN306=0),AND(CJ306="NA",CL306&gt;0,CN306=0)), 1,
IF(OR(AND(CJ306&gt;0, CL306=2), AND(CJ306="NS", CL306=2), AND(CJ306="NS", CN306=0, CL306&gt;0), CJ306=CN306), 0, 1)))</f>
        <v>0</v>
      </c>
      <c r="CQ306" s="522"/>
      <c r="CR306" s="711"/>
      <c r="CS306" s="522">
        <f t="shared" ref="CS306:CS310" si="524">K306</f>
        <v>0</v>
      </c>
      <c r="CT306" s="522"/>
      <c r="CU306" s="522">
        <f t="shared" ref="CU306:CU310" si="525">COUNTIF(N306,"NS")+COUNTIF(Q306,"NS")+COUNTIF(T306,"NS")+COUNTIF(W306,"NS")+COUNTIF(Z306,"NS")+COUNTIF(AC306,"NS")</f>
        <v>0</v>
      </c>
      <c r="CV306" s="522"/>
      <c r="CW306" s="522">
        <f t="shared" ref="CW306:CW310" si="526">IF(COUNTIF(N306,"NA")+COUNTIF(Q306,"NA")+COUNTIF(T306,"NA")+COUNTIF(W306,"NA")+COUNTIF(Z306,"NA")+COUNTIF(AC306,"NA")=COUNTA($N$153,$Q$153,$T$153,$W$153,$Z$153,$AC$153),"NA",SUM(N306,Q306,T306,W306,Z306,AC306))</f>
        <v>0</v>
      </c>
      <c r="CX306" s="522"/>
      <c r="CY306" s="522">
        <f t="shared" ref="CY306:CY350" si="527">IF($AH$297=$AJ$297, 0,
IF(OR(AND(CS306=0, CU306&gt;0),AND(CS306="NS", CW306&gt;0), AND(CS306="NS", CU306=0, CW306=0),AND(CS306="NA",CU306&gt;0,CW306=0)), 1,
IF(OR(AND(CS306&gt;0, CU306=2), AND(CS306="NS", CU306=2), AND(CS306="NS", CW306=0, CU306&gt;0), CS306=CW306), 0, 1)))</f>
        <v>0</v>
      </c>
      <c r="CZ306" s="522"/>
      <c r="DA306" s="711"/>
      <c r="DB306" s="524">
        <f t="shared" ref="DB306:DB310" si="528">L306</f>
        <v>0</v>
      </c>
      <c r="DC306" s="526"/>
      <c r="DD306" s="524">
        <f t="shared" ref="DD306:DD310" si="529">COUNTIF(O306,"NS")+COUNTIF(R306,"NS")+COUNTIF(U306,"NS")+COUNTIF(X306,"NS")+COUNTIF(AA306,"NS")+COUNTIF(AD306,"NS")</f>
        <v>0</v>
      </c>
      <c r="DE306" s="526"/>
      <c r="DF306" s="524">
        <f t="shared" ref="DF306:DF349" si="530">IF(COUNTIF(O306,"NA")+COUNTIF(R306,"NA")+COUNTIF(U306,"NA")+COUNTIF(X306,"NA")+COUNTIF(AA306,"NA")+COUNTIF(AD306,"NA")=COUNTA($N$153,$Q$153,$T$153,$W$153,$Z$153,$AC$153),"NA",SUM(O306,R306,U306,X306,AA306,AD306))</f>
        <v>0</v>
      </c>
      <c r="DG306" s="526"/>
      <c r="DH306" s="524">
        <f t="shared" ref="DH306:DH350" si="531">IF($AH$297=$AJ$297, 0,
IF(OR(AND(DB306=0, DD306&gt;0),AND(DB306="NS", DF306&gt;0), AND(DB306="NS", DD306=0, DF306=0),AND(DB306="NA",DD306&gt;0,DF306=0)), 1,
IF(OR(AND(DB306&gt;0, DD306=2), AND(DB306="NS", DD306=2), AND(DB306="NS", DF306=0, DD306&gt;0), DB306=DF306), 0, 1)))</f>
        <v>0</v>
      </c>
      <c r="DI306" s="526"/>
      <c r="DJ306" s="711"/>
      <c r="DK306" s="522">
        <f t="shared" ref="DK306:DK310" si="532">J306</f>
        <v>0</v>
      </c>
      <c r="DL306" s="522"/>
      <c r="DM306" s="522">
        <f t="shared" ref="DM306:DM310" si="533">COUNTIF(N306:O306,"NS")+COUNTIF(Q306:R306,"NS")+COUNTIF(T306:U306,"NS")+COUNTIF(W306:X306,"NS")+COUNTIF(Z306:AA306,"NS")+COUNTIF(AC306:AD306,"NS")</f>
        <v>0</v>
      </c>
      <c r="DN306" s="522"/>
      <c r="DO306" s="522">
        <f t="shared" ref="DO306:DO310" si="534">IF(COUNTIF(N306:O306,"NA")+COUNTIF(Q306:R306,"NA")+COUNTIF(T306:U306,"NA")+COUNTIF(W306:X306,"NA")+COUNTIF(Z306:AA306,"NA")+COUNTIF(AC306:AD306,"NA")=COUNTA($N$153:$O$153,$Q$153:$R$153,$T$153:$U$153,$W$153:$X$153,$Z$153:$AA$153,$AC$153:$AD$153),"NA",SUM(N306:O306,Q306:R306,T306:U306,W306:X306,Z306:AA306,AC306:AD306))</f>
        <v>0</v>
      </c>
      <c r="DP306" s="522"/>
      <c r="DQ306" s="522">
        <f t="shared" ref="DQ306:DQ350" si="535">IF($AH$297=$AJ$297, 0,
IF(OR(AND(DK306=0, DM306&gt;0),AND(DK306="NS", DO306&gt;0), AND(DK306="NS", DM306=0, DO306=0),AND(DK306="NA",DM306&gt;0,DO306=0)), 1,
IF(OR(AND(DK306&gt;0, DM306=2), AND(DK306="NS", DM306=2), AND(DK306="NS", DO306=0, DM306&gt;0), DK306=DO306), 0, 1)))</f>
        <v>0</v>
      </c>
      <c r="DR306" s="522"/>
      <c r="DS306" s="747"/>
      <c r="DT306" s="114">
        <f t="shared" ref="DT306:DT310" si="536">IF(SUM(AN306,AW306,BF306,BO306,BX306,CG306,CP306,CY306,DH306,DQ306)&gt;0,1,0)</f>
        <v>0</v>
      </c>
      <c r="DU306" s="113" t="str">
        <f>IF(DT306=0,"", IF(SUM($DT$305:DT306)=1,DV306, IF($DT$351&gt;SUM($DT$305:DT306),_xlfn.CONCAT(", ",DV306), IF($DT$351=SUM($DT$305:DT306),_xlfn.CONCAT(" y ",DV306,".")))))</f>
        <v/>
      </c>
      <c r="DV306" s="118">
        <v>1</v>
      </c>
      <c r="DX306" s="133">
        <v>2.2999999999999998</v>
      </c>
      <c r="DY306" s="133">
        <f>J351</f>
        <v>0</v>
      </c>
      <c r="DZ306" s="133">
        <f t="shared" ref="DZ306:ES306" si="537">K351</f>
        <v>0</v>
      </c>
      <c r="EA306" s="133">
        <f t="shared" si="537"/>
        <v>0</v>
      </c>
      <c r="EB306" s="133">
        <f t="shared" si="537"/>
        <v>0</v>
      </c>
      <c r="EC306" s="133">
        <f t="shared" si="537"/>
        <v>0</v>
      </c>
      <c r="ED306" s="133">
        <f t="shared" si="537"/>
        <v>0</v>
      </c>
      <c r="EE306" s="133">
        <f t="shared" si="537"/>
        <v>0</v>
      </c>
      <c r="EF306" s="133">
        <f t="shared" si="537"/>
        <v>0</v>
      </c>
      <c r="EG306" s="133">
        <f t="shared" si="537"/>
        <v>0</v>
      </c>
      <c r="EH306" s="133">
        <f t="shared" si="537"/>
        <v>0</v>
      </c>
      <c r="EI306" s="133">
        <f t="shared" si="537"/>
        <v>0</v>
      </c>
      <c r="EJ306" s="133">
        <f t="shared" si="537"/>
        <v>0</v>
      </c>
      <c r="EK306" s="133">
        <f t="shared" si="537"/>
        <v>0</v>
      </c>
      <c r="EL306" s="133">
        <f t="shared" si="537"/>
        <v>0</v>
      </c>
      <c r="EM306" s="133">
        <f t="shared" si="537"/>
        <v>0</v>
      </c>
      <c r="EN306" s="133">
        <f t="shared" si="537"/>
        <v>0</v>
      </c>
      <c r="EO306" s="133">
        <f t="shared" si="537"/>
        <v>0</v>
      </c>
      <c r="EP306" s="133">
        <f t="shared" si="537"/>
        <v>0</v>
      </c>
      <c r="EQ306" s="133">
        <f t="shared" si="537"/>
        <v>0</v>
      </c>
      <c r="ER306" s="133">
        <f t="shared" si="537"/>
        <v>0</v>
      </c>
      <c r="ES306" s="133">
        <f t="shared" si="537"/>
        <v>0</v>
      </c>
      <c r="EU306" s="133">
        <v>1</v>
      </c>
      <c r="EV306" s="133">
        <f t="shared" ref="EV306:EV350" si="538">IF(OR(AND(EV$351="",J306=""),EV$351&gt;=J306),0,1)</f>
        <v>0</v>
      </c>
      <c r="EW306" s="133">
        <f t="shared" ref="EW306:EW350" si="539">IF(OR(AND(EW$351="",K306=""),EW$351&gt;=K306),0,1)</f>
        <v>0</v>
      </c>
      <c r="EX306" s="133">
        <f t="shared" ref="EX306:EX350" si="540">IF(OR(AND(EX$351="",L306=""),EX$351&gt;=L306),0,1)</f>
        <v>0</v>
      </c>
      <c r="EY306" s="133">
        <f t="shared" ref="EY306:EY350" si="541">IF(OR(AND(EY$351="",M306=""),EY$351&gt;=M306),0,1)</f>
        <v>0</v>
      </c>
      <c r="EZ306" s="133">
        <f t="shared" ref="EZ306:EZ350" si="542">IF(OR(AND(EZ$351="",N306=""),EZ$351&gt;=N306),0,1)</f>
        <v>0</v>
      </c>
      <c r="FA306" s="133">
        <f t="shared" ref="FA306:FA350" si="543">IF(OR(AND(FA$351="",O306=""),FA$351&gt;=O306),0,1)</f>
        <v>0</v>
      </c>
      <c r="FB306" s="133">
        <f t="shared" ref="FB306:FB350" si="544">IF(OR(AND(FB$351="",P306=""),FB$351&gt;=P306),0,1)</f>
        <v>0</v>
      </c>
      <c r="FC306" s="133">
        <f t="shared" ref="FC306:FC350" si="545">IF(OR(AND(FC$351="",Q306=""),FC$351&gt;=Q306),0,1)</f>
        <v>0</v>
      </c>
      <c r="FD306" s="133">
        <f t="shared" ref="FD306:FD350" si="546">IF(OR(AND(FD$351="",R306=""),FD$351&gt;=R306),0,1)</f>
        <v>0</v>
      </c>
      <c r="FE306" s="133">
        <f t="shared" ref="FE306:FE350" si="547">IF(OR(AND(FE$351="",S306=""),FE$351&gt;=S306),0,1)</f>
        <v>0</v>
      </c>
      <c r="FF306" s="133">
        <f t="shared" ref="FF306:FF350" si="548">IF(OR(AND(FF$351="",T306=""),FF$351&gt;=T306),0,1)</f>
        <v>0</v>
      </c>
      <c r="FG306" s="133">
        <f t="shared" ref="FG306:FG350" si="549">IF(OR(AND(FG$351="",U306=""),FG$351&gt;=U306),0,1)</f>
        <v>0</v>
      </c>
      <c r="FH306" s="133">
        <f t="shared" ref="FH306:FH350" si="550">IF(OR(AND(FH$351="",V306=""),FH$351&gt;=V306),0,1)</f>
        <v>0</v>
      </c>
      <c r="FI306" s="133">
        <f t="shared" ref="FI306:FI350" si="551">IF(OR(AND(FI$351="",W306=""),FI$351&gt;=W306),0,1)</f>
        <v>0</v>
      </c>
      <c r="FJ306" s="133">
        <f t="shared" ref="FJ306:FJ350" si="552">IF(OR(AND(FJ$351="",X306=""),FJ$351&gt;=X306),0,1)</f>
        <v>0</v>
      </c>
      <c r="FK306" s="133">
        <f t="shared" ref="FK306:FK350" si="553">IF(OR(AND(FK$351="",Y306=""),FK$351&gt;=Y306),0,1)</f>
        <v>0</v>
      </c>
      <c r="FL306" s="133">
        <f t="shared" ref="FL306:FL350" si="554">IF(OR(AND(FL$351="",Z306=""),FL$351&gt;=Z306),0,1)</f>
        <v>0</v>
      </c>
      <c r="FM306" s="133">
        <f t="shared" ref="FM306:FM350" si="555">IF(OR(AND(FM$351="",AA306=""),FM$351&gt;=AA306),0,1)</f>
        <v>0</v>
      </c>
      <c r="FN306" s="133">
        <f t="shared" ref="FN306:FN350" si="556">IF(OR(AND(FN$351="",AB306=""),FN$351&gt;=AB306),0,1)</f>
        <v>0</v>
      </c>
      <c r="FO306" s="133">
        <f t="shared" ref="FO306:FO350" si="557">IF(OR(AND(FO$351="",AC306=""),FO$351&gt;=AC306),0,1)</f>
        <v>0</v>
      </c>
      <c r="FP306" s="133">
        <f t="shared" ref="FP306:FP350" si="558">IF(OR(AND(FP$351="",AD306=""),FP$351&gt;=AD306),0,1)</f>
        <v>0</v>
      </c>
      <c r="FR306" s="572">
        <f>IF(OR(AND(D306="",COUNTBLANK(J306:AD306)=21),AND(D306="No identificado",COUNTBLANK(J306:AD306)=21),AND(D306&lt;&gt;"",COUNTBLANK(J306:AD306)=0)),0,1)</f>
        <v>0</v>
      </c>
      <c r="FS306" s="572"/>
      <c r="GM306" s="115"/>
      <c r="GN306" s="115"/>
      <c r="GO306" s="115"/>
      <c r="GP306" s="115"/>
      <c r="GQ306" s="115"/>
      <c r="GR306" s="115"/>
      <c r="GS306" s="115"/>
      <c r="GT306" s="115"/>
      <c r="GU306" s="115"/>
      <c r="GV306" s="115"/>
      <c r="GW306" s="115"/>
      <c r="GX306" s="115"/>
      <c r="GY306" s="115"/>
      <c r="GZ306" s="115"/>
      <c r="HA306" s="115"/>
      <c r="HB306" s="115"/>
      <c r="HC306" s="115"/>
      <c r="HD306" s="115"/>
      <c r="HE306" s="115"/>
      <c r="HF306" s="115"/>
      <c r="HG306" s="115"/>
      <c r="HH306" s="115"/>
      <c r="HI306" s="115"/>
      <c r="HJ306" s="115"/>
      <c r="HK306" s="115"/>
      <c r="HL306" s="115"/>
      <c r="HM306" s="115"/>
      <c r="HN306" s="115"/>
      <c r="HO306" s="115"/>
      <c r="HP306" s="115"/>
      <c r="HQ306" s="115"/>
      <c r="HR306" s="115"/>
      <c r="HS306" s="115"/>
      <c r="HT306" s="115"/>
      <c r="HU306" s="115"/>
      <c r="HV306" s="115"/>
      <c r="HW306" s="115"/>
      <c r="HX306" s="115"/>
      <c r="HY306" s="115"/>
      <c r="HZ306" s="115"/>
      <c r="IA306" s="115"/>
      <c r="IB306" s="115"/>
      <c r="IC306" s="115"/>
      <c r="ID306" s="115"/>
      <c r="IE306" s="115"/>
    </row>
    <row r="307" spans="1:239" s="38" customFormat="1" ht="15" customHeight="1">
      <c r="A307" s="18"/>
      <c r="B307" s="51"/>
      <c r="C307" s="48" t="s">
        <v>4994</v>
      </c>
      <c r="D307" s="547" t="str">
        <f>IF(CNGE_2024_M3_Secc1!D54="","",CNGE_2024_M3_Secc1!D54)</f>
        <v/>
      </c>
      <c r="E307" s="548"/>
      <c r="F307" s="548"/>
      <c r="G307" s="548"/>
      <c r="H307" s="548"/>
      <c r="I307" s="548"/>
      <c r="J307" s="310"/>
      <c r="K307" s="310"/>
      <c r="L307" s="310"/>
      <c r="M307" s="310"/>
      <c r="N307" s="310"/>
      <c r="O307" s="310"/>
      <c r="P307" s="310"/>
      <c r="Q307" s="310"/>
      <c r="R307" s="310"/>
      <c r="S307" s="310"/>
      <c r="T307" s="310"/>
      <c r="U307" s="310"/>
      <c r="V307" s="310"/>
      <c r="W307" s="310"/>
      <c r="X307" s="310"/>
      <c r="Y307" s="310"/>
      <c r="Z307" s="310"/>
      <c r="AA307" s="310"/>
      <c r="AB307" s="310"/>
      <c r="AC307" s="103"/>
      <c r="AD307" s="103"/>
      <c r="AE307" s="2"/>
      <c r="AF307" s="108"/>
      <c r="AH307" s="522">
        <f t="shared" si="496"/>
        <v>0</v>
      </c>
      <c r="AI307" s="522"/>
      <c r="AJ307" s="522">
        <f t="shared" si="497"/>
        <v>0</v>
      </c>
      <c r="AK307" s="522"/>
      <c r="AL307" s="522">
        <f t="shared" si="498"/>
        <v>0</v>
      </c>
      <c r="AM307" s="522"/>
      <c r="AN307" s="522">
        <f t="shared" si="499"/>
        <v>0</v>
      </c>
      <c r="AO307" s="522"/>
      <c r="AP307" s="711"/>
      <c r="AQ307" s="522">
        <f t="shared" si="500"/>
        <v>0</v>
      </c>
      <c r="AR307" s="522"/>
      <c r="AS307" s="522">
        <f t="shared" si="501"/>
        <v>0</v>
      </c>
      <c r="AT307" s="522"/>
      <c r="AU307" s="522">
        <f t="shared" si="502"/>
        <v>0</v>
      </c>
      <c r="AV307" s="522"/>
      <c r="AW307" s="522">
        <f t="shared" si="503"/>
        <v>0</v>
      </c>
      <c r="AX307" s="522"/>
      <c r="AY307" s="711"/>
      <c r="AZ307" s="522">
        <f t="shared" si="504"/>
        <v>0</v>
      </c>
      <c r="BA307" s="522"/>
      <c r="BB307" s="522">
        <f t="shared" si="505"/>
        <v>0</v>
      </c>
      <c r="BC307" s="522"/>
      <c r="BD307" s="522">
        <f t="shared" si="506"/>
        <v>0</v>
      </c>
      <c r="BE307" s="522"/>
      <c r="BF307" s="522">
        <f t="shared" si="507"/>
        <v>0</v>
      </c>
      <c r="BG307" s="522"/>
      <c r="BH307" s="711"/>
      <c r="BI307" s="522">
        <f t="shared" si="508"/>
        <v>0</v>
      </c>
      <c r="BJ307" s="522"/>
      <c r="BK307" s="522">
        <f t="shared" si="509"/>
        <v>0</v>
      </c>
      <c r="BL307" s="522"/>
      <c r="BM307" s="522">
        <f t="shared" si="510"/>
        <v>0</v>
      </c>
      <c r="BN307" s="522"/>
      <c r="BO307" s="522">
        <f t="shared" si="511"/>
        <v>0</v>
      </c>
      <c r="BP307" s="522"/>
      <c r="BQ307" s="711"/>
      <c r="BR307" s="522">
        <f t="shared" si="512"/>
        <v>0</v>
      </c>
      <c r="BS307" s="522"/>
      <c r="BT307" s="522">
        <f t="shared" si="513"/>
        <v>0</v>
      </c>
      <c r="BU307" s="522"/>
      <c r="BV307" s="522">
        <f t="shared" si="514"/>
        <v>0</v>
      </c>
      <c r="BW307" s="522"/>
      <c r="BX307" s="522">
        <f t="shared" si="515"/>
        <v>0</v>
      </c>
      <c r="BY307" s="522"/>
      <c r="BZ307" s="711"/>
      <c r="CA307" s="522">
        <f t="shared" si="516"/>
        <v>0</v>
      </c>
      <c r="CB307" s="522"/>
      <c r="CC307" s="522">
        <f t="shared" si="517"/>
        <v>0</v>
      </c>
      <c r="CD307" s="522"/>
      <c r="CE307" s="522">
        <f t="shared" si="518"/>
        <v>0</v>
      </c>
      <c r="CF307" s="522"/>
      <c r="CG307" s="522">
        <f t="shared" si="519"/>
        <v>0</v>
      </c>
      <c r="CH307" s="522"/>
      <c r="CI307" s="711"/>
      <c r="CJ307" s="522">
        <f t="shared" si="520"/>
        <v>0</v>
      </c>
      <c r="CK307" s="522"/>
      <c r="CL307" s="522">
        <f t="shared" si="521"/>
        <v>0</v>
      </c>
      <c r="CM307" s="522"/>
      <c r="CN307" s="522">
        <f t="shared" si="522"/>
        <v>0</v>
      </c>
      <c r="CO307" s="522"/>
      <c r="CP307" s="522">
        <f t="shared" si="523"/>
        <v>0</v>
      </c>
      <c r="CQ307" s="522"/>
      <c r="CR307" s="711"/>
      <c r="CS307" s="522">
        <f t="shared" si="524"/>
        <v>0</v>
      </c>
      <c r="CT307" s="522"/>
      <c r="CU307" s="522">
        <f t="shared" si="525"/>
        <v>0</v>
      </c>
      <c r="CV307" s="522"/>
      <c r="CW307" s="522">
        <f t="shared" si="526"/>
        <v>0</v>
      </c>
      <c r="CX307" s="522"/>
      <c r="CY307" s="522">
        <f t="shared" si="527"/>
        <v>0</v>
      </c>
      <c r="CZ307" s="522"/>
      <c r="DA307" s="711"/>
      <c r="DB307" s="524">
        <f t="shared" si="528"/>
        <v>0</v>
      </c>
      <c r="DC307" s="526"/>
      <c r="DD307" s="524">
        <f t="shared" si="529"/>
        <v>0</v>
      </c>
      <c r="DE307" s="526"/>
      <c r="DF307" s="524">
        <f t="shared" si="530"/>
        <v>0</v>
      </c>
      <c r="DG307" s="526"/>
      <c r="DH307" s="524">
        <f t="shared" si="531"/>
        <v>0</v>
      </c>
      <c r="DI307" s="526"/>
      <c r="DJ307" s="711"/>
      <c r="DK307" s="522">
        <f t="shared" si="532"/>
        <v>0</v>
      </c>
      <c r="DL307" s="522"/>
      <c r="DM307" s="522">
        <f t="shared" si="533"/>
        <v>0</v>
      </c>
      <c r="DN307" s="522"/>
      <c r="DO307" s="522">
        <f t="shared" si="534"/>
        <v>0</v>
      </c>
      <c r="DP307" s="522"/>
      <c r="DQ307" s="522">
        <f t="shared" si="535"/>
        <v>0</v>
      </c>
      <c r="DR307" s="522"/>
      <c r="DS307" s="747"/>
      <c r="DT307" s="114">
        <f t="shared" si="536"/>
        <v>0</v>
      </c>
      <c r="DU307" s="113" t="str">
        <f>IF(DT307=0,"", IF(SUM($DT$305:DT307)=1,DV307, IF($DT$351&gt;SUM($DT$305:DT307),_xlfn.CONCAT(", ",DV307), IF($DT$351=SUM($DT$305:DT307),_xlfn.CONCAT(" y ",DV307,".")))))</f>
        <v/>
      </c>
      <c r="DV307" s="118">
        <v>2</v>
      </c>
      <c r="DX307" s="133" t="s">
        <v>5096</v>
      </c>
      <c r="DY307" s="133">
        <f>IF(OR(AND(DY305="",DY306=""),AND(DY306&gt;=DY305)),0,1)</f>
        <v>0</v>
      </c>
      <c r="DZ307" s="133">
        <f t="shared" ref="DZ307:ES307" si="559">IF(OR(AND(DZ305="",DZ306=""),AND(DZ306&gt;=DZ305)),0,1)</f>
        <v>0</v>
      </c>
      <c r="EA307" s="133">
        <f t="shared" si="559"/>
        <v>0</v>
      </c>
      <c r="EB307" s="133">
        <f t="shared" si="559"/>
        <v>0</v>
      </c>
      <c r="EC307" s="133">
        <f t="shared" si="559"/>
        <v>0</v>
      </c>
      <c r="ED307" s="133">
        <f t="shared" si="559"/>
        <v>0</v>
      </c>
      <c r="EE307" s="133">
        <f t="shared" si="559"/>
        <v>0</v>
      </c>
      <c r="EF307" s="133">
        <f t="shared" si="559"/>
        <v>0</v>
      </c>
      <c r="EG307" s="133">
        <f t="shared" si="559"/>
        <v>0</v>
      </c>
      <c r="EH307" s="133">
        <f t="shared" si="559"/>
        <v>0</v>
      </c>
      <c r="EI307" s="133">
        <f t="shared" si="559"/>
        <v>0</v>
      </c>
      <c r="EJ307" s="133">
        <f t="shared" si="559"/>
        <v>0</v>
      </c>
      <c r="EK307" s="133">
        <f t="shared" si="559"/>
        <v>0</v>
      </c>
      <c r="EL307" s="133">
        <f t="shared" si="559"/>
        <v>0</v>
      </c>
      <c r="EM307" s="133">
        <f t="shared" si="559"/>
        <v>0</v>
      </c>
      <c r="EN307" s="133">
        <f t="shared" si="559"/>
        <v>0</v>
      </c>
      <c r="EO307" s="133">
        <f t="shared" si="559"/>
        <v>0</v>
      </c>
      <c r="EP307" s="133">
        <f t="shared" si="559"/>
        <v>0</v>
      </c>
      <c r="EQ307" s="133">
        <f t="shared" si="559"/>
        <v>0</v>
      </c>
      <c r="ER307" s="133">
        <f t="shared" si="559"/>
        <v>0</v>
      </c>
      <c r="ES307" s="133">
        <f t="shared" si="559"/>
        <v>0</v>
      </c>
      <c r="EU307" s="133">
        <v>2</v>
      </c>
      <c r="EV307" s="133">
        <f t="shared" si="538"/>
        <v>0</v>
      </c>
      <c r="EW307" s="133">
        <f t="shared" si="539"/>
        <v>0</v>
      </c>
      <c r="EX307" s="133">
        <f t="shared" si="540"/>
        <v>0</v>
      </c>
      <c r="EY307" s="133">
        <f t="shared" si="541"/>
        <v>0</v>
      </c>
      <c r="EZ307" s="133">
        <f t="shared" si="542"/>
        <v>0</v>
      </c>
      <c r="FA307" s="133">
        <f t="shared" si="543"/>
        <v>0</v>
      </c>
      <c r="FB307" s="133">
        <f t="shared" si="544"/>
        <v>0</v>
      </c>
      <c r="FC307" s="133">
        <f t="shared" si="545"/>
        <v>0</v>
      </c>
      <c r="FD307" s="133">
        <f t="shared" si="546"/>
        <v>0</v>
      </c>
      <c r="FE307" s="133">
        <f t="shared" si="547"/>
        <v>0</v>
      </c>
      <c r="FF307" s="133">
        <f t="shared" si="548"/>
        <v>0</v>
      </c>
      <c r="FG307" s="133">
        <f t="shared" si="549"/>
        <v>0</v>
      </c>
      <c r="FH307" s="133">
        <f t="shared" si="550"/>
        <v>0</v>
      </c>
      <c r="FI307" s="133">
        <f t="shared" si="551"/>
        <v>0</v>
      </c>
      <c r="FJ307" s="133">
        <f t="shared" si="552"/>
        <v>0</v>
      </c>
      <c r="FK307" s="133">
        <f t="shared" si="553"/>
        <v>0</v>
      </c>
      <c r="FL307" s="133">
        <f t="shared" si="554"/>
        <v>0</v>
      </c>
      <c r="FM307" s="133">
        <f t="shared" si="555"/>
        <v>0</v>
      </c>
      <c r="FN307" s="133">
        <f t="shared" si="556"/>
        <v>0</v>
      </c>
      <c r="FO307" s="133">
        <f t="shared" si="557"/>
        <v>0</v>
      </c>
      <c r="FP307" s="133">
        <f t="shared" si="558"/>
        <v>0</v>
      </c>
      <c r="FR307" s="572">
        <f t="shared" ref="FR307:FR350" si="560">IF(OR(AND(D307="",COUNTBLANK(J307:AD307)=21),AND(D307="No identificado",COUNTBLANK(J307:AD307)=21),AND(D307&lt;&gt;"",COUNTBLANK(J307:AD307)=0)),0,1)</f>
        <v>0</v>
      </c>
      <c r="FS307" s="572"/>
    </row>
    <row r="308" spans="1:239" s="38" customFormat="1" ht="15" customHeight="1">
      <c r="A308" s="18"/>
      <c r="B308" s="51"/>
      <c r="C308" s="48" t="s">
        <v>4996</v>
      </c>
      <c r="D308" s="547" t="str">
        <f>IF(CNGE_2024_M3_Secc1!D55="","",CNGE_2024_M3_Secc1!D55)</f>
        <v/>
      </c>
      <c r="E308" s="548"/>
      <c r="F308" s="548"/>
      <c r="G308" s="548"/>
      <c r="H308" s="548"/>
      <c r="I308" s="548"/>
      <c r="J308" s="310"/>
      <c r="K308" s="310"/>
      <c r="L308" s="310"/>
      <c r="M308" s="310"/>
      <c r="N308" s="310"/>
      <c r="O308" s="310"/>
      <c r="P308" s="310"/>
      <c r="Q308" s="310"/>
      <c r="R308" s="310"/>
      <c r="S308" s="310"/>
      <c r="T308" s="310"/>
      <c r="U308" s="310"/>
      <c r="V308" s="310"/>
      <c r="W308" s="310"/>
      <c r="X308" s="310"/>
      <c r="Y308" s="310"/>
      <c r="Z308" s="310"/>
      <c r="AA308" s="310"/>
      <c r="AB308" s="310"/>
      <c r="AC308" s="103"/>
      <c r="AD308" s="103"/>
      <c r="AE308" s="2"/>
      <c r="AF308" s="108"/>
      <c r="AH308" s="522">
        <f t="shared" si="496"/>
        <v>0</v>
      </c>
      <c r="AI308" s="522"/>
      <c r="AJ308" s="522">
        <f t="shared" si="497"/>
        <v>0</v>
      </c>
      <c r="AK308" s="522"/>
      <c r="AL308" s="522">
        <f t="shared" si="498"/>
        <v>0</v>
      </c>
      <c r="AM308" s="522"/>
      <c r="AN308" s="522">
        <f t="shared" si="499"/>
        <v>0</v>
      </c>
      <c r="AO308" s="522"/>
      <c r="AP308" s="711"/>
      <c r="AQ308" s="522">
        <f t="shared" si="500"/>
        <v>0</v>
      </c>
      <c r="AR308" s="522"/>
      <c r="AS308" s="522">
        <f t="shared" si="501"/>
        <v>0</v>
      </c>
      <c r="AT308" s="522"/>
      <c r="AU308" s="522">
        <f t="shared" si="502"/>
        <v>0</v>
      </c>
      <c r="AV308" s="522"/>
      <c r="AW308" s="522">
        <f t="shared" si="503"/>
        <v>0</v>
      </c>
      <c r="AX308" s="522"/>
      <c r="AY308" s="711"/>
      <c r="AZ308" s="522">
        <f t="shared" si="504"/>
        <v>0</v>
      </c>
      <c r="BA308" s="522"/>
      <c r="BB308" s="522">
        <f t="shared" si="505"/>
        <v>0</v>
      </c>
      <c r="BC308" s="522"/>
      <c r="BD308" s="522">
        <f t="shared" si="506"/>
        <v>0</v>
      </c>
      <c r="BE308" s="522"/>
      <c r="BF308" s="522">
        <f t="shared" si="507"/>
        <v>0</v>
      </c>
      <c r="BG308" s="522"/>
      <c r="BH308" s="711"/>
      <c r="BI308" s="522">
        <f t="shared" si="508"/>
        <v>0</v>
      </c>
      <c r="BJ308" s="522"/>
      <c r="BK308" s="522">
        <f t="shared" si="509"/>
        <v>0</v>
      </c>
      <c r="BL308" s="522"/>
      <c r="BM308" s="522">
        <f t="shared" si="510"/>
        <v>0</v>
      </c>
      <c r="BN308" s="522"/>
      <c r="BO308" s="522">
        <f t="shared" si="511"/>
        <v>0</v>
      </c>
      <c r="BP308" s="522"/>
      <c r="BQ308" s="711"/>
      <c r="BR308" s="522">
        <f t="shared" si="512"/>
        <v>0</v>
      </c>
      <c r="BS308" s="522"/>
      <c r="BT308" s="522">
        <f t="shared" si="513"/>
        <v>0</v>
      </c>
      <c r="BU308" s="522"/>
      <c r="BV308" s="522">
        <f t="shared" si="514"/>
        <v>0</v>
      </c>
      <c r="BW308" s="522"/>
      <c r="BX308" s="522">
        <f t="shared" si="515"/>
        <v>0</v>
      </c>
      <c r="BY308" s="522"/>
      <c r="BZ308" s="711"/>
      <c r="CA308" s="522">
        <f t="shared" si="516"/>
        <v>0</v>
      </c>
      <c r="CB308" s="522"/>
      <c r="CC308" s="522">
        <f t="shared" si="517"/>
        <v>0</v>
      </c>
      <c r="CD308" s="522"/>
      <c r="CE308" s="522">
        <f t="shared" si="518"/>
        <v>0</v>
      </c>
      <c r="CF308" s="522"/>
      <c r="CG308" s="522">
        <f t="shared" si="519"/>
        <v>0</v>
      </c>
      <c r="CH308" s="522"/>
      <c r="CI308" s="711"/>
      <c r="CJ308" s="522">
        <f t="shared" si="520"/>
        <v>0</v>
      </c>
      <c r="CK308" s="522"/>
      <c r="CL308" s="522">
        <f t="shared" si="521"/>
        <v>0</v>
      </c>
      <c r="CM308" s="522"/>
      <c r="CN308" s="522">
        <f t="shared" si="522"/>
        <v>0</v>
      </c>
      <c r="CO308" s="522"/>
      <c r="CP308" s="522">
        <f t="shared" si="523"/>
        <v>0</v>
      </c>
      <c r="CQ308" s="522"/>
      <c r="CR308" s="711"/>
      <c r="CS308" s="522">
        <f t="shared" si="524"/>
        <v>0</v>
      </c>
      <c r="CT308" s="522"/>
      <c r="CU308" s="522">
        <f t="shared" si="525"/>
        <v>0</v>
      </c>
      <c r="CV308" s="522"/>
      <c r="CW308" s="522">
        <f t="shared" si="526"/>
        <v>0</v>
      </c>
      <c r="CX308" s="522"/>
      <c r="CY308" s="522">
        <f t="shared" si="527"/>
        <v>0</v>
      </c>
      <c r="CZ308" s="522"/>
      <c r="DA308" s="711"/>
      <c r="DB308" s="524">
        <f t="shared" si="528"/>
        <v>0</v>
      </c>
      <c r="DC308" s="526"/>
      <c r="DD308" s="524">
        <f t="shared" si="529"/>
        <v>0</v>
      </c>
      <c r="DE308" s="526"/>
      <c r="DF308" s="524">
        <f t="shared" si="530"/>
        <v>0</v>
      </c>
      <c r="DG308" s="526"/>
      <c r="DH308" s="524">
        <f t="shared" si="531"/>
        <v>0</v>
      </c>
      <c r="DI308" s="526"/>
      <c r="DJ308" s="711"/>
      <c r="DK308" s="522">
        <f t="shared" si="532"/>
        <v>0</v>
      </c>
      <c r="DL308" s="522"/>
      <c r="DM308" s="522">
        <f t="shared" si="533"/>
        <v>0</v>
      </c>
      <c r="DN308" s="522"/>
      <c r="DO308" s="522">
        <f t="shared" si="534"/>
        <v>0</v>
      </c>
      <c r="DP308" s="522"/>
      <c r="DQ308" s="522">
        <f t="shared" si="535"/>
        <v>0</v>
      </c>
      <c r="DR308" s="522"/>
      <c r="DS308" s="747"/>
      <c r="DT308" s="114">
        <f t="shared" si="536"/>
        <v>0</v>
      </c>
      <c r="DU308" s="113" t="str">
        <f>IF(DT308=0,"", IF(SUM($DT$305:DT308)=1,DV308, IF($DT$351&gt;SUM($DT$305:DT308),_xlfn.CONCAT(", ",DV308), IF($DT$351=SUM($DT$305:DT308),_xlfn.CONCAT(" y ",DV308,".")))))</f>
        <v/>
      </c>
      <c r="DV308" s="118">
        <v>3</v>
      </c>
      <c r="DX308"/>
      <c r="DY308"/>
      <c r="DZ308"/>
      <c r="EA308"/>
      <c r="EB308"/>
      <c r="EC308"/>
      <c r="ED308"/>
      <c r="EE308"/>
      <c r="EF308"/>
      <c r="EG308"/>
      <c r="EH308"/>
      <c r="EI308"/>
      <c r="EJ308"/>
      <c r="EK308"/>
      <c r="EL308"/>
      <c r="EM308"/>
      <c r="EN308"/>
      <c r="EO308"/>
      <c r="EP308"/>
      <c r="EQ308"/>
      <c r="ER308"/>
      <c r="ES308" s="134">
        <f>SUM(DY307:ES307)</f>
        <v>0</v>
      </c>
      <c r="EU308" s="133">
        <v>3</v>
      </c>
      <c r="EV308" s="133">
        <f t="shared" si="538"/>
        <v>0</v>
      </c>
      <c r="EW308" s="133">
        <f t="shared" si="539"/>
        <v>0</v>
      </c>
      <c r="EX308" s="133">
        <f t="shared" si="540"/>
        <v>0</v>
      </c>
      <c r="EY308" s="133">
        <f t="shared" si="541"/>
        <v>0</v>
      </c>
      <c r="EZ308" s="133">
        <f t="shared" si="542"/>
        <v>0</v>
      </c>
      <c r="FA308" s="133">
        <f t="shared" si="543"/>
        <v>0</v>
      </c>
      <c r="FB308" s="133">
        <f t="shared" si="544"/>
        <v>0</v>
      </c>
      <c r="FC308" s="133">
        <f t="shared" si="545"/>
        <v>0</v>
      </c>
      <c r="FD308" s="133">
        <f t="shared" si="546"/>
        <v>0</v>
      </c>
      <c r="FE308" s="133">
        <f t="shared" si="547"/>
        <v>0</v>
      </c>
      <c r="FF308" s="133">
        <f t="shared" si="548"/>
        <v>0</v>
      </c>
      <c r="FG308" s="133">
        <f t="shared" si="549"/>
        <v>0</v>
      </c>
      <c r="FH308" s="133">
        <f t="shared" si="550"/>
        <v>0</v>
      </c>
      <c r="FI308" s="133">
        <f t="shared" si="551"/>
        <v>0</v>
      </c>
      <c r="FJ308" s="133">
        <f t="shared" si="552"/>
        <v>0</v>
      </c>
      <c r="FK308" s="133">
        <f t="shared" si="553"/>
        <v>0</v>
      </c>
      <c r="FL308" s="133">
        <f t="shared" si="554"/>
        <v>0</v>
      </c>
      <c r="FM308" s="133">
        <f t="shared" si="555"/>
        <v>0</v>
      </c>
      <c r="FN308" s="133">
        <f t="shared" si="556"/>
        <v>0</v>
      </c>
      <c r="FO308" s="133">
        <f t="shared" si="557"/>
        <v>0</v>
      </c>
      <c r="FP308" s="133">
        <f t="shared" si="558"/>
        <v>0</v>
      </c>
      <c r="FR308" s="572">
        <f t="shared" si="560"/>
        <v>0</v>
      </c>
      <c r="FS308" s="572"/>
    </row>
    <row r="309" spans="1:239" s="38" customFormat="1" ht="15" customHeight="1">
      <c r="A309" s="18"/>
      <c r="B309" s="51"/>
      <c r="C309" s="48" t="s">
        <v>4998</v>
      </c>
      <c r="D309" s="547" t="str">
        <f>IF(CNGE_2024_M3_Secc1!D56="","",CNGE_2024_M3_Secc1!D56)</f>
        <v/>
      </c>
      <c r="E309" s="548"/>
      <c r="F309" s="548"/>
      <c r="G309" s="548"/>
      <c r="H309" s="548"/>
      <c r="I309" s="548"/>
      <c r="J309" s="310"/>
      <c r="K309" s="310"/>
      <c r="L309" s="310"/>
      <c r="M309" s="310"/>
      <c r="N309" s="310"/>
      <c r="O309" s="310"/>
      <c r="P309" s="310"/>
      <c r="Q309" s="310"/>
      <c r="R309" s="310"/>
      <c r="S309" s="310"/>
      <c r="T309" s="310"/>
      <c r="U309" s="310"/>
      <c r="V309" s="310"/>
      <c r="W309" s="310"/>
      <c r="X309" s="310"/>
      <c r="Y309" s="310"/>
      <c r="Z309" s="310"/>
      <c r="AA309" s="310"/>
      <c r="AB309" s="310"/>
      <c r="AC309" s="103"/>
      <c r="AD309" s="103"/>
      <c r="AE309" s="2"/>
      <c r="AF309" s="108"/>
      <c r="AH309" s="522">
        <f t="shared" si="496"/>
        <v>0</v>
      </c>
      <c r="AI309" s="522"/>
      <c r="AJ309" s="522">
        <f t="shared" si="497"/>
        <v>0</v>
      </c>
      <c r="AK309" s="522"/>
      <c r="AL309" s="522">
        <f t="shared" si="498"/>
        <v>0</v>
      </c>
      <c r="AM309" s="522"/>
      <c r="AN309" s="522">
        <f t="shared" si="499"/>
        <v>0</v>
      </c>
      <c r="AO309" s="522"/>
      <c r="AP309" s="711"/>
      <c r="AQ309" s="522">
        <f t="shared" si="500"/>
        <v>0</v>
      </c>
      <c r="AR309" s="522"/>
      <c r="AS309" s="522">
        <f t="shared" si="501"/>
        <v>0</v>
      </c>
      <c r="AT309" s="522"/>
      <c r="AU309" s="522">
        <f t="shared" si="502"/>
        <v>0</v>
      </c>
      <c r="AV309" s="522"/>
      <c r="AW309" s="522">
        <f t="shared" si="503"/>
        <v>0</v>
      </c>
      <c r="AX309" s="522"/>
      <c r="AY309" s="711"/>
      <c r="AZ309" s="522">
        <f t="shared" si="504"/>
        <v>0</v>
      </c>
      <c r="BA309" s="522"/>
      <c r="BB309" s="522">
        <f t="shared" si="505"/>
        <v>0</v>
      </c>
      <c r="BC309" s="522"/>
      <c r="BD309" s="522">
        <f t="shared" si="506"/>
        <v>0</v>
      </c>
      <c r="BE309" s="522"/>
      <c r="BF309" s="522">
        <f t="shared" si="507"/>
        <v>0</v>
      </c>
      <c r="BG309" s="522"/>
      <c r="BH309" s="711"/>
      <c r="BI309" s="522">
        <f t="shared" si="508"/>
        <v>0</v>
      </c>
      <c r="BJ309" s="522"/>
      <c r="BK309" s="522">
        <f t="shared" si="509"/>
        <v>0</v>
      </c>
      <c r="BL309" s="522"/>
      <c r="BM309" s="522">
        <f t="shared" si="510"/>
        <v>0</v>
      </c>
      <c r="BN309" s="522"/>
      <c r="BO309" s="522">
        <f t="shared" si="511"/>
        <v>0</v>
      </c>
      <c r="BP309" s="522"/>
      <c r="BQ309" s="711"/>
      <c r="BR309" s="522">
        <f t="shared" si="512"/>
        <v>0</v>
      </c>
      <c r="BS309" s="522"/>
      <c r="BT309" s="522">
        <f t="shared" si="513"/>
        <v>0</v>
      </c>
      <c r="BU309" s="522"/>
      <c r="BV309" s="522">
        <f t="shared" si="514"/>
        <v>0</v>
      </c>
      <c r="BW309" s="522"/>
      <c r="BX309" s="522">
        <f t="shared" si="515"/>
        <v>0</v>
      </c>
      <c r="BY309" s="522"/>
      <c r="BZ309" s="711"/>
      <c r="CA309" s="522">
        <f t="shared" si="516"/>
        <v>0</v>
      </c>
      <c r="CB309" s="522"/>
      <c r="CC309" s="522">
        <f t="shared" si="517"/>
        <v>0</v>
      </c>
      <c r="CD309" s="522"/>
      <c r="CE309" s="522">
        <f t="shared" si="518"/>
        <v>0</v>
      </c>
      <c r="CF309" s="522"/>
      <c r="CG309" s="522">
        <f t="shared" si="519"/>
        <v>0</v>
      </c>
      <c r="CH309" s="522"/>
      <c r="CI309" s="711"/>
      <c r="CJ309" s="522">
        <f t="shared" si="520"/>
        <v>0</v>
      </c>
      <c r="CK309" s="522"/>
      <c r="CL309" s="522">
        <f t="shared" si="521"/>
        <v>0</v>
      </c>
      <c r="CM309" s="522"/>
      <c r="CN309" s="522">
        <f t="shared" si="522"/>
        <v>0</v>
      </c>
      <c r="CO309" s="522"/>
      <c r="CP309" s="522">
        <f t="shared" si="523"/>
        <v>0</v>
      </c>
      <c r="CQ309" s="522"/>
      <c r="CR309" s="711"/>
      <c r="CS309" s="522">
        <f t="shared" si="524"/>
        <v>0</v>
      </c>
      <c r="CT309" s="522"/>
      <c r="CU309" s="522">
        <f t="shared" si="525"/>
        <v>0</v>
      </c>
      <c r="CV309" s="522"/>
      <c r="CW309" s="522">
        <f t="shared" si="526"/>
        <v>0</v>
      </c>
      <c r="CX309" s="522"/>
      <c r="CY309" s="522">
        <f t="shared" si="527"/>
        <v>0</v>
      </c>
      <c r="CZ309" s="522"/>
      <c r="DA309" s="711"/>
      <c r="DB309" s="524">
        <f t="shared" si="528"/>
        <v>0</v>
      </c>
      <c r="DC309" s="526"/>
      <c r="DD309" s="524">
        <f t="shared" si="529"/>
        <v>0</v>
      </c>
      <c r="DE309" s="526"/>
      <c r="DF309" s="524">
        <f t="shared" si="530"/>
        <v>0</v>
      </c>
      <c r="DG309" s="526"/>
      <c r="DH309" s="524">
        <f t="shared" si="531"/>
        <v>0</v>
      </c>
      <c r="DI309" s="526"/>
      <c r="DJ309" s="711"/>
      <c r="DK309" s="522">
        <f t="shared" si="532"/>
        <v>0</v>
      </c>
      <c r="DL309" s="522"/>
      <c r="DM309" s="522">
        <f t="shared" si="533"/>
        <v>0</v>
      </c>
      <c r="DN309" s="522"/>
      <c r="DO309" s="522">
        <f t="shared" si="534"/>
        <v>0</v>
      </c>
      <c r="DP309" s="522"/>
      <c r="DQ309" s="522">
        <f t="shared" si="535"/>
        <v>0</v>
      </c>
      <c r="DR309" s="522"/>
      <c r="DS309" s="747"/>
      <c r="DT309" s="114">
        <f t="shared" si="536"/>
        <v>0</v>
      </c>
      <c r="DU309" s="113" t="str">
        <f>IF(DT309=0,"", IF(SUM($DT$305:DT309)=1,DV309, IF($DT$351&gt;SUM($DT$305:DT309),_xlfn.CONCAT(", ",DV309), IF($DT$351=SUM($DT$305:DT309),_xlfn.CONCAT(" y ",DV309,".")))))</f>
        <v/>
      </c>
      <c r="DV309" s="119">
        <v>4</v>
      </c>
      <c r="EU309" s="133">
        <v>4</v>
      </c>
      <c r="EV309" s="133">
        <f t="shared" si="538"/>
        <v>0</v>
      </c>
      <c r="EW309" s="133">
        <f t="shared" si="539"/>
        <v>0</v>
      </c>
      <c r="EX309" s="133">
        <f t="shared" si="540"/>
        <v>0</v>
      </c>
      <c r="EY309" s="133">
        <f t="shared" si="541"/>
        <v>0</v>
      </c>
      <c r="EZ309" s="133">
        <f t="shared" si="542"/>
        <v>0</v>
      </c>
      <c r="FA309" s="133">
        <f t="shared" si="543"/>
        <v>0</v>
      </c>
      <c r="FB309" s="133">
        <f t="shared" si="544"/>
        <v>0</v>
      </c>
      <c r="FC309" s="133">
        <f t="shared" si="545"/>
        <v>0</v>
      </c>
      <c r="FD309" s="133">
        <f t="shared" si="546"/>
        <v>0</v>
      </c>
      <c r="FE309" s="133">
        <f t="shared" si="547"/>
        <v>0</v>
      </c>
      <c r="FF309" s="133">
        <f t="shared" si="548"/>
        <v>0</v>
      </c>
      <c r="FG309" s="133">
        <f t="shared" si="549"/>
        <v>0</v>
      </c>
      <c r="FH309" s="133">
        <f t="shared" si="550"/>
        <v>0</v>
      </c>
      <c r="FI309" s="133">
        <f t="shared" si="551"/>
        <v>0</v>
      </c>
      <c r="FJ309" s="133">
        <f t="shared" si="552"/>
        <v>0</v>
      </c>
      <c r="FK309" s="133">
        <f t="shared" si="553"/>
        <v>0</v>
      </c>
      <c r="FL309" s="133">
        <f t="shared" si="554"/>
        <v>0</v>
      </c>
      <c r="FM309" s="133">
        <f t="shared" si="555"/>
        <v>0</v>
      </c>
      <c r="FN309" s="133">
        <f t="shared" si="556"/>
        <v>0</v>
      </c>
      <c r="FO309" s="133">
        <f t="shared" si="557"/>
        <v>0</v>
      </c>
      <c r="FP309" s="133">
        <f t="shared" si="558"/>
        <v>0</v>
      </c>
      <c r="FR309" s="572">
        <f t="shared" si="560"/>
        <v>0</v>
      </c>
      <c r="FS309" s="572"/>
    </row>
    <row r="310" spans="1:239" s="38" customFormat="1" ht="15" customHeight="1">
      <c r="A310" s="18"/>
      <c r="B310" s="51"/>
      <c r="C310" s="48" t="s">
        <v>5000</v>
      </c>
      <c r="D310" s="547" t="str">
        <f>IF(CNGE_2024_M3_Secc1!D57="","",CNGE_2024_M3_Secc1!D57)</f>
        <v/>
      </c>
      <c r="E310" s="548"/>
      <c r="F310" s="548"/>
      <c r="G310" s="548"/>
      <c r="H310" s="548"/>
      <c r="I310" s="548"/>
      <c r="J310" s="310"/>
      <c r="K310" s="310"/>
      <c r="L310" s="310"/>
      <c r="M310" s="310"/>
      <c r="N310" s="310"/>
      <c r="O310" s="310"/>
      <c r="P310" s="310"/>
      <c r="Q310" s="310"/>
      <c r="R310" s="310"/>
      <c r="S310" s="310"/>
      <c r="T310" s="310"/>
      <c r="U310" s="310"/>
      <c r="V310" s="310"/>
      <c r="W310" s="310"/>
      <c r="X310" s="310"/>
      <c r="Y310" s="310"/>
      <c r="Z310" s="310"/>
      <c r="AA310" s="310"/>
      <c r="AB310" s="310"/>
      <c r="AC310" s="103"/>
      <c r="AD310" s="103"/>
      <c r="AE310" s="2"/>
      <c r="AF310" s="108"/>
      <c r="AH310" s="522">
        <f t="shared" si="496"/>
        <v>0</v>
      </c>
      <c r="AI310" s="522"/>
      <c r="AJ310" s="522">
        <f t="shared" si="497"/>
        <v>0</v>
      </c>
      <c r="AK310" s="522"/>
      <c r="AL310" s="522">
        <f t="shared" si="498"/>
        <v>0</v>
      </c>
      <c r="AM310" s="522"/>
      <c r="AN310" s="522">
        <f t="shared" si="499"/>
        <v>0</v>
      </c>
      <c r="AO310" s="522"/>
      <c r="AP310" s="711"/>
      <c r="AQ310" s="522">
        <f t="shared" si="500"/>
        <v>0</v>
      </c>
      <c r="AR310" s="522"/>
      <c r="AS310" s="522">
        <f t="shared" si="501"/>
        <v>0</v>
      </c>
      <c r="AT310" s="522"/>
      <c r="AU310" s="522">
        <f t="shared" si="502"/>
        <v>0</v>
      </c>
      <c r="AV310" s="522"/>
      <c r="AW310" s="522">
        <f t="shared" si="503"/>
        <v>0</v>
      </c>
      <c r="AX310" s="522"/>
      <c r="AY310" s="711"/>
      <c r="AZ310" s="522">
        <f t="shared" si="504"/>
        <v>0</v>
      </c>
      <c r="BA310" s="522"/>
      <c r="BB310" s="522">
        <f t="shared" si="505"/>
        <v>0</v>
      </c>
      <c r="BC310" s="522"/>
      <c r="BD310" s="522">
        <f t="shared" si="506"/>
        <v>0</v>
      </c>
      <c r="BE310" s="522"/>
      <c r="BF310" s="522">
        <f t="shared" si="507"/>
        <v>0</v>
      </c>
      <c r="BG310" s="522"/>
      <c r="BH310" s="711"/>
      <c r="BI310" s="522">
        <f t="shared" si="508"/>
        <v>0</v>
      </c>
      <c r="BJ310" s="522"/>
      <c r="BK310" s="522">
        <f t="shared" si="509"/>
        <v>0</v>
      </c>
      <c r="BL310" s="522"/>
      <c r="BM310" s="522">
        <f t="shared" si="510"/>
        <v>0</v>
      </c>
      <c r="BN310" s="522"/>
      <c r="BO310" s="522">
        <f t="shared" si="511"/>
        <v>0</v>
      </c>
      <c r="BP310" s="522"/>
      <c r="BQ310" s="711"/>
      <c r="BR310" s="522">
        <f t="shared" si="512"/>
        <v>0</v>
      </c>
      <c r="BS310" s="522"/>
      <c r="BT310" s="522">
        <f t="shared" si="513"/>
        <v>0</v>
      </c>
      <c r="BU310" s="522"/>
      <c r="BV310" s="522">
        <f t="shared" si="514"/>
        <v>0</v>
      </c>
      <c r="BW310" s="522"/>
      <c r="BX310" s="522">
        <f t="shared" si="515"/>
        <v>0</v>
      </c>
      <c r="BY310" s="522"/>
      <c r="BZ310" s="711"/>
      <c r="CA310" s="522">
        <f t="shared" si="516"/>
        <v>0</v>
      </c>
      <c r="CB310" s="522"/>
      <c r="CC310" s="522">
        <f t="shared" si="517"/>
        <v>0</v>
      </c>
      <c r="CD310" s="522"/>
      <c r="CE310" s="522">
        <f t="shared" si="518"/>
        <v>0</v>
      </c>
      <c r="CF310" s="522"/>
      <c r="CG310" s="522">
        <f t="shared" si="519"/>
        <v>0</v>
      </c>
      <c r="CH310" s="522"/>
      <c r="CI310" s="711"/>
      <c r="CJ310" s="522">
        <f t="shared" si="520"/>
        <v>0</v>
      </c>
      <c r="CK310" s="522"/>
      <c r="CL310" s="522">
        <f t="shared" si="521"/>
        <v>0</v>
      </c>
      <c r="CM310" s="522"/>
      <c r="CN310" s="522">
        <f t="shared" si="522"/>
        <v>0</v>
      </c>
      <c r="CO310" s="522"/>
      <c r="CP310" s="522">
        <f t="shared" si="523"/>
        <v>0</v>
      </c>
      <c r="CQ310" s="522"/>
      <c r="CR310" s="711"/>
      <c r="CS310" s="522">
        <f t="shared" si="524"/>
        <v>0</v>
      </c>
      <c r="CT310" s="522"/>
      <c r="CU310" s="522">
        <f t="shared" si="525"/>
        <v>0</v>
      </c>
      <c r="CV310" s="522"/>
      <c r="CW310" s="522">
        <f t="shared" si="526"/>
        <v>0</v>
      </c>
      <c r="CX310" s="522"/>
      <c r="CY310" s="522">
        <f t="shared" si="527"/>
        <v>0</v>
      </c>
      <c r="CZ310" s="522"/>
      <c r="DA310" s="711"/>
      <c r="DB310" s="524">
        <f t="shared" si="528"/>
        <v>0</v>
      </c>
      <c r="DC310" s="526"/>
      <c r="DD310" s="524">
        <f t="shared" si="529"/>
        <v>0</v>
      </c>
      <c r="DE310" s="526"/>
      <c r="DF310" s="524">
        <f t="shared" si="530"/>
        <v>0</v>
      </c>
      <c r="DG310" s="526"/>
      <c r="DH310" s="524">
        <f t="shared" si="531"/>
        <v>0</v>
      </c>
      <c r="DI310" s="526"/>
      <c r="DJ310" s="711"/>
      <c r="DK310" s="522">
        <f t="shared" si="532"/>
        <v>0</v>
      </c>
      <c r="DL310" s="522"/>
      <c r="DM310" s="522">
        <f t="shared" si="533"/>
        <v>0</v>
      </c>
      <c r="DN310" s="522"/>
      <c r="DO310" s="522">
        <f t="shared" si="534"/>
        <v>0</v>
      </c>
      <c r="DP310" s="522"/>
      <c r="DQ310" s="522">
        <f t="shared" si="535"/>
        <v>0</v>
      </c>
      <c r="DR310" s="522"/>
      <c r="DS310" s="747"/>
      <c r="DT310" s="114">
        <f t="shared" si="536"/>
        <v>0</v>
      </c>
      <c r="DU310" s="113" t="str">
        <f>IF(DT310=0,"", IF(SUM($DT$305:DT310)=1,DV310, IF($DT$351&gt;SUM($DT$305:DT310),_xlfn.CONCAT(", ",DV310), IF($DT$351=SUM($DT$305:DT310),_xlfn.CONCAT(" y ",DV310,".")))))</f>
        <v/>
      </c>
      <c r="DV310" s="118">
        <v>5</v>
      </c>
      <c r="EU310" s="133">
        <v>5</v>
      </c>
      <c r="EV310" s="133">
        <f t="shared" si="538"/>
        <v>0</v>
      </c>
      <c r="EW310" s="133">
        <f t="shared" si="539"/>
        <v>0</v>
      </c>
      <c r="EX310" s="133">
        <f t="shared" si="540"/>
        <v>0</v>
      </c>
      <c r="EY310" s="133">
        <f t="shared" si="541"/>
        <v>0</v>
      </c>
      <c r="EZ310" s="133">
        <f t="shared" si="542"/>
        <v>0</v>
      </c>
      <c r="FA310" s="133">
        <f t="shared" si="543"/>
        <v>0</v>
      </c>
      <c r="FB310" s="133">
        <f t="shared" si="544"/>
        <v>0</v>
      </c>
      <c r="FC310" s="133">
        <f t="shared" si="545"/>
        <v>0</v>
      </c>
      <c r="FD310" s="133">
        <f t="shared" si="546"/>
        <v>0</v>
      </c>
      <c r="FE310" s="133">
        <f t="shared" si="547"/>
        <v>0</v>
      </c>
      <c r="FF310" s="133">
        <f t="shared" si="548"/>
        <v>0</v>
      </c>
      <c r="FG310" s="133">
        <f t="shared" si="549"/>
        <v>0</v>
      </c>
      <c r="FH310" s="133">
        <f t="shared" si="550"/>
        <v>0</v>
      </c>
      <c r="FI310" s="133">
        <f t="shared" si="551"/>
        <v>0</v>
      </c>
      <c r="FJ310" s="133">
        <f t="shared" si="552"/>
        <v>0</v>
      </c>
      <c r="FK310" s="133">
        <f t="shared" si="553"/>
        <v>0</v>
      </c>
      <c r="FL310" s="133">
        <f t="shared" si="554"/>
        <v>0</v>
      </c>
      <c r="FM310" s="133">
        <f t="shared" si="555"/>
        <v>0</v>
      </c>
      <c r="FN310" s="133">
        <f t="shared" si="556"/>
        <v>0</v>
      </c>
      <c r="FO310" s="133">
        <f t="shared" si="557"/>
        <v>0</v>
      </c>
      <c r="FP310" s="133">
        <f t="shared" si="558"/>
        <v>0</v>
      </c>
      <c r="FR310" s="572">
        <f t="shared" si="560"/>
        <v>0</v>
      </c>
      <c r="FS310" s="572"/>
    </row>
    <row r="311" spans="1:239" s="38" customFormat="1" ht="15" customHeight="1">
      <c r="A311" s="18"/>
      <c r="B311" s="51"/>
      <c r="C311" s="48" t="s">
        <v>5002</v>
      </c>
      <c r="D311" s="547" t="str">
        <f>IF(CNGE_2024_M3_Secc1!D58="","",CNGE_2024_M3_Secc1!D58)</f>
        <v/>
      </c>
      <c r="E311" s="548"/>
      <c r="F311" s="548"/>
      <c r="G311" s="548"/>
      <c r="H311" s="548"/>
      <c r="I311" s="548"/>
      <c r="J311" s="310"/>
      <c r="K311" s="310"/>
      <c r="L311" s="310"/>
      <c r="M311" s="310"/>
      <c r="N311" s="310"/>
      <c r="O311" s="310"/>
      <c r="P311" s="310"/>
      <c r="Q311" s="310"/>
      <c r="R311" s="310"/>
      <c r="S311" s="310"/>
      <c r="T311" s="310"/>
      <c r="U311" s="310"/>
      <c r="V311" s="310"/>
      <c r="W311" s="310"/>
      <c r="X311" s="310"/>
      <c r="Y311" s="310"/>
      <c r="Z311" s="310"/>
      <c r="AA311" s="310"/>
      <c r="AB311" s="310"/>
      <c r="AC311" s="103"/>
      <c r="AD311" s="103"/>
      <c r="AE311" s="2"/>
      <c r="AF311" s="108"/>
      <c r="AH311" s="522">
        <f t="shared" ref="AH311:AH333" si="561">J311</f>
        <v>0</v>
      </c>
      <c r="AI311" s="522"/>
      <c r="AJ311" s="522">
        <f t="shared" ref="AJ311:AJ333" si="562">COUNTIF(K311:L311,"NS")</f>
        <v>0</v>
      </c>
      <c r="AK311" s="522"/>
      <c r="AL311" s="522">
        <f t="shared" ref="AL311:AL333" si="563">IF(COUNTIF(K311:L311,"NA")=COUNTA($K$152:$L$153),"NA",SUM(K311:L311))</f>
        <v>0</v>
      </c>
      <c r="AM311" s="522"/>
      <c r="AN311" s="522">
        <f t="shared" si="499"/>
        <v>0</v>
      </c>
      <c r="AO311" s="522"/>
      <c r="AP311" s="711"/>
      <c r="AQ311" s="522">
        <f t="shared" ref="AQ311:AQ333" si="564">M311</f>
        <v>0</v>
      </c>
      <c r="AR311" s="522"/>
      <c r="AS311" s="522">
        <f t="shared" ref="AS311:AS333" si="565">COUNTIF(N311:O311,"NS")</f>
        <v>0</v>
      </c>
      <c r="AT311" s="522"/>
      <c r="AU311" s="522">
        <f t="shared" ref="AU311:AU333" si="566">IF(COUNTIF(N311:O311,"NA")=COUNTA($N$153:$O$153),"NA",SUM(N311:O311))</f>
        <v>0</v>
      </c>
      <c r="AV311" s="522"/>
      <c r="AW311" s="522">
        <f t="shared" si="503"/>
        <v>0</v>
      </c>
      <c r="AX311" s="522"/>
      <c r="AY311" s="711"/>
      <c r="AZ311" s="522">
        <f t="shared" ref="AZ311:AZ333" si="567">P311</f>
        <v>0</v>
      </c>
      <c r="BA311" s="522"/>
      <c r="BB311" s="522">
        <f t="shared" ref="BB311:BB333" si="568">COUNTIF(Q311:R311,"NS")</f>
        <v>0</v>
      </c>
      <c r="BC311" s="522"/>
      <c r="BD311" s="522">
        <f t="shared" ref="BD311:BD333" si="569">IF(COUNTIF(Q311:R311,"NA")=COUNTA($Q$153:$R$153),"NA",SUM(Q311:R311))</f>
        <v>0</v>
      </c>
      <c r="BE311" s="522"/>
      <c r="BF311" s="522">
        <f t="shared" si="507"/>
        <v>0</v>
      </c>
      <c r="BG311" s="522"/>
      <c r="BH311" s="711"/>
      <c r="BI311" s="522">
        <f t="shared" ref="BI311:BI333" si="570">S311</f>
        <v>0</v>
      </c>
      <c r="BJ311" s="522"/>
      <c r="BK311" s="522">
        <f t="shared" ref="BK311:BK333" si="571">COUNTIF(T311:U311,"NS")</f>
        <v>0</v>
      </c>
      <c r="BL311" s="522"/>
      <c r="BM311" s="522">
        <f t="shared" ref="BM311:BM333" si="572">IF(COUNTIF(T311:U311,"NA")=COUNTA($T$153:$U$153),"NA",SUM(T311:U311))</f>
        <v>0</v>
      </c>
      <c r="BN311" s="522"/>
      <c r="BO311" s="522">
        <f t="shared" si="511"/>
        <v>0</v>
      </c>
      <c r="BP311" s="522"/>
      <c r="BQ311" s="711"/>
      <c r="BR311" s="522">
        <f t="shared" ref="BR311:BR333" si="573">V311</f>
        <v>0</v>
      </c>
      <c r="BS311" s="522"/>
      <c r="BT311" s="522">
        <f t="shared" ref="BT311:BT333" si="574">COUNTIF(W311:X311,"NS")</f>
        <v>0</v>
      </c>
      <c r="BU311" s="522"/>
      <c r="BV311" s="522">
        <f t="shared" ref="BV311:BV333" si="575">IF(COUNTIF(W311:X311,"NA")=COUNTA($W$153:$X$153),"NA",SUM(W311:X311))</f>
        <v>0</v>
      </c>
      <c r="BW311" s="522"/>
      <c r="BX311" s="522">
        <f t="shared" si="515"/>
        <v>0</v>
      </c>
      <c r="BY311" s="522"/>
      <c r="BZ311" s="711"/>
      <c r="CA311" s="522">
        <f t="shared" ref="CA311:CA333" si="576">Y311</f>
        <v>0</v>
      </c>
      <c r="CB311" s="522"/>
      <c r="CC311" s="522">
        <f t="shared" ref="CC311:CC333" si="577">COUNTIF(Z311:AA311,"NS")</f>
        <v>0</v>
      </c>
      <c r="CD311" s="522"/>
      <c r="CE311" s="522">
        <f t="shared" ref="CE311:CE333" si="578">IF(COUNTIF(Z311:AA311,"NA")=COUNTA($Z$153:$AA$153),"NA",SUM(Z311:AA311))</f>
        <v>0</v>
      </c>
      <c r="CF311" s="522"/>
      <c r="CG311" s="522">
        <f t="shared" si="519"/>
        <v>0</v>
      </c>
      <c r="CH311" s="522"/>
      <c r="CI311" s="711"/>
      <c r="CJ311" s="522">
        <f t="shared" ref="CJ311:CJ333" si="579">AB311</f>
        <v>0</v>
      </c>
      <c r="CK311" s="522"/>
      <c r="CL311" s="522">
        <f t="shared" ref="CL311:CL333" si="580">COUNTIF(AC311:AD311,"NS")</f>
        <v>0</v>
      </c>
      <c r="CM311" s="522"/>
      <c r="CN311" s="522">
        <f t="shared" ref="CN311:CN333" si="581">IF(COUNTIF(AC311:AD311,"NA")=COUNTA($AC$153:$AD$153),"NA",SUM(AC311:AD311))</f>
        <v>0</v>
      </c>
      <c r="CO311" s="522"/>
      <c r="CP311" s="522">
        <f t="shared" si="523"/>
        <v>0</v>
      </c>
      <c r="CQ311" s="522"/>
      <c r="CR311" s="711"/>
      <c r="CS311" s="522">
        <f t="shared" ref="CS311:CS333" si="582">K311</f>
        <v>0</v>
      </c>
      <c r="CT311" s="522"/>
      <c r="CU311" s="522">
        <f t="shared" ref="CU311:CU333" si="583">COUNTIF(N311,"NS")+COUNTIF(Q311,"NS")+COUNTIF(T311,"NS")+COUNTIF(W311,"NS")+COUNTIF(Z311,"NS")+COUNTIF(AC311,"NS")</f>
        <v>0</v>
      </c>
      <c r="CV311" s="522"/>
      <c r="CW311" s="522">
        <f t="shared" ref="CW311:CW333" si="584">IF(COUNTIF(N311,"NA")+COUNTIF(Q311,"NA")+COUNTIF(T311,"NA")+COUNTIF(W311,"NA")+COUNTIF(Z311,"NA")+COUNTIF(AC311,"NA")=COUNTA($N$153,$Q$153,$T$153,$W$153,$Z$153,$AC$153),"NA",SUM(N311,Q311,T311,W311,Z311,AC311))</f>
        <v>0</v>
      </c>
      <c r="CX311" s="522"/>
      <c r="CY311" s="522">
        <f t="shared" si="527"/>
        <v>0</v>
      </c>
      <c r="CZ311" s="522"/>
      <c r="DA311" s="711"/>
      <c r="DB311" s="524">
        <f t="shared" ref="DB311:DB333" si="585">L311</f>
        <v>0</v>
      </c>
      <c r="DC311" s="526"/>
      <c r="DD311" s="524">
        <f t="shared" ref="DD311:DD333" si="586">COUNTIF(O311,"NS")+COUNTIF(R311,"NS")+COUNTIF(U311,"NS")+COUNTIF(X311,"NS")+COUNTIF(AA311,"NS")+COUNTIF(AD311,"NS")</f>
        <v>0</v>
      </c>
      <c r="DE311" s="526"/>
      <c r="DF311" s="524">
        <f t="shared" si="530"/>
        <v>0</v>
      </c>
      <c r="DG311" s="526"/>
      <c r="DH311" s="524">
        <f t="shared" si="531"/>
        <v>0</v>
      </c>
      <c r="DI311" s="526"/>
      <c r="DJ311" s="711"/>
      <c r="DK311" s="522">
        <f t="shared" ref="DK311:DK333" si="587">J311</f>
        <v>0</v>
      </c>
      <c r="DL311" s="522"/>
      <c r="DM311" s="522">
        <f t="shared" ref="DM311:DM333" si="588">COUNTIF(N311:O311,"NS")+COUNTIF(Q311:R311,"NS")+COUNTIF(T311:U311,"NS")+COUNTIF(W311:X311,"NS")+COUNTIF(Z311:AA311,"NS")+COUNTIF(AC311:AD311,"NS")</f>
        <v>0</v>
      </c>
      <c r="DN311" s="522"/>
      <c r="DO311" s="522">
        <f t="shared" ref="DO311:DO333" si="589">IF(COUNTIF(N311:O311,"NA")+COUNTIF(Q311:R311,"NA")+COUNTIF(T311:U311,"NA")+COUNTIF(W311:X311,"NA")+COUNTIF(Z311:AA311,"NA")+COUNTIF(AC311:AD311,"NA")=COUNTA($N$153:$O$153,$Q$153:$R$153,$T$153:$U$153,$W$153:$X$153,$Z$153:$AA$153,$AC$153:$AD$153),"NA",SUM(N311:O311,Q311:R311,T311:U311,W311:X311,Z311:AA311,AC311:AD311))</f>
        <v>0</v>
      </c>
      <c r="DP311" s="522"/>
      <c r="DQ311" s="522">
        <f t="shared" si="535"/>
        <v>0</v>
      </c>
      <c r="DR311" s="522"/>
      <c r="DS311" s="747"/>
      <c r="DT311" s="114">
        <f t="shared" ref="DT311:DT350" si="590">IF(SUM(AN311,AW311,BF311,BO311,BX311,CG311,CP311,CY311,DH311,DQ311)&gt;0,1,0)</f>
        <v>0</v>
      </c>
      <c r="DU311" s="113" t="str">
        <f>IF(DT311=0,"", IF(SUM($DT$305:DT311)=1,DV311, IF($DT$351&gt;SUM($DT$305:DT311),_xlfn.CONCAT(", ",DV311), IF($DT$351=SUM($DT$305:DT311),_xlfn.CONCAT(" y ",DV311,".")))))</f>
        <v/>
      </c>
      <c r="DV311" s="118">
        <v>6</v>
      </c>
      <c r="EU311" s="133">
        <v>6</v>
      </c>
      <c r="EV311" s="133">
        <f t="shared" si="538"/>
        <v>0</v>
      </c>
      <c r="EW311" s="133">
        <f t="shared" si="539"/>
        <v>0</v>
      </c>
      <c r="EX311" s="133">
        <f t="shared" si="540"/>
        <v>0</v>
      </c>
      <c r="EY311" s="133">
        <f t="shared" si="541"/>
        <v>0</v>
      </c>
      <c r="EZ311" s="133">
        <f t="shared" si="542"/>
        <v>0</v>
      </c>
      <c r="FA311" s="133">
        <f t="shared" si="543"/>
        <v>0</v>
      </c>
      <c r="FB311" s="133">
        <f t="shared" si="544"/>
        <v>0</v>
      </c>
      <c r="FC311" s="133">
        <f t="shared" si="545"/>
        <v>0</v>
      </c>
      <c r="FD311" s="133">
        <f t="shared" si="546"/>
        <v>0</v>
      </c>
      <c r="FE311" s="133">
        <f t="shared" si="547"/>
        <v>0</v>
      </c>
      <c r="FF311" s="133">
        <f t="shared" si="548"/>
        <v>0</v>
      </c>
      <c r="FG311" s="133">
        <f t="shared" si="549"/>
        <v>0</v>
      </c>
      <c r="FH311" s="133">
        <f t="shared" si="550"/>
        <v>0</v>
      </c>
      <c r="FI311" s="133">
        <f t="shared" si="551"/>
        <v>0</v>
      </c>
      <c r="FJ311" s="133">
        <f t="shared" si="552"/>
        <v>0</v>
      </c>
      <c r="FK311" s="133">
        <f t="shared" si="553"/>
        <v>0</v>
      </c>
      <c r="FL311" s="133">
        <f t="shared" si="554"/>
        <v>0</v>
      </c>
      <c r="FM311" s="133">
        <f t="shared" si="555"/>
        <v>0</v>
      </c>
      <c r="FN311" s="133">
        <f t="shared" si="556"/>
        <v>0</v>
      </c>
      <c r="FO311" s="133">
        <f t="shared" si="557"/>
        <v>0</v>
      </c>
      <c r="FP311" s="133">
        <f t="shared" si="558"/>
        <v>0</v>
      </c>
      <c r="FR311" s="572">
        <f t="shared" si="560"/>
        <v>0</v>
      </c>
      <c r="FS311" s="572"/>
    </row>
    <row r="312" spans="1:239" s="38" customFormat="1" ht="15" customHeight="1">
      <c r="A312" s="18"/>
      <c r="B312" s="51"/>
      <c r="C312" s="48" t="s">
        <v>5004</v>
      </c>
      <c r="D312" s="547" t="str">
        <f>IF(CNGE_2024_M3_Secc1!D59="","",CNGE_2024_M3_Secc1!D59)</f>
        <v/>
      </c>
      <c r="E312" s="548"/>
      <c r="F312" s="548"/>
      <c r="G312" s="548"/>
      <c r="H312" s="548"/>
      <c r="I312" s="548"/>
      <c r="J312" s="310"/>
      <c r="K312" s="310"/>
      <c r="L312" s="310"/>
      <c r="M312" s="310"/>
      <c r="N312" s="310"/>
      <c r="O312" s="310"/>
      <c r="P312" s="310"/>
      <c r="Q312" s="310"/>
      <c r="R312" s="310"/>
      <c r="S312" s="310"/>
      <c r="T312" s="310"/>
      <c r="U312" s="310"/>
      <c r="V312" s="310"/>
      <c r="W312" s="310"/>
      <c r="X312" s="310"/>
      <c r="Y312" s="310"/>
      <c r="Z312" s="310"/>
      <c r="AA312" s="310"/>
      <c r="AB312" s="310"/>
      <c r="AC312" s="103"/>
      <c r="AD312" s="103"/>
      <c r="AE312" s="2"/>
      <c r="AF312" s="108"/>
      <c r="AH312" s="522">
        <f t="shared" si="561"/>
        <v>0</v>
      </c>
      <c r="AI312" s="522"/>
      <c r="AJ312" s="522">
        <f t="shared" si="562"/>
        <v>0</v>
      </c>
      <c r="AK312" s="522"/>
      <c r="AL312" s="522">
        <f t="shared" si="563"/>
        <v>0</v>
      </c>
      <c r="AM312" s="522"/>
      <c r="AN312" s="522">
        <f t="shared" si="499"/>
        <v>0</v>
      </c>
      <c r="AO312" s="522"/>
      <c r="AP312" s="711"/>
      <c r="AQ312" s="522">
        <f t="shared" si="564"/>
        <v>0</v>
      </c>
      <c r="AR312" s="522"/>
      <c r="AS312" s="522">
        <f t="shared" si="565"/>
        <v>0</v>
      </c>
      <c r="AT312" s="522"/>
      <c r="AU312" s="522">
        <f t="shared" si="566"/>
        <v>0</v>
      </c>
      <c r="AV312" s="522"/>
      <c r="AW312" s="522">
        <f t="shared" si="503"/>
        <v>0</v>
      </c>
      <c r="AX312" s="522"/>
      <c r="AY312" s="711"/>
      <c r="AZ312" s="522">
        <f t="shared" si="567"/>
        <v>0</v>
      </c>
      <c r="BA312" s="522"/>
      <c r="BB312" s="522">
        <f t="shared" si="568"/>
        <v>0</v>
      </c>
      <c r="BC312" s="522"/>
      <c r="BD312" s="522">
        <f t="shared" si="569"/>
        <v>0</v>
      </c>
      <c r="BE312" s="522"/>
      <c r="BF312" s="522">
        <f t="shared" si="507"/>
        <v>0</v>
      </c>
      <c r="BG312" s="522"/>
      <c r="BH312" s="711"/>
      <c r="BI312" s="522">
        <f t="shared" si="570"/>
        <v>0</v>
      </c>
      <c r="BJ312" s="522"/>
      <c r="BK312" s="522">
        <f t="shared" si="571"/>
        <v>0</v>
      </c>
      <c r="BL312" s="522"/>
      <c r="BM312" s="522">
        <f t="shared" si="572"/>
        <v>0</v>
      </c>
      <c r="BN312" s="522"/>
      <c r="BO312" s="522">
        <f t="shared" si="511"/>
        <v>0</v>
      </c>
      <c r="BP312" s="522"/>
      <c r="BQ312" s="711"/>
      <c r="BR312" s="522">
        <f t="shared" si="573"/>
        <v>0</v>
      </c>
      <c r="BS312" s="522"/>
      <c r="BT312" s="522">
        <f t="shared" si="574"/>
        <v>0</v>
      </c>
      <c r="BU312" s="522"/>
      <c r="BV312" s="522">
        <f t="shared" si="575"/>
        <v>0</v>
      </c>
      <c r="BW312" s="522"/>
      <c r="BX312" s="522">
        <f t="shared" si="515"/>
        <v>0</v>
      </c>
      <c r="BY312" s="522"/>
      <c r="BZ312" s="711"/>
      <c r="CA312" s="522">
        <f t="shared" si="576"/>
        <v>0</v>
      </c>
      <c r="CB312" s="522"/>
      <c r="CC312" s="522">
        <f t="shared" si="577"/>
        <v>0</v>
      </c>
      <c r="CD312" s="522"/>
      <c r="CE312" s="522">
        <f t="shared" si="578"/>
        <v>0</v>
      </c>
      <c r="CF312" s="522"/>
      <c r="CG312" s="522">
        <f t="shared" si="519"/>
        <v>0</v>
      </c>
      <c r="CH312" s="522"/>
      <c r="CI312" s="711"/>
      <c r="CJ312" s="522">
        <f t="shared" si="579"/>
        <v>0</v>
      </c>
      <c r="CK312" s="522"/>
      <c r="CL312" s="522">
        <f t="shared" si="580"/>
        <v>0</v>
      </c>
      <c r="CM312" s="522"/>
      <c r="CN312" s="522">
        <f t="shared" si="581"/>
        <v>0</v>
      </c>
      <c r="CO312" s="522"/>
      <c r="CP312" s="522">
        <f t="shared" si="523"/>
        <v>0</v>
      </c>
      <c r="CQ312" s="522"/>
      <c r="CR312" s="711"/>
      <c r="CS312" s="522">
        <f t="shared" si="582"/>
        <v>0</v>
      </c>
      <c r="CT312" s="522"/>
      <c r="CU312" s="522">
        <f t="shared" si="583"/>
        <v>0</v>
      </c>
      <c r="CV312" s="522"/>
      <c r="CW312" s="522">
        <f t="shared" si="584"/>
        <v>0</v>
      </c>
      <c r="CX312" s="522"/>
      <c r="CY312" s="522">
        <f t="shared" si="527"/>
        <v>0</v>
      </c>
      <c r="CZ312" s="522"/>
      <c r="DA312" s="711"/>
      <c r="DB312" s="524">
        <f t="shared" si="585"/>
        <v>0</v>
      </c>
      <c r="DC312" s="526"/>
      <c r="DD312" s="524">
        <f t="shared" si="586"/>
        <v>0</v>
      </c>
      <c r="DE312" s="526"/>
      <c r="DF312" s="524">
        <f t="shared" si="530"/>
        <v>0</v>
      </c>
      <c r="DG312" s="526"/>
      <c r="DH312" s="524">
        <f t="shared" si="531"/>
        <v>0</v>
      </c>
      <c r="DI312" s="526"/>
      <c r="DJ312" s="711"/>
      <c r="DK312" s="522">
        <f t="shared" si="587"/>
        <v>0</v>
      </c>
      <c r="DL312" s="522"/>
      <c r="DM312" s="522">
        <f t="shared" si="588"/>
        <v>0</v>
      </c>
      <c r="DN312" s="522"/>
      <c r="DO312" s="522">
        <f t="shared" si="589"/>
        <v>0</v>
      </c>
      <c r="DP312" s="522"/>
      <c r="DQ312" s="522">
        <f t="shared" si="535"/>
        <v>0</v>
      </c>
      <c r="DR312" s="522"/>
      <c r="DS312" s="747"/>
      <c r="DT312" s="114">
        <f t="shared" si="590"/>
        <v>0</v>
      </c>
      <c r="DU312" s="113" t="str">
        <f>IF(DT312=0,"", IF(SUM($DT$305:DT312)=1,DV312, IF($DT$351&gt;SUM($DT$305:DT312),_xlfn.CONCAT(", ",DV312), IF($DT$351=SUM($DT$305:DT312),_xlfn.CONCAT(" y ",DV312,".")))))</f>
        <v/>
      </c>
      <c r="DV312" s="118">
        <v>7</v>
      </c>
      <c r="EU312" s="133">
        <v>7</v>
      </c>
      <c r="EV312" s="133">
        <f t="shared" si="538"/>
        <v>0</v>
      </c>
      <c r="EW312" s="133">
        <f t="shared" si="539"/>
        <v>0</v>
      </c>
      <c r="EX312" s="133">
        <f t="shared" si="540"/>
        <v>0</v>
      </c>
      <c r="EY312" s="133">
        <f t="shared" si="541"/>
        <v>0</v>
      </c>
      <c r="EZ312" s="133">
        <f t="shared" si="542"/>
        <v>0</v>
      </c>
      <c r="FA312" s="133">
        <f t="shared" si="543"/>
        <v>0</v>
      </c>
      <c r="FB312" s="133">
        <f t="shared" si="544"/>
        <v>0</v>
      </c>
      <c r="FC312" s="133">
        <f t="shared" si="545"/>
        <v>0</v>
      </c>
      <c r="FD312" s="133">
        <f t="shared" si="546"/>
        <v>0</v>
      </c>
      <c r="FE312" s="133">
        <f t="shared" si="547"/>
        <v>0</v>
      </c>
      <c r="FF312" s="133">
        <f t="shared" si="548"/>
        <v>0</v>
      </c>
      <c r="FG312" s="133">
        <f t="shared" si="549"/>
        <v>0</v>
      </c>
      <c r="FH312" s="133">
        <f t="shared" si="550"/>
        <v>0</v>
      </c>
      <c r="FI312" s="133">
        <f t="shared" si="551"/>
        <v>0</v>
      </c>
      <c r="FJ312" s="133">
        <f t="shared" si="552"/>
        <v>0</v>
      </c>
      <c r="FK312" s="133">
        <f t="shared" si="553"/>
        <v>0</v>
      </c>
      <c r="FL312" s="133">
        <f t="shared" si="554"/>
        <v>0</v>
      </c>
      <c r="FM312" s="133">
        <f t="shared" si="555"/>
        <v>0</v>
      </c>
      <c r="FN312" s="133">
        <f t="shared" si="556"/>
        <v>0</v>
      </c>
      <c r="FO312" s="133">
        <f t="shared" si="557"/>
        <v>0</v>
      </c>
      <c r="FP312" s="133">
        <f t="shared" si="558"/>
        <v>0</v>
      </c>
      <c r="FR312" s="572">
        <f t="shared" si="560"/>
        <v>0</v>
      </c>
      <c r="FS312" s="572"/>
    </row>
    <row r="313" spans="1:239" s="38" customFormat="1" ht="15" customHeight="1">
      <c r="A313" s="18"/>
      <c r="B313" s="51"/>
      <c r="C313" s="48" t="s">
        <v>5006</v>
      </c>
      <c r="D313" s="547" t="str">
        <f>IF(CNGE_2024_M3_Secc1!D60="","",CNGE_2024_M3_Secc1!D60)</f>
        <v/>
      </c>
      <c r="E313" s="548"/>
      <c r="F313" s="548"/>
      <c r="G313" s="548"/>
      <c r="H313" s="548"/>
      <c r="I313" s="548"/>
      <c r="J313" s="310"/>
      <c r="K313" s="310"/>
      <c r="L313" s="310"/>
      <c r="M313" s="310"/>
      <c r="N313" s="310"/>
      <c r="O313" s="310"/>
      <c r="P313" s="310"/>
      <c r="Q313" s="310"/>
      <c r="R313" s="310"/>
      <c r="S313" s="310"/>
      <c r="T313" s="310"/>
      <c r="U313" s="310"/>
      <c r="V313" s="310"/>
      <c r="W313" s="310"/>
      <c r="X313" s="310"/>
      <c r="Y313" s="310"/>
      <c r="Z313" s="310"/>
      <c r="AA313" s="310"/>
      <c r="AB313" s="310"/>
      <c r="AC313" s="103"/>
      <c r="AD313" s="103"/>
      <c r="AE313" s="2"/>
      <c r="AF313" s="108"/>
      <c r="AH313" s="522">
        <f t="shared" si="561"/>
        <v>0</v>
      </c>
      <c r="AI313" s="522"/>
      <c r="AJ313" s="522">
        <f t="shared" si="562"/>
        <v>0</v>
      </c>
      <c r="AK313" s="522"/>
      <c r="AL313" s="522">
        <f t="shared" si="563"/>
        <v>0</v>
      </c>
      <c r="AM313" s="522"/>
      <c r="AN313" s="522">
        <f t="shared" si="499"/>
        <v>0</v>
      </c>
      <c r="AO313" s="522"/>
      <c r="AP313" s="711"/>
      <c r="AQ313" s="522">
        <f t="shared" si="564"/>
        <v>0</v>
      </c>
      <c r="AR313" s="522"/>
      <c r="AS313" s="522">
        <f t="shared" si="565"/>
        <v>0</v>
      </c>
      <c r="AT313" s="522"/>
      <c r="AU313" s="522">
        <f t="shared" si="566"/>
        <v>0</v>
      </c>
      <c r="AV313" s="522"/>
      <c r="AW313" s="522">
        <f t="shared" si="503"/>
        <v>0</v>
      </c>
      <c r="AX313" s="522"/>
      <c r="AY313" s="711"/>
      <c r="AZ313" s="522">
        <f t="shared" si="567"/>
        <v>0</v>
      </c>
      <c r="BA313" s="522"/>
      <c r="BB313" s="522">
        <f t="shared" si="568"/>
        <v>0</v>
      </c>
      <c r="BC313" s="522"/>
      <c r="BD313" s="522">
        <f t="shared" si="569"/>
        <v>0</v>
      </c>
      <c r="BE313" s="522"/>
      <c r="BF313" s="522">
        <f t="shared" si="507"/>
        <v>0</v>
      </c>
      <c r="BG313" s="522"/>
      <c r="BH313" s="711"/>
      <c r="BI313" s="522">
        <f t="shared" si="570"/>
        <v>0</v>
      </c>
      <c r="BJ313" s="522"/>
      <c r="BK313" s="522">
        <f t="shared" si="571"/>
        <v>0</v>
      </c>
      <c r="BL313" s="522"/>
      <c r="BM313" s="522">
        <f t="shared" si="572"/>
        <v>0</v>
      </c>
      <c r="BN313" s="522"/>
      <c r="BO313" s="522">
        <f t="shared" si="511"/>
        <v>0</v>
      </c>
      <c r="BP313" s="522"/>
      <c r="BQ313" s="711"/>
      <c r="BR313" s="522">
        <f t="shared" si="573"/>
        <v>0</v>
      </c>
      <c r="BS313" s="522"/>
      <c r="BT313" s="522">
        <f t="shared" si="574"/>
        <v>0</v>
      </c>
      <c r="BU313" s="522"/>
      <c r="BV313" s="522">
        <f t="shared" si="575"/>
        <v>0</v>
      </c>
      <c r="BW313" s="522"/>
      <c r="BX313" s="522">
        <f t="shared" si="515"/>
        <v>0</v>
      </c>
      <c r="BY313" s="522"/>
      <c r="BZ313" s="711"/>
      <c r="CA313" s="522">
        <f t="shared" si="576"/>
        <v>0</v>
      </c>
      <c r="CB313" s="522"/>
      <c r="CC313" s="522">
        <f t="shared" si="577"/>
        <v>0</v>
      </c>
      <c r="CD313" s="522"/>
      <c r="CE313" s="522">
        <f t="shared" si="578"/>
        <v>0</v>
      </c>
      <c r="CF313" s="522"/>
      <c r="CG313" s="522">
        <f t="shared" si="519"/>
        <v>0</v>
      </c>
      <c r="CH313" s="522"/>
      <c r="CI313" s="711"/>
      <c r="CJ313" s="522">
        <f t="shared" si="579"/>
        <v>0</v>
      </c>
      <c r="CK313" s="522"/>
      <c r="CL313" s="522">
        <f t="shared" si="580"/>
        <v>0</v>
      </c>
      <c r="CM313" s="522"/>
      <c r="CN313" s="522">
        <f t="shared" si="581"/>
        <v>0</v>
      </c>
      <c r="CO313" s="522"/>
      <c r="CP313" s="522">
        <f t="shared" si="523"/>
        <v>0</v>
      </c>
      <c r="CQ313" s="522"/>
      <c r="CR313" s="711"/>
      <c r="CS313" s="522">
        <f t="shared" si="582"/>
        <v>0</v>
      </c>
      <c r="CT313" s="522"/>
      <c r="CU313" s="522">
        <f t="shared" si="583"/>
        <v>0</v>
      </c>
      <c r="CV313" s="522"/>
      <c r="CW313" s="522">
        <f t="shared" si="584"/>
        <v>0</v>
      </c>
      <c r="CX313" s="522"/>
      <c r="CY313" s="522">
        <f t="shared" si="527"/>
        <v>0</v>
      </c>
      <c r="CZ313" s="522"/>
      <c r="DA313" s="711"/>
      <c r="DB313" s="524">
        <f t="shared" si="585"/>
        <v>0</v>
      </c>
      <c r="DC313" s="526"/>
      <c r="DD313" s="524">
        <f t="shared" si="586"/>
        <v>0</v>
      </c>
      <c r="DE313" s="526"/>
      <c r="DF313" s="524">
        <f t="shared" si="530"/>
        <v>0</v>
      </c>
      <c r="DG313" s="526"/>
      <c r="DH313" s="524">
        <f t="shared" si="531"/>
        <v>0</v>
      </c>
      <c r="DI313" s="526"/>
      <c r="DJ313" s="711"/>
      <c r="DK313" s="522">
        <f t="shared" si="587"/>
        <v>0</v>
      </c>
      <c r="DL313" s="522"/>
      <c r="DM313" s="522">
        <f t="shared" si="588"/>
        <v>0</v>
      </c>
      <c r="DN313" s="522"/>
      <c r="DO313" s="522">
        <f t="shared" si="589"/>
        <v>0</v>
      </c>
      <c r="DP313" s="522"/>
      <c r="DQ313" s="522">
        <f t="shared" si="535"/>
        <v>0</v>
      </c>
      <c r="DR313" s="522"/>
      <c r="DS313" s="747"/>
      <c r="DT313" s="114">
        <f t="shared" si="590"/>
        <v>0</v>
      </c>
      <c r="DU313" s="113" t="str">
        <f>IF(DT313=0,"", IF(SUM($DT$305:DT313)=1,DV313, IF($DT$351&gt;SUM($DT$305:DT313),_xlfn.CONCAT(", ",DV313), IF($DT$351=SUM($DT$305:DT313),_xlfn.CONCAT(" y ",DV313,".")))))</f>
        <v/>
      </c>
      <c r="DV313" s="119">
        <v>8</v>
      </c>
      <c r="EU313" s="133">
        <v>8</v>
      </c>
      <c r="EV313" s="133">
        <f t="shared" si="538"/>
        <v>0</v>
      </c>
      <c r="EW313" s="133">
        <f t="shared" si="539"/>
        <v>0</v>
      </c>
      <c r="EX313" s="133">
        <f t="shared" si="540"/>
        <v>0</v>
      </c>
      <c r="EY313" s="133">
        <f t="shared" si="541"/>
        <v>0</v>
      </c>
      <c r="EZ313" s="133">
        <f t="shared" si="542"/>
        <v>0</v>
      </c>
      <c r="FA313" s="133">
        <f t="shared" si="543"/>
        <v>0</v>
      </c>
      <c r="FB313" s="133">
        <f t="shared" si="544"/>
        <v>0</v>
      </c>
      <c r="FC313" s="133">
        <f t="shared" si="545"/>
        <v>0</v>
      </c>
      <c r="FD313" s="133">
        <f t="shared" si="546"/>
        <v>0</v>
      </c>
      <c r="FE313" s="133">
        <f t="shared" si="547"/>
        <v>0</v>
      </c>
      <c r="FF313" s="133">
        <f t="shared" si="548"/>
        <v>0</v>
      </c>
      <c r="FG313" s="133">
        <f t="shared" si="549"/>
        <v>0</v>
      </c>
      <c r="FH313" s="133">
        <f t="shared" si="550"/>
        <v>0</v>
      </c>
      <c r="FI313" s="133">
        <f t="shared" si="551"/>
        <v>0</v>
      </c>
      <c r="FJ313" s="133">
        <f t="shared" si="552"/>
        <v>0</v>
      </c>
      <c r="FK313" s="133">
        <f t="shared" si="553"/>
        <v>0</v>
      </c>
      <c r="FL313" s="133">
        <f t="shared" si="554"/>
        <v>0</v>
      </c>
      <c r="FM313" s="133">
        <f t="shared" si="555"/>
        <v>0</v>
      </c>
      <c r="FN313" s="133">
        <f t="shared" si="556"/>
        <v>0</v>
      </c>
      <c r="FO313" s="133">
        <f t="shared" si="557"/>
        <v>0</v>
      </c>
      <c r="FP313" s="133">
        <f t="shared" si="558"/>
        <v>0</v>
      </c>
      <c r="FR313" s="572">
        <f t="shared" si="560"/>
        <v>0</v>
      </c>
      <c r="FS313" s="572"/>
    </row>
    <row r="314" spans="1:239" s="38" customFormat="1" ht="15" customHeight="1">
      <c r="A314" s="18"/>
      <c r="B314" s="51"/>
      <c r="C314" s="48" t="s">
        <v>5008</v>
      </c>
      <c r="D314" s="547" t="str">
        <f>IF(CNGE_2024_M3_Secc1!D61="","",CNGE_2024_M3_Secc1!D61)</f>
        <v/>
      </c>
      <c r="E314" s="548"/>
      <c r="F314" s="548"/>
      <c r="G314" s="548"/>
      <c r="H314" s="548"/>
      <c r="I314" s="548"/>
      <c r="J314" s="310"/>
      <c r="K314" s="310"/>
      <c r="L314" s="310"/>
      <c r="M314" s="310"/>
      <c r="N314" s="310"/>
      <c r="O314" s="310"/>
      <c r="P314" s="310"/>
      <c r="Q314" s="310"/>
      <c r="R314" s="310"/>
      <c r="S314" s="310"/>
      <c r="T314" s="310"/>
      <c r="U314" s="310"/>
      <c r="V314" s="310"/>
      <c r="W314" s="310"/>
      <c r="X314" s="310"/>
      <c r="Y314" s="310"/>
      <c r="Z314" s="310"/>
      <c r="AA314" s="310"/>
      <c r="AB314" s="310"/>
      <c r="AC314" s="103"/>
      <c r="AD314" s="103"/>
      <c r="AE314" s="2"/>
      <c r="AF314" s="108"/>
      <c r="AH314" s="522">
        <f t="shared" si="561"/>
        <v>0</v>
      </c>
      <c r="AI314" s="522"/>
      <c r="AJ314" s="522">
        <f t="shared" si="562"/>
        <v>0</v>
      </c>
      <c r="AK314" s="522"/>
      <c r="AL314" s="522">
        <f t="shared" si="563"/>
        <v>0</v>
      </c>
      <c r="AM314" s="522"/>
      <c r="AN314" s="522">
        <f t="shared" si="499"/>
        <v>0</v>
      </c>
      <c r="AO314" s="522"/>
      <c r="AP314" s="711"/>
      <c r="AQ314" s="522">
        <f t="shared" si="564"/>
        <v>0</v>
      </c>
      <c r="AR314" s="522"/>
      <c r="AS314" s="522">
        <f t="shared" si="565"/>
        <v>0</v>
      </c>
      <c r="AT314" s="522"/>
      <c r="AU314" s="522">
        <f t="shared" si="566"/>
        <v>0</v>
      </c>
      <c r="AV314" s="522"/>
      <c r="AW314" s="522">
        <f t="shared" si="503"/>
        <v>0</v>
      </c>
      <c r="AX314" s="522"/>
      <c r="AY314" s="711"/>
      <c r="AZ314" s="522">
        <f t="shared" si="567"/>
        <v>0</v>
      </c>
      <c r="BA314" s="522"/>
      <c r="BB314" s="522">
        <f t="shared" si="568"/>
        <v>0</v>
      </c>
      <c r="BC314" s="522"/>
      <c r="BD314" s="522">
        <f t="shared" si="569"/>
        <v>0</v>
      </c>
      <c r="BE314" s="522"/>
      <c r="BF314" s="522">
        <f t="shared" si="507"/>
        <v>0</v>
      </c>
      <c r="BG314" s="522"/>
      <c r="BH314" s="711"/>
      <c r="BI314" s="522">
        <f t="shared" si="570"/>
        <v>0</v>
      </c>
      <c r="BJ314" s="522"/>
      <c r="BK314" s="522">
        <f t="shared" si="571"/>
        <v>0</v>
      </c>
      <c r="BL314" s="522"/>
      <c r="BM314" s="522">
        <f t="shared" si="572"/>
        <v>0</v>
      </c>
      <c r="BN314" s="522"/>
      <c r="BO314" s="522">
        <f t="shared" si="511"/>
        <v>0</v>
      </c>
      <c r="BP314" s="522"/>
      <c r="BQ314" s="711"/>
      <c r="BR314" s="522">
        <f t="shared" si="573"/>
        <v>0</v>
      </c>
      <c r="BS314" s="522"/>
      <c r="BT314" s="522">
        <f t="shared" si="574"/>
        <v>0</v>
      </c>
      <c r="BU314" s="522"/>
      <c r="BV314" s="522">
        <f t="shared" si="575"/>
        <v>0</v>
      </c>
      <c r="BW314" s="522"/>
      <c r="BX314" s="522">
        <f t="shared" si="515"/>
        <v>0</v>
      </c>
      <c r="BY314" s="522"/>
      <c r="BZ314" s="711"/>
      <c r="CA314" s="522">
        <f t="shared" si="576"/>
        <v>0</v>
      </c>
      <c r="CB314" s="522"/>
      <c r="CC314" s="522">
        <f t="shared" si="577"/>
        <v>0</v>
      </c>
      <c r="CD314" s="522"/>
      <c r="CE314" s="522">
        <f t="shared" si="578"/>
        <v>0</v>
      </c>
      <c r="CF314" s="522"/>
      <c r="CG314" s="522">
        <f t="shared" si="519"/>
        <v>0</v>
      </c>
      <c r="CH314" s="522"/>
      <c r="CI314" s="711"/>
      <c r="CJ314" s="522">
        <f t="shared" si="579"/>
        <v>0</v>
      </c>
      <c r="CK314" s="522"/>
      <c r="CL314" s="522">
        <f t="shared" si="580"/>
        <v>0</v>
      </c>
      <c r="CM314" s="522"/>
      <c r="CN314" s="522">
        <f t="shared" si="581"/>
        <v>0</v>
      </c>
      <c r="CO314" s="522"/>
      <c r="CP314" s="522">
        <f t="shared" si="523"/>
        <v>0</v>
      </c>
      <c r="CQ314" s="522"/>
      <c r="CR314" s="711"/>
      <c r="CS314" s="522">
        <f t="shared" si="582"/>
        <v>0</v>
      </c>
      <c r="CT314" s="522"/>
      <c r="CU314" s="522">
        <f t="shared" si="583"/>
        <v>0</v>
      </c>
      <c r="CV314" s="522"/>
      <c r="CW314" s="522">
        <f t="shared" si="584"/>
        <v>0</v>
      </c>
      <c r="CX314" s="522"/>
      <c r="CY314" s="522">
        <f t="shared" si="527"/>
        <v>0</v>
      </c>
      <c r="CZ314" s="522"/>
      <c r="DA314" s="711"/>
      <c r="DB314" s="524">
        <f t="shared" si="585"/>
        <v>0</v>
      </c>
      <c r="DC314" s="526"/>
      <c r="DD314" s="524">
        <f t="shared" si="586"/>
        <v>0</v>
      </c>
      <c r="DE314" s="526"/>
      <c r="DF314" s="524">
        <f t="shared" si="530"/>
        <v>0</v>
      </c>
      <c r="DG314" s="526"/>
      <c r="DH314" s="524">
        <f t="shared" si="531"/>
        <v>0</v>
      </c>
      <c r="DI314" s="526"/>
      <c r="DJ314" s="711"/>
      <c r="DK314" s="522">
        <f t="shared" si="587"/>
        <v>0</v>
      </c>
      <c r="DL314" s="522"/>
      <c r="DM314" s="522">
        <f t="shared" si="588"/>
        <v>0</v>
      </c>
      <c r="DN314" s="522"/>
      <c r="DO314" s="522">
        <f t="shared" si="589"/>
        <v>0</v>
      </c>
      <c r="DP314" s="522"/>
      <c r="DQ314" s="522">
        <f t="shared" si="535"/>
        <v>0</v>
      </c>
      <c r="DR314" s="522"/>
      <c r="DS314" s="747"/>
      <c r="DT314" s="114">
        <f t="shared" si="590"/>
        <v>0</v>
      </c>
      <c r="DU314" s="113" t="str">
        <f>IF(DT314=0,"", IF(SUM($DT$305:DT314)=1,DV314, IF($DT$351&gt;SUM($DT$305:DT314),_xlfn.CONCAT(", ",DV314), IF($DT$351=SUM($DT$305:DT314),_xlfn.CONCAT(" y ",DV314,".")))))</f>
        <v/>
      </c>
      <c r="DV314" s="118">
        <v>9</v>
      </c>
      <c r="EU314" s="133">
        <v>9</v>
      </c>
      <c r="EV314" s="133">
        <f t="shared" si="538"/>
        <v>0</v>
      </c>
      <c r="EW314" s="133">
        <f t="shared" si="539"/>
        <v>0</v>
      </c>
      <c r="EX314" s="133">
        <f t="shared" si="540"/>
        <v>0</v>
      </c>
      <c r="EY314" s="133">
        <f t="shared" si="541"/>
        <v>0</v>
      </c>
      <c r="EZ314" s="133">
        <f t="shared" si="542"/>
        <v>0</v>
      </c>
      <c r="FA314" s="133">
        <f t="shared" si="543"/>
        <v>0</v>
      </c>
      <c r="FB314" s="133">
        <f t="shared" si="544"/>
        <v>0</v>
      </c>
      <c r="FC314" s="133">
        <f t="shared" si="545"/>
        <v>0</v>
      </c>
      <c r="FD314" s="133">
        <f t="shared" si="546"/>
        <v>0</v>
      </c>
      <c r="FE314" s="133">
        <f t="shared" si="547"/>
        <v>0</v>
      </c>
      <c r="FF314" s="133">
        <f t="shared" si="548"/>
        <v>0</v>
      </c>
      <c r="FG314" s="133">
        <f t="shared" si="549"/>
        <v>0</v>
      </c>
      <c r="FH314" s="133">
        <f t="shared" si="550"/>
        <v>0</v>
      </c>
      <c r="FI314" s="133">
        <f t="shared" si="551"/>
        <v>0</v>
      </c>
      <c r="FJ314" s="133">
        <f t="shared" si="552"/>
        <v>0</v>
      </c>
      <c r="FK314" s="133">
        <f t="shared" si="553"/>
        <v>0</v>
      </c>
      <c r="FL314" s="133">
        <f t="shared" si="554"/>
        <v>0</v>
      </c>
      <c r="FM314" s="133">
        <f t="shared" si="555"/>
        <v>0</v>
      </c>
      <c r="FN314" s="133">
        <f t="shared" si="556"/>
        <v>0</v>
      </c>
      <c r="FO314" s="133">
        <f t="shared" si="557"/>
        <v>0</v>
      </c>
      <c r="FP314" s="133">
        <f t="shared" si="558"/>
        <v>0</v>
      </c>
      <c r="FR314" s="572">
        <f t="shared" si="560"/>
        <v>0</v>
      </c>
      <c r="FS314" s="572"/>
    </row>
    <row r="315" spans="1:239" s="38" customFormat="1" ht="15" customHeight="1">
      <c r="A315" s="18"/>
      <c r="B315" s="51"/>
      <c r="C315" s="48" t="s">
        <v>5009</v>
      </c>
      <c r="D315" s="547" t="str">
        <f>IF(CNGE_2024_M3_Secc1!D62="","",CNGE_2024_M3_Secc1!D62)</f>
        <v/>
      </c>
      <c r="E315" s="548"/>
      <c r="F315" s="548"/>
      <c r="G315" s="548"/>
      <c r="H315" s="548"/>
      <c r="I315" s="548"/>
      <c r="J315" s="310"/>
      <c r="K315" s="310"/>
      <c r="L315" s="310"/>
      <c r="M315" s="310"/>
      <c r="N315" s="310"/>
      <c r="O315" s="310"/>
      <c r="P315" s="310"/>
      <c r="Q315" s="310"/>
      <c r="R315" s="310"/>
      <c r="S315" s="310"/>
      <c r="T315" s="310"/>
      <c r="U315" s="310"/>
      <c r="V315" s="310"/>
      <c r="W315" s="310"/>
      <c r="X315" s="310"/>
      <c r="Y315" s="310"/>
      <c r="Z315" s="310"/>
      <c r="AA315" s="310"/>
      <c r="AB315" s="310"/>
      <c r="AC315" s="103"/>
      <c r="AD315" s="103"/>
      <c r="AE315" s="2"/>
      <c r="AF315" s="108"/>
      <c r="AH315" s="522">
        <f t="shared" si="561"/>
        <v>0</v>
      </c>
      <c r="AI315" s="522"/>
      <c r="AJ315" s="522">
        <f t="shared" si="562"/>
        <v>0</v>
      </c>
      <c r="AK315" s="522"/>
      <c r="AL315" s="522">
        <f t="shared" si="563"/>
        <v>0</v>
      </c>
      <c r="AM315" s="522"/>
      <c r="AN315" s="522">
        <f t="shared" si="499"/>
        <v>0</v>
      </c>
      <c r="AO315" s="522"/>
      <c r="AP315" s="711"/>
      <c r="AQ315" s="522">
        <f t="shared" si="564"/>
        <v>0</v>
      </c>
      <c r="AR315" s="522"/>
      <c r="AS315" s="522">
        <f t="shared" si="565"/>
        <v>0</v>
      </c>
      <c r="AT315" s="522"/>
      <c r="AU315" s="522">
        <f t="shared" si="566"/>
        <v>0</v>
      </c>
      <c r="AV315" s="522"/>
      <c r="AW315" s="522">
        <f t="shared" si="503"/>
        <v>0</v>
      </c>
      <c r="AX315" s="522"/>
      <c r="AY315" s="711"/>
      <c r="AZ315" s="522">
        <f t="shared" si="567"/>
        <v>0</v>
      </c>
      <c r="BA315" s="522"/>
      <c r="BB315" s="522">
        <f t="shared" si="568"/>
        <v>0</v>
      </c>
      <c r="BC315" s="522"/>
      <c r="BD315" s="522">
        <f t="shared" si="569"/>
        <v>0</v>
      </c>
      <c r="BE315" s="522"/>
      <c r="BF315" s="522">
        <f t="shared" si="507"/>
        <v>0</v>
      </c>
      <c r="BG315" s="522"/>
      <c r="BH315" s="711"/>
      <c r="BI315" s="522">
        <f t="shared" si="570"/>
        <v>0</v>
      </c>
      <c r="BJ315" s="522"/>
      <c r="BK315" s="522">
        <f t="shared" si="571"/>
        <v>0</v>
      </c>
      <c r="BL315" s="522"/>
      <c r="BM315" s="522">
        <f t="shared" si="572"/>
        <v>0</v>
      </c>
      <c r="BN315" s="522"/>
      <c r="BO315" s="522">
        <f t="shared" si="511"/>
        <v>0</v>
      </c>
      <c r="BP315" s="522"/>
      <c r="BQ315" s="711"/>
      <c r="BR315" s="522">
        <f t="shared" si="573"/>
        <v>0</v>
      </c>
      <c r="BS315" s="522"/>
      <c r="BT315" s="522">
        <f t="shared" si="574"/>
        <v>0</v>
      </c>
      <c r="BU315" s="522"/>
      <c r="BV315" s="522">
        <f t="shared" si="575"/>
        <v>0</v>
      </c>
      <c r="BW315" s="522"/>
      <c r="BX315" s="522">
        <f t="shared" si="515"/>
        <v>0</v>
      </c>
      <c r="BY315" s="522"/>
      <c r="BZ315" s="711"/>
      <c r="CA315" s="522">
        <f t="shared" si="576"/>
        <v>0</v>
      </c>
      <c r="CB315" s="522"/>
      <c r="CC315" s="522">
        <f t="shared" si="577"/>
        <v>0</v>
      </c>
      <c r="CD315" s="522"/>
      <c r="CE315" s="522">
        <f t="shared" si="578"/>
        <v>0</v>
      </c>
      <c r="CF315" s="522"/>
      <c r="CG315" s="522">
        <f t="shared" si="519"/>
        <v>0</v>
      </c>
      <c r="CH315" s="522"/>
      <c r="CI315" s="711"/>
      <c r="CJ315" s="522">
        <f t="shared" si="579"/>
        <v>0</v>
      </c>
      <c r="CK315" s="522"/>
      <c r="CL315" s="522">
        <f t="shared" si="580"/>
        <v>0</v>
      </c>
      <c r="CM315" s="522"/>
      <c r="CN315" s="522">
        <f t="shared" si="581"/>
        <v>0</v>
      </c>
      <c r="CO315" s="522"/>
      <c r="CP315" s="522">
        <f t="shared" si="523"/>
        <v>0</v>
      </c>
      <c r="CQ315" s="522"/>
      <c r="CR315" s="711"/>
      <c r="CS315" s="522">
        <f t="shared" si="582"/>
        <v>0</v>
      </c>
      <c r="CT315" s="522"/>
      <c r="CU315" s="522">
        <f t="shared" si="583"/>
        <v>0</v>
      </c>
      <c r="CV315" s="522"/>
      <c r="CW315" s="522">
        <f t="shared" si="584"/>
        <v>0</v>
      </c>
      <c r="CX315" s="522"/>
      <c r="CY315" s="522">
        <f t="shared" si="527"/>
        <v>0</v>
      </c>
      <c r="CZ315" s="522"/>
      <c r="DA315" s="711"/>
      <c r="DB315" s="524">
        <f t="shared" si="585"/>
        <v>0</v>
      </c>
      <c r="DC315" s="526"/>
      <c r="DD315" s="524">
        <f t="shared" si="586"/>
        <v>0</v>
      </c>
      <c r="DE315" s="526"/>
      <c r="DF315" s="524">
        <f t="shared" si="530"/>
        <v>0</v>
      </c>
      <c r="DG315" s="526"/>
      <c r="DH315" s="524">
        <f t="shared" si="531"/>
        <v>0</v>
      </c>
      <c r="DI315" s="526"/>
      <c r="DJ315" s="711"/>
      <c r="DK315" s="522">
        <f t="shared" si="587"/>
        <v>0</v>
      </c>
      <c r="DL315" s="522"/>
      <c r="DM315" s="522">
        <f t="shared" si="588"/>
        <v>0</v>
      </c>
      <c r="DN315" s="522"/>
      <c r="DO315" s="522">
        <f t="shared" si="589"/>
        <v>0</v>
      </c>
      <c r="DP315" s="522"/>
      <c r="DQ315" s="522">
        <f t="shared" si="535"/>
        <v>0</v>
      </c>
      <c r="DR315" s="522"/>
      <c r="DS315" s="747"/>
      <c r="DT315" s="114">
        <f t="shared" si="590"/>
        <v>0</v>
      </c>
      <c r="DU315" s="113" t="str">
        <f>IF(DT315=0,"", IF(SUM($DT$305:DT315)=1,DV315, IF($DT$351&gt;SUM($DT$305:DT315),_xlfn.CONCAT(", ",DV315), IF($DT$351=SUM($DT$305:DT315),_xlfn.CONCAT(" y ",DV315,".")))))</f>
        <v/>
      </c>
      <c r="DV315" s="118">
        <v>10</v>
      </c>
      <c r="EU315" s="133">
        <v>10</v>
      </c>
      <c r="EV315" s="133">
        <f t="shared" si="538"/>
        <v>0</v>
      </c>
      <c r="EW315" s="133">
        <f t="shared" si="539"/>
        <v>0</v>
      </c>
      <c r="EX315" s="133">
        <f t="shared" si="540"/>
        <v>0</v>
      </c>
      <c r="EY315" s="133">
        <f t="shared" si="541"/>
        <v>0</v>
      </c>
      <c r="EZ315" s="133">
        <f t="shared" si="542"/>
        <v>0</v>
      </c>
      <c r="FA315" s="133">
        <f t="shared" si="543"/>
        <v>0</v>
      </c>
      <c r="FB315" s="133">
        <f t="shared" si="544"/>
        <v>0</v>
      </c>
      <c r="FC315" s="133">
        <f t="shared" si="545"/>
        <v>0</v>
      </c>
      <c r="FD315" s="133">
        <f t="shared" si="546"/>
        <v>0</v>
      </c>
      <c r="FE315" s="133">
        <f t="shared" si="547"/>
        <v>0</v>
      </c>
      <c r="FF315" s="133">
        <f t="shared" si="548"/>
        <v>0</v>
      </c>
      <c r="FG315" s="133">
        <f t="shared" si="549"/>
        <v>0</v>
      </c>
      <c r="FH315" s="133">
        <f t="shared" si="550"/>
        <v>0</v>
      </c>
      <c r="FI315" s="133">
        <f t="shared" si="551"/>
        <v>0</v>
      </c>
      <c r="FJ315" s="133">
        <f t="shared" si="552"/>
        <v>0</v>
      </c>
      <c r="FK315" s="133">
        <f t="shared" si="553"/>
        <v>0</v>
      </c>
      <c r="FL315" s="133">
        <f t="shared" si="554"/>
        <v>0</v>
      </c>
      <c r="FM315" s="133">
        <f t="shared" si="555"/>
        <v>0</v>
      </c>
      <c r="FN315" s="133">
        <f t="shared" si="556"/>
        <v>0</v>
      </c>
      <c r="FO315" s="133">
        <f t="shared" si="557"/>
        <v>0</v>
      </c>
      <c r="FP315" s="133">
        <f t="shared" si="558"/>
        <v>0</v>
      </c>
      <c r="FR315" s="572">
        <f t="shared" si="560"/>
        <v>0</v>
      </c>
      <c r="FS315" s="572"/>
    </row>
    <row r="316" spans="1:239" s="38" customFormat="1" ht="15" customHeight="1">
      <c r="A316" s="18"/>
      <c r="B316" s="51"/>
      <c r="C316" s="48" t="s">
        <v>5011</v>
      </c>
      <c r="D316" s="547" t="str">
        <f>IF(CNGE_2024_M3_Secc1!D63="","",CNGE_2024_M3_Secc1!D63)</f>
        <v/>
      </c>
      <c r="E316" s="548"/>
      <c r="F316" s="548"/>
      <c r="G316" s="548"/>
      <c r="H316" s="548"/>
      <c r="I316" s="548"/>
      <c r="J316" s="310"/>
      <c r="K316" s="310"/>
      <c r="L316" s="310"/>
      <c r="M316" s="310"/>
      <c r="N316" s="310"/>
      <c r="O316" s="310"/>
      <c r="P316" s="310"/>
      <c r="Q316" s="310"/>
      <c r="R316" s="310"/>
      <c r="S316" s="310"/>
      <c r="T316" s="310"/>
      <c r="U316" s="310"/>
      <c r="V316" s="310"/>
      <c r="W316" s="310"/>
      <c r="X316" s="310"/>
      <c r="Y316" s="310"/>
      <c r="Z316" s="310"/>
      <c r="AA316" s="310"/>
      <c r="AB316" s="310"/>
      <c r="AC316" s="103"/>
      <c r="AD316" s="103"/>
      <c r="AE316" s="2"/>
      <c r="AF316" s="108"/>
      <c r="AH316" s="522">
        <f t="shared" si="561"/>
        <v>0</v>
      </c>
      <c r="AI316" s="522"/>
      <c r="AJ316" s="522">
        <f t="shared" si="562"/>
        <v>0</v>
      </c>
      <c r="AK316" s="522"/>
      <c r="AL316" s="522">
        <f t="shared" si="563"/>
        <v>0</v>
      </c>
      <c r="AM316" s="522"/>
      <c r="AN316" s="522">
        <f t="shared" si="499"/>
        <v>0</v>
      </c>
      <c r="AO316" s="522"/>
      <c r="AP316" s="711"/>
      <c r="AQ316" s="522">
        <f t="shared" si="564"/>
        <v>0</v>
      </c>
      <c r="AR316" s="522"/>
      <c r="AS316" s="522">
        <f t="shared" si="565"/>
        <v>0</v>
      </c>
      <c r="AT316" s="522"/>
      <c r="AU316" s="522">
        <f t="shared" si="566"/>
        <v>0</v>
      </c>
      <c r="AV316" s="522"/>
      <c r="AW316" s="522">
        <f t="shared" si="503"/>
        <v>0</v>
      </c>
      <c r="AX316" s="522"/>
      <c r="AY316" s="711"/>
      <c r="AZ316" s="522">
        <f t="shared" si="567"/>
        <v>0</v>
      </c>
      <c r="BA316" s="522"/>
      <c r="BB316" s="522">
        <f t="shared" si="568"/>
        <v>0</v>
      </c>
      <c r="BC316" s="522"/>
      <c r="BD316" s="522">
        <f t="shared" si="569"/>
        <v>0</v>
      </c>
      <c r="BE316" s="522"/>
      <c r="BF316" s="522">
        <f t="shared" si="507"/>
        <v>0</v>
      </c>
      <c r="BG316" s="522"/>
      <c r="BH316" s="711"/>
      <c r="BI316" s="522">
        <f t="shared" si="570"/>
        <v>0</v>
      </c>
      <c r="BJ316" s="522"/>
      <c r="BK316" s="522">
        <f t="shared" si="571"/>
        <v>0</v>
      </c>
      <c r="BL316" s="522"/>
      <c r="BM316" s="522">
        <f t="shared" si="572"/>
        <v>0</v>
      </c>
      <c r="BN316" s="522"/>
      <c r="BO316" s="522">
        <f t="shared" si="511"/>
        <v>0</v>
      </c>
      <c r="BP316" s="522"/>
      <c r="BQ316" s="711"/>
      <c r="BR316" s="522">
        <f t="shared" si="573"/>
        <v>0</v>
      </c>
      <c r="BS316" s="522"/>
      <c r="BT316" s="522">
        <f t="shared" si="574"/>
        <v>0</v>
      </c>
      <c r="BU316" s="522"/>
      <c r="BV316" s="522">
        <f t="shared" si="575"/>
        <v>0</v>
      </c>
      <c r="BW316" s="522"/>
      <c r="BX316" s="522">
        <f t="shared" si="515"/>
        <v>0</v>
      </c>
      <c r="BY316" s="522"/>
      <c r="BZ316" s="711"/>
      <c r="CA316" s="522">
        <f t="shared" si="576"/>
        <v>0</v>
      </c>
      <c r="CB316" s="522"/>
      <c r="CC316" s="522">
        <f t="shared" si="577"/>
        <v>0</v>
      </c>
      <c r="CD316" s="522"/>
      <c r="CE316" s="522">
        <f t="shared" si="578"/>
        <v>0</v>
      </c>
      <c r="CF316" s="522"/>
      <c r="CG316" s="522">
        <f t="shared" si="519"/>
        <v>0</v>
      </c>
      <c r="CH316" s="522"/>
      <c r="CI316" s="711"/>
      <c r="CJ316" s="522">
        <f t="shared" si="579"/>
        <v>0</v>
      </c>
      <c r="CK316" s="522"/>
      <c r="CL316" s="522">
        <f t="shared" si="580"/>
        <v>0</v>
      </c>
      <c r="CM316" s="522"/>
      <c r="CN316" s="522">
        <f t="shared" si="581"/>
        <v>0</v>
      </c>
      <c r="CO316" s="522"/>
      <c r="CP316" s="522">
        <f t="shared" si="523"/>
        <v>0</v>
      </c>
      <c r="CQ316" s="522"/>
      <c r="CR316" s="711"/>
      <c r="CS316" s="522">
        <f t="shared" si="582"/>
        <v>0</v>
      </c>
      <c r="CT316" s="522"/>
      <c r="CU316" s="522">
        <f t="shared" si="583"/>
        <v>0</v>
      </c>
      <c r="CV316" s="522"/>
      <c r="CW316" s="522">
        <f t="shared" si="584"/>
        <v>0</v>
      </c>
      <c r="CX316" s="522"/>
      <c r="CY316" s="522">
        <f t="shared" si="527"/>
        <v>0</v>
      </c>
      <c r="CZ316" s="522"/>
      <c r="DA316" s="711"/>
      <c r="DB316" s="524">
        <f t="shared" si="585"/>
        <v>0</v>
      </c>
      <c r="DC316" s="526"/>
      <c r="DD316" s="524">
        <f t="shared" si="586"/>
        <v>0</v>
      </c>
      <c r="DE316" s="526"/>
      <c r="DF316" s="524">
        <f t="shared" si="530"/>
        <v>0</v>
      </c>
      <c r="DG316" s="526"/>
      <c r="DH316" s="524">
        <f t="shared" si="531"/>
        <v>0</v>
      </c>
      <c r="DI316" s="526"/>
      <c r="DJ316" s="711"/>
      <c r="DK316" s="522">
        <f t="shared" si="587"/>
        <v>0</v>
      </c>
      <c r="DL316" s="522"/>
      <c r="DM316" s="522">
        <f t="shared" si="588"/>
        <v>0</v>
      </c>
      <c r="DN316" s="522"/>
      <c r="DO316" s="522">
        <f t="shared" si="589"/>
        <v>0</v>
      </c>
      <c r="DP316" s="522"/>
      <c r="DQ316" s="522">
        <f t="shared" si="535"/>
        <v>0</v>
      </c>
      <c r="DR316" s="522"/>
      <c r="DS316" s="747"/>
      <c r="DT316" s="114">
        <f t="shared" si="590"/>
        <v>0</v>
      </c>
      <c r="DU316" s="113" t="str">
        <f>IF(DT316=0,"", IF(SUM($DT$305:DT316)=1,DV316, IF($DT$351&gt;SUM($DT$305:DT316),_xlfn.CONCAT(", ",DV316), IF($DT$351=SUM($DT$305:DT316),_xlfn.CONCAT(" y ",DV316,".")))))</f>
        <v/>
      </c>
      <c r="DV316" s="118">
        <v>11</v>
      </c>
      <c r="EU316" s="133">
        <v>11</v>
      </c>
      <c r="EV316" s="133">
        <f t="shared" si="538"/>
        <v>0</v>
      </c>
      <c r="EW316" s="133">
        <f t="shared" si="539"/>
        <v>0</v>
      </c>
      <c r="EX316" s="133">
        <f t="shared" si="540"/>
        <v>0</v>
      </c>
      <c r="EY316" s="133">
        <f t="shared" si="541"/>
        <v>0</v>
      </c>
      <c r="EZ316" s="133">
        <f t="shared" si="542"/>
        <v>0</v>
      </c>
      <c r="FA316" s="133">
        <f t="shared" si="543"/>
        <v>0</v>
      </c>
      <c r="FB316" s="133">
        <f t="shared" si="544"/>
        <v>0</v>
      </c>
      <c r="FC316" s="133">
        <f t="shared" si="545"/>
        <v>0</v>
      </c>
      <c r="FD316" s="133">
        <f t="shared" si="546"/>
        <v>0</v>
      </c>
      <c r="FE316" s="133">
        <f t="shared" si="547"/>
        <v>0</v>
      </c>
      <c r="FF316" s="133">
        <f t="shared" si="548"/>
        <v>0</v>
      </c>
      <c r="FG316" s="133">
        <f t="shared" si="549"/>
        <v>0</v>
      </c>
      <c r="FH316" s="133">
        <f t="shared" si="550"/>
        <v>0</v>
      </c>
      <c r="FI316" s="133">
        <f t="shared" si="551"/>
        <v>0</v>
      </c>
      <c r="FJ316" s="133">
        <f t="shared" si="552"/>
        <v>0</v>
      </c>
      <c r="FK316" s="133">
        <f t="shared" si="553"/>
        <v>0</v>
      </c>
      <c r="FL316" s="133">
        <f t="shared" si="554"/>
        <v>0</v>
      </c>
      <c r="FM316" s="133">
        <f t="shared" si="555"/>
        <v>0</v>
      </c>
      <c r="FN316" s="133">
        <f t="shared" si="556"/>
        <v>0</v>
      </c>
      <c r="FO316" s="133">
        <f t="shared" si="557"/>
        <v>0</v>
      </c>
      <c r="FP316" s="133">
        <f t="shared" si="558"/>
        <v>0</v>
      </c>
      <c r="FR316" s="572">
        <f t="shared" si="560"/>
        <v>0</v>
      </c>
      <c r="FS316" s="572"/>
    </row>
    <row r="317" spans="1:239" s="38" customFormat="1" ht="15" customHeight="1">
      <c r="A317" s="18"/>
      <c r="B317" s="51"/>
      <c r="C317" s="48" t="s">
        <v>5012</v>
      </c>
      <c r="D317" s="547" t="str">
        <f>IF(CNGE_2024_M3_Secc1!D64="","",CNGE_2024_M3_Secc1!D64)</f>
        <v/>
      </c>
      <c r="E317" s="548"/>
      <c r="F317" s="548"/>
      <c r="G317" s="548"/>
      <c r="H317" s="548"/>
      <c r="I317" s="548"/>
      <c r="J317" s="310"/>
      <c r="K317" s="310"/>
      <c r="L317" s="310"/>
      <c r="M317" s="310"/>
      <c r="N317" s="310"/>
      <c r="O317" s="310"/>
      <c r="P317" s="310"/>
      <c r="Q317" s="310"/>
      <c r="R317" s="310"/>
      <c r="S317" s="310"/>
      <c r="T317" s="310"/>
      <c r="U317" s="310"/>
      <c r="V317" s="310"/>
      <c r="W317" s="310"/>
      <c r="X317" s="310"/>
      <c r="Y317" s="310"/>
      <c r="Z317" s="310"/>
      <c r="AA317" s="310"/>
      <c r="AB317" s="310"/>
      <c r="AC317" s="103"/>
      <c r="AD317" s="103"/>
      <c r="AE317" s="2"/>
      <c r="AF317" s="108"/>
      <c r="AH317" s="522">
        <f t="shared" si="561"/>
        <v>0</v>
      </c>
      <c r="AI317" s="522"/>
      <c r="AJ317" s="522">
        <f t="shared" si="562"/>
        <v>0</v>
      </c>
      <c r="AK317" s="522"/>
      <c r="AL317" s="522">
        <f t="shared" si="563"/>
        <v>0</v>
      </c>
      <c r="AM317" s="522"/>
      <c r="AN317" s="522">
        <f t="shared" si="499"/>
        <v>0</v>
      </c>
      <c r="AO317" s="522"/>
      <c r="AP317" s="711"/>
      <c r="AQ317" s="522">
        <f t="shared" si="564"/>
        <v>0</v>
      </c>
      <c r="AR317" s="522"/>
      <c r="AS317" s="522">
        <f t="shared" si="565"/>
        <v>0</v>
      </c>
      <c r="AT317" s="522"/>
      <c r="AU317" s="522">
        <f t="shared" si="566"/>
        <v>0</v>
      </c>
      <c r="AV317" s="522"/>
      <c r="AW317" s="522">
        <f t="shared" si="503"/>
        <v>0</v>
      </c>
      <c r="AX317" s="522"/>
      <c r="AY317" s="711"/>
      <c r="AZ317" s="522">
        <f t="shared" si="567"/>
        <v>0</v>
      </c>
      <c r="BA317" s="522"/>
      <c r="BB317" s="522">
        <f t="shared" si="568"/>
        <v>0</v>
      </c>
      <c r="BC317" s="522"/>
      <c r="BD317" s="522">
        <f t="shared" si="569"/>
        <v>0</v>
      </c>
      <c r="BE317" s="522"/>
      <c r="BF317" s="522">
        <f t="shared" si="507"/>
        <v>0</v>
      </c>
      <c r="BG317" s="522"/>
      <c r="BH317" s="711"/>
      <c r="BI317" s="522">
        <f t="shared" si="570"/>
        <v>0</v>
      </c>
      <c r="BJ317" s="522"/>
      <c r="BK317" s="522">
        <f t="shared" si="571"/>
        <v>0</v>
      </c>
      <c r="BL317" s="522"/>
      <c r="BM317" s="522">
        <f t="shared" si="572"/>
        <v>0</v>
      </c>
      <c r="BN317" s="522"/>
      <c r="BO317" s="522">
        <f t="shared" si="511"/>
        <v>0</v>
      </c>
      <c r="BP317" s="522"/>
      <c r="BQ317" s="711"/>
      <c r="BR317" s="522">
        <f t="shared" si="573"/>
        <v>0</v>
      </c>
      <c r="BS317" s="522"/>
      <c r="BT317" s="522">
        <f t="shared" si="574"/>
        <v>0</v>
      </c>
      <c r="BU317" s="522"/>
      <c r="BV317" s="522">
        <f t="shared" si="575"/>
        <v>0</v>
      </c>
      <c r="BW317" s="522"/>
      <c r="BX317" s="522">
        <f t="shared" si="515"/>
        <v>0</v>
      </c>
      <c r="BY317" s="522"/>
      <c r="BZ317" s="711"/>
      <c r="CA317" s="522">
        <f t="shared" si="576"/>
        <v>0</v>
      </c>
      <c r="CB317" s="522"/>
      <c r="CC317" s="522">
        <f t="shared" si="577"/>
        <v>0</v>
      </c>
      <c r="CD317" s="522"/>
      <c r="CE317" s="522">
        <f t="shared" si="578"/>
        <v>0</v>
      </c>
      <c r="CF317" s="522"/>
      <c r="CG317" s="522">
        <f t="shared" si="519"/>
        <v>0</v>
      </c>
      <c r="CH317" s="522"/>
      <c r="CI317" s="711"/>
      <c r="CJ317" s="522">
        <f t="shared" si="579"/>
        <v>0</v>
      </c>
      <c r="CK317" s="522"/>
      <c r="CL317" s="522">
        <f t="shared" si="580"/>
        <v>0</v>
      </c>
      <c r="CM317" s="522"/>
      <c r="CN317" s="522">
        <f t="shared" si="581"/>
        <v>0</v>
      </c>
      <c r="CO317" s="522"/>
      <c r="CP317" s="522">
        <f t="shared" si="523"/>
        <v>0</v>
      </c>
      <c r="CQ317" s="522"/>
      <c r="CR317" s="711"/>
      <c r="CS317" s="522">
        <f t="shared" si="582"/>
        <v>0</v>
      </c>
      <c r="CT317" s="522"/>
      <c r="CU317" s="522">
        <f t="shared" si="583"/>
        <v>0</v>
      </c>
      <c r="CV317" s="522"/>
      <c r="CW317" s="522">
        <f t="shared" si="584"/>
        <v>0</v>
      </c>
      <c r="CX317" s="522"/>
      <c r="CY317" s="522">
        <f t="shared" si="527"/>
        <v>0</v>
      </c>
      <c r="CZ317" s="522"/>
      <c r="DA317" s="711"/>
      <c r="DB317" s="524">
        <f t="shared" si="585"/>
        <v>0</v>
      </c>
      <c r="DC317" s="526"/>
      <c r="DD317" s="524">
        <f t="shared" si="586"/>
        <v>0</v>
      </c>
      <c r="DE317" s="526"/>
      <c r="DF317" s="524">
        <f t="shared" si="530"/>
        <v>0</v>
      </c>
      <c r="DG317" s="526"/>
      <c r="DH317" s="524">
        <f t="shared" si="531"/>
        <v>0</v>
      </c>
      <c r="DI317" s="526"/>
      <c r="DJ317" s="711"/>
      <c r="DK317" s="522">
        <f t="shared" si="587"/>
        <v>0</v>
      </c>
      <c r="DL317" s="522"/>
      <c r="DM317" s="522">
        <f t="shared" si="588"/>
        <v>0</v>
      </c>
      <c r="DN317" s="522"/>
      <c r="DO317" s="522">
        <f t="shared" si="589"/>
        <v>0</v>
      </c>
      <c r="DP317" s="522"/>
      <c r="DQ317" s="522">
        <f t="shared" si="535"/>
        <v>0</v>
      </c>
      <c r="DR317" s="522"/>
      <c r="DS317" s="747"/>
      <c r="DT317" s="114">
        <f t="shared" si="590"/>
        <v>0</v>
      </c>
      <c r="DU317" s="113" t="str">
        <f>IF(DT317=0,"", IF(SUM($DT$305:DT317)=1,DV317, IF($DT$351&gt;SUM($DT$305:DT317),_xlfn.CONCAT(", ",DV317), IF($DT$351=SUM($DT$305:DT317),_xlfn.CONCAT(" y ",DV317,".")))))</f>
        <v/>
      </c>
      <c r="DV317" s="119">
        <v>12</v>
      </c>
      <c r="EU317" s="133">
        <v>12</v>
      </c>
      <c r="EV317" s="133">
        <f t="shared" si="538"/>
        <v>0</v>
      </c>
      <c r="EW317" s="133">
        <f t="shared" si="539"/>
        <v>0</v>
      </c>
      <c r="EX317" s="133">
        <f t="shared" si="540"/>
        <v>0</v>
      </c>
      <c r="EY317" s="133">
        <f t="shared" si="541"/>
        <v>0</v>
      </c>
      <c r="EZ317" s="133">
        <f t="shared" si="542"/>
        <v>0</v>
      </c>
      <c r="FA317" s="133">
        <f t="shared" si="543"/>
        <v>0</v>
      </c>
      <c r="FB317" s="133">
        <f t="shared" si="544"/>
        <v>0</v>
      </c>
      <c r="FC317" s="133">
        <f t="shared" si="545"/>
        <v>0</v>
      </c>
      <c r="FD317" s="133">
        <f t="shared" si="546"/>
        <v>0</v>
      </c>
      <c r="FE317" s="133">
        <f t="shared" si="547"/>
        <v>0</v>
      </c>
      <c r="FF317" s="133">
        <f t="shared" si="548"/>
        <v>0</v>
      </c>
      <c r="FG317" s="133">
        <f t="shared" si="549"/>
        <v>0</v>
      </c>
      <c r="FH317" s="133">
        <f t="shared" si="550"/>
        <v>0</v>
      </c>
      <c r="FI317" s="133">
        <f t="shared" si="551"/>
        <v>0</v>
      </c>
      <c r="FJ317" s="133">
        <f t="shared" si="552"/>
        <v>0</v>
      </c>
      <c r="FK317" s="133">
        <f t="shared" si="553"/>
        <v>0</v>
      </c>
      <c r="FL317" s="133">
        <f t="shared" si="554"/>
        <v>0</v>
      </c>
      <c r="FM317" s="133">
        <f t="shared" si="555"/>
        <v>0</v>
      </c>
      <c r="FN317" s="133">
        <f t="shared" si="556"/>
        <v>0</v>
      </c>
      <c r="FO317" s="133">
        <f t="shared" si="557"/>
        <v>0</v>
      </c>
      <c r="FP317" s="133">
        <f t="shared" si="558"/>
        <v>0</v>
      </c>
      <c r="FR317" s="572">
        <f t="shared" si="560"/>
        <v>0</v>
      </c>
      <c r="FS317" s="572"/>
    </row>
    <row r="318" spans="1:239" s="38" customFormat="1" ht="15" customHeight="1">
      <c r="A318" s="18"/>
      <c r="B318" s="51"/>
      <c r="C318" s="48" t="s">
        <v>5013</v>
      </c>
      <c r="D318" s="547" t="str">
        <f>IF(CNGE_2024_M3_Secc1!D65="","",CNGE_2024_M3_Secc1!D65)</f>
        <v/>
      </c>
      <c r="E318" s="548"/>
      <c r="F318" s="548"/>
      <c r="G318" s="548"/>
      <c r="H318" s="548"/>
      <c r="I318" s="548"/>
      <c r="J318" s="310"/>
      <c r="K318" s="310"/>
      <c r="L318" s="310"/>
      <c r="M318" s="310"/>
      <c r="N318" s="310"/>
      <c r="O318" s="310"/>
      <c r="P318" s="310"/>
      <c r="Q318" s="310"/>
      <c r="R318" s="310"/>
      <c r="S318" s="310"/>
      <c r="T318" s="310"/>
      <c r="U318" s="310"/>
      <c r="V318" s="310"/>
      <c r="W318" s="310"/>
      <c r="X318" s="310"/>
      <c r="Y318" s="310"/>
      <c r="Z318" s="310"/>
      <c r="AA318" s="310"/>
      <c r="AB318" s="310"/>
      <c r="AC318" s="103"/>
      <c r="AD318" s="103"/>
      <c r="AE318" s="2"/>
      <c r="AF318" s="108"/>
      <c r="AH318" s="522">
        <f t="shared" si="561"/>
        <v>0</v>
      </c>
      <c r="AI318" s="522"/>
      <c r="AJ318" s="522">
        <f t="shared" si="562"/>
        <v>0</v>
      </c>
      <c r="AK318" s="522"/>
      <c r="AL318" s="522">
        <f t="shared" si="563"/>
        <v>0</v>
      </c>
      <c r="AM318" s="522"/>
      <c r="AN318" s="522">
        <f t="shared" si="499"/>
        <v>0</v>
      </c>
      <c r="AO318" s="522"/>
      <c r="AP318" s="711"/>
      <c r="AQ318" s="522">
        <f t="shared" si="564"/>
        <v>0</v>
      </c>
      <c r="AR318" s="522"/>
      <c r="AS318" s="522">
        <f t="shared" si="565"/>
        <v>0</v>
      </c>
      <c r="AT318" s="522"/>
      <c r="AU318" s="522">
        <f t="shared" si="566"/>
        <v>0</v>
      </c>
      <c r="AV318" s="522"/>
      <c r="AW318" s="522">
        <f t="shared" si="503"/>
        <v>0</v>
      </c>
      <c r="AX318" s="522"/>
      <c r="AY318" s="711"/>
      <c r="AZ318" s="522">
        <f t="shared" si="567"/>
        <v>0</v>
      </c>
      <c r="BA318" s="522"/>
      <c r="BB318" s="522">
        <f t="shared" si="568"/>
        <v>0</v>
      </c>
      <c r="BC318" s="522"/>
      <c r="BD318" s="522">
        <f t="shared" si="569"/>
        <v>0</v>
      </c>
      <c r="BE318" s="522"/>
      <c r="BF318" s="522">
        <f t="shared" si="507"/>
        <v>0</v>
      </c>
      <c r="BG318" s="522"/>
      <c r="BH318" s="711"/>
      <c r="BI318" s="522">
        <f t="shared" si="570"/>
        <v>0</v>
      </c>
      <c r="BJ318" s="522"/>
      <c r="BK318" s="522">
        <f t="shared" si="571"/>
        <v>0</v>
      </c>
      <c r="BL318" s="522"/>
      <c r="BM318" s="522">
        <f t="shared" si="572"/>
        <v>0</v>
      </c>
      <c r="BN318" s="522"/>
      <c r="BO318" s="522">
        <f t="shared" si="511"/>
        <v>0</v>
      </c>
      <c r="BP318" s="522"/>
      <c r="BQ318" s="711"/>
      <c r="BR318" s="522">
        <f t="shared" si="573"/>
        <v>0</v>
      </c>
      <c r="BS318" s="522"/>
      <c r="BT318" s="522">
        <f t="shared" si="574"/>
        <v>0</v>
      </c>
      <c r="BU318" s="522"/>
      <c r="BV318" s="522">
        <f t="shared" si="575"/>
        <v>0</v>
      </c>
      <c r="BW318" s="522"/>
      <c r="BX318" s="522">
        <f t="shared" si="515"/>
        <v>0</v>
      </c>
      <c r="BY318" s="522"/>
      <c r="BZ318" s="711"/>
      <c r="CA318" s="522">
        <f t="shared" si="576"/>
        <v>0</v>
      </c>
      <c r="CB318" s="522"/>
      <c r="CC318" s="522">
        <f t="shared" si="577"/>
        <v>0</v>
      </c>
      <c r="CD318" s="522"/>
      <c r="CE318" s="522">
        <f t="shared" si="578"/>
        <v>0</v>
      </c>
      <c r="CF318" s="522"/>
      <c r="CG318" s="522">
        <f t="shared" si="519"/>
        <v>0</v>
      </c>
      <c r="CH318" s="522"/>
      <c r="CI318" s="711"/>
      <c r="CJ318" s="522">
        <f t="shared" si="579"/>
        <v>0</v>
      </c>
      <c r="CK318" s="522"/>
      <c r="CL318" s="522">
        <f t="shared" si="580"/>
        <v>0</v>
      </c>
      <c r="CM318" s="522"/>
      <c r="CN318" s="522">
        <f t="shared" si="581"/>
        <v>0</v>
      </c>
      <c r="CO318" s="522"/>
      <c r="CP318" s="522">
        <f t="shared" si="523"/>
        <v>0</v>
      </c>
      <c r="CQ318" s="522"/>
      <c r="CR318" s="711"/>
      <c r="CS318" s="522">
        <f t="shared" si="582"/>
        <v>0</v>
      </c>
      <c r="CT318" s="522"/>
      <c r="CU318" s="522">
        <f t="shared" si="583"/>
        <v>0</v>
      </c>
      <c r="CV318" s="522"/>
      <c r="CW318" s="522">
        <f t="shared" si="584"/>
        <v>0</v>
      </c>
      <c r="CX318" s="522"/>
      <c r="CY318" s="522">
        <f t="shared" si="527"/>
        <v>0</v>
      </c>
      <c r="CZ318" s="522"/>
      <c r="DA318" s="711"/>
      <c r="DB318" s="524">
        <f t="shared" si="585"/>
        <v>0</v>
      </c>
      <c r="DC318" s="526"/>
      <c r="DD318" s="524">
        <f t="shared" si="586"/>
        <v>0</v>
      </c>
      <c r="DE318" s="526"/>
      <c r="DF318" s="524">
        <f t="shared" si="530"/>
        <v>0</v>
      </c>
      <c r="DG318" s="526"/>
      <c r="DH318" s="524">
        <f t="shared" si="531"/>
        <v>0</v>
      </c>
      <c r="DI318" s="526"/>
      <c r="DJ318" s="711"/>
      <c r="DK318" s="522">
        <f t="shared" si="587"/>
        <v>0</v>
      </c>
      <c r="DL318" s="522"/>
      <c r="DM318" s="522">
        <f t="shared" si="588"/>
        <v>0</v>
      </c>
      <c r="DN318" s="522"/>
      <c r="DO318" s="522">
        <f t="shared" si="589"/>
        <v>0</v>
      </c>
      <c r="DP318" s="522"/>
      <c r="DQ318" s="522">
        <f t="shared" si="535"/>
        <v>0</v>
      </c>
      <c r="DR318" s="522"/>
      <c r="DS318" s="747"/>
      <c r="DT318" s="114">
        <f t="shared" si="590"/>
        <v>0</v>
      </c>
      <c r="DU318" s="113" t="str">
        <f>IF(DT318=0,"", IF(SUM($DT$305:DT318)=1,DV318, IF($DT$351&gt;SUM($DT$305:DT318),_xlfn.CONCAT(", ",DV318), IF($DT$351=SUM($DT$305:DT318),_xlfn.CONCAT(" y ",DV318,".")))))</f>
        <v/>
      </c>
      <c r="DV318" s="118">
        <v>13</v>
      </c>
      <c r="EU318" s="133">
        <v>13</v>
      </c>
      <c r="EV318" s="133">
        <f t="shared" si="538"/>
        <v>0</v>
      </c>
      <c r="EW318" s="133">
        <f t="shared" si="539"/>
        <v>0</v>
      </c>
      <c r="EX318" s="133">
        <f t="shared" si="540"/>
        <v>0</v>
      </c>
      <c r="EY318" s="133">
        <f t="shared" si="541"/>
        <v>0</v>
      </c>
      <c r="EZ318" s="133">
        <f t="shared" si="542"/>
        <v>0</v>
      </c>
      <c r="FA318" s="133">
        <f t="shared" si="543"/>
        <v>0</v>
      </c>
      <c r="FB318" s="133">
        <f t="shared" si="544"/>
        <v>0</v>
      </c>
      <c r="FC318" s="133">
        <f t="shared" si="545"/>
        <v>0</v>
      </c>
      <c r="FD318" s="133">
        <f t="shared" si="546"/>
        <v>0</v>
      </c>
      <c r="FE318" s="133">
        <f t="shared" si="547"/>
        <v>0</v>
      </c>
      <c r="FF318" s="133">
        <f t="shared" si="548"/>
        <v>0</v>
      </c>
      <c r="FG318" s="133">
        <f t="shared" si="549"/>
        <v>0</v>
      </c>
      <c r="FH318" s="133">
        <f t="shared" si="550"/>
        <v>0</v>
      </c>
      <c r="FI318" s="133">
        <f t="shared" si="551"/>
        <v>0</v>
      </c>
      <c r="FJ318" s="133">
        <f t="shared" si="552"/>
        <v>0</v>
      </c>
      <c r="FK318" s="133">
        <f t="shared" si="553"/>
        <v>0</v>
      </c>
      <c r="FL318" s="133">
        <f t="shared" si="554"/>
        <v>0</v>
      </c>
      <c r="FM318" s="133">
        <f t="shared" si="555"/>
        <v>0</v>
      </c>
      <c r="FN318" s="133">
        <f t="shared" si="556"/>
        <v>0</v>
      </c>
      <c r="FO318" s="133">
        <f t="shared" si="557"/>
        <v>0</v>
      </c>
      <c r="FP318" s="133">
        <f t="shared" si="558"/>
        <v>0</v>
      </c>
      <c r="FR318" s="572">
        <f t="shared" si="560"/>
        <v>0</v>
      </c>
      <c r="FS318" s="572"/>
    </row>
    <row r="319" spans="1:239" s="38" customFormat="1" ht="15" customHeight="1">
      <c r="A319" s="18"/>
      <c r="B319" s="51"/>
      <c r="C319" s="48" t="s">
        <v>5014</v>
      </c>
      <c r="D319" s="547" t="str">
        <f>IF(CNGE_2024_M3_Secc1!D66="","",CNGE_2024_M3_Secc1!D66)</f>
        <v/>
      </c>
      <c r="E319" s="548"/>
      <c r="F319" s="548"/>
      <c r="G319" s="548"/>
      <c r="H319" s="548"/>
      <c r="I319" s="548"/>
      <c r="J319" s="310"/>
      <c r="K319" s="310"/>
      <c r="L319" s="310"/>
      <c r="M319" s="310"/>
      <c r="N319" s="310"/>
      <c r="O319" s="310"/>
      <c r="P319" s="310"/>
      <c r="Q319" s="310"/>
      <c r="R319" s="310"/>
      <c r="S319" s="310"/>
      <c r="T319" s="310"/>
      <c r="U319" s="310"/>
      <c r="V319" s="310"/>
      <c r="W319" s="310"/>
      <c r="X319" s="310"/>
      <c r="Y319" s="310"/>
      <c r="Z319" s="310"/>
      <c r="AA319" s="310"/>
      <c r="AB319" s="310"/>
      <c r="AC319" s="103"/>
      <c r="AD319" s="103"/>
      <c r="AE319" s="2"/>
      <c r="AF319" s="108"/>
      <c r="AH319" s="522">
        <f t="shared" si="561"/>
        <v>0</v>
      </c>
      <c r="AI319" s="522"/>
      <c r="AJ319" s="522">
        <f t="shared" si="562"/>
        <v>0</v>
      </c>
      <c r="AK319" s="522"/>
      <c r="AL319" s="522">
        <f t="shared" si="563"/>
        <v>0</v>
      </c>
      <c r="AM319" s="522"/>
      <c r="AN319" s="522">
        <f t="shared" si="499"/>
        <v>0</v>
      </c>
      <c r="AO319" s="522"/>
      <c r="AP319" s="711"/>
      <c r="AQ319" s="522">
        <f t="shared" si="564"/>
        <v>0</v>
      </c>
      <c r="AR319" s="522"/>
      <c r="AS319" s="522">
        <f t="shared" si="565"/>
        <v>0</v>
      </c>
      <c r="AT319" s="522"/>
      <c r="AU319" s="522">
        <f t="shared" si="566"/>
        <v>0</v>
      </c>
      <c r="AV319" s="522"/>
      <c r="AW319" s="522">
        <f t="shared" si="503"/>
        <v>0</v>
      </c>
      <c r="AX319" s="522"/>
      <c r="AY319" s="711"/>
      <c r="AZ319" s="522">
        <f t="shared" si="567"/>
        <v>0</v>
      </c>
      <c r="BA319" s="522"/>
      <c r="BB319" s="522">
        <f t="shared" si="568"/>
        <v>0</v>
      </c>
      <c r="BC319" s="522"/>
      <c r="BD319" s="522">
        <f t="shared" si="569"/>
        <v>0</v>
      </c>
      <c r="BE319" s="522"/>
      <c r="BF319" s="522">
        <f t="shared" si="507"/>
        <v>0</v>
      </c>
      <c r="BG319" s="522"/>
      <c r="BH319" s="711"/>
      <c r="BI319" s="522">
        <f t="shared" si="570"/>
        <v>0</v>
      </c>
      <c r="BJ319" s="522"/>
      <c r="BK319" s="522">
        <f t="shared" si="571"/>
        <v>0</v>
      </c>
      <c r="BL319" s="522"/>
      <c r="BM319" s="522">
        <f t="shared" si="572"/>
        <v>0</v>
      </c>
      <c r="BN319" s="522"/>
      <c r="BO319" s="522">
        <f t="shared" si="511"/>
        <v>0</v>
      </c>
      <c r="BP319" s="522"/>
      <c r="BQ319" s="711"/>
      <c r="BR319" s="522">
        <f t="shared" si="573"/>
        <v>0</v>
      </c>
      <c r="BS319" s="522"/>
      <c r="BT319" s="522">
        <f t="shared" si="574"/>
        <v>0</v>
      </c>
      <c r="BU319" s="522"/>
      <c r="BV319" s="522">
        <f t="shared" si="575"/>
        <v>0</v>
      </c>
      <c r="BW319" s="522"/>
      <c r="BX319" s="522">
        <f t="shared" si="515"/>
        <v>0</v>
      </c>
      <c r="BY319" s="522"/>
      <c r="BZ319" s="711"/>
      <c r="CA319" s="522">
        <f t="shared" si="576"/>
        <v>0</v>
      </c>
      <c r="CB319" s="522"/>
      <c r="CC319" s="522">
        <f t="shared" si="577"/>
        <v>0</v>
      </c>
      <c r="CD319" s="522"/>
      <c r="CE319" s="522">
        <f t="shared" si="578"/>
        <v>0</v>
      </c>
      <c r="CF319" s="522"/>
      <c r="CG319" s="522">
        <f t="shared" si="519"/>
        <v>0</v>
      </c>
      <c r="CH319" s="522"/>
      <c r="CI319" s="711"/>
      <c r="CJ319" s="522">
        <f t="shared" si="579"/>
        <v>0</v>
      </c>
      <c r="CK319" s="522"/>
      <c r="CL319" s="522">
        <f t="shared" si="580"/>
        <v>0</v>
      </c>
      <c r="CM319" s="522"/>
      <c r="CN319" s="522">
        <f t="shared" si="581"/>
        <v>0</v>
      </c>
      <c r="CO319" s="522"/>
      <c r="CP319" s="522">
        <f t="shared" si="523"/>
        <v>0</v>
      </c>
      <c r="CQ319" s="522"/>
      <c r="CR319" s="711"/>
      <c r="CS319" s="522">
        <f t="shared" si="582"/>
        <v>0</v>
      </c>
      <c r="CT319" s="522"/>
      <c r="CU319" s="522">
        <f t="shared" si="583"/>
        <v>0</v>
      </c>
      <c r="CV319" s="522"/>
      <c r="CW319" s="522">
        <f t="shared" si="584"/>
        <v>0</v>
      </c>
      <c r="CX319" s="522"/>
      <c r="CY319" s="522">
        <f t="shared" si="527"/>
        <v>0</v>
      </c>
      <c r="CZ319" s="522"/>
      <c r="DA319" s="711"/>
      <c r="DB319" s="524">
        <f t="shared" si="585"/>
        <v>0</v>
      </c>
      <c r="DC319" s="526"/>
      <c r="DD319" s="524">
        <f t="shared" si="586"/>
        <v>0</v>
      </c>
      <c r="DE319" s="526"/>
      <c r="DF319" s="524">
        <f t="shared" si="530"/>
        <v>0</v>
      </c>
      <c r="DG319" s="526"/>
      <c r="DH319" s="524">
        <f t="shared" si="531"/>
        <v>0</v>
      </c>
      <c r="DI319" s="526"/>
      <c r="DJ319" s="711"/>
      <c r="DK319" s="522">
        <f t="shared" si="587"/>
        <v>0</v>
      </c>
      <c r="DL319" s="522"/>
      <c r="DM319" s="522">
        <f t="shared" si="588"/>
        <v>0</v>
      </c>
      <c r="DN319" s="522"/>
      <c r="DO319" s="522">
        <f t="shared" si="589"/>
        <v>0</v>
      </c>
      <c r="DP319" s="522"/>
      <c r="DQ319" s="522">
        <f t="shared" si="535"/>
        <v>0</v>
      </c>
      <c r="DR319" s="522"/>
      <c r="DS319" s="747"/>
      <c r="DT319" s="114">
        <f t="shared" si="590"/>
        <v>0</v>
      </c>
      <c r="DU319" s="113" t="str">
        <f>IF(DT319=0,"", IF(SUM($DT$305:DT319)=1,DV319, IF($DT$351&gt;SUM($DT$305:DT319),_xlfn.CONCAT(", ",DV319), IF($DT$351=SUM($DT$305:DT319),_xlfn.CONCAT(" y ",DV319,".")))))</f>
        <v/>
      </c>
      <c r="DV319" s="118">
        <v>14</v>
      </c>
      <c r="EU319" s="133">
        <v>14</v>
      </c>
      <c r="EV319" s="133">
        <f t="shared" si="538"/>
        <v>0</v>
      </c>
      <c r="EW319" s="133">
        <f t="shared" si="539"/>
        <v>0</v>
      </c>
      <c r="EX319" s="133">
        <f t="shared" si="540"/>
        <v>0</v>
      </c>
      <c r="EY319" s="133">
        <f t="shared" si="541"/>
        <v>0</v>
      </c>
      <c r="EZ319" s="133">
        <f t="shared" si="542"/>
        <v>0</v>
      </c>
      <c r="FA319" s="133">
        <f t="shared" si="543"/>
        <v>0</v>
      </c>
      <c r="FB319" s="133">
        <f t="shared" si="544"/>
        <v>0</v>
      </c>
      <c r="FC319" s="133">
        <f t="shared" si="545"/>
        <v>0</v>
      </c>
      <c r="FD319" s="133">
        <f t="shared" si="546"/>
        <v>0</v>
      </c>
      <c r="FE319" s="133">
        <f t="shared" si="547"/>
        <v>0</v>
      </c>
      <c r="FF319" s="133">
        <f t="shared" si="548"/>
        <v>0</v>
      </c>
      <c r="FG319" s="133">
        <f t="shared" si="549"/>
        <v>0</v>
      </c>
      <c r="FH319" s="133">
        <f t="shared" si="550"/>
        <v>0</v>
      </c>
      <c r="FI319" s="133">
        <f t="shared" si="551"/>
        <v>0</v>
      </c>
      <c r="FJ319" s="133">
        <f t="shared" si="552"/>
        <v>0</v>
      </c>
      <c r="FK319" s="133">
        <f t="shared" si="553"/>
        <v>0</v>
      </c>
      <c r="FL319" s="133">
        <f t="shared" si="554"/>
        <v>0</v>
      </c>
      <c r="FM319" s="133">
        <f t="shared" si="555"/>
        <v>0</v>
      </c>
      <c r="FN319" s="133">
        <f t="shared" si="556"/>
        <v>0</v>
      </c>
      <c r="FO319" s="133">
        <f t="shared" si="557"/>
        <v>0</v>
      </c>
      <c r="FP319" s="133">
        <f t="shared" si="558"/>
        <v>0</v>
      </c>
      <c r="FR319" s="572">
        <f t="shared" si="560"/>
        <v>0</v>
      </c>
      <c r="FS319" s="572"/>
    </row>
    <row r="320" spans="1:239" s="38" customFormat="1" ht="15" customHeight="1">
      <c r="A320" s="18"/>
      <c r="B320" s="51"/>
      <c r="C320" s="48" t="s">
        <v>5015</v>
      </c>
      <c r="D320" s="547" t="str">
        <f>IF(CNGE_2024_M3_Secc1!D67="","",CNGE_2024_M3_Secc1!D67)</f>
        <v/>
      </c>
      <c r="E320" s="548"/>
      <c r="F320" s="548"/>
      <c r="G320" s="548"/>
      <c r="H320" s="548"/>
      <c r="I320" s="548"/>
      <c r="J320" s="310"/>
      <c r="K320" s="310"/>
      <c r="L320" s="310"/>
      <c r="M320" s="310"/>
      <c r="N320" s="310"/>
      <c r="O320" s="310"/>
      <c r="P320" s="310"/>
      <c r="Q320" s="310"/>
      <c r="R320" s="310"/>
      <c r="S320" s="310"/>
      <c r="T320" s="310"/>
      <c r="U320" s="310"/>
      <c r="V320" s="310"/>
      <c r="W320" s="310"/>
      <c r="X320" s="310"/>
      <c r="Y320" s="310"/>
      <c r="Z320" s="310"/>
      <c r="AA320" s="310"/>
      <c r="AB320" s="310"/>
      <c r="AC320" s="103"/>
      <c r="AD320" s="103"/>
      <c r="AE320" s="2"/>
      <c r="AF320" s="108"/>
      <c r="AH320" s="522">
        <f t="shared" si="561"/>
        <v>0</v>
      </c>
      <c r="AI320" s="522"/>
      <c r="AJ320" s="522">
        <f t="shared" si="562"/>
        <v>0</v>
      </c>
      <c r="AK320" s="522"/>
      <c r="AL320" s="522">
        <f t="shared" si="563"/>
        <v>0</v>
      </c>
      <c r="AM320" s="522"/>
      <c r="AN320" s="522">
        <f t="shared" si="499"/>
        <v>0</v>
      </c>
      <c r="AO320" s="522"/>
      <c r="AP320" s="711"/>
      <c r="AQ320" s="522">
        <f t="shared" si="564"/>
        <v>0</v>
      </c>
      <c r="AR320" s="522"/>
      <c r="AS320" s="522">
        <f t="shared" si="565"/>
        <v>0</v>
      </c>
      <c r="AT320" s="522"/>
      <c r="AU320" s="522">
        <f t="shared" si="566"/>
        <v>0</v>
      </c>
      <c r="AV320" s="522"/>
      <c r="AW320" s="522">
        <f t="shared" si="503"/>
        <v>0</v>
      </c>
      <c r="AX320" s="522"/>
      <c r="AY320" s="711"/>
      <c r="AZ320" s="522">
        <f t="shared" si="567"/>
        <v>0</v>
      </c>
      <c r="BA320" s="522"/>
      <c r="BB320" s="522">
        <f t="shared" si="568"/>
        <v>0</v>
      </c>
      <c r="BC320" s="522"/>
      <c r="BD320" s="522">
        <f t="shared" si="569"/>
        <v>0</v>
      </c>
      <c r="BE320" s="522"/>
      <c r="BF320" s="522">
        <f t="shared" si="507"/>
        <v>0</v>
      </c>
      <c r="BG320" s="522"/>
      <c r="BH320" s="711"/>
      <c r="BI320" s="522">
        <f t="shared" si="570"/>
        <v>0</v>
      </c>
      <c r="BJ320" s="522"/>
      <c r="BK320" s="522">
        <f t="shared" si="571"/>
        <v>0</v>
      </c>
      <c r="BL320" s="522"/>
      <c r="BM320" s="522">
        <f t="shared" si="572"/>
        <v>0</v>
      </c>
      <c r="BN320" s="522"/>
      <c r="BO320" s="522">
        <f t="shared" si="511"/>
        <v>0</v>
      </c>
      <c r="BP320" s="522"/>
      <c r="BQ320" s="711"/>
      <c r="BR320" s="522">
        <f t="shared" si="573"/>
        <v>0</v>
      </c>
      <c r="BS320" s="522"/>
      <c r="BT320" s="522">
        <f t="shared" si="574"/>
        <v>0</v>
      </c>
      <c r="BU320" s="522"/>
      <c r="BV320" s="522">
        <f t="shared" si="575"/>
        <v>0</v>
      </c>
      <c r="BW320" s="522"/>
      <c r="BX320" s="522">
        <f t="shared" si="515"/>
        <v>0</v>
      </c>
      <c r="BY320" s="522"/>
      <c r="BZ320" s="711"/>
      <c r="CA320" s="522">
        <f t="shared" si="576"/>
        <v>0</v>
      </c>
      <c r="CB320" s="522"/>
      <c r="CC320" s="522">
        <f t="shared" si="577"/>
        <v>0</v>
      </c>
      <c r="CD320" s="522"/>
      <c r="CE320" s="522">
        <f t="shared" si="578"/>
        <v>0</v>
      </c>
      <c r="CF320" s="522"/>
      <c r="CG320" s="522">
        <f t="shared" si="519"/>
        <v>0</v>
      </c>
      <c r="CH320" s="522"/>
      <c r="CI320" s="711"/>
      <c r="CJ320" s="522">
        <f t="shared" si="579"/>
        <v>0</v>
      </c>
      <c r="CK320" s="522"/>
      <c r="CL320" s="522">
        <f t="shared" si="580"/>
        <v>0</v>
      </c>
      <c r="CM320" s="522"/>
      <c r="CN320" s="522">
        <f t="shared" si="581"/>
        <v>0</v>
      </c>
      <c r="CO320" s="522"/>
      <c r="CP320" s="522">
        <f t="shared" si="523"/>
        <v>0</v>
      </c>
      <c r="CQ320" s="522"/>
      <c r="CR320" s="711"/>
      <c r="CS320" s="522">
        <f t="shared" si="582"/>
        <v>0</v>
      </c>
      <c r="CT320" s="522"/>
      <c r="CU320" s="522">
        <f t="shared" si="583"/>
        <v>0</v>
      </c>
      <c r="CV320" s="522"/>
      <c r="CW320" s="522">
        <f t="shared" si="584"/>
        <v>0</v>
      </c>
      <c r="CX320" s="522"/>
      <c r="CY320" s="522">
        <f t="shared" si="527"/>
        <v>0</v>
      </c>
      <c r="CZ320" s="522"/>
      <c r="DA320" s="711"/>
      <c r="DB320" s="524">
        <f t="shared" si="585"/>
        <v>0</v>
      </c>
      <c r="DC320" s="526"/>
      <c r="DD320" s="524">
        <f t="shared" si="586"/>
        <v>0</v>
      </c>
      <c r="DE320" s="526"/>
      <c r="DF320" s="524">
        <f t="shared" si="530"/>
        <v>0</v>
      </c>
      <c r="DG320" s="526"/>
      <c r="DH320" s="524">
        <f t="shared" si="531"/>
        <v>0</v>
      </c>
      <c r="DI320" s="526"/>
      <c r="DJ320" s="711"/>
      <c r="DK320" s="522">
        <f t="shared" si="587"/>
        <v>0</v>
      </c>
      <c r="DL320" s="522"/>
      <c r="DM320" s="522">
        <f t="shared" si="588"/>
        <v>0</v>
      </c>
      <c r="DN320" s="522"/>
      <c r="DO320" s="522">
        <f t="shared" si="589"/>
        <v>0</v>
      </c>
      <c r="DP320" s="522"/>
      <c r="DQ320" s="522">
        <f t="shared" si="535"/>
        <v>0</v>
      </c>
      <c r="DR320" s="522"/>
      <c r="DS320" s="747"/>
      <c r="DT320" s="114">
        <f t="shared" si="590"/>
        <v>0</v>
      </c>
      <c r="DU320" s="113" t="str">
        <f>IF(DT320=0,"", IF(SUM($DT$305:DT320)=1,DV320, IF($DT$351&gt;SUM($DT$305:DT320),_xlfn.CONCAT(", ",DV320), IF($DT$351=SUM($DT$305:DT320),_xlfn.CONCAT(" y ",DV320,".")))))</f>
        <v/>
      </c>
      <c r="DV320" s="118">
        <v>15</v>
      </c>
      <c r="EU320" s="133">
        <v>15</v>
      </c>
      <c r="EV320" s="133">
        <f t="shared" si="538"/>
        <v>0</v>
      </c>
      <c r="EW320" s="133">
        <f t="shared" si="539"/>
        <v>0</v>
      </c>
      <c r="EX320" s="133">
        <f t="shared" si="540"/>
        <v>0</v>
      </c>
      <c r="EY320" s="133">
        <f t="shared" si="541"/>
        <v>0</v>
      </c>
      <c r="EZ320" s="133">
        <f t="shared" si="542"/>
        <v>0</v>
      </c>
      <c r="FA320" s="133">
        <f t="shared" si="543"/>
        <v>0</v>
      </c>
      <c r="FB320" s="133">
        <f t="shared" si="544"/>
        <v>0</v>
      </c>
      <c r="FC320" s="133">
        <f t="shared" si="545"/>
        <v>0</v>
      </c>
      <c r="FD320" s="133">
        <f t="shared" si="546"/>
        <v>0</v>
      </c>
      <c r="FE320" s="133">
        <f t="shared" si="547"/>
        <v>0</v>
      </c>
      <c r="FF320" s="133">
        <f t="shared" si="548"/>
        <v>0</v>
      </c>
      <c r="FG320" s="133">
        <f t="shared" si="549"/>
        <v>0</v>
      </c>
      <c r="FH320" s="133">
        <f t="shared" si="550"/>
        <v>0</v>
      </c>
      <c r="FI320" s="133">
        <f t="shared" si="551"/>
        <v>0</v>
      </c>
      <c r="FJ320" s="133">
        <f t="shared" si="552"/>
        <v>0</v>
      </c>
      <c r="FK320" s="133">
        <f t="shared" si="553"/>
        <v>0</v>
      </c>
      <c r="FL320" s="133">
        <f t="shared" si="554"/>
        <v>0</v>
      </c>
      <c r="FM320" s="133">
        <f t="shared" si="555"/>
        <v>0</v>
      </c>
      <c r="FN320" s="133">
        <f t="shared" si="556"/>
        <v>0</v>
      </c>
      <c r="FO320" s="133">
        <f t="shared" si="557"/>
        <v>0</v>
      </c>
      <c r="FP320" s="133">
        <f t="shared" si="558"/>
        <v>0</v>
      </c>
      <c r="FR320" s="572">
        <f t="shared" si="560"/>
        <v>0</v>
      </c>
      <c r="FS320" s="572"/>
    </row>
    <row r="321" spans="1:175" s="38" customFormat="1" ht="15" customHeight="1">
      <c r="A321" s="18"/>
      <c r="B321" s="51"/>
      <c r="C321" s="48" t="s">
        <v>5016</v>
      </c>
      <c r="D321" s="547" t="str">
        <f>IF(CNGE_2024_M3_Secc1!D68="","",CNGE_2024_M3_Secc1!D68)</f>
        <v/>
      </c>
      <c r="E321" s="548"/>
      <c r="F321" s="548"/>
      <c r="G321" s="548"/>
      <c r="H321" s="548"/>
      <c r="I321" s="548"/>
      <c r="J321" s="310"/>
      <c r="K321" s="310"/>
      <c r="L321" s="310"/>
      <c r="M321" s="310"/>
      <c r="N321" s="310"/>
      <c r="O321" s="310"/>
      <c r="P321" s="310"/>
      <c r="Q321" s="310"/>
      <c r="R321" s="310"/>
      <c r="S321" s="310"/>
      <c r="T321" s="310"/>
      <c r="U321" s="310"/>
      <c r="V321" s="310"/>
      <c r="W321" s="310"/>
      <c r="X321" s="310"/>
      <c r="Y321" s="310"/>
      <c r="Z321" s="310"/>
      <c r="AA321" s="310"/>
      <c r="AB321" s="310"/>
      <c r="AC321" s="103"/>
      <c r="AD321" s="103"/>
      <c r="AE321" s="2"/>
      <c r="AF321" s="108"/>
      <c r="AH321" s="522">
        <f t="shared" si="561"/>
        <v>0</v>
      </c>
      <c r="AI321" s="522"/>
      <c r="AJ321" s="522">
        <f t="shared" si="562"/>
        <v>0</v>
      </c>
      <c r="AK321" s="522"/>
      <c r="AL321" s="522">
        <f t="shared" si="563"/>
        <v>0</v>
      </c>
      <c r="AM321" s="522"/>
      <c r="AN321" s="522">
        <f t="shared" si="499"/>
        <v>0</v>
      </c>
      <c r="AO321" s="522"/>
      <c r="AP321" s="711"/>
      <c r="AQ321" s="522">
        <f t="shared" si="564"/>
        <v>0</v>
      </c>
      <c r="AR321" s="522"/>
      <c r="AS321" s="522">
        <f t="shared" si="565"/>
        <v>0</v>
      </c>
      <c r="AT321" s="522"/>
      <c r="AU321" s="522">
        <f t="shared" si="566"/>
        <v>0</v>
      </c>
      <c r="AV321" s="522"/>
      <c r="AW321" s="522">
        <f t="shared" si="503"/>
        <v>0</v>
      </c>
      <c r="AX321" s="522"/>
      <c r="AY321" s="711"/>
      <c r="AZ321" s="522">
        <f t="shared" si="567"/>
        <v>0</v>
      </c>
      <c r="BA321" s="522"/>
      <c r="BB321" s="522">
        <f t="shared" si="568"/>
        <v>0</v>
      </c>
      <c r="BC321" s="522"/>
      <c r="BD321" s="522">
        <f t="shared" si="569"/>
        <v>0</v>
      </c>
      <c r="BE321" s="522"/>
      <c r="BF321" s="522">
        <f t="shared" si="507"/>
        <v>0</v>
      </c>
      <c r="BG321" s="522"/>
      <c r="BH321" s="711"/>
      <c r="BI321" s="522">
        <f t="shared" si="570"/>
        <v>0</v>
      </c>
      <c r="BJ321" s="522"/>
      <c r="BK321" s="522">
        <f t="shared" si="571"/>
        <v>0</v>
      </c>
      <c r="BL321" s="522"/>
      <c r="BM321" s="522">
        <f t="shared" si="572"/>
        <v>0</v>
      </c>
      <c r="BN321" s="522"/>
      <c r="BO321" s="522">
        <f t="shared" si="511"/>
        <v>0</v>
      </c>
      <c r="BP321" s="522"/>
      <c r="BQ321" s="711"/>
      <c r="BR321" s="522">
        <f t="shared" si="573"/>
        <v>0</v>
      </c>
      <c r="BS321" s="522"/>
      <c r="BT321" s="522">
        <f t="shared" si="574"/>
        <v>0</v>
      </c>
      <c r="BU321" s="522"/>
      <c r="BV321" s="522">
        <f t="shared" si="575"/>
        <v>0</v>
      </c>
      <c r="BW321" s="522"/>
      <c r="BX321" s="522">
        <f t="shared" si="515"/>
        <v>0</v>
      </c>
      <c r="BY321" s="522"/>
      <c r="BZ321" s="711"/>
      <c r="CA321" s="522">
        <f t="shared" si="576"/>
        <v>0</v>
      </c>
      <c r="CB321" s="522"/>
      <c r="CC321" s="522">
        <f t="shared" si="577"/>
        <v>0</v>
      </c>
      <c r="CD321" s="522"/>
      <c r="CE321" s="522">
        <f t="shared" si="578"/>
        <v>0</v>
      </c>
      <c r="CF321" s="522"/>
      <c r="CG321" s="522">
        <f t="shared" si="519"/>
        <v>0</v>
      </c>
      <c r="CH321" s="522"/>
      <c r="CI321" s="711"/>
      <c r="CJ321" s="522">
        <f t="shared" si="579"/>
        <v>0</v>
      </c>
      <c r="CK321" s="522"/>
      <c r="CL321" s="522">
        <f t="shared" si="580"/>
        <v>0</v>
      </c>
      <c r="CM321" s="522"/>
      <c r="CN321" s="522">
        <f t="shared" si="581"/>
        <v>0</v>
      </c>
      <c r="CO321" s="522"/>
      <c r="CP321" s="522">
        <f t="shared" si="523"/>
        <v>0</v>
      </c>
      <c r="CQ321" s="522"/>
      <c r="CR321" s="711"/>
      <c r="CS321" s="522">
        <f t="shared" si="582"/>
        <v>0</v>
      </c>
      <c r="CT321" s="522"/>
      <c r="CU321" s="522">
        <f t="shared" si="583"/>
        <v>0</v>
      </c>
      <c r="CV321" s="522"/>
      <c r="CW321" s="522">
        <f t="shared" si="584"/>
        <v>0</v>
      </c>
      <c r="CX321" s="522"/>
      <c r="CY321" s="522">
        <f t="shared" si="527"/>
        <v>0</v>
      </c>
      <c r="CZ321" s="522"/>
      <c r="DA321" s="711"/>
      <c r="DB321" s="524">
        <f t="shared" si="585"/>
        <v>0</v>
      </c>
      <c r="DC321" s="526"/>
      <c r="DD321" s="524">
        <f t="shared" si="586"/>
        <v>0</v>
      </c>
      <c r="DE321" s="526"/>
      <c r="DF321" s="524">
        <f t="shared" si="530"/>
        <v>0</v>
      </c>
      <c r="DG321" s="526"/>
      <c r="DH321" s="524">
        <f t="shared" si="531"/>
        <v>0</v>
      </c>
      <c r="DI321" s="526"/>
      <c r="DJ321" s="711"/>
      <c r="DK321" s="522">
        <f t="shared" si="587"/>
        <v>0</v>
      </c>
      <c r="DL321" s="522"/>
      <c r="DM321" s="522">
        <f t="shared" si="588"/>
        <v>0</v>
      </c>
      <c r="DN321" s="522"/>
      <c r="DO321" s="522">
        <f t="shared" si="589"/>
        <v>0</v>
      </c>
      <c r="DP321" s="522"/>
      <c r="DQ321" s="522">
        <f t="shared" si="535"/>
        <v>0</v>
      </c>
      <c r="DR321" s="522"/>
      <c r="DS321" s="747"/>
      <c r="DT321" s="114">
        <f t="shared" si="590"/>
        <v>0</v>
      </c>
      <c r="DU321" s="113" t="str">
        <f>IF(DT321=0,"", IF(SUM($DT$305:DT321)=1,DV321, IF($DT$351&gt;SUM($DT$305:DT321),_xlfn.CONCAT(", ",DV321), IF($DT$351=SUM($DT$305:DT321),_xlfn.CONCAT(" y ",DV321,".")))))</f>
        <v/>
      </c>
      <c r="DV321" s="119">
        <v>16</v>
      </c>
      <c r="EU321" s="133">
        <v>16</v>
      </c>
      <c r="EV321" s="133">
        <f t="shared" si="538"/>
        <v>0</v>
      </c>
      <c r="EW321" s="133">
        <f t="shared" si="539"/>
        <v>0</v>
      </c>
      <c r="EX321" s="133">
        <f t="shared" si="540"/>
        <v>0</v>
      </c>
      <c r="EY321" s="133">
        <f t="shared" si="541"/>
        <v>0</v>
      </c>
      <c r="EZ321" s="133">
        <f t="shared" si="542"/>
        <v>0</v>
      </c>
      <c r="FA321" s="133">
        <f t="shared" si="543"/>
        <v>0</v>
      </c>
      <c r="FB321" s="133">
        <f t="shared" si="544"/>
        <v>0</v>
      </c>
      <c r="FC321" s="133">
        <f t="shared" si="545"/>
        <v>0</v>
      </c>
      <c r="FD321" s="133">
        <f t="shared" si="546"/>
        <v>0</v>
      </c>
      <c r="FE321" s="133">
        <f t="shared" si="547"/>
        <v>0</v>
      </c>
      <c r="FF321" s="133">
        <f t="shared" si="548"/>
        <v>0</v>
      </c>
      <c r="FG321" s="133">
        <f t="shared" si="549"/>
        <v>0</v>
      </c>
      <c r="FH321" s="133">
        <f t="shared" si="550"/>
        <v>0</v>
      </c>
      <c r="FI321" s="133">
        <f t="shared" si="551"/>
        <v>0</v>
      </c>
      <c r="FJ321" s="133">
        <f t="shared" si="552"/>
        <v>0</v>
      </c>
      <c r="FK321" s="133">
        <f t="shared" si="553"/>
        <v>0</v>
      </c>
      <c r="FL321" s="133">
        <f t="shared" si="554"/>
        <v>0</v>
      </c>
      <c r="FM321" s="133">
        <f t="shared" si="555"/>
        <v>0</v>
      </c>
      <c r="FN321" s="133">
        <f t="shared" si="556"/>
        <v>0</v>
      </c>
      <c r="FO321" s="133">
        <f t="shared" si="557"/>
        <v>0</v>
      </c>
      <c r="FP321" s="133">
        <f t="shared" si="558"/>
        <v>0</v>
      </c>
      <c r="FR321" s="572">
        <f t="shared" si="560"/>
        <v>0</v>
      </c>
      <c r="FS321" s="572"/>
    </row>
    <row r="322" spans="1:175" s="38" customFormat="1" ht="15" customHeight="1">
      <c r="A322" s="18"/>
      <c r="B322" s="51"/>
      <c r="C322" s="48" t="s">
        <v>5017</v>
      </c>
      <c r="D322" s="547" t="str">
        <f>IF(CNGE_2024_M3_Secc1!D69="","",CNGE_2024_M3_Secc1!D69)</f>
        <v/>
      </c>
      <c r="E322" s="548"/>
      <c r="F322" s="548"/>
      <c r="G322" s="548"/>
      <c r="H322" s="548"/>
      <c r="I322" s="548"/>
      <c r="J322" s="310"/>
      <c r="K322" s="310"/>
      <c r="L322" s="310"/>
      <c r="M322" s="310"/>
      <c r="N322" s="310"/>
      <c r="O322" s="310"/>
      <c r="P322" s="310"/>
      <c r="Q322" s="310"/>
      <c r="R322" s="310"/>
      <c r="S322" s="310"/>
      <c r="T322" s="310"/>
      <c r="U322" s="310"/>
      <c r="V322" s="310"/>
      <c r="W322" s="310"/>
      <c r="X322" s="310"/>
      <c r="Y322" s="310"/>
      <c r="Z322" s="310"/>
      <c r="AA322" s="310"/>
      <c r="AB322" s="310"/>
      <c r="AC322" s="103"/>
      <c r="AD322" s="103"/>
      <c r="AE322" s="2"/>
      <c r="AF322" s="108"/>
      <c r="AH322" s="522">
        <f t="shared" si="561"/>
        <v>0</v>
      </c>
      <c r="AI322" s="522"/>
      <c r="AJ322" s="522">
        <f t="shared" si="562"/>
        <v>0</v>
      </c>
      <c r="AK322" s="522"/>
      <c r="AL322" s="522">
        <f t="shared" si="563"/>
        <v>0</v>
      </c>
      <c r="AM322" s="522"/>
      <c r="AN322" s="522">
        <f t="shared" si="499"/>
        <v>0</v>
      </c>
      <c r="AO322" s="522"/>
      <c r="AP322" s="711"/>
      <c r="AQ322" s="522">
        <f t="shared" si="564"/>
        <v>0</v>
      </c>
      <c r="AR322" s="522"/>
      <c r="AS322" s="522">
        <f t="shared" si="565"/>
        <v>0</v>
      </c>
      <c r="AT322" s="522"/>
      <c r="AU322" s="522">
        <f t="shared" si="566"/>
        <v>0</v>
      </c>
      <c r="AV322" s="522"/>
      <c r="AW322" s="522">
        <f t="shared" si="503"/>
        <v>0</v>
      </c>
      <c r="AX322" s="522"/>
      <c r="AY322" s="711"/>
      <c r="AZ322" s="522">
        <f t="shared" si="567"/>
        <v>0</v>
      </c>
      <c r="BA322" s="522"/>
      <c r="BB322" s="522">
        <f t="shared" si="568"/>
        <v>0</v>
      </c>
      <c r="BC322" s="522"/>
      <c r="BD322" s="522">
        <f t="shared" si="569"/>
        <v>0</v>
      </c>
      <c r="BE322" s="522"/>
      <c r="BF322" s="522">
        <f t="shared" si="507"/>
        <v>0</v>
      </c>
      <c r="BG322" s="522"/>
      <c r="BH322" s="711"/>
      <c r="BI322" s="522">
        <f t="shared" si="570"/>
        <v>0</v>
      </c>
      <c r="BJ322" s="522"/>
      <c r="BK322" s="522">
        <f t="shared" si="571"/>
        <v>0</v>
      </c>
      <c r="BL322" s="522"/>
      <c r="BM322" s="522">
        <f t="shared" si="572"/>
        <v>0</v>
      </c>
      <c r="BN322" s="522"/>
      <c r="BO322" s="522">
        <f t="shared" si="511"/>
        <v>0</v>
      </c>
      <c r="BP322" s="522"/>
      <c r="BQ322" s="711"/>
      <c r="BR322" s="522">
        <f t="shared" si="573"/>
        <v>0</v>
      </c>
      <c r="BS322" s="522"/>
      <c r="BT322" s="522">
        <f t="shared" si="574"/>
        <v>0</v>
      </c>
      <c r="BU322" s="522"/>
      <c r="BV322" s="522">
        <f t="shared" si="575"/>
        <v>0</v>
      </c>
      <c r="BW322" s="522"/>
      <c r="BX322" s="522">
        <f t="shared" si="515"/>
        <v>0</v>
      </c>
      <c r="BY322" s="522"/>
      <c r="BZ322" s="711"/>
      <c r="CA322" s="522">
        <f t="shared" si="576"/>
        <v>0</v>
      </c>
      <c r="CB322" s="522"/>
      <c r="CC322" s="522">
        <f t="shared" si="577"/>
        <v>0</v>
      </c>
      <c r="CD322" s="522"/>
      <c r="CE322" s="522">
        <f t="shared" si="578"/>
        <v>0</v>
      </c>
      <c r="CF322" s="522"/>
      <c r="CG322" s="522">
        <f t="shared" si="519"/>
        <v>0</v>
      </c>
      <c r="CH322" s="522"/>
      <c r="CI322" s="711"/>
      <c r="CJ322" s="522">
        <f t="shared" si="579"/>
        <v>0</v>
      </c>
      <c r="CK322" s="522"/>
      <c r="CL322" s="522">
        <f t="shared" si="580"/>
        <v>0</v>
      </c>
      <c r="CM322" s="522"/>
      <c r="CN322" s="522">
        <f t="shared" si="581"/>
        <v>0</v>
      </c>
      <c r="CO322" s="522"/>
      <c r="CP322" s="522">
        <f t="shared" si="523"/>
        <v>0</v>
      </c>
      <c r="CQ322" s="522"/>
      <c r="CR322" s="711"/>
      <c r="CS322" s="522">
        <f t="shared" si="582"/>
        <v>0</v>
      </c>
      <c r="CT322" s="522"/>
      <c r="CU322" s="522">
        <f t="shared" si="583"/>
        <v>0</v>
      </c>
      <c r="CV322" s="522"/>
      <c r="CW322" s="522">
        <f t="shared" si="584"/>
        <v>0</v>
      </c>
      <c r="CX322" s="522"/>
      <c r="CY322" s="522">
        <f t="shared" si="527"/>
        <v>0</v>
      </c>
      <c r="CZ322" s="522"/>
      <c r="DA322" s="711"/>
      <c r="DB322" s="524">
        <f t="shared" si="585"/>
        <v>0</v>
      </c>
      <c r="DC322" s="526"/>
      <c r="DD322" s="524">
        <f t="shared" si="586"/>
        <v>0</v>
      </c>
      <c r="DE322" s="526"/>
      <c r="DF322" s="524">
        <f t="shared" si="530"/>
        <v>0</v>
      </c>
      <c r="DG322" s="526"/>
      <c r="DH322" s="524">
        <f t="shared" si="531"/>
        <v>0</v>
      </c>
      <c r="DI322" s="526"/>
      <c r="DJ322" s="711"/>
      <c r="DK322" s="522">
        <f t="shared" si="587"/>
        <v>0</v>
      </c>
      <c r="DL322" s="522"/>
      <c r="DM322" s="522">
        <f t="shared" si="588"/>
        <v>0</v>
      </c>
      <c r="DN322" s="522"/>
      <c r="DO322" s="522">
        <f t="shared" si="589"/>
        <v>0</v>
      </c>
      <c r="DP322" s="522"/>
      <c r="DQ322" s="522">
        <f t="shared" si="535"/>
        <v>0</v>
      </c>
      <c r="DR322" s="522"/>
      <c r="DS322" s="747"/>
      <c r="DT322" s="114">
        <f t="shared" si="590"/>
        <v>0</v>
      </c>
      <c r="DU322" s="113" t="str">
        <f>IF(DT322=0,"", IF(SUM($DT$305:DT322)=1,DV322, IF($DT$351&gt;SUM($DT$305:DT322),_xlfn.CONCAT(", ",DV322), IF($DT$351=SUM($DT$305:DT322),_xlfn.CONCAT(" y ",DV322,".")))))</f>
        <v/>
      </c>
      <c r="DV322" s="118">
        <v>17</v>
      </c>
      <c r="EU322" s="133">
        <v>17</v>
      </c>
      <c r="EV322" s="133">
        <f t="shared" si="538"/>
        <v>0</v>
      </c>
      <c r="EW322" s="133">
        <f t="shared" si="539"/>
        <v>0</v>
      </c>
      <c r="EX322" s="133">
        <f t="shared" si="540"/>
        <v>0</v>
      </c>
      <c r="EY322" s="133">
        <f t="shared" si="541"/>
        <v>0</v>
      </c>
      <c r="EZ322" s="133">
        <f t="shared" si="542"/>
        <v>0</v>
      </c>
      <c r="FA322" s="133">
        <f t="shared" si="543"/>
        <v>0</v>
      </c>
      <c r="FB322" s="133">
        <f t="shared" si="544"/>
        <v>0</v>
      </c>
      <c r="FC322" s="133">
        <f t="shared" si="545"/>
        <v>0</v>
      </c>
      <c r="FD322" s="133">
        <f t="shared" si="546"/>
        <v>0</v>
      </c>
      <c r="FE322" s="133">
        <f t="shared" si="547"/>
        <v>0</v>
      </c>
      <c r="FF322" s="133">
        <f t="shared" si="548"/>
        <v>0</v>
      </c>
      <c r="FG322" s="133">
        <f t="shared" si="549"/>
        <v>0</v>
      </c>
      <c r="FH322" s="133">
        <f t="shared" si="550"/>
        <v>0</v>
      </c>
      <c r="FI322" s="133">
        <f t="shared" si="551"/>
        <v>0</v>
      </c>
      <c r="FJ322" s="133">
        <f t="shared" si="552"/>
        <v>0</v>
      </c>
      <c r="FK322" s="133">
        <f t="shared" si="553"/>
        <v>0</v>
      </c>
      <c r="FL322" s="133">
        <f t="shared" si="554"/>
        <v>0</v>
      </c>
      <c r="FM322" s="133">
        <f t="shared" si="555"/>
        <v>0</v>
      </c>
      <c r="FN322" s="133">
        <f t="shared" si="556"/>
        <v>0</v>
      </c>
      <c r="FO322" s="133">
        <f t="shared" si="557"/>
        <v>0</v>
      </c>
      <c r="FP322" s="133">
        <f t="shared" si="558"/>
        <v>0</v>
      </c>
      <c r="FR322" s="572">
        <f t="shared" si="560"/>
        <v>0</v>
      </c>
      <c r="FS322" s="572"/>
    </row>
    <row r="323" spans="1:175" s="38" customFormat="1" ht="15" customHeight="1">
      <c r="A323" s="18"/>
      <c r="B323" s="51"/>
      <c r="C323" s="48" t="s">
        <v>5018</v>
      </c>
      <c r="D323" s="547" t="str">
        <f>IF(CNGE_2024_M3_Secc1!D70="","",CNGE_2024_M3_Secc1!D70)</f>
        <v/>
      </c>
      <c r="E323" s="548"/>
      <c r="F323" s="548"/>
      <c r="G323" s="548"/>
      <c r="H323" s="548"/>
      <c r="I323" s="548"/>
      <c r="J323" s="310"/>
      <c r="K323" s="310"/>
      <c r="L323" s="310"/>
      <c r="M323" s="310"/>
      <c r="N323" s="310"/>
      <c r="O323" s="310"/>
      <c r="P323" s="310"/>
      <c r="Q323" s="310"/>
      <c r="R323" s="310"/>
      <c r="S323" s="310"/>
      <c r="T323" s="310"/>
      <c r="U323" s="310"/>
      <c r="V323" s="310"/>
      <c r="W323" s="310"/>
      <c r="X323" s="310"/>
      <c r="Y323" s="310"/>
      <c r="Z323" s="310"/>
      <c r="AA323" s="310"/>
      <c r="AB323" s="310"/>
      <c r="AC323" s="103"/>
      <c r="AD323" s="103"/>
      <c r="AE323" s="2"/>
      <c r="AF323" s="108"/>
      <c r="AH323" s="522">
        <f t="shared" si="561"/>
        <v>0</v>
      </c>
      <c r="AI323" s="522"/>
      <c r="AJ323" s="522">
        <f t="shared" si="562"/>
        <v>0</v>
      </c>
      <c r="AK323" s="522"/>
      <c r="AL323" s="522">
        <f t="shared" si="563"/>
        <v>0</v>
      </c>
      <c r="AM323" s="522"/>
      <c r="AN323" s="522">
        <f t="shared" si="499"/>
        <v>0</v>
      </c>
      <c r="AO323" s="522"/>
      <c r="AP323" s="711"/>
      <c r="AQ323" s="522">
        <f t="shared" si="564"/>
        <v>0</v>
      </c>
      <c r="AR323" s="522"/>
      <c r="AS323" s="522">
        <f t="shared" si="565"/>
        <v>0</v>
      </c>
      <c r="AT323" s="522"/>
      <c r="AU323" s="522">
        <f t="shared" si="566"/>
        <v>0</v>
      </c>
      <c r="AV323" s="522"/>
      <c r="AW323" s="522">
        <f t="shared" si="503"/>
        <v>0</v>
      </c>
      <c r="AX323" s="522"/>
      <c r="AY323" s="711"/>
      <c r="AZ323" s="522">
        <f t="shared" si="567"/>
        <v>0</v>
      </c>
      <c r="BA323" s="522"/>
      <c r="BB323" s="522">
        <f t="shared" si="568"/>
        <v>0</v>
      </c>
      <c r="BC323" s="522"/>
      <c r="BD323" s="522">
        <f t="shared" si="569"/>
        <v>0</v>
      </c>
      <c r="BE323" s="522"/>
      <c r="BF323" s="522">
        <f t="shared" si="507"/>
        <v>0</v>
      </c>
      <c r="BG323" s="522"/>
      <c r="BH323" s="711"/>
      <c r="BI323" s="522">
        <f t="shared" si="570"/>
        <v>0</v>
      </c>
      <c r="BJ323" s="522"/>
      <c r="BK323" s="522">
        <f t="shared" si="571"/>
        <v>0</v>
      </c>
      <c r="BL323" s="522"/>
      <c r="BM323" s="522">
        <f t="shared" si="572"/>
        <v>0</v>
      </c>
      <c r="BN323" s="522"/>
      <c r="BO323" s="522">
        <f t="shared" si="511"/>
        <v>0</v>
      </c>
      <c r="BP323" s="522"/>
      <c r="BQ323" s="711"/>
      <c r="BR323" s="522">
        <f t="shared" si="573"/>
        <v>0</v>
      </c>
      <c r="BS323" s="522"/>
      <c r="BT323" s="522">
        <f t="shared" si="574"/>
        <v>0</v>
      </c>
      <c r="BU323" s="522"/>
      <c r="BV323" s="522">
        <f t="shared" si="575"/>
        <v>0</v>
      </c>
      <c r="BW323" s="522"/>
      <c r="BX323" s="522">
        <f t="shared" si="515"/>
        <v>0</v>
      </c>
      <c r="BY323" s="522"/>
      <c r="BZ323" s="711"/>
      <c r="CA323" s="522">
        <f t="shared" si="576"/>
        <v>0</v>
      </c>
      <c r="CB323" s="522"/>
      <c r="CC323" s="522">
        <f t="shared" si="577"/>
        <v>0</v>
      </c>
      <c r="CD323" s="522"/>
      <c r="CE323" s="522">
        <f t="shared" si="578"/>
        <v>0</v>
      </c>
      <c r="CF323" s="522"/>
      <c r="CG323" s="522">
        <f t="shared" si="519"/>
        <v>0</v>
      </c>
      <c r="CH323" s="522"/>
      <c r="CI323" s="711"/>
      <c r="CJ323" s="522">
        <f t="shared" si="579"/>
        <v>0</v>
      </c>
      <c r="CK323" s="522"/>
      <c r="CL323" s="522">
        <f t="shared" si="580"/>
        <v>0</v>
      </c>
      <c r="CM323" s="522"/>
      <c r="CN323" s="522">
        <f t="shared" si="581"/>
        <v>0</v>
      </c>
      <c r="CO323" s="522"/>
      <c r="CP323" s="522">
        <f t="shared" si="523"/>
        <v>0</v>
      </c>
      <c r="CQ323" s="522"/>
      <c r="CR323" s="711"/>
      <c r="CS323" s="522">
        <f t="shared" si="582"/>
        <v>0</v>
      </c>
      <c r="CT323" s="522"/>
      <c r="CU323" s="522">
        <f t="shared" si="583"/>
        <v>0</v>
      </c>
      <c r="CV323" s="522"/>
      <c r="CW323" s="522">
        <f t="shared" si="584"/>
        <v>0</v>
      </c>
      <c r="CX323" s="522"/>
      <c r="CY323" s="522">
        <f t="shared" si="527"/>
        <v>0</v>
      </c>
      <c r="CZ323" s="522"/>
      <c r="DA323" s="711"/>
      <c r="DB323" s="524">
        <f t="shared" si="585"/>
        <v>0</v>
      </c>
      <c r="DC323" s="526"/>
      <c r="DD323" s="524">
        <f t="shared" si="586"/>
        <v>0</v>
      </c>
      <c r="DE323" s="526"/>
      <c r="DF323" s="524">
        <f t="shared" si="530"/>
        <v>0</v>
      </c>
      <c r="DG323" s="526"/>
      <c r="DH323" s="524">
        <f t="shared" si="531"/>
        <v>0</v>
      </c>
      <c r="DI323" s="526"/>
      <c r="DJ323" s="711"/>
      <c r="DK323" s="522">
        <f t="shared" si="587"/>
        <v>0</v>
      </c>
      <c r="DL323" s="522"/>
      <c r="DM323" s="522">
        <f t="shared" si="588"/>
        <v>0</v>
      </c>
      <c r="DN323" s="522"/>
      <c r="DO323" s="522">
        <f t="shared" si="589"/>
        <v>0</v>
      </c>
      <c r="DP323" s="522"/>
      <c r="DQ323" s="522">
        <f t="shared" si="535"/>
        <v>0</v>
      </c>
      <c r="DR323" s="522"/>
      <c r="DS323" s="747"/>
      <c r="DT323" s="114">
        <f t="shared" si="590"/>
        <v>0</v>
      </c>
      <c r="DU323" s="113" t="str">
        <f>IF(DT323=0,"", IF(SUM($DT$305:DT323)=1,DV323, IF($DT$351&gt;SUM($DT$305:DT323),_xlfn.CONCAT(", ",DV323), IF($DT$351=SUM($DT$305:DT323),_xlfn.CONCAT(" y ",DV323,".")))))</f>
        <v/>
      </c>
      <c r="DV323" s="118">
        <v>18</v>
      </c>
      <c r="EU323" s="133">
        <v>18</v>
      </c>
      <c r="EV323" s="133">
        <f t="shared" si="538"/>
        <v>0</v>
      </c>
      <c r="EW323" s="133">
        <f t="shared" si="539"/>
        <v>0</v>
      </c>
      <c r="EX323" s="133">
        <f t="shared" si="540"/>
        <v>0</v>
      </c>
      <c r="EY323" s="133">
        <f t="shared" si="541"/>
        <v>0</v>
      </c>
      <c r="EZ323" s="133">
        <f t="shared" si="542"/>
        <v>0</v>
      </c>
      <c r="FA323" s="133">
        <f t="shared" si="543"/>
        <v>0</v>
      </c>
      <c r="FB323" s="133">
        <f t="shared" si="544"/>
        <v>0</v>
      </c>
      <c r="FC323" s="133">
        <f t="shared" si="545"/>
        <v>0</v>
      </c>
      <c r="FD323" s="133">
        <f t="shared" si="546"/>
        <v>0</v>
      </c>
      <c r="FE323" s="133">
        <f t="shared" si="547"/>
        <v>0</v>
      </c>
      <c r="FF323" s="133">
        <f t="shared" si="548"/>
        <v>0</v>
      </c>
      <c r="FG323" s="133">
        <f t="shared" si="549"/>
        <v>0</v>
      </c>
      <c r="FH323" s="133">
        <f t="shared" si="550"/>
        <v>0</v>
      </c>
      <c r="FI323" s="133">
        <f t="shared" si="551"/>
        <v>0</v>
      </c>
      <c r="FJ323" s="133">
        <f t="shared" si="552"/>
        <v>0</v>
      </c>
      <c r="FK323" s="133">
        <f t="shared" si="553"/>
        <v>0</v>
      </c>
      <c r="FL323" s="133">
        <f t="shared" si="554"/>
        <v>0</v>
      </c>
      <c r="FM323" s="133">
        <f t="shared" si="555"/>
        <v>0</v>
      </c>
      <c r="FN323" s="133">
        <f t="shared" si="556"/>
        <v>0</v>
      </c>
      <c r="FO323" s="133">
        <f t="shared" si="557"/>
        <v>0</v>
      </c>
      <c r="FP323" s="133">
        <f t="shared" si="558"/>
        <v>0</v>
      </c>
      <c r="FR323" s="572">
        <f t="shared" si="560"/>
        <v>0</v>
      </c>
      <c r="FS323" s="572"/>
    </row>
    <row r="324" spans="1:175" s="38" customFormat="1" ht="15" customHeight="1">
      <c r="A324" s="18"/>
      <c r="B324" s="51"/>
      <c r="C324" s="48" t="s">
        <v>5019</v>
      </c>
      <c r="D324" s="547" t="str">
        <f>IF(CNGE_2024_M3_Secc1!D71="","",CNGE_2024_M3_Secc1!D71)</f>
        <v/>
      </c>
      <c r="E324" s="548"/>
      <c r="F324" s="548"/>
      <c r="G324" s="548"/>
      <c r="H324" s="548"/>
      <c r="I324" s="548"/>
      <c r="J324" s="310"/>
      <c r="K324" s="310"/>
      <c r="L324" s="310"/>
      <c r="M324" s="310"/>
      <c r="N324" s="310"/>
      <c r="O324" s="310"/>
      <c r="P324" s="310"/>
      <c r="Q324" s="310"/>
      <c r="R324" s="310"/>
      <c r="S324" s="310"/>
      <c r="T324" s="310"/>
      <c r="U324" s="310"/>
      <c r="V324" s="310"/>
      <c r="W324" s="310"/>
      <c r="X324" s="310"/>
      <c r="Y324" s="310"/>
      <c r="Z324" s="310"/>
      <c r="AA324" s="310"/>
      <c r="AB324" s="310"/>
      <c r="AC324" s="103"/>
      <c r="AD324" s="103"/>
      <c r="AE324" s="2"/>
      <c r="AF324" s="108"/>
      <c r="AH324" s="522">
        <f t="shared" si="561"/>
        <v>0</v>
      </c>
      <c r="AI324" s="522"/>
      <c r="AJ324" s="522">
        <f t="shared" si="562"/>
        <v>0</v>
      </c>
      <c r="AK324" s="522"/>
      <c r="AL324" s="522">
        <f t="shared" si="563"/>
        <v>0</v>
      </c>
      <c r="AM324" s="522"/>
      <c r="AN324" s="522">
        <f t="shared" si="499"/>
        <v>0</v>
      </c>
      <c r="AO324" s="522"/>
      <c r="AP324" s="711"/>
      <c r="AQ324" s="522">
        <f t="shared" si="564"/>
        <v>0</v>
      </c>
      <c r="AR324" s="522"/>
      <c r="AS324" s="522">
        <f t="shared" si="565"/>
        <v>0</v>
      </c>
      <c r="AT324" s="522"/>
      <c r="AU324" s="522">
        <f t="shared" si="566"/>
        <v>0</v>
      </c>
      <c r="AV324" s="522"/>
      <c r="AW324" s="522">
        <f t="shared" si="503"/>
        <v>0</v>
      </c>
      <c r="AX324" s="522"/>
      <c r="AY324" s="711"/>
      <c r="AZ324" s="522">
        <f t="shared" si="567"/>
        <v>0</v>
      </c>
      <c r="BA324" s="522"/>
      <c r="BB324" s="522">
        <f t="shared" si="568"/>
        <v>0</v>
      </c>
      <c r="BC324" s="522"/>
      <c r="BD324" s="522">
        <f t="shared" si="569"/>
        <v>0</v>
      </c>
      <c r="BE324" s="522"/>
      <c r="BF324" s="522">
        <f t="shared" si="507"/>
        <v>0</v>
      </c>
      <c r="BG324" s="522"/>
      <c r="BH324" s="711"/>
      <c r="BI324" s="522">
        <f t="shared" si="570"/>
        <v>0</v>
      </c>
      <c r="BJ324" s="522"/>
      <c r="BK324" s="522">
        <f t="shared" si="571"/>
        <v>0</v>
      </c>
      <c r="BL324" s="522"/>
      <c r="BM324" s="522">
        <f t="shared" si="572"/>
        <v>0</v>
      </c>
      <c r="BN324" s="522"/>
      <c r="BO324" s="522">
        <f t="shared" si="511"/>
        <v>0</v>
      </c>
      <c r="BP324" s="522"/>
      <c r="BQ324" s="711"/>
      <c r="BR324" s="522">
        <f t="shared" si="573"/>
        <v>0</v>
      </c>
      <c r="BS324" s="522"/>
      <c r="BT324" s="522">
        <f t="shared" si="574"/>
        <v>0</v>
      </c>
      <c r="BU324" s="522"/>
      <c r="BV324" s="522">
        <f t="shared" si="575"/>
        <v>0</v>
      </c>
      <c r="BW324" s="522"/>
      <c r="BX324" s="522">
        <f t="shared" si="515"/>
        <v>0</v>
      </c>
      <c r="BY324" s="522"/>
      <c r="BZ324" s="711"/>
      <c r="CA324" s="522">
        <f t="shared" si="576"/>
        <v>0</v>
      </c>
      <c r="CB324" s="522"/>
      <c r="CC324" s="522">
        <f t="shared" si="577"/>
        <v>0</v>
      </c>
      <c r="CD324" s="522"/>
      <c r="CE324" s="522">
        <f t="shared" si="578"/>
        <v>0</v>
      </c>
      <c r="CF324" s="522"/>
      <c r="CG324" s="522">
        <f t="shared" si="519"/>
        <v>0</v>
      </c>
      <c r="CH324" s="522"/>
      <c r="CI324" s="711"/>
      <c r="CJ324" s="522">
        <f t="shared" si="579"/>
        <v>0</v>
      </c>
      <c r="CK324" s="522"/>
      <c r="CL324" s="522">
        <f t="shared" si="580"/>
        <v>0</v>
      </c>
      <c r="CM324" s="522"/>
      <c r="CN324" s="522">
        <f t="shared" si="581"/>
        <v>0</v>
      </c>
      <c r="CO324" s="522"/>
      <c r="CP324" s="522">
        <f t="shared" si="523"/>
        <v>0</v>
      </c>
      <c r="CQ324" s="522"/>
      <c r="CR324" s="711"/>
      <c r="CS324" s="522">
        <f t="shared" si="582"/>
        <v>0</v>
      </c>
      <c r="CT324" s="522"/>
      <c r="CU324" s="522">
        <f t="shared" si="583"/>
        <v>0</v>
      </c>
      <c r="CV324" s="522"/>
      <c r="CW324" s="522">
        <f t="shared" si="584"/>
        <v>0</v>
      </c>
      <c r="CX324" s="522"/>
      <c r="CY324" s="522">
        <f t="shared" si="527"/>
        <v>0</v>
      </c>
      <c r="CZ324" s="522"/>
      <c r="DA324" s="711"/>
      <c r="DB324" s="524">
        <f t="shared" si="585"/>
        <v>0</v>
      </c>
      <c r="DC324" s="526"/>
      <c r="DD324" s="524">
        <f t="shared" si="586"/>
        <v>0</v>
      </c>
      <c r="DE324" s="526"/>
      <c r="DF324" s="524">
        <f t="shared" si="530"/>
        <v>0</v>
      </c>
      <c r="DG324" s="526"/>
      <c r="DH324" s="524">
        <f t="shared" si="531"/>
        <v>0</v>
      </c>
      <c r="DI324" s="526"/>
      <c r="DJ324" s="711"/>
      <c r="DK324" s="522">
        <f t="shared" si="587"/>
        <v>0</v>
      </c>
      <c r="DL324" s="522"/>
      <c r="DM324" s="522">
        <f t="shared" si="588"/>
        <v>0</v>
      </c>
      <c r="DN324" s="522"/>
      <c r="DO324" s="522">
        <f t="shared" si="589"/>
        <v>0</v>
      </c>
      <c r="DP324" s="522"/>
      <c r="DQ324" s="522">
        <f t="shared" si="535"/>
        <v>0</v>
      </c>
      <c r="DR324" s="522"/>
      <c r="DS324" s="747"/>
      <c r="DT324" s="114">
        <f t="shared" si="590"/>
        <v>0</v>
      </c>
      <c r="DU324" s="113" t="str">
        <f>IF(DT324=0,"", IF(SUM($DT$305:DT324)=1,DV324, IF($DT$351&gt;SUM($DT$305:DT324),_xlfn.CONCAT(", ",DV324), IF($DT$351=SUM($DT$305:DT324),_xlfn.CONCAT(" y ",DV324,".")))))</f>
        <v/>
      </c>
      <c r="DV324" s="118">
        <v>19</v>
      </c>
      <c r="EU324" s="133">
        <v>19</v>
      </c>
      <c r="EV324" s="133">
        <f t="shared" si="538"/>
        <v>0</v>
      </c>
      <c r="EW324" s="133">
        <f t="shared" si="539"/>
        <v>0</v>
      </c>
      <c r="EX324" s="133">
        <f t="shared" si="540"/>
        <v>0</v>
      </c>
      <c r="EY324" s="133">
        <f t="shared" si="541"/>
        <v>0</v>
      </c>
      <c r="EZ324" s="133">
        <f t="shared" si="542"/>
        <v>0</v>
      </c>
      <c r="FA324" s="133">
        <f t="shared" si="543"/>
        <v>0</v>
      </c>
      <c r="FB324" s="133">
        <f t="shared" si="544"/>
        <v>0</v>
      </c>
      <c r="FC324" s="133">
        <f t="shared" si="545"/>
        <v>0</v>
      </c>
      <c r="FD324" s="133">
        <f t="shared" si="546"/>
        <v>0</v>
      </c>
      <c r="FE324" s="133">
        <f t="shared" si="547"/>
        <v>0</v>
      </c>
      <c r="FF324" s="133">
        <f t="shared" si="548"/>
        <v>0</v>
      </c>
      <c r="FG324" s="133">
        <f t="shared" si="549"/>
        <v>0</v>
      </c>
      <c r="FH324" s="133">
        <f t="shared" si="550"/>
        <v>0</v>
      </c>
      <c r="FI324" s="133">
        <f t="shared" si="551"/>
        <v>0</v>
      </c>
      <c r="FJ324" s="133">
        <f t="shared" si="552"/>
        <v>0</v>
      </c>
      <c r="FK324" s="133">
        <f t="shared" si="553"/>
        <v>0</v>
      </c>
      <c r="FL324" s="133">
        <f t="shared" si="554"/>
        <v>0</v>
      </c>
      <c r="FM324" s="133">
        <f t="shared" si="555"/>
        <v>0</v>
      </c>
      <c r="FN324" s="133">
        <f t="shared" si="556"/>
        <v>0</v>
      </c>
      <c r="FO324" s="133">
        <f t="shared" si="557"/>
        <v>0</v>
      </c>
      <c r="FP324" s="133">
        <f t="shared" si="558"/>
        <v>0</v>
      </c>
      <c r="FR324" s="572">
        <f t="shared" si="560"/>
        <v>0</v>
      </c>
      <c r="FS324" s="572"/>
    </row>
    <row r="325" spans="1:175" s="38" customFormat="1" ht="15" customHeight="1">
      <c r="A325" s="18"/>
      <c r="B325" s="51"/>
      <c r="C325" s="48" t="s">
        <v>5020</v>
      </c>
      <c r="D325" s="547" t="str">
        <f>IF(CNGE_2024_M3_Secc1!D72="","",CNGE_2024_M3_Secc1!D72)</f>
        <v/>
      </c>
      <c r="E325" s="548"/>
      <c r="F325" s="548"/>
      <c r="G325" s="548"/>
      <c r="H325" s="548"/>
      <c r="I325" s="548"/>
      <c r="J325" s="310"/>
      <c r="K325" s="310"/>
      <c r="L325" s="310"/>
      <c r="M325" s="310"/>
      <c r="N325" s="310"/>
      <c r="O325" s="310"/>
      <c r="P325" s="310"/>
      <c r="Q325" s="310"/>
      <c r="R325" s="310"/>
      <c r="S325" s="310"/>
      <c r="T325" s="310"/>
      <c r="U325" s="310"/>
      <c r="V325" s="310"/>
      <c r="W325" s="310"/>
      <c r="X325" s="310"/>
      <c r="Y325" s="310"/>
      <c r="Z325" s="310"/>
      <c r="AA325" s="310"/>
      <c r="AB325" s="310"/>
      <c r="AC325" s="103"/>
      <c r="AD325" s="103"/>
      <c r="AE325" s="2"/>
      <c r="AF325" s="108"/>
      <c r="AH325" s="522">
        <f t="shared" si="561"/>
        <v>0</v>
      </c>
      <c r="AI325" s="522"/>
      <c r="AJ325" s="522">
        <f t="shared" si="562"/>
        <v>0</v>
      </c>
      <c r="AK325" s="522"/>
      <c r="AL325" s="522">
        <f t="shared" si="563"/>
        <v>0</v>
      </c>
      <c r="AM325" s="522"/>
      <c r="AN325" s="522">
        <f t="shared" si="499"/>
        <v>0</v>
      </c>
      <c r="AO325" s="522"/>
      <c r="AP325" s="711"/>
      <c r="AQ325" s="522">
        <f t="shared" si="564"/>
        <v>0</v>
      </c>
      <c r="AR325" s="522"/>
      <c r="AS325" s="522">
        <f t="shared" si="565"/>
        <v>0</v>
      </c>
      <c r="AT325" s="522"/>
      <c r="AU325" s="522">
        <f t="shared" si="566"/>
        <v>0</v>
      </c>
      <c r="AV325" s="522"/>
      <c r="AW325" s="522">
        <f t="shared" si="503"/>
        <v>0</v>
      </c>
      <c r="AX325" s="522"/>
      <c r="AY325" s="711"/>
      <c r="AZ325" s="522">
        <f t="shared" si="567"/>
        <v>0</v>
      </c>
      <c r="BA325" s="522"/>
      <c r="BB325" s="522">
        <f t="shared" si="568"/>
        <v>0</v>
      </c>
      <c r="BC325" s="522"/>
      <c r="BD325" s="522">
        <f t="shared" si="569"/>
        <v>0</v>
      </c>
      <c r="BE325" s="522"/>
      <c r="BF325" s="522">
        <f t="shared" si="507"/>
        <v>0</v>
      </c>
      <c r="BG325" s="522"/>
      <c r="BH325" s="711"/>
      <c r="BI325" s="522">
        <f t="shared" si="570"/>
        <v>0</v>
      </c>
      <c r="BJ325" s="522"/>
      <c r="BK325" s="522">
        <f t="shared" si="571"/>
        <v>0</v>
      </c>
      <c r="BL325" s="522"/>
      <c r="BM325" s="522">
        <f t="shared" si="572"/>
        <v>0</v>
      </c>
      <c r="BN325" s="522"/>
      <c r="BO325" s="522">
        <f t="shared" si="511"/>
        <v>0</v>
      </c>
      <c r="BP325" s="522"/>
      <c r="BQ325" s="711"/>
      <c r="BR325" s="522">
        <f t="shared" si="573"/>
        <v>0</v>
      </c>
      <c r="BS325" s="522"/>
      <c r="BT325" s="522">
        <f t="shared" si="574"/>
        <v>0</v>
      </c>
      <c r="BU325" s="522"/>
      <c r="BV325" s="522">
        <f t="shared" si="575"/>
        <v>0</v>
      </c>
      <c r="BW325" s="522"/>
      <c r="BX325" s="522">
        <f t="shared" si="515"/>
        <v>0</v>
      </c>
      <c r="BY325" s="522"/>
      <c r="BZ325" s="711"/>
      <c r="CA325" s="522">
        <f t="shared" si="576"/>
        <v>0</v>
      </c>
      <c r="CB325" s="522"/>
      <c r="CC325" s="522">
        <f t="shared" si="577"/>
        <v>0</v>
      </c>
      <c r="CD325" s="522"/>
      <c r="CE325" s="522">
        <f t="shared" si="578"/>
        <v>0</v>
      </c>
      <c r="CF325" s="522"/>
      <c r="CG325" s="522">
        <f t="shared" si="519"/>
        <v>0</v>
      </c>
      <c r="CH325" s="522"/>
      <c r="CI325" s="711"/>
      <c r="CJ325" s="522">
        <f t="shared" si="579"/>
        <v>0</v>
      </c>
      <c r="CK325" s="522"/>
      <c r="CL325" s="522">
        <f t="shared" si="580"/>
        <v>0</v>
      </c>
      <c r="CM325" s="522"/>
      <c r="CN325" s="522">
        <f t="shared" si="581"/>
        <v>0</v>
      </c>
      <c r="CO325" s="522"/>
      <c r="CP325" s="522">
        <f t="shared" si="523"/>
        <v>0</v>
      </c>
      <c r="CQ325" s="522"/>
      <c r="CR325" s="711"/>
      <c r="CS325" s="522">
        <f t="shared" si="582"/>
        <v>0</v>
      </c>
      <c r="CT325" s="522"/>
      <c r="CU325" s="522">
        <f t="shared" si="583"/>
        <v>0</v>
      </c>
      <c r="CV325" s="522"/>
      <c r="CW325" s="522">
        <f t="shared" si="584"/>
        <v>0</v>
      </c>
      <c r="CX325" s="522"/>
      <c r="CY325" s="522">
        <f t="shared" si="527"/>
        <v>0</v>
      </c>
      <c r="CZ325" s="522"/>
      <c r="DA325" s="711"/>
      <c r="DB325" s="524">
        <f t="shared" si="585"/>
        <v>0</v>
      </c>
      <c r="DC325" s="526"/>
      <c r="DD325" s="524">
        <f t="shared" si="586"/>
        <v>0</v>
      </c>
      <c r="DE325" s="526"/>
      <c r="DF325" s="524">
        <f t="shared" si="530"/>
        <v>0</v>
      </c>
      <c r="DG325" s="526"/>
      <c r="DH325" s="524">
        <f t="shared" si="531"/>
        <v>0</v>
      </c>
      <c r="DI325" s="526"/>
      <c r="DJ325" s="711"/>
      <c r="DK325" s="522">
        <f t="shared" si="587"/>
        <v>0</v>
      </c>
      <c r="DL325" s="522"/>
      <c r="DM325" s="522">
        <f t="shared" si="588"/>
        <v>0</v>
      </c>
      <c r="DN325" s="522"/>
      <c r="DO325" s="522">
        <f t="shared" si="589"/>
        <v>0</v>
      </c>
      <c r="DP325" s="522"/>
      <c r="DQ325" s="522">
        <f t="shared" si="535"/>
        <v>0</v>
      </c>
      <c r="DR325" s="522"/>
      <c r="DS325" s="747"/>
      <c r="DT325" s="114">
        <f t="shared" si="590"/>
        <v>0</v>
      </c>
      <c r="DU325" s="113" t="str">
        <f>IF(DT325=0,"", IF(SUM($DT$305:DT325)=1,DV325, IF($DT$351&gt;SUM($DT$305:DT325),_xlfn.CONCAT(", ",DV325), IF($DT$351=SUM($DT$305:DT325),_xlfn.CONCAT(" y ",DV325,".")))))</f>
        <v/>
      </c>
      <c r="DV325" s="119">
        <v>20</v>
      </c>
      <c r="EU325" s="133">
        <v>20</v>
      </c>
      <c r="EV325" s="133">
        <f t="shared" si="538"/>
        <v>0</v>
      </c>
      <c r="EW325" s="133">
        <f t="shared" si="539"/>
        <v>0</v>
      </c>
      <c r="EX325" s="133">
        <f t="shared" si="540"/>
        <v>0</v>
      </c>
      <c r="EY325" s="133">
        <f t="shared" si="541"/>
        <v>0</v>
      </c>
      <c r="EZ325" s="133">
        <f t="shared" si="542"/>
        <v>0</v>
      </c>
      <c r="FA325" s="133">
        <f t="shared" si="543"/>
        <v>0</v>
      </c>
      <c r="FB325" s="133">
        <f t="shared" si="544"/>
        <v>0</v>
      </c>
      <c r="FC325" s="133">
        <f t="shared" si="545"/>
        <v>0</v>
      </c>
      <c r="FD325" s="133">
        <f t="shared" si="546"/>
        <v>0</v>
      </c>
      <c r="FE325" s="133">
        <f t="shared" si="547"/>
        <v>0</v>
      </c>
      <c r="FF325" s="133">
        <f t="shared" si="548"/>
        <v>0</v>
      </c>
      <c r="FG325" s="133">
        <f t="shared" si="549"/>
        <v>0</v>
      </c>
      <c r="FH325" s="133">
        <f t="shared" si="550"/>
        <v>0</v>
      </c>
      <c r="FI325" s="133">
        <f t="shared" si="551"/>
        <v>0</v>
      </c>
      <c r="FJ325" s="133">
        <f t="shared" si="552"/>
        <v>0</v>
      </c>
      <c r="FK325" s="133">
        <f t="shared" si="553"/>
        <v>0</v>
      </c>
      <c r="FL325" s="133">
        <f t="shared" si="554"/>
        <v>0</v>
      </c>
      <c r="FM325" s="133">
        <f t="shared" si="555"/>
        <v>0</v>
      </c>
      <c r="FN325" s="133">
        <f t="shared" si="556"/>
        <v>0</v>
      </c>
      <c r="FO325" s="133">
        <f t="shared" si="557"/>
        <v>0</v>
      </c>
      <c r="FP325" s="133">
        <f t="shared" si="558"/>
        <v>0</v>
      </c>
      <c r="FR325" s="572">
        <f t="shared" si="560"/>
        <v>0</v>
      </c>
      <c r="FS325" s="572"/>
    </row>
    <row r="326" spans="1:175" s="38" customFormat="1" ht="15" customHeight="1">
      <c r="A326" s="18"/>
      <c r="B326" s="51"/>
      <c r="C326" s="48" t="s">
        <v>5021</v>
      </c>
      <c r="D326" s="547" t="str">
        <f>IF(CNGE_2024_M3_Secc1!D73="","",CNGE_2024_M3_Secc1!D73)</f>
        <v/>
      </c>
      <c r="E326" s="548"/>
      <c r="F326" s="548"/>
      <c r="G326" s="548"/>
      <c r="H326" s="548"/>
      <c r="I326" s="548"/>
      <c r="J326" s="310"/>
      <c r="K326" s="310"/>
      <c r="L326" s="310"/>
      <c r="M326" s="310"/>
      <c r="N326" s="310"/>
      <c r="O326" s="310"/>
      <c r="P326" s="310"/>
      <c r="Q326" s="310"/>
      <c r="R326" s="310"/>
      <c r="S326" s="310"/>
      <c r="T326" s="310"/>
      <c r="U326" s="310"/>
      <c r="V326" s="310"/>
      <c r="W326" s="310"/>
      <c r="X326" s="310"/>
      <c r="Y326" s="310"/>
      <c r="Z326" s="310"/>
      <c r="AA326" s="310"/>
      <c r="AB326" s="310"/>
      <c r="AC326" s="103"/>
      <c r="AD326" s="103"/>
      <c r="AE326" s="2"/>
      <c r="AF326" s="108"/>
      <c r="AH326" s="522">
        <f t="shared" si="561"/>
        <v>0</v>
      </c>
      <c r="AI326" s="522"/>
      <c r="AJ326" s="522">
        <f t="shared" si="562"/>
        <v>0</v>
      </c>
      <c r="AK326" s="522"/>
      <c r="AL326" s="522">
        <f t="shared" si="563"/>
        <v>0</v>
      </c>
      <c r="AM326" s="522"/>
      <c r="AN326" s="522">
        <f t="shared" si="499"/>
        <v>0</v>
      </c>
      <c r="AO326" s="522"/>
      <c r="AP326" s="711"/>
      <c r="AQ326" s="522">
        <f t="shared" si="564"/>
        <v>0</v>
      </c>
      <c r="AR326" s="522"/>
      <c r="AS326" s="522">
        <f t="shared" si="565"/>
        <v>0</v>
      </c>
      <c r="AT326" s="522"/>
      <c r="AU326" s="522">
        <f t="shared" si="566"/>
        <v>0</v>
      </c>
      <c r="AV326" s="522"/>
      <c r="AW326" s="522">
        <f t="shared" si="503"/>
        <v>0</v>
      </c>
      <c r="AX326" s="522"/>
      <c r="AY326" s="711"/>
      <c r="AZ326" s="522">
        <f t="shared" si="567"/>
        <v>0</v>
      </c>
      <c r="BA326" s="522"/>
      <c r="BB326" s="522">
        <f t="shared" si="568"/>
        <v>0</v>
      </c>
      <c r="BC326" s="522"/>
      <c r="BD326" s="522">
        <f t="shared" si="569"/>
        <v>0</v>
      </c>
      <c r="BE326" s="522"/>
      <c r="BF326" s="522">
        <f t="shared" si="507"/>
        <v>0</v>
      </c>
      <c r="BG326" s="522"/>
      <c r="BH326" s="711"/>
      <c r="BI326" s="522">
        <f t="shared" si="570"/>
        <v>0</v>
      </c>
      <c r="BJ326" s="522"/>
      <c r="BK326" s="522">
        <f t="shared" si="571"/>
        <v>0</v>
      </c>
      <c r="BL326" s="522"/>
      <c r="BM326" s="522">
        <f t="shared" si="572"/>
        <v>0</v>
      </c>
      <c r="BN326" s="522"/>
      <c r="BO326" s="522">
        <f t="shared" si="511"/>
        <v>0</v>
      </c>
      <c r="BP326" s="522"/>
      <c r="BQ326" s="711"/>
      <c r="BR326" s="522">
        <f t="shared" si="573"/>
        <v>0</v>
      </c>
      <c r="BS326" s="522"/>
      <c r="BT326" s="522">
        <f t="shared" si="574"/>
        <v>0</v>
      </c>
      <c r="BU326" s="522"/>
      <c r="BV326" s="522">
        <f t="shared" si="575"/>
        <v>0</v>
      </c>
      <c r="BW326" s="522"/>
      <c r="BX326" s="522">
        <f t="shared" si="515"/>
        <v>0</v>
      </c>
      <c r="BY326" s="522"/>
      <c r="BZ326" s="711"/>
      <c r="CA326" s="522">
        <f t="shared" si="576"/>
        <v>0</v>
      </c>
      <c r="CB326" s="522"/>
      <c r="CC326" s="522">
        <f t="shared" si="577"/>
        <v>0</v>
      </c>
      <c r="CD326" s="522"/>
      <c r="CE326" s="522">
        <f t="shared" si="578"/>
        <v>0</v>
      </c>
      <c r="CF326" s="522"/>
      <c r="CG326" s="522">
        <f t="shared" si="519"/>
        <v>0</v>
      </c>
      <c r="CH326" s="522"/>
      <c r="CI326" s="711"/>
      <c r="CJ326" s="522">
        <f t="shared" si="579"/>
        <v>0</v>
      </c>
      <c r="CK326" s="522"/>
      <c r="CL326" s="522">
        <f t="shared" si="580"/>
        <v>0</v>
      </c>
      <c r="CM326" s="522"/>
      <c r="CN326" s="522">
        <f t="shared" si="581"/>
        <v>0</v>
      </c>
      <c r="CO326" s="522"/>
      <c r="CP326" s="522">
        <f t="shared" si="523"/>
        <v>0</v>
      </c>
      <c r="CQ326" s="522"/>
      <c r="CR326" s="711"/>
      <c r="CS326" s="522">
        <f t="shared" si="582"/>
        <v>0</v>
      </c>
      <c r="CT326" s="522"/>
      <c r="CU326" s="522">
        <f t="shared" si="583"/>
        <v>0</v>
      </c>
      <c r="CV326" s="522"/>
      <c r="CW326" s="522">
        <f t="shared" si="584"/>
        <v>0</v>
      </c>
      <c r="CX326" s="522"/>
      <c r="CY326" s="522">
        <f t="shared" si="527"/>
        <v>0</v>
      </c>
      <c r="CZ326" s="522"/>
      <c r="DA326" s="711"/>
      <c r="DB326" s="524">
        <f t="shared" si="585"/>
        <v>0</v>
      </c>
      <c r="DC326" s="526"/>
      <c r="DD326" s="524">
        <f t="shared" si="586"/>
        <v>0</v>
      </c>
      <c r="DE326" s="526"/>
      <c r="DF326" s="524">
        <f t="shared" si="530"/>
        <v>0</v>
      </c>
      <c r="DG326" s="526"/>
      <c r="DH326" s="524">
        <f t="shared" si="531"/>
        <v>0</v>
      </c>
      <c r="DI326" s="526"/>
      <c r="DJ326" s="711"/>
      <c r="DK326" s="522">
        <f t="shared" si="587"/>
        <v>0</v>
      </c>
      <c r="DL326" s="522"/>
      <c r="DM326" s="522">
        <f t="shared" si="588"/>
        <v>0</v>
      </c>
      <c r="DN326" s="522"/>
      <c r="DO326" s="522">
        <f t="shared" si="589"/>
        <v>0</v>
      </c>
      <c r="DP326" s="522"/>
      <c r="DQ326" s="522">
        <f t="shared" si="535"/>
        <v>0</v>
      </c>
      <c r="DR326" s="522"/>
      <c r="DS326" s="747"/>
      <c r="DT326" s="114">
        <f t="shared" si="590"/>
        <v>0</v>
      </c>
      <c r="DU326" s="113" t="str">
        <f>IF(DT326=0,"", IF(SUM($DT$305:DT326)=1,DV326, IF($DT$351&gt;SUM($DT$305:DT326),_xlfn.CONCAT(", ",DV326), IF($DT$351=SUM($DT$305:DT326),_xlfn.CONCAT(" y ",DV326,".")))))</f>
        <v/>
      </c>
      <c r="DV326" s="118">
        <v>21</v>
      </c>
      <c r="EU326" s="133">
        <v>21</v>
      </c>
      <c r="EV326" s="133">
        <f t="shared" si="538"/>
        <v>0</v>
      </c>
      <c r="EW326" s="133">
        <f t="shared" si="539"/>
        <v>0</v>
      </c>
      <c r="EX326" s="133">
        <f t="shared" si="540"/>
        <v>0</v>
      </c>
      <c r="EY326" s="133">
        <f t="shared" si="541"/>
        <v>0</v>
      </c>
      <c r="EZ326" s="133">
        <f t="shared" si="542"/>
        <v>0</v>
      </c>
      <c r="FA326" s="133">
        <f t="shared" si="543"/>
        <v>0</v>
      </c>
      <c r="FB326" s="133">
        <f t="shared" si="544"/>
        <v>0</v>
      </c>
      <c r="FC326" s="133">
        <f t="shared" si="545"/>
        <v>0</v>
      </c>
      <c r="FD326" s="133">
        <f t="shared" si="546"/>
        <v>0</v>
      </c>
      <c r="FE326" s="133">
        <f t="shared" si="547"/>
        <v>0</v>
      </c>
      <c r="FF326" s="133">
        <f t="shared" si="548"/>
        <v>0</v>
      </c>
      <c r="FG326" s="133">
        <f t="shared" si="549"/>
        <v>0</v>
      </c>
      <c r="FH326" s="133">
        <f t="shared" si="550"/>
        <v>0</v>
      </c>
      <c r="FI326" s="133">
        <f t="shared" si="551"/>
        <v>0</v>
      </c>
      <c r="FJ326" s="133">
        <f t="shared" si="552"/>
        <v>0</v>
      </c>
      <c r="FK326" s="133">
        <f t="shared" si="553"/>
        <v>0</v>
      </c>
      <c r="FL326" s="133">
        <f t="shared" si="554"/>
        <v>0</v>
      </c>
      <c r="FM326" s="133">
        <f t="shared" si="555"/>
        <v>0</v>
      </c>
      <c r="FN326" s="133">
        <f t="shared" si="556"/>
        <v>0</v>
      </c>
      <c r="FO326" s="133">
        <f t="shared" si="557"/>
        <v>0</v>
      </c>
      <c r="FP326" s="133">
        <f t="shared" si="558"/>
        <v>0</v>
      </c>
      <c r="FR326" s="572">
        <f t="shared" si="560"/>
        <v>0</v>
      </c>
      <c r="FS326" s="572"/>
    </row>
    <row r="327" spans="1:175" s="38" customFormat="1" ht="15" customHeight="1">
      <c r="A327" s="18"/>
      <c r="B327" s="51"/>
      <c r="C327" s="48" t="s">
        <v>5022</v>
      </c>
      <c r="D327" s="547" t="str">
        <f>IF(CNGE_2024_M3_Secc1!D74="","",CNGE_2024_M3_Secc1!D74)</f>
        <v/>
      </c>
      <c r="E327" s="548"/>
      <c r="F327" s="548"/>
      <c r="G327" s="548"/>
      <c r="H327" s="548"/>
      <c r="I327" s="548"/>
      <c r="J327" s="310"/>
      <c r="K327" s="310"/>
      <c r="L327" s="310"/>
      <c r="M327" s="310"/>
      <c r="N327" s="310"/>
      <c r="O327" s="310"/>
      <c r="P327" s="310"/>
      <c r="Q327" s="310"/>
      <c r="R327" s="310"/>
      <c r="S327" s="310"/>
      <c r="T327" s="310"/>
      <c r="U327" s="310"/>
      <c r="V327" s="310"/>
      <c r="W327" s="310"/>
      <c r="X327" s="310"/>
      <c r="Y327" s="310"/>
      <c r="Z327" s="310"/>
      <c r="AA327" s="310"/>
      <c r="AB327" s="310"/>
      <c r="AC327" s="103"/>
      <c r="AD327" s="103"/>
      <c r="AE327" s="2"/>
      <c r="AF327" s="108"/>
      <c r="AH327" s="522">
        <f t="shared" si="561"/>
        <v>0</v>
      </c>
      <c r="AI327" s="522"/>
      <c r="AJ327" s="522">
        <f t="shared" si="562"/>
        <v>0</v>
      </c>
      <c r="AK327" s="522"/>
      <c r="AL327" s="522">
        <f t="shared" si="563"/>
        <v>0</v>
      </c>
      <c r="AM327" s="522"/>
      <c r="AN327" s="522">
        <f t="shared" si="499"/>
        <v>0</v>
      </c>
      <c r="AO327" s="522"/>
      <c r="AP327" s="711"/>
      <c r="AQ327" s="522">
        <f t="shared" si="564"/>
        <v>0</v>
      </c>
      <c r="AR327" s="522"/>
      <c r="AS327" s="522">
        <f t="shared" si="565"/>
        <v>0</v>
      </c>
      <c r="AT327" s="522"/>
      <c r="AU327" s="522">
        <f t="shared" si="566"/>
        <v>0</v>
      </c>
      <c r="AV327" s="522"/>
      <c r="AW327" s="522">
        <f t="shared" si="503"/>
        <v>0</v>
      </c>
      <c r="AX327" s="522"/>
      <c r="AY327" s="711"/>
      <c r="AZ327" s="522">
        <f t="shared" si="567"/>
        <v>0</v>
      </c>
      <c r="BA327" s="522"/>
      <c r="BB327" s="522">
        <f t="shared" si="568"/>
        <v>0</v>
      </c>
      <c r="BC327" s="522"/>
      <c r="BD327" s="522">
        <f t="shared" si="569"/>
        <v>0</v>
      </c>
      <c r="BE327" s="522"/>
      <c r="BF327" s="522">
        <f t="shared" si="507"/>
        <v>0</v>
      </c>
      <c r="BG327" s="522"/>
      <c r="BH327" s="711"/>
      <c r="BI327" s="522">
        <f t="shared" si="570"/>
        <v>0</v>
      </c>
      <c r="BJ327" s="522"/>
      <c r="BK327" s="522">
        <f t="shared" si="571"/>
        <v>0</v>
      </c>
      <c r="BL327" s="522"/>
      <c r="BM327" s="522">
        <f t="shared" si="572"/>
        <v>0</v>
      </c>
      <c r="BN327" s="522"/>
      <c r="BO327" s="522">
        <f t="shared" si="511"/>
        <v>0</v>
      </c>
      <c r="BP327" s="522"/>
      <c r="BQ327" s="711"/>
      <c r="BR327" s="522">
        <f t="shared" si="573"/>
        <v>0</v>
      </c>
      <c r="BS327" s="522"/>
      <c r="BT327" s="522">
        <f t="shared" si="574"/>
        <v>0</v>
      </c>
      <c r="BU327" s="522"/>
      <c r="BV327" s="522">
        <f t="shared" si="575"/>
        <v>0</v>
      </c>
      <c r="BW327" s="522"/>
      <c r="BX327" s="522">
        <f t="shared" si="515"/>
        <v>0</v>
      </c>
      <c r="BY327" s="522"/>
      <c r="BZ327" s="711"/>
      <c r="CA327" s="522">
        <f t="shared" si="576"/>
        <v>0</v>
      </c>
      <c r="CB327" s="522"/>
      <c r="CC327" s="522">
        <f t="shared" si="577"/>
        <v>0</v>
      </c>
      <c r="CD327" s="522"/>
      <c r="CE327" s="522">
        <f t="shared" si="578"/>
        <v>0</v>
      </c>
      <c r="CF327" s="522"/>
      <c r="CG327" s="522">
        <f t="shared" si="519"/>
        <v>0</v>
      </c>
      <c r="CH327" s="522"/>
      <c r="CI327" s="711"/>
      <c r="CJ327" s="522">
        <f t="shared" si="579"/>
        <v>0</v>
      </c>
      <c r="CK327" s="522"/>
      <c r="CL327" s="522">
        <f t="shared" si="580"/>
        <v>0</v>
      </c>
      <c r="CM327" s="522"/>
      <c r="CN327" s="522">
        <f t="shared" si="581"/>
        <v>0</v>
      </c>
      <c r="CO327" s="522"/>
      <c r="CP327" s="522">
        <f t="shared" si="523"/>
        <v>0</v>
      </c>
      <c r="CQ327" s="522"/>
      <c r="CR327" s="711"/>
      <c r="CS327" s="522">
        <f t="shared" si="582"/>
        <v>0</v>
      </c>
      <c r="CT327" s="522"/>
      <c r="CU327" s="522">
        <f t="shared" si="583"/>
        <v>0</v>
      </c>
      <c r="CV327" s="522"/>
      <c r="CW327" s="522">
        <f t="shared" si="584"/>
        <v>0</v>
      </c>
      <c r="CX327" s="522"/>
      <c r="CY327" s="522">
        <f t="shared" si="527"/>
        <v>0</v>
      </c>
      <c r="CZ327" s="522"/>
      <c r="DA327" s="711"/>
      <c r="DB327" s="524">
        <f t="shared" si="585"/>
        <v>0</v>
      </c>
      <c r="DC327" s="526"/>
      <c r="DD327" s="524">
        <f t="shared" si="586"/>
        <v>0</v>
      </c>
      <c r="DE327" s="526"/>
      <c r="DF327" s="524">
        <f t="shared" si="530"/>
        <v>0</v>
      </c>
      <c r="DG327" s="526"/>
      <c r="DH327" s="524">
        <f t="shared" si="531"/>
        <v>0</v>
      </c>
      <c r="DI327" s="526"/>
      <c r="DJ327" s="711"/>
      <c r="DK327" s="522">
        <f t="shared" si="587"/>
        <v>0</v>
      </c>
      <c r="DL327" s="522"/>
      <c r="DM327" s="522">
        <f t="shared" si="588"/>
        <v>0</v>
      </c>
      <c r="DN327" s="522"/>
      <c r="DO327" s="522">
        <f t="shared" si="589"/>
        <v>0</v>
      </c>
      <c r="DP327" s="522"/>
      <c r="DQ327" s="522">
        <f t="shared" si="535"/>
        <v>0</v>
      </c>
      <c r="DR327" s="522"/>
      <c r="DS327" s="747"/>
      <c r="DT327" s="114">
        <f t="shared" si="590"/>
        <v>0</v>
      </c>
      <c r="DU327" s="113" t="str">
        <f>IF(DT327=0,"", IF(SUM($DT$305:DT327)=1,DV327, IF($DT$351&gt;SUM($DT$305:DT327),_xlfn.CONCAT(", ",DV327), IF($DT$351=SUM($DT$305:DT327),_xlfn.CONCAT(" y ",DV327,".")))))</f>
        <v/>
      </c>
      <c r="DV327" s="118">
        <v>22</v>
      </c>
      <c r="EU327" s="133">
        <v>22</v>
      </c>
      <c r="EV327" s="133">
        <f t="shared" si="538"/>
        <v>0</v>
      </c>
      <c r="EW327" s="133">
        <f t="shared" si="539"/>
        <v>0</v>
      </c>
      <c r="EX327" s="133">
        <f t="shared" si="540"/>
        <v>0</v>
      </c>
      <c r="EY327" s="133">
        <f t="shared" si="541"/>
        <v>0</v>
      </c>
      <c r="EZ327" s="133">
        <f t="shared" si="542"/>
        <v>0</v>
      </c>
      <c r="FA327" s="133">
        <f t="shared" si="543"/>
        <v>0</v>
      </c>
      <c r="FB327" s="133">
        <f t="shared" si="544"/>
        <v>0</v>
      </c>
      <c r="FC327" s="133">
        <f t="shared" si="545"/>
        <v>0</v>
      </c>
      <c r="FD327" s="133">
        <f t="shared" si="546"/>
        <v>0</v>
      </c>
      <c r="FE327" s="133">
        <f t="shared" si="547"/>
        <v>0</v>
      </c>
      <c r="FF327" s="133">
        <f t="shared" si="548"/>
        <v>0</v>
      </c>
      <c r="FG327" s="133">
        <f t="shared" si="549"/>
        <v>0</v>
      </c>
      <c r="FH327" s="133">
        <f t="shared" si="550"/>
        <v>0</v>
      </c>
      <c r="FI327" s="133">
        <f t="shared" si="551"/>
        <v>0</v>
      </c>
      <c r="FJ327" s="133">
        <f t="shared" si="552"/>
        <v>0</v>
      </c>
      <c r="FK327" s="133">
        <f t="shared" si="553"/>
        <v>0</v>
      </c>
      <c r="FL327" s="133">
        <f t="shared" si="554"/>
        <v>0</v>
      </c>
      <c r="FM327" s="133">
        <f t="shared" si="555"/>
        <v>0</v>
      </c>
      <c r="FN327" s="133">
        <f t="shared" si="556"/>
        <v>0</v>
      </c>
      <c r="FO327" s="133">
        <f t="shared" si="557"/>
        <v>0</v>
      </c>
      <c r="FP327" s="133">
        <f t="shared" si="558"/>
        <v>0</v>
      </c>
      <c r="FR327" s="572">
        <f t="shared" si="560"/>
        <v>0</v>
      </c>
      <c r="FS327" s="572"/>
    </row>
    <row r="328" spans="1:175" s="38" customFormat="1" ht="15" customHeight="1">
      <c r="A328" s="18"/>
      <c r="B328" s="51"/>
      <c r="C328" s="48" t="s">
        <v>5023</v>
      </c>
      <c r="D328" s="547" t="str">
        <f>IF(CNGE_2024_M3_Secc1!D75="","",CNGE_2024_M3_Secc1!D75)</f>
        <v/>
      </c>
      <c r="E328" s="548"/>
      <c r="F328" s="548"/>
      <c r="G328" s="548"/>
      <c r="H328" s="548"/>
      <c r="I328" s="548"/>
      <c r="J328" s="310"/>
      <c r="K328" s="310"/>
      <c r="L328" s="310"/>
      <c r="M328" s="310"/>
      <c r="N328" s="310"/>
      <c r="O328" s="310"/>
      <c r="P328" s="310"/>
      <c r="Q328" s="310"/>
      <c r="R328" s="310"/>
      <c r="S328" s="310"/>
      <c r="T328" s="310"/>
      <c r="U328" s="310"/>
      <c r="V328" s="310"/>
      <c r="W328" s="310"/>
      <c r="X328" s="310"/>
      <c r="Y328" s="310"/>
      <c r="Z328" s="310"/>
      <c r="AA328" s="310"/>
      <c r="AB328" s="310"/>
      <c r="AC328" s="103"/>
      <c r="AD328" s="103"/>
      <c r="AE328" s="2"/>
      <c r="AF328" s="108"/>
      <c r="AH328" s="522">
        <f t="shared" si="561"/>
        <v>0</v>
      </c>
      <c r="AI328" s="522"/>
      <c r="AJ328" s="522">
        <f t="shared" si="562"/>
        <v>0</v>
      </c>
      <c r="AK328" s="522"/>
      <c r="AL328" s="522">
        <f t="shared" si="563"/>
        <v>0</v>
      </c>
      <c r="AM328" s="522"/>
      <c r="AN328" s="522">
        <f t="shared" si="499"/>
        <v>0</v>
      </c>
      <c r="AO328" s="522"/>
      <c r="AP328" s="711"/>
      <c r="AQ328" s="522">
        <f t="shared" si="564"/>
        <v>0</v>
      </c>
      <c r="AR328" s="522"/>
      <c r="AS328" s="522">
        <f t="shared" si="565"/>
        <v>0</v>
      </c>
      <c r="AT328" s="522"/>
      <c r="AU328" s="522">
        <f t="shared" si="566"/>
        <v>0</v>
      </c>
      <c r="AV328" s="522"/>
      <c r="AW328" s="522">
        <f t="shared" si="503"/>
        <v>0</v>
      </c>
      <c r="AX328" s="522"/>
      <c r="AY328" s="711"/>
      <c r="AZ328" s="522">
        <f t="shared" si="567"/>
        <v>0</v>
      </c>
      <c r="BA328" s="522"/>
      <c r="BB328" s="522">
        <f t="shared" si="568"/>
        <v>0</v>
      </c>
      <c r="BC328" s="522"/>
      <c r="BD328" s="522">
        <f t="shared" si="569"/>
        <v>0</v>
      </c>
      <c r="BE328" s="522"/>
      <c r="BF328" s="522">
        <f t="shared" si="507"/>
        <v>0</v>
      </c>
      <c r="BG328" s="522"/>
      <c r="BH328" s="711"/>
      <c r="BI328" s="522">
        <f t="shared" si="570"/>
        <v>0</v>
      </c>
      <c r="BJ328" s="522"/>
      <c r="BK328" s="522">
        <f t="shared" si="571"/>
        <v>0</v>
      </c>
      <c r="BL328" s="522"/>
      <c r="BM328" s="522">
        <f t="shared" si="572"/>
        <v>0</v>
      </c>
      <c r="BN328" s="522"/>
      <c r="BO328" s="522">
        <f t="shared" si="511"/>
        <v>0</v>
      </c>
      <c r="BP328" s="522"/>
      <c r="BQ328" s="711"/>
      <c r="BR328" s="522">
        <f t="shared" si="573"/>
        <v>0</v>
      </c>
      <c r="BS328" s="522"/>
      <c r="BT328" s="522">
        <f t="shared" si="574"/>
        <v>0</v>
      </c>
      <c r="BU328" s="522"/>
      <c r="BV328" s="522">
        <f t="shared" si="575"/>
        <v>0</v>
      </c>
      <c r="BW328" s="522"/>
      <c r="BX328" s="522">
        <f t="shared" si="515"/>
        <v>0</v>
      </c>
      <c r="BY328" s="522"/>
      <c r="BZ328" s="711"/>
      <c r="CA328" s="522">
        <f t="shared" si="576"/>
        <v>0</v>
      </c>
      <c r="CB328" s="522"/>
      <c r="CC328" s="522">
        <f t="shared" si="577"/>
        <v>0</v>
      </c>
      <c r="CD328" s="522"/>
      <c r="CE328" s="522">
        <f t="shared" si="578"/>
        <v>0</v>
      </c>
      <c r="CF328" s="522"/>
      <c r="CG328" s="522">
        <f t="shared" si="519"/>
        <v>0</v>
      </c>
      <c r="CH328" s="522"/>
      <c r="CI328" s="711"/>
      <c r="CJ328" s="522">
        <f t="shared" si="579"/>
        <v>0</v>
      </c>
      <c r="CK328" s="522"/>
      <c r="CL328" s="522">
        <f t="shared" si="580"/>
        <v>0</v>
      </c>
      <c r="CM328" s="522"/>
      <c r="CN328" s="522">
        <f t="shared" si="581"/>
        <v>0</v>
      </c>
      <c r="CO328" s="522"/>
      <c r="CP328" s="522">
        <f t="shared" si="523"/>
        <v>0</v>
      </c>
      <c r="CQ328" s="522"/>
      <c r="CR328" s="711"/>
      <c r="CS328" s="522">
        <f t="shared" si="582"/>
        <v>0</v>
      </c>
      <c r="CT328" s="522"/>
      <c r="CU328" s="522">
        <f t="shared" si="583"/>
        <v>0</v>
      </c>
      <c r="CV328" s="522"/>
      <c r="CW328" s="522">
        <f t="shared" si="584"/>
        <v>0</v>
      </c>
      <c r="CX328" s="522"/>
      <c r="CY328" s="522">
        <f t="shared" si="527"/>
        <v>0</v>
      </c>
      <c r="CZ328" s="522"/>
      <c r="DA328" s="711"/>
      <c r="DB328" s="524">
        <f t="shared" si="585"/>
        <v>0</v>
      </c>
      <c r="DC328" s="526"/>
      <c r="DD328" s="524">
        <f t="shared" si="586"/>
        <v>0</v>
      </c>
      <c r="DE328" s="526"/>
      <c r="DF328" s="524">
        <f t="shared" si="530"/>
        <v>0</v>
      </c>
      <c r="DG328" s="526"/>
      <c r="DH328" s="524">
        <f t="shared" si="531"/>
        <v>0</v>
      </c>
      <c r="DI328" s="526"/>
      <c r="DJ328" s="711"/>
      <c r="DK328" s="522">
        <f t="shared" si="587"/>
        <v>0</v>
      </c>
      <c r="DL328" s="522"/>
      <c r="DM328" s="522">
        <f t="shared" si="588"/>
        <v>0</v>
      </c>
      <c r="DN328" s="522"/>
      <c r="DO328" s="522">
        <f t="shared" si="589"/>
        <v>0</v>
      </c>
      <c r="DP328" s="522"/>
      <c r="DQ328" s="522">
        <f t="shared" si="535"/>
        <v>0</v>
      </c>
      <c r="DR328" s="522"/>
      <c r="DS328" s="747"/>
      <c r="DT328" s="114">
        <f t="shared" si="590"/>
        <v>0</v>
      </c>
      <c r="DU328" s="113" t="str">
        <f>IF(DT328=0,"", IF(SUM($DT$305:DT328)=1,DV328, IF($DT$351&gt;SUM($DT$305:DT328),_xlfn.CONCAT(", ",DV328), IF($DT$351=SUM($DT$305:DT328),_xlfn.CONCAT(" y ",DV328,".")))))</f>
        <v/>
      </c>
      <c r="DV328" s="118">
        <v>23</v>
      </c>
      <c r="EU328" s="133">
        <v>23</v>
      </c>
      <c r="EV328" s="133">
        <f t="shared" si="538"/>
        <v>0</v>
      </c>
      <c r="EW328" s="133">
        <f t="shared" si="539"/>
        <v>0</v>
      </c>
      <c r="EX328" s="133">
        <f t="shared" si="540"/>
        <v>0</v>
      </c>
      <c r="EY328" s="133">
        <f t="shared" si="541"/>
        <v>0</v>
      </c>
      <c r="EZ328" s="133">
        <f t="shared" si="542"/>
        <v>0</v>
      </c>
      <c r="FA328" s="133">
        <f t="shared" si="543"/>
        <v>0</v>
      </c>
      <c r="FB328" s="133">
        <f t="shared" si="544"/>
        <v>0</v>
      </c>
      <c r="FC328" s="133">
        <f t="shared" si="545"/>
        <v>0</v>
      </c>
      <c r="FD328" s="133">
        <f t="shared" si="546"/>
        <v>0</v>
      </c>
      <c r="FE328" s="133">
        <f t="shared" si="547"/>
        <v>0</v>
      </c>
      <c r="FF328" s="133">
        <f t="shared" si="548"/>
        <v>0</v>
      </c>
      <c r="FG328" s="133">
        <f t="shared" si="549"/>
        <v>0</v>
      </c>
      <c r="FH328" s="133">
        <f t="shared" si="550"/>
        <v>0</v>
      </c>
      <c r="FI328" s="133">
        <f t="shared" si="551"/>
        <v>0</v>
      </c>
      <c r="FJ328" s="133">
        <f t="shared" si="552"/>
        <v>0</v>
      </c>
      <c r="FK328" s="133">
        <f t="shared" si="553"/>
        <v>0</v>
      </c>
      <c r="FL328" s="133">
        <f t="shared" si="554"/>
        <v>0</v>
      </c>
      <c r="FM328" s="133">
        <f t="shared" si="555"/>
        <v>0</v>
      </c>
      <c r="FN328" s="133">
        <f t="shared" si="556"/>
        <v>0</v>
      </c>
      <c r="FO328" s="133">
        <f t="shared" si="557"/>
        <v>0</v>
      </c>
      <c r="FP328" s="133">
        <f t="shared" si="558"/>
        <v>0</v>
      </c>
      <c r="FR328" s="572">
        <f t="shared" si="560"/>
        <v>0</v>
      </c>
      <c r="FS328" s="572"/>
    </row>
    <row r="329" spans="1:175" s="38" customFormat="1" ht="15" customHeight="1">
      <c r="A329" s="18"/>
      <c r="B329" s="51"/>
      <c r="C329" s="48" t="s">
        <v>5024</v>
      </c>
      <c r="D329" s="547" t="str">
        <f>IF(CNGE_2024_M3_Secc1!D76="","",CNGE_2024_M3_Secc1!D76)</f>
        <v/>
      </c>
      <c r="E329" s="548"/>
      <c r="F329" s="548"/>
      <c r="G329" s="548"/>
      <c r="H329" s="548"/>
      <c r="I329" s="548"/>
      <c r="J329" s="310"/>
      <c r="K329" s="310"/>
      <c r="L329" s="310"/>
      <c r="M329" s="310"/>
      <c r="N329" s="310"/>
      <c r="O329" s="310"/>
      <c r="P329" s="310"/>
      <c r="Q329" s="310"/>
      <c r="R329" s="310"/>
      <c r="S329" s="310"/>
      <c r="T329" s="310"/>
      <c r="U329" s="310"/>
      <c r="V329" s="310"/>
      <c r="W329" s="310"/>
      <c r="X329" s="310"/>
      <c r="Y329" s="310"/>
      <c r="Z329" s="310"/>
      <c r="AA329" s="310"/>
      <c r="AB329" s="310"/>
      <c r="AC329" s="103"/>
      <c r="AD329" s="103"/>
      <c r="AE329" s="2"/>
      <c r="AF329" s="108"/>
      <c r="AH329" s="522">
        <f t="shared" si="561"/>
        <v>0</v>
      </c>
      <c r="AI329" s="522"/>
      <c r="AJ329" s="522">
        <f t="shared" si="562"/>
        <v>0</v>
      </c>
      <c r="AK329" s="522"/>
      <c r="AL329" s="522">
        <f t="shared" si="563"/>
        <v>0</v>
      </c>
      <c r="AM329" s="522"/>
      <c r="AN329" s="522">
        <f t="shared" si="499"/>
        <v>0</v>
      </c>
      <c r="AO329" s="522"/>
      <c r="AP329" s="711"/>
      <c r="AQ329" s="522">
        <f t="shared" si="564"/>
        <v>0</v>
      </c>
      <c r="AR329" s="522"/>
      <c r="AS329" s="522">
        <f t="shared" si="565"/>
        <v>0</v>
      </c>
      <c r="AT329" s="522"/>
      <c r="AU329" s="522">
        <f t="shared" si="566"/>
        <v>0</v>
      </c>
      <c r="AV329" s="522"/>
      <c r="AW329" s="522">
        <f t="shared" si="503"/>
        <v>0</v>
      </c>
      <c r="AX329" s="522"/>
      <c r="AY329" s="711"/>
      <c r="AZ329" s="522">
        <f t="shared" si="567"/>
        <v>0</v>
      </c>
      <c r="BA329" s="522"/>
      <c r="BB329" s="522">
        <f t="shared" si="568"/>
        <v>0</v>
      </c>
      <c r="BC329" s="522"/>
      <c r="BD329" s="522">
        <f t="shared" si="569"/>
        <v>0</v>
      </c>
      <c r="BE329" s="522"/>
      <c r="BF329" s="522">
        <f t="shared" si="507"/>
        <v>0</v>
      </c>
      <c r="BG329" s="522"/>
      <c r="BH329" s="711"/>
      <c r="BI329" s="522">
        <f t="shared" si="570"/>
        <v>0</v>
      </c>
      <c r="BJ329" s="522"/>
      <c r="BK329" s="522">
        <f t="shared" si="571"/>
        <v>0</v>
      </c>
      <c r="BL329" s="522"/>
      <c r="BM329" s="522">
        <f t="shared" si="572"/>
        <v>0</v>
      </c>
      <c r="BN329" s="522"/>
      <c r="BO329" s="522">
        <f t="shared" si="511"/>
        <v>0</v>
      </c>
      <c r="BP329" s="522"/>
      <c r="BQ329" s="711"/>
      <c r="BR329" s="522">
        <f t="shared" si="573"/>
        <v>0</v>
      </c>
      <c r="BS329" s="522"/>
      <c r="BT329" s="522">
        <f t="shared" si="574"/>
        <v>0</v>
      </c>
      <c r="BU329" s="522"/>
      <c r="BV329" s="522">
        <f t="shared" si="575"/>
        <v>0</v>
      </c>
      <c r="BW329" s="522"/>
      <c r="BX329" s="522">
        <f t="shared" si="515"/>
        <v>0</v>
      </c>
      <c r="BY329" s="522"/>
      <c r="BZ329" s="711"/>
      <c r="CA329" s="522">
        <f t="shared" si="576"/>
        <v>0</v>
      </c>
      <c r="CB329" s="522"/>
      <c r="CC329" s="522">
        <f t="shared" si="577"/>
        <v>0</v>
      </c>
      <c r="CD329" s="522"/>
      <c r="CE329" s="522">
        <f t="shared" si="578"/>
        <v>0</v>
      </c>
      <c r="CF329" s="522"/>
      <c r="CG329" s="522">
        <f t="shared" si="519"/>
        <v>0</v>
      </c>
      <c r="CH329" s="522"/>
      <c r="CI329" s="711"/>
      <c r="CJ329" s="522">
        <f t="shared" si="579"/>
        <v>0</v>
      </c>
      <c r="CK329" s="522"/>
      <c r="CL329" s="522">
        <f t="shared" si="580"/>
        <v>0</v>
      </c>
      <c r="CM329" s="522"/>
      <c r="CN329" s="522">
        <f t="shared" si="581"/>
        <v>0</v>
      </c>
      <c r="CO329" s="522"/>
      <c r="CP329" s="522">
        <f t="shared" si="523"/>
        <v>0</v>
      </c>
      <c r="CQ329" s="522"/>
      <c r="CR329" s="711"/>
      <c r="CS329" s="522">
        <f t="shared" si="582"/>
        <v>0</v>
      </c>
      <c r="CT329" s="522"/>
      <c r="CU329" s="522">
        <f t="shared" si="583"/>
        <v>0</v>
      </c>
      <c r="CV329" s="522"/>
      <c r="CW329" s="522">
        <f t="shared" si="584"/>
        <v>0</v>
      </c>
      <c r="CX329" s="522"/>
      <c r="CY329" s="522">
        <f t="shared" si="527"/>
        <v>0</v>
      </c>
      <c r="CZ329" s="522"/>
      <c r="DA329" s="711"/>
      <c r="DB329" s="524">
        <f t="shared" si="585"/>
        <v>0</v>
      </c>
      <c r="DC329" s="526"/>
      <c r="DD329" s="524">
        <f t="shared" si="586"/>
        <v>0</v>
      </c>
      <c r="DE329" s="526"/>
      <c r="DF329" s="524">
        <f t="shared" si="530"/>
        <v>0</v>
      </c>
      <c r="DG329" s="526"/>
      <c r="DH329" s="524">
        <f t="shared" si="531"/>
        <v>0</v>
      </c>
      <c r="DI329" s="526"/>
      <c r="DJ329" s="711"/>
      <c r="DK329" s="522">
        <f t="shared" si="587"/>
        <v>0</v>
      </c>
      <c r="DL329" s="522"/>
      <c r="DM329" s="522">
        <f t="shared" si="588"/>
        <v>0</v>
      </c>
      <c r="DN329" s="522"/>
      <c r="DO329" s="522">
        <f t="shared" si="589"/>
        <v>0</v>
      </c>
      <c r="DP329" s="522"/>
      <c r="DQ329" s="522">
        <f t="shared" si="535"/>
        <v>0</v>
      </c>
      <c r="DR329" s="522"/>
      <c r="DS329" s="747"/>
      <c r="DT329" s="114">
        <f t="shared" si="590"/>
        <v>0</v>
      </c>
      <c r="DU329" s="113" t="str">
        <f>IF(DT329=0,"", IF(SUM($DT$305:DT329)=1,DV329, IF($DT$351&gt;SUM($DT$305:DT329),_xlfn.CONCAT(", ",DV329), IF($DT$351=SUM($DT$305:DT329),_xlfn.CONCAT(" y ",DV329,".")))))</f>
        <v/>
      </c>
      <c r="DV329" s="119">
        <v>24</v>
      </c>
      <c r="EU329" s="133">
        <v>24</v>
      </c>
      <c r="EV329" s="133">
        <f t="shared" si="538"/>
        <v>0</v>
      </c>
      <c r="EW329" s="133">
        <f t="shared" si="539"/>
        <v>0</v>
      </c>
      <c r="EX329" s="133">
        <f t="shared" si="540"/>
        <v>0</v>
      </c>
      <c r="EY329" s="133">
        <f t="shared" si="541"/>
        <v>0</v>
      </c>
      <c r="EZ329" s="133">
        <f t="shared" si="542"/>
        <v>0</v>
      </c>
      <c r="FA329" s="133">
        <f t="shared" si="543"/>
        <v>0</v>
      </c>
      <c r="FB329" s="133">
        <f t="shared" si="544"/>
        <v>0</v>
      </c>
      <c r="FC329" s="133">
        <f t="shared" si="545"/>
        <v>0</v>
      </c>
      <c r="FD329" s="133">
        <f t="shared" si="546"/>
        <v>0</v>
      </c>
      <c r="FE329" s="133">
        <f t="shared" si="547"/>
        <v>0</v>
      </c>
      <c r="FF329" s="133">
        <f t="shared" si="548"/>
        <v>0</v>
      </c>
      <c r="FG329" s="133">
        <f t="shared" si="549"/>
        <v>0</v>
      </c>
      <c r="FH329" s="133">
        <f t="shared" si="550"/>
        <v>0</v>
      </c>
      <c r="FI329" s="133">
        <f t="shared" si="551"/>
        <v>0</v>
      </c>
      <c r="FJ329" s="133">
        <f t="shared" si="552"/>
        <v>0</v>
      </c>
      <c r="FK329" s="133">
        <f t="shared" si="553"/>
        <v>0</v>
      </c>
      <c r="FL329" s="133">
        <f t="shared" si="554"/>
        <v>0</v>
      </c>
      <c r="FM329" s="133">
        <f t="shared" si="555"/>
        <v>0</v>
      </c>
      <c r="FN329" s="133">
        <f t="shared" si="556"/>
        <v>0</v>
      </c>
      <c r="FO329" s="133">
        <f t="shared" si="557"/>
        <v>0</v>
      </c>
      <c r="FP329" s="133">
        <f t="shared" si="558"/>
        <v>0</v>
      </c>
      <c r="FR329" s="572">
        <f t="shared" si="560"/>
        <v>0</v>
      </c>
      <c r="FS329" s="572"/>
    </row>
    <row r="330" spans="1:175" s="38" customFormat="1" ht="15" customHeight="1">
      <c r="A330" s="18"/>
      <c r="B330" s="51"/>
      <c r="C330" s="48" t="s">
        <v>5025</v>
      </c>
      <c r="D330" s="547" t="str">
        <f>IF(CNGE_2024_M3_Secc1!D77="","",CNGE_2024_M3_Secc1!D77)</f>
        <v/>
      </c>
      <c r="E330" s="548"/>
      <c r="F330" s="548"/>
      <c r="G330" s="548"/>
      <c r="H330" s="548"/>
      <c r="I330" s="548"/>
      <c r="J330" s="310"/>
      <c r="K330" s="310"/>
      <c r="L330" s="310"/>
      <c r="M330" s="310"/>
      <c r="N330" s="310"/>
      <c r="O330" s="310"/>
      <c r="P330" s="310"/>
      <c r="Q330" s="310"/>
      <c r="R330" s="310"/>
      <c r="S330" s="310"/>
      <c r="T330" s="310"/>
      <c r="U330" s="310"/>
      <c r="V330" s="310"/>
      <c r="W330" s="310"/>
      <c r="X330" s="310"/>
      <c r="Y330" s="310"/>
      <c r="Z330" s="310"/>
      <c r="AA330" s="310"/>
      <c r="AB330" s="310"/>
      <c r="AC330" s="103"/>
      <c r="AD330" s="103"/>
      <c r="AE330" s="2"/>
      <c r="AF330" s="108"/>
      <c r="AH330" s="522">
        <f t="shared" si="561"/>
        <v>0</v>
      </c>
      <c r="AI330" s="522"/>
      <c r="AJ330" s="522">
        <f t="shared" si="562"/>
        <v>0</v>
      </c>
      <c r="AK330" s="522"/>
      <c r="AL330" s="522">
        <f t="shared" si="563"/>
        <v>0</v>
      </c>
      <c r="AM330" s="522"/>
      <c r="AN330" s="522">
        <f t="shared" si="499"/>
        <v>0</v>
      </c>
      <c r="AO330" s="522"/>
      <c r="AP330" s="711"/>
      <c r="AQ330" s="522">
        <f t="shared" si="564"/>
        <v>0</v>
      </c>
      <c r="AR330" s="522"/>
      <c r="AS330" s="522">
        <f t="shared" si="565"/>
        <v>0</v>
      </c>
      <c r="AT330" s="522"/>
      <c r="AU330" s="522">
        <f t="shared" si="566"/>
        <v>0</v>
      </c>
      <c r="AV330" s="522"/>
      <c r="AW330" s="522">
        <f t="shared" si="503"/>
        <v>0</v>
      </c>
      <c r="AX330" s="522"/>
      <c r="AY330" s="711"/>
      <c r="AZ330" s="522">
        <f t="shared" si="567"/>
        <v>0</v>
      </c>
      <c r="BA330" s="522"/>
      <c r="BB330" s="522">
        <f t="shared" si="568"/>
        <v>0</v>
      </c>
      <c r="BC330" s="522"/>
      <c r="BD330" s="522">
        <f t="shared" si="569"/>
        <v>0</v>
      </c>
      <c r="BE330" s="522"/>
      <c r="BF330" s="522">
        <f t="shared" si="507"/>
        <v>0</v>
      </c>
      <c r="BG330" s="522"/>
      <c r="BH330" s="711"/>
      <c r="BI330" s="522">
        <f t="shared" si="570"/>
        <v>0</v>
      </c>
      <c r="BJ330" s="522"/>
      <c r="BK330" s="522">
        <f t="shared" si="571"/>
        <v>0</v>
      </c>
      <c r="BL330" s="522"/>
      <c r="BM330" s="522">
        <f t="shared" si="572"/>
        <v>0</v>
      </c>
      <c r="BN330" s="522"/>
      <c r="BO330" s="522">
        <f t="shared" si="511"/>
        <v>0</v>
      </c>
      <c r="BP330" s="522"/>
      <c r="BQ330" s="711"/>
      <c r="BR330" s="522">
        <f t="shared" si="573"/>
        <v>0</v>
      </c>
      <c r="BS330" s="522"/>
      <c r="BT330" s="522">
        <f t="shared" si="574"/>
        <v>0</v>
      </c>
      <c r="BU330" s="522"/>
      <c r="BV330" s="522">
        <f t="shared" si="575"/>
        <v>0</v>
      </c>
      <c r="BW330" s="522"/>
      <c r="BX330" s="522">
        <f t="shared" si="515"/>
        <v>0</v>
      </c>
      <c r="BY330" s="522"/>
      <c r="BZ330" s="711"/>
      <c r="CA330" s="522">
        <f t="shared" si="576"/>
        <v>0</v>
      </c>
      <c r="CB330" s="522"/>
      <c r="CC330" s="522">
        <f t="shared" si="577"/>
        <v>0</v>
      </c>
      <c r="CD330" s="522"/>
      <c r="CE330" s="522">
        <f t="shared" si="578"/>
        <v>0</v>
      </c>
      <c r="CF330" s="522"/>
      <c r="CG330" s="522">
        <f t="shared" si="519"/>
        <v>0</v>
      </c>
      <c r="CH330" s="522"/>
      <c r="CI330" s="711"/>
      <c r="CJ330" s="522">
        <f t="shared" si="579"/>
        <v>0</v>
      </c>
      <c r="CK330" s="522"/>
      <c r="CL330" s="522">
        <f t="shared" si="580"/>
        <v>0</v>
      </c>
      <c r="CM330" s="522"/>
      <c r="CN330" s="522">
        <f t="shared" si="581"/>
        <v>0</v>
      </c>
      <c r="CO330" s="522"/>
      <c r="CP330" s="522">
        <f t="shared" si="523"/>
        <v>0</v>
      </c>
      <c r="CQ330" s="522"/>
      <c r="CR330" s="711"/>
      <c r="CS330" s="522">
        <f t="shared" si="582"/>
        <v>0</v>
      </c>
      <c r="CT330" s="522"/>
      <c r="CU330" s="522">
        <f t="shared" si="583"/>
        <v>0</v>
      </c>
      <c r="CV330" s="522"/>
      <c r="CW330" s="522">
        <f t="shared" si="584"/>
        <v>0</v>
      </c>
      <c r="CX330" s="522"/>
      <c r="CY330" s="522">
        <f t="shared" si="527"/>
        <v>0</v>
      </c>
      <c r="CZ330" s="522"/>
      <c r="DA330" s="711"/>
      <c r="DB330" s="524">
        <f t="shared" si="585"/>
        <v>0</v>
      </c>
      <c r="DC330" s="526"/>
      <c r="DD330" s="524">
        <f t="shared" si="586"/>
        <v>0</v>
      </c>
      <c r="DE330" s="526"/>
      <c r="DF330" s="524">
        <f t="shared" si="530"/>
        <v>0</v>
      </c>
      <c r="DG330" s="526"/>
      <c r="DH330" s="524">
        <f t="shared" si="531"/>
        <v>0</v>
      </c>
      <c r="DI330" s="526"/>
      <c r="DJ330" s="711"/>
      <c r="DK330" s="522">
        <f t="shared" si="587"/>
        <v>0</v>
      </c>
      <c r="DL330" s="522"/>
      <c r="DM330" s="522">
        <f t="shared" si="588"/>
        <v>0</v>
      </c>
      <c r="DN330" s="522"/>
      <c r="DO330" s="522">
        <f t="shared" si="589"/>
        <v>0</v>
      </c>
      <c r="DP330" s="522"/>
      <c r="DQ330" s="522">
        <f t="shared" si="535"/>
        <v>0</v>
      </c>
      <c r="DR330" s="522"/>
      <c r="DS330" s="747"/>
      <c r="DT330" s="114">
        <f t="shared" si="590"/>
        <v>0</v>
      </c>
      <c r="DU330" s="113" t="str">
        <f>IF(DT330=0,"", IF(SUM($DT$305:DT330)=1,DV330, IF($DT$351&gt;SUM($DT$305:DT330),_xlfn.CONCAT(", ",DV330), IF($DT$351=SUM($DT$305:DT330),_xlfn.CONCAT(" y ",DV330,".")))))</f>
        <v/>
      </c>
      <c r="DV330" s="118">
        <v>25</v>
      </c>
      <c r="EU330" s="133">
        <v>25</v>
      </c>
      <c r="EV330" s="133">
        <f t="shared" si="538"/>
        <v>0</v>
      </c>
      <c r="EW330" s="133">
        <f t="shared" si="539"/>
        <v>0</v>
      </c>
      <c r="EX330" s="133">
        <f t="shared" si="540"/>
        <v>0</v>
      </c>
      <c r="EY330" s="133">
        <f t="shared" si="541"/>
        <v>0</v>
      </c>
      <c r="EZ330" s="133">
        <f t="shared" si="542"/>
        <v>0</v>
      </c>
      <c r="FA330" s="133">
        <f t="shared" si="543"/>
        <v>0</v>
      </c>
      <c r="FB330" s="133">
        <f t="shared" si="544"/>
        <v>0</v>
      </c>
      <c r="FC330" s="133">
        <f t="shared" si="545"/>
        <v>0</v>
      </c>
      <c r="FD330" s="133">
        <f t="shared" si="546"/>
        <v>0</v>
      </c>
      <c r="FE330" s="133">
        <f t="shared" si="547"/>
        <v>0</v>
      </c>
      <c r="FF330" s="133">
        <f t="shared" si="548"/>
        <v>0</v>
      </c>
      <c r="FG330" s="133">
        <f t="shared" si="549"/>
        <v>0</v>
      </c>
      <c r="FH330" s="133">
        <f t="shared" si="550"/>
        <v>0</v>
      </c>
      <c r="FI330" s="133">
        <f t="shared" si="551"/>
        <v>0</v>
      </c>
      <c r="FJ330" s="133">
        <f t="shared" si="552"/>
        <v>0</v>
      </c>
      <c r="FK330" s="133">
        <f t="shared" si="553"/>
        <v>0</v>
      </c>
      <c r="FL330" s="133">
        <f t="shared" si="554"/>
        <v>0</v>
      </c>
      <c r="FM330" s="133">
        <f t="shared" si="555"/>
        <v>0</v>
      </c>
      <c r="FN330" s="133">
        <f t="shared" si="556"/>
        <v>0</v>
      </c>
      <c r="FO330" s="133">
        <f t="shared" si="557"/>
        <v>0</v>
      </c>
      <c r="FP330" s="133">
        <f t="shared" si="558"/>
        <v>0</v>
      </c>
      <c r="FR330" s="572">
        <f t="shared" si="560"/>
        <v>0</v>
      </c>
      <c r="FS330" s="572"/>
    </row>
    <row r="331" spans="1:175" s="38" customFormat="1" ht="15" customHeight="1">
      <c r="A331" s="18"/>
      <c r="B331" s="51"/>
      <c r="C331" s="48" t="s">
        <v>5026</v>
      </c>
      <c r="D331" s="547" t="str">
        <f>IF(CNGE_2024_M3_Secc1!D78="","",CNGE_2024_M3_Secc1!D78)</f>
        <v/>
      </c>
      <c r="E331" s="548"/>
      <c r="F331" s="548"/>
      <c r="G331" s="548"/>
      <c r="H331" s="548"/>
      <c r="I331" s="548"/>
      <c r="J331" s="310"/>
      <c r="K331" s="310"/>
      <c r="L331" s="310"/>
      <c r="M331" s="310"/>
      <c r="N331" s="310"/>
      <c r="O331" s="310"/>
      <c r="P331" s="310"/>
      <c r="Q331" s="310"/>
      <c r="R331" s="310"/>
      <c r="S331" s="310"/>
      <c r="T331" s="310"/>
      <c r="U331" s="310"/>
      <c r="V331" s="310"/>
      <c r="W331" s="310"/>
      <c r="X331" s="310"/>
      <c r="Y331" s="310"/>
      <c r="Z331" s="310"/>
      <c r="AA331" s="310"/>
      <c r="AB331" s="310"/>
      <c r="AC331" s="103"/>
      <c r="AD331" s="103"/>
      <c r="AE331" s="2"/>
      <c r="AF331" s="108"/>
      <c r="AH331" s="522">
        <f t="shared" si="561"/>
        <v>0</v>
      </c>
      <c r="AI331" s="522"/>
      <c r="AJ331" s="522">
        <f t="shared" si="562"/>
        <v>0</v>
      </c>
      <c r="AK331" s="522"/>
      <c r="AL331" s="522">
        <f t="shared" si="563"/>
        <v>0</v>
      </c>
      <c r="AM331" s="522"/>
      <c r="AN331" s="522">
        <f t="shared" si="499"/>
        <v>0</v>
      </c>
      <c r="AO331" s="522"/>
      <c r="AP331" s="711"/>
      <c r="AQ331" s="522">
        <f t="shared" si="564"/>
        <v>0</v>
      </c>
      <c r="AR331" s="522"/>
      <c r="AS331" s="522">
        <f t="shared" si="565"/>
        <v>0</v>
      </c>
      <c r="AT331" s="522"/>
      <c r="AU331" s="522">
        <f t="shared" si="566"/>
        <v>0</v>
      </c>
      <c r="AV331" s="522"/>
      <c r="AW331" s="522">
        <f t="shared" si="503"/>
        <v>0</v>
      </c>
      <c r="AX331" s="522"/>
      <c r="AY331" s="711"/>
      <c r="AZ331" s="522">
        <f t="shared" si="567"/>
        <v>0</v>
      </c>
      <c r="BA331" s="522"/>
      <c r="BB331" s="522">
        <f t="shared" si="568"/>
        <v>0</v>
      </c>
      <c r="BC331" s="522"/>
      <c r="BD331" s="522">
        <f t="shared" si="569"/>
        <v>0</v>
      </c>
      <c r="BE331" s="522"/>
      <c r="BF331" s="522">
        <f t="shared" si="507"/>
        <v>0</v>
      </c>
      <c r="BG331" s="522"/>
      <c r="BH331" s="711"/>
      <c r="BI331" s="522">
        <f t="shared" si="570"/>
        <v>0</v>
      </c>
      <c r="BJ331" s="522"/>
      <c r="BK331" s="522">
        <f t="shared" si="571"/>
        <v>0</v>
      </c>
      <c r="BL331" s="522"/>
      <c r="BM331" s="522">
        <f t="shared" si="572"/>
        <v>0</v>
      </c>
      <c r="BN331" s="522"/>
      <c r="BO331" s="522">
        <f t="shared" si="511"/>
        <v>0</v>
      </c>
      <c r="BP331" s="522"/>
      <c r="BQ331" s="711"/>
      <c r="BR331" s="522">
        <f t="shared" si="573"/>
        <v>0</v>
      </c>
      <c r="BS331" s="522"/>
      <c r="BT331" s="522">
        <f t="shared" si="574"/>
        <v>0</v>
      </c>
      <c r="BU331" s="522"/>
      <c r="BV331" s="522">
        <f t="shared" si="575"/>
        <v>0</v>
      </c>
      <c r="BW331" s="522"/>
      <c r="BX331" s="522">
        <f t="shared" si="515"/>
        <v>0</v>
      </c>
      <c r="BY331" s="522"/>
      <c r="BZ331" s="711"/>
      <c r="CA331" s="522">
        <f t="shared" si="576"/>
        <v>0</v>
      </c>
      <c r="CB331" s="522"/>
      <c r="CC331" s="522">
        <f t="shared" si="577"/>
        <v>0</v>
      </c>
      <c r="CD331" s="522"/>
      <c r="CE331" s="522">
        <f t="shared" si="578"/>
        <v>0</v>
      </c>
      <c r="CF331" s="522"/>
      <c r="CG331" s="522">
        <f t="shared" si="519"/>
        <v>0</v>
      </c>
      <c r="CH331" s="522"/>
      <c r="CI331" s="711"/>
      <c r="CJ331" s="522">
        <f t="shared" si="579"/>
        <v>0</v>
      </c>
      <c r="CK331" s="522"/>
      <c r="CL331" s="522">
        <f t="shared" si="580"/>
        <v>0</v>
      </c>
      <c r="CM331" s="522"/>
      <c r="CN331" s="522">
        <f t="shared" si="581"/>
        <v>0</v>
      </c>
      <c r="CO331" s="522"/>
      <c r="CP331" s="522">
        <f t="shared" si="523"/>
        <v>0</v>
      </c>
      <c r="CQ331" s="522"/>
      <c r="CR331" s="711"/>
      <c r="CS331" s="522">
        <f t="shared" si="582"/>
        <v>0</v>
      </c>
      <c r="CT331" s="522"/>
      <c r="CU331" s="522">
        <f t="shared" si="583"/>
        <v>0</v>
      </c>
      <c r="CV331" s="522"/>
      <c r="CW331" s="522">
        <f t="shared" si="584"/>
        <v>0</v>
      </c>
      <c r="CX331" s="522"/>
      <c r="CY331" s="522">
        <f t="shared" si="527"/>
        <v>0</v>
      </c>
      <c r="CZ331" s="522"/>
      <c r="DA331" s="711"/>
      <c r="DB331" s="524">
        <f t="shared" si="585"/>
        <v>0</v>
      </c>
      <c r="DC331" s="526"/>
      <c r="DD331" s="524">
        <f t="shared" si="586"/>
        <v>0</v>
      </c>
      <c r="DE331" s="526"/>
      <c r="DF331" s="524">
        <f t="shared" si="530"/>
        <v>0</v>
      </c>
      <c r="DG331" s="526"/>
      <c r="DH331" s="524">
        <f t="shared" si="531"/>
        <v>0</v>
      </c>
      <c r="DI331" s="526"/>
      <c r="DJ331" s="711"/>
      <c r="DK331" s="522">
        <f t="shared" si="587"/>
        <v>0</v>
      </c>
      <c r="DL331" s="522"/>
      <c r="DM331" s="522">
        <f t="shared" si="588"/>
        <v>0</v>
      </c>
      <c r="DN331" s="522"/>
      <c r="DO331" s="522">
        <f t="shared" si="589"/>
        <v>0</v>
      </c>
      <c r="DP331" s="522"/>
      <c r="DQ331" s="522">
        <f t="shared" si="535"/>
        <v>0</v>
      </c>
      <c r="DR331" s="522"/>
      <c r="DS331" s="747"/>
      <c r="DT331" s="114">
        <f t="shared" si="590"/>
        <v>0</v>
      </c>
      <c r="DU331" s="113" t="str">
        <f>IF(DT331=0,"", IF(SUM($DT$305:DT331)=1,DV331, IF($DT$351&gt;SUM($DT$305:DT331),_xlfn.CONCAT(", ",DV331), IF($DT$351=SUM($DT$305:DT331),_xlfn.CONCAT(" y ",DV331,".")))))</f>
        <v/>
      </c>
      <c r="DV331" s="118">
        <v>26</v>
      </c>
      <c r="EU331" s="133">
        <v>26</v>
      </c>
      <c r="EV331" s="133">
        <f t="shared" si="538"/>
        <v>0</v>
      </c>
      <c r="EW331" s="133">
        <f t="shared" si="539"/>
        <v>0</v>
      </c>
      <c r="EX331" s="133">
        <f t="shared" si="540"/>
        <v>0</v>
      </c>
      <c r="EY331" s="133">
        <f t="shared" si="541"/>
        <v>0</v>
      </c>
      <c r="EZ331" s="133">
        <f t="shared" si="542"/>
        <v>0</v>
      </c>
      <c r="FA331" s="133">
        <f t="shared" si="543"/>
        <v>0</v>
      </c>
      <c r="FB331" s="133">
        <f t="shared" si="544"/>
        <v>0</v>
      </c>
      <c r="FC331" s="133">
        <f t="shared" si="545"/>
        <v>0</v>
      </c>
      <c r="FD331" s="133">
        <f t="shared" si="546"/>
        <v>0</v>
      </c>
      <c r="FE331" s="133">
        <f t="shared" si="547"/>
        <v>0</v>
      </c>
      <c r="FF331" s="133">
        <f t="shared" si="548"/>
        <v>0</v>
      </c>
      <c r="FG331" s="133">
        <f t="shared" si="549"/>
        <v>0</v>
      </c>
      <c r="FH331" s="133">
        <f t="shared" si="550"/>
        <v>0</v>
      </c>
      <c r="FI331" s="133">
        <f t="shared" si="551"/>
        <v>0</v>
      </c>
      <c r="FJ331" s="133">
        <f t="shared" si="552"/>
        <v>0</v>
      </c>
      <c r="FK331" s="133">
        <f t="shared" si="553"/>
        <v>0</v>
      </c>
      <c r="FL331" s="133">
        <f t="shared" si="554"/>
        <v>0</v>
      </c>
      <c r="FM331" s="133">
        <f t="shared" si="555"/>
        <v>0</v>
      </c>
      <c r="FN331" s="133">
        <f t="shared" si="556"/>
        <v>0</v>
      </c>
      <c r="FO331" s="133">
        <f t="shared" si="557"/>
        <v>0</v>
      </c>
      <c r="FP331" s="133">
        <f t="shared" si="558"/>
        <v>0</v>
      </c>
      <c r="FR331" s="572">
        <f t="shared" si="560"/>
        <v>0</v>
      </c>
      <c r="FS331" s="572"/>
    </row>
    <row r="332" spans="1:175" s="38" customFormat="1" ht="15" customHeight="1">
      <c r="A332" s="18"/>
      <c r="B332" s="51"/>
      <c r="C332" s="48" t="s">
        <v>5027</v>
      </c>
      <c r="D332" s="547" t="str">
        <f>IF(CNGE_2024_M3_Secc1!D79="","",CNGE_2024_M3_Secc1!D79)</f>
        <v/>
      </c>
      <c r="E332" s="548"/>
      <c r="F332" s="548"/>
      <c r="G332" s="548"/>
      <c r="H332" s="548"/>
      <c r="I332" s="548"/>
      <c r="J332" s="310"/>
      <c r="K332" s="310"/>
      <c r="L332" s="310"/>
      <c r="M332" s="310"/>
      <c r="N332" s="310"/>
      <c r="O332" s="310"/>
      <c r="P332" s="310"/>
      <c r="Q332" s="310"/>
      <c r="R332" s="310"/>
      <c r="S332" s="310"/>
      <c r="T332" s="310"/>
      <c r="U332" s="310"/>
      <c r="V332" s="310"/>
      <c r="W332" s="310"/>
      <c r="X332" s="310"/>
      <c r="Y332" s="310"/>
      <c r="Z332" s="310"/>
      <c r="AA332" s="310"/>
      <c r="AB332" s="310"/>
      <c r="AC332" s="103"/>
      <c r="AD332" s="103"/>
      <c r="AE332" s="2"/>
      <c r="AF332" s="108"/>
      <c r="AH332" s="522">
        <f t="shared" si="561"/>
        <v>0</v>
      </c>
      <c r="AI332" s="522"/>
      <c r="AJ332" s="522">
        <f t="shared" si="562"/>
        <v>0</v>
      </c>
      <c r="AK332" s="522"/>
      <c r="AL332" s="522">
        <f t="shared" si="563"/>
        <v>0</v>
      </c>
      <c r="AM332" s="522"/>
      <c r="AN332" s="522">
        <f t="shared" si="499"/>
        <v>0</v>
      </c>
      <c r="AO332" s="522"/>
      <c r="AP332" s="711"/>
      <c r="AQ332" s="522">
        <f t="shared" si="564"/>
        <v>0</v>
      </c>
      <c r="AR332" s="522"/>
      <c r="AS332" s="522">
        <f t="shared" si="565"/>
        <v>0</v>
      </c>
      <c r="AT332" s="522"/>
      <c r="AU332" s="522">
        <f t="shared" si="566"/>
        <v>0</v>
      </c>
      <c r="AV332" s="522"/>
      <c r="AW332" s="522">
        <f t="shared" si="503"/>
        <v>0</v>
      </c>
      <c r="AX332" s="522"/>
      <c r="AY332" s="711"/>
      <c r="AZ332" s="522">
        <f t="shared" si="567"/>
        <v>0</v>
      </c>
      <c r="BA332" s="522"/>
      <c r="BB332" s="522">
        <f t="shared" si="568"/>
        <v>0</v>
      </c>
      <c r="BC332" s="522"/>
      <c r="BD332" s="522">
        <f t="shared" si="569"/>
        <v>0</v>
      </c>
      <c r="BE332" s="522"/>
      <c r="BF332" s="522">
        <f t="shared" si="507"/>
        <v>0</v>
      </c>
      <c r="BG332" s="522"/>
      <c r="BH332" s="711"/>
      <c r="BI332" s="522">
        <f t="shared" si="570"/>
        <v>0</v>
      </c>
      <c r="BJ332" s="522"/>
      <c r="BK332" s="522">
        <f t="shared" si="571"/>
        <v>0</v>
      </c>
      <c r="BL332" s="522"/>
      <c r="BM332" s="522">
        <f t="shared" si="572"/>
        <v>0</v>
      </c>
      <c r="BN332" s="522"/>
      <c r="BO332" s="522">
        <f t="shared" si="511"/>
        <v>0</v>
      </c>
      <c r="BP332" s="522"/>
      <c r="BQ332" s="711"/>
      <c r="BR332" s="522">
        <f t="shared" si="573"/>
        <v>0</v>
      </c>
      <c r="BS332" s="522"/>
      <c r="BT332" s="522">
        <f t="shared" si="574"/>
        <v>0</v>
      </c>
      <c r="BU332" s="522"/>
      <c r="BV332" s="522">
        <f t="shared" si="575"/>
        <v>0</v>
      </c>
      <c r="BW332" s="522"/>
      <c r="BX332" s="522">
        <f t="shared" si="515"/>
        <v>0</v>
      </c>
      <c r="BY332" s="522"/>
      <c r="BZ332" s="711"/>
      <c r="CA332" s="522">
        <f t="shared" si="576"/>
        <v>0</v>
      </c>
      <c r="CB332" s="522"/>
      <c r="CC332" s="522">
        <f t="shared" si="577"/>
        <v>0</v>
      </c>
      <c r="CD332" s="522"/>
      <c r="CE332" s="522">
        <f t="shared" si="578"/>
        <v>0</v>
      </c>
      <c r="CF332" s="522"/>
      <c r="CG332" s="522">
        <f t="shared" si="519"/>
        <v>0</v>
      </c>
      <c r="CH332" s="522"/>
      <c r="CI332" s="711"/>
      <c r="CJ332" s="522">
        <f t="shared" si="579"/>
        <v>0</v>
      </c>
      <c r="CK332" s="522"/>
      <c r="CL332" s="522">
        <f t="shared" si="580"/>
        <v>0</v>
      </c>
      <c r="CM332" s="522"/>
      <c r="CN332" s="522">
        <f t="shared" si="581"/>
        <v>0</v>
      </c>
      <c r="CO332" s="522"/>
      <c r="CP332" s="522">
        <f t="shared" si="523"/>
        <v>0</v>
      </c>
      <c r="CQ332" s="522"/>
      <c r="CR332" s="711"/>
      <c r="CS332" s="522">
        <f t="shared" si="582"/>
        <v>0</v>
      </c>
      <c r="CT332" s="522"/>
      <c r="CU332" s="522">
        <f t="shared" si="583"/>
        <v>0</v>
      </c>
      <c r="CV332" s="522"/>
      <c r="CW332" s="522">
        <f t="shared" si="584"/>
        <v>0</v>
      </c>
      <c r="CX332" s="522"/>
      <c r="CY332" s="522">
        <f t="shared" si="527"/>
        <v>0</v>
      </c>
      <c r="CZ332" s="522"/>
      <c r="DA332" s="711"/>
      <c r="DB332" s="524">
        <f t="shared" si="585"/>
        <v>0</v>
      </c>
      <c r="DC332" s="526"/>
      <c r="DD332" s="524">
        <f t="shared" si="586"/>
        <v>0</v>
      </c>
      <c r="DE332" s="526"/>
      <c r="DF332" s="524">
        <f t="shared" si="530"/>
        <v>0</v>
      </c>
      <c r="DG332" s="526"/>
      <c r="DH332" s="524">
        <f t="shared" si="531"/>
        <v>0</v>
      </c>
      <c r="DI332" s="526"/>
      <c r="DJ332" s="711"/>
      <c r="DK332" s="522">
        <f t="shared" si="587"/>
        <v>0</v>
      </c>
      <c r="DL332" s="522"/>
      <c r="DM332" s="522">
        <f t="shared" si="588"/>
        <v>0</v>
      </c>
      <c r="DN332" s="522"/>
      <c r="DO332" s="522">
        <f t="shared" si="589"/>
        <v>0</v>
      </c>
      <c r="DP332" s="522"/>
      <c r="DQ332" s="522">
        <f t="shared" si="535"/>
        <v>0</v>
      </c>
      <c r="DR332" s="522"/>
      <c r="DS332" s="747"/>
      <c r="DT332" s="114">
        <f t="shared" si="590"/>
        <v>0</v>
      </c>
      <c r="DU332" s="113" t="str">
        <f>IF(DT332=0,"", IF(SUM($DT$305:DT332)=1,DV332, IF($DT$351&gt;SUM($DT$305:DT332),_xlfn.CONCAT(", ",DV332), IF($DT$351=SUM($DT$305:DT332),_xlfn.CONCAT(" y ",DV332,".")))))</f>
        <v/>
      </c>
      <c r="DV332" s="118">
        <v>27</v>
      </c>
      <c r="EU332" s="133">
        <v>27</v>
      </c>
      <c r="EV332" s="133">
        <f t="shared" si="538"/>
        <v>0</v>
      </c>
      <c r="EW332" s="133">
        <f t="shared" si="539"/>
        <v>0</v>
      </c>
      <c r="EX332" s="133">
        <f t="shared" si="540"/>
        <v>0</v>
      </c>
      <c r="EY332" s="133">
        <f t="shared" si="541"/>
        <v>0</v>
      </c>
      <c r="EZ332" s="133">
        <f t="shared" si="542"/>
        <v>0</v>
      </c>
      <c r="FA332" s="133">
        <f t="shared" si="543"/>
        <v>0</v>
      </c>
      <c r="FB332" s="133">
        <f t="shared" si="544"/>
        <v>0</v>
      </c>
      <c r="FC332" s="133">
        <f t="shared" si="545"/>
        <v>0</v>
      </c>
      <c r="FD332" s="133">
        <f t="shared" si="546"/>
        <v>0</v>
      </c>
      <c r="FE332" s="133">
        <f t="shared" si="547"/>
        <v>0</v>
      </c>
      <c r="FF332" s="133">
        <f t="shared" si="548"/>
        <v>0</v>
      </c>
      <c r="FG332" s="133">
        <f t="shared" si="549"/>
        <v>0</v>
      </c>
      <c r="FH332" s="133">
        <f t="shared" si="550"/>
        <v>0</v>
      </c>
      <c r="FI332" s="133">
        <f t="shared" si="551"/>
        <v>0</v>
      </c>
      <c r="FJ332" s="133">
        <f t="shared" si="552"/>
        <v>0</v>
      </c>
      <c r="FK332" s="133">
        <f t="shared" si="553"/>
        <v>0</v>
      </c>
      <c r="FL332" s="133">
        <f t="shared" si="554"/>
        <v>0</v>
      </c>
      <c r="FM332" s="133">
        <f t="shared" si="555"/>
        <v>0</v>
      </c>
      <c r="FN332" s="133">
        <f t="shared" si="556"/>
        <v>0</v>
      </c>
      <c r="FO332" s="133">
        <f t="shared" si="557"/>
        <v>0</v>
      </c>
      <c r="FP332" s="133">
        <f t="shared" si="558"/>
        <v>0</v>
      </c>
      <c r="FR332" s="572">
        <f t="shared" si="560"/>
        <v>0</v>
      </c>
      <c r="FS332" s="572"/>
    </row>
    <row r="333" spans="1:175" s="38" customFormat="1" ht="15" customHeight="1">
      <c r="A333" s="18"/>
      <c r="B333" s="51"/>
      <c r="C333" s="48" t="s">
        <v>5028</v>
      </c>
      <c r="D333" s="547" t="str">
        <f>IF(CNGE_2024_M3_Secc1!D80="","",CNGE_2024_M3_Secc1!D80)</f>
        <v/>
      </c>
      <c r="E333" s="548"/>
      <c r="F333" s="548"/>
      <c r="G333" s="548"/>
      <c r="H333" s="548"/>
      <c r="I333" s="548"/>
      <c r="J333" s="310"/>
      <c r="K333" s="310"/>
      <c r="L333" s="310"/>
      <c r="M333" s="310"/>
      <c r="N333" s="310"/>
      <c r="O333" s="310"/>
      <c r="P333" s="310"/>
      <c r="Q333" s="310"/>
      <c r="R333" s="310"/>
      <c r="S333" s="310"/>
      <c r="T333" s="310"/>
      <c r="U333" s="310"/>
      <c r="V333" s="310"/>
      <c r="W333" s="310"/>
      <c r="X333" s="310"/>
      <c r="Y333" s="310"/>
      <c r="Z333" s="310"/>
      <c r="AA333" s="310"/>
      <c r="AB333" s="310"/>
      <c r="AC333" s="103"/>
      <c r="AD333" s="103"/>
      <c r="AE333" s="2"/>
      <c r="AF333" s="108"/>
      <c r="AH333" s="522">
        <f t="shared" si="561"/>
        <v>0</v>
      </c>
      <c r="AI333" s="522"/>
      <c r="AJ333" s="522">
        <f t="shared" si="562"/>
        <v>0</v>
      </c>
      <c r="AK333" s="522"/>
      <c r="AL333" s="522">
        <f t="shared" si="563"/>
        <v>0</v>
      </c>
      <c r="AM333" s="522"/>
      <c r="AN333" s="522">
        <f t="shared" si="499"/>
        <v>0</v>
      </c>
      <c r="AO333" s="522"/>
      <c r="AP333" s="711"/>
      <c r="AQ333" s="522">
        <f t="shared" si="564"/>
        <v>0</v>
      </c>
      <c r="AR333" s="522"/>
      <c r="AS333" s="522">
        <f t="shared" si="565"/>
        <v>0</v>
      </c>
      <c r="AT333" s="522"/>
      <c r="AU333" s="522">
        <f t="shared" si="566"/>
        <v>0</v>
      </c>
      <c r="AV333" s="522"/>
      <c r="AW333" s="522">
        <f t="shared" si="503"/>
        <v>0</v>
      </c>
      <c r="AX333" s="522"/>
      <c r="AY333" s="711"/>
      <c r="AZ333" s="522">
        <f t="shared" si="567"/>
        <v>0</v>
      </c>
      <c r="BA333" s="522"/>
      <c r="BB333" s="522">
        <f t="shared" si="568"/>
        <v>0</v>
      </c>
      <c r="BC333" s="522"/>
      <c r="BD333" s="522">
        <f t="shared" si="569"/>
        <v>0</v>
      </c>
      <c r="BE333" s="522"/>
      <c r="BF333" s="522">
        <f t="shared" si="507"/>
        <v>0</v>
      </c>
      <c r="BG333" s="522"/>
      <c r="BH333" s="711"/>
      <c r="BI333" s="522">
        <f t="shared" si="570"/>
        <v>0</v>
      </c>
      <c r="BJ333" s="522"/>
      <c r="BK333" s="522">
        <f t="shared" si="571"/>
        <v>0</v>
      </c>
      <c r="BL333" s="522"/>
      <c r="BM333" s="522">
        <f t="shared" si="572"/>
        <v>0</v>
      </c>
      <c r="BN333" s="522"/>
      <c r="BO333" s="522">
        <f t="shared" si="511"/>
        <v>0</v>
      </c>
      <c r="BP333" s="522"/>
      <c r="BQ333" s="711"/>
      <c r="BR333" s="522">
        <f t="shared" si="573"/>
        <v>0</v>
      </c>
      <c r="BS333" s="522"/>
      <c r="BT333" s="522">
        <f t="shared" si="574"/>
        <v>0</v>
      </c>
      <c r="BU333" s="522"/>
      <c r="BV333" s="522">
        <f t="shared" si="575"/>
        <v>0</v>
      </c>
      <c r="BW333" s="522"/>
      <c r="BX333" s="522">
        <f t="shared" si="515"/>
        <v>0</v>
      </c>
      <c r="BY333" s="522"/>
      <c r="BZ333" s="711"/>
      <c r="CA333" s="522">
        <f t="shared" si="576"/>
        <v>0</v>
      </c>
      <c r="CB333" s="522"/>
      <c r="CC333" s="522">
        <f t="shared" si="577"/>
        <v>0</v>
      </c>
      <c r="CD333" s="522"/>
      <c r="CE333" s="522">
        <f t="shared" si="578"/>
        <v>0</v>
      </c>
      <c r="CF333" s="522"/>
      <c r="CG333" s="522">
        <f t="shared" si="519"/>
        <v>0</v>
      </c>
      <c r="CH333" s="522"/>
      <c r="CI333" s="711"/>
      <c r="CJ333" s="522">
        <f t="shared" si="579"/>
        <v>0</v>
      </c>
      <c r="CK333" s="522"/>
      <c r="CL333" s="522">
        <f t="shared" si="580"/>
        <v>0</v>
      </c>
      <c r="CM333" s="522"/>
      <c r="CN333" s="522">
        <f t="shared" si="581"/>
        <v>0</v>
      </c>
      <c r="CO333" s="522"/>
      <c r="CP333" s="522">
        <f t="shared" si="523"/>
        <v>0</v>
      </c>
      <c r="CQ333" s="522"/>
      <c r="CR333" s="711"/>
      <c r="CS333" s="522">
        <f t="shared" si="582"/>
        <v>0</v>
      </c>
      <c r="CT333" s="522"/>
      <c r="CU333" s="522">
        <f t="shared" si="583"/>
        <v>0</v>
      </c>
      <c r="CV333" s="522"/>
      <c r="CW333" s="522">
        <f t="shared" si="584"/>
        <v>0</v>
      </c>
      <c r="CX333" s="522"/>
      <c r="CY333" s="522">
        <f t="shared" si="527"/>
        <v>0</v>
      </c>
      <c r="CZ333" s="522"/>
      <c r="DA333" s="711"/>
      <c r="DB333" s="524">
        <f t="shared" si="585"/>
        <v>0</v>
      </c>
      <c r="DC333" s="526"/>
      <c r="DD333" s="524">
        <f t="shared" si="586"/>
        <v>0</v>
      </c>
      <c r="DE333" s="526"/>
      <c r="DF333" s="524">
        <f t="shared" si="530"/>
        <v>0</v>
      </c>
      <c r="DG333" s="526"/>
      <c r="DH333" s="524">
        <f t="shared" si="531"/>
        <v>0</v>
      </c>
      <c r="DI333" s="526"/>
      <c r="DJ333" s="711"/>
      <c r="DK333" s="522">
        <f t="shared" si="587"/>
        <v>0</v>
      </c>
      <c r="DL333" s="522"/>
      <c r="DM333" s="522">
        <f t="shared" si="588"/>
        <v>0</v>
      </c>
      <c r="DN333" s="522"/>
      <c r="DO333" s="522">
        <f t="shared" si="589"/>
        <v>0</v>
      </c>
      <c r="DP333" s="522"/>
      <c r="DQ333" s="522">
        <f t="shared" si="535"/>
        <v>0</v>
      </c>
      <c r="DR333" s="522"/>
      <c r="DS333" s="747"/>
      <c r="DT333" s="114">
        <f t="shared" si="590"/>
        <v>0</v>
      </c>
      <c r="DU333" s="113" t="str">
        <f>IF(DT333=0,"", IF(SUM($DT$305:DT333)=1,DV333, IF($DT$351&gt;SUM($DT$305:DT333),_xlfn.CONCAT(", ",DV333), IF($DT$351=SUM($DT$305:DT333),_xlfn.CONCAT(" y ",DV333,".")))))</f>
        <v/>
      </c>
      <c r="DV333" s="119">
        <v>28</v>
      </c>
      <c r="EU333" s="133">
        <v>28</v>
      </c>
      <c r="EV333" s="133">
        <f t="shared" si="538"/>
        <v>0</v>
      </c>
      <c r="EW333" s="133">
        <f t="shared" si="539"/>
        <v>0</v>
      </c>
      <c r="EX333" s="133">
        <f t="shared" si="540"/>
        <v>0</v>
      </c>
      <c r="EY333" s="133">
        <f t="shared" si="541"/>
        <v>0</v>
      </c>
      <c r="EZ333" s="133">
        <f t="shared" si="542"/>
        <v>0</v>
      </c>
      <c r="FA333" s="133">
        <f t="shared" si="543"/>
        <v>0</v>
      </c>
      <c r="FB333" s="133">
        <f t="shared" si="544"/>
        <v>0</v>
      </c>
      <c r="FC333" s="133">
        <f t="shared" si="545"/>
        <v>0</v>
      </c>
      <c r="FD333" s="133">
        <f t="shared" si="546"/>
        <v>0</v>
      </c>
      <c r="FE333" s="133">
        <f t="shared" si="547"/>
        <v>0</v>
      </c>
      <c r="FF333" s="133">
        <f t="shared" si="548"/>
        <v>0</v>
      </c>
      <c r="FG333" s="133">
        <f t="shared" si="549"/>
        <v>0</v>
      </c>
      <c r="FH333" s="133">
        <f t="shared" si="550"/>
        <v>0</v>
      </c>
      <c r="FI333" s="133">
        <f t="shared" si="551"/>
        <v>0</v>
      </c>
      <c r="FJ333" s="133">
        <f t="shared" si="552"/>
        <v>0</v>
      </c>
      <c r="FK333" s="133">
        <f t="shared" si="553"/>
        <v>0</v>
      </c>
      <c r="FL333" s="133">
        <f t="shared" si="554"/>
        <v>0</v>
      </c>
      <c r="FM333" s="133">
        <f t="shared" si="555"/>
        <v>0</v>
      </c>
      <c r="FN333" s="133">
        <f t="shared" si="556"/>
        <v>0</v>
      </c>
      <c r="FO333" s="133">
        <f t="shared" si="557"/>
        <v>0</v>
      </c>
      <c r="FP333" s="133">
        <f t="shared" si="558"/>
        <v>0</v>
      </c>
      <c r="FR333" s="572">
        <f t="shared" si="560"/>
        <v>0</v>
      </c>
      <c r="FS333" s="572"/>
    </row>
    <row r="334" spans="1:175" s="38" customFormat="1" ht="15" customHeight="1">
      <c r="A334" s="18"/>
      <c r="B334" s="51"/>
      <c r="C334" s="48" t="s">
        <v>5029</v>
      </c>
      <c r="D334" s="547" t="str">
        <f>IF(CNGE_2024_M3_Secc1!D81="","",CNGE_2024_M3_Secc1!D81)</f>
        <v/>
      </c>
      <c r="E334" s="548"/>
      <c r="F334" s="548"/>
      <c r="G334" s="548"/>
      <c r="H334" s="548"/>
      <c r="I334" s="548"/>
      <c r="J334" s="310"/>
      <c r="K334" s="310"/>
      <c r="L334" s="310"/>
      <c r="M334" s="310"/>
      <c r="N334" s="310"/>
      <c r="O334" s="310"/>
      <c r="P334" s="310"/>
      <c r="Q334" s="310"/>
      <c r="R334" s="310"/>
      <c r="S334" s="310"/>
      <c r="T334" s="310"/>
      <c r="U334" s="310"/>
      <c r="V334" s="310"/>
      <c r="W334" s="310"/>
      <c r="X334" s="310"/>
      <c r="Y334" s="310"/>
      <c r="Z334" s="310"/>
      <c r="AA334" s="310"/>
      <c r="AB334" s="310"/>
      <c r="AC334" s="103"/>
      <c r="AD334" s="103"/>
      <c r="AE334" s="2"/>
      <c r="AF334" s="108"/>
      <c r="AH334" s="522">
        <f t="shared" ref="AH334:AH350" si="591">J334</f>
        <v>0</v>
      </c>
      <c r="AI334" s="522"/>
      <c r="AJ334" s="522">
        <f t="shared" ref="AJ334:AJ350" si="592">COUNTIF(K334:L334,"NS")</f>
        <v>0</v>
      </c>
      <c r="AK334" s="522"/>
      <c r="AL334" s="522">
        <f t="shared" ref="AL334:AL350" si="593">IF(COUNTIF(K334:L334,"NA")=COUNTA($K$152:$L$153),"NA",SUM(K334:L334))</f>
        <v>0</v>
      </c>
      <c r="AM334" s="522"/>
      <c r="AN334" s="522">
        <f t="shared" si="499"/>
        <v>0</v>
      </c>
      <c r="AO334" s="522"/>
      <c r="AP334" s="711"/>
      <c r="AQ334" s="522">
        <f t="shared" ref="AQ334:AQ350" si="594">M334</f>
        <v>0</v>
      </c>
      <c r="AR334" s="522"/>
      <c r="AS334" s="522">
        <f t="shared" ref="AS334:AS350" si="595">COUNTIF(N334:O334,"NS")</f>
        <v>0</v>
      </c>
      <c r="AT334" s="522"/>
      <c r="AU334" s="522">
        <f t="shared" ref="AU334:AU350" si="596">IF(COUNTIF(N334:O334,"NA")=COUNTA($N$153:$O$153),"NA",SUM(N334:O334))</f>
        <v>0</v>
      </c>
      <c r="AV334" s="522"/>
      <c r="AW334" s="522">
        <f t="shared" si="503"/>
        <v>0</v>
      </c>
      <c r="AX334" s="522"/>
      <c r="AY334" s="711"/>
      <c r="AZ334" s="522">
        <f t="shared" ref="AZ334:AZ350" si="597">P334</f>
        <v>0</v>
      </c>
      <c r="BA334" s="522"/>
      <c r="BB334" s="522">
        <f t="shared" ref="BB334:BB350" si="598">COUNTIF(Q334:R334,"NS")</f>
        <v>0</v>
      </c>
      <c r="BC334" s="522"/>
      <c r="BD334" s="522">
        <f t="shared" ref="BD334:BD350" si="599">IF(COUNTIF(Q334:R334,"NA")=COUNTA($Q$153:$R$153),"NA",SUM(Q334:R334))</f>
        <v>0</v>
      </c>
      <c r="BE334" s="522"/>
      <c r="BF334" s="522">
        <f t="shared" si="507"/>
        <v>0</v>
      </c>
      <c r="BG334" s="522"/>
      <c r="BH334" s="711"/>
      <c r="BI334" s="522">
        <f t="shared" ref="BI334:BI350" si="600">S334</f>
        <v>0</v>
      </c>
      <c r="BJ334" s="522"/>
      <c r="BK334" s="522">
        <f t="shared" ref="BK334:BK350" si="601">COUNTIF(T334:U334,"NS")</f>
        <v>0</v>
      </c>
      <c r="BL334" s="522"/>
      <c r="BM334" s="522">
        <f t="shared" ref="BM334:BM350" si="602">IF(COUNTIF(T334:U334,"NA")=COUNTA($T$153:$U$153),"NA",SUM(T334:U334))</f>
        <v>0</v>
      </c>
      <c r="BN334" s="522"/>
      <c r="BO334" s="522">
        <f t="shared" si="511"/>
        <v>0</v>
      </c>
      <c r="BP334" s="522"/>
      <c r="BQ334" s="711"/>
      <c r="BR334" s="522">
        <f t="shared" ref="BR334:BR350" si="603">V334</f>
        <v>0</v>
      </c>
      <c r="BS334" s="522"/>
      <c r="BT334" s="522">
        <f t="shared" ref="BT334:BT350" si="604">COUNTIF(W334:X334,"NS")</f>
        <v>0</v>
      </c>
      <c r="BU334" s="522"/>
      <c r="BV334" s="522">
        <f t="shared" ref="BV334:BV350" si="605">IF(COUNTIF(W334:X334,"NA")=COUNTA($W$153:$X$153),"NA",SUM(W334:X334))</f>
        <v>0</v>
      </c>
      <c r="BW334" s="522"/>
      <c r="BX334" s="522">
        <f t="shared" si="515"/>
        <v>0</v>
      </c>
      <c r="BY334" s="522"/>
      <c r="BZ334" s="711"/>
      <c r="CA334" s="522">
        <f t="shared" ref="CA334:CA350" si="606">Y334</f>
        <v>0</v>
      </c>
      <c r="CB334" s="522"/>
      <c r="CC334" s="522">
        <f t="shared" ref="CC334:CC350" si="607">COUNTIF(Z334:AA334,"NS")</f>
        <v>0</v>
      </c>
      <c r="CD334" s="522"/>
      <c r="CE334" s="522">
        <f t="shared" ref="CE334:CE350" si="608">IF(COUNTIF(Z334:AA334,"NA")=COUNTA($Z$153:$AA$153),"NA",SUM(Z334:AA334))</f>
        <v>0</v>
      </c>
      <c r="CF334" s="522"/>
      <c r="CG334" s="522">
        <f t="shared" si="519"/>
        <v>0</v>
      </c>
      <c r="CH334" s="522"/>
      <c r="CI334" s="711"/>
      <c r="CJ334" s="522">
        <f t="shared" ref="CJ334:CJ350" si="609">AB334</f>
        <v>0</v>
      </c>
      <c r="CK334" s="522"/>
      <c r="CL334" s="522">
        <f t="shared" ref="CL334:CL350" si="610">COUNTIF(AC334:AD334,"NS")</f>
        <v>0</v>
      </c>
      <c r="CM334" s="522"/>
      <c r="CN334" s="522">
        <f t="shared" ref="CN334:CN350" si="611">IF(COUNTIF(AC334:AD334,"NA")=COUNTA($AC$153:$AD$153),"NA",SUM(AC334:AD334))</f>
        <v>0</v>
      </c>
      <c r="CO334" s="522"/>
      <c r="CP334" s="522">
        <f t="shared" si="523"/>
        <v>0</v>
      </c>
      <c r="CQ334" s="522"/>
      <c r="CR334" s="711"/>
      <c r="CS334" s="522">
        <f t="shared" ref="CS334:CS350" si="612">K334</f>
        <v>0</v>
      </c>
      <c r="CT334" s="522"/>
      <c r="CU334" s="522">
        <f t="shared" ref="CU334:CU350" si="613">COUNTIF(N334,"NS")+COUNTIF(Q334,"NS")+COUNTIF(T334,"NS")+COUNTIF(W334,"NS")+COUNTIF(Z334,"NS")+COUNTIF(AC334,"NS")</f>
        <v>0</v>
      </c>
      <c r="CV334" s="522"/>
      <c r="CW334" s="522">
        <f t="shared" ref="CW334:CW350" si="614">IF(COUNTIF(N334,"NA")+COUNTIF(Q334,"NA")+COUNTIF(T334,"NA")+COUNTIF(W334,"NA")+COUNTIF(Z334,"NA")+COUNTIF(AC334,"NA")=COUNTA($N$153,$Q$153,$T$153,$W$153,$Z$153,$AC$153),"NA",SUM(N334,Q334,T334,W334,Z334,AC334))</f>
        <v>0</v>
      </c>
      <c r="CX334" s="522"/>
      <c r="CY334" s="522">
        <f t="shared" si="527"/>
        <v>0</v>
      </c>
      <c r="CZ334" s="522"/>
      <c r="DA334" s="711"/>
      <c r="DB334" s="524">
        <f t="shared" ref="DB334:DB350" si="615">L334</f>
        <v>0</v>
      </c>
      <c r="DC334" s="526"/>
      <c r="DD334" s="524">
        <f t="shared" ref="DD334:DD350" si="616">COUNTIF(O334,"NS")+COUNTIF(R334,"NS")+COUNTIF(U334,"NS")+COUNTIF(X334,"NS")+COUNTIF(AA334,"NS")+COUNTIF(AD334,"NS")</f>
        <v>0</v>
      </c>
      <c r="DE334" s="526"/>
      <c r="DF334" s="524">
        <f t="shared" si="530"/>
        <v>0</v>
      </c>
      <c r="DG334" s="526"/>
      <c r="DH334" s="524">
        <f t="shared" si="531"/>
        <v>0</v>
      </c>
      <c r="DI334" s="526"/>
      <c r="DJ334" s="711"/>
      <c r="DK334" s="522">
        <f t="shared" ref="DK334:DK350" si="617">J334</f>
        <v>0</v>
      </c>
      <c r="DL334" s="522"/>
      <c r="DM334" s="522">
        <f t="shared" ref="DM334:DM350" si="618">COUNTIF(N334:O334,"NS")+COUNTIF(Q334:R334,"NS")+COUNTIF(T334:U334,"NS")+COUNTIF(W334:X334,"NS")+COUNTIF(Z334:AA334,"NS")+COUNTIF(AC334:AD334,"NS")</f>
        <v>0</v>
      </c>
      <c r="DN334" s="522"/>
      <c r="DO334" s="522">
        <f t="shared" ref="DO334:DO350" si="619">IF(COUNTIF(N334:O334,"NA")+COUNTIF(Q334:R334,"NA")+COUNTIF(T334:U334,"NA")+COUNTIF(W334:X334,"NA")+COUNTIF(Z334:AA334,"NA")+COUNTIF(AC334:AD334,"NA")=COUNTA($N$153:$O$153,$Q$153:$R$153,$T$153:$U$153,$W$153:$X$153,$Z$153:$AA$153,$AC$153:$AD$153),"NA",SUM(N334:O334,Q334:R334,T334:U334,W334:X334,Z334:AA334,AC334:AD334))</f>
        <v>0</v>
      </c>
      <c r="DP334" s="522"/>
      <c r="DQ334" s="522">
        <f t="shared" si="535"/>
        <v>0</v>
      </c>
      <c r="DR334" s="522"/>
      <c r="DS334" s="747"/>
      <c r="DT334" s="114">
        <f t="shared" si="590"/>
        <v>0</v>
      </c>
      <c r="DU334" s="113" t="str">
        <f>IF(DT334=0,"", IF(SUM($DT$305:DT334)=1,DV334, IF($DT$351&gt;SUM($DT$305:DT334),_xlfn.CONCAT(", ",DV334), IF($DT$351=SUM($DT$305:DT334),_xlfn.CONCAT(" y ",DV334,".")))))</f>
        <v/>
      </c>
      <c r="DV334" s="118">
        <v>29</v>
      </c>
      <c r="EU334" s="133">
        <v>29</v>
      </c>
      <c r="EV334" s="133">
        <f t="shared" si="538"/>
        <v>0</v>
      </c>
      <c r="EW334" s="133">
        <f t="shared" si="539"/>
        <v>0</v>
      </c>
      <c r="EX334" s="133">
        <f t="shared" si="540"/>
        <v>0</v>
      </c>
      <c r="EY334" s="133">
        <f t="shared" si="541"/>
        <v>0</v>
      </c>
      <c r="EZ334" s="133">
        <f t="shared" si="542"/>
        <v>0</v>
      </c>
      <c r="FA334" s="133">
        <f t="shared" si="543"/>
        <v>0</v>
      </c>
      <c r="FB334" s="133">
        <f t="shared" si="544"/>
        <v>0</v>
      </c>
      <c r="FC334" s="133">
        <f t="shared" si="545"/>
        <v>0</v>
      </c>
      <c r="FD334" s="133">
        <f t="shared" si="546"/>
        <v>0</v>
      </c>
      <c r="FE334" s="133">
        <f t="shared" si="547"/>
        <v>0</v>
      </c>
      <c r="FF334" s="133">
        <f t="shared" si="548"/>
        <v>0</v>
      </c>
      <c r="FG334" s="133">
        <f t="shared" si="549"/>
        <v>0</v>
      </c>
      <c r="FH334" s="133">
        <f t="shared" si="550"/>
        <v>0</v>
      </c>
      <c r="FI334" s="133">
        <f t="shared" si="551"/>
        <v>0</v>
      </c>
      <c r="FJ334" s="133">
        <f t="shared" si="552"/>
        <v>0</v>
      </c>
      <c r="FK334" s="133">
        <f t="shared" si="553"/>
        <v>0</v>
      </c>
      <c r="FL334" s="133">
        <f t="shared" si="554"/>
        <v>0</v>
      </c>
      <c r="FM334" s="133">
        <f t="shared" si="555"/>
        <v>0</v>
      </c>
      <c r="FN334" s="133">
        <f t="shared" si="556"/>
        <v>0</v>
      </c>
      <c r="FO334" s="133">
        <f t="shared" si="557"/>
        <v>0</v>
      </c>
      <c r="FP334" s="133">
        <f t="shared" si="558"/>
        <v>0</v>
      </c>
      <c r="FR334" s="572">
        <f t="shared" si="560"/>
        <v>0</v>
      </c>
      <c r="FS334" s="572"/>
    </row>
    <row r="335" spans="1:175" s="38" customFormat="1" ht="15" customHeight="1">
      <c r="A335" s="18"/>
      <c r="B335" s="51"/>
      <c r="C335" s="48" t="s">
        <v>5030</v>
      </c>
      <c r="D335" s="547" t="str">
        <f>IF(CNGE_2024_M3_Secc1!D82="","",CNGE_2024_M3_Secc1!D82)</f>
        <v/>
      </c>
      <c r="E335" s="548"/>
      <c r="F335" s="548"/>
      <c r="G335" s="548"/>
      <c r="H335" s="548"/>
      <c r="I335" s="548"/>
      <c r="J335" s="310"/>
      <c r="K335" s="310"/>
      <c r="L335" s="310"/>
      <c r="M335" s="310"/>
      <c r="N335" s="310"/>
      <c r="O335" s="310"/>
      <c r="P335" s="310"/>
      <c r="Q335" s="310"/>
      <c r="R335" s="310"/>
      <c r="S335" s="310"/>
      <c r="T335" s="310"/>
      <c r="U335" s="310"/>
      <c r="V335" s="310"/>
      <c r="W335" s="310"/>
      <c r="X335" s="310"/>
      <c r="Y335" s="310"/>
      <c r="Z335" s="310"/>
      <c r="AA335" s="310"/>
      <c r="AB335" s="310"/>
      <c r="AC335" s="103"/>
      <c r="AD335" s="103"/>
      <c r="AE335" s="2"/>
      <c r="AF335" s="108"/>
      <c r="AH335" s="522">
        <f t="shared" si="591"/>
        <v>0</v>
      </c>
      <c r="AI335" s="522"/>
      <c r="AJ335" s="522">
        <f t="shared" si="592"/>
        <v>0</v>
      </c>
      <c r="AK335" s="522"/>
      <c r="AL335" s="522">
        <f t="shared" si="593"/>
        <v>0</v>
      </c>
      <c r="AM335" s="522"/>
      <c r="AN335" s="522">
        <f t="shared" si="499"/>
        <v>0</v>
      </c>
      <c r="AO335" s="522"/>
      <c r="AP335" s="711"/>
      <c r="AQ335" s="522">
        <f t="shared" si="594"/>
        <v>0</v>
      </c>
      <c r="AR335" s="522"/>
      <c r="AS335" s="522">
        <f t="shared" si="595"/>
        <v>0</v>
      </c>
      <c r="AT335" s="522"/>
      <c r="AU335" s="522">
        <f t="shared" si="596"/>
        <v>0</v>
      </c>
      <c r="AV335" s="522"/>
      <c r="AW335" s="522">
        <f t="shared" si="503"/>
        <v>0</v>
      </c>
      <c r="AX335" s="522"/>
      <c r="AY335" s="711"/>
      <c r="AZ335" s="522">
        <f t="shared" si="597"/>
        <v>0</v>
      </c>
      <c r="BA335" s="522"/>
      <c r="BB335" s="522">
        <f t="shared" si="598"/>
        <v>0</v>
      </c>
      <c r="BC335" s="522"/>
      <c r="BD335" s="522">
        <f t="shared" si="599"/>
        <v>0</v>
      </c>
      <c r="BE335" s="522"/>
      <c r="BF335" s="522">
        <f t="shared" si="507"/>
        <v>0</v>
      </c>
      <c r="BG335" s="522"/>
      <c r="BH335" s="711"/>
      <c r="BI335" s="522">
        <f t="shared" si="600"/>
        <v>0</v>
      </c>
      <c r="BJ335" s="522"/>
      <c r="BK335" s="522">
        <f t="shared" si="601"/>
        <v>0</v>
      </c>
      <c r="BL335" s="522"/>
      <c r="BM335" s="522">
        <f t="shared" si="602"/>
        <v>0</v>
      </c>
      <c r="BN335" s="522"/>
      <c r="BO335" s="522">
        <f t="shared" si="511"/>
        <v>0</v>
      </c>
      <c r="BP335" s="522"/>
      <c r="BQ335" s="711"/>
      <c r="BR335" s="522">
        <f t="shared" si="603"/>
        <v>0</v>
      </c>
      <c r="BS335" s="522"/>
      <c r="BT335" s="522">
        <f t="shared" si="604"/>
        <v>0</v>
      </c>
      <c r="BU335" s="522"/>
      <c r="BV335" s="522">
        <f t="shared" si="605"/>
        <v>0</v>
      </c>
      <c r="BW335" s="522"/>
      <c r="BX335" s="522">
        <f t="shared" si="515"/>
        <v>0</v>
      </c>
      <c r="BY335" s="522"/>
      <c r="BZ335" s="711"/>
      <c r="CA335" s="522">
        <f t="shared" si="606"/>
        <v>0</v>
      </c>
      <c r="CB335" s="522"/>
      <c r="CC335" s="522">
        <f t="shared" si="607"/>
        <v>0</v>
      </c>
      <c r="CD335" s="522"/>
      <c r="CE335" s="522">
        <f t="shared" si="608"/>
        <v>0</v>
      </c>
      <c r="CF335" s="522"/>
      <c r="CG335" s="522">
        <f t="shared" si="519"/>
        <v>0</v>
      </c>
      <c r="CH335" s="522"/>
      <c r="CI335" s="711"/>
      <c r="CJ335" s="522">
        <f t="shared" si="609"/>
        <v>0</v>
      </c>
      <c r="CK335" s="522"/>
      <c r="CL335" s="522">
        <f t="shared" si="610"/>
        <v>0</v>
      </c>
      <c r="CM335" s="522"/>
      <c r="CN335" s="522">
        <f t="shared" si="611"/>
        <v>0</v>
      </c>
      <c r="CO335" s="522"/>
      <c r="CP335" s="522">
        <f t="shared" si="523"/>
        <v>0</v>
      </c>
      <c r="CQ335" s="522"/>
      <c r="CR335" s="711"/>
      <c r="CS335" s="522">
        <f t="shared" si="612"/>
        <v>0</v>
      </c>
      <c r="CT335" s="522"/>
      <c r="CU335" s="522">
        <f t="shared" si="613"/>
        <v>0</v>
      </c>
      <c r="CV335" s="522"/>
      <c r="CW335" s="522">
        <f t="shared" si="614"/>
        <v>0</v>
      </c>
      <c r="CX335" s="522"/>
      <c r="CY335" s="522">
        <f t="shared" si="527"/>
        <v>0</v>
      </c>
      <c r="CZ335" s="522"/>
      <c r="DA335" s="711"/>
      <c r="DB335" s="524">
        <f t="shared" si="615"/>
        <v>0</v>
      </c>
      <c r="DC335" s="526"/>
      <c r="DD335" s="524">
        <f t="shared" si="616"/>
        <v>0</v>
      </c>
      <c r="DE335" s="526"/>
      <c r="DF335" s="524">
        <f t="shared" si="530"/>
        <v>0</v>
      </c>
      <c r="DG335" s="526"/>
      <c r="DH335" s="524">
        <f t="shared" si="531"/>
        <v>0</v>
      </c>
      <c r="DI335" s="526"/>
      <c r="DJ335" s="711"/>
      <c r="DK335" s="522">
        <f t="shared" si="617"/>
        <v>0</v>
      </c>
      <c r="DL335" s="522"/>
      <c r="DM335" s="522">
        <f t="shared" si="618"/>
        <v>0</v>
      </c>
      <c r="DN335" s="522"/>
      <c r="DO335" s="522">
        <f t="shared" si="619"/>
        <v>0</v>
      </c>
      <c r="DP335" s="522"/>
      <c r="DQ335" s="522">
        <f t="shared" si="535"/>
        <v>0</v>
      </c>
      <c r="DR335" s="522"/>
      <c r="DS335" s="747"/>
      <c r="DT335" s="114">
        <f t="shared" si="590"/>
        <v>0</v>
      </c>
      <c r="DU335" s="113" t="str">
        <f>IF(DT335=0,"", IF(SUM($DT$305:DT335)=1,DV335, IF($DT$351&gt;SUM($DT$305:DT335),_xlfn.CONCAT(", ",DV335), IF($DT$351=SUM($DT$305:DT335),_xlfn.CONCAT(" y ",DV335,".")))))</f>
        <v/>
      </c>
      <c r="DV335" s="118">
        <v>30</v>
      </c>
      <c r="EU335" s="133">
        <v>30</v>
      </c>
      <c r="EV335" s="133">
        <f t="shared" si="538"/>
        <v>0</v>
      </c>
      <c r="EW335" s="133">
        <f t="shared" si="539"/>
        <v>0</v>
      </c>
      <c r="EX335" s="133">
        <f t="shared" si="540"/>
        <v>0</v>
      </c>
      <c r="EY335" s="133">
        <f t="shared" si="541"/>
        <v>0</v>
      </c>
      <c r="EZ335" s="133">
        <f t="shared" si="542"/>
        <v>0</v>
      </c>
      <c r="FA335" s="133">
        <f t="shared" si="543"/>
        <v>0</v>
      </c>
      <c r="FB335" s="133">
        <f t="shared" si="544"/>
        <v>0</v>
      </c>
      <c r="FC335" s="133">
        <f t="shared" si="545"/>
        <v>0</v>
      </c>
      <c r="FD335" s="133">
        <f t="shared" si="546"/>
        <v>0</v>
      </c>
      <c r="FE335" s="133">
        <f t="shared" si="547"/>
        <v>0</v>
      </c>
      <c r="FF335" s="133">
        <f t="shared" si="548"/>
        <v>0</v>
      </c>
      <c r="FG335" s="133">
        <f t="shared" si="549"/>
        <v>0</v>
      </c>
      <c r="FH335" s="133">
        <f t="shared" si="550"/>
        <v>0</v>
      </c>
      <c r="FI335" s="133">
        <f t="shared" si="551"/>
        <v>0</v>
      </c>
      <c r="FJ335" s="133">
        <f t="shared" si="552"/>
        <v>0</v>
      </c>
      <c r="FK335" s="133">
        <f t="shared" si="553"/>
        <v>0</v>
      </c>
      <c r="FL335" s="133">
        <f t="shared" si="554"/>
        <v>0</v>
      </c>
      <c r="FM335" s="133">
        <f t="shared" si="555"/>
        <v>0</v>
      </c>
      <c r="FN335" s="133">
        <f t="shared" si="556"/>
        <v>0</v>
      </c>
      <c r="FO335" s="133">
        <f t="shared" si="557"/>
        <v>0</v>
      </c>
      <c r="FP335" s="133">
        <f t="shared" si="558"/>
        <v>0</v>
      </c>
      <c r="FR335" s="572">
        <f t="shared" si="560"/>
        <v>0</v>
      </c>
      <c r="FS335" s="572"/>
    </row>
    <row r="336" spans="1:175" s="38" customFormat="1" ht="15" customHeight="1">
      <c r="A336" s="18"/>
      <c r="B336" s="51"/>
      <c r="C336" s="48" t="s">
        <v>5031</v>
      </c>
      <c r="D336" s="547" t="str">
        <f>IF(CNGE_2024_M3_Secc1!D83="","",CNGE_2024_M3_Secc1!D83)</f>
        <v/>
      </c>
      <c r="E336" s="548"/>
      <c r="F336" s="548"/>
      <c r="G336" s="548"/>
      <c r="H336" s="548"/>
      <c r="I336" s="548"/>
      <c r="J336" s="310"/>
      <c r="K336" s="310"/>
      <c r="L336" s="310"/>
      <c r="M336" s="310"/>
      <c r="N336" s="310"/>
      <c r="O336" s="310"/>
      <c r="P336" s="310"/>
      <c r="Q336" s="310"/>
      <c r="R336" s="310"/>
      <c r="S336" s="310"/>
      <c r="T336" s="310"/>
      <c r="U336" s="310"/>
      <c r="V336" s="310"/>
      <c r="W336" s="310"/>
      <c r="X336" s="310"/>
      <c r="Y336" s="310"/>
      <c r="Z336" s="310"/>
      <c r="AA336" s="310"/>
      <c r="AB336" s="310"/>
      <c r="AC336" s="103"/>
      <c r="AD336" s="103"/>
      <c r="AE336" s="2"/>
      <c r="AF336" s="108"/>
      <c r="AH336" s="522">
        <f t="shared" si="591"/>
        <v>0</v>
      </c>
      <c r="AI336" s="522"/>
      <c r="AJ336" s="522">
        <f t="shared" si="592"/>
        <v>0</v>
      </c>
      <c r="AK336" s="522"/>
      <c r="AL336" s="522">
        <f t="shared" si="593"/>
        <v>0</v>
      </c>
      <c r="AM336" s="522"/>
      <c r="AN336" s="522">
        <f t="shared" si="499"/>
        <v>0</v>
      </c>
      <c r="AO336" s="522"/>
      <c r="AP336" s="711"/>
      <c r="AQ336" s="522">
        <f t="shared" si="594"/>
        <v>0</v>
      </c>
      <c r="AR336" s="522"/>
      <c r="AS336" s="522">
        <f t="shared" si="595"/>
        <v>0</v>
      </c>
      <c r="AT336" s="522"/>
      <c r="AU336" s="522">
        <f t="shared" si="596"/>
        <v>0</v>
      </c>
      <c r="AV336" s="522"/>
      <c r="AW336" s="522">
        <f t="shared" si="503"/>
        <v>0</v>
      </c>
      <c r="AX336" s="522"/>
      <c r="AY336" s="711"/>
      <c r="AZ336" s="522">
        <f t="shared" si="597"/>
        <v>0</v>
      </c>
      <c r="BA336" s="522"/>
      <c r="BB336" s="522">
        <f t="shared" si="598"/>
        <v>0</v>
      </c>
      <c r="BC336" s="522"/>
      <c r="BD336" s="522">
        <f t="shared" si="599"/>
        <v>0</v>
      </c>
      <c r="BE336" s="522"/>
      <c r="BF336" s="522">
        <f t="shared" si="507"/>
        <v>0</v>
      </c>
      <c r="BG336" s="522"/>
      <c r="BH336" s="711"/>
      <c r="BI336" s="522">
        <f t="shared" si="600"/>
        <v>0</v>
      </c>
      <c r="BJ336" s="522"/>
      <c r="BK336" s="522">
        <f t="shared" si="601"/>
        <v>0</v>
      </c>
      <c r="BL336" s="522"/>
      <c r="BM336" s="522">
        <f t="shared" si="602"/>
        <v>0</v>
      </c>
      <c r="BN336" s="522"/>
      <c r="BO336" s="522">
        <f t="shared" si="511"/>
        <v>0</v>
      </c>
      <c r="BP336" s="522"/>
      <c r="BQ336" s="711"/>
      <c r="BR336" s="522">
        <f t="shared" si="603"/>
        <v>0</v>
      </c>
      <c r="BS336" s="522"/>
      <c r="BT336" s="522">
        <f t="shared" si="604"/>
        <v>0</v>
      </c>
      <c r="BU336" s="522"/>
      <c r="BV336" s="522">
        <f t="shared" si="605"/>
        <v>0</v>
      </c>
      <c r="BW336" s="522"/>
      <c r="BX336" s="522">
        <f t="shared" si="515"/>
        <v>0</v>
      </c>
      <c r="BY336" s="522"/>
      <c r="BZ336" s="711"/>
      <c r="CA336" s="522">
        <f t="shared" si="606"/>
        <v>0</v>
      </c>
      <c r="CB336" s="522"/>
      <c r="CC336" s="522">
        <f t="shared" si="607"/>
        <v>0</v>
      </c>
      <c r="CD336" s="522"/>
      <c r="CE336" s="522">
        <f t="shared" si="608"/>
        <v>0</v>
      </c>
      <c r="CF336" s="522"/>
      <c r="CG336" s="522">
        <f t="shared" si="519"/>
        <v>0</v>
      </c>
      <c r="CH336" s="522"/>
      <c r="CI336" s="711"/>
      <c r="CJ336" s="522">
        <f t="shared" si="609"/>
        <v>0</v>
      </c>
      <c r="CK336" s="522"/>
      <c r="CL336" s="522">
        <f t="shared" si="610"/>
        <v>0</v>
      </c>
      <c r="CM336" s="522"/>
      <c r="CN336" s="522">
        <f t="shared" si="611"/>
        <v>0</v>
      </c>
      <c r="CO336" s="522"/>
      <c r="CP336" s="522">
        <f t="shared" si="523"/>
        <v>0</v>
      </c>
      <c r="CQ336" s="522"/>
      <c r="CR336" s="711"/>
      <c r="CS336" s="522">
        <f t="shared" si="612"/>
        <v>0</v>
      </c>
      <c r="CT336" s="522"/>
      <c r="CU336" s="522">
        <f t="shared" si="613"/>
        <v>0</v>
      </c>
      <c r="CV336" s="522"/>
      <c r="CW336" s="522">
        <f t="shared" si="614"/>
        <v>0</v>
      </c>
      <c r="CX336" s="522"/>
      <c r="CY336" s="522">
        <f t="shared" si="527"/>
        <v>0</v>
      </c>
      <c r="CZ336" s="522"/>
      <c r="DA336" s="711"/>
      <c r="DB336" s="524">
        <f t="shared" si="615"/>
        <v>0</v>
      </c>
      <c r="DC336" s="526"/>
      <c r="DD336" s="524">
        <f t="shared" si="616"/>
        <v>0</v>
      </c>
      <c r="DE336" s="526"/>
      <c r="DF336" s="524">
        <f t="shared" si="530"/>
        <v>0</v>
      </c>
      <c r="DG336" s="526"/>
      <c r="DH336" s="524">
        <f t="shared" si="531"/>
        <v>0</v>
      </c>
      <c r="DI336" s="526"/>
      <c r="DJ336" s="711"/>
      <c r="DK336" s="522">
        <f t="shared" si="617"/>
        <v>0</v>
      </c>
      <c r="DL336" s="522"/>
      <c r="DM336" s="522">
        <f t="shared" si="618"/>
        <v>0</v>
      </c>
      <c r="DN336" s="522"/>
      <c r="DO336" s="522">
        <f t="shared" si="619"/>
        <v>0</v>
      </c>
      <c r="DP336" s="522"/>
      <c r="DQ336" s="522">
        <f t="shared" si="535"/>
        <v>0</v>
      </c>
      <c r="DR336" s="522"/>
      <c r="DS336" s="747"/>
      <c r="DT336" s="114">
        <f t="shared" si="590"/>
        <v>0</v>
      </c>
      <c r="DU336" s="113" t="str">
        <f>IF(DT336=0,"", IF(SUM($DT$305:DT336)=1,DV336, IF($DT$351&gt;SUM($DT$305:DT336),_xlfn.CONCAT(", ",DV336), IF($DT$351=SUM($DT$305:DT336),_xlfn.CONCAT(" y ",DV336,".")))))</f>
        <v/>
      </c>
      <c r="DV336" s="118">
        <v>31</v>
      </c>
      <c r="EU336" s="133">
        <v>31</v>
      </c>
      <c r="EV336" s="133">
        <f t="shared" si="538"/>
        <v>0</v>
      </c>
      <c r="EW336" s="133">
        <f t="shared" si="539"/>
        <v>0</v>
      </c>
      <c r="EX336" s="133">
        <f t="shared" si="540"/>
        <v>0</v>
      </c>
      <c r="EY336" s="133">
        <f t="shared" si="541"/>
        <v>0</v>
      </c>
      <c r="EZ336" s="133">
        <f t="shared" si="542"/>
        <v>0</v>
      </c>
      <c r="FA336" s="133">
        <f t="shared" si="543"/>
        <v>0</v>
      </c>
      <c r="FB336" s="133">
        <f t="shared" si="544"/>
        <v>0</v>
      </c>
      <c r="FC336" s="133">
        <f t="shared" si="545"/>
        <v>0</v>
      </c>
      <c r="FD336" s="133">
        <f t="shared" si="546"/>
        <v>0</v>
      </c>
      <c r="FE336" s="133">
        <f t="shared" si="547"/>
        <v>0</v>
      </c>
      <c r="FF336" s="133">
        <f t="shared" si="548"/>
        <v>0</v>
      </c>
      <c r="FG336" s="133">
        <f t="shared" si="549"/>
        <v>0</v>
      </c>
      <c r="FH336" s="133">
        <f t="shared" si="550"/>
        <v>0</v>
      </c>
      <c r="FI336" s="133">
        <f t="shared" si="551"/>
        <v>0</v>
      </c>
      <c r="FJ336" s="133">
        <f t="shared" si="552"/>
        <v>0</v>
      </c>
      <c r="FK336" s="133">
        <f t="shared" si="553"/>
        <v>0</v>
      </c>
      <c r="FL336" s="133">
        <f t="shared" si="554"/>
        <v>0</v>
      </c>
      <c r="FM336" s="133">
        <f t="shared" si="555"/>
        <v>0</v>
      </c>
      <c r="FN336" s="133">
        <f t="shared" si="556"/>
        <v>0</v>
      </c>
      <c r="FO336" s="133">
        <f t="shared" si="557"/>
        <v>0</v>
      </c>
      <c r="FP336" s="133">
        <f t="shared" si="558"/>
        <v>0</v>
      </c>
      <c r="FR336" s="572">
        <f t="shared" si="560"/>
        <v>0</v>
      </c>
      <c r="FS336" s="572"/>
    </row>
    <row r="337" spans="1:175" s="38" customFormat="1" ht="15" customHeight="1">
      <c r="A337" s="18"/>
      <c r="B337" s="51"/>
      <c r="C337" s="48" t="s">
        <v>5032</v>
      </c>
      <c r="D337" s="547" t="str">
        <f>IF(CNGE_2024_M3_Secc1!D84="","",CNGE_2024_M3_Secc1!D84)</f>
        <v/>
      </c>
      <c r="E337" s="548"/>
      <c r="F337" s="548"/>
      <c r="G337" s="548"/>
      <c r="H337" s="548"/>
      <c r="I337" s="548"/>
      <c r="J337" s="310"/>
      <c r="K337" s="310"/>
      <c r="L337" s="310"/>
      <c r="M337" s="310"/>
      <c r="N337" s="310"/>
      <c r="O337" s="310"/>
      <c r="P337" s="310"/>
      <c r="Q337" s="310"/>
      <c r="R337" s="310"/>
      <c r="S337" s="310"/>
      <c r="T337" s="310"/>
      <c r="U337" s="310"/>
      <c r="V337" s="310"/>
      <c r="W337" s="310"/>
      <c r="X337" s="310"/>
      <c r="Y337" s="310"/>
      <c r="Z337" s="310"/>
      <c r="AA337" s="310"/>
      <c r="AB337" s="310"/>
      <c r="AC337" s="103"/>
      <c r="AD337" s="103"/>
      <c r="AE337" s="2"/>
      <c r="AF337" s="108"/>
      <c r="AH337" s="522">
        <f t="shared" si="591"/>
        <v>0</v>
      </c>
      <c r="AI337" s="522"/>
      <c r="AJ337" s="522">
        <f t="shared" si="592"/>
        <v>0</v>
      </c>
      <c r="AK337" s="522"/>
      <c r="AL337" s="522">
        <f t="shared" si="593"/>
        <v>0</v>
      </c>
      <c r="AM337" s="522"/>
      <c r="AN337" s="522">
        <f t="shared" si="499"/>
        <v>0</v>
      </c>
      <c r="AO337" s="522"/>
      <c r="AP337" s="711"/>
      <c r="AQ337" s="522">
        <f t="shared" si="594"/>
        <v>0</v>
      </c>
      <c r="AR337" s="522"/>
      <c r="AS337" s="522">
        <f t="shared" si="595"/>
        <v>0</v>
      </c>
      <c r="AT337" s="522"/>
      <c r="AU337" s="522">
        <f t="shared" si="596"/>
        <v>0</v>
      </c>
      <c r="AV337" s="522"/>
      <c r="AW337" s="522">
        <f t="shared" si="503"/>
        <v>0</v>
      </c>
      <c r="AX337" s="522"/>
      <c r="AY337" s="711"/>
      <c r="AZ337" s="522">
        <f t="shared" si="597"/>
        <v>0</v>
      </c>
      <c r="BA337" s="522"/>
      <c r="BB337" s="522">
        <f t="shared" si="598"/>
        <v>0</v>
      </c>
      <c r="BC337" s="522"/>
      <c r="BD337" s="522">
        <f t="shared" si="599"/>
        <v>0</v>
      </c>
      <c r="BE337" s="522"/>
      <c r="BF337" s="522">
        <f t="shared" si="507"/>
        <v>0</v>
      </c>
      <c r="BG337" s="522"/>
      <c r="BH337" s="711"/>
      <c r="BI337" s="522">
        <f t="shared" si="600"/>
        <v>0</v>
      </c>
      <c r="BJ337" s="522"/>
      <c r="BK337" s="522">
        <f t="shared" si="601"/>
        <v>0</v>
      </c>
      <c r="BL337" s="522"/>
      <c r="BM337" s="522">
        <f t="shared" si="602"/>
        <v>0</v>
      </c>
      <c r="BN337" s="522"/>
      <c r="BO337" s="522">
        <f t="shared" si="511"/>
        <v>0</v>
      </c>
      <c r="BP337" s="522"/>
      <c r="BQ337" s="711"/>
      <c r="BR337" s="522">
        <f t="shared" si="603"/>
        <v>0</v>
      </c>
      <c r="BS337" s="522"/>
      <c r="BT337" s="522">
        <f t="shared" si="604"/>
        <v>0</v>
      </c>
      <c r="BU337" s="522"/>
      <c r="BV337" s="522">
        <f t="shared" si="605"/>
        <v>0</v>
      </c>
      <c r="BW337" s="522"/>
      <c r="BX337" s="522">
        <f t="shared" si="515"/>
        <v>0</v>
      </c>
      <c r="BY337" s="522"/>
      <c r="BZ337" s="711"/>
      <c r="CA337" s="522">
        <f t="shared" si="606"/>
        <v>0</v>
      </c>
      <c r="CB337" s="522"/>
      <c r="CC337" s="522">
        <f t="shared" si="607"/>
        <v>0</v>
      </c>
      <c r="CD337" s="522"/>
      <c r="CE337" s="522">
        <f t="shared" si="608"/>
        <v>0</v>
      </c>
      <c r="CF337" s="522"/>
      <c r="CG337" s="522">
        <f t="shared" si="519"/>
        <v>0</v>
      </c>
      <c r="CH337" s="522"/>
      <c r="CI337" s="711"/>
      <c r="CJ337" s="522">
        <f t="shared" si="609"/>
        <v>0</v>
      </c>
      <c r="CK337" s="522"/>
      <c r="CL337" s="522">
        <f t="shared" si="610"/>
        <v>0</v>
      </c>
      <c r="CM337" s="522"/>
      <c r="CN337" s="522">
        <f t="shared" si="611"/>
        <v>0</v>
      </c>
      <c r="CO337" s="522"/>
      <c r="CP337" s="522">
        <f t="shared" si="523"/>
        <v>0</v>
      </c>
      <c r="CQ337" s="522"/>
      <c r="CR337" s="711"/>
      <c r="CS337" s="522">
        <f t="shared" si="612"/>
        <v>0</v>
      </c>
      <c r="CT337" s="522"/>
      <c r="CU337" s="522">
        <f t="shared" si="613"/>
        <v>0</v>
      </c>
      <c r="CV337" s="522"/>
      <c r="CW337" s="522">
        <f t="shared" si="614"/>
        <v>0</v>
      </c>
      <c r="CX337" s="522"/>
      <c r="CY337" s="522">
        <f t="shared" si="527"/>
        <v>0</v>
      </c>
      <c r="CZ337" s="522"/>
      <c r="DA337" s="711"/>
      <c r="DB337" s="524">
        <f t="shared" si="615"/>
        <v>0</v>
      </c>
      <c r="DC337" s="526"/>
      <c r="DD337" s="524">
        <f t="shared" si="616"/>
        <v>0</v>
      </c>
      <c r="DE337" s="526"/>
      <c r="DF337" s="524">
        <f t="shared" si="530"/>
        <v>0</v>
      </c>
      <c r="DG337" s="526"/>
      <c r="DH337" s="524">
        <f t="shared" si="531"/>
        <v>0</v>
      </c>
      <c r="DI337" s="526"/>
      <c r="DJ337" s="711"/>
      <c r="DK337" s="522">
        <f t="shared" si="617"/>
        <v>0</v>
      </c>
      <c r="DL337" s="522"/>
      <c r="DM337" s="522">
        <f t="shared" si="618"/>
        <v>0</v>
      </c>
      <c r="DN337" s="522"/>
      <c r="DO337" s="522">
        <f t="shared" si="619"/>
        <v>0</v>
      </c>
      <c r="DP337" s="522"/>
      <c r="DQ337" s="522">
        <f t="shared" si="535"/>
        <v>0</v>
      </c>
      <c r="DR337" s="522"/>
      <c r="DS337" s="747"/>
      <c r="DT337" s="114">
        <f t="shared" si="590"/>
        <v>0</v>
      </c>
      <c r="DU337" s="113" t="str">
        <f>IF(DT337=0,"", IF(SUM($DT$305:DT337)=1,DV337, IF($DT$351&gt;SUM($DT$305:DT337),_xlfn.CONCAT(", ",DV337), IF($DT$351=SUM($DT$305:DT337),_xlfn.CONCAT(" y ",DV337,".")))))</f>
        <v/>
      </c>
      <c r="DV337" s="119">
        <v>32</v>
      </c>
      <c r="EU337" s="133">
        <v>32</v>
      </c>
      <c r="EV337" s="133">
        <f t="shared" si="538"/>
        <v>0</v>
      </c>
      <c r="EW337" s="133">
        <f t="shared" si="539"/>
        <v>0</v>
      </c>
      <c r="EX337" s="133">
        <f t="shared" si="540"/>
        <v>0</v>
      </c>
      <c r="EY337" s="133">
        <f t="shared" si="541"/>
        <v>0</v>
      </c>
      <c r="EZ337" s="133">
        <f t="shared" si="542"/>
        <v>0</v>
      </c>
      <c r="FA337" s="133">
        <f t="shared" si="543"/>
        <v>0</v>
      </c>
      <c r="FB337" s="133">
        <f t="shared" si="544"/>
        <v>0</v>
      </c>
      <c r="FC337" s="133">
        <f t="shared" si="545"/>
        <v>0</v>
      </c>
      <c r="FD337" s="133">
        <f t="shared" si="546"/>
        <v>0</v>
      </c>
      <c r="FE337" s="133">
        <f t="shared" si="547"/>
        <v>0</v>
      </c>
      <c r="FF337" s="133">
        <f t="shared" si="548"/>
        <v>0</v>
      </c>
      <c r="FG337" s="133">
        <f t="shared" si="549"/>
        <v>0</v>
      </c>
      <c r="FH337" s="133">
        <f t="shared" si="550"/>
        <v>0</v>
      </c>
      <c r="FI337" s="133">
        <f t="shared" si="551"/>
        <v>0</v>
      </c>
      <c r="FJ337" s="133">
        <f t="shared" si="552"/>
        <v>0</v>
      </c>
      <c r="FK337" s="133">
        <f t="shared" si="553"/>
        <v>0</v>
      </c>
      <c r="FL337" s="133">
        <f t="shared" si="554"/>
        <v>0</v>
      </c>
      <c r="FM337" s="133">
        <f t="shared" si="555"/>
        <v>0</v>
      </c>
      <c r="FN337" s="133">
        <f t="shared" si="556"/>
        <v>0</v>
      </c>
      <c r="FO337" s="133">
        <f t="shared" si="557"/>
        <v>0</v>
      </c>
      <c r="FP337" s="133">
        <f t="shared" si="558"/>
        <v>0</v>
      </c>
      <c r="FR337" s="572">
        <f t="shared" si="560"/>
        <v>0</v>
      </c>
      <c r="FS337" s="572"/>
    </row>
    <row r="338" spans="1:175" s="38" customFormat="1" ht="15" customHeight="1">
      <c r="A338" s="18"/>
      <c r="B338" s="51"/>
      <c r="C338" s="48" t="s">
        <v>5033</v>
      </c>
      <c r="D338" s="547" t="str">
        <f>IF(CNGE_2024_M3_Secc1!D85="","",CNGE_2024_M3_Secc1!D85)</f>
        <v/>
      </c>
      <c r="E338" s="548"/>
      <c r="F338" s="548"/>
      <c r="G338" s="548"/>
      <c r="H338" s="548"/>
      <c r="I338" s="548"/>
      <c r="J338" s="310"/>
      <c r="K338" s="310"/>
      <c r="L338" s="310"/>
      <c r="M338" s="310"/>
      <c r="N338" s="310"/>
      <c r="O338" s="310"/>
      <c r="P338" s="310"/>
      <c r="Q338" s="310"/>
      <c r="R338" s="310"/>
      <c r="S338" s="310"/>
      <c r="T338" s="310"/>
      <c r="U338" s="310"/>
      <c r="V338" s="310"/>
      <c r="W338" s="310"/>
      <c r="X338" s="310"/>
      <c r="Y338" s="310"/>
      <c r="Z338" s="310"/>
      <c r="AA338" s="310"/>
      <c r="AB338" s="310"/>
      <c r="AC338" s="103"/>
      <c r="AD338" s="103"/>
      <c r="AE338" s="2"/>
      <c r="AF338" s="108"/>
      <c r="AH338" s="522">
        <f t="shared" si="591"/>
        <v>0</v>
      </c>
      <c r="AI338" s="522"/>
      <c r="AJ338" s="522">
        <f t="shared" si="592"/>
        <v>0</v>
      </c>
      <c r="AK338" s="522"/>
      <c r="AL338" s="522">
        <f t="shared" si="593"/>
        <v>0</v>
      </c>
      <c r="AM338" s="522"/>
      <c r="AN338" s="522">
        <f t="shared" si="499"/>
        <v>0</v>
      </c>
      <c r="AO338" s="522"/>
      <c r="AP338" s="711"/>
      <c r="AQ338" s="522">
        <f t="shared" si="594"/>
        <v>0</v>
      </c>
      <c r="AR338" s="522"/>
      <c r="AS338" s="522">
        <f t="shared" si="595"/>
        <v>0</v>
      </c>
      <c r="AT338" s="522"/>
      <c r="AU338" s="522">
        <f t="shared" si="596"/>
        <v>0</v>
      </c>
      <c r="AV338" s="522"/>
      <c r="AW338" s="522">
        <f t="shared" si="503"/>
        <v>0</v>
      </c>
      <c r="AX338" s="522"/>
      <c r="AY338" s="711"/>
      <c r="AZ338" s="522">
        <f t="shared" si="597"/>
        <v>0</v>
      </c>
      <c r="BA338" s="522"/>
      <c r="BB338" s="522">
        <f t="shared" si="598"/>
        <v>0</v>
      </c>
      <c r="BC338" s="522"/>
      <c r="BD338" s="522">
        <f t="shared" si="599"/>
        <v>0</v>
      </c>
      <c r="BE338" s="522"/>
      <c r="BF338" s="522">
        <f t="shared" si="507"/>
        <v>0</v>
      </c>
      <c r="BG338" s="522"/>
      <c r="BH338" s="711"/>
      <c r="BI338" s="522">
        <f t="shared" si="600"/>
        <v>0</v>
      </c>
      <c r="BJ338" s="522"/>
      <c r="BK338" s="522">
        <f t="shared" si="601"/>
        <v>0</v>
      </c>
      <c r="BL338" s="522"/>
      <c r="BM338" s="522">
        <f t="shared" si="602"/>
        <v>0</v>
      </c>
      <c r="BN338" s="522"/>
      <c r="BO338" s="522">
        <f t="shared" si="511"/>
        <v>0</v>
      </c>
      <c r="BP338" s="522"/>
      <c r="BQ338" s="711"/>
      <c r="BR338" s="522">
        <f t="shared" si="603"/>
        <v>0</v>
      </c>
      <c r="BS338" s="522"/>
      <c r="BT338" s="522">
        <f t="shared" si="604"/>
        <v>0</v>
      </c>
      <c r="BU338" s="522"/>
      <c r="BV338" s="522">
        <f t="shared" si="605"/>
        <v>0</v>
      </c>
      <c r="BW338" s="522"/>
      <c r="BX338" s="522">
        <f t="shared" si="515"/>
        <v>0</v>
      </c>
      <c r="BY338" s="522"/>
      <c r="BZ338" s="711"/>
      <c r="CA338" s="522">
        <f t="shared" si="606"/>
        <v>0</v>
      </c>
      <c r="CB338" s="522"/>
      <c r="CC338" s="522">
        <f t="shared" si="607"/>
        <v>0</v>
      </c>
      <c r="CD338" s="522"/>
      <c r="CE338" s="522">
        <f t="shared" si="608"/>
        <v>0</v>
      </c>
      <c r="CF338" s="522"/>
      <c r="CG338" s="522">
        <f t="shared" si="519"/>
        <v>0</v>
      </c>
      <c r="CH338" s="522"/>
      <c r="CI338" s="711"/>
      <c r="CJ338" s="522">
        <f t="shared" si="609"/>
        <v>0</v>
      </c>
      <c r="CK338" s="522"/>
      <c r="CL338" s="522">
        <f t="shared" si="610"/>
        <v>0</v>
      </c>
      <c r="CM338" s="522"/>
      <c r="CN338" s="522">
        <f t="shared" si="611"/>
        <v>0</v>
      </c>
      <c r="CO338" s="522"/>
      <c r="CP338" s="522">
        <f t="shared" si="523"/>
        <v>0</v>
      </c>
      <c r="CQ338" s="522"/>
      <c r="CR338" s="711"/>
      <c r="CS338" s="522">
        <f t="shared" si="612"/>
        <v>0</v>
      </c>
      <c r="CT338" s="522"/>
      <c r="CU338" s="522">
        <f t="shared" si="613"/>
        <v>0</v>
      </c>
      <c r="CV338" s="522"/>
      <c r="CW338" s="522">
        <f t="shared" si="614"/>
        <v>0</v>
      </c>
      <c r="CX338" s="522"/>
      <c r="CY338" s="522">
        <f t="shared" si="527"/>
        <v>0</v>
      </c>
      <c r="CZ338" s="522"/>
      <c r="DA338" s="711"/>
      <c r="DB338" s="524">
        <f t="shared" si="615"/>
        <v>0</v>
      </c>
      <c r="DC338" s="526"/>
      <c r="DD338" s="524">
        <f t="shared" si="616"/>
        <v>0</v>
      </c>
      <c r="DE338" s="526"/>
      <c r="DF338" s="524">
        <f t="shared" si="530"/>
        <v>0</v>
      </c>
      <c r="DG338" s="526"/>
      <c r="DH338" s="524">
        <f t="shared" si="531"/>
        <v>0</v>
      </c>
      <c r="DI338" s="526"/>
      <c r="DJ338" s="711"/>
      <c r="DK338" s="522">
        <f t="shared" si="617"/>
        <v>0</v>
      </c>
      <c r="DL338" s="522"/>
      <c r="DM338" s="522">
        <f t="shared" si="618"/>
        <v>0</v>
      </c>
      <c r="DN338" s="522"/>
      <c r="DO338" s="522">
        <f t="shared" si="619"/>
        <v>0</v>
      </c>
      <c r="DP338" s="522"/>
      <c r="DQ338" s="522">
        <f t="shared" si="535"/>
        <v>0</v>
      </c>
      <c r="DR338" s="522"/>
      <c r="DS338" s="747"/>
      <c r="DT338" s="114">
        <f t="shared" si="590"/>
        <v>0</v>
      </c>
      <c r="DU338" s="113" t="str">
        <f>IF(DT338=0,"", IF(SUM($DT$305:DT338)=1,DV338, IF($DT$351&gt;SUM($DT$305:DT338),_xlfn.CONCAT(", ",DV338), IF($DT$351=SUM($DT$305:DT338),_xlfn.CONCAT(" y ",DV338,".")))))</f>
        <v/>
      </c>
      <c r="DV338" s="118">
        <v>33</v>
      </c>
      <c r="EU338" s="133">
        <v>33</v>
      </c>
      <c r="EV338" s="133">
        <f t="shared" si="538"/>
        <v>0</v>
      </c>
      <c r="EW338" s="133">
        <f t="shared" si="539"/>
        <v>0</v>
      </c>
      <c r="EX338" s="133">
        <f t="shared" si="540"/>
        <v>0</v>
      </c>
      <c r="EY338" s="133">
        <f t="shared" si="541"/>
        <v>0</v>
      </c>
      <c r="EZ338" s="133">
        <f t="shared" si="542"/>
        <v>0</v>
      </c>
      <c r="FA338" s="133">
        <f t="shared" si="543"/>
        <v>0</v>
      </c>
      <c r="FB338" s="133">
        <f t="shared" si="544"/>
        <v>0</v>
      </c>
      <c r="FC338" s="133">
        <f t="shared" si="545"/>
        <v>0</v>
      </c>
      <c r="FD338" s="133">
        <f t="shared" si="546"/>
        <v>0</v>
      </c>
      <c r="FE338" s="133">
        <f t="shared" si="547"/>
        <v>0</v>
      </c>
      <c r="FF338" s="133">
        <f t="shared" si="548"/>
        <v>0</v>
      </c>
      <c r="FG338" s="133">
        <f t="shared" si="549"/>
        <v>0</v>
      </c>
      <c r="FH338" s="133">
        <f t="shared" si="550"/>
        <v>0</v>
      </c>
      <c r="FI338" s="133">
        <f t="shared" si="551"/>
        <v>0</v>
      </c>
      <c r="FJ338" s="133">
        <f t="shared" si="552"/>
        <v>0</v>
      </c>
      <c r="FK338" s="133">
        <f t="shared" si="553"/>
        <v>0</v>
      </c>
      <c r="FL338" s="133">
        <f t="shared" si="554"/>
        <v>0</v>
      </c>
      <c r="FM338" s="133">
        <f t="shared" si="555"/>
        <v>0</v>
      </c>
      <c r="FN338" s="133">
        <f t="shared" si="556"/>
        <v>0</v>
      </c>
      <c r="FO338" s="133">
        <f t="shared" si="557"/>
        <v>0</v>
      </c>
      <c r="FP338" s="133">
        <f t="shared" si="558"/>
        <v>0</v>
      </c>
      <c r="FR338" s="572">
        <f t="shared" si="560"/>
        <v>0</v>
      </c>
      <c r="FS338" s="572"/>
    </row>
    <row r="339" spans="1:175" s="38" customFormat="1" ht="15" customHeight="1">
      <c r="A339" s="18"/>
      <c r="B339" s="51"/>
      <c r="C339" s="48" t="s">
        <v>5034</v>
      </c>
      <c r="D339" s="547" t="str">
        <f>IF(CNGE_2024_M3_Secc1!D86="","",CNGE_2024_M3_Secc1!D86)</f>
        <v/>
      </c>
      <c r="E339" s="548"/>
      <c r="F339" s="548"/>
      <c r="G339" s="548"/>
      <c r="H339" s="548"/>
      <c r="I339" s="548"/>
      <c r="J339" s="310"/>
      <c r="K339" s="310"/>
      <c r="L339" s="310"/>
      <c r="M339" s="310"/>
      <c r="N339" s="310"/>
      <c r="O339" s="310"/>
      <c r="P339" s="310"/>
      <c r="Q339" s="310"/>
      <c r="R339" s="310"/>
      <c r="S339" s="310"/>
      <c r="T339" s="310"/>
      <c r="U339" s="310"/>
      <c r="V339" s="310"/>
      <c r="W339" s="310"/>
      <c r="X339" s="310"/>
      <c r="Y339" s="310"/>
      <c r="Z339" s="310"/>
      <c r="AA339" s="310"/>
      <c r="AB339" s="310"/>
      <c r="AC339" s="103"/>
      <c r="AD339" s="103"/>
      <c r="AE339" s="2"/>
      <c r="AF339" s="108"/>
      <c r="AH339" s="522">
        <f t="shared" si="591"/>
        <v>0</v>
      </c>
      <c r="AI339" s="522"/>
      <c r="AJ339" s="522">
        <f t="shared" si="592"/>
        <v>0</v>
      </c>
      <c r="AK339" s="522"/>
      <c r="AL339" s="522">
        <f t="shared" si="593"/>
        <v>0</v>
      </c>
      <c r="AM339" s="522"/>
      <c r="AN339" s="522">
        <f t="shared" si="499"/>
        <v>0</v>
      </c>
      <c r="AO339" s="522"/>
      <c r="AP339" s="711"/>
      <c r="AQ339" s="522">
        <f t="shared" si="594"/>
        <v>0</v>
      </c>
      <c r="AR339" s="522"/>
      <c r="AS339" s="522">
        <f t="shared" si="595"/>
        <v>0</v>
      </c>
      <c r="AT339" s="522"/>
      <c r="AU339" s="522">
        <f t="shared" si="596"/>
        <v>0</v>
      </c>
      <c r="AV339" s="522"/>
      <c r="AW339" s="522">
        <f t="shared" si="503"/>
        <v>0</v>
      </c>
      <c r="AX339" s="522"/>
      <c r="AY339" s="711"/>
      <c r="AZ339" s="522">
        <f t="shared" si="597"/>
        <v>0</v>
      </c>
      <c r="BA339" s="522"/>
      <c r="BB339" s="522">
        <f t="shared" si="598"/>
        <v>0</v>
      </c>
      <c r="BC339" s="522"/>
      <c r="BD339" s="522">
        <f t="shared" si="599"/>
        <v>0</v>
      </c>
      <c r="BE339" s="522"/>
      <c r="BF339" s="522">
        <f t="shared" si="507"/>
        <v>0</v>
      </c>
      <c r="BG339" s="522"/>
      <c r="BH339" s="711"/>
      <c r="BI339" s="522">
        <f t="shared" si="600"/>
        <v>0</v>
      </c>
      <c r="BJ339" s="522"/>
      <c r="BK339" s="522">
        <f t="shared" si="601"/>
        <v>0</v>
      </c>
      <c r="BL339" s="522"/>
      <c r="BM339" s="522">
        <f t="shared" si="602"/>
        <v>0</v>
      </c>
      <c r="BN339" s="522"/>
      <c r="BO339" s="522">
        <f t="shared" si="511"/>
        <v>0</v>
      </c>
      <c r="BP339" s="522"/>
      <c r="BQ339" s="711"/>
      <c r="BR339" s="522">
        <f t="shared" si="603"/>
        <v>0</v>
      </c>
      <c r="BS339" s="522"/>
      <c r="BT339" s="522">
        <f t="shared" si="604"/>
        <v>0</v>
      </c>
      <c r="BU339" s="522"/>
      <c r="BV339" s="522">
        <f t="shared" si="605"/>
        <v>0</v>
      </c>
      <c r="BW339" s="522"/>
      <c r="BX339" s="522">
        <f t="shared" si="515"/>
        <v>0</v>
      </c>
      <c r="BY339" s="522"/>
      <c r="BZ339" s="711"/>
      <c r="CA339" s="522">
        <f t="shared" si="606"/>
        <v>0</v>
      </c>
      <c r="CB339" s="522"/>
      <c r="CC339" s="522">
        <f t="shared" si="607"/>
        <v>0</v>
      </c>
      <c r="CD339" s="522"/>
      <c r="CE339" s="522">
        <f t="shared" si="608"/>
        <v>0</v>
      </c>
      <c r="CF339" s="522"/>
      <c r="CG339" s="522">
        <f t="shared" si="519"/>
        <v>0</v>
      </c>
      <c r="CH339" s="522"/>
      <c r="CI339" s="711"/>
      <c r="CJ339" s="522">
        <f t="shared" si="609"/>
        <v>0</v>
      </c>
      <c r="CK339" s="522"/>
      <c r="CL339" s="522">
        <f t="shared" si="610"/>
        <v>0</v>
      </c>
      <c r="CM339" s="522"/>
      <c r="CN339" s="522">
        <f t="shared" si="611"/>
        <v>0</v>
      </c>
      <c r="CO339" s="522"/>
      <c r="CP339" s="522">
        <f t="shared" si="523"/>
        <v>0</v>
      </c>
      <c r="CQ339" s="522"/>
      <c r="CR339" s="711"/>
      <c r="CS339" s="522">
        <f t="shared" si="612"/>
        <v>0</v>
      </c>
      <c r="CT339" s="522"/>
      <c r="CU339" s="522">
        <f t="shared" si="613"/>
        <v>0</v>
      </c>
      <c r="CV339" s="522"/>
      <c r="CW339" s="522">
        <f t="shared" si="614"/>
        <v>0</v>
      </c>
      <c r="CX339" s="522"/>
      <c r="CY339" s="522">
        <f t="shared" si="527"/>
        <v>0</v>
      </c>
      <c r="CZ339" s="522"/>
      <c r="DA339" s="711"/>
      <c r="DB339" s="524">
        <f t="shared" si="615"/>
        <v>0</v>
      </c>
      <c r="DC339" s="526"/>
      <c r="DD339" s="524">
        <f t="shared" si="616"/>
        <v>0</v>
      </c>
      <c r="DE339" s="526"/>
      <c r="DF339" s="524">
        <f t="shared" si="530"/>
        <v>0</v>
      </c>
      <c r="DG339" s="526"/>
      <c r="DH339" s="524">
        <f t="shared" si="531"/>
        <v>0</v>
      </c>
      <c r="DI339" s="526"/>
      <c r="DJ339" s="711"/>
      <c r="DK339" s="522">
        <f t="shared" si="617"/>
        <v>0</v>
      </c>
      <c r="DL339" s="522"/>
      <c r="DM339" s="522">
        <f t="shared" si="618"/>
        <v>0</v>
      </c>
      <c r="DN339" s="522"/>
      <c r="DO339" s="522">
        <f t="shared" si="619"/>
        <v>0</v>
      </c>
      <c r="DP339" s="522"/>
      <c r="DQ339" s="522">
        <f t="shared" si="535"/>
        <v>0</v>
      </c>
      <c r="DR339" s="522"/>
      <c r="DS339" s="747"/>
      <c r="DT339" s="114">
        <f t="shared" si="590"/>
        <v>0</v>
      </c>
      <c r="DU339" s="113" t="str">
        <f>IF(DT339=0,"", IF(SUM($DT$305:DT339)=1,DV339, IF($DT$351&gt;SUM($DT$305:DT339),_xlfn.CONCAT(", ",DV339), IF($DT$351=SUM($DT$305:DT339),_xlfn.CONCAT(" y ",DV339,".")))))</f>
        <v/>
      </c>
      <c r="DV339" s="118">
        <v>34</v>
      </c>
      <c r="EU339" s="133">
        <v>34</v>
      </c>
      <c r="EV339" s="133">
        <f t="shared" si="538"/>
        <v>0</v>
      </c>
      <c r="EW339" s="133">
        <f t="shared" si="539"/>
        <v>0</v>
      </c>
      <c r="EX339" s="133">
        <f t="shared" si="540"/>
        <v>0</v>
      </c>
      <c r="EY339" s="133">
        <f t="shared" si="541"/>
        <v>0</v>
      </c>
      <c r="EZ339" s="133">
        <f t="shared" si="542"/>
        <v>0</v>
      </c>
      <c r="FA339" s="133">
        <f t="shared" si="543"/>
        <v>0</v>
      </c>
      <c r="FB339" s="133">
        <f t="shared" si="544"/>
        <v>0</v>
      </c>
      <c r="FC339" s="133">
        <f t="shared" si="545"/>
        <v>0</v>
      </c>
      <c r="FD339" s="133">
        <f t="shared" si="546"/>
        <v>0</v>
      </c>
      <c r="FE339" s="133">
        <f t="shared" si="547"/>
        <v>0</v>
      </c>
      <c r="FF339" s="133">
        <f t="shared" si="548"/>
        <v>0</v>
      </c>
      <c r="FG339" s="133">
        <f t="shared" si="549"/>
        <v>0</v>
      </c>
      <c r="FH339" s="133">
        <f t="shared" si="550"/>
        <v>0</v>
      </c>
      <c r="FI339" s="133">
        <f t="shared" si="551"/>
        <v>0</v>
      </c>
      <c r="FJ339" s="133">
        <f t="shared" si="552"/>
        <v>0</v>
      </c>
      <c r="FK339" s="133">
        <f t="shared" si="553"/>
        <v>0</v>
      </c>
      <c r="FL339" s="133">
        <f t="shared" si="554"/>
        <v>0</v>
      </c>
      <c r="FM339" s="133">
        <f t="shared" si="555"/>
        <v>0</v>
      </c>
      <c r="FN339" s="133">
        <f t="shared" si="556"/>
        <v>0</v>
      </c>
      <c r="FO339" s="133">
        <f t="shared" si="557"/>
        <v>0</v>
      </c>
      <c r="FP339" s="133">
        <f t="shared" si="558"/>
        <v>0</v>
      </c>
      <c r="FR339" s="572">
        <f t="shared" si="560"/>
        <v>0</v>
      </c>
      <c r="FS339" s="572"/>
    </row>
    <row r="340" spans="1:175" s="38" customFormat="1" ht="15" customHeight="1">
      <c r="A340" s="18"/>
      <c r="B340" s="51"/>
      <c r="C340" s="48" t="s">
        <v>5035</v>
      </c>
      <c r="D340" s="547" t="str">
        <f>IF(CNGE_2024_M3_Secc1!D87="","",CNGE_2024_M3_Secc1!D87)</f>
        <v/>
      </c>
      <c r="E340" s="548"/>
      <c r="F340" s="548"/>
      <c r="G340" s="548"/>
      <c r="H340" s="548"/>
      <c r="I340" s="548"/>
      <c r="J340" s="310"/>
      <c r="K340" s="310"/>
      <c r="L340" s="310"/>
      <c r="M340" s="310"/>
      <c r="N340" s="310"/>
      <c r="O340" s="310"/>
      <c r="P340" s="310"/>
      <c r="Q340" s="310"/>
      <c r="R340" s="310"/>
      <c r="S340" s="310"/>
      <c r="T340" s="310"/>
      <c r="U340" s="310"/>
      <c r="V340" s="310"/>
      <c r="W340" s="310"/>
      <c r="X340" s="310"/>
      <c r="Y340" s="310"/>
      <c r="Z340" s="310"/>
      <c r="AA340" s="310"/>
      <c r="AB340" s="310"/>
      <c r="AC340" s="103"/>
      <c r="AD340" s="103"/>
      <c r="AE340" s="2"/>
      <c r="AF340" s="108"/>
      <c r="AH340" s="522">
        <f t="shared" si="591"/>
        <v>0</v>
      </c>
      <c r="AI340" s="522"/>
      <c r="AJ340" s="522">
        <f t="shared" si="592"/>
        <v>0</v>
      </c>
      <c r="AK340" s="522"/>
      <c r="AL340" s="522">
        <f t="shared" si="593"/>
        <v>0</v>
      </c>
      <c r="AM340" s="522"/>
      <c r="AN340" s="522">
        <f t="shared" si="499"/>
        <v>0</v>
      </c>
      <c r="AO340" s="522"/>
      <c r="AP340" s="711"/>
      <c r="AQ340" s="522">
        <f t="shared" si="594"/>
        <v>0</v>
      </c>
      <c r="AR340" s="522"/>
      <c r="AS340" s="522">
        <f t="shared" si="595"/>
        <v>0</v>
      </c>
      <c r="AT340" s="522"/>
      <c r="AU340" s="522">
        <f t="shared" si="596"/>
        <v>0</v>
      </c>
      <c r="AV340" s="522"/>
      <c r="AW340" s="522">
        <f t="shared" si="503"/>
        <v>0</v>
      </c>
      <c r="AX340" s="522"/>
      <c r="AY340" s="711"/>
      <c r="AZ340" s="522">
        <f t="shared" si="597"/>
        <v>0</v>
      </c>
      <c r="BA340" s="522"/>
      <c r="BB340" s="522">
        <f t="shared" si="598"/>
        <v>0</v>
      </c>
      <c r="BC340" s="522"/>
      <c r="BD340" s="522">
        <f t="shared" si="599"/>
        <v>0</v>
      </c>
      <c r="BE340" s="522"/>
      <c r="BF340" s="522">
        <f t="shared" si="507"/>
        <v>0</v>
      </c>
      <c r="BG340" s="522"/>
      <c r="BH340" s="711"/>
      <c r="BI340" s="522">
        <f t="shared" si="600"/>
        <v>0</v>
      </c>
      <c r="BJ340" s="522"/>
      <c r="BK340" s="522">
        <f t="shared" si="601"/>
        <v>0</v>
      </c>
      <c r="BL340" s="522"/>
      <c r="BM340" s="522">
        <f t="shared" si="602"/>
        <v>0</v>
      </c>
      <c r="BN340" s="522"/>
      <c r="BO340" s="522">
        <f t="shared" si="511"/>
        <v>0</v>
      </c>
      <c r="BP340" s="522"/>
      <c r="BQ340" s="711"/>
      <c r="BR340" s="522">
        <f t="shared" si="603"/>
        <v>0</v>
      </c>
      <c r="BS340" s="522"/>
      <c r="BT340" s="522">
        <f t="shared" si="604"/>
        <v>0</v>
      </c>
      <c r="BU340" s="522"/>
      <c r="BV340" s="522">
        <f t="shared" si="605"/>
        <v>0</v>
      </c>
      <c r="BW340" s="522"/>
      <c r="BX340" s="522">
        <f t="shared" si="515"/>
        <v>0</v>
      </c>
      <c r="BY340" s="522"/>
      <c r="BZ340" s="711"/>
      <c r="CA340" s="522">
        <f t="shared" si="606"/>
        <v>0</v>
      </c>
      <c r="CB340" s="522"/>
      <c r="CC340" s="522">
        <f t="shared" si="607"/>
        <v>0</v>
      </c>
      <c r="CD340" s="522"/>
      <c r="CE340" s="522">
        <f t="shared" si="608"/>
        <v>0</v>
      </c>
      <c r="CF340" s="522"/>
      <c r="CG340" s="522">
        <f t="shared" si="519"/>
        <v>0</v>
      </c>
      <c r="CH340" s="522"/>
      <c r="CI340" s="711"/>
      <c r="CJ340" s="522">
        <f t="shared" si="609"/>
        <v>0</v>
      </c>
      <c r="CK340" s="522"/>
      <c r="CL340" s="522">
        <f t="shared" si="610"/>
        <v>0</v>
      </c>
      <c r="CM340" s="522"/>
      <c r="CN340" s="522">
        <f t="shared" si="611"/>
        <v>0</v>
      </c>
      <c r="CO340" s="522"/>
      <c r="CP340" s="522">
        <f t="shared" si="523"/>
        <v>0</v>
      </c>
      <c r="CQ340" s="522"/>
      <c r="CR340" s="711"/>
      <c r="CS340" s="522">
        <f t="shared" si="612"/>
        <v>0</v>
      </c>
      <c r="CT340" s="522"/>
      <c r="CU340" s="522">
        <f t="shared" si="613"/>
        <v>0</v>
      </c>
      <c r="CV340" s="522"/>
      <c r="CW340" s="522">
        <f t="shared" si="614"/>
        <v>0</v>
      </c>
      <c r="CX340" s="522"/>
      <c r="CY340" s="522">
        <f t="shared" si="527"/>
        <v>0</v>
      </c>
      <c r="CZ340" s="522"/>
      <c r="DA340" s="711"/>
      <c r="DB340" s="524">
        <f t="shared" si="615"/>
        <v>0</v>
      </c>
      <c r="DC340" s="526"/>
      <c r="DD340" s="524">
        <f t="shared" si="616"/>
        <v>0</v>
      </c>
      <c r="DE340" s="526"/>
      <c r="DF340" s="524">
        <f t="shared" si="530"/>
        <v>0</v>
      </c>
      <c r="DG340" s="526"/>
      <c r="DH340" s="524">
        <f t="shared" si="531"/>
        <v>0</v>
      </c>
      <c r="DI340" s="526"/>
      <c r="DJ340" s="711"/>
      <c r="DK340" s="522">
        <f t="shared" si="617"/>
        <v>0</v>
      </c>
      <c r="DL340" s="522"/>
      <c r="DM340" s="522">
        <f t="shared" si="618"/>
        <v>0</v>
      </c>
      <c r="DN340" s="522"/>
      <c r="DO340" s="522">
        <f t="shared" si="619"/>
        <v>0</v>
      </c>
      <c r="DP340" s="522"/>
      <c r="DQ340" s="522">
        <f t="shared" si="535"/>
        <v>0</v>
      </c>
      <c r="DR340" s="522"/>
      <c r="DS340" s="747"/>
      <c r="DT340" s="114">
        <f t="shared" si="590"/>
        <v>0</v>
      </c>
      <c r="DU340" s="113" t="str">
        <f>IF(DT340=0,"", IF(SUM($DT$305:DT340)=1,DV340, IF($DT$351&gt;SUM($DT$305:DT340),_xlfn.CONCAT(", ",DV340), IF($DT$351=SUM($DT$305:DT340),_xlfn.CONCAT(" y ",DV340,".")))))</f>
        <v/>
      </c>
      <c r="DV340" s="118">
        <v>35</v>
      </c>
      <c r="EU340" s="133">
        <v>35</v>
      </c>
      <c r="EV340" s="133">
        <f t="shared" si="538"/>
        <v>0</v>
      </c>
      <c r="EW340" s="133">
        <f t="shared" si="539"/>
        <v>0</v>
      </c>
      <c r="EX340" s="133">
        <f t="shared" si="540"/>
        <v>0</v>
      </c>
      <c r="EY340" s="133">
        <f t="shared" si="541"/>
        <v>0</v>
      </c>
      <c r="EZ340" s="133">
        <f t="shared" si="542"/>
        <v>0</v>
      </c>
      <c r="FA340" s="133">
        <f t="shared" si="543"/>
        <v>0</v>
      </c>
      <c r="FB340" s="133">
        <f t="shared" si="544"/>
        <v>0</v>
      </c>
      <c r="FC340" s="133">
        <f t="shared" si="545"/>
        <v>0</v>
      </c>
      <c r="FD340" s="133">
        <f t="shared" si="546"/>
        <v>0</v>
      </c>
      <c r="FE340" s="133">
        <f t="shared" si="547"/>
        <v>0</v>
      </c>
      <c r="FF340" s="133">
        <f t="shared" si="548"/>
        <v>0</v>
      </c>
      <c r="FG340" s="133">
        <f t="shared" si="549"/>
        <v>0</v>
      </c>
      <c r="FH340" s="133">
        <f t="shared" si="550"/>
        <v>0</v>
      </c>
      <c r="FI340" s="133">
        <f t="shared" si="551"/>
        <v>0</v>
      </c>
      <c r="FJ340" s="133">
        <f t="shared" si="552"/>
        <v>0</v>
      </c>
      <c r="FK340" s="133">
        <f t="shared" si="553"/>
        <v>0</v>
      </c>
      <c r="FL340" s="133">
        <f t="shared" si="554"/>
        <v>0</v>
      </c>
      <c r="FM340" s="133">
        <f t="shared" si="555"/>
        <v>0</v>
      </c>
      <c r="FN340" s="133">
        <f t="shared" si="556"/>
        <v>0</v>
      </c>
      <c r="FO340" s="133">
        <f t="shared" si="557"/>
        <v>0</v>
      </c>
      <c r="FP340" s="133">
        <f t="shared" si="558"/>
        <v>0</v>
      </c>
      <c r="FR340" s="572">
        <f t="shared" si="560"/>
        <v>0</v>
      </c>
      <c r="FS340" s="572"/>
    </row>
    <row r="341" spans="1:175" s="38" customFormat="1" ht="15" customHeight="1">
      <c r="A341" s="18"/>
      <c r="B341" s="51"/>
      <c r="C341" s="48" t="s">
        <v>5105</v>
      </c>
      <c r="D341" s="547" t="str">
        <f>IF(CNGE_2024_M3_Secc1!D88="","",CNGE_2024_M3_Secc1!D88)</f>
        <v/>
      </c>
      <c r="E341" s="548"/>
      <c r="F341" s="548"/>
      <c r="G341" s="548"/>
      <c r="H341" s="548"/>
      <c r="I341" s="548"/>
      <c r="J341" s="310"/>
      <c r="K341" s="310"/>
      <c r="L341" s="310"/>
      <c r="M341" s="310"/>
      <c r="N341" s="310"/>
      <c r="O341" s="310"/>
      <c r="P341" s="310"/>
      <c r="Q341" s="310"/>
      <c r="R341" s="310"/>
      <c r="S341" s="310"/>
      <c r="T341" s="310"/>
      <c r="U341" s="310"/>
      <c r="V341" s="310"/>
      <c r="W341" s="310"/>
      <c r="X341" s="310"/>
      <c r="Y341" s="310"/>
      <c r="Z341" s="310"/>
      <c r="AA341" s="310"/>
      <c r="AB341" s="310"/>
      <c r="AC341" s="103"/>
      <c r="AD341" s="103"/>
      <c r="AE341" s="2"/>
      <c r="AF341" s="108"/>
      <c r="AH341" s="522">
        <f t="shared" si="591"/>
        <v>0</v>
      </c>
      <c r="AI341" s="522"/>
      <c r="AJ341" s="522">
        <f t="shared" si="592"/>
        <v>0</v>
      </c>
      <c r="AK341" s="522"/>
      <c r="AL341" s="522">
        <f t="shared" si="593"/>
        <v>0</v>
      </c>
      <c r="AM341" s="522"/>
      <c r="AN341" s="522">
        <f t="shared" si="499"/>
        <v>0</v>
      </c>
      <c r="AO341" s="522"/>
      <c r="AP341" s="711"/>
      <c r="AQ341" s="522">
        <f t="shared" si="594"/>
        <v>0</v>
      </c>
      <c r="AR341" s="522"/>
      <c r="AS341" s="522">
        <f t="shared" si="595"/>
        <v>0</v>
      </c>
      <c r="AT341" s="522"/>
      <c r="AU341" s="522">
        <f t="shared" si="596"/>
        <v>0</v>
      </c>
      <c r="AV341" s="522"/>
      <c r="AW341" s="522">
        <f t="shared" si="503"/>
        <v>0</v>
      </c>
      <c r="AX341" s="522"/>
      <c r="AY341" s="711"/>
      <c r="AZ341" s="522">
        <f t="shared" si="597"/>
        <v>0</v>
      </c>
      <c r="BA341" s="522"/>
      <c r="BB341" s="522">
        <f t="shared" si="598"/>
        <v>0</v>
      </c>
      <c r="BC341" s="522"/>
      <c r="BD341" s="522">
        <f t="shared" si="599"/>
        <v>0</v>
      </c>
      <c r="BE341" s="522"/>
      <c r="BF341" s="522">
        <f t="shared" si="507"/>
        <v>0</v>
      </c>
      <c r="BG341" s="522"/>
      <c r="BH341" s="711"/>
      <c r="BI341" s="522">
        <f t="shared" si="600"/>
        <v>0</v>
      </c>
      <c r="BJ341" s="522"/>
      <c r="BK341" s="522">
        <f t="shared" si="601"/>
        <v>0</v>
      </c>
      <c r="BL341" s="522"/>
      <c r="BM341" s="522">
        <f t="shared" si="602"/>
        <v>0</v>
      </c>
      <c r="BN341" s="522"/>
      <c r="BO341" s="522">
        <f t="shared" si="511"/>
        <v>0</v>
      </c>
      <c r="BP341" s="522"/>
      <c r="BQ341" s="711"/>
      <c r="BR341" s="522">
        <f t="shared" si="603"/>
        <v>0</v>
      </c>
      <c r="BS341" s="522"/>
      <c r="BT341" s="522">
        <f t="shared" si="604"/>
        <v>0</v>
      </c>
      <c r="BU341" s="522"/>
      <c r="BV341" s="522">
        <f t="shared" si="605"/>
        <v>0</v>
      </c>
      <c r="BW341" s="522"/>
      <c r="BX341" s="522">
        <f t="shared" si="515"/>
        <v>0</v>
      </c>
      <c r="BY341" s="522"/>
      <c r="BZ341" s="711"/>
      <c r="CA341" s="522">
        <f t="shared" si="606"/>
        <v>0</v>
      </c>
      <c r="CB341" s="522"/>
      <c r="CC341" s="522">
        <f t="shared" si="607"/>
        <v>0</v>
      </c>
      <c r="CD341" s="522"/>
      <c r="CE341" s="522">
        <f t="shared" si="608"/>
        <v>0</v>
      </c>
      <c r="CF341" s="522"/>
      <c r="CG341" s="522">
        <f t="shared" si="519"/>
        <v>0</v>
      </c>
      <c r="CH341" s="522"/>
      <c r="CI341" s="711"/>
      <c r="CJ341" s="522">
        <f t="shared" si="609"/>
        <v>0</v>
      </c>
      <c r="CK341" s="522"/>
      <c r="CL341" s="522">
        <f t="shared" si="610"/>
        <v>0</v>
      </c>
      <c r="CM341" s="522"/>
      <c r="CN341" s="522">
        <f t="shared" si="611"/>
        <v>0</v>
      </c>
      <c r="CO341" s="522"/>
      <c r="CP341" s="522">
        <f t="shared" si="523"/>
        <v>0</v>
      </c>
      <c r="CQ341" s="522"/>
      <c r="CR341" s="711"/>
      <c r="CS341" s="522">
        <f t="shared" si="612"/>
        <v>0</v>
      </c>
      <c r="CT341" s="522"/>
      <c r="CU341" s="522">
        <f t="shared" si="613"/>
        <v>0</v>
      </c>
      <c r="CV341" s="522"/>
      <c r="CW341" s="522">
        <f t="shared" si="614"/>
        <v>0</v>
      </c>
      <c r="CX341" s="522"/>
      <c r="CY341" s="522">
        <f t="shared" si="527"/>
        <v>0</v>
      </c>
      <c r="CZ341" s="522"/>
      <c r="DA341" s="711"/>
      <c r="DB341" s="524">
        <f t="shared" si="615"/>
        <v>0</v>
      </c>
      <c r="DC341" s="526"/>
      <c r="DD341" s="524">
        <f t="shared" si="616"/>
        <v>0</v>
      </c>
      <c r="DE341" s="526"/>
      <c r="DF341" s="524">
        <f t="shared" si="530"/>
        <v>0</v>
      </c>
      <c r="DG341" s="526"/>
      <c r="DH341" s="524">
        <f t="shared" si="531"/>
        <v>0</v>
      </c>
      <c r="DI341" s="526"/>
      <c r="DJ341" s="711"/>
      <c r="DK341" s="522">
        <f t="shared" si="617"/>
        <v>0</v>
      </c>
      <c r="DL341" s="522"/>
      <c r="DM341" s="522">
        <f t="shared" si="618"/>
        <v>0</v>
      </c>
      <c r="DN341" s="522"/>
      <c r="DO341" s="522">
        <f t="shared" si="619"/>
        <v>0</v>
      </c>
      <c r="DP341" s="522"/>
      <c r="DQ341" s="522">
        <f t="shared" si="535"/>
        <v>0</v>
      </c>
      <c r="DR341" s="522"/>
      <c r="DS341" s="747"/>
      <c r="DT341" s="114">
        <f t="shared" si="590"/>
        <v>0</v>
      </c>
      <c r="DU341" s="113" t="str">
        <f>IF(DT341=0,"", IF(SUM($DT$305:DT341)=1,DV341, IF($DT$351&gt;SUM($DT$305:DT341),_xlfn.CONCAT(", ",DV341), IF($DT$351=SUM($DT$305:DT341),_xlfn.CONCAT(" y ",DV341,".")))))</f>
        <v/>
      </c>
      <c r="DV341" s="119">
        <v>36</v>
      </c>
      <c r="EU341" s="133">
        <v>36</v>
      </c>
      <c r="EV341" s="133">
        <f t="shared" si="538"/>
        <v>0</v>
      </c>
      <c r="EW341" s="133">
        <f t="shared" si="539"/>
        <v>0</v>
      </c>
      <c r="EX341" s="133">
        <f t="shared" si="540"/>
        <v>0</v>
      </c>
      <c r="EY341" s="133">
        <f t="shared" si="541"/>
        <v>0</v>
      </c>
      <c r="EZ341" s="133">
        <f t="shared" si="542"/>
        <v>0</v>
      </c>
      <c r="FA341" s="133">
        <f t="shared" si="543"/>
        <v>0</v>
      </c>
      <c r="FB341" s="133">
        <f t="shared" si="544"/>
        <v>0</v>
      </c>
      <c r="FC341" s="133">
        <f t="shared" si="545"/>
        <v>0</v>
      </c>
      <c r="FD341" s="133">
        <f t="shared" si="546"/>
        <v>0</v>
      </c>
      <c r="FE341" s="133">
        <f t="shared" si="547"/>
        <v>0</v>
      </c>
      <c r="FF341" s="133">
        <f t="shared" si="548"/>
        <v>0</v>
      </c>
      <c r="FG341" s="133">
        <f t="shared" si="549"/>
        <v>0</v>
      </c>
      <c r="FH341" s="133">
        <f t="shared" si="550"/>
        <v>0</v>
      </c>
      <c r="FI341" s="133">
        <f t="shared" si="551"/>
        <v>0</v>
      </c>
      <c r="FJ341" s="133">
        <f t="shared" si="552"/>
        <v>0</v>
      </c>
      <c r="FK341" s="133">
        <f t="shared" si="553"/>
        <v>0</v>
      </c>
      <c r="FL341" s="133">
        <f t="shared" si="554"/>
        <v>0</v>
      </c>
      <c r="FM341" s="133">
        <f t="shared" si="555"/>
        <v>0</v>
      </c>
      <c r="FN341" s="133">
        <f t="shared" si="556"/>
        <v>0</v>
      </c>
      <c r="FO341" s="133">
        <f t="shared" si="557"/>
        <v>0</v>
      </c>
      <c r="FP341" s="133">
        <f t="shared" si="558"/>
        <v>0</v>
      </c>
      <c r="FR341" s="572">
        <f t="shared" si="560"/>
        <v>0</v>
      </c>
      <c r="FS341" s="572"/>
    </row>
    <row r="342" spans="1:175" s="38" customFormat="1" ht="15" customHeight="1">
      <c r="A342" s="18"/>
      <c r="B342" s="51"/>
      <c r="C342" s="48" t="s">
        <v>5106</v>
      </c>
      <c r="D342" s="547" t="str">
        <f>IF(CNGE_2024_M3_Secc1!D89="","",CNGE_2024_M3_Secc1!D89)</f>
        <v/>
      </c>
      <c r="E342" s="548"/>
      <c r="F342" s="548"/>
      <c r="G342" s="548"/>
      <c r="H342" s="548"/>
      <c r="I342" s="548"/>
      <c r="J342" s="310"/>
      <c r="K342" s="310"/>
      <c r="L342" s="310"/>
      <c r="M342" s="310"/>
      <c r="N342" s="310"/>
      <c r="O342" s="310"/>
      <c r="P342" s="310"/>
      <c r="Q342" s="310"/>
      <c r="R342" s="310"/>
      <c r="S342" s="310"/>
      <c r="T342" s="310"/>
      <c r="U342" s="310"/>
      <c r="V342" s="310"/>
      <c r="W342" s="310"/>
      <c r="X342" s="310"/>
      <c r="Y342" s="310"/>
      <c r="Z342" s="310"/>
      <c r="AA342" s="310"/>
      <c r="AB342" s="310"/>
      <c r="AC342" s="103"/>
      <c r="AD342" s="103"/>
      <c r="AE342" s="2"/>
      <c r="AF342" s="108"/>
      <c r="AH342" s="522">
        <f t="shared" si="591"/>
        <v>0</v>
      </c>
      <c r="AI342" s="522"/>
      <c r="AJ342" s="522">
        <f t="shared" si="592"/>
        <v>0</v>
      </c>
      <c r="AK342" s="522"/>
      <c r="AL342" s="522">
        <f t="shared" si="593"/>
        <v>0</v>
      </c>
      <c r="AM342" s="522"/>
      <c r="AN342" s="522">
        <f t="shared" si="499"/>
        <v>0</v>
      </c>
      <c r="AO342" s="522"/>
      <c r="AP342" s="711"/>
      <c r="AQ342" s="522">
        <f t="shared" si="594"/>
        <v>0</v>
      </c>
      <c r="AR342" s="522"/>
      <c r="AS342" s="522">
        <f t="shared" si="595"/>
        <v>0</v>
      </c>
      <c r="AT342" s="522"/>
      <c r="AU342" s="522">
        <f t="shared" si="596"/>
        <v>0</v>
      </c>
      <c r="AV342" s="522"/>
      <c r="AW342" s="522">
        <f t="shared" si="503"/>
        <v>0</v>
      </c>
      <c r="AX342" s="522"/>
      <c r="AY342" s="711"/>
      <c r="AZ342" s="522">
        <f t="shared" si="597"/>
        <v>0</v>
      </c>
      <c r="BA342" s="522"/>
      <c r="BB342" s="522">
        <f t="shared" si="598"/>
        <v>0</v>
      </c>
      <c r="BC342" s="522"/>
      <c r="BD342" s="522">
        <f t="shared" si="599"/>
        <v>0</v>
      </c>
      <c r="BE342" s="522"/>
      <c r="BF342" s="522">
        <f t="shared" si="507"/>
        <v>0</v>
      </c>
      <c r="BG342" s="522"/>
      <c r="BH342" s="711"/>
      <c r="BI342" s="522">
        <f t="shared" si="600"/>
        <v>0</v>
      </c>
      <c r="BJ342" s="522"/>
      <c r="BK342" s="522">
        <f t="shared" si="601"/>
        <v>0</v>
      </c>
      <c r="BL342" s="522"/>
      <c r="BM342" s="522">
        <f t="shared" si="602"/>
        <v>0</v>
      </c>
      <c r="BN342" s="522"/>
      <c r="BO342" s="522">
        <f t="shared" si="511"/>
        <v>0</v>
      </c>
      <c r="BP342" s="522"/>
      <c r="BQ342" s="711"/>
      <c r="BR342" s="522">
        <f t="shared" si="603"/>
        <v>0</v>
      </c>
      <c r="BS342" s="522"/>
      <c r="BT342" s="522">
        <f t="shared" si="604"/>
        <v>0</v>
      </c>
      <c r="BU342" s="522"/>
      <c r="BV342" s="522">
        <f t="shared" si="605"/>
        <v>0</v>
      </c>
      <c r="BW342" s="522"/>
      <c r="BX342" s="522">
        <f t="shared" si="515"/>
        <v>0</v>
      </c>
      <c r="BY342" s="522"/>
      <c r="BZ342" s="711"/>
      <c r="CA342" s="522">
        <f t="shared" si="606"/>
        <v>0</v>
      </c>
      <c r="CB342" s="522"/>
      <c r="CC342" s="522">
        <f t="shared" si="607"/>
        <v>0</v>
      </c>
      <c r="CD342" s="522"/>
      <c r="CE342" s="522">
        <f t="shared" si="608"/>
        <v>0</v>
      </c>
      <c r="CF342" s="522"/>
      <c r="CG342" s="522">
        <f t="shared" si="519"/>
        <v>0</v>
      </c>
      <c r="CH342" s="522"/>
      <c r="CI342" s="711"/>
      <c r="CJ342" s="522">
        <f t="shared" si="609"/>
        <v>0</v>
      </c>
      <c r="CK342" s="522"/>
      <c r="CL342" s="522">
        <f t="shared" si="610"/>
        <v>0</v>
      </c>
      <c r="CM342" s="522"/>
      <c r="CN342" s="522">
        <f t="shared" si="611"/>
        <v>0</v>
      </c>
      <c r="CO342" s="522"/>
      <c r="CP342" s="522">
        <f t="shared" si="523"/>
        <v>0</v>
      </c>
      <c r="CQ342" s="522"/>
      <c r="CR342" s="711"/>
      <c r="CS342" s="522">
        <f t="shared" si="612"/>
        <v>0</v>
      </c>
      <c r="CT342" s="522"/>
      <c r="CU342" s="522">
        <f t="shared" si="613"/>
        <v>0</v>
      </c>
      <c r="CV342" s="522"/>
      <c r="CW342" s="522">
        <f t="shared" si="614"/>
        <v>0</v>
      </c>
      <c r="CX342" s="522"/>
      <c r="CY342" s="522">
        <f t="shared" si="527"/>
        <v>0</v>
      </c>
      <c r="CZ342" s="522"/>
      <c r="DA342" s="711"/>
      <c r="DB342" s="524">
        <f t="shared" si="615"/>
        <v>0</v>
      </c>
      <c r="DC342" s="526"/>
      <c r="DD342" s="524">
        <f t="shared" si="616"/>
        <v>0</v>
      </c>
      <c r="DE342" s="526"/>
      <c r="DF342" s="524">
        <f t="shared" si="530"/>
        <v>0</v>
      </c>
      <c r="DG342" s="526"/>
      <c r="DH342" s="524">
        <f t="shared" si="531"/>
        <v>0</v>
      </c>
      <c r="DI342" s="526"/>
      <c r="DJ342" s="711"/>
      <c r="DK342" s="522">
        <f t="shared" si="617"/>
        <v>0</v>
      </c>
      <c r="DL342" s="522"/>
      <c r="DM342" s="522">
        <f t="shared" si="618"/>
        <v>0</v>
      </c>
      <c r="DN342" s="522"/>
      <c r="DO342" s="522">
        <f t="shared" si="619"/>
        <v>0</v>
      </c>
      <c r="DP342" s="522"/>
      <c r="DQ342" s="522">
        <f t="shared" si="535"/>
        <v>0</v>
      </c>
      <c r="DR342" s="522"/>
      <c r="DS342" s="747"/>
      <c r="DT342" s="114">
        <f t="shared" si="590"/>
        <v>0</v>
      </c>
      <c r="DU342" s="113" t="str">
        <f>IF(DT342=0,"", IF(SUM($DT$305:DT342)=1,DV342, IF($DT$351&gt;SUM($DT$305:DT342),_xlfn.CONCAT(", ",DV342), IF($DT$351=SUM($DT$305:DT342),_xlfn.CONCAT(" y ",DV342,".")))))</f>
        <v/>
      </c>
      <c r="DV342" s="118">
        <v>37</v>
      </c>
      <c r="EU342" s="133">
        <v>37</v>
      </c>
      <c r="EV342" s="133">
        <f t="shared" si="538"/>
        <v>0</v>
      </c>
      <c r="EW342" s="133">
        <f t="shared" si="539"/>
        <v>0</v>
      </c>
      <c r="EX342" s="133">
        <f t="shared" si="540"/>
        <v>0</v>
      </c>
      <c r="EY342" s="133">
        <f t="shared" si="541"/>
        <v>0</v>
      </c>
      <c r="EZ342" s="133">
        <f t="shared" si="542"/>
        <v>0</v>
      </c>
      <c r="FA342" s="133">
        <f t="shared" si="543"/>
        <v>0</v>
      </c>
      <c r="FB342" s="133">
        <f t="shared" si="544"/>
        <v>0</v>
      </c>
      <c r="FC342" s="133">
        <f t="shared" si="545"/>
        <v>0</v>
      </c>
      <c r="FD342" s="133">
        <f t="shared" si="546"/>
        <v>0</v>
      </c>
      <c r="FE342" s="133">
        <f t="shared" si="547"/>
        <v>0</v>
      </c>
      <c r="FF342" s="133">
        <f t="shared" si="548"/>
        <v>0</v>
      </c>
      <c r="FG342" s="133">
        <f t="shared" si="549"/>
        <v>0</v>
      </c>
      <c r="FH342" s="133">
        <f t="shared" si="550"/>
        <v>0</v>
      </c>
      <c r="FI342" s="133">
        <f t="shared" si="551"/>
        <v>0</v>
      </c>
      <c r="FJ342" s="133">
        <f t="shared" si="552"/>
        <v>0</v>
      </c>
      <c r="FK342" s="133">
        <f t="shared" si="553"/>
        <v>0</v>
      </c>
      <c r="FL342" s="133">
        <f t="shared" si="554"/>
        <v>0</v>
      </c>
      <c r="FM342" s="133">
        <f t="shared" si="555"/>
        <v>0</v>
      </c>
      <c r="FN342" s="133">
        <f t="shared" si="556"/>
        <v>0</v>
      </c>
      <c r="FO342" s="133">
        <f t="shared" si="557"/>
        <v>0</v>
      </c>
      <c r="FP342" s="133">
        <f t="shared" si="558"/>
        <v>0</v>
      </c>
      <c r="FR342" s="572">
        <f t="shared" si="560"/>
        <v>0</v>
      </c>
      <c r="FS342" s="572"/>
    </row>
    <row r="343" spans="1:175" s="38" customFormat="1" ht="15" customHeight="1">
      <c r="A343" s="18"/>
      <c r="B343" s="51"/>
      <c r="C343" s="48" t="s">
        <v>5107</v>
      </c>
      <c r="D343" s="547" t="str">
        <f>IF(CNGE_2024_M3_Secc1!D90="","",CNGE_2024_M3_Secc1!D90)</f>
        <v/>
      </c>
      <c r="E343" s="548"/>
      <c r="F343" s="548"/>
      <c r="G343" s="548"/>
      <c r="H343" s="548"/>
      <c r="I343" s="548"/>
      <c r="J343" s="310"/>
      <c r="K343" s="310"/>
      <c r="L343" s="310"/>
      <c r="M343" s="310"/>
      <c r="N343" s="310"/>
      <c r="O343" s="310"/>
      <c r="P343" s="310"/>
      <c r="Q343" s="310"/>
      <c r="R343" s="310"/>
      <c r="S343" s="310"/>
      <c r="T343" s="310"/>
      <c r="U343" s="310"/>
      <c r="V343" s="310"/>
      <c r="W343" s="310"/>
      <c r="X343" s="310"/>
      <c r="Y343" s="310"/>
      <c r="Z343" s="310"/>
      <c r="AA343" s="310"/>
      <c r="AB343" s="310"/>
      <c r="AC343" s="103"/>
      <c r="AD343" s="103"/>
      <c r="AE343" s="2"/>
      <c r="AF343" s="108"/>
      <c r="AH343" s="522">
        <f t="shared" si="591"/>
        <v>0</v>
      </c>
      <c r="AI343" s="522"/>
      <c r="AJ343" s="522">
        <f t="shared" si="592"/>
        <v>0</v>
      </c>
      <c r="AK343" s="522"/>
      <c r="AL343" s="522">
        <f t="shared" si="593"/>
        <v>0</v>
      </c>
      <c r="AM343" s="522"/>
      <c r="AN343" s="522">
        <f t="shared" si="499"/>
        <v>0</v>
      </c>
      <c r="AO343" s="522"/>
      <c r="AP343" s="711"/>
      <c r="AQ343" s="522">
        <f t="shared" si="594"/>
        <v>0</v>
      </c>
      <c r="AR343" s="522"/>
      <c r="AS343" s="522">
        <f t="shared" si="595"/>
        <v>0</v>
      </c>
      <c r="AT343" s="522"/>
      <c r="AU343" s="522">
        <f t="shared" si="596"/>
        <v>0</v>
      </c>
      <c r="AV343" s="522"/>
      <c r="AW343" s="522">
        <f t="shared" si="503"/>
        <v>0</v>
      </c>
      <c r="AX343" s="522"/>
      <c r="AY343" s="711"/>
      <c r="AZ343" s="522">
        <f t="shared" si="597"/>
        <v>0</v>
      </c>
      <c r="BA343" s="522"/>
      <c r="BB343" s="522">
        <f t="shared" si="598"/>
        <v>0</v>
      </c>
      <c r="BC343" s="522"/>
      <c r="BD343" s="522">
        <f t="shared" si="599"/>
        <v>0</v>
      </c>
      <c r="BE343" s="522"/>
      <c r="BF343" s="522">
        <f t="shared" si="507"/>
        <v>0</v>
      </c>
      <c r="BG343" s="522"/>
      <c r="BH343" s="711"/>
      <c r="BI343" s="522">
        <f t="shared" si="600"/>
        <v>0</v>
      </c>
      <c r="BJ343" s="522"/>
      <c r="BK343" s="522">
        <f t="shared" si="601"/>
        <v>0</v>
      </c>
      <c r="BL343" s="522"/>
      <c r="BM343" s="522">
        <f t="shared" si="602"/>
        <v>0</v>
      </c>
      <c r="BN343" s="522"/>
      <c r="BO343" s="522">
        <f t="shared" si="511"/>
        <v>0</v>
      </c>
      <c r="BP343" s="522"/>
      <c r="BQ343" s="711"/>
      <c r="BR343" s="522">
        <f t="shared" si="603"/>
        <v>0</v>
      </c>
      <c r="BS343" s="522"/>
      <c r="BT343" s="522">
        <f t="shared" si="604"/>
        <v>0</v>
      </c>
      <c r="BU343" s="522"/>
      <c r="BV343" s="522">
        <f t="shared" si="605"/>
        <v>0</v>
      </c>
      <c r="BW343" s="522"/>
      <c r="BX343" s="522">
        <f t="shared" si="515"/>
        <v>0</v>
      </c>
      <c r="BY343" s="522"/>
      <c r="BZ343" s="711"/>
      <c r="CA343" s="522">
        <f t="shared" si="606"/>
        <v>0</v>
      </c>
      <c r="CB343" s="522"/>
      <c r="CC343" s="522">
        <f t="shared" si="607"/>
        <v>0</v>
      </c>
      <c r="CD343" s="522"/>
      <c r="CE343" s="522">
        <f t="shared" si="608"/>
        <v>0</v>
      </c>
      <c r="CF343" s="522"/>
      <c r="CG343" s="522">
        <f t="shared" si="519"/>
        <v>0</v>
      </c>
      <c r="CH343" s="522"/>
      <c r="CI343" s="711"/>
      <c r="CJ343" s="522">
        <f t="shared" si="609"/>
        <v>0</v>
      </c>
      <c r="CK343" s="522"/>
      <c r="CL343" s="522">
        <f t="shared" si="610"/>
        <v>0</v>
      </c>
      <c r="CM343" s="522"/>
      <c r="CN343" s="522">
        <f t="shared" si="611"/>
        <v>0</v>
      </c>
      <c r="CO343" s="522"/>
      <c r="CP343" s="522">
        <f t="shared" si="523"/>
        <v>0</v>
      </c>
      <c r="CQ343" s="522"/>
      <c r="CR343" s="711"/>
      <c r="CS343" s="522">
        <f t="shared" si="612"/>
        <v>0</v>
      </c>
      <c r="CT343" s="522"/>
      <c r="CU343" s="522">
        <f t="shared" si="613"/>
        <v>0</v>
      </c>
      <c r="CV343" s="522"/>
      <c r="CW343" s="522">
        <f t="shared" si="614"/>
        <v>0</v>
      </c>
      <c r="CX343" s="522"/>
      <c r="CY343" s="522">
        <f t="shared" si="527"/>
        <v>0</v>
      </c>
      <c r="CZ343" s="522"/>
      <c r="DA343" s="711"/>
      <c r="DB343" s="524">
        <f t="shared" si="615"/>
        <v>0</v>
      </c>
      <c r="DC343" s="526"/>
      <c r="DD343" s="524">
        <f t="shared" si="616"/>
        <v>0</v>
      </c>
      <c r="DE343" s="526"/>
      <c r="DF343" s="524">
        <f t="shared" si="530"/>
        <v>0</v>
      </c>
      <c r="DG343" s="526"/>
      <c r="DH343" s="524">
        <f t="shared" si="531"/>
        <v>0</v>
      </c>
      <c r="DI343" s="526"/>
      <c r="DJ343" s="711"/>
      <c r="DK343" s="522">
        <f t="shared" si="617"/>
        <v>0</v>
      </c>
      <c r="DL343" s="522"/>
      <c r="DM343" s="522">
        <f t="shared" si="618"/>
        <v>0</v>
      </c>
      <c r="DN343" s="522"/>
      <c r="DO343" s="522">
        <f t="shared" si="619"/>
        <v>0</v>
      </c>
      <c r="DP343" s="522"/>
      <c r="DQ343" s="522">
        <f t="shared" si="535"/>
        <v>0</v>
      </c>
      <c r="DR343" s="522"/>
      <c r="DS343" s="747"/>
      <c r="DT343" s="114">
        <f t="shared" si="590"/>
        <v>0</v>
      </c>
      <c r="DU343" s="113" t="str">
        <f>IF(DT343=0,"", IF(SUM($DT$305:DT343)=1,DV343, IF($DT$351&gt;SUM($DT$305:DT343),_xlfn.CONCAT(", ",DV343), IF($DT$351=SUM($DT$305:DT343),_xlfn.CONCAT(" y ",DV343,".")))))</f>
        <v/>
      </c>
      <c r="DV343" s="118">
        <v>38</v>
      </c>
      <c r="EU343" s="133">
        <v>38</v>
      </c>
      <c r="EV343" s="133">
        <f t="shared" si="538"/>
        <v>0</v>
      </c>
      <c r="EW343" s="133">
        <f t="shared" si="539"/>
        <v>0</v>
      </c>
      <c r="EX343" s="133">
        <f t="shared" si="540"/>
        <v>0</v>
      </c>
      <c r="EY343" s="133">
        <f t="shared" si="541"/>
        <v>0</v>
      </c>
      <c r="EZ343" s="133">
        <f t="shared" si="542"/>
        <v>0</v>
      </c>
      <c r="FA343" s="133">
        <f t="shared" si="543"/>
        <v>0</v>
      </c>
      <c r="FB343" s="133">
        <f t="shared" si="544"/>
        <v>0</v>
      </c>
      <c r="FC343" s="133">
        <f t="shared" si="545"/>
        <v>0</v>
      </c>
      <c r="FD343" s="133">
        <f t="shared" si="546"/>
        <v>0</v>
      </c>
      <c r="FE343" s="133">
        <f t="shared" si="547"/>
        <v>0</v>
      </c>
      <c r="FF343" s="133">
        <f t="shared" si="548"/>
        <v>0</v>
      </c>
      <c r="FG343" s="133">
        <f t="shared" si="549"/>
        <v>0</v>
      </c>
      <c r="FH343" s="133">
        <f t="shared" si="550"/>
        <v>0</v>
      </c>
      <c r="FI343" s="133">
        <f t="shared" si="551"/>
        <v>0</v>
      </c>
      <c r="FJ343" s="133">
        <f t="shared" si="552"/>
        <v>0</v>
      </c>
      <c r="FK343" s="133">
        <f t="shared" si="553"/>
        <v>0</v>
      </c>
      <c r="FL343" s="133">
        <f t="shared" si="554"/>
        <v>0</v>
      </c>
      <c r="FM343" s="133">
        <f t="shared" si="555"/>
        <v>0</v>
      </c>
      <c r="FN343" s="133">
        <f t="shared" si="556"/>
        <v>0</v>
      </c>
      <c r="FO343" s="133">
        <f t="shared" si="557"/>
        <v>0</v>
      </c>
      <c r="FP343" s="133">
        <f t="shared" si="558"/>
        <v>0</v>
      </c>
      <c r="FR343" s="572">
        <f t="shared" si="560"/>
        <v>0</v>
      </c>
      <c r="FS343" s="572"/>
    </row>
    <row r="344" spans="1:175" s="38" customFormat="1" ht="15" customHeight="1">
      <c r="A344" s="18"/>
      <c r="B344" s="51"/>
      <c r="C344" s="48" t="s">
        <v>5108</v>
      </c>
      <c r="D344" s="547" t="str">
        <f>IF(CNGE_2024_M3_Secc1!D91="","",CNGE_2024_M3_Secc1!D91)</f>
        <v/>
      </c>
      <c r="E344" s="548"/>
      <c r="F344" s="548"/>
      <c r="G344" s="548"/>
      <c r="H344" s="548"/>
      <c r="I344" s="548"/>
      <c r="J344" s="310"/>
      <c r="K344" s="310"/>
      <c r="L344" s="310"/>
      <c r="M344" s="310"/>
      <c r="N344" s="310"/>
      <c r="O344" s="310"/>
      <c r="P344" s="310"/>
      <c r="Q344" s="310"/>
      <c r="R344" s="310"/>
      <c r="S344" s="310"/>
      <c r="T344" s="310"/>
      <c r="U344" s="310"/>
      <c r="V344" s="310"/>
      <c r="W344" s="310"/>
      <c r="X344" s="310"/>
      <c r="Y344" s="310"/>
      <c r="Z344" s="310"/>
      <c r="AA344" s="310"/>
      <c r="AB344" s="310"/>
      <c r="AC344" s="103"/>
      <c r="AD344" s="103"/>
      <c r="AE344" s="2"/>
      <c r="AF344" s="108"/>
      <c r="AH344" s="522">
        <f t="shared" si="591"/>
        <v>0</v>
      </c>
      <c r="AI344" s="522"/>
      <c r="AJ344" s="522">
        <f t="shared" si="592"/>
        <v>0</v>
      </c>
      <c r="AK344" s="522"/>
      <c r="AL344" s="522">
        <f t="shared" si="593"/>
        <v>0</v>
      </c>
      <c r="AM344" s="522"/>
      <c r="AN344" s="522">
        <f t="shared" si="499"/>
        <v>0</v>
      </c>
      <c r="AO344" s="522"/>
      <c r="AP344" s="711"/>
      <c r="AQ344" s="522">
        <f t="shared" si="594"/>
        <v>0</v>
      </c>
      <c r="AR344" s="522"/>
      <c r="AS344" s="522">
        <f t="shared" si="595"/>
        <v>0</v>
      </c>
      <c r="AT344" s="522"/>
      <c r="AU344" s="522">
        <f t="shared" si="596"/>
        <v>0</v>
      </c>
      <c r="AV344" s="522"/>
      <c r="AW344" s="522">
        <f t="shared" si="503"/>
        <v>0</v>
      </c>
      <c r="AX344" s="522"/>
      <c r="AY344" s="711"/>
      <c r="AZ344" s="522">
        <f t="shared" si="597"/>
        <v>0</v>
      </c>
      <c r="BA344" s="522"/>
      <c r="BB344" s="522">
        <f t="shared" si="598"/>
        <v>0</v>
      </c>
      <c r="BC344" s="522"/>
      <c r="BD344" s="522">
        <f t="shared" si="599"/>
        <v>0</v>
      </c>
      <c r="BE344" s="522"/>
      <c r="BF344" s="522">
        <f t="shared" si="507"/>
        <v>0</v>
      </c>
      <c r="BG344" s="522"/>
      <c r="BH344" s="711"/>
      <c r="BI344" s="522">
        <f t="shared" si="600"/>
        <v>0</v>
      </c>
      <c r="BJ344" s="522"/>
      <c r="BK344" s="522">
        <f t="shared" si="601"/>
        <v>0</v>
      </c>
      <c r="BL344" s="522"/>
      <c r="BM344" s="522">
        <f t="shared" si="602"/>
        <v>0</v>
      </c>
      <c r="BN344" s="522"/>
      <c r="BO344" s="522">
        <f t="shared" si="511"/>
        <v>0</v>
      </c>
      <c r="BP344" s="522"/>
      <c r="BQ344" s="711"/>
      <c r="BR344" s="522">
        <f t="shared" si="603"/>
        <v>0</v>
      </c>
      <c r="BS344" s="522"/>
      <c r="BT344" s="522">
        <f t="shared" si="604"/>
        <v>0</v>
      </c>
      <c r="BU344" s="522"/>
      <c r="BV344" s="522">
        <f t="shared" si="605"/>
        <v>0</v>
      </c>
      <c r="BW344" s="522"/>
      <c r="BX344" s="522">
        <f t="shared" si="515"/>
        <v>0</v>
      </c>
      <c r="BY344" s="522"/>
      <c r="BZ344" s="711"/>
      <c r="CA344" s="522">
        <f t="shared" si="606"/>
        <v>0</v>
      </c>
      <c r="CB344" s="522"/>
      <c r="CC344" s="522">
        <f t="shared" si="607"/>
        <v>0</v>
      </c>
      <c r="CD344" s="522"/>
      <c r="CE344" s="522">
        <f t="shared" si="608"/>
        <v>0</v>
      </c>
      <c r="CF344" s="522"/>
      <c r="CG344" s="522">
        <f t="shared" si="519"/>
        <v>0</v>
      </c>
      <c r="CH344" s="522"/>
      <c r="CI344" s="711"/>
      <c r="CJ344" s="522">
        <f t="shared" si="609"/>
        <v>0</v>
      </c>
      <c r="CK344" s="522"/>
      <c r="CL344" s="522">
        <f t="shared" si="610"/>
        <v>0</v>
      </c>
      <c r="CM344" s="522"/>
      <c r="CN344" s="522">
        <f t="shared" si="611"/>
        <v>0</v>
      </c>
      <c r="CO344" s="522"/>
      <c r="CP344" s="522">
        <f t="shared" si="523"/>
        <v>0</v>
      </c>
      <c r="CQ344" s="522"/>
      <c r="CR344" s="711"/>
      <c r="CS344" s="522">
        <f t="shared" si="612"/>
        <v>0</v>
      </c>
      <c r="CT344" s="522"/>
      <c r="CU344" s="522">
        <f t="shared" si="613"/>
        <v>0</v>
      </c>
      <c r="CV344" s="522"/>
      <c r="CW344" s="522">
        <f t="shared" si="614"/>
        <v>0</v>
      </c>
      <c r="CX344" s="522"/>
      <c r="CY344" s="522">
        <f t="shared" si="527"/>
        <v>0</v>
      </c>
      <c r="CZ344" s="522"/>
      <c r="DA344" s="711"/>
      <c r="DB344" s="524">
        <f t="shared" si="615"/>
        <v>0</v>
      </c>
      <c r="DC344" s="526"/>
      <c r="DD344" s="524">
        <f t="shared" si="616"/>
        <v>0</v>
      </c>
      <c r="DE344" s="526"/>
      <c r="DF344" s="524">
        <f t="shared" si="530"/>
        <v>0</v>
      </c>
      <c r="DG344" s="526"/>
      <c r="DH344" s="524">
        <f t="shared" si="531"/>
        <v>0</v>
      </c>
      <c r="DI344" s="526"/>
      <c r="DJ344" s="711"/>
      <c r="DK344" s="522">
        <f t="shared" si="617"/>
        <v>0</v>
      </c>
      <c r="DL344" s="522"/>
      <c r="DM344" s="522">
        <f t="shared" si="618"/>
        <v>0</v>
      </c>
      <c r="DN344" s="522"/>
      <c r="DO344" s="522">
        <f t="shared" si="619"/>
        <v>0</v>
      </c>
      <c r="DP344" s="522"/>
      <c r="DQ344" s="522">
        <f t="shared" si="535"/>
        <v>0</v>
      </c>
      <c r="DR344" s="522"/>
      <c r="DS344" s="747"/>
      <c r="DT344" s="114">
        <f t="shared" si="590"/>
        <v>0</v>
      </c>
      <c r="DU344" s="113" t="str">
        <f>IF(DT344=0,"", IF(SUM($DT$305:DT344)=1,DV344, IF($DT$351&gt;SUM($DT$305:DT344),_xlfn.CONCAT(", ",DV344), IF($DT$351=SUM($DT$305:DT344),_xlfn.CONCAT(" y ",DV344,".")))))</f>
        <v/>
      </c>
      <c r="DV344" s="118">
        <v>39</v>
      </c>
      <c r="EU344" s="133">
        <v>39</v>
      </c>
      <c r="EV344" s="133">
        <f t="shared" si="538"/>
        <v>0</v>
      </c>
      <c r="EW344" s="133">
        <f t="shared" si="539"/>
        <v>0</v>
      </c>
      <c r="EX344" s="133">
        <f t="shared" si="540"/>
        <v>0</v>
      </c>
      <c r="EY344" s="133">
        <f t="shared" si="541"/>
        <v>0</v>
      </c>
      <c r="EZ344" s="133">
        <f t="shared" si="542"/>
        <v>0</v>
      </c>
      <c r="FA344" s="133">
        <f t="shared" si="543"/>
        <v>0</v>
      </c>
      <c r="FB344" s="133">
        <f t="shared" si="544"/>
        <v>0</v>
      </c>
      <c r="FC344" s="133">
        <f t="shared" si="545"/>
        <v>0</v>
      </c>
      <c r="FD344" s="133">
        <f t="shared" si="546"/>
        <v>0</v>
      </c>
      <c r="FE344" s="133">
        <f t="shared" si="547"/>
        <v>0</v>
      </c>
      <c r="FF344" s="133">
        <f t="shared" si="548"/>
        <v>0</v>
      </c>
      <c r="FG344" s="133">
        <f t="shared" si="549"/>
        <v>0</v>
      </c>
      <c r="FH344" s="133">
        <f t="shared" si="550"/>
        <v>0</v>
      </c>
      <c r="FI344" s="133">
        <f t="shared" si="551"/>
        <v>0</v>
      </c>
      <c r="FJ344" s="133">
        <f t="shared" si="552"/>
        <v>0</v>
      </c>
      <c r="FK344" s="133">
        <f t="shared" si="553"/>
        <v>0</v>
      </c>
      <c r="FL344" s="133">
        <f t="shared" si="554"/>
        <v>0</v>
      </c>
      <c r="FM344" s="133">
        <f t="shared" si="555"/>
        <v>0</v>
      </c>
      <c r="FN344" s="133">
        <f t="shared" si="556"/>
        <v>0</v>
      </c>
      <c r="FO344" s="133">
        <f t="shared" si="557"/>
        <v>0</v>
      </c>
      <c r="FP344" s="133">
        <f t="shared" si="558"/>
        <v>0</v>
      </c>
      <c r="FR344" s="572">
        <f t="shared" si="560"/>
        <v>0</v>
      </c>
      <c r="FS344" s="572"/>
    </row>
    <row r="345" spans="1:175" s="38" customFormat="1" ht="15" customHeight="1">
      <c r="A345" s="18"/>
      <c r="B345" s="51"/>
      <c r="C345" s="48" t="s">
        <v>5109</v>
      </c>
      <c r="D345" s="547" t="str">
        <f>IF(CNGE_2024_M3_Secc1!D92="","",CNGE_2024_M3_Secc1!D92)</f>
        <v/>
      </c>
      <c r="E345" s="548"/>
      <c r="F345" s="548"/>
      <c r="G345" s="548"/>
      <c r="H345" s="548"/>
      <c r="I345" s="548"/>
      <c r="J345" s="310"/>
      <c r="K345" s="310"/>
      <c r="L345" s="310"/>
      <c r="M345" s="310"/>
      <c r="N345" s="310"/>
      <c r="O345" s="310"/>
      <c r="P345" s="310"/>
      <c r="Q345" s="310"/>
      <c r="R345" s="310"/>
      <c r="S345" s="310"/>
      <c r="T345" s="310"/>
      <c r="U345" s="310"/>
      <c r="V345" s="310"/>
      <c r="W345" s="310"/>
      <c r="X345" s="310"/>
      <c r="Y345" s="310"/>
      <c r="Z345" s="310"/>
      <c r="AA345" s="310"/>
      <c r="AB345" s="310"/>
      <c r="AC345" s="103"/>
      <c r="AD345" s="103"/>
      <c r="AE345" s="2"/>
      <c r="AF345" s="108"/>
      <c r="AH345" s="522">
        <f t="shared" si="591"/>
        <v>0</v>
      </c>
      <c r="AI345" s="522"/>
      <c r="AJ345" s="522">
        <f t="shared" si="592"/>
        <v>0</v>
      </c>
      <c r="AK345" s="522"/>
      <c r="AL345" s="522">
        <f t="shared" si="593"/>
        <v>0</v>
      </c>
      <c r="AM345" s="522"/>
      <c r="AN345" s="522">
        <f t="shared" si="499"/>
        <v>0</v>
      </c>
      <c r="AO345" s="522"/>
      <c r="AP345" s="711"/>
      <c r="AQ345" s="522">
        <f t="shared" si="594"/>
        <v>0</v>
      </c>
      <c r="AR345" s="522"/>
      <c r="AS345" s="522">
        <f t="shared" si="595"/>
        <v>0</v>
      </c>
      <c r="AT345" s="522"/>
      <c r="AU345" s="522">
        <f t="shared" si="596"/>
        <v>0</v>
      </c>
      <c r="AV345" s="522"/>
      <c r="AW345" s="522">
        <f t="shared" si="503"/>
        <v>0</v>
      </c>
      <c r="AX345" s="522"/>
      <c r="AY345" s="711"/>
      <c r="AZ345" s="522">
        <f t="shared" si="597"/>
        <v>0</v>
      </c>
      <c r="BA345" s="522"/>
      <c r="BB345" s="522">
        <f t="shared" si="598"/>
        <v>0</v>
      </c>
      <c r="BC345" s="522"/>
      <c r="BD345" s="522">
        <f t="shared" si="599"/>
        <v>0</v>
      </c>
      <c r="BE345" s="522"/>
      <c r="BF345" s="522">
        <f t="shared" si="507"/>
        <v>0</v>
      </c>
      <c r="BG345" s="522"/>
      <c r="BH345" s="711"/>
      <c r="BI345" s="522">
        <f t="shared" si="600"/>
        <v>0</v>
      </c>
      <c r="BJ345" s="522"/>
      <c r="BK345" s="522">
        <f t="shared" si="601"/>
        <v>0</v>
      </c>
      <c r="BL345" s="522"/>
      <c r="BM345" s="522">
        <f t="shared" si="602"/>
        <v>0</v>
      </c>
      <c r="BN345" s="522"/>
      <c r="BO345" s="522">
        <f t="shared" si="511"/>
        <v>0</v>
      </c>
      <c r="BP345" s="522"/>
      <c r="BQ345" s="711"/>
      <c r="BR345" s="522">
        <f t="shared" si="603"/>
        <v>0</v>
      </c>
      <c r="BS345" s="522"/>
      <c r="BT345" s="522">
        <f t="shared" si="604"/>
        <v>0</v>
      </c>
      <c r="BU345" s="522"/>
      <c r="BV345" s="522">
        <f t="shared" si="605"/>
        <v>0</v>
      </c>
      <c r="BW345" s="522"/>
      <c r="BX345" s="522">
        <f t="shared" si="515"/>
        <v>0</v>
      </c>
      <c r="BY345" s="522"/>
      <c r="BZ345" s="711"/>
      <c r="CA345" s="522">
        <f t="shared" si="606"/>
        <v>0</v>
      </c>
      <c r="CB345" s="522"/>
      <c r="CC345" s="522">
        <f t="shared" si="607"/>
        <v>0</v>
      </c>
      <c r="CD345" s="522"/>
      <c r="CE345" s="522">
        <f t="shared" si="608"/>
        <v>0</v>
      </c>
      <c r="CF345" s="522"/>
      <c r="CG345" s="522">
        <f t="shared" si="519"/>
        <v>0</v>
      </c>
      <c r="CH345" s="522"/>
      <c r="CI345" s="711"/>
      <c r="CJ345" s="522">
        <f t="shared" si="609"/>
        <v>0</v>
      </c>
      <c r="CK345" s="522"/>
      <c r="CL345" s="522">
        <f t="shared" si="610"/>
        <v>0</v>
      </c>
      <c r="CM345" s="522"/>
      <c r="CN345" s="522">
        <f t="shared" si="611"/>
        <v>0</v>
      </c>
      <c r="CO345" s="522"/>
      <c r="CP345" s="522">
        <f t="shared" si="523"/>
        <v>0</v>
      </c>
      <c r="CQ345" s="522"/>
      <c r="CR345" s="711"/>
      <c r="CS345" s="522">
        <f t="shared" si="612"/>
        <v>0</v>
      </c>
      <c r="CT345" s="522"/>
      <c r="CU345" s="522">
        <f t="shared" si="613"/>
        <v>0</v>
      </c>
      <c r="CV345" s="522"/>
      <c r="CW345" s="522">
        <f t="shared" si="614"/>
        <v>0</v>
      </c>
      <c r="CX345" s="522"/>
      <c r="CY345" s="522">
        <f t="shared" si="527"/>
        <v>0</v>
      </c>
      <c r="CZ345" s="522"/>
      <c r="DA345" s="711"/>
      <c r="DB345" s="524">
        <f t="shared" si="615"/>
        <v>0</v>
      </c>
      <c r="DC345" s="526"/>
      <c r="DD345" s="524">
        <f t="shared" si="616"/>
        <v>0</v>
      </c>
      <c r="DE345" s="526"/>
      <c r="DF345" s="524">
        <f t="shared" si="530"/>
        <v>0</v>
      </c>
      <c r="DG345" s="526"/>
      <c r="DH345" s="524">
        <f t="shared" si="531"/>
        <v>0</v>
      </c>
      <c r="DI345" s="526"/>
      <c r="DJ345" s="711"/>
      <c r="DK345" s="522">
        <f t="shared" si="617"/>
        <v>0</v>
      </c>
      <c r="DL345" s="522"/>
      <c r="DM345" s="522">
        <f t="shared" si="618"/>
        <v>0</v>
      </c>
      <c r="DN345" s="522"/>
      <c r="DO345" s="522">
        <f t="shared" si="619"/>
        <v>0</v>
      </c>
      <c r="DP345" s="522"/>
      <c r="DQ345" s="522">
        <f t="shared" si="535"/>
        <v>0</v>
      </c>
      <c r="DR345" s="522"/>
      <c r="DS345" s="747"/>
      <c r="DT345" s="114">
        <f t="shared" si="590"/>
        <v>0</v>
      </c>
      <c r="DU345" s="113" t="str">
        <f>IF(DT345=0,"", IF(SUM($DT$305:DT345)=1,DV345, IF($DT$351&gt;SUM($DT$305:DT345),_xlfn.CONCAT(", ",DV345), IF($DT$351=SUM($DT$305:DT345),_xlfn.CONCAT(" y ",DV345,".")))))</f>
        <v/>
      </c>
      <c r="DV345" s="119">
        <v>40</v>
      </c>
      <c r="EU345" s="133">
        <v>40</v>
      </c>
      <c r="EV345" s="133">
        <f t="shared" si="538"/>
        <v>0</v>
      </c>
      <c r="EW345" s="133">
        <f t="shared" si="539"/>
        <v>0</v>
      </c>
      <c r="EX345" s="133">
        <f t="shared" si="540"/>
        <v>0</v>
      </c>
      <c r="EY345" s="133">
        <f t="shared" si="541"/>
        <v>0</v>
      </c>
      <c r="EZ345" s="133">
        <f t="shared" si="542"/>
        <v>0</v>
      </c>
      <c r="FA345" s="133">
        <f t="shared" si="543"/>
        <v>0</v>
      </c>
      <c r="FB345" s="133">
        <f t="shared" si="544"/>
        <v>0</v>
      </c>
      <c r="FC345" s="133">
        <f t="shared" si="545"/>
        <v>0</v>
      </c>
      <c r="FD345" s="133">
        <f t="shared" si="546"/>
        <v>0</v>
      </c>
      <c r="FE345" s="133">
        <f t="shared" si="547"/>
        <v>0</v>
      </c>
      <c r="FF345" s="133">
        <f t="shared" si="548"/>
        <v>0</v>
      </c>
      <c r="FG345" s="133">
        <f t="shared" si="549"/>
        <v>0</v>
      </c>
      <c r="FH345" s="133">
        <f t="shared" si="550"/>
        <v>0</v>
      </c>
      <c r="FI345" s="133">
        <f t="shared" si="551"/>
        <v>0</v>
      </c>
      <c r="FJ345" s="133">
        <f t="shared" si="552"/>
        <v>0</v>
      </c>
      <c r="FK345" s="133">
        <f t="shared" si="553"/>
        <v>0</v>
      </c>
      <c r="FL345" s="133">
        <f t="shared" si="554"/>
        <v>0</v>
      </c>
      <c r="FM345" s="133">
        <f t="shared" si="555"/>
        <v>0</v>
      </c>
      <c r="FN345" s="133">
        <f t="shared" si="556"/>
        <v>0</v>
      </c>
      <c r="FO345" s="133">
        <f t="shared" si="557"/>
        <v>0</v>
      </c>
      <c r="FP345" s="133">
        <f t="shared" si="558"/>
        <v>0</v>
      </c>
      <c r="FR345" s="572">
        <f t="shared" si="560"/>
        <v>0</v>
      </c>
      <c r="FS345" s="572"/>
    </row>
    <row r="346" spans="1:175" s="38" customFormat="1" ht="15" customHeight="1">
      <c r="A346" s="18"/>
      <c r="B346" s="51"/>
      <c r="C346" s="48" t="s">
        <v>5110</v>
      </c>
      <c r="D346" s="547" t="str">
        <f>IF(CNGE_2024_M3_Secc1!D93="","",CNGE_2024_M3_Secc1!D93)</f>
        <v/>
      </c>
      <c r="E346" s="548"/>
      <c r="F346" s="548"/>
      <c r="G346" s="548"/>
      <c r="H346" s="548"/>
      <c r="I346" s="548"/>
      <c r="J346" s="310"/>
      <c r="K346" s="310"/>
      <c r="L346" s="310"/>
      <c r="M346" s="310"/>
      <c r="N346" s="310"/>
      <c r="O346" s="310"/>
      <c r="P346" s="310"/>
      <c r="Q346" s="310"/>
      <c r="R346" s="310"/>
      <c r="S346" s="310"/>
      <c r="T346" s="310"/>
      <c r="U346" s="310"/>
      <c r="V346" s="310"/>
      <c r="W346" s="310"/>
      <c r="X346" s="310"/>
      <c r="Y346" s="310"/>
      <c r="Z346" s="310"/>
      <c r="AA346" s="310"/>
      <c r="AB346" s="310"/>
      <c r="AC346" s="103"/>
      <c r="AD346" s="103"/>
      <c r="AE346" s="2"/>
      <c r="AF346" s="108"/>
      <c r="AH346" s="522">
        <f t="shared" si="591"/>
        <v>0</v>
      </c>
      <c r="AI346" s="522"/>
      <c r="AJ346" s="522">
        <f t="shared" si="592"/>
        <v>0</v>
      </c>
      <c r="AK346" s="522"/>
      <c r="AL346" s="522">
        <f t="shared" si="593"/>
        <v>0</v>
      </c>
      <c r="AM346" s="522"/>
      <c r="AN346" s="522">
        <f t="shared" si="499"/>
        <v>0</v>
      </c>
      <c r="AO346" s="522"/>
      <c r="AP346" s="711"/>
      <c r="AQ346" s="522">
        <f t="shared" si="594"/>
        <v>0</v>
      </c>
      <c r="AR346" s="522"/>
      <c r="AS346" s="522">
        <f t="shared" si="595"/>
        <v>0</v>
      </c>
      <c r="AT346" s="522"/>
      <c r="AU346" s="522">
        <f t="shared" si="596"/>
        <v>0</v>
      </c>
      <c r="AV346" s="522"/>
      <c r="AW346" s="522">
        <f t="shared" si="503"/>
        <v>0</v>
      </c>
      <c r="AX346" s="522"/>
      <c r="AY346" s="711"/>
      <c r="AZ346" s="522">
        <f t="shared" si="597"/>
        <v>0</v>
      </c>
      <c r="BA346" s="522"/>
      <c r="BB346" s="522">
        <f t="shared" si="598"/>
        <v>0</v>
      </c>
      <c r="BC346" s="522"/>
      <c r="BD346" s="522">
        <f t="shared" si="599"/>
        <v>0</v>
      </c>
      <c r="BE346" s="522"/>
      <c r="BF346" s="522">
        <f t="shared" si="507"/>
        <v>0</v>
      </c>
      <c r="BG346" s="522"/>
      <c r="BH346" s="711"/>
      <c r="BI346" s="522">
        <f t="shared" si="600"/>
        <v>0</v>
      </c>
      <c r="BJ346" s="522"/>
      <c r="BK346" s="522">
        <f t="shared" si="601"/>
        <v>0</v>
      </c>
      <c r="BL346" s="522"/>
      <c r="BM346" s="522">
        <f t="shared" si="602"/>
        <v>0</v>
      </c>
      <c r="BN346" s="522"/>
      <c r="BO346" s="522">
        <f t="shared" si="511"/>
        <v>0</v>
      </c>
      <c r="BP346" s="522"/>
      <c r="BQ346" s="711"/>
      <c r="BR346" s="522">
        <f t="shared" si="603"/>
        <v>0</v>
      </c>
      <c r="BS346" s="522"/>
      <c r="BT346" s="522">
        <f t="shared" si="604"/>
        <v>0</v>
      </c>
      <c r="BU346" s="522"/>
      <c r="BV346" s="522">
        <f t="shared" si="605"/>
        <v>0</v>
      </c>
      <c r="BW346" s="522"/>
      <c r="BX346" s="522">
        <f t="shared" si="515"/>
        <v>0</v>
      </c>
      <c r="BY346" s="522"/>
      <c r="BZ346" s="711"/>
      <c r="CA346" s="522">
        <f t="shared" si="606"/>
        <v>0</v>
      </c>
      <c r="CB346" s="522"/>
      <c r="CC346" s="522">
        <f t="shared" si="607"/>
        <v>0</v>
      </c>
      <c r="CD346" s="522"/>
      <c r="CE346" s="522">
        <f t="shared" si="608"/>
        <v>0</v>
      </c>
      <c r="CF346" s="522"/>
      <c r="CG346" s="522">
        <f t="shared" si="519"/>
        <v>0</v>
      </c>
      <c r="CH346" s="522"/>
      <c r="CI346" s="711"/>
      <c r="CJ346" s="522">
        <f t="shared" si="609"/>
        <v>0</v>
      </c>
      <c r="CK346" s="522"/>
      <c r="CL346" s="522">
        <f t="shared" si="610"/>
        <v>0</v>
      </c>
      <c r="CM346" s="522"/>
      <c r="CN346" s="522">
        <f t="shared" si="611"/>
        <v>0</v>
      </c>
      <c r="CO346" s="522"/>
      <c r="CP346" s="522">
        <f t="shared" si="523"/>
        <v>0</v>
      </c>
      <c r="CQ346" s="522"/>
      <c r="CR346" s="711"/>
      <c r="CS346" s="522">
        <f t="shared" si="612"/>
        <v>0</v>
      </c>
      <c r="CT346" s="522"/>
      <c r="CU346" s="522">
        <f t="shared" si="613"/>
        <v>0</v>
      </c>
      <c r="CV346" s="522"/>
      <c r="CW346" s="522">
        <f t="shared" si="614"/>
        <v>0</v>
      </c>
      <c r="CX346" s="522"/>
      <c r="CY346" s="522">
        <f t="shared" si="527"/>
        <v>0</v>
      </c>
      <c r="CZ346" s="522"/>
      <c r="DA346" s="711"/>
      <c r="DB346" s="524">
        <f t="shared" si="615"/>
        <v>0</v>
      </c>
      <c r="DC346" s="526"/>
      <c r="DD346" s="524">
        <f t="shared" si="616"/>
        <v>0</v>
      </c>
      <c r="DE346" s="526"/>
      <c r="DF346" s="524">
        <f t="shared" si="530"/>
        <v>0</v>
      </c>
      <c r="DG346" s="526"/>
      <c r="DH346" s="524">
        <f t="shared" si="531"/>
        <v>0</v>
      </c>
      <c r="DI346" s="526"/>
      <c r="DJ346" s="711"/>
      <c r="DK346" s="522">
        <f t="shared" si="617"/>
        <v>0</v>
      </c>
      <c r="DL346" s="522"/>
      <c r="DM346" s="522">
        <f t="shared" si="618"/>
        <v>0</v>
      </c>
      <c r="DN346" s="522"/>
      <c r="DO346" s="522">
        <f t="shared" si="619"/>
        <v>0</v>
      </c>
      <c r="DP346" s="522"/>
      <c r="DQ346" s="522">
        <f t="shared" si="535"/>
        <v>0</v>
      </c>
      <c r="DR346" s="522"/>
      <c r="DS346" s="747"/>
      <c r="DT346" s="114">
        <f t="shared" si="590"/>
        <v>0</v>
      </c>
      <c r="DU346" s="113" t="str">
        <f>IF(DT346=0,"", IF(SUM($DT$305:DT346)=1,DV346, IF($DT$351&gt;SUM($DT$305:DT346),_xlfn.CONCAT(", ",DV346), IF($DT$351=SUM($DT$305:DT346),_xlfn.CONCAT(" y ",DV346,".")))))</f>
        <v/>
      </c>
      <c r="DV346" s="118">
        <v>41</v>
      </c>
      <c r="EU346" s="133">
        <v>41</v>
      </c>
      <c r="EV346" s="133">
        <f t="shared" si="538"/>
        <v>0</v>
      </c>
      <c r="EW346" s="133">
        <f t="shared" si="539"/>
        <v>0</v>
      </c>
      <c r="EX346" s="133">
        <f t="shared" si="540"/>
        <v>0</v>
      </c>
      <c r="EY346" s="133">
        <f t="shared" si="541"/>
        <v>0</v>
      </c>
      <c r="EZ346" s="133">
        <f t="shared" si="542"/>
        <v>0</v>
      </c>
      <c r="FA346" s="133">
        <f t="shared" si="543"/>
        <v>0</v>
      </c>
      <c r="FB346" s="133">
        <f t="shared" si="544"/>
        <v>0</v>
      </c>
      <c r="FC346" s="133">
        <f t="shared" si="545"/>
        <v>0</v>
      </c>
      <c r="FD346" s="133">
        <f t="shared" si="546"/>
        <v>0</v>
      </c>
      <c r="FE346" s="133">
        <f t="shared" si="547"/>
        <v>0</v>
      </c>
      <c r="FF346" s="133">
        <f t="shared" si="548"/>
        <v>0</v>
      </c>
      <c r="FG346" s="133">
        <f t="shared" si="549"/>
        <v>0</v>
      </c>
      <c r="FH346" s="133">
        <f t="shared" si="550"/>
        <v>0</v>
      </c>
      <c r="FI346" s="133">
        <f t="shared" si="551"/>
        <v>0</v>
      </c>
      <c r="FJ346" s="133">
        <f t="shared" si="552"/>
        <v>0</v>
      </c>
      <c r="FK346" s="133">
        <f t="shared" si="553"/>
        <v>0</v>
      </c>
      <c r="FL346" s="133">
        <f t="shared" si="554"/>
        <v>0</v>
      </c>
      <c r="FM346" s="133">
        <f t="shared" si="555"/>
        <v>0</v>
      </c>
      <c r="FN346" s="133">
        <f t="shared" si="556"/>
        <v>0</v>
      </c>
      <c r="FO346" s="133">
        <f t="shared" si="557"/>
        <v>0</v>
      </c>
      <c r="FP346" s="133">
        <f t="shared" si="558"/>
        <v>0</v>
      </c>
      <c r="FR346" s="572">
        <f t="shared" si="560"/>
        <v>0</v>
      </c>
      <c r="FS346" s="572"/>
    </row>
    <row r="347" spans="1:175" s="38" customFormat="1" ht="15" customHeight="1">
      <c r="A347" s="18"/>
      <c r="B347" s="51"/>
      <c r="C347" s="48" t="s">
        <v>5111</v>
      </c>
      <c r="D347" s="547" t="str">
        <f>IF(CNGE_2024_M3_Secc1!D94="","",CNGE_2024_M3_Secc1!D94)</f>
        <v/>
      </c>
      <c r="E347" s="548"/>
      <c r="F347" s="548"/>
      <c r="G347" s="548"/>
      <c r="H347" s="548"/>
      <c r="I347" s="548"/>
      <c r="J347" s="310"/>
      <c r="K347" s="310"/>
      <c r="L347" s="310"/>
      <c r="M347" s="310"/>
      <c r="N347" s="310"/>
      <c r="O347" s="310"/>
      <c r="P347" s="310"/>
      <c r="Q347" s="310"/>
      <c r="R347" s="310"/>
      <c r="S347" s="310"/>
      <c r="T347" s="310"/>
      <c r="U347" s="310"/>
      <c r="V347" s="310"/>
      <c r="W347" s="310"/>
      <c r="X347" s="310"/>
      <c r="Y347" s="310"/>
      <c r="Z347" s="310"/>
      <c r="AA347" s="310"/>
      <c r="AB347" s="310"/>
      <c r="AC347" s="103"/>
      <c r="AD347" s="103"/>
      <c r="AE347" s="2"/>
      <c r="AF347" s="108"/>
      <c r="AH347" s="522">
        <f t="shared" si="591"/>
        <v>0</v>
      </c>
      <c r="AI347" s="522"/>
      <c r="AJ347" s="522">
        <f t="shared" si="592"/>
        <v>0</v>
      </c>
      <c r="AK347" s="522"/>
      <c r="AL347" s="522">
        <f t="shared" si="593"/>
        <v>0</v>
      </c>
      <c r="AM347" s="522"/>
      <c r="AN347" s="522">
        <f t="shared" si="499"/>
        <v>0</v>
      </c>
      <c r="AO347" s="522"/>
      <c r="AP347" s="711"/>
      <c r="AQ347" s="522">
        <f t="shared" si="594"/>
        <v>0</v>
      </c>
      <c r="AR347" s="522"/>
      <c r="AS347" s="522">
        <f t="shared" si="595"/>
        <v>0</v>
      </c>
      <c r="AT347" s="522"/>
      <c r="AU347" s="522">
        <f t="shared" si="596"/>
        <v>0</v>
      </c>
      <c r="AV347" s="522"/>
      <c r="AW347" s="522">
        <f t="shared" si="503"/>
        <v>0</v>
      </c>
      <c r="AX347" s="522"/>
      <c r="AY347" s="711"/>
      <c r="AZ347" s="522">
        <f t="shared" si="597"/>
        <v>0</v>
      </c>
      <c r="BA347" s="522"/>
      <c r="BB347" s="522">
        <f t="shared" si="598"/>
        <v>0</v>
      </c>
      <c r="BC347" s="522"/>
      <c r="BD347" s="522">
        <f t="shared" si="599"/>
        <v>0</v>
      </c>
      <c r="BE347" s="522"/>
      <c r="BF347" s="522">
        <f t="shared" si="507"/>
        <v>0</v>
      </c>
      <c r="BG347" s="522"/>
      <c r="BH347" s="711"/>
      <c r="BI347" s="522">
        <f t="shared" si="600"/>
        <v>0</v>
      </c>
      <c r="BJ347" s="522"/>
      <c r="BK347" s="522">
        <f t="shared" si="601"/>
        <v>0</v>
      </c>
      <c r="BL347" s="522"/>
      <c r="BM347" s="522">
        <f t="shared" si="602"/>
        <v>0</v>
      </c>
      <c r="BN347" s="522"/>
      <c r="BO347" s="522">
        <f t="shared" si="511"/>
        <v>0</v>
      </c>
      <c r="BP347" s="522"/>
      <c r="BQ347" s="711"/>
      <c r="BR347" s="522">
        <f t="shared" si="603"/>
        <v>0</v>
      </c>
      <c r="BS347" s="522"/>
      <c r="BT347" s="522">
        <f t="shared" si="604"/>
        <v>0</v>
      </c>
      <c r="BU347" s="522"/>
      <c r="BV347" s="522">
        <f t="shared" si="605"/>
        <v>0</v>
      </c>
      <c r="BW347" s="522"/>
      <c r="BX347" s="522">
        <f t="shared" si="515"/>
        <v>0</v>
      </c>
      <c r="BY347" s="522"/>
      <c r="BZ347" s="711"/>
      <c r="CA347" s="522">
        <f t="shared" si="606"/>
        <v>0</v>
      </c>
      <c r="CB347" s="522"/>
      <c r="CC347" s="522">
        <f t="shared" si="607"/>
        <v>0</v>
      </c>
      <c r="CD347" s="522"/>
      <c r="CE347" s="522">
        <f t="shared" si="608"/>
        <v>0</v>
      </c>
      <c r="CF347" s="522"/>
      <c r="CG347" s="522">
        <f t="shared" si="519"/>
        <v>0</v>
      </c>
      <c r="CH347" s="522"/>
      <c r="CI347" s="711"/>
      <c r="CJ347" s="522">
        <f t="shared" si="609"/>
        <v>0</v>
      </c>
      <c r="CK347" s="522"/>
      <c r="CL347" s="522">
        <f t="shared" si="610"/>
        <v>0</v>
      </c>
      <c r="CM347" s="522"/>
      <c r="CN347" s="522">
        <f t="shared" si="611"/>
        <v>0</v>
      </c>
      <c r="CO347" s="522"/>
      <c r="CP347" s="522">
        <f t="shared" si="523"/>
        <v>0</v>
      </c>
      <c r="CQ347" s="522"/>
      <c r="CR347" s="711"/>
      <c r="CS347" s="522">
        <f t="shared" si="612"/>
        <v>0</v>
      </c>
      <c r="CT347" s="522"/>
      <c r="CU347" s="522">
        <f t="shared" si="613"/>
        <v>0</v>
      </c>
      <c r="CV347" s="522"/>
      <c r="CW347" s="522">
        <f t="shared" si="614"/>
        <v>0</v>
      </c>
      <c r="CX347" s="522"/>
      <c r="CY347" s="522">
        <f t="shared" si="527"/>
        <v>0</v>
      </c>
      <c r="CZ347" s="522"/>
      <c r="DA347" s="711"/>
      <c r="DB347" s="524">
        <f t="shared" si="615"/>
        <v>0</v>
      </c>
      <c r="DC347" s="526"/>
      <c r="DD347" s="524">
        <f t="shared" si="616"/>
        <v>0</v>
      </c>
      <c r="DE347" s="526"/>
      <c r="DF347" s="524">
        <f t="shared" si="530"/>
        <v>0</v>
      </c>
      <c r="DG347" s="526"/>
      <c r="DH347" s="524">
        <f t="shared" si="531"/>
        <v>0</v>
      </c>
      <c r="DI347" s="526"/>
      <c r="DJ347" s="711"/>
      <c r="DK347" s="522">
        <f t="shared" si="617"/>
        <v>0</v>
      </c>
      <c r="DL347" s="522"/>
      <c r="DM347" s="522">
        <f t="shared" si="618"/>
        <v>0</v>
      </c>
      <c r="DN347" s="522"/>
      <c r="DO347" s="522">
        <f t="shared" si="619"/>
        <v>0</v>
      </c>
      <c r="DP347" s="522"/>
      <c r="DQ347" s="522">
        <f t="shared" si="535"/>
        <v>0</v>
      </c>
      <c r="DR347" s="522"/>
      <c r="DS347" s="747"/>
      <c r="DT347" s="114">
        <f t="shared" si="590"/>
        <v>0</v>
      </c>
      <c r="DU347" s="113" t="str">
        <f>IF(DT347=0,"", IF(SUM($DT$305:DT347)=1,DV347, IF($DT$351&gt;SUM($DT$305:DT347),_xlfn.CONCAT(", ",DV347), IF($DT$351=SUM($DT$305:DT347),_xlfn.CONCAT(" y ",DV347,".")))))</f>
        <v/>
      </c>
      <c r="DV347" s="118">
        <v>42</v>
      </c>
      <c r="EU347" s="133">
        <v>42</v>
      </c>
      <c r="EV347" s="133">
        <f t="shared" si="538"/>
        <v>0</v>
      </c>
      <c r="EW347" s="133">
        <f t="shared" si="539"/>
        <v>0</v>
      </c>
      <c r="EX347" s="133">
        <f t="shared" si="540"/>
        <v>0</v>
      </c>
      <c r="EY347" s="133">
        <f t="shared" si="541"/>
        <v>0</v>
      </c>
      <c r="EZ347" s="133">
        <f t="shared" si="542"/>
        <v>0</v>
      </c>
      <c r="FA347" s="133">
        <f t="shared" si="543"/>
        <v>0</v>
      </c>
      <c r="FB347" s="133">
        <f t="shared" si="544"/>
        <v>0</v>
      </c>
      <c r="FC347" s="133">
        <f t="shared" si="545"/>
        <v>0</v>
      </c>
      <c r="FD347" s="133">
        <f t="shared" si="546"/>
        <v>0</v>
      </c>
      <c r="FE347" s="133">
        <f t="shared" si="547"/>
        <v>0</v>
      </c>
      <c r="FF347" s="133">
        <f t="shared" si="548"/>
        <v>0</v>
      </c>
      <c r="FG347" s="133">
        <f t="shared" si="549"/>
        <v>0</v>
      </c>
      <c r="FH347" s="133">
        <f t="shared" si="550"/>
        <v>0</v>
      </c>
      <c r="FI347" s="133">
        <f t="shared" si="551"/>
        <v>0</v>
      </c>
      <c r="FJ347" s="133">
        <f t="shared" si="552"/>
        <v>0</v>
      </c>
      <c r="FK347" s="133">
        <f t="shared" si="553"/>
        <v>0</v>
      </c>
      <c r="FL347" s="133">
        <f t="shared" si="554"/>
        <v>0</v>
      </c>
      <c r="FM347" s="133">
        <f t="shared" si="555"/>
        <v>0</v>
      </c>
      <c r="FN347" s="133">
        <f t="shared" si="556"/>
        <v>0</v>
      </c>
      <c r="FO347" s="133">
        <f t="shared" si="557"/>
        <v>0</v>
      </c>
      <c r="FP347" s="133">
        <f t="shared" si="558"/>
        <v>0</v>
      </c>
      <c r="FR347" s="572">
        <f t="shared" si="560"/>
        <v>0</v>
      </c>
      <c r="FS347" s="572"/>
    </row>
    <row r="348" spans="1:175" s="38" customFormat="1" ht="15" customHeight="1">
      <c r="A348" s="18"/>
      <c r="B348" s="51"/>
      <c r="C348" s="48" t="s">
        <v>5112</v>
      </c>
      <c r="D348" s="547" t="str">
        <f>IF(CNGE_2024_M3_Secc1!D95="","",CNGE_2024_M3_Secc1!D95)</f>
        <v/>
      </c>
      <c r="E348" s="548"/>
      <c r="F348" s="548"/>
      <c r="G348" s="548"/>
      <c r="H348" s="548"/>
      <c r="I348" s="548"/>
      <c r="J348" s="310"/>
      <c r="K348" s="310"/>
      <c r="L348" s="310"/>
      <c r="M348" s="310"/>
      <c r="N348" s="310"/>
      <c r="O348" s="310"/>
      <c r="P348" s="310"/>
      <c r="Q348" s="310"/>
      <c r="R348" s="310"/>
      <c r="S348" s="310"/>
      <c r="T348" s="310"/>
      <c r="U348" s="310"/>
      <c r="V348" s="310"/>
      <c r="W348" s="310"/>
      <c r="X348" s="310"/>
      <c r="Y348" s="310"/>
      <c r="Z348" s="310"/>
      <c r="AA348" s="310"/>
      <c r="AB348" s="310"/>
      <c r="AC348" s="103"/>
      <c r="AD348" s="103"/>
      <c r="AE348" s="2"/>
      <c r="AF348" s="108"/>
      <c r="AH348" s="522">
        <f t="shared" si="591"/>
        <v>0</v>
      </c>
      <c r="AI348" s="522"/>
      <c r="AJ348" s="522">
        <f t="shared" si="592"/>
        <v>0</v>
      </c>
      <c r="AK348" s="522"/>
      <c r="AL348" s="522">
        <f t="shared" si="593"/>
        <v>0</v>
      </c>
      <c r="AM348" s="522"/>
      <c r="AN348" s="522">
        <f t="shared" si="499"/>
        <v>0</v>
      </c>
      <c r="AO348" s="522"/>
      <c r="AP348" s="711"/>
      <c r="AQ348" s="522">
        <f t="shared" si="594"/>
        <v>0</v>
      </c>
      <c r="AR348" s="522"/>
      <c r="AS348" s="522">
        <f t="shared" si="595"/>
        <v>0</v>
      </c>
      <c r="AT348" s="522"/>
      <c r="AU348" s="522">
        <f t="shared" si="596"/>
        <v>0</v>
      </c>
      <c r="AV348" s="522"/>
      <c r="AW348" s="522">
        <f t="shared" si="503"/>
        <v>0</v>
      </c>
      <c r="AX348" s="522"/>
      <c r="AY348" s="711"/>
      <c r="AZ348" s="522">
        <f t="shared" si="597"/>
        <v>0</v>
      </c>
      <c r="BA348" s="522"/>
      <c r="BB348" s="522">
        <f t="shared" si="598"/>
        <v>0</v>
      </c>
      <c r="BC348" s="522"/>
      <c r="BD348" s="522">
        <f t="shared" si="599"/>
        <v>0</v>
      </c>
      <c r="BE348" s="522"/>
      <c r="BF348" s="522">
        <f t="shared" si="507"/>
        <v>0</v>
      </c>
      <c r="BG348" s="522"/>
      <c r="BH348" s="711"/>
      <c r="BI348" s="522">
        <f t="shared" si="600"/>
        <v>0</v>
      </c>
      <c r="BJ348" s="522"/>
      <c r="BK348" s="522">
        <f t="shared" si="601"/>
        <v>0</v>
      </c>
      <c r="BL348" s="522"/>
      <c r="BM348" s="522">
        <f t="shared" si="602"/>
        <v>0</v>
      </c>
      <c r="BN348" s="522"/>
      <c r="BO348" s="522">
        <f t="shared" si="511"/>
        <v>0</v>
      </c>
      <c r="BP348" s="522"/>
      <c r="BQ348" s="711"/>
      <c r="BR348" s="522">
        <f t="shared" si="603"/>
        <v>0</v>
      </c>
      <c r="BS348" s="522"/>
      <c r="BT348" s="522">
        <f t="shared" si="604"/>
        <v>0</v>
      </c>
      <c r="BU348" s="522"/>
      <c r="BV348" s="522">
        <f t="shared" si="605"/>
        <v>0</v>
      </c>
      <c r="BW348" s="522"/>
      <c r="BX348" s="522">
        <f t="shared" si="515"/>
        <v>0</v>
      </c>
      <c r="BY348" s="522"/>
      <c r="BZ348" s="711"/>
      <c r="CA348" s="522">
        <f t="shared" si="606"/>
        <v>0</v>
      </c>
      <c r="CB348" s="522"/>
      <c r="CC348" s="522">
        <f t="shared" si="607"/>
        <v>0</v>
      </c>
      <c r="CD348" s="522"/>
      <c r="CE348" s="522">
        <f t="shared" si="608"/>
        <v>0</v>
      </c>
      <c r="CF348" s="522"/>
      <c r="CG348" s="522">
        <f t="shared" si="519"/>
        <v>0</v>
      </c>
      <c r="CH348" s="522"/>
      <c r="CI348" s="711"/>
      <c r="CJ348" s="522">
        <f t="shared" si="609"/>
        <v>0</v>
      </c>
      <c r="CK348" s="522"/>
      <c r="CL348" s="522">
        <f t="shared" si="610"/>
        <v>0</v>
      </c>
      <c r="CM348" s="522"/>
      <c r="CN348" s="522">
        <f t="shared" si="611"/>
        <v>0</v>
      </c>
      <c r="CO348" s="522"/>
      <c r="CP348" s="522">
        <f t="shared" si="523"/>
        <v>0</v>
      </c>
      <c r="CQ348" s="522"/>
      <c r="CR348" s="711"/>
      <c r="CS348" s="522">
        <f t="shared" si="612"/>
        <v>0</v>
      </c>
      <c r="CT348" s="522"/>
      <c r="CU348" s="522">
        <f t="shared" si="613"/>
        <v>0</v>
      </c>
      <c r="CV348" s="522"/>
      <c r="CW348" s="522">
        <f t="shared" si="614"/>
        <v>0</v>
      </c>
      <c r="CX348" s="522"/>
      <c r="CY348" s="522">
        <f t="shared" si="527"/>
        <v>0</v>
      </c>
      <c r="CZ348" s="522"/>
      <c r="DA348" s="711"/>
      <c r="DB348" s="524">
        <f t="shared" si="615"/>
        <v>0</v>
      </c>
      <c r="DC348" s="526"/>
      <c r="DD348" s="524">
        <f t="shared" si="616"/>
        <v>0</v>
      </c>
      <c r="DE348" s="526"/>
      <c r="DF348" s="524">
        <f t="shared" si="530"/>
        <v>0</v>
      </c>
      <c r="DG348" s="526"/>
      <c r="DH348" s="524">
        <f t="shared" si="531"/>
        <v>0</v>
      </c>
      <c r="DI348" s="526"/>
      <c r="DJ348" s="711"/>
      <c r="DK348" s="522">
        <f t="shared" si="617"/>
        <v>0</v>
      </c>
      <c r="DL348" s="522"/>
      <c r="DM348" s="522">
        <f t="shared" si="618"/>
        <v>0</v>
      </c>
      <c r="DN348" s="522"/>
      <c r="DO348" s="522">
        <f t="shared" si="619"/>
        <v>0</v>
      </c>
      <c r="DP348" s="522"/>
      <c r="DQ348" s="522">
        <f t="shared" si="535"/>
        <v>0</v>
      </c>
      <c r="DR348" s="522"/>
      <c r="DS348" s="747"/>
      <c r="DT348" s="114">
        <f t="shared" si="590"/>
        <v>0</v>
      </c>
      <c r="DU348" s="113" t="str">
        <f>IF(DT348=0,"", IF(SUM($DT$305:DT348)=1,DV348, IF($DT$351&gt;SUM($DT$305:DT348),_xlfn.CONCAT(", ",DV348), IF($DT$351=SUM($DT$305:DT348),_xlfn.CONCAT(" y ",DV348,".")))))</f>
        <v/>
      </c>
      <c r="DV348" s="118">
        <v>43</v>
      </c>
      <c r="EU348" s="133">
        <v>43</v>
      </c>
      <c r="EV348" s="133">
        <f t="shared" si="538"/>
        <v>0</v>
      </c>
      <c r="EW348" s="133">
        <f t="shared" si="539"/>
        <v>0</v>
      </c>
      <c r="EX348" s="133">
        <f t="shared" si="540"/>
        <v>0</v>
      </c>
      <c r="EY348" s="133">
        <f t="shared" si="541"/>
        <v>0</v>
      </c>
      <c r="EZ348" s="133">
        <f t="shared" si="542"/>
        <v>0</v>
      </c>
      <c r="FA348" s="133">
        <f t="shared" si="543"/>
        <v>0</v>
      </c>
      <c r="FB348" s="133">
        <f t="shared" si="544"/>
        <v>0</v>
      </c>
      <c r="FC348" s="133">
        <f t="shared" si="545"/>
        <v>0</v>
      </c>
      <c r="FD348" s="133">
        <f t="shared" si="546"/>
        <v>0</v>
      </c>
      <c r="FE348" s="133">
        <f t="shared" si="547"/>
        <v>0</v>
      </c>
      <c r="FF348" s="133">
        <f t="shared" si="548"/>
        <v>0</v>
      </c>
      <c r="FG348" s="133">
        <f t="shared" si="549"/>
        <v>0</v>
      </c>
      <c r="FH348" s="133">
        <f t="shared" si="550"/>
        <v>0</v>
      </c>
      <c r="FI348" s="133">
        <f t="shared" si="551"/>
        <v>0</v>
      </c>
      <c r="FJ348" s="133">
        <f t="shared" si="552"/>
        <v>0</v>
      </c>
      <c r="FK348" s="133">
        <f t="shared" si="553"/>
        <v>0</v>
      </c>
      <c r="FL348" s="133">
        <f t="shared" si="554"/>
        <v>0</v>
      </c>
      <c r="FM348" s="133">
        <f t="shared" si="555"/>
        <v>0</v>
      </c>
      <c r="FN348" s="133">
        <f t="shared" si="556"/>
        <v>0</v>
      </c>
      <c r="FO348" s="133">
        <f t="shared" si="557"/>
        <v>0</v>
      </c>
      <c r="FP348" s="133">
        <f t="shared" si="558"/>
        <v>0</v>
      </c>
      <c r="FR348" s="572">
        <f t="shared" si="560"/>
        <v>0</v>
      </c>
      <c r="FS348" s="572"/>
    </row>
    <row r="349" spans="1:175" s="38" customFormat="1" ht="15" customHeight="1">
      <c r="A349" s="18"/>
      <c r="B349" s="51"/>
      <c r="C349" s="48" t="s">
        <v>5113</v>
      </c>
      <c r="D349" s="547" t="str">
        <f>IF(CNGE_2024_M3_Secc1!D96="","",CNGE_2024_M3_Secc1!D96)</f>
        <v/>
      </c>
      <c r="E349" s="548"/>
      <c r="F349" s="548"/>
      <c r="G349" s="548"/>
      <c r="H349" s="548"/>
      <c r="I349" s="548"/>
      <c r="J349" s="310"/>
      <c r="K349" s="310"/>
      <c r="L349" s="310"/>
      <c r="M349" s="310"/>
      <c r="N349" s="310"/>
      <c r="O349" s="310"/>
      <c r="P349" s="310"/>
      <c r="Q349" s="310"/>
      <c r="R349" s="310"/>
      <c r="S349" s="310"/>
      <c r="T349" s="310"/>
      <c r="U349" s="310"/>
      <c r="V349" s="310"/>
      <c r="W349" s="310"/>
      <c r="X349" s="310"/>
      <c r="Y349" s="310"/>
      <c r="Z349" s="310"/>
      <c r="AA349" s="310"/>
      <c r="AB349" s="310"/>
      <c r="AC349" s="103"/>
      <c r="AD349" s="103"/>
      <c r="AE349" s="2"/>
      <c r="AF349" s="108"/>
      <c r="AH349" s="522">
        <f t="shared" si="591"/>
        <v>0</v>
      </c>
      <c r="AI349" s="522"/>
      <c r="AJ349" s="522">
        <f t="shared" si="592"/>
        <v>0</v>
      </c>
      <c r="AK349" s="522"/>
      <c r="AL349" s="522">
        <f t="shared" si="593"/>
        <v>0</v>
      </c>
      <c r="AM349" s="522"/>
      <c r="AN349" s="522">
        <f t="shared" si="499"/>
        <v>0</v>
      </c>
      <c r="AO349" s="522"/>
      <c r="AP349" s="711"/>
      <c r="AQ349" s="522">
        <f t="shared" si="594"/>
        <v>0</v>
      </c>
      <c r="AR349" s="522"/>
      <c r="AS349" s="522">
        <f t="shared" si="595"/>
        <v>0</v>
      </c>
      <c r="AT349" s="522"/>
      <c r="AU349" s="522">
        <f t="shared" si="596"/>
        <v>0</v>
      </c>
      <c r="AV349" s="522"/>
      <c r="AW349" s="522">
        <f t="shared" si="503"/>
        <v>0</v>
      </c>
      <c r="AX349" s="522"/>
      <c r="AY349" s="711"/>
      <c r="AZ349" s="522">
        <f t="shared" si="597"/>
        <v>0</v>
      </c>
      <c r="BA349" s="522"/>
      <c r="BB349" s="522">
        <f t="shared" si="598"/>
        <v>0</v>
      </c>
      <c r="BC349" s="522"/>
      <c r="BD349" s="522">
        <f t="shared" si="599"/>
        <v>0</v>
      </c>
      <c r="BE349" s="522"/>
      <c r="BF349" s="522">
        <f t="shared" si="507"/>
        <v>0</v>
      </c>
      <c r="BG349" s="522"/>
      <c r="BH349" s="711"/>
      <c r="BI349" s="522">
        <f t="shared" si="600"/>
        <v>0</v>
      </c>
      <c r="BJ349" s="522"/>
      <c r="BK349" s="522">
        <f t="shared" si="601"/>
        <v>0</v>
      </c>
      <c r="BL349" s="522"/>
      <c r="BM349" s="522">
        <f t="shared" si="602"/>
        <v>0</v>
      </c>
      <c r="BN349" s="522"/>
      <c r="BO349" s="522">
        <f t="shared" si="511"/>
        <v>0</v>
      </c>
      <c r="BP349" s="522"/>
      <c r="BQ349" s="711"/>
      <c r="BR349" s="522">
        <f t="shared" si="603"/>
        <v>0</v>
      </c>
      <c r="BS349" s="522"/>
      <c r="BT349" s="522">
        <f t="shared" si="604"/>
        <v>0</v>
      </c>
      <c r="BU349" s="522"/>
      <c r="BV349" s="522">
        <f t="shared" si="605"/>
        <v>0</v>
      </c>
      <c r="BW349" s="522"/>
      <c r="BX349" s="522">
        <f t="shared" si="515"/>
        <v>0</v>
      </c>
      <c r="BY349" s="522"/>
      <c r="BZ349" s="711"/>
      <c r="CA349" s="522">
        <f t="shared" si="606"/>
        <v>0</v>
      </c>
      <c r="CB349" s="522"/>
      <c r="CC349" s="522">
        <f t="shared" si="607"/>
        <v>0</v>
      </c>
      <c r="CD349" s="522"/>
      <c r="CE349" s="522">
        <f t="shared" si="608"/>
        <v>0</v>
      </c>
      <c r="CF349" s="522"/>
      <c r="CG349" s="522">
        <f t="shared" si="519"/>
        <v>0</v>
      </c>
      <c r="CH349" s="522"/>
      <c r="CI349" s="711"/>
      <c r="CJ349" s="522">
        <f t="shared" si="609"/>
        <v>0</v>
      </c>
      <c r="CK349" s="522"/>
      <c r="CL349" s="522">
        <f t="shared" si="610"/>
        <v>0</v>
      </c>
      <c r="CM349" s="522"/>
      <c r="CN349" s="522">
        <f t="shared" si="611"/>
        <v>0</v>
      </c>
      <c r="CO349" s="522"/>
      <c r="CP349" s="522">
        <f t="shared" si="523"/>
        <v>0</v>
      </c>
      <c r="CQ349" s="522"/>
      <c r="CR349" s="711"/>
      <c r="CS349" s="522">
        <f t="shared" si="612"/>
        <v>0</v>
      </c>
      <c r="CT349" s="522"/>
      <c r="CU349" s="522">
        <f t="shared" si="613"/>
        <v>0</v>
      </c>
      <c r="CV349" s="522"/>
      <c r="CW349" s="522">
        <f t="shared" si="614"/>
        <v>0</v>
      </c>
      <c r="CX349" s="522"/>
      <c r="CY349" s="522">
        <f t="shared" si="527"/>
        <v>0</v>
      </c>
      <c r="CZ349" s="522"/>
      <c r="DA349" s="711"/>
      <c r="DB349" s="524">
        <f t="shared" si="615"/>
        <v>0</v>
      </c>
      <c r="DC349" s="526"/>
      <c r="DD349" s="524">
        <f t="shared" si="616"/>
        <v>0</v>
      </c>
      <c r="DE349" s="526"/>
      <c r="DF349" s="524">
        <f t="shared" si="530"/>
        <v>0</v>
      </c>
      <c r="DG349" s="526"/>
      <c r="DH349" s="524">
        <f t="shared" si="531"/>
        <v>0</v>
      </c>
      <c r="DI349" s="526"/>
      <c r="DJ349" s="711"/>
      <c r="DK349" s="522">
        <f t="shared" si="617"/>
        <v>0</v>
      </c>
      <c r="DL349" s="522"/>
      <c r="DM349" s="522">
        <f t="shared" si="618"/>
        <v>0</v>
      </c>
      <c r="DN349" s="522"/>
      <c r="DO349" s="522">
        <f t="shared" si="619"/>
        <v>0</v>
      </c>
      <c r="DP349" s="522"/>
      <c r="DQ349" s="522">
        <f t="shared" si="535"/>
        <v>0</v>
      </c>
      <c r="DR349" s="522"/>
      <c r="DS349" s="747"/>
      <c r="DT349" s="114">
        <f t="shared" si="590"/>
        <v>0</v>
      </c>
      <c r="DU349" s="113" t="str">
        <f>IF(DT349=0,"", IF(SUM($DT$305:DT349)=1,DV349, IF($DT$351&gt;SUM($DT$305:DT349),_xlfn.CONCAT(", ",DV349), IF($DT$351=SUM($DT$305:DT349),_xlfn.CONCAT(" y ",DV349,".")))))</f>
        <v/>
      </c>
      <c r="DV349" s="119">
        <v>44</v>
      </c>
      <c r="EU349" s="133">
        <v>44</v>
      </c>
      <c r="EV349" s="133">
        <f t="shared" si="538"/>
        <v>0</v>
      </c>
      <c r="EW349" s="133">
        <f t="shared" si="539"/>
        <v>0</v>
      </c>
      <c r="EX349" s="133">
        <f t="shared" si="540"/>
        <v>0</v>
      </c>
      <c r="EY349" s="133">
        <f t="shared" si="541"/>
        <v>0</v>
      </c>
      <c r="EZ349" s="133">
        <f t="shared" si="542"/>
        <v>0</v>
      </c>
      <c r="FA349" s="133">
        <f t="shared" si="543"/>
        <v>0</v>
      </c>
      <c r="FB349" s="133">
        <f t="shared" si="544"/>
        <v>0</v>
      </c>
      <c r="FC349" s="133">
        <f t="shared" si="545"/>
        <v>0</v>
      </c>
      <c r="FD349" s="133">
        <f t="shared" si="546"/>
        <v>0</v>
      </c>
      <c r="FE349" s="133">
        <f t="shared" si="547"/>
        <v>0</v>
      </c>
      <c r="FF349" s="133">
        <f t="shared" si="548"/>
        <v>0</v>
      </c>
      <c r="FG349" s="133">
        <f t="shared" si="549"/>
        <v>0</v>
      </c>
      <c r="FH349" s="133">
        <f t="shared" si="550"/>
        <v>0</v>
      </c>
      <c r="FI349" s="133">
        <f t="shared" si="551"/>
        <v>0</v>
      </c>
      <c r="FJ349" s="133">
        <f t="shared" si="552"/>
        <v>0</v>
      </c>
      <c r="FK349" s="133">
        <f t="shared" si="553"/>
        <v>0</v>
      </c>
      <c r="FL349" s="133">
        <f t="shared" si="554"/>
        <v>0</v>
      </c>
      <c r="FM349" s="133">
        <f t="shared" si="555"/>
        <v>0</v>
      </c>
      <c r="FN349" s="133">
        <f t="shared" si="556"/>
        <v>0</v>
      </c>
      <c r="FO349" s="133">
        <f t="shared" si="557"/>
        <v>0</v>
      </c>
      <c r="FP349" s="133">
        <f t="shared" si="558"/>
        <v>0</v>
      </c>
      <c r="FR349" s="572">
        <f t="shared" si="560"/>
        <v>0</v>
      </c>
      <c r="FS349" s="572"/>
    </row>
    <row r="350" spans="1:175" s="38" customFormat="1" ht="15" customHeight="1">
      <c r="A350" s="18"/>
      <c r="B350" s="51"/>
      <c r="C350" s="48" t="s">
        <v>5114</v>
      </c>
      <c r="D350" s="547" t="str">
        <f>IF(CNGE_2024_M3_Secc1!D97="","",CNGE_2024_M3_Secc1!D97)</f>
        <v/>
      </c>
      <c r="E350" s="548"/>
      <c r="F350" s="548"/>
      <c r="G350" s="548"/>
      <c r="H350" s="548"/>
      <c r="I350" s="548"/>
      <c r="J350" s="310"/>
      <c r="K350" s="310"/>
      <c r="L350" s="310"/>
      <c r="M350" s="310"/>
      <c r="N350" s="310"/>
      <c r="O350" s="310"/>
      <c r="P350" s="310"/>
      <c r="Q350" s="310"/>
      <c r="R350" s="310"/>
      <c r="S350" s="310"/>
      <c r="T350" s="310"/>
      <c r="U350" s="310"/>
      <c r="V350" s="310"/>
      <c r="W350" s="310"/>
      <c r="X350" s="310"/>
      <c r="Y350" s="310"/>
      <c r="Z350" s="310"/>
      <c r="AA350" s="310"/>
      <c r="AB350" s="310"/>
      <c r="AC350" s="103"/>
      <c r="AD350" s="103"/>
      <c r="AE350" s="2"/>
      <c r="AF350" s="108"/>
      <c r="AH350" s="522">
        <f t="shared" si="591"/>
        <v>0</v>
      </c>
      <c r="AI350" s="522"/>
      <c r="AJ350" s="522">
        <f t="shared" si="592"/>
        <v>0</v>
      </c>
      <c r="AK350" s="522"/>
      <c r="AL350" s="522">
        <f t="shared" si="593"/>
        <v>0</v>
      </c>
      <c r="AM350" s="522"/>
      <c r="AN350" s="522">
        <f t="shared" si="499"/>
        <v>0</v>
      </c>
      <c r="AO350" s="522"/>
      <c r="AP350" s="711"/>
      <c r="AQ350" s="522">
        <f t="shared" si="594"/>
        <v>0</v>
      </c>
      <c r="AR350" s="522"/>
      <c r="AS350" s="522">
        <f t="shared" si="595"/>
        <v>0</v>
      </c>
      <c r="AT350" s="522"/>
      <c r="AU350" s="522">
        <f t="shared" si="596"/>
        <v>0</v>
      </c>
      <c r="AV350" s="522"/>
      <c r="AW350" s="522">
        <f t="shared" si="503"/>
        <v>0</v>
      </c>
      <c r="AX350" s="522"/>
      <c r="AY350" s="711"/>
      <c r="AZ350" s="522">
        <f t="shared" si="597"/>
        <v>0</v>
      </c>
      <c r="BA350" s="522"/>
      <c r="BB350" s="522">
        <f t="shared" si="598"/>
        <v>0</v>
      </c>
      <c r="BC350" s="522"/>
      <c r="BD350" s="522">
        <f t="shared" si="599"/>
        <v>0</v>
      </c>
      <c r="BE350" s="522"/>
      <c r="BF350" s="522">
        <f t="shared" si="507"/>
        <v>0</v>
      </c>
      <c r="BG350" s="522"/>
      <c r="BH350" s="711"/>
      <c r="BI350" s="522">
        <f t="shared" si="600"/>
        <v>0</v>
      </c>
      <c r="BJ350" s="522"/>
      <c r="BK350" s="522">
        <f t="shared" si="601"/>
        <v>0</v>
      </c>
      <c r="BL350" s="522"/>
      <c r="BM350" s="522">
        <f t="shared" si="602"/>
        <v>0</v>
      </c>
      <c r="BN350" s="522"/>
      <c r="BO350" s="522">
        <f t="shared" si="511"/>
        <v>0</v>
      </c>
      <c r="BP350" s="522"/>
      <c r="BQ350" s="711"/>
      <c r="BR350" s="522">
        <f t="shared" si="603"/>
        <v>0</v>
      </c>
      <c r="BS350" s="522"/>
      <c r="BT350" s="522">
        <f t="shared" si="604"/>
        <v>0</v>
      </c>
      <c r="BU350" s="522"/>
      <c r="BV350" s="522">
        <f t="shared" si="605"/>
        <v>0</v>
      </c>
      <c r="BW350" s="522"/>
      <c r="BX350" s="522">
        <f t="shared" si="515"/>
        <v>0</v>
      </c>
      <c r="BY350" s="522"/>
      <c r="BZ350" s="711"/>
      <c r="CA350" s="522">
        <f t="shared" si="606"/>
        <v>0</v>
      </c>
      <c r="CB350" s="522"/>
      <c r="CC350" s="522">
        <f t="shared" si="607"/>
        <v>0</v>
      </c>
      <c r="CD350" s="522"/>
      <c r="CE350" s="522">
        <f t="shared" si="608"/>
        <v>0</v>
      </c>
      <c r="CF350" s="522"/>
      <c r="CG350" s="522">
        <f t="shared" si="519"/>
        <v>0</v>
      </c>
      <c r="CH350" s="522"/>
      <c r="CI350" s="711"/>
      <c r="CJ350" s="522">
        <f t="shared" si="609"/>
        <v>0</v>
      </c>
      <c r="CK350" s="522"/>
      <c r="CL350" s="522">
        <f t="shared" si="610"/>
        <v>0</v>
      </c>
      <c r="CM350" s="522"/>
      <c r="CN350" s="522">
        <f t="shared" si="611"/>
        <v>0</v>
      </c>
      <c r="CO350" s="522"/>
      <c r="CP350" s="522">
        <f t="shared" si="523"/>
        <v>0</v>
      </c>
      <c r="CQ350" s="522"/>
      <c r="CR350" s="711"/>
      <c r="CS350" s="522">
        <f t="shared" si="612"/>
        <v>0</v>
      </c>
      <c r="CT350" s="522"/>
      <c r="CU350" s="522">
        <f t="shared" si="613"/>
        <v>0</v>
      </c>
      <c r="CV350" s="522"/>
      <c r="CW350" s="522">
        <f t="shared" si="614"/>
        <v>0</v>
      </c>
      <c r="CX350" s="522"/>
      <c r="CY350" s="522">
        <f t="shared" si="527"/>
        <v>0</v>
      </c>
      <c r="CZ350" s="522"/>
      <c r="DA350" s="711"/>
      <c r="DB350" s="524">
        <f t="shared" si="615"/>
        <v>0</v>
      </c>
      <c r="DC350" s="526"/>
      <c r="DD350" s="524">
        <f t="shared" si="616"/>
        <v>0</v>
      </c>
      <c r="DE350" s="526"/>
      <c r="DF350" s="524">
        <f>IF(COUNTIF(O350,"NA")+COUNTIF(R350,"NA")+COUNTIF(U350,"NA")+COUNTIF(X350,"NA")+COUNTIF(AA350,"NA")+COUNTIF(AD350,"NA")=COUNTA($N$153,$Q$153,$T$153,$W$153,$Z$153,$AC$153),"NA",SUM(O350,R350,U350,X350,AA350,AD350))</f>
        <v>0</v>
      </c>
      <c r="DG350" s="526"/>
      <c r="DH350" s="524">
        <f t="shared" si="531"/>
        <v>0</v>
      </c>
      <c r="DI350" s="526"/>
      <c r="DJ350" s="711"/>
      <c r="DK350" s="522">
        <f t="shared" si="617"/>
        <v>0</v>
      </c>
      <c r="DL350" s="522"/>
      <c r="DM350" s="522">
        <f t="shared" si="618"/>
        <v>0</v>
      </c>
      <c r="DN350" s="522"/>
      <c r="DO350" s="522">
        <f t="shared" si="619"/>
        <v>0</v>
      </c>
      <c r="DP350" s="522"/>
      <c r="DQ350" s="522">
        <f t="shared" si="535"/>
        <v>0</v>
      </c>
      <c r="DR350" s="522"/>
      <c r="DS350" s="748"/>
      <c r="DT350" s="114">
        <f t="shared" si="590"/>
        <v>0</v>
      </c>
      <c r="DU350" s="113" t="str">
        <f>IF(DT350=0,"", IF(SUM($DT$305:DT350)=1,DV350, IF($DT$351&gt;SUM($DT$305:DT350),_xlfn.CONCAT(", ",DV350), IF($DT$351=SUM($DT$305:DT350),_xlfn.CONCAT(" y ",DV350,".")))))</f>
        <v/>
      </c>
      <c r="DV350" s="118">
        <v>45</v>
      </c>
      <c r="EU350" s="133">
        <v>45</v>
      </c>
      <c r="EV350" s="133">
        <f t="shared" si="538"/>
        <v>0</v>
      </c>
      <c r="EW350" s="133">
        <f t="shared" si="539"/>
        <v>0</v>
      </c>
      <c r="EX350" s="133">
        <f t="shared" si="540"/>
        <v>0</v>
      </c>
      <c r="EY350" s="133">
        <f t="shared" si="541"/>
        <v>0</v>
      </c>
      <c r="EZ350" s="133">
        <f t="shared" si="542"/>
        <v>0</v>
      </c>
      <c r="FA350" s="133">
        <f t="shared" si="543"/>
        <v>0</v>
      </c>
      <c r="FB350" s="133">
        <f t="shared" si="544"/>
        <v>0</v>
      </c>
      <c r="FC350" s="133">
        <f t="shared" si="545"/>
        <v>0</v>
      </c>
      <c r="FD350" s="133">
        <f t="shared" si="546"/>
        <v>0</v>
      </c>
      <c r="FE350" s="133">
        <f t="shared" si="547"/>
        <v>0</v>
      </c>
      <c r="FF350" s="133">
        <f t="shared" si="548"/>
        <v>0</v>
      </c>
      <c r="FG350" s="133">
        <f t="shared" si="549"/>
        <v>0</v>
      </c>
      <c r="FH350" s="133">
        <f t="shared" si="550"/>
        <v>0</v>
      </c>
      <c r="FI350" s="133">
        <f t="shared" si="551"/>
        <v>0</v>
      </c>
      <c r="FJ350" s="133">
        <f t="shared" si="552"/>
        <v>0</v>
      </c>
      <c r="FK350" s="133">
        <f t="shared" si="553"/>
        <v>0</v>
      </c>
      <c r="FL350" s="133">
        <f t="shared" si="554"/>
        <v>0</v>
      </c>
      <c r="FM350" s="133">
        <f t="shared" si="555"/>
        <v>0</v>
      </c>
      <c r="FN350" s="133">
        <f t="shared" si="556"/>
        <v>0</v>
      </c>
      <c r="FO350" s="133">
        <f t="shared" si="557"/>
        <v>0</v>
      </c>
      <c r="FP350" s="133">
        <f t="shared" si="558"/>
        <v>0</v>
      </c>
      <c r="FR350" s="572">
        <f t="shared" si="560"/>
        <v>0</v>
      </c>
      <c r="FS350" s="572"/>
    </row>
    <row r="351" spans="1:175" s="38" customFormat="1" ht="15" customHeight="1">
      <c r="A351" s="18"/>
      <c r="B351" s="3"/>
      <c r="C351" s="52"/>
      <c r="D351" s="52"/>
      <c r="E351" s="52"/>
      <c r="F351" s="52"/>
      <c r="G351" s="52"/>
      <c r="H351" s="52"/>
      <c r="I351" s="49" t="s">
        <v>5115</v>
      </c>
      <c r="J351" s="315">
        <f>IF(AND(SUM(J305:J350)=0,COUNTIF(J305:J350,"NS")&gt;0),"NS",
IF(AND(SUM(J305:J350)=0,COUNTIF(J305:J350,0)&gt;0),0,
IF(AND(SUM(J305:J350)=0,COUNTIF(J305:J350,"NA")&gt;0),"NA",
SUM(J305:J350))))</f>
        <v>0</v>
      </c>
      <c r="K351" s="315">
        <f t="shared" ref="K351:AD351" si="620">IF(AND(SUM(K305:K350)=0,COUNTIF(K305:K350,"NS")&gt;0),"NS",
IF(AND(SUM(K305:K350)=0,COUNTIF(K305:K350,0)&gt;0),0,
IF(AND(SUM(K305:K350)=0,COUNTIF(K305:K350,"NA")&gt;0),"NA",
SUM(K305:K350))))</f>
        <v>0</v>
      </c>
      <c r="L351" s="315">
        <f t="shared" si="620"/>
        <v>0</v>
      </c>
      <c r="M351" s="315">
        <f t="shared" si="620"/>
        <v>0</v>
      </c>
      <c r="N351" s="315">
        <f t="shared" si="620"/>
        <v>0</v>
      </c>
      <c r="O351" s="315">
        <f t="shared" si="620"/>
        <v>0</v>
      </c>
      <c r="P351" s="315">
        <f t="shared" si="620"/>
        <v>0</v>
      </c>
      <c r="Q351" s="315">
        <f t="shared" si="620"/>
        <v>0</v>
      </c>
      <c r="R351" s="315">
        <f t="shared" si="620"/>
        <v>0</v>
      </c>
      <c r="S351" s="315">
        <f t="shared" si="620"/>
        <v>0</v>
      </c>
      <c r="T351" s="315">
        <f t="shared" si="620"/>
        <v>0</v>
      </c>
      <c r="U351" s="315">
        <f t="shared" si="620"/>
        <v>0</v>
      </c>
      <c r="V351" s="315">
        <f t="shared" si="620"/>
        <v>0</v>
      </c>
      <c r="W351" s="315">
        <f t="shared" si="620"/>
        <v>0</v>
      </c>
      <c r="X351" s="315">
        <f t="shared" si="620"/>
        <v>0</v>
      </c>
      <c r="Y351" s="315">
        <f t="shared" si="620"/>
        <v>0</v>
      </c>
      <c r="Z351" s="315">
        <f t="shared" si="620"/>
        <v>0</v>
      </c>
      <c r="AA351" s="315">
        <f t="shared" si="620"/>
        <v>0</v>
      </c>
      <c r="AB351" s="315">
        <f t="shared" si="620"/>
        <v>0</v>
      </c>
      <c r="AC351" s="315">
        <f t="shared" si="620"/>
        <v>0</v>
      </c>
      <c r="AD351" s="315">
        <f t="shared" si="620"/>
        <v>0</v>
      </c>
      <c r="AE351" s="2"/>
      <c r="AF351" s="108"/>
      <c r="DT351" s="136">
        <f>SUM(DT305:DT350)</f>
        <v>0</v>
      </c>
      <c r="DU351" s="126" t="str">
        <f>IF(DT351=0,"", IF(DT351=1,VLOOKUP(1,DT305:DU350,2,FALSE), IF(DT351&gt;1,_xlfn.CONCAT(DU305:DU350),"")))</f>
        <v/>
      </c>
      <c r="EU351" s="133">
        <v>2.2000000000000002</v>
      </c>
      <c r="EV351" s="133">
        <f>$M$113</f>
        <v>0</v>
      </c>
      <c r="EW351" s="133">
        <f>$S$113</f>
        <v>0</v>
      </c>
      <c r="EX351" s="133">
        <f>$Y$113</f>
        <v>0</v>
      </c>
      <c r="EY351" s="133">
        <f>$M$107</f>
        <v>0</v>
      </c>
      <c r="EZ351" s="133">
        <f>$S$107</f>
        <v>0</v>
      </c>
      <c r="FA351" s="133">
        <f>$Y$107</f>
        <v>0</v>
      </c>
      <c r="FB351" s="133">
        <f>$M$108</f>
        <v>0</v>
      </c>
      <c r="FC351" s="133">
        <f>$S$108</f>
        <v>0</v>
      </c>
      <c r="FD351" s="133">
        <f>$Y$108</f>
        <v>0</v>
      </c>
      <c r="FE351" s="133">
        <f>$M$109</f>
        <v>0</v>
      </c>
      <c r="FF351" s="133">
        <f>$S$109</f>
        <v>0</v>
      </c>
      <c r="FG351" s="133">
        <f>$Y$109</f>
        <v>0</v>
      </c>
      <c r="FH351" s="133">
        <f>$M$110</f>
        <v>0</v>
      </c>
      <c r="FI351" s="133">
        <f>$S$110</f>
        <v>0</v>
      </c>
      <c r="FJ351" s="133">
        <f>$Y$110</f>
        <v>0</v>
      </c>
      <c r="FK351" s="133">
        <f>$M$111</f>
        <v>0</v>
      </c>
      <c r="FL351" s="133">
        <f>$S$111</f>
        <v>0</v>
      </c>
      <c r="FM351" s="133">
        <f>$Y$111</f>
        <v>0</v>
      </c>
      <c r="FN351" s="133">
        <f>$M$112</f>
        <v>0</v>
      </c>
      <c r="FO351" s="133">
        <f>$S$112</f>
        <v>0</v>
      </c>
      <c r="FP351" s="133">
        <f>$Y$112</f>
        <v>0</v>
      </c>
      <c r="FR351" s="573">
        <f>SUM(FR305:FS350)</f>
        <v>0</v>
      </c>
      <c r="FS351" s="573"/>
    </row>
    <row r="352" spans="1:175" s="38" customFormat="1" ht="15" customHeight="1">
      <c r="A352" s="18"/>
      <c r="B352" s="3"/>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c r="AA352" s="52"/>
      <c r="AB352" s="52"/>
      <c r="AC352" s="52"/>
      <c r="AD352" s="52"/>
      <c r="AE352" s="2"/>
      <c r="AF352" s="108"/>
      <c r="EU352" s="133" t="s">
        <v>5096</v>
      </c>
      <c r="EV352" s="134">
        <f>SUM(EV305:EV350)</f>
        <v>0</v>
      </c>
      <c r="EW352" s="134">
        <f t="shared" ref="EW352:FP352" si="621">SUM(EW305:EW350)</f>
        <v>0</v>
      </c>
      <c r="EX352" s="134">
        <f t="shared" si="621"/>
        <v>0</v>
      </c>
      <c r="EY352" s="134">
        <f t="shared" si="621"/>
        <v>0</v>
      </c>
      <c r="EZ352" s="134">
        <f t="shared" si="621"/>
        <v>0</v>
      </c>
      <c r="FA352" s="134">
        <f t="shared" si="621"/>
        <v>0</v>
      </c>
      <c r="FB352" s="134">
        <f t="shared" si="621"/>
        <v>0</v>
      </c>
      <c r="FC352" s="134">
        <f t="shared" si="621"/>
        <v>0</v>
      </c>
      <c r="FD352" s="134">
        <f t="shared" si="621"/>
        <v>0</v>
      </c>
      <c r="FE352" s="134">
        <f t="shared" si="621"/>
        <v>0</v>
      </c>
      <c r="FF352" s="134">
        <f t="shared" si="621"/>
        <v>0</v>
      </c>
      <c r="FG352" s="134">
        <f t="shared" si="621"/>
        <v>0</v>
      </c>
      <c r="FH352" s="134">
        <f t="shared" si="621"/>
        <v>0</v>
      </c>
      <c r="FI352" s="134">
        <f t="shared" si="621"/>
        <v>0</v>
      </c>
      <c r="FJ352" s="134">
        <f t="shared" si="621"/>
        <v>0</v>
      </c>
      <c r="FK352" s="134">
        <f t="shared" si="621"/>
        <v>0</v>
      </c>
      <c r="FL352" s="134">
        <f t="shared" si="621"/>
        <v>0</v>
      </c>
      <c r="FM352" s="134">
        <f t="shared" si="621"/>
        <v>0</v>
      </c>
      <c r="FN352" s="134">
        <f t="shared" si="621"/>
        <v>0</v>
      </c>
      <c r="FO352" s="134">
        <f t="shared" si="621"/>
        <v>0</v>
      </c>
      <c r="FP352" s="134">
        <f t="shared" si="621"/>
        <v>0</v>
      </c>
      <c r="FR352" s="146"/>
      <c r="FS352" s="146"/>
    </row>
    <row r="353" spans="1:88" s="38" customFormat="1" ht="24" customHeight="1">
      <c r="A353" s="18"/>
      <c r="B353" s="6"/>
      <c r="C353" s="622" t="s">
        <v>5117</v>
      </c>
      <c r="D353" s="622"/>
      <c r="E353" s="622"/>
      <c r="F353" s="622"/>
      <c r="G353" s="622"/>
      <c r="H353" s="622"/>
      <c r="I353" s="622"/>
      <c r="J353" s="622"/>
      <c r="K353" s="622"/>
      <c r="L353" s="622"/>
      <c r="M353" s="622"/>
      <c r="N353" s="622"/>
      <c r="O353" s="622"/>
      <c r="P353" s="622"/>
      <c r="Q353" s="622"/>
      <c r="R353" s="622"/>
      <c r="S353" s="622"/>
      <c r="T353" s="622"/>
      <c r="U353" s="622"/>
      <c r="V353" s="622"/>
      <c r="W353" s="622"/>
      <c r="X353" s="622"/>
      <c r="Y353" s="622"/>
      <c r="Z353" s="622"/>
      <c r="AA353" s="622"/>
      <c r="AB353" s="622"/>
      <c r="AC353" s="622"/>
      <c r="AD353" s="622"/>
      <c r="AE353" s="2"/>
      <c r="AF353" s="108"/>
    </row>
    <row r="354" spans="1:88" s="38" customFormat="1" ht="60" customHeight="1">
      <c r="A354" s="18"/>
      <c r="B354" s="6"/>
      <c r="C354" s="762"/>
      <c r="D354" s="763"/>
      <c r="E354" s="763"/>
      <c r="F354" s="763"/>
      <c r="G354" s="763"/>
      <c r="H354" s="763"/>
      <c r="I354" s="763"/>
      <c r="J354" s="763"/>
      <c r="K354" s="763"/>
      <c r="L354" s="763"/>
      <c r="M354" s="763"/>
      <c r="N354" s="763"/>
      <c r="O354" s="763"/>
      <c r="P354" s="763"/>
      <c r="Q354" s="763"/>
      <c r="R354" s="763"/>
      <c r="S354" s="763"/>
      <c r="T354" s="763"/>
      <c r="U354" s="763"/>
      <c r="V354" s="763"/>
      <c r="W354" s="763"/>
      <c r="X354" s="763"/>
      <c r="Y354" s="763"/>
      <c r="Z354" s="763"/>
      <c r="AA354" s="763"/>
      <c r="AB354" s="763"/>
      <c r="AC354" s="763"/>
      <c r="AD354" s="764"/>
      <c r="AE354" s="2"/>
      <c r="AF354" s="108"/>
    </row>
    <row r="355" spans="1:88" s="38" customFormat="1" ht="15" customHeight="1">
      <c r="A355" s="18"/>
      <c r="B355" s="470" t="str">
        <f>IF(ES308=0,"","Error: Verificar coherencia aritmética con la pregunta 2.2 conforme a la instrucción 3.")</f>
        <v/>
      </c>
      <c r="C355" s="470"/>
      <c r="D355" s="470"/>
      <c r="E355" s="470"/>
      <c r="F355" s="470"/>
      <c r="G355" s="470"/>
      <c r="H355" s="470"/>
      <c r="I355" s="470"/>
      <c r="J355" s="470"/>
      <c r="K355" s="470"/>
      <c r="L355" s="470"/>
      <c r="M355" s="470"/>
      <c r="N355" s="470"/>
      <c r="O355" s="470"/>
      <c r="P355" s="470"/>
      <c r="Q355" s="470"/>
      <c r="R355" s="470"/>
      <c r="S355" s="470"/>
      <c r="T355" s="470"/>
      <c r="U355" s="470"/>
      <c r="V355" s="470"/>
      <c r="W355" s="470"/>
      <c r="X355" s="470"/>
      <c r="Y355" s="470"/>
      <c r="Z355" s="470"/>
      <c r="AA355" s="470"/>
      <c r="AB355" s="470"/>
      <c r="AC355" s="470"/>
      <c r="AD355" s="470"/>
      <c r="AE355" s="2"/>
      <c r="AF355" s="108"/>
    </row>
    <row r="356" spans="1:88" s="38" customFormat="1" ht="15" customHeight="1">
      <c r="A356" s="18"/>
      <c r="B356" s="470" t="str">
        <f>IF(SUM(EV352:FP352)=0,"","Error: Verificar coherencia aritmética con la pregunta 2.2 conforme a la instrucción 4.")</f>
        <v/>
      </c>
      <c r="C356" s="470"/>
      <c r="D356" s="470"/>
      <c r="E356" s="470"/>
      <c r="F356" s="470"/>
      <c r="G356" s="470"/>
      <c r="H356" s="470"/>
      <c r="I356" s="470"/>
      <c r="J356" s="470"/>
      <c r="K356" s="470"/>
      <c r="L356" s="470"/>
      <c r="M356" s="470"/>
      <c r="N356" s="470"/>
      <c r="O356" s="470"/>
      <c r="P356" s="470"/>
      <c r="Q356" s="470"/>
      <c r="R356" s="470"/>
      <c r="S356" s="470"/>
      <c r="T356" s="470"/>
      <c r="U356" s="470"/>
      <c r="V356" s="470"/>
      <c r="W356" s="470"/>
      <c r="X356" s="470"/>
      <c r="Y356" s="470"/>
      <c r="Z356" s="470"/>
      <c r="AA356" s="470"/>
      <c r="AB356" s="470"/>
      <c r="AC356" s="470"/>
      <c r="AD356" s="470"/>
      <c r="AE356" s="2"/>
      <c r="AF356" s="108"/>
    </row>
    <row r="357" spans="1:88" s="38" customFormat="1" ht="15" customHeight="1">
      <c r="A357" s="18"/>
      <c r="B357" s="470" t="str">
        <f>IF(DT351=0,"", IF(DT351=1,_xlfn.CONCAT("Error: Verificar sumas en el numeral ",DU351,"."),_xlfn.CONCAT("Error: Verificar sumas en los numerales ",DU351)))</f>
        <v/>
      </c>
      <c r="C357" s="470"/>
      <c r="D357" s="470"/>
      <c r="E357" s="470"/>
      <c r="F357" s="470"/>
      <c r="G357" s="470"/>
      <c r="H357" s="470"/>
      <c r="I357" s="470"/>
      <c r="J357" s="470"/>
      <c r="K357" s="470"/>
      <c r="L357" s="470"/>
      <c r="M357" s="470"/>
      <c r="N357" s="470"/>
      <c r="O357" s="470"/>
      <c r="P357" s="470"/>
      <c r="Q357" s="470"/>
      <c r="R357" s="470"/>
      <c r="S357" s="470"/>
      <c r="T357" s="470"/>
      <c r="U357" s="470"/>
      <c r="V357" s="470"/>
      <c r="W357" s="470"/>
      <c r="X357" s="470"/>
      <c r="Y357" s="470"/>
      <c r="Z357" s="470"/>
      <c r="AA357" s="470"/>
      <c r="AB357" s="470"/>
      <c r="AC357" s="470"/>
      <c r="AD357" s="470"/>
      <c r="AE357" s="2"/>
      <c r="AF357" s="108"/>
    </row>
    <row r="358" spans="1:88" s="38" customFormat="1" ht="15" customHeight="1">
      <c r="A358" s="18"/>
      <c r="B358" s="471" t="str">
        <f>IF(FR351=0,"","Error: Debe completar toda la información requerida.")</f>
        <v/>
      </c>
      <c r="C358" s="471"/>
      <c r="D358" s="471"/>
      <c r="E358" s="471"/>
      <c r="F358" s="471"/>
      <c r="G358" s="471"/>
      <c r="H358" s="471"/>
      <c r="I358" s="471"/>
      <c r="J358" s="471"/>
      <c r="K358" s="471"/>
      <c r="L358" s="471"/>
      <c r="M358" s="471"/>
      <c r="N358" s="471"/>
      <c r="O358" s="471"/>
      <c r="P358" s="471"/>
      <c r="Q358" s="471"/>
      <c r="R358" s="471"/>
      <c r="S358" s="471"/>
      <c r="T358" s="471"/>
      <c r="U358" s="471"/>
      <c r="V358" s="471"/>
      <c r="W358" s="471"/>
      <c r="X358" s="471"/>
      <c r="Y358" s="471"/>
      <c r="Z358" s="471"/>
      <c r="AA358" s="471"/>
      <c r="AB358" s="471"/>
      <c r="AC358" s="471"/>
      <c r="AD358" s="471"/>
      <c r="AE358" s="2"/>
      <c r="AF358" s="108"/>
    </row>
    <row r="359" spans="1:88" s="38" customFormat="1" ht="15" customHeight="1">
      <c r="A359" s="18"/>
      <c r="B359" s="471"/>
      <c r="C359" s="471"/>
      <c r="D359" s="471"/>
      <c r="E359" s="471"/>
      <c r="F359" s="471"/>
      <c r="G359" s="471"/>
      <c r="H359" s="471"/>
      <c r="I359" s="471"/>
      <c r="J359" s="471"/>
      <c r="K359" s="471"/>
      <c r="L359" s="471"/>
      <c r="M359" s="471"/>
      <c r="N359" s="471"/>
      <c r="O359" s="471"/>
      <c r="P359" s="471"/>
      <c r="Q359" s="471"/>
      <c r="R359" s="471"/>
      <c r="S359" s="471"/>
      <c r="T359" s="471"/>
      <c r="U359" s="471"/>
      <c r="V359" s="471"/>
      <c r="W359" s="471"/>
      <c r="X359" s="471"/>
      <c r="Y359" s="471"/>
      <c r="Z359" s="471"/>
      <c r="AA359" s="471"/>
      <c r="AB359" s="471"/>
      <c r="AC359" s="471"/>
      <c r="AD359" s="471"/>
      <c r="AE359" s="2"/>
      <c r="AF359" s="108"/>
    </row>
    <row r="360" spans="1:88" s="38" customFormat="1" ht="15" customHeight="1">
      <c r="A360" s="18"/>
      <c r="B360" s="51"/>
      <c r="C360" s="51"/>
      <c r="D360" s="51"/>
      <c r="E360" s="59"/>
      <c r="F360" s="59"/>
      <c r="G360" s="59"/>
      <c r="H360" s="59"/>
      <c r="I360" s="21"/>
      <c r="J360" s="51"/>
      <c r="K360" s="51"/>
      <c r="L360" s="51"/>
      <c r="M360" s="51"/>
      <c r="N360" s="51"/>
      <c r="O360" s="51"/>
      <c r="P360" s="51"/>
      <c r="Q360" s="51"/>
      <c r="R360" s="51"/>
      <c r="S360" s="51"/>
      <c r="T360" s="51"/>
      <c r="U360" s="51"/>
      <c r="V360" s="51"/>
      <c r="W360" s="51"/>
      <c r="X360" s="51"/>
      <c r="Y360" s="51"/>
      <c r="Z360" s="51"/>
      <c r="AA360" s="51"/>
      <c r="AB360" s="51"/>
      <c r="AC360" s="51"/>
      <c r="AD360" s="51"/>
      <c r="AE360" s="2"/>
      <c r="AF360" s="108"/>
      <c r="AH360" s="518" t="s">
        <v>5063</v>
      </c>
      <c r="AI360" s="518"/>
      <c r="AJ360" s="518"/>
      <c r="AK360" s="518"/>
      <c r="AL360" s="518"/>
      <c r="AM360" s="518"/>
      <c r="AO360" s="518" t="s">
        <v>5062</v>
      </c>
      <c r="AP360" s="518"/>
      <c r="AQ360" s="518"/>
      <c r="AR360" s="518"/>
      <c r="AS360" s="518"/>
      <c r="AT360" s="518"/>
    </row>
    <row r="361" spans="1:88" s="38" customFormat="1" ht="36" customHeight="1">
      <c r="A361" s="18" t="s">
        <v>5847</v>
      </c>
      <c r="B361" s="624" t="s">
        <v>5848</v>
      </c>
      <c r="C361" s="624"/>
      <c r="D361" s="624"/>
      <c r="E361" s="624"/>
      <c r="F361" s="624"/>
      <c r="G361" s="624"/>
      <c r="H361" s="624"/>
      <c r="I361" s="624"/>
      <c r="J361" s="624"/>
      <c r="K361" s="624"/>
      <c r="L361" s="624"/>
      <c r="M361" s="624"/>
      <c r="N361" s="624"/>
      <c r="O361" s="624"/>
      <c r="P361" s="624"/>
      <c r="Q361" s="624"/>
      <c r="R361" s="624"/>
      <c r="S361" s="624"/>
      <c r="T361" s="624"/>
      <c r="U361" s="624"/>
      <c r="V361" s="624"/>
      <c r="W361" s="624"/>
      <c r="X361" s="624"/>
      <c r="Y361" s="624"/>
      <c r="Z361" s="624"/>
      <c r="AA361" s="624"/>
      <c r="AB361" s="624"/>
      <c r="AC361" s="624"/>
      <c r="AD361" s="624"/>
      <c r="AE361" s="2"/>
      <c r="AF361" s="108"/>
      <c r="AH361" s="522" t="s">
        <v>5066</v>
      </c>
      <c r="AI361" s="522"/>
      <c r="AJ361" s="522" t="s">
        <v>5067</v>
      </c>
      <c r="AK361" s="522"/>
      <c r="AL361" s="522" t="s">
        <v>5068</v>
      </c>
      <c r="AM361" s="522"/>
      <c r="AO361" s="522" t="s">
        <v>5066</v>
      </c>
      <c r="AP361" s="522"/>
      <c r="AQ361" s="522" t="s">
        <v>5067</v>
      </c>
      <c r="AR361" s="522"/>
      <c r="AS361" s="522" t="s">
        <v>5068</v>
      </c>
      <c r="AT361" s="522"/>
    </row>
    <row r="362" spans="1:88" s="38" customFormat="1" ht="24" customHeight="1">
      <c r="A362" s="59"/>
      <c r="B362" s="286"/>
      <c r="C362" s="492" t="s">
        <v>5428</v>
      </c>
      <c r="D362" s="492"/>
      <c r="E362" s="492"/>
      <c r="F362" s="492"/>
      <c r="G362" s="492"/>
      <c r="H362" s="492"/>
      <c r="I362" s="492"/>
      <c r="J362" s="492"/>
      <c r="K362" s="492"/>
      <c r="L362" s="492"/>
      <c r="M362" s="492"/>
      <c r="N362" s="492"/>
      <c r="O362" s="492"/>
      <c r="P362" s="492"/>
      <c r="Q362" s="492"/>
      <c r="R362" s="492"/>
      <c r="S362" s="492"/>
      <c r="T362" s="492"/>
      <c r="U362" s="492"/>
      <c r="V362" s="492"/>
      <c r="W362" s="492"/>
      <c r="X362" s="492"/>
      <c r="Y362" s="492"/>
      <c r="Z362" s="492"/>
      <c r="AA362" s="492"/>
      <c r="AB362" s="492"/>
      <c r="AC362" s="492"/>
      <c r="AD362" s="492"/>
      <c r="AE362" s="2"/>
      <c r="AF362" s="108"/>
      <c r="AH362" s="522">
        <f>COUNTBLANK(M370:AD370)</f>
        <v>18</v>
      </c>
      <c r="AI362" s="522"/>
      <c r="AJ362" s="522">
        <v>18</v>
      </c>
      <c r="AK362" s="522"/>
      <c r="AL362" s="522">
        <v>12</v>
      </c>
      <c r="AM362" s="522"/>
      <c r="AO362" s="522">
        <f>COUNTBLANK(T370:AK370)</f>
        <v>16</v>
      </c>
      <c r="AP362" s="522"/>
      <c r="AQ362" s="522">
        <v>18</v>
      </c>
      <c r="AR362" s="522"/>
      <c r="AS362" s="522">
        <v>12</v>
      </c>
      <c r="AT362" s="522"/>
    </row>
    <row r="363" spans="1:88" s="38" customFormat="1" ht="24" customHeight="1">
      <c r="A363" s="59"/>
      <c r="B363" s="286"/>
      <c r="C363" s="492" t="s">
        <v>5849</v>
      </c>
      <c r="D363" s="492"/>
      <c r="E363" s="492"/>
      <c r="F363" s="492"/>
      <c r="G363" s="492"/>
      <c r="H363" s="492"/>
      <c r="I363" s="492"/>
      <c r="J363" s="492"/>
      <c r="K363" s="492"/>
      <c r="L363" s="492"/>
      <c r="M363" s="492"/>
      <c r="N363" s="492"/>
      <c r="O363" s="492"/>
      <c r="P363" s="492"/>
      <c r="Q363" s="492"/>
      <c r="R363" s="492"/>
      <c r="S363" s="492"/>
      <c r="T363" s="492"/>
      <c r="U363" s="492"/>
      <c r="V363" s="492"/>
      <c r="W363" s="492"/>
      <c r="X363" s="492"/>
      <c r="Y363" s="492"/>
      <c r="Z363" s="492"/>
      <c r="AA363" s="492"/>
      <c r="AB363" s="492"/>
      <c r="AC363" s="492"/>
      <c r="AD363" s="492"/>
      <c r="AE363" s="2"/>
      <c r="AF363" s="108"/>
    </row>
    <row r="364" spans="1:88" s="38" customFormat="1" ht="36" customHeight="1">
      <c r="A364" s="59"/>
      <c r="B364" s="286"/>
      <c r="C364" s="492" t="s">
        <v>5850</v>
      </c>
      <c r="D364" s="492"/>
      <c r="E364" s="492"/>
      <c r="F364" s="492"/>
      <c r="G364" s="492"/>
      <c r="H364" s="492"/>
      <c r="I364" s="492"/>
      <c r="J364" s="492"/>
      <c r="K364" s="492"/>
      <c r="L364" s="492"/>
      <c r="M364" s="492"/>
      <c r="N364" s="492"/>
      <c r="O364" s="492"/>
      <c r="P364" s="492"/>
      <c r="Q364" s="492"/>
      <c r="R364" s="492"/>
      <c r="S364" s="492"/>
      <c r="T364" s="492"/>
      <c r="U364" s="492"/>
      <c r="V364" s="492"/>
      <c r="W364" s="492"/>
      <c r="X364" s="492"/>
      <c r="Y364" s="492"/>
      <c r="Z364" s="492"/>
      <c r="AA364" s="492"/>
      <c r="AB364" s="492"/>
      <c r="AC364" s="492"/>
      <c r="AD364" s="492"/>
      <c r="AE364" s="2"/>
      <c r="AF364" s="108"/>
    </row>
    <row r="365" spans="1:88" s="38" customFormat="1" ht="36" customHeight="1">
      <c r="A365" s="59"/>
      <c r="B365" s="286"/>
      <c r="C365" s="492" t="s">
        <v>5851</v>
      </c>
      <c r="D365" s="492"/>
      <c r="E365" s="492"/>
      <c r="F365" s="492"/>
      <c r="G365" s="492"/>
      <c r="H365" s="492"/>
      <c r="I365" s="492"/>
      <c r="J365" s="492"/>
      <c r="K365" s="492"/>
      <c r="L365" s="492"/>
      <c r="M365" s="492"/>
      <c r="N365" s="492"/>
      <c r="O365" s="492"/>
      <c r="P365" s="492"/>
      <c r="Q365" s="492"/>
      <c r="R365" s="492"/>
      <c r="S365" s="492"/>
      <c r="T365" s="492"/>
      <c r="U365" s="492"/>
      <c r="V365" s="492"/>
      <c r="W365" s="492"/>
      <c r="X365" s="492"/>
      <c r="Y365" s="492"/>
      <c r="Z365" s="492"/>
      <c r="AA365" s="492"/>
      <c r="AB365" s="492"/>
      <c r="AC365" s="492"/>
      <c r="AD365" s="492"/>
      <c r="AE365" s="2"/>
      <c r="AF365" s="108"/>
    </row>
    <row r="366" spans="1:88" s="38" customFormat="1" ht="43.5" customHeight="1">
      <c r="A366" s="59"/>
      <c r="B366" s="286"/>
      <c r="C366" s="594" t="s">
        <v>5852</v>
      </c>
      <c r="D366" s="594"/>
      <c r="E366" s="594"/>
      <c r="F366" s="594"/>
      <c r="G366" s="594"/>
      <c r="H366" s="594"/>
      <c r="I366" s="594"/>
      <c r="J366" s="594"/>
      <c r="K366" s="594"/>
      <c r="L366" s="594"/>
      <c r="M366" s="594"/>
      <c r="N366" s="594"/>
      <c r="O366" s="594"/>
      <c r="P366" s="594"/>
      <c r="Q366" s="594"/>
      <c r="R366" s="594"/>
      <c r="S366" s="594"/>
      <c r="T366" s="594"/>
      <c r="U366" s="594"/>
      <c r="V366" s="594"/>
      <c r="W366" s="594"/>
      <c r="X366" s="594"/>
      <c r="Y366" s="594"/>
      <c r="Z366" s="594"/>
      <c r="AA366" s="594"/>
      <c r="AB366" s="594"/>
      <c r="AC366" s="594"/>
      <c r="AD366" s="594"/>
      <c r="AE366" s="2"/>
      <c r="AF366" s="108"/>
    </row>
    <row r="367" spans="1:88" s="38" customFormat="1" ht="15" customHeight="1">
      <c r="A367" s="18"/>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2"/>
      <c r="AF367" s="108"/>
    </row>
    <row r="368" spans="1:88" s="38" customFormat="1" ht="36" customHeight="1">
      <c r="A368" s="18"/>
      <c r="B368" s="3"/>
      <c r="C368" s="604" t="s">
        <v>5853</v>
      </c>
      <c r="D368" s="605"/>
      <c r="E368" s="605"/>
      <c r="F368" s="605"/>
      <c r="G368" s="605"/>
      <c r="H368" s="605"/>
      <c r="I368" s="605"/>
      <c r="J368" s="605"/>
      <c r="K368" s="605"/>
      <c r="L368" s="606"/>
      <c r="M368" s="445" t="s">
        <v>5854</v>
      </c>
      <c r="N368" s="445"/>
      <c r="O368" s="445"/>
      <c r="P368" s="445"/>
      <c r="Q368" s="445"/>
      <c r="R368" s="445"/>
      <c r="S368" s="445"/>
      <c r="T368" s="445"/>
      <c r="U368" s="445"/>
      <c r="V368" s="611" t="s">
        <v>5855</v>
      </c>
      <c r="W368" s="611"/>
      <c r="X368" s="611"/>
      <c r="Y368" s="611"/>
      <c r="Z368" s="611"/>
      <c r="AA368" s="611"/>
      <c r="AB368" s="611"/>
      <c r="AC368" s="611"/>
      <c r="AD368" s="611"/>
      <c r="AE368" s="2"/>
      <c r="AF368" s="108"/>
      <c r="AH368" s="522" t="s">
        <v>5856</v>
      </c>
      <c r="AI368" s="522"/>
      <c r="AJ368" s="522"/>
      <c r="AK368" s="522"/>
      <c r="AL368" s="522"/>
      <c r="AM368" s="522"/>
      <c r="AN368" s="522"/>
      <c r="AO368" s="522"/>
      <c r="AP368" s="780"/>
      <c r="AQ368" s="522" t="s">
        <v>5857</v>
      </c>
      <c r="AR368" s="522"/>
      <c r="AS368" s="522"/>
      <c r="AT368" s="522"/>
      <c r="AU368" s="522"/>
      <c r="AV368" s="522"/>
      <c r="AW368" s="522"/>
      <c r="AX368" s="522"/>
      <c r="AY368" s="780"/>
      <c r="AZ368" s="524" t="s">
        <v>5088</v>
      </c>
      <c r="BA368" s="525"/>
      <c r="BB368" s="526"/>
      <c r="BD368" s="518" t="s">
        <v>5336</v>
      </c>
      <c r="BE368" s="518"/>
      <c r="BF368" s="518"/>
      <c r="BG368" s="518"/>
      <c r="BH368" s="518"/>
      <c r="BI368" s="518"/>
      <c r="BN368" s="514" t="s">
        <v>5363</v>
      </c>
      <c r="BO368" s="527"/>
      <c r="BP368" s="527"/>
      <c r="BQ368" s="527"/>
      <c r="BR368" s="527"/>
      <c r="BS368" s="527"/>
      <c r="BT368" s="527"/>
      <c r="BU368" s="515"/>
      <c r="BV368" s="518" t="s">
        <v>5858</v>
      </c>
      <c r="BW368" s="518"/>
      <c r="BX368" s="518"/>
      <c r="BY368" s="518"/>
      <c r="BZ368" s="518"/>
      <c r="CA368" s="518"/>
      <c r="CC368" s="514" t="s">
        <v>5279</v>
      </c>
      <c r="CD368" s="527"/>
      <c r="CE368" s="527"/>
      <c r="CF368" s="527"/>
      <c r="CG368" s="527"/>
      <c r="CH368" s="527"/>
      <c r="CI368" s="527"/>
      <c r="CJ368" s="515"/>
    </row>
    <row r="369" spans="1:185" s="38" customFormat="1" ht="15" customHeight="1">
      <c r="A369" s="18"/>
      <c r="B369" s="3"/>
      <c r="C369" s="607"/>
      <c r="D369" s="608"/>
      <c r="E369" s="608"/>
      <c r="F369" s="608"/>
      <c r="G369" s="608"/>
      <c r="H369" s="608"/>
      <c r="I369" s="608"/>
      <c r="J369" s="608"/>
      <c r="K369" s="608"/>
      <c r="L369" s="609"/>
      <c r="M369" s="611" t="s">
        <v>5090</v>
      </c>
      <c r="N369" s="611"/>
      <c r="O369" s="611"/>
      <c r="P369" s="642" t="s">
        <v>5757</v>
      </c>
      <c r="Q369" s="642"/>
      <c r="R369" s="642"/>
      <c r="S369" s="642" t="s">
        <v>5758</v>
      </c>
      <c r="T369" s="642"/>
      <c r="U369" s="642"/>
      <c r="V369" s="611" t="s">
        <v>5090</v>
      </c>
      <c r="W369" s="611"/>
      <c r="X369" s="611"/>
      <c r="Y369" s="642" t="s">
        <v>5757</v>
      </c>
      <c r="Z369" s="642"/>
      <c r="AA369" s="642"/>
      <c r="AB369" s="642" t="s">
        <v>5758</v>
      </c>
      <c r="AC369" s="642"/>
      <c r="AD369" s="642"/>
      <c r="AE369" s="2"/>
      <c r="AF369" s="108"/>
      <c r="AH369" s="522" t="s">
        <v>5093</v>
      </c>
      <c r="AI369" s="522"/>
      <c r="AJ369" s="522" t="s">
        <v>5094</v>
      </c>
      <c r="AK369" s="522"/>
      <c r="AL369" s="522" t="s">
        <v>5095</v>
      </c>
      <c r="AM369" s="522"/>
      <c r="AN369" s="522" t="s">
        <v>5096</v>
      </c>
      <c r="AO369" s="522"/>
      <c r="AP369" s="780"/>
      <c r="AQ369" s="522" t="s">
        <v>5093</v>
      </c>
      <c r="AR369" s="522"/>
      <c r="AS369" s="522" t="s">
        <v>5094</v>
      </c>
      <c r="AT369" s="522"/>
      <c r="AU369" s="522" t="s">
        <v>5095</v>
      </c>
      <c r="AV369" s="522"/>
      <c r="AW369" s="522" t="s">
        <v>5096</v>
      </c>
      <c r="AX369" s="522"/>
      <c r="AY369" s="780"/>
      <c r="AZ369" s="128" t="s">
        <v>5096</v>
      </c>
      <c r="BA369" s="128" t="s">
        <v>5097</v>
      </c>
      <c r="BB369" s="128" t="s">
        <v>5098</v>
      </c>
      <c r="BD369" s="575" t="s">
        <v>5859</v>
      </c>
      <c r="BE369" s="576"/>
      <c r="BF369" s="729" t="s">
        <v>5860</v>
      </c>
      <c r="BG369" s="730"/>
      <c r="BH369" s="575" t="s">
        <v>5096</v>
      </c>
      <c r="BI369" s="576"/>
      <c r="BK369" s="516" t="s">
        <v>5104</v>
      </c>
      <c r="BL369" s="516"/>
      <c r="BN369" s="726" t="s">
        <v>5098</v>
      </c>
      <c r="BO369" s="726"/>
      <c r="BP369" s="726" t="s">
        <v>5093</v>
      </c>
      <c r="BQ369" s="726"/>
      <c r="BR369" s="726" t="s">
        <v>5861</v>
      </c>
      <c r="BS369" s="726"/>
      <c r="BT369" s="726" t="s">
        <v>5862</v>
      </c>
      <c r="BU369" s="726"/>
      <c r="BV369" s="726">
        <f>$M$109</f>
        <v>0</v>
      </c>
      <c r="BW369" s="726"/>
      <c r="BX369" s="726">
        <f>$S$109</f>
        <v>0</v>
      </c>
      <c r="BY369" s="726"/>
      <c r="BZ369" s="726">
        <f>$Y$109</f>
        <v>0</v>
      </c>
      <c r="CA369" s="726"/>
      <c r="CC369" s="726" t="s">
        <v>5098</v>
      </c>
      <c r="CD369" s="726"/>
      <c r="CE369" s="726" t="s">
        <v>5093</v>
      </c>
      <c r="CF369" s="726"/>
      <c r="CG369" s="726" t="s">
        <v>5861</v>
      </c>
      <c r="CH369" s="726"/>
      <c r="CI369" s="726" t="s">
        <v>5862</v>
      </c>
      <c r="CJ369" s="726"/>
    </row>
    <row r="370" spans="1:185" s="38" customFormat="1" ht="15" customHeight="1">
      <c r="A370" s="18"/>
      <c r="B370" s="3"/>
      <c r="C370" s="678" t="s">
        <v>5190</v>
      </c>
      <c r="D370" s="679"/>
      <c r="E370" s="765"/>
      <c r="F370" s="56" t="s">
        <v>5128</v>
      </c>
      <c r="G370" s="547" t="s">
        <v>5191</v>
      </c>
      <c r="H370" s="548"/>
      <c r="I370" s="548"/>
      <c r="J370" s="548"/>
      <c r="K370" s="548"/>
      <c r="L370" s="549"/>
      <c r="M370" s="553"/>
      <c r="N370" s="554"/>
      <c r="O370" s="555"/>
      <c r="P370" s="553"/>
      <c r="Q370" s="554"/>
      <c r="R370" s="555"/>
      <c r="S370" s="553"/>
      <c r="T370" s="554"/>
      <c r="U370" s="555"/>
      <c r="V370" s="553"/>
      <c r="W370" s="554"/>
      <c r="X370" s="555"/>
      <c r="Y370" s="553"/>
      <c r="Z370" s="554"/>
      <c r="AA370" s="555"/>
      <c r="AB370" s="553"/>
      <c r="AC370" s="554"/>
      <c r="AD370" s="555"/>
      <c r="AE370" s="2"/>
      <c r="AF370" s="108"/>
      <c r="AH370" s="522">
        <f>M370</f>
        <v>0</v>
      </c>
      <c r="AI370" s="522"/>
      <c r="AJ370" s="522">
        <f>COUNTIF(P370:U370,"NS")</f>
        <v>0</v>
      </c>
      <c r="AK370" s="522"/>
      <c r="AL370" s="522">
        <f>IF(COUNTIF(P370:U370,"NA")=COUNTA($P$369:$U$369),"NA",SUM(P370:U370))</f>
        <v>0</v>
      </c>
      <c r="AM370" s="522"/>
      <c r="AN370" s="522">
        <f>IF(COUNTBLANK(M370:AD370)=$AJ$362, 0, IF(OR(AND(AH370=0, AJ370&gt;0),AND(AH370="NS", AL370&gt;0), AND(AH370="NS", AJ370=0, AL370=0),AND(AH370="NA",AJ370&gt;0,AL370=0)), 1, IF(OR(AND(AH370&gt;0, AJ370=2), AND(AH370="NS", AJ370=2), AND(AH370="NS", AL370=0, AJ370&gt;0), AH370=AL370), 0, 1)))</f>
        <v>0</v>
      </c>
      <c r="AO370" s="522">
        <f>IF($AJ$34=$AH$34, 0,
IF(OR(AND(AL370=0, AM370&gt;0),AND(AL370="NS", AN370&gt;0), AND(AL370="NS", AM370=0, AN370=0),AND(AL370="NA",AM370&gt;0,AN370=0)), 1,
IF(OR(AND(AL370&gt;0, AM370=2), AND(AL370="NS", AM370=2), AND(AL370="NS", AN370=0, AM370&gt;0), AL370=AN370), 0, 1)))</f>
        <v>0</v>
      </c>
      <c r="AP370" s="780"/>
      <c r="AQ370" s="522">
        <f>V370</f>
        <v>0</v>
      </c>
      <c r="AR370" s="522"/>
      <c r="AS370" s="522">
        <f>COUNTIF(Y370:AD370,"NS")</f>
        <v>0</v>
      </c>
      <c r="AT370" s="522"/>
      <c r="AU370" s="522">
        <f>IF(COUNTIF(Y370:AD370,"NA")=COUNTA($Y$369:$AD$369),"NA",SUM(Y370:AD370))</f>
        <v>0</v>
      </c>
      <c r="AV370" s="522"/>
      <c r="AW370" s="522">
        <f>IF(COUNTBLANK(M370:AD370)=$AJ$362, 0, IF(OR(AND(AQ370=0, AS370&gt;0),AND(AQ370="NS", AU370&gt;0), AND(AQ370="NS", AS370=0, AU370=0),AND(AQ370="NA",AS370&gt;0,AU370=0)), 1, IF(OR(AND(AQ370&gt;0, AS370=2), AND(AQ370="NS", AS370=2), AND(AQ370="NS", AU370=0, AS370&gt;0), AQ370=AU370), 0, 1)))</f>
        <v>0</v>
      </c>
      <c r="AX370" s="522">
        <f>IF($AJ$34=$AH$34, 0,
IF(OR(AND(AU370=0, AV370&gt;0),AND(AU370="NS", AW370&gt;0), AND(AU370="NS", AV370=0, AW370=0),AND(AU370="NA",AV370&gt;0,AW370=0)), 1,
IF(OR(AND(AU370&gt;0, AV370=2), AND(AU370="NS", AV370=2), AND(AU370="NS", AW370=0, AV370&gt;0), AU370=AW370), 0, 1)))</f>
        <v>0</v>
      </c>
      <c r="AY370" s="780"/>
      <c r="AZ370" s="114">
        <f>IF(SUM(AN370,AW370)&gt;0,1,0)</f>
        <v>0</v>
      </c>
      <c r="BA370" s="113" t="str">
        <f>IF(AZ370=0,"", IF(SUM($AZ$370:$AZ370)=1,BB370, IF($AZ$430&gt;SUM($AZ$370:$AZ370),_xlfn.CONCAT(", ",BB370), IF($AZ$430=SUM($AZ$370:$AZ370),_xlfn.CONCAT(" y ",BB370,".")))))</f>
        <v/>
      </c>
      <c r="BB370" s="147" t="str">
        <f>F370</f>
        <v>1.1</v>
      </c>
      <c r="BD370" s="649" t="s">
        <v>5128</v>
      </c>
      <c r="BE370" s="651"/>
      <c r="BF370" s="518">
        <f>IF(CNGE_2024_M3_Secc1!$AO$111=CNGE_2024_M3_Secc1!$AQ$111,0,IF(CNGE_2024_M3_Secc1!CZ122=0,1,0))</f>
        <v>0</v>
      </c>
      <c r="BG370" s="518"/>
      <c r="BH370" s="518">
        <f>IF(OR(AND(BF370=0,COUNTBLANK(M370:AD370)&lt;=18),AND(BF370=1,COUNTBLANK(M370:AD370)=18)),0,1)</f>
        <v>0</v>
      </c>
      <c r="BI370" s="518"/>
      <c r="BK370" s="518">
        <f>IF(CNGE_2024_M3_Secc1!$AO$111=CNGE_2024_M3_Secc1!$AQ$111,0,IF(OR(AND(BF370=1,COUNTBLANK(M370:AD370)=18),AND(BF370=0,COUNTBLANK(M370:AD370)=12)),0,1))</f>
        <v>0</v>
      </c>
      <c r="BL370" s="518"/>
      <c r="BN370" s="649" t="s">
        <v>5128</v>
      </c>
      <c r="BO370" s="651"/>
      <c r="BP370" s="518">
        <f>M370</f>
        <v>0</v>
      </c>
      <c r="BQ370" s="518"/>
      <c r="BR370" s="518">
        <f>P370</f>
        <v>0</v>
      </c>
      <c r="BS370" s="518"/>
      <c r="BT370" s="518">
        <f>S370</f>
        <v>0</v>
      </c>
      <c r="BU370" s="518"/>
      <c r="BV370" s="518">
        <f>IF(OR(AND($BV$369="",BP370=""),BP370&lt;=$BV$369,AND($BV$369&gt;0,BP370="NS"),AND($BV$369&gt;0,BP370="NA")),0,1)</f>
        <v>0</v>
      </c>
      <c r="BW370" s="518"/>
      <c r="BX370" s="518">
        <f>IF(OR(AND($BX$369="",BR370=""),BR370&lt;=$BX$369,AND($BX$369&gt;0,BR370="NS"),AND($BX$369&gt;0,BR370="NA")),0,1)</f>
        <v>0</v>
      </c>
      <c r="BY370" s="518"/>
      <c r="BZ370" s="518">
        <f>IF(OR(AND($BZ$369="",BT370=""),BT370&lt;=$BZ$369,AND($BZ$369&gt;0,BT370="NS"),AND($BZ$369&gt;0,BT370="NA")),0,1)</f>
        <v>0</v>
      </c>
      <c r="CA370" s="518"/>
      <c r="CC370" s="649" t="s">
        <v>5128</v>
      </c>
      <c r="CD370" s="651"/>
      <c r="CE370" s="518">
        <f>IF(OR(AND(M370="",V370=""),AND(M370="NS",V370="NS"),AND(M370="NA",V370="NA"),M370&gt;=V370),0,1)</f>
        <v>0</v>
      </c>
      <c r="CF370" s="518"/>
      <c r="CG370" s="518">
        <f>IF(OR(AND(P370="",Y370=""),AND(P370="NS",Y370="NS"),AND(P370="NA",Y370="NA"),P370&gt;=Y370),0,1)</f>
        <v>0</v>
      </c>
      <c r="CH370" s="518"/>
      <c r="CI370" s="518">
        <f>IF(OR(AND(S370="",AB370=""),AND(S370="NS",AB370="NS"),AND(S370="NA",AB370="NA"),S370&gt;=AB370),0,1)</f>
        <v>0</v>
      </c>
      <c r="CJ370" s="518"/>
      <c r="GB370" s="699"/>
      <c r="GC370" s="699"/>
    </row>
    <row r="371" spans="1:185" s="38" customFormat="1" ht="15" customHeight="1">
      <c r="A371" s="18"/>
      <c r="B371" s="3"/>
      <c r="C371" s="680"/>
      <c r="D371" s="681"/>
      <c r="E371" s="766"/>
      <c r="F371" s="56" t="s">
        <v>5129</v>
      </c>
      <c r="G371" s="547" t="s">
        <v>5193</v>
      </c>
      <c r="H371" s="548"/>
      <c r="I371" s="548"/>
      <c r="J371" s="548"/>
      <c r="K371" s="548"/>
      <c r="L371" s="549"/>
      <c r="M371" s="553"/>
      <c r="N371" s="554"/>
      <c r="O371" s="555"/>
      <c r="P371" s="553"/>
      <c r="Q371" s="554"/>
      <c r="R371" s="555"/>
      <c r="S371" s="553"/>
      <c r="T371" s="554"/>
      <c r="U371" s="555"/>
      <c r="V371" s="553"/>
      <c r="W371" s="554"/>
      <c r="X371" s="555"/>
      <c r="Y371" s="553"/>
      <c r="Z371" s="554"/>
      <c r="AA371" s="555"/>
      <c r="AB371" s="553"/>
      <c r="AC371" s="554"/>
      <c r="AD371" s="555"/>
      <c r="AE371" s="2"/>
      <c r="AF371" s="108"/>
      <c r="AH371" s="522">
        <f t="shared" ref="AH371:AH429" si="622">M371</f>
        <v>0</v>
      </c>
      <c r="AI371" s="522"/>
      <c r="AJ371" s="522">
        <f t="shared" ref="AJ371:AJ429" si="623">COUNTIF(P371:U371,"NS")</f>
        <v>0</v>
      </c>
      <c r="AK371" s="522"/>
      <c r="AL371" s="522">
        <f t="shared" ref="AL371:AL429" si="624">IF(COUNTIF(P371:U371,"NA")=COUNTA($P$369:$U$369),"NA",SUM(P371:U371))</f>
        <v>0</v>
      </c>
      <c r="AM371" s="522"/>
      <c r="AN371" s="522">
        <f t="shared" ref="AN371:AN429" si="625">IF(COUNTBLANK(M371:AD371)=$AJ$362, 0, IF(OR(AND(AH371=0, AJ371&gt;0),AND(AH371="NS", AL371&gt;0), AND(AH371="NS", AJ371=0, AL371=0),AND(AH371="NA",AJ371&gt;0,AL371=0)), 1, IF(OR(AND(AH371&gt;0, AJ371=2), AND(AH371="NS", AJ371=2), AND(AH371="NS", AL371=0, AJ371&gt;0), AH371=AL371), 0, 1)))</f>
        <v>0</v>
      </c>
      <c r="AO371" s="522">
        <f t="shared" ref="AO371:AO429" si="626">IF($AJ$34=$AH$34, 0,
IF(OR(AND(AL371=0, AM371&gt;0),AND(AL371="NS", AN371&gt;0), AND(AL371="NS", AM371=0, AN371=0),AND(AL371="NA",AM371&gt;0,AN371=0)), 1,
IF(OR(AND(AL371&gt;0, AM371=2), AND(AL371="NS", AM371=2), AND(AL371="NS", AN371=0, AM371&gt;0), AL371=AN371), 0, 1)))</f>
        <v>0</v>
      </c>
      <c r="AP371" s="780"/>
      <c r="AQ371" s="522">
        <f t="shared" ref="AQ371:AQ429" si="627">V371</f>
        <v>0</v>
      </c>
      <c r="AR371" s="522"/>
      <c r="AS371" s="522">
        <f t="shared" ref="AS371:AS429" si="628">COUNTIF(Y371:AD371,"NS")</f>
        <v>0</v>
      </c>
      <c r="AT371" s="522"/>
      <c r="AU371" s="522">
        <f t="shared" ref="AU371:AU429" si="629">IF(COUNTIF(Y371:AD371,"NA")=COUNTA($Y$369:$AD$369),"NA",SUM(Y371:AD371))</f>
        <v>0</v>
      </c>
      <c r="AV371" s="522"/>
      <c r="AW371" s="522">
        <f t="shared" ref="AW371:AW429" si="630">IF(COUNTBLANK(M371:AD371)=$AJ$362, 0, IF(OR(AND(AQ371=0, AS371&gt;0),AND(AQ371="NS", AU371&gt;0), AND(AQ371="NS", AS371=0, AU371=0),AND(AQ371="NA",AS371&gt;0,AU371=0)), 1, IF(OR(AND(AQ371&gt;0, AS371=2), AND(AQ371="NS", AS371=2), AND(AQ371="NS", AU371=0, AS371&gt;0), AQ371=AU371), 0, 1)))</f>
        <v>0</v>
      </c>
      <c r="AX371" s="522">
        <f t="shared" ref="AX371:AX429" si="631">IF($AJ$34=$AH$34, 0,
IF(OR(AND(AU371=0, AV371&gt;0),AND(AU371="NS", AW371&gt;0), AND(AU371="NS", AV371=0, AW371=0),AND(AU371="NA",AV371&gt;0,AW371=0)), 1,
IF(OR(AND(AU371&gt;0, AV371=2), AND(AU371="NS", AV371=2), AND(AU371="NS", AW371=0, AV371&gt;0), AU371=AW371), 0, 1)))</f>
        <v>0</v>
      </c>
      <c r="AY371" s="780"/>
      <c r="AZ371" s="114">
        <f t="shared" ref="AZ371:AZ429" si="632">IF(SUM(AN371,AW371)&gt;0,1,0)</f>
        <v>0</v>
      </c>
      <c r="BA371" s="113" t="str">
        <f>IF(AZ371=0,"", IF(SUM($AZ$370:$AZ371)=1,BB371, IF($AZ$430&gt;SUM($AZ$370:$AZ371),_xlfn.CONCAT(", ",BB371), IF($AZ$430=SUM($AZ$370:$AZ371),_xlfn.CONCAT(" y ",BB371,".")))))</f>
        <v/>
      </c>
      <c r="BB371" s="147" t="str">
        <f t="shared" ref="BB371:BB427" si="633">F371</f>
        <v>1.2</v>
      </c>
      <c r="BD371" s="649" t="s">
        <v>5129</v>
      </c>
      <c r="BE371" s="651"/>
      <c r="BF371" s="518">
        <f>IF(CNGE_2024_M3_Secc1!$AO$111=CNGE_2024_M3_Secc1!$AQ$111,0,IF(CNGE_2024_M3_Secc1!CZ123=0,1,0))</f>
        <v>0</v>
      </c>
      <c r="BG371" s="518"/>
      <c r="BH371" s="518">
        <f t="shared" ref="BH371:BH429" si="634">IF(OR(AND(BF371=0,COUNTBLANK(M371:AD371)&lt;=18),AND(BF371=1,COUNTBLANK(M371:AD371)=18)),0,1)</f>
        <v>0</v>
      </c>
      <c r="BI371" s="518"/>
      <c r="BK371" s="518">
        <f>IF(CNGE_2024_M3_Secc1!$AO$111=CNGE_2024_M3_Secc1!$AQ$111,0,IF(OR(AND(BF371=1,COUNTBLANK(M371:AD371)=18),AND(BF371=0,COUNTBLANK(M371:AD371)=12)),0,1))</f>
        <v>0</v>
      </c>
      <c r="BL371" s="518"/>
      <c r="BN371" s="649" t="s">
        <v>5129</v>
      </c>
      <c r="BO371" s="651"/>
      <c r="BP371" s="518">
        <f t="shared" ref="BP371:BP429" si="635">M371</f>
        <v>0</v>
      </c>
      <c r="BQ371" s="518"/>
      <c r="BR371" s="518">
        <f t="shared" ref="BR371:BR429" si="636">P371</f>
        <v>0</v>
      </c>
      <c r="BS371" s="518"/>
      <c r="BT371" s="518">
        <f t="shared" ref="BT371:BT429" si="637">S371</f>
        <v>0</v>
      </c>
      <c r="BU371" s="518"/>
      <c r="BV371" s="518">
        <f t="shared" ref="BV371:BV429" si="638">IF(OR(AND($BV$369="",BP371=""),BP371&lt;=$BV$369,AND($BV$369&gt;0,BP371="NS"),AND($BV$369&gt;0,BP371="NA")),0,1)</f>
        <v>0</v>
      </c>
      <c r="BW371" s="518"/>
      <c r="BX371" s="518">
        <f t="shared" ref="BX371:BX429" si="639">IF(OR(AND($BX$369="",BR371=""),BR371&lt;=$BX$369,AND($BX$369&gt;0,BR371="NS"),AND($BX$369&gt;0,BR371="NA")),0,1)</f>
        <v>0</v>
      </c>
      <c r="BY371" s="518"/>
      <c r="BZ371" s="518">
        <f t="shared" ref="BZ371:BZ429" si="640">IF(OR(AND($BZ$369="",BT371=""),BT371&lt;=$BZ$369,AND($BZ$369&gt;0,BT371="NS"),AND($BZ$369&gt;0,BT371="NA")),0,1)</f>
        <v>0</v>
      </c>
      <c r="CA371" s="518"/>
      <c r="CC371" s="649" t="s">
        <v>5129</v>
      </c>
      <c r="CD371" s="651"/>
      <c r="CE371" s="518">
        <f t="shared" ref="CE371:CE429" si="641">IF(OR(AND(M371="",V371=""),AND(M371="NS",V371="NS"),AND(M371="NA",V371="NA"),M371&gt;=V371),0,1)</f>
        <v>0</v>
      </c>
      <c r="CF371" s="518"/>
      <c r="CG371" s="518">
        <f t="shared" ref="CG371:CG429" si="642">IF(OR(AND(P371="",Y371=""),AND(P371="NS",Y371="NS"),AND(P371="NA",Y371="NA"),P371&gt;=Y371),0,1)</f>
        <v>0</v>
      </c>
      <c r="CH371" s="518"/>
      <c r="CI371" s="518">
        <f t="shared" ref="CI371:CI429" si="643">IF(OR(AND(S371="",AB371=""),AND(S371="NS",AB371="NS"),AND(S371="NA",AB371="NA"),S371&gt;=AB371),0,1)</f>
        <v>0</v>
      </c>
      <c r="CJ371" s="518"/>
      <c r="GB371" s="699"/>
      <c r="GC371" s="699"/>
    </row>
    <row r="372" spans="1:185" s="38" customFormat="1" ht="15" customHeight="1">
      <c r="A372" s="18"/>
      <c r="B372" s="3"/>
      <c r="C372" s="680"/>
      <c r="D372" s="681"/>
      <c r="E372" s="766"/>
      <c r="F372" s="56" t="s">
        <v>5130</v>
      </c>
      <c r="G372" s="547" t="s">
        <v>5195</v>
      </c>
      <c r="H372" s="548"/>
      <c r="I372" s="548"/>
      <c r="J372" s="548"/>
      <c r="K372" s="548"/>
      <c r="L372" s="549"/>
      <c r="M372" s="553"/>
      <c r="N372" s="554"/>
      <c r="O372" s="555"/>
      <c r="P372" s="553"/>
      <c r="Q372" s="554"/>
      <c r="R372" s="555"/>
      <c r="S372" s="553"/>
      <c r="T372" s="554"/>
      <c r="U372" s="555"/>
      <c r="V372" s="553"/>
      <c r="W372" s="554"/>
      <c r="X372" s="555"/>
      <c r="Y372" s="553"/>
      <c r="Z372" s="554"/>
      <c r="AA372" s="555"/>
      <c r="AB372" s="553"/>
      <c r="AC372" s="554"/>
      <c r="AD372" s="555"/>
      <c r="AE372" s="2"/>
      <c r="AF372" s="108"/>
      <c r="AH372" s="522">
        <f t="shared" si="622"/>
        <v>0</v>
      </c>
      <c r="AI372" s="522"/>
      <c r="AJ372" s="522">
        <f t="shared" si="623"/>
        <v>0</v>
      </c>
      <c r="AK372" s="522"/>
      <c r="AL372" s="522">
        <f t="shared" si="624"/>
        <v>0</v>
      </c>
      <c r="AM372" s="522"/>
      <c r="AN372" s="522">
        <f t="shared" si="625"/>
        <v>0</v>
      </c>
      <c r="AO372" s="522">
        <f t="shared" si="626"/>
        <v>0</v>
      </c>
      <c r="AP372" s="780"/>
      <c r="AQ372" s="522">
        <f t="shared" si="627"/>
        <v>0</v>
      </c>
      <c r="AR372" s="522"/>
      <c r="AS372" s="522">
        <f t="shared" si="628"/>
        <v>0</v>
      </c>
      <c r="AT372" s="522"/>
      <c r="AU372" s="522">
        <f t="shared" si="629"/>
        <v>0</v>
      </c>
      <c r="AV372" s="522"/>
      <c r="AW372" s="522">
        <f t="shared" si="630"/>
        <v>0</v>
      </c>
      <c r="AX372" s="522">
        <f t="shared" si="631"/>
        <v>0</v>
      </c>
      <c r="AY372" s="780"/>
      <c r="AZ372" s="114">
        <f t="shared" si="632"/>
        <v>0</v>
      </c>
      <c r="BA372" s="113" t="str">
        <f>IF(AZ372=0,"", IF(SUM($AZ$370:$AZ372)=1,BB372, IF($AZ$430&gt;SUM($AZ$370:$AZ372),_xlfn.CONCAT(", ",BB372), IF($AZ$430=SUM($AZ$370:$AZ372),_xlfn.CONCAT(" y ",BB372,".")))))</f>
        <v/>
      </c>
      <c r="BB372" s="147" t="str">
        <f t="shared" si="633"/>
        <v>1.3</v>
      </c>
      <c r="BD372" s="649" t="s">
        <v>5130</v>
      </c>
      <c r="BE372" s="651"/>
      <c r="BF372" s="518">
        <f>IF(CNGE_2024_M3_Secc1!$AO$111=CNGE_2024_M3_Secc1!$AQ$111,0,IF(CNGE_2024_M3_Secc1!CZ124=0,1,0))</f>
        <v>0</v>
      </c>
      <c r="BG372" s="518"/>
      <c r="BH372" s="518">
        <f t="shared" si="634"/>
        <v>0</v>
      </c>
      <c r="BI372" s="518"/>
      <c r="BK372" s="518">
        <f>IF(CNGE_2024_M3_Secc1!$AO$111=CNGE_2024_M3_Secc1!$AQ$111,0,IF(OR(AND(BF372=1,COUNTBLANK(M372:AD372)=18),AND(BF372=0,COUNTBLANK(M372:AD372)=12)),0,1))</f>
        <v>0</v>
      </c>
      <c r="BL372" s="518"/>
      <c r="BN372" s="649" t="s">
        <v>5130</v>
      </c>
      <c r="BO372" s="651"/>
      <c r="BP372" s="518">
        <f t="shared" si="635"/>
        <v>0</v>
      </c>
      <c r="BQ372" s="518"/>
      <c r="BR372" s="518">
        <f t="shared" si="636"/>
        <v>0</v>
      </c>
      <c r="BS372" s="518"/>
      <c r="BT372" s="518">
        <f t="shared" si="637"/>
        <v>0</v>
      </c>
      <c r="BU372" s="518"/>
      <c r="BV372" s="518">
        <f t="shared" si="638"/>
        <v>0</v>
      </c>
      <c r="BW372" s="518"/>
      <c r="BX372" s="518">
        <f t="shared" si="639"/>
        <v>0</v>
      </c>
      <c r="BY372" s="518"/>
      <c r="BZ372" s="518">
        <f t="shared" si="640"/>
        <v>0</v>
      </c>
      <c r="CA372" s="518"/>
      <c r="CC372" s="649" t="s">
        <v>5130</v>
      </c>
      <c r="CD372" s="651"/>
      <c r="CE372" s="518">
        <f t="shared" si="641"/>
        <v>0</v>
      </c>
      <c r="CF372" s="518"/>
      <c r="CG372" s="518">
        <f>IF(OR(AND(P372="",Y372=""),AND(P372="NS",Y372="NS"),AND(P372="NA",Y372="NA"),P372&gt;=Y372),0,1)</f>
        <v>0</v>
      </c>
      <c r="CH372" s="518"/>
      <c r="CI372" s="518">
        <f t="shared" si="643"/>
        <v>0</v>
      </c>
      <c r="CJ372" s="518"/>
      <c r="GB372" s="699"/>
      <c r="GC372" s="699"/>
    </row>
    <row r="373" spans="1:185" s="38" customFormat="1" ht="15" customHeight="1">
      <c r="A373" s="18"/>
      <c r="B373" s="3"/>
      <c r="C373" s="680"/>
      <c r="D373" s="681"/>
      <c r="E373" s="766"/>
      <c r="F373" s="56" t="s">
        <v>5131</v>
      </c>
      <c r="G373" s="547" t="s">
        <v>5197</v>
      </c>
      <c r="H373" s="548"/>
      <c r="I373" s="548"/>
      <c r="J373" s="548"/>
      <c r="K373" s="548"/>
      <c r="L373" s="549"/>
      <c r="M373" s="553"/>
      <c r="N373" s="554"/>
      <c r="O373" s="555"/>
      <c r="P373" s="553"/>
      <c r="Q373" s="554"/>
      <c r="R373" s="555"/>
      <c r="S373" s="553"/>
      <c r="T373" s="554"/>
      <c r="U373" s="555"/>
      <c r="V373" s="553"/>
      <c r="W373" s="554"/>
      <c r="X373" s="555"/>
      <c r="Y373" s="553"/>
      <c r="Z373" s="554"/>
      <c r="AA373" s="555"/>
      <c r="AB373" s="553"/>
      <c r="AC373" s="554"/>
      <c r="AD373" s="555"/>
      <c r="AE373" s="2"/>
      <c r="AF373" s="108"/>
      <c r="AH373" s="522">
        <f t="shared" si="622"/>
        <v>0</v>
      </c>
      <c r="AI373" s="522"/>
      <c r="AJ373" s="522">
        <f t="shared" si="623"/>
        <v>0</v>
      </c>
      <c r="AK373" s="522"/>
      <c r="AL373" s="522">
        <f t="shared" si="624"/>
        <v>0</v>
      </c>
      <c r="AM373" s="522"/>
      <c r="AN373" s="522">
        <f t="shared" si="625"/>
        <v>0</v>
      </c>
      <c r="AO373" s="522">
        <f t="shared" si="626"/>
        <v>0</v>
      </c>
      <c r="AP373" s="780"/>
      <c r="AQ373" s="522">
        <f t="shared" si="627"/>
        <v>0</v>
      </c>
      <c r="AR373" s="522"/>
      <c r="AS373" s="522">
        <f t="shared" si="628"/>
        <v>0</v>
      </c>
      <c r="AT373" s="522"/>
      <c r="AU373" s="522">
        <f t="shared" si="629"/>
        <v>0</v>
      </c>
      <c r="AV373" s="522"/>
      <c r="AW373" s="522">
        <f t="shared" si="630"/>
        <v>0</v>
      </c>
      <c r="AX373" s="522">
        <f t="shared" si="631"/>
        <v>0</v>
      </c>
      <c r="AY373" s="780"/>
      <c r="AZ373" s="114">
        <f t="shared" si="632"/>
        <v>0</v>
      </c>
      <c r="BA373" s="113" t="str">
        <f>IF(AZ373=0,"", IF(SUM($AZ$370:$AZ373)=1,BB373, IF($AZ$430&gt;SUM($AZ$370:$AZ373),_xlfn.CONCAT(", ",BB373), IF($AZ$430=SUM($AZ$370:$AZ373),_xlfn.CONCAT(" y ",BB373,".")))))</f>
        <v/>
      </c>
      <c r="BB373" s="147" t="str">
        <f t="shared" si="633"/>
        <v>1.4</v>
      </c>
      <c r="BD373" s="649" t="s">
        <v>5131</v>
      </c>
      <c r="BE373" s="651"/>
      <c r="BF373" s="518">
        <f>IF(CNGE_2024_M3_Secc1!$AO$111=CNGE_2024_M3_Secc1!$AQ$111,0,IF(CNGE_2024_M3_Secc1!CZ125=0,1,0))</f>
        <v>0</v>
      </c>
      <c r="BG373" s="518"/>
      <c r="BH373" s="518">
        <f t="shared" si="634"/>
        <v>0</v>
      </c>
      <c r="BI373" s="518"/>
      <c r="BK373" s="518">
        <f>IF(CNGE_2024_M3_Secc1!$AO$111=CNGE_2024_M3_Secc1!$AQ$111,0,IF(OR(AND(BF373=1,COUNTBLANK(M373:AD373)=18),AND(BF373=0,COUNTBLANK(M373:AD373)=12)),0,1))</f>
        <v>0</v>
      </c>
      <c r="BL373" s="518"/>
      <c r="BN373" s="649" t="s">
        <v>5131</v>
      </c>
      <c r="BO373" s="651"/>
      <c r="BP373" s="518">
        <f t="shared" si="635"/>
        <v>0</v>
      </c>
      <c r="BQ373" s="518"/>
      <c r="BR373" s="518">
        <f t="shared" si="636"/>
        <v>0</v>
      </c>
      <c r="BS373" s="518"/>
      <c r="BT373" s="518">
        <f t="shared" si="637"/>
        <v>0</v>
      </c>
      <c r="BU373" s="518"/>
      <c r="BV373" s="518">
        <f t="shared" si="638"/>
        <v>0</v>
      </c>
      <c r="BW373" s="518"/>
      <c r="BX373" s="518">
        <f t="shared" si="639"/>
        <v>0</v>
      </c>
      <c r="BY373" s="518"/>
      <c r="BZ373" s="518">
        <f t="shared" si="640"/>
        <v>0</v>
      </c>
      <c r="CA373" s="518"/>
      <c r="CC373" s="649" t="s">
        <v>5131</v>
      </c>
      <c r="CD373" s="651"/>
      <c r="CE373" s="518">
        <f t="shared" ref="CE373:CE375" si="644">IF(OR(AND(M373="",V373=""),AND(M373="NS",V373="NS"),AND(M373="NA",V373="NA"),M373&gt;=V373),0,1)</f>
        <v>0</v>
      </c>
      <c r="CF373" s="518"/>
      <c r="CG373" s="518">
        <f t="shared" ref="CG373:CG378" si="645">IF(OR(AND(P373="",Y373=""),AND(P373="NS",Y373="NS"),AND(P373="NA",Y373="NA"),P373&gt;=Y373),0,1)</f>
        <v>0</v>
      </c>
      <c r="CH373" s="518"/>
      <c r="CI373" s="518">
        <f>IF(OR(AND(S373="",AB373=""),AND(S373="NS",AB373="NS"),AND(S373="NA",AB373="NA"),S373&gt;=AB373),0,1)</f>
        <v>0</v>
      </c>
      <c r="CJ373" s="518"/>
      <c r="GB373" s="699"/>
      <c r="GC373" s="699"/>
    </row>
    <row r="374" spans="1:185" s="38" customFormat="1" ht="15" customHeight="1">
      <c r="A374" s="18"/>
      <c r="B374" s="3"/>
      <c r="C374" s="680"/>
      <c r="D374" s="681"/>
      <c r="E374" s="766"/>
      <c r="F374" s="56" t="s">
        <v>5132</v>
      </c>
      <c r="G374" s="547" t="s">
        <v>5199</v>
      </c>
      <c r="H374" s="548"/>
      <c r="I374" s="548"/>
      <c r="J374" s="548"/>
      <c r="K374" s="548"/>
      <c r="L374" s="549"/>
      <c r="M374" s="553"/>
      <c r="N374" s="554"/>
      <c r="O374" s="555"/>
      <c r="P374" s="553"/>
      <c r="Q374" s="554"/>
      <c r="R374" s="555"/>
      <c r="S374" s="553"/>
      <c r="T374" s="554"/>
      <c r="U374" s="555"/>
      <c r="V374" s="553"/>
      <c r="W374" s="554"/>
      <c r="X374" s="555"/>
      <c r="Y374" s="553"/>
      <c r="Z374" s="554"/>
      <c r="AA374" s="555"/>
      <c r="AB374" s="553"/>
      <c r="AC374" s="554"/>
      <c r="AD374" s="555"/>
      <c r="AE374" s="2"/>
      <c r="AF374" s="108"/>
      <c r="AH374" s="522">
        <f t="shared" si="622"/>
        <v>0</v>
      </c>
      <c r="AI374" s="522"/>
      <c r="AJ374" s="522">
        <f t="shared" si="623"/>
        <v>0</v>
      </c>
      <c r="AK374" s="522"/>
      <c r="AL374" s="522">
        <f t="shared" si="624"/>
        <v>0</v>
      </c>
      <c r="AM374" s="522"/>
      <c r="AN374" s="522">
        <f t="shared" si="625"/>
        <v>0</v>
      </c>
      <c r="AO374" s="522">
        <f t="shared" si="626"/>
        <v>0</v>
      </c>
      <c r="AP374" s="780"/>
      <c r="AQ374" s="522">
        <f t="shared" si="627"/>
        <v>0</v>
      </c>
      <c r="AR374" s="522"/>
      <c r="AS374" s="522">
        <f t="shared" si="628"/>
        <v>0</v>
      </c>
      <c r="AT374" s="522"/>
      <c r="AU374" s="522">
        <f t="shared" si="629"/>
        <v>0</v>
      </c>
      <c r="AV374" s="522"/>
      <c r="AW374" s="522">
        <f t="shared" si="630"/>
        <v>0</v>
      </c>
      <c r="AX374" s="522">
        <f t="shared" si="631"/>
        <v>0</v>
      </c>
      <c r="AY374" s="780"/>
      <c r="AZ374" s="114">
        <f t="shared" si="632"/>
        <v>0</v>
      </c>
      <c r="BA374" s="113" t="str">
        <f>IF(AZ374=0,"", IF(SUM($AZ$370:$AZ374)=1,BB374, IF($AZ$430&gt;SUM($AZ$370:$AZ374),_xlfn.CONCAT(", ",BB374), IF($AZ$430=SUM($AZ$370:$AZ374),_xlfn.CONCAT(" y ",BB374,".")))))</f>
        <v/>
      </c>
      <c r="BB374" s="147" t="str">
        <f t="shared" si="633"/>
        <v>1.5</v>
      </c>
      <c r="BD374" s="649" t="s">
        <v>5132</v>
      </c>
      <c r="BE374" s="651"/>
      <c r="BF374" s="518">
        <f>IF(CNGE_2024_M3_Secc1!$AO$111=CNGE_2024_M3_Secc1!$AQ$111,0,IF(CNGE_2024_M3_Secc1!CZ126=0,1,0))</f>
        <v>0</v>
      </c>
      <c r="BG374" s="518"/>
      <c r="BH374" s="518">
        <f t="shared" si="634"/>
        <v>0</v>
      </c>
      <c r="BI374" s="518"/>
      <c r="BK374" s="518">
        <f>IF(CNGE_2024_M3_Secc1!$AO$111=CNGE_2024_M3_Secc1!$AQ$111,0,IF(OR(AND(BF374=1,COUNTBLANK(M374:AD374)=18),AND(BF374=0,COUNTBLANK(M374:AD374)=12)),0,1))</f>
        <v>0</v>
      </c>
      <c r="BL374" s="518"/>
      <c r="BN374" s="649" t="s">
        <v>5132</v>
      </c>
      <c r="BO374" s="651"/>
      <c r="BP374" s="518">
        <f t="shared" si="635"/>
        <v>0</v>
      </c>
      <c r="BQ374" s="518"/>
      <c r="BR374" s="518">
        <f t="shared" si="636"/>
        <v>0</v>
      </c>
      <c r="BS374" s="518"/>
      <c r="BT374" s="518">
        <f t="shared" si="637"/>
        <v>0</v>
      </c>
      <c r="BU374" s="518"/>
      <c r="BV374" s="518">
        <f t="shared" si="638"/>
        <v>0</v>
      </c>
      <c r="BW374" s="518"/>
      <c r="BX374" s="518">
        <f t="shared" si="639"/>
        <v>0</v>
      </c>
      <c r="BY374" s="518"/>
      <c r="BZ374" s="518">
        <f t="shared" si="640"/>
        <v>0</v>
      </c>
      <c r="CA374" s="518"/>
      <c r="CC374" s="649" t="s">
        <v>5132</v>
      </c>
      <c r="CD374" s="651"/>
      <c r="CE374" s="518">
        <f t="shared" si="644"/>
        <v>0</v>
      </c>
      <c r="CF374" s="518"/>
      <c r="CG374" s="518">
        <f>IF(OR(AND(P374="",Y374=""),AND(P374="NS",Y374="NS"),AND(P374="NA",Y374="NA"),P374&gt;=Y374),0,1)</f>
        <v>0</v>
      </c>
      <c r="CH374" s="518"/>
      <c r="CI374" s="518">
        <f t="shared" si="643"/>
        <v>0</v>
      </c>
      <c r="CJ374" s="518"/>
      <c r="GB374" s="699"/>
      <c r="GC374" s="699"/>
    </row>
    <row r="375" spans="1:185" s="38" customFormat="1" ht="15" customHeight="1">
      <c r="A375" s="18"/>
      <c r="B375" s="3"/>
      <c r="C375" s="680"/>
      <c r="D375" s="681"/>
      <c r="E375" s="766"/>
      <c r="F375" s="56" t="s">
        <v>5133</v>
      </c>
      <c r="G375" s="547" t="s">
        <v>5201</v>
      </c>
      <c r="H375" s="548"/>
      <c r="I375" s="548"/>
      <c r="J375" s="548"/>
      <c r="K375" s="548"/>
      <c r="L375" s="549"/>
      <c r="M375" s="553"/>
      <c r="N375" s="554"/>
      <c r="O375" s="555"/>
      <c r="P375" s="553"/>
      <c r="Q375" s="554"/>
      <c r="R375" s="555"/>
      <c r="S375" s="553"/>
      <c r="T375" s="554"/>
      <c r="U375" s="555"/>
      <c r="V375" s="553"/>
      <c r="W375" s="554"/>
      <c r="X375" s="555"/>
      <c r="Y375" s="553"/>
      <c r="Z375" s="554"/>
      <c r="AA375" s="555"/>
      <c r="AB375" s="553"/>
      <c r="AC375" s="554"/>
      <c r="AD375" s="555"/>
      <c r="AE375" s="2"/>
      <c r="AF375" s="108"/>
      <c r="AH375" s="522">
        <f t="shared" si="622"/>
        <v>0</v>
      </c>
      <c r="AI375" s="522"/>
      <c r="AJ375" s="522">
        <f t="shared" si="623"/>
        <v>0</v>
      </c>
      <c r="AK375" s="522"/>
      <c r="AL375" s="522">
        <f t="shared" si="624"/>
        <v>0</v>
      </c>
      <c r="AM375" s="522"/>
      <c r="AN375" s="522">
        <f t="shared" si="625"/>
        <v>0</v>
      </c>
      <c r="AO375" s="522">
        <f t="shared" si="626"/>
        <v>0</v>
      </c>
      <c r="AP375" s="780"/>
      <c r="AQ375" s="522">
        <f t="shared" si="627"/>
        <v>0</v>
      </c>
      <c r="AR375" s="522"/>
      <c r="AS375" s="522">
        <f t="shared" si="628"/>
        <v>0</v>
      </c>
      <c r="AT375" s="522"/>
      <c r="AU375" s="522">
        <f t="shared" si="629"/>
        <v>0</v>
      </c>
      <c r="AV375" s="522"/>
      <c r="AW375" s="522">
        <f t="shared" si="630"/>
        <v>0</v>
      </c>
      <c r="AX375" s="522">
        <f t="shared" si="631"/>
        <v>0</v>
      </c>
      <c r="AY375" s="780"/>
      <c r="AZ375" s="114">
        <f t="shared" si="632"/>
        <v>0</v>
      </c>
      <c r="BA375" s="113" t="str">
        <f>IF(AZ375=0,"", IF(SUM($AZ$370:$AZ375)=1,BB375, IF($AZ$430&gt;SUM($AZ$370:$AZ375),_xlfn.CONCAT(", ",BB375), IF($AZ$430=SUM($AZ$370:$AZ375),_xlfn.CONCAT(" y ",BB375,".")))))</f>
        <v/>
      </c>
      <c r="BB375" s="147" t="str">
        <f t="shared" si="633"/>
        <v>1.6</v>
      </c>
      <c r="BD375" s="649" t="s">
        <v>5133</v>
      </c>
      <c r="BE375" s="651"/>
      <c r="BF375" s="518">
        <f>IF(CNGE_2024_M3_Secc1!$AO$111=CNGE_2024_M3_Secc1!$AQ$111,0,IF(CNGE_2024_M3_Secc1!CZ127=0,1,0))</f>
        <v>0</v>
      </c>
      <c r="BG375" s="518"/>
      <c r="BH375" s="518">
        <f t="shared" si="634"/>
        <v>0</v>
      </c>
      <c r="BI375" s="518"/>
      <c r="BK375" s="518">
        <f>IF(CNGE_2024_M3_Secc1!$AO$111=CNGE_2024_M3_Secc1!$AQ$111,0,IF(OR(AND(BF375=1,COUNTBLANK(M375:AD375)=18),AND(BF375=0,COUNTBLANK(M375:AD375)=12)),0,1))</f>
        <v>0</v>
      </c>
      <c r="BL375" s="518"/>
      <c r="BN375" s="649" t="s">
        <v>5133</v>
      </c>
      <c r="BO375" s="651"/>
      <c r="BP375" s="518">
        <f t="shared" si="635"/>
        <v>0</v>
      </c>
      <c r="BQ375" s="518"/>
      <c r="BR375" s="518">
        <f t="shared" si="636"/>
        <v>0</v>
      </c>
      <c r="BS375" s="518"/>
      <c r="BT375" s="518">
        <f t="shared" si="637"/>
        <v>0</v>
      </c>
      <c r="BU375" s="518"/>
      <c r="BV375" s="518">
        <f t="shared" si="638"/>
        <v>0</v>
      </c>
      <c r="BW375" s="518"/>
      <c r="BX375" s="518">
        <f t="shared" si="639"/>
        <v>0</v>
      </c>
      <c r="BY375" s="518"/>
      <c r="BZ375" s="518">
        <f t="shared" si="640"/>
        <v>0</v>
      </c>
      <c r="CA375" s="518"/>
      <c r="CC375" s="649" t="s">
        <v>5133</v>
      </c>
      <c r="CD375" s="651"/>
      <c r="CE375" s="518">
        <f t="shared" si="644"/>
        <v>0</v>
      </c>
      <c r="CF375" s="518"/>
      <c r="CG375" s="518">
        <f t="shared" si="645"/>
        <v>0</v>
      </c>
      <c r="CH375" s="518"/>
      <c r="CI375" s="518">
        <f t="shared" si="643"/>
        <v>0</v>
      </c>
      <c r="CJ375" s="518"/>
      <c r="GB375" s="699"/>
      <c r="GC375" s="699"/>
    </row>
    <row r="376" spans="1:185" s="38" customFormat="1" ht="15" customHeight="1">
      <c r="A376" s="18"/>
      <c r="B376" s="3"/>
      <c r="C376" s="680"/>
      <c r="D376" s="681"/>
      <c r="E376" s="766"/>
      <c r="F376" s="56" t="s">
        <v>5134</v>
      </c>
      <c r="G376" s="547" t="s">
        <v>5203</v>
      </c>
      <c r="H376" s="548"/>
      <c r="I376" s="548"/>
      <c r="J376" s="548"/>
      <c r="K376" s="548"/>
      <c r="L376" s="549"/>
      <c r="M376" s="553"/>
      <c r="N376" s="554"/>
      <c r="O376" s="555"/>
      <c r="P376" s="553"/>
      <c r="Q376" s="554"/>
      <c r="R376" s="555"/>
      <c r="S376" s="553"/>
      <c r="T376" s="554"/>
      <c r="U376" s="555"/>
      <c r="V376" s="553"/>
      <c r="W376" s="554"/>
      <c r="X376" s="555"/>
      <c r="Y376" s="553"/>
      <c r="Z376" s="554"/>
      <c r="AA376" s="555"/>
      <c r="AB376" s="553"/>
      <c r="AC376" s="554"/>
      <c r="AD376" s="555"/>
      <c r="AE376" s="2"/>
      <c r="AF376" s="108"/>
      <c r="AH376" s="522">
        <f t="shared" si="622"/>
        <v>0</v>
      </c>
      <c r="AI376" s="522"/>
      <c r="AJ376" s="522">
        <f t="shared" si="623"/>
        <v>0</v>
      </c>
      <c r="AK376" s="522"/>
      <c r="AL376" s="522">
        <f t="shared" si="624"/>
        <v>0</v>
      </c>
      <c r="AM376" s="522"/>
      <c r="AN376" s="522">
        <f t="shared" si="625"/>
        <v>0</v>
      </c>
      <c r="AO376" s="522">
        <f t="shared" si="626"/>
        <v>0</v>
      </c>
      <c r="AP376" s="780"/>
      <c r="AQ376" s="522">
        <f t="shared" si="627"/>
        <v>0</v>
      </c>
      <c r="AR376" s="522"/>
      <c r="AS376" s="522">
        <f t="shared" si="628"/>
        <v>0</v>
      </c>
      <c r="AT376" s="522"/>
      <c r="AU376" s="522">
        <f t="shared" si="629"/>
        <v>0</v>
      </c>
      <c r="AV376" s="522"/>
      <c r="AW376" s="522">
        <f t="shared" si="630"/>
        <v>0</v>
      </c>
      <c r="AX376" s="522">
        <f t="shared" si="631"/>
        <v>0</v>
      </c>
      <c r="AY376" s="780"/>
      <c r="AZ376" s="114">
        <f t="shared" si="632"/>
        <v>0</v>
      </c>
      <c r="BA376" s="113" t="str">
        <f>IF(AZ376=0,"", IF(SUM($AZ$370:$AZ376)=1,BB376, IF($AZ$430&gt;SUM($AZ$370:$AZ376),_xlfn.CONCAT(", ",BB376), IF($AZ$430=SUM($AZ$370:$AZ376),_xlfn.CONCAT(" y ",BB376,".")))))</f>
        <v/>
      </c>
      <c r="BB376" s="147" t="str">
        <f t="shared" si="633"/>
        <v>1.7</v>
      </c>
      <c r="BD376" s="649" t="s">
        <v>5134</v>
      </c>
      <c r="BE376" s="651"/>
      <c r="BF376" s="518">
        <f>IF(CNGE_2024_M3_Secc1!$AO$111=CNGE_2024_M3_Secc1!$AQ$111,0,IF(CNGE_2024_M3_Secc1!CZ128=0,1,0))</f>
        <v>0</v>
      </c>
      <c r="BG376" s="518"/>
      <c r="BH376" s="518">
        <f t="shared" si="634"/>
        <v>0</v>
      </c>
      <c r="BI376" s="518"/>
      <c r="BK376" s="518">
        <f>IF(CNGE_2024_M3_Secc1!$AO$111=CNGE_2024_M3_Secc1!$AQ$111,0,IF(OR(AND(BF376=1,COUNTBLANK(M376:AD376)=18),AND(BF376=0,COUNTBLANK(M376:AD376)=12)),0,1))</f>
        <v>0</v>
      </c>
      <c r="BL376" s="518"/>
      <c r="BN376" s="649" t="s">
        <v>5134</v>
      </c>
      <c r="BO376" s="651"/>
      <c r="BP376" s="518">
        <f t="shared" si="635"/>
        <v>0</v>
      </c>
      <c r="BQ376" s="518"/>
      <c r="BR376" s="518">
        <f t="shared" si="636"/>
        <v>0</v>
      </c>
      <c r="BS376" s="518"/>
      <c r="BT376" s="518">
        <f t="shared" si="637"/>
        <v>0</v>
      </c>
      <c r="BU376" s="518"/>
      <c r="BV376" s="518">
        <f t="shared" si="638"/>
        <v>0</v>
      </c>
      <c r="BW376" s="518"/>
      <c r="BX376" s="518">
        <f t="shared" si="639"/>
        <v>0</v>
      </c>
      <c r="BY376" s="518"/>
      <c r="BZ376" s="518">
        <f t="shared" si="640"/>
        <v>0</v>
      </c>
      <c r="CA376" s="518"/>
      <c r="CC376" s="649" t="s">
        <v>5134</v>
      </c>
      <c r="CD376" s="651"/>
      <c r="CE376" s="518">
        <f t="shared" si="641"/>
        <v>0</v>
      </c>
      <c r="CF376" s="518"/>
      <c r="CG376" s="518">
        <f t="shared" si="645"/>
        <v>0</v>
      </c>
      <c r="CH376" s="518"/>
      <c r="CI376" s="518">
        <f t="shared" si="643"/>
        <v>0</v>
      </c>
      <c r="CJ376" s="518"/>
      <c r="GB376" s="699"/>
      <c r="GC376" s="699"/>
    </row>
    <row r="377" spans="1:185" s="38" customFormat="1" ht="15" customHeight="1">
      <c r="A377" s="18"/>
      <c r="B377" s="3"/>
      <c r="C377" s="680"/>
      <c r="D377" s="681"/>
      <c r="E377" s="766"/>
      <c r="F377" s="56" t="s">
        <v>5135</v>
      </c>
      <c r="G377" s="547" t="s">
        <v>5205</v>
      </c>
      <c r="H377" s="548"/>
      <c r="I377" s="548"/>
      <c r="J377" s="548"/>
      <c r="K377" s="548"/>
      <c r="L377" s="549"/>
      <c r="M377" s="553"/>
      <c r="N377" s="554"/>
      <c r="O377" s="555"/>
      <c r="P377" s="553"/>
      <c r="Q377" s="554"/>
      <c r="R377" s="555"/>
      <c r="S377" s="553"/>
      <c r="T377" s="554"/>
      <c r="U377" s="555"/>
      <c r="V377" s="553"/>
      <c r="W377" s="554"/>
      <c r="X377" s="555"/>
      <c r="Y377" s="553"/>
      <c r="Z377" s="554"/>
      <c r="AA377" s="555"/>
      <c r="AB377" s="553"/>
      <c r="AC377" s="554"/>
      <c r="AD377" s="555"/>
      <c r="AE377" s="2"/>
      <c r="AF377" s="108"/>
      <c r="AH377" s="522">
        <f t="shared" si="622"/>
        <v>0</v>
      </c>
      <c r="AI377" s="522"/>
      <c r="AJ377" s="522">
        <f t="shared" si="623"/>
        <v>0</v>
      </c>
      <c r="AK377" s="522"/>
      <c r="AL377" s="522">
        <f t="shared" si="624"/>
        <v>0</v>
      </c>
      <c r="AM377" s="522"/>
      <c r="AN377" s="522">
        <f t="shared" si="625"/>
        <v>0</v>
      </c>
      <c r="AO377" s="522">
        <f t="shared" si="626"/>
        <v>0</v>
      </c>
      <c r="AP377" s="780"/>
      <c r="AQ377" s="522">
        <f t="shared" si="627"/>
        <v>0</v>
      </c>
      <c r="AR377" s="522"/>
      <c r="AS377" s="522">
        <f t="shared" si="628"/>
        <v>0</v>
      </c>
      <c r="AT377" s="522"/>
      <c r="AU377" s="522">
        <f t="shared" si="629"/>
        <v>0</v>
      </c>
      <c r="AV377" s="522"/>
      <c r="AW377" s="522">
        <f t="shared" si="630"/>
        <v>0</v>
      </c>
      <c r="AX377" s="522">
        <f t="shared" si="631"/>
        <v>0</v>
      </c>
      <c r="AY377" s="780"/>
      <c r="AZ377" s="114">
        <f t="shared" si="632"/>
        <v>0</v>
      </c>
      <c r="BA377" s="113" t="str">
        <f>IF(AZ377=0,"", IF(SUM($AZ$370:$AZ377)=1,BB377, IF($AZ$430&gt;SUM($AZ$370:$AZ377),_xlfn.CONCAT(", ",BB377), IF($AZ$430=SUM($AZ$370:$AZ377),_xlfn.CONCAT(" y ",BB377,".")))))</f>
        <v/>
      </c>
      <c r="BB377" s="147" t="str">
        <f t="shared" si="633"/>
        <v>1.8</v>
      </c>
      <c r="BD377" s="649" t="s">
        <v>5135</v>
      </c>
      <c r="BE377" s="651"/>
      <c r="BF377" s="518">
        <f>IF(CNGE_2024_M3_Secc1!$AO$111=CNGE_2024_M3_Secc1!$AQ$111,0,IF(CNGE_2024_M3_Secc1!CZ129=0,1,0))</f>
        <v>0</v>
      </c>
      <c r="BG377" s="518"/>
      <c r="BH377" s="518">
        <f t="shared" si="634"/>
        <v>0</v>
      </c>
      <c r="BI377" s="518"/>
      <c r="BK377" s="518">
        <f>IF(CNGE_2024_M3_Secc1!$AO$111=CNGE_2024_M3_Secc1!$AQ$111,0,IF(OR(AND(BF377=1,COUNTBLANK(M377:AD377)=18),AND(BF377=0,COUNTBLANK(M377:AD377)=12)),0,1))</f>
        <v>0</v>
      </c>
      <c r="BL377" s="518"/>
      <c r="BN377" s="649" t="s">
        <v>5135</v>
      </c>
      <c r="BO377" s="651"/>
      <c r="BP377" s="518">
        <f t="shared" si="635"/>
        <v>0</v>
      </c>
      <c r="BQ377" s="518"/>
      <c r="BR377" s="518">
        <f t="shared" si="636"/>
        <v>0</v>
      </c>
      <c r="BS377" s="518"/>
      <c r="BT377" s="518">
        <f t="shared" si="637"/>
        <v>0</v>
      </c>
      <c r="BU377" s="518"/>
      <c r="BV377" s="518">
        <f t="shared" si="638"/>
        <v>0</v>
      </c>
      <c r="BW377" s="518"/>
      <c r="BX377" s="518">
        <f t="shared" si="639"/>
        <v>0</v>
      </c>
      <c r="BY377" s="518"/>
      <c r="BZ377" s="518">
        <f t="shared" si="640"/>
        <v>0</v>
      </c>
      <c r="CA377" s="518"/>
      <c r="CC377" s="649" t="s">
        <v>5135</v>
      </c>
      <c r="CD377" s="651"/>
      <c r="CE377" s="518">
        <f t="shared" si="641"/>
        <v>0</v>
      </c>
      <c r="CF377" s="518"/>
      <c r="CG377" s="518">
        <f t="shared" si="645"/>
        <v>0</v>
      </c>
      <c r="CH377" s="518"/>
      <c r="CI377" s="518">
        <f t="shared" si="643"/>
        <v>0</v>
      </c>
      <c r="CJ377" s="518"/>
      <c r="GB377" s="699"/>
      <c r="GC377" s="699"/>
    </row>
    <row r="378" spans="1:185" s="38" customFormat="1" ht="15" customHeight="1">
      <c r="A378" s="18"/>
      <c r="B378" s="3"/>
      <c r="C378" s="680"/>
      <c r="D378" s="681"/>
      <c r="E378" s="766"/>
      <c r="F378" s="56" t="s">
        <v>5136</v>
      </c>
      <c r="G378" s="547" t="s">
        <v>5207</v>
      </c>
      <c r="H378" s="548"/>
      <c r="I378" s="548"/>
      <c r="J378" s="548"/>
      <c r="K378" s="548"/>
      <c r="L378" s="549"/>
      <c r="M378" s="553"/>
      <c r="N378" s="554"/>
      <c r="O378" s="555"/>
      <c r="P378" s="553"/>
      <c r="Q378" s="554"/>
      <c r="R378" s="555"/>
      <c r="S378" s="553"/>
      <c r="T378" s="554"/>
      <c r="U378" s="555"/>
      <c r="V378" s="553"/>
      <c r="W378" s="554"/>
      <c r="X378" s="555"/>
      <c r="Y378" s="553"/>
      <c r="Z378" s="554"/>
      <c r="AA378" s="555"/>
      <c r="AB378" s="553"/>
      <c r="AC378" s="554"/>
      <c r="AD378" s="555"/>
      <c r="AE378" s="2"/>
      <c r="AF378" s="108"/>
      <c r="AH378" s="522">
        <f t="shared" si="622"/>
        <v>0</v>
      </c>
      <c r="AI378" s="522"/>
      <c r="AJ378" s="522">
        <f t="shared" si="623"/>
        <v>0</v>
      </c>
      <c r="AK378" s="522"/>
      <c r="AL378" s="522">
        <f t="shared" si="624"/>
        <v>0</v>
      </c>
      <c r="AM378" s="522"/>
      <c r="AN378" s="522">
        <f t="shared" si="625"/>
        <v>0</v>
      </c>
      <c r="AO378" s="522">
        <f t="shared" si="626"/>
        <v>0</v>
      </c>
      <c r="AP378" s="780"/>
      <c r="AQ378" s="522">
        <f t="shared" si="627"/>
        <v>0</v>
      </c>
      <c r="AR378" s="522"/>
      <c r="AS378" s="522">
        <f t="shared" si="628"/>
        <v>0</v>
      </c>
      <c r="AT378" s="522"/>
      <c r="AU378" s="522">
        <f t="shared" si="629"/>
        <v>0</v>
      </c>
      <c r="AV378" s="522"/>
      <c r="AW378" s="522">
        <f t="shared" si="630"/>
        <v>0</v>
      </c>
      <c r="AX378" s="522">
        <f t="shared" si="631"/>
        <v>0</v>
      </c>
      <c r="AY378" s="780"/>
      <c r="AZ378" s="114">
        <f t="shared" si="632"/>
        <v>0</v>
      </c>
      <c r="BA378" s="113" t="str">
        <f>IF(AZ378=0,"", IF(SUM($AZ$370:$AZ378)=1,BB378, IF($AZ$430&gt;SUM($AZ$370:$AZ378),_xlfn.CONCAT(", ",BB378), IF($AZ$430=SUM($AZ$370:$AZ378),_xlfn.CONCAT(" y ",BB378,".")))))</f>
        <v/>
      </c>
      <c r="BB378" s="147" t="str">
        <f t="shared" si="633"/>
        <v>1.9</v>
      </c>
      <c r="BD378" s="649" t="s">
        <v>5136</v>
      </c>
      <c r="BE378" s="651"/>
      <c r="BF378" s="518">
        <f>IF(CNGE_2024_M3_Secc1!$AO$111=CNGE_2024_M3_Secc1!$AQ$111,0,IF(CNGE_2024_M3_Secc1!CZ130=0,1,0))</f>
        <v>0</v>
      </c>
      <c r="BG378" s="518"/>
      <c r="BH378" s="518">
        <f t="shared" si="634"/>
        <v>0</v>
      </c>
      <c r="BI378" s="518"/>
      <c r="BK378" s="518">
        <f>IF(CNGE_2024_M3_Secc1!$AO$111=CNGE_2024_M3_Secc1!$AQ$111,0,IF(OR(AND(BF378=1,COUNTBLANK(M378:AD378)=18),AND(BF378=0,COUNTBLANK(M378:AD378)=12)),0,1))</f>
        <v>0</v>
      </c>
      <c r="BL378" s="518"/>
      <c r="BN378" s="649" t="s">
        <v>5136</v>
      </c>
      <c r="BO378" s="651"/>
      <c r="BP378" s="518">
        <f t="shared" si="635"/>
        <v>0</v>
      </c>
      <c r="BQ378" s="518"/>
      <c r="BR378" s="518">
        <f t="shared" si="636"/>
        <v>0</v>
      </c>
      <c r="BS378" s="518"/>
      <c r="BT378" s="518">
        <f t="shared" si="637"/>
        <v>0</v>
      </c>
      <c r="BU378" s="518"/>
      <c r="BV378" s="518">
        <f t="shared" si="638"/>
        <v>0</v>
      </c>
      <c r="BW378" s="518"/>
      <c r="BX378" s="518">
        <f t="shared" si="639"/>
        <v>0</v>
      </c>
      <c r="BY378" s="518"/>
      <c r="BZ378" s="518">
        <f t="shared" si="640"/>
        <v>0</v>
      </c>
      <c r="CA378" s="518"/>
      <c r="CC378" s="649" t="s">
        <v>5136</v>
      </c>
      <c r="CD378" s="651"/>
      <c r="CE378" s="518">
        <f t="shared" si="641"/>
        <v>0</v>
      </c>
      <c r="CF378" s="518"/>
      <c r="CG378" s="518">
        <f t="shared" si="645"/>
        <v>0</v>
      </c>
      <c r="CH378" s="518"/>
      <c r="CI378" s="518">
        <f t="shared" si="643"/>
        <v>0</v>
      </c>
      <c r="CJ378" s="518"/>
      <c r="GB378" s="699"/>
      <c r="GC378" s="699"/>
    </row>
    <row r="379" spans="1:185" s="38" customFormat="1" ht="15" customHeight="1">
      <c r="A379" s="18"/>
      <c r="B379" s="3"/>
      <c r="C379" s="680"/>
      <c r="D379" s="681"/>
      <c r="E379" s="766"/>
      <c r="F379" s="56" t="s">
        <v>5137</v>
      </c>
      <c r="G379" s="547" t="s">
        <v>5210</v>
      </c>
      <c r="H379" s="548"/>
      <c r="I379" s="548"/>
      <c r="J379" s="548"/>
      <c r="K379" s="548"/>
      <c r="L379" s="549"/>
      <c r="M379" s="553"/>
      <c r="N379" s="554"/>
      <c r="O379" s="555"/>
      <c r="P379" s="553"/>
      <c r="Q379" s="554"/>
      <c r="R379" s="555"/>
      <c r="S379" s="553"/>
      <c r="T379" s="554"/>
      <c r="U379" s="555"/>
      <c r="V379" s="553"/>
      <c r="W379" s="554"/>
      <c r="X379" s="555"/>
      <c r="Y379" s="553"/>
      <c r="Z379" s="554"/>
      <c r="AA379" s="555"/>
      <c r="AB379" s="553"/>
      <c r="AC379" s="554"/>
      <c r="AD379" s="555"/>
      <c r="AE379" s="2"/>
      <c r="AF379" s="108"/>
      <c r="AH379" s="522">
        <f t="shared" si="622"/>
        <v>0</v>
      </c>
      <c r="AI379" s="522"/>
      <c r="AJ379" s="522">
        <f t="shared" si="623"/>
        <v>0</v>
      </c>
      <c r="AK379" s="522"/>
      <c r="AL379" s="522">
        <f t="shared" si="624"/>
        <v>0</v>
      </c>
      <c r="AM379" s="522"/>
      <c r="AN379" s="522">
        <f t="shared" si="625"/>
        <v>0</v>
      </c>
      <c r="AO379" s="522">
        <f t="shared" si="626"/>
        <v>0</v>
      </c>
      <c r="AP379" s="780"/>
      <c r="AQ379" s="522">
        <f t="shared" si="627"/>
        <v>0</v>
      </c>
      <c r="AR379" s="522"/>
      <c r="AS379" s="522">
        <f t="shared" si="628"/>
        <v>0</v>
      </c>
      <c r="AT379" s="522"/>
      <c r="AU379" s="522">
        <f t="shared" si="629"/>
        <v>0</v>
      </c>
      <c r="AV379" s="522"/>
      <c r="AW379" s="522">
        <f t="shared" si="630"/>
        <v>0</v>
      </c>
      <c r="AX379" s="522">
        <f t="shared" si="631"/>
        <v>0</v>
      </c>
      <c r="AY379" s="780"/>
      <c r="AZ379" s="114">
        <f t="shared" si="632"/>
        <v>0</v>
      </c>
      <c r="BA379" s="113" t="str">
        <f>IF(AZ379=0,"", IF(SUM($AZ$370:$AZ379)=1,BB379, IF($AZ$430&gt;SUM($AZ$370:$AZ379),_xlfn.CONCAT(", ",BB379), IF($AZ$430=SUM($AZ$370:$AZ379),_xlfn.CONCAT(" y ",BB379,".")))))</f>
        <v/>
      </c>
      <c r="BB379" s="147" t="str">
        <f t="shared" si="633"/>
        <v>1.10</v>
      </c>
      <c r="BD379" s="649" t="s">
        <v>5137</v>
      </c>
      <c r="BE379" s="651"/>
      <c r="BF379" s="518">
        <f>IF(CNGE_2024_M3_Secc1!$AO$111=CNGE_2024_M3_Secc1!$AQ$111,0,IF(CNGE_2024_M3_Secc1!CZ131=0,1,0))</f>
        <v>0</v>
      </c>
      <c r="BG379" s="518"/>
      <c r="BH379" s="518">
        <f t="shared" si="634"/>
        <v>0</v>
      </c>
      <c r="BI379" s="518"/>
      <c r="BK379" s="518">
        <f>IF(CNGE_2024_M3_Secc1!$AO$111=CNGE_2024_M3_Secc1!$AQ$111,0,IF(OR(AND(BF379=1,COUNTBLANK(M379:AD379)=18),AND(BF379=0,COUNTBLANK(M379:AD379)=12)),0,1))</f>
        <v>0</v>
      </c>
      <c r="BL379" s="518"/>
      <c r="BN379" s="649" t="s">
        <v>5137</v>
      </c>
      <c r="BO379" s="651"/>
      <c r="BP379" s="518">
        <f t="shared" si="635"/>
        <v>0</v>
      </c>
      <c r="BQ379" s="518"/>
      <c r="BR379" s="518">
        <f t="shared" si="636"/>
        <v>0</v>
      </c>
      <c r="BS379" s="518"/>
      <c r="BT379" s="518">
        <f t="shared" si="637"/>
        <v>0</v>
      </c>
      <c r="BU379" s="518"/>
      <c r="BV379" s="518">
        <f t="shared" si="638"/>
        <v>0</v>
      </c>
      <c r="BW379" s="518"/>
      <c r="BX379" s="518">
        <f t="shared" si="639"/>
        <v>0</v>
      </c>
      <c r="BY379" s="518"/>
      <c r="BZ379" s="518">
        <f t="shared" si="640"/>
        <v>0</v>
      </c>
      <c r="CA379" s="518"/>
      <c r="CC379" s="649" t="s">
        <v>5137</v>
      </c>
      <c r="CD379" s="651"/>
      <c r="CE379" s="518">
        <f t="shared" si="641"/>
        <v>0</v>
      </c>
      <c r="CF379" s="518"/>
      <c r="CG379" s="518">
        <f t="shared" si="642"/>
        <v>0</v>
      </c>
      <c r="CH379" s="518"/>
      <c r="CI379" s="518">
        <f t="shared" si="643"/>
        <v>0</v>
      </c>
      <c r="CJ379" s="518"/>
      <c r="GB379" s="699"/>
      <c r="GC379" s="699"/>
    </row>
    <row r="380" spans="1:185" s="38" customFormat="1" ht="15" customHeight="1">
      <c r="A380" s="18"/>
      <c r="B380" s="3"/>
      <c r="C380" s="680"/>
      <c r="D380" s="681"/>
      <c r="E380" s="766"/>
      <c r="F380" s="56" t="s">
        <v>5138</v>
      </c>
      <c r="G380" s="547" t="s">
        <v>5212</v>
      </c>
      <c r="H380" s="548"/>
      <c r="I380" s="548"/>
      <c r="J380" s="548"/>
      <c r="K380" s="548"/>
      <c r="L380" s="549"/>
      <c r="M380" s="553"/>
      <c r="N380" s="554"/>
      <c r="O380" s="555"/>
      <c r="P380" s="553"/>
      <c r="Q380" s="554"/>
      <c r="R380" s="555"/>
      <c r="S380" s="553"/>
      <c r="T380" s="554"/>
      <c r="U380" s="555"/>
      <c r="V380" s="553"/>
      <c r="W380" s="554"/>
      <c r="X380" s="555"/>
      <c r="Y380" s="553"/>
      <c r="Z380" s="554"/>
      <c r="AA380" s="555"/>
      <c r="AB380" s="553"/>
      <c r="AC380" s="554"/>
      <c r="AD380" s="555"/>
      <c r="AE380" s="2"/>
      <c r="AF380" s="108"/>
      <c r="AH380" s="522">
        <f t="shared" si="622"/>
        <v>0</v>
      </c>
      <c r="AI380" s="522"/>
      <c r="AJ380" s="522">
        <f t="shared" si="623"/>
        <v>0</v>
      </c>
      <c r="AK380" s="522"/>
      <c r="AL380" s="522">
        <f t="shared" si="624"/>
        <v>0</v>
      </c>
      <c r="AM380" s="522"/>
      <c r="AN380" s="522">
        <f t="shared" si="625"/>
        <v>0</v>
      </c>
      <c r="AO380" s="522">
        <f t="shared" si="626"/>
        <v>0</v>
      </c>
      <c r="AP380" s="780"/>
      <c r="AQ380" s="522">
        <f t="shared" si="627"/>
        <v>0</v>
      </c>
      <c r="AR380" s="522"/>
      <c r="AS380" s="522">
        <f t="shared" si="628"/>
        <v>0</v>
      </c>
      <c r="AT380" s="522"/>
      <c r="AU380" s="522">
        <f t="shared" si="629"/>
        <v>0</v>
      </c>
      <c r="AV380" s="522"/>
      <c r="AW380" s="522">
        <f t="shared" si="630"/>
        <v>0</v>
      </c>
      <c r="AX380" s="522">
        <f t="shared" si="631"/>
        <v>0</v>
      </c>
      <c r="AY380" s="780"/>
      <c r="AZ380" s="114">
        <f t="shared" si="632"/>
        <v>0</v>
      </c>
      <c r="BA380" s="113" t="str">
        <f>IF(AZ380=0,"", IF(SUM($AZ$370:$AZ380)=1,BB380, IF($AZ$430&gt;SUM($AZ$370:$AZ380),_xlfn.CONCAT(", ",BB380), IF($AZ$430=SUM($AZ$370:$AZ380),_xlfn.CONCAT(" y ",BB380,".")))))</f>
        <v/>
      </c>
      <c r="BB380" s="147" t="str">
        <f t="shared" si="633"/>
        <v>1.11</v>
      </c>
      <c r="BD380" s="649" t="s">
        <v>5138</v>
      </c>
      <c r="BE380" s="651"/>
      <c r="BF380" s="518">
        <f>IF(CNGE_2024_M3_Secc1!$AO$111=CNGE_2024_M3_Secc1!$AQ$111,0,IF(CNGE_2024_M3_Secc1!CZ132=0,1,0))</f>
        <v>0</v>
      </c>
      <c r="BG380" s="518"/>
      <c r="BH380" s="518">
        <f t="shared" si="634"/>
        <v>0</v>
      </c>
      <c r="BI380" s="518"/>
      <c r="BK380" s="518">
        <f>IF(CNGE_2024_M3_Secc1!$AO$111=CNGE_2024_M3_Secc1!$AQ$111,0,IF(OR(AND(BF380=1,COUNTBLANK(M380:AD380)=18),AND(BF380=0,COUNTBLANK(M380:AD380)=12)),0,1))</f>
        <v>0</v>
      </c>
      <c r="BL380" s="518"/>
      <c r="BN380" s="649" t="s">
        <v>5138</v>
      </c>
      <c r="BO380" s="651"/>
      <c r="BP380" s="518">
        <f t="shared" si="635"/>
        <v>0</v>
      </c>
      <c r="BQ380" s="518"/>
      <c r="BR380" s="518">
        <f t="shared" si="636"/>
        <v>0</v>
      </c>
      <c r="BS380" s="518"/>
      <c r="BT380" s="518">
        <f t="shared" si="637"/>
        <v>0</v>
      </c>
      <c r="BU380" s="518"/>
      <c r="BV380" s="518">
        <f t="shared" si="638"/>
        <v>0</v>
      </c>
      <c r="BW380" s="518"/>
      <c r="BX380" s="518">
        <f t="shared" si="639"/>
        <v>0</v>
      </c>
      <c r="BY380" s="518"/>
      <c r="BZ380" s="518">
        <f t="shared" si="640"/>
        <v>0</v>
      </c>
      <c r="CA380" s="518"/>
      <c r="CC380" s="649" t="s">
        <v>5138</v>
      </c>
      <c r="CD380" s="651"/>
      <c r="CE380" s="518">
        <f t="shared" si="641"/>
        <v>0</v>
      </c>
      <c r="CF380" s="518"/>
      <c r="CG380" s="518">
        <f t="shared" si="642"/>
        <v>0</v>
      </c>
      <c r="CH380" s="518"/>
      <c r="CI380" s="518">
        <f t="shared" si="643"/>
        <v>0</v>
      </c>
      <c r="CJ380" s="518"/>
      <c r="GB380" s="699"/>
      <c r="GC380" s="699"/>
    </row>
    <row r="381" spans="1:185" s="38" customFormat="1" ht="15" customHeight="1">
      <c r="A381" s="18"/>
      <c r="B381" s="3"/>
      <c r="C381" s="680"/>
      <c r="D381" s="681"/>
      <c r="E381" s="766"/>
      <c r="F381" s="56" t="s">
        <v>5139</v>
      </c>
      <c r="G381" s="547" t="s">
        <v>5214</v>
      </c>
      <c r="H381" s="548"/>
      <c r="I381" s="548"/>
      <c r="J381" s="548"/>
      <c r="K381" s="548"/>
      <c r="L381" s="549"/>
      <c r="M381" s="553"/>
      <c r="N381" s="554"/>
      <c r="O381" s="555"/>
      <c r="P381" s="553"/>
      <c r="Q381" s="554"/>
      <c r="R381" s="555"/>
      <c r="S381" s="553"/>
      <c r="T381" s="554"/>
      <c r="U381" s="555"/>
      <c r="V381" s="553"/>
      <c r="W381" s="554"/>
      <c r="X381" s="555"/>
      <c r="Y381" s="553"/>
      <c r="Z381" s="554"/>
      <c r="AA381" s="555"/>
      <c r="AB381" s="553"/>
      <c r="AC381" s="554"/>
      <c r="AD381" s="555"/>
      <c r="AE381" s="2"/>
      <c r="AF381" s="108"/>
      <c r="AH381" s="522">
        <f t="shared" si="622"/>
        <v>0</v>
      </c>
      <c r="AI381" s="522"/>
      <c r="AJ381" s="522">
        <f t="shared" si="623"/>
        <v>0</v>
      </c>
      <c r="AK381" s="522"/>
      <c r="AL381" s="522">
        <f t="shared" si="624"/>
        <v>0</v>
      </c>
      <c r="AM381" s="522"/>
      <c r="AN381" s="522">
        <f t="shared" si="625"/>
        <v>0</v>
      </c>
      <c r="AO381" s="522">
        <f t="shared" si="626"/>
        <v>0</v>
      </c>
      <c r="AP381" s="780"/>
      <c r="AQ381" s="522">
        <f t="shared" si="627"/>
        <v>0</v>
      </c>
      <c r="AR381" s="522"/>
      <c r="AS381" s="522">
        <f t="shared" si="628"/>
        <v>0</v>
      </c>
      <c r="AT381" s="522"/>
      <c r="AU381" s="522">
        <f t="shared" si="629"/>
        <v>0</v>
      </c>
      <c r="AV381" s="522"/>
      <c r="AW381" s="522">
        <f t="shared" si="630"/>
        <v>0</v>
      </c>
      <c r="AX381" s="522">
        <f t="shared" si="631"/>
        <v>0</v>
      </c>
      <c r="AY381" s="780"/>
      <c r="AZ381" s="114">
        <f t="shared" si="632"/>
        <v>0</v>
      </c>
      <c r="BA381" s="113" t="str">
        <f>IF(AZ381=0,"", IF(SUM($AZ$370:$AZ381)=1,BB381, IF($AZ$430&gt;SUM($AZ$370:$AZ381),_xlfn.CONCAT(", ",BB381), IF($AZ$430=SUM($AZ$370:$AZ381),_xlfn.CONCAT(" y ",BB381,".")))))</f>
        <v/>
      </c>
      <c r="BB381" s="147" t="str">
        <f t="shared" si="633"/>
        <v>1.12</v>
      </c>
      <c r="BD381" s="649" t="s">
        <v>5139</v>
      </c>
      <c r="BE381" s="651"/>
      <c r="BF381" s="518">
        <f>IF(CNGE_2024_M3_Secc1!$AO$111=CNGE_2024_M3_Secc1!$AQ$111,0,IF(CNGE_2024_M3_Secc1!CZ133=0,1,0))</f>
        <v>0</v>
      </c>
      <c r="BG381" s="518"/>
      <c r="BH381" s="518">
        <f t="shared" si="634"/>
        <v>0</v>
      </c>
      <c r="BI381" s="518"/>
      <c r="BK381" s="518">
        <f>IF(CNGE_2024_M3_Secc1!$AO$111=CNGE_2024_M3_Secc1!$AQ$111,0,IF(OR(AND(BF381=1,COUNTBLANK(M381:AD381)=18),AND(BF381=0,COUNTBLANK(M381:AD381)=12)),0,1))</f>
        <v>0</v>
      </c>
      <c r="BL381" s="518"/>
      <c r="BN381" s="649" t="s">
        <v>5139</v>
      </c>
      <c r="BO381" s="651"/>
      <c r="BP381" s="518">
        <f t="shared" si="635"/>
        <v>0</v>
      </c>
      <c r="BQ381" s="518"/>
      <c r="BR381" s="518">
        <f t="shared" si="636"/>
        <v>0</v>
      </c>
      <c r="BS381" s="518"/>
      <c r="BT381" s="518">
        <f t="shared" si="637"/>
        <v>0</v>
      </c>
      <c r="BU381" s="518"/>
      <c r="BV381" s="518">
        <f t="shared" si="638"/>
        <v>0</v>
      </c>
      <c r="BW381" s="518"/>
      <c r="BX381" s="518">
        <f t="shared" si="639"/>
        <v>0</v>
      </c>
      <c r="BY381" s="518"/>
      <c r="BZ381" s="518">
        <f t="shared" si="640"/>
        <v>0</v>
      </c>
      <c r="CA381" s="518"/>
      <c r="CC381" s="649" t="s">
        <v>5139</v>
      </c>
      <c r="CD381" s="651"/>
      <c r="CE381" s="518">
        <f t="shared" si="641"/>
        <v>0</v>
      </c>
      <c r="CF381" s="518"/>
      <c r="CG381" s="518">
        <f t="shared" si="642"/>
        <v>0</v>
      </c>
      <c r="CH381" s="518"/>
      <c r="CI381" s="518">
        <f t="shared" si="643"/>
        <v>0</v>
      </c>
      <c r="CJ381" s="518"/>
      <c r="GB381" s="699"/>
      <c r="GC381" s="699"/>
    </row>
    <row r="382" spans="1:185" s="38" customFormat="1" ht="15" customHeight="1">
      <c r="A382" s="18"/>
      <c r="B382" s="3"/>
      <c r="C382" s="680"/>
      <c r="D382" s="681"/>
      <c r="E382" s="766"/>
      <c r="F382" s="56" t="s">
        <v>5140</v>
      </c>
      <c r="G382" s="547" t="s">
        <v>5217</v>
      </c>
      <c r="H382" s="548"/>
      <c r="I382" s="548"/>
      <c r="J382" s="548"/>
      <c r="K382" s="548"/>
      <c r="L382" s="549"/>
      <c r="M382" s="553"/>
      <c r="N382" s="554"/>
      <c r="O382" s="555"/>
      <c r="P382" s="553"/>
      <c r="Q382" s="554"/>
      <c r="R382" s="555"/>
      <c r="S382" s="553"/>
      <c r="T382" s="554"/>
      <c r="U382" s="555"/>
      <c r="V382" s="553"/>
      <c r="W382" s="554"/>
      <c r="X382" s="555"/>
      <c r="Y382" s="553"/>
      <c r="Z382" s="554"/>
      <c r="AA382" s="555"/>
      <c r="AB382" s="553"/>
      <c r="AC382" s="554"/>
      <c r="AD382" s="555"/>
      <c r="AE382" s="2"/>
      <c r="AF382" s="108"/>
      <c r="AH382" s="522">
        <f t="shared" si="622"/>
        <v>0</v>
      </c>
      <c r="AI382" s="522"/>
      <c r="AJ382" s="522">
        <f t="shared" si="623"/>
        <v>0</v>
      </c>
      <c r="AK382" s="522"/>
      <c r="AL382" s="522">
        <f t="shared" si="624"/>
        <v>0</v>
      </c>
      <c r="AM382" s="522"/>
      <c r="AN382" s="522">
        <f t="shared" si="625"/>
        <v>0</v>
      </c>
      <c r="AO382" s="522">
        <f t="shared" si="626"/>
        <v>0</v>
      </c>
      <c r="AP382" s="780"/>
      <c r="AQ382" s="522">
        <f t="shared" si="627"/>
        <v>0</v>
      </c>
      <c r="AR382" s="522"/>
      <c r="AS382" s="522">
        <f t="shared" si="628"/>
        <v>0</v>
      </c>
      <c r="AT382" s="522"/>
      <c r="AU382" s="522">
        <f t="shared" si="629"/>
        <v>0</v>
      </c>
      <c r="AV382" s="522"/>
      <c r="AW382" s="522">
        <f t="shared" si="630"/>
        <v>0</v>
      </c>
      <c r="AX382" s="522">
        <f t="shared" si="631"/>
        <v>0</v>
      </c>
      <c r="AY382" s="780"/>
      <c r="AZ382" s="114">
        <f t="shared" si="632"/>
        <v>0</v>
      </c>
      <c r="BA382" s="113" t="str">
        <f>IF(AZ382=0,"", IF(SUM($AZ$370:$AZ382)=1,BB382, IF($AZ$430&gt;SUM($AZ$370:$AZ382),_xlfn.CONCAT(", ",BB382), IF($AZ$430=SUM($AZ$370:$AZ382),_xlfn.CONCAT(" y ",BB382,".")))))</f>
        <v/>
      </c>
      <c r="BB382" s="147" t="str">
        <f t="shared" si="633"/>
        <v>1.13</v>
      </c>
      <c r="BD382" s="649" t="s">
        <v>5140</v>
      </c>
      <c r="BE382" s="651"/>
      <c r="BF382" s="518">
        <f>IF(CNGE_2024_M3_Secc1!$AO$111=CNGE_2024_M3_Secc1!$AQ$111,0,IF(CNGE_2024_M3_Secc1!CZ134=0,1,0))</f>
        <v>0</v>
      </c>
      <c r="BG382" s="518"/>
      <c r="BH382" s="518">
        <f t="shared" si="634"/>
        <v>0</v>
      </c>
      <c r="BI382" s="518"/>
      <c r="BK382" s="518">
        <f>IF(CNGE_2024_M3_Secc1!$AO$111=CNGE_2024_M3_Secc1!$AQ$111,0,IF(OR(AND(BF382=1,COUNTBLANK(M382:AD382)=18),AND(BF382=0,COUNTBLANK(M382:AD382)=12)),0,1))</f>
        <v>0</v>
      </c>
      <c r="BL382" s="518"/>
      <c r="BN382" s="649" t="s">
        <v>5140</v>
      </c>
      <c r="BO382" s="651"/>
      <c r="BP382" s="518">
        <f t="shared" si="635"/>
        <v>0</v>
      </c>
      <c r="BQ382" s="518"/>
      <c r="BR382" s="518">
        <f t="shared" si="636"/>
        <v>0</v>
      </c>
      <c r="BS382" s="518"/>
      <c r="BT382" s="518">
        <f t="shared" si="637"/>
        <v>0</v>
      </c>
      <c r="BU382" s="518"/>
      <c r="BV382" s="518">
        <f t="shared" si="638"/>
        <v>0</v>
      </c>
      <c r="BW382" s="518"/>
      <c r="BX382" s="518">
        <f t="shared" si="639"/>
        <v>0</v>
      </c>
      <c r="BY382" s="518"/>
      <c r="BZ382" s="518">
        <f t="shared" si="640"/>
        <v>0</v>
      </c>
      <c r="CA382" s="518"/>
      <c r="CC382" s="649" t="s">
        <v>5140</v>
      </c>
      <c r="CD382" s="651"/>
      <c r="CE382" s="518">
        <f t="shared" si="641"/>
        <v>0</v>
      </c>
      <c r="CF382" s="518"/>
      <c r="CG382" s="518">
        <f t="shared" si="642"/>
        <v>0</v>
      </c>
      <c r="CH382" s="518"/>
      <c r="CI382" s="518">
        <f t="shared" si="643"/>
        <v>0</v>
      </c>
      <c r="CJ382" s="518"/>
      <c r="GB382" s="699"/>
      <c r="GC382" s="699"/>
    </row>
    <row r="383" spans="1:185" s="38" customFormat="1" ht="15" customHeight="1">
      <c r="A383" s="18"/>
      <c r="B383" s="3"/>
      <c r="C383" s="680"/>
      <c r="D383" s="681"/>
      <c r="E383" s="766"/>
      <c r="F383" s="56" t="s">
        <v>5141</v>
      </c>
      <c r="G383" s="547" t="s">
        <v>5219</v>
      </c>
      <c r="H383" s="548"/>
      <c r="I383" s="548"/>
      <c r="J383" s="548"/>
      <c r="K383" s="548"/>
      <c r="L383" s="549"/>
      <c r="M383" s="553"/>
      <c r="N383" s="554"/>
      <c r="O383" s="555"/>
      <c r="P383" s="553"/>
      <c r="Q383" s="554"/>
      <c r="R383" s="555"/>
      <c r="S383" s="553"/>
      <c r="T383" s="554"/>
      <c r="U383" s="555"/>
      <c r="V383" s="553"/>
      <c r="W383" s="554"/>
      <c r="X383" s="555"/>
      <c r="Y383" s="553"/>
      <c r="Z383" s="554"/>
      <c r="AA383" s="555"/>
      <c r="AB383" s="553"/>
      <c r="AC383" s="554"/>
      <c r="AD383" s="555"/>
      <c r="AE383" s="2"/>
      <c r="AF383" s="108"/>
      <c r="AH383" s="522">
        <f t="shared" si="622"/>
        <v>0</v>
      </c>
      <c r="AI383" s="522"/>
      <c r="AJ383" s="522">
        <f t="shared" si="623"/>
        <v>0</v>
      </c>
      <c r="AK383" s="522"/>
      <c r="AL383" s="522">
        <f t="shared" si="624"/>
        <v>0</v>
      </c>
      <c r="AM383" s="522"/>
      <c r="AN383" s="522">
        <f t="shared" si="625"/>
        <v>0</v>
      </c>
      <c r="AO383" s="522">
        <f t="shared" si="626"/>
        <v>0</v>
      </c>
      <c r="AP383" s="780"/>
      <c r="AQ383" s="522">
        <f t="shared" si="627"/>
        <v>0</v>
      </c>
      <c r="AR383" s="522"/>
      <c r="AS383" s="522">
        <f t="shared" si="628"/>
        <v>0</v>
      </c>
      <c r="AT383" s="522"/>
      <c r="AU383" s="522">
        <f t="shared" si="629"/>
        <v>0</v>
      </c>
      <c r="AV383" s="522"/>
      <c r="AW383" s="522">
        <f t="shared" si="630"/>
        <v>0</v>
      </c>
      <c r="AX383" s="522">
        <f t="shared" si="631"/>
        <v>0</v>
      </c>
      <c r="AY383" s="780"/>
      <c r="AZ383" s="114">
        <f t="shared" si="632"/>
        <v>0</v>
      </c>
      <c r="BA383" s="113" t="str">
        <f>IF(AZ383=0,"", IF(SUM($AZ$370:$AZ383)=1,BB383, IF($AZ$430&gt;SUM($AZ$370:$AZ383),_xlfn.CONCAT(", ",BB383), IF($AZ$430=SUM($AZ$370:$AZ383),_xlfn.CONCAT(" y ",BB383,".")))))</f>
        <v/>
      </c>
      <c r="BB383" s="147" t="str">
        <f t="shared" si="633"/>
        <v>1.14</v>
      </c>
      <c r="BD383" s="649" t="s">
        <v>5141</v>
      </c>
      <c r="BE383" s="651"/>
      <c r="BF383" s="518">
        <f>IF(CNGE_2024_M3_Secc1!$AO$111=CNGE_2024_M3_Secc1!$AQ$111,0,IF(CNGE_2024_M3_Secc1!CZ135=0,1,0))</f>
        <v>0</v>
      </c>
      <c r="BG383" s="518"/>
      <c r="BH383" s="518">
        <f t="shared" si="634"/>
        <v>0</v>
      </c>
      <c r="BI383" s="518"/>
      <c r="BK383" s="518">
        <f>IF(CNGE_2024_M3_Secc1!$AO$111=CNGE_2024_M3_Secc1!$AQ$111,0,IF(OR(AND(BF383=1,COUNTBLANK(M383:AD383)=18),AND(BF383=0,COUNTBLANK(M383:AD383)=12)),0,1))</f>
        <v>0</v>
      </c>
      <c r="BL383" s="518"/>
      <c r="BN383" s="649" t="s">
        <v>5141</v>
      </c>
      <c r="BO383" s="651"/>
      <c r="BP383" s="518">
        <f t="shared" si="635"/>
        <v>0</v>
      </c>
      <c r="BQ383" s="518"/>
      <c r="BR383" s="518">
        <f t="shared" si="636"/>
        <v>0</v>
      </c>
      <c r="BS383" s="518"/>
      <c r="BT383" s="518">
        <f t="shared" si="637"/>
        <v>0</v>
      </c>
      <c r="BU383" s="518"/>
      <c r="BV383" s="518">
        <f>IF(OR(AND($BV$369="",BP383=""),BP383&lt;=$BV$369,AND($BV$369&gt;0,BP383="NS"),AND($BV$369&gt;0,BP383="NA")),0,1)</f>
        <v>0</v>
      </c>
      <c r="BW383" s="518"/>
      <c r="BX383" s="518">
        <f t="shared" si="639"/>
        <v>0</v>
      </c>
      <c r="BY383" s="518"/>
      <c r="BZ383" s="518">
        <f t="shared" si="640"/>
        <v>0</v>
      </c>
      <c r="CA383" s="518"/>
      <c r="CC383" s="649" t="s">
        <v>5141</v>
      </c>
      <c r="CD383" s="651"/>
      <c r="CE383" s="518">
        <f t="shared" si="641"/>
        <v>0</v>
      </c>
      <c r="CF383" s="518"/>
      <c r="CG383" s="518">
        <f t="shared" si="642"/>
        <v>0</v>
      </c>
      <c r="CH383" s="518"/>
      <c r="CI383" s="518">
        <f t="shared" si="643"/>
        <v>0</v>
      </c>
      <c r="CJ383" s="518"/>
      <c r="GB383" s="699"/>
      <c r="GC383" s="699"/>
    </row>
    <row r="384" spans="1:185" s="38" customFormat="1" ht="15" customHeight="1">
      <c r="A384" s="18"/>
      <c r="B384" s="3"/>
      <c r="C384" s="680"/>
      <c r="D384" s="681"/>
      <c r="E384" s="766"/>
      <c r="F384" s="56" t="s">
        <v>5142</v>
      </c>
      <c r="G384" s="547" t="s">
        <v>5221</v>
      </c>
      <c r="H384" s="548"/>
      <c r="I384" s="548"/>
      <c r="J384" s="548"/>
      <c r="K384" s="548"/>
      <c r="L384" s="549"/>
      <c r="M384" s="553"/>
      <c r="N384" s="554"/>
      <c r="O384" s="555"/>
      <c r="P384" s="553"/>
      <c r="Q384" s="554"/>
      <c r="R384" s="555"/>
      <c r="S384" s="553"/>
      <c r="T384" s="554"/>
      <c r="U384" s="555"/>
      <c r="V384" s="553"/>
      <c r="W384" s="554"/>
      <c r="X384" s="555"/>
      <c r="Y384" s="553"/>
      <c r="Z384" s="554"/>
      <c r="AA384" s="555"/>
      <c r="AB384" s="553"/>
      <c r="AC384" s="554"/>
      <c r="AD384" s="555"/>
      <c r="AE384" s="2"/>
      <c r="AF384" s="108"/>
      <c r="AH384" s="522">
        <f t="shared" si="622"/>
        <v>0</v>
      </c>
      <c r="AI384" s="522"/>
      <c r="AJ384" s="522">
        <f t="shared" si="623"/>
        <v>0</v>
      </c>
      <c r="AK384" s="522"/>
      <c r="AL384" s="522">
        <f t="shared" si="624"/>
        <v>0</v>
      </c>
      <c r="AM384" s="522"/>
      <c r="AN384" s="522">
        <f t="shared" si="625"/>
        <v>0</v>
      </c>
      <c r="AO384" s="522">
        <f t="shared" si="626"/>
        <v>0</v>
      </c>
      <c r="AP384" s="780"/>
      <c r="AQ384" s="522">
        <f t="shared" si="627"/>
        <v>0</v>
      </c>
      <c r="AR384" s="522"/>
      <c r="AS384" s="522">
        <f t="shared" si="628"/>
        <v>0</v>
      </c>
      <c r="AT384" s="522"/>
      <c r="AU384" s="522">
        <f t="shared" si="629"/>
        <v>0</v>
      </c>
      <c r="AV384" s="522"/>
      <c r="AW384" s="522">
        <f t="shared" si="630"/>
        <v>0</v>
      </c>
      <c r="AX384" s="522">
        <f t="shared" si="631"/>
        <v>0</v>
      </c>
      <c r="AY384" s="780"/>
      <c r="AZ384" s="114">
        <f t="shared" si="632"/>
        <v>0</v>
      </c>
      <c r="BA384" s="113" t="str">
        <f>IF(AZ384=0,"", IF(SUM($AZ$370:$AZ384)=1,BB384, IF($AZ$430&gt;SUM($AZ$370:$AZ384),_xlfn.CONCAT(", ",BB384), IF($AZ$430=SUM($AZ$370:$AZ384),_xlfn.CONCAT(" y ",BB384,".")))))</f>
        <v/>
      </c>
      <c r="BB384" s="147" t="str">
        <f t="shared" si="633"/>
        <v>1.15</v>
      </c>
      <c r="BD384" s="649" t="s">
        <v>5142</v>
      </c>
      <c r="BE384" s="651"/>
      <c r="BF384" s="518">
        <f>IF(CNGE_2024_M3_Secc1!$AO$111=CNGE_2024_M3_Secc1!$AQ$111,0,IF(CNGE_2024_M3_Secc1!CZ136=0,1,0))</f>
        <v>0</v>
      </c>
      <c r="BG384" s="518"/>
      <c r="BH384" s="518">
        <f t="shared" si="634"/>
        <v>0</v>
      </c>
      <c r="BI384" s="518"/>
      <c r="BK384" s="518">
        <f>IF(CNGE_2024_M3_Secc1!$AO$111=CNGE_2024_M3_Secc1!$AQ$111,0,IF(OR(AND(BF384=1,COUNTBLANK(M384:AD384)=18),AND(BF384=0,COUNTBLANK(M384:AD384)=12)),0,1))</f>
        <v>0</v>
      </c>
      <c r="BL384" s="518"/>
      <c r="BN384" s="649" t="s">
        <v>5142</v>
      </c>
      <c r="BO384" s="651"/>
      <c r="BP384" s="518">
        <f t="shared" si="635"/>
        <v>0</v>
      </c>
      <c r="BQ384" s="518"/>
      <c r="BR384" s="518">
        <f t="shared" si="636"/>
        <v>0</v>
      </c>
      <c r="BS384" s="518"/>
      <c r="BT384" s="518">
        <f t="shared" si="637"/>
        <v>0</v>
      </c>
      <c r="BU384" s="518"/>
      <c r="BV384" s="518">
        <f t="shared" si="638"/>
        <v>0</v>
      </c>
      <c r="BW384" s="518"/>
      <c r="BX384" s="518">
        <f t="shared" si="639"/>
        <v>0</v>
      </c>
      <c r="BY384" s="518"/>
      <c r="BZ384" s="518">
        <f t="shared" si="640"/>
        <v>0</v>
      </c>
      <c r="CA384" s="518"/>
      <c r="CC384" s="649" t="s">
        <v>5142</v>
      </c>
      <c r="CD384" s="651"/>
      <c r="CE384" s="518">
        <f t="shared" si="641"/>
        <v>0</v>
      </c>
      <c r="CF384" s="518"/>
      <c r="CG384" s="518">
        <f t="shared" si="642"/>
        <v>0</v>
      </c>
      <c r="CH384" s="518"/>
      <c r="CI384" s="518">
        <f t="shared" si="643"/>
        <v>0</v>
      </c>
      <c r="CJ384" s="518"/>
      <c r="GB384" s="699"/>
      <c r="GC384" s="699"/>
    </row>
    <row r="385" spans="1:185" s="38" customFormat="1" ht="15" customHeight="1">
      <c r="A385" s="18"/>
      <c r="B385" s="3"/>
      <c r="C385" s="680"/>
      <c r="D385" s="681"/>
      <c r="E385" s="766"/>
      <c r="F385" s="56" t="s">
        <v>5143</v>
      </c>
      <c r="G385" s="547" t="s">
        <v>5223</v>
      </c>
      <c r="H385" s="548"/>
      <c r="I385" s="548"/>
      <c r="J385" s="548"/>
      <c r="K385" s="548"/>
      <c r="L385" s="549"/>
      <c r="M385" s="553"/>
      <c r="N385" s="554"/>
      <c r="O385" s="555"/>
      <c r="P385" s="553"/>
      <c r="Q385" s="554"/>
      <c r="R385" s="555"/>
      <c r="S385" s="553"/>
      <c r="T385" s="554"/>
      <c r="U385" s="555"/>
      <c r="V385" s="553"/>
      <c r="W385" s="554"/>
      <c r="X385" s="555"/>
      <c r="Y385" s="553"/>
      <c r="Z385" s="554"/>
      <c r="AA385" s="555"/>
      <c r="AB385" s="553"/>
      <c r="AC385" s="554"/>
      <c r="AD385" s="555"/>
      <c r="AE385" s="2"/>
      <c r="AF385" s="108"/>
      <c r="AH385" s="522">
        <f t="shared" si="622"/>
        <v>0</v>
      </c>
      <c r="AI385" s="522"/>
      <c r="AJ385" s="522">
        <f t="shared" si="623"/>
        <v>0</v>
      </c>
      <c r="AK385" s="522"/>
      <c r="AL385" s="522">
        <f t="shared" si="624"/>
        <v>0</v>
      </c>
      <c r="AM385" s="522"/>
      <c r="AN385" s="522">
        <f t="shared" si="625"/>
        <v>0</v>
      </c>
      <c r="AO385" s="522">
        <f t="shared" si="626"/>
        <v>0</v>
      </c>
      <c r="AP385" s="780"/>
      <c r="AQ385" s="522">
        <f t="shared" si="627"/>
        <v>0</v>
      </c>
      <c r="AR385" s="522"/>
      <c r="AS385" s="522">
        <f t="shared" si="628"/>
        <v>0</v>
      </c>
      <c r="AT385" s="522"/>
      <c r="AU385" s="522">
        <f t="shared" si="629"/>
        <v>0</v>
      </c>
      <c r="AV385" s="522"/>
      <c r="AW385" s="522">
        <f t="shared" si="630"/>
        <v>0</v>
      </c>
      <c r="AX385" s="522">
        <f t="shared" si="631"/>
        <v>0</v>
      </c>
      <c r="AY385" s="780"/>
      <c r="AZ385" s="114">
        <f t="shared" si="632"/>
        <v>0</v>
      </c>
      <c r="BA385" s="113" t="str">
        <f>IF(AZ385=0,"", IF(SUM($AZ$370:$AZ385)=1,BB385, IF($AZ$430&gt;SUM($AZ$370:$AZ385),_xlfn.CONCAT(", ",BB385), IF($AZ$430=SUM($AZ$370:$AZ385),_xlfn.CONCAT(" y ",BB385,".")))))</f>
        <v/>
      </c>
      <c r="BB385" s="147" t="str">
        <f t="shared" si="633"/>
        <v>1.16</v>
      </c>
      <c r="BD385" s="649" t="s">
        <v>5143</v>
      </c>
      <c r="BE385" s="651"/>
      <c r="BF385" s="518">
        <f>IF(CNGE_2024_M3_Secc1!$AO$111=CNGE_2024_M3_Secc1!$AQ$111,0,IF(CNGE_2024_M3_Secc1!CZ137=0,1,0))</f>
        <v>0</v>
      </c>
      <c r="BG385" s="518"/>
      <c r="BH385" s="518">
        <f t="shared" si="634"/>
        <v>0</v>
      </c>
      <c r="BI385" s="518"/>
      <c r="BK385" s="518">
        <f>IF(CNGE_2024_M3_Secc1!$AO$111=CNGE_2024_M3_Secc1!$AQ$111,0,IF(OR(AND(BF385=1,COUNTBLANK(M385:AD385)=18),AND(BF385=0,COUNTBLANK(M385:AD385)=12)),0,1))</f>
        <v>0</v>
      </c>
      <c r="BL385" s="518"/>
      <c r="BN385" s="649" t="s">
        <v>5143</v>
      </c>
      <c r="BO385" s="651"/>
      <c r="BP385" s="518">
        <f t="shared" si="635"/>
        <v>0</v>
      </c>
      <c r="BQ385" s="518"/>
      <c r="BR385" s="518">
        <f t="shared" si="636"/>
        <v>0</v>
      </c>
      <c r="BS385" s="518"/>
      <c r="BT385" s="518">
        <f t="shared" si="637"/>
        <v>0</v>
      </c>
      <c r="BU385" s="518"/>
      <c r="BV385" s="518">
        <f t="shared" si="638"/>
        <v>0</v>
      </c>
      <c r="BW385" s="518"/>
      <c r="BX385" s="518">
        <f t="shared" si="639"/>
        <v>0</v>
      </c>
      <c r="BY385" s="518"/>
      <c r="BZ385" s="518">
        <f t="shared" si="640"/>
        <v>0</v>
      </c>
      <c r="CA385" s="518"/>
      <c r="CC385" s="649" t="s">
        <v>5143</v>
      </c>
      <c r="CD385" s="651"/>
      <c r="CE385" s="518">
        <f t="shared" si="641"/>
        <v>0</v>
      </c>
      <c r="CF385" s="518"/>
      <c r="CG385" s="518">
        <f t="shared" si="642"/>
        <v>0</v>
      </c>
      <c r="CH385" s="518"/>
      <c r="CI385" s="518">
        <f t="shared" si="643"/>
        <v>0</v>
      </c>
      <c r="CJ385" s="518"/>
      <c r="GB385" s="699"/>
      <c r="GC385" s="699"/>
    </row>
    <row r="386" spans="1:185" s="38" customFormat="1" ht="15" customHeight="1">
      <c r="A386" s="18"/>
      <c r="B386" s="3"/>
      <c r="C386" s="680"/>
      <c r="D386" s="681"/>
      <c r="E386" s="766"/>
      <c r="F386" s="56" t="s">
        <v>5144</v>
      </c>
      <c r="G386" s="547" t="s">
        <v>5225</v>
      </c>
      <c r="H386" s="548"/>
      <c r="I386" s="548"/>
      <c r="J386" s="548"/>
      <c r="K386" s="548"/>
      <c r="L386" s="549"/>
      <c r="M386" s="553"/>
      <c r="N386" s="554"/>
      <c r="O386" s="555"/>
      <c r="P386" s="553"/>
      <c r="Q386" s="554"/>
      <c r="R386" s="555"/>
      <c r="S386" s="553"/>
      <c r="T386" s="554"/>
      <c r="U386" s="555"/>
      <c r="V386" s="553"/>
      <c r="W386" s="554"/>
      <c r="X386" s="555"/>
      <c r="Y386" s="553"/>
      <c r="Z386" s="554"/>
      <c r="AA386" s="555"/>
      <c r="AB386" s="553"/>
      <c r="AC386" s="554"/>
      <c r="AD386" s="555"/>
      <c r="AE386" s="2"/>
      <c r="AF386" s="108"/>
      <c r="AH386" s="522">
        <f t="shared" si="622"/>
        <v>0</v>
      </c>
      <c r="AI386" s="522"/>
      <c r="AJ386" s="522">
        <f t="shared" si="623"/>
        <v>0</v>
      </c>
      <c r="AK386" s="522"/>
      <c r="AL386" s="522">
        <f t="shared" si="624"/>
        <v>0</v>
      </c>
      <c r="AM386" s="522"/>
      <c r="AN386" s="522">
        <f t="shared" si="625"/>
        <v>0</v>
      </c>
      <c r="AO386" s="522">
        <f t="shared" si="626"/>
        <v>0</v>
      </c>
      <c r="AP386" s="780"/>
      <c r="AQ386" s="522">
        <f t="shared" si="627"/>
        <v>0</v>
      </c>
      <c r="AR386" s="522"/>
      <c r="AS386" s="522">
        <f t="shared" si="628"/>
        <v>0</v>
      </c>
      <c r="AT386" s="522"/>
      <c r="AU386" s="522">
        <f t="shared" si="629"/>
        <v>0</v>
      </c>
      <c r="AV386" s="522"/>
      <c r="AW386" s="522">
        <f t="shared" si="630"/>
        <v>0</v>
      </c>
      <c r="AX386" s="522">
        <f t="shared" si="631"/>
        <v>0</v>
      </c>
      <c r="AY386" s="780"/>
      <c r="AZ386" s="114">
        <f t="shared" si="632"/>
        <v>0</v>
      </c>
      <c r="BA386" s="113" t="str">
        <f>IF(AZ386=0,"", IF(SUM($AZ$370:$AZ386)=1,BB386, IF($AZ$430&gt;SUM($AZ$370:$AZ386),_xlfn.CONCAT(", ",BB386), IF($AZ$430=SUM($AZ$370:$AZ386),_xlfn.CONCAT(" y ",BB386,".")))))</f>
        <v/>
      </c>
      <c r="BB386" s="147" t="str">
        <f t="shared" si="633"/>
        <v>1.17</v>
      </c>
      <c r="BD386" s="649" t="s">
        <v>5144</v>
      </c>
      <c r="BE386" s="651"/>
      <c r="BF386" s="518">
        <f>IF(CNGE_2024_M3_Secc1!$AO$111=CNGE_2024_M3_Secc1!$AQ$111,0,IF(CNGE_2024_M3_Secc1!CZ138=0,1,0))</f>
        <v>0</v>
      </c>
      <c r="BG386" s="518"/>
      <c r="BH386" s="518">
        <f t="shared" si="634"/>
        <v>0</v>
      </c>
      <c r="BI386" s="518"/>
      <c r="BK386" s="518">
        <f>IF(CNGE_2024_M3_Secc1!$AO$111=CNGE_2024_M3_Secc1!$AQ$111,0,IF(OR(AND(BF386=1,COUNTBLANK(M386:AD386)=18),AND(BF386=0,COUNTBLANK(M386:AD386)=12)),0,1))</f>
        <v>0</v>
      </c>
      <c r="BL386" s="518"/>
      <c r="BN386" s="649" t="s">
        <v>5144</v>
      </c>
      <c r="BO386" s="651"/>
      <c r="BP386" s="518">
        <f t="shared" si="635"/>
        <v>0</v>
      </c>
      <c r="BQ386" s="518"/>
      <c r="BR386" s="518">
        <f t="shared" si="636"/>
        <v>0</v>
      </c>
      <c r="BS386" s="518"/>
      <c r="BT386" s="518">
        <f t="shared" si="637"/>
        <v>0</v>
      </c>
      <c r="BU386" s="518"/>
      <c r="BV386" s="518">
        <f t="shared" si="638"/>
        <v>0</v>
      </c>
      <c r="BW386" s="518"/>
      <c r="BX386" s="518">
        <f t="shared" si="639"/>
        <v>0</v>
      </c>
      <c r="BY386" s="518"/>
      <c r="BZ386" s="518">
        <f t="shared" si="640"/>
        <v>0</v>
      </c>
      <c r="CA386" s="518"/>
      <c r="CC386" s="649" t="s">
        <v>5144</v>
      </c>
      <c r="CD386" s="651"/>
      <c r="CE386" s="518">
        <f t="shared" si="641"/>
        <v>0</v>
      </c>
      <c r="CF386" s="518"/>
      <c r="CG386" s="518">
        <f t="shared" si="642"/>
        <v>0</v>
      </c>
      <c r="CH386" s="518"/>
      <c r="CI386" s="518">
        <f t="shared" si="643"/>
        <v>0</v>
      </c>
      <c r="CJ386" s="518"/>
      <c r="GB386" s="699"/>
      <c r="GC386" s="699"/>
    </row>
    <row r="387" spans="1:185" s="38" customFormat="1" ht="24" customHeight="1">
      <c r="A387" s="18"/>
      <c r="B387" s="3"/>
      <c r="C387" s="680"/>
      <c r="D387" s="681"/>
      <c r="E387" s="766"/>
      <c r="F387" s="56" t="s">
        <v>5145</v>
      </c>
      <c r="G387" s="547" t="s">
        <v>5227</v>
      </c>
      <c r="H387" s="548"/>
      <c r="I387" s="548"/>
      <c r="J387" s="548"/>
      <c r="K387" s="548"/>
      <c r="L387" s="549"/>
      <c r="M387" s="553"/>
      <c r="N387" s="554"/>
      <c r="O387" s="555"/>
      <c r="P387" s="553"/>
      <c r="Q387" s="554"/>
      <c r="R387" s="555"/>
      <c r="S387" s="553"/>
      <c r="T387" s="554"/>
      <c r="U387" s="555"/>
      <c r="V387" s="553"/>
      <c r="W387" s="554"/>
      <c r="X387" s="555"/>
      <c r="Y387" s="553"/>
      <c r="Z387" s="554"/>
      <c r="AA387" s="555"/>
      <c r="AB387" s="553"/>
      <c r="AC387" s="554"/>
      <c r="AD387" s="555"/>
      <c r="AE387" s="2"/>
      <c r="AF387" s="108"/>
      <c r="AH387" s="522">
        <f t="shared" si="622"/>
        <v>0</v>
      </c>
      <c r="AI387" s="522"/>
      <c r="AJ387" s="522">
        <f t="shared" si="623"/>
        <v>0</v>
      </c>
      <c r="AK387" s="522"/>
      <c r="AL387" s="522">
        <f t="shared" si="624"/>
        <v>0</v>
      </c>
      <c r="AM387" s="522"/>
      <c r="AN387" s="522">
        <f t="shared" si="625"/>
        <v>0</v>
      </c>
      <c r="AO387" s="522">
        <f t="shared" si="626"/>
        <v>0</v>
      </c>
      <c r="AP387" s="780"/>
      <c r="AQ387" s="522">
        <f t="shared" si="627"/>
        <v>0</v>
      </c>
      <c r="AR387" s="522"/>
      <c r="AS387" s="522">
        <f t="shared" si="628"/>
        <v>0</v>
      </c>
      <c r="AT387" s="522"/>
      <c r="AU387" s="522">
        <f t="shared" si="629"/>
        <v>0</v>
      </c>
      <c r="AV387" s="522"/>
      <c r="AW387" s="522">
        <f t="shared" si="630"/>
        <v>0</v>
      </c>
      <c r="AX387" s="522">
        <f t="shared" si="631"/>
        <v>0</v>
      </c>
      <c r="AY387" s="780"/>
      <c r="AZ387" s="114">
        <f t="shared" si="632"/>
        <v>0</v>
      </c>
      <c r="BA387" s="113" t="str">
        <f>IF(AZ387=0,"", IF(SUM($AZ$370:$AZ387)=1,BB387, IF($AZ$430&gt;SUM($AZ$370:$AZ387),_xlfn.CONCAT(", ",BB387), IF($AZ$430=SUM($AZ$370:$AZ387),_xlfn.CONCAT(" y ",BB387,".")))))</f>
        <v/>
      </c>
      <c r="BB387" s="147" t="str">
        <f t="shared" si="633"/>
        <v>1.18</v>
      </c>
      <c r="BD387" s="649" t="s">
        <v>5145</v>
      </c>
      <c r="BE387" s="651"/>
      <c r="BF387" s="518">
        <f>IF(CNGE_2024_M3_Secc1!$AO$111=CNGE_2024_M3_Secc1!$AQ$111,0,IF(CNGE_2024_M3_Secc1!CZ139=0,1,0))</f>
        <v>0</v>
      </c>
      <c r="BG387" s="518"/>
      <c r="BH387" s="518">
        <f t="shared" si="634"/>
        <v>0</v>
      </c>
      <c r="BI387" s="518"/>
      <c r="BK387" s="518">
        <f>IF(CNGE_2024_M3_Secc1!$AO$111=CNGE_2024_M3_Secc1!$AQ$111,0,IF(OR(AND(BF387=1,COUNTBLANK(M387:AD387)=18),AND(BF387=0,COUNTBLANK(M387:AD387)=12)),0,1))</f>
        <v>0</v>
      </c>
      <c r="BL387" s="518"/>
      <c r="BN387" s="649" t="s">
        <v>5145</v>
      </c>
      <c r="BO387" s="651"/>
      <c r="BP387" s="518">
        <f t="shared" si="635"/>
        <v>0</v>
      </c>
      <c r="BQ387" s="518"/>
      <c r="BR387" s="518">
        <f t="shared" si="636"/>
        <v>0</v>
      </c>
      <c r="BS387" s="518"/>
      <c r="BT387" s="518">
        <f t="shared" si="637"/>
        <v>0</v>
      </c>
      <c r="BU387" s="518"/>
      <c r="BV387" s="518">
        <f t="shared" si="638"/>
        <v>0</v>
      </c>
      <c r="BW387" s="518"/>
      <c r="BX387" s="518">
        <f t="shared" si="639"/>
        <v>0</v>
      </c>
      <c r="BY387" s="518"/>
      <c r="BZ387" s="518">
        <f t="shared" si="640"/>
        <v>0</v>
      </c>
      <c r="CA387" s="518"/>
      <c r="CC387" s="649" t="s">
        <v>5145</v>
      </c>
      <c r="CD387" s="651"/>
      <c r="CE387" s="518">
        <f t="shared" si="641"/>
        <v>0</v>
      </c>
      <c r="CF387" s="518"/>
      <c r="CG387" s="518">
        <f t="shared" si="642"/>
        <v>0</v>
      </c>
      <c r="CH387" s="518"/>
      <c r="CI387" s="518">
        <f t="shared" si="643"/>
        <v>0</v>
      </c>
      <c r="CJ387" s="518"/>
      <c r="GB387" s="699"/>
      <c r="GC387" s="699"/>
    </row>
    <row r="388" spans="1:185" s="38" customFormat="1" ht="15" customHeight="1">
      <c r="A388" s="18"/>
      <c r="B388" s="3"/>
      <c r="C388" s="680"/>
      <c r="D388" s="681"/>
      <c r="E388" s="766"/>
      <c r="F388" s="56" t="s">
        <v>5146</v>
      </c>
      <c r="G388" s="547" t="s">
        <v>5229</v>
      </c>
      <c r="H388" s="548"/>
      <c r="I388" s="548"/>
      <c r="J388" s="548"/>
      <c r="K388" s="548"/>
      <c r="L388" s="549"/>
      <c r="M388" s="553"/>
      <c r="N388" s="554"/>
      <c r="O388" s="555"/>
      <c r="P388" s="553"/>
      <c r="Q388" s="554"/>
      <c r="R388" s="555"/>
      <c r="S388" s="553"/>
      <c r="T388" s="554"/>
      <c r="U388" s="555"/>
      <c r="V388" s="553"/>
      <c r="W388" s="554"/>
      <c r="X388" s="555"/>
      <c r="Y388" s="553"/>
      <c r="Z388" s="554"/>
      <c r="AA388" s="555"/>
      <c r="AB388" s="553"/>
      <c r="AC388" s="554"/>
      <c r="AD388" s="555"/>
      <c r="AE388" s="2"/>
      <c r="AF388" s="108"/>
      <c r="AH388" s="522">
        <f t="shared" si="622"/>
        <v>0</v>
      </c>
      <c r="AI388" s="522"/>
      <c r="AJ388" s="522">
        <f t="shared" si="623"/>
        <v>0</v>
      </c>
      <c r="AK388" s="522"/>
      <c r="AL388" s="522">
        <f t="shared" si="624"/>
        <v>0</v>
      </c>
      <c r="AM388" s="522"/>
      <c r="AN388" s="522">
        <f t="shared" si="625"/>
        <v>0</v>
      </c>
      <c r="AO388" s="522">
        <f t="shared" si="626"/>
        <v>0</v>
      </c>
      <c r="AP388" s="780"/>
      <c r="AQ388" s="522">
        <f t="shared" si="627"/>
        <v>0</v>
      </c>
      <c r="AR388" s="522"/>
      <c r="AS388" s="522">
        <f t="shared" si="628"/>
        <v>0</v>
      </c>
      <c r="AT388" s="522"/>
      <c r="AU388" s="522">
        <f t="shared" si="629"/>
        <v>0</v>
      </c>
      <c r="AV388" s="522"/>
      <c r="AW388" s="522">
        <f t="shared" si="630"/>
        <v>0</v>
      </c>
      <c r="AX388" s="522">
        <f t="shared" si="631"/>
        <v>0</v>
      </c>
      <c r="AY388" s="780"/>
      <c r="AZ388" s="114">
        <f t="shared" si="632"/>
        <v>0</v>
      </c>
      <c r="BA388" s="113" t="str">
        <f>IF(AZ388=0,"", IF(SUM($AZ$370:$AZ388)=1,BB388, IF($AZ$430&gt;SUM($AZ$370:$AZ388),_xlfn.CONCAT(", ",BB388), IF($AZ$430=SUM($AZ$370:$AZ388),_xlfn.CONCAT(" y ",BB388,".")))))</f>
        <v/>
      </c>
      <c r="BB388" s="147" t="str">
        <f t="shared" si="633"/>
        <v>1.19</v>
      </c>
      <c r="BD388" s="649" t="s">
        <v>5146</v>
      </c>
      <c r="BE388" s="651"/>
      <c r="BF388" s="518">
        <f>IF(CNGE_2024_M3_Secc1!$AO$111=CNGE_2024_M3_Secc1!$AQ$111,0,IF(CNGE_2024_M3_Secc1!CZ140=0,1,0))</f>
        <v>0</v>
      </c>
      <c r="BG388" s="518"/>
      <c r="BH388" s="518">
        <f t="shared" si="634"/>
        <v>0</v>
      </c>
      <c r="BI388" s="518"/>
      <c r="BK388" s="518">
        <f>IF(CNGE_2024_M3_Secc1!$AO$111=CNGE_2024_M3_Secc1!$AQ$111,0,IF(OR(AND(BF388=1,COUNTBLANK(M388:AD388)=18),AND(BF388=0,COUNTBLANK(M388:AD388)=12)),0,1))</f>
        <v>0</v>
      </c>
      <c r="BL388" s="518"/>
      <c r="BN388" s="649" t="s">
        <v>5146</v>
      </c>
      <c r="BO388" s="651"/>
      <c r="BP388" s="518">
        <f t="shared" si="635"/>
        <v>0</v>
      </c>
      <c r="BQ388" s="518"/>
      <c r="BR388" s="518">
        <f t="shared" si="636"/>
        <v>0</v>
      </c>
      <c r="BS388" s="518"/>
      <c r="BT388" s="518">
        <f t="shared" si="637"/>
        <v>0</v>
      </c>
      <c r="BU388" s="518"/>
      <c r="BV388" s="518">
        <f t="shared" si="638"/>
        <v>0</v>
      </c>
      <c r="BW388" s="518"/>
      <c r="BX388" s="518">
        <f t="shared" si="639"/>
        <v>0</v>
      </c>
      <c r="BY388" s="518"/>
      <c r="BZ388" s="518">
        <f t="shared" si="640"/>
        <v>0</v>
      </c>
      <c r="CA388" s="518"/>
      <c r="CC388" s="649" t="s">
        <v>5146</v>
      </c>
      <c r="CD388" s="651"/>
      <c r="CE388" s="518">
        <f t="shared" si="641"/>
        <v>0</v>
      </c>
      <c r="CF388" s="518"/>
      <c r="CG388" s="518">
        <f t="shared" si="642"/>
        <v>0</v>
      </c>
      <c r="CH388" s="518"/>
      <c r="CI388" s="518">
        <f t="shared" si="643"/>
        <v>0</v>
      </c>
      <c r="CJ388" s="518"/>
      <c r="GB388" s="699"/>
      <c r="GC388" s="699"/>
    </row>
    <row r="389" spans="1:185" s="38" customFormat="1" ht="15" customHeight="1">
      <c r="A389" s="18"/>
      <c r="B389" s="3"/>
      <c r="C389" s="680"/>
      <c r="D389" s="681"/>
      <c r="E389" s="766"/>
      <c r="F389" s="56" t="s">
        <v>5147</v>
      </c>
      <c r="G389" s="547" t="s">
        <v>5231</v>
      </c>
      <c r="H389" s="548"/>
      <c r="I389" s="548"/>
      <c r="J389" s="548"/>
      <c r="K389" s="548"/>
      <c r="L389" s="549"/>
      <c r="M389" s="553"/>
      <c r="N389" s="554"/>
      <c r="O389" s="555"/>
      <c r="P389" s="553"/>
      <c r="Q389" s="554"/>
      <c r="R389" s="555"/>
      <c r="S389" s="553"/>
      <c r="T389" s="554"/>
      <c r="U389" s="555"/>
      <c r="V389" s="553"/>
      <c r="W389" s="554"/>
      <c r="X389" s="555"/>
      <c r="Y389" s="553"/>
      <c r="Z389" s="554"/>
      <c r="AA389" s="555"/>
      <c r="AB389" s="553"/>
      <c r="AC389" s="554"/>
      <c r="AD389" s="555"/>
      <c r="AE389" s="2"/>
      <c r="AF389" s="108"/>
      <c r="AH389" s="522">
        <f t="shared" si="622"/>
        <v>0</v>
      </c>
      <c r="AI389" s="522"/>
      <c r="AJ389" s="522">
        <f t="shared" si="623"/>
        <v>0</v>
      </c>
      <c r="AK389" s="522"/>
      <c r="AL389" s="522">
        <f t="shared" si="624"/>
        <v>0</v>
      </c>
      <c r="AM389" s="522"/>
      <c r="AN389" s="522">
        <f t="shared" si="625"/>
        <v>0</v>
      </c>
      <c r="AO389" s="522">
        <f t="shared" si="626"/>
        <v>0</v>
      </c>
      <c r="AP389" s="780"/>
      <c r="AQ389" s="522">
        <f t="shared" si="627"/>
        <v>0</v>
      </c>
      <c r="AR389" s="522"/>
      <c r="AS389" s="522">
        <f t="shared" si="628"/>
        <v>0</v>
      </c>
      <c r="AT389" s="522"/>
      <c r="AU389" s="522">
        <f t="shared" si="629"/>
        <v>0</v>
      </c>
      <c r="AV389" s="522"/>
      <c r="AW389" s="522">
        <f t="shared" si="630"/>
        <v>0</v>
      </c>
      <c r="AX389" s="522">
        <f t="shared" si="631"/>
        <v>0</v>
      </c>
      <c r="AY389" s="780"/>
      <c r="AZ389" s="114">
        <f t="shared" si="632"/>
        <v>0</v>
      </c>
      <c r="BA389" s="113" t="str">
        <f>IF(AZ389=0,"", IF(SUM($AZ$370:$AZ389)=1,BB389, IF($AZ$430&gt;SUM($AZ$370:$AZ389),_xlfn.CONCAT(", ",BB389), IF($AZ$430=SUM($AZ$370:$AZ389),_xlfn.CONCAT(" y ",BB389,".")))))</f>
        <v/>
      </c>
      <c r="BB389" s="147" t="str">
        <f t="shared" si="633"/>
        <v>1.20</v>
      </c>
      <c r="BD389" s="649" t="s">
        <v>5147</v>
      </c>
      <c r="BE389" s="651"/>
      <c r="BF389" s="518">
        <f>IF(CNGE_2024_M3_Secc1!$AO$111=CNGE_2024_M3_Secc1!$AQ$111,0,IF(CNGE_2024_M3_Secc1!CZ141=0,1,0))</f>
        <v>0</v>
      </c>
      <c r="BG389" s="518"/>
      <c r="BH389" s="518">
        <f t="shared" si="634"/>
        <v>0</v>
      </c>
      <c r="BI389" s="518"/>
      <c r="BK389" s="518">
        <f>IF(CNGE_2024_M3_Secc1!$AO$111=CNGE_2024_M3_Secc1!$AQ$111,0,IF(OR(AND(BF389=1,COUNTBLANK(M389:AD389)=18),AND(BF389=0,COUNTBLANK(M389:AD389)=12)),0,1))</f>
        <v>0</v>
      </c>
      <c r="BL389" s="518"/>
      <c r="BN389" s="649" t="s">
        <v>5147</v>
      </c>
      <c r="BO389" s="651"/>
      <c r="BP389" s="518">
        <f t="shared" si="635"/>
        <v>0</v>
      </c>
      <c r="BQ389" s="518"/>
      <c r="BR389" s="518">
        <f t="shared" si="636"/>
        <v>0</v>
      </c>
      <c r="BS389" s="518"/>
      <c r="BT389" s="518">
        <f t="shared" si="637"/>
        <v>0</v>
      </c>
      <c r="BU389" s="518"/>
      <c r="BV389" s="518">
        <f t="shared" si="638"/>
        <v>0</v>
      </c>
      <c r="BW389" s="518"/>
      <c r="BX389" s="518">
        <f t="shared" si="639"/>
        <v>0</v>
      </c>
      <c r="BY389" s="518"/>
      <c r="BZ389" s="518">
        <f t="shared" si="640"/>
        <v>0</v>
      </c>
      <c r="CA389" s="518"/>
      <c r="CC389" s="649" t="s">
        <v>5147</v>
      </c>
      <c r="CD389" s="651"/>
      <c r="CE389" s="518">
        <f t="shared" si="641"/>
        <v>0</v>
      </c>
      <c r="CF389" s="518"/>
      <c r="CG389" s="518">
        <f t="shared" si="642"/>
        <v>0</v>
      </c>
      <c r="CH389" s="518"/>
      <c r="CI389" s="518">
        <f t="shared" si="643"/>
        <v>0</v>
      </c>
      <c r="CJ389" s="518"/>
      <c r="GB389" s="699"/>
      <c r="GC389" s="699"/>
    </row>
    <row r="390" spans="1:185" s="38" customFormat="1" ht="15" customHeight="1">
      <c r="A390" s="18"/>
      <c r="B390" s="3"/>
      <c r="C390" s="682"/>
      <c r="D390" s="683"/>
      <c r="E390" s="767"/>
      <c r="F390" s="56" t="s">
        <v>5148</v>
      </c>
      <c r="G390" s="547" t="s">
        <v>5432</v>
      </c>
      <c r="H390" s="548"/>
      <c r="I390" s="548"/>
      <c r="J390" s="548"/>
      <c r="K390" s="548"/>
      <c r="L390" s="549"/>
      <c r="M390" s="553"/>
      <c r="N390" s="554"/>
      <c r="O390" s="555"/>
      <c r="P390" s="553"/>
      <c r="Q390" s="554"/>
      <c r="R390" s="555"/>
      <c r="S390" s="553"/>
      <c r="T390" s="554"/>
      <c r="U390" s="555"/>
      <c r="V390" s="553"/>
      <c r="W390" s="554"/>
      <c r="X390" s="555"/>
      <c r="Y390" s="553"/>
      <c r="Z390" s="554"/>
      <c r="AA390" s="555"/>
      <c r="AB390" s="553"/>
      <c r="AC390" s="554"/>
      <c r="AD390" s="555"/>
      <c r="AE390" s="2"/>
      <c r="AF390" s="108"/>
      <c r="AH390" s="522">
        <f t="shared" si="622"/>
        <v>0</v>
      </c>
      <c r="AI390" s="522"/>
      <c r="AJ390" s="522">
        <f t="shared" si="623"/>
        <v>0</v>
      </c>
      <c r="AK390" s="522"/>
      <c r="AL390" s="522">
        <f t="shared" si="624"/>
        <v>0</v>
      </c>
      <c r="AM390" s="522"/>
      <c r="AN390" s="522">
        <f t="shared" si="625"/>
        <v>0</v>
      </c>
      <c r="AO390" s="522">
        <f t="shared" si="626"/>
        <v>0</v>
      </c>
      <c r="AP390" s="780"/>
      <c r="AQ390" s="522">
        <f t="shared" si="627"/>
        <v>0</v>
      </c>
      <c r="AR390" s="522"/>
      <c r="AS390" s="522">
        <f t="shared" si="628"/>
        <v>0</v>
      </c>
      <c r="AT390" s="522"/>
      <c r="AU390" s="522">
        <f t="shared" si="629"/>
        <v>0</v>
      </c>
      <c r="AV390" s="522"/>
      <c r="AW390" s="522">
        <f t="shared" si="630"/>
        <v>0</v>
      </c>
      <c r="AX390" s="522">
        <f t="shared" si="631"/>
        <v>0</v>
      </c>
      <c r="AY390" s="780"/>
      <c r="AZ390" s="114">
        <f t="shared" si="632"/>
        <v>0</v>
      </c>
      <c r="BA390" s="113" t="str">
        <f>IF(AZ390=0,"", IF(SUM($AZ$370:$AZ390)=1,BB390, IF($AZ$430&gt;SUM($AZ$370:$AZ390),_xlfn.CONCAT(", ",BB390), IF($AZ$430=SUM($AZ$370:$AZ390),_xlfn.CONCAT(" y ",BB390,".")))))</f>
        <v/>
      </c>
      <c r="BB390" s="147" t="str">
        <f t="shared" si="633"/>
        <v>1.21</v>
      </c>
      <c r="BD390" s="649" t="s">
        <v>5148</v>
      </c>
      <c r="BE390" s="651"/>
      <c r="BF390" s="518">
        <f>IF(CNGE_2024_M3_Secc1!$AO$111=CNGE_2024_M3_Secc1!$AQ$111,0,IF(CNGE_2024_M3_Secc1!CZ142=0,1,0))</f>
        <v>0</v>
      </c>
      <c r="BG390" s="518"/>
      <c r="BH390" s="518">
        <f t="shared" si="634"/>
        <v>0</v>
      </c>
      <c r="BI390" s="518"/>
      <c r="BK390" s="518">
        <f>IF(CNGE_2024_M3_Secc1!$AO$111=CNGE_2024_M3_Secc1!$AQ$111,0,IF(OR(AND(BF390=1,COUNTBLANK(M390:AD390)=18),AND(BF390=0,COUNTBLANK(M390:AD390)=12)),0,1))</f>
        <v>0</v>
      </c>
      <c r="BL390" s="518"/>
      <c r="BN390" s="649" t="s">
        <v>5148</v>
      </c>
      <c r="BO390" s="651"/>
      <c r="BP390" s="518">
        <f t="shared" si="635"/>
        <v>0</v>
      </c>
      <c r="BQ390" s="518"/>
      <c r="BR390" s="518">
        <f t="shared" si="636"/>
        <v>0</v>
      </c>
      <c r="BS390" s="518"/>
      <c r="BT390" s="518">
        <f t="shared" si="637"/>
        <v>0</v>
      </c>
      <c r="BU390" s="518"/>
      <c r="BV390" s="518">
        <f t="shared" si="638"/>
        <v>0</v>
      </c>
      <c r="BW390" s="518"/>
      <c r="BX390" s="518">
        <f t="shared" si="639"/>
        <v>0</v>
      </c>
      <c r="BY390" s="518"/>
      <c r="BZ390" s="518">
        <f t="shared" si="640"/>
        <v>0</v>
      </c>
      <c r="CA390" s="518"/>
      <c r="CC390" s="649" t="s">
        <v>5148</v>
      </c>
      <c r="CD390" s="651"/>
      <c r="CE390" s="518">
        <f t="shared" si="641"/>
        <v>0</v>
      </c>
      <c r="CF390" s="518"/>
      <c r="CG390" s="518">
        <f t="shared" si="642"/>
        <v>0</v>
      </c>
      <c r="CH390" s="518"/>
      <c r="CI390" s="518">
        <f t="shared" si="643"/>
        <v>0</v>
      </c>
      <c r="CJ390" s="518"/>
      <c r="GB390" s="699"/>
      <c r="GC390" s="699"/>
    </row>
    <row r="391" spans="1:185" s="38" customFormat="1" ht="15" customHeight="1">
      <c r="A391" s="18"/>
      <c r="B391" s="3"/>
      <c r="C391" s="678" t="s">
        <v>5236</v>
      </c>
      <c r="D391" s="679"/>
      <c r="E391" s="765"/>
      <c r="F391" s="48" t="s">
        <v>5149</v>
      </c>
      <c r="G391" s="547" t="s">
        <v>5237</v>
      </c>
      <c r="H391" s="548"/>
      <c r="I391" s="548"/>
      <c r="J391" s="548"/>
      <c r="K391" s="548"/>
      <c r="L391" s="549"/>
      <c r="M391" s="553"/>
      <c r="N391" s="554"/>
      <c r="O391" s="555"/>
      <c r="P391" s="553"/>
      <c r="Q391" s="554"/>
      <c r="R391" s="555"/>
      <c r="S391" s="553"/>
      <c r="T391" s="554"/>
      <c r="U391" s="555"/>
      <c r="V391" s="553"/>
      <c r="W391" s="554"/>
      <c r="X391" s="555"/>
      <c r="Y391" s="553"/>
      <c r="Z391" s="554"/>
      <c r="AA391" s="555"/>
      <c r="AB391" s="553"/>
      <c r="AC391" s="554"/>
      <c r="AD391" s="555"/>
      <c r="AE391" s="2"/>
      <c r="AF391" s="108"/>
      <c r="AH391" s="522">
        <f t="shared" si="622"/>
        <v>0</v>
      </c>
      <c r="AI391" s="522"/>
      <c r="AJ391" s="522">
        <f t="shared" si="623"/>
        <v>0</v>
      </c>
      <c r="AK391" s="522"/>
      <c r="AL391" s="522">
        <f t="shared" si="624"/>
        <v>0</v>
      </c>
      <c r="AM391" s="522"/>
      <c r="AN391" s="522">
        <f t="shared" si="625"/>
        <v>0</v>
      </c>
      <c r="AO391" s="522">
        <f t="shared" si="626"/>
        <v>0</v>
      </c>
      <c r="AP391" s="780"/>
      <c r="AQ391" s="522">
        <f t="shared" si="627"/>
        <v>0</v>
      </c>
      <c r="AR391" s="522"/>
      <c r="AS391" s="522">
        <f t="shared" si="628"/>
        <v>0</v>
      </c>
      <c r="AT391" s="522"/>
      <c r="AU391" s="522">
        <f t="shared" si="629"/>
        <v>0</v>
      </c>
      <c r="AV391" s="522"/>
      <c r="AW391" s="522">
        <f t="shared" si="630"/>
        <v>0</v>
      </c>
      <c r="AX391" s="522">
        <f t="shared" si="631"/>
        <v>0</v>
      </c>
      <c r="AY391" s="780"/>
      <c r="AZ391" s="114">
        <f t="shared" si="632"/>
        <v>0</v>
      </c>
      <c r="BA391" s="113" t="str">
        <f>IF(AZ391=0,"", IF(SUM($AZ$370:$AZ391)=1,BB391, IF($AZ$430&gt;SUM($AZ$370:$AZ391),_xlfn.CONCAT(", ",BB391), IF($AZ$430=SUM($AZ$370:$AZ391),_xlfn.CONCAT(" y ",BB391,".")))))</f>
        <v/>
      </c>
      <c r="BB391" s="147" t="str">
        <f t="shared" si="633"/>
        <v>2.1</v>
      </c>
      <c r="BD391" s="649" t="s">
        <v>5149</v>
      </c>
      <c r="BE391" s="651"/>
      <c r="BF391" s="518">
        <f>IF(CNGE_2024_M3_Secc1!$AO$111=CNGE_2024_M3_Secc1!$AQ$111,0,IF(CNGE_2024_M3_Secc1!CZ143=0,1,0))</f>
        <v>0</v>
      </c>
      <c r="BG391" s="518"/>
      <c r="BH391" s="518">
        <f t="shared" si="634"/>
        <v>0</v>
      </c>
      <c r="BI391" s="518"/>
      <c r="BK391" s="518">
        <f>IF(CNGE_2024_M3_Secc1!$AO$111=CNGE_2024_M3_Secc1!$AQ$111,0,IF(OR(AND(BF391=1,COUNTBLANK(M391:AD391)=18),AND(BF391=0,COUNTBLANK(M391:AD391)=12)),0,1))</f>
        <v>0</v>
      </c>
      <c r="BL391" s="518"/>
      <c r="BN391" s="649" t="s">
        <v>5149</v>
      </c>
      <c r="BO391" s="651"/>
      <c r="BP391" s="518">
        <f t="shared" si="635"/>
        <v>0</v>
      </c>
      <c r="BQ391" s="518"/>
      <c r="BR391" s="518">
        <f t="shared" si="636"/>
        <v>0</v>
      </c>
      <c r="BS391" s="518"/>
      <c r="BT391" s="518">
        <f t="shared" si="637"/>
        <v>0</v>
      </c>
      <c r="BU391" s="518"/>
      <c r="BV391" s="518">
        <f t="shared" si="638"/>
        <v>0</v>
      </c>
      <c r="BW391" s="518"/>
      <c r="BX391" s="518">
        <f t="shared" si="639"/>
        <v>0</v>
      </c>
      <c r="BY391" s="518"/>
      <c r="BZ391" s="518">
        <f t="shared" si="640"/>
        <v>0</v>
      </c>
      <c r="CA391" s="518"/>
      <c r="CC391" s="649" t="s">
        <v>5149</v>
      </c>
      <c r="CD391" s="651"/>
      <c r="CE391" s="518">
        <f t="shared" si="641"/>
        <v>0</v>
      </c>
      <c r="CF391" s="518"/>
      <c r="CG391" s="518">
        <f t="shared" si="642"/>
        <v>0</v>
      </c>
      <c r="CH391" s="518"/>
      <c r="CI391" s="518">
        <f t="shared" si="643"/>
        <v>0</v>
      </c>
      <c r="CJ391" s="518"/>
      <c r="GB391" s="699"/>
      <c r="GC391" s="699"/>
    </row>
    <row r="392" spans="1:185" s="38" customFormat="1" ht="15" customHeight="1">
      <c r="A392" s="18"/>
      <c r="B392" s="3"/>
      <c r="C392" s="680"/>
      <c r="D392" s="681"/>
      <c r="E392" s="766"/>
      <c r="F392" s="48" t="s">
        <v>5150</v>
      </c>
      <c r="G392" s="547" t="s">
        <v>5239</v>
      </c>
      <c r="H392" s="548"/>
      <c r="I392" s="548"/>
      <c r="J392" s="548"/>
      <c r="K392" s="548"/>
      <c r="L392" s="549"/>
      <c r="M392" s="553"/>
      <c r="N392" s="554"/>
      <c r="O392" s="555"/>
      <c r="P392" s="553"/>
      <c r="Q392" s="554"/>
      <c r="R392" s="555"/>
      <c r="S392" s="553"/>
      <c r="T392" s="554"/>
      <c r="U392" s="555"/>
      <c r="V392" s="553"/>
      <c r="W392" s="554"/>
      <c r="X392" s="555"/>
      <c r="Y392" s="553"/>
      <c r="Z392" s="554"/>
      <c r="AA392" s="555"/>
      <c r="AB392" s="553"/>
      <c r="AC392" s="554"/>
      <c r="AD392" s="555"/>
      <c r="AE392" s="2"/>
      <c r="AF392" s="108"/>
      <c r="AH392" s="522">
        <f t="shared" si="622"/>
        <v>0</v>
      </c>
      <c r="AI392" s="522"/>
      <c r="AJ392" s="522">
        <f t="shared" si="623"/>
        <v>0</v>
      </c>
      <c r="AK392" s="522"/>
      <c r="AL392" s="522">
        <f t="shared" si="624"/>
        <v>0</v>
      </c>
      <c r="AM392" s="522"/>
      <c r="AN392" s="522">
        <f t="shared" si="625"/>
        <v>0</v>
      </c>
      <c r="AO392" s="522">
        <f t="shared" si="626"/>
        <v>0</v>
      </c>
      <c r="AP392" s="780"/>
      <c r="AQ392" s="522">
        <f t="shared" si="627"/>
        <v>0</v>
      </c>
      <c r="AR392" s="522"/>
      <c r="AS392" s="522">
        <f t="shared" si="628"/>
        <v>0</v>
      </c>
      <c r="AT392" s="522"/>
      <c r="AU392" s="522">
        <f t="shared" si="629"/>
        <v>0</v>
      </c>
      <c r="AV392" s="522"/>
      <c r="AW392" s="522">
        <f t="shared" si="630"/>
        <v>0</v>
      </c>
      <c r="AX392" s="522">
        <f t="shared" si="631"/>
        <v>0</v>
      </c>
      <c r="AY392" s="780"/>
      <c r="AZ392" s="114">
        <f t="shared" si="632"/>
        <v>0</v>
      </c>
      <c r="BA392" s="113" t="str">
        <f>IF(AZ392=0,"", IF(SUM($AZ$370:$AZ392)=1,BB392, IF($AZ$430&gt;SUM($AZ$370:$AZ392),_xlfn.CONCAT(", ",BB392), IF($AZ$430=SUM($AZ$370:$AZ392),_xlfn.CONCAT(" y ",BB392,".")))))</f>
        <v/>
      </c>
      <c r="BB392" s="147" t="str">
        <f t="shared" si="633"/>
        <v>2.2</v>
      </c>
      <c r="BD392" s="649" t="s">
        <v>5150</v>
      </c>
      <c r="BE392" s="651"/>
      <c r="BF392" s="518">
        <f>IF(CNGE_2024_M3_Secc1!$AO$111=CNGE_2024_M3_Secc1!$AQ$111,0,IF(CNGE_2024_M3_Secc1!CZ144=0,1,0))</f>
        <v>0</v>
      </c>
      <c r="BG392" s="518"/>
      <c r="BH392" s="518">
        <f t="shared" si="634"/>
        <v>0</v>
      </c>
      <c r="BI392" s="518"/>
      <c r="BK392" s="518">
        <f>IF(CNGE_2024_M3_Secc1!$AO$111=CNGE_2024_M3_Secc1!$AQ$111,0,IF(OR(AND(BF392=1,COUNTBLANK(M392:AD392)=18),AND(BF392=0,COUNTBLANK(M392:AD392)=12)),0,1))</f>
        <v>0</v>
      </c>
      <c r="BL392" s="518"/>
      <c r="BN392" s="649" t="s">
        <v>5150</v>
      </c>
      <c r="BO392" s="651"/>
      <c r="BP392" s="518">
        <f t="shared" si="635"/>
        <v>0</v>
      </c>
      <c r="BQ392" s="518"/>
      <c r="BR392" s="518">
        <f t="shared" si="636"/>
        <v>0</v>
      </c>
      <c r="BS392" s="518"/>
      <c r="BT392" s="518">
        <f t="shared" si="637"/>
        <v>0</v>
      </c>
      <c r="BU392" s="518"/>
      <c r="BV392" s="518">
        <f t="shared" si="638"/>
        <v>0</v>
      </c>
      <c r="BW392" s="518"/>
      <c r="BX392" s="518">
        <f t="shared" si="639"/>
        <v>0</v>
      </c>
      <c r="BY392" s="518"/>
      <c r="BZ392" s="518">
        <f t="shared" si="640"/>
        <v>0</v>
      </c>
      <c r="CA392" s="518"/>
      <c r="CC392" s="649" t="s">
        <v>5150</v>
      </c>
      <c r="CD392" s="651"/>
      <c r="CE392" s="518">
        <f t="shared" si="641"/>
        <v>0</v>
      </c>
      <c r="CF392" s="518"/>
      <c r="CG392" s="518">
        <f t="shared" si="642"/>
        <v>0</v>
      </c>
      <c r="CH392" s="518"/>
      <c r="CI392" s="518">
        <f t="shared" si="643"/>
        <v>0</v>
      </c>
      <c r="CJ392" s="518"/>
      <c r="GB392" s="699"/>
      <c r="GC392" s="699"/>
    </row>
    <row r="393" spans="1:185" s="38" customFormat="1" ht="15" customHeight="1">
      <c r="A393" s="18"/>
      <c r="B393" s="3"/>
      <c r="C393" s="680"/>
      <c r="D393" s="681"/>
      <c r="E393" s="766"/>
      <c r="F393" s="48" t="s">
        <v>5151</v>
      </c>
      <c r="G393" s="547" t="s">
        <v>5241</v>
      </c>
      <c r="H393" s="548"/>
      <c r="I393" s="548"/>
      <c r="J393" s="548"/>
      <c r="K393" s="548"/>
      <c r="L393" s="549"/>
      <c r="M393" s="553"/>
      <c r="N393" s="554"/>
      <c r="O393" s="555"/>
      <c r="P393" s="553"/>
      <c r="Q393" s="554"/>
      <c r="R393" s="555"/>
      <c r="S393" s="553"/>
      <c r="T393" s="554"/>
      <c r="U393" s="555"/>
      <c r="V393" s="553"/>
      <c r="W393" s="554"/>
      <c r="X393" s="555"/>
      <c r="Y393" s="553"/>
      <c r="Z393" s="554"/>
      <c r="AA393" s="555"/>
      <c r="AB393" s="553"/>
      <c r="AC393" s="554"/>
      <c r="AD393" s="555"/>
      <c r="AE393" s="2"/>
      <c r="AF393" s="108"/>
      <c r="AH393" s="522">
        <f t="shared" si="622"/>
        <v>0</v>
      </c>
      <c r="AI393" s="522"/>
      <c r="AJ393" s="522">
        <f t="shared" si="623"/>
        <v>0</v>
      </c>
      <c r="AK393" s="522"/>
      <c r="AL393" s="522">
        <f t="shared" si="624"/>
        <v>0</v>
      </c>
      <c r="AM393" s="522"/>
      <c r="AN393" s="522">
        <f t="shared" si="625"/>
        <v>0</v>
      </c>
      <c r="AO393" s="522">
        <f t="shared" si="626"/>
        <v>0</v>
      </c>
      <c r="AP393" s="780"/>
      <c r="AQ393" s="522">
        <f t="shared" si="627"/>
        <v>0</v>
      </c>
      <c r="AR393" s="522"/>
      <c r="AS393" s="522">
        <f t="shared" si="628"/>
        <v>0</v>
      </c>
      <c r="AT393" s="522"/>
      <c r="AU393" s="522">
        <f t="shared" si="629"/>
        <v>0</v>
      </c>
      <c r="AV393" s="522"/>
      <c r="AW393" s="522">
        <f t="shared" si="630"/>
        <v>0</v>
      </c>
      <c r="AX393" s="522">
        <f t="shared" si="631"/>
        <v>0</v>
      </c>
      <c r="AY393" s="780"/>
      <c r="AZ393" s="114">
        <f t="shared" si="632"/>
        <v>0</v>
      </c>
      <c r="BA393" s="113" t="str">
        <f>IF(AZ393=0,"", IF(SUM($AZ$370:$AZ393)=1,BB393, IF($AZ$430&gt;SUM($AZ$370:$AZ393),_xlfn.CONCAT(", ",BB393), IF($AZ$430=SUM($AZ$370:$AZ393),_xlfn.CONCAT(" y ",BB393,".")))))</f>
        <v/>
      </c>
      <c r="BB393" s="147" t="str">
        <f t="shared" si="633"/>
        <v>2.3</v>
      </c>
      <c r="BD393" s="649" t="s">
        <v>5151</v>
      </c>
      <c r="BE393" s="651"/>
      <c r="BF393" s="518">
        <f>IF(CNGE_2024_M3_Secc1!$AO$111=CNGE_2024_M3_Secc1!$AQ$111,0,IF(CNGE_2024_M3_Secc1!CZ145=0,1,0))</f>
        <v>0</v>
      </c>
      <c r="BG393" s="518"/>
      <c r="BH393" s="518">
        <f t="shared" si="634"/>
        <v>0</v>
      </c>
      <c r="BI393" s="518"/>
      <c r="BK393" s="518">
        <f>IF(CNGE_2024_M3_Secc1!$AO$111=CNGE_2024_M3_Secc1!$AQ$111,0,IF(OR(AND(BF393=1,COUNTBLANK(M393:AD393)=18),AND(BF393=0,COUNTBLANK(M393:AD393)=12)),0,1))</f>
        <v>0</v>
      </c>
      <c r="BL393" s="518"/>
      <c r="BN393" s="649" t="s">
        <v>5151</v>
      </c>
      <c r="BO393" s="651"/>
      <c r="BP393" s="518">
        <f t="shared" si="635"/>
        <v>0</v>
      </c>
      <c r="BQ393" s="518"/>
      <c r="BR393" s="518">
        <f t="shared" si="636"/>
        <v>0</v>
      </c>
      <c r="BS393" s="518"/>
      <c r="BT393" s="518">
        <f t="shared" si="637"/>
        <v>0</v>
      </c>
      <c r="BU393" s="518"/>
      <c r="BV393" s="518">
        <f t="shared" si="638"/>
        <v>0</v>
      </c>
      <c r="BW393" s="518"/>
      <c r="BX393" s="518">
        <f t="shared" si="639"/>
        <v>0</v>
      </c>
      <c r="BY393" s="518"/>
      <c r="BZ393" s="518">
        <f t="shared" si="640"/>
        <v>0</v>
      </c>
      <c r="CA393" s="518"/>
      <c r="CC393" s="649" t="s">
        <v>5151</v>
      </c>
      <c r="CD393" s="651"/>
      <c r="CE393" s="518">
        <f t="shared" si="641"/>
        <v>0</v>
      </c>
      <c r="CF393" s="518"/>
      <c r="CG393" s="518">
        <f t="shared" si="642"/>
        <v>0</v>
      </c>
      <c r="CH393" s="518"/>
      <c r="CI393" s="518">
        <f t="shared" si="643"/>
        <v>0</v>
      </c>
      <c r="CJ393" s="518"/>
      <c r="GB393" s="699"/>
      <c r="GC393" s="699"/>
    </row>
    <row r="394" spans="1:185" s="38" customFormat="1" ht="15" customHeight="1">
      <c r="A394" s="18"/>
      <c r="B394" s="3"/>
      <c r="C394" s="680"/>
      <c r="D394" s="681"/>
      <c r="E394" s="766"/>
      <c r="F394" s="48" t="s">
        <v>5152</v>
      </c>
      <c r="G394" s="547" t="s">
        <v>5243</v>
      </c>
      <c r="H394" s="548"/>
      <c r="I394" s="548"/>
      <c r="J394" s="548"/>
      <c r="K394" s="548"/>
      <c r="L394" s="549"/>
      <c r="M394" s="553"/>
      <c r="N394" s="554"/>
      <c r="O394" s="555"/>
      <c r="P394" s="553"/>
      <c r="Q394" s="554"/>
      <c r="R394" s="555"/>
      <c r="S394" s="553"/>
      <c r="T394" s="554"/>
      <c r="U394" s="555"/>
      <c r="V394" s="553"/>
      <c r="W394" s="554"/>
      <c r="X394" s="555"/>
      <c r="Y394" s="553"/>
      <c r="Z394" s="554"/>
      <c r="AA394" s="555"/>
      <c r="AB394" s="553"/>
      <c r="AC394" s="554"/>
      <c r="AD394" s="555"/>
      <c r="AE394" s="2"/>
      <c r="AF394" s="108"/>
      <c r="AH394" s="522">
        <f t="shared" si="622"/>
        <v>0</v>
      </c>
      <c r="AI394" s="522"/>
      <c r="AJ394" s="522">
        <f t="shared" si="623"/>
        <v>0</v>
      </c>
      <c r="AK394" s="522"/>
      <c r="AL394" s="522">
        <f t="shared" si="624"/>
        <v>0</v>
      </c>
      <c r="AM394" s="522"/>
      <c r="AN394" s="522">
        <f t="shared" si="625"/>
        <v>0</v>
      </c>
      <c r="AO394" s="522">
        <f t="shared" si="626"/>
        <v>0</v>
      </c>
      <c r="AP394" s="780"/>
      <c r="AQ394" s="522">
        <f t="shared" si="627"/>
        <v>0</v>
      </c>
      <c r="AR394" s="522"/>
      <c r="AS394" s="522">
        <f t="shared" si="628"/>
        <v>0</v>
      </c>
      <c r="AT394" s="522"/>
      <c r="AU394" s="522">
        <f t="shared" si="629"/>
        <v>0</v>
      </c>
      <c r="AV394" s="522"/>
      <c r="AW394" s="522">
        <f t="shared" si="630"/>
        <v>0</v>
      </c>
      <c r="AX394" s="522">
        <f t="shared" si="631"/>
        <v>0</v>
      </c>
      <c r="AY394" s="780"/>
      <c r="AZ394" s="114">
        <f t="shared" si="632"/>
        <v>0</v>
      </c>
      <c r="BA394" s="113" t="str">
        <f>IF(AZ394=0,"", IF(SUM($AZ$370:$AZ394)=1,BB394, IF($AZ$430&gt;SUM($AZ$370:$AZ394),_xlfn.CONCAT(", ",BB394), IF($AZ$430=SUM($AZ$370:$AZ394),_xlfn.CONCAT(" y ",BB394,".")))))</f>
        <v/>
      </c>
      <c r="BB394" s="147" t="str">
        <f t="shared" si="633"/>
        <v>2.4</v>
      </c>
      <c r="BD394" s="649" t="s">
        <v>5152</v>
      </c>
      <c r="BE394" s="651"/>
      <c r="BF394" s="518">
        <f>IF(CNGE_2024_M3_Secc1!$AO$111=CNGE_2024_M3_Secc1!$AQ$111,0,IF(CNGE_2024_M3_Secc1!CZ146=0,1,0))</f>
        <v>0</v>
      </c>
      <c r="BG394" s="518"/>
      <c r="BH394" s="518">
        <f t="shared" si="634"/>
        <v>0</v>
      </c>
      <c r="BI394" s="518"/>
      <c r="BK394" s="518">
        <f>IF(CNGE_2024_M3_Secc1!$AO$111=CNGE_2024_M3_Secc1!$AQ$111,0,IF(OR(AND(BF394=1,COUNTBLANK(M394:AD394)=18),AND(BF394=0,COUNTBLANK(M394:AD394)=12)),0,1))</f>
        <v>0</v>
      </c>
      <c r="BL394" s="518"/>
      <c r="BN394" s="649" t="s">
        <v>5152</v>
      </c>
      <c r="BO394" s="651"/>
      <c r="BP394" s="518">
        <f t="shared" si="635"/>
        <v>0</v>
      </c>
      <c r="BQ394" s="518"/>
      <c r="BR394" s="518">
        <f t="shared" si="636"/>
        <v>0</v>
      </c>
      <c r="BS394" s="518"/>
      <c r="BT394" s="518">
        <f t="shared" si="637"/>
        <v>0</v>
      </c>
      <c r="BU394" s="518"/>
      <c r="BV394" s="518">
        <f t="shared" si="638"/>
        <v>0</v>
      </c>
      <c r="BW394" s="518"/>
      <c r="BX394" s="518">
        <f t="shared" si="639"/>
        <v>0</v>
      </c>
      <c r="BY394" s="518"/>
      <c r="BZ394" s="518">
        <f t="shared" si="640"/>
        <v>0</v>
      </c>
      <c r="CA394" s="518"/>
      <c r="CC394" s="649" t="s">
        <v>5152</v>
      </c>
      <c r="CD394" s="651"/>
      <c r="CE394" s="518">
        <f t="shared" si="641"/>
        <v>0</v>
      </c>
      <c r="CF394" s="518"/>
      <c r="CG394" s="518">
        <f t="shared" si="642"/>
        <v>0</v>
      </c>
      <c r="CH394" s="518"/>
      <c r="CI394" s="518">
        <f t="shared" si="643"/>
        <v>0</v>
      </c>
      <c r="CJ394" s="518"/>
      <c r="GB394" s="699"/>
      <c r="GC394" s="699"/>
    </row>
    <row r="395" spans="1:185" s="38" customFormat="1" ht="15" customHeight="1">
      <c r="A395" s="18"/>
      <c r="B395" s="3"/>
      <c r="C395" s="680"/>
      <c r="D395" s="681"/>
      <c r="E395" s="766"/>
      <c r="F395" s="48" t="s">
        <v>5153</v>
      </c>
      <c r="G395" s="547" t="s">
        <v>5245</v>
      </c>
      <c r="H395" s="548"/>
      <c r="I395" s="548"/>
      <c r="J395" s="548"/>
      <c r="K395" s="548"/>
      <c r="L395" s="549"/>
      <c r="M395" s="553"/>
      <c r="N395" s="554"/>
      <c r="O395" s="555"/>
      <c r="P395" s="553"/>
      <c r="Q395" s="554"/>
      <c r="R395" s="555"/>
      <c r="S395" s="553"/>
      <c r="T395" s="554"/>
      <c r="U395" s="555"/>
      <c r="V395" s="553"/>
      <c r="W395" s="554"/>
      <c r="X395" s="555"/>
      <c r="Y395" s="553"/>
      <c r="Z395" s="554"/>
      <c r="AA395" s="555"/>
      <c r="AB395" s="553"/>
      <c r="AC395" s="554"/>
      <c r="AD395" s="555"/>
      <c r="AE395" s="2"/>
      <c r="AF395" s="108"/>
      <c r="AH395" s="522">
        <f t="shared" si="622"/>
        <v>0</v>
      </c>
      <c r="AI395" s="522"/>
      <c r="AJ395" s="522">
        <f t="shared" si="623"/>
        <v>0</v>
      </c>
      <c r="AK395" s="522"/>
      <c r="AL395" s="522">
        <f t="shared" si="624"/>
        <v>0</v>
      </c>
      <c r="AM395" s="522"/>
      <c r="AN395" s="522">
        <f t="shared" si="625"/>
        <v>0</v>
      </c>
      <c r="AO395" s="522">
        <f t="shared" si="626"/>
        <v>0</v>
      </c>
      <c r="AP395" s="780"/>
      <c r="AQ395" s="522">
        <f t="shared" si="627"/>
        <v>0</v>
      </c>
      <c r="AR395" s="522"/>
      <c r="AS395" s="522">
        <f t="shared" si="628"/>
        <v>0</v>
      </c>
      <c r="AT395" s="522"/>
      <c r="AU395" s="522">
        <f t="shared" si="629"/>
        <v>0</v>
      </c>
      <c r="AV395" s="522"/>
      <c r="AW395" s="522">
        <f t="shared" si="630"/>
        <v>0</v>
      </c>
      <c r="AX395" s="522">
        <f t="shared" si="631"/>
        <v>0</v>
      </c>
      <c r="AY395" s="780"/>
      <c r="AZ395" s="114">
        <f t="shared" si="632"/>
        <v>0</v>
      </c>
      <c r="BA395" s="113" t="str">
        <f>IF(AZ395=0,"", IF(SUM($AZ$370:$AZ395)=1,BB395, IF($AZ$430&gt;SUM($AZ$370:$AZ395),_xlfn.CONCAT(", ",BB395), IF($AZ$430=SUM($AZ$370:$AZ395),_xlfn.CONCAT(" y ",BB395,".")))))</f>
        <v/>
      </c>
      <c r="BB395" s="147" t="str">
        <f t="shared" si="633"/>
        <v>2.5</v>
      </c>
      <c r="BD395" s="649" t="s">
        <v>5153</v>
      </c>
      <c r="BE395" s="651"/>
      <c r="BF395" s="518">
        <f>IF(CNGE_2024_M3_Secc1!$AO$111=CNGE_2024_M3_Secc1!$AQ$111,0,IF(CNGE_2024_M3_Secc1!CZ147=0,1,0))</f>
        <v>0</v>
      </c>
      <c r="BG395" s="518"/>
      <c r="BH395" s="518">
        <f t="shared" si="634"/>
        <v>0</v>
      </c>
      <c r="BI395" s="518"/>
      <c r="BK395" s="518">
        <f>IF(CNGE_2024_M3_Secc1!$AO$111=CNGE_2024_M3_Secc1!$AQ$111,0,IF(OR(AND(BF395=1,COUNTBLANK(M395:AD395)=18),AND(BF395=0,COUNTBLANK(M395:AD395)=12)),0,1))</f>
        <v>0</v>
      </c>
      <c r="BL395" s="518"/>
      <c r="BN395" s="649" t="s">
        <v>5153</v>
      </c>
      <c r="BO395" s="651"/>
      <c r="BP395" s="518">
        <f t="shared" si="635"/>
        <v>0</v>
      </c>
      <c r="BQ395" s="518"/>
      <c r="BR395" s="518">
        <f t="shared" si="636"/>
        <v>0</v>
      </c>
      <c r="BS395" s="518"/>
      <c r="BT395" s="518">
        <f t="shared" si="637"/>
        <v>0</v>
      </c>
      <c r="BU395" s="518"/>
      <c r="BV395" s="518">
        <f t="shared" si="638"/>
        <v>0</v>
      </c>
      <c r="BW395" s="518"/>
      <c r="BX395" s="518">
        <f t="shared" si="639"/>
        <v>0</v>
      </c>
      <c r="BY395" s="518"/>
      <c r="BZ395" s="518">
        <f t="shared" si="640"/>
        <v>0</v>
      </c>
      <c r="CA395" s="518"/>
      <c r="CC395" s="649" t="s">
        <v>5153</v>
      </c>
      <c r="CD395" s="651"/>
      <c r="CE395" s="518">
        <f t="shared" si="641"/>
        <v>0</v>
      </c>
      <c r="CF395" s="518"/>
      <c r="CG395" s="518">
        <f t="shared" si="642"/>
        <v>0</v>
      </c>
      <c r="CH395" s="518"/>
      <c r="CI395" s="518">
        <f t="shared" si="643"/>
        <v>0</v>
      </c>
      <c r="CJ395" s="518"/>
      <c r="GB395" s="699"/>
      <c r="GC395" s="699"/>
    </row>
    <row r="396" spans="1:185" s="38" customFormat="1" ht="24" customHeight="1">
      <c r="A396" s="18"/>
      <c r="B396" s="3"/>
      <c r="C396" s="682"/>
      <c r="D396" s="683"/>
      <c r="E396" s="767"/>
      <c r="F396" s="48" t="s">
        <v>5154</v>
      </c>
      <c r="G396" s="547" t="s">
        <v>5434</v>
      </c>
      <c r="H396" s="548"/>
      <c r="I396" s="548"/>
      <c r="J396" s="548"/>
      <c r="K396" s="548"/>
      <c r="L396" s="549"/>
      <c r="M396" s="553"/>
      <c r="N396" s="554"/>
      <c r="O396" s="555"/>
      <c r="P396" s="553"/>
      <c r="Q396" s="554"/>
      <c r="R396" s="555"/>
      <c r="S396" s="553"/>
      <c r="T396" s="554"/>
      <c r="U396" s="555"/>
      <c r="V396" s="553"/>
      <c r="W396" s="554"/>
      <c r="X396" s="555"/>
      <c r="Y396" s="553"/>
      <c r="Z396" s="554"/>
      <c r="AA396" s="555"/>
      <c r="AB396" s="553"/>
      <c r="AC396" s="554"/>
      <c r="AD396" s="555"/>
      <c r="AE396" s="2"/>
      <c r="AF396" s="108"/>
      <c r="AH396" s="522">
        <f t="shared" si="622"/>
        <v>0</v>
      </c>
      <c r="AI396" s="522"/>
      <c r="AJ396" s="522">
        <f t="shared" si="623"/>
        <v>0</v>
      </c>
      <c r="AK396" s="522"/>
      <c r="AL396" s="522">
        <f t="shared" si="624"/>
        <v>0</v>
      </c>
      <c r="AM396" s="522"/>
      <c r="AN396" s="522">
        <f t="shared" si="625"/>
        <v>0</v>
      </c>
      <c r="AO396" s="522">
        <f t="shared" si="626"/>
        <v>0</v>
      </c>
      <c r="AP396" s="780"/>
      <c r="AQ396" s="522">
        <f t="shared" si="627"/>
        <v>0</v>
      </c>
      <c r="AR396" s="522"/>
      <c r="AS396" s="522">
        <f t="shared" si="628"/>
        <v>0</v>
      </c>
      <c r="AT396" s="522"/>
      <c r="AU396" s="522">
        <f t="shared" si="629"/>
        <v>0</v>
      </c>
      <c r="AV396" s="522"/>
      <c r="AW396" s="522">
        <f t="shared" si="630"/>
        <v>0</v>
      </c>
      <c r="AX396" s="522">
        <f t="shared" si="631"/>
        <v>0</v>
      </c>
      <c r="AY396" s="780"/>
      <c r="AZ396" s="114">
        <f t="shared" si="632"/>
        <v>0</v>
      </c>
      <c r="BA396" s="113" t="str">
        <f>IF(AZ396=0,"", IF(SUM($AZ$370:$AZ396)=1,BB396, IF($AZ$430&gt;SUM($AZ$370:$AZ396),_xlfn.CONCAT(", ",BB396), IF($AZ$430=SUM($AZ$370:$AZ396),_xlfn.CONCAT(" y ",BB396,".")))))</f>
        <v/>
      </c>
      <c r="BB396" s="147" t="str">
        <f t="shared" si="633"/>
        <v>2.6</v>
      </c>
      <c r="BD396" s="649" t="s">
        <v>5154</v>
      </c>
      <c r="BE396" s="651"/>
      <c r="BF396" s="518">
        <f>IF(CNGE_2024_M3_Secc1!$AO$111=CNGE_2024_M3_Secc1!$AQ$111,0,IF(CNGE_2024_M3_Secc1!CZ148=0,1,0))</f>
        <v>0</v>
      </c>
      <c r="BG396" s="518"/>
      <c r="BH396" s="518">
        <f t="shared" si="634"/>
        <v>0</v>
      </c>
      <c r="BI396" s="518"/>
      <c r="BK396" s="518">
        <f>IF(CNGE_2024_M3_Secc1!$AO$111=CNGE_2024_M3_Secc1!$AQ$111,0,IF(OR(AND(BF396=1,COUNTBLANK(M396:AD396)=18),AND(BF396=0,COUNTBLANK(M396:AD396)=12)),0,1))</f>
        <v>0</v>
      </c>
      <c r="BL396" s="518"/>
      <c r="BN396" s="649" t="s">
        <v>5154</v>
      </c>
      <c r="BO396" s="651"/>
      <c r="BP396" s="518">
        <f t="shared" si="635"/>
        <v>0</v>
      </c>
      <c r="BQ396" s="518"/>
      <c r="BR396" s="518">
        <f t="shared" si="636"/>
        <v>0</v>
      </c>
      <c r="BS396" s="518"/>
      <c r="BT396" s="518">
        <f t="shared" si="637"/>
        <v>0</v>
      </c>
      <c r="BU396" s="518"/>
      <c r="BV396" s="518">
        <f t="shared" si="638"/>
        <v>0</v>
      </c>
      <c r="BW396" s="518"/>
      <c r="BX396" s="518">
        <f t="shared" si="639"/>
        <v>0</v>
      </c>
      <c r="BY396" s="518"/>
      <c r="BZ396" s="518">
        <f t="shared" si="640"/>
        <v>0</v>
      </c>
      <c r="CA396" s="518"/>
      <c r="CC396" s="649" t="s">
        <v>5154</v>
      </c>
      <c r="CD396" s="651"/>
      <c r="CE396" s="518">
        <f t="shared" si="641"/>
        <v>0</v>
      </c>
      <c r="CF396" s="518"/>
      <c r="CG396" s="518">
        <f t="shared" si="642"/>
        <v>0</v>
      </c>
      <c r="CH396" s="518"/>
      <c r="CI396" s="518">
        <f t="shared" si="643"/>
        <v>0</v>
      </c>
      <c r="CJ396" s="518"/>
      <c r="GB396" s="699"/>
      <c r="GC396" s="699"/>
    </row>
    <row r="397" spans="1:185" s="38" customFormat="1" ht="24" customHeight="1">
      <c r="A397" s="18"/>
      <c r="B397" s="3"/>
      <c r="C397" s="768" t="s">
        <v>4996</v>
      </c>
      <c r="D397" s="769"/>
      <c r="E397" s="769"/>
      <c r="F397" s="770"/>
      <c r="G397" s="547" t="s">
        <v>5249</v>
      </c>
      <c r="H397" s="548"/>
      <c r="I397" s="548"/>
      <c r="J397" s="548"/>
      <c r="K397" s="548"/>
      <c r="L397" s="549"/>
      <c r="M397" s="553"/>
      <c r="N397" s="554"/>
      <c r="O397" s="555"/>
      <c r="P397" s="553"/>
      <c r="Q397" s="554"/>
      <c r="R397" s="555"/>
      <c r="S397" s="553"/>
      <c r="T397" s="554"/>
      <c r="U397" s="555"/>
      <c r="V397" s="553"/>
      <c r="W397" s="554"/>
      <c r="X397" s="555"/>
      <c r="Y397" s="553"/>
      <c r="Z397" s="554"/>
      <c r="AA397" s="555"/>
      <c r="AB397" s="553"/>
      <c r="AC397" s="554"/>
      <c r="AD397" s="555"/>
      <c r="AE397" s="2"/>
      <c r="AF397" s="108"/>
      <c r="AH397" s="522">
        <f t="shared" si="622"/>
        <v>0</v>
      </c>
      <c r="AI397" s="522"/>
      <c r="AJ397" s="522">
        <f t="shared" si="623"/>
        <v>0</v>
      </c>
      <c r="AK397" s="522"/>
      <c r="AL397" s="522">
        <f t="shared" si="624"/>
        <v>0</v>
      </c>
      <c r="AM397" s="522"/>
      <c r="AN397" s="522">
        <f t="shared" si="625"/>
        <v>0</v>
      </c>
      <c r="AO397" s="522">
        <f t="shared" si="626"/>
        <v>0</v>
      </c>
      <c r="AP397" s="780"/>
      <c r="AQ397" s="522">
        <f t="shared" si="627"/>
        <v>0</v>
      </c>
      <c r="AR397" s="522"/>
      <c r="AS397" s="522">
        <f t="shared" si="628"/>
        <v>0</v>
      </c>
      <c r="AT397" s="522"/>
      <c r="AU397" s="522">
        <f t="shared" si="629"/>
        <v>0</v>
      </c>
      <c r="AV397" s="522"/>
      <c r="AW397" s="522">
        <f t="shared" si="630"/>
        <v>0</v>
      </c>
      <c r="AX397" s="522">
        <f t="shared" si="631"/>
        <v>0</v>
      </c>
      <c r="AY397" s="780"/>
      <c r="AZ397" s="114">
        <f t="shared" si="632"/>
        <v>0</v>
      </c>
      <c r="BA397" s="113" t="str">
        <f>IF(AZ397=0,"", IF(SUM($AZ$370:$AZ397)=1,BB397, IF($AZ$430&gt;SUM($AZ$370:$AZ397),_xlfn.CONCAT(", ",BB397), IF($AZ$430=SUM($AZ$370:$AZ397),_xlfn.CONCAT(" y ",BB397,".")))))</f>
        <v/>
      </c>
      <c r="BB397" s="147" t="s">
        <v>5863</v>
      </c>
      <c r="BD397" s="649">
        <v>3</v>
      </c>
      <c r="BE397" s="651"/>
      <c r="BF397" s="518">
        <f>IF(CNGE_2024_M3_Secc1!$AO$111=CNGE_2024_M3_Secc1!$AQ$111,0,IF(CNGE_2024_M3_Secc1!CZ149=0,1,0))</f>
        <v>0</v>
      </c>
      <c r="BG397" s="518"/>
      <c r="BH397" s="518">
        <f t="shared" si="634"/>
        <v>0</v>
      </c>
      <c r="BI397" s="518"/>
      <c r="BK397" s="518">
        <f>IF(CNGE_2024_M3_Secc1!$AO$111=CNGE_2024_M3_Secc1!$AQ$111,0,IF(OR(AND(BF397=1,COUNTBLANK(M397:AD397)=18),AND(BF397=0,COUNTBLANK(M397:AD397)=12)),0,1))</f>
        <v>0</v>
      </c>
      <c r="BL397" s="518"/>
      <c r="BN397" s="649">
        <v>3</v>
      </c>
      <c r="BO397" s="651"/>
      <c r="BP397" s="518">
        <f t="shared" si="635"/>
        <v>0</v>
      </c>
      <c r="BQ397" s="518"/>
      <c r="BR397" s="518">
        <f t="shared" si="636"/>
        <v>0</v>
      </c>
      <c r="BS397" s="518"/>
      <c r="BT397" s="518">
        <f t="shared" si="637"/>
        <v>0</v>
      </c>
      <c r="BU397" s="518"/>
      <c r="BV397" s="518">
        <f t="shared" si="638"/>
        <v>0</v>
      </c>
      <c r="BW397" s="518"/>
      <c r="BX397" s="518">
        <f t="shared" si="639"/>
        <v>0</v>
      </c>
      <c r="BY397" s="518"/>
      <c r="BZ397" s="518">
        <f t="shared" si="640"/>
        <v>0</v>
      </c>
      <c r="CA397" s="518"/>
      <c r="CC397" s="649">
        <v>3</v>
      </c>
      <c r="CD397" s="651"/>
      <c r="CE397" s="518">
        <f t="shared" si="641"/>
        <v>0</v>
      </c>
      <c r="CF397" s="518"/>
      <c r="CG397" s="518">
        <f t="shared" si="642"/>
        <v>0</v>
      </c>
      <c r="CH397" s="518"/>
      <c r="CI397" s="518">
        <f t="shared" si="643"/>
        <v>0</v>
      </c>
      <c r="CJ397" s="518"/>
      <c r="GB397" s="699"/>
      <c r="GC397" s="699"/>
    </row>
    <row r="398" spans="1:185" s="38" customFormat="1" ht="36" customHeight="1">
      <c r="A398" s="18"/>
      <c r="B398" s="3"/>
      <c r="C398" s="768" t="s">
        <v>4998</v>
      </c>
      <c r="D398" s="769"/>
      <c r="E398" s="769"/>
      <c r="F398" s="770"/>
      <c r="G398" s="547" t="s">
        <v>5250</v>
      </c>
      <c r="H398" s="548"/>
      <c r="I398" s="548"/>
      <c r="J398" s="548"/>
      <c r="K398" s="548"/>
      <c r="L398" s="549"/>
      <c r="M398" s="553"/>
      <c r="N398" s="554"/>
      <c r="O398" s="555"/>
      <c r="P398" s="553"/>
      <c r="Q398" s="554"/>
      <c r="R398" s="555"/>
      <c r="S398" s="553"/>
      <c r="T398" s="554"/>
      <c r="U398" s="555"/>
      <c r="V398" s="553"/>
      <c r="W398" s="554"/>
      <c r="X398" s="555"/>
      <c r="Y398" s="553"/>
      <c r="Z398" s="554"/>
      <c r="AA398" s="555"/>
      <c r="AB398" s="553"/>
      <c r="AC398" s="554"/>
      <c r="AD398" s="555"/>
      <c r="AE398" s="2"/>
      <c r="AF398" s="108"/>
      <c r="AH398" s="522">
        <f t="shared" si="622"/>
        <v>0</v>
      </c>
      <c r="AI398" s="522"/>
      <c r="AJ398" s="522">
        <f t="shared" si="623"/>
        <v>0</v>
      </c>
      <c r="AK398" s="522"/>
      <c r="AL398" s="522">
        <f t="shared" si="624"/>
        <v>0</v>
      </c>
      <c r="AM398" s="522"/>
      <c r="AN398" s="522">
        <f t="shared" si="625"/>
        <v>0</v>
      </c>
      <c r="AO398" s="522">
        <f t="shared" si="626"/>
        <v>0</v>
      </c>
      <c r="AP398" s="780"/>
      <c r="AQ398" s="522">
        <f t="shared" si="627"/>
        <v>0</v>
      </c>
      <c r="AR398" s="522"/>
      <c r="AS398" s="522">
        <f t="shared" si="628"/>
        <v>0</v>
      </c>
      <c r="AT398" s="522"/>
      <c r="AU398" s="522">
        <f t="shared" si="629"/>
        <v>0</v>
      </c>
      <c r="AV398" s="522"/>
      <c r="AW398" s="522">
        <f t="shared" si="630"/>
        <v>0</v>
      </c>
      <c r="AX398" s="522">
        <f t="shared" si="631"/>
        <v>0</v>
      </c>
      <c r="AY398" s="780"/>
      <c r="AZ398" s="114">
        <f t="shared" si="632"/>
        <v>0</v>
      </c>
      <c r="BA398" s="113" t="str">
        <f>IF(AZ398=0,"", IF(SUM($AZ$370:$AZ398)=1,BB398, IF($AZ$430&gt;SUM($AZ$370:$AZ398),_xlfn.CONCAT(", ",BB398), IF($AZ$430=SUM($AZ$370:$AZ398),_xlfn.CONCAT(" y ",BB398,".")))))</f>
        <v/>
      </c>
      <c r="BB398" s="147" t="s">
        <v>5864</v>
      </c>
      <c r="BD398" s="649">
        <v>4</v>
      </c>
      <c r="BE398" s="651"/>
      <c r="BF398" s="518">
        <f>IF(CNGE_2024_M3_Secc1!$AO$111=CNGE_2024_M3_Secc1!$AQ$111,0,IF(CNGE_2024_M3_Secc1!CZ150=0,1,0))</f>
        <v>0</v>
      </c>
      <c r="BG398" s="518"/>
      <c r="BH398" s="518">
        <f t="shared" si="634"/>
        <v>0</v>
      </c>
      <c r="BI398" s="518"/>
      <c r="BK398" s="518">
        <f>IF(CNGE_2024_M3_Secc1!$AO$111=CNGE_2024_M3_Secc1!$AQ$111,0,IF(OR(AND(BF398=1,COUNTBLANK(M398:AD398)=18),AND(BF398=0,COUNTBLANK(M398:AD398)=12)),0,1))</f>
        <v>0</v>
      </c>
      <c r="BL398" s="518"/>
      <c r="BN398" s="649">
        <v>4</v>
      </c>
      <c r="BO398" s="651"/>
      <c r="BP398" s="518">
        <f t="shared" si="635"/>
        <v>0</v>
      </c>
      <c r="BQ398" s="518"/>
      <c r="BR398" s="518">
        <f t="shared" si="636"/>
        <v>0</v>
      </c>
      <c r="BS398" s="518"/>
      <c r="BT398" s="518">
        <f t="shared" si="637"/>
        <v>0</v>
      </c>
      <c r="BU398" s="518"/>
      <c r="BV398" s="518">
        <f t="shared" si="638"/>
        <v>0</v>
      </c>
      <c r="BW398" s="518"/>
      <c r="BX398" s="518">
        <f t="shared" si="639"/>
        <v>0</v>
      </c>
      <c r="BY398" s="518"/>
      <c r="BZ398" s="518">
        <f t="shared" si="640"/>
        <v>0</v>
      </c>
      <c r="CA398" s="518"/>
      <c r="CC398" s="649">
        <v>4</v>
      </c>
      <c r="CD398" s="651"/>
      <c r="CE398" s="518">
        <f t="shared" si="641"/>
        <v>0</v>
      </c>
      <c r="CF398" s="518"/>
      <c r="CG398" s="518">
        <f t="shared" si="642"/>
        <v>0</v>
      </c>
      <c r="CH398" s="518"/>
      <c r="CI398" s="518">
        <f t="shared" si="643"/>
        <v>0</v>
      </c>
      <c r="CJ398" s="518"/>
      <c r="GB398" s="699"/>
      <c r="GC398" s="699"/>
    </row>
    <row r="399" spans="1:185" s="38" customFormat="1" ht="24" customHeight="1">
      <c r="A399" s="18"/>
      <c r="B399" s="3"/>
      <c r="C399" s="678" t="s">
        <v>5251</v>
      </c>
      <c r="D399" s="679"/>
      <c r="E399" s="765"/>
      <c r="F399" s="48" t="s">
        <v>5155</v>
      </c>
      <c r="G399" s="547" t="s">
        <v>5252</v>
      </c>
      <c r="H399" s="548"/>
      <c r="I399" s="548"/>
      <c r="J399" s="548"/>
      <c r="K399" s="548"/>
      <c r="L399" s="549"/>
      <c r="M399" s="553"/>
      <c r="N399" s="554"/>
      <c r="O399" s="555"/>
      <c r="P399" s="553"/>
      <c r="Q399" s="554"/>
      <c r="R399" s="555"/>
      <c r="S399" s="553"/>
      <c r="T399" s="554"/>
      <c r="U399" s="555"/>
      <c r="V399" s="553"/>
      <c r="W399" s="554"/>
      <c r="X399" s="555"/>
      <c r="Y399" s="553"/>
      <c r="Z399" s="554"/>
      <c r="AA399" s="555"/>
      <c r="AB399" s="553"/>
      <c r="AC399" s="554"/>
      <c r="AD399" s="555"/>
      <c r="AE399" s="2"/>
      <c r="AF399" s="108"/>
      <c r="AH399" s="522">
        <f t="shared" si="622"/>
        <v>0</v>
      </c>
      <c r="AI399" s="522"/>
      <c r="AJ399" s="522">
        <f t="shared" si="623"/>
        <v>0</v>
      </c>
      <c r="AK399" s="522"/>
      <c r="AL399" s="522">
        <f t="shared" si="624"/>
        <v>0</v>
      </c>
      <c r="AM399" s="522"/>
      <c r="AN399" s="522">
        <f t="shared" si="625"/>
        <v>0</v>
      </c>
      <c r="AO399" s="522">
        <f t="shared" si="626"/>
        <v>0</v>
      </c>
      <c r="AP399" s="780"/>
      <c r="AQ399" s="522">
        <f t="shared" si="627"/>
        <v>0</v>
      </c>
      <c r="AR399" s="522"/>
      <c r="AS399" s="522">
        <f t="shared" si="628"/>
        <v>0</v>
      </c>
      <c r="AT399" s="522"/>
      <c r="AU399" s="522">
        <f t="shared" si="629"/>
        <v>0</v>
      </c>
      <c r="AV399" s="522"/>
      <c r="AW399" s="522">
        <f t="shared" si="630"/>
        <v>0</v>
      </c>
      <c r="AX399" s="522">
        <f t="shared" si="631"/>
        <v>0</v>
      </c>
      <c r="AY399" s="780"/>
      <c r="AZ399" s="114">
        <f t="shared" si="632"/>
        <v>0</v>
      </c>
      <c r="BA399" s="113" t="str">
        <f>IF(AZ399=0,"", IF(SUM($AZ$370:$AZ399)=1,BB399, IF($AZ$430&gt;SUM($AZ$370:$AZ399),_xlfn.CONCAT(", ",BB399), IF($AZ$430=SUM($AZ$370:$AZ399),_xlfn.CONCAT(" y ",BB399,".")))))</f>
        <v/>
      </c>
      <c r="BB399" s="147" t="str">
        <f t="shared" si="633"/>
        <v>5.1</v>
      </c>
      <c r="BD399" s="649" t="s">
        <v>5155</v>
      </c>
      <c r="BE399" s="651"/>
      <c r="BF399" s="518">
        <f>IF(CNGE_2024_M3_Secc1!$AO$111=CNGE_2024_M3_Secc1!$AQ$111,0,IF(CNGE_2024_M3_Secc1!CZ151=0,1,0))</f>
        <v>0</v>
      </c>
      <c r="BG399" s="518"/>
      <c r="BH399" s="518">
        <f t="shared" si="634"/>
        <v>0</v>
      </c>
      <c r="BI399" s="518"/>
      <c r="BK399" s="518">
        <f>IF(CNGE_2024_M3_Secc1!$AO$111=CNGE_2024_M3_Secc1!$AQ$111,0,IF(OR(AND(BF399=1,COUNTBLANK(M399:AD399)=18),AND(BF399=0,COUNTBLANK(M399:AD399)=12)),0,1))</f>
        <v>0</v>
      </c>
      <c r="BL399" s="518"/>
      <c r="BN399" s="649" t="s">
        <v>5155</v>
      </c>
      <c r="BO399" s="651"/>
      <c r="BP399" s="518">
        <f t="shared" si="635"/>
        <v>0</v>
      </c>
      <c r="BQ399" s="518"/>
      <c r="BR399" s="518">
        <f t="shared" si="636"/>
        <v>0</v>
      </c>
      <c r="BS399" s="518"/>
      <c r="BT399" s="518">
        <f t="shared" si="637"/>
        <v>0</v>
      </c>
      <c r="BU399" s="518"/>
      <c r="BV399" s="518">
        <f t="shared" si="638"/>
        <v>0</v>
      </c>
      <c r="BW399" s="518"/>
      <c r="BX399" s="518">
        <f t="shared" si="639"/>
        <v>0</v>
      </c>
      <c r="BY399" s="518"/>
      <c r="BZ399" s="518">
        <f t="shared" si="640"/>
        <v>0</v>
      </c>
      <c r="CA399" s="518"/>
      <c r="CC399" s="649" t="s">
        <v>5155</v>
      </c>
      <c r="CD399" s="651"/>
      <c r="CE399" s="518">
        <f t="shared" si="641"/>
        <v>0</v>
      </c>
      <c r="CF399" s="518"/>
      <c r="CG399" s="518">
        <f t="shared" si="642"/>
        <v>0</v>
      </c>
      <c r="CH399" s="518"/>
      <c r="CI399" s="518">
        <f t="shared" si="643"/>
        <v>0</v>
      </c>
      <c r="CJ399" s="518"/>
      <c r="GB399" s="699"/>
      <c r="GC399" s="699"/>
    </row>
    <row r="400" spans="1:185" s="38" customFormat="1" ht="24" customHeight="1">
      <c r="A400" s="18"/>
      <c r="B400" s="3"/>
      <c r="C400" s="680"/>
      <c r="D400" s="681"/>
      <c r="E400" s="766"/>
      <c r="F400" s="48" t="s">
        <v>5156</v>
      </c>
      <c r="G400" s="547" t="s">
        <v>5253</v>
      </c>
      <c r="H400" s="548"/>
      <c r="I400" s="548"/>
      <c r="J400" s="548"/>
      <c r="K400" s="548"/>
      <c r="L400" s="549"/>
      <c r="M400" s="553"/>
      <c r="N400" s="554"/>
      <c r="O400" s="555"/>
      <c r="P400" s="553"/>
      <c r="Q400" s="554"/>
      <c r="R400" s="555"/>
      <c r="S400" s="553"/>
      <c r="T400" s="554"/>
      <c r="U400" s="555"/>
      <c r="V400" s="553"/>
      <c r="W400" s="554"/>
      <c r="X400" s="555"/>
      <c r="Y400" s="553"/>
      <c r="Z400" s="554"/>
      <c r="AA400" s="555"/>
      <c r="AB400" s="553"/>
      <c r="AC400" s="554"/>
      <c r="AD400" s="555"/>
      <c r="AE400" s="2"/>
      <c r="AF400" s="108"/>
      <c r="AH400" s="522">
        <f t="shared" si="622"/>
        <v>0</v>
      </c>
      <c r="AI400" s="522"/>
      <c r="AJ400" s="522">
        <f t="shared" si="623"/>
        <v>0</v>
      </c>
      <c r="AK400" s="522"/>
      <c r="AL400" s="522">
        <f t="shared" si="624"/>
        <v>0</v>
      </c>
      <c r="AM400" s="522"/>
      <c r="AN400" s="522">
        <f t="shared" si="625"/>
        <v>0</v>
      </c>
      <c r="AO400" s="522">
        <f t="shared" si="626"/>
        <v>0</v>
      </c>
      <c r="AP400" s="780"/>
      <c r="AQ400" s="522">
        <f t="shared" si="627"/>
        <v>0</v>
      </c>
      <c r="AR400" s="522"/>
      <c r="AS400" s="522">
        <f t="shared" si="628"/>
        <v>0</v>
      </c>
      <c r="AT400" s="522"/>
      <c r="AU400" s="522">
        <f t="shared" si="629"/>
        <v>0</v>
      </c>
      <c r="AV400" s="522"/>
      <c r="AW400" s="522">
        <f t="shared" si="630"/>
        <v>0</v>
      </c>
      <c r="AX400" s="522">
        <f t="shared" si="631"/>
        <v>0</v>
      </c>
      <c r="AY400" s="780"/>
      <c r="AZ400" s="114">
        <f t="shared" si="632"/>
        <v>0</v>
      </c>
      <c r="BA400" s="113" t="str">
        <f>IF(AZ400=0,"", IF(SUM($AZ$370:$AZ400)=1,BB400, IF($AZ$430&gt;SUM($AZ$370:$AZ400),_xlfn.CONCAT(", ",BB400), IF($AZ$430=SUM($AZ$370:$AZ400),_xlfn.CONCAT(" y ",BB400,".")))))</f>
        <v/>
      </c>
      <c r="BB400" s="147" t="str">
        <f t="shared" si="633"/>
        <v>5.2</v>
      </c>
      <c r="BD400" s="649" t="s">
        <v>5156</v>
      </c>
      <c r="BE400" s="651"/>
      <c r="BF400" s="518">
        <f>IF(CNGE_2024_M3_Secc1!$AO$111=CNGE_2024_M3_Secc1!$AQ$111,0,IF(CNGE_2024_M3_Secc1!CZ152=0,1,0))</f>
        <v>0</v>
      </c>
      <c r="BG400" s="518"/>
      <c r="BH400" s="518">
        <f t="shared" si="634"/>
        <v>0</v>
      </c>
      <c r="BI400" s="518"/>
      <c r="BK400" s="518">
        <f>IF(CNGE_2024_M3_Secc1!$AO$111=CNGE_2024_M3_Secc1!$AQ$111,0,IF(OR(AND(BF400=1,COUNTBLANK(M400:AD400)=18),AND(BF400=0,COUNTBLANK(M400:AD400)=12)),0,1))</f>
        <v>0</v>
      </c>
      <c r="BL400" s="518"/>
      <c r="BN400" s="649" t="s">
        <v>5156</v>
      </c>
      <c r="BO400" s="651"/>
      <c r="BP400" s="518">
        <f t="shared" si="635"/>
        <v>0</v>
      </c>
      <c r="BQ400" s="518"/>
      <c r="BR400" s="518">
        <f t="shared" si="636"/>
        <v>0</v>
      </c>
      <c r="BS400" s="518"/>
      <c r="BT400" s="518">
        <f t="shared" si="637"/>
        <v>0</v>
      </c>
      <c r="BU400" s="518"/>
      <c r="BV400" s="518">
        <f t="shared" si="638"/>
        <v>0</v>
      </c>
      <c r="BW400" s="518"/>
      <c r="BX400" s="518">
        <f t="shared" si="639"/>
        <v>0</v>
      </c>
      <c r="BY400" s="518"/>
      <c r="BZ400" s="518">
        <f t="shared" si="640"/>
        <v>0</v>
      </c>
      <c r="CA400" s="518"/>
      <c r="CC400" s="649" t="s">
        <v>5156</v>
      </c>
      <c r="CD400" s="651"/>
      <c r="CE400" s="518">
        <f t="shared" si="641"/>
        <v>0</v>
      </c>
      <c r="CF400" s="518"/>
      <c r="CG400" s="518">
        <f t="shared" si="642"/>
        <v>0</v>
      </c>
      <c r="CH400" s="518"/>
      <c r="CI400" s="518">
        <f t="shared" si="643"/>
        <v>0</v>
      </c>
      <c r="CJ400" s="518"/>
      <c r="GB400" s="699"/>
      <c r="GC400" s="699"/>
    </row>
    <row r="401" spans="1:185" s="38" customFormat="1" ht="24" customHeight="1">
      <c r="A401" s="18"/>
      <c r="B401" s="3"/>
      <c r="C401" s="680"/>
      <c r="D401" s="681"/>
      <c r="E401" s="766"/>
      <c r="F401" s="48" t="s">
        <v>5157</v>
      </c>
      <c r="G401" s="547" t="s">
        <v>5254</v>
      </c>
      <c r="H401" s="548"/>
      <c r="I401" s="548"/>
      <c r="J401" s="548"/>
      <c r="K401" s="548"/>
      <c r="L401" s="549"/>
      <c r="M401" s="553"/>
      <c r="N401" s="554"/>
      <c r="O401" s="555"/>
      <c r="P401" s="553"/>
      <c r="Q401" s="554"/>
      <c r="R401" s="555"/>
      <c r="S401" s="553"/>
      <c r="T401" s="554"/>
      <c r="U401" s="555"/>
      <c r="V401" s="553"/>
      <c r="W401" s="554"/>
      <c r="X401" s="555"/>
      <c r="Y401" s="553"/>
      <c r="Z401" s="554"/>
      <c r="AA401" s="555"/>
      <c r="AB401" s="553"/>
      <c r="AC401" s="554"/>
      <c r="AD401" s="555"/>
      <c r="AE401" s="2"/>
      <c r="AF401" s="108"/>
      <c r="AH401" s="522">
        <f t="shared" si="622"/>
        <v>0</v>
      </c>
      <c r="AI401" s="522"/>
      <c r="AJ401" s="522">
        <f t="shared" si="623"/>
        <v>0</v>
      </c>
      <c r="AK401" s="522"/>
      <c r="AL401" s="522">
        <f t="shared" si="624"/>
        <v>0</v>
      </c>
      <c r="AM401" s="522"/>
      <c r="AN401" s="522">
        <f t="shared" si="625"/>
        <v>0</v>
      </c>
      <c r="AO401" s="522">
        <f t="shared" si="626"/>
        <v>0</v>
      </c>
      <c r="AP401" s="780"/>
      <c r="AQ401" s="522">
        <f t="shared" si="627"/>
        <v>0</v>
      </c>
      <c r="AR401" s="522"/>
      <c r="AS401" s="522">
        <f t="shared" si="628"/>
        <v>0</v>
      </c>
      <c r="AT401" s="522"/>
      <c r="AU401" s="522">
        <f t="shared" si="629"/>
        <v>0</v>
      </c>
      <c r="AV401" s="522"/>
      <c r="AW401" s="522">
        <f t="shared" si="630"/>
        <v>0</v>
      </c>
      <c r="AX401" s="522">
        <f t="shared" si="631"/>
        <v>0</v>
      </c>
      <c r="AY401" s="780"/>
      <c r="AZ401" s="114">
        <f t="shared" si="632"/>
        <v>0</v>
      </c>
      <c r="BA401" s="113" t="str">
        <f>IF(AZ401=0,"", IF(SUM($AZ$370:$AZ401)=1,BB401, IF($AZ$430&gt;SUM($AZ$370:$AZ401),_xlfn.CONCAT(", ",BB401), IF($AZ$430=SUM($AZ$370:$AZ401),_xlfn.CONCAT(" y ",BB401,".")))))</f>
        <v/>
      </c>
      <c r="BB401" s="147" t="str">
        <f t="shared" si="633"/>
        <v>5.3</v>
      </c>
      <c r="BD401" s="649" t="s">
        <v>5157</v>
      </c>
      <c r="BE401" s="651"/>
      <c r="BF401" s="518">
        <f>IF(CNGE_2024_M3_Secc1!$AO$111=CNGE_2024_M3_Secc1!$AQ$111,0,IF(CNGE_2024_M3_Secc1!CZ153=0,1,0))</f>
        <v>0</v>
      </c>
      <c r="BG401" s="518"/>
      <c r="BH401" s="518">
        <f t="shared" si="634"/>
        <v>0</v>
      </c>
      <c r="BI401" s="518"/>
      <c r="BK401" s="518">
        <f>IF(CNGE_2024_M3_Secc1!$AO$111=CNGE_2024_M3_Secc1!$AQ$111,0,IF(OR(AND(BF401=1,COUNTBLANK(M401:AD401)=18),AND(BF401=0,COUNTBLANK(M401:AD401)=12)),0,1))</f>
        <v>0</v>
      </c>
      <c r="BL401" s="518"/>
      <c r="BN401" s="649" t="s">
        <v>5157</v>
      </c>
      <c r="BO401" s="651"/>
      <c r="BP401" s="518">
        <f t="shared" si="635"/>
        <v>0</v>
      </c>
      <c r="BQ401" s="518"/>
      <c r="BR401" s="518">
        <f t="shared" si="636"/>
        <v>0</v>
      </c>
      <c r="BS401" s="518"/>
      <c r="BT401" s="518">
        <f t="shared" si="637"/>
        <v>0</v>
      </c>
      <c r="BU401" s="518"/>
      <c r="BV401" s="518">
        <f t="shared" si="638"/>
        <v>0</v>
      </c>
      <c r="BW401" s="518"/>
      <c r="BX401" s="518">
        <f t="shared" si="639"/>
        <v>0</v>
      </c>
      <c r="BY401" s="518"/>
      <c r="BZ401" s="518">
        <f t="shared" si="640"/>
        <v>0</v>
      </c>
      <c r="CA401" s="518"/>
      <c r="CC401" s="649" t="s">
        <v>5157</v>
      </c>
      <c r="CD401" s="651"/>
      <c r="CE401" s="518">
        <f t="shared" si="641"/>
        <v>0</v>
      </c>
      <c r="CF401" s="518"/>
      <c r="CG401" s="518">
        <f t="shared" si="642"/>
        <v>0</v>
      </c>
      <c r="CH401" s="518"/>
      <c r="CI401" s="518">
        <f t="shared" si="643"/>
        <v>0</v>
      </c>
      <c r="CJ401" s="518"/>
      <c r="GB401" s="699"/>
      <c r="GC401" s="699"/>
    </row>
    <row r="402" spans="1:185" s="38" customFormat="1" ht="24" customHeight="1">
      <c r="A402" s="18"/>
      <c r="B402" s="3"/>
      <c r="C402" s="682"/>
      <c r="D402" s="683"/>
      <c r="E402" s="767"/>
      <c r="F402" s="48" t="s">
        <v>5158</v>
      </c>
      <c r="G402" s="547" t="s">
        <v>5436</v>
      </c>
      <c r="H402" s="548"/>
      <c r="I402" s="548"/>
      <c r="J402" s="548"/>
      <c r="K402" s="548"/>
      <c r="L402" s="549"/>
      <c r="M402" s="553"/>
      <c r="N402" s="554"/>
      <c r="O402" s="555"/>
      <c r="P402" s="553"/>
      <c r="Q402" s="554"/>
      <c r="R402" s="555"/>
      <c r="S402" s="553"/>
      <c r="T402" s="554"/>
      <c r="U402" s="555"/>
      <c r="V402" s="553"/>
      <c r="W402" s="554"/>
      <c r="X402" s="555"/>
      <c r="Y402" s="553"/>
      <c r="Z402" s="554"/>
      <c r="AA402" s="555"/>
      <c r="AB402" s="553"/>
      <c r="AC402" s="554"/>
      <c r="AD402" s="555"/>
      <c r="AE402" s="2"/>
      <c r="AF402" s="108"/>
      <c r="AH402" s="522">
        <f t="shared" si="622"/>
        <v>0</v>
      </c>
      <c r="AI402" s="522"/>
      <c r="AJ402" s="522">
        <f t="shared" si="623"/>
        <v>0</v>
      </c>
      <c r="AK402" s="522"/>
      <c r="AL402" s="522">
        <f t="shared" si="624"/>
        <v>0</v>
      </c>
      <c r="AM402" s="522"/>
      <c r="AN402" s="522">
        <f t="shared" si="625"/>
        <v>0</v>
      </c>
      <c r="AO402" s="522">
        <f t="shared" si="626"/>
        <v>0</v>
      </c>
      <c r="AP402" s="780"/>
      <c r="AQ402" s="522">
        <f t="shared" si="627"/>
        <v>0</v>
      </c>
      <c r="AR402" s="522"/>
      <c r="AS402" s="522">
        <f t="shared" si="628"/>
        <v>0</v>
      </c>
      <c r="AT402" s="522"/>
      <c r="AU402" s="522">
        <f t="shared" si="629"/>
        <v>0</v>
      </c>
      <c r="AV402" s="522"/>
      <c r="AW402" s="522">
        <f t="shared" si="630"/>
        <v>0</v>
      </c>
      <c r="AX402" s="522">
        <f t="shared" si="631"/>
        <v>0</v>
      </c>
      <c r="AY402" s="780"/>
      <c r="AZ402" s="114">
        <f t="shared" si="632"/>
        <v>0</v>
      </c>
      <c r="BA402" s="113" t="str">
        <f>IF(AZ402=0,"", IF(SUM($AZ$370:$AZ402)=1,BB402, IF($AZ$430&gt;SUM($AZ$370:$AZ402),_xlfn.CONCAT(", ",BB402), IF($AZ$430=SUM($AZ$370:$AZ402),_xlfn.CONCAT(" y ",BB402,".")))))</f>
        <v/>
      </c>
      <c r="BB402" s="147" t="str">
        <f t="shared" si="633"/>
        <v>5.4</v>
      </c>
      <c r="BD402" s="649" t="s">
        <v>5158</v>
      </c>
      <c r="BE402" s="651"/>
      <c r="BF402" s="518">
        <f>IF(CNGE_2024_M3_Secc1!$AO$111=CNGE_2024_M3_Secc1!$AQ$111,0,IF(CNGE_2024_M3_Secc1!CZ154=0,1,0))</f>
        <v>0</v>
      </c>
      <c r="BG402" s="518"/>
      <c r="BH402" s="518">
        <f t="shared" si="634"/>
        <v>0</v>
      </c>
      <c r="BI402" s="518"/>
      <c r="BK402" s="518">
        <f>IF(CNGE_2024_M3_Secc1!$AO$111=CNGE_2024_M3_Secc1!$AQ$111,0,IF(OR(AND(BF402=1,COUNTBLANK(M402:AD402)=18),AND(BF402=0,COUNTBLANK(M402:AD402)=12)),0,1))</f>
        <v>0</v>
      </c>
      <c r="BL402" s="518"/>
      <c r="BN402" s="649" t="s">
        <v>5158</v>
      </c>
      <c r="BO402" s="651"/>
      <c r="BP402" s="518">
        <f t="shared" si="635"/>
        <v>0</v>
      </c>
      <c r="BQ402" s="518"/>
      <c r="BR402" s="518">
        <f t="shared" si="636"/>
        <v>0</v>
      </c>
      <c r="BS402" s="518"/>
      <c r="BT402" s="518">
        <f t="shared" si="637"/>
        <v>0</v>
      </c>
      <c r="BU402" s="518"/>
      <c r="BV402" s="518">
        <f t="shared" si="638"/>
        <v>0</v>
      </c>
      <c r="BW402" s="518"/>
      <c r="BX402" s="518">
        <f t="shared" si="639"/>
        <v>0</v>
      </c>
      <c r="BY402" s="518"/>
      <c r="BZ402" s="518">
        <f t="shared" si="640"/>
        <v>0</v>
      </c>
      <c r="CA402" s="518"/>
      <c r="CC402" s="649" t="s">
        <v>5158</v>
      </c>
      <c r="CD402" s="651"/>
      <c r="CE402" s="518">
        <f t="shared" si="641"/>
        <v>0</v>
      </c>
      <c r="CF402" s="518"/>
      <c r="CG402" s="518">
        <f t="shared" si="642"/>
        <v>0</v>
      </c>
      <c r="CH402" s="518"/>
      <c r="CI402" s="518">
        <f t="shared" si="643"/>
        <v>0</v>
      </c>
      <c r="CJ402" s="518"/>
      <c r="GB402" s="699"/>
      <c r="GC402" s="699"/>
    </row>
    <row r="403" spans="1:185" s="38" customFormat="1" ht="15" customHeight="1">
      <c r="A403" s="18"/>
      <c r="B403" s="3"/>
      <c r="C403" s="768" t="s">
        <v>5002</v>
      </c>
      <c r="D403" s="769"/>
      <c r="E403" s="769"/>
      <c r="F403" s="770"/>
      <c r="G403" s="547" t="s">
        <v>5192</v>
      </c>
      <c r="H403" s="548"/>
      <c r="I403" s="548"/>
      <c r="J403" s="548"/>
      <c r="K403" s="548"/>
      <c r="L403" s="549"/>
      <c r="M403" s="553"/>
      <c r="N403" s="554"/>
      <c r="O403" s="555"/>
      <c r="P403" s="553"/>
      <c r="Q403" s="554"/>
      <c r="R403" s="555"/>
      <c r="S403" s="553"/>
      <c r="T403" s="554"/>
      <c r="U403" s="555"/>
      <c r="V403" s="553"/>
      <c r="W403" s="554"/>
      <c r="X403" s="555"/>
      <c r="Y403" s="553"/>
      <c r="Z403" s="554"/>
      <c r="AA403" s="555"/>
      <c r="AB403" s="553"/>
      <c r="AC403" s="554"/>
      <c r="AD403" s="555"/>
      <c r="AE403" s="2"/>
      <c r="AF403" s="108"/>
      <c r="AH403" s="522">
        <f t="shared" si="622"/>
        <v>0</v>
      </c>
      <c r="AI403" s="522"/>
      <c r="AJ403" s="522">
        <f t="shared" si="623"/>
        <v>0</v>
      </c>
      <c r="AK403" s="522"/>
      <c r="AL403" s="522">
        <f t="shared" si="624"/>
        <v>0</v>
      </c>
      <c r="AM403" s="522"/>
      <c r="AN403" s="522">
        <f t="shared" si="625"/>
        <v>0</v>
      </c>
      <c r="AO403" s="522">
        <f t="shared" si="626"/>
        <v>0</v>
      </c>
      <c r="AP403" s="780"/>
      <c r="AQ403" s="522">
        <f t="shared" si="627"/>
        <v>0</v>
      </c>
      <c r="AR403" s="522"/>
      <c r="AS403" s="522">
        <f t="shared" si="628"/>
        <v>0</v>
      </c>
      <c r="AT403" s="522"/>
      <c r="AU403" s="522">
        <f t="shared" si="629"/>
        <v>0</v>
      </c>
      <c r="AV403" s="522"/>
      <c r="AW403" s="522">
        <f t="shared" si="630"/>
        <v>0</v>
      </c>
      <c r="AX403" s="522">
        <f t="shared" si="631"/>
        <v>0</v>
      </c>
      <c r="AY403" s="780"/>
      <c r="AZ403" s="114">
        <f t="shared" si="632"/>
        <v>0</v>
      </c>
      <c r="BA403" s="113" t="str">
        <f>IF(AZ403=0,"", IF(SUM($AZ$370:$AZ403)=1,BB403, IF($AZ$430&gt;SUM($AZ$370:$AZ403),_xlfn.CONCAT(", ",BB403), IF($AZ$430=SUM($AZ$370:$AZ403),_xlfn.CONCAT(" y ",BB403,".")))))</f>
        <v/>
      </c>
      <c r="BB403" s="147" t="s">
        <v>5865</v>
      </c>
      <c r="BD403" s="649">
        <v>6</v>
      </c>
      <c r="BE403" s="651"/>
      <c r="BF403" s="518">
        <f>IF(CNGE_2024_M3_Secc1!$AO$111=CNGE_2024_M3_Secc1!$AQ$111,0,IF(CNGE_2024_M3_Secc1!CZ155=0,1,0))</f>
        <v>0</v>
      </c>
      <c r="BG403" s="518"/>
      <c r="BH403" s="518">
        <f t="shared" si="634"/>
        <v>0</v>
      </c>
      <c r="BI403" s="518"/>
      <c r="BK403" s="518">
        <f>IF(CNGE_2024_M3_Secc1!$AO$111=CNGE_2024_M3_Secc1!$AQ$111,0,IF(OR(AND(BF403=1,COUNTBLANK(M403:AD403)=18),AND(BF403=0,COUNTBLANK(M403:AD403)=12)),0,1))</f>
        <v>0</v>
      </c>
      <c r="BL403" s="518"/>
      <c r="BN403" s="649">
        <v>6</v>
      </c>
      <c r="BO403" s="651"/>
      <c r="BP403" s="518">
        <f t="shared" si="635"/>
        <v>0</v>
      </c>
      <c r="BQ403" s="518"/>
      <c r="BR403" s="518">
        <f t="shared" si="636"/>
        <v>0</v>
      </c>
      <c r="BS403" s="518"/>
      <c r="BT403" s="518">
        <f t="shared" si="637"/>
        <v>0</v>
      </c>
      <c r="BU403" s="518"/>
      <c r="BV403" s="518">
        <f t="shared" si="638"/>
        <v>0</v>
      </c>
      <c r="BW403" s="518"/>
      <c r="BX403" s="518">
        <f t="shared" si="639"/>
        <v>0</v>
      </c>
      <c r="BY403" s="518"/>
      <c r="BZ403" s="518">
        <f t="shared" si="640"/>
        <v>0</v>
      </c>
      <c r="CA403" s="518"/>
      <c r="CC403" s="649">
        <v>6</v>
      </c>
      <c r="CD403" s="651"/>
      <c r="CE403" s="518">
        <f t="shared" si="641"/>
        <v>0</v>
      </c>
      <c r="CF403" s="518"/>
      <c r="CG403" s="518">
        <f t="shared" si="642"/>
        <v>0</v>
      </c>
      <c r="CH403" s="518"/>
      <c r="CI403" s="518">
        <f t="shared" si="643"/>
        <v>0</v>
      </c>
      <c r="CJ403" s="518"/>
      <c r="GB403" s="699"/>
      <c r="GC403" s="699"/>
    </row>
    <row r="404" spans="1:185" s="38" customFormat="1" ht="24" customHeight="1">
      <c r="A404" s="18"/>
      <c r="B404" s="3"/>
      <c r="C404" s="768" t="s">
        <v>5004</v>
      </c>
      <c r="D404" s="769"/>
      <c r="E404" s="769"/>
      <c r="F404" s="770"/>
      <c r="G404" s="547" t="s">
        <v>5194</v>
      </c>
      <c r="H404" s="548"/>
      <c r="I404" s="548"/>
      <c r="J404" s="548"/>
      <c r="K404" s="548"/>
      <c r="L404" s="549"/>
      <c r="M404" s="553"/>
      <c r="N404" s="554"/>
      <c r="O404" s="555"/>
      <c r="P404" s="553"/>
      <c r="Q404" s="554"/>
      <c r="R404" s="555"/>
      <c r="S404" s="553"/>
      <c r="T404" s="554"/>
      <c r="U404" s="555"/>
      <c r="V404" s="553"/>
      <c r="W404" s="554"/>
      <c r="X404" s="555"/>
      <c r="Y404" s="553"/>
      <c r="Z404" s="554"/>
      <c r="AA404" s="555"/>
      <c r="AB404" s="553"/>
      <c r="AC404" s="554"/>
      <c r="AD404" s="555"/>
      <c r="AE404" s="2"/>
      <c r="AF404" s="108"/>
      <c r="AH404" s="522">
        <f t="shared" si="622"/>
        <v>0</v>
      </c>
      <c r="AI404" s="522"/>
      <c r="AJ404" s="522">
        <f t="shared" si="623"/>
        <v>0</v>
      </c>
      <c r="AK404" s="522"/>
      <c r="AL404" s="522">
        <f t="shared" si="624"/>
        <v>0</v>
      </c>
      <c r="AM404" s="522"/>
      <c r="AN404" s="522">
        <f t="shared" si="625"/>
        <v>0</v>
      </c>
      <c r="AO404" s="522">
        <f t="shared" si="626"/>
        <v>0</v>
      </c>
      <c r="AP404" s="780"/>
      <c r="AQ404" s="522">
        <f t="shared" si="627"/>
        <v>0</v>
      </c>
      <c r="AR404" s="522"/>
      <c r="AS404" s="522">
        <f t="shared" si="628"/>
        <v>0</v>
      </c>
      <c r="AT404" s="522"/>
      <c r="AU404" s="522">
        <f t="shared" si="629"/>
        <v>0</v>
      </c>
      <c r="AV404" s="522"/>
      <c r="AW404" s="522">
        <f t="shared" si="630"/>
        <v>0</v>
      </c>
      <c r="AX404" s="522">
        <f t="shared" si="631"/>
        <v>0</v>
      </c>
      <c r="AY404" s="780"/>
      <c r="AZ404" s="114">
        <f t="shared" si="632"/>
        <v>0</v>
      </c>
      <c r="BA404" s="113" t="str">
        <f>IF(AZ404=0,"", IF(SUM($AZ$370:$AZ404)=1,BB404, IF($AZ$430&gt;SUM($AZ$370:$AZ404),_xlfn.CONCAT(", ",BB404), IF($AZ$430=SUM($AZ$370:$AZ404),_xlfn.CONCAT(" y ",BB404,".")))))</f>
        <v/>
      </c>
      <c r="BB404" s="147" t="s">
        <v>5866</v>
      </c>
      <c r="BD404" s="649">
        <v>7</v>
      </c>
      <c r="BE404" s="651"/>
      <c r="BF404" s="518">
        <f>IF(CNGE_2024_M3_Secc1!$AO$111=CNGE_2024_M3_Secc1!$AQ$111,0,IF(CNGE_2024_M3_Secc1!CZ156=0,1,0))</f>
        <v>0</v>
      </c>
      <c r="BG404" s="518"/>
      <c r="BH404" s="518">
        <f t="shared" si="634"/>
        <v>0</v>
      </c>
      <c r="BI404" s="518"/>
      <c r="BK404" s="518">
        <f>IF(CNGE_2024_M3_Secc1!$AO$111=CNGE_2024_M3_Secc1!$AQ$111,0,IF(OR(AND(BF404=1,COUNTBLANK(M404:AD404)=18),AND(BF404=0,COUNTBLANK(M404:AD404)=12)),0,1))</f>
        <v>0</v>
      </c>
      <c r="BL404" s="518"/>
      <c r="BN404" s="649">
        <v>7</v>
      </c>
      <c r="BO404" s="651"/>
      <c r="BP404" s="518">
        <f t="shared" si="635"/>
        <v>0</v>
      </c>
      <c r="BQ404" s="518"/>
      <c r="BR404" s="518">
        <f t="shared" si="636"/>
        <v>0</v>
      </c>
      <c r="BS404" s="518"/>
      <c r="BT404" s="518">
        <f t="shared" si="637"/>
        <v>0</v>
      </c>
      <c r="BU404" s="518"/>
      <c r="BV404" s="518">
        <f t="shared" si="638"/>
        <v>0</v>
      </c>
      <c r="BW404" s="518"/>
      <c r="BX404" s="518">
        <f t="shared" si="639"/>
        <v>0</v>
      </c>
      <c r="BY404" s="518"/>
      <c r="BZ404" s="518">
        <f t="shared" si="640"/>
        <v>0</v>
      </c>
      <c r="CA404" s="518"/>
      <c r="CC404" s="649">
        <v>7</v>
      </c>
      <c r="CD404" s="651"/>
      <c r="CE404" s="518">
        <f t="shared" si="641"/>
        <v>0</v>
      </c>
      <c r="CF404" s="518"/>
      <c r="CG404" s="518">
        <f t="shared" si="642"/>
        <v>0</v>
      </c>
      <c r="CH404" s="518"/>
      <c r="CI404" s="518">
        <f t="shared" si="643"/>
        <v>0</v>
      </c>
      <c r="CJ404" s="518"/>
      <c r="GB404" s="699"/>
      <c r="GC404" s="699"/>
    </row>
    <row r="405" spans="1:185" s="38" customFormat="1" ht="24" customHeight="1">
      <c r="A405" s="18"/>
      <c r="B405" s="3"/>
      <c r="C405" s="768" t="s">
        <v>5006</v>
      </c>
      <c r="D405" s="769"/>
      <c r="E405" s="769"/>
      <c r="F405" s="770"/>
      <c r="G405" s="547" t="s">
        <v>5196</v>
      </c>
      <c r="H405" s="548"/>
      <c r="I405" s="548"/>
      <c r="J405" s="548"/>
      <c r="K405" s="548"/>
      <c r="L405" s="549"/>
      <c r="M405" s="553"/>
      <c r="N405" s="554"/>
      <c r="O405" s="555"/>
      <c r="P405" s="553"/>
      <c r="Q405" s="554"/>
      <c r="R405" s="555"/>
      <c r="S405" s="553"/>
      <c r="T405" s="554"/>
      <c r="U405" s="555"/>
      <c r="V405" s="553"/>
      <c r="W405" s="554"/>
      <c r="X405" s="555"/>
      <c r="Y405" s="553"/>
      <c r="Z405" s="554"/>
      <c r="AA405" s="555"/>
      <c r="AB405" s="553"/>
      <c r="AC405" s="554"/>
      <c r="AD405" s="555"/>
      <c r="AE405" s="2"/>
      <c r="AF405" s="108"/>
      <c r="AH405" s="522">
        <f t="shared" si="622"/>
        <v>0</v>
      </c>
      <c r="AI405" s="522"/>
      <c r="AJ405" s="522">
        <f t="shared" si="623"/>
        <v>0</v>
      </c>
      <c r="AK405" s="522"/>
      <c r="AL405" s="522">
        <f t="shared" si="624"/>
        <v>0</v>
      </c>
      <c r="AM405" s="522"/>
      <c r="AN405" s="522">
        <f t="shared" si="625"/>
        <v>0</v>
      </c>
      <c r="AO405" s="522">
        <f t="shared" si="626"/>
        <v>0</v>
      </c>
      <c r="AP405" s="780"/>
      <c r="AQ405" s="522">
        <f t="shared" si="627"/>
        <v>0</v>
      </c>
      <c r="AR405" s="522"/>
      <c r="AS405" s="522">
        <f t="shared" si="628"/>
        <v>0</v>
      </c>
      <c r="AT405" s="522"/>
      <c r="AU405" s="522">
        <f t="shared" si="629"/>
        <v>0</v>
      </c>
      <c r="AV405" s="522"/>
      <c r="AW405" s="522">
        <f t="shared" si="630"/>
        <v>0</v>
      </c>
      <c r="AX405" s="522">
        <f t="shared" si="631"/>
        <v>0</v>
      </c>
      <c r="AY405" s="780"/>
      <c r="AZ405" s="114">
        <f t="shared" si="632"/>
        <v>0</v>
      </c>
      <c r="BA405" s="113" t="str">
        <f>IF(AZ405=0,"", IF(SUM($AZ$370:$AZ405)=1,BB405, IF($AZ$430&gt;SUM($AZ$370:$AZ405),_xlfn.CONCAT(", ",BB405), IF($AZ$430=SUM($AZ$370:$AZ405),_xlfn.CONCAT(" y ",BB405,".")))))</f>
        <v/>
      </c>
      <c r="BB405" s="147" t="s">
        <v>5867</v>
      </c>
      <c r="BD405" s="649">
        <v>8</v>
      </c>
      <c r="BE405" s="651"/>
      <c r="BF405" s="518">
        <f>IF(CNGE_2024_M3_Secc1!$AO$111=CNGE_2024_M3_Secc1!$AQ$111,0,IF(CNGE_2024_M3_Secc1!CZ157=0,1,0))</f>
        <v>0</v>
      </c>
      <c r="BG405" s="518"/>
      <c r="BH405" s="518">
        <f t="shared" si="634"/>
        <v>0</v>
      </c>
      <c r="BI405" s="518"/>
      <c r="BK405" s="518">
        <f>IF(CNGE_2024_M3_Secc1!$AO$111=CNGE_2024_M3_Secc1!$AQ$111,0,IF(OR(AND(BF405=1,COUNTBLANK(M405:AD405)=18),AND(BF405=0,COUNTBLANK(M405:AD405)=12)),0,1))</f>
        <v>0</v>
      </c>
      <c r="BL405" s="518"/>
      <c r="BN405" s="649">
        <v>8</v>
      </c>
      <c r="BO405" s="651"/>
      <c r="BP405" s="518">
        <f t="shared" si="635"/>
        <v>0</v>
      </c>
      <c r="BQ405" s="518"/>
      <c r="BR405" s="518">
        <f t="shared" si="636"/>
        <v>0</v>
      </c>
      <c r="BS405" s="518"/>
      <c r="BT405" s="518">
        <f t="shared" si="637"/>
        <v>0</v>
      </c>
      <c r="BU405" s="518"/>
      <c r="BV405" s="518">
        <f t="shared" si="638"/>
        <v>0</v>
      </c>
      <c r="BW405" s="518"/>
      <c r="BX405" s="518">
        <f t="shared" si="639"/>
        <v>0</v>
      </c>
      <c r="BY405" s="518"/>
      <c r="BZ405" s="518">
        <f t="shared" si="640"/>
        <v>0</v>
      </c>
      <c r="CA405" s="518"/>
      <c r="CC405" s="649">
        <v>8</v>
      </c>
      <c r="CD405" s="651"/>
      <c r="CE405" s="518">
        <f t="shared" si="641"/>
        <v>0</v>
      </c>
      <c r="CF405" s="518"/>
      <c r="CG405" s="518">
        <f t="shared" si="642"/>
        <v>0</v>
      </c>
      <c r="CH405" s="518"/>
      <c r="CI405" s="518">
        <f t="shared" si="643"/>
        <v>0</v>
      </c>
      <c r="CJ405" s="518"/>
      <c r="GB405" s="699"/>
      <c r="GC405" s="699"/>
    </row>
    <row r="406" spans="1:185" s="38" customFormat="1" ht="15" customHeight="1">
      <c r="A406" s="18"/>
      <c r="B406" s="3"/>
      <c r="C406" s="768" t="s">
        <v>5008</v>
      </c>
      <c r="D406" s="769"/>
      <c r="E406" s="769"/>
      <c r="F406" s="770"/>
      <c r="G406" s="547" t="s">
        <v>5198</v>
      </c>
      <c r="H406" s="548"/>
      <c r="I406" s="548"/>
      <c r="J406" s="548"/>
      <c r="K406" s="548"/>
      <c r="L406" s="549"/>
      <c r="M406" s="553"/>
      <c r="N406" s="554"/>
      <c r="O406" s="555"/>
      <c r="P406" s="553"/>
      <c r="Q406" s="554"/>
      <c r="R406" s="555"/>
      <c r="S406" s="553"/>
      <c r="T406" s="554"/>
      <c r="U406" s="555"/>
      <c r="V406" s="553"/>
      <c r="W406" s="554"/>
      <c r="X406" s="555"/>
      <c r="Y406" s="553"/>
      <c r="Z406" s="554"/>
      <c r="AA406" s="555"/>
      <c r="AB406" s="553"/>
      <c r="AC406" s="554"/>
      <c r="AD406" s="555"/>
      <c r="AE406" s="2"/>
      <c r="AF406" s="108"/>
      <c r="AH406" s="522">
        <f t="shared" si="622"/>
        <v>0</v>
      </c>
      <c r="AI406" s="522"/>
      <c r="AJ406" s="522">
        <f t="shared" si="623"/>
        <v>0</v>
      </c>
      <c r="AK406" s="522"/>
      <c r="AL406" s="522">
        <f t="shared" si="624"/>
        <v>0</v>
      </c>
      <c r="AM406" s="522"/>
      <c r="AN406" s="522">
        <f t="shared" si="625"/>
        <v>0</v>
      </c>
      <c r="AO406" s="522">
        <f t="shared" si="626"/>
        <v>0</v>
      </c>
      <c r="AP406" s="780"/>
      <c r="AQ406" s="522">
        <f t="shared" si="627"/>
        <v>0</v>
      </c>
      <c r="AR406" s="522"/>
      <c r="AS406" s="522">
        <f t="shared" si="628"/>
        <v>0</v>
      </c>
      <c r="AT406" s="522"/>
      <c r="AU406" s="522">
        <f t="shared" si="629"/>
        <v>0</v>
      </c>
      <c r="AV406" s="522"/>
      <c r="AW406" s="522">
        <f t="shared" si="630"/>
        <v>0</v>
      </c>
      <c r="AX406" s="522">
        <f t="shared" si="631"/>
        <v>0</v>
      </c>
      <c r="AY406" s="780"/>
      <c r="AZ406" s="114">
        <f t="shared" si="632"/>
        <v>0</v>
      </c>
      <c r="BA406" s="113" t="str">
        <f>IF(AZ406=0,"", IF(SUM($AZ$370:$AZ406)=1,BB406, IF($AZ$430&gt;SUM($AZ$370:$AZ406),_xlfn.CONCAT(", ",BB406), IF($AZ$430=SUM($AZ$370:$AZ406),_xlfn.CONCAT(" y ",BB406,".")))))</f>
        <v/>
      </c>
      <c r="BB406" s="147" t="s">
        <v>5868</v>
      </c>
      <c r="BD406" s="649">
        <v>9</v>
      </c>
      <c r="BE406" s="651"/>
      <c r="BF406" s="518">
        <f>IF(CNGE_2024_M3_Secc1!$AO$111=CNGE_2024_M3_Secc1!$AQ$111,0,IF(CNGE_2024_M3_Secc1!CZ158=0,1,0))</f>
        <v>0</v>
      </c>
      <c r="BG406" s="518"/>
      <c r="BH406" s="518">
        <f t="shared" si="634"/>
        <v>0</v>
      </c>
      <c r="BI406" s="518"/>
      <c r="BK406" s="518">
        <f>IF(CNGE_2024_M3_Secc1!$AO$111=CNGE_2024_M3_Secc1!$AQ$111,0,IF(OR(AND(BF406=1,COUNTBLANK(M406:AD406)=18),AND(BF406=0,COUNTBLANK(M406:AD406)=12)),0,1))</f>
        <v>0</v>
      </c>
      <c r="BL406" s="518"/>
      <c r="BN406" s="649">
        <v>9</v>
      </c>
      <c r="BO406" s="651"/>
      <c r="BP406" s="518">
        <f t="shared" si="635"/>
        <v>0</v>
      </c>
      <c r="BQ406" s="518"/>
      <c r="BR406" s="518">
        <f t="shared" si="636"/>
        <v>0</v>
      </c>
      <c r="BS406" s="518"/>
      <c r="BT406" s="518">
        <f t="shared" si="637"/>
        <v>0</v>
      </c>
      <c r="BU406" s="518"/>
      <c r="BV406" s="518">
        <f t="shared" si="638"/>
        <v>0</v>
      </c>
      <c r="BW406" s="518"/>
      <c r="BX406" s="518">
        <f t="shared" si="639"/>
        <v>0</v>
      </c>
      <c r="BY406" s="518"/>
      <c r="BZ406" s="518">
        <f t="shared" si="640"/>
        <v>0</v>
      </c>
      <c r="CA406" s="518"/>
      <c r="CC406" s="649">
        <v>9</v>
      </c>
      <c r="CD406" s="651"/>
      <c r="CE406" s="518">
        <f t="shared" si="641"/>
        <v>0</v>
      </c>
      <c r="CF406" s="518"/>
      <c r="CG406" s="518">
        <f t="shared" si="642"/>
        <v>0</v>
      </c>
      <c r="CH406" s="518"/>
      <c r="CI406" s="518">
        <f t="shared" si="643"/>
        <v>0</v>
      </c>
      <c r="CJ406" s="518"/>
      <c r="GB406" s="699"/>
      <c r="GC406" s="699"/>
    </row>
    <row r="407" spans="1:185" s="38" customFormat="1" ht="15" customHeight="1">
      <c r="A407" s="18"/>
      <c r="B407" s="3"/>
      <c r="C407" s="768" t="s">
        <v>5009</v>
      </c>
      <c r="D407" s="769"/>
      <c r="E407" s="769"/>
      <c r="F407" s="770"/>
      <c r="G407" s="547" t="s">
        <v>5200</v>
      </c>
      <c r="H407" s="548"/>
      <c r="I407" s="548"/>
      <c r="J407" s="548"/>
      <c r="K407" s="548"/>
      <c r="L407" s="549"/>
      <c r="M407" s="553"/>
      <c r="N407" s="554"/>
      <c r="O407" s="555"/>
      <c r="P407" s="553"/>
      <c r="Q407" s="554"/>
      <c r="R407" s="555"/>
      <c r="S407" s="553"/>
      <c r="T407" s="554"/>
      <c r="U407" s="555"/>
      <c r="V407" s="553"/>
      <c r="W407" s="554"/>
      <c r="X407" s="555"/>
      <c r="Y407" s="553"/>
      <c r="Z407" s="554"/>
      <c r="AA407" s="555"/>
      <c r="AB407" s="553"/>
      <c r="AC407" s="554"/>
      <c r="AD407" s="555"/>
      <c r="AE407" s="2"/>
      <c r="AF407" s="108"/>
      <c r="AH407" s="522">
        <f t="shared" si="622"/>
        <v>0</v>
      </c>
      <c r="AI407" s="522"/>
      <c r="AJ407" s="522">
        <f t="shared" si="623"/>
        <v>0</v>
      </c>
      <c r="AK407" s="522"/>
      <c r="AL407" s="522">
        <f t="shared" si="624"/>
        <v>0</v>
      </c>
      <c r="AM407" s="522"/>
      <c r="AN407" s="522">
        <f t="shared" si="625"/>
        <v>0</v>
      </c>
      <c r="AO407" s="522">
        <f t="shared" si="626"/>
        <v>0</v>
      </c>
      <c r="AP407" s="780"/>
      <c r="AQ407" s="522">
        <f t="shared" si="627"/>
        <v>0</v>
      </c>
      <c r="AR407" s="522"/>
      <c r="AS407" s="522">
        <f t="shared" si="628"/>
        <v>0</v>
      </c>
      <c r="AT407" s="522"/>
      <c r="AU407" s="522">
        <f t="shared" si="629"/>
        <v>0</v>
      </c>
      <c r="AV407" s="522"/>
      <c r="AW407" s="522">
        <f t="shared" si="630"/>
        <v>0</v>
      </c>
      <c r="AX407" s="522">
        <f t="shared" si="631"/>
        <v>0</v>
      </c>
      <c r="AY407" s="780"/>
      <c r="AZ407" s="114">
        <f t="shared" si="632"/>
        <v>0</v>
      </c>
      <c r="BA407" s="113" t="str">
        <f>IF(AZ407=0,"", IF(SUM($AZ$370:$AZ407)=1,BB407, IF($AZ$430&gt;SUM($AZ$370:$AZ407),_xlfn.CONCAT(", ",BB407), IF($AZ$430=SUM($AZ$370:$AZ407),_xlfn.CONCAT(" y ",BB407,".")))))</f>
        <v/>
      </c>
      <c r="BB407" s="147" t="s">
        <v>5869</v>
      </c>
      <c r="BD407" s="649">
        <v>10</v>
      </c>
      <c r="BE407" s="651"/>
      <c r="BF407" s="518">
        <f>IF(CNGE_2024_M3_Secc1!$AO$111=CNGE_2024_M3_Secc1!$AQ$111,0,IF(CNGE_2024_M3_Secc1!CZ159=0,1,0))</f>
        <v>0</v>
      </c>
      <c r="BG407" s="518"/>
      <c r="BH407" s="518">
        <f t="shared" si="634"/>
        <v>0</v>
      </c>
      <c r="BI407" s="518"/>
      <c r="BK407" s="518">
        <f>IF(CNGE_2024_M3_Secc1!$AO$111=CNGE_2024_M3_Secc1!$AQ$111,0,IF(OR(AND(BF407=1,COUNTBLANK(M407:AD407)=18),AND(BF407=0,COUNTBLANK(M407:AD407)=12)),0,1))</f>
        <v>0</v>
      </c>
      <c r="BL407" s="518"/>
      <c r="BN407" s="649">
        <v>10</v>
      </c>
      <c r="BO407" s="651"/>
      <c r="BP407" s="518">
        <f t="shared" si="635"/>
        <v>0</v>
      </c>
      <c r="BQ407" s="518"/>
      <c r="BR407" s="518">
        <f t="shared" si="636"/>
        <v>0</v>
      </c>
      <c r="BS407" s="518"/>
      <c r="BT407" s="518">
        <f t="shared" si="637"/>
        <v>0</v>
      </c>
      <c r="BU407" s="518"/>
      <c r="BV407" s="518">
        <f t="shared" si="638"/>
        <v>0</v>
      </c>
      <c r="BW407" s="518"/>
      <c r="BX407" s="518">
        <f t="shared" si="639"/>
        <v>0</v>
      </c>
      <c r="BY407" s="518"/>
      <c r="BZ407" s="518">
        <f t="shared" si="640"/>
        <v>0</v>
      </c>
      <c r="CA407" s="518"/>
      <c r="CC407" s="649">
        <v>10</v>
      </c>
      <c r="CD407" s="651"/>
      <c r="CE407" s="518">
        <f t="shared" si="641"/>
        <v>0</v>
      </c>
      <c r="CF407" s="518"/>
      <c r="CG407" s="518">
        <f t="shared" si="642"/>
        <v>0</v>
      </c>
      <c r="CH407" s="518"/>
      <c r="CI407" s="518">
        <f t="shared" si="643"/>
        <v>0</v>
      </c>
      <c r="CJ407" s="518"/>
      <c r="GB407" s="699"/>
      <c r="GC407" s="699"/>
    </row>
    <row r="408" spans="1:185" s="38" customFormat="1" ht="24" customHeight="1">
      <c r="A408" s="18"/>
      <c r="B408" s="3"/>
      <c r="C408" s="768" t="s">
        <v>5011</v>
      </c>
      <c r="D408" s="769"/>
      <c r="E408" s="769"/>
      <c r="F408" s="770"/>
      <c r="G408" s="547" t="s">
        <v>5202</v>
      </c>
      <c r="H408" s="548"/>
      <c r="I408" s="548"/>
      <c r="J408" s="548"/>
      <c r="K408" s="548"/>
      <c r="L408" s="549"/>
      <c r="M408" s="553"/>
      <c r="N408" s="554"/>
      <c r="O408" s="555"/>
      <c r="P408" s="553"/>
      <c r="Q408" s="554"/>
      <c r="R408" s="555"/>
      <c r="S408" s="553"/>
      <c r="T408" s="554"/>
      <c r="U408" s="555"/>
      <c r="V408" s="553"/>
      <c r="W408" s="554"/>
      <c r="X408" s="555"/>
      <c r="Y408" s="553"/>
      <c r="Z408" s="554"/>
      <c r="AA408" s="555"/>
      <c r="AB408" s="553"/>
      <c r="AC408" s="554"/>
      <c r="AD408" s="555"/>
      <c r="AE408" s="2"/>
      <c r="AF408" s="108"/>
      <c r="AH408" s="522">
        <f t="shared" si="622"/>
        <v>0</v>
      </c>
      <c r="AI408" s="522"/>
      <c r="AJ408" s="522">
        <f t="shared" si="623"/>
        <v>0</v>
      </c>
      <c r="AK408" s="522"/>
      <c r="AL408" s="522">
        <f t="shared" si="624"/>
        <v>0</v>
      </c>
      <c r="AM408" s="522"/>
      <c r="AN408" s="522">
        <f t="shared" si="625"/>
        <v>0</v>
      </c>
      <c r="AO408" s="522">
        <f t="shared" si="626"/>
        <v>0</v>
      </c>
      <c r="AP408" s="780"/>
      <c r="AQ408" s="522">
        <f t="shared" si="627"/>
        <v>0</v>
      </c>
      <c r="AR408" s="522"/>
      <c r="AS408" s="522">
        <f t="shared" si="628"/>
        <v>0</v>
      </c>
      <c r="AT408" s="522"/>
      <c r="AU408" s="522">
        <f t="shared" si="629"/>
        <v>0</v>
      </c>
      <c r="AV408" s="522"/>
      <c r="AW408" s="522">
        <f t="shared" si="630"/>
        <v>0</v>
      </c>
      <c r="AX408" s="522">
        <f t="shared" si="631"/>
        <v>0</v>
      </c>
      <c r="AY408" s="780"/>
      <c r="AZ408" s="114">
        <f t="shared" si="632"/>
        <v>0</v>
      </c>
      <c r="BA408" s="113" t="str">
        <f>IF(AZ408=0,"", IF(SUM($AZ$370:$AZ408)=1,BB408, IF($AZ$430&gt;SUM($AZ$370:$AZ408),_xlfn.CONCAT(", ",BB408), IF($AZ$430=SUM($AZ$370:$AZ408),_xlfn.CONCAT(" y ",BB408,".")))))</f>
        <v/>
      </c>
      <c r="BB408" s="147" t="s">
        <v>5870</v>
      </c>
      <c r="BD408" s="649">
        <v>11</v>
      </c>
      <c r="BE408" s="651"/>
      <c r="BF408" s="518">
        <f>IF(CNGE_2024_M3_Secc1!$AO$111=CNGE_2024_M3_Secc1!$AQ$111,0,IF(CNGE_2024_M3_Secc1!CZ160=0,1,0))</f>
        <v>0</v>
      </c>
      <c r="BG408" s="518"/>
      <c r="BH408" s="518">
        <f t="shared" si="634"/>
        <v>0</v>
      </c>
      <c r="BI408" s="518"/>
      <c r="BK408" s="518">
        <f>IF(CNGE_2024_M3_Secc1!$AO$111=CNGE_2024_M3_Secc1!$AQ$111,0,IF(OR(AND(BF408=1,COUNTBLANK(M408:AD408)=18),AND(BF408=0,COUNTBLANK(M408:AD408)=12)),0,1))</f>
        <v>0</v>
      </c>
      <c r="BL408" s="518"/>
      <c r="BN408" s="649">
        <v>11</v>
      </c>
      <c r="BO408" s="651"/>
      <c r="BP408" s="518">
        <f t="shared" si="635"/>
        <v>0</v>
      </c>
      <c r="BQ408" s="518"/>
      <c r="BR408" s="518">
        <f t="shared" si="636"/>
        <v>0</v>
      </c>
      <c r="BS408" s="518"/>
      <c r="BT408" s="518">
        <f t="shared" si="637"/>
        <v>0</v>
      </c>
      <c r="BU408" s="518"/>
      <c r="BV408" s="518">
        <f t="shared" si="638"/>
        <v>0</v>
      </c>
      <c r="BW408" s="518"/>
      <c r="BX408" s="518">
        <f t="shared" si="639"/>
        <v>0</v>
      </c>
      <c r="BY408" s="518"/>
      <c r="BZ408" s="518">
        <f t="shared" si="640"/>
        <v>0</v>
      </c>
      <c r="CA408" s="518"/>
      <c r="CC408" s="649">
        <v>11</v>
      </c>
      <c r="CD408" s="651"/>
      <c r="CE408" s="518">
        <f t="shared" si="641"/>
        <v>0</v>
      </c>
      <c r="CF408" s="518"/>
      <c r="CG408" s="518">
        <f t="shared" si="642"/>
        <v>0</v>
      </c>
      <c r="CH408" s="518"/>
      <c r="CI408" s="518">
        <f t="shared" si="643"/>
        <v>0</v>
      </c>
      <c r="CJ408" s="518"/>
      <c r="GB408" s="699"/>
      <c r="GC408" s="699"/>
    </row>
    <row r="409" spans="1:185" s="38" customFormat="1" ht="15" customHeight="1">
      <c r="A409" s="18"/>
      <c r="B409" s="3"/>
      <c r="C409" s="768" t="s">
        <v>5012</v>
      </c>
      <c r="D409" s="769"/>
      <c r="E409" s="769"/>
      <c r="F409" s="770"/>
      <c r="G409" s="547" t="s">
        <v>5204</v>
      </c>
      <c r="H409" s="548"/>
      <c r="I409" s="548"/>
      <c r="J409" s="548"/>
      <c r="K409" s="548"/>
      <c r="L409" s="549"/>
      <c r="M409" s="553"/>
      <c r="N409" s="554"/>
      <c r="O409" s="555"/>
      <c r="P409" s="553"/>
      <c r="Q409" s="554"/>
      <c r="R409" s="555"/>
      <c r="S409" s="553"/>
      <c r="T409" s="554"/>
      <c r="U409" s="555"/>
      <c r="V409" s="553"/>
      <c r="W409" s="554"/>
      <c r="X409" s="555"/>
      <c r="Y409" s="553"/>
      <c r="Z409" s="554"/>
      <c r="AA409" s="555"/>
      <c r="AB409" s="553"/>
      <c r="AC409" s="554"/>
      <c r="AD409" s="555"/>
      <c r="AE409" s="2"/>
      <c r="AF409" s="108"/>
      <c r="AH409" s="522">
        <f t="shared" si="622"/>
        <v>0</v>
      </c>
      <c r="AI409" s="522"/>
      <c r="AJ409" s="522">
        <f t="shared" si="623"/>
        <v>0</v>
      </c>
      <c r="AK409" s="522"/>
      <c r="AL409" s="522">
        <f t="shared" si="624"/>
        <v>0</v>
      </c>
      <c r="AM409" s="522"/>
      <c r="AN409" s="522">
        <f t="shared" si="625"/>
        <v>0</v>
      </c>
      <c r="AO409" s="522">
        <f t="shared" si="626"/>
        <v>0</v>
      </c>
      <c r="AP409" s="780"/>
      <c r="AQ409" s="522">
        <f t="shared" si="627"/>
        <v>0</v>
      </c>
      <c r="AR409" s="522"/>
      <c r="AS409" s="522">
        <f t="shared" si="628"/>
        <v>0</v>
      </c>
      <c r="AT409" s="522"/>
      <c r="AU409" s="522">
        <f t="shared" si="629"/>
        <v>0</v>
      </c>
      <c r="AV409" s="522"/>
      <c r="AW409" s="522">
        <f t="shared" si="630"/>
        <v>0</v>
      </c>
      <c r="AX409" s="522">
        <f t="shared" si="631"/>
        <v>0</v>
      </c>
      <c r="AY409" s="780"/>
      <c r="AZ409" s="114">
        <f t="shared" si="632"/>
        <v>0</v>
      </c>
      <c r="BA409" s="113" t="str">
        <f>IF(AZ409=0,"", IF(SUM($AZ$370:$AZ409)=1,BB409, IF($AZ$430&gt;SUM($AZ$370:$AZ409),_xlfn.CONCAT(", ",BB409), IF($AZ$430=SUM($AZ$370:$AZ409),_xlfn.CONCAT(" y ",BB409,".")))))</f>
        <v/>
      </c>
      <c r="BB409" s="147" t="s">
        <v>5871</v>
      </c>
      <c r="BD409" s="649">
        <v>12</v>
      </c>
      <c r="BE409" s="651"/>
      <c r="BF409" s="518">
        <f>IF(CNGE_2024_M3_Secc1!$AO$111=CNGE_2024_M3_Secc1!$AQ$111,0,IF(CNGE_2024_M3_Secc1!CZ161=0,1,0))</f>
        <v>0</v>
      </c>
      <c r="BG409" s="518"/>
      <c r="BH409" s="518">
        <f t="shared" si="634"/>
        <v>0</v>
      </c>
      <c r="BI409" s="518"/>
      <c r="BK409" s="518">
        <f>IF(CNGE_2024_M3_Secc1!$AO$111=CNGE_2024_M3_Secc1!$AQ$111,0,IF(OR(AND(BF409=1,COUNTBLANK(M409:AD409)=18),AND(BF409=0,COUNTBLANK(M409:AD409)=12)),0,1))</f>
        <v>0</v>
      </c>
      <c r="BL409" s="518"/>
      <c r="BN409" s="649">
        <v>12</v>
      </c>
      <c r="BO409" s="651"/>
      <c r="BP409" s="518">
        <f t="shared" si="635"/>
        <v>0</v>
      </c>
      <c r="BQ409" s="518"/>
      <c r="BR409" s="518">
        <f t="shared" si="636"/>
        <v>0</v>
      </c>
      <c r="BS409" s="518"/>
      <c r="BT409" s="518">
        <f t="shared" si="637"/>
        <v>0</v>
      </c>
      <c r="BU409" s="518"/>
      <c r="BV409" s="518">
        <f t="shared" si="638"/>
        <v>0</v>
      </c>
      <c r="BW409" s="518"/>
      <c r="BX409" s="518">
        <f t="shared" si="639"/>
        <v>0</v>
      </c>
      <c r="BY409" s="518"/>
      <c r="BZ409" s="518">
        <f t="shared" si="640"/>
        <v>0</v>
      </c>
      <c r="CA409" s="518"/>
      <c r="CC409" s="649">
        <v>12</v>
      </c>
      <c r="CD409" s="651"/>
      <c r="CE409" s="518">
        <f t="shared" si="641"/>
        <v>0</v>
      </c>
      <c r="CF409" s="518"/>
      <c r="CG409" s="518">
        <f t="shared" si="642"/>
        <v>0</v>
      </c>
      <c r="CH409" s="518"/>
      <c r="CI409" s="518">
        <f t="shared" si="643"/>
        <v>0</v>
      </c>
      <c r="CJ409" s="518"/>
      <c r="GB409" s="699"/>
      <c r="GC409" s="699"/>
    </row>
    <row r="410" spans="1:185" s="38" customFormat="1" ht="15" customHeight="1">
      <c r="A410" s="18"/>
      <c r="B410" s="3"/>
      <c r="C410" s="768" t="s">
        <v>5013</v>
      </c>
      <c r="D410" s="769"/>
      <c r="E410" s="769"/>
      <c r="F410" s="770"/>
      <c r="G410" s="547" t="s">
        <v>5206</v>
      </c>
      <c r="H410" s="548"/>
      <c r="I410" s="548"/>
      <c r="J410" s="548"/>
      <c r="K410" s="548"/>
      <c r="L410" s="549"/>
      <c r="M410" s="553"/>
      <c r="N410" s="554"/>
      <c r="O410" s="555"/>
      <c r="P410" s="553"/>
      <c r="Q410" s="554"/>
      <c r="R410" s="555"/>
      <c r="S410" s="553"/>
      <c r="T410" s="554"/>
      <c r="U410" s="555"/>
      <c r="V410" s="553"/>
      <c r="W410" s="554"/>
      <c r="X410" s="555"/>
      <c r="Y410" s="553"/>
      <c r="Z410" s="554"/>
      <c r="AA410" s="555"/>
      <c r="AB410" s="553"/>
      <c r="AC410" s="554"/>
      <c r="AD410" s="555"/>
      <c r="AE410" s="2"/>
      <c r="AF410" s="108"/>
      <c r="AH410" s="522">
        <f t="shared" si="622"/>
        <v>0</v>
      </c>
      <c r="AI410" s="522"/>
      <c r="AJ410" s="522">
        <f t="shared" si="623"/>
        <v>0</v>
      </c>
      <c r="AK410" s="522"/>
      <c r="AL410" s="522">
        <f t="shared" si="624"/>
        <v>0</v>
      </c>
      <c r="AM410" s="522"/>
      <c r="AN410" s="522">
        <f t="shared" si="625"/>
        <v>0</v>
      </c>
      <c r="AO410" s="522">
        <f t="shared" si="626"/>
        <v>0</v>
      </c>
      <c r="AP410" s="780"/>
      <c r="AQ410" s="522">
        <f t="shared" si="627"/>
        <v>0</v>
      </c>
      <c r="AR410" s="522"/>
      <c r="AS410" s="522">
        <f t="shared" si="628"/>
        <v>0</v>
      </c>
      <c r="AT410" s="522"/>
      <c r="AU410" s="522">
        <f t="shared" si="629"/>
        <v>0</v>
      </c>
      <c r="AV410" s="522"/>
      <c r="AW410" s="522">
        <f t="shared" si="630"/>
        <v>0</v>
      </c>
      <c r="AX410" s="522">
        <f t="shared" si="631"/>
        <v>0</v>
      </c>
      <c r="AY410" s="780"/>
      <c r="AZ410" s="114">
        <f t="shared" si="632"/>
        <v>0</v>
      </c>
      <c r="BA410" s="113" t="str">
        <f>IF(AZ410=0,"", IF(SUM($AZ$370:$AZ410)=1,BB410, IF($AZ$430&gt;SUM($AZ$370:$AZ410),_xlfn.CONCAT(", ",BB410), IF($AZ$430=SUM($AZ$370:$AZ410),_xlfn.CONCAT(" y ",BB410,".")))))</f>
        <v/>
      </c>
      <c r="BB410" s="147" t="s">
        <v>5872</v>
      </c>
      <c r="BD410" s="649">
        <v>13</v>
      </c>
      <c r="BE410" s="651"/>
      <c r="BF410" s="518">
        <f>IF(CNGE_2024_M3_Secc1!$AO$111=CNGE_2024_M3_Secc1!$AQ$111,0,IF(CNGE_2024_M3_Secc1!CZ162=0,1,0))</f>
        <v>0</v>
      </c>
      <c r="BG410" s="518"/>
      <c r="BH410" s="518">
        <f t="shared" si="634"/>
        <v>0</v>
      </c>
      <c r="BI410" s="518"/>
      <c r="BK410" s="518">
        <f>IF(CNGE_2024_M3_Secc1!$AO$111=CNGE_2024_M3_Secc1!$AQ$111,0,IF(OR(AND(BF410=1,COUNTBLANK(M410:AD410)=18),AND(BF410=0,COUNTBLANK(M410:AD410)=12)),0,1))</f>
        <v>0</v>
      </c>
      <c r="BL410" s="518"/>
      <c r="BN410" s="649">
        <v>13</v>
      </c>
      <c r="BO410" s="651"/>
      <c r="BP410" s="518">
        <f t="shared" si="635"/>
        <v>0</v>
      </c>
      <c r="BQ410" s="518"/>
      <c r="BR410" s="518">
        <f t="shared" si="636"/>
        <v>0</v>
      </c>
      <c r="BS410" s="518"/>
      <c r="BT410" s="518">
        <f t="shared" si="637"/>
        <v>0</v>
      </c>
      <c r="BU410" s="518"/>
      <c r="BV410" s="518">
        <f t="shared" si="638"/>
        <v>0</v>
      </c>
      <c r="BW410" s="518"/>
      <c r="BX410" s="518">
        <f t="shared" si="639"/>
        <v>0</v>
      </c>
      <c r="BY410" s="518"/>
      <c r="BZ410" s="518">
        <f t="shared" si="640"/>
        <v>0</v>
      </c>
      <c r="CA410" s="518"/>
      <c r="CC410" s="649">
        <v>13</v>
      </c>
      <c r="CD410" s="651"/>
      <c r="CE410" s="518">
        <f t="shared" si="641"/>
        <v>0</v>
      </c>
      <c r="CF410" s="518"/>
      <c r="CG410" s="518">
        <f t="shared" si="642"/>
        <v>0</v>
      </c>
      <c r="CH410" s="518"/>
      <c r="CI410" s="518">
        <f t="shared" si="643"/>
        <v>0</v>
      </c>
      <c r="CJ410" s="518"/>
      <c r="GB410" s="699"/>
      <c r="GC410" s="699"/>
    </row>
    <row r="411" spans="1:185" s="38" customFormat="1" ht="24" customHeight="1">
      <c r="A411" s="18"/>
      <c r="B411" s="3"/>
      <c r="C411" s="678" t="s">
        <v>5208</v>
      </c>
      <c r="D411" s="679"/>
      <c r="E411" s="765"/>
      <c r="F411" s="56" t="s">
        <v>5159</v>
      </c>
      <c r="G411" s="547" t="s">
        <v>5209</v>
      </c>
      <c r="H411" s="548"/>
      <c r="I411" s="548"/>
      <c r="J411" s="548"/>
      <c r="K411" s="548"/>
      <c r="L411" s="549"/>
      <c r="M411" s="553"/>
      <c r="N411" s="554"/>
      <c r="O411" s="555"/>
      <c r="P411" s="553"/>
      <c r="Q411" s="554"/>
      <c r="R411" s="555"/>
      <c r="S411" s="553"/>
      <c r="T411" s="554"/>
      <c r="U411" s="555"/>
      <c r="V411" s="553"/>
      <c r="W411" s="554"/>
      <c r="X411" s="555"/>
      <c r="Y411" s="553"/>
      <c r="Z411" s="554"/>
      <c r="AA411" s="555"/>
      <c r="AB411" s="553"/>
      <c r="AC411" s="554"/>
      <c r="AD411" s="555"/>
      <c r="AE411" s="2"/>
      <c r="AF411" s="108"/>
      <c r="AH411" s="522">
        <f t="shared" si="622"/>
        <v>0</v>
      </c>
      <c r="AI411" s="522"/>
      <c r="AJ411" s="522">
        <f t="shared" si="623"/>
        <v>0</v>
      </c>
      <c r="AK411" s="522"/>
      <c r="AL411" s="522">
        <f t="shared" si="624"/>
        <v>0</v>
      </c>
      <c r="AM411" s="522"/>
      <c r="AN411" s="522">
        <f t="shared" si="625"/>
        <v>0</v>
      </c>
      <c r="AO411" s="522">
        <f t="shared" si="626"/>
        <v>0</v>
      </c>
      <c r="AP411" s="780"/>
      <c r="AQ411" s="522">
        <f t="shared" si="627"/>
        <v>0</v>
      </c>
      <c r="AR411" s="522"/>
      <c r="AS411" s="522">
        <f t="shared" si="628"/>
        <v>0</v>
      </c>
      <c r="AT411" s="522"/>
      <c r="AU411" s="522">
        <f t="shared" si="629"/>
        <v>0</v>
      </c>
      <c r="AV411" s="522"/>
      <c r="AW411" s="522">
        <f t="shared" si="630"/>
        <v>0</v>
      </c>
      <c r="AX411" s="522">
        <f t="shared" si="631"/>
        <v>0</v>
      </c>
      <c r="AY411" s="780"/>
      <c r="AZ411" s="114">
        <f t="shared" si="632"/>
        <v>0</v>
      </c>
      <c r="BA411" s="113" t="str">
        <f>IF(AZ411=0,"", IF(SUM($AZ$370:$AZ411)=1,BB411, IF($AZ$430&gt;SUM($AZ$370:$AZ411),_xlfn.CONCAT(", ",BB411), IF($AZ$430=SUM($AZ$370:$AZ411),_xlfn.CONCAT(" y ",BB411,".")))))</f>
        <v/>
      </c>
      <c r="BB411" s="147" t="str">
        <f t="shared" si="633"/>
        <v>14.1</v>
      </c>
      <c r="BD411" s="649" t="s">
        <v>5159</v>
      </c>
      <c r="BE411" s="651"/>
      <c r="BF411" s="518">
        <f>IF(CNGE_2024_M3_Secc1!$AO$111=CNGE_2024_M3_Secc1!$AQ$111,0,IF(CNGE_2024_M3_Secc1!CZ163=0,1,0))</f>
        <v>0</v>
      </c>
      <c r="BG411" s="518"/>
      <c r="BH411" s="518">
        <f t="shared" si="634"/>
        <v>0</v>
      </c>
      <c r="BI411" s="518"/>
      <c r="BK411" s="518">
        <f>IF(CNGE_2024_M3_Secc1!$AO$111=CNGE_2024_M3_Secc1!$AQ$111,0,IF(OR(AND(BF411=1,COUNTBLANK(M411:AD411)=18),AND(BF411=0,COUNTBLANK(M411:AD411)=12)),0,1))</f>
        <v>0</v>
      </c>
      <c r="BL411" s="518"/>
      <c r="BN411" s="649" t="s">
        <v>5159</v>
      </c>
      <c r="BO411" s="651"/>
      <c r="BP411" s="518">
        <f t="shared" si="635"/>
        <v>0</v>
      </c>
      <c r="BQ411" s="518"/>
      <c r="BR411" s="518">
        <f t="shared" si="636"/>
        <v>0</v>
      </c>
      <c r="BS411" s="518"/>
      <c r="BT411" s="518">
        <f t="shared" si="637"/>
        <v>0</v>
      </c>
      <c r="BU411" s="518"/>
      <c r="BV411" s="518">
        <f t="shared" si="638"/>
        <v>0</v>
      </c>
      <c r="BW411" s="518"/>
      <c r="BX411" s="518">
        <f t="shared" si="639"/>
        <v>0</v>
      </c>
      <c r="BY411" s="518"/>
      <c r="BZ411" s="518">
        <f t="shared" si="640"/>
        <v>0</v>
      </c>
      <c r="CA411" s="518"/>
      <c r="CC411" s="649" t="s">
        <v>5159</v>
      </c>
      <c r="CD411" s="651"/>
      <c r="CE411" s="518">
        <f t="shared" si="641"/>
        <v>0</v>
      </c>
      <c r="CF411" s="518"/>
      <c r="CG411" s="518">
        <f t="shared" si="642"/>
        <v>0</v>
      </c>
      <c r="CH411" s="518"/>
      <c r="CI411" s="518">
        <f t="shared" si="643"/>
        <v>0</v>
      </c>
      <c r="CJ411" s="518"/>
      <c r="GB411" s="699"/>
      <c r="GC411" s="699"/>
    </row>
    <row r="412" spans="1:185" s="38" customFormat="1" ht="24" customHeight="1">
      <c r="A412" s="18"/>
      <c r="B412" s="3"/>
      <c r="C412" s="680"/>
      <c r="D412" s="681"/>
      <c r="E412" s="766"/>
      <c r="F412" s="56" t="s">
        <v>5160</v>
      </c>
      <c r="G412" s="547" t="s">
        <v>5211</v>
      </c>
      <c r="H412" s="548"/>
      <c r="I412" s="548"/>
      <c r="J412" s="548"/>
      <c r="K412" s="548"/>
      <c r="L412" s="549"/>
      <c r="M412" s="553"/>
      <c r="N412" s="554"/>
      <c r="O412" s="555"/>
      <c r="P412" s="553"/>
      <c r="Q412" s="554"/>
      <c r="R412" s="555"/>
      <c r="S412" s="553"/>
      <c r="T412" s="554"/>
      <c r="U412" s="555"/>
      <c r="V412" s="553"/>
      <c r="W412" s="554"/>
      <c r="X412" s="555"/>
      <c r="Y412" s="553"/>
      <c r="Z412" s="554"/>
      <c r="AA412" s="555"/>
      <c r="AB412" s="553"/>
      <c r="AC412" s="554"/>
      <c r="AD412" s="555"/>
      <c r="AE412" s="2"/>
      <c r="AF412" s="108"/>
      <c r="AH412" s="522">
        <f t="shared" si="622"/>
        <v>0</v>
      </c>
      <c r="AI412" s="522"/>
      <c r="AJ412" s="522">
        <f t="shared" si="623"/>
        <v>0</v>
      </c>
      <c r="AK412" s="522"/>
      <c r="AL412" s="522">
        <f t="shared" si="624"/>
        <v>0</v>
      </c>
      <c r="AM412" s="522"/>
      <c r="AN412" s="522">
        <f t="shared" si="625"/>
        <v>0</v>
      </c>
      <c r="AO412" s="522">
        <f t="shared" si="626"/>
        <v>0</v>
      </c>
      <c r="AP412" s="780"/>
      <c r="AQ412" s="522">
        <f t="shared" si="627"/>
        <v>0</v>
      </c>
      <c r="AR412" s="522"/>
      <c r="AS412" s="522">
        <f t="shared" si="628"/>
        <v>0</v>
      </c>
      <c r="AT412" s="522"/>
      <c r="AU412" s="522">
        <f t="shared" si="629"/>
        <v>0</v>
      </c>
      <c r="AV412" s="522"/>
      <c r="AW412" s="522">
        <f t="shared" si="630"/>
        <v>0</v>
      </c>
      <c r="AX412" s="522">
        <f t="shared" si="631"/>
        <v>0</v>
      </c>
      <c r="AY412" s="780"/>
      <c r="AZ412" s="114">
        <f t="shared" si="632"/>
        <v>0</v>
      </c>
      <c r="BA412" s="113" t="str">
        <f>IF(AZ412=0,"", IF(SUM($AZ$370:$AZ412)=1,BB412, IF($AZ$430&gt;SUM($AZ$370:$AZ412),_xlfn.CONCAT(", ",BB412), IF($AZ$430=SUM($AZ$370:$AZ412),_xlfn.CONCAT(" y ",BB412,".")))))</f>
        <v/>
      </c>
      <c r="BB412" s="147" t="str">
        <f t="shared" si="633"/>
        <v>14.2</v>
      </c>
      <c r="BD412" s="649" t="s">
        <v>5160</v>
      </c>
      <c r="BE412" s="651"/>
      <c r="BF412" s="518">
        <f>IF(CNGE_2024_M3_Secc1!$AO$111=CNGE_2024_M3_Secc1!$AQ$111,0,IF(CNGE_2024_M3_Secc1!CZ164=0,1,0))</f>
        <v>0</v>
      </c>
      <c r="BG412" s="518"/>
      <c r="BH412" s="518">
        <f t="shared" si="634"/>
        <v>0</v>
      </c>
      <c r="BI412" s="518"/>
      <c r="BK412" s="518">
        <f>IF(CNGE_2024_M3_Secc1!$AO$111=CNGE_2024_M3_Secc1!$AQ$111,0,IF(OR(AND(BF412=1,COUNTBLANK(M412:AD412)=18),AND(BF412=0,COUNTBLANK(M412:AD412)=12)),0,1))</f>
        <v>0</v>
      </c>
      <c r="BL412" s="518"/>
      <c r="BN412" s="649" t="s">
        <v>5160</v>
      </c>
      <c r="BO412" s="651"/>
      <c r="BP412" s="518">
        <f t="shared" si="635"/>
        <v>0</v>
      </c>
      <c r="BQ412" s="518"/>
      <c r="BR412" s="518">
        <f t="shared" si="636"/>
        <v>0</v>
      </c>
      <c r="BS412" s="518"/>
      <c r="BT412" s="518">
        <f t="shared" si="637"/>
        <v>0</v>
      </c>
      <c r="BU412" s="518"/>
      <c r="BV412" s="518">
        <f t="shared" si="638"/>
        <v>0</v>
      </c>
      <c r="BW412" s="518"/>
      <c r="BX412" s="518">
        <f t="shared" si="639"/>
        <v>0</v>
      </c>
      <c r="BY412" s="518"/>
      <c r="BZ412" s="518">
        <f t="shared" si="640"/>
        <v>0</v>
      </c>
      <c r="CA412" s="518"/>
      <c r="CC412" s="649" t="s">
        <v>5160</v>
      </c>
      <c r="CD412" s="651"/>
      <c r="CE412" s="518">
        <f t="shared" si="641"/>
        <v>0</v>
      </c>
      <c r="CF412" s="518"/>
      <c r="CG412" s="518">
        <f t="shared" si="642"/>
        <v>0</v>
      </c>
      <c r="CH412" s="518"/>
      <c r="CI412" s="518">
        <f t="shared" si="643"/>
        <v>0</v>
      </c>
      <c r="CJ412" s="518"/>
      <c r="GB412" s="699"/>
      <c r="GC412" s="699"/>
    </row>
    <row r="413" spans="1:185" s="38" customFormat="1" ht="36" customHeight="1">
      <c r="A413" s="18"/>
      <c r="B413" s="3"/>
      <c r="C413" s="682"/>
      <c r="D413" s="683"/>
      <c r="E413" s="767"/>
      <c r="F413" s="56" t="s">
        <v>5161</v>
      </c>
      <c r="G413" s="547" t="s">
        <v>5430</v>
      </c>
      <c r="H413" s="548"/>
      <c r="I413" s="548"/>
      <c r="J413" s="548"/>
      <c r="K413" s="548"/>
      <c r="L413" s="549"/>
      <c r="M413" s="553"/>
      <c r="N413" s="554"/>
      <c r="O413" s="555"/>
      <c r="P413" s="553"/>
      <c r="Q413" s="554"/>
      <c r="R413" s="555"/>
      <c r="S413" s="553"/>
      <c r="T413" s="554"/>
      <c r="U413" s="555"/>
      <c r="V413" s="553"/>
      <c r="W413" s="554"/>
      <c r="X413" s="555"/>
      <c r="Y413" s="553"/>
      <c r="Z413" s="554"/>
      <c r="AA413" s="555"/>
      <c r="AB413" s="553"/>
      <c r="AC413" s="554"/>
      <c r="AD413" s="555"/>
      <c r="AE413" s="2"/>
      <c r="AF413" s="108"/>
      <c r="AH413" s="522">
        <f t="shared" si="622"/>
        <v>0</v>
      </c>
      <c r="AI413" s="522"/>
      <c r="AJ413" s="522">
        <f t="shared" si="623"/>
        <v>0</v>
      </c>
      <c r="AK413" s="522"/>
      <c r="AL413" s="522">
        <f t="shared" si="624"/>
        <v>0</v>
      </c>
      <c r="AM413" s="522"/>
      <c r="AN413" s="522">
        <f t="shared" si="625"/>
        <v>0</v>
      </c>
      <c r="AO413" s="522">
        <f t="shared" si="626"/>
        <v>0</v>
      </c>
      <c r="AP413" s="780"/>
      <c r="AQ413" s="522">
        <f t="shared" si="627"/>
        <v>0</v>
      </c>
      <c r="AR413" s="522"/>
      <c r="AS413" s="522">
        <f t="shared" si="628"/>
        <v>0</v>
      </c>
      <c r="AT413" s="522"/>
      <c r="AU413" s="522">
        <f t="shared" si="629"/>
        <v>0</v>
      </c>
      <c r="AV413" s="522"/>
      <c r="AW413" s="522">
        <f t="shared" si="630"/>
        <v>0</v>
      </c>
      <c r="AX413" s="522">
        <f t="shared" si="631"/>
        <v>0</v>
      </c>
      <c r="AY413" s="780"/>
      <c r="AZ413" s="114">
        <f t="shared" si="632"/>
        <v>0</v>
      </c>
      <c r="BA413" s="113" t="str">
        <f>IF(AZ413=0,"", IF(SUM($AZ$370:$AZ413)=1,BB413, IF($AZ$430&gt;SUM($AZ$370:$AZ413),_xlfn.CONCAT(", ",BB413), IF($AZ$430=SUM($AZ$370:$AZ413),_xlfn.CONCAT(" y ",BB413,".")))))</f>
        <v/>
      </c>
      <c r="BB413" s="147" t="str">
        <f t="shared" si="633"/>
        <v>14.3</v>
      </c>
      <c r="BD413" s="649" t="s">
        <v>5161</v>
      </c>
      <c r="BE413" s="651"/>
      <c r="BF413" s="518">
        <f>IF(CNGE_2024_M3_Secc1!$AO$111=CNGE_2024_M3_Secc1!$AQ$111,0,IF(CNGE_2024_M3_Secc1!CZ165=0,1,0))</f>
        <v>0</v>
      </c>
      <c r="BG413" s="518"/>
      <c r="BH413" s="518">
        <f t="shared" si="634"/>
        <v>0</v>
      </c>
      <c r="BI413" s="518"/>
      <c r="BK413" s="518">
        <f>IF(CNGE_2024_M3_Secc1!$AO$111=CNGE_2024_M3_Secc1!$AQ$111,0,IF(OR(AND(BF413=1,COUNTBLANK(M413:AD413)=18),AND(BF413=0,COUNTBLANK(M413:AD413)=12)),0,1))</f>
        <v>0</v>
      </c>
      <c r="BL413" s="518"/>
      <c r="BN413" s="649" t="s">
        <v>5161</v>
      </c>
      <c r="BO413" s="651"/>
      <c r="BP413" s="518">
        <f t="shared" si="635"/>
        <v>0</v>
      </c>
      <c r="BQ413" s="518"/>
      <c r="BR413" s="518">
        <f t="shared" si="636"/>
        <v>0</v>
      </c>
      <c r="BS413" s="518"/>
      <c r="BT413" s="518">
        <f t="shared" si="637"/>
        <v>0</v>
      </c>
      <c r="BU413" s="518"/>
      <c r="BV413" s="518">
        <f t="shared" si="638"/>
        <v>0</v>
      </c>
      <c r="BW413" s="518"/>
      <c r="BX413" s="518">
        <f t="shared" si="639"/>
        <v>0</v>
      </c>
      <c r="BY413" s="518"/>
      <c r="BZ413" s="518">
        <f t="shared" si="640"/>
        <v>0</v>
      </c>
      <c r="CA413" s="518"/>
      <c r="CC413" s="649" t="s">
        <v>5161</v>
      </c>
      <c r="CD413" s="651"/>
      <c r="CE413" s="518">
        <f t="shared" si="641"/>
        <v>0</v>
      </c>
      <c r="CF413" s="518"/>
      <c r="CG413" s="518">
        <f t="shared" si="642"/>
        <v>0</v>
      </c>
      <c r="CH413" s="518"/>
      <c r="CI413" s="518">
        <f t="shared" si="643"/>
        <v>0</v>
      </c>
      <c r="CJ413" s="518"/>
      <c r="GB413" s="699"/>
      <c r="GC413" s="699"/>
    </row>
    <row r="414" spans="1:185" s="38" customFormat="1" ht="15" customHeight="1">
      <c r="A414" s="18"/>
      <c r="B414" s="3"/>
      <c r="C414" s="678" t="s">
        <v>5215</v>
      </c>
      <c r="D414" s="679"/>
      <c r="E414" s="765"/>
      <c r="F414" s="56" t="s">
        <v>5162</v>
      </c>
      <c r="G414" s="547" t="s">
        <v>5216</v>
      </c>
      <c r="H414" s="548"/>
      <c r="I414" s="548"/>
      <c r="J414" s="548"/>
      <c r="K414" s="548"/>
      <c r="L414" s="549"/>
      <c r="M414" s="553"/>
      <c r="N414" s="554"/>
      <c r="O414" s="555"/>
      <c r="P414" s="553"/>
      <c r="Q414" s="554"/>
      <c r="R414" s="555"/>
      <c r="S414" s="553"/>
      <c r="T414" s="554"/>
      <c r="U414" s="555"/>
      <c r="V414" s="553"/>
      <c r="W414" s="554"/>
      <c r="X414" s="555"/>
      <c r="Y414" s="553"/>
      <c r="Z414" s="554"/>
      <c r="AA414" s="555"/>
      <c r="AB414" s="553"/>
      <c r="AC414" s="554"/>
      <c r="AD414" s="555"/>
      <c r="AE414" s="2"/>
      <c r="AF414" s="108"/>
      <c r="AH414" s="522">
        <f t="shared" si="622"/>
        <v>0</v>
      </c>
      <c r="AI414" s="522"/>
      <c r="AJ414" s="522">
        <f t="shared" si="623"/>
        <v>0</v>
      </c>
      <c r="AK414" s="522"/>
      <c r="AL414" s="522">
        <f t="shared" si="624"/>
        <v>0</v>
      </c>
      <c r="AM414" s="522"/>
      <c r="AN414" s="522">
        <f t="shared" si="625"/>
        <v>0</v>
      </c>
      <c r="AO414" s="522">
        <f t="shared" si="626"/>
        <v>0</v>
      </c>
      <c r="AP414" s="780"/>
      <c r="AQ414" s="522">
        <f t="shared" si="627"/>
        <v>0</v>
      </c>
      <c r="AR414" s="522"/>
      <c r="AS414" s="522">
        <f t="shared" si="628"/>
        <v>0</v>
      </c>
      <c r="AT414" s="522"/>
      <c r="AU414" s="522">
        <f t="shared" si="629"/>
        <v>0</v>
      </c>
      <c r="AV414" s="522"/>
      <c r="AW414" s="522">
        <f t="shared" si="630"/>
        <v>0</v>
      </c>
      <c r="AX414" s="522">
        <f t="shared" si="631"/>
        <v>0</v>
      </c>
      <c r="AY414" s="780"/>
      <c r="AZ414" s="114">
        <f t="shared" si="632"/>
        <v>0</v>
      </c>
      <c r="BA414" s="113" t="str">
        <f>IF(AZ414=0,"", IF(SUM($AZ$370:$AZ414)=1,BB414, IF($AZ$430&gt;SUM($AZ$370:$AZ414),_xlfn.CONCAT(", ",BB414), IF($AZ$430=SUM($AZ$370:$AZ414),_xlfn.CONCAT(" y ",BB414,".")))))</f>
        <v/>
      </c>
      <c r="BB414" s="147" t="str">
        <f t="shared" si="633"/>
        <v>15.1</v>
      </c>
      <c r="BD414" s="649" t="s">
        <v>5162</v>
      </c>
      <c r="BE414" s="651"/>
      <c r="BF414" s="518">
        <f>IF(CNGE_2024_M3_Secc1!$AO$111=CNGE_2024_M3_Secc1!$AQ$111,0,IF(CNGE_2024_M3_Secc1!CZ166=0,1,0))</f>
        <v>0</v>
      </c>
      <c r="BG414" s="518"/>
      <c r="BH414" s="518">
        <f t="shared" si="634"/>
        <v>0</v>
      </c>
      <c r="BI414" s="518"/>
      <c r="BK414" s="518">
        <f>IF(CNGE_2024_M3_Secc1!$AO$111=CNGE_2024_M3_Secc1!$AQ$111,0,IF(OR(AND(BF414=1,COUNTBLANK(M414:AD414)=18),AND(BF414=0,COUNTBLANK(M414:AD414)=12)),0,1))</f>
        <v>0</v>
      </c>
      <c r="BL414" s="518"/>
      <c r="BN414" s="649" t="s">
        <v>5162</v>
      </c>
      <c r="BO414" s="651"/>
      <c r="BP414" s="518">
        <f t="shared" si="635"/>
        <v>0</v>
      </c>
      <c r="BQ414" s="518"/>
      <c r="BR414" s="518">
        <f t="shared" si="636"/>
        <v>0</v>
      </c>
      <c r="BS414" s="518"/>
      <c r="BT414" s="518">
        <f t="shared" si="637"/>
        <v>0</v>
      </c>
      <c r="BU414" s="518"/>
      <c r="BV414" s="518">
        <f t="shared" si="638"/>
        <v>0</v>
      </c>
      <c r="BW414" s="518"/>
      <c r="BX414" s="518">
        <f t="shared" si="639"/>
        <v>0</v>
      </c>
      <c r="BY414" s="518"/>
      <c r="BZ414" s="518">
        <f t="shared" si="640"/>
        <v>0</v>
      </c>
      <c r="CA414" s="518"/>
      <c r="CC414" s="649" t="s">
        <v>5162</v>
      </c>
      <c r="CD414" s="651"/>
      <c r="CE414" s="518">
        <f t="shared" si="641"/>
        <v>0</v>
      </c>
      <c r="CF414" s="518"/>
      <c r="CG414" s="518">
        <f t="shared" si="642"/>
        <v>0</v>
      </c>
      <c r="CH414" s="518"/>
      <c r="CI414" s="518">
        <f t="shared" si="643"/>
        <v>0</v>
      </c>
      <c r="CJ414" s="518"/>
      <c r="GB414" s="699"/>
      <c r="GC414" s="699"/>
    </row>
    <row r="415" spans="1:185" s="38" customFormat="1" ht="15" customHeight="1">
      <c r="A415" s="18"/>
      <c r="B415" s="3"/>
      <c r="C415" s="680"/>
      <c r="D415" s="681"/>
      <c r="E415" s="766"/>
      <c r="F415" s="56" t="s">
        <v>5163</v>
      </c>
      <c r="G415" s="547" t="s">
        <v>5218</v>
      </c>
      <c r="H415" s="548"/>
      <c r="I415" s="548"/>
      <c r="J415" s="548"/>
      <c r="K415" s="548"/>
      <c r="L415" s="549"/>
      <c r="M415" s="553"/>
      <c r="N415" s="554"/>
      <c r="O415" s="555"/>
      <c r="P415" s="553"/>
      <c r="Q415" s="554"/>
      <c r="R415" s="555"/>
      <c r="S415" s="553"/>
      <c r="T415" s="554"/>
      <c r="U415" s="555"/>
      <c r="V415" s="553"/>
      <c r="W415" s="554"/>
      <c r="X415" s="555"/>
      <c r="Y415" s="553"/>
      <c r="Z415" s="554"/>
      <c r="AA415" s="555"/>
      <c r="AB415" s="553"/>
      <c r="AC415" s="554"/>
      <c r="AD415" s="555"/>
      <c r="AE415" s="2"/>
      <c r="AF415" s="108"/>
      <c r="AH415" s="522">
        <f t="shared" si="622"/>
        <v>0</v>
      </c>
      <c r="AI415" s="522"/>
      <c r="AJ415" s="522">
        <f t="shared" si="623"/>
        <v>0</v>
      </c>
      <c r="AK415" s="522"/>
      <c r="AL415" s="522">
        <f t="shared" si="624"/>
        <v>0</v>
      </c>
      <c r="AM415" s="522"/>
      <c r="AN415" s="522">
        <f t="shared" si="625"/>
        <v>0</v>
      </c>
      <c r="AO415" s="522">
        <f t="shared" si="626"/>
        <v>0</v>
      </c>
      <c r="AP415" s="780"/>
      <c r="AQ415" s="522">
        <f t="shared" si="627"/>
        <v>0</v>
      </c>
      <c r="AR415" s="522"/>
      <c r="AS415" s="522">
        <f t="shared" si="628"/>
        <v>0</v>
      </c>
      <c r="AT415" s="522"/>
      <c r="AU415" s="522">
        <f t="shared" si="629"/>
        <v>0</v>
      </c>
      <c r="AV415" s="522"/>
      <c r="AW415" s="522">
        <f t="shared" si="630"/>
        <v>0</v>
      </c>
      <c r="AX415" s="522">
        <f t="shared" si="631"/>
        <v>0</v>
      </c>
      <c r="AY415" s="780"/>
      <c r="AZ415" s="114">
        <f t="shared" si="632"/>
        <v>0</v>
      </c>
      <c r="BA415" s="113" t="str">
        <f>IF(AZ415=0,"", IF(SUM($AZ$370:$AZ415)=1,BB415, IF($AZ$430&gt;SUM($AZ$370:$AZ415),_xlfn.CONCAT(", ",BB415), IF($AZ$430=SUM($AZ$370:$AZ415),_xlfn.CONCAT(" y ",BB415,".")))))</f>
        <v/>
      </c>
      <c r="BB415" s="147" t="str">
        <f t="shared" si="633"/>
        <v>15.2</v>
      </c>
      <c r="BD415" s="649" t="s">
        <v>5163</v>
      </c>
      <c r="BE415" s="651"/>
      <c r="BF415" s="518">
        <f>IF(CNGE_2024_M3_Secc1!$AO$111=CNGE_2024_M3_Secc1!$AQ$111,0,IF(CNGE_2024_M3_Secc1!CZ167=0,1,0))</f>
        <v>0</v>
      </c>
      <c r="BG415" s="518"/>
      <c r="BH415" s="518">
        <f t="shared" si="634"/>
        <v>0</v>
      </c>
      <c r="BI415" s="518"/>
      <c r="BK415" s="518">
        <f>IF(CNGE_2024_M3_Secc1!$AO$111=CNGE_2024_M3_Secc1!$AQ$111,0,IF(OR(AND(BF415=1,COUNTBLANK(M415:AD415)=18),AND(BF415=0,COUNTBLANK(M415:AD415)=12)),0,1))</f>
        <v>0</v>
      </c>
      <c r="BL415" s="518"/>
      <c r="BN415" s="649" t="s">
        <v>5163</v>
      </c>
      <c r="BO415" s="651"/>
      <c r="BP415" s="518">
        <f t="shared" si="635"/>
        <v>0</v>
      </c>
      <c r="BQ415" s="518"/>
      <c r="BR415" s="518">
        <f t="shared" si="636"/>
        <v>0</v>
      </c>
      <c r="BS415" s="518"/>
      <c r="BT415" s="518">
        <f t="shared" si="637"/>
        <v>0</v>
      </c>
      <c r="BU415" s="518"/>
      <c r="BV415" s="518">
        <f t="shared" si="638"/>
        <v>0</v>
      </c>
      <c r="BW415" s="518"/>
      <c r="BX415" s="518">
        <f t="shared" si="639"/>
        <v>0</v>
      </c>
      <c r="BY415" s="518"/>
      <c r="BZ415" s="518">
        <f t="shared" si="640"/>
        <v>0</v>
      </c>
      <c r="CA415" s="518"/>
      <c r="CC415" s="649" t="s">
        <v>5163</v>
      </c>
      <c r="CD415" s="651"/>
      <c r="CE415" s="518">
        <f t="shared" si="641"/>
        <v>0</v>
      </c>
      <c r="CF415" s="518"/>
      <c r="CG415" s="518">
        <f t="shared" si="642"/>
        <v>0</v>
      </c>
      <c r="CH415" s="518"/>
      <c r="CI415" s="518">
        <f t="shared" si="643"/>
        <v>0</v>
      </c>
      <c r="CJ415" s="518"/>
      <c r="GB415" s="699"/>
      <c r="GC415" s="699"/>
    </row>
    <row r="416" spans="1:185" s="38" customFormat="1" ht="15" customHeight="1">
      <c r="A416" s="18"/>
      <c r="B416" s="3"/>
      <c r="C416" s="680"/>
      <c r="D416" s="681"/>
      <c r="E416" s="766"/>
      <c r="F416" s="56" t="s">
        <v>5164</v>
      </c>
      <c r="G416" s="547" t="s">
        <v>5220</v>
      </c>
      <c r="H416" s="548"/>
      <c r="I416" s="548"/>
      <c r="J416" s="548"/>
      <c r="K416" s="548"/>
      <c r="L416" s="549"/>
      <c r="M416" s="553"/>
      <c r="N416" s="554"/>
      <c r="O416" s="555"/>
      <c r="P416" s="553"/>
      <c r="Q416" s="554"/>
      <c r="R416" s="555"/>
      <c r="S416" s="553"/>
      <c r="T416" s="554"/>
      <c r="U416" s="555"/>
      <c r="V416" s="553"/>
      <c r="W416" s="554"/>
      <c r="X416" s="555"/>
      <c r="Y416" s="553"/>
      <c r="Z416" s="554"/>
      <c r="AA416" s="555"/>
      <c r="AB416" s="553"/>
      <c r="AC416" s="554"/>
      <c r="AD416" s="555"/>
      <c r="AE416" s="2"/>
      <c r="AF416" s="108"/>
      <c r="AH416" s="522">
        <f t="shared" si="622"/>
        <v>0</v>
      </c>
      <c r="AI416" s="522"/>
      <c r="AJ416" s="522">
        <f t="shared" si="623"/>
        <v>0</v>
      </c>
      <c r="AK416" s="522"/>
      <c r="AL416" s="522">
        <f t="shared" si="624"/>
        <v>0</v>
      </c>
      <c r="AM416" s="522"/>
      <c r="AN416" s="522">
        <f t="shared" si="625"/>
        <v>0</v>
      </c>
      <c r="AO416" s="522">
        <f t="shared" si="626"/>
        <v>0</v>
      </c>
      <c r="AP416" s="780"/>
      <c r="AQ416" s="522">
        <f t="shared" si="627"/>
        <v>0</v>
      </c>
      <c r="AR416" s="522"/>
      <c r="AS416" s="522">
        <f t="shared" si="628"/>
        <v>0</v>
      </c>
      <c r="AT416" s="522"/>
      <c r="AU416" s="522">
        <f t="shared" si="629"/>
        <v>0</v>
      </c>
      <c r="AV416" s="522"/>
      <c r="AW416" s="522">
        <f t="shared" si="630"/>
        <v>0</v>
      </c>
      <c r="AX416" s="522">
        <f t="shared" si="631"/>
        <v>0</v>
      </c>
      <c r="AY416" s="780"/>
      <c r="AZ416" s="114">
        <f t="shared" si="632"/>
        <v>0</v>
      </c>
      <c r="BA416" s="113" t="str">
        <f>IF(AZ416=0,"", IF(SUM($AZ$370:$AZ416)=1,BB416, IF($AZ$430&gt;SUM($AZ$370:$AZ416),_xlfn.CONCAT(", ",BB416), IF($AZ$430=SUM($AZ$370:$AZ416),_xlfn.CONCAT(" y ",BB416,".")))))</f>
        <v/>
      </c>
      <c r="BB416" s="147" t="str">
        <f t="shared" si="633"/>
        <v>15.3</v>
      </c>
      <c r="BD416" s="649" t="s">
        <v>5164</v>
      </c>
      <c r="BE416" s="651"/>
      <c r="BF416" s="518">
        <f>IF(CNGE_2024_M3_Secc1!$AO$111=CNGE_2024_M3_Secc1!$AQ$111,0,IF(CNGE_2024_M3_Secc1!CZ168=0,1,0))</f>
        <v>0</v>
      </c>
      <c r="BG416" s="518"/>
      <c r="BH416" s="518">
        <f t="shared" si="634"/>
        <v>0</v>
      </c>
      <c r="BI416" s="518"/>
      <c r="BK416" s="518">
        <f>IF(CNGE_2024_M3_Secc1!$AO$111=CNGE_2024_M3_Secc1!$AQ$111,0,IF(OR(AND(BF416=1,COUNTBLANK(M416:AD416)=18),AND(BF416=0,COUNTBLANK(M416:AD416)=12)),0,1))</f>
        <v>0</v>
      </c>
      <c r="BL416" s="518"/>
      <c r="BN416" s="649" t="s">
        <v>5164</v>
      </c>
      <c r="BO416" s="651"/>
      <c r="BP416" s="518">
        <f t="shared" si="635"/>
        <v>0</v>
      </c>
      <c r="BQ416" s="518"/>
      <c r="BR416" s="518">
        <f t="shared" si="636"/>
        <v>0</v>
      </c>
      <c r="BS416" s="518"/>
      <c r="BT416" s="518">
        <f t="shared" si="637"/>
        <v>0</v>
      </c>
      <c r="BU416" s="518"/>
      <c r="BV416" s="518">
        <f t="shared" si="638"/>
        <v>0</v>
      </c>
      <c r="BW416" s="518"/>
      <c r="BX416" s="518">
        <f t="shared" si="639"/>
        <v>0</v>
      </c>
      <c r="BY416" s="518"/>
      <c r="BZ416" s="518">
        <f t="shared" si="640"/>
        <v>0</v>
      </c>
      <c r="CA416" s="518"/>
      <c r="CC416" s="649" t="s">
        <v>5164</v>
      </c>
      <c r="CD416" s="651"/>
      <c r="CE416" s="518">
        <f t="shared" si="641"/>
        <v>0</v>
      </c>
      <c r="CF416" s="518"/>
      <c r="CG416" s="518">
        <f t="shared" si="642"/>
        <v>0</v>
      </c>
      <c r="CH416" s="518"/>
      <c r="CI416" s="518">
        <f t="shared" si="643"/>
        <v>0</v>
      </c>
      <c r="CJ416" s="518"/>
      <c r="GB416" s="699"/>
      <c r="GC416" s="699"/>
    </row>
    <row r="417" spans="1:185" s="38" customFormat="1" ht="15" customHeight="1">
      <c r="A417" s="18"/>
      <c r="B417" s="3"/>
      <c r="C417" s="680"/>
      <c r="D417" s="681"/>
      <c r="E417" s="766"/>
      <c r="F417" s="56" t="s">
        <v>5165</v>
      </c>
      <c r="G417" s="547" t="s">
        <v>5222</v>
      </c>
      <c r="H417" s="548"/>
      <c r="I417" s="548"/>
      <c r="J417" s="548"/>
      <c r="K417" s="548"/>
      <c r="L417" s="549"/>
      <c r="M417" s="553"/>
      <c r="N417" s="554"/>
      <c r="O417" s="555"/>
      <c r="P417" s="553"/>
      <c r="Q417" s="554"/>
      <c r="R417" s="555"/>
      <c r="S417" s="553"/>
      <c r="T417" s="554"/>
      <c r="U417" s="555"/>
      <c r="V417" s="553"/>
      <c r="W417" s="554"/>
      <c r="X417" s="555"/>
      <c r="Y417" s="553"/>
      <c r="Z417" s="554"/>
      <c r="AA417" s="555"/>
      <c r="AB417" s="553"/>
      <c r="AC417" s="554"/>
      <c r="AD417" s="555"/>
      <c r="AE417" s="2"/>
      <c r="AF417" s="108"/>
      <c r="AH417" s="522">
        <f t="shared" si="622"/>
        <v>0</v>
      </c>
      <c r="AI417" s="522"/>
      <c r="AJ417" s="522">
        <f t="shared" si="623"/>
        <v>0</v>
      </c>
      <c r="AK417" s="522"/>
      <c r="AL417" s="522">
        <f t="shared" si="624"/>
        <v>0</v>
      </c>
      <c r="AM417" s="522"/>
      <c r="AN417" s="522">
        <f t="shared" si="625"/>
        <v>0</v>
      </c>
      <c r="AO417" s="522">
        <f t="shared" si="626"/>
        <v>0</v>
      </c>
      <c r="AP417" s="780"/>
      <c r="AQ417" s="522">
        <f t="shared" si="627"/>
        <v>0</v>
      </c>
      <c r="AR417" s="522"/>
      <c r="AS417" s="522">
        <f t="shared" si="628"/>
        <v>0</v>
      </c>
      <c r="AT417" s="522"/>
      <c r="AU417" s="522">
        <f t="shared" si="629"/>
        <v>0</v>
      </c>
      <c r="AV417" s="522"/>
      <c r="AW417" s="522">
        <f t="shared" si="630"/>
        <v>0</v>
      </c>
      <c r="AX417" s="522">
        <f t="shared" si="631"/>
        <v>0</v>
      </c>
      <c r="AY417" s="780"/>
      <c r="AZ417" s="114">
        <f t="shared" si="632"/>
        <v>0</v>
      </c>
      <c r="BA417" s="113" t="str">
        <f>IF(AZ417=0,"", IF(SUM($AZ$370:$AZ417)=1,BB417, IF($AZ$430&gt;SUM($AZ$370:$AZ417),_xlfn.CONCAT(", ",BB417), IF($AZ$430=SUM($AZ$370:$AZ417),_xlfn.CONCAT(" y ",BB417,".")))))</f>
        <v/>
      </c>
      <c r="BB417" s="147" t="str">
        <f t="shared" si="633"/>
        <v>15.4</v>
      </c>
      <c r="BD417" s="649" t="s">
        <v>5165</v>
      </c>
      <c r="BE417" s="651"/>
      <c r="BF417" s="518">
        <f>IF(CNGE_2024_M3_Secc1!$AO$111=CNGE_2024_M3_Secc1!$AQ$111,0,IF(CNGE_2024_M3_Secc1!CZ169=0,1,0))</f>
        <v>0</v>
      </c>
      <c r="BG417" s="518"/>
      <c r="BH417" s="518">
        <f t="shared" si="634"/>
        <v>0</v>
      </c>
      <c r="BI417" s="518"/>
      <c r="BK417" s="518">
        <f>IF(CNGE_2024_M3_Secc1!$AO$111=CNGE_2024_M3_Secc1!$AQ$111,0,IF(OR(AND(BF417=1,COUNTBLANK(M417:AD417)=18),AND(BF417=0,COUNTBLANK(M417:AD417)=12)),0,1))</f>
        <v>0</v>
      </c>
      <c r="BL417" s="518"/>
      <c r="BN417" s="649" t="s">
        <v>5165</v>
      </c>
      <c r="BO417" s="651"/>
      <c r="BP417" s="518">
        <f t="shared" si="635"/>
        <v>0</v>
      </c>
      <c r="BQ417" s="518"/>
      <c r="BR417" s="518">
        <f t="shared" si="636"/>
        <v>0</v>
      </c>
      <c r="BS417" s="518"/>
      <c r="BT417" s="518">
        <f t="shared" si="637"/>
        <v>0</v>
      </c>
      <c r="BU417" s="518"/>
      <c r="BV417" s="518">
        <f t="shared" si="638"/>
        <v>0</v>
      </c>
      <c r="BW417" s="518"/>
      <c r="BX417" s="518">
        <f t="shared" si="639"/>
        <v>0</v>
      </c>
      <c r="BY417" s="518"/>
      <c r="BZ417" s="518">
        <f t="shared" si="640"/>
        <v>0</v>
      </c>
      <c r="CA417" s="518"/>
      <c r="CC417" s="649" t="s">
        <v>5165</v>
      </c>
      <c r="CD417" s="651"/>
      <c r="CE417" s="518">
        <f t="shared" si="641"/>
        <v>0</v>
      </c>
      <c r="CF417" s="518"/>
      <c r="CG417" s="518">
        <f t="shared" si="642"/>
        <v>0</v>
      </c>
      <c r="CH417" s="518"/>
      <c r="CI417" s="518">
        <f t="shared" si="643"/>
        <v>0</v>
      </c>
      <c r="CJ417" s="518"/>
      <c r="GB417" s="699"/>
      <c r="GC417" s="699"/>
    </row>
    <row r="418" spans="1:185" s="38" customFormat="1" ht="24" customHeight="1">
      <c r="A418" s="18"/>
      <c r="B418" s="3"/>
      <c r="C418" s="682"/>
      <c r="D418" s="683"/>
      <c r="E418" s="767"/>
      <c r="F418" s="56" t="s">
        <v>5166</v>
      </c>
      <c r="G418" s="547" t="s">
        <v>5431</v>
      </c>
      <c r="H418" s="548"/>
      <c r="I418" s="548"/>
      <c r="J418" s="548"/>
      <c r="K418" s="548"/>
      <c r="L418" s="549"/>
      <c r="M418" s="553"/>
      <c r="N418" s="554"/>
      <c r="O418" s="555"/>
      <c r="P418" s="553"/>
      <c r="Q418" s="554"/>
      <c r="R418" s="555"/>
      <c r="S418" s="553"/>
      <c r="T418" s="554"/>
      <c r="U418" s="555"/>
      <c r="V418" s="553"/>
      <c r="W418" s="554"/>
      <c r="X418" s="555"/>
      <c r="Y418" s="553"/>
      <c r="Z418" s="554"/>
      <c r="AA418" s="555"/>
      <c r="AB418" s="553"/>
      <c r="AC418" s="554"/>
      <c r="AD418" s="555"/>
      <c r="AE418" s="2"/>
      <c r="AF418" s="108"/>
      <c r="AH418" s="522">
        <f t="shared" si="622"/>
        <v>0</v>
      </c>
      <c r="AI418" s="522"/>
      <c r="AJ418" s="522">
        <f t="shared" si="623"/>
        <v>0</v>
      </c>
      <c r="AK418" s="522"/>
      <c r="AL418" s="522">
        <f t="shared" si="624"/>
        <v>0</v>
      </c>
      <c r="AM418" s="522"/>
      <c r="AN418" s="522">
        <f t="shared" si="625"/>
        <v>0</v>
      </c>
      <c r="AO418" s="522">
        <f t="shared" si="626"/>
        <v>0</v>
      </c>
      <c r="AP418" s="780"/>
      <c r="AQ418" s="522">
        <f t="shared" si="627"/>
        <v>0</v>
      </c>
      <c r="AR418" s="522"/>
      <c r="AS418" s="522">
        <f t="shared" si="628"/>
        <v>0</v>
      </c>
      <c r="AT418" s="522"/>
      <c r="AU418" s="522">
        <f t="shared" si="629"/>
        <v>0</v>
      </c>
      <c r="AV418" s="522"/>
      <c r="AW418" s="522">
        <f t="shared" si="630"/>
        <v>0</v>
      </c>
      <c r="AX418" s="522">
        <f t="shared" si="631"/>
        <v>0</v>
      </c>
      <c r="AY418" s="780"/>
      <c r="AZ418" s="114">
        <f t="shared" si="632"/>
        <v>0</v>
      </c>
      <c r="BA418" s="113" t="str">
        <f>IF(AZ418=0,"", IF(SUM($AZ$370:$AZ418)=1,BB418, IF($AZ$430&gt;SUM($AZ$370:$AZ418),_xlfn.CONCAT(", ",BB418), IF($AZ$430=SUM($AZ$370:$AZ418),_xlfn.CONCAT(" y ",BB418,".")))))</f>
        <v/>
      </c>
      <c r="BB418" s="147" t="str">
        <f t="shared" si="633"/>
        <v>15.5</v>
      </c>
      <c r="BD418" s="649" t="s">
        <v>5166</v>
      </c>
      <c r="BE418" s="651"/>
      <c r="BF418" s="518">
        <f>IF(CNGE_2024_M3_Secc1!$AO$111=CNGE_2024_M3_Secc1!$AQ$111,0,IF(CNGE_2024_M3_Secc1!CZ170=0,1,0))</f>
        <v>0</v>
      </c>
      <c r="BG418" s="518"/>
      <c r="BH418" s="518">
        <f t="shared" si="634"/>
        <v>0</v>
      </c>
      <c r="BI418" s="518"/>
      <c r="BK418" s="518">
        <f>IF(CNGE_2024_M3_Secc1!$AO$111=CNGE_2024_M3_Secc1!$AQ$111,0,IF(OR(AND(BF418=1,COUNTBLANK(M418:AD418)=18),AND(BF418=0,COUNTBLANK(M418:AD418)=12)),0,1))</f>
        <v>0</v>
      </c>
      <c r="BL418" s="518"/>
      <c r="BN418" s="649" t="s">
        <v>5166</v>
      </c>
      <c r="BO418" s="651"/>
      <c r="BP418" s="518">
        <f t="shared" si="635"/>
        <v>0</v>
      </c>
      <c r="BQ418" s="518"/>
      <c r="BR418" s="518">
        <f t="shared" si="636"/>
        <v>0</v>
      </c>
      <c r="BS418" s="518"/>
      <c r="BT418" s="518">
        <f t="shared" si="637"/>
        <v>0</v>
      </c>
      <c r="BU418" s="518"/>
      <c r="BV418" s="518">
        <f t="shared" si="638"/>
        <v>0</v>
      </c>
      <c r="BW418" s="518"/>
      <c r="BX418" s="518">
        <f t="shared" si="639"/>
        <v>0</v>
      </c>
      <c r="BY418" s="518"/>
      <c r="BZ418" s="518">
        <f t="shared" si="640"/>
        <v>0</v>
      </c>
      <c r="CA418" s="518"/>
      <c r="CC418" s="649" t="s">
        <v>5166</v>
      </c>
      <c r="CD418" s="651"/>
      <c r="CE418" s="518">
        <f t="shared" si="641"/>
        <v>0</v>
      </c>
      <c r="CF418" s="518"/>
      <c r="CG418" s="518">
        <f t="shared" si="642"/>
        <v>0</v>
      </c>
      <c r="CH418" s="518"/>
      <c r="CI418" s="518">
        <f t="shared" si="643"/>
        <v>0</v>
      </c>
      <c r="CJ418" s="518"/>
      <c r="GB418" s="699"/>
      <c r="GC418" s="699"/>
    </row>
    <row r="419" spans="1:185" s="38" customFormat="1" ht="24" customHeight="1">
      <c r="A419" s="18"/>
      <c r="B419" s="3"/>
      <c r="C419" s="649" t="s">
        <v>5016</v>
      </c>
      <c r="D419" s="650"/>
      <c r="E419" s="650"/>
      <c r="F419" s="651"/>
      <c r="G419" s="547" t="s">
        <v>5226</v>
      </c>
      <c r="H419" s="548"/>
      <c r="I419" s="548"/>
      <c r="J419" s="548"/>
      <c r="K419" s="548"/>
      <c r="L419" s="549"/>
      <c r="M419" s="553"/>
      <c r="N419" s="554"/>
      <c r="O419" s="555"/>
      <c r="P419" s="553"/>
      <c r="Q419" s="554"/>
      <c r="R419" s="555"/>
      <c r="S419" s="553"/>
      <c r="T419" s="554"/>
      <c r="U419" s="555"/>
      <c r="V419" s="553"/>
      <c r="W419" s="554"/>
      <c r="X419" s="555"/>
      <c r="Y419" s="553"/>
      <c r="Z419" s="554"/>
      <c r="AA419" s="555"/>
      <c r="AB419" s="553"/>
      <c r="AC419" s="554"/>
      <c r="AD419" s="555"/>
      <c r="AE419" s="2"/>
      <c r="AF419" s="108"/>
      <c r="AH419" s="522">
        <f t="shared" si="622"/>
        <v>0</v>
      </c>
      <c r="AI419" s="522"/>
      <c r="AJ419" s="522">
        <f t="shared" si="623"/>
        <v>0</v>
      </c>
      <c r="AK419" s="522"/>
      <c r="AL419" s="522">
        <f t="shared" si="624"/>
        <v>0</v>
      </c>
      <c r="AM419" s="522"/>
      <c r="AN419" s="522">
        <f t="shared" si="625"/>
        <v>0</v>
      </c>
      <c r="AO419" s="522">
        <f t="shared" si="626"/>
        <v>0</v>
      </c>
      <c r="AP419" s="780"/>
      <c r="AQ419" s="522">
        <f t="shared" si="627"/>
        <v>0</v>
      </c>
      <c r="AR419" s="522"/>
      <c r="AS419" s="522">
        <f t="shared" si="628"/>
        <v>0</v>
      </c>
      <c r="AT419" s="522"/>
      <c r="AU419" s="522">
        <f t="shared" si="629"/>
        <v>0</v>
      </c>
      <c r="AV419" s="522"/>
      <c r="AW419" s="522">
        <f t="shared" si="630"/>
        <v>0</v>
      </c>
      <c r="AX419" s="522">
        <f t="shared" si="631"/>
        <v>0</v>
      </c>
      <c r="AY419" s="780"/>
      <c r="AZ419" s="114">
        <f t="shared" si="632"/>
        <v>0</v>
      </c>
      <c r="BA419" s="113" t="str">
        <f>IF(AZ419=0,"", IF(SUM($AZ$370:$AZ419)=1,BB419, IF($AZ$430&gt;SUM($AZ$370:$AZ419),_xlfn.CONCAT(", ",BB419), IF($AZ$430=SUM($AZ$370:$AZ419),_xlfn.CONCAT(" y ",BB419,".")))))</f>
        <v/>
      </c>
      <c r="BB419" s="147" t="s">
        <v>5873</v>
      </c>
      <c r="BD419" s="649">
        <v>16</v>
      </c>
      <c r="BE419" s="651"/>
      <c r="BF419" s="518">
        <f>IF(CNGE_2024_M3_Secc1!$AO$111=CNGE_2024_M3_Secc1!$AQ$111,0,IF(CNGE_2024_M3_Secc1!CZ171=0,1,0))</f>
        <v>0</v>
      </c>
      <c r="BG419" s="518"/>
      <c r="BH419" s="518">
        <f t="shared" si="634"/>
        <v>0</v>
      </c>
      <c r="BI419" s="518"/>
      <c r="BK419" s="518">
        <f>IF(CNGE_2024_M3_Secc1!$AO$111=CNGE_2024_M3_Secc1!$AQ$111,0,IF(OR(AND(BF419=1,COUNTBLANK(M419:AD419)=18),AND(BF419=0,COUNTBLANK(M419:AD419)=12)),0,1))</f>
        <v>0</v>
      </c>
      <c r="BL419" s="518"/>
      <c r="BN419" s="649">
        <v>16</v>
      </c>
      <c r="BO419" s="651"/>
      <c r="BP419" s="518">
        <f t="shared" si="635"/>
        <v>0</v>
      </c>
      <c r="BQ419" s="518"/>
      <c r="BR419" s="518">
        <f t="shared" si="636"/>
        <v>0</v>
      </c>
      <c r="BS419" s="518"/>
      <c r="BT419" s="518">
        <f t="shared" si="637"/>
        <v>0</v>
      </c>
      <c r="BU419" s="518"/>
      <c r="BV419" s="518">
        <f t="shared" si="638"/>
        <v>0</v>
      </c>
      <c r="BW419" s="518"/>
      <c r="BX419" s="518">
        <f t="shared" si="639"/>
        <v>0</v>
      </c>
      <c r="BY419" s="518"/>
      <c r="BZ419" s="518">
        <f t="shared" si="640"/>
        <v>0</v>
      </c>
      <c r="CA419" s="518"/>
      <c r="CC419" s="649">
        <v>16</v>
      </c>
      <c r="CD419" s="651"/>
      <c r="CE419" s="518">
        <f t="shared" si="641"/>
        <v>0</v>
      </c>
      <c r="CF419" s="518"/>
      <c r="CG419" s="518">
        <f t="shared" si="642"/>
        <v>0</v>
      </c>
      <c r="CH419" s="518"/>
      <c r="CI419" s="518">
        <f t="shared" si="643"/>
        <v>0</v>
      </c>
      <c r="CJ419" s="518"/>
      <c r="GB419" s="699"/>
      <c r="GC419" s="699"/>
    </row>
    <row r="420" spans="1:185" s="38" customFormat="1" ht="15" customHeight="1">
      <c r="A420" s="18"/>
      <c r="B420" s="3"/>
      <c r="C420" s="768" t="s">
        <v>5017</v>
      </c>
      <c r="D420" s="769"/>
      <c r="E420" s="769"/>
      <c r="F420" s="770"/>
      <c r="G420" s="547" t="s">
        <v>5228</v>
      </c>
      <c r="H420" s="548"/>
      <c r="I420" s="548"/>
      <c r="J420" s="548"/>
      <c r="K420" s="548"/>
      <c r="L420" s="549"/>
      <c r="M420" s="553"/>
      <c r="N420" s="554"/>
      <c r="O420" s="555"/>
      <c r="P420" s="553"/>
      <c r="Q420" s="554"/>
      <c r="R420" s="555"/>
      <c r="S420" s="553"/>
      <c r="T420" s="554"/>
      <c r="U420" s="555"/>
      <c r="V420" s="553"/>
      <c r="W420" s="554"/>
      <c r="X420" s="555"/>
      <c r="Y420" s="553"/>
      <c r="Z420" s="554"/>
      <c r="AA420" s="555"/>
      <c r="AB420" s="553"/>
      <c r="AC420" s="554"/>
      <c r="AD420" s="555"/>
      <c r="AE420" s="2"/>
      <c r="AF420" s="108"/>
      <c r="AH420" s="522">
        <f t="shared" si="622"/>
        <v>0</v>
      </c>
      <c r="AI420" s="522"/>
      <c r="AJ420" s="522">
        <f t="shared" si="623"/>
        <v>0</v>
      </c>
      <c r="AK420" s="522"/>
      <c r="AL420" s="522">
        <f t="shared" si="624"/>
        <v>0</v>
      </c>
      <c r="AM420" s="522"/>
      <c r="AN420" s="522">
        <f t="shared" si="625"/>
        <v>0</v>
      </c>
      <c r="AO420" s="522">
        <f t="shared" si="626"/>
        <v>0</v>
      </c>
      <c r="AP420" s="780"/>
      <c r="AQ420" s="522">
        <f t="shared" si="627"/>
        <v>0</v>
      </c>
      <c r="AR420" s="522"/>
      <c r="AS420" s="522">
        <f t="shared" si="628"/>
        <v>0</v>
      </c>
      <c r="AT420" s="522"/>
      <c r="AU420" s="522">
        <f t="shared" si="629"/>
        <v>0</v>
      </c>
      <c r="AV420" s="522"/>
      <c r="AW420" s="522">
        <f t="shared" si="630"/>
        <v>0</v>
      </c>
      <c r="AX420" s="522">
        <f t="shared" si="631"/>
        <v>0</v>
      </c>
      <c r="AY420" s="780"/>
      <c r="AZ420" s="114">
        <f t="shared" si="632"/>
        <v>0</v>
      </c>
      <c r="BA420" s="113" t="str">
        <f>IF(AZ420=0,"", IF(SUM($AZ$370:$AZ420)=1,BB420, IF($AZ$430&gt;SUM($AZ$370:$AZ420),_xlfn.CONCAT(", ",BB420), IF($AZ$430=SUM($AZ$370:$AZ420),_xlfn.CONCAT(" y ",BB420,".")))))</f>
        <v/>
      </c>
      <c r="BB420" s="147" t="s">
        <v>5874</v>
      </c>
      <c r="BD420" s="649">
        <v>17</v>
      </c>
      <c r="BE420" s="651"/>
      <c r="BF420" s="518">
        <f>IF(CNGE_2024_M3_Secc1!$AO$111=CNGE_2024_M3_Secc1!$AQ$111,0,IF(CNGE_2024_M3_Secc1!CZ172=0,1,0))</f>
        <v>0</v>
      </c>
      <c r="BG420" s="518"/>
      <c r="BH420" s="518">
        <f t="shared" si="634"/>
        <v>0</v>
      </c>
      <c r="BI420" s="518"/>
      <c r="BK420" s="518">
        <f>IF(CNGE_2024_M3_Secc1!$AO$111=CNGE_2024_M3_Secc1!$AQ$111,0,IF(OR(AND(BF420=1,COUNTBLANK(M420:AD420)=18),AND(BF420=0,COUNTBLANK(M420:AD420)=12)),0,1))</f>
        <v>0</v>
      </c>
      <c r="BL420" s="518"/>
      <c r="BN420" s="649">
        <v>17</v>
      </c>
      <c r="BO420" s="651"/>
      <c r="BP420" s="518">
        <f t="shared" si="635"/>
        <v>0</v>
      </c>
      <c r="BQ420" s="518"/>
      <c r="BR420" s="518">
        <f t="shared" si="636"/>
        <v>0</v>
      </c>
      <c r="BS420" s="518"/>
      <c r="BT420" s="518">
        <f t="shared" si="637"/>
        <v>0</v>
      </c>
      <c r="BU420" s="518"/>
      <c r="BV420" s="518">
        <f t="shared" si="638"/>
        <v>0</v>
      </c>
      <c r="BW420" s="518"/>
      <c r="BX420" s="518">
        <f t="shared" si="639"/>
        <v>0</v>
      </c>
      <c r="BY420" s="518"/>
      <c r="BZ420" s="518">
        <f t="shared" si="640"/>
        <v>0</v>
      </c>
      <c r="CA420" s="518"/>
      <c r="CC420" s="649">
        <v>17</v>
      </c>
      <c r="CD420" s="651"/>
      <c r="CE420" s="518">
        <f t="shared" si="641"/>
        <v>0</v>
      </c>
      <c r="CF420" s="518"/>
      <c r="CG420" s="518">
        <f t="shared" si="642"/>
        <v>0</v>
      </c>
      <c r="CH420" s="518"/>
      <c r="CI420" s="518">
        <f t="shared" si="643"/>
        <v>0</v>
      </c>
      <c r="CJ420" s="518"/>
      <c r="GB420" s="699"/>
      <c r="GC420" s="699"/>
    </row>
    <row r="421" spans="1:185" s="38" customFormat="1" ht="24" customHeight="1">
      <c r="A421" s="18"/>
      <c r="B421" s="3"/>
      <c r="C421" s="768" t="s">
        <v>5018</v>
      </c>
      <c r="D421" s="769"/>
      <c r="E421" s="769"/>
      <c r="F421" s="770"/>
      <c r="G421" s="547" t="s">
        <v>5230</v>
      </c>
      <c r="H421" s="548"/>
      <c r="I421" s="548"/>
      <c r="J421" s="548"/>
      <c r="K421" s="548"/>
      <c r="L421" s="549"/>
      <c r="M421" s="553"/>
      <c r="N421" s="554"/>
      <c r="O421" s="555"/>
      <c r="P421" s="553"/>
      <c r="Q421" s="554"/>
      <c r="R421" s="555"/>
      <c r="S421" s="553"/>
      <c r="T421" s="554"/>
      <c r="U421" s="555"/>
      <c r="V421" s="553"/>
      <c r="W421" s="554"/>
      <c r="X421" s="555"/>
      <c r="Y421" s="553"/>
      <c r="Z421" s="554"/>
      <c r="AA421" s="555"/>
      <c r="AB421" s="553"/>
      <c r="AC421" s="554"/>
      <c r="AD421" s="555"/>
      <c r="AE421" s="2"/>
      <c r="AF421" s="108"/>
      <c r="AH421" s="522">
        <f t="shared" si="622"/>
        <v>0</v>
      </c>
      <c r="AI421" s="522"/>
      <c r="AJ421" s="522">
        <f t="shared" si="623"/>
        <v>0</v>
      </c>
      <c r="AK421" s="522"/>
      <c r="AL421" s="522">
        <f t="shared" si="624"/>
        <v>0</v>
      </c>
      <c r="AM421" s="522"/>
      <c r="AN421" s="522">
        <f t="shared" si="625"/>
        <v>0</v>
      </c>
      <c r="AO421" s="522">
        <f t="shared" si="626"/>
        <v>0</v>
      </c>
      <c r="AP421" s="780"/>
      <c r="AQ421" s="522">
        <f t="shared" si="627"/>
        <v>0</v>
      </c>
      <c r="AR421" s="522"/>
      <c r="AS421" s="522">
        <f t="shared" si="628"/>
        <v>0</v>
      </c>
      <c r="AT421" s="522"/>
      <c r="AU421" s="522">
        <f t="shared" si="629"/>
        <v>0</v>
      </c>
      <c r="AV421" s="522"/>
      <c r="AW421" s="522">
        <f t="shared" si="630"/>
        <v>0</v>
      </c>
      <c r="AX421" s="522">
        <f t="shared" si="631"/>
        <v>0</v>
      </c>
      <c r="AY421" s="780"/>
      <c r="AZ421" s="114">
        <f t="shared" si="632"/>
        <v>0</v>
      </c>
      <c r="BA421" s="113" t="str">
        <f>IF(AZ421=0,"", IF(SUM($AZ$370:$AZ421)=1,BB421, IF($AZ$430&gt;SUM($AZ$370:$AZ421),_xlfn.CONCAT(", ",BB421), IF($AZ$430=SUM($AZ$370:$AZ421),_xlfn.CONCAT(" y ",BB421,".")))))</f>
        <v/>
      </c>
      <c r="BB421" s="147" t="s">
        <v>5875</v>
      </c>
      <c r="BD421" s="649">
        <v>18</v>
      </c>
      <c r="BE421" s="651"/>
      <c r="BF421" s="518">
        <f>IF(CNGE_2024_M3_Secc1!$AO$111=CNGE_2024_M3_Secc1!$AQ$111,0,IF(CNGE_2024_M3_Secc1!CZ173=0,1,0))</f>
        <v>0</v>
      </c>
      <c r="BG421" s="518"/>
      <c r="BH421" s="518">
        <f t="shared" si="634"/>
        <v>0</v>
      </c>
      <c r="BI421" s="518"/>
      <c r="BK421" s="518">
        <f>IF(CNGE_2024_M3_Secc1!$AO$111=CNGE_2024_M3_Secc1!$AQ$111,0,IF(OR(AND(BF421=1,COUNTBLANK(M421:AD421)=18),AND(BF421=0,COUNTBLANK(M421:AD421)=12)),0,1))</f>
        <v>0</v>
      </c>
      <c r="BL421" s="518"/>
      <c r="BN421" s="649">
        <v>18</v>
      </c>
      <c r="BO421" s="651"/>
      <c r="BP421" s="518">
        <f t="shared" si="635"/>
        <v>0</v>
      </c>
      <c r="BQ421" s="518"/>
      <c r="BR421" s="518">
        <f t="shared" si="636"/>
        <v>0</v>
      </c>
      <c r="BS421" s="518"/>
      <c r="BT421" s="518">
        <f t="shared" si="637"/>
        <v>0</v>
      </c>
      <c r="BU421" s="518"/>
      <c r="BV421" s="518">
        <f t="shared" si="638"/>
        <v>0</v>
      </c>
      <c r="BW421" s="518"/>
      <c r="BX421" s="518">
        <f t="shared" si="639"/>
        <v>0</v>
      </c>
      <c r="BY421" s="518"/>
      <c r="BZ421" s="518">
        <f t="shared" si="640"/>
        <v>0</v>
      </c>
      <c r="CA421" s="518"/>
      <c r="CC421" s="649">
        <v>18</v>
      </c>
      <c r="CD421" s="651"/>
      <c r="CE421" s="518">
        <f t="shared" si="641"/>
        <v>0</v>
      </c>
      <c r="CF421" s="518"/>
      <c r="CG421" s="518">
        <f t="shared" si="642"/>
        <v>0</v>
      </c>
      <c r="CH421" s="518"/>
      <c r="CI421" s="518">
        <f t="shared" si="643"/>
        <v>0</v>
      </c>
      <c r="CJ421" s="518"/>
      <c r="GB421" s="699"/>
      <c r="GC421" s="699"/>
    </row>
    <row r="422" spans="1:185" s="38" customFormat="1" ht="15" customHeight="1">
      <c r="A422" s="18"/>
      <c r="B422" s="3"/>
      <c r="C422" s="678" t="s">
        <v>5232</v>
      </c>
      <c r="D422" s="679"/>
      <c r="E422" s="679"/>
      <c r="F422" s="56" t="s">
        <v>5167</v>
      </c>
      <c r="G422" s="547" t="s">
        <v>5233</v>
      </c>
      <c r="H422" s="548"/>
      <c r="I422" s="548"/>
      <c r="J422" s="548"/>
      <c r="K422" s="548"/>
      <c r="L422" s="549"/>
      <c r="M422" s="553"/>
      <c r="N422" s="554"/>
      <c r="O422" s="555"/>
      <c r="P422" s="553"/>
      <c r="Q422" s="554"/>
      <c r="R422" s="555"/>
      <c r="S422" s="553"/>
      <c r="T422" s="554"/>
      <c r="U422" s="555"/>
      <c r="V422" s="553"/>
      <c r="W422" s="554"/>
      <c r="X422" s="555"/>
      <c r="Y422" s="553"/>
      <c r="Z422" s="554"/>
      <c r="AA422" s="555"/>
      <c r="AB422" s="553"/>
      <c r="AC422" s="554"/>
      <c r="AD422" s="555"/>
      <c r="AE422" s="2"/>
      <c r="AF422" s="108"/>
      <c r="AH422" s="522">
        <f t="shared" si="622"/>
        <v>0</v>
      </c>
      <c r="AI422" s="522"/>
      <c r="AJ422" s="522">
        <f t="shared" si="623"/>
        <v>0</v>
      </c>
      <c r="AK422" s="522"/>
      <c r="AL422" s="522">
        <f t="shared" si="624"/>
        <v>0</v>
      </c>
      <c r="AM422" s="522"/>
      <c r="AN422" s="522">
        <f t="shared" si="625"/>
        <v>0</v>
      </c>
      <c r="AO422" s="522">
        <f t="shared" si="626"/>
        <v>0</v>
      </c>
      <c r="AP422" s="780"/>
      <c r="AQ422" s="522">
        <f t="shared" si="627"/>
        <v>0</v>
      </c>
      <c r="AR422" s="522"/>
      <c r="AS422" s="522">
        <f t="shared" si="628"/>
        <v>0</v>
      </c>
      <c r="AT422" s="522"/>
      <c r="AU422" s="522">
        <f t="shared" si="629"/>
        <v>0</v>
      </c>
      <c r="AV422" s="522"/>
      <c r="AW422" s="522">
        <f t="shared" si="630"/>
        <v>0</v>
      </c>
      <c r="AX422" s="522">
        <f t="shared" si="631"/>
        <v>0</v>
      </c>
      <c r="AY422" s="780"/>
      <c r="AZ422" s="114">
        <f t="shared" si="632"/>
        <v>0</v>
      </c>
      <c r="BA422" s="113" t="str">
        <f>IF(AZ422=0,"", IF(SUM($AZ$370:$AZ422)=1,BB422, IF($AZ$430&gt;SUM($AZ$370:$AZ422),_xlfn.CONCAT(", ",BB422), IF($AZ$430=SUM($AZ$370:$AZ422),_xlfn.CONCAT(" y ",BB422,".")))))</f>
        <v/>
      </c>
      <c r="BB422" s="147" t="str">
        <f t="shared" si="633"/>
        <v>19.1</v>
      </c>
      <c r="BD422" s="649" t="s">
        <v>5167</v>
      </c>
      <c r="BE422" s="651"/>
      <c r="BF422" s="518">
        <f>IF(CNGE_2024_M3_Secc1!$AO$111=CNGE_2024_M3_Secc1!$AQ$111,0,IF(CNGE_2024_M3_Secc1!CZ174=0,1,0))</f>
        <v>0</v>
      </c>
      <c r="BG422" s="518"/>
      <c r="BH422" s="518">
        <f t="shared" si="634"/>
        <v>0</v>
      </c>
      <c r="BI422" s="518"/>
      <c r="BK422" s="518">
        <f>IF(CNGE_2024_M3_Secc1!$AO$111=CNGE_2024_M3_Secc1!$AQ$111,0,IF(OR(AND(BF422=1,COUNTBLANK(M422:AD422)=18),AND(BF422=0,COUNTBLANK(M422:AD422)=12)),0,1))</f>
        <v>0</v>
      </c>
      <c r="BL422" s="518"/>
      <c r="BN422" s="649" t="s">
        <v>5167</v>
      </c>
      <c r="BO422" s="651"/>
      <c r="BP422" s="518">
        <f t="shared" si="635"/>
        <v>0</v>
      </c>
      <c r="BQ422" s="518"/>
      <c r="BR422" s="518">
        <f t="shared" si="636"/>
        <v>0</v>
      </c>
      <c r="BS422" s="518"/>
      <c r="BT422" s="518">
        <f t="shared" si="637"/>
        <v>0</v>
      </c>
      <c r="BU422" s="518"/>
      <c r="BV422" s="518">
        <f t="shared" si="638"/>
        <v>0</v>
      </c>
      <c r="BW422" s="518"/>
      <c r="BX422" s="518">
        <f t="shared" si="639"/>
        <v>0</v>
      </c>
      <c r="BY422" s="518"/>
      <c r="BZ422" s="518">
        <f t="shared" si="640"/>
        <v>0</v>
      </c>
      <c r="CA422" s="518"/>
      <c r="CC422" s="649" t="s">
        <v>5167</v>
      </c>
      <c r="CD422" s="651"/>
      <c r="CE422" s="518">
        <f t="shared" si="641"/>
        <v>0</v>
      </c>
      <c r="CF422" s="518"/>
      <c r="CG422" s="518">
        <f t="shared" si="642"/>
        <v>0</v>
      </c>
      <c r="CH422" s="518"/>
      <c r="CI422" s="518">
        <f t="shared" si="643"/>
        <v>0</v>
      </c>
      <c r="CJ422" s="518"/>
      <c r="GB422" s="699"/>
      <c r="GC422" s="699"/>
    </row>
    <row r="423" spans="1:185" s="38" customFormat="1" ht="15" customHeight="1">
      <c r="A423" s="18"/>
      <c r="B423" s="3"/>
      <c r="C423" s="680"/>
      <c r="D423" s="681"/>
      <c r="E423" s="681"/>
      <c r="F423" s="56" t="s">
        <v>5168</v>
      </c>
      <c r="G423" s="547" t="s">
        <v>5235</v>
      </c>
      <c r="H423" s="548"/>
      <c r="I423" s="548"/>
      <c r="J423" s="548"/>
      <c r="K423" s="548"/>
      <c r="L423" s="549"/>
      <c r="M423" s="553"/>
      <c r="N423" s="554"/>
      <c r="O423" s="555"/>
      <c r="P423" s="553"/>
      <c r="Q423" s="554"/>
      <c r="R423" s="555"/>
      <c r="S423" s="553"/>
      <c r="T423" s="554"/>
      <c r="U423" s="555"/>
      <c r="V423" s="553"/>
      <c r="W423" s="554"/>
      <c r="X423" s="555"/>
      <c r="Y423" s="553"/>
      <c r="Z423" s="554"/>
      <c r="AA423" s="555"/>
      <c r="AB423" s="553"/>
      <c r="AC423" s="554"/>
      <c r="AD423" s="555"/>
      <c r="AE423" s="2"/>
      <c r="AF423" s="108"/>
      <c r="AH423" s="522">
        <f t="shared" si="622"/>
        <v>0</v>
      </c>
      <c r="AI423" s="522"/>
      <c r="AJ423" s="522">
        <f t="shared" si="623"/>
        <v>0</v>
      </c>
      <c r="AK423" s="522"/>
      <c r="AL423" s="522">
        <f t="shared" si="624"/>
        <v>0</v>
      </c>
      <c r="AM423" s="522"/>
      <c r="AN423" s="522">
        <f t="shared" si="625"/>
        <v>0</v>
      </c>
      <c r="AO423" s="522">
        <f t="shared" si="626"/>
        <v>0</v>
      </c>
      <c r="AP423" s="780"/>
      <c r="AQ423" s="522">
        <f t="shared" si="627"/>
        <v>0</v>
      </c>
      <c r="AR423" s="522"/>
      <c r="AS423" s="522">
        <f t="shared" si="628"/>
        <v>0</v>
      </c>
      <c r="AT423" s="522"/>
      <c r="AU423" s="522">
        <f t="shared" si="629"/>
        <v>0</v>
      </c>
      <c r="AV423" s="522"/>
      <c r="AW423" s="522">
        <f t="shared" si="630"/>
        <v>0</v>
      </c>
      <c r="AX423" s="522">
        <f t="shared" si="631"/>
        <v>0</v>
      </c>
      <c r="AY423" s="780"/>
      <c r="AZ423" s="114">
        <f t="shared" si="632"/>
        <v>0</v>
      </c>
      <c r="BA423" s="113" t="str">
        <f>IF(AZ423=0,"", IF(SUM($AZ$370:$AZ423)=1,BB423, IF($AZ$430&gt;SUM($AZ$370:$AZ423),_xlfn.CONCAT(", ",BB423), IF($AZ$430=SUM($AZ$370:$AZ423),_xlfn.CONCAT(" y ",BB423,".")))))</f>
        <v/>
      </c>
      <c r="BB423" s="147" t="str">
        <f t="shared" si="633"/>
        <v>19.2</v>
      </c>
      <c r="BD423" s="649" t="s">
        <v>5168</v>
      </c>
      <c r="BE423" s="651"/>
      <c r="BF423" s="518">
        <f>IF(CNGE_2024_M3_Secc1!$AO$111=CNGE_2024_M3_Secc1!$AQ$111,0,IF(CNGE_2024_M3_Secc1!CZ175=0,1,0))</f>
        <v>0</v>
      </c>
      <c r="BG423" s="518"/>
      <c r="BH423" s="518">
        <f t="shared" si="634"/>
        <v>0</v>
      </c>
      <c r="BI423" s="518"/>
      <c r="BK423" s="518">
        <f>IF(CNGE_2024_M3_Secc1!$AO$111=CNGE_2024_M3_Secc1!$AQ$111,0,IF(OR(AND(BF423=1,COUNTBLANK(M423:AD423)=18),AND(BF423=0,COUNTBLANK(M423:AD423)=12)),0,1))</f>
        <v>0</v>
      </c>
      <c r="BL423" s="518"/>
      <c r="BN423" s="649" t="s">
        <v>5168</v>
      </c>
      <c r="BO423" s="651"/>
      <c r="BP423" s="518">
        <f t="shared" si="635"/>
        <v>0</v>
      </c>
      <c r="BQ423" s="518"/>
      <c r="BR423" s="518">
        <f t="shared" si="636"/>
        <v>0</v>
      </c>
      <c r="BS423" s="518"/>
      <c r="BT423" s="518">
        <f t="shared" si="637"/>
        <v>0</v>
      </c>
      <c r="BU423" s="518"/>
      <c r="BV423" s="518">
        <f t="shared" si="638"/>
        <v>0</v>
      </c>
      <c r="BW423" s="518"/>
      <c r="BX423" s="518">
        <f t="shared" si="639"/>
        <v>0</v>
      </c>
      <c r="BY423" s="518"/>
      <c r="BZ423" s="518">
        <f t="shared" si="640"/>
        <v>0</v>
      </c>
      <c r="CA423" s="518"/>
      <c r="CC423" s="649" t="s">
        <v>5168</v>
      </c>
      <c r="CD423" s="651"/>
      <c r="CE423" s="518">
        <f t="shared" si="641"/>
        <v>0</v>
      </c>
      <c r="CF423" s="518"/>
      <c r="CG423" s="518">
        <f t="shared" si="642"/>
        <v>0</v>
      </c>
      <c r="CH423" s="518"/>
      <c r="CI423" s="518">
        <f t="shared" si="643"/>
        <v>0</v>
      </c>
      <c r="CJ423" s="518"/>
      <c r="GB423" s="699"/>
      <c r="GC423" s="699"/>
    </row>
    <row r="424" spans="1:185" s="38" customFormat="1" ht="15" customHeight="1">
      <c r="A424" s="18"/>
      <c r="B424" s="3"/>
      <c r="C424" s="680"/>
      <c r="D424" s="681"/>
      <c r="E424" s="681"/>
      <c r="F424" s="56" t="s">
        <v>5169</v>
      </c>
      <c r="G424" s="547" t="s">
        <v>5238</v>
      </c>
      <c r="H424" s="548"/>
      <c r="I424" s="548"/>
      <c r="J424" s="548"/>
      <c r="K424" s="548"/>
      <c r="L424" s="549"/>
      <c r="M424" s="553"/>
      <c r="N424" s="554"/>
      <c r="O424" s="555"/>
      <c r="P424" s="553"/>
      <c r="Q424" s="554"/>
      <c r="R424" s="555"/>
      <c r="S424" s="553"/>
      <c r="T424" s="554"/>
      <c r="U424" s="555"/>
      <c r="V424" s="553"/>
      <c r="W424" s="554"/>
      <c r="X424" s="555"/>
      <c r="Y424" s="553"/>
      <c r="Z424" s="554"/>
      <c r="AA424" s="555"/>
      <c r="AB424" s="553"/>
      <c r="AC424" s="554"/>
      <c r="AD424" s="555"/>
      <c r="AE424" s="2"/>
      <c r="AF424" s="108"/>
      <c r="AH424" s="522">
        <f t="shared" si="622"/>
        <v>0</v>
      </c>
      <c r="AI424" s="522"/>
      <c r="AJ424" s="522">
        <f t="shared" si="623"/>
        <v>0</v>
      </c>
      <c r="AK424" s="522"/>
      <c r="AL424" s="522">
        <f t="shared" si="624"/>
        <v>0</v>
      </c>
      <c r="AM424" s="522"/>
      <c r="AN424" s="522">
        <f t="shared" si="625"/>
        <v>0</v>
      </c>
      <c r="AO424" s="522">
        <f t="shared" si="626"/>
        <v>0</v>
      </c>
      <c r="AP424" s="780"/>
      <c r="AQ424" s="522">
        <f t="shared" si="627"/>
        <v>0</v>
      </c>
      <c r="AR424" s="522"/>
      <c r="AS424" s="522">
        <f t="shared" si="628"/>
        <v>0</v>
      </c>
      <c r="AT424" s="522"/>
      <c r="AU424" s="522">
        <f t="shared" si="629"/>
        <v>0</v>
      </c>
      <c r="AV424" s="522"/>
      <c r="AW424" s="522">
        <f t="shared" si="630"/>
        <v>0</v>
      </c>
      <c r="AX424" s="522">
        <f t="shared" si="631"/>
        <v>0</v>
      </c>
      <c r="AY424" s="780"/>
      <c r="AZ424" s="114">
        <f t="shared" si="632"/>
        <v>0</v>
      </c>
      <c r="BA424" s="113" t="str">
        <f>IF(AZ424=0,"", IF(SUM($AZ$370:$AZ424)=1,BB424, IF($AZ$430&gt;SUM($AZ$370:$AZ424),_xlfn.CONCAT(", ",BB424), IF($AZ$430=SUM($AZ$370:$AZ424),_xlfn.CONCAT(" y ",BB424,".")))))</f>
        <v/>
      </c>
      <c r="BB424" s="147" t="str">
        <f t="shared" si="633"/>
        <v>19.3</v>
      </c>
      <c r="BD424" s="649" t="s">
        <v>5169</v>
      </c>
      <c r="BE424" s="651"/>
      <c r="BF424" s="518">
        <f>IF(CNGE_2024_M3_Secc1!$AO$111=CNGE_2024_M3_Secc1!$AQ$111,0,IF(CNGE_2024_M3_Secc1!CZ176=0,1,0))</f>
        <v>0</v>
      </c>
      <c r="BG424" s="518"/>
      <c r="BH424" s="518">
        <f t="shared" si="634"/>
        <v>0</v>
      </c>
      <c r="BI424" s="518"/>
      <c r="BK424" s="518">
        <f>IF(CNGE_2024_M3_Secc1!$AO$111=CNGE_2024_M3_Secc1!$AQ$111,0,IF(OR(AND(BF424=1,COUNTBLANK(M424:AD424)=18),AND(BF424=0,COUNTBLANK(M424:AD424)=12)),0,1))</f>
        <v>0</v>
      </c>
      <c r="BL424" s="518"/>
      <c r="BN424" s="649" t="s">
        <v>5169</v>
      </c>
      <c r="BO424" s="651"/>
      <c r="BP424" s="518">
        <f t="shared" si="635"/>
        <v>0</v>
      </c>
      <c r="BQ424" s="518"/>
      <c r="BR424" s="518">
        <f t="shared" si="636"/>
        <v>0</v>
      </c>
      <c r="BS424" s="518"/>
      <c r="BT424" s="518">
        <f t="shared" si="637"/>
        <v>0</v>
      </c>
      <c r="BU424" s="518"/>
      <c r="BV424" s="518">
        <f t="shared" si="638"/>
        <v>0</v>
      </c>
      <c r="BW424" s="518"/>
      <c r="BX424" s="518">
        <f t="shared" si="639"/>
        <v>0</v>
      </c>
      <c r="BY424" s="518"/>
      <c r="BZ424" s="518">
        <f t="shared" si="640"/>
        <v>0</v>
      </c>
      <c r="CA424" s="518"/>
      <c r="CC424" s="649" t="s">
        <v>5169</v>
      </c>
      <c r="CD424" s="651"/>
      <c r="CE424" s="518">
        <f t="shared" si="641"/>
        <v>0</v>
      </c>
      <c r="CF424" s="518"/>
      <c r="CG424" s="518">
        <f t="shared" si="642"/>
        <v>0</v>
      </c>
      <c r="CH424" s="518"/>
      <c r="CI424" s="518">
        <f t="shared" si="643"/>
        <v>0</v>
      </c>
      <c r="CJ424" s="518"/>
      <c r="GB424" s="699"/>
      <c r="GC424" s="699"/>
    </row>
    <row r="425" spans="1:185" s="38" customFormat="1" ht="15" customHeight="1">
      <c r="A425" s="18"/>
      <c r="B425" s="3"/>
      <c r="C425" s="680"/>
      <c r="D425" s="681"/>
      <c r="E425" s="681"/>
      <c r="F425" s="56" t="s">
        <v>5170</v>
      </c>
      <c r="G425" s="547" t="s">
        <v>5240</v>
      </c>
      <c r="H425" s="548"/>
      <c r="I425" s="548"/>
      <c r="J425" s="548"/>
      <c r="K425" s="548"/>
      <c r="L425" s="549"/>
      <c r="M425" s="553"/>
      <c r="N425" s="554"/>
      <c r="O425" s="555"/>
      <c r="P425" s="553"/>
      <c r="Q425" s="554"/>
      <c r="R425" s="555"/>
      <c r="S425" s="553"/>
      <c r="T425" s="554"/>
      <c r="U425" s="555"/>
      <c r="V425" s="553"/>
      <c r="W425" s="554"/>
      <c r="X425" s="555"/>
      <c r="Y425" s="553"/>
      <c r="Z425" s="554"/>
      <c r="AA425" s="555"/>
      <c r="AB425" s="553"/>
      <c r="AC425" s="554"/>
      <c r="AD425" s="555"/>
      <c r="AE425" s="2"/>
      <c r="AF425" s="108"/>
      <c r="AH425" s="522">
        <f t="shared" si="622"/>
        <v>0</v>
      </c>
      <c r="AI425" s="522"/>
      <c r="AJ425" s="522">
        <f t="shared" si="623"/>
        <v>0</v>
      </c>
      <c r="AK425" s="522"/>
      <c r="AL425" s="522">
        <f t="shared" si="624"/>
        <v>0</v>
      </c>
      <c r="AM425" s="522"/>
      <c r="AN425" s="522">
        <f t="shared" si="625"/>
        <v>0</v>
      </c>
      <c r="AO425" s="522">
        <f t="shared" si="626"/>
        <v>0</v>
      </c>
      <c r="AP425" s="780"/>
      <c r="AQ425" s="522">
        <f t="shared" si="627"/>
        <v>0</v>
      </c>
      <c r="AR425" s="522"/>
      <c r="AS425" s="522">
        <f t="shared" si="628"/>
        <v>0</v>
      </c>
      <c r="AT425" s="522"/>
      <c r="AU425" s="522">
        <f t="shared" si="629"/>
        <v>0</v>
      </c>
      <c r="AV425" s="522"/>
      <c r="AW425" s="522">
        <f t="shared" si="630"/>
        <v>0</v>
      </c>
      <c r="AX425" s="522">
        <f t="shared" si="631"/>
        <v>0</v>
      </c>
      <c r="AY425" s="780"/>
      <c r="AZ425" s="114">
        <f t="shared" si="632"/>
        <v>0</v>
      </c>
      <c r="BA425" s="113" t="str">
        <f>IF(AZ425=0,"", IF(SUM($AZ$370:$AZ425)=1,BB425, IF($AZ$430&gt;SUM($AZ$370:$AZ425),_xlfn.CONCAT(", ",BB425), IF($AZ$430=SUM($AZ$370:$AZ425),_xlfn.CONCAT(" y ",BB425,".")))))</f>
        <v/>
      </c>
      <c r="BB425" s="147" t="str">
        <f t="shared" si="633"/>
        <v>19.4</v>
      </c>
      <c r="BD425" s="649" t="s">
        <v>5170</v>
      </c>
      <c r="BE425" s="651"/>
      <c r="BF425" s="518">
        <f>IF(CNGE_2024_M3_Secc1!$AO$111=CNGE_2024_M3_Secc1!$AQ$111,0,IF(CNGE_2024_M3_Secc1!CZ177=0,1,0))</f>
        <v>0</v>
      </c>
      <c r="BG425" s="518"/>
      <c r="BH425" s="518">
        <f t="shared" si="634"/>
        <v>0</v>
      </c>
      <c r="BI425" s="518"/>
      <c r="BK425" s="518">
        <f>IF(CNGE_2024_M3_Secc1!$AO$111=CNGE_2024_M3_Secc1!$AQ$111,0,IF(OR(AND(BF425=1,COUNTBLANK(M425:AD425)=18),AND(BF425=0,COUNTBLANK(M425:AD425)=12)),0,1))</f>
        <v>0</v>
      </c>
      <c r="BL425" s="518"/>
      <c r="BN425" s="649" t="s">
        <v>5170</v>
      </c>
      <c r="BO425" s="651"/>
      <c r="BP425" s="518">
        <f t="shared" si="635"/>
        <v>0</v>
      </c>
      <c r="BQ425" s="518"/>
      <c r="BR425" s="518">
        <f t="shared" si="636"/>
        <v>0</v>
      </c>
      <c r="BS425" s="518"/>
      <c r="BT425" s="518">
        <f t="shared" si="637"/>
        <v>0</v>
      </c>
      <c r="BU425" s="518"/>
      <c r="BV425" s="518">
        <f t="shared" si="638"/>
        <v>0</v>
      </c>
      <c r="BW425" s="518"/>
      <c r="BX425" s="518">
        <f t="shared" si="639"/>
        <v>0</v>
      </c>
      <c r="BY425" s="518"/>
      <c r="BZ425" s="518">
        <f t="shared" si="640"/>
        <v>0</v>
      </c>
      <c r="CA425" s="518"/>
      <c r="CC425" s="649" t="s">
        <v>5170</v>
      </c>
      <c r="CD425" s="651"/>
      <c r="CE425" s="518">
        <f t="shared" si="641"/>
        <v>0</v>
      </c>
      <c r="CF425" s="518"/>
      <c r="CG425" s="518">
        <f t="shared" si="642"/>
        <v>0</v>
      </c>
      <c r="CH425" s="518"/>
      <c r="CI425" s="518">
        <f t="shared" si="643"/>
        <v>0</v>
      </c>
      <c r="CJ425" s="518"/>
      <c r="GB425" s="699"/>
      <c r="GC425" s="699"/>
    </row>
    <row r="426" spans="1:185" s="38" customFormat="1" ht="15" customHeight="1">
      <c r="A426" s="18"/>
      <c r="B426" s="3"/>
      <c r="C426" s="680"/>
      <c r="D426" s="681"/>
      <c r="E426" s="681"/>
      <c r="F426" s="56" t="s">
        <v>5171</v>
      </c>
      <c r="G426" s="547" t="s">
        <v>5242</v>
      </c>
      <c r="H426" s="548"/>
      <c r="I426" s="548"/>
      <c r="J426" s="548"/>
      <c r="K426" s="548"/>
      <c r="L426" s="549"/>
      <c r="M426" s="553"/>
      <c r="N426" s="554"/>
      <c r="O426" s="555"/>
      <c r="P426" s="553"/>
      <c r="Q426" s="554"/>
      <c r="R426" s="555"/>
      <c r="S426" s="553"/>
      <c r="T426" s="554"/>
      <c r="U426" s="555"/>
      <c r="V426" s="553"/>
      <c r="W426" s="554"/>
      <c r="X426" s="555"/>
      <c r="Y426" s="553"/>
      <c r="Z426" s="554"/>
      <c r="AA426" s="555"/>
      <c r="AB426" s="553"/>
      <c r="AC426" s="554"/>
      <c r="AD426" s="555"/>
      <c r="AE426" s="2"/>
      <c r="AF426" s="108"/>
      <c r="AH426" s="522">
        <f t="shared" si="622"/>
        <v>0</v>
      </c>
      <c r="AI426" s="522"/>
      <c r="AJ426" s="522">
        <f t="shared" si="623"/>
        <v>0</v>
      </c>
      <c r="AK426" s="522"/>
      <c r="AL426" s="522">
        <f t="shared" si="624"/>
        <v>0</v>
      </c>
      <c r="AM426" s="522"/>
      <c r="AN426" s="522">
        <f t="shared" si="625"/>
        <v>0</v>
      </c>
      <c r="AO426" s="522">
        <f t="shared" si="626"/>
        <v>0</v>
      </c>
      <c r="AP426" s="780"/>
      <c r="AQ426" s="522">
        <f t="shared" si="627"/>
        <v>0</v>
      </c>
      <c r="AR426" s="522"/>
      <c r="AS426" s="522">
        <f t="shared" si="628"/>
        <v>0</v>
      </c>
      <c r="AT426" s="522"/>
      <c r="AU426" s="522">
        <f t="shared" si="629"/>
        <v>0</v>
      </c>
      <c r="AV426" s="522"/>
      <c r="AW426" s="522">
        <f t="shared" si="630"/>
        <v>0</v>
      </c>
      <c r="AX426" s="522">
        <f t="shared" si="631"/>
        <v>0</v>
      </c>
      <c r="AY426" s="780"/>
      <c r="AZ426" s="114">
        <f t="shared" si="632"/>
        <v>0</v>
      </c>
      <c r="BA426" s="113" t="str">
        <f>IF(AZ426=0,"", IF(SUM($AZ$370:$AZ426)=1,BB426, IF($AZ$430&gt;SUM($AZ$370:$AZ426),_xlfn.CONCAT(", ",BB426), IF($AZ$430=SUM($AZ$370:$AZ426),_xlfn.CONCAT(" y ",BB426,".")))))</f>
        <v/>
      </c>
      <c r="BB426" s="147" t="str">
        <f t="shared" si="633"/>
        <v>19.5</v>
      </c>
      <c r="BD426" s="649" t="s">
        <v>5171</v>
      </c>
      <c r="BE426" s="651"/>
      <c r="BF426" s="518">
        <f>IF(CNGE_2024_M3_Secc1!$AO$111=CNGE_2024_M3_Secc1!$AQ$111,0,IF(CNGE_2024_M3_Secc1!CZ178=0,1,0))</f>
        <v>0</v>
      </c>
      <c r="BG426" s="518"/>
      <c r="BH426" s="518">
        <f t="shared" si="634"/>
        <v>0</v>
      </c>
      <c r="BI426" s="518"/>
      <c r="BK426" s="518">
        <f>IF(CNGE_2024_M3_Secc1!$AO$111=CNGE_2024_M3_Secc1!$AQ$111,0,IF(OR(AND(BF426=1,COUNTBLANK(M426:AD426)=18),AND(BF426=0,COUNTBLANK(M426:AD426)=12)),0,1))</f>
        <v>0</v>
      </c>
      <c r="BL426" s="518"/>
      <c r="BN426" s="649" t="s">
        <v>5171</v>
      </c>
      <c r="BO426" s="651"/>
      <c r="BP426" s="518">
        <f t="shared" si="635"/>
        <v>0</v>
      </c>
      <c r="BQ426" s="518"/>
      <c r="BR426" s="518">
        <f t="shared" si="636"/>
        <v>0</v>
      </c>
      <c r="BS426" s="518"/>
      <c r="BT426" s="518">
        <f t="shared" si="637"/>
        <v>0</v>
      </c>
      <c r="BU426" s="518"/>
      <c r="BV426" s="518">
        <f t="shared" si="638"/>
        <v>0</v>
      </c>
      <c r="BW426" s="518"/>
      <c r="BX426" s="518">
        <f t="shared" si="639"/>
        <v>0</v>
      </c>
      <c r="BY426" s="518"/>
      <c r="BZ426" s="518">
        <f t="shared" si="640"/>
        <v>0</v>
      </c>
      <c r="CA426" s="518"/>
      <c r="CC426" s="649" t="s">
        <v>5171</v>
      </c>
      <c r="CD426" s="651"/>
      <c r="CE426" s="518">
        <f t="shared" si="641"/>
        <v>0</v>
      </c>
      <c r="CF426" s="518"/>
      <c r="CG426" s="518">
        <f t="shared" si="642"/>
        <v>0</v>
      </c>
      <c r="CH426" s="518"/>
      <c r="CI426" s="518">
        <f t="shared" si="643"/>
        <v>0</v>
      </c>
      <c r="CJ426" s="518"/>
      <c r="GB426" s="699"/>
      <c r="GC426" s="699"/>
    </row>
    <row r="427" spans="1:185" s="38" customFormat="1" ht="24" customHeight="1">
      <c r="A427" s="18"/>
      <c r="B427" s="3"/>
      <c r="C427" s="682"/>
      <c r="D427" s="683"/>
      <c r="E427" s="683"/>
      <c r="F427" s="56" t="s">
        <v>5172</v>
      </c>
      <c r="G427" s="547" t="s">
        <v>5433</v>
      </c>
      <c r="H427" s="548"/>
      <c r="I427" s="548"/>
      <c r="J427" s="548"/>
      <c r="K427" s="548"/>
      <c r="L427" s="549"/>
      <c r="M427" s="553"/>
      <c r="N427" s="554"/>
      <c r="O427" s="555"/>
      <c r="P427" s="553"/>
      <c r="Q427" s="554"/>
      <c r="R427" s="555"/>
      <c r="S427" s="553"/>
      <c r="T427" s="554"/>
      <c r="U427" s="555"/>
      <c r="V427" s="553"/>
      <c r="W427" s="554"/>
      <c r="X427" s="555"/>
      <c r="Y427" s="553"/>
      <c r="Z427" s="554"/>
      <c r="AA427" s="555"/>
      <c r="AB427" s="553"/>
      <c r="AC427" s="554"/>
      <c r="AD427" s="555"/>
      <c r="AE427" s="2"/>
      <c r="AF427" s="108"/>
      <c r="AH427" s="522">
        <f t="shared" si="622"/>
        <v>0</v>
      </c>
      <c r="AI427" s="522"/>
      <c r="AJ427" s="522">
        <f t="shared" si="623"/>
        <v>0</v>
      </c>
      <c r="AK427" s="522"/>
      <c r="AL427" s="522">
        <f t="shared" si="624"/>
        <v>0</v>
      </c>
      <c r="AM427" s="522"/>
      <c r="AN427" s="522">
        <f t="shared" si="625"/>
        <v>0</v>
      </c>
      <c r="AO427" s="522">
        <f t="shared" si="626"/>
        <v>0</v>
      </c>
      <c r="AP427" s="780"/>
      <c r="AQ427" s="522">
        <f t="shared" si="627"/>
        <v>0</v>
      </c>
      <c r="AR427" s="522"/>
      <c r="AS427" s="522">
        <f t="shared" si="628"/>
        <v>0</v>
      </c>
      <c r="AT427" s="522"/>
      <c r="AU427" s="522">
        <f t="shared" si="629"/>
        <v>0</v>
      </c>
      <c r="AV427" s="522"/>
      <c r="AW427" s="522">
        <f t="shared" si="630"/>
        <v>0</v>
      </c>
      <c r="AX427" s="522">
        <f t="shared" si="631"/>
        <v>0</v>
      </c>
      <c r="AY427" s="780"/>
      <c r="AZ427" s="114">
        <f t="shared" si="632"/>
        <v>0</v>
      </c>
      <c r="BA427" s="113" t="str">
        <f>IF(AZ427=0,"", IF(SUM($AZ$370:$AZ427)=1,BB427, IF($AZ$430&gt;SUM($AZ$370:$AZ427),_xlfn.CONCAT(", ",BB427), IF($AZ$430=SUM($AZ$370:$AZ427),_xlfn.CONCAT(" y ",BB427,".")))))</f>
        <v/>
      </c>
      <c r="BB427" s="147" t="str">
        <f t="shared" si="633"/>
        <v>19.6</v>
      </c>
      <c r="BD427" s="649" t="s">
        <v>5172</v>
      </c>
      <c r="BE427" s="651"/>
      <c r="BF427" s="518">
        <f>IF(CNGE_2024_M3_Secc1!$AO$111=CNGE_2024_M3_Secc1!$AQ$111,0,IF(CNGE_2024_M3_Secc1!CZ179=0,1,0))</f>
        <v>0</v>
      </c>
      <c r="BG427" s="518"/>
      <c r="BH427" s="518">
        <f t="shared" si="634"/>
        <v>0</v>
      </c>
      <c r="BI427" s="518"/>
      <c r="BK427" s="518">
        <f>IF(CNGE_2024_M3_Secc1!$AO$111=CNGE_2024_M3_Secc1!$AQ$111,0,IF(OR(AND(BF427=1,COUNTBLANK(M427:AD427)=18),AND(BF427=0,COUNTBLANK(M427:AD427)=12)),0,1))</f>
        <v>0</v>
      </c>
      <c r="BL427" s="518"/>
      <c r="BN427" s="649" t="s">
        <v>5172</v>
      </c>
      <c r="BO427" s="651"/>
      <c r="BP427" s="518">
        <f t="shared" si="635"/>
        <v>0</v>
      </c>
      <c r="BQ427" s="518"/>
      <c r="BR427" s="518">
        <f t="shared" si="636"/>
        <v>0</v>
      </c>
      <c r="BS427" s="518"/>
      <c r="BT427" s="518">
        <f t="shared" si="637"/>
        <v>0</v>
      </c>
      <c r="BU427" s="518"/>
      <c r="BV427" s="518">
        <f t="shared" si="638"/>
        <v>0</v>
      </c>
      <c r="BW427" s="518"/>
      <c r="BX427" s="518">
        <f t="shared" si="639"/>
        <v>0</v>
      </c>
      <c r="BY427" s="518"/>
      <c r="BZ427" s="518">
        <f t="shared" si="640"/>
        <v>0</v>
      </c>
      <c r="CA427" s="518"/>
      <c r="CC427" s="649" t="s">
        <v>5172</v>
      </c>
      <c r="CD427" s="651"/>
      <c r="CE427" s="518">
        <f t="shared" si="641"/>
        <v>0</v>
      </c>
      <c r="CF427" s="518"/>
      <c r="CG427" s="518">
        <f t="shared" si="642"/>
        <v>0</v>
      </c>
      <c r="CH427" s="518"/>
      <c r="CI427" s="518">
        <f t="shared" si="643"/>
        <v>0</v>
      </c>
      <c r="CJ427" s="518"/>
      <c r="GB427" s="699"/>
      <c r="GC427" s="699"/>
    </row>
    <row r="428" spans="1:185" s="38" customFormat="1" ht="15" customHeight="1">
      <c r="A428" s="18"/>
      <c r="B428" s="3"/>
      <c r="C428" s="768" t="s">
        <v>5020</v>
      </c>
      <c r="D428" s="769"/>
      <c r="E428" s="769"/>
      <c r="F428" s="770"/>
      <c r="G428" s="547" t="s">
        <v>5246</v>
      </c>
      <c r="H428" s="548"/>
      <c r="I428" s="548"/>
      <c r="J428" s="548"/>
      <c r="K428" s="548"/>
      <c r="L428" s="549"/>
      <c r="M428" s="553"/>
      <c r="N428" s="554"/>
      <c r="O428" s="555"/>
      <c r="P428" s="553"/>
      <c r="Q428" s="554"/>
      <c r="R428" s="555"/>
      <c r="S428" s="553"/>
      <c r="T428" s="554"/>
      <c r="U428" s="555"/>
      <c r="V428" s="553"/>
      <c r="W428" s="554"/>
      <c r="X428" s="555"/>
      <c r="Y428" s="553"/>
      <c r="Z428" s="554"/>
      <c r="AA428" s="555"/>
      <c r="AB428" s="553"/>
      <c r="AC428" s="554"/>
      <c r="AD428" s="555"/>
      <c r="AE428" s="2"/>
      <c r="AF428" s="108"/>
      <c r="AH428" s="522">
        <f t="shared" si="622"/>
        <v>0</v>
      </c>
      <c r="AI428" s="522"/>
      <c r="AJ428" s="522">
        <f t="shared" si="623"/>
        <v>0</v>
      </c>
      <c r="AK428" s="522"/>
      <c r="AL428" s="522">
        <f t="shared" si="624"/>
        <v>0</v>
      </c>
      <c r="AM428" s="522"/>
      <c r="AN428" s="522">
        <f t="shared" si="625"/>
        <v>0</v>
      </c>
      <c r="AO428" s="522">
        <f t="shared" si="626"/>
        <v>0</v>
      </c>
      <c r="AP428" s="780"/>
      <c r="AQ428" s="522">
        <f t="shared" si="627"/>
        <v>0</v>
      </c>
      <c r="AR428" s="522"/>
      <c r="AS428" s="522">
        <f t="shared" si="628"/>
        <v>0</v>
      </c>
      <c r="AT428" s="522"/>
      <c r="AU428" s="522">
        <f t="shared" si="629"/>
        <v>0</v>
      </c>
      <c r="AV428" s="522"/>
      <c r="AW428" s="522">
        <f t="shared" si="630"/>
        <v>0</v>
      </c>
      <c r="AX428" s="522">
        <f t="shared" si="631"/>
        <v>0</v>
      </c>
      <c r="AY428" s="780"/>
      <c r="AZ428" s="114">
        <f t="shared" si="632"/>
        <v>0</v>
      </c>
      <c r="BA428" s="113" t="str">
        <f>IF(AZ428=0,"", IF(SUM($AZ$370:$AZ428)=1,BB428, IF($AZ$430&gt;SUM($AZ$370:$AZ428),_xlfn.CONCAT(", ",BB428), IF($AZ$430=SUM($AZ$370:$AZ428),_xlfn.CONCAT(" y ",BB428,".")))))</f>
        <v/>
      </c>
      <c r="BB428" s="147" t="s">
        <v>5876</v>
      </c>
      <c r="BD428" s="649">
        <v>20</v>
      </c>
      <c r="BE428" s="651"/>
      <c r="BF428" s="518">
        <f>IF(CNGE_2024_M3_Secc1!$AO$111=CNGE_2024_M3_Secc1!$AQ$111,0,IF(CNGE_2024_M3_Secc1!CZ180=0,1,0))</f>
        <v>0</v>
      </c>
      <c r="BG428" s="518"/>
      <c r="BH428" s="518">
        <f t="shared" si="634"/>
        <v>0</v>
      </c>
      <c r="BI428" s="518"/>
      <c r="BK428" s="518">
        <f>IF(CNGE_2024_M3_Secc1!$AO$111=CNGE_2024_M3_Secc1!$AQ$111,0,IF(OR(AND(BF428=1,COUNTBLANK(M428:AD428)=18),AND(BF428=0,COUNTBLANK(M428:AD428)=12)),0,1))</f>
        <v>0</v>
      </c>
      <c r="BL428" s="518"/>
      <c r="BN428" s="649">
        <v>20</v>
      </c>
      <c r="BO428" s="651"/>
      <c r="BP428" s="518">
        <f t="shared" si="635"/>
        <v>0</v>
      </c>
      <c r="BQ428" s="518"/>
      <c r="BR428" s="518">
        <f t="shared" si="636"/>
        <v>0</v>
      </c>
      <c r="BS428" s="518"/>
      <c r="BT428" s="518">
        <f t="shared" si="637"/>
        <v>0</v>
      </c>
      <c r="BU428" s="518"/>
      <c r="BV428" s="518">
        <f t="shared" si="638"/>
        <v>0</v>
      </c>
      <c r="BW428" s="518"/>
      <c r="BX428" s="518">
        <f t="shared" si="639"/>
        <v>0</v>
      </c>
      <c r="BY428" s="518"/>
      <c r="BZ428" s="518">
        <f t="shared" si="640"/>
        <v>0</v>
      </c>
      <c r="CA428" s="518"/>
      <c r="CC428" s="649">
        <v>20</v>
      </c>
      <c r="CD428" s="651"/>
      <c r="CE428" s="518">
        <f t="shared" si="641"/>
        <v>0</v>
      </c>
      <c r="CF428" s="518"/>
      <c r="CG428" s="518">
        <f t="shared" si="642"/>
        <v>0</v>
      </c>
      <c r="CH428" s="518"/>
      <c r="CI428" s="518">
        <f t="shared" si="643"/>
        <v>0</v>
      </c>
      <c r="CJ428" s="518"/>
      <c r="GB428" s="699"/>
      <c r="GC428" s="699"/>
    </row>
    <row r="429" spans="1:185" s="38" customFormat="1" ht="15" customHeight="1">
      <c r="A429" s="18"/>
      <c r="B429" s="3"/>
      <c r="C429" s="768" t="s">
        <v>5021</v>
      </c>
      <c r="D429" s="769"/>
      <c r="E429" s="769"/>
      <c r="F429" s="770"/>
      <c r="G429" s="547" t="s">
        <v>5435</v>
      </c>
      <c r="H429" s="548"/>
      <c r="I429" s="548"/>
      <c r="J429" s="548"/>
      <c r="K429" s="548"/>
      <c r="L429" s="549"/>
      <c r="M429" s="553"/>
      <c r="N429" s="554"/>
      <c r="O429" s="555"/>
      <c r="P429" s="553"/>
      <c r="Q429" s="554"/>
      <c r="R429" s="555"/>
      <c r="S429" s="553"/>
      <c r="T429" s="554"/>
      <c r="U429" s="555"/>
      <c r="V429" s="553"/>
      <c r="W429" s="554"/>
      <c r="X429" s="555"/>
      <c r="Y429" s="553"/>
      <c r="Z429" s="554"/>
      <c r="AA429" s="555"/>
      <c r="AB429" s="553"/>
      <c r="AC429" s="554"/>
      <c r="AD429" s="555"/>
      <c r="AE429" s="2"/>
      <c r="AF429" s="108"/>
      <c r="AH429" s="522">
        <f t="shared" si="622"/>
        <v>0</v>
      </c>
      <c r="AI429" s="522"/>
      <c r="AJ429" s="522">
        <f t="shared" si="623"/>
        <v>0</v>
      </c>
      <c r="AK429" s="522"/>
      <c r="AL429" s="522">
        <f t="shared" si="624"/>
        <v>0</v>
      </c>
      <c r="AM429" s="522"/>
      <c r="AN429" s="522">
        <f t="shared" si="625"/>
        <v>0</v>
      </c>
      <c r="AO429" s="522">
        <f t="shared" si="626"/>
        <v>0</v>
      </c>
      <c r="AP429" s="780"/>
      <c r="AQ429" s="522">
        <f t="shared" si="627"/>
        <v>0</v>
      </c>
      <c r="AR429" s="522"/>
      <c r="AS429" s="522">
        <f t="shared" si="628"/>
        <v>0</v>
      </c>
      <c r="AT429" s="522"/>
      <c r="AU429" s="522">
        <f t="shared" si="629"/>
        <v>0</v>
      </c>
      <c r="AV429" s="522"/>
      <c r="AW429" s="522">
        <f t="shared" si="630"/>
        <v>0</v>
      </c>
      <c r="AX429" s="522">
        <f t="shared" si="631"/>
        <v>0</v>
      </c>
      <c r="AY429" s="780"/>
      <c r="AZ429" s="114">
        <f t="shared" si="632"/>
        <v>0</v>
      </c>
      <c r="BA429" s="113" t="str">
        <f>IF(AZ429=0,"", IF(SUM($AZ$370:$AZ429)=1,BB429, IF($AZ$430&gt;SUM($AZ$370:$AZ429),_xlfn.CONCAT(", ",BB429), IF($AZ$430=SUM($AZ$370:$AZ429),_xlfn.CONCAT(" y ",BB429,".")))))</f>
        <v/>
      </c>
      <c r="BB429" s="147" t="s">
        <v>5877</v>
      </c>
      <c r="BD429" s="649">
        <v>21</v>
      </c>
      <c r="BE429" s="651"/>
      <c r="BF429" s="518">
        <f>IF(CNGE_2024_M3_Secc1!$AO$111=CNGE_2024_M3_Secc1!$AQ$111,0,IF(CNGE_2024_M3_Secc1!CZ181=0,1,0))</f>
        <v>0</v>
      </c>
      <c r="BG429" s="518"/>
      <c r="BH429" s="518">
        <f t="shared" si="634"/>
        <v>0</v>
      </c>
      <c r="BI429" s="518"/>
      <c r="BK429" s="518">
        <f>IF(CNGE_2024_M3_Secc1!$AO$111=CNGE_2024_M3_Secc1!$AQ$111,0,IF(OR(AND(BF429=1,COUNTBLANK(M429:AD429)=18),AND(BF429=0,COUNTBLANK(M429:AD429)=12)),0,1))</f>
        <v>0</v>
      </c>
      <c r="BL429" s="518"/>
      <c r="BN429" s="649">
        <v>21</v>
      </c>
      <c r="BO429" s="651"/>
      <c r="BP429" s="518">
        <f t="shared" si="635"/>
        <v>0</v>
      </c>
      <c r="BQ429" s="518"/>
      <c r="BR429" s="518">
        <f t="shared" si="636"/>
        <v>0</v>
      </c>
      <c r="BS429" s="518"/>
      <c r="BT429" s="518">
        <f t="shared" si="637"/>
        <v>0</v>
      </c>
      <c r="BU429" s="518"/>
      <c r="BV429" s="518">
        <f t="shared" si="638"/>
        <v>0</v>
      </c>
      <c r="BW429" s="518"/>
      <c r="BX429" s="518">
        <f t="shared" si="639"/>
        <v>0</v>
      </c>
      <c r="BY429" s="518"/>
      <c r="BZ429" s="518">
        <f t="shared" si="640"/>
        <v>0</v>
      </c>
      <c r="CA429" s="518"/>
      <c r="CC429" s="649">
        <v>21</v>
      </c>
      <c r="CD429" s="651"/>
      <c r="CE429" s="518">
        <f t="shared" si="641"/>
        <v>0</v>
      </c>
      <c r="CF429" s="518"/>
      <c r="CG429" s="518">
        <f t="shared" si="642"/>
        <v>0</v>
      </c>
      <c r="CH429" s="518"/>
      <c r="CI429" s="518">
        <f t="shared" si="643"/>
        <v>0</v>
      </c>
      <c r="CJ429" s="518"/>
      <c r="GB429" s="699"/>
      <c r="GC429" s="699"/>
    </row>
    <row r="430" spans="1:185" s="38" customFormat="1" ht="15" customHeight="1">
      <c r="A430" s="18"/>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2"/>
      <c r="AF430" s="108"/>
      <c r="AZ430" s="136">
        <f>SUM(AZ370:AZ429)</f>
        <v>0</v>
      </c>
      <c r="BA430" s="148" t="str">
        <f>IF(AZ430=0,"", IF(AZ430=1,VLOOKUP(1,AZ370:BA429,2,FALSE), IF(AZ430&gt;1,_xlfn.CONCAT(BA370:BA429),"")))</f>
        <v/>
      </c>
      <c r="BB430" s="55"/>
      <c r="BH430" s="727">
        <f>SUM(BH370:BI429)</f>
        <v>0</v>
      </c>
      <c r="BI430" s="728"/>
      <c r="BK430" s="573">
        <f>SUM(BK370:BL429)</f>
        <v>0</v>
      </c>
      <c r="BL430" s="573"/>
      <c r="BZ430" s="586">
        <f>SUM(BV370:CA429)</f>
        <v>0</v>
      </c>
      <c r="CA430" s="586"/>
      <c r="CI430" s="721">
        <f>SUM(CE370:CJ429)</f>
        <v>0</v>
      </c>
      <c r="CJ430" s="722"/>
    </row>
    <row r="431" spans="1:185" s="38" customFormat="1" ht="24" customHeight="1">
      <c r="A431" s="18"/>
      <c r="B431" s="6"/>
      <c r="C431" s="622" t="s">
        <v>5117</v>
      </c>
      <c r="D431" s="622"/>
      <c r="E431" s="622"/>
      <c r="F431" s="622"/>
      <c r="G431" s="622"/>
      <c r="H431" s="622"/>
      <c r="I431" s="622"/>
      <c r="J431" s="622"/>
      <c r="K431" s="622"/>
      <c r="L431" s="622"/>
      <c r="M431" s="622"/>
      <c r="N431" s="622"/>
      <c r="O431" s="622"/>
      <c r="P431" s="622"/>
      <c r="Q431" s="622"/>
      <c r="R431" s="622"/>
      <c r="S431" s="622"/>
      <c r="T431" s="622"/>
      <c r="U431" s="622"/>
      <c r="V431" s="622"/>
      <c r="W431" s="622"/>
      <c r="X431" s="622"/>
      <c r="Y431" s="622"/>
      <c r="Z431" s="622"/>
      <c r="AA431" s="622"/>
      <c r="AB431" s="622"/>
      <c r="AC431" s="622"/>
      <c r="AD431" s="622"/>
      <c r="AE431" s="2"/>
      <c r="AF431" s="108"/>
    </row>
    <row r="432" spans="1:185" s="38" customFormat="1" ht="60" customHeight="1">
      <c r="A432" s="18"/>
      <c r="B432" s="6"/>
      <c r="C432" s="762"/>
      <c r="D432" s="763"/>
      <c r="E432" s="763"/>
      <c r="F432" s="763"/>
      <c r="G432" s="763"/>
      <c r="H432" s="763"/>
      <c r="I432" s="763"/>
      <c r="J432" s="763"/>
      <c r="K432" s="763"/>
      <c r="L432" s="763"/>
      <c r="M432" s="763"/>
      <c r="N432" s="763"/>
      <c r="O432" s="763"/>
      <c r="P432" s="763"/>
      <c r="Q432" s="763"/>
      <c r="R432" s="763"/>
      <c r="S432" s="763"/>
      <c r="T432" s="763"/>
      <c r="U432" s="763"/>
      <c r="V432" s="763"/>
      <c r="W432" s="763"/>
      <c r="X432" s="763"/>
      <c r="Y432" s="763"/>
      <c r="Z432" s="763"/>
      <c r="AA432" s="763"/>
      <c r="AB432" s="763"/>
      <c r="AC432" s="763"/>
      <c r="AD432" s="764"/>
      <c r="AE432" s="2"/>
      <c r="AF432" s="108"/>
    </row>
    <row r="433" spans="1:64" s="38" customFormat="1" ht="15" customHeight="1">
      <c r="A433" s="18"/>
      <c r="B433" s="470" t="str">
        <f>IF(BH430=0,"","Error: Verificar coherencia con la pregunta 1.2 conforme a la instrucción 1.")</f>
        <v/>
      </c>
      <c r="C433" s="470"/>
      <c r="D433" s="470"/>
      <c r="E433" s="470"/>
      <c r="F433" s="47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2"/>
      <c r="AF433" s="108"/>
    </row>
    <row r="434" spans="1:64" s="38" customFormat="1" ht="15" customHeight="1">
      <c r="A434" s="18"/>
      <c r="B434" s="470" t="str">
        <f>IF(AZ430=0,"", IF(AZ430=1,_xlfn.CONCAT("Error: Verificar sumas en el numeral ",BA430,"."),_xlfn.CONCAT("Error: Verificar sumas en los numerales ",BA430)))</f>
        <v/>
      </c>
      <c r="C434" s="470"/>
      <c r="D434" s="470"/>
      <c r="E434" s="470"/>
      <c r="F434" s="470"/>
      <c r="G434" s="470"/>
      <c r="H434" s="470"/>
      <c r="I434" s="470"/>
      <c r="J434" s="470"/>
      <c r="K434" s="470"/>
      <c r="L434" s="470"/>
      <c r="M434" s="470"/>
      <c r="N434" s="470"/>
      <c r="O434" s="470"/>
      <c r="P434" s="470"/>
      <c r="Q434" s="470"/>
      <c r="R434" s="470"/>
      <c r="S434" s="470"/>
      <c r="T434" s="470"/>
      <c r="U434" s="470"/>
      <c r="V434" s="470"/>
      <c r="W434" s="470"/>
      <c r="X434" s="470"/>
      <c r="Y434" s="470"/>
      <c r="Z434" s="470"/>
      <c r="AA434" s="470"/>
      <c r="AB434" s="470"/>
      <c r="AC434" s="470"/>
      <c r="AD434" s="470"/>
      <c r="AE434" s="2"/>
      <c r="AF434" s="108"/>
    </row>
    <row r="435" spans="1:64" s="38" customFormat="1" ht="15" customHeight="1">
      <c r="A435" s="18"/>
      <c r="B435" s="470" t="str">
        <f>IF(BZ430=0,"","Error: Verificar coherencia aritmética con la pregunta 2.2 conforme a la instrucción 4.")</f>
        <v/>
      </c>
      <c r="C435" s="470"/>
      <c r="D435" s="470"/>
      <c r="E435" s="470"/>
      <c r="F435" s="470"/>
      <c r="G435" s="470"/>
      <c r="H435" s="470"/>
      <c r="I435" s="470"/>
      <c r="J435" s="470"/>
      <c r="K435" s="470"/>
      <c r="L435" s="470"/>
      <c r="M435" s="470"/>
      <c r="N435" s="470"/>
      <c r="O435" s="470"/>
      <c r="P435" s="470"/>
      <c r="Q435" s="470"/>
      <c r="R435" s="470"/>
      <c r="S435" s="470"/>
      <c r="T435" s="470"/>
      <c r="U435" s="470"/>
      <c r="V435" s="470"/>
      <c r="W435" s="470"/>
      <c r="X435" s="470"/>
      <c r="Y435" s="470"/>
      <c r="Z435" s="470"/>
      <c r="AA435" s="470"/>
      <c r="AB435" s="470"/>
      <c r="AC435" s="470"/>
      <c r="AD435" s="470"/>
      <c r="AE435" s="2"/>
      <c r="AF435" s="108"/>
    </row>
    <row r="436" spans="1:64" s="38" customFormat="1" ht="15" customHeight="1">
      <c r="A436" s="18"/>
      <c r="B436" s="470" t="str">
        <f>IF(CI430=0,"","Error: Verificar coherencia aritmética conforme a la instrucción 4.")</f>
        <v/>
      </c>
      <c r="C436" s="470"/>
      <c r="D436" s="470"/>
      <c r="E436" s="470"/>
      <c r="F436" s="470"/>
      <c r="G436" s="470"/>
      <c r="H436" s="470"/>
      <c r="I436" s="470"/>
      <c r="J436" s="470"/>
      <c r="K436" s="470"/>
      <c r="L436" s="470"/>
      <c r="M436" s="470"/>
      <c r="N436" s="470"/>
      <c r="O436" s="470"/>
      <c r="P436" s="470"/>
      <c r="Q436" s="470"/>
      <c r="R436" s="470"/>
      <c r="S436" s="470"/>
      <c r="T436" s="470"/>
      <c r="U436" s="470"/>
      <c r="V436" s="470"/>
      <c r="W436" s="470"/>
      <c r="X436" s="470"/>
      <c r="Y436" s="470"/>
      <c r="Z436" s="470"/>
      <c r="AA436" s="470"/>
      <c r="AB436" s="470"/>
      <c r="AC436" s="470"/>
      <c r="AD436" s="470"/>
      <c r="AE436" s="2"/>
      <c r="AF436" s="108"/>
    </row>
    <row r="437" spans="1:64" s="38" customFormat="1" ht="15" customHeight="1">
      <c r="A437" s="18"/>
      <c r="B437" s="471" t="str">
        <f>IF(BK430=0,"","Error: Debe completar toda la información requerida.")</f>
        <v/>
      </c>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2"/>
      <c r="AF437" s="108"/>
    </row>
    <row r="438" spans="1:64" s="38" customFormat="1" ht="15" customHeight="1" thickBot="1">
      <c r="A438" s="18"/>
      <c r="B438" s="51"/>
      <c r="C438" s="51"/>
      <c r="D438" s="51"/>
      <c r="E438" s="59"/>
      <c r="F438" s="59"/>
      <c r="G438" s="59"/>
      <c r="H438" s="59"/>
      <c r="I438" s="21"/>
      <c r="J438" s="51"/>
      <c r="K438" s="51"/>
      <c r="L438" s="51"/>
      <c r="M438" s="51"/>
      <c r="N438" s="51"/>
      <c r="O438" s="51"/>
      <c r="P438" s="51"/>
      <c r="Q438" s="51"/>
      <c r="R438" s="51"/>
      <c r="S438" s="51"/>
      <c r="T438" s="51"/>
      <c r="U438" s="51"/>
      <c r="V438" s="51"/>
      <c r="W438" s="51"/>
      <c r="X438" s="51"/>
      <c r="Y438" s="51"/>
      <c r="Z438" s="51"/>
      <c r="AA438" s="51"/>
      <c r="AB438" s="51"/>
      <c r="AC438" s="51"/>
      <c r="AD438" s="51"/>
      <c r="AE438" s="2"/>
      <c r="AF438" s="108"/>
    </row>
    <row r="439" spans="1:64" s="38" customFormat="1" ht="15" customHeight="1" thickBot="1">
      <c r="A439" s="45" t="s">
        <v>5054</v>
      </c>
      <c r="B439" s="614" t="s">
        <v>5878</v>
      </c>
      <c r="C439" s="615"/>
      <c r="D439" s="615"/>
      <c r="E439" s="615"/>
      <c r="F439" s="615"/>
      <c r="G439" s="615"/>
      <c r="H439" s="615"/>
      <c r="I439" s="615"/>
      <c r="J439" s="615"/>
      <c r="K439" s="615"/>
      <c r="L439" s="615"/>
      <c r="M439" s="615"/>
      <c r="N439" s="615"/>
      <c r="O439" s="615"/>
      <c r="P439" s="615"/>
      <c r="Q439" s="615"/>
      <c r="R439" s="615"/>
      <c r="S439" s="615"/>
      <c r="T439" s="615"/>
      <c r="U439" s="615"/>
      <c r="V439" s="615"/>
      <c r="W439" s="615"/>
      <c r="X439" s="615"/>
      <c r="Y439" s="615"/>
      <c r="Z439" s="615"/>
      <c r="AA439" s="615"/>
      <c r="AB439" s="615"/>
      <c r="AC439" s="615"/>
      <c r="AD439" s="616"/>
      <c r="AE439" s="2"/>
      <c r="AF439" s="108"/>
    </row>
    <row r="440" spans="1:64" s="38" customFormat="1" ht="14.25" customHeight="1">
      <c r="A440" s="18"/>
      <c r="B440" s="601" t="s">
        <v>5056</v>
      </c>
      <c r="C440" s="602"/>
      <c r="D440" s="602"/>
      <c r="E440" s="602"/>
      <c r="F440" s="602"/>
      <c r="G440" s="602"/>
      <c r="H440" s="602"/>
      <c r="I440" s="602"/>
      <c r="J440" s="602"/>
      <c r="K440" s="602"/>
      <c r="L440" s="602"/>
      <c r="M440" s="602"/>
      <c r="N440" s="602"/>
      <c r="O440" s="602"/>
      <c r="P440" s="602"/>
      <c r="Q440" s="602"/>
      <c r="R440" s="602"/>
      <c r="S440" s="602"/>
      <c r="T440" s="602"/>
      <c r="U440" s="602"/>
      <c r="V440" s="602"/>
      <c r="W440" s="602"/>
      <c r="X440" s="602"/>
      <c r="Y440" s="602"/>
      <c r="Z440" s="602"/>
      <c r="AA440" s="602"/>
      <c r="AB440" s="602"/>
      <c r="AC440" s="602"/>
      <c r="AD440" s="603"/>
      <c r="AE440" s="2"/>
      <c r="AF440" s="108"/>
    </row>
    <row r="441" spans="1:64" ht="24" customHeight="1">
      <c r="A441" s="129"/>
      <c r="B441" s="149"/>
      <c r="C441" s="492" t="s">
        <v>5879</v>
      </c>
      <c r="D441" s="492"/>
      <c r="E441" s="492"/>
      <c r="F441" s="492"/>
      <c r="G441" s="492"/>
      <c r="H441" s="492"/>
      <c r="I441" s="492"/>
      <c r="J441" s="492"/>
      <c r="K441" s="492"/>
      <c r="L441" s="492"/>
      <c r="M441" s="492"/>
      <c r="N441" s="492"/>
      <c r="O441" s="492"/>
      <c r="P441" s="492"/>
      <c r="Q441" s="492"/>
      <c r="R441" s="492"/>
      <c r="S441" s="492"/>
      <c r="T441" s="492"/>
      <c r="U441" s="492"/>
      <c r="V441" s="492"/>
      <c r="W441" s="492"/>
      <c r="X441" s="492"/>
      <c r="Y441" s="492"/>
      <c r="Z441" s="492"/>
      <c r="AA441" s="492"/>
      <c r="AB441" s="492"/>
      <c r="AC441" s="492"/>
      <c r="AD441" s="493"/>
      <c r="BK441" s="38"/>
      <c r="BL441" s="38"/>
    </row>
    <row r="442" spans="1:64" ht="24" customHeight="1">
      <c r="A442" s="129"/>
      <c r="B442" s="150"/>
      <c r="C442" s="492" t="s">
        <v>5880</v>
      </c>
      <c r="D442" s="492"/>
      <c r="E442" s="492"/>
      <c r="F442" s="492"/>
      <c r="G442" s="492"/>
      <c r="H442" s="492"/>
      <c r="I442" s="492"/>
      <c r="J442" s="492"/>
      <c r="K442" s="492"/>
      <c r="L442" s="492"/>
      <c r="M442" s="492"/>
      <c r="N442" s="492"/>
      <c r="O442" s="492"/>
      <c r="P442" s="492"/>
      <c r="Q442" s="492"/>
      <c r="R442" s="492"/>
      <c r="S442" s="492"/>
      <c r="T442" s="492"/>
      <c r="U442" s="492"/>
      <c r="V442" s="492"/>
      <c r="W442" s="492"/>
      <c r="X442" s="492"/>
      <c r="Y442" s="492"/>
      <c r="Z442" s="492"/>
      <c r="AA442" s="492"/>
      <c r="AB442" s="492"/>
      <c r="AC442" s="492"/>
      <c r="AD442" s="493"/>
      <c r="BK442" s="38"/>
      <c r="BL442" s="38"/>
    </row>
    <row r="443" spans="1:64" ht="36" customHeight="1">
      <c r="A443" s="129"/>
      <c r="B443" s="151"/>
      <c r="C443" s="773" t="s">
        <v>5881</v>
      </c>
      <c r="D443" s="773"/>
      <c r="E443" s="773"/>
      <c r="F443" s="773"/>
      <c r="G443" s="773"/>
      <c r="H443" s="773"/>
      <c r="I443" s="773"/>
      <c r="J443" s="773"/>
      <c r="K443" s="773"/>
      <c r="L443" s="773"/>
      <c r="M443" s="773"/>
      <c r="N443" s="773"/>
      <c r="O443" s="773"/>
      <c r="P443" s="773"/>
      <c r="Q443" s="773"/>
      <c r="R443" s="773"/>
      <c r="S443" s="773"/>
      <c r="T443" s="773"/>
      <c r="U443" s="773"/>
      <c r="V443" s="773"/>
      <c r="W443" s="773"/>
      <c r="X443" s="773"/>
      <c r="Y443" s="773"/>
      <c r="Z443" s="773"/>
      <c r="AA443" s="773"/>
      <c r="AB443" s="773"/>
      <c r="AC443" s="773"/>
      <c r="AD443" s="774"/>
      <c r="BK443" s="38"/>
      <c r="BL443" s="38"/>
    </row>
    <row r="444" spans="1:64" ht="15" customHeight="1">
      <c r="A444" s="129"/>
      <c r="B444" s="771" t="s">
        <v>5059</v>
      </c>
      <c r="C444" s="494"/>
      <c r="D444" s="494"/>
      <c r="E444" s="494"/>
      <c r="F444" s="494"/>
      <c r="G444" s="494"/>
      <c r="H444" s="494"/>
      <c r="I444" s="494"/>
      <c r="J444" s="494"/>
      <c r="K444" s="494"/>
      <c r="L444" s="494"/>
      <c r="M444" s="494"/>
      <c r="N444" s="494"/>
      <c r="O444" s="494"/>
      <c r="P444" s="494"/>
      <c r="Q444" s="494"/>
      <c r="R444" s="494"/>
      <c r="S444" s="494"/>
      <c r="T444" s="494"/>
      <c r="U444" s="494"/>
      <c r="V444" s="494"/>
      <c r="W444" s="494"/>
      <c r="X444" s="494"/>
      <c r="Y444" s="494"/>
      <c r="Z444" s="494"/>
      <c r="AA444" s="494"/>
      <c r="AB444" s="494"/>
      <c r="AC444" s="494"/>
      <c r="AD444" s="772"/>
      <c r="BK444" s="38"/>
      <c r="BL444" s="38"/>
    </row>
    <row r="445" spans="1:64" ht="36" customHeight="1">
      <c r="A445" s="129"/>
      <c r="B445" s="58"/>
      <c r="C445" s="492" t="s">
        <v>5882</v>
      </c>
      <c r="D445" s="492"/>
      <c r="E445" s="492"/>
      <c r="F445" s="492"/>
      <c r="G445" s="492"/>
      <c r="H445" s="492"/>
      <c r="I445" s="492"/>
      <c r="J445" s="492"/>
      <c r="K445" s="492"/>
      <c r="L445" s="492"/>
      <c r="M445" s="492"/>
      <c r="N445" s="492"/>
      <c r="O445" s="492"/>
      <c r="P445" s="492"/>
      <c r="Q445" s="492"/>
      <c r="R445" s="492"/>
      <c r="S445" s="492"/>
      <c r="T445" s="492"/>
      <c r="U445" s="492"/>
      <c r="V445" s="492"/>
      <c r="W445" s="492"/>
      <c r="X445" s="492"/>
      <c r="Y445" s="492"/>
      <c r="Z445" s="492"/>
      <c r="AA445" s="492"/>
      <c r="AB445" s="492"/>
      <c r="AC445" s="492"/>
      <c r="AD445" s="493"/>
      <c r="BK445" s="38"/>
      <c r="BL445" s="38"/>
    </row>
    <row r="446" spans="1:64" ht="15" customHeight="1">
      <c r="A446" s="129"/>
      <c r="B446" s="58"/>
      <c r="C446" s="31"/>
      <c r="D446" s="492" t="s">
        <v>5883</v>
      </c>
      <c r="E446" s="492"/>
      <c r="F446" s="492"/>
      <c r="G446" s="492"/>
      <c r="H446" s="492"/>
      <c r="I446" s="492"/>
      <c r="J446" s="492"/>
      <c r="K446" s="492"/>
      <c r="L446" s="492"/>
      <c r="M446" s="492"/>
      <c r="N446" s="492"/>
      <c r="O446" s="492"/>
      <c r="P446" s="492"/>
      <c r="Q446" s="492"/>
      <c r="R446" s="492"/>
      <c r="S446" s="492"/>
      <c r="T446" s="492"/>
      <c r="U446" s="492"/>
      <c r="V446" s="492"/>
      <c r="W446" s="492"/>
      <c r="X446" s="492"/>
      <c r="Y446" s="492"/>
      <c r="Z446" s="492"/>
      <c r="AA446" s="492"/>
      <c r="AB446" s="492"/>
      <c r="AC446" s="492"/>
      <c r="AD446" s="493"/>
      <c r="BK446" s="38"/>
      <c r="BL446" s="38"/>
    </row>
    <row r="447" spans="1:64" ht="36" customHeight="1">
      <c r="A447" s="129"/>
      <c r="B447" s="58"/>
      <c r="C447" s="31"/>
      <c r="D447" s="492" t="s">
        <v>5884</v>
      </c>
      <c r="E447" s="492"/>
      <c r="F447" s="492"/>
      <c r="G447" s="492"/>
      <c r="H447" s="492"/>
      <c r="I447" s="492"/>
      <c r="J447" s="492"/>
      <c r="K447" s="492"/>
      <c r="L447" s="492"/>
      <c r="M447" s="492"/>
      <c r="N447" s="492"/>
      <c r="O447" s="492"/>
      <c r="P447" s="492"/>
      <c r="Q447" s="492"/>
      <c r="R447" s="492"/>
      <c r="S447" s="492"/>
      <c r="T447" s="492"/>
      <c r="U447" s="492"/>
      <c r="V447" s="492"/>
      <c r="W447" s="492"/>
      <c r="X447" s="492"/>
      <c r="Y447" s="492"/>
      <c r="Z447" s="492"/>
      <c r="AA447" s="492"/>
      <c r="AB447" s="492"/>
      <c r="AC447" s="492"/>
      <c r="AD447" s="493"/>
      <c r="BK447" s="38"/>
      <c r="BL447" s="38"/>
    </row>
    <row r="448" spans="1:64" ht="24" customHeight="1">
      <c r="A448" s="129"/>
      <c r="B448" s="152"/>
      <c r="C448" s="97"/>
      <c r="D448" s="505" t="s">
        <v>5885</v>
      </c>
      <c r="E448" s="505"/>
      <c r="F448" s="505"/>
      <c r="G448" s="505"/>
      <c r="H448" s="505"/>
      <c r="I448" s="505"/>
      <c r="J448" s="505"/>
      <c r="K448" s="505"/>
      <c r="L448" s="505"/>
      <c r="M448" s="505"/>
      <c r="N448" s="505"/>
      <c r="O448" s="505"/>
      <c r="P448" s="505"/>
      <c r="Q448" s="505"/>
      <c r="R448" s="505"/>
      <c r="S448" s="505"/>
      <c r="T448" s="505"/>
      <c r="U448" s="505"/>
      <c r="V448" s="505"/>
      <c r="W448" s="505"/>
      <c r="X448" s="505"/>
      <c r="Y448" s="505"/>
      <c r="Z448" s="505"/>
      <c r="AA448" s="505"/>
      <c r="AB448" s="505"/>
      <c r="AC448" s="505"/>
      <c r="AD448" s="506"/>
      <c r="BK448" s="38"/>
      <c r="BL448" s="38"/>
    </row>
    <row r="449" spans="1:78" s="38" customFormat="1" ht="15" customHeight="1">
      <c r="A449" s="18"/>
      <c r="B449" s="6"/>
      <c r="C449" s="40"/>
      <c r="D449" s="31"/>
      <c r="E449" s="31"/>
      <c r="F449" s="31"/>
      <c r="G449" s="31"/>
      <c r="H449" s="31"/>
      <c r="I449" s="31"/>
      <c r="J449" s="31"/>
      <c r="K449" s="31"/>
      <c r="L449" s="31"/>
      <c r="M449" s="31"/>
      <c r="N449" s="31"/>
      <c r="O449" s="31"/>
      <c r="P449" s="31"/>
      <c r="Q449" s="31"/>
      <c r="R449" s="31"/>
      <c r="S449" s="31"/>
      <c r="T449" s="31"/>
      <c r="U449" s="31"/>
      <c r="V449" s="31"/>
      <c r="W449" s="31"/>
      <c r="X449" s="31"/>
      <c r="Y449" s="31"/>
      <c r="Z449" s="31"/>
      <c r="AA449" s="31"/>
      <c r="AB449" s="31"/>
      <c r="AC449" s="31"/>
      <c r="AD449" s="31"/>
      <c r="AE449" s="2"/>
      <c r="AF449" s="108"/>
    </row>
    <row r="450" spans="1:78" s="38" customFormat="1" ht="36" customHeight="1">
      <c r="A450" s="18" t="s">
        <v>5886</v>
      </c>
      <c r="B450" s="636" t="s">
        <v>5887</v>
      </c>
      <c r="C450" s="636"/>
      <c r="D450" s="636"/>
      <c r="E450" s="636"/>
      <c r="F450" s="636"/>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E450" s="2"/>
      <c r="AF450" s="108"/>
      <c r="AH450" s="522" t="s">
        <v>5066</v>
      </c>
      <c r="AI450" s="522"/>
      <c r="AJ450" s="522" t="s">
        <v>5067</v>
      </c>
      <c r="AK450" s="522"/>
      <c r="AL450" s="522" t="s">
        <v>5068</v>
      </c>
      <c r="AM450" s="522"/>
    </row>
    <row r="451" spans="1:78" ht="24" customHeight="1">
      <c r="A451" s="60"/>
      <c r="B451" s="351"/>
      <c r="C451" s="594" t="s">
        <v>5888</v>
      </c>
      <c r="D451" s="594"/>
      <c r="E451" s="594"/>
      <c r="F451" s="594"/>
      <c r="G451" s="594"/>
      <c r="H451" s="594"/>
      <c r="I451" s="594"/>
      <c r="J451" s="594"/>
      <c r="K451" s="594"/>
      <c r="L451" s="594"/>
      <c r="M451" s="594"/>
      <c r="N451" s="594"/>
      <c r="O451" s="594"/>
      <c r="P451" s="594"/>
      <c r="Q451" s="594"/>
      <c r="R451" s="594"/>
      <c r="S451" s="594"/>
      <c r="T451" s="594"/>
      <c r="U451" s="594"/>
      <c r="V451" s="594"/>
      <c r="W451" s="594"/>
      <c r="X451" s="594"/>
      <c r="Y451" s="594"/>
      <c r="Z451" s="594"/>
      <c r="AA451" s="594"/>
      <c r="AB451" s="594"/>
      <c r="AC451" s="594"/>
      <c r="AD451" s="594"/>
      <c r="AH451" s="522">
        <f>COUNTBLANK(I461:AD461)</f>
        <v>22</v>
      </c>
      <c r="AI451" s="522"/>
      <c r="AJ451" s="522">
        <v>22</v>
      </c>
      <c r="AK451" s="522"/>
      <c r="AL451" s="522">
        <v>11</v>
      </c>
      <c r="AM451" s="522"/>
      <c r="BK451" s="38"/>
      <c r="BL451" s="38"/>
    </row>
    <row r="452" spans="1:78" ht="24" customHeight="1">
      <c r="A452" s="102"/>
      <c r="B452" s="351"/>
      <c r="C452" s="637" t="s">
        <v>5889</v>
      </c>
      <c r="D452" s="637"/>
      <c r="E452" s="637"/>
      <c r="F452" s="637"/>
      <c r="G452" s="637"/>
      <c r="H452" s="637"/>
      <c r="I452" s="637"/>
      <c r="J452" s="637"/>
      <c r="K452" s="637"/>
      <c r="L452" s="637"/>
      <c r="M452" s="637"/>
      <c r="N452" s="637"/>
      <c r="O452" s="637"/>
      <c r="P452" s="637"/>
      <c r="Q452" s="637"/>
      <c r="R452" s="637"/>
      <c r="S452" s="637"/>
      <c r="T452" s="637"/>
      <c r="U452" s="637"/>
      <c r="V452" s="637"/>
      <c r="W452" s="637"/>
      <c r="X452" s="637"/>
      <c r="Y452" s="637"/>
      <c r="Z452" s="637"/>
      <c r="AA452" s="637"/>
      <c r="AB452" s="637"/>
      <c r="AC452" s="637"/>
      <c r="AD452" s="637"/>
      <c r="BK452" s="38"/>
      <c r="BL452" s="38"/>
    </row>
    <row r="453" spans="1:78" s="20" customFormat="1" ht="24" customHeight="1">
      <c r="A453" s="60"/>
      <c r="B453" s="51"/>
      <c r="C453" s="637" t="s">
        <v>5890</v>
      </c>
      <c r="D453" s="637"/>
      <c r="E453" s="637"/>
      <c r="F453" s="637"/>
      <c r="G453" s="637"/>
      <c r="H453" s="637"/>
      <c r="I453" s="637"/>
      <c r="J453" s="637"/>
      <c r="K453" s="637"/>
      <c r="L453" s="637"/>
      <c r="M453" s="637"/>
      <c r="N453" s="637"/>
      <c r="O453" s="637"/>
      <c r="P453" s="637"/>
      <c r="Q453" s="637"/>
      <c r="R453" s="637"/>
      <c r="S453" s="637"/>
      <c r="T453" s="637"/>
      <c r="U453" s="637"/>
      <c r="V453" s="637"/>
      <c r="W453" s="637"/>
      <c r="X453" s="637"/>
      <c r="Y453" s="637"/>
      <c r="Z453" s="637"/>
      <c r="AA453" s="637"/>
      <c r="AB453" s="637"/>
      <c r="AC453" s="637"/>
      <c r="AD453" s="637"/>
      <c r="AE453" s="28"/>
      <c r="AF453" s="108"/>
      <c r="BK453" s="38"/>
      <c r="BL453" s="38"/>
    </row>
    <row r="454" spans="1:78" s="20" customFormat="1" ht="36" customHeight="1">
      <c r="A454" s="60"/>
      <c r="B454" s="51"/>
      <c r="C454" s="637" t="s">
        <v>5891</v>
      </c>
      <c r="D454" s="637"/>
      <c r="E454" s="637"/>
      <c r="F454" s="637"/>
      <c r="G454" s="637"/>
      <c r="H454" s="637"/>
      <c r="I454" s="637"/>
      <c r="J454" s="637"/>
      <c r="K454" s="637"/>
      <c r="L454" s="637"/>
      <c r="M454" s="637"/>
      <c r="N454" s="637"/>
      <c r="O454" s="637"/>
      <c r="P454" s="637"/>
      <c r="Q454" s="637"/>
      <c r="R454" s="637"/>
      <c r="S454" s="637"/>
      <c r="T454" s="637"/>
      <c r="U454" s="637"/>
      <c r="V454" s="637"/>
      <c r="W454" s="637"/>
      <c r="X454" s="637"/>
      <c r="Y454" s="637"/>
      <c r="Z454" s="637"/>
      <c r="AA454" s="637"/>
      <c r="AB454" s="637"/>
      <c r="AC454" s="637"/>
      <c r="AD454" s="637"/>
      <c r="AE454" s="28"/>
      <c r="AF454" s="108"/>
      <c r="BK454" s="38"/>
      <c r="BL454" s="38"/>
    </row>
    <row r="455" spans="1:78" ht="42.75" customHeight="1">
      <c r="A455" s="102"/>
      <c r="B455" s="51"/>
      <c r="C455" s="637" t="s">
        <v>5892</v>
      </c>
      <c r="D455" s="637"/>
      <c r="E455" s="637"/>
      <c r="F455" s="637"/>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BK455" s="38"/>
      <c r="BL455" s="38"/>
    </row>
    <row r="456" spans="1:78" s="20" customFormat="1" ht="36" customHeight="1">
      <c r="A456" s="60"/>
      <c r="B456" s="51"/>
      <c r="C456" s="637" t="s">
        <v>5893</v>
      </c>
      <c r="D456" s="637"/>
      <c r="E456" s="637"/>
      <c r="F456" s="637"/>
      <c r="G456" s="637"/>
      <c r="H456" s="637"/>
      <c r="I456" s="637"/>
      <c r="J456" s="637"/>
      <c r="K456" s="637"/>
      <c r="L456" s="637"/>
      <c r="M456" s="637"/>
      <c r="N456" s="637"/>
      <c r="O456" s="637"/>
      <c r="P456" s="637"/>
      <c r="Q456" s="637"/>
      <c r="R456" s="637"/>
      <c r="S456" s="637"/>
      <c r="T456" s="637"/>
      <c r="U456" s="637"/>
      <c r="V456" s="637"/>
      <c r="W456" s="637"/>
      <c r="X456" s="637"/>
      <c r="Y456" s="637"/>
      <c r="Z456" s="637"/>
      <c r="AA456" s="637"/>
      <c r="AB456" s="637"/>
      <c r="AC456" s="637"/>
      <c r="AD456" s="637"/>
      <c r="AE456" s="28"/>
      <c r="AF456" s="108"/>
      <c r="BK456" s="38"/>
      <c r="BL456" s="38"/>
    </row>
    <row r="457" spans="1:78" ht="24" customHeight="1">
      <c r="A457" s="102"/>
      <c r="B457" s="51"/>
      <c r="C457" s="492" t="s">
        <v>5894</v>
      </c>
      <c r="D457" s="492"/>
      <c r="E457" s="492"/>
      <c r="F457" s="492"/>
      <c r="G457" s="492"/>
      <c r="H457" s="492"/>
      <c r="I457" s="492"/>
      <c r="J457" s="492"/>
      <c r="K457" s="492"/>
      <c r="L457" s="492"/>
      <c r="M457" s="492"/>
      <c r="N457" s="492"/>
      <c r="O457" s="492"/>
      <c r="P457" s="492"/>
      <c r="Q457" s="492"/>
      <c r="R457" s="492"/>
      <c r="S457" s="492"/>
      <c r="T457" s="492"/>
      <c r="U457" s="492"/>
      <c r="V457" s="492"/>
      <c r="W457" s="492"/>
      <c r="X457" s="492"/>
      <c r="Y457" s="492"/>
      <c r="Z457" s="492"/>
      <c r="AA457" s="492"/>
      <c r="AB457" s="492"/>
      <c r="AC457" s="492"/>
      <c r="AD457" s="492"/>
      <c r="BK457" s="38"/>
      <c r="BL457" s="38"/>
    </row>
    <row r="458" spans="1:78" s="38" customFormat="1" ht="15" customHeight="1">
      <c r="A458" s="18"/>
      <c r="B458" s="3"/>
      <c r="C458" s="40"/>
      <c r="D458" s="40"/>
      <c r="E458" s="40"/>
      <c r="F458" s="40"/>
      <c r="G458" s="40"/>
      <c r="H458" s="40"/>
      <c r="I458" s="40"/>
      <c r="J458" s="40"/>
      <c r="K458" s="40"/>
      <c r="L458" s="40"/>
      <c r="M458" s="40"/>
      <c r="N458" s="40"/>
      <c r="O458" s="40"/>
      <c r="P458" s="40"/>
      <c r="Q458" s="40"/>
      <c r="R458" s="40"/>
      <c r="S458" s="40"/>
      <c r="T458" s="40"/>
      <c r="U458" s="40"/>
      <c r="V458" s="40"/>
      <c r="W458" s="40"/>
      <c r="X458" s="40"/>
      <c r="Y458" s="40"/>
      <c r="Z458" s="40"/>
      <c r="AA458" s="40"/>
      <c r="AB458" s="40"/>
      <c r="AC458" s="40"/>
      <c r="AD458" s="40"/>
      <c r="AE458" s="2"/>
      <c r="AF458" s="108"/>
    </row>
    <row r="459" spans="1:78" s="2" customFormat="1" ht="60" customHeight="1">
      <c r="A459" s="63"/>
      <c r="B459" s="3"/>
      <c r="C459" s="445" t="s">
        <v>5895</v>
      </c>
      <c r="D459" s="445"/>
      <c r="E459" s="445"/>
      <c r="F459" s="445"/>
      <c r="G459" s="445"/>
      <c r="H459" s="445"/>
      <c r="I459" s="445" t="s">
        <v>5896</v>
      </c>
      <c r="J459" s="445"/>
      <c r="K459" s="445"/>
      <c r="L459" s="445"/>
      <c r="M459" s="445"/>
      <c r="N459" s="445"/>
      <c r="O459" s="445"/>
      <c r="P459" s="445"/>
      <c r="Q459" s="445" t="s">
        <v>5897</v>
      </c>
      <c r="R459" s="445"/>
      <c r="S459" s="445"/>
      <c r="T459" s="445"/>
      <c r="U459" s="445"/>
      <c r="V459" s="445"/>
      <c r="W459" s="445"/>
      <c r="X459" s="445"/>
      <c r="Y459" s="611" t="s">
        <v>5898</v>
      </c>
      <c r="Z459" s="611"/>
      <c r="AA459" s="611"/>
      <c r="AB459" s="611"/>
      <c r="AC459" s="611"/>
      <c r="AD459" s="611"/>
      <c r="AF459" s="108"/>
      <c r="AH459" s="522" t="s">
        <v>5899</v>
      </c>
      <c r="AI459" s="522"/>
      <c r="AJ459" s="522"/>
      <c r="AK459" s="522"/>
      <c r="AL459" s="522"/>
      <c r="AM459" s="522"/>
      <c r="AN459" s="522"/>
      <c r="AO459" s="522"/>
      <c r="AP459" s="599"/>
      <c r="AQ459" s="522" t="s">
        <v>5900</v>
      </c>
      <c r="AR459" s="522"/>
      <c r="AS459" s="522"/>
      <c r="AT459" s="522"/>
      <c r="AU459" s="522"/>
      <c r="AV459" s="522"/>
      <c r="AW459" s="522"/>
      <c r="AX459" s="522"/>
      <c r="AY459" s="599"/>
      <c r="AZ459" s="522" t="s">
        <v>5901</v>
      </c>
      <c r="BA459" s="522"/>
      <c r="BB459" s="522"/>
      <c r="BC459" s="522"/>
      <c r="BD459" s="522"/>
      <c r="BE459" s="522"/>
      <c r="BF459" s="522"/>
      <c r="BG459" s="522"/>
      <c r="BH459" s="599"/>
      <c r="BK459" s="38"/>
      <c r="BL459" s="38"/>
      <c r="BM459" s="450" t="s">
        <v>5363</v>
      </c>
      <c r="BN459" s="450"/>
      <c r="BO459" s="450"/>
      <c r="BP459" s="450"/>
      <c r="BQ459" s="450"/>
      <c r="BR459" s="450"/>
      <c r="BS459" s="450"/>
      <c r="BT459" s="450"/>
    </row>
    <row r="460" spans="1:78" s="2" customFormat="1" ht="60" customHeight="1">
      <c r="A460" s="18"/>
      <c r="B460" s="3"/>
      <c r="C460" s="445"/>
      <c r="D460" s="445"/>
      <c r="E460" s="445"/>
      <c r="F460" s="445"/>
      <c r="G460" s="445"/>
      <c r="H460" s="445"/>
      <c r="I460" s="442" t="s">
        <v>5090</v>
      </c>
      <c r="J460" s="444"/>
      <c r="K460" s="723" t="s">
        <v>5902</v>
      </c>
      <c r="L460" s="723"/>
      <c r="M460" s="723" t="s">
        <v>5903</v>
      </c>
      <c r="N460" s="723"/>
      <c r="O460" s="723" t="s">
        <v>5904</v>
      </c>
      <c r="P460" s="723"/>
      <c r="Q460" s="445" t="s">
        <v>5090</v>
      </c>
      <c r="R460" s="445"/>
      <c r="S460" s="723" t="s">
        <v>5902</v>
      </c>
      <c r="T460" s="723"/>
      <c r="U460" s="723" t="s">
        <v>5903</v>
      </c>
      <c r="V460" s="723"/>
      <c r="W460" s="723" t="s">
        <v>5904</v>
      </c>
      <c r="X460" s="723"/>
      <c r="Y460" s="611" t="s">
        <v>5090</v>
      </c>
      <c r="Z460" s="611"/>
      <c r="AA460" s="775" t="s">
        <v>5757</v>
      </c>
      <c r="AB460" s="775"/>
      <c r="AC460" s="775" t="s">
        <v>5758</v>
      </c>
      <c r="AD460" s="775"/>
      <c r="AF460" s="108"/>
      <c r="AH460" s="522" t="s">
        <v>5093</v>
      </c>
      <c r="AI460" s="522"/>
      <c r="AJ460" s="522" t="s">
        <v>5094</v>
      </c>
      <c r="AK460" s="522"/>
      <c r="AL460" s="522" t="s">
        <v>5095</v>
      </c>
      <c r="AM460" s="522"/>
      <c r="AN460" s="522" t="s">
        <v>5096</v>
      </c>
      <c r="AO460" s="522"/>
      <c r="AP460" s="599"/>
      <c r="AQ460" s="522" t="s">
        <v>5093</v>
      </c>
      <c r="AR460" s="522"/>
      <c r="AS460" s="522" t="s">
        <v>5094</v>
      </c>
      <c r="AT460" s="522"/>
      <c r="AU460" s="522" t="s">
        <v>5095</v>
      </c>
      <c r="AV460" s="522"/>
      <c r="AW460" s="522" t="s">
        <v>5096</v>
      </c>
      <c r="AX460" s="522"/>
      <c r="AY460" s="599"/>
      <c r="AZ460" s="522" t="s">
        <v>5093</v>
      </c>
      <c r="BA460" s="522"/>
      <c r="BB460" s="522" t="s">
        <v>5094</v>
      </c>
      <c r="BC460" s="522"/>
      <c r="BD460" s="522" t="s">
        <v>5095</v>
      </c>
      <c r="BE460" s="522"/>
      <c r="BF460" s="522" t="s">
        <v>5096</v>
      </c>
      <c r="BG460" s="522"/>
      <c r="BH460" s="599"/>
      <c r="BJ460" s="519" t="s">
        <v>5565</v>
      </c>
      <c r="BK460" s="519"/>
      <c r="BL460" s="38"/>
      <c r="BM460" s="442" t="s">
        <v>5090</v>
      </c>
      <c r="BN460" s="444"/>
      <c r="BO460" s="723" t="s">
        <v>5902</v>
      </c>
      <c r="BP460" s="723"/>
      <c r="BQ460" s="723" t="s">
        <v>5903</v>
      </c>
      <c r="BR460" s="723"/>
      <c r="BS460" s="723" t="s">
        <v>5904</v>
      </c>
      <c r="BT460" s="723"/>
      <c r="BV460" s="724" t="s">
        <v>5587</v>
      </c>
      <c r="BW460" s="724"/>
      <c r="BY460" s="519" t="s">
        <v>5102</v>
      </c>
      <c r="BZ460" s="519"/>
    </row>
    <row r="461" spans="1:78" s="2" customFormat="1" ht="15" customHeight="1">
      <c r="A461" s="63"/>
      <c r="B461" s="3"/>
      <c r="C461" s="447"/>
      <c r="D461" s="448"/>
      <c r="E461" s="448"/>
      <c r="F461" s="448"/>
      <c r="G461" s="448"/>
      <c r="H461" s="449"/>
      <c r="I461" s="447"/>
      <c r="J461" s="449"/>
      <c r="K461" s="447"/>
      <c r="L461" s="449"/>
      <c r="M461" s="447"/>
      <c r="N461" s="449"/>
      <c r="O461" s="447"/>
      <c r="P461" s="449"/>
      <c r="Q461" s="447"/>
      <c r="R461" s="449"/>
      <c r="S461" s="447"/>
      <c r="T461" s="449"/>
      <c r="U461" s="447"/>
      <c r="V461" s="449"/>
      <c r="W461" s="447"/>
      <c r="X461" s="449"/>
      <c r="Y461" s="447"/>
      <c r="Z461" s="449"/>
      <c r="AA461" s="447"/>
      <c r="AB461" s="449"/>
      <c r="AC461" s="447"/>
      <c r="AD461" s="449"/>
      <c r="AF461" s="108"/>
      <c r="AH461" s="522">
        <f>I461</f>
        <v>0</v>
      </c>
      <c r="AI461" s="522"/>
      <c r="AJ461" s="522">
        <f>COUNTIF(K461:P461,"NS")</f>
        <v>0</v>
      </c>
      <c r="AK461" s="522"/>
      <c r="AL461" s="522">
        <f>IF(COUNTIF(K461:P461,"NA")=COUNTA($K$460:$P$460),"NA",SUM(K461:P461))</f>
        <v>0</v>
      </c>
      <c r="AM461" s="522"/>
      <c r="AN461" s="522">
        <f>IF($AH$451=$AJ$451,0,IF(OR(AND(AH461=0,AJ461&gt;0),AND(AH461="NS",AL461&gt;0),AND(AH461="NS",AJ461=0,AL461=0)),1,IF(OR(AND(AJ461&gt;=2,AL461&lt;AH461),AND(AH461="NS",AL461=0,AJ461&gt;0),AH461=AL461),0,1)))</f>
        <v>0</v>
      </c>
      <c r="AO461" s="522"/>
      <c r="AP461" s="599"/>
      <c r="AQ461" s="522">
        <f>Q461</f>
        <v>0</v>
      </c>
      <c r="AR461" s="522"/>
      <c r="AS461" s="522">
        <f>COUNTIF(S461:X461,"NS")</f>
        <v>0</v>
      </c>
      <c r="AT461" s="522"/>
      <c r="AU461" s="522">
        <f>IF(COUNTIF(S461:X461,"NA")=COUNTA($S$460:$X$460),"NA",SUM(S461:X461))</f>
        <v>0</v>
      </c>
      <c r="AV461" s="522"/>
      <c r="AW461" s="522">
        <f>IF($AH$451=$AJ$451,0,IF(OR(AND(AQ461=0,AS461&gt;0),AND(AQ461="NS",AU461&gt;0),AND(AQ461="NS",AS461=0,AU461=0)),1,IF(OR(AND(AS461&gt;=2,AU461&lt;AQ461),AND(AQ461="NS",AU461=0,AS461&gt;0),AQ461=AU461),0,1)))</f>
        <v>0</v>
      </c>
      <c r="AX461" s="522"/>
      <c r="AY461" s="599"/>
      <c r="AZ461" s="522">
        <f>Y461</f>
        <v>0</v>
      </c>
      <c r="BA461" s="522"/>
      <c r="BB461" s="522">
        <f>COUNTIF(AA461:AD461,"NS")</f>
        <v>0</v>
      </c>
      <c r="BC461" s="522"/>
      <c r="BD461" s="522">
        <f>IF(COUNTIF(AA461:AD461,"NA")=COUNTA(AA460:AD460),"NA",SUM(AA461:AD461))</f>
        <v>0</v>
      </c>
      <c r="BE461" s="522"/>
      <c r="BF461" s="522">
        <f>IF($AH$451=$AJ$451, 0, IF(OR(AND(AZ461=0, BB461&gt;0),AND(AZ461="NS", BD461&gt;0), AND(AZ461="NS", BB461=0, BD461=0),AND(AZ461="NA",BB461&gt;0,BD461=0)), 1, IF(OR(AND(AZ461&gt;0, BB461=2), AND(AZ461="NS", BB461=2), AND(AZ461="NS", BD461=0, BB461&gt;0), AZ461=BD461), 0, 1)))</f>
        <v>0</v>
      </c>
      <c r="BG461" s="522">
        <f>IF($AJ$34=$AH$34, 0,
IF(OR(AND(BD461=0, BE461&gt;0),AND(BD461="NS", BF461&gt;0), AND(BD461="NS", BE461=0, BF461=0),AND(BD461="NA",BE461&gt;0,BF461=0)), 1,
IF(OR(AND(BD461&gt;0, BE461=2), AND(BD461="NS", BE461=2), AND(BD461="NS", BF461=0, BE461&gt;0), BD461=BF461), 0, 1)))</f>
        <v>0</v>
      </c>
      <c r="BH461" s="599"/>
      <c r="BJ461" s="529">
        <f>IF(OR(AND(C461="",COUNTBLANK(I461:AD461)=22),AND(C461=1,COUNTBLANK(I461:AD461)=11),AND(C461=2,COUNTBLANK(I461:AD461)=22),AND(C461=9,COUNTBLANK(I461:AD461)=22)),0,1)</f>
        <v>0</v>
      </c>
      <c r="BK461" s="529"/>
      <c r="BL461" s="38"/>
      <c r="BM461" s="518">
        <f>IF(OR(AND(I461="",Q461=""),AND(I461="NS",Q461="NS"),AND(I461="NA",Q461="NA"),I461&gt;=Q461),0,1)</f>
        <v>0</v>
      </c>
      <c r="BN461" s="518"/>
      <c r="BO461" s="518">
        <f t="shared" ref="BO461" si="646">IF(OR(AND(K461="",S461=""),AND(K461="NS",S461="NS"),AND(K461="NA",S461="NA"),K461&gt;=S461),0,1)</f>
        <v>0</v>
      </c>
      <c r="BP461" s="518"/>
      <c r="BQ461" s="518">
        <f t="shared" ref="BQ461" si="647">IF(OR(AND(M461="",U461=""),AND(M461="NS",U461="NS"),AND(M461="NA",U461="NA"),M461&gt;=U461),0,1)</f>
        <v>0</v>
      </c>
      <c r="BR461" s="518"/>
      <c r="BS461" s="518">
        <f t="shared" ref="BS461" si="648">IF(OR(AND(O461="",W461=""),AND(O461="NS",W461="NS"),AND(O461="NA",W461="NA"),O461&gt;=W461),0,1)</f>
        <v>0</v>
      </c>
      <c r="BT461" s="518"/>
      <c r="BV461" s="725">
        <f>IF(OR(AND(Q461="",Y461=""),AND(Q461=0,Y461=0),AND(Q461&gt;0,Y461&gt;=0)),0,1)</f>
        <v>0</v>
      </c>
      <c r="BW461" s="725"/>
      <c r="BY461" s="529">
        <f>IF(OR(C461="",C461=1),0,1)</f>
        <v>0</v>
      </c>
      <c r="BZ461" s="529"/>
    </row>
    <row r="462" spans="1:78" s="2" customFormat="1" ht="15" customHeight="1">
      <c r="A462" s="63"/>
      <c r="B462" s="3"/>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c r="AA462" s="51"/>
      <c r="AB462" s="51"/>
      <c r="AC462" s="51"/>
      <c r="AD462" s="51"/>
      <c r="AF462" s="108"/>
      <c r="AH462"/>
      <c r="AI462"/>
      <c r="AJ462"/>
      <c r="AK462"/>
      <c r="AL462"/>
      <c r="AM462"/>
      <c r="AN462"/>
      <c r="AO462"/>
      <c r="BF462" s="781">
        <f>SUM(AN461,AW461,BF461)</f>
        <v>0</v>
      </c>
      <c r="BG462" s="781"/>
      <c r="BK462" s="38"/>
      <c r="BL462" s="38"/>
      <c r="BS462" s="782">
        <f>SUM(BM461:BT461)</f>
        <v>0</v>
      </c>
      <c r="BT462" s="782"/>
    </row>
    <row r="463" spans="1:78" s="38" customFormat="1" ht="24" customHeight="1">
      <c r="A463" s="18"/>
      <c r="B463" s="3"/>
      <c r="C463" s="622" t="s">
        <v>5117</v>
      </c>
      <c r="D463" s="622"/>
      <c r="E463" s="622"/>
      <c r="F463" s="622"/>
      <c r="G463" s="622"/>
      <c r="H463" s="622"/>
      <c r="I463" s="622"/>
      <c r="J463" s="622"/>
      <c r="K463" s="622"/>
      <c r="L463" s="622"/>
      <c r="M463" s="622"/>
      <c r="N463" s="622"/>
      <c r="O463" s="622"/>
      <c r="P463" s="622"/>
      <c r="Q463" s="622"/>
      <c r="R463" s="622"/>
      <c r="S463" s="622"/>
      <c r="T463" s="622"/>
      <c r="U463" s="622"/>
      <c r="V463" s="622"/>
      <c r="W463" s="622"/>
      <c r="X463" s="622"/>
      <c r="Y463" s="622"/>
      <c r="Z463" s="622"/>
      <c r="AA463" s="622"/>
      <c r="AB463" s="622"/>
      <c r="AC463" s="622"/>
      <c r="AD463" s="622"/>
      <c r="AE463" s="2"/>
      <c r="AF463" s="108"/>
      <c r="AH463"/>
      <c r="AI463"/>
      <c r="AJ463"/>
      <c r="AK463"/>
      <c r="AL463"/>
      <c r="AM463"/>
      <c r="AN463"/>
      <c r="AO463"/>
    </row>
    <row r="464" spans="1:78" s="38" customFormat="1" ht="60" customHeight="1">
      <c r="A464" s="18"/>
      <c r="B464" s="3"/>
      <c r="C464" s="762"/>
      <c r="D464" s="763"/>
      <c r="E464" s="763"/>
      <c r="F464" s="763"/>
      <c r="G464" s="763"/>
      <c r="H464" s="763"/>
      <c r="I464" s="763"/>
      <c r="J464" s="763"/>
      <c r="K464" s="763"/>
      <c r="L464" s="763"/>
      <c r="M464" s="763"/>
      <c r="N464" s="763"/>
      <c r="O464" s="763"/>
      <c r="P464" s="763"/>
      <c r="Q464" s="763"/>
      <c r="R464" s="763"/>
      <c r="S464" s="763"/>
      <c r="T464" s="763"/>
      <c r="U464" s="763"/>
      <c r="V464" s="763"/>
      <c r="W464" s="763"/>
      <c r="X464" s="763"/>
      <c r="Y464" s="763"/>
      <c r="Z464" s="763"/>
      <c r="AA464" s="763"/>
      <c r="AB464" s="763"/>
      <c r="AC464" s="763"/>
      <c r="AD464" s="764"/>
      <c r="AE464" s="2"/>
      <c r="AF464" s="108"/>
      <c r="AH464"/>
      <c r="AI464"/>
      <c r="AJ464"/>
      <c r="AK464"/>
      <c r="AL464"/>
      <c r="AM464"/>
      <c r="AN464"/>
      <c r="AO464"/>
    </row>
    <row r="465" spans="1:64" s="38" customFormat="1" ht="15" customHeight="1">
      <c r="A465" s="18"/>
      <c r="B465" s="470" t="str">
        <f>IF(BS462=0,"","Error: Verificar coherencia aritmética conforme a la instrucción 4.")</f>
        <v/>
      </c>
      <c r="C465" s="470"/>
      <c r="D465" s="470"/>
      <c r="E465" s="470"/>
      <c r="F465" s="470"/>
      <c r="G465" s="470"/>
      <c r="H465" s="470"/>
      <c r="I465" s="470"/>
      <c r="J465" s="470"/>
      <c r="K465" s="470"/>
      <c r="L465" s="470"/>
      <c r="M465" s="470"/>
      <c r="N465" s="470"/>
      <c r="O465" s="470"/>
      <c r="P465" s="470"/>
      <c r="Q465" s="470"/>
      <c r="R465" s="470"/>
      <c r="S465" s="470"/>
      <c r="T465" s="470"/>
      <c r="U465" s="470"/>
      <c r="V465" s="470"/>
      <c r="W465" s="470"/>
      <c r="X465" s="470"/>
      <c r="Y465" s="470"/>
      <c r="Z465" s="470"/>
      <c r="AA465" s="470"/>
      <c r="AB465" s="470"/>
      <c r="AC465" s="470"/>
      <c r="AD465" s="470"/>
      <c r="AE465" s="2"/>
      <c r="AF465" s="108"/>
      <c r="AH465"/>
      <c r="AI465"/>
      <c r="AJ465"/>
      <c r="AK465"/>
      <c r="AL465"/>
      <c r="AM465"/>
      <c r="AN465"/>
      <c r="AO465"/>
    </row>
    <row r="466" spans="1:64" s="38" customFormat="1" ht="15" customHeight="1">
      <c r="A466" s="18"/>
      <c r="B466" s="470" t="str">
        <f>IF(BF462=0,"","Error: Verificar sumas por categoría.")</f>
        <v/>
      </c>
      <c r="C466" s="470"/>
      <c r="D466" s="470"/>
      <c r="E466" s="470"/>
      <c r="F466" s="470"/>
      <c r="G466" s="470"/>
      <c r="H466" s="470"/>
      <c r="I466" s="470"/>
      <c r="J466" s="470"/>
      <c r="K466" s="470"/>
      <c r="L466" s="470"/>
      <c r="M466" s="470"/>
      <c r="N466" s="470"/>
      <c r="O466" s="470"/>
      <c r="P466" s="470"/>
      <c r="Q466" s="470"/>
      <c r="R466" s="470"/>
      <c r="S466" s="470"/>
      <c r="T466" s="470"/>
      <c r="U466" s="470"/>
      <c r="V466" s="470"/>
      <c r="W466" s="470"/>
      <c r="X466" s="470"/>
      <c r="Y466" s="470"/>
      <c r="Z466" s="470"/>
      <c r="AA466" s="470"/>
      <c r="AB466" s="470"/>
      <c r="AC466" s="470"/>
      <c r="AD466" s="470"/>
      <c r="AE466" s="2"/>
      <c r="AF466" s="108"/>
      <c r="AH466"/>
      <c r="AI466"/>
      <c r="AJ466"/>
      <c r="AK466"/>
      <c r="AL466"/>
      <c r="AM466"/>
      <c r="AN466"/>
      <c r="AO466"/>
    </row>
    <row r="467" spans="1:64" s="38" customFormat="1" ht="15" customHeight="1">
      <c r="A467" s="18"/>
      <c r="B467" s="470" t="str">
        <f>IF(BV461=0,"","Error: Verificar la coherencia aritmética conforme a la instrucción 6.")</f>
        <v/>
      </c>
      <c r="C467" s="470"/>
      <c r="D467" s="470"/>
      <c r="E467" s="470"/>
      <c r="F467" s="470"/>
      <c r="G467" s="470"/>
      <c r="H467" s="470"/>
      <c r="I467" s="470"/>
      <c r="J467" s="470"/>
      <c r="K467" s="470"/>
      <c r="L467" s="470"/>
      <c r="M467" s="470"/>
      <c r="N467" s="470"/>
      <c r="O467" s="470"/>
      <c r="P467" s="470"/>
      <c r="Q467" s="470"/>
      <c r="R467" s="470"/>
      <c r="S467" s="470"/>
      <c r="T467" s="470"/>
      <c r="U467" s="470"/>
      <c r="V467" s="470"/>
      <c r="W467" s="470"/>
      <c r="X467" s="470"/>
      <c r="Y467" s="470"/>
      <c r="Z467" s="470"/>
      <c r="AA467" s="470"/>
      <c r="AB467" s="470"/>
      <c r="AC467" s="470"/>
      <c r="AD467" s="470"/>
      <c r="AE467" s="2"/>
      <c r="AF467" s="108"/>
      <c r="AH467"/>
      <c r="AI467"/>
      <c r="AJ467"/>
      <c r="AK467"/>
      <c r="AL467"/>
      <c r="AM467"/>
      <c r="AN467"/>
      <c r="AO467"/>
    </row>
    <row r="468" spans="1:64" s="38" customFormat="1" ht="15" customHeight="1">
      <c r="A468" s="18"/>
      <c r="B468" s="471" t="str">
        <f>IF(BJ461=0,"","Error: Debe completar toda la información requerida.")</f>
        <v/>
      </c>
      <c r="C468" s="471"/>
      <c r="D468" s="471"/>
      <c r="E468" s="471"/>
      <c r="F468" s="471"/>
      <c r="G468" s="471"/>
      <c r="H468" s="471"/>
      <c r="I468" s="471"/>
      <c r="J468" s="471"/>
      <c r="K468" s="471"/>
      <c r="L468" s="471"/>
      <c r="M468" s="471"/>
      <c r="N468" s="471"/>
      <c r="O468" s="471"/>
      <c r="P468" s="471"/>
      <c r="Q468" s="471"/>
      <c r="R468" s="471"/>
      <c r="S468" s="471"/>
      <c r="T468" s="471"/>
      <c r="U468" s="471"/>
      <c r="V468" s="471"/>
      <c r="W468" s="471"/>
      <c r="X468" s="471"/>
      <c r="Y468" s="471"/>
      <c r="Z468" s="471"/>
      <c r="AA468" s="471"/>
      <c r="AB468" s="471"/>
      <c r="AC468" s="471"/>
      <c r="AD468" s="471"/>
      <c r="AE468" s="2"/>
      <c r="AF468" s="108"/>
    </row>
    <row r="469" spans="1:64" s="38" customFormat="1" ht="15" customHeight="1">
      <c r="A469" s="18"/>
      <c r="B469" s="471"/>
      <c r="C469" s="471"/>
      <c r="D469" s="471"/>
      <c r="E469" s="471"/>
      <c r="F469" s="471"/>
      <c r="G469" s="471"/>
      <c r="H469" s="471"/>
      <c r="I469" s="471"/>
      <c r="J469" s="471"/>
      <c r="K469" s="471"/>
      <c r="L469" s="471"/>
      <c r="M469" s="471"/>
      <c r="N469" s="471"/>
      <c r="O469" s="471"/>
      <c r="P469" s="471"/>
      <c r="Q469" s="471"/>
      <c r="R469" s="471"/>
      <c r="S469" s="471"/>
      <c r="T469" s="471"/>
      <c r="U469" s="471"/>
      <c r="V469" s="471"/>
      <c r="W469" s="471"/>
      <c r="X469" s="471"/>
      <c r="Y469" s="471"/>
      <c r="Z469" s="471"/>
      <c r="AA469" s="471"/>
      <c r="AB469" s="471"/>
      <c r="AC469" s="471"/>
      <c r="AD469" s="471"/>
      <c r="AE469" s="2"/>
      <c r="AF469" s="108"/>
    </row>
    <row r="470" spans="1:64" s="38" customFormat="1" ht="15" customHeight="1">
      <c r="A470" s="18"/>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2"/>
      <c r="AF470" s="108"/>
      <c r="AH470" s="514" t="s">
        <v>5063</v>
      </c>
      <c r="AI470" s="527"/>
      <c r="AJ470" s="527"/>
      <c r="AK470" s="527"/>
      <c r="AL470" s="527"/>
      <c r="AM470" s="515"/>
      <c r="AO470" s="514" t="s">
        <v>5062</v>
      </c>
      <c r="AP470" s="527"/>
      <c r="AQ470" s="527"/>
      <c r="AR470" s="527"/>
      <c r="AS470" s="527"/>
      <c r="AT470" s="515"/>
    </row>
    <row r="471" spans="1:64" s="38" customFormat="1" ht="24" customHeight="1">
      <c r="A471" s="18" t="s">
        <v>5905</v>
      </c>
      <c r="B471" s="636" t="s">
        <v>5906</v>
      </c>
      <c r="C471" s="636"/>
      <c r="D471" s="636"/>
      <c r="E471" s="636"/>
      <c r="F471" s="636"/>
      <c r="G471" s="636"/>
      <c r="H471" s="636"/>
      <c r="I471" s="636"/>
      <c r="J471" s="636"/>
      <c r="K471" s="636"/>
      <c r="L471" s="636"/>
      <c r="M471" s="636"/>
      <c r="N471" s="636"/>
      <c r="O471" s="636"/>
      <c r="P471" s="636"/>
      <c r="Q471" s="636"/>
      <c r="R471" s="636"/>
      <c r="S471" s="636"/>
      <c r="T471" s="636"/>
      <c r="U471" s="636"/>
      <c r="V471" s="636"/>
      <c r="W471" s="636"/>
      <c r="X471" s="636"/>
      <c r="Y471" s="636"/>
      <c r="Z471" s="636"/>
      <c r="AA471" s="636"/>
      <c r="AB471" s="636"/>
      <c r="AC471" s="636"/>
      <c r="AD471" s="636"/>
      <c r="AE471" s="2"/>
      <c r="AF471" s="108"/>
      <c r="AH471" s="522" t="s">
        <v>5066</v>
      </c>
      <c r="AI471" s="522"/>
      <c r="AJ471" s="522" t="s">
        <v>5067</v>
      </c>
      <c r="AK471" s="522"/>
      <c r="AL471" s="522" t="s">
        <v>5068</v>
      </c>
      <c r="AM471" s="522"/>
      <c r="AO471" s="522" t="s">
        <v>5066</v>
      </c>
      <c r="AP471" s="522"/>
      <c r="AQ471" s="522" t="s">
        <v>5067</v>
      </c>
      <c r="AR471" s="522"/>
      <c r="AS471" s="522" t="s">
        <v>5068</v>
      </c>
      <c r="AT471" s="522"/>
    </row>
    <row r="472" spans="1:64" ht="24" customHeight="1">
      <c r="A472" s="60"/>
      <c r="B472" s="225"/>
      <c r="C472" s="637" t="s">
        <v>5907</v>
      </c>
      <c r="D472" s="637"/>
      <c r="E472" s="637"/>
      <c r="F472" s="637"/>
      <c r="G472" s="637"/>
      <c r="H472" s="637"/>
      <c r="I472" s="637"/>
      <c r="J472" s="637"/>
      <c r="K472" s="637"/>
      <c r="L472" s="637"/>
      <c r="M472" s="637"/>
      <c r="N472" s="637"/>
      <c r="O472" s="637"/>
      <c r="P472" s="637"/>
      <c r="Q472" s="637"/>
      <c r="R472" s="637"/>
      <c r="S472" s="637"/>
      <c r="T472" s="637"/>
      <c r="U472" s="637"/>
      <c r="V472" s="637"/>
      <c r="W472" s="637"/>
      <c r="X472" s="637"/>
      <c r="Y472" s="637"/>
      <c r="Z472" s="637"/>
      <c r="AA472" s="637"/>
      <c r="AB472" s="637"/>
      <c r="AC472" s="637"/>
      <c r="AD472" s="637"/>
      <c r="AH472" s="522">
        <f>COUNTBLANK(M486:AD486)</f>
        <v>18</v>
      </c>
      <c r="AI472" s="522"/>
      <c r="AJ472" s="522">
        <v>18</v>
      </c>
      <c r="AK472" s="522"/>
      <c r="AL472" s="522">
        <v>12</v>
      </c>
      <c r="AM472" s="522"/>
      <c r="AO472" s="522">
        <f>COUNTBLANK(M486:AD492)</f>
        <v>126</v>
      </c>
      <c r="AP472" s="522"/>
      <c r="AQ472" s="522">
        <v>126</v>
      </c>
      <c r="AR472" s="522"/>
      <c r="AS472" s="522">
        <v>91</v>
      </c>
      <c r="AT472" s="522"/>
      <c r="BK472" s="38"/>
      <c r="BL472" s="38"/>
    </row>
    <row r="473" spans="1:64" ht="24" customHeight="1">
      <c r="A473" s="156"/>
      <c r="C473" s="637" t="s">
        <v>5908</v>
      </c>
      <c r="D473" s="637"/>
      <c r="E473" s="637"/>
      <c r="F473" s="637"/>
      <c r="G473" s="637"/>
      <c r="H473" s="637"/>
      <c r="I473" s="637"/>
      <c r="J473" s="637"/>
      <c r="K473" s="637"/>
      <c r="L473" s="637"/>
      <c r="M473" s="637"/>
      <c r="N473" s="637"/>
      <c r="O473" s="637"/>
      <c r="P473" s="637"/>
      <c r="Q473" s="637"/>
      <c r="R473" s="637"/>
      <c r="S473" s="637"/>
      <c r="T473" s="637"/>
      <c r="U473" s="637"/>
      <c r="V473" s="637"/>
      <c r="W473" s="637"/>
      <c r="X473" s="637"/>
      <c r="Y473" s="637"/>
      <c r="Z473" s="637"/>
      <c r="AA473" s="637"/>
      <c r="AB473" s="637"/>
      <c r="AC473" s="637"/>
      <c r="AD473" s="637"/>
      <c r="BK473" s="38"/>
      <c r="BL473" s="38"/>
    </row>
    <row r="474" spans="1:64" ht="36" customHeight="1">
      <c r="A474" s="156"/>
      <c r="C474" s="637" t="s">
        <v>5909</v>
      </c>
      <c r="D474" s="637"/>
      <c r="E474" s="637"/>
      <c r="F474" s="637"/>
      <c r="G474" s="637"/>
      <c r="H474" s="637"/>
      <c r="I474" s="637"/>
      <c r="J474" s="637"/>
      <c r="K474" s="637"/>
      <c r="L474" s="637"/>
      <c r="M474" s="637"/>
      <c r="N474" s="637"/>
      <c r="O474" s="637"/>
      <c r="P474" s="637"/>
      <c r="Q474" s="637"/>
      <c r="R474" s="637"/>
      <c r="S474" s="637"/>
      <c r="T474" s="637"/>
      <c r="U474" s="637"/>
      <c r="V474" s="637"/>
      <c r="W474" s="637"/>
      <c r="X474" s="637"/>
      <c r="Y474" s="637"/>
      <c r="Z474" s="637"/>
      <c r="AA474" s="637"/>
      <c r="AB474" s="637"/>
      <c r="AC474" s="637"/>
      <c r="AD474" s="637"/>
    </row>
    <row r="475" spans="1:64" ht="36" customHeight="1">
      <c r="A475" s="156"/>
      <c r="C475" s="492" t="s">
        <v>5910</v>
      </c>
      <c r="D475" s="492"/>
      <c r="E475" s="492"/>
      <c r="F475" s="492"/>
      <c r="G475" s="492"/>
      <c r="H475" s="492"/>
      <c r="I475" s="492"/>
      <c r="J475" s="492"/>
      <c r="K475" s="492"/>
      <c r="L475" s="492"/>
      <c r="M475" s="492"/>
      <c r="N475" s="492"/>
      <c r="O475" s="492"/>
      <c r="P475" s="492"/>
      <c r="Q475" s="492"/>
      <c r="R475" s="492"/>
      <c r="S475" s="492"/>
      <c r="T475" s="492"/>
      <c r="U475" s="492"/>
      <c r="V475" s="492"/>
      <c r="W475" s="492"/>
      <c r="X475" s="492"/>
      <c r="Y475" s="492"/>
      <c r="Z475" s="492"/>
      <c r="AA475" s="492"/>
      <c r="AB475" s="492"/>
      <c r="AC475" s="492"/>
      <c r="AD475" s="492"/>
    </row>
    <row r="476" spans="1:64" ht="36" customHeight="1">
      <c r="A476" s="156"/>
      <c r="C476" s="637" t="s">
        <v>5911</v>
      </c>
      <c r="D476" s="637"/>
      <c r="E476" s="637"/>
      <c r="F476" s="637"/>
      <c r="G476" s="637"/>
      <c r="H476" s="637"/>
      <c r="I476" s="637"/>
      <c r="J476" s="637"/>
      <c r="K476" s="637"/>
      <c r="L476" s="637"/>
      <c r="M476" s="637"/>
      <c r="N476" s="637"/>
      <c r="O476" s="637"/>
      <c r="P476" s="637"/>
      <c r="Q476" s="637"/>
      <c r="R476" s="637"/>
      <c r="S476" s="637"/>
      <c r="T476" s="637"/>
      <c r="U476" s="637"/>
      <c r="V476" s="637"/>
      <c r="W476" s="637"/>
      <c r="X476" s="637"/>
      <c r="Y476" s="637"/>
      <c r="Z476" s="637"/>
      <c r="AA476" s="637"/>
      <c r="AB476" s="637"/>
      <c r="AC476" s="637"/>
      <c r="AD476" s="637"/>
    </row>
    <row r="477" spans="1:64" ht="45.75" customHeight="1">
      <c r="A477" s="156"/>
      <c r="C477" s="492" t="s">
        <v>5912</v>
      </c>
      <c r="D477" s="492"/>
      <c r="E477" s="492"/>
      <c r="F477" s="492"/>
      <c r="G477" s="492"/>
      <c r="H477" s="492"/>
      <c r="I477" s="492"/>
      <c r="J477" s="492"/>
      <c r="K477" s="492"/>
      <c r="L477" s="492"/>
      <c r="M477" s="492"/>
      <c r="N477" s="492"/>
      <c r="O477" s="492"/>
      <c r="P477" s="492"/>
      <c r="Q477" s="492"/>
      <c r="R477" s="492"/>
      <c r="S477" s="492"/>
      <c r="T477" s="492"/>
      <c r="U477" s="492"/>
      <c r="V477" s="492"/>
      <c r="W477" s="492"/>
      <c r="X477" s="492"/>
      <c r="Y477" s="492"/>
      <c r="Z477" s="492"/>
      <c r="AA477" s="492"/>
      <c r="AB477" s="492"/>
      <c r="AC477" s="492"/>
      <c r="AD477" s="492"/>
    </row>
    <row r="478" spans="1:64" s="28" customFormat="1" ht="24" customHeight="1">
      <c r="A478" s="318"/>
      <c r="C478" s="492" t="s">
        <v>5913</v>
      </c>
      <c r="D478" s="492"/>
      <c r="E478" s="492"/>
      <c r="F478" s="492"/>
      <c r="G478" s="492"/>
      <c r="H478" s="492"/>
      <c r="I478" s="492"/>
      <c r="J478" s="492"/>
      <c r="K478" s="492"/>
      <c r="L478" s="492"/>
      <c r="M478" s="492"/>
      <c r="N478" s="492"/>
      <c r="O478" s="492"/>
      <c r="P478" s="492"/>
      <c r="Q478" s="492"/>
      <c r="R478" s="492"/>
      <c r="S478" s="492"/>
      <c r="T478" s="492"/>
      <c r="U478" s="492"/>
      <c r="V478" s="492"/>
      <c r="W478" s="492"/>
      <c r="X478" s="492"/>
      <c r="Y478" s="492"/>
      <c r="Z478" s="492"/>
      <c r="AA478" s="492"/>
      <c r="AB478" s="492"/>
      <c r="AC478" s="492"/>
      <c r="AD478" s="492"/>
      <c r="AF478" s="108"/>
    </row>
    <row r="479" spans="1:64" s="28" customFormat="1" ht="36" customHeight="1">
      <c r="A479" s="318"/>
      <c r="C479" s="637" t="s">
        <v>5914</v>
      </c>
      <c r="D479" s="637"/>
      <c r="E479" s="637"/>
      <c r="F479" s="637"/>
      <c r="G479" s="637"/>
      <c r="H479" s="637"/>
      <c r="I479" s="637"/>
      <c r="J479" s="637"/>
      <c r="K479" s="637"/>
      <c r="L479" s="637"/>
      <c r="M479" s="637"/>
      <c r="N479" s="637"/>
      <c r="O479" s="637"/>
      <c r="P479" s="637"/>
      <c r="Q479" s="637"/>
      <c r="R479" s="637"/>
      <c r="S479" s="637"/>
      <c r="T479" s="637"/>
      <c r="U479" s="637"/>
      <c r="V479" s="637"/>
      <c r="W479" s="637"/>
      <c r="X479" s="637"/>
      <c r="Y479" s="637"/>
      <c r="Z479" s="637"/>
      <c r="AA479" s="637"/>
      <c r="AB479" s="637"/>
      <c r="AC479" s="637"/>
      <c r="AD479" s="637"/>
      <c r="AF479" s="108"/>
    </row>
    <row r="480" spans="1:64" s="28" customFormat="1" ht="48" customHeight="1">
      <c r="A480" s="60"/>
      <c r="B480" s="51"/>
      <c r="C480" s="637" t="s">
        <v>5915</v>
      </c>
      <c r="D480" s="637"/>
      <c r="E480" s="637"/>
      <c r="F480" s="637"/>
      <c r="G480" s="637"/>
      <c r="H480" s="637"/>
      <c r="I480" s="637"/>
      <c r="J480" s="637"/>
      <c r="K480" s="637"/>
      <c r="L480" s="637"/>
      <c r="M480" s="637"/>
      <c r="N480" s="637"/>
      <c r="O480" s="637"/>
      <c r="P480" s="637"/>
      <c r="Q480" s="637"/>
      <c r="R480" s="637"/>
      <c r="S480" s="637"/>
      <c r="T480" s="637"/>
      <c r="U480" s="637"/>
      <c r="V480" s="637"/>
      <c r="W480" s="637"/>
      <c r="X480" s="637"/>
      <c r="Y480" s="637"/>
      <c r="Z480" s="637"/>
      <c r="AA480" s="637"/>
      <c r="AB480" s="637"/>
      <c r="AC480" s="637"/>
      <c r="AD480" s="637"/>
      <c r="AF480" s="108"/>
    </row>
    <row r="481" spans="1:102" s="28" customFormat="1" ht="48" customHeight="1">
      <c r="A481" s="318"/>
      <c r="C481" s="637" t="s">
        <v>5916</v>
      </c>
      <c r="D481" s="637"/>
      <c r="E481" s="637"/>
      <c r="F481" s="637"/>
      <c r="G481" s="637"/>
      <c r="H481" s="637"/>
      <c r="I481" s="637"/>
      <c r="J481" s="637"/>
      <c r="K481" s="637"/>
      <c r="L481" s="637"/>
      <c r="M481" s="637"/>
      <c r="N481" s="637"/>
      <c r="O481" s="637"/>
      <c r="P481" s="637"/>
      <c r="Q481" s="637"/>
      <c r="R481" s="637"/>
      <c r="S481" s="637"/>
      <c r="T481" s="637"/>
      <c r="U481" s="637"/>
      <c r="V481" s="637"/>
      <c r="W481" s="637"/>
      <c r="X481" s="637"/>
      <c r="Y481" s="637"/>
      <c r="Z481" s="637"/>
      <c r="AA481" s="637"/>
      <c r="AB481" s="637"/>
      <c r="AC481" s="637"/>
      <c r="AD481" s="637"/>
      <c r="AF481" s="108"/>
    </row>
    <row r="482" spans="1:102" s="28" customFormat="1" ht="24" customHeight="1">
      <c r="A482" s="60"/>
      <c r="B482" s="51"/>
      <c r="C482" s="492" t="s">
        <v>5917</v>
      </c>
      <c r="D482" s="492"/>
      <c r="E482" s="492"/>
      <c r="F482" s="492"/>
      <c r="G482" s="492"/>
      <c r="H482" s="492"/>
      <c r="I482" s="492"/>
      <c r="J482" s="492"/>
      <c r="K482" s="492"/>
      <c r="L482" s="492"/>
      <c r="M482" s="492"/>
      <c r="N482" s="492"/>
      <c r="O482" s="492"/>
      <c r="P482" s="492"/>
      <c r="Q482" s="492"/>
      <c r="R482" s="492"/>
      <c r="S482" s="492"/>
      <c r="T482" s="492"/>
      <c r="U482" s="492"/>
      <c r="V482" s="492"/>
      <c r="W482" s="492"/>
      <c r="X482" s="492"/>
      <c r="Y482" s="492"/>
      <c r="Z482" s="492"/>
      <c r="AA482" s="492"/>
      <c r="AB482" s="492"/>
      <c r="AC482" s="492"/>
      <c r="AD482" s="492"/>
      <c r="AF482" s="108"/>
    </row>
    <row r="483" spans="1:102" s="38" customFormat="1" ht="14.25">
      <c r="A483" s="18"/>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2"/>
      <c r="AF483" s="108"/>
    </row>
    <row r="484" spans="1:102" s="38" customFormat="1" ht="36" customHeight="1">
      <c r="A484" s="18"/>
      <c r="B484" s="3"/>
      <c r="C484" s="604" t="s">
        <v>5918</v>
      </c>
      <c r="D484" s="605"/>
      <c r="E484" s="605"/>
      <c r="F484" s="605"/>
      <c r="G484" s="605"/>
      <c r="H484" s="605"/>
      <c r="I484" s="605"/>
      <c r="J484" s="605"/>
      <c r="K484" s="605"/>
      <c r="L484" s="606"/>
      <c r="M484" s="445" t="s">
        <v>5919</v>
      </c>
      <c r="N484" s="445"/>
      <c r="O484" s="445"/>
      <c r="P484" s="445" t="s">
        <v>5920</v>
      </c>
      <c r="Q484" s="445"/>
      <c r="R484" s="445"/>
      <c r="S484" s="445" t="s">
        <v>5921</v>
      </c>
      <c r="T484" s="445"/>
      <c r="U484" s="445"/>
      <c r="V484" s="445" t="s">
        <v>5898</v>
      </c>
      <c r="W484" s="445"/>
      <c r="X484" s="445"/>
      <c r="Y484" s="445"/>
      <c r="Z484" s="445"/>
      <c r="AA484" s="445"/>
      <c r="AB484" s="445"/>
      <c r="AC484" s="445"/>
      <c r="AD484" s="445"/>
      <c r="AE484" s="2"/>
      <c r="AF484" s="108"/>
      <c r="AH484" s="522" t="s">
        <v>5901</v>
      </c>
      <c r="AI484" s="522"/>
      <c r="AJ484" s="522"/>
      <c r="AK484" s="522"/>
      <c r="AL484" s="522"/>
      <c r="AM484" s="522"/>
      <c r="AN484" s="522"/>
      <c r="AO484" s="522"/>
      <c r="AP484" s="744" t="s">
        <v>5922</v>
      </c>
      <c r="AQ484" s="745"/>
      <c r="AV484" s="23"/>
      <c r="AW484" s="23"/>
      <c r="BB484" s="518" t="s">
        <v>5512</v>
      </c>
      <c r="BC484" s="518"/>
      <c r="BD484" s="518"/>
      <c r="BE484" s="518"/>
      <c r="BF484" s="518"/>
      <c r="BG484" s="518"/>
      <c r="BI484" s="518" t="s">
        <v>5363</v>
      </c>
      <c r="BJ484" s="518"/>
      <c r="BK484" s="518"/>
      <c r="BL484" s="518"/>
      <c r="BN484" s="518" t="s">
        <v>5279</v>
      </c>
      <c r="BO484" s="518"/>
      <c r="BP484" s="518"/>
      <c r="BQ484" s="518"/>
      <c r="BR484" s="518"/>
      <c r="BS484" s="518"/>
      <c r="BU484" s="518" t="s">
        <v>5587</v>
      </c>
      <c r="BV484" s="518"/>
      <c r="BW484" s="518"/>
      <c r="BX484" s="518"/>
      <c r="BZ484" s="518" t="s">
        <v>5923</v>
      </c>
      <c r="CA484" s="518"/>
      <c r="CB484" s="518"/>
      <c r="CC484" s="518"/>
      <c r="CD484" s="518"/>
      <c r="CE484" s="518"/>
      <c r="CJ484" s="518" t="s">
        <v>5660</v>
      </c>
      <c r="CK484" s="518"/>
      <c r="CL484" s="518"/>
      <c r="CM484" s="518"/>
      <c r="CN484" s="518"/>
      <c r="CO484" s="518"/>
      <c r="CP484" s="518"/>
      <c r="CQ484" s="518"/>
      <c r="CS484" s="518" t="s">
        <v>5581</v>
      </c>
      <c r="CT484" s="518"/>
      <c r="CU484" s="518"/>
      <c r="CV484" s="518"/>
      <c r="CW484" s="518"/>
      <c r="CX484" s="518"/>
    </row>
    <row r="485" spans="1:102" s="38" customFormat="1" ht="15" customHeight="1">
      <c r="A485" s="18"/>
      <c r="B485" s="3"/>
      <c r="C485" s="607"/>
      <c r="D485" s="608"/>
      <c r="E485" s="608"/>
      <c r="F485" s="608"/>
      <c r="G485" s="608"/>
      <c r="H485" s="608"/>
      <c r="I485" s="608"/>
      <c r="J485" s="608"/>
      <c r="K485" s="608"/>
      <c r="L485" s="609"/>
      <c r="M485" s="445"/>
      <c r="N485" s="445"/>
      <c r="O485" s="445"/>
      <c r="P485" s="445"/>
      <c r="Q485" s="445"/>
      <c r="R485" s="445"/>
      <c r="S485" s="445"/>
      <c r="T485" s="445"/>
      <c r="U485" s="445"/>
      <c r="V485" s="445" t="s">
        <v>5090</v>
      </c>
      <c r="W485" s="445"/>
      <c r="X485" s="445"/>
      <c r="Y485" s="450" t="s">
        <v>5757</v>
      </c>
      <c r="Z485" s="450"/>
      <c r="AA485" s="450"/>
      <c r="AB485" s="450" t="s">
        <v>5758</v>
      </c>
      <c r="AC485" s="450"/>
      <c r="AD485" s="450"/>
      <c r="AE485" s="2"/>
      <c r="AF485" s="108"/>
      <c r="AG485" s="130"/>
      <c r="AH485" s="522" t="s">
        <v>5093</v>
      </c>
      <c r="AI485" s="522"/>
      <c r="AJ485" s="522" t="s">
        <v>5094</v>
      </c>
      <c r="AK485" s="522"/>
      <c r="AL485" s="522" t="s">
        <v>5095</v>
      </c>
      <c r="AM485" s="522"/>
      <c r="AN485" s="522" t="s">
        <v>5096</v>
      </c>
      <c r="AO485" s="522"/>
      <c r="AP485" s="128" t="s">
        <v>5097</v>
      </c>
      <c r="AQ485" s="128" t="s">
        <v>5098</v>
      </c>
      <c r="AS485" s="575" t="s">
        <v>5104</v>
      </c>
      <c r="AT485" s="576"/>
      <c r="AV485" s="516" t="s">
        <v>5089</v>
      </c>
      <c r="AW485" s="516"/>
      <c r="AY485" s="516" t="s">
        <v>5336</v>
      </c>
      <c r="AZ485" s="516"/>
      <c r="BB485" s="518" t="s">
        <v>5924</v>
      </c>
      <c r="BC485" s="518"/>
      <c r="BD485" s="518" t="s">
        <v>5925</v>
      </c>
      <c r="BE485" s="518"/>
      <c r="BF485" s="518" t="s">
        <v>5096</v>
      </c>
      <c r="BG485" s="518"/>
      <c r="BI485" s="518" t="s">
        <v>5924</v>
      </c>
      <c r="BJ485" s="518"/>
      <c r="BK485" s="518" t="s">
        <v>5096</v>
      </c>
      <c r="BL485" s="518"/>
      <c r="BN485" s="518" t="s">
        <v>5924</v>
      </c>
      <c r="BO485" s="518"/>
      <c r="BP485" s="518" t="s">
        <v>5925</v>
      </c>
      <c r="BQ485" s="518"/>
      <c r="BR485" s="518" t="s">
        <v>5096</v>
      </c>
      <c r="BS485" s="518"/>
      <c r="BU485" s="518" t="s">
        <v>5924</v>
      </c>
      <c r="BV485" s="518"/>
      <c r="BW485" s="518" t="s">
        <v>5096</v>
      </c>
      <c r="BX485" s="518"/>
      <c r="BZ485" s="518" t="s">
        <v>5899</v>
      </c>
      <c r="CA485" s="518"/>
      <c r="CB485" s="518" t="s">
        <v>5900</v>
      </c>
      <c r="CC485" s="518"/>
      <c r="CD485" s="518" t="s">
        <v>5096</v>
      </c>
      <c r="CE485" s="518"/>
      <c r="CG485" s="516" t="s">
        <v>5659</v>
      </c>
      <c r="CH485" s="516"/>
      <c r="CJ485" s="518" t="s">
        <v>5926</v>
      </c>
      <c r="CK485" s="518"/>
      <c r="CL485" s="518" t="s">
        <v>5093</v>
      </c>
      <c r="CM485" s="518"/>
      <c r="CN485" s="518" t="s">
        <v>5861</v>
      </c>
      <c r="CO485" s="518"/>
      <c r="CP485" s="518" t="s">
        <v>5862</v>
      </c>
      <c r="CQ485" s="518"/>
      <c r="CS485" s="518" t="s">
        <v>5093</v>
      </c>
      <c r="CT485" s="518"/>
      <c r="CU485" s="518" t="s">
        <v>5861</v>
      </c>
      <c r="CV485" s="518"/>
      <c r="CW485" s="518" t="s">
        <v>5862</v>
      </c>
      <c r="CX485" s="518"/>
    </row>
    <row r="486" spans="1:102" s="38" customFormat="1" ht="24" customHeight="1">
      <c r="A486" s="18"/>
      <c r="B486" s="3"/>
      <c r="C486" s="48" t="s">
        <v>4992</v>
      </c>
      <c r="D486" s="547" t="s">
        <v>5927</v>
      </c>
      <c r="E486" s="548"/>
      <c r="F486" s="548"/>
      <c r="G486" s="548"/>
      <c r="H486" s="548"/>
      <c r="I486" s="548"/>
      <c r="J486" s="548"/>
      <c r="K486" s="548"/>
      <c r="L486" s="549"/>
      <c r="M486" s="776"/>
      <c r="N486" s="777"/>
      <c r="O486" s="778"/>
      <c r="P486" s="447"/>
      <c r="Q486" s="448"/>
      <c r="R486" s="449"/>
      <c r="S486" s="447"/>
      <c r="T486" s="448"/>
      <c r="U486" s="449"/>
      <c r="V486" s="447"/>
      <c r="W486" s="448"/>
      <c r="X486" s="449"/>
      <c r="Y486" s="447"/>
      <c r="Z486" s="448"/>
      <c r="AA486" s="449"/>
      <c r="AB486" s="447"/>
      <c r="AC486" s="448"/>
      <c r="AD486" s="449"/>
      <c r="AE486" s="2"/>
      <c r="AF486" s="108"/>
      <c r="AG486" s="153"/>
      <c r="AH486" s="522">
        <f>V486</f>
        <v>0</v>
      </c>
      <c r="AI486" s="522"/>
      <c r="AJ486" s="522">
        <f>COUNTIF(Y486:AD486,"NS")</f>
        <v>0</v>
      </c>
      <c r="AK486" s="522"/>
      <c r="AL486" s="522">
        <f>IF(COUNTIF(Y486:AD486,"NA")=COUNTA($Y$485:$AD$485),"NA",SUM(Y486:AD486))</f>
        <v>0</v>
      </c>
      <c r="AM486" s="522"/>
      <c r="AN486" s="522">
        <f>IF(COUNTBLANK(M486:AD486)=$AJ$472, 0, IF(OR(AND(AH486=0, AJ486&gt;0),AND(AH486="NS", AL486&gt;0), AND(AH486="NS", AJ486=0, AL486=0),AND(AH486="NA",AJ486&gt;0,AL486=0)), 1, IF(OR(AND(AH486&gt;0, AJ486=2), AND(AH486="NS", AJ486=2), AND(AH486="NS", AL486=0, AJ486&gt;0), AH486=AL486), 0, 1)))</f>
        <v>0</v>
      </c>
      <c r="AO486" s="522">
        <f>IF($AJ$34=$AH$34, 0,
IF(OR(AND(AL486=0, AM486&gt;0),AND(AL486="NS", AN486&gt;0), AND(AL486="NS", AM486=0, AN486=0),AND(AL486="NA",AM486&gt;0,AN486=0)), 1,
IF(OR(AND(AL486&gt;0, AM486=2), AND(AL486="NS", AM486=2), AND(AL486="NS", AN486=0, AM486&gt;0), AL486=AN486), 0, 1)))</f>
        <v>0</v>
      </c>
      <c r="AP486" s="125" t="str">
        <f>IF(AN486=0,"", IF(SUM($AN$486:AN486)=1,AQ486, IF($AN$493&gt;SUM($AN$486:AN486),_xlfn.CONCAT(", ",AQ486), IF($AN$493=SUM($AN$486:AN486),_xlfn.CONCAT(" y ",AQ486,".")))))</f>
        <v/>
      </c>
      <c r="AQ486" s="147" t="s">
        <v>5928</v>
      </c>
      <c r="AS486" s="522">
        <f t="shared" ref="AS486:AS491" si="649">IF($AO$472=$AQ$472,0,IF(OR(AND(M486="X",COUNTBLANK(P486:AD486)=15),AND(M486="",COUNTBLANK(P486:AD486)=10),AND(CG486=1,COUNTBLANK(V486:AD486)=9)),0,1))</f>
        <v>0</v>
      </c>
      <c r="AT486" s="522"/>
      <c r="AV486" s="518">
        <f>IF(M486="X",1,0)</f>
        <v>0</v>
      </c>
      <c r="AW486" s="518"/>
      <c r="AY486" s="518">
        <f>IF(OR(C461="",C461=1),0,1)</f>
        <v>0</v>
      </c>
      <c r="AZ486" s="518"/>
      <c r="BB486" s="518">
        <f>IF(I461="",0,I461)</f>
        <v>0</v>
      </c>
      <c r="BC486" s="518"/>
      <c r="BD486" s="518">
        <f>IF(P493=0,0,P493)</f>
        <v>0</v>
      </c>
      <c r="BE486" s="518"/>
      <c r="BF486" s="586">
        <f>IF(BD486&gt;=BB486,0,1)</f>
        <v>0</v>
      </c>
      <c r="BG486" s="586"/>
      <c r="BI486" s="518">
        <f>IF(P486="",0,P486)</f>
        <v>0</v>
      </c>
      <c r="BJ486" s="518"/>
      <c r="BK486" s="518">
        <f>IF(BI486&lt;=$BB$486,0,1)</f>
        <v>0</v>
      </c>
      <c r="BL486" s="518"/>
      <c r="BN486" s="518">
        <f>IF(Q461="",0,Q461)</f>
        <v>0</v>
      </c>
      <c r="BO486" s="518"/>
      <c r="BP486" s="518">
        <f>IF(S493=0,0,S493)</f>
        <v>0</v>
      </c>
      <c r="BQ486" s="518"/>
      <c r="BR486" s="586">
        <f>IF(BP486&gt;=BN486,0,1)</f>
        <v>0</v>
      </c>
      <c r="BS486" s="586"/>
      <c r="BU486" s="518">
        <f>IF(S486="",0,S486)</f>
        <v>0</v>
      </c>
      <c r="BV486" s="518"/>
      <c r="BW486" s="518">
        <f>IF(BU486&lt;=$BP$486,0,1)</f>
        <v>0</v>
      </c>
      <c r="BX486" s="518"/>
      <c r="BZ486" s="518">
        <f>IF(P486="",0,P486)</f>
        <v>0</v>
      </c>
      <c r="CA486" s="518"/>
      <c r="CB486" s="518">
        <f>IF(S486="",0,S486)</f>
        <v>0</v>
      </c>
      <c r="CC486" s="518"/>
      <c r="CD486" s="518">
        <f>IF(CB486&lt;=BZ486,0,1)</f>
        <v>0</v>
      </c>
      <c r="CE486" s="518"/>
      <c r="CG486" s="514">
        <f t="shared" ref="CG486:CG491" si="650">IF($AO$472=$AQ$472,0,IF(OR(S486="",S486&gt;=1),0,1))</f>
        <v>0</v>
      </c>
      <c r="CH486" s="515"/>
      <c r="CJ486" s="518">
        <v>2.11</v>
      </c>
      <c r="CK486" s="518"/>
      <c r="CL486" s="518">
        <f>IF(Y461="",0,Y461)</f>
        <v>0</v>
      </c>
      <c r="CM486" s="518"/>
      <c r="CN486" s="518">
        <f t="shared" ref="CN486" si="651">IF(AA461="",0,AA461)</f>
        <v>0</v>
      </c>
      <c r="CO486" s="518"/>
      <c r="CP486" s="518">
        <f t="shared" ref="CP486" si="652">IF(AC461="",0,AC461)</f>
        <v>0</v>
      </c>
      <c r="CQ486" s="518"/>
      <c r="CS486" s="518">
        <f>IF(V486="",0,IF(V486&lt;=$CL$486,0,1))</f>
        <v>0</v>
      </c>
      <c r="CT486" s="518"/>
      <c r="CU486" s="518">
        <f>IF(Y486="",0,IF(Y486&lt;=$CN$486,0,1))</f>
        <v>0</v>
      </c>
      <c r="CV486" s="518"/>
      <c r="CW486" s="518">
        <f>IF(AB486="",0,IF(AB486&lt;=$CP$486,0,1))</f>
        <v>0</v>
      </c>
      <c r="CX486" s="518"/>
    </row>
    <row r="487" spans="1:102" s="38" customFormat="1" ht="15" customHeight="1">
      <c r="A487" s="18"/>
      <c r="B487" s="3"/>
      <c r="C487" s="48" t="s">
        <v>4994</v>
      </c>
      <c r="D487" s="547" t="s">
        <v>5929</v>
      </c>
      <c r="E487" s="548"/>
      <c r="F487" s="548"/>
      <c r="G487" s="548"/>
      <c r="H487" s="548"/>
      <c r="I487" s="548"/>
      <c r="J487" s="548"/>
      <c r="K487" s="548"/>
      <c r="L487" s="549"/>
      <c r="M487" s="776"/>
      <c r="N487" s="777"/>
      <c r="O487" s="778"/>
      <c r="P487" s="447"/>
      <c r="Q487" s="448"/>
      <c r="R487" s="449"/>
      <c r="S487" s="447"/>
      <c r="T487" s="448"/>
      <c r="U487" s="449"/>
      <c r="V487" s="447"/>
      <c r="W487" s="448"/>
      <c r="X487" s="449"/>
      <c r="Y487" s="447"/>
      <c r="Z487" s="448"/>
      <c r="AA487" s="449"/>
      <c r="AB487" s="447"/>
      <c r="AC487" s="448"/>
      <c r="AD487" s="449"/>
      <c r="AE487" s="2"/>
      <c r="AF487" s="108"/>
      <c r="AH487" s="522">
        <f t="shared" ref="AH487:AH492" si="653">V487</f>
        <v>0</v>
      </c>
      <c r="AI487" s="522"/>
      <c r="AJ487" s="522">
        <f t="shared" ref="AJ487:AJ492" si="654">COUNTIF(Y487:AD487,"NS")</f>
        <v>0</v>
      </c>
      <c r="AK487" s="522"/>
      <c r="AL487" s="522">
        <f t="shared" ref="AL487:AL492" si="655">IF(COUNTIF(Y487:AD487,"NA")=COUNTA($Y$485:$AD$485),"NA",SUM(Y487:AD487))</f>
        <v>0</v>
      </c>
      <c r="AM487" s="522"/>
      <c r="AN487" s="522">
        <f t="shared" ref="AN487:AN492" si="656">IF(COUNTBLANK(M487:AD487)=$AJ$472, 0, IF(OR(AND(AH487=0, AJ487&gt;0),AND(AH487="NS", AL487&gt;0), AND(AH487="NS", AJ487=0, AL487=0),AND(AH487="NA",AJ487&gt;0,AL487=0)), 1, IF(OR(AND(AH487&gt;0, AJ487=2), AND(AH487="NS", AJ487=2), AND(AH487="NS", AL487=0, AJ487&gt;0), AH487=AL487), 0, 1)))</f>
        <v>0</v>
      </c>
      <c r="AO487" s="522">
        <f t="shared" ref="AO487:AO492" si="657">IF($AJ$34=$AH$34, 0,
IF(OR(AND(AL487=0, AM487&gt;0),AND(AL487="NS", AN487&gt;0), AND(AL487="NS", AM487=0, AN487=0),AND(AL487="NA",AM487&gt;0,AN487=0)), 1,
IF(OR(AND(AL487&gt;0, AM487=2), AND(AL487="NS", AM487=2), AND(AL487="NS", AN487=0, AM487&gt;0), AL487=AN487), 0, 1)))</f>
        <v>0</v>
      </c>
      <c r="AP487" s="125" t="str">
        <f>IF(AN487=0,"", IF(SUM($AN$486:AN487)=1,AQ487, IF($AN$493&gt;SUM($AN$486:AN487),_xlfn.CONCAT(", ",AQ487), IF($AN$493=SUM($AN$486:AN487),_xlfn.CONCAT(" y ",AQ487,".")))))</f>
        <v/>
      </c>
      <c r="AQ487" s="154" t="s">
        <v>5930</v>
      </c>
      <c r="AS487" s="522">
        <f t="shared" si="649"/>
        <v>0</v>
      </c>
      <c r="AT487" s="522"/>
      <c r="AV487" s="518">
        <f t="shared" ref="AV487:AV492" si="658">IF(M487="X",1,0)</f>
        <v>0</v>
      </c>
      <c r="AW487" s="518"/>
      <c r="BI487" s="518">
        <f t="shared" ref="BI487:BI492" si="659">IF(P487="",0,P487)</f>
        <v>0</v>
      </c>
      <c r="BJ487" s="518"/>
      <c r="BK487" s="518">
        <f t="shared" ref="BK487:BK492" si="660">IF(BI487&lt;=$BB$486,0,1)</f>
        <v>0</v>
      </c>
      <c r="BL487" s="518"/>
      <c r="BU487" s="518">
        <f t="shared" ref="BU487:BU492" si="661">IF(S487="",0,S487)</f>
        <v>0</v>
      </c>
      <c r="BV487" s="518"/>
      <c r="BW487" s="518">
        <f t="shared" ref="BW487:BW492" si="662">IF(BU487&lt;=$BP$486,0,1)</f>
        <v>0</v>
      </c>
      <c r="BX487" s="518"/>
      <c r="BZ487" s="518">
        <f t="shared" ref="BZ487:BZ492" si="663">IF(P487="",0,P487)</f>
        <v>0</v>
      </c>
      <c r="CA487" s="518"/>
      <c r="CB487" s="518">
        <f t="shared" ref="CB487:CB492" si="664">IF(S487="",0,S487)</f>
        <v>0</v>
      </c>
      <c r="CC487" s="518"/>
      <c r="CD487" s="518">
        <f t="shared" ref="CD487:CD492" si="665">IF(CB487&lt;=BZ487,0,1)</f>
        <v>0</v>
      </c>
      <c r="CE487" s="518"/>
      <c r="CG487" s="514">
        <f t="shared" si="650"/>
        <v>0</v>
      </c>
      <c r="CH487" s="515"/>
      <c r="CJ487" s="518">
        <v>2.12</v>
      </c>
      <c r="CK487" s="518"/>
      <c r="CL487" s="518">
        <f>V493</f>
        <v>0</v>
      </c>
      <c r="CM487" s="518"/>
      <c r="CN487" s="518">
        <f>Y493</f>
        <v>0</v>
      </c>
      <c r="CO487" s="518"/>
      <c r="CP487" s="518">
        <f>AB493</f>
        <v>0</v>
      </c>
      <c r="CQ487" s="518"/>
      <c r="CS487" s="518">
        <f t="shared" ref="CS487:CS492" si="666">IF(V487="",0,IF(V487&lt;=$CL$486,0,1))</f>
        <v>0</v>
      </c>
      <c r="CT487" s="518"/>
      <c r="CU487" s="518">
        <f t="shared" ref="CU487:CU492" si="667">IF(Y487="",0,IF(Y487&lt;=$CN$486,0,1))</f>
        <v>0</v>
      </c>
      <c r="CV487" s="518"/>
      <c r="CW487" s="518">
        <f t="shared" ref="CW487:CW492" si="668">IF(AB487="",0,IF(AB487&lt;=$CP$486,0,1))</f>
        <v>0</v>
      </c>
      <c r="CX487" s="518"/>
    </row>
    <row r="488" spans="1:102" s="38" customFormat="1" ht="15" customHeight="1">
      <c r="A488" s="18"/>
      <c r="B488" s="3"/>
      <c r="C488" s="48" t="s">
        <v>4996</v>
      </c>
      <c r="D488" s="547" t="s">
        <v>5931</v>
      </c>
      <c r="E488" s="548"/>
      <c r="F488" s="548"/>
      <c r="G488" s="548"/>
      <c r="H488" s="548"/>
      <c r="I488" s="548"/>
      <c r="J488" s="548"/>
      <c r="K488" s="548"/>
      <c r="L488" s="549"/>
      <c r="M488" s="776"/>
      <c r="N488" s="777"/>
      <c r="O488" s="778"/>
      <c r="P488" s="447"/>
      <c r="Q488" s="448"/>
      <c r="R488" s="449"/>
      <c r="S488" s="447"/>
      <c r="T488" s="448"/>
      <c r="U488" s="449"/>
      <c r="V488" s="447"/>
      <c r="W488" s="448"/>
      <c r="X488" s="449"/>
      <c r="Y488" s="447"/>
      <c r="Z488" s="448"/>
      <c r="AA488" s="449"/>
      <c r="AB488" s="447"/>
      <c r="AC488" s="448"/>
      <c r="AD488" s="449"/>
      <c r="AE488" s="2"/>
      <c r="AF488" s="108"/>
      <c r="AH488" s="522">
        <f t="shared" si="653"/>
        <v>0</v>
      </c>
      <c r="AI488" s="522"/>
      <c r="AJ488" s="522">
        <f t="shared" si="654"/>
        <v>0</v>
      </c>
      <c r="AK488" s="522"/>
      <c r="AL488" s="522">
        <f t="shared" si="655"/>
        <v>0</v>
      </c>
      <c r="AM488" s="522"/>
      <c r="AN488" s="522">
        <f t="shared" si="656"/>
        <v>0</v>
      </c>
      <c r="AO488" s="522">
        <f t="shared" si="657"/>
        <v>0</v>
      </c>
      <c r="AP488" s="125" t="str">
        <f>IF(AN488=0,"", IF(SUM($AN$486:AN488)=1,AQ488, IF($AN$493&gt;SUM($AN$486:AN488),_xlfn.CONCAT(", ",AQ488), IF($AN$493=SUM($AN$486:AN488),_xlfn.CONCAT(" y ",AQ488,".")))))</f>
        <v/>
      </c>
      <c r="AQ488" s="154">
        <v>3</v>
      </c>
      <c r="AS488" s="522">
        <f t="shared" si="649"/>
        <v>0</v>
      </c>
      <c r="AT488" s="522"/>
      <c r="AV488" s="518">
        <f t="shared" si="658"/>
        <v>0</v>
      </c>
      <c r="AW488" s="518"/>
      <c r="BI488" s="518">
        <f t="shared" si="659"/>
        <v>0</v>
      </c>
      <c r="BJ488" s="518"/>
      <c r="BK488" s="518">
        <f t="shared" si="660"/>
        <v>0</v>
      </c>
      <c r="BL488" s="518"/>
      <c r="BU488" s="518">
        <f t="shared" si="661"/>
        <v>0</v>
      </c>
      <c r="BV488" s="518"/>
      <c r="BW488" s="518">
        <f t="shared" si="662"/>
        <v>0</v>
      </c>
      <c r="BX488" s="518"/>
      <c r="BZ488" s="518">
        <f t="shared" si="663"/>
        <v>0</v>
      </c>
      <c r="CA488" s="518"/>
      <c r="CB488" s="518">
        <f t="shared" si="664"/>
        <v>0</v>
      </c>
      <c r="CC488" s="518"/>
      <c r="CD488" s="518">
        <f t="shared" si="665"/>
        <v>0</v>
      </c>
      <c r="CE488" s="518"/>
      <c r="CG488" s="514">
        <f t="shared" si="650"/>
        <v>0</v>
      </c>
      <c r="CH488" s="515"/>
      <c r="CJ488" s="518" t="s">
        <v>5096</v>
      </c>
      <c r="CK488" s="518"/>
      <c r="CL488" s="518">
        <f>IF(CL487&gt;=CL486,0,1)</f>
        <v>0</v>
      </c>
      <c r="CM488" s="518"/>
      <c r="CN488" s="518">
        <f t="shared" ref="CN488" si="669">IF(CN487&gt;=CN486,0,1)</f>
        <v>0</v>
      </c>
      <c r="CO488" s="518"/>
      <c r="CP488" s="518">
        <f t="shared" ref="CP488" si="670">IF(CP487&gt;=CP486,0,1)</f>
        <v>0</v>
      </c>
      <c r="CQ488" s="518"/>
      <c r="CS488" s="518">
        <f t="shared" si="666"/>
        <v>0</v>
      </c>
      <c r="CT488" s="518"/>
      <c r="CU488" s="518">
        <f t="shared" si="667"/>
        <v>0</v>
      </c>
      <c r="CV488" s="518"/>
      <c r="CW488" s="518">
        <f t="shared" si="668"/>
        <v>0</v>
      </c>
      <c r="CX488" s="518"/>
    </row>
    <row r="489" spans="1:102" s="38" customFormat="1" ht="15" customHeight="1">
      <c r="A489" s="18"/>
      <c r="B489" s="3"/>
      <c r="C489" s="48" t="s">
        <v>4998</v>
      </c>
      <c r="D489" s="547" t="s">
        <v>5932</v>
      </c>
      <c r="E489" s="548"/>
      <c r="F489" s="548"/>
      <c r="G489" s="548"/>
      <c r="H489" s="548"/>
      <c r="I489" s="548"/>
      <c r="J489" s="548"/>
      <c r="K489" s="548"/>
      <c r="L489" s="549"/>
      <c r="M489" s="776"/>
      <c r="N489" s="777"/>
      <c r="O489" s="778"/>
      <c r="P489" s="447"/>
      <c r="Q489" s="448"/>
      <c r="R489" s="449"/>
      <c r="S489" s="447"/>
      <c r="T489" s="448"/>
      <c r="U489" s="449"/>
      <c r="V489" s="447"/>
      <c r="W489" s="448"/>
      <c r="X489" s="449"/>
      <c r="Y489" s="447"/>
      <c r="Z489" s="448"/>
      <c r="AA489" s="449"/>
      <c r="AB489" s="447"/>
      <c r="AC489" s="448"/>
      <c r="AD489" s="449"/>
      <c r="AE489" s="2"/>
      <c r="AF489" s="108"/>
      <c r="AH489" s="522">
        <f t="shared" si="653"/>
        <v>0</v>
      </c>
      <c r="AI489" s="522"/>
      <c r="AJ489" s="522">
        <f t="shared" si="654"/>
        <v>0</v>
      </c>
      <c r="AK489" s="522"/>
      <c r="AL489" s="522">
        <f t="shared" si="655"/>
        <v>0</v>
      </c>
      <c r="AM489" s="522"/>
      <c r="AN489" s="522">
        <f t="shared" si="656"/>
        <v>0</v>
      </c>
      <c r="AO489" s="522">
        <f t="shared" si="657"/>
        <v>0</v>
      </c>
      <c r="AP489" s="125" t="str">
        <f>IF(AN489=0,"", IF(SUM($AN$486:AN489)=1,AQ489, IF($AN$493&gt;SUM($AN$486:AN489),_xlfn.CONCAT(", ",AQ489), IF($AN$493=SUM($AN$486:AN489),_xlfn.CONCAT(" y ",AQ489,".")))))</f>
        <v/>
      </c>
      <c r="AQ489" s="147">
        <v>4</v>
      </c>
      <c r="AS489" s="522">
        <f t="shared" si="649"/>
        <v>0</v>
      </c>
      <c r="AT489" s="522"/>
      <c r="AV489" s="518">
        <f t="shared" si="658"/>
        <v>0</v>
      </c>
      <c r="AW489" s="518"/>
      <c r="BI489" s="518">
        <f t="shared" si="659"/>
        <v>0</v>
      </c>
      <c r="BJ489" s="518"/>
      <c r="BK489" s="518">
        <f t="shared" si="660"/>
        <v>0</v>
      </c>
      <c r="BL489" s="518"/>
      <c r="BU489" s="518">
        <f t="shared" si="661"/>
        <v>0</v>
      </c>
      <c r="BV489" s="518"/>
      <c r="BW489" s="518">
        <f t="shared" si="662"/>
        <v>0</v>
      </c>
      <c r="BX489" s="518"/>
      <c r="BZ489" s="518">
        <f t="shared" si="663"/>
        <v>0</v>
      </c>
      <c r="CA489" s="518"/>
      <c r="CB489" s="518">
        <f t="shared" si="664"/>
        <v>0</v>
      </c>
      <c r="CC489" s="518"/>
      <c r="CD489" s="518">
        <f t="shared" si="665"/>
        <v>0</v>
      </c>
      <c r="CE489" s="518"/>
      <c r="CG489" s="514">
        <f t="shared" si="650"/>
        <v>0</v>
      </c>
      <c r="CH489" s="515"/>
      <c r="CP489" s="586">
        <f>SUM(CL488:CQ488)</f>
        <v>0</v>
      </c>
      <c r="CQ489" s="586"/>
      <c r="CS489" s="518">
        <f t="shared" si="666"/>
        <v>0</v>
      </c>
      <c r="CT489" s="518"/>
      <c r="CU489" s="518">
        <f t="shared" si="667"/>
        <v>0</v>
      </c>
      <c r="CV489" s="518"/>
      <c r="CW489" s="518">
        <f t="shared" si="668"/>
        <v>0</v>
      </c>
      <c r="CX489" s="518"/>
    </row>
    <row r="490" spans="1:102" s="38" customFormat="1" ht="15" customHeight="1">
      <c r="A490" s="18"/>
      <c r="B490" s="3"/>
      <c r="C490" s="48" t="s">
        <v>5000</v>
      </c>
      <c r="D490" s="547" t="s">
        <v>5933</v>
      </c>
      <c r="E490" s="548"/>
      <c r="F490" s="548"/>
      <c r="G490" s="548"/>
      <c r="H490" s="548"/>
      <c r="I490" s="548"/>
      <c r="J490" s="548"/>
      <c r="K490" s="548"/>
      <c r="L490" s="549"/>
      <c r="M490" s="776"/>
      <c r="N490" s="777"/>
      <c r="O490" s="778"/>
      <c r="P490" s="447"/>
      <c r="Q490" s="448"/>
      <c r="R490" s="449"/>
      <c r="S490" s="447"/>
      <c r="T490" s="448"/>
      <c r="U490" s="449"/>
      <c r="V490" s="447"/>
      <c r="W490" s="448"/>
      <c r="X490" s="449"/>
      <c r="Y490" s="447"/>
      <c r="Z490" s="448"/>
      <c r="AA490" s="449"/>
      <c r="AB490" s="447"/>
      <c r="AC490" s="448"/>
      <c r="AD490" s="449"/>
      <c r="AE490" s="2"/>
      <c r="AF490" s="108"/>
      <c r="AH490" s="522">
        <f t="shared" si="653"/>
        <v>0</v>
      </c>
      <c r="AI490" s="522"/>
      <c r="AJ490" s="522">
        <f t="shared" si="654"/>
        <v>0</v>
      </c>
      <c r="AK490" s="522"/>
      <c r="AL490" s="522">
        <f t="shared" si="655"/>
        <v>0</v>
      </c>
      <c r="AM490" s="522"/>
      <c r="AN490" s="522">
        <f t="shared" si="656"/>
        <v>0</v>
      </c>
      <c r="AO490" s="522">
        <f t="shared" si="657"/>
        <v>0</v>
      </c>
      <c r="AP490" s="125" t="str">
        <f>IF(AN490=0,"", IF(SUM($AN$486:AN490)=1,AQ490, IF($AN$493&gt;SUM($AN$486:AN490),_xlfn.CONCAT(", ",AQ490), IF($AN$493=SUM($AN$486:AN490),_xlfn.CONCAT(" y ",AQ490,".")))))</f>
        <v/>
      </c>
      <c r="AQ490" s="154">
        <v>5</v>
      </c>
      <c r="AS490" s="522">
        <f t="shared" si="649"/>
        <v>0</v>
      </c>
      <c r="AT490" s="522"/>
      <c r="AV490" s="518">
        <f t="shared" si="658"/>
        <v>0</v>
      </c>
      <c r="AW490" s="518"/>
      <c r="BI490" s="518">
        <f t="shared" si="659"/>
        <v>0</v>
      </c>
      <c r="BJ490" s="518"/>
      <c r="BK490" s="518">
        <f t="shared" si="660"/>
        <v>0</v>
      </c>
      <c r="BL490" s="518"/>
      <c r="BU490" s="518">
        <f t="shared" si="661"/>
        <v>0</v>
      </c>
      <c r="BV490" s="518"/>
      <c r="BW490" s="518">
        <f t="shared" si="662"/>
        <v>0</v>
      </c>
      <c r="BX490" s="518"/>
      <c r="BZ490" s="518">
        <f t="shared" si="663"/>
        <v>0</v>
      </c>
      <c r="CA490" s="518"/>
      <c r="CB490" s="518">
        <f t="shared" si="664"/>
        <v>0</v>
      </c>
      <c r="CC490" s="518"/>
      <c r="CD490" s="518">
        <f t="shared" si="665"/>
        <v>0</v>
      </c>
      <c r="CE490" s="518"/>
      <c r="CG490" s="514">
        <f t="shared" si="650"/>
        <v>0</v>
      </c>
      <c r="CH490" s="515"/>
      <c r="CS490" s="518">
        <f t="shared" si="666"/>
        <v>0</v>
      </c>
      <c r="CT490" s="518"/>
      <c r="CU490" s="518">
        <f t="shared" si="667"/>
        <v>0</v>
      </c>
      <c r="CV490" s="518"/>
      <c r="CW490" s="518">
        <f t="shared" si="668"/>
        <v>0</v>
      </c>
      <c r="CX490" s="518"/>
    </row>
    <row r="491" spans="1:102" s="38" customFormat="1" ht="15" customHeight="1">
      <c r="A491" s="18"/>
      <c r="B491" s="3"/>
      <c r="C491" s="48" t="s">
        <v>5002</v>
      </c>
      <c r="D491" s="547" t="s">
        <v>5934</v>
      </c>
      <c r="E491" s="548"/>
      <c r="F491" s="548"/>
      <c r="G491" s="548"/>
      <c r="H491" s="548"/>
      <c r="I491" s="548"/>
      <c r="J491" s="548"/>
      <c r="K491" s="548"/>
      <c r="L491" s="549"/>
      <c r="M491" s="776"/>
      <c r="N491" s="777"/>
      <c r="O491" s="778"/>
      <c r="P491" s="447"/>
      <c r="Q491" s="448"/>
      <c r="R491" s="449"/>
      <c r="S491" s="447"/>
      <c r="T491" s="448"/>
      <c r="U491" s="449"/>
      <c r="V491" s="447"/>
      <c r="W491" s="448"/>
      <c r="X491" s="449"/>
      <c r="Y491" s="447"/>
      <c r="Z491" s="448"/>
      <c r="AA491" s="449"/>
      <c r="AB491" s="447"/>
      <c r="AC491" s="448"/>
      <c r="AD491" s="449"/>
      <c r="AE491" s="2"/>
      <c r="AF491" s="108"/>
      <c r="AH491" s="522">
        <f t="shared" si="653"/>
        <v>0</v>
      </c>
      <c r="AI491" s="522"/>
      <c r="AJ491" s="522">
        <f t="shared" si="654"/>
        <v>0</v>
      </c>
      <c r="AK491" s="522"/>
      <c r="AL491" s="522">
        <f t="shared" si="655"/>
        <v>0</v>
      </c>
      <c r="AM491" s="522"/>
      <c r="AN491" s="522">
        <f t="shared" si="656"/>
        <v>0</v>
      </c>
      <c r="AO491" s="522">
        <f t="shared" si="657"/>
        <v>0</v>
      </c>
      <c r="AP491" s="125" t="str">
        <f>IF(AN491=0,"", IF(SUM($AN$486:AN491)=1,AQ491, IF($AN$493&gt;SUM($AN$486:AN491),_xlfn.CONCAT(", ",AQ491), IF($AN$493=SUM($AN$486:AN491),_xlfn.CONCAT(" y ",AQ491,".")))))</f>
        <v/>
      </c>
      <c r="AQ491" s="154">
        <v>6</v>
      </c>
      <c r="AS491" s="522">
        <f t="shared" si="649"/>
        <v>0</v>
      </c>
      <c r="AT491" s="522"/>
      <c r="AV491" s="518">
        <f t="shared" si="658"/>
        <v>0</v>
      </c>
      <c r="AW491" s="518"/>
      <c r="BI491" s="518">
        <f t="shared" si="659"/>
        <v>0</v>
      </c>
      <c r="BJ491" s="518"/>
      <c r="BK491" s="518">
        <f t="shared" si="660"/>
        <v>0</v>
      </c>
      <c r="BL491" s="518"/>
      <c r="BU491" s="518">
        <f t="shared" si="661"/>
        <v>0</v>
      </c>
      <c r="BV491" s="518"/>
      <c r="BW491" s="518">
        <f t="shared" si="662"/>
        <v>0</v>
      </c>
      <c r="BX491" s="518"/>
      <c r="BZ491" s="518">
        <f t="shared" si="663"/>
        <v>0</v>
      </c>
      <c r="CA491" s="518"/>
      <c r="CB491" s="518">
        <f t="shared" si="664"/>
        <v>0</v>
      </c>
      <c r="CC491" s="518"/>
      <c r="CD491" s="518">
        <f t="shared" si="665"/>
        <v>0</v>
      </c>
      <c r="CE491" s="518"/>
      <c r="CG491" s="514">
        <f t="shared" si="650"/>
        <v>0</v>
      </c>
      <c r="CH491" s="515"/>
      <c r="CS491" s="518">
        <f t="shared" si="666"/>
        <v>0</v>
      </c>
      <c r="CT491" s="518"/>
      <c r="CU491" s="518">
        <f t="shared" si="667"/>
        <v>0</v>
      </c>
      <c r="CV491" s="518"/>
      <c r="CW491" s="518">
        <f t="shared" si="668"/>
        <v>0</v>
      </c>
      <c r="CX491" s="518"/>
    </row>
    <row r="492" spans="1:102" s="38" customFormat="1" ht="15" customHeight="1">
      <c r="A492" s="18"/>
      <c r="B492" s="3"/>
      <c r="C492" s="155" t="s">
        <v>5004</v>
      </c>
      <c r="D492" s="580" t="s">
        <v>5935</v>
      </c>
      <c r="E492" s="580"/>
      <c r="F492" s="580"/>
      <c r="G492" s="580"/>
      <c r="H492" s="580"/>
      <c r="I492" s="580"/>
      <c r="J492" s="580"/>
      <c r="K492" s="580"/>
      <c r="L492" s="580"/>
      <c r="M492" s="776"/>
      <c r="N492" s="777"/>
      <c r="O492" s="778"/>
      <c r="P492" s="447"/>
      <c r="Q492" s="448"/>
      <c r="R492" s="449"/>
      <c r="S492" s="447"/>
      <c r="T492" s="448"/>
      <c r="U492" s="449"/>
      <c r="V492" s="447"/>
      <c r="W492" s="448"/>
      <c r="X492" s="449"/>
      <c r="Y492" s="447"/>
      <c r="Z492" s="448"/>
      <c r="AA492" s="449"/>
      <c r="AB492" s="447"/>
      <c r="AC492" s="448"/>
      <c r="AD492" s="449"/>
      <c r="AE492" s="2"/>
      <c r="AF492" s="108"/>
      <c r="AH492" s="522">
        <f t="shared" si="653"/>
        <v>0</v>
      </c>
      <c r="AI492" s="522"/>
      <c r="AJ492" s="522">
        <f t="shared" si="654"/>
        <v>0</v>
      </c>
      <c r="AK492" s="522"/>
      <c r="AL492" s="522">
        <f t="shared" si="655"/>
        <v>0</v>
      </c>
      <c r="AM492" s="522"/>
      <c r="AN492" s="522">
        <f t="shared" si="656"/>
        <v>0</v>
      </c>
      <c r="AO492" s="522">
        <f t="shared" si="657"/>
        <v>0</v>
      </c>
      <c r="AP492" s="125" t="str">
        <f>IF(AN492=0,"", IF(SUM($AN$486:AN492)=1,AQ492, IF($AN$493&gt;SUM($AN$486:AN492),_xlfn.CONCAT(", ",AQ492), IF($AN$493=SUM($AN$486:AN492),_xlfn.CONCAT(" y ",AQ492,".")))))</f>
        <v/>
      </c>
      <c r="AQ492" s="147">
        <v>7</v>
      </c>
      <c r="AS492" s="522">
        <f>IF($AO$472=$AQ$472,0,IF(OR(AND(M492="X",COUNTBLANK(P492:AD492)=15),AND(M492="",COUNTBLANK(P492:AD492)=10),AND(CG492=1,COUNTBLANK(V492:AD492)=9)),0,1))</f>
        <v>0</v>
      </c>
      <c r="AT492" s="522"/>
      <c r="AV492" s="518">
        <f t="shared" si="658"/>
        <v>0</v>
      </c>
      <c r="AW492" s="518"/>
      <c r="BI492" s="518">
        <f t="shared" si="659"/>
        <v>0</v>
      </c>
      <c r="BJ492" s="518"/>
      <c r="BK492" s="518">
        <f t="shared" si="660"/>
        <v>0</v>
      </c>
      <c r="BL492" s="518"/>
      <c r="BU492" s="518">
        <f t="shared" si="661"/>
        <v>0</v>
      </c>
      <c r="BV492" s="518"/>
      <c r="BW492" s="518">
        <f t="shared" si="662"/>
        <v>0</v>
      </c>
      <c r="BX492" s="518"/>
      <c r="BZ492" s="518">
        <f t="shared" si="663"/>
        <v>0</v>
      </c>
      <c r="CA492" s="518"/>
      <c r="CB492" s="518">
        <f t="shared" si="664"/>
        <v>0</v>
      </c>
      <c r="CC492" s="518"/>
      <c r="CD492" s="518">
        <f t="shared" si="665"/>
        <v>0</v>
      </c>
      <c r="CE492" s="518"/>
      <c r="CG492" s="514">
        <f>IF($AO$472=$AQ$472,0,IF(OR(S492="",S492&gt;=1),0,1))</f>
        <v>0</v>
      </c>
      <c r="CH492" s="515"/>
      <c r="CS492" s="518">
        <f t="shared" si="666"/>
        <v>0</v>
      </c>
      <c r="CT492" s="518"/>
      <c r="CU492" s="518">
        <f t="shared" si="667"/>
        <v>0</v>
      </c>
      <c r="CV492" s="518"/>
      <c r="CW492" s="518">
        <f t="shared" si="668"/>
        <v>0</v>
      </c>
      <c r="CX492" s="518"/>
    </row>
    <row r="493" spans="1:102" s="38" customFormat="1" ht="15" customHeight="1">
      <c r="A493" s="18"/>
      <c r="B493" s="3"/>
      <c r="C493" s="51"/>
      <c r="D493" s="13"/>
      <c r="E493" s="13"/>
      <c r="F493" s="13"/>
      <c r="G493" s="13"/>
      <c r="H493" s="13"/>
      <c r="J493" s="49"/>
      <c r="K493" s="60"/>
      <c r="L493" s="60"/>
      <c r="M493" s="59"/>
      <c r="N493" s="59"/>
      <c r="O493" s="49" t="s">
        <v>5115</v>
      </c>
      <c r="P493" s="445">
        <f>IF(AND(SUM(P486:R492)=0,COUNTIF(P486:R492,"NS")&gt;0),"NS",
IF(AND(SUM(P486:R492)=0,COUNTIF(P486:R492,0)&gt;0),0,
IF(AND(SUM(P486:R492)=0,COUNTIF(P486:R492,"NA")&gt;0),"NA",
SUM(P486:R492))))</f>
        <v>0</v>
      </c>
      <c r="Q493" s="445"/>
      <c r="R493" s="445"/>
      <c r="S493" s="445">
        <f t="shared" ref="S493" si="671">IF(AND(SUM(S486:U492)=0,COUNTIF(S486:U492,"NS")&gt;0),"NS",
IF(AND(SUM(S486:U492)=0,COUNTIF(S486:U492,0)&gt;0),0,
IF(AND(SUM(S486:U492)=0,COUNTIF(S486:U492,"NA")&gt;0),"NA",
SUM(S486:U492))))</f>
        <v>0</v>
      </c>
      <c r="T493" s="445"/>
      <c r="U493" s="445"/>
      <c r="V493" s="445">
        <f t="shared" ref="V493" si="672">IF(AND(SUM(V486:X492)=0,COUNTIF(V486:X492,"NS")&gt;0),"NS",
IF(AND(SUM(V486:X492)=0,COUNTIF(V486:X492,0)&gt;0),0,
IF(AND(SUM(V486:X492)=0,COUNTIF(V486:X492,"NA")&gt;0),"NA",
SUM(V486:X492))))</f>
        <v>0</v>
      </c>
      <c r="W493" s="445"/>
      <c r="X493" s="445"/>
      <c r="Y493" s="445">
        <f t="shared" ref="Y493" si="673">IF(AND(SUM(Y486:AA492)=0,COUNTIF(Y486:AA492,"NS")&gt;0),"NS",
IF(AND(SUM(Y486:AA492)=0,COUNTIF(Y486:AA492,0)&gt;0),0,
IF(AND(SUM(Y486:AA492)=0,COUNTIF(Y486:AA492,"NA")&gt;0),"NA",
SUM(Y486:AA492))))</f>
        <v>0</v>
      </c>
      <c r="Z493" s="445"/>
      <c r="AA493" s="445"/>
      <c r="AB493" s="445">
        <f t="shared" ref="AB493" si="674">IF(AND(SUM(AB486:AD492)=0,COUNTIF(AB486:AD492,"NS")&gt;0),"NS",
IF(AND(SUM(AB486:AD492)=0,COUNTIF(AB486:AD492,0)&gt;0),0,
IF(AND(SUM(AB486:AD492)=0,COUNTIF(AB486:AD492,"NA")&gt;0),"NA",
SUM(AB486:AD492))))</f>
        <v>0</v>
      </c>
      <c r="AC493" s="445"/>
      <c r="AD493" s="445"/>
      <c r="AE493" s="2"/>
      <c r="AF493" s="108"/>
      <c r="AN493" s="586">
        <f>SUM(AN486:AO492)</f>
        <v>0</v>
      </c>
      <c r="AO493" s="586"/>
      <c r="AP493" s="148" t="str">
        <f>IF(AN493=0,"", IF(AN493=1,VLOOKUP(1,AN486:AP492,3,FALSE), IF(AN493&gt;1,_xlfn.CONCAT(AP486:AP492),"")))</f>
        <v/>
      </c>
      <c r="AS493" s="529">
        <f>SUM(AS486:AT492)</f>
        <v>0</v>
      </c>
      <c r="AT493" s="529"/>
      <c r="BK493" s="586">
        <f>SUM(BK486:BL492)</f>
        <v>0</v>
      </c>
      <c r="BL493" s="586"/>
      <c r="BW493" s="586">
        <f>SUM(BW486:BX492)</f>
        <v>0</v>
      </c>
      <c r="BX493" s="586"/>
      <c r="CD493" s="721">
        <f>SUM(CD486:CE492)</f>
        <v>0</v>
      </c>
      <c r="CE493" s="722"/>
      <c r="CW493" s="721">
        <f>SUM(CS486:CX492)</f>
        <v>0</v>
      </c>
      <c r="CX493" s="722"/>
    </row>
    <row r="494" spans="1:102" s="38" customFormat="1" ht="14.25">
      <c r="A494" s="18"/>
      <c r="B494" s="3"/>
      <c r="C494" s="57"/>
      <c r="D494" s="64"/>
      <c r="E494" s="64"/>
      <c r="F494" s="64"/>
      <c r="G494" s="64"/>
      <c r="H494" s="64"/>
      <c r="I494" s="64"/>
      <c r="J494" s="64"/>
      <c r="K494" s="64"/>
      <c r="L494" s="64"/>
      <c r="M494" s="64"/>
      <c r="N494" s="64"/>
      <c r="O494" s="64"/>
      <c r="P494" s="51"/>
      <c r="Q494" s="51"/>
      <c r="R494" s="51"/>
      <c r="S494" s="51"/>
      <c r="T494" s="51"/>
      <c r="U494" s="51"/>
      <c r="V494" s="51"/>
      <c r="W494" s="51"/>
      <c r="X494" s="51"/>
      <c r="Y494" s="51"/>
      <c r="Z494" s="51"/>
      <c r="AA494" s="51"/>
      <c r="AB494" s="51"/>
      <c r="AC494" s="51"/>
      <c r="AD494" s="51"/>
      <c r="AE494" s="2"/>
      <c r="AF494" s="108"/>
    </row>
    <row r="495" spans="1:102" s="38" customFormat="1" ht="45" customHeight="1">
      <c r="A495" s="18"/>
      <c r="B495" s="3"/>
      <c r="C495" s="779" t="s">
        <v>5936</v>
      </c>
      <c r="D495" s="779"/>
      <c r="E495" s="779"/>
      <c r="F495" s="447"/>
      <c r="G495" s="448"/>
      <c r="H495" s="448"/>
      <c r="I495" s="448"/>
      <c r="J495" s="448"/>
      <c r="K495" s="448"/>
      <c r="L495" s="448"/>
      <c r="M495" s="448"/>
      <c r="N495" s="448"/>
      <c r="O495" s="448"/>
      <c r="P495" s="448"/>
      <c r="Q495" s="448"/>
      <c r="R495" s="448"/>
      <c r="S495" s="448"/>
      <c r="T495" s="448"/>
      <c r="U495" s="448"/>
      <c r="V495" s="448"/>
      <c r="W495" s="448"/>
      <c r="X495" s="448"/>
      <c r="Y495" s="448"/>
      <c r="Z495" s="448"/>
      <c r="AA495" s="448"/>
      <c r="AB495" s="448"/>
      <c r="AC495" s="448"/>
      <c r="AD495" s="449"/>
      <c r="AE495" s="2"/>
      <c r="AF495" s="108"/>
      <c r="AH495" s="522" t="s">
        <v>5299</v>
      </c>
      <c r="AI495" s="522"/>
      <c r="AJ495" s="522">
        <f>IF(OR(P492="",P492="NA",P492=0,P492="NS"),0,1)</f>
        <v>0</v>
      </c>
      <c r="AK495" s="522"/>
      <c r="AL495" s="570">
        <f>IF(OR(AND(AJ495=0,F495=""),AND(AJ495=1,F495&lt;&gt;"")),0,1)</f>
        <v>0</v>
      </c>
      <c r="AM495" s="570"/>
    </row>
    <row r="496" spans="1:102" s="38" customFormat="1" ht="14.25">
      <c r="A496" s="18"/>
      <c r="B496" s="3"/>
      <c r="C496" s="54"/>
      <c r="D496" s="65"/>
      <c r="E496" s="65"/>
      <c r="F496" s="65"/>
      <c r="G496" s="65"/>
      <c r="H496" s="65"/>
      <c r="I496" s="65"/>
      <c r="J496" s="65"/>
      <c r="K496" s="65"/>
      <c r="L496" s="65"/>
      <c r="M496" s="65"/>
      <c r="N496" s="65"/>
      <c r="O496" s="65"/>
      <c r="P496" s="3"/>
      <c r="Q496" s="3"/>
      <c r="R496" s="3"/>
      <c r="S496" s="3"/>
      <c r="T496" s="3"/>
      <c r="U496" s="3"/>
      <c r="V496" s="3"/>
      <c r="W496" s="3"/>
      <c r="X496" s="3"/>
      <c r="Y496" s="3"/>
      <c r="Z496" s="3"/>
      <c r="AA496" s="3"/>
      <c r="AB496" s="3"/>
      <c r="AC496" s="3"/>
      <c r="AD496" s="3"/>
      <c r="AE496" s="2"/>
      <c r="AF496" s="108"/>
    </row>
    <row r="497" spans="1:32" s="38" customFormat="1" ht="24" customHeight="1">
      <c r="A497" s="18"/>
      <c r="B497" s="3"/>
      <c r="C497" s="622" t="s">
        <v>5117</v>
      </c>
      <c r="D497" s="622"/>
      <c r="E497" s="622"/>
      <c r="F497" s="622"/>
      <c r="G497" s="622"/>
      <c r="H497" s="622"/>
      <c r="I497" s="622"/>
      <c r="J497" s="622"/>
      <c r="K497" s="622"/>
      <c r="L497" s="622"/>
      <c r="M497" s="622"/>
      <c r="N497" s="622"/>
      <c r="O497" s="622"/>
      <c r="P497" s="622"/>
      <c r="Q497" s="622"/>
      <c r="R497" s="622"/>
      <c r="S497" s="622"/>
      <c r="T497" s="622"/>
      <c r="U497" s="622"/>
      <c r="V497" s="622"/>
      <c r="W497" s="622"/>
      <c r="X497" s="622"/>
      <c r="Y497" s="622"/>
      <c r="Z497" s="622"/>
      <c r="AA497" s="622"/>
      <c r="AB497" s="622"/>
      <c r="AC497" s="622"/>
      <c r="AD497" s="622"/>
      <c r="AE497" s="2"/>
      <c r="AF497" s="108"/>
    </row>
    <row r="498" spans="1:32" s="38" customFormat="1" ht="60" customHeight="1">
      <c r="A498" s="18"/>
      <c r="B498" s="3"/>
      <c r="C498" s="762"/>
      <c r="D498" s="763"/>
      <c r="E498" s="763"/>
      <c r="F498" s="763"/>
      <c r="G498" s="763"/>
      <c r="H498" s="763"/>
      <c r="I498" s="763"/>
      <c r="J498" s="763"/>
      <c r="K498" s="763"/>
      <c r="L498" s="763"/>
      <c r="M498" s="763"/>
      <c r="N498" s="763"/>
      <c r="O498" s="763"/>
      <c r="P498" s="763"/>
      <c r="Q498" s="763"/>
      <c r="R498" s="763"/>
      <c r="S498" s="763"/>
      <c r="T498" s="763"/>
      <c r="U498" s="763"/>
      <c r="V498" s="763"/>
      <c r="W498" s="763"/>
      <c r="X498" s="763"/>
      <c r="Y498" s="763"/>
      <c r="Z498" s="763"/>
      <c r="AA498" s="763"/>
      <c r="AB498" s="763"/>
      <c r="AC498" s="763"/>
      <c r="AD498" s="764"/>
      <c r="AE498" s="2"/>
      <c r="AF498" s="108"/>
    </row>
    <row r="499" spans="1:32" s="38" customFormat="1" ht="15" customHeight="1">
      <c r="A499" s="18"/>
      <c r="B499" s="470" t="str">
        <f>IF(BF486=0,"","Error: Verificar coherencia aritmética con la pregunta 2.11 conforme a la instrucción 3.")</f>
        <v/>
      </c>
      <c r="C499" s="470"/>
      <c r="D499" s="470"/>
      <c r="E499" s="470"/>
      <c r="F499" s="470"/>
      <c r="G499" s="470"/>
      <c r="H499" s="470"/>
      <c r="I499" s="470"/>
      <c r="J499" s="470"/>
      <c r="K499" s="470"/>
      <c r="L499" s="470"/>
      <c r="M499" s="470"/>
      <c r="N499" s="470"/>
      <c r="O499" s="470"/>
      <c r="P499" s="470"/>
      <c r="Q499" s="470"/>
      <c r="R499" s="470"/>
      <c r="S499" s="470"/>
      <c r="T499" s="470"/>
      <c r="U499" s="470"/>
      <c r="V499" s="470"/>
      <c r="W499" s="470"/>
      <c r="X499" s="470"/>
      <c r="Y499" s="470"/>
      <c r="Z499" s="470"/>
      <c r="AA499" s="470"/>
      <c r="AB499" s="470"/>
      <c r="AC499" s="470"/>
      <c r="AD499" s="470"/>
      <c r="AE499" s="2"/>
      <c r="AF499" s="108"/>
    </row>
    <row r="500" spans="1:32" s="38" customFormat="1" ht="15" customHeight="1">
      <c r="A500" s="18"/>
      <c r="B500" s="470" t="str">
        <f>IF(BK493=0,"","Error: Verificar coherencia aritmética con la pregunta 2.11 conforme a la instrucción 4.")</f>
        <v/>
      </c>
      <c r="C500" s="470"/>
      <c r="D500" s="470"/>
      <c r="E500" s="470"/>
      <c r="F500" s="470"/>
      <c r="G500" s="470"/>
      <c r="H500" s="470"/>
      <c r="I500" s="470"/>
      <c r="J500" s="470"/>
      <c r="K500" s="470"/>
      <c r="L500" s="470"/>
      <c r="M500" s="470"/>
      <c r="N500" s="470"/>
      <c r="O500" s="470"/>
      <c r="P500" s="470"/>
      <c r="Q500" s="470"/>
      <c r="R500" s="470"/>
      <c r="S500" s="470"/>
      <c r="T500" s="470"/>
      <c r="U500" s="470"/>
      <c r="V500" s="470"/>
      <c r="W500" s="470"/>
      <c r="X500" s="470"/>
      <c r="Y500" s="470"/>
      <c r="Z500" s="470"/>
      <c r="AA500" s="470"/>
      <c r="AB500" s="470"/>
      <c r="AC500" s="470"/>
      <c r="AD500" s="470"/>
      <c r="AE500" s="2"/>
      <c r="AF500" s="108"/>
    </row>
    <row r="501" spans="1:32" s="38" customFormat="1" ht="15" customHeight="1">
      <c r="A501" s="18"/>
      <c r="B501" s="470" t="str">
        <f>IF(BR486=0,"","Error: Verificar coherencia aritmética con la pregunta 2.11 conforme a la instrucción 5.")</f>
        <v/>
      </c>
      <c r="C501" s="470"/>
      <c r="D501" s="470"/>
      <c r="E501" s="470"/>
      <c r="F501" s="470"/>
      <c r="G501" s="470"/>
      <c r="H501" s="470"/>
      <c r="I501" s="470"/>
      <c r="J501" s="470"/>
      <c r="K501" s="470"/>
      <c r="L501" s="470"/>
      <c r="M501" s="470"/>
      <c r="N501" s="470"/>
      <c r="O501" s="470"/>
      <c r="P501" s="470"/>
      <c r="Q501" s="470"/>
      <c r="R501" s="470"/>
      <c r="S501" s="470"/>
      <c r="T501" s="470"/>
      <c r="U501" s="470"/>
      <c r="V501" s="470"/>
      <c r="W501" s="470"/>
      <c r="X501" s="470"/>
      <c r="Y501" s="470"/>
      <c r="Z501" s="470"/>
      <c r="AA501" s="470"/>
      <c r="AB501" s="470"/>
      <c r="AC501" s="470"/>
      <c r="AD501" s="470"/>
      <c r="AE501" s="2"/>
      <c r="AF501" s="108"/>
    </row>
    <row r="502" spans="1:32" s="38" customFormat="1" ht="15" customHeight="1">
      <c r="A502" s="18"/>
      <c r="B502" s="470" t="str">
        <f>IF(BW493=0,"","Error: Verificar coherencia aritmética con la pregunta 2.11 conforme a la instrucción 6.")</f>
        <v/>
      </c>
      <c r="C502" s="470"/>
      <c r="D502" s="470"/>
      <c r="E502" s="470"/>
      <c r="F502" s="470"/>
      <c r="G502" s="470"/>
      <c r="H502" s="470"/>
      <c r="I502" s="470"/>
      <c r="J502" s="470"/>
      <c r="K502" s="470"/>
      <c r="L502" s="470"/>
      <c r="M502" s="470"/>
      <c r="N502" s="470"/>
      <c r="O502" s="470"/>
      <c r="P502" s="470"/>
      <c r="Q502" s="470"/>
      <c r="R502" s="470"/>
      <c r="S502" s="470"/>
      <c r="T502" s="470"/>
      <c r="U502" s="470"/>
      <c r="V502" s="470"/>
      <c r="W502" s="470"/>
      <c r="X502" s="470"/>
      <c r="Y502" s="470"/>
      <c r="Z502" s="470"/>
      <c r="AA502" s="470"/>
      <c r="AB502" s="470"/>
      <c r="AC502" s="470"/>
      <c r="AD502" s="470"/>
      <c r="AE502" s="2"/>
      <c r="AF502" s="108"/>
    </row>
    <row r="503" spans="1:32" s="38" customFormat="1" ht="15" customHeight="1">
      <c r="A503" s="18"/>
      <c r="B503" s="470" t="str">
        <f>IF(CD493=0,"","Error: revisar la información registrada tomando en cuenta la instrucción 7.")</f>
        <v/>
      </c>
      <c r="C503" s="470"/>
      <c r="D503" s="470"/>
      <c r="E503" s="470"/>
      <c r="F503" s="470"/>
      <c r="G503" s="470"/>
      <c r="H503" s="470"/>
      <c r="I503" s="470"/>
      <c r="J503" s="470"/>
      <c r="K503" s="470"/>
      <c r="L503" s="470"/>
      <c r="M503" s="470"/>
      <c r="N503" s="470"/>
      <c r="O503" s="470"/>
      <c r="P503" s="470"/>
      <c r="Q503" s="470"/>
      <c r="R503" s="470"/>
      <c r="S503" s="470"/>
      <c r="T503" s="470"/>
      <c r="U503" s="470"/>
      <c r="V503" s="470"/>
      <c r="W503" s="470"/>
      <c r="X503" s="470"/>
      <c r="Y503" s="470"/>
      <c r="Z503" s="470"/>
      <c r="AA503" s="470"/>
      <c r="AB503" s="470"/>
      <c r="AC503" s="470"/>
      <c r="AD503" s="470"/>
      <c r="AE503" s="2"/>
      <c r="AF503" s="108"/>
    </row>
    <row r="504" spans="1:32" s="38" customFormat="1" ht="15" customHeight="1">
      <c r="A504" s="18"/>
      <c r="B504" s="470" t="str">
        <f>IF(CP489=0,"","Error: Verificar coherencia aritmética con la pregunta 2.11 conforme a la instrucción 9.")</f>
        <v/>
      </c>
      <c r="C504" s="470"/>
      <c r="D504" s="470"/>
      <c r="E504" s="470"/>
      <c r="F504" s="470"/>
      <c r="G504" s="470"/>
      <c r="H504" s="470"/>
      <c r="I504" s="470"/>
      <c r="J504" s="470"/>
      <c r="K504" s="470"/>
      <c r="L504" s="470"/>
      <c r="M504" s="470"/>
      <c r="N504" s="470"/>
      <c r="O504" s="470"/>
      <c r="P504" s="470"/>
      <c r="Q504" s="470"/>
      <c r="R504" s="470"/>
      <c r="S504" s="470"/>
      <c r="T504" s="470"/>
      <c r="U504" s="470"/>
      <c r="V504" s="470"/>
      <c r="W504" s="470"/>
      <c r="X504" s="470"/>
      <c r="Y504" s="470"/>
      <c r="Z504" s="470"/>
      <c r="AA504" s="470"/>
      <c r="AB504" s="470"/>
      <c r="AC504" s="470"/>
      <c r="AD504" s="470"/>
      <c r="AE504" s="2"/>
      <c r="AF504" s="108"/>
    </row>
    <row r="505" spans="1:32" s="38" customFormat="1" ht="15" customHeight="1">
      <c r="A505" s="18"/>
      <c r="B505" s="470" t="str">
        <f>IF(CW493=0,"","Error: Verificar coherencia aritmética con la pregunta 2.11 conforme a la instrucción 10.")</f>
        <v/>
      </c>
      <c r="C505" s="470"/>
      <c r="D505" s="470"/>
      <c r="E505" s="470"/>
      <c r="F505" s="470"/>
      <c r="G505" s="470"/>
      <c r="H505" s="470"/>
      <c r="I505" s="470"/>
      <c r="J505" s="470"/>
      <c r="K505" s="470"/>
      <c r="L505" s="470"/>
      <c r="M505" s="470"/>
      <c r="N505" s="470"/>
      <c r="O505" s="470"/>
      <c r="P505" s="470"/>
      <c r="Q505" s="470"/>
      <c r="R505" s="470"/>
      <c r="S505" s="470"/>
      <c r="T505" s="470"/>
      <c r="U505" s="470"/>
      <c r="V505" s="470"/>
      <c r="W505" s="470"/>
      <c r="X505" s="470"/>
      <c r="Y505" s="470"/>
      <c r="Z505" s="470"/>
      <c r="AA505" s="470"/>
      <c r="AB505" s="470"/>
      <c r="AC505" s="470"/>
      <c r="AD505" s="470"/>
      <c r="AE505" s="2"/>
      <c r="AF505" s="108"/>
    </row>
    <row r="506" spans="1:32" s="38" customFormat="1" ht="15" customHeight="1">
      <c r="A506" s="18"/>
      <c r="B506" s="470" t="str">
        <f>IF(AN493=0,"", IF(AN493=1,_xlfn.CONCAT("Error: Verificar sumas en el numeral ",AP493,"."),_xlfn.CONCAT("Error: Verificar sumas en los numerales ",AP493)))</f>
        <v/>
      </c>
      <c r="C506" s="470"/>
      <c r="D506" s="470"/>
      <c r="E506" s="470"/>
      <c r="F506" s="470"/>
      <c r="G506" s="470"/>
      <c r="H506" s="470"/>
      <c r="I506" s="470"/>
      <c r="J506" s="470"/>
      <c r="K506" s="470"/>
      <c r="L506" s="470"/>
      <c r="M506" s="470"/>
      <c r="N506" s="470"/>
      <c r="O506" s="470"/>
      <c r="P506" s="470"/>
      <c r="Q506" s="470"/>
      <c r="R506" s="470"/>
      <c r="S506" s="470"/>
      <c r="T506" s="470"/>
      <c r="U506" s="470"/>
      <c r="V506" s="470"/>
      <c r="W506" s="470"/>
      <c r="X506" s="470"/>
      <c r="Y506" s="470"/>
      <c r="Z506" s="470"/>
      <c r="AA506" s="470"/>
      <c r="AB506" s="470"/>
      <c r="AC506" s="470"/>
      <c r="AD506" s="470"/>
      <c r="AE506" s="2"/>
      <c r="AF506" s="108"/>
    </row>
    <row r="507" spans="1:32" s="38" customFormat="1" ht="15" customHeight="1">
      <c r="A507" s="18"/>
      <c r="B507" s="470" t="str">
        <f>IF(AL495=0,"","Error: Debe especificar Otro tema.")</f>
        <v/>
      </c>
      <c r="C507" s="470"/>
      <c r="D507" s="470"/>
      <c r="E507" s="470"/>
      <c r="F507" s="470"/>
      <c r="G507" s="470"/>
      <c r="H507" s="470"/>
      <c r="I507" s="470"/>
      <c r="J507" s="470"/>
      <c r="K507" s="470"/>
      <c r="L507" s="470"/>
      <c r="M507" s="470"/>
      <c r="N507" s="470"/>
      <c r="O507" s="470"/>
      <c r="P507" s="470"/>
      <c r="Q507" s="470"/>
      <c r="R507" s="470"/>
      <c r="S507" s="470"/>
      <c r="T507" s="470"/>
      <c r="U507" s="470"/>
      <c r="V507" s="470"/>
      <c r="W507" s="470"/>
      <c r="X507" s="470"/>
      <c r="Y507" s="470"/>
      <c r="Z507" s="470"/>
      <c r="AA507" s="470"/>
      <c r="AB507" s="470"/>
      <c r="AC507" s="470"/>
      <c r="AD507" s="470"/>
      <c r="AE507" s="2"/>
      <c r="AF507" s="108"/>
    </row>
    <row r="508" spans="1:32" s="38" customFormat="1" ht="15" customHeight="1">
      <c r="A508" s="18"/>
      <c r="B508" s="471" t="str">
        <f>IF(AS493=0,"","Error: Debe completar toda la información requerida.")</f>
        <v/>
      </c>
      <c r="C508" s="471"/>
      <c r="D508" s="471"/>
      <c r="E508" s="471"/>
      <c r="F508" s="471"/>
      <c r="G508" s="471"/>
      <c r="H508" s="471"/>
      <c r="I508" s="471"/>
      <c r="J508" s="471"/>
      <c r="K508" s="471"/>
      <c r="L508" s="471"/>
      <c r="M508" s="471"/>
      <c r="N508" s="471"/>
      <c r="O508" s="471"/>
      <c r="P508" s="471"/>
      <c r="Q508" s="471"/>
      <c r="R508" s="471"/>
      <c r="S508" s="471"/>
      <c r="T508" s="471"/>
      <c r="U508" s="471"/>
      <c r="V508" s="471"/>
      <c r="W508" s="471"/>
      <c r="X508" s="471"/>
      <c r="Y508" s="471"/>
      <c r="Z508" s="471"/>
      <c r="AA508" s="471"/>
      <c r="AB508" s="471"/>
      <c r="AC508" s="471"/>
      <c r="AD508" s="471"/>
      <c r="AE508" s="2"/>
      <c r="AF508" s="108"/>
    </row>
    <row r="509" spans="1:32" s="38" customFormat="1" ht="15" hidden="1" customHeight="1">
      <c r="A509" s="18"/>
      <c r="B509"/>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c r="AA509" s="52"/>
      <c r="AB509" s="52"/>
      <c r="AC509" s="52"/>
      <c r="AD509" s="52"/>
      <c r="AE509" s="2"/>
      <c r="AF509" s="108"/>
    </row>
  </sheetData>
  <sheetProtection algorithmName="SHA-512" hashValue="v9bu6TqbexTftLpWE0DJUqvZzgYhoJH4DQklwX6gOIYJt0WzH3xXw1jFN7QiJtG30I/EK4QVwTrGa9sJwpJuGg==" saltValue="R1Us8tOxjkTNE7clQ34pmg==" spinCount="100000" sheet="1" objects="1" scenarios="1"/>
  <mergeCells count="8411">
    <mergeCell ref="DS200:DS218"/>
    <mergeCell ref="DO213:DP213"/>
    <mergeCell ref="DQ213:DR213"/>
    <mergeCell ref="DK214:DL214"/>
    <mergeCell ref="DM214:DN214"/>
    <mergeCell ref="DO214:DP214"/>
    <mergeCell ref="DQ214:DR214"/>
    <mergeCell ref="DS233:DS243"/>
    <mergeCell ref="DH208:DI208"/>
    <mergeCell ref="DK240:DL240"/>
    <mergeCell ref="DO238:DP238"/>
    <mergeCell ref="DQ238:DR238"/>
    <mergeCell ref="DQ235:DR235"/>
    <mergeCell ref="DO206:DP206"/>
    <mergeCell ref="DQ206:DR206"/>
    <mergeCell ref="DF217:DG217"/>
    <mergeCell ref="DH217:DI217"/>
    <mergeCell ref="DJ200:DJ218"/>
    <mergeCell ref="DF218:DG218"/>
    <mergeCell ref="DH218:DI218"/>
    <mergeCell ref="DK208:DL208"/>
    <mergeCell ref="DM208:DN208"/>
    <mergeCell ref="DK213:DL213"/>
    <mergeCell ref="DM213:DN213"/>
    <mergeCell ref="DF208:DG208"/>
    <mergeCell ref="DF216:DG216"/>
    <mergeCell ref="DH216:DI216"/>
    <mergeCell ref="DO210:DP210"/>
    <mergeCell ref="DQ210:DR210"/>
    <mergeCell ref="DK211:DL211"/>
    <mergeCell ref="DQ217:DR217"/>
    <mergeCell ref="DK218:DL218"/>
    <mergeCell ref="DO218:DP218"/>
    <mergeCell ref="DQ218:DR218"/>
    <mergeCell ref="DM211:DN211"/>
    <mergeCell ref="DO211:DP211"/>
    <mergeCell ref="DQ211:DR211"/>
    <mergeCell ref="DK212:DL212"/>
    <mergeCell ref="DM212:DN212"/>
    <mergeCell ref="DO212:DP212"/>
    <mergeCell ref="DQ212:DR212"/>
    <mergeCell ref="DK215:DL215"/>
    <mergeCell ref="DM215:DN215"/>
    <mergeCell ref="DF213:DG213"/>
    <mergeCell ref="DH213:DI213"/>
    <mergeCell ref="DB214:DC214"/>
    <mergeCell ref="DD214:DE214"/>
    <mergeCell ref="DF214:DG214"/>
    <mergeCell ref="DH214:DI214"/>
    <mergeCell ref="DH212:DI212"/>
    <mergeCell ref="DB215:DC215"/>
    <mergeCell ref="DD215:DE215"/>
    <mergeCell ref="DF215:DG215"/>
    <mergeCell ref="DH215:DI215"/>
    <mergeCell ref="AP200:AP218"/>
    <mergeCell ref="CS244:CZ244"/>
    <mergeCell ref="AP233:AP243"/>
    <mergeCell ref="AY233:AY243"/>
    <mergeCell ref="BH233:BH243"/>
    <mergeCell ref="BQ233:BQ243"/>
    <mergeCell ref="BZ233:BZ243"/>
    <mergeCell ref="CI233:CI243"/>
    <mergeCell ref="CR233:CR243"/>
    <mergeCell ref="DA233:DA243"/>
    <mergeCell ref="DO215:DP215"/>
    <mergeCell ref="DQ215:DR215"/>
    <mergeCell ref="DK216:DL216"/>
    <mergeCell ref="DM216:DN216"/>
    <mergeCell ref="DO216:DP216"/>
    <mergeCell ref="DQ216:DR216"/>
    <mergeCell ref="DK217:DL217"/>
    <mergeCell ref="DM217:DN217"/>
    <mergeCell ref="DO217:DP217"/>
    <mergeCell ref="DO208:DP208"/>
    <mergeCell ref="DQ208:DR208"/>
    <mergeCell ref="DK209:DL209"/>
    <mergeCell ref="DM209:DN209"/>
    <mergeCell ref="DO209:DP209"/>
    <mergeCell ref="DQ209:DR209"/>
    <mergeCell ref="DK210:DL210"/>
    <mergeCell ref="DM210:DN210"/>
    <mergeCell ref="DB217:DC217"/>
    <mergeCell ref="DD217:DE217"/>
    <mergeCell ref="DB216:DC216"/>
    <mergeCell ref="CY215:CZ215"/>
    <mergeCell ref="CY216:CZ216"/>
    <mergeCell ref="DB209:DC209"/>
    <mergeCell ref="DD209:DE209"/>
    <mergeCell ref="DF209:DG209"/>
    <mergeCell ref="DH209:DI209"/>
    <mergeCell ref="DB210:DC210"/>
    <mergeCell ref="DD210:DE210"/>
    <mergeCell ref="DF210:DG210"/>
    <mergeCell ref="DH210:DI210"/>
    <mergeCell ref="DB211:DC211"/>
    <mergeCell ref="DD211:DE211"/>
    <mergeCell ref="DF211:DG211"/>
    <mergeCell ref="DM218:DN218"/>
    <mergeCell ref="DH211:DI211"/>
    <mergeCell ref="DB212:DC212"/>
    <mergeCell ref="DD212:DE212"/>
    <mergeCell ref="DF212:DG212"/>
    <mergeCell ref="CS211:CT211"/>
    <mergeCell ref="CU211:CV211"/>
    <mergeCell ref="CW211:CX211"/>
    <mergeCell ref="CY211:CZ211"/>
    <mergeCell ref="CS212:CT212"/>
    <mergeCell ref="CU212:CV212"/>
    <mergeCell ref="CW212:CX212"/>
    <mergeCell ref="CY212:CZ212"/>
    <mergeCell ref="CS213:CT213"/>
    <mergeCell ref="CU213:CV213"/>
    <mergeCell ref="CS217:CT217"/>
    <mergeCell ref="CU217:CV217"/>
    <mergeCell ref="CW217:CX217"/>
    <mergeCell ref="CY217:CZ217"/>
    <mergeCell ref="CS218:CT218"/>
    <mergeCell ref="CU218:CV218"/>
    <mergeCell ref="CW218:CX218"/>
    <mergeCell ref="CY218:CZ218"/>
    <mergeCell ref="CW213:CX213"/>
    <mergeCell ref="CY213:CZ213"/>
    <mergeCell ref="CS214:CT214"/>
    <mergeCell ref="CU214:CV214"/>
    <mergeCell ref="CW214:CX214"/>
    <mergeCell ref="CY214:CZ214"/>
    <mergeCell ref="CS215:CT215"/>
    <mergeCell ref="CP215:CQ215"/>
    <mergeCell ref="CJ216:CK216"/>
    <mergeCell ref="CL216:CM216"/>
    <mergeCell ref="CN216:CO216"/>
    <mergeCell ref="CP216:CQ216"/>
    <mergeCell ref="CU215:CV215"/>
    <mergeCell ref="CW215:CX215"/>
    <mergeCell ref="CS216:CT216"/>
    <mergeCell ref="CU216:CV216"/>
    <mergeCell ref="CW216:CX216"/>
    <mergeCell ref="CJ214:CK214"/>
    <mergeCell ref="CJ215:CK215"/>
    <mergeCell ref="CN215:CO215"/>
    <mergeCell ref="CR200:CR218"/>
    <mergeCell ref="CL209:CM209"/>
    <mergeCell ref="CN209:CO209"/>
    <mergeCell ref="CP209:CQ209"/>
    <mergeCell ref="CJ210:CK210"/>
    <mergeCell ref="CL210:CM210"/>
    <mergeCell ref="CN210:CO210"/>
    <mergeCell ref="CP210:CQ210"/>
    <mergeCell ref="CJ211:CK211"/>
    <mergeCell ref="CL211:CM211"/>
    <mergeCell ref="DB208:DC208"/>
    <mergeCell ref="DD208:DE208"/>
    <mergeCell ref="DB213:DC213"/>
    <mergeCell ref="DD213:DE213"/>
    <mergeCell ref="DB218:DC218"/>
    <mergeCell ref="DD218:DE218"/>
    <mergeCell ref="DA200:DA218"/>
    <mergeCell ref="CL218:CM218"/>
    <mergeCell ref="CN218:CO218"/>
    <mergeCell ref="CP218:CQ218"/>
    <mergeCell ref="CS208:CT208"/>
    <mergeCell ref="CU208:CV208"/>
    <mergeCell ref="CW208:CX208"/>
    <mergeCell ref="CY208:CZ208"/>
    <mergeCell ref="CS209:CT209"/>
    <mergeCell ref="CU209:CV209"/>
    <mergeCell ref="CW209:CX209"/>
    <mergeCell ref="CY209:CZ209"/>
    <mergeCell ref="CS210:CT210"/>
    <mergeCell ref="CU210:CV210"/>
    <mergeCell ref="CW210:CX210"/>
    <mergeCell ref="CY210:CZ210"/>
    <mergeCell ref="CL217:CM217"/>
    <mergeCell ref="CN217:CO217"/>
    <mergeCell ref="CP217:CQ217"/>
    <mergeCell ref="CL208:CM208"/>
    <mergeCell ref="CN208:CO208"/>
    <mergeCell ref="CP208:CQ208"/>
    <mergeCell ref="CL214:CM214"/>
    <mergeCell ref="CN214:CO214"/>
    <mergeCell ref="CP214:CQ214"/>
    <mergeCell ref="CL215:CM215"/>
    <mergeCell ref="CN211:CO211"/>
    <mergeCell ref="CP211:CQ211"/>
    <mergeCell ref="CJ212:CK212"/>
    <mergeCell ref="CL212:CM212"/>
    <mergeCell ref="CN212:CO212"/>
    <mergeCell ref="CP212:CQ212"/>
    <mergeCell ref="CL213:CM213"/>
    <mergeCell ref="CN213:CO213"/>
    <mergeCell ref="CP213:CQ213"/>
    <mergeCell ref="CA215:CB215"/>
    <mergeCell ref="CC215:CD215"/>
    <mergeCell ref="CE215:CF215"/>
    <mergeCell ref="CG215:CH215"/>
    <mergeCell ref="CA216:CB216"/>
    <mergeCell ref="CC216:CD216"/>
    <mergeCell ref="CE216:CF216"/>
    <mergeCell ref="CG216:CH216"/>
    <mergeCell ref="CE211:CF211"/>
    <mergeCell ref="CG211:CH211"/>
    <mergeCell ref="CA212:CB212"/>
    <mergeCell ref="CC212:CD212"/>
    <mergeCell ref="CE212:CF212"/>
    <mergeCell ref="CG212:CH212"/>
    <mergeCell ref="CA213:CB213"/>
    <mergeCell ref="CC213:CD213"/>
    <mergeCell ref="CE213:CF213"/>
    <mergeCell ref="CG213:CH213"/>
    <mergeCell ref="CA214:CB214"/>
    <mergeCell ref="CC214:CD214"/>
    <mergeCell ref="CE214:CF214"/>
    <mergeCell ref="CG214:CH214"/>
    <mergeCell ref="CA217:CB217"/>
    <mergeCell ref="CC217:CD217"/>
    <mergeCell ref="CE217:CF217"/>
    <mergeCell ref="CG217:CH217"/>
    <mergeCell ref="CA218:CB218"/>
    <mergeCell ref="CC218:CD218"/>
    <mergeCell ref="CE218:CF218"/>
    <mergeCell ref="CG218:CH218"/>
    <mergeCell ref="CJ208:CK208"/>
    <mergeCell ref="CJ213:CK213"/>
    <mergeCell ref="CJ218:CK218"/>
    <mergeCell ref="CJ217:CK217"/>
    <mergeCell ref="CJ209:CK209"/>
    <mergeCell ref="CI200:CI218"/>
    <mergeCell ref="BR218:BS218"/>
    <mergeCell ref="BT218:BU218"/>
    <mergeCell ref="BV218:BW218"/>
    <mergeCell ref="BX218:BY218"/>
    <mergeCell ref="CA208:CB208"/>
    <mergeCell ref="CC208:CD208"/>
    <mergeCell ref="CE208:CF208"/>
    <mergeCell ref="CG208:CH208"/>
    <mergeCell ref="CA209:CB209"/>
    <mergeCell ref="CC209:CD209"/>
    <mergeCell ref="CE209:CF209"/>
    <mergeCell ref="CG209:CH209"/>
    <mergeCell ref="CA210:CB210"/>
    <mergeCell ref="CC210:CD210"/>
    <mergeCell ref="CE210:CF210"/>
    <mergeCell ref="CG210:CH210"/>
    <mergeCell ref="CA211:CB211"/>
    <mergeCell ref="CC211:CD211"/>
    <mergeCell ref="BR213:BS213"/>
    <mergeCell ref="BT213:BU213"/>
    <mergeCell ref="BV213:BW213"/>
    <mergeCell ref="BX213:BY213"/>
    <mergeCell ref="BR214:BS214"/>
    <mergeCell ref="BT214:BU214"/>
    <mergeCell ref="BV214:BW214"/>
    <mergeCell ref="BX214:BY214"/>
    <mergeCell ref="BR215:BS215"/>
    <mergeCell ref="BT215:BU215"/>
    <mergeCell ref="BV215:BW215"/>
    <mergeCell ref="BX215:BY215"/>
    <mergeCell ref="BR216:BS216"/>
    <mergeCell ref="BT216:BU216"/>
    <mergeCell ref="BV216:BW216"/>
    <mergeCell ref="BX216:BY216"/>
    <mergeCell ref="BR217:BS217"/>
    <mergeCell ref="BT217:BU217"/>
    <mergeCell ref="BV217:BW217"/>
    <mergeCell ref="BX217:BY217"/>
    <mergeCell ref="BX208:BY208"/>
    <mergeCell ref="BR209:BS209"/>
    <mergeCell ref="BT209:BU209"/>
    <mergeCell ref="BV209:BW209"/>
    <mergeCell ref="BX209:BY209"/>
    <mergeCell ref="BR210:BS210"/>
    <mergeCell ref="BT210:BU210"/>
    <mergeCell ref="BV210:BW210"/>
    <mergeCell ref="BX210:BY210"/>
    <mergeCell ref="BR211:BS211"/>
    <mergeCell ref="BT211:BU211"/>
    <mergeCell ref="BV211:BW211"/>
    <mergeCell ref="BX211:BY211"/>
    <mergeCell ref="BR212:BS212"/>
    <mergeCell ref="BT212:BU212"/>
    <mergeCell ref="BV212:BW212"/>
    <mergeCell ref="BX212:BY212"/>
    <mergeCell ref="BK214:BL214"/>
    <mergeCell ref="BM214:BN214"/>
    <mergeCell ref="BO214:BP214"/>
    <mergeCell ref="BI215:BJ215"/>
    <mergeCell ref="BK215:BL215"/>
    <mergeCell ref="BM215:BN215"/>
    <mergeCell ref="BO215:BP215"/>
    <mergeCell ref="BI216:BJ216"/>
    <mergeCell ref="BK216:BL216"/>
    <mergeCell ref="BM216:BN216"/>
    <mergeCell ref="BO216:BP216"/>
    <mergeCell ref="BI217:BJ217"/>
    <mergeCell ref="BK217:BL217"/>
    <mergeCell ref="BM217:BN217"/>
    <mergeCell ref="BO217:BP217"/>
    <mergeCell ref="BI218:BJ218"/>
    <mergeCell ref="BK218:BL218"/>
    <mergeCell ref="BM218:BN218"/>
    <mergeCell ref="BO218:BP218"/>
    <mergeCell ref="BB217:BC217"/>
    <mergeCell ref="BD217:BE217"/>
    <mergeCell ref="BF217:BG217"/>
    <mergeCell ref="AZ218:BA218"/>
    <mergeCell ref="BB218:BC218"/>
    <mergeCell ref="BD218:BE218"/>
    <mergeCell ref="BF218:BG218"/>
    <mergeCell ref="BI208:BJ208"/>
    <mergeCell ref="BK208:BL208"/>
    <mergeCell ref="BM208:BN208"/>
    <mergeCell ref="BO208:BP208"/>
    <mergeCell ref="BI209:BJ209"/>
    <mergeCell ref="BK209:BL209"/>
    <mergeCell ref="BM209:BN209"/>
    <mergeCell ref="BO209:BP209"/>
    <mergeCell ref="BI210:BJ210"/>
    <mergeCell ref="BK210:BL210"/>
    <mergeCell ref="BM210:BN210"/>
    <mergeCell ref="BO210:BP210"/>
    <mergeCell ref="BI211:BJ211"/>
    <mergeCell ref="BK211:BL211"/>
    <mergeCell ref="BM211:BN211"/>
    <mergeCell ref="BO211:BP211"/>
    <mergeCell ref="BI212:BJ212"/>
    <mergeCell ref="BK212:BL212"/>
    <mergeCell ref="BM212:BN212"/>
    <mergeCell ref="BO212:BP212"/>
    <mergeCell ref="BI213:BJ213"/>
    <mergeCell ref="BK213:BL213"/>
    <mergeCell ref="BM213:BN213"/>
    <mergeCell ref="BO213:BP213"/>
    <mergeCell ref="BI214:BJ214"/>
    <mergeCell ref="BB212:BC212"/>
    <mergeCell ref="BD212:BE212"/>
    <mergeCell ref="BF212:BG212"/>
    <mergeCell ref="AZ213:BA213"/>
    <mergeCell ref="BB213:BC213"/>
    <mergeCell ref="BD213:BE213"/>
    <mergeCell ref="BF213:BG213"/>
    <mergeCell ref="AZ214:BA214"/>
    <mergeCell ref="BB214:BC214"/>
    <mergeCell ref="BD214:BE214"/>
    <mergeCell ref="BF214:BG214"/>
    <mergeCell ref="AZ215:BA215"/>
    <mergeCell ref="BB215:BC215"/>
    <mergeCell ref="BD215:BE215"/>
    <mergeCell ref="BF215:BG215"/>
    <mergeCell ref="AZ216:BA216"/>
    <mergeCell ref="BB216:BC216"/>
    <mergeCell ref="BD216:BE216"/>
    <mergeCell ref="BF216:BG216"/>
    <mergeCell ref="AQ215:AR215"/>
    <mergeCell ref="AS215:AT215"/>
    <mergeCell ref="AU215:AV215"/>
    <mergeCell ref="AW215:AX215"/>
    <mergeCell ref="AQ216:AR216"/>
    <mergeCell ref="AS216:AT216"/>
    <mergeCell ref="AU216:AV216"/>
    <mergeCell ref="AW216:AX216"/>
    <mergeCell ref="AQ217:AR217"/>
    <mergeCell ref="AS217:AT217"/>
    <mergeCell ref="AU217:AV217"/>
    <mergeCell ref="AW217:AX217"/>
    <mergeCell ref="AQ218:AR218"/>
    <mergeCell ref="AS218:AT218"/>
    <mergeCell ref="AU218:AV218"/>
    <mergeCell ref="AW218:AX218"/>
    <mergeCell ref="AZ208:BA208"/>
    <mergeCell ref="AZ209:BA209"/>
    <mergeCell ref="AZ210:BA210"/>
    <mergeCell ref="AZ211:BA211"/>
    <mergeCell ref="AZ212:BA212"/>
    <mergeCell ref="AZ217:BA217"/>
    <mergeCell ref="AY200:AY218"/>
    <mergeCell ref="AS207:AT207"/>
    <mergeCell ref="AU207:AV207"/>
    <mergeCell ref="AW207:AX207"/>
    <mergeCell ref="AZ207:BA207"/>
    <mergeCell ref="AQ206:AR206"/>
    <mergeCell ref="AS206:AT206"/>
    <mergeCell ref="AU206:AV206"/>
    <mergeCell ref="AW206:AX206"/>
    <mergeCell ref="AZ206:BA206"/>
    <mergeCell ref="AH218:AI218"/>
    <mergeCell ref="AJ218:AK218"/>
    <mergeCell ref="AL218:AM218"/>
    <mergeCell ref="AN218:AO218"/>
    <mergeCell ref="AQ208:AR208"/>
    <mergeCell ref="AS208:AT208"/>
    <mergeCell ref="AU208:AV208"/>
    <mergeCell ref="AW208:AX208"/>
    <mergeCell ref="AQ209:AR209"/>
    <mergeCell ref="AS209:AT209"/>
    <mergeCell ref="AU209:AV209"/>
    <mergeCell ref="AW209:AX209"/>
    <mergeCell ref="AQ210:AR210"/>
    <mergeCell ref="AS210:AT210"/>
    <mergeCell ref="AU210:AV210"/>
    <mergeCell ref="AW210:AX210"/>
    <mergeCell ref="AQ211:AR211"/>
    <mergeCell ref="AS211:AT211"/>
    <mergeCell ref="AU211:AV211"/>
    <mergeCell ref="AW211:AX211"/>
    <mergeCell ref="AQ212:AR212"/>
    <mergeCell ref="AS212:AT212"/>
    <mergeCell ref="AU212:AV212"/>
    <mergeCell ref="AW212:AX212"/>
    <mergeCell ref="AQ213:AR213"/>
    <mergeCell ref="AS213:AT213"/>
    <mergeCell ref="AU213:AV213"/>
    <mergeCell ref="AW213:AX213"/>
    <mergeCell ref="AQ214:AR214"/>
    <mergeCell ref="AS214:AT214"/>
    <mergeCell ref="AU214:AV214"/>
    <mergeCell ref="AW214:AX214"/>
    <mergeCell ref="AL213:AM213"/>
    <mergeCell ref="AN213:AO213"/>
    <mergeCell ref="AH214:AI214"/>
    <mergeCell ref="AJ214:AK214"/>
    <mergeCell ref="AL214:AM214"/>
    <mergeCell ref="AN214:AO214"/>
    <mergeCell ref="AH215:AI215"/>
    <mergeCell ref="AJ215:AK215"/>
    <mergeCell ref="AL215:AM215"/>
    <mergeCell ref="AN215:AO215"/>
    <mergeCell ref="AH216:AI216"/>
    <mergeCell ref="AJ216:AK216"/>
    <mergeCell ref="AL216:AM216"/>
    <mergeCell ref="AN216:AO216"/>
    <mergeCell ref="AH217:AI217"/>
    <mergeCell ref="AJ217:AK217"/>
    <mergeCell ref="AL217:AM217"/>
    <mergeCell ref="AN217:AO217"/>
    <mergeCell ref="DS174:DS185"/>
    <mergeCell ref="AH208:AI208"/>
    <mergeCell ref="AJ208:AK208"/>
    <mergeCell ref="AL208:AM208"/>
    <mergeCell ref="AN208:AO208"/>
    <mergeCell ref="AH209:AI209"/>
    <mergeCell ref="AJ209:AK209"/>
    <mergeCell ref="AL209:AM209"/>
    <mergeCell ref="AN209:AO209"/>
    <mergeCell ref="AH210:AI210"/>
    <mergeCell ref="AJ210:AK210"/>
    <mergeCell ref="AL210:AM210"/>
    <mergeCell ref="AN210:AO210"/>
    <mergeCell ref="AH211:AI211"/>
    <mergeCell ref="AJ211:AK211"/>
    <mergeCell ref="AL211:AM211"/>
    <mergeCell ref="AN211:AO211"/>
    <mergeCell ref="BB208:BC208"/>
    <mergeCell ref="BD208:BE208"/>
    <mergeCell ref="BF208:BG208"/>
    <mergeCell ref="BB209:BC209"/>
    <mergeCell ref="BD209:BE209"/>
    <mergeCell ref="BF209:BG209"/>
    <mergeCell ref="BB210:BC210"/>
    <mergeCell ref="BD210:BE210"/>
    <mergeCell ref="BF210:BG210"/>
    <mergeCell ref="BB211:BC211"/>
    <mergeCell ref="BD211:BE211"/>
    <mergeCell ref="BF211:BG211"/>
    <mergeCell ref="BR208:BS208"/>
    <mergeCell ref="BT208:BU208"/>
    <mergeCell ref="BV208:BW208"/>
    <mergeCell ref="DK182:DL182"/>
    <mergeCell ref="DM182:DN182"/>
    <mergeCell ref="DO182:DP182"/>
    <mergeCell ref="DQ182:DR182"/>
    <mergeCell ref="DK183:DL183"/>
    <mergeCell ref="DM183:DN183"/>
    <mergeCell ref="DO183:DP183"/>
    <mergeCell ref="DQ183:DR183"/>
    <mergeCell ref="DK184:DL184"/>
    <mergeCell ref="DM184:DN184"/>
    <mergeCell ref="DO184:DP184"/>
    <mergeCell ref="DQ184:DR184"/>
    <mergeCell ref="DK185:DL185"/>
    <mergeCell ref="DM185:DN185"/>
    <mergeCell ref="DO185:DP185"/>
    <mergeCell ref="DQ185:DR185"/>
    <mergeCell ref="AP174:AP185"/>
    <mergeCell ref="AY174:AY185"/>
    <mergeCell ref="BH174:BH185"/>
    <mergeCell ref="BQ174:BQ185"/>
    <mergeCell ref="BZ174:BZ185"/>
    <mergeCell ref="CI174:CI185"/>
    <mergeCell ref="CR174:CR185"/>
    <mergeCell ref="DA174:DA185"/>
    <mergeCell ref="DJ174:DJ185"/>
    <mergeCell ref="CU185:CV185"/>
    <mergeCell ref="CW185:CX185"/>
    <mergeCell ref="CY185:CZ185"/>
    <mergeCell ref="DB182:DC182"/>
    <mergeCell ref="DD182:DE182"/>
    <mergeCell ref="DF182:DG182"/>
    <mergeCell ref="DH182:DI182"/>
    <mergeCell ref="DB183:DC183"/>
    <mergeCell ref="DD183:DE183"/>
    <mergeCell ref="DF183:DG183"/>
    <mergeCell ref="DH183:DI183"/>
    <mergeCell ref="DB184:DC184"/>
    <mergeCell ref="DD184:DE184"/>
    <mergeCell ref="DF184:DG184"/>
    <mergeCell ref="DH184:DI184"/>
    <mergeCell ref="DB185:DC185"/>
    <mergeCell ref="DD185:DE185"/>
    <mergeCell ref="DF185:DG185"/>
    <mergeCell ref="DH185:DI185"/>
    <mergeCell ref="CG182:CH182"/>
    <mergeCell ref="CA183:CB183"/>
    <mergeCell ref="CC183:CD183"/>
    <mergeCell ref="CE183:CF183"/>
    <mergeCell ref="CG183:CH183"/>
    <mergeCell ref="CA184:CB184"/>
    <mergeCell ref="CC184:CD184"/>
    <mergeCell ref="CE184:CF184"/>
    <mergeCell ref="CG184:CH184"/>
    <mergeCell ref="CA185:CB185"/>
    <mergeCell ref="CC185:CD185"/>
    <mergeCell ref="CE185:CF185"/>
    <mergeCell ref="CG185:CH185"/>
    <mergeCell ref="CJ182:CK182"/>
    <mergeCell ref="CL182:CM182"/>
    <mergeCell ref="CN182:CO182"/>
    <mergeCell ref="CP182:CQ182"/>
    <mergeCell ref="CJ183:CK183"/>
    <mergeCell ref="CL183:CM183"/>
    <mergeCell ref="CN183:CO183"/>
    <mergeCell ref="CP183:CQ183"/>
    <mergeCell ref="CJ184:CK184"/>
    <mergeCell ref="CL184:CM184"/>
    <mergeCell ref="CN184:CO184"/>
    <mergeCell ref="CP184:CQ184"/>
    <mergeCell ref="CJ185:CK185"/>
    <mergeCell ref="CL185:CM185"/>
    <mergeCell ref="CN185:CO185"/>
    <mergeCell ref="CP185:CQ185"/>
    <mergeCell ref="BV182:BW182"/>
    <mergeCell ref="BX182:BY182"/>
    <mergeCell ref="BR183:BS183"/>
    <mergeCell ref="BT183:BU183"/>
    <mergeCell ref="BV183:BW183"/>
    <mergeCell ref="BX183:BY183"/>
    <mergeCell ref="BR184:BS184"/>
    <mergeCell ref="BT184:BU184"/>
    <mergeCell ref="BV184:BW184"/>
    <mergeCell ref="BX184:BY184"/>
    <mergeCell ref="BR185:BS185"/>
    <mergeCell ref="BT185:BU185"/>
    <mergeCell ref="BV185:BW185"/>
    <mergeCell ref="BX185:BY185"/>
    <mergeCell ref="CA182:CB182"/>
    <mergeCell ref="CC182:CD182"/>
    <mergeCell ref="CE182:CF182"/>
    <mergeCell ref="BK182:BL182"/>
    <mergeCell ref="BM182:BN182"/>
    <mergeCell ref="BO182:BP182"/>
    <mergeCell ref="BI183:BJ183"/>
    <mergeCell ref="BK183:BL183"/>
    <mergeCell ref="BM183:BN183"/>
    <mergeCell ref="BO183:BP183"/>
    <mergeCell ref="BI184:BJ184"/>
    <mergeCell ref="BK184:BL184"/>
    <mergeCell ref="BM184:BN184"/>
    <mergeCell ref="BO184:BP184"/>
    <mergeCell ref="BI185:BJ185"/>
    <mergeCell ref="BK185:BL185"/>
    <mergeCell ref="BM185:BN185"/>
    <mergeCell ref="BO185:BP185"/>
    <mergeCell ref="BR182:BS182"/>
    <mergeCell ref="BT182:BU182"/>
    <mergeCell ref="AZ182:BA182"/>
    <mergeCell ref="BB182:BC182"/>
    <mergeCell ref="BD182:BE182"/>
    <mergeCell ref="BF182:BG182"/>
    <mergeCell ref="AZ183:BA183"/>
    <mergeCell ref="BB183:BC183"/>
    <mergeCell ref="BD183:BE183"/>
    <mergeCell ref="BF183:BG183"/>
    <mergeCell ref="AZ184:BA184"/>
    <mergeCell ref="BB184:BC184"/>
    <mergeCell ref="BD184:BE184"/>
    <mergeCell ref="BF184:BG184"/>
    <mergeCell ref="AZ185:BA185"/>
    <mergeCell ref="BB185:BC185"/>
    <mergeCell ref="BD185:BE185"/>
    <mergeCell ref="BF185:BG185"/>
    <mergeCell ref="BI182:BJ182"/>
    <mergeCell ref="AJ183:AK183"/>
    <mergeCell ref="AL183:AM183"/>
    <mergeCell ref="AN183:AO183"/>
    <mergeCell ref="AH184:AI184"/>
    <mergeCell ref="AJ184:AK184"/>
    <mergeCell ref="AL184:AM184"/>
    <mergeCell ref="AN184:AO184"/>
    <mergeCell ref="AH185:AI185"/>
    <mergeCell ref="AJ185:AK185"/>
    <mergeCell ref="AL185:AM185"/>
    <mergeCell ref="AN185:AO185"/>
    <mergeCell ref="AQ182:AR182"/>
    <mergeCell ref="AS182:AT182"/>
    <mergeCell ref="AU182:AV182"/>
    <mergeCell ref="AW182:AX182"/>
    <mergeCell ref="AQ183:AR183"/>
    <mergeCell ref="AS183:AT183"/>
    <mergeCell ref="AU183:AV183"/>
    <mergeCell ref="AW183:AX183"/>
    <mergeCell ref="AQ184:AR184"/>
    <mergeCell ref="AS184:AT184"/>
    <mergeCell ref="AU184:AV184"/>
    <mergeCell ref="AW184:AX184"/>
    <mergeCell ref="AQ185:AR185"/>
    <mergeCell ref="AS185:AT185"/>
    <mergeCell ref="AU185:AV185"/>
    <mergeCell ref="AW185:AX185"/>
    <mergeCell ref="CS491:CT491"/>
    <mergeCell ref="CU491:CV491"/>
    <mergeCell ref="CW491:CX491"/>
    <mergeCell ref="CS492:CT492"/>
    <mergeCell ref="CU492:CV492"/>
    <mergeCell ref="CW492:CX492"/>
    <mergeCell ref="CW493:CX493"/>
    <mergeCell ref="CS484:CX484"/>
    <mergeCell ref="CS485:CT485"/>
    <mergeCell ref="CU485:CV485"/>
    <mergeCell ref="CW485:CX485"/>
    <mergeCell ref="CS486:CT486"/>
    <mergeCell ref="CU486:CV486"/>
    <mergeCell ref="CW486:CX486"/>
    <mergeCell ref="CS487:CT487"/>
    <mergeCell ref="CU487:CV487"/>
    <mergeCell ref="CW487:CX487"/>
    <mergeCell ref="CS488:CT488"/>
    <mergeCell ref="CU488:CV488"/>
    <mergeCell ref="CW488:CX488"/>
    <mergeCell ref="CS489:CT489"/>
    <mergeCell ref="CU489:CV489"/>
    <mergeCell ref="CW489:CX489"/>
    <mergeCell ref="CS490:CT490"/>
    <mergeCell ref="CU490:CV490"/>
    <mergeCell ref="CW490:CX490"/>
    <mergeCell ref="BZ484:CE484"/>
    <mergeCell ref="CD493:CE493"/>
    <mergeCell ref="CG485:CH485"/>
    <mergeCell ref="CG486:CH486"/>
    <mergeCell ref="CG487:CH487"/>
    <mergeCell ref="CG488:CH488"/>
    <mergeCell ref="CG489:CH489"/>
    <mergeCell ref="CG490:CH490"/>
    <mergeCell ref="CG491:CH491"/>
    <mergeCell ref="CG492:CH492"/>
    <mergeCell ref="CJ485:CK485"/>
    <mergeCell ref="CL485:CM485"/>
    <mergeCell ref="CN485:CO485"/>
    <mergeCell ref="CP485:CQ485"/>
    <mergeCell ref="CJ486:CK486"/>
    <mergeCell ref="CL486:CM486"/>
    <mergeCell ref="CN486:CO486"/>
    <mergeCell ref="CP486:CQ486"/>
    <mergeCell ref="CJ487:CK487"/>
    <mergeCell ref="CL487:CM487"/>
    <mergeCell ref="CN487:CO487"/>
    <mergeCell ref="CP487:CQ487"/>
    <mergeCell ref="CP488:CQ488"/>
    <mergeCell ref="CJ488:CK488"/>
    <mergeCell ref="CL488:CM488"/>
    <mergeCell ref="CN488:CO488"/>
    <mergeCell ref="CJ484:CQ484"/>
    <mergeCell ref="CP489:CQ489"/>
    <mergeCell ref="BW493:BX493"/>
    <mergeCell ref="B506:AD506"/>
    <mergeCell ref="BZ485:CA485"/>
    <mergeCell ref="CD485:CE485"/>
    <mergeCell ref="BZ486:CA486"/>
    <mergeCell ref="CD486:CE486"/>
    <mergeCell ref="BZ487:CA487"/>
    <mergeCell ref="CD487:CE487"/>
    <mergeCell ref="BZ488:CA488"/>
    <mergeCell ref="CD488:CE488"/>
    <mergeCell ref="BZ489:CA489"/>
    <mergeCell ref="CD489:CE489"/>
    <mergeCell ref="BZ490:CA490"/>
    <mergeCell ref="CD490:CE490"/>
    <mergeCell ref="BZ491:CA491"/>
    <mergeCell ref="CD491:CE491"/>
    <mergeCell ref="BZ492:CA492"/>
    <mergeCell ref="CD492:CE492"/>
    <mergeCell ref="CB485:CC485"/>
    <mergeCell ref="CB486:CC486"/>
    <mergeCell ref="CB487:CC487"/>
    <mergeCell ref="CB488:CC488"/>
    <mergeCell ref="CB489:CC489"/>
    <mergeCell ref="CB490:CC490"/>
    <mergeCell ref="CB491:CC491"/>
    <mergeCell ref="CB492:CC492"/>
    <mergeCell ref="B504:AD504"/>
    <mergeCell ref="B505:AD505"/>
    <mergeCell ref="BI487:BJ487"/>
    <mergeCell ref="BI488:BJ488"/>
    <mergeCell ref="BI489:BJ489"/>
    <mergeCell ref="BI490:BJ490"/>
    <mergeCell ref="BU484:BX484"/>
    <mergeCell ref="BU485:BV485"/>
    <mergeCell ref="BW485:BX485"/>
    <mergeCell ref="BU486:BV486"/>
    <mergeCell ref="BW486:BX486"/>
    <mergeCell ref="BU487:BV487"/>
    <mergeCell ref="BW487:BX487"/>
    <mergeCell ref="BU488:BV488"/>
    <mergeCell ref="BW488:BX488"/>
    <mergeCell ref="BU489:BV489"/>
    <mergeCell ref="BW489:BX489"/>
    <mergeCell ref="BU490:BV490"/>
    <mergeCell ref="BW490:BX490"/>
    <mergeCell ref="BU491:BV491"/>
    <mergeCell ref="BW491:BX491"/>
    <mergeCell ref="BU492:BV492"/>
    <mergeCell ref="BW492:BX492"/>
    <mergeCell ref="BI491:BJ491"/>
    <mergeCell ref="BI492:BJ492"/>
    <mergeCell ref="BK486:BL486"/>
    <mergeCell ref="BK487:BL487"/>
    <mergeCell ref="BK488:BL488"/>
    <mergeCell ref="BK489:BL489"/>
    <mergeCell ref="BK490:BL490"/>
    <mergeCell ref="BK491:BL491"/>
    <mergeCell ref="BK492:BL492"/>
    <mergeCell ref="BK493:BL493"/>
    <mergeCell ref="B500:AD500"/>
    <mergeCell ref="B501:AD501"/>
    <mergeCell ref="B502:AD502"/>
    <mergeCell ref="AY486:AZ486"/>
    <mergeCell ref="BB485:BC485"/>
    <mergeCell ref="BB486:BC486"/>
    <mergeCell ref="BD485:BE485"/>
    <mergeCell ref="BD486:BE486"/>
    <mergeCell ref="BF486:BG486"/>
    <mergeCell ref="BF485:BG485"/>
    <mergeCell ref="AH491:AI491"/>
    <mergeCell ref="AJ491:AK491"/>
    <mergeCell ref="AL491:AM491"/>
    <mergeCell ref="AH492:AI492"/>
    <mergeCell ref="AJ492:AK492"/>
    <mergeCell ref="AL492:AM492"/>
    <mergeCell ref="AH486:AI486"/>
    <mergeCell ref="AJ486:AK486"/>
    <mergeCell ref="AL486:AM486"/>
    <mergeCell ref="AH487:AI487"/>
    <mergeCell ref="AJ487:AK487"/>
    <mergeCell ref="AL487:AM487"/>
    <mergeCell ref="BB484:BG484"/>
    <mergeCell ref="BN484:BS484"/>
    <mergeCell ref="BN485:BO485"/>
    <mergeCell ref="BP485:BQ485"/>
    <mergeCell ref="BR485:BS485"/>
    <mergeCell ref="BN486:BO486"/>
    <mergeCell ref="BP486:BQ486"/>
    <mergeCell ref="BR486:BS486"/>
    <mergeCell ref="BI485:BJ485"/>
    <mergeCell ref="BK485:BL485"/>
    <mergeCell ref="BI486:BJ486"/>
    <mergeCell ref="BI484:BL484"/>
    <mergeCell ref="AN493:AO493"/>
    <mergeCell ref="BY460:BZ460"/>
    <mergeCell ref="BY461:BZ461"/>
    <mergeCell ref="BS462:BT462"/>
    <mergeCell ref="AV485:AW485"/>
    <mergeCell ref="AV486:AW486"/>
    <mergeCell ref="AV487:AW487"/>
    <mergeCell ref="AV488:AW488"/>
    <mergeCell ref="AV489:AW489"/>
    <mergeCell ref="AV490:AW490"/>
    <mergeCell ref="AV491:AW491"/>
    <mergeCell ref="AV492:AW492"/>
    <mergeCell ref="AN491:AO491"/>
    <mergeCell ref="AN492:AO492"/>
    <mergeCell ref="AN486:AO486"/>
    <mergeCell ref="AN487:AO487"/>
    <mergeCell ref="AS485:AT485"/>
    <mergeCell ref="AS486:AT486"/>
    <mergeCell ref="AS487:AT487"/>
    <mergeCell ref="AS488:AT488"/>
    <mergeCell ref="AH488:AI488"/>
    <mergeCell ref="AJ488:AK488"/>
    <mergeCell ref="AL488:AM488"/>
    <mergeCell ref="AN488:AO488"/>
    <mergeCell ref="AH489:AI489"/>
    <mergeCell ref="AJ489:AK489"/>
    <mergeCell ref="AL489:AM489"/>
    <mergeCell ref="AN489:AO489"/>
    <mergeCell ref="AH490:AI490"/>
    <mergeCell ref="AJ490:AK490"/>
    <mergeCell ref="AL490:AM490"/>
    <mergeCell ref="AN490:AO490"/>
    <mergeCell ref="BH459:BH461"/>
    <mergeCell ref="BF462:BG462"/>
    <mergeCell ref="AQ412:AR412"/>
    <mergeCell ref="AS412:AT412"/>
    <mergeCell ref="AU412:AV412"/>
    <mergeCell ref="AW412:AX412"/>
    <mergeCell ref="AQ413:AR413"/>
    <mergeCell ref="AS413:AT413"/>
    <mergeCell ref="AU413:AV413"/>
    <mergeCell ref="AW413:AX413"/>
    <mergeCell ref="AQ414:AR414"/>
    <mergeCell ref="AS414:AT414"/>
    <mergeCell ref="AU414:AV414"/>
    <mergeCell ref="AZ459:BG459"/>
    <mergeCell ref="AZ460:BA460"/>
    <mergeCell ref="BB460:BC460"/>
    <mergeCell ref="BD460:BE460"/>
    <mergeCell ref="BF460:BG460"/>
    <mergeCell ref="AZ461:BA461"/>
    <mergeCell ref="BB461:BC461"/>
    <mergeCell ref="AY459:AY461"/>
    <mergeCell ref="AZ368:BB368"/>
    <mergeCell ref="AQ421:AR421"/>
    <mergeCell ref="AS421:AT421"/>
    <mergeCell ref="AU421:AV421"/>
    <mergeCell ref="AW422:AX422"/>
    <mergeCell ref="AQ423:AR423"/>
    <mergeCell ref="AS423:AT423"/>
    <mergeCell ref="AU423:AV423"/>
    <mergeCell ref="AW423:AX423"/>
    <mergeCell ref="AQ424:AR424"/>
    <mergeCell ref="AS424:AT424"/>
    <mergeCell ref="AU424:AV424"/>
    <mergeCell ref="AW424:AX424"/>
    <mergeCell ref="AQ411:AR411"/>
    <mergeCell ref="AS411:AT411"/>
    <mergeCell ref="AU411:AV411"/>
    <mergeCell ref="AW411:AX411"/>
    <mergeCell ref="AQ422:AR422"/>
    <mergeCell ref="AS422:AT422"/>
    <mergeCell ref="AS416:AT416"/>
    <mergeCell ref="AU416:AV416"/>
    <mergeCell ref="AW416:AX416"/>
    <mergeCell ref="AQ417:AR417"/>
    <mergeCell ref="AS417:AT417"/>
    <mergeCell ref="AU417:AV417"/>
    <mergeCell ref="AW417:AX417"/>
    <mergeCell ref="AQ418:AR418"/>
    <mergeCell ref="AS418:AT418"/>
    <mergeCell ref="AU418:AV418"/>
    <mergeCell ref="AW418:AX418"/>
    <mergeCell ref="AQ419:AR419"/>
    <mergeCell ref="AH427:AI427"/>
    <mergeCell ref="AJ427:AK427"/>
    <mergeCell ref="AL427:AM427"/>
    <mergeCell ref="AN427:AO427"/>
    <mergeCell ref="AH428:AI428"/>
    <mergeCell ref="AJ428:AK428"/>
    <mergeCell ref="AL428:AM428"/>
    <mergeCell ref="AN428:AO428"/>
    <mergeCell ref="AH429:AI429"/>
    <mergeCell ref="AJ429:AK429"/>
    <mergeCell ref="AL429:AM429"/>
    <mergeCell ref="AN429:AO429"/>
    <mergeCell ref="AW409:AX409"/>
    <mergeCell ref="AQ410:AR410"/>
    <mergeCell ref="AS410:AT410"/>
    <mergeCell ref="AU410:AV410"/>
    <mergeCell ref="AU427:AV427"/>
    <mergeCell ref="AW427:AX427"/>
    <mergeCell ref="AQ428:AR428"/>
    <mergeCell ref="AS428:AT428"/>
    <mergeCell ref="AU428:AV428"/>
    <mergeCell ref="AW428:AX428"/>
    <mergeCell ref="AQ429:AR429"/>
    <mergeCell ref="AS429:AT429"/>
    <mergeCell ref="AU429:AV429"/>
    <mergeCell ref="AW429:AX429"/>
    <mergeCell ref="AQ425:AR425"/>
    <mergeCell ref="AS425:AT425"/>
    <mergeCell ref="AU425:AV425"/>
    <mergeCell ref="AU422:AV422"/>
    <mergeCell ref="AW425:AX425"/>
    <mergeCell ref="AQ416:AR416"/>
    <mergeCell ref="AH484:AO484"/>
    <mergeCell ref="AH485:AI485"/>
    <mergeCell ref="AJ485:AK485"/>
    <mergeCell ref="AL485:AM485"/>
    <mergeCell ref="AN485:AO485"/>
    <mergeCell ref="AQ459:AX459"/>
    <mergeCell ref="AQ460:AR460"/>
    <mergeCell ref="AS460:AT460"/>
    <mergeCell ref="AU460:AV460"/>
    <mergeCell ref="AW460:AX460"/>
    <mergeCell ref="AQ461:AR461"/>
    <mergeCell ref="AS461:AT461"/>
    <mergeCell ref="AU461:AV461"/>
    <mergeCell ref="AW461:AX461"/>
    <mergeCell ref="BD461:BE461"/>
    <mergeCell ref="BF461:BG461"/>
    <mergeCell ref="AQ426:AR426"/>
    <mergeCell ref="AS426:AT426"/>
    <mergeCell ref="AU426:AV426"/>
    <mergeCell ref="AW426:AX426"/>
    <mergeCell ref="AQ427:AR427"/>
    <mergeCell ref="AS427:AT427"/>
    <mergeCell ref="AY485:AZ485"/>
    <mergeCell ref="AH450:AI450"/>
    <mergeCell ref="AJ450:AK450"/>
    <mergeCell ref="AL450:AM450"/>
    <mergeCell ref="AH451:AI451"/>
    <mergeCell ref="AJ451:AK451"/>
    <mergeCell ref="AL451:AM451"/>
    <mergeCell ref="AH471:AI471"/>
    <mergeCell ref="AJ471:AK471"/>
    <mergeCell ref="AL471:AM471"/>
    <mergeCell ref="AS419:AT419"/>
    <mergeCell ref="AU419:AV419"/>
    <mergeCell ref="AW419:AX419"/>
    <mergeCell ref="AQ420:AR420"/>
    <mergeCell ref="AS420:AT420"/>
    <mergeCell ref="AU420:AV420"/>
    <mergeCell ref="AW420:AX420"/>
    <mergeCell ref="AW421:AX421"/>
    <mergeCell ref="AW414:AX414"/>
    <mergeCell ref="AQ415:AR415"/>
    <mergeCell ref="AS415:AT415"/>
    <mergeCell ref="AU415:AV415"/>
    <mergeCell ref="AW415:AX415"/>
    <mergeCell ref="AQ406:AR406"/>
    <mergeCell ref="AS406:AT406"/>
    <mergeCell ref="AU406:AV406"/>
    <mergeCell ref="AW406:AX406"/>
    <mergeCell ref="AQ407:AR407"/>
    <mergeCell ref="AS407:AT407"/>
    <mergeCell ref="AU407:AV407"/>
    <mergeCell ref="AW407:AX407"/>
    <mergeCell ref="AQ408:AR408"/>
    <mergeCell ref="AS408:AT408"/>
    <mergeCell ref="AU408:AV408"/>
    <mergeCell ref="AW408:AX408"/>
    <mergeCell ref="AQ409:AR409"/>
    <mergeCell ref="AS409:AT409"/>
    <mergeCell ref="AU409:AV409"/>
    <mergeCell ref="AW410:AX410"/>
    <mergeCell ref="AQ401:AR401"/>
    <mergeCell ref="AS401:AT401"/>
    <mergeCell ref="AU401:AV401"/>
    <mergeCell ref="AW401:AX401"/>
    <mergeCell ref="AQ402:AR402"/>
    <mergeCell ref="AS402:AT402"/>
    <mergeCell ref="AU402:AV402"/>
    <mergeCell ref="AW402:AX402"/>
    <mergeCell ref="AQ403:AR403"/>
    <mergeCell ref="AS403:AT403"/>
    <mergeCell ref="AU403:AV403"/>
    <mergeCell ref="AW403:AX403"/>
    <mergeCell ref="AQ404:AR404"/>
    <mergeCell ref="AS404:AT404"/>
    <mergeCell ref="AU404:AV404"/>
    <mergeCell ref="AW404:AX404"/>
    <mergeCell ref="AQ405:AR405"/>
    <mergeCell ref="AS405:AT405"/>
    <mergeCell ref="AU405:AV405"/>
    <mergeCell ref="AW405:AX405"/>
    <mergeCell ref="AQ396:AR396"/>
    <mergeCell ref="AS396:AT396"/>
    <mergeCell ref="AU396:AV396"/>
    <mergeCell ref="AW396:AX396"/>
    <mergeCell ref="AQ397:AR397"/>
    <mergeCell ref="AS397:AT397"/>
    <mergeCell ref="AU397:AV397"/>
    <mergeCell ref="AW397:AX397"/>
    <mergeCell ref="AQ398:AR398"/>
    <mergeCell ref="AS398:AT398"/>
    <mergeCell ref="AU398:AV398"/>
    <mergeCell ref="AW398:AX398"/>
    <mergeCell ref="AQ399:AR399"/>
    <mergeCell ref="AS399:AT399"/>
    <mergeCell ref="AU399:AV399"/>
    <mergeCell ref="AW399:AX399"/>
    <mergeCell ref="AQ400:AR400"/>
    <mergeCell ref="AS400:AT400"/>
    <mergeCell ref="AU400:AV400"/>
    <mergeCell ref="AW400:AX400"/>
    <mergeCell ref="AQ391:AR391"/>
    <mergeCell ref="AS391:AT391"/>
    <mergeCell ref="AU391:AV391"/>
    <mergeCell ref="AW391:AX391"/>
    <mergeCell ref="AQ392:AR392"/>
    <mergeCell ref="AS392:AT392"/>
    <mergeCell ref="AU392:AV392"/>
    <mergeCell ref="AW392:AX392"/>
    <mergeCell ref="AQ393:AR393"/>
    <mergeCell ref="AS393:AT393"/>
    <mergeCell ref="AU393:AV393"/>
    <mergeCell ref="AW393:AX393"/>
    <mergeCell ref="AQ394:AR394"/>
    <mergeCell ref="AS394:AT394"/>
    <mergeCell ref="AU394:AV394"/>
    <mergeCell ref="AW394:AX394"/>
    <mergeCell ref="AQ395:AR395"/>
    <mergeCell ref="AS395:AT395"/>
    <mergeCell ref="AU395:AV395"/>
    <mergeCell ref="AW395:AX395"/>
    <mergeCell ref="AQ386:AR386"/>
    <mergeCell ref="AS386:AT386"/>
    <mergeCell ref="AU386:AV386"/>
    <mergeCell ref="AW386:AX386"/>
    <mergeCell ref="AQ387:AR387"/>
    <mergeCell ref="AS387:AT387"/>
    <mergeCell ref="AU387:AV387"/>
    <mergeCell ref="AW387:AX387"/>
    <mergeCell ref="AQ388:AR388"/>
    <mergeCell ref="AS388:AT388"/>
    <mergeCell ref="AU388:AV388"/>
    <mergeCell ref="AW388:AX388"/>
    <mergeCell ref="AQ389:AR389"/>
    <mergeCell ref="AS389:AT389"/>
    <mergeCell ref="AU389:AV389"/>
    <mergeCell ref="AW389:AX389"/>
    <mergeCell ref="AQ390:AR390"/>
    <mergeCell ref="AS390:AT390"/>
    <mergeCell ref="AU390:AV390"/>
    <mergeCell ref="AW390:AX390"/>
    <mergeCell ref="AQ381:AR381"/>
    <mergeCell ref="AS381:AT381"/>
    <mergeCell ref="AU381:AV381"/>
    <mergeCell ref="AW381:AX381"/>
    <mergeCell ref="AQ382:AR382"/>
    <mergeCell ref="AS382:AT382"/>
    <mergeCell ref="AU382:AV382"/>
    <mergeCell ref="AW382:AX382"/>
    <mergeCell ref="AQ383:AR383"/>
    <mergeCell ref="AS383:AT383"/>
    <mergeCell ref="AU383:AV383"/>
    <mergeCell ref="AW383:AX383"/>
    <mergeCell ref="AQ384:AR384"/>
    <mergeCell ref="AS384:AT384"/>
    <mergeCell ref="AU384:AV384"/>
    <mergeCell ref="AW384:AX384"/>
    <mergeCell ref="AQ385:AR385"/>
    <mergeCell ref="AS385:AT385"/>
    <mergeCell ref="AU385:AV385"/>
    <mergeCell ref="AW385:AX385"/>
    <mergeCell ref="AU376:AV376"/>
    <mergeCell ref="AW376:AX376"/>
    <mergeCell ref="AQ377:AR377"/>
    <mergeCell ref="AS377:AT377"/>
    <mergeCell ref="AU377:AV377"/>
    <mergeCell ref="AW377:AX377"/>
    <mergeCell ref="AQ378:AR378"/>
    <mergeCell ref="AS378:AT378"/>
    <mergeCell ref="AU378:AV378"/>
    <mergeCell ref="AW378:AX378"/>
    <mergeCell ref="AQ379:AR379"/>
    <mergeCell ref="AS379:AT379"/>
    <mergeCell ref="AU379:AV379"/>
    <mergeCell ref="AW379:AX379"/>
    <mergeCell ref="AQ380:AR380"/>
    <mergeCell ref="AS380:AT380"/>
    <mergeCell ref="AU380:AV380"/>
    <mergeCell ref="AW380:AX380"/>
    <mergeCell ref="AQ368:AX368"/>
    <mergeCell ref="AY368:AY429"/>
    <mergeCell ref="AQ369:AR369"/>
    <mergeCell ref="AS369:AT369"/>
    <mergeCell ref="AU369:AV369"/>
    <mergeCell ref="AW369:AX369"/>
    <mergeCell ref="AQ370:AR370"/>
    <mergeCell ref="AS370:AT370"/>
    <mergeCell ref="AU370:AV370"/>
    <mergeCell ref="AW370:AX370"/>
    <mergeCell ref="AQ371:AR371"/>
    <mergeCell ref="AS371:AT371"/>
    <mergeCell ref="AU371:AV371"/>
    <mergeCell ref="AW371:AX371"/>
    <mergeCell ref="AQ372:AR372"/>
    <mergeCell ref="AS372:AT372"/>
    <mergeCell ref="AU372:AV372"/>
    <mergeCell ref="AW372:AX372"/>
    <mergeCell ref="AQ373:AR373"/>
    <mergeCell ref="AS373:AT373"/>
    <mergeCell ref="AU373:AV373"/>
    <mergeCell ref="AW373:AX373"/>
    <mergeCell ref="AQ374:AR374"/>
    <mergeCell ref="AS374:AT374"/>
    <mergeCell ref="AU374:AV374"/>
    <mergeCell ref="AW374:AX374"/>
    <mergeCell ref="AQ375:AR375"/>
    <mergeCell ref="AS375:AT375"/>
    <mergeCell ref="AU375:AV375"/>
    <mergeCell ref="AW375:AX375"/>
    <mergeCell ref="AQ376:AR376"/>
    <mergeCell ref="AS376:AT376"/>
    <mergeCell ref="BV242:BW242"/>
    <mergeCell ref="BX242:BY242"/>
    <mergeCell ref="CA242:CB242"/>
    <mergeCell ref="DF243:DG243"/>
    <mergeCell ref="DH243:DI243"/>
    <mergeCell ref="DK243:DL243"/>
    <mergeCell ref="DM243:DN243"/>
    <mergeCell ref="DO243:DP243"/>
    <mergeCell ref="DQ243:DR243"/>
    <mergeCell ref="AH244:AI244"/>
    <mergeCell ref="AJ244:AK244"/>
    <mergeCell ref="AL244:AM244"/>
    <mergeCell ref="AN244:AO244"/>
    <mergeCell ref="CA243:CB243"/>
    <mergeCell ref="CC243:CD243"/>
    <mergeCell ref="CE243:CF243"/>
    <mergeCell ref="CG243:CH243"/>
    <mergeCell ref="CJ243:CK243"/>
    <mergeCell ref="CL243:CM243"/>
    <mergeCell ref="CN243:CO243"/>
    <mergeCell ref="CP243:CQ243"/>
    <mergeCell ref="CS243:CT243"/>
    <mergeCell ref="CU243:CV243"/>
    <mergeCell ref="CW243:CX243"/>
    <mergeCell ref="CY243:CZ243"/>
    <mergeCell ref="DB243:DC243"/>
    <mergeCell ref="DD243:DE243"/>
    <mergeCell ref="CJ242:CK242"/>
    <mergeCell ref="CL242:CM242"/>
    <mergeCell ref="CN242:CO242"/>
    <mergeCell ref="CP242:CQ242"/>
    <mergeCell ref="CS242:CT242"/>
    <mergeCell ref="CU242:CV242"/>
    <mergeCell ref="CW242:CX242"/>
    <mergeCell ref="CY242:CZ242"/>
    <mergeCell ref="DB242:DC242"/>
    <mergeCell ref="DD242:DE242"/>
    <mergeCell ref="DF242:DG242"/>
    <mergeCell ref="DH242:DI242"/>
    <mergeCell ref="DK242:DL242"/>
    <mergeCell ref="DM242:DN242"/>
    <mergeCell ref="DQ242:DR242"/>
    <mergeCell ref="AH243:AI243"/>
    <mergeCell ref="AJ243:AK243"/>
    <mergeCell ref="AL243:AM243"/>
    <mergeCell ref="AN243:AO243"/>
    <mergeCell ref="AQ243:AR243"/>
    <mergeCell ref="AS243:AT243"/>
    <mergeCell ref="AU243:AV243"/>
    <mergeCell ref="AW243:AX243"/>
    <mergeCell ref="AZ243:BA243"/>
    <mergeCell ref="BB243:BC243"/>
    <mergeCell ref="BD243:BE243"/>
    <mergeCell ref="BF243:BG243"/>
    <mergeCell ref="BI243:BJ243"/>
    <mergeCell ref="BK243:BL243"/>
    <mergeCell ref="BM243:BN243"/>
    <mergeCell ref="BO243:BP243"/>
    <mergeCell ref="BR243:BS243"/>
    <mergeCell ref="AW242:AX242"/>
    <mergeCell ref="AZ242:BA242"/>
    <mergeCell ref="BB242:BC242"/>
    <mergeCell ref="BD242:BE242"/>
    <mergeCell ref="BF242:BG242"/>
    <mergeCell ref="BI242:BJ242"/>
    <mergeCell ref="BK242:BL242"/>
    <mergeCell ref="BM242:BN242"/>
    <mergeCell ref="BO242:BP242"/>
    <mergeCell ref="BR242:BS242"/>
    <mergeCell ref="AQ241:AR241"/>
    <mergeCell ref="AS241:AT241"/>
    <mergeCell ref="AU241:AV241"/>
    <mergeCell ref="AZ241:BA241"/>
    <mergeCell ref="BB241:BC241"/>
    <mergeCell ref="BD241:BE241"/>
    <mergeCell ref="BI241:BJ241"/>
    <mergeCell ref="BK241:BL241"/>
    <mergeCell ref="BM241:BN241"/>
    <mergeCell ref="BR241:BS241"/>
    <mergeCell ref="BT241:BU241"/>
    <mergeCell ref="BT242:BU242"/>
    <mergeCell ref="BV241:BW241"/>
    <mergeCell ref="CA241:CB241"/>
    <mergeCell ref="AH426:AI426"/>
    <mergeCell ref="AJ426:AK426"/>
    <mergeCell ref="AL426:AM426"/>
    <mergeCell ref="AN426:AO426"/>
    <mergeCell ref="AN425:AO425"/>
    <mergeCell ref="AH416:AI416"/>
    <mergeCell ref="AJ416:AK416"/>
    <mergeCell ref="AL416:AM416"/>
    <mergeCell ref="AN416:AO416"/>
    <mergeCell ref="AH417:AI417"/>
    <mergeCell ref="AJ417:AK417"/>
    <mergeCell ref="AL417:AM417"/>
    <mergeCell ref="AN417:AO417"/>
    <mergeCell ref="AH418:AI418"/>
    <mergeCell ref="AJ418:AK418"/>
    <mergeCell ref="AL418:AM418"/>
    <mergeCell ref="BT243:BU243"/>
    <mergeCell ref="BV243:BW243"/>
    <mergeCell ref="BX243:BY243"/>
    <mergeCell ref="AQ242:AR242"/>
    <mergeCell ref="AS242:AT242"/>
    <mergeCell ref="AU242:AV242"/>
    <mergeCell ref="AP368:AP429"/>
    <mergeCell ref="AH421:AI421"/>
    <mergeCell ref="AJ421:AK421"/>
    <mergeCell ref="AL421:AM421"/>
    <mergeCell ref="AN421:AO421"/>
    <mergeCell ref="AH422:AI422"/>
    <mergeCell ref="AJ422:AK422"/>
    <mergeCell ref="AL422:AM422"/>
    <mergeCell ref="AN422:AO422"/>
    <mergeCell ref="AH423:AI423"/>
    <mergeCell ref="AJ423:AK423"/>
    <mergeCell ref="AL423:AM423"/>
    <mergeCell ref="AN423:AO423"/>
    <mergeCell ref="AH424:AI424"/>
    <mergeCell ref="AJ424:AK424"/>
    <mergeCell ref="AL424:AM424"/>
    <mergeCell ref="AN424:AO424"/>
    <mergeCell ref="AH425:AI425"/>
    <mergeCell ref="AJ425:AK425"/>
    <mergeCell ref="AL425:AM425"/>
    <mergeCell ref="AN418:AO418"/>
    <mergeCell ref="AH419:AI419"/>
    <mergeCell ref="AJ419:AK419"/>
    <mergeCell ref="AL419:AM419"/>
    <mergeCell ref="AN419:AO419"/>
    <mergeCell ref="AH420:AI420"/>
    <mergeCell ref="AJ420:AK420"/>
    <mergeCell ref="AL420:AM420"/>
    <mergeCell ref="AN420:AO420"/>
    <mergeCell ref="AH411:AI411"/>
    <mergeCell ref="AJ411:AK411"/>
    <mergeCell ref="AL411:AM411"/>
    <mergeCell ref="AN411:AO411"/>
    <mergeCell ref="AH412:AI412"/>
    <mergeCell ref="AJ412:AK412"/>
    <mergeCell ref="AL412:AM412"/>
    <mergeCell ref="AN412:AO412"/>
    <mergeCell ref="AH413:AI413"/>
    <mergeCell ref="AJ413:AK413"/>
    <mergeCell ref="AL413:AM413"/>
    <mergeCell ref="AN413:AO413"/>
    <mergeCell ref="AH414:AI414"/>
    <mergeCell ref="AJ414:AK414"/>
    <mergeCell ref="AL414:AM414"/>
    <mergeCell ref="AN414:AO414"/>
    <mergeCell ref="AH415:AI415"/>
    <mergeCell ref="AJ415:AK415"/>
    <mergeCell ref="AL415:AM415"/>
    <mergeCell ref="AN415:AO415"/>
    <mergeCell ref="AH406:AI406"/>
    <mergeCell ref="AJ406:AK406"/>
    <mergeCell ref="AL406:AM406"/>
    <mergeCell ref="AN406:AO406"/>
    <mergeCell ref="AH407:AI407"/>
    <mergeCell ref="AJ407:AK407"/>
    <mergeCell ref="AL407:AM407"/>
    <mergeCell ref="AN407:AO407"/>
    <mergeCell ref="AH408:AI408"/>
    <mergeCell ref="AJ408:AK408"/>
    <mergeCell ref="AL408:AM408"/>
    <mergeCell ref="AN408:AO408"/>
    <mergeCell ref="AH409:AI409"/>
    <mergeCell ref="AJ409:AK409"/>
    <mergeCell ref="AL409:AM409"/>
    <mergeCell ref="AN409:AO409"/>
    <mergeCell ref="AH410:AI410"/>
    <mergeCell ref="AJ410:AK410"/>
    <mergeCell ref="AL410:AM410"/>
    <mergeCell ref="AN410:AO410"/>
    <mergeCell ref="AH401:AI401"/>
    <mergeCell ref="AJ401:AK401"/>
    <mergeCell ref="AL401:AM401"/>
    <mergeCell ref="AN401:AO401"/>
    <mergeCell ref="AH402:AI402"/>
    <mergeCell ref="AJ402:AK402"/>
    <mergeCell ref="AL402:AM402"/>
    <mergeCell ref="AN402:AO402"/>
    <mergeCell ref="AH403:AI403"/>
    <mergeCell ref="AJ403:AK403"/>
    <mergeCell ref="AL403:AM403"/>
    <mergeCell ref="AN403:AO403"/>
    <mergeCell ref="AH404:AI404"/>
    <mergeCell ref="AJ404:AK404"/>
    <mergeCell ref="AL404:AM404"/>
    <mergeCell ref="AN404:AO404"/>
    <mergeCell ref="AH405:AI405"/>
    <mergeCell ref="AJ405:AK405"/>
    <mergeCell ref="AL405:AM405"/>
    <mergeCell ref="AN405:AO405"/>
    <mergeCell ref="AH396:AI396"/>
    <mergeCell ref="AJ396:AK396"/>
    <mergeCell ref="AL396:AM396"/>
    <mergeCell ref="AN396:AO396"/>
    <mergeCell ref="AH397:AI397"/>
    <mergeCell ref="AJ397:AK397"/>
    <mergeCell ref="AL397:AM397"/>
    <mergeCell ref="AN397:AO397"/>
    <mergeCell ref="AH398:AI398"/>
    <mergeCell ref="AJ398:AK398"/>
    <mergeCell ref="AL398:AM398"/>
    <mergeCell ref="AN398:AO398"/>
    <mergeCell ref="AH399:AI399"/>
    <mergeCell ref="AJ399:AK399"/>
    <mergeCell ref="AL399:AM399"/>
    <mergeCell ref="AN399:AO399"/>
    <mergeCell ref="AH400:AI400"/>
    <mergeCell ref="AJ400:AK400"/>
    <mergeCell ref="AL400:AM400"/>
    <mergeCell ref="AN400:AO400"/>
    <mergeCell ref="AH391:AI391"/>
    <mergeCell ref="AJ391:AK391"/>
    <mergeCell ref="AL391:AM391"/>
    <mergeCell ref="AN391:AO391"/>
    <mergeCell ref="AH392:AI392"/>
    <mergeCell ref="AJ392:AK392"/>
    <mergeCell ref="AL392:AM392"/>
    <mergeCell ref="AN392:AO392"/>
    <mergeCell ref="AH393:AI393"/>
    <mergeCell ref="AJ393:AK393"/>
    <mergeCell ref="AL393:AM393"/>
    <mergeCell ref="AN393:AO393"/>
    <mergeCell ref="AH394:AI394"/>
    <mergeCell ref="AJ394:AK394"/>
    <mergeCell ref="AL394:AM394"/>
    <mergeCell ref="AN394:AO394"/>
    <mergeCell ref="AH395:AI395"/>
    <mergeCell ref="AJ395:AK395"/>
    <mergeCell ref="AL395:AM395"/>
    <mergeCell ref="AN395:AO395"/>
    <mergeCell ref="AH386:AI386"/>
    <mergeCell ref="AJ386:AK386"/>
    <mergeCell ref="AL386:AM386"/>
    <mergeCell ref="AN386:AO386"/>
    <mergeCell ref="AH387:AI387"/>
    <mergeCell ref="AJ387:AK387"/>
    <mergeCell ref="AL387:AM387"/>
    <mergeCell ref="AN387:AO387"/>
    <mergeCell ref="AH388:AI388"/>
    <mergeCell ref="AJ388:AK388"/>
    <mergeCell ref="AL388:AM388"/>
    <mergeCell ref="AN388:AO388"/>
    <mergeCell ref="AH389:AI389"/>
    <mergeCell ref="AJ389:AK389"/>
    <mergeCell ref="AL389:AM389"/>
    <mergeCell ref="AN389:AO389"/>
    <mergeCell ref="AH390:AI390"/>
    <mergeCell ref="AJ390:AK390"/>
    <mergeCell ref="AL390:AM390"/>
    <mergeCell ref="AN390:AO390"/>
    <mergeCell ref="AH381:AI381"/>
    <mergeCell ref="AJ381:AK381"/>
    <mergeCell ref="AL381:AM381"/>
    <mergeCell ref="AN381:AO381"/>
    <mergeCell ref="AH382:AI382"/>
    <mergeCell ref="AJ382:AK382"/>
    <mergeCell ref="AL382:AM382"/>
    <mergeCell ref="AN382:AO382"/>
    <mergeCell ref="AH383:AI383"/>
    <mergeCell ref="AJ383:AK383"/>
    <mergeCell ref="AL383:AM383"/>
    <mergeCell ref="AN383:AO383"/>
    <mergeCell ref="AH384:AI384"/>
    <mergeCell ref="AJ384:AK384"/>
    <mergeCell ref="AL384:AM384"/>
    <mergeCell ref="AN384:AO384"/>
    <mergeCell ref="AH385:AI385"/>
    <mergeCell ref="AJ385:AK385"/>
    <mergeCell ref="AL385:AM385"/>
    <mergeCell ref="AN385:AO385"/>
    <mergeCell ref="AH376:AI376"/>
    <mergeCell ref="AJ376:AK376"/>
    <mergeCell ref="AL376:AM376"/>
    <mergeCell ref="AH377:AI377"/>
    <mergeCell ref="AJ377:AK377"/>
    <mergeCell ref="AL377:AM377"/>
    <mergeCell ref="AN377:AO377"/>
    <mergeCell ref="AH378:AI378"/>
    <mergeCell ref="AJ378:AK378"/>
    <mergeCell ref="AL378:AM378"/>
    <mergeCell ref="AN378:AO378"/>
    <mergeCell ref="AH379:AI379"/>
    <mergeCell ref="AJ379:AK379"/>
    <mergeCell ref="AL379:AM379"/>
    <mergeCell ref="AN379:AO379"/>
    <mergeCell ref="AH380:AI380"/>
    <mergeCell ref="AJ380:AK380"/>
    <mergeCell ref="AL380:AM380"/>
    <mergeCell ref="AN380:AO380"/>
    <mergeCell ref="DQ349:DR349"/>
    <mergeCell ref="AH350:AI350"/>
    <mergeCell ref="AJ350:AK350"/>
    <mergeCell ref="AL350:AM350"/>
    <mergeCell ref="AN350:AO350"/>
    <mergeCell ref="AQ350:AR350"/>
    <mergeCell ref="AS350:AT350"/>
    <mergeCell ref="AU350:AV350"/>
    <mergeCell ref="AW350:AX350"/>
    <mergeCell ref="AZ350:BA350"/>
    <mergeCell ref="BB350:BC350"/>
    <mergeCell ref="BD350:BE350"/>
    <mergeCell ref="BF350:BG350"/>
    <mergeCell ref="BI350:BJ350"/>
    <mergeCell ref="BK350:BL350"/>
    <mergeCell ref="BM350:BN350"/>
    <mergeCell ref="BO350:BP350"/>
    <mergeCell ref="BR350:BS350"/>
    <mergeCell ref="BT350:BU350"/>
    <mergeCell ref="BV350:BW350"/>
    <mergeCell ref="DK350:DL350"/>
    <mergeCell ref="DM350:DN350"/>
    <mergeCell ref="DO350:DP350"/>
    <mergeCell ref="DQ350:DR350"/>
    <mergeCell ref="AP303:AP350"/>
    <mergeCell ref="AY303:AY350"/>
    <mergeCell ref="CA349:CB349"/>
    <mergeCell ref="CC349:CD349"/>
    <mergeCell ref="CE349:CF349"/>
    <mergeCell ref="CG349:CH349"/>
    <mergeCell ref="CJ349:CK349"/>
    <mergeCell ref="CL349:CM349"/>
    <mergeCell ref="CN349:CO349"/>
    <mergeCell ref="CU349:CV349"/>
    <mergeCell ref="CW349:CX349"/>
    <mergeCell ref="CY349:CZ349"/>
    <mergeCell ref="DB349:DC349"/>
    <mergeCell ref="DD349:DE349"/>
    <mergeCell ref="DF349:DG349"/>
    <mergeCell ref="DH349:DI349"/>
    <mergeCell ref="DK349:DL349"/>
    <mergeCell ref="DM349:DN349"/>
    <mergeCell ref="DO349:DP349"/>
    <mergeCell ref="CE350:CF350"/>
    <mergeCell ref="CG350:CH350"/>
    <mergeCell ref="CJ350:CK350"/>
    <mergeCell ref="CL350:CM350"/>
    <mergeCell ref="CN350:CO350"/>
    <mergeCell ref="CP350:CQ350"/>
    <mergeCell ref="CS350:CT350"/>
    <mergeCell ref="CU350:CV350"/>
    <mergeCell ref="CW350:CX350"/>
    <mergeCell ref="CY350:CZ350"/>
    <mergeCell ref="DB350:DC350"/>
    <mergeCell ref="DQ348:DR348"/>
    <mergeCell ref="AH349:AI349"/>
    <mergeCell ref="AJ349:AK349"/>
    <mergeCell ref="AL349:AM349"/>
    <mergeCell ref="AN349:AO349"/>
    <mergeCell ref="AQ349:AR349"/>
    <mergeCell ref="AS349:AT349"/>
    <mergeCell ref="AU349:AV349"/>
    <mergeCell ref="AW349:AX349"/>
    <mergeCell ref="AZ349:BA349"/>
    <mergeCell ref="BB349:BC349"/>
    <mergeCell ref="BD349:BE349"/>
    <mergeCell ref="BF349:BG349"/>
    <mergeCell ref="BI349:BJ349"/>
    <mergeCell ref="BK349:BL349"/>
    <mergeCell ref="BM349:BN349"/>
    <mergeCell ref="BO349:BP349"/>
    <mergeCell ref="BR349:BS349"/>
    <mergeCell ref="BT349:BU349"/>
    <mergeCell ref="BV349:BW349"/>
    <mergeCell ref="BX349:BY349"/>
    <mergeCell ref="CN348:CO348"/>
    <mergeCell ref="CP348:CQ348"/>
    <mergeCell ref="CS348:CT348"/>
    <mergeCell ref="CU348:CV348"/>
    <mergeCell ref="CW348:CX348"/>
    <mergeCell ref="CY348:CZ348"/>
    <mergeCell ref="DB348:DC348"/>
    <mergeCell ref="DD348:DE348"/>
    <mergeCell ref="DF348:DG348"/>
    <mergeCell ref="DH348:DI348"/>
    <mergeCell ref="DK348:DL348"/>
    <mergeCell ref="DM348:DN348"/>
    <mergeCell ref="DO348:DP348"/>
    <mergeCell ref="CI303:CI350"/>
    <mergeCell ref="CR303:CR350"/>
    <mergeCell ref="DA303:DA350"/>
    <mergeCell ref="DJ303:DJ350"/>
    <mergeCell ref="DF347:DG347"/>
    <mergeCell ref="DH347:DI347"/>
    <mergeCell ref="DK347:DL347"/>
    <mergeCell ref="DM347:DN347"/>
    <mergeCell ref="DO347:DP347"/>
    <mergeCell ref="DQ347:DR347"/>
    <mergeCell ref="AH348:AI348"/>
    <mergeCell ref="AJ348:AK348"/>
    <mergeCell ref="AL348:AM348"/>
    <mergeCell ref="AN348:AO348"/>
    <mergeCell ref="AQ348:AR348"/>
    <mergeCell ref="AS348:AT348"/>
    <mergeCell ref="AU348:AV348"/>
    <mergeCell ref="AW348:AX348"/>
    <mergeCell ref="AZ348:BA348"/>
    <mergeCell ref="BB348:BC348"/>
    <mergeCell ref="BD348:BE348"/>
    <mergeCell ref="BF348:BG348"/>
    <mergeCell ref="BI348:BJ348"/>
    <mergeCell ref="BK348:BL348"/>
    <mergeCell ref="BM348:BN348"/>
    <mergeCell ref="BO348:BP348"/>
    <mergeCell ref="BR348:BS348"/>
    <mergeCell ref="BT348:BU348"/>
    <mergeCell ref="BV348:BW348"/>
    <mergeCell ref="BX348:BY348"/>
    <mergeCell ref="CA348:CB348"/>
    <mergeCell ref="CC348:CD348"/>
    <mergeCell ref="CE348:CF348"/>
    <mergeCell ref="CG348:CH348"/>
    <mergeCell ref="CJ348:CK348"/>
    <mergeCell ref="CL348:CM348"/>
    <mergeCell ref="BT347:BU347"/>
    <mergeCell ref="BV347:BW347"/>
    <mergeCell ref="BX347:BY347"/>
    <mergeCell ref="CA347:CB347"/>
    <mergeCell ref="CC347:CD347"/>
    <mergeCell ref="CE347:CF347"/>
    <mergeCell ref="CG347:CH347"/>
    <mergeCell ref="CJ347:CK347"/>
    <mergeCell ref="CL347:CM347"/>
    <mergeCell ref="CN347:CO347"/>
    <mergeCell ref="CP347:CQ347"/>
    <mergeCell ref="CS347:CT347"/>
    <mergeCell ref="CU347:CV347"/>
    <mergeCell ref="CW347:CX347"/>
    <mergeCell ref="CY347:CZ347"/>
    <mergeCell ref="DB347:DC347"/>
    <mergeCell ref="DD347:DE347"/>
    <mergeCell ref="AH347:AI347"/>
    <mergeCell ref="AJ347:AK347"/>
    <mergeCell ref="AL347:AM347"/>
    <mergeCell ref="AN347:AO347"/>
    <mergeCell ref="AQ347:AR347"/>
    <mergeCell ref="AS347:AT347"/>
    <mergeCell ref="AU347:AV347"/>
    <mergeCell ref="AW347:AX347"/>
    <mergeCell ref="AZ347:BA347"/>
    <mergeCell ref="BB347:BC347"/>
    <mergeCell ref="BD347:BE347"/>
    <mergeCell ref="BF347:BG347"/>
    <mergeCell ref="BI347:BJ347"/>
    <mergeCell ref="BK347:BL347"/>
    <mergeCell ref="BM347:BN347"/>
    <mergeCell ref="BO347:BP347"/>
    <mergeCell ref="BR347:BS347"/>
    <mergeCell ref="CG346:CH346"/>
    <mergeCell ref="CJ346:CK346"/>
    <mergeCell ref="CL346:CM346"/>
    <mergeCell ref="CN346:CO346"/>
    <mergeCell ref="CP346:CQ346"/>
    <mergeCell ref="CS346:CT346"/>
    <mergeCell ref="CU346:CV346"/>
    <mergeCell ref="CW346:CX346"/>
    <mergeCell ref="CY346:CZ346"/>
    <mergeCell ref="DB346:DC346"/>
    <mergeCell ref="DD346:DE346"/>
    <mergeCell ref="DF346:DG346"/>
    <mergeCell ref="DH346:DI346"/>
    <mergeCell ref="DK346:DL346"/>
    <mergeCell ref="DM346:DN346"/>
    <mergeCell ref="DO346:DP346"/>
    <mergeCell ref="DQ346:DR346"/>
    <mergeCell ref="CY345:CZ345"/>
    <mergeCell ref="DB345:DC345"/>
    <mergeCell ref="DD345:DE345"/>
    <mergeCell ref="DF345:DG345"/>
    <mergeCell ref="DH345:DI345"/>
    <mergeCell ref="DK345:DL345"/>
    <mergeCell ref="DM345:DN345"/>
    <mergeCell ref="DO345:DP345"/>
    <mergeCell ref="DQ345:DR345"/>
    <mergeCell ref="AH346:AI346"/>
    <mergeCell ref="AJ346:AK346"/>
    <mergeCell ref="AL346:AM346"/>
    <mergeCell ref="AN346:AO346"/>
    <mergeCell ref="AQ346:AR346"/>
    <mergeCell ref="AS346:AT346"/>
    <mergeCell ref="AU346:AV346"/>
    <mergeCell ref="AW346:AX346"/>
    <mergeCell ref="AZ346:BA346"/>
    <mergeCell ref="BB346:BC346"/>
    <mergeCell ref="BD346:BE346"/>
    <mergeCell ref="BF346:BG346"/>
    <mergeCell ref="BI346:BJ346"/>
    <mergeCell ref="BK346:BL346"/>
    <mergeCell ref="BM346:BN346"/>
    <mergeCell ref="BO346:BP346"/>
    <mergeCell ref="BR346:BS346"/>
    <mergeCell ref="BT346:BU346"/>
    <mergeCell ref="BV346:BW346"/>
    <mergeCell ref="BX346:BY346"/>
    <mergeCell ref="CA346:CB346"/>
    <mergeCell ref="CC346:CD346"/>
    <mergeCell ref="CE346:CF346"/>
    <mergeCell ref="DQ344:DR344"/>
    <mergeCell ref="AH345:AI345"/>
    <mergeCell ref="AJ345:AK345"/>
    <mergeCell ref="AL345:AM345"/>
    <mergeCell ref="AN345:AO345"/>
    <mergeCell ref="AQ345:AR345"/>
    <mergeCell ref="AS345:AT345"/>
    <mergeCell ref="AU345:AV345"/>
    <mergeCell ref="AW345:AX345"/>
    <mergeCell ref="AZ345:BA345"/>
    <mergeCell ref="BB345:BC345"/>
    <mergeCell ref="BD345:BE345"/>
    <mergeCell ref="BF345:BG345"/>
    <mergeCell ref="BI345:BJ345"/>
    <mergeCell ref="BK345:BL345"/>
    <mergeCell ref="BM345:BN345"/>
    <mergeCell ref="BO345:BP345"/>
    <mergeCell ref="BR345:BS345"/>
    <mergeCell ref="BT345:BU345"/>
    <mergeCell ref="BV345:BW345"/>
    <mergeCell ref="BX345:BY345"/>
    <mergeCell ref="CA345:CB345"/>
    <mergeCell ref="CC345:CD345"/>
    <mergeCell ref="CE345:CF345"/>
    <mergeCell ref="CG345:CH345"/>
    <mergeCell ref="CJ345:CK345"/>
    <mergeCell ref="CL345:CM345"/>
    <mergeCell ref="CN345:CO345"/>
    <mergeCell ref="CP345:CQ345"/>
    <mergeCell ref="CS345:CT345"/>
    <mergeCell ref="CU345:CV345"/>
    <mergeCell ref="CW345:CX345"/>
    <mergeCell ref="CE344:CF344"/>
    <mergeCell ref="CG344:CH344"/>
    <mergeCell ref="CJ344:CK344"/>
    <mergeCell ref="CL344:CM344"/>
    <mergeCell ref="CN344:CO344"/>
    <mergeCell ref="CP344:CQ344"/>
    <mergeCell ref="CS344:CT344"/>
    <mergeCell ref="CU344:CV344"/>
    <mergeCell ref="CW344:CX344"/>
    <mergeCell ref="CY344:CZ344"/>
    <mergeCell ref="DB344:DC344"/>
    <mergeCell ref="DD344:DE344"/>
    <mergeCell ref="DF344:DG344"/>
    <mergeCell ref="DH344:DI344"/>
    <mergeCell ref="DK344:DL344"/>
    <mergeCell ref="DM344:DN344"/>
    <mergeCell ref="DO344:DP344"/>
    <mergeCell ref="CW343:CX343"/>
    <mergeCell ref="CY343:CZ343"/>
    <mergeCell ref="DB343:DC343"/>
    <mergeCell ref="DD343:DE343"/>
    <mergeCell ref="DF343:DG343"/>
    <mergeCell ref="DH343:DI343"/>
    <mergeCell ref="DK343:DL343"/>
    <mergeCell ref="DM343:DN343"/>
    <mergeCell ref="DO343:DP343"/>
    <mergeCell ref="DQ343:DR343"/>
    <mergeCell ref="AH344:AI344"/>
    <mergeCell ref="AJ344:AK344"/>
    <mergeCell ref="AL344:AM344"/>
    <mergeCell ref="AN344:AO344"/>
    <mergeCell ref="AQ344:AR344"/>
    <mergeCell ref="AS344:AT344"/>
    <mergeCell ref="AU344:AV344"/>
    <mergeCell ref="AW344:AX344"/>
    <mergeCell ref="AZ344:BA344"/>
    <mergeCell ref="BB344:BC344"/>
    <mergeCell ref="BD344:BE344"/>
    <mergeCell ref="BF344:BG344"/>
    <mergeCell ref="BI344:BJ344"/>
    <mergeCell ref="BK344:BL344"/>
    <mergeCell ref="BM344:BN344"/>
    <mergeCell ref="BO344:BP344"/>
    <mergeCell ref="BR344:BS344"/>
    <mergeCell ref="BT344:BU344"/>
    <mergeCell ref="BV344:BW344"/>
    <mergeCell ref="BX344:BY344"/>
    <mergeCell ref="CA344:CB344"/>
    <mergeCell ref="CC344:CD344"/>
    <mergeCell ref="DK342:DL342"/>
    <mergeCell ref="DM342:DN342"/>
    <mergeCell ref="DO342:DP342"/>
    <mergeCell ref="DQ342:DR342"/>
    <mergeCell ref="AH343:AI343"/>
    <mergeCell ref="AJ343:AK343"/>
    <mergeCell ref="AL343:AM343"/>
    <mergeCell ref="AN343:AO343"/>
    <mergeCell ref="AQ343:AR343"/>
    <mergeCell ref="AS343:AT343"/>
    <mergeCell ref="AU343:AV343"/>
    <mergeCell ref="AW343:AX343"/>
    <mergeCell ref="AZ343:BA343"/>
    <mergeCell ref="BB343:BC343"/>
    <mergeCell ref="BD343:BE343"/>
    <mergeCell ref="BF343:BG343"/>
    <mergeCell ref="BI343:BJ343"/>
    <mergeCell ref="BK343:BL343"/>
    <mergeCell ref="BM343:BN343"/>
    <mergeCell ref="BO343:BP343"/>
    <mergeCell ref="BR343:BS343"/>
    <mergeCell ref="BT343:BU343"/>
    <mergeCell ref="BV343:BW343"/>
    <mergeCell ref="BX343:BY343"/>
    <mergeCell ref="CA343:CB343"/>
    <mergeCell ref="CC343:CD343"/>
    <mergeCell ref="CE343:CF343"/>
    <mergeCell ref="CG343:CH343"/>
    <mergeCell ref="CJ343:CK343"/>
    <mergeCell ref="CL343:CM343"/>
    <mergeCell ref="CN343:CO343"/>
    <mergeCell ref="CP343:CQ343"/>
    <mergeCell ref="CC342:CD342"/>
    <mergeCell ref="CE342:CF342"/>
    <mergeCell ref="CG342:CH342"/>
    <mergeCell ref="CJ342:CK342"/>
    <mergeCell ref="CL342:CM342"/>
    <mergeCell ref="CN342:CO342"/>
    <mergeCell ref="CP342:CQ342"/>
    <mergeCell ref="CS342:CT342"/>
    <mergeCell ref="CU342:CV342"/>
    <mergeCell ref="CW342:CX342"/>
    <mergeCell ref="CY342:CZ342"/>
    <mergeCell ref="DB342:DC342"/>
    <mergeCell ref="DD342:DE342"/>
    <mergeCell ref="DF342:DG342"/>
    <mergeCell ref="DH342:DI342"/>
    <mergeCell ref="BZ303:BZ350"/>
    <mergeCell ref="BX350:BY350"/>
    <mergeCell ref="CA350:CB350"/>
    <mergeCell ref="CC350:CD350"/>
    <mergeCell ref="DD350:DE350"/>
    <mergeCell ref="DF350:DG350"/>
    <mergeCell ref="DH350:DI350"/>
    <mergeCell ref="CP349:CQ349"/>
    <mergeCell ref="CS349:CT349"/>
    <mergeCell ref="CP341:CQ341"/>
    <mergeCell ref="CS341:CT341"/>
    <mergeCell ref="CU341:CV341"/>
    <mergeCell ref="CW341:CX341"/>
    <mergeCell ref="CY341:CZ341"/>
    <mergeCell ref="DB341:DC341"/>
    <mergeCell ref="CS343:CT343"/>
    <mergeCell ref="CU343:CV343"/>
    <mergeCell ref="CG341:CH341"/>
    <mergeCell ref="CJ341:CK341"/>
    <mergeCell ref="CL341:CM341"/>
    <mergeCell ref="CN341:CO341"/>
    <mergeCell ref="DD341:DE341"/>
    <mergeCell ref="DF341:DG341"/>
    <mergeCell ref="DH341:DI341"/>
    <mergeCell ref="DK341:DL341"/>
    <mergeCell ref="DM341:DN341"/>
    <mergeCell ref="DO341:DP341"/>
    <mergeCell ref="DQ341:DR341"/>
    <mergeCell ref="AH342:AI342"/>
    <mergeCell ref="AJ342:AK342"/>
    <mergeCell ref="AL342:AM342"/>
    <mergeCell ref="AN342:AO342"/>
    <mergeCell ref="AQ342:AR342"/>
    <mergeCell ref="AS342:AT342"/>
    <mergeCell ref="AU342:AV342"/>
    <mergeCell ref="AW342:AX342"/>
    <mergeCell ref="AZ342:BA342"/>
    <mergeCell ref="BB342:BC342"/>
    <mergeCell ref="BD342:BE342"/>
    <mergeCell ref="BF342:BG342"/>
    <mergeCell ref="BI342:BJ342"/>
    <mergeCell ref="BK342:BL342"/>
    <mergeCell ref="BM342:BN342"/>
    <mergeCell ref="BO342:BP342"/>
    <mergeCell ref="BR342:BS342"/>
    <mergeCell ref="BT342:BU342"/>
    <mergeCell ref="BV342:BW342"/>
    <mergeCell ref="BX342:BY342"/>
    <mergeCell ref="CA342:CB342"/>
    <mergeCell ref="CY340:CZ340"/>
    <mergeCell ref="DB340:DC340"/>
    <mergeCell ref="DD340:DE340"/>
    <mergeCell ref="DF340:DG340"/>
    <mergeCell ref="DH340:DI340"/>
    <mergeCell ref="DK340:DL340"/>
    <mergeCell ref="DM340:DN340"/>
    <mergeCell ref="DO340:DP340"/>
    <mergeCell ref="DQ340:DR340"/>
    <mergeCell ref="AH341:AI341"/>
    <mergeCell ref="AJ341:AK341"/>
    <mergeCell ref="AL341:AM341"/>
    <mergeCell ref="AN341:AO341"/>
    <mergeCell ref="AQ341:AR341"/>
    <mergeCell ref="AS341:AT341"/>
    <mergeCell ref="AU341:AV341"/>
    <mergeCell ref="AW341:AX341"/>
    <mergeCell ref="AZ341:BA341"/>
    <mergeCell ref="BB341:BC341"/>
    <mergeCell ref="BD341:BE341"/>
    <mergeCell ref="BF341:BG341"/>
    <mergeCell ref="BI341:BJ341"/>
    <mergeCell ref="BK341:BL341"/>
    <mergeCell ref="BM341:BN341"/>
    <mergeCell ref="BO341:BP341"/>
    <mergeCell ref="BR341:BS341"/>
    <mergeCell ref="BT341:BU341"/>
    <mergeCell ref="BV341:BW341"/>
    <mergeCell ref="BX341:BY341"/>
    <mergeCell ref="CA341:CB341"/>
    <mergeCell ref="CC341:CD341"/>
    <mergeCell ref="CE341:CF341"/>
    <mergeCell ref="DQ339:DR339"/>
    <mergeCell ref="AH340:AI340"/>
    <mergeCell ref="AJ340:AK340"/>
    <mergeCell ref="AL340:AM340"/>
    <mergeCell ref="AN340:AO340"/>
    <mergeCell ref="AQ340:AR340"/>
    <mergeCell ref="AS340:AT340"/>
    <mergeCell ref="AU340:AV340"/>
    <mergeCell ref="AW340:AX340"/>
    <mergeCell ref="AZ340:BA340"/>
    <mergeCell ref="BB340:BC340"/>
    <mergeCell ref="BD340:BE340"/>
    <mergeCell ref="BF340:BG340"/>
    <mergeCell ref="BI340:BJ340"/>
    <mergeCell ref="BK340:BL340"/>
    <mergeCell ref="BM340:BN340"/>
    <mergeCell ref="BO340:BP340"/>
    <mergeCell ref="BR340:BS340"/>
    <mergeCell ref="BT340:BU340"/>
    <mergeCell ref="BV340:BW340"/>
    <mergeCell ref="BX340:BY340"/>
    <mergeCell ref="CA340:CB340"/>
    <mergeCell ref="CC340:CD340"/>
    <mergeCell ref="CE340:CF340"/>
    <mergeCell ref="CG340:CH340"/>
    <mergeCell ref="CJ340:CK340"/>
    <mergeCell ref="CL340:CM340"/>
    <mergeCell ref="CN340:CO340"/>
    <mergeCell ref="CP340:CQ340"/>
    <mergeCell ref="CS340:CT340"/>
    <mergeCell ref="CU340:CV340"/>
    <mergeCell ref="CW340:CX340"/>
    <mergeCell ref="CE339:CF339"/>
    <mergeCell ref="CG339:CH339"/>
    <mergeCell ref="CJ339:CK339"/>
    <mergeCell ref="CL339:CM339"/>
    <mergeCell ref="CN339:CO339"/>
    <mergeCell ref="CP339:CQ339"/>
    <mergeCell ref="CS339:CT339"/>
    <mergeCell ref="CU339:CV339"/>
    <mergeCell ref="CW339:CX339"/>
    <mergeCell ref="CY339:CZ339"/>
    <mergeCell ref="DB339:DC339"/>
    <mergeCell ref="DD339:DE339"/>
    <mergeCell ref="DF339:DG339"/>
    <mergeCell ref="DH339:DI339"/>
    <mergeCell ref="DK339:DL339"/>
    <mergeCell ref="DM339:DN339"/>
    <mergeCell ref="DO339:DP339"/>
    <mergeCell ref="CW338:CX338"/>
    <mergeCell ref="CY338:CZ338"/>
    <mergeCell ref="DB338:DC338"/>
    <mergeCell ref="DD338:DE338"/>
    <mergeCell ref="DF338:DG338"/>
    <mergeCell ref="DH338:DI338"/>
    <mergeCell ref="DK338:DL338"/>
    <mergeCell ref="DM338:DN338"/>
    <mergeCell ref="DO338:DP338"/>
    <mergeCell ref="DQ338:DR338"/>
    <mergeCell ref="AH339:AI339"/>
    <mergeCell ref="AJ339:AK339"/>
    <mergeCell ref="AL339:AM339"/>
    <mergeCell ref="AN339:AO339"/>
    <mergeCell ref="AQ339:AR339"/>
    <mergeCell ref="AS339:AT339"/>
    <mergeCell ref="AU339:AV339"/>
    <mergeCell ref="AW339:AX339"/>
    <mergeCell ref="AZ339:BA339"/>
    <mergeCell ref="BB339:BC339"/>
    <mergeCell ref="BD339:BE339"/>
    <mergeCell ref="BF339:BG339"/>
    <mergeCell ref="BI339:BJ339"/>
    <mergeCell ref="BK339:BL339"/>
    <mergeCell ref="BM339:BN339"/>
    <mergeCell ref="BO339:BP339"/>
    <mergeCell ref="BR339:BS339"/>
    <mergeCell ref="BT339:BU339"/>
    <mergeCell ref="BV339:BW339"/>
    <mergeCell ref="BX339:BY339"/>
    <mergeCell ref="CA339:CB339"/>
    <mergeCell ref="CC339:CD339"/>
    <mergeCell ref="BB325:BC325"/>
    <mergeCell ref="BD325:BE325"/>
    <mergeCell ref="BF325:BG325"/>
    <mergeCell ref="BI325:BJ325"/>
    <mergeCell ref="BT338:BU338"/>
    <mergeCell ref="BV338:BW338"/>
    <mergeCell ref="BX338:BY338"/>
    <mergeCell ref="CA338:CB338"/>
    <mergeCell ref="CC338:CD338"/>
    <mergeCell ref="CE338:CF338"/>
    <mergeCell ref="CG338:CH338"/>
    <mergeCell ref="CJ338:CK338"/>
    <mergeCell ref="CL338:CM338"/>
    <mergeCell ref="CN338:CO338"/>
    <mergeCell ref="CP338:CQ338"/>
    <mergeCell ref="CS338:CT338"/>
    <mergeCell ref="CU338:CV338"/>
    <mergeCell ref="BX337:BY337"/>
    <mergeCell ref="CA337:CB337"/>
    <mergeCell ref="CC337:CD337"/>
    <mergeCell ref="CE337:CF337"/>
    <mergeCell ref="CG337:CH337"/>
    <mergeCell ref="CJ337:CK337"/>
    <mergeCell ref="CL337:CM337"/>
    <mergeCell ref="CN337:CO337"/>
    <mergeCell ref="CP337:CQ337"/>
    <mergeCell ref="CS337:CT337"/>
    <mergeCell ref="CU337:CV337"/>
    <mergeCell ref="BV335:BW335"/>
    <mergeCell ref="BX335:BY335"/>
    <mergeCell ref="CA335:CB335"/>
    <mergeCell ref="CC335:CD335"/>
    <mergeCell ref="DK337:DL337"/>
    <mergeCell ref="DM337:DN337"/>
    <mergeCell ref="DO337:DP337"/>
    <mergeCell ref="DQ337:DR337"/>
    <mergeCell ref="AH338:AI338"/>
    <mergeCell ref="AJ338:AK338"/>
    <mergeCell ref="AL338:AM338"/>
    <mergeCell ref="AN338:AO338"/>
    <mergeCell ref="AQ338:AR338"/>
    <mergeCell ref="AS338:AT338"/>
    <mergeCell ref="AU338:AV338"/>
    <mergeCell ref="AW338:AX338"/>
    <mergeCell ref="AZ338:BA338"/>
    <mergeCell ref="BB338:BC338"/>
    <mergeCell ref="BD338:BE338"/>
    <mergeCell ref="BF338:BG338"/>
    <mergeCell ref="BI338:BJ338"/>
    <mergeCell ref="BK338:BL338"/>
    <mergeCell ref="BM338:BN338"/>
    <mergeCell ref="BO338:BP338"/>
    <mergeCell ref="BR338:BS338"/>
    <mergeCell ref="BH303:BH350"/>
    <mergeCell ref="BQ303:BQ350"/>
    <mergeCell ref="AH325:AI325"/>
    <mergeCell ref="AJ325:AK325"/>
    <mergeCell ref="AL325:AM325"/>
    <mergeCell ref="AN325:AO325"/>
    <mergeCell ref="AQ325:AR325"/>
    <mergeCell ref="AS325:AT325"/>
    <mergeCell ref="AU325:AV325"/>
    <mergeCell ref="AW325:AX325"/>
    <mergeCell ref="AZ325:BA325"/>
    <mergeCell ref="BT337:BU337"/>
    <mergeCell ref="BV337:BW337"/>
    <mergeCell ref="CW337:CX337"/>
    <mergeCell ref="CY337:CZ337"/>
    <mergeCell ref="DB337:DC337"/>
    <mergeCell ref="DD337:DE337"/>
    <mergeCell ref="DF337:DG337"/>
    <mergeCell ref="DH337:DI337"/>
    <mergeCell ref="CP336:CQ336"/>
    <mergeCell ref="CS336:CT336"/>
    <mergeCell ref="CU336:CV336"/>
    <mergeCell ref="CW336:CX336"/>
    <mergeCell ref="CY336:CZ336"/>
    <mergeCell ref="DB336:DC336"/>
    <mergeCell ref="DD336:DE336"/>
    <mergeCell ref="DF336:DG336"/>
    <mergeCell ref="DH336:DI336"/>
    <mergeCell ref="AH337:AI337"/>
    <mergeCell ref="AJ337:AK337"/>
    <mergeCell ref="AL337:AM337"/>
    <mergeCell ref="AN337:AO337"/>
    <mergeCell ref="AQ337:AR337"/>
    <mergeCell ref="AS337:AT337"/>
    <mergeCell ref="AU337:AV337"/>
    <mergeCell ref="AW337:AX337"/>
    <mergeCell ref="AZ337:BA337"/>
    <mergeCell ref="BB337:BC337"/>
    <mergeCell ref="BD337:BE337"/>
    <mergeCell ref="BF337:BG337"/>
    <mergeCell ref="BI337:BJ337"/>
    <mergeCell ref="BK337:BL337"/>
    <mergeCell ref="BM337:BN337"/>
    <mergeCell ref="BO337:BP337"/>
    <mergeCell ref="BR337:BS337"/>
    <mergeCell ref="DQ335:DR335"/>
    <mergeCell ref="AH336:AI336"/>
    <mergeCell ref="AJ336:AK336"/>
    <mergeCell ref="AL336:AM336"/>
    <mergeCell ref="AN336:AO336"/>
    <mergeCell ref="AQ336:AR336"/>
    <mergeCell ref="AS336:AT336"/>
    <mergeCell ref="AU336:AV336"/>
    <mergeCell ref="AW336:AX336"/>
    <mergeCell ref="AZ336:BA336"/>
    <mergeCell ref="BB336:BC336"/>
    <mergeCell ref="BD336:BE336"/>
    <mergeCell ref="BF336:BG336"/>
    <mergeCell ref="BI336:BJ336"/>
    <mergeCell ref="BK336:BL336"/>
    <mergeCell ref="BM336:BN336"/>
    <mergeCell ref="BO336:BP336"/>
    <mergeCell ref="BR336:BS336"/>
    <mergeCell ref="BT336:BU336"/>
    <mergeCell ref="BV336:BW336"/>
    <mergeCell ref="BX336:BY336"/>
    <mergeCell ref="CA336:CB336"/>
    <mergeCell ref="CC336:CD336"/>
    <mergeCell ref="CE336:CF336"/>
    <mergeCell ref="CG336:CH336"/>
    <mergeCell ref="CJ336:CK336"/>
    <mergeCell ref="CL336:CM336"/>
    <mergeCell ref="CN336:CO336"/>
    <mergeCell ref="DO336:DP336"/>
    <mergeCell ref="DQ336:DR336"/>
    <mergeCell ref="DK336:DL336"/>
    <mergeCell ref="DM336:DN336"/>
    <mergeCell ref="CN334:CO334"/>
    <mergeCell ref="CP334:CQ334"/>
    <mergeCell ref="CS334:CT334"/>
    <mergeCell ref="CU334:CV334"/>
    <mergeCell ref="CW334:CX334"/>
    <mergeCell ref="CY334:CZ334"/>
    <mergeCell ref="DB334:DC334"/>
    <mergeCell ref="DD334:DE334"/>
    <mergeCell ref="DF334:DG334"/>
    <mergeCell ref="DH335:DI335"/>
    <mergeCell ref="DK335:DL335"/>
    <mergeCell ref="DM335:DN335"/>
    <mergeCell ref="DO335:DP335"/>
    <mergeCell ref="DH334:DI334"/>
    <mergeCell ref="DK334:DL334"/>
    <mergeCell ref="DM334:DN334"/>
    <mergeCell ref="DO334:DP334"/>
    <mergeCell ref="DQ334:DR334"/>
    <mergeCell ref="AH335:AI335"/>
    <mergeCell ref="AJ335:AK335"/>
    <mergeCell ref="AL335:AM335"/>
    <mergeCell ref="AN335:AO335"/>
    <mergeCell ref="AQ335:AR335"/>
    <mergeCell ref="AS335:AT335"/>
    <mergeCell ref="AU335:AV335"/>
    <mergeCell ref="AW335:AX335"/>
    <mergeCell ref="AZ335:BA335"/>
    <mergeCell ref="BB335:BC335"/>
    <mergeCell ref="BD335:BE335"/>
    <mergeCell ref="BF335:BG335"/>
    <mergeCell ref="BI335:BJ335"/>
    <mergeCell ref="BK335:BL335"/>
    <mergeCell ref="BM335:BN335"/>
    <mergeCell ref="BO335:BP335"/>
    <mergeCell ref="BR335:BS335"/>
    <mergeCell ref="BT335:BU335"/>
    <mergeCell ref="CE335:CF335"/>
    <mergeCell ref="CG335:CH335"/>
    <mergeCell ref="CJ335:CK335"/>
    <mergeCell ref="CL335:CM335"/>
    <mergeCell ref="CN335:CO335"/>
    <mergeCell ref="CP335:CQ335"/>
    <mergeCell ref="CS335:CT335"/>
    <mergeCell ref="CU335:CV335"/>
    <mergeCell ref="CW335:CX335"/>
    <mergeCell ref="CY335:CZ335"/>
    <mergeCell ref="DB335:DC335"/>
    <mergeCell ref="DD335:DE335"/>
    <mergeCell ref="DF335:DG335"/>
    <mergeCell ref="DF333:DG333"/>
    <mergeCell ref="DH333:DI333"/>
    <mergeCell ref="DK333:DL333"/>
    <mergeCell ref="DM333:DN333"/>
    <mergeCell ref="DO333:DP333"/>
    <mergeCell ref="DQ333:DR333"/>
    <mergeCell ref="AH334:AI334"/>
    <mergeCell ref="AJ334:AK334"/>
    <mergeCell ref="AL334:AM334"/>
    <mergeCell ref="AN334:AO334"/>
    <mergeCell ref="AQ334:AR334"/>
    <mergeCell ref="AS334:AT334"/>
    <mergeCell ref="AU334:AV334"/>
    <mergeCell ref="AW334:AX334"/>
    <mergeCell ref="AZ334:BA334"/>
    <mergeCell ref="BB334:BC334"/>
    <mergeCell ref="BD334:BE334"/>
    <mergeCell ref="BF334:BG334"/>
    <mergeCell ref="BI334:BJ334"/>
    <mergeCell ref="BK334:BL334"/>
    <mergeCell ref="BM334:BN334"/>
    <mergeCell ref="BO334:BP334"/>
    <mergeCell ref="BR334:BS334"/>
    <mergeCell ref="BT334:BU334"/>
    <mergeCell ref="BV334:BW334"/>
    <mergeCell ref="BX334:BY334"/>
    <mergeCell ref="CA334:CB334"/>
    <mergeCell ref="CC334:CD334"/>
    <mergeCell ref="CE334:CF334"/>
    <mergeCell ref="CG334:CH334"/>
    <mergeCell ref="CJ334:CK334"/>
    <mergeCell ref="CL334:CM334"/>
    <mergeCell ref="BT333:BU333"/>
    <mergeCell ref="BV333:BW333"/>
    <mergeCell ref="BX333:BY333"/>
    <mergeCell ref="CA333:CB333"/>
    <mergeCell ref="CC333:CD333"/>
    <mergeCell ref="CE333:CF333"/>
    <mergeCell ref="CG333:CH333"/>
    <mergeCell ref="CJ333:CK333"/>
    <mergeCell ref="CL333:CM333"/>
    <mergeCell ref="CN333:CO333"/>
    <mergeCell ref="CP333:CQ333"/>
    <mergeCell ref="CS333:CT333"/>
    <mergeCell ref="CU333:CV333"/>
    <mergeCell ref="CW333:CX333"/>
    <mergeCell ref="CY333:CZ333"/>
    <mergeCell ref="DB333:DC333"/>
    <mergeCell ref="DD333:DE333"/>
    <mergeCell ref="AH333:AI333"/>
    <mergeCell ref="AJ333:AK333"/>
    <mergeCell ref="AL333:AM333"/>
    <mergeCell ref="AN333:AO333"/>
    <mergeCell ref="AQ333:AR333"/>
    <mergeCell ref="AS333:AT333"/>
    <mergeCell ref="AU333:AV333"/>
    <mergeCell ref="AW333:AX333"/>
    <mergeCell ref="AZ333:BA333"/>
    <mergeCell ref="BB333:BC333"/>
    <mergeCell ref="BD333:BE333"/>
    <mergeCell ref="BF333:BG333"/>
    <mergeCell ref="BI333:BJ333"/>
    <mergeCell ref="BK333:BL333"/>
    <mergeCell ref="BM333:BN333"/>
    <mergeCell ref="BO333:BP333"/>
    <mergeCell ref="BR333:BS333"/>
    <mergeCell ref="CG332:CH332"/>
    <mergeCell ref="CJ332:CK332"/>
    <mergeCell ref="CL332:CM332"/>
    <mergeCell ref="CN332:CO332"/>
    <mergeCell ref="CP332:CQ332"/>
    <mergeCell ref="CS332:CT332"/>
    <mergeCell ref="CU332:CV332"/>
    <mergeCell ref="CW332:CX332"/>
    <mergeCell ref="CY332:CZ332"/>
    <mergeCell ref="DB332:DC332"/>
    <mergeCell ref="DD332:DE332"/>
    <mergeCell ref="DF332:DG332"/>
    <mergeCell ref="DH332:DI332"/>
    <mergeCell ref="DK332:DL332"/>
    <mergeCell ref="DM332:DN332"/>
    <mergeCell ref="DO332:DP332"/>
    <mergeCell ref="DQ332:DR332"/>
    <mergeCell ref="CY331:CZ331"/>
    <mergeCell ref="DB331:DC331"/>
    <mergeCell ref="DD331:DE331"/>
    <mergeCell ref="DF331:DG331"/>
    <mergeCell ref="DH331:DI331"/>
    <mergeCell ref="DK331:DL331"/>
    <mergeCell ref="DM331:DN331"/>
    <mergeCell ref="DO331:DP331"/>
    <mergeCell ref="DQ331:DR331"/>
    <mergeCell ref="AH332:AI332"/>
    <mergeCell ref="AJ332:AK332"/>
    <mergeCell ref="AL332:AM332"/>
    <mergeCell ref="AN332:AO332"/>
    <mergeCell ref="AQ332:AR332"/>
    <mergeCell ref="AS332:AT332"/>
    <mergeCell ref="AU332:AV332"/>
    <mergeCell ref="AW332:AX332"/>
    <mergeCell ref="AZ332:BA332"/>
    <mergeCell ref="BB332:BC332"/>
    <mergeCell ref="BD332:BE332"/>
    <mergeCell ref="BF332:BG332"/>
    <mergeCell ref="BI332:BJ332"/>
    <mergeCell ref="BK332:BL332"/>
    <mergeCell ref="BM332:BN332"/>
    <mergeCell ref="BO332:BP332"/>
    <mergeCell ref="BR332:BS332"/>
    <mergeCell ref="BT332:BU332"/>
    <mergeCell ref="BV332:BW332"/>
    <mergeCell ref="BX332:BY332"/>
    <mergeCell ref="CA332:CB332"/>
    <mergeCell ref="CC332:CD332"/>
    <mergeCell ref="CE332:CF332"/>
    <mergeCell ref="DQ330:DR330"/>
    <mergeCell ref="AH331:AI331"/>
    <mergeCell ref="AJ331:AK331"/>
    <mergeCell ref="AL331:AM331"/>
    <mergeCell ref="AN331:AO331"/>
    <mergeCell ref="AQ331:AR331"/>
    <mergeCell ref="AS331:AT331"/>
    <mergeCell ref="AU331:AV331"/>
    <mergeCell ref="AW331:AX331"/>
    <mergeCell ref="AZ331:BA331"/>
    <mergeCell ref="BB331:BC331"/>
    <mergeCell ref="BD331:BE331"/>
    <mergeCell ref="BF331:BG331"/>
    <mergeCell ref="BI331:BJ331"/>
    <mergeCell ref="BK331:BL331"/>
    <mergeCell ref="BM331:BN331"/>
    <mergeCell ref="BO331:BP331"/>
    <mergeCell ref="BR331:BS331"/>
    <mergeCell ref="BT331:BU331"/>
    <mergeCell ref="BV331:BW331"/>
    <mergeCell ref="BX331:BY331"/>
    <mergeCell ref="CA331:CB331"/>
    <mergeCell ref="CC331:CD331"/>
    <mergeCell ref="CE331:CF331"/>
    <mergeCell ref="CG331:CH331"/>
    <mergeCell ref="CJ331:CK331"/>
    <mergeCell ref="CL331:CM331"/>
    <mergeCell ref="CN331:CO331"/>
    <mergeCell ref="CP331:CQ331"/>
    <mergeCell ref="CS331:CT331"/>
    <mergeCell ref="CU331:CV331"/>
    <mergeCell ref="CW331:CX331"/>
    <mergeCell ref="CE330:CF330"/>
    <mergeCell ref="CG330:CH330"/>
    <mergeCell ref="CJ330:CK330"/>
    <mergeCell ref="CL330:CM330"/>
    <mergeCell ref="CN330:CO330"/>
    <mergeCell ref="CP330:CQ330"/>
    <mergeCell ref="CS330:CT330"/>
    <mergeCell ref="CU330:CV330"/>
    <mergeCell ref="CW330:CX330"/>
    <mergeCell ref="CY330:CZ330"/>
    <mergeCell ref="DB330:DC330"/>
    <mergeCell ref="DD330:DE330"/>
    <mergeCell ref="DF330:DG330"/>
    <mergeCell ref="DH330:DI330"/>
    <mergeCell ref="DK330:DL330"/>
    <mergeCell ref="DM330:DN330"/>
    <mergeCell ref="DO330:DP330"/>
    <mergeCell ref="CW329:CX329"/>
    <mergeCell ref="CY329:CZ329"/>
    <mergeCell ref="DB329:DC329"/>
    <mergeCell ref="DD329:DE329"/>
    <mergeCell ref="DF329:DG329"/>
    <mergeCell ref="DH329:DI329"/>
    <mergeCell ref="DK329:DL329"/>
    <mergeCell ref="DM329:DN329"/>
    <mergeCell ref="DO329:DP329"/>
    <mergeCell ref="DQ329:DR329"/>
    <mergeCell ref="AH330:AI330"/>
    <mergeCell ref="AJ330:AK330"/>
    <mergeCell ref="AL330:AM330"/>
    <mergeCell ref="AN330:AO330"/>
    <mergeCell ref="AQ330:AR330"/>
    <mergeCell ref="AS330:AT330"/>
    <mergeCell ref="AU330:AV330"/>
    <mergeCell ref="AW330:AX330"/>
    <mergeCell ref="AZ330:BA330"/>
    <mergeCell ref="BB330:BC330"/>
    <mergeCell ref="BD330:BE330"/>
    <mergeCell ref="BF330:BG330"/>
    <mergeCell ref="BI330:BJ330"/>
    <mergeCell ref="BK330:BL330"/>
    <mergeCell ref="BM330:BN330"/>
    <mergeCell ref="BO330:BP330"/>
    <mergeCell ref="BR330:BS330"/>
    <mergeCell ref="BT330:BU330"/>
    <mergeCell ref="BV330:BW330"/>
    <mergeCell ref="BX330:BY330"/>
    <mergeCell ref="CA330:CB330"/>
    <mergeCell ref="CC330:CD330"/>
    <mergeCell ref="DO328:DP328"/>
    <mergeCell ref="DQ328:DR328"/>
    <mergeCell ref="AH329:AI329"/>
    <mergeCell ref="AJ329:AK329"/>
    <mergeCell ref="AL329:AM329"/>
    <mergeCell ref="AN329:AO329"/>
    <mergeCell ref="AQ329:AR329"/>
    <mergeCell ref="AS329:AT329"/>
    <mergeCell ref="AU329:AV329"/>
    <mergeCell ref="AW329:AX329"/>
    <mergeCell ref="AZ329:BA329"/>
    <mergeCell ref="BB329:BC329"/>
    <mergeCell ref="BD329:BE329"/>
    <mergeCell ref="BF329:BG329"/>
    <mergeCell ref="BI329:BJ329"/>
    <mergeCell ref="BK329:BL329"/>
    <mergeCell ref="BM329:BN329"/>
    <mergeCell ref="BO329:BP329"/>
    <mergeCell ref="BR329:BS329"/>
    <mergeCell ref="BT329:BU329"/>
    <mergeCell ref="BV329:BW329"/>
    <mergeCell ref="BX329:BY329"/>
    <mergeCell ref="CA329:CB329"/>
    <mergeCell ref="CC329:CD329"/>
    <mergeCell ref="CE329:CF329"/>
    <mergeCell ref="CG329:CH329"/>
    <mergeCell ref="CJ329:CK329"/>
    <mergeCell ref="CL329:CM329"/>
    <mergeCell ref="CN329:CO329"/>
    <mergeCell ref="CP329:CQ329"/>
    <mergeCell ref="CS329:CT329"/>
    <mergeCell ref="CU329:CV329"/>
    <mergeCell ref="CC328:CD328"/>
    <mergeCell ref="CE328:CF328"/>
    <mergeCell ref="CG328:CH328"/>
    <mergeCell ref="CJ328:CK328"/>
    <mergeCell ref="CL328:CM328"/>
    <mergeCell ref="CN328:CO328"/>
    <mergeCell ref="CP328:CQ328"/>
    <mergeCell ref="CS328:CT328"/>
    <mergeCell ref="CU328:CV328"/>
    <mergeCell ref="CW328:CX328"/>
    <mergeCell ref="CY328:CZ328"/>
    <mergeCell ref="DB328:DC328"/>
    <mergeCell ref="DD328:DE328"/>
    <mergeCell ref="DF328:DG328"/>
    <mergeCell ref="DH328:DI328"/>
    <mergeCell ref="DK328:DL328"/>
    <mergeCell ref="DM328:DN328"/>
    <mergeCell ref="CU327:CV327"/>
    <mergeCell ref="CW327:CX327"/>
    <mergeCell ref="CY327:CZ327"/>
    <mergeCell ref="DB327:DC327"/>
    <mergeCell ref="DD327:DE327"/>
    <mergeCell ref="DF327:DG327"/>
    <mergeCell ref="DH327:DI327"/>
    <mergeCell ref="DK327:DL327"/>
    <mergeCell ref="DM327:DN327"/>
    <mergeCell ref="DO327:DP327"/>
    <mergeCell ref="DQ327:DR327"/>
    <mergeCell ref="AH328:AI328"/>
    <mergeCell ref="AJ328:AK328"/>
    <mergeCell ref="AL328:AM328"/>
    <mergeCell ref="AN328:AO328"/>
    <mergeCell ref="AQ328:AR328"/>
    <mergeCell ref="AS328:AT328"/>
    <mergeCell ref="AU328:AV328"/>
    <mergeCell ref="AW328:AX328"/>
    <mergeCell ref="AZ328:BA328"/>
    <mergeCell ref="BB328:BC328"/>
    <mergeCell ref="BD328:BE328"/>
    <mergeCell ref="BF328:BG328"/>
    <mergeCell ref="BI328:BJ328"/>
    <mergeCell ref="BK328:BL328"/>
    <mergeCell ref="BM328:BN328"/>
    <mergeCell ref="BO328:BP328"/>
    <mergeCell ref="BR328:BS328"/>
    <mergeCell ref="BT328:BU328"/>
    <mergeCell ref="BV328:BW328"/>
    <mergeCell ref="BX328:BY328"/>
    <mergeCell ref="CA328:CB328"/>
    <mergeCell ref="DM326:DN326"/>
    <mergeCell ref="DO326:DP326"/>
    <mergeCell ref="DQ326:DR326"/>
    <mergeCell ref="AH327:AI327"/>
    <mergeCell ref="AJ327:AK327"/>
    <mergeCell ref="AL327:AM327"/>
    <mergeCell ref="AN327:AO327"/>
    <mergeCell ref="AQ327:AR327"/>
    <mergeCell ref="AS327:AT327"/>
    <mergeCell ref="AU327:AV327"/>
    <mergeCell ref="AW327:AX327"/>
    <mergeCell ref="AZ327:BA327"/>
    <mergeCell ref="BB327:BC327"/>
    <mergeCell ref="BD327:BE327"/>
    <mergeCell ref="BF327:BG327"/>
    <mergeCell ref="BI327:BJ327"/>
    <mergeCell ref="BK327:BL327"/>
    <mergeCell ref="BM327:BN327"/>
    <mergeCell ref="BO327:BP327"/>
    <mergeCell ref="BR327:BS327"/>
    <mergeCell ref="BT327:BU327"/>
    <mergeCell ref="BV327:BW327"/>
    <mergeCell ref="BX327:BY327"/>
    <mergeCell ref="CA327:CB327"/>
    <mergeCell ref="CC327:CD327"/>
    <mergeCell ref="CE327:CF327"/>
    <mergeCell ref="CG327:CH327"/>
    <mergeCell ref="CJ327:CK327"/>
    <mergeCell ref="CL327:CM327"/>
    <mergeCell ref="CN327:CO327"/>
    <mergeCell ref="CP327:CQ327"/>
    <mergeCell ref="CS327:CT327"/>
    <mergeCell ref="CA326:CB326"/>
    <mergeCell ref="CC326:CD326"/>
    <mergeCell ref="CE326:CF326"/>
    <mergeCell ref="CG326:CH326"/>
    <mergeCell ref="CJ326:CK326"/>
    <mergeCell ref="CL326:CM326"/>
    <mergeCell ref="CN326:CO326"/>
    <mergeCell ref="CP326:CQ326"/>
    <mergeCell ref="CS326:CT326"/>
    <mergeCell ref="CU326:CV326"/>
    <mergeCell ref="CW326:CX326"/>
    <mergeCell ref="CY326:CZ326"/>
    <mergeCell ref="DB326:DC326"/>
    <mergeCell ref="DD326:DE326"/>
    <mergeCell ref="DF326:DG326"/>
    <mergeCell ref="DH326:DI326"/>
    <mergeCell ref="DK326:DL326"/>
    <mergeCell ref="CS325:CT325"/>
    <mergeCell ref="CU325:CV325"/>
    <mergeCell ref="CW325:CX325"/>
    <mergeCell ref="CY325:CZ325"/>
    <mergeCell ref="DB325:DC325"/>
    <mergeCell ref="DD325:DE325"/>
    <mergeCell ref="DF325:DG325"/>
    <mergeCell ref="DH325:DI325"/>
    <mergeCell ref="DK325:DL325"/>
    <mergeCell ref="DM325:DN325"/>
    <mergeCell ref="DO325:DP325"/>
    <mergeCell ref="DQ325:DR325"/>
    <mergeCell ref="AH326:AI326"/>
    <mergeCell ref="AJ326:AK326"/>
    <mergeCell ref="AL326:AM326"/>
    <mergeCell ref="AN326:AO326"/>
    <mergeCell ref="AQ326:AR326"/>
    <mergeCell ref="AS326:AT326"/>
    <mergeCell ref="AU326:AV326"/>
    <mergeCell ref="AW326:AX326"/>
    <mergeCell ref="AZ326:BA326"/>
    <mergeCell ref="BB326:BC326"/>
    <mergeCell ref="BD326:BE326"/>
    <mergeCell ref="BF326:BG326"/>
    <mergeCell ref="BI326:BJ326"/>
    <mergeCell ref="BK326:BL326"/>
    <mergeCell ref="BM326:BN326"/>
    <mergeCell ref="BO326:BP326"/>
    <mergeCell ref="BR326:BS326"/>
    <mergeCell ref="BT326:BU326"/>
    <mergeCell ref="BV326:BW326"/>
    <mergeCell ref="BX326:BY326"/>
    <mergeCell ref="BK325:BL325"/>
    <mergeCell ref="BM325:BN325"/>
    <mergeCell ref="BO325:BP325"/>
    <mergeCell ref="BR325:BS325"/>
    <mergeCell ref="CG324:CH324"/>
    <mergeCell ref="CJ324:CK324"/>
    <mergeCell ref="CL324:CM324"/>
    <mergeCell ref="CN324:CO324"/>
    <mergeCell ref="CP324:CQ324"/>
    <mergeCell ref="CS324:CT324"/>
    <mergeCell ref="CU324:CV324"/>
    <mergeCell ref="CW324:CX324"/>
    <mergeCell ref="CY324:CZ324"/>
    <mergeCell ref="DB324:DC324"/>
    <mergeCell ref="DD324:DE324"/>
    <mergeCell ref="DF324:DG324"/>
    <mergeCell ref="DH324:DI324"/>
    <mergeCell ref="BX324:BY324"/>
    <mergeCell ref="CA324:CB324"/>
    <mergeCell ref="CC324:CD324"/>
    <mergeCell ref="CE324:CF324"/>
    <mergeCell ref="BT325:BU325"/>
    <mergeCell ref="BV325:BW325"/>
    <mergeCell ref="BX325:BY325"/>
    <mergeCell ref="CA325:CB325"/>
    <mergeCell ref="CC325:CD325"/>
    <mergeCell ref="CE325:CF325"/>
    <mergeCell ref="CG325:CH325"/>
    <mergeCell ref="CJ325:CK325"/>
    <mergeCell ref="CL325:CM325"/>
    <mergeCell ref="CN325:CO325"/>
    <mergeCell ref="CP325:CQ325"/>
    <mergeCell ref="DK324:DL324"/>
    <mergeCell ref="DM324:DN324"/>
    <mergeCell ref="DO324:DP324"/>
    <mergeCell ref="DQ324:DR324"/>
    <mergeCell ref="CY323:CZ323"/>
    <mergeCell ref="DB323:DC323"/>
    <mergeCell ref="DD323:DE323"/>
    <mergeCell ref="DF323:DG323"/>
    <mergeCell ref="DH323:DI323"/>
    <mergeCell ref="DK323:DL323"/>
    <mergeCell ref="DM323:DN323"/>
    <mergeCell ref="DO323:DP323"/>
    <mergeCell ref="DQ323:DR323"/>
    <mergeCell ref="AH324:AI324"/>
    <mergeCell ref="AJ324:AK324"/>
    <mergeCell ref="AL324:AM324"/>
    <mergeCell ref="AN324:AO324"/>
    <mergeCell ref="AQ324:AR324"/>
    <mergeCell ref="AS324:AT324"/>
    <mergeCell ref="AU324:AV324"/>
    <mergeCell ref="AW324:AX324"/>
    <mergeCell ref="AZ324:BA324"/>
    <mergeCell ref="BB324:BC324"/>
    <mergeCell ref="BD324:BE324"/>
    <mergeCell ref="BF324:BG324"/>
    <mergeCell ref="BI324:BJ324"/>
    <mergeCell ref="BK324:BL324"/>
    <mergeCell ref="BM324:BN324"/>
    <mergeCell ref="BO324:BP324"/>
    <mergeCell ref="BR324:BS324"/>
    <mergeCell ref="BT324:BU324"/>
    <mergeCell ref="BV324:BW324"/>
    <mergeCell ref="DQ322:DR322"/>
    <mergeCell ref="AH323:AI323"/>
    <mergeCell ref="AJ323:AK323"/>
    <mergeCell ref="AL323:AM323"/>
    <mergeCell ref="AN323:AO323"/>
    <mergeCell ref="AQ323:AR323"/>
    <mergeCell ref="AS323:AT323"/>
    <mergeCell ref="AU323:AV323"/>
    <mergeCell ref="AW323:AX323"/>
    <mergeCell ref="AZ323:BA323"/>
    <mergeCell ref="BB323:BC323"/>
    <mergeCell ref="BD323:BE323"/>
    <mergeCell ref="BF323:BG323"/>
    <mergeCell ref="BI323:BJ323"/>
    <mergeCell ref="BK323:BL323"/>
    <mergeCell ref="BM323:BN323"/>
    <mergeCell ref="BO323:BP323"/>
    <mergeCell ref="BR323:BS323"/>
    <mergeCell ref="BT323:BU323"/>
    <mergeCell ref="BV323:BW323"/>
    <mergeCell ref="BX323:BY323"/>
    <mergeCell ref="CA323:CB323"/>
    <mergeCell ref="CC323:CD323"/>
    <mergeCell ref="CE323:CF323"/>
    <mergeCell ref="CG323:CH323"/>
    <mergeCell ref="CJ323:CK323"/>
    <mergeCell ref="CL323:CM323"/>
    <mergeCell ref="CN323:CO323"/>
    <mergeCell ref="CP323:CQ323"/>
    <mergeCell ref="CS323:CT323"/>
    <mergeCell ref="CU323:CV323"/>
    <mergeCell ref="CW323:CX323"/>
    <mergeCell ref="CE322:CF322"/>
    <mergeCell ref="CG322:CH322"/>
    <mergeCell ref="CJ322:CK322"/>
    <mergeCell ref="CL322:CM322"/>
    <mergeCell ref="CN322:CO322"/>
    <mergeCell ref="CP322:CQ322"/>
    <mergeCell ref="CS322:CT322"/>
    <mergeCell ref="CU322:CV322"/>
    <mergeCell ref="CW322:CX322"/>
    <mergeCell ref="CY322:CZ322"/>
    <mergeCell ref="DB322:DC322"/>
    <mergeCell ref="DD322:DE322"/>
    <mergeCell ref="DF322:DG322"/>
    <mergeCell ref="DH322:DI322"/>
    <mergeCell ref="DK322:DL322"/>
    <mergeCell ref="DM322:DN322"/>
    <mergeCell ref="DO322:DP322"/>
    <mergeCell ref="CW321:CX321"/>
    <mergeCell ref="CY321:CZ321"/>
    <mergeCell ref="DB321:DC321"/>
    <mergeCell ref="DD321:DE321"/>
    <mergeCell ref="DF321:DG321"/>
    <mergeCell ref="DH321:DI321"/>
    <mergeCell ref="DK321:DL321"/>
    <mergeCell ref="DM321:DN321"/>
    <mergeCell ref="DO321:DP321"/>
    <mergeCell ref="DQ321:DR321"/>
    <mergeCell ref="AH322:AI322"/>
    <mergeCell ref="AJ322:AK322"/>
    <mergeCell ref="AL322:AM322"/>
    <mergeCell ref="AN322:AO322"/>
    <mergeCell ref="AQ322:AR322"/>
    <mergeCell ref="AS322:AT322"/>
    <mergeCell ref="AU322:AV322"/>
    <mergeCell ref="AW322:AX322"/>
    <mergeCell ref="AZ322:BA322"/>
    <mergeCell ref="BB322:BC322"/>
    <mergeCell ref="BD322:BE322"/>
    <mergeCell ref="BF322:BG322"/>
    <mergeCell ref="BI322:BJ322"/>
    <mergeCell ref="BK322:BL322"/>
    <mergeCell ref="BM322:BN322"/>
    <mergeCell ref="BO322:BP322"/>
    <mergeCell ref="BR322:BS322"/>
    <mergeCell ref="BT322:BU322"/>
    <mergeCell ref="BV322:BW322"/>
    <mergeCell ref="BX322:BY322"/>
    <mergeCell ref="CA322:CB322"/>
    <mergeCell ref="CC322:CD322"/>
    <mergeCell ref="DO320:DP320"/>
    <mergeCell ref="DQ320:DR320"/>
    <mergeCell ref="AH321:AI321"/>
    <mergeCell ref="AJ321:AK321"/>
    <mergeCell ref="AL321:AM321"/>
    <mergeCell ref="AN321:AO321"/>
    <mergeCell ref="AQ321:AR321"/>
    <mergeCell ref="AS321:AT321"/>
    <mergeCell ref="AU321:AV321"/>
    <mergeCell ref="AW321:AX321"/>
    <mergeCell ref="AZ321:BA321"/>
    <mergeCell ref="BB321:BC321"/>
    <mergeCell ref="BD321:BE321"/>
    <mergeCell ref="BF321:BG321"/>
    <mergeCell ref="BI321:BJ321"/>
    <mergeCell ref="BK321:BL321"/>
    <mergeCell ref="BM321:BN321"/>
    <mergeCell ref="BO321:BP321"/>
    <mergeCell ref="BR321:BS321"/>
    <mergeCell ref="BT321:BU321"/>
    <mergeCell ref="BV321:BW321"/>
    <mergeCell ref="BX321:BY321"/>
    <mergeCell ref="CA321:CB321"/>
    <mergeCell ref="CC321:CD321"/>
    <mergeCell ref="CE321:CF321"/>
    <mergeCell ref="CG321:CH321"/>
    <mergeCell ref="CJ321:CK321"/>
    <mergeCell ref="CL321:CM321"/>
    <mergeCell ref="CN321:CO321"/>
    <mergeCell ref="CP321:CQ321"/>
    <mergeCell ref="CS321:CT321"/>
    <mergeCell ref="CU321:CV321"/>
    <mergeCell ref="CC320:CD320"/>
    <mergeCell ref="CE320:CF320"/>
    <mergeCell ref="CG320:CH320"/>
    <mergeCell ref="CJ320:CK320"/>
    <mergeCell ref="CL320:CM320"/>
    <mergeCell ref="CN320:CO320"/>
    <mergeCell ref="CP320:CQ320"/>
    <mergeCell ref="CS320:CT320"/>
    <mergeCell ref="CU320:CV320"/>
    <mergeCell ref="CW320:CX320"/>
    <mergeCell ref="CY320:CZ320"/>
    <mergeCell ref="DB320:DC320"/>
    <mergeCell ref="DD320:DE320"/>
    <mergeCell ref="DF320:DG320"/>
    <mergeCell ref="DH320:DI320"/>
    <mergeCell ref="DK320:DL320"/>
    <mergeCell ref="DM320:DN320"/>
    <mergeCell ref="CU319:CV319"/>
    <mergeCell ref="CW319:CX319"/>
    <mergeCell ref="CY319:CZ319"/>
    <mergeCell ref="DB319:DC319"/>
    <mergeCell ref="DD319:DE319"/>
    <mergeCell ref="DF319:DG319"/>
    <mergeCell ref="DH319:DI319"/>
    <mergeCell ref="DK319:DL319"/>
    <mergeCell ref="DM319:DN319"/>
    <mergeCell ref="DO319:DP319"/>
    <mergeCell ref="DQ319:DR319"/>
    <mergeCell ref="AH320:AI320"/>
    <mergeCell ref="AJ320:AK320"/>
    <mergeCell ref="AL320:AM320"/>
    <mergeCell ref="AN320:AO320"/>
    <mergeCell ref="AQ320:AR320"/>
    <mergeCell ref="AS320:AT320"/>
    <mergeCell ref="AU320:AV320"/>
    <mergeCell ref="AW320:AX320"/>
    <mergeCell ref="AZ320:BA320"/>
    <mergeCell ref="BB320:BC320"/>
    <mergeCell ref="BD320:BE320"/>
    <mergeCell ref="BF320:BG320"/>
    <mergeCell ref="BI320:BJ320"/>
    <mergeCell ref="BK320:BL320"/>
    <mergeCell ref="BM320:BN320"/>
    <mergeCell ref="BO320:BP320"/>
    <mergeCell ref="BR320:BS320"/>
    <mergeCell ref="BT320:BU320"/>
    <mergeCell ref="BV320:BW320"/>
    <mergeCell ref="BX320:BY320"/>
    <mergeCell ref="CA320:CB320"/>
    <mergeCell ref="DM318:DN318"/>
    <mergeCell ref="DO318:DP318"/>
    <mergeCell ref="DQ318:DR318"/>
    <mergeCell ref="AH319:AI319"/>
    <mergeCell ref="AJ319:AK319"/>
    <mergeCell ref="AL319:AM319"/>
    <mergeCell ref="AN319:AO319"/>
    <mergeCell ref="AQ319:AR319"/>
    <mergeCell ref="AS319:AT319"/>
    <mergeCell ref="AU319:AV319"/>
    <mergeCell ref="AW319:AX319"/>
    <mergeCell ref="AZ319:BA319"/>
    <mergeCell ref="BB319:BC319"/>
    <mergeCell ref="BD319:BE319"/>
    <mergeCell ref="BF319:BG319"/>
    <mergeCell ref="BI319:BJ319"/>
    <mergeCell ref="BK319:BL319"/>
    <mergeCell ref="BM319:BN319"/>
    <mergeCell ref="BO319:BP319"/>
    <mergeCell ref="BR319:BS319"/>
    <mergeCell ref="BT319:BU319"/>
    <mergeCell ref="BV319:BW319"/>
    <mergeCell ref="BX319:BY319"/>
    <mergeCell ref="CA319:CB319"/>
    <mergeCell ref="CC319:CD319"/>
    <mergeCell ref="CE319:CF319"/>
    <mergeCell ref="CG319:CH319"/>
    <mergeCell ref="CJ319:CK319"/>
    <mergeCell ref="CL319:CM319"/>
    <mergeCell ref="CN319:CO319"/>
    <mergeCell ref="CP319:CQ319"/>
    <mergeCell ref="CS319:CT319"/>
    <mergeCell ref="CA318:CB318"/>
    <mergeCell ref="CC318:CD318"/>
    <mergeCell ref="CE318:CF318"/>
    <mergeCell ref="CG318:CH318"/>
    <mergeCell ref="CJ318:CK318"/>
    <mergeCell ref="CL318:CM318"/>
    <mergeCell ref="CN318:CO318"/>
    <mergeCell ref="CP318:CQ318"/>
    <mergeCell ref="CS318:CT318"/>
    <mergeCell ref="CU318:CV318"/>
    <mergeCell ref="CW318:CX318"/>
    <mergeCell ref="CY318:CZ318"/>
    <mergeCell ref="DB318:DC318"/>
    <mergeCell ref="DD318:DE318"/>
    <mergeCell ref="DF318:DG318"/>
    <mergeCell ref="DH318:DI318"/>
    <mergeCell ref="DK318:DL318"/>
    <mergeCell ref="CS317:CT317"/>
    <mergeCell ref="CU317:CV317"/>
    <mergeCell ref="CW317:CX317"/>
    <mergeCell ref="CY317:CZ317"/>
    <mergeCell ref="DB317:DC317"/>
    <mergeCell ref="DD317:DE317"/>
    <mergeCell ref="DF317:DG317"/>
    <mergeCell ref="DH317:DI317"/>
    <mergeCell ref="DK317:DL317"/>
    <mergeCell ref="DM317:DN317"/>
    <mergeCell ref="DO317:DP317"/>
    <mergeCell ref="DQ317:DR317"/>
    <mergeCell ref="AH318:AI318"/>
    <mergeCell ref="AJ318:AK318"/>
    <mergeCell ref="AL318:AM318"/>
    <mergeCell ref="AN318:AO318"/>
    <mergeCell ref="AQ318:AR318"/>
    <mergeCell ref="AS318:AT318"/>
    <mergeCell ref="AU318:AV318"/>
    <mergeCell ref="AW318:AX318"/>
    <mergeCell ref="AZ318:BA318"/>
    <mergeCell ref="BB318:BC318"/>
    <mergeCell ref="BD318:BE318"/>
    <mergeCell ref="BF318:BG318"/>
    <mergeCell ref="BI318:BJ318"/>
    <mergeCell ref="BK318:BL318"/>
    <mergeCell ref="BM318:BN318"/>
    <mergeCell ref="BO318:BP318"/>
    <mergeCell ref="BR318:BS318"/>
    <mergeCell ref="BT318:BU318"/>
    <mergeCell ref="BV318:BW318"/>
    <mergeCell ref="BX318:BY318"/>
    <mergeCell ref="DK316:DL316"/>
    <mergeCell ref="DM316:DN316"/>
    <mergeCell ref="DO316:DP316"/>
    <mergeCell ref="DQ316:DR316"/>
    <mergeCell ref="AH317:AI317"/>
    <mergeCell ref="AJ317:AK317"/>
    <mergeCell ref="AL317:AM317"/>
    <mergeCell ref="AN317:AO317"/>
    <mergeCell ref="AQ317:AR317"/>
    <mergeCell ref="AS317:AT317"/>
    <mergeCell ref="AU317:AV317"/>
    <mergeCell ref="AW317:AX317"/>
    <mergeCell ref="AZ317:BA317"/>
    <mergeCell ref="BB317:BC317"/>
    <mergeCell ref="BD317:BE317"/>
    <mergeCell ref="BF317:BG317"/>
    <mergeCell ref="BI317:BJ317"/>
    <mergeCell ref="BK317:BL317"/>
    <mergeCell ref="BM317:BN317"/>
    <mergeCell ref="BO317:BP317"/>
    <mergeCell ref="BR317:BS317"/>
    <mergeCell ref="BT317:BU317"/>
    <mergeCell ref="BV317:BW317"/>
    <mergeCell ref="BX317:BY317"/>
    <mergeCell ref="CA317:CB317"/>
    <mergeCell ref="CC317:CD317"/>
    <mergeCell ref="CE317:CF317"/>
    <mergeCell ref="CG317:CH317"/>
    <mergeCell ref="CJ317:CK317"/>
    <mergeCell ref="CL317:CM317"/>
    <mergeCell ref="CN317:CO317"/>
    <mergeCell ref="CP317:CQ317"/>
    <mergeCell ref="BX316:BY316"/>
    <mergeCell ref="CA316:CB316"/>
    <mergeCell ref="CC316:CD316"/>
    <mergeCell ref="CE316:CF316"/>
    <mergeCell ref="CG316:CH316"/>
    <mergeCell ref="CJ316:CK316"/>
    <mergeCell ref="CL316:CM316"/>
    <mergeCell ref="CN316:CO316"/>
    <mergeCell ref="CP316:CQ316"/>
    <mergeCell ref="CS316:CT316"/>
    <mergeCell ref="CU316:CV316"/>
    <mergeCell ref="CW316:CX316"/>
    <mergeCell ref="CY316:CZ316"/>
    <mergeCell ref="DB316:DC316"/>
    <mergeCell ref="DD316:DE316"/>
    <mergeCell ref="DF316:DG316"/>
    <mergeCell ref="DH316:DI316"/>
    <mergeCell ref="CP315:CQ315"/>
    <mergeCell ref="CS315:CT315"/>
    <mergeCell ref="CU315:CV315"/>
    <mergeCell ref="CW315:CX315"/>
    <mergeCell ref="CY315:CZ315"/>
    <mergeCell ref="DB315:DC315"/>
    <mergeCell ref="DD315:DE315"/>
    <mergeCell ref="DF315:DG315"/>
    <mergeCell ref="DH315:DI315"/>
    <mergeCell ref="DK315:DL315"/>
    <mergeCell ref="DM315:DN315"/>
    <mergeCell ref="DO315:DP315"/>
    <mergeCell ref="DQ315:DR315"/>
    <mergeCell ref="AH316:AI316"/>
    <mergeCell ref="AJ316:AK316"/>
    <mergeCell ref="AL316:AM316"/>
    <mergeCell ref="AN316:AO316"/>
    <mergeCell ref="AQ316:AR316"/>
    <mergeCell ref="AS316:AT316"/>
    <mergeCell ref="AU316:AV316"/>
    <mergeCell ref="AW316:AX316"/>
    <mergeCell ref="AZ316:BA316"/>
    <mergeCell ref="BB316:BC316"/>
    <mergeCell ref="BD316:BE316"/>
    <mergeCell ref="BF316:BG316"/>
    <mergeCell ref="BI316:BJ316"/>
    <mergeCell ref="BK316:BL316"/>
    <mergeCell ref="BM316:BN316"/>
    <mergeCell ref="BO316:BP316"/>
    <mergeCell ref="BR316:BS316"/>
    <mergeCell ref="BT316:BU316"/>
    <mergeCell ref="BV316:BW316"/>
    <mergeCell ref="DH314:DI314"/>
    <mergeCell ref="DK314:DL314"/>
    <mergeCell ref="DM314:DN314"/>
    <mergeCell ref="DO314:DP314"/>
    <mergeCell ref="DQ314:DR314"/>
    <mergeCell ref="AH315:AI315"/>
    <mergeCell ref="AJ315:AK315"/>
    <mergeCell ref="AL315:AM315"/>
    <mergeCell ref="AN315:AO315"/>
    <mergeCell ref="AQ315:AR315"/>
    <mergeCell ref="AS315:AT315"/>
    <mergeCell ref="AU315:AV315"/>
    <mergeCell ref="AW315:AX315"/>
    <mergeCell ref="AZ315:BA315"/>
    <mergeCell ref="BB315:BC315"/>
    <mergeCell ref="BD315:BE315"/>
    <mergeCell ref="BF315:BG315"/>
    <mergeCell ref="BI315:BJ315"/>
    <mergeCell ref="BK315:BL315"/>
    <mergeCell ref="BM315:BN315"/>
    <mergeCell ref="BO315:BP315"/>
    <mergeCell ref="BR315:BS315"/>
    <mergeCell ref="BT315:BU315"/>
    <mergeCell ref="BV315:BW315"/>
    <mergeCell ref="BX315:BY315"/>
    <mergeCell ref="CA315:CB315"/>
    <mergeCell ref="CC315:CD315"/>
    <mergeCell ref="CE315:CF315"/>
    <mergeCell ref="CG315:CH315"/>
    <mergeCell ref="CJ315:CK315"/>
    <mergeCell ref="CL315:CM315"/>
    <mergeCell ref="CN315:CO315"/>
    <mergeCell ref="BV314:BW314"/>
    <mergeCell ref="BX314:BY314"/>
    <mergeCell ref="CA314:CB314"/>
    <mergeCell ref="CC314:CD314"/>
    <mergeCell ref="CE314:CF314"/>
    <mergeCell ref="CG314:CH314"/>
    <mergeCell ref="CJ314:CK314"/>
    <mergeCell ref="CL314:CM314"/>
    <mergeCell ref="CN314:CO314"/>
    <mergeCell ref="CP314:CQ314"/>
    <mergeCell ref="CS314:CT314"/>
    <mergeCell ref="CU314:CV314"/>
    <mergeCell ref="CW314:CX314"/>
    <mergeCell ref="CY314:CZ314"/>
    <mergeCell ref="DB314:DC314"/>
    <mergeCell ref="DD314:DE314"/>
    <mergeCell ref="DF314:DG314"/>
    <mergeCell ref="CN313:CO313"/>
    <mergeCell ref="CP313:CQ313"/>
    <mergeCell ref="CS313:CT313"/>
    <mergeCell ref="CU313:CV313"/>
    <mergeCell ref="CW313:CX313"/>
    <mergeCell ref="CY313:CZ313"/>
    <mergeCell ref="DB313:DC313"/>
    <mergeCell ref="DD313:DE313"/>
    <mergeCell ref="DF313:DG313"/>
    <mergeCell ref="DH313:DI313"/>
    <mergeCell ref="DK313:DL313"/>
    <mergeCell ref="DM313:DN313"/>
    <mergeCell ref="DO313:DP313"/>
    <mergeCell ref="DQ313:DR313"/>
    <mergeCell ref="AH314:AI314"/>
    <mergeCell ref="AJ314:AK314"/>
    <mergeCell ref="AL314:AM314"/>
    <mergeCell ref="AN314:AO314"/>
    <mergeCell ref="AQ314:AR314"/>
    <mergeCell ref="AS314:AT314"/>
    <mergeCell ref="AU314:AV314"/>
    <mergeCell ref="AW314:AX314"/>
    <mergeCell ref="AZ314:BA314"/>
    <mergeCell ref="BB314:BC314"/>
    <mergeCell ref="BD314:BE314"/>
    <mergeCell ref="BF314:BG314"/>
    <mergeCell ref="BI314:BJ314"/>
    <mergeCell ref="BK314:BL314"/>
    <mergeCell ref="BM314:BN314"/>
    <mergeCell ref="BO314:BP314"/>
    <mergeCell ref="BR314:BS314"/>
    <mergeCell ref="BT314:BU314"/>
    <mergeCell ref="DF312:DG312"/>
    <mergeCell ref="DH312:DI312"/>
    <mergeCell ref="DK312:DL312"/>
    <mergeCell ref="DM312:DN312"/>
    <mergeCell ref="DO312:DP312"/>
    <mergeCell ref="DQ312:DR312"/>
    <mergeCell ref="AH313:AI313"/>
    <mergeCell ref="AJ313:AK313"/>
    <mergeCell ref="AL313:AM313"/>
    <mergeCell ref="AN313:AO313"/>
    <mergeCell ref="AQ313:AR313"/>
    <mergeCell ref="AS313:AT313"/>
    <mergeCell ref="AU313:AV313"/>
    <mergeCell ref="AW313:AX313"/>
    <mergeCell ref="AZ313:BA313"/>
    <mergeCell ref="BB313:BC313"/>
    <mergeCell ref="BD313:BE313"/>
    <mergeCell ref="BF313:BG313"/>
    <mergeCell ref="BI313:BJ313"/>
    <mergeCell ref="BK313:BL313"/>
    <mergeCell ref="BM313:BN313"/>
    <mergeCell ref="BO313:BP313"/>
    <mergeCell ref="BR313:BS313"/>
    <mergeCell ref="BT313:BU313"/>
    <mergeCell ref="BV313:BW313"/>
    <mergeCell ref="BX313:BY313"/>
    <mergeCell ref="CA313:CB313"/>
    <mergeCell ref="CC313:CD313"/>
    <mergeCell ref="CE313:CF313"/>
    <mergeCell ref="CG313:CH313"/>
    <mergeCell ref="CJ313:CK313"/>
    <mergeCell ref="CL313:CM313"/>
    <mergeCell ref="BT312:BU312"/>
    <mergeCell ref="BV312:BW312"/>
    <mergeCell ref="BX312:BY312"/>
    <mergeCell ref="CA312:CB312"/>
    <mergeCell ref="CC312:CD312"/>
    <mergeCell ref="CE312:CF312"/>
    <mergeCell ref="CG312:CH312"/>
    <mergeCell ref="CJ312:CK312"/>
    <mergeCell ref="CL312:CM312"/>
    <mergeCell ref="CN312:CO312"/>
    <mergeCell ref="CP312:CQ312"/>
    <mergeCell ref="CS312:CT312"/>
    <mergeCell ref="CU312:CV312"/>
    <mergeCell ref="CW312:CX312"/>
    <mergeCell ref="CY312:CZ312"/>
    <mergeCell ref="DB312:DC312"/>
    <mergeCell ref="DD312:DE312"/>
    <mergeCell ref="AH312:AI312"/>
    <mergeCell ref="AJ312:AK312"/>
    <mergeCell ref="AL312:AM312"/>
    <mergeCell ref="AN312:AO312"/>
    <mergeCell ref="AQ312:AR312"/>
    <mergeCell ref="AS312:AT312"/>
    <mergeCell ref="AU312:AV312"/>
    <mergeCell ref="AW312:AX312"/>
    <mergeCell ref="AZ312:BA312"/>
    <mergeCell ref="BB312:BC312"/>
    <mergeCell ref="BD312:BE312"/>
    <mergeCell ref="BF312:BG312"/>
    <mergeCell ref="BI312:BJ312"/>
    <mergeCell ref="BK312:BL312"/>
    <mergeCell ref="BM312:BN312"/>
    <mergeCell ref="BO312:BP312"/>
    <mergeCell ref="BR312:BS312"/>
    <mergeCell ref="DM285:DN285"/>
    <mergeCell ref="DO285:DP285"/>
    <mergeCell ref="DQ285:DR285"/>
    <mergeCell ref="AP257:AP285"/>
    <mergeCell ref="AY257:AY285"/>
    <mergeCell ref="BH257:BH285"/>
    <mergeCell ref="BQ257:BQ285"/>
    <mergeCell ref="BZ257:BZ285"/>
    <mergeCell ref="CI257:CI285"/>
    <mergeCell ref="CR257:CR285"/>
    <mergeCell ref="DA257:DA285"/>
    <mergeCell ref="DJ257:DJ285"/>
    <mergeCell ref="AH311:AI311"/>
    <mergeCell ref="AJ311:AK311"/>
    <mergeCell ref="AL311:AM311"/>
    <mergeCell ref="AQ311:AR311"/>
    <mergeCell ref="AS311:AT311"/>
    <mergeCell ref="AU311:AV311"/>
    <mergeCell ref="AZ311:BA311"/>
    <mergeCell ref="BB311:BC311"/>
    <mergeCell ref="BD311:BE311"/>
    <mergeCell ref="BI311:BJ311"/>
    <mergeCell ref="BK311:BL311"/>
    <mergeCell ref="BM311:BN311"/>
    <mergeCell ref="BR311:BS311"/>
    <mergeCell ref="BT311:BU311"/>
    <mergeCell ref="BV311:BW311"/>
    <mergeCell ref="CA311:CB311"/>
    <mergeCell ref="CC311:CD311"/>
    <mergeCell ref="DM280:DN280"/>
    <mergeCell ref="DO280:DP280"/>
    <mergeCell ref="DQ280:DR280"/>
    <mergeCell ref="DM284:DN284"/>
    <mergeCell ref="DO284:DP284"/>
    <mergeCell ref="DQ284:DR284"/>
    <mergeCell ref="DM275:DN275"/>
    <mergeCell ref="DO275:DP275"/>
    <mergeCell ref="DQ275:DR275"/>
    <mergeCell ref="DK276:DL276"/>
    <mergeCell ref="DM276:DN276"/>
    <mergeCell ref="DO276:DP276"/>
    <mergeCell ref="DQ276:DR276"/>
    <mergeCell ref="DK277:DL277"/>
    <mergeCell ref="DM277:DN277"/>
    <mergeCell ref="DO277:DP277"/>
    <mergeCell ref="DQ277:DR277"/>
    <mergeCell ref="DK278:DL278"/>
    <mergeCell ref="DM278:DN278"/>
    <mergeCell ref="DO278:DP278"/>
    <mergeCell ref="DQ278:DR278"/>
    <mergeCell ref="DK279:DL279"/>
    <mergeCell ref="DQ273:DR273"/>
    <mergeCell ref="DK274:DL274"/>
    <mergeCell ref="DM274:DN274"/>
    <mergeCell ref="DO274:DP274"/>
    <mergeCell ref="DQ274:DR274"/>
    <mergeCell ref="DK281:DL281"/>
    <mergeCell ref="DM281:DN281"/>
    <mergeCell ref="DO281:DP281"/>
    <mergeCell ref="DQ281:DR281"/>
    <mergeCell ref="DK282:DL282"/>
    <mergeCell ref="DM282:DN282"/>
    <mergeCell ref="DO282:DP282"/>
    <mergeCell ref="DQ282:DR282"/>
    <mergeCell ref="DK283:DL283"/>
    <mergeCell ref="DM283:DN283"/>
    <mergeCell ref="DO283:DP283"/>
    <mergeCell ref="DQ283:DR283"/>
    <mergeCell ref="DM266:DN266"/>
    <mergeCell ref="DO266:DP266"/>
    <mergeCell ref="DQ266:DR266"/>
    <mergeCell ref="DK267:DL267"/>
    <mergeCell ref="DM267:DN267"/>
    <mergeCell ref="DO267:DP267"/>
    <mergeCell ref="DQ267:DR267"/>
    <mergeCell ref="DK268:DL268"/>
    <mergeCell ref="DM268:DN268"/>
    <mergeCell ref="DO268:DP268"/>
    <mergeCell ref="DQ268:DR268"/>
    <mergeCell ref="DK269:DL269"/>
    <mergeCell ref="DM269:DN269"/>
    <mergeCell ref="DO269:DP269"/>
    <mergeCell ref="DQ269:DR269"/>
    <mergeCell ref="DM279:DN279"/>
    <mergeCell ref="DO279:DP279"/>
    <mergeCell ref="DQ279:DR279"/>
    <mergeCell ref="DM270:DN270"/>
    <mergeCell ref="DO270:DP270"/>
    <mergeCell ref="DQ270:DR270"/>
    <mergeCell ref="DK271:DL271"/>
    <mergeCell ref="DM271:DN271"/>
    <mergeCell ref="DO271:DP271"/>
    <mergeCell ref="DQ271:DR271"/>
    <mergeCell ref="DK272:DL272"/>
    <mergeCell ref="DM272:DN272"/>
    <mergeCell ref="DO272:DP272"/>
    <mergeCell ref="DQ272:DR272"/>
    <mergeCell ref="DK273:DL273"/>
    <mergeCell ref="DM273:DN273"/>
    <mergeCell ref="DO273:DP273"/>
    <mergeCell ref="DF282:DG282"/>
    <mergeCell ref="DH282:DI282"/>
    <mergeCell ref="DB283:DC283"/>
    <mergeCell ref="DD283:DE283"/>
    <mergeCell ref="DF283:DG283"/>
    <mergeCell ref="DH283:DI283"/>
    <mergeCell ref="DB284:DC284"/>
    <mergeCell ref="DD284:DE284"/>
    <mergeCell ref="DF284:DG284"/>
    <mergeCell ref="DH284:DI284"/>
    <mergeCell ref="DB285:DC285"/>
    <mergeCell ref="DD285:DE285"/>
    <mergeCell ref="DF285:DG285"/>
    <mergeCell ref="DH285:DI285"/>
    <mergeCell ref="DK265:DL265"/>
    <mergeCell ref="DK270:DL270"/>
    <mergeCell ref="DK275:DL275"/>
    <mergeCell ref="DK280:DL280"/>
    <mergeCell ref="DK285:DL285"/>
    <mergeCell ref="DB277:DC277"/>
    <mergeCell ref="DD277:DE277"/>
    <mergeCell ref="DF277:DG277"/>
    <mergeCell ref="DH277:DI277"/>
    <mergeCell ref="DB278:DC278"/>
    <mergeCell ref="DD278:DE278"/>
    <mergeCell ref="DF278:DG278"/>
    <mergeCell ref="DH278:DI278"/>
    <mergeCell ref="DB279:DC279"/>
    <mergeCell ref="DD279:DE279"/>
    <mergeCell ref="DF279:DG279"/>
    <mergeCell ref="DK266:DL266"/>
    <mergeCell ref="DK284:DL284"/>
    <mergeCell ref="DF271:DG271"/>
    <mergeCell ref="DH271:DI271"/>
    <mergeCell ref="DB272:DC272"/>
    <mergeCell ref="DD272:DE272"/>
    <mergeCell ref="DH279:DI279"/>
    <mergeCell ref="DB280:DC280"/>
    <mergeCell ref="DD280:DE280"/>
    <mergeCell ref="DF280:DG280"/>
    <mergeCell ref="DH280:DI280"/>
    <mergeCell ref="DB281:DC281"/>
    <mergeCell ref="DD281:DE281"/>
    <mergeCell ref="DF281:DG281"/>
    <mergeCell ref="DH281:DI281"/>
    <mergeCell ref="DF272:DG272"/>
    <mergeCell ref="DH272:DI272"/>
    <mergeCell ref="DB273:DC273"/>
    <mergeCell ref="DD273:DE273"/>
    <mergeCell ref="DF273:DG273"/>
    <mergeCell ref="DH273:DI273"/>
    <mergeCell ref="DB274:DC274"/>
    <mergeCell ref="DD274:DE274"/>
    <mergeCell ref="DF274:DG274"/>
    <mergeCell ref="DH274:DI274"/>
    <mergeCell ref="DB275:DC275"/>
    <mergeCell ref="DD275:DE275"/>
    <mergeCell ref="DF275:DG275"/>
    <mergeCell ref="DH275:DI275"/>
    <mergeCell ref="DB276:DC276"/>
    <mergeCell ref="DD276:DE276"/>
    <mergeCell ref="DF276:DG276"/>
    <mergeCell ref="DH276:DI276"/>
    <mergeCell ref="DF266:DG266"/>
    <mergeCell ref="DH266:DI266"/>
    <mergeCell ref="DB267:DC267"/>
    <mergeCell ref="DD267:DE267"/>
    <mergeCell ref="DF267:DG267"/>
    <mergeCell ref="DH267:DI267"/>
    <mergeCell ref="DB268:DC268"/>
    <mergeCell ref="DD268:DE268"/>
    <mergeCell ref="DF268:DG268"/>
    <mergeCell ref="DH268:DI268"/>
    <mergeCell ref="DB269:DC269"/>
    <mergeCell ref="DD269:DE269"/>
    <mergeCell ref="DF269:DG269"/>
    <mergeCell ref="DH269:DI269"/>
    <mergeCell ref="DB270:DC270"/>
    <mergeCell ref="DD270:DE270"/>
    <mergeCell ref="DF270:DG270"/>
    <mergeCell ref="DH270:DI270"/>
    <mergeCell ref="CU285:CV285"/>
    <mergeCell ref="CW285:CX285"/>
    <mergeCell ref="CY285:CZ285"/>
    <mergeCell ref="DB265:DC265"/>
    <mergeCell ref="DD265:DE265"/>
    <mergeCell ref="DB266:DC266"/>
    <mergeCell ref="DD266:DE266"/>
    <mergeCell ref="DB271:DC271"/>
    <mergeCell ref="DD271:DE271"/>
    <mergeCell ref="DB282:DC282"/>
    <mergeCell ref="DD282:DE282"/>
    <mergeCell ref="CS277:CT277"/>
    <mergeCell ref="CU277:CV277"/>
    <mergeCell ref="CW277:CX277"/>
    <mergeCell ref="CY277:CZ277"/>
    <mergeCell ref="CS278:CT278"/>
    <mergeCell ref="CU278:CV278"/>
    <mergeCell ref="CW278:CX278"/>
    <mergeCell ref="CY278:CZ278"/>
    <mergeCell ref="CS279:CT279"/>
    <mergeCell ref="CU275:CV275"/>
    <mergeCell ref="CW275:CX275"/>
    <mergeCell ref="CY275:CZ275"/>
    <mergeCell ref="CS276:CT276"/>
    <mergeCell ref="CU276:CV276"/>
    <mergeCell ref="CW276:CX276"/>
    <mergeCell ref="CY276:CZ276"/>
    <mergeCell ref="CS282:CT282"/>
    <mergeCell ref="CU282:CV282"/>
    <mergeCell ref="CW282:CX282"/>
    <mergeCell ref="CY282:CZ282"/>
    <mergeCell ref="CS283:CT283"/>
    <mergeCell ref="CW269:CX269"/>
    <mergeCell ref="CY269:CZ269"/>
    <mergeCell ref="CU270:CV270"/>
    <mergeCell ref="CW270:CX270"/>
    <mergeCell ref="CY270:CZ270"/>
    <mergeCell ref="CS271:CT271"/>
    <mergeCell ref="CU271:CV271"/>
    <mergeCell ref="CW271:CX271"/>
    <mergeCell ref="CY271:CZ271"/>
    <mergeCell ref="CU279:CV279"/>
    <mergeCell ref="CW279:CX279"/>
    <mergeCell ref="CY279:CZ279"/>
    <mergeCell ref="CU280:CV280"/>
    <mergeCell ref="CW280:CX280"/>
    <mergeCell ref="CY280:CZ280"/>
    <mergeCell ref="CS281:CT281"/>
    <mergeCell ref="CU281:CV281"/>
    <mergeCell ref="CW281:CX281"/>
    <mergeCell ref="CY281:CZ281"/>
    <mergeCell ref="CS272:CT272"/>
    <mergeCell ref="CU272:CV272"/>
    <mergeCell ref="CW272:CX272"/>
    <mergeCell ref="CY272:CZ272"/>
    <mergeCell ref="CS273:CT273"/>
    <mergeCell ref="CU273:CV273"/>
    <mergeCell ref="CW273:CX273"/>
    <mergeCell ref="CY273:CZ273"/>
    <mergeCell ref="CS274:CT274"/>
    <mergeCell ref="CU274:CV274"/>
    <mergeCell ref="CW274:CX274"/>
    <mergeCell ref="CY274:CZ274"/>
    <mergeCell ref="CJ282:CK282"/>
    <mergeCell ref="CL282:CM282"/>
    <mergeCell ref="CN282:CO282"/>
    <mergeCell ref="CP282:CQ282"/>
    <mergeCell ref="CJ283:CK283"/>
    <mergeCell ref="CL283:CM283"/>
    <mergeCell ref="CN283:CO283"/>
    <mergeCell ref="CP283:CQ283"/>
    <mergeCell ref="CJ284:CK284"/>
    <mergeCell ref="CL284:CM284"/>
    <mergeCell ref="CN284:CO284"/>
    <mergeCell ref="CP284:CQ284"/>
    <mergeCell ref="CN281:CO281"/>
    <mergeCell ref="CP281:CQ281"/>
    <mergeCell ref="CU283:CV283"/>
    <mergeCell ref="CW283:CX283"/>
    <mergeCell ref="CY283:CZ283"/>
    <mergeCell ref="CS284:CT284"/>
    <mergeCell ref="CU284:CV284"/>
    <mergeCell ref="CW284:CX284"/>
    <mergeCell ref="CY284:CZ284"/>
    <mergeCell ref="CJ285:CK285"/>
    <mergeCell ref="CL285:CM285"/>
    <mergeCell ref="CN285:CO285"/>
    <mergeCell ref="CP285:CQ285"/>
    <mergeCell ref="CS265:CT265"/>
    <mergeCell ref="CS270:CT270"/>
    <mergeCell ref="CS275:CT275"/>
    <mergeCell ref="CS280:CT280"/>
    <mergeCell ref="CS285:CT285"/>
    <mergeCell ref="CJ277:CK277"/>
    <mergeCell ref="CL277:CM277"/>
    <mergeCell ref="CN277:CO277"/>
    <mergeCell ref="CP277:CQ277"/>
    <mergeCell ref="CJ278:CK278"/>
    <mergeCell ref="CL278:CM278"/>
    <mergeCell ref="CN278:CO278"/>
    <mergeCell ref="CP278:CQ278"/>
    <mergeCell ref="CJ279:CK279"/>
    <mergeCell ref="CL279:CM279"/>
    <mergeCell ref="CN279:CO279"/>
    <mergeCell ref="CJ271:CK271"/>
    <mergeCell ref="CL271:CM271"/>
    <mergeCell ref="CN271:CO271"/>
    <mergeCell ref="CP271:CQ271"/>
    <mergeCell ref="CJ272:CK272"/>
    <mergeCell ref="CP279:CQ279"/>
    <mergeCell ref="CJ280:CK280"/>
    <mergeCell ref="CL280:CM280"/>
    <mergeCell ref="CN280:CO280"/>
    <mergeCell ref="CP280:CQ280"/>
    <mergeCell ref="CJ281:CK281"/>
    <mergeCell ref="CL281:CM281"/>
    <mergeCell ref="CL272:CM272"/>
    <mergeCell ref="CN272:CO272"/>
    <mergeCell ref="CP272:CQ272"/>
    <mergeCell ref="CJ273:CK273"/>
    <mergeCell ref="CL273:CM273"/>
    <mergeCell ref="CN273:CO273"/>
    <mergeCell ref="CP273:CQ273"/>
    <mergeCell ref="CJ274:CK274"/>
    <mergeCell ref="CL274:CM274"/>
    <mergeCell ref="CN274:CO274"/>
    <mergeCell ref="CP274:CQ274"/>
    <mergeCell ref="CJ275:CK275"/>
    <mergeCell ref="CL275:CM275"/>
    <mergeCell ref="CN275:CO275"/>
    <mergeCell ref="CP275:CQ275"/>
    <mergeCell ref="CJ276:CK276"/>
    <mergeCell ref="CL276:CM276"/>
    <mergeCell ref="CN276:CO276"/>
    <mergeCell ref="CJ266:CK266"/>
    <mergeCell ref="CL266:CM266"/>
    <mergeCell ref="CN266:CO266"/>
    <mergeCell ref="CP266:CQ266"/>
    <mergeCell ref="CJ267:CK267"/>
    <mergeCell ref="CL267:CM267"/>
    <mergeCell ref="CN267:CO267"/>
    <mergeCell ref="CP267:CQ267"/>
    <mergeCell ref="CJ268:CK268"/>
    <mergeCell ref="CL268:CM268"/>
    <mergeCell ref="CN268:CO268"/>
    <mergeCell ref="CP268:CQ268"/>
    <mergeCell ref="CJ269:CK269"/>
    <mergeCell ref="CL269:CM269"/>
    <mergeCell ref="CN269:CO269"/>
    <mergeCell ref="CP269:CQ269"/>
    <mergeCell ref="CJ270:CK270"/>
    <mergeCell ref="CL270:CM270"/>
    <mergeCell ref="CN270:CO270"/>
    <mergeCell ref="CP270:CQ270"/>
    <mergeCell ref="CA281:CB281"/>
    <mergeCell ref="CC281:CD281"/>
    <mergeCell ref="CE281:CF281"/>
    <mergeCell ref="CG281:CH281"/>
    <mergeCell ref="CA282:CB282"/>
    <mergeCell ref="CC282:CD282"/>
    <mergeCell ref="CE282:CF282"/>
    <mergeCell ref="CG282:CH282"/>
    <mergeCell ref="CA283:CB283"/>
    <mergeCell ref="CC283:CD283"/>
    <mergeCell ref="CE283:CF283"/>
    <mergeCell ref="CG283:CH283"/>
    <mergeCell ref="CA284:CB284"/>
    <mergeCell ref="CC284:CD284"/>
    <mergeCell ref="CE284:CF284"/>
    <mergeCell ref="CG284:CH284"/>
    <mergeCell ref="CA285:CB285"/>
    <mergeCell ref="CC285:CD285"/>
    <mergeCell ref="CE285:CF285"/>
    <mergeCell ref="CG285:CH285"/>
    <mergeCell ref="CA276:CB276"/>
    <mergeCell ref="CC276:CD276"/>
    <mergeCell ref="CE276:CF276"/>
    <mergeCell ref="CG276:CH276"/>
    <mergeCell ref="CA277:CB277"/>
    <mergeCell ref="CC277:CD277"/>
    <mergeCell ref="CE277:CF277"/>
    <mergeCell ref="CG277:CH277"/>
    <mergeCell ref="CA278:CB278"/>
    <mergeCell ref="CC278:CD278"/>
    <mergeCell ref="CE278:CF278"/>
    <mergeCell ref="CG278:CH278"/>
    <mergeCell ref="CA279:CB279"/>
    <mergeCell ref="CC279:CD279"/>
    <mergeCell ref="CE279:CF279"/>
    <mergeCell ref="CG279:CH279"/>
    <mergeCell ref="CA280:CB280"/>
    <mergeCell ref="CC280:CD280"/>
    <mergeCell ref="CE280:CF280"/>
    <mergeCell ref="CG280:CH280"/>
    <mergeCell ref="CA271:CB271"/>
    <mergeCell ref="CC271:CD271"/>
    <mergeCell ref="CE271:CF271"/>
    <mergeCell ref="CG271:CH271"/>
    <mergeCell ref="CA272:CB272"/>
    <mergeCell ref="CC272:CD272"/>
    <mergeCell ref="CE272:CF272"/>
    <mergeCell ref="CG272:CH272"/>
    <mergeCell ref="CA273:CB273"/>
    <mergeCell ref="CC273:CD273"/>
    <mergeCell ref="CE273:CF273"/>
    <mergeCell ref="CG273:CH273"/>
    <mergeCell ref="CA274:CB274"/>
    <mergeCell ref="CC274:CD274"/>
    <mergeCell ref="CE274:CF274"/>
    <mergeCell ref="CG274:CH274"/>
    <mergeCell ref="CA275:CB275"/>
    <mergeCell ref="CC275:CD275"/>
    <mergeCell ref="CE275:CF275"/>
    <mergeCell ref="CG275:CH275"/>
    <mergeCell ref="CA266:CB266"/>
    <mergeCell ref="CC266:CD266"/>
    <mergeCell ref="CE266:CF266"/>
    <mergeCell ref="CG266:CH266"/>
    <mergeCell ref="CA267:CB267"/>
    <mergeCell ref="CC267:CD267"/>
    <mergeCell ref="CE267:CF267"/>
    <mergeCell ref="CG267:CH267"/>
    <mergeCell ref="CA268:CB268"/>
    <mergeCell ref="CC268:CD268"/>
    <mergeCell ref="CE268:CF268"/>
    <mergeCell ref="CG268:CH268"/>
    <mergeCell ref="CA269:CB269"/>
    <mergeCell ref="CC269:CD269"/>
    <mergeCell ref="CE269:CF269"/>
    <mergeCell ref="CG269:CH269"/>
    <mergeCell ref="CA270:CB270"/>
    <mergeCell ref="CC270:CD270"/>
    <mergeCell ref="CE270:CF270"/>
    <mergeCell ref="CG270:CH270"/>
    <mergeCell ref="BR281:BS281"/>
    <mergeCell ref="BT281:BU281"/>
    <mergeCell ref="BV281:BW281"/>
    <mergeCell ref="BX281:BY281"/>
    <mergeCell ref="BR282:BS282"/>
    <mergeCell ref="BT282:BU282"/>
    <mergeCell ref="BV282:BW282"/>
    <mergeCell ref="BX282:BY282"/>
    <mergeCell ref="BR283:BS283"/>
    <mergeCell ref="BT283:BU283"/>
    <mergeCell ref="BV283:BW283"/>
    <mergeCell ref="BX283:BY283"/>
    <mergeCell ref="BR284:BS284"/>
    <mergeCell ref="BT284:BU284"/>
    <mergeCell ref="BV284:BW284"/>
    <mergeCell ref="BX284:BY284"/>
    <mergeCell ref="BR285:BS285"/>
    <mergeCell ref="BT285:BU285"/>
    <mergeCell ref="BV285:BW285"/>
    <mergeCell ref="BX285:BY285"/>
    <mergeCell ref="BR276:BS276"/>
    <mergeCell ref="BT276:BU276"/>
    <mergeCell ref="BV276:BW276"/>
    <mergeCell ref="BX276:BY276"/>
    <mergeCell ref="BR277:BS277"/>
    <mergeCell ref="BT277:BU277"/>
    <mergeCell ref="BV277:BW277"/>
    <mergeCell ref="BX277:BY277"/>
    <mergeCell ref="BR278:BS278"/>
    <mergeCell ref="BT278:BU278"/>
    <mergeCell ref="BV278:BW278"/>
    <mergeCell ref="BX278:BY278"/>
    <mergeCell ref="BR279:BS279"/>
    <mergeCell ref="BT279:BU279"/>
    <mergeCell ref="BV279:BW279"/>
    <mergeCell ref="BX279:BY279"/>
    <mergeCell ref="BR280:BS280"/>
    <mergeCell ref="BT280:BU280"/>
    <mergeCell ref="BV280:BW280"/>
    <mergeCell ref="BX280:BY280"/>
    <mergeCell ref="BR271:BS271"/>
    <mergeCell ref="BT271:BU271"/>
    <mergeCell ref="BV271:BW271"/>
    <mergeCell ref="BX271:BY271"/>
    <mergeCell ref="BR272:BS272"/>
    <mergeCell ref="BT272:BU272"/>
    <mergeCell ref="BV272:BW272"/>
    <mergeCell ref="BX272:BY272"/>
    <mergeCell ref="BR273:BS273"/>
    <mergeCell ref="BT273:BU273"/>
    <mergeCell ref="BV273:BW273"/>
    <mergeCell ref="BX273:BY273"/>
    <mergeCell ref="BR274:BS274"/>
    <mergeCell ref="BT274:BU274"/>
    <mergeCell ref="BV274:BW274"/>
    <mergeCell ref="BX274:BY274"/>
    <mergeCell ref="BR275:BS275"/>
    <mergeCell ref="BT275:BU275"/>
    <mergeCell ref="BV275:BW275"/>
    <mergeCell ref="BX275:BY275"/>
    <mergeCell ref="BR266:BS266"/>
    <mergeCell ref="BT266:BU266"/>
    <mergeCell ref="BV266:BW266"/>
    <mergeCell ref="BX266:BY266"/>
    <mergeCell ref="BR267:BS267"/>
    <mergeCell ref="BT267:BU267"/>
    <mergeCell ref="BV267:BW267"/>
    <mergeCell ref="BX267:BY267"/>
    <mergeCell ref="BR268:BS268"/>
    <mergeCell ref="BT268:BU268"/>
    <mergeCell ref="BV268:BW268"/>
    <mergeCell ref="BX268:BY268"/>
    <mergeCell ref="BR269:BS269"/>
    <mergeCell ref="BT269:BU269"/>
    <mergeCell ref="BV269:BW269"/>
    <mergeCell ref="BX269:BY269"/>
    <mergeCell ref="BR270:BS270"/>
    <mergeCell ref="BT270:BU270"/>
    <mergeCell ref="BV270:BW270"/>
    <mergeCell ref="BX270:BY270"/>
    <mergeCell ref="BI281:BJ281"/>
    <mergeCell ref="BK281:BL281"/>
    <mergeCell ref="BM281:BN281"/>
    <mergeCell ref="BO281:BP281"/>
    <mergeCell ref="BI282:BJ282"/>
    <mergeCell ref="BK282:BL282"/>
    <mergeCell ref="BM282:BN282"/>
    <mergeCell ref="BO282:BP282"/>
    <mergeCell ref="BI283:BJ283"/>
    <mergeCell ref="BK283:BL283"/>
    <mergeCell ref="BM283:BN283"/>
    <mergeCell ref="BO283:BP283"/>
    <mergeCell ref="BI284:BJ284"/>
    <mergeCell ref="BK284:BL284"/>
    <mergeCell ref="BM284:BN284"/>
    <mergeCell ref="BO284:BP284"/>
    <mergeCell ref="BI285:BJ285"/>
    <mergeCell ref="BK285:BL285"/>
    <mergeCell ref="BM285:BN285"/>
    <mergeCell ref="BO285:BP285"/>
    <mergeCell ref="BI276:BJ276"/>
    <mergeCell ref="BK276:BL276"/>
    <mergeCell ref="BM276:BN276"/>
    <mergeCell ref="BO276:BP276"/>
    <mergeCell ref="BI277:BJ277"/>
    <mergeCell ref="BK277:BL277"/>
    <mergeCell ref="BM277:BN277"/>
    <mergeCell ref="BO277:BP277"/>
    <mergeCell ref="BI278:BJ278"/>
    <mergeCell ref="BK278:BL278"/>
    <mergeCell ref="BM278:BN278"/>
    <mergeCell ref="BO278:BP278"/>
    <mergeCell ref="BI279:BJ279"/>
    <mergeCell ref="BK279:BL279"/>
    <mergeCell ref="BM279:BN279"/>
    <mergeCell ref="BO279:BP279"/>
    <mergeCell ref="BI280:BJ280"/>
    <mergeCell ref="BK280:BL280"/>
    <mergeCell ref="BM280:BN280"/>
    <mergeCell ref="BO280:BP280"/>
    <mergeCell ref="BI271:BJ271"/>
    <mergeCell ref="BK271:BL271"/>
    <mergeCell ref="BM271:BN271"/>
    <mergeCell ref="BO271:BP271"/>
    <mergeCell ref="BI272:BJ272"/>
    <mergeCell ref="BK272:BL272"/>
    <mergeCell ref="BM272:BN272"/>
    <mergeCell ref="BO272:BP272"/>
    <mergeCell ref="BI273:BJ273"/>
    <mergeCell ref="BK273:BL273"/>
    <mergeCell ref="BM273:BN273"/>
    <mergeCell ref="BO273:BP273"/>
    <mergeCell ref="BI274:BJ274"/>
    <mergeCell ref="BK274:BL274"/>
    <mergeCell ref="BM274:BN274"/>
    <mergeCell ref="BO274:BP274"/>
    <mergeCell ref="BI275:BJ275"/>
    <mergeCell ref="BK275:BL275"/>
    <mergeCell ref="BM275:BN275"/>
    <mergeCell ref="BO275:BP275"/>
    <mergeCell ref="BI266:BJ266"/>
    <mergeCell ref="BK266:BL266"/>
    <mergeCell ref="BM266:BN266"/>
    <mergeCell ref="BO266:BP266"/>
    <mergeCell ref="BI267:BJ267"/>
    <mergeCell ref="BK267:BL267"/>
    <mergeCell ref="BM267:BN267"/>
    <mergeCell ref="BO267:BP267"/>
    <mergeCell ref="BI268:BJ268"/>
    <mergeCell ref="BK268:BL268"/>
    <mergeCell ref="BM268:BN268"/>
    <mergeCell ref="BO268:BP268"/>
    <mergeCell ref="BI269:BJ269"/>
    <mergeCell ref="BK269:BL269"/>
    <mergeCell ref="BM269:BN269"/>
    <mergeCell ref="BO269:BP269"/>
    <mergeCell ref="BI270:BJ270"/>
    <mergeCell ref="BK270:BL270"/>
    <mergeCell ref="BM270:BN270"/>
    <mergeCell ref="BO270:BP270"/>
    <mergeCell ref="BB281:BC281"/>
    <mergeCell ref="BD281:BE281"/>
    <mergeCell ref="BF281:BG281"/>
    <mergeCell ref="AZ282:BA282"/>
    <mergeCell ref="BB282:BC282"/>
    <mergeCell ref="BD282:BE282"/>
    <mergeCell ref="BF282:BG282"/>
    <mergeCell ref="AZ283:BA283"/>
    <mergeCell ref="BB283:BC283"/>
    <mergeCell ref="BD283:BE283"/>
    <mergeCell ref="BF283:BG283"/>
    <mergeCell ref="AZ284:BA284"/>
    <mergeCell ref="BB284:BC284"/>
    <mergeCell ref="BD284:BE284"/>
    <mergeCell ref="BF284:BG284"/>
    <mergeCell ref="AZ285:BA285"/>
    <mergeCell ref="BB285:BC285"/>
    <mergeCell ref="BD285:BE285"/>
    <mergeCell ref="BF285:BG285"/>
    <mergeCell ref="BB276:BC276"/>
    <mergeCell ref="BD276:BE276"/>
    <mergeCell ref="BF276:BG276"/>
    <mergeCell ref="AZ277:BA277"/>
    <mergeCell ref="BB277:BC277"/>
    <mergeCell ref="BD277:BE277"/>
    <mergeCell ref="BF277:BG277"/>
    <mergeCell ref="AZ278:BA278"/>
    <mergeCell ref="BB278:BC278"/>
    <mergeCell ref="BD278:BE278"/>
    <mergeCell ref="BF278:BG278"/>
    <mergeCell ref="AZ279:BA279"/>
    <mergeCell ref="BB279:BC279"/>
    <mergeCell ref="BD279:BE279"/>
    <mergeCell ref="BF279:BG279"/>
    <mergeCell ref="AZ280:BA280"/>
    <mergeCell ref="BB280:BC280"/>
    <mergeCell ref="BD280:BE280"/>
    <mergeCell ref="BF280:BG280"/>
    <mergeCell ref="BB271:BC271"/>
    <mergeCell ref="BD271:BE271"/>
    <mergeCell ref="BF271:BG271"/>
    <mergeCell ref="AZ272:BA272"/>
    <mergeCell ref="BB272:BC272"/>
    <mergeCell ref="BD272:BE272"/>
    <mergeCell ref="BF272:BG272"/>
    <mergeCell ref="AZ273:BA273"/>
    <mergeCell ref="BB273:BC273"/>
    <mergeCell ref="BD273:BE273"/>
    <mergeCell ref="BF273:BG273"/>
    <mergeCell ref="AZ274:BA274"/>
    <mergeCell ref="BB274:BC274"/>
    <mergeCell ref="BD274:BE274"/>
    <mergeCell ref="BF274:BG274"/>
    <mergeCell ref="AZ275:BA275"/>
    <mergeCell ref="BB275:BC275"/>
    <mergeCell ref="BD275:BE275"/>
    <mergeCell ref="BF275:BG275"/>
    <mergeCell ref="BB266:BC266"/>
    <mergeCell ref="BD266:BE266"/>
    <mergeCell ref="BF266:BG266"/>
    <mergeCell ref="AZ267:BA267"/>
    <mergeCell ref="BB267:BC267"/>
    <mergeCell ref="BD267:BE267"/>
    <mergeCell ref="BF267:BG267"/>
    <mergeCell ref="AZ268:BA268"/>
    <mergeCell ref="BB268:BC268"/>
    <mergeCell ref="BD268:BE268"/>
    <mergeCell ref="BF268:BG268"/>
    <mergeCell ref="AZ269:BA269"/>
    <mergeCell ref="BB269:BC269"/>
    <mergeCell ref="BD269:BE269"/>
    <mergeCell ref="BF269:BG269"/>
    <mergeCell ref="AZ270:BA270"/>
    <mergeCell ref="BB270:BC270"/>
    <mergeCell ref="BD270:BE270"/>
    <mergeCell ref="BF270:BG270"/>
    <mergeCell ref="AQ285:AR285"/>
    <mergeCell ref="AS285:AT285"/>
    <mergeCell ref="AU285:AV285"/>
    <mergeCell ref="AW285:AX285"/>
    <mergeCell ref="AZ265:BA265"/>
    <mergeCell ref="AZ266:BA266"/>
    <mergeCell ref="AZ271:BA271"/>
    <mergeCell ref="AZ276:BA276"/>
    <mergeCell ref="AZ281:BA281"/>
    <mergeCell ref="AQ277:AR277"/>
    <mergeCell ref="AS277:AT277"/>
    <mergeCell ref="AU277:AV277"/>
    <mergeCell ref="AW277:AX277"/>
    <mergeCell ref="AQ278:AR278"/>
    <mergeCell ref="AS278:AT278"/>
    <mergeCell ref="AU278:AV278"/>
    <mergeCell ref="AW278:AX278"/>
    <mergeCell ref="AQ279:AR279"/>
    <mergeCell ref="AS279:AT279"/>
    <mergeCell ref="AU279:AV279"/>
    <mergeCell ref="AW275:AX275"/>
    <mergeCell ref="AQ276:AR276"/>
    <mergeCell ref="AS276:AT276"/>
    <mergeCell ref="AU276:AV276"/>
    <mergeCell ref="AW276:AX276"/>
    <mergeCell ref="AQ282:AR282"/>
    <mergeCell ref="AS282:AT282"/>
    <mergeCell ref="AU282:AV282"/>
    <mergeCell ref="AW282:AX282"/>
    <mergeCell ref="AQ283:AR283"/>
    <mergeCell ref="AS283:AT283"/>
    <mergeCell ref="AU283:AV283"/>
    <mergeCell ref="AS284:AT284"/>
    <mergeCell ref="AU284:AV284"/>
    <mergeCell ref="AW284:AX284"/>
    <mergeCell ref="AQ270:AR270"/>
    <mergeCell ref="AS270:AT270"/>
    <mergeCell ref="AU270:AV270"/>
    <mergeCell ref="AW270:AX270"/>
    <mergeCell ref="AQ271:AR271"/>
    <mergeCell ref="AS271:AT271"/>
    <mergeCell ref="AU271:AV271"/>
    <mergeCell ref="AW271:AX271"/>
    <mergeCell ref="AQ272:AR272"/>
    <mergeCell ref="AS272:AT272"/>
    <mergeCell ref="AW279:AX279"/>
    <mergeCell ref="AQ280:AR280"/>
    <mergeCell ref="AS280:AT280"/>
    <mergeCell ref="AU280:AV280"/>
    <mergeCell ref="AW280:AX280"/>
    <mergeCell ref="AQ281:AR281"/>
    <mergeCell ref="AS281:AT281"/>
    <mergeCell ref="AU281:AV281"/>
    <mergeCell ref="AW281:AX281"/>
    <mergeCell ref="AU272:AV272"/>
    <mergeCell ref="AW272:AX272"/>
    <mergeCell ref="AQ273:AR273"/>
    <mergeCell ref="AS273:AT273"/>
    <mergeCell ref="AU273:AV273"/>
    <mergeCell ref="AW273:AX273"/>
    <mergeCell ref="AQ274:AR274"/>
    <mergeCell ref="AS274:AT274"/>
    <mergeCell ref="AN281:AO281"/>
    <mergeCell ref="AN282:AO282"/>
    <mergeCell ref="AN283:AO283"/>
    <mergeCell ref="AN284:AO284"/>
    <mergeCell ref="AN285:AO285"/>
    <mergeCell ref="AU274:AV274"/>
    <mergeCell ref="AW274:AX274"/>
    <mergeCell ref="AQ275:AR275"/>
    <mergeCell ref="AS275:AT275"/>
    <mergeCell ref="AU275:AV275"/>
    <mergeCell ref="AQ265:AR265"/>
    <mergeCell ref="AS265:AT265"/>
    <mergeCell ref="AU265:AV265"/>
    <mergeCell ref="AQ266:AR266"/>
    <mergeCell ref="AS266:AT266"/>
    <mergeCell ref="AU266:AV266"/>
    <mergeCell ref="AW266:AX266"/>
    <mergeCell ref="AQ267:AR267"/>
    <mergeCell ref="AS267:AT267"/>
    <mergeCell ref="AU267:AV267"/>
    <mergeCell ref="AW267:AX267"/>
    <mergeCell ref="AQ268:AR268"/>
    <mergeCell ref="AS268:AT268"/>
    <mergeCell ref="AU268:AV268"/>
    <mergeCell ref="AW268:AX268"/>
    <mergeCell ref="AQ269:AR269"/>
    <mergeCell ref="AS269:AT269"/>
    <mergeCell ref="AU269:AV269"/>
    <mergeCell ref="AW269:AX269"/>
    <mergeCell ref="AW265:AX265"/>
    <mergeCell ref="AW283:AX283"/>
    <mergeCell ref="AQ284:AR284"/>
    <mergeCell ref="AJ272:AK272"/>
    <mergeCell ref="AJ273:AK273"/>
    <mergeCell ref="AN266:AO266"/>
    <mergeCell ref="AN267:AO267"/>
    <mergeCell ref="AN268:AO268"/>
    <mergeCell ref="AN269:AO269"/>
    <mergeCell ref="AN270:AO270"/>
    <mergeCell ref="AN271:AO271"/>
    <mergeCell ref="AN272:AO272"/>
    <mergeCell ref="AN273:AO273"/>
    <mergeCell ref="AN274:AO274"/>
    <mergeCell ref="AN275:AO275"/>
    <mergeCell ref="AN276:AO276"/>
    <mergeCell ref="AN277:AO277"/>
    <mergeCell ref="AN278:AO278"/>
    <mergeCell ref="AN279:AO279"/>
    <mergeCell ref="AN280:AO280"/>
    <mergeCell ref="CP310:CQ310"/>
    <mergeCell ref="CS310:CT310"/>
    <mergeCell ref="CU310:CV310"/>
    <mergeCell ref="CW310:CX310"/>
    <mergeCell ref="CY310:CZ310"/>
    <mergeCell ref="DB310:DC310"/>
    <mergeCell ref="DD310:DE310"/>
    <mergeCell ref="CW309:CX309"/>
    <mergeCell ref="CY309:CZ309"/>
    <mergeCell ref="DB309:DC309"/>
    <mergeCell ref="DD309:DE309"/>
    <mergeCell ref="AQ303:AX303"/>
    <mergeCell ref="AZ303:BG303"/>
    <mergeCell ref="BI303:BP303"/>
    <mergeCell ref="BR303:BY303"/>
    <mergeCell ref="CA303:CH303"/>
    <mergeCell ref="CJ303:CQ303"/>
    <mergeCell ref="CS303:CZ303"/>
    <mergeCell ref="DB303:DI303"/>
    <mergeCell ref="DH304:DI304"/>
    <mergeCell ref="DB305:DC305"/>
    <mergeCell ref="DD305:DE305"/>
    <mergeCell ref="DF305:DG305"/>
    <mergeCell ref="DH305:DI305"/>
    <mergeCell ref="DB306:DC306"/>
    <mergeCell ref="DD306:DE306"/>
    <mergeCell ref="DF306:DG306"/>
    <mergeCell ref="DH306:DI306"/>
    <mergeCell ref="DB307:DC307"/>
    <mergeCell ref="DD307:DE307"/>
    <mergeCell ref="DF307:DG307"/>
    <mergeCell ref="AQ304:AR304"/>
    <mergeCell ref="AW311:AX311"/>
    <mergeCell ref="BF311:BG311"/>
    <mergeCell ref="BO311:BP311"/>
    <mergeCell ref="BX311:BY311"/>
    <mergeCell ref="CG311:CH311"/>
    <mergeCell ref="CP311:CQ311"/>
    <mergeCell ref="CY311:CZ311"/>
    <mergeCell ref="DH311:DI311"/>
    <mergeCell ref="DQ311:DR311"/>
    <mergeCell ref="CE311:CF311"/>
    <mergeCell ref="CJ311:CK311"/>
    <mergeCell ref="CL311:CM311"/>
    <mergeCell ref="CN311:CO311"/>
    <mergeCell ref="CS311:CT311"/>
    <mergeCell ref="CU311:CV311"/>
    <mergeCell ref="CW311:CX311"/>
    <mergeCell ref="DB311:DC311"/>
    <mergeCell ref="DD311:DE311"/>
    <mergeCell ref="DF311:DG311"/>
    <mergeCell ref="DK311:DL311"/>
    <mergeCell ref="DM311:DN311"/>
    <mergeCell ref="DO311:DP311"/>
    <mergeCell ref="DM309:DN309"/>
    <mergeCell ref="DO309:DP309"/>
    <mergeCell ref="DQ309:DR309"/>
    <mergeCell ref="AQ310:AR310"/>
    <mergeCell ref="AS310:AT310"/>
    <mergeCell ref="AU310:AV310"/>
    <mergeCell ref="AW310:AX310"/>
    <mergeCell ref="AZ310:BA310"/>
    <mergeCell ref="BB310:BC310"/>
    <mergeCell ref="BD310:BE310"/>
    <mergeCell ref="BF310:BG310"/>
    <mergeCell ref="BI310:BJ310"/>
    <mergeCell ref="BK310:BL310"/>
    <mergeCell ref="BM310:BN310"/>
    <mergeCell ref="BO310:BP310"/>
    <mergeCell ref="BR310:BS310"/>
    <mergeCell ref="BT310:BU310"/>
    <mergeCell ref="BV310:BW310"/>
    <mergeCell ref="BX310:BY310"/>
    <mergeCell ref="CA310:CB310"/>
    <mergeCell ref="CC310:CD310"/>
    <mergeCell ref="CE310:CF310"/>
    <mergeCell ref="CG310:CH310"/>
    <mergeCell ref="CJ310:CK310"/>
    <mergeCell ref="CL310:CM310"/>
    <mergeCell ref="DF310:DG310"/>
    <mergeCell ref="DH310:DI310"/>
    <mergeCell ref="DK310:DL310"/>
    <mergeCell ref="DM310:DN310"/>
    <mergeCell ref="DO310:DP310"/>
    <mergeCell ref="DQ310:DR310"/>
    <mergeCell ref="CN310:CO310"/>
    <mergeCell ref="DM308:DN308"/>
    <mergeCell ref="DO308:DP308"/>
    <mergeCell ref="DQ308:DR308"/>
    <mergeCell ref="AQ309:AR309"/>
    <mergeCell ref="AS309:AT309"/>
    <mergeCell ref="AU309:AV309"/>
    <mergeCell ref="AW309:AX309"/>
    <mergeCell ref="AZ309:BA309"/>
    <mergeCell ref="BB309:BC309"/>
    <mergeCell ref="BD309:BE309"/>
    <mergeCell ref="BF309:BG309"/>
    <mergeCell ref="BI309:BJ309"/>
    <mergeCell ref="BK309:BL309"/>
    <mergeCell ref="BM309:BN309"/>
    <mergeCell ref="BO309:BP309"/>
    <mergeCell ref="BR309:BS309"/>
    <mergeCell ref="BT309:BU309"/>
    <mergeCell ref="BV309:BW309"/>
    <mergeCell ref="BX309:BY309"/>
    <mergeCell ref="CA309:CB309"/>
    <mergeCell ref="CC309:CD309"/>
    <mergeCell ref="CE309:CF309"/>
    <mergeCell ref="CG309:CH309"/>
    <mergeCell ref="CJ309:CK309"/>
    <mergeCell ref="CL309:CM309"/>
    <mergeCell ref="CN309:CO309"/>
    <mergeCell ref="CP309:CQ309"/>
    <mergeCell ref="CS309:CT309"/>
    <mergeCell ref="CU309:CV309"/>
    <mergeCell ref="DF309:DG309"/>
    <mergeCell ref="DH309:DI309"/>
    <mergeCell ref="DK309:DL309"/>
    <mergeCell ref="DM307:DN307"/>
    <mergeCell ref="DO307:DP307"/>
    <mergeCell ref="DQ307:DR307"/>
    <mergeCell ref="AQ308:AR308"/>
    <mergeCell ref="AS308:AT308"/>
    <mergeCell ref="AU308:AV308"/>
    <mergeCell ref="AW308:AX308"/>
    <mergeCell ref="AZ308:BA308"/>
    <mergeCell ref="BB308:BC308"/>
    <mergeCell ref="BD308:BE308"/>
    <mergeCell ref="BF308:BG308"/>
    <mergeCell ref="BI308:BJ308"/>
    <mergeCell ref="BK308:BL308"/>
    <mergeCell ref="BM308:BN308"/>
    <mergeCell ref="BO308:BP308"/>
    <mergeCell ref="BR308:BS308"/>
    <mergeCell ref="BT308:BU308"/>
    <mergeCell ref="BV308:BW308"/>
    <mergeCell ref="BX308:BY308"/>
    <mergeCell ref="CA308:CB308"/>
    <mergeCell ref="CC308:CD308"/>
    <mergeCell ref="CE308:CF308"/>
    <mergeCell ref="CG308:CH308"/>
    <mergeCell ref="CJ308:CK308"/>
    <mergeCell ref="CL308:CM308"/>
    <mergeCell ref="CN308:CO308"/>
    <mergeCell ref="CP308:CQ308"/>
    <mergeCell ref="CS308:CT308"/>
    <mergeCell ref="CU308:CV308"/>
    <mergeCell ref="CW308:CX308"/>
    <mergeCell ref="CY308:CZ308"/>
    <mergeCell ref="DK308:DL308"/>
    <mergeCell ref="DM306:DN306"/>
    <mergeCell ref="DO306:DP306"/>
    <mergeCell ref="DQ306:DR306"/>
    <mergeCell ref="AQ307:AR307"/>
    <mergeCell ref="AS307:AT307"/>
    <mergeCell ref="AU307:AV307"/>
    <mergeCell ref="AW307:AX307"/>
    <mergeCell ref="AZ307:BA307"/>
    <mergeCell ref="BB307:BC307"/>
    <mergeCell ref="BD307:BE307"/>
    <mergeCell ref="BF307:BG307"/>
    <mergeCell ref="BI307:BJ307"/>
    <mergeCell ref="BK307:BL307"/>
    <mergeCell ref="BM307:BN307"/>
    <mergeCell ref="BO307:BP307"/>
    <mergeCell ref="BR307:BS307"/>
    <mergeCell ref="BT307:BU307"/>
    <mergeCell ref="BV307:BW307"/>
    <mergeCell ref="BX307:BY307"/>
    <mergeCell ref="CA307:CB307"/>
    <mergeCell ref="CC307:CD307"/>
    <mergeCell ref="CE307:CF307"/>
    <mergeCell ref="CG307:CH307"/>
    <mergeCell ref="CJ307:CK307"/>
    <mergeCell ref="CL307:CM307"/>
    <mergeCell ref="CN307:CO307"/>
    <mergeCell ref="CP307:CQ307"/>
    <mergeCell ref="CS307:CT307"/>
    <mergeCell ref="CU307:CV307"/>
    <mergeCell ref="CW307:CX307"/>
    <mergeCell ref="CY307:CZ307"/>
    <mergeCell ref="DK307:DL307"/>
    <mergeCell ref="DM305:DN305"/>
    <mergeCell ref="DO305:DP305"/>
    <mergeCell ref="DQ305:DR305"/>
    <mergeCell ref="AQ306:AR306"/>
    <mergeCell ref="AS306:AT306"/>
    <mergeCell ref="AU306:AV306"/>
    <mergeCell ref="AW306:AX306"/>
    <mergeCell ref="AZ306:BA306"/>
    <mergeCell ref="BB306:BC306"/>
    <mergeCell ref="BD306:BE306"/>
    <mergeCell ref="BF306:BG306"/>
    <mergeCell ref="BI306:BJ306"/>
    <mergeCell ref="BK306:BL306"/>
    <mergeCell ref="BM306:BN306"/>
    <mergeCell ref="BO306:BP306"/>
    <mergeCell ref="BR306:BS306"/>
    <mergeCell ref="BT306:BU306"/>
    <mergeCell ref="BV306:BW306"/>
    <mergeCell ref="BX306:BY306"/>
    <mergeCell ref="CA306:CB306"/>
    <mergeCell ref="CC306:CD306"/>
    <mergeCell ref="CE306:CF306"/>
    <mergeCell ref="CG306:CH306"/>
    <mergeCell ref="CJ306:CK306"/>
    <mergeCell ref="CL306:CM306"/>
    <mergeCell ref="CN306:CO306"/>
    <mergeCell ref="CP306:CQ306"/>
    <mergeCell ref="CS306:CT306"/>
    <mergeCell ref="CU306:CV306"/>
    <mergeCell ref="CW306:CX306"/>
    <mergeCell ref="CY306:CZ306"/>
    <mergeCell ref="DK306:DL306"/>
    <mergeCell ref="DM304:DN304"/>
    <mergeCell ref="DO304:DP304"/>
    <mergeCell ref="DQ304:DR304"/>
    <mergeCell ref="AQ305:AR305"/>
    <mergeCell ref="AS305:AT305"/>
    <mergeCell ref="AU305:AV305"/>
    <mergeCell ref="AW305:AX305"/>
    <mergeCell ref="AZ305:BA305"/>
    <mergeCell ref="BB305:BC305"/>
    <mergeCell ref="BD305:BE305"/>
    <mergeCell ref="BF305:BG305"/>
    <mergeCell ref="BI305:BJ305"/>
    <mergeCell ref="BK305:BL305"/>
    <mergeCell ref="BM305:BN305"/>
    <mergeCell ref="BO305:BP305"/>
    <mergeCell ref="BR305:BS305"/>
    <mergeCell ref="BT305:BU305"/>
    <mergeCell ref="BV305:BW305"/>
    <mergeCell ref="BX305:BY305"/>
    <mergeCell ref="CA305:CB305"/>
    <mergeCell ref="CC305:CD305"/>
    <mergeCell ref="CE305:CF305"/>
    <mergeCell ref="CG305:CH305"/>
    <mergeCell ref="CJ305:CK305"/>
    <mergeCell ref="CL305:CM305"/>
    <mergeCell ref="CN305:CO305"/>
    <mergeCell ref="CP305:CQ305"/>
    <mergeCell ref="CS305:CT305"/>
    <mergeCell ref="CU305:CV305"/>
    <mergeCell ref="CW305:CX305"/>
    <mergeCell ref="CY305:CZ305"/>
    <mergeCell ref="DK305:DL305"/>
    <mergeCell ref="AS304:AT304"/>
    <mergeCell ref="AU304:AV304"/>
    <mergeCell ref="AW304:AX304"/>
    <mergeCell ref="AZ304:BA304"/>
    <mergeCell ref="BB304:BC304"/>
    <mergeCell ref="BD304:BE304"/>
    <mergeCell ref="BF304:BG304"/>
    <mergeCell ref="BI304:BJ304"/>
    <mergeCell ref="BK304:BL304"/>
    <mergeCell ref="BM304:BN304"/>
    <mergeCell ref="BO304:BP304"/>
    <mergeCell ref="BR304:BS304"/>
    <mergeCell ref="BT304:BU304"/>
    <mergeCell ref="BV304:BW304"/>
    <mergeCell ref="BX304:BY304"/>
    <mergeCell ref="CA304:CB304"/>
    <mergeCell ref="DB308:DC308"/>
    <mergeCell ref="DD308:DE308"/>
    <mergeCell ref="CN264:CO264"/>
    <mergeCell ref="CP264:CQ264"/>
    <mergeCell ref="CS264:CT264"/>
    <mergeCell ref="CU264:CV264"/>
    <mergeCell ref="CW264:CX264"/>
    <mergeCell ref="CY264:CZ264"/>
    <mergeCell ref="DB264:DC264"/>
    <mergeCell ref="DD264:DE264"/>
    <mergeCell ref="DF264:DG264"/>
    <mergeCell ref="DH264:DI264"/>
    <mergeCell ref="DF308:DG308"/>
    <mergeCell ref="DH308:DI308"/>
    <mergeCell ref="CN265:CO265"/>
    <mergeCell ref="CP276:CQ276"/>
    <mergeCell ref="CU265:CV265"/>
    <mergeCell ref="CW265:CX265"/>
    <mergeCell ref="CS266:CT266"/>
    <mergeCell ref="CU266:CV266"/>
    <mergeCell ref="CW266:CX266"/>
    <mergeCell ref="CY266:CZ266"/>
    <mergeCell ref="CS267:CT267"/>
    <mergeCell ref="CU267:CV267"/>
    <mergeCell ref="CW267:CX267"/>
    <mergeCell ref="CY267:CZ267"/>
    <mergeCell ref="CS268:CT268"/>
    <mergeCell ref="CU268:CV268"/>
    <mergeCell ref="CW268:CX268"/>
    <mergeCell ref="CY268:CZ268"/>
    <mergeCell ref="CS269:CT269"/>
    <mergeCell ref="CN304:CO304"/>
    <mergeCell ref="CU269:CV269"/>
    <mergeCell ref="BB265:BC265"/>
    <mergeCell ref="BD265:BE265"/>
    <mergeCell ref="BI265:BJ265"/>
    <mergeCell ref="BK265:BL265"/>
    <mergeCell ref="BM265:BN265"/>
    <mergeCell ref="BR265:BS265"/>
    <mergeCell ref="BT265:BU265"/>
    <mergeCell ref="BV265:BW265"/>
    <mergeCell ref="CA265:CB265"/>
    <mergeCell ref="CC265:CD265"/>
    <mergeCell ref="CE265:CF265"/>
    <mergeCell ref="CJ265:CK265"/>
    <mergeCell ref="CL265:CM265"/>
    <mergeCell ref="DF265:DG265"/>
    <mergeCell ref="DM265:DN265"/>
    <mergeCell ref="DO265:DP265"/>
    <mergeCell ref="DH307:DI307"/>
    <mergeCell ref="DK303:DR303"/>
    <mergeCell ref="CC304:CD304"/>
    <mergeCell ref="CE304:CF304"/>
    <mergeCell ref="CG304:CH304"/>
    <mergeCell ref="CJ304:CK304"/>
    <mergeCell ref="CL304:CM304"/>
    <mergeCell ref="CP304:CQ304"/>
    <mergeCell ref="CS304:CT304"/>
    <mergeCell ref="CU304:CV304"/>
    <mergeCell ref="CW304:CX304"/>
    <mergeCell ref="CY304:CZ304"/>
    <mergeCell ref="DB304:DC304"/>
    <mergeCell ref="DD304:DE304"/>
    <mergeCell ref="DF304:DG304"/>
    <mergeCell ref="DK304:DL304"/>
    <mergeCell ref="CC264:CD264"/>
    <mergeCell ref="CE264:CF264"/>
    <mergeCell ref="CG264:CH264"/>
    <mergeCell ref="CJ264:CK264"/>
    <mergeCell ref="CL264:CM264"/>
    <mergeCell ref="DK264:DL264"/>
    <mergeCell ref="DM264:DN264"/>
    <mergeCell ref="DO264:DP264"/>
    <mergeCell ref="DQ264:DR264"/>
    <mergeCell ref="CC263:CD263"/>
    <mergeCell ref="CE263:CF263"/>
    <mergeCell ref="CG263:CH263"/>
    <mergeCell ref="CJ263:CK263"/>
    <mergeCell ref="BF265:BG265"/>
    <mergeCell ref="BO265:BP265"/>
    <mergeCell ref="BX265:BY265"/>
    <mergeCell ref="CG265:CH265"/>
    <mergeCell ref="CP265:CQ265"/>
    <mergeCell ref="CY265:CZ265"/>
    <mergeCell ref="DH265:DI265"/>
    <mergeCell ref="DQ265:DR265"/>
    <mergeCell ref="AQ264:AR264"/>
    <mergeCell ref="AS264:AT264"/>
    <mergeCell ref="AU264:AV264"/>
    <mergeCell ref="AW264:AX264"/>
    <mergeCell ref="AZ264:BA264"/>
    <mergeCell ref="BB264:BC264"/>
    <mergeCell ref="BD264:BE264"/>
    <mergeCell ref="BF264:BG264"/>
    <mergeCell ref="BI264:BJ264"/>
    <mergeCell ref="BK264:BL264"/>
    <mergeCell ref="BM264:BN264"/>
    <mergeCell ref="BO264:BP264"/>
    <mergeCell ref="BR264:BS264"/>
    <mergeCell ref="BT264:BU264"/>
    <mergeCell ref="BV264:BW264"/>
    <mergeCell ref="BX264:BY264"/>
    <mergeCell ref="CA264:CB264"/>
    <mergeCell ref="AQ263:AR263"/>
    <mergeCell ref="AS263:AT263"/>
    <mergeCell ref="AU263:AV263"/>
    <mergeCell ref="AW263:AX263"/>
    <mergeCell ref="AZ263:BA263"/>
    <mergeCell ref="BB263:BC263"/>
    <mergeCell ref="BD263:BE263"/>
    <mergeCell ref="BF263:BG263"/>
    <mergeCell ref="BI263:BJ263"/>
    <mergeCell ref="BK263:BL263"/>
    <mergeCell ref="BM263:BN263"/>
    <mergeCell ref="BO263:BP263"/>
    <mergeCell ref="BR263:BS263"/>
    <mergeCell ref="BT263:BU263"/>
    <mergeCell ref="BV263:BW263"/>
    <mergeCell ref="BX263:BY263"/>
    <mergeCell ref="CA263:CB263"/>
    <mergeCell ref="CY262:CZ262"/>
    <mergeCell ref="DF262:DG262"/>
    <mergeCell ref="DH262:DI262"/>
    <mergeCell ref="DK262:DL262"/>
    <mergeCell ref="DM262:DN262"/>
    <mergeCell ref="DO262:DP262"/>
    <mergeCell ref="DQ262:DR262"/>
    <mergeCell ref="CL263:CM263"/>
    <mergeCell ref="CN263:CO263"/>
    <mergeCell ref="CP263:CQ263"/>
    <mergeCell ref="CS263:CT263"/>
    <mergeCell ref="CU263:CV263"/>
    <mergeCell ref="CW263:CX263"/>
    <mergeCell ref="CY263:CZ263"/>
    <mergeCell ref="DB263:DC263"/>
    <mergeCell ref="DD263:DE263"/>
    <mergeCell ref="DF263:DG263"/>
    <mergeCell ref="DH263:DI263"/>
    <mergeCell ref="DK263:DL263"/>
    <mergeCell ref="DM263:DN263"/>
    <mergeCell ref="DO263:DP263"/>
    <mergeCell ref="DQ263:DR263"/>
    <mergeCell ref="CY261:CZ261"/>
    <mergeCell ref="DK261:DL261"/>
    <mergeCell ref="DM261:DN261"/>
    <mergeCell ref="DO261:DP261"/>
    <mergeCell ref="DQ261:DR261"/>
    <mergeCell ref="AQ262:AR262"/>
    <mergeCell ref="AS262:AT262"/>
    <mergeCell ref="AU262:AV262"/>
    <mergeCell ref="AW262:AX262"/>
    <mergeCell ref="AZ262:BA262"/>
    <mergeCell ref="BB262:BC262"/>
    <mergeCell ref="BD262:BE262"/>
    <mergeCell ref="BF262:BG262"/>
    <mergeCell ref="BI262:BJ262"/>
    <mergeCell ref="BK262:BL262"/>
    <mergeCell ref="BM262:BN262"/>
    <mergeCell ref="BO262:BP262"/>
    <mergeCell ref="BR262:BS262"/>
    <mergeCell ref="BT262:BU262"/>
    <mergeCell ref="BV262:BW262"/>
    <mergeCell ref="BX262:BY262"/>
    <mergeCell ref="CA262:CB262"/>
    <mergeCell ref="CC262:CD262"/>
    <mergeCell ref="CE262:CF262"/>
    <mergeCell ref="CG262:CH262"/>
    <mergeCell ref="CJ262:CK262"/>
    <mergeCell ref="CL262:CM262"/>
    <mergeCell ref="CN262:CO262"/>
    <mergeCell ref="CP262:CQ262"/>
    <mergeCell ref="CS262:CT262"/>
    <mergeCell ref="CU262:CV262"/>
    <mergeCell ref="CW262:CX262"/>
    <mergeCell ref="CY260:CZ260"/>
    <mergeCell ref="DK260:DL260"/>
    <mergeCell ref="DM260:DN260"/>
    <mergeCell ref="DO260:DP260"/>
    <mergeCell ref="DQ260:DR260"/>
    <mergeCell ref="AQ261:AR261"/>
    <mergeCell ref="AS261:AT261"/>
    <mergeCell ref="AU261:AV261"/>
    <mergeCell ref="AW261:AX261"/>
    <mergeCell ref="AZ261:BA261"/>
    <mergeCell ref="BB261:BC261"/>
    <mergeCell ref="BD261:BE261"/>
    <mergeCell ref="BF261:BG261"/>
    <mergeCell ref="BI261:BJ261"/>
    <mergeCell ref="BK261:BL261"/>
    <mergeCell ref="BM261:BN261"/>
    <mergeCell ref="BO261:BP261"/>
    <mergeCell ref="BR261:BS261"/>
    <mergeCell ref="BT261:BU261"/>
    <mergeCell ref="BV261:BW261"/>
    <mergeCell ref="BX261:BY261"/>
    <mergeCell ref="CA261:CB261"/>
    <mergeCell ref="CC261:CD261"/>
    <mergeCell ref="CE261:CF261"/>
    <mergeCell ref="CG261:CH261"/>
    <mergeCell ref="CJ261:CK261"/>
    <mergeCell ref="CL261:CM261"/>
    <mergeCell ref="CN261:CO261"/>
    <mergeCell ref="CP261:CQ261"/>
    <mergeCell ref="CS261:CT261"/>
    <mergeCell ref="CU261:CV261"/>
    <mergeCell ref="CW261:CX261"/>
    <mergeCell ref="CY259:CZ259"/>
    <mergeCell ref="DK259:DL259"/>
    <mergeCell ref="DM259:DN259"/>
    <mergeCell ref="DO259:DP259"/>
    <mergeCell ref="DQ259:DR259"/>
    <mergeCell ref="AQ260:AR260"/>
    <mergeCell ref="AS260:AT260"/>
    <mergeCell ref="AU260:AV260"/>
    <mergeCell ref="AW260:AX260"/>
    <mergeCell ref="AZ260:BA260"/>
    <mergeCell ref="BB260:BC260"/>
    <mergeCell ref="BD260:BE260"/>
    <mergeCell ref="BF260:BG260"/>
    <mergeCell ref="BI260:BJ260"/>
    <mergeCell ref="BK260:BL260"/>
    <mergeCell ref="BM260:BN260"/>
    <mergeCell ref="BO260:BP260"/>
    <mergeCell ref="BR260:BS260"/>
    <mergeCell ref="BT260:BU260"/>
    <mergeCell ref="BV260:BW260"/>
    <mergeCell ref="BX260:BY260"/>
    <mergeCell ref="CA260:CB260"/>
    <mergeCell ref="CC260:CD260"/>
    <mergeCell ref="CE260:CF260"/>
    <mergeCell ref="CG260:CH260"/>
    <mergeCell ref="CJ260:CK260"/>
    <mergeCell ref="CL260:CM260"/>
    <mergeCell ref="CN260:CO260"/>
    <mergeCell ref="CP260:CQ260"/>
    <mergeCell ref="CS260:CT260"/>
    <mergeCell ref="CU260:CV260"/>
    <mergeCell ref="CW260:CX260"/>
    <mergeCell ref="CY258:CZ258"/>
    <mergeCell ref="DB258:DC258"/>
    <mergeCell ref="DD258:DE258"/>
    <mergeCell ref="DF258:DG258"/>
    <mergeCell ref="DK258:DL258"/>
    <mergeCell ref="AQ259:AR259"/>
    <mergeCell ref="AS259:AT259"/>
    <mergeCell ref="AU259:AV259"/>
    <mergeCell ref="AW259:AX259"/>
    <mergeCell ref="AZ259:BA259"/>
    <mergeCell ref="BB259:BC259"/>
    <mergeCell ref="BD259:BE259"/>
    <mergeCell ref="BF259:BG259"/>
    <mergeCell ref="BI259:BJ259"/>
    <mergeCell ref="BK259:BL259"/>
    <mergeCell ref="BM259:BN259"/>
    <mergeCell ref="BO259:BP259"/>
    <mergeCell ref="BR259:BS259"/>
    <mergeCell ref="BT259:BU259"/>
    <mergeCell ref="BV259:BW259"/>
    <mergeCell ref="BX259:BY259"/>
    <mergeCell ref="CA259:CB259"/>
    <mergeCell ref="CC259:CD259"/>
    <mergeCell ref="CE259:CF259"/>
    <mergeCell ref="CG259:CH259"/>
    <mergeCell ref="CJ259:CK259"/>
    <mergeCell ref="CL259:CM259"/>
    <mergeCell ref="CN259:CO259"/>
    <mergeCell ref="CP259:CQ259"/>
    <mergeCell ref="CS259:CT259"/>
    <mergeCell ref="CU259:CV259"/>
    <mergeCell ref="CW259:CX259"/>
    <mergeCell ref="BF258:BG258"/>
    <mergeCell ref="BI258:BJ258"/>
    <mergeCell ref="BK258:BL258"/>
    <mergeCell ref="BM258:BN258"/>
    <mergeCell ref="BO258:BP258"/>
    <mergeCell ref="BR258:BS258"/>
    <mergeCell ref="BT258:BU258"/>
    <mergeCell ref="BV258:BW258"/>
    <mergeCell ref="BX258:BY258"/>
    <mergeCell ref="CA258:CB258"/>
    <mergeCell ref="CC258:CD258"/>
    <mergeCell ref="CE258:CF258"/>
    <mergeCell ref="CG258:CH258"/>
    <mergeCell ref="CJ258:CK258"/>
    <mergeCell ref="CL258:CM258"/>
    <mergeCell ref="CN258:CO258"/>
    <mergeCell ref="CP258:CQ258"/>
    <mergeCell ref="DK257:DR257"/>
    <mergeCell ref="DM258:DN258"/>
    <mergeCell ref="DO258:DP258"/>
    <mergeCell ref="DQ258:DR258"/>
    <mergeCell ref="CN241:CO241"/>
    <mergeCell ref="CS241:CT241"/>
    <mergeCell ref="CU241:CV241"/>
    <mergeCell ref="CW241:CX241"/>
    <mergeCell ref="DB241:DC241"/>
    <mergeCell ref="DD241:DE241"/>
    <mergeCell ref="DF241:DG241"/>
    <mergeCell ref="DK241:DL241"/>
    <mergeCell ref="DM241:DN241"/>
    <mergeCell ref="DO241:DP241"/>
    <mergeCell ref="DO242:DP242"/>
    <mergeCell ref="AQ257:AX257"/>
    <mergeCell ref="AZ257:BG257"/>
    <mergeCell ref="BI257:BP257"/>
    <mergeCell ref="BR257:BY257"/>
    <mergeCell ref="CA257:CH257"/>
    <mergeCell ref="CJ257:CQ257"/>
    <mergeCell ref="CS257:CZ257"/>
    <mergeCell ref="DB257:DI257"/>
    <mergeCell ref="DH258:DI258"/>
    <mergeCell ref="AQ258:AR258"/>
    <mergeCell ref="AS258:AT258"/>
    <mergeCell ref="AU258:AV258"/>
    <mergeCell ref="AW258:AX258"/>
    <mergeCell ref="AZ258:BA258"/>
    <mergeCell ref="BB258:BC258"/>
    <mergeCell ref="BD258:BE258"/>
    <mergeCell ref="CC241:CD241"/>
    <mergeCell ref="CE241:CF241"/>
    <mergeCell ref="CJ241:CK241"/>
    <mergeCell ref="CL241:CM241"/>
    <mergeCell ref="CC239:CD239"/>
    <mergeCell ref="DB261:DC261"/>
    <mergeCell ref="DD261:DE261"/>
    <mergeCell ref="DF261:DG261"/>
    <mergeCell ref="DH261:DI261"/>
    <mergeCell ref="DB262:DC262"/>
    <mergeCell ref="DD262:DE262"/>
    <mergeCell ref="CN240:CO240"/>
    <mergeCell ref="CP240:CQ240"/>
    <mergeCell ref="CS240:CT240"/>
    <mergeCell ref="CU240:CV240"/>
    <mergeCell ref="CW240:CX240"/>
    <mergeCell ref="CY240:CZ240"/>
    <mergeCell ref="DB240:DC240"/>
    <mergeCell ref="DD240:DE240"/>
    <mergeCell ref="DF240:DG240"/>
    <mergeCell ref="DH240:DI240"/>
    <mergeCell ref="DB259:DC259"/>
    <mergeCell ref="DD259:DE259"/>
    <mergeCell ref="DF259:DG259"/>
    <mergeCell ref="DH259:DI259"/>
    <mergeCell ref="DB260:DC260"/>
    <mergeCell ref="DD260:DE260"/>
    <mergeCell ref="DF260:DG260"/>
    <mergeCell ref="DH260:DI260"/>
    <mergeCell ref="CS258:CT258"/>
    <mergeCell ref="CU258:CV258"/>
    <mergeCell ref="CW258:CX258"/>
    <mergeCell ref="CL239:CM239"/>
    <mergeCell ref="BI239:BJ239"/>
    <mergeCell ref="BK239:BL239"/>
    <mergeCell ref="BM239:BN239"/>
    <mergeCell ref="BO239:BP239"/>
    <mergeCell ref="BR239:BS239"/>
    <mergeCell ref="DM240:DN240"/>
    <mergeCell ref="DO240:DP240"/>
    <mergeCell ref="DQ240:DR240"/>
    <mergeCell ref="AW241:AX241"/>
    <mergeCell ref="BF241:BG241"/>
    <mergeCell ref="BO241:BP241"/>
    <mergeCell ref="BX241:BY241"/>
    <mergeCell ref="CG241:CH241"/>
    <mergeCell ref="CP241:CQ241"/>
    <mergeCell ref="CY241:CZ241"/>
    <mergeCell ref="DH241:DI241"/>
    <mergeCell ref="DQ241:DR241"/>
    <mergeCell ref="CW239:CX239"/>
    <mergeCell ref="CY239:CZ239"/>
    <mergeCell ref="DB239:DC239"/>
    <mergeCell ref="DD239:DE239"/>
    <mergeCell ref="DF239:DG239"/>
    <mergeCell ref="DH239:DI239"/>
    <mergeCell ref="DK239:DL239"/>
    <mergeCell ref="DM239:DN239"/>
    <mergeCell ref="DO239:DP239"/>
    <mergeCell ref="DQ239:DR239"/>
    <mergeCell ref="CC240:CD240"/>
    <mergeCell ref="CE240:CF240"/>
    <mergeCell ref="CG240:CH240"/>
    <mergeCell ref="CJ240:CK240"/>
    <mergeCell ref="CL240:CM240"/>
    <mergeCell ref="CG236:CH236"/>
    <mergeCell ref="CJ236:CK236"/>
    <mergeCell ref="CL236:CM236"/>
    <mergeCell ref="CN236:CO236"/>
    <mergeCell ref="CP236:CQ236"/>
    <mergeCell ref="CS239:CT239"/>
    <mergeCell ref="CU239:CV239"/>
    <mergeCell ref="AQ240:AR240"/>
    <mergeCell ref="AS240:AT240"/>
    <mergeCell ref="AU240:AV240"/>
    <mergeCell ref="AW240:AX240"/>
    <mergeCell ref="AZ240:BA240"/>
    <mergeCell ref="BB240:BC240"/>
    <mergeCell ref="BD240:BE240"/>
    <mergeCell ref="BF240:BG240"/>
    <mergeCell ref="BI240:BJ240"/>
    <mergeCell ref="BK240:BL240"/>
    <mergeCell ref="BM240:BN240"/>
    <mergeCell ref="BO240:BP240"/>
    <mergeCell ref="BR240:BS240"/>
    <mergeCell ref="BT240:BU240"/>
    <mergeCell ref="BV240:BW240"/>
    <mergeCell ref="BX240:BY240"/>
    <mergeCell ref="CA240:CB240"/>
    <mergeCell ref="AQ239:AR239"/>
    <mergeCell ref="AS239:AT239"/>
    <mergeCell ref="AU239:AV239"/>
    <mergeCell ref="AW239:AX239"/>
    <mergeCell ref="AZ239:BA239"/>
    <mergeCell ref="BB239:BC239"/>
    <mergeCell ref="BD239:BE239"/>
    <mergeCell ref="BF239:BG239"/>
    <mergeCell ref="CC235:CD235"/>
    <mergeCell ref="CE235:CF235"/>
    <mergeCell ref="CG235:CH235"/>
    <mergeCell ref="CJ235:CK235"/>
    <mergeCell ref="CL235:CM235"/>
    <mergeCell ref="CN235:CO235"/>
    <mergeCell ref="CC242:CD242"/>
    <mergeCell ref="CE242:CF242"/>
    <mergeCell ref="CG242:CH242"/>
    <mergeCell ref="CS238:CT238"/>
    <mergeCell ref="CU238:CV238"/>
    <mergeCell ref="CW238:CX238"/>
    <mergeCell ref="CY238:CZ238"/>
    <mergeCell ref="DF238:DG238"/>
    <mergeCell ref="DH238:DI238"/>
    <mergeCell ref="DK238:DL238"/>
    <mergeCell ref="DM238:DN238"/>
    <mergeCell ref="CY236:CZ236"/>
    <mergeCell ref="DK236:DL236"/>
    <mergeCell ref="DM236:DN236"/>
    <mergeCell ref="DB235:DC235"/>
    <mergeCell ref="DD235:DE235"/>
    <mergeCell ref="DF235:DG235"/>
    <mergeCell ref="DH235:DI235"/>
    <mergeCell ref="DB236:DC236"/>
    <mergeCell ref="DD236:DE236"/>
    <mergeCell ref="DF236:DG236"/>
    <mergeCell ref="DH236:DI236"/>
    <mergeCell ref="CC238:CD238"/>
    <mergeCell ref="CE238:CF238"/>
    <mergeCell ref="CG238:CH238"/>
    <mergeCell ref="CJ238:CK238"/>
    <mergeCell ref="CC237:CD237"/>
    <mergeCell ref="CE237:CF237"/>
    <mergeCell ref="CG237:CH237"/>
    <mergeCell ref="CJ237:CK237"/>
    <mergeCell ref="CL237:CM237"/>
    <mergeCell ref="CN237:CO237"/>
    <mergeCell ref="CP237:CQ237"/>
    <mergeCell ref="CS237:CT237"/>
    <mergeCell ref="CU237:CV237"/>
    <mergeCell ref="CW237:CX237"/>
    <mergeCell ref="CY237:CZ237"/>
    <mergeCell ref="DK237:DL237"/>
    <mergeCell ref="DM237:DN237"/>
    <mergeCell ref="DO237:DP237"/>
    <mergeCell ref="DQ237:DR237"/>
    <mergeCell ref="DB237:DC237"/>
    <mergeCell ref="DD237:DE237"/>
    <mergeCell ref="DF237:DG237"/>
    <mergeCell ref="DH237:DI237"/>
    <mergeCell ref="DB238:DC238"/>
    <mergeCell ref="DD238:DE238"/>
    <mergeCell ref="CL238:CM238"/>
    <mergeCell ref="CN238:CO238"/>
    <mergeCell ref="CP238:CQ238"/>
    <mergeCell ref="BT239:BU239"/>
    <mergeCell ref="BV239:BW239"/>
    <mergeCell ref="BX239:BY239"/>
    <mergeCell ref="CS236:CT236"/>
    <mergeCell ref="CU236:CV236"/>
    <mergeCell ref="CW236:CX236"/>
    <mergeCell ref="AQ238:AR238"/>
    <mergeCell ref="AS238:AT238"/>
    <mergeCell ref="AU238:AV238"/>
    <mergeCell ref="AW238:AX238"/>
    <mergeCell ref="AZ238:BA238"/>
    <mergeCell ref="BB238:BC238"/>
    <mergeCell ref="BD238:BE238"/>
    <mergeCell ref="BF238:BG238"/>
    <mergeCell ref="BI238:BJ238"/>
    <mergeCell ref="BK238:BL238"/>
    <mergeCell ref="BM238:BN238"/>
    <mergeCell ref="BO238:BP238"/>
    <mergeCell ref="BR238:BS238"/>
    <mergeCell ref="BT238:BU238"/>
    <mergeCell ref="BV238:BW238"/>
    <mergeCell ref="BX238:BY238"/>
    <mergeCell ref="CA238:CB238"/>
    <mergeCell ref="CA239:CB239"/>
    <mergeCell ref="CE239:CF239"/>
    <mergeCell ref="CG239:CH239"/>
    <mergeCell ref="CJ239:CK239"/>
    <mergeCell ref="CN239:CO239"/>
    <mergeCell ref="CP239:CQ239"/>
    <mergeCell ref="CC236:CD236"/>
    <mergeCell ref="CE236:CF236"/>
    <mergeCell ref="DO236:DP236"/>
    <mergeCell ref="DQ236:DR236"/>
    <mergeCell ref="AQ237:AR237"/>
    <mergeCell ref="AS237:AT237"/>
    <mergeCell ref="AU237:AV237"/>
    <mergeCell ref="AW237:AX237"/>
    <mergeCell ref="AZ237:BA237"/>
    <mergeCell ref="BB237:BC237"/>
    <mergeCell ref="BD237:BE237"/>
    <mergeCell ref="BF237:BG237"/>
    <mergeCell ref="BI237:BJ237"/>
    <mergeCell ref="BK237:BL237"/>
    <mergeCell ref="BM237:BN237"/>
    <mergeCell ref="BO237:BP237"/>
    <mergeCell ref="BR237:BS237"/>
    <mergeCell ref="BT237:BU237"/>
    <mergeCell ref="BV237:BW237"/>
    <mergeCell ref="BX237:BY237"/>
    <mergeCell ref="CA237:CB237"/>
    <mergeCell ref="DJ233:DJ243"/>
    <mergeCell ref="CP235:CQ235"/>
    <mergeCell ref="CS235:CT235"/>
    <mergeCell ref="CU235:CV235"/>
    <mergeCell ref="CW235:CX235"/>
    <mergeCell ref="CY235:CZ235"/>
    <mergeCell ref="DK235:DL235"/>
    <mergeCell ref="DM235:DN235"/>
    <mergeCell ref="DO235:DP235"/>
    <mergeCell ref="AQ236:AR236"/>
    <mergeCell ref="AS236:AT236"/>
    <mergeCell ref="AU236:AV236"/>
    <mergeCell ref="AW236:AX236"/>
    <mergeCell ref="AZ236:BA236"/>
    <mergeCell ref="BB236:BC236"/>
    <mergeCell ref="BD236:BE236"/>
    <mergeCell ref="BF236:BG236"/>
    <mergeCell ref="BI236:BJ236"/>
    <mergeCell ref="BK236:BL236"/>
    <mergeCell ref="BM236:BN236"/>
    <mergeCell ref="BO236:BP236"/>
    <mergeCell ref="BR236:BS236"/>
    <mergeCell ref="BT236:BU236"/>
    <mergeCell ref="BV236:BW236"/>
    <mergeCell ref="BX236:BY236"/>
    <mergeCell ref="CA236:CB236"/>
    <mergeCell ref="AQ235:AR235"/>
    <mergeCell ref="AS235:AT235"/>
    <mergeCell ref="AU235:AV235"/>
    <mergeCell ref="AW235:AX235"/>
    <mergeCell ref="AZ235:BA235"/>
    <mergeCell ref="BB235:BC235"/>
    <mergeCell ref="BD235:BE235"/>
    <mergeCell ref="BF235:BG235"/>
    <mergeCell ref="BI235:BJ235"/>
    <mergeCell ref="BK235:BL235"/>
    <mergeCell ref="BM235:BN235"/>
    <mergeCell ref="BO235:BP235"/>
    <mergeCell ref="BR235:BS235"/>
    <mergeCell ref="BT235:BU235"/>
    <mergeCell ref="BV235:BW235"/>
    <mergeCell ref="BX235:BY235"/>
    <mergeCell ref="CA235:CB235"/>
    <mergeCell ref="AQ234:AR234"/>
    <mergeCell ref="AS234:AT234"/>
    <mergeCell ref="AU234:AV234"/>
    <mergeCell ref="AW234:AX234"/>
    <mergeCell ref="AZ234:BA234"/>
    <mergeCell ref="BB234:BC234"/>
    <mergeCell ref="BD234:BE234"/>
    <mergeCell ref="BF234:BG234"/>
    <mergeCell ref="BI234:BJ234"/>
    <mergeCell ref="BK234:BL234"/>
    <mergeCell ref="BM234:BN234"/>
    <mergeCell ref="BO234:BP234"/>
    <mergeCell ref="BR234:BS234"/>
    <mergeCell ref="BT234:BU234"/>
    <mergeCell ref="BV234:BW234"/>
    <mergeCell ref="BX234:BY234"/>
    <mergeCell ref="CA234:CB234"/>
    <mergeCell ref="CC234:CD234"/>
    <mergeCell ref="CE234:CF234"/>
    <mergeCell ref="CG234:CH234"/>
    <mergeCell ref="CJ234:CK234"/>
    <mergeCell ref="CL234:CM234"/>
    <mergeCell ref="CN234:CO234"/>
    <mergeCell ref="CP234:CQ234"/>
    <mergeCell ref="DK233:DR233"/>
    <mergeCell ref="DM234:DN234"/>
    <mergeCell ref="DO234:DP234"/>
    <mergeCell ref="DQ234:DR234"/>
    <mergeCell ref="DM207:DN207"/>
    <mergeCell ref="DO207:DP207"/>
    <mergeCell ref="DQ207:DR207"/>
    <mergeCell ref="AQ233:AX233"/>
    <mergeCell ref="AZ233:BG233"/>
    <mergeCell ref="BI233:BP233"/>
    <mergeCell ref="BR233:BY233"/>
    <mergeCell ref="CA233:CH233"/>
    <mergeCell ref="CJ233:CQ233"/>
    <mergeCell ref="CS233:CZ233"/>
    <mergeCell ref="DB233:DI233"/>
    <mergeCell ref="DH234:DI234"/>
    <mergeCell ref="CS234:CT234"/>
    <mergeCell ref="CU234:CV234"/>
    <mergeCell ref="CW234:CX234"/>
    <mergeCell ref="CY234:CZ234"/>
    <mergeCell ref="DB234:DC234"/>
    <mergeCell ref="DD234:DE234"/>
    <mergeCell ref="DF234:DG234"/>
    <mergeCell ref="DK234:DL234"/>
    <mergeCell ref="AQ207:AR207"/>
    <mergeCell ref="CC207:CD207"/>
    <mergeCell ref="CE207:CF207"/>
    <mergeCell ref="CG207:CH207"/>
    <mergeCell ref="CJ207:CK207"/>
    <mergeCell ref="CL207:CM207"/>
    <mergeCell ref="CN207:CO207"/>
    <mergeCell ref="CP207:CQ207"/>
    <mergeCell ref="CS207:CT207"/>
    <mergeCell ref="CU207:CV207"/>
    <mergeCell ref="CW207:CX207"/>
    <mergeCell ref="CY207:CZ207"/>
    <mergeCell ref="DB207:DC207"/>
    <mergeCell ref="DD207:DE207"/>
    <mergeCell ref="DF207:DG207"/>
    <mergeCell ref="DH207:DI207"/>
    <mergeCell ref="DK207:DL207"/>
    <mergeCell ref="CS206:CT206"/>
    <mergeCell ref="CU206:CV206"/>
    <mergeCell ref="CE204:CF204"/>
    <mergeCell ref="CG204:CH204"/>
    <mergeCell ref="CJ204:CK204"/>
    <mergeCell ref="CL204:CM204"/>
    <mergeCell ref="BB207:BC207"/>
    <mergeCell ref="BD207:BE207"/>
    <mergeCell ref="CW206:CX206"/>
    <mergeCell ref="CY206:CZ206"/>
    <mergeCell ref="DB206:DC206"/>
    <mergeCell ref="DD206:DE206"/>
    <mergeCell ref="DF206:DG206"/>
    <mergeCell ref="DH206:DI206"/>
    <mergeCell ref="DK206:DL206"/>
    <mergeCell ref="DM206:DN206"/>
    <mergeCell ref="CC206:CD206"/>
    <mergeCell ref="CE206:CF206"/>
    <mergeCell ref="CG206:CH206"/>
    <mergeCell ref="CJ206:CK206"/>
    <mergeCell ref="CL206:CM206"/>
    <mergeCell ref="CN206:CO206"/>
    <mergeCell ref="CP206:CQ206"/>
    <mergeCell ref="BB206:BC206"/>
    <mergeCell ref="BD206:BE206"/>
    <mergeCell ref="BV206:BW206"/>
    <mergeCell ref="BX206:BY206"/>
    <mergeCell ref="CA206:CB206"/>
    <mergeCell ref="CN204:CO204"/>
    <mergeCell ref="CP204:CQ204"/>
    <mergeCell ref="CS204:CT204"/>
    <mergeCell ref="BZ200:BZ218"/>
    <mergeCell ref="BQ200:BQ218"/>
    <mergeCell ref="DD216:DE216"/>
    <mergeCell ref="DD203:DE203"/>
    <mergeCell ref="DF203:DG203"/>
    <mergeCell ref="DH203:DI203"/>
    <mergeCell ref="DB204:DC204"/>
    <mergeCell ref="DD204:DE204"/>
    <mergeCell ref="BF207:BG207"/>
    <mergeCell ref="BI207:BJ207"/>
    <mergeCell ref="BK207:BL207"/>
    <mergeCell ref="BM207:BN207"/>
    <mergeCell ref="BO207:BP207"/>
    <mergeCell ref="BR207:BS207"/>
    <mergeCell ref="BT207:BU207"/>
    <mergeCell ref="BV207:BW207"/>
    <mergeCell ref="BX207:BY207"/>
    <mergeCell ref="CA207:CB207"/>
    <mergeCell ref="DF205:DG205"/>
    <mergeCell ref="DH205:DI205"/>
    <mergeCell ref="CC205:CD205"/>
    <mergeCell ref="CE205:CF205"/>
    <mergeCell ref="CG205:CH205"/>
    <mergeCell ref="CJ205:CK205"/>
    <mergeCell ref="CL205:CM205"/>
    <mergeCell ref="CN205:CO205"/>
    <mergeCell ref="BH200:BH218"/>
    <mergeCell ref="CS205:CT205"/>
    <mergeCell ref="BF206:BG206"/>
    <mergeCell ref="BI206:BJ206"/>
    <mergeCell ref="BK206:BL206"/>
    <mergeCell ref="BM206:BN206"/>
    <mergeCell ref="BO206:BP206"/>
    <mergeCell ref="BR206:BS206"/>
    <mergeCell ref="BT206:BU206"/>
    <mergeCell ref="CU204:CV204"/>
    <mergeCell ref="CW204:CX204"/>
    <mergeCell ref="CY204:CZ204"/>
    <mergeCell ref="DK204:DL204"/>
    <mergeCell ref="DM204:DN204"/>
    <mergeCell ref="DO204:DP204"/>
    <mergeCell ref="DQ204:DR204"/>
    <mergeCell ref="AQ205:AR205"/>
    <mergeCell ref="AS205:AT205"/>
    <mergeCell ref="AU205:AV205"/>
    <mergeCell ref="AW205:AX205"/>
    <mergeCell ref="AZ205:BA205"/>
    <mergeCell ref="BB205:BC205"/>
    <mergeCell ref="BD205:BE205"/>
    <mergeCell ref="BF205:BG205"/>
    <mergeCell ref="BI205:BJ205"/>
    <mergeCell ref="BK205:BL205"/>
    <mergeCell ref="BM205:BN205"/>
    <mergeCell ref="BO205:BP205"/>
    <mergeCell ref="BR205:BS205"/>
    <mergeCell ref="BT205:BU205"/>
    <mergeCell ref="BV205:BW205"/>
    <mergeCell ref="BX205:BY205"/>
    <mergeCell ref="CA205:CB205"/>
    <mergeCell ref="CP205:CQ205"/>
    <mergeCell ref="DK205:DL205"/>
    <mergeCell ref="DM205:DN205"/>
    <mergeCell ref="DO205:DP205"/>
    <mergeCell ref="DQ205:DR205"/>
    <mergeCell ref="CU205:CV205"/>
    <mergeCell ref="CW205:CX205"/>
    <mergeCell ref="CY205:CZ205"/>
    <mergeCell ref="CE203:CF203"/>
    <mergeCell ref="CG203:CH203"/>
    <mergeCell ref="CJ203:CK203"/>
    <mergeCell ref="CL203:CM203"/>
    <mergeCell ref="CN203:CO203"/>
    <mergeCell ref="CP203:CQ203"/>
    <mergeCell ref="CS203:CT203"/>
    <mergeCell ref="CU203:CV203"/>
    <mergeCell ref="CW203:CX203"/>
    <mergeCell ref="CY203:CZ203"/>
    <mergeCell ref="DK203:DL203"/>
    <mergeCell ref="DM203:DN203"/>
    <mergeCell ref="DO203:DP203"/>
    <mergeCell ref="DQ203:DR203"/>
    <mergeCell ref="AQ204:AR204"/>
    <mergeCell ref="AS204:AT204"/>
    <mergeCell ref="AU204:AV204"/>
    <mergeCell ref="AW204:AX204"/>
    <mergeCell ref="AZ204:BA204"/>
    <mergeCell ref="BB204:BC204"/>
    <mergeCell ref="BD204:BE204"/>
    <mergeCell ref="BF204:BG204"/>
    <mergeCell ref="BI204:BJ204"/>
    <mergeCell ref="BK204:BL204"/>
    <mergeCell ref="BM204:BN204"/>
    <mergeCell ref="BO204:BP204"/>
    <mergeCell ref="BR204:BS204"/>
    <mergeCell ref="BT204:BU204"/>
    <mergeCell ref="BV204:BW204"/>
    <mergeCell ref="BX204:BY204"/>
    <mergeCell ref="CA204:CB204"/>
    <mergeCell ref="CC204:CD204"/>
    <mergeCell ref="CE202:CF202"/>
    <mergeCell ref="CG202:CH202"/>
    <mergeCell ref="CJ202:CK202"/>
    <mergeCell ref="CL202:CM202"/>
    <mergeCell ref="CN202:CO202"/>
    <mergeCell ref="CP202:CQ202"/>
    <mergeCell ref="CS202:CT202"/>
    <mergeCell ref="CU202:CV202"/>
    <mergeCell ref="CW202:CX202"/>
    <mergeCell ref="CY202:CZ202"/>
    <mergeCell ref="DK202:DL202"/>
    <mergeCell ref="DM202:DN202"/>
    <mergeCell ref="DO202:DP202"/>
    <mergeCell ref="DQ202:DR202"/>
    <mergeCell ref="AQ203:AR203"/>
    <mergeCell ref="AS203:AT203"/>
    <mergeCell ref="AU203:AV203"/>
    <mergeCell ref="AW203:AX203"/>
    <mergeCell ref="AZ203:BA203"/>
    <mergeCell ref="BB203:BC203"/>
    <mergeCell ref="BD203:BE203"/>
    <mergeCell ref="BF203:BG203"/>
    <mergeCell ref="BI203:BJ203"/>
    <mergeCell ref="BK203:BL203"/>
    <mergeCell ref="BM203:BN203"/>
    <mergeCell ref="BO203:BP203"/>
    <mergeCell ref="BR203:BS203"/>
    <mergeCell ref="BT203:BU203"/>
    <mergeCell ref="BV203:BW203"/>
    <mergeCell ref="BX203:BY203"/>
    <mergeCell ref="CA203:CB203"/>
    <mergeCell ref="CC203:CD203"/>
    <mergeCell ref="CA201:CB201"/>
    <mergeCell ref="CC201:CD201"/>
    <mergeCell ref="CE201:CF201"/>
    <mergeCell ref="CG201:CH201"/>
    <mergeCell ref="CJ201:CK201"/>
    <mergeCell ref="DK201:DL201"/>
    <mergeCell ref="DM201:DN201"/>
    <mergeCell ref="DO201:DP201"/>
    <mergeCell ref="DQ201:DR201"/>
    <mergeCell ref="CL201:CM201"/>
    <mergeCell ref="CN201:CO201"/>
    <mergeCell ref="CP201:CQ201"/>
    <mergeCell ref="CS201:CT201"/>
    <mergeCell ref="CU201:CV201"/>
    <mergeCell ref="AQ202:AR202"/>
    <mergeCell ref="AS202:AT202"/>
    <mergeCell ref="AU202:AV202"/>
    <mergeCell ref="AW202:AX202"/>
    <mergeCell ref="AZ202:BA202"/>
    <mergeCell ref="BB202:BC202"/>
    <mergeCell ref="BD202:BE202"/>
    <mergeCell ref="BF202:BG202"/>
    <mergeCell ref="BI202:BJ202"/>
    <mergeCell ref="BK202:BL202"/>
    <mergeCell ref="BM202:BN202"/>
    <mergeCell ref="BO202:BP202"/>
    <mergeCell ref="BR202:BS202"/>
    <mergeCell ref="BT202:BU202"/>
    <mergeCell ref="BV202:BW202"/>
    <mergeCell ref="BX202:BY202"/>
    <mergeCell ref="CA202:CB202"/>
    <mergeCell ref="CC202:CD202"/>
    <mergeCell ref="DD201:DE201"/>
    <mergeCell ref="DF201:DG201"/>
    <mergeCell ref="AQ200:AX200"/>
    <mergeCell ref="AZ200:BG200"/>
    <mergeCell ref="BI200:BP200"/>
    <mergeCell ref="BR200:BY200"/>
    <mergeCell ref="CA200:CH200"/>
    <mergeCell ref="CJ200:CQ200"/>
    <mergeCell ref="CS200:CZ200"/>
    <mergeCell ref="DB200:DI200"/>
    <mergeCell ref="DH201:DI201"/>
    <mergeCell ref="DB202:DC202"/>
    <mergeCell ref="DD202:DE202"/>
    <mergeCell ref="DF202:DG202"/>
    <mergeCell ref="CS185:CT185"/>
    <mergeCell ref="DK200:DR200"/>
    <mergeCell ref="AQ201:AR201"/>
    <mergeCell ref="AS201:AT201"/>
    <mergeCell ref="AU201:AV201"/>
    <mergeCell ref="AW201:AX201"/>
    <mergeCell ref="AZ201:BA201"/>
    <mergeCell ref="BB201:BC201"/>
    <mergeCell ref="BD201:BE201"/>
    <mergeCell ref="BF201:BG201"/>
    <mergeCell ref="BI201:BJ201"/>
    <mergeCell ref="BK201:BL201"/>
    <mergeCell ref="BM201:BN201"/>
    <mergeCell ref="BO201:BP201"/>
    <mergeCell ref="BR201:BS201"/>
    <mergeCell ref="BT201:BU201"/>
    <mergeCell ref="BV201:BW201"/>
    <mergeCell ref="BX201:BY201"/>
    <mergeCell ref="CL181:CM181"/>
    <mergeCell ref="CN181:CO181"/>
    <mergeCell ref="DF204:DG204"/>
    <mergeCell ref="DH204:DI204"/>
    <mergeCell ref="DB205:DC205"/>
    <mergeCell ref="DD205:DE205"/>
    <mergeCell ref="CP181:CQ181"/>
    <mergeCell ref="CS181:CT181"/>
    <mergeCell ref="CU181:CV181"/>
    <mergeCell ref="CW181:CX181"/>
    <mergeCell ref="CY181:CZ181"/>
    <mergeCell ref="DB181:DC181"/>
    <mergeCell ref="DD181:DE181"/>
    <mergeCell ref="DF181:DG181"/>
    <mergeCell ref="DH181:DI181"/>
    <mergeCell ref="DH202:DI202"/>
    <mergeCell ref="DB203:DC203"/>
    <mergeCell ref="CS182:CT182"/>
    <mergeCell ref="CU182:CV182"/>
    <mergeCell ref="CW182:CX182"/>
    <mergeCell ref="CY182:CZ182"/>
    <mergeCell ref="CS183:CT183"/>
    <mergeCell ref="CU183:CV183"/>
    <mergeCell ref="CW183:CX183"/>
    <mergeCell ref="CY183:CZ183"/>
    <mergeCell ref="CS184:CT184"/>
    <mergeCell ref="CU184:CV184"/>
    <mergeCell ref="CW184:CX184"/>
    <mergeCell ref="CY184:CZ184"/>
    <mergeCell ref="CW201:CX201"/>
    <mergeCell ref="CY201:CZ201"/>
    <mergeCell ref="DB201:DC201"/>
    <mergeCell ref="DD180:DE180"/>
    <mergeCell ref="DF180:DG180"/>
    <mergeCell ref="DH180:DI180"/>
    <mergeCell ref="DK180:DL180"/>
    <mergeCell ref="DM180:DN180"/>
    <mergeCell ref="DO180:DP180"/>
    <mergeCell ref="DQ180:DR180"/>
    <mergeCell ref="AQ181:AR181"/>
    <mergeCell ref="AS181:AT181"/>
    <mergeCell ref="AU181:AV181"/>
    <mergeCell ref="AW181:AX181"/>
    <mergeCell ref="AZ181:BA181"/>
    <mergeCell ref="BB181:BC181"/>
    <mergeCell ref="BD181:BE181"/>
    <mergeCell ref="BF181:BG181"/>
    <mergeCell ref="BI181:BJ181"/>
    <mergeCell ref="BK181:BL181"/>
    <mergeCell ref="BM181:BN181"/>
    <mergeCell ref="BO181:BP181"/>
    <mergeCell ref="BR181:BS181"/>
    <mergeCell ref="BT181:BU181"/>
    <mergeCell ref="BV181:BW181"/>
    <mergeCell ref="BX181:BY181"/>
    <mergeCell ref="CA181:CB181"/>
    <mergeCell ref="CC181:CD181"/>
    <mergeCell ref="CE181:CF181"/>
    <mergeCell ref="CG181:CH181"/>
    <mergeCell ref="CJ181:CK181"/>
    <mergeCell ref="DO181:DP181"/>
    <mergeCell ref="DQ181:DR181"/>
    <mergeCell ref="DK181:DL181"/>
    <mergeCell ref="DM181:DN181"/>
    <mergeCell ref="DM179:DN179"/>
    <mergeCell ref="DO179:DP179"/>
    <mergeCell ref="DQ179:DR179"/>
    <mergeCell ref="AQ180:AR180"/>
    <mergeCell ref="AS180:AT180"/>
    <mergeCell ref="AU180:AV180"/>
    <mergeCell ref="AW180:AX180"/>
    <mergeCell ref="AZ180:BA180"/>
    <mergeCell ref="BB180:BC180"/>
    <mergeCell ref="BD180:BE180"/>
    <mergeCell ref="BF180:BG180"/>
    <mergeCell ref="BI180:BJ180"/>
    <mergeCell ref="BK180:BL180"/>
    <mergeCell ref="BM180:BN180"/>
    <mergeCell ref="BO180:BP180"/>
    <mergeCell ref="BR180:BS180"/>
    <mergeCell ref="BT180:BU180"/>
    <mergeCell ref="BV180:BW180"/>
    <mergeCell ref="BX180:BY180"/>
    <mergeCell ref="CA180:CB180"/>
    <mergeCell ref="CC180:CD180"/>
    <mergeCell ref="CE180:CF180"/>
    <mergeCell ref="CG180:CH180"/>
    <mergeCell ref="CJ180:CK180"/>
    <mergeCell ref="CL180:CM180"/>
    <mergeCell ref="CN180:CO180"/>
    <mergeCell ref="CP180:CQ180"/>
    <mergeCell ref="CS180:CT180"/>
    <mergeCell ref="CU180:CV180"/>
    <mergeCell ref="CW180:CX180"/>
    <mergeCell ref="CY180:CZ180"/>
    <mergeCell ref="DB180:DC180"/>
    <mergeCell ref="CA179:CB179"/>
    <mergeCell ref="CC179:CD179"/>
    <mergeCell ref="CE179:CF179"/>
    <mergeCell ref="CG179:CH179"/>
    <mergeCell ref="CJ179:CK179"/>
    <mergeCell ref="CL179:CM179"/>
    <mergeCell ref="CN179:CO179"/>
    <mergeCell ref="CP179:CQ179"/>
    <mergeCell ref="CS179:CT179"/>
    <mergeCell ref="CU179:CV179"/>
    <mergeCell ref="CW179:CX179"/>
    <mergeCell ref="CY179:CZ179"/>
    <mergeCell ref="DB179:DC179"/>
    <mergeCell ref="DD179:DE179"/>
    <mergeCell ref="DF179:DG179"/>
    <mergeCell ref="DH179:DI179"/>
    <mergeCell ref="DK179:DL179"/>
    <mergeCell ref="CJ178:CK178"/>
    <mergeCell ref="CL178:CM178"/>
    <mergeCell ref="CN178:CO178"/>
    <mergeCell ref="CP178:CQ178"/>
    <mergeCell ref="CS178:CT178"/>
    <mergeCell ref="CU178:CV178"/>
    <mergeCell ref="CW178:CX178"/>
    <mergeCell ref="CY178:CZ178"/>
    <mergeCell ref="DB178:DC178"/>
    <mergeCell ref="DD178:DE178"/>
    <mergeCell ref="DF178:DG178"/>
    <mergeCell ref="DH178:DI178"/>
    <mergeCell ref="DK178:DL178"/>
    <mergeCell ref="DM178:DN178"/>
    <mergeCell ref="DO178:DP178"/>
    <mergeCell ref="DQ178:DR178"/>
    <mergeCell ref="AQ179:AR179"/>
    <mergeCell ref="AS179:AT179"/>
    <mergeCell ref="AU179:AV179"/>
    <mergeCell ref="AW179:AX179"/>
    <mergeCell ref="AZ179:BA179"/>
    <mergeCell ref="BB179:BC179"/>
    <mergeCell ref="BD179:BE179"/>
    <mergeCell ref="BF179:BG179"/>
    <mergeCell ref="BI179:BJ179"/>
    <mergeCell ref="BK179:BL179"/>
    <mergeCell ref="BM179:BN179"/>
    <mergeCell ref="BO179:BP179"/>
    <mergeCell ref="BR179:BS179"/>
    <mergeCell ref="BT179:BU179"/>
    <mergeCell ref="BV179:BW179"/>
    <mergeCell ref="BX179:BY179"/>
    <mergeCell ref="CS177:CT177"/>
    <mergeCell ref="CU177:CV177"/>
    <mergeCell ref="CW177:CX177"/>
    <mergeCell ref="CY177:CZ177"/>
    <mergeCell ref="DB177:DC177"/>
    <mergeCell ref="DD177:DE177"/>
    <mergeCell ref="DF177:DG177"/>
    <mergeCell ref="DH177:DI177"/>
    <mergeCell ref="DK177:DL177"/>
    <mergeCell ref="DM177:DN177"/>
    <mergeCell ref="DO177:DP177"/>
    <mergeCell ref="DQ177:DR177"/>
    <mergeCell ref="AQ178:AR178"/>
    <mergeCell ref="AS178:AT178"/>
    <mergeCell ref="AU178:AV178"/>
    <mergeCell ref="AW178:AX178"/>
    <mergeCell ref="AZ178:BA178"/>
    <mergeCell ref="BB178:BC178"/>
    <mergeCell ref="BD178:BE178"/>
    <mergeCell ref="BF178:BG178"/>
    <mergeCell ref="BI178:BJ178"/>
    <mergeCell ref="BK178:BL178"/>
    <mergeCell ref="BM178:BN178"/>
    <mergeCell ref="BO178:BP178"/>
    <mergeCell ref="BR178:BS178"/>
    <mergeCell ref="BT178:BU178"/>
    <mergeCell ref="BV178:BW178"/>
    <mergeCell ref="BX178:BY178"/>
    <mergeCell ref="CA178:CB178"/>
    <mergeCell ref="CC178:CD178"/>
    <mergeCell ref="CE178:CF178"/>
    <mergeCell ref="CG178:CH178"/>
    <mergeCell ref="DB176:DC176"/>
    <mergeCell ref="DD176:DE176"/>
    <mergeCell ref="DF176:DG176"/>
    <mergeCell ref="DH176:DI176"/>
    <mergeCell ref="DK176:DL176"/>
    <mergeCell ref="DM176:DN176"/>
    <mergeCell ref="DO176:DP176"/>
    <mergeCell ref="DQ176:DR176"/>
    <mergeCell ref="AQ177:AR177"/>
    <mergeCell ref="AS177:AT177"/>
    <mergeCell ref="AU177:AV177"/>
    <mergeCell ref="AW177:AX177"/>
    <mergeCell ref="AZ177:BA177"/>
    <mergeCell ref="BB177:BC177"/>
    <mergeCell ref="BD177:BE177"/>
    <mergeCell ref="BF177:BG177"/>
    <mergeCell ref="BI177:BJ177"/>
    <mergeCell ref="BK177:BL177"/>
    <mergeCell ref="BM177:BN177"/>
    <mergeCell ref="BO177:BP177"/>
    <mergeCell ref="BR177:BS177"/>
    <mergeCell ref="BT177:BU177"/>
    <mergeCell ref="BV177:BW177"/>
    <mergeCell ref="BX177:BY177"/>
    <mergeCell ref="CA177:CB177"/>
    <mergeCell ref="CC177:CD177"/>
    <mergeCell ref="CE177:CF177"/>
    <mergeCell ref="CG177:CH177"/>
    <mergeCell ref="CJ177:CK177"/>
    <mergeCell ref="CL177:CM177"/>
    <mergeCell ref="CN177:CO177"/>
    <mergeCell ref="CP177:CQ177"/>
    <mergeCell ref="DK175:DL175"/>
    <mergeCell ref="DM175:DN175"/>
    <mergeCell ref="DO175:DP175"/>
    <mergeCell ref="DQ175:DR175"/>
    <mergeCell ref="AQ176:AR176"/>
    <mergeCell ref="AS176:AT176"/>
    <mergeCell ref="AU176:AV176"/>
    <mergeCell ref="AW176:AX176"/>
    <mergeCell ref="AZ176:BA176"/>
    <mergeCell ref="BB176:BC176"/>
    <mergeCell ref="BD176:BE176"/>
    <mergeCell ref="BF176:BG176"/>
    <mergeCell ref="BI176:BJ176"/>
    <mergeCell ref="BK176:BL176"/>
    <mergeCell ref="BM176:BN176"/>
    <mergeCell ref="BO176:BP176"/>
    <mergeCell ref="BR176:BS176"/>
    <mergeCell ref="BT176:BU176"/>
    <mergeCell ref="BV176:BW176"/>
    <mergeCell ref="BX176:BY176"/>
    <mergeCell ref="CA176:CB176"/>
    <mergeCell ref="CC176:CD176"/>
    <mergeCell ref="CE176:CF176"/>
    <mergeCell ref="CG176:CH176"/>
    <mergeCell ref="CJ176:CK176"/>
    <mergeCell ref="CL176:CM176"/>
    <mergeCell ref="CN176:CO176"/>
    <mergeCell ref="CP176:CQ176"/>
    <mergeCell ref="CS176:CT176"/>
    <mergeCell ref="CU176:CV176"/>
    <mergeCell ref="CW176:CX176"/>
    <mergeCell ref="CY176:CZ176"/>
    <mergeCell ref="AQ174:AX174"/>
    <mergeCell ref="AZ174:BG174"/>
    <mergeCell ref="BI174:BP174"/>
    <mergeCell ref="BR174:BY174"/>
    <mergeCell ref="CA174:CH174"/>
    <mergeCell ref="CJ174:CQ174"/>
    <mergeCell ref="CS174:CZ174"/>
    <mergeCell ref="DB174:DI174"/>
    <mergeCell ref="BT175:BU175"/>
    <mergeCell ref="BV175:BW175"/>
    <mergeCell ref="BX175:BY175"/>
    <mergeCell ref="CA175:CB175"/>
    <mergeCell ref="CC175:CD175"/>
    <mergeCell ref="CE175:CF175"/>
    <mergeCell ref="CG175:CH175"/>
    <mergeCell ref="CJ175:CK175"/>
    <mergeCell ref="CL175:CM175"/>
    <mergeCell ref="CN175:CO175"/>
    <mergeCell ref="CP175:CQ175"/>
    <mergeCell ref="CS175:CT175"/>
    <mergeCell ref="CU175:CV175"/>
    <mergeCell ref="CW175:CX175"/>
    <mergeCell ref="CY175:CZ175"/>
    <mergeCell ref="DB175:DC175"/>
    <mergeCell ref="DD175:DE175"/>
    <mergeCell ref="DF175:DG175"/>
    <mergeCell ref="DH175:DI175"/>
    <mergeCell ref="DK174:DR174"/>
    <mergeCell ref="AQ175:AR175"/>
    <mergeCell ref="AS175:AT175"/>
    <mergeCell ref="AU175:AV175"/>
    <mergeCell ref="AW175:AX175"/>
    <mergeCell ref="AZ175:BA175"/>
    <mergeCell ref="BB175:BC175"/>
    <mergeCell ref="BD175:BE175"/>
    <mergeCell ref="BF175:BG175"/>
    <mergeCell ref="BI175:BJ175"/>
    <mergeCell ref="BK175:BL175"/>
    <mergeCell ref="BM175:BN175"/>
    <mergeCell ref="BO175:BP175"/>
    <mergeCell ref="BR175:BS175"/>
    <mergeCell ref="DK155:DL155"/>
    <mergeCell ref="DM155:DN155"/>
    <mergeCell ref="DO155:DP155"/>
    <mergeCell ref="DQ155:DR155"/>
    <mergeCell ref="DK156:DL156"/>
    <mergeCell ref="DM156:DN156"/>
    <mergeCell ref="DO156:DP156"/>
    <mergeCell ref="DQ156:DR156"/>
    <mergeCell ref="DK157:DL157"/>
    <mergeCell ref="DM157:DN157"/>
    <mergeCell ref="DO157:DP157"/>
    <mergeCell ref="DQ157:DR157"/>
    <mergeCell ref="DK158:DL158"/>
    <mergeCell ref="DM158:DN158"/>
    <mergeCell ref="DO158:DP158"/>
    <mergeCell ref="DQ158:DR158"/>
    <mergeCell ref="DK159:DL159"/>
    <mergeCell ref="DM159:DN159"/>
    <mergeCell ref="DO159:DP159"/>
    <mergeCell ref="DQ159:DR159"/>
    <mergeCell ref="DM135:DN135"/>
    <mergeCell ref="DO135:DP135"/>
    <mergeCell ref="DQ135:DR135"/>
    <mergeCell ref="DK136:DL136"/>
    <mergeCell ref="DM136:DN136"/>
    <mergeCell ref="DO136:DP136"/>
    <mergeCell ref="DQ136:DR136"/>
    <mergeCell ref="DK152:DR152"/>
    <mergeCell ref="DK153:DL153"/>
    <mergeCell ref="DM153:DN153"/>
    <mergeCell ref="DO153:DP153"/>
    <mergeCell ref="DQ153:DR153"/>
    <mergeCell ref="DK154:DL154"/>
    <mergeCell ref="DM154:DN154"/>
    <mergeCell ref="DO154:DP154"/>
    <mergeCell ref="DQ154:DR154"/>
    <mergeCell ref="DH136:DI136"/>
    <mergeCell ref="DK129:DR129"/>
    <mergeCell ref="DS129:DS136"/>
    <mergeCell ref="DK130:DL130"/>
    <mergeCell ref="DM130:DN130"/>
    <mergeCell ref="DO130:DP130"/>
    <mergeCell ref="DQ130:DR130"/>
    <mergeCell ref="DK131:DL131"/>
    <mergeCell ref="DM131:DN131"/>
    <mergeCell ref="DO131:DP131"/>
    <mergeCell ref="DQ131:DR131"/>
    <mergeCell ref="DK132:DL132"/>
    <mergeCell ref="DM132:DN132"/>
    <mergeCell ref="DO132:DP132"/>
    <mergeCell ref="DQ132:DR132"/>
    <mergeCell ref="DK133:DL133"/>
    <mergeCell ref="DM133:DN133"/>
    <mergeCell ref="DO133:DP133"/>
    <mergeCell ref="DQ133:DR133"/>
    <mergeCell ref="DK134:DL134"/>
    <mergeCell ref="DM134:DN134"/>
    <mergeCell ref="DO134:DP134"/>
    <mergeCell ref="DQ134:DR134"/>
    <mergeCell ref="DK135:DL135"/>
    <mergeCell ref="DH135:DI135"/>
    <mergeCell ref="DJ129:DJ136"/>
    <mergeCell ref="AQ136:AR136"/>
    <mergeCell ref="AS136:AT136"/>
    <mergeCell ref="AU136:AV136"/>
    <mergeCell ref="AW136:AX136"/>
    <mergeCell ref="AZ136:BA136"/>
    <mergeCell ref="BB136:BC136"/>
    <mergeCell ref="BD136:BE136"/>
    <mergeCell ref="BF136:BG136"/>
    <mergeCell ref="BI136:BJ136"/>
    <mergeCell ref="BK136:BL136"/>
    <mergeCell ref="BM136:BN136"/>
    <mergeCell ref="BO136:BP136"/>
    <mergeCell ref="BR136:BS136"/>
    <mergeCell ref="BT136:BU136"/>
    <mergeCell ref="BV136:BW136"/>
    <mergeCell ref="BX136:BY136"/>
    <mergeCell ref="CA136:CB136"/>
    <mergeCell ref="CC136:CD136"/>
    <mergeCell ref="CE136:CF136"/>
    <mergeCell ref="CG136:CH136"/>
    <mergeCell ref="CJ136:CK136"/>
    <mergeCell ref="CL136:CM136"/>
    <mergeCell ref="CN136:CO136"/>
    <mergeCell ref="CP136:CQ136"/>
    <mergeCell ref="CS136:CT136"/>
    <mergeCell ref="CU136:CV136"/>
    <mergeCell ref="CW136:CX136"/>
    <mergeCell ref="CY136:CZ136"/>
    <mergeCell ref="DB136:DC136"/>
    <mergeCell ref="DD136:DE136"/>
    <mergeCell ref="DF136:DG136"/>
    <mergeCell ref="DH134:DI134"/>
    <mergeCell ref="AQ135:AR135"/>
    <mergeCell ref="AS135:AT135"/>
    <mergeCell ref="AU135:AV135"/>
    <mergeCell ref="AW135:AX135"/>
    <mergeCell ref="AZ135:BA135"/>
    <mergeCell ref="BB135:BC135"/>
    <mergeCell ref="BD135:BE135"/>
    <mergeCell ref="BF135:BG135"/>
    <mergeCell ref="BI135:BJ135"/>
    <mergeCell ref="BK135:BL135"/>
    <mergeCell ref="BM135:BN135"/>
    <mergeCell ref="BO135:BP135"/>
    <mergeCell ref="BR135:BS135"/>
    <mergeCell ref="BT135:BU135"/>
    <mergeCell ref="BV135:BW135"/>
    <mergeCell ref="BX135:BY135"/>
    <mergeCell ref="CA135:CB135"/>
    <mergeCell ref="CC135:CD135"/>
    <mergeCell ref="CE135:CF135"/>
    <mergeCell ref="CG135:CH135"/>
    <mergeCell ref="CJ135:CK135"/>
    <mergeCell ref="CL135:CM135"/>
    <mergeCell ref="CN135:CO135"/>
    <mergeCell ref="CP135:CQ135"/>
    <mergeCell ref="CS135:CT135"/>
    <mergeCell ref="CU135:CV135"/>
    <mergeCell ref="CW135:CX135"/>
    <mergeCell ref="CY135:CZ135"/>
    <mergeCell ref="DB135:DC135"/>
    <mergeCell ref="DD135:DE135"/>
    <mergeCell ref="DF135:DG135"/>
    <mergeCell ref="DH133:DI133"/>
    <mergeCell ref="AQ134:AR134"/>
    <mergeCell ref="AS134:AT134"/>
    <mergeCell ref="AU134:AV134"/>
    <mergeCell ref="AW134:AX134"/>
    <mergeCell ref="AZ134:BA134"/>
    <mergeCell ref="BB134:BC134"/>
    <mergeCell ref="BD134:BE134"/>
    <mergeCell ref="BF134:BG134"/>
    <mergeCell ref="BI134:BJ134"/>
    <mergeCell ref="BK134:BL134"/>
    <mergeCell ref="BM134:BN134"/>
    <mergeCell ref="BO134:BP134"/>
    <mergeCell ref="BR134:BS134"/>
    <mergeCell ref="BT134:BU134"/>
    <mergeCell ref="BV134:BW134"/>
    <mergeCell ref="BX134:BY134"/>
    <mergeCell ref="CA134:CB134"/>
    <mergeCell ref="CC134:CD134"/>
    <mergeCell ref="CE134:CF134"/>
    <mergeCell ref="CG134:CH134"/>
    <mergeCell ref="CJ134:CK134"/>
    <mergeCell ref="CL134:CM134"/>
    <mergeCell ref="CN134:CO134"/>
    <mergeCell ref="CP134:CQ134"/>
    <mergeCell ref="CS134:CT134"/>
    <mergeCell ref="CU134:CV134"/>
    <mergeCell ref="CW134:CX134"/>
    <mergeCell ref="CY134:CZ134"/>
    <mergeCell ref="DB134:DC134"/>
    <mergeCell ref="DD134:DE134"/>
    <mergeCell ref="DF134:DG134"/>
    <mergeCell ref="DH132:DI132"/>
    <mergeCell ref="AQ133:AR133"/>
    <mergeCell ref="AS133:AT133"/>
    <mergeCell ref="AU133:AV133"/>
    <mergeCell ref="AW133:AX133"/>
    <mergeCell ref="AZ133:BA133"/>
    <mergeCell ref="BB133:BC133"/>
    <mergeCell ref="BD133:BE133"/>
    <mergeCell ref="BF133:BG133"/>
    <mergeCell ref="BI133:BJ133"/>
    <mergeCell ref="BK133:BL133"/>
    <mergeCell ref="BM133:BN133"/>
    <mergeCell ref="BO133:BP133"/>
    <mergeCell ref="BR133:BS133"/>
    <mergeCell ref="BT133:BU133"/>
    <mergeCell ref="BV133:BW133"/>
    <mergeCell ref="BX133:BY133"/>
    <mergeCell ref="CA133:CB133"/>
    <mergeCell ref="CC133:CD133"/>
    <mergeCell ref="CE133:CF133"/>
    <mergeCell ref="CG133:CH133"/>
    <mergeCell ref="CJ133:CK133"/>
    <mergeCell ref="CL133:CM133"/>
    <mergeCell ref="CN133:CO133"/>
    <mergeCell ref="CP133:CQ133"/>
    <mergeCell ref="CS133:CT133"/>
    <mergeCell ref="CU133:CV133"/>
    <mergeCell ref="CW133:CX133"/>
    <mergeCell ref="CY133:CZ133"/>
    <mergeCell ref="DB133:DC133"/>
    <mergeCell ref="DD133:DE133"/>
    <mergeCell ref="DF133:DG133"/>
    <mergeCell ref="DH131:DI131"/>
    <mergeCell ref="AQ132:AR132"/>
    <mergeCell ref="AS132:AT132"/>
    <mergeCell ref="AU132:AV132"/>
    <mergeCell ref="AW132:AX132"/>
    <mergeCell ref="AZ132:BA132"/>
    <mergeCell ref="BB132:BC132"/>
    <mergeCell ref="BD132:BE132"/>
    <mergeCell ref="BF132:BG132"/>
    <mergeCell ref="BI132:BJ132"/>
    <mergeCell ref="BK132:BL132"/>
    <mergeCell ref="BM132:BN132"/>
    <mergeCell ref="BO132:BP132"/>
    <mergeCell ref="BR132:BS132"/>
    <mergeCell ref="BT132:BU132"/>
    <mergeCell ref="BV132:BW132"/>
    <mergeCell ref="BX132:BY132"/>
    <mergeCell ref="CA132:CB132"/>
    <mergeCell ref="CC132:CD132"/>
    <mergeCell ref="CE132:CF132"/>
    <mergeCell ref="CG132:CH132"/>
    <mergeCell ref="CJ132:CK132"/>
    <mergeCell ref="CL132:CM132"/>
    <mergeCell ref="CN132:CO132"/>
    <mergeCell ref="CP132:CQ132"/>
    <mergeCell ref="CS132:CT132"/>
    <mergeCell ref="CU132:CV132"/>
    <mergeCell ref="CW132:CX132"/>
    <mergeCell ref="CY132:CZ132"/>
    <mergeCell ref="DB132:DC132"/>
    <mergeCell ref="DD132:DE132"/>
    <mergeCell ref="DF132:DG132"/>
    <mergeCell ref="BV131:BW131"/>
    <mergeCell ref="BX131:BY131"/>
    <mergeCell ref="CA131:CB131"/>
    <mergeCell ref="CC131:CD131"/>
    <mergeCell ref="CE131:CF131"/>
    <mergeCell ref="CG131:CH131"/>
    <mergeCell ref="CJ131:CK131"/>
    <mergeCell ref="CL131:CM131"/>
    <mergeCell ref="CN131:CO131"/>
    <mergeCell ref="CP131:CQ131"/>
    <mergeCell ref="CS131:CT131"/>
    <mergeCell ref="CU131:CV131"/>
    <mergeCell ref="CW131:CX131"/>
    <mergeCell ref="CY131:CZ131"/>
    <mergeCell ref="DB131:DC131"/>
    <mergeCell ref="DD131:DE131"/>
    <mergeCell ref="DF131:DG131"/>
    <mergeCell ref="AQ130:AR130"/>
    <mergeCell ref="AS130:AT130"/>
    <mergeCell ref="AU130:AV130"/>
    <mergeCell ref="AW130:AX130"/>
    <mergeCell ref="AZ130:BA130"/>
    <mergeCell ref="BB130:BC130"/>
    <mergeCell ref="BD130:BE130"/>
    <mergeCell ref="BF130:BG130"/>
    <mergeCell ref="BI130:BJ130"/>
    <mergeCell ref="BK130:BL130"/>
    <mergeCell ref="BM130:BN130"/>
    <mergeCell ref="BO130:BP130"/>
    <mergeCell ref="BR130:BS130"/>
    <mergeCell ref="BT130:BU130"/>
    <mergeCell ref="BV130:BW130"/>
    <mergeCell ref="BX130:BY130"/>
    <mergeCell ref="CA130:CB130"/>
    <mergeCell ref="CC130:CD130"/>
    <mergeCell ref="CE130:CF130"/>
    <mergeCell ref="CG130:CH130"/>
    <mergeCell ref="CJ130:CK130"/>
    <mergeCell ref="CL130:CM130"/>
    <mergeCell ref="CN130:CO130"/>
    <mergeCell ref="CP130:CQ130"/>
    <mergeCell ref="CS130:CT130"/>
    <mergeCell ref="CU130:CV130"/>
    <mergeCell ref="CW130:CX130"/>
    <mergeCell ref="CY130:CZ130"/>
    <mergeCell ref="DB130:DC130"/>
    <mergeCell ref="DD130:DE130"/>
    <mergeCell ref="DF130:DG130"/>
    <mergeCell ref="AP129:AP136"/>
    <mergeCell ref="AQ129:AX129"/>
    <mergeCell ref="AY129:AY136"/>
    <mergeCell ref="AZ129:BG129"/>
    <mergeCell ref="BH129:BH136"/>
    <mergeCell ref="BI129:BP129"/>
    <mergeCell ref="BQ129:BQ136"/>
    <mergeCell ref="BR129:BY129"/>
    <mergeCell ref="BZ129:BZ136"/>
    <mergeCell ref="CA129:CH129"/>
    <mergeCell ref="CI129:CI136"/>
    <mergeCell ref="CJ129:CQ129"/>
    <mergeCell ref="CR129:CR136"/>
    <mergeCell ref="CS129:CZ129"/>
    <mergeCell ref="DA129:DA136"/>
    <mergeCell ref="DB129:DI129"/>
    <mergeCell ref="DH130:DI130"/>
    <mergeCell ref="AQ131:AR131"/>
    <mergeCell ref="AS131:AT131"/>
    <mergeCell ref="AU131:AV131"/>
    <mergeCell ref="AW131:AX131"/>
    <mergeCell ref="AZ131:BA131"/>
    <mergeCell ref="BB131:BC131"/>
    <mergeCell ref="BD131:BE131"/>
    <mergeCell ref="BF131:BG131"/>
    <mergeCell ref="BI131:BJ131"/>
    <mergeCell ref="BK131:BL131"/>
    <mergeCell ref="BM131:BN131"/>
    <mergeCell ref="BO131:BP131"/>
    <mergeCell ref="BR131:BS131"/>
    <mergeCell ref="BT131:BU131"/>
    <mergeCell ref="DB152:DI152"/>
    <mergeCell ref="DJ152:DJ159"/>
    <mergeCell ref="DB153:DC153"/>
    <mergeCell ref="DD153:DE153"/>
    <mergeCell ref="DF153:DG153"/>
    <mergeCell ref="DH153:DI153"/>
    <mergeCell ref="DB154:DC154"/>
    <mergeCell ref="DD154:DE154"/>
    <mergeCell ref="DF154:DG154"/>
    <mergeCell ref="DH154:DI154"/>
    <mergeCell ref="DB155:DC155"/>
    <mergeCell ref="DD155:DE155"/>
    <mergeCell ref="DF155:DG155"/>
    <mergeCell ref="DH155:DI155"/>
    <mergeCell ref="DB156:DC156"/>
    <mergeCell ref="DD156:DE156"/>
    <mergeCell ref="DF156:DG156"/>
    <mergeCell ref="DH156:DI156"/>
    <mergeCell ref="DB157:DC157"/>
    <mergeCell ref="DD157:DE157"/>
    <mergeCell ref="DF157:DG157"/>
    <mergeCell ref="DH157:DI157"/>
    <mergeCell ref="DB158:DC158"/>
    <mergeCell ref="DD158:DE158"/>
    <mergeCell ref="DF158:DG158"/>
    <mergeCell ref="DH158:DI158"/>
    <mergeCell ref="DB159:DC159"/>
    <mergeCell ref="DD159:DE159"/>
    <mergeCell ref="DF159:DG159"/>
    <mergeCell ref="DH159:DI159"/>
    <mergeCell ref="CS152:CZ152"/>
    <mergeCell ref="DA152:DA159"/>
    <mergeCell ref="CS153:CT153"/>
    <mergeCell ref="CU153:CV153"/>
    <mergeCell ref="CW153:CX153"/>
    <mergeCell ref="CY153:CZ153"/>
    <mergeCell ref="CS154:CT154"/>
    <mergeCell ref="CU154:CV154"/>
    <mergeCell ref="CW154:CX154"/>
    <mergeCell ref="CY154:CZ154"/>
    <mergeCell ref="CS155:CT155"/>
    <mergeCell ref="CU155:CV155"/>
    <mergeCell ref="CW155:CX155"/>
    <mergeCell ref="CY155:CZ155"/>
    <mergeCell ref="CS156:CT156"/>
    <mergeCell ref="CU156:CV156"/>
    <mergeCell ref="CW156:CX156"/>
    <mergeCell ref="CY156:CZ156"/>
    <mergeCell ref="CS157:CT157"/>
    <mergeCell ref="CU157:CV157"/>
    <mergeCell ref="CW157:CX157"/>
    <mergeCell ref="CY157:CZ157"/>
    <mergeCell ref="CS158:CT158"/>
    <mergeCell ref="CU158:CV158"/>
    <mergeCell ref="CW158:CX158"/>
    <mergeCell ref="CY158:CZ158"/>
    <mergeCell ref="CS159:CT159"/>
    <mergeCell ref="CU159:CV159"/>
    <mergeCell ref="CW159:CX159"/>
    <mergeCell ref="CY159:CZ159"/>
    <mergeCell ref="CJ152:CQ152"/>
    <mergeCell ref="CR152:CR159"/>
    <mergeCell ref="CJ153:CK153"/>
    <mergeCell ref="CL153:CM153"/>
    <mergeCell ref="CN153:CO153"/>
    <mergeCell ref="CP153:CQ153"/>
    <mergeCell ref="CJ154:CK154"/>
    <mergeCell ref="CL154:CM154"/>
    <mergeCell ref="CN154:CO154"/>
    <mergeCell ref="CP154:CQ154"/>
    <mergeCell ref="CJ155:CK155"/>
    <mergeCell ref="CL155:CM155"/>
    <mergeCell ref="CN155:CO155"/>
    <mergeCell ref="CP155:CQ155"/>
    <mergeCell ref="CJ156:CK156"/>
    <mergeCell ref="CL156:CM156"/>
    <mergeCell ref="CN156:CO156"/>
    <mergeCell ref="CP156:CQ156"/>
    <mergeCell ref="CJ157:CK157"/>
    <mergeCell ref="CL157:CM157"/>
    <mergeCell ref="CN157:CO157"/>
    <mergeCell ref="CP157:CQ157"/>
    <mergeCell ref="CJ158:CK158"/>
    <mergeCell ref="CL158:CM158"/>
    <mergeCell ref="CN158:CO158"/>
    <mergeCell ref="CP158:CQ158"/>
    <mergeCell ref="CJ159:CK159"/>
    <mergeCell ref="CL159:CM159"/>
    <mergeCell ref="CN159:CO159"/>
    <mergeCell ref="CP159:CQ159"/>
    <mergeCell ref="BX159:BY159"/>
    <mergeCell ref="CA152:CH152"/>
    <mergeCell ref="CI152:CI159"/>
    <mergeCell ref="CA153:CB153"/>
    <mergeCell ref="CC153:CD153"/>
    <mergeCell ref="CE153:CF153"/>
    <mergeCell ref="CG153:CH153"/>
    <mergeCell ref="CA154:CB154"/>
    <mergeCell ref="CC154:CD154"/>
    <mergeCell ref="CE154:CF154"/>
    <mergeCell ref="CG154:CH154"/>
    <mergeCell ref="CA155:CB155"/>
    <mergeCell ref="CC155:CD155"/>
    <mergeCell ref="CE155:CF155"/>
    <mergeCell ref="CG155:CH155"/>
    <mergeCell ref="CA156:CB156"/>
    <mergeCell ref="CC156:CD156"/>
    <mergeCell ref="CE156:CF156"/>
    <mergeCell ref="CG156:CH156"/>
    <mergeCell ref="CA157:CB157"/>
    <mergeCell ref="CC157:CD157"/>
    <mergeCell ref="CE157:CF157"/>
    <mergeCell ref="CG157:CH157"/>
    <mergeCell ref="CA158:CB158"/>
    <mergeCell ref="CC158:CD158"/>
    <mergeCell ref="BR152:BY152"/>
    <mergeCell ref="BZ152:BZ159"/>
    <mergeCell ref="BR153:BS153"/>
    <mergeCell ref="BT153:BU153"/>
    <mergeCell ref="BV153:BW153"/>
    <mergeCell ref="BX153:BY153"/>
    <mergeCell ref="BR154:BS154"/>
    <mergeCell ref="BT154:BU154"/>
    <mergeCell ref="BV154:BW154"/>
    <mergeCell ref="BX154:BY154"/>
    <mergeCell ref="BR155:BS155"/>
    <mergeCell ref="BT155:BU155"/>
    <mergeCell ref="BV155:BW155"/>
    <mergeCell ref="BX155:BY155"/>
    <mergeCell ref="BR156:BS156"/>
    <mergeCell ref="BT156:BU156"/>
    <mergeCell ref="BV156:BW156"/>
    <mergeCell ref="BX156:BY156"/>
    <mergeCell ref="BR157:BS157"/>
    <mergeCell ref="BT157:BU157"/>
    <mergeCell ref="BV157:BW157"/>
    <mergeCell ref="BX157:BY157"/>
    <mergeCell ref="BR158:BS158"/>
    <mergeCell ref="BT158:BU158"/>
    <mergeCell ref="BK156:BL156"/>
    <mergeCell ref="BM156:BN156"/>
    <mergeCell ref="BO156:BP156"/>
    <mergeCell ref="BI157:BJ157"/>
    <mergeCell ref="BK157:BL157"/>
    <mergeCell ref="BM157:BN157"/>
    <mergeCell ref="BO157:BP157"/>
    <mergeCell ref="BI158:BJ158"/>
    <mergeCell ref="BK158:BL158"/>
    <mergeCell ref="BM158:BN158"/>
    <mergeCell ref="BO158:BP158"/>
    <mergeCell ref="CE158:CF158"/>
    <mergeCell ref="CG158:CH158"/>
    <mergeCell ref="CA159:CB159"/>
    <mergeCell ref="CC159:CD159"/>
    <mergeCell ref="CE159:CF159"/>
    <mergeCell ref="CG159:CH159"/>
    <mergeCell ref="BM159:BN159"/>
    <mergeCell ref="BO159:BP159"/>
    <mergeCell ref="AZ156:BA156"/>
    <mergeCell ref="BB156:BC156"/>
    <mergeCell ref="BD156:BE156"/>
    <mergeCell ref="BF156:BG156"/>
    <mergeCell ref="AZ157:BA157"/>
    <mergeCell ref="BB157:BC157"/>
    <mergeCell ref="BD157:BE157"/>
    <mergeCell ref="BF157:BG157"/>
    <mergeCell ref="AZ158:BA158"/>
    <mergeCell ref="BB158:BC158"/>
    <mergeCell ref="BD158:BE158"/>
    <mergeCell ref="BV158:BW158"/>
    <mergeCell ref="BX158:BY158"/>
    <mergeCell ref="BR159:BS159"/>
    <mergeCell ref="BT159:BU159"/>
    <mergeCell ref="BV159:BW159"/>
    <mergeCell ref="BH152:BH159"/>
    <mergeCell ref="BI152:BP152"/>
    <mergeCell ref="BQ152:BQ159"/>
    <mergeCell ref="BI153:BJ153"/>
    <mergeCell ref="BK153:BL153"/>
    <mergeCell ref="BM153:BN153"/>
    <mergeCell ref="BO153:BP153"/>
    <mergeCell ref="BI154:BJ154"/>
    <mergeCell ref="BK154:BL154"/>
    <mergeCell ref="BM154:BN154"/>
    <mergeCell ref="BO154:BP154"/>
    <mergeCell ref="BI155:BJ155"/>
    <mergeCell ref="BK155:BL155"/>
    <mergeCell ref="BM155:BN155"/>
    <mergeCell ref="BO155:BP155"/>
    <mergeCell ref="BI156:BJ156"/>
    <mergeCell ref="AQ157:AR157"/>
    <mergeCell ref="AS157:AT157"/>
    <mergeCell ref="AU157:AV157"/>
    <mergeCell ref="AW157:AX157"/>
    <mergeCell ref="AQ158:AR158"/>
    <mergeCell ref="AS158:AT158"/>
    <mergeCell ref="AU158:AV158"/>
    <mergeCell ref="AZ159:BA159"/>
    <mergeCell ref="BB159:BC159"/>
    <mergeCell ref="BD159:BE159"/>
    <mergeCell ref="BF159:BG159"/>
    <mergeCell ref="BI159:BJ159"/>
    <mergeCell ref="BK159:BL159"/>
    <mergeCell ref="AW158:AX158"/>
    <mergeCell ref="AQ159:AR159"/>
    <mergeCell ref="AS159:AT159"/>
    <mergeCell ref="AU159:AV159"/>
    <mergeCell ref="AW159:AX159"/>
    <mergeCell ref="AY152:AY159"/>
    <mergeCell ref="AZ152:BG152"/>
    <mergeCell ref="AZ153:BA153"/>
    <mergeCell ref="BB153:BC153"/>
    <mergeCell ref="BD153:BE153"/>
    <mergeCell ref="BF153:BG153"/>
    <mergeCell ref="AZ154:BA154"/>
    <mergeCell ref="BB154:BC154"/>
    <mergeCell ref="BD154:BE154"/>
    <mergeCell ref="BF154:BG154"/>
    <mergeCell ref="AZ155:BA155"/>
    <mergeCell ref="BB155:BC155"/>
    <mergeCell ref="BD155:BE155"/>
    <mergeCell ref="BF155:BG155"/>
    <mergeCell ref="AN369:AO369"/>
    <mergeCell ref="AH370:AI370"/>
    <mergeCell ref="AJ370:AK370"/>
    <mergeCell ref="AL370:AM370"/>
    <mergeCell ref="AN370:AO370"/>
    <mergeCell ref="AH371:AI371"/>
    <mergeCell ref="AJ371:AK371"/>
    <mergeCell ref="AL371:AM371"/>
    <mergeCell ref="AN371:AO371"/>
    <mergeCell ref="AH372:AI372"/>
    <mergeCell ref="AJ372:AK372"/>
    <mergeCell ref="AL372:AM372"/>
    <mergeCell ref="AN372:AO372"/>
    <mergeCell ref="BF158:BG158"/>
    <mergeCell ref="AP152:AP159"/>
    <mergeCell ref="AQ152:AX152"/>
    <mergeCell ref="AQ153:AR153"/>
    <mergeCell ref="AS153:AT153"/>
    <mergeCell ref="AU153:AV153"/>
    <mergeCell ref="AW153:AX153"/>
    <mergeCell ref="AQ154:AR154"/>
    <mergeCell ref="AS154:AT154"/>
    <mergeCell ref="AU154:AV154"/>
    <mergeCell ref="AW154:AX154"/>
    <mergeCell ref="AQ155:AR155"/>
    <mergeCell ref="AS155:AT155"/>
    <mergeCell ref="AU155:AV155"/>
    <mergeCell ref="AW155:AX155"/>
    <mergeCell ref="AQ156:AR156"/>
    <mergeCell ref="AS156:AT156"/>
    <mergeCell ref="AU156:AV156"/>
    <mergeCell ref="AW156:AX156"/>
    <mergeCell ref="AN373:AO373"/>
    <mergeCell ref="AH374:AI374"/>
    <mergeCell ref="AJ374:AK374"/>
    <mergeCell ref="AL374:AM374"/>
    <mergeCell ref="AN374:AO374"/>
    <mergeCell ref="AH375:AI375"/>
    <mergeCell ref="AJ375:AK375"/>
    <mergeCell ref="AL375:AM375"/>
    <mergeCell ref="AN375:AO375"/>
    <mergeCell ref="AN376:AO376"/>
    <mergeCell ref="AH308:AI308"/>
    <mergeCell ref="AJ308:AK308"/>
    <mergeCell ref="AL308:AM308"/>
    <mergeCell ref="AN308:AO308"/>
    <mergeCell ref="AH309:AI309"/>
    <mergeCell ref="AJ309:AK309"/>
    <mergeCell ref="AL309:AM309"/>
    <mergeCell ref="AN309:AO309"/>
    <mergeCell ref="AH310:AI310"/>
    <mergeCell ref="AJ310:AK310"/>
    <mergeCell ref="AL310:AM310"/>
    <mergeCell ref="AN310:AO310"/>
    <mergeCell ref="AN311:AO311"/>
    <mergeCell ref="AH361:AI361"/>
    <mergeCell ref="AJ361:AK361"/>
    <mergeCell ref="AL361:AM361"/>
    <mergeCell ref="AH362:AI362"/>
    <mergeCell ref="AJ362:AK362"/>
    <mergeCell ref="AL362:AM362"/>
    <mergeCell ref="AH368:AO368"/>
    <mergeCell ref="AH369:AI369"/>
    <mergeCell ref="AJ369:AK369"/>
    <mergeCell ref="AH278:AI278"/>
    <mergeCell ref="AL265:AM265"/>
    <mergeCell ref="AL266:AM266"/>
    <mergeCell ref="AL267:AM267"/>
    <mergeCell ref="AL268:AM268"/>
    <mergeCell ref="AL269:AM269"/>
    <mergeCell ref="AL270:AM270"/>
    <mergeCell ref="AL271:AM271"/>
    <mergeCell ref="AL272:AM272"/>
    <mergeCell ref="AL273:AM273"/>
    <mergeCell ref="AL274:AM274"/>
    <mergeCell ref="AL275:AM275"/>
    <mergeCell ref="AL276:AM276"/>
    <mergeCell ref="AL277:AM277"/>
    <mergeCell ref="AL278:AM278"/>
    <mergeCell ref="AL279:AM279"/>
    <mergeCell ref="AH373:AI373"/>
    <mergeCell ref="AJ373:AK373"/>
    <mergeCell ref="AL373:AM373"/>
    <mergeCell ref="AL369:AM369"/>
    <mergeCell ref="AL280:AM280"/>
    <mergeCell ref="AL281:AM281"/>
    <mergeCell ref="AL282:AM282"/>
    <mergeCell ref="AL283:AM283"/>
    <mergeCell ref="AL284:AM284"/>
    <mergeCell ref="AL285:AM285"/>
    <mergeCell ref="AJ266:AK266"/>
    <mergeCell ref="AJ267:AK267"/>
    <mergeCell ref="AJ268:AK268"/>
    <mergeCell ref="AJ269:AK269"/>
    <mergeCell ref="AJ270:AK270"/>
    <mergeCell ref="AJ271:AK271"/>
    <mergeCell ref="AJ261:AK261"/>
    <mergeCell ref="AL261:AM261"/>
    <mergeCell ref="AN261:AO261"/>
    <mergeCell ref="AH262:AI262"/>
    <mergeCell ref="AJ262:AK262"/>
    <mergeCell ref="AL262:AM262"/>
    <mergeCell ref="AN262:AO262"/>
    <mergeCell ref="AH263:AI263"/>
    <mergeCell ref="AJ263:AK263"/>
    <mergeCell ref="AL263:AM263"/>
    <mergeCell ref="AN263:AO263"/>
    <mergeCell ref="AH264:AI264"/>
    <mergeCell ref="AJ264:AK264"/>
    <mergeCell ref="AL264:AM264"/>
    <mergeCell ref="AN264:AO264"/>
    <mergeCell ref="AN265:AO265"/>
    <mergeCell ref="AJ307:AK307"/>
    <mergeCell ref="AL307:AM307"/>
    <mergeCell ref="AN307:AO307"/>
    <mergeCell ref="AH265:AI265"/>
    <mergeCell ref="AH266:AI266"/>
    <mergeCell ref="AH267:AI267"/>
    <mergeCell ref="AH268:AI268"/>
    <mergeCell ref="AH269:AI269"/>
    <mergeCell ref="AH270:AI270"/>
    <mergeCell ref="AH271:AI271"/>
    <mergeCell ref="AH272:AI272"/>
    <mergeCell ref="AH273:AI273"/>
    <mergeCell ref="AH274:AI274"/>
    <mergeCell ref="AH275:AI275"/>
    <mergeCell ref="AH276:AI276"/>
    <mergeCell ref="AH277:AI277"/>
    <mergeCell ref="AN238:AO238"/>
    <mergeCell ref="AH239:AI239"/>
    <mergeCell ref="AJ239:AK239"/>
    <mergeCell ref="AL239:AM239"/>
    <mergeCell ref="AN239:AO239"/>
    <mergeCell ref="AH240:AI240"/>
    <mergeCell ref="AJ240:AK240"/>
    <mergeCell ref="AL240:AM240"/>
    <mergeCell ref="AN240:AO240"/>
    <mergeCell ref="AN241:AO241"/>
    <mergeCell ref="AH257:AO257"/>
    <mergeCell ref="AH258:AI258"/>
    <mergeCell ref="AJ258:AK258"/>
    <mergeCell ref="AL258:AM258"/>
    <mergeCell ref="AN258:AO258"/>
    <mergeCell ref="AH259:AI259"/>
    <mergeCell ref="AJ259:AK259"/>
    <mergeCell ref="AL259:AM259"/>
    <mergeCell ref="AN259:AO259"/>
    <mergeCell ref="AH254:AI254"/>
    <mergeCell ref="AJ254:AK254"/>
    <mergeCell ref="AL254:AM254"/>
    <mergeCell ref="AH255:AI255"/>
    <mergeCell ref="AJ255:AK255"/>
    <mergeCell ref="AL255:AM255"/>
    <mergeCell ref="AH242:AI242"/>
    <mergeCell ref="AJ242:AK242"/>
    <mergeCell ref="AL242:AM242"/>
    <mergeCell ref="AN242:AO242"/>
    <mergeCell ref="AH241:AI241"/>
    <mergeCell ref="AJ241:AK241"/>
    <mergeCell ref="AL241:AM241"/>
    <mergeCell ref="AH233:AO233"/>
    <mergeCell ref="AH234:AI234"/>
    <mergeCell ref="AJ234:AK234"/>
    <mergeCell ref="AL234:AM234"/>
    <mergeCell ref="AN234:AO234"/>
    <mergeCell ref="AH235:AI235"/>
    <mergeCell ref="AJ235:AK235"/>
    <mergeCell ref="AL235:AM235"/>
    <mergeCell ref="AN235:AO235"/>
    <mergeCell ref="AH236:AI236"/>
    <mergeCell ref="AJ236:AK236"/>
    <mergeCell ref="AL236:AM236"/>
    <mergeCell ref="AN236:AO236"/>
    <mergeCell ref="AH237:AI237"/>
    <mergeCell ref="AJ237:AK237"/>
    <mergeCell ref="AL237:AM237"/>
    <mergeCell ref="AN237:AO237"/>
    <mergeCell ref="AH229:AI229"/>
    <mergeCell ref="AJ229:AK229"/>
    <mergeCell ref="AL229:AM229"/>
    <mergeCell ref="AH230:AI230"/>
    <mergeCell ref="AJ230:AK230"/>
    <mergeCell ref="AL230:AM230"/>
    <mergeCell ref="AH203:AI203"/>
    <mergeCell ref="AJ203:AK203"/>
    <mergeCell ref="AL203:AM203"/>
    <mergeCell ref="AN203:AO203"/>
    <mergeCell ref="AH204:AI204"/>
    <mergeCell ref="AJ204:AK204"/>
    <mergeCell ref="AL204:AM204"/>
    <mergeCell ref="AN204:AO204"/>
    <mergeCell ref="AH205:AI205"/>
    <mergeCell ref="AJ205:AK205"/>
    <mergeCell ref="AL205:AM205"/>
    <mergeCell ref="AN205:AO205"/>
    <mergeCell ref="AH206:AI206"/>
    <mergeCell ref="AJ206:AK206"/>
    <mergeCell ref="AL206:AM206"/>
    <mergeCell ref="AN206:AO206"/>
    <mergeCell ref="AH207:AI207"/>
    <mergeCell ref="AJ207:AK207"/>
    <mergeCell ref="AL207:AM207"/>
    <mergeCell ref="AN207:AO207"/>
    <mergeCell ref="AH212:AI212"/>
    <mergeCell ref="AJ212:AK212"/>
    <mergeCell ref="AL212:AM212"/>
    <mergeCell ref="AN212:AO212"/>
    <mergeCell ref="AH213:AI213"/>
    <mergeCell ref="AJ213:AK213"/>
    <mergeCell ref="AN179:AO179"/>
    <mergeCell ref="AH180:AI180"/>
    <mergeCell ref="AJ180:AK180"/>
    <mergeCell ref="AL180:AM180"/>
    <mergeCell ref="AN180:AO180"/>
    <mergeCell ref="AH181:AI181"/>
    <mergeCell ref="AJ181:AK181"/>
    <mergeCell ref="AL181:AM181"/>
    <mergeCell ref="AN181:AO181"/>
    <mergeCell ref="AH200:AO200"/>
    <mergeCell ref="AH201:AI201"/>
    <mergeCell ref="AJ201:AK201"/>
    <mergeCell ref="AL201:AM201"/>
    <mergeCell ref="AN201:AO201"/>
    <mergeCell ref="AH202:AI202"/>
    <mergeCell ref="AJ202:AK202"/>
    <mergeCell ref="AL202:AM202"/>
    <mergeCell ref="AN202:AO202"/>
    <mergeCell ref="AH196:AI196"/>
    <mergeCell ref="AJ196:AK196"/>
    <mergeCell ref="AL196:AM196"/>
    <mergeCell ref="AH197:AI197"/>
    <mergeCell ref="AJ197:AK197"/>
    <mergeCell ref="AL197:AM197"/>
    <mergeCell ref="AH179:AI179"/>
    <mergeCell ref="AJ179:AK179"/>
    <mergeCell ref="AL179:AM179"/>
    <mergeCell ref="AH182:AI182"/>
    <mergeCell ref="AJ182:AK182"/>
    <mergeCell ref="AL182:AM182"/>
    <mergeCell ref="AN182:AO182"/>
    <mergeCell ref="AH183:AI183"/>
    <mergeCell ref="AN159:AO159"/>
    <mergeCell ref="AH174:AO174"/>
    <mergeCell ref="AH175:AI175"/>
    <mergeCell ref="AJ175:AK175"/>
    <mergeCell ref="AL175:AM175"/>
    <mergeCell ref="AN175:AO175"/>
    <mergeCell ref="AH176:AI176"/>
    <mergeCell ref="AJ176:AK176"/>
    <mergeCell ref="AL176:AM176"/>
    <mergeCell ref="AN176:AO176"/>
    <mergeCell ref="AH177:AI177"/>
    <mergeCell ref="AJ177:AK177"/>
    <mergeCell ref="AL177:AM177"/>
    <mergeCell ref="AN177:AO177"/>
    <mergeCell ref="AH178:AI178"/>
    <mergeCell ref="AJ178:AK178"/>
    <mergeCell ref="AL178:AM178"/>
    <mergeCell ref="AN178:AO178"/>
    <mergeCell ref="AH170:AI170"/>
    <mergeCell ref="AJ170:AK170"/>
    <mergeCell ref="AL170:AM170"/>
    <mergeCell ref="AH171:AI171"/>
    <mergeCell ref="AJ171:AK171"/>
    <mergeCell ref="AL171:AM171"/>
    <mergeCell ref="AH159:AI159"/>
    <mergeCell ref="AJ159:AK159"/>
    <mergeCell ref="AL159:AM159"/>
    <mergeCell ref="AN154:AO154"/>
    <mergeCell ref="AH155:AI155"/>
    <mergeCell ref="AJ155:AK155"/>
    <mergeCell ref="AL155:AM155"/>
    <mergeCell ref="AN155:AO155"/>
    <mergeCell ref="AH156:AI156"/>
    <mergeCell ref="AJ156:AK156"/>
    <mergeCell ref="AL156:AM156"/>
    <mergeCell ref="AN156:AO156"/>
    <mergeCell ref="AH157:AI157"/>
    <mergeCell ref="AJ157:AK157"/>
    <mergeCell ref="AL157:AM157"/>
    <mergeCell ref="AN157:AO157"/>
    <mergeCell ref="AH158:AI158"/>
    <mergeCell ref="AJ158:AK158"/>
    <mergeCell ref="AL158:AM158"/>
    <mergeCell ref="AN158:AO158"/>
    <mergeCell ref="AH154:AI154"/>
    <mergeCell ref="AJ154:AK154"/>
    <mergeCell ref="AL154:AM154"/>
    <mergeCell ref="AH135:AI135"/>
    <mergeCell ref="AJ135:AK135"/>
    <mergeCell ref="AL135:AM135"/>
    <mergeCell ref="AN135:AO135"/>
    <mergeCell ref="AH136:AI136"/>
    <mergeCell ref="AJ136:AK136"/>
    <mergeCell ref="AL136:AM136"/>
    <mergeCell ref="AN136:AO136"/>
    <mergeCell ref="AH152:AO152"/>
    <mergeCell ref="AH153:AI153"/>
    <mergeCell ref="AJ153:AK153"/>
    <mergeCell ref="AL153:AM153"/>
    <mergeCell ref="AN153:AO153"/>
    <mergeCell ref="AH139:AI139"/>
    <mergeCell ref="AJ139:AK139"/>
    <mergeCell ref="AL139:AM139"/>
    <mergeCell ref="AH149:AI149"/>
    <mergeCell ref="AJ149:AK149"/>
    <mergeCell ref="AL149:AM149"/>
    <mergeCell ref="AH150:AI150"/>
    <mergeCell ref="AJ150:AK150"/>
    <mergeCell ref="AL150:AM150"/>
    <mergeCell ref="AL130:AM130"/>
    <mergeCell ref="AN130:AO130"/>
    <mergeCell ref="AH131:AI131"/>
    <mergeCell ref="AJ131:AK131"/>
    <mergeCell ref="AL131:AM131"/>
    <mergeCell ref="AN131:AO131"/>
    <mergeCell ref="AH132:AI132"/>
    <mergeCell ref="AJ132:AK132"/>
    <mergeCell ref="AL132:AM132"/>
    <mergeCell ref="AN132:AO132"/>
    <mergeCell ref="AH133:AI133"/>
    <mergeCell ref="AJ133:AK133"/>
    <mergeCell ref="AL133:AM133"/>
    <mergeCell ref="AN133:AO133"/>
    <mergeCell ref="AH134:AI134"/>
    <mergeCell ref="AJ134:AK134"/>
    <mergeCell ref="AL134:AM134"/>
    <mergeCell ref="AN134:AO134"/>
    <mergeCell ref="AN106:AO106"/>
    <mergeCell ref="AH107:AI107"/>
    <mergeCell ref="AJ107:AK107"/>
    <mergeCell ref="AL107:AM107"/>
    <mergeCell ref="AN107:AO107"/>
    <mergeCell ref="AH108:AI108"/>
    <mergeCell ref="AJ108:AK108"/>
    <mergeCell ref="AL108:AM108"/>
    <mergeCell ref="AN108:AO108"/>
    <mergeCell ref="AH109:AI109"/>
    <mergeCell ref="AJ109:AK109"/>
    <mergeCell ref="AL109:AM109"/>
    <mergeCell ref="AN109:AO109"/>
    <mergeCell ref="AH110:AI110"/>
    <mergeCell ref="AJ110:AK110"/>
    <mergeCell ref="AL110:AM110"/>
    <mergeCell ref="AN110:AO110"/>
    <mergeCell ref="AN111:AO111"/>
    <mergeCell ref="AN112:AO112"/>
    <mergeCell ref="AN113:AO113"/>
    <mergeCell ref="AH112:AI112"/>
    <mergeCell ref="AJ112:AK112"/>
    <mergeCell ref="AL112:AM112"/>
    <mergeCell ref="M388:O388"/>
    <mergeCell ref="P388:R388"/>
    <mergeCell ref="S388:U388"/>
    <mergeCell ref="V388:X388"/>
    <mergeCell ref="Y388:AA388"/>
    <mergeCell ref="AB388:AD388"/>
    <mergeCell ref="G388:L388"/>
    <mergeCell ref="G384:L384"/>
    <mergeCell ref="G382:L382"/>
    <mergeCell ref="G383:L383"/>
    <mergeCell ref="M383:O383"/>
    <mergeCell ref="M380:O380"/>
    <mergeCell ref="AB375:AD375"/>
    <mergeCell ref="AB377:AD377"/>
    <mergeCell ref="M376:O376"/>
    <mergeCell ref="P376:R376"/>
    <mergeCell ref="S376:U376"/>
    <mergeCell ref="P380:R380"/>
    <mergeCell ref="S380:U380"/>
    <mergeCell ref="V380:X380"/>
    <mergeCell ref="Y380:AA380"/>
    <mergeCell ref="M378:O378"/>
    <mergeCell ref="P378:R378"/>
    <mergeCell ref="AH129:AO129"/>
    <mergeCell ref="AH130:AI130"/>
    <mergeCell ref="AJ130:AK130"/>
    <mergeCell ref="S378:U378"/>
    <mergeCell ref="V378:X378"/>
    <mergeCell ref="Y378:AA378"/>
    <mergeCell ref="AB378:AD378"/>
    <mergeCell ref="M379:O379"/>
    <mergeCell ref="P379:R379"/>
    <mergeCell ref="S379:U379"/>
    <mergeCell ref="V379:X379"/>
    <mergeCell ref="Y379:AA379"/>
    <mergeCell ref="AB379:AD379"/>
    <mergeCell ref="M374:O374"/>
    <mergeCell ref="P374:R374"/>
    <mergeCell ref="S374:U374"/>
    <mergeCell ref="V374:X374"/>
    <mergeCell ref="Y374:AA374"/>
    <mergeCell ref="AB374:AD374"/>
    <mergeCell ref="M375:O375"/>
    <mergeCell ref="P375:R375"/>
    <mergeCell ref="S375:U375"/>
    <mergeCell ref="V375:X375"/>
    <mergeCell ref="Y375:AA375"/>
    <mergeCell ref="C497:AD497"/>
    <mergeCell ref="C498:AD498"/>
    <mergeCell ref="P493:R493"/>
    <mergeCell ref="S493:U493"/>
    <mergeCell ref="V493:X493"/>
    <mergeCell ref="Y493:AA493"/>
    <mergeCell ref="AB493:AD493"/>
    <mergeCell ref="C495:E495"/>
    <mergeCell ref="F495:AD495"/>
    <mergeCell ref="AB489:AD489"/>
    <mergeCell ref="D492:L492"/>
    <mergeCell ref="M492:O492"/>
    <mergeCell ref="P492:R492"/>
    <mergeCell ref="S492:U492"/>
    <mergeCell ref="V492:X492"/>
    <mergeCell ref="Y492:AA492"/>
    <mergeCell ref="AB492:AD492"/>
    <mergeCell ref="D489:L489"/>
    <mergeCell ref="M489:O489"/>
    <mergeCell ref="P489:R489"/>
    <mergeCell ref="S489:U489"/>
    <mergeCell ref="V489:X489"/>
    <mergeCell ref="Y489:AA489"/>
    <mergeCell ref="D490:L490"/>
    <mergeCell ref="M490:O490"/>
    <mergeCell ref="P490:R490"/>
    <mergeCell ref="S490:U490"/>
    <mergeCell ref="V490:X490"/>
    <mergeCell ref="Y490:AA490"/>
    <mergeCell ref="AB490:AD490"/>
    <mergeCell ref="D491:L491"/>
    <mergeCell ref="M491:O491"/>
    <mergeCell ref="AB487:AD487"/>
    <mergeCell ref="D488:L488"/>
    <mergeCell ref="M488:O488"/>
    <mergeCell ref="P488:R488"/>
    <mergeCell ref="S488:U488"/>
    <mergeCell ref="V488:X488"/>
    <mergeCell ref="Y488:AA488"/>
    <mergeCell ref="AB488:AD488"/>
    <mergeCell ref="D487:L487"/>
    <mergeCell ref="M487:O487"/>
    <mergeCell ref="P487:R487"/>
    <mergeCell ref="S487:U487"/>
    <mergeCell ref="V487:X487"/>
    <mergeCell ref="Y487:AA487"/>
    <mergeCell ref="C478:AD478"/>
    <mergeCell ref="C479:AD479"/>
    <mergeCell ref="C480:AD480"/>
    <mergeCell ref="C481:AD481"/>
    <mergeCell ref="C482:AD482"/>
    <mergeCell ref="AB485:AD485"/>
    <mergeCell ref="D486:L486"/>
    <mergeCell ref="M486:O486"/>
    <mergeCell ref="P486:R486"/>
    <mergeCell ref="S486:U486"/>
    <mergeCell ref="V486:X486"/>
    <mergeCell ref="Y486:AA486"/>
    <mergeCell ref="AB486:AD486"/>
    <mergeCell ref="C484:L485"/>
    <mergeCell ref="M484:O485"/>
    <mergeCell ref="P484:R485"/>
    <mergeCell ref="S484:U485"/>
    <mergeCell ref="V484:AD484"/>
    <mergeCell ref="V485:X485"/>
    <mergeCell ref="Y485:AA485"/>
    <mergeCell ref="C474:AD474"/>
    <mergeCell ref="C475:AD475"/>
    <mergeCell ref="C476:AD476"/>
    <mergeCell ref="C477:AD477"/>
    <mergeCell ref="C463:AD463"/>
    <mergeCell ref="C464:AD464"/>
    <mergeCell ref="B471:AD471"/>
    <mergeCell ref="C472:AD472"/>
    <mergeCell ref="C473:AD473"/>
    <mergeCell ref="S461:T461"/>
    <mergeCell ref="U461:V461"/>
    <mergeCell ref="W461:X461"/>
    <mergeCell ref="Y461:Z461"/>
    <mergeCell ref="AA461:AB461"/>
    <mergeCell ref="AC461:AD461"/>
    <mergeCell ref="B466:AD466"/>
    <mergeCell ref="B467:AD467"/>
    <mergeCell ref="B468:AD468"/>
    <mergeCell ref="B469:AD469"/>
    <mergeCell ref="W460:X460"/>
    <mergeCell ref="Y460:Z460"/>
    <mergeCell ref="AA460:AB460"/>
    <mergeCell ref="AC460:AD460"/>
    <mergeCell ref="S460:T460"/>
    <mergeCell ref="U460:V460"/>
    <mergeCell ref="C461:H461"/>
    <mergeCell ref="I461:J461"/>
    <mergeCell ref="K461:L461"/>
    <mergeCell ref="M461:N461"/>
    <mergeCell ref="O461:P461"/>
    <mergeCell ref="Q461:R461"/>
    <mergeCell ref="K460:L460"/>
    <mergeCell ref="M460:N460"/>
    <mergeCell ref="O460:P460"/>
    <mergeCell ref="Q460:R460"/>
    <mergeCell ref="C451:AD451"/>
    <mergeCell ref="C452:AD452"/>
    <mergeCell ref="C455:AD455"/>
    <mergeCell ref="C457:AD457"/>
    <mergeCell ref="C459:H460"/>
    <mergeCell ref="I459:P459"/>
    <mergeCell ref="Q459:X459"/>
    <mergeCell ref="Y459:AD459"/>
    <mergeCell ref="I460:J460"/>
    <mergeCell ref="C453:AD453"/>
    <mergeCell ref="C454:AD454"/>
    <mergeCell ref="C456:AD456"/>
    <mergeCell ref="V425:X425"/>
    <mergeCell ref="Y425:AA425"/>
    <mergeCell ref="AB425:AD425"/>
    <mergeCell ref="B444:AD444"/>
    <mergeCell ref="C445:AD445"/>
    <mergeCell ref="D446:AD446"/>
    <mergeCell ref="D447:AD447"/>
    <mergeCell ref="D448:AD448"/>
    <mergeCell ref="B450:AD450"/>
    <mergeCell ref="C432:AD432"/>
    <mergeCell ref="B439:AD439"/>
    <mergeCell ref="B440:AD440"/>
    <mergeCell ref="C441:AD441"/>
    <mergeCell ref="C442:AD442"/>
    <mergeCell ref="C443:AD443"/>
    <mergeCell ref="V426:X426"/>
    <mergeCell ref="Y426:AA426"/>
    <mergeCell ref="AB426:AD426"/>
    <mergeCell ref="M429:O429"/>
    <mergeCell ref="P429:R429"/>
    <mergeCell ref="S429:U429"/>
    <mergeCell ref="V429:X429"/>
    <mergeCell ref="Y429:AA429"/>
    <mergeCell ref="AB429:AD429"/>
    <mergeCell ref="AB428:AD428"/>
    <mergeCell ref="C422:E427"/>
    <mergeCell ref="G423:L423"/>
    <mergeCell ref="G424:L424"/>
    <mergeCell ref="G425:L425"/>
    <mergeCell ref="G426:L426"/>
    <mergeCell ref="G427:L427"/>
    <mergeCell ref="M427:O427"/>
    <mergeCell ref="V422:X422"/>
    <mergeCell ref="Y422:AA422"/>
    <mergeCell ref="AB422:AD422"/>
    <mergeCell ref="C431:AD431"/>
    <mergeCell ref="G422:L422"/>
    <mergeCell ref="C428:F428"/>
    <mergeCell ref="G428:L428"/>
    <mergeCell ref="S423:U423"/>
    <mergeCell ref="V423:X423"/>
    <mergeCell ref="Y423:AA423"/>
    <mergeCell ref="AB423:AD423"/>
    <mergeCell ref="M424:O424"/>
    <mergeCell ref="P424:R424"/>
    <mergeCell ref="S424:U424"/>
    <mergeCell ref="V424:X424"/>
    <mergeCell ref="Y424:AA424"/>
    <mergeCell ref="AB424:AD424"/>
    <mergeCell ref="M425:O425"/>
    <mergeCell ref="P425:R425"/>
    <mergeCell ref="S425:U425"/>
    <mergeCell ref="C429:F429"/>
    <mergeCell ref="G429:L429"/>
    <mergeCell ref="M423:O423"/>
    <mergeCell ref="P423:R423"/>
    <mergeCell ref="V427:X427"/>
    <mergeCell ref="Y427:AA427"/>
    <mergeCell ref="AB427:AD427"/>
    <mergeCell ref="M428:O428"/>
    <mergeCell ref="P428:R428"/>
    <mergeCell ref="S428:U428"/>
    <mergeCell ref="V428:X428"/>
    <mergeCell ref="Y428:AA428"/>
    <mergeCell ref="AB419:AD419"/>
    <mergeCell ref="M420:O420"/>
    <mergeCell ref="P420:R420"/>
    <mergeCell ref="S420:U420"/>
    <mergeCell ref="V420:X420"/>
    <mergeCell ref="Y420:AA420"/>
    <mergeCell ref="AB420:AD420"/>
    <mergeCell ref="C421:F421"/>
    <mergeCell ref="G421:L421"/>
    <mergeCell ref="C419:F419"/>
    <mergeCell ref="G419:L419"/>
    <mergeCell ref="C420:F420"/>
    <mergeCell ref="G420:L420"/>
    <mergeCell ref="M419:O419"/>
    <mergeCell ref="P419:R419"/>
    <mergeCell ref="S419:U419"/>
    <mergeCell ref="V419:X419"/>
    <mergeCell ref="Y419:AA419"/>
    <mergeCell ref="M421:O421"/>
    <mergeCell ref="P421:R421"/>
    <mergeCell ref="S421:U421"/>
    <mergeCell ref="V421:X421"/>
    <mergeCell ref="Y421:AA421"/>
    <mergeCell ref="AB421:AD421"/>
    <mergeCell ref="P411:R411"/>
    <mergeCell ref="S411:U411"/>
    <mergeCell ref="V409:X409"/>
    <mergeCell ref="Y409:AA409"/>
    <mergeCell ref="AB409:AD409"/>
    <mergeCell ref="M410:O410"/>
    <mergeCell ref="P410:R410"/>
    <mergeCell ref="S410:U410"/>
    <mergeCell ref="V410:X410"/>
    <mergeCell ref="Y410:AA410"/>
    <mergeCell ref="AB410:AD410"/>
    <mergeCell ref="G417:L417"/>
    <mergeCell ref="V413:X413"/>
    <mergeCell ref="Y413:AA413"/>
    <mergeCell ref="AB413:AD413"/>
    <mergeCell ref="V414:X414"/>
    <mergeCell ref="Y414:AA414"/>
    <mergeCell ref="AB414:AD414"/>
    <mergeCell ref="AB416:AD416"/>
    <mergeCell ref="V417:X417"/>
    <mergeCell ref="Y417:AA417"/>
    <mergeCell ref="AB417:AD417"/>
    <mergeCell ref="V416:X416"/>
    <mergeCell ref="V418:X418"/>
    <mergeCell ref="Y418:AA418"/>
    <mergeCell ref="AB418:AD418"/>
    <mergeCell ref="Y416:AA416"/>
    <mergeCell ref="C414:E418"/>
    <mergeCell ref="G414:L414"/>
    <mergeCell ref="G415:L415"/>
    <mergeCell ref="G416:L416"/>
    <mergeCell ref="G418:L418"/>
    <mergeCell ref="M415:O415"/>
    <mergeCell ref="P415:R415"/>
    <mergeCell ref="S415:U415"/>
    <mergeCell ref="M417:O417"/>
    <mergeCell ref="P417:R417"/>
    <mergeCell ref="S417:U417"/>
    <mergeCell ref="G413:L413"/>
    <mergeCell ref="C410:F410"/>
    <mergeCell ref="G410:L410"/>
    <mergeCell ref="C411:E413"/>
    <mergeCell ref="G411:L411"/>
    <mergeCell ref="P412:R412"/>
    <mergeCell ref="S412:U412"/>
    <mergeCell ref="P413:R413"/>
    <mergeCell ref="S413:U413"/>
    <mergeCell ref="M414:O414"/>
    <mergeCell ref="P414:R414"/>
    <mergeCell ref="S414:U414"/>
    <mergeCell ref="M418:O418"/>
    <mergeCell ref="P418:R418"/>
    <mergeCell ref="S418:U418"/>
    <mergeCell ref="G412:L412"/>
    <mergeCell ref="M411:O411"/>
    <mergeCell ref="C403:F403"/>
    <mergeCell ref="G403:L403"/>
    <mergeCell ref="C404:F404"/>
    <mergeCell ref="G404:L404"/>
    <mergeCell ref="M404:O404"/>
    <mergeCell ref="P404:R404"/>
    <mergeCell ref="S404:U404"/>
    <mergeCell ref="V404:X404"/>
    <mergeCell ref="Y404:AA404"/>
    <mergeCell ref="M403:O403"/>
    <mergeCell ref="P403:R403"/>
    <mergeCell ref="S403:U403"/>
    <mergeCell ref="V403:X403"/>
    <mergeCell ref="Y403:AA403"/>
    <mergeCell ref="C409:F409"/>
    <mergeCell ref="G409:L409"/>
    <mergeCell ref="C407:F407"/>
    <mergeCell ref="G407:L407"/>
    <mergeCell ref="C408:F408"/>
    <mergeCell ref="G408:L408"/>
    <mergeCell ref="M407:O407"/>
    <mergeCell ref="P407:R407"/>
    <mergeCell ref="S407:U407"/>
    <mergeCell ref="M409:O409"/>
    <mergeCell ref="P409:R409"/>
    <mergeCell ref="S409:U409"/>
    <mergeCell ref="C405:F405"/>
    <mergeCell ref="G405:L405"/>
    <mergeCell ref="C406:F406"/>
    <mergeCell ref="G406:L406"/>
    <mergeCell ref="M405:O405"/>
    <mergeCell ref="P405:R405"/>
    <mergeCell ref="G400:L400"/>
    <mergeCell ref="G401:L401"/>
    <mergeCell ref="C398:F398"/>
    <mergeCell ref="G398:L398"/>
    <mergeCell ref="C399:E402"/>
    <mergeCell ref="G399:L399"/>
    <mergeCell ref="G402:L402"/>
    <mergeCell ref="M398:O398"/>
    <mergeCell ref="P398:R398"/>
    <mergeCell ref="M399:O399"/>
    <mergeCell ref="P399:R399"/>
    <mergeCell ref="M401:O401"/>
    <mergeCell ref="P401:R401"/>
    <mergeCell ref="C391:E396"/>
    <mergeCell ref="G391:L391"/>
    <mergeCell ref="G392:L392"/>
    <mergeCell ref="G394:L394"/>
    <mergeCell ref="G395:L395"/>
    <mergeCell ref="G393:L393"/>
    <mergeCell ref="G396:L396"/>
    <mergeCell ref="C397:F397"/>
    <mergeCell ref="G397:L397"/>
    <mergeCell ref="M392:O392"/>
    <mergeCell ref="P392:R392"/>
    <mergeCell ref="M397:O397"/>
    <mergeCell ref="P397:R397"/>
    <mergeCell ref="M396:O396"/>
    <mergeCell ref="P396:R396"/>
    <mergeCell ref="P391:R391"/>
    <mergeCell ref="M394:O394"/>
    <mergeCell ref="P394:R394"/>
    <mergeCell ref="M400:O400"/>
    <mergeCell ref="AB380:AD380"/>
    <mergeCell ref="G373:L373"/>
    <mergeCell ref="C370:E390"/>
    <mergeCell ref="G370:L370"/>
    <mergeCell ref="G371:L371"/>
    <mergeCell ref="G372:L372"/>
    <mergeCell ref="G376:L376"/>
    <mergeCell ref="G377:L377"/>
    <mergeCell ref="G374:L374"/>
    <mergeCell ref="G375:L375"/>
    <mergeCell ref="G380:L380"/>
    <mergeCell ref="G381:L381"/>
    <mergeCell ref="G378:L378"/>
    <mergeCell ref="G379:L379"/>
    <mergeCell ref="G385:L385"/>
    <mergeCell ref="G390:L390"/>
    <mergeCell ref="G389:L389"/>
    <mergeCell ref="G386:L386"/>
    <mergeCell ref="G387:L387"/>
    <mergeCell ref="M372:O372"/>
    <mergeCell ref="P372:R372"/>
    <mergeCell ref="S372:U372"/>
    <mergeCell ref="V372:X372"/>
    <mergeCell ref="Y372:AA372"/>
    <mergeCell ref="AB372:AD372"/>
    <mergeCell ref="M385:O385"/>
    <mergeCell ref="P385:R385"/>
    <mergeCell ref="S385:U385"/>
    <mergeCell ref="V385:X385"/>
    <mergeCell ref="Y385:AA385"/>
    <mergeCell ref="AB385:AD385"/>
    <mergeCell ref="M386:O386"/>
    <mergeCell ref="C365:AD365"/>
    <mergeCell ref="C368:L369"/>
    <mergeCell ref="M373:O373"/>
    <mergeCell ref="P373:R373"/>
    <mergeCell ref="S373:U373"/>
    <mergeCell ref="V373:X373"/>
    <mergeCell ref="Y373:AA373"/>
    <mergeCell ref="AB373:AD373"/>
    <mergeCell ref="V376:X376"/>
    <mergeCell ref="Y376:AA376"/>
    <mergeCell ref="AB376:AD376"/>
    <mergeCell ref="M377:O377"/>
    <mergeCell ref="P377:R377"/>
    <mergeCell ref="S377:U377"/>
    <mergeCell ref="V377:X377"/>
    <mergeCell ref="Y377:AA377"/>
    <mergeCell ref="D350:I350"/>
    <mergeCell ref="C353:AD353"/>
    <mergeCell ref="C354:AD354"/>
    <mergeCell ref="B361:AD361"/>
    <mergeCell ref="C362:AD362"/>
    <mergeCell ref="C363:AD363"/>
    <mergeCell ref="M368:U368"/>
    <mergeCell ref="V368:AD368"/>
    <mergeCell ref="S369:U369"/>
    <mergeCell ref="P369:R369"/>
    <mergeCell ref="M369:O369"/>
    <mergeCell ref="V369:X369"/>
    <mergeCell ref="Y369:AA369"/>
    <mergeCell ref="AB369:AD369"/>
    <mergeCell ref="C364:AD364"/>
    <mergeCell ref="C366:AD366"/>
    <mergeCell ref="D344:I344"/>
    <mergeCell ref="D345:I345"/>
    <mergeCell ref="D346:I346"/>
    <mergeCell ref="D347:I347"/>
    <mergeCell ref="D348:I348"/>
    <mergeCell ref="D349:I349"/>
    <mergeCell ref="D338:I338"/>
    <mergeCell ref="D339:I339"/>
    <mergeCell ref="D340:I340"/>
    <mergeCell ref="D341:I341"/>
    <mergeCell ref="D342:I342"/>
    <mergeCell ref="D343:I343"/>
    <mergeCell ref="D332:I332"/>
    <mergeCell ref="D333:I333"/>
    <mergeCell ref="D334:I334"/>
    <mergeCell ref="D335:I335"/>
    <mergeCell ref="D336:I336"/>
    <mergeCell ref="D337:I337"/>
    <mergeCell ref="D326:I326"/>
    <mergeCell ref="D327:I327"/>
    <mergeCell ref="D328:I328"/>
    <mergeCell ref="D329:I329"/>
    <mergeCell ref="D330:I330"/>
    <mergeCell ref="D331:I331"/>
    <mergeCell ref="D320:I320"/>
    <mergeCell ref="D321:I321"/>
    <mergeCell ref="D322:I322"/>
    <mergeCell ref="D323:I323"/>
    <mergeCell ref="D324:I324"/>
    <mergeCell ref="D325:I325"/>
    <mergeCell ref="D314:I314"/>
    <mergeCell ref="D315:I315"/>
    <mergeCell ref="D316:I316"/>
    <mergeCell ref="D317:I317"/>
    <mergeCell ref="D318:I318"/>
    <mergeCell ref="D319:I319"/>
    <mergeCell ref="D308:I308"/>
    <mergeCell ref="D309:I309"/>
    <mergeCell ref="D310:I310"/>
    <mergeCell ref="D311:I311"/>
    <mergeCell ref="D312:I312"/>
    <mergeCell ref="D313:I313"/>
    <mergeCell ref="V303:X303"/>
    <mergeCell ref="Y303:AA303"/>
    <mergeCell ref="AB303:AD303"/>
    <mergeCell ref="D305:I305"/>
    <mergeCell ref="D306:I306"/>
    <mergeCell ref="D307:I307"/>
    <mergeCell ref="C299:AD299"/>
    <mergeCell ref="C300:AD300"/>
    <mergeCell ref="C302:I304"/>
    <mergeCell ref="J302:AD302"/>
    <mergeCell ref="J303:J304"/>
    <mergeCell ref="K303:K304"/>
    <mergeCell ref="L303:L304"/>
    <mergeCell ref="M303:O303"/>
    <mergeCell ref="P303:R303"/>
    <mergeCell ref="S303:U303"/>
    <mergeCell ref="D284:I284"/>
    <mergeCell ref="D285:I285"/>
    <mergeCell ref="C288:AD288"/>
    <mergeCell ref="C289:AD289"/>
    <mergeCell ref="B296:AD296"/>
    <mergeCell ref="C298:AD298"/>
    <mergeCell ref="D278:I278"/>
    <mergeCell ref="D279:I279"/>
    <mergeCell ref="D280:I280"/>
    <mergeCell ref="D281:I281"/>
    <mergeCell ref="D282:I282"/>
    <mergeCell ref="D283:I283"/>
    <mergeCell ref="C297:AD297"/>
    <mergeCell ref="D272:I272"/>
    <mergeCell ref="D273:I273"/>
    <mergeCell ref="D274:I274"/>
    <mergeCell ref="D275:I275"/>
    <mergeCell ref="D276:I276"/>
    <mergeCell ref="D277:I277"/>
    <mergeCell ref="D266:I266"/>
    <mergeCell ref="D267:I267"/>
    <mergeCell ref="D268:I268"/>
    <mergeCell ref="D269:I269"/>
    <mergeCell ref="D270:I270"/>
    <mergeCell ref="D271:I271"/>
    <mergeCell ref="D260:I260"/>
    <mergeCell ref="D261:I261"/>
    <mergeCell ref="D262:I262"/>
    <mergeCell ref="D263:I263"/>
    <mergeCell ref="D264:I264"/>
    <mergeCell ref="D265:I265"/>
    <mergeCell ref="P257:R257"/>
    <mergeCell ref="S257:U257"/>
    <mergeCell ref="V257:X257"/>
    <mergeCell ref="Y257:AA257"/>
    <mergeCell ref="AB257:AD257"/>
    <mergeCell ref="D259:I259"/>
    <mergeCell ref="D243:I243"/>
    <mergeCell ref="C246:AD246"/>
    <mergeCell ref="C247:AD247"/>
    <mergeCell ref="B254:AD254"/>
    <mergeCell ref="C256:I258"/>
    <mergeCell ref="J256:AD256"/>
    <mergeCell ref="J257:J258"/>
    <mergeCell ref="K257:K258"/>
    <mergeCell ref="L257:L258"/>
    <mergeCell ref="M257:O257"/>
    <mergeCell ref="D237:I237"/>
    <mergeCell ref="D238:I238"/>
    <mergeCell ref="D239:I239"/>
    <mergeCell ref="D240:I240"/>
    <mergeCell ref="D241:I241"/>
    <mergeCell ref="D242:I242"/>
    <mergeCell ref="S233:U233"/>
    <mergeCell ref="V233:X233"/>
    <mergeCell ref="Y233:AA233"/>
    <mergeCell ref="AB233:AD233"/>
    <mergeCell ref="D235:I235"/>
    <mergeCell ref="D236:I236"/>
    <mergeCell ref="B192:AD192"/>
    <mergeCell ref="C222:AD222"/>
    <mergeCell ref="B229:AD229"/>
    <mergeCell ref="C230:AD230"/>
    <mergeCell ref="C232:I234"/>
    <mergeCell ref="J232:AD232"/>
    <mergeCell ref="J233:J234"/>
    <mergeCell ref="K233:K234"/>
    <mergeCell ref="L233:L234"/>
    <mergeCell ref="M233:O233"/>
    <mergeCell ref="P233:R233"/>
    <mergeCell ref="D214:I214"/>
    <mergeCell ref="D215:I215"/>
    <mergeCell ref="D216:I216"/>
    <mergeCell ref="D217:I217"/>
    <mergeCell ref="D218:I218"/>
    <mergeCell ref="C221:AD221"/>
    <mergeCell ref="D208:I208"/>
    <mergeCell ref="D209:I209"/>
    <mergeCell ref="D210:I210"/>
    <mergeCell ref="D211:I211"/>
    <mergeCell ref="D212:I212"/>
    <mergeCell ref="D213:I213"/>
    <mergeCell ref="D111:L111"/>
    <mergeCell ref="M111:R111"/>
    <mergeCell ref="S111:X111"/>
    <mergeCell ref="Y111:AD111"/>
    <mergeCell ref="M113:R113"/>
    <mergeCell ref="S113:X113"/>
    <mergeCell ref="Y113:AD113"/>
    <mergeCell ref="D179:I179"/>
    <mergeCell ref="D180:I180"/>
    <mergeCell ref="D181:I181"/>
    <mergeCell ref="D182:I182"/>
    <mergeCell ref="D183:I183"/>
    <mergeCell ref="D184:I184"/>
    <mergeCell ref="J151:AD151"/>
    <mergeCell ref="J152:J153"/>
    <mergeCell ref="K152:K153"/>
    <mergeCell ref="L152:L153"/>
    <mergeCell ref="M152:O152"/>
    <mergeCell ref="P152:R152"/>
    <mergeCell ref="V174:X174"/>
    <mergeCell ref="Y174:AA174"/>
    <mergeCell ref="AB174:AD174"/>
    <mergeCell ref="D176:I176"/>
    <mergeCell ref="D177:I177"/>
    <mergeCell ref="D178:I178"/>
    <mergeCell ref="B170:AD170"/>
    <mergeCell ref="C171:AD171"/>
    <mergeCell ref="C173:I175"/>
    <mergeCell ref="J173:AD173"/>
    <mergeCell ref="J174:J175"/>
    <mergeCell ref="K174:K175"/>
    <mergeCell ref="L174:L175"/>
    <mergeCell ref="D110:L110"/>
    <mergeCell ref="M110:R110"/>
    <mergeCell ref="S110:X110"/>
    <mergeCell ref="Y110:AD110"/>
    <mergeCell ref="D107:L107"/>
    <mergeCell ref="M107:R107"/>
    <mergeCell ref="S107:X107"/>
    <mergeCell ref="Y107:AD107"/>
    <mergeCell ref="D108:L108"/>
    <mergeCell ref="M108:R108"/>
    <mergeCell ref="S108:X108"/>
    <mergeCell ref="Y108:AD108"/>
    <mergeCell ref="B102:AD102"/>
    <mergeCell ref="C103:AD103"/>
    <mergeCell ref="C105:L106"/>
    <mergeCell ref="M105:AD105"/>
    <mergeCell ref="M106:R106"/>
    <mergeCell ref="S106:X106"/>
    <mergeCell ref="Y106:AD106"/>
    <mergeCell ref="D109:L109"/>
    <mergeCell ref="M109:R109"/>
    <mergeCell ref="S109:X109"/>
    <mergeCell ref="Y109:AD109"/>
    <mergeCell ref="B92:AD92"/>
    <mergeCell ref="C93:AD93"/>
    <mergeCell ref="C94:AD94"/>
    <mergeCell ref="C83:AD83"/>
    <mergeCell ref="C84:AD84"/>
    <mergeCell ref="B91:AD91"/>
    <mergeCell ref="D73:J73"/>
    <mergeCell ref="X73:AD73"/>
    <mergeCell ref="X74:AD74"/>
    <mergeCell ref="X71:AD71"/>
    <mergeCell ref="X72:AD72"/>
    <mergeCell ref="D69:J69"/>
    <mergeCell ref="X69:AD69"/>
    <mergeCell ref="D70:J70"/>
    <mergeCell ref="X70:AD70"/>
    <mergeCell ref="M70:U70"/>
    <mergeCell ref="X66:AD66"/>
    <mergeCell ref="X67:AD67"/>
    <mergeCell ref="D68:J68"/>
    <mergeCell ref="X68:AD68"/>
    <mergeCell ref="M68:U68"/>
    <mergeCell ref="M69:U69"/>
    <mergeCell ref="M66:U66"/>
    <mergeCell ref="D77:J77"/>
    <mergeCell ref="D78:J78"/>
    <mergeCell ref="D79:J79"/>
    <mergeCell ref="D80:J80"/>
    <mergeCell ref="D66:J66"/>
    <mergeCell ref="D67:J67"/>
    <mergeCell ref="C72:J72"/>
    <mergeCell ref="D74:J74"/>
    <mergeCell ref="D76:J76"/>
    <mergeCell ref="M65:U65"/>
    <mergeCell ref="X59:AD59"/>
    <mergeCell ref="D60:J60"/>
    <mergeCell ref="M67:U67"/>
    <mergeCell ref="X60:AD60"/>
    <mergeCell ref="D57:J57"/>
    <mergeCell ref="M59:U59"/>
    <mergeCell ref="X57:AD57"/>
    <mergeCell ref="D58:J58"/>
    <mergeCell ref="M64:U64"/>
    <mergeCell ref="X58:AD58"/>
    <mergeCell ref="M61:U61"/>
    <mergeCell ref="M62:U62"/>
    <mergeCell ref="M63:U63"/>
    <mergeCell ref="D55:J55"/>
    <mergeCell ref="M57:U57"/>
    <mergeCell ref="X55:AD55"/>
    <mergeCell ref="D56:J56"/>
    <mergeCell ref="M58:U58"/>
    <mergeCell ref="X56:AD56"/>
    <mergeCell ref="X64:AD64"/>
    <mergeCell ref="D65:J65"/>
    <mergeCell ref="X65:AD65"/>
    <mergeCell ref="D59:J59"/>
    <mergeCell ref="M60:U60"/>
    <mergeCell ref="D61:J61"/>
    <mergeCell ref="D62:J62"/>
    <mergeCell ref="C64:J64"/>
    <mergeCell ref="X61:AD61"/>
    <mergeCell ref="X62:AD62"/>
    <mergeCell ref="X63:AD63"/>
    <mergeCell ref="M55:U55"/>
    <mergeCell ref="X53:AD53"/>
    <mergeCell ref="D54:J54"/>
    <mergeCell ref="M56:U56"/>
    <mergeCell ref="X54:AD54"/>
    <mergeCell ref="D50:J50"/>
    <mergeCell ref="M50:U50"/>
    <mergeCell ref="X50:AD50"/>
    <mergeCell ref="D51:J51"/>
    <mergeCell ref="M51:U51"/>
    <mergeCell ref="X51:AD51"/>
    <mergeCell ref="C47:J47"/>
    <mergeCell ref="L47:U47"/>
    <mergeCell ref="W47:AD47"/>
    <mergeCell ref="D48:J48"/>
    <mergeCell ref="M48:U48"/>
    <mergeCell ref="X48:AD48"/>
    <mergeCell ref="D49:J49"/>
    <mergeCell ref="M49:U49"/>
    <mergeCell ref="X49:AD49"/>
    <mergeCell ref="M52:U52"/>
    <mergeCell ref="M53:U53"/>
    <mergeCell ref="B1:AD1"/>
    <mergeCell ref="B3:AD3"/>
    <mergeCell ref="B5:AD5"/>
    <mergeCell ref="AA7:AD7"/>
    <mergeCell ref="B8:L8"/>
    <mergeCell ref="N8:O8"/>
    <mergeCell ref="B19:AD19"/>
    <mergeCell ref="B21:AD21"/>
    <mergeCell ref="C22:AD22"/>
    <mergeCell ref="C15:AD15"/>
    <mergeCell ref="C16:AD16"/>
    <mergeCell ref="C17:AD17"/>
    <mergeCell ref="U42:V42"/>
    <mergeCell ref="W42:X42"/>
    <mergeCell ref="Y42:Z42"/>
    <mergeCell ref="AA42:AB42"/>
    <mergeCell ref="C37:AD37"/>
    <mergeCell ref="C39:H41"/>
    <mergeCell ref="O41:P41"/>
    <mergeCell ref="Q41:R41"/>
    <mergeCell ref="D42:H42"/>
    <mergeCell ref="I42:J42"/>
    <mergeCell ref="K42:L42"/>
    <mergeCell ref="M42:N42"/>
    <mergeCell ref="O42:P42"/>
    <mergeCell ref="AC42:AD42"/>
    <mergeCell ref="I39:AB39"/>
    <mergeCell ref="AC39:AD41"/>
    <mergeCell ref="C34:AD34"/>
    <mergeCell ref="C35:AD35"/>
    <mergeCell ref="C36:AD36"/>
    <mergeCell ref="C25:AD25"/>
    <mergeCell ref="B10:AD10"/>
    <mergeCell ref="C11:AD11"/>
    <mergeCell ref="C12:AD12"/>
    <mergeCell ref="C13:AD13"/>
    <mergeCell ref="C23:AD23"/>
    <mergeCell ref="C24:AD24"/>
    <mergeCell ref="C31:AD31"/>
    <mergeCell ref="C32:AD32"/>
    <mergeCell ref="C33:AD33"/>
    <mergeCell ref="C14:AD14"/>
    <mergeCell ref="I40:J41"/>
    <mergeCell ref="K40:L41"/>
    <mergeCell ref="M40:N41"/>
    <mergeCell ref="O40:R40"/>
    <mergeCell ref="S40:T41"/>
    <mergeCell ref="U40:V41"/>
    <mergeCell ref="W40:X41"/>
    <mergeCell ref="Y40:Z41"/>
    <mergeCell ref="AA40:AB41"/>
    <mergeCell ref="D131:I131"/>
    <mergeCell ref="D132:I132"/>
    <mergeCell ref="C141:AD141"/>
    <mergeCell ref="J129:J130"/>
    <mergeCell ref="K129:K130"/>
    <mergeCell ref="L129:L130"/>
    <mergeCell ref="M129:O129"/>
    <mergeCell ref="P129:R129"/>
    <mergeCell ref="C26:AD26"/>
    <mergeCell ref="C27:AD27"/>
    <mergeCell ref="C28:AD28"/>
    <mergeCell ref="C29:AD29"/>
    <mergeCell ref="C30:AD30"/>
    <mergeCell ref="D43:H43"/>
    <mergeCell ref="I43:J43"/>
    <mergeCell ref="K43:L43"/>
    <mergeCell ref="M43:N43"/>
    <mergeCell ref="O43:P43"/>
    <mergeCell ref="Q43:R43"/>
    <mergeCell ref="S43:T43"/>
    <mergeCell ref="U43:V43"/>
    <mergeCell ref="W43:X43"/>
    <mergeCell ref="Q42:R42"/>
    <mergeCell ref="S42:T42"/>
    <mergeCell ref="Y43:Z43"/>
    <mergeCell ref="AA43:AB43"/>
    <mergeCell ref="AC43:AD43"/>
    <mergeCell ref="M54:U54"/>
    <mergeCell ref="X52:AD52"/>
    <mergeCell ref="C53:J53"/>
    <mergeCell ref="C45:E45"/>
    <mergeCell ref="F45:AD45"/>
    <mergeCell ref="S152:U152"/>
    <mergeCell ref="V152:X152"/>
    <mergeCell ref="Y152:AA152"/>
    <mergeCell ref="AB152:AD152"/>
    <mergeCell ref="D154:I154"/>
    <mergeCell ref="D155:I155"/>
    <mergeCell ref="D158:I158"/>
    <mergeCell ref="D159:I159"/>
    <mergeCell ref="D202:I202"/>
    <mergeCell ref="D203:I203"/>
    <mergeCell ref="D204:I204"/>
    <mergeCell ref="D205:I205"/>
    <mergeCell ref="D206:I206"/>
    <mergeCell ref="D207:I207"/>
    <mergeCell ref="M200:O200"/>
    <mergeCell ref="P200:R200"/>
    <mergeCell ref="S200:U200"/>
    <mergeCell ref="V200:X200"/>
    <mergeCell ref="Y200:AA200"/>
    <mergeCell ref="AB200:AD200"/>
    <mergeCell ref="D185:I185"/>
    <mergeCell ref="C188:AD188"/>
    <mergeCell ref="C189:AD189"/>
    <mergeCell ref="B196:AD196"/>
    <mergeCell ref="C197:AD197"/>
    <mergeCell ref="C199:I201"/>
    <mergeCell ref="J199:AD199"/>
    <mergeCell ref="J200:J201"/>
    <mergeCell ref="K200:K201"/>
    <mergeCell ref="L200:L201"/>
    <mergeCell ref="B164:AD164"/>
    <mergeCell ref="B165:AD165"/>
    <mergeCell ref="AB384:AD384"/>
    <mergeCell ref="P383:R383"/>
    <mergeCell ref="S383:U383"/>
    <mergeCell ref="V383:X383"/>
    <mergeCell ref="Y383:AA383"/>
    <mergeCell ref="AB383:AD383"/>
    <mergeCell ref="M384:O384"/>
    <mergeCell ref="P384:R384"/>
    <mergeCell ref="C162:AD162"/>
    <mergeCell ref="C163:AD163"/>
    <mergeCell ref="M174:O174"/>
    <mergeCell ref="P174:R174"/>
    <mergeCell ref="S174:U174"/>
    <mergeCell ref="D156:I156"/>
    <mergeCell ref="D157:I157"/>
    <mergeCell ref="M370:O370"/>
    <mergeCell ref="P370:R370"/>
    <mergeCell ref="S370:U370"/>
    <mergeCell ref="V370:X370"/>
    <mergeCell ref="Y370:AA370"/>
    <mergeCell ref="AB370:AD370"/>
    <mergeCell ref="M371:O371"/>
    <mergeCell ref="P371:R371"/>
    <mergeCell ref="S371:U371"/>
    <mergeCell ref="V371:X371"/>
    <mergeCell ref="Y371:AA371"/>
    <mergeCell ref="AB371:AD371"/>
    <mergeCell ref="B166:AD166"/>
    <mergeCell ref="B167:AD167"/>
    <mergeCell ref="B168:AD168"/>
    <mergeCell ref="B190:AD190"/>
    <mergeCell ref="B191:AD191"/>
    <mergeCell ref="Y395:AA395"/>
    <mergeCell ref="AB395:AD395"/>
    <mergeCell ref="M390:O390"/>
    <mergeCell ref="P390:R390"/>
    <mergeCell ref="S390:U390"/>
    <mergeCell ref="V390:X390"/>
    <mergeCell ref="Y390:AA390"/>
    <mergeCell ref="AB390:AD390"/>
    <mergeCell ref="M389:O389"/>
    <mergeCell ref="P389:R389"/>
    <mergeCell ref="S389:U389"/>
    <mergeCell ref="V389:X389"/>
    <mergeCell ref="Y389:AA389"/>
    <mergeCell ref="AB389:AD389"/>
    <mergeCell ref="M391:O391"/>
    <mergeCell ref="B149:AD149"/>
    <mergeCell ref="C151:I153"/>
    <mergeCell ref="M381:O381"/>
    <mergeCell ref="P381:R381"/>
    <mergeCell ref="S381:U381"/>
    <mergeCell ref="V381:X381"/>
    <mergeCell ref="Y381:AA381"/>
    <mergeCell ref="AB381:AD381"/>
    <mergeCell ref="M382:O382"/>
    <mergeCell ref="P382:R382"/>
    <mergeCell ref="S382:U382"/>
    <mergeCell ref="V382:X382"/>
    <mergeCell ref="Y382:AA382"/>
    <mergeCell ref="AB382:AD382"/>
    <mergeCell ref="S384:U384"/>
    <mergeCell ref="V384:X384"/>
    <mergeCell ref="Y384:AA384"/>
    <mergeCell ref="M393:O393"/>
    <mergeCell ref="P393:R393"/>
    <mergeCell ref="S393:U393"/>
    <mergeCell ref="V393:X393"/>
    <mergeCell ref="Y393:AA393"/>
    <mergeCell ref="AB393:AD393"/>
    <mergeCell ref="S396:U396"/>
    <mergeCell ref="V396:X396"/>
    <mergeCell ref="Y396:AA396"/>
    <mergeCell ref="AB396:AD396"/>
    <mergeCell ref="V397:X397"/>
    <mergeCell ref="Y397:AA397"/>
    <mergeCell ref="AB397:AD397"/>
    <mergeCell ref="AB399:AD399"/>
    <mergeCell ref="AB402:AD402"/>
    <mergeCell ref="P386:R386"/>
    <mergeCell ref="S386:U386"/>
    <mergeCell ref="V386:X386"/>
    <mergeCell ref="Y386:AA386"/>
    <mergeCell ref="AB386:AD386"/>
    <mergeCell ref="M387:O387"/>
    <mergeCell ref="P387:R387"/>
    <mergeCell ref="S387:U387"/>
    <mergeCell ref="V387:X387"/>
    <mergeCell ref="Y387:AA387"/>
    <mergeCell ref="AB387:AD387"/>
    <mergeCell ref="Y394:AA394"/>
    <mergeCell ref="AB394:AD394"/>
    <mergeCell ref="M395:O395"/>
    <mergeCell ref="P395:R395"/>
    <mergeCell ref="S395:U395"/>
    <mergeCell ref="V395:X395"/>
    <mergeCell ref="S408:U408"/>
    <mergeCell ref="V408:X408"/>
    <mergeCell ref="Y408:AA408"/>
    <mergeCell ref="AB408:AD408"/>
    <mergeCell ref="S397:U397"/>
    <mergeCell ref="D81:J81"/>
    <mergeCell ref="P427:R427"/>
    <mergeCell ref="S427:U427"/>
    <mergeCell ref="M426:O426"/>
    <mergeCell ref="P426:R426"/>
    <mergeCell ref="S426:U426"/>
    <mergeCell ref="M422:O422"/>
    <mergeCell ref="P422:R422"/>
    <mergeCell ref="S422:U422"/>
    <mergeCell ref="V407:X407"/>
    <mergeCell ref="Y407:AA407"/>
    <mergeCell ref="V415:X415"/>
    <mergeCell ref="Y415:AA415"/>
    <mergeCell ref="AB415:AD415"/>
    <mergeCell ref="M416:O416"/>
    <mergeCell ref="P416:R416"/>
    <mergeCell ref="S416:U416"/>
    <mergeCell ref="P400:R400"/>
    <mergeCell ref="Y402:AA402"/>
    <mergeCell ref="S400:U400"/>
    <mergeCell ref="V400:X400"/>
    <mergeCell ref="Y400:AA400"/>
    <mergeCell ref="AB400:AD400"/>
    <mergeCell ref="S392:U392"/>
    <mergeCell ref="V392:X392"/>
    <mergeCell ref="Y392:AA392"/>
    <mergeCell ref="AB392:AD392"/>
    <mergeCell ref="P406:R406"/>
    <mergeCell ref="S406:U406"/>
    <mergeCell ref="V406:X406"/>
    <mergeCell ref="B85:AD85"/>
    <mergeCell ref="B86:AD86"/>
    <mergeCell ref="B87:AD87"/>
    <mergeCell ref="B88:AD88"/>
    <mergeCell ref="B89:AD89"/>
    <mergeCell ref="B90:AD90"/>
    <mergeCell ref="B119:AD119"/>
    <mergeCell ref="B120:AD120"/>
    <mergeCell ref="Y406:AA406"/>
    <mergeCell ref="S405:U405"/>
    <mergeCell ref="V412:X412"/>
    <mergeCell ref="D75:J75"/>
    <mergeCell ref="B95:AD95"/>
    <mergeCell ref="C96:AD96"/>
    <mergeCell ref="C97:AD97"/>
    <mergeCell ref="C98:AD98"/>
    <mergeCell ref="C99:AD99"/>
    <mergeCell ref="C100:AD100"/>
    <mergeCell ref="AB129:AD129"/>
    <mergeCell ref="AB403:AD403"/>
    <mergeCell ref="S394:U394"/>
    <mergeCell ref="V394:X394"/>
    <mergeCell ref="AB404:AD404"/>
    <mergeCell ref="AB405:AD405"/>
    <mergeCell ref="AB406:AD406"/>
    <mergeCell ref="AB407:AD407"/>
    <mergeCell ref="V411:X411"/>
    <mergeCell ref="Y411:AA411"/>
    <mergeCell ref="AB411:AD411"/>
    <mergeCell ref="P491:R491"/>
    <mergeCell ref="S491:U491"/>
    <mergeCell ref="V491:X491"/>
    <mergeCell ref="Y491:AA491"/>
    <mergeCell ref="AB491:AD491"/>
    <mergeCell ref="AB412:AD412"/>
    <mergeCell ref="M413:O413"/>
    <mergeCell ref="M412:O412"/>
    <mergeCell ref="S401:U401"/>
    <mergeCell ref="V401:X401"/>
    <mergeCell ref="Y401:AA401"/>
    <mergeCell ref="AB401:AD401"/>
    <mergeCell ref="M402:O402"/>
    <mergeCell ref="P402:R402"/>
    <mergeCell ref="S402:U402"/>
    <mergeCell ref="V402:X402"/>
    <mergeCell ref="AH21:AI21"/>
    <mergeCell ref="C118:AD118"/>
    <mergeCell ref="B125:AD125"/>
    <mergeCell ref="D133:I133"/>
    <mergeCell ref="D134:I134"/>
    <mergeCell ref="D135:I135"/>
    <mergeCell ref="D136:I136"/>
    <mergeCell ref="C142:AD142"/>
    <mergeCell ref="C126:AD126"/>
    <mergeCell ref="C128:I130"/>
    <mergeCell ref="J128:AD128"/>
    <mergeCell ref="C139:E139"/>
    <mergeCell ref="F139:AD139"/>
    <mergeCell ref="S129:U129"/>
    <mergeCell ref="V129:X129"/>
    <mergeCell ref="Y129:AA129"/>
    <mergeCell ref="AJ21:AK21"/>
    <mergeCell ref="AL21:AM21"/>
    <mergeCell ref="AH22:AI22"/>
    <mergeCell ref="AJ22:AK22"/>
    <mergeCell ref="AL22:AM22"/>
    <mergeCell ref="AH102:AI102"/>
    <mergeCell ref="AJ102:AK102"/>
    <mergeCell ref="AL102:AM102"/>
    <mergeCell ref="AH103:AI103"/>
    <mergeCell ref="AJ103:AK103"/>
    <mergeCell ref="AL103:AM103"/>
    <mergeCell ref="AH125:AI125"/>
    <mergeCell ref="AJ125:AK125"/>
    <mergeCell ref="AL125:AM125"/>
    <mergeCell ref="AH126:AI126"/>
    <mergeCell ref="AJ126:AK126"/>
    <mergeCell ref="AL126:AM126"/>
    <mergeCell ref="AH45:AI45"/>
    <mergeCell ref="AJ45:AK45"/>
    <mergeCell ref="AL45:AM45"/>
    <mergeCell ref="AH115:AI115"/>
    <mergeCell ref="AJ115:AK115"/>
    <mergeCell ref="AL115:AM115"/>
    <mergeCell ref="AH111:AI111"/>
    <mergeCell ref="AJ111:AK111"/>
    <mergeCell ref="AL111:AM111"/>
    <mergeCell ref="AH106:AI106"/>
    <mergeCell ref="AJ106:AK106"/>
    <mergeCell ref="AL106:AM106"/>
    <mergeCell ref="AJ296:AK296"/>
    <mergeCell ref="AL296:AM296"/>
    <mergeCell ref="AH297:AI297"/>
    <mergeCell ref="AJ297:AK297"/>
    <mergeCell ref="AL297:AM297"/>
    <mergeCell ref="AH238:AI238"/>
    <mergeCell ref="AJ238:AK238"/>
    <mergeCell ref="AL238:AM238"/>
    <mergeCell ref="AH260:AI260"/>
    <mergeCell ref="AJ260:AK260"/>
    <mergeCell ref="AL260:AM260"/>
    <mergeCell ref="AH279:AI279"/>
    <mergeCell ref="AH280:AI280"/>
    <mergeCell ref="AH281:AI281"/>
    <mergeCell ref="AH282:AI282"/>
    <mergeCell ref="AH283:AI283"/>
    <mergeCell ref="AH284:AI284"/>
    <mergeCell ref="AH285:AI285"/>
    <mergeCell ref="AJ265:AK265"/>
    <mergeCell ref="AJ274:AK274"/>
    <mergeCell ref="AJ275:AK275"/>
    <mergeCell ref="AJ276:AK276"/>
    <mergeCell ref="AJ277:AK277"/>
    <mergeCell ref="AJ278:AK278"/>
    <mergeCell ref="AJ279:AK279"/>
    <mergeCell ref="AJ280:AK280"/>
    <mergeCell ref="AJ281:AK281"/>
    <mergeCell ref="AJ282:AK282"/>
    <mergeCell ref="AJ283:AK283"/>
    <mergeCell ref="AJ284:AK284"/>
    <mergeCell ref="AJ285:AK285"/>
    <mergeCell ref="AH261:AI261"/>
    <mergeCell ref="AJ472:AK472"/>
    <mergeCell ref="AL472:AM472"/>
    <mergeCell ref="AH459:AO459"/>
    <mergeCell ref="AH460:AI460"/>
    <mergeCell ref="AJ460:AK460"/>
    <mergeCell ref="AL460:AM460"/>
    <mergeCell ref="AN460:AO460"/>
    <mergeCell ref="AH461:AI461"/>
    <mergeCell ref="AJ461:AK461"/>
    <mergeCell ref="AL461:AM461"/>
    <mergeCell ref="AN461:AO461"/>
    <mergeCell ref="AH470:AM470"/>
    <mergeCell ref="AO470:AT470"/>
    <mergeCell ref="AP459:AP461"/>
    <mergeCell ref="B121:AD121"/>
    <mergeCell ref="B122:AD122"/>
    <mergeCell ref="B123:AD123"/>
    <mergeCell ref="B124:AD124"/>
    <mergeCell ref="B143:AD143"/>
    <mergeCell ref="B144:AD144"/>
    <mergeCell ref="B145:AD145"/>
    <mergeCell ref="B146:AD146"/>
    <mergeCell ref="B147:AD147"/>
    <mergeCell ref="B358:AD358"/>
    <mergeCell ref="B359:AD359"/>
    <mergeCell ref="B433:AD433"/>
    <mergeCell ref="B434:AD434"/>
    <mergeCell ref="B435:AD435"/>
    <mergeCell ref="B436:AD436"/>
    <mergeCell ref="B437:AD437"/>
    <mergeCell ref="B465:AD465"/>
    <mergeCell ref="AH296:AI296"/>
    <mergeCell ref="AH472:AI472"/>
    <mergeCell ref="V405:X405"/>
    <mergeCell ref="Y405:AA405"/>
    <mergeCell ref="M406:O406"/>
    <mergeCell ref="Y412:AA412"/>
    <mergeCell ref="S391:U391"/>
    <mergeCell ref="V391:X391"/>
    <mergeCell ref="Y391:AA391"/>
    <mergeCell ref="AB391:AD391"/>
    <mergeCell ref="S398:U398"/>
    <mergeCell ref="V398:X398"/>
    <mergeCell ref="Y398:AA398"/>
    <mergeCell ref="AB398:AD398"/>
    <mergeCell ref="S399:U399"/>
    <mergeCell ref="V399:X399"/>
    <mergeCell ref="Y399:AA399"/>
    <mergeCell ref="BF42:BG42"/>
    <mergeCell ref="BD369:BE369"/>
    <mergeCell ref="BD370:BE370"/>
    <mergeCell ref="BF370:BG370"/>
    <mergeCell ref="BD371:BE371"/>
    <mergeCell ref="BD372:BE372"/>
    <mergeCell ref="BD373:BE373"/>
    <mergeCell ref="BD374:BE374"/>
    <mergeCell ref="BD375:BE375"/>
    <mergeCell ref="BD376:BE376"/>
    <mergeCell ref="BD377:BE377"/>
    <mergeCell ref="BD378:BE378"/>
    <mergeCell ref="BF371:BG371"/>
    <mergeCell ref="BF372:BG372"/>
    <mergeCell ref="BF373:BG373"/>
    <mergeCell ref="BF374:BG374"/>
    <mergeCell ref="BH42:BI42"/>
    <mergeCell ref="B355:AD355"/>
    <mergeCell ref="B356:AD356"/>
    <mergeCell ref="B357:AD357"/>
    <mergeCell ref="B499:AD499"/>
    <mergeCell ref="B193:AD193"/>
    <mergeCell ref="B194:AD194"/>
    <mergeCell ref="B223:AD223"/>
    <mergeCell ref="B224:AD224"/>
    <mergeCell ref="B225:AD225"/>
    <mergeCell ref="B226:AD226"/>
    <mergeCell ref="B227:AD227"/>
    <mergeCell ref="B248:AD248"/>
    <mergeCell ref="B249:AD249"/>
    <mergeCell ref="B250:AD250"/>
    <mergeCell ref="B251:AD251"/>
    <mergeCell ref="B252:AD252"/>
    <mergeCell ref="B290:AD290"/>
    <mergeCell ref="B291:AD291"/>
    <mergeCell ref="B292:AD292"/>
    <mergeCell ref="B293:AD293"/>
    <mergeCell ref="B294:AD294"/>
    <mergeCell ref="M408:O408"/>
    <mergeCell ref="P408:R408"/>
    <mergeCell ref="C115:F115"/>
    <mergeCell ref="G115:AD115"/>
    <mergeCell ref="C117:AD117"/>
    <mergeCell ref="D112:L112"/>
    <mergeCell ref="M112:R112"/>
    <mergeCell ref="S112:X112"/>
    <mergeCell ref="Y112:AD112"/>
    <mergeCell ref="AS489:AT489"/>
    <mergeCell ref="DY174:DY175"/>
    <mergeCell ref="DZ174:DZ175"/>
    <mergeCell ref="EE174:EG174"/>
    <mergeCell ref="EH174:EJ174"/>
    <mergeCell ref="EK174:EM174"/>
    <mergeCell ref="B503:AD503"/>
    <mergeCell ref="B507:AD507"/>
    <mergeCell ref="B508:AD508"/>
    <mergeCell ref="AH39:AM41"/>
    <mergeCell ref="AN39:BG39"/>
    <mergeCell ref="BH39:BI41"/>
    <mergeCell ref="AN40:AO41"/>
    <mergeCell ref="AP40:AQ41"/>
    <mergeCell ref="AR40:AS41"/>
    <mergeCell ref="AT40:AW40"/>
    <mergeCell ref="AX40:AY41"/>
    <mergeCell ref="AZ40:BA41"/>
    <mergeCell ref="BB40:BC41"/>
    <mergeCell ref="BD40:BE41"/>
    <mergeCell ref="BF40:BG41"/>
    <mergeCell ref="AT41:AU41"/>
    <mergeCell ref="AV41:AW41"/>
    <mergeCell ref="AH42:AM42"/>
    <mergeCell ref="AN42:AO42"/>
    <mergeCell ref="AP42:AQ42"/>
    <mergeCell ref="AR42:AS42"/>
    <mergeCell ref="AT42:AU42"/>
    <mergeCell ref="AV42:AW42"/>
    <mergeCell ref="AX42:AY42"/>
    <mergeCell ref="AZ42:BA42"/>
    <mergeCell ref="BB42:BC42"/>
    <mergeCell ref="BD42:BE42"/>
    <mergeCell ref="DX128:DX130"/>
    <mergeCell ref="DX127:ES127"/>
    <mergeCell ref="DX150:ES150"/>
    <mergeCell ref="DX151:DX153"/>
    <mergeCell ref="DY151:ES151"/>
    <mergeCell ref="DY152:DY153"/>
    <mergeCell ref="DZ152:DZ153"/>
    <mergeCell ref="DY128:ES128"/>
    <mergeCell ref="DY129:DY130"/>
    <mergeCell ref="DZ129:DZ130"/>
    <mergeCell ref="EA129:EA130"/>
    <mergeCell ref="EB129:ED129"/>
    <mergeCell ref="EE129:EG129"/>
    <mergeCell ref="EH129:EJ129"/>
    <mergeCell ref="EK129:EM129"/>
    <mergeCell ref="EN129:EP129"/>
    <mergeCell ref="EQ129:ES129"/>
    <mergeCell ref="EA152:EA153"/>
    <mergeCell ref="EB152:ED152"/>
    <mergeCell ref="EE152:EG152"/>
    <mergeCell ref="EH152:EJ152"/>
    <mergeCell ref="EK152:EM152"/>
    <mergeCell ref="EN152:EP152"/>
    <mergeCell ref="EQ152:ES152"/>
    <mergeCell ref="EN174:EP174"/>
    <mergeCell ref="EQ174:ES174"/>
    <mergeCell ref="EH303:EJ303"/>
    <mergeCell ref="EK303:EM303"/>
    <mergeCell ref="EN303:EP303"/>
    <mergeCell ref="EQ303:ES303"/>
    <mergeCell ref="EH200:EJ200"/>
    <mergeCell ref="EK200:EM200"/>
    <mergeCell ref="EN200:EP200"/>
    <mergeCell ref="EQ200:ES200"/>
    <mergeCell ref="DX231:ES231"/>
    <mergeCell ref="DX232:DX234"/>
    <mergeCell ref="DY232:ES232"/>
    <mergeCell ref="DY233:DY234"/>
    <mergeCell ref="DZ233:DZ234"/>
    <mergeCell ref="EA233:EA234"/>
    <mergeCell ref="EB233:ED233"/>
    <mergeCell ref="EE233:EG233"/>
    <mergeCell ref="EH233:EJ233"/>
    <mergeCell ref="EK233:EM233"/>
    <mergeCell ref="EN233:EP233"/>
    <mergeCell ref="EQ233:ES233"/>
    <mergeCell ref="DX198:ES198"/>
    <mergeCell ref="DX199:DX201"/>
    <mergeCell ref="DY199:ES199"/>
    <mergeCell ref="DY200:DY201"/>
    <mergeCell ref="DZ200:DZ201"/>
    <mergeCell ref="EA200:EA201"/>
    <mergeCell ref="EB200:ED200"/>
    <mergeCell ref="EE200:EG200"/>
    <mergeCell ref="DX173:DX175"/>
    <mergeCell ref="DY173:ES173"/>
    <mergeCell ref="DS152:DS159"/>
    <mergeCell ref="DT129:DV129"/>
    <mergeCell ref="DT174:DV174"/>
    <mergeCell ref="DT200:DV200"/>
    <mergeCell ref="DT152:DV152"/>
    <mergeCell ref="DT233:DV233"/>
    <mergeCell ref="DS257:DS285"/>
    <mergeCell ref="DT257:DV257"/>
    <mergeCell ref="DS303:DS350"/>
    <mergeCell ref="DT303:DV303"/>
    <mergeCell ref="DX256:DX258"/>
    <mergeCell ref="DY256:ES256"/>
    <mergeCell ref="DY257:DY258"/>
    <mergeCell ref="DZ257:DZ258"/>
    <mergeCell ref="EA257:EA258"/>
    <mergeCell ref="EB257:ED257"/>
    <mergeCell ref="EE257:EG257"/>
    <mergeCell ref="EH257:EJ257"/>
    <mergeCell ref="EK257:EM257"/>
    <mergeCell ref="EN257:EP257"/>
    <mergeCell ref="EQ257:ES257"/>
    <mergeCell ref="DX301:ES301"/>
    <mergeCell ref="DX302:DX304"/>
    <mergeCell ref="DY302:ES302"/>
    <mergeCell ref="DY303:DY304"/>
    <mergeCell ref="DZ303:DZ304"/>
    <mergeCell ref="EA303:EA304"/>
    <mergeCell ref="EB303:ED303"/>
    <mergeCell ref="EE303:EG303"/>
    <mergeCell ref="DX172:ES172"/>
    <mergeCell ref="EA174:EA175"/>
    <mergeCell ref="EB174:ED174"/>
    <mergeCell ref="AS490:AT490"/>
    <mergeCell ref="AS491:AT491"/>
    <mergeCell ref="AS492:AT492"/>
    <mergeCell ref="AS493:AT493"/>
    <mergeCell ref="AP484:AQ484"/>
    <mergeCell ref="AO471:AP471"/>
    <mergeCell ref="AQ471:AR471"/>
    <mergeCell ref="AS471:AT471"/>
    <mergeCell ref="AO472:AP472"/>
    <mergeCell ref="AQ472:AR472"/>
    <mergeCell ref="AS472:AT472"/>
    <mergeCell ref="DX255:ES255"/>
    <mergeCell ref="AN260:AO260"/>
    <mergeCell ref="AH303:AO303"/>
    <mergeCell ref="AH304:AI304"/>
    <mergeCell ref="AJ304:AK304"/>
    <mergeCell ref="AL304:AM304"/>
    <mergeCell ref="AN304:AO304"/>
    <mergeCell ref="AH305:AI305"/>
    <mergeCell ref="AJ305:AK305"/>
    <mergeCell ref="AL305:AM305"/>
    <mergeCell ref="AN305:AO305"/>
    <mergeCell ref="AH306:AI306"/>
    <mergeCell ref="AJ306:AK306"/>
    <mergeCell ref="AL306:AM306"/>
    <mergeCell ref="AN306:AO306"/>
    <mergeCell ref="AH307:AI307"/>
    <mergeCell ref="BN369:BO369"/>
    <mergeCell ref="BN370:BO370"/>
    <mergeCell ref="BP370:BQ370"/>
    <mergeCell ref="BR370:BS370"/>
    <mergeCell ref="BT370:BU370"/>
    <mergeCell ref="AH495:AI495"/>
    <mergeCell ref="AJ495:AK495"/>
    <mergeCell ref="AL495:AM495"/>
    <mergeCell ref="EU301:FP301"/>
    <mergeCell ref="EU302:EU304"/>
    <mergeCell ref="EV302:FP302"/>
    <mergeCell ref="EV303:EV304"/>
    <mergeCell ref="EW303:EW304"/>
    <mergeCell ref="EX303:EX304"/>
    <mergeCell ref="EY303:FA303"/>
    <mergeCell ref="FB303:FD303"/>
    <mergeCell ref="FE303:FG303"/>
    <mergeCell ref="FH303:FJ303"/>
    <mergeCell ref="FK303:FM303"/>
    <mergeCell ref="FN303:FP303"/>
    <mergeCell ref="FR305:FS305"/>
    <mergeCell ref="FR304:FS304"/>
    <mergeCell ref="FR306:FS306"/>
    <mergeCell ref="FR307:FS307"/>
    <mergeCell ref="FR308:FS308"/>
    <mergeCell ref="FR309:FS309"/>
    <mergeCell ref="FR310:FS310"/>
    <mergeCell ref="FR311:FS311"/>
    <mergeCell ref="FR312:FS312"/>
    <mergeCell ref="FR313:FS313"/>
    <mergeCell ref="FR314:FS314"/>
    <mergeCell ref="FR315:FS315"/>
    <mergeCell ref="FR316:FS316"/>
    <mergeCell ref="FR317:FS317"/>
    <mergeCell ref="FR318:FS318"/>
    <mergeCell ref="FR319:FS319"/>
    <mergeCell ref="FR320:FS320"/>
    <mergeCell ref="FR321:FS321"/>
    <mergeCell ref="FR322:FS322"/>
    <mergeCell ref="FR323:FS323"/>
    <mergeCell ref="FR324:FS324"/>
    <mergeCell ref="FR325:FS325"/>
    <mergeCell ref="FR326:FS326"/>
    <mergeCell ref="FR327:FS327"/>
    <mergeCell ref="FR328:FS328"/>
    <mergeCell ref="FR329:FS329"/>
    <mergeCell ref="FR330:FS330"/>
    <mergeCell ref="FR331:FS331"/>
    <mergeCell ref="FR332:FS332"/>
    <mergeCell ref="FR333:FS333"/>
    <mergeCell ref="FR334:FS334"/>
    <mergeCell ref="FR335:FS335"/>
    <mergeCell ref="FR336:FS336"/>
    <mergeCell ref="FR337:FS337"/>
    <mergeCell ref="GB370:GC370"/>
    <mergeCell ref="GB371:GC371"/>
    <mergeCell ref="GB372:GC372"/>
    <mergeCell ref="GB373:GC373"/>
    <mergeCell ref="GB374:GC374"/>
    <mergeCell ref="GB375:GC375"/>
    <mergeCell ref="FR338:FS338"/>
    <mergeCell ref="FR339:FS339"/>
    <mergeCell ref="FR340:FS340"/>
    <mergeCell ref="FR341:FS341"/>
    <mergeCell ref="FR342:FS342"/>
    <mergeCell ref="FR343:FS343"/>
    <mergeCell ref="FR344:FS344"/>
    <mergeCell ref="FR345:FS345"/>
    <mergeCell ref="FR346:FS346"/>
    <mergeCell ref="FR347:FS347"/>
    <mergeCell ref="FR348:FS348"/>
    <mergeCell ref="FR349:FS349"/>
    <mergeCell ref="FR350:FS350"/>
    <mergeCell ref="FR351:FS351"/>
    <mergeCell ref="BF375:BG375"/>
    <mergeCell ref="BF376:BG376"/>
    <mergeCell ref="BF377:BG377"/>
    <mergeCell ref="BF378:BG378"/>
    <mergeCell ref="BP369:BQ369"/>
    <mergeCell ref="BR369:BS369"/>
    <mergeCell ref="BT369:BU369"/>
    <mergeCell ref="BH370:BI370"/>
    <mergeCell ref="BH371:BI371"/>
    <mergeCell ref="BH372:BI372"/>
    <mergeCell ref="BH373:BI373"/>
    <mergeCell ref="BH374:BI374"/>
    <mergeCell ref="BH375:BI375"/>
    <mergeCell ref="BH376:BI376"/>
    <mergeCell ref="BH377:BI377"/>
    <mergeCell ref="BH378:BI378"/>
    <mergeCell ref="BD379:BE379"/>
    <mergeCell ref="BR371:BS371"/>
    <mergeCell ref="BR372:BS372"/>
    <mergeCell ref="BR373:BS373"/>
    <mergeCell ref="BR374:BS374"/>
    <mergeCell ref="BR375:BS375"/>
    <mergeCell ref="BR376:BS376"/>
    <mergeCell ref="BR377:BS377"/>
    <mergeCell ref="BR378:BS378"/>
    <mergeCell ref="BR379:BS379"/>
    <mergeCell ref="BP371:BQ371"/>
    <mergeCell ref="BP372:BQ372"/>
    <mergeCell ref="BP373:BQ373"/>
    <mergeCell ref="BP374:BQ374"/>
    <mergeCell ref="BP375:BQ375"/>
    <mergeCell ref="BP376:BQ376"/>
    <mergeCell ref="BD380:BE380"/>
    <mergeCell ref="BD381:BE381"/>
    <mergeCell ref="BD382:BE382"/>
    <mergeCell ref="BD383:BE383"/>
    <mergeCell ref="BD384:BE384"/>
    <mergeCell ref="BD385:BE385"/>
    <mergeCell ref="BD386:BE386"/>
    <mergeCell ref="BD387:BE387"/>
    <mergeCell ref="BD388:BE388"/>
    <mergeCell ref="BD389:BE389"/>
    <mergeCell ref="BD390:BE390"/>
    <mergeCell ref="BD391:BE391"/>
    <mergeCell ref="BD392:BE392"/>
    <mergeCell ref="BD393:BE393"/>
    <mergeCell ref="BD394:BE394"/>
    <mergeCell ref="BD395:BE395"/>
    <mergeCell ref="BD396:BE396"/>
    <mergeCell ref="BD397:BE397"/>
    <mergeCell ref="BD398:BE398"/>
    <mergeCell ref="BD399:BE399"/>
    <mergeCell ref="BD400:BE400"/>
    <mergeCell ref="BD401:BE401"/>
    <mergeCell ref="BD402:BE402"/>
    <mergeCell ref="BD403:BE403"/>
    <mergeCell ref="BD404:BE404"/>
    <mergeCell ref="BD405:BE405"/>
    <mergeCell ref="BD406:BE406"/>
    <mergeCell ref="BD407:BE407"/>
    <mergeCell ref="BD408:BE408"/>
    <mergeCell ref="BD409:BE409"/>
    <mergeCell ref="BD410:BE410"/>
    <mergeCell ref="BD411:BE411"/>
    <mergeCell ref="BD412:BE412"/>
    <mergeCell ref="BD413:BE413"/>
    <mergeCell ref="BD414:BE414"/>
    <mergeCell ref="BD415:BE415"/>
    <mergeCell ref="BD416:BE416"/>
    <mergeCell ref="BD417:BE417"/>
    <mergeCell ref="BD418:BE418"/>
    <mergeCell ref="BD419:BE419"/>
    <mergeCell ref="BD420:BE420"/>
    <mergeCell ref="BD421:BE421"/>
    <mergeCell ref="BD422:BE422"/>
    <mergeCell ref="BD423:BE423"/>
    <mergeCell ref="BD424:BE424"/>
    <mergeCell ref="BD425:BE425"/>
    <mergeCell ref="BD426:BE426"/>
    <mergeCell ref="BD427:BE427"/>
    <mergeCell ref="BD428:BE428"/>
    <mergeCell ref="BD429:BE429"/>
    <mergeCell ref="BF379:BG379"/>
    <mergeCell ref="BF380:BG380"/>
    <mergeCell ref="BF381:BG381"/>
    <mergeCell ref="BF382:BG382"/>
    <mergeCell ref="BF383:BG383"/>
    <mergeCell ref="BF384:BG384"/>
    <mergeCell ref="BF385:BG385"/>
    <mergeCell ref="BF386:BG386"/>
    <mergeCell ref="BF387:BG387"/>
    <mergeCell ref="BF388:BG388"/>
    <mergeCell ref="BF389:BG389"/>
    <mergeCell ref="BF390:BG390"/>
    <mergeCell ref="BF391:BG391"/>
    <mergeCell ref="BF392:BG392"/>
    <mergeCell ref="BF393:BG393"/>
    <mergeCell ref="BF394:BG394"/>
    <mergeCell ref="BF395:BG395"/>
    <mergeCell ref="BF396:BG396"/>
    <mergeCell ref="BF397:BG397"/>
    <mergeCell ref="BF398:BG398"/>
    <mergeCell ref="BF399:BG399"/>
    <mergeCell ref="BF400:BG400"/>
    <mergeCell ref="BF401:BG401"/>
    <mergeCell ref="BF402:BG402"/>
    <mergeCell ref="BF403:BG403"/>
    <mergeCell ref="BF404:BG404"/>
    <mergeCell ref="BF405:BG405"/>
    <mergeCell ref="BF406:BG406"/>
    <mergeCell ref="BF407:BG407"/>
    <mergeCell ref="BF408:BG408"/>
    <mergeCell ref="BF409:BG409"/>
    <mergeCell ref="BF410:BG410"/>
    <mergeCell ref="BF411:BG411"/>
    <mergeCell ref="BF412:BG412"/>
    <mergeCell ref="BF413:BG413"/>
    <mergeCell ref="BF414:BG414"/>
    <mergeCell ref="BF415:BG415"/>
    <mergeCell ref="BF416:BG416"/>
    <mergeCell ref="BF417:BG417"/>
    <mergeCell ref="BF418:BG418"/>
    <mergeCell ref="BF419:BG419"/>
    <mergeCell ref="BF420:BG420"/>
    <mergeCell ref="BF421:BG421"/>
    <mergeCell ref="BF422:BG422"/>
    <mergeCell ref="BF423:BG423"/>
    <mergeCell ref="BF424:BG424"/>
    <mergeCell ref="BF425:BG425"/>
    <mergeCell ref="BF426:BG426"/>
    <mergeCell ref="BF427:BG427"/>
    <mergeCell ref="BF428:BG428"/>
    <mergeCell ref="BF429:BG429"/>
    <mergeCell ref="GB376:GC376"/>
    <mergeCell ref="GB377:GC377"/>
    <mergeCell ref="GB378:GC378"/>
    <mergeCell ref="GB379:GC379"/>
    <mergeCell ref="GB380:GC380"/>
    <mergeCell ref="GB381:GC381"/>
    <mergeCell ref="GB382:GC382"/>
    <mergeCell ref="GB383:GC383"/>
    <mergeCell ref="GB384:GC384"/>
    <mergeCell ref="GB385:GC385"/>
    <mergeCell ref="GB386:GC386"/>
    <mergeCell ref="GB387:GC387"/>
    <mergeCell ref="GB388:GC388"/>
    <mergeCell ref="GB389:GC389"/>
    <mergeCell ref="GB390:GC390"/>
    <mergeCell ref="GB391:GC391"/>
    <mergeCell ref="GB392:GC392"/>
    <mergeCell ref="BK390:BL390"/>
    <mergeCell ref="BK391:BL391"/>
    <mergeCell ref="BK392:BL392"/>
    <mergeCell ref="BK393:BL393"/>
    <mergeCell ref="BK394:BL394"/>
    <mergeCell ref="BK395:BL395"/>
    <mergeCell ref="BK396:BL396"/>
    <mergeCell ref="BK397:BL397"/>
    <mergeCell ref="GB410:GC410"/>
    <mergeCell ref="GB393:GC393"/>
    <mergeCell ref="GB394:GC394"/>
    <mergeCell ref="GB395:GC395"/>
    <mergeCell ref="GB396:GC396"/>
    <mergeCell ref="GB397:GC397"/>
    <mergeCell ref="GB407:GC407"/>
    <mergeCell ref="GB408:GC408"/>
    <mergeCell ref="GB409:GC409"/>
    <mergeCell ref="BN395:BO395"/>
    <mergeCell ref="BN396:BO396"/>
    <mergeCell ref="BN397:BO397"/>
    <mergeCell ref="BN398:BO398"/>
    <mergeCell ref="BN399:BO399"/>
    <mergeCell ref="BN400:BO400"/>
    <mergeCell ref="BN401:BO401"/>
    <mergeCell ref="BN402:BO402"/>
    <mergeCell ref="BN403:BO403"/>
    <mergeCell ref="BN409:BO409"/>
    <mergeCell ref="BV395:BW395"/>
    <mergeCell ref="BX395:BY395"/>
    <mergeCell ref="BZ395:CA395"/>
    <mergeCell ref="BV396:BW396"/>
    <mergeCell ref="BX396:BY396"/>
    <mergeCell ref="BZ396:CA396"/>
    <mergeCell ref="BV397:BW397"/>
    <mergeCell ref="BX397:BY397"/>
    <mergeCell ref="BZ397:CA397"/>
    <mergeCell ref="BV398:BW398"/>
    <mergeCell ref="BR402:BS402"/>
    <mergeCell ref="BR403:BS403"/>
    <mergeCell ref="BX398:BY398"/>
    <mergeCell ref="BZ398:CA398"/>
    <mergeCell ref="BV399:BW399"/>
    <mergeCell ref="BX399:BY399"/>
    <mergeCell ref="BZ399:CA399"/>
    <mergeCell ref="BV400:BW400"/>
    <mergeCell ref="BX400:BY400"/>
    <mergeCell ref="GB428:GC428"/>
    <mergeCell ref="GB429:GC429"/>
    <mergeCell ref="BK369:BL369"/>
    <mergeCell ref="BK370:BL370"/>
    <mergeCell ref="BK371:BL371"/>
    <mergeCell ref="BK372:BL372"/>
    <mergeCell ref="BK373:BL373"/>
    <mergeCell ref="BK374:BL374"/>
    <mergeCell ref="BK375:BL375"/>
    <mergeCell ref="BK376:BL376"/>
    <mergeCell ref="BK377:BL377"/>
    <mergeCell ref="BK378:BL378"/>
    <mergeCell ref="BK379:BL379"/>
    <mergeCell ref="BK380:BL380"/>
    <mergeCell ref="BK381:BL381"/>
    <mergeCell ref="BK382:BL382"/>
    <mergeCell ref="BK383:BL383"/>
    <mergeCell ref="BK384:BL384"/>
    <mergeCell ref="BK385:BL385"/>
    <mergeCell ref="BK386:BL386"/>
    <mergeCell ref="BK387:BL387"/>
    <mergeCell ref="BK388:BL388"/>
    <mergeCell ref="BK389:BL389"/>
    <mergeCell ref="GB398:GC398"/>
    <mergeCell ref="GB399:GC399"/>
    <mergeCell ref="GB400:GC400"/>
    <mergeCell ref="GB401:GC401"/>
    <mergeCell ref="GB402:GC402"/>
    <mergeCell ref="GB403:GC403"/>
    <mergeCell ref="GB404:GC404"/>
    <mergeCell ref="GB405:GC405"/>
    <mergeCell ref="GB406:GC406"/>
    <mergeCell ref="BK420:BL420"/>
    <mergeCell ref="BK421:BL421"/>
    <mergeCell ref="GB427:GC427"/>
    <mergeCell ref="GB411:GC411"/>
    <mergeCell ref="GB412:GC412"/>
    <mergeCell ref="GB413:GC413"/>
    <mergeCell ref="GB414:GC414"/>
    <mergeCell ref="GB415:GC415"/>
    <mergeCell ref="GB416:GC416"/>
    <mergeCell ref="GB417:GC417"/>
    <mergeCell ref="GB418:GC418"/>
    <mergeCell ref="GB419:GC419"/>
    <mergeCell ref="GB420:GC420"/>
    <mergeCell ref="GB421:GC421"/>
    <mergeCell ref="GB422:GC422"/>
    <mergeCell ref="GB423:GC423"/>
    <mergeCell ref="GB424:GC424"/>
    <mergeCell ref="GB425:GC425"/>
    <mergeCell ref="GB426:GC426"/>
    <mergeCell ref="BK422:BL422"/>
    <mergeCell ref="BK423:BL423"/>
    <mergeCell ref="BK424:BL424"/>
    <mergeCell ref="BK425:BL425"/>
    <mergeCell ref="BK426:BL426"/>
    <mergeCell ref="BK427:BL427"/>
    <mergeCell ref="BN423:BO423"/>
    <mergeCell ref="BN417:BO417"/>
    <mergeCell ref="BN418:BO418"/>
    <mergeCell ref="BN419:BO419"/>
    <mergeCell ref="BN420:BO420"/>
    <mergeCell ref="BN421:BO421"/>
    <mergeCell ref="BN422:BO422"/>
    <mergeCell ref="BH420:BI420"/>
    <mergeCell ref="BH421:BI421"/>
    <mergeCell ref="BH422:BI422"/>
    <mergeCell ref="BH423:BI423"/>
    <mergeCell ref="BH424:BI424"/>
    <mergeCell ref="BH425:BI425"/>
    <mergeCell ref="BH426:BI426"/>
    <mergeCell ref="BH427:BI427"/>
    <mergeCell ref="BH379:BI379"/>
    <mergeCell ref="BH380:BI380"/>
    <mergeCell ref="BH381:BI381"/>
    <mergeCell ref="BH382:BI382"/>
    <mergeCell ref="BH383:BI383"/>
    <mergeCell ref="BH384:BI384"/>
    <mergeCell ref="BH385:BI385"/>
    <mergeCell ref="BK398:BL398"/>
    <mergeCell ref="BH402:BI402"/>
    <mergeCell ref="BK415:BL415"/>
    <mergeCell ref="BK416:BL416"/>
    <mergeCell ref="BK417:BL417"/>
    <mergeCell ref="BK418:BL418"/>
    <mergeCell ref="BH386:BI386"/>
    <mergeCell ref="BH387:BI387"/>
    <mergeCell ref="BH388:BI388"/>
    <mergeCell ref="BH389:BI389"/>
    <mergeCell ref="BH390:BI390"/>
    <mergeCell ref="BH391:BI391"/>
    <mergeCell ref="BH392:BI392"/>
    <mergeCell ref="BH393:BI393"/>
    <mergeCell ref="BH394:BI394"/>
    <mergeCell ref="BH395:BI395"/>
    <mergeCell ref="BH396:BI396"/>
    <mergeCell ref="BN388:BO388"/>
    <mergeCell ref="BN389:BO389"/>
    <mergeCell ref="BN390:BO390"/>
    <mergeCell ref="BN391:BO391"/>
    <mergeCell ref="BN392:BO392"/>
    <mergeCell ref="BN393:BO393"/>
    <mergeCell ref="BN394:BO394"/>
    <mergeCell ref="BH416:BI416"/>
    <mergeCell ref="BH417:BI417"/>
    <mergeCell ref="BH418:BI418"/>
    <mergeCell ref="BH419:BI419"/>
    <mergeCell ref="BK404:BL404"/>
    <mergeCell ref="BK405:BL405"/>
    <mergeCell ref="BK406:BL406"/>
    <mergeCell ref="BK407:BL407"/>
    <mergeCell ref="BK408:BL408"/>
    <mergeCell ref="BK409:BL409"/>
    <mergeCell ref="BK410:BL410"/>
    <mergeCell ref="BK411:BL411"/>
    <mergeCell ref="BK412:BL412"/>
    <mergeCell ref="BK413:BL413"/>
    <mergeCell ref="BK414:BL414"/>
    <mergeCell ref="BH409:BI409"/>
    <mergeCell ref="BH410:BI410"/>
    <mergeCell ref="BH411:BI411"/>
    <mergeCell ref="BH412:BI412"/>
    <mergeCell ref="BH413:BI413"/>
    <mergeCell ref="BH414:BI414"/>
    <mergeCell ref="BH415:BI415"/>
    <mergeCell ref="BN405:BO405"/>
    <mergeCell ref="BH404:BI404"/>
    <mergeCell ref="BH405:BI405"/>
    <mergeCell ref="BH428:BI428"/>
    <mergeCell ref="BH429:BI429"/>
    <mergeCell ref="BH430:BI430"/>
    <mergeCell ref="BD368:BI368"/>
    <mergeCell ref="BF369:BG369"/>
    <mergeCell ref="BH369:BI369"/>
    <mergeCell ref="BN371:BO371"/>
    <mergeCell ref="BN372:BO372"/>
    <mergeCell ref="BN373:BO373"/>
    <mergeCell ref="BN374:BO374"/>
    <mergeCell ref="BN375:BO375"/>
    <mergeCell ref="BN376:BO376"/>
    <mergeCell ref="BN377:BO377"/>
    <mergeCell ref="BN378:BO378"/>
    <mergeCell ref="BN379:BO379"/>
    <mergeCell ref="BN380:BO380"/>
    <mergeCell ref="BN381:BO381"/>
    <mergeCell ref="BN382:BO382"/>
    <mergeCell ref="BN383:BO383"/>
    <mergeCell ref="BN384:BO384"/>
    <mergeCell ref="BN385:BO385"/>
    <mergeCell ref="BN386:BO386"/>
    <mergeCell ref="BN387:BO387"/>
    <mergeCell ref="BK419:BL419"/>
    <mergeCell ref="BH403:BI403"/>
    <mergeCell ref="BH401:BI401"/>
    <mergeCell ref="BK399:BL399"/>
    <mergeCell ref="BK400:BL400"/>
    <mergeCell ref="BK401:BL401"/>
    <mergeCell ref="BK402:BL402"/>
    <mergeCell ref="BK403:BL403"/>
    <mergeCell ref="BN404:BO404"/>
    <mergeCell ref="BH397:BI397"/>
    <mergeCell ref="BH398:BI398"/>
    <mergeCell ref="BH399:BI399"/>
    <mergeCell ref="BH400:BI400"/>
    <mergeCell ref="BN406:BO406"/>
    <mergeCell ref="BN407:BO407"/>
    <mergeCell ref="BN408:BO408"/>
    <mergeCell ref="BH406:BI406"/>
    <mergeCell ref="BH407:BI407"/>
    <mergeCell ref="BH408:BI408"/>
    <mergeCell ref="BN410:BO410"/>
    <mergeCell ref="BN411:BO411"/>
    <mergeCell ref="BN412:BO412"/>
    <mergeCell ref="BN413:BO413"/>
    <mergeCell ref="BN414:BO414"/>
    <mergeCell ref="BN415:BO415"/>
    <mergeCell ref="BN416:BO416"/>
    <mergeCell ref="BN424:BO424"/>
    <mergeCell ref="BN425:BO425"/>
    <mergeCell ref="BN426:BO426"/>
    <mergeCell ref="BN427:BO427"/>
    <mergeCell ref="BP377:BQ377"/>
    <mergeCell ref="BP378:BQ378"/>
    <mergeCell ref="BP379:BQ379"/>
    <mergeCell ref="BP380:BQ380"/>
    <mergeCell ref="BP381:BQ381"/>
    <mergeCell ref="BP382:BQ382"/>
    <mergeCell ref="BP383:BQ383"/>
    <mergeCell ref="BP384:BQ384"/>
    <mergeCell ref="BP385:BQ385"/>
    <mergeCell ref="BP386:BQ386"/>
    <mergeCell ref="BP387:BQ387"/>
    <mergeCell ref="BP422:BQ422"/>
    <mergeCell ref="BP423:BQ423"/>
    <mergeCell ref="BP424:BQ424"/>
    <mergeCell ref="BP425:BQ425"/>
    <mergeCell ref="BP426:BQ426"/>
    <mergeCell ref="BP427:BQ427"/>
    <mergeCell ref="BP388:BQ388"/>
    <mergeCell ref="BP389:BQ389"/>
    <mergeCell ref="BP390:BQ390"/>
    <mergeCell ref="BP391:BQ391"/>
    <mergeCell ref="BP392:BQ392"/>
    <mergeCell ref="BP393:BQ393"/>
    <mergeCell ref="BP415:BQ415"/>
    <mergeCell ref="BP416:BQ416"/>
    <mergeCell ref="BP417:BQ417"/>
    <mergeCell ref="BP418:BQ418"/>
    <mergeCell ref="BP419:BQ419"/>
    <mergeCell ref="BP420:BQ420"/>
    <mergeCell ref="BP421:BQ421"/>
    <mergeCell ref="BR413:BS413"/>
    <mergeCell ref="BR414:BS414"/>
    <mergeCell ref="BP394:BQ394"/>
    <mergeCell ref="BR380:BS380"/>
    <mergeCell ref="BR381:BS381"/>
    <mergeCell ref="BR382:BS382"/>
    <mergeCell ref="BR383:BS383"/>
    <mergeCell ref="BR384:BS384"/>
    <mergeCell ref="BR385:BS385"/>
    <mergeCell ref="BR386:BS386"/>
    <mergeCell ref="BR387:BS387"/>
    <mergeCell ref="BP428:BQ428"/>
    <mergeCell ref="BP395:BQ395"/>
    <mergeCell ref="BP396:BQ396"/>
    <mergeCell ref="BP397:BQ397"/>
    <mergeCell ref="BP398:BQ398"/>
    <mergeCell ref="BP399:BQ399"/>
    <mergeCell ref="BP400:BQ400"/>
    <mergeCell ref="BP401:BQ401"/>
    <mergeCell ref="BP402:BQ402"/>
    <mergeCell ref="BP403:BQ403"/>
    <mergeCell ref="BP404:BQ404"/>
    <mergeCell ref="BP405:BQ405"/>
    <mergeCell ref="BP406:BQ406"/>
    <mergeCell ref="BP407:BQ407"/>
    <mergeCell ref="BP408:BQ408"/>
    <mergeCell ref="BP409:BQ409"/>
    <mergeCell ref="BP410:BQ410"/>
    <mergeCell ref="BP411:BQ411"/>
    <mergeCell ref="BP412:BQ412"/>
    <mergeCell ref="BP413:BQ413"/>
    <mergeCell ref="BP414:BQ414"/>
    <mergeCell ref="BR415:BS415"/>
    <mergeCell ref="BR416:BS416"/>
    <mergeCell ref="BR417:BS417"/>
    <mergeCell ref="BR418:BS418"/>
    <mergeCell ref="BR419:BS419"/>
    <mergeCell ref="BR420:BS420"/>
    <mergeCell ref="BR421:BS421"/>
    <mergeCell ref="BR422:BS422"/>
    <mergeCell ref="BR423:BS423"/>
    <mergeCell ref="BR388:BS388"/>
    <mergeCell ref="BR389:BS389"/>
    <mergeCell ref="BR390:BS390"/>
    <mergeCell ref="BR391:BS391"/>
    <mergeCell ref="BR392:BS392"/>
    <mergeCell ref="BR393:BS393"/>
    <mergeCell ref="BR394:BS394"/>
    <mergeCell ref="BR395:BS395"/>
    <mergeCell ref="BR396:BS396"/>
    <mergeCell ref="BR397:BS397"/>
    <mergeCell ref="BR398:BS398"/>
    <mergeCell ref="BR399:BS399"/>
    <mergeCell ref="BR400:BS400"/>
    <mergeCell ref="BR401:BS401"/>
    <mergeCell ref="BR404:BS404"/>
    <mergeCell ref="BR405:BS405"/>
    <mergeCell ref="BR406:BS406"/>
    <mergeCell ref="BR407:BS407"/>
    <mergeCell ref="BR408:BS408"/>
    <mergeCell ref="BR409:BS409"/>
    <mergeCell ref="BR410:BS410"/>
    <mergeCell ref="BR411:BS411"/>
    <mergeCell ref="BR412:BS412"/>
    <mergeCell ref="BR424:BS424"/>
    <mergeCell ref="BR425:BS425"/>
    <mergeCell ref="BR426:BS426"/>
    <mergeCell ref="BR427:BS427"/>
    <mergeCell ref="BR428:BS428"/>
    <mergeCell ref="BR429:BS429"/>
    <mergeCell ref="BT371:BU371"/>
    <mergeCell ref="BT372:BU372"/>
    <mergeCell ref="BT373:BU373"/>
    <mergeCell ref="BT374:BU374"/>
    <mergeCell ref="BT375:BU375"/>
    <mergeCell ref="BT376:BU376"/>
    <mergeCell ref="BT377:BU377"/>
    <mergeCell ref="BT378:BU378"/>
    <mergeCell ref="BT379:BU379"/>
    <mergeCell ref="BT380:BU380"/>
    <mergeCell ref="BT381:BU381"/>
    <mergeCell ref="BT382:BU382"/>
    <mergeCell ref="BT383:BU383"/>
    <mergeCell ref="BT384:BU384"/>
    <mergeCell ref="BT385:BU385"/>
    <mergeCell ref="BT386:BU386"/>
    <mergeCell ref="BT387:BU387"/>
    <mergeCell ref="BT388:BU388"/>
    <mergeCell ref="BT389:BU389"/>
    <mergeCell ref="BT390:BU390"/>
    <mergeCell ref="BT391:BU391"/>
    <mergeCell ref="BT412:BU412"/>
    <mergeCell ref="BT413:BU413"/>
    <mergeCell ref="BT414:BU414"/>
    <mergeCell ref="BT415:BU415"/>
    <mergeCell ref="BT416:BU416"/>
    <mergeCell ref="BT417:BU417"/>
    <mergeCell ref="BT418:BU418"/>
    <mergeCell ref="BT419:BU419"/>
    <mergeCell ref="BT420:BU420"/>
    <mergeCell ref="BT421:BU421"/>
    <mergeCell ref="BT422:BU422"/>
    <mergeCell ref="BT423:BU423"/>
    <mergeCell ref="BT424:BU424"/>
    <mergeCell ref="BT425:BU425"/>
    <mergeCell ref="BT392:BU392"/>
    <mergeCell ref="BT393:BU393"/>
    <mergeCell ref="BT394:BU394"/>
    <mergeCell ref="BT395:BU395"/>
    <mergeCell ref="BT396:BU396"/>
    <mergeCell ref="BT397:BU397"/>
    <mergeCell ref="BT398:BU398"/>
    <mergeCell ref="BT399:BU399"/>
    <mergeCell ref="BT400:BU400"/>
    <mergeCell ref="BT401:BU401"/>
    <mergeCell ref="BT402:BU402"/>
    <mergeCell ref="BT403:BU403"/>
    <mergeCell ref="BT404:BU404"/>
    <mergeCell ref="BT405:BU405"/>
    <mergeCell ref="BT406:BU406"/>
    <mergeCell ref="BT407:BU407"/>
    <mergeCell ref="BT408:BU408"/>
    <mergeCell ref="BT426:BU426"/>
    <mergeCell ref="BT427:BU427"/>
    <mergeCell ref="BT428:BU428"/>
    <mergeCell ref="BT429:BU429"/>
    <mergeCell ref="BV369:BW369"/>
    <mergeCell ref="BX369:BY369"/>
    <mergeCell ref="BZ369:CA369"/>
    <mergeCell ref="BV368:CA368"/>
    <mergeCell ref="BN368:BU368"/>
    <mergeCell ref="BV370:BW370"/>
    <mergeCell ref="BX370:BY370"/>
    <mergeCell ref="BZ370:CA370"/>
    <mergeCell ref="BV371:BW371"/>
    <mergeCell ref="BX371:BY371"/>
    <mergeCell ref="BZ371:CA371"/>
    <mergeCell ref="BV372:BW372"/>
    <mergeCell ref="BX372:BY372"/>
    <mergeCell ref="BZ372:CA372"/>
    <mergeCell ref="BV373:BW373"/>
    <mergeCell ref="BX373:BY373"/>
    <mergeCell ref="BZ373:CA373"/>
    <mergeCell ref="BV374:BW374"/>
    <mergeCell ref="BX374:BY374"/>
    <mergeCell ref="BZ374:CA374"/>
    <mergeCell ref="BV375:BW375"/>
    <mergeCell ref="BX375:BY375"/>
    <mergeCell ref="BZ375:CA375"/>
    <mergeCell ref="BV376:BW376"/>
    <mergeCell ref="BX376:BY376"/>
    <mergeCell ref="BT409:BU409"/>
    <mergeCell ref="BT410:BU410"/>
    <mergeCell ref="BT411:BU411"/>
    <mergeCell ref="BZ376:CA376"/>
    <mergeCell ref="BV377:BW377"/>
    <mergeCell ref="BX377:BY377"/>
    <mergeCell ref="BZ377:CA377"/>
    <mergeCell ref="BV378:BW378"/>
    <mergeCell ref="BX378:BY378"/>
    <mergeCell ref="BZ378:CA378"/>
    <mergeCell ref="BV379:BW379"/>
    <mergeCell ref="BX379:BY379"/>
    <mergeCell ref="BZ379:CA379"/>
    <mergeCell ref="BV380:BW380"/>
    <mergeCell ref="BX380:BY380"/>
    <mergeCell ref="BZ380:CA380"/>
    <mergeCell ref="BV381:BW381"/>
    <mergeCell ref="BX381:BY381"/>
    <mergeCell ref="BZ381:CA381"/>
    <mergeCell ref="BV382:BW382"/>
    <mergeCell ref="BX382:BY382"/>
    <mergeCell ref="BZ382:CA382"/>
    <mergeCell ref="BV383:BW383"/>
    <mergeCell ref="BX383:BY383"/>
    <mergeCell ref="BZ383:CA383"/>
    <mergeCell ref="BV384:BW384"/>
    <mergeCell ref="BX384:BY384"/>
    <mergeCell ref="BZ384:CA384"/>
    <mergeCell ref="BV385:BW385"/>
    <mergeCell ref="BX385:BY385"/>
    <mergeCell ref="BZ385:CA385"/>
    <mergeCell ref="BV386:BW386"/>
    <mergeCell ref="BX386:BY386"/>
    <mergeCell ref="BZ386:CA386"/>
    <mergeCell ref="BV387:BW387"/>
    <mergeCell ref="BX387:BY387"/>
    <mergeCell ref="BZ387:CA387"/>
    <mergeCell ref="BV388:BW388"/>
    <mergeCell ref="BX388:BY388"/>
    <mergeCell ref="BZ388:CA388"/>
    <mergeCell ref="BV389:BW389"/>
    <mergeCell ref="BX389:BY389"/>
    <mergeCell ref="BZ389:CA389"/>
    <mergeCell ref="BV390:BW390"/>
    <mergeCell ref="BX390:BY390"/>
    <mergeCell ref="BZ390:CA390"/>
    <mergeCell ref="BV391:BW391"/>
    <mergeCell ref="BX391:BY391"/>
    <mergeCell ref="BZ391:CA391"/>
    <mergeCell ref="BV392:BW392"/>
    <mergeCell ref="BX392:BY392"/>
    <mergeCell ref="BZ392:CA392"/>
    <mergeCell ref="BV393:BW393"/>
    <mergeCell ref="BX393:BY393"/>
    <mergeCell ref="BZ393:CA393"/>
    <mergeCell ref="BV394:BW394"/>
    <mergeCell ref="BX394:BY394"/>
    <mergeCell ref="BZ394:CA394"/>
    <mergeCell ref="BZ400:CA400"/>
    <mergeCell ref="BV401:BW401"/>
    <mergeCell ref="BX401:BY401"/>
    <mergeCell ref="BZ401:CA401"/>
    <mergeCell ref="BV402:BW402"/>
    <mergeCell ref="BX402:BY402"/>
    <mergeCell ref="BZ402:CA402"/>
    <mergeCell ref="BV403:BW403"/>
    <mergeCell ref="BX403:BY403"/>
    <mergeCell ref="BZ403:CA403"/>
    <mergeCell ref="BV415:BW415"/>
    <mergeCell ref="BX415:BY415"/>
    <mergeCell ref="BZ415:CA415"/>
    <mergeCell ref="BV404:BW404"/>
    <mergeCell ref="BX404:BY404"/>
    <mergeCell ref="BZ404:CA404"/>
    <mergeCell ref="BV405:BW405"/>
    <mergeCell ref="BX405:BY405"/>
    <mergeCell ref="BZ405:CA405"/>
    <mergeCell ref="BV406:BW406"/>
    <mergeCell ref="BX406:BY406"/>
    <mergeCell ref="BZ406:CA406"/>
    <mergeCell ref="BV407:BW407"/>
    <mergeCell ref="BX407:BY407"/>
    <mergeCell ref="BZ407:CA407"/>
    <mergeCell ref="BV408:BW408"/>
    <mergeCell ref="BX408:BY408"/>
    <mergeCell ref="BZ408:CA408"/>
    <mergeCell ref="BV409:BW409"/>
    <mergeCell ref="BX409:BY409"/>
    <mergeCell ref="BZ409:CA409"/>
    <mergeCell ref="BV425:BW425"/>
    <mergeCell ref="BX425:BY425"/>
    <mergeCell ref="BZ425:CA425"/>
    <mergeCell ref="BV426:BW426"/>
    <mergeCell ref="BX426:BY426"/>
    <mergeCell ref="BZ426:CA426"/>
    <mergeCell ref="BV427:BW427"/>
    <mergeCell ref="BX427:BY427"/>
    <mergeCell ref="BZ427:CA427"/>
    <mergeCell ref="BV416:BW416"/>
    <mergeCell ref="BX416:BY416"/>
    <mergeCell ref="BZ416:CA416"/>
    <mergeCell ref="BV417:BW417"/>
    <mergeCell ref="BX417:BY417"/>
    <mergeCell ref="BZ417:CA417"/>
    <mergeCell ref="BV418:BW418"/>
    <mergeCell ref="BX418:BY418"/>
    <mergeCell ref="BZ418:CA418"/>
    <mergeCell ref="BV419:BW419"/>
    <mergeCell ref="BX419:BY419"/>
    <mergeCell ref="BZ419:CA419"/>
    <mergeCell ref="BV420:BW420"/>
    <mergeCell ref="BX420:BY420"/>
    <mergeCell ref="BZ420:CA420"/>
    <mergeCell ref="BV421:BW421"/>
    <mergeCell ref="BX421:BY421"/>
    <mergeCell ref="BZ421:CA421"/>
    <mergeCell ref="CC373:CD373"/>
    <mergeCell ref="CE373:CF373"/>
    <mergeCell ref="CG373:CH373"/>
    <mergeCell ref="CI373:CJ373"/>
    <mergeCell ref="CC374:CD374"/>
    <mergeCell ref="CE374:CF374"/>
    <mergeCell ref="CG374:CH374"/>
    <mergeCell ref="CI374:CJ374"/>
    <mergeCell ref="BV422:BW422"/>
    <mergeCell ref="BX422:BY422"/>
    <mergeCell ref="BZ422:CA422"/>
    <mergeCell ref="BV423:BW423"/>
    <mergeCell ref="BX423:BY423"/>
    <mergeCell ref="BZ423:CA423"/>
    <mergeCell ref="BV424:BW424"/>
    <mergeCell ref="BX424:BY424"/>
    <mergeCell ref="BZ424:CA424"/>
    <mergeCell ref="BV410:BW410"/>
    <mergeCell ref="BX410:BY410"/>
    <mergeCell ref="BZ410:CA410"/>
    <mergeCell ref="BV411:BW411"/>
    <mergeCell ref="BX411:BY411"/>
    <mergeCell ref="BZ411:CA411"/>
    <mergeCell ref="BV412:BW412"/>
    <mergeCell ref="BX412:BY412"/>
    <mergeCell ref="BZ412:CA412"/>
    <mergeCell ref="BV413:BW413"/>
    <mergeCell ref="BX413:BY413"/>
    <mergeCell ref="BZ413:CA413"/>
    <mergeCell ref="BV414:BW414"/>
    <mergeCell ref="BX414:BY414"/>
    <mergeCell ref="BZ414:CA414"/>
    <mergeCell ref="CC368:CJ368"/>
    <mergeCell ref="CC369:CD369"/>
    <mergeCell ref="CE369:CF369"/>
    <mergeCell ref="CG369:CH369"/>
    <mergeCell ref="CI369:CJ369"/>
    <mergeCell ref="CC370:CD370"/>
    <mergeCell ref="CE370:CF370"/>
    <mergeCell ref="CG370:CH370"/>
    <mergeCell ref="CI370:CJ370"/>
    <mergeCell ref="CC371:CD371"/>
    <mergeCell ref="CE371:CF371"/>
    <mergeCell ref="CG371:CH371"/>
    <mergeCell ref="CI371:CJ371"/>
    <mergeCell ref="CC372:CD372"/>
    <mergeCell ref="CE372:CF372"/>
    <mergeCell ref="CG372:CH372"/>
    <mergeCell ref="CI372:CJ372"/>
    <mergeCell ref="CC375:CD375"/>
    <mergeCell ref="CE375:CF375"/>
    <mergeCell ref="CG375:CH375"/>
    <mergeCell ref="CI375:CJ375"/>
    <mergeCell ref="CC376:CD376"/>
    <mergeCell ref="CE376:CF376"/>
    <mergeCell ref="CG376:CH376"/>
    <mergeCell ref="CI376:CJ376"/>
    <mergeCell ref="CC377:CD377"/>
    <mergeCell ref="CE377:CF377"/>
    <mergeCell ref="CG377:CH377"/>
    <mergeCell ref="CI377:CJ377"/>
    <mergeCell ref="CC378:CD378"/>
    <mergeCell ref="CE378:CF378"/>
    <mergeCell ref="CG378:CH378"/>
    <mergeCell ref="CI378:CJ378"/>
    <mergeCell ref="CC379:CD379"/>
    <mergeCell ref="CE379:CF379"/>
    <mergeCell ref="CG379:CH379"/>
    <mergeCell ref="CI379:CJ379"/>
    <mergeCell ref="CC380:CD380"/>
    <mergeCell ref="CE380:CF380"/>
    <mergeCell ref="CG380:CH380"/>
    <mergeCell ref="CI380:CJ380"/>
    <mergeCell ref="CC381:CD381"/>
    <mergeCell ref="CE381:CF381"/>
    <mergeCell ref="CG381:CH381"/>
    <mergeCell ref="CI381:CJ381"/>
    <mergeCell ref="CC382:CD382"/>
    <mergeCell ref="CE382:CF382"/>
    <mergeCell ref="CG382:CH382"/>
    <mergeCell ref="CI382:CJ382"/>
    <mergeCell ref="CC383:CD383"/>
    <mergeCell ref="CE383:CF383"/>
    <mergeCell ref="CG383:CH383"/>
    <mergeCell ref="CI383:CJ383"/>
    <mergeCell ref="CC384:CD384"/>
    <mergeCell ref="CE384:CF384"/>
    <mergeCell ref="CG384:CH384"/>
    <mergeCell ref="CI384:CJ384"/>
    <mergeCell ref="CC385:CD385"/>
    <mergeCell ref="CE385:CF385"/>
    <mergeCell ref="CG385:CH385"/>
    <mergeCell ref="CI385:CJ385"/>
    <mergeCell ref="CC386:CD386"/>
    <mergeCell ref="CE386:CF386"/>
    <mergeCell ref="CG386:CH386"/>
    <mergeCell ref="CI386:CJ386"/>
    <mergeCell ref="CC387:CD387"/>
    <mergeCell ref="CE387:CF387"/>
    <mergeCell ref="CG387:CH387"/>
    <mergeCell ref="CI387:CJ387"/>
    <mergeCell ref="CC388:CD388"/>
    <mergeCell ref="CE388:CF388"/>
    <mergeCell ref="CG388:CH388"/>
    <mergeCell ref="CI388:CJ388"/>
    <mergeCell ref="CC389:CD389"/>
    <mergeCell ref="CE389:CF389"/>
    <mergeCell ref="CG389:CH389"/>
    <mergeCell ref="CI389:CJ389"/>
    <mergeCell ref="CC390:CD390"/>
    <mergeCell ref="CE390:CF390"/>
    <mergeCell ref="CG390:CH390"/>
    <mergeCell ref="CI390:CJ390"/>
    <mergeCell ref="CC391:CD391"/>
    <mergeCell ref="CE391:CF391"/>
    <mergeCell ref="CG391:CH391"/>
    <mergeCell ref="CI391:CJ391"/>
    <mergeCell ref="CC392:CD392"/>
    <mergeCell ref="CE392:CF392"/>
    <mergeCell ref="CG392:CH392"/>
    <mergeCell ref="CI392:CJ392"/>
    <mergeCell ref="CC393:CD393"/>
    <mergeCell ref="CE393:CF393"/>
    <mergeCell ref="CG393:CH393"/>
    <mergeCell ref="CI393:CJ393"/>
    <mergeCell ref="CC394:CD394"/>
    <mergeCell ref="CE394:CF394"/>
    <mergeCell ref="CG394:CH394"/>
    <mergeCell ref="CI394:CJ394"/>
    <mergeCell ref="CC395:CD395"/>
    <mergeCell ref="CE395:CF395"/>
    <mergeCell ref="CG395:CH395"/>
    <mergeCell ref="CI395:CJ395"/>
    <mergeCell ref="CC396:CD396"/>
    <mergeCell ref="CE396:CF396"/>
    <mergeCell ref="CG396:CH396"/>
    <mergeCell ref="CI396:CJ396"/>
    <mergeCell ref="CC397:CD397"/>
    <mergeCell ref="CE397:CF397"/>
    <mergeCell ref="CG397:CH397"/>
    <mergeCell ref="CI397:CJ397"/>
    <mergeCell ref="CC398:CD398"/>
    <mergeCell ref="CE398:CF398"/>
    <mergeCell ref="CG398:CH398"/>
    <mergeCell ref="CI398:CJ398"/>
    <mergeCell ref="CC399:CD399"/>
    <mergeCell ref="CE399:CF399"/>
    <mergeCell ref="CG399:CH399"/>
    <mergeCell ref="CI399:CJ399"/>
    <mergeCell ref="CC400:CD400"/>
    <mergeCell ref="CE400:CF400"/>
    <mergeCell ref="CG400:CH400"/>
    <mergeCell ref="CI400:CJ400"/>
    <mergeCell ref="CC401:CD401"/>
    <mergeCell ref="CE401:CF401"/>
    <mergeCell ref="CG401:CH401"/>
    <mergeCell ref="CI401:CJ401"/>
    <mergeCell ref="CC402:CD402"/>
    <mergeCell ref="CE402:CF402"/>
    <mergeCell ref="CG402:CH402"/>
    <mergeCell ref="CI402:CJ402"/>
    <mergeCell ref="CC403:CD403"/>
    <mergeCell ref="CE403:CF403"/>
    <mergeCell ref="CG403:CH403"/>
    <mergeCell ref="CI403:CJ403"/>
    <mergeCell ref="CC404:CD404"/>
    <mergeCell ref="CE404:CF404"/>
    <mergeCell ref="CG404:CH404"/>
    <mergeCell ref="CI404:CJ404"/>
    <mergeCell ref="CC405:CD405"/>
    <mergeCell ref="CE405:CF405"/>
    <mergeCell ref="CG405:CH405"/>
    <mergeCell ref="CI405:CJ405"/>
    <mergeCell ref="CC406:CD406"/>
    <mergeCell ref="CE406:CF406"/>
    <mergeCell ref="CG406:CH406"/>
    <mergeCell ref="CI406:CJ406"/>
    <mergeCell ref="CC407:CD407"/>
    <mergeCell ref="CE407:CF407"/>
    <mergeCell ref="CG407:CH407"/>
    <mergeCell ref="CI407:CJ407"/>
    <mergeCell ref="CC408:CD408"/>
    <mergeCell ref="CE408:CF408"/>
    <mergeCell ref="CG408:CH408"/>
    <mergeCell ref="CI408:CJ408"/>
    <mergeCell ref="CC409:CD409"/>
    <mergeCell ref="CE409:CF409"/>
    <mergeCell ref="CG409:CH409"/>
    <mergeCell ref="CI409:CJ409"/>
    <mergeCell ref="CC410:CD410"/>
    <mergeCell ref="CE410:CF410"/>
    <mergeCell ref="CG410:CH410"/>
    <mergeCell ref="CI410:CJ410"/>
    <mergeCell ref="CC411:CD411"/>
    <mergeCell ref="CE411:CF411"/>
    <mergeCell ref="CG411:CH411"/>
    <mergeCell ref="CI411:CJ411"/>
    <mergeCell ref="CC412:CD412"/>
    <mergeCell ref="CE412:CF412"/>
    <mergeCell ref="CG412:CH412"/>
    <mergeCell ref="CI412:CJ412"/>
    <mergeCell ref="CC413:CD413"/>
    <mergeCell ref="CE413:CF413"/>
    <mergeCell ref="CG413:CH413"/>
    <mergeCell ref="CI413:CJ413"/>
    <mergeCell ref="CC414:CD414"/>
    <mergeCell ref="CE414:CF414"/>
    <mergeCell ref="CG414:CH414"/>
    <mergeCell ref="CI414:CJ414"/>
    <mergeCell ref="CC415:CD415"/>
    <mergeCell ref="CE415:CF415"/>
    <mergeCell ref="CG415:CH415"/>
    <mergeCell ref="CI415:CJ415"/>
    <mergeCell ref="CC416:CD416"/>
    <mergeCell ref="CE416:CF416"/>
    <mergeCell ref="CG416:CH416"/>
    <mergeCell ref="CI416:CJ416"/>
    <mergeCell ref="CC417:CD417"/>
    <mergeCell ref="CE417:CF417"/>
    <mergeCell ref="CG417:CH417"/>
    <mergeCell ref="CI417:CJ417"/>
    <mergeCell ref="CC418:CD418"/>
    <mergeCell ref="CE418:CF418"/>
    <mergeCell ref="CG418:CH418"/>
    <mergeCell ref="CI418:CJ418"/>
    <mergeCell ref="CC419:CD419"/>
    <mergeCell ref="CE419:CF419"/>
    <mergeCell ref="CG419:CH419"/>
    <mergeCell ref="CI419:CJ419"/>
    <mergeCell ref="CC420:CD420"/>
    <mergeCell ref="CE420:CF420"/>
    <mergeCell ref="CG420:CH420"/>
    <mergeCell ref="CI420:CJ420"/>
    <mergeCell ref="CC421:CD421"/>
    <mergeCell ref="CE421:CF421"/>
    <mergeCell ref="CG421:CH421"/>
    <mergeCell ref="CI421:CJ421"/>
    <mergeCell ref="CC422:CD422"/>
    <mergeCell ref="CE422:CF422"/>
    <mergeCell ref="CG422:CH422"/>
    <mergeCell ref="CI422:CJ422"/>
    <mergeCell ref="CC423:CD423"/>
    <mergeCell ref="CE423:CF423"/>
    <mergeCell ref="CG423:CH423"/>
    <mergeCell ref="CI423:CJ423"/>
    <mergeCell ref="CC424:CD424"/>
    <mergeCell ref="CE424:CF424"/>
    <mergeCell ref="CG424:CH424"/>
    <mergeCell ref="CI424:CJ424"/>
    <mergeCell ref="CC425:CD425"/>
    <mergeCell ref="CE425:CF425"/>
    <mergeCell ref="CG425:CH425"/>
    <mergeCell ref="CI425:CJ425"/>
    <mergeCell ref="CC426:CD426"/>
    <mergeCell ref="CE426:CF426"/>
    <mergeCell ref="CG426:CH426"/>
    <mergeCell ref="CI426:CJ426"/>
    <mergeCell ref="CC427:CD427"/>
    <mergeCell ref="CE427:CF427"/>
    <mergeCell ref="CG427:CH427"/>
    <mergeCell ref="CI427:CJ427"/>
    <mergeCell ref="CC428:CD428"/>
    <mergeCell ref="CE428:CF428"/>
    <mergeCell ref="CG428:CH428"/>
    <mergeCell ref="CI428:CJ428"/>
    <mergeCell ref="CC429:CD429"/>
    <mergeCell ref="CE429:CF429"/>
    <mergeCell ref="CG429:CH429"/>
    <mergeCell ref="CI429:CJ429"/>
    <mergeCell ref="CI430:CJ430"/>
    <mergeCell ref="BJ460:BK460"/>
    <mergeCell ref="BJ461:BK461"/>
    <mergeCell ref="BM459:BT459"/>
    <mergeCell ref="BM460:BN460"/>
    <mergeCell ref="BO460:BP460"/>
    <mergeCell ref="BQ460:BR460"/>
    <mergeCell ref="BS460:BT460"/>
    <mergeCell ref="BM461:BN461"/>
    <mergeCell ref="BO461:BP461"/>
    <mergeCell ref="BQ461:BR461"/>
    <mergeCell ref="BS461:BT461"/>
    <mergeCell ref="BV460:BW460"/>
    <mergeCell ref="BV461:BW461"/>
    <mergeCell ref="BP429:BQ429"/>
    <mergeCell ref="BK428:BL428"/>
    <mergeCell ref="BK429:BL429"/>
    <mergeCell ref="BK430:BL430"/>
    <mergeCell ref="BV428:BW428"/>
    <mergeCell ref="BX428:BY428"/>
    <mergeCell ref="BZ428:CA428"/>
    <mergeCell ref="BV429:BW429"/>
    <mergeCell ref="BX429:BY429"/>
    <mergeCell ref="BZ429:CA429"/>
    <mergeCell ref="BZ430:CA430"/>
    <mergeCell ref="BN428:BO428"/>
    <mergeCell ref="BN429:BO429"/>
    <mergeCell ref="CP44:CQ44"/>
    <mergeCell ref="CS41:CT41"/>
    <mergeCell ref="CS42:CT42"/>
    <mergeCell ref="CS43:CT43"/>
    <mergeCell ref="CS44:CT44"/>
    <mergeCell ref="BY44:BZ44"/>
    <mergeCell ref="BK41:BM41"/>
    <mergeCell ref="BN41:BP41"/>
    <mergeCell ref="BQ41:BR41"/>
    <mergeCell ref="BQ44:BR44"/>
    <mergeCell ref="BK40:BR40"/>
    <mergeCell ref="BT41:BU41"/>
    <mergeCell ref="BT42:BU42"/>
    <mergeCell ref="BT43:BU43"/>
    <mergeCell ref="BW41:BX41"/>
    <mergeCell ref="BY41:BZ41"/>
    <mergeCell ref="BW42:BX42"/>
    <mergeCell ref="BY42:BZ42"/>
    <mergeCell ref="BW43:BX43"/>
    <mergeCell ref="BY43:BZ43"/>
    <mergeCell ref="BW40:BZ40"/>
    <mergeCell ref="CB41:CC41"/>
    <mergeCell ref="CD41:CE41"/>
    <mergeCell ref="CB40:CE40"/>
    <mergeCell ref="CB42:CC42"/>
    <mergeCell ref="CD42:CE42"/>
    <mergeCell ref="AO361:AP361"/>
    <mergeCell ref="AQ361:AR361"/>
    <mergeCell ref="AS361:AT361"/>
    <mergeCell ref="AO362:AP362"/>
    <mergeCell ref="AQ362:AR362"/>
    <mergeCell ref="AS362:AT362"/>
    <mergeCell ref="AH360:AM360"/>
    <mergeCell ref="AO360:AT360"/>
    <mergeCell ref="CV41:CW41"/>
    <mergeCell ref="CV42:CW42"/>
    <mergeCell ref="CV43:CW43"/>
    <mergeCell ref="CY41:CZ41"/>
    <mergeCell ref="CY42:CZ42"/>
    <mergeCell ref="CY43:CZ43"/>
    <mergeCell ref="CY44:CZ44"/>
    <mergeCell ref="BT44:BU44"/>
    <mergeCell ref="DB40:DD40"/>
    <mergeCell ref="CG41:CH41"/>
    <mergeCell ref="CG42:CH42"/>
    <mergeCell ref="CG43:CH43"/>
    <mergeCell ref="CJ41:CK41"/>
    <mergeCell ref="CJ42:CK42"/>
    <mergeCell ref="CJ43:CK43"/>
    <mergeCell ref="CG44:CH44"/>
    <mergeCell ref="CJ44:CK44"/>
    <mergeCell ref="CM41:CN41"/>
    <mergeCell ref="CM42:CN42"/>
    <mergeCell ref="CM43:CN43"/>
    <mergeCell ref="CM44:CN44"/>
    <mergeCell ref="CP41:CQ41"/>
    <mergeCell ref="CP42:CQ42"/>
    <mergeCell ref="CP43:CQ43"/>
  </mergeCells>
  <phoneticPr fontId="52" type="noConversion"/>
  <conditionalFormatting sqref="F45:AD45">
    <cfRule type="expression" dxfId="191" priority="10">
      <formula>$AJ$45=0</formula>
    </cfRule>
  </conditionalFormatting>
  <conditionalFormatting sqref="F139:AD139">
    <cfRule type="expression" dxfId="190" priority="9">
      <formula>$AJ$139=0</formula>
    </cfRule>
  </conditionalFormatting>
  <conditionalFormatting sqref="F495:AD495">
    <cfRule type="expression" dxfId="189" priority="6">
      <formula>$AJ$495=0</formula>
    </cfRule>
  </conditionalFormatting>
  <conditionalFormatting sqref="G115:AD115">
    <cfRule type="expression" dxfId="188" priority="11">
      <formula>$AJ$115=0</formula>
    </cfRule>
  </conditionalFormatting>
  <conditionalFormatting sqref="I43:AB43">
    <cfRule type="expression" dxfId="187" priority="2">
      <formula>$AC$43=1</formula>
    </cfRule>
  </conditionalFormatting>
  <conditionalFormatting sqref="I42:AD43">
    <cfRule type="expression" dxfId="186" priority="3">
      <formula>$BT42=1</formula>
    </cfRule>
  </conditionalFormatting>
  <conditionalFormatting sqref="I461:AD461">
    <cfRule type="expression" dxfId="185" priority="8">
      <formula>$BY$461=1</formula>
    </cfRule>
  </conditionalFormatting>
  <conditionalFormatting sqref="M370:AD429">
    <cfRule type="expression" dxfId="184" priority="13">
      <formula>$BF370=1</formula>
    </cfRule>
  </conditionalFormatting>
  <conditionalFormatting sqref="M486:AD492">
    <cfRule type="expression" dxfId="183" priority="5">
      <formula>$AY$486=1</formula>
    </cfRule>
  </conditionalFormatting>
  <conditionalFormatting sqref="P486:AD492">
    <cfRule type="expression" dxfId="182" priority="7">
      <formula>$AV486=1</formula>
    </cfRule>
  </conditionalFormatting>
  <conditionalFormatting sqref="V486:AD492">
    <cfRule type="expression" dxfId="181" priority="4">
      <formula>$CG486=1</formula>
    </cfRule>
  </conditionalFormatting>
  <dataValidations count="8">
    <dataValidation type="list" allowBlank="1" showInputMessage="1" showErrorMessage="1" sqref="I42:J43" xr:uid="{9FF1234A-2C53-464D-82EF-D0102F5D4E47}">
      <formula1>"1,2,8,9"</formula1>
    </dataValidation>
    <dataValidation type="list" allowBlank="1" showInputMessage="1" showErrorMessage="1" sqref="O42:P43 AA42:AB43" xr:uid="{9FED865A-6EE3-4410-89F7-FB4B6FE9F7D2}">
      <formula1>"1,2,3,4,5,6,7,8,9"</formula1>
    </dataValidation>
    <dataValidation type="list" allowBlank="1" showInputMessage="1" showErrorMessage="1" sqref="Q42:R43" xr:uid="{FCD4A5BC-FF85-4AC0-9DC0-FD66CA8F5C6F}">
      <formula1>"1,2,3,4,8,9"</formula1>
    </dataValidation>
    <dataValidation type="list" allowBlank="1" showInputMessage="1" showErrorMessage="1" sqref="S42:T43" xr:uid="{6781D2B4-47CC-4A42-9CDB-FE471D2D06AD}">
      <formula1>"1,2,3,4,5,6,7,8,9,10,11,12,13,14,15,16,17,18,19,20,21,22,99"</formula1>
    </dataValidation>
    <dataValidation type="list" allowBlank="1" showInputMessage="1" showErrorMessage="1" sqref="Y42:Z43" xr:uid="{8AE1C829-E000-4C79-9D7D-16F99A44AA1E}">
      <formula1>"1,2,3,4,5,6,7,8,9,10,11,12,13,14,15,16,17,18,19,20,21,22,23,24,25,26,99"</formula1>
    </dataValidation>
    <dataValidation type="list" allowBlank="1" showInputMessage="1" showErrorMessage="1" sqref="C461:H461" xr:uid="{886BBFEF-28CF-423E-9447-2C0DC3A6C19F}">
      <formula1>"1,2,9"</formula1>
    </dataValidation>
    <dataValidation type="list" allowBlank="1" showInputMessage="1" showErrorMessage="1" sqref="M486:O492" xr:uid="{05FC27B0-11E4-4680-BE65-58F360E1DCE6}">
      <formula1>"X"</formula1>
    </dataValidation>
    <dataValidation type="list" allowBlank="1" showInputMessage="1" showErrorMessage="1" sqref="AC43:AD43" xr:uid="{43DF0005-3A8E-4E75-A5D8-9B9A7ADAA8A2}">
      <formula1>"1"</formula1>
    </dataValidation>
  </dataValidations>
  <hyperlinks>
    <hyperlink ref="AA7:AD7" location="Índice!B17" display="Índice" xr:uid="{682249AF-1F82-4736-9234-55E17E75AA18}"/>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
Cuestionario</oddHeader>
    <oddFooter>&amp;LCenso Nacional de Gobiernos Estatales 2024&amp;R&amp;P de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B57A7-AC33-4C29-89D0-BB05FB56084C}">
  <sheetPr codeName="Hoja7"/>
  <dimension ref="A1:AX215"/>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16384" width="3.7109375" hidden="1"/>
  </cols>
  <sheetData>
    <row r="1" spans="1:32"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2" s="2" customFormat="1" ht="15" customHeight="1">
      <c r="A2" s="18"/>
      <c r="AF2" s="109"/>
    </row>
    <row r="3" spans="1:32" s="3" customFormat="1" ht="45" customHeight="1">
      <c r="A3" s="18"/>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10"/>
    </row>
    <row r="4" spans="1:32" s="2" customFormat="1" ht="15" customHeight="1">
      <c r="A4" s="18"/>
      <c r="AF4" s="109"/>
    </row>
    <row r="5" spans="1:32" s="3" customFormat="1" ht="45" customHeight="1">
      <c r="A5" s="18"/>
      <c r="B5" s="426" t="s">
        <v>12</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69" t="s">
        <v>2</v>
      </c>
      <c r="AB7" s="669"/>
      <c r="AC7" s="669"/>
      <c r="AD7" s="669"/>
      <c r="AF7" s="110"/>
    </row>
    <row r="8" spans="1:32"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2" s="3" customFormat="1" ht="15" customHeight="1" thickBot="1">
      <c r="A9" s="18"/>
      <c r="AF9" s="110"/>
    </row>
    <row r="10" spans="1:32" s="38" customFormat="1" ht="15" customHeight="1" thickBot="1">
      <c r="A10" s="45" t="s">
        <v>5054</v>
      </c>
      <c r="B10" s="796" t="s">
        <v>5937</v>
      </c>
      <c r="C10" s="797"/>
      <c r="D10" s="797"/>
      <c r="E10" s="797"/>
      <c r="F10" s="797"/>
      <c r="G10" s="797"/>
      <c r="H10" s="797"/>
      <c r="I10" s="797"/>
      <c r="J10" s="797"/>
      <c r="K10" s="797"/>
      <c r="L10" s="797"/>
      <c r="M10" s="797"/>
      <c r="N10" s="797"/>
      <c r="O10" s="797"/>
      <c r="P10" s="797"/>
      <c r="Q10" s="797"/>
      <c r="R10" s="797"/>
      <c r="S10" s="797"/>
      <c r="T10" s="797"/>
      <c r="U10" s="797"/>
      <c r="V10" s="797"/>
      <c r="W10" s="797"/>
      <c r="X10" s="797"/>
      <c r="Y10" s="797"/>
      <c r="Z10" s="797"/>
      <c r="AA10" s="797"/>
      <c r="AB10" s="797"/>
      <c r="AC10" s="797"/>
      <c r="AD10" s="798"/>
      <c r="AE10" s="2"/>
      <c r="AF10" s="169"/>
    </row>
    <row r="11" spans="1:32" s="38" customFormat="1" ht="15" customHeight="1">
      <c r="A11" s="18"/>
      <c r="B11" s="601" t="s">
        <v>5036</v>
      </c>
      <c r="C11" s="602"/>
      <c r="D11" s="602"/>
      <c r="E11" s="602"/>
      <c r="F11" s="602"/>
      <c r="G11" s="602"/>
      <c r="H11" s="602"/>
      <c r="I11" s="602"/>
      <c r="J11" s="602"/>
      <c r="K11" s="602"/>
      <c r="L11" s="602"/>
      <c r="M11" s="602"/>
      <c r="N11" s="602"/>
      <c r="O11" s="602"/>
      <c r="P11" s="602"/>
      <c r="Q11" s="602"/>
      <c r="R11" s="602"/>
      <c r="S11" s="602"/>
      <c r="T11" s="602"/>
      <c r="U11" s="602"/>
      <c r="V11" s="602"/>
      <c r="W11" s="602"/>
      <c r="X11" s="602"/>
      <c r="Y11" s="602"/>
      <c r="Z11" s="602"/>
      <c r="AA11" s="602"/>
      <c r="AB11" s="602"/>
      <c r="AC11" s="602"/>
      <c r="AD11" s="603"/>
      <c r="AE11" s="2"/>
      <c r="AF11" s="169"/>
    </row>
    <row r="12" spans="1:32" s="38" customFormat="1" ht="24" customHeight="1">
      <c r="A12" s="18"/>
      <c r="B12" s="39"/>
      <c r="C12" s="492" t="s">
        <v>5938</v>
      </c>
      <c r="D12" s="637"/>
      <c r="E12" s="637"/>
      <c r="F12" s="637"/>
      <c r="G12" s="637"/>
      <c r="H12" s="637"/>
      <c r="I12" s="637"/>
      <c r="J12" s="637"/>
      <c r="K12" s="637"/>
      <c r="L12" s="637"/>
      <c r="M12" s="637"/>
      <c r="N12" s="637"/>
      <c r="O12" s="637"/>
      <c r="P12" s="637"/>
      <c r="Q12" s="637"/>
      <c r="R12" s="637"/>
      <c r="S12" s="637"/>
      <c r="T12" s="637"/>
      <c r="U12" s="637"/>
      <c r="V12" s="637"/>
      <c r="W12" s="637"/>
      <c r="X12" s="637"/>
      <c r="Y12" s="637"/>
      <c r="Z12" s="637"/>
      <c r="AA12" s="637"/>
      <c r="AB12" s="637"/>
      <c r="AC12" s="637"/>
      <c r="AD12" s="755"/>
      <c r="AE12" s="7"/>
      <c r="AF12" s="169"/>
    </row>
    <row r="13" spans="1:32" s="38" customFormat="1" ht="24" customHeight="1">
      <c r="A13" s="18"/>
      <c r="B13" s="39"/>
      <c r="C13" s="594" t="s">
        <v>5038</v>
      </c>
      <c r="D13" s="594"/>
      <c r="E13" s="594"/>
      <c r="F13" s="594"/>
      <c r="G13" s="594"/>
      <c r="H13" s="594"/>
      <c r="I13" s="594"/>
      <c r="J13" s="594"/>
      <c r="K13" s="594"/>
      <c r="L13" s="594"/>
      <c r="M13" s="594"/>
      <c r="N13" s="594"/>
      <c r="O13" s="594"/>
      <c r="P13" s="594"/>
      <c r="Q13" s="594"/>
      <c r="R13" s="594"/>
      <c r="S13" s="594"/>
      <c r="T13" s="594"/>
      <c r="U13" s="594"/>
      <c r="V13" s="594"/>
      <c r="W13" s="594"/>
      <c r="X13" s="594"/>
      <c r="Y13" s="594"/>
      <c r="Z13" s="594"/>
      <c r="AA13" s="594"/>
      <c r="AB13" s="594"/>
      <c r="AC13" s="594"/>
      <c r="AD13" s="670"/>
      <c r="AE13" s="2"/>
      <c r="AF13" s="169"/>
    </row>
    <row r="14" spans="1:32" s="38" customFormat="1" ht="36" customHeight="1">
      <c r="A14" s="18"/>
      <c r="B14" s="39"/>
      <c r="C14" s="594" t="s">
        <v>5039</v>
      </c>
      <c r="D14" s="595"/>
      <c r="E14" s="595"/>
      <c r="F14" s="595"/>
      <c r="G14" s="595"/>
      <c r="H14" s="595"/>
      <c r="I14" s="595"/>
      <c r="J14" s="595"/>
      <c r="K14" s="595"/>
      <c r="L14" s="595"/>
      <c r="M14" s="595"/>
      <c r="N14" s="595"/>
      <c r="O14" s="595"/>
      <c r="P14" s="595"/>
      <c r="Q14" s="595"/>
      <c r="R14" s="595"/>
      <c r="S14" s="595"/>
      <c r="T14" s="595"/>
      <c r="U14" s="595"/>
      <c r="V14" s="595"/>
      <c r="W14" s="595"/>
      <c r="X14" s="595"/>
      <c r="Y14" s="595"/>
      <c r="Z14" s="595"/>
      <c r="AA14" s="595"/>
      <c r="AB14" s="595"/>
      <c r="AC14" s="595"/>
      <c r="AD14" s="671"/>
      <c r="AE14" s="2"/>
      <c r="AF14" s="169"/>
    </row>
    <row r="15" spans="1:32" s="38" customFormat="1" ht="15" customHeight="1">
      <c r="A15" s="18"/>
      <c r="B15" s="30"/>
      <c r="C15" s="492" t="s">
        <v>5617</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3"/>
      <c r="AE15" s="2"/>
      <c r="AF15" s="169"/>
    </row>
    <row r="16" spans="1:32" s="181" customFormat="1" ht="15" customHeight="1">
      <c r="A16" s="59"/>
      <c r="B16" s="319"/>
      <c r="C16" s="492" t="s">
        <v>5939</v>
      </c>
      <c r="D16" s="492"/>
      <c r="E16" s="492"/>
      <c r="F16" s="492"/>
      <c r="G16" s="492"/>
      <c r="H16" s="492"/>
      <c r="I16" s="492"/>
      <c r="J16" s="492"/>
      <c r="K16" s="492"/>
      <c r="L16" s="492"/>
      <c r="M16" s="492"/>
      <c r="N16" s="492"/>
      <c r="O16" s="492"/>
      <c r="P16" s="492"/>
      <c r="Q16" s="492"/>
      <c r="R16" s="492"/>
      <c r="S16" s="492"/>
      <c r="T16" s="492"/>
      <c r="U16" s="492"/>
      <c r="V16" s="492"/>
      <c r="W16" s="492"/>
      <c r="X16" s="492"/>
      <c r="Y16" s="492"/>
      <c r="Z16" s="492"/>
      <c r="AA16" s="492"/>
      <c r="AB16" s="492"/>
      <c r="AC16" s="492"/>
      <c r="AD16" s="493"/>
      <c r="AF16" s="221"/>
    </row>
    <row r="17" spans="1:39" s="28" customFormat="1" ht="24" customHeight="1">
      <c r="A17" s="320"/>
      <c r="B17" s="58"/>
      <c r="C17" s="492" t="s">
        <v>5940</v>
      </c>
      <c r="D17" s="637"/>
      <c r="E17" s="637"/>
      <c r="F17" s="637"/>
      <c r="G17" s="637"/>
      <c r="H17" s="637"/>
      <c r="I17" s="637"/>
      <c r="J17" s="637"/>
      <c r="K17" s="637"/>
      <c r="L17" s="637"/>
      <c r="M17" s="637"/>
      <c r="N17" s="637"/>
      <c r="O17" s="637"/>
      <c r="P17" s="637"/>
      <c r="Q17" s="637"/>
      <c r="R17" s="637"/>
      <c r="S17" s="637"/>
      <c r="T17" s="637"/>
      <c r="U17" s="637"/>
      <c r="V17" s="637"/>
      <c r="W17" s="637"/>
      <c r="X17" s="637"/>
      <c r="Y17" s="637"/>
      <c r="Z17" s="637"/>
      <c r="AA17" s="637"/>
      <c r="AB17" s="637"/>
      <c r="AC17" s="637"/>
      <c r="AD17" s="789"/>
      <c r="AF17" s="111"/>
    </row>
    <row r="18" spans="1:39" ht="23.25" customHeight="1">
      <c r="B18" s="116"/>
      <c r="C18" s="492" t="s">
        <v>5941</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3"/>
    </row>
    <row r="19" spans="1:39" ht="48" customHeight="1">
      <c r="B19" s="41"/>
      <c r="C19" s="492" t="s">
        <v>5942</v>
      </c>
      <c r="D19" s="492"/>
      <c r="E19" s="492"/>
      <c r="F19" s="492"/>
      <c r="G19" s="492"/>
      <c r="H19" s="492"/>
      <c r="I19" s="492"/>
      <c r="J19" s="492"/>
      <c r="K19" s="492"/>
      <c r="L19" s="492"/>
      <c r="M19" s="492"/>
      <c r="N19" s="492"/>
      <c r="O19" s="492"/>
      <c r="P19" s="492"/>
      <c r="Q19" s="492"/>
      <c r="R19" s="492"/>
      <c r="S19" s="492"/>
      <c r="T19" s="492"/>
      <c r="U19" s="492"/>
      <c r="V19" s="492"/>
      <c r="W19" s="492"/>
      <c r="X19" s="492"/>
      <c r="Y19" s="492"/>
      <c r="Z19" s="492"/>
      <c r="AA19" s="492"/>
      <c r="AB19" s="492"/>
      <c r="AC19" s="492"/>
      <c r="AD19" s="493"/>
    </row>
    <row r="20" spans="1:39" ht="15" customHeight="1">
      <c r="B20" s="42"/>
      <c r="C20" s="505" t="s">
        <v>5943</v>
      </c>
      <c r="D20" s="505"/>
      <c r="E20" s="505"/>
      <c r="F20" s="505"/>
      <c r="G20" s="505"/>
      <c r="H20" s="505"/>
      <c r="I20" s="505"/>
      <c r="J20" s="505"/>
      <c r="K20" s="505"/>
      <c r="L20" s="505"/>
      <c r="M20" s="505"/>
      <c r="N20" s="505"/>
      <c r="O20" s="505"/>
      <c r="P20" s="505"/>
      <c r="Q20" s="505"/>
      <c r="R20" s="505"/>
      <c r="S20" s="505"/>
      <c r="T20" s="505"/>
      <c r="U20" s="505"/>
      <c r="V20" s="505"/>
      <c r="W20" s="505"/>
      <c r="X20" s="505"/>
      <c r="Y20" s="505"/>
      <c r="Z20" s="505"/>
      <c r="AA20" s="505"/>
      <c r="AB20" s="505"/>
      <c r="AC20" s="505"/>
      <c r="AD20" s="506"/>
    </row>
    <row r="21" spans="1:39" s="38" customFormat="1" ht="14.25" customHeight="1">
      <c r="A21" s="18"/>
      <c r="B21" s="790" t="s">
        <v>5045</v>
      </c>
      <c r="C21" s="791"/>
      <c r="D21" s="791"/>
      <c r="E21" s="791"/>
      <c r="F21" s="791"/>
      <c r="G21" s="791"/>
      <c r="H21" s="791"/>
      <c r="I21" s="791"/>
      <c r="J21" s="791"/>
      <c r="K21" s="791"/>
      <c r="L21" s="791"/>
      <c r="M21" s="791"/>
      <c r="N21" s="791"/>
      <c r="O21" s="791"/>
      <c r="P21" s="791"/>
      <c r="Q21" s="791"/>
      <c r="R21" s="791"/>
      <c r="S21" s="791"/>
      <c r="T21" s="791"/>
      <c r="U21" s="791"/>
      <c r="V21" s="791"/>
      <c r="W21" s="791"/>
      <c r="X21" s="791"/>
      <c r="Y21" s="791"/>
      <c r="Z21" s="791"/>
      <c r="AA21" s="791"/>
      <c r="AB21" s="791"/>
      <c r="AC21" s="791"/>
      <c r="AD21" s="792"/>
      <c r="AE21" s="2"/>
      <c r="AF21" s="169"/>
    </row>
    <row r="22" spans="1:39" s="38" customFormat="1" ht="24" customHeight="1">
      <c r="A22" s="18"/>
      <c r="B22" s="44"/>
      <c r="C22" s="505" t="s">
        <v>5944</v>
      </c>
      <c r="D22" s="505"/>
      <c r="E22" s="505"/>
      <c r="F22" s="505"/>
      <c r="G22" s="505"/>
      <c r="H22" s="505"/>
      <c r="I22" s="505"/>
      <c r="J22" s="505"/>
      <c r="K22" s="505"/>
      <c r="L22" s="505"/>
      <c r="M22" s="505"/>
      <c r="N22" s="505"/>
      <c r="O22" s="505"/>
      <c r="P22" s="505"/>
      <c r="Q22" s="505"/>
      <c r="R22" s="505"/>
      <c r="S22" s="505"/>
      <c r="T22" s="505"/>
      <c r="U22" s="505"/>
      <c r="V22" s="505"/>
      <c r="W22" s="505"/>
      <c r="X22" s="505"/>
      <c r="Y22" s="505"/>
      <c r="Z22" s="505"/>
      <c r="AA22" s="505"/>
      <c r="AB22" s="505"/>
      <c r="AC22" s="505"/>
      <c r="AD22" s="506"/>
      <c r="AE22" s="2"/>
      <c r="AF22" s="169"/>
    </row>
    <row r="23" spans="1:39" s="38" customFormat="1" ht="14.25">
      <c r="A23" s="18"/>
      <c r="B23" s="3"/>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3"/>
      <c r="AE23" s="2"/>
      <c r="AF23" s="169"/>
    </row>
    <row r="24" spans="1:39" s="38" customFormat="1" ht="15" customHeight="1">
      <c r="A24" s="18" t="s">
        <v>5945</v>
      </c>
      <c r="B24" s="538" t="s">
        <v>5946</v>
      </c>
      <c r="C24" s="538"/>
      <c r="D24" s="538"/>
      <c r="E24" s="538"/>
      <c r="F24" s="538"/>
      <c r="G24" s="538"/>
      <c r="H24" s="538"/>
      <c r="I24" s="538"/>
      <c r="J24" s="538"/>
      <c r="K24" s="538"/>
      <c r="L24" s="538"/>
      <c r="M24" s="538"/>
      <c r="N24" s="538"/>
      <c r="O24" s="538"/>
      <c r="P24" s="538"/>
      <c r="Q24" s="538"/>
      <c r="R24" s="538"/>
      <c r="S24" s="538"/>
      <c r="T24" s="538"/>
      <c r="U24" s="538"/>
      <c r="V24" s="538"/>
      <c r="W24" s="538"/>
      <c r="X24" s="538"/>
      <c r="Y24" s="538"/>
      <c r="Z24" s="538"/>
      <c r="AA24" s="538"/>
      <c r="AB24" s="538"/>
      <c r="AC24" s="538"/>
      <c r="AD24" s="538"/>
      <c r="AE24" s="2"/>
      <c r="AF24" s="169"/>
      <c r="AH24"/>
      <c r="AI24"/>
      <c r="AJ24"/>
      <c r="AK24"/>
      <c r="AL24"/>
      <c r="AM24"/>
    </row>
    <row r="25" spans="1:39" s="38" customFormat="1" ht="15" customHeight="1" thickBot="1">
      <c r="A25" s="18"/>
      <c r="B25" s="3"/>
      <c r="C25" s="3"/>
      <c r="D25" s="3"/>
      <c r="E25" s="3"/>
      <c r="F25" s="3"/>
      <c r="G25" s="3"/>
      <c r="H25" s="3"/>
      <c r="I25" s="3"/>
      <c r="J25" s="3"/>
      <c r="K25" s="3"/>
      <c r="L25" s="3"/>
      <c r="M25" s="3"/>
      <c r="N25" s="3"/>
      <c r="O25" s="3"/>
      <c r="P25" s="3"/>
      <c r="Q25" s="3"/>
      <c r="R25" s="3"/>
      <c r="S25" s="3"/>
      <c r="T25" s="3"/>
      <c r="U25" s="3"/>
      <c r="V25" s="3"/>
      <c r="W25" s="3"/>
      <c r="X25" s="3"/>
      <c r="Y25" s="3"/>
      <c r="Z25" s="3"/>
      <c r="AA25" s="3"/>
      <c r="AB25" s="3"/>
      <c r="AC25" s="3"/>
      <c r="AD25" s="3"/>
      <c r="AE25" s="2"/>
      <c r="AF25" s="169"/>
      <c r="AH25" s="718" t="s">
        <v>5656</v>
      </c>
      <c r="AI25" s="719"/>
      <c r="AJ25" s="718" t="s">
        <v>5096</v>
      </c>
      <c r="AK25" s="719"/>
      <c r="AL25"/>
      <c r="AM25"/>
    </row>
    <row r="26" spans="1:39" s="38" customFormat="1" ht="15" customHeight="1" thickBot="1">
      <c r="A26" s="18"/>
      <c r="B26" s="3"/>
      <c r="C26" s="793"/>
      <c r="D26" s="794"/>
      <c r="E26" s="794"/>
      <c r="F26" s="795"/>
      <c r="G26" s="50" t="s">
        <v>5947</v>
      </c>
      <c r="H26" s="24"/>
      <c r="I26" s="321"/>
      <c r="J26" s="3"/>
      <c r="K26" s="3"/>
      <c r="L26" s="3"/>
      <c r="M26" s="3"/>
      <c r="N26" s="3"/>
      <c r="O26" s="3"/>
      <c r="P26" s="3"/>
      <c r="Q26" s="3"/>
      <c r="R26" s="3"/>
      <c r="S26" s="3"/>
      <c r="T26" s="3"/>
      <c r="U26" s="3"/>
      <c r="V26" s="3"/>
      <c r="W26" s="3"/>
      <c r="X26" s="3"/>
      <c r="Y26" s="3"/>
      <c r="Z26" s="3"/>
      <c r="AA26" s="3"/>
      <c r="AB26" s="3"/>
      <c r="AC26" s="3"/>
      <c r="AD26" s="3"/>
      <c r="AE26" s="2"/>
      <c r="AF26" s="169"/>
      <c r="AH26" s="718">
        <f>IF(OR(C26="",C26="NA",C26="NS"),0,LEN(C26)-LEN(INT(C26))-1)</f>
        <v>0</v>
      </c>
      <c r="AI26" s="719"/>
      <c r="AJ26" s="787">
        <f>IF(AH26&lt;1,0,1)</f>
        <v>0</v>
      </c>
      <c r="AK26" s="788"/>
    </row>
    <row r="27" spans="1:39" s="38" customFormat="1" ht="15" customHeight="1">
      <c r="A27" s="18"/>
      <c r="B27" s="3"/>
      <c r="C27" s="3"/>
      <c r="D27" s="3"/>
      <c r="E27" s="3"/>
      <c r="F27" s="3"/>
      <c r="G27" s="3"/>
      <c r="H27" s="3"/>
      <c r="I27" s="3"/>
      <c r="J27" s="3"/>
      <c r="K27" s="3"/>
      <c r="L27" s="3"/>
      <c r="M27" s="3"/>
      <c r="N27" s="3"/>
      <c r="O27" s="3"/>
      <c r="P27" s="3"/>
      <c r="Q27" s="3"/>
      <c r="R27" s="3"/>
      <c r="S27" s="3"/>
      <c r="T27" s="3"/>
      <c r="U27" s="3"/>
      <c r="V27" s="3"/>
      <c r="W27" s="3"/>
      <c r="X27" s="3"/>
      <c r="Y27" s="3"/>
      <c r="Z27" s="3"/>
      <c r="AA27" s="3"/>
      <c r="AB27" s="3"/>
      <c r="AC27" s="3"/>
      <c r="AD27" s="3"/>
      <c r="AE27" s="2"/>
      <c r="AF27" s="169"/>
    </row>
    <row r="28" spans="1:39" s="38" customFormat="1" ht="24" customHeight="1">
      <c r="A28" s="18"/>
      <c r="B28" s="3"/>
      <c r="C28" s="492" t="s">
        <v>5117</v>
      </c>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2"/>
      <c r="AF28" s="169"/>
    </row>
    <row r="29" spans="1:39" s="38" customFormat="1" ht="60" customHeight="1">
      <c r="A29" s="18"/>
      <c r="B29" s="3"/>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2"/>
      <c r="AF29" s="169"/>
    </row>
    <row r="30" spans="1:39" s="38" customFormat="1" ht="15" customHeight="1">
      <c r="A30" s="18"/>
      <c r="B30" s="470" t="str">
        <f>IF(AJ26=0,"","Error: No debe registrar valores decimales.")</f>
        <v/>
      </c>
      <c r="C30" s="470"/>
      <c r="D30" s="470"/>
      <c r="E30" s="470"/>
      <c r="F30" s="470"/>
      <c r="G30" s="470"/>
      <c r="H30" s="470"/>
      <c r="I30" s="470"/>
      <c r="J30" s="470"/>
      <c r="K30" s="470"/>
      <c r="L30" s="470"/>
      <c r="M30" s="470"/>
      <c r="N30" s="470"/>
      <c r="O30" s="470"/>
      <c r="P30" s="470"/>
      <c r="Q30" s="470"/>
      <c r="R30" s="470"/>
      <c r="S30" s="470"/>
      <c r="T30" s="470"/>
      <c r="U30" s="470"/>
      <c r="V30" s="470"/>
      <c r="W30" s="470"/>
      <c r="X30" s="470"/>
      <c r="Y30" s="470"/>
      <c r="Z30" s="470"/>
      <c r="AA30" s="470"/>
      <c r="AB30" s="470"/>
      <c r="AC30" s="470"/>
      <c r="AD30" s="470"/>
      <c r="AE30" s="2"/>
      <c r="AF30" s="169"/>
    </row>
    <row r="31" spans="1:39" s="38" customFormat="1" ht="15" customHeight="1">
      <c r="A31" s="18"/>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
      <c r="AF31" s="169"/>
    </row>
    <row r="32" spans="1:39" s="38" customFormat="1" ht="15" customHeight="1">
      <c r="A32" s="18"/>
      <c r="B32" s="418"/>
      <c r="C32" s="418"/>
      <c r="D32" s="418"/>
      <c r="E32" s="418"/>
      <c r="F32" s="41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2"/>
      <c r="AF32" s="169"/>
    </row>
    <row r="33" spans="1:50" s="38" customFormat="1" ht="15" customHeight="1">
      <c r="A33" s="18"/>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
      <c r="AF33" s="169"/>
    </row>
    <row r="34" spans="1:50" s="38" customFormat="1" ht="15" customHeight="1">
      <c r="A34" s="18"/>
      <c r="B34" s="255"/>
      <c r="C34" s="255"/>
      <c r="D34" s="255"/>
      <c r="E34" s="25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
      <c r="AF34" s="169"/>
    </row>
    <row r="35" spans="1:50" s="38" customFormat="1" ht="15" customHeight="1">
      <c r="A35" s="18"/>
      <c r="B35" s="3"/>
      <c r="C35" s="52"/>
      <c r="D35" s="52"/>
      <c r="E35" s="52"/>
      <c r="F35" s="52"/>
      <c r="G35" s="52"/>
      <c r="H35" s="52"/>
      <c r="I35" s="52"/>
      <c r="J35" s="52"/>
      <c r="K35" s="52"/>
      <c r="L35" s="52"/>
      <c r="M35" s="52"/>
      <c r="N35" s="52"/>
      <c r="O35" s="52"/>
      <c r="P35" s="52"/>
      <c r="Q35" s="52"/>
      <c r="R35" s="52"/>
      <c r="S35" s="52"/>
      <c r="T35" s="52"/>
      <c r="U35" s="52"/>
      <c r="V35" s="52"/>
      <c r="W35" s="52"/>
      <c r="X35" s="52"/>
      <c r="Y35" s="52"/>
      <c r="Z35" s="52"/>
      <c r="AA35" s="52"/>
      <c r="AB35" s="52"/>
      <c r="AC35" s="52"/>
      <c r="AD35" s="52"/>
      <c r="AE35" s="2"/>
      <c r="AF35" s="169"/>
      <c r="AH35" s="514" t="s">
        <v>5063</v>
      </c>
      <c r="AI35" s="527"/>
      <c r="AJ35" s="527"/>
      <c r="AK35" s="527"/>
      <c r="AL35" s="527"/>
      <c r="AM35" s="515"/>
      <c r="AO35" s="514" t="s">
        <v>5062</v>
      </c>
      <c r="AP35" s="527"/>
      <c r="AQ35" s="527"/>
      <c r="AR35" s="527"/>
      <c r="AS35" s="527"/>
      <c r="AT35" s="515"/>
    </row>
    <row r="36" spans="1:50" s="38" customFormat="1" ht="24" customHeight="1">
      <c r="A36" s="18" t="s">
        <v>5948</v>
      </c>
      <c r="B36" s="538" t="s">
        <v>5949</v>
      </c>
      <c r="C36" s="538"/>
      <c r="D36" s="538"/>
      <c r="E36" s="538"/>
      <c r="F36" s="538"/>
      <c r="G36" s="538"/>
      <c r="H36" s="538"/>
      <c r="I36" s="538"/>
      <c r="J36" s="538"/>
      <c r="K36" s="538"/>
      <c r="L36" s="538"/>
      <c r="M36" s="538"/>
      <c r="N36" s="538"/>
      <c r="O36" s="538"/>
      <c r="P36" s="538"/>
      <c r="Q36" s="538"/>
      <c r="R36" s="538"/>
      <c r="S36" s="538"/>
      <c r="T36" s="538"/>
      <c r="U36" s="538"/>
      <c r="V36" s="538"/>
      <c r="W36" s="538"/>
      <c r="X36" s="538"/>
      <c r="Y36" s="538"/>
      <c r="Z36" s="538"/>
      <c r="AA36" s="538"/>
      <c r="AB36" s="538"/>
      <c r="AC36" s="538"/>
      <c r="AD36" s="538"/>
      <c r="AE36" s="2"/>
      <c r="AF36" s="169"/>
      <c r="AH36" s="522" t="s">
        <v>5066</v>
      </c>
      <c r="AI36" s="522"/>
      <c r="AJ36" s="522" t="s">
        <v>5067</v>
      </c>
      <c r="AK36" s="522"/>
      <c r="AL36" s="522" t="s">
        <v>5068</v>
      </c>
      <c r="AM36" s="522"/>
      <c r="AO36" s="522" t="s">
        <v>5066</v>
      </c>
      <c r="AP36" s="522"/>
      <c r="AQ36" s="522" t="s">
        <v>5067</v>
      </c>
      <c r="AR36" s="522"/>
      <c r="AS36" s="522" t="s">
        <v>5068</v>
      </c>
      <c r="AT36" s="522"/>
    </row>
    <row r="37" spans="1:50" s="28" customFormat="1" ht="21.75" customHeight="1">
      <c r="A37" s="60"/>
      <c r="B37" s="286"/>
      <c r="C37" s="492" t="s">
        <v>5842</v>
      </c>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F37" s="169"/>
      <c r="AH37" s="522">
        <f>COUNTBLANK(D42:AD42)</f>
        <v>27</v>
      </c>
      <c r="AI37" s="522"/>
      <c r="AJ37" s="522">
        <v>27</v>
      </c>
      <c r="AK37" s="522"/>
      <c r="AL37" s="522">
        <v>25</v>
      </c>
      <c r="AM37" s="522"/>
      <c r="AO37" s="522">
        <f>COUNTBLANK(D42:AD86)</f>
        <v>1215</v>
      </c>
      <c r="AP37" s="522"/>
      <c r="AQ37" s="522">
        <v>27</v>
      </c>
      <c r="AR37" s="522"/>
      <c r="AS37" s="522">
        <v>25</v>
      </c>
      <c r="AT37" s="522"/>
    </row>
    <row r="38" spans="1:50" s="38" customFormat="1" ht="23.25" customHeight="1">
      <c r="A38" s="60"/>
      <c r="B38" s="284"/>
      <c r="C38" s="492" t="s">
        <v>5950</v>
      </c>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2"/>
      <c r="AF38" s="169"/>
    </row>
    <row r="39" spans="1:50" s="38" customFormat="1" ht="15" customHeight="1">
      <c r="A39" s="60"/>
      <c r="B39" s="3"/>
      <c r="C39" s="594" t="s">
        <v>5951</v>
      </c>
      <c r="D39" s="594"/>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2"/>
      <c r="AF39" s="169"/>
    </row>
    <row r="40" spans="1:50" s="38" customFormat="1" ht="15" customHeight="1">
      <c r="A40" s="18"/>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2"/>
      <c r="AF40" s="169"/>
      <c r="AP40" s="514" t="s">
        <v>5952</v>
      </c>
      <c r="AQ40" s="527"/>
      <c r="AR40" s="527"/>
      <c r="AS40" s="527"/>
      <c r="AT40" s="527"/>
      <c r="AU40" s="515"/>
    </row>
    <row r="41" spans="1:50" s="38" customFormat="1" ht="15" customHeight="1">
      <c r="A41" s="18"/>
      <c r="B41" s="3"/>
      <c r="C41" s="541" t="s">
        <v>5080</v>
      </c>
      <c r="D41" s="542"/>
      <c r="E41" s="542"/>
      <c r="F41" s="542"/>
      <c r="G41" s="542"/>
      <c r="H41" s="542"/>
      <c r="I41" s="542"/>
      <c r="J41" s="542"/>
      <c r="K41" s="542"/>
      <c r="L41" s="542"/>
      <c r="M41" s="542"/>
      <c r="N41" s="542"/>
      <c r="O41" s="542"/>
      <c r="P41" s="542"/>
      <c r="Q41" s="542"/>
      <c r="R41" s="542"/>
      <c r="S41" s="542"/>
      <c r="T41" s="542"/>
      <c r="U41" s="542"/>
      <c r="V41" s="542"/>
      <c r="W41" s="542"/>
      <c r="X41" s="543"/>
      <c r="Y41" s="611" t="s">
        <v>5953</v>
      </c>
      <c r="Z41" s="611"/>
      <c r="AA41" s="611"/>
      <c r="AB41" s="611"/>
      <c r="AC41" s="611"/>
      <c r="AD41" s="611"/>
      <c r="AE41" s="2"/>
      <c r="AF41" s="169"/>
      <c r="AH41" s="718" t="s">
        <v>5656</v>
      </c>
      <c r="AI41" s="719"/>
      <c r="AJ41" s="718" t="s">
        <v>5096</v>
      </c>
      <c r="AK41" s="719"/>
      <c r="AM41" s="575" t="s">
        <v>5089</v>
      </c>
      <c r="AN41" s="576"/>
      <c r="AP41" s="514" t="s">
        <v>5954</v>
      </c>
      <c r="AQ41" s="515"/>
      <c r="AR41" s="514" t="s">
        <v>5955</v>
      </c>
      <c r="AS41" s="515"/>
      <c r="AT41" s="514" t="s">
        <v>5096</v>
      </c>
      <c r="AU41" s="515"/>
      <c r="AW41" s="575" t="s">
        <v>5104</v>
      </c>
      <c r="AX41" s="576"/>
    </row>
    <row r="42" spans="1:50" s="38" customFormat="1" ht="15" customHeight="1">
      <c r="A42" s="18"/>
      <c r="B42" s="3"/>
      <c r="C42" s="47" t="s">
        <v>4992</v>
      </c>
      <c r="D42" s="590" t="str">
        <f>IF(CNGE_2024_M3_Secc1!D53="","",CNGE_2024_M3_Secc1!D53)</f>
        <v/>
      </c>
      <c r="E42" s="590"/>
      <c r="F42" s="590"/>
      <c r="G42" s="590"/>
      <c r="H42" s="590"/>
      <c r="I42" s="590"/>
      <c r="J42" s="590"/>
      <c r="K42" s="590"/>
      <c r="L42" s="590"/>
      <c r="M42" s="590"/>
      <c r="N42" s="590"/>
      <c r="O42" s="590"/>
      <c r="P42" s="590"/>
      <c r="Q42" s="590"/>
      <c r="R42" s="590"/>
      <c r="S42" s="590"/>
      <c r="T42" s="590"/>
      <c r="U42" s="590"/>
      <c r="V42" s="590"/>
      <c r="W42" s="590"/>
      <c r="X42" s="590"/>
      <c r="Y42" s="786"/>
      <c r="Z42" s="786"/>
      <c r="AA42" s="786"/>
      <c r="AB42" s="786"/>
      <c r="AC42" s="786"/>
      <c r="AD42" s="786"/>
      <c r="AE42" s="2"/>
      <c r="AF42" s="169"/>
      <c r="AH42" s="718">
        <f>IF(OR(Y42="",Y42="NA",Y42="NS"),0,LEN(Y42)-LEN(INT(Y42))-1)</f>
        <v>0</v>
      </c>
      <c r="AI42" s="719"/>
      <c r="AJ42" s="718">
        <f>IF($AO$37=$AQ$37,0,IF(AH42&lt;1,0,1))</f>
        <v>0</v>
      </c>
      <c r="AK42" s="719"/>
      <c r="AM42" s="784">
        <f>COUNTIF(Y42:AD86,"NA")</f>
        <v>0</v>
      </c>
      <c r="AN42" s="785"/>
      <c r="AP42" s="514">
        <f>IF($C$26="",0,$C$26)</f>
        <v>0</v>
      </c>
      <c r="AQ42" s="515"/>
      <c r="AR42" s="783">
        <f>Y87</f>
        <v>0</v>
      </c>
      <c r="AS42" s="515"/>
      <c r="AT42" s="721">
        <f>IF(AH37=AJ37,0,IF(OR(AP42=AR42,AND(AP42&gt;=0,AR42="NS"),AND(AP42&gt;=0,AR42="NA")),0,1))</f>
        <v>0</v>
      </c>
      <c r="AU42" s="722"/>
      <c r="AW42" s="522">
        <f>IF(OR(AND(D42="",Y42=""),AND(D42&lt;&gt;"",Y42&lt;&gt;"")),0,1)</f>
        <v>0</v>
      </c>
      <c r="AX42" s="522"/>
    </row>
    <row r="43" spans="1:50" s="38" customFormat="1" ht="15" customHeight="1">
      <c r="A43" s="18"/>
      <c r="B43" s="3"/>
      <c r="C43" s="48" t="s">
        <v>4994</v>
      </c>
      <c r="D43" s="590" t="str">
        <f>IF(CNGE_2024_M3_Secc1!D54="","",CNGE_2024_M3_Secc1!D54)</f>
        <v/>
      </c>
      <c r="E43" s="590"/>
      <c r="F43" s="590"/>
      <c r="G43" s="590"/>
      <c r="H43" s="590"/>
      <c r="I43" s="590"/>
      <c r="J43" s="590"/>
      <c r="K43" s="590"/>
      <c r="L43" s="590"/>
      <c r="M43" s="590"/>
      <c r="N43" s="590"/>
      <c r="O43" s="590"/>
      <c r="P43" s="590"/>
      <c r="Q43" s="590"/>
      <c r="R43" s="590"/>
      <c r="S43" s="590"/>
      <c r="T43" s="590"/>
      <c r="U43" s="590"/>
      <c r="V43" s="590"/>
      <c r="W43" s="590"/>
      <c r="X43" s="590"/>
      <c r="Y43" s="786"/>
      <c r="Z43" s="786"/>
      <c r="AA43" s="786"/>
      <c r="AB43" s="786"/>
      <c r="AC43" s="786"/>
      <c r="AD43" s="786"/>
      <c r="AE43" s="2"/>
      <c r="AF43" s="169"/>
      <c r="AH43" s="718">
        <f t="shared" ref="AH43:AH86" si="0">IF(OR(Y43="",Y43="NA",Y43="NS"),0,LEN(Y43)-LEN(INT(Y43))-1)</f>
        <v>0</v>
      </c>
      <c r="AI43" s="719"/>
      <c r="AJ43" s="718">
        <f t="shared" ref="AJ43:AJ86" si="1">IF($AO$37=$AQ$37,0,IF(AH43&lt;1,0,1))</f>
        <v>0</v>
      </c>
      <c r="AK43" s="719"/>
      <c r="AW43" s="522">
        <f t="shared" ref="AW43:AW86" si="2">IF(OR(AND(D43="",Y43=""),AND(D43&lt;&gt;"",Y43&lt;&gt;"")),0,1)</f>
        <v>0</v>
      </c>
      <c r="AX43" s="522"/>
    </row>
    <row r="44" spans="1:50" s="38" customFormat="1" ht="15" customHeight="1">
      <c r="A44" s="18"/>
      <c r="B44" s="3"/>
      <c r="C44" s="48" t="s">
        <v>4996</v>
      </c>
      <c r="D44" s="590" t="str">
        <f>IF(CNGE_2024_M3_Secc1!D55="","",CNGE_2024_M3_Secc1!D55)</f>
        <v/>
      </c>
      <c r="E44" s="590"/>
      <c r="F44" s="590"/>
      <c r="G44" s="590"/>
      <c r="H44" s="590"/>
      <c r="I44" s="590"/>
      <c r="J44" s="590"/>
      <c r="K44" s="590"/>
      <c r="L44" s="590"/>
      <c r="M44" s="590"/>
      <c r="N44" s="590"/>
      <c r="O44" s="590"/>
      <c r="P44" s="590"/>
      <c r="Q44" s="590"/>
      <c r="R44" s="590"/>
      <c r="S44" s="590"/>
      <c r="T44" s="590"/>
      <c r="U44" s="590"/>
      <c r="V44" s="590"/>
      <c r="W44" s="590"/>
      <c r="X44" s="590"/>
      <c r="Y44" s="786"/>
      <c r="Z44" s="786"/>
      <c r="AA44" s="786"/>
      <c r="AB44" s="786"/>
      <c r="AC44" s="786"/>
      <c r="AD44" s="786"/>
      <c r="AE44" s="2"/>
      <c r="AF44" s="169"/>
      <c r="AH44" s="718">
        <f t="shared" si="0"/>
        <v>0</v>
      </c>
      <c r="AI44" s="719"/>
      <c r="AJ44" s="718">
        <f t="shared" si="1"/>
        <v>0</v>
      </c>
      <c r="AK44" s="719"/>
      <c r="AW44" s="522">
        <f t="shared" si="2"/>
        <v>0</v>
      </c>
      <c r="AX44" s="522"/>
    </row>
    <row r="45" spans="1:50" s="38" customFormat="1" ht="15" customHeight="1">
      <c r="A45" s="18"/>
      <c r="B45" s="3"/>
      <c r="C45" s="48" t="s">
        <v>4998</v>
      </c>
      <c r="D45" s="590" t="str">
        <f>IF(CNGE_2024_M3_Secc1!D56="","",CNGE_2024_M3_Secc1!D56)</f>
        <v/>
      </c>
      <c r="E45" s="590"/>
      <c r="F45" s="590"/>
      <c r="G45" s="590"/>
      <c r="H45" s="590"/>
      <c r="I45" s="590"/>
      <c r="J45" s="590"/>
      <c r="K45" s="590"/>
      <c r="L45" s="590"/>
      <c r="M45" s="590"/>
      <c r="N45" s="590"/>
      <c r="O45" s="590"/>
      <c r="P45" s="590"/>
      <c r="Q45" s="590"/>
      <c r="R45" s="590"/>
      <c r="S45" s="590"/>
      <c r="T45" s="590"/>
      <c r="U45" s="590"/>
      <c r="V45" s="590"/>
      <c r="W45" s="590"/>
      <c r="X45" s="590"/>
      <c r="Y45" s="786"/>
      <c r="Z45" s="786"/>
      <c r="AA45" s="786"/>
      <c r="AB45" s="786"/>
      <c r="AC45" s="786"/>
      <c r="AD45" s="786"/>
      <c r="AE45" s="2"/>
      <c r="AF45" s="169"/>
      <c r="AH45" s="718">
        <f t="shared" si="0"/>
        <v>0</v>
      </c>
      <c r="AI45" s="719"/>
      <c r="AJ45" s="718">
        <f t="shared" si="1"/>
        <v>0</v>
      </c>
      <c r="AK45" s="719"/>
      <c r="AW45" s="522">
        <f t="shared" si="2"/>
        <v>0</v>
      </c>
      <c r="AX45" s="522"/>
    </row>
    <row r="46" spans="1:50" s="38" customFormat="1" ht="15" customHeight="1">
      <c r="A46" s="18"/>
      <c r="B46" s="3"/>
      <c r="C46" s="48" t="s">
        <v>5000</v>
      </c>
      <c r="D46" s="590" t="str">
        <f>IF(CNGE_2024_M3_Secc1!D57="","",CNGE_2024_M3_Secc1!D57)</f>
        <v/>
      </c>
      <c r="E46" s="590"/>
      <c r="F46" s="590"/>
      <c r="G46" s="590"/>
      <c r="H46" s="590"/>
      <c r="I46" s="590"/>
      <c r="J46" s="590"/>
      <c r="K46" s="590"/>
      <c r="L46" s="590"/>
      <c r="M46" s="590"/>
      <c r="N46" s="590"/>
      <c r="O46" s="590"/>
      <c r="P46" s="590"/>
      <c r="Q46" s="590"/>
      <c r="R46" s="590"/>
      <c r="S46" s="590"/>
      <c r="T46" s="590"/>
      <c r="U46" s="590"/>
      <c r="V46" s="590"/>
      <c r="W46" s="590"/>
      <c r="X46" s="590"/>
      <c r="Y46" s="786"/>
      <c r="Z46" s="786"/>
      <c r="AA46" s="786"/>
      <c r="AB46" s="786"/>
      <c r="AC46" s="786"/>
      <c r="AD46" s="786"/>
      <c r="AE46" s="2"/>
      <c r="AF46" s="169"/>
      <c r="AH46" s="718">
        <f t="shared" si="0"/>
        <v>0</v>
      </c>
      <c r="AI46" s="719"/>
      <c r="AJ46" s="718">
        <f t="shared" si="1"/>
        <v>0</v>
      </c>
      <c r="AK46" s="719"/>
      <c r="AW46" s="522">
        <f t="shared" si="2"/>
        <v>0</v>
      </c>
      <c r="AX46" s="522"/>
    </row>
    <row r="47" spans="1:50" s="38" customFormat="1" ht="15" customHeight="1">
      <c r="A47" s="18"/>
      <c r="B47" s="3"/>
      <c r="C47" s="48" t="s">
        <v>5002</v>
      </c>
      <c r="D47" s="590" t="str">
        <f>IF(CNGE_2024_M3_Secc1!D58="","",CNGE_2024_M3_Secc1!D58)</f>
        <v/>
      </c>
      <c r="E47" s="590"/>
      <c r="F47" s="590"/>
      <c r="G47" s="590"/>
      <c r="H47" s="590"/>
      <c r="I47" s="590"/>
      <c r="J47" s="590"/>
      <c r="K47" s="590"/>
      <c r="L47" s="590"/>
      <c r="M47" s="590"/>
      <c r="N47" s="590"/>
      <c r="O47" s="590"/>
      <c r="P47" s="590"/>
      <c r="Q47" s="590"/>
      <c r="R47" s="590"/>
      <c r="S47" s="590"/>
      <c r="T47" s="590"/>
      <c r="U47" s="590"/>
      <c r="V47" s="590"/>
      <c r="W47" s="590"/>
      <c r="X47" s="590"/>
      <c r="Y47" s="786"/>
      <c r="Z47" s="786"/>
      <c r="AA47" s="786"/>
      <c r="AB47" s="786"/>
      <c r="AC47" s="786"/>
      <c r="AD47" s="786"/>
      <c r="AE47" s="2"/>
      <c r="AF47" s="169"/>
      <c r="AH47" s="718">
        <f t="shared" si="0"/>
        <v>0</v>
      </c>
      <c r="AI47" s="719"/>
      <c r="AJ47" s="718">
        <f t="shared" si="1"/>
        <v>0</v>
      </c>
      <c r="AK47" s="719"/>
      <c r="AW47" s="522">
        <f t="shared" si="2"/>
        <v>0</v>
      </c>
      <c r="AX47" s="522"/>
    </row>
    <row r="48" spans="1:50" s="38" customFormat="1" ht="15" customHeight="1">
      <c r="A48" s="18"/>
      <c r="B48" s="3"/>
      <c r="C48" s="48" t="s">
        <v>5004</v>
      </c>
      <c r="D48" s="590" t="str">
        <f>IF(CNGE_2024_M3_Secc1!D59="","",CNGE_2024_M3_Secc1!D59)</f>
        <v/>
      </c>
      <c r="E48" s="590"/>
      <c r="F48" s="590"/>
      <c r="G48" s="590"/>
      <c r="H48" s="590"/>
      <c r="I48" s="590"/>
      <c r="J48" s="590"/>
      <c r="K48" s="590"/>
      <c r="L48" s="590"/>
      <c r="M48" s="590"/>
      <c r="N48" s="590"/>
      <c r="O48" s="590"/>
      <c r="P48" s="590"/>
      <c r="Q48" s="590"/>
      <c r="R48" s="590"/>
      <c r="S48" s="590"/>
      <c r="T48" s="590"/>
      <c r="U48" s="590"/>
      <c r="V48" s="590"/>
      <c r="W48" s="590"/>
      <c r="X48" s="590"/>
      <c r="Y48" s="786"/>
      <c r="Z48" s="786"/>
      <c r="AA48" s="786"/>
      <c r="AB48" s="786"/>
      <c r="AC48" s="786"/>
      <c r="AD48" s="786"/>
      <c r="AE48" s="2"/>
      <c r="AF48" s="169"/>
      <c r="AH48" s="718">
        <f t="shared" si="0"/>
        <v>0</v>
      </c>
      <c r="AI48" s="719"/>
      <c r="AJ48" s="718">
        <f t="shared" si="1"/>
        <v>0</v>
      </c>
      <c r="AK48" s="719"/>
      <c r="AW48" s="522">
        <f t="shared" si="2"/>
        <v>0</v>
      </c>
      <c r="AX48" s="522"/>
    </row>
    <row r="49" spans="1:50" s="38" customFormat="1" ht="15" customHeight="1">
      <c r="A49" s="18"/>
      <c r="B49" s="3"/>
      <c r="C49" s="48" t="s">
        <v>5006</v>
      </c>
      <c r="D49" s="590" t="str">
        <f>IF(CNGE_2024_M3_Secc1!D60="","",CNGE_2024_M3_Secc1!D60)</f>
        <v/>
      </c>
      <c r="E49" s="590"/>
      <c r="F49" s="590"/>
      <c r="G49" s="590"/>
      <c r="H49" s="590"/>
      <c r="I49" s="590"/>
      <c r="J49" s="590"/>
      <c r="K49" s="590"/>
      <c r="L49" s="590"/>
      <c r="M49" s="590"/>
      <c r="N49" s="590"/>
      <c r="O49" s="590"/>
      <c r="P49" s="590"/>
      <c r="Q49" s="590"/>
      <c r="R49" s="590"/>
      <c r="S49" s="590"/>
      <c r="T49" s="590"/>
      <c r="U49" s="590"/>
      <c r="V49" s="590"/>
      <c r="W49" s="590"/>
      <c r="X49" s="590"/>
      <c r="Y49" s="786"/>
      <c r="Z49" s="786"/>
      <c r="AA49" s="786"/>
      <c r="AB49" s="786"/>
      <c r="AC49" s="786"/>
      <c r="AD49" s="786"/>
      <c r="AE49" s="2"/>
      <c r="AF49" s="169"/>
      <c r="AH49" s="718">
        <f t="shared" si="0"/>
        <v>0</v>
      </c>
      <c r="AI49" s="719"/>
      <c r="AJ49" s="718">
        <f t="shared" si="1"/>
        <v>0</v>
      </c>
      <c r="AK49" s="719"/>
      <c r="AW49" s="522">
        <f t="shared" si="2"/>
        <v>0</v>
      </c>
      <c r="AX49" s="522"/>
    </row>
    <row r="50" spans="1:50" s="38" customFormat="1" ht="15" customHeight="1">
      <c r="A50" s="18"/>
      <c r="B50" s="3"/>
      <c r="C50" s="48" t="s">
        <v>5008</v>
      </c>
      <c r="D50" s="590" t="str">
        <f>IF(CNGE_2024_M3_Secc1!D61="","",CNGE_2024_M3_Secc1!D61)</f>
        <v/>
      </c>
      <c r="E50" s="590"/>
      <c r="F50" s="590"/>
      <c r="G50" s="590"/>
      <c r="H50" s="590"/>
      <c r="I50" s="590"/>
      <c r="J50" s="590"/>
      <c r="K50" s="590"/>
      <c r="L50" s="590"/>
      <c r="M50" s="590"/>
      <c r="N50" s="590"/>
      <c r="O50" s="590"/>
      <c r="P50" s="590"/>
      <c r="Q50" s="590"/>
      <c r="R50" s="590"/>
      <c r="S50" s="590"/>
      <c r="T50" s="590"/>
      <c r="U50" s="590"/>
      <c r="V50" s="590"/>
      <c r="W50" s="590"/>
      <c r="X50" s="590"/>
      <c r="Y50" s="786"/>
      <c r="Z50" s="786"/>
      <c r="AA50" s="786"/>
      <c r="AB50" s="786"/>
      <c r="AC50" s="786"/>
      <c r="AD50" s="786"/>
      <c r="AE50" s="2"/>
      <c r="AF50" s="169"/>
      <c r="AH50" s="718">
        <f t="shared" si="0"/>
        <v>0</v>
      </c>
      <c r="AI50" s="719"/>
      <c r="AJ50" s="718">
        <f t="shared" si="1"/>
        <v>0</v>
      </c>
      <c r="AK50" s="719"/>
      <c r="AW50" s="522">
        <f t="shared" si="2"/>
        <v>0</v>
      </c>
      <c r="AX50" s="522"/>
    </row>
    <row r="51" spans="1:50" s="38" customFormat="1" ht="15" customHeight="1">
      <c r="A51" s="18"/>
      <c r="B51" s="3"/>
      <c r="C51" s="48" t="s">
        <v>5009</v>
      </c>
      <c r="D51" s="590" t="str">
        <f>IF(CNGE_2024_M3_Secc1!D62="","",CNGE_2024_M3_Secc1!D62)</f>
        <v/>
      </c>
      <c r="E51" s="590"/>
      <c r="F51" s="590"/>
      <c r="G51" s="590"/>
      <c r="H51" s="590"/>
      <c r="I51" s="590"/>
      <c r="J51" s="590"/>
      <c r="K51" s="590"/>
      <c r="L51" s="590"/>
      <c r="M51" s="590"/>
      <c r="N51" s="590"/>
      <c r="O51" s="590"/>
      <c r="P51" s="590"/>
      <c r="Q51" s="590"/>
      <c r="R51" s="590"/>
      <c r="S51" s="590"/>
      <c r="T51" s="590"/>
      <c r="U51" s="590"/>
      <c r="V51" s="590"/>
      <c r="W51" s="590"/>
      <c r="X51" s="590"/>
      <c r="Y51" s="786"/>
      <c r="Z51" s="786"/>
      <c r="AA51" s="786"/>
      <c r="AB51" s="786"/>
      <c r="AC51" s="786"/>
      <c r="AD51" s="786"/>
      <c r="AE51" s="2"/>
      <c r="AF51" s="169"/>
      <c r="AH51" s="718">
        <f t="shared" si="0"/>
        <v>0</v>
      </c>
      <c r="AI51" s="719"/>
      <c r="AJ51" s="718">
        <f t="shared" si="1"/>
        <v>0</v>
      </c>
      <c r="AK51" s="719"/>
      <c r="AW51" s="522">
        <f t="shared" si="2"/>
        <v>0</v>
      </c>
      <c r="AX51" s="522"/>
    </row>
    <row r="52" spans="1:50" s="38" customFormat="1" ht="15" customHeight="1">
      <c r="A52" s="18"/>
      <c r="B52" s="3"/>
      <c r="C52" s="48" t="s">
        <v>5011</v>
      </c>
      <c r="D52" s="590" t="str">
        <f>IF(CNGE_2024_M3_Secc1!D63="","",CNGE_2024_M3_Secc1!D63)</f>
        <v/>
      </c>
      <c r="E52" s="590"/>
      <c r="F52" s="590"/>
      <c r="G52" s="590"/>
      <c r="H52" s="590"/>
      <c r="I52" s="590"/>
      <c r="J52" s="590"/>
      <c r="K52" s="590"/>
      <c r="L52" s="590"/>
      <c r="M52" s="590"/>
      <c r="N52" s="590"/>
      <c r="O52" s="590"/>
      <c r="P52" s="590"/>
      <c r="Q52" s="590"/>
      <c r="R52" s="590"/>
      <c r="S52" s="590"/>
      <c r="T52" s="590"/>
      <c r="U52" s="590"/>
      <c r="V52" s="590"/>
      <c r="W52" s="590"/>
      <c r="X52" s="590"/>
      <c r="Y52" s="786"/>
      <c r="Z52" s="786"/>
      <c r="AA52" s="786"/>
      <c r="AB52" s="786"/>
      <c r="AC52" s="786"/>
      <c r="AD52" s="786"/>
      <c r="AE52" s="2"/>
      <c r="AF52" s="169"/>
      <c r="AH52" s="718">
        <f t="shared" si="0"/>
        <v>0</v>
      </c>
      <c r="AI52" s="719"/>
      <c r="AJ52" s="718">
        <f t="shared" si="1"/>
        <v>0</v>
      </c>
      <c r="AK52" s="719"/>
      <c r="AW52" s="522">
        <f t="shared" si="2"/>
        <v>0</v>
      </c>
      <c r="AX52" s="522"/>
    </row>
    <row r="53" spans="1:50" s="38" customFormat="1" ht="15" customHeight="1">
      <c r="A53" s="18"/>
      <c r="B53" s="3"/>
      <c r="C53" s="48" t="s">
        <v>5012</v>
      </c>
      <c r="D53" s="590" t="str">
        <f>IF(CNGE_2024_M3_Secc1!D64="","",CNGE_2024_M3_Secc1!D64)</f>
        <v/>
      </c>
      <c r="E53" s="590"/>
      <c r="F53" s="590"/>
      <c r="G53" s="590"/>
      <c r="H53" s="590"/>
      <c r="I53" s="590"/>
      <c r="J53" s="590"/>
      <c r="K53" s="590"/>
      <c r="L53" s="590"/>
      <c r="M53" s="590"/>
      <c r="N53" s="590"/>
      <c r="O53" s="590"/>
      <c r="P53" s="590"/>
      <c r="Q53" s="590"/>
      <c r="R53" s="590"/>
      <c r="S53" s="590"/>
      <c r="T53" s="590"/>
      <c r="U53" s="590"/>
      <c r="V53" s="590"/>
      <c r="W53" s="590"/>
      <c r="X53" s="590"/>
      <c r="Y53" s="786"/>
      <c r="Z53" s="786"/>
      <c r="AA53" s="786"/>
      <c r="AB53" s="786"/>
      <c r="AC53" s="786"/>
      <c r="AD53" s="786"/>
      <c r="AE53" s="2"/>
      <c r="AF53" s="169"/>
      <c r="AH53" s="718">
        <f t="shared" si="0"/>
        <v>0</v>
      </c>
      <c r="AI53" s="719"/>
      <c r="AJ53" s="718">
        <f t="shared" si="1"/>
        <v>0</v>
      </c>
      <c r="AK53" s="719"/>
      <c r="AW53" s="522">
        <f t="shared" si="2"/>
        <v>0</v>
      </c>
      <c r="AX53" s="522"/>
    </row>
    <row r="54" spans="1:50" s="38" customFormat="1" ht="15" customHeight="1">
      <c r="A54" s="18"/>
      <c r="B54" s="3"/>
      <c r="C54" s="48" t="s">
        <v>5013</v>
      </c>
      <c r="D54" s="590" t="str">
        <f>IF(CNGE_2024_M3_Secc1!D65="","",CNGE_2024_M3_Secc1!D65)</f>
        <v/>
      </c>
      <c r="E54" s="590"/>
      <c r="F54" s="590"/>
      <c r="G54" s="590"/>
      <c r="H54" s="590"/>
      <c r="I54" s="590"/>
      <c r="J54" s="590"/>
      <c r="K54" s="590"/>
      <c r="L54" s="590"/>
      <c r="M54" s="590"/>
      <c r="N54" s="590"/>
      <c r="O54" s="590"/>
      <c r="P54" s="590"/>
      <c r="Q54" s="590"/>
      <c r="R54" s="590"/>
      <c r="S54" s="590"/>
      <c r="T54" s="590"/>
      <c r="U54" s="590"/>
      <c r="V54" s="590"/>
      <c r="W54" s="590"/>
      <c r="X54" s="590"/>
      <c r="Y54" s="786"/>
      <c r="Z54" s="786"/>
      <c r="AA54" s="786"/>
      <c r="AB54" s="786"/>
      <c r="AC54" s="786"/>
      <c r="AD54" s="786"/>
      <c r="AE54" s="2"/>
      <c r="AF54" s="169"/>
      <c r="AH54" s="718">
        <f t="shared" si="0"/>
        <v>0</v>
      </c>
      <c r="AI54" s="719"/>
      <c r="AJ54" s="718">
        <f t="shared" si="1"/>
        <v>0</v>
      </c>
      <c r="AK54" s="719"/>
      <c r="AW54" s="522">
        <f t="shared" si="2"/>
        <v>0</v>
      </c>
      <c r="AX54" s="522"/>
    </row>
    <row r="55" spans="1:50" s="38" customFormat="1" ht="15" customHeight="1">
      <c r="A55" s="18"/>
      <c r="B55" s="3"/>
      <c r="C55" s="48" t="s">
        <v>5014</v>
      </c>
      <c r="D55" s="590" t="str">
        <f>IF(CNGE_2024_M3_Secc1!D66="","",CNGE_2024_M3_Secc1!D66)</f>
        <v/>
      </c>
      <c r="E55" s="590"/>
      <c r="F55" s="590"/>
      <c r="G55" s="590"/>
      <c r="H55" s="590"/>
      <c r="I55" s="590"/>
      <c r="J55" s="590"/>
      <c r="K55" s="590"/>
      <c r="L55" s="590"/>
      <c r="M55" s="590"/>
      <c r="N55" s="590"/>
      <c r="O55" s="590"/>
      <c r="P55" s="590"/>
      <c r="Q55" s="590"/>
      <c r="R55" s="590"/>
      <c r="S55" s="590"/>
      <c r="T55" s="590"/>
      <c r="U55" s="590"/>
      <c r="V55" s="590"/>
      <c r="W55" s="590"/>
      <c r="X55" s="590"/>
      <c r="Y55" s="786"/>
      <c r="Z55" s="786"/>
      <c r="AA55" s="786"/>
      <c r="AB55" s="786"/>
      <c r="AC55" s="786"/>
      <c r="AD55" s="786"/>
      <c r="AE55" s="2"/>
      <c r="AF55" s="169"/>
      <c r="AH55" s="718">
        <f t="shared" si="0"/>
        <v>0</v>
      </c>
      <c r="AI55" s="719"/>
      <c r="AJ55" s="718">
        <f t="shared" si="1"/>
        <v>0</v>
      </c>
      <c r="AK55" s="719"/>
      <c r="AW55" s="522">
        <f t="shared" si="2"/>
        <v>0</v>
      </c>
      <c r="AX55" s="522"/>
    </row>
    <row r="56" spans="1:50" s="38" customFormat="1" ht="15" customHeight="1">
      <c r="A56" s="18"/>
      <c r="B56" s="3"/>
      <c r="C56" s="48" t="s">
        <v>5015</v>
      </c>
      <c r="D56" s="590" t="str">
        <f>IF(CNGE_2024_M3_Secc1!D67="","",CNGE_2024_M3_Secc1!D67)</f>
        <v/>
      </c>
      <c r="E56" s="590"/>
      <c r="F56" s="590"/>
      <c r="G56" s="590"/>
      <c r="H56" s="590"/>
      <c r="I56" s="590"/>
      <c r="J56" s="590"/>
      <c r="K56" s="590"/>
      <c r="L56" s="590"/>
      <c r="M56" s="590"/>
      <c r="N56" s="590"/>
      <c r="O56" s="590"/>
      <c r="P56" s="590"/>
      <c r="Q56" s="590"/>
      <c r="R56" s="590"/>
      <c r="S56" s="590"/>
      <c r="T56" s="590"/>
      <c r="U56" s="590"/>
      <c r="V56" s="590"/>
      <c r="W56" s="590"/>
      <c r="X56" s="590"/>
      <c r="Y56" s="786"/>
      <c r="Z56" s="786"/>
      <c r="AA56" s="786"/>
      <c r="AB56" s="786"/>
      <c r="AC56" s="786"/>
      <c r="AD56" s="786"/>
      <c r="AE56" s="2"/>
      <c r="AF56" s="169"/>
      <c r="AH56" s="718">
        <f t="shared" si="0"/>
        <v>0</v>
      </c>
      <c r="AI56" s="719"/>
      <c r="AJ56" s="718">
        <f t="shared" si="1"/>
        <v>0</v>
      </c>
      <c r="AK56" s="719"/>
      <c r="AW56" s="522">
        <f t="shared" si="2"/>
        <v>0</v>
      </c>
      <c r="AX56" s="522"/>
    </row>
    <row r="57" spans="1:50" s="38" customFormat="1" ht="15" customHeight="1">
      <c r="A57" s="18"/>
      <c r="B57" s="3"/>
      <c r="C57" s="48" t="s">
        <v>5016</v>
      </c>
      <c r="D57" s="590" t="str">
        <f>IF(CNGE_2024_M3_Secc1!D68="","",CNGE_2024_M3_Secc1!D68)</f>
        <v/>
      </c>
      <c r="E57" s="590"/>
      <c r="F57" s="590"/>
      <c r="G57" s="590"/>
      <c r="H57" s="590"/>
      <c r="I57" s="590"/>
      <c r="J57" s="590"/>
      <c r="K57" s="590"/>
      <c r="L57" s="590"/>
      <c r="M57" s="590"/>
      <c r="N57" s="590"/>
      <c r="O57" s="590"/>
      <c r="P57" s="590"/>
      <c r="Q57" s="590"/>
      <c r="R57" s="590"/>
      <c r="S57" s="590"/>
      <c r="T57" s="590"/>
      <c r="U57" s="590"/>
      <c r="V57" s="590"/>
      <c r="W57" s="590"/>
      <c r="X57" s="590"/>
      <c r="Y57" s="786"/>
      <c r="Z57" s="786"/>
      <c r="AA57" s="786"/>
      <c r="AB57" s="786"/>
      <c r="AC57" s="786"/>
      <c r="AD57" s="786"/>
      <c r="AE57" s="2"/>
      <c r="AF57" s="169"/>
      <c r="AH57" s="718">
        <f t="shared" si="0"/>
        <v>0</v>
      </c>
      <c r="AI57" s="719"/>
      <c r="AJ57" s="718">
        <f t="shared" si="1"/>
        <v>0</v>
      </c>
      <c r="AK57" s="719"/>
      <c r="AW57" s="522">
        <f t="shared" si="2"/>
        <v>0</v>
      </c>
      <c r="AX57" s="522"/>
    </row>
    <row r="58" spans="1:50" s="38" customFormat="1" ht="15" customHeight="1">
      <c r="A58" s="18"/>
      <c r="B58" s="3"/>
      <c r="C58" s="48" t="s">
        <v>5017</v>
      </c>
      <c r="D58" s="590" t="str">
        <f>IF(CNGE_2024_M3_Secc1!D69="","",CNGE_2024_M3_Secc1!D69)</f>
        <v/>
      </c>
      <c r="E58" s="590"/>
      <c r="F58" s="590"/>
      <c r="G58" s="590"/>
      <c r="H58" s="590"/>
      <c r="I58" s="590"/>
      <c r="J58" s="590"/>
      <c r="K58" s="590"/>
      <c r="L58" s="590"/>
      <c r="M58" s="590"/>
      <c r="N58" s="590"/>
      <c r="O58" s="590"/>
      <c r="P58" s="590"/>
      <c r="Q58" s="590"/>
      <c r="R58" s="590"/>
      <c r="S58" s="590"/>
      <c r="T58" s="590"/>
      <c r="U58" s="590"/>
      <c r="V58" s="590"/>
      <c r="W58" s="590"/>
      <c r="X58" s="590"/>
      <c r="Y58" s="786"/>
      <c r="Z58" s="786"/>
      <c r="AA58" s="786"/>
      <c r="AB58" s="786"/>
      <c r="AC58" s="786"/>
      <c r="AD58" s="786"/>
      <c r="AE58" s="2"/>
      <c r="AF58" s="169"/>
      <c r="AH58" s="718">
        <f t="shared" si="0"/>
        <v>0</v>
      </c>
      <c r="AI58" s="719"/>
      <c r="AJ58" s="718">
        <f t="shared" si="1"/>
        <v>0</v>
      </c>
      <c r="AK58" s="719"/>
      <c r="AW58" s="522">
        <f t="shared" si="2"/>
        <v>0</v>
      </c>
      <c r="AX58" s="522"/>
    </row>
    <row r="59" spans="1:50" s="38" customFormat="1" ht="15" customHeight="1">
      <c r="A59" s="18"/>
      <c r="B59" s="3"/>
      <c r="C59" s="48" t="s">
        <v>5018</v>
      </c>
      <c r="D59" s="590" t="str">
        <f>IF(CNGE_2024_M3_Secc1!D70="","",CNGE_2024_M3_Secc1!D70)</f>
        <v/>
      </c>
      <c r="E59" s="590"/>
      <c r="F59" s="590"/>
      <c r="G59" s="590"/>
      <c r="H59" s="590"/>
      <c r="I59" s="590"/>
      <c r="J59" s="590"/>
      <c r="K59" s="590"/>
      <c r="L59" s="590"/>
      <c r="M59" s="590"/>
      <c r="N59" s="590"/>
      <c r="O59" s="590"/>
      <c r="P59" s="590"/>
      <c r="Q59" s="590"/>
      <c r="R59" s="590"/>
      <c r="S59" s="590"/>
      <c r="T59" s="590"/>
      <c r="U59" s="590"/>
      <c r="V59" s="590"/>
      <c r="W59" s="590"/>
      <c r="X59" s="590"/>
      <c r="Y59" s="786"/>
      <c r="Z59" s="786"/>
      <c r="AA59" s="786"/>
      <c r="AB59" s="786"/>
      <c r="AC59" s="786"/>
      <c r="AD59" s="786"/>
      <c r="AE59" s="2"/>
      <c r="AF59" s="169"/>
      <c r="AH59" s="718">
        <f t="shared" si="0"/>
        <v>0</v>
      </c>
      <c r="AI59" s="719"/>
      <c r="AJ59" s="718">
        <f t="shared" si="1"/>
        <v>0</v>
      </c>
      <c r="AK59" s="719"/>
      <c r="AW59" s="522">
        <f t="shared" si="2"/>
        <v>0</v>
      </c>
      <c r="AX59" s="522"/>
    </row>
    <row r="60" spans="1:50" s="38" customFormat="1" ht="15" customHeight="1">
      <c r="A60" s="18"/>
      <c r="B60" s="3"/>
      <c r="C60" s="48" t="s">
        <v>5019</v>
      </c>
      <c r="D60" s="590" t="str">
        <f>IF(CNGE_2024_M3_Secc1!D71="","",CNGE_2024_M3_Secc1!D71)</f>
        <v/>
      </c>
      <c r="E60" s="590"/>
      <c r="F60" s="590"/>
      <c r="G60" s="590"/>
      <c r="H60" s="590"/>
      <c r="I60" s="590"/>
      <c r="J60" s="590"/>
      <c r="K60" s="590"/>
      <c r="L60" s="590"/>
      <c r="M60" s="590"/>
      <c r="N60" s="590"/>
      <c r="O60" s="590"/>
      <c r="P60" s="590"/>
      <c r="Q60" s="590"/>
      <c r="R60" s="590"/>
      <c r="S60" s="590"/>
      <c r="T60" s="590"/>
      <c r="U60" s="590"/>
      <c r="V60" s="590"/>
      <c r="W60" s="590"/>
      <c r="X60" s="590"/>
      <c r="Y60" s="786"/>
      <c r="Z60" s="786"/>
      <c r="AA60" s="786"/>
      <c r="AB60" s="786"/>
      <c r="AC60" s="786"/>
      <c r="AD60" s="786"/>
      <c r="AE60" s="2"/>
      <c r="AF60" s="169"/>
      <c r="AH60" s="718">
        <f t="shared" si="0"/>
        <v>0</v>
      </c>
      <c r="AI60" s="719"/>
      <c r="AJ60" s="718">
        <f t="shared" si="1"/>
        <v>0</v>
      </c>
      <c r="AK60" s="719"/>
      <c r="AW60" s="522">
        <f t="shared" si="2"/>
        <v>0</v>
      </c>
      <c r="AX60" s="522"/>
    </row>
    <row r="61" spans="1:50" s="38" customFormat="1" ht="15" customHeight="1">
      <c r="A61" s="18"/>
      <c r="B61" s="3"/>
      <c r="C61" s="48" t="s">
        <v>5020</v>
      </c>
      <c r="D61" s="590" t="str">
        <f>IF(CNGE_2024_M3_Secc1!D72="","",CNGE_2024_M3_Secc1!D72)</f>
        <v/>
      </c>
      <c r="E61" s="590"/>
      <c r="F61" s="590"/>
      <c r="G61" s="590"/>
      <c r="H61" s="590"/>
      <c r="I61" s="590"/>
      <c r="J61" s="590"/>
      <c r="K61" s="590"/>
      <c r="L61" s="590"/>
      <c r="M61" s="590"/>
      <c r="N61" s="590"/>
      <c r="O61" s="590"/>
      <c r="P61" s="590"/>
      <c r="Q61" s="590"/>
      <c r="R61" s="590"/>
      <c r="S61" s="590"/>
      <c r="T61" s="590"/>
      <c r="U61" s="590"/>
      <c r="V61" s="590"/>
      <c r="W61" s="590"/>
      <c r="X61" s="590"/>
      <c r="Y61" s="786"/>
      <c r="Z61" s="786"/>
      <c r="AA61" s="786"/>
      <c r="AB61" s="786"/>
      <c r="AC61" s="786"/>
      <c r="AD61" s="786"/>
      <c r="AE61" s="2"/>
      <c r="AF61" s="169"/>
      <c r="AH61" s="718">
        <f t="shared" si="0"/>
        <v>0</v>
      </c>
      <c r="AI61" s="719"/>
      <c r="AJ61" s="718">
        <f t="shared" si="1"/>
        <v>0</v>
      </c>
      <c r="AK61" s="719"/>
      <c r="AW61" s="522">
        <f t="shared" si="2"/>
        <v>0</v>
      </c>
      <c r="AX61" s="522"/>
    </row>
    <row r="62" spans="1:50" s="38" customFormat="1" ht="15" customHeight="1">
      <c r="A62" s="18"/>
      <c r="B62" s="3"/>
      <c r="C62" s="48" t="s">
        <v>5021</v>
      </c>
      <c r="D62" s="590" t="str">
        <f>IF(CNGE_2024_M3_Secc1!D73="","",CNGE_2024_M3_Secc1!D73)</f>
        <v/>
      </c>
      <c r="E62" s="590"/>
      <c r="F62" s="590"/>
      <c r="G62" s="590"/>
      <c r="H62" s="590"/>
      <c r="I62" s="590"/>
      <c r="J62" s="590"/>
      <c r="K62" s="590"/>
      <c r="L62" s="590"/>
      <c r="M62" s="590"/>
      <c r="N62" s="590"/>
      <c r="O62" s="590"/>
      <c r="P62" s="590"/>
      <c r="Q62" s="590"/>
      <c r="R62" s="590"/>
      <c r="S62" s="590"/>
      <c r="T62" s="590"/>
      <c r="U62" s="590"/>
      <c r="V62" s="590"/>
      <c r="W62" s="590"/>
      <c r="X62" s="590"/>
      <c r="Y62" s="786"/>
      <c r="Z62" s="786"/>
      <c r="AA62" s="786"/>
      <c r="AB62" s="786"/>
      <c r="AC62" s="786"/>
      <c r="AD62" s="786"/>
      <c r="AE62" s="2"/>
      <c r="AF62" s="169"/>
      <c r="AH62" s="718">
        <f t="shared" si="0"/>
        <v>0</v>
      </c>
      <c r="AI62" s="719"/>
      <c r="AJ62" s="718">
        <f t="shared" si="1"/>
        <v>0</v>
      </c>
      <c r="AK62" s="719"/>
      <c r="AW62" s="522">
        <f t="shared" si="2"/>
        <v>0</v>
      </c>
      <c r="AX62" s="522"/>
    </row>
    <row r="63" spans="1:50" s="38" customFormat="1" ht="15" customHeight="1">
      <c r="A63" s="18"/>
      <c r="B63" s="3"/>
      <c r="C63" s="48" t="s">
        <v>5022</v>
      </c>
      <c r="D63" s="590" t="str">
        <f>IF(CNGE_2024_M3_Secc1!D74="","",CNGE_2024_M3_Secc1!D74)</f>
        <v/>
      </c>
      <c r="E63" s="590"/>
      <c r="F63" s="590"/>
      <c r="G63" s="590"/>
      <c r="H63" s="590"/>
      <c r="I63" s="590"/>
      <c r="J63" s="590"/>
      <c r="K63" s="590"/>
      <c r="L63" s="590"/>
      <c r="M63" s="590"/>
      <c r="N63" s="590"/>
      <c r="O63" s="590"/>
      <c r="P63" s="590"/>
      <c r="Q63" s="590"/>
      <c r="R63" s="590"/>
      <c r="S63" s="590"/>
      <c r="T63" s="590"/>
      <c r="U63" s="590"/>
      <c r="V63" s="590"/>
      <c r="W63" s="590"/>
      <c r="X63" s="590"/>
      <c r="Y63" s="786"/>
      <c r="Z63" s="786"/>
      <c r="AA63" s="786"/>
      <c r="AB63" s="786"/>
      <c r="AC63" s="786"/>
      <c r="AD63" s="786"/>
      <c r="AE63" s="2"/>
      <c r="AF63" s="169"/>
      <c r="AH63" s="718">
        <f t="shared" si="0"/>
        <v>0</v>
      </c>
      <c r="AI63" s="719"/>
      <c r="AJ63" s="718">
        <f t="shared" si="1"/>
        <v>0</v>
      </c>
      <c r="AK63" s="719"/>
      <c r="AW63" s="522">
        <f t="shared" si="2"/>
        <v>0</v>
      </c>
      <c r="AX63" s="522"/>
    </row>
    <row r="64" spans="1:50" s="38" customFormat="1" ht="15" customHeight="1">
      <c r="A64" s="18"/>
      <c r="B64" s="3"/>
      <c r="C64" s="48" t="s">
        <v>5023</v>
      </c>
      <c r="D64" s="590" t="str">
        <f>IF(CNGE_2024_M3_Secc1!D75="","",CNGE_2024_M3_Secc1!D75)</f>
        <v/>
      </c>
      <c r="E64" s="590"/>
      <c r="F64" s="590"/>
      <c r="G64" s="590"/>
      <c r="H64" s="590"/>
      <c r="I64" s="590"/>
      <c r="J64" s="590"/>
      <c r="K64" s="590"/>
      <c r="L64" s="590"/>
      <c r="M64" s="590"/>
      <c r="N64" s="590"/>
      <c r="O64" s="590"/>
      <c r="P64" s="590"/>
      <c r="Q64" s="590"/>
      <c r="R64" s="590"/>
      <c r="S64" s="590"/>
      <c r="T64" s="590"/>
      <c r="U64" s="590"/>
      <c r="V64" s="590"/>
      <c r="W64" s="590"/>
      <c r="X64" s="590"/>
      <c r="Y64" s="786"/>
      <c r="Z64" s="786"/>
      <c r="AA64" s="786"/>
      <c r="AB64" s="786"/>
      <c r="AC64" s="786"/>
      <c r="AD64" s="786"/>
      <c r="AE64" s="2"/>
      <c r="AF64" s="169"/>
      <c r="AH64" s="718">
        <f t="shared" si="0"/>
        <v>0</v>
      </c>
      <c r="AI64" s="719"/>
      <c r="AJ64" s="718">
        <f t="shared" si="1"/>
        <v>0</v>
      </c>
      <c r="AK64" s="719"/>
      <c r="AW64" s="522">
        <f t="shared" si="2"/>
        <v>0</v>
      </c>
      <c r="AX64" s="522"/>
    </row>
    <row r="65" spans="1:50" s="38" customFormat="1" ht="15" customHeight="1">
      <c r="A65" s="18"/>
      <c r="B65" s="3"/>
      <c r="C65" s="48" t="s">
        <v>5024</v>
      </c>
      <c r="D65" s="590" t="str">
        <f>IF(CNGE_2024_M3_Secc1!D76="","",CNGE_2024_M3_Secc1!D76)</f>
        <v/>
      </c>
      <c r="E65" s="590"/>
      <c r="F65" s="590"/>
      <c r="G65" s="590"/>
      <c r="H65" s="590"/>
      <c r="I65" s="590"/>
      <c r="J65" s="590"/>
      <c r="K65" s="590"/>
      <c r="L65" s="590"/>
      <c r="M65" s="590"/>
      <c r="N65" s="590"/>
      <c r="O65" s="590"/>
      <c r="P65" s="590"/>
      <c r="Q65" s="590"/>
      <c r="R65" s="590"/>
      <c r="S65" s="590"/>
      <c r="T65" s="590"/>
      <c r="U65" s="590"/>
      <c r="V65" s="590"/>
      <c r="W65" s="590"/>
      <c r="X65" s="590"/>
      <c r="Y65" s="786"/>
      <c r="Z65" s="786"/>
      <c r="AA65" s="786"/>
      <c r="AB65" s="786"/>
      <c r="AC65" s="786"/>
      <c r="AD65" s="786"/>
      <c r="AE65" s="2"/>
      <c r="AF65" s="169"/>
      <c r="AH65" s="718">
        <f t="shared" si="0"/>
        <v>0</v>
      </c>
      <c r="AI65" s="719"/>
      <c r="AJ65" s="718">
        <f t="shared" si="1"/>
        <v>0</v>
      </c>
      <c r="AK65" s="719"/>
      <c r="AW65" s="522">
        <f t="shared" si="2"/>
        <v>0</v>
      </c>
      <c r="AX65" s="522"/>
    </row>
    <row r="66" spans="1:50" s="38" customFormat="1" ht="15" customHeight="1">
      <c r="A66" s="18"/>
      <c r="B66" s="3"/>
      <c r="C66" s="48" t="s">
        <v>5025</v>
      </c>
      <c r="D66" s="590" t="str">
        <f>IF(CNGE_2024_M3_Secc1!D77="","",CNGE_2024_M3_Secc1!D77)</f>
        <v/>
      </c>
      <c r="E66" s="590"/>
      <c r="F66" s="590"/>
      <c r="G66" s="590"/>
      <c r="H66" s="590"/>
      <c r="I66" s="590"/>
      <c r="J66" s="590"/>
      <c r="K66" s="590"/>
      <c r="L66" s="590"/>
      <c r="M66" s="590"/>
      <c r="N66" s="590"/>
      <c r="O66" s="590"/>
      <c r="P66" s="590"/>
      <c r="Q66" s="590"/>
      <c r="R66" s="590"/>
      <c r="S66" s="590"/>
      <c r="T66" s="590"/>
      <c r="U66" s="590"/>
      <c r="V66" s="590"/>
      <c r="W66" s="590"/>
      <c r="X66" s="590"/>
      <c r="Y66" s="786"/>
      <c r="Z66" s="786"/>
      <c r="AA66" s="786"/>
      <c r="AB66" s="786"/>
      <c r="AC66" s="786"/>
      <c r="AD66" s="786"/>
      <c r="AE66" s="2"/>
      <c r="AF66" s="169"/>
      <c r="AH66" s="718">
        <f t="shared" si="0"/>
        <v>0</v>
      </c>
      <c r="AI66" s="719"/>
      <c r="AJ66" s="718">
        <f t="shared" si="1"/>
        <v>0</v>
      </c>
      <c r="AK66" s="719"/>
      <c r="AW66" s="522">
        <f t="shared" si="2"/>
        <v>0</v>
      </c>
      <c r="AX66" s="522"/>
    </row>
    <row r="67" spans="1:50" s="38" customFormat="1" ht="15" customHeight="1">
      <c r="A67" s="18"/>
      <c r="B67" s="3"/>
      <c r="C67" s="48" t="s">
        <v>5026</v>
      </c>
      <c r="D67" s="590" t="str">
        <f>IF(CNGE_2024_M3_Secc1!D78="","",CNGE_2024_M3_Secc1!D78)</f>
        <v/>
      </c>
      <c r="E67" s="590"/>
      <c r="F67" s="590"/>
      <c r="G67" s="590"/>
      <c r="H67" s="590"/>
      <c r="I67" s="590"/>
      <c r="J67" s="590"/>
      <c r="K67" s="590"/>
      <c r="L67" s="590"/>
      <c r="M67" s="590"/>
      <c r="N67" s="590"/>
      <c r="O67" s="590"/>
      <c r="P67" s="590"/>
      <c r="Q67" s="590"/>
      <c r="R67" s="590"/>
      <c r="S67" s="590"/>
      <c r="T67" s="590"/>
      <c r="U67" s="590"/>
      <c r="V67" s="590"/>
      <c r="W67" s="590"/>
      <c r="X67" s="590"/>
      <c r="Y67" s="786"/>
      <c r="Z67" s="786"/>
      <c r="AA67" s="786"/>
      <c r="AB67" s="786"/>
      <c r="AC67" s="786"/>
      <c r="AD67" s="786"/>
      <c r="AE67" s="2"/>
      <c r="AF67" s="169"/>
      <c r="AH67" s="718">
        <f t="shared" si="0"/>
        <v>0</v>
      </c>
      <c r="AI67" s="719"/>
      <c r="AJ67" s="718">
        <f t="shared" si="1"/>
        <v>0</v>
      </c>
      <c r="AK67" s="719"/>
      <c r="AW67" s="522">
        <f t="shared" si="2"/>
        <v>0</v>
      </c>
      <c r="AX67" s="522"/>
    </row>
    <row r="68" spans="1:50" s="38" customFormat="1" ht="15" customHeight="1">
      <c r="A68" s="18"/>
      <c r="B68" s="3"/>
      <c r="C68" s="48" t="s">
        <v>5027</v>
      </c>
      <c r="D68" s="590" t="str">
        <f>IF(CNGE_2024_M3_Secc1!D79="","",CNGE_2024_M3_Secc1!D79)</f>
        <v/>
      </c>
      <c r="E68" s="590"/>
      <c r="F68" s="590"/>
      <c r="G68" s="590"/>
      <c r="H68" s="590"/>
      <c r="I68" s="590"/>
      <c r="J68" s="590"/>
      <c r="K68" s="590"/>
      <c r="L68" s="590"/>
      <c r="M68" s="590"/>
      <c r="N68" s="590"/>
      <c r="O68" s="590"/>
      <c r="P68" s="590"/>
      <c r="Q68" s="590"/>
      <c r="R68" s="590"/>
      <c r="S68" s="590"/>
      <c r="T68" s="590"/>
      <c r="U68" s="590"/>
      <c r="V68" s="590"/>
      <c r="W68" s="590"/>
      <c r="X68" s="590"/>
      <c r="Y68" s="786"/>
      <c r="Z68" s="786"/>
      <c r="AA68" s="786"/>
      <c r="AB68" s="786"/>
      <c r="AC68" s="786"/>
      <c r="AD68" s="786"/>
      <c r="AE68" s="2"/>
      <c r="AF68" s="169"/>
      <c r="AH68" s="718">
        <f t="shared" si="0"/>
        <v>0</v>
      </c>
      <c r="AI68" s="719"/>
      <c r="AJ68" s="718">
        <f t="shared" si="1"/>
        <v>0</v>
      </c>
      <c r="AK68" s="719"/>
      <c r="AW68" s="522">
        <f t="shared" si="2"/>
        <v>0</v>
      </c>
      <c r="AX68" s="522"/>
    </row>
    <row r="69" spans="1:50" s="38" customFormat="1" ht="15" customHeight="1">
      <c r="A69" s="18"/>
      <c r="B69" s="3"/>
      <c r="C69" s="48" t="s">
        <v>5028</v>
      </c>
      <c r="D69" s="590" t="str">
        <f>IF(CNGE_2024_M3_Secc1!D80="","",CNGE_2024_M3_Secc1!D80)</f>
        <v/>
      </c>
      <c r="E69" s="590"/>
      <c r="F69" s="590"/>
      <c r="G69" s="590"/>
      <c r="H69" s="590"/>
      <c r="I69" s="590"/>
      <c r="J69" s="590"/>
      <c r="K69" s="590"/>
      <c r="L69" s="590"/>
      <c r="M69" s="590"/>
      <c r="N69" s="590"/>
      <c r="O69" s="590"/>
      <c r="P69" s="590"/>
      <c r="Q69" s="590"/>
      <c r="R69" s="590"/>
      <c r="S69" s="590"/>
      <c r="T69" s="590"/>
      <c r="U69" s="590"/>
      <c r="V69" s="590"/>
      <c r="W69" s="590"/>
      <c r="X69" s="590"/>
      <c r="Y69" s="786"/>
      <c r="Z69" s="786"/>
      <c r="AA69" s="786"/>
      <c r="AB69" s="786"/>
      <c r="AC69" s="786"/>
      <c r="AD69" s="786"/>
      <c r="AE69" s="2"/>
      <c r="AF69" s="169"/>
      <c r="AH69" s="718">
        <f t="shared" si="0"/>
        <v>0</v>
      </c>
      <c r="AI69" s="719"/>
      <c r="AJ69" s="718">
        <f t="shared" si="1"/>
        <v>0</v>
      </c>
      <c r="AK69" s="719"/>
      <c r="AW69" s="522">
        <f t="shared" si="2"/>
        <v>0</v>
      </c>
      <c r="AX69" s="522"/>
    </row>
    <row r="70" spans="1:50" s="38" customFormat="1" ht="15" customHeight="1">
      <c r="A70" s="18"/>
      <c r="B70" s="3"/>
      <c r="C70" s="48" t="s">
        <v>5029</v>
      </c>
      <c r="D70" s="590" t="str">
        <f>IF(CNGE_2024_M3_Secc1!D81="","",CNGE_2024_M3_Secc1!D81)</f>
        <v/>
      </c>
      <c r="E70" s="590"/>
      <c r="F70" s="590"/>
      <c r="G70" s="590"/>
      <c r="H70" s="590"/>
      <c r="I70" s="590"/>
      <c r="J70" s="590"/>
      <c r="K70" s="590"/>
      <c r="L70" s="590"/>
      <c r="M70" s="590"/>
      <c r="N70" s="590"/>
      <c r="O70" s="590"/>
      <c r="P70" s="590"/>
      <c r="Q70" s="590"/>
      <c r="R70" s="590"/>
      <c r="S70" s="590"/>
      <c r="T70" s="590"/>
      <c r="U70" s="590"/>
      <c r="V70" s="590"/>
      <c r="W70" s="590"/>
      <c r="X70" s="590"/>
      <c r="Y70" s="786"/>
      <c r="Z70" s="786"/>
      <c r="AA70" s="786"/>
      <c r="AB70" s="786"/>
      <c r="AC70" s="786"/>
      <c r="AD70" s="786"/>
      <c r="AE70" s="2"/>
      <c r="AF70" s="169"/>
      <c r="AH70" s="718">
        <f t="shared" si="0"/>
        <v>0</v>
      </c>
      <c r="AI70" s="719"/>
      <c r="AJ70" s="718">
        <f t="shared" si="1"/>
        <v>0</v>
      </c>
      <c r="AK70" s="719"/>
      <c r="AW70" s="522">
        <f t="shared" si="2"/>
        <v>0</v>
      </c>
      <c r="AX70" s="522"/>
    </row>
    <row r="71" spans="1:50" s="38" customFormat="1" ht="15" customHeight="1">
      <c r="A71" s="18"/>
      <c r="B71" s="3"/>
      <c r="C71" s="48" t="s">
        <v>5030</v>
      </c>
      <c r="D71" s="590" t="str">
        <f>IF(CNGE_2024_M3_Secc1!D82="","",CNGE_2024_M3_Secc1!D82)</f>
        <v/>
      </c>
      <c r="E71" s="590"/>
      <c r="F71" s="590"/>
      <c r="G71" s="590"/>
      <c r="H71" s="590"/>
      <c r="I71" s="590"/>
      <c r="J71" s="590"/>
      <c r="K71" s="590"/>
      <c r="L71" s="590"/>
      <c r="M71" s="590"/>
      <c r="N71" s="590"/>
      <c r="O71" s="590"/>
      <c r="P71" s="590"/>
      <c r="Q71" s="590"/>
      <c r="R71" s="590"/>
      <c r="S71" s="590"/>
      <c r="T71" s="590"/>
      <c r="U71" s="590"/>
      <c r="V71" s="590"/>
      <c r="W71" s="590"/>
      <c r="X71" s="590"/>
      <c r="Y71" s="786"/>
      <c r="Z71" s="786"/>
      <c r="AA71" s="786"/>
      <c r="AB71" s="786"/>
      <c r="AC71" s="786"/>
      <c r="AD71" s="786"/>
      <c r="AE71" s="2"/>
      <c r="AF71" s="169"/>
      <c r="AH71" s="718">
        <f t="shared" si="0"/>
        <v>0</v>
      </c>
      <c r="AI71" s="719"/>
      <c r="AJ71" s="718">
        <f t="shared" si="1"/>
        <v>0</v>
      </c>
      <c r="AK71" s="719"/>
      <c r="AW71" s="522">
        <f t="shared" si="2"/>
        <v>0</v>
      </c>
      <c r="AX71" s="522"/>
    </row>
    <row r="72" spans="1:50" s="38" customFormat="1" ht="15" customHeight="1">
      <c r="A72" s="18"/>
      <c r="B72" s="3"/>
      <c r="C72" s="48" t="s">
        <v>5031</v>
      </c>
      <c r="D72" s="590" t="str">
        <f>IF(CNGE_2024_M3_Secc1!D83="","",CNGE_2024_M3_Secc1!D83)</f>
        <v/>
      </c>
      <c r="E72" s="590"/>
      <c r="F72" s="590"/>
      <c r="G72" s="590"/>
      <c r="H72" s="590"/>
      <c r="I72" s="590"/>
      <c r="J72" s="590"/>
      <c r="K72" s="590"/>
      <c r="L72" s="590"/>
      <c r="M72" s="590"/>
      <c r="N72" s="590"/>
      <c r="O72" s="590"/>
      <c r="P72" s="590"/>
      <c r="Q72" s="590"/>
      <c r="R72" s="590"/>
      <c r="S72" s="590"/>
      <c r="T72" s="590"/>
      <c r="U72" s="590"/>
      <c r="V72" s="590"/>
      <c r="W72" s="590"/>
      <c r="X72" s="590"/>
      <c r="Y72" s="786"/>
      <c r="Z72" s="786"/>
      <c r="AA72" s="786"/>
      <c r="AB72" s="786"/>
      <c r="AC72" s="786"/>
      <c r="AD72" s="786"/>
      <c r="AE72" s="2"/>
      <c r="AF72" s="169"/>
      <c r="AH72" s="718">
        <f t="shared" si="0"/>
        <v>0</v>
      </c>
      <c r="AI72" s="719"/>
      <c r="AJ72" s="718">
        <f t="shared" si="1"/>
        <v>0</v>
      </c>
      <c r="AK72" s="719"/>
      <c r="AW72" s="522">
        <f t="shared" si="2"/>
        <v>0</v>
      </c>
      <c r="AX72" s="522"/>
    </row>
    <row r="73" spans="1:50" s="38" customFormat="1" ht="15" customHeight="1">
      <c r="A73" s="18"/>
      <c r="B73" s="3"/>
      <c r="C73" s="48" t="s">
        <v>5032</v>
      </c>
      <c r="D73" s="590" t="str">
        <f>IF(CNGE_2024_M3_Secc1!D84="","",CNGE_2024_M3_Secc1!D84)</f>
        <v/>
      </c>
      <c r="E73" s="590"/>
      <c r="F73" s="590"/>
      <c r="G73" s="590"/>
      <c r="H73" s="590"/>
      <c r="I73" s="590"/>
      <c r="J73" s="590"/>
      <c r="K73" s="590"/>
      <c r="L73" s="590"/>
      <c r="M73" s="590"/>
      <c r="N73" s="590"/>
      <c r="O73" s="590"/>
      <c r="P73" s="590"/>
      <c r="Q73" s="590"/>
      <c r="R73" s="590"/>
      <c r="S73" s="590"/>
      <c r="T73" s="590"/>
      <c r="U73" s="590"/>
      <c r="V73" s="590"/>
      <c r="W73" s="590"/>
      <c r="X73" s="590"/>
      <c r="Y73" s="786"/>
      <c r="Z73" s="786"/>
      <c r="AA73" s="786"/>
      <c r="AB73" s="786"/>
      <c r="AC73" s="786"/>
      <c r="AD73" s="786"/>
      <c r="AE73" s="2"/>
      <c r="AF73" s="169"/>
      <c r="AH73" s="718">
        <f t="shared" si="0"/>
        <v>0</v>
      </c>
      <c r="AI73" s="719"/>
      <c r="AJ73" s="718">
        <f t="shared" si="1"/>
        <v>0</v>
      </c>
      <c r="AK73" s="719"/>
      <c r="AW73" s="522">
        <f t="shared" si="2"/>
        <v>0</v>
      </c>
      <c r="AX73" s="522"/>
    </row>
    <row r="74" spans="1:50" s="38" customFormat="1" ht="15" customHeight="1">
      <c r="A74" s="18"/>
      <c r="B74" s="3"/>
      <c r="C74" s="48" t="s">
        <v>5033</v>
      </c>
      <c r="D74" s="590" t="str">
        <f>IF(CNGE_2024_M3_Secc1!D85="","",CNGE_2024_M3_Secc1!D85)</f>
        <v/>
      </c>
      <c r="E74" s="590"/>
      <c r="F74" s="590"/>
      <c r="G74" s="590"/>
      <c r="H74" s="590"/>
      <c r="I74" s="590"/>
      <c r="J74" s="590"/>
      <c r="K74" s="590"/>
      <c r="L74" s="590"/>
      <c r="M74" s="590"/>
      <c r="N74" s="590"/>
      <c r="O74" s="590"/>
      <c r="P74" s="590"/>
      <c r="Q74" s="590"/>
      <c r="R74" s="590"/>
      <c r="S74" s="590"/>
      <c r="T74" s="590"/>
      <c r="U74" s="590"/>
      <c r="V74" s="590"/>
      <c r="W74" s="590"/>
      <c r="X74" s="590"/>
      <c r="Y74" s="786"/>
      <c r="Z74" s="786"/>
      <c r="AA74" s="786"/>
      <c r="AB74" s="786"/>
      <c r="AC74" s="786"/>
      <c r="AD74" s="786"/>
      <c r="AE74" s="2"/>
      <c r="AF74" s="169"/>
      <c r="AH74" s="718">
        <f t="shared" si="0"/>
        <v>0</v>
      </c>
      <c r="AI74" s="719"/>
      <c r="AJ74" s="718">
        <f t="shared" si="1"/>
        <v>0</v>
      </c>
      <c r="AK74" s="719"/>
      <c r="AW74" s="522">
        <f t="shared" si="2"/>
        <v>0</v>
      </c>
      <c r="AX74" s="522"/>
    </row>
    <row r="75" spans="1:50" s="38" customFormat="1" ht="15" customHeight="1">
      <c r="A75" s="18"/>
      <c r="B75" s="3"/>
      <c r="C75" s="48" t="s">
        <v>5034</v>
      </c>
      <c r="D75" s="590" t="str">
        <f>IF(CNGE_2024_M3_Secc1!D86="","",CNGE_2024_M3_Secc1!D86)</f>
        <v/>
      </c>
      <c r="E75" s="590"/>
      <c r="F75" s="590"/>
      <c r="G75" s="590"/>
      <c r="H75" s="590"/>
      <c r="I75" s="590"/>
      <c r="J75" s="590"/>
      <c r="K75" s="590"/>
      <c r="L75" s="590"/>
      <c r="M75" s="590"/>
      <c r="N75" s="590"/>
      <c r="O75" s="590"/>
      <c r="P75" s="590"/>
      <c r="Q75" s="590"/>
      <c r="R75" s="590"/>
      <c r="S75" s="590"/>
      <c r="T75" s="590"/>
      <c r="U75" s="590"/>
      <c r="V75" s="590"/>
      <c r="W75" s="590"/>
      <c r="X75" s="590"/>
      <c r="Y75" s="786"/>
      <c r="Z75" s="786"/>
      <c r="AA75" s="786"/>
      <c r="AB75" s="786"/>
      <c r="AC75" s="786"/>
      <c r="AD75" s="786"/>
      <c r="AE75" s="2"/>
      <c r="AF75" s="169"/>
      <c r="AH75" s="718">
        <f t="shared" si="0"/>
        <v>0</v>
      </c>
      <c r="AI75" s="719"/>
      <c r="AJ75" s="718">
        <f t="shared" si="1"/>
        <v>0</v>
      </c>
      <c r="AK75" s="719"/>
      <c r="AW75" s="522">
        <f t="shared" si="2"/>
        <v>0</v>
      </c>
      <c r="AX75" s="522"/>
    </row>
    <row r="76" spans="1:50" s="38" customFormat="1" ht="15" customHeight="1">
      <c r="A76" s="18"/>
      <c r="B76" s="3"/>
      <c r="C76" s="48" t="s">
        <v>5035</v>
      </c>
      <c r="D76" s="590" t="str">
        <f>IF(CNGE_2024_M3_Secc1!D87="","",CNGE_2024_M3_Secc1!D87)</f>
        <v/>
      </c>
      <c r="E76" s="590"/>
      <c r="F76" s="590"/>
      <c r="G76" s="590"/>
      <c r="H76" s="590"/>
      <c r="I76" s="590"/>
      <c r="J76" s="590"/>
      <c r="K76" s="590"/>
      <c r="L76" s="590"/>
      <c r="M76" s="590"/>
      <c r="N76" s="590"/>
      <c r="O76" s="590"/>
      <c r="P76" s="590"/>
      <c r="Q76" s="590"/>
      <c r="R76" s="590"/>
      <c r="S76" s="590"/>
      <c r="T76" s="590"/>
      <c r="U76" s="590"/>
      <c r="V76" s="590"/>
      <c r="W76" s="590"/>
      <c r="X76" s="590"/>
      <c r="Y76" s="786"/>
      <c r="Z76" s="786"/>
      <c r="AA76" s="786"/>
      <c r="AB76" s="786"/>
      <c r="AC76" s="786"/>
      <c r="AD76" s="786"/>
      <c r="AE76" s="2"/>
      <c r="AF76" s="169"/>
      <c r="AH76" s="718">
        <f t="shared" si="0"/>
        <v>0</v>
      </c>
      <c r="AI76" s="719"/>
      <c r="AJ76" s="718">
        <f t="shared" si="1"/>
        <v>0</v>
      </c>
      <c r="AK76" s="719"/>
      <c r="AW76" s="522">
        <f t="shared" si="2"/>
        <v>0</v>
      </c>
      <c r="AX76" s="522"/>
    </row>
    <row r="77" spans="1:50" s="38" customFormat="1" ht="15" customHeight="1">
      <c r="A77" s="18"/>
      <c r="B77" s="3"/>
      <c r="C77" s="48" t="s">
        <v>5105</v>
      </c>
      <c r="D77" s="590" t="str">
        <f>IF(CNGE_2024_M3_Secc1!D88="","",CNGE_2024_M3_Secc1!D88)</f>
        <v/>
      </c>
      <c r="E77" s="590"/>
      <c r="F77" s="590"/>
      <c r="G77" s="590"/>
      <c r="H77" s="590"/>
      <c r="I77" s="590"/>
      <c r="J77" s="590"/>
      <c r="K77" s="590"/>
      <c r="L77" s="590"/>
      <c r="M77" s="590"/>
      <c r="N77" s="590"/>
      <c r="O77" s="590"/>
      <c r="P77" s="590"/>
      <c r="Q77" s="590"/>
      <c r="R77" s="590"/>
      <c r="S77" s="590"/>
      <c r="T77" s="590"/>
      <c r="U77" s="590"/>
      <c r="V77" s="590"/>
      <c r="W77" s="590"/>
      <c r="X77" s="590"/>
      <c r="Y77" s="786"/>
      <c r="Z77" s="786"/>
      <c r="AA77" s="786"/>
      <c r="AB77" s="786"/>
      <c r="AC77" s="786"/>
      <c r="AD77" s="786"/>
      <c r="AE77" s="2"/>
      <c r="AF77" s="169"/>
      <c r="AH77" s="718">
        <f t="shared" si="0"/>
        <v>0</v>
      </c>
      <c r="AI77" s="719"/>
      <c r="AJ77" s="718">
        <f t="shared" si="1"/>
        <v>0</v>
      </c>
      <c r="AK77" s="719"/>
      <c r="AW77" s="522">
        <f t="shared" si="2"/>
        <v>0</v>
      </c>
      <c r="AX77" s="522"/>
    </row>
    <row r="78" spans="1:50" s="38" customFormat="1" ht="15" customHeight="1">
      <c r="A78" s="18"/>
      <c r="B78" s="3"/>
      <c r="C78" s="48" t="s">
        <v>5106</v>
      </c>
      <c r="D78" s="590" t="str">
        <f>IF(CNGE_2024_M3_Secc1!D89="","",CNGE_2024_M3_Secc1!D89)</f>
        <v/>
      </c>
      <c r="E78" s="590"/>
      <c r="F78" s="590"/>
      <c r="G78" s="590"/>
      <c r="H78" s="590"/>
      <c r="I78" s="590"/>
      <c r="J78" s="590"/>
      <c r="K78" s="590"/>
      <c r="L78" s="590"/>
      <c r="M78" s="590"/>
      <c r="N78" s="590"/>
      <c r="O78" s="590"/>
      <c r="P78" s="590"/>
      <c r="Q78" s="590"/>
      <c r="R78" s="590"/>
      <c r="S78" s="590"/>
      <c r="T78" s="590"/>
      <c r="U78" s="590"/>
      <c r="V78" s="590"/>
      <c r="W78" s="590"/>
      <c r="X78" s="590"/>
      <c r="Y78" s="786"/>
      <c r="Z78" s="786"/>
      <c r="AA78" s="786"/>
      <c r="AB78" s="786"/>
      <c r="AC78" s="786"/>
      <c r="AD78" s="786"/>
      <c r="AE78" s="2"/>
      <c r="AF78" s="169"/>
      <c r="AH78" s="718">
        <f t="shared" si="0"/>
        <v>0</v>
      </c>
      <c r="AI78" s="719"/>
      <c r="AJ78" s="718">
        <f t="shared" si="1"/>
        <v>0</v>
      </c>
      <c r="AK78" s="719"/>
      <c r="AW78" s="522">
        <f t="shared" si="2"/>
        <v>0</v>
      </c>
      <c r="AX78" s="522"/>
    </row>
    <row r="79" spans="1:50" s="38" customFormat="1" ht="15" customHeight="1">
      <c r="A79" s="18"/>
      <c r="B79" s="3"/>
      <c r="C79" s="48" t="s">
        <v>5107</v>
      </c>
      <c r="D79" s="590" t="str">
        <f>IF(CNGE_2024_M3_Secc1!D90="","",CNGE_2024_M3_Secc1!D90)</f>
        <v/>
      </c>
      <c r="E79" s="590"/>
      <c r="F79" s="590"/>
      <c r="G79" s="590"/>
      <c r="H79" s="590"/>
      <c r="I79" s="590"/>
      <c r="J79" s="590"/>
      <c r="K79" s="590"/>
      <c r="L79" s="590"/>
      <c r="M79" s="590"/>
      <c r="N79" s="590"/>
      <c r="O79" s="590"/>
      <c r="P79" s="590"/>
      <c r="Q79" s="590"/>
      <c r="R79" s="590"/>
      <c r="S79" s="590"/>
      <c r="T79" s="590"/>
      <c r="U79" s="590"/>
      <c r="V79" s="590"/>
      <c r="W79" s="590"/>
      <c r="X79" s="590"/>
      <c r="Y79" s="786"/>
      <c r="Z79" s="786"/>
      <c r="AA79" s="786"/>
      <c r="AB79" s="786"/>
      <c r="AC79" s="786"/>
      <c r="AD79" s="786"/>
      <c r="AE79" s="2"/>
      <c r="AF79" s="169"/>
      <c r="AH79" s="718">
        <f t="shared" si="0"/>
        <v>0</v>
      </c>
      <c r="AI79" s="719"/>
      <c r="AJ79" s="718">
        <f t="shared" si="1"/>
        <v>0</v>
      </c>
      <c r="AK79" s="719"/>
      <c r="AW79" s="522">
        <f t="shared" si="2"/>
        <v>0</v>
      </c>
      <c r="AX79" s="522"/>
    </row>
    <row r="80" spans="1:50" s="38" customFormat="1" ht="15" customHeight="1">
      <c r="A80" s="18"/>
      <c r="B80" s="3"/>
      <c r="C80" s="48" t="s">
        <v>5108</v>
      </c>
      <c r="D80" s="590" t="str">
        <f>IF(CNGE_2024_M3_Secc1!D91="","",CNGE_2024_M3_Secc1!D91)</f>
        <v/>
      </c>
      <c r="E80" s="590"/>
      <c r="F80" s="590"/>
      <c r="G80" s="590"/>
      <c r="H80" s="590"/>
      <c r="I80" s="590"/>
      <c r="J80" s="590"/>
      <c r="K80" s="590"/>
      <c r="L80" s="590"/>
      <c r="M80" s="590"/>
      <c r="N80" s="590"/>
      <c r="O80" s="590"/>
      <c r="P80" s="590"/>
      <c r="Q80" s="590"/>
      <c r="R80" s="590"/>
      <c r="S80" s="590"/>
      <c r="T80" s="590"/>
      <c r="U80" s="590"/>
      <c r="V80" s="590"/>
      <c r="W80" s="590"/>
      <c r="X80" s="590"/>
      <c r="Y80" s="786"/>
      <c r="Z80" s="786"/>
      <c r="AA80" s="786"/>
      <c r="AB80" s="786"/>
      <c r="AC80" s="786"/>
      <c r="AD80" s="786"/>
      <c r="AE80" s="2"/>
      <c r="AF80" s="169"/>
      <c r="AH80" s="718">
        <f t="shared" si="0"/>
        <v>0</v>
      </c>
      <c r="AI80" s="719"/>
      <c r="AJ80" s="718">
        <f t="shared" si="1"/>
        <v>0</v>
      </c>
      <c r="AK80" s="719"/>
      <c r="AW80" s="522">
        <f t="shared" si="2"/>
        <v>0</v>
      </c>
      <c r="AX80" s="522"/>
    </row>
    <row r="81" spans="1:50" s="38" customFormat="1" ht="15" customHeight="1">
      <c r="A81" s="18"/>
      <c r="B81" s="3"/>
      <c r="C81" s="48" t="s">
        <v>5109</v>
      </c>
      <c r="D81" s="590" t="str">
        <f>IF(CNGE_2024_M3_Secc1!D92="","",CNGE_2024_M3_Secc1!D92)</f>
        <v/>
      </c>
      <c r="E81" s="590"/>
      <c r="F81" s="590"/>
      <c r="G81" s="590"/>
      <c r="H81" s="590"/>
      <c r="I81" s="590"/>
      <c r="J81" s="590"/>
      <c r="K81" s="590"/>
      <c r="L81" s="590"/>
      <c r="M81" s="590"/>
      <c r="N81" s="590"/>
      <c r="O81" s="590"/>
      <c r="P81" s="590"/>
      <c r="Q81" s="590"/>
      <c r="R81" s="590"/>
      <c r="S81" s="590"/>
      <c r="T81" s="590"/>
      <c r="U81" s="590"/>
      <c r="V81" s="590"/>
      <c r="W81" s="590"/>
      <c r="X81" s="590"/>
      <c r="Y81" s="786"/>
      <c r="Z81" s="786"/>
      <c r="AA81" s="786"/>
      <c r="AB81" s="786"/>
      <c r="AC81" s="786"/>
      <c r="AD81" s="786"/>
      <c r="AE81" s="2"/>
      <c r="AF81" s="169"/>
      <c r="AH81" s="718">
        <f t="shared" si="0"/>
        <v>0</v>
      </c>
      <c r="AI81" s="719"/>
      <c r="AJ81" s="718">
        <f t="shared" si="1"/>
        <v>0</v>
      </c>
      <c r="AK81" s="719"/>
      <c r="AW81" s="522">
        <f t="shared" si="2"/>
        <v>0</v>
      </c>
      <c r="AX81" s="522"/>
    </row>
    <row r="82" spans="1:50" s="38" customFormat="1" ht="15" customHeight="1">
      <c r="A82" s="18"/>
      <c r="B82" s="3"/>
      <c r="C82" s="48" t="s">
        <v>5110</v>
      </c>
      <c r="D82" s="590" t="str">
        <f>IF(CNGE_2024_M3_Secc1!D93="","",CNGE_2024_M3_Secc1!D93)</f>
        <v/>
      </c>
      <c r="E82" s="590"/>
      <c r="F82" s="590"/>
      <c r="G82" s="590"/>
      <c r="H82" s="590"/>
      <c r="I82" s="590"/>
      <c r="J82" s="590"/>
      <c r="K82" s="590"/>
      <c r="L82" s="590"/>
      <c r="M82" s="590"/>
      <c r="N82" s="590"/>
      <c r="O82" s="590"/>
      <c r="P82" s="590"/>
      <c r="Q82" s="590"/>
      <c r="R82" s="590"/>
      <c r="S82" s="590"/>
      <c r="T82" s="590"/>
      <c r="U82" s="590"/>
      <c r="V82" s="590"/>
      <c r="W82" s="590"/>
      <c r="X82" s="590"/>
      <c r="Y82" s="786"/>
      <c r="Z82" s="786"/>
      <c r="AA82" s="786"/>
      <c r="AB82" s="786"/>
      <c r="AC82" s="786"/>
      <c r="AD82" s="786"/>
      <c r="AE82" s="2"/>
      <c r="AF82" s="169"/>
      <c r="AH82" s="718">
        <f t="shared" si="0"/>
        <v>0</v>
      </c>
      <c r="AI82" s="719"/>
      <c r="AJ82" s="718">
        <f t="shared" si="1"/>
        <v>0</v>
      </c>
      <c r="AK82" s="719"/>
      <c r="AW82" s="522">
        <f t="shared" si="2"/>
        <v>0</v>
      </c>
      <c r="AX82" s="522"/>
    </row>
    <row r="83" spans="1:50" s="38" customFormat="1" ht="15" customHeight="1">
      <c r="A83" s="18"/>
      <c r="B83" s="3"/>
      <c r="C83" s="48" t="s">
        <v>5111</v>
      </c>
      <c r="D83" s="590" t="str">
        <f>IF(CNGE_2024_M3_Secc1!D94="","",CNGE_2024_M3_Secc1!D94)</f>
        <v/>
      </c>
      <c r="E83" s="590"/>
      <c r="F83" s="590"/>
      <c r="G83" s="590"/>
      <c r="H83" s="590"/>
      <c r="I83" s="590"/>
      <c r="J83" s="590"/>
      <c r="K83" s="590"/>
      <c r="L83" s="590"/>
      <c r="M83" s="590"/>
      <c r="N83" s="590"/>
      <c r="O83" s="590"/>
      <c r="P83" s="590"/>
      <c r="Q83" s="590"/>
      <c r="R83" s="590"/>
      <c r="S83" s="590"/>
      <c r="T83" s="590"/>
      <c r="U83" s="590"/>
      <c r="V83" s="590"/>
      <c r="W83" s="590"/>
      <c r="X83" s="590"/>
      <c r="Y83" s="786"/>
      <c r="Z83" s="786"/>
      <c r="AA83" s="786"/>
      <c r="AB83" s="786"/>
      <c r="AC83" s="786"/>
      <c r="AD83" s="786"/>
      <c r="AE83" s="2"/>
      <c r="AF83" s="169"/>
      <c r="AH83" s="718">
        <f t="shared" si="0"/>
        <v>0</v>
      </c>
      <c r="AI83" s="719"/>
      <c r="AJ83" s="718">
        <f t="shared" si="1"/>
        <v>0</v>
      </c>
      <c r="AK83" s="719"/>
      <c r="AW83" s="522">
        <f t="shared" si="2"/>
        <v>0</v>
      </c>
      <c r="AX83" s="522"/>
    </row>
    <row r="84" spans="1:50" s="38" customFormat="1" ht="15" customHeight="1">
      <c r="A84" s="18"/>
      <c r="B84" s="3"/>
      <c r="C84" s="48" t="s">
        <v>5112</v>
      </c>
      <c r="D84" s="590" t="str">
        <f>IF(CNGE_2024_M3_Secc1!D95="","",CNGE_2024_M3_Secc1!D95)</f>
        <v/>
      </c>
      <c r="E84" s="590"/>
      <c r="F84" s="590"/>
      <c r="G84" s="590"/>
      <c r="H84" s="590"/>
      <c r="I84" s="590"/>
      <c r="J84" s="590"/>
      <c r="K84" s="590"/>
      <c r="L84" s="590"/>
      <c r="M84" s="590"/>
      <c r="N84" s="590"/>
      <c r="O84" s="590"/>
      <c r="P84" s="590"/>
      <c r="Q84" s="590"/>
      <c r="R84" s="590"/>
      <c r="S84" s="590"/>
      <c r="T84" s="590"/>
      <c r="U84" s="590"/>
      <c r="V84" s="590"/>
      <c r="W84" s="590"/>
      <c r="X84" s="590"/>
      <c r="Y84" s="786"/>
      <c r="Z84" s="786"/>
      <c r="AA84" s="786"/>
      <c r="AB84" s="786"/>
      <c r="AC84" s="786"/>
      <c r="AD84" s="786"/>
      <c r="AE84" s="2"/>
      <c r="AF84" s="169"/>
      <c r="AH84" s="718">
        <f t="shared" si="0"/>
        <v>0</v>
      </c>
      <c r="AI84" s="719"/>
      <c r="AJ84" s="718">
        <f t="shared" si="1"/>
        <v>0</v>
      </c>
      <c r="AK84" s="719"/>
      <c r="AW84" s="522">
        <f t="shared" si="2"/>
        <v>0</v>
      </c>
      <c r="AX84" s="522"/>
    </row>
    <row r="85" spans="1:50" s="38" customFormat="1" ht="15" customHeight="1">
      <c r="A85" s="18"/>
      <c r="B85" s="3"/>
      <c r="C85" s="48" t="s">
        <v>5113</v>
      </c>
      <c r="D85" s="590" t="str">
        <f>IF(CNGE_2024_M3_Secc1!D96="","",CNGE_2024_M3_Secc1!D96)</f>
        <v/>
      </c>
      <c r="E85" s="590"/>
      <c r="F85" s="590"/>
      <c r="G85" s="590"/>
      <c r="H85" s="590"/>
      <c r="I85" s="590"/>
      <c r="J85" s="590"/>
      <c r="K85" s="590"/>
      <c r="L85" s="590"/>
      <c r="M85" s="590"/>
      <c r="N85" s="590"/>
      <c r="O85" s="590"/>
      <c r="P85" s="590"/>
      <c r="Q85" s="590"/>
      <c r="R85" s="590"/>
      <c r="S85" s="590"/>
      <c r="T85" s="590"/>
      <c r="U85" s="590"/>
      <c r="V85" s="590"/>
      <c r="W85" s="590"/>
      <c r="X85" s="590"/>
      <c r="Y85" s="786"/>
      <c r="Z85" s="786"/>
      <c r="AA85" s="786"/>
      <c r="AB85" s="786"/>
      <c r="AC85" s="786"/>
      <c r="AD85" s="786"/>
      <c r="AE85" s="2"/>
      <c r="AF85" s="169"/>
      <c r="AH85" s="718">
        <f t="shared" si="0"/>
        <v>0</v>
      </c>
      <c r="AI85" s="719"/>
      <c r="AJ85" s="718">
        <f t="shared" si="1"/>
        <v>0</v>
      </c>
      <c r="AK85" s="719"/>
      <c r="AW85" s="522">
        <f t="shared" si="2"/>
        <v>0</v>
      </c>
      <c r="AX85" s="522"/>
    </row>
    <row r="86" spans="1:50" s="38" customFormat="1" ht="15" customHeight="1">
      <c r="A86" s="18"/>
      <c r="B86" s="3"/>
      <c r="C86" s="48" t="s">
        <v>5114</v>
      </c>
      <c r="D86" s="590" t="str">
        <f>IF(CNGE_2024_M3_Secc1!D97="","",CNGE_2024_M3_Secc1!D97)</f>
        <v/>
      </c>
      <c r="E86" s="590"/>
      <c r="F86" s="590"/>
      <c r="G86" s="590"/>
      <c r="H86" s="590"/>
      <c r="I86" s="590"/>
      <c r="J86" s="590"/>
      <c r="K86" s="590"/>
      <c r="L86" s="590"/>
      <c r="M86" s="590"/>
      <c r="N86" s="590"/>
      <c r="O86" s="590"/>
      <c r="P86" s="590"/>
      <c r="Q86" s="590"/>
      <c r="R86" s="590"/>
      <c r="S86" s="590"/>
      <c r="T86" s="590"/>
      <c r="U86" s="590"/>
      <c r="V86" s="590"/>
      <c r="W86" s="590"/>
      <c r="X86" s="590"/>
      <c r="Y86" s="786"/>
      <c r="Z86" s="786"/>
      <c r="AA86" s="786"/>
      <c r="AB86" s="786"/>
      <c r="AC86" s="786"/>
      <c r="AD86" s="786"/>
      <c r="AE86" s="2"/>
      <c r="AF86" s="169"/>
      <c r="AH86" s="718">
        <f t="shared" si="0"/>
        <v>0</v>
      </c>
      <c r="AI86" s="719"/>
      <c r="AJ86" s="718">
        <f t="shared" si="1"/>
        <v>0</v>
      </c>
      <c r="AK86" s="719"/>
      <c r="AW86" s="522">
        <f t="shared" si="2"/>
        <v>0</v>
      </c>
      <c r="AX86" s="522"/>
    </row>
    <row r="87" spans="1:50" s="38" customFormat="1">
      <c r="A87" s="18"/>
      <c r="B87" s="3"/>
      <c r="C87" s="3"/>
      <c r="D87" s="3"/>
      <c r="E87" s="3"/>
      <c r="F87" s="3"/>
      <c r="G87" s="3"/>
      <c r="H87" s="3"/>
      <c r="I87" s="3"/>
      <c r="J87" s="3"/>
      <c r="K87" s="3"/>
      <c r="L87" s="3"/>
      <c r="M87" s="3"/>
      <c r="N87" s="3"/>
      <c r="O87" s="3"/>
      <c r="P87" s="3"/>
      <c r="Q87" s="3"/>
      <c r="R87" s="3"/>
      <c r="S87" s="3"/>
      <c r="T87" s="3"/>
      <c r="U87" s="3"/>
      <c r="V87" s="3"/>
      <c r="W87" s="3"/>
      <c r="X87" s="62" t="s">
        <v>5115</v>
      </c>
      <c r="Y87" s="799">
        <f>IF(AND(SUM(Y42:AD86)=0,COUNTIF(Y42:AD86,"NS")&gt;0),"NS",
IF(AND(SUM(Y42:AD86)=0,COUNTIF(Y42:AD86,0)&gt;0),0,
IF(AND(SUM(Y42:AD86)=0,COUNTIF(Y42:AD86,"NA")&gt;0),"NA",
SUM(Y42:AD86))))</f>
        <v>0</v>
      </c>
      <c r="Z87" s="799"/>
      <c r="AA87" s="799"/>
      <c r="AB87" s="799"/>
      <c r="AC87" s="799"/>
      <c r="AD87" s="799"/>
      <c r="AE87" s="2"/>
      <c r="AF87" s="169"/>
      <c r="AJ87" s="716">
        <f>SUM(AJ42:AK86)</f>
        <v>0</v>
      </c>
      <c r="AK87" s="717"/>
      <c r="AW87" s="529">
        <f>SUM(AW42:AX86)</f>
        <v>0</v>
      </c>
      <c r="AX87" s="529"/>
    </row>
    <row r="88" spans="1:50" s="38" customFormat="1" ht="14.25">
      <c r="A88" s="18"/>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2"/>
      <c r="AF88" s="169"/>
    </row>
    <row r="89" spans="1:50" s="38" customFormat="1" ht="24" customHeight="1">
      <c r="A89" s="18"/>
      <c r="B89" s="3"/>
      <c r="C89" s="505" t="s">
        <v>5117</v>
      </c>
      <c r="D89" s="505"/>
      <c r="E89" s="505"/>
      <c r="F89" s="505"/>
      <c r="G89" s="505"/>
      <c r="H89" s="505"/>
      <c r="I89" s="505"/>
      <c r="J89" s="505"/>
      <c r="K89" s="505"/>
      <c r="L89" s="505"/>
      <c r="M89" s="505"/>
      <c r="N89" s="505"/>
      <c r="O89" s="505"/>
      <c r="P89" s="505"/>
      <c r="Q89" s="505"/>
      <c r="R89" s="505"/>
      <c r="S89" s="505"/>
      <c r="T89" s="505"/>
      <c r="U89" s="505"/>
      <c r="V89" s="505"/>
      <c r="W89" s="505"/>
      <c r="X89" s="505"/>
      <c r="Y89" s="505"/>
      <c r="Z89" s="505"/>
      <c r="AA89" s="505"/>
      <c r="AB89" s="505"/>
      <c r="AC89" s="505"/>
      <c r="AD89" s="505"/>
      <c r="AE89" s="2"/>
      <c r="AF89" s="169"/>
    </row>
    <row r="90" spans="1:50" s="38" customFormat="1" ht="60" customHeight="1">
      <c r="A90" s="18"/>
      <c r="B90" s="3"/>
      <c r="C90" s="511"/>
      <c r="D90" s="512"/>
      <c r="E90" s="512"/>
      <c r="F90" s="512"/>
      <c r="G90" s="512"/>
      <c r="H90" s="512"/>
      <c r="I90" s="512"/>
      <c r="J90" s="512"/>
      <c r="K90" s="512"/>
      <c r="L90" s="512"/>
      <c r="M90" s="512"/>
      <c r="N90" s="512"/>
      <c r="O90" s="512"/>
      <c r="P90" s="512"/>
      <c r="Q90" s="512"/>
      <c r="R90" s="512"/>
      <c r="S90" s="512"/>
      <c r="T90" s="512"/>
      <c r="U90" s="512"/>
      <c r="V90" s="512"/>
      <c r="W90" s="512"/>
      <c r="X90" s="512"/>
      <c r="Y90" s="512"/>
      <c r="Z90" s="512"/>
      <c r="AA90" s="512"/>
      <c r="AB90" s="512"/>
      <c r="AC90" s="512"/>
      <c r="AD90" s="513"/>
      <c r="AE90" s="2"/>
      <c r="AF90" s="169"/>
    </row>
    <row r="91" spans="1:50" s="38" customFormat="1" ht="14.25">
      <c r="A91" s="18"/>
      <c r="B91" s="470" t="str">
        <f>IF(AJ87=0,"","Error: No debe registrar valores decimales.")</f>
        <v/>
      </c>
      <c r="C91" s="470"/>
      <c r="D91" s="470"/>
      <c r="E91" s="470"/>
      <c r="F91" s="470"/>
      <c r="G91" s="470"/>
      <c r="H91" s="470"/>
      <c r="I91" s="470"/>
      <c r="J91" s="470"/>
      <c r="K91" s="470"/>
      <c r="L91" s="470"/>
      <c r="M91" s="470"/>
      <c r="N91" s="470"/>
      <c r="O91" s="470"/>
      <c r="P91" s="470"/>
      <c r="Q91" s="470"/>
      <c r="R91" s="470"/>
      <c r="S91" s="470"/>
      <c r="T91" s="470"/>
      <c r="U91" s="470"/>
      <c r="V91" s="470"/>
      <c r="W91" s="470"/>
      <c r="X91" s="470"/>
      <c r="Y91" s="470"/>
      <c r="Z91" s="470"/>
      <c r="AA91" s="470"/>
      <c r="AB91" s="470"/>
      <c r="AC91" s="470"/>
      <c r="AD91" s="470"/>
      <c r="AE91" s="2"/>
      <c r="AF91" s="169"/>
    </row>
    <row r="92" spans="1:50" s="38" customFormat="1" ht="14.25">
      <c r="A92" s="18"/>
      <c r="B92" s="470" t="str">
        <f>IF(AT42=0,"","Error: Verificar la coherencia aritmética con la pregunta 3.1 conforme a la instrucción 3.")</f>
        <v/>
      </c>
      <c r="C92" s="470"/>
      <c r="D92" s="470"/>
      <c r="E92" s="470"/>
      <c r="F92" s="470"/>
      <c r="G92" s="470"/>
      <c r="H92" s="470"/>
      <c r="I92" s="470"/>
      <c r="J92" s="470"/>
      <c r="K92" s="470"/>
      <c r="L92" s="470"/>
      <c r="M92" s="470"/>
      <c r="N92" s="470"/>
      <c r="O92" s="470"/>
      <c r="P92" s="470"/>
      <c r="Q92" s="470"/>
      <c r="R92" s="470"/>
      <c r="S92" s="470"/>
      <c r="T92" s="470"/>
      <c r="U92" s="470"/>
      <c r="V92" s="470"/>
      <c r="W92" s="470"/>
      <c r="X92" s="470"/>
      <c r="Y92" s="470"/>
      <c r="Z92" s="470"/>
      <c r="AA92" s="470"/>
      <c r="AB92" s="470"/>
      <c r="AC92" s="470"/>
      <c r="AD92" s="470"/>
      <c r="AE92" s="2"/>
      <c r="AF92" s="169"/>
    </row>
    <row r="93" spans="1:50" s="38" customFormat="1" ht="14.25">
      <c r="A93" s="18"/>
      <c r="B93" s="803" t="str">
        <f>IF(AM42=0,"","Alerta: Debe justificar el uso de NA conforme a la instrucción 2.")</f>
        <v/>
      </c>
      <c r="C93" s="803"/>
      <c r="D93" s="803"/>
      <c r="E93" s="803"/>
      <c r="F93" s="803"/>
      <c r="G93" s="803"/>
      <c r="H93" s="803"/>
      <c r="I93" s="803"/>
      <c r="J93" s="803"/>
      <c r="K93" s="803"/>
      <c r="L93" s="803"/>
      <c r="M93" s="803"/>
      <c r="N93" s="803"/>
      <c r="O93" s="803"/>
      <c r="P93" s="803"/>
      <c r="Q93" s="803"/>
      <c r="R93" s="803"/>
      <c r="S93" s="803"/>
      <c r="T93" s="803"/>
      <c r="U93" s="803"/>
      <c r="V93" s="803"/>
      <c r="W93" s="803"/>
      <c r="X93" s="803"/>
      <c r="Y93" s="803"/>
      <c r="Z93" s="803"/>
      <c r="AA93" s="803"/>
      <c r="AB93" s="803"/>
      <c r="AC93" s="803"/>
      <c r="AD93" s="803"/>
      <c r="AE93" s="2"/>
      <c r="AF93" s="169"/>
    </row>
    <row r="94" spans="1:50" s="38" customFormat="1" ht="14.25">
      <c r="A94" s="18"/>
      <c r="B94" s="471" t="str">
        <f>IF(AW87=0,"","Error: Debe completar toda la información requerida.")</f>
        <v/>
      </c>
      <c r="C94" s="471"/>
      <c r="D94" s="471"/>
      <c r="E94" s="471"/>
      <c r="F94" s="471"/>
      <c r="G94" s="471"/>
      <c r="H94" s="471"/>
      <c r="I94" s="471"/>
      <c r="J94" s="471"/>
      <c r="K94" s="471"/>
      <c r="L94" s="471"/>
      <c r="M94" s="471"/>
      <c r="N94" s="471"/>
      <c r="O94" s="471"/>
      <c r="P94" s="471"/>
      <c r="Q94" s="471"/>
      <c r="R94" s="471"/>
      <c r="S94" s="471"/>
      <c r="T94" s="471"/>
      <c r="U94" s="471"/>
      <c r="V94" s="471"/>
      <c r="W94" s="471"/>
      <c r="X94" s="471"/>
      <c r="Y94" s="471"/>
      <c r="Z94" s="471"/>
      <c r="AA94" s="471"/>
      <c r="AB94" s="471"/>
      <c r="AC94" s="471"/>
      <c r="AD94" s="471"/>
      <c r="AE94" s="2"/>
      <c r="AF94" s="169"/>
    </row>
    <row r="95" spans="1:50" s="38" customFormat="1" ht="14.25">
      <c r="A95" s="18"/>
      <c r="AE95" s="2"/>
      <c r="AF95" s="169"/>
    </row>
    <row r="96" spans="1:50" s="38" customFormat="1" ht="14.25">
      <c r="A96" s="18"/>
      <c r="B96" s="3"/>
      <c r="C96" s="52"/>
      <c r="D96" s="52"/>
      <c r="E96" s="52"/>
      <c r="F96" s="52"/>
      <c r="G96" s="52"/>
      <c r="H96" s="52"/>
      <c r="I96" s="52"/>
      <c r="J96" s="52"/>
      <c r="K96" s="52"/>
      <c r="L96" s="52"/>
      <c r="M96" s="52"/>
      <c r="N96" s="52"/>
      <c r="O96" s="52"/>
      <c r="P96" s="52"/>
      <c r="Q96" s="52"/>
      <c r="R96" s="52"/>
      <c r="S96" s="52"/>
      <c r="T96" s="52"/>
      <c r="U96" s="52"/>
      <c r="V96" s="52"/>
      <c r="W96" s="52"/>
      <c r="X96" s="52"/>
      <c r="Y96" s="52"/>
      <c r="Z96" s="52"/>
      <c r="AA96" s="52"/>
      <c r="AB96" s="52"/>
      <c r="AC96" s="52"/>
      <c r="AD96" s="52"/>
      <c r="AE96" s="2"/>
      <c r="AF96" s="169"/>
    </row>
    <row r="97" spans="1:39" s="38" customFormat="1" ht="24" customHeight="1">
      <c r="A97" s="18" t="s">
        <v>5956</v>
      </c>
      <c r="B97" s="538" t="s">
        <v>5957</v>
      </c>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2"/>
      <c r="AF97" s="169"/>
      <c r="AH97" s="522" t="s">
        <v>5066</v>
      </c>
      <c r="AI97" s="522"/>
      <c r="AJ97" s="522" t="s">
        <v>5067</v>
      </c>
      <c r="AK97" s="522"/>
      <c r="AL97" s="522" t="s">
        <v>5068</v>
      </c>
      <c r="AM97" s="522"/>
    </row>
    <row r="98" spans="1:39" s="38" customFormat="1" ht="15" customHeight="1">
      <c r="A98" s="18"/>
      <c r="B98" s="3"/>
      <c r="C98" s="594" t="s">
        <v>5958</v>
      </c>
      <c r="D98" s="594"/>
      <c r="E98" s="594"/>
      <c r="F98" s="594"/>
      <c r="G98" s="594"/>
      <c r="H98" s="594"/>
      <c r="I98" s="594"/>
      <c r="J98" s="594"/>
      <c r="K98" s="594"/>
      <c r="L98" s="594"/>
      <c r="M98" s="594"/>
      <c r="N98" s="594"/>
      <c r="O98" s="594"/>
      <c r="P98" s="594"/>
      <c r="Q98" s="594"/>
      <c r="R98" s="594"/>
      <c r="S98" s="594"/>
      <c r="T98" s="594"/>
      <c r="U98" s="594"/>
      <c r="V98" s="594"/>
      <c r="W98" s="594"/>
      <c r="X98" s="594"/>
      <c r="Y98" s="594"/>
      <c r="Z98" s="594"/>
      <c r="AA98" s="594"/>
      <c r="AB98" s="594"/>
      <c r="AC98" s="594"/>
      <c r="AD98" s="594"/>
      <c r="AE98" s="2"/>
      <c r="AF98" s="169"/>
      <c r="AH98" s="529">
        <f>COUNTBLANK(C103:AD103)</f>
        <v>28</v>
      </c>
      <c r="AI98" s="529"/>
      <c r="AJ98" s="522">
        <v>28</v>
      </c>
      <c r="AK98" s="522"/>
      <c r="AL98" s="522">
        <v>19</v>
      </c>
      <c r="AM98" s="522"/>
    </row>
    <row r="99" spans="1:39" s="38" customFormat="1" ht="14.25">
      <c r="A99" s="18"/>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2"/>
      <c r="AF99" s="169"/>
    </row>
    <row r="100" spans="1:39" ht="15" customHeight="1">
      <c r="A100" s="222"/>
      <c r="B100" s="12"/>
      <c r="C100" s="442" t="s">
        <v>5959</v>
      </c>
      <c r="D100" s="443"/>
      <c r="E100" s="443"/>
      <c r="F100" s="443"/>
      <c r="G100" s="443"/>
      <c r="H100" s="443"/>
      <c r="I100" s="443"/>
      <c r="J100" s="443"/>
      <c r="K100" s="443"/>
      <c r="L100" s="443"/>
      <c r="M100" s="443"/>
      <c r="N100" s="443"/>
      <c r="O100" s="443"/>
      <c r="P100" s="443"/>
      <c r="Q100" s="443"/>
      <c r="R100" s="443"/>
      <c r="S100" s="443"/>
      <c r="T100" s="443"/>
      <c r="U100" s="443"/>
      <c r="V100" s="443"/>
      <c r="W100" s="443"/>
      <c r="X100" s="443"/>
      <c r="Y100" s="443"/>
      <c r="Z100" s="443"/>
      <c r="AA100" s="443"/>
      <c r="AB100" s="443"/>
      <c r="AC100" s="443"/>
      <c r="AD100" s="444"/>
    </row>
    <row r="101" spans="1:39" ht="48" customHeight="1">
      <c r="A101" s="222"/>
      <c r="B101" s="12"/>
      <c r="C101" s="460" t="s">
        <v>5960</v>
      </c>
      <c r="D101" s="461"/>
      <c r="E101" s="462"/>
      <c r="F101" s="460" t="s">
        <v>5961</v>
      </c>
      <c r="G101" s="461"/>
      <c r="H101" s="462"/>
      <c r="I101" s="460" t="s">
        <v>5962</v>
      </c>
      <c r="J101" s="461"/>
      <c r="K101" s="462"/>
      <c r="L101" s="460" t="s">
        <v>5963</v>
      </c>
      <c r="M101" s="461"/>
      <c r="N101" s="461"/>
      <c r="O101" s="462"/>
      <c r="P101" s="460" t="s">
        <v>5964</v>
      </c>
      <c r="Q101" s="461"/>
      <c r="R101" s="462"/>
      <c r="S101" s="460" t="s">
        <v>5965</v>
      </c>
      <c r="T101" s="461"/>
      <c r="U101" s="462"/>
      <c r="V101" s="460" t="s">
        <v>5966</v>
      </c>
      <c r="W101" s="461"/>
      <c r="X101" s="462"/>
      <c r="Y101" s="800" t="s">
        <v>5967</v>
      </c>
      <c r="Z101" s="801"/>
      <c r="AA101" s="802"/>
      <c r="AB101" s="460" t="s">
        <v>5968</v>
      </c>
      <c r="AC101" s="461"/>
      <c r="AD101" s="462"/>
    </row>
    <row r="102" spans="1:39" ht="24" customHeight="1">
      <c r="A102" s="322"/>
      <c r="B102" s="66"/>
      <c r="C102" s="460" t="s">
        <v>5969</v>
      </c>
      <c r="D102" s="461"/>
      <c r="E102" s="462"/>
      <c r="F102" s="460" t="s">
        <v>5970</v>
      </c>
      <c r="G102" s="461"/>
      <c r="H102" s="462"/>
      <c r="I102" s="460" t="s">
        <v>5971</v>
      </c>
      <c r="J102" s="461"/>
      <c r="K102" s="462"/>
      <c r="L102" s="460" t="s">
        <v>5972</v>
      </c>
      <c r="M102" s="461"/>
      <c r="N102" s="461"/>
      <c r="O102" s="462"/>
      <c r="P102" s="460" t="s">
        <v>5973</v>
      </c>
      <c r="Q102" s="461"/>
      <c r="R102" s="462"/>
      <c r="S102" s="460" t="s">
        <v>5974</v>
      </c>
      <c r="T102" s="461"/>
      <c r="U102" s="462"/>
      <c r="V102" s="460" t="s">
        <v>5975</v>
      </c>
      <c r="W102" s="461"/>
      <c r="X102" s="462"/>
      <c r="Y102" s="460" t="s">
        <v>5976</v>
      </c>
      <c r="Z102" s="461"/>
      <c r="AA102" s="462"/>
      <c r="AB102" s="460" t="s">
        <v>5977</v>
      </c>
      <c r="AC102" s="461"/>
      <c r="AD102" s="462"/>
      <c r="AH102" s="514" t="s">
        <v>5954</v>
      </c>
      <c r="AI102" s="515"/>
      <c r="AJ102" s="514" t="s">
        <v>5955</v>
      </c>
      <c r="AK102" s="515"/>
      <c r="AL102" s="514" t="s">
        <v>5096</v>
      </c>
      <c r="AM102" s="515"/>
    </row>
    <row r="103" spans="1:39">
      <c r="A103" s="222"/>
      <c r="B103" s="12"/>
      <c r="C103" s="447"/>
      <c r="D103" s="448"/>
      <c r="E103" s="449"/>
      <c r="F103" s="447"/>
      <c r="G103" s="448"/>
      <c r="H103" s="449"/>
      <c r="I103" s="447"/>
      <c r="J103" s="448"/>
      <c r="K103" s="449"/>
      <c r="L103" s="447"/>
      <c r="M103" s="448"/>
      <c r="N103" s="448"/>
      <c r="O103" s="449"/>
      <c r="P103" s="447"/>
      <c r="Q103" s="448"/>
      <c r="R103" s="449"/>
      <c r="S103" s="447"/>
      <c r="T103" s="448"/>
      <c r="U103" s="449"/>
      <c r="V103" s="447"/>
      <c r="W103" s="448"/>
      <c r="X103" s="449"/>
      <c r="Y103" s="447"/>
      <c r="Z103" s="448"/>
      <c r="AA103" s="449"/>
      <c r="AB103" s="804"/>
      <c r="AC103" s="805"/>
      <c r="AD103" s="806"/>
      <c r="AH103" s="514">
        <f>IF($C$26="",0,$C$26)</f>
        <v>0</v>
      </c>
      <c r="AI103" s="515"/>
      <c r="AJ103" s="783">
        <f>IF(COUNTIF(C103:AD103,"NS")=COUNTA($C$102:$AD$102),"NS",IF(COUNTIF(C103:AD103,"NA")=COUNTA($C$102:$AD$102),"NA",SUM(C103:AD103)))</f>
        <v>0</v>
      </c>
      <c r="AK103" s="515"/>
      <c r="AL103" s="721">
        <f>IF(AH98=AJ98,0,IF(OR(AH103=AJ103,AND(AH103&gt;=0,AJ103="NS"),AND(AH103&gt;=0,AJ103="NA")),0,1))</f>
        <v>0</v>
      </c>
      <c r="AM103" s="722"/>
    </row>
    <row r="104" spans="1:39" s="38" customFormat="1" ht="15" customHeight="1">
      <c r="A104" s="18"/>
      <c r="B104"/>
      <c r="C104"/>
      <c r="D104"/>
      <c r="E104"/>
      <c r="F104"/>
      <c r="G104"/>
      <c r="H104"/>
      <c r="I104"/>
      <c r="J104"/>
      <c r="K104"/>
      <c r="L104"/>
      <c r="M104"/>
      <c r="N104"/>
      <c r="O104"/>
      <c r="P104"/>
      <c r="Q104"/>
      <c r="R104"/>
      <c r="S104"/>
      <c r="T104"/>
      <c r="U104"/>
      <c r="V104"/>
      <c r="W104"/>
      <c r="X104"/>
      <c r="Y104"/>
      <c r="Z104"/>
      <c r="AA104"/>
      <c r="AB104"/>
      <c r="AC104"/>
      <c r="AD104"/>
      <c r="AE104" s="2"/>
      <c r="AF104" s="169"/>
    </row>
    <row r="105" spans="1:39" s="38" customFormat="1" ht="24" customHeight="1">
      <c r="A105" s="18"/>
      <c r="B105"/>
      <c r="C105" s="505" t="s">
        <v>5117</v>
      </c>
      <c r="D105" s="505"/>
      <c r="E105" s="505"/>
      <c r="F105" s="505"/>
      <c r="G105" s="505"/>
      <c r="H105" s="505"/>
      <c r="I105" s="505"/>
      <c r="J105" s="505"/>
      <c r="K105" s="505"/>
      <c r="L105" s="505"/>
      <c r="M105" s="505"/>
      <c r="N105" s="505"/>
      <c r="O105" s="505"/>
      <c r="P105" s="505"/>
      <c r="Q105" s="505"/>
      <c r="R105" s="505"/>
      <c r="S105" s="505"/>
      <c r="T105" s="505"/>
      <c r="U105" s="505"/>
      <c r="V105" s="505"/>
      <c r="W105" s="505"/>
      <c r="X105" s="505"/>
      <c r="Y105" s="505"/>
      <c r="Z105" s="505"/>
      <c r="AA105" s="505"/>
      <c r="AB105" s="505"/>
      <c r="AC105" s="505"/>
      <c r="AD105" s="505"/>
      <c r="AE105" s="2"/>
      <c r="AF105" s="169"/>
    </row>
    <row r="106" spans="1:39" s="38" customFormat="1" ht="60" customHeight="1">
      <c r="A106" s="18"/>
      <c r="B106"/>
      <c r="C106" s="511"/>
      <c r="D106" s="512"/>
      <c r="E106" s="512"/>
      <c r="F106" s="512"/>
      <c r="G106" s="512"/>
      <c r="H106" s="512"/>
      <c r="I106" s="512"/>
      <c r="J106" s="512"/>
      <c r="K106" s="512"/>
      <c r="L106" s="512"/>
      <c r="M106" s="512"/>
      <c r="N106" s="512"/>
      <c r="O106" s="512"/>
      <c r="P106" s="512"/>
      <c r="Q106" s="512"/>
      <c r="R106" s="512"/>
      <c r="S106" s="512"/>
      <c r="T106" s="512"/>
      <c r="U106" s="512"/>
      <c r="V106" s="512"/>
      <c r="W106" s="512"/>
      <c r="X106" s="512"/>
      <c r="Y106" s="512"/>
      <c r="Z106" s="512"/>
      <c r="AA106" s="512"/>
      <c r="AB106" s="512"/>
      <c r="AC106" s="512"/>
      <c r="AD106" s="513"/>
      <c r="AE106" s="2"/>
      <c r="AF106" s="169"/>
    </row>
    <row r="107" spans="1:39" s="38" customFormat="1" ht="14.25">
      <c r="A107" s="18"/>
      <c r="B107" s="470" t="str">
        <f>IF(AL103=0,"","Error: Verificar coherencia aritmética con la pregunta 3.1.")</f>
        <v/>
      </c>
      <c r="C107" s="470"/>
      <c r="D107" s="470"/>
      <c r="E107" s="470"/>
      <c r="F107" s="470"/>
      <c r="G107" s="470"/>
      <c r="H107" s="470"/>
      <c r="I107" s="470"/>
      <c r="J107" s="470"/>
      <c r="K107" s="470"/>
      <c r="L107" s="470"/>
      <c r="M107" s="470"/>
      <c r="N107" s="470"/>
      <c r="O107" s="470"/>
      <c r="P107" s="470"/>
      <c r="Q107" s="470"/>
      <c r="R107" s="470"/>
      <c r="S107" s="470"/>
      <c r="T107" s="470"/>
      <c r="U107" s="470"/>
      <c r="V107" s="470"/>
      <c r="W107" s="470"/>
      <c r="X107" s="470"/>
      <c r="Y107" s="470"/>
      <c r="Z107" s="470"/>
      <c r="AA107" s="470"/>
      <c r="AB107" s="470"/>
      <c r="AC107" s="470"/>
      <c r="AD107" s="470"/>
      <c r="AE107" s="2"/>
      <c r="AF107" s="169"/>
    </row>
    <row r="108" spans="1:39" s="38" customFormat="1" ht="14.25">
      <c r="A108" s="18"/>
      <c r="B108" s="471" t="str">
        <f>IF(OR($AH$98=AJ98,$AH$98=AL98),"","Error: Debe completar toda la información requerida.")</f>
        <v/>
      </c>
      <c r="C108" s="471"/>
      <c r="D108" s="471"/>
      <c r="E108" s="471"/>
      <c r="F108" s="471"/>
      <c r="G108" s="471"/>
      <c r="H108" s="471"/>
      <c r="I108" s="471"/>
      <c r="J108" s="471"/>
      <c r="K108" s="471"/>
      <c r="L108" s="471"/>
      <c r="M108" s="471"/>
      <c r="N108" s="471"/>
      <c r="O108" s="471"/>
      <c r="P108" s="471"/>
      <c r="Q108" s="471"/>
      <c r="R108" s="471"/>
      <c r="S108" s="471"/>
      <c r="T108" s="471"/>
      <c r="U108" s="471"/>
      <c r="V108" s="471"/>
      <c r="W108" s="471"/>
      <c r="X108" s="471"/>
      <c r="Y108" s="471"/>
      <c r="Z108" s="471"/>
      <c r="AA108" s="471"/>
      <c r="AB108" s="471"/>
      <c r="AC108" s="471"/>
      <c r="AD108" s="471"/>
      <c r="AE108" s="2"/>
      <c r="AF108" s="169"/>
    </row>
    <row r="109" spans="1:39" s="38" customFormat="1" ht="14.25">
      <c r="A109" s="18"/>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
      <c r="AF109" s="169"/>
    </row>
    <row r="110" spans="1:39" s="38" customFormat="1" ht="14.25">
      <c r="A110" s="18"/>
      <c r="B110" s="254"/>
      <c r="C110" s="254"/>
      <c r="D110" s="254"/>
      <c r="E110" s="254"/>
      <c r="F110" s="254"/>
      <c r="G110" s="254"/>
      <c r="H110" s="254"/>
      <c r="I110" s="254"/>
      <c r="J110" s="254"/>
      <c r="K110" s="254"/>
      <c r="L110" s="254"/>
      <c r="M110" s="254"/>
      <c r="N110" s="254"/>
      <c r="O110" s="254"/>
      <c r="P110" s="254"/>
      <c r="Q110" s="254"/>
      <c r="R110" s="254"/>
      <c r="S110" s="254"/>
      <c r="T110" s="254"/>
      <c r="U110" s="254"/>
      <c r="V110" s="254"/>
      <c r="W110" s="254"/>
      <c r="X110" s="254"/>
      <c r="Y110" s="254"/>
      <c r="Z110" s="254"/>
      <c r="AA110" s="254"/>
      <c r="AB110" s="254"/>
      <c r="AC110" s="254"/>
      <c r="AD110" s="254"/>
      <c r="AE110" s="2"/>
      <c r="AF110" s="169"/>
    </row>
    <row r="111" spans="1:39" s="38" customFormat="1" ht="14.25">
      <c r="A111" s="18"/>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
      <c r="AF111" s="169"/>
    </row>
    <row r="112" spans="1:39" ht="15" customHeight="1"/>
    <row r="215" spans="11:11" ht="15" hidden="1" customHeight="1">
      <c r="K215" s="362"/>
    </row>
  </sheetData>
  <sheetProtection algorithmName="SHA-512" hashValue="oW9zYIpzF+/kK0SptfNQ6hpulOtV6rgdq4u+Sp8Hs5Jv6I2EsSZKjIUCo+TJlMZOuIn3dMK7/Fk/aM66eikV1Q==" saltValue="Lqb2rMj+8F80gCE2Lr2vDQ==" spinCount="100000" sheet="1" objects="1" scenarios="1"/>
  <mergeCells count="340">
    <mergeCell ref="AO36:AP36"/>
    <mergeCell ref="AQ36:AR36"/>
    <mergeCell ref="AS36:AT36"/>
    <mergeCell ref="AO37:AP37"/>
    <mergeCell ref="AQ37:AR37"/>
    <mergeCell ref="AS37:AT37"/>
    <mergeCell ref="AH35:AM35"/>
    <mergeCell ref="AO35:AT35"/>
    <mergeCell ref="AP40:AU40"/>
    <mergeCell ref="C106:AD106"/>
    <mergeCell ref="Y102:AA102"/>
    <mergeCell ref="AB102:AD102"/>
    <mergeCell ref="C103:E103"/>
    <mergeCell ref="F103:H103"/>
    <mergeCell ref="I103:K103"/>
    <mergeCell ref="L103:O103"/>
    <mergeCell ref="P103:R103"/>
    <mergeCell ref="S103:U103"/>
    <mergeCell ref="V103:X103"/>
    <mergeCell ref="Y103:AA103"/>
    <mergeCell ref="C102:E102"/>
    <mergeCell ref="F102:H102"/>
    <mergeCell ref="I102:K102"/>
    <mergeCell ref="L102:O102"/>
    <mergeCell ref="P102:R102"/>
    <mergeCell ref="S102:U102"/>
    <mergeCell ref="V102:X102"/>
    <mergeCell ref="AB103:AD103"/>
    <mergeCell ref="C105:AD105"/>
    <mergeCell ref="C90:AD90"/>
    <mergeCell ref="B97:AD97"/>
    <mergeCell ref="C98:AD98"/>
    <mergeCell ref="C100:AD100"/>
    <mergeCell ref="C101:E101"/>
    <mergeCell ref="F101:H101"/>
    <mergeCell ref="I101:K101"/>
    <mergeCell ref="L101:O101"/>
    <mergeCell ref="P101:R101"/>
    <mergeCell ref="S101:U101"/>
    <mergeCell ref="V101:X101"/>
    <mergeCell ref="Y101:AA101"/>
    <mergeCell ref="AB101:AD101"/>
    <mergeCell ref="B91:AD91"/>
    <mergeCell ref="B92:AD92"/>
    <mergeCell ref="B93:AD93"/>
    <mergeCell ref="B94:AD94"/>
    <mergeCell ref="D85:X85"/>
    <mergeCell ref="Y85:AD85"/>
    <mergeCell ref="D86:X86"/>
    <mergeCell ref="Y86:AD86"/>
    <mergeCell ref="Y87:AD87"/>
    <mergeCell ref="C89:AD89"/>
    <mergeCell ref="D82:X82"/>
    <mergeCell ref="Y82:AD82"/>
    <mergeCell ref="D83:X83"/>
    <mergeCell ref="Y83:AD83"/>
    <mergeCell ref="D84:X84"/>
    <mergeCell ref="Y84:AD84"/>
    <mergeCell ref="D79:X79"/>
    <mergeCell ref="Y79:AD79"/>
    <mergeCell ref="D80:X80"/>
    <mergeCell ref="Y80:AD80"/>
    <mergeCell ref="D81:X81"/>
    <mergeCell ref="Y81:AD81"/>
    <mergeCell ref="D76:X76"/>
    <mergeCell ref="Y76:AD76"/>
    <mergeCell ref="D77:X77"/>
    <mergeCell ref="Y77:AD77"/>
    <mergeCell ref="D78:X78"/>
    <mergeCell ref="Y78:AD78"/>
    <mergeCell ref="D73:X73"/>
    <mergeCell ref="Y73:AD73"/>
    <mergeCell ref="D74:X74"/>
    <mergeCell ref="Y74:AD74"/>
    <mergeCell ref="D75:X75"/>
    <mergeCell ref="Y75:AD75"/>
    <mergeCell ref="D70:X70"/>
    <mergeCell ref="Y70:AD70"/>
    <mergeCell ref="D71:X71"/>
    <mergeCell ref="Y71:AD71"/>
    <mergeCell ref="D72:X72"/>
    <mergeCell ref="Y72:AD72"/>
    <mergeCell ref="D67:X67"/>
    <mergeCell ref="Y67:AD67"/>
    <mergeCell ref="D68:X68"/>
    <mergeCell ref="Y68:AD68"/>
    <mergeCell ref="D69:X69"/>
    <mergeCell ref="Y69:AD69"/>
    <mergeCell ref="D61:X61"/>
    <mergeCell ref="Y61:AD61"/>
    <mergeCell ref="D58:X58"/>
    <mergeCell ref="Y58:AD58"/>
    <mergeCell ref="D59:X59"/>
    <mergeCell ref="Y59:AD59"/>
    <mergeCell ref="D60:X60"/>
    <mergeCell ref="Y60:AD60"/>
    <mergeCell ref="D57:X57"/>
    <mergeCell ref="Y57:AD57"/>
    <mergeCell ref="D64:X64"/>
    <mergeCell ref="Y64:AD64"/>
    <mergeCell ref="D65:X65"/>
    <mergeCell ref="Y65:AD65"/>
    <mergeCell ref="D66:X66"/>
    <mergeCell ref="Y66:AD66"/>
    <mergeCell ref="D62:X62"/>
    <mergeCell ref="Y62:AD62"/>
    <mergeCell ref="D63:X63"/>
    <mergeCell ref="Y63:AD63"/>
    <mergeCell ref="D46:X46"/>
    <mergeCell ref="Y46:AD46"/>
    <mergeCell ref="D47:X47"/>
    <mergeCell ref="Y47:AD47"/>
    <mergeCell ref="D48:X48"/>
    <mergeCell ref="Y48:AD48"/>
    <mergeCell ref="D55:X55"/>
    <mergeCell ref="Y55:AD55"/>
    <mergeCell ref="D56:X56"/>
    <mergeCell ref="Y56:AD56"/>
    <mergeCell ref="D52:X52"/>
    <mergeCell ref="Y52:AD52"/>
    <mergeCell ref="D53:X53"/>
    <mergeCell ref="Y53:AD53"/>
    <mergeCell ref="D54:X54"/>
    <mergeCell ref="Y54:AD54"/>
    <mergeCell ref="C22:AD22"/>
    <mergeCell ref="B24:AD24"/>
    <mergeCell ref="C26:F26"/>
    <mergeCell ref="C28:AD28"/>
    <mergeCell ref="C29:AD29"/>
    <mergeCell ref="B10:AD10"/>
    <mergeCell ref="D43:X43"/>
    <mergeCell ref="Y43:AD43"/>
    <mergeCell ref="B30:AD30"/>
    <mergeCell ref="B36:AD36"/>
    <mergeCell ref="C38:AD38"/>
    <mergeCell ref="C39:AD39"/>
    <mergeCell ref="C41:X41"/>
    <mergeCell ref="Y41:AD41"/>
    <mergeCell ref="D42:X42"/>
    <mergeCell ref="Y42:AD42"/>
    <mergeCell ref="C37:AD37"/>
    <mergeCell ref="AH25:AI25"/>
    <mergeCell ref="AJ25:AK25"/>
    <mergeCell ref="AH36:AI36"/>
    <mergeCell ref="AJ36:AK36"/>
    <mergeCell ref="AL36:AM36"/>
    <mergeCell ref="AH26:AI26"/>
    <mergeCell ref="AJ26:AK26"/>
    <mergeCell ref="B1:AD1"/>
    <mergeCell ref="B3:AD3"/>
    <mergeCell ref="B5:AD5"/>
    <mergeCell ref="AA7:AD7"/>
    <mergeCell ref="B8:L8"/>
    <mergeCell ref="N8:O8"/>
    <mergeCell ref="C18:AD18"/>
    <mergeCell ref="C19:AD19"/>
    <mergeCell ref="C20:AD20"/>
    <mergeCell ref="B11:AD11"/>
    <mergeCell ref="C12:AD12"/>
    <mergeCell ref="C13:AD13"/>
    <mergeCell ref="C14:AD14"/>
    <mergeCell ref="C15:AD15"/>
    <mergeCell ref="C16:AD16"/>
    <mergeCell ref="C17:AD17"/>
    <mergeCell ref="B21:AD21"/>
    <mergeCell ref="B107:AD107"/>
    <mergeCell ref="B108:AD108"/>
    <mergeCell ref="AH37:AI37"/>
    <mergeCell ref="AJ37:AK37"/>
    <mergeCell ref="AL37:AM37"/>
    <mergeCell ref="AH97:AI97"/>
    <mergeCell ref="AJ97:AK97"/>
    <mergeCell ref="AL97:AM97"/>
    <mergeCell ref="AH98:AI98"/>
    <mergeCell ref="AJ98:AK98"/>
    <mergeCell ref="AL98:AM98"/>
    <mergeCell ref="D44:X44"/>
    <mergeCell ref="Y44:AD44"/>
    <mergeCell ref="D45:X45"/>
    <mergeCell ref="Y45:AD45"/>
    <mergeCell ref="D49:X49"/>
    <mergeCell ref="Y49:AD49"/>
    <mergeCell ref="D50:X50"/>
    <mergeCell ref="Y50:AD50"/>
    <mergeCell ref="D51:X51"/>
    <mergeCell ref="Y51:AD51"/>
    <mergeCell ref="AH41:AI41"/>
    <mergeCell ref="AJ41:AK41"/>
    <mergeCell ref="AH42:AI42"/>
    <mergeCell ref="AJ42:AK42"/>
    <mergeCell ref="AH43:AI43"/>
    <mergeCell ref="AJ43:AK43"/>
    <mergeCell ref="AH44:AI44"/>
    <mergeCell ref="AJ44:AK44"/>
    <mergeCell ref="AH45:AI45"/>
    <mergeCell ref="AJ45:AK45"/>
    <mergeCell ref="AH46:AI46"/>
    <mergeCell ref="AJ46:AK46"/>
    <mergeCell ref="AH47:AI47"/>
    <mergeCell ref="AJ47:AK47"/>
    <mergeCell ref="AH48:AI48"/>
    <mergeCell ref="AJ48:AK48"/>
    <mergeCell ref="AH49:AI49"/>
    <mergeCell ref="AJ49:AK49"/>
    <mergeCell ref="AH50:AI50"/>
    <mergeCell ref="AJ50:AK50"/>
    <mergeCell ref="AH51:AI51"/>
    <mergeCell ref="AJ51:AK51"/>
    <mergeCell ref="AH52:AI52"/>
    <mergeCell ref="AJ52:AK52"/>
    <mergeCell ref="AH53:AI53"/>
    <mergeCell ref="AJ53:AK53"/>
    <mergeCell ref="AH54:AI54"/>
    <mergeCell ref="AJ54:AK54"/>
    <mergeCell ref="AH55:AI55"/>
    <mergeCell ref="AJ55:AK55"/>
    <mergeCell ref="AH56:AI56"/>
    <mergeCell ref="AJ56:AK56"/>
    <mergeCell ref="AH57:AI57"/>
    <mergeCell ref="AJ57:AK57"/>
    <mergeCell ref="AH58:AI58"/>
    <mergeCell ref="AJ58:AK58"/>
    <mergeCell ref="AH59:AI59"/>
    <mergeCell ref="AJ59:AK59"/>
    <mergeCell ref="AH60:AI60"/>
    <mergeCell ref="AJ60:AK60"/>
    <mergeCell ref="AH61:AI61"/>
    <mergeCell ref="AJ61:AK61"/>
    <mergeCell ref="AH62:AI62"/>
    <mergeCell ref="AJ62:AK62"/>
    <mergeCell ref="AH63:AI63"/>
    <mergeCell ref="AJ63:AK63"/>
    <mergeCell ref="AH64:AI64"/>
    <mergeCell ref="AJ64:AK64"/>
    <mergeCell ref="AH65:AI65"/>
    <mergeCell ref="AJ65:AK65"/>
    <mergeCell ref="AH66:AI66"/>
    <mergeCell ref="AJ66:AK66"/>
    <mergeCell ref="AH67:AI67"/>
    <mergeCell ref="AJ67:AK67"/>
    <mergeCell ref="AH68:AI68"/>
    <mergeCell ref="AJ68:AK68"/>
    <mergeCell ref="AH69:AI69"/>
    <mergeCell ref="AJ69:AK69"/>
    <mergeCell ref="AH70:AI70"/>
    <mergeCell ref="AJ70:AK70"/>
    <mergeCell ref="AJ77:AK77"/>
    <mergeCell ref="AH78:AI78"/>
    <mergeCell ref="AJ78:AK78"/>
    <mergeCell ref="AH79:AI79"/>
    <mergeCell ref="AJ79:AK79"/>
    <mergeCell ref="AH80:AI80"/>
    <mergeCell ref="AJ80:AK80"/>
    <mergeCell ref="AH71:AI71"/>
    <mergeCell ref="AJ71:AK71"/>
    <mergeCell ref="AH72:AI72"/>
    <mergeCell ref="AJ72:AK72"/>
    <mergeCell ref="AH73:AI73"/>
    <mergeCell ref="AJ73:AK73"/>
    <mergeCell ref="AH74:AI74"/>
    <mergeCell ref="AJ74:AK74"/>
    <mergeCell ref="AH75:AI75"/>
    <mergeCell ref="AJ75:AK75"/>
    <mergeCell ref="AH86:AI86"/>
    <mergeCell ref="AJ86:AK86"/>
    <mergeCell ref="AM41:AN41"/>
    <mergeCell ref="AJ87:AK87"/>
    <mergeCell ref="AM42:AN42"/>
    <mergeCell ref="AP41:AQ41"/>
    <mergeCell ref="AR41:AS41"/>
    <mergeCell ref="AT41:AU41"/>
    <mergeCell ref="AP42:AQ42"/>
    <mergeCell ref="AR42:AS42"/>
    <mergeCell ref="AT42:AU42"/>
    <mergeCell ref="AH81:AI81"/>
    <mergeCell ref="AJ81:AK81"/>
    <mergeCell ref="AH82:AI82"/>
    <mergeCell ref="AJ82:AK82"/>
    <mergeCell ref="AH83:AI83"/>
    <mergeCell ref="AJ83:AK83"/>
    <mergeCell ref="AH84:AI84"/>
    <mergeCell ref="AJ84:AK84"/>
    <mergeCell ref="AH85:AI85"/>
    <mergeCell ref="AJ85:AK85"/>
    <mergeCell ref="AH76:AI76"/>
    <mergeCell ref="AJ76:AK76"/>
    <mergeCell ref="AH77:AI77"/>
    <mergeCell ref="AH102:AI102"/>
    <mergeCell ref="AJ102:AK102"/>
    <mergeCell ref="AL102:AM102"/>
    <mergeCell ref="AH103:AI103"/>
    <mergeCell ref="AJ103:AK103"/>
    <mergeCell ref="AL103:AM103"/>
    <mergeCell ref="AW41:AX41"/>
    <mergeCell ref="AW42:AX42"/>
    <mergeCell ref="AW43:AX43"/>
    <mergeCell ref="AW44:AX44"/>
    <mergeCell ref="AW45:AX45"/>
    <mergeCell ref="AW46:AX46"/>
    <mergeCell ref="AW47:AX47"/>
    <mergeCell ref="AW48:AX48"/>
    <mergeCell ref="AW49:AX49"/>
    <mergeCell ref="AW50:AX50"/>
    <mergeCell ref="AW51:AX51"/>
    <mergeCell ref="AW52:AX52"/>
    <mergeCell ref="AW53:AX53"/>
    <mergeCell ref="AW54:AX54"/>
    <mergeCell ref="AW55:AX55"/>
    <mergeCell ref="AW56:AX56"/>
    <mergeCell ref="AW57:AX57"/>
    <mergeCell ref="AW58:AX58"/>
    <mergeCell ref="AW59:AX59"/>
    <mergeCell ref="AW60:AX60"/>
    <mergeCell ref="AW61:AX61"/>
    <mergeCell ref="AW62:AX62"/>
    <mergeCell ref="AW63:AX63"/>
    <mergeCell ref="AW64:AX64"/>
    <mergeCell ref="AW65:AX65"/>
    <mergeCell ref="AW66:AX66"/>
    <mergeCell ref="AW67:AX67"/>
    <mergeCell ref="AW68:AX68"/>
    <mergeCell ref="AW69:AX69"/>
    <mergeCell ref="AW70:AX70"/>
    <mergeCell ref="AW71:AX71"/>
    <mergeCell ref="AW72:AX72"/>
    <mergeCell ref="AW73:AX73"/>
    <mergeCell ref="AW74:AX74"/>
    <mergeCell ref="AW75:AX75"/>
    <mergeCell ref="AW76:AX76"/>
    <mergeCell ref="AW86:AX86"/>
    <mergeCell ref="AW87:AX87"/>
    <mergeCell ref="AW77:AX77"/>
    <mergeCell ref="AW78:AX78"/>
    <mergeCell ref="AW79:AX79"/>
    <mergeCell ref="AW80:AX80"/>
    <mergeCell ref="AW81:AX81"/>
    <mergeCell ref="AW82:AX82"/>
    <mergeCell ref="AW83:AX83"/>
    <mergeCell ref="AW84:AX84"/>
    <mergeCell ref="AW85:AX85"/>
  </mergeCells>
  <phoneticPr fontId="52" type="noConversion"/>
  <hyperlinks>
    <hyperlink ref="AA7:AD7" location="Índice!B19" display="Índice" xr:uid="{F9979117-4EA5-4EB0-9F74-F77B5DB252E2}"/>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III
Cuestionario</oddHeader>
    <oddFooter>&amp;LCenso Nacional de Gobiernos Estatales 2024&amp;R&amp;P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AE9D1-31D1-43F9-B119-8BC92B4A3FC9}">
  <sheetPr codeName="Hoja8"/>
  <dimension ref="A1:GF400"/>
  <sheetViews>
    <sheetView showGridLines="0" zoomScaleNormal="100" workbookViewId="0"/>
  </sheetViews>
  <sheetFormatPr baseColWidth="10" defaultColWidth="0" defaultRowHeight="15" customHeight="1" zeroHeight="1"/>
  <cols>
    <col min="1" max="1" width="5.7109375" customWidth="1"/>
    <col min="2" max="30" width="3.7109375" customWidth="1"/>
    <col min="31" max="31" width="5.7109375" customWidth="1"/>
    <col min="32" max="32" width="3.7109375" style="112" hidden="1" customWidth="1"/>
    <col min="33" max="75" width="3.7109375" hidden="1" customWidth="1"/>
    <col min="76" max="188" width="0" hidden="1" customWidth="1"/>
    <col min="189" max="16384" width="3.7109375" hidden="1"/>
  </cols>
  <sheetData>
    <row r="1" spans="1:32"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2" s="2" customFormat="1" ht="15" customHeight="1">
      <c r="A2" s="18"/>
      <c r="AF2" s="109"/>
    </row>
    <row r="3" spans="1:32" s="3" customFormat="1" ht="45" customHeight="1">
      <c r="A3" s="18"/>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10"/>
    </row>
    <row r="4" spans="1:32" s="2" customFormat="1" ht="15" customHeight="1">
      <c r="A4" s="18"/>
      <c r="AF4" s="109"/>
    </row>
    <row r="5" spans="1:32" s="3" customFormat="1" ht="45" customHeight="1">
      <c r="A5" s="18"/>
      <c r="B5" s="426" t="s">
        <v>14</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69" t="s">
        <v>2</v>
      </c>
      <c r="AB7" s="669"/>
      <c r="AC7" s="669"/>
      <c r="AD7" s="669"/>
      <c r="AF7" s="110"/>
    </row>
    <row r="8" spans="1:32"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2" s="3" customFormat="1" ht="15" customHeight="1">
      <c r="A9" s="18"/>
      <c r="AF9" s="110"/>
    </row>
    <row r="10" spans="1:32" s="38" customFormat="1" ht="15" customHeight="1">
      <c r="A10" s="18"/>
      <c r="B10" s="601" t="s">
        <v>5036</v>
      </c>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3"/>
      <c r="AE10" s="2"/>
      <c r="AF10" s="169"/>
    </row>
    <row r="11" spans="1:32" s="38" customFormat="1" ht="48" customHeight="1">
      <c r="A11" s="18"/>
      <c r="B11" s="39"/>
      <c r="C11" s="492" t="s">
        <v>5978</v>
      </c>
      <c r="D11" s="637"/>
      <c r="E11" s="637"/>
      <c r="F11" s="637"/>
      <c r="G11" s="637"/>
      <c r="H11" s="637"/>
      <c r="I11" s="637"/>
      <c r="J11" s="637"/>
      <c r="K11" s="637"/>
      <c r="L11" s="637"/>
      <c r="M11" s="637"/>
      <c r="N11" s="637"/>
      <c r="O11" s="637"/>
      <c r="P11" s="637"/>
      <c r="Q11" s="637"/>
      <c r="R11" s="637"/>
      <c r="S11" s="637"/>
      <c r="T11" s="637"/>
      <c r="U11" s="637"/>
      <c r="V11" s="637"/>
      <c r="W11" s="637"/>
      <c r="X11" s="637"/>
      <c r="Y11" s="637"/>
      <c r="Z11" s="637"/>
      <c r="AA11" s="637"/>
      <c r="AB11" s="637"/>
      <c r="AC11" s="637"/>
      <c r="AD11" s="755"/>
      <c r="AE11" s="7"/>
      <c r="AF11" s="169"/>
    </row>
    <row r="12" spans="1:32" s="38" customFormat="1" ht="24" customHeight="1">
      <c r="A12" s="18"/>
      <c r="B12" s="39"/>
      <c r="C12" s="594" t="s">
        <v>5038</v>
      </c>
      <c r="D12" s="594"/>
      <c r="E12" s="594"/>
      <c r="F12" s="594"/>
      <c r="G12" s="594"/>
      <c r="H12" s="594"/>
      <c r="I12" s="594"/>
      <c r="J12" s="594"/>
      <c r="K12" s="594"/>
      <c r="L12" s="594"/>
      <c r="M12" s="594"/>
      <c r="N12" s="594"/>
      <c r="O12" s="594"/>
      <c r="P12" s="594"/>
      <c r="Q12" s="594"/>
      <c r="R12" s="594"/>
      <c r="S12" s="594"/>
      <c r="T12" s="594"/>
      <c r="U12" s="594"/>
      <c r="V12" s="594"/>
      <c r="W12" s="594"/>
      <c r="X12" s="594"/>
      <c r="Y12" s="594"/>
      <c r="Z12" s="594"/>
      <c r="AA12" s="594"/>
      <c r="AB12" s="594"/>
      <c r="AC12" s="594"/>
      <c r="AD12" s="670"/>
      <c r="AE12" s="2"/>
      <c r="AF12" s="169"/>
    </row>
    <row r="13" spans="1:32" s="38" customFormat="1" ht="36" customHeight="1">
      <c r="A13" s="18"/>
      <c r="B13" s="39"/>
      <c r="C13" s="594" t="s">
        <v>5039</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671"/>
      <c r="AE13" s="2"/>
      <c r="AF13" s="169"/>
    </row>
    <row r="14" spans="1:32" ht="36" customHeight="1">
      <c r="B14" s="116"/>
      <c r="C14" s="492" t="s">
        <v>5979</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3"/>
    </row>
    <row r="15" spans="1:32" ht="48" customHeight="1">
      <c r="B15" s="41"/>
      <c r="C15" s="492" t="s">
        <v>5980</v>
      </c>
      <c r="D15" s="492"/>
      <c r="E15" s="492"/>
      <c r="F15" s="492"/>
      <c r="G15" s="492"/>
      <c r="H15" s="492"/>
      <c r="I15" s="492"/>
      <c r="J15" s="492"/>
      <c r="K15" s="492"/>
      <c r="L15" s="492"/>
      <c r="M15" s="492"/>
      <c r="N15" s="492"/>
      <c r="O15" s="492"/>
      <c r="P15" s="492"/>
      <c r="Q15" s="492"/>
      <c r="R15" s="492"/>
      <c r="S15" s="492"/>
      <c r="T15" s="492"/>
      <c r="U15" s="492"/>
      <c r="V15" s="492"/>
      <c r="W15" s="492"/>
      <c r="X15" s="492"/>
      <c r="Y15" s="492"/>
      <c r="Z15" s="492"/>
      <c r="AA15" s="492"/>
      <c r="AB15" s="492"/>
      <c r="AC15" s="492"/>
      <c r="AD15" s="493"/>
    </row>
    <row r="16" spans="1:32" ht="15" customHeight="1">
      <c r="B16" s="42"/>
      <c r="C16" s="536" t="s">
        <v>5981</v>
      </c>
      <c r="D16" s="536"/>
      <c r="E16" s="536"/>
      <c r="F16" s="536"/>
      <c r="G16" s="536"/>
      <c r="H16" s="536"/>
      <c r="I16" s="536"/>
      <c r="J16" s="536"/>
      <c r="K16" s="536"/>
      <c r="L16" s="536"/>
      <c r="M16" s="536"/>
      <c r="N16" s="536"/>
      <c r="O16" s="536"/>
      <c r="P16" s="536"/>
      <c r="Q16" s="536"/>
      <c r="R16" s="536"/>
      <c r="S16" s="536"/>
      <c r="T16" s="536"/>
      <c r="U16" s="536"/>
      <c r="V16" s="536"/>
      <c r="W16" s="536"/>
      <c r="X16" s="536"/>
      <c r="Y16" s="536"/>
      <c r="Z16" s="536"/>
      <c r="AA16" s="536"/>
      <c r="AB16" s="536"/>
      <c r="AC16" s="536"/>
      <c r="AD16" s="673"/>
    </row>
    <row r="17" spans="1:50" s="38" customFormat="1" ht="15" customHeight="1" thickBot="1">
      <c r="A17" s="18"/>
      <c r="B17"/>
      <c r="C17"/>
      <c r="D17"/>
      <c r="E17"/>
      <c r="F17"/>
      <c r="G17"/>
      <c r="H17"/>
      <c r="I17"/>
      <c r="J17"/>
      <c r="K17"/>
      <c r="L17"/>
      <c r="M17"/>
      <c r="N17"/>
      <c r="O17"/>
      <c r="P17"/>
      <c r="Q17"/>
      <c r="R17"/>
      <c r="S17"/>
      <c r="T17"/>
      <c r="U17"/>
      <c r="V17"/>
      <c r="W17"/>
      <c r="X17"/>
      <c r="Y17"/>
      <c r="Z17"/>
      <c r="AA17"/>
      <c r="AB17"/>
      <c r="AC17"/>
      <c r="AD17"/>
      <c r="AE17" s="7"/>
      <c r="AF17" s="169"/>
    </row>
    <row r="18" spans="1:50" ht="15.75" customHeight="1" thickBot="1">
      <c r="A18" s="45" t="s">
        <v>5054</v>
      </c>
      <c r="B18" s="614" t="s">
        <v>5982</v>
      </c>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5"/>
      <c r="AD18" s="616"/>
      <c r="AE18" s="2"/>
    </row>
    <row r="19" spans="1:50" ht="15.75" customHeight="1">
      <c r="A19" s="18"/>
      <c r="B19" s="601" t="s">
        <v>5476</v>
      </c>
      <c r="C19" s="602"/>
      <c r="D19" s="602"/>
      <c r="E19" s="602"/>
      <c r="F19" s="602"/>
      <c r="G19" s="602"/>
      <c r="H19" s="602"/>
      <c r="I19" s="602"/>
      <c r="J19" s="602"/>
      <c r="K19" s="602"/>
      <c r="L19" s="602"/>
      <c r="M19" s="602"/>
      <c r="N19" s="602"/>
      <c r="O19" s="602"/>
      <c r="P19" s="602"/>
      <c r="Q19" s="602"/>
      <c r="R19" s="602"/>
      <c r="S19" s="602"/>
      <c r="T19" s="602"/>
      <c r="U19" s="602"/>
      <c r="V19" s="602"/>
      <c r="W19" s="602"/>
      <c r="X19" s="602"/>
      <c r="Y19" s="602"/>
      <c r="Z19" s="602"/>
      <c r="AA19" s="602"/>
      <c r="AB19" s="602"/>
      <c r="AC19" s="602"/>
      <c r="AD19" s="603"/>
      <c r="AE19" s="2"/>
    </row>
    <row r="20" spans="1:50" ht="48" customHeight="1">
      <c r="A20" s="18"/>
      <c r="B20" s="323"/>
      <c r="C20" s="492" t="s">
        <v>5983</v>
      </c>
      <c r="D20" s="492"/>
      <c r="E20" s="492"/>
      <c r="F20" s="492"/>
      <c r="G20" s="492"/>
      <c r="H20" s="492"/>
      <c r="I20" s="492"/>
      <c r="J20" s="492"/>
      <c r="K20" s="492"/>
      <c r="L20" s="492"/>
      <c r="M20" s="492"/>
      <c r="N20" s="492"/>
      <c r="O20" s="492"/>
      <c r="P20" s="492"/>
      <c r="Q20" s="492"/>
      <c r="R20" s="492"/>
      <c r="S20" s="492"/>
      <c r="T20" s="492"/>
      <c r="U20" s="492"/>
      <c r="V20" s="492"/>
      <c r="W20" s="492"/>
      <c r="X20" s="492"/>
      <c r="Y20" s="492"/>
      <c r="Z20" s="492"/>
      <c r="AA20" s="492"/>
      <c r="AB20" s="492"/>
      <c r="AC20" s="492"/>
      <c r="AD20" s="633"/>
      <c r="AE20" s="2"/>
    </row>
    <row r="21" spans="1:50" ht="24" customHeight="1">
      <c r="A21" s="18"/>
      <c r="B21" s="172"/>
      <c r="C21" s="492" t="s">
        <v>5984</v>
      </c>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633"/>
      <c r="AE21" s="2"/>
    </row>
    <row r="22" spans="1:50" ht="15" customHeight="1">
      <c r="A22" s="18"/>
      <c r="B22" s="619" t="s">
        <v>5059</v>
      </c>
      <c r="C22" s="620"/>
      <c r="D22" s="620"/>
      <c r="E22" s="620"/>
      <c r="F22" s="620"/>
      <c r="G22" s="620"/>
      <c r="H22" s="620"/>
      <c r="I22" s="620"/>
      <c r="J22" s="620"/>
      <c r="K22" s="620"/>
      <c r="L22" s="620"/>
      <c r="M22" s="620"/>
      <c r="N22" s="620"/>
      <c r="O22" s="620"/>
      <c r="P22" s="620"/>
      <c r="Q22" s="620"/>
      <c r="R22" s="620"/>
      <c r="S22" s="620"/>
      <c r="T22" s="620"/>
      <c r="U22" s="620"/>
      <c r="V22" s="620"/>
      <c r="W22" s="620"/>
      <c r="X22" s="620"/>
      <c r="Y22" s="620"/>
      <c r="Z22" s="620"/>
      <c r="AA22" s="620"/>
      <c r="AB22" s="620"/>
      <c r="AC22" s="620"/>
      <c r="AD22" s="621"/>
      <c r="AE22" s="2"/>
    </row>
    <row r="23" spans="1:50" ht="36" customHeight="1">
      <c r="A23" s="18"/>
      <c r="B23" s="324"/>
      <c r="C23" s="505" t="s">
        <v>5985</v>
      </c>
      <c r="D23" s="505"/>
      <c r="E23" s="505"/>
      <c r="F23" s="505"/>
      <c r="G23" s="505"/>
      <c r="H23" s="505"/>
      <c r="I23" s="505"/>
      <c r="J23" s="505"/>
      <c r="K23" s="505"/>
      <c r="L23" s="505"/>
      <c r="M23" s="505"/>
      <c r="N23" s="505"/>
      <c r="O23" s="505"/>
      <c r="P23" s="505"/>
      <c r="Q23" s="505"/>
      <c r="R23" s="505"/>
      <c r="S23" s="505"/>
      <c r="T23" s="505"/>
      <c r="U23" s="505"/>
      <c r="V23" s="505"/>
      <c r="W23" s="505"/>
      <c r="X23" s="505"/>
      <c r="Y23" s="505"/>
      <c r="Z23" s="505"/>
      <c r="AA23" s="505"/>
      <c r="AB23" s="505"/>
      <c r="AC23" s="505"/>
      <c r="AD23" s="506"/>
      <c r="AE23" s="2"/>
    </row>
    <row r="24" spans="1:50">
      <c r="A24" s="223"/>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
    </row>
    <row r="25" spans="1:50" ht="48" customHeight="1">
      <c r="A25" s="223" t="s">
        <v>5986</v>
      </c>
      <c r="B25" s="538" t="s">
        <v>5987</v>
      </c>
      <c r="C25" s="538"/>
      <c r="D25" s="538"/>
      <c r="E25" s="538"/>
      <c r="F25" s="538"/>
      <c r="G25" s="538"/>
      <c r="H25" s="538"/>
      <c r="I25" s="538"/>
      <c r="J25" s="538"/>
      <c r="K25" s="538"/>
      <c r="L25" s="538"/>
      <c r="M25" s="538"/>
      <c r="N25" s="538"/>
      <c r="O25" s="538"/>
      <c r="P25" s="538"/>
      <c r="Q25" s="538"/>
      <c r="R25" s="538"/>
      <c r="S25" s="538"/>
      <c r="T25" s="538"/>
      <c r="U25" s="538"/>
      <c r="V25" s="538"/>
      <c r="W25" s="538"/>
      <c r="X25" s="538"/>
      <c r="Y25" s="538"/>
      <c r="Z25" s="538"/>
      <c r="AA25" s="538"/>
      <c r="AB25" s="538"/>
      <c r="AC25" s="538"/>
      <c r="AD25" s="538"/>
      <c r="AE25" s="2"/>
      <c r="AH25" s="522" t="s">
        <v>5066</v>
      </c>
      <c r="AI25" s="522"/>
      <c r="AJ25" s="522" t="s">
        <v>5067</v>
      </c>
      <c r="AK25" s="522"/>
      <c r="AL25" s="522" t="s">
        <v>5068</v>
      </c>
      <c r="AM25" s="522"/>
    </row>
    <row r="26" spans="1:50" ht="24" customHeight="1">
      <c r="A26" s="60"/>
      <c r="B26" s="46"/>
      <c r="C26" s="492" t="s">
        <v>5988</v>
      </c>
      <c r="D26" s="492"/>
      <c r="E26" s="492"/>
      <c r="F26" s="492"/>
      <c r="G26" s="492"/>
      <c r="H26" s="492"/>
      <c r="I26" s="492"/>
      <c r="J26" s="492"/>
      <c r="K26" s="492"/>
      <c r="L26" s="492"/>
      <c r="M26" s="492"/>
      <c r="N26" s="492"/>
      <c r="O26" s="492"/>
      <c r="P26" s="492"/>
      <c r="Q26" s="492"/>
      <c r="R26" s="492"/>
      <c r="S26" s="492"/>
      <c r="T26" s="492"/>
      <c r="U26" s="492"/>
      <c r="V26" s="492"/>
      <c r="W26" s="492"/>
      <c r="X26" s="492"/>
      <c r="Y26" s="492"/>
      <c r="Z26" s="492"/>
      <c r="AA26" s="492"/>
      <c r="AB26" s="492"/>
      <c r="AC26" s="492"/>
      <c r="AD26" s="492"/>
      <c r="AE26" s="2"/>
      <c r="AH26" s="529">
        <f>COUNTBLANK(D33:AD62)</f>
        <v>810</v>
      </c>
      <c r="AI26" s="529"/>
      <c r="AJ26" s="522">
        <v>810</v>
      </c>
      <c r="AK26" s="522"/>
      <c r="AL26" s="522">
        <v>90</v>
      </c>
      <c r="AM26" s="522"/>
    </row>
    <row r="27" spans="1:50" ht="24" customHeight="1">
      <c r="A27" s="156"/>
      <c r="B27" s="46"/>
      <c r="C27" s="492" t="s">
        <v>5989</v>
      </c>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2"/>
      <c r="AE27" s="2"/>
    </row>
    <row r="28" spans="1:50" ht="24" customHeight="1">
      <c r="A28" s="156"/>
      <c r="B28" s="46"/>
      <c r="C28" s="492" t="s">
        <v>5990</v>
      </c>
      <c r="D28" s="492"/>
      <c r="E28" s="492"/>
      <c r="F28" s="492"/>
      <c r="G28" s="492"/>
      <c r="H28" s="492"/>
      <c r="I28" s="492"/>
      <c r="J28" s="492"/>
      <c r="K28" s="492"/>
      <c r="L28" s="492"/>
      <c r="M28" s="492"/>
      <c r="N28" s="492"/>
      <c r="O28" s="492"/>
      <c r="P28" s="492"/>
      <c r="Q28" s="492"/>
      <c r="R28" s="492"/>
      <c r="S28" s="492"/>
      <c r="T28" s="492"/>
      <c r="U28" s="492"/>
      <c r="V28" s="492"/>
      <c r="W28" s="492"/>
      <c r="X28" s="492"/>
      <c r="Y28" s="492"/>
      <c r="Z28" s="492"/>
      <c r="AA28" s="492"/>
      <c r="AB28" s="492"/>
      <c r="AC28" s="492"/>
      <c r="AD28" s="492"/>
      <c r="AE28" s="2"/>
    </row>
    <row r="29" spans="1:50" ht="24" customHeight="1">
      <c r="A29" s="60"/>
      <c r="B29" s="46"/>
      <c r="C29" s="492" t="s">
        <v>5991</v>
      </c>
      <c r="D29" s="492"/>
      <c r="E29" s="492"/>
      <c r="F29" s="492"/>
      <c r="G29" s="492"/>
      <c r="H29" s="492"/>
      <c r="I29" s="492"/>
      <c r="J29" s="492"/>
      <c r="K29" s="492"/>
      <c r="L29" s="492"/>
      <c r="M29" s="492"/>
      <c r="N29" s="492"/>
      <c r="O29" s="492"/>
      <c r="P29" s="492"/>
      <c r="Q29" s="492"/>
      <c r="R29" s="492"/>
      <c r="S29" s="492"/>
      <c r="T29" s="492"/>
      <c r="U29" s="492"/>
      <c r="V29" s="492"/>
      <c r="W29" s="492"/>
      <c r="X29" s="492"/>
      <c r="Y29" s="492"/>
      <c r="Z29" s="492"/>
      <c r="AA29" s="492"/>
      <c r="AB29" s="492"/>
      <c r="AC29" s="492"/>
      <c r="AD29" s="492"/>
      <c r="AE29" s="2"/>
    </row>
    <row r="30" spans="1:50">
      <c r="A30" s="19"/>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
    </row>
    <row r="31" spans="1:50" ht="36" customHeight="1">
      <c r="A31" s="19"/>
      <c r="B31" s="224"/>
      <c r="C31" s="604" t="s">
        <v>5992</v>
      </c>
      <c r="D31" s="605"/>
      <c r="E31" s="605"/>
      <c r="F31" s="605"/>
      <c r="G31" s="605"/>
      <c r="H31" s="605"/>
      <c r="I31" s="605"/>
      <c r="J31" s="605"/>
      <c r="K31" s="605"/>
      <c r="L31" s="606"/>
      <c r="M31" s="442" t="s">
        <v>5993</v>
      </c>
      <c r="N31" s="443"/>
      <c r="O31" s="443"/>
      <c r="P31" s="443"/>
      <c r="Q31" s="443"/>
      <c r="R31" s="444"/>
      <c r="S31" s="442" t="s">
        <v>5994</v>
      </c>
      <c r="T31" s="443"/>
      <c r="U31" s="443"/>
      <c r="V31" s="443"/>
      <c r="W31" s="443"/>
      <c r="X31" s="443"/>
      <c r="Y31" s="443"/>
      <c r="Z31" s="443"/>
      <c r="AA31" s="443"/>
      <c r="AB31" s="443"/>
      <c r="AC31" s="443"/>
      <c r="AD31" s="444"/>
      <c r="AH31" s="518" t="s">
        <v>5089</v>
      </c>
      <c r="AI31" s="518"/>
      <c r="AJ31" s="518"/>
      <c r="AK31" s="518"/>
      <c r="AL31" s="518"/>
      <c r="AM31" s="518"/>
      <c r="AN31" s="518"/>
      <c r="AO31" s="518"/>
    </row>
    <row r="32" spans="1:50" ht="96" customHeight="1">
      <c r="A32" s="19"/>
      <c r="B32" s="224"/>
      <c r="C32" s="607"/>
      <c r="D32" s="608"/>
      <c r="E32" s="608"/>
      <c r="F32" s="608"/>
      <c r="G32" s="608"/>
      <c r="H32" s="608"/>
      <c r="I32" s="608"/>
      <c r="J32" s="608"/>
      <c r="K32" s="608"/>
      <c r="L32" s="609"/>
      <c r="M32" s="693" t="s">
        <v>5995</v>
      </c>
      <c r="N32" s="694"/>
      <c r="O32" s="693" t="s">
        <v>5996</v>
      </c>
      <c r="P32" s="694"/>
      <c r="Q32" s="693" t="s">
        <v>5997</v>
      </c>
      <c r="R32" s="694"/>
      <c r="S32" s="768" t="s">
        <v>4992</v>
      </c>
      <c r="T32" s="770"/>
      <c r="U32" s="768" t="s">
        <v>4994</v>
      </c>
      <c r="V32" s="770"/>
      <c r="W32" s="768" t="s">
        <v>4996</v>
      </c>
      <c r="X32" s="770"/>
      <c r="Y32" s="768" t="s">
        <v>4998</v>
      </c>
      <c r="Z32" s="770"/>
      <c r="AA32" s="768" t="s">
        <v>5000</v>
      </c>
      <c r="AB32" s="770"/>
      <c r="AC32" s="768" t="s">
        <v>5008</v>
      </c>
      <c r="AD32" s="770"/>
      <c r="AH32" s="575" t="s">
        <v>5099</v>
      </c>
      <c r="AI32" s="698"/>
      <c r="AJ32" s="576"/>
      <c r="AK32" s="575" t="s">
        <v>5100</v>
      </c>
      <c r="AL32" s="698"/>
      <c r="AM32" s="576"/>
      <c r="AN32" s="516" t="s">
        <v>5101</v>
      </c>
      <c r="AO32" s="516"/>
      <c r="AQ32" s="813" t="s">
        <v>5512</v>
      </c>
      <c r="AR32" s="813"/>
      <c r="AT32" s="516" t="s">
        <v>5104</v>
      </c>
      <c r="AU32" s="516"/>
      <c r="AW32" s="521" t="s">
        <v>5998</v>
      </c>
      <c r="AX32" s="521"/>
    </row>
    <row r="33" spans="1:50" ht="15" customHeight="1">
      <c r="A33" s="19"/>
      <c r="B33" s="224"/>
      <c r="C33" s="48" t="s">
        <v>4992</v>
      </c>
      <c r="D33" s="564"/>
      <c r="E33" s="565"/>
      <c r="F33" s="565"/>
      <c r="G33" s="565"/>
      <c r="H33" s="565"/>
      <c r="I33" s="565"/>
      <c r="J33" s="565"/>
      <c r="K33" s="565"/>
      <c r="L33" s="566"/>
      <c r="M33" s="452"/>
      <c r="N33" s="452"/>
      <c r="O33" s="452"/>
      <c r="P33" s="452"/>
      <c r="Q33" s="452"/>
      <c r="R33" s="452"/>
      <c r="S33" s="452"/>
      <c r="T33" s="452"/>
      <c r="U33" s="452"/>
      <c r="V33" s="452"/>
      <c r="W33" s="452"/>
      <c r="X33" s="452"/>
      <c r="Y33" s="452"/>
      <c r="Z33" s="452"/>
      <c r="AA33" s="452"/>
      <c r="AB33" s="452"/>
      <c r="AC33" s="452"/>
      <c r="AD33" s="452"/>
      <c r="AH33" s="115" t="b">
        <f>NOT(EXACT(D33,UPPER(D33)))</f>
        <v>0</v>
      </c>
      <c r="AI33" s="115" t="str">
        <f>SUBSTITUTE( SUBSTITUTE( SUBSTITUTE( SUBSTITUTE( SUBSTITUTE( SUBSTITUTE( SUBSTITUTE( SUBSTITUTE( SUBSTITUTE( SUBSTITUTE(D33, "á", "a"), "é", "e"), "í", "i"), "ó", "o"), "ú", "u"), "Á", "A"), "É", "E"), "Í", "I"), "Ó", "O"), "Ú", "U")</f>
        <v/>
      </c>
      <c r="AJ33" s="115">
        <f>COUNTIF(AH33,"VERDADERO")</f>
        <v>0</v>
      </c>
      <c r="AK33" s="121" t="b">
        <f>NOT(EXACT(D33,AI33))</f>
        <v>0</v>
      </c>
      <c r="AL33" s="122" t="str">
        <f>SUBSTITUTE((SUBSTITUTE(SUBSTITUTE(SUBSTITUTE(D33,".",""),",",""),"(","")),")","")</f>
        <v/>
      </c>
      <c r="AM33" s="121">
        <f>COUNTIF(AK33,"VERDADERO")</f>
        <v>0</v>
      </c>
      <c r="AN33" s="121" t="b">
        <f>NOT(EXACT(D33,AL33))</f>
        <v>0</v>
      </c>
      <c r="AO33" s="121">
        <f>COUNTIF(AN33,"VERDADERO")</f>
        <v>0</v>
      </c>
      <c r="AQ33" s="522">
        <f>IF(AC33="",0,1)</f>
        <v>0</v>
      </c>
      <c r="AR33" s="522"/>
      <c r="AT33" s="572">
        <f>IF($AH$26=$AJ$26,0,IF(OR(AND(D33="",COUNTBLANK(M33:AD33)=18),AND(D33&lt;&gt;"",COUNTA(M33:R33)=3,COUNTBLANK(S33:AD33)&lt;12),AND(D33&lt;&gt;"",COUNTA(M33:R33)=3,AQ33=1,COUNTBLANK(S33:AB33)=10)),0,1))</f>
        <v>0</v>
      </c>
      <c r="AU33" s="572"/>
      <c r="AW33" s="522">
        <f>IF(OR(AND(LEN(M33)=4,M33&lt;2024),M33="",M33="NS"),0,1)</f>
        <v>0</v>
      </c>
      <c r="AX33" s="522"/>
    </row>
    <row r="34" spans="1:50" ht="15" customHeight="1">
      <c r="A34" s="19"/>
      <c r="B34" s="224"/>
      <c r="C34" s="48" t="s">
        <v>4994</v>
      </c>
      <c r="D34" s="564"/>
      <c r="E34" s="565"/>
      <c r="F34" s="565"/>
      <c r="G34" s="565"/>
      <c r="H34" s="565"/>
      <c r="I34" s="565"/>
      <c r="J34" s="565"/>
      <c r="K34" s="565"/>
      <c r="L34" s="566"/>
      <c r="M34" s="452"/>
      <c r="N34" s="452"/>
      <c r="O34" s="452"/>
      <c r="P34" s="452"/>
      <c r="Q34" s="452"/>
      <c r="R34" s="452"/>
      <c r="S34" s="452"/>
      <c r="T34" s="452"/>
      <c r="U34" s="452"/>
      <c r="V34" s="452"/>
      <c r="W34" s="452"/>
      <c r="X34" s="452"/>
      <c r="Y34" s="452"/>
      <c r="Z34" s="452"/>
      <c r="AA34" s="452"/>
      <c r="AB34" s="452"/>
      <c r="AC34" s="452"/>
      <c r="AD34" s="452"/>
      <c r="AH34" s="115" t="b">
        <f t="shared" ref="AH34:AH62" si="0">NOT(EXACT(D34,UPPER(D34)))</f>
        <v>0</v>
      </c>
      <c r="AI34" s="115" t="str">
        <f t="shared" ref="AI34:AI62" si="1">SUBSTITUTE( SUBSTITUTE( SUBSTITUTE( SUBSTITUTE( SUBSTITUTE( SUBSTITUTE( SUBSTITUTE( SUBSTITUTE( SUBSTITUTE( SUBSTITUTE(D34, "á", "a"), "é", "e"), "í", "i"), "ó", "o"), "ú", "u"), "Á", "A"), "É", "E"), "Í", "I"), "Ó", "O"), "Ú", "U")</f>
        <v/>
      </c>
      <c r="AJ34" s="115">
        <f t="shared" ref="AJ34:AJ62" si="2">COUNTIF(AH34,"VERDADERO")</f>
        <v>0</v>
      </c>
      <c r="AK34" s="121" t="b">
        <f t="shared" ref="AK34:AK62" si="3">NOT(EXACT(D34,AI34))</f>
        <v>0</v>
      </c>
      <c r="AL34" s="122" t="str">
        <f t="shared" ref="AL34:AL62" si="4">SUBSTITUTE((SUBSTITUTE(SUBSTITUTE(SUBSTITUTE(D34,".",""),",",""),"(","")),")","")</f>
        <v/>
      </c>
      <c r="AM34" s="121">
        <f t="shared" ref="AM34:AM62" si="5">COUNTIF(AK34,"VERDADERO")</f>
        <v>0</v>
      </c>
      <c r="AN34" s="121" t="b">
        <f t="shared" ref="AN34:AN62" si="6">NOT(EXACT(D34,AL34))</f>
        <v>0</v>
      </c>
      <c r="AO34" s="121">
        <f t="shared" ref="AO34:AO62" si="7">COUNTIF(AN34,"VERDADERO")</f>
        <v>0</v>
      </c>
      <c r="AQ34" s="522">
        <f t="shared" ref="AQ34:AQ62" si="8">IF(AC34="",0,1)</f>
        <v>0</v>
      </c>
      <c r="AR34" s="522"/>
      <c r="AT34" s="572">
        <f t="shared" ref="AT34:AT62" si="9">IF($AH$26=$AJ$26,0,IF(OR(AND(D34="",COUNTBLANK(M34:AD34)=18),AND(D34&lt;&gt;"",COUNTA(M34:R34)=3,COUNTBLANK(S34:AD34)&lt;12),AND(D34&lt;&gt;"",COUNTA(M34:R34)=3,AQ34=1,COUNTBLANK(S34:AB34)=10)),0,1))</f>
        <v>0</v>
      </c>
      <c r="AU34" s="572"/>
      <c r="AW34" s="522">
        <f t="shared" ref="AW34:AW62" si="10">IF(OR(AND(LEN(M34)=4,M34&lt;2024),M34="",M34="NS"),0,1)</f>
        <v>0</v>
      </c>
      <c r="AX34" s="522"/>
    </row>
    <row r="35" spans="1:50" ht="15" customHeight="1">
      <c r="A35" s="19"/>
      <c r="B35" s="224"/>
      <c r="C35" s="48" t="s">
        <v>4996</v>
      </c>
      <c r="D35" s="564"/>
      <c r="E35" s="565"/>
      <c r="F35" s="565"/>
      <c r="G35" s="565"/>
      <c r="H35" s="565"/>
      <c r="I35" s="565"/>
      <c r="J35" s="565"/>
      <c r="K35" s="565"/>
      <c r="L35" s="566"/>
      <c r="M35" s="452"/>
      <c r="N35" s="452"/>
      <c r="O35" s="452"/>
      <c r="P35" s="452"/>
      <c r="Q35" s="452"/>
      <c r="R35" s="452"/>
      <c r="S35" s="452"/>
      <c r="T35" s="452"/>
      <c r="U35" s="452"/>
      <c r="V35" s="452"/>
      <c r="W35" s="452"/>
      <c r="X35" s="452"/>
      <c r="Y35" s="452"/>
      <c r="Z35" s="452"/>
      <c r="AA35" s="452"/>
      <c r="AB35" s="452"/>
      <c r="AC35" s="452"/>
      <c r="AD35" s="452"/>
      <c r="AH35" s="115" t="b">
        <f t="shared" si="0"/>
        <v>0</v>
      </c>
      <c r="AI35" s="115" t="str">
        <f t="shared" si="1"/>
        <v/>
      </c>
      <c r="AJ35" s="115">
        <f t="shared" si="2"/>
        <v>0</v>
      </c>
      <c r="AK35" s="121" t="b">
        <f t="shared" si="3"/>
        <v>0</v>
      </c>
      <c r="AL35" s="122" t="str">
        <f t="shared" si="4"/>
        <v/>
      </c>
      <c r="AM35" s="121">
        <f t="shared" si="5"/>
        <v>0</v>
      </c>
      <c r="AN35" s="121" t="b">
        <f t="shared" si="6"/>
        <v>0</v>
      </c>
      <c r="AO35" s="121">
        <f t="shared" si="7"/>
        <v>0</v>
      </c>
      <c r="AQ35" s="522">
        <f t="shared" si="8"/>
        <v>0</v>
      </c>
      <c r="AR35" s="522"/>
      <c r="AT35" s="572">
        <f t="shared" si="9"/>
        <v>0</v>
      </c>
      <c r="AU35" s="572"/>
      <c r="AW35" s="522">
        <f t="shared" si="10"/>
        <v>0</v>
      </c>
      <c r="AX35" s="522"/>
    </row>
    <row r="36" spans="1:50" ht="15" customHeight="1">
      <c r="A36" s="19"/>
      <c r="B36" s="224"/>
      <c r="C36" s="48" t="s">
        <v>4998</v>
      </c>
      <c r="D36" s="564"/>
      <c r="E36" s="565"/>
      <c r="F36" s="565"/>
      <c r="G36" s="565"/>
      <c r="H36" s="565"/>
      <c r="I36" s="565"/>
      <c r="J36" s="565"/>
      <c r="K36" s="565"/>
      <c r="L36" s="566"/>
      <c r="M36" s="452"/>
      <c r="N36" s="452"/>
      <c r="O36" s="452"/>
      <c r="P36" s="452"/>
      <c r="Q36" s="452"/>
      <c r="R36" s="452"/>
      <c r="S36" s="452"/>
      <c r="T36" s="452"/>
      <c r="U36" s="452"/>
      <c r="V36" s="452"/>
      <c r="W36" s="452"/>
      <c r="X36" s="452"/>
      <c r="Y36" s="452"/>
      <c r="Z36" s="452"/>
      <c r="AA36" s="452"/>
      <c r="AB36" s="452"/>
      <c r="AC36" s="452"/>
      <c r="AD36" s="452"/>
      <c r="AH36" s="115" t="b">
        <f t="shared" si="0"/>
        <v>0</v>
      </c>
      <c r="AI36" s="115" t="str">
        <f t="shared" si="1"/>
        <v/>
      </c>
      <c r="AJ36" s="115">
        <f t="shared" si="2"/>
        <v>0</v>
      </c>
      <c r="AK36" s="121" t="b">
        <f t="shared" si="3"/>
        <v>0</v>
      </c>
      <c r="AL36" s="122" t="str">
        <f t="shared" si="4"/>
        <v/>
      </c>
      <c r="AM36" s="121">
        <f t="shared" si="5"/>
        <v>0</v>
      </c>
      <c r="AN36" s="121" t="b">
        <f t="shared" si="6"/>
        <v>0</v>
      </c>
      <c r="AO36" s="121">
        <f t="shared" si="7"/>
        <v>0</v>
      </c>
      <c r="AQ36" s="522">
        <f t="shared" si="8"/>
        <v>0</v>
      </c>
      <c r="AR36" s="522"/>
      <c r="AT36" s="572">
        <f t="shared" si="9"/>
        <v>0</v>
      </c>
      <c r="AU36" s="572"/>
      <c r="AW36" s="522">
        <f t="shared" si="10"/>
        <v>0</v>
      </c>
      <c r="AX36" s="522"/>
    </row>
    <row r="37" spans="1:50" ht="15" customHeight="1">
      <c r="A37" s="19"/>
      <c r="B37" s="224"/>
      <c r="C37" s="48" t="s">
        <v>5000</v>
      </c>
      <c r="D37" s="564"/>
      <c r="E37" s="565"/>
      <c r="F37" s="565"/>
      <c r="G37" s="565"/>
      <c r="H37" s="565"/>
      <c r="I37" s="565"/>
      <c r="J37" s="565"/>
      <c r="K37" s="565"/>
      <c r="L37" s="566"/>
      <c r="M37" s="452"/>
      <c r="N37" s="452"/>
      <c r="O37" s="452"/>
      <c r="P37" s="452"/>
      <c r="Q37" s="452"/>
      <c r="R37" s="452"/>
      <c r="S37" s="452"/>
      <c r="T37" s="452"/>
      <c r="U37" s="452"/>
      <c r="V37" s="452"/>
      <c r="W37" s="452"/>
      <c r="X37" s="452"/>
      <c r="Y37" s="452"/>
      <c r="Z37" s="452"/>
      <c r="AA37" s="452"/>
      <c r="AB37" s="452"/>
      <c r="AC37" s="452"/>
      <c r="AD37" s="452"/>
      <c r="AH37" s="115" t="b">
        <f t="shared" si="0"/>
        <v>0</v>
      </c>
      <c r="AI37" s="115" t="str">
        <f t="shared" si="1"/>
        <v/>
      </c>
      <c r="AJ37" s="115">
        <f t="shared" si="2"/>
        <v>0</v>
      </c>
      <c r="AK37" s="121" t="b">
        <f t="shared" si="3"/>
        <v>0</v>
      </c>
      <c r="AL37" s="122" t="str">
        <f t="shared" si="4"/>
        <v/>
      </c>
      <c r="AM37" s="121">
        <f t="shared" si="5"/>
        <v>0</v>
      </c>
      <c r="AN37" s="121" t="b">
        <f t="shared" si="6"/>
        <v>0</v>
      </c>
      <c r="AO37" s="121">
        <f t="shared" si="7"/>
        <v>0</v>
      </c>
      <c r="AQ37" s="522">
        <f t="shared" si="8"/>
        <v>0</v>
      </c>
      <c r="AR37" s="522"/>
      <c r="AT37" s="572">
        <f t="shared" si="9"/>
        <v>0</v>
      </c>
      <c r="AU37" s="572"/>
      <c r="AW37" s="522">
        <f t="shared" si="10"/>
        <v>0</v>
      </c>
      <c r="AX37" s="522"/>
    </row>
    <row r="38" spans="1:50" ht="15" customHeight="1">
      <c r="A38" s="19"/>
      <c r="B38" s="224"/>
      <c r="C38" s="48" t="s">
        <v>5002</v>
      </c>
      <c r="D38" s="564"/>
      <c r="E38" s="565"/>
      <c r="F38" s="565"/>
      <c r="G38" s="565"/>
      <c r="H38" s="565"/>
      <c r="I38" s="565"/>
      <c r="J38" s="565"/>
      <c r="K38" s="565"/>
      <c r="L38" s="566"/>
      <c r="M38" s="452"/>
      <c r="N38" s="452"/>
      <c r="O38" s="452"/>
      <c r="P38" s="452"/>
      <c r="Q38" s="452"/>
      <c r="R38" s="452"/>
      <c r="S38" s="452"/>
      <c r="T38" s="452"/>
      <c r="U38" s="452"/>
      <c r="V38" s="452"/>
      <c r="W38" s="452"/>
      <c r="X38" s="452"/>
      <c r="Y38" s="452"/>
      <c r="Z38" s="452"/>
      <c r="AA38" s="452"/>
      <c r="AB38" s="452"/>
      <c r="AC38" s="452"/>
      <c r="AD38" s="452"/>
      <c r="AH38" s="115" t="b">
        <f t="shared" si="0"/>
        <v>0</v>
      </c>
      <c r="AI38" s="115" t="str">
        <f t="shared" si="1"/>
        <v/>
      </c>
      <c r="AJ38" s="115">
        <f t="shared" si="2"/>
        <v>0</v>
      </c>
      <c r="AK38" s="121" t="b">
        <f t="shared" si="3"/>
        <v>0</v>
      </c>
      <c r="AL38" s="122" t="str">
        <f t="shared" si="4"/>
        <v/>
      </c>
      <c r="AM38" s="121">
        <f t="shared" si="5"/>
        <v>0</v>
      </c>
      <c r="AN38" s="121" t="b">
        <f t="shared" si="6"/>
        <v>0</v>
      </c>
      <c r="AO38" s="121">
        <f t="shared" si="7"/>
        <v>0</v>
      </c>
      <c r="AQ38" s="522">
        <f t="shared" si="8"/>
        <v>0</v>
      </c>
      <c r="AR38" s="522"/>
      <c r="AT38" s="572">
        <f t="shared" si="9"/>
        <v>0</v>
      </c>
      <c r="AU38" s="572"/>
      <c r="AW38" s="522">
        <f t="shared" si="10"/>
        <v>0</v>
      </c>
      <c r="AX38" s="522"/>
    </row>
    <row r="39" spans="1:50" ht="15" customHeight="1">
      <c r="A39" s="19"/>
      <c r="B39" s="224"/>
      <c r="C39" s="48" t="s">
        <v>5004</v>
      </c>
      <c r="D39" s="564"/>
      <c r="E39" s="565"/>
      <c r="F39" s="565"/>
      <c r="G39" s="565"/>
      <c r="H39" s="565"/>
      <c r="I39" s="565"/>
      <c r="J39" s="565"/>
      <c r="K39" s="565"/>
      <c r="L39" s="566"/>
      <c r="M39" s="452"/>
      <c r="N39" s="452"/>
      <c r="O39" s="452"/>
      <c r="P39" s="452"/>
      <c r="Q39" s="452"/>
      <c r="R39" s="452"/>
      <c r="S39" s="452"/>
      <c r="T39" s="452"/>
      <c r="U39" s="452"/>
      <c r="V39" s="452"/>
      <c r="W39" s="452"/>
      <c r="X39" s="452"/>
      <c r="Y39" s="452"/>
      <c r="Z39" s="452"/>
      <c r="AA39" s="452"/>
      <c r="AB39" s="452"/>
      <c r="AC39" s="452"/>
      <c r="AD39" s="452"/>
      <c r="AH39" s="115" t="b">
        <f t="shared" si="0"/>
        <v>0</v>
      </c>
      <c r="AI39" s="115" t="str">
        <f t="shared" si="1"/>
        <v/>
      </c>
      <c r="AJ39" s="115">
        <f t="shared" si="2"/>
        <v>0</v>
      </c>
      <c r="AK39" s="121" t="b">
        <f t="shared" si="3"/>
        <v>0</v>
      </c>
      <c r="AL39" s="122" t="str">
        <f t="shared" si="4"/>
        <v/>
      </c>
      <c r="AM39" s="121">
        <f t="shared" si="5"/>
        <v>0</v>
      </c>
      <c r="AN39" s="121" t="b">
        <f t="shared" si="6"/>
        <v>0</v>
      </c>
      <c r="AO39" s="121">
        <f t="shared" si="7"/>
        <v>0</v>
      </c>
      <c r="AQ39" s="522">
        <f t="shared" si="8"/>
        <v>0</v>
      </c>
      <c r="AR39" s="522"/>
      <c r="AT39" s="572">
        <f t="shared" si="9"/>
        <v>0</v>
      </c>
      <c r="AU39" s="572"/>
      <c r="AW39" s="522">
        <f t="shared" si="10"/>
        <v>0</v>
      </c>
      <c r="AX39" s="522"/>
    </row>
    <row r="40" spans="1:50" ht="15" customHeight="1">
      <c r="A40" s="19"/>
      <c r="B40" s="224"/>
      <c r="C40" s="48" t="s">
        <v>5006</v>
      </c>
      <c r="D40" s="564"/>
      <c r="E40" s="565"/>
      <c r="F40" s="565"/>
      <c r="G40" s="565"/>
      <c r="H40" s="565"/>
      <c r="I40" s="565"/>
      <c r="J40" s="565"/>
      <c r="K40" s="565"/>
      <c r="L40" s="566"/>
      <c r="M40" s="452"/>
      <c r="N40" s="452"/>
      <c r="O40" s="452"/>
      <c r="P40" s="452"/>
      <c r="Q40" s="452"/>
      <c r="R40" s="452"/>
      <c r="S40" s="452"/>
      <c r="T40" s="452"/>
      <c r="U40" s="452"/>
      <c r="V40" s="452"/>
      <c r="W40" s="452"/>
      <c r="X40" s="452"/>
      <c r="Y40" s="452"/>
      <c r="Z40" s="452"/>
      <c r="AA40" s="452"/>
      <c r="AB40" s="452"/>
      <c r="AC40" s="452"/>
      <c r="AD40" s="452"/>
      <c r="AH40" s="115" t="b">
        <f t="shared" si="0"/>
        <v>0</v>
      </c>
      <c r="AI40" s="115" t="str">
        <f t="shared" si="1"/>
        <v/>
      </c>
      <c r="AJ40" s="115">
        <f t="shared" si="2"/>
        <v>0</v>
      </c>
      <c r="AK40" s="121" t="b">
        <f t="shared" si="3"/>
        <v>0</v>
      </c>
      <c r="AL40" s="122" t="str">
        <f t="shared" si="4"/>
        <v/>
      </c>
      <c r="AM40" s="121">
        <f t="shared" si="5"/>
        <v>0</v>
      </c>
      <c r="AN40" s="121" t="b">
        <f t="shared" si="6"/>
        <v>0</v>
      </c>
      <c r="AO40" s="121">
        <f t="shared" si="7"/>
        <v>0</v>
      </c>
      <c r="AQ40" s="522">
        <f t="shared" si="8"/>
        <v>0</v>
      </c>
      <c r="AR40" s="522"/>
      <c r="AT40" s="572">
        <f t="shared" si="9"/>
        <v>0</v>
      </c>
      <c r="AU40" s="572"/>
      <c r="AW40" s="522">
        <f t="shared" si="10"/>
        <v>0</v>
      </c>
      <c r="AX40" s="522"/>
    </row>
    <row r="41" spans="1:50" ht="15" customHeight="1">
      <c r="A41" s="19"/>
      <c r="B41" s="224"/>
      <c r="C41" s="48" t="s">
        <v>5008</v>
      </c>
      <c r="D41" s="564"/>
      <c r="E41" s="565"/>
      <c r="F41" s="565"/>
      <c r="G41" s="565"/>
      <c r="H41" s="565"/>
      <c r="I41" s="565"/>
      <c r="J41" s="565"/>
      <c r="K41" s="565"/>
      <c r="L41" s="566"/>
      <c r="M41" s="452"/>
      <c r="N41" s="452"/>
      <c r="O41" s="452"/>
      <c r="P41" s="452"/>
      <c r="Q41" s="452"/>
      <c r="R41" s="452"/>
      <c r="S41" s="452"/>
      <c r="T41" s="452"/>
      <c r="U41" s="452"/>
      <c r="V41" s="452"/>
      <c r="W41" s="452"/>
      <c r="X41" s="452"/>
      <c r="Y41" s="452"/>
      <c r="Z41" s="452"/>
      <c r="AA41" s="452"/>
      <c r="AB41" s="452"/>
      <c r="AC41" s="452"/>
      <c r="AD41" s="452"/>
      <c r="AH41" s="115" t="b">
        <f t="shared" si="0"/>
        <v>0</v>
      </c>
      <c r="AI41" s="115" t="str">
        <f t="shared" si="1"/>
        <v/>
      </c>
      <c r="AJ41" s="115">
        <f t="shared" si="2"/>
        <v>0</v>
      </c>
      <c r="AK41" s="121" t="b">
        <f t="shared" si="3"/>
        <v>0</v>
      </c>
      <c r="AL41" s="122" t="str">
        <f t="shared" si="4"/>
        <v/>
      </c>
      <c r="AM41" s="121">
        <f t="shared" si="5"/>
        <v>0</v>
      </c>
      <c r="AN41" s="121" t="b">
        <f t="shared" si="6"/>
        <v>0</v>
      </c>
      <c r="AO41" s="121">
        <f t="shared" si="7"/>
        <v>0</v>
      </c>
      <c r="AQ41" s="522">
        <f t="shared" si="8"/>
        <v>0</v>
      </c>
      <c r="AR41" s="522"/>
      <c r="AT41" s="572">
        <f t="shared" si="9"/>
        <v>0</v>
      </c>
      <c r="AU41" s="572"/>
      <c r="AW41" s="522">
        <f t="shared" si="10"/>
        <v>0</v>
      </c>
      <c r="AX41" s="522"/>
    </row>
    <row r="42" spans="1:50" ht="15" customHeight="1">
      <c r="A42" s="19"/>
      <c r="B42" s="224"/>
      <c r="C42" s="48" t="s">
        <v>5009</v>
      </c>
      <c r="D42" s="564"/>
      <c r="E42" s="565"/>
      <c r="F42" s="565"/>
      <c r="G42" s="565"/>
      <c r="H42" s="565"/>
      <c r="I42" s="565"/>
      <c r="J42" s="565"/>
      <c r="K42" s="565"/>
      <c r="L42" s="566"/>
      <c r="M42" s="452"/>
      <c r="N42" s="452"/>
      <c r="O42" s="452"/>
      <c r="P42" s="452"/>
      <c r="Q42" s="452"/>
      <c r="R42" s="452"/>
      <c r="S42" s="452"/>
      <c r="T42" s="452"/>
      <c r="U42" s="452"/>
      <c r="V42" s="452"/>
      <c r="W42" s="452"/>
      <c r="X42" s="452"/>
      <c r="Y42" s="452"/>
      <c r="Z42" s="452"/>
      <c r="AA42" s="452"/>
      <c r="AB42" s="452"/>
      <c r="AC42" s="452"/>
      <c r="AD42" s="452"/>
      <c r="AH42" s="115" t="b">
        <f t="shared" si="0"/>
        <v>0</v>
      </c>
      <c r="AI42" s="115" t="str">
        <f t="shared" si="1"/>
        <v/>
      </c>
      <c r="AJ42" s="115">
        <f t="shared" si="2"/>
        <v>0</v>
      </c>
      <c r="AK42" s="121" t="b">
        <f t="shared" si="3"/>
        <v>0</v>
      </c>
      <c r="AL42" s="122" t="str">
        <f t="shared" si="4"/>
        <v/>
      </c>
      <c r="AM42" s="121">
        <f t="shared" si="5"/>
        <v>0</v>
      </c>
      <c r="AN42" s="121" t="b">
        <f t="shared" si="6"/>
        <v>0</v>
      </c>
      <c r="AO42" s="121">
        <f t="shared" si="7"/>
        <v>0</v>
      </c>
      <c r="AQ42" s="522">
        <f t="shared" si="8"/>
        <v>0</v>
      </c>
      <c r="AR42" s="522"/>
      <c r="AT42" s="572">
        <f t="shared" si="9"/>
        <v>0</v>
      </c>
      <c r="AU42" s="572"/>
      <c r="AW42" s="522">
        <f t="shared" si="10"/>
        <v>0</v>
      </c>
      <c r="AX42" s="522"/>
    </row>
    <row r="43" spans="1:50" ht="15" customHeight="1">
      <c r="A43" s="19"/>
      <c r="B43" s="224"/>
      <c r="C43" s="48" t="s">
        <v>5011</v>
      </c>
      <c r="D43" s="564"/>
      <c r="E43" s="565"/>
      <c r="F43" s="565"/>
      <c r="G43" s="565"/>
      <c r="H43" s="565"/>
      <c r="I43" s="565"/>
      <c r="J43" s="565"/>
      <c r="K43" s="565"/>
      <c r="L43" s="566"/>
      <c r="M43" s="452"/>
      <c r="N43" s="452"/>
      <c r="O43" s="452"/>
      <c r="P43" s="452"/>
      <c r="Q43" s="452"/>
      <c r="R43" s="452"/>
      <c r="S43" s="452"/>
      <c r="T43" s="452"/>
      <c r="U43" s="452"/>
      <c r="V43" s="452"/>
      <c r="W43" s="452"/>
      <c r="X43" s="452"/>
      <c r="Y43" s="452"/>
      <c r="Z43" s="452"/>
      <c r="AA43" s="452"/>
      <c r="AB43" s="452"/>
      <c r="AC43" s="452"/>
      <c r="AD43" s="452"/>
      <c r="AH43" s="115" t="b">
        <f t="shared" si="0"/>
        <v>0</v>
      </c>
      <c r="AI43" s="115" t="str">
        <f t="shared" si="1"/>
        <v/>
      </c>
      <c r="AJ43" s="115">
        <f t="shared" si="2"/>
        <v>0</v>
      </c>
      <c r="AK43" s="121" t="b">
        <f t="shared" si="3"/>
        <v>0</v>
      </c>
      <c r="AL43" s="122" t="str">
        <f t="shared" si="4"/>
        <v/>
      </c>
      <c r="AM43" s="121">
        <f t="shared" si="5"/>
        <v>0</v>
      </c>
      <c r="AN43" s="121" t="b">
        <f t="shared" si="6"/>
        <v>0</v>
      </c>
      <c r="AO43" s="121">
        <f t="shared" si="7"/>
        <v>0</v>
      </c>
      <c r="AQ43" s="522">
        <f t="shared" si="8"/>
        <v>0</v>
      </c>
      <c r="AR43" s="522"/>
      <c r="AT43" s="572">
        <f t="shared" si="9"/>
        <v>0</v>
      </c>
      <c r="AU43" s="572"/>
      <c r="AW43" s="522">
        <f t="shared" si="10"/>
        <v>0</v>
      </c>
      <c r="AX43" s="522"/>
    </row>
    <row r="44" spans="1:50" ht="15" customHeight="1">
      <c r="A44" s="19"/>
      <c r="B44" s="224"/>
      <c r="C44" s="48" t="s">
        <v>5012</v>
      </c>
      <c r="D44" s="564"/>
      <c r="E44" s="565"/>
      <c r="F44" s="565"/>
      <c r="G44" s="565"/>
      <c r="H44" s="565"/>
      <c r="I44" s="565"/>
      <c r="J44" s="565"/>
      <c r="K44" s="565"/>
      <c r="L44" s="566"/>
      <c r="M44" s="452"/>
      <c r="N44" s="452"/>
      <c r="O44" s="452"/>
      <c r="P44" s="452"/>
      <c r="Q44" s="452"/>
      <c r="R44" s="452"/>
      <c r="S44" s="452"/>
      <c r="T44" s="452"/>
      <c r="U44" s="452"/>
      <c r="V44" s="452"/>
      <c r="W44" s="452"/>
      <c r="X44" s="452"/>
      <c r="Y44" s="452"/>
      <c r="Z44" s="452"/>
      <c r="AA44" s="452"/>
      <c r="AB44" s="452"/>
      <c r="AC44" s="452"/>
      <c r="AD44" s="452"/>
      <c r="AH44" s="115" t="b">
        <f t="shared" si="0"/>
        <v>0</v>
      </c>
      <c r="AI44" s="115" t="str">
        <f t="shared" si="1"/>
        <v/>
      </c>
      <c r="AJ44" s="115">
        <f t="shared" si="2"/>
        <v>0</v>
      </c>
      <c r="AK44" s="121" t="b">
        <f t="shared" si="3"/>
        <v>0</v>
      </c>
      <c r="AL44" s="122" t="str">
        <f t="shared" si="4"/>
        <v/>
      </c>
      <c r="AM44" s="121">
        <f t="shared" si="5"/>
        <v>0</v>
      </c>
      <c r="AN44" s="121" t="b">
        <f t="shared" si="6"/>
        <v>0</v>
      </c>
      <c r="AO44" s="121">
        <f t="shared" si="7"/>
        <v>0</v>
      </c>
      <c r="AQ44" s="522">
        <f t="shared" si="8"/>
        <v>0</v>
      </c>
      <c r="AR44" s="522"/>
      <c r="AT44" s="572">
        <f t="shared" si="9"/>
        <v>0</v>
      </c>
      <c r="AU44" s="572"/>
      <c r="AW44" s="522">
        <f t="shared" si="10"/>
        <v>0</v>
      </c>
      <c r="AX44" s="522"/>
    </row>
    <row r="45" spans="1:50" ht="15" customHeight="1">
      <c r="A45" s="19"/>
      <c r="B45" s="224"/>
      <c r="C45" s="48" t="s">
        <v>5013</v>
      </c>
      <c r="D45" s="564"/>
      <c r="E45" s="565"/>
      <c r="F45" s="565"/>
      <c r="G45" s="565"/>
      <c r="H45" s="565"/>
      <c r="I45" s="565"/>
      <c r="J45" s="565"/>
      <c r="K45" s="565"/>
      <c r="L45" s="566"/>
      <c r="M45" s="452"/>
      <c r="N45" s="452"/>
      <c r="O45" s="452"/>
      <c r="P45" s="452"/>
      <c r="Q45" s="452"/>
      <c r="R45" s="452"/>
      <c r="S45" s="452"/>
      <c r="T45" s="452"/>
      <c r="U45" s="452"/>
      <c r="V45" s="452"/>
      <c r="W45" s="452"/>
      <c r="X45" s="452"/>
      <c r="Y45" s="452"/>
      <c r="Z45" s="452"/>
      <c r="AA45" s="452"/>
      <c r="AB45" s="452"/>
      <c r="AC45" s="452"/>
      <c r="AD45" s="452"/>
      <c r="AH45" s="115" t="b">
        <f t="shared" si="0"/>
        <v>0</v>
      </c>
      <c r="AI45" s="115" t="str">
        <f t="shared" si="1"/>
        <v/>
      </c>
      <c r="AJ45" s="115">
        <f t="shared" si="2"/>
        <v>0</v>
      </c>
      <c r="AK45" s="121" t="b">
        <f t="shared" si="3"/>
        <v>0</v>
      </c>
      <c r="AL45" s="122" t="str">
        <f t="shared" si="4"/>
        <v/>
      </c>
      <c r="AM45" s="121">
        <f t="shared" si="5"/>
        <v>0</v>
      </c>
      <c r="AN45" s="121" t="b">
        <f t="shared" si="6"/>
        <v>0</v>
      </c>
      <c r="AO45" s="121">
        <f t="shared" si="7"/>
        <v>0</v>
      </c>
      <c r="AQ45" s="522">
        <f t="shared" si="8"/>
        <v>0</v>
      </c>
      <c r="AR45" s="522"/>
      <c r="AT45" s="572">
        <f t="shared" si="9"/>
        <v>0</v>
      </c>
      <c r="AU45" s="572"/>
      <c r="AW45" s="522">
        <f t="shared" si="10"/>
        <v>0</v>
      </c>
      <c r="AX45" s="522"/>
    </row>
    <row r="46" spans="1:50" ht="15" customHeight="1">
      <c r="A46" s="19"/>
      <c r="B46" s="224"/>
      <c r="C46" s="48" t="s">
        <v>5014</v>
      </c>
      <c r="D46" s="564"/>
      <c r="E46" s="565"/>
      <c r="F46" s="565"/>
      <c r="G46" s="565"/>
      <c r="H46" s="565"/>
      <c r="I46" s="565"/>
      <c r="J46" s="565"/>
      <c r="K46" s="565"/>
      <c r="L46" s="566"/>
      <c r="M46" s="452"/>
      <c r="N46" s="452"/>
      <c r="O46" s="452"/>
      <c r="P46" s="452"/>
      <c r="Q46" s="452"/>
      <c r="R46" s="452"/>
      <c r="S46" s="452"/>
      <c r="T46" s="452"/>
      <c r="U46" s="452"/>
      <c r="V46" s="452"/>
      <c r="W46" s="452"/>
      <c r="X46" s="452"/>
      <c r="Y46" s="452"/>
      <c r="Z46" s="452"/>
      <c r="AA46" s="452"/>
      <c r="AB46" s="452"/>
      <c r="AC46" s="452"/>
      <c r="AD46" s="452"/>
      <c r="AH46" s="115" t="b">
        <f t="shared" si="0"/>
        <v>0</v>
      </c>
      <c r="AI46" s="115" t="str">
        <f t="shared" si="1"/>
        <v/>
      </c>
      <c r="AJ46" s="115">
        <f t="shared" si="2"/>
        <v>0</v>
      </c>
      <c r="AK46" s="121" t="b">
        <f t="shared" si="3"/>
        <v>0</v>
      </c>
      <c r="AL46" s="122" t="str">
        <f t="shared" si="4"/>
        <v/>
      </c>
      <c r="AM46" s="121">
        <f t="shared" si="5"/>
        <v>0</v>
      </c>
      <c r="AN46" s="121" t="b">
        <f t="shared" si="6"/>
        <v>0</v>
      </c>
      <c r="AO46" s="121">
        <f t="shared" si="7"/>
        <v>0</v>
      </c>
      <c r="AQ46" s="522">
        <f t="shared" si="8"/>
        <v>0</v>
      </c>
      <c r="AR46" s="522"/>
      <c r="AT46" s="572">
        <f t="shared" si="9"/>
        <v>0</v>
      </c>
      <c r="AU46" s="572"/>
      <c r="AW46" s="522">
        <f t="shared" si="10"/>
        <v>0</v>
      </c>
      <c r="AX46" s="522"/>
    </row>
    <row r="47" spans="1:50" ht="15" customHeight="1">
      <c r="A47" s="19"/>
      <c r="B47" s="224"/>
      <c r="C47" s="48" t="s">
        <v>5015</v>
      </c>
      <c r="D47" s="564"/>
      <c r="E47" s="565"/>
      <c r="F47" s="565"/>
      <c r="G47" s="565"/>
      <c r="H47" s="565"/>
      <c r="I47" s="565"/>
      <c r="J47" s="565"/>
      <c r="K47" s="565"/>
      <c r="L47" s="566"/>
      <c r="M47" s="452"/>
      <c r="N47" s="452"/>
      <c r="O47" s="452"/>
      <c r="P47" s="452"/>
      <c r="Q47" s="452"/>
      <c r="R47" s="452"/>
      <c r="S47" s="452"/>
      <c r="T47" s="452"/>
      <c r="U47" s="452"/>
      <c r="V47" s="452"/>
      <c r="W47" s="452"/>
      <c r="X47" s="452"/>
      <c r="Y47" s="452"/>
      <c r="Z47" s="452"/>
      <c r="AA47" s="452"/>
      <c r="AB47" s="452"/>
      <c r="AC47" s="452"/>
      <c r="AD47" s="452"/>
      <c r="AH47" s="115" t="b">
        <f t="shared" si="0"/>
        <v>0</v>
      </c>
      <c r="AI47" s="115" t="str">
        <f t="shared" si="1"/>
        <v/>
      </c>
      <c r="AJ47" s="115">
        <f t="shared" si="2"/>
        <v>0</v>
      </c>
      <c r="AK47" s="121" t="b">
        <f t="shared" si="3"/>
        <v>0</v>
      </c>
      <c r="AL47" s="122" t="str">
        <f t="shared" si="4"/>
        <v/>
      </c>
      <c r="AM47" s="121">
        <f t="shared" si="5"/>
        <v>0</v>
      </c>
      <c r="AN47" s="121" t="b">
        <f t="shared" si="6"/>
        <v>0</v>
      </c>
      <c r="AO47" s="121">
        <f t="shared" si="7"/>
        <v>0</v>
      </c>
      <c r="AQ47" s="522">
        <f t="shared" si="8"/>
        <v>0</v>
      </c>
      <c r="AR47" s="522"/>
      <c r="AT47" s="572">
        <f t="shared" si="9"/>
        <v>0</v>
      </c>
      <c r="AU47" s="572"/>
      <c r="AW47" s="522">
        <f t="shared" si="10"/>
        <v>0</v>
      </c>
      <c r="AX47" s="522"/>
    </row>
    <row r="48" spans="1:50" ht="15" customHeight="1">
      <c r="A48" s="19"/>
      <c r="B48" s="224"/>
      <c r="C48" s="48" t="s">
        <v>5016</v>
      </c>
      <c r="D48" s="564"/>
      <c r="E48" s="565"/>
      <c r="F48" s="565"/>
      <c r="G48" s="565"/>
      <c r="H48" s="565"/>
      <c r="I48" s="565"/>
      <c r="J48" s="565"/>
      <c r="K48" s="565"/>
      <c r="L48" s="566"/>
      <c r="M48" s="452"/>
      <c r="N48" s="452"/>
      <c r="O48" s="452"/>
      <c r="P48" s="452"/>
      <c r="Q48" s="452"/>
      <c r="R48" s="452"/>
      <c r="S48" s="452"/>
      <c r="T48" s="452"/>
      <c r="U48" s="452"/>
      <c r="V48" s="452"/>
      <c r="W48" s="452"/>
      <c r="X48" s="452"/>
      <c r="Y48" s="452"/>
      <c r="Z48" s="452"/>
      <c r="AA48" s="452"/>
      <c r="AB48" s="452"/>
      <c r="AC48" s="452"/>
      <c r="AD48" s="452"/>
      <c r="AH48" s="115" t="b">
        <f t="shared" si="0"/>
        <v>0</v>
      </c>
      <c r="AI48" s="115" t="str">
        <f t="shared" si="1"/>
        <v/>
      </c>
      <c r="AJ48" s="115">
        <f t="shared" si="2"/>
        <v>0</v>
      </c>
      <c r="AK48" s="121" t="b">
        <f t="shared" si="3"/>
        <v>0</v>
      </c>
      <c r="AL48" s="122" t="str">
        <f t="shared" si="4"/>
        <v/>
      </c>
      <c r="AM48" s="121">
        <f t="shared" si="5"/>
        <v>0</v>
      </c>
      <c r="AN48" s="121" t="b">
        <f t="shared" si="6"/>
        <v>0</v>
      </c>
      <c r="AO48" s="121">
        <f t="shared" si="7"/>
        <v>0</v>
      </c>
      <c r="AQ48" s="522">
        <f t="shared" si="8"/>
        <v>0</v>
      </c>
      <c r="AR48" s="522"/>
      <c r="AT48" s="572">
        <f t="shared" si="9"/>
        <v>0</v>
      </c>
      <c r="AU48" s="572"/>
      <c r="AW48" s="522">
        <f t="shared" si="10"/>
        <v>0</v>
      </c>
      <c r="AX48" s="522"/>
    </row>
    <row r="49" spans="1:50" ht="15" customHeight="1">
      <c r="A49" s="19"/>
      <c r="B49" s="224"/>
      <c r="C49" s="48" t="s">
        <v>5017</v>
      </c>
      <c r="D49" s="564"/>
      <c r="E49" s="565"/>
      <c r="F49" s="565"/>
      <c r="G49" s="565"/>
      <c r="H49" s="565"/>
      <c r="I49" s="565"/>
      <c r="J49" s="565"/>
      <c r="K49" s="565"/>
      <c r="L49" s="566"/>
      <c r="M49" s="452"/>
      <c r="N49" s="452"/>
      <c r="O49" s="452"/>
      <c r="P49" s="452"/>
      <c r="Q49" s="452"/>
      <c r="R49" s="452"/>
      <c r="S49" s="452"/>
      <c r="T49" s="452"/>
      <c r="U49" s="452"/>
      <c r="V49" s="452"/>
      <c r="W49" s="452"/>
      <c r="X49" s="452"/>
      <c r="Y49" s="452"/>
      <c r="Z49" s="452"/>
      <c r="AA49" s="452"/>
      <c r="AB49" s="452"/>
      <c r="AC49" s="452"/>
      <c r="AD49" s="452"/>
      <c r="AH49" s="115" t="b">
        <f t="shared" si="0"/>
        <v>0</v>
      </c>
      <c r="AI49" s="115" t="str">
        <f t="shared" si="1"/>
        <v/>
      </c>
      <c r="AJ49" s="115">
        <f t="shared" si="2"/>
        <v>0</v>
      </c>
      <c r="AK49" s="121" t="b">
        <f t="shared" si="3"/>
        <v>0</v>
      </c>
      <c r="AL49" s="122" t="str">
        <f t="shared" si="4"/>
        <v/>
      </c>
      <c r="AM49" s="121">
        <f t="shared" si="5"/>
        <v>0</v>
      </c>
      <c r="AN49" s="121" t="b">
        <f t="shared" si="6"/>
        <v>0</v>
      </c>
      <c r="AO49" s="121">
        <f t="shared" si="7"/>
        <v>0</v>
      </c>
      <c r="AQ49" s="522">
        <f t="shared" si="8"/>
        <v>0</v>
      </c>
      <c r="AR49" s="522"/>
      <c r="AT49" s="572">
        <f t="shared" si="9"/>
        <v>0</v>
      </c>
      <c r="AU49" s="572"/>
      <c r="AW49" s="522">
        <f t="shared" si="10"/>
        <v>0</v>
      </c>
      <c r="AX49" s="522"/>
    </row>
    <row r="50" spans="1:50" ht="15" customHeight="1">
      <c r="A50" s="19"/>
      <c r="B50" s="224"/>
      <c r="C50" s="48" t="s">
        <v>5018</v>
      </c>
      <c r="D50" s="564"/>
      <c r="E50" s="565"/>
      <c r="F50" s="565"/>
      <c r="G50" s="565"/>
      <c r="H50" s="565"/>
      <c r="I50" s="565"/>
      <c r="J50" s="565"/>
      <c r="K50" s="565"/>
      <c r="L50" s="566"/>
      <c r="M50" s="452"/>
      <c r="N50" s="452"/>
      <c r="O50" s="452"/>
      <c r="P50" s="452"/>
      <c r="Q50" s="452"/>
      <c r="R50" s="452"/>
      <c r="S50" s="452"/>
      <c r="T50" s="452"/>
      <c r="U50" s="452"/>
      <c r="V50" s="452"/>
      <c r="W50" s="452"/>
      <c r="X50" s="452"/>
      <c r="Y50" s="452"/>
      <c r="Z50" s="452"/>
      <c r="AA50" s="452"/>
      <c r="AB50" s="452"/>
      <c r="AC50" s="452"/>
      <c r="AD50" s="452"/>
      <c r="AH50" s="115" t="b">
        <f t="shared" si="0"/>
        <v>0</v>
      </c>
      <c r="AI50" s="115" t="str">
        <f t="shared" si="1"/>
        <v/>
      </c>
      <c r="AJ50" s="115">
        <f t="shared" si="2"/>
        <v>0</v>
      </c>
      <c r="AK50" s="121" t="b">
        <f t="shared" si="3"/>
        <v>0</v>
      </c>
      <c r="AL50" s="122" t="str">
        <f t="shared" si="4"/>
        <v/>
      </c>
      <c r="AM50" s="121">
        <f t="shared" si="5"/>
        <v>0</v>
      </c>
      <c r="AN50" s="121" t="b">
        <f t="shared" si="6"/>
        <v>0</v>
      </c>
      <c r="AO50" s="121">
        <f t="shared" si="7"/>
        <v>0</v>
      </c>
      <c r="AQ50" s="522">
        <f t="shared" si="8"/>
        <v>0</v>
      </c>
      <c r="AR50" s="522"/>
      <c r="AT50" s="572">
        <f t="shared" si="9"/>
        <v>0</v>
      </c>
      <c r="AU50" s="572"/>
      <c r="AW50" s="522">
        <f t="shared" si="10"/>
        <v>0</v>
      </c>
      <c r="AX50" s="522"/>
    </row>
    <row r="51" spans="1:50" ht="15" customHeight="1">
      <c r="A51" s="19"/>
      <c r="B51" s="224"/>
      <c r="C51" s="48" t="s">
        <v>5019</v>
      </c>
      <c r="D51" s="564"/>
      <c r="E51" s="565"/>
      <c r="F51" s="565"/>
      <c r="G51" s="565"/>
      <c r="H51" s="565"/>
      <c r="I51" s="565"/>
      <c r="J51" s="565"/>
      <c r="K51" s="565"/>
      <c r="L51" s="566"/>
      <c r="M51" s="452"/>
      <c r="N51" s="452"/>
      <c r="O51" s="452"/>
      <c r="P51" s="452"/>
      <c r="Q51" s="452"/>
      <c r="R51" s="452"/>
      <c r="S51" s="452"/>
      <c r="T51" s="452"/>
      <c r="U51" s="452"/>
      <c r="V51" s="452"/>
      <c r="W51" s="452"/>
      <c r="X51" s="452"/>
      <c r="Y51" s="452"/>
      <c r="Z51" s="452"/>
      <c r="AA51" s="452"/>
      <c r="AB51" s="452"/>
      <c r="AC51" s="452"/>
      <c r="AD51" s="452"/>
      <c r="AH51" s="115" t="b">
        <f t="shared" si="0"/>
        <v>0</v>
      </c>
      <c r="AI51" s="115" t="str">
        <f t="shared" si="1"/>
        <v/>
      </c>
      <c r="AJ51" s="115">
        <f t="shared" si="2"/>
        <v>0</v>
      </c>
      <c r="AK51" s="121" t="b">
        <f t="shared" si="3"/>
        <v>0</v>
      </c>
      <c r="AL51" s="122" t="str">
        <f t="shared" si="4"/>
        <v/>
      </c>
      <c r="AM51" s="121">
        <f t="shared" si="5"/>
        <v>0</v>
      </c>
      <c r="AN51" s="121" t="b">
        <f t="shared" si="6"/>
        <v>0</v>
      </c>
      <c r="AO51" s="121">
        <f t="shared" si="7"/>
        <v>0</v>
      </c>
      <c r="AQ51" s="522">
        <f t="shared" si="8"/>
        <v>0</v>
      </c>
      <c r="AR51" s="522"/>
      <c r="AT51" s="572">
        <f t="shared" si="9"/>
        <v>0</v>
      </c>
      <c r="AU51" s="572"/>
      <c r="AW51" s="522">
        <f t="shared" si="10"/>
        <v>0</v>
      </c>
      <c r="AX51" s="522"/>
    </row>
    <row r="52" spans="1:50" ht="15" customHeight="1">
      <c r="A52" s="19"/>
      <c r="B52" s="224"/>
      <c r="C52" s="48" t="s">
        <v>5020</v>
      </c>
      <c r="D52" s="564"/>
      <c r="E52" s="565"/>
      <c r="F52" s="565"/>
      <c r="G52" s="565"/>
      <c r="H52" s="565"/>
      <c r="I52" s="565"/>
      <c r="J52" s="565"/>
      <c r="K52" s="565"/>
      <c r="L52" s="566"/>
      <c r="M52" s="452"/>
      <c r="N52" s="452"/>
      <c r="O52" s="452"/>
      <c r="P52" s="452"/>
      <c r="Q52" s="452"/>
      <c r="R52" s="452"/>
      <c r="S52" s="452"/>
      <c r="T52" s="452"/>
      <c r="U52" s="452"/>
      <c r="V52" s="452"/>
      <c r="W52" s="452"/>
      <c r="X52" s="452"/>
      <c r="Y52" s="452"/>
      <c r="Z52" s="452"/>
      <c r="AA52" s="452"/>
      <c r="AB52" s="452"/>
      <c r="AC52" s="452"/>
      <c r="AD52" s="452"/>
      <c r="AH52" s="115" t="b">
        <f t="shared" si="0"/>
        <v>0</v>
      </c>
      <c r="AI52" s="115" t="str">
        <f t="shared" si="1"/>
        <v/>
      </c>
      <c r="AJ52" s="115">
        <f t="shared" si="2"/>
        <v>0</v>
      </c>
      <c r="AK52" s="121" t="b">
        <f t="shared" si="3"/>
        <v>0</v>
      </c>
      <c r="AL52" s="122" t="str">
        <f t="shared" si="4"/>
        <v/>
      </c>
      <c r="AM52" s="121">
        <f t="shared" si="5"/>
        <v>0</v>
      </c>
      <c r="AN52" s="121" t="b">
        <f t="shared" si="6"/>
        <v>0</v>
      </c>
      <c r="AO52" s="121">
        <f t="shared" si="7"/>
        <v>0</v>
      </c>
      <c r="AQ52" s="522">
        <f t="shared" si="8"/>
        <v>0</v>
      </c>
      <c r="AR52" s="522"/>
      <c r="AT52" s="572">
        <f t="shared" si="9"/>
        <v>0</v>
      </c>
      <c r="AU52" s="572"/>
      <c r="AW52" s="522">
        <f t="shared" si="10"/>
        <v>0</v>
      </c>
      <c r="AX52" s="522"/>
    </row>
    <row r="53" spans="1:50" ht="15" customHeight="1">
      <c r="A53" s="19"/>
      <c r="B53" s="224"/>
      <c r="C53" s="48" t="s">
        <v>5021</v>
      </c>
      <c r="D53" s="564"/>
      <c r="E53" s="565"/>
      <c r="F53" s="565"/>
      <c r="G53" s="565"/>
      <c r="H53" s="565"/>
      <c r="I53" s="565"/>
      <c r="J53" s="565"/>
      <c r="K53" s="565"/>
      <c r="L53" s="566"/>
      <c r="M53" s="452"/>
      <c r="N53" s="452"/>
      <c r="O53" s="452"/>
      <c r="P53" s="452"/>
      <c r="Q53" s="452"/>
      <c r="R53" s="452"/>
      <c r="S53" s="452"/>
      <c r="T53" s="452"/>
      <c r="U53" s="452"/>
      <c r="V53" s="452"/>
      <c r="W53" s="452"/>
      <c r="X53" s="452"/>
      <c r="Y53" s="452"/>
      <c r="Z53" s="452"/>
      <c r="AA53" s="452"/>
      <c r="AB53" s="452"/>
      <c r="AC53" s="452"/>
      <c r="AD53" s="452"/>
      <c r="AH53" s="115" t="b">
        <f t="shared" si="0"/>
        <v>0</v>
      </c>
      <c r="AI53" s="115" t="str">
        <f t="shared" si="1"/>
        <v/>
      </c>
      <c r="AJ53" s="115">
        <f t="shared" si="2"/>
        <v>0</v>
      </c>
      <c r="AK53" s="121" t="b">
        <f t="shared" si="3"/>
        <v>0</v>
      </c>
      <c r="AL53" s="122" t="str">
        <f t="shared" si="4"/>
        <v/>
      </c>
      <c r="AM53" s="121">
        <f t="shared" si="5"/>
        <v>0</v>
      </c>
      <c r="AN53" s="121" t="b">
        <f t="shared" si="6"/>
        <v>0</v>
      </c>
      <c r="AO53" s="121">
        <f t="shared" si="7"/>
        <v>0</v>
      </c>
      <c r="AQ53" s="522">
        <f t="shared" si="8"/>
        <v>0</v>
      </c>
      <c r="AR53" s="522"/>
      <c r="AT53" s="572">
        <f t="shared" si="9"/>
        <v>0</v>
      </c>
      <c r="AU53" s="572"/>
      <c r="AW53" s="522">
        <f t="shared" si="10"/>
        <v>0</v>
      </c>
      <c r="AX53" s="522"/>
    </row>
    <row r="54" spans="1:50" ht="15" customHeight="1">
      <c r="A54" s="19"/>
      <c r="B54" s="224"/>
      <c r="C54" s="48" t="s">
        <v>5022</v>
      </c>
      <c r="D54" s="564"/>
      <c r="E54" s="565"/>
      <c r="F54" s="565"/>
      <c r="G54" s="565"/>
      <c r="H54" s="565"/>
      <c r="I54" s="565"/>
      <c r="J54" s="565"/>
      <c r="K54" s="565"/>
      <c r="L54" s="566"/>
      <c r="M54" s="452"/>
      <c r="N54" s="452"/>
      <c r="O54" s="452"/>
      <c r="P54" s="452"/>
      <c r="Q54" s="452"/>
      <c r="R54" s="452"/>
      <c r="S54" s="452"/>
      <c r="T54" s="452"/>
      <c r="U54" s="452"/>
      <c r="V54" s="452"/>
      <c r="W54" s="452"/>
      <c r="X54" s="452"/>
      <c r="Y54" s="452"/>
      <c r="Z54" s="452"/>
      <c r="AA54" s="452"/>
      <c r="AB54" s="452"/>
      <c r="AC54" s="452"/>
      <c r="AD54" s="452"/>
      <c r="AH54" s="115" t="b">
        <f t="shared" si="0"/>
        <v>0</v>
      </c>
      <c r="AI54" s="115" t="str">
        <f t="shared" si="1"/>
        <v/>
      </c>
      <c r="AJ54" s="115">
        <f t="shared" si="2"/>
        <v>0</v>
      </c>
      <c r="AK54" s="121" t="b">
        <f t="shared" si="3"/>
        <v>0</v>
      </c>
      <c r="AL54" s="122" t="str">
        <f t="shared" si="4"/>
        <v/>
      </c>
      <c r="AM54" s="121">
        <f t="shared" si="5"/>
        <v>0</v>
      </c>
      <c r="AN54" s="121" t="b">
        <f t="shared" si="6"/>
        <v>0</v>
      </c>
      <c r="AO54" s="121">
        <f t="shared" si="7"/>
        <v>0</v>
      </c>
      <c r="AQ54" s="522">
        <f t="shared" si="8"/>
        <v>0</v>
      </c>
      <c r="AR54" s="522"/>
      <c r="AT54" s="572">
        <f t="shared" si="9"/>
        <v>0</v>
      </c>
      <c r="AU54" s="572"/>
      <c r="AW54" s="522">
        <f t="shared" si="10"/>
        <v>0</v>
      </c>
      <c r="AX54" s="522"/>
    </row>
    <row r="55" spans="1:50" ht="15" customHeight="1">
      <c r="A55" s="19"/>
      <c r="B55" s="224"/>
      <c r="C55" s="48" t="s">
        <v>5023</v>
      </c>
      <c r="D55" s="564"/>
      <c r="E55" s="565"/>
      <c r="F55" s="565"/>
      <c r="G55" s="565"/>
      <c r="H55" s="565"/>
      <c r="I55" s="565"/>
      <c r="J55" s="565"/>
      <c r="K55" s="565"/>
      <c r="L55" s="566"/>
      <c r="M55" s="452"/>
      <c r="N55" s="452"/>
      <c r="O55" s="452"/>
      <c r="P55" s="452"/>
      <c r="Q55" s="452"/>
      <c r="R55" s="452"/>
      <c r="S55" s="452"/>
      <c r="T55" s="452"/>
      <c r="U55" s="452"/>
      <c r="V55" s="452"/>
      <c r="W55" s="452"/>
      <c r="X55" s="452"/>
      <c r="Y55" s="452"/>
      <c r="Z55" s="452"/>
      <c r="AA55" s="452"/>
      <c r="AB55" s="452"/>
      <c r="AC55" s="452"/>
      <c r="AD55" s="452"/>
      <c r="AH55" s="115" t="b">
        <f t="shared" si="0"/>
        <v>0</v>
      </c>
      <c r="AI55" s="115" t="str">
        <f t="shared" si="1"/>
        <v/>
      </c>
      <c r="AJ55" s="115">
        <f t="shared" si="2"/>
        <v>0</v>
      </c>
      <c r="AK55" s="121" t="b">
        <f t="shared" si="3"/>
        <v>0</v>
      </c>
      <c r="AL55" s="122" t="str">
        <f t="shared" si="4"/>
        <v/>
      </c>
      <c r="AM55" s="121">
        <f t="shared" si="5"/>
        <v>0</v>
      </c>
      <c r="AN55" s="121" t="b">
        <f t="shared" si="6"/>
        <v>0</v>
      </c>
      <c r="AO55" s="121">
        <f t="shared" si="7"/>
        <v>0</v>
      </c>
      <c r="AQ55" s="522">
        <f t="shared" si="8"/>
        <v>0</v>
      </c>
      <c r="AR55" s="522"/>
      <c r="AT55" s="572">
        <f t="shared" si="9"/>
        <v>0</v>
      </c>
      <c r="AU55" s="572"/>
      <c r="AW55" s="522">
        <f t="shared" si="10"/>
        <v>0</v>
      </c>
      <c r="AX55" s="522"/>
    </row>
    <row r="56" spans="1:50" ht="15" customHeight="1">
      <c r="A56" s="19"/>
      <c r="B56" s="224"/>
      <c r="C56" s="48" t="s">
        <v>5024</v>
      </c>
      <c r="D56" s="564"/>
      <c r="E56" s="565"/>
      <c r="F56" s="565"/>
      <c r="G56" s="565"/>
      <c r="H56" s="565"/>
      <c r="I56" s="565"/>
      <c r="J56" s="565"/>
      <c r="K56" s="565"/>
      <c r="L56" s="566"/>
      <c r="M56" s="452"/>
      <c r="N56" s="452"/>
      <c r="O56" s="452"/>
      <c r="P56" s="452"/>
      <c r="Q56" s="452"/>
      <c r="R56" s="452"/>
      <c r="S56" s="452"/>
      <c r="T56" s="452"/>
      <c r="U56" s="452"/>
      <c r="V56" s="452"/>
      <c r="W56" s="452"/>
      <c r="X56" s="452"/>
      <c r="Y56" s="452"/>
      <c r="Z56" s="452"/>
      <c r="AA56" s="452"/>
      <c r="AB56" s="452"/>
      <c r="AC56" s="452"/>
      <c r="AD56" s="452"/>
      <c r="AH56" s="115" t="b">
        <f t="shared" si="0"/>
        <v>0</v>
      </c>
      <c r="AI56" s="115" t="str">
        <f t="shared" si="1"/>
        <v/>
      </c>
      <c r="AJ56" s="115">
        <f t="shared" si="2"/>
        <v>0</v>
      </c>
      <c r="AK56" s="121" t="b">
        <f t="shared" si="3"/>
        <v>0</v>
      </c>
      <c r="AL56" s="122" t="str">
        <f t="shared" si="4"/>
        <v/>
      </c>
      <c r="AM56" s="121">
        <f t="shared" si="5"/>
        <v>0</v>
      </c>
      <c r="AN56" s="121" t="b">
        <f t="shared" si="6"/>
        <v>0</v>
      </c>
      <c r="AO56" s="121">
        <f t="shared" si="7"/>
        <v>0</v>
      </c>
      <c r="AQ56" s="522">
        <f t="shared" si="8"/>
        <v>0</v>
      </c>
      <c r="AR56" s="522"/>
      <c r="AT56" s="572">
        <f t="shared" si="9"/>
        <v>0</v>
      </c>
      <c r="AU56" s="572"/>
      <c r="AW56" s="522">
        <f t="shared" si="10"/>
        <v>0</v>
      </c>
      <c r="AX56" s="522"/>
    </row>
    <row r="57" spans="1:50" ht="15" customHeight="1">
      <c r="A57" s="19"/>
      <c r="B57" s="224"/>
      <c r="C57" s="48" t="s">
        <v>5025</v>
      </c>
      <c r="D57" s="564"/>
      <c r="E57" s="565"/>
      <c r="F57" s="565"/>
      <c r="G57" s="565"/>
      <c r="H57" s="565"/>
      <c r="I57" s="565"/>
      <c r="J57" s="565"/>
      <c r="K57" s="565"/>
      <c r="L57" s="566"/>
      <c r="M57" s="452"/>
      <c r="N57" s="452"/>
      <c r="O57" s="452"/>
      <c r="P57" s="452"/>
      <c r="Q57" s="452"/>
      <c r="R57" s="452"/>
      <c r="S57" s="452"/>
      <c r="T57" s="452"/>
      <c r="U57" s="452"/>
      <c r="V57" s="452"/>
      <c r="W57" s="452"/>
      <c r="X57" s="452"/>
      <c r="Y57" s="452"/>
      <c r="Z57" s="452"/>
      <c r="AA57" s="452"/>
      <c r="AB57" s="452"/>
      <c r="AC57" s="452"/>
      <c r="AD57" s="452"/>
      <c r="AH57" s="115" t="b">
        <f t="shared" si="0"/>
        <v>0</v>
      </c>
      <c r="AI57" s="115" t="str">
        <f t="shared" si="1"/>
        <v/>
      </c>
      <c r="AJ57" s="115">
        <f t="shared" si="2"/>
        <v>0</v>
      </c>
      <c r="AK57" s="121" t="b">
        <f t="shared" si="3"/>
        <v>0</v>
      </c>
      <c r="AL57" s="122" t="str">
        <f t="shared" si="4"/>
        <v/>
      </c>
      <c r="AM57" s="121">
        <f t="shared" si="5"/>
        <v>0</v>
      </c>
      <c r="AN57" s="121" t="b">
        <f t="shared" si="6"/>
        <v>0</v>
      </c>
      <c r="AO57" s="121">
        <f t="shared" si="7"/>
        <v>0</v>
      </c>
      <c r="AQ57" s="522">
        <f t="shared" si="8"/>
        <v>0</v>
      </c>
      <c r="AR57" s="522"/>
      <c r="AT57" s="572">
        <f t="shared" si="9"/>
        <v>0</v>
      </c>
      <c r="AU57" s="572"/>
      <c r="AW57" s="522">
        <f t="shared" si="10"/>
        <v>0</v>
      </c>
      <c r="AX57" s="522"/>
    </row>
    <row r="58" spans="1:50" ht="15" customHeight="1">
      <c r="A58" s="18"/>
      <c r="B58" s="21"/>
      <c r="C58" s="48" t="s">
        <v>5026</v>
      </c>
      <c r="D58" s="564"/>
      <c r="E58" s="565"/>
      <c r="F58" s="565"/>
      <c r="G58" s="565"/>
      <c r="H58" s="565"/>
      <c r="I58" s="565"/>
      <c r="J58" s="565"/>
      <c r="K58" s="565"/>
      <c r="L58" s="566"/>
      <c r="M58" s="452"/>
      <c r="N58" s="452"/>
      <c r="O58" s="452"/>
      <c r="P58" s="452"/>
      <c r="Q58" s="452"/>
      <c r="R58" s="452"/>
      <c r="S58" s="452"/>
      <c r="T58" s="452"/>
      <c r="U58" s="452"/>
      <c r="V58" s="452"/>
      <c r="W58" s="452"/>
      <c r="X58" s="452"/>
      <c r="Y58" s="452"/>
      <c r="Z58" s="452"/>
      <c r="AA58" s="452"/>
      <c r="AB58" s="452"/>
      <c r="AC58" s="452"/>
      <c r="AD58" s="452"/>
      <c r="AH58" s="115" t="b">
        <f t="shared" si="0"/>
        <v>0</v>
      </c>
      <c r="AI58" s="115" t="str">
        <f t="shared" si="1"/>
        <v/>
      </c>
      <c r="AJ58" s="115">
        <f t="shared" si="2"/>
        <v>0</v>
      </c>
      <c r="AK58" s="121" t="b">
        <f t="shared" si="3"/>
        <v>0</v>
      </c>
      <c r="AL58" s="122" t="str">
        <f t="shared" si="4"/>
        <v/>
      </c>
      <c r="AM58" s="121">
        <f t="shared" si="5"/>
        <v>0</v>
      </c>
      <c r="AN58" s="121" t="b">
        <f t="shared" si="6"/>
        <v>0</v>
      </c>
      <c r="AO58" s="121">
        <f t="shared" si="7"/>
        <v>0</v>
      </c>
      <c r="AQ58" s="522">
        <f t="shared" si="8"/>
        <v>0</v>
      </c>
      <c r="AR58" s="522"/>
      <c r="AT58" s="572">
        <f t="shared" si="9"/>
        <v>0</v>
      </c>
      <c r="AU58" s="572"/>
      <c r="AW58" s="522">
        <f t="shared" si="10"/>
        <v>0</v>
      </c>
      <c r="AX58" s="522"/>
    </row>
    <row r="59" spans="1:50" ht="15" customHeight="1">
      <c r="A59" s="18"/>
      <c r="B59" s="21"/>
      <c r="C59" s="48" t="s">
        <v>5027</v>
      </c>
      <c r="D59" s="564"/>
      <c r="E59" s="565"/>
      <c r="F59" s="565"/>
      <c r="G59" s="565"/>
      <c r="H59" s="565"/>
      <c r="I59" s="565"/>
      <c r="J59" s="565"/>
      <c r="K59" s="565"/>
      <c r="L59" s="566"/>
      <c r="M59" s="452"/>
      <c r="N59" s="452"/>
      <c r="O59" s="452"/>
      <c r="P59" s="452"/>
      <c r="Q59" s="452"/>
      <c r="R59" s="452"/>
      <c r="S59" s="452"/>
      <c r="T59" s="452"/>
      <c r="U59" s="452"/>
      <c r="V59" s="452"/>
      <c r="W59" s="452"/>
      <c r="X59" s="452"/>
      <c r="Y59" s="452"/>
      <c r="Z59" s="452"/>
      <c r="AA59" s="452"/>
      <c r="AB59" s="452"/>
      <c r="AC59" s="452"/>
      <c r="AD59" s="452"/>
      <c r="AH59" s="115" t="b">
        <f t="shared" si="0"/>
        <v>0</v>
      </c>
      <c r="AI59" s="115" t="str">
        <f t="shared" si="1"/>
        <v/>
      </c>
      <c r="AJ59" s="115">
        <f t="shared" si="2"/>
        <v>0</v>
      </c>
      <c r="AK59" s="121" t="b">
        <f t="shared" si="3"/>
        <v>0</v>
      </c>
      <c r="AL59" s="122" t="str">
        <f t="shared" si="4"/>
        <v/>
      </c>
      <c r="AM59" s="121">
        <f t="shared" si="5"/>
        <v>0</v>
      </c>
      <c r="AN59" s="121" t="b">
        <f t="shared" si="6"/>
        <v>0</v>
      </c>
      <c r="AO59" s="121">
        <f t="shared" si="7"/>
        <v>0</v>
      </c>
      <c r="AQ59" s="522">
        <f t="shared" si="8"/>
        <v>0</v>
      </c>
      <c r="AR59" s="522"/>
      <c r="AT59" s="572">
        <f t="shared" si="9"/>
        <v>0</v>
      </c>
      <c r="AU59" s="572"/>
      <c r="AW59" s="522">
        <f t="shared" si="10"/>
        <v>0</v>
      </c>
      <c r="AX59" s="522"/>
    </row>
    <row r="60" spans="1:50" ht="15" customHeight="1">
      <c r="A60" s="18"/>
      <c r="B60" s="21"/>
      <c r="C60" s="48" t="s">
        <v>5028</v>
      </c>
      <c r="D60" s="564"/>
      <c r="E60" s="565"/>
      <c r="F60" s="565"/>
      <c r="G60" s="565"/>
      <c r="H60" s="565"/>
      <c r="I60" s="565"/>
      <c r="J60" s="565"/>
      <c r="K60" s="565"/>
      <c r="L60" s="566"/>
      <c r="M60" s="452"/>
      <c r="N60" s="452"/>
      <c r="O60" s="452"/>
      <c r="P60" s="452"/>
      <c r="Q60" s="452"/>
      <c r="R60" s="452"/>
      <c r="S60" s="452"/>
      <c r="T60" s="452"/>
      <c r="U60" s="452"/>
      <c r="V60" s="452"/>
      <c r="W60" s="452"/>
      <c r="X60" s="452"/>
      <c r="Y60" s="452"/>
      <c r="Z60" s="452"/>
      <c r="AA60" s="452"/>
      <c r="AB60" s="452"/>
      <c r="AC60" s="452"/>
      <c r="AD60" s="452"/>
      <c r="AH60" s="115" t="b">
        <f t="shared" si="0"/>
        <v>0</v>
      </c>
      <c r="AI60" s="115" t="str">
        <f t="shared" si="1"/>
        <v/>
      </c>
      <c r="AJ60" s="115">
        <f t="shared" si="2"/>
        <v>0</v>
      </c>
      <c r="AK60" s="121" t="b">
        <f t="shared" si="3"/>
        <v>0</v>
      </c>
      <c r="AL60" s="122" t="str">
        <f t="shared" si="4"/>
        <v/>
      </c>
      <c r="AM60" s="121">
        <f t="shared" si="5"/>
        <v>0</v>
      </c>
      <c r="AN60" s="121" t="b">
        <f t="shared" si="6"/>
        <v>0</v>
      </c>
      <c r="AO60" s="121">
        <f t="shared" si="7"/>
        <v>0</v>
      </c>
      <c r="AQ60" s="522">
        <f t="shared" si="8"/>
        <v>0</v>
      </c>
      <c r="AR60" s="522"/>
      <c r="AT60" s="572">
        <f t="shared" si="9"/>
        <v>0</v>
      </c>
      <c r="AU60" s="572"/>
      <c r="AW60" s="522">
        <f t="shared" si="10"/>
        <v>0</v>
      </c>
      <c r="AX60" s="522"/>
    </row>
    <row r="61" spans="1:50" ht="15" customHeight="1">
      <c r="A61" s="18"/>
      <c r="B61" s="21"/>
      <c r="C61" s="48" t="s">
        <v>5029</v>
      </c>
      <c r="D61" s="564"/>
      <c r="E61" s="565"/>
      <c r="F61" s="565"/>
      <c r="G61" s="565"/>
      <c r="H61" s="565"/>
      <c r="I61" s="565"/>
      <c r="J61" s="565"/>
      <c r="K61" s="565"/>
      <c r="L61" s="566"/>
      <c r="M61" s="452"/>
      <c r="N61" s="452"/>
      <c r="O61" s="452"/>
      <c r="P61" s="452"/>
      <c r="Q61" s="452"/>
      <c r="R61" s="452"/>
      <c r="S61" s="452"/>
      <c r="T61" s="452"/>
      <c r="U61" s="452"/>
      <c r="V61" s="452"/>
      <c r="W61" s="452"/>
      <c r="X61" s="452"/>
      <c r="Y61" s="452"/>
      <c r="Z61" s="452"/>
      <c r="AA61" s="452"/>
      <c r="AB61" s="452"/>
      <c r="AC61" s="452"/>
      <c r="AD61" s="452"/>
      <c r="AH61" s="115" t="b">
        <f t="shared" si="0"/>
        <v>0</v>
      </c>
      <c r="AI61" s="115" t="str">
        <f t="shared" si="1"/>
        <v/>
      </c>
      <c r="AJ61" s="115">
        <f t="shared" si="2"/>
        <v>0</v>
      </c>
      <c r="AK61" s="121" t="b">
        <f t="shared" si="3"/>
        <v>0</v>
      </c>
      <c r="AL61" s="122" t="str">
        <f t="shared" si="4"/>
        <v/>
      </c>
      <c r="AM61" s="121">
        <f t="shared" si="5"/>
        <v>0</v>
      </c>
      <c r="AN61" s="121" t="b">
        <f t="shared" si="6"/>
        <v>0</v>
      </c>
      <c r="AO61" s="121">
        <f t="shared" si="7"/>
        <v>0</v>
      </c>
      <c r="AQ61" s="522">
        <f t="shared" si="8"/>
        <v>0</v>
      </c>
      <c r="AR61" s="522"/>
      <c r="AT61" s="572">
        <f t="shared" si="9"/>
        <v>0</v>
      </c>
      <c r="AU61" s="572"/>
      <c r="AW61" s="522">
        <f t="shared" si="10"/>
        <v>0</v>
      </c>
      <c r="AX61" s="522"/>
    </row>
    <row r="62" spans="1:50" ht="15" customHeight="1">
      <c r="A62" s="18"/>
      <c r="B62" s="21"/>
      <c r="C62" s="48" t="s">
        <v>5030</v>
      </c>
      <c r="D62" s="564"/>
      <c r="E62" s="565"/>
      <c r="F62" s="565"/>
      <c r="G62" s="565"/>
      <c r="H62" s="565"/>
      <c r="I62" s="565"/>
      <c r="J62" s="565"/>
      <c r="K62" s="565"/>
      <c r="L62" s="566"/>
      <c r="M62" s="452"/>
      <c r="N62" s="452"/>
      <c r="O62" s="452"/>
      <c r="P62" s="452"/>
      <c r="Q62" s="452"/>
      <c r="R62" s="452"/>
      <c r="S62" s="452"/>
      <c r="T62" s="452"/>
      <c r="U62" s="452"/>
      <c r="V62" s="452"/>
      <c r="W62" s="452"/>
      <c r="X62" s="452"/>
      <c r="Y62" s="452"/>
      <c r="Z62" s="452"/>
      <c r="AA62" s="452"/>
      <c r="AB62" s="452"/>
      <c r="AC62" s="452"/>
      <c r="AD62" s="452"/>
      <c r="AH62" s="115" t="b">
        <f t="shared" si="0"/>
        <v>0</v>
      </c>
      <c r="AI62" s="115" t="str">
        <f t="shared" si="1"/>
        <v/>
      </c>
      <c r="AJ62" s="115">
        <f t="shared" si="2"/>
        <v>0</v>
      </c>
      <c r="AK62" s="121" t="b">
        <f t="shared" si="3"/>
        <v>0</v>
      </c>
      <c r="AL62" s="122" t="str">
        <f t="shared" si="4"/>
        <v/>
      </c>
      <c r="AM62" s="121">
        <f t="shared" si="5"/>
        <v>0</v>
      </c>
      <c r="AN62" s="121" t="b">
        <f t="shared" si="6"/>
        <v>0</v>
      </c>
      <c r="AO62" s="121">
        <f t="shared" si="7"/>
        <v>0</v>
      </c>
      <c r="AQ62" s="522">
        <f t="shared" si="8"/>
        <v>0</v>
      </c>
      <c r="AR62" s="522"/>
      <c r="AT62" s="572">
        <f t="shared" si="9"/>
        <v>0</v>
      </c>
      <c r="AU62" s="572"/>
      <c r="AW62" s="522">
        <f t="shared" si="10"/>
        <v>0</v>
      </c>
      <c r="AX62" s="522"/>
    </row>
    <row r="63" spans="1:50">
      <c r="A63" s="223"/>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
      <c r="AO63" s="113">
        <f>SUM(AO33:AO62,AM33:AM62,AJ33:AJ62)</f>
        <v>0</v>
      </c>
      <c r="AT63" s="706">
        <f>SUM(AT33:AU62)</f>
        <v>0</v>
      </c>
      <c r="AU63" s="706"/>
      <c r="AW63" s="522">
        <f>SUM(AW33:AX62)</f>
        <v>0</v>
      </c>
      <c r="AX63" s="522"/>
    </row>
    <row r="64" spans="1:50" ht="45" customHeight="1">
      <c r="A64" s="325"/>
      <c r="B64" s="51"/>
      <c r="C64" s="779" t="s">
        <v>5999</v>
      </c>
      <c r="D64" s="779"/>
      <c r="E64" s="779"/>
      <c r="F64" s="452"/>
      <c r="G64" s="452"/>
      <c r="H64" s="452"/>
      <c r="I64" s="452"/>
      <c r="J64" s="452"/>
      <c r="K64" s="452"/>
      <c r="L64" s="452"/>
      <c r="M64" s="452"/>
      <c r="N64" s="452"/>
      <c r="O64" s="452"/>
      <c r="P64" s="452"/>
      <c r="Q64" s="452"/>
      <c r="R64" s="452"/>
      <c r="S64" s="452"/>
      <c r="T64" s="452"/>
      <c r="U64" s="452"/>
      <c r="V64" s="452"/>
      <c r="W64" s="452"/>
      <c r="X64" s="452"/>
      <c r="Y64" s="452"/>
      <c r="Z64" s="452"/>
      <c r="AA64" s="452"/>
      <c r="AB64" s="452"/>
      <c r="AC64" s="452"/>
      <c r="AD64" s="452"/>
      <c r="AH64" s="522" t="s">
        <v>5299</v>
      </c>
      <c r="AI64" s="522"/>
      <c r="AJ64" s="522">
        <f>IF(COUNTIF(AA33:AB62,"X")=0,0,1)</f>
        <v>0</v>
      </c>
      <c r="AK64" s="522"/>
      <c r="AL64" s="522">
        <f>IF(OR(AND(AJ64=0,F64=""),AND(AJ64=1,F64&lt;&gt;"")),0,1)</f>
        <v>0</v>
      </c>
      <c r="AM64" s="522"/>
    </row>
    <row r="65" spans="1:31">
      <c r="A65" s="223"/>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
    </row>
    <row r="66" spans="1:31" ht="15" customHeight="1">
      <c r="A66" s="17"/>
      <c r="B66" s="225"/>
      <c r="C66" s="442" t="s">
        <v>6000</v>
      </c>
      <c r="D66" s="443"/>
      <c r="E66" s="443"/>
      <c r="F66" s="443"/>
      <c r="G66" s="443"/>
      <c r="H66" s="443"/>
      <c r="I66" s="443"/>
      <c r="J66" s="443"/>
      <c r="K66" s="443"/>
      <c r="L66" s="443"/>
      <c r="M66" s="443"/>
      <c r="N66" s="443"/>
      <c r="O66" s="443"/>
      <c r="P66" s="444"/>
      <c r="Q66" s="226"/>
      <c r="R66" s="445" t="s">
        <v>6001</v>
      </c>
      <c r="S66" s="445"/>
      <c r="T66" s="445"/>
      <c r="U66" s="445"/>
      <c r="V66" s="445"/>
      <c r="W66" s="445"/>
      <c r="X66" s="445"/>
      <c r="Y66" s="445"/>
      <c r="Z66" s="445"/>
      <c r="AA66" s="445"/>
      <c r="AB66" s="445"/>
      <c r="AC66" s="445"/>
      <c r="AD66" s="445"/>
    </row>
    <row r="67" spans="1:31" ht="15" customHeight="1">
      <c r="A67" s="17"/>
      <c r="B67" s="225"/>
      <c r="C67" s="48" t="s">
        <v>4992</v>
      </c>
      <c r="D67" s="547" t="s">
        <v>6002</v>
      </c>
      <c r="E67" s="548"/>
      <c r="F67" s="548"/>
      <c r="G67" s="548"/>
      <c r="H67" s="548"/>
      <c r="I67" s="548"/>
      <c r="J67" s="548"/>
      <c r="K67" s="548"/>
      <c r="L67" s="548"/>
      <c r="M67" s="548"/>
      <c r="N67" s="548"/>
      <c r="O67" s="548"/>
      <c r="P67" s="549"/>
      <c r="Q67" s="226"/>
      <c r="R67" s="48" t="s">
        <v>4992</v>
      </c>
      <c r="S67" s="580" t="s">
        <v>6003</v>
      </c>
      <c r="T67" s="580"/>
      <c r="U67" s="580"/>
      <c r="V67" s="580"/>
      <c r="W67" s="580"/>
      <c r="X67" s="580"/>
      <c r="Y67" s="580"/>
      <c r="Z67" s="580"/>
      <c r="AA67" s="580"/>
      <c r="AB67" s="580"/>
      <c r="AC67" s="580"/>
      <c r="AD67" s="580"/>
    </row>
    <row r="68" spans="1:31" ht="24" customHeight="1">
      <c r="A68" s="17"/>
      <c r="B68" s="225"/>
      <c r="C68" s="48" t="s">
        <v>4994</v>
      </c>
      <c r="D68" s="547" t="s">
        <v>6004</v>
      </c>
      <c r="E68" s="548"/>
      <c r="F68" s="548"/>
      <c r="G68" s="548"/>
      <c r="H68" s="548"/>
      <c r="I68" s="548"/>
      <c r="J68" s="548"/>
      <c r="K68" s="548"/>
      <c r="L68" s="548"/>
      <c r="M68" s="548"/>
      <c r="N68" s="548"/>
      <c r="O68" s="548"/>
      <c r="P68" s="549"/>
      <c r="Q68" s="226"/>
      <c r="R68" s="48" t="s">
        <v>4994</v>
      </c>
      <c r="S68" s="580" t="s">
        <v>6005</v>
      </c>
      <c r="T68" s="580"/>
      <c r="U68" s="580"/>
      <c r="V68" s="580"/>
      <c r="W68" s="580"/>
      <c r="X68" s="580"/>
      <c r="Y68" s="580"/>
      <c r="Z68" s="580"/>
      <c r="AA68" s="580"/>
      <c r="AB68" s="580"/>
      <c r="AC68" s="580"/>
      <c r="AD68" s="580"/>
    </row>
    <row r="69" spans="1:31" ht="15" customHeight="1">
      <c r="A69" s="17"/>
      <c r="B69" s="225"/>
      <c r="C69" s="48" t="s">
        <v>4996</v>
      </c>
      <c r="D69" s="547" t="s">
        <v>6006</v>
      </c>
      <c r="E69" s="548"/>
      <c r="F69" s="548"/>
      <c r="G69" s="548"/>
      <c r="H69" s="548"/>
      <c r="I69" s="548"/>
      <c r="J69" s="548"/>
      <c r="K69" s="548"/>
      <c r="L69" s="548"/>
      <c r="M69" s="548"/>
      <c r="N69" s="548"/>
      <c r="O69" s="548"/>
      <c r="P69" s="549"/>
      <c r="Q69" s="226"/>
      <c r="R69" s="48" t="s">
        <v>4996</v>
      </c>
      <c r="S69" s="580" t="s">
        <v>6007</v>
      </c>
      <c r="T69" s="580"/>
      <c r="U69" s="580"/>
      <c r="V69" s="580"/>
      <c r="W69" s="580"/>
      <c r="X69" s="580"/>
      <c r="Y69" s="580"/>
      <c r="Z69" s="580"/>
      <c r="AA69" s="580"/>
      <c r="AB69" s="580"/>
      <c r="AC69" s="580"/>
      <c r="AD69" s="580"/>
    </row>
    <row r="70" spans="1:31" ht="36" customHeight="1">
      <c r="A70" s="17"/>
      <c r="B70" s="225"/>
      <c r="C70" s="48" t="s">
        <v>4998</v>
      </c>
      <c r="D70" s="547" t="s">
        <v>6008</v>
      </c>
      <c r="E70" s="548"/>
      <c r="F70" s="548"/>
      <c r="G70" s="548"/>
      <c r="H70" s="548"/>
      <c r="I70" s="548"/>
      <c r="J70" s="548"/>
      <c r="K70" s="548"/>
      <c r="L70" s="548"/>
      <c r="M70" s="548"/>
      <c r="N70" s="548"/>
      <c r="O70" s="548"/>
      <c r="P70" s="549"/>
      <c r="Q70" s="226"/>
      <c r="R70" s="48" t="s">
        <v>4998</v>
      </c>
      <c r="S70" s="580" t="s">
        <v>6009</v>
      </c>
      <c r="T70" s="580"/>
      <c r="U70" s="580"/>
      <c r="V70" s="580"/>
      <c r="W70" s="580"/>
      <c r="X70" s="580"/>
      <c r="Y70" s="580"/>
      <c r="Z70" s="580"/>
      <c r="AA70" s="580"/>
      <c r="AB70" s="580"/>
      <c r="AC70" s="580"/>
      <c r="AD70" s="580"/>
    </row>
    <row r="71" spans="1:31" ht="15" customHeight="1">
      <c r="A71" s="17"/>
      <c r="B71" s="225"/>
      <c r="C71" s="48" t="s">
        <v>5000</v>
      </c>
      <c r="D71" s="547" t="s">
        <v>6010</v>
      </c>
      <c r="E71" s="548"/>
      <c r="F71" s="548"/>
      <c r="G71" s="548"/>
      <c r="H71" s="548"/>
      <c r="I71" s="548"/>
      <c r="J71" s="548"/>
      <c r="K71" s="548"/>
      <c r="L71" s="548"/>
      <c r="M71" s="548"/>
      <c r="N71" s="548"/>
      <c r="O71" s="548"/>
      <c r="P71" s="549"/>
      <c r="Q71" s="226"/>
      <c r="R71" s="291" t="s">
        <v>5000</v>
      </c>
      <c r="S71" s="821" t="s">
        <v>5318</v>
      </c>
      <c r="T71" s="821"/>
      <c r="U71" s="821"/>
      <c r="V71" s="821"/>
      <c r="W71" s="821"/>
      <c r="X71" s="821"/>
      <c r="Y71" s="821"/>
      <c r="Z71" s="821"/>
      <c r="AA71" s="821"/>
      <c r="AB71" s="821"/>
      <c r="AC71" s="821"/>
      <c r="AD71" s="821"/>
    </row>
    <row r="72" spans="1:31" ht="15" customHeight="1">
      <c r="A72" s="17"/>
      <c r="B72" s="225"/>
      <c r="C72" s="48" t="s">
        <v>5002</v>
      </c>
      <c r="D72" s="547" t="s">
        <v>6011</v>
      </c>
      <c r="E72" s="548"/>
      <c r="F72" s="548"/>
      <c r="G72" s="548"/>
      <c r="H72" s="548"/>
      <c r="I72" s="548"/>
      <c r="J72" s="548"/>
      <c r="K72" s="548"/>
      <c r="L72" s="548"/>
      <c r="M72" s="548"/>
      <c r="N72" s="548"/>
      <c r="O72" s="548"/>
      <c r="P72" s="549"/>
      <c r="Q72" s="226"/>
      <c r="R72" s="48" t="s">
        <v>5008</v>
      </c>
      <c r="S72" s="580" t="s">
        <v>385</v>
      </c>
      <c r="T72" s="580"/>
      <c r="U72" s="580"/>
      <c r="V72" s="580"/>
      <c r="W72" s="580"/>
      <c r="X72" s="580"/>
      <c r="Y72" s="580"/>
      <c r="Z72" s="580"/>
      <c r="AA72" s="580"/>
      <c r="AB72" s="580"/>
      <c r="AC72" s="580"/>
      <c r="AD72" s="580"/>
    </row>
    <row r="73" spans="1:31" ht="15" customHeight="1">
      <c r="A73" s="17"/>
      <c r="B73" s="225"/>
      <c r="C73" s="48" t="s">
        <v>5004</v>
      </c>
      <c r="D73" s="547" t="s">
        <v>6012</v>
      </c>
      <c r="E73" s="548"/>
      <c r="F73" s="548"/>
      <c r="G73" s="548"/>
      <c r="H73" s="548"/>
      <c r="I73" s="548"/>
      <c r="J73" s="548"/>
      <c r="K73" s="548"/>
      <c r="L73" s="548"/>
      <c r="M73" s="548"/>
      <c r="N73" s="548"/>
      <c r="O73" s="548"/>
      <c r="P73" s="549"/>
      <c r="Q73" s="226"/>
      <c r="R73" s="59"/>
      <c r="S73" s="20"/>
      <c r="T73" s="20"/>
      <c r="U73" s="20"/>
      <c r="V73" s="20"/>
      <c r="W73" s="20"/>
      <c r="X73" s="20"/>
      <c r="Y73" s="20"/>
      <c r="Z73" s="20"/>
      <c r="AA73" s="20"/>
      <c r="AB73" s="20"/>
      <c r="AC73" s="20"/>
      <c r="AD73" s="20"/>
    </row>
    <row r="74" spans="1:31" ht="15" customHeight="1">
      <c r="A74" s="17"/>
      <c r="B74" s="225"/>
      <c r="C74" s="48" t="s">
        <v>5006</v>
      </c>
      <c r="D74" s="547" t="s">
        <v>6013</v>
      </c>
      <c r="E74" s="548"/>
      <c r="F74" s="548"/>
      <c r="G74" s="548"/>
      <c r="H74" s="548"/>
      <c r="I74" s="548"/>
      <c r="J74" s="548"/>
      <c r="K74" s="548"/>
      <c r="L74" s="548"/>
      <c r="M74" s="548"/>
      <c r="N74" s="548"/>
      <c r="O74" s="548"/>
      <c r="P74" s="549"/>
      <c r="Q74" s="226"/>
      <c r="R74" s="445" t="s">
        <v>6014</v>
      </c>
      <c r="S74" s="445"/>
      <c r="T74" s="445"/>
      <c r="U74" s="445"/>
      <c r="V74" s="445"/>
      <c r="W74" s="445"/>
      <c r="X74" s="445"/>
      <c r="Y74" s="445"/>
      <c r="Z74" s="445"/>
      <c r="AA74" s="445"/>
      <c r="AB74" s="445"/>
      <c r="AC74" s="445"/>
      <c r="AD74" s="445"/>
      <c r="AE74" s="96"/>
    </row>
    <row r="75" spans="1:31" ht="48" customHeight="1">
      <c r="A75" s="17"/>
      <c r="B75" s="225"/>
      <c r="C75" s="48" t="s">
        <v>5008</v>
      </c>
      <c r="D75" s="547" t="s">
        <v>6015</v>
      </c>
      <c r="E75" s="548"/>
      <c r="F75" s="548"/>
      <c r="G75" s="548"/>
      <c r="H75" s="548"/>
      <c r="I75" s="548"/>
      <c r="J75" s="548"/>
      <c r="K75" s="548"/>
      <c r="L75" s="548"/>
      <c r="M75" s="548"/>
      <c r="N75" s="548"/>
      <c r="O75" s="548"/>
      <c r="P75" s="549"/>
      <c r="Q75" s="226"/>
      <c r="R75" s="48" t="s">
        <v>4992</v>
      </c>
      <c r="S75" s="580" t="s">
        <v>6016</v>
      </c>
      <c r="T75" s="580"/>
      <c r="U75" s="580"/>
      <c r="V75" s="580"/>
      <c r="W75" s="580"/>
      <c r="X75" s="580"/>
      <c r="Y75" s="580"/>
      <c r="Z75" s="580"/>
      <c r="AA75" s="580"/>
      <c r="AB75" s="580"/>
      <c r="AC75" s="580"/>
      <c r="AD75" s="580"/>
    </row>
    <row r="76" spans="1:31" ht="48" customHeight="1">
      <c r="A76" s="17"/>
      <c r="B76" s="225"/>
      <c r="C76" s="48" t="s">
        <v>5009</v>
      </c>
      <c r="D76" s="547" t="s">
        <v>6017</v>
      </c>
      <c r="E76" s="548"/>
      <c r="F76" s="548"/>
      <c r="G76" s="548"/>
      <c r="H76" s="548"/>
      <c r="I76" s="548"/>
      <c r="J76" s="548"/>
      <c r="K76" s="548"/>
      <c r="L76" s="548"/>
      <c r="M76" s="548"/>
      <c r="N76" s="548"/>
      <c r="O76" s="548"/>
      <c r="P76" s="549"/>
      <c r="Q76" s="226"/>
      <c r="R76" s="48" t="s">
        <v>4994</v>
      </c>
      <c r="S76" s="580" t="s">
        <v>6018</v>
      </c>
      <c r="T76" s="580"/>
      <c r="U76" s="580"/>
      <c r="V76" s="580"/>
      <c r="W76" s="580"/>
      <c r="X76" s="580"/>
      <c r="Y76" s="580"/>
      <c r="Z76" s="580"/>
      <c r="AA76" s="580"/>
      <c r="AB76" s="580"/>
      <c r="AC76" s="580"/>
      <c r="AD76" s="580"/>
    </row>
    <row r="77" spans="1:31" ht="72" customHeight="1">
      <c r="A77" s="17"/>
      <c r="B77" s="225"/>
      <c r="C77" s="48" t="s">
        <v>5011</v>
      </c>
      <c r="D77" s="547" t="s">
        <v>6019</v>
      </c>
      <c r="E77" s="548"/>
      <c r="F77" s="548"/>
      <c r="G77" s="548"/>
      <c r="H77" s="548"/>
      <c r="I77" s="548"/>
      <c r="J77" s="548"/>
      <c r="K77" s="548"/>
      <c r="L77" s="548"/>
      <c r="M77" s="548"/>
      <c r="N77" s="548"/>
      <c r="O77" s="548"/>
      <c r="P77" s="549"/>
      <c r="Q77" s="226"/>
      <c r="R77" s="48" t="s">
        <v>4996</v>
      </c>
      <c r="S77" s="580" t="s">
        <v>6020</v>
      </c>
      <c r="T77" s="580"/>
      <c r="U77" s="580"/>
      <c r="V77" s="580"/>
      <c r="W77" s="580"/>
      <c r="X77" s="580"/>
      <c r="Y77" s="580"/>
      <c r="Z77" s="580"/>
      <c r="AA77" s="580"/>
      <c r="AB77" s="580"/>
      <c r="AC77" s="580"/>
      <c r="AD77" s="580"/>
    </row>
    <row r="78" spans="1:31" ht="96" customHeight="1">
      <c r="A78" s="17"/>
      <c r="B78" s="225"/>
      <c r="C78" s="48" t="s">
        <v>5012</v>
      </c>
      <c r="D78" s="547" t="s">
        <v>6021</v>
      </c>
      <c r="E78" s="548"/>
      <c r="F78" s="548"/>
      <c r="G78" s="548"/>
      <c r="H78" s="548"/>
      <c r="I78" s="548"/>
      <c r="J78" s="548"/>
      <c r="K78" s="548"/>
      <c r="L78" s="548"/>
      <c r="M78" s="548"/>
      <c r="N78" s="548"/>
      <c r="O78" s="548"/>
      <c r="P78" s="549"/>
      <c r="Q78" s="226"/>
      <c r="R78" s="48" t="s">
        <v>4998</v>
      </c>
      <c r="S78" s="580" t="s">
        <v>6022</v>
      </c>
      <c r="T78" s="580"/>
      <c r="U78" s="580"/>
      <c r="V78" s="580"/>
      <c r="W78" s="580"/>
      <c r="X78" s="580"/>
      <c r="Y78" s="580"/>
      <c r="Z78" s="580"/>
      <c r="AA78" s="580"/>
      <c r="AB78" s="580"/>
      <c r="AC78" s="580"/>
      <c r="AD78" s="580"/>
    </row>
    <row r="79" spans="1:31" ht="48" customHeight="1">
      <c r="A79" s="17"/>
      <c r="B79" s="225"/>
      <c r="C79" s="48" t="s">
        <v>5731</v>
      </c>
      <c r="D79" s="547" t="s">
        <v>385</v>
      </c>
      <c r="E79" s="548"/>
      <c r="F79" s="548"/>
      <c r="G79" s="548"/>
      <c r="H79" s="548"/>
      <c r="I79" s="548"/>
      <c r="J79" s="548"/>
      <c r="K79" s="548"/>
      <c r="L79" s="548"/>
      <c r="M79" s="548"/>
      <c r="N79" s="548"/>
      <c r="O79" s="548"/>
      <c r="P79" s="549"/>
      <c r="Q79" s="226"/>
      <c r="R79" s="48" t="s">
        <v>5000</v>
      </c>
      <c r="S79" s="580" t="s">
        <v>6023</v>
      </c>
      <c r="T79" s="580"/>
      <c r="U79" s="580"/>
      <c r="V79" s="580"/>
      <c r="W79" s="580"/>
      <c r="X79" s="580"/>
      <c r="Y79" s="580"/>
      <c r="Z79" s="580"/>
      <c r="AA79" s="580"/>
      <c r="AB79" s="580"/>
      <c r="AC79" s="580"/>
      <c r="AD79" s="580"/>
    </row>
    <row r="80" spans="1:31" ht="15" customHeight="1">
      <c r="A80" s="17"/>
      <c r="B80" s="225"/>
      <c r="C80" s="20"/>
      <c r="D80" s="20"/>
      <c r="E80" s="20"/>
      <c r="F80" s="20"/>
      <c r="G80" s="20"/>
      <c r="H80" s="20"/>
      <c r="I80" s="20"/>
      <c r="J80" s="20"/>
      <c r="K80" s="20"/>
      <c r="L80" s="20"/>
      <c r="M80" s="20"/>
      <c r="N80" s="20"/>
      <c r="O80" s="20"/>
      <c r="P80" s="20"/>
      <c r="Q80" s="226"/>
      <c r="R80" s="48" t="s">
        <v>5008</v>
      </c>
      <c r="S80" s="580" t="s">
        <v>385</v>
      </c>
      <c r="T80" s="580"/>
      <c r="U80" s="580"/>
      <c r="V80" s="580"/>
      <c r="W80" s="580"/>
      <c r="X80" s="580"/>
      <c r="Y80" s="580"/>
      <c r="Z80" s="580"/>
      <c r="AA80" s="580"/>
      <c r="AB80" s="580"/>
      <c r="AC80" s="580"/>
      <c r="AD80" s="580"/>
    </row>
    <row r="81" spans="1:39">
      <c r="A81" s="223"/>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
    </row>
    <row r="82" spans="1:39" ht="24" customHeight="1">
      <c r="A82" s="18"/>
      <c r="B82" s="51"/>
      <c r="C82" s="505" t="s">
        <v>5117</v>
      </c>
      <c r="D82" s="505"/>
      <c r="E82" s="505"/>
      <c r="F82" s="505"/>
      <c r="G82" s="505"/>
      <c r="H82" s="505"/>
      <c r="I82" s="505"/>
      <c r="J82" s="505"/>
      <c r="K82" s="505"/>
      <c r="L82" s="505"/>
      <c r="M82" s="505"/>
      <c r="N82" s="505"/>
      <c r="O82" s="505"/>
      <c r="P82" s="505"/>
      <c r="Q82" s="505"/>
      <c r="R82" s="505"/>
      <c r="S82" s="505"/>
      <c r="T82" s="505"/>
      <c r="U82" s="505"/>
      <c r="V82" s="505"/>
      <c r="W82" s="505"/>
      <c r="X82" s="505"/>
      <c r="Y82" s="505"/>
      <c r="Z82" s="505"/>
      <c r="AA82" s="505"/>
      <c r="AB82" s="505"/>
      <c r="AC82" s="505"/>
      <c r="AD82" s="505"/>
      <c r="AE82" s="2"/>
    </row>
    <row r="83" spans="1:39" ht="60" customHeight="1">
      <c r="A83" s="18"/>
      <c r="B83" s="51"/>
      <c r="C83" s="564"/>
      <c r="D83" s="565"/>
      <c r="E83" s="565"/>
      <c r="F83" s="565"/>
      <c r="G83" s="565"/>
      <c r="H83" s="565"/>
      <c r="I83" s="565"/>
      <c r="J83" s="565"/>
      <c r="K83" s="565"/>
      <c r="L83" s="565"/>
      <c r="M83" s="565"/>
      <c r="N83" s="565"/>
      <c r="O83" s="565"/>
      <c r="P83" s="565"/>
      <c r="Q83" s="565"/>
      <c r="R83" s="565"/>
      <c r="S83" s="565"/>
      <c r="T83" s="565"/>
      <c r="U83" s="565"/>
      <c r="V83" s="565"/>
      <c r="W83" s="565"/>
      <c r="X83" s="565"/>
      <c r="Y83" s="565"/>
      <c r="Z83" s="565"/>
      <c r="AA83" s="565"/>
      <c r="AB83" s="565"/>
      <c r="AC83" s="565"/>
      <c r="AD83" s="566"/>
      <c r="AE83" s="2"/>
    </row>
    <row r="84" spans="1:39" s="23" customFormat="1" ht="15" customHeight="1">
      <c r="A84" s="18"/>
      <c r="B84" s="470" t="str">
        <f>IF(AO63=0,"","Error: El nombre de las instituciones debe registrarse en mayúsculas, sin signos de acentuación o puntuación.")</f>
        <v/>
      </c>
      <c r="C84" s="470"/>
      <c r="D84" s="470"/>
      <c r="E84" s="470"/>
      <c r="F84" s="470"/>
      <c r="G84" s="470"/>
      <c r="H84" s="470"/>
      <c r="I84" s="470"/>
      <c r="J84" s="470"/>
      <c r="K84" s="470"/>
      <c r="L84" s="470"/>
      <c r="M84" s="470"/>
      <c r="N84" s="470"/>
      <c r="O84" s="470"/>
      <c r="P84" s="470"/>
      <c r="Q84" s="470"/>
      <c r="R84" s="470"/>
      <c r="S84" s="470"/>
      <c r="T84" s="470"/>
      <c r="U84" s="470"/>
      <c r="V84" s="470"/>
      <c r="W84" s="470"/>
      <c r="X84" s="470"/>
      <c r="Y84" s="470"/>
      <c r="Z84" s="470"/>
      <c r="AA84" s="470"/>
      <c r="AB84" s="470"/>
      <c r="AC84" s="470"/>
      <c r="AD84" s="470"/>
      <c r="AE84" s="2"/>
      <c r="AF84" s="227"/>
    </row>
    <row r="85" spans="1:39" s="23" customFormat="1" ht="15" customHeight="1">
      <c r="A85" s="18"/>
      <c r="B85" s="470" t="str">
        <f>IF(AL64=0,"","Error: Debe especificar Otro tipo.")</f>
        <v/>
      </c>
      <c r="C85" s="470"/>
      <c r="D85" s="470"/>
      <c r="E85" s="470"/>
      <c r="F85" s="470"/>
      <c r="G85" s="470"/>
      <c r="H85" s="470"/>
      <c r="I85" s="470"/>
      <c r="J85" s="470"/>
      <c r="K85" s="470"/>
      <c r="L85" s="470"/>
      <c r="M85" s="470"/>
      <c r="N85" s="470"/>
      <c r="O85" s="470"/>
      <c r="P85" s="470"/>
      <c r="Q85" s="470"/>
      <c r="R85" s="470"/>
      <c r="S85" s="470"/>
      <c r="T85" s="470"/>
      <c r="U85" s="470"/>
      <c r="V85" s="470"/>
      <c r="W85" s="470"/>
      <c r="X85" s="470"/>
      <c r="Y85" s="470"/>
      <c r="Z85" s="470"/>
      <c r="AA85" s="470"/>
      <c r="AB85" s="470"/>
      <c r="AC85" s="470"/>
      <c r="AD85" s="470"/>
      <c r="AE85" s="2"/>
      <c r="AF85" s="227"/>
    </row>
    <row r="86" spans="1:39" s="23" customFormat="1" ht="15" customHeight="1">
      <c r="A86" s="18"/>
      <c r="B86" s="470" t="str">
        <f>IF(AW63=0,"","Error: Verificar la información registrada en la columna año.")</f>
        <v/>
      </c>
      <c r="C86" s="470"/>
      <c r="D86" s="470"/>
      <c r="E86" s="470"/>
      <c r="F86" s="470"/>
      <c r="G86" s="470"/>
      <c r="H86" s="470"/>
      <c r="I86" s="470"/>
      <c r="J86" s="470"/>
      <c r="K86" s="470"/>
      <c r="L86" s="470"/>
      <c r="M86" s="470"/>
      <c r="N86" s="470"/>
      <c r="O86" s="470"/>
      <c r="P86" s="470"/>
      <c r="Q86" s="470"/>
      <c r="R86" s="470"/>
      <c r="S86" s="470"/>
      <c r="T86" s="470"/>
      <c r="U86" s="470"/>
      <c r="V86" s="470"/>
      <c r="W86" s="470"/>
      <c r="X86" s="470"/>
      <c r="Y86" s="470"/>
      <c r="Z86" s="470"/>
      <c r="AA86" s="470"/>
      <c r="AB86" s="470"/>
      <c r="AC86" s="470"/>
      <c r="AD86" s="470"/>
      <c r="AE86" s="2"/>
      <c r="AF86" s="227"/>
    </row>
    <row r="87" spans="1:39" s="23" customFormat="1" ht="15" customHeight="1">
      <c r="A87" s="18"/>
      <c r="B87" s="471" t="str">
        <f>IF(AT63=0,"","Error: Debe completar toda la información requerida. ")</f>
        <v/>
      </c>
      <c r="C87" s="471"/>
      <c r="D87" s="471"/>
      <c r="E87" s="471"/>
      <c r="F87" s="471"/>
      <c r="G87" s="471"/>
      <c r="H87" s="471"/>
      <c r="I87" s="471"/>
      <c r="J87" s="471"/>
      <c r="K87" s="471"/>
      <c r="L87" s="471"/>
      <c r="M87" s="471"/>
      <c r="N87" s="471"/>
      <c r="O87" s="471"/>
      <c r="P87" s="471"/>
      <c r="Q87" s="471"/>
      <c r="R87" s="471"/>
      <c r="S87" s="471"/>
      <c r="T87" s="471"/>
      <c r="U87" s="471"/>
      <c r="V87" s="471"/>
      <c r="W87" s="471"/>
      <c r="X87" s="471"/>
      <c r="Y87" s="471"/>
      <c r="Z87" s="471"/>
      <c r="AA87" s="471"/>
      <c r="AB87" s="471"/>
      <c r="AC87" s="471"/>
      <c r="AD87" s="471"/>
      <c r="AE87" s="2"/>
      <c r="AF87" s="227"/>
    </row>
    <row r="88" spans="1:39" s="23" customFormat="1" ht="15" customHeight="1">
      <c r="A88" s="18"/>
      <c r="B88" s="228"/>
      <c r="C88" s="228"/>
      <c r="D88" s="228"/>
      <c r="E88" s="228"/>
      <c r="F88" s="228"/>
      <c r="G88" s="228"/>
      <c r="H88" s="228"/>
      <c r="I88" s="228"/>
      <c r="J88" s="228"/>
      <c r="K88" s="228"/>
      <c r="L88" s="228"/>
      <c r="M88" s="228"/>
      <c r="N88" s="228"/>
      <c r="O88" s="228"/>
      <c r="P88" s="228"/>
      <c r="Q88" s="228"/>
      <c r="R88" s="228"/>
      <c r="S88" s="228"/>
      <c r="T88" s="228"/>
      <c r="U88" s="228"/>
      <c r="V88" s="228"/>
      <c r="W88" s="228"/>
      <c r="X88" s="228"/>
      <c r="Y88" s="228"/>
      <c r="Z88" s="228"/>
      <c r="AA88" s="228"/>
      <c r="AB88" s="228"/>
      <c r="AC88" s="228"/>
      <c r="AD88" s="228"/>
      <c r="AE88" s="2"/>
      <c r="AF88" s="227"/>
    </row>
    <row r="89" spans="1:39" s="38" customFormat="1" ht="15" customHeight="1" thickBot="1">
      <c r="A89" s="18"/>
      <c r="B89" s="51"/>
      <c r="C89" s="51"/>
      <c r="D89" s="51"/>
      <c r="E89" s="51"/>
      <c r="F89" s="51"/>
      <c r="G89" s="51"/>
      <c r="H89" s="51"/>
      <c r="I89" s="51"/>
      <c r="J89" s="51"/>
      <c r="K89" s="51"/>
      <c r="L89" s="51"/>
      <c r="M89" s="51"/>
      <c r="N89" s="51"/>
      <c r="O89" s="51"/>
      <c r="P89" s="51"/>
      <c r="Q89" s="51"/>
      <c r="R89" s="51"/>
      <c r="S89" s="51"/>
      <c r="T89" s="51"/>
      <c r="U89" s="51"/>
      <c r="V89" s="51"/>
      <c r="W89" s="51"/>
      <c r="X89" s="51"/>
      <c r="Y89" s="51"/>
      <c r="Z89" s="51"/>
      <c r="AA89" s="51"/>
      <c r="AB89" s="51"/>
      <c r="AC89" s="51"/>
      <c r="AD89" s="51"/>
      <c r="AE89" s="2"/>
      <c r="AF89" s="169"/>
    </row>
    <row r="90" spans="1:39" s="24" customFormat="1" ht="15" customHeight="1" thickBot="1">
      <c r="A90" s="45" t="s">
        <v>5054</v>
      </c>
      <c r="B90" s="614" t="s">
        <v>6024</v>
      </c>
      <c r="C90" s="615"/>
      <c r="D90" s="615"/>
      <c r="E90" s="615"/>
      <c r="F90" s="615"/>
      <c r="G90" s="615"/>
      <c r="H90" s="615"/>
      <c r="I90" s="615"/>
      <c r="J90" s="615"/>
      <c r="K90" s="615"/>
      <c r="L90" s="615"/>
      <c r="M90" s="615"/>
      <c r="N90" s="615"/>
      <c r="O90" s="615"/>
      <c r="P90" s="615"/>
      <c r="Q90" s="615"/>
      <c r="R90" s="615"/>
      <c r="S90" s="615"/>
      <c r="T90" s="615"/>
      <c r="U90" s="615"/>
      <c r="V90" s="615"/>
      <c r="W90" s="615"/>
      <c r="X90" s="615"/>
      <c r="Y90" s="615"/>
      <c r="Z90" s="615"/>
      <c r="AA90" s="615"/>
      <c r="AB90" s="615"/>
      <c r="AC90" s="615"/>
      <c r="AD90" s="616"/>
      <c r="AF90" s="229"/>
    </row>
    <row r="91" spans="1:39" s="3" customFormat="1" ht="15" customHeight="1">
      <c r="A91" s="230"/>
      <c r="B91" s="819" t="s">
        <v>5476</v>
      </c>
      <c r="C91" s="653"/>
      <c r="D91" s="653"/>
      <c r="E91" s="653"/>
      <c r="F91" s="653"/>
      <c r="G91" s="653"/>
      <c r="H91" s="653"/>
      <c r="I91" s="653"/>
      <c r="J91" s="653"/>
      <c r="K91" s="653"/>
      <c r="L91" s="653"/>
      <c r="M91" s="653"/>
      <c r="N91" s="653"/>
      <c r="O91" s="653"/>
      <c r="P91" s="653"/>
      <c r="Q91" s="653"/>
      <c r="R91" s="653"/>
      <c r="S91" s="653"/>
      <c r="T91" s="653"/>
      <c r="U91" s="653"/>
      <c r="V91" s="653"/>
      <c r="W91" s="653"/>
      <c r="X91" s="653"/>
      <c r="Y91" s="653"/>
      <c r="Z91" s="653"/>
      <c r="AA91" s="653"/>
      <c r="AB91" s="653"/>
      <c r="AC91" s="653"/>
      <c r="AD91" s="820"/>
      <c r="AE91" s="2"/>
      <c r="AF91" s="110"/>
    </row>
    <row r="92" spans="1:39" s="3" customFormat="1" ht="36" customHeight="1">
      <c r="A92" s="230"/>
      <c r="B92" s="288"/>
      <c r="C92" s="492" t="s">
        <v>6025</v>
      </c>
      <c r="D92" s="492"/>
      <c r="E92" s="492"/>
      <c r="F92" s="492"/>
      <c r="G92" s="492"/>
      <c r="H92" s="492"/>
      <c r="I92" s="492"/>
      <c r="J92" s="492"/>
      <c r="K92" s="492"/>
      <c r="L92" s="492"/>
      <c r="M92" s="492"/>
      <c r="N92" s="492"/>
      <c r="O92" s="492"/>
      <c r="P92" s="492"/>
      <c r="Q92" s="492"/>
      <c r="R92" s="492"/>
      <c r="S92" s="492"/>
      <c r="T92" s="492"/>
      <c r="U92" s="492"/>
      <c r="V92" s="492"/>
      <c r="W92" s="492"/>
      <c r="X92" s="492"/>
      <c r="Y92" s="492"/>
      <c r="Z92" s="492"/>
      <c r="AA92" s="492"/>
      <c r="AB92" s="492"/>
      <c r="AC92" s="492"/>
      <c r="AD92" s="633"/>
      <c r="AE92" s="2"/>
      <c r="AF92" s="110"/>
    </row>
    <row r="93" spans="1:39" s="3" customFormat="1" ht="24" customHeight="1">
      <c r="A93" s="230"/>
      <c r="B93" s="326"/>
      <c r="C93" s="505" t="s">
        <v>6026</v>
      </c>
      <c r="D93" s="505"/>
      <c r="E93" s="505"/>
      <c r="F93" s="505"/>
      <c r="G93" s="505"/>
      <c r="H93" s="505"/>
      <c r="I93" s="505"/>
      <c r="J93" s="505"/>
      <c r="K93" s="505"/>
      <c r="L93" s="505"/>
      <c r="M93" s="505"/>
      <c r="N93" s="505"/>
      <c r="O93" s="505"/>
      <c r="P93" s="505"/>
      <c r="Q93" s="505"/>
      <c r="R93" s="505"/>
      <c r="S93" s="505"/>
      <c r="T93" s="505"/>
      <c r="U93" s="505"/>
      <c r="V93" s="505"/>
      <c r="W93" s="505"/>
      <c r="X93" s="505"/>
      <c r="Y93" s="505"/>
      <c r="Z93" s="505"/>
      <c r="AA93" s="505"/>
      <c r="AB93" s="505"/>
      <c r="AC93" s="505"/>
      <c r="AD93" s="643"/>
      <c r="AE93" s="2"/>
      <c r="AF93" s="110"/>
    </row>
    <row r="94" spans="1:39" s="24" customFormat="1" ht="15" customHeight="1">
      <c r="A94" s="231"/>
      <c r="AF94" s="229"/>
    </row>
    <row r="95" spans="1:39" s="24" customFormat="1" ht="24" customHeight="1">
      <c r="A95" s="223" t="s">
        <v>6027</v>
      </c>
      <c r="B95" s="624" t="s">
        <v>6028</v>
      </c>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F95" s="229"/>
      <c r="AH95" s="522" t="s">
        <v>5066</v>
      </c>
      <c r="AI95" s="522"/>
      <c r="AJ95" s="522" t="s">
        <v>5067</v>
      </c>
      <c r="AK95" s="522"/>
      <c r="AL95" s="522" t="s">
        <v>5068</v>
      </c>
      <c r="AM95" s="522"/>
    </row>
    <row r="96" spans="1:39" s="38" customFormat="1" ht="15" customHeight="1">
      <c r="A96" s="60"/>
      <c r="B96" s="286"/>
      <c r="C96" s="492" t="s">
        <v>6029</v>
      </c>
      <c r="D96" s="492"/>
      <c r="E96" s="492"/>
      <c r="F96" s="492"/>
      <c r="G96" s="492"/>
      <c r="H96" s="492"/>
      <c r="I96" s="492"/>
      <c r="J96" s="492"/>
      <c r="K96" s="492"/>
      <c r="L96" s="492"/>
      <c r="M96" s="492"/>
      <c r="N96" s="492"/>
      <c r="O96" s="492"/>
      <c r="P96" s="492"/>
      <c r="Q96" s="492"/>
      <c r="R96" s="492"/>
      <c r="S96" s="492"/>
      <c r="T96" s="492"/>
      <c r="U96" s="492"/>
      <c r="V96" s="492"/>
      <c r="W96" s="492"/>
      <c r="X96" s="492"/>
      <c r="Y96" s="492"/>
      <c r="Z96" s="492"/>
      <c r="AA96" s="492"/>
      <c r="AB96" s="492"/>
      <c r="AC96" s="492"/>
      <c r="AD96" s="492"/>
      <c r="AE96" s="2"/>
      <c r="AF96" s="169"/>
      <c r="AH96" s="529">
        <f>COUNTBLANK(D102:AD103)</f>
        <v>54</v>
      </c>
      <c r="AI96" s="529"/>
      <c r="AJ96" s="522">
        <v>54</v>
      </c>
      <c r="AK96" s="522"/>
      <c r="AL96" s="522">
        <v>49</v>
      </c>
      <c r="AM96" s="522"/>
    </row>
    <row r="97" spans="1:41" s="24" customFormat="1" ht="24" customHeight="1">
      <c r="A97" s="156"/>
      <c r="B97" s="51"/>
      <c r="C97" s="492" t="s">
        <v>6030</v>
      </c>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F97" s="229"/>
    </row>
    <row r="98" spans="1:41" s="24" customFormat="1" ht="24" customHeight="1">
      <c r="A98" s="156"/>
      <c r="B98" s="51"/>
      <c r="C98" s="492" t="s">
        <v>6031</v>
      </c>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F98" s="229"/>
    </row>
    <row r="99" spans="1:41" s="24" customFormat="1" ht="24" customHeight="1">
      <c r="A99" s="60"/>
      <c r="B99" s="51"/>
      <c r="C99" s="492" t="s">
        <v>6032</v>
      </c>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F99" s="229"/>
    </row>
    <row r="100" spans="1:41" s="24" customFormat="1" ht="15" customHeight="1">
      <c r="A100" s="23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F100" s="229"/>
    </row>
    <row r="101" spans="1:41" s="24" customFormat="1" ht="72" customHeight="1">
      <c r="A101" s="231"/>
      <c r="C101" s="445" t="s">
        <v>5640</v>
      </c>
      <c r="D101" s="445"/>
      <c r="E101" s="445"/>
      <c r="F101" s="445"/>
      <c r="G101" s="445"/>
      <c r="H101" s="445"/>
      <c r="I101" s="445"/>
      <c r="J101" s="445"/>
      <c r="K101" s="445"/>
      <c r="L101" s="445"/>
      <c r="M101" s="445"/>
      <c r="N101" s="445"/>
      <c r="O101" s="445"/>
      <c r="P101" s="445"/>
      <c r="Q101" s="445"/>
      <c r="R101" s="445"/>
      <c r="S101" s="445" t="s">
        <v>6033</v>
      </c>
      <c r="T101" s="445"/>
      <c r="U101" s="445"/>
      <c r="V101" s="445"/>
      <c r="W101" s="445"/>
      <c r="X101" s="445"/>
      <c r="Y101" s="445" t="s">
        <v>6034</v>
      </c>
      <c r="Z101" s="445"/>
      <c r="AA101" s="445"/>
      <c r="AB101" s="445"/>
      <c r="AC101" s="445"/>
      <c r="AD101" s="445"/>
      <c r="AF101" s="229"/>
      <c r="AH101" s="516" t="s">
        <v>5102</v>
      </c>
      <c r="AI101" s="516"/>
      <c r="AK101" s="516" t="s">
        <v>5104</v>
      </c>
      <c r="AL101" s="516"/>
      <c r="AM101" s="211"/>
      <c r="AN101" s="177"/>
      <c r="AO101" s="177"/>
    </row>
    <row r="102" spans="1:41" s="24" customFormat="1" ht="15" customHeight="1">
      <c r="A102" s="231"/>
      <c r="C102" s="47" t="s">
        <v>4992</v>
      </c>
      <c r="D102" s="580" t="str">
        <f>IF(CNGE_2024_M3_Secc2!D42="","",CNGE_2024_M3_Secc2!D42)</f>
        <v/>
      </c>
      <c r="E102" s="580"/>
      <c r="F102" s="580"/>
      <c r="G102" s="580"/>
      <c r="H102" s="580"/>
      <c r="I102" s="580"/>
      <c r="J102" s="580"/>
      <c r="K102" s="580"/>
      <c r="L102" s="580"/>
      <c r="M102" s="580"/>
      <c r="N102" s="580"/>
      <c r="O102" s="580"/>
      <c r="P102" s="580"/>
      <c r="Q102" s="580"/>
      <c r="R102" s="580"/>
      <c r="S102" s="452"/>
      <c r="T102" s="452"/>
      <c r="U102" s="452"/>
      <c r="V102" s="452"/>
      <c r="W102" s="452"/>
      <c r="X102" s="452"/>
      <c r="Y102" s="452"/>
      <c r="Z102" s="452"/>
      <c r="AA102" s="452"/>
      <c r="AB102" s="452"/>
      <c r="AC102" s="452"/>
      <c r="AD102" s="452"/>
      <c r="AF102" s="229"/>
      <c r="AH102" s="518">
        <f>IF(S102&lt;=1,0,1)</f>
        <v>0</v>
      </c>
      <c r="AI102" s="518"/>
      <c r="AK102" s="518">
        <f>IF($AH$96=$AJ$96,0,IF(OR(AND(D102="",S102="",Y102=""),AND(D102&lt;&gt;"",S102=1,Y102&lt;&gt;""),AND(D102="",S102="",Y102=""),AND(D102&lt;&gt;"",S102&gt;1,Y102="")),0,1))</f>
        <v>0</v>
      </c>
      <c r="AL102" s="518"/>
      <c r="AM102" s="211"/>
      <c r="AN102" s="23"/>
      <c r="AO102" s="23"/>
    </row>
    <row r="103" spans="1:41" s="24" customFormat="1" ht="15" customHeight="1">
      <c r="A103" s="231"/>
      <c r="C103" s="48" t="s">
        <v>4994</v>
      </c>
      <c r="D103" s="580" t="str">
        <f>IF(CNGE_2024_M3_Secc2!D43="","",CNGE_2024_M3_Secc2!D43)</f>
        <v/>
      </c>
      <c r="E103" s="580"/>
      <c r="F103" s="580"/>
      <c r="G103" s="580"/>
      <c r="H103" s="580"/>
      <c r="I103" s="580"/>
      <c r="J103" s="580"/>
      <c r="K103" s="580"/>
      <c r="L103" s="580"/>
      <c r="M103" s="580"/>
      <c r="N103" s="580"/>
      <c r="O103" s="580"/>
      <c r="P103" s="580"/>
      <c r="Q103" s="580"/>
      <c r="R103" s="580"/>
      <c r="S103" s="452"/>
      <c r="T103" s="452"/>
      <c r="U103" s="452"/>
      <c r="V103" s="452"/>
      <c r="W103" s="452"/>
      <c r="X103" s="452"/>
      <c r="Y103" s="452"/>
      <c r="Z103" s="452"/>
      <c r="AA103" s="452"/>
      <c r="AB103" s="452"/>
      <c r="AC103" s="452"/>
      <c r="AD103" s="452"/>
      <c r="AF103" s="229"/>
      <c r="AH103" s="518">
        <f>IF(S103&lt;=1,0,1)</f>
        <v>0</v>
      </c>
      <c r="AI103" s="518"/>
      <c r="AK103" s="518">
        <f>IF($AH$96=$AJ$96,0,IF(OR(AND(D103="",S103="",Y103=""),AND(D103&lt;&gt;"",S103=1,Y103&lt;&gt;""),AND(D103="",S103="",Y103=""),AND(D103&lt;&gt;"",S103&gt;1,Y103="")),0,1))</f>
        <v>0</v>
      </c>
      <c r="AL103" s="518"/>
      <c r="AM103" s="211"/>
      <c r="AN103" s="23"/>
      <c r="AO103" s="23"/>
    </row>
    <row r="104" spans="1:41" s="24" customFormat="1" ht="15" customHeight="1">
      <c r="A104" s="23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F104" s="229"/>
      <c r="AK104" s="814">
        <f>SUM(AK102:AL103)</f>
        <v>0</v>
      </c>
      <c r="AL104" s="815"/>
    </row>
    <row r="105" spans="1:41" s="24" customFormat="1" ht="24" customHeight="1">
      <c r="A105" s="222"/>
      <c r="B105" s="51"/>
      <c r="C105" s="492" t="s">
        <v>5117</v>
      </c>
      <c r="D105" s="492"/>
      <c r="E105" s="492"/>
      <c r="F105" s="492"/>
      <c r="G105" s="492"/>
      <c r="H105" s="492"/>
      <c r="I105" s="492"/>
      <c r="J105" s="492"/>
      <c r="K105" s="492"/>
      <c r="L105" s="492"/>
      <c r="M105" s="492"/>
      <c r="N105" s="492"/>
      <c r="O105" s="492"/>
      <c r="P105" s="492"/>
      <c r="Q105" s="492"/>
      <c r="R105" s="492"/>
      <c r="S105" s="492"/>
      <c r="T105" s="492"/>
      <c r="U105" s="492"/>
      <c r="V105" s="492"/>
      <c r="W105" s="492"/>
      <c r="X105" s="492"/>
      <c r="Y105" s="492"/>
      <c r="Z105" s="492"/>
      <c r="AA105" s="492"/>
      <c r="AB105" s="492"/>
      <c r="AC105" s="492"/>
      <c r="AD105" s="492"/>
      <c r="AF105" s="229"/>
    </row>
    <row r="106" spans="1:41" s="24" customFormat="1" ht="60" customHeight="1">
      <c r="A106" s="222"/>
      <c r="B106" s="51"/>
      <c r="C106" s="564"/>
      <c r="D106" s="565"/>
      <c r="E106" s="565"/>
      <c r="F106" s="565"/>
      <c r="G106" s="565"/>
      <c r="H106" s="565"/>
      <c r="I106" s="565"/>
      <c r="J106" s="565"/>
      <c r="K106" s="565"/>
      <c r="L106" s="565"/>
      <c r="M106" s="565"/>
      <c r="N106" s="565"/>
      <c r="O106" s="565"/>
      <c r="P106" s="565"/>
      <c r="Q106" s="565"/>
      <c r="R106" s="565"/>
      <c r="S106" s="565"/>
      <c r="T106" s="565"/>
      <c r="U106" s="565"/>
      <c r="V106" s="565"/>
      <c r="W106" s="565"/>
      <c r="X106" s="565"/>
      <c r="Y106" s="565"/>
      <c r="Z106" s="565"/>
      <c r="AA106" s="565"/>
      <c r="AB106" s="565"/>
      <c r="AC106" s="565"/>
      <c r="AD106" s="566"/>
      <c r="AF106" s="229"/>
    </row>
    <row r="107" spans="1:41" s="24" customFormat="1" ht="15" customHeight="1">
      <c r="A107" s="231"/>
      <c r="B107" s="471" t="str">
        <f>IF(AK104=0,"","Error: Debe completar toda la información requerida.")</f>
        <v/>
      </c>
      <c r="C107" s="471"/>
      <c r="D107" s="471"/>
      <c r="E107" s="471"/>
      <c r="F107" s="471"/>
      <c r="G107" s="471"/>
      <c r="H107" s="471"/>
      <c r="I107" s="471"/>
      <c r="J107" s="471"/>
      <c r="K107" s="471"/>
      <c r="L107" s="471"/>
      <c r="M107" s="471"/>
      <c r="N107" s="471"/>
      <c r="O107" s="471"/>
      <c r="P107" s="471"/>
      <c r="Q107" s="471"/>
      <c r="R107" s="471"/>
      <c r="S107" s="471"/>
      <c r="T107" s="471"/>
      <c r="U107" s="471"/>
      <c r="V107" s="471"/>
      <c r="W107" s="471"/>
      <c r="X107" s="471"/>
      <c r="Y107" s="471"/>
      <c r="Z107" s="471"/>
      <c r="AA107" s="471"/>
      <c r="AB107" s="471"/>
      <c r="AC107" s="471"/>
      <c r="AD107" s="471"/>
      <c r="AF107" s="229"/>
    </row>
    <row r="108" spans="1:41" s="24" customFormat="1" ht="15" customHeight="1">
      <c r="A108" s="231"/>
      <c r="AF108" s="229"/>
    </row>
    <row r="109" spans="1:41" s="24" customFormat="1" ht="15" customHeight="1">
      <c r="A109" s="231"/>
      <c r="AF109" s="229"/>
    </row>
    <row r="110" spans="1:41" s="24" customFormat="1" ht="15" customHeight="1">
      <c r="A110" s="231"/>
      <c r="AF110" s="229"/>
    </row>
    <row r="111" spans="1:41" s="24" customFormat="1" ht="15" customHeight="1">
      <c r="A111" s="231"/>
      <c r="AF111" s="229"/>
    </row>
    <row r="112" spans="1:41" s="24" customFormat="1" ht="15" customHeight="1" thickBot="1">
      <c r="A112" s="231"/>
      <c r="AF112" s="229"/>
    </row>
    <row r="113" spans="1:32" s="38" customFormat="1" ht="15" customHeight="1" thickBot="1">
      <c r="A113" s="45" t="s">
        <v>5054</v>
      </c>
      <c r="B113" s="614" t="s">
        <v>6035</v>
      </c>
      <c r="C113" s="615"/>
      <c r="D113" s="615"/>
      <c r="E113" s="615"/>
      <c r="F113" s="615"/>
      <c r="G113" s="615"/>
      <c r="H113" s="615"/>
      <c r="I113" s="615"/>
      <c r="J113" s="615"/>
      <c r="K113" s="615"/>
      <c r="L113" s="615"/>
      <c r="M113" s="615"/>
      <c r="N113" s="615"/>
      <c r="O113" s="615"/>
      <c r="P113" s="615"/>
      <c r="Q113" s="615"/>
      <c r="R113" s="615"/>
      <c r="S113" s="615"/>
      <c r="T113" s="615"/>
      <c r="U113" s="615"/>
      <c r="V113" s="615"/>
      <c r="W113" s="615"/>
      <c r="X113" s="615"/>
      <c r="Y113" s="615"/>
      <c r="Z113" s="615"/>
      <c r="AA113" s="615"/>
      <c r="AB113" s="615"/>
      <c r="AC113" s="615"/>
      <c r="AD113" s="616"/>
      <c r="AE113" s="2"/>
      <c r="AF113" s="169"/>
    </row>
    <row r="114" spans="1:32" s="38" customFormat="1" ht="15" customHeight="1">
      <c r="A114" s="18"/>
      <c r="B114" s="652" t="s">
        <v>5056</v>
      </c>
      <c r="C114" s="653"/>
      <c r="D114" s="653"/>
      <c r="E114" s="653"/>
      <c r="F114" s="653"/>
      <c r="G114" s="653"/>
      <c r="H114" s="653"/>
      <c r="I114" s="653"/>
      <c r="J114" s="653"/>
      <c r="K114" s="653"/>
      <c r="L114" s="653"/>
      <c r="M114" s="653"/>
      <c r="N114" s="653"/>
      <c r="O114" s="653"/>
      <c r="P114" s="653"/>
      <c r="Q114" s="653"/>
      <c r="R114" s="653"/>
      <c r="S114" s="653"/>
      <c r="T114" s="653"/>
      <c r="U114" s="653"/>
      <c r="V114" s="653"/>
      <c r="W114" s="653"/>
      <c r="X114" s="653"/>
      <c r="Y114" s="653"/>
      <c r="Z114" s="653"/>
      <c r="AA114" s="653"/>
      <c r="AB114" s="653"/>
      <c r="AC114" s="653"/>
      <c r="AD114" s="654"/>
      <c r="AE114" s="2"/>
      <c r="AF114" s="169"/>
    </row>
    <row r="115" spans="1:32" s="38" customFormat="1" ht="54.75" customHeight="1">
      <c r="A115" s="215"/>
      <c r="B115" s="327"/>
      <c r="C115" s="492" t="s">
        <v>6036</v>
      </c>
      <c r="D115" s="492"/>
      <c r="E115" s="492"/>
      <c r="F115" s="492"/>
      <c r="G115" s="492"/>
      <c r="H115" s="492"/>
      <c r="I115" s="492"/>
      <c r="J115" s="492"/>
      <c r="K115" s="492"/>
      <c r="L115" s="492"/>
      <c r="M115" s="492"/>
      <c r="N115" s="492"/>
      <c r="O115" s="492"/>
      <c r="P115" s="492"/>
      <c r="Q115" s="492"/>
      <c r="R115" s="492"/>
      <c r="S115" s="492"/>
      <c r="T115" s="492"/>
      <c r="U115" s="492"/>
      <c r="V115" s="492"/>
      <c r="W115" s="492"/>
      <c r="X115" s="492"/>
      <c r="Y115" s="492"/>
      <c r="Z115" s="492"/>
      <c r="AA115" s="492"/>
      <c r="AB115" s="492"/>
      <c r="AC115" s="492"/>
      <c r="AD115" s="633"/>
      <c r="AF115" s="169"/>
    </row>
    <row r="116" spans="1:32" s="38" customFormat="1" ht="24" customHeight="1">
      <c r="A116" s="215"/>
      <c r="B116" s="328"/>
      <c r="C116" s="505" t="s">
        <v>6037</v>
      </c>
      <c r="D116" s="505"/>
      <c r="E116" s="505"/>
      <c r="F116" s="505"/>
      <c r="G116" s="505"/>
      <c r="H116" s="505"/>
      <c r="I116" s="505"/>
      <c r="J116" s="505"/>
      <c r="K116" s="505"/>
      <c r="L116" s="505"/>
      <c r="M116" s="505"/>
      <c r="N116" s="505"/>
      <c r="O116" s="505"/>
      <c r="P116" s="505"/>
      <c r="Q116" s="505"/>
      <c r="R116" s="505"/>
      <c r="S116" s="505"/>
      <c r="T116" s="505"/>
      <c r="U116" s="505"/>
      <c r="V116" s="505"/>
      <c r="W116" s="505"/>
      <c r="X116" s="505"/>
      <c r="Y116" s="505"/>
      <c r="Z116" s="505"/>
      <c r="AA116" s="505"/>
      <c r="AB116" s="505"/>
      <c r="AC116" s="505"/>
      <c r="AD116" s="506"/>
      <c r="AF116" s="169"/>
    </row>
    <row r="117" spans="1:32" s="38" customFormat="1" ht="15" customHeight="1">
      <c r="A117" s="18"/>
      <c r="B117" s="811" t="s">
        <v>5059</v>
      </c>
      <c r="C117" s="602"/>
      <c r="D117" s="602"/>
      <c r="E117" s="602"/>
      <c r="F117" s="602"/>
      <c r="G117" s="602"/>
      <c r="H117" s="602"/>
      <c r="I117" s="602"/>
      <c r="J117" s="602"/>
      <c r="K117" s="602"/>
      <c r="L117" s="602"/>
      <c r="M117" s="602"/>
      <c r="N117" s="602"/>
      <c r="O117" s="602"/>
      <c r="P117" s="602"/>
      <c r="Q117" s="602"/>
      <c r="R117" s="602"/>
      <c r="S117" s="602"/>
      <c r="T117" s="602"/>
      <c r="U117" s="602"/>
      <c r="V117" s="602"/>
      <c r="W117" s="602"/>
      <c r="X117" s="602"/>
      <c r="Y117" s="602"/>
      <c r="Z117" s="602"/>
      <c r="AA117" s="602"/>
      <c r="AB117" s="602"/>
      <c r="AC117" s="602"/>
      <c r="AD117" s="812"/>
      <c r="AE117" s="2"/>
      <c r="AF117" s="169"/>
    </row>
    <row r="118" spans="1:32" s="38" customFormat="1" ht="48" customHeight="1">
      <c r="A118" s="18"/>
      <c r="B118" s="39"/>
      <c r="C118" s="492" t="s">
        <v>6038</v>
      </c>
      <c r="D118" s="492"/>
      <c r="E118" s="492"/>
      <c r="F118" s="492"/>
      <c r="G118" s="492"/>
      <c r="H118" s="492"/>
      <c r="I118" s="492"/>
      <c r="J118" s="492"/>
      <c r="K118" s="492"/>
      <c r="L118" s="492"/>
      <c r="M118" s="492"/>
      <c r="N118" s="492"/>
      <c r="O118" s="492"/>
      <c r="P118" s="492"/>
      <c r="Q118" s="492"/>
      <c r="R118" s="492"/>
      <c r="S118" s="492"/>
      <c r="T118" s="492"/>
      <c r="U118" s="492"/>
      <c r="V118" s="492"/>
      <c r="W118" s="492"/>
      <c r="X118" s="492"/>
      <c r="Y118" s="492"/>
      <c r="Z118" s="492"/>
      <c r="AA118" s="492"/>
      <c r="AB118" s="492"/>
      <c r="AC118" s="492"/>
      <c r="AD118" s="493"/>
      <c r="AE118" s="2"/>
      <c r="AF118" s="169"/>
    </row>
    <row r="119" spans="1:32" s="38" customFormat="1" ht="36" customHeight="1">
      <c r="A119" s="18"/>
      <c r="B119" s="39"/>
      <c r="C119" s="31"/>
      <c r="D119" s="594" t="s">
        <v>6039</v>
      </c>
      <c r="E119" s="594"/>
      <c r="F119" s="594"/>
      <c r="G119" s="594"/>
      <c r="H119" s="594"/>
      <c r="I119" s="594"/>
      <c r="J119" s="594"/>
      <c r="K119" s="594"/>
      <c r="L119" s="594"/>
      <c r="M119" s="594"/>
      <c r="N119" s="594"/>
      <c r="O119" s="594"/>
      <c r="P119" s="594"/>
      <c r="Q119" s="594"/>
      <c r="R119" s="594"/>
      <c r="S119" s="594"/>
      <c r="T119" s="594"/>
      <c r="U119" s="594"/>
      <c r="V119" s="594"/>
      <c r="W119" s="594"/>
      <c r="X119" s="594"/>
      <c r="Y119" s="594"/>
      <c r="Z119" s="594"/>
      <c r="AA119" s="594"/>
      <c r="AB119" s="594"/>
      <c r="AC119" s="594"/>
      <c r="AD119" s="610"/>
      <c r="AE119" s="2"/>
      <c r="AF119" s="169"/>
    </row>
    <row r="120" spans="1:32" s="38" customFormat="1" ht="36" customHeight="1">
      <c r="A120" s="18"/>
      <c r="B120" s="39"/>
      <c r="C120" s="31"/>
      <c r="D120" s="40"/>
      <c r="E120" s="833" t="s">
        <v>6040</v>
      </c>
      <c r="F120" s="833"/>
      <c r="G120" s="833"/>
      <c r="H120" s="833"/>
      <c r="I120" s="833"/>
      <c r="J120" s="833"/>
      <c r="K120" s="833"/>
      <c r="L120" s="833"/>
      <c r="M120" s="833"/>
      <c r="N120" s="833"/>
      <c r="O120" s="833"/>
      <c r="P120" s="833"/>
      <c r="Q120" s="833"/>
      <c r="R120" s="833"/>
      <c r="S120" s="833"/>
      <c r="T120" s="833"/>
      <c r="U120" s="833"/>
      <c r="V120" s="833"/>
      <c r="W120" s="833"/>
      <c r="X120" s="833"/>
      <c r="Y120" s="833"/>
      <c r="Z120" s="833"/>
      <c r="AA120" s="833"/>
      <c r="AB120" s="833"/>
      <c r="AC120" s="833"/>
      <c r="AD120" s="834"/>
      <c r="AE120" s="2"/>
      <c r="AF120" s="169"/>
    </row>
    <row r="121" spans="1:32" s="38" customFormat="1" ht="36" customHeight="1">
      <c r="A121" s="18"/>
      <c r="B121" s="39"/>
      <c r="C121" s="31"/>
      <c r="D121" s="40"/>
      <c r="E121" s="833" t="s">
        <v>6041</v>
      </c>
      <c r="F121" s="833"/>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4"/>
      <c r="AE121" s="2"/>
      <c r="AF121" s="169"/>
    </row>
    <row r="122" spans="1:32" s="38" customFormat="1" ht="15" customHeight="1">
      <c r="A122" s="18"/>
      <c r="B122" s="39"/>
      <c r="C122" s="31"/>
      <c r="D122" s="40"/>
      <c r="E122" s="833" t="s">
        <v>6042</v>
      </c>
      <c r="F122" s="833"/>
      <c r="G122" s="833"/>
      <c r="H122" s="833"/>
      <c r="I122" s="833"/>
      <c r="J122" s="833"/>
      <c r="K122" s="833"/>
      <c r="L122" s="833"/>
      <c r="M122" s="833"/>
      <c r="N122" s="833"/>
      <c r="O122" s="833"/>
      <c r="P122" s="833"/>
      <c r="Q122" s="833"/>
      <c r="R122" s="833"/>
      <c r="S122" s="833"/>
      <c r="T122" s="833"/>
      <c r="U122" s="833"/>
      <c r="V122" s="833"/>
      <c r="W122" s="833"/>
      <c r="X122" s="833"/>
      <c r="Y122" s="833"/>
      <c r="Z122" s="833"/>
      <c r="AA122" s="833"/>
      <c r="AB122" s="833"/>
      <c r="AC122" s="833"/>
      <c r="AD122" s="834"/>
      <c r="AE122" s="2"/>
      <c r="AF122" s="169"/>
    </row>
    <row r="123" spans="1:32" s="38" customFormat="1" ht="36" customHeight="1">
      <c r="A123" s="18"/>
      <c r="B123" s="39"/>
      <c r="C123" s="31"/>
      <c r="D123" s="40"/>
      <c r="E123" s="833" t="s">
        <v>6043</v>
      </c>
      <c r="F123" s="833"/>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4"/>
      <c r="AE123" s="2"/>
      <c r="AF123" s="169"/>
    </row>
    <row r="124" spans="1:32" s="38" customFormat="1" ht="36" customHeight="1">
      <c r="A124" s="18"/>
      <c r="B124" s="39"/>
      <c r="C124" s="31"/>
      <c r="D124" s="594" t="s">
        <v>6044</v>
      </c>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594"/>
      <c r="AA124" s="594"/>
      <c r="AB124" s="594"/>
      <c r="AC124" s="594"/>
      <c r="AD124" s="610"/>
      <c r="AE124" s="2"/>
      <c r="AF124" s="169"/>
    </row>
    <row r="125" spans="1:32" s="38" customFormat="1" ht="48" customHeight="1">
      <c r="A125" s="18"/>
      <c r="B125" s="39"/>
      <c r="C125" s="31"/>
      <c r="D125" s="492" t="s">
        <v>6045</v>
      </c>
      <c r="E125" s="492"/>
      <c r="F125" s="492"/>
      <c r="G125" s="492"/>
      <c r="H125" s="492"/>
      <c r="I125" s="492"/>
      <c r="J125" s="492"/>
      <c r="K125" s="492"/>
      <c r="L125" s="492"/>
      <c r="M125" s="492"/>
      <c r="N125" s="492"/>
      <c r="O125" s="492"/>
      <c r="P125" s="492"/>
      <c r="Q125" s="492"/>
      <c r="R125" s="492"/>
      <c r="S125" s="492"/>
      <c r="T125" s="492"/>
      <c r="U125" s="492"/>
      <c r="V125" s="492"/>
      <c r="W125" s="492"/>
      <c r="X125" s="492"/>
      <c r="Y125" s="492"/>
      <c r="Z125" s="492"/>
      <c r="AA125" s="492"/>
      <c r="AB125" s="492"/>
      <c r="AC125" s="492"/>
      <c r="AD125" s="493"/>
      <c r="AE125" s="2"/>
      <c r="AF125" s="169"/>
    </row>
    <row r="126" spans="1:32" s="38" customFormat="1" ht="36" customHeight="1">
      <c r="A126" s="18"/>
      <c r="B126" s="39"/>
      <c r="C126" s="31"/>
      <c r="D126" s="594" t="s">
        <v>6046</v>
      </c>
      <c r="E126" s="594"/>
      <c r="F126" s="594"/>
      <c r="G126" s="594"/>
      <c r="H126" s="594"/>
      <c r="I126" s="594"/>
      <c r="J126" s="594"/>
      <c r="K126" s="594"/>
      <c r="L126" s="594"/>
      <c r="M126" s="594"/>
      <c r="N126" s="594"/>
      <c r="O126" s="594"/>
      <c r="P126" s="594"/>
      <c r="Q126" s="594"/>
      <c r="R126" s="594"/>
      <c r="S126" s="594"/>
      <c r="T126" s="594"/>
      <c r="U126" s="594"/>
      <c r="V126" s="594"/>
      <c r="W126" s="594"/>
      <c r="X126" s="594"/>
      <c r="Y126" s="594"/>
      <c r="Z126" s="594"/>
      <c r="AA126" s="594"/>
      <c r="AB126" s="594"/>
      <c r="AC126" s="594"/>
      <c r="AD126" s="610"/>
      <c r="AE126" s="2"/>
      <c r="AF126" s="169"/>
    </row>
    <row r="127" spans="1:32" s="38" customFormat="1" ht="24" customHeight="1">
      <c r="A127" s="18"/>
      <c r="B127" s="39"/>
      <c r="C127" s="9"/>
      <c r="D127" s="492" t="s">
        <v>6047</v>
      </c>
      <c r="E127" s="492"/>
      <c r="F127" s="492"/>
      <c r="G127" s="492"/>
      <c r="H127" s="492"/>
      <c r="I127" s="492"/>
      <c r="J127" s="492"/>
      <c r="K127" s="492"/>
      <c r="L127" s="492"/>
      <c r="M127" s="492"/>
      <c r="N127" s="492"/>
      <c r="O127" s="492"/>
      <c r="P127" s="492"/>
      <c r="Q127" s="492"/>
      <c r="R127" s="492"/>
      <c r="S127" s="492"/>
      <c r="T127" s="492"/>
      <c r="U127" s="492"/>
      <c r="V127" s="492"/>
      <c r="W127" s="492"/>
      <c r="X127" s="492"/>
      <c r="Y127" s="492"/>
      <c r="Z127" s="492"/>
      <c r="AA127" s="492"/>
      <c r="AB127" s="492"/>
      <c r="AC127" s="492"/>
      <c r="AD127" s="493"/>
      <c r="AE127" s="2"/>
      <c r="AF127" s="169"/>
    </row>
    <row r="128" spans="1:32" s="38" customFormat="1" ht="36" customHeight="1">
      <c r="A128" s="18"/>
      <c r="B128" s="39"/>
      <c r="C128" s="9"/>
      <c r="D128" s="594" t="s">
        <v>6048</v>
      </c>
      <c r="E128" s="594"/>
      <c r="F128" s="594"/>
      <c r="G128" s="594"/>
      <c r="H128" s="594"/>
      <c r="I128" s="594"/>
      <c r="J128" s="594"/>
      <c r="K128" s="594"/>
      <c r="L128" s="594"/>
      <c r="M128" s="594"/>
      <c r="N128" s="594"/>
      <c r="O128" s="594"/>
      <c r="P128" s="594"/>
      <c r="Q128" s="594"/>
      <c r="R128" s="594"/>
      <c r="S128" s="594"/>
      <c r="T128" s="594"/>
      <c r="U128" s="594"/>
      <c r="V128" s="594"/>
      <c r="W128" s="594"/>
      <c r="X128" s="594"/>
      <c r="Y128" s="594"/>
      <c r="Z128" s="594"/>
      <c r="AA128" s="594"/>
      <c r="AB128" s="594"/>
      <c r="AC128" s="594"/>
      <c r="AD128" s="610"/>
      <c r="AE128" s="2"/>
      <c r="AF128" s="169"/>
    </row>
    <row r="129" spans="1:39" s="38" customFormat="1" ht="36" customHeight="1">
      <c r="A129" s="18"/>
      <c r="B129" s="39"/>
      <c r="C129" s="9"/>
      <c r="D129" s="40"/>
      <c r="E129" s="492" t="s">
        <v>6049</v>
      </c>
      <c r="F129" s="492"/>
      <c r="G129" s="492"/>
      <c r="H129" s="492"/>
      <c r="I129" s="492"/>
      <c r="J129" s="492"/>
      <c r="K129" s="492"/>
      <c r="L129" s="492"/>
      <c r="M129" s="492"/>
      <c r="N129" s="492"/>
      <c r="O129" s="492"/>
      <c r="P129" s="492"/>
      <c r="Q129" s="492"/>
      <c r="R129" s="492"/>
      <c r="S129" s="492"/>
      <c r="T129" s="492"/>
      <c r="U129" s="492"/>
      <c r="V129" s="492"/>
      <c r="W129" s="492"/>
      <c r="X129" s="492"/>
      <c r="Y129" s="492"/>
      <c r="Z129" s="492"/>
      <c r="AA129" s="492"/>
      <c r="AB129" s="492"/>
      <c r="AC129" s="492"/>
      <c r="AD129" s="493"/>
      <c r="AE129" s="2"/>
      <c r="AF129" s="169"/>
    </row>
    <row r="130" spans="1:39" s="38" customFormat="1" ht="36" customHeight="1">
      <c r="A130" s="18"/>
      <c r="B130" s="39"/>
      <c r="C130" s="9"/>
      <c r="D130" s="40"/>
      <c r="E130" s="594" t="s">
        <v>6050</v>
      </c>
      <c r="F130" s="594"/>
      <c r="G130" s="594"/>
      <c r="H130" s="594"/>
      <c r="I130" s="594"/>
      <c r="J130" s="594"/>
      <c r="K130" s="594"/>
      <c r="L130" s="594"/>
      <c r="M130" s="594"/>
      <c r="N130" s="594"/>
      <c r="O130" s="594"/>
      <c r="P130" s="594"/>
      <c r="Q130" s="594"/>
      <c r="R130" s="594"/>
      <c r="S130" s="594"/>
      <c r="T130" s="594"/>
      <c r="U130" s="594"/>
      <c r="V130" s="594"/>
      <c r="W130" s="594"/>
      <c r="X130" s="594"/>
      <c r="Y130" s="594"/>
      <c r="Z130" s="594"/>
      <c r="AA130" s="594"/>
      <c r="AB130" s="594"/>
      <c r="AC130" s="594"/>
      <c r="AD130" s="610"/>
      <c r="AE130" s="2"/>
      <c r="AF130" s="169"/>
    </row>
    <row r="131" spans="1:39" s="38" customFormat="1" ht="36" customHeight="1">
      <c r="A131" s="18"/>
      <c r="B131" s="39"/>
      <c r="C131" s="9"/>
      <c r="D131" s="40"/>
      <c r="E131" s="594" t="s">
        <v>6051</v>
      </c>
      <c r="F131" s="594"/>
      <c r="G131" s="594"/>
      <c r="H131" s="594"/>
      <c r="I131" s="594"/>
      <c r="J131" s="594"/>
      <c r="K131" s="594"/>
      <c r="L131" s="594"/>
      <c r="M131" s="594"/>
      <c r="N131" s="594"/>
      <c r="O131" s="594"/>
      <c r="P131" s="594"/>
      <c r="Q131" s="594"/>
      <c r="R131" s="594"/>
      <c r="S131" s="594"/>
      <c r="T131" s="594"/>
      <c r="U131" s="594"/>
      <c r="V131" s="594"/>
      <c r="W131" s="594"/>
      <c r="X131" s="594"/>
      <c r="Y131" s="594"/>
      <c r="Z131" s="594"/>
      <c r="AA131" s="594"/>
      <c r="AB131" s="594"/>
      <c r="AC131" s="594"/>
      <c r="AD131" s="610"/>
      <c r="AE131" s="2"/>
      <c r="AF131" s="169"/>
    </row>
    <row r="132" spans="1:39" s="38" customFormat="1" ht="36" customHeight="1">
      <c r="A132" s="18"/>
      <c r="B132" s="39"/>
      <c r="C132" s="9"/>
      <c r="D132" s="40"/>
      <c r="E132" s="492" t="s">
        <v>6052</v>
      </c>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3"/>
      <c r="AE132" s="2"/>
      <c r="AF132" s="169"/>
    </row>
    <row r="133" spans="1:39" s="38" customFormat="1" ht="36" customHeight="1">
      <c r="A133" s="18"/>
      <c r="B133" s="39"/>
      <c r="C133" s="9"/>
      <c r="D133" s="40"/>
      <c r="E133" s="594" t="s">
        <v>6053</v>
      </c>
      <c r="F133" s="594"/>
      <c r="G133" s="594"/>
      <c r="H133" s="594"/>
      <c r="I133" s="594"/>
      <c r="J133" s="594"/>
      <c r="K133" s="594"/>
      <c r="L133" s="594"/>
      <c r="M133" s="594"/>
      <c r="N133" s="594"/>
      <c r="O133" s="594"/>
      <c r="P133" s="594"/>
      <c r="Q133" s="594"/>
      <c r="R133" s="594"/>
      <c r="S133" s="594"/>
      <c r="T133" s="594"/>
      <c r="U133" s="594"/>
      <c r="V133" s="594"/>
      <c r="W133" s="594"/>
      <c r="X133" s="594"/>
      <c r="Y133" s="594"/>
      <c r="Z133" s="594"/>
      <c r="AA133" s="594"/>
      <c r="AB133" s="594"/>
      <c r="AC133" s="594"/>
      <c r="AD133" s="610"/>
      <c r="AE133" s="2"/>
      <c r="AF133" s="169"/>
    </row>
    <row r="134" spans="1:39" s="38" customFormat="1" ht="36" customHeight="1">
      <c r="A134" s="18"/>
      <c r="B134" s="44"/>
      <c r="C134" s="232"/>
      <c r="D134" s="628" t="s">
        <v>6054</v>
      </c>
      <c r="E134" s="628"/>
      <c r="F134" s="628"/>
      <c r="G134" s="628"/>
      <c r="H134" s="628"/>
      <c r="I134" s="628"/>
      <c r="J134" s="628"/>
      <c r="K134" s="628"/>
      <c r="L134" s="628"/>
      <c r="M134" s="628"/>
      <c r="N134" s="628"/>
      <c r="O134" s="628"/>
      <c r="P134" s="628"/>
      <c r="Q134" s="628"/>
      <c r="R134" s="628"/>
      <c r="S134" s="628"/>
      <c r="T134" s="628"/>
      <c r="U134" s="628"/>
      <c r="V134" s="628"/>
      <c r="W134" s="628"/>
      <c r="X134" s="628"/>
      <c r="Y134" s="628"/>
      <c r="Z134" s="628"/>
      <c r="AA134" s="628"/>
      <c r="AB134" s="628"/>
      <c r="AC134" s="628"/>
      <c r="AD134" s="629"/>
      <c r="AE134" s="2"/>
      <c r="AF134" s="169"/>
    </row>
    <row r="135" spans="1:39" s="38" customFormat="1" ht="15" customHeight="1">
      <c r="A135" s="18"/>
      <c r="B135"/>
      <c r="C135"/>
      <c r="D135"/>
      <c r="E135"/>
      <c r="F135"/>
      <c r="G135"/>
      <c r="H135"/>
      <c r="I135"/>
      <c r="J135"/>
      <c r="K135"/>
      <c r="L135"/>
      <c r="M135"/>
      <c r="N135"/>
      <c r="O135"/>
      <c r="P135"/>
      <c r="Q135"/>
      <c r="R135"/>
      <c r="S135"/>
      <c r="T135"/>
      <c r="U135"/>
      <c r="V135"/>
      <c r="W135"/>
      <c r="X135"/>
      <c r="Y135"/>
      <c r="Z135"/>
      <c r="AA135"/>
      <c r="AB135"/>
      <c r="AC135"/>
      <c r="AD135"/>
      <c r="AE135" s="2"/>
      <c r="AF135" s="169"/>
    </row>
    <row r="136" spans="1:39" s="38" customFormat="1" ht="48" customHeight="1">
      <c r="A136" s="18" t="s">
        <v>6055</v>
      </c>
      <c r="B136" s="624" t="s">
        <v>6056</v>
      </c>
      <c r="C136" s="624"/>
      <c r="D136" s="624"/>
      <c r="E136" s="624"/>
      <c r="F136" s="624"/>
      <c r="G136" s="624"/>
      <c r="H136" s="624"/>
      <c r="I136" s="624"/>
      <c r="J136" s="624"/>
      <c r="K136" s="624"/>
      <c r="L136" s="624"/>
      <c r="M136" s="624"/>
      <c r="N136" s="624"/>
      <c r="O136" s="624"/>
      <c r="P136" s="624"/>
      <c r="Q136" s="624"/>
      <c r="R136" s="624"/>
      <c r="S136" s="624"/>
      <c r="T136" s="624"/>
      <c r="U136" s="624"/>
      <c r="V136" s="624"/>
      <c r="W136" s="624"/>
      <c r="X136" s="624"/>
      <c r="Y136" s="624"/>
      <c r="Z136" s="624"/>
      <c r="AA136" s="624"/>
      <c r="AB136" s="624"/>
      <c r="AC136" s="624"/>
      <c r="AD136" s="624"/>
      <c r="AE136" s="2"/>
      <c r="AF136" s="169"/>
      <c r="AH136" s="522" t="s">
        <v>5066</v>
      </c>
      <c r="AI136" s="522"/>
      <c r="AJ136" s="522" t="s">
        <v>5067</v>
      </c>
      <c r="AK136" s="522"/>
      <c r="AL136" s="522" t="s">
        <v>5068</v>
      </c>
      <c r="AM136" s="522"/>
    </row>
    <row r="137" spans="1:39" s="180" customFormat="1" ht="24" customHeight="1">
      <c r="A137" s="60"/>
      <c r="B137" s="297"/>
      <c r="C137" s="492" t="s">
        <v>6057</v>
      </c>
      <c r="D137" s="492"/>
      <c r="E137" s="492"/>
      <c r="F137" s="492"/>
      <c r="G137" s="492"/>
      <c r="H137" s="492"/>
      <c r="I137" s="492"/>
      <c r="J137" s="492"/>
      <c r="K137" s="492"/>
      <c r="L137" s="492"/>
      <c r="M137" s="492"/>
      <c r="N137" s="492"/>
      <c r="O137" s="492"/>
      <c r="P137" s="492"/>
      <c r="Q137" s="492"/>
      <c r="R137" s="492"/>
      <c r="S137" s="492"/>
      <c r="T137" s="492"/>
      <c r="U137" s="492"/>
      <c r="V137" s="492"/>
      <c r="W137" s="492"/>
      <c r="X137" s="492"/>
      <c r="Y137" s="492"/>
      <c r="Z137" s="492"/>
      <c r="AA137" s="492"/>
      <c r="AB137" s="492"/>
      <c r="AC137" s="492"/>
      <c r="AD137" s="492"/>
      <c r="AE137" s="2"/>
      <c r="AF137" s="179"/>
      <c r="AH137" s="529">
        <f>COUNTBLANK(D147:AD176)</f>
        <v>810</v>
      </c>
      <c r="AI137" s="529"/>
      <c r="AJ137" s="522">
        <v>810</v>
      </c>
      <c r="AK137" s="522"/>
      <c r="AL137" s="522">
        <v>180</v>
      </c>
      <c r="AM137" s="522"/>
    </row>
    <row r="138" spans="1:39" s="3" customFormat="1" ht="24" customHeight="1">
      <c r="A138" s="156"/>
      <c r="B138" s="284"/>
      <c r="C138" s="492" t="s">
        <v>6058</v>
      </c>
      <c r="D138" s="492"/>
      <c r="E138" s="492"/>
      <c r="F138" s="492"/>
      <c r="G138" s="492"/>
      <c r="H138" s="492"/>
      <c r="I138" s="492"/>
      <c r="J138" s="492"/>
      <c r="K138" s="492"/>
      <c r="L138" s="492"/>
      <c r="M138" s="492"/>
      <c r="N138" s="492"/>
      <c r="O138" s="492"/>
      <c r="P138" s="492"/>
      <c r="Q138" s="492"/>
      <c r="R138" s="492"/>
      <c r="S138" s="492"/>
      <c r="T138" s="492"/>
      <c r="U138" s="492"/>
      <c r="V138" s="492"/>
      <c r="W138" s="492"/>
      <c r="X138" s="492"/>
      <c r="Y138" s="492"/>
      <c r="Z138" s="492"/>
      <c r="AA138" s="492"/>
      <c r="AB138" s="492"/>
      <c r="AC138" s="492"/>
      <c r="AD138" s="492"/>
      <c r="AE138" s="2"/>
      <c r="AF138" s="110"/>
    </row>
    <row r="139" spans="1:39" s="3" customFormat="1" ht="24" customHeight="1">
      <c r="A139" s="156"/>
      <c r="B139" s="284"/>
      <c r="C139" s="492" t="s">
        <v>6059</v>
      </c>
      <c r="D139" s="492"/>
      <c r="E139" s="492"/>
      <c r="F139" s="492"/>
      <c r="G139" s="492"/>
      <c r="H139" s="492"/>
      <c r="I139" s="492"/>
      <c r="J139" s="492"/>
      <c r="K139" s="492"/>
      <c r="L139" s="492"/>
      <c r="M139" s="492"/>
      <c r="N139" s="492"/>
      <c r="O139" s="492"/>
      <c r="P139" s="492"/>
      <c r="Q139" s="492"/>
      <c r="R139" s="492"/>
      <c r="S139" s="492"/>
      <c r="T139" s="492"/>
      <c r="U139" s="492"/>
      <c r="V139" s="492"/>
      <c r="W139" s="492"/>
      <c r="X139" s="492"/>
      <c r="Y139" s="492"/>
      <c r="Z139" s="492"/>
      <c r="AA139" s="492"/>
      <c r="AB139" s="492"/>
      <c r="AC139" s="492"/>
      <c r="AD139" s="492"/>
      <c r="AE139" s="2"/>
      <c r="AF139" s="110"/>
    </row>
    <row r="140" spans="1:39" s="38" customFormat="1" ht="24" customHeight="1">
      <c r="A140" s="60"/>
      <c r="B140" s="51"/>
      <c r="C140" s="594" t="s">
        <v>6060</v>
      </c>
      <c r="D140" s="594"/>
      <c r="E140" s="594"/>
      <c r="F140" s="594"/>
      <c r="G140" s="594"/>
      <c r="H140" s="594"/>
      <c r="I140" s="594"/>
      <c r="J140" s="594"/>
      <c r="K140" s="594"/>
      <c r="L140" s="594"/>
      <c r="M140" s="594"/>
      <c r="N140" s="594"/>
      <c r="O140" s="594"/>
      <c r="P140" s="594"/>
      <c r="Q140" s="594"/>
      <c r="R140" s="594"/>
      <c r="S140" s="594"/>
      <c r="T140" s="594"/>
      <c r="U140" s="594"/>
      <c r="V140" s="594"/>
      <c r="W140" s="594"/>
      <c r="X140" s="594"/>
      <c r="Y140" s="594"/>
      <c r="Z140" s="594"/>
      <c r="AA140" s="594"/>
      <c r="AB140" s="594"/>
      <c r="AC140" s="594"/>
      <c r="AD140" s="594"/>
      <c r="AE140" s="2"/>
      <c r="AF140" s="169"/>
    </row>
    <row r="141" spans="1:39" s="38" customFormat="1" ht="15" customHeight="1">
      <c r="A141" s="18"/>
      <c r="B141" s="51"/>
      <c r="C141" s="176"/>
      <c r="D141" s="176"/>
      <c r="E141" s="176"/>
      <c r="F141" s="176"/>
      <c r="G141" s="176"/>
      <c r="H141" s="176"/>
      <c r="I141" s="176"/>
      <c r="J141" s="176"/>
      <c r="K141" s="176"/>
      <c r="L141" s="176"/>
      <c r="M141" s="176"/>
      <c r="N141" s="176"/>
      <c r="O141" s="176"/>
      <c r="P141" s="176"/>
      <c r="Q141" s="176"/>
      <c r="R141" s="176"/>
      <c r="S141" s="176"/>
      <c r="T141" s="176"/>
      <c r="U141" s="176"/>
      <c r="V141" s="176"/>
      <c r="W141" s="176"/>
      <c r="X141" s="176"/>
      <c r="Y141" s="176"/>
      <c r="Z141" s="176"/>
      <c r="AA141" s="176"/>
      <c r="AB141" s="176"/>
      <c r="AC141" s="176"/>
      <c r="AD141" s="176"/>
      <c r="AE141" s="2"/>
      <c r="AF141" s="169"/>
    </row>
    <row r="142" spans="1:39" s="38" customFormat="1" ht="15" customHeight="1">
      <c r="A142" s="18"/>
      <c r="B142" s="51"/>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655" t="s">
        <v>6061</v>
      </c>
      <c r="AB142" s="655"/>
      <c r="AC142" s="655"/>
      <c r="AD142" s="655"/>
      <c r="AE142" s="2"/>
      <c r="AF142" s="169"/>
    </row>
    <row r="143" spans="1:39" s="38" customFormat="1" ht="15" customHeight="1">
      <c r="A143" s="18"/>
      <c r="B143" s="51"/>
      <c r="C143" s="176"/>
      <c r="D143" s="176"/>
      <c r="E143" s="176"/>
      <c r="F143" s="176"/>
      <c r="G143" s="176"/>
      <c r="H143" s="176"/>
      <c r="I143" s="176"/>
      <c r="J143" s="176"/>
      <c r="K143" s="176"/>
      <c r="L143" s="176"/>
      <c r="M143" s="176"/>
      <c r="N143" s="176"/>
      <c r="O143" s="176"/>
      <c r="P143" s="176"/>
      <c r="Q143" s="176"/>
      <c r="R143" s="176"/>
      <c r="S143" s="176"/>
      <c r="T143" s="176"/>
      <c r="U143" s="176"/>
      <c r="V143" s="176"/>
      <c r="W143" s="176"/>
      <c r="X143" s="176"/>
      <c r="Y143" s="176"/>
      <c r="Z143" s="176"/>
      <c r="AA143" s="233"/>
      <c r="AB143" s="233"/>
      <c r="AC143" s="233"/>
      <c r="AD143" s="233"/>
      <c r="AE143" s="2"/>
      <c r="AF143" s="169"/>
    </row>
    <row r="144" spans="1:39" s="3" customFormat="1" ht="36" customHeight="1">
      <c r="A144" s="18"/>
      <c r="B144"/>
      <c r="C144" s="824" t="s">
        <v>6062</v>
      </c>
      <c r="D144" s="825"/>
      <c r="E144" s="825"/>
      <c r="F144" s="825"/>
      <c r="G144" s="826"/>
      <c r="H144" s="541" t="s">
        <v>6063</v>
      </c>
      <c r="I144" s="542"/>
      <c r="J144" s="542"/>
      <c r="K144" s="542"/>
      <c r="L144" s="542"/>
      <c r="M144" s="543"/>
      <c r="N144" s="442" t="s">
        <v>6064</v>
      </c>
      <c r="O144" s="443"/>
      <c r="P144" s="443"/>
      <c r="Q144" s="443"/>
      <c r="R144" s="443"/>
      <c r="S144" s="443"/>
      <c r="T144" s="443"/>
      <c r="U144" s="443"/>
      <c r="V144" s="443"/>
      <c r="W144" s="443"/>
      <c r="X144" s="443"/>
      <c r="Y144" s="443"/>
      <c r="Z144" s="443"/>
      <c r="AA144" s="443"/>
      <c r="AB144" s="443"/>
      <c r="AC144" s="443"/>
      <c r="AD144" s="444"/>
      <c r="AE144" s="2"/>
      <c r="AF144" s="110"/>
    </row>
    <row r="145" spans="1:47" s="3" customFormat="1">
      <c r="A145" s="18"/>
      <c r="B145"/>
      <c r="C145" s="827"/>
      <c r="D145" s="828"/>
      <c r="E145" s="828"/>
      <c r="F145" s="828"/>
      <c r="G145" s="829"/>
      <c r="H145" s="822" t="s">
        <v>5995</v>
      </c>
      <c r="I145" s="823"/>
      <c r="J145" s="822" t="s">
        <v>5996</v>
      </c>
      <c r="K145" s="823"/>
      <c r="L145" s="822" t="s">
        <v>6065</v>
      </c>
      <c r="M145" s="823"/>
      <c r="N145" s="809" t="s">
        <v>4992</v>
      </c>
      <c r="O145" s="809"/>
      <c r="P145" s="809"/>
      <c r="Q145" s="809"/>
      <c r="R145" s="809"/>
      <c r="S145" s="809" t="s">
        <v>4994</v>
      </c>
      <c r="T145" s="809" t="s">
        <v>4996</v>
      </c>
      <c r="U145" s="809" t="s">
        <v>4998</v>
      </c>
      <c r="V145" s="809" t="s">
        <v>5000</v>
      </c>
      <c r="W145" s="647" t="s">
        <v>5002</v>
      </c>
      <c r="X145" s="647"/>
      <c r="Y145" s="647"/>
      <c r="Z145" s="647"/>
      <c r="AA145" s="647"/>
      <c r="AB145" s="647"/>
      <c r="AC145" s="647" t="s">
        <v>5004</v>
      </c>
      <c r="AD145" s="647" t="s">
        <v>5006</v>
      </c>
      <c r="AE145" s="2"/>
      <c r="AF145" s="110"/>
      <c r="AH145" s="518" t="s">
        <v>5089</v>
      </c>
      <c r="AI145" s="518"/>
      <c r="AJ145" s="518"/>
      <c r="AK145" s="518"/>
      <c r="AL145" s="518"/>
      <c r="AM145" s="518"/>
      <c r="AN145" s="518"/>
      <c r="AO145" s="518"/>
    </row>
    <row r="146" spans="1:47" s="3" customFormat="1" ht="96" customHeight="1">
      <c r="A146" s="18"/>
      <c r="B146"/>
      <c r="C146" s="830"/>
      <c r="D146" s="831"/>
      <c r="E146" s="831"/>
      <c r="F146" s="831"/>
      <c r="G146" s="832"/>
      <c r="H146" s="738"/>
      <c r="I146" s="740"/>
      <c r="J146" s="738"/>
      <c r="K146" s="740"/>
      <c r="L146" s="738"/>
      <c r="M146" s="740"/>
      <c r="N146" s="48" t="s">
        <v>5128</v>
      </c>
      <c r="O146" s="48" t="s">
        <v>5129</v>
      </c>
      <c r="P146" s="48" t="s">
        <v>5130</v>
      </c>
      <c r="Q146" s="48" t="s">
        <v>5131</v>
      </c>
      <c r="R146" s="48" t="s">
        <v>5132</v>
      </c>
      <c r="S146" s="647"/>
      <c r="T146" s="647"/>
      <c r="U146" s="647"/>
      <c r="V146" s="647"/>
      <c r="W146" s="48" t="s">
        <v>6066</v>
      </c>
      <c r="X146" s="48" t="s">
        <v>6067</v>
      </c>
      <c r="Y146" s="48" t="s">
        <v>6068</v>
      </c>
      <c r="Z146" s="48" t="s">
        <v>6069</v>
      </c>
      <c r="AA146" s="48" t="s">
        <v>6070</v>
      </c>
      <c r="AB146" s="48" t="s">
        <v>6071</v>
      </c>
      <c r="AC146" s="647"/>
      <c r="AD146" s="647"/>
      <c r="AE146" s="2"/>
      <c r="AF146" s="110"/>
      <c r="AH146" s="575" t="s">
        <v>5099</v>
      </c>
      <c r="AI146" s="698"/>
      <c r="AJ146" s="576"/>
      <c r="AK146" s="575" t="s">
        <v>5100</v>
      </c>
      <c r="AL146" s="698"/>
      <c r="AM146" s="576"/>
      <c r="AN146" s="516" t="s">
        <v>5101</v>
      </c>
      <c r="AO146" s="516"/>
      <c r="AQ146" s="521" t="s">
        <v>5998</v>
      </c>
      <c r="AR146" s="521"/>
      <c r="AT146" s="516" t="s">
        <v>5104</v>
      </c>
      <c r="AU146" s="516"/>
    </row>
    <row r="147" spans="1:47" s="3" customFormat="1" ht="15" customHeight="1">
      <c r="A147" s="18"/>
      <c r="B147" s="5"/>
      <c r="C147" s="48" t="s">
        <v>4992</v>
      </c>
      <c r="D147" s="564"/>
      <c r="E147" s="565"/>
      <c r="F147" s="565"/>
      <c r="G147" s="566"/>
      <c r="H147" s="447"/>
      <c r="I147" s="449"/>
      <c r="J147" s="447"/>
      <c r="K147" s="449"/>
      <c r="L147" s="447"/>
      <c r="M147" s="449"/>
      <c r="N147" s="283"/>
      <c r="O147" s="283"/>
      <c r="P147" s="283"/>
      <c r="Q147" s="283"/>
      <c r="R147" s="283"/>
      <c r="S147" s="283"/>
      <c r="T147" s="283"/>
      <c r="U147" s="283"/>
      <c r="V147" s="283"/>
      <c r="W147" s="283"/>
      <c r="X147" s="283"/>
      <c r="Y147" s="283"/>
      <c r="Z147" s="283"/>
      <c r="AA147" s="283"/>
      <c r="AB147" s="283"/>
      <c r="AC147" s="283"/>
      <c r="AD147" s="283"/>
      <c r="AE147" s="2"/>
      <c r="AF147" s="110"/>
      <c r="AH147" s="115" t="b">
        <f>NOT(EXACT(D147,UPPER(D147)))</f>
        <v>0</v>
      </c>
      <c r="AI147" s="115" t="str">
        <f>SUBSTITUTE( SUBSTITUTE( SUBSTITUTE( SUBSTITUTE( SUBSTITUTE( SUBSTITUTE( SUBSTITUTE( SUBSTITUTE( SUBSTITUTE( SUBSTITUTE(D147, "á", "a"), "é", "e"), "í", "i"), "ó", "o"), "ú", "u"), "Á", "A"), "É", "E"), "Í", "I"), "Ó", "O"), "Ú", "U")</f>
        <v/>
      </c>
      <c r="AJ147" s="115">
        <f>COUNTIF(AH147,"VERDADERO")</f>
        <v>0</v>
      </c>
      <c r="AK147" s="121" t="b">
        <f>NOT(EXACT(D147,AI147))</f>
        <v>0</v>
      </c>
      <c r="AL147" s="122" t="str">
        <f>SUBSTITUTE((SUBSTITUTE(SUBSTITUTE(SUBSTITUTE(D147,".",""),",",""),"(","")),")","")</f>
        <v/>
      </c>
      <c r="AM147" s="121">
        <f>COUNTIF(AK147,"VERDADERO")</f>
        <v>0</v>
      </c>
      <c r="AN147" s="121" t="b">
        <f>NOT(EXACT(D147,AL147))</f>
        <v>0</v>
      </c>
      <c r="AO147" s="121">
        <f>COUNTIF(AN147,"VERDADERO")</f>
        <v>0</v>
      </c>
      <c r="AQ147" s="522">
        <f>IF(OR(AND(LEN(H147)=4,H147&lt;2024),H147="",H147="NS"),0,1)</f>
        <v>0</v>
      </c>
      <c r="AR147" s="522"/>
      <c r="AT147" s="572">
        <f>IF($AH$26=$AJ$26,0,IF(OR(AND(D147="",COUNTBLANK(H147:AD147)=23),AND(D147&lt;&gt;"",COUNTA(H147:M147)=3,COUNTBLANK(N147:AD147)&lt;17)),0,1))</f>
        <v>0</v>
      </c>
      <c r="AU147" s="572"/>
    </row>
    <row r="148" spans="1:47" s="38" customFormat="1" ht="15" customHeight="1">
      <c r="A148" s="18"/>
      <c r="B148" s="51"/>
      <c r="C148" s="48" t="s">
        <v>4994</v>
      </c>
      <c r="D148" s="564"/>
      <c r="E148" s="565"/>
      <c r="F148" s="565"/>
      <c r="G148" s="566"/>
      <c r="H148" s="447"/>
      <c r="I148" s="449"/>
      <c r="J148" s="447"/>
      <c r="K148" s="449"/>
      <c r="L148" s="447"/>
      <c r="M148" s="449"/>
      <c r="N148" s="283"/>
      <c r="O148" s="283"/>
      <c r="P148" s="283"/>
      <c r="Q148" s="283"/>
      <c r="R148" s="283"/>
      <c r="S148" s="283"/>
      <c r="T148" s="283"/>
      <c r="U148" s="283"/>
      <c r="V148" s="283"/>
      <c r="W148" s="283"/>
      <c r="X148" s="283"/>
      <c r="Y148" s="283"/>
      <c r="Z148" s="283"/>
      <c r="AA148" s="283"/>
      <c r="AB148" s="283"/>
      <c r="AC148" s="283"/>
      <c r="AD148" s="283"/>
      <c r="AE148" s="2"/>
      <c r="AF148" s="169"/>
      <c r="AH148" s="115" t="b">
        <f t="shared" ref="AH148:AH176" si="11">NOT(EXACT(D148,UPPER(D148)))</f>
        <v>0</v>
      </c>
      <c r="AI148" s="115" t="str">
        <f t="shared" ref="AI148:AI176" si="12">SUBSTITUTE( SUBSTITUTE( SUBSTITUTE( SUBSTITUTE( SUBSTITUTE( SUBSTITUTE( SUBSTITUTE( SUBSTITUTE( SUBSTITUTE( SUBSTITUTE(D148, "á", "a"), "é", "e"), "í", "i"), "ó", "o"), "ú", "u"), "Á", "A"), "É", "E"), "Í", "I"), "Ó", "O"), "Ú", "U")</f>
        <v/>
      </c>
      <c r="AJ148" s="115">
        <f t="shared" ref="AJ148:AJ176" si="13">COUNTIF(AH148,"VERDADERO")</f>
        <v>0</v>
      </c>
      <c r="AK148" s="121" t="b">
        <f t="shared" ref="AK148:AK176" si="14">NOT(EXACT(D148,AI148))</f>
        <v>0</v>
      </c>
      <c r="AL148" s="122" t="str">
        <f t="shared" ref="AL148:AL176" si="15">SUBSTITUTE((SUBSTITUTE(SUBSTITUTE(SUBSTITUTE(D148,".",""),",",""),"(","")),")","")</f>
        <v/>
      </c>
      <c r="AM148" s="121">
        <f t="shared" ref="AM148:AM176" si="16">COUNTIF(AK148,"VERDADERO")</f>
        <v>0</v>
      </c>
      <c r="AN148" s="121" t="b">
        <f t="shared" ref="AN148:AN176" si="17">NOT(EXACT(D148,AL148))</f>
        <v>0</v>
      </c>
      <c r="AO148" s="121">
        <f t="shared" ref="AO148:AO176" si="18">COUNTIF(AN148,"VERDADERO")</f>
        <v>0</v>
      </c>
      <c r="AQ148" s="522">
        <f t="shared" ref="AQ148:AQ176" si="19">IF(OR(AND(LEN(H148)=4,H148&lt;2024),H148="",H148="NS"),0,1)</f>
        <v>0</v>
      </c>
      <c r="AR148" s="522"/>
      <c r="AT148" s="572">
        <f t="shared" ref="AT148:AT155" si="20">IF($AH$26=$AJ$26,0,IF(OR(AND(D148="",COUNTBLANK(H148:AD148)=23),AND(D148&lt;&gt;"",COUNTA(H148:M148)=3,COUNTBLANK(N148:AD148)&lt;17)),0,1))</f>
        <v>0</v>
      </c>
      <c r="AU148" s="572"/>
    </row>
    <row r="149" spans="1:47" s="38" customFormat="1" ht="15" customHeight="1">
      <c r="A149" s="18"/>
      <c r="B149" s="51"/>
      <c r="C149" s="48" t="s">
        <v>4996</v>
      </c>
      <c r="D149" s="564"/>
      <c r="E149" s="565"/>
      <c r="F149" s="565"/>
      <c r="G149" s="566"/>
      <c r="H149" s="447"/>
      <c r="I149" s="449"/>
      <c r="J149" s="447"/>
      <c r="K149" s="449"/>
      <c r="L149" s="447"/>
      <c r="M149" s="449"/>
      <c r="N149" s="283"/>
      <c r="O149" s="283"/>
      <c r="P149" s="283"/>
      <c r="Q149" s="283"/>
      <c r="R149" s="283"/>
      <c r="S149" s="283"/>
      <c r="T149" s="283"/>
      <c r="U149" s="283"/>
      <c r="V149" s="283"/>
      <c r="W149" s="283"/>
      <c r="X149" s="283"/>
      <c r="Y149" s="283"/>
      <c r="Z149" s="283"/>
      <c r="AA149" s="283"/>
      <c r="AB149" s="283"/>
      <c r="AC149" s="283"/>
      <c r="AD149" s="283"/>
      <c r="AE149" s="2"/>
      <c r="AF149" s="169"/>
      <c r="AH149" s="115" t="b">
        <f t="shared" si="11"/>
        <v>0</v>
      </c>
      <c r="AI149" s="115" t="str">
        <f t="shared" si="12"/>
        <v/>
      </c>
      <c r="AJ149" s="115">
        <f t="shared" si="13"/>
        <v>0</v>
      </c>
      <c r="AK149" s="121" t="b">
        <f t="shared" si="14"/>
        <v>0</v>
      </c>
      <c r="AL149" s="122" t="str">
        <f t="shared" si="15"/>
        <v/>
      </c>
      <c r="AM149" s="121">
        <f t="shared" si="16"/>
        <v>0</v>
      </c>
      <c r="AN149" s="121" t="b">
        <f t="shared" si="17"/>
        <v>0</v>
      </c>
      <c r="AO149" s="121">
        <f t="shared" si="18"/>
        <v>0</v>
      </c>
      <c r="AQ149" s="522">
        <f t="shared" si="19"/>
        <v>0</v>
      </c>
      <c r="AR149" s="522"/>
      <c r="AT149" s="572">
        <f t="shared" si="20"/>
        <v>0</v>
      </c>
      <c r="AU149" s="572"/>
    </row>
    <row r="150" spans="1:47" s="38" customFormat="1" ht="15" customHeight="1">
      <c r="A150" s="18"/>
      <c r="B150" s="51"/>
      <c r="C150" s="48" t="s">
        <v>4998</v>
      </c>
      <c r="D150" s="564"/>
      <c r="E150" s="565"/>
      <c r="F150" s="565"/>
      <c r="G150" s="566"/>
      <c r="H150" s="447"/>
      <c r="I150" s="449"/>
      <c r="J150" s="447"/>
      <c r="K150" s="449"/>
      <c r="L150" s="447"/>
      <c r="M150" s="449"/>
      <c r="N150" s="283"/>
      <c r="O150" s="283"/>
      <c r="P150" s="283"/>
      <c r="Q150" s="283"/>
      <c r="R150" s="283"/>
      <c r="S150" s="283"/>
      <c r="T150" s="283"/>
      <c r="U150" s="283"/>
      <c r="V150" s="283"/>
      <c r="W150" s="283"/>
      <c r="X150" s="283"/>
      <c r="Y150" s="283"/>
      <c r="Z150" s="283"/>
      <c r="AA150" s="283"/>
      <c r="AB150" s="283"/>
      <c r="AC150" s="283"/>
      <c r="AD150" s="283"/>
      <c r="AE150" s="2"/>
      <c r="AF150" s="169"/>
      <c r="AH150" s="115" t="b">
        <f t="shared" si="11"/>
        <v>0</v>
      </c>
      <c r="AI150" s="115" t="str">
        <f t="shared" si="12"/>
        <v/>
      </c>
      <c r="AJ150" s="115">
        <f t="shared" si="13"/>
        <v>0</v>
      </c>
      <c r="AK150" s="121" t="b">
        <f t="shared" si="14"/>
        <v>0</v>
      </c>
      <c r="AL150" s="122" t="str">
        <f t="shared" si="15"/>
        <v/>
      </c>
      <c r="AM150" s="121">
        <f t="shared" si="16"/>
        <v>0</v>
      </c>
      <c r="AN150" s="121" t="b">
        <f t="shared" si="17"/>
        <v>0</v>
      </c>
      <c r="AO150" s="121">
        <f t="shared" si="18"/>
        <v>0</v>
      </c>
      <c r="AQ150" s="522">
        <f t="shared" si="19"/>
        <v>0</v>
      </c>
      <c r="AR150" s="522"/>
      <c r="AT150" s="572">
        <f t="shared" si="20"/>
        <v>0</v>
      </c>
      <c r="AU150" s="572"/>
    </row>
    <row r="151" spans="1:47" s="38" customFormat="1" ht="15" customHeight="1">
      <c r="A151" s="18"/>
      <c r="B151" s="51"/>
      <c r="C151" s="48" t="s">
        <v>5000</v>
      </c>
      <c r="D151" s="564"/>
      <c r="E151" s="565"/>
      <c r="F151" s="565"/>
      <c r="G151" s="566"/>
      <c r="H151" s="447"/>
      <c r="I151" s="449"/>
      <c r="J151" s="447"/>
      <c r="K151" s="449"/>
      <c r="L151" s="447"/>
      <c r="M151" s="449"/>
      <c r="N151" s="283"/>
      <c r="O151" s="283"/>
      <c r="P151" s="283"/>
      <c r="Q151" s="283"/>
      <c r="R151" s="283"/>
      <c r="S151" s="283"/>
      <c r="T151" s="283"/>
      <c r="U151" s="283"/>
      <c r="V151" s="283"/>
      <c r="W151" s="283"/>
      <c r="X151" s="283"/>
      <c r="Y151" s="283"/>
      <c r="Z151" s="283"/>
      <c r="AA151" s="283"/>
      <c r="AB151" s="283"/>
      <c r="AC151" s="283"/>
      <c r="AD151" s="283"/>
      <c r="AE151" s="2"/>
      <c r="AF151" s="169"/>
      <c r="AH151" s="115" t="b">
        <f t="shared" si="11"/>
        <v>0</v>
      </c>
      <c r="AI151" s="115" t="str">
        <f t="shared" si="12"/>
        <v/>
      </c>
      <c r="AJ151" s="115">
        <f t="shared" si="13"/>
        <v>0</v>
      </c>
      <c r="AK151" s="121" t="b">
        <f t="shared" si="14"/>
        <v>0</v>
      </c>
      <c r="AL151" s="122" t="str">
        <f t="shared" si="15"/>
        <v/>
      </c>
      <c r="AM151" s="121">
        <f t="shared" si="16"/>
        <v>0</v>
      </c>
      <c r="AN151" s="121" t="b">
        <f t="shared" si="17"/>
        <v>0</v>
      </c>
      <c r="AO151" s="121">
        <f t="shared" si="18"/>
        <v>0</v>
      </c>
      <c r="AQ151" s="522">
        <f t="shared" si="19"/>
        <v>0</v>
      </c>
      <c r="AR151" s="522"/>
      <c r="AT151" s="572">
        <f t="shared" si="20"/>
        <v>0</v>
      </c>
      <c r="AU151" s="572"/>
    </row>
    <row r="152" spans="1:47" s="38" customFormat="1" ht="15" customHeight="1">
      <c r="A152" s="18"/>
      <c r="B152" s="51"/>
      <c r="C152" s="48" t="s">
        <v>5002</v>
      </c>
      <c r="D152" s="564"/>
      <c r="E152" s="565"/>
      <c r="F152" s="565"/>
      <c r="G152" s="566"/>
      <c r="H152" s="447"/>
      <c r="I152" s="449"/>
      <c r="J152" s="447"/>
      <c r="K152" s="449"/>
      <c r="L152" s="447"/>
      <c r="M152" s="449"/>
      <c r="N152" s="283"/>
      <c r="O152" s="283"/>
      <c r="P152" s="283"/>
      <c r="Q152" s="283"/>
      <c r="R152" s="283"/>
      <c r="S152" s="283"/>
      <c r="T152" s="283"/>
      <c r="U152" s="283"/>
      <c r="V152" s="283"/>
      <c r="W152" s="283"/>
      <c r="X152" s="283"/>
      <c r="Y152" s="283"/>
      <c r="Z152" s="283"/>
      <c r="AA152" s="283"/>
      <c r="AB152" s="283"/>
      <c r="AC152" s="283"/>
      <c r="AD152" s="283"/>
      <c r="AE152" s="2"/>
      <c r="AF152" s="169"/>
      <c r="AH152" s="115" t="b">
        <f t="shared" si="11"/>
        <v>0</v>
      </c>
      <c r="AI152" s="115" t="str">
        <f t="shared" si="12"/>
        <v/>
      </c>
      <c r="AJ152" s="115">
        <f t="shared" si="13"/>
        <v>0</v>
      </c>
      <c r="AK152" s="121" t="b">
        <f t="shared" si="14"/>
        <v>0</v>
      </c>
      <c r="AL152" s="122" t="str">
        <f t="shared" si="15"/>
        <v/>
      </c>
      <c r="AM152" s="121">
        <f t="shared" si="16"/>
        <v>0</v>
      </c>
      <c r="AN152" s="121" t="b">
        <f t="shared" si="17"/>
        <v>0</v>
      </c>
      <c r="AO152" s="121">
        <f t="shared" si="18"/>
        <v>0</v>
      </c>
      <c r="AQ152" s="522">
        <f t="shared" si="19"/>
        <v>0</v>
      </c>
      <c r="AR152" s="522"/>
      <c r="AT152" s="572">
        <f t="shared" si="20"/>
        <v>0</v>
      </c>
      <c r="AU152" s="572"/>
    </row>
    <row r="153" spans="1:47" s="38" customFormat="1" ht="15" customHeight="1">
      <c r="A153" s="18"/>
      <c r="B153" s="51"/>
      <c r="C153" s="48" t="s">
        <v>5004</v>
      </c>
      <c r="D153" s="564"/>
      <c r="E153" s="565"/>
      <c r="F153" s="565"/>
      <c r="G153" s="566"/>
      <c r="H153" s="447"/>
      <c r="I153" s="449"/>
      <c r="J153" s="447"/>
      <c r="K153" s="449"/>
      <c r="L153" s="447"/>
      <c r="M153" s="449"/>
      <c r="N153" s="283"/>
      <c r="O153" s="283"/>
      <c r="P153" s="283"/>
      <c r="Q153" s="283"/>
      <c r="R153" s="283"/>
      <c r="S153" s="283"/>
      <c r="T153" s="283"/>
      <c r="U153" s="283"/>
      <c r="V153" s="283"/>
      <c r="W153" s="283"/>
      <c r="X153" s="283"/>
      <c r="Y153" s="283"/>
      <c r="Z153" s="283"/>
      <c r="AA153" s="283"/>
      <c r="AB153" s="283"/>
      <c r="AC153" s="283"/>
      <c r="AD153" s="283"/>
      <c r="AE153" s="2"/>
      <c r="AF153" s="169"/>
      <c r="AH153" s="115" t="b">
        <f t="shared" si="11"/>
        <v>0</v>
      </c>
      <c r="AI153" s="115" t="str">
        <f t="shared" si="12"/>
        <v/>
      </c>
      <c r="AJ153" s="115">
        <f t="shared" si="13"/>
        <v>0</v>
      </c>
      <c r="AK153" s="121" t="b">
        <f t="shared" si="14"/>
        <v>0</v>
      </c>
      <c r="AL153" s="122" t="str">
        <f t="shared" si="15"/>
        <v/>
      </c>
      <c r="AM153" s="121">
        <f t="shared" si="16"/>
        <v>0</v>
      </c>
      <c r="AN153" s="121" t="b">
        <f t="shared" si="17"/>
        <v>0</v>
      </c>
      <c r="AO153" s="121">
        <f t="shared" si="18"/>
        <v>0</v>
      </c>
      <c r="AQ153" s="522">
        <f t="shared" si="19"/>
        <v>0</v>
      </c>
      <c r="AR153" s="522"/>
      <c r="AT153" s="572">
        <f t="shared" si="20"/>
        <v>0</v>
      </c>
      <c r="AU153" s="572"/>
    </row>
    <row r="154" spans="1:47" s="38" customFormat="1" ht="15" customHeight="1">
      <c r="A154" s="18"/>
      <c r="B154" s="51"/>
      <c r="C154" s="48" t="s">
        <v>5006</v>
      </c>
      <c r="D154" s="564"/>
      <c r="E154" s="565"/>
      <c r="F154" s="565"/>
      <c r="G154" s="566"/>
      <c r="H154" s="447"/>
      <c r="I154" s="449"/>
      <c r="J154" s="447"/>
      <c r="K154" s="449"/>
      <c r="L154" s="447"/>
      <c r="M154" s="449"/>
      <c r="N154" s="283"/>
      <c r="O154" s="283"/>
      <c r="P154" s="283"/>
      <c r="Q154" s="283"/>
      <c r="R154" s="283"/>
      <c r="S154" s="283"/>
      <c r="T154" s="283"/>
      <c r="U154" s="283"/>
      <c r="V154" s="283"/>
      <c r="W154" s="283"/>
      <c r="X154" s="283"/>
      <c r="Y154" s="283"/>
      <c r="Z154" s="283"/>
      <c r="AA154" s="283"/>
      <c r="AB154" s="283"/>
      <c r="AC154" s="283"/>
      <c r="AD154" s="283"/>
      <c r="AE154" s="2"/>
      <c r="AF154" s="169"/>
      <c r="AH154" s="115" t="b">
        <f t="shared" si="11"/>
        <v>0</v>
      </c>
      <c r="AI154" s="115" t="str">
        <f t="shared" si="12"/>
        <v/>
      </c>
      <c r="AJ154" s="115">
        <f t="shared" si="13"/>
        <v>0</v>
      </c>
      <c r="AK154" s="121" t="b">
        <f t="shared" si="14"/>
        <v>0</v>
      </c>
      <c r="AL154" s="122" t="str">
        <f t="shared" si="15"/>
        <v/>
      </c>
      <c r="AM154" s="121">
        <f t="shared" si="16"/>
        <v>0</v>
      </c>
      <c r="AN154" s="121" t="b">
        <f t="shared" si="17"/>
        <v>0</v>
      </c>
      <c r="AO154" s="121">
        <f t="shared" si="18"/>
        <v>0</v>
      </c>
      <c r="AQ154" s="522">
        <f t="shared" si="19"/>
        <v>0</v>
      </c>
      <c r="AR154" s="522"/>
      <c r="AT154" s="572">
        <f t="shared" si="20"/>
        <v>0</v>
      </c>
      <c r="AU154" s="572"/>
    </row>
    <row r="155" spans="1:47" s="38" customFormat="1" ht="15" customHeight="1">
      <c r="A155" s="18"/>
      <c r="B155" s="51"/>
      <c r="C155" s="48" t="s">
        <v>5008</v>
      </c>
      <c r="D155" s="564"/>
      <c r="E155" s="565"/>
      <c r="F155" s="565"/>
      <c r="G155" s="566"/>
      <c r="H155" s="447"/>
      <c r="I155" s="449"/>
      <c r="J155" s="447"/>
      <c r="K155" s="449"/>
      <c r="L155" s="447"/>
      <c r="M155" s="449"/>
      <c r="N155" s="283"/>
      <c r="O155" s="283"/>
      <c r="P155" s="283"/>
      <c r="Q155" s="283"/>
      <c r="R155" s="283"/>
      <c r="S155" s="283"/>
      <c r="T155" s="283"/>
      <c r="U155" s="283"/>
      <c r="V155" s="283"/>
      <c r="W155" s="283"/>
      <c r="X155" s="283"/>
      <c r="Y155" s="283"/>
      <c r="Z155" s="283"/>
      <c r="AA155" s="283"/>
      <c r="AB155" s="283"/>
      <c r="AC155" s="283"/>
      <c r="AD155" s="283"/>
      <c r="AE155" s="2"/>
      <c r="AF155" s="169"/>
      <c r="AH155" s="115" t="b">
        <f t="shared" si="11"/>
        <v>0</v>
      </c>
      <c r="AI155" s="115" t="str">
        <f t="shared" si="12"/>
        <v/>
      </c>
      <c r="AJ155" s="115">
        <f t="shared" si="13"/>
        <v>0</v>
      </c>
      <c r="AK155" s="121" t="b">
        <f t="shared" si="14"/>
        <v>0</v>
      </c>
      <c r="AL155" s="122" t="str">
        <f t="shared" si="15"/>
        <v/>
      </c>
      <c r="AM155" s="121">
        <f t="shared" si="16"/>
        <v>0</v>
      </c>
      <c r="AN155" s="121" t="b">
        <f t="shared" si="17"/>
        <v>0</v>
      </c>
      <c r="AO155" s="121">
        <f t="shared" si="18"/>
        <v>0</v>
      </c>
      <c r="AQ155" s="522">
        <f t="shared" si="19"/>
        <v>0</v>
      </c>
      <c r="AR155" s="522"/>
      <c r="AT155" s="572">
        <f t="shared" si="20"/>
        <v>0</v>
      </c>
      <c r="AU155" s="572"/>
    </row>
    <row r="156" spans="1:47" s="38" customFormat="1" ht="15" customHeight="1">
      <c r="A156" s="18"/>
      <c r="B156" s="51"/>
      <c r="C156" s="48" t="s">
        <v>5009</v>
      </c>
      <c r="D156" s="564"/>
      <c r="E156" s="565"/>
      <c r="F156" s="565"/>
      <c r="G156" s="566"/>
      <c r="H156" s="447"/>
      <c r="I156" s="449"/>
      <c r="J156" s="447"/>
      <c r="K156" s="449"/>
      <c r="L156" s="447"/>
      <c r="M156" s="449"/>
      <c r="N156" s="283"/>
      <c r="O156" s="283"/>
      <c r="P156" s="283"/>
      <c r="Q156" s="283"/>
      <c r="R156" s="283"/>
      <c r="S156" s="283"/>
      <c r="T156" s="283"/>
      <c r="U156" s="283"/>
      <c r="V156" s="283"/>
      <c r="W156" s="283"/>
      <c r="X156" s="283"/>
      <c r="Y156" s="283"/>
      <c r="Z156" s="283"/>
      <c r="AA156" s="283"/>
      <c r="AB156" s="283"/>
      <c r="AC156" s="283"/>
      <c r="AD156" s="283"/>
      <c r="AE156" s="2"/>
      <c r="AF156" s="169"/>
      <c r="AH156" s="115" t="b">
        <f t="shared" si="11"/>
        <v>0</v>
      </c>
      <c r="AI156" s="115" t="str">
        <f t="shared" si="12"/>
        <v/>
      </c>
      <c r="AJ156" s="115">
        <f t="shared" si="13"/>
        <v>0</v>
      </c>
      <c r="AK156" s="121" t="b">
        <f t="shared" si="14"/>
        <v>0</v>
      </c>
      <c r="AL156" s="122" t="str">
        <f t="shared" si="15"/>
        <v/>
      </c>
      <c r="AM156" s="121">
        <f t="shared" si="16"/>
        <v>0</v>
      </c>
      <c r="AN156" s="121" t="b">
        <f t="shared" si="17"/>
        <v>0</v>
      </c>
      <c r="AO156" s="121">
        <f t="shared" si="18"/>
        <v>0</v>
      </c>
      <c r="AQ156" s="522">
        <f t="shared" si="19"/>
        <v>0</v>
      </c>
      <c r="AR156" s="522"/>
      <c r="AT156" s="572">
        <f t="shared" ref="AT156:AT176" si="21">IF($AH$26=$AJ$26,0,IF(OR(AND(D156="",COUNTBLANK(H156:AD156)=23),AND(D156&lt;&gt;"",COUNTA(H156:M156)=3,COUNTBLANK(N156:AD156)&lt;17)),0,1))</f>
        <v>0</v>
      </c>
      <c r="AU156" s="572"/>
    </row>
    <row r="157" spans="1:47" s="38" customFormat="1" ht="15" customHeight="1">
      <c r="A157" s="18"/>
      <c r="B157" s="51"/>
      <c r="C157" s="48" t="s">
        <v>5011</v>
      </c>
      <c r="D157" s="564"/>
      <c r="E157" s="565"/>
      <c r="F157" s="565"/>
      <c r="G157" s="566"/>
      <c r="H157" s="447"/>
      <c r="I157" s="449"/>
      <c r="J157" s="447"/>
      <c r="K157" s="449"/>
      <c r="L157" s="447"/>
      <c r="M157" s="449"/>
      <c r="N157" s="283"/>
      <c r="O157" s="283"/>
      <c r="P157" s="283"/>
      <c r="Q157" s="283"/>
      <c r="R157" s="283"/>
      <c r="S157" s="283"/>
      <c r="T157" s="283"/>
      <c r="U157" s="283"/>
      <c r="V157" s="283"/>
      <c r="W157" s="283"/>
      <c r="X157" s="283"/>
      <c r="Y157" s="283"/>
      <c r="Z157" s="283"/>
      <c r="AA157" s="283"/>
      <c r="AB157" s="283"/>
      <c r="AC157" s="283"/>
      <c r="AD157" s="283"/>
      <c r="AE157" s="2"/>
      <c r="AF157" s="169"/>
      <c r="AH157" s="115" t="b">
        <f t="shared" si="11"/>
        <v>0</v>
      </c>
      <c r="AI157" s="115" t="str">
        <f t="shared" si="12"/>
        <v/>
      </c>
      <c r="AJ157" s="115">
        <f t="shared" si="13"/>
        <v>0</v>
      </c>
      <c r="AK157" s="121" t="b">
        <f t="shared" si="14"/>
        <v>0</v>
      </c>
      <c r="AL157" s="122" t="str">
        <f t="shared" si="15"/>
        <v/>
      </c>
      <c r="AM157" s="121">
        <f t="shared" si="16"/>
        <v>0</v>
      </c>
      <c r="AN157" s="121" t="b">
        <f t="shared" si="17"/>
        <v>0</v>
      </c>
      <c r="AO157" s="121">
        <f t="shared" si="18"/>
        <v>0</v>
      </c>
      <c r="AQ157" s="522">
        <f t="shared" si="19"/>
        <v>0</v>
      </c>
      <c r="AR157" s="522"/>
      <c r="AT157" s="572">
        <f t="shared" si="21"/>
        <v>0</v>
      </c>
      <c r="AU157" s="572"/>
    </row>
    <row r="158" spans="1:47" s="38" customFormat="1" ht="15" customHeight="1">
      <c r="A158" s="18"/>
      <c r="B158" s="51"/>
      <c r="C158" s="48" t="s">
        <v>5012</v>
      </c>
      <c r="D158" s="564"/>
      <c r="E158" s="565"/>
      <c r="F158" s="565"/>
      <c r="G158" s="566"/>
      <c r="H158" s="447"/>
      <c r="I158" s="449"/>
      <c r="J158" s="447"/>
      <c r="K158" s="449"/>
      <c r="L158" s="447"/>
      <c r="M158" s="449"/>
      <c r="N158" s="283"/>
      <c r="O158" s="283"/>
      <c r="P158" s="283"/>
      <c r="Q158" s="283"/>
      <c r="R158" s="283"/>
      <c r="S158" s="283"/>
      <c r="T158" s="283"/>
      <c r="U158" s="283"/>
      <c r="V158" s="283"/>
      <c r="W158" s="283"/>
      <c r="X158" s="283"/>
      <c r="Y158" s="283"/>
      <c r="Z158" s="283"/>
      <c r="AA158" s="283"/>
      <c r="AB158" s="283"/>
      <c r="AC158" s="283"/>
      <c r="AD158" s="283"/>
      <c r="AE158" s="2"/>
      <c r="AF158" s="169"/>
      <c r="AH158" s="115" t="b">
        <f t="shared" si="11"/>
        <v>0</v>
      </c>
      <c r="AI158" s="115" t="str">
        <f t="shared" si="12"/>
        <v/>
      </c>
      <c r="AJ158" s="115">
        <f t="shared" si="13"/>
        <v>0</v>
      </c>
      <c r="AK158" s="121" t="b">
        <f t="shared" si="14"/>
        <v>0</v>
      </c>
      <c r="AL158" s="122" t="str">
        <f t="shared" si="15"/>
        <v/>
      </c>
      <c r="AM158" s="121">
        <f t="shared" si="16"/>
        <v>0</v>
      </c>
      <c r="AN158" s="121" t="b">
        <f t="shared" si="17"/>
        <v>0</v>
      </c>
      <c r="AO158" s="121">
        <f t="shared" si="18"/>
        <v>0</v>
      </c>
      <c r="AQ158" s="522">
        <f t="shared" si="19"/>
        <v>0</v>
      </c>
      <c r="AR158" s="522"/>
      <c r="AT158" s="572">
        <f t="shared" si="21"/>
        <v>0</v>
      </c>
      <c r="AU158" s="572"/>
    </row>
    <row r="159" spans="1:47" s="38" customFormat="1" ht="15" customHeight="1">
      <c r="A159" s="18"/>
      <c r="B159" s="51"/>
      <c r="C159" s="48" t="s">
        <v>5013</v>
      </c>
      <c r="D159" s="564"/>
      <c r="E159" s="565"/>
      <c r="F159" s="565"/>
      <c r="G159" s="566"/>
      <c r="H159" s="447"/>
      <c r="I159" s="449"/>
      <c r="J159" s="447"/>
      <c r="K159" s="449"/>
      <c r="L159" s="447"/>
      <c r="M159" s="449"/>
      <c r="N159" s="283"/>
      <c r="O159" s="283"/>
      <c r="P159" s="283"/>
      <c r="Q159" s="283"/>
      <c r="R159" s="283"/>
      <c r="S159" s="283"/>
      <c r="T159" s="283"/>
      <c r="U159" s="283"/>
      <c r="V159" s="283"/>
      <c r="W159" s="283"/>
      <c r="X159" s="283"/>
      <c r="Y159" s="283"/>
      <c r="Z159" s="283"/>
      <c r="AA159" s="283"/>
      <c r="AB159" s="283"/>
      <c r="AC159" s="283"/>
      <c r="AD159" s="283"/>
      <c r="AE159" s="2"/>
      <c r="AF159" s="169"/>
      <c r="AH159" s="115" t="b">
        <f t="shared" si="11"/>
        <v>0</v>
      </c>
      <c r="AI159" s="115" t="str">
        <f t="shared" si="12"/>
        <v/>
      </c>
      <c r="AJ159" s="115">
        <f t="shared" si="13"/>
        <v>0</v>
      </c>
      <c r="AK159" s="121" t="b">
        <f t="shared" si="14"/>
        <v>0</v>
      </c>
      <c r="AL159" s="122" t="str">
        <f t="shared" si="15"/>
        <v/>
      </c>
      <c r="AM159" s="121">
        <f t="shared" si="16"/>
        <v>0</v>
      </c>
      <c r="AN159" s="121" t="b">
        <f t="shared" si="17"/>
        <v>0</v>
      </c>
      <c r="AO159" s="121">
        <f t="shared" si="18"/>
        <v>0</v>
      </c>
      <c r="AQ159" s="522">
        <f t="shared" si="19"/>
        <v>0</v>
      </c>
      <c r="AR159" s="522"/>
      <c r="AT159" s="572">
        <f t="shared" si="21"/>
        <v>0</v>
      </c>
      <c r="AU159" s="572"/>
    </row>
    <row r="160" spans="1:47" s="38" customFormat="1" ht="15" customHeight="1">
      <c r="A160" s="18"/>
      <c r="B160" s="51"/>
      <c r="C160" s="48" t="s">
        <v>5014</v>
      </c>
      <c r="D160" s="564"/>
      <c r="E160" s="565"/>
      <c r="F160" s="565"/>
      <c r="G160" s="566"/>
      <c r="H160" s="447"/>
      <c r="I160" s="449"/>
      <c r="J160" s="447"/>
      <c r="K160" s="449"/>
      <c r="L160" s="447"/>
      <c r="M160" s="449"/>
      <c r="N160" s="283"/>
      <c r="O160" s="283"/>
      <c r="P160" s="283"/>
      <c r="Q160" s="283"/>
      <c r="R160" s="283"/>
      <c r="S160" s="283"/>
      <c r="T160" s="283"/>
      <c r="U160" s="283"/>
      <c r="V160" s="283"/>
      <c r="W160" s="283"/>
      <c r="X160" s="283"/>
      <c r="Y160" s="283"/>
      <c r="Z160" s="283"/>
      <c r="AA160" s="283"/>
      <c r="AB160" s="283"/>
      <c r="AC160" s="283"/>
      <c r="AD160" s="283"/>
      <c r="AE160" s="2"/>
      <c r="AF160" s="169"/>
      <c r="AH160" s="115" t="b">
        <f t="shared" si="11"/>
        <v>0</v>
      </c>
      <c r="AI160" s="115" t="str">
        <f t="shared" si="12"/>
        <v/>
      </c>
      <c r="AJ160" s="115">
        <f t="shared" si="13"/>
        <v>0</v>
      </c>
      <c r="AK160" s="121" t="b">
        <f t="shared" si="14"/>
        <v>0</v>
      </c>
      <c r="AL160" s="122" t="str">
        <f t="shared" si="15"/>
        <v/>
      </c>
      <c r="AM160" s="121">
        <f t="shared" si="16"/>
        <v>0</v>
      </c>
      <c r="AN160" s="121" t="b">
        <f t="shared" si="17"/>
        <v>0</v>
      </c>
      <c r="AO160" s="121">
        <f t="shared" si="18"/>
        <v>0</v>
      </c>
      <c r="AQ160" s="522">
        <f t="shared" si="19"/>
        <v>0</v>
      </c>
      <c r="AR160" s="522"/>
      <c r="AT160" s="572">
        <f t="shared" si="21"/>
        <v>0</v>
      </c>
      <c r="AU160" s="572"/>
    </row>
    <row r="161" spans="1:47" s="38" customFormat="1" ht="15" customHeight="1">
      <c r="A161" s="18"/>
      <c r="B161" s="51"/>
      <c r="C161" s="48" t="s">
        <v>5015</v>
      </c>
      <c r="D161" s="564"/>
      <c r="E161" s="565"/>
      <c r="F161" s="565"/>
      <c r="G161" s="566"/>
      <c r="H161" s="447"/>
      <c r="I161" s="449"/>
      <c r="J161" s="447"/>
      <c r="K161" s="449"/>
      <c r="L161" s="447"/>
      <c r="M161" s="449"/>
      <c r="N161" s="283"/>
      <c r="O161" s="283"/>
      <c r="P161" s="283"/>
      <c r="Q161" s="283"/>
      <c r="R161" s="283"/>
      <c r="S161" s="283"/>
      <c r="T161" s="283"/>
      <c r="U161" s="283"/>
      <c r="V161" s="283"/>
      <c r="W161" s="283"/>
      <c r="X161" s="283"/>
      <c r="Y161" s="283"/>
      <c r="Z161" s="283"/>
      <c r="AA161" s="283"/>
      <c r="AB161" s="283"/>
      <c r="AC161" s="283"/>
      <c r="AD161" s="283"/>
      <c r="AE161" s="2"/>
      <c r="AF161" s="169"/>
      <c r="AH161" s="115" t="b">
        <f t="shared" si="11"/>
        <v>0</v>
      </c>
      <c r="AI161" s="115" t="str">
        <f t="shared" si="12"/>
        <v/>
      </c>
      <c r="AJ161" s="115">
        <f t="shared" si="13"/>
        <v>0</v>
      </c>
      <c r="AK161" s="121" t="b">
        <f t="shared" si="14"/>
        <v>0</v>
      </c>
      <c r="AL161" s="122" t="str">
        <f t="shared" si="15"/>
        <v/>
      </c>
      <c r="AM161" s="121">
        <f t="shared" si="16"/>
        <v>0</v>
      </c>
      <c r="AN161" s="121" t="b">
        <f t="shared" si="17"/>
        <v>0</v>
      </c>
      <c r="AO161" s="121">
        <f t="shared" si="18"/>
        <v>0</v>
      </c>
      <c r="AQ161" s="522">
        <f t="shared" si="19"/>
        <v>0</v>
      </c>
      <c r="AR161" s="522"/>
      <c r="AT161" s="572">
        <f t="shared" si="21"/>
        <v>0</v>
      </c>
      <c r="AU161" s="572"/>
    </row>
    <row r="162" spans="1:47" s="38" customFormat="1" ht="15" customHeight="1">
      <c r="A162" s="18"/>
      <c r="B162" s="51"/>
      <c r="C162" s="48" t="s">
        <v>5016</v>
      </c>
      <c r="D162" s="564"/>
      <c r="E162" s="565"/>
      <c r="F162" s="565"/>
      <c r="G162" s="566"/>
      <c r="H162" s="447"/>
      <c r="I162" s="449"/>
      <c r="J162" s="447"/>
      <c r="K162" s="449"/>
      <c r="L162" s="447"/>
      <c r="M162" s="449"/>
      <c r="N162" s="283"/>
      <c r="O162" s="283"/>
      <c r="P162" s="283"/>
      <c r="Q162" s="283"/>
      <c r="R162" s="283"/>
      <c r="S162" s="283"/>
      <c r="T162" s="283"/>
      <c r="U162" s="283"/>
      <c r="V162" s="283"/>
      <c r="W162" s="283"/>
      <c r="X162" s="283"/>
      <c r="Y162" s="283"/>
      <c r="Z162" s="283"/>
      <c r="AA162" s="283"/>
      <c r="AB162" s="283"/>
      <c r="AC162" s="283"/>
      <c r="AD162" s="283"/>
      <c r="AE162" s="2"/>
      <c r="AF162" s="169"/>
      <c r="AH162" s="115" t="b">
        <f t="shared" si="11"/>
        <v>0</v>
      </c>
      <c r="AI162" s="115" t="str">
        <f t="shared" si="12"/>
        <v/>
      </c>
      <c r="AJ162" s="115">
        <f t="shared" si="13"/>
        <v>0</v>
      </c>
      <c r="AK162" s="121" t="b">
        <f t="shared" si="14"/>
        <v>0</v>
      </c>
      <c r="AL162" s="122" t="str">
        <f t="shared" si="15"/>
        <v/>
      </c>
      <c r="AM162" s="121">
        <f t="shared" si="16"/>
        <v>0</v>
      </c>
      <c r="AN162" s="121" t="b">
        <f t="shared" si="17"/>
        <v>0</v>
      </c>
      <c r="AO162" s="121">
        <f t="shared" si="18"/>
        <v>0</v>
      </c>
      <c r="AQ162" s="522">
        <f t="shared" si="19"/>
        <v>0</v>
      </c>
      <c r="AR162" s="522"/>
      <c r="AT162" s="572">
        <f t="shared" si="21"/>
        <v>0</v>
      </c>
      <c r="AU162" s="572"/>
    </row>
    <row r="163" spans="1:47" s="38" customFormat="1" ht="15" customHeight="1">
      <c r="A163" s="18"/>
      <c r="B163" s="51"/>
      <c r="C163" s="48" t="s">
        <v>5017</v>
      </c>
      <c r="D163" s="564"/>
      <c r="E163" s="565"/>
      <c r="F163" s="565"/>
      <c r="G163" s="566"/>
      <c r="H163" s="447"/>
      <c r="I163" s="449"/>
      <c r="J163" s="447"/>
      <c r="K163" s="449"/>
      <c r="L163" s="447"/>
      <c r="M163" s="449"/>
      <c r="N163" s="283"/>
      <c r="O163" s="283"/>
      <c r="P163" s="283"/>
      <c r="Q163" s="283"/>
      <c r="R163" s="283"/>
      <c r="S163" s="283"/>
      <c r="T163" s="283"/>
      <c r="U163" s="283"/>
      <c r="V163" s="283"/>
      <c r="W163" s="283"/>
      <c r="X163" s="283"/>
      <c r="Y163" s="283"/>
      <c r="Z163" s="283"/>
      <c r="AA163" s="283"/>
      <c r="AB163" s="283"/>
      <c r="AC163" s="283"/>
      <c r="AD163" s="283"/>
      <c r="AE163" s="2"/>
      <c r="AF163" s="169"/>
      <c r="AH163" s="115" t="b">
        <f t="shared" si="11"/>
        <v>0</v>
      </c>
      <c r="AI163" s="115" t="str">
        <f t="shared" si="12"/>
        <v/>
      </c>
      <c r="AJ163" s="115">
        <f t="shared" si="13"/>
        <v>0</v>
      </c>
      <c r="AK163" s="121" t="b">
        <f t="shared" si="14"/>
        <v>0</v>
      </c>
      <c r="AL163" s="122" t="str">
        <f t="shared" si="15"/>
        <v/>
      </c>
      <c r="AM163" s="121">
        <f t="shared" si="16"/>
        <v>0</v>
      </c>
      <c r="AN163" s="121" t="b">
        <f t="shared" si="17"/>
        <v>0</v>
      </c>
      <c r="AO163" s="121">
        <f t="shared" si="18"/>
        <v>0</v>
      </c>
      <c r="AQ163" s="522">
        <f t="shared" si="19"/>
        <v>0</v>
      </c>
      <c r="AR163" s="522"/>
      <c r="AT163" s="572">
        <f t="shared" si="21"/>
        <v>0</v>
      </c>
      <c r="AU163" s="572"/>
    </row>
    <row r="164" spans="1:47" s="38" customFormat="1" ht="15" customHeight="1">
      <c r="A164" s="18"/>
      <c r="B164" s="51"/>
      <c r="C164" s="48" t="s">
        <v>5018</v>
      </c>
      <c r="D164" s="564"/>
      <c r="E164" s="565"/>
      <c r="F164" s="565"/>
      <c r="G164" s="566"/>
      <c r="H164" s="447"/>
      <c r="I164" s="449"/>
      <c r="J164" s="447"/>
      <c r="K164" s="449"/>
      <c r="L164" s="447"/>
      <c r="M164" s="449"/>
      <c r="N164" s="283"/>
      <c r="O164" s="283"/>
      <c r="P164" s="283"/>
      <c r="Q164" s="283"/>
      <c r="R164" s="283"/>
      <c r="S164" s="283"/>
      <c r="T164" s="283"/>
      <c r="U164" s="283"/>
      <c r="V164" s="283"/>
      <c r="W164" s="283"/>
      <c r="X164" s="283"/>
      <c r="Y164" s="283"/>
      <c r="Z164" s="283"/>
      <c r="AA164" s="283"/>
      <c r="AB164" s="283"/>
      <c r="AC164" s="283"/>
      <c r="AD164" s="283"/>
      <c r="AE164" s="2"/>
      <c r="AF164" s="169"/>
      <c r="AH164" s="115" t="b">
        <f t="shared" si="11"/>
        <v>0</v>
      </c>
      <c r="AI164" s="115" t="str">
        <f t="shared" si="12"/>
        <v/>
      </c>
      <c r="AJ164" s="115">
        <f t="shared" si="13"/>
        <v>0</v>
      </c>
      <c r="AK164" s="121" t="b">
        <f t="shared" si="14"/>
        <v>0</v>
      </c>
      <c r="AL164" s="122" t="str">
        <f t="shared" si="15"/>
        <v/>
      </c>
      <c r="AM164" s="121">
        <f t="shared" si="16"/>
        <v>0</v>
      </c>
      <c r="AN164" s="121" t="b">
        <f t="shared" si="17"/>
        <v>0</v>
      </c>
      <c r="AO164" s="121">
        <f t="shared" si="18"/>
        <v>0</v>
      </c>
      <c r="AQ164" s="522">
        <f t="shared" si="19"/>
        <v>0</v>
      </c>
      <c r="AR164" s="522"/>
      <c r="AT164" s="572">
        <f t="shared" si="21"/>
        <v>0</v>
      </c>
      <c r="AU164" s="572"/>
    </row>
    <row r="165" spans="1:47" s="38" customFormat="1" ht="15" customHeight="1">
      <c r="A165" s="18"/>
      <c r="B165" s="51"/>
      <c r="C165" s="48" t="s">
        <v>5019</v>
      </c>
      <c r="D165" s="564"/>
      <c r="E165" s="565"/>
      <c r="F165" s="565"/>
      <c r="G165" s="566"/>
      <c r="H165" s="447"/>
      <c r="I165" s="449"/>
      <c r="J165" s="447"/>
      <c r="K165" s="449"/>
      <c r="L165" s="447"/>
      <c r="M165" s="449"/>
      <c r="N165" s="283"/>
      <c r="O165" s="283"/>
      <c r="P165" s="283"/>
      <c r="Q165" s="283"/>
      <c r="R165" s="283"/>
      <c r="S165" s="283"/>
      <c r="T165" s="283"/>
      <c r="U165" s="283"/>
      <c r="V165" s="283"/>
      <c r="W165" s="283"/>
      <c r="X165" s="283"/>
      <c r="Y165" s="283"/>
      <c r="Z165" s="283"/>
      <c r="AA165" s="283"/>
      <c r="AB165" s="283"/>
      <c r="AC165" s="283"/>
      <c r="AD165" s="283"/>
      <c r="AE165" s="2"/>
      <c r="AF165" s="169"/>
      <c r="AH165" s="115" t="b">
        <f t="shared" si="11"/>
        <v>0</v>
      </c>
      <c r="AI165" s="115" t="str">
        <f t="shared" si="12"/>
        <v/>
      </c>
      <c r="AJ165" s="115">
        <f t="shared" si="13"/>
        <v>0</v>
      </c>
      <c r="AK165" s="121" t="b">
        <f t="shared" si="14"/>
        <v>0</v>
      </c>
      <c r="AL165" s="122" t="str">
        <f t="shared" si="15"/>
        <v/>
      </c>
      <c r="AM165" s="121">
        <f t="shared" si="16"/>
        <v>0</v>
      </c>
      <c r="AN165" s="121" t="b">
        <f t="shared" si="17"/>
        <v>0</v>
      </c>
      <c r="AO165" s="121">
        <f t="shared" si="18"/>
        <v>0</v>
      </c>
      <c r="AQ165" s="522">
        <f t="shared" si="19"/>
        <v>0</v>
      </c>
      <c r="AR165" s="522"/>
      <c r="AT165" s="572">
        <f t="shared" si="21"/>
        <v>0</v>
      </c>
      <c r="AU165" s="572"/>
    </row>
    <row r="166" spans="1:47" s="38" customFormat="1" ht="15" customHeight="1">
      <c r="A166" s="18"/>
      <c r="B166" s="51"/>
      <c r="C166" s="48" t="s">
        <v>5020</v>
      </c>
      <c r="D166" s="564"/>
      <c r="E166" s="565"/>
      <c r="F166" s="565"/>
      <c r="G166" s="566"/>
      <c r="H166" s="447"/>
      <c r="I166" s="449"/>
      <c r="J166" s="447"/>
      <c r="K166" s="449"/>
      <c r="L166" s="447"/>
      <c r="M166" s="449"/>
      <c r="N166" s="283"/>
      <c r="O166" s="283"/>
      <c r="P166" s="283"/>
      <c r="Q166" s="283"/>
      <c r="R166" s="283"/>
      <c r="S166" s="283"/>
      <c r="T166" s="283"/>
      <c r="U166" s="283"/>
      <c r="V166" s="283"/>
      <c r="W166" s="283"/>
      <c r="X166" s="283"/>
      <c r="Y166" s="283"/>
      <c r="Z166" s="283"/>
      <c r="AA166" s="283"/>
      <c r="AB166" s="283"/>
      <c r="AC166" s="283"/>
      <c r="AD166" s="283"/>
      <c r="AE166" s="2"/>
      <c r="AF166" s="169"/>
      <c r="AH166" s="115" t="b">
        <f t="shared" si="11"/>
        <v>0</v>
      </c>
      <c r="AI166" s="115" t="str">
        <f t="shared" si="12"/>
        <v/>
      </c>
      <c r="AJ166" s="115">
        <f t="shared" si="13"/>
        <v>0</v>
      </c>
      <c r="AK166" s="121" t="b">
        <f t="shared" si="14"/>
        <v>0</v>
      </c>
      <c r="AL166" s="122" t="str">
        <f t="shared" si="15"/>
        <v/>
      </c>
      <c r="AM166" s="121">
        <f t="shared" si="16"/>
        <v>0</v>
      </c>
      <c r="AN166" s="121" t="b">
        <f t="shared" si="17"/>
        <v>0</v>
      </c>
      <c r="AO166" s="121">
        <f t="shared" si="18"/>
        <v>0</v>
      </c>
      <c r="AQ166" s="522">
        <f t="shared" si="19"/>
        <v>0</v>
      </c>
      <c r="AR166" s="522"/>
      <c r="AT166" s="572">
        <f t="shared" si="21"/>
        <v>0</v>
      </c>
      <c r="AU166" s="572"/>
    </row>
    <row r="167" spans="1:47" s="38" customFormat="1" ht="15" customHeight="1">
      <c r="A167" s="18"/>
      <c r="B167" s="51"/>
      <c r="C167" s="48" t="s">
        <v>5021</v>
      </c>
      <c r="D167" s="564"/>
      <c r="E167" s="565"/>
      <c r="F167" s="565"/>
      <c r="G167" s="566"/>
      <c r="H167" s="447"/>
      <c r="I167" s="449"/>
      <c r="J167" s="447"/>
      <c r="K167" s="449"/>
      <c r="L167" s="447"/>
      <c r="M167" s="449"/>
      <c r="N167" s="283"/>
      <c r="O167" s="283"/>
      <c r="P167" s="283"/>
      <c r="Q167" s="283"/>
      <c r="R167" s="283"/>
      <c r="S167" s="283"/>
      <c r="T167" s="283"/>
      <c r="U167" s="283"/>
      <c r="V167" s="283"/>
      <c r="W167" s="283"/>
      <c r="X167" s="283"/>
      <c r="Y167" s="283"/>
      <c r="Z167" s="283"/>
      <c r="AA167" s="283"/>
      <c r="AB167" s="283"/>
      <c r="AC167" s="283"/>
      <c r="AD167" s="283"/>
      <c r="AE167" s="2"/>
      <c r="AF167" s="169"/>
      <c r="AH167" s="115" t="b">
        <f t="shared" si="11"/>
        <v>0</v>
      </c>
      <c r="AI167" s="115" t="str">
        <f t="shared" si="12"/>
        <v/>
      </c>
      <c r="AJ167" s="115">
        <f t="shared" si="13"/>
        <v>0</v>
      </c>
      <c r="AK167" s="121" t="b">
        <f t="shared" si="14"/>
        <v>0</v>
      </c>
      <c r="AL167" s="122" t="str">
        <f t="shared" si="15"/>
        <v/>
      </c>
      <c r="AM167" s="121">
        <f t="shared" si="16"/>
        <v>0</v>
      </c>
      <c r="AN167" s="121" t="b">
        <f t="shared" si="17"/>
        <v>0</v>
      </c>
      <c r="AO167" s="121">
        <f t="shared" si="18"/>
        <v>0</v>
      </c>
      <c r="AQ167" s="522">
        <f t="shared" si="19"/>
        <v>0</v>
      </c>
      <c r="AR167" s="522"/>
      <c r="AT167" s="572">
        <f t="shared" si="21"/>
        <v>0</v>
      </c>
      <c r="AU167" s="572"/>
    </row>
    <row r="168" spans="1:47" s="38" customFormat="1" ht="15" customHeight="1">
      <c r="A168" s="18"/>
      <c r="B168" s="51"/>
      <c r="C168" s="48" t="s">
        <v>5022</v>
      </c>
      <c r="D168" s="564"/>
      <c r="E168" s="565"/>
      <c r="F168" s="565"/>
      <c r="G168" s="566"/>
      <c r="H168" s="447"/>
      <c r="I168" s="449"/>
      <c r="J168" s="447"/>
      <c r="K168" s="449"/>
      <c r="L168" s="447"/>
      <c r="M168" s="449"/>
      <c r="N168" s="283"/>
      <c r="O168" s="283"/>
      <c r="P168" s="283"/>
      <c r="Q168" s="283"/>
      <c r="R168" s="283"/>
      <c r="S168" s="283"/>
      <c r="T168" s="283"/>
      <c r="U168" s="283"/>
      <c r="V168" s="283"/>
      <c r="W168" s="283"/>
      <c r="X168" s="283"/>
      <c r="Y168" s="283"/>
      <c r="Z168" s="283"/>
      <c r="AA168" s="283"/>
      <c r="AB168" s="283"/>
      <c r="AC168" s="283"/>
      <c r="AD168" s="283"/>
      <c r="AE168" s="2"/>
      <c r="AF168" s="169"/>
      <c r="AH168" s="115" t="b">
        <f t="shared" si="11"/>
        <v>0</v>
      </c>
      <c r="AI168" s="115" t="str">
        <f t="shared" si="12"/>
        <v/>
      </c>
      <c r="AJ168" s="115">
        <f t="shared" si="13"/>
        <v>0</v>
      </c>
      <c r="AK168" s="121" t="b">
        <f t="shared" si="14"/>
        <v>0</v>
      </c>
      <c r="AL168" s="122" t="str">
        <f t="shared" si="15"/>
        <v/>
      </c>
      <c r="AM168" s="121">
        <f t="shared" si="16"/>
        <v>0</v>
      </c>
      <c r="AN168" s="121" t="b">
        <f t="shared" si="17"/>
        <v>0</v>
      </c>
      <c r="AO168" s="121">
        <f t="shared" si="18"/>
        <v>0</v>
      </c>
      <c r="AQ168" s="522">
        <f t="shared" si="19"/>
        <v>0</v>
      </c>
      <c r="AR168" s="522"/>
      <c r="AT168" s="572">
        <f t="shared" si="21"/>
        <v>0</v>
      </c>
      <c r="AU168" s="572"/>
    </row>
    <row r="169" spans="1:47" s="38" customFormat="1" ht="15" customHeight="1">
      <c r="A169" s="18"/>
      <c r="B169" s="51"/>
      <c r="C169" s="48" t="s">
        <v>5023</v>
      </c>
      <c r="D169" s="564"/>
      <c r="E169" s="565"/>
      <c r="F169" s="565"/>
      <c r="G169" s="566"/>
      <c r="H169" s="447"/>
      <c r="I169" s="449"/>
      <c r="J169" s="447"/>
      <c r="K169" s="449"/>
      <c r="L169" s="447"/>
      <c r="M169" s="449"/>
      <c r="N169" s="283"/>
      <c r="O169" s="283"/>
      <c r="P169" s="283"/>
      <c r="Q169" s="283"/>
      <c r="R169" s="283"/>
      <c r="S169" s="283"/>
      <c r="T169" s="283"/>
      <c r="U169" s="283"/>
      <c r="V169" s="283"/>
      <c r="W169" s="283"/>
      <c r="X169" s="283"/>
      <c r="Y169" s="283"/>
      <c r="Z169" s="283"/>
      <c r="AA169" s="283"/>
      <c r="AB169" s="283"/>
      <c r="AC169" s="283"/>
      <c r="AD169" s="283"/>
      <c r="AE169" s="2"/>
      <c r="AF169" s="169"/>
      <c r="AH169" s="115" t="b">
        <f t="shared" si="11"/>
        <v>0</v>
      </c>
      <c r="AI169" s="115" t="str">
        <f t="shared" si="12"/>
        <v/>
      </c>
      <c r="AJ169" s="115">
        <f t="shared" si="13"/>
        <v>0</v>
      </c>
      <c r="AK169" s="121" t="b">
        <f t="shared" si="14"/>
        <v>0</v>
      </c>
      <c r="AL169" s="122" t="str">
        <f t="shared" si="15"/>
        <v/>
      </c>
      <c r="AM169" s="121">
        <f t="shared" si="16"/>
        <v>0</v>
      </c>
      <c r="AN169" s="121" t="b">
        <f t="shared" si="17"/>
        <v>0</v>
      </c>
      <c r="AO169" s="121">
        <f t="shared" si="18"/>
        <v>0</v>
      </c>
      <c r="AQ169" s="522">
        <f t="shared" si="19"/>
        <v>0</v>
      </c>
      <c r="AR169" s="522"/>
      <c r="AT169" s="572">
        <f t="shared" si="21"/>
        <v>0</v>
      </c>
      <c r="AU169" s="572"/>
    </row>
    <row r="170" spans="1:47" s="38" customFormat="1" ht="15" customHeight="1">
      <c r="A170" s="18"/>
      <c r="B170" s="51"/>
      <c r="C170" s="48" t="s">
        <v>5024</v>
      </c>
      <c r="D170" s="564"/>
      <c r="E170" s="565"/>
      <c r="F170" s="565"/>
      <c r="G170" s="566"/>
      <c r="H170" s="447"/>
      <c r="I170" s="449"/>
      <c r="J170" s="447"/>
      <c r="K170" s="449"/>
      <c r="L170" s="447"/>
      <c r="M170" s="449"/>
      <c r="N170" s="283"/>
      <c r="O170" s="283"/>
      <c r="P170" s="283"/>
      <c r="Q170" s="283"/>
      <c r="R170" s="283"/>
      <c r="S170" s="283"/>
      <c r="T170" s="283"/>
      <c r="U170" s="283"/>
      <c r="V170" s="283"/>
      <c r="W170" s="283"/>
      <c r="X170" s="283"/>
      <c r="Y170" s="283"/>
      <c r="Z170" s="283"/>
      <c r="AA170" s="283"/>
      <c r="AB170" s="283"/>
      <c r="AC170" s="283"/>
      <c r="AD170" s="283"/>
      <c r="AE170" s="2"/>
      <c r="AF170" s="169"/>
      <c r="AH170" s="115" t="b">
        <f t="shared" si="11"/>
        <v>0</v>
      </c>
      <c r="AI170" s="115" t="str">
        <f t="shared" si="12"/>
        <v/>
      </c>
      <c r="AJ170" s="115">
        <f t="shared" si="13"/>
        <v>0</v>
      </c>
      <c r="AK170" s="121" t="b">
        <f t="shared" si="14"/>
        <v>0</v>
      </c>
      <c r="AL170" s="122" t="str">
        <f t="shared" si="15"/>
        <v/>
      </c>
      <c r="AM170" s="121">
        <f t="shared" si="16"/>
        <v>0</v>
      </c>
      <c r="AN170" s="121" t="b">
        <f t="shared" si="17"/>
        <v>0</v>
      </c>
      <c r="AO170" s="121">
        <f t="shared" si="18"/>
        <v>0</v>
      </c>
      <c r="AQ170" s="522">
        <f t="shared" si="19"/>
        <v>0</v>
      </c>
      <c r="AR170" s="522"/>
      <c r="AT170" s="572">
        <f t="shared" si="21"/>
        <v>0</v>
      </c>
      <c r="AU170" s="572"/>
    </row>
    <row r="171" spans="1:47" s="38" customFormat="1" ht="15" customHeight="1">
      <c r="A171" s="18"/>
      <c r="B171" s="51"/>
      <c r="C171" s="48" t="s">
        <v>5025</v>
      </c>
      <c r="D171" s="564"/>
      <c r="E171" s="565"/>
      <c r="F171" s="565"/>
      <c r="G171" s="566"/>
      <c r="H171" s="447"/>
      <c r="I171" s="449"/>
      <c r="J171" s="447"/>
      <c r="K171" s="449"/>
      <c r="L171" s="447"/>
      <c r="M171" s="449"/>
      <c r="N171" s="283"/>
      <c r="O171" s="283"/>
      <c r="P171" s="283"/>
      <c r="Q171" s="283"/>
      <c r="R171" s="283"/>
      <c r="S171" s="283"/>
      <c r="T171" s="283"/>
      <c r="U171" s="283"/>
      <c r="V171" s="283"/>
      <c r="W171" s="283"/>
      <c r="X171" s="283"/>
      <c r="Y171" s="283"/>
      <c r="Z171" s="283"/>
      <c r="AA171" s="283"/>
      <c r="AB171" s="283"/>
      <c r="AC171" s="283"/>
      <c r="AD171" s="283"/>
      <c r="AE171" s="2"/>
      <c r="AF171" s="169"/>
      <c r="AH171" s="115" t="b">
        <f t="shared" si="11"/>
        <v>0</v>
      </c>
      <c r="AI171" s="115" t="str">
        <f t="shared" si="12"/>
        <v/>
      </c>
      <c r="AJ171" s="115">
        <f t="shared" si="13"/>
        <v>0</v>
      </c>
      <c r="AK171" s="121" t="b">
        <f t="shared" si="14"/>
        <v>0</v>
      </c>
      <c r="AL171" s="122" t="str">
        <f t="shared" si="15"/>
        <v/>
      </c>
      <c r="AM171" s="121">
        <f t="shared" si="16"/>
        <v>0</v>
      </c>
      <c r="AN171" s="121" t="b">
        <f t="shared" si="17"/>
        <v>0</v>
      </c>
      <c r="AO171" s="121">
        <f t="shared" si="18"/>
        <v>0</v>
      </c>
      <c r="AQ171" s="522">
        <f t="shared" si="19"/>
        <v>0</v>
      </c>
      <c r="AR171" s="522"/>
      <c r="AT171" s="572">
        <f t="shared" si="21"/>
        <v>0</v>
      </c>
      <c r="AU171" s="572"/>
    </row>
    <row r="172" spans="1:47" s="38" customFormat="1" ht="15" customHeight="1">
      <c r="A172" s="18"/>
      <c r="B172" s="51"/>
      <c r="C172" s="48" t="s">
        <v>5026</v>
      </c>
      <c r="D172" s="564"/>
      <c r="E172" s="565"/>
      <c r="F172" s="565"/>
      <c r="G172" s="566"/>
      <c r="H172" s="447"/>
      <c r="I172" s="449"/>
      <c r="J172" s="447"/>
      <c r="K172" s="449"/>
      <c r="L172" s="447"/>
      <c r="M172" s="449"/>
      <c r="N172" s="283"/>
      <c r="O172" s="283"/>
      <c r="P172" s="283"/>
      <c r="Q172" s="283"/>
      <c r="R172" s="283"/>
      <c r="S172" s="283"/>
      <c r="T172" s="283"/>
      <c r="U172" s="283"/>
      <c r="V172" s="283"/>
      <c r="W172" s="283"/>
      <c r="X172" s="283"/>
      <c r="Y172" s="283"/>
      <c r="Z172" s="283"/>
      <c r="AA172" s="283"/>
      <c r="AB172" s="283"/>
      <c r="AC172" s="283"/>
      <c r="AD172" s="283"/>
      <c r="AE172" s="2"/>
      <c r="AF172" s="169"/>
      <c r="AH172" s="115" t="b">
        <f t="shared" si="11"/>
        <v>0</v>
      </c>
      <c r="AI172" s="115" t="str">
        <f t="shared" si="12"/>
        <v/>
      </c>
      <c r="AJ172" s="115">
        <f t="shared" si="13"/>
        <v>0</v>
      </c>
      <c r="AK172" s="121" t="b">
        <f t="shared" si="14"/>
        <v>0</v>
      </c>
      <c r="AL172" s="122" t="str">
        <f t="shared" si="15"/>
        <v/>
      </c>
      <c r="AM172" s="121">
        <f t="shared" si="16"/>
        <v>0</v>
      </c>
      <c r="AN172" s="121" t="b">
        <f t="shared" si="17"/>
        <v>0</v>
      </c>
      <c r="AO172" s="121">
        <f t="shared" si="18"/>
        <v>0</v>
      </c>
      <c r="AQ172" s="522">
        <f t="shared" si="19"/>
        <v>0</v>
      </c>
      <c r="AR172" s="522"/>
      <c r="AT172" s="572">
        <f t="shared" si="21"/>
        <v>0</v>
      </c>
      <c r="AU172" s="572"/>
    </row>
    <row r="173" spans="1:47" s="38" customFormat="1" ht="15" customHeight="1">
      <c r="A173" s="18"/>
      <c r="B173" s="51"/>
      <c r="C173" s="48" t="s">
        <v>5027</v>
      </c>
      <c r="D173" s="564"/>
      <c r="E173" s="565"/>
      <c r="F173" s="565"/>
      <c r="G173" s="566"/>
      <c r="H173" s="447"/>
      <c r="I173" s="449"/>
      <c r="J173" s="447"/>
      <c r="K173" s="449"/>
      <c r="L173" s="447"/>
      <c r="M173" s="449"/>
      <c r="N173" s="283"/>
      <c r="O173" s="283"/>
      <c r="P173" s="283"/>
      <c r="Q173" s="283"/>
      <c r="R173" s="283"/>
      <c r="S173" s="283"/>
      <c r="T173" s="283"/>
      <c r="U173" s="283"/>
      <c r="V173" s="283"/>
      <c r="W173" s="283"/>
      <c r="X173" s="283"/>
      <c r="Y173" s="283"/>
      <c r="Z173" s="283"/>
      <c r="AA173" s="283"/>
      <c r="AB173" s="283"/>
      <c r="AC173" s="283"/>
      <c r="AD173" s="283"/>
      <c r="AE173" s="2"/>
      <c r="AF173" s="169"/>
      <c r="AH173" s="115" t="b">
        <f t="shared" si="11"/>
        <v>0</v>
      </c>
      <c r="AI173" s="115" t="str">
        <f t="shared" si="12"/>
        <v/>
      </c>
      <c r="AJ173" s="115">
        <f t="shared" si="13"/>
        <v>0</v>
      </c>
      <c r="AK173" s="121" t="b">
        <f t="shared" si="14"/>
        <v>0</v>
      </c>
      <c r="AL173" s="122" t="str">
        <f t="shared" si="15"/>
        <v/>
      </c>
      <c r="AM173" s="121">
        <f t="shared" si="16"/>
        <v>0</v>
      </c>
      <c r="AN173" s="121" t="b">
        <f t="shared" si="17"/>
        <v>0</v>
      </c>
      <c r="AO173" s="121">
        <f t="shared" si="18"/>
        <v>0</v>
      </c>
      <c r="AQ173" s="522">
        <f t="shared" si="19"/>
        <v>0</v>
      </c>
      <c r="AR173" s="522"/>
      <c r="AT173" s="572">
        <f t="shared" si="21"/>
        <v>0</v>
      </c>
      <c r="AU173" s="572"/>
    </row>
    <row r="174" spans="1:47" s="38" customFormat="1" ht="15" customHeight="1">
      <c r="A174" s="18"/>
      <c r="B174" s="51"/>
      <c r="C174" s="48" t="s">
        <v>5028</v>
      </c>
      <c r="D174" s="564"/>
      <c r="E174" s="565"/>
      <c r="F174" s="565"/>
      <c r="G174" s="566"/>
      <c r="H174" s="447"/>
      <c r="I174" s="449"/>
      <c r="J174" s="447"/>
      <c r="K174" s="449"/>
      <c r="L174" s="447"/>
      <c r="M174" s="449"/>
      <c r="N174" s="283"/>
      <c r="O174" s="283"/>
      <c r="P174" s="283"/>
      <c r="Q174" s="283"/>
      <c r="R174" s="283"/>
      <c r="S174" s="283"/>
      <c r="T174" s="283"/>
      <c r="U174" s="283"/>
      <c r="V174" s="283"/>
      <c r="W174" s="283"/>
      <c r="X174" s="283"/>
      <c r="Y174" s="283"/>
      <c r="Z174" s="283"/>
      <c r="AA174" s="283"/>
      <c r="AB174" s="283"/>
      <c r="AC174" s="283"/>
      <c r="AD174" s="283"/>
      <c r="AE174" s="2"/>
      <c r="AF174" s="169"/>
      <c r="AH174" s="115" t="b">
        <f t="shared" si="11"/>
        <v>0</v>
      </c>
      <c r="AI174" s="115" t="str">
        <f t="shared" si="12"/>
        <v/>
      </c>
      <c r="AJ174" s="115">
        <f t="shared" si="13"/>
        <v>0</v>
      </c>
      <c r="AK174" s="121" t="b">
        <f t="shared" si="14"/>
        <v>0</v>
      </c>
      <c r="AL174" s="122" t="str">
        <f t="shared" si="15"/>
        <v/>
      </c>
      <c r="AM174" s="121">
        <f t="shared" si="16"/>
        <v>0</v>
      </c>
      <c r="AN174" s="121" t="b">
        <f t="shared" si="17"/>
        <v>0</v>
      </c>
      <c r="AO174" s="121">
        <f t="shared" si="18"/>
        <v>0</v>
      </c>
      <c r="AQ174" s="522">
        <f t="shared" si="19"/>
        <v>0</v>
      </c>
      <c r="AR174" s="522"/>
      <c r="AT174" s="572">
        <f t="shared" si="21"/>
        <v>0</v>
      </c>
      <c r="AU174" s="572"/>
    </row>
    <row r="175" spans="1:47" s="38" customFormat="1" ht="15" customHeight="1">
      <c r="A175" s="18"/>
      <c r="B175" s="51"/>
      <c r="C175" s="48" t="s">
        <v>5029</v>
      </c>
      <c r="D175" s="564"/>
      <c r="E175" s="565"/>
      <c r="F175" s="565"/>
      <c r="G175" s="566"/>
      <c r="H175" s="447"/>
      <c r="I175" s="449"/>
      <c r="J175" s="447"/>
      <c r="K175" s="449"/>
      <c r="L175" s="447"/>
      <c r="M175" s="449"/>
      <c r="N175" s="283"/>
      <c r="O175" s="283"/>
      <c r="P175" s="283"/>
      <c r="Q175" s="283"/>
      <c r="R175" s="283"/>
      <c r="S175" s="283"/>
      <c r="T175" s="283"/>
      <c r="U175" s="283"/>
      <c r="V175" s="283"/>
      <c r="W175" s="283"/>
      <c r="X175" s="283"/>
      <c r="Y175" s="283"/>
      <c r="Z175" s="283"/>
      <c r="AA175" s="283"/>
      <c r="AB175" s="283"/>
      <c r="AC175" s="283"/>
      <c r="AD175" s="283"/>
      <c r="AE175" s="2"/>
      <c r="AF175" s="169"/>
      <c r="AH175" s="115" t="b">
        <f t="shared" si="11"/>
        <v>0</v>
      </c>
      <c r="AI175" s="115" t="str">
        <f t="shared" si="12"/>
        <v/>
      </c>
      <c r="AJ175" s="115">
        <f t="shared" si="13"/>
        <v>0</v>
      </c>
      <c r="AK175" s="121" t="b">
        <f t="shared" si="14"/>
        <v>0</v>
      </c>
      <c r="AL175" s="122" t="str">
        <f t="shared" si="15"/>
        <v/>
      </c>
      <c r="AM175" s="121">
        <f t="shared" si="16"/>
        <v>0</v>
      </c>
      <c r="AN175" s="121" t="b">
        <f t="shared" si="17"/>
        <v>0</v>
      </c>
      <c r="AO175" s="121">
        <f t="shared" si="18"/>
        <v>0</v>
      </c>
      <c r="AQ175" s="522">
        <f t="shared" si="19"/>
        <v>0</v>
      </c>
      <c r="AR175" s="522"/>
      <c r="AT175" s="572">
        <f t="shared" si="21"/>
        <v>0</v>
      </c>
      <c r="AU175" s="572"/>
    </row>
    <row r="176" spans="1:47" s="38" customFormat="1" ht="15" customHeight="1">
      <c r="A176" s="18"/>
      <c r="B176" s="51"/>
      <c r="C176" s="48" t="s">
        <v>5030</v>
      </c>
      <c r="D176" s="564"/>
      <c r="E176" s="565"/>
      <c r="F176" s="565"/>
      <c r="G176" s="566"/>
      <c r="H176" s="447"/>
      <c r="I176" s="449"/>
      <c r="J176" s="447"/>
      <c r="K176" s="449"/>
      <c r="L176" s="447"/>
      <c r="M176" s="449"/>
      <c r="N176" s="283"/>
      <c r="O176" s="283"/>
      <c r="P176" s="283"/>
      <c r="Q176" s="283"/>
      <c r="R176" s="283"/>
      <c r="S176" s="283"/>
      <c r="T176" s="283"/>
      <c r="U176" s="283"/>
      <c r="V176" s="283"/>
      <c r="W176" s="283"/>
      <c r="X176" s="283"/>
      <c r="Y176" s="283"/>
      <c r="Z176" s="283"/>
      <c r="AA176" s="283"/>
      <c r="AB176" s="283"/>
      <c r="AC176" s="283"/>
      <c r="AD176" s="283"/>
      <c r="AE176" s="2"/>
      <c r="AF176" s="169"/>
      <c r="AH176" s="115" t="b">
        <f t="shared" si="11"/>
        <v>0</v>
      </c>
      <c r="AI176" s="115" t="str">
        <f t="shared" si="12"/>
        <v/>
      </c>
      <c r="AJ176" s="115">
        <f t="shared" si="13"/>
        <v>0</v>
      </c>
      <c r="AK176" s="121" t="b">
        <f t="shared" si="14"/>
        <v>0</v>
      </c>
      <c r="AL176" s="122" t="str">
        <f t="shared" si="15"/>
        <v/>
      </c>
      <c r="AM176" s="121">
        <f t="shared" si="16"/>
        <v>0</v>
      </c>
      <c r="AN176" s="121" t="b">
        <f t="shared" si="17"/>
        <v>0</v>
      </c>
      <c r="AO176" s="121">
        <f t="shared" si="18"/>
        <v>0</v>
      </c>
      <c r="AQ176" s="522">
        <f t="shared" si="19"/>
        <v>0</v>
      </c>
      <c r="AR176" s="522"/>
      <c r="AT176" s="572">
        <f t="shared" si="21"/>
        <v>0</v>
      </c>
      <c r="AU176" s="572"/>
    </row>
    <row r="177" spans="1:47" s="38" customFormat="1" ht="15" customHeight="1">
      <c r="A177" s="18"/>
      <c r="B177" s="51"/>
      <c r="C177" s="51"/>
      <c r="D177" s="207"/>
      <c r="E177" s="207"/>
      <c r="F177" s="207"/>
      <c r="G177" s="207"/>
      <c r="H177" s="207"/>
      <c r="I177" s="207"/>
      <c r="J177" s="207"/>
      <c r="K177" s="51"/>
      <c r="L177" s="51"/>
      <c r="M177" s="51"/>
      <c r="N177" s="51"/>
      <c r="O177" s="51"/>
      <c r="P177" s="51"/>
      <c r="Q177" s="51"/>
      <c r="R177" s="51"/>
      <c r="S177" s="51"/>
      <c r="T177" s="51"/>
      <c r="U177" s="51"/>
      <c r="V177" s="51"/>
      <c r="W177" s="51"/>
      <c r="X177" s="51"/>
      <c r="Y177" s="51"/>
      <c r="Z177" s="51"/>
      <c r="AA177" s="51"/>
      <c r="AB177" s="51"/>
      <c r="AC177" s="51"/>
      <c r="AD177" s="51"/>
      <c r="AE177" s="2"/>
      <c r="AF177" s="169"/>
      <c r="AO177" s="165">
        <f>SUM(AJ147:AJ176,AM147:AM176,AO147:AO176)</f>
        <v>0</v>
      </c>
      <c r="AQ177" s="810">
        <f>SUM(AQ147:AR176)</f>
        <v>0</v>
      </c>
      <c r="AR177" s="810"/>
      <c r="AT177" s="706">
        <f>SUM(AT147:AU176)</f>
        <v>0</v>
      </c>
      <c r="AU177" s="706"/>
    </row>
    <row r="178" spans="1:47" s="38" customFormat="1" ht="45" customHeight="1">
      <c r="A178" s="18"/>
      <c r="B178" s="51"/>
      <c r="C178" s="779" t="s">
        <v>5999</v>
      </c>
      <c r="D178" s="779"/>
      <c r="E178" s="779"/>
      <c r="F178" s="452"/>
      <c r="G178" s="452"/>
      <c r="H178" s="452"/>
      <c r="I178" s="452"/>
      <c r="J178" s="452"/>
      <c r="K178" s="452"/>
      <c r="L178" s="452"/>
      <c r="M178" s="452"/>
      <c r="N178" s="452"/>
      <c r="O178" s="452"/>
      <c r="P178" s="452"/>
      <c r="Q178" s="452"/>
      <c r="R178" s="452"/>
      <c r="S178" s="452"/>
      <c r="T178" s="452"/>
      <c r="U178" s="452"/>
      <c r="V178" s="452"/>
      <c r="W178" s="452"/>
      <c r="X178" s="452"/>
      <c r="Y178" s="452"/>
      <c r="Z178" s="452"/>
      <c r="AA178" s="452"/>
      <c r="AB178" s="452"/>
      <c r="AC178" s="452"/>
      <c r="AD178" s="452"/>
      <c r="AE178" s="2"/>
      <c r="AF178" s="169"/>
      <c r="AH178" s="522" t="s">
        <v>5299</v>
      </c>
      <c r="AI178" s="522"/>
      <c r="AJ178" s="522">
        <f>IF(COUNTIF(AD147:AD176,"X")=0,0,1)</f>
        <v>0</v>
      </c>
      <c r="AK178" s="522"/>
      <c r="AL178" s="570">
        <f>IF(OR(AND(AJ178=0,F178=""),AND(AJ178=1,F178&lt;&gt;"")),0,1)</f>
        <v>0</v>
      </c>
      <c r="AM178" s="570"/>
    </row>
    <row r="179" spans="1:47" s="38" customFormat="1" ht="15" customHeight="1">
      <c r="A179" s="18"/>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c r="AA179" s="51"/>
      <c r="AB179" s="51"/>
      <c r="AC179" s="51"/>
      <c r="AD179" s="51"/>
      <c r="AE179" s="2"/>
      <c r="AF179" s="169"/>
    </row>
    <row r="180" spans="1:47" s="38" customFormat="1" ht="24" customHeight="1">
      <c r="A180" s="18"/>
      <c r="B180" s="51"/>
      <c r="C180" s="445" t="s">
        <v>6000</v>
      </c>
      <c r="D180" s="445"/>
      <c r="E180" s="445"/>
      <c r="F180" s="445"/>
      <c r="G180" s="445"/>
      <c r="H180" s="445"/>
      <c r="I180" s="445"/>
      <c r="J180" s="445"/>
      <c r="K180" s="445"/>
      <c r="L180" s="445"/>
      <c r="M180" s="445"/>
      <c r="N180" s="445"/>
      <c r="O180" s="445"/>
      <c r="P180" s="96"/>
      <c r="Q180" s="445" t="s">
        <v>6072</v>
      </c>
      <c r="R180" s="445"/>
      <c r="S180" s="445"/>
      <c r="T180" s="445"/>
      <c r="U180" s="445"/>
      <c r="V180" s="445"/>
      <c r="W180" s="445"/>
      <c r="X180" s="445"/>
      <c r="Y180" s="445"/>
      <c r="Z180" s="445"/>
      <c r="AA180" s="445"/>
      <c r="AB180" s="445"/>
      <c r="AC180" s="445"/>
      <c r="AD180" s="445"/>
      <c r="AE180" s="2"/>
      <c r="AF180" s="169"/>
    </row>
    <row r="181" spans="1:47" s="38" customFormat="1" ht="15" customHeight="1">
      <c r="A181" s="18"/>
      <c r="B181" s="51"/>
      <c r="C181" s="53" t="s">
        <v>4992</v>
      </c>
      <c r="D181" s="580" t="s">
        <v>6002</v>
      </c>
      <c r="E181" s="580"/>
      <c r="F181" s="580"/>
      <c r="G181" s="580"/>
      <c r="H181" s="580"/>
      <c r="I181" s="580"/>
      <c r="J181" s="580"/>
      <c r="K181" s="580"/>
      <c r="L181" s="580"/>
      <c r="M181" s="580"/>
      <c r="N181" s="580"/>
      <c r="O181" s="580"/>
      <c r="P181" s="308"/>
      <c r="Q181" s="678" t="s">
        <v>6073</v>
      </c>
      <c r="R181" s="765"/>
      <c r="S181" s="168" t="s">
        <v>5128</v>
      </c>
      <c r="T181" s="547" t="s">
        <v>6074</v>
      </c>
      <c r="U181" s="548"/>
      <c r="V181" s="548"/>
      <c r="W181" s="548"/>
      <c r="X181" s="548"/>
      <c r="Y181" s="548"/>
      <c r="Z181" s="548"/>
      <c r="AA181" s="548"/>
      <c r="AB181" s="548"/>
      <c r="AC181" s="548"/>
      <c r="AD181" s="668"/>
      <c r="AE181" s="2"/>
      <c r="AF181" s="169"/>
    </row>
    <row r="182" spans="1:47" s="38" customFormat="1" ht="24" customHeight="1">
      <c r="A182" s="18"/>
      <c r="B182" s="51"/>
      <c r="C182" s="53" t="s">
        <v>4994</v>
      </c>
      <c r="D182" s="580" t="s">
        <v>6004</v>
      </c>
      <c r="E182" s="580"/>
      <c r="F182" s="580"/>
      <c r="G182" s="580"/>
      <c r="H182" s="580"/>
      <c r="I182" s="580"/>
      <c r="J182" s="580"/>
      <c r="K182" s="580"/>
      <c r="L182" s="580"/>
      <c r="M182" s="580"/>
      <c r="N182" s="580"/>
      <c r="O182" s="580"/>
      <c r="P182" s="308"/>
      <c r="Q182" s="680"/>
      <c r="R182" s="766"/>
      <c r="S182" s="168" t="s">
        <v>5129</v>
      </c>
      <c r="T182" s="547" t="s">
        <v>6075</v>
      </c>
      <c r="U182" s="548"/>
      <c r="V182" s="548"/>
      <c r="W182" s="548"/>
      <c r="X182" s="548"/>
      <c r="Y182" s="548"/>
      <c r="Z182" s="548"/>
      <c r="AA182" s="548"/>
      <c r="AB182" s="548"/>
      <c r="AC182" s="548"/>
      <c r="AD182" s="549"/>
      <c r="AE182" s="2"/>
      <c r="AF182" s="169"/>
    </row>
    <row r="183" spans="1:47" s="38" customFormat="1" ht="15" customHeight="1">
      <c r="A183" s="18"/>
      <c r="B183" s="51"/>
      <c r="C183" s="53" t="s">
        <v>4996</v>
      </c>
      <c r="D183" s="580" t="s">
        <v>6006</v>
      </c>
      <c r="E183" s="580"/>
      <c r="F183" s="580"/>
      <c r="G183" s="580"/>
      <c r="H183" s="580"/>
      <c r="I183" s="580"/>
      <c r="J183" s="580"/>
      <c r="K183" s="580"/>
      <c r="L183" s="580"/>
      <c r="M183" s="580"/>
      <c r="N183" s="580"/>
      <c r="O183" s="580"/>
      <c r="P183" s="308"/>
      <c r="Q183" s="680"/>
      <c r="R183" s="766"/>
      <c r="S183" s="168" t="s">
        <v>5130</v>
      </c>
      <c r="T183" s="547" t="s">
        <v>6076</v>
      </c>
      <c r="U183" s="548"/>
      <c r="V183" s="548"/>
      <c r="W183" s="548"/>
      <c r="X183" s="548"/>
      <c r="Y183" s="548"/>
      <c r="Z183" s="548"/>
      <c r="AA183" s="548"/>
      <c r="AB183" s="548"/>
      <c r="AC183" s="548"/>
      <c r="AD183" s="549"/>
      <c r="AE183" s="2"/>
      <c r="AF183" s="169"/>
    </row>
    <row r="184" spans="1:47" s="38" customFormat="1" ht="15" customHeight="1">
      <c r="A184" s="18"/>
      <c r="B184" s="51"/>
      <c r="C184" s="53" t="s">
        <v>4998</v>
      </c>
      <c r="D184" s="580" t="s">
        <v>6008</v>
      </c>
      <c r="E184" s="580"/>
      <c r="F184" s="580"/>
      <c r="G184" s="580"/>
      <c r="H184" s="580"/>
      <c r="I184" s="580"/>
      <c r="J184" s="580"/>
      <c r="K184" s="580"/>
      <c r="L184" s="580"/>
      <c r="M184" s="580"/>
      <c r="N184" s="580"/>
      <c r="O184" s="580"/>
      <c r="P184" s="308"/>
      <c r="Q184" s="680"/>
      <c r="R184" s="766"/>
      <c r="S184" s="168" t="s">
        <v>5131</v>
      </c>
      <c r="T184" s="547" t="s">
        <v>6077</v>
      </c>
      <c r="U184" s="548"/>
      <c r="V184" s="548"/>
      <c r="W184" s="548"/>
      <c r="X184" s="548"/>
      <c r="Y184" s="548"/>
      <c r="Z184" s="548"/>
      <c r="AA184" s="548"/>
      <c r="AB184" s="548"/>
      <c r="AC184" s="548"/>
      <c r="AD184" s="549"/>
      <c r="AE184" s="2"/>
      <c r="AF184" s="169"/>
    </row>
    <row r="185" spans="1:47" s="38" customFormat="1" ht="15" customHeight="1">
      <c r="A185" s="18"/>
      <c r="B185" s="51"/>
      <c r="C185" s="53" t="s">
        <v>5000</v>
      </c>
      <c r="D185" s="580" t="s">
        <v>6010</v>
      </c>
      <c r="E185" s="580"/>
      <c r="F185" s="580"/>
      <c r="G185" s="580"/>
      <c r="H185" s="580"/>
      <c r="I185" s="580"/>
      <c r="J185" s="580"/>
      <c r="K185" s="580"/>
      <c r="L185" s="580"/>
      <c r="M185" s="580"/>
      <c r="N185" s="580"/>
      <c r="O185" s="580"/>
      <c r="P185" s="40"/>
      <c r="Q185" s="682"/>
      <c r="R185" s="767"/>
      <c r="S185" s="168" t="s">
        <v>5132</v>
      </c>
      <c r="T185" s="580" t="s">
        <v>6078</v>
      </c>
      <c r="U185" s="580"/>
      <c r="V185" s="580"/>
      <c r="W185" s="580"/>
      <c r="X185" s="580"/>
      <c r="Y185" s="580"/>
      <c r="Z185" s="580"/>
      <c r="AA185" s="580"/>
      <c r="AB185" s="580"/>
      <c r="AC185" s="580"/>
      <c r="AD185" s="580"/>
      <c r="AE185" s="2"/>
      <c r="AF185" s="169"/>
    </row>
    <row r="186" spans="1:47" s="38" customFormat="1" ht="15" customHeight="1">
      <c r="A186" s="18"/>
      <c r="B186" s="51"/>
      <c r="C186" s="53" t="s">
        <v>5002</v>
      </c>
      <c r="D186" s="580" t="s">
        <v>6011</v>
      </c>
      <c r="E186" s="580"/>
      <c r="F186" s="580"/>
      <c r="G186" s="580"/>
      <c r="H186" s="580"/>
      <c r="I186" s="580"/>
      <c r="J186" s="580"/>
      <c r="K186" s="580"/>
      <c r="L186" s="580"/>
      <c r="M186" s="580"/>
      <c r="N186" s="580"/>
      <c r="O186" s="580"/>
      <c r="P186" s="308"/>
      <c r="Q186" s="768" t="s">
        <v>4994</v>
      </c>
      <c r="R186" s="769"/>
      <c r="S186" s="770"/>
      <c r="T186" s="547" t="s">
        <v>6079</v>
      </c>
      <c r="U186" s="548"/>
      <c r="V186" s="548"/>
      <c r="W186" s="548"/>
      <c r="X186" s="548"/>
      <c r="Y186" s="548"/>
      <c r="Z186" s="548"/>
      <c r="AA186" s="548"/>
      <c r="AB186" s="548"/>
      <c r="AC186" s="548"/>
      <c r="AD186" s="549"/>
      <c r="AE186" s="2"/>
      <c r="AF186" s="169"/>
    </row>
    <row r="187" spans="1:47" s="38" customFormat="1" ht="15" customHeight="1">
      <c r="A187" s="18"/>
      <c r="B187" s="51"/>
      <c r="C187" s="53" t="s">
        <v>5004</v>
      </c>
      <c r="D187" s="580" t="s">
        <v>6012</v>
      </c>
      <c r="E187" s="580"/>
      <c r="F187" s="580"/>
      <c r="G187" s="580"/>
      <c r="H187" s="580"/>
      <c r="I187" s="580"/>
      <c r="J187" s="580"/>
      <c r="K187" s="580"/>
      <c r="L187" s="580"/>
      <c r="M187" s="580"/>
      <c r="N187" s="580"/>
      <c r="O187" s="580"/>
      <c r="P187" s="308"/>
      <c r="Q187" s="768" t="s">
        <v>4996</v>
      </c>
      <c r="R187" s="769"/>
      <c r="S187" s="770"/>
      <c r="T187" s="547" t="s">
        <v>6080</v>
      </c>
      <c r="U187" s="548"/>
      <c r="V187" s="548"/>
      <c r="W187" s="548"/>
      <c r="X187" s="548"/>
      <c r="Y187" s="548"/>
      <c r="Z187" s="548"/>
      <c r="AA187" s="548"/>
      <c r="AB187" s="548"/>
      <c r="AC187" s="548"/>
      <c r="AD187" s="549"/>
      <c r="AE187" s="2"/>
      <c r="AF187" s="169"/>
    </row>
    <row r="188" spans="1:47" s="38" customFormat="1" ht="15" customHeight="1">
      <c r="A188" s="18"/>
      <c r="B188" s="51"/>
      <c r="C188" s="53" t="s">
        <v>5006</v>
      </c>
      <c r="D188" s="580" t="s">
        <v>6013</v>
      </c>
      <c r="E188" s="580"/>
      <c r="F188" s="580"/>
      <c r="G188" s="580"/>
      <c r="H188" s="580"/>
      <c r="I188" s="580"/>
      <c r="J188" s="580"/>
      <c r="K188" s="580"/>
      <c r="L188" s="580"/>
      <c r="M188" s="580"/>
      <c r="N188" s="580"/>
      <c r="O188" s="580"/>
      <c r="P188" s="308"/>
      <c r="Q188" s="768" t="s">
        <v>4998</v>
      </c>
      <c r="R188" s="769"/>
      <c r="S188" s="770"/>
      <c r="T188" s="547" t="s">
        <v>6081</v>
      </c>
      <c r="U188" s="548"/>
      <c r="V188" s="548"/>
      <c r="W188" s="548"/>
      <c r="X188" s="548"/>
      <c r="Y188" s="548"/>
      <c r="Z188" s="548"/>
      <c r="AA188" s="548"/>
      <c r="AB188" s="548"/>
      <c r="AC188" s="548"/>
      <c r="AD188" s="549"/>
      <c r="AE188" s="2"/>
      <c r="AF188" s="169"/>
    </row>
    <row r="189" spans="1:47" s="38" customFormat="1" ht="15" customHeight="1">
      <c r="A189" s="18"/>
      <c r="B189" s="51"/>
      <c r="C189" s="53" t="s">
        <v>5008</v>
      </c>
      <c r="D189" s="580" t="s">
        <v>6015</v>
      </c>
      <c r="E189" s="580"/>
      <c r="F189" s="580"/>
      <c r="G189" s="580"/>
      <c r="H189" s="580"/>
      <c r="I189" s="580"/>
      <c r="J189" s="580"/>
      <c r="K189" s="580"/>
      <c r="L189" s="580"/>
      <c r="M189" s="580"/>
      <c r="N189" s="580"/>
      <c r="O189" s="580"/>
      <c r="P189" s="308"/>
      <c r="Q189" s="768" t="s">
        <v>5000</v>
      </c>
      <c r="R189" s="769"/>
      <c r="S189" s="770"/>
      <c r="T189" s="580" t="s">
        <v>5237</v>
      </c>
      <c r="U189" s="580"/>
      <c r="V189" s="580"/>
      <c r="W189" s="580"/>
      <c r="X189" s="580"/>
      <c r="Y189" s="580"/>
      <c r="Z189" s="580"/>
      <c r="AA189" s="580"/>
      <c r="AB189" s="580"/>
      <c r="AC189" s="580"/>
      <c r="AD189" s="580"/>
      <c r="AE189" s="2"/>
      <c r="AF189" s="169"/>
    </row>
    <row r="190" spans="1:47" s="38" customFormat="1" ht="15" customHeight="1">
      <c r="A190" s="18"/>
      <c r="B190" s="51"/>
      <c r="C190" s="53" t="s">
        <v>5009</v>
      </c>
      <c r="D190" s="580" t="s">
        <v>6017</v>
      </c>
      <c r="E190" s="580"/>
      <c r="F190" s="580"/>
      <c r="G190" s="580"/>
      <c r="H190" s="580"/>
      <c r="I190" s="580"/>
      <c r="J190" s="580"/>
      <c r="K190" s="580"/>
      <c r="L190" s="580"/>
      <c r="M190" s="580"/>
      <c r="N190" s="580"/>
      <c r="O190" s="580"/>
      <c r="P190" s="308"/>
      <c r="Q190" s="678" t="s">
        <v>6082</v>
      </c>
      <c r="R190" s="765"/>
      <c r="S190" s="168" t="s">
        <v>6066</v>
      </c>
      <c r="T190" s="580" t="s">
        <v>6083</v>
      </c>
      <c r="U190" s="580"/>
      <c r="V190" s="580"/>
      <c r="W190" s="580"/>
      <c r="X190" s="580"/>
      <c r="Y190" s="580"/>
      <c r="Z190" s="580"/>
      <c r="AA190" s="580"/>
      <c r="AB190" s="580"/>
      <c r="AC190" s="580"/>
      <c r="AD190" s="580"/>
      <c r="AE190" s="2"/>
      <c r="AF190" s="169"/>
    </row>
    <row r="191" spans="1:47" s="38" customFormat="1" ht="15" customHeight="1">
      <c r="A191" s="18"/>
      <c r="B191" s="51"/>
      <c r="C191" s="53" t="s">
        <v>5011</v>
      </c>
      <c r="D191" s="580" t="s">
        <v>6019</v>
      </c>
      <c r="E191" s="580"/>
      <c r="F191" s="580"/>
      <c r="G191" s="580"/>
      <c r="H191" s="580"/>
      <c r="I191" s="580"/>
      <c r="J191" s="580"/>
      <c r="K191" s="580"/>
      <c r="L191" s="580"/>
      <c r="M191" s="580"/>
      <c r="N191" s="580"/>
      <c r="O191" s="580"/>
      <c r="P191" s="308"/>
      <c r="Q191" s="680"/>
      <c r="R191" s="766"/>
      <c r="S191" s="168" t="s">
        <v>6067</v>
      </c>
      <c r="T191" s="580" t="s">
        <v>6084</v>
      </c>
      <c r="U191" s="580"/>
      <c r="V191" s="580"/>
      <c r="W191" s="580"/>
      <c r="X191" s="580"/>
      <c r="Y191" s="580"/>
      <c r="Z191" s="580"/>
      <c r="AA191" s="580"/>
      <c r="AB191" s="580"/>
      <c r="AC191" s="580"/>
      <c r="AD191" s="580"/>
      <c r="AE191" s="2"/>
      <c r="AF191" s="169"/>
    </row>
    <row r="192" spans="1:47" s="38" customFormat="1" ht="15" customHeight="1">
      <c r="A192" s="18"/>
      <c r="B192" s="51"/>
      <c r="C192" s="53" t="s">
        <v>5012</v>
      </c>
      <c r="D192" s="580" t="s">
        <v>6021</v>
      </c>
      <c r="E192" s="580"/>
      <c r="F192" s="580"/>
      <c r="G192" s="580"/>
      <c r="H192" s="580"/>
      <c r="I192" s="580"/>
      <c r="J192" s="580"/>
      <c r="K192" s="580"/>
      <c r="L192" s="580"/>
      <c r="M192" s="580"/>
      <c r="N192" s="580"/>
      <c r="O192" s="580"/>
      <c r="P192" s="308"/>
      <c r="Q192" s="680"/>
      <c r="R192" s="766"/>
      <c r="S192" s="168" t="s">
        <v>6068</v>
      </c>
      <c r="T192" s="580" t="s">
        <v>6085</v>
      </c>
      <c r="U192" s="580"/>
      <c r="V192" s="580"/>
      <c r="W192" s="580"/>
      <c r="X192" s="580"/>
      <c r="Y192" s="580"/>
      <c r="Z192" s="580"/>
      <c r="AA192" s="580"/>
      <c r="AB192" s="580"/>
      <c r="AC192" s="580"/>
      <c r="AD192" s="580"/>
      <c r="AE192" s="2"/>
      <c r="AF192" s="169"/>
    </row>
    <row r="193" spans="1:32" s="38" customFormat="1" ht="15" customHeight="1">
      <c r="A193" s="18"/>
      <c r="B193" s="51"/>
      <c r="C193" s="53" t="s">
        <v>5731</v>
      </c>
      <c r="D193" s="580" t="s">
        <v>385</v>
      </c>
      <c r="E193" s="580"/>
      <c r="F193" s="580"/>
      <c r="G193" s="580"/>
      <c r="H193" s="580"/>
      <c r="I193" s="580"/>
      <c r="J193" s="580"/>
      <c r="K193" s="580"/>
      <c r="L193" s="580"/>
      <c r="M193" s="580"/>
      <c r="N193" s="580"/>
      <c r="O193" s="580"/>
      <c r="P193" s="308"/>
      <c r="Q193" s="680"/>
      <c r="R193" s="766"/>
      <c r="S193" s="168" t="s">
        <v>6069</v>
      </c>
      <c r="T193" s="580" t="s">
        <v>6086</v>
      </c>
      <c r="U193" s="580"/>
      <c r="V193" s="580"/>
      <c r="W193" s="580"/>
      <c r="X193" s="580"/>
      <c r="Y193" s="580"/>
      <c r="Z193" s="580"/>
      <c r="AA193" s="580"/>
      <c r="AB193" s="580"/>
      <c r="AC193" s="580"/>
      <c r="AD193" s="580"/>
      <c r="AE193" s="2"/>
      <c r="AF193" s="169"/>
    </row>
    <row r="194" spans="1:32" s="38" customFormat="1" ht="15" customHeight="1">
      <c r="A194" s="18"/>
      <c r="B194" s="51"/>
      <c r="Q194" s="680"/>
      <c r="R194" s="766"/>
      <c r="S194" s="168" t="s">
        <v>6070</v>
      </c>
      <c r="T194" s="580" t="s">
        <v>6087</v>
      </c>
      <c r="U194" s="580"/>
      <c r="V194" s="580"/>
      <c r="W194" s="580"/>
      <c r="X194" s="580"/>
      <c r="Y194" s="580"/>
      <c r="Z194" s="580"/>
      <c r="AA194" s="580"/>
      <c r="AB194" s="580"/>
      <c r="AC194" s="580"/>
      <c r="AD194" s="580"/>
      <c r="AE194" s="2"/>
      <c r="AF194" s="169"/>
    </row>
    <row r="195" spans="1:32" s="38" customFormat="1" ht="15" customHeight="1">
      <c r="B195" s="51"/>
      <c r="C195" s="445" t="s">
        <v>6088</v>
      </c>
      <c r="D195" s="445"/>
      <c r="E195" s="445"/>
      <c r="F195" s="445"/>
      <c r="G195" s="445"/>
      <c r="H195" s="445"/>
      <c r="I195" s="445"/>
      <c r="J195" s="445"/>
      <c r="K195" s="445"/>
      <c r="L195" s="445"/>
      <c r="M195" s="445"/>
      <c r="N195" s="445"/>
      <c r="O195" s="445"/>
      <c r="Q195" s="680"/>
      <c r="R195" s="766"/>
      <c r="S195" s="168" t="s">
        <v>6071</v>
      </c>
      <c r="T195" s="580" t="s">
        <v>6089</v>
      </c>
      <c r="U195" s="580"/>
      <c r="V195" s="580"/>
      <c r="W195" s="580"/>
      <c r="X195" s="580"/>
      <c r="Y195" s="580"/>
      <c r="Z195" s="580"/>
      <c r="AA195" s="580"/>
      <c r="AB195" s="580"/>
      <c r="AC195" s="580"/>
      <c r="AD195" s="580"/>
      <c r="AE195" s="2"/>
      <c r="AF195" s="169"/>
    </row>
    <row r="196" spans="1:32" s="38" customFormat="1" ht="48" customHeight="1">
      <c r="A196" s="18"/>
      <c r="B196" s="51"/>
      <c r="C196" s="48" t="s">
        <v>4992</v>
      </c>
      <c r="D196" s="580" t="s">
        <v>6016</v>
      </c>
      <c r="E196" s="580"/>
      <c r="F196" s="580"/>
      <c r="G196" s="580"/>
      <c r="H196" s="580"/>
      <c r="I196" s="580"/>
      <c r="J196" s="580"/>
      <c r="K196" s="580"/>
      <c r="L196" s="580"/>
      <c r="M196" s="580"/>
      <c r="N196" s="580"/>
      <c r="O196" s="580"/>
      <c r="Q196" s="768" t="s">
        <v>5004</v>
      </c>
      <c r="R196" s="769"/>
      <c r="S196" s="770"/>
      <c r="T196" s="580" t="s">
        <v>6090</v>
      </c>
      <c r="U196" s="580"/>
      <c r="V196" s="580"/>
      <c r="W196" s="580"/>
      <c r="X196" s="580"/>
      <c r="Y196" s="580"/>
      <c r="Z196" s="580"/>
      <c r="AA196" s="580"/>
      <c r="AB196" s="580"/>
      <c r="AC196" s="580"/>
      <c r="AD196" s="580"/>
      <c r="AE196" s="2"/>
      <c r="AF196" s="169"/>
    </row>
    <row r="197" spans="1:32" s="38" customFormat="1" ht="48" customHeight="1">
      <c r="C197" s="48" t="s">
        <v>4994</v>
      </c>
      <c r="D197" s="580" t="s">
        <v>6018</v>
      </c>
      <c r="E197" s="580"/>
      <c r="F197" s="580"/>
      <c r="G197" s="580"/>
      <c r="H197" s="580"/>
      <c r="I197" s="580"/>
      <c r="J197" s="580"/>
      <c r="K197" s="580"/>
      <c r="L197" s="580"/>
      <c r="M197" s="580"/>
      <c r="N197" s="580"/>
      <c r="O197" s="580"/>
      <c r="Q197" s="647" t="s">
        <v>5006</v>
      </c>
      <c r="R197" s="647"/>
      <c r="S197" s="647"/>
      <c r="T197" s="580" t="s">
        <v>6091</v>
      </c>
      <c r="U197" s="580"/>
      <c r="V197" s="580"/>
      <c r="W197" s="580"/>
      <c r="X197" s="580"/>
      <c r="Y197" s="580"/>
      <c r="Z197" s="580"/>
      <c r="AA197" s="580"/>
      <c r="AB197" s="580"/>
      <c r="AC197" s="580"/>
      <c r="AD197" s="580"/>
      <c r="AE197" s="2"/>
      <c r="AF197" s="169"/>
    </row>
    <row r="198" spans="1:32" s="38" customFormat="1" ht="72" customHeight="1">
      <c r="A198" s="40"/>
      <c r="B198" s="51"/>
      <c r="C198" s="48" t="s">
        <v>4996</v>
      </c>
      <c r="D198" s="580" t="s">
        <v>6020</v>
      </c>
      <c r="E198" s="580"/>
      <c r="F198" s="580"/>
      <c r="G198" s="580"/>
      <c r="H198" s="580"/>
      <c r="I198" s="580"/>
      <c r="J198" s="580"/>
      <c r="K198" s="580"/>
      <c r="L198" s="580"/>
      <c r="M198" s="580"/>
      <c r="N198" s="580"/>
      <c r="O198" s="580"/>
      <c r="Q198" s="101"/>
      <c r="R198" s="101"/>
      <c r="S198" s="101"/>
      <c r="T198" s="20"/>
      <c r="U198" s="20"/>
      <c r="V198" s="20"/>
      <c r="W198" s="20"/>
      <c r="X198" s="20"/>
      <c r="Y198" s="20"/>
      <c r="Z198" s="20"/>
      <c r="AA198" s="20"/>
      <c r="AB198" s="20"/>
      <c r="AC198" s="20"/>
      <c r="AD198" s="20"/>
      <c r="AE198" s="2"/>
      <c r="AF198" s="169"/>
    </row>
    <row r="199" spans="1:32" s="38" customFormat="1" ht="96" customHeight="1">
      <c r="A199" s="18"/>
      <c r="B199" s="51"/>
      <c r="C199" s="48" t="s">
        <v>4998</v>
      </c>
      <c r="D199" s="580" t="s">
        <v>6022</v>
      </c>
      <c r="E199" s="580"/>
      <c r="F199" s="580"/>
      <c r="G199" s="580"/>
      <c r="H199" s="580"/>
      <c r="I199" s="580"/>
      <c r="J199" s="580"/>
      <c r="K199" s="580"/>
      <c r="L199" s="580"/>
      <c r="M199" s="580"/>
      <c r="N199" s="580"/>
      <c r="O199" s="580"/>
      <c r="Q199" s="167"/>
      <c r="R199" s="167"/>
      <c r="S199" s="57"/>
      <c r="T199" s="13"/>
      <c r="U199" s="13"/>
      <c r="V199" s="13"/>
      <c r="W199" s="13"/>
      <c r="X199" s="13"/>
      <c r="Y199" s="13"/>
      <c r="Z199" s="13"/>
      <c r="AA199" s="13"/>
      <c r="AB199" s="13"/>
      <c r="AC199" s="13"/>
      <c r="AD199" s="13"/>
      <c r="AE199" s="2"/>
      <c r="AF199" s="169"/>
    </row>
    <row r="200" spans="1:32" s="38" customFormat="1" ht="48" customHeight="1">
      <c r="A200" s="18"/>
      <c r="B200" s="51"/>
      <c r="C200" s="48" t="s">
        <v>5000</v>
      </c>
      <c r="D200" s="580" t="s">
        <v>6023</v>
      </c>
      <c r="E200" s="580"/>
      <c r="F200" s="580"/>
      <c r="G200" s="580"/>
      <c r="H200" s="580"/>
      <c r="I200" s="580"/>
      <c r="J200" s="580"/>
      <c r="K200" s="580"/>
      <c r="L200" s="580"/>
      <c r="M200" s="580"/>
      <c r="N200" s="580"/>
      <c r="O200" s="580"/>
      <c r="Q200" s="167"/>
      <c r="R200" s="167"/>
      <c r="S200" s="57"/>
      <c r="T200" s="13"/>
      <c r="U200" s="13"/>
      <c r="V200" s="13"/>
      <c r="W200" s="13"/>
      <c r="X200" s="13"/>
      <c r="Y200" s="13"/>
      <c r="Z200" s="13"/>
      <c r="AA200" s="13"/>
      <c r="AB200" s="13"/>
      <c r="AC200" s="13"/>
      <c r="AD200" s="13"/>
      <c r="AE200" s="2"/>
      <c r="AF200" s="169"/>
    </row>
    <row r="201" spans="1:32" s="38" customFormat="1" ht="15" customHeight="1">
      <c r="A201" s="18"/>
      <c r="B201" s="51"/>
      <c r="C201" s="48" t="s">
        <v>5008</v>
      </c>
      <c r="D201" s="580" t="s">
        <v>385</v>
      </c>
      <c r="E201" s="580"/>
      <c r="F201" s="580"/>
      <c r="G201" s="580"/>
      <c r="H201" s="580"/>
      <c r="I201" s="580"/>
      <c r="J201" s="580"/>
      <c r="K201" s="580"/>
      <c r="L201" s="580"/>
      <c r="M201" s="580"/>
      <c r="N201" s="580"/>
      <c r="O201" s="580"/>
      <c r="Q201" s="28"/>
      <c r="R201" s="228"/>
      <c r="S201" s="228"/>
      <c r="T201" s="228"/>
      <c r="U201" s="228"/>
      <c r="V201" s="228"/>
      <c r="W201" s="228"/>
      <c r="X201" s="228"/>
      <c r="Y201" s="228"/>
      <c r="Z201" s="228"/>
      <c r="AA201" s="228"/>
      <c r="AB201" s="228"/>
      <c r="AC201" s="228"/>
      <c r="AD201" s="228"/>
      <c r="AE201" s="2"/>
      <c r="AF201" s="169"/>
    </row>
    <row r="202" spans="1:32" s="23" customFormat="1" ht="15" customHeight="1">
      <c r="A202" s="18"/>
      <c r="B202" s="228"/>
      <c r="C202" s="228"/>
      <c r="D202" s="228"/>
      <c r="E202" s="228"/>
      <c r="F202" s="228"/>
      <c r="G202" s="228"/>
      <c r="H202" s="228"/>
      <c r="I202" s="228"/>
      <c r="J202" s="228"/>
      <c r="K202" s="228"/>
      <c r="L202" s="228"/>
      <c r="M202" s="228"/>
      <c r="N202" s="228"/>
      <c r="O202" s="228"/>
      <c r="P202" s="228"/>
      <c r="Q202" s="228"/>
      <c r="R202" s="228"/>
      <c r="S202" s="228"/>
      <c r="T202" s="228"/>
      <c r="U202" s="228"/>
      <c r="V202" s="228"/>
      <c r="W202" s="228"/>
      <c r="X202" s="228"/>
      <c r="Y202" s="228"/>
      <c r="Z202" s="228"/>
      <c r="AA202" s="228"/>
      <c r="AB202" s="228"/>
      <c r="AC202" s="228"/>
      <c r="AD202" s="228"/>
      <c r="AE202" s="2"/>
      <c r="AF202" s="227"/>
    </row>
    <row r="203" spans="1:32" s="3" customFormat="1" ht="24" customHeight="1">
      <c r="A203" s="18"/>
      <c r="B203" s="234"/>
      <c r="C203" s="505" t="s">
        <v>5117</v>
      </c>
      <c r="D203" s="505"/>
      <c r="E203" s="505"/>
      <c r="F203" s="505"/>
      <c r="G203" s="505"/>
      <c r="H203" s="505"/>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2"/>
      <c r="AF203" s="110"/>
    </row>
    <row r="204" spans="1:32" s="3" customFormat="1" ht="60" customHeight="1">
      <c r="A204" s="18"/>
      <c r="B204" s="234"/>
      <c r="C204" s="564"/>
      <c r="D204" s="565"/>
      <c r="E204" s="565"/>
      <c r="F204" s="565"/>
      <c r="G204" s="565"/>
      <c r="H204" s="565"/>
      <c r="I204" s="565"/>
      <c r="J204" s="565"/>
      <c r="K204" s="565"/>
      <c r="L204" s="565"/>
      <c r="M204" s="565"/>
      <c r="N204" s="565"/>
      <c r="O204" s="565"/>
      <c r="P204" s="565"/>
      <c r="Q204" s="565"/>
      <c r="R204" s="565"/>
      <c r="S204" s="565"/>
      <c r="T204" s="565"/>
      <c r="U204" s="565"/>
      <c r="V204" s="565"/>
      <c r="W204" s="565"/>
      <c r="X204" s="565"/>
      <c r="Y204" s="565"/>
      <c r="Z204" s="565"/>
      <c r="AA204" s="565"/>
      <c r="AB204" s="565"/>
      <c r="AC204" s="565"/>
      <c r="AD204" s="566"/>
      <c r="AE204" s="2"/>
      <c r="AF204" s="110"/>
    </row>
    <row r="205" spans="1:32" s="23" customFormat="1" ht="15" customHeight="1">
      <c r="A205" s="18"/>
      <c r="B205" s="470" t="str">
        <f>IF(AO177=0,"","Error: El nombre de las instituciones debe registrarse en mayúsculas, sin signos de acentuación o puntuación.")</f>
        <v/>
      </c>
      <c r="C205" s="470"/>
      <c r="D205" s="470"/>
      <c r="E205" s="470"/>
      <c r="F205" s="470"/>
      <c r="G205" s="470"/>
      <c r="H205" s="470"/>
      <c r="I205" s="470"/>
      <c r="J205" s="470"/>
      <c r="K205" s="470"/>
      <c r="L205" s="470"/>
      <c r="M205" s="470"/>
      <c r="N205" s="470"/>
      <c r="O205" s="470"/>
      <c r="P205" s="470"/>
      <c r="Q205" s="470"/>
      <c r="R205" s="470"/>
      <c r="S205" s="470"/>
      <c r="T205" s="470"/>
      <c r="U205" s="470"/>
      <c r="V205" s="470"/>
      <c r="W205" s="470"/>
      <c r="X205" s="470"/>
      <c r="Y205" s="470"/>
      <c r="Z205" s="470"/>
      <c r="AA205" s="470"/>
      <c r="AB205" s="470"/>
      <c r="AC205" s="470"/>
      <c r="AD205" s="470"/>
      <c r="AE205" s="2"/>
      <c r="AF205" s="227"/>
    </row>
    <row r="206" spans="1:32" s="23" customFormat="1" ht="15" customHeight="1">
      <c r="A206" s="18"/>
      <c r="B206" s="470" t="str">
        <f>IF(AL178=0,"","Error: Debe especificar Otro tipo.")</f>
        <v/>
      </c>
      <c r="C206" s="470"/>
      <c r="D206" s="470"/>
      <c r="E206" s="470"/>
      <c r="F206" s="470"/>
      <c r="G206" s="470"/>
      <c r="H206" s="470"/>
      <c r="I206" s="470"/>
      <c r="J206" s="470"/>
      <c r="K206" s="470"/>
      <c r="L206" s="470"/>
      <c r="M206" s="470"/>
      <c r="N206" s="470"/>
      <c r="O206" s="470"/>
      <c r="P206" s="470"/>
      <c r="Q206" s="470"/>
      <c r="R206" s="470"/>
      <c r="S206" s="470"/>
      <c r="T206" s="470"/>
      <c r="U206" s="470"/>
      <c r="V206" s="470"/>
      <c r="W206" s="470"/>
      <c r="X206" s="470"/>
      <c r="Y206" s="470"/>
      <c r="Z206" s="470"/>
      <c r="AA206" s="470"/>
      <c r="AB206" s="470"/>
      <c r="AC206" s="470"/>
      <c r="AD206" s="470"/>
      <c r="AE206" s="2"/>
      <c r="AF206" s="227"/>
    </row>
    <row r="207" spans="1:32" s="23" customFormat="1" ht="15" customHeight="1">
      <c r="A207" s="18"/>
      <c r="B207" s="470" t="str">
        <f>IF(AQ177=0,"","Error: Verificar la información registrada en la columna año.")</f>
        <v/>
      </c>
      <c r="C207" s="470"/>
      <c r="D207" s="470"/>
      <c r="E207" s="470"/>
      <c r="F207" s="470"/>
      <c r="G207" s="470"/>
      <c r="H207" s="470"/>
      <c r="I207" s="470"/>
      <c r="J207" s="470"/>
      <c r="K207" s="470"/>
      <c r="L207" s="470"/>
      <c r="M207" s="470"/>
      <c r="N207" s="470"/>
      <c r="O207" s="470"/>
      <c r="P207" s="470"/>
      <c r="Q207" s="470"/>
      <c r="R207" s="470"/>
      <c r="S207" s="470"/>
      <c r="T207" s="470"/>
      <c r="U207" s="470"/>
      <c r="V207" s="470"/>
      <c r="W207" s="470"/>
      <c r="X207" s="470"/>
      <c r="Y207" s="470"/>
      <c r="Z207" s="470"/>
      <c r="AA207" s="470"/>
      <c r="AB207" s="470"/>
      <c r="AC207" s="470"/>
      <c r="AD207" s="470"/>
      <c r="AE207" s="2"/>
      <c r="AF207" s="227"/>
    </row>
    <row r="208" spans="1:32" s="23" customFormat="1" ht="15" customHeight="1">
      <c r="A208" s="18"/>
      <c r="B208" s="471" t="str">
        <f>IF(AT177=0,"","Error: Debe completar toda la información requerida.")</f>
        <v/>
      </c>
      <c r="C208" s="471"/>
      <c r="D208" s="471"/>
      <c r="E208" s="471"/>
      <c r="F208" s="471"/>
      <c r="G208" s="471"/>
      <c r="H208" s="471"/>
      <c r="I208" s="471"/>
      <c r="J208" s="471"/>
      <c r="K208" s="471"/>
      <c r="L208" s="471"/>
      <c r="M208" s="471"/>
      <c r="N208" s="471"/>
      <c r="O208" s="471"/>
      <c r="P208" s="471"/>
      <c r="Q208" s="471"/>
      <c r="R208" s="471"/>
      <c r="S208" s="471"/>
      <c r="T208" s="471"/>
      <c r="U208" s="471"/>
      <c r="V208" s="471"/>
      <c r="W208" s="471"/>
      <c r="X208" s="471"/>
      <c r="Y208" s="471"/>
      <c r="Z208" s="471"/>
      <c r="AA208" s="471"/>
      <c r="AB208" s="471"/>
      <c r="AC208" s="471"/>
      <c r="AD208" s="471"/>
      <c r="AE208" s="2"/>
      <c r="AF208" s="227"/>
    </row>
    <row r="209" spans="1:68" s="23" customFormat="1" ht="15" customHeight="1">
      <c r="A209" s="18"/>
      <c r="B209" s="228"/>
      <c r="C209" s="228"/>
      <c r="D209" s="228"/>
      <c r="E209" s="228"/>
      <c r="F209" s="228"/>
      <c r="G209" s="228"/>
      <c r="H209" s="228"/>
      <c r="I209" s="228"/>
      <c r="J209" s="228"/>
      <c r="K209" s="228"/>
      <c r="L209" s="228"/>
      <c r="M209" s="228"/>
      <c r="N209" s="228"/>
      <c r="O209" s="228"/>
      <c r="P209" s="228"/>
      <c r="Q209" s="228"/>
      <c r="R209" s="228"/>
      <c r="S209" s="228"/>
      <c r="T209" s="228"/>
      <c r="U209" s="228"/>
      <c r="V209" s="228"/>
      <c r="W209" s="228"/>
      <c r="X209" s="228"/>
      <c r="Y209" s="228"/>
      <c r="Z209" s="228"/>
      <c r="AA209" s="228"/>
      <c r="AB209" s="228"/>
      <c r="AC209" s="228"/>
      <c r="AD209" s="228"/>
      <c r="AE209" s="2"/>
      <c r="AF209" s="227"/>
    </row>
    <row r="210" spans="1:68" s="38" customFormat="1" ht="15" customHeight="1">
      <c r="A210" s="18"/>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c r="AA210" s="51"/>
      <c r="AB210" s="51"/>
      <c r="AC210" s="51"/>
      <c r="AD210" s="51"/>
      <c r="AE210" s="2"/>
      <c r="AF210" s="169"/>
    </row>
    <row r="211" spans="1:68" s="38" customFormat="1" ht="36" customHeight="1">
      <c r="A211" s="18" t="s">
        <v>6092</v>
      </c>
      <c r="B211" s="624" t="s">
        <v>6093</v>
      </c>
      <c r="C211" s="624"/>
      <c r="D211" s="624"/>
      <c r="E211" s="624"/>
      <c r="F211" s="624"/>
      <c r="G211" s="624"/>
      <c r="H211" s="624"/>
      <c r="I211" s="624"/>
      <c r="J211" s="624"/>
      <c r="K211" s="624"/>
      <c r="L211" s="624"/>
      <c r="M211" s="624"/>
      <c r="N211" s="624"/>
      <c r="O211" s="624"/>
      <c r="P211" s="624"/>
      <c r="Q211" s="624"/>
      <c r="R211" s="624"/>
      <c r="S211" s="624"/>
      <c r="T211" s="624"/>
      <c r="U211" s="624"/>
      <c r="V211" s="624"/>
      <c r="W211" s="624"/>
      <c r="X211" s="624"/>
      <c r="Y211" s="624"/>
      <c r="Z211" s="624"/>
      <c r="AA211" s="624"/>
      <c r="AB211" s="624"/>
      <c r="AC211" s="624"/>
      <c r="AD211" s="624"/>
      <c r="AE211" s="2"/>
      <c r="AF211" s="169"/>
      <c r="AH211" s="522" t="s">
        <v>5066</v>
      </c>
      <c r="AI211" s="522"/>
      <c r="AJ211" s="522" t="s">
        <v>5067</v>
      </c>
      <c r="AK211" s="522"/>
      <c r="AL211" s="522" t="s">
        <v>5068</v>
      </c>
      <c r="AM211" s="522"/>
    </row>
    <row r="212" spans="1:68" s="38" customFormat="1" ht="24" customHeight="1">
      <c r="A212" s="60"/>
      <c r="B212" s="46"/>
      <c r="C212" s="492" t="s">
        <v>6094</v>
      </c>
      <c r="D212" s="492"/>
      <c r="E212" s="492"/>
      <c r="F212" s="492"/>
      <c r="G212" s="492"/>
      <c r="H212" s="492"/>
      <c r="I212" s="492"/>
      <c r="J212" s="492"/>
      <c r="K212" s="492"/>
      <c r="L212" s="492"/>
      <c r="M212" s="492"/>
      <c r="N212" s="492"/>
      <c r="O212" s="492"/>
      <c r="P212" s="492"/>
      <c r="Q212" s="492"/>
      <c r="R212" s="492"/>
      <c r="S212" s="492"/>
      <c r="T212" s="492"/>
      <c r="U212" s="492"/>
      <c r="V212" s="492"/>
      <c r="W212" s="492"/>
      <c r="X212" s="492"/>
      <c r="Y212" s="492"/>
      <c r="Z212" s="492"/>
      <c r="AA212" s="492"/>
      <c r="AB212" s="492"/>
      <c r="AC212" s="492"/>
      <c r="AD212" s="492"/>
      <c r="AE212" s="2"/>
      <c r="AF212" s="169"/>
      <c r="AH212" s="529">
        <f>COUNTBLANK(D218:AD247)</f>
        <v>810</v>
      </c>
      <c r="AI212" s="529"/>
      <c r="AJ212" s="522">
        <v>810</v>
      </c>
      <c r="AK212" s="522"/>
      <c r="AL212" s="522">
        <v>270</v>
      </c>
      <c r="AM212" s="522"/>
    </row>
    <row r="213" spans="1:68" s="38" customFormat="1" ht="24" customHeight="1">
      <c r="A213" s="156"/>
      <c r="C213" s="492" t="s">
        <v>6095</v>
      </c>
      <c r="D213" s="492"/>
      <c r="E213" s="492"/>
      <c r="F213" s="492"/>
      <c r="G213" s="492"/>
      <c r="H213" s="492"/>
      <c r="I213" s="492"/>
      <c r="J213" s="492"/>
      <c r="K213" s="492"/>
      <c r="L213" s="492"/>
      <c r="M213" s="492"/>
      <c r="N213" s="492"/>
      <c r="O213" s="492"/>
      <c r="P213" s="492"/>
      <c r="Q213" s="492"/>
      <c r="R213" s="492"/>
      <c r="S213" s="492"/>
      <c r="T213" s="492"/>
      <c r="U213" s="492"/>
      <c r="V213" s="492"/>
      <c r="W213" s="492"/>
      <c r="X213" s="492"/>
      <c r="Y213" s="492"/>
      <c r="Z213" s="492"/>
      <c r="AA213" s="492"/>
      <c r="AB213" s="492"/>
      <c r="AC213" s="492"/>
      <c r="AD213" s="492"/>
      <c r="AE213" s="2"/>
      <c r="AF213" s="169"/>
    </row>
    <row r="214" spans="1:68" s="38" customFormat="1" ht="15" customHeight="1">
      <c r="A214" s="1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c r="AA214" s="51"/>
      <c r="AB214" s="51"/>
      <c r="AC214" s="51"/>
      <c r="AD214" s="51"/>
      <c r="AE214" s="2"/>
      <c r="AF214" s="169"/>
      <c r="AH214" s="518" t="s">
        <v>5336</v>
      </c>
      <c r="AI214" s="518"/>
      <c r="AJ214" s="518"/>
      <c r="AK214" s="518"/>
      <c r="AL214" s="518"/>
      <c r="AM214" s="518"/>
      <c r="AN214" s="518"/>
      <c r="AO214" s="518"/>
      <c r="AP214" s="518"/>
      <c r="AQ214" s="518"/>
      <c r="AR214" s="518"/>
      <c r="AS214" s="518"/>
      <c r="AT214" s="518"/>
      <c r="AU214" s="518"/>
      <c r="AV214" s="518"/>
      <c r="AW214" s="518"/>
      <c r="AX214" s="518"/>
      <c r="AZ214" s="518" t="s">
        <v>5104</v>
      </c>
      <c r="BA214" s="518"/>
      <c r="BB214" s="518"/>
      <c r="BC214" s="518"/>
      <c r="BD214" s="518"/>
      <c r="BE214" s="518"/>
      <c r="BF214" s="518"/>
      <c r="BG214" s="518"/>
      <c r="BH214" s="518"/>
      <c r="BI214" s="518"/>
      <c r="BJ214" s="518"/>
      <c r="BK214" s="518"/>
      <c r="BL214" s="518"/>
      <c r="BM214" s="518"/>
      <c r="BN214" s="518"/>
      <c r="BO214" s="518"/>
      <c r="BP214" s="518"/>
    </row>
    <row r="215" spans="1:68" s="180" customFormat="1" ht="36" customHeight="1">
      <c r="A215" s="18"/>
      <c r="B215" s="297"/>
      <c r="C215" s="604" t="s">
        <v>6096</v>
      </c>
      <c r="D215" s="605"/>
      <c r="E215" s="605"/>
      <c r="F215" s="605"/>
      <c r="G215" s="605"/>
      <c r="H215" s="605"/>
      <c r="I215" s="605"/>
      <c r="J215" s="605"/>
      <c r="K215" s="605"/>
      <c r="L215" s="605"/>
      <c r="M215" s="606"/>
      <c r="N215" s="442" t="s">
        <v>6097</v>
      </c>
      <c r="O215" s="443"/>
      <c r="P215" s="443"/>
      <c r="Q215" s="443"/>
      <c r="R215" s="443"/>
      <c r="S215" s="443"/>
      <c r="T215" s="443"/>
      <c r="U215" s="443"/>
      <c r="V215" s="443"/>
      <c r="W215" s="443"/>
      <c r="X215" s="443"/>
      <c r="Y215" s="443"/>
      <c r="Z215" s="443"/>
      <c r="AA215" s="443"/>
      <c r="AB215" s="443"/>
      <c r="AC215" s="443"/>
      <c r="AD215" s="444"/>
      <c r="AE215" s="2"/>
      <c r="AF215" s="179"/>
      <c r="AH215" s="445" t="s">
        <v>6097</v>
      </c>
      <c r="AI215" s="445"/>
      <c r="AJ215" s="445"/>
      <c r="AK215" s="445"/>
      <c r="AL215" s="445"/>
      <c r="AM215" s="445"/>
      <c r="AN215" s="445"/>
      <c r="AO215" s="445"/>
      <c r="AP215" s="445"/>
      <c r="AQ215" s="445"/>
      <c r="AR215" s="445"/>
      <c r="AS215" s="445"/>
      <c r="AT215" s="445"/>
      <c r="AU215" s="445"/>
      <c r="AV215" s="445"/>
      <c r="AW215" s="445"/>
      <c r="AX215" s="445"/>
      <c r="AZ215" s="442" t="s">
        <v>6097</v>
      </c>
      <c r="BA215" s="443"/>
      <c r="BB215" s="443"/>
      <c r="BC215" s="443"/>
      <c r="BD215" s="443"/>
      <c r="BE215" s="443"/>
      <c r="BF215" s="443"/>
      <c r="BG215" s="443"/>
      <c r="BH215" s="443"/>
      <c r="BI215" s="443"/>
      <c r="BJ215" s="443"/>
      <c r="BK215" s="443"/>
      <c r="BL215" s="443"/>
      <c r="BM215" s="443"/>
      <c r="BN215" s="443"/>
      <c r="BO215" s="443"/>
      <c r="BP215" s="444"/>
    </row>
    <row r="216" spans="1:68" s="180" customFormat="1" ht="15" customHeight="1">
      <c r="A216" s="18"/>
      <c r="B216" s="297"/>
      <c r="C216" s="816"/>
      <c r="D216" s="817"/>
      <c r="E216" s="817"/>
      <c r="F216" s="817"/>
      <c r="G216" s="817"/>
      <c r="H216" s="817"/>
      <c r="I216" s="817"/>
      <c r="J216" s="817"/>
      <c r="K216" s="817"/>
      <c r="L216" s="817"/>
      <c r="M216" s="818"/>
      <c r="N216" s="768" t="s">
        <v>4992</v>
      </c>
      <c r="O216" s="769"/>
      <c r="P216" s="769"/>
      <c r="Q216" s="769"/>
      <c r="R216" s="770"/>
      <c r="S216" s="809" t="s">
        <v>4994</v>
      </c>
      <c r="T216" s="809" t="s">
        <v>4996</v>
      </c>
      <c r="U216" s="809" t="s">
        <v>4998</v>
      </c>
      <c r="V216" s="809" t="s">
        <v>5000</v>
      </c>
      <c r="W216" s="647" t="s">
        <v>5002</v>
      </c>
      <c r="X216" s="647"/>
      <c r="Y216" s="647"/>
      <c r="Z216" s="647"/>
      <c r="AA216" s="647"/>
      <c r="AB216" s="647"/>
      <c r="AC216" s="809" t="s">
        <v>5004</v>
      </c>
      <c r="AD216" s="809" t="s">
        <v>5006</v>
      </c>
      <c r="AE216" s="2"/>
      <c r="AF216" s="179"/>
      <c r="AH216" s="647" t="s">
        <v>4992</v>
      </c>
      <c r="AI216" s="647"/>
      <c r="AJ216" s="647"/>
      <c r="AK216" s="647"/>
      <c r="AL216" s="647"/>
      <c r="AM216" s="647" t="s">
        <v>4994</v>
      </c>
      <c r="AN216" s="647" t="s">
        <v>4996</v>
      </c>
      <c r="AO216" s="647" t="s">
        <v>4998</v>
      </c>
      <c r="AP216" s="647" t="s">
        <v>5000</v>
      </c>
      <c r="AQ216" s="647" t="s">
        <v>5002</v>
      </c>
      <c r="AR216" s="647"/>
      <c r="AS216" s="647"/>
      <c r="AT216" s="647"/>
      <c r="AU216" s="647"/>
      <c r="AV216" s="647"/>
      <c r="AW216" s="647" t="s">
        <v>5004</v>
      </c>
      <c r="AX216" s="647" t="s">
        <v>5006</v>
      </c>
      <c r="AZ216" s="768" t="s">
        <v>4992</v>
      </c>
      <c r="BA216" s="769"/>
      <c r="BB216" s="769"/>
      <c r="BC216" s="769"/>
      <c r="BD216" s="770"/>
      <c r="BE216" s="809" t="s">
        <v>4994</v>
      </c>
      <c r="BF216" s="809" t="s">
        <v>4996</v>
      </c>
      <c r="BG216" s="809" t="s">
        <v>4998</v>
      </c>
      <c r="BH216" s="809" t="s">
        <v>5000</v>
      </c>
      <c r="BI216" s="647" t="s">
        <v>5002</v>
      </c>
      <c r="BJ216" s="647"/>
      <c r="BK216" s="647"/>
      <c r="BL216" s="647"/>
      <c r="BM216" s="647"/>
      <c r="BN216" s="647"/>
      <c r="BO216" s="809" t="s">
        <v>5004</v>
      </c>
      <c r="BP216" s="809" t="s">
        <v>5006</v>
      </c>
    </row>
    <row r="217" spans="1:68" s="180" customFormat="1" ht="15" customHeight="1">
      <c r="A217" s="18"/>
      <c r="B217" s="297"/>
      <c r="C217" s="607"/>
      <c r="D217" s="608"/>
      <c r="E217" s="608"/>
      <c r="F217" s="608"/>
      <c r="G217" s="608"/>
      <c r="H217" s="608"/>
      <c r="I217" s="608"/>
      <c r="J217" s="608"/>
      <c r="K217" s="608"/>
      <c r="L217" s="608"/>
      <c r="M217" s="609"/>
      <c r="N217" s="47" t="s">
        <v>5128</v>
      </c>
      <c r="O217" s="47" t="s">
        <v>5129</v>
      </c>
      <c r="P217" s="47" t="s">
        <v>5130</v>
      </c>
      <c r="Q217" s="47" t="s">
        <v>5131</v>
      </c>
      <c r="R217" s="47" t="s">
        <v>5132</v>
      </c>
      <c r="S217" s="647"/>
      <c r="T217" s="647"/>
      <c r="U217" s="647"/>
      <c r="V217" s="647"/>
      <c r="W217" s="47" t="s">
        <v>6066</v>
      </c>
      <c r="X217" s="47" t="s">
        <v>6067</v>
      </c>
      <c r="Y217" s="47" t="s">
        <v>6068</v>
      </c>
      <c r="Z217" s="47" t="s">
        <v>6069</v>
      </c>
      <c r="AA217" s="47" t="s">
        <v>6070</v>
      </c>
      <c r="AB217" s="47" t="s">
        <v>6071</v>
      </c>
      <c r="AC217" s="647"/>
      <c r="AD217" s="647"/>
      <c r="AE217" s="2"/>
      <c r="AF217" s="179"/>
      <c r="AH217" s="48" t="s">
        <v>5128</v>
      </c>
      <c r="AI217" s="48" t="s">
        <v>5129</v>
      </c>
      <c r="AJ217" s="48" t="s">
        <v>5130</v>
      </c>
      <c r="AK217" s="48" t="s">
        <v>5131</v>
      </c>
      <c r="AL217" s="48" t="s">
        <v>5132</v>
      </c>
      <c r="AM217" s="647"/>
      <c r="AN217" s="647"/>
      <c r="AO217" s="647"/>
      <c r="AP217" s="647"/>
      <c r="AQ217" s="48" t="s">
        <v>6066</v>
      </c>
      <c r="AR217" s="48" t="s">
        <v>6067</v>
      </c>
      <c r="AS217" s="48" t="s">
        <v>6068</v>
      </c>
      <c r="AT217" s="48" t="s">
        <v>6069</v>
      </c>
      <c r="AU217" s="48" t="s">
        <v>6070</v>
      </c>
      <c r="AV217" s="48" t="s">
        <v>6071</v>
      </c>
      <c r="AW217" s="647"/>
      <c r="AX217" s="647"/>
      <c r="AZ217" s="47" t="s">
        <v>5128</v>
      </c>
      <c r="BA217" s="47" t="s">
        <v>5129</v>
      </c>
      <c r="BB217" s="47" t="s">
        <v>5130</v>
      </c>
      <c r="BC217" s="47" t="s">
        <v>5131</v>
      </c>
      <c r="BD217" s="47" t="s">
        <v>5132</v>
      </c>
      <c r="BE217" s="647"/>
      <c r="BF217" s="647"/>
      <c r="BG217" s="647"/>
      <c r="BH217" s="647"/>
      <c r="BI217" s="47" t="s">
        <v>6066</v>
      </c>
      <c r="BJ217" s="47" t="s">
        <v>6067</v>
      </c>
      <c r="BK217" s="47" t="s">
        <v>6068</v>
      </c>
      <c r="BL217" s="47" t="s">
        <v>6069</v>
      </c>
      <c r="BM217" s="47" t="s">
        <v>6070</v>
      </c>
      <c r="BN217" s="47" t="s">
        <v>6071</v>
      </c>
      <c r="BO217" s="647"/>
      <c r="BP217" s="647"/>
    </row>
    <row r="218" spans="1:68" s="38" customFormat="1" ht="15" customHeight="1">
      <c r="A218" s="18"/>
      <c r="B218" s="51"/>
      <c r="C218" s="48" t="s">
        <v>4992</v>
      </c>
      <c r="D218" s="547" t="str">
        <f>IF(D147="","",D147)</f>
        <v/>
      </c>
      <c r="E218" s="548"/>
      <c r="F218" s="548"/>
      <c r="G218" s="548"/>
      <c r="H218" s="548"/>
      <c r="I218" s="548"/>
      <c r="J218" s="548"/>
      <c r="K218" s="548"/>
      <c r="L218" s="548"/>
      <c r="M218" s="549"/>
      <c r="N218" s="356"/>
      <c r="O218" s="356"/>
      <c r="P218" s="103"/>
      <c r="Q218" s="103"/>
      <c r="R218" s="103"/>
      <c r="S218" s="103"/>
      <c r="T218" s="103"/>
      <c r="U218" s="103"/>
      <c r="V218" s="103"/>
      <c r="W218" s="103"/>
      <c r="X218" s="103"/>
      <c r="Y218" s="103"/>
      <c r="Z218" s="103"/>
      <c r="AA218" s="103"/>
      <c r="AB218" s="103"/>
      <c r="AC218" s="103"/>
      <c r="AD218" s="103"/>
      <c r="AE218" s="2"/>
      <c r="AF218" s="169"/>
      <c r="AH218" s="115">
        <f t="shared" ref="AH218:AH247" si="22">IF($AH$212=$AJ$212,0,IF(OR(N147="X"),0,1))</f>
        <v>0</v>
      </c>
      <c r="AI218" s="115">
        <f t="shared" ref="AI218:AI247" si="23">IF($AH$212=$AJ$212,0,IF(OR(O147="X"),0,1))</f>
        <v>0</v>
      </c>
      <c r="AJ218" s="115">
        <f t="shared" ref="AJ218:AJ247" si="24">IF($AH$212=$AJ$212,0,IF(OR(P147="X"),0,1))</f>
        <v>0</v>
      </c>
      <c r="AK218" s="115">
        <f t="shared" ref="AK218:AK247" si="25">IF($AH$212=$AJ$212,0,IF(OR(Q147="X"),0,1))</f>
        <v>0</v>
      </c>
      <c r="AL218" s="115">
        <f t="shared" ref="AL218:AL247" si="26">IF($AH$212=$AJ$212,0,IF(OR(R147="X"),0,1))</f>
        <v>0</v>
      </c>
      <c r="AM218" s="115">
        <f t="shared" ref="AM218:AM247" si="27">IF($AH$212=$AJ$212,0,IF(OR(S147="X"),0,1))</f>
        <v>0</v>
      </c>
      <c r="AN218" s="115">
        <f t="shared" ref="AN218:AN247" si="28">IF($AH$212=$AJ$212,0,IF(OR(T147="X"),0,1))</f>
        <v>0</v>
      </c>
      <c r="AO218" s="115">
        <f t="shared" ref="AO218:AO247" si="29">IF($AH$212=$AJ$212,0,IF(OR(U147="X"),0,1))</f>
        <v>0</v>
      </c>
      <c r="AP218" s="115">
        <f t="shared" ref="AP218:AP247" si="30">IF($AH$212=$AJ$212,0,IF(OR(V147="X"),0,1))</f>
        <v>0</v>
      </c>
      <c r="AQ218" s="115">
        <f t="shared" ref="AQ218:AQ247" si="31">IF($AH$212=$AJ$212,0,IF(OR(W147="X"),0,1))</f>
        <v>0</v>
      </c>
      <c r="AR218" s="115">
        <f t="shared" ref="AR218:AR247" si="32">IF($AH$212=$AJ$212,0,IF(OR(X147="X"),0,1))</f>
        <v>0</v>
      </c>
      <c r="AS218" s="115">
        <f t="shared" ref="AS218:AS247" si="33">IF($AH$212=$AJ$212,0,IF(OR(Y147="X"),0,1))</f>
        <v>0</v>
      </c>
      <c r="AT218" s="115">
        <f t="shared" ref="AT218:AT247" si="34">IF($AH$212=$AJ$212,0,IF(OR(Z147="X"),0,1))</f>
        <v>0</v>
      </c>
      <c r="AU218" s="115">
        <f t="shared" ref="AU218:AU247" si="35">IF($AH$212=$AJ$212,0,IF(OR(AA147="X"),0,1))</f>
        <v>0</v>
      </c>
      <c r="AV218" s="115">
        <f t="shared" ref="AV218:AV247" si="36">IF($AH$212=$AJ$212,0,IF(OR(AB147="X"),0,1))</f>
        <v>0</v>
      </c>
      <c r="AW218" s="115">
        <f t="shared" ref="AW218:AW247" si="37">IF($AH$212=$AJ$212,0,IF(OR(AC147="X"),0,1))</f>
        <v>0</v>
      </c>
      <c r="AX218" s="115">
        <f t="shared" ref="AX218:AX247" si="38">IF($AH$212=$AJ$212,0,IF(OR(AD147="X"),0,1))</f>
        <v>0</v>
      </c>
      <c r="AZ218" s="115">
        <f>IF($AH$212=$AJ$212,0,IF(OR(AND(N147="",N218=""),AND(N147="X",N218&gt;0)),0,1))</f>
        <v>0</v>
      </c>
      <c r="BA218" s="115">
        <f t="shared" ref="BA218:BD218" si="39">IF($AH$212=$AJ$212,0,IF(OR(AND(O147="",O218=""),AND(O147="X",O218&gt;0)),0,1))</f>
        <v>0</v>
      </c>
      <c r="BB218" s="115">
        <f t="shared" si="39"/>
        <v>0</v>
      </c>
      <c r="BC218" s="115">
        <f t="shared" si="39"/>
        <v>0</v>
      </c>
      <c r="BD218" s="115">
        <f t="shared" si="39"/>
        <v>0</v>
      </c>
      <c r="BE218" s="115">
        <f>IF($AH$212=$AJ$212,0,IF(OR(AND(S147="",S218=""),AND(S147="X",S218&gt;0)),0,1))</f>
        <v>0</v>
      </c>
      <c r="BF218" s="115">
        <f t="shared" ref="BF218" si="40">IF($AH$212=$AJ$212,0,IF(OR(AND(T147="",T218=""),AND(T147="X",T218&gt;0)),0,1))</f>
        <v>0</v>
      </c>
      <c r="BG218" s="115">
        <f t="shared" ref="BG218" si="41">IF($AH$212=$AJ$212,0,IF(OR(AND(U147="",U218=""),AND(U147="X",U218&gt;0)),0,1))</f>
        <v>0</v>
      </c>
      <c r="BH218" s="115">
        <f t="shared" ref="BH218" si="42">IF($AH$212=$AJ$212,0,IF(OR(AND(V147="",V218=""),AND(V147="X",V218&gt;0)),0,1))</f>
        <v>0</v>
      </c>
      <c r="BI218" s="115">
        <f t="shared" ref="BI218" si="43">IF($AH$212=$AJ$212,0,IF(OR(AND(W147="",W218=""),AND(W147="X",W218&gt;0)),0,1))</f>
        <v>0</v>
      </c>
      <c r="BJ218" s="115">
        <f t="shared" ref="BJ218:BK218" si="44">IF($AH$212=$AJ$212,0,IF(OR(AND(X147="",X218=""),AND(X147="X",X218&gt;0)),0,1))</f>
        <v>0</v>
      </c>
      <c r="BK218" s="115">
        <f t="shared" si="44"/>
        <v>0</v>
      </c>
      <c r="BL218" s="115">
        <f t="shared" ref="BL218" si="45">IF($AH$212=$AJ$212,0,IF(OR(AND(Z147="",Z218=""),AND(Z147="X",Z218&gt;0)),0,1))</f>
        <v>0</v>
      </c>
      <c r="BM218" s="115">
        <f t="shared" ref="BM218" si="46">IF($AH$212=$AJ$212,0,IF(OR(AND(AA147="",AA218=""),AND(AA147="X",AA218&gt;0)),0,1))</f>
        <v>0</v>
      </c>
      <c r="BN218" s="115">
        <f t="shared" ref="BN218" si="47">IF($AH$212=$AJ$212,0,IF(OR(AND(AB147="",AB218=""),AND(AB147="X",AB218&gt;0)),0,1))</f>
        <v>0</v>
      </c>
      <c r="BO218" s="115">
        <f t="shared" ref="BO218" si="48">IF($AH$212=$AJ$212,0,IF(OR(AND(AC147="",AC218=""),AND(AC147="X",AC218&gt;0)),0,1))</f>
        <v>0</v>
      </c>
      <c r="BP218" s="115">
        <f>IF($AH$212=$AJ$212,0,IF(OR(AND(AD147="",AD218=""),AND(AD147="X",AD218&gt;0)),0,1))</f>
        <v>0</v>
      </c>
    </row>
    <row r="219" spans="1:68" s="38" customFormat="1" ht="15" customHeight="1">
      <c r="A219" s="18"/>
      <c r="B219" s="51"/>
      <c r="C219" s="48" t="s">
        <v>4994</v>
      </c>
      <c r="D219" s="547" t="str">
        <f t="shared" ref="D219:D247" si="49">IF(D148="","",D148)</f>
        <v/>
      </c>
      <c r="E219" s="548"/>
      <c r="F219" s="548"/>
      <c r="G219" s="548"/>
      <c r="H219" s="548"/>
      <c r="I219" s="548"/>
      <c r="J219" s="548"/>
      <c r="K219" s="548"/>
      <c r="L219" s="548"/>
      <c r="M219" s="549"/>
      <c r="N219" s="356"/>
      <c r="O219" s="356"/>
      <c r="P219" s="103"/>
      <c r="Q219" s="103"/>
      <c r="R219" s="103"/>
      <c r="S219" s="103"/>
      <c r="T219" s="103"/>
      <c r="U219" s="103"/>
      <c r="V219" s="103"/>
      <c r="W219" s="103"/>
      <c r="X219" s="103"/>
      <c r="Y219" s="103"/>
      <c r="Z219" s="103"/>
      <c r="AA219" s="103"/>
      <c r="AB219" s="103"/>
      <c r="AC219" s="103"/>
      <c r="AD219" s="103"/>
      <c r="AE219" s="2"/>
      <c r="AF219" s="169"/>
      <c r="AH219" s="115">
        <f t="shared" si="22"/>
        <v>0</v>
      </c>
      <c r="AI219" s="115">
        <f t="shared" si="23"/>
        <v>0</v>
      </c>
      <c r="AJ219" s="115">
        <f t="shared" si="24"/>
        <v>0</v>
      </c>
      <c r="AK219" s="115">
        <f t="shared" si="25"/>
        <v>0</v>
      </c>
      <c r="AL219" s="115">
        <f t="shared" si="26"/>
        <v>0</v>
      </c>
      <c r="AM219" s="115">
        <f t="shared" si="27"/>
        <v>0</v>
      </c>
      <c r="AN219" s="115">
        <f t="shared" si="28"/>
        <v>0</v>
      </c>
      <c r="AO219" s="115">
        <f t="shared" si="29"/>
        <v>0</v>
      </c>
      <c r="AP219" s="115">
        <f t="shared" si="30"/>
        <v>0</v>
      </c>
      <c r="AQ219" s="115">
        <f t="shared" si="31"/>
        <v>0</v>
      </c>
      <c r="AR219" s="115">
        <f t="shared" si="32"/>
        <v>0</v>
      </c>
      <c r="AS219" s="115">
        <f t="shared" si="33"/>
        <v>0</v>
      </c>
      <c r="AT219" s="115">
        <f t="shared" si="34"/>
        <v>0</v>
      </c>
      <c r="AU219" s="115">
        <f t="shared" si="35"/>
        <v>0</v>
      </c>
      <c r="AV219" s="115">
        <f t="shared" si="36"/>
        <v>0</v>
      </c>
      <c r="AW219" s="115">
        <f t="shared" si="37"/>
        <v>0</v>
      </c>
      <c r="AX219" s="115">
        <f t="shared" si="38"/>
        <v>0</v>
      </c>
      <c r="AZ219" s="115">
        <f t="shared" ref="AZ219:AZ247" si="50">IF($AH$212=$AJ$212,0,IF(OR(AND(N148="",N219=""),AND(N148="X",N219&gt;0)),0,1))</f>
        <v>0</v>
      </c>
      <c r="BA219" s="115">
        <f t="shared" ref="BA219:BA247" si="51">IF($AH$212=$AJ$212,0,IF(OR(AND(O148="",O219=""),AND(O148="X",O219&gt;0)),0,1))</f>
        <v>0</v>
      </c>
      <c r="BB219" s="115">
        <f t="shared" ref="BB219:BB247" si="52">IF($AH$212=$AJ$212,0,IF(OR(AND(P148="",P219=""),AND(P148="X",P219&gt;0)),0,1))</f>
        <v>0</v>
      </c>
      <c r="BC219" s="115">
        <f t="shared" ref="BC219:BC247" si="53">IF($AH$212=$AJ$212,0,IF(OR(AND(Q148="",Q219=""),AND(Q148="X",Q219&gt;0)),0,1))</f>
        <v>0</v>
      </c>
      <c r="BD219" s="115">
        <f t="shared" ref="BD219:BE234" si="54">IF($AH$212=$AJ$212,0,IF(OR(AND(R148="",R219=""),AND(R148="X",R219&gt;0)),0,1))</f>
        <v>0</v>
      </c>
      <c r="BE219" s="115">
        <f t="shared" si="54"/>
        <v>0</v>
      </c>
      <c r="BF219" s="115">
        <f t="shared" ref="BF219:BF247" si="55">IF($AH$212=$AJ$212,0,IF(OR(AND(T148="",T219=""),AND(T148="X",T219&gt;0)),0,1))</f>
        <v>0</v>
      </c>
      <c r="BG219" s="115">
        <f t="shared" ref="BG219:BG247" si="56">IF($AH$212=$AJ$212,0,IF(OR(AND(U148="",U219=""),AND(U148="X",U219&gt;0)),0,1))</f>
        <v>0</v>
      </c>
      <c r="BH219" s="115">
        <f t="shared" ref="BH219:BH247" si="57">IF($AH$212=$AJ$212,0,IF(OR(AND(V148="",V219=""),AND(V148="X",V219&gt;0)),0,1))</f>
        <v>0</v>
      </c>
      <c r="BI219" s="115">
        <f t="shared" ref="BI219:BI247" si="58">IF($AH$212=$AJ$212,0,IF(OR(AND(W148="",W219=""),AND(W148="X",W219&gt;0)),0,1))</f>
        <v>0</v>
      </c>
      <c r="BJ219" s="115">
        <f t="shared" ref="BJ219:BJ247" si="59">IF($AH$212=$AJ$212,0,IF(OR(AND(X148="",X219=""),AND(X148="X",X219&gt;0)),0,1))</f>
        <v>0</v>
      </c>
      <c r="BK219" s="115">
        <f t="shared" ref="BK219:BK247" si="60">IF($AH$212=$AJ$212,0,IF(OR(AND(Y148="",Y219=""),AND(Y148="X",Y219&gt;0)),0,1))</f>
        <v>0</v>
      </c>
      <c r="BL219" s="115">
        <f t="shared" ref="BL219:BL247" si="61">IF($AH$212=$AJ$212,0,IF(OR(AND(Z148="",Z219=""),AND(Z148="X",Z219&gt;0)),0,1))</f>
        <v>0</v>
      </c>
      <c r="BM219" s="115">
        <f t="shared" ref="BM219:BM247" si="62">IF($AH$212=$AJ$212,0,IF(OR(AND(AA148="",AA219=""),AND(AA148="X",AA219&gt;0)),0,1))</f>
        <v>0</v>
      </c>
      <c r="BN219" s="115">
        <f t="shared" ref="BN219:BN247" si="63">IF($AH$212=$AJ$212,0,IF(OR(AND(AB148="",AB219=""),AND(AB148="X",AB219&gt;0)),0,1))</f>
        <v>0</v>
      </c>
      <c r="BO219" s="115">
        <f t="shared" ref="BO219:BP234" si="64">IF($AH$212=$AJ$212,0,IF(OR(AND(AC148="",AC219=""),AND(AC148="X",AC219&gt;0)),0,1))</f>
        <v>0</v>
      </c>
      <c r="BP219" s="115">
        <f t="shared" si="64"/>
        <v>0</v>
      </c>
    </row>
    <row r="220" spans="1:68" s="38" customFormat="1" ht="15" customHeight="1">
      <c r="A220" s="18"/>
      <c r="B220" s="51"/>
      <c r="C220" s="48" t="s">
        <v>4996</v>
      </c>
      <c r="D220" s="547" t="str">
        <f t="shared" si="49"/>
        <v/>
      </c>
      <c r="E220" s="548"/>
      <c r="F220" s="548"/>
      <c r="G220" s="548"/>
      <c r="H220" s="548"/>
      <c r="I220" s="548"/>
      <c r="J220" s="548"/>
      <c r="K220" s="548"/>
      <c r="L220" s="548"/>
      <c r="M220" s="549"/>
      <c r="N220" s="356"/>
      <c r="O220" s="356"/>
      <c r="P220" s="103"/>
      <c r="Q220" s="103"/>
      <c r="R220" s="103"/>
      <c r="S220" s="103"/>
      <c r="T220" s="103"/>
      <c r="U220" s="103"/>
      <c r="V220" s="103"/>
      <c r="W220" s="103"/>
      <c r="X220" s="103"/>
      <c r="Y220" s="103"/>
      <c r="Z220" s="103"/>
      <c r="AA220" s="103"/>
      <c r="AB220" s="103"/>
      <c r="AC220" s="103"/>
      <c r="AD220" s="103"/>
      <c r="AE220" s="2"/>
      <c r="AF220" s="169"/>
      <c r="AH220" s="115">
        <f t="shared" si="22"/>
        <v>0</v>
      </c>
      <c r="AI220" s="115">
        <f t="shared" si="23"/>
        <v>0</v>
      </c>
      <c r="AJ220" s="115">
        <f t="shared" si="24"/>
        <v>0</v>
      </c>
      <c r="AK220" s="115">
        <f t="shared" si="25"/>
        <v>0</v>
      </c>
      <c r="AL220" s="115">
        <f t="shared" si="26"/>
        <v>0</v>
      </c>
      <c r="AM220" s="115">
        <f t="shared" si="27"/>
        <v>0</v>
      </c>
      <c r="AN220" s="115">
        <f t="shared" si="28"/>
        <v>0</v>
      </c>
      <c r="AO220" s="115">
        <f t="shared" si="29"/>
        <v>0</v>
      </c>
      <c r="AP220" s="115">
        <f t="shared" si="30"/>
        <v>0</v>
      </c>
      <c r="AQ220" s="115">
        <f t="shared" si="31"/>
        <v>0</v>
      </c>
      <c r="AR220" s="115">
        <f t="shared" si="32"/>
        <v>0</v>
      </c>
      <c r="AS220" s="115">
        <f t="shared" si="33"/>
        <v>0</v>
      </c>
      <c r="AT220" s="115">
        <f t="shared" si="34"/>
        <v>0</v>
      </c>
      <c r="AU220" s="115">
        <f t="shared" si="35"/>
        <v>0</v>
      </c>
      <c r="AV220" s="115">
        <f t="shared" si="36"/>
        <v>0</v>
      </c>
      <c r="AW220" s="115">
        <f t="shared" si="37"/>
        <v>0</v>
      </c>
      <c r="AX220" s="115">
        <f t="shared" si="38"/>
        <v>0</v>
      </c>
      <c r="AZ220" s="115">
        <f t="shared" si="50"/>
        <v>0</v>
      </c>
      <c r="BA220" s="115">
        <f t="shared" si="51"/>
        <v>0</v>
      </c>
      <c r="BB220" s="115">
        <f t="shared" si="52"/>
        <v>0</v>
      </c>
      <c r="BC220" s="115">
        <f t="shared" si="53"/>
        <v>0</v>
      </c>
      <c r="BD220" s="115">
        <f t="shared" si="54"/>
        <v>0</v>
      </c>
      <c r="BE220" s="115">
        <f t="shared" ref="BE220:BE247" si="65">IF($AH$212=$AJ$212,0,IF(OR(AND(S149="",S220=""),AND(S149="X",S220&gt;0)),0,1))</f>
        <v>0</v>
      </c>
      <c r="BF220" s="115">
        <f t="shared" si="55"/>
        <v>0</v>
      </c>
      <c r="BG220" s="115">
        <f t="shared" si="56"/>
        <v>0</v>
      </c>
      <c r="BH220" s="115">
        <f t="shared" si="57"/>
        <v>0</v>
      </c>
      <c r="BI220" s="115">
        <f t="shared" si="58"/>
        <v>0</v>
      </c>
      <c r="BJ220" s="115">
        <f t="shared" si="59"/>
        <v>0</v>
      </c>
      <c r="BK220" s="115">
        <f t="shared" si="60"/>
        <v>0</v>
      </c>
      <c r="BL220" s="115">
        <f t="shared" si="61"/>
        <v>0</v>
      </c>
      <c r="BM220" s="115">
        <f t="shared" si="62"/>
        <v>0</v>
      </c>
      <c r="BN220" s="115">
        <f t="shared" si="63"/>
        <v>0</v>
      </c>
      <c r="BO220" s="115">
        <f t="shared" si="64"/>
        <v>0</v>
      </c>
      <c r="BP220" s="115">
        <f t="shared" ref="BP220:BP247" si="66">IF($AH$212=$AJ$212,0,IF(OR(AND(AD149="",AD220=""),AND(AD149="X",AD220&gt;0)),0,1))</f>
        <v>0</v>
      </c>
    </row>
    <row r="221" spans="1:68" s="38" customFormat="1" ht="15" customHeight="1">
      <c r="A221" s="18"/>
      <c r="B221" s="51"/>
      <c r="C221" s="48" t="s">
        <v>4998</v>
      </c>
      <c r="D221" s="547" t="str">
        <f t="shared" si="49"/>
        <v/>
      </c>
      <c r="E221" s="548"/>
      <c r="F221" s="548"/>
      <c r="G221" s="548"/>
      <c r="H221" s="548"/>
      <c r="I221" s="548"/>
      <c r="J221" s="548"/>
      <c r="K221" s="548"/>
      <c r="L221" s="548"/>
      <c r="M221" s="549"/>
      <c r="N221" s="356"/>
      <c r="O221" s="356"/>
      <c r="P221" s="103"/>
      <c r="Q221" s="103"/>
      <c r="R221" s="103"/>
      <c r="S221" s="103"/>
      <c r="T221" s="103"/>
      <c r="U221" s="103"/>
      <c r="V221" s="103"/>
      <c r="W221" s="103"/>
      <c r="X221" s="103"/>
      <c r="Y221" s="103"/>
      <c r="Z221" s="103"/>
      <c r="AA221" s="103"/>
      <c r="AB221" s="103"/>
      <c r="AC221" s="103"/>
      <c r="AD221" s="103"/>
      <c r="AE221" s="2"/>
      <c r="AF221" s="169"/>
      <c r="AH221" s="115">
        <f t="shared" si="22"/>
        <v>0</v>
      </c>
      <c r="AI221" s="115">
        <f t="shared" si="23"/>
        <v>0</v>
      </c>
      <c r="AJ221" s="115">
        <f t="shared" si="24"/>
        <v>0</v>
      </c>
      <c r="AK221" s="115">
        <f t="shared" si="25"/>
        <v>0</v>
      </c>
      <c r="AL221" s="115">
        <f t="shared" si="26"/>
        <v>0</v>
      </c>
      <c r="AM221" s="115">
        <f t="shared" si="27"/>
        <v>0</v>
      </c>
      <c r="AN221" s="115">
        <f t="shared" si="28"/>
        <v>0</v>
      </c>
      <c r="AO221" s="115">
        <f t="shared" si="29"/>
        <v>0</v>
      </c>
      <c r="AP221" s="115">
        <f t="shared" si="30"/>
        <v>0</v>
      </c>
      <c r="AQ221" s="115">
        <f t="shared" si="31"/>
        <v>0</v>
      </c>
      <c r="AR221" s="115">
        <f t="shared" si="32"/>
        <v>0</v>
      </c>
      <c r="AS221" s="115">
        <f t="shared" si="33"/>
        <v>0</v>
      </c>
      <c r="AT221" s="115">
        <f t="shared" si="34"/>
        <v>0</v>
      </c>
      <c r="AU221" s="115">
        <f t="shared" si="35"/>
        <v>0</v>
      </c>
      <c r="AV221" s="115">
        <f t="shared" si="36"/>
        <v>0</v>
      </c>
      <c r="AW221" s="115">
        <f t="shared" si="37"/>
        <v>0</v>
      </c>
      <c r="AX221" s="115">
        <f t="shared" si="38"/>
        <v>0</v>
      </c>
      <c r="AZ221" s="115">
        <f t="shared" si="50"/>
        <v>0</v>
      </c>
      <c r="BA221" s="115">
        <f t="shared" si="51"/>
        <v>0</v>
      </c>
      <c r="BB221" s="115">
        <f t="shared" si="52"/>
        <v>0</v>
      </c>
      <c r="BC221" s="115">
        <f t="shared" si="53"/>
        <v>0</v>
      </c>
      <c r="BD221" s="115">
        <f t="shared" si="54"/>
        <v>0</v>
      </c>
      <c r="BE221" s="115">
        <f t="shared" si="65"/>
        <v>0</v>
      </c>
      <c r="BF221" s="115">
        <f t="shared" si="55"/>
        <v>0</v>
      </c>
      <c r="BG221" s="115">
        <f t="shared" si="56"/>
        <v>0</v>
      </c>
      <c r="BH221" s="115">
        <f t="shared" si="57"/>
        <v>0</v>
      </c>
      <c r="BI221" s="115">
        <f t="shared" si="58"/>
        <v>0</v>
      </c>
      <c r="BJ221" s="115">
        <f t="shared" si="59"/>
        <v>0</v>
      </c>
      <c r="BK221" s="115">
        <f t="shared" si="60"/>
        <v>0</v>
      </c>
      <c r="BL221" s="115">
        <f t="shared" si="61"/>
        <v>0</v>
      </c>
      <c r="BM221" s="115">
        <f t="shared" si="62"/>
        <v>0</v>
      </c>
      <c r="BN221" s="115">
        <f t="shared" si="63"/>
        <v>0</v>
      </c>
      <c r="BO221" s="115">
        <f t="shared" si="64"/>
        <v>0</v>
      </c>
      <c r="BP221" s="115">
        <f t="shared" si="66"/>
        <v>0</v>
      </c>
    </row>
    <row r="222" spans="1:68" s="38" customFormat="1" ht="15" customHeight="1">
      <c r="A222" s="18"/>
      <c r="B222" s="51"/>
      <c r="C222" s="48" t="s">
        <v>5000</v>
      </c>
      <c r="D222" s="547" t="str">
        <f t="shared" si="49"/>
        <v/>
      </c>
      <c r="E222" s="548"/>
      <c r="F222" s="548"/>
      <c r="G222" s="548"/>
      <c r="H222" s="548"/>
      <c r="I222" s="548"/>
      <c r="J222" s="548"/>
      <c r="K222" s="548"/>
      <c r="L222" s="548"/>
      <c r="M222" s="549"/>
      <c r="N222" s="356"/>
      <c r="O222" s="356"/>
      <c r="P222" s="103"/>
      <c r="Q222" s="103"/>
      <c r="R222" s="103"/>
      <c r="S222" s="103"/>
      <c r="T222" s="103"/>
      <c r="U222" s="103"/>
      <c r="V222" s="103"/>
      <c r="W222" s="103"/>
      <c r="X222" s="103"/>
      <c r="Y222" s="103"/>
      <c r="Z222" s="103"/>
      <c r="AA222" s="103"/>
      <c r="AB222" s="103"/>
      <c r="AC222" s="103"/>
      <c r="AD222" s="103"/>
      <c r="AE222" s="2"/>
      <c r="AF222" s="169"/>
      <c r="AH222" s="115">
        <f t="shared" si="22"/>
        <v>0</v>
      </c>
      <c r="AI222" s="115">
        <f t="shared" si="23"/>
        <v>0</v>
      </c>
      <c r="AJ222" s="115">
        <f t="shared" si="24"/>
        <v>0</v>
      </c>
      <c r="AK222" s="115">
        <f t="shared" si="25"/>
        <v>0</v>
      </c>
      <c r="AL222" s="115">
        <f t="shared" si="26"/>
        <v>0</v>
      </c>
      <c r="AM222" s="115">
        <f t="shared" si="27"/>
        <v>0</v>
      </c>
      <c r="AN222" s="115">
        <f t="shared" si="28"/>
        <v>0</v>
      </c>
      <c r="AO222" s="115">
        <f t="shared" si="29"/>
        <v>0</v>
      </c>
      <c r="AP222" s="115">
        <f t="shared" si="30"/>
        <v>0</v>
      </c>
      <c r="AQ222" s="115">
        <f t="shared" si="31"/>
        <v>0</v>
      </c>
      <c r="AR222" s="115">
        <f t="shared" si="32"/>
        <v>0</v>
      </c>
      <c r="AS222" s="115">
        <f t="shared" si="33"/>
        <v>0</v>
      </c>
      <c r="AT222" s="115">
        <f t="shared" si="34"/>
        <v>0</v>
      </c>
      <c r="AU222" s="115">
        <f t="shared" si="35"/>
        <v>0</v>
      </c>
      <c r="AV222" s="115">
        <f t="shared" si="36"/>
        <v>0</v>
      </c>
      <c r="AW222" s="115">
        <f t="shared" si="37"/>
        <v>0</v>
      </c>
      <c r="AX222" s="115">
        <f t="shared" si="38"/>
        <v>0</v>
      </c>
      <c r="AZ222" s="115">
        <f t="shared" si="50"/>
        <v>0</v>
      </c>
      <c r="BA222" s="115">
        <f t="shared" si="51"/>
        <v>0</v>
      </c>
      <c r="BB222" s="115">
        <f t="shared" si="52"/>
        <v>0</v>
      </c>
      <c r="BC222" s="115">
        <f t="shared" si="53"/>
        <v>0</v>
      </c>
      <c r="BD222" s="115">
        <f t="shared" si="54"/>
        <v>0</v>
      </c>
      <c r="BE222" s="115">
        <f t="shared" si="65"/>
        <v>0</v>
      </c>
      <c r="BF222" s="115">
        <f t="shared" si="55"/>
        <v>0</v>
      </c>
      <c r="BG222" s="115">
        <f t="shared" si="56"/>
        <v>0</v>
      </c>
      <c r="BH222" s="115">
        <f t="shared" si="57"/>
        <v>0</v>
      </c>
      <c r="BI222" s="115">
        <f t="shared" si="58"/>
        <v>0</v>
      </c>
      <c r="BJ222" s="115">
        <f t="shared" si="59"/>
        <v>0</v>
      </c>
      <c r="BK222" s="115">
        <f t="shared" si="60"/>
        <v>0</v>
      </c>
      <c r="BL222" s="115">
        <f t="shared" si="61"/>
        <v>0</v>
      </c>
      <c r="BM222" s="115">
        <f t="shared" si="62"/>
        <v>0</v>
      </c>
      <c r="BN222" s="115">
        <f t="shared" si="63"/>
        <v>0</v>
      </c>
      <c r="BO222" s="115">
        <f t="shared" si="64"/>
        <v>0</v>
      </c>
      <c r="BP222" s="115">
        <f t="shared" si="66"/>
        <v>0</v>
      </c>
    </row>
    <row r="223" spans="1:68" s="38" customFormat="1" ht="15" customHeight="1">
      <c r="A223" s="18"/>
      <c r="B223" s="51"/>
      <c r="C223" s="48" t="s">
        <v>5002</v>
      </c>
      <c r="D223" s="547" t="str">
        <f t="shared" si="49"/>
        <v/>
      </c>
      <c r="E223" s="548"/>
      <c r="F223" s="548"/>
      <c r="G223" s="548"/>
      <c r="H223" s="548"/>
      <c r="I223" s="548"/>
      <c r="J223" s="548"/>
      <c r="K223" s="548"/>
      <c r="L223" s="548"/>
      <c r="M223" s="549"/>
      <c r="N223" s="356"/>
      <c r="O223" s="356"/>
      <c r="P223" s="103"/>
      <c r="Q223" s="103"/>
      <c r="R223" s="103"/>
      <c r="S223" s="103"/>
      <c r="T223" s="103"/>
      <c r="U223" s="103"/>
      <c r="V223" s="103"/>
      <c r="W223" s="103"/>
      <c r="X223" s="103"/>
      <c r="Y223" s="103"/>
      <c r="Z223" s="103"/>
      <c r="AA223" s="103"/>
      <c r="AB223" s="103"/>
      <c r="AC223" s="103"/>
      <c r="AD223" s="103"/>
      <c r="AE223" s="2"/>
      <c r="AF223" s="169"/>
      <c r="AH223" s="115">
        <f t="shared" si="22"/>
        <v>0</v>
      </c>
      <c r="AI223" s="115">
        <f t="shared" si="23"/>
        <v>0</v>
      </c>
      <c r="AJ223" s="115">
        <f t="shared" si="24"/>
        <v>0</v>
      </c>
      <c r="AK223" s="115">
        <f t="shared" si="25"/>
        <v>0</v>
      </c>
      <c r="AL223" s="115">
        <f t="shared" si="26"/>
        <v>0</v>
      </c>
      <c r="AM223" s="115">
        <f t="shared" si="27"/>
        <v>0</v>
      </c>
      <c r="AN223" s="115">
        <f t="shared" si="28"/>
        <v>0</v>
      </c>
      <c r="AO223" s="115">
        <f t="shared" si="29"/>
        <v>0</v>
      </c>
      <c r="AP223" s="115">
        <f t="shared" si="30"/>
        <v>0</v>
      </c>
      <c r="AQ223" s="115">
        <f t="shared" si="31"/>
        <v>0</v>
      </c>
      <c r="AR223" s="115">
        <f t="shared" si="32"/>
        <v>0</v>
      </c>
      <c r="AS223" s="115">
        <f t="shared" si="33"/>
        <v>0</v>
      </c>
      <c r="AT223" s="115">
        <f t="shared" si="34"/>
        <v>0</v>
      </c>
      <c r="AU223" s="115">
        <f t="shared" si="35"/>
        <v>0</v>
      </c>
      <c r="AV223" s="115">
        <f t="shared" si="36"/>
        <v>0</v>
      </c>
      <c r="AW223" s="115">
        <f t="shared" si="37"/>
        <v>0</v>
      </c>
      <c r="AX223" s="115">
        <f t="shared" si="38"/>
        <v>0</v>
      </c>
      <c r="AZ223" s="115">
        <f t="shared" si="50"/>
        <v>0</v>
      </c>
      <c r="BA223" s="115">
        <f t="shared" si="51"/>
        <v>0</v>
      </c>
      <c r="BB223" s="115">
        <f t="shared" si="52"/>
        <v>0</v>
      </c>
      <c r="BC223" s="115">
        <f t="shared" si="53"/>
        <v>0</v>
      </c>
      <c r="BD223" s="115">
        <f t="shared" si="54"/>
        <v>0</v>
      </c>
      <c r="BE223" s="115">
        <f t="shared" si="65"/>
        <v>0</v>
      </c>
      <c r="BF223" s="115">
        <f t="shared" si="55"/>
        <v>0</v>
      </c>
      <c r="BG223" s="115">
        <f t="shared" si="56"/>
        <v>0</v>
      </c>
      <c r="BH223" s="115">
        <f t="shared" si="57"/>
        <v>0</v>
      </c>
      <c r="BI223" s="115">
        <f t="shared" si="58"/>
        <v>0</v>
      </c>
      <c r="BJ223" s="115">
        <f t="shared" si="59"/>
        <v>0</v>
      </c>
      <c r="BK223" s="115">
        <f t="shared" si="60"/>
        <v>0</v>
      </c>
      <c r="BL223" s="115">
        <f t="shared" si="61"/>
        <v>0</v>
      </c>
      <c r="BM223" s="115">
        <f t="shared" si="62"/>
        <v>0</v>
      </c>
      <c r="BN223" s="115">
        <f t="shared" si="63"/>
        <v>0</v>
      </c>
      <c r="BO223" s="115">
        <f t="shared" si="64"/>
        <v>0</v>
      </c>
      <c r="BP223" s="115">
        <f t="shared" si="66"/>
        <v>0</v>
      </c>
    </row>
    <row r="224" spans="1:68" s="38" customFormat="1" ht="15" customHeight="1">
      <c r="A224" s="18"/>
      <c r="B224" s="51"/>
      <c r="C224" s="48" t="s">
        <v>5004</v>
      </c>
      <c r="D224" s="547" t="str">
        <f t="shared" si="49"/>
        <v/>
      </c>
      <c r="E224" s="548"/>
      <c r="F224" s="548"/>
      <c r="G224" s="548"/>
      <c r="H224" s="548"/>
      <c r="I224" s="548"/>
      <c r="J224" s="548"/>
      <c r="K224" s="548"/>
      <c r="L224" s="548"/>
      <c r="M224" s="549"/>
      <c r="N224" s="356"/>
      <c r="O224" s="356"/>
      <c r="P224" s="103"/>
      <c r="Q224" s="103"/>
      <c r="R224" s="103"/>
      <c r="S224" s="103"/>
      <c r="T224" s="103"/>
      <c r="U224" s="103"/>
      <c r="V224" s="103"/>
      <c r="W224" s="103"/>
      <c r="X224" s="103"/>
      <c r="Y224" s="103"/>
      <c r="Z224" s="103"/>
      <c r="AA224" s="103"/>
      <c r="AB224" s="103"/>
      <c r="AC224" s="103"/>
      <c r="AD224" s="103"/>
      <c r="AE224" s="2"/>
      <c r="AF224" s="169"/>
      <c r="AH224" s="115">
        <f t="shared" si="22"/>
        <v>0</v>
      </c>
      <c r="AI224" s="115">
        <f t="shared" si="23"/>
        <v>0</v>
      </c>
      <c r="AJ224" s="115">
        <f t="shared" si="24"/>
        <v>0</v>
      </c>
      <c r="AK224" s="115">
        <f t="shared" si="25"/>
        <v>0</v>
      </c>
      <c r="AL224" s="115">
        <f t="shared" si="26"/>
        <v>0</v>
      </c>
      <c r="AM224" s="115">
        <f t="shared" si="27"/>
        <v>0</v>
      </c>
      <c r="AN224" s="115">
        <f t="shared" si="28"/>
        <v>0</v>
      </c>
      <c r="AO224" s="115">
        <f t="shared" si="29"/>
        <v>0</v>
      </c>
      <c r="AP224" s="115">
        <f t="shared" si="30"/>
        <v>0</v>
      </c>
      <c r="AQ224" s="115">
        <f t="shared" si="31"/>
        <v>0</v>
      </c>
      <c r="AR224" s="115">
        <f t="shared" si="32"/>
        <v>0</v>
      </c>
      <c r="AS224" s="115">
        <f t="shared" si="33"/>
        <v>0</v>
      </c>
      <c r="AT224" s="115">
        <f t="shared" si="34"/>
        <v>0</v>
      </c>
      <c r="AU224" s="115">
        <f t="shared" si="35"/>
        <v>0</v>
      </c>
      <c r="AV224" s="115">
        <f t="shared" si="36"/>
        <v>0</v>
      </c>
      <c r="AW224" s="115">
        <f t="shared" si="37"/>
        <v>0</v>
      </c>
      <c r="AX224" s="115">
        <f t="shared" si="38"/>
        <v>0</v>
      </c>
      <c r="AZ224" s="115">
        <f t="shared" si="50"/>
        <v>0</v>
      </c>
      <c r="BA224" s="115">
        <f t="shared" si="51"/>
        <v>0</v>
      </c>
      <c r="BB224" s="115">
        <f t="shared" si="52"/>
        <v>0</v>
      </c>
      <c r="BC224" s="115">
        <f t="shared" si="53"/>
        <v>0</v>
      </c>
      <c r="BD224" s="115">
        <f t="shared" si="54"/>
        <v>0</v>
      </c>
      <c r="BE224" s="115">
        <f t="shared" si="65"/>
        <v>0</v>
      </c>
      <c r="BF224" s="115">
        <f t="shared" si="55"/>
        <v>0</v>
      </c>
      <c r="BG224" s="115">
        <f t="shared" si="56"/>
        <v>0</v>
      </c>
      <c r="BH224" s="115">
        <f t="shared" si="57"/>
        <v>0</v>
      </c>
      <c r="BI224" s="115">
        <f t="shared" si="58"/>
        <v>0</v>
      </c>
      <c r="BJ224" s="115">
        <f t="shared" si="59"/>
        <v>0</v>
      </c>
      <c r="BK224" s="115">
        <f t="shared" si="60"/>
        <v>0</v>
      </c>
      <c r="BL224" s="115">
        <f t="shared" si="61"/>
        <v>0</v>
      </c>
      <c r="BM224" s="115">
        <f t="shared" si="62"/>
        <v>0</v>
      </c>
      <c r="BN224" s="115">
        <f t="shared" si="63"/>
        <v>0</v>
      </c>
      <c r="BO224" s="115">
        <f t="shared" si="64"/>
        <v>0</v>
      </c>
      <c r="BP224" s="115">
        <f t="shared" si="66"/>
        <v>0</v>
      </c>
    </row>
    <row r="225" spans="1:68" s="38" customFormat="1" ht="15" customHeight="1">
      <c r="A225" s="18"/>
      <c r="B225" s="51"/>
      <c r="C225" s="48" t="s">
        <v>5006</v>
      </c>
      <c r="D225" s="547" t="str">
        <f t="shared" si="49"/>
        <v/>
      </c>
      <c r="E225" s="548"/>
      <c r="F225" s="548"/>
      <c r="G225" s="548"/>
      <c r="H225" s="548"/>
      <c r="I225" s="548"/>
      <c r="J225" s="548"/>
      <c r="K225" s="548"/>
      <c r="L225" s="548"/>
      <c r="M225" s="549"/>
      <c r="N225" s="356"/>
      <c r="O225" s="356"/>
      <c r="P225" s="103"/>
      <c r="Q225" s="103"/>
      <c r="R225" s="103"/>
      <c r="S225" s="103"/>
      <c r="T225" s="103"/>
      <c r="U225" s="103"/>
      <c r="V225" s="103"/>
      <c r="W225" s="103"/>
      <c r="X225" s="103"/>
      <c r="Y225" s="103"/>
      <c r="Z225" s="103"/>
      <c r="AA225" s="103"/>
      <c r="AB225" s="103"/>
      <c r="AC225" s="103"/>
      <c r="AD225" s="103"/>
      <c r="AE225" s="2"/>
      <c r="AF225" s="169"/>
      <c r="AH225" s="115">
        <f t="shared" si="22"/>
        <v>0</v>
      </c>
      <c r="AI225" s="115">
        <f t="shared" si="23"/>
        <v>0</v>
      </c>
      <c r="AJ225" s="115">
        <f t="shared" si="24"/>
        <v>0</v>
      </c>
      <c r="AK225" s="115">
        <f t="shared" si="25"/>
        <v>0</v>
      </c>
      <c r="AL225" s="115">
        <f t="shared" si="26"/>
        <v>0</v>
      </c>
      <c r="AM225" s="115">
        <f t="shared" si="27"/>
        <v>0</v>
      </c>
      <c r="AN225" s="115">
        <f t="shared" si="28"/>
        <v>0</v>
      </c>
      <c r="AO225" s="115">
        <f t="shared" si="29"/>
        <v>0</v>
      </c>
      <c r="AP225" s="115">
        <f t="shared" si="30"/>
        <v>0</v>
      </c>
      <c r="AQ225" s="115">
        <f t="shared" si="31"/>
        <v>0</v>
      </c>
      <c r="AR225" s="115">
        <f t="shared" si="32"/>
        <v>0</v>
      </c>
      <c r="AS225" s="115">
        <f t="shared" si="33"/>
        <v>0</v>
      </c>
      <c r="AT225" s="115">
        <f t="shared" si="34"/>
        <v>0</v>
      </c>
      <c r="AU225" s="115">
        <f t="shared" si="35"/>
        <v>0</v>
      </c>
      <c r="AV225" s="115">
        <f t="shared" si="36"/>
        <v>0</v>
      </c>
      <c r="AW225" s="115">
        <f t="shared" si="37"/>
        <v>0</v>
      </c>
      <c r="AX225" s="115">
        <f t="shared" si="38"/>
        <v>0</v>
      </c>
      <c r="AZ225" s="115">
        <f t="shared" si="50"/>
        <v>0</v>
      </c>
      <c r="BA225" s="115">
        <f t="shared" si="51"/>
        <v>0</v>
      </c>
      <c r="BB225" s="115">
        <f t="shared" si="52"/>
        <v>0</v>
      </c>
      <c r="BC225" s="115">
        <f t="shared" si="53"/>
        <v>0</v>
      </c>
      <c r="BD225" s="115">
        <f t="shared" si="54"/>
        <v>0</v>
      </c>
      <c r="BE225" s="115">
        <f t="shared" si="65"/>
        <v>0</v>
      </c>
      <c r="BF225" s="115">
        <f t="shared" si="55"/>
        <v>0</v>
      </c>
      <c r="BG225" s="115">
        <f t="shared" si="56"/>
        <v>0</v>
      </c>
      <c r="BH225" s="115">
        <f t="shared" si="57"/>
        <v>0</v>
      </c>
      <c r="BI225" s="115">
        <f t="shared" si="58"/>
        <v>0</v>
      </c>
      <c r="BJ225" s="115">
        <f t="shared" si="59"/>
        <v>0</v>
      </c>
      <c r="BK225" s="115">
        <f t="shared" si="60"/>
        <v>0</v>
      </c>
      <c r="BL225" s="115">
        <f t="shared" si="61"/>
        <v>0</v>
      </c>
      <c r="BM225" s="115">
        <f t="shared" si="62"/>
        <v>0</v>
      </c>
      <c r="BN225" s="115">
        <f t="shared" si="63"/>
        <v>0</v>
      </c>
      <c r="BO225" s="115">
        <f t="shared" si="64"/>
        <v>0</v>
      </c>
      <c r="BP225" s="115">
        <f t="shared" si="66"/>
        <v>0</v>
      </c>
    </row>
    <row r="226" spans="1:68" s="38" customFormat="1" ht="15" customHeight="1">
      <c r="A226" s="18"/>
      <c r="B226" s="51"/>
      <c r="C226" s="48" t="s">
        <v>5008</v>
      </c>
      <c r="D226" s="547" t="str">
        <f t="shared" si="49"/>
        <v/>
      </c>
      <c r="E226" s="548"/>
      <c r="F226" s="548"/>
      <c r="G226" s="548"/>
      <c r="H226" s="548"/>
      <c r="I226" s="548"/>
      <c r="J226" s="548"/>
      <c r="K226" s="548"/>
      <c r="L226" s="548"/>
      <c r="M226" s="549"/>
      <c r="N226" s="356"/>
      <c r="O226" s="356"/>
      <c r="P226" s="103"/>
      <c r="Q226" s="103"/>
      <c r="R226" s="103"/>
      <c r="S226" s="103"/>
      <c r="T226" s="103"/>
      <c r="U226" s="103"/>
      <c r="V226" s="103"/>
      <c r="W226" s="103"/>
      <c r="X226" s="103"/>
      <c r="Y226" s="103"/>
      <c r="Z226" s="103"/>
      <c r="AA226" s="103"/>
      <c r="AB226" s="103"/>
      <c r="AC226" s="103"/>
      <c r="AD226" s="103"/>
      <c r="AE226" s="2"/>
      <c r="AF226" s="169"/>
      <c r="AH226" s="115">
        <f t="shared" si="22"/>
        <v>0</v>
      </c>
      <c r="AI226" s="115">
        <f t="shared" si="23"/>
        <v>0</v>
      </c>
      <c r="AJ226" s="115">
        <f t="shared" si="24"/>
        <v>0</v>
      </c>
      <c r="AK226" s="115">
        <f t="shared" si="25"/>
        <v>0</v>
      </c>
      <c r="AL226" s="115">
        <f t="shared" si="26"/>
        <v>0</v>
      </c>
      <c r="AM226" s="115">
        <f t="shared" si="27"/>
        <v>0</v>
      </c>
      <c r="AN226" s="115">
        <f t="shared" si="28"/>
        <v>0</v>
      </c>
      <c r="AO226" s="115">
        <f t="shared" si="29"/>
        <v>0</v>
      </c>
      <c r="AP226" s="115">
        <f t="shared" si="30"/>
        <v>0</v>
      </c>
      <c r="AQ226" s="115">
        <f t="shared" si="31"/>
        <v>0</v>
      </c>
      <c r="AR226" s="115">
        <f t="shared" si="32"/>
        <v>0</v>
      </c>
      <c r="AS226" s="115">
        <f t="shared" si="33"/>
        <v>0</v>
      </c>
      <c r="AT226" s="115">
        <f t="shared" si="34"/>
        <v>0</v>
      </c>
      <c r="AU226" s="115">
        <f t="shared" si="35"/>
        <v>0</v>
      </c>
      <c r="AV226" s="115">
        <f t="shared" si="36"/>
        <v>0</v>
      </c>
      <c r="AW226" s="115">
        <f t="shared" si="37"/>
        <v>0</v>
      </c>
      <c r="AX226" s="115">
        <f t="shared" si="38"/>
        <v>0</v>
      </c>
      <c r="AZ226" s="115">
        <f t="shared" si="50"/>
        <v>0</v>
      </c>
      <c r="BA226" s="115">
        <f t="shared" si="51"/>
        <v>0</v>
      </c>
      <c r="BB226" s="115">
        <f t="shared" si="52"/>
        <v>0</v>
      </c>
      <c r="BC226" s="115">
        <f t="shared" si="53"/>
        <v>0</v>
      </c>
      <c r="BD226" s="115">
        <f t="shared" si="54"/>
        <v>0</v>
      </c>
      <c r="BE226" s="115">
        <f t="shared" si="65"/>
        <v>0</v>
      </c>
      <c r="BF226" s="115">
        <f t="shared" si="55"/>
        <v>0</v>
      </c>
      <c r="BG226" s="115">
        <f t="shared" si="56"/>
        <v>0</v>
      </c>
      <c r="BH226" s="115">
        <f t="shared" si="57"/>
        <v>0</v>
      </c>
      <c r="BI226" s="115">
        <f t="shared" si="58"/>
        <v>0</v>
      </c>
      <c r="BJ226" s="115">
        <f t="shared" si="59"/>
        <v>0</v>
      </c>
      <c r="BK226" s="115">
        <f t="shared" si="60"/>
        <v>0</v>
      </c>
      <c r="BL226" s="115">
        <f t="shared" si="61"/>
        <v>0</v>
      </c>
      <c r="BM226" s="115">
        <f t="shared" si="62"/>
        <v>0</v>
      </c>
      <c r="BN226" s="115">
        <f t="shared" si="63"/>
        <v>0</v>
      </c>
      <c r="BO226" s="115">
        <f t="shared" si="64"/>
        <v>0</v>
      </c>
      <c r="BP226" s="115">
        <f t="shared" si="66"/>
        <v>0</v>
      </c>
    </row>
    <row r="227" spans="1:68" s="38" customFormat="1" ht="15" customHeight="1">
      <c r="A227" s="18"/>
      <c r="B227" s="51"/>
      <c r="C227" s="48" t="s">
        <v>5009</v>
      </c>
      <c r="D227" s="547" t="str">
        <f t="shared" si="49"/>
        <v/>
      </c>
      <c r="E227" s="548"/>
      <c r="F227" s="548"/>
      <c r="G227" s="548"/>
      <c r="H227" s="548"/>
      <c r="I227" s="548"/>
      <c r="J227" s="548"/>
      <c r="K227" s="548"/>
      <c r="L227" s="548"/>
      <c r="M227" s="549"/>
      <c r="N227" s="356"/>
      <c r="O227" s="356"/>
      <c r="P227" s="103"/>
      <c r="Q227" s="103"/>
      <c r="R227" s="103"/>
      <c r="S227" s="103"/>
      <c r="T227" s="103"/>
      <c r="U227" s="103"/>
      <c r="V227" s="103"/>
      <c r="W227" s="103"/>
      <c r="X227" s="103"/>
      <c r="Y227" s="103"/>
      <c r="Z227" s="103"/>
      <c r="AA227" s="103"/>
      <c r="AB227" s="103"/>
      <c r="AC227" s="103"/>
      <c r="AD227" s="103"/>
      <c r="AE227" s="2"/>
      <c r="AF227" s="169"/>
      <c r="AH227" s="115">
        <f t="shared" si="22"/>
        <v>0</v>
      </c>
      <c r="AI227" s="115">
        <f t="shared" si="23"/>
        <v>0</v>
      </c>
      <c r="AJ227" s="115">
        <f t="shared" si="24"/>
        <v>0</v>
      </c>
      <c r="AK227" s="115">
        <f t="shared" si="25"/>
        <v>0</v>
      </c>
      <c r="AL227" s="115">
        <f t="shared" si="26"/>
        <v>0</v>
      </c>
      <c r="AM227" s="115">
        <f t="shared" si="27"/>
        <v>0</v>
      </c>
      <c r="AN227" s="115">
        <f t="shared" si="28"/>
        <v>0</v>
      </c>
      <c r="AO227" s="115">
        <f t="shared" si="29"/>
        <v>0</v>
      </c>
      <c r="AP227" s="115">
        <f t="shared" si="30"/>
        <v>0</v>
      </c>
      <c r="AQ227" s="115">
        <f t="shared" si="31"/>
        <v>0</v>
      </c>
      <c r="AR227" s="115">
        <f t="shared" si="32"/>
        <v>0</v>
      </c>
      <c r="AS227" s="115">
        <f t="shared" si="33"/>
        <v>0</v>
      </c>
      <c r="AT227" s="115">
        <f t="shared" si="34"/>
        <v>0</v>
      </c>
      <c r="AU227" s="115">
        <f t="shared" si="35"/>
        <v>0</v>
      </c>
      <c r="AV227" s="115">
        <f t="shared" si="36"/>
        <v>0</v>
      </c>
      <c r="AW227" s="115">
        <f t="shared" si="37"/>
        <v>0</v>
      </c>
      <c r="AX227" s="115">
        <f t="shared" si="38"/>
        <v>0</v>
      </c>
      <c r="AZ227" s="115">
        <f t="shared" si="50"/>
        <v>0</v>
      </c>
      <c r="BA227" s="115">
        <f t="shared" si="51"/>
        <v>0</v>
      </c>
      <c r="BB227" s="115">
        <f t="shared" si="52"/>
        <v>0</v>
      </c>
      <c r="BC227" s="115">
        <f t="shared" si="53"/>
        <v>0</v>
      </c>
      <c r="BD227" s="115">
        <f t="shared" si="54"/>
        <v>0</v>
      </c>
      <c r="BE227" s="115">
        <f t="shared" si="65"/>
        <v>0</v>
      </c>
      <c r="BF227" s="115">
        <f t="shared" si="55"/>
        <v>0</v>
      </c>
      <c r="BG227" s="115">
        <f t="shared" si="56"/>
        <v>0</v>
      </c>
      <c r="BH227" s="115">
        <f t="shared" si="57"/>
        <v>0</v>
      </c>
      <c r="BI227" s="115">
        <f t="shared" si="58"/>
        <v>0</v>
      </c>
      <c r="BJ227" s="115">
        <f t="shared" si="59"/>
        <v>0</v>
      </c>
      <c r="BK227" s="115">
        <f t="shared" si="60"/>
        <v>0</v>
      </c>
      <c r="BL227" s="115">
        <f t="shared" si="61"/>
        <v>0</v>
      </c>
      <c r="BM227" s="115">
        <f t="shared" si="62"/>
        <v>0</v>
      </c>
      <c r="BN227" s="115">
        <f t="shared" si="63"/>
        <v>0</v>
      </c>
      <c r="BO227" s="115">
        <f t="shared" si="64"/>
        <v>0</v>
      </c>
      <c r="BP227" s="115">
        <f t="shared" si="66"/>
        <v>0</v>
      </c>
    </row>
    <row r="228" spans="1:68" s="38" customFormat="1" ht="15" customHeight="1">
      <c r="A228" s="18"/>
      <c r="B228" s="51"/>
      <c r="C228" s="48" t="s">
        <v>5011</v>
      </c>
      <c r="D228" s="547" t="str">
        <f t="shared" si="49"/>
        <v/>
      </c>
      <c r="E228" s="548"/>
      <c r="F228" s="548"/>
      <c r="G228" s="548"/>
      <c r="H228" s="548"/>
      <c r="I228" s="548"/>
      <c r="J228" s="548"/>
      <c r="K228" s="548"/>
      <c r="L228" s="548"/>
      <c r="M228" s="549"/>
      <c r="N228" s="356"/>
      <c r="O228" s="356"/>
      <c r="P228" s="103"/>
      <c r="Q228" s="103"/>
      <c r="R228" s="103"/>
      <c r="S228" s="103"/>
      <c r="T228" s="103"/>
      <c r="U228" s="103"/>
      <c r="V228" s="103"/>
      <c r="W228" s="103"/>
      <c r="X228" s="103"/>
      <c r="Y228" s="103"/>
      <c r="Z228" s="103"/>
      <c r="AA228" s="103"/>
      <c r="AB228" s="103"/>
      <c r="AC228" s="103"/>
      <c r="AD228" s="103"/>
      <c r="AE228" s="2"/>
      <c r="AF228" s="169"/>
      <c r="AH228" s="115">
        <f t="shared" si="22"/>
        <v>0</v>
      </c>
      <c r="AI228" s="115">
        <f t="shared" si="23"/>
        <v>0</v>
      </c>
      <c r="AJ228" s="115">
        <f t="shared" si="24"/>
        <v>0</v>
      </c>
      <c r="AK228" s="115">
        <f t="shared" si="25"/>
        <v>0</v>
      </c>
      <c r="AL228" s="115">
        <f t="shared" si="26"/>
        <v>0</v>
      </c>
      <c r="AM228" s="115">
        <f t="shared" si="27"/>
        <v>0</v>
      </c>
      <c r="AN228" s="115">
        <f t="shared" si="28"/>
        <v>0</v>
      </c>
      <c r="AO228" s="115">
        <f t="shared" si="29"/>
        <v>0</v>
      </c>
      <c r="AP228" s="115">
        <f t="shared" si="30"/>
        <v>0</v>
      </c>
      <c r="AQ228" s="115">
        <f t="shared" si="31"/>
        <v>0</v>
      </c>
      <c r="AR228" s="115">
        <f t="shared" si="32"/>
        <v>0</v>
      </c>
      <c r="AS228" s="115">
        <f t="shared" si="33"/>
        <v>0</v>
      </c>
      <c r="AT228" s="115">
        <f t="shared" si="34"/>
        <v>0</v>
      </c>
      <c r="AU228" s="115">
        <f t="shared" si="35"/>
        <v>0</v>
      </c>
      <c r="AV228" s="115">
        <f t="shared" si="36"/>
        <v>0</v>
      </c>
      <c r="AW228" s="115">
        <f t="shared" si="37"/>
        <v>0</v>
      </c>
      <c r="AX228" s="115">
        <f t="shared" si="38"/>
        <v>0</v>
      </c>
      <c r="AZ228" s="115">
        <f t="shared" si="50"/>
        <v>0</v>
      </c>
      <c r="BA228" s="115">
        <f t="shared" si="51"/>
        <v>0</v>
      </c>
      <c r="BB228" s="115">
        <f t="shared" si="52"/>
        <v>0</v>
      </c>
      <c r="BC228" s="115">
        <f t="shared" si="53"/>
        <v>0</v>
      </c>
      <c r="BD228" s="115">
        <f t="shared" si="54"/>
        <v>0</v>
      </c>
      <c r="BE228" s="115">
        <f t="shared" si="65"/>
        <v>0</v>
      </c>
      <c r="BF228" s="115">
        <f t="shared" si="55"/>
        <v>0</v>
      </c>
      <c r="BG228" s="115">
        <f t="shared" si="56"/>
        <v>0</v>
      </c>
      <c r="BH228" s="115">
        <f t="shared" si="57"/>
        <v>0</v>
      </c>
      <c r="BI228" s="115">
        <f t="shared" si="58"/>
        <v>0</v>
      </c>
      <c r="BJ228" s="115">
        <f t="shared" si="59"/>
        <v>0</v>
      </c>
      <c r="BK228" s="115">
        <f t="shared" si="60"/>
        <v>0</v>
      </c>
      <c r="BL228" s="115">
        <f t="shared" si="61"/>
        <v>0</v>
      </c>
      <c r="BM228" s="115">
        <f t="shared" si="62"/>
        <v>0</v>
      </c>
      <c r="BN228" s="115">
        <f t="shared" si="63"/>
        <v>0</v>
      </c>
      <c r="BO228" s="115">
        <f t="shared" si="64"/>
        <v>0</v>
      </c>
      <c r="BP228" s="115">
        <f t="shared" si="66"/>
        <v>0</v>
      </c>
    </row>
    <row r="229" spans="1:68" s="38" customFormat="1" ht="15" customHeight="1">
      <c r="A229" s="18"/>
      <c r="B229" s="51"/>
      <c r="C229" s="48" t="s">
        <v>5012</v>
      </c>
      <c r="D229" s="547" t="str">
        <f t="shared" si="49"/>
        <v/>
      </c>
      <c r="E229" s="548"/>
      <c r="F229" s="548"/>
      <c r="G229" s="548"/>
      <c r="H229" s="548"/>
      <c r="I229" s="548"/>
      <c r="J229" s="548"/>
      <c r="K229" s="548"/>
      <c r="L229" s="548"/>
      <c r="M229" s="549"/>
      <c r="N229" s="356"/>
      <c r="O229" s="356"/>
      <c r="P229" s="103"/>
      <c r="Q229" s="103"/>
      <c r="R229" s="103"/>
      <c r="S229" s="103"/>
      <c r="T229" s="103"/>
      <c r="U229" s="103"/>
      <c r="V229" s="103"/>
      <c r="W229" s="103"/>
      <c r="X229" s="103"/>
      <c r="Y229" s="103"/>
      <c r="Z229" s="103"/>
      <c r="AA229" s="103"/>
      <c r="AB229" s="103"/>
      <c r="AC229" s="103"/>
      <c r="AD229" s="103"/>
      <c r="AE229" s="2"/>
      <c r="AF229" s="169"/>
      <c r="AH229" s="115">
        <f t="shared" si="22"/>
        <v>0</v>
      </c>
      <c r="AI229" s="115">
        <f t="shared" si="23"/>
        <v>0</v>
      </c>
      <c r="AJ229" s="115">
        <f t="shared" si="24"/>
        <v>0</v>
      </c>
      <c r="AK229" s="115">
        <f t="shared" si="25"/>
        <v>0</v>
      </c>
      <c r="AL229" s="115">
        <f t="shared" si="26"/>
        <v>0</v>
      </c>
      <c r="AM229" s="115">
        <f t="shared" si="27"/>
        <v>0</v>
      </c>
      <c r="AN229" s="115">
        <f t="shared" si="28"/>
        <v>0</v>
      </c>
      <c r="AO229" s="115">
        <f t="shared" si="29"/>
        <v>0</v>
      </c>
      <c r="AP229" s="115">
        <f t="shared" si="30"/>
        <v>0</v>
      </c>
      <c r="AQ229" s="115">
        <f t="shared" si="31"/>
        <v>0</v>
      </c>
      <c r="AR229" s="115">
        <f t="shared" si="32"/>
        <v>0</v>
      </c>
      <c r="AS229" s="115">
        <f t="shared" si="33"/>
        <v>0</v>
      </c>
      <c r="AT229" s="115">
        <f t="shared" si="34"/>
        <v>0</v>
      </c>
      <c r="AU229" s="115">
        <f t="shared" si="35"/>
        <v>0</v>
      </c>
      <c r="AV229" s="115">
        <f t="shared" si="36"/>
        <v>0</v>
      </c>
      <c r="AW229" s="115">
        <f t="shared" si="37"/>
        <v>0</v>
      </c>
      <c r="AX229" s="115">
        <f t="shared" si="38"/>
        <v>0</v>
      </c>
      <c r="AZ229" s="115">
        <f t="shared" si="50"/>
        <v>0</v>
      </c>
      <c r="BA229" s="115">
        <f t="shared" si="51"/>
        <v>0</v>
      </c>
      <c r="BB229" s="115">
        <f t="shared" si="52"/>
        <v>0</v>
      </c>
      <c r="BC229" s="115">
        <f t="shared" si="53"/>
        <v>0</v>
      </c>
      <c r="BD229" s="115">
        <f t="shared" si="54"/>
        <v>0</v>
      </c>
      <c r="BE229" s="115">
        <f t="shared" si="65"/>
        <v>0</v>
      </c>
      <c r="BF229" s="115">
        <f t="shared" si="55"/>
        <v>0</v>
      </c>
      <c r="BG229" s="115">
        <f t="shared" si="56"/>
        <v>0</v>
      </c>
      <c r="BH229" s="115">
        <f t="shared" si="57"/>
        <v>0</v>
      </c>
      <c r="BI229" s="115">
        <f t="shared" si="58"/>
        <v>0</v>
      </c>
      <c r="BJ229" s="115">
        <f t="shared" si="59"/>
        <v>0</v>
      </c>
      <c r="BK229" s="115">
        <f t="shared" si="60"/>
        <v>0</v>
      </c>
      <c r="BL229" s="115">
        <f t="shared" si="61"/>
        <v>0</v>
      </c>
      <c r="BM229" s="115">
        <f t="shared" si="62"/>
        <v>0</v>
      </c>
      <c r="BN229" s="115">
        <f t="shared" si="63"/>
        <v>0</v>
      </c>
      <c r="BO229" s="115">
        <f t="shared" si="64"/>
        <v>0</v>
      </c>
      <c r="BP229" s="115">
        <f t="shared" si="66"/>
        <v>0</v>
      </c>
    </row>
    <row r="230" spans="1:68" s="38" customFormat="1" ht="15" customHeight="1">
      <c r="A230" s="18"/>
      <c r="B230" s="51"/>
      <c r="C230" s="48" t="s">
        <v>5013</v>
      </c>
      <c r="D230" s="547" t="str">
        <f t="shared" si="49"/>
        <v/>
      </c>
      <c r="E230" s="548"/>
      <c r="F230" s="548"/>
      <c r="G230" s="548"/>
      <c r="H230" s="548"/>
      <c r="I230" s="548"/>
      <c r="J230" s="548"/>
      <c r="K230" s="548"/>
      <c r="L230" s="548"/>
      <c r="M230" s="549"/>
      <c r="N230" s="356"/>
      <c r="O230" s="356"/>
      <c r="P230" s="103"/>
      <c r="Q230" s="103"/>
      <c r="R230" s="103"/>
      <c r="S230" s="103"/>
      <c r="T230" s="103"/>
      <c r="U230" s="103"/>
      <c r="V230" s="103"/>
      <c r="W230" s="103"/>
      <c r="X230" s="103"/>
      <c r="Y230" s="103"/>
      <c r="Z230" s="103"/>
      <c r="AA230" s="103"/>
      <c r="AB230" s="103"/>
      <c r="AC230" s="103"/>
      <c r="AD230" s="103"/>
      <c r="AE230" s="2"/>
      <c r="AF230" s="169"/>
      <c r="AH230" s="115">
        <f t="shared" si="22"/>
        <v>0</v>
      </c>
      <c r="AI230" s="115">
        <f t="shared" si="23"/>
        <v>0</v>
      </c>
      <c r="AJ230" s="115">
        <f t="shared" si="24"/>
        <v>0</v>
      </c>
      <c r="AK230" s="115">
        <f t="shared" si="25"/>
        <v>0</v>
      </c>
      <c r="AL230" s="115">
        <f t="shared" si="26"/>
        <v>0</v>
      </c>
      <c r="AM230" s="115">
        <f t="shared" si="27"/>
        <v>0</v>
      </c>
      <c r="AN230" s="115">
        <f t="shared" si="28"/>
        <v>0</v>
      </c>
      <c r="AO230" s="115">
        <f t="shared" si="29"/>
        <v>0</v>
      </c>
      <c r="AP230" s="115">
        <f t="shared" si="30"/>
        <v>0</v>
      </c>
      <c r="AQ230" s="115">
        <f t="shared" si="31"/>
        <v>0</v>
      </c>
      <c r="AR230" s="115">
        <f t="shared" si="32"/>
        <v>0</v>
      </c>
      <c r="AS230" s="115">
        <f t="shared" si="33"/>
        <v>0</v>
      </c>
      <c r="AT230" s="115">
        <f t="shared" si="34"/>
        <v>0</v>
      </c>
      <c r="AU230" s="115">
        <f t="shared" si="35"/>
        <v>0</v>
      </c>
      <c r="AV230" s="115">
        <f t="shared" si="36"/>
        <v>0</v>
      </c>
      <c r="AW230" s="115">
        <f t="shared" si="37"/>
        <v>0</v>
      </c>
      <c r="AX230" s="115">
        <f t="shared" si="38"/>
        <v>0</v>
      </c>
      <c r="AZ230" s="115">
        <f t="shared" si="50"/>
        <v>0</v>
      </c>
      <c r="BA230" s="115">
        <f t="shared" si="51"/>
        <v>0</v>
      </c>
      <c r="BB230" s="115">
        <f t="shared" si="52"/>
        <v>0</v>
      </c>
      <c r="BC230" s="115">
        <f t="shared" si="53"/>
        <v>0</v>
      </c>
      <c r="BD230" s="115">
        <f t="shared" si="54"/>
        <v>0</v>
      </c>
      <c r="BE230" s="115">
        <f t="shared" si="65"/>
        <v>0</v>
      </c>
      <c r="BF230" s="115">
        <f t="shared" si="55"/>
        <v>0</v>
      </c>
      <c r="BG230" s="115">
        <f t="shared" si="56"/>
        <v>0</v>
      </c>
      <c r="BH230" s="115">
        <f t="shared" si="57"/>
        <v>0</v>
      </c>
      <c r="BI230" s="115">
        <f t="shared" si="58"/>
        <v>0</v>
      </c>
      <c r="BJ230" s="115">
        <f t="shared" si="59"/>
        <v>0</v>
      </c>
      <c r="BK230" s="115">
        <f t="shared" si="60"/>
        <v>0</v>
      </c>
      <c r="BL230" s="115">
        <f t="shared" si="61"/>
        <v>0</v>
      </c>
      <c r="BM230" s="115">
        <f t="shared" si="62"/>
        <v>0</v>
      </c>
      <c r="BN230" s="115">
        <f t="shared" si="63"/>
        <v>0</v>
      </c>
      <c r="BO230" s="115">
        <f t="shared" si="64"/>
        <v>0</v>
      </c>
      <c r="BP230" s="115">
        <f t="shared" si="66"/>
        <v>0</v>
      </c>
    </row>
    <row r="231" spans="1:68" s="38" customFormat="1" ht="15" customHeight="1">
      <c r="A231" s="18"/>
      <c r="B231" s="51"/>
      <c r="C231" s="48" t="s">
        <v>5014</v>
      </c>
      <c r="D231" s="547" t="str">
        <f t="shared" si="49"/>
        <v/>
      </c>
      <c r="E231" s="548"/>
      <c r="F231" s="548"/>
      <c r="G231" s="548"/>
      <c r="H231" s="548"/>
      <c r="I231" s="548"/>
      <c r="J231" s="548"/>
      <c r="K231" s="548"/>
      <c r="L231" s="548"/>
      <c r="M231" s="549"/>
      <c r="N231" s="356"/>
      <c r="O231" s="356"/>
      <c r="P231" s="103"/>
      <c r="Q231" s="103"/>
      <c r="R231" s="103"/>
      <c r="S231" s="103"/>
      <c r="T231" s="103"/>
      <c r="U231" s="103"/>
      <c r="V231" s="103"/>
      <c r="W231" s="103"/>
      <c r="X231" s="103"/>
      <c r="Y231" s="103"/>
      <c r="Z231" s="103"/>
      <c r="AA231" s="103"/>
      <c r="AB231" s="103"/>
      <c r="AC231" s="103"/>
      <c r="AD231" s="103"/>
      <c r="AE231" s="2"/>
      <c r="AF231" s="169"/>
      <c r="AH231" s="115">
        <f t="shared" si="22"/>
        <v>0</v>
      </c>
      <c r="AI231" s="115">
        <f t="shared" si="23"/>
        <v>0</v>
      </c>
      <c r="AJ231" s="115">
        <f t="shared" si="24"/>
        <v>0</v>
      </c>
      <c r="AK231" s="115">
        <f t="shared" si="25"/>
        <v>0</v>
      </c>
      <c r="AL231" s="115">
        <f t="shared" si="26"/>
        <v>0</v>
      </c>
      <c r="AM231" s="115">
        <f t="shared" si="27"/>
        <v>0</v>
      </c>
      <c r="AN231" s="115">
        <f t="shared" si="28"/>
        <v>0</v>
      </c>
      <c r="AO231" s="115">
        <f t="shared" si="29"/>
        <v>0</v>
      </c>
      <c r="AP231" s="115">
        <f t="shared" si="30"/>
        <v>0</v>
      </c>
      <c r="AQ231" s="115">
        <f t="shared" si="31"/>
        <v>0</v>
      </c>
      <c r="AR231" s="115">
        <f t="shared" si="32"/>
        <v>0</v>
      </c>
      <c r="AS231" s="115">
        <f t="shared" si="33"/>
        <v>0</v>
      </c>
      <c r="AT231" s="115">
        <f t="shared" si="34"/>
        <v>0</v>
      </c>
      <c r="AU231" s="115">
        <f t="shared" si="35"/>
        <v>0</v>
      </c>
      <c r="AV231" s="115">
        <f t="shared" si="36"/>
        <v>0</v>
      </c>
      <c r="AW231" s="115">
        <f t="shared" si="37"/>
        <v>0</v>
      </c>
      <c r="AX231" s="115">
        <f t="shared" si="38"/>
        <v>0</v>
      </c>
      <c r="AZ231" s="115">
        <f t="shared" si="50"/>
        <v>0</v>
      </c>
      <c r="BA231" s="115">
        <f t="shared" si="51"/>
        <v>0</v>
      </c>
      <c r="BB231" s="115">
        <f t="shared" si="52"/>
        <v>0</v>
      </c>
      <c r="BC231" s="115">
        <f t="shared" si="53"/>
        <v>0</v>
      </c>
      <c r="BD231" s="115">
        <f t="shared" si="54"/>
        <v>0</v>
      </c>
      <c r="BE231" s="115">
        <f t="shared" si="65"/>
        <v>0</v>
      </c>
      <c r="BF231" s="115">
        <f t="shared" si="55"/>
        <v>0</v>
      </c>
      <c r="BG231" s="115">
        <f t="shared" si="56"/>
        <v>0</v>
      </c>
      <c r="BH231" s="115">
        <f t="shared" si="57"/>
        <v>0</v>
      </c>
      <c r="BI231" s="115">
        <f t="shared" si="58"/>
        <v>0</v>
      </c>
      <c r="BJ231" s="115">
        <f t="shared" si="59"/>
        <v>0</v>
      </c>
      <c r="BK231" s="115">
        <f t="shared" si="60"/>
        <v>0</v>
      </c>
      <c r="BL231" s="115">
        <f t="shared" si="61"/>
        <v>0</v>
      </c>
      <c r="BM231" s="115">
        <f t="shared" si="62"/>
        <v>0</v>
      </c>
      <c r="BN231" s="115">
        <f t="shared" si="63"/>
        <v>0</v>
      </c>
      <c r="BO231" s="115">
        <f t="shared" si="64"/>
        <v>0</v>
      </c>
      <c r="BP231" s="115">
        <f t="shared" si="66"/>
        <v>0</v>
      </c>
    </row>
    <row r="232" spans="1:68" s="38" customFormat="1" ht="15" customHeight="1">
      <c r="A232" s="18"/>
      <c r="B232" s="51"/>
      <c r="C232" s="48" t="s">
        <v>5015</v>
      </c>
      <c r="D232" s="547" t="str">
        <f t="shared" si="49"/>
        <v/>
      </c>
      <c r="E232" s="548"/>
      <c r="F232" s="548"/>
      <c r="G232" s="548"/>
      <c r="H232" s="548"/>
      <c r="I232" s="548"/>
      <c r="J232" s="548"/>
      <c r="K232" s="548"/>
      <c r="L232" s="548"/>
      <c r="M232" s="549"/>
      <c r="N232" s="356"/>
      <c r="O232" s="356"/>
      <c r="P232" s="103"/>
      <c r="Q232" s="103"/>
      <c r="R232" s="103"/>
      <c r="S232" s="103"/>
      <c r="T232" s="103"/>
      <c r="U232" s="103"/>
      <c r="V232" s="103"/>
      <c r="W232" s="103"/>
      <c r="X232" s="103"/>
      <c r="Y232" s="103"/>
      <c r="Z232" s="103"/>
      <c r="AA232" s="103"/>
      <c r="AB232" s="103"/>
      <c r="AC232" s="103"/>
      <c r="AD232" s="103"/>
      <c r="AE232" s="2"/>
      <c r="AF232" s="169"/>
      <c r="AH232" s="115">
        <f t="shared" si="22"/>
        <v>0</v>
      </c>
      <c r="AI232" s="115">
        <f t="shared" si="23"/>
        <v>0</v>
      </c>
      <c r="AJ232" s="115">
        <f t="shared" si="24"/>
        <v>0</v>
      </c>
      <c r="AK232" s="115">
        <f t="shared" si="25"/>
        <v>0</v>
      </c>
      <c r="AL232" s="115">
        <f t="shared" si="26"/>
        <v>0</v>
      </c>
      <c r="AM232" s="115">
        <f t="shared" si="27"/>
        <v>0</v>
      </c>
      <c r="AN232" s="115">
        <f t="shared" si="28"/>
        <v>0</v>
      </c>
      <c r="AO232" s="115">
        <f t="shared" si="29"/>
        <v>0</v>
      </c>
      <c r="AP232" s="115">
        <f t="shared" si="30"/>
        <v>0</v>
      </c>
      <c r="AQ232" s="115">
        <f t="shared" si="31"/>
        <v>0</v>
      </c>
      <c r="AR232" s="115">
        <f t="shared" si="32"/>
        <v>0</v>
      </c>
      <c r="AS232" s="115">
        <f t="shared" si="33"/>
        <v>0</v>
      </c>
      <c r="AT232" s="115">
        <f t="shared" si="34"/>
        <v>0</v>
      </c>
      <c r="AU232" s="115">
        <f t="shared" si="35"/>
        <v>0</v>
      </c>
      <c r="AV232" s="115">
        <f t="shared" si="36"/>
        <v>0</v>
      </c>
      <c r="AW232" s="115">
        <f t="shared" si="37"/>
        <v>0</v>
      </c>
      <c r="AX232" s="115">
        <f t="shared" si="38"/>
        <v>0</v>
      </c>
      <c r="AZ232" s="115">
        <f t="shared" si="50"/>
        <v>0</v>
      </c>
      <c r="BA232" s="115">
        <f t="shared" si="51"/>
        <v>0</v>
      </c>
      <c r="BB232" s="115">
        <f t="shared" si="52"/>
        <v>0</v>
      </c>
      <c r="BC232" s="115">
        <f t="shared" si="53"/>
        <v>0</v>
      </c>
      <c r="BD232" s="115">
        <f t="shared" si="54"/>
        <v>0</v>
      </c>
      <c r="BE232" s="115">
        <f t="shared" si="65"/>
        <v>0</v>
      </c>
      <c r="BF232" s="115">
        <f t="shared" si="55"/>
        <v>0</v>
      </c>
      <c r="BG232" s="115">
        <f t="shared" si="56"/>
        <v>0</v>
      </c>
      <c r="BH232" s="115">
        <f t="shared" si="57"/>
        <v>0</v>
      </c>
      <c r="BI232" s="115">
        <f t="shared" si="58"/>
        <v>0</v>
      </c>
      <c r="BJ232" s="115">
        <f t="shared" si="59"/>
        <v>0</v>
      </c>
      <c r="BK232" s="115">
        <f t="shared" si="60"/>
        <v>0</v>
      </c>
      <c r="BL232" s="115">
        <f t="shared" si="61"/>
        <v>0</v>
      </c>
      <c r="BM232" s="115">
        <f t="shared" si="62"/>
        <v>0</v>
      </c>
      <c r="BN232" s="115">
        <f t="shared" si="63"/>
        <v>0</v>
      </c>
      <c r="BO232" s="115">
        <f t="shared" si="64"/>
        <v>0</v>
      </c>
      <c r="BP232" s="115">
        <f t="shared" si="66"/>
        <v>0</v>
      </c>
    </row>
    <row r="233" spans="1:68" s="38" customFormat="1" ht="15" customHeight="1">
      <c r="A233" s="18"/>
      <c r="B233" s="51"/>
      <c r="C233" s="48" t="s">
        <v>5016</v>
      </c>
      <c r="D233" s="547" t="str">
        <f t="shared" si="49"/>
        <v/>
      </c>
      <c r="E233" s="548"/>
      <c r="F233" s="548"/>
      <c r="G233" s="548"/>
      <c r="H233" s="548"/>
      <c r="I233" s="548"/>
      <c r="J233" s="548"/>
      <c r="K233" s="548"/>
      <c r="L233" s="548"/>
      <c r="M233" s="549"/>
      <c r="N233" s="356"/>
      <c r="O233" s="356"/>
      <c r="P233" s="103"/>
      <c r="Q233" s="103"/>
      <c r="R233" s="103"/>
      <c r="S233" s="103"/>
      <c r="T233" s="103"/>
      <c r="U233" s="103"/>
      <c r="V233" s="103"/>
      <c r="W233" s="103"/>
      <c r="X233" s="103"/>
      <c r="Y233" s="103"/>
      <c r="Z233" s="103"/>
      <c r="AA233" s="103"/>
      <c r="AB233" s="103"/>
      <c r="AC233" s="103"/>
      <c r="AD233" s="103"/>
      <c r="AE233" s="2"/>
      <c r="AF233" s="169"/>
      <c r="AH233" s="115">
        <f t="shared" si="22"/>
        <v>0</v>
      </c>
      <c r="AI233" s="115">
        <f t="shared" si="23"/>
        <v>0</v>
      </c>
      <c r="AJ233" s="115">
        <f t="shared" si="24"/>
        <v>0</v>
      </c>
      <c r="AK233" s="115">
        <f t="shared" si="25"/>
        <v>0</v>
      </c>
      <c r="AL233" s="115">
        <f t="shared" si="26"/>
        <v>0</v>
      </c>
      <c r="AM233" s="115">
        <f t="shared" si="27"/>
        <v>0</v>
      </c>
      <c r="AN233" s="115">
        <f t="shared" si="28"/>
        <v>0</v>
      </c>
      <c r="AO233" s="115">
        <f t="shared" si="29"/>
        <v>0</v>
      </c>
      <c r="AP233" s="115">
        <f t="shared" si="30"/>
        <v>0</v>
      </c>
      <c r="AQ233" s="115">
        <f t="shared" si="31"/>
        <v>0</v>
      </c>
      <c r="AR233" s="115">
        <f t="shared" si="32"/>
        <v>0</v>
      </c>
      <c r="AS233" s="115">
        <f t="shared" si="33"/>
        <v>0</v>
      </c>
      <c r="AT233" s="115">
        <f t="shared" si="34"/>
        <v>0</v>
      </c>
      <c r="AU233" s="115">
        <f t="shared" si="35"/>
        <v>0</v>
      </c>
      <c r="AV233" s="115">
        <f t="shared" si="36"/>
        <v>0</v>
      </c>
      <c r="AW233" s="115">
        <f t="shared" si="37"/>
        <v>0</v>
      </c>
      <c r="AX233" s="115">
        <f t="shared" si="38"/>
        <v>0</v>
      </c>
      <c r="AZ233" s="115">
        <f t="shared" si="50"/>
        <v>0</v>
      </c>
      <c r="BA233" s="115">
        <f t="shared" si="51"/>
        <v>0</v>
      </c>
      <c r="BB233" s="115">
        <f t="shared" si="52"/>
        <v>0</v>
      </c>
      <c r="BC233" s="115">
        <f t="shared" si="53"/>
        <v>0</v>
      </c>
      <c r="BD233" s="115">
        <f t="shared" si="54"/>
        <v>0</v>
      </c>
      <c r="BE233" s="115">
        <f t="shared" si="65"/>
        <v>0</v>
      </c>
      <c r="BF233" s="115">
        <f t="shared" si="55"/>
        <v>0</v>
      </c>
      <c r="BG233" s="115">
        <f t="shared" si="56"/>
        <v>0</v>
      </c>
      <c r="BH233" s="115">
        <f t="shared" si="57"/>
        <v>0</v>
      </c>
      <c r="BI233" s="115">
        <f t="shared" si="58"/>
        <v>0</v>
      </c>
      <c r="BJ233" s="115">
        <f t="shared" si="59"/>
        <v>0</v>
      </c>
      <c r="BK233" s="115">
        <f t="shared" si="60"/>
        <v>0</v>
      </c>
      <c r="BL233" s="115">
        <f t="shared" si="61"/>
        <v>0</v>
      </c>
      <c r="BM233" s="115">
        <f t="shared" si="62"/>
        <v>0</v>
      </c>
      <c r="BN233" s="115">
        <f t="shared" si="63"/>
        <v>0</v>
      </c>
      <c r="BO233" s="115">
        <f t="shared" si="64"/>
        <v>0</v>
      </c>
      <c r="BP233" s="115">
        <f t="shared" si="66"/>
        <v>0</v>
      </c>
    </row>
    <row r="234" spans="1:68" s="38" customFormat="1" ht="15" customHeight="1">
      <c r="A234" s="18"/>
      <c r="B234" s="51"/>
      <c r="C234" s="48" t="s">
        <v>5017</v>
      </c>
      <c r="D234" s="547" t="str">
        <f t="shared" si="49"/>
        <v/>
      </c>
      <c r="E234" s="548"/>
      <c r="F234" s="548"/>
      <c r="G234" s="548"/>
      <c r="H234" s="548"/>
      <c r="I234" s="548"/>
      <c r="J234" s="548"/>
      <c r="K234" s="548"/>
      <c r="L234" s="548"/>
      <c r="M234" s="549"/>
      <c r="N234" s="356"/>
      <c r="O234" s="356"/>
      <c r="P234" s="103"/>
      <c r="Q234" s="103"/>
      <c r="R234" s="103"/>
      <c r="S234" s="103"/>
      <c r="T234" s="103"/>
      <c r="U234" s="103"/>
      <c r="V234" s="103"/>
      <c r="W234" s="103"/>
      <c r="X234" s="103"/>
      <c r="Y234" s="103"/>
      <c r="Z234" s="103"/>
      <c r="AA234" s="103"/>
      <c r="AB234" s="103"/>
      <c r="AC234" s="103"/>
      <c r="AD234" s="103"/>
      <c r="AE234" s="2"/>
      <c r="AF234" s="169"/>
      <c r="AH234" s="115">
        <f t="shared" si="22"/>
        <v>0</v>
      </c>
      <c r="AI234" s="115">
        <f t="shared" si="23"/>
        <v>0</v>
      </c>
      <c r="AJ234" s="115">
        <f t="shared" si="24"/>
        <v>0</v>
      </c>
      <c r="AK234" s="115">
        <f t="shared" si="25"/>
        <v>0</v>
      </c>
      <c r="AL234" s="115">
        <f t="shared" si="26"/>
        <v>0</v>
      </c>
      <c r="AM234" s="115">
        <f t="shared" si="27"/>
        <v>0</v>
      </c>
      <c r="AN234" s="115">
        <f t="shared" si="28"/>
        <v>0</v>
      </c>
      <c r="AO234" s="115">
        <f t="shared" si="29"/>
        <v>0</v>
      </c>
      <c r="AP234" s="115">
        <f t="shared" si="30"/>
        <v>0</v>
      </c>
      <c r="AQ234" s="115">
        <f t="shared" si="31"/>
        <v>0</v>
      </c>
      <c r="AR234" s="115">
        <f t="shared" si="32"/>
        <v>0</v>
      </c>
      <c r="AS234" s="115">
        <f t="shared" si="33"/>
        <v>0</v>
      </c>
      <c r="AT234" s="115">
        <f t="shared" si="34"/>
        <v>0</v>
      </c>
      <c r="AU234" s="115">
        <f t="shared" si="35"/>
        <v>0</v>
      </c>
      <c r="AV234" s="115">
        <f t="shared" si="36"/>
        <v>0</v>
      </c>
      <c r="AW234" s="115">
        <f t="shared" si="37"/>
        <v>0</v>
      </c>
      <c r="AX234" s="115">
        <f t="shared" si="38"/>
        <v>0</v>
      </c>
      <c r="AZ234" s="115">
        <f t="shared" si="50"/>
        <v>0</v>
      </c>
      <c r="BA234" s="115">
        <f t="shared" si="51"/>
        <v>0</v>
      </c>
      <c r="BB234" s="115">
        <f t="shared" si="52"/>
        <v>0</v>
      </c>
      <c r="BC234" s="115">
        <f t="shared" si="53"/>
        <v>0</v>
      </c>
      <c r="BD234" s="115">
        <f t="shared" si="54"/>
        <v>0</v>
      </c>
      <c r="BE234" s="115">
        <f t="shared" si="65"/>
        <v>0</v>
      </c>
      <c r="BF234" s="115">
        <f t="shared" si="55"/>
        <v>0</v>
      </c>
      <c r="BG234" s="115">
        <f t="shared" si="56"/>
        <v>0</v>
      </c>
      <c r="BH234" s="115">
        <f t="shared" si="57"/>
        <v>0</v>
      </c>
      <c r="BI234" s="115">
        <f t="shared" si="58"/>
        <v>0</v>
      </c>
      <c r="BJ234" s="115">
        <f t="shared" si="59"/>
        <v>0</v>
      </c>
      <c r="BK234" s="115">
        <f t="shared" si="60"/>
        <v>0</v>
      </c>
      <c r="BL234" s="115">
        <f t="shared" si="61"/>
        <v>0</v>
      </c>
      <c r="BM234" s="115">
        <f t="shared" si="62"/>
        <v>0</v>
      </c>
      <c r="BN234" s="115">
        <f t="shared" si="63"/>
        <v>0</v>
      </c>
      <c r="BO234" s="115">
        <f t="shared" si="64"/>
        <v>0</v>
      </c>
      <c r="BP234" s="115">
        <f t="shared" si="66"/>
        <v>0</v>
      </c>
    </row>
    <row r="235" spans="1:68" s="38" customFormat="1" ht="15" customHeight="1">
      <c r="A235" s="18"/>
      <c r="B235" s="51"/>
      <c r="C235" s="48" t="s">
        <v>5018</v>
      </c>
      <c r="D235" s="547" t="str">
        <f t="shared" si="49"/>
        <v/>
      </c>
      <c r="E235" s="548"/>
      <c r="F235" s="548"/>
      <c r="G235" s="548"/>
      <c r="H235" s="548"/>
      <c r="I235" s="548"/>
      <c r="J235" s="548"/>
      <c r="K235" s="548"/>
      <c r="L235" s="548"/>
      <c r="M235" s="549"/>
      <c r="N235" s="356"/>
      <c r="O235" s="356"/>
      <c r="P235" s="103"/>
      <c r="Q235" s="103"/>
      <c r="R235" s="103"/>
      <c r="S235" s="103"/>
      <c r="T235" s="103"/>
      <c r="U235" s="103"/>
      <c r="V235" s="103"/>
      <c r="W235" s="103"/>
      <c r="X235" s="103"/>
      <c r="Y235" s="103"/>
      <c r="Z235" s="103"/>
      <c r="AA235" s="103"/>
      <c r="AB235" s="103"/>
      <c r="AC235" s="103"/>
      <c r="AD235" s="103"/>
      <c r="AE235" s="2"/>
      <c r="AF235" s="169"/>
      <c r="AH235" s="115">
        <f t="shared" si="22"/>
        <v>0</v>
      </c>
      <c r="AI235" s="115">
        <f t="shared" si="23"/>
        <v>0</v>
      </c>
      <c r="AJ235" s="115">
        <f t="shared" si="24"/>
        <v>0</v>
      </c>
      <c r="AK235" s="115">
        <f t="shared" si="25"/>
        <v>0</v>
      </c>
      <c r="AL235" s="115">
        <f t="shared" si="26"/>
        <v>0</v>
      </c>
      <c r="AM235" s="115">
        <f t="shared" si="27"/>
        <v>0</v>
      </c>
      <c r="AN235" s="115">
        <f t="shared" si="28"/>
        <v>0</v>
      </c>
      <c r="AO235" s="115">
        <f t="shared" si="29"/>
        <v>0</v>
      </c>
      <c r="AP235" s="115">
        <f t="shared" si="30"/>
        <v>0</v>
      </c>
      <c r="AQ235" s="115">
        <f t="shared" si="31"/>
        <v>0</v>
      </c>
      <c r="AR235" s="115">
        <f t="shared" si="32"/>
        <v>0</v>
      </c>
      <c r="AS235" s="115">
        <f t="shared" si="33"/>
        <v>0</v>
      </c>
      <c r="AT235" s="115">
        <f t="shared" si="34"/>
        <v>0</v>
      </c>
      <c r="AU235" s="115">
        <f t="shared" si="35"/>
        <v>0</v>
      </c>
      <c r="AV235" s="115">
        <f t="shared" si="36"/>
        <v>0</v>
      </c>
      <c r="AW235" s="115">
        <f t="shared" si="37"/>
        <v>0</v>
      </c>
      <c r="AX235" s="115">
        <f t="shared" si="38"/>
        <v>0</v>
      </c>
      <c r="AZ235" s="115">
        <f t="shared" si="50"/>
        <v>0</v>
      </c>
      <c r="BA235" s="115">
        <f t="shared" si="51"/>
        <v>0</v>
      </c>
      <c r="BB235" s="115">
        <f t="shared" si="52"/>
        <v>0</v>
      </c>
      <c r="BC235" s="115">
        <f t="shared" si="53"/>
        <v>0</v>
      </c>
      <c r="BD235" s="115">
        <f t="shared" ref="BD235:BD247" si="67">IF($AH$212=$AJ$212,0,IF(OR(AND(R164="",R235=""),AND(R164="X",R235&gt;0)),0,1))</f>
        <v>0</v>
      </c>
      <c r="BE235" s="115">
        <f t="shared" si="65"/>
        <v>0</v>
      </c>
      <c r="BF235" s="115">
        <f t="shared" si="55"/>
        <v>0</v>
      </c>
      <c r="BG235" s="115">
        <f t="shared" si="56"/>
        <v>0</v>
      </c>
      <c r="BH235" s="115">
        <f t="shared" si="57"/>
        <v>0</v>
      </c>
      <c r="BI235" s="115">
        <f t="shared" si="58"/>
        <v>0</v>
      </c>
      <c r="BJ235" s="115">
        <f t="shared" si="59"/>
        <v>0</v>
      </c>
      <c r="BK235" s="115">
        <f t="shared" si="60"/>
        <v>0</v>
      </c>
      <c r="BL235" s="115">
        <f t="shared" si="61"/>
        <v>0</v>
      </c>
      <c r="BM235" s="115">
        <f t="shared" si="62"/>
        <v>0</v>
      </c>
      <c r="BN235" s="115">
        <f t="shared" si="63"/>
        <v>0</v>
      </c>
      <c r="BO235" s="115">
        <f t="shared" ref="BO235:BO247" si="68">IF($AH$212=$AJ$212,0,IF(OR(AND(AC164="",AC235=""),AND(AC164="X",AC235&gt;0)),0,1))</f>
        <v>0</v>
      </c>
      <c r="BP235" s="115">
        <f t="shared" si="66"/>
        <v>0</v>
      </c>
    </row>
    <row r="236" spans="1:68" s="38" customFormat="1" ht="15" customHeight="1">
      <c r="A236" s="18"/>
      <c r="B236" s="51"/>
      <c r="C236" s="48" t="s">
        <v>5019</v>
      </c>
      <c r="D236" s="547" t="str">
        <f t="shared" si="49"/>
        <v/>
      </c>
      <c r="E236" s="548"/>
      <c r="F236" s="548"/>
      <c r="G236" s="548"/>
      <c r="H236" s="548"/>
      <c r="I236" s="548"/>
      <c r="J236" s="548"/>
      <c r="K236" s="548"/>
      <c r="L236" s="548"/>
      <c r="M236" s="549"/>
      <c r="N236" s="356"/>
      <c r="O236" s="356"/>
      <c r="P236" s="103"/>
      <c r="Q236" s="103"/>
      <c r="R236" s="103"/>
      <c r="S236" s="103"/>
      <c r="T236" s="103"/>
      <c r="U236" s="103"/>
      <c r="V236" s="103"/>
      <c r="W236" s="103"/>
      <c r="X236" s="103"/>
      <c r="Y236" s="103"/>
      <c r="Z236" s="103"/>
      <c r="AA236" s="103"/>
      <c r="AB236" s="103"/>
      <c r="AC236" s="103"/>
      <c r="AD236" s="103"/>
      <c r="AE236" s="2"/>
      <c r="AF236" s="169"/>
      <c r="AH236" s="115">
        <f t="shared" si="22"/>
        <v>0</v>
      </c>
      <c r="AI236" s="115">
        <f t="shared" si="23"/>
        <v>0</v>
      </c>
      <c r="AJ236" s="115">
        <f t="shared" si="24"/>
        <v>0</v>
      </c>
      <c r="AK236" s="115">
        <f t="shared" si="25"/>
        <v>0</v>
      </c>
      <c r="AL236" s="115">
        <f t="shared" si="26"/>
        <v>0</v>
      </c>
      <c r="AM236" s="115">
        <f t="shared" si="27"/>
        <v>0</v>
      </c>
      <c r="AN236" s="115">
        <f t="shared" si="28"/>
        <v>0</v>
      </c>
      <c r="AO236" s="115">
        <f t="shared" si="29"/>
        <v>0</v>
      </c>
      <c r="AP236" s="115">
        <f t="shared" si="30"/>
        <v>0</v>
      </c>
      <c r="AQ236" s="115">
        <f t="shared" si="31"/>
        <v>0</v>
      </c>
      <c r="AR236" s="115">
        <f t="shared" si="32"/>
        <v>0</v>
      </c>
      <c r="AS236" s="115">
        <f t="shared" si="33"/>
        <v>0</v>
      </c>
      <c r="AT236" s="115">
        <f t="shared" si="34"/>
        <v>0</v>
      </c>
      <c r="AU236" s="115">
        <f t="shared" si="35"/>
        <v>0</v>
      </c>
      <c r="AV236" s="115">
        <f t="shared" si="36"/>
        <v>0</v>
      </c>
      <c r="AW236" s="115">
        <f t="shared" si="37"/>
        <v>0</v>
      </c>
      <c r="AX236" s="115">
        <f t="shared" si="38"/>
        <v>0</v>
      </c>
      <c r="AZ236" s="115">
        <f t="shared" si="50"/>
        <v>0</v>
      </c>
      <c r="BA236" s="115">
        <f t="shared" si="51"/>
        <v>0</v>
      </c>
      <c r="BB236" s="115">
        <f t="shared" si="52"/>
        <v>0</v>
      </c>
      <c r="BC236" s="115">
        <f t="shared" si="53"/>
        <v>0</v>
      </c>
      <c r="BD236" s="115">
        <f t="shared" si="67"/>
        <v>0</v>
      </c>
      <c r="BE236" s="115">
        <f t="shared" si="65"/>
        <v>0</v>
      </c>
      <c r="BF236" s="115">
        <f t="shared" si="55"/>
        <v>0</v>
      </c>
      <c r="BG236" s="115">
        <f t="shared" si="56"/>
        <v>0</v>
      </c>
      <c r="BH236" s="115">
        <f t="shared" si="57"/>
        <v>0</v>
      </c>
      <c r="BI236" s="115">
        <f t="shared" si="58"/>
        <v>0</v>
      </c>
      <c r="BJ236" s="115">
        <f t="shared" si="59"/>
        <v>0</v>
      </c>
      <c r="BK236" s="115">
        <f t="shared" si="60"/>
        <v>0</v>
      </c>
      <c r="BL236" s="115">
        <f t="shared" si="61"/>
        <v>0</v>
      </c>
      <c r="BM236" s="115">
        <f t="shared" si="62"/>
        <v>0</v>
      </c>
      <c r="BN236" s="115">
        <f t="shared" si="63"/>
        <v>0</v>
      </c>
      <c r="BO236" s="115">
        <f t="shared" si="68"/>
        <v>0</v>
      </c>
      <c r="BP236" s="115">
        <f t="shared" si="66"/>
        <v>0</v>
      </c>
    </row>
    <row r="237" spans="1:68" s="38" customFormat="1" ht="15" customHeight="1">
      <c r="A237" s="18"/>
      <c r="B237" s="51"/>
      <c r="C237" s="48" t="s">
        <v>5020</v>
      </c>
      <c r="D237" s="547" t="str">
        <f t="shared" si="49"/>
        <v/>
      </c>
      <c r="E237" s="548"/>
      <c r="F237" s="548"/>
      <c r="G237" s="548"/>
      <c r="H237" s="548"/>
      <c r="I237" s="548"/>
      <c r="J237" s="548"/>
      <c r="K237" s="548"/>
      <c r="L237" s="548"/>
      <c r="M237" s="549"/>
      <c r="N237" s="356"/>
      <c r="O237" s="356"/>
      <c r="P237" s="103"/>
      <c r="Q237" s="103"/>
      <c r="R237" s="103"/>
      <c r="S237" s="103"/>
      <c r="T237" s="103"/>
      <c r="U237" s="103"/>
      <c r="V237" s="103"/>
      <c r="W237" s="103"/>
      <c r="X237" s="103"/>
      <c r="Y237" s="103"/>
      <c r="Z237" s="103"/>
      <c r="AA237" s="103"/>
      <c r="AB237" s="103"/>
      <c r="AC237" s="103"/>
      <c r="AD237" s="103"/>
      <c r="AE237" s="2"/>
      <c r="AF237" s="169"/>
      <c r="AH237" s="115">
        <f t="shared" si="22"/>
        <v>0</v>
      </c>
      <c r="AI237" s="115">
        <f t="shared" si="23"/>
        <v>0</v>
      </c>
      <c r="AJ237" s="115">
        <f t="shared" si="24"/>
        <v>0</v>
      </c>
      <c r="AK237" s="115">
        <f t="shared" si="25"/>
        <v>0</v>
      </c>
      <c r="AL237" s="115">
        <f t="shared" si="26"/>
        <v>0</v>
      </c>
      <c r="AM237" s="115">
        <f t="shared" si="27"/>
        <v>0</v>
      </c>
      <c r="AN237" s="115">
        <f t="shared" si="28"/>
        <v>0</v>
      </c>
      <c r="AO237" s="115">
        <f t="shared" si="29"/>
        <v>0</v>
      </c>
      <c r="AP237" s="115">
        <f t="shared" si="30"/>
        <v>0</v>
      </c>
      <c r="AQ237" s="115">
        <f t="shared" si="31"/>
        <v>0</v>
      </c>
      <c r="AR237" s="115">
        <f t="shared" si="32"/>
        <v>0</v>
      </c>
      <c r="AS237" s="115">
        <f t="shared" si="33"/>
        <v>0</v>
      </c>
      <c r="AT237" s="115">
        <f t="shared" si="34"/>
        <v>0</v>
      </c>
      <c r="AU237" s="115">
        <f t="shared" si="35"/>
        <v>0</v>
      </c>
      <c r="AV237" s="115">
        <f t="shared" si="36"/>
        <v>0</v>
      </c>
      <c r="AW237" s="115">
        <f t="shared" si="37"/>
        <v>0</v>
      </c>
      <c r="AX237" s="115">
        <f t="shared" si="38"/>
        <v>0</v>
      </c>
      <c r="AZ237" s="115">
        <f t="shared" si="50"/>
        <v>0</v>
      </c>
      <c r="BA237" s="115">
        <f t="shared" si="51"/>
        <v>0</v>
      </c>
      <c r="BB237" s="115">
        <f t="shared" si="52"/>
        <v>0</v>
      </c>
      <c r="BC237" s="115">
        <f t="shared" si="53"/>
        <v>0</v>
      </c>
      <c r="BD237" s="115">
        <f t="shared" si="67"/>
        <v>0</v>
      </c>
      <c r="BE237" s="115">
        <f t="shared" si="65"/>
        <v>0</v>
      </c>
      <c r="BF237" s="115">
        <f t="shared" si="55"/>
        <v>0</v>
      </c>
      <c r="BG237" s="115">
        <f t="shared" si="56"/>
        <v>0</v>
      </c>
      <c r="BH237" s="115">
        <f t="shared" si="57"/>
        <v>0</v>
      </c>
      <c r="BI237" s="115">
        <f t="shared" si="58"/>
        <v>0</v>
      </c>
      <c r="BJ237" s="115">
        <f t="shared" si="59"/>
        <v>0</v>
      </c>
      <c r="BK237" s="115">
        <f t="shared" si="60"/>
        <v>0</v>
      </c>
      <c r="BL237" s="115">
        <f t="shared" si="61"/>
        <v>0</v>
      </c>
      <c r="BM237" s="115">
        <f t="shared" si="62"/>
        <v>0</v>
      </c>
      <c r="BN237" s="115">
        <f t="shared" si="63"/>
        <v>0</v>
      </c>
      <c r="BO237" s="115">
        <f t="shared" si="68"/>
        <v>0</v>
      </c>
      <c r="BP237" s="115">
        <f t="shared" si="66"/>
        <v>0</v>
      </c>
    </row>
    <row r="238" spans="1:68" s="38" customFormat="1" ht="15" customHeight="1">
      <c r="A238" s="18"/>
      <c r="B238" s="51"/>
      <c r="C238" s="48" t="s">
        <v>5021</v>
      </c>
      <c r="D238" s="547" t="str">
        <f t="shared" si="49"/>
        <v/>
      </c>
      <c r="E238" s="548"/>
      <c r="F238" s="548"/>
      <c r="G238" s="548"/>
      <c r="H238" s="548"/>
      <c r="I238" s="548"/>
      <c r="J238" s="548"/>
      <c r="K238" s="548"/>
      <c r="L238" s="548"/>
      <c r="M238" s="549"/>
      <c r="N238" s="356"/>
      <c r="O238" s="356"/>
      <c r="P238" s="103"/>
      <c r="Q238" s="103"/>
      <c r="R238" s="103"/>
      <c r="S238" s="103"/>
      <c r="T238" s="103"/>
      <c r="U238" s="103"/>
      <c r="V238" s="103"/>
      <c r="W238" s="103"/>
      <c r="X238" s="103"/>
      <c r="Y238" s="103"/>
      <c r="Z238" s="103"/>
      <c r="AA238" s="103"/>
      <c r="AB238" s="103"/>
      <c r="AC238" s="103"/>
      <c r="AD238" s="103"/>
      <c r="AE238" s="2"/>
      <c r="AF238" s="169"/>
      <c r="AH238" s="115">
        <f t="shared" si="22"/>
        <v>0</v>
      </c>
      <c r="AI238" s="115">
        <f t="shared" si="23"/>
        <v>0</v>
      </c>
      <c r="AJ238" s="115">
        <f t="shared" si="24"/>
        <v>0</v>
      </c>
      <c r="AK238" s="115">
        <f t="shared" si="25"/>
        <v>0</v>
      </c>
      <c r="AL238" s="115">
        <f t="shared" si="26"/>
        <v>0</v>
      </c>
      <c r="AM238" s="115">
        <f t="shared" si="27"/>
        <v>0</v>
      </c>
      <c r="AN238" s="115">
        <f t="shared" si="28"/>
        <v>0</v>
      </c>
      <c r="AO238" s="115">
        <f t="shared" si="29"/>
        <v>0</v>
      </c>
      <c r="AP238" s="115">
        <f t="shared" si="30"/>
        <v>0</v>
      </c>
      <c r="AQ238" s="115">
        <f t="shared" si="31"/>
        <v>0</v>
      </c>
      <c r="AR238" s="115">
        <f t="shared" si="32"/>
        <v>0</v>
      </c>
      <c r="AS238" s="115">
        <f t="shared" si="33"/>
        <v>0</v>
      </c>
      <c r="AT238" s="115">
        <f t="shared" si="34"/>
        <v>0</v>
      </c>
      <c r="AU238" s="115">
        <f t="shared" si="35"/>
        <v>0</v>
      </c>
      <c r="AV238" s="115">
        <f t="shared" si="36"/>
        <v>0</v>
      </c>
      <c r="AW238" s="115">
        <f t="shared" si="37"/>
        <v>0</v>
      </c>
      <c r="AX238" s="115">
        <f t="shared" si="38"/>
        <v>0</v>
      </c>
      <c r="AZ238" s="115">
        <f t="shared" si="50"/>
        <v>0</v>
      </c>
      <c r="BA238" s="115">
        <f t="shared" si="51"/>
        <v>0</v>
      </c>
      <c r="BB238" s="115">
        <f t="shared" si="52"/>
        <v>0</v>
      </c>
      <c r="BC238" s="115">
        <f t="shared" si="53"/>
        <v>0</v>
      </c>
      <c r="BD238" s="115">
        <f t="shared" si="67"/>
        <v>0</v>
      </c>
      <c r="BE238" s="115">
        <f t="shared" si="65"/>
        <v>0</v>
      </c>
      <c r="BF238" s="115">
        <f t="shared" si="55"/>
        <v>0</v>
      </c>
      <c r="BG238" s="115">
        <f t="shared" si="56"/>
        <v>0</v>
      </c>
      <c r="BH238" s="115">
        <f t="shared" si="57"/>
        <v>0</v>
      </c>
      <c r="BI238" s="115">
        <f t="shared" si="58"/>
        <v>0</v>
      </c>
      <c r="BJ238" s="115">
        <f t="shared" si="59"/>
        <v>0</v>
      </c>
      <c r="BK238" s="115">
        <f t="shared" si="60"/>
        <v>0</v>
      </c>
      <c r="BL238" s="115">
        <f t="shared" si="61"/>
        <v>0</v>
      </c>
      <c r="BM238" s="115">
        <f t="shared" si="62"/>
        <v>0</v>
      </c>
      <c r="BN238" s="115">
        <f t="shared" si="63"/>
        <v>0</v>
      </c>
      <c r="BO238" s="115">
        <f t="shared" si="68"/>
        <v>0</v>
      </c>
      <c r="BP238" s="115">
        <f t="shared" si="66"/>
        <v>0</v>
      </c>
    </row>
    <row r="239" spans="1:68" s="38" customFormat="1" ht="15" customHeight="1">
      <c r="A239" s="18"/>
      <c r="B239" s="51"/>
      <c r="C239" s="48" t="s">
        <v>5022</v>
      </c>
      <c r="D239" s="547" t="str">
        <f t="shared" si="49"/>
        <v/>
      </c>
      <c r="E239" s="548"/>
      <c r="F239" s="548"/>
      <c r="G239" s="548"/>
      <c r="H239" s="548"/>
      <c r="I239" s="548"/>
      <c r="J239" s="548"/>
      <c r="K239" s="548"/>
      <c r="L239" s="548"/>
      <c r="M239" s="549"/>
      <c r="N239" s="356"/>
      <c r="O239" s="356"/>
      <c r="P239" s="103"/>
      <c r="Q239" s="103"/>
      <c r="R239" s="103"/>
      <c r="S239" s="103"/>
      <c r="T239" s="103"/>
      <c r="U239" s="103"/>
      <c r="V239" s="103"/>
      <c r="W239" s="103"/>
      <c r="X239" s="103"/>
      <c r="Y239" s="103"/>
      <c r="Z239" s="103"/>
      <c r="AA239" s="103"/>
      <c r="AB239" s="103"/>
      <c r="AC239" s="103"/>
      <c r="AD239" s="103"/>
      <c r="AE239" s="2"/>
      <c r="AF239" s="169"/>
      <c r="AH239" s="115">
        <f t="shared" si="22"/>
        <v>0</v>
      </c>
      <c r="AI239" s="115">
        <f t="shared" si="23"/>
        <v>0</v>
      </c>
      <c r="AJ239" s="115">
        <f t="shared" si="24"/>
        <v>0</v>
      </c>
      <c r="AK239" s="115">
        <f t="shared" si="25"/>
        <v>0</v>
      </c>
      <c r="AL239" s="115">
        <f t="shared" si="26"/>
        <v>0</v>
      </c>
      <c r="AM239" s="115">
        <f t="shared" si="27"/>
        <v>0</v>
      </c>
      <c r="AN239" s="115">
        <f t="shared" si="28"/>
        <v>0</v>
      </c>
      <c r="AO239" s="115">
        <f t="shared" si="29"/>
        <v>0</v>
      </c>
      <c r="AP239" s="115">
        <f t="shared" si="30"/>
        <v>0</v>
      </c>
      <c r="AQ239" s="115">
        <f t="shared" si="31"/>
        <v>0</v>
      </c>
      <c r="AR239" s="115">
        <f t="shared" si="32"/>
        <v>0</v>
      </c>
      <c r="AS239" s="115">
        <f t="shared" si="33"/>
        <v>0</v>
      </c>
      <c r="AT239" s="115">
        <f t="shared" si="34"/>
        <v>0</v>
      </c>
      <c r="AU239" s="115">
        <f t="shared" si="35"/>
        <v>0</v>
      </c>
      <c r="AV239" s="115">
        <f t="shared" si="36"/>
        <v>0</v>
      </c>
      <c r="AW239" s="115">
        <f t="shared" si="37"/>
        <v>0</v>
      </c>
      <c r="AX239" s="115">
        <f t="shared" si="38"/>
        <v>0</v>
      </c>
      <c r="AZ239" s="115">
        <f t="shared" si="50"/>
        <v>0</v>
      </c>
      <c r="BA239" s="115">
        <f t="shared" si="51"/>
        <v>0</v>
      </c>
      <c r="BB239" s="115">
        <f t="shared" si="52"/>
        <v>0</v>
      </c>
      <c r="BC239" s="115">
        <f t="shared" si="53"/>
        <v>0</v>
      </c>
      <c r="BD239" s="115">
        <f t="shared" si="67"/>
        <v>0</v>
      </c>
      <c r="BE239" s="115">
        <f t="shared" si="65"/>
        <v>0</v>
      </c>
      <c r="BF239" s="115">
        <f t="shared" si="55"/>
        <v>0</v>
      </c>
      <c r="BG239" s="115">
        <f t="shared" si="56"/>
        <v>0</v>
      </c>
      <c r="BH239" s="115">
        <f t="shared" si="57"/>
        <v>0</v>
      </c>
      <c r="BI239" s="115">
        <f t="shared" si="58"/>
        <v>0</v>
      </c>
      <c r="BJ239" s="115">
        <f t="shared" si="59"/>
        <v>0</v>
      </c>
      <c r="BK239" s="115">
        <f t="shared" si="60"/>
        <v>0</v>
      </c>
      <c r="BL239" s="115">
        <f t="shared" si="61"/>
        <v>0</v>
      </c>
      <c r="BM239" s="115">
        <f t="shared" si="62"/>
        <v>0</v>
      </c>
      <c r="BN239" s="115">
        <f t="shared" si="63"/>
        <v>0</v>
      </c>
      <c r="BO239" s="115">
        <f t="shared" si="68"/>
        <v>0</v>
      </c>
      <c r="BP239" s="115">
        <f t="shared" si="66"/>
        <v>0</v>
      </c>
    </row>
    <row r="240" spans="1:68" s="38" customFormat="1" ht="15" customHeight="1">
      <c r="A240" s="18"/>
      <c r="B240" s="51"/>
      <c r="C240" s="48" t="s">
        <v>5023</v>
      </c>
      <c r="D240" s="547" t="str">
        <f t="shared" si="49"/>
        <v/>
      </c>
      <c r="E240" s="548"/>
      <c r="F240" s="548"/>
      <c r="G240" s="548"/>
      <c r="H240" s="548"/>
      <c r="I240" s="548"/>
      <c r="J240" s="548"/>
      <c r="K240" s="548"/>
      <c r="L240" s="548"/>
      <c r="M240" s="549"/>
      <c r="N240" s="356"/>
      <c r="O240" s="356"/>
      <c r="P240" s="103"/>
      <c r="Q240" s="103"/>
      <c r="R240" s="103"/>
      <c r="S240" s="103"/>
      <c r="T240" s="103"/>
      <c r="U240" s="103"/>
      <c r="V240" s="103"/>
      <c r="W240" s="103"/>
      <c r="X240" s="103"/>
      <c r="Y240" s="103"/>
      <c r="Z240" s="103"/>
      <c r="AA240" s="103"/>
      <c r="AB240" s="103"/>
      <c r="AC240" s="103"/>
      <c r="AD240" s="103"/>
      <c r="AE240" s="2"/>
      <c r="AF240" s="169"/>
      <c r="AH240" s="115">
        <f t="shared" si="22"/>
        <v>0</v>
      </c>
      <c r="AI240" s="115">
        <f t="shared" si="23"/>
        <v>0</v>
      </c>
      <c r="AJ240" s="115">
        <f t="shared" si="24"/>
        <v>0</v>
      </c>
      <c r="AK240" s="115">
        <f t="shared" si="25"/>
        <v>0</v>
      </c>
      <c r="AL240" s="115">
        <f t="shared" si="26"/>
        <v>0</v>
      </c>
      <c r="AM240" s="115">
        <f t="shared" si="27"/>
        <v>0</v>
      </c>
      <c r="AN240" s="115">
        <f t="shared" si="28"/>
        <v>0</v>
      </c>
      <c r="AO240" s="115">
        <f t="shared" si="29"/>
        <v>0</v>
      </c>
      <c r="AP240" s="115">
        <f t="shared" si="30"/>
        <v>0</v>
      </c>
      <c r="AQ240" s="115">
        <f t="shared" si="31"/>
        <v>0</v>
      </c>
      <c r="AR240" s="115">
        <f t="shared" si="32"/>
        <v>0</v>
      </c>
      <c r="AS240" s="115">
        <f t="shared" si="33"/>
        <v>0</v>
      </c>
      <c r="AT240" s="115">
        <f t="shared" si="34"/>
        <v>0</v>
      </c>
      <c r="AU240" s="115">
        <f t="shared" si="35"/>
        <v>0</v>
      </c>
      <c r="AV240" s="115">
        <f t="shared" si="36"/>
        <v>0</v>
      </c>
      <c r="AW240" s="115">
        <f t="shared" si="37"/>
        <v>0</v>
      </c>
      <c r="AX240" s="115">
        <f t="shared" si="38"/>
        <v>0</v>
      </c>
      <c r="AZ240" s="115">
        <f t="shared" si="50"/>
        <v>0</v>
      </c>
      <c r="BA240" s="115">
        <f t="shared" si="51"/>
        <v>0</v>
      </c>
      <c r="BB240" s="115">
        <f t="shared" si="52"/>
        <v>0</v>
      </c>
      <c r="BC240" s="115">
        <f t="shared" si="53"/>
        <v>0</v>
      </c>
      <c r="BD240" s="115">
        <f t="shared" si="67"/>
        <v>0</v>
      </c>
      <c r="BE240" s="115">
        <f t="shared" si="65"/>
        <v>0</v>
      </c>
      <c r="BF240" s="115">
        <f t="shared" si="55"/>
        <v>0</v>
      </c>
      <c r="BG240" s="115">
        <f t="shared" si="56"/>
        <v>0</v>
      </c>
      <c r="BH240" s="115">
        <f t="shared" si="57"/>
        <v>0</v>
      </c>
      <c r="BI240" s="115">
        <f t="shared" si="58"/>
        <v>0</v>
      </c>
      <c r="BJ240" s="115">
        <f t="shared" si="59"/>
        <v>0</v>
      </c>
      <c r="BK240" s="115">
        <f t="shared" si="60"/>
        <v>0</v>
      </c>
      <c r="BL240" s="115">
        <f t="shared" si="61"/>
        <v>0</v>
      </c>
      <c r="BM240" s="115">
        <f t="shared" si="62"/>
        <v>0</v>
      </c>
      <c r="BN240" s="115">
        <f t="shared" si="63"/>
        <v>0</v>
      </c>
      <c r="BO240" s="115">
        <f t="shared" si="68"/>
        <v>0</v>
      </c>
      <c r="BP240" s="115">
        <f t="shared" si="66"/>
        <v>0</v>
      </c>
    </row>
    <row r="241" spans="1:68" s="38" customFormat="1" ht="15" customHeight="1">
      <c r="A241" s="18"/>
      <c r="B241" s="51"/>
      <c r="C241" s="48" t="s">
        <v>5024</v>
      </c>
      <c r="D241" s="547" t="str">
        <f t="shared" si="49"/>
        <v/>
      </c>
      <c r="E241" s="548"/>
      <c r="F241" s="548"/>
      <c r="G241" s="548"/>
      <c r="H241" s="548"/>
      <c r="I241" s="548"/>
      <c r="J241" s="548"/>
      <c r="K241" s="548"/>
      <c r="L241" s="548"/>
      <c r="M241" s="549"/>
      <c r="N241" s="356"/>
      <c r="O241" s="356"/>
      <c r="P241" s="103"/>
      <c r="Q241" s="103"/>
      <c r="R241" s="103"/>
      <c r="S241" s="103"/>
      <c r="T241" s="103"/>
      <c r="U241" s="103"/>
      <c r="V241" s="103"/>
      <c r="W241" s="103"/>
      <c r="X241" s="103"/>
      <c r="Y241" s="103"/>
      <c r="Z241" s="103"/>
      <c r="AA241" s="103"/>
      <c r="AB241" s="103"/>
      <c r="AC241" s="103"/>
      <c r="AD241" s="103"/>
      <c r="AE241" s="2"/>
      <c r="AF241" s="169"/>
      <c r="AH241" s="115">
        <f t="shared" si="22"/>
        <v>0</v>
      </c>
      <c r="AI241" s="115">
        <f t="shared" si="23"/>
        <v>0</v>
      </c>
      <c r="AJ241" s="115">
        <f t="shared" si="24"/>
        <v>0</v>
      </c>
      <c r="AK241" s="115">
        <f t="shared" si="25"/>
        <v>0</v>
      </c>
      <c r="AL241" s="115">
        <f t="shared" si="26"/>
        <v>0</v>
      </c>
      <c r="AM241" s="115">
        <f t="shared" si="27"/>
        <v>0</v>
      </c>
      <c r="AN241" s="115">
        <f t="shared" si="28"/>
        <v>0</v>
      </c>
      <c r="AO241" s="115">
        <f t="shared" si="29"/>
        <v>0</v>
      </c>
      <c r="AP241" s="115">
        <f t="shared" si="30"/>
        <v>0</v>
      </c>
      <c r="AQ241" s="115">
        <f t="shared" si="31"/>
        <v>0</v>
      </c>
      <c r="AR241" s="115">
        <f t="shared" si="32"/>
        <v>0</v>
      </c>
      <c r="AS241" s="115">
        <f t="shared" si="33"/>
        <v>0</v>
      </c>
      <c r="AT241" s="115">
        <f t="shared" si="34"/>
        <v>0</v>
      </c>
      <c r="AU241" s="115">
        <f t="shared" si="35"/>
        <v>0</v>
      </c>
      <c r="AV241" s="115">
        <f t="shared" si="36"/>
        <v>0</v>
      </c>
      <c r="AW241" s="115">
        <f t="shared" si="37"/>
        <v>0</v>
      </c>
      <c r="AX241" s="115">
        <f t="shared" si="38"/>
        <v>0</v>
      </c>
      <c r="AZ241" s="115">
        <f t="shared" si="50"/>
        <v>0</v>
      </c>
      <c r="BA241" s="115">
        <f t="shared" si="51"/>
        <v>0</v>
      </c>
      <c r="BB241" s="115">
        <f t="shared" si="52"/>
        <v>0</v>
      </c>
      <c r="BC241" s="115">
        <f t="shared" si="53"/>
        <v>0</v>
      </c>
      <c r="BD241" s="115">
        <f t="shared" si="67"/>
        <v>0</v>
      </c>
      <c r="BE241" s="115">
        <f t="shared" si="65"/>
        <v>0</v>
      </c>
      <c r="BF241" s="115">
        <f t="shared" si="55"/>
        <v>0</v>
      </c>
      <c r="BG241" s="115">
        <f t="shared" si="56"/>
        <v>0</v>
      </c>
      <c r="BH241" s="115">
        <f t="shared" si="57"/>
        <v>0</v>
      </c>
      <c r="BI241" s="115">
        <f t="shared" si="58"/>
        <v>0</v>
      </c>
      <c r="BJ241" s="115">
        <f t="shared" si="59"/>
        <v>0</v>
      </c>
      <c r="BK241" s="115">
        <f t="shared" si="60"/>
        <v>0</v>
      </c>
      <c r="BL241" s="115">
        <f t="shared" si="61"/>
        <v>0</v>
      </c>
      <c r="BM241" s="115">
        <f t="shared" si="62"/>
        <v>0</v>
      </c>
      <c r="BN241" s="115">
        <f t="shared" si="63"/>
        <v>0</v>
      </c>
      <c r="BO241" s="115">
        <f t="shared" si="68"/>
        <v>0</v>
      </c>
      <c r="BP241" s="115">
        <f t="shared" si="66"/>
        <v>0</v>
      </c>
    </row>
    <row r="242" spans="1:68" s="38" customFormat="1" ht="15" customHeight="1">
      <c r="A242" s="18"/>
      <c r="B242" s="51"/>
      <c r="C242" s="48" t="s">
        <v>5025</v>
      </c>
      <c r="D242" s="547" t="str">
        <f t="shared" si="49"/>
        <v/>
      </c>
      <c r="E242" s="548"/>
      <c r="F242" s="548"/>
      <c r="G242" s="548"/>
      <c r="H242" s="548"/>
      <c r="I242" s="548"/>
      <c r="J242" s="548"/>
      <c r="K242" s="548"/>
      <c r="L242" s="548"/>
      <c r="M242" s="549"/>
      <c r="N242" s="356"/>
      <c r="O242" s="356"/>
      <c r="P242" s="103"/>
      <c r="Q242" s="103"/>
      <c r="R242" s="103"/>
      <c r="S242" s="103"/>
      <c r="T242" s="103"/>
      <c r="U242" s="103"/>
      <c r="V242" s="103"/>
      <c r="W242" s="103"/>
      <c r="X242" s="103"/>
      <c r="Y242" s="103"/>
      <c r="Z242" s="103"/>
      <c r="AA242" s="103"/>
      <c r="AB242" s="103"/>
      <c r="AC242" s="103"/>
      <c r="AD242" s="103"/>
      <c r="AE242" s="2"/>
      <c r="AF242" s="169"/>
      <c r="AH242" s="115">
        <f t="shared" si="22"/>
        <v>0</v>
      </c>
      <c r="AI242" s="115">
        <f t="shared" si="23"/>
        <v>0</v>
      </c>
      <c r="AJ242" s="115">
        <f t="shared" si="24"/>
        <v>0</v>
      </c>
      <c r="AK242" s="115">
        <f t="shared" si="25"/>
        <v>0</v>
      </c>
      <c r="AL242" s="115">
        <f t="shared" si="26"/>
        <v>0</v>
      </c>
      <c r="AM242" s="115">
        <f t="shared" si="27"/>
        <v>0</v>
      </c>
      <c r="AN242" s="115">
        <f t="shared" si="28"/>
        <v>0</v>
      </c>
      <c r="AO242" s="115">
        <f t="shared" si="29"/>
        <v>0</v>
      </c>
      <c r="AP242" s="115">
        <f t="shared" si="30"/>
        <v>0</v>
      </c>
      <c r="AQ242" s="115">
        <f t="shared" si="31"/>
        <v>0</v>
      </c>
      <c r="AR242" s="115">
        <f t="shared" si="32"/>
        <v>0</v>
      </c>
      <c r="AS242" s="115">
        <f t="shared" si="33"/>
        <v>0</v>
      </c>
      <c r="AT242" s="115">
        <f t="shared" si="34"/>
        <v>0</v>
      </c>
      <c r="AU242" s="115">
        <f t="shared" si="35"/>
        <v>0</v>
      </c>
      <c r="AV242" s="115">
        <f t="shared" si="36"/>
        <v>0</v>
      </c>
      <c r="AW242" s="115">
        <f t="shared" si="37"/>
        <v>0</v>
      </c>
      <c r="AX242" s="115">
        <f t="shared" si="38"/>
        <v>0</v>
      </c>
      <c r="AZ242" s="115">
        <f t="shared" si="50"/>
        <v>0</v>
      </c>
      <c r="BA242" s="115">
        <f t="shared" si="51"/>
        <v>0</v>
      </c>
      <c r="BB242" s="115">
        <f t="shared" si="52"/>
        <v>0</v>
      </c>
      <c r="BC242" s="115">
        <f t="shared" si="53"/>
        <v>0</v>
      </c>
      <c r="BD242" s="115">
        <f t="shared" si="67"/>
        <v>0</v>
      </c>
      <c r="BE242" s="115">
        <f t="shared" si="65"/>
        <v>0</v>
      </c>
      <c r="BF242" s="115">
        <f t="shared" si="55"/>
        <v>0</v>
      </c>
      <c r="BG242" s="115">
        <f t="shared" si="56"/>
        <v>0</v>
      </c>
      <c r="BH242" s="115">
        <f t="shared" si="57"/>
        <v>0</v>
      </c>
      <c r="BI242" s="115">
        <f t="shared" si="58"/>
        <v>0</v>
      </c>
      <c r="BJ242" s="115">
        <f t="shared" si="59"/>
        <v>0</v>
      </c>
      <c r="BK242" s="115">
        <f t="shared" si="60"/>
        <v>0</v>
      </c>
      <c r="BL242" s="115">
        <f t="shared" si="61"/>
        <v>0</v>
      </c>
      <c r="BM242" s="115">
        <f t="shared" si="62"/>
        <v>0</v>
      </c>
      <c r="BN242" s="115">
        <f t="shared" si="63"/>
        <v>0</v>
      </c>
      <c r="BO242" s="115">
        <f t="shared" si="68"/>
        <v>0</v>
      </c>
      <c r="BP242" s="115">
        <f t="shared" si="66"/>
        <v>0</v>
      </c>
    </row>
    <row r="243" spans="1:68" s="38" customFormat="1" ht="15" customHeight="1">
      <c r="A243" s="18"/>
      <c r="B243" s="51"/>
      <c r="C243" s="48" t="s">
        <v>5026</v>
      </c>
      <c r="D243" s="547" t="str">
        <f t="shared" si="49"/>
        <v/>
      </c>
      <c r="E243" s="548"/>
      <c r="F243" s="548"/>
      <c r="G243" s="548"/>
      <c r="H243" s="548"/>
      <c r="I243" s="548"/>
      <c r="J243" s="548"/>
      <c r="K243" s="548"/>
      <c r="L243" s="548"/>
      <c r="M243" s="549"/>
      <c r="N243" s="356"/>
      <c r="O243" s="356"/>
      <c r="P243" s="103"/>
      <c r="Q243" s="103"/>
      <c r="R243" s="103"/>
      <c r="S243" s="103"/>
      <c r="T243" s="103"/>
      <c r="U243" s="103"/>
      <c r="V243" s="103"/>
      <c r="W243" s="103"/>
      <c r="X243" s="103"/>
      <c r="Y243" s="103"/>
      <c r="Z243" s="103"/>
      <c r="AA243" s="103"/>
      <c r="AB243" s="103"/>
      <c r="AC243" s="103"/>
      <c r="AD243" s="103"/>
      <c r="AE243" s="2"/>
      <c r="AF243" s="169"/>
      <c r="AH243" s="115">
        <f t="shared" si="22"/>
        <v>0</v>
      </c>
      <c r="AI243" s="115">
        <f t="shared" si="23"/>
        <v>0</v>
      </c>
      <c r="AJ243" s="115">
        <f t="shared" si="24"/>
        <v>0</v>
      </c>
      <c r="AK243" s="115">
        <f t="shared" si="25"/>
        <v>0</v>
      </c>
      <c r="AL243" s="115">
        <f t="shared" si="26"/>
        <v>0</v>
      </c>
      <c r="AM243" s="115">
        <f t="shared" si="27"/>
        <v>0</v>
      </c>
      <c r="AN243" s="115">
        <f t="shared" si="28"/>
        <v>0</v>
      </c>
      <c r="AO243" s="115">
        <f t="shared" si="29"/>
        <v>0</v>
      </c>
      <c r="AP243" s="115">
        <f t="shared" si="30"/>
        <v>0</v>
      </c>
      <c r="AQ243" s="115">
        <f t="shared" si="31"/>
        <v>0</v>
      </c>
      <c r="AR243" s="115">
        <f t="shared" si="32"/>
        <v>0</v>
      </c>
      <c r="AS243" s="115">
        <f t="shared" si="33"/>
        <v>0</v>
      </c>
      <c r="AT243" s="115">
        <f t="shared" si="34"/>
        <v>0</v>
      </c>
      <c r="AU243" s="115">
        <f t="shared" si="35"/>
        <v>0</v>
      </c>
      <c r="AV243" s="115">
        <f t="shared" si="36"/>
        <v>0</v>
      </c>
      <c r="AW243" s="115">
        <f t="shared" si="37"/>
        <v>0</v>
      </c>
      <c r="AX243" s="115">
        <f t="shared" si="38"/>
        <v>0</v>
      </c>
      <c r="AZ243" s="115">
        <f t="shared" si="50"/>
        <v>0</v>
      </c>
      <c r="BA243" s="115">
        <f t="shared" si="51"/>
        <v>0</v>
      </c>
      <c r="BB243" s="115">
        <f t="shared" si="52"/>
        <v>0</v>
      </c>
      <c r="BC243" s="115">
        <f t="shared" si="53"/>
        <v>0</v>
      </c>
      <c r="BD243" s="115">
        <f t="shared" si="67"/>
        <v>0</v>
      </c>
      <c r="BE243" s="115">
        <f t="shared" si="65"/>
        <v>0</v>
      </c>
      <c r="BF243" s="115">
        <f t="shared" si="55"/>
        <v>0</v>
      </c>
      <c r="BG243" s="115">
        <f t="shared" si="56"/>
        <v>0</v>
      </c>
      <c r="BH243" s="115">
        <f t="shared" si="57"/>
        <v>0</v>
      </c>
      <c r="BI243" s="115">
        <f t="shared" si="58"/>
        <v>0</v>
      </c>
      <c r="BJ243" s="115">
        <f t="shared" si="59"/>
        <v>0</v>
      </c>
      <c r="BK243" s="115">
        <f t="shared" si="60"/>
        <v>0</v>
      </c>
      <c r="BL243" s="115">
        <f t="shared" si="61"/>
        <v>0</v>
      </c>
      <c r="BM243" s="115">
        <f t="shared" si="62"/>
        <v>0</v>
      </c>
      <c r="BN243" s="115">
        <f t="shared" si="63"/>
        <v>0</v>
      </c>
      <c r="BO243" s="115">
        <f t="shared" si="68"/>
        <v>0</v>
      </c>
      <c r="BP243" s="115">
        <f t="shared" si="66"/>
        <v>0</v>
      </c>
    </row>
    <row r="244" spans="1:68" s="38" customFormat="1" ht="15" customHeight="1">
      <c r="A244" s="18"/>
      <c r="B244" s="51"/>
      <c r="C244" s="48" t="s">
        <v>5027</v>
      </c>
      <c r="D244" s="547" t="str">
        <f t="shared" si="49"/>
        <v/>
      </c>
      <c r="E244" s="548"/>
      <c r="F244" s="548"/>
      <c r="G244" s="548"/>
      <c r="H244" s="548"/>
      <c r="I244" s="548"/>
      <c r="J244" s="548"/>
      <c r="K244" s="548"/>
      <c r="L244" s="548"/>
      <c r="M244" s="549"/>
      <c r="N244" s="356"/>
      <c r="O244" s="356"/>
      <c r="P244" s="103"/>
      <c r="Q244" s="103"/>
      <c r="R244" s="103"/>
      <c r="S244" s="103"/>
      <c r="T244" s="103"/>
      <c r="U244" s="103"/>
      <c r="V244" s="103"/>
      <c r="W244" s="103"/>
      <c r="X244" s="103"/>
      <c r="Y244" s="103"/>
      <c r="Z244" s="103"/>
      <c r="AA244" s="103"/>
      <c r="AB244" s="103"/>
      <c r="AC244" s="103"/>
      <c r="AD244" s="103"/>
      <c r="AE244" s="2"/>
      <c r="AF244" s="169"/>
      <c r="AH244" s="115">
        <f t="shared" si="22"/>
        <v>0</v>
      </c>
      <c r="AI244" s="115">
        <f t="shared" si="23"/>
        <v>0</v>
      </c>
      <c r="AJ244" s="115">
        <f t="shared" si="24"/>
        <v>0</v>
      </c>
      <c r="AK244" s="115">
        <f t="shared" si="25"/>
        <v>0</v>
      </c>
      <c r="AL244" s="115">
        <f t="shared" si="26"/>
        <v>0</v>
      </c>
      <c r="AM244" s="115">
        <f t="shared" si="27"/>
        <v>0</v>
      </c>
      <c r="AN244" s="115">
        <f t="shared" si="28"/>
        <v>0</v>
      </c>
      <c r="AO244" s="115">
        <f t="shared" si="29"/>
        <v>0</v>
      </c>
      <c r="AP244" s="115">
        <f t="shared" si="30"/>
        <v>0</v>
      </c>
      <c r="AQ244" s="115">
        <f t="shared" si="31"/>
        <v>0</v>
      </c>
      <c r="AR244" s="115">
        <f t="shared" si="32"/>
        <v>0</v>
      </c>
      <c r="AS244" s="115">
        <f t="shared" si="33"/>
        <v>0</v>
      </c>
      <c r="AT244" s="115">
        <f t="shared" si="34"/>
        <v>0</v>
      </c>
      <c r="AU244" s="115">
        <f t="shared" si="35"/>
        <v>0</v>
      </c>
      <c r="AV244" s="115">
        <f t="shared" si="36"/>
        <v>0</v>
      </c>
      <c r="AW244" s="115">
        <f t="shared" si="37"/>
        <v>0</v>
      </c>
      <c r="AX244" s="115">
        <f t="shared" si="38"/>
        <v>0</v>
      </c>
      <c r="AZ244" s="115">
        <f t="shared" si="50"/>
        <v>0</v>
      </c>
      <c r="BA244" s="115">
        <f t="shared" si="51"/>
        <v>0</v>
      </c>
      <c r="BB244" s="115">
        <f t="shared" si="52"/>
        <v>0</v>
      </c>
      <c r="BC244" s="115">
        <f t="shared" si="53"/>
        <v>0</v>
      </c>
      <c r="BD244" s="115">
        <f t="shared" si="67"/>
        <v>0</v>
      </c>
      <c r="BE244" s="115">
        <f t="shared" si="65"/>
        <v>0</v>
      </c>
      <c r="BF244" s="115">
        <f t="shared" si="55"/>
        <v>0</v>
      </c>
      <c r="BG244" s="115">
        <f t="shared" si="56"/>
        <v>0</v>
      </c>
      <c r="BH244" s="115">
        <f t="shared" si="57"/>
        <v>0</v>
      </c>
      <c r="BI244" s="115">
        <f t="shared" si="58"/>
        <v>0</v>
      </c>
      <c r="BJ244" s="115">
        <f t="shared" si="59"/>
        <v>0</v>
      </c>
      <c r="BK244" s="115">
        <f t="shared" si="60"/>
        <v>0</v>
      </c>
      <c r="BL244" s="115">
        <f t="shared" si="61"/>
        <v>0</v>
      </c>
      <c r="BM244" s="115">
        <f t="shared" si="62"/>
        <v>0</v>
      </c>
      <c r="BN244" s="115">
        <f t="shared" si="63"/>
        <v>0</v>
      </c>
      <c r="BO244" s="115">
        <f t="shared" si="68"/>
        <v>0</v>
      </c>
      <c r="BP244" s="115">
        <f t="shared" si="66"/>
        <v>0</v>
      </c>
    </row>
    <row r="245" spans="1:68" s="38" customFormat="1" ht="15" customHeight="1">
      <c r="A245" s="18"/>
      <c r="B245" s="51"/>
      <c r="C245" s="48" t="s">
        <v>5028</v>
      </c>
      <c r="D245" s="547" t="str">
        <f t="shared" si="49"/>
        <v/>
      </c>
      <c r="E245" s="548"/>
      <c r="F245" s="548"/>
      <c r="G245" s="548"/>
      <c r="H245" s="548"/>
      <c r="I245" s="548"/>
      <c r="J245" s="548"/>
      <c r="K245" s="548"/>
      <c r="L245" s="548"/>
      <c r="M245" s="549"/>
      <c r="N245" s="356"/>
      <c r="O245" s="356"/>
      <c r="P245" s="103"/>
      <c r="Q245" s="103"/>
      <c r="R245" s="103"/>
      <c r="S245" s="103"/>
      <c r="T245" s="103"/>
      <c r="U245" s="103"/>
      <c r="V245" s="103"/>
      <c r="W245" s="103"/>
      <c r="X245" s="103"/>
      <c r="Y245" s="103"/>
      <c r="Z245" s="103"/>
      <c r="AA245" s="103"/>
      <c r="AB245" s="103"/>
      <c r="AC245" s="103"/>
      <c r="AD245" s="103"/>
      <c r="AE245" s="2"/>
      <c r="AF245" s="169"/>
      <c r="AH245" s="115">
        <f t="shared" si="22"/>
        <v>0</v>
      </c>
      <c r="AI245" s="115">
        <f t="shared" si="23"/>
        <v>0</v>
      </c>
      <c r="AJ245" s="115">
        <f t="shared" si="24"/>
        <v>0</v>
      </c>
      <c r="AK245" s="115">
        <f t="shared" si="25"/>
        <v>0</v>
      </c>
      <c r="AL245" s="115">
        <f t="shared" si="26"/>
        <v>0</v>
      </c>
      <c r="AM245" s="115">
        <f t="shared" si="27"/>
        <v>0</v>
      </c>
      <c r="AN245" s="115">
        <f t="shared" si="28"/>
        <v>0</v>
      </c>
      <c r="AO245" s="115">
        <f t="shared" si="29"/>
        <v>0</v>
      </c>
      <c r="AP245" s="115">
        <f t="shared" si="30"/>
        <v>0</v>
      </c>
      <c r="AQ245" s="115">
        <f t="shared" si="31"/>
        <v>0</v>
      </c>
      <c r="AR245" s="115">
        <f t="shared" si="32"/>
        <v>0</v>
      </c>
      <c r="AS245" s="115">
        <f t="shared" si="33"/>
        <v>0</v>
      </c>
      <c r="AT245" s="115">
        <f t="shared" si="34"/>
        <v>0</v>
      </c>
      <c r="AU245" s="115">
        <f t="shared" si="35"/>
        <v>0</v>
      </c>
      <c r="AV245" s="115">
        <f t="shared" si="36"/>
        <v>0</v>
      </c>
      <c r="AW245" s="115">
        <f t="shared" si="37"/>
        <v>0</v>
      </c>
      <c r="AX245" s="115">
        <f t="shared" si="38"/>
        <v>0</v>
      </c>
      <c r="AZ245" s="115">
        <f t="shared" si="50"/>
        <v>0</v>
      </c>
      <c r="BA245" s="115">
        <f t="shared" si="51"/>
        <v>0</v>
      </c>
      <c r="BB245" s="115">
        <f t="shared" si="52"/>
        <v>0</v>
      </c>
      <c r="BC245" s="115">
        <f t="shared" si="53"/>
        <v>0</v>
      </c>
      <c r="BD245" s="115">
        <f t="shared" si="67"/>
        <v>0</v>
      </c>
      <c r="BE245" s="115">
        <f t="shared" si="65"/>
        <v>0</v>
      </c>
      <c r="BF245" s="115">
        <f t="shared" si="55"/>
        <v>0</v>
      </c>
      <c r="BG245" s="115">
        <f t="shared" si="56"/>
        <v>0</v>
      </c>
      <c r="BH245" s="115">
        <f t="shared" si="57"/>
        <v>0</v>
      </c>
      <c r="BI245" s="115">
        <f t="shared" si="58"/>
        <v>0</v>
      </c>
      <c r="BJ245" s="115">
        <f t="shared" si="59"/>
        <v>0</v>
      </c>
      <c r="BK245" s="115">
        <f t="shared" si="60"/>
        <v>0</v>
      </c>
      <c r="BL245" s="115">
        <f t="shared" si="61"/>
        <v>0</v>
      </c>
      <c r="BM245" s="115">
        <f t="shared" si="62"/>
        <v>0</v>
      </c>
      <c r="BN245" s="115">
        <f t="shared" si="63"/>
        <v>0</v>
      </c>
      <c r="BO245" s="115">
        <f t="shared" si="68"/>
        <v>0</v>
      </c>
      <c r="BP245" s="115">
        <f t="shared" si="66"/>
        <v>0</v>
      </c>
    </row>
    <row r="246" spans="1:68" s="38" customFormat="1" ht="15" customHeight="1">
      <c r="A246" s="18"/>
      <c r="B246" s="51"/>
      <c r="C246" s="48" t="s">
        <v>5029</v>
      </c>
      <c r="D246" s="547" t="str">
        <f t="shared" si="49"/>
        <v/>
      </c>
      <c r="E246" s="548"/>
      <c r="F246" s="548"/>
      <c r="G246" s="548"/>
      <c r="H246" s="548"/>
      <c r="I246" s="548"/>
      <c r="J246" s="548"/>
      <c r="K246" s="548"/>
      <c r="L246" s="548"/>
      <c r="M246" s="549"/>
      <c r="N246" s="356"/>
      <c r="O246" s="356"/>
      <c r="P246" s="103"/>
      <c r="Q246" s="103"/>
      <c r="R246" s="103"/>
      <c r="S246" s="103"/>
      <c r="T246" s="103"/>
      <c r="U246" s="103"/>
      <c r="V246" s="103"/>
      <c r="W246" s="103"/>
      <c r="X246" s="103"/>
      <c r="Y246" s="103"/>
      <c r="Z246" s="103"/>
      <c r="AA246" s="103"/>
      <c r="AB246" s="103"/>
      <c r="AC246" s="103"/>
      <c r="AD246" s="103"/>
      <c r="AE246" s="2"/>
      <c r="AF246" s="169"/>
      <c r="AH246" s="115">
        <f t="shared" si="22"/>
        <v>0</v>
      </c>
      <c r="AI246" s="115">
        <f t="shared" si="23"/>
        <v>0</v>
      </c>
      <c r="AJ246" s="115">
        <f t="shared" si="24"/>
        <v>0</v>
      </c>
      <c r="AK246" s="115">
        <f t="shared" si="25"/>
        <v>0</v>
      </c>
      <c r="AL246" s="115">
        <f t="shared" si="26"/>
        <v>0</v>
      </c>
      <c r="AM246" s="115">
        <f t="shared" si="27"/>
        <v>0</v>
      </c>
      <c r="AN246" s="115">
        <f t="shared" si="28"/>
        <v>0</v>
      </c>
      <c r="AO246" s="115">
        <f t="shared" si="29"/>
        <v>0</v>
      </c>
      <c r="AP246" s="115">
        <f t="shared" si="30"/>
        <v>0</v>
      </c>
      <c r="AQ246" s="115">
        <f t="shared" si="31"/>
        <v>0</v>
      </c>
      <c r="AR246" s="115">
        <f t="shared" si="32"/>
        <v>0</v>
      </c>
      <c r="AS246" s="115">
        <f t="shared" si="33"/>
        <v>0</v>
      </c>
      <c r="AT246" s="115">
        <f t="shared" si="34"/>
        <v>0</v>
      </c>
      <c r="AU246" s="115">
        <f t="shared" si="35"/>
        <v>0</v>
      </c>
      <c r="AV246" s="115">
        <f t="shared" si="36"/>
        <v>0</v>
      </c>
      <c r="AW246" s="115">
        <f t="shared" si="37"/>
        <v>0</v>
      </c>
      <c r="AX246" s="115">
        <f t="shared" si="38"/>
        <v>0</v>
      </c>
      <c r="AZ246" s="115">
        <f t="shared" si="50"/>
        <v>0</v>
      </c>
      <c r="BA246" s="115">
        <f t="shared" si="51"/>
        <v>0</v>
      </c>
      <c r="BB246" s="115">
        <f t="shared" si="52"/>
        <v>0</v>
      </c>
      <c r="BC246" s="115">
        <f t="shared" si="53"/>
        <v>0</v>
      </c>
      <c r="BD246" s="115">
        <f t="shared" si="67"/>
        <v>0</v>
      </c>
      <c r="BE246" s="115">
        <f t="shared" si="65"/>
        <v>0</v>
      </c>
      <c r="BF246" s="115">
        <f t="shared" si="55"/>
        <v>0</v>
      </c>
      <c r="BG246" s="115">
        <f t="shared" si="56"/>
        <v>0</v>
      </c>
      <c r="BH246" s="115">
        <f t="shared" si="57"/>
        <v>0</v>
      </c>
      <c r="BI246" s="115">
        <f t="shared" si="58"/>
        <v>0</v>
      </c>
      <c r="BJ246" s="115">
        <f t="shared" si="59"/>
        <v>0</v>
      </c>
      <c r="BK246" s="115">
        <f t="shared" si="60"/>
        <v>0</v>
      </c>
      <c r="BL246" s="115">
        <f t="shared" si="61"/>
        <v>0</v>
      </c>
      <c r="BM246" s="115">
        <f t="shared" si="62"/>
        <v>0</v>
      </c>
      <c r="BN246" s="115">
        <f t="shared" si="63"/>
        <v>0</v>
      </c>
      <c r="BO246" s="115">
        <f t="shared" si="68"/>
        <v>0</v>
      </c>
      <c r="BP246" s="115">
        <f t="shared" si="66"/>
        <v>0</v>
      </c>
    </row>
    <row r="247" spans="1:68" s="38" customFormat="1" ht="15" customHeight="1">
      <c r="A247" s="18"/>
      <c r="B247" s="51"/>
      <c r="C247" s="48" t="s">
        <v>5030</v>
      </c>
      <c r="D247" s="547" t="str">
        <f t="shared" si="49"/>
        <v/>
      </c>
      <c r="E247" s="548"/>
      <c r="F247" s="548"/>
      <c r="G247" s="548"/>
      <c r="H247" s="548"/>
      <c r="I247" s="548"/>
      <c r="J247" s="548"/>
      <c r="K247" s="548"/>
      <c r="L247" s="548"/>
      <c r="M247" s="549"/>
      <c r="N247" s="356"/>
      <c r="O247" s="356"/>
      <c r="P247" s="103"/>
      <c r="Q247" s="103"/>
      <c r="R247" s="103"/>
      <c r="S247" s="103"/>
      <c r="T247" s="103"/>
      <c r="U247" s="103"/>
      <c r="V247" s="103"/>
      <c r="W247" s="103"/>
      <c r="X247" s="103"/>
      <c r="Y247" s="103"/>
      <c r="Z247" s="103"/>
      <c r="AA247" s="103"/>
      <c r="AB247" s="103"/>
      <c r="AC247" s="103"/>
      <c r="AD247" s="103"/>
      <c r="AE247" s="2"/>
      <c r="AF247" s="169"/>
      <c r="AH247" s="115">
        <f t="shared" si="22"/>
        <v>0</v>
      </c>
      <c r="AI247" s="115">
        <f t="shared" si="23"/>
        <v>0</v>
      </c>
      <c r="AJ247" s="115">
        <f t="shared" si="24"/>
        <v>0</v>
      </c>
      <c r="AK247" s="115">
        <f t="shared" si="25"/>
        <v>0</v>
      </c>
      <c r="AL247" s="115">
        <f t="shared" si="26"/>
        <v>0</v>
      </c>
      <c r="AM247" s="115">
        <f t="shared" si="27"/>
        <v>0</v>
      </c>
      <c r="AN247" s="115">
        <f t="shared" si="28"/>
        <v>0</v>
      </c>
      <c r="AO247" s="115">
        <f t="shared" si="29"/>
        <v>0</v>
      </c>
      <c r="AP247" s="115">
        <f t="shared" si="30"/>
        <v>0</v>
      </c>
      <c r="AQ247" s="115">
        <f t="shared" si="31"/>
        <v>0</v>
      </c>
      <c r="AR247" s="115">
        <f t="shared" si="32"/>
        <v>0</v>
      </c>
      <c r="AS247" s="115">
        <f t="shared" si="33"/>
        <v>0</v>
      </c>
      <c r="AT247" s="115">
        <f t="shared" si="34"/>
        <v>0</v>
      </c>
      <c r="AU247" s="115">
        <f t="shared" si="35"/>
        <v>0</v>
      </c>
      <c r="AV247" s="115">
        <f t="shared" si="36"/>
        <v>0</v>
      </c>
      <c r="AW247" s="115">
        <f t="shared" si="37"/>
        <v>0</v>
      </c>
      <c r="AX247" s="115">
        <f t="shared" si="38"/>
        <v>0</v>
      </c>
      <c r="AZ247" s="115">
        <f t="shared" si="50"/>
        <v>0</v>
      </c>
      <c r="BA247" s="115">
        <f t="shared" si="51"/>
        <v>0</v>
      </c>
      <c r="BB247" s="115">
        <f t="shared" si="52"/>
        <v>0</v>
      </c>
      <c r="BC247" s="115">
        <f t="shared" si="53"/>
        <v>0</v>
      </c>
      <c r="BD247" s="115">
        <f t="shared" si="67"/>
        <v>0</v>
      </c>
      <c r="BE247" s="115">
        <f t="shared" si="65"/>
        <v>0</v>
      </c>
      <c r="BF247" s="115">
        <f t="shared" si="55"/>
        <v>0</v>
      </c>
      <c r="BG247" s="115">
        <f t="shared" si="56"/>
        <v>0</v>
      </c>
      <c r="BH247" s="115">
        <f t="shared" si="57"/>
        <v>0</v>
      </c>
      <c r="BI247" s="115">
        <f t="shared" si="58"/>
        <v>0</v>
      </c>
      <c r="BJ247" s="115">
        <f t="shared" si="59"/>
        <v>0</v>
      </c>
      <c r="BK247" s="115">
        <f t="shared" si="60"/>
        <v>0</v>
      </c>
      <c r="BL247" s="115">
        <f t="shared" si="61"/>
        <v>0</v>
      </c>
      <c r="BM247" s="115">
        <f t="shared" si="62"/>
        <v>0</v>
      </c>
      <c r="BN247" s="115">
        <f t="shared" si="63"/>
        <v>0</v>
      </c>
      <c r="BO247" s="115">
        <f t="shared" si="68"/>
        <v>0</v>
      </c>
      <c r="BP247" s="115">
        <f t="shared" si="66"/>
        <v>0</v>
      </c>
    </row>
    <row r="248" spans="1:68" s="38" customFormat="1" ht="15" customHeight="1">
      <c r="A248" s="18"/>
      <c r="B248" s="51"/>
      <c r="C248" s="51"/>
      <c r="D248" s="51"/>
      <c r="E248" s="51"/>
      <c r="F248" s="235"/>
      <c r="G248" s="50"/>
      <c r="H248" s="235"/>
      <c r="I248" s="49"/>
      <c r="J248" s="20"/>
      <c r="K248" s="20"/>
      <c r="L248" s="20"/>
      <c r="M248" s="49" t="s">
        <v>5115</v>
      </c>
      <c r="N248" s="236">
        <f>IF(AND(SUM(N218:N247)=0,COUNTIF(N218:N247,"NS")&gt;0),"NS",
IF(AND(SUM(N218:N247)=0,COUNTIF(N218:N247,0)&gt;0),0,
IF(AND(SUM(N218:N247)=0,COUNTIF(N218:N247,"NA")&gt;0),"NA",
SUM(N218:N247))))</f>
        <v>0</v>
      </c>
      <c r="O248" s="236">
        <f t="shared" ref="O248:AD248" si="69">IF(AND(SUM(O218:O247)=0,COUNTIF(O218:O247,"NS")&gt;0),"NS",
IF(AND(SUM(O218:O247)=0,COUNTIF(O218:O247,0)&gt;0),0,
IF(AND(SUM(O218:O247)=0,COUNTIF(O218:O247,"NA")&gt;0),"NA",
SUM(O218:O247))))</f>
        <v>0</v>
      </c>
      <c r="P248" s="236">
        <f t="shared" si="69"/>
        <v>0</v>
      </c>
      <c r="Q248" s="236">
        <f t="shared" si="69"/>
        <v>0</v>
      </c>
      <c r="R248" s="236">
        <f t="shared" si="69"/>
        <v>0</v>
      </c>
      <c r="S248" s="236">
        <f t="shared" si="69"/>
        <v>0</v>
      </c>
      <c r="T248" s="236">
        <f t="shared" si="69"/>
        <v>0</v>
      </c>
      <c r="U248" s="236">
        <f t="shared" si="69"/>
        <v>0</v>
      </c>
      <c r="V248" s="236">
        <f t="shared" si="69"/>
        <v>0</v>
      </c>
      <c r="W248" s="236">
        <f t="shared" si="69"/>
        <v>0</v>
      </c>
      <c r="X248" s="236">
        <f t="shared" si="69"/>
        <v>0</v>
      </c>
      <c r="Y248" s="236">
        <f t="shared" si="69"/>
        <v>0</v>
      </c>
      <c r="Z248" s="236">
        <f t="shared" si="69"/>
        <v>0</v>
      </c>
      <c r="AA248" s="236">
        <f t="shared" si="69"/>
        <v>0</v>
      </c>
      <c r="AB248" s="236">
        <f t="shared" si="69"/>
        <v>0</v>
      </c>
      <c r="AC248" s="236">
        <f t="shared" si="69"/>
        <v>0</v>
      </c>
      <c r="AD248" s="236">
        <f t="shared" si="69"/>
        <v>0</v>
      </c>
      <c r="AE248" s="2"/>
      <c r="AF248" s="169"/>
      <c r="AH248" s="699"/>
      <c r="AI248" s="699"/>
      <c r="BP248" s="163">
        <f>SUM(AZ218:BP247)</f>
        <v>0</v>
      </c>
    </row>
    <row r="249" spans="1:68" s="38" customFormat="1" ht="15" customHeight="1">
      <c r="A249" s="18"/>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c r="AA249" s="51"/>
      <c r="AB249" s="51"/>
      <c r="AC249" s="51"/>
      <c r="AD249" s="51"/>
      <c r="AE249" s="2"/>
      <c r="AF249" s="169"/>
    </row>
    <row r="250" spans="1:68" s="38" customFormat="1" ht="15" customHeight="1">
      <c r="A250" s="18"/>
      <c r="B250" s="51"/>
      <c r="C250" s="445" t="s">
        <v>6072</v>
      </c>
      <c r="D250" s="445"/>
      <c r="E250" s="445"/>
      <c r="F250" s="445"/>
      <c r="G250" s="445"/>
      <c r="H250" s="445"/>
      <c r="I250" s="445"/>
      <c r="J250" s="445"/>
      <c r="K250" s="445"/>
      <c r="L250" s="445"/>
      <c r="M250" s="445"/>
      <c r="N250" s="445"/>
      <c r="O250" s="445"/>
      <c r="P250" s="445"/>
      <c r="Q250" s="445"/>
      <c r="R250" s="445"/>
      <c r="S250" s="445"/>
      <c r="T250" s="445"/>
      <c r="U250" s="445"/>
      <c r="V250" s="445"/>
      <c r="W250" s="445"/>
      <c r="X250" s="445"/>
      <c r="Y250" s="445"/>
      <c r="Z250" s="445"/>
      <c r="AA250" s="445"/>
      <c r="AB250" s="445"/>
      <c r="AC250" s="445"/>
      <c r="AD250" s="445"/>
      <c r="AE250" s="2"/>
      <c r="AF250" s="169"/>
    </row>
    <row r="251" spans="1:68" s="38" customFormat="1" ht="15" customHeight="1">
      <c r="A251" s="18"/>
      <c r="B251" s="51"/>
      <c r="C251" s="678" t="s">
        <v>6073</v>
      </c>
      <c r="D251" s="765"/>
      <c r="E251" s="168" t="s">
        <v>5128</v>
      </c>
      <c r="F251" s="580" t="s">
        <v>6074</v>
      </c>
      <c r="G251" s="580"/>
      <c r="H251" s="580"/>
      <c r="I251" s="580"/>
      <c r="J251" s="580"/>
      <c r="K251" s="580"/>
      <c r="L251" s="580"/>
      <c r="M251" s="580"/>
      <c r="N251" s="580"/>
      <c r="O251" s="580"/>
      <c r="P251" s="580"/>
      <c r="Q251" s="580"/>
      <c r="R251" s="580"/>
      <c r="S251" s="580"/>
      <c r="T251" s="580"/>
      <c r="U251" s="580"/>
      <c r="V251" s="580"/>
      <c r="W251" s="580"/>
      <c r="X251" s="580"/>
      <c r="Y251" s="580"/>
      <c r="Z251" s="580"/>
      <c r="AA251" s="580"/>
      <c r="AB251" s="580"/>
      <c r="AC251" s="580"/>
      <c r="AD251" s="580"/>
      <c r="AE251" s="2"/>
      <c r="AF251" s="169"/>
    </row>
    <row r="252" spans="1:68" s="38" customFormat="1" ht="15" customHeight="1">
      <c r="A252" s="18"/>
      <c r="B252" s="51"/>
      <c r="C252" s="680"/>
      <c r="D252" s="766"/>
      <c r="E252" s="168" t="s">
        <v>5129</v>
      </c>
      <c r="F252" s="580" t="s">
        <v>6075</v>
      </c>
      <c r="G252" s="580"/>
      <c r="H252" s="580"/>
      <c r="I252" s="580"/>
      <c r="J252" s="580"/>
      <c r="K252" s="580"/>
      <c r="L252" s="580"/>
      <c r="M252" s="580"/>
      <c r="N252" s="580"/>
      <c r="O252" s="580"/>
      <c r="P252" s="580"/>
      <c r="Q252" s="580"/>
      <c r="R252" s="580"/>
      <c r="S252" s="580"/>
      <c r="T252" s="580"/>
      <c r="U252" s="580"/>
      <c r="V252" s="580"/>
      <c r="W252" s="580"/>
      <c r="X252" s="580"/>
      <c r="Y252" s="580"/>
      <c r="Z252" s="580"/>
      <c r="AA252" s="580"/>
      <c r="AB252" s="580"/>
      <c r="AC252" s="580"/>
      <c r="AD252" s="580"/>
      <c r="AE252" s="2"/>
      <c r="AF252" s="169"/>
    </row>
    <row r="253" spans="1:68" s="38" customFormat="1" ht="15" customHeight="1">
      <c r="A253" s="18"/>
      <c r="B253" s="51"/>
      <c r="C253" s="680"/>
      <c r="D253" s="766"/>
      <c r="E253" s="168" t="s">
        <v>5130</v>
      </c>
      <c r="F253" s="580" t="s">
        <v>6076</v>
      </c>
      <c r="G253" s="580"/>
      <c r="H253" s="580"/>
      <c r="I253" s="580"/>
      <c r="J253" s="580"/>
      <c r="K253" s="580"/>
      <c r="L253" s="580"/>
      <c r="M253" s="580"/>
      <c r="N253" s="580"/>
      <c r="O253" s="580"/>
      <c r="P253" s="580"/>
      <c r="Q253" s="580"/>
      <c r="R253" s="580"/>
      <c r="S253" s="580"/>
      <c r="T253" s="580"/>
      <c r="U253" s="580"/>
      <c r="V253" s="580"/>
      <c r="W253" s="580"/>
      <c r="X253" s="580"/>
      <c r="Y253" s="580"/>
      <c r="Z253" s="580"/>
      <c r="AA253" s="580"/>
      <c r="AB253" s="580"/>
      <c r="AC253" s="580"/>
      <c r="AD253" s="580"/>
      <c r="AE253" s="2"/>
      <c r="AF253" s="169"/>
    </row>
    <row r="254" spans="1:68" s="38" customFormat="1" ht="15" customHeight="1">
      <c r="A254" s="18"/>
      <c r="B254" s="51"/>
      <c r="C254" s="680"/>
      <c r="D254" s="766"/>
      <c r="E254" s="168" t="s">
        <v>5131</v>
      </c>
      <c r="F254" s="580" t="s">
        <v>6077</v>
      </c>
      <c r="G254" s="580"/>
      <c r="H254" s="580"/>
      <c r="I254" s="580"/>
      <c r="J254" s="580"/>
      <c r="K254" s="580"/>
      <c r="L254" s="580"/>
      <c r="M254" s="580"/>
      <c r="N254" s="580"/>
      <c r="O254" s="580"/>
      <c r="P254" s="580"/>
      <c r="Q254" s="580"/>
      <c r="R254" s="580"/>
      <c r="S254" s="580"/>
      <c r="T254" s="580"/>
      <c r="U254" s="580"/>
      <c r="V254" s="580"/>
      <c r="W254" s="580"/>
      <c r="X254" s="580"/>
      <c r="Y254" s="580"/>
      <c r="Z254" s="580"/>
      <c r="AA254" s="580"/>
      <c r="AB254" s="580"/>
      <c r="AC254" s="580"/>
      <c r="AD254" s="580"/>
      <c r="AE254" s="2"/>
      <c r="AF254" s="169"/>
    </row>
    <row r="255" spans="1:68" s="38" customFormat="1" ht="15" customHeight="1">
      <c r="A255" s="18"/>
      <c r="B255" s="51"/>
      <c r="C255" s="682"/>
      <c r="D255" s="767"/>
      <c r="E255" s="168" t="s">
        <v>5132</v>
      </c>
      <c r="F255" s="580" t="s">
        <v>6078</v>
      </c>
      <c r="G255" s="580"/>
      <c r="H255" s="580"/>
      <c r="I255" s="580"/>
      <c r="J255" s="580"/>
      <c r="K255" s="580"/>
      <c r="L255" s="580"/>
      <c r="M255" s="580"/>
      <c r="N255" s="580"/>
      <c r="O255" s="580"/>
      <c r="P255" s="580"/>
      <c r="Q255" s="580"/>
      <c r="R255" s="580"/>
      <c r="S255" s="580"/>
      <c r="T255" s="580"/>
      <c r="U255" s="580"/>
      <c r="V255" s="580"/>
      <c r="W255" s="580"/>
      <c r="X255" s="580"/>
      <c r="Y255" s="580"/>
      <c r="Z255" s="580"/>
      <c r="AA255" s="580"/>
      <c r="AB255" s="580"/>
      <c r="AC255" s="580"/>
      <c r="AD255" s="580"/>
      <c r="AE255" s="2"/>
      <c r="AF255" s="169"/>
    </row>
    <row r="256" spans="1:68" s="38" customFormat="1" ht="15" customHeight="1">
      <c r="A256" s="18"/>
      <c r="B256" s="51"/>
      <c r="C256" s="768" t="s">
        <v>4994</v>
      </c>
      <c r="D256" s="769"/>
      <c r="E256" s="770"/>
      <c r="F256" s="580" t="s">
        <v>6079</v>
      </c>
      <c r="G256" s="580"/>
      <c r="H256" s="580"/>
      <c r="I256" s="580"/>
      <c r="J256" s="580"/>
      <c r="K256" s="580"/>
      <c r="L256" s="580"/>
      <c r="M256" s="580"/>
      <c r="N256" s="580"/>
      <c r="O256" s="580"/>
      <c r="P256" s="580"/>
      <c r="Q256" s="580"/>
      <c r="R256" s="580"/>
      <c r="S256" s="580"/>
      <c r="T256" s="580"/>
      <c r="U256" s="580"/>
      <c r="V256" s="580"/>
      <c r="W256" s="580"/>
      <c r="X256" s="580"/>
      <c r="Y256" s="580"/>
      <c r="Z256" s="580"/>
      <c r="AA256" s="580"/>
      <c r="AB256" s="580"/>
      <c r="AC256" s="580"/>
      <c r="AD256" s="580"/>
      <c r="AE256" s="2"/>
      <c r="AF256" s="169"/>
    </row>
    <row r="257" spans="1:32" s="38" customFormat="1" ht="15" customHeight="1">
      <c r="A257" s="18"/>
      <c r="B257" s="51"/>
      <c r="C257" s="768" t="s">
        <v>4996</v>
      </c>
      <c r="D257" s="769"/>
      <c r="E257" s="770"/>
      <c r="F257" s="580" t="s">
        <v>6080</v>
      </c>
      <c r="G257" s="580"/>
      <c r="H257" s="580"/>
      <c r="I257" s="580"/>
      <c r="J257" s="580"/>
      <c r="K257" s="580"/>
      <c r="L257" s="580"/>
      <c r="M257" s="580"/>
      <c r="N257" s="580"/>
      <c r="O257" s="580"/>
      <c r="P257" s="580"/>
      <c r="Q257" s="580"/>
      <c r="R257" s="580"/>
      <c r="S257" s="580"/>
      <c r="T257" s="580"/>
      <c r="U257" s="580"/>
      <c r="V257" s="580"/>
      <c r="W257" s="580"/>
      <c r="X257" s="580"/>
      <c r="Y257" s="580"/>
      <c r="Z257" s="580"/>
      <c r="AA257" s="580"/>
      <c r="AB257" s="580"/>
      <c r="AC257" s="580"/>
      <c r="AD257" s="580"/>
      <c r="AE257" s="2"/>
      <c r="AF257" s="169"/>
    </row>
    <row r="258" spans="1:32" s="38" customFormat="1" ht="15" customHeight="1">
      <c r="A258" s="18"/>
      <c r="B258" s="51"/>
      <c r="C258" s="768" t="s">
        <v>4998</v>
      </c>
      <c r="D258" s="769"/>
      <c r="E258" s="770"/>
      <c r="F258" s="580" t="s">
        <v>6081</v>
      </c>
      <c r="G258" s="580"/>
      <c r="H258" s="580"/>
      <c r="I258" s="580"/>
      <c r="J258" s="580"/>
      <c r="K258" s="580"/>
      <c r="L258" s="580"/>
      <c r="M258" s="580"/>
      <c r="N258" s="580"/>
      <c r="O258" s="580"/>
      <c r="P258" s="580"/>
      <c r="Q258" s="580"/>
      <c r="R258" s="580"/>
      <c r="S258" s="580"/>
      <c r="T258" s="580"/>
      <c r="U258" s="580"/>
      <c r="V258" s="580"/>
      <c r="W258" s="580"/>
      <c r="X258" s="580"/>
      <c r="Y258" s="580"/>
      <c r="Z258" s="580"/>
      <c r="AA258" s="580"/>
      <c r="AB258" s="580"/>
      <c r="AC258" s="580"/>
      <c r="AD258" s="580"/>
      <c r="AE258" s="2"/>
      <c r="AF258" s="169"/>
    </row>
    <row r="259" spans="1:32" s="38" customFormat="1" ht="15" customHeight="1">
      <c r="A259" s="18"/>
      <c r="B259" s="51"/>
      <c r="C259" s="768" t="s">
        <v>5000</v>
      </c>
      <c r="D259" s="769"/>
      <c r="E259" s="770"/>
      <c r="F259" s="580" t="s">
        <v>5237</v>
      </c>
      <c r="G259" s="580"/>
      <c r="H259" s="580"/>
      <c r="I259" s="580"/>
      <c r="J259" s="580"/>
      <c r="K259" s="580"/>
      <c r="L259" s="580"/>
      <c r="M259" s="580"/>
      <c r="N259" s="580"/>
      <c r="O259" s="580"/>
      <c r="P259" s="580"/>
      <c r="Q259" s="580"/>
      <c r="R259" s="580"/>
      <c r="S259" s="580"/>
      <c r="T259" s="580"/>
      <c r="U259" s="580"/>
      <c r="V259" s="580"/>
      <c r="W259" s="580"/>
      <c r="X259" s="580"/>
      <c r="Y259" s="580"/>
      <c r="Z259" s="580"/>
      <c r="AA259" s="580"/>
      <c r="AB259" s="580"/>
      <c r="AC259" s="580"/>
      <c r="AD259" s="580"/>
      <c r="AE259" s="2"/>
      <c r="AF259" s="169"/>
    </row>
    <row r="260" spans="1:32" s="38" customFormat="1" ht="15" customHeight="1">
      <c r="A260" s="18"/>
      <c r="B260" s="51"/>
      <c r="C260" s="678" t="s">
        <v>6082</v>
      </c>
      <c r="D260" s="765"/>
      <c r="E260" s="168" t="s">
        <v>6066</v>
      </c>
      <c r="F260" s="580" t="s">
        <v>6083</v>
      </c>
      <c r="G260" s="580"/>
      <c r="H260" s="580"/>
      <c r="I260" s="580"/>
      <c r="J260" s="580"/>
      <c r="K260" s="580"/>
      <c r="L260" s="580"/>
      <c r="M260" s="580"/>
      <c r="N260" s="580"/>
      <c r="O260" s="580"/>
      <c r="P260" s="580"/>
      <c r="Q260" s="580"/>
      <c r="R260" s="580"/>
      <c r="S260" s="580"/>
      <c r="T260" s="580"/>
      <c r="U260" s="580"/>
      <c r="V260" s="580"/>
      <c r="W260" s="580"/>
      <c r="X260" s="580"/>
      <c r="Y260" s="580"/>
      <c r="Z260" s="580"/>
      <c r="AA260" s="580"/>
      <c r="AB260" s="580"/>
      <c r="AC260" s="580"/>
      <c r="AD260" s="580"/>
      <c r="AE260" s="2"/>
      <c r="AF260" s="169"/>
    </row>
    <row r="261" spans="1:32" s="38" customFormat="1" ht="15" customHeight="1">
      <c r="A261" s="18"/>
      <c r="B261" s="51"/>
      <c r="C261" s="680"/>
      <c r="D261" s="766"/>
      <c r="E261" s="168" t="s">
        <v>6067</v>
      </c>
      <c r="F261" s="580" t="s">
        <v>6084</v>
      </c>
      <c r="G261" s="580"/>
      <c r="H261" s="580"/>
      <c r="I261" s="580"/>
      <c r="J261" s="580"/>
      <c r="K261" s="580"/>
      <c r="L261" s="580"/>
      <c r="M261" s="580"/>
      <c r="N261" s="580"/>
      <c r="O261" s="580"/>
      <c r="P261" s="580"/>
      <c r="Q261" s="580"/>
      <c r="R261" s="580"/>
      <c r="S261" s="580"/>
      <c r="T261" s="580"/>
      <c r="U261" s="580"/>
      <c r="V261" s="580"/>
      <c r="W261" s="580"/>
      <c r="X261" s="580"/>
      <c r="Y261" s="580"/>
      <c r="Z261" s="580"/>
      <c r="AA261" s="580"/>
      <c r="AB261" s="580"/>
      <c r="AC261" s="580"/>
      <c r="AD261" s="580"/>
      <c r="AE261" s="2"/>
      <c r="AF261" s="169"/>
    </row>
    <row r="262" spans="1:32" s="38" customFormat="1" ht="15" customHeight="1">
      <c r="A262" s="18"/>
      <c r="B262" s="51"/>
      <c r="C262" s="680"/>
      <c r="D262" s="766"/>
      <c r="E262" s="168" t="s">
        <v>6068</v>
      </c>
      <c r="F262" s="580" t="s">
        <v>6085</v>
      </c>
      <c r="G262" s="580"/>
      <c r="H262" s="580"/>
      <c r="I262" s="580"/>
      <c r="J262" s="580"/>
      <c r="K262" s="580"/>
      <c r="L262" s="580"/>
      <c r="M262" s="580"/>
      <c r="N262" s="580"/>
      <c r="O262" s="580"/>
      <c r="P262" s="580"/>
      <c r="Q262" s="580"/>
      <c r="R262" s="580"/>
      <c r="S262" s="580"/>
      <c r="T262" s="580"/>
      <c r="U262" s="580"/>
      <c r="V262" s="580"/>
      <c r="W262" s="580"/>
      <c r="X262" s="580"/>
      <c r="Y262" s="580"/>
      <c r="Z262" s="580"/>
      <c r="AA262" s="580"/>
      <c r="AB262" s="580"/>
      <c r="AC262" s="580"/>
      <c r="AD262" s="580"/>
      <c r="AE262" s="2"/>
      <c r="AF262" s="169"/>
    </row>
    <row r="263" spans="1:32" s="38" customFormat="1" ht="15" customHeight="1">
      <c r="A263" s="18"/>
      <c r="B263" s="51"/>
      <c r="C263" s="680"/>
      <c r="D263" s="766"/>
      <c r="E263" s="168" t="s">
        <v>6069</v>
      </c>
      <c r="F263" s="580" t="s">
        <v>6086</v>
      </c>
      <c r="G263" s="580"/>
      <c r="H263" s="580"/>
      <c r="I263" s="580"/>
      <c r="J263" s="580"/>
      <c r="K263" s="580"/>
      <c r="L263" s="580"/>
      <c r="M263" s="580"/>
      <c r="N263" s="580"/>
      <c r="O263" s="580"/>
      <c r="P263" s="580"/>
      <c r="Q263" s="580"/>
      <c r="R263" s="580"/>
      <c r="S263" s="580"/>
      <c r="T263" s="580"/>
      <c r="U263" s="580"/>
      <c r="V263" s="580"/>
      <c r="W263" s="580"/>
      <c r="X263" s="580"/>
      <c r="Y263" s="580"/>
      <c r="Z263" s="580"/>
      <c r="AA263" s="580"/>
      <c r="AB263" s="580"/>
      <c r="AC263" s="580"/>
      <c r="AD263" s="580"/>
      <c r="AE263" s="2"/>
      <c r="AF263" s="169"/>
    </row>
    <row r="264" spans="1:32" s="38" customFormat="1" ht="15" customHeight="1">
      <c r="A264" s="18"/>
      <c r="B264" s="51"/>
      <c r="C264" s="680"/>
      <c r="D264" s="766"/>
      <c r="E264" s="168" t="s">
        <v>6070</v>
      </c>
      <c r="F264" s="580" t="s">
        <v>6087</v>
      </c>
      <c r="G264" s="580"/>
      <c r="H264" s="580"/>
      <c r="I264" s="580"/>
      <c r="J264" s="580"/>
      <c r="K264" s="580"/>
      <c r="L264" s="580"/>
      <c r="M264" s="580"/>
      <c r="N264" s="580"/>
      <c r="O264" s="580"/>
      <c r="P264" s="580"/>
      <c r="Q264" s="580"/>
      <c r="R264" s="580"/>
      <c r="S264" s="580"/>
      <c r="T264" s="580"/>
      <c r="U264" s="580"/>
      <c r="V264" s="580"/>
      <c r="W264" s="580"/>
      <c r="X264" s="580"/>
      <c r="Y264" s="580"/>
      <c r="Z264" s="580"/>
      <c r="AA264" s="580"/>
      <c r="AB264" s="580"/>
      <c r="AC264" s="580"/>
      <c r="AD264" s="580"/>
      <c r="AE264" s="2"/>
      <c r="AF264" s="169"/>
    </row>
    <row r="265" spans="1:32" s="38" customFormat="1" ht="15" customHeight="1">
      <c r="A265" s="18"/>
      <c r="B265" s="51"/>
      <c r="C265" s="680"/>
      <c r="D265" s="766"/>
      <c r="E265" s="168" t="s">
        <v>6071</v>
      </c>
      <c r="F265" s="580" t="s">
        <v>6089</v>
      </c>
      <c r="G265" s="580"/>
      <c r="H265" s="580"/>
      <c r="I265" s="580"/>
      <c r="J265" s="580"/>
      <c r="K265" s="580"/>
      <c r="L265" s="580"/>
      <c r="M265" s="580"/>
      <c r="N265" s="580"/>
      <c r="O265" s="580"/>
      <c r="P265" s="580"/>
      <c r="Q265" s="580"/>
      <c r="R265" s="580"/>
      <c r="S265" s="580"/>
      <c r="T265" s="580"/>
      <c r="U265" s="580"/>
      <c r="V265" s="580"/>
      <c r="W265" s="580"/>
      <c r="X265" s="580"/>
      <c r="Y265" s="580"/>
      <c r="Z265" s="580"/>
      <c r="AA265" s="580"/>
      <c r="AB265" s="580"/>
      <c r="AC265" s="580"/>
      <c r="AD265" s="580"/>
      <c r="AE265" s="2"/>
      <c r="AF265" s="169"/>
    </row>
    <row r="266" spans="1:32" s="38" customFormat="1" ht="15" customHeight="1">
      <c r="A266" s="18"/>
      <c r="B266" s="51"/>
      <c r="C266" s="768" t="s">
        <v>5004</v>
      </c>
      <c r="D266" s="769"/>
      <c r="E266" s="770"/>
      <c r="F266" s="580" t="s">
        <v>6090</v>
      </c>
      <c r="G266" s="580"/>
      <c r="H266" s="580"/>
      <c r="I266" s="580"/>
      <c r="J266" s="580"/>
      <c r="K266" s="580"/>
      <c r="L266" s="580"/>
      <c r="M266" s="580"/>
      <c r="N266" s="580"/>
      <c r="O266" s="580"/>
      <c r="P266" s="580"/>
      <c r="Q266" s="580"/>
      <c r="R266" s="580"/>
      <c r="S266" s="580"/>
      <c r="T266" s="580"/>
      <c r="U266" s="580"/>
      <c r="V266" s="580"/>
      <c r="W266" s="580"/>
      <c r="X266" s="580"/>
      <c r="Y266" s="580"/>
      <c r="Z266" s="580"/>
      <c r="AA266" s="580"/>
      <c r="AB266" s="580"/>
      <c r="AC266" s="580"/>
      <c r="AD266" s="580"/>
      <c r="AE266" s="2"/>
      <c r="AF266" s="169"/>
    </row>
    <row r="267" spans="1:32" s="38" customFormat="1" ht="15" customHeight="1">
      <c r="A267" s="18"/>
      <c r="B267" s="51"/>
      <c r="C267" s="768" t="s">
        <v>5006</v>
      </c>
      <c r="D267" s="769"/>
      <c r="E267" s="770"/>
      <c r="F267" s="580" t="s">
        <v>6098</v>
      </c>
      <c r="G267" s="580"/>
      <c r="H267" s="580"/>
      <c r="I267" s="580"/>
      <c r="J267" s="580"/>
      <c r="K267" s="580"/>
      <c r="L267" s="580"/>
      <c r="M267" s="580"/>
      <c r="N267" s="580"/>
      <c r="O267" s="580"/>
      <c r="P267" s="580"/>
      <c r="Q267" s="580"/>
      <c r="R267" s="580"/>
      <c r="S267" s="580"/>
      <c r="T267" s="580"/>
      <c r="U267" s="580"/>
      <c r="V267" s="580"/>
      <c r="W267" s="580"/>
      <c r="X267" s="580"/>
      <c r="Y267" s="580"/>
      <c r="Z267" s="580"/>
      <c r="AA267" s="580"/>
      <c r="AB267" s="580"/>
      <c r="AC267" s="580"/>
      <c r="AD267" s="580"/>
      <c r="AE267" s="2"/>
      <c r="AF267" s="169"/>
    </row>
    <row r="268" spans="1:32" s="38" customFormat="1" ht="15" customHeight="1">
      <c r="A268" s="18"/>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2"/>
      <c r="AF268" s="169"/>
    </row>
    <row r="269" spans="1:32" s="38" customFormat="1" ht="24" customHeight="1">
      <c r="A269" s="18"/>
      <c r="B269" s="51"/>
      <c r="C269" s="505" t="s">
        <v>5117</v>
      </c>
      <c r="D269" s="505"/>
      <c r="E269" s="505"/>
      <c r="F269" s="505"/>
      <c r="G269" s="505"/>
      <c r="H269" s="505"/>
      <c r="I269" s="505"/>
      <c r="J269" s="505"/>
      <c r="K269" s="505"/>
      <c r="L269" s="505"/>
      <c r="M269" s="505"/>
      <c r="N269" s="505"/>
      <c r="O269" s="505"/>
      <c r="P269" s="505"/>
      <c r="Q269" s="505"/>
      <c r="R269" s="505"/>
      <c r="S269" s="505"/>
      <c r="T269" s="505"/>
      <c r="U269" s="505"/>
      <c r="V269" s="505"/>
      <c r="W269" s="505"/>
      <c r="X269" s="505"/>
      <c r="Y269" s="505"/>
      <c r="Z269" s="505"/>
      <c r="AA269" s="505"/>
      <c r="AB269" s="505"/>
      <c r="AC269" s="505"/>
      <c r="AD269" s="505"/>
      <c r="AE269" s="2"/>
      <c r="AF269" s="169"/>
    </row>
    <row r="270" spans="1:32" s="38" customFormat="1" ht="60" customHeight="1">
      <c r="A270" s="18"/>
      <c r="B270" s="51"/>
      <c r="C270" s="564"/>
      <c r="D270" s="565"/>
      <c r="E270" s="565"/>
      <c r="F270" s="565"/>
      <c r="G270" s="565"/>
      <c r="H270" s="565"/>
      <c r="I270" s="565"/>
      <c r="J270" s="565"/>
      <c r="K270" s="565"/>
      <c r="L270" s="565"/>
      <c r="M270" s="565"/>
      <c r="N270" s="565"/>
      <c r="O270" s="565"/>
      <c r="P270" s="565"/>
      <c r="Q270" s="565"/>
      <c r="R270" s="565"/>
      <c r="S270" s="565"/>
      <c r="T270" s="565"/>
      <c r="U270" s="565"/>
      <c r="V270" s="565"/>
      <c r="W270" s="565"/>
      <c r="X270" s="565"/>
      <c r="Y270" s="565"/>
      <c r="Z270" s="565"/>
      <c r="AA270" s="565"/>
      <c r="AB270" s="565"/>
      <c r="AC270" s="565"/>
      <c r="AD270" s="566"/>
      <c r="AE270" s="2"/>
      <c r="AF270" s="169"/>
    </row>
    <row r="271" spans="1:32" s="38" customFormat="1" ht="15" customHeight="1">
      <c r="A271" s="18"/>
      <c r="B271" s="471" t="str">
        <f>IF(BP248=0,"","Error: Debe completar toda la información requerida.")</f>
        <v/>
      </c>
      <c r="C271" s="471"/>
      <c r="D271" s="471"/>
      <c r="E271" s="471"/>
      <c r="F271" s="471"/>
      <c r="G271" s="471"/>
      <c r="H271" s="471"/>
      <c r="I271" s="471"/>
      <c r="J271" s="471"/>
      <c r="K271" s="471"/>
      <c r="L271" s="471"/>
      <c r="M271" s="471"/>
      <c r="N271" s="471"/>
      <c r="O271" s="471"/>
      <c r="P271" s="471"/>
      <c r="Q271" s="471"/>
      <c r="R271" s="471"/>
      <c r="S271" s="471"/>
      <c r="T271" s="471"/>
      <c r="U271" s="471"/>
      <c r="V271" s="471"/>
      <c r="W271" s="471"/>
      <c r="X271" s="471"/>
      <c r="Y271" s="471"/>
      <c r="Z271" s="471"/>
      <c r="AA271" s="471"/>
      <c r="AB271" s="471"/>
      <c r="AC271" s="471"/>
      <c r="AD271" s="471"/>
      <c r="AE271" s="2"/>
      <c r="AF271" s="169"/>
    </row>
    <row r="272" spans="1:32" s="38" customFormat="1" ht="15" customHeight="1">
      <c r="A272" s="18"/>
      <c r="B272"/>
      <c r="C272"/>
      <c r="D272"/>
      <c r="E272"/>
      <c r="F272"/>
      <c r="G272"/>
      <c r="H272"/>
      <c r="I272"/>
      <c r="J272"/>
      <c r="K272"/>
      <c r="L272"/>
      <c r="M272"/>
      <c r="N272"/>
      <c r="O272"/>
      <c r="P272"/>
      <c r="Q272"/>
      <c r="R272"/>
      <c r="S272"/>
      <c r="T272"/>
      <c r="U272"/>
      <c r="V272"/>
      <c r="W272"/>
      <c r="X272"/>
      <c r="Y272"/>
      <c r="Z272"/>
      <c r="AA272"/>
      <c r="AB272"/>
      <c r="AC272"/>
      <c r="AD272"/>
      <c r="AE272" s="2"/>
      <c r="AF272" s="169"/>
    </row>
    <row r="273" spans="1:68" s="38" customFormat="1" ht="15" customHeight="1">
      <c r="A273" s="18"/>
      <c r="B273"/>
      <c r="C273"/>
      <c r="D273"/>
      <c r="E273"/>
      <c r="F273"/>
      <c r="G273"/>
      <c r="H273"/>
      <c r="I273"/>
      <c r="J273"/>
      <c r="K273"/>
      <c r="L273"/>
      <c r="M273"/>
      <c r="N273"/>
      <c r="O273"/>
      <c r="P273"/>
      <c r="Q273"/>
      <c r="R273"/>
      <c r="S273"/>
      <c r="T273"/>
      <c r="U273"/>
      <c r="V273"/>
      <c r="W273"/>
      <c r="X273"/>
      <c r="Y273"/>
      <c r="Z273"/>
      <c r="AA273"/>
      <c r="AB273"/>
      <c r="AC273"/>
      <c r="AD273"/>
      <c r="AE273" s="2"/>
      <c r="AF273" s="169"/>
    </row>
    <row r="274" spans="1:68" s="38" customFormat="1" ht="15" customHeight="1">
      <c r="A274" s="18"/>
      <c r="B274"/>
      <c r="C274"/>
      <c r="D274"/>
      <c r="E274"/>
      <c r="F274"/>
      <c r="G274"/>
      <c r="H274"/>
      <c r="I274"/>
      <c r="J274"/>
      <c r="K274"/>
      <c r="L274"/>
      <c r="M274"/>
      <c r="N274"/>
      <c r="O274"/>
      <c r="P274"/>
      <c r="Q274"/>
      <c r="R274"/>
      <c r="S274"/>
      <c r="T274"/>
      <c r="U274"/>
      <c r="V274"/>
      <c r="W274"/>
      <c r="X274"/>
      <c r="Y274"/>
      <c r="Z274"/>
      <c r="AA274"/>
      <c r="AB274"/>
      <c r="AC274"/>
      <c r="AD274"/>
      <c r="AE274" s="2"/>
      <c r="AF274" s="169"/>
    </row>
    <row r="275" spans="1:68" s="38" customFormat="1" ht="15" customHeight="1">
      <c r="A275" s="18"/>
      <c r="B275"/>
      <c r="C275"/>
      <c r="D275"/>
      <c r="E275"/>
      <c r="F275"/>
      <c r="G275"/>
      <c r="H275"/>
      <c r="I275"/>
      <c r="J275"/>
      <c r="K275"/>
      <c r="L275"/>
      <c r="M275"/>
      <c r="N275"/>
      <c r="O275"/>
      <c r="P275"/>
      <c r="Q275"/>
      <c r="R275"/>
      <c r="S275"/>
      <c r="T275"/>
      <c r="U275"/>
      <c r="V275"/>
      <c r="W275"/>
      <c r="X275"/>
      <c r="Y275"/>
      <c r="Z275"/>
      <c r="AA275"/>
      <c r="AB275"/>
      <c r="AC275"/>
      <c r="AD275"/>
      <c r="AE275" s="2"/>
      <c r="AF275" s="169"/>
    </row>
    <row r="276" spans="1:68" s="38" customFormat="1" ht="15" customHeight="1">
      <c r="A276" s="18"/>
      <c r="B276"/>
      <c r="C276"/>
      <c r="D276"/>
      <c r="E276"/>
      <c r="F276"/>
      <c r="G276"/>
      <c r="H276"/>
      <c r="I276"/>
      <c r="J276"/>
      <c r="K276"/>
      <c r="L276"/>
      <c r="M276"/>
      <c r="N276"/>
      <c r="O276"/>
      <c r="P276"/>
      <c r="Q276"/>
      <c r="R276"/>
      <c r="S276"/>
      <c r="T276"/>
      <c r="U276"/>
      <c r="V276"/>
      <c r="W276"/>
      <c r="X276"/>
      <c r="Y276"/>
      <c r="Z276"/>
      <c r="AA276"/>
      <c r="AB276"/>
      <c r="AC276"/>
      <c r="AD276"/>
      <c r="AE276" s="2"/>
      <c r="AF276" s="169"/>
    </row>
    <row r="277" spans="1:68" s="38" customFormat="1" ht="48" customHeight="1">
      <c r="A277" s="18" t="s">
        <v>6099</v>
      </c>
      <c r="B277" s="624" t="s">
        <v>6100</v>
      </c>
      <c r="C277" s="624"/>
      <c r="D277" s="624"/>
      <c r="E277" s="624"/>
      <c r="F277" s="624"/>
      <c r="G277" s="624"/>
      <c r="H277" s="624"/>
      <c r="I277" s="624"/>
      <c r="J277" s="624"/>
      <c r="K277" s="624"/>
      <c r="L277" s="624"/>
      <c r="M277" s="624"/>
      <c r="N277" s="624"/>
      <c r="O277" s="624"/>
      <c r="P277" s="624"/>
      <c r="Q277" s="624"/>
      <c r="R277" s="624"/>
      <c r="S277" s="624"/>
      <c r="T277" s="624"/>
      <c r="U277" s="624"/>
      <c r="V277" s="624"/>
      <c r="W277" s="624"/>
      <c r="X277" s="624"/>
      <c r="Y277" s="624"/>
      <c r="Z277" s="624"/>
      <c r="AA277" s="624"/>
      <c r="AB277" s="624"/>
      <c r="AC277" s="624"/>
      <c r="AD277" s="624"/>
      <c r="AE277" s="2"/>
      <c r="AF277" s="169"/>
      <c r="AH277" s="522" t="s">
        <v>5066</v>
      </c>
      <c r="AI277" s="522"/>
      <c r="AJ277" s="522" t="s">
        <v>5067</v>
      </c>
      <c r="AK277" s="522"/>
      <c r="AL277" s="522" t="s">
        <v>5068</v>
      </c>
      <c r="AM277" s="522"/>
    </row>
    <row r="278" spans="1:68" s="38" customFormat="1" ht="48" customHeight="1">
      <c r="A278" s="60"/>
      <c r="B278" s="46"/>
      <c r="C278" s="492" t="s">
        <v>6101</v>
      </c>
      <c r="D278" s="492"/>
      <c r="E278" s="492"/>
      <c r="F278" s="492"/>
      <c r="G278" s="492"/>
      <c r="H278" s="492"/>
      <c r="I278" s="492"/>
      <c r="J278" s="492"/>
      <c r="K278" s="492"/>
      <c r="L278" s="492"/>
      <c r="M278" s="492"/>
      <c r="N278" s="492"/>
      <c r="O278" s="492"/>
      <c r="P278" s="492"/>
      <c r="Q278" s="492"/>
      <c r="R278" s="492"/>
      <c r="S278" s="492"/>
      <c r="T278" s="492"/>
      <c r="U278" s="492"/>
      <c r="V278" s="492"/>
      <c r="W278" s="492"/>
      <c r="X278" s="492"/>
      <c r="Y278" s="492"/>
      <c r="Z278" s="492"/>
      <c r="AA278" s="492"/>
      <c r="AB278" s="492"/>
      <c r="AC278" s="492"/>
      <c r="AD278" s="492"/>
      <c r="AE278" s="2"/>
      <c r="AF278" s="169"/>
      <c r="AH278" s="529">
        <f>COUNTBLANK(D285:AD314)</f>
        <v>810</v>
      </c>
      <c r="AI278" s="529"/>
      <c r="AJ278" s="522">
        <v>810</v>
      </c>
      <c r="AK278" s="522"/>
      <c r="AL278" s="522">
        <v>270</v>
      </c>
      <c r="AM278" s="522"/>
    </row>
    <row r="279" spans="1:68" s="38" customFormat="1" ht="24" customHeight="1">
      <c r="A279" s="156"/>
      <c r="C279" s="594" t="s">
        <v>6102</v>
      </c>
      <c r="D279" s="594"/>
      <c r="E279" s="594"/>
      <c r="F279" s="594"/>
      <c r="G279" s="594"/>
      <c r="H279" s="594"/>
      <c r="I279" s="594"/>
      <c r="J279" s="594"/>
      <c r="K279" s="594"/>
      <c r="L279" s="594"/>
      <c r="M279" s="594"/>
      <c r="N279" s="594"/>
      <c r="O279" s="594"/>
      <c r="P279" s="594"/>
      <c r="Q279" s="594"/>
      <c r="R279" s="594"/>
      <c r="S279" s="594"/>
      <c r="T279" s="594"/>
      <c r="U279" s="594"/>
      <c r="V279" s="594"/>
      <c r="W279" s="594"/>
      <c r="X279" s="594"/>
      <c r="Y279" s="594"/>
      <c r="Z279" s="594"/>
      <c r="AA279" s="594"/>
      <c r="AB279" s="594"/>
      <c r="AC279" s="594"/>
      <c r="AD279" s="594"/>
      <c r="AE279" s="2"/>
      <c r="AF279" s="169"/>
    </row>
    <row r="280" spans="1:68" s="38" customFormat="1" ht="36" customHeight="1">
      <c r="A280" s="60"/>
      <c r="C280" s="594" t="s">
        <v>6103</v>
      </c>
      <c r="D280" s="594"/>
      <c r="E280" s="594"/>
      <c r="F280" s="594"/>
      <c r="G280" s="594"/>
      <c r="H280" s="594"/>
      <c r="I280" s="594"/>
      <c r="J280" s="594"/>
      <c r="K280" s="594"/>
      <c r="L280" s="594"/>
      <c r="M280" s="594"/>
      <c r="N280" s="594"/>
      <c r="O280" s="594"/>
      <c r="P280" s="594"/>
      <c r="Q280" s="594"/>
      <c r="R280" s="594"/>
      <c r="S280" s="594"/>
      <c r="T280" s="594"/>
      <c r="U280" s="594"/>
      <c r="V280" s="594"/>
      <c r="W280" s="594"/>
      <c r="X280" s="594"/>
      <c r="Y280" s="594"/>
      <c r="Z280" s="594"/>
      <c r="AA280" s="594"/>
      <c r="AB280" s="594"/>
      <c r="AC280" s="594"/>
      <c r="AD280" s="594"/>
      <c r="AE280" s="2"/>
      <c r="AF280" s="169"/>
    </row>
    <row r="281" spans="1:68" s="38" customFormat="1" ht="15" customHeight="1">
      <c r="A281" s="18"/>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c r="AA281" s="51"/>
      <c r="AB281" s="51"/>
      <c r="AC281" s="51"/>
      <c r="AD281" s="51"/>
      <c r="AE281" s="2"/>
      <c r="AF281" s="169"/>
      <c r="AH281" s="514" t="s">
        <v>5512</v>
      </c>
      <c r="AI281" s="527"/>
      <c r="AJ281" s="527"/>
      <c r="AK281" s="527"/>
      <c r="AL281" s="527"/>
      <c r="AM281" s="527"/>
      <c r="AN281" s="527"/>
      <c r="AO281" s="527"/>
      <c r="AP281" s="527"/>
      <c r="AQ281" s="527"/>
      <c r="AR281" s="527"/>
      <c r="AS281" s="527"/>
      <c r="AT281" s="527"/>
      <c r="AU281" s="527"/>
      <c r="AV281" s="527"/>
      <c r="AW281" s="527"/>
      <c r="AX281" s="515"/>
      <c r="AZ281" s="518" t="s">
        <v>5104</v>
      </c>
      <c r="BA281" s="518"/>
      <c r="BB281" s="518"/>
      <c r="BC281" s="518"/>
      <c r="BD281" s="518"/>
      <c r="BE281" s="518"/>
      <c r="BF281" s="518"/>
      <c r="BG281" s="518"/>
      <c r="BH281" s="518"/>
      <c r="BI281" s="518"/>
      <c r="BJ281" s="518"/>
      <c r="BK281" s="518"/>
      <c r="BL281" s="518"/>
      <c r="BM281" s="518"/>
      <c r="BN281" s="518"/>
      <c r="BO281" s="518"/>
      <c r="BP281" s="518"/>
    </row>
    <row r="282" spans="1:68" s="38" customFormat="1" ht="36" customHeight="1">
      <c r="A282" s="18"/>
      <c r="B282" s="51"/>
      <c r="C282" s="604" t="s">
        <v>6096</v>
      </c>
      <c r="D282" s="605"/>
      <c r="E282" s="605"/>
      <c r="F282" s="605"/>
      <c r="G282" s="605"/>
      <c r="H282" s="605"/>
      <c r="I282" s="605"/>
      <c r="J282" s="605"/>
      <c r="K282" s="605"/>
      <c r="L282" s="605"/>
      <c r="M282" s="606"/>
      <c r="N282" s="442" t="s">
        <v>6104</v>
      </c>
      <c r="O282" s="443"/>
      <c r="P282" s="443"/>
      <c r="Q282" s="443"/>
      <c r="R282" s="443"/>
      <c r="S282" s="443"/>
      <c r="T282" s="443"/>
      <c r="U282" s="443"/>
      <c r="V282" s="443"/>
      <c r="W282" s="443"/>
      <c r="X282" s="443"/>
      <c r="Y282" s="443"/>
      <c r="Z282" s="443"/>
      <c r="AA282" s="443"/>
      <c r="AB282" s="443"/>
      <c r="AC282" s="443"/>
      <c r="AD282" s="444"/>
      <c r="AE282" s="2"/>
      <c r="AF282" s="169"/>
      <c r="AH282" s="442" t="s">
        <v>6097</v>
      </c>
      <c r="AI282" s="443"/>
      <c r="AJ282" s="443"/>
      <c r="AK282" s="443"/>
      <c r="AL282" s="443"/>
      <c r="AM282" s="443"/>
      <c r="AN282" s="443"/>
      <c r="AO282" s="443"/>
      <c r="AP282" s="443"/>
      <c r="AQ282" s="443"/>
      <c r="AR282" s="443"/>
      <c r="AS282" s="443"/>
      <c r="AT282" s="443"/>
      <c r="AU282" s="443"/>
      <c r="AV282" s="443"/>
      <c r="AW282" s="443"/>
      <c r="AX282" s="444"/>
      <c r="AZ282" s="442" t="s">
        <v>6097</v>
      </c>
      <c r="BA282" s="443"/>
      <c r="BB282" s="443"/>
      <c r="BC282" s="443"/>
      <c r="BD282" s="443"/>
      <c r="BE282" s="443"/>
      <c r="BF282" s="443"/>
      <c r="BG282" s="443"/>
      <c r="BH282" s="443"/>
      <c r="BI282" s="443"/>
      <c r="BJ282" s="443"/>
      <c r="BK282" s="443"/>
      <c r="BL282" s="443"/>
      <c r="BM282" s="443"/>
      <c r="BN282" s="443"/>
      <c r="BO282" s="443"/>
      <c r="BP282" s="444"/>
    </row>
    <row r="283" spans="1:68" s="38" customFormat="1" ht="15" customHeight="1">
      <c r="A283" s="18"/>
      <c r="B283" s="51"/>
      <c r="C283" s="816"/>
      <c r="D283" s="817"/>
      <c r="E283" s="817"/>
      <c r="F283" s="817"/>
      <c r="G283" s="817"/>
      <c r="H283" s="817"/>
      <c r="I283" s="817"/>
      <c r="J283" s="817"/>
      <c r="K283" s="817"/>
      <c r="L283" s="817"/>
      <c r="M283" s="818"/>
      <c r="N283" s="768" t="s">
        <v>4992</v>
      </c>
      <c r="O283" s="769"/>
      <c r="P283" s="769"/>
      <c r="Q283" s="769"/>
      <c r="R283" s="770"/>
      <c r="S283" s="809" t="s">
        <v>4994</v>
      </c>
      <c r="T283" s="809" t="s">
        <v>4996</v>
      </c>
      <c r="U283" s="809" t="s">
        <v>4998</v>
      </c>
      <c r="V283" s="809" t="s">
        <v>5000</v>
      </c>
      <c r="W283" s="647" t="s">
        <v>5002</v>
      </c>
      <c r="X283" s="647"/>
      <c r="Y283" s="647"/>
      <c r="Z283" s="647"/>
      <c r="AA283" s="647"/>
      <c r="AB283" s="647"/>
      <c r="AC283" s="809" t="s">
        <v>5004</v>
      </c>
      <c r="AD283" s="809" t="s">
        <v>5006</v>
      </c>
      <c r="AE283" s="2"/>
      <c r="AF283" s="169"/>
      <c r="AH283" s="768" t="s">
        <v>4992</v>
      </c>
      <c r="AI283" s="769"/>
      <c r="AJ283" s="769"/>
      <c r="AK283" s="769"/>
      <c r="AL283" s="770"/>
      <c r="AM283" s="835" t="s">
        <v>4994</v>
      </c>
      <c r="AN283" s="835" t="s">
        <v>4996</v>
      </c>
      <c r="AO283" s="835" t="s">
        <v>4998</v>
      </c>
      <c r="AP283" s="835" t="s">
        <v>5000</v>
      </c>
      <c r="AQ283" s="768" t="s">
        <v>5002</v>
      </c>
      <c r="AR283" s="769"/>
      <c r="AS283" s="769"/>
      <c r="AT283" s="769"/>
      <c r="AU283" s="769"/>
      <c r="AV283" s="770"/>
      <c r="AW283" s="835" t="s">
        <v>5004</v>
      </c>
      <c r="AX283" s="835" t="s">
        <v>5006</v>
      </c>
      <c r="AZ283" s="768" t="s">
        <v>4992</v>
      </c>
      <c r="BA283" s="769"/>
      <c r="BB283" s="769"/>
      <c r="BC283" s="769"/>
      <c r="BD283" s="770"/>
      <c r="BE283" s="809" t="s">
        <v>4994</v>
      </c>
      <c r="BF283" s="809" t="s">
        <v>4996</v>
      </c>
      <c r="BG283" s="809" t="s">
        <v>4998</v>
      </c>
      <c r="BH283" s="809" t="s">
        <v>5000</v>
      </c>
      <c r="BI283" s="647" t="s">
        <v>5002</v>
      </c>
      <c r="BJ283" s="647"/>
      <c r="BK283" s="647"/>
      <c r="BL283" s="647"/>
      <c r="BM283" s="647"/>
      <c r="BN283" s="647"/>
      <c r="BO283" s="809" t="s">
        <v>5004</v>
      </c>
      <c r="BP283" s="809" t="s">
        <v>5006</v>
      </c>
    </row>
    <row r="284" spans="1:68" s="38" customFormat="1" ht="15" customHeight="1">
      <c r="A284" s="18"/>
      <c r="B284" s="51"/>
      <c r="C284" s="607"/>
      <c r="D284" s="608"/>
      <c r="E284" s="608"/>
      <c r="F284" s="608"/>
      <c r="G284" s="608"/>
      <c r="H284" s="608"/>
      <c r="I284" s="608"/>
      <c r="J284" s="608"/>
      <c r="K284" s="608"/>
      <c r="L284" s="608"/>
      <c r="M284" s="609"/>
      <c r="N284" s="47" t="s">
        <v>5128</v>
      </c>
      <c r="O284" s="47" t="s">
        <v>5129</v>
      </c>
      <c r="P284" s="47" t="s">
        <v>5130</v>
      </c>
      <c r="Q284" s="47" t="s">
        <v>5131</v>
      </c>
      <c r="R284" s="47" t="s">
        <v>5132</v>
      </c>
      <c r="S284" s="647"/>
      <c r="T284" s="647"/>
      <c r="U284" s="647"/>
      <c r="V284" s="647"/>
      <c r="W284" s="47" t="s">
        <v>6066</v>
      </c>
      <c r="X284" s="47" t="s">
        <v>6067</v>
      </c>
      <c r="Y284" s="47" t="s">
        <v>6068</v>
      </c>
      <c r="Z284" s="47" t="s">
        <v>6069</v>
      </c>
      <c r="AA284" s="47" t="s">
        <v>6070</v>
      </c>
      <c r="AB284" s="47" t="s">
        <v>6071</v>
      </c>
      <c r="AC284" s="647"/>
      <c r="AD284" s="647"/>
      <c r="AE284" s="2"/>
      <c r="AF284" s="169"/>
      <c r="AH284" s="48" t="s">
        <v>5128</v>
      </c>
      <c r="AI284" s="48" t="s">
        <v>5129</v>
      </c>
      <c r="AJ284" s="48" t="s">
        <v>5130</v>
      </c>
      <c r="AK284" s="48" t="s">
        <v>5131</v>
      </c>
      <c r="AL284" s="48" t="s">
        <v>5132</v>
      </c>
      <c r="AM284" s="809"/>
      <c r="AN284" s="809"/>
      <c r="AO284" s="809"/>
      <c r="AP284" s="809"/>
      <c r="AQ284" s="48" t="s">
        <v>6066</v>
      </c>
      <c r="AR284" s="48" t="s">
        <v>6067</v>
      </c>
      <c r="AS284" s="48" t="s">
        <v>6068</v>
      </c>
      <c r="AT284" s="48" t="s">
        <v>6069</v>
      </c>
      <c r="AU284" s="48" t="s">
        <v>6070</v>
      </c>
      <c r="AV284" s="48" t="s">
        <v>6071</v>
      </c>
      <c r="AW284" s="809"/>
      <c r="AX284" s="809"/>
      <c r="AZ284" s="47" t="s">
        <v>5128</v>
      </c>
      <c r="BA284" s="47" t="s">
        <v>5129</v>
      </c>
      <c r="BB284" s="47" t="s">
        <v>5130</v>
      </c>
      <c r="BC284" s="47" t="s">
        <v>5131</v>
      </c>
      <c r="BD284" s="47" t="s">
        <v>5132</v>
      </c>
      <c r="BE284" s="647"/>
      <c r="BF284" s="647"/>
      <c r="BG284" s="647"/>
      <c r="BH284" s="647"/>
      <c r="BI284" s="47" t="s">
        <v>6066</v>
      </c>
      <c r="BJ284" s="47" t="s">
        <v>6067</v>
      </c>
      <c r="BK284" s="47" t="s">
        <v>6068</v>
      </c>
      <c r="BL284" s="47" t="s">
        <v>6069</v>
      </c>
      <c r="BM284" s="47" t="s">
        <v>6070</v>
      </c>
      <c r="BN284" s="47" t="s">
        <v>6071</v>
      </c>
      <c r="BO284" s="647"/>
      <c r="BP284" s="647"/>
    </row>
    <row r="285" spans="1:68" s="38" customFormat="1" ht="15" customHeight="1">
      <c r="A285" s="18"/>
      <c r="B285" s="51"/>
      <c r="C285" s="48" t="s">
        <v>4992</v>
      </c>
      <c r="D285" s="547" t="str">
        <f>IF(D147="","",D147)</f>
        <v/>
      </c>
      <c r="E285" s="548"/>
      <c r="F285" s="548"/>
      <c r="G285" s="548"/>
      <c r="H285" s="548"/>
      <c r="I285" s="548"/>
      <c r="J285" s="548"/>
      <c r="K285" s="548"/>
      <c r="L285" s="548"/>
      <c r="M285" s="549"/>
      <c r="N285" s="356"/>
      <c r="O285" s="356"/>
      <c r="P285" s="103"/>
      <c r="Q285" s="103"/>
      <c r="R285" s="103"/>
      <c r="S285" s="103"/>
      <c r="T285" s="103"/>
      <c r="U285" s="103"/>
      <c r="V285" s="103"/>
      <c r="W285" s="103"/>
      <c r="X285" s="103"/>
      <c r="Y285" s="103"/>
      <c r="Z285" s="103"/>
      <c r="AA285" s="103"/>
      <c r="AB285" s="103"/>
      <c r="AC285" s="103"/>
      <c r="AD285" s="103"/>
      <c r="AE285" s="2"/>
      <c r="AF285" s="169"/>
      <c r="AH285" s="115">
        <f t="shared" ref="AH285:AH314" si="70">IF($AH$278=$AJ$278,0,IF(OR(AND(N218="",N285=""),AND(N218="NS",N285="NS"),AND(N218="NA",N285="NA"),N218&gt;=N285,AND(N218&gt;0,OR(N285="NS",N285="NA"))),0,1))</f>
        <v>0</v>
      </c>
      <c r="AI285" s="115">
        <f t="shared" ref="AI285:AI314" si="71">IF($AH$278=$AJ$278,0,IF(OR(AND(O218="",O285=""),AND(O218="NS",O285="NS"),AND(O218="NA",O285="NA"),O218&gt;=O285,AND(O218&gt;0,OR(O285="NS",O285="NA"))),0,1))</f>
        <v>0</v>
      </c>
      <c r="AJ285" s="115">
        <f t="shared" ref="AJ285:AJ314" si="72">IF($AH$278=$AJ$278,0,IF(OR(AND(P218="",P285=""),AND(P218="NS",P285="NS"),AND(P218="NA",P285="NA"),P218&gt;=P285,AND(P218&gt;0,OR(P285="NS",P285="NA"))),0,1))</f>
        <v>0</v>
      </c>
      <c r="AK285" s="115">
        <f t="shared" ref="AK285:AK314" si="73">IF($AH$278=$AJ$278,0,IF(OR(AND(Q218="",Q285=""),AND(Q218="NS",Q285="NS"),AND(Q218="NA",Q285="NA"),Q218&gt;=Q285,AND(Q218&gt;0,OR(Q285="NS",Q285="NA"))),0,1))</f>
        <v>0</v>
      </c>
      <c r="AL285" s="115">
        <f t="shared" ref="AL285:AL314" si="74">IF($AH$278=$AJ$278,0,IF(OR(AND(R218="",R285=""),AND(R218="NS",R285="NS"),AND(R218="NA",R285="NA"),R218&gt;=R285,AND(R218&gt;0,OR(R285="NS",R285="NA"))),0,1))</f>
        <v>0</v>
      </c>
      <c r="AM285" s="115">
        <f t="shared" ref="AM285:AM314" si="75">IF($AH$278=$AJ$278,0,IF(OR(AND(S218="",S285=""),AND(S218="NS",S285="NS"),AND(S218="NA",S285="NA"),S218&gt;=S285,AND(S218&gt;0,OR(S285="NS",S285="NA"))),0,1))</f>
        <v>0</v>
      </c>
      <c r="AN285" s="115">
        <f t="shared" ref="AN285:AN314" si="76">IF($AH$278=$AJ$278,0,IF(OR(AND(T218="",T285=""),AND(T218="NS",T285="NS"),AND(T218="NA",T285="NA"),T218&gt;=T285,AND(T218&gt;0,OR(T285="NS",T285="NA"))),0,1))</f>
        <v>0</v>
      </c>
      <c r="AO285" s="115">
        <f t="shared" ref="AO285:AO314" si="77">IF($AH$278=$AJ$278,0,IF(OR(AND(U218="",U285=""),AND(U218="NS",U285="NS"),AND(U218="NA",U285="NA"),U218&gt;=U285,AND(U218&gt;0,OR(U285="NS",U285="NA"))),0,1))</f>
        <v>0</v>
      </c>
      <c r="AP285" s="115">
        <f t="shared" ref="AP285:AP314" si="78">IF($AH$278=$AJ$278,0,IF(OR(AND(V218="",V285=""),AND(V218="NS",V285="NS"),AND(V218="NA",V285="NA"),V218&gt;=V285,AND(V218&gt;0,OR(V285="NS",V285="NA"))),0,1))</f>
        <v>0</v>
      </c>
      <c r="AQ285" s="115">
        <f t="shared" ref="AQ285:AQ314" si="79">IF($AH$278=$AJ$278,0,IF(OR(AND(W218="",W285=""),AND(W218="NS",W285="NS"),AND(W218="NA",W285="NA"),W218&gt;=W285,AND(W218&gt;0,OR(W285="NS",W285="NA"))),0,1))</f>
        <v>0</v>
      </c>
      <c r="AR285" s="115">
        <f t="shared" ref="AR285:AR314" si="80">IF($AH$278=$AJ$278,0,IF(OR(AND(X218="",X285=""),AND(X218="NS",X285="NS"),AND(X218="NA",X285="NA"),X218&gt;=X285,AND(X218&gt;0,OR(X285="NS",X285="NA"))),0,1))</f>
        <v>0</v>
      </c>
      <c r="AS285" s="115">
        <f t="shared" ref="AS285:AS314" si="81">IF($AH$278=$AJ$278,0,IF(OR(AND(Y218="",Y285=""),AND(Y218="NS",Y285="NS"),AND(Y218="NA",Y285="NA"),Y218&gt;=Y285,AND(Y218&gt;0,OR(Y285="NS",Y285="NA"))),0,1))</f>
        <v>0</v>
      </c>
      <c r="AT285" s="115">
        <f t="shared" ref="AT285:AT314" si="82">IF($AH$278=$AJ$278,0,IF(OR(AND(Z218="",Z285=""),AND(Z218="NS",Z285="NS"),AND(Z218="NA",Z285="NA"),Z218&gt;=Z285,AND(Z218&gt;0,OR(Z285="NS",Z285="NA"))),0,1))</f>
        <v>0</v>
      </c>
      <c r="AU285" s="115">
        <f t="shared" ref="AU285:AU314" si="83">IF($AH$278=$AJ$278,0,IF(OR(AND(AA218="",AA285=""),AND(AA218="NS",AA285="NS"),AND(AA218="NA",AA285="NA"),AA218&gt;=AA285,AND(AA218&gt;0,OR(AA285="NS",AA285="NA"))),0,1))</f>
        <v>0</v>
      </c>
      <c r="AV285" s="115">
        <f t="shared" ref="AV285:AV314" si="84">IF($AH$278=$AJ$278,0,IF(OR(AND(AB218="",AB285=""),AND(AB218="NS",AB285="NS"),AND(AB218="NA",AB285="NA"),AB218&gt;=AB285,AND(AB218&gt;0,OR(AB285="NS",AB285="NA"))),0,1))</f>
        <v>0</v>
      </c>
      <c r="AW285" s="115">
        <f t="shared" ref="AW285:AW314" si="85">IF($AH$278=$AJ$278,0,IF(OR(AND(AC218="",AC285=""),AND(AC218="NS",AC285="NS"),AND(AC218="NA",AC285="NA"),AC218&gt;=AC285,AND(AC218&gt;0,OR(AC285="NS",AC285="NA"))),0,1))</f>
        <v>0</v>
      </c>
      <c r="AX285" s="115">
        <f t="shared" ref="AX285:AX314" si="86">IF($AH$278=$AJ$278,0,IF(OR(AND(AD218="",AD285=""),AND(AD218="NS",AD285="NS"),AND(AD218="NA",AD285="NA"),AD218&gt;=AD285,AND(AD218&gt;0,OR(AD285="NS",AD285="NA"))),0,1))</f>
        <v>0</v>
      </c>
      <c r="AZ285" s="115">
        <f>IF($AH$278=$AJ$278,0,IF(OR(AND(N218="",N285=""),AND(N218&lt;&gt;"",N285&lt;&gt;"")),0,1))</f>
        <v>0</v>
      </c>
      <c r="BA285" s="115">
        <f t="shared" ref="BA285:BP285" si="87">IF($AH$278=$AJ$278,0,IF(OR(AND(O218="",O285=""),AND(O218&lt;&gt;"",O285&lt;&gt;"")),0,1))</f>
        <v>0</v>
      </c>
      <c r="BB285" s="115">
        <f t="shared" si="87"/>
        <v>0</v>
      </c>
      <c r="BC285" s="115">
        <f t="shared" si="87"/>
        <v>0</v>
      </c>
      <c r="BD285" s="115">
        <f t="shared" si="87"/>
        <v>0</v>
      </c>
      <c r="BE285" s="115">
        <f t="shared" si="87"/>
        <v>0</v>
      </c>
      <c r="BF285" s="115">
        <f t="shared" si="87"/>
        <v>0</v>
      </c>
      <c r="BG285" s="115">
        <f t="shared" si="87"/>
        <v>0</v>
      </c>
      <c r="BH285" s="115">
        <f t="shared" si="87"/>
        <v>0</v>
      </c>
      <c r="BI285" s="115">
        <f t="shared" si="87"/>
        <v>0</v>
      </c>
      <c r="BJ285" s="115">
        <f t="shared" si="87"/>
        <v>0</v>
      </c>
      <c r="BK285" s="115">
        <f t="shared" si="87"/>
        <v>0</v>
      </c>
      <c r="BL285" s="115">
        <f t="shared" si="87"/>
        <v>0</v>
      </c>
      <c r="BM285" s="115">
        <f t="shared" si="87"/>
        <v>0</v>
      </c>
      <c r="BN285" s="115">
        <f t="shared" si="87"/>
        <v>0</v>
      </c>
      <c r="BO285" s="115">
        <f t="shared" si="87"/>
        <v>0</v>
      </c>
      <c r="BP285" s="115">
        <f t="shared" si="87"/>
        <v>0</v>
      </c>
    </row>
    <row r="286" spans="1:68" s="38" customFormat="1" ht="15" customHeight="1">
      <c r="A286" s="18"/>
      <c r="B286" s="51"/>
      <c r="C286" s="48" t="s">
        <v>4994</v>
      </c>
      <c r="D286" s="547" t="str">
        <f t="shared" ref="D286:D314" si="88">IF(D148="","",D148)</f>
        <v/>
      </c>
      <c r="E286" s="548"/>
      <c r="F286" s="548"/>
      <c r="G286" s="548"/>
      <c r="H286" s="548"/>
      <c r="I286" s="548"/>
      <c r="J286" s="548"/>
      <c r="K286" s="548"/>
      <c r="L286" s="548"/>
      <c r="M286" s="549"/>
      <c r="N286" s="356"/>
      <c r="O286" s="356"/>
      <c r="P286" s="103"/>
      <c r="Q286" s="103"/>
      <c r="R286" s="103"/>
      <c r="S286" s="103"/>
      <c r="T286" s="103"/>
      <c r="U286" s="103"/>
      <c r="V286" s="103"/>
      <c r="W286" s="103"/>
      <c r="X286" s="103"/>
      <c r="Y286" s="103"/>
      <c r="Z286" s="103"/>
      <c r="AA286" s="103"/>
      <c r="AB286" s="103"/>
      <c r="AC286" s="103"/>
      <c r="AD286" s="103"/>
      <c r="AE286" s="2"/>
      <c r="AF286" s="169"/>
      <c r="AH286" s="115">
        <f t="shared" si="70"/>
        <v>0</v>
      </c>
      <c r="AI286" s="115">
        <f t="shared" si="71"/>
        <v>0</v>
      </c>
      <c r="AJ286" s="115">
        <f t="shared" si="72"/>
        <v>0</v>
      </c>
      <c r="AK286" s="115">
        <f t="shared" si="73"/>
        <v>0</v>
      </c>
      <c r="AL286" s="115">
        <f t="shared" si="74"/>
        <v>0</v>
      </c>
      <c r="AM286" s="115">
        <f t="shared" si="75"/>
        <v>0</v>
      </c>
      <c r="AN286" s="115">
        <f t="shared" si="76"/>
        <v>0</v>
      </c>
      <c r="AO286" s="115">
        <f t="shared" si="77"/>
        <v>0</v>
      </c>
      <c r="AP286" s="115">
        <f t="shared" si="78"/>
        <v>0</v>
      </c>
      <c r="AQ286" s="115">
        <f t="shared" si="79"/>
        <v>0</v>
      </c>
      <c r="AR286" s="115">
        <f t="shared" si="80"/>
        <v>0</v>
      </c>
      <c r="AS286" s="115">
        <f t="shared" si="81"/>
        <v>0</v>
      </c>
      <c r="AT286" s="115">
        <f t="shared" si="82"/>
        <v>0</v>
      </c>
      <c r="AU286" s="115">
        <f t="shared" si="83"/>
        <v>0</v>
      </c>
      <c r="AV286" s="115">
        <f t="shared" si="84"/>
        <v>0</v>
      </c>
      <c r="AW286" s="115">
        <f t="shared" si="85"/>
        <v>0</v>
      </c>
      <c r="AX286" s="115">
        <f t="shared" si="86"/>
        <v>0</v>
      </c>
      <c r="AZ286" s="115">
        <f t="shared" ref="AZ286:AZ314" si="89">IF($AH$278=$AJ$278,0,IF(OR(AND(N219="",N286=""),AND(N219&lt;&gt;"",N286&lt;&gt;"")),0,1))</f>
        <v>0</v>
      </c>
      <c r="BA286" s="115">
        <f t="shared" ref="BA286:BA314" si="90">IF($AH$278=$AJ$278,0,IF(OR(AND(O219="",O286=""),AND(O219&lt;&gt;"",O286&lt;&gt;"")),0,1))</f>
        <v>0</v>
      </c>
      <c r="BB286" s="115">
        <f t="shared" ref="BB286:BB314" si="91">IF($AH$278=$AJ$278,0,IF(OR(AND(P219="",P286=""),AND(P219&lt;&gt;"",P286&lt;&gt;"")),0,1))</f>
        <v>0</v>
      </c>
      <c r="BC286" s="115">
        <f t="shared" ref="BC286:BC314" si="92">IF($AH$278=$AJ$278,0,IF(OR(AND(Q219="",Q286=""),AND(Q219&lt;&gt;"",Q286&lt;&gt;"")),0,1))</f>
        <v>0</v>
      </c>
      <c r="BD286" s="115">
        <f t="shared" ref="BD286:BD314" si="93">IF($AH$278=$AJ$278,0,IF(OR(AND(R219="",R286=""),AND(R219&lt;&gt;"",R286&lt;&gt;"")),0,1))</f>
        <v>0</v>
      </c>
      <c r="BE286" s="115">
        <f t="shared" ref="BE286:BE314" si="94">IF($AH$278=$AJ$278,0,IF(OR(AND(S219="",S286=""),AND(S219&lt;&gt;"",S286&lt;&gt;"")),0,1))</f>
        <v>0</v>
      </c>
      <c r="BF286" s="115">
        <f t="shared" ref="BF286:BF314" si="95">IF($AH$278=$AJ$278,0,IF(OR(AND(T219="",T286=""),AND(T219&lt;&gt;"",T286&lt;&gt;"")),0,1))</f>
        <v>0</v>
      </c>
      <c r="BG286" s="115">
        <f t="shared" ref="BG286:BG314" si="96">IF($AH$278=$AJ$278,0,IF(OR(AND(U219="",U286=""),AND(U219&lt;&gt;"",U286&lt;&gt;"")),0,1))</f>
        <v>0</v>
      </c>
      <c r="BH286" s="115">
        <f t="shared" ref="BH286:BH314" si="97">IF($AH$278=$AJ$278,0,IF(OR(AND(V219="",V286=""),AND(V219&lt;&gt;"",V286&lt;&gt;"")),0,1))</f>
        <v>0</v>
      </c>
      <c r="BI286" s="115">
        <f t="shared" ref="BI286:BI314" si="98">IF($AH$278=$AJ$278,0,IF(OR(AND(W219="",W286=""),AND(W219&lt;&gt;"",W286&lt;&gt;"")),0,1))</f>
        <v>0</v>
      </c>
      <c r="BJ286" s="115">
        <f t="shared" ref="BJ286:BJ314" si="99">IF($AH$278=$AJ$278,0,IF(OR(AND(X219="",X286=""),AND(X219&lt;&gt;"",X286&lt;&gt;"")),0,1))</f>
        <v>0</v>
      </c>
      <c r="BK286" s="115">
        <f t="shared" ref="BK286:BK314" si="100">IF($AH$278=$AJ$278,0,IF(OR(AND(Y219="",Y286=""),AND(Y219&lt;&gt;"",Y286&lt;&gt;"")),0,1))</f>
        <v>0</v>
      </c>
      <c r="BL286" s="115">
        <f t="shared" ref="BL286:BL314" si="101">IF($AH$278=$AJ$278,0,IF(OR(AND(Z219="",Z286=""),AND(Z219&lt;&gt;"",Z286&lt;&gt;"")),0,1))</f>
        <v>0</v>
      </c>
      <c r="BM286" s="115">
        <f t="shared" ref="BM286:BM314" si="102">IF($AH$278=$AJ$278,0,IF(OR(AND(AA219="",AA286=""),AND(AA219&lt;&gt;"",AA286&lt;&gt;"")),0,1))</f>
        <v>0</v>
      </c>
      <c r="BN286" s="115">
        <f t="shared" ref="BN286:BN314" si="103">IF($AH$278=$AJ$278,0,IF(OR(AND(AB219="",AB286=""),AND(AB219&lt;&gt;"",AB286&lt;&gt;"")),0,1))</f>
        <v>0</v>
      </c>
      <c r="BO286" s="115">
        <f t="shared" ref="BO286:BO314" si="104">IF($AH$278=$AJ$278,0,IF(OR(AND(AC219="",AC286=""),AND(AC219&lt;&gt;"",AC286&lt;&gt;"")),0,1))</f>
        <v>0</v>
      </c>
      <c r="BP286" s="115">
        <f t="shared" ref="BP286:BP314" si="105">IF($AH$278=$AJ$278,0,IF(OR(AND(AD219="",AD286=""),AND(AD219&lt;&gt;"",AD286&lt;&gt;"")),0,1))</f>
        <v>0</v>
      </c>
    </row>
    <row r="287" spans="1:68" s="38" customFormat="1" ht="15" customHeight="1">
      <c r="A287" s="18"/>
      <c r="B287" s="51"/>
      <c r="C287" s="48" t="s">
        <v>4996</v>
      </c>
      <c r="D287" s="547" t="str">
        <f t="shared" si="88"/>
        <v/>
      </c>
      <c r="E287" s="548"/>
      <c r="F287" s="548"/>
      <c r="G287" s="548"/>
      <c r="H287" s="548"/>
      <c r="I287" s="548"/>
      <c r="J287" s="548"/>
      <c r="K287" s="548"/>
      <c r="L287" s="548"/>
      <c r="M287" s="549"/>
      <c r="N287" s="356"/>
      <c r="O287" s="356"/>
      <c r="P287" s="103"/>
      <c r="Q287" s="103"/>
      <c r="R287" s="103"/>
      <c r="S287" s="103"/>
      <c r="T287" s="103"/>
      <c r="U287" s="103"/>
      <c r="V287" s="103"/>
      <c r="W287" s="103"/>
      <c r="X287" s="103"/>
      <c r="Y287" s="103"/>
      <c r="Z287" s="103"/>
      <c r="AA287" s="103"/>
      <c r="AB287" s="103"/>
      <c r="AC287" s="103"/>
      <c r="AD287" s="103"/>
      <c r="AE287" s="2"/>
      <c r="AF287" s="169"/>
      <c r="AH287" s="115">
        <f t="shared" si="70"/>
        <v>0</v>
      </c>
      <c r="AI287" s="115">
        <f t="shared" si="71"/>
        <v>0</v>
      </c>
      <c r="AJ287" s="115">
        <f t="shared" si="72"/>
        <v>0</v>
      </c>
      <c r="AK287" s="115">
        <f t="shared" si="73"/>
        <v>0</v>
      </c>
      <c r="AL287" s="115">
        <f t="shared" si="74"/>
        <v>0</v>
      </c>
      <c r="AM287" s="115">
        <f t="shared" si="75"/>
        <v>0</v>
      </c>
      <c r="AN287" s="115">
        <f t="shared" si="76"/>
        <v>0</v>
      </c>
      <c r="AO287" s="115">
        <f t="shared" si="77"/>
        <v>0</v>
      </c>
      <c r="AP287" s="115">
        <f t="shared" si="78"/>
        <v>0</v>
      </c>
      <c r="AQ287" s="115">
        <f t="shared" si="79"/>
        <v>0</v>
      </c>
      <c r="AR287" s="115">
        <f t="shared" si="80"/>
        <v>0</v>
      </c>
      <c r="AS287" s="115">
        <f t="shared" si="81"/>
        <v>0</v>
      </c>
      <c r="AT287" s="115">
        <f t="shared" si="82"/>
        <v>0</v>
      </c>
      <c r="AU287" s="115">
        <f t="shared" si="83"/>
        <v>0</v>
      </c>
      <c r="AV287" s="115">
        <f t="shared" si="84"/>
        <v>0</v>
      </c>
      <c r="AW287" s="115">
        <f t="shared" si="85"/>
        <v>0</v>
      </c>
      <c r="AX287" s="115">
        <f t="shared" si="86"/>
        <v>0</v>
      </c>
      <c r="AZ287" s="115">
        <f t="shared" si="89"/>
        <v>0</v>
      </c>
      <c r="BA287" s="115">
        <f t="shared" si="90"/>
        <v>0</v>
      </c>
      <c r="BB287" s="115">
        <f t="shared" si="91"/>
        <v>0</v>
      </c>
      <c r="BC287" s="115">
        <f t="shared" si="92"/>
        <v>0</v>
      </c>
      <c r="BD287" s="115">
        <f t="shared" si="93"/>
        <v>0</v>
      </c>
      <c r="BE287" s="115">
        <f t="shared" si="94"/>
        <v>0</v>
      </c>
      <c r="BF287" s="115">
        <f t="shared" si="95"/>
        <v>0</v>
      </c>
      <c r="BG287" s="115">
        <f t="shared" si="96"/>
        <v>0</v>
      </c>
      <c r="BH287" s="115">
        <f t="shared" si="97"/>
        <v>0</v>
      </c>
      <c r="BI287" s="115">
        <f t="shared" si="98"/>
        <v>0</v>
      </c>
      <c r="BJ287" s="115">
        <f t="shared" si="99"/>
        <v>0</v>
      </c>
      <c r="BK287" s="115">
        <f t="shared" si="100"/>
        <v>0</v>
      </c>
      <c r="BL287" s="115">
        <f t="shared" si="101"/>
        <v>0</v>
      </c>
      <c r="BM287" s="115">
        <f t="shared" si="102"/>
        <v>0</v>
      </c>
      <c r="BN287" s="115">
        <f t="shared" si="103"/>
        <v>0</v>
      </c>
      <c r="BO287" s="115">
        <f t="shared" si="104"/>
        <v>0</v>
      </c>
      <c r="BP287" s="115">
        <f t="shared" si="105"/>
        <v>0</v>
      </c>
    </row>
    <row r="288" spans="1:68" s="38" customFormat="1" ht="15" customHeight="1">
      <c r="A288" s="18"/>
      <c r="B288" s="51"/>
      <c r="C288" s="48" t="s">
        <v>4998</v>
      </c>
      <c r="D288" s="547" t="str">
        <f t="shared" si="88"/>
        <v/>
      </c>
      <c r="E288" s="548"/>
      <c r="F288" s="548"/>
      <c r="G288" s="548"/>
      <c r="H288" s="548"/>
      <c r="I288" s="548"/>
      <c r="J288" s="548"/>
      <c r="K288" s="548"/>
      <c r="L288" s="548"/>
      <c r="M288" s="549"/>
      <c r="N288" s="356"/>
      <c r="O288" s="356"/>
      <c r="P288" s="103"/>
      <c r="Q288" s="103"/>
      <c r="R288" s="103"/>
      <c r="S288" s="103"/>
      <c r="T288" s="103"/>
      <c r="U288" s="103"/>
      <c r="V288" s="103"/>
      <c r="W288" s="103"/>
      <c r="X288" s="103"/>
      <c r="Y288" s="103"/>
      <c r="Z288" s="103"/>
      <c r="AA288" s="103"/>
      <c r="AB288" s="103"/>
      <c r="AC288" s="103"/>
      <c r="AD288" s="103"/>
      <c r="AE288" s="2"/>
      <c r="AF288" s="169"/>
      <c r="AH288" s="115">
        <f t="shared" si="70"/>
        <v>0</v>
      </c>
      <c r="AI288" s="115">
        <f t="shared" si="71"/>
        <v>0</v>
      </c>
      <c r="AJ288" s="115">
        <f t="shared" si="72"/>
        <v>0</v>
      </c>
      <c r="AK288" s="115">
        <f t="shared" si="73"/>
        <v>0</v>
      </c>
      <c r="AL288" s="115">
        <f t="shared" si="74"/>
        <v>0</v>
      </c>
      <c r="AM288" s="115">
        <f t="shared" si="75"/>
        <v>0</v>
      </c>
      <c r="AN288" s="115">
        <f t="shared" si="76"/>
        <v>0</v>
      </c>
      <c r="AO288" s="115">
        <f t="shared" si="77"/>
        <v>0</v>
      </c>
      <c r="AP288" s="115">
        <f t="shared" si="78"/>
        <v>0</v>
      </c>
      <c r="AQ288" s="115">
        <f t="shared" si="79"/>
        <v>0</v>
      </c>
      <c r="AR288" s="115">
        <f t="shared" si="80"/>
        <v>0</v>
      </c>
      <c r="AS288" s="115">
        <f t="shared" si="81"/>
        <v>0</v>
      </c>
      <c r="AT288" s="115">
        <f t="shared" si="82"/>
        <v>0</v>
      </c>
      <c r="AU288" s="115">
        <f t="shared" si="83"/>
        <v>0</v>
      </c>
      <c r="AV288" s="115">
        <f t="shared" si="84"/>
        <v>0</v>
      </c>
      <c r="AW288" s="115">
        <f t="shared" si="85"/>
        <v>0</v>
      </c>
      <c r="AX288" s="115">
        <f t="shared" si="86"/>
        <v>0</v>
      </c>
      <c r="AZ288" s="115">
        <f t="shared" si="89"/>
        <v>0</v>
      </c>
      <c r="BA288" s="115">
        <f t="shared" si="90"/>
        <v>0</v>
      </c>
      <c r="BB288" s="115">
        <f t="shared" si="91"/>
        <v>0</v>
      </c>
      <c r="BC288" s="115">
        <f t="shared" si="92"/>
        <v>0</v>
      </c>
      <c r="BD288" s="115">
        <f t="shared" si="93"/>
        <v>0</v>
      </c>
      <c r="BE288" s="115">
        <f t="shared" si="94"/>
        <v>0</v>
      </c>
      <c r="BF288" s="115">
        <f t="shared" si="95"/>
        <v>0</v>
      </c>
      <c r="BG288" s="115">
        <f t="shared" si="96"/>
        <v>0</v>
      </c>
      <c r="BH288" s="115">
        <f t="shared" si="97"/>
        <v>0</v>
      </c>
      <c r="BI288" s="115">
        <f t="shared" si="98"/>
        <v>0</v>
      </c>
      <c r="BJ288" s="115">
        <f t="shared" si="99"/>
        <v>0</v>
      </c>
      <c r="BK288" s="115">
        <f t="shared" si="100"/>
        <v>0</v>
      </c>
      <c r="BL288" s="115">
        <f t="shared" si="101"/>
        <v>0</v>
      </c>
      <c r="BM288" s="115">
        <f t="shared" si="102"/>
        <v>0</v>
      </c>
      <c r="BN288" s="115">
        <f t="shared" si="103"/>
        <v>0</v>
      </c>
      <c r="BO288" s="115">
        <f t="shared" si="104"/>
        <v>0</v>
      </c>
      <c r="BP288" s="115">
        <f t="shared" si="105"/>
        <v>0</v>
      </c>
    </row>
    <row r="289" spans="1:68" s="38" customFormat="1" ht="15" customHeight="1">
      <c r="A289" s="18"/>
      <c r="B289" s="51"/>
      <c r="C289" s="48" t="s">
        <v>5000</v>
      </c>
      <c r="D289" s="547" t="str">
        <f t="shared" si="88"/>
        <v/>
      </c>
      <c r="E289" s="548"/>
      <c r="F289" s="548"/>
      <c r="G289" s="548"/>
      <c r="H289" s="548"/>
      <c r="I289" s="548"/>
      <c r="J289" s="548"/>
      <c r="K289" s="548"/>
      <c r="L289" s="548"/>
      <c r="M289" s="549"/>
      <c r="N289" s="356"/>
      <c r="O289" s="356"/>
      <c r="P289" s="103"/>
      <c r="Q289" s="103"/>
      <c r="R289" s="103"/>
      <c r="S289" s="103"/>
      <c r="T289" s="103"/>
      <c r="U289" s="103"/>
      <c r="V289" s="103"/>
      <c r="W289" s="103"/>
      <c r="X289" s="103"/>
      <c r="Y289" s="103"/>
      <c r="Z289" s="103"/>
      <c r="AA289" s="103"/>
      <c r="AB289" s="103"/>
      <c r="AC289" s="103"/>
      <c r="AD289" s="103"/>
      <c r="AE289" s="2"/>
      <c r="AF289" s="169"/>
      <c r="AH289" s="115">
        <f t="shared" si="70"/>
        <v>0</v>
      </c>
      <c r="AI289" s="115">
        <f t="shared" si="71"/>
        <v>0</v>
      </c>
      <c r="AJ289" s="115">
        <f t="shared" si="72"/>
        <v>0</v>
      </c>
      <c r="AK289" s="115">
        <f t="shared" si="73"/>
        <v>0</v>
      </c>
      <c r="AL289" s="115">
        <f t="shared" si="74"/>
        <v>0</v>
      </c>
      <c r="AM289" s="115">
        <f t="shared" si="75"/>
        <v>0</v>
      </c>
      <c r="AN289" s="115">
        <f t="shared" si="76"/>
        <v>0</v>
      </c>
      <c r="AO289" s="115">
        <f t="shared" si="77"/>
        <v>0</v>
      </c>
      <c r="AP289" s="115">
        <f t="shared" si="78"/>
        <v>0</v>
      </c>
      <c r="AQ289" s="115">
        <f t="shared" si="79"/>
        <v>0</v>
      </c>
      <c r="AR289" s="115">
        <f t="shared" si="80"/>
        <v>0</v>
      </c>
      <c r="AS289" s="115">
        <f t="shared" si="81"/>
        <v>0</v>
      </c>
      <c r="AT289" s="115">
        <f t="shared" si="82"/>
        <v>0</v>
      </c>
      <c r="AU289" s="115">
        <f t="shared" si="83"/>
        <v>0</v>
      </c>
      <c r="AV289" s="115">
        <f t="shared" si="84"/>
        <v>0</v>
      </c>
      <c r="AW289" s="115">
        <f t="shared" si="85"/>
        <v>0</v>
      </c>
      <c r="AX289" s="115">
        <f t="shared" si="86"/>
        <v>0</v>
      </c>
      <c r="AZ289" s="115">
        <f t="shared" si="89"/>
        <v>0</v>
      </c>
      <c r="BA289" s="115">
        <f t="shared" si="90"/>
        <v>0</v>
      </c>
      <c r="BB289" s="115">
        <f t="shared" si="91"/>
        <v>0</v>
      </c>
      <c r="BC289" s="115">
        <f t="shared" si="92"/>
        <v>0</v>
      </c>
      <c r="BD289" s="115">
        <f t="shared" si="93"/>
        <v>0</v>
      </c>
      <c r="BE289" s="115">
        <f t="shared" si="94"/>
        <v>0</v>
      </c>
      <c r="BF289" s="115">
        <f t="shared" si="95"/>
        <v>0</v>
      </c>
      <c r="BG289" s="115">
        <f t="shared" si="96"/>
        <v>0</v>
      </c>
      <c r="BH289" s="115">
        <f t="shared" si="97"/>
        <v>0</v>
      </c>
      <c r="BI289" s="115">
        <f t="shared" si="98"/>
        <v>0</v>
      </c>
      <c r="BJ289" s="115">
        <f t="shared" si="99"/>
        <v>0</v>
      </c>
      <c r="BK289" s="115">
        <f t="shared" si="100"/>
        <v>0</v>
      </c>
      <c r="BL289" s="115">
        <f t="shared" si="101"/>
        <v>0</v>
      </c>
      <c r="BM289" s="115">
        <f t="shared" si="102"/>
        <v>0</v>
      </c>
      <c r="BN289" s="115">
        <f t="shared" si="103"/>
        <v>0</v>
      </c>
      <c r="BO289" s="115">
        <f t="shared" si="104"/>
        <v>0</v>
      </c>
      <c r="BP289" s="115">
        <f t="shared" si="105"/>
        <v>0</v>
      </c>
    </row>
    <row r="290" spans="1:68" s="38" customFormat="1" ht="15" customHeight="1">
      <c r="A290" s="18"/>
      <c r="B290" s="51"/>
      <c r="C290" s="48" t="s">
        <v>5002</v>
      </c>
      <c r="D290" s="547" t="str">
        <f t="shared" si="88"/>
        <v/>
      </c>
      <c r="E290" s="548"/>
      <c r="F290" s="548"/>
      <c r="G290" s="548"/>
      <c r="H290" s="548"/>
      <c r="I290" s="548"/>
      <c r="J290" s="548"/>
      <c r="K290" s="548"/>
      <c r="L290" s="548"/>
      <c r="M290" s="549"/>
      <c r="N290" s="356"/>
      <c r="O290" s="356"/>
      <c r="P290" s="103"/>
      <c r="Q290" s="103"/>
      <c r="R290" s="103"/>
      <c r="S290" s="103"/>
      <c r="T290" s="103"/>
      <c r="U290" s="103"/>
      <c r="V290" s="103"/>
      <c r="W290" s="103"/>
      <c r="X290" s="103"/>
      <c r="Y290" s="103"/>
      <c r="Z290" s="103"/>
      <c r="AA290" s="103"/>
      <c r="AB290" s="103"/>
      <c r="AC290" s="103"/>
      <c r="AD290" s="103"/>
      <c r="AE290" s="2"/>
      <c r="AF290" s="169"/>
      <c r="AH290" s="115">
        <f t="shared" si="70"/>
        <v>0</v>
      </c>
      <c r="AI290" s="115">
        <f t="shared" si="71"/>
        <v>0</v>
      </c>
      <c r="AJ290" s="115">
        <f t="shared" si="72"/>
        <v>0</v>
      </c>
      <c r="AK290" s="115">
        <f t="shared" si="73"/>
        <v>0</v>
      </c>
      <c r="AL290" s="115">
        <f t="shared" si="74"/>
        <v>0</v>
      </c>
      <c r="AM290" s="115">
        <f t="shared" si="75"/>
        <v>0</v>
      </c>
      <c r="AN290" s="115">
        <f t="shared" si="76"/>
        <v>0</v>
      </c>
      <c r="AO290" s="115">
        <f t="shared" si="77"/>
        <v>0</v>
      </c>
      <c r="AP290" s="115">
        <f t="shared" si="78"/>
        <v>0</v>
      </c>
      <c r="AQ290" s="115">
        <f t="shared" si="79"/>
        <v>0</v>
      </c>
      <c r="AR290" s="115">
        <f t="shared" si="80"/>
        <v>0</v>
      </c>
      <c r="AS290" s="115">
        <f t="shared" si="81"/>
        <v>0</v>
      </c>
      <c r="AT290" s="115">
        <f t="shared" si="82"/>
        <v>0</v>
      </c>
      <c r="AU290" s="115">
        <f t="shared" si="83"/>
        <v>0</v>
      </c>
      <c r="AV290" s="115">
        <f t="shared" si="84"/>
        <v>0</v>
      </c>
      <c r="AW290" s="115">
        <f t="shared" si="85"/>
        <v>0</v>
      </c>
      <c r="AX290" s="115">
        <f t="shared" si="86"/>
        <v>0</v>
      </c>
      <c r="AZ290" s="115">
        <f t="shared" si="89"/>
        <v>0</v>
      </c>
      <c r="BA290" s="115">
        <f t="shared" si="90"/>
        <v>0</v>
      </c>
      <c r="BB290" s="115">
        <f t="shared" si="91"/>
        <v>0</v>
      </c>
      <c r="BC290" s="115">
        <f t="shared" si="92"/>
        <v>0</v>
      </c>
      <c r="BD290" s="115">
        <f t="shared" si="93"/>
        <v>0</v>
      </c>
      <c r="BE290" s="115">
        <f t="shared" si="94"/>
        <v>0</v>
      </c>
      <c r="BF290" s="115">
        <f t="shared" si="95"/>
        <v>0</v>
      </c>
      <c r="BG290" s="115">
        <f t="shared" si="96"/>
        <v>0</v>
      </c>
      <c r="BH290" s="115">
        <f t="shared" si="97"/>
        <v>0</v>
      </c>
      <c r="BI290" s="115">
        <f t="shared" si="98"/>
        <v>0</v>
      </c>
      <c r="BJ290" s="115">
        <f t="shared" si="99"/>
        <v>0</v>
      </c>
      <c r="BK290" s="115">
        <f t="shared" si="100"/>
        <v>0</v>
      </c>
      <c r="BL290" s="115">
        <f t="shared" si="101"/>
        <v>0</v>
      </c>
      <c r="BM290" s="115">
        <f t="shared" si="102"/>
        <v>0</v>
      </c>
      <c r="BN290" s="115">
        <f t="shared" si="103"/>
        <v>0</v>
      </c>
      <c r="BO290" s="115">
        <f t="shared" si="104"/>
        <v>0</v>
      </c>
      <c r="BP290" s="115">
        <f t="shared" si="105"/>
        <v>0</v>
      </c>
    </row>
    <row r="291" spans="1:68" s="38" customFormat="1" ht="15" customHeight="1">
      <c r="A291" s="18"/>
      <c r="B291" s="51"/>
      <c r="C291" s="48" t="s">
        <v>5004</v>
      </c>
      <c r="D291" s="547" t="str">
        <f t="shared" si="88"/>
        <v/>
      </c>
      <c r="E291" s="548"/>
      <c r="F291" s="548"/>
      <c r="G291" s="548"/>
      <c r="H291" s="548"/>
      <c r="I291" s="548"/>
      <c r="J291" s="548"/>
      <c r="K291" s="548"/>
      <c r="L291" s="548"/>
      <c r="M291" s="549"/>
      <c r="N291" s="356"/>
      <c r="O291" s="356"/>
      <c r="P291" s="103"/>
      <c r="Q291" s="103"/>
      <c r="R291" s="103"/>
      <c r="S291" s="103"/>
      <c r="T291" s="103"/>
      <c r="U291" s="103"/>
      <c r="V291" s="103"/>
      <c r="W291" s="103"/>
      <c r="X291" s="103"/>
      <c r="Y291" s="103"/>
      <c r="Z291" s="103"/>
      <c r="AA291" s="103"/>
      <c r="AB291" s="103"/>
      <c r="AC291" s="103"/>
      <c r="AD291" s="103"/>
      <c r="AE291" s="2"/>
      <c r="AF291" s="169"/>
      <c r="AH291" s="115">
        <f t="shared" si="70"/>
        <v>0</v>
      </c>
      <c r="AI291" s="115">
        <f t="shared" si="71"/>
        <v>0</v>
      </c>
      <c r="AJ291" s="115">
        <f t="shared" si="72"/>
        <v>0</v>
      </c>
      <c r="AK291" s="115">
        <f t="shared" si="73"/>
        <v>0</v>
      </c>
      <c r="AL291" s="115">
        <f t="shared" si="74"/>
        <v>0</v>
      </c>
      <c r="AM291" s="115">
        <f t="shared" si="75"/>
        <v>0</v>
      </c>
      <c r="AN291" s="115">
        <f t="shared" si="76"/>
        <v>0</v>
      </c>
      <c r="AO291" s="115">
        <f t="shared" si="77"/>
        <v>0</v>
      </c>
      <c r="AP291" s="115">
        <f t="shared" si="78"/>
        <v>0</v>
      </c>
      <c r="AQ291" s="115">
        <f t="shared" si="79"/>
        <v>0</v>
      </c>
      <c r="AR291" s="115">
        <f t="shared" si="80"/>
        <v>0</v>
      </c>
      <c r="AS291" s="115">
        <f t="shared" si="81"/>
        <v>0</v>
      </c>
      <c r="AT291" s="115">
        <f t="shared" si="82"/>
        <v>0</v>
      </c>
      <c r="AU291" s="115">
        <f t="shared" si="83"/>
        <v>0</v>
      </c>
      <c r="AV291" s="115">
        <f t="shared" si="84"/>
        <v>0</v>
      </c>
      <c r="AW291" s="115">
        <f t="shared" si="85"/>
        <v>0</v>
      </c>
      <c r="AX291" s="115">
        <f t="shared" si="86"/>
        <v>0</v>
      </c>
      <c r="AZ291" s="115">
        <f t="shared" si="89"/>
        <v>0</v>
      </c>
      <c r="BA291" s="115">
        <f t="shared" si="90"/>
        <v>0</v>
      </c>
      <c r="BB291" s="115">
        <f t="shared" si="91"/>
        <v>0</v>
      </c>
      <c r="BC291" s="115">
        <f t="shared" si="92"/>
        <v>0</v>
      </c>
      <c r="BD291" s="115">
        <f t="shared" si="93"/>
        <v>0</v>
      </c>
      <c r="BE291" s="115">
        <f t="shared" si="94"/>
        <v>0</v>
      </c>
      <c r="BF291" s="115">
        <f t="shared" si="95"/>
        <v>0</v>
      </c>
      <c r="BG291" s="115">
        <f t="shared" si="96"/>
        <v>0</v>
      </c>
      <c r="BH291" s="115">
        <f t="shared" si="97"/>
        <v>0</v>
      </c>
      <c r="BI291" s="115">
        <f t="shared" si="98"/>
        <v>0</v>
      </c>
      <c r="BJ291" s="115">
        <f t="shared" si="99"/>
        <v>0</v>
      </c>
      <c r="BK291" s="115">
        <f t="shared" si="100"/>
        <v>0</v>
      </c>
      <c r="BL291" s="115">
        <f t="shared" si="101"/>
        <v>0</v>
      </c>
      <c r="BM291" s="115">
        <f t="shared" si="102"/>
        <v>0</v>
      </c>
      <c r="BN291" s="115">
        <f t="shared" si="103"/>
        <v>0</v>
      </c>
      <c r="BO291" s="115">
        <f t="shared" si="104"/>
        <v>0</v>
      </c>
      <c r="BP291" s="115">
        <f t="shared" si="105"/>
        <v>0</v>
      </c>
    </row>
    <row r="292" spans="1:68" s="38" customFormat="1" ht="15" customHeight="1">
      <c r="A292" s="18"/>
      <c r="B292" s="51"/>
      <c r="C292" s="48" t="s">
        <v>5006</v>
      </c>
      <c r="D292" s="547" t="str">
        <f t="shared" si="88"/>
        <v/>
      </c>
      <c r="E292" s="548"/>
      <c r="F292" s="548"/>
      <c r="G292" s="548"/>
      <c r="H292" s="548"/>
      <c r="I292" s="548"/>
      <c r="J292" s="548"/>
      <c r="K292" s="548"/>
      <c r="L292" s="548"/>
      <c r="M292" s="549"/>
      <c r="N292" s="356"/>
      <c r="O292" s="356"/>
      <c r="P292" s="103"/>
      <c r="Q292" s="103"/>
      <c r="R292" s="103"/>
      <c r="S292" s="103"/>
      <c r="T292" s="103"/>
      <c r="U292" s="103"/>
      <c r="V292" s="103"/>
      <c r="W292" s="103"/>
      <c r="X292" s="103"/>
      <c r="Y292" s="103"/>
      <c r="Z292" s="103"/>
      <c r="AA292" s="103"/>
      <c r="AB292" s="103"/>
      <c r="AC292" s="103"/>
      <c r="AD292" s="103"/>
      <c r="AE292" s="2"/>
      <c r="AF292" s="169"/>
      <c r="AH292" s="115">
        <f t="shared" si="70"/>
        <v>0</v>
      </c>
      <c r="AI292" s="115">
        <f t="shared" si="71"/>
        <v>0</v>
      </c>
      <c r="AJ292" s="115">
        <f t="shared" si="72"/>
        <v>0</v>
      </c>
      <c r="AK292" s="115">
        <f t="shared" si="73"/>
        <v>0</v>
      </c>
      <c r="AL292" s="115">
        <f t="shared" si="74"/>
        <v>0</v>
      </c>
      <c r="AM292" s="115">
        <f t="shared" si="75"/>
        <v>0</v>
      </c>
      <c r="AN292" s="115">
        <f t="shared" si="76"/>
        <v>0</v>
      </c>
      <c r="AO292" s="115">
        <f t="shared" si="77"/>
        <v>0</v>
      </c>
      <c r="AP292" s="115">
        <f t="shared" si="78"/>
        <v>0</v>
      </c>
      <c r="AQ292" s="115">
        <f t="shared" si="79"/>
        <v>0</v>
      </c>
      <c r="AR292" s="115">
        <f t="shared" si="80"/>
        <v>0</v>
      </c>
      <c r="AS292" s="115">
        <f t="shared" si="81"/>
        <v>0</v>
      </c>
      <c r="AT292" s="115">
        <f t="shared" si="82"/>
        <v>0</v>
      </c>
      <c r="AU292" s="115">
        <f t="shared" si="83"/>
        <v>0</v>
      </c>
      <c r="AV292" s="115">
        <f t="shared" si="84"/>
        <v>0</v>
      </c>
      <c r="AW292" s="115">
        <f t="shared" si="85"/>
        <v>0</v>
      </c>
      <c r="AX292" s="115">
        <f t="shared" si="86"/>
        <v>0</v>
      </c>
      <c r="AZ292" s="115">
        <f t="shared" si="89"/>
        <v>0</v>
      </c>
      <c r="BA292" s="115">
        <f t="shared" si="90"/>
        <v>0</v>
      </c>
      <c r="BB292" s="115">
        <f t="shared" si="91"/>
        <v>0</v>
      </c>
      <c r="BC292" s="115">
        <f t="shared" si="92"/>
        <v>0</v>
      </c>
      <c r="BD292" s="115">
        <f t="shared" si="93"/>
        <v>0</v>
      </c>
      <c r="BE292" s="115">
        <f t="shared" si="94"/>
        <v>0</v>
      </c>
      <c r="BF292" s="115">
        <f t="shared" si="95"/>
        <v>0</v>
      </c>
      <c r="BG292" s="115">
        <f t="shared" si="96"/>
        <v>0</v>
      </c>
      <c r="BH292" s="115">
        <f t="shared" si="97"/>
        <v>0</v>
      </c>
      <c r="BI292" s="115">
        <f t="shared" si="98"/>
        <v>0</v>
      </c>
      <c r="BJ292" s="115">
        <f t="shared" si="99"/>
        <v>0</v>
      </c>
      <c r="BK292" s="115">
        <f t="shared" si="100"/>
        <v>0</v>
      </c>
      <c r="BL292" s="115">
        <f t="shared" si="101"/>
        <v>0</v>
      </c>
      <c r="BM292" s="115">
        <f t="shared" si="102"/>
        <v>0</v>
      </c>
      <c r="BN292" s="115">
        <f t="shared" si="103"/>
        <v>0</v>
      </c>
      <c r="BO292" s="115">
        <f t="shared" si="104"/>
        <v>0</v>
      </c>
      <c r="BP292" s="115">
        <f t="shared" si="105"/>
        <v>0</v>
      </c>
    </row>
    <row r="293" spans="1:68" s="38" customFormat="1" ht="15" customHeight="1">
      <c r="A293" s="18"/>
      <c r="B293" s="51"/>
      <c r="C293" s="48" t="s">
        <v>5008</v>
      </c>
      <c r="D293" s="547" t="str">
        <f t="shared" si="88"/>
        <v/>
      </c>
      <c r="E293" s="548"/>
      <c r="F293" s="548"/>
      <c r="G293" s="548"/>
      <c r="H293" s="548"/>
      <c r="I293" s="548"/>
      <c r="J293" s="548"/>
      <c r="K293" s="548"/>
      <c r="L293" s="548"/>
      <c r="M293" s="549"/>
      <c r="N293" s="356"/>
      <c r="O293" s="356"/>
      <c r="P293" s="103"/>
      <c r="Q293" s="103"/>
      <c r="R293" s="103"/>
      <c r="S293" s="103"/>
      <c r="T293" s="103"/>
      <c r="U293" s="103"/>
      <c r="V293" s="103"/>
      <c r="W293" s="103"/>
      <c r="X293" s="103"/>
      <c r="Y293" s="103"/>
      <c r="Z293" s="103"/>
      <c r="AA293" s="103"/>
      <c r="AB293" s="103"/>
      <c r="AC293" s="103"/>
      <c r="AD293" s="103"/>
      <c r="AE293" s="2"/>
      <c r="AF293" s="169"/>
      <c r="AH293" s="115">
        <f t="shared" si="70"/>
        <v>0</v>
      </c>
      <c r="AI293" s="115">
        <f t="shared" si="71"/>
        <v>0</v>
      </c>
      <c r="AJ293" s="115">
        <f t="shared" si="72"/>
        <v>0</v>
      </c>
      <c r="AK293" s="115">
        <f t="shared" si="73"/>
        <v>0</v>
      </c>
      <c r="AL293" s="115">
        <f t="shared" si="74"/>
        <v>0</v>
      </c>
      <c r="AM293" s="115">
        <f t="shared" si="75"/>
        <v>0</v>
      </c>
      <c r="AN293" s="115">
        <f t="shared" si="76"/>
        <v>0</v>
      </c>
      <c r="AO293" s="115">
        <f t="shared" si="77"/>
        <v>0</v>
      </c>
      <c r="AP293" s="115">
        <f t="shared" si="78"/>
        <v>0</v>
      </c>
      <c r="AQ293" s="115">
        <f t="shared" si="79"/>
        <v>0</v>
      </c>
      <c r="AR293" s="115">
        <f t="shared" si="80"/>
        <v>0</v>
      </c>
      <c r="AS293" s="115">
        <f t="shared" si="81"/>
        <v>0</v>
      </c>
      <c r="AT293" s="115">
        <f t="shared" si="82"/>
        <v>0</v>
      </c>
      <c r="AU293" s="115">
        <f t="shared" si="83"/>
        <v>0</v>
      </c>
      <c r="AV293" s="115">
        <f t="shared" si="84"/>
        <v>0</v>
      </c>
      <c r="AW293" s="115">
        <f t="shared" si="85"/>
        <v>0</v>
      </c>
      <c r="AX293" s="115">
        <f t="shared" si="86"/>
        <v>0</v>
      </c>
      <c r="AZ293" s="115">
        <f t="shared" si="89"/>
        <v>0</v>
      </c>
      <c r="BA293" s="115">
        <f t="shared" si="90"/>
        <v>0</v>
      </c>
      <c r="BB293" s="115">
        <f t="shared" si="91"/>
        <v>0</v>
      </c>
      <c r="BC293" s="115">
        <f t="shared" si="92"/>
        <v>0</v>
      </c>
      <c r="BD293" s="115">
        <f t="shared" si="93"/>
        <v>0</v>
      </c>
      <c r="BE293" s="115">
        <f t="shared" si="94"/>
        <v>0</v>
      </c>
      <c r="BF293" s="115">
        <f t="shared" si="95"/>
        <v>0</v>
      </c>
      <c r="BG293" s="115">
        <f t="shared" si="96"/>
        <v>0</v>
      </c>
      <c r="BH293" s="115">
        <f t="shared" si="97"/>
        <v>0</v>
      </c>
      <c r="BI293" s="115">
        <f t="shared" si="98"/>
        <v>0</v>
      </c>
      <c r="BJ293" s="115">
        <f t="shared" si="99"/>
        <v>0</v>
      </c>
      <c r="BK293" s="115">
        <f t="shared" si="100"/>
        <v>0</v>
      </c>
      <c r="BL293" s="115">
        <f t="shared" si="101"/>
        <v>0</v>
      </c>
      <c r="BM293" s="115">
        <f t="shared" si="102"/>
        <v>0</v>
      </c>
      <c r="BN293" s="115">
        <f t="shared" si="103"/>
        <v>0</v>
      </c>
      <c r="BO293" s="115">
        <f t="shared" si="104"/>
        <v>0</v>
      </c>
      <c r="BP293" s="115">
        <f t="shared" si="105"/>
        <v>0</v>
      </c>
    </row>
    <row r="294" spans="1:68" s="38" customFormat="1" ht="15" customHeight="1">
      <c r="A294" s="18"/>
      <c r="B294" s="51"/>
      <c r="C294" s="48" t="s">
        <v>5009</v>
      </c>
      <c r="D294" s="547" t="str">
        <f t="shared" si="88"/>
        <v/>
      </c>
      <c r="E294" s="548"/>
      <c r="F294" s="548"/>
      <c r="G294" s="548"/>
      <c r="H294" s="548"/>
      <c r="I294" s="548"/>
      <c r="J294" s="548"/>
      <c r="K294" s="548"/>
      <c r="L294" s="548"/>
      <c r="M294" s="549"/>
      <c r="N294" s="356"/>
      <c r="O294" s="356"/>
      <c r="P294" s="103"/>
      <c r="Q294" s="103"/>
      <c r="R294" s="103"/>
      <c r="S294" s="103"/>
      <c r="T294" s="103"/>
      <c r="U294" s="103"/>
      <c r="V294" s="103"/>
      <c r="W294" s="103"/>
      <c r="X294" s="103"/>
      <c r="Y294" s="103"/>
      <c r="Z294" s="103"/>
      <c r="AA294" s="103"/>
      <c r="AB294" s="103"/>
      <c r="AC294" s="103"/>
      <c r="AD294" s="103"/>
      <c r="AE294" s="2"/>
      <c r="AF294" s="169"/>
      <c r="AH294" s="115">
        <f t="shared" si="70"/>
        <v>0</v>
      </c>
      <c r="AI294" s="115">
        <f t="shared" si="71"/>
        <v>0</v>
      </c>
      <c r="AJ294" s="115">
        <f t="shared" si="72"/>
        <v>0</v>
      </c>
      <c r="AK294" s="115">
        <f t="shared" si="73"/>
        <v>0</v>
      </c>
      <c r="AL294" s="115">
        <f t="shared" si="74"/>
        <v>0</v>
      </c>
      <c r="AM294" s="115">
        <f t="shared" si="75"/>
        <v>0</v>
      </c>
      <c r="AN294" s="115">
        <f t="shared" si="76"/>
        <v>0</v>
      </c>
      <c r="AO294" s="115">
        <f t="shared" si="77"/>
        <v>0</v>
      </c>
      <c r="AP294" s="115">
        <f t="shared" si="78"/>
        <v>0</v>
      </c>
      <c r="AQ294" s="115">
        <f t="shared" si="79"/>
        <v>0</v>
      </c>
      <c r="AR294" s="115">
        <f t="shared" si="80"/>
        <v>0</v>
      </c>
      <c r="AS294" s="115">
        <f t="shared" si="81"/>
        <v>0</v>
      </c>
      <c r="AT294" s="115">
        <f t="shared" si="82"/>
        <v>0</v>
      </c>
      <c r="AU294" s="115">
        <f t="shared" si="83"/>
        <v>0</v>
      </c>
      <c r="AV294" s="115">
        <f t="shared" si="84"/>
        <v>0</v>
      </c>
      <c r="AW294" s="115">
        <f t="shared" si="85"/>
        <v>0</v>
      </c>
      <c r="AX294" s="115">
        <f t="shared" si="86"/>
        <v>0</v>
      </c>
      <c r="AZ294" s="115">
        <f t="shared" si="89"/>
        <v>0</v>
      </c>
      <c r="BA294" s="115">
        <f t="shared" si="90"/>
        <v>0</v>
      </c>
      <c r="BB294" s="115">
        <f t="shared" si="91"/>
        <v>0</v>
      </c>
      <c r="BC294" s="115">
        <f t="shared" si="92"/>
        <v>0</v>
      </c>
      <c r="BD294" s="115">
        <f t="shared" si="93"/>
        <v>0</v>
      </c>
      <c r="BE294" s="115">
        <f t="shared" si="94"/>
        <v>0</v>
      </c>
      <c r="BF294" s="115">
        <f t="shared" si="95"/>
        <v>0</v>
      </c>
      <c r="BG294" s="115">
        <f t="shared" si="96"/>
        <v>0</v>
      </c>
      <c r="BH294" s="115">
        <f t="shared" si="97"/>
        <v>0</v>
      </c>
      <c r="BI294" s="115">
        <f t="shared" si="98"/>
        <v>0</v>
      </c>
      <c r="BJ294" s="115">
        <f t="shared" si="99"/>
        <v>0</v>
      </c>
      <c r="BK294" s="115">
        <f t="shared" si="100"/>
        <v>0</v>
      </c>
      <c r="BL294" s="115">
        <f t="shared" si="101"/>
        <v>0</v>
      </c>
      <c r="BM294" s="115">
        <f t="shared" si="102"/>
        <v>0</v>
      </c>
      <c r="BN294" s="115">
        <f t="shared" si="103"/>
        <v>0</v>
      </c>
      <c r="BO294" s="115">
        <f t="shared" si="104"/>
        <v>0</v>
      </c>
      <c r="BP294" s="115">
        <f t="shared" si="105"/>
        <v>0</v>
      </c>
    </row>
    <row r="295" spans="1:68" s="38" customFormat="1" ht="15" customHeight="1">
      <c r="A295" s="18"/>
      <c r="B295" s="51"/>
      <c r="C295" s="48" t="s">
        <v>5011</v>
      </c>
      <c r="D295" s="547" t="str">
        <f t="shared" si="88"/>
        <v/>
      </c>
      <c r="E295" s="548"/>
      <c r="F295" s="548"/>
      <c r="G295" s="548"/>
      <c r="H295" s="548"/>
      <c r="I295" s="548"/>
      <c r="J295" s="548"/>
      <c r="K295" s="548"/>
      <c r="L295" s="548"/>
      <c r="M295" s="549"/>
      <c r="N295" s="356"/>
      <c r="O295" s="356"/>
      <c r="P295" s="103"/>
      <c r="Q295" s="103"/>
      <c r="R295" s="103"/>
      <c r="S295" s="103"/>
      <c r="T295" s="103"/>
      <c r="U295" s="103"/>
      <c r="V295" s="103"/>
      <c r="W295" s="103"/>
      <c r="X295" s="103"/>
      <c r="Y295" s="103"/>
      <c r="Z295" s="103"/>
      <c r="AA295" s="103"/>
      <c r="AB295" s="103"/>
      <c r="AC295" s="103"/>
      <c r="AD295" s="103"/>
      <c r="AE295" s="2"/>
      <c r="AF295" s="169"/>
      <c r="AH295" s="115">
        <f t="shared" si="70"/>
        <v>0</v>
      </c>
      <c r="AI295" s="115">
        <f t="shared" si="71"/>
        <v>0</v>
      </c>
      <c r="AJ295" s="115">
        <f t="shared" si="72"/>
        <v>0</v>
      </c>
      <c r="AK295" s="115">
        <f t="shared" si="73"/>
        <v>0</v>
      </c>
      <c r="AL295" s="115">
        <f t="shared" si="74"/>
        <v>0</v>
      </c>
      <c r="AM295" s="115">
        <f t="shared" si="75"/>
        <v>0</v>
      </c>
      <c r="AN295" s="115">
        <f t="shared" si="76"/>
        <v>0</v>
      </c>
      <c r="AO295" s="115">
        <f t="shared" si="77"/>
        <v>0</v>
      </c>
      <c r="AP295" s="115">
        <f t="shared" si="78"/>
        <v>0</v>
      </c>
      <c r="AQ295" s="115">
        <f t="shared" si="79"/>
        <v>0</v>
      </c>
      <c r="AR295" s="115">
        <f t="shared" si="80"/>
        <v>0</v>
      </c>
      <c r="AS295" s="115">
        <f t="shared" si="81"/>
        <v>0</v>
      </c>
      <c r="AT295" s="115">
        <f t="shared" si="82"/>
        <v>0</v>
      </c>
      <c r="AU295" s="115">
        <f t="shared" si="83"/>
        <v>0</v>
      </c>
      <c r="AV295" s="115">
        <f t="shared" si="84"/>
        <v>0</v>
      </c>
      <c r="AW295" s="115">
        <f t="shared" si="85"/>
        <v>0</v>
      </c>
      <c r="AX295" s="115">
        <f t="shared" si="86"/>
        <v>0</v>
      </c>
      <c r="AZ295" s="115">
        <f t="shared" si="89"/>
        <v>0</v>
      </c>
      <c r="BA295" s="115">
        <f t="shared" si="90"/>
        <v>0</v>
      </c>
      <c r="BB295" s="115">
        <f t="shared" si="91"/>
        <v>0</v>
      </c>
      <c r="BC295" s="115">
        <f t="shared" si="92"/>
        <v>0</v>
      </c>
      <c r="BD295" s="115">
        <f t="shared" si="93"/>
        <v>0</v>
      </c>
      <c r="BE295" s="115">
        <f t="shared" si="94"/>
        <v>0</v>
      </c>
      <c r="BF295" s="115">
        <f t="shared" si="95"/>
        <v>0</v>
      </c>
      <c r="BG295" s="115">
        <f t="shared" si="96"/>
        <v>0</v>
      </c>
      <c r="BH295" s="115">
        <f t="shared" si="97"/>
        <v>0</v>
      </c>
      <c r="BI295" s="115">
        <f t="shared" si="98"/>
        <v>0</v>
      </c>
      <c r="BJ295" s="115">
        <f t="shared" si="99"/>
        <v>0</v>
      </c>
      <c r="BK295" s="115">
        <f t="shared" si="100"/>
        <v>0</v>
      </c>
      <c r="BL295" s="115">
        <f t="shared" si="101"/>
        <v>0</v>
      </c>
      <c r="BM295" s="115">
        <f t="shared" si="102"/>
        <v>0</v>
      </c>
      <c r="BN295" s="115">
        <f t="shared" si="103"/>
        <v>0</v>
      </c>
      <c r="BO295" s="115">
        <f t="shared" si="104"/>
        <v>0</v>
      </c>
      <c r="BP295" s="115">
        <f t="shared" si="105"/>
        <v>0</v>
      </c>
    </row>
    <row r="296" spans="1:68" s="38" customFormat="1" ht="15" customHeight="1">
      <c r="A296" s="18"/>
      <c r="B296" s="51"/>
      <c r="C296" s="48" t="s">
        <v>5012</v>
      </c>
      <c r="D296" s="547" t="str">
        <f t="shared" si="88"/>
        <v/>
      </c>
      <c r="E296" s="548"/>
      <c r="F296" s="548"/>
      <c r="G296" s="548"/>
      <c r="H296" s="548"/>
      <c r="I296" s="548"/>
      <c r="J296" s="548"/>
      <c r="K296" s="548"/>
      <c r="L296" s="548"/>
      <c r="M296" s="549"/>
      <c r="N296" s="356"/>
      <c r="O296" s="356"/>
      <c r="P296" s="103"/>
      <c r="Q296" s="103"/>
      <c r="R296" s="103"/>
      <c r="S296" s="103"/>
      <c r="T296" s="103"/>
      <c r="U296" s="103"/>
      <c r="V296" s="103"/>
      <c r="W296" s="103"/>
      <c r="X296" s="103"/>
      <c r="Y296" s="103"/>
      <c r="Z296" s="103"/>
      <c r="AA296" s="103"/>
      <c r="AB296" s="103"/>
      <c r="AC296" s="103"/>
      <c r="AD296" s="103"/>
      <c r="AE296" s="2"/>
      <c r="AF296" s="169"/>
      <c r="AH296" s="115">
        <f t="shared" si="70"/>
        <v>0</v>
      </c>
      <c r="AI296" s="115">
        <f t="shared" si="71"/>
        <v>0</v>
      </c>
      <c r="AJ296" s="115">
        <f t="shared" si="72"/>
        <v>0</v>
      </c>
      <c r="AK296" s="115">
        <f t="shared" si="73"/>
        <v>0</v>
      </c>
      <c r="AL296" s="115">
        <f t="shared" si="74"/>
        <v>0</v>
      </c>
      <c r="AM296" s="115">
        <f t="shared" si="75"/>
        <v>0</v>
      </c>
      <c r="AN296" s="115">
        <f t="shared" si="76"/>
        <v>0</v>
      </c>
      <c r="AO296" s="115">
        <f t="shared" si="77"/>
        <v>0</v>
      </c>
      <c r="AP296" s="115">
        <f t="shared" si="78"/>
        <v>0</v>
      </c>
      <c r="AQ296" s="115">
        <f t="shared" si="79"/>
        <v>0</v>
      </c>
      <c r="AR296" s="115">
        <f t="shared" si="80"/>
        <v>0</v>
      </c>
      <c r="AS296" s="115">
        <f t="shared" si="81"/>
        <v>0</v>
      </c>
      <c r="AT296" s="115">
        <f t="shared" si="82"/>
        <v>0</v>
      </c>
      <c r="AU296" s="115">
        <f t="shared" si="83"/>
        <v>0</v>
      </c>
      <c r="AV296" s="115">
        <f t="shared" si="84"/>
        <v>0</v>
      </c>
      <c r="AW296" s="115">
        <f t="shared" si="85"/>
        <v>0</v>
      </c>
      <c r="AX296" s="115">
        <f t="shared" si="86"/>
        <v>0</v>
      </c>
      <c r="AZ296" s="115">
        <f t="shared" si="89"/>
        <v>0</v>
      </c>
      <c r="BA296" s="115">
        <f t="shared" si="90"/>
        <v>0</v>
      </c>
      <c r="BB296" s="115">
        <f t="shared" si="91"/>
        <v>0</v>
      </c>
      <c r="BC296" s="115">
        <f t="shared" si="92"/>
        <v>0</v>
      </c>
      <c r="BD296" s="115">
        <f t="shared" si="93"/>
        <v>0</v>
      </c>
      <c r="BE296" s="115">
        <f t="shared" si="94"/>
        <v>0</v>
      </c>
      <c r="BF296" s="115">
        <f t="shared" si="95"/>
        <v>0</v>
      </c>
      <c r="BG296" s="115">
        <f t="shared" si="96"/>
        <v>0</v>
      </c>
      <c r="BH296" s="115">
        <f t="shared" si="97"/>
        <v>0</v>
      </c>
      <c r="BI296" s="115">
        <f t="shared" si="98"/>
        <v>0</v>
      </c>
      <c r="BJ296" s="115">
        <f t="shared" si="99"/>
        <v>0</v>
      </c>
      <c r="BK296" s="115">
        <f t="shared" si="100"/>
        <v>0</v>
      </c>
      <c r="BL296" s="115">
        <f t="shared" si="101"/>
        <v>0</v>
      </c>
      <c r="BM296" s="115">
        <f t="shared" si="102"/>
        <v>0</v>
      </c>
      <c r="BN296" s="115">
        <f t="shared" si="103"/>
        <v>0</v>
      </c>
      <c r="BO296" s="115">
        <f t="shared" si="104"/>
        <v>0</v>
      </c>
      <c r="BP296" s="115">
        <f t="shared" si="105"/>
        <v>0</v>
      </c>
    </row>
    <row r="297" spans="1:68" s="38" customFormat="1" ht="15" customHeight="1">
      <c r="A297" s="18"/>
      <c r="B297" s="51"/>
      <c r="C297" s="48" t="s">
        <v>5013</v>
      </c>
      <c r="D297" s="547" t="str">
        <f t="shared" si="88"/>
        <v/>
      </c>
      <c r="E297" s="548"/>
      <c r="F297" s="548"/>
      <c r="G297" s="548"/>
      <c r="H297" s="548"/>
      <c r="I297" s="548"/>
      <c r="J297" s="548"/>
      <c r="K297" s="548"/>
      <c r="L297" s="548"/>
      <c r="M297" s="549"/>
      <c r="N297" s="356"/>
      <c r="O297" s="356"/>
      <c r="P297" s="103"/>
      <c r="Q297" s="103"/>
      <c r="R297" s="103"/>
      <c r="S297" s="103"/>
      <c r="T297" s="103"/>
      <c r="U297" s="103"/>
      <c r="V297" s="103"/>
      <c r="W297" s="103"/>
      <c r="X297" s="103"/>
      <c r="Y297" s="103"/>
      <c r="Z297" s="103"/>
      <c r="AA297" s="103"/>
      <c r="AB297" s="103"/>
      <c r="AC297" s="103"/>
      <c r="AD297" s="103"/>
      <c r="AE297" s="2"/>
      <c r="AF297" s="169"/>
      <c r="AH297" s="115">
        <f t="shared" si="70"/>
        <v>0</v>
      </c>
      <c r="AI297" s="115">
        <f t="shared" si="71"/>
        <v>0</v>
      </c>
      <c r="AJ297" s="115">
        <f t="shared" si="72"/>
        <v>0</v>
      </c>
      <c r="AK297" s="115">
        <f t="shared" si="73"/>
        <v>0</v>
      </c>
      <c r="AL297" s="115">
        <f t="shared" si="74"/>
        <v>0</v>
      </c>
      <c r="AM297" s="115">
        <f t="shared" si="75"/>
        <v>0</v>
      </c>
      <c r="AN297" s="115">
        <f t="shared" si="76"/>
        <v>0</v>
      </c>
      <c r="AO297" s="115">
        <f t="shared" si="77"/>
        <v>0</v>
      </c>
      <c r="AP297" s="115">
        <f t="shared" si="78"/>
        <v>0</v>
      </c>
      <c r="AQ297" s="115">
        <f t="shared" si="79"/>
        <v>0</v>
      </c>
      <c r="AR297" s="115">
        <f t="shared" si="80"/>
        <v>0</v>
      </c>
      <c r="AS297" s="115">
        <f t="shared" si="81"/>
        <v>0</v>
      </c>
      <c r="AT297" s="115">
        <f t="shared" si="82"/>
        <v>0</v>
      </c>
      <c r="AU297" s="115">
        <f t="shared" si="83"/>
        <v>0</v>
      </c>
      <c r="AV297" s="115">
        <f t="shared" si="84"/>
        <v>0</v>
      </c>
      <c r="AW297" s="115">
        <f t="shared" si="85"/>
        <v>0</v>
      </c>
      <c r="AX297" s="115">
        <f t="shared" si="86"/>
        <v>0</v>
      </c>
      <c r="AZ297" s="115">
        <f t="shared" si="89"/>
        <v>0</v>
      </c>
      <c r="BA297" s="115">
        <f t="shared" si="90"/>
        <v>0</v>
      </c>
      <c r="BB297" s="115">
        <f t="shared" si="91"/>
        <v>0</v>
      </c>
      <c r="BC297" s="115">
        <f t="shared" si="92"/>
        <v>0</v>
      </c>
      <c r="BD297" s="115">
        <f t="shared" si="93"/>
        <v>0</v>
      </c>
      <c r="BE297" s="115">
        <f t="shared" si="94"/>
        <v>0</v>
      </c>
      <c r="BF297" s="115">
        <f t="shared" si="95"/>
        <v>0</v>
      </c>
      <c r="BG297" s="115">
        <f t="shared" si="96"/>
        <v>0</v>
      </c>
      <c r="BH297" s="115">
        <f t="shared" si="97"/>
        <v>0</v>
      </c>
      <c r="BI297" s="115">
        <f t="shared" si="98"/>
        <v>0</v>
      </c>
      <c r="BJ297" s="115">
        <f t="shared" si="99"/>
        <v>0</v>
      </c>
      <c r="BK297" s="115">
        <f t="shared" si="100"/>
        <v>0</v>
      </c>
      <c r="BL297" s="115">
        <f t="shared" si="101"/>
        <v>0</v>
      </c>
      <c r="BM297" s="115">
        <f t="shared" si="102"/>
        <v>0</v>
      </c>
      <c r="BN297" s="115">
        <f t="shared" si="103"/>
        <v>0</v>
      </c>
      <c r="BO297" s="115">
        <f t="shared" si="104"/>
        <v>0</v>
      </c>
      <c r="BP297" s="115">
        <f t="shared" si="105"/>
        <v>0</v>
      </c>
    </row>
    <row r="298" spans="1:68" s="38" customFormat="1" ht="15" customHeight="1">
      <c r="A298" s="18"/>
      <c r="B298" s="51"/>
      <c r="C298" s="48" t="s">
        <v>5014</v>
      </c>
      <c r="D298" s="547" t="str">
        <f t="shared" si="88"/>
        <v/>
      </c>
      <c r="E298" s="548"/>
      <c r="F298" s="548"/>
      <c r="G298" s="548"/>
      <c r="H298" s="548"/>
      <c r="I298" s="548"/>
      <c r="J298" s="548"/>
      <c r="K298" s="548"/>
      <c r="L298" s="548"/>
      <c r="M298" s="549"/>
      <c r="N298" s="356"/>
      <c r="O298" s="356"/>
      <c r="P298" s="103"/>
      <c r="Q298" s="103"/>
      <c r="R298" s="103"/>
      <c r="S298" s="103"/>
      <c r="T298" s="103"/>
      <c r="U298" s="103"/>
      <c r="V298" s="103"/>
      <c r="W298" s="103"/>
      <c r="X298" s="103"/>
      <c r="Y298" s="103"/>
      <c r="Z298" s="103"/>
      <c r="AA298" s="103"/>
      <c r="AB298" s="103"/>
      <c r="AC298" s="103"/>
      <c r="AD298" s="103"/>
      <c r="AE298" s="2"/>
      <c r="AF298" s="169"/>
      <c r="AH298" s="115">
        <f t="shared" si="70"/>
        <v>0</v>
      </c>
      <c r="AI298" s="115">
        <f t="shared" si="71"/>
        <v>0</v>
      </c>
      <c r="AJ298" s="115">
        <f t="shared" si="72"/>
        <v>0</v>
      </c>
      <c r="AK298" s="115">
        <f t="shared" si="73"/>
        <v>0</v>
      </c>
      <c r="AL298" s="115">
        <f t="shared" si="74"/>
        <v>0</v>
      </c>
      <c r="AM298" s="115">
        <f t="shared" si="75"/>
        <v>0</v>
      </c>
      <c r="AN298" s="115">
        <f t="shared" si="76"/>
        <v>0</v>
      </c>
      <c r="AO298" s="115">
        <f t="shared" si="77"/>
        <v>0</v>
      </c>
      <c r="AP298" s="115">
        <f t="shared" si="78"/>
        <v>0</v>
      </c>
      <c r="AQ298" s="115">
        <f t="shared" si="79"/>
        <v>0</v>
      </c>
      <c r="AR298" s="115">
        <f t="shared" si="80"/>
        <v>0</v>
      </c>
      <c r="AS298" s="115">
        <f t="shared" si="81"/>
        <v>0</v>
      </c>
      <c r="AT298" s="115">
        <f t="shared" si="82"/>
        <v>0</v>
      </c>
      <c r="AU298" s="115">
        <f t="shared" si="83"/>
        <v>0</v>
      </c>
      <c r="AV298" s="115">
        <f t="shared" si="84"/>
        <v>0</v>
      </c>
      <c r="AW298" s="115">
        <f t="shared" si="85"/>
        <v>0</v>
      </c>
      <c r="AX298" s="115">
        <f t="shared" si="86"/>
        <v>0</v>
      </c>
      <c r="AZ298" s="115">
        <f t="shared" si="89"/>
        <v>0</v>
      </c>
      <c r="BA298" s="115">
        <f t="shared" si="90"/>
        <v>0</v>
      </c>
      <c r="BB298" s="115">
        <f t="shared" si="91"/>
        <v>0</v>
      </c>
      <c r="BC298" s="115">
        <f t="shared" si="92"/>
        <v>0</v>
      </c>
      <c r="BD298" s="115">
        <f t="shared" si="93"/>
        <v>0</v>
      </c>
      <c r="BE298" s="115">
        <f t="shared" si="94"/>
        <v>0</v>
      </c>
      <c r="BF298" s="115">
        <f t="shared" si="95"/>
        <v>0</v>
      </c>
      <c r="BG298" s="115">
        <f t="shared" si="96"/>
        <v>0</v>
      </c>
      <c r="BH298" s="115">
        <f t="shared" si="97"/>
        <v>0</v>
      </c>
      <c r="BI298" s="115">
        <f t="shared" si="98"/>
        <v>0</v>
      </c>
      <c r="BJ298" s="115">
        <f t="shared" si="99"/>
        <v>0</v>
      </c>
      <c r="BK298" s="115">
        <f t="shared" si="100"/>
        <v>0</v>
      </c>
      <c r="BL298" s="115">
        <f t="shared" si="101"/>
        <v>0</v>
      </c>
      <c r="BM298" s="115">
        <f t="shared" si="102"/>
        <v>0</v>
      </c>
      <c r="BN298" s="115">
        <f t="shared" si="103"/>
        <v>0</v>
      </c>
      <c r="BO298" s="115">
        <f t="shared" si="104"/>
        <v>0</v>
      </c>
      <c r="BP298" s="115">
        <f t="shared" si="105"/>
        <v>0</v>
      </c>
    </row>
    <row r="299" spans="1:68" s="38" customFormat="1" ht="15" customHeight="1">
      <c r="A299" s="18"/>
      <c r="B299" s="51"/>
      <c r="C299" s="48" t="s">
        <v>5015</v>
      </c>
      <c r="D299" s="547" t="str">
        <f t="shared" si="88"/>
        <v/>
      </c>
      <c r="E299" s="548"/>
      <c r="F299" s="548"/>
      <c r="G299" s="548"/>
      <c r="H299" s="548"/>
      <c r="I299" s="548"/>
      <c r="J299" s="548"/>
      <c r="K299" s="548"/>
      <c r="L299" s="548"/>
      <c r="M299" s="549"/>
      <c r="N299" s="356"/>
      <c r="O299" s="356"/>
      <c r="P299" s="103"/>
      <c r="Q299" s="103"/>
      <c r="R299" s="103"/>
      <c r="S299" s="103"/>
      <c r="T299" s="103"/>
      <c r="U299" s="103"/>
      <c r="V299" s="103"/>
      <c r="W299" s="103"/>
      <c r="X299" s="103"/>
      <c r="Y299" s="103"/>
      <c r="Z299" s="103"/>
      <c r="AA299" s="103"/>
      <c r="AB299" s="103"/>
      <c r="AC299" s="103"/>
      <c r="AD299" s="103"/>
      <c r="AE299" s="2"/>
      <c r="AF299" s="169"/>
      <c r="AH299" s="115">
        <f t="shared" si="70"/>
        <v>0</v>
      </c>
      <c r="AI299" s="115">
        <f t="shared" si="71"/>
        <v>0</v>
      </c>
      <c r="AJ299" s="115">
        <f t="shared" si="72"/>
        <v>0</v>
      </c>
      <c r="AK299" s="115">
        <f t="shared" si="73"/>
        <v>0</v>
      </c>
      <c r="AL299" s="115">
        <f t="shared" si="74"/>
        <v>0</v>
      </c>
      <c r="AM299" s="115">
        <f t="shared" si="75"/>
        <v>0</v>
      </c>
      <c r="AN299" s="115">
        <f t="shared" si="76"/>
        <v>0</v>
      </c>
      <c r="AO299" s="115">
        <f t="shared" si="77"/>
        <v>0</v>
      </c>
      <c r="AP299" s="115">
        <f t="shared" si="78"/>
        <v>0</v>
      </c>
      <c r="AQ299" s="115">
        <f t="shared" si="79"/>
        <v>0</v>
      </c>
      <c r="AR299" s="115">
        <f t="shared" si="80"/>
        <v>0</v>
      </c>
      <c r="AS299" s="115">
        <f t="shared" si="81"/>
        <v>0</v>
      </c>
      <c r="AT299" s="115">
        <f t="shared" si="82"/>
        <v>0</v>
      </c>
      <c r="AU299" s="115">
        <f t="shared" si="83"/>
        <v>0</v>
      </c>
      <c r="AV299" s="115">
        <f t="shared" si="84"/>
        <v>0</v>
      </c>
      <c r="AW299" s="115">
        <f t="shared" si="85"/>
        <v>0</v>
      </c>
      <c r="AX299" s="115">
        <f t="shared" si="86"/>
        <v>0</v>
      </c>
      <c r="AZ299" s="115">
        <f t="shared" si="89"/>
        <v>0</v>
      </c>
      <c r="BA299" s="115">
        <f t="shared" si="90"/>
        <v>0</v>
      </c>
      <c r="BB299" s="115">
        <f t="shared" si="91"/>
        <v>0</v>
      </c>
      <c r="BC299" s="115">
        <f t="shared" si="92"/>
        <v>0</v>
      </c>
      <c r="BD299" s="115">
        <f t="shared" si="93"/>
        <v>0</v>
      </c>
      <c r="BE299" s="115">
        <f t="shared" si="94"/>
        <v>0</v>
      </c>
      <c r="BF299" s="115">
        <f t="shared" si="95"/>
        <v>0</v>
      </c>
      <c r="BG299" s="115">
        <f t="shared" si="96"/>
        <v>0</v>
      </c>
      <c r="BH299" s="115">
        <f t="shared" si="97"/>
        <v>0</v>
      </c>
      <c r="BI299" s="115">
        <f t="shared" si="98"/>
        <v>0</v>
      </c>
      <c r="BJ299" s="115">
        <f t="shared" si="99"/>
        <v>0</v>
      </c>
      <c r="BK299" s="115">
        <f t="shared" si="100"/>
        <v>0</v>
      </c>
      <c r="BL299" s="115">
        <f t="shared" si="101"/>
        <v>0</v>
      </c>
      <c r="BM299" s="115">
        <f t="shared" si="102"/>
        <v>0</v>
      </c>
      <c r="BN299" s="115">
        <f t="shared" si="103"/>
        <v>0</v>
      </c>
      <c r="BO299" s="115">
        <f t="shared" si="104"/>
        <v>0</v>
      </c>
      <c r="BP299" s="115">
        <f t="shared" si="105"/>
        <v>0</v>
      </c>
    </row>
    <row r="300" spans="1:68" s="38" customFormat="1" ht="15" customHeight="1">
      <c r="A300" s="18"/>
      <c r="B300" s="51"/>
      <c r="C300" s="48" t="s">
        <v>5016</v>
      </c>
      <c r="D300" s="547" t="str">
        <f t="shared" si="88"/>
        <v/>
      </c>
      <c r="E300" s="548"/>
      <c r="F300" s="548"/>
      <c r="G300" s="548"/>
      <c r="H300" s="548"/>
      <c r="I300" s="548"/>
      <c r="J300" s="548"/>
      <c r="K300" s="548"/>
      <c r="L300" s="548"/>
      <c r="M300" s="549"/>
      <c r="N300" s="356"/>
      <c r="O300" s="356"/>
      <c r="P300" s="103"/>
      <c r="Q300" s="103"/>
      <c r="R300" s="103"/>
      <c r="S300" s="103"/>
      <c r="T300" s="103"/>
      <c r="U300" s="103"/>
      <c r="V300" s="103"/>
      <c r="W300" s="103"/>
      <c r="X300" s="103"/>
      <c r="Y300" s="103"/>
      <c r="Z300" s="103"/>
      <c r="AA300" s="103"/>
      <c r="AB300" s="103"/>
      <c r="AC300" s="103"/>
      <c r="AD300" s="103"/>
      <c r="AE300" s="2"/>
      <c r="AF300" s="169"/>
      <c r="AH300" s="115">
        <f t="shared" si="70"/>
        <v>0</v>
      </c>
      <c r="AI300" s="115">
        <f t="shared" si="71"/>
        <v>0</v>
      </c>
      <c r="AJ300" s="115">
        <f t="shared" si="72"/>
        <v>0</v>
      </c>
      <c r="AK300" s="115">
        <f t="shared" si="73"/>
        <v>0</v>
      </c>
      <c r="AL300" s="115">
        <f t="shared" si="74"/>
        <v>0</v>
      </c>
      <c r="AM300" s="115">
        <f t="shared" si="75"/>
        <v>0</v>
      </c>
      <c r="AN300" s="115">
        <f t="shared" si="76"/>
        <v>0</v>
      </c>
      <c r="AO300" s="115">
        <f t="shared" si="77"/>
        <v>0</v>
      </c>
      <c r="AP300" s="115">
        <f t="shared" si="78"/>
        <v>0</v>
      </c>
      <c r="AQ300" s="115">
        <f t="shared" si="79"/>
        <v>0</v>
      </c>
      <c r="AR300" s="115">
        <f t="shared" si="80"/>
        <v>0</v>
      </c>
      <c r="AS300" s="115">
        <f t="shared" si="81"/>
        <v>0</v>
      </c>
      <c r="AT300" s="115">
        <f t="shared" si="82"/>
        <v>0</v>
      </c>
      <c r="AU300" s="115">
        <f t="shared" si="83"/>
        <v>0</v>
      </c>
      <c r="AV300" s="115">
        <f t="shared" si="84"/>
        <v>0</v>
      </c>
      <c r="AW300" s="115">
        <f t="shared" si="85"/>
        <v>0</v>
      </c>
      <c r="AX300" s="115">
        <f t="shared" si="86"/>
        <v>0</v>
      </c>
      <c r="AZ300" s="115">
        <f t="shared" si="89"/>
        <v>0</v>
      </c>
      <c r="BA300" s="115">
        <f t="shared" si="90"/>
        <v>0</v>
      </c>
      <c r="BB300" s="115">
        <f t="shared" si="91"/>
        <v>0</v>
      </c>
      <c r="BC300" s="115">
        <f t="shared" si="92"/>
        <v>0</v>
      </c>
      <c r="BD300" s="115">
        <f t="shared" si="93"/>
        <v>0</v>
      </c>
      <c r="BE300" s="115">
        <f t="shared" si="94"/>
        <v>0</v>
      </c>
      <c r="BF300" s="115">
        <f t="shared" si="95"/>
        <v>0</v>
      </c>
      <c r="BG300" s="115">
        <f t="shared" si="96"/>
        <v>0</v>
      </c>
      <c r="BH300" s="115">
        <f t="shared" si="97"/>
        <v>0</v>
      </c>
      <c r="BI300" s="115">
        <f t="shared" si="98"/>
        <v>0</v>
      </c>
      <c r="BJ300" s="115">
        <f t="shared" si="99"/>
        <v>0</v>
      </c>
      <c r="BK300" s="115">
        <f t="shared" si="100"/>
        <v>0</v>
      </c>
      <c r="BL300" s="115">
        <f t="shared" si="101"/>
        <v>0</v>
      </c>
      <c r="BM300" s="115">
        <f t="shared" si="102"/>
        <v>0</v>
      </c>
      <c r="BN300" s="115">
        <f t="shared" si="103"/>
        <v>0</v>
      </c>
      <c r="BO300" s="115">
        <f t="shared" si="104"/>
        <v>0</v>
      </c>
      <c r="BP300" s="115">
        <f t="shared" si="105"/>
        <v>0</v>
      </c>
    </row>
    <row r="301" spans="1:68" s="38" customFormat="1" ht="15" customHeight="1">
      <c r="A301" s="18"/>
      <c r="B301" s="51"/>
      <c r="C301" s="48" t="s">
        <v>5017</v>
      </c>
      <c r="D301" s="547" t="str">
        <f t="shared" si="88"/>
        <v/>
      </c>
      <c r="E301" s="548"/>
      <c r="F301" s="548"/>
      <c r="G301" s="548"/>
      <c r="H301" s="548"/>
      <c r="I301" s="548"/>
      <c r="J301" s="548"/>
      <c r="K301" s="548"/>
      <c r="L301" s="548"/>
      <c r="M301" s="549"/>
      <c r="N301" s="356"/>
      <c r="O301" s="356"/>
      <c r="P301" s="103"/>
      <c r="Q301" s="103"/>
      <c r="R301" s="103"/>
      <c r="S301" s="103"/>
      <c r="T301" s="103"/>
      <c r="U301" s="103"/>
      <c r="V301" s="103"/>
      <c r="W301" s="103"/>
      <c r="X301" s="103"/>
      <c r="Y301" s="103"/>
      <c r="Z301" s="103"/>
      <c r="AA301" s="103"/>
      <c r="AB301" s="103"/>
      <c r="AC301" s="103"/>
      <c r="AD301" s="103"/>
      <c r="AE301" s="2"/>
      <c r="AF301" s="169"/>
      <c r="AH301" s="115">
        <f t="shared" si="70"/>
        <v>0</v>
      </c>
      <c r="AI301" s="115">
        <f t="shared" si="71"/>
        <v>0</v>
      </c>
      <c r="AJ301" s="115">
        <f t="shared" si="72"/>
        <v>0</v>
      </c>
      <c r="AK301" s="115">
        <f t="shared" si="73"/>
        <v>0</v>
      </c>
      <c r="AL301" s="115">
        <f t="shared" si="74"/>
        <v>0</v>
      </c>
      <c r="AM301" s="115">
        <f t="shared" si="75"/>
        <v>0</v>
      </c>
      <c r="AN301" s="115">
        <f t="shared" si="76"/>
        <v>0</v>
      </c>
      <c r="AO301" s="115">
        <f t="shared" si="77"/>
        <v>0</v>
      </c>
      <c r="AP301" s="115">
        <f t="shared" si="78"/>
        <v>0</v>
      </c>
      <c r="AQ301" s="115">
        <f t="shared" si="79"/>
        <v>0</v>
      </c>
      <c r="AR301" s="115">
        <f t="shared" si="80"/>
        <v>0</v>
      </c>
      <c r="AS301" s="115">
        <f t="shared" si="81"/>
        <v>0</v>
      </c>
      <c r="AT301" s="115">
        <f t="shared" si="82"/>
        <v>0</v>
      </c>
      <c r="AU301" s="115">
        <f t="shared" si="83"/>
        <v>0</v>
      </c>
      <c r="AV301" s="115">
        <f t="shared" si="84"/>
        <v>0</v>
      </c>
      <c r="AW301" s="115">
        <f t="shared" si="85"/>
        <v>0</v>
      </c>
      <c r="AX301" s="115">
        <f t="shared" si="86"/>
        <v>0</v>
      </c>
      <c r="AZ301" s="115">
        <f t="shared" si="89"/>
        <v>0</v>
      </c>
      <c r="BA301" s="115">
        <f t="shared" si="90"/>
        <v>0</v>
      </c>
      <c r="BB301" s="115">
        <f t="shared" si="91"/>
        <v>0</v>
      </c>
      <c r="BC301" s="115">
        <f t="shared" si="92"/>
        <v>0</v>
      </c>
      <c r="BD301" s="115">
        <f t="shared" si="93"/>
        <v>0</v>
      </c>
      <c r="BE301" s="115">
        <f t="shared" si="94"/>
        <v>0</v>
      </c>
      <c r="BF301" s="115">
        <f t="shared" si="95"/>
        <v>0</v>
      </c>
      <c r="BG301" s="115">
        <f t="shared" si="96"/>
        <v>0</v>
      </c>
      <c r="BH301" s="115">
        <f t="shared" si="97"/>
        <v>0</v>
      </c>
      <c r="BI301" s="115">
        <f t="shared" si="98"/>
        <v>0</v>
      </c>
      <c r="BJ301" s="115">
        <f t="shared" si="99"/>
        <v>0</v>
      </c>
      <c r="BK301" s="115">
        <f t="shared" si="100"/>
        <v>0</v>
      </c>
      <c r="BL301" s="115">
        <f t="shared" si="101"/>
        <v>0</v>
      </c>
      <c r="BM301" s="115">
        <f t="shared" si="102"/>
        <v>0</v>
      </c>
      <c r="BN301" s="115">
        <f t="shared" si="103"/>
        <v>0</v>
      </c>
      <c r="BO301" s="115">
        <f t="shared" si="104"/>
        <v>0</v>
      </c>
      <c r="BP301" s="115">
        <f t="shared" si="105"/>
        <v>0</v>
      </c>
    </row>
    <row r="302" spans="1:68" s="38" customFormat="1" ht="15" customHeight="1">
      <c r="A302" s="18"/>
      <c r="B302" s="51"/>
      <c r="C302" s="48" t="s">
        <v>5018</v>
      </c>
      <c r="D302" s="547" t="str">
        <f t="shared" si="88"/>
        <v/>
      </c>
      <c r="E302" s="548"/>
      <c r="F302" s="548"/>
      <c r="G302" s="548"/>
      <c r="H302" s="548"/>
      <c r="I302" s="548"/>
      <c r="J302" s="548"/>
      <c r="K302" s="548"/>
      <c r="L302" s="548"/>
      <c r="M302" s="549"/>
      <c r="N302" s="356"/>
      <c r="O302" s="356"/>
      <c r="P302" s="103"/>
      <c r="Q302" s="103"/>
      <c r="R302" s="103"/>
      <c r="S302" s="103"/>
      <c r="T302" s="103"/>
      <c r="U302" s="103"/>
      <c r="V302" s="103"/>
      <c r="W302" s="103"/>
      <c r="X302" s="103"/>
      <c r="Y302" s="103"/>
      <c r="Z302" s="103"/>
      <c r="AA302" s="103"/>
      <c r="AB302" s="103"/>
      <c r="AC302" s="103"/>
      <c r="AD302" s="103"/>
      <c r="AE302" s="2"/>
      <c r="AF302" s="169"/>
      <c r="AH302" s="115">
        <f t="shared" si="70"/>
        <v>0</v>
      </c>
      <c r="AI302" s="115">
        <f t="shared" si="71"/>
        <v>0</v>
      </c>
      <c r="AJ302" s="115">
        <f t="shared" si="72"/>
        <v>0</v>
      </c>
      <c r="AK302" s="115">
        <f t="shared" si="73"/>
        <v>0</v>
      </c>
      <c r="AL302" s="115">
        <f t="shared" si="74"/>
        <v>0</v>
      </c>
      <c r="AM302" s="115">
        <f t="shared" si="75"/>
        <v>0</v>
      </c>
      <c r="AN302" s="115">
        <f t="shared" si="76"/>
        <v>0</v>
      </c>
      <c r="AO302" s="115">
        <f t="shared" si="77"/>
        <v>0</v>
      </c>
      <c r="AP302" s="115">
        <f t="shared" si="78"/>
        <v>0</v>
      </c>
      <c r="AQ302" s="115">
        <f t="shared" si="79"/>
        <v>0</v>
      </c>
      <c r="AR302" s="115">
        <f t="shared" si="80"/>
        <v>0</v>
      </c>
      <c r="AS302" s="115">
        <f t="shared" si="81"/>
        <v>0</v>
      </c>
      <c r="AT302" s="115">
        <f t="shared" si="82"/>
        <v>0</v>
      </c>
      <c r="AU302" s="115">
        <f t="shared" si="83"/>
        <v>0</v>
      </c>
      <c r="AV302" s="115">
        <f t="shared" si="84"/>
        <v>0</v>
      </c>
      <c r="AW302" s="115">
        <f t="shared" si="85"/>
        <v>0</v>
      </c>
      <c r="AX302" s="115">
        <f t="shared" si="86"/>
        <v>0</v>
      </c>
      <c r="AZ302" s="115">
        <f t="shared" si="89"/>
        <v>0</v>
      </c>
      <c r="BA302" s="115">
        <f t="shared" si="90"/>
        <v>0</v>
      </c>
      <c r="BB302" s="115">
        <f t="shared" si="91"/>
        <v>0</v>
      </c>
      <c r="BC302" s="115">
        <f t="shared" si="92"/>
        <v>0</v>
      </c>
      <c r="BD302" s="115">
        <f t="shared" si="93"/>
        <v>0</v>
      </c>
      <c r="BE302" s="115">
        <f t="shared" si="94"/>
        <v>0</v>
      </c>
      <c r="BF302" s="115">
        <f t="shared" si="95"/>
        <v>0</v>
      </c>
      <c r="BG302" s="115">
        <f t="shared" si="96"/>
        <v>0</v>
      </c>
      <c r="BH302" s="115">
        <f t="shared" si="97"/>
        <v>0</v>
      </c>
      <c r="BI302" s="115">
        <f t="shared" si="98"/>
        <v>0</v>
      </c>
      <c r="BJ302" s="115">
        <f t="shared" si="99"/>
        <v>0</v>
      </c>
      <c r="BK302" s="115">
        <f t="shared" si="100"/>
        <v>0</v>
      </c>
      <c r="BL302" s="115">
        <f t="shared" si="101"/>
        <v>0</v>
      </c>
      <c r="BM302" s="115">
        <f t="shared" si="102"/>
        <v>0</v>
      </c>
      <c r="BN302" s="115">
        <f t="shared" si="103"/>
        <v>0</v>
      </c>
      <c r="BO302" s="115">
        <f t="shared" si="104"/>
        <v>0</v>
      </c>
      <c r="BP302" s="115">
        <f t="shared" si="105"/>
        <v>0</v>
      </c>
    </row>
    <row r="303" spans="1:68" s="38" customFormat="1" ht="15" customHeight="1">
      <c r="A303" s="18"/>
      <c r="B303" s="51"/>
      <c r="C303" s="48" t="s">
        <v>5019</v>
      </c>
      <c r="D303" s="547" t="str">
        <f t="shared" si="88"/>
        <v/>
      </c>
      <c r="E303" s="548"/>
      <c r="F303" s="548"/>
      <c r="G303" s="548"/>
      <c r="H303" s="548"/>
      <c r="I303" s="548"/>
      <c r="J303" s="548"/>
      <c r="K303" s="548"/>
      <c r="L303" s="548"/>
      <c r="M303" s="549"/>
      <c r="N303" s="356"/>
      <c r="O303" s="356"/>
      <c r="P303" s="103"/>
      <c r="Q303" s="103"/>
      <c r="R303" s="103"/>
      <c r="S303" s="103"/>
      <c r="T303" s="103"/>
      <c r="U303" s="103"/>
      <c r="V303" s="103"/>
      <c r="W303" s="103"/>
      <c r="X303" s="103"/>
      <c r="Y303" s="103"/>
      <c r="Z303" s="103"/>
      <c r="AA303" s="103"/>
      <c r="AB303" s="103"/>
      <c r="AC303" s="103"/>
      <c r="AD303" s="103"/>
      <c r="AE303" s="2"/>
      <c r="AF303" s="169"/>
      <c r="AH303" s="115">
        <f t="shared" si="70"/>
        <v>0</v>
      </c>
      <c r="AI303" s="115">
        <f t="shared" si="71"/>
        <v>0</v>
      </c>
      <c r="AJ303" s="115">
        <f t="shared" si="72"/>
        <v>0</v>
      </c>
      <c r="AK303" s="115">
        <f t="shared" si="73"/>
        <v>0</v>
      </c>
      <c r="AL303" s="115">
        <f t="shared" si="74"/>
        <v>0</v>
      </c>
      <c r="AM303" s="115">
        <f t="shared" si="75"/>
        <v>0</v>
      </c>
      <c r="AN303" s="115">
        <f t="shared" si="76"/>
        <v>0</v>
      </c>
      <c r="AO303" s="115">
        <f t="shared" si="77"/>
        <v>0</v>
      </c>
      <c r="AP303" s="115">
        <f t="shared" si="78"/>
        <v>0</v>
      </c>
      <c r="AQ303" s="115">
        <f t="shared" si="79"/>
        <v>0</v>
      </c>
      <c r="AR303" s="115">
        <f t="shared" si="80"/>
        <v>0</v>
      </c>
      <c r="AS303" s="115">
        <f t="shared" si="81"/>
        <v>0</v>
      </c>
      <c r="AT303" s="115">
        <f t="shared" si="82"/>
        <v>0</v>
      </c>
      <c r="AU303" s="115">
        <f t="shared" si="83"/>
        <v>0</v>
      </c>
      <c r="AV303" s="115">
        <f t="shared" si="84"/>
        <v>0</v>
      </c>
      <c r="AW303" s="115">
        <f t="shared" si="85"/>
        <v>0</v>
      </c>
      <c r="AX303" s="115">
        <f t="shared" si="86"/>
        <v>0</v>
      </c>
      <c r="AZ303" s="115">
        <f t="shared" si="89"/>
        <v>0</v>
      </c>
      <c r="BA303" s="115">
        <f t="shared" si="90"/>
        <v>0</v>
      </c>
      <c r="BB303" s="115">
        <f t="shared" si="91"/>
        <v>0</v>
      </c>
      <c r="BC303" s="115">
        <f t="shared" si="92"/>
        <v>0</v>
      </c>
      <c r="BD303" s="115">
        <f t="shared" si="93"/>
        <v>0</v>
      </c>
      <c r="BE303" s="115">
        <f t="shared" si="94"/>
        <v>0</v>
      </c>
      <c r="BF303" s="115">
        <f t="shared" si="95"/>
        <v>0</v>
      </c>
      <c r="BG303" s="115">
        <f t="shared" si="96"/>
        <v>0</v>
      </c>
      <c r="BH303" s="115">
        <f t="shared" si="97"/>
        <v>0</v>
      </c>
      <c r="BI303" s="115">
        <f t="shared" si="98"/>
        <v>0</v>
      </c>
      <c r="BJ303" s="115">
        <f t="shared" si="99"/>
        <v>0</v>
      </c>
      <c r="BK303" s="115">
        <f t="shared" si="100"/>
        <v>0</v>
      </c>
      <c r="BL303" s="115">
        <f t="shared" si="101"/>
        <v>0</v>
      </c>
      <c r="BM303" s="115">
        <f t="shared" si="102"/>
        <v>0</v>
      </c>
      <c r="BN303" s="115">
        <f t="shared" si="103"/>
        <v>0</v>
      </c>
      <c r="BO303" s="115">
        <f t="shared" si="104"/>
        <v>0</v>
      </c>
      <c r="BP303" s="115">
        <f t="shared" si="105"/>
        <v>0</v>
      </c>
    </row>
    <row r="304" spans="1:68" s="38" customFormat="1" ht="15" customHeight="1">
      <c r="A304" s="18"/>
      <c r="B304" s="51"/>
      <c r="C304" s="48" t="s">
        <v>5020</v>
      </c>
      <c r="D304" s="547" t="str">
        <f t="shared" si="88"/>
        <v/>
      </c>
      <c r="E304" s="548"/>
      <c r="F304" s="548"/>
      <c r="G304" s="548"/>
      <c r="H304" s="548"/>
      <c r="I304" s="548"/>
      <c r="J304" s="548"/>
      <c r="K304" s="548"/>
      <c r="L304" s="548"/>
      <c r="M304" s="549"/>
      <c r="N304" s="356"/>
      <c r="O304" s="356"/>
      <c r="P304" s="103"/>
      <c r="Q304" s="103"/>
      <c r="R304" s="103"/>
      <c r="S304" s="103"/>
      <c r="T304" s="103"/>
      <c r="U304" s="103"/>
      <c r="V304" s="103"/>
      <c r="W304" s="103"/>
      <c r="X304" s="103"/>
      <c r="Y304" s="103"/>
      <c r="Z304" s="103"/>
      <c r="AA304" s="103"/>
      <c r="AB304" s="103"/>
      <c r="AC304" s="103"/>
      <c r="AD304" s="103"/>
      <c r="AE304" s="2"/>
      <c r="AF304" s="169"/>
      <c r="AH304" s="115">
        <f t="shared" si="70"/>
        <v>0</v>
      </c>
      <c r="AI304" s="115">
        <f t="shared" si="71"/>
        <v>0</v>
      </c>
      <c r="AJ304" s="115">
        <f t="shared" si="72"/>
        <v>0</v>
      </c>
      <c r="AK304" s="115">
        <f t="shared" si="73"/>
        <v>0</v>
      </c>
      <c r="AL304" s="115">
        <f t="shared" si="74"/>
        <v>0</v>
      </c>
      <c r="AM304" s="115">
        <f t="shared" si="75"/>
        <v>0</v>
      </c>
      <c r="AN304" s="115">
        <f t="shared" si="76"/>
        <v>0</v>
      </c>
      <c r="AO304" s="115">
        <f t="shared" si="77"/>
        <v>0</v>
      </c>
      <c r="AP304" s="115">
        <f t="shared" si="78"/>
        <v>0</v>
      </c>
      <c r="AQ304" s="115">
        <f t="shared" si="79"/>
        <v>0</v>
      </c>
      <c r="AR304" s="115">
        <f t="shared" si="80"/>
        <v>0</v>
      </c>
      <c r="AS304" s="115">
        <f t="shared" si="81"/>
        <v>0</v>
      </c>
      <c r="AT304" s="115">
        <f t="shared" si="82"/>
        <v>0</v>
      </c>
      <c r="AU304" s="115">
        <f t="shared" si="83"/>
        <v>0</v>
      </c>
      <c r="AV304" s="115">
        <f t="shared" si="84"/>
        <v>0</v>
      </c>
      <c r="AW304" s="115">
        <f t="shared" si="85"/>
        <v>0</v>
      </c>
      <c r="AX304" s="115">
        <f t="shared" si="86"/>
        <v>0</v>
      </c>
      <c r="AZ304" s="115">
        <f t="shared" si="89"/>
        <v>0</v>
      </c>
      <c r="BA304" s="115">
        <f t="shared" si="90"/>
        <v>0</v>
      </c>
      <c r="BB304" s="115">
        <f t="shared" si="91"/>
        <v>0</v>
      </c>
      <c r="BC304" s="115">
        <f t="shared" si="92"/>
        <v>0</v>
      </c>
      <c r="BD304" s="115">
        <f t="shared" si="93"/>
        <v>0</v>
      </c>
      <c r="BE304" s="115">
        <f t="shared" si="94"/>
        <v>0</v>
      </c>
      <c r="BF304" s="115">
        <f t="shared" si="95"/>
        <v>0</v>
      </c>
      <c r="BG304" s="115">
        <f t="shared" si="96"/>
        <v>0</v>
      </c>
      <c r="BH304" s="115">
        <f t="shared" si="97"/>
        <v>0</v>
      </c>
      <c r="BI304" s="115">
        <f t="shared" si="98"/>
        <v>0</v>
      </c>
      <c r="BJ304" s="115">
        <f t="shared" si="99"/>
        <v>0</v>
      </c>
      <c r="BK304" s="115">
        <f t="shared" si="100"/>
        <v>0</v>
      </c>
      <c r="BL304" s="115">
        <f t="shared" si="101"/>
        <v>0</v>
      </c>
      <c r="BM304" s="115">
        <f t="shared" si="102"/>
        <v>0</v>
      </c>
      <c r="BN304" s="115">
        <f t="shared" si="103"/>
        <v>0</v>
      </c>
      <c r="BO304" s="115">
        <f t="shared" si="104"/>
        <v>0</v>
      </c>
      <c r="BP304" s="115">
        <f t="shared" si="105"/>
        <v>0</v>
      </c>
    </row>
    <row r="305" spans="1:68" s="38" customFormat="1" ht="15" customHeight="1">
      <c r="A305" s="18"/>
      <c r="B305" s="51"/>
      <c r="C305" s="48" t="s">
        <v>5021</v>
      </c>
      <c r="D305" s="547" t="str">
        <f t="shared" si="88"/>
        <v/>
      </c>
      <c r="E305" s="548"/>
      <c r="F305" s="548"/>
      <c r="G305" s="548"/>
      <c r="H305" s="548"/>
      <c r="I305" s="548"/>
      <c r="J305" s="548"/>
      <c r="K305" s="548"/>
      <c r="L305" s="548"/>
      <c r="M305" s="549"/>
      <c r="N305" s="356"/>
      <c r="O305" s="356"/>
      <c r="P305" s="103"/>
      <c r="Q305" s="103"/>
      <c r="R305" s="103"/>
      <c r="S305" s="103"/>
      <c r="T305" s="103"/>
      <c r="U305" s="103"/>
      <c r="V305" s="103"/>
      <c r="W305" s="103"/>
      <c r="X305" s="103"/>
      <c r="Y305" s="103"/>
      <c r="Z305" s="103"/>
      <c r="AA305" s="103"/>
      <c r="AB305" s="103"/>
      <c r="AC305" s="103"/>
      <c r="AD305" s="103"/>
      <c r="AE305" s="2"/>
      <c r="AF305" s="169"/>
      <c r="AH305" s="115">
        <f t="shared" si="70"/>
        <v>0</v>
      </c>
      <c r="AI305" s="115">
        <f t="shared" si="71"/>
        <v>0</v>
      </c>
      <c r="AJ305" s="115">
        <f t="shared" si="72"/>
        <v>0</v>
      </c>
      <c r="AK305" s="115">
        <f t="shared" si="73"/>
        <v>0</v>
      </c>
      <c r="AL305" s="115">
        <f t="shared" si="74"/>
        <v>0</v>
      </c>
      <c r="AM305" s="115">
        <f t="shared" si="75"/>
        <v>0</v>
      </c>
      <c r="AN305" s="115">
        <f t="shared" si="76"/>
        <v>0</v>
      </c>
      <c r="AO305" s="115">
        <f t="shared" si="77"/>
        <v>0</v>
      </c>
      <c r="AP305" s="115">
        <f t="shared" si="78"/>
        <v>0</v>
      </c>
      <c r="AQ305" s="115">
        <f t="shared" si="79"/>
        <v>0</v>
      </c>
      <c r="AR305" s="115">
        <f t="shared" si="80"/>
        <v>0</v>
      </c>
      <c r="AS305" s="115">
        <f t="shared" si="81"/>
        <v>0</v>
      </c>
      <c r="AT305" s="115">
        <f t="shared" si="82"/>
        <v>0</v>
      </c>
      <c r="AU305" s="115">
        <f t="shared" si="83"/>
        <v>0</v>
      </c>
      <c r="AV305" s="115">
        <f t="shared" si="84"/>
        <v>0</v>
      </c>
      <c r="AW305" s="115">
        <f t="shared" si="85"/>
        <v>0</v>
      </c>
      <c r="AX305" s="115">
        <f t="shared" si="86"/>
        <v>0</v>
      </c>
      <c r="AZ305" s="115">
        <f t="shared" si="89"/>
        <v>0</v>
      </c>
      <c r="BA305" s="115">
        <f t="shared" si="90"/>
        <v>0</v>
      </c>
      <c r="BB305" s="115">
        <f t="shared" si="91"/>
        <v>0</v>
      </c>
      <c r="BC305" s="115">
        <f t="shared" si="92"/>
        <v>0</v>
      </c>
      <c r="BD305" s="115">
        <f t="shared" si="93"/>
        <v>0</v>
      </c>
      <c r="BE305" s="115">
        <f t="shared" si="94"/>
        <v>0</v>
      </c>
      <c r="BF305" s="115">
        <f t="shared" si="95"/>
        <v>0</v>
      </c>
      <c r="BG305" s="115">
        <f t="shared" si="96"/>
        <v>0</v>
      </c>
      <c r="BH305" s="115">
        <f t="shared" si="97"/>
        <v>0</v>
      </c>
      <c r="BI305" s="115">
        <f t="shared" si="98"/>
        <v>0</v>
      </c>
      <c r="BJ305" s="115">
        <f t="shared" si="99"/>
        <v>0</v>
      </c>
      <c r="BK305" s="115">
        <f t="shared" si="100"/>
        <v>0</v>
      </c>
      <c r="BL305" s="115">
        <f t="shared" si="101"/>
        <v>0</v>
      </c>
      <c r="BM305" s="115">
        <f t="shared" si="102"/>
        <v>0</v>
      </c>
      <c r="BN305" s="115">
        <f t="shared" si="103"/>
        <v>0</v>
      </c>
      <c r="BO305" s="115">
        <f t="shared" si="104"/>
        <v>0</v>
      </c>
      <c r="BP305" s="115">
        <f t="shared" si="105"/>
        <v>0</v>
      </c>
    </row>
    <row r="306" spans="1:68" s="38" customFormat="1" ht="15" customHeight="1">
      <c r="A306" s="18"/>
      <c r="B306" s="51"/>
      <c r="C306" s="48" t="s">
        <v>5022</v>
      </c>
      <c r="D306" s="547" t="str">
        <f t="shared" si="88"/>
        <v/>
      </c>
      <c r="E306" s="548"/>
      <c r="F306" s="548"/>
      <c r="G306" s="548"/>
      <c r="H306" s="548"/>
      <c r="I306" s="548"/>
      <c r="J306" s="548"/>
      <c r="K306" s="548"/>
      <c r="L306" s="548"/>
      <c r="M306" s="549"/>
      <c r="N306" s="356"/>
      <c r="O306" s="356"/>
      <c r="P306" s="103"/>
      <c r="Q306" s="103"/>
      <c r="R306" s="103"/>
      <c r="S306" s="103"/>
      <c r="T306" s="103"/>
      <c r="U306" s="103"/>
      <c r="V306" s="103"/>
      <c r="W306" s="103"/>
      <c r="X306" s="103"/>
      <c r="Y306" s="103"/>
      <c r="Z306" s="103"/>
      <c r="AA306" s="103"/>
      <c r="AB306" s="103"/>
      <c r="AC306" s="103"/>
      <c r="AD306" s="103"/>
      <c r="AE306" s="2"/>
      <c r="AF306" s="169"/>
      <c r="AH306" s="115">
        <f t="shared" si="70"/>
        <v>0</v>
      </c>
      <c r="AI306" s="115">
        <f t="shared" si="71"/>
        <v>0</v>
      </c>
      <c r="AJ306" s="115">
        <f t="shared" si="72"/>
        <v>0</v>
      </c>
      <c r="AK306" s="115">
        <f t="shared" si="73"/>
        <v>0</v>
      </c>
      <c r="AL306" s="115">
        <f t="shared" si="74"/>
        <v>0</v>
      </c>
      <c r="AM306" s="115">
        <f t="shared" si="75"/>
        <v>0</v>
      </c>
      <c r="AN306" s="115">
        <f t="shared" si="76"/>
        <v>0</v>
      </c>
      <c r="AO306" s="115">
        <f t="shared" si="77"/>
        <v>0</v>
      </c>
      <c r="AP306" s="115">
        <f t="shared" si="78"/>
        <v>0</v>
      </c>
      <c r="AQ306" s="115">
        <f t="shared" si="79"/>
        <v>0</v>
      </c>
      <c r="AR306" s="115">
        <f t="shared" si="80"/>
        <v>0</v>
      </c>
      <c r="AS306" s="115">
        <f t="shared" si="81"/>
        <v>0</v>
      </c>
      <c r="AT306" s="115">
        <f t="shared" si="82"/>
        <v>0</v>
      </c>
      <c r="AU306" s="115">
        <f t="shared" si="83"/>
        <v>0</v>
      </c>
      <c r="AV306" s="115">
        <f t="shared" si="84"/>
        <v>0</v>
      </c>
      <c r="AW306" s="115">
        <f t="shared" si="85"/>
        <v>0</v>
      </c>
      <c r="AX306" s="115">
        <f t="shared" si="86"/>
        <v>0</v>
      </c>
      <c r="AZ306" s="115">
        <f t="shared" si="89"/>
        <v>0</v>
      </c>
      <c r="BA306" s="115">
        <f t="shared" si="90"/>
        <v>0</v>
      </c>
      <c r="BB306" s="115">
        <f t="shared" si="91"/>
        <v>0</v>
      </c>
      <c r="BC306" s="115">
        <f t="shared" si="92"/>
        <v>0</v>
      </c>
      <c r="BD306" s="115">
        <f t="shared" si="93"/>
        <v>0</v>
      </c>
      <c r="BE306" s="115">
        <f t="shared" si="94"/>
        <v>0</v>
      </c>
      <c r="BF306" s="115">
        <f t="shared" si="95"/>
        <v>0</v>
      </c>
      <c r="BG306" s="115">
        <f t="shared" si="96"/>
        <v>0</v>
      </c>
      <c r="BH306" s="115">
        <f t="shared" si="97"/>
        <v>0</v>
      </c>
      <c r="BI306" s="115">
        <f t="shared" si="98"/>
        <v>0</v>
      </c>
      <c r="BJ306" s="115">
        <f t="shared" si="99"/>
        <v>0</v>
      </c>
      <c r="BK306" s="115">
        <f t="shared" si="100"/>
        <v>0</v>
      </c>
      <c r="BL306" s="115">
        <f t="shared" si="101"/>
        <v>0</v>
      </c>
      <c r="BM306" s="115">
        <f t="shared" si="102"/>
        <v>0</v>
      </c>
      <c r="BN306" s="115">
        <f t="shared" si="103"/>
        <v>0</v>
      </c>
      <c r="BO306" s="115">
        <f t="shared" si="104"/>
        <v>0</v>
      </c>
      <c r="BP306" s="115">
        <f t="shared" si="105"/>
        <v>0</v>
      </c>
    </row>
    <row r="307" spans="1:68" s="38" customFormat="1" ht="15" customHeight="1">
      <c r="A307" s="18"/>
      <c r="B307" s="51"/>
      <c r="C307" s="48" t="s">
        <v>5023</v>
      </c>
      <c r="D307" s="547" t="str">
        <f t="shared" si="88"/>
        <v/>
      </c>
      <c r="E307" s="548"/>
      <c r="F307" s="548"/>
      <c r="G307" s="548"/>
      <c r="H307" s="548"/>
      <c r="I307" s="548"/>
      <c r="J307" s="548"/>
      <c r="K307" s="548"/>
      <c r="L307" s="548"/>
      <c r="M307" s="549"/>
      <c r="N307" s="356"/>
      <c r="O307" s="356"/>
      <c r="P307" s="103"/>
      <c r="Q307" s="103"/>
      <c r="R307" s="103"/>
      <c r="S307" s="103"/>
      <c r="T307" s="103"/>
      <c r="U307" s="103"/>
      <c r="V307" s="103"/>
      <c r="W307" s="103"/>
      <c r="X307" s="103"/>
      <c r="Y307" s="103"/>
      <c r="Z307" s="103"/>
      <c r="AA307" s="103"/>
      <c r="AB307" s="103"/>
      <c r="AC307" s="103"/>
      <c r="AD307" s="103"/>
      <c r="AE307" s="2"/>
      <c r="AF307" s="169"/>
      <c r="AH307" s="115">
        <f t="shared" si="70"/>
        <v>0</v>
      </c>
      <c r="AI307" s="115">
        <f t="shared" si="71"/>
        <v>0</v>
      </c>
      <c r="AJ307" s="115">
        <f t="shared" si="72"/>
        <v>0</v>
      </c>
      <c r="AK307" s="115">
        <f t="shared" si="73"/>
        <v>0</v>
      </c>
      <c r="AL307" s="115">
        <f t="shared" si="74"/>
        <v>0</v>
      </c>
      <c r="AM307" s="115">
        <f t="shared" si="75"/>
        <v>0</v>
      </c>
      <c r="AN307" s="115">
        <f t="shared" si="76"/>
        <v>0</v>
      </c>
      <c r="AO307" s="115">
        <f t="shared" si="77"/>
        <v>0</v>
      </c>
      <c r="AP307" s="115">
        <f t="shared" si="78"/>
        <v>0</v>
      </c>
      <c r="AQ307" s="115">
        <f t="shared" si="79"/>
        <v>0</v>
      </c>
      <c r="AR307" s="115">
        <f t="shared" si="80"/>
        <v>0</v>
      </c>
      <c r="AS307" s="115">
        <f t="shared" si="81"/>
        <v>0</v>
      </c>
      <c r="AT307" s="115">
        <f t="shared" si="82"/>
        <v>0</v>
      </c>
      <c r="AU307" s="115">
        <f t="shared" si="83"/>
        <v>0</v>
      </c>
      <c r="AV307" s="115">
        <f t="shared" si="84"/>
        <v>0</v>
      </c>
      <c r="AW307" s="115">
        <f t="shared" si="85"/>
        <v>0</v>
      </c>
      <c r="AX307" s="115">
        <f t="shared" si="86"/>
        <v>0</v>
      </c>
      <c r="AZ307" s="115">
        <f t="shared" si="89"/>
        <v>0</v>
      </c>
      <c r="BA307" s="115">
        <f t="shared" si="90"/>
        <v>0</v>
      </c>
      <c r="BB307" s="115">
        <f t="shared" si="91"/>
        <v>0</v>
      </c>
      <c r="BC307" s="115">
        <f t="shared" si="92"/>
        <v>0</v>
      </c>
      <c r="BD307" s="115">
        <f t="shared" si="93"/>
        <v>0</v>
      </c>
      <c r="BE307" s="115">
        <f t="shared" si="94"/>
        <v>0</v>
      </c>
      <c r="BF307" s="115">
        <f t="shared" si="95"/>
        <v>0</v>
      </c>
      <c r="BG307" s="115">
        <f t="shared" si="96"/>
        <v>0</v>
      </c>
      <c r="BH307" s="115">
        <f t="shared" si="97"/>
        <v>0</v>
      </c>
      <c r="BI307" s="115">
        <f t="shared" si="98"/>
        <v>0</v>
      </c>
      <c r="BJ307" s="115">
        <f t="shared" si="99"/>
        <v>0</v>
      </c>
      <c r="BK307" s="115">
        <f t="shared" si="100"/>
        <v>0</v>
      </c>
      <c r="BL307" s="115">
        <f t="shared" si="101"/>
        <v>0</v>
      </c>
      <c r="BM307" s="115">
        <f t="shared" si="102"/>
        <v>0</v>
      </c>
      <c r="BN307" s="115">
        <f t="shared" si="103"/>
        <v>0</v>
      </c>
      <c r="BO307" s="115">
        <f t="shared" si="104"/>
        <v>0</v>
      </c>
      <c r="BP307" s="115">
        <f t="shared" si="105"/>
        <v>0</v>
      </c>
    </row>
    <row r="308" spans="1:68" s="38" customFormat="1" ht="15" customHeight="1">
      <c r="A308" s="18"/>
      <c r="B308" s="51"/>
      <c r="C308" s="48" t="s">
        <v>5024</v>
      </c>
      <c r="D308" s="547" t="str">
        <f t="shared" si="88"/>
        <v/>
      </c>
      <c r="E308" s="548"/>
      <c r="F308" s="548"/>
      <c r="G308" s="548"/>
      <c r="H308" s="548"/>
      <c r="I308" s="548"/>
      <c r="J308" s="548"/>
      <c r="K308" s="548"/>
      <c r="L308" s="548"/>
      <c r="M308" s="549"/>
      <c r="N308" s="356"/>
      <c r="O308" s="356"/>
      <c r="P308" s="103"/>
      <c r="Q308" s="103"/>
      <c r="R308" s="103"/>
      <c r="S308" s="103"/>
      <c r="T308" s="103"/>
      <c r="U308" s="103"/>
      <c r="V308" s="103"/>
      <c r="W308" s="103"/>
      <c r="X308" s="103"/>
      <c r="Y308" s="103"/>
      <c r="Z308" s="103"/>
      <c r="AA308" s="103"/>
      <c r="AB308" s="103"/>
      <c r="AC308" s="103"/>
      <c r="AD308" s="103"/>
      <c r="AE308" s="2"/>
      <c r="AF308" s="169"/>
      <c r="AH308" s="115">
        <f t="shared" si="70"/>
        <v>0</v>
      </c>
      <c r="AI308" s="115">
        <f t="shared" si="71"/>
        <v>0</v>
      </c>
      <c r="AJ308" s="115">
        <f t="shared" si="72"/>
        <v>0</v>
      </c>
      <c r="AK308" s="115">
        <f t="shared" si="73"/>
        <v>0</v>
      </c>
      <c r="AL308" s="115">
        <f t="shared" si="74"/>
        <v>0</v>
      </c>
      <c r="AM308" s="115">
        <f t="shared" si="75"/>
        <v>0</v>
      </c>
      <c r="AN308" s="115">
        <f t="shared" si="76"/>
        <v>0</v>
      </c>
      <c r="AO308" s="115">
        <f t="shared" si="77"/>
        <v>0</v>
      </c>
      <c r="AP308" s="115">
        <f t="shared" si="78"/>
        <v>0</v>
      </c>
      <c r="AQ308" s="115">
        <f t="shared" si="79"/>
        <v>0</v>
      </c>
      <c r="AR308" s="115">
        <f t="shared" si="80"/>
        <v>0</v>
      </c>
      <c r="AS308" s="115">
        <f t="shared" si="81"/>
        <v>0</v>
      </c>
      <c r="AT308" s="115">
        <f t="shared" si="82"/>
        <v>0</v>
      </c>
      <c r="AU308" s="115">
        <f t="shared" si="83"/>
        <v>0</v>
      </c>
      <c r="AV308" s="115">
        <f t="shared" si="84"/>
        <v>0</v>
      </c>
      <c r="AW308" s="115">
        <f t="shared" si="85"/>
        <v>0</v>
      </c>
      <c r="AX308" s="115">
        <f t="shared" si="86"/>
        <v>0</v>
      </c>
      <c r="AZ308" s="115">
        <f t="shared" si="89"/>
        <v>0</v>
      </c>
      <c r="BA308" s="115">
        <f t="shared" si="90"/>
        <v>0</v>
      </c>
      <c r="BB308" s="115">
        <f t="shared" si="91"/>
        <v>0</v>
      </c>
      <c r="BC308" s="115">
        <f t="shared" si="92"/>
        <v>0</v>
      </c>
      <c r="BD308" s="115">
        <f t="shared" si="93"/>
        <v>0</v>
      </c>
      <c r="BE308" s="115">
        <f t="shared" si="94"/>
        <v>0</v>
      </c>
      <c r="BF308" s="115">
        <f t="shared" si="95"/>
        <v>0</v>
      </c>
      <c r="BG308" s="115">
        <f t="shared" si="96"/>
        <v>0</v>
      </c>
      <c r="BH308" s="115">
        <f t="shared" si="97"/>
        <v>0</v>
      </c>
      <c r="BI308" s="115">
        <f t="shared" si="98"/>
        <v>0</v>
      </c>
      <c r="BJ308" s="115">
        <f t="shared" si="99"/>
        <v>0</v>
      </c>
      <c r="BK308" s="115">
        <f t="shared" si="100"/>
        <v>0</v>
      </c>
      <c r="BL308" s="115">
        <f t="shared" si="101"/>
        <v>0</v>
      </c>
      <c r="BM308" s="115">
        <f t="shared" si="102"/>
        <v>0</v>
      </c>
      <c r="BN308" s="115">
        <f t="shared" si="103"/>
        <v>0</v>
      </c>
      <c r="BO308" s="115">
        <f t="shared" si="104"/>
        <v>0</v>
      </c>
      <c r="BP308" s="115">
        <f t="shared" si="105"/>
        <v>0</v>
      </c>
    </row>
    <row r="309" spans="1:68" s="38" customFormat="1" ht="15" customHeight="1">
      <c r="A309" s="18"/>
      <c r="B309" s="51"/>
      <c r="C309" s="48" t="s">
        <v>5025</v>
      </c>
      <c r="D309" s="547" t="str">
        <f t="shared" si="88"/>
        <v/>
      </c>
      <c r="E309" s="548"/>
      <c r="F309" s="548"/>
      <c r="G309" s="548"/>
      <c r="H309" s="548"/>
      <c r="I309" s="548"/>
      <c r="J309" s="548"/>
      <c r="K309" s="548"/>
      <c r="L309" s="548"/>
      <c r="M309" s="549"/>
      <c r="N309" s="356"/>
      <c r="O309" s="356"/>
      <c r="P309" s="103"/>
      <c r="Q309" s="103"/>
      <c r="R309" s="103"/>
      <c r="S309" s="103"/>
      <c r="T309" s="103"/>
      <c r="U309" s="103"/>
      <c r="V309" s="103"/>
      <c r="W309" s="103"/>
      <c r="X309" s="103"/>
      <c r="Y309" s="103"/>
      <c r="Z309" s="103"/>
      <c r="AA309" s="103"/>
      <c r="AB309" s="103"/>
      <c r="AC309" s="103"/>
      <c r="AD309" s="103"/>
      <c r="AE309" s="2"/>
      <c r="AF309" s="169"/>
      <c r="AH309" s="115">
        <f t="shared" si="70"/>
        <v>0</v>
      </c>
      <c r="AI309" s="115">
        <f t="shared" si="71"/>
        <v>0</v>
      </c>
      <c r="AJ309" s="115">
        <f t="shared" si="72"/>
        <v>0</v>
      </c>
      <c r="AK309" s="115">
        <f t="shared" si="73"/>
        <v>0</v>
      </c>
      <c r="AL309" s="115">
        <f t="shared" si="74"/>
        <v>0</v>
      </c>
      <c r="AM309" s="115">
        <f t="shared" si="75"/>
        <v>0</v>
      </c>
      <c r="AN309" s="115">
        <f t="shared" si="76"/>
        <v>0</v>
      </c>
      <c r="AO309" s="115">
        <f t="shared" si="77"/>
        <v>0</v>
      </c>
      <c r="AP309" s="115">
        <f t="shared" si="78"/>
        <v>0</v>
      </c>
      <c r="AQ309" s="115">
        <f t="shared" si="79"/>
        <v>0</v>
      </c>
      <c r="AR309" s="115">
        <f t="shared" si="80"/>
        <v>0</v>
      </c>
      <c r="AS309" s="115">
        <f t="shared" si="81"/>
        <v>0</v>
      </c>
      <c r="AT309" s="115">
        <f t="shared" si="82"/>
        <v>0</v>
      </c>
      <c r="AU309" s="115">
        <f t="shared" si="83"/>
        <v>0</v>
      </c>
      <c r="AV309" s="115">
        <f t="shared" si="84"/>
        <v>0</v>
      </c>
      <c r="AW309" s="115">
        <f t="shared" si="85"/>
        <v>0</v>
      </c>
      <c r="AX309" s="115">
        <f t="shared" si="86"/>
        <v>0</v>
      </c>
      <c r="AZ309" s="115">
        <f t="shared" si="89"/>
        <v>0</v>
      </c>
      <c r="BA309" s="115">
        <f t="shared" si="90"/>
        <v>0</v>
      </c>
      <c r="BB309" s="115">
        <f t="shared" si="91"/>
        <v>0</v>
      </c>
      <c r="BC309" s="115">
        <f t="shared" si="92"/>
        <v>0</v>
      </c>
      <c r="BD309" s="115">
        <f t="shared" si="93"/>
        <v>0</v>
      </c>
      <c r="BE309" s="115">
        <f t="shared" si="94"/>
        <v>0</v>
      </c>
      <c r="BF309" s="115">
        <f t="shared" si="95"/>
        <v>0</v>
      </c>
      <c r="BG309" s="115">
        <f t="shared" si="96"/>
        <v>0</v>
      </c>
      <c r="BH309" s="115">
        <f t="shared" si="97"/>
        <v>0</v>
      </c>
      <c r="BI309" s="115">
        <f t="shared" si="98"/>
        <v>0</v>
      </c>
      <c r="BJ309" s="115">
        <f t="shared" si="99"/>
        <v>0</v>
      </c>
      <c r="BK309" s="115">
        <f t="shared" si="100"/>
        <v>0</v>
      </c>
      <c r="BL309" s="115">
        <f t="shared" si="101"/>
        <v>0</v>
      </c>
      <c r="BM309" s="115">
        <f t="shared" si="102"/>
        <v>0</v>
      </c>
      <c r="BN309" s="115">
        <f t="shared" si="103"/>
        <v>0</v>
      </c>
      <c r="BO309" s="115">
        <f t="shared" si="104"/>
        <v>0</v>
      </c>
      <c r="BP309" s="115">
        <f t="shared" si="105"/>
        <v>0</v>
      </c>
    </row>
    <row r="310" spans="1:68" s="38" customFormat="1" ht="15" customHeight="1">
      <c r="A310" s="18"/>
      <c r="B310" s="51"/>
      <c r="C310" s="48" t="s">
        <v>5026</v>
      </c>
      <c r="D310" s="547" t="str">
        <f t="shared" si="88"/>
        <v/>
      </c>
      <c r="E310" s="548"/>
      <c r="F310" s="548"/>
      <c r="G310" s="548"/>
      <c r="H310" s="548"/>
      <c r="I310" s="548"/>
      <c r="J310" s="548"/>
      <c r="K310" s="548"/>
      <c r="L310" s="548"/>
      <c r="M310" s="549"/>
      <c r="N310" s="356"/>
      <c r="O310" s="356"/>
      <c r="P310" s="103"/>
      <c r="Q310" s="103"/>
      <c r="R310" s="103"/>
      <c r="S310" s="103"/>
      <c r="T310" s="103"/>
      <c r="U310" s="103"/>
      <c r="V310" s="103"/>
      <c r="W310" s="103"/>
      <c r="X310" s="103"/>
      <c r="Y310" s="103"/>
      <c r="Z310" s="103"/>
      <c r="AA310" s="103"/>
      <c r="AB310" s="103"/>
      <c r="AC310" s="103"/>
      <c r="AD310" s="103"/>
      <c r="AE310" s="2"/>
      <c r="AF310" s="169"/>
      <c r="AH310" s="115">
        <f t="shared" si="70"/>
        <v>0</v>
      </c>
      <c r="AI310" s="115">
        <f t="shared" si="71"/>
        <v>0</v>
      </c>
      <c r="AJ310" s="115">
        <f t="shared" si="72"/>
        <v>0</v>
      </c>
      <c r="AK310" s="115">
        <f t="shared" si="73"/>
        <v>0</v>
      </c>
      <c r="AL310" s="115">
        <f t="shared" si="74"/>
        <v>0</v>
      </c>
      <c r="AM310" s="115">
        <f t="shared" si="75"/>
        <v>0</v>
      </c>
      <c r="AN310" s="115">
        <f t="shared" si="76"/>
        <v>0</v>
      </c>
      <c r="AO310" s="115">
        <f t="shared" si="77"/>
        <v>0</v>
      </c>
      <c r="AP310" s="115">
        <f t="shared" si="78"/>
        <v>0</v>
      </c>
      <c r="AQ310" s="115">
        <f t="shared" si="79"/>
        <v>0</v>
      </c>
      <c r="AR310" s="115">
        <f t="shared" si="80"/>
        <v>0</v>
      </c>
      <c r="AS310" s="115">
        <f t="shared" si="81"/>
        <v>0</v>
      </c>
      <c r="AT310" s="115">
        <f t="shared" si="82"/>
        <v>0</v>
      </c>
      <c r="AU310" s="115">
        <f t="shared" si="83"/>
        <v>0</v>
      </c>
      <c r="AV310" s="115">
        <f t="shared" si="84"/>
        <v>0</v>
      </c>
      <c r="AW310" s="115">
        <f t="shared" si="85"/>
        <v>0</v>
      </c>
      <c r="AX310" s="115">
        <f t="shared" si="86"/>
        <v>0</v>
      </c>
      <c r="AZ310" s="115">
        <f t="shared" si="89"/>
        <v>0</v>
      </c>
      <c r="BA310" s="115">
        <f t="shared" si="90"/>
        <v>0</v>
      </c>
      <c r="BB310" s="115">
        <f t="shared" si="91"/>
        <v>0</v>
      </c>
      <c r="BC310" s="115">
        <f t="shared" si="92"/>
        <v>0</v>
      </c>
      <c r="BD310" s="115">
        <f t="shared" si="93"/>
        <v>0</v>
      </c>
      <c r="BE310" s="115">
        <f t="shared" si="94"/>
        <v>0</v>
      </c>
      <c r="BF310" s="115">
        <f t="shared" si="95"/>
        <v>0</v>
      </c>
      <c r="BG310" s="115">
        <f t="shared" si="96"/>
        <v>0</v>
      </c>
      <c r="BH310" s="115">
        <f t="shared" si="97"/>
        <v>0</v>
      </c>
      <c r="BI310" s="115">
        <f t="shared" si="98"/>
        <v>0</v>
      </c>
      <c r="BJ310" s="115">
        <f t="shared" si="99"/>
        <v>0</v>
      </c>
      <c r="BK310" s="115">
        <f t="shared" si="100"/>
        <v>0</v>
      </c>
      <c r="BL310" s="115">
        <f t="shared" si="101"/>
        <v>0</v>
      </c>
      <c r="BM310" s="115">
        <f t="shared" si="102"/>
        <v>0</v>
      </c>
      <c r="BN310" s="115">
        <f t="shared" si="103"/>
        <v>0</v>
      </c>
      <c r="BO310" s="115">
        <f t="shared" si="104"/>
        <v>0</v>
      </c>
      <c r="BP310" s="115">
        <f t="shared" si="105"/>
        <v>0</v>
      </c>
    </row>
    <row r="311" spans="1:68" s="38" customFormat="1" ht="15" customHeight="1">
      <c r="A311" s="18"/>
      <c r="B311" s="51"/>
      <c r="C311" s="48" t="s">
        <v>5027</v>
      </c>
      <c r="D311" s="547" t="str">
        <f t="shared" si="88"/>
        <v/>
      </c>
      <c r="E311" s="548"/>
      <c r="F311" s="548"/>
      <c r="G311" s="548"/>
      <c r="H311" s="548"/>
      <c r="I311" s="548"/>
      <c r="J311" s="548"/>
      <c r="K311" s="548"/>
      <c r="L311" s="548"/>
      <c r="M311" s="549"/>
      <c r="N311" s="356"/>
      <c r="O311" s="356"/>
      <c r="P311" s="103"/>
      <c r="Q311" s="103"/>
      <c r="R311" s="103"/>
      <c r="S311" s="103"/>
      <c r="T311" s="103"/>
      <c r="U311" s="103"/>
      <c r="V311" s="103"/>
      <c r="W311" s="103"/>
      <c r="X311" s="103"/>
      <c r="Y311" s="103"/>
      <c r="Z311" s="103"/>
      <c r="AA311" s="103"/>
      <c r="AB311" s="103"/>
      <c r="AC311" s="103"/>
      <c r="AD311" s="103"/>
      <c r="AE311" s="2"/>
      <c r="AF311" s="169"/>
      <c r="AH311" s="115">
        <f t="shared" si="70"/>
        <v>0</v>
      </c>
      <c r="AI311" s="115">
        <f t="shared" si="71"/>
        <v>0</v>
      </c>
      <c r="AJ311" s="115">
        <f t="shared" si="72"/>
        <v>0</v>
      </c>
      <c r="AK311" s="115">
        <f t="shared" si="73"/>
        <v>0</v>
      </c>
      <c r="AL311" s="115">
        <f t="shared" si="74"/>
        <v>0</v>
      </c>
      <c r="AM311" s="115">
        <f t="shared" si="75"/>
        <v>0</v>
      </c>
      <c r="AN311" s="115">
        <f t="shared" si="76"/>
        <v>0</v>
      </c>
      <c r="AO311" s="115">
        <f t="shared" si="77"/>
        <v>0</v>
      </c>
      <c r="AP311" s="115">
        <f t="shared" si="78"/>
        <v>0</v>
      </c>
      <c r="AQ311" s="115">
        <f t="shared" si="79"/>
        <v>0</v>
      </c>
      <c r="AR311" s="115">
        <f t="shared" si="80"/>
        <v>0</v>
      </c>
      <c r="AS311" s="115">
        <f t="shared" si="81"/>
        <v>0</v>
      </c>
      <c r="AT311" s="115">
        <f t="shared" si="82"/>
        <v>0</v>
      </c>
      <c r="AU311" s="115">
        <f t="shared" si="83"/>
        <v>0</v>
      </c>
      <c r="AV311" s="115">
        <f t="shared" si="84"/>
        <v>0</v>
      </c>
      <c r="AW311" s="115">
        <f t="shared" si="85"/>
        <v>0</v>
      </c>
      <c r="AX311" s="115">
        <f t="shared" si="86"/>
        <v>0</v>
      </c>
      <c r="AZ311" s="115">
        <f t="shared" si="89"/>
        <v>0</v>
      </c>
      <c r="BA311" s="115">
        <f t="shared" si="90"/>
        <v>0</v>
      </c>
      <c r="BB311" s="115">
        <f t="shared" si="91"/>
        <v>0</v>
      </c>
      <c r="BC311" s="115">
        <f t="shared" si="92"/>
        <v>0</v>
      </c>
      <c r="BD311" s="115">
        <f t="shared" si="93"/>
        <v>0</v>
      </c>
      <c r="BE311" s="115">
        <f t="shared" si="94"/>
        <v>0</v>
      </c>
      <c r="BF311" s="115">
        <f t="shared" si="95"/>
        <v>0</v>
      </c>
      <c r="BG311" s="115">
        <f t="shared" si="96"/>
        <v>0</v>
      </c>
      <c r="BH311" s="115">
        <f t="shared" si="97"/>
        <v>0</v>
      </c>
      <c r="BI311" s="115">
        <f t="shared" si="98"/>
        <v>0</v>
      </c>
      <c r="BJ311" s="115">
        <f t="shared" si="99"/>
        <v>0</v>
      </c>
      <c r="BK311" s="115">
        <f t="shared" si="100"/>
        <v>0</v>
      </c>
      <c r="BL311" s="115">
        <f t="shared" si="101"/>
        <v>0</v>
      </c>
      <c r="BM311" s="115">
        <f t="shared" si="102"/>
        <v>0</v>
      </c>
      <c r="BN311" s="115">
        <f t="shared" si="103"/>
        <v>0</v>
      </c>
      <c r="BO311" s="115">
        <f t="shared" si="104"/>
        <v>0</v>
      </c>
      <c r="BP311" s="115">
        <f t="shared" si="105"/>
        <v>0</v>
      </c>
    </row>
    <row r="312" spans="1:68" s="38" customFormat="1" ht="15" customHeight="1">
      <c r="A312" s="18"/>
      <c r="B312" s="51"/>
      <c r="C312" s="48" t="s">
        <v>5028</v>
      </c>
      <c r="D312" s="547" t="str">
        <f t="shared" si="88"/>
        <v/>
      </c>
      <c r="E312" s="548"/>
      <c r="F312" s="548"/>
      <c r="G312" s="548"/>
      <c r="H312" s="548"/>
      <c r="I312" s="548"/>
      <c r="J312" s="548"/>
      <c r="K312" s="548"/>
      <c r="L312" s="548"/>
      <c r="M312" s="549"/>
      <c r="N312" s="356"/>
      <c r="O312" s="356"/>
      <c r="P312" s="103"/>
      <c r="Q312" s="103"/>
      <c r="R312" s="103"/>
      <c r="S312" s="103"/>
      <c r="T312" s="103"/>
      <c r="U312" s="103"/>
      <c r="V312" s="103"/>
      <c r="W312" s="103"/>
      <c r="X312" s="103"/>
      <c r="Y312" s="103"/>
      <c r="Z312" s="103"/>
      <c r="AA312" s="103"/>
      <c r="AB312" s="103"/>
      <c r="AC312" s="103"/>
      <c r="AD312" s="103"/>
      <c r="AE312" s="2"/>
      <c r="AF312" s="169"/>
      <c r="AH312" s="115">
        <f t="shared" si="70"/>
        <v>0</v>
      </c>
      <c r="AI312" s="115">
        <f t="shared" si="71"/>
        <v>0</v>
      </c>
      <c r="AJ312" s="115">
        <f t="shared" si="72"/>
        <v>0</v>
      </c>
      <c r="AK312" s="115">
        <f t="shared" si="73"/>
        <v>0</v>
      </c>
      <c r="AL312" s="115">
        <f t="shared" si="74"/>
        <v>0</v>
      </c>
      <c r="AM312" s="115">
        <f t="shared" si="75"/>
        <v>0</v>
      </c>
      <c r="AN312" s="115">
        <f t="shared" si="76"/>
        <v>0</v>
      </c>
      <c r="AO312" s="115">
        <f t="shared" si="77"/>
        <v>0</v>
      </c>
      <c r="AP312" s="115">
        <f t="shared" si="78"/>
        <v>0</v>
      </c>
      <c r="AQ312" s="115">
        <f t="shared" si="79"/>
        <v>0</v>
      </c>
      <c r="AR312" s="115">
        <f t="shared" si="80"/>
        <v>0</v>
      </c>
      <c r="AS312" s="115">
        <f t="shared" si="81"/>
        <v>0</v>
      </c>
      <c r="AT312" s="115">
        <f t="shared" si="82"/>
        <v>0</v>
      </c>
      <c r="AU312" s="115">
        <f t="shared" si="83"/>
        <v>0</v>
      </c>
      <c r="AV312" s="115">
        <f t="shared" si="84"/>
        <v>0</v>
      </c>
      <c r="AW312" s="115">
        <f t="shared" si="85"/>
        <v>0</v>
      </c>
      <c r="AX312" s="115">
        <f t="shared" si="86"/>
        <v>0</v>
      </c>
      <c r="AZ312" s="115">
        <f t="shared" si="89"/>
        <v>0</v>
      </c>
      <c r="BA312" s="115">
        <f t="shared" si="90"/>
        <v>0</v>
      </c>
      <c r="BB312" s="115">
        <f t="shared" si="91"/>
        <v>0</v>
      </c>
      <c r="BC312" s="115">
        <f t="shared" si="92"/>
        <v>0</v>
      </c>
      <c r="BD312" s="115">
        <f t="shared" si="93"/>
        <v>0</v>
      </c>
      <c r="BE312" s="115">
        <f t="shared" si="94"/>
        <v>0</v>
      </c>
      <c r="BF312" s="115">
        <f t="shared" si="95"/>
        <v>0</v>
      </c>
      <c r="BG312" s="115">
        <f t="shared" si="96"/>
        <v>0</v>
      </c>
      <c r="BH312" s="115">
        <f t="shared" si="97"/>
        <v>0</v>
      </c>
      <c r="BI312" s="115">
        <f t="shared" si="98"/>
        <v>0</v>
      </c>
      <c r="BJ312" s="115">
        <f t="shared" si="99"/>
        <v>0</v>
      </c>
      <c r="BK312" s="115">
        <f t="shared" si="100"/>
        <v>0</v>
      </c>
      <c r="BL312" s="115">
        <f t="shared" si="101"/>
        <v>0</v>
      </c>
      <c r="BM312" s="115">
        <f t="shared" si="102"/>
        <v>0</v>
      </c>
      <c r="BN312" s="115">
        <f t="shared" si="103"/>
        <v>0</v>
      </c>
      <c r="BO312" s="115">
        <f t="shared" si="104"/>
        <v>0</v>
      </c>
      <c r="BP312" s="115">
        <f t="shared" si="105"/>
        <v>0</v>
      </c>
    </row>
    <row r="313" spans="1:68" s="38" customFormat="1" ht="15" customHeight="1">
      <c r="A313" s="18"/>
      <c r="B313" s="51"/>
      <c r="C313" s="48" t="s">
        <v>5029</v>
      </c>
      <c r="D313" s="547" t="str">
        <f t="shared" si="88"/>
        <v/>
      </c>
      <c r="E313" s="548"/>
      <c r="F313" s="548"/>
      <c r="G313" s="548"/>
      <c r="H313" s="548"/>
      <c r="I313" s="548"/>
      <c r="J313" s="548"/>
      <c r="K313" s="548"/>
      <c r="L313" s="548"/>
      <c r="M313" s="549"/>
      <c r="N313" s="356"/>
      <c r="O313" s="356"/>
      <c r="P313" s="103"/>
      <c r="Q313" s="103"/>
      <c r="R313" s="103"/>
      <c r="S313" s="103"/>
      <c r="T313" s="103"/>
      <c r="U313" s="103"/>
      <c r="V313" s="103"/>
      <c r="W313" s="103"/>
      <c r="X313" s="103"/>
      <c r="Y313" s="103"/>
      <c r="Z313" s="103"/>
      <c r="AA313" s="103"/>
      <c r="AB313" s="103"/>
      <c r="AC313" s="103"/>
      <c r="AD313" s="103"/>
      <c r="AE313" s="2"/>
      <c r="AF313" s="169"/>
      <c r="AH313" s="115">
        <f t="shared" si="70"/>
        <v>0</v>
      </c>
      <c r="AI313" s="115">
        <f t="shared" si="71"/>
        <v>0</v>
      </c>
      <c r="AJ313" s="115">
        <f t="shared" si="72"/>
        <v>0</v>
      </c>
      <c r="AK313" s="115">
        <f t="shared" si="73"/>
        <v>0</v>
      </c>
      <c r="AL313" s="115">
        <f t="shared" si="74"/>
        <v>0</v>
      </c>
      <c r="AM313" s="115">
        <f t="shared" si="75"/>
        <v>0</v>
      </c>
      <c r="AN313" s="115">
        <f t="shared" si="76"/>
        <v>0</v>
      </c>
      <c r="AO313" s="115">
        <f t="shared" si="77"/>
        <v>0</v>
      </c>
      <c r="AP313" s="115">
        <f t="shared" si="78"/>
        <v>0</v>
      </c>
      <c r="AQ313" s="115">
        <f t="shared" si="79"/>
        <v>0</v>
      </c>
      <c r="AR313" s="115">
        <f t="shared" si="80"/>
        <v>0</v>
      </c>
      <c r="AS313" s="115">
        <f t="shared" si="81"/>
        <v>0</v>
      </c>
      <c r="AT313" s="115">
        <f t="shared" si="82"/>
        <v>0</v>
      </c>
      <c r="AU313" s="115">
        <f t="shared" si="83"/>
        <v>0</v>
      </c>
      <c r="AV313" s="115">
        <f t="shared" si="84"/>
        <v>0</v>
      </c>
      <c r="AW313" s="115">
        <f t="shared" si="85"/>
        <v>0</v>
      </c>
      <c r="AX313" s="115">
        <f t="shared" si="86"/>
        <v>0</v>
      </c>
      <c r="AZ313" s="115">
        <f t="shared" si="89"/>
        <v>0</v>
      </c>
      <c r="BA313" s="115">
        <f t="shared" si="90"/>
        <v>0</v>
      </c>
      <c r="BB313" s="115">
        <f t="shared" si="91"/>
        <v>0</v>
      </c>
      <c r="BC313" s="115">
        <f t="shared" si="92"/>
        <v>0</v>
      </c>
      <c r="BD313" s="115">
        <f t="shared" si="93"/>
        <v>0</v>
      </c>
      <c r="BE313" s="115">
        <f t="shared" si="94"/>
        <v>0</v>
      </c>
      <c r="BF313" s="115">
        <f t="shared" si="95"/>
        <v>0</v>
      </c>
      <c r="BG313" s="115">
        <f t="shared" si="96"/>
        <v>0</v>
      </c>
      <c r="BH313" s="115">
        <f t="shared" si="97"/>
        <v>0</v>
      </c>
      <c r="BI313" s="115">
        <f t="shared" si="98"/>
        <v>0</v>
      </c>
      <c r="BJ313" s="115">
        <f t="shared" si="99"/>
        <v>0</v>
      </c>
      <c r="BK313" s="115">
        <f t="shared" si="100"/>
        <v>0</v>
      </c>
      <c r="BL313" s="115">
        <f t="shared" si="101"/>
        <v>0</v>
      </c>
      <c r="BM313" s="115">
        <f t="shared" si="102"/>
        <v>0</v>
      </c>
      <c r="BN313" s="115">
        <f t="shared" si="103"/>
        <v>0</v>
      </c>
      <c r="BO313" s="115">
        <f t="shared" si="104"/>
        <v>0</v>
      </c>
      <c r="BP313" s="115">
        <f t="shared" si="105"/>
        <v>0</v>
      </c>
    </row>
    <row r="314" spans="1:68" s="38" customFormat="1" ht="15" customHeight="1">
      <c r="A314" s="18"/>
      <c r="B314" s="51"/>
      <c r="C314" s="48" t="s">
        <v>5030</v>
      </c>
      <c r="D314" s="547" t="str">
        <f t="shared" si="88"/>
        <v/>
      </c>
      <c r="E314" s="548"/>
      <c r="F314" s="548"/>
      <c r="G314" s="548"/>
      <c r="H314" s="548"/>
      <c r="I314" s="548"/>
      <c r="J314" s="548"/>
      <c r="K314" s="548"/>
      <c r="L314" s="548"/>
      <c r="M314" s="549"/>
      <c r="N314" s="356"/>
      <c r="O314" s="356"/>
      <c r="P314" s="103"/>
      <c r="Q314" s="103"/>
      <c r="R314" s="103"/>
      <c r="S314" s="103"/>
      <c r="T314" s="103"/>
      <c r="U314" s="103"/>
      <c r="V314" s="103"/>
      <c r="W314" s="103"/>
      <c r="X314" s="103"/>
      <c r="Y314" s="103"/>
      <c r="Z314" s="103"/>
      <c r="AA314" s="103"/>
      <c r="AB314" s="103"/>
      <c r="AC314" s="103"/>
      <c r="AD314" s="103"/>
      <c r="AE314" s="2"/>
      <c r="AF314" s="169"/>
      <c r="AH314" s="115">
        <f t="shared" si="70"/>
        <v>0</v>
      </c>
      <c r="AI314" s="115">
        <f t="shared" si="71"/>
        <v>0</v>
      </c>
      <c r="AJ314" s="115">
        <f t="shared" si="72"/>
        <v>0</v>
      </c>
      <c r="AK314" s="115">
        <f t="shared" si="73"/>
        <v>0</v>
      </c>
      <c r="AL314" s="115">
        <f t="shared" si="74"/>
        <v>0</v>
      </c>
      <c r="AM314" s="115">
        <f t="shared" si="75"/>
        <v>0</v>
      </c>
      <c r="AN314" s="115">
        <f t="shared" si="76"/>
        <v>0</v>
      </c>
      <c r="AO314" s="115">
        <f t="shared" si="77"/>
        <v>0</v>
      </c>
      <c r="AP314" s="115">
        <f t="shared" si="78"/>
        <v>0</v>
      </c>
      <c r="AQ314" s="115">
        <f t="shared" si="79"/>
        <v>0</v>
      </c>
      <c r="AR314" s="115">
        <f t="shared" si="80"/>
        <v>0</v>
      </c>
      <c r="AS314" s="115">
        <f t="shared" si="81"/>
        <v>0</v>
      </c>
      <c r="AT314" s="115">
        <f t="shared" si="82"/>
        <v>0</v>
      </c>
      <c r="AU314" s="115">
        <f t="shared" si="83"/>
        <v>0</v>
      </c>
      <c r="AV314" s="115">
        <f t="shared" si="84"/>
        <v>0</v>
      </c>
      <c r="AW314" s="115">
        <f t="shared" si="85"/>
        <v>0</v>
      </c>
      <c r="AX314" s="115">
        <f t="shared" si="86"/>
        <v>0</v>
      </c>
      <c r="AZ314" s="115">
        <f t="shared" si="89"/>
        <v>0</v>
      </c>
      <c r="BA314" s="115">
        <f t="shared" si="90"/>
        <v>0</v>
      </c>
      <c r="BB314" s="115">
        <f t="shared" si="91"/>
        <v>0</v>
      </c>
      <c r="BC314" s="115">
        <f t="shared" si="92"/>
        <v>0</v>
      </c>
      <c r="BD314" s="115">
        <f t="shared" si="93"/>
        <v>0</v>
      </c>
      <c r="BE314" s="115">
        <f t="shared" si="94"/>
        <v>0</v>
      </c>
      <c r="BF314" s="115">
        <f t="shared" si="95"/>
        <v>0</v>
      </c>
      <c r="BG314" s="115">
        <f t="shared" si="96"/>
        <v>0</v>
      </c>
      <c r="BH314" s="115">
        <f t="shared" si="97"/>
        <v>0</v>
      </c>
      <c r="BI314" s="115">
        <f t="shared" si="98"/>
        <v>0</v>
      </c>
      <c r="BJ314" s="115">
        <f t="shared" si="99"/>
        <v>0</v>
      </c>
      <c r="BK314" s="115">
        <f t="shared" si="100"/>
        <v>0</v>
      </c>
      <c r="BL314" s="115">
        <f t="shared" si="101"/>
        <v>0</v>
      </c>
      <c r="BM314" s="115">
        <f t="shared" si="102"/>
        <v>0</v>
      </c>
      <c r="BN314" s="115">
        <f t="shared" si="103"/>
        <v>0</v>
      </c>
      <c r="BO314" s="115">
        <f t="shared" si="104"/>
        <v>0</v>
      </c>
      <c r="BP314" s="115">
        <f t="shared" si="105"/>
        <v>0</v>
      </c>
    </row>
    <row r="315" spans="1:68" s="38" customFormat="1" ht="15" customHeight="1">
      <c r="A315" s="18"/>
      <c r="B315" s="51"/>
      <c r="C315" s="51"/>
      <c r="D315" s="51"/>
      <c r="E315" s="51"/>
      <c r="F315" s="235"/>
      <c r="G315" s="50"/>
      <c r="H315" s="235"/>
      <c r="I315" s="49"/>
      <c r="J315" s="20"/>
      <c r="K315" s="20"/>
      <c r="L315" s="20"/>
      <c r="M315" s="49" t="s">
        <v>5115</v>
      </c>
      <c r="N315" s="236">
        <f>IF(AND(SUM(N285:N314)=0,COUNTIF(N285:N314,"NS")&gt;0),"NS",
IF(AND(SUM(N285:N314)=0,COUNTIF(N285:N314,0)&gt;0),0,
IF(AND(SUM(N285:N314)=0,COUNTIF(N285:N314,"NA")&gt;0),"NA",
SUM(N285:N314))))</f>
        <v>0</v>
      </c>
      <c r="O315" s="236">
        <f t="shared" ref="O315:AD315" si="106">IF(AND(SUM(O285:O314)=0,COUNTIF(O285:O314,"NS")&gt;0),"NS",
IF(AND(SUM(O285:O314)=0,COUNTIF(O285:O314,0)&gt;0),0,
IF(AND(SUM(O285:O314)=0,COUNTIF(O285:O314,"NA")&gt;0),"NA",
SUM(O285:O314))))</f>
        <v>0</v>
      </c>
      <c r="P315" s="236">
        <f t="shared" si="106"/>
        <v>0</v>
      </c>
      <c r="Q315" s="236">
        <f t="shared" si="106"/>
        <v>0</v>
      </c>
      <c r="R315" s="236">
        <f t="shared" si="106"/>
        <v>0</v>
      </c>
      <c r="S315" s="236">
        <f t="shared" si="106"/>
        <v>0</v>
      </c>
      <c r="T315" s="236">
        <f t="shared" si="106"/>
        <v>0</v>
      </c>
      <c r="U315" s="236">
        <f t="shared" si="106"/>
        <v>0</v>
      </c>
      <c r="V315" s="236">
        <f t="shared" si="106"/>
        <v>0</v>
      </c>
      <c r="W315" s="236">
        <f t="shared" si="106"/>
        <v>0</v>
      </c>
      <c r="X315" s="236">
        <f t="shared" si="106"/>
        <v>0</v>
      </c>
      <c r="Y315" s="236">
        <f t="shared" si="106"/>
        <v>0</v>
      </c>
      <c r="Z315" s="236">
        <f t="shared" si="106"/>
        <v>0</v>
      </c>
      <c r="AA315" s="236">
        <f t="shared" si="106"/>
        <v>0</v>
      </c>
      <c r="AB315" s="236">
        <f t="shared" si="106"/>
        <v>0</v>
      </c>
      <c r="AC315" s="236">
        <f t="shared" si="106"/>
        <v>0</v>
      </c>
      <c r="AD315" s="236">
        <f t="shared" si="106"/>
        <v>0</v>
      </c>
      <c r="AE315" s="2"/>
      <c r="AF315" s="169"/>
      <c r="AH315"/>
      <c r="AI315"/>
      <c r="AJ315"/>
      <c r="AK315"/>
      <c r="AL315"/>
      <c r="AM315"/>
      <c r="AN315"/>
      <c r="AO315"/>
      <c r="AP315"/>
      <c r="AQ315"/>
      <c r="AR315"/>
      <c r="AS315"/>
      <c r="AT315"/>
      <c r="AU315"/>
      <c r="AV315"/>
      <c r="AW315"/>
      <c r="AX315" s="143">
        <f>SUM(AH285:AX314)</f>
        <v>0</v>
      </c>
      <c r="AY315"/>
      <c r="BP315" s="163">
        <f>SUM(AZ285:BP314)</f>
        <v>0</v>
      </c>
    </row>
    <row r="316" spans="1:68" ht="15" customHeight="1"/>
    <row r="317" spans="1:68" s="38" customFormat="1" ht="15" customHeight="1">
      <c r="A317" s="18"/>
      <c r="B317" s="51"/>
      <c r="C317" s="445" t="s">
        <v>6072</v>
      </c>
      <c r="D317" s="445"/>
      <c r="E317" s="445"/>
      <c r="F317" s="445"/>
      <c r="G317" s="445"/>
      <c r="H317" s="445"/>
      <c r="I317" s="445"/>
      <c r="J317" s="445"/>
      <c r="K317" s="445"/>
      <c r="L317" s="445"/>
      <c r="M317" s="445"/>
      <c r="N317" s="445"/>
      <c r="O317" s="445"/>
      <c r="P317" s="445"/>
      <c r="Q317" s="445"/>
      <c r="R317" s="445"/>
      <c r="S317" s="445"/>
      <c r="T317" s="445"/>
      <c r="U317" s="445"/>
      <c r="V317" s="445"/>
      <c r="W317" s="445"/>
      <c r="X317" s="445"/>
      <c r="Y317" s="445"/>
      <c r="Z317" s="445"/>
      <c r="AA317" s="445"/>
      <c r="AB317" s="445"/>
      <c r="AC317" s="445"/>
      <c r="AD317" s="445"/>
      <c r="AE317" s="2"/>
      <c r="AF317" s="169"/>
    </row>
    <row r="318" spans="1:68" s="38" customFormat="1" ht="15" customHeight="1">
      <c r="A318" s="18"/>
      <c r="B318" s="51"/>
      <c r="C318" s="678" t="s">
        <v>6073</v>
      </c>
      <c r="D318" s="765"/>
      <c r="E318" s="168" t="s">
        <v>5128</v>
      </c>
      <c r="F318" s="580" t="s">
        <v>6074</v>
      </c>
      <c r="G318" s="580"/>
      <c r="H318" s="580"/>
      <c r="I318" s="580"/>
      <c r="J318" s="580"/>
      <c r="K318" s="580"/>
      <c r="L318" s="580"/>
      <c r="M318" s="580"/>
      <c r="N318" s="580"/>
      <c r="O318" s="580"/>
      <c r="P318" s="580"/>
      <c r="Q318" s="580"/>
      <c r="R318" s="580"/>
      <c r="S318" s="580"/>
      <c r="T318" s="580"/>
      <c r="U318" s="580"/>
      <c r="V318" s="580"/>
      <c r="W318" s="580"/>
      <c r="X318" s="580"/>
      <c r="Y318" s="580"/>
      <c r="Z318" s="580"/>
      <c r="AA318" s="580"/>
      <c r="AB318" s="580"/>
      <c r="AC318" s="580"/>
      <c r="AD318" s="580"/>
      <c r="AE318" s="2"/>
      <c r="AF318" s="169"/>
    </row>
    <row r="319" spans="1:68" s="38" customFormat="1" ht="15" customHeight="1">
      <c r="A319" s="18"/>
      <c r="B319" s="51"/>
      <c r="C319" s="680"/>
      <c r="D319" s="766"/>
      <c r="E319" s="168" t="s">
        <v>5129</v>
      </c>
      <c r="F319" s="580" t="s">
        <v>6075</v>
      </c>
      <c r="G319" s="580"/>
      <c r="H319" s="580"/>
      <c r="I319" s="580"/>
      <c r="J319" s="580"/>
      <c r="K319" s="580"/>
      <c r="L319" s="580"/>
      <c r="M319" s="580"/>
      <c r="N319" s="580"/>
      <c r="O319" s="580"/>
      <c r="P319" s="580"/>
      <c r="Q319" s="580"/>
      <c r="R319" s="580"/>
      <c r="S319" s="580"/>
      <c r="T319" s="580"/>
      <c r="U319" s="580"/>
      <c r="V319" s="580"/>
      <c r="W319" s="580"/>
      <c r="X319" s="580"/>
      <c r="Y319" s="580"/>
      <c r="Z319" s="580"/>
      <c r="AA319" s="580"/>
      <c r="AB319" s="580"/>
      <c r="AC319" s="580"/>
      <c r="AD319" s="580"/>
      <c r="AE319" s="2"/>
      <c r="AF319" s="169"/>
    </row>
    <row r="320" spans="1:68" s="38" customFormat="1" ht="15" customHeight="1">
      <c r="A320" s="18"/>
      <c r="B320" s="51"/>
      <c r="C320" s="680"/>
      <c r="D320" s="766"/>
      <c r="E320" s="168" t="s">
        <v>5130</v>
      </c>
      <c r="F320" s="580" t="s">
        <v>6076</v>
      </c>
      <c r="G320" s="580"/>
      <c r="H320" s="580"/>
      <c r="I320" s="580"/>
      <c r="J320" s="580"/>
      <c r="K320" s="580"/>
      <c r="L320" s="580"/>
      <c r="M320" s="580"/>
      <c r="N320" s="580"/>
      <c r="O320" s="580"/>
      <c r="P320" s="580"/>
      <c r="Q320" s="580"/>
      <c r="R320" s="580"/>
      <c r="S320" s="580"/>
      <c r="T320" s="580"/>
      <c r="U320" s="580"/>
      <c r="V320" s="580"/>
      <c r="W320" s="580"/>
      <c r="X320" s="580"/>
      <c r="Y320" s="580"/>
      <c r="Z320" s="580"/>
      <c r="AA320" s="580"/>
      <c r="AB320" s="580"/>
      <c r="AC320" s="580"/>
      <c r="AD320" s="580"/>
      <c r="AE320" s="2"/>
      <c r="AF320" s="169"/>
    </row>
    <row r="321" spans="1:32" s="38" customFormat="1" ht="15" customHeight="1">
      <c r="A321" s="18"/>
      <c r="B321" s="51"/>
      <c r="C321" s="680"/>
      <c r="D321" s="766"/>
      <c r="E321" s="168" t="s">
        <v>5131</v>
      </c>
      <c r="F321" s="580" t="s">
        <v>6077</v>
      </c>
      <c r="G321" s="580"/>
      <c r="H321" s="580"/>
      <c r="I321" s="580"/>
      <c r="J321" s="580"/>
      <c r="K321" s="580"/>
      <c r="L321" s="580"/>
      <c r="M321" s="580"/>
      <c r="N321" s="580"/>
      <c r="O321" s="580"/>
      <c r="P321" s="580"/>
      <c r="Q321" s="580"/>
      <c r="R321" s="580"/>
      <c r="S321" s="580"/>
      <c r="T321" s="580"/>
      <c r="U321" s="580"/>
      <c r="V321" s="580"/>
      <c r="W321" s="580"/>
      <c r="X321" s="580"/>
      <c r="Y321" s="580"/>
      <c r="Z321" s="580"/>
      <c r="AA321" s="580"/>
      <c r="AB321" s="580"/>
      <c r="AC321" s="580"/>
      <c r="AD321" s="580"/>
      <c r="AE321" s="2"/>
      <c r="AF321" s="169"/>
    </row>
    <row r="322" spans="1:32" s="38" customFormat="1" ht="15" customHeight="1">
      <c r="A322" s="18"/>
      <c r="B322" s="51"/>
      <c r="C322" s="682"/>
      <c r="D322" s="767"/>
      <c r="E322" s="168" t="s">
        <v>5132</v>
      </c>
      <c r="F322" s="580" t="s">
        <v>6078</v>
      </c>
      <c r="G322" s="580"/>
      <c r="H322" s="580"/>
      <c r="I322" s="580"/>
      <c r="J322" s="580"/>
      <c r="K322" s="580"/>
      <c r="L322" s="580"/>
      <c r="M322" s="580"/>
      <c r="N322" s="580"/>
      <c r="O322" s="580"/>
      <c r="P322" s="580"/>
      <c r="Q322" s="580"/>
      <c r="R322" s="580"/>
      <c r="S322" s="580"/>
      <c r="T322" s="580"/>
      <c r="U322" s="580"/>
      <c r="V322" s="580"/>
      <c r="W322" s="580"/>
      <c r="X322" s="580"/>
      <c r="Y322" s="580"/>
      <c r="Z322" s="580"/>
      <c r="AA322" s="580"/>
      <c r="AB322" s="580"/>
      <c r="AC322" s="580"/>
      <c r="AD322" s="580"/>
      <c r="AE322" s="2"/>
      <c r="AF322" s="169"/>
    </row>
    <row r="323" spans="1:32" s="38" customFormat="1" ht="15" customHeight="1">
      <c r="A323" s="18"/>
      <c r="B323" s="51"/>
      <c r="C323" s="768" t="s">
        <v>4994</v>
      </c>
      <c r="D323" s="769"/>
      <c r="E323" s="770"/>
      <c r="F323" s="580" t="s">
        <v>6079</v>
      </c>
      <c r="G323" s="580"/>
      <c r="H323" s="580"/>
      <c r="I323" s="580"/>
      <c r="J323" s="580"/>
      <c r="K323" s="580"/>
      <c r="L323" s="580"/>
      <c r="M323" s="580"/>
      <c r="N323" s="580"/>
      <c r="O323" s="580"/>
      <c r="P323" s="580"/>
      <c r="Q323" s="580"/>
      <c r="R323" s="580"/>
      <c r="S323" s="580"/>
      <c r="T323" s="580"/>
      <c r="U323" s="580"/>
      <c r="V323" s="580"/>
      <c r="W323" s="580"/>
      <c r="X323" s="580"/>
      <c r="Y323" s="580"/>
      <c r="Z323" s="580"/>
      <c r="AA323" s="580"/>
      <c r="AB323" s="580"/>
      <c r="AC323" s="580"/>
      <c r="AD323" s="580"/>
      <c r="AE323" s="2"/>
      <c r="AF323" s="169"/>
    </row>
    <row r="324" spans="1:32" s="38" customFormat="1" ht="15" customHeight="1">
      <c r="A324" s="18"/>
      <c r="B324" s="51"/>
      <c r="C324" s="768" t="s">
        <v>4996</v>
      </c>
      <c r="D324" s="769"/>
      <c r="E324" s="770"/>
      <c r="F324" s="580" t="s">
        <v>6080</v>
      </c>
      <c r="G324" s="580"/>
      <c r="H324" s="580"/>
      <c r="I324" s="580"/>
      <c r="J324" s="580"/>
      <c r="K324" s="580"/>
      <c r="L324" s="580"/>
      <c r="M324" s="580"/>
      <c r="N324" s="580"/>
      <c r="O324" s="580"/>
      <c r="P324" s="580"/>
      <c r="Q324" s="580"/>
      <c r="R324" s="580"/>
      <c r="S324" s="580"/>
      <c r="T324" s="580"/>
      <c r="U324" s="580"/>
      <c r="V324" s="580"/>
      <c r="W324" s="580"/>
      <c r="X324" s="580"/>
      <c r="Y324" s="580"/>
      <c r="Z324" s="580"/>
      <c r="AA324" s="580"/>
      <c r="AB324" s="580"/>
      <c r="AC324" s="580"/>
      <c r="AD324" s="580"/>
      <c r="AE324" s="2"/>
      <c r="AF324" s="169"/>
    </row>
    <row r="325" spans="1:32" s="38" customFormat="1" ht="15" customHeight="1">
      <c r="A325" s="18"/>
      <c r="B325" s="51"/>
      <c r="C325" s="768" t="s">
        <v>4998</v>
      </c>
      <c r="D325" s="769"/>
      <c r="E325" s="770"/>
      <c r="F325" s="580" t="s">
        <v>6081</v>
      </c>
      <c r="G325" s="580"/>
      <c r="H325" s="580"/>
      <c r="I325" s="580"/>
      <c r="J325" s="580"/>
      <c r="K325" s="580"/>
      <c r="L325" s="580"/>
      <c r="M325" s="580"/>
      <c r="N325" s="580"/>
      <c r="O325" s="580"/>
      <c r="P325" s="580"/>
      <c r="Q325" s="580"/>
      <c r="R325" s="580"/>
      <c r="S325" s="580"/>
      <c r="T325" s="580"/>
      <c r="U325" s="580"/>
      <c r="V325" s="580"/>
      <c r="W325" s="580"/>
      <c r="X325" s="580"/>
      <c r="Y325" s="580"/>
      <c r="Z325" s="580"/>
      <c r="AA325" s="580"/>
      <c r="AB325" s="580"/>
      <c r="AC325" s="580"/>
      <c r="AD325" s="580"/>
      <c r="AE325" s="2"/>
      <c r="AF325" s="169"/>
    </row>
    <row r="326" spans="1:32" s="38" customFormat="1" ht="15" customHeight="1">
      <c r="A326" s="18"/>
      <c r="B326" s="51"/>
      <c r="C326" s="768" t="s">
        <v>5000</v>
      </c>
      <c r="D326" s="769"/>
      <c r="E326" s="770"/>
      <c r="F326" s="580" t="s">
        <v>5237</v>
      </c>
      <c r="G326" s="580"/>
      <c r="H326" s="580"/>
      <c r="I326" s="580"/>
      <c r="J326" s="580"/>
      <c r="K326" s="580"/>
      <c r="L326" s="580"/>
      <c r="M326" s="580"/>
      <c r="N326" s="580"/>
      <c r="O326" s="580"/>
      <c r="P326" s="580"/>
      <c r="Q326" s="580"/>
      <c r="R326" s="580"/>
      <c r="S326" s="580"/>
      <c r="T326" s="580"/>
      <c r="U326" s="580"/>
      <c r="V326" s="580"/>
      <c r="W326" s="580"/>
      <c r="X326" s="580"/>
      <c r="Y326" s="580"/>
      <c r="Z326" s="580"/>
      <c r="AA326" s="580"/>
      <c r="AB326" s="580"/>
      <c r="AC326" s="580"/>
      <c r="AD326" s="580"/>
      <c r="AE326" s="2"/>
      <c r="AF326" s="169"/>
    </row>
    <row r="327" spans="1:32" s="38" customFormat="1" ht="15" customHeight="1">
      <c r="A327" s="18"/>
      <c r="B327" s="51"/>
      <c r="C327" s="678" t="s">
        <v>6082</v>
      </c>
      <c r="D327" s="765"/>
      <c r="E327" s="168" t="s">
        <v>6066</v>
      </c>
      <c r="F327" s="580" t="s">
        <v>6083</v>
      </c>
      <c r="G327" s="580"/>
      <c r="H327" s="580"/>
      <c r="I327" s="580"/>
      <c r="J327" s="580"/>
      <c r="K327" s="580"/>
      <c r="L327" s="580"/>
      <c r="M327" s="580"/>
      <c r="N327" s="580"/>
      <c r="O327" s="580"/>
      <c r="P327" s="580"/>
      <c r="Q327" s="580"/>
      <c r="R327" s="580"/>
      <c r="S327" s="580"/>
      <c r="T327" s="580"/>
      <c r="U327" s="580"/>
      <c r="V327" s="580"/>
      <c r="W327" s="580"/>
      <c r="X327" s="580"/>
      <c r="Y327" s="580"/>
      <c r="Z327" s="580"/>
      <c r="AA327" s="580"/>
      <c r="AB327" s="580"/>
      <c r="AC327" s="580"/>
      <c r="AD327" s="580"/>
      <c r="AE327" s="2"/>
      <c r="AF327" s="169"/>
    </row>
    <row r="328" spans="1:32" s="38" customFormat="1" ht="15" customHeight="1">
      <c r="A328" s="18"/>
      <c r="B328" s="51"/>
      <c r="C328" s="680"/>
      <c r="D328" s="766"/>
      <c r="E328" s="168" t="s">
        <v>6067</v>
      </c>
      <c r="F328" s="580" t="s">
        <v>6084</v>
      </c>
      <c r="G328" s="580"/>
      <c r="H328" s="580"/>
      <c r="I328" s="580"/>
      <c r="J328" s="580"/>
      <c r="K328" s="580"/>
      <c r="L328" s="580"/>
      <c r="M328" s="580"/>
      <c r="N328" s="580"/>
      <c r="O328" s="580"/>
      <c r="P328" s="580"/>
      <c r="Q328" s="580"/>
      <c r="R328" s="580"/>
      <c r="S328" s="580"/>
      <c r="T328" s="580"/>
      <c r="U328" s="580"/>
      <c r="V328" s="580"/>
      <c r="W328" s="580"/>
      <c r="X328" s="580"/>
      <c r="Y328" s="580"/>
      <c r="Z328" s="580"/>
      <c r="AA328" s="580"/>
      <c r="AB328" s="580"/>
      <c r="AC328" s="580"/>
      <c r="AD328" s="580"/>
      <c r="AE328" s="2"/>
      <c r="AF328" s="169"/>
    </row>
    <row r="329" spans="1:32" s="38" customFormat="1" ht="15" customHeight="1">
      <c r="A329" s="18"/>
      <c r="B329" s="51"/>
      <c r="C329" s="680"/>
      <c r="D329" s="766"/>
      <c r="E329" s="168" t="s">
        <v>6068</v>
      </c>
      <c r="F329" s="580" t="s">
        <v>6085</v>
      </c>
      <c r="G329" s="580"/>
      <c r="H329" s="580"/>
      <c r="I329" s="580"/>
      <c r="J329" s="580"/>
      <c r="K329" s="580"/>
      <c r="L329" s="580"/>
      <c r="M329" s="580"/>
      <c r="N329" s="580"/>
      <c r="O329" s="580"/>
      <c r="P329" s="580"/>
      <c r="Q329" s="580"/>
      <c r="R329" s="580"/>
      <c r="S329" s="580"/>
      <c r="T329" s="580"/>
      <c r="U329" s="580"/>
      <c r="V329" s="580"/>
      <c r="W329" s="580"/>
      <c r="X329" s="580"/>
      <c r="Y329" s="580"/>
      <c r="Z329" s="580"/>
      <c r="AA329" s="580"/>
      <c r="AB329" s="580"/>
      <c r="AC329" s="580"/>
      <c r="AD329" s="580"/>
      <c r="AE329" s="2"/>
      <c r="AF329" s="169"/>
    </row>
    <row r="330" spans="1:32" s="38" customFormat="1" ht="15" customHeight="1">
      <c r="A330" s="18"/>
      <c r="B330" s="51"/>
      <c r="C330" s="680"/>
      <c r="D330" s="766"/>
      <c r="E330" s="168" t="s">
        <v>6069</v>
      </c>
      <c r="F330" s="580" t="s">
        <v>6086</v>
      </c>
      <c r="G330" s="580"/>
      <c r="H330" s="580"/>
      <c r="I330" s="580"/>
      <c r="J330" s="580"/>
      <c r="K330" s="580"/>
      <c r="L330" s="580"/>
      <c r="M330" s="580"/>
      <c r="N330" s="580"/>
      <c r="O330" s="580"/>
      <c r="P330" s="580"/>
      <c r="Q330" s="580"/>
      <c r="R330" s="580"/>
      <c r="S330" s="580"/>
      <c r="T330" s="580"/>
      <c r="U330" s="580"/>
      <c r="V330" s="580"/>
      <c r="W330" s="580"/>
      <c r="X330" s="580"/>
      <c r="Y330" s="580"/>
      <c r="Z330" s="580"/>
      <c r="AA330" s="580"/>
      <c r="AB330" s="580"/>
      <c r="AC330" s="580"/>
      <c r="AD330" s="580"/>
      <c r="AE330" s="2"/>
      <c r="AF330" s="169"/>
    </row>
    <row r="331" spans="1:32" s="38" customFormat="1" ht="15" customHeight="1">
      <c r="A331" s="18"/>
      <c r="B331" s="51"/>
      <c r="C331" s="680"/>
      <c r="D331" s="766"/>
      <c r="E331" s="168" t="s">
        <v>6070</v>
      </c>
      <c r="F331" s="580" t="s">
        <v>6087</v>
      </c>
      <c r="G331" s="580"/>
      <c r="H331" s="580"/>
      <c r="I331" s="580"/>
      <c r="J331" s="580"/>
      <c r="K331" s="580"/>
      <c r="L331" s="580"/>
      <c r="M331" s="580"/>
      <c r="N331" s="580"/>
      <c r="O331" s="580"/>
      <c r="P331" s="580"/>
      <c r="Q331" s="580"/>
      <c r="R331" s="580"/>
      <c r="S331" s="580"/>
      <c r="T331" s="580"/>
      <c r="U331" s="580"/>
      <c r="V331" s="580"/>
      <c r="W331" s="580"/>
      <c r="X331" s="580"/>
      <c r="Y331" s="580"/>
      <c r="Z331" s="580"/>
      <c r="AA331" s="580"/>
      <c r="AB331" s="580"/>
      <c r="AC331" s="580"/>
      <c r="AD331" s="580"/>
      <c r="AE331" s="2"/>
      <c r="AF331" s="169"/>
    </row>
    <row r="332" spans="1:32" s="38" customFormat="1" ht="15" customHeight="1">
      <c r="A332" s="18"/>
      <c r="B332" s="51"/>
      <c r="C332" s="680"/>
      <c r="D332" s="766"/>
      <c r="E332" s="168" t="s">
        <v>6071</v>
      </c>
      <c r="F332" s="580" t="s">
        <v>6089</v>
      </c>
      <c r="G332" s="580"/>
      <c r="H332" s="580"/>
      <c r="I332" s="580"/>
      <c r="J332" s="580"/>
      <c r="K332" s="580"/>
      <c r="L332" s="580"/>
      <c r="M332" s="580"/>
      <c r="N332" s="580"/>
      <c r="O332" s="580"/>
      <c r="P332" s="580"/>
      <c r="Q332" s="580"/>
      <c r="R332" s="580"/>
      <c r="S332" s="580"/>
      <c r="T332" s="580"/>
      <c r="U332" s="580"/>
      <c r="V332" s="580"/>
      <c r="W332" s="580"/>
      <c r="X332" s="580"/>
      <c r="Y332" s="580"/>
      <c r="Z332" s="580"/>
      <c r="AA332" s="580"/>
      <c r="AB332" s="580"/>
      <c r="AC332" s="580"/>
      <c r="AD332" s="580"/>
      <c r="AE332" s="2"/>
      <c r="AF332" s="169"/>
    </row>
    <row r="333" spans="1:32" s="38" customFormat="1" ht="15" customHeight="1">
      <c r="A333" s="18"/>
      <c r="B333" s="51"/>
      <c r="C333" s="768" t="s">
        <v>5004</v>
      </c>
      <c r="D333" s="769"/>
      <c r="E333" s="770"/>
      <c r="F333" s="580" t="s">
        <v>6090</v>
      </c>
      <c r="G333" s="580"/>
      <c r="H333" s="580"/>
      <c r="I333" s="580"/>
      <c r="J333" s="580"/>
      <c r="K333" s="580"/>
      <c r="L333" s="580"/>
      <c r="M333" s="580"/>
      <c r="N333" s="580"/>
      <c r="O333" s="580"/>
      <c r="P333" s="580"/>
      <c r="Q333" s="580"/>
      <c r="R333" s="580"/>
      <c r="S333" s="580"/>
      <c r="T333" s="580"/>
      <c r="U333" s="580"/>
      <c r="V333" s="580"/>
      <c r="W333" s="580"/>
      <c r="X333" s="580"/>
      <c r="Y333" s="580"/>
      <c r="Z333" s="580"/>
      <c r="AA333" s="580"/>
      <c r="AB333" s="580"/>
      <c r="AC333" s="580"/>
      <c r="AD333" s="580"/>
      <c r="AE333" s="2"/>
      <c r="AF333" s="169"/>
    </row>
    <row r="334" spans="1:32" s="38" customFormat="1" ht="15" customHeight="1">
      <c r="A334" s="18"/>
      <c r="B334" s="51"/>
      <c r="C334" s="768" t="s">
        <v>5006</v>
      </c>
      <c r="D334" s="769"/>
      <c r="E334" s="770"/>
      <c r="F334" s="580" t="s">
        <v>6098</v>
      </c>
      <c r="G334" s="580"/>
      <c r="H334" s="580"/>
      <c r="I334" s="580"/>
      <c r="J334" s="580"/>
      <c r="K334" s="580"/>
      <c r="L334" s="580"/>
      <c r="M334" s="580"/>
      <c r="N334" s="580"/>
      <c r="O334" s="580"/>
      <c r="P334" s="580"/>
      <c r="Q334" s="580"/>
      <c r="R334" s="580"/>
      <c r="S334" s="580"/>
      <c r="T334" s="580"/>
      <c r="U334" s="580"/>
      <c r="V334" s="580"/>
      <c r="W334" s="580"/>
      <c r="X334" s="580"/>
      <c r="Y334" s="580"/>
      <c r="Z334" s="580"/>
      <c r="AA334" s="580"/>
      <c r="AB334" s="580"/>
      <c r="AC334" s="580"/>
      <c r="AD334" s="580"/>
      <c r="AE334" s="2"/>
      <c r="AF334" s="169"/>
    </row>
    <row r="335" spans="1:32" s="38" customFormat="1" ht="15" customHeight="1">
      <c r="A335" s="18"/>
      <c r="B335"/>
      <c r="C335"/>
      <c r="D335"/>
      <c r="E335"/>
      <c r="F335"/>
      <c r="G335"/>
      <c r="H335"/>
      <c r="I335"/>
      <c r="J335"/>
      <c r="K335"/>
      <c r="L335"/>
      <c r="M335"/>
      <c r="N335"/>
      <c r="O335"/>
      <c r="P335"/>
      <c r="Q335"/>
      <c r="R335"/>
      <c r="S335"/>
      <c r="T335"/>
      <c r="U335"/>
      <c r="V335"/>
      <c r="W335"/>
      <c r="X335"/>
      <c r="Y335"/>
      <c r="Z335"/>
      <c r="AA335"/>
      <c r="AB335"/>
      <c r="AC335"/>
      <c r="AD335"/>
      <c r="AE335" s="2"/>
      <c r="AF335" s="169"/>
    </row>
    <row r="336" spans="1:32" s="38" customFormat="1" ht="24" customHeight="1">
      <c r="A336" s="18"/>
      <c r="B336" s="51"/>
      <c r="C336" s="505" t="s">
        <v>5117</v>
      </c>
      <c r="D336" s="505"/>
      <c r="E336" s="505"/>
      <c r="F336" s="505"/>
      <c r="G336" s="505"/>
      <c r="H336" s="505"/>
      <c r="I336" s="505"/>
      <c r="J336" s="505"/>
      <c r="K336" s="505"/>
      <c r="L336" s="505"/>
      <c r="M336" s="505"/>
      <c r="N336" s="505"/>
      <c r="O336" s="505"/>
      <c r="P336" s="505"/>
      <c r="Q336" s="505"/>
      <c r="R336" s="505"/>
      <c r="S336" s="505"/>
      <c r="T336" s="505"/>
      <c r="U336" s="505"/>
      <c r="V336" s="505"/>
      <c r="W336" s="505"/>
      <c r="X336" s="505"/>
      <c r="Y336" s="505"/>
      <c r="Z336" s="505"/>
      <c r="AA336" s="505"/>
      <c r="AB336" s="505"/>
      <c r="AC336" s="505"/>
      <c r="AD336" s="505"/>
      <c r="AE336" s="2"/>
      <c r="AF336" s="169"/>
    </row>
    <row r="337" spans="1:75" s="38" customFormat="1" ht="60" customHeight="1">
      <c r="A337" s="18"/>
      <c r="B337" s="51"/>
      <c r="C337" s="564"/>
      <c r="D337" s="565"/>
      <c r="E337" s="565"/>
      <c r="F337" s="565"/>
      <c r="G337" s="565"/>
      <c r="H337" s="565"/>
      <c r="I337" s="565"/>
      <c r="J337" s="565"/>
      <c r="K337" s="565"/>
      <c r="L337" s="565"/>
      <c r="M337" s="565"/>
      <c r="N337" s="565"/>
      <c r="O337" s="565"/>
      <c r="P337" s="565"/>
      <c r="Q337" s="565"/>
      <c r="R337" s="565"/>
      <c r="S337" s="565"/>
      <c r="T337" s="565"/>
      <c r="U337" s="565"/>
      <c r="V337" s="565"/>
      <c r="W337" s="565"/>
      <c r="X337" s="565"/>
      <c r="Y337" s="565"/>
      <c r="Z337" s="565"/>
      <c r="AA337" s="565"/>
      <c r="AB337" s="565"/>
      <c r="AC337" s="565"/>
      <c r="AD337" s="566"/>
      <c r="AE337" s="2"/>
      <c r="AF337" s="169"/>
    </row>
    <row r="338" spans="1:75" s="38" customFormat="1" ht="15" customHeight="1">
      <c r="A338" s="18"/>
      <c r="B338" s="470" t="str">
        <f>IF(AX315=0,"","Error: Verificar coherencia con la pregunta 4.5 conforme a la instrucción 3.")</f>
        <v/>
      </c>
      <c r="C338" s="470"/>
      <c r="D338" s="470"/>
      <c r="E338" s="470"/>
      <c r="F338" s="470"/>
      <c r="G338" s="470"/>
      <c r="H338" s="470"/>
      <c r="I338" s="470"/>
      <c r="J338" s="470"/>
      <c r="K338" s="470"/>
      <c r="L338" s="470"/>
      <c r="M338" s="470"/>
      <c r="N338" s="470"/>
      <c r="O338" s="470"/>
      <c r="P338" s="470"/>
      <c r="Q338" s="470"/>
      <c r="R338" s="470"/>
      <c r="S338" s="470"/>
      <c r="T338" s="470"/>
      <c r="U338" s="470"/>
      <c r="V338" s="470"/>
      <c r="W338" s="470"/>
      <c r="X338" s="470"/>
      <c r="Y338" s="470"/>
      <c r="Z338" s="470"/>
      <c r="AA338" s="470"/>
      <c r="AB338" s="470"/>
      <c r="AC338" s="470"/>
      <c r="AD338" s="470"/>
      <c r="AE338" s="2"/>
      <c r="AF338" s="169"/>
    </row>
    <row r="339" spans="1:75" s="38" customFormat="1" ht="15" customHeight="1">
      <c r="A339" s="18"/>
      <c r="B339" s="471" t="str">
        <f>IF(BP315=0,"","Error: Debe completar toda la información requerida.")</f>
        <v/>
      </c>
      <c r="C339" s="471"/>
      <c r="D339" s="471"/>
      <c r="E339" s="471"/>
      <c r="F339" s="471"/>
      <c r="G339" s="471"/>
      <c r="H339" s="471"/>
      <c r="I339" s="471"/>
      <c r="J339" s="471"/>
      <c r="K339" s="471"/>
      <c r="L339" s="471"/>
      <c r="M339" s="471"/>
      <c r="N339" s="471"/>
      <c r="O339" s="471"/>
      <c r="P339" s="471"/>
      <c r="Q339" s="471"/>
      <c r="R339" s="471"/>
      <c r="S339" s="471"/>
      <c r="T339" s="471"/>
      <c r="U339" s="471"/>
      <c r="V339" s="471"/>
      <c r="W339" s="471"/>
      <c r="X339" s="471"/>
      <c r="Y339" s="471"/>
      <c r="Z339" s="471"/>
      <c r="AA339" s="471"/>
      <c r="AB339" s="471"/>
      <c r="AC339" s="471"/>
      <c r="AD339" s="471"/>
      <c r="AE339" s="2"/>
      <c r="AF339" s="169"/>
    </row>
    <row r="340" spans="1:75" s="38" customFormat="1" ht="15" customHeight="1">
      <c r="A340" s="18"/>
      <c r="B340"/>
      <c r="C340"/>
      <c r="D340"/>
      <c r="E340"/>
      <c r="F340"/>
      <c r="G340"/>
      <c r="H340"/>
      <c r="I340"/>
      <c r="J340"/>
      <c r="K340"/>
      <c r="L340"/>
      <c r="M340"/>
      <c r="N340"/>
      <c r="O340"/>
      <c r="P340"/>
      <c r="Q340"/>
      <c r="R340"/>
      <c r="S340"/>
      <c r="T340"/>
      <c r="U340"/>
      <c r="V340"/>
      <c r="W340"/>
      <c r="X340"/>
      <c r="Y340"/>
      <c r="Z340"/>
      <c r="AA340"/>
      <c r="AB340"/>
      <c r="AC340"/>
      <c r="AD340"/>
      <c r="AE340" s="2"/>
      <c r="AF340" s="169"/>
    </row>
    <row r="341" spans="1:75" s="38" customFormat="1" ht="15" customHeight="1">
      <c r="A341" s="18"/>
      <c r="B341"/>
      <c r="C341"/>
      <c r="D341"/>
      <c r="E341"/>
      <c r="F341"/>
      <c r="G341"/>
      <c r="H341"/>
      <c r="I341"/>
      <c r="J341"/>
      <c r="K341"/>
      <c r="L341"/>
      <c r="M341"/>
      <c r="N341"/>
      <c r="O341"/>
      <c r="P341"/>
      <c r="Q341"/>
      <c r="R341"/>
      <c r="S341"/>
      <c r="T341"/>
      <c r="U341"/>
      <c r="V341"/>
      <c r="W341"/>
      <c r="X341"/>
      <c r="Y341"/>
      <c r="Z341"/>
      <c r="AA341"/>
      <c r="AB341"/>
      <c r="AC341"/>
      <c r="AD341"/>
      <c r="AE341" s="2"/>
      <c r="AF341" s="169"/>
    </row>
    <row r="342" spans="1:75" s="38" customFormat="1" ht="15" customHeight="1">
      <c r="A342" s="18"/>
      <c r="B342"/>
      <c r="C342"/>
      <c r="D342"/>
      <c r="E342"/>
      <c r="F342"/>
      <c r="G342"/>
      <c r="H342"/>
      <c r="I342"/>
      <c r="J342"/>
      <c r="K342"/>
      <c r="L342"/>
      <c r="M342"/>
      <c r="N342"/>
      <c r="O342"/>
      <c r="P342"/>
      <c r="Q342"/>
      <c r="R342"/>
      <c r="S342"/>
      <c r="T342"/>
      <c r="U342"/>
      <c r="V342"/>
      <c r="W342"/>
      <c r="X342"/>
      <c r="Y342"/>
      <c r="Z342"/>
      <c r="AA342"/>
      <c r="AB342"/>
      <c r="AC342"/>
      <c r="AD342"/>
      <c r="AE342" s="2"/>
      <c r="AF342" s="169"/>
    </row>
    <row r="343" spans="1:75" s="38" customFormat="1" ht="15" customHeight="1">
      <c r="A343" s="18"/>
      <c r="B343"/>
      <c r="C343"/>
      <c r="D343"/>
      <c r="E343"/>
      <c r="F343"/>
      <c r="G343"/>
      <c r="H343"/>
      <c r="I343"/>
      <c r="J343"/>
      <c r="K343"/>
      <c r="L343"/>
      <c r="M343"/>
      <c r="N343"/>
      <c r="O343"/>
      <c r="P343"/>
      <c r="Q343"/>
      <c r="R343"/>
      <c r="S343"/>
      <c r="T343"/>
      <c r="U343"/>
      <c r="V343"/>
      <c r="W343"/>
      <c r="X343"/>
      <c r="Y343"/>
      <c r="Z343"/>
      <c r="AA343"/>
      <c r="AB343"/>
      <c r="AC343"/>
      <c r="AD343"/>
      <c r="AE343" s="2"/>
      <c r="AF343" s="169"/>
    </row>
    <row r="344" spans="1:75" s="38" customFormat="1" ht="36" customHeight="1">
      <c r="A344" s="18" t="s">
        <v>6105</v>
      </c>
      <c r="B344" s="624" t="s">
        <v>6106</v>
      </c>
      <c r="C344" s="624"/>
      <c r="D344" s="624"/>
      <c r="E344" s="624"/>
      <c r="F344" s="624"/>
      <c r="G344" s="624"/>
      <c r="H344" s="624"/>
      <c r="I344" s="624"/>
      <c r="J344" s="624"/>
      <c r="K344" s="624"/>
      <c r="L344" s="624"/>
      <c r="M344" s="624"/>
      <c r="N344" s="624"/>
      <c r="O344" s="624"/>
      <c r="P344" s="624"/>
      <c r="Q344" s="624"/>
      <c r="R344" s="624"/>
      <c r="S344" s="624"/>
      <c r="T344" s="624"/>
      <c r="U344" s="624"/>
      <c r="V344" s="624"/>
      <c r="W344" s="624"/>
      <c r="X344" s="624"/>
      <c r="Y344" s="624"/>
      <c r="Z344" s="624"/>
      <c r="AA344" s="624"/>
      <c r="AB344" s="624"/>
      <c r="AC344" s="624"/>
      <c r="AD344" s="624"/>
      <c r="AE344" s="2"/>
      <c r="AF344" s="169"/>
      <c r="AH344" s="522" t="s">
        <v>5066</v>
      </c>
      <c r="AI344" s="522"/>
      <c r="AJ344" s="522" t="s">
        <v>5067</v>
      </c>
      <c r="AK344" s="522"/>
      <c r="AL344" s="522" t="s">
        <v>5068</v>
      </c>
      <c r="AM344" s="522"/>
    </row>
    <row r="345" spans="1:75" s="38" customFormat="1" ht="36" customHeight="1">
      <c r="A345" s="60"/>
      <c r="B345" s="46"/>
      <c r="C345" s="492" t="s">
        <v>6107</v>
      </c>
      <c r="D345" s="492"/>
      <c r="E345" s="492"/>
      <c r="F345" s="492"/>
      <c r="G345" s="492"/>
      <c r="H345" s="492"/>
      <c r="I345" s="492"/>
      <c r="J345" s="492"/>
      <c r="K345" s="492"/>
      <c r="L345" s="492"/>
      <c r="M345" s="492"/>
      <c r="N345" s="492"/>
      <c r="O345" s="492"/>
      <c r="P345" s="492"/>
      <c r="Q345" s="492"/>
      <c r="R345" s="492"/>
      <c r="S345" s="492"/>
      <c r="T345" s="492"/>
      <c r="U345" s="492"/>
      <c r="V345" s="492"/>
      <c r="W345" s="492"/>
      <c r="X345" s="492"/>
      <c r="Y345" s="492"/>
      <c r="Z345" s="492"/>
      <c r="AA345" s="492"/>
      <c r="AB345" s="492"/>
      <c r="AC345" s="492"/>
      <c r="AD345" s="492"/>
      <c r="AE345" s="2"/>
      <c r="AF345" s="169"/>
      <c r="AH345" s="807">
        <f>COUNTBLANK(J354:AD369)</f>
        <v>336</v>
      </c>
      <c r="AI345" s="807"/>
      <c r="AJ345" s="522">
        <v>336</v>
      </c>
      <c r="AK345" s="522"/>
      <c r="AL345" s="522"/>
      <c r="AM345" s="522"/>
    </row>
    <row r="346" spans="1:75" s="38" customFormat="1" ht="24" customHeight="1">
      <c r="A346" s="156"/>
      <c r="B346" s="46"/>
      <c r="C346" s="594" t="s">
        <v>6108</v>
      </c>
      <c r="D346" s="594"/>
      <c r="E346" s="594"/>
      <c r="F346" s="594"/>
      <c r="G346" s="594"/>
      <c r="H346" s="594"/>
      <c r="I346" s="594"/>
      <c r="J346" s="594"/>
      <c r="K346" s="594"/>
      <c r="L346" s="594"/>
      <c r="M346" s="594"/>
      <c r="N346" s="594"/>
      <c r="O346" s="594"/>
      <c r="P346" s="594"/>
      <c r="Q346" s="594"/>
      <c r="R346" s="594"/>
      <c r="S346" s="594"/>
      <c r="T346" s="594"/>
      <c r="U346" s="594"/>
      <c r="V346" s="594"/>
      <c r="W346" s="594"/>
      <c r="X346" s="594"/>
      <c r="Y346" s="594"/>
      <c r="Z346" s="594"/>
      <c r="AA346" s="594"/>
      <c r="AB346" s="594"/>
      <c r="AC346" s="594"/>
      <c r="AD346" s="594"/>
      <c r="AE346" s="2"/>
      <c r="AF346" s="169"/>
    </row>
    <row r="347" spans="1:75" s="38" customFormat="1" ht="36" customHeight="1">
      <c r="A347" s="60"/>
      <c r="B347" s="46"/>
      <c r="C347" s="492" t="s">
        <v>6109</v>
      </c>
      <c r="D347" s="492"/>
      <c r="E347" s="492"/>
      <c r="F347" s="492"/>
      <c r="G347" s="492"/>
      <c r="H347" s="492"/>
      <c r="I347" s="492"/>
      <c r="J347" s="492"/>
      <c r="K347" s="492"/>
      <c r="L347" s="492"/>
      <c r="M347" s="492"/>
      <c r="N347" s="492"/>
      <c r="O347" s="492"/>
      <c r="P347" s="492"/>
      <c r="Q347" s="492"/>
      <c r="R347" s="492"/>
      <c r="S347" s="492"/>
      <c r="T347" s="492"/>
      <c r="U347" s="492"/>
      <c r="V347" s="492"/>
      <c r="W347" s="492"/>
      <c r="X347" s="492"/>
      <c r="Y347" s="492"/>
      <c r="Z347" s="492"/>
      <c r="AA347" s="492"/>
      <c r="AB347" s="492"/>
      <c r="AC347" s="492"/>
      <c r="AD347" s="492"/>
      <c r="AE347" s="2"/>
      <c r="AF347" s="169"/>
    </row>
    <row r="348" spans="1:75" s="38" customFormat="1" ht="24" customHeight="1">
      <c r="A348" s="60"/>
      <c r="C348" s="594" t="s">
        <v>6110</v>
      </c>
      <c r="D348" s="594"/>
      <c r="E348" s="594"/>
      <c r="F348" s="594"/>
      <c r="G348" s="594"/>
      <c r="H348" s="594"/>
      <c r="I348" s="594"/>
      <c r="J348" s="594"/>
      <c r="K348" s="594"/>
      <c r="L348" s="594"/>
      <c r="M348" s="594"/>
      <c r="N348" s="594"/>
      <c r="O348" s="594"/>
      <c r="P348" s="594"/>
      <c r="Q348" s="594"/>
      <c r="R348" s="594"/>
      <c r="S348" s="594"/>
      <c r="T348" s="594"/>
      <c r="U348" s="594"/>
      <c r="V348" s="594"/>
      <c r="W348" s="594"/>
      <c r="X348" s="594"/>
      <c r="Y348" s="594"/>
      <c r="Z348" s="594"/>
      <c r="AA348" s="594"/>
      <c r="AB348" s="594"/>
      <c r="AC348" s="594"/>
      <c r="AD348" s="594"/>
      <c r="AE348" s="2"/>
      <c r="AF348" s="169"/>
    </row>
    <row r="349" spans="1:75" s="38" customFormat="1" ht="36" customHeight="1">
      <c r="A349" s="156"/>
      <c r="C349" s="594" t="s">
        <v>6111</v>
      </c>
      <c r="D349" s="594"/>
      <c r="E349" s="594"/>
      <c r="F349" s="594"/>
      <c r="G349" s="594"/>
      <c r="H349" s="594"/>
      <c r="I349" s="594"/>
      <c r="J349" s="594"/>
      <c r="K349" s="594"/>
      <c r="L349" s="594"/>
      <c r="M349" s="594"/>
      <c r="N349" s="594"/>
      <c r="O349" s="594"/>
      <c r="P349" s="594"/>
      <c r="Q349" s="594"/>
      <c r="R349" s="594"/>
      <c r="S349" s="594"/>
      <c r="T349" s="594"/>
      <c r="U349" s="594"/>
      <c r="V349" s="594"/>
      <c r="W349" s="594"/>
      <c r="X349" s="594"/>
      <c r="Y349" s="594"/>
      <c r="Z349" s="594"/>
      <c r="AA349" s="594"/>
      <c r="AB349" s="594"/>
      <c r="AC349" s="594"/>
      <c r="AD349" s="594"/>
      <c r="AE349" s="2"/>
      <c r="AF349" s="169"/>
    </row>
    <row r="350" spans="1:75" s="38" customFormat="1" ht="15" customHeight="1">
      <c r="A350" s="18"/>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c r="AA350" s="51"/>
      <c r="AB350" s="51"/>
      <c r="AC350" s="51"/>
      <c r="AD350" s="51"/>
      <c r="AE350" s="2"/>
      <c r="AF350" s="169"/>
      <c r="AK350" s="518" t="s">
        <v>5089</v>
      </c>
      <c r="AL350" s="518"/>
      <c r="AM350" s="518"/>
      <c r="AN350" s="518"/>
      <c r="AO350" s="518"/>
      <c r="AP350" s="518"/>
      <c r="AQ350" s="518"/>
      <c r="AR350" s="518"/>
      <c r="AS350" s="518"/>
      <c r="AT350" s="518"/>
      <c r="AU350" s="518"/>
      <c r="AV350" s="518"/>
      <c r="AW350" s="518"/>
      <c r="AX350" s="518"/>
      <c r="AY350" s="518"/>
      <c r="AZ350" s="518"/>
      <c r="BA350" s="518"/>
      <c r="BC350" s="518" t="s">
        <v>5089</v>
      </c>
      <c r="BD350" s="518"/>
      <c r="BE350" s="518"/>
      <c r="BF350" s="518"/>
      <c r="BG350" s="518"/>
      <c r="BH350" s="518"/>
      <c r="BI350" s="518"/>
      <c r="BJ350" s="518"/>
      <c r="BK350" s="518"/>
      <c r="BL350" s="518"/>
      <c r="BM350" s="518"/>
      <c r="BN350" s="518"/>
      <c r="BO350" s="518"/>
      <c r="BP350" s="518"/>
      <c r="BQ350" s="518"/>
      <c r="BR350" s="518"/>
      <c r="BS350" s="518"/>
      <c r="BT350" s="518"/>
    </row>
    <row r="351" spans="1:75" s="38" customFormat="1" ht="96" customHeight="1">
      <c r="A351" s="18"/>
      <c r="B351" s="51"/>
      <c r="C351" s="758" t="s">
        <v>6112</v>
      </c>
      <c r="D351" s="758"/>
      <c r="E351" s="758"/>
      <c r="F351" s="758"/>
      <c r="G351" s="758"/>
      <c r="H351" s="758"/>
      <c r="I351" s="758"/>
      <c r="J351" s="758" t="s">
        <v>6113</v>
      </c>
      <c r="K351" s="758"/>
      <c r="L351" s="758"/>
      <c r="M351" s="758"/>
      <c r="N351" s="442" t="s">
        <v>6114</v>
      </c>
      <c r="O351" s="443"/>
      <c r="P351" s="443"/>
      <c r="Q351" s="443"/>
      <c r="R351" s="443"/>
      <c r="S351" s="443"/>
      <c r="T351" s="443"/>
      <c r="U351" s="443"/>
      <c r="V351" s="443"/>
      <c r="W351" s="443"/>
      <c r="X351" s="443"/>
      <c r="Y351" s="443"/>
      <c r="Z351" s="443"/>
      <c r="AA351" s="443"/>
      <c r="AB351" s="443"/>
      <c r="AC351" s="443"/>
      <c r="AD351" s="444"/>
      <c r="AE351" s="2"/>
      <c r="AF351" s="169"/>
      <c r="AK351" s="442" t="s">
        <v>6097</v>
      </c>
      <c r="AL351" s="443"/>
      <c r="AM351" s="443"/>
      <c r="AN351" s="443"/>
      <c r="AO351" s="443"/>
      <c r="AP351" s="443"/>
      <c r="AQ351" s="443"/>
      <c r="AR351" s="443"/>
      <c r="AS351" s="443"/>
      <c r="AT351" s="443"/>
      <c r="AU351" s="443"/>
      <c r="AV351" s="443"/>
      <c r="AW351" s="443"/>
      <c r="AX351" s="443"/>
      <c r="AY351" s="443"/>
      <c r="AZ351" s="443"/>
      <c r="BA351" s="444"/>
      <c r="BC351" s="445" t="s">
        <v>6097</v>
      </c>
      <c r="BD351" s="445"/>
      <c r="BE351" s="445"/>
      <c r="BF351" s="445"/>
      <c r="BG351" s="445"/>
      <c r="BH351" s="445"/>
      <c r="BI351" s="445"/>
      <c r="BJ351" s="445"/>
      <c r="BK351" s="445"/>
      <c r="BL351" s="445"/>
      <c r="BM351" s="445"/>
      <c r="BN351" s="445"/>
      <c r="BO351" s="445"/>
      <c r="BP351" s="445"/>
      <c r="BQ351" s="445"/>
      <c r="BR351" s="445"/>
      <c r="BS351" s="445"/>
      <c r="BT351" s="445"/>
      <c r="BV351" s="808" t="s">
        <v>6115</v>
      </c>
      <c r="BW351" s="808"/>
    </row>
    <row r="352" spans="1:75" s="38" customFormat="1" ht="15" customHeight="1">
      <c r="A352" s="18"/>
      <c r="B352" s="51"/>
      <c r="C352" s="836"/>
      <c r="D352" s="836"/>
      <c r="E352" s="836"/>
      <c r="F352" s="836"/>
      <c r="G352" s="836"/>
      <c r="H352" s="836"/>
      <c r="I352" s="836"/>
      <c r="J352" s="836"/>
      <c r="K352" s="836"/>
      <c r="L352" s="836"/>
      <c r="M352" s="836"/>
      <c r="N352" s="768" t="s">
        <v>4992</v>
      </c>
      <c r="O352" s="769"/>
      <c r="P352" s="769"/>
      <c r="Q352" s="769"/>
      <c r="R352" s="770"/>
      <c r="S352" s="809" t="s">
        <v>4994</v>
      </c>
      <c r="T352" s="809" t="s">
        <v>4996</v>
      </c>
      <c r="U352" s="809" t="s">
        <v>4998</v>
      </c>
      <c r="V352" s="809" t="s">
        <v>5000</v>
      </c>
      <c r="W352" s="647" t="s">
        <v>5002</v>
      </c>
      <c r="X352" s="647"/>
      <c r="Y352" s="647"/>
      <c r="Z352" s="647"/>
      <c r="AA352" s="647"/>
      <c r="AB352" s="647"/>
      <c r="AC352" s="809" t="s">
        <v>5004</v>
      </c>
      <c r="AD352" s="809" t="s">
        <v>5006</v>
      </c>
      <c r="AE352" s="2"/>
      <c r="AF352" s="169"/>
      <c r="AK352" s="768" t="s">
        <v>4992</v>
      </c>
      <c r="AL352" s="769"/>
      <c r="AM352" s="769"/>
      <c r="AN352" s="769"/>
      <c r="AO352" s="770"/>
      <c r="AP352" s="809" t="s">
        <v>4994</v>
      </c>
      <c r="AQ352" s="809" t="s">
        <v>4996</v>
      </c>
      <c r="AR352" s="809" t="s">
        <v>4998</v>
      </c>
      <c r="AS352" s="809" t="s">
        <v>5000</v>
      </c>
      <c r="AT352" s="647" t="s">
        <v>5002</v>
      </c>
      <c r="AU352" s="647"/>
      <c r="AV352" s="647"/>
      <c r="AW352" s="647"/>
      <c r="AX352" s="647"/>
      <c r="AY352" s="647"/>
      <c r="AZ352" s="809" t="s">
        <v>5004</v>
      </c>
      <c r="BA352" s="809" t="s">
        <v>5006</v>
      </c>
      <c r="BC352" s="516"/>
      <c r="BD352" s="647" t="s">
        <v>4992</v>
      </c>
      <c r="BE352" s="647"/>
      <c r="BF352" s="647"/>
      <c r="BG352" s="647"/>
      <c r="BH352" s="647"/>
      <c r="BI352" s="647" t="s">
        <v>4994</v>
      </c>
      <c r="BJ352" s="647" t="s">
        <v>4996</v>
      </c>
      <c r="BK352" s="647" t="s">
        <v>4998</v>
      </c>
      <c r="BL352" s="647" t="s">
        <v>5000</v>
      </c>
      <c r="BM352" s="647" t="s">
        <v>5002</v>
      </c>
      <c r="BN352" s="647"/>
      <c r="BO352" s="647"/>
      <c r="BP352" s="647"/>
      <c r="BQ352" s="647"/>
      <c r="BR352" s="647"/>
      <c r="BS352" s="647" t="s">
        <v>5004</v>
      </c>
      <c r="BT352" s="647" t="s">
        <v>5006</v>
      </c>
      <c r="BV352" s="808">
        <f>COUNTIF(AK354:BA354,0)</f>
        <v>17</v>
      </c>
      <c r="BW352" s="808"/>
    </row>
    <row r="353" spans="1:75" s="38" customFormat="1" ht="15" customHeight="1">
      <c r="A353" s="18"/>
      <c r="B353" s="51"/>
      <c r="C353" s="837"/>
      <c r="D353" s="837"/>
      <c r="E353" s="837"/>
      <c r="F353" s="837"/>
      <c r="G353" s="837"/>
      <c r="H353" s="837"/>
      <c r="I353" s="837"/>
      <c r="J353" s="837"/>
      <c r="K353" s="837"/>
      <c r="L353" s="837"/>
      <c r="M353" s="837"/>
      <c r="N353" s="47" t="s">
        <v>5128</v>
      </c>
      <c r="O353" s="47" t="s">
        <v>5129</v>
      </c>
      <c r="P353" s="47" t="s">
        <v>5130</v>
      </c>
      <c r="Q353" s="47" t="s">
        <v>5131</v>
      </c>
      <c r="R353" s="47" t="s">
        <v>5132</v>
      </c>
      <c r="S353" s="647"/>
      <c r="T353" s="647"/>
      <c r="U353" s="647"/>
      <c r="V353" s="647"/>
      <c r="W353" s="47" t="s">
        <v>6066</v>
      </c>
      <c r="X353" s="47" t="s">
        <v>6067</v>
      </c>
      <c r="Y353" s="47" t="s">
        <v>6068</v>
      </c>
      <c r="Z353" s="47" t="s">
        <v>6069</v>
      </c>
      <c r="AA353" s="47" t="s">
        <v>6070</v>
      </c>
      <c r="AB353" s="47" t="s">
        <v>6071</v>
      </c>
      <c r="AC353" s="647"/>
      <c r="AD353" s="647"/>
      <c r="AE353" s="2"/>
      <c r="AF353" s="169"/>
      <c r="AH353" s="516" t="s">
        <v>5102</v>
      </c>
      <c r="AI353" s="516"/>
      <c r="AK353" s="47" t="s">
        <v>5128</v>
      </c>
      <c r="AL353" s="47" t="s">
        <v>5129</v>
      </c>
      <c r="AM353" s="47" t="s">
        <v>5130</v>
      </c>
      <c r="AN353" s="47" t="s">
        <v>5131</v>
      </c>
      <c r="AO353" s="47" t="s">
        <v>5132</v>
      </c>
      <c r="AP353" s="647"/>
      <c r="AQ353" s="647"/>
      <c r="AR353" s="647"/>
      <c r="AS353" s="647"/>
      <c r="AT353" s="47" t="s">
        <v>6066</v>
      </c>
      <c r="AU353" s="47" t="s">
        <v>6067</v>
      </c>
      <c r="AV353" s="47" t="s">
        <v>6068</v>
      </c>
      <c r="AW353" s="47" t="s">
        <v>6069</v>
      </c>
      <c r="AX353" s="47" t="s">
        <v>6070</v>
      </c>
      <c r="AY353" s="47" t="s">
        <v>6071</v>
      </c>
      <c r="AZ353" s="647"/>
      <c r="BA353" s="647"/>
      <c r="BC353" s="516"/>
      <c r="BD353" s="48" t="s">
        <v>5128</v>
      </c>
      <c r="BE353" s="48" t="s">
        <v>5129</v>
      </c>
      <c r="BF353" s="48" t="s">
        <v>5130</v>
      </c>
      <c r="BG353" s="48" t="s">
        <v>5131</v>
      </c>
      <c r="BH353" s="48" t="s">
        <v>5132</v>
      </c>
      <c r="BI353" s="647"/>
      <c r="BJ353" s="647"/>
      <c r="BK353" s="647"/>
      <c r="BL353" s="647"/>
      <c r="BM353" s="48" t="s">
        <v>6066</v>
      </c>
      <c r="BN353" s="48" t="s">
        <v>6067</v>
      </c>
      <c r="BO353" s="48" t="s">
        <v>6068</v>
      </c>
      <c r="BP353" s="48" t="s">
        <v>6069</v>
      </c>
      <c r="BQ353" s="48" t="s">
        <v>6070</v>
      </c>
      <c r="BR353" s="48" t="s">
        <v>6071</v>
      </c>
      <c r="BS353" s="647"/>
      <c r="BT353" s="647"/>
      <c r="BV353" s="808" t="s">
        <v>5104</v>
      </c>
      <c r="BW353" s="808"/>
    </row>
    <row r="354" spans="1:75" s="38" customFormat="1" ht="24" customHeight="1">
      <c r="A354" s="18"/>
      <c r="B354" s="51"/>
      <c r="C354" s="48" t="s">
        <v>4992</v>
      </c>
      <c r="D354" s="547" t="s">
        <v>6116</v>
      </c>
      <c r="E354" s="548"/>
      <c r="F354" s="548"/>
      <c r="G354" s="548"/>
      <c r="H354" s="548"/>
      <c r="I354" s="549"/>
      <c r="J354" s="447"/>
      <c r="K354" s="448"/>
      <c r="L354" s="448"/>
      <c r="M354" s="449"/>
      <c r="N354" s="356"/>
      <c r="O354" s="356"/>
      <c r="P354" s="103"/>
      <c r="Q354" s="103"/>
      <c r="R354" s="103"/>
      <c r="S354" s="103"/>
      <c r="T354" s="103"/>
      <c r="U354" s="103"/>
      <c r="V354" s="103"/>
      <c r="W354" s="103"/>
      <c r="X354" s="103"/>
      <c r="Y354" s="103"/>
      <c r="Z354" s="103"/>
      <c r="AA354" s="103"/>
      <c r="AB354" s="103"/>
      <c r="AC354" s="103"/>
      <c r="AD354" s="103"/>
      <c r="AE354" s="2"/>
      <c r="AF354" s="169"/>
      <c r="AH354" s="522">
        <f>IF(OR(J354="",J354=1),0,1)</f>
        <v>0</v>
      </c>
      <c r="AI354" s="522"/>
      <c r="AK354" s="115">
        <f>IF($AH$212=$AJ$212,0,(IF(OR(N218&gt;0,N218="NS",N218="NA"),0,1)))</f>
        <v>0</v>
      </c>
      <c r="AL354" s="115">
        <f t="shared" ref="AL354:BA354" si="107">IF($AH$212=$AJ$212,0,(IF(OR(O218&gt;0,O218="NS",O218="NA"),0,1)))</f>
        <v>0</v>
      </c>
      <c r="AM354" s="115">
        <f t="shared" si="107"/>
        <v>0</v>
      </c>
      <c r="AN354" s="115">
        <f t="shared" si="107"/>
        <v>0</v>
      </c>
      <c r="AO354" s="115">
        <f t="shared" si="107"/>
        <v>0</v>
      </c>
      <c r="AP354" s="115">
        <f t="shared" si="107"/>
        <v>0</v>
      </c>
      <c r="AQ354" s="115">
        <f t="shared" si="107"/>
        <v>0</v>
      </c>
      <c r="AR354" s="115">
        <f t="shared" si="107"/>
        <v>0</v>
      </c>
      <c r="AS354" s="115">
        <f t="shared" si="107"/>
        <v>0</v>
      </c>
      <c r="AT354" s="115">
        <f t="shared" si="107"/>
        <v>0</v>
      </c>
      <c r="AU354" s="115">
        <f t="shared" si="107"/>
        <v>0</v>
      </c>
      <c r="AV354" s="115">
        <f t="shared" si="107"/>
        <v>0</v>
      </c>
      <c r="AW354" s="115">
        <f t="shared" si="107"/>
        <v>0</v>
      </c>
      <c r="AX354" s="115">
        <f t="shared" si="107"/>
        <v>0</v>
      </c>
      <c r="AY354" s="115">
        <f t="shared" si="107"/>
        <v>0</v>
      </c>
      <c r="AZ354" s="115">
        <f t="shared" si="107"/>
        <v>0</v>
      </c>
      <c r="BA354" s="115">
        <f t="shared" si="107"/>
        <v>0</v>
      </c>
      <c r="BC354" s="118" t="s">
        <v>6117</v>
      </c>
      <c r="BD354" s="115">
        <f>N248</f>
        <v>0</v>
      </c>
      <c r="BE354" s="115">
        <f t="shared" ref="BE354:BT354" si="108">O248</f>
        <v>0</v>
      </c>
      <c r="BF354" s="115">
        <f t="shared" si="108"/>
        <v>0</v>
      </c>
      <c r="BG354" s="115">
        <f t="shared" si="108"/>
        <v>0</v>
      </c>
      <c r="BH354" s="115">
        <f t="shared" si="108"/>
        <v>0</v>
      </c>
      <c r="BI354" s="115">
        <f t="shared" si="108"/>
        <v>0</v>
      </c>
      <c r="BJ354" s="115">
        <f t="shared" si="108"/>
        <v>0</v>
      </c>
      <c r="BK354" s="115">
        <f t="shared" si="108"/>
        <v>0</v>
      </c>
      <c r="BL354" s="115">
        <f t="shared" si="108"/>
        <v>0</v>
      </c>
      <c r="BM354" s="115">
        <f t="shared" si="108"/>
        <v>0</v>
      </c>
      <c r="BN354" s="115">
        <f t="shared" si="108"/>
        <v>0</v>
      </c>
      <c r="BO354" s="115">
        <f t="shared" si="108"/>
        <v>0</v>
      </c>
      <c r="BP354" s="115">
        <f t="shared" si="108"/>
        <v>0</v>
      </c>
      <c r="BQ354" s="115">
        <f t="shared" si="108"/>
        <v>0</v>
      </c>
      <c r="BR354" s="115">
        <f t="shared" si="108"/>
        <v>0</v>
      </c>
      <c r="BS354" s="115">
        <f t="shared" si="108"/>
        <v>0</v>
      </c>
      <c r="BT354" s="115">
        <f t="shared" si="108"/>
        <v>0</v>
      </c>
      <c r="BV354" s="524">
        <f>IF($AH$345=$AJ$345,0,IF(OR(AND(J354=1,COUNTA(N354:AD354)=$BV$352),AND(J354&gt;1,COUNTBLANK(N354:AD354)=17)),0,1))</f>
        <v>0</v>
      </c>
      <c r="BW354" s="526"/>
    </row>
    <row r="355" spans="1:75" s="38" customFormat="1" ht="24" customHeight="1">
      <c r="A355" s="18"/>
      <c r="B355" s="51"/>
      <c r="C355" s="48" t="s">
        <v>4994</v>
      </c>
      <c r="D355" s="547" t="s">
        <v>6118</v>
      </c>
      <c r="E355" s="548"/>
      <c r="F355" s="548"/>
      <c r="G355" s="548"/>
      <c r="H355" s="548"/>
      <c r="I355" s="549"/>
      <c r="J355" s="447"/>
      <c r="K355" s="448"/>
      <c r="L355" s="448"/>
      <c r="M355" s="449"/>
      <c r="N355" s="356"/>
      <c r="O355" s="356"/>
      <c r="P355" s="103"/>
      <c r="Q355" s="103"/>
      <c r="R355" s="103"/>
      <c r="S355" s="103"/>
      <c r="T355" s="103"/>
      <c r="U355" s="103"/>
      <c r="V355" s="103"/>
      <c r="W355" s="103"/>
      <c r="X355" s="103"/>
      <c r="Y355" s="103"/>
      <c r="Z355" s="103"/>
      <c r="AA355" s="103"/>
      <c r="AB355" s="103"/>
      <c r="AC355" s="103"/>
      <c r="AD355" s="103"/>
      <c r="AE355" s="2"/>
      <c r="AF355" s="169"/>
      <c r="AH355" s="522">
        <f t="shared" ref="AH355:AH369" si="109">IF(OR(J355="",J355=1),0,1)</f>
        <v>0</v>
      </c>
      <c r="AI355" s="522"/>
      <c r="BC355" s="118" t="s">
        <v>6119</v>
      </c>
      <c r="BD355" s="115">
        <f>N370</f>
        <v>0</v>
      </c>
      <c r="BE355" s="115">
        <f t="shared" ref="BE355:BT355" si="110">O370</f>
        <v>0</v>
      </c>
      <c r="BF355" s="115">
        <f t="shared" si="110"/>
        <v>0</v>
      </c>
      <c r="BG355" s="115">
        <f t="shared" si="110"/>
        <v>0</v>
      </c>
      <c r="BH355" s="115">
        <f t="shared" si="110"/>
        <v>0</v>
      </c>
      <c r="BI355" s="115">
        <f t="shared" si="110"/>
        <v>0</v>
      </c>
      <c r="BJ355" s="115">
        <f t="shared" si="110"/>
        <v>0</v>
      </c>
      <c r="BK355" s="115">
        <f t="shared" si="110"/>
        <v>0</v>
      </c>
      <c r="BL355" s="115">
        <f t="shared" si="110"/>
        <v>0</v>
      </c>
      <c r="BM355" s="115">
        <f t="shared" si="110"/>
        <v>0</v>
      </c>
      <c r="BN355" s="115">
        <f t="shared" si="110"/>
        <v>0</v>
      </c>
      <c r="BO355" s="115">
        <f t="shared" si="110"/>
        <v>0</v>
      </c>
      <c r="BP355" s="115">
        <f t="shared" si="110"/>
        <v>0</v>
      </c>
      <c r="BQ355" s="115">
        <f t="shared" si="110"/>
        <v>0</v>
      </c>
      <c r="BR355" s="115">
        <f t="shared" si="110"/>
        <v>0</v>
      </c>
      <c r="BS355" s="115">
        <f t="shared" si="110"/>
        <v>0</v>
      </c>
      <c r="BT355" s="115">
        <f t="shared" si="110"/>
        <v>0</v>
      </c>
      <c r="BV355" s="524">
        <f t="shared" ref="BV355:BV369" si="111">IF($AH$345=$AJ$345,0,IF(OR(AND(J355=1,COUNTA(N355:AD355)=$BV$352),AND(J355&gt;1,COUNTBLANK(N355:AD355)=17)),0,1))</f>
        <v>0</v>
      </c>
      <c r="BW355" s="526"/>
    </row>
    <row r="356" spans="1:75" s="38" customFormat="1" ht="15" customHeight="1">
      <c r="A356" s="18"/>
      <c r="B356" s="51"/>
      <c r="C356" s="48" t="s">
        <v>4996</v>
      </c>
      <c r="D356" s="547" t="s">
        <v>4982</v>
      </c>
      <c r="E356" s="548"/>
      <c r="F356" s="548"/>
      <c r="G356" s="548"/>
      <c r="H356" s="548"/>
      <c r="I356" s="549"/>
      <c r="J356" s="447"/>
      <c r="K356" s="448"/>
      <c r="L356" s="448"/>
      <c r="M356" s="449"/>
      <c r="N356" s="356"/>
      <c r="O356" s="356"/>
      <c r="P356" s="103"/>
      <c r="Q356" s="103"/>
      <c r="R356" s="103"/>
      <c r="S356" s="103"/>
      <c r="T356" s="103"/>
      <c r="U356" s="103"/>
      <c r="V356" s="103"/>
      <c r="W356" s="103"/>
      <c r="X356" s="103"/>
      <c r="Y356" s="103"/>
      <c r="Z356" s="103"/>
      <c r="AA356" s="103"/>
      <c r="AB356" s="103"/>
      <c r="AC356" s="103"/>
      <c r="AD356" s="103"/>
      <c r="AE356" s="2"/>
      <c r="AF356" s="169"/>
      <c r="AH356" s="522">
        <f t="shared" si="109"/>
        <v>0</v>
      </c>
      <c r="AI356" s="522"/>
      <c r="BC356" s="118" t="s">
        <v>5096</v>
      </c>
      <c r="BD356" s="115">
        <f>IF(BD355&lt;=BD354,0,1)</f>
        <v>0</v>
      </c>
      <c r="BE356" s="115">
        <f t="shared" ref="BE356:BT356" si="112">IF(BE355&lt;=BE354,0,1)</f>
        <v>0</v>
      </c>
      <c r="BF356" s="115">
        <f t="shared" si="112"/>
        <v>0</v>
      </c>
      <c r="BG356" s="115">
        <f t="shared" si="112"/>
        <v>0</v>
      </c>
      <c r="BH356" s="115">
        <f t="shared" si="112"/>
        <v>0</v>
      </c>
      <c r="BI356" s="115">
        <f t="shared" si="112"/>
        <v>0</v>
      </c>
      <c r="BJ356" s="115">
        <f t="shared" si="112"/>
        <v>0</v>
      </c>
      <c r="BK356" s="115">
        <f t="shared" si="112"/>
        <v>0</v>
      </c>
      <c r="BL356" s="115">
        <f t="shared" si="112"/>
        <v>0</v>
      </c>
      <c r="BM356" s="115">
        <f t="shared" si="112"/>
        <v>0</v>
      </c>
      <c r="BN356" s="115">
        <f t="shared" si="112"/>
        <v>0</v>
      </c>
      <c r="BO356" s="115">
        <f t="shared" si="112"/>
        <v>0</v>
      </c>
      <c r="BP356" s="115">
        <f t="shared" si="112"/>
        <v>0</v>
      </c>
      <c r="BQ356" s="115">
        <f t="shared" si="112"/>
        <v>0</v>
      </c>
      <c r="BR356" s="115">
        <f t="shared" si="112"/>
        <v>0</v>
      </c>
      <c r="BS356" s="115">
        <f t="shared" si="112"/>
        <v>0</v>
      </c>
      <c r="BT356" s="115">
        <f t="shared" si="112"/>
        <v>0</v>
      </c>
      <c r="BV356" s="524">
        <f t="shared" si="111"/>
        <v>0</v>
      </c>
      <c r="BW356" s="526"/>
    </row>
    <row r="357" spans="1:75" s="38" customFormat="1" ht="24" customHeight="1">
      <c r="A357" s="18"/>
      <c r="B357" s="51"/>
      <c r="C357" s="48" t="s">
        <v>4998</v>
      </c>
      <c r="D357" s="547" t="s">
        <v>5683</v>
      </c>
      <c r="E357" s="548"/>
      <c r="F357" s="548"/>
      <c r="G357" s="548"/>
      <c r="H357" s="548"/>
      <c r="I357" s="549"/>
      <c r="J357" s="447"/>
      <c r="K357" s="448"/>
      <c r="L357" s="448"/>
      <c r="M357" s="449"/>
      <c r="N357" s="356"/>
      <c r="O357" s="356"/>
      <c r="P357" s="103"/>
      <c r="Q357" s="103"/>
      <c r="R357" s="103"/>
      <c r="S357" s="103"/>
      <c r="T357" s="103"/>
      <c r="U357" s="103"/>
      <c r="V357" s="103"/>
      <c r="W357" s="103"/>
      <c r="X357" s="103"/>
      <c r="Y357" s="103"/>
      <c r="Z357" s="103"/>
      <c r="AA357" s="103"/>
      <c r="AB357" s="103"/>
      <c r="AC357" s="103"/>
      <c r="AD357" s="103"/>
      <c r="AE357" s="2"/>
      <c r="AF357" s="169"/>
      <c r="AH357" s="522">
        <f t="shared" si="109"/>
        <v>0</v>
      </c>
      <c r="AI357" s="522"/>
      <c r="BT357" s="136">
        <f>SUM(BD356:BT356)</f>
        <v>0</v>
      </c>
      <c r="BV357" s="524">
        <f t="shared" si="111"/>
        <v>0</v>
      </c>
      <c r="BW357" s="526"/>
    </row>
    <row r="358" spans="1:75" s="38" customFormat="1" ht="15" customHeight="1">
      <c r="A358" s="18"/>
      <c r="B358" s="51"/>
      <c r="C358" s="48" t="s">
        <v>5000</v>
      </c>
      <c r="D358" s="547" t="s">
        <v>6120</v>
      </c>
      <c r="E358" s="548"/>
      <c r="F358" s="548"/>
      <c r="G358" s="548"/>
      <c r="H358" s="548"/>
      <c r="I358" s="549"/>
      <c r="J358" s="447"/>
      <c r="K358" s="448"/>
      <c r="L358" s="448"/>
      <c r="M358" s="449"/>
      <c r="N358" s="356"/>
      <c r="O358" s="356"/>
      <c r="P358" s="103"/>
      <c r="Q358" s="103"/>
      <c r="R358" s="103"/>
      <c r="S358" s="103"/>
      <c r="T358" s="103"/>
      <c r="U358" s="103"/>
      <c r="V358" s="103"/>
      <c r="W358" s="103"/>
      <c r="X358" s="103"/>
      <c r="Y358" s="103"/>
      <c r="Z358" s="103"/>
      <c r="AA358" s="103"/>
      <c r="AB358" s="103"/>
      <c r="AC358" s="103"/>
      <c r="AD358" s="103"/>
      <c r="AE358" s="2"/>
      <c r="AF358" s="169"/>
      <c r="AH358" s="522">
        <f t="shared" si="109"/>
        <v>0</v>
      </c>
      <c r="AI358" s="522"/>
      <c r="BV358" s="524">
        <f t="shared" si="111"/>
        <v>0</v>
      </c>
      <c r="BW358" s="526"/>
    </row>
    <row r="359" spans="1:75" s="38" customFormat="1" ht="48" customHeight="1">
      <c r="A359" s="18"/>
      <c r="B359" s="51"/>
      <c r="C359" s="48" t="s">
        <v>5002</v>
      </c>
      <c r="D359" s="547" t="s">
        <v>6121</v>
      </c>
      <c r="E359" s="548"/>
      <c r="F359" s="548"/>
      <c r="G359" s="548"/>
      <c r="H359" s="548"/>
      <c r="I359" s="549"/>
      <c r="J359" s="447"/>
      <c r="K359" s="448"/>
      <c r="L359" s="448"/>
      <c r="M359" s="449"/>
      <c r="N359" s="356"/>
      <c r="O359" s="356"/>
      <c r="P359" s="103"/>
      <c r="Q359" s="103"/>
      <c r="R359" s="103"/>
      <c r="S359" s="103"/>
      <c r="T359" s="103"/>
      <c r="U359" s="103"/>
      <c r="V359" s="103"/>
      <c r="W359" s="103"/>
      <c r="X359" s="103"/>
      <c r="Y359" s="103"/>
      <c r="Z359" s="103"/>
      <c r="AA359" s="103"/>
      <c r="AB359" s="103"/>
      <c r="AC359" s="103"/>
      <c r="AD359" s="103"/>
      <c r="AE359" s="2"/>
      <c r="AF359" s="169"/>
      <c r="AH359" s="522">
        <f t="shared" si="109"/>
        <v>0</v>
      </c>
      <c r="AI359" s="522"/>
      <c r="BV359" s="524">
        <f t="shared" si="111"/>
        <v>0</v>
      </c>
      <c r="BW359" s="526"/>
    </row>
    <row r="360" spans="1:75" s="38" customFormat="1" ht="48" customHeight="1">
      <c r="A360" s="18"/>
      <c r="B360" s="51"/>
      <c r="C360" s="48" t="s">
        <v>5004</v>
      </c>
      <c r="D360" s="547" t="s">
        <v>6122</v>
      </c>
      <c r="E360" s="548"/>
      <c r="F360" s="548"/>
      <c r="G360" s="548"/>
      <c r="H360" s="548"/>
      <c r="I360" s="549"/>
      <c r="J360" s="447"/>
      <c r="K360" s="448"/>
      <c r="L360" s="448"/>
      <c r="M360" s="449"/>
      <c r="N360" s="356"/>
      <c r="O360" s="356"/>
      <c r="P360" s="103"/>
      <c r="Q360" s="103"/>
      <c r="R360" s="103"/>
      <c r="S360" s="103"/>
      <c r="T360" s="103"/>
      <c r="U360" s="103"/>
      <c r="V360" s="103"/>
      <c r="W360" s="103"/>
      <c r="X360" s="103"/>
      <c r="Y360" s="103"/>
      <c r="Z360" s="103"/>
      <c r="AA360" s="103"/>
      <c r="AB360" s="103"/>
      <c r="AC360" s="103"/>
      <c r="AD360" s="103"/>
      <c r="AE360" s="2"/>
      <c r="AF360" s="169"/>
      <c r="AH360" s="522">
        <f t="shared" si="109"/>
        <v>0</v>
      </c>
      <c r="AI360" s="522"/>
      <c r="BV360" s="524">
        <f t="shared" si="111"/>
        <v>0</v>
      </c>
      <c r="BW360" s="526"/>
    </row>
    <row r="361" spans="1:75" s="38" customFormat="1" ht="24" customHeight="1">
      <c r="A361" s="18"/>
      <c r="B361" s="51"/>
      <c r="C361" s="48" t="s">
        <v>5006</v>
      </c>
      <c r="D361" s="547" t="s">
        <v>6123</v>
      </c>
      <c r="E361" s="548"/>
      <c r="F361" s="548"/>
      <c r="G361" s="548"/>
      <c r="H361" s="548"/>
      <c r="I361" s="549"/>
      <c r="J361" s="447"/>
      <c r="K361" s="448"/>
      <c r="L361" s="448"/>
      <c r="M361" s="449"/>
      <c r="N361" s="356"/>
      <c r="O361" s="356"/>
      <c r="P361" s="103"/>
      <c r="Q361" s="103"/>
      <c r="R361" s="103"/>
      <c r="S361" s="103"/>
      <c r="T361" s="103"/>
      <c r="U361" s="103"/>
      <c r="V361" s="103"/>
      <c r="W361" s="103"/>
      <c r="X361" s="103"/>
      <c r="Y361" s="103"/>
      <c r="Z361" s="103"/>
      <c r="AA361" s="103"/>
      <c r="AB361" s="103"/>
      <c r="AC361" s="103"/>
      <c r="AD361" s="103"/>
      <c r="AE361" s="2"/>
      <c r="AF361" s="169"/>
      <c r="AH361" s="522">
        <f t="shared" si="109"/>
        <v>0</v>
      </c>
      <c r="AI361" s="522"/>
      <c r="BV361" s="524">
        <f t="shared" si="111"/>
        <v>0</v>
      </c>
      <c r="BW361" s="526"/>
    </row>
    <row r="362" spans="1:75" s="38" customFormat="1" ht="24" customHeight="1">
      <c r="A362" s="18"/>
      <c r="B362" s="51"/>
      <c r="C362" s="48" t="s">
        <v>5008</v>
      </c>
      <c r="D362" s="547" t="s">
        <v>6124</v>
      </c>
      <c r="E362" s="548"/>
      <c r="F362" s="548"/>
      <c r="G362" s="548"/>
      <c r="H362" s="548"/>
      <c r="I362" s="549"/>
      <c r="J362" s="447"/>
      <c r="K362" s="448"/>
      <c r="L362" s="448"/>
      <c r="M362" s="449"/>
      <c r="N362" s="356"/>
      <c r="O362" s="356"/>
      <c r="P362" s="103"/>
      <c r="Q362" s="103"/>
      <c r="R362" s="103"/>
      <c r="S362" s="103"/>
      <c r="T362" s="103"/>
      <c r="U362" s="103"/>
      <c r="V362" s="103"/>
      <c r="W362" s="103"/>
      <c r="X362" s="103"/>
      <c r="Y362" s="103"/>
      <c r="Z362" s="103"/>
      <c r="AA362" s="103"/>
      <c r="AB362" s="103"/>
      <c r="AC362" s="103"/>
      <c r="AD362" s="103"/>
      <c r="AE362" s="2"/>
      <c r="AF362" s="169"/>
      <c r="AH362" s="522">
        <f t="shared" si="109"/>
        <v>0</v>
      </c>
      <c r="AI362" s="522"/>
      <c r="BV362" s="524">
        <f t="shared" si="111"/>
        <v>0</v>
      </c>
      <c r="BW362" s="526"/>
    </row>
    <row r="363" spans="1:75" s="38" customFormat="1" ht="24" customHeight="1">
      <c r="A363" s="18"/>
      <c r="B363" s="51"/>
      <c r="C363" s="48" t="s">
        <v>5009</v>
      </c>
      <c r="D363" s="547" t="s">
        <v>6125</v>
      </c>
      <c r="E363" s="548"/>
      <c r="F363" s="548"/>
      <c r="G363" s="548"/>
      <c r="H363" s="548"/>
      <c r="I363" s="549"/>
      <c r="J363" s="447"/>
      <c r="K363" s="448"/>
      <c r="L363" s="448"/>
      <c r="M363" s="449"/>
      <c r="N363" s="356"/>
      <c r="O363" s="356"/>
      <c r="P363" s="103"/>
      <c r="Q363" s="103"/>
      <c r="R363" s="103"/>
      <c r="S363" s="103"/>
      <c r="T363" s="103"/>
      <c r="U363" s="103"/>
      <c r="V363" s="103"/>
      <c r="W363" s="103"/>
      <c r="X363" s="103"/>
      <c r="Y363" s="103"/>
      <c r="Z363" s="103"/>
      <c r="AA363" s="103"/>
      <c r="AB363" s="103"/>
      <c r="AC363" s="103"/>
      <c r="AD363" s="103"/>
      <c r="AE363" s="2"/>
      <c r="AF363" s="169"/>
      <c r="AH363" s="522">
        <f t="shared" si="109"/>
        <v>0</v>
      </c>
      <c r="AI363" s="522"/>
      <c r="BV363" s="524">
        <f t="shared" si="111"/>
        <v>0</v>
      </c>
      <c r="BW363" s="526"/>
    </row>
    <row r="364" spans="1:75" s="38" customFormat="1" ht="24" customHeight="1">
      <c r="A364" s="18"/>
      <c r="B364" s="51"/>
      <c r="C364" s="48" t="s">
        <v>5011</v>
      </c>
      <c r="D364" s="547" t="s">
        <v>6126</v>
      </c>
      <c r="E364" s="548"/>
      <c r="F364" s="548"/>
      <c r="G364" s="548"/>
      <c r="H364" s="548"/>
      <c r="I364" s="549"/>
      <c r="J364" s="447"/>
      <c r="K364" s="448"/>
      <c r="L364" s="448"/>
      <c r="M364" s="449"/>
      <c r="N364" s="356"/>
      <c r="O364" s="356"/>
      <c r="P364" s="103"/>
      <c r="Q364" s="103"/>
      <c r="R364" s="103"/>
      <c r="S364" s="103"/>
      <c r="T364" s="103"/>
      <c r="U364" s="103"/>
      <c r="V364" s="103"/>
      <c r="W364" s="103"/>
      <c r="X364" s="103"/>
      <c r="Y364" s="103"/>
      <c r="Z364" s="103"/>
      <c r="AA364" s="103"/>
      <c r="AB364" s="103"/>
      <c r="AC364" s="103"/>
      <c r="AD364" s="103"/>
      <c r="AE364" s="2"/>
      <c r="AF364" s="169"/>
      <c r="AH364" s="522">
        <f t="shared" si="109"/>
        <v>0</v>
      </c>
      <c r="AI364" s="522"/>
      <c r="BV364" s="524">
        <f t="shared" si="111"/>
        <v>0</v>
      </c>
      <c r="BW364" s="526"/>
    </row>
    <row r="365" spans="1:75" s="38" customFormat="1" ht="36" customHeight="1">
      <c r="A365" s="18"/>
      <c r="B365" s="51"/>
      <c r="C365" s="48" t="s">
        <v>5012</v>
      </c>
      <c r="D365" s="547" t="s">
        <v>5709</v>
      </c>
      <c r="E365" s="548"/>
      <c r="F365" s="548"/>
      <c r="G365" s="548"/>
      <c r="H365" s="548"/>
      <c r="I365" s="549"/>
      <c r="J365" s="447"/>
      <c r="K365" s="448"/>
      <c r="L365" s="448"/>
      <c r="M365" s="449"/>
      <c r="N365" s="356"/>
      <c r="O365" s="356"/>
      <c r="P365" s="103"/>
      <c r="Q365" s="103"/>
      <c r="R365" s="103"/>
      <c r="S365" s="103"/>
      <c r="T365" s="103"/>
      <c r="U365" s="103"/>
      <c r="V365" s="103"/>
      <c r="W365" s="103"/>
      <c r="X365" s="103"/>
      <c r="Y365" s="103"/>
      <c r="Z365" s="103"/>
      <c r="AA365" s="103"/>
      <c r="AB365" s="103"/>
      <c r="AC365" s="103"/>
      <c r="AD365" s="103"/>
      <c r="AE365" s="2"/>
      <c r="AF365" s="169"/>
      <c r="AH365" s="522">
        <f t="shared" si="109"/>
        <v>0</v>
      </c>
      <c r="AI365" s="522"/>
      <c r="BV365" s="524">
        <f t="shared" si="111"/>
        <v>0</v>
      </c>
      <c r="BW365" s="526"/>
    </row>
    <row r="366" spans="1:75" s="38" customFormat="1" ht="36" customHeight="1">
      <c r="A366" s="18"/>
      <c r="B366" s="51"/>
      <c r="C366" s="48" t="s">
        <v>5013</v>
      </c>
      <c r="D366" s="547" t="s">
        <v>5711</v>
      </c>
      <c r="E366" s="548"/>
      <c r="F366" s="548"/>
      <c r="G366" s="548"/>
      <c r="H366" s="548"/>
      <c r="I366" s="549"/>
      <c r="J366" s="447"/>
      <c r="K366" s="448"/>
      <c r="L366" s="448"/>
      <c r="M366" s="449"/>
      <c r="N366" s="356"/>
      <c r="O366" s="356"/>
      <c r="P366" s="103"/>
      <c r="Q366" s="103"/>
      <c r="R366" s="103"/>
      <c r="S366" s="103"/>
      <c r="T366" s="103"/>
      <c r="U366" s="103"/>
      <c r="V366" s="103"/>
      <c r="W366" s="103"/>
      <c r="X366" s="103"/>
      <c r="Y366" s="103"/>
      <c r="Z366" s="103"/>
      <c r="AA366" s="103"/>
      <c r="AB366" s="103"/>
      <c r="AC366" s="103"/>
      <c r="AD366" s="103"/>
      <c r="AE366" s="2"/>
      <c r="AF366" s="169"/>
      <c r="AH366" s="522">
        <f t="shared" si="109"/>
        <v>0</v>
      </c>
      <c r="AI366" s="522"/>
      <c r="BV366" s="524">
        <f t="shared" si="111"/>
        <v>0</v>
      </c>
      <c r="BW366" s="526"/>
    </row>
    <row r="367" spans="1:75" s="38" customFormat="1" ht="36" customHeight="1">
      <c r="A367" s="18"/>
      <c r="B367" s="51"/>
      <c r="C367" s="48" t="s">
        <v>5014</v>
      </c>
      <c r="D367" s="547" t="s">
        <v>6127</v>
      </c>
      <c r="E367" s="548"/>
      <c r="F367" s="548"/>
      <c r="G367" s="548"/>
      <c r="H367" s="548"/>
      <c r="I367" s="549"/>
      <c r="J367" s="447"/>
      <c r="K367" s="448"/>
      <c r="L367" s="448"/>
      <c r="M367" s="449"/>
      <c r="N367" s="356"/>
      <c r="O367" s="356"/>
      <c r="P367" s="103"/>
      <c r="Q367" s="103"/>
      <c r="R367" s="103"/>
      <c r="S367" s="103"/>
      <c r="T367" s="103"/>
      <c r="U367" s="103"/>
      <c r="V367" s="103"/>
      <c r="W367" s="103"/>
      <c r="X367" s="103"/>
      <c r="Y367" s="103"/>
      <c r="Z367" s="103"/>
      <c r="AA367" s="103"/>
      <c r="AB367" s="103"/>
      <c r="AC367" s="103"/>
      <c r="AD367" s="103"/>
      <c r="AE367" s="2"/>
      <c r="AF367" s="169"/>
      <c r="AH367" s="522">
        <f t="shared" si="109"/>
        <v>0</v>
      </c>
      <c r="AI367" s="522"/>
      <c r="BV367" s="524">
        <f t="shared" si="111"/>
        <v>0</v>
      </c>
      <c r="BW367" s="526"/>
    </row>
    <row r="368" spans="1:75" s="38" customFormat="1" ht="36" customHeight="1">
      <c r="A368" s="18"/>
      <c r="B368" s="51"/>
      <c r="C368" s="48" t="s">
        <v>5015</v>
      </c>
      <c r="D368" s="547" t="s">
        <v>6128</v>
      </c>
      <c r="E368" s="548"/>
      <c r="F368" s="548"/>
      <c r="G368" s="548"/>
      <c r="H368" s="548"/>
      <c r="I368" s="549"/>
      <c r="J368" s="447"/>
      <c r="K368" s="448"/>
      <c r="L368" s="448"/>
      <c r="M368" s="449"/>
      <c r="N368" s="356"/>
      <c r="O368" s="356"/>
      <c r="P368" s="103"/>
      <c r="Q368" s="103"/>
      <c r="R368" s="103"/>
      <c r="S368" s="103"/>
      <c r="T368" s="103"/>
      <c r="U368" s="103"/>
      <c r="V368" s="103"/>
      <c r="W368" s="103"/>
      <c r="X368" s="103"/>
      <c r="Y368" s="103"/>
      <c r="Z368" s="103"/>
      <c r="AA368" s="103"/>
      <c r="AB368" s="103"/>
      <c r="AC368" s="103"/>
      <c r="AD368" s="103"/>
      <c r="AE368" s="2"/>
      <c r="AF368" s="169"/>
      <c r="AH368" s="522">
        <f t="shared" si="109"/>
        <v>0</v>
      </c>
      <c r="AI368" s="522"/>
      <c r="BV368" s="524">
        <f t="shared" si="111"/>
        <v>0</v>
      </c>
      <c r="BW368" s="526"/>
    </row>
    <row r="369" spans="1:75" s="38" customFormat="1" ht="15" customHeight="1">
      <c r="A369" s="18"/>
      <c r="B369" s="51"/>
      <c r="C369" s="48" t="s">
        <v>5016</v>
      </c>
      <c r="D369" s="547" t="s">
        <v>6129</v>
      </c>
      <c r="E369" s="548"/>
      <c r="F369" s="548"/>
      <c r="G369" s="548"/>
      <c r="H369" s="548"/>
      <c r="I369" s="549"/>
      <c r="J369" s="447"/>
      <c r="K369" s="448"/>
      <c r="L369" s="448"/>
      <c r="M369" s="449"/>
      <c r="N369" s="356"/>
      <c r="O369" s="356"/>
      <c r="P369" s="103"/>
      <c r="Q369" s="103"/>
      <c r="R369" s="103"/>
      <c r="S369" s="103"/>
      <c r="T369" s="103"/>
      <c r="U369" s="103"/>
      <c r="V369" s="103"/>
      <c r="W369" s="103"/>
      <c r="X369" s="103"/>
      <c r="Y369" s="103"/>
      <c r="Z369" s="103"/>
      <c r="AA369" s="103"/>
      <c r="AB369" s="103"/>
      <c r="AC369" s="103"/>
      <c r="AD369" s="103"/>
      <c r="AE369" s="2"/>
      <c r="AF369" s="169"/>
      <c r="AH369" s="522">
        <f t="shared" si="109"/>
        <v>0</v>
      </c>
      <c r="AI369" s="522"/>
      <c r="BV369" s="524">
        <f t="shared" si="111"/>
        <v>0</v>
      </c>
      <c r="BW369" s="526"/>
    </row>
    <row r="370" spans="1:75" s="38" customFormat="1" ht="15" customHeight="1">
      <c r="A370" s="18"/>
      <c r="B370" s="51"/>
      <c r="C370" s="51"/>
      <c r="D370" s="51"/>
      <c r="E370" s="51"/>
      <c r="F370" s="235"/>
      <c r="G370" s="50"/>
      <c r="H370" s="235"/>
      <c r="I370" s="49"/>
      <c r="J370" s="20"/>
      <c r="K370" s="20"/>
      <c r="L370" s="20"/>
      <c r="M370" s="49" t="s">
        <v>5115</v>
      </c>
      <c r="N370" s="236">
        <f>IF(AND(SUM(N354:N369)=0,COUNTIF(N354:N369,"NS")&gt;0),"NS",
IF(AND(SUM(N354:N369)=0,COUNTIF(N354:N369,0)&gt;0),0,
IF(AND(SUM(N354:N369)=0,COUNTIF(N354:N369,"NA")&gt;0),"NA",
SUM(N354:N369))))</f>
        <v>0</v>
      </c>
      <c r="O370" s="236">
        <f t="shared" ref="O370:AD370" si="113">IF(AND(SUM(O354:O369)=0,COUNTIF(O354:O369,"NS")&gt;0),"NS",
IF(AND(SUM(O354:O369)=0,COUNTIF(O354:O369,0)&gt;0),0,
IF(AND(SUM(O354:O369)=0,COUNTIF(O354:O369,"NA")&gt;0),"NA",
SUM(O354:O369))))</f>
        <v>0</v>
      </c>
      <c r="P370" s="236">
        <f t="shared" si="113"/>
        <v>0</v>
      </c>
      <c r="Q370" s="236">
        <f t="shared" si="113"/>
        <v>0</v>
      </c>
      <c r="R370" s="236">
        <f t="shared" si="113"/>
        <v>0</v>
      </c>
      <c r="S370" s="236">
        <f t="shared" si="113"/>
        <v>0</v>
      </c>
      <c r="T370" s="236">
        <f t="shared" si="113"/>
        <v>0</v>
      </c>
      <c r="U370" s="236">
        <f t="shared" si="113"/>
        <v>0</v>
      </c>
      <c r="V370" s="236">
        <f t="shared" si="113"/>
        <v>0</v>
      </c>
      <c r="W370" s="236">
        <f t="shared" si="113"/>
        <v>0</v>
      </c>
      <c r="X370" s="236">
        <f t="shared" si="113"/>
        <v>0</v>
      </c>
      <c r="Y370" s="236">
        <f t="shared" si="113"/>
        <v>0</v>
      </c>
      <c r="Z370" s="236">
        <f t="shared" si="113"/>
        <v>0</v>
      </c>
      <c r="AA370" s="236">
        <f t="shared" si="113"/>
        <v>0</v>
      </c>
      <c r="AB370" s="236">
        <f t="shared" si="113"/>
        <v>0</v>
      </c>
      <c r="AC370" s="236">
        <f t="shared" si="113"/>
        <v>0</v>
      </c>
      <c r="AD370" s="236">
        <f t="shared" si="113"/>
        <v>0</v>
      </c>
      <c r="AE370" s="2"/>
      <c r="AF370" s="169"/>
      <c r="BV370" s="573">
        <f>SUM(BV354:BW369)</f>
        <v>0</v>
      </c>
      <c r="BW370" s="573"/>
    </row>
    <row r="371" spans="1:75" s="38" customFormat="1" ht="15" customHeight="1">
      <c r="A371" s="18"/>
      <c r="B371" s="51"/>
      <c r="C371" s="51"/>
      <c r="D371" s="51"/>
      <c r="E371" s="51"/>
      <c r="F371" s="235"/>
      <c r="G371" s="50"/>
      <c r="H371" s="235"/>
      <c r="I371" s="49"/>
      <c r="J371" s="20"/>
      <c r="K371" s="20"/>
      <c r="L371" s="20"/>
      <c r="M371" s="49"/>
      <c r="N371" s="102"/>
      <c r="O371" s="102"/>
      <c r="P371" s="60"/>
      <c r="Q371" s="60"/>
      <c r="R371" s="60"/>
      <c r="S371" s="60"/>
      <c r="T371" s="60"/>
      <c r="U371" s="60"/>
      <c r="V371" s="60"/>
      <c r="W371" s="60"/>
      <c r="X371" s="60"/>
      <c r="Y371" s="60"/>
      <c r="Z371" s="60"/>
      <c r="AA371" s="60"/>
      <c r="AB371" s="60"/>
      <c r="AC371" s="60"/>
      <c r="AD371" s="60"/>
      <c r="AE371" s="2"/>
      <c r="AF371" s="169"/>
    </row>
    <row r="372" spans="1:75" s="38" customFormat="1" ht="45" customHeight="1">
      <c r="A372" s="18"/>
      <c r="B372" s="51"/>
      <c r="C372" s="676" t="s">
        <v>6130</v>
      </c>
      <c r="D372" s="676"/>
      <c r="E372" s="676"/>
      <c r="F372" s="553"/>
      <c r="G372" s="554"/>
      <c r="H372" s="554"/>
      <c r="I372" s="554"/>
      <c r="J372" s="554"/>
      <c r="K372" s="554"/>
      <c r="L372" s="554"/>
      <c r="M372" s="554"/>
      <c r="N372" s="554"/>
      <c r="O372" s="554"/>
      <c r="P372" s="554"/>
      <c r="Q372" s="554"/>
      <c r="R372" s="554"/>
      <c r="S372" s="554"/>
      <c r="T372" s="554"/>
      <c r="U372" s="554"/>
      <c r="V372" s="554"/>
      <c r="W372" s="554"/>
      <c r="X372" s="554"/>
      <c r="Y372" s="554"/>
      <c r="Z372" s="554"/>
      <c r="AA372" s="554"/>
      <c r="AB372" s="554"/>
      <c r="AC372" s="554"/>
      <c r="AD372" s="555"/>
      <c r="AE372" s="2"/>
      <c r="AF372" s="169"/>
      <c r="AH372" s="522" t="s">
        <v>5299</v>
      </c>
      <c r="AI372" s="522"/>
      <c r="AJ372" s="522">
        <f>IF(OR(J369="",J369&gt;1),0,1)</f>
        <v>0</v>
      </c>
      <c r="AK372" s="522"/>
      <c r="AL372" s="570">
        <f>IF(OR(AND(AJ372=0,F372=""),AND(AJ372=1,F372&lt;&gt;"")),0,1)</f>
        <v>0</v>
      </c>
      <c r="AM372" s="570"/>
    </row>
    <row r="373" spans="1:75" ht="15" customHeight="1"/>
    <row r="374" spans="1:75" s="38" customFormat="1" ht="15" customHeight="1">
      <c r="A374" s="18"/>
      <c r="B374" s="51"/>
      <c r="C374" s="445" t="s">
        <v>6072</v>
      </c>
      <c r="D374" s="445"/>
      <c r="E374" s="445"/>
      <c r="F374" s="445"/>
      <c r="G374" s="445"/>
      <c r="H374" s="445"/>
      <c r="I374" s="445"/>
      <c r="J374" s="445"/>
      <c r="K374" s="445"/>
      <c r="L374" s="445"/>
      <c r="M374" s="445"/>
      <c r="N374" s="445"/>
      <c r="O374" s="445"/>
      <c r="P374" s="445"/>
      <c r="Q374" s="445"/>
      <c r="R374" s="445"/>
      <c r="S374" s="445"/>
      <c r="T374" s="445"/>
      <c r="U374" s="445"/>
      <c r="V374" s="445"/>
      <c r="W374" s="445"/>
      <c r="X374" s="445"/>
      <c r="Y374" s="445"/>
      <c r="Z374" s="445"/>
      <c r="AA374" s="445"/>
      <c r="AB374" s="445"/>
      <c r="AC374" s="445"/>
      <c r="AD374" s="445"/>
      <c r="AE374" s="2"/>
      <c r="AF374" s="169"/>
    </row>
    <row r="375" spans="1:75" s="38" customFormat="1" ht="15" customHeight="1">
      <c r="A375" s="18"/>
      <c r="B375" s="51"/>
      <c r="C375" s="678" t="s">
        <v>6073</v>
      </c>
      <c r="D375" s="765"/>
      <c r="E375" s="168" t="s">
        <v>5128</v>
      </c>
      <c r="F375" s="580" t="s">
        <v>6074</v>
      </c>
      <c r="G375" s="580"/>
      <c r="H375" s="580"/>
      <c r="I375" s="580"/>
      <c r="J375" s="580"/>
      <c r="K375" s="580"/>
      <c r="L375" s="580"/>
      <c r="M375" s="580"/>
      <c r="N375" s="580"/>
      <c r="O375" s="580"/>
      <c r="P375" s="580"/>
      <c r="Q375" s="580"/>
      <c r="R375" s="580"/>
      <c r="S375" s="580"/>
      <c r="T375" s="580"/>
      <c r="U375" s="580"/>
      <c r="V375" s="580"/>
      <c r="W375" s="580"/>
      <c r="X375" s="580"/>
      <c r="Y375" s="580"/>
      <c r="Z375" s="580"/>
      <c r="AA375" s="580"/>
      <c r="AB375" s="580"/>
      <c r="AC375" s="580"/>
      <c r="AD375" s="580"/>
      <c r="AE375" s="2"/>
      <c r="AF375" s="169"/>
    </row>
    <row r="376" spans="1:75" s="38" customFormat="1" ht="15" customHeight="1">
      <c r="A376" s="18"/>
      <c r="B376" s="51"/>
      <c r="C376" s="680"/>
      <c r="D376" s="766"/>
      <c r="E376" s="168" t="s">
        <v>5129</v>
      </c>
      <c r="F376" s="580" t="s">
        <v>6075</v>
      </c>
      <c r="G376" s="580"/>
      <c r="H376" s="580"/>
      <c r="I376" s="580"/>
      <c r="J376" s="580"/>
      <c r="K376" s="580"/>
      <c r="L376" s="580"/>
      <c r="M376" s="580"/>
      <c r="N376" s="580"/>
      <c r="O376" s="580"/>
      <c r="P376" s="580"/>
      <c r="Q376" s="580"/>
      <c r="R376" s="580"/>
      <c r="S376" s="580"/>
      <c r="T376" s="580"/>
      <c r="U376" s="580"/>
      <c r="V376" s="580"/>
      <c r="W376" s="580"/>
      <c r="X376" s="580"/>
      <c r="Y376" s="580"/>
      <c r="Z376" s="580"/>
      <c r="AA376" s="580"/>
      <c r="AB376" s="580"/>
      <c r="AC376" s="580"/>
      <c r="AD376" s="580"/>
      <c r="AE376" s="2"/>
      <c r="AF376" s="169"/>
    </row>
    <row r="377" spans="1:75" s="38" customFormat="1" ht="15" customHeight="1">
      <c r="A377" s="18"/>
      <c r="B377" s="51"/>
      <c r="C377" s="680"/>
      <c r="D377" s="766"/>
      <c r="E377" s="168" t="s">
        <v>5130</v>
      </c>
      <c r="F377" s="580" t="s">
        <v>6076</v>
      </c>
      <c r="G377" s="580"/>
      <c r="H377" s="580"/>
      <c r="I377" s="580"/>
      <c r="J377" s="580"/>
      <c r="K377" s="580"/>
      <c r="L377" s="580"/>
      <c r="M377" s="580"/>
      <c r="N377" s="580"/>
      <c r="O377" s="580"/>
      <c r="P377" s="580"/>
      <c r="Q377" s="580"/>
      <c r="R377" s="580"/>
      <c r="S377" s="580"/>
      <c r="T377" s="580"/>
      <c r="U377" s="580"/>
      <c r="V377" s="580"/>
      <c r="W377" s="580"/>
      <c r="X377" s="580"/>
      <c r="Y377" s="580"/>
      <c r="Z377" s="580"/>
      <c r="AA377" s="580"/>
      <c r="AB377" s="580"/>
      <c r="AC377" s="580"/>
      <c r="AD377" s="580"/>
      <c r="AE377" s="2"/>
      <c r="AF377" s="169"/>
    </row>
    <row r="378" spans="1:75" s="38" customFormat="1" ht="15" customHeight="1">
      <c r="A378" s="18"/>
      <c r="B378" s="51"/>
      <c r="C378" s="680"/>
      <c r="D378" s="766"/>
      <c r="E378" s="168" t="s">
        <v>5131</v>
      </c>
      <c r="F378" s="580" t="s">
        <v>6077</v>
      </c>
      <c r="G378" s="580"/>
      <c r="H378" s="580"/>
      <c r="I378" s="580"/>
      <c r="J378" s="580"/>
      <c r="K378" s="580"/>
      <c r="L378" s="580"/>
      <c r="M378" s="580"/>
      <c r="N378" s="580"/>
      <c r="O378" s="580"/>
      <c r="P378" s="580"/>
      <c r="Q378" s="580"/>
      <c r="R378" s="580"/>
      <c r="S378" s="580"/>
      <c r="T378" s="580"/>
      <c r="U378" s="580"/>
      <c r="V378" s="580"/>
      <c r="W378" s="580"/>
      <c r="X378" s="580"/>
      <c r="Y378" s="580"/>
      <c r="Z378" s="580"/>
      <c r="AA378" s="580"/>
      <c r="AB378" s="580"/>
      <c r="AC378" s="580"/>
      <c r="AD378" s="580"/>
      <c r="AE378" s="2"/>
      <c r="AF378" s="169"/>
    </row>
    <row r="379" spans="1:75" s="38" customFormat="1" ht="15" customHeight="1">
      <c r="A379" s="18"/>
      <c r="B379" s="51"/>
      <c r="C379" s="682"/>
      <c r="D379" s="767"/>
      <c r="E379" s="168" t="s">
        <v>5132</v>
      </c>
      <c r="F379" s="580" t="s">
        <v>6078</v>
      </c>
      <c r="G379" s="580"/>
      <c r="H379" s="580"/>
      <c r="I379" s="580"/>
      <c r="J379" s="580"/>
      <c r="K379" s="580"/>
      <c r="L379" s="580"/>
      <c r="M379" s="580"/>
      <c r="N379" s="580"/>
      <c r="O379" s="580"/>
      <c r="P379" s="580"/>
      <c r="Q379" s="580"/>
      <c r="R379" s="580"/>
      <c r="S379" s="580"/>
      <c r="T379" s="580"/>
      <c r="U379" s="580"/>
      <c r="V379" s="580"/>
      <c r="W379" s="580"/>
      <c r="X379" s="580"/>
      <c r="Y379" s="580"/>
      <c r="Z379" s="580"/>
      <c r="AA379" s="580"/>
      <c r="AB379" s="580"/>
      <c r="AC379" s="580"/>
      <c r="AD379" s="580"/>
      <c r="AE379" s="2"/>
      <c r="AF379" s="169"/>
    </row>
    <row r="380" spans="1:75" s="38" customFormat="1" ht="15" customHeight="1">
      <c r="A380" s="18"/>
      <c r="B380" s="51"/>
      <c r="C380" s="768" t="s">
        <v>4994</v>
      </c>
      <c r="D380" s="769"/>
      <c r="E380" s="770"/>
      <c r="F380" s="580" t="s">
        <v>6079</v>
      </c>
      <c r="G380" s="580"/>
      <c r="H380" s="580"/>
      <c r="I380" s="580"/>
      <c r="J380" s="580"/>
      <c r="K380" s="580"/>
      <c r="L380" s="580"/>
      <c r="M380" s="580"/>
      <c r="N380" s="580"/>
      <c r="O380" s="580"/>
      <c r="P380" s="580"/>
      <c r="Q380" s="580"/>
      <c r="R380" s="580"/>
      <c r="S380" s="580"/>
      <c r="T380" s="580"/>
      <c r="U380" s="580"/>
      <c r="V380" s="580"/>
      <c r="W380" s="580"/>
      <c r="X380" s="580"/>
      <c r="Y380" s="580"/>
      <c r="Z380" s="580"/>
      <c r="AA380" s="580"/>
      <c r="AB380" s="580"/>
      <c r="AC380" s="580"/>
      <c r="AD380" s="580"/>
      <c r="AE380" s="2"/>
      <c r="AF380" s="169"/>
    </row>
    <row r="381" spans="1:75" s="38" customFormat="1" ht="15" customHeight="1">
      <c r="A381" s="18"/>
      <c r="B381" s="51"/>
      <c r="C381" s="768" t="s">
        <v>4996</v>
      </c>
      <c r="D381" s="769"/>
      <c r="E381" s="770"/>
      <c r="F381" s="580" t="s">
        <v>6080</v>
      </c>
      <c r="G381" s="580"/>
      <c r="H381" s="580"/>
      <c r="I381" s="580"/>
      <c r="J381" s="580"/>
      <c r="K381" s="580"/>
      <c r="L381" s="580"/>
      <c r="M381" s="580"/>
      <c r="N381" s="580"/>
      <c r="O381" s="580"/>
      <c r="P381" s="580"/>
      <c r="Q381" s="580"/>
      <c r="R381" s="580"/>
      <c r="S381" s="580"/>
      <c r="T381" s="580"/>
      <c r="U381" s="580"/>
      <c r="V381" s="580"/>
      <c r="W381" s="580"/>
      <c r="X381" s="580"/>
      <c r="Y381" s="580"/>
      <c r="Z381" s="580"/>
      <c r="AA381" s="580"/>
      <c r="AB381" s="580"/>
      <c r="AC381" s="580"/>
      <c r="AD381" s="580"/>
      <c r="AE381" s="2"/>
      <c r="AF381" s="169"/>
    </row>
    <row r="382" spans="1:75" s="38" customFormat="1" ht="15" customHeight="1">
      <c r="A382" s="18"/>
      <c r="B382" s="51"/>
      <c r="C382" s="768" t="s">
        <v>4998</v>
      </c>
      <c r="D382" s="769"/>
      <c r="E382" s="770"/>
      <c r="F382" s="580" t="s">
        <v>6081</v>
      </c>
      <c r="G382" s="580"/>
      <c r="H382" s="580"/>
      <c r="I382" s="580"/>
      <c r="J382" s="580"/>
      <c r="K382" s="580"/>
      <c r="L382" s="580"/>
      <c r="M382" s="580"/>
      <c r="N382" s="580"/>
      <c r="O382" s="580"/>
      <c r="P382" s="580"/>
      <c r="Q382" s="580"/>
      <c r="R382" s="580"/>
      <c r="S382" s="580"/>
      <c r="T382" s="580"/>
      <c r="U382" s="580"/>
      <c r="V382" s="580"/>
      <c r="W382" s="580"/>
      <c r="X382" s="580"/>
      <c r="Y382" s="580"/>
      <c r="Z382" s="580"/>
      <c r="AA382" s="580"/>
      <c r="AB382" s="580"/>
      <c r="AC382" s="580"/>
      <c r="AD382" s="580"/>
      <c r="AE382" s="2"/>
      <c r="AF382" s="169"/>
    </row>
    <row r="383" spans="1:75" s="38" customFormat="1" ht="15" customHeight="1">
      <c r="A383" s="18"/>
      <c r="B383" s="51"/>
      <c r="C383" s="768" t="s">
        <v>5000</v>
      </c>
      <c r="D383" s="769"/>
      <c r="E383" s="770"/>
      <c r="F383" s="580" t="s">
        <v>5237</v>
      </c>
      <c r="G383" s="580"/>
      <c r="H383" s="580"/>
      <c r="I383" s="580"/>
      <c r="J383" s="580"/>
      <c r="K383" s="580"/>
      <c r="L383" s="580"/>
      <c r="M383" s="580"/>
      <c r="N383" s="580"/>
      <c r="O383" s="580"/>
      <c r="P383" s="580"/>
      <c r="Q383" s="580"/>
      <c r="R383" s="580"/>
      <c r="S383" s="580"/>
      <c r="T383" s="580"/>
      <c r="U383" s="580"/>
      <c r="V383" s="580"/>
      <c r="W383" s="580"/>
      <c r="X383" s="580"/>
      <c r="Y383" s="580"/>
      <c r="Z383" s="580"/>
      <c r="AA383" s="580"/>
      <c r="AB383" s="580"/>
      <c r="AC383" s="580"/>
      <c r="AD383" s="580"/>
      <c r="AE383" s="2"/>
      <c r="AF383" s="169"/>
    </row>
    <row r="384" spans="1:75" s="38" customFormat="1" ht="15" customHeight="1">
      <c r="A384" s="18"/>
      <c r="B384" s="51"/>
      <c r="C384" s="678" t="s">
        <v>6082</v>
      </c>
      <c r="D384" s="765"/>
      <c r="E384" s="168" t="s">
        <v>6066</v>
      </c>
      <c r="F384" s="580" t="s">
        <v>6083</v>
      </c>
      <c r="G384" s="580"/>
      <c r="H384" s="580"/>
      <c r="I384" s="580"/>
      <c r="J384" s="580"/>
      <c r="K384" s="580"/>
      <c r="L384" s="580"/>
      <c r="M384" s="580"/>
      <c r="N384" s="580"/>
      <c r="O384" s="580"/>
      <c r="P384" s="580"/>
      <c r="Q384" s="580"/>
      <c r="R384" s="580"/>
      <c r="S384" s="580"/>
      <c r="T384" s="580"/>
      <c r="U384" s="580"/>
      <c r="V384" s="580"/>
      <c r="W384" s="580"/>
      <c r="X384" s="580"/>
      <c r="Y384" s="580"/>
      <c r="Z384" s="580"/>
      <c r="AA384" s="580"/>
      <c r="AB384" s="580"/>
      <c r="AC384" s="580"/>
      <c r="AD384" s="580"/>
      <c r="AE384" s="2"/>
      <c r="AF384" s="169"/>
    </row>
    <row r="385" spans="1:32" s="38" customFormat="1" ht="15" customHeight="1">
      <c r="A385" s="18"/>
      <c r="B385" s="51"/>
      <c r="C385" s="680"/>
      <c r="D385" s="766"/>
      <c r="E385" s="168" t="s">
        <v>6067</v>
      </c>
      <c r="F385" s="580" t="s">
        <v>6084</v>
      </c>
      <c r="G385" s="580"/>
      <c r="H385" s="580"/>
      <c r="I385" s="580"/>
      <c r="J385" s="580"/>
      <c r="K385" s="580"/>
      <c r="L385" s="580"/>
      <c r="M385" s="580"/>
      <c r="N385" s="580"/>
      <c r="O385" s="580"/>
      <c r="P385" s="580"/>
      <c r="Q385" s="580"/>
      <c r="R385" s="580"/>
      <c r="S385" s="580"/>
      <c r="T385" s="580"/>
      <c r="U385" s="580"/>
      <c r="V385" s="580"/>
      <c r="W385" s="580"/>
      <c r="X385" s="580"/>
      <c r="Y385" s="580"/>
      <c r="Z385" s="580"/>
      <c r="AA385" s="580"/>
      <c r="AB385" s="580"/>
      <c r="AC385" s="580"/>
      <c r="AD385" s="580"/>
      <c r="AE385" s="2"/>
      <c r="AF385" s="169"/>
    </row>
    <row r="386" spans="1:32" s="38" customFormat="1" ht="15" customHeight="1">
      <c r="A386" s="18"/>
      <c r="B386" s="51"/>
      <c r="C386" s="680"/>
      <c r="D386" s="766"/>
      <c r="E386" s="168" t="s">
        <v>6068</v>
      </c>
      <c r="F386" s="580" t="s">
        <v>6085</v>
      </c>
      <c r="G386" s="580"/>
      <c r="H386" s="580"/>
      <c r="I386" s="580"/>
      <c r="J386" s="580"/>
      <c r="K386" s="580"/>
      <c r="L386" s="580"/>
      <c r="M386" s="580"/>
      <c r="N386" s="580"/>
      <c r="O386" s="580"/>
      <c r="P386" s="580"/>
      <c r="Q386" s="580"/>
      <c r="R386" s="580"/>
      <c r="S386" s="580"/>
      <c r="T386" s="580"/>
      <c r="U386" s="580"/>
      <c r="V386" s="580"/>
      <c r="W386" s="580"/>
      <c r="X386" s="580"/>
      <c r="Y386" s="580"/>
      <c r="Z386" s="580"/>
      <c r="AA386" s="580"/>
      <c r="AB386" s="580"/>
      <c r="AC386" s="580"/>
      <c r="AD386" s="580"/>
      <c r="AE386" s="2"/>
      <c r="AF386" s="169"/>
    </row>
    <row r="387" spans="1:32" s="38" customFormat="1" ht="15" customHeight="1">
      <c r="A387" s="18"/>
      <c r="B387" s="51"/>
      <c r="C387" s="680"/>
      <c r="D387" s="766"/>
      <c r="E387" s="168" t="s">
        <v>6069</v>
      </c>
      <c r="F387" s="580" t="s">
        <v>6086</v>
      </c>
      <c r="G387" s="580"/>
      <c r="H387" s="580"/>
      <c r="I387" s="580"/>
      <c r="J387" s="580"/>
      <c r="K387" s="580"/>
      <c r="L387" s="580"/>
      <c r="M387" s="580"/>
      <c r="N387" s="580"/>
      <c r="O387" s="580"/>
      <c r="P387" s="580"/>
      <c r="Q387" s="580"/>
      <c r="R387" s="580"/>
      <c r="S387" s="580"/>
      <c r="T387" s="580"/>
      <c r="U387" s="580"/>
      <c r="V387" s="580"/>
      <c r="W387" s="580"/>
      <c r="X387" s="580"/>
      <c r="Y387" s="580"/>
      <c r="Z387" s="580"/>
      <c r="AA387" s="580"/>
      <c r="AB387" s="580"/>
      <c r="AC387" s="580"/>
      <c r="AD387" s="580"/>
      <c r="AE387" s="2"/>
      <c r="AF387" s="169"/>
    </row>
    <row r="388" spans="1:32" s="38" customFormat="1" ht="15" customHeight="1">
      <c r="A388" s="18"/>
      <c r="B388" s="51"/>
      <c r="C388" s="680"/>
      <c r="D388" s="766"/>
      <c r="E388" s="168" t="s">
        <v>6070</v>
      </c>
      <c r="F388" s="580" t="s">
        <v>6087</v>
      </c>
      <c r="G388" s="580"/>
      <c r="H388" s="580"/>
      <c r="I388" s="580"/>
      <c r="J388" s="580"/>
      <c r="K388" s="580"/>
      <c r="L388" s="580"/>
      <c r="M388" s="580"/>
      <c r="N388" s="580"/>
      <c r="O388" s="580"/>
      <c r="P388" s="580"/>
      <c r="Q388" s="580"/>
      <c r="R388" s="580"/>
      <c r="S388" s="580"/>
      <c r="T388" s="580"/>
      <c r="U388" s="580"/>
      <c r="V388" s="580"/>
      <c r="W388" s="580"/>
      <c r="X388" s="580"/>
      <c r="Y388" s="580"/>
      <c r="Z388" s="580"/>
      <c r="AA388" s="580"/>
      <c r="AB388" s="580"/>
      <c r="AC388" s="580"/>
      <c r="AD388" s="580"/>
      <c r="AE388" s="2"/>
      <c r="AF388" s="169"/>
    </row>
    <row r="389" spans="1:32" s="38" customFormat="1" ht="15" customHeight="1">
      <c r="A389" s="18"/>
      <c r="B389" s="51"/>
      <c r="C389" s="680"/>
      <c r="D389" s="766"/>
      <c r="E389" s="168" t="s">
        <v>6071</v>
      </c>
      <c r="F389" s="580" t="s">
        <v>6089</v>
      </c>
      <c r="G389" s="580"/>
      <c r="H389" s="580"/>
      <c r="I389" s="580"/>
      <c r="J389" s="580"/>
      <c r="K389" s="580"/>
      <c r="L389" s="580"/>
      <c r="M389" s="580"/>
      <c r="N389" s="580"/>
      <c r="O389" s="580"/>
      <c r="P389" s="580"/>
      <c r="Q389" s="580"/>
      <c r="R389" s="580"/>
      <c r="S389" s="580"/>
      <c r="T389" s="580"/>
      <c r="U389" s="580"/>
      <c r="V389" s="580"/>
      <c r="W389" s="580"/>
      <c r="X389" s="580"/>
      <c r="Y389" s="580"/>
      <c r="Z389" s="580"/>
      <c r="AA389" s="580"/>
      <c r="AB389" s="580"/>
      <c r="AC389" s="580"/>
      <c r="AD389" s="580"/>
      <c r="AE389" s="2"/>
      <c r="AF389" s="169"/>
    </row>
    <row r="390" spans="1:32" s="38" customFormat="1" ht="15" customHeight="1">
      <c r="A390" s="18"/>
      <c r="B390" s="51"/>
      <c r="C390" s="768" t="s">
        <v>5004</v>
      </c>
      <c r="D390" s="769"/>
      <c r="E390" s="770"/>
      <c r="F390" s="580" t="s">
        <v>6090</v>
      </c>
      <c r="G390" s="580"/>
      <c r="H390" s="580"/>
      <c r="I390" s="580"/>
      <c r="J390" s="580"/>
      <c r="K390" s="580"/>
      <c r="L390" s="580"/>
      <c r="M390" s="580"/>
      <c r="N390" s="580"/>
      <c r="O390" s="580"/>
      <c r="P390" s="580"/>
      <c r="Q390" s="580"/>
      <c r="R390" s="580"/>
      <c r="S390" s="580"/>
      <c r="T390" s="580"/>
      <c r="U390" s="580"/>
      <c r="V390" s="580"/>
      <c r="W390" s="580"/>
      <c r="X390" s="580"/>
      <c r="Y390" s="580"/>
      <c r="Z390" s="580"/>
      <c r="AA390" s="580"/>
      <c r="AB390" s="580"/>
      <c r="AC390" s="580"/>
      <c r="AD390" s="580"/>
      <c r="AE390" s="2"/>
      <c r="AF390" s="169"/>
    </row>
    <row r="391" spans="1:32" s="38" customFormat="1" ht="15" customHeight="1">
      <c r="A391" s="18"/>
      <c r="B391" s="51"/>
      <c r="C391" s="768" t="s">
        <v>5006</v>
      </c>
      <c r="D391" s="769"/>
      <c r="E391" s="770"/>
      <c r="F391" s="580" t="s">
        <v>6098</v>
      </c>
      <c r="G391" s="580"/>
      <c r="H391" s="580"/>
      <c r="I391" s="580"/>
      <c r="J391" s="580"/>
      <c r="K391" s="580"/>
      <c r="L391" s="580"/>
      <c r="M391" s="580"/>
      <c r="N391" s="580"/>
      <c r="O391" s="580"/>
      <c r="P391" s="580"/>
      <c r="Q391" s="580"/>
      <c r="R391" s="580"/>
      <c r="S391" s="580"/>
      <c r="T391" s="580"/>
      <c r="U391" s="580"/>
      <c r="V391" s="580"/>
      <c r="W391" s="580"/>
      <c r="X391" s="580"/>
      <c r="Y391" s="580"/>
      <c r="Z391" s="580"/>
      <c r="AA391" s="580"/>
      <c r="AB391" s="580"/>
      <c r="AC391" s="580"/>
      <c r="AD391" s="580"/>
      <c r="AE391" s="2"/>
      <c r="AF391" s="169"/>
    </row>
    <row r="392" spans="1:32" s="38" customFormat="1" ht="15" customHeight="1">
      <c r="A392" s="18"/>
      <c r="B392"/>
      <c r="C392"/>
      <c r="D392"/>
      <c r="E392"/>
      <c r="F392"/>
      <c r="G392"/>
      <c r="H392"/>
      <c r="I392"/>
      <c r="J392"/>
      <c r="K392"/>
      <c r="L392"/>
      <c r="M392"/>
      <c r="N392"/>
      <c r="O392"/>
      <c r="P392"/>
      <c r="Q392"/>
      <c r="R392"/>
      <c r="S392"/>
      <c r="T392"/>
      <c r="U392"/>
      <c r="V392"/>
      <c r="W392"/>
      <c r="X392"/>
      <c r="Y392"/>
      <c r="Z392"/>
      <c r="AA392"/>
      <c r="AB392"/>
      <c r="AC392"/>
      <c r="AD392"/>
      <c r="AE392" s="2"/>
      <c r="AF392" s="169"/>
    </row>
    <row r="393" spans="1:32" s="38" customFormat="1" ht="24" customHeight="1">
      <c r="A393" s="18"/>
      <c r="B393" s="51"/>
      <c r="C393" s="505" t="s">
        <v>5117</v>
      </c>
      <c r="D393" s="505"/>
      <c r="E393" s="505"/>
      <c r="F393" s="505"/>
      <c r="G393" s="505"/>
      <c r="H393" s="505"/>
      <c r="I393" s="505"/>
      <c r="J393" s="505"/>
      <c r="K393" s="505"/>
      <c r="L393" s="505"/>
      <c r="M393" s="505"/>
      <c r="N393" s="505"/>
      <c r="O393" s="505"/>
      <c r="P393" s="505"/>
      <c r="Q393" s="505"/>
      <c r="R393" s="505"/>
      <c r="S393" s="505"/>
      <c r="T393" s="505"/>
      <c r="U393" s="505"/>
      <c r="V393" s="505"/>
      <c r="W393" s="505"/>
      <c r="X393" s="505"/>
      <c r="Y393" s="505"/>
      <c r="Z393" s="505"/>
      <c r="AA393" s="505"/>
      <c r="AB393" s="505"/>
      <c r="AC393" s="505"/>
      <c r="AD393" s="505"/>
      <c r="AE393" s="2"/>
      <c r="AF393" s="169"/>
    </row>
    <row r="394" spans="1:32" s="38" customFormat="1" ht="60" customHeight="1">
      <c r="A394" s="18"/>
      <c r="B394" s="51"/>
      <c r="C394" s="564"/>
      <c r="D394" s="565"/>
      <c r="E394" s="565"/>
      <c r="F394" s="565"/>
      <c r="G394" s="565"/>
      <c r="H394" s="565"/>
      <c r="I394" s="565"/>
      <c r="J394" s="565"/>
      <c r="K394" s="565"/>
      <c r="L394" s="565"/>
      <c r="M394" s="565"/>
      <c r="N394" s="565"/>
      <c r="O394" s="565"/>
      <c r="P394" s="565"/>
      <c r="Q394" s="565"/>
      <c r="R394" s="565"/>
      <c r="S394" s="565"/>
      <c r="T394" s="565"/>
      <c r="U394" s="565"/>
      <c r="V394" s="565"/>
      <c r="W394" s="565"/>
      <c r="X394" s="565"/>
      <c r="Y394" s="565"/>
      <c r="Z394" s="565"/>
      <c r="AA394" s="565"/>
      <c r="AB394" s="565"/>
      <c r="AC394" s="565"/>
      <c r="AD394" s="566"/>
      <c r="AE394" s="2"/>
      <c r="AF394" s="169"/>
    </row>
    <row r="395" spans="1:32" ht="15" customHeight="1">
      <c r="B395" s="470" t="str">
        <f>IF(AL372=0,"","Error: Debe especificar Otro tema.")</f>
        <v/>
      </c>
      <c r="C395" s="470"/>
      <c r="D395" s="470"/>
      <c r="E395" s="470"/>
      <c r="F395" s="470"/>
      <c r="G395" s="470"/>
      <c r="H395" s="470"/>
      <c r="I395" s="470"/>
      <c r="J395" s="470"/>
      <c r="K395" s="470"/>
      <c r="L395" s="470"/>
      <c r="M395" s="470"/>
      <c r="N395" s="470"/>
      <c r="O395" s="470"/>
      <c r="P395" s="470"/>
      <c r="Q395" s="470"/>
      <c r="R395" s="470"/>
      <c r="S395" s="470"/>
      <c r="T395" s="470"/>
      <c r="U395" s="470"/>
      <c r="V395" s="470"/>
      <c r="W395" s="470"/>
      <c r="X395" s="470"/>
      <c r="Y395" s="470"/>
      <c r="Z395" s="470"/>
      <c r="AA395" s="470"/>
      <c r="AB395" s="470"/>
      <c r="AC395" s="470"/>
      <c r="AD395" s="470"/>
    </row>
    <row r="396" spans="1:32" s="38" customFormat="1" ht="15" customHeight="1">
      <c r="A396" s="18"/>
      <c r="B396" s="471" t="str">
        <f>IF(BV370=0,"","Error: Debe completar toda la información requerida.")</f>
        <v/>
      </c>
      <c r="C396" s="471"/>
      <c r="D396" s="471"/>
      <c r="E396" s="471"/>
      <c r="F396" s="471"/>
      <c r="G396" s="471"/>
      <c r="H396" s="471"/>
      <c r="I396" s="471"/>
      <c r="J396" s="471"/>
      <c r="K396" s="471"/>
      <c r="L396" s="471"/>
      <c r="M396" s="471"/>
      <c r="N396" s="471"/>
      <c r="O396" s="471"/>
      <c r="P396" s="471"/>
      <c r="Q396" s="471"/>
      <c r="R396" s="471"/>
      <c r="S396" s="471"/>
      <c r="T396" s="471"/>
      <c r="U396" s="471"/>
      <c r="V396" s="471"/>
      <c r="W396" s="471"/>
      <c r="X396" s="471"/>
      <c r="Y396" s="471"/>
      <c r="Z396" s="471"/>
      <c r="AA396" s="471"/>
      <c r="AB396" s="471"/>
      <c r="AC396" s="471"/>
      <c r="AD396" s="471"/>
      <c r="AE396" s="2"/>
      <c r="AF396" s="169"/>
    </row>
    <row r="397" spans="1:32" s="38" customFormat="1" ht="15" customHeight="1">
      <c r="A397" s="18"/>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c r="AA397" s="51"/>
      <c r="AB397" s="51"/>
      <c r="AC397" s="51"/>
      <c r="AD397" s="51"/>
      <c r="AE397" s="2"/>
      <c r="AF397" s="169"/>
    </row>
    <row r="398" spans="1:32" s="38" customFormat="1" ht="15" customHeight="1">
      <c r="A398" s="18"/>
      <c r="B398"/>
      <c r="C398"/>
      <c r="D398"/>
      <c r="E398"/>
      <c r="F398"/>
      <c r="G398"/>
      <c r="H398"/>
      <c r="I398"/>
      <c r="J398"/>
      <c r="K398"/>
      <c r="L398"/>
      <c r="M398"/>
      <c r="N398"/>
      <c r="O398"/>
      <c r="P398"/>
      <c r="Q398"/>
      <c r="R398"/>
      <c r="S398"/>
      <c r="T398"/>
      <c r="U398"/>
      <c r="V398"/>
      <c r="W398"/>
      <c r="X398"/>
      <c r="Y398"/>
      <c r="Z398"/>
      <c r="AA398"/>
      <c r="AB398"/>
      <c r="AC398"/>
      <c r="AD398"/>
      <c r="AE398" s="2"/>
      <c r="AF398" s="169"/>
    </row>
    <row r="399" spans="1:32">
      <c r="A399" s="18"/>
      <c r="C399" s="57"/>
      <c r="AE399" s="2"/>
    </row>
    <row r="400" spans="1:32" ht="15" customHeight="1"/>
  </sheetData>
  <sheetProtection algorithmName="SHA-512" hashValue="ZDqubbjXF6leIm0zyEeiNJL5quXoqZXJne+IZQnlqU8YnztNR3lzs7kKH9VtpYyToyAhyHkhuCBUUj923AVsQQ==" saltValue="Ya/pFDmsGnbgeZo68n7AWQ==" spinCount="100000" sheet="1" objects="1" scenarios="1"/>
  <mergeCells count="1155">
    <mergeCell ref="AH367:AI367"/>
    <mergeCell ref="J368:M368"/>
    <mergeCell ref="J351:M353"/>
    <mergeCell ref="C351:I353"/>
    <mergeCell ref="AK350:BA350"/>
    <mergeCell ref="B339:AD339"/>
    <mergeCell ref="B338:AD338"/>
    <mergeCell ref="AH353:AI353"/>
    <mergeCell ref="AH354:AI354"/>
    <mergeCell ref="AH355:AI355"/>
    <mergeCell ref="AH356:AI356"/>
    <mergeCell ref="AH357:AI357"/>
    <mergeCell ref="AH358:AI358"/>
    <mergeCell ref="AH359:AI359"/>
    <mergeCell ref="AH360:AI360"/>
    <mergeCell ref="AH361:AI361"/>
    <mergeCell ref="AH362:AI362"/>
    <mergeCell ref="AH363:AI363"/>
    <mergeCell ref="AH364:AI364"/>
    <mergeCell ref="AH365:AI365"/>
    <mergeCell ref="AH366:AI366"/>
    <mergeCell ref="J366:M366"/>
    <mergeCell ref="D362:I362"/>
    <mergeCell ref="D363:I363"/>
    <mergeCell ref="D364:I364"/>
    <mergeCell ref="D365:I365"/>
    <mergeCell ref="J354:M354"/>
    <mergeCell ref="J357:M357"/>
    <mergeCell ref="J359:M359"/>
    <mergeCell ref="J360:M360"/>
    <mergeCell ref="J361:M361"/>
    <mergeCell ref="J362:M362"/>
    <mergeCell ref="B271:AD271"/>
    <mergeCell ref="AH214:AX214"/>
    <mergeCell ref="AZ214:BP214"/>
    <mergeCell ref="AH281:AX281"/>
    <mergeCell ref="AH282:AX282"/>
    <mergeCell ref="AH283:AL283"/>
    <mergeCell ref="AM283:AM284"/>
    <mergeCell ref="AN283:AN284"/>
    <mergeCell ref="AO283:AO284"/>
    <mergeCell ref="AP283:AP284"/>
    <mergeCell ref="AQ283:AV283"/>
    <mergeCell ref="AW283:AW284"/>
    <mergeCell ref="AX283:AX284"/>
    <mergeCell ref="AZ281:BP281"/>
    <mergeCell ref="AZ282:BP282"/>
    <mergeCell ref="AZ283:BD283"/>
    <mergeCell ref="BE283:BE284"/>
    <mergeCell ref="BF283:BF284"/>
    <mergeCell ref="BG283:BG284"/>
    <mergeCell ref="BH283:BH284"/>
    <mergeCell ref="BI283:BN283"/>
    <mergeCell ref="BO283:BO284"/>
    <mergeCell ref="BP283:BP284"/>
    <mergeCell ref="AH248:AI248"/>
    <mergeCell ref="AZ215:BP215"/>
    <mergeCell ref="AZ216:BD216"/>
    <mergeCell ref="BE216:BE217"/>
    <mergeCell ref="BF216:BF217"/>
    <mergeCell ref="BG216:BG217"/>
    <mergeCell ref="BH216:BH217"/>
    <mergeCell ref="BI216:BN216"/>
    <mergeCell ref="BO216:BO217"/>
    <mergeCell ref="BP216:BP217"/>
    <mergeCell ref="AW216:AW217"/>
    <mergeCell ref="AX216:AX217"/>
    <mergeCell ref="AH178:AI178"/>
    <mergeCell ref="AJ178:AK178"/>
    <mergeCell ref="AL178:AM178"/>
    <mergeCell ref="AH372:AI372"/>
    <mergeCell ref="AJ372:AK372"/>
    <mergeCell ref="AL372:AM372"/>
    <mergeCell ref="C212:AD212"/>
    <mergeCell ref="D354:I354"/>
    <mergeCell ref="D357:I357"/>
    <mergeCell ref="D359:I359"/>
    <mergeCell ref="D360:I360"/>
    <mergeCell ref="D361:I361"/>
    <mergeCell ref="D246:M246"/>
    <mergeCell ref="D247:M247"/>
    <mergeCell ref="D241:M241"/>
    <mergeCell ref="D242:M242"/>
    <mergeCell ref="D243:M243"/>
    <mergeCell ref="D244:M244"/>
    <mergeCell ref="D245:M245"/>
    <mergeCell ref="D227:M227"/>
    <mergeCell ref="D228:M228"/>
    <mergeCell ref="D239:M239"/>
    <mergeCell ref="D240:M240"/>
    <mergeCell ref="D230:M230"/>
    <mergeCell ref="AH215:AX215"/>
    <mergeCell ref="AH216:AL216"/>
    <mergeCell ref="AM216:AM217"/>
    <mergeCell ref="AN216:AN217"/>
    <mergeCell ref="AO216:AO217"/>
    <mergeCell ref="AP216:AP217"/>
    <mergeCell ref="AQ216:AV216"/>
    <mergeCell ref="C269:AD269"/>
    <mergeCell ref="C270:AD270"/>
    <mergeCell ref="D226:M226"/>
    <mergeCell ref="Y59:Z59"/>
    <mergeCell ref="AA59:AB59"/>
    <mergeCell ref="AC59:AD59"/>
    <mergeCell ref="D60:L60"/>
    <mergeCell ref="M60:N60"/>
    <mergeCell ref="O60:P60"/>
    <mergeCell ref="Q60:R60"/>
    <mergeCell ref="Y60:Z60"/>
    <mergeCell ref="AA60:AB60"/>
    <mergeCell ref="AC60:AD60"/>
    <mergeCell ref="S59:T59"/>
    <mergeCell ref="U59:V59"/>
    <mergeCell ref="W59:X59"/>
    <mergeCell ref="S60:T60"/>
    <mergeCell ref="U60:V60"/>
    <mergeCell ref="W60:X60"/>
    <mergeCell ref="D59:L59"/>
    <mergeCell ref="M59:N59"/>
    <mergeCell ref="O59:P59"/>
    <mergeCell ref="Q59:R59"/>
    <mergeCell ref="D185:O185"/>
    <mergeCell ref="T185:AD185"/>
    <mergeCell ref="Q197:S197"/>
    <mergeCell ref="T197:AD197"/>
    <mergeCell ref="D198:O198"/>
    <mergeCell ref="D199:O199"/>
    <mergeCell ref="Q188:S188"/>
    <mergeCell ref="Y57:Z57"/>
    <mergeCell ref="AA57:AB57"/>
    <mergeCell ref="AC57:AD57"/>
    <mergeCell ref="D58:L58"/>
    <mergeCell ref="M58:N58"/>
    <mergeCell ref="O58:P58"/>
    <mergeCell ref="Q58:R58"/>
    <mergeCell ref="Y58:Z58"/>
    <mergeCell ref="AA58:AB58"/>
    <mergeCell ref="AC58:AD58"/>
    <mergeCell ref="S57:T57"/>
    <mergeCell ref="U57:V57"/>
    <mergeCell ref="W57:X57"/>
    <mergeCell ref="S58:T58"/>
    <mergeCell ref="U58:V58"/>
    <mergeCell ref="W58:X58"/>
    <mergeCell ref="D57:L57"/>
    <mergeCell ref="M57:N57"/>
    <mergeCell ref="O57:P57"/>
    <mergeCell ref="Q57:R57"/>
    <mergeCell ref="D56:L56"/>
    <mergeCell ref="M56:N56"/>
    <mergeCell ref="O56:P56"/>
    <mergeCell ref="Q56:R56"/>
    <mergeCell ref="Y56:Z56"/>
    <mergeCell ref="AA56:AB56"/>
    <mergeCell ref="AC56:AD56"/>
    <mergeCell ref="S55:T55"/>
    <mergeCell ref="U55:V55"/>
    <mergeCell ref="W55:X55"/>
    <mergeCell ref="S56:T56"/>
    <mergeCell ref="U56:V56"/>
    <mergeCell ref="W56:X56"/>
    <mergeCell ref="D55:L55"/>
    <mergeCell ref="M55:N55"/>
    <mergeCell ref="O55:P55"/>
    <mergeCell ref="Q55:R55"/>
    <mergeCell ref="M54:N54"/>
    <mergeCell ref="O54:P54"/>
    <mergeCell ref="Q54:R54"/>
    <mergeCell ref="Y54:Z54"/>
    <mergeCell ref="AA54:AB54"/>
    <mergeCell ref="AC54:AD54"/>
    <mergeCell ref="S53:T53"/>
    <mergeCell ref="U53:V53"/>
    <mergeCell ref="W53:X53"/>
    <mergeCell ref="S54:T54"/>
    <mergeCell ref="U54:V54"/>
    <mergeCell ref="W54:X54"/>
    <mergeCell ref="D53:L53"/>
    <mergeCell ref="M53:N53"/>
    <mergeCell ref="O53:P53"/>
    <mergeCell ref="Q53:R53"/>
    <mergeCell ref="Y55:Z55"/>
    <mergeCell ref="AA55:AB55"/>
    <mergeCell ref="AC55:AD55"/>
    <mergeCell ref="AC51:AD51"/>
    <mergeCell ref="D52:L52"/>
    <mergeCell ref="M52:N52"/>
    <mergeCell ref="O52:P52"/>
    <mergeCell ref="Q52:R52"/>
    <mergeCell ref="S52:T52"/>
    <mergeCell ref="U52:V52"/>
    <mergeCell ref="W52:X52"/>
    <mergeCell ref="Y52:Z52"/>
    <mergeCell ref="AA52:AB52"/>
    <mergeCell ref="AC52:AD52"/>
    <mergeCell ref="S51:T51"/>
    <mergeCell ref="U51:V51"/>
    <mergeCell ref="W51:X51"/>
    <mergeCell ref="D51:L51"/>
    <mergeCell ref="M51:N51"/>
    <mergeCell ref="O51:P51"/>
    <mergeCell ref="D46:L46"/>
    <mergeCell ref="M46:N46"/>
    <mergeCell ref="O46:P46"/>
    <mergeCell ref="Q46:R46"/>
    <mergeCell ref="Y46:Z46"/>
    <mergeCell ref="AA46:AB46"/>
    <mergeCell ref="AC46:AD46"/>
    <mergeCell ref="S45:T45"/>
    <mergeCell ref="U45:V45"/>
    <mergeCell ref="W45:X45"/>
    <mergeCell ref="D45:L45"/>
    <mergeCell ref="M45:N45"/>
    <mergeCell ref="O45:P45"/>
    <mergeCell ref="AC47:AD47"/>
    <mergeCell ref="D48:L48"/>
    <mergeCell ref="M48:N48"/>
    <mergeCell ref="O48:P48"/>
    <mergeCell ref="Q48:R48"/>
    <mergeCell ref="S48:T48"/>
    <mergeCell ref="U48:V48"/>
    <mergeCell ref="W48:X48"/>
    <mergeCell ref="Y48:Z48"/>
    <mergeCell ref="AA48:AB48"/>
    <mergeCell ref="AC48:AD48"/>
    <mergeCell ref="D47:L47"/>
    <mergeCell ref="M47:N47"/>
    <mergeCell ref="O47:P47"/>
    <mergeCell ref="Q47:R47"/>
    <mergeCell ref="S47:T47"/>
    <mergeCell ref="U47:V47"/>
    <mergeCell ref="W47:X47"/>
    <mergeCell ref="D41:L41"/>
    <mergeCell ref="M41:N41"/>
    <mergeCell ref="O41:P41"/>
    <mergeCell ref="Q41:R41"/>
    <mergeCell ref="AC43:AD43"/>
    <mergeCell ref="D44:L44"/>
    <mergeCell ref="M44:N44"/>
    <mergeCell ref="O44:P44"/>
    <mergeCell ref="Q44:R44"/>
    <mergeCell ref="Y44:Z44"/>
    <mergeCell ref="AA44:AB44"/>
    <mergeCell ref="AC44:AD44"/>
    <mergeCell ref="W43:X43"/>
    <mergeCell ref="S44:T44"/>
    <mergeCell ref="U44:V44"/>
    <mergeCell ref="W44:X44"/>
    <mergeCell ref="S43:T43"/>
    <mergeCell ref="U43:V43"/>
    <mergeCell ref="D43:L43"/>
    <mergeCell ref="M43:N43"/>
    <mergeCell ref="O43:P43"/>
    <mergeCell ref="Q43:R43"/>
    <mergeCell ref="AA43:AB43"/>
    <mergeCell ref="T188:AD188"/>
    <mergeCell ref="D234:M234"/>
    <mergeCell ref="D235:M235"/>
    <mergeCell ref="D191:O191"/>
    <mergeCell ref="T191:AD191"/>
    <mergeCell ref="D192:O192"/>
    <mergeCell ref="T192:AD192"/>
    <mergeCell ref="D193:O193"/>
    <mergeCell ref="D188:O188"/>
    <mergeCell ref="D200:O200"/>
    <mergeCell ref="D201:O201"/>
    <mergeCell ref="Q196:S196"/>
    <mergeCell ref="T196:AD196"/>
    <mergeCell ref="D197:O197"/>
    <mergeCell ref="T189:AD189"/>
    <mergeCell ref="T195:AD195"/>
    <mergeCell ref="C195:O195"/>
    <mergeCell ref="T193:AD193"/>
    <mergeCell ref="T194:AD194"/>
    <mergeCell ref="D231:M231"/>
    <mergeCell ref="D232:M232"/>
    <mergeCell ref="D233:M233"/>
    <mergeCell ref="D190:O190"/>
    <mergeCell ref="Q190:R195"/>
    <mergeCell ref="T190:AD190"/>
    <mergeCell ref="D189:O189"/>
    <mergeCell ref="Q189:S189"/>
    <mergeCell ref="D225:M225"/>
    <mergeCell ref="D229:M229"/>
    <mergeCell ref="D221:M221"/>
    <mergeCell ref="D222:M222"/>
    <mergeCell ref="D223:M223"/>
    <mergeCell ref="D186:O186"/>
    <mergeCell ref="Q186:S186"/>
    <mergeCell ref="T187:AD187"/>
    <mergeCell ref="D175:G175"/>
    <mergeCell ref="H175:I175"/>
    <mergeCell ref="J175:K175"/>
    <mergeCell ref="L175:M175"/>
    <mergeCell ref="C180:O180"/>
    <mergeCell ref="Q180:AD180"/>
    <mergeCell ref="D181:O181"/>
    <mergeCell ref="Q181:R185"/>
    <mergeCell ref="T181:AD181"/>
    <mergeCell ref="D182:O182"/>
    <mergeCell ref="D176:G176"/>
    <mergeCell ref="H176:I176"/>
    <mergeCell ref="J176:K176"/>
    <mergeCell ref="L176:M176"/>
    <mergeCell ref="C178:E178"/>
    <mergeCell ref="F178:AD178"/>
    <mergeCell ref="T182:AD182"/>
    <mergeCell ref="D183:O183"/>
    <mergeCell ref="T183:AD183"/>
    <mergeCell ref="D184:O184"/>
    <mergeCell ref="T184:AD184"/>
    <mergeCell ref="T186:AD186"/>
    <mergeCell ref="D187:O187"/>
    <mergeCell ref="Q187:S187"/>
    <mergeCell ref="D169:G169"/>
    <mergeCell ref="H169:I169"/>
    <mergeCell ref="J169:K169"/>
    <mergeCell ref="L169:M169"/>
    <mergeCell ref="D170:G170"/>
    <mergeCell ref="H170:I170"/>
    <mergeCell ref="J170:K170"/>
    <mergeCell ref="L170:M170"/>
    <mergeCell ref="D174:G174"/>
    <mergeCell ref="H174:I174"/>
    <mergeCell ref="J174:K174"/>
    <mergeCell ref="L174:M174"/>
    <mergeCell ref="D171:G171"/>
    <mergeCell ref="H171:I171"/>
    <mergeCell ref="J171:K171"/>
    <mergeCell ref="L171:M171"/>
    <mergeCell ref="D172:G172"/>
    <mergeCell ref="H172:I172"/>
    <mergeCell ref="J172:K172"/>
    <mergeCell ref="L172:M172"/>
    <mergeCell ref="D173:G173"/>
    <mergeCell ref="H173:I173"/>
    <mergeCell ref="J173:K173"/>
    <mergeCell ref="L173:M173"/>
    <mergeCell ref="J164:K164"/>
    <mergeCell ref="L164:M164"/>
    <mergeCell ref="D165:G165"/>
    <mergeCell ref="H165:I165"/>
    <mergeCell ref="J165:K165"/>
    <mergeCell ref="L165:M165"/>
    <mergeCell ref="D166:G166"/>
    <mergeCell ref="H166:I166"/>
    <mergeCell ref="J166:K166"/>
    <mergeCell ref="L166:M166"/>
    <mergeCell ref="D167:G167"/>
    <mergeCell ref="H167:I167"/>
    <mergeCell ref="J167:K167"/>
    <mergeCell ref="L167:M167"/>
    <mergeCell ref="H168:I168"/>
    <mergeCell ref="J168:K168"/>
    <mergeCell ref="L168:M168"/>
    <mergeCell ref="D168:G168"/>
    <mergeCell ref="C115:AD115"/>
    <mergeCell ref="B114:AD114"/>
    <mergeCell ref="L154:M154"/>
    <mergeCell ref="D155:G155"/>
    <mergeCell ref="H155:I155"/>
    <mergeCell ref="J155:K155"/>
    <mergeCell ref="L155:M155"/>
    <mergeCell ref="D156:G156"/>
    <mergeCell ref="H156:I156"/>
    <mergeCell ref="J156:K156"/>
    <mergeCell ref="L156:M156"/>
    <mergeCell ref="D157:G157"/>
    <mergeCell ref="H157:I157"/>
    <mergeCell ref="J157:K157"/>
    <mergeCell ref="L157:M157"/>
    <mergeCell ref="AD145:AD146"/>
    <mergeCell ref="W145:AB145"/>
    <mergeCell ref="D119:AD119"/>
    <mergeCell ref="E120:AD120"/>
    <mergeCell ref="E121:AD121"/>
    <mergeCell ref="E122:AD122"/>
    <mergeCell ref="E123:AD123"/>
    <mergeCell ref="D124:AD124"/>
    <mergeCell ref="D125:AD125"/>
    <mergeCell ref="D126:AD126"/>
    <mergeCell ref="H144:M144"/>
    <mergeCell ref="H145:I146"/>
    <mergeCell ref="J145:K146"/>
    <mergeCell ref="D148:G148"/>
    <mergeCell ref="H148:I148"/>
    <mergeCell ref="J148:K148"/>
    <mergeCell ref="D149:G149"/>
    <mergeCell ref="D163:G163"/>
    <mergeCell ref="H163:I163"/>
    <mergeCell ref="J163:K163"/>
    <mergeCell ref="L163:M163"/>
    <mergeCell ref="D164:G164"/>
    <mergeCell ref="H164:I164"/>
    <mergeCell ref="D196:O196"/>
    <mergeCell ref="C215:M217"/>
    <mergeCell ref="F261:AD261"/>
    <mergeCell ref="L145:M146"/>
    <mergeCell ref="N145:R145"/>
    <mergeCell ref="S145:S146"/>
    <mergeCell ref="C144:G146"/>
    <mergeCell ref="E129:AD129"/>
    <mergeCell ref="T145:T146"/>
    <mergeCell ref="C138:AD138"/>
    <mergeCell ref="E132:AD132"/>
    <mergeCell ref="E133:AD133"/>
    <mergeCell ref="D134:AD134"/>
    <mergeCell ref="B136:AD136"/>
    <mergeCell ref="C137:AD137"/>
    <mergeCell ref="AC145:AC146"/>
    <mergeCell ref="D150:G150"/>
    <mergeCell ref="H150:I150"/>
    <mergeCell ref="J150:K150"/>
    <mergeCell ref="L150:M150"/>
    <mergeCell ref="D158:G158"/>
    <mergeCell ref="H158:I158"/>
    <mergeCell ref="J158:K158"/>
    <mergeCell ref="L158:M158"/>
    <mergeCell ref="D159:G159"/>
    <mergeCell ref="H159:I159"/>
    <mergeCell ref="D153:G153"/>
    <mergeCell ref="H153:I153"/>
    <mergeCell ref="J153:K153"/>
    <mergeCell ref="L153:M153"/>
    <mergeCell ref="D154:G154"/>
    <mergeCell ref="H154:I154"/>
    <mergeCell ref="J154:K154"/>
    <mergeCell ref="U145:U146"/>
    <mergeCell ref="D151:G151"/>
    <mergeCell ref="H151:I151"/>
    <mergeCell ref="J151:K151"/>
    <mergeCell ref="L151:M151"/>
    <mergeCell ref="J161:K161"/>
    <mergeCell ref="L161:M161"/>
    <mergeCell ref="D162:G162"/>
    <mergeCell ref="H162:I162"/>
    <mergeCell ref="J162:K162"/>
    <mergeCell ref="L162:M162"/>
    <mergeCell ref="J159:K159"/>
    <mergeCell ref="L159:M159"/>
    <mergeCell ref="D160:G160"/>
    <mergeCell ref="H160:I160"/>
    <mergeCell ref="J160:K160"/>
    <mergeCell ref="L160:M160"/>
    <mergeCell ref="D161:G161"/>
    <mergeCell ref="H161:I161"/>
    <mergeCell ref="H149:I149"/>
    <mergeCell ref="J149:K149"/>
    <mergeCell ref="L149:M149"/>
    <mergeCell ref="D152:G152"/>
    <mergeCell ref="H152:I152"/>
    <mergeCell ref="J152:K152"/>
    <mergeCell ref="C106:AD106"/>
    <mergeCell ref="B113:AD113"/>
    <mergeCell ref="Y103:AD103"/>
    <mergeCell ref="E131:AD131"/>
    <mergeCell ref="C28:AD28"/>
    <mergeCell ref="C29:AD29"/>
    <mergeCell ref="D72:P72"/>
    <mergeCell ref="S72:AD72"/>
    <mergeCell ref="D73:P73"/>
    <mergeCell ref="D74:P74"/>
    <mergeCell ref="D75:P75"/>
    <mergeCell ref="D69:P69"/>
    <mergeCell ref="S69:AD69"/>
    <mergeCell ref="D70:P70"/>
    <mergeCell ref="S70:AD70"/>
    <mergeCell ref="D71:P71"/>
    <mergeCell ref="S71:AD71"/>
    <mergeCell ref="C64:E64"/>
    <mergeCell ref="F64:AD64"/>
    <mergeCell ref="S46:T46"/>
    <mergeCell ref="U46:V46"/>
    <mergeCell ref="W46:X46"/>
    <mergeCell ref="D68:P68"/>
    <mergeCell ref="D76:P76"/>
    <mergeCell ref="D77:P77"/>
    <mergeCell ref="D78:P78"/>
    <mergeCell ref="D79:P79"/>
    <mergeCell ref="D67:P67"/>
    <mergeCell ref="Y101:AD101"/>
    <mergeCell ref="S101:X101"/>
    <mergeCell ref="C101:R101"/>
    <mergeCell ref="D102:R102"/>
    <mergeCell ref="D34:L34"/>
    <mergeCell ref="Y34:Z34"/>
    <mergeCell ref="AA34:AB34"/>
    <mergeCell ref="AC34:AD34"/>
    <mergeCell ref="M34:N34"/>
    <mergeCell ref="O34:P34"/>
    <mergeCell ref="Q34:R34"/>
    <mergeCell ref="U33:V33"/>
    <mergeCell ref="W33:X33"/>
    <mergeCell ref="S34:T34"/>
    <mergeCell ref="U34:V34"/>
    <mergeCell ref="W34:X34"/>
    <mergeCell ref="C105:AD105"/>
    <mergeCell ref="D103:R103"/>
    <mergeCell ref="S102:X102"/>
    <mergeCell ref="Y102:AD102"/>
    <mergeCell ref="S103:X103"/>
    <mergeCell ref="D35:L35"/>
    <mergeCell ref="M35:N35"/>
    <mergeCell ref="O35:P35"/>
    <mergeCell ref="Q35:R35"/>
    <mergeCell ref="Y35:Z35"/>
    <mergeCell ref="AA35:AB35"/>
    <mergeCell ref="AC35:AD35"/>
    <mergeCell ref="D36:L36"/>
    <mergeCell ref="M36:N36"/>
    <mergeCell ref="O36:P36"/>
    <mergeCell ref="Q36:R36"/>
    <mergeCell ref="Y36:Z36"/>
    <mergeCell ref="AA36:AB36"/>
    <mergeCell ref="AC36:AD36"/>
    <mergeCell ref="W36:X36"/>
    <mergeCell ref="D38:L38"/>
    <mergeCell ref="M38:N38"/>
    <mergeCell ref="O38:P38"/>
    <mergeCell ref="Q38:R38"/>
    <mergeCell ref="Y38:Z38"/>
    <mergeCell ref="AA38:AB38"/>
    <mergeCell ref="AC38:AD38"/>
    <mergeCell ref="U38:V38"/>
    <mergeCell ref="W38:X38"/>
    <mergeCell ref="D37:L37"/>
    <mergeCell ref="M37:N37"/>
    <mergeCell ref="O37:P37"/>
    <mergeCell ref="Q37:R37"/>
    <mergeCell ref="S37:T37"/>
    <mergeCell ref="AC41:AD41"/>
    <mergeCell ref="D42:L42"/>
    <mergeCell ref="M42:N42"/>
    <mergeCell ref="O42:P42"/>
    <mergeCell ref="Q42:R42"/>
    <mergeCell ref="AC39:AD39"/>
    <mergeCell ref="D40:L40"/>
    <mergeCell ref="M40:N40"/>
    <mergeCell ref="O40:P40"/>
    <mergeCell ref="Q40:R40"/>
    <mergeCell ref="Y40:Z40"/>
    <mergeCell ref="AA40:AB40"/>
    <mergeCell ref="AC40:AD40"/>
    <mergeCell ref="D39:L39"/>
    <mergeCell ref="M39:N39"/>
    <mergeCell ref="O39:P39"/>
    <mergeCell ref="Q39:R39"/>
    <mergeCell ref="Y42:Z42"/>
    <mergeCell ref="D33:L33"/>
    <mergeCell ref="M33:N33"/>
    <mergeCell ref="O33:P33"/>
    <mergeCell ref="C93:AD93"/>
    <mergeCell ref="C83:AD83"/>
    <mergeCell ref="B90:AD90"/>
    <mergeCell ref="B91:AD91"/>
    <mergeCell ref="C92:AD92"/>
    <mergeCell ref="C31:L32"/>
    <mergeCell ref="AC62:AD62"/>
    <mergeCell ref="Q61:R61"/>
    <mergeCell ref="U37:V37"/>
    <mergeCell ref="W37:X37"/>
    <mergeCell ref="S38:T38"/>
    <mergeCell ref="Y37:Z37"/>
    <mergeCell ref="AA37:AB37"/>
    <mergeCell ref="Y39:Z39"/>
    <mergeCell ref="AA39:AB39"/>
    <mergeCell ref="Y41:Z41"/>
    <mergeCell ref="AA41:AB41"/>
    <mergeCell ref="Y43:Z43"/>
    <mergeCell ref="Q45:R45"/>
    <mergeCell ref="Y45:Z45"/>
    <mergeCell ref="AA45:AB45"/>
    <mergeCell ref="Y47:Z47"/>
    <mergeCell ref="AA47:AB47"/>
    <mergeCell ref="Y49:Z49"/>
    <mergeCell ref="AA49:AB49"/>
    <mergeCell ref="Q51:R51"/>
    <mergeCell ref="Y51:Z51"/>
    <mergeCell ref="AA51:AB51"/>
    <mergeCell ref="Y53:Z53"/>
    <mergeCell ref="W62:X62"/>
    <mergeCell ref="S67:AD67"/>
    <mergeCell ref="Y61:Z61"/>
    <mergeCell ref="S31:AD31"/>
    <mergeCell ref="S32:T32"/>
    <mergeCell ref="U32:V32"/>
    <mergeCell ref="W32:X32"/>
    <mergeCell ref="Y32:Z32"/>
    <mergeCell ref="AA32:AB32"/>
    <mergeCell ref="AC32:AD32"/>
    <mergeCell ref="M31:R31"/>
    <mergeCell ref="Q32:R32"/>
    <mergeCell ref="O32:P32"/>
    <mergeCell ref="M32:N32"/>
    <mergeCell ref="AA53:AB53"/>
    <mergeCell ref="AC37:AD37"/>
    <mergeCell ref="Q33:R33"/>
    <mergeCell ref="Y33:Z33"/>
    <mergeCell ref="AA33:AB33"/>
    <mergeCell ref="AC33:AD33"/>
    <mergeCell ref="S35:T35"/>
    <mergeCell ref="U35:V35"/>
    <mergeCell ref="W35:X35"/>
    <mergeCell ref="S36:T36"/>
    <mergeCell ref="U36:V36"/>
    <mergeCell ref="AA42:AB42"/>
    <mergeCell ref="AC42:AD42"/>
    <mergeCell ref="S41:T41"/>
    <mergeCell ref="AC45:AD45"/>
    <mergeCell ref="Q49:R49"/>
    <mergeCell ref="U49:V49"/>
    <mergeCell ref="W49:X49"/>
    <mergeCell ref="F251:AD251"/>
    <mergeCell ref="C266:E266"/>
    <mergeCell ref="F266:AD266"/>
    <mergeCell ref="B1:AD1"/>
    <mergeCell ref="B3:AD3"/>
    <mergeCell ref="B5:AD5"/>
    <mergeCell ref="AA7:AD7"/>
    <mergeCell ref="B8:L8"/>
    <mergeCell ref="N8:O8"/>
    <mergeCell ref="B18:AD18"/>
    <mergeCell ref="B19:AD19"/>
    <mergeCell ref="C20:AD20"/>
    <mergeCell ref="B10:AD10"/>
    <mergeCell ref="C11:AD11"/>
    <mergeCell ref="C12:AD12"/>
    <mergeCell ref="C13:AD13"/>
    <mergeCell ref="C14:AD14"/>
    <mergeCell ref="C15:AD15"/>
    <mergeCell ref="C16:AD16"/>
    <mergeCell ref="B95:AD95"/>
    <mergeCell ref="C21:AD21"/>
    <mergeCell ref="B25:AD25"/>
    <mergeCell ref="C82:AD82"/>
    <mergeCell ref="S33:T33"/>
    <mergeCell ref="S68:AD68"/>
    <mergeCell ref="C66:P66"/>
    <mergeCell ref="R66:AD66"/>
    <mergeCell ref="S61:T61"/>
    <mergeCell ref="U61:V61"/>
    <mergeCell ref="W61:X61"/>
    <mergeCell ref="S62:T62"/>
    <mergeCell ref="U62:V62"/>
    <mergeCell ref="L152:M152"/>
    <mergeCell ref="L148:M148"/>
    <mergeCell ref="F255:AD255"/>
    <mergeCell ref="F252:AD252"/>
    <mergeCell ref="D218:M218"/>
    <mergeCell ref="D309:M309"/>
    <mergeCell ref="D287:M287"/>
    <mergeCell ref="F331:AD331"/>
    <mergeCell ref="F332:AD332"/>
    <mergeCell ref="D299:M299"/>
    <mergeCell ref="B277:AD277"/>
    <mergeCell ref="C279:AD279"/>
    <mergeCell ref="C280:AD280"/>
    <mergeCell ref="C260:D265"/>
    <mergeCell ref="F253:AD253"/>
    <mergeCell ref="C256:E256"/>
    <mergeCell ref="F256:AD256"/>
    <mergeCell ref="C203:AD203"/>
    <mergeCell ref="C204:AD204"/>
    <mergeCell ref="U216:U217"/>
    <mergeCell ref="V216:V217"/>
    <mergeCell ref="W216:AB216"/>
    <mergeCell ref="N215:AD215"/>
    <mergeCell ref="AC216:AC217"/>
    <mergeCell ref="AD216:AD217"/>
    <mergeCell ref="B211:AD211"/>
    <mergeCell ref="C267:E267"/>
    <mergeCell ref="F267:AD267"/>
    <mergeCell ref="C257:E257"/>
    <mergeCell ref="C213:AD213"/>
    <mergeCell ref="S216:S217"/>
    <mergeCell ref="T216:T217"/>
    <mergeCell ref="D238:M238"/>
    <mergeCell ref="N216:R216"/>
    <mergeCell ref="D219:M219"/>
    <mergeCell ref="D220:M220"/>
    <mergeCell ref="D285:M285"/>
    <mergeCell ref="D286:M286"/>
    <mergeCell ref="C282:M284"/>
    <mergeCell ref="N282:AD282"/>
    <mergeCell ref="N283:R283"/>
    <mergeCell ref="S283:S284"/>
    <mergeCell ref="T283:T284"/>
    <mergeCell ref="U283:U284"/>
    <mergeCell ref="V283:V284"/>
    <mergeCell ref="W283:AB283"/>
    <mergeCell ref="AC283:AC284"/>
    <mergeCell ref="AD283:AD284"/>
    <mergeCell ref="D224:M224"/>
    <mergeCell ref="D237:M237"/>
    <mergeCell ref="D236:M236"/>
    <mergeCell ref="F257:AD257"/>
    <mergeCell ref="C258:E258"/>
    <mergeCell ref="F258:AD258"/>
    <mergeCell ref="C259:E259"/>
    <mergeCell ref="F259:AD259"/>
    <mergeCell ref="C251:D255"/>
    <mergeCell ref="F254:AD254"/>
    <mergeCell ref="F260:AD260"/>
    <mergeCell ref="F262:AD262"/>
    <mergeCell ref="F263:AD263"/>
    <mergeCell ref="F264:AD264"/>
    <mergeCell ref="F265:AD265"/>
    <mergeCell ref="C250:AD250"/>
    <mergeCell ref="D288:M288"/>
    <mergeCell ref="D289:M289"/>
    <mergeCell ref="D290:M290"/>
    <mergeCell ref="D307:M307"/>
    <mergeCell ref="D308:M308"/>
    <mergeCell ref="D311:M311"/>
    <mergeCell ref="D312:M312"/>
    <mergeCell ref="D313:M313"/>
    <mergeCell ref="D314:M314"/>
    <mergeCell ref="C318:D322"/>
    <mergeCell ref="F318:AD318"/>
    <mergeCell ref="F319:AD319"/>
    <mergeCell ref="F320:AD320"/>
    <mergeCell ref="F321:AD321"/>
    <mergeCell ref="F322:AD322"/>
    <mergeCell ref="N352:R352"/>
    <mergeCell ref="S352:S353"/>
    <mergeCell ref="T352:T353"/>
    <mergeCell ref="U352:U353"/>
    <mergeCell ref="V352:V353"/>
    <mergeCell ref="W352:AB352"/>
    <mergeCell ref="F329:AD329"/>
    <mergeCell ref="F330:AD330"/>
    <mergeCell ref="C334:E334"/>
    <mergeCell ref="F334:AD334"/>
    <mergeCell ref="C333:E333"/>
    <mergeCell ref="F333:AD333"/>
    <mergeCell ref="C325:E325"/>
    <mergeCell ref="F325:AD325"/>
    <mergeCell ref="C337:AD337"/>
    <mergeCell ref="C345:AD345"/>
    <mergeCell ref="C346:AD346"/>
    <mergeCell ref="C384:D389"/>
    <mergeCell ref="F384:AD384"/>
    <mergeCell ref="F385:AD385"/>
    <mergeCell ref="F386:AD386"/>
    <mergeCell ref="F387:AD387"/>
    <mergeCell ref="F388:AD388"/>
    <mergeCell ref="F389:AD389"/>
    <mergeCell ref="D296:M296"/>
    <mergeCell ref="J369:M369"/>
    <mergeCell ref="D366:I366"/>
    <mergeCell ref="D369:I369"/>
    <mergeCell ref="C372:E372"/>
    <mergeCell ref="F372:AD372"/>
    <mergeCell ref="C374:AD374"/>
    <mergeCell ref="C375:D379"/>
    <mergeCell ref="F375:AD375"/>
    <mergeCell ref="F376:AD376"/>
    <mergeCell ref="F377:AD377"/>
    <mergeCell ref="F378:AD378"/>
    <mergeCell ref="F379:AD379"/>
    <mergeCell ref="D368:I368"/>
    <mergeCell ref="D300:M300"/>
    <mergeCell ref="D301:M301"/>
    <mergeCell ref="D302:M302"/>
    <mergeCell ref="D303:M303"/>
    <mergeCell ref="D304:M304"/>
    <mergeCell ref="D305:M305"/>
    <mergeCell ref="D306:M306"/>
    <mergeCell ref="C324:E324"/>
    <mergeCell ref="F324:AD324"/>
    <mergeCell ref="C317:AD317"/>
    <mergeCell ref="D310:M310"/>
    <mergeCell ref="B22:AD22"/>
    <mergeCell ref="C23:AD23"/>
    <mergeCell ref="R74:AD74"/>
    <mergeCell ref="S75:AD75"/>
    <mergeCell ref="S76:AD76"/>
    <mergeCell ref="S77:AD77"/>
    <mergeCell ref="S78:AD78"/>
    <mergeCell ref="S79:AD79"/>
    <mergeCell ref="U41:V41"/>
    <mergeCell ref="W41:X41"/>
    <mergeCell ref="S42:T42"/>
    <mergeCell ref="U42:V42"/>
    <mergeCell ref="W42:X42"/>
    <mergeCell ref="S39:T39"/>
    <mergeCell ref="U39:V39"/>
    <mergeCell ref="W39:X39"/>
    <mergeCell ref="S40:T40"/>
    <mergeCell ref="U40:V40"/>
    <mergeCell ref="W40:X40"/>
    <mergeCell ref="C27:AD27"/>
    <mergeCell ref="AA62:AB62"/>
    <mergeCell ref="D61:L61"/>
    <mergeCell ref="M61:N61"/>
    <mergeCell ref="O61:P61"/>
    <mergeCell ref="AA61:AB61"/>
    <mergeCell ref="AC61:AD61"/>
    <mergeCell ref="D62:L62"/>
    <mergeCell ref="M62:N62"/>
    <mergeCell ref="O62:P62"/>
    <mergeCell ref="Q62:R62"/>
    <mergeCell ref="Y62:Z62"/>
    <mergeCell ref="S49:T49"/>
    <mergeCell ref="J363:M363"/>
    <mergeCell ref="J364:M364"/>
    <mergeCell ref="J365:M365"/>
    <mergeCell ref="N351:AD351"/>
    <mergeCell ref="AC352:AC353"/>
    <mergeCell ref="AD352:AD353"/>
    <mergeCell ref="C348:AD348"/>
    <mergeCell ref="C349:AD349"/>
    <mergeCell ref="C26:AD26"/>
    <mergeCell ref="C278:AD278"/>
    <mergeCell ref="C347:AD347"/>
    <mergeCell ref="D355:I355"/>
    <mergeCell ref="D356:I356"/>
    <mergeCell ref="D358:I358"/>
    <mergeCell ref="D367:I367"/>
    <mergeCell ref="D297:M297"/>
    <mergeCell ref="D298:M298"/>
    <mergeCell ref="D291:M291"/>
    <mergeCell ref="D292:M292"/>
    <mergeCell ref="D293:M293"/>
    <mergeCell ref="D294:M294"/>
    <mergeCell ref="D295:M295"/>
    <mergeCell ref="C97:AD97"/>
    <mergeCell ref="C98:AD98"/>
    <mergeCell ref="C99:AD99"/>
    <mergeCell ref="S80:AD80"/>
    <mergeCell ref="C326:E326"/>
    <mergeCell ref="F326:AD326"/>
    <mergeCell ref="C323:E323"/>
    <mergeCell ref="F323:AD323"/>
    <mergeCell ref="J355:M355"/>
    <mergeCell ref="J356:M356"/>
    <mergeCell ref="J358:M358"/>
    <mergeCell ref="J367:M367"/>
    <mergeCell ref="B344:AD344"/>
    <mergeCell ref="C336:AD336"/>
    <mergeCell ref="C327:D332"/>
    <mergeCell ref="F327:AD327"/>
    <mergeCell ref="F328:AD328"/>
    <mergeCell ref="B107:AD107"/>
    <mergeCell ref="AK104:AL104"/>
    <mergeCell ref="AH25:AI25"/>
    <mergeCell ref="AJ25:AK25"/>
    <mergeCell ref="AL25:AM25"/>
    <mergeCell ref="AH26:AI26"/>
    <mergeCell ref="AJ26:AK26"/>
    <mergeCell ref="AL26:AM26"/>
    <mergeCell ref="AH95:AI95"/>
    <mergeCell ref="AJ95:AK95"/>
    <mergeCell ref="AL95:AM95"/>
    <mergeCell ref="AH64:AI64"/>
    <mergeCell ref="AJ64:AK64"/>
    <mergeCell ref="AL64:AM64"/>
    <mergeCell ref="AH31:AO31"/>
    <mergeCell ref="AH32:AJ32"/>
    <mergeCell ref="AK32:AM32"/>
    <mergeCell ref="AN32:AO32"/>
    <mergeCell ref="AH278:AI278"/>
    <mergeCell ref="AJ278:AK278"/>
    <mergeCell ref="AL278:AM278"/>
    <mergeCell ref="AH211:AI211"/>
    <mergeCell ref="AJ211:AK211"/>
    <mergeCell ref="AL211:AM211"/>
    <mergeCell ref="AH212:AI212"/>
    <mergeCell ref="AJ212:AK212"/>
    <mergeCell ref="AL212:AM212"/>
    <mergeCell ref="AH277:AI277"/>
    <mergeCell ref="AJ277:AK277"/>
    <mergeCell ref="AL277:AM277"/>
    <mergeCell ref="AQ41:AR41"/>
    <mergeCell ref="AQ42:AR42"/>
    <mergeCell ref="AQ43:AR43"/>
    <mergeCell ref="AQ44:AR44"/>
    <mergeCell ref="AQ45:AR45"/>
    <mergeCell ref="AQ46:AR46"/>
    <mergeCell ref="AQ47:AR47"/>
    <mergeCell ref="AQ48:AR48"/>
    <mergeCell ref="AQ49:AR49"/>
    <mergeCell ref="AQ149:AR149"/>
    <mergeCell ref="AQ150:AR150"/>
    <mergeCell ref="AQ151:AR151"/>
    <mergeCell ref="AQ152:AR152"/>
    <mergeCell ref="AQ153:AR153"/>
    <mergeCell ref="AQ154:AR154"/>
    <mergeCell ref="AQ155:AR155"/>
    <mergeCell ref="AQ156:AR156"/>
    <mergeCell ref="AQ157:AR157"/>
    <mergeCell ref="AH145:AO145"/>
    <mergeCell ref="AH146:AJ146"/>
    <mergeCell ref="AK146:AM146"/>
    <mergeCell ref="AN146:AO146"/>
    <mergeCell ref="AQ146:AR146"/>
    <mergeCell ref="AQ147:AR147"/>
    <mergeCell ref="AQ148:AR148"/>
    <mergeCell ref="AH136:AI136"/>
    <mergeCell ref="AJ136:AK136"/>
    <mergeCell ref="AQ32:AR32"/>
    <mergeCell ref="AQ33:AR33"/>
    <mergeCell ref="AQ34:AR34"/>
    <mergeCell ref="AQ35:AR35"/>
    <mergeCell ref="AQ36:AR36"/>
    <mergeCell ref="AQ37:AR37"/>
    <mergeCell ref="AQ38:AR38"/>
    <mergeCell ref="AQ39:AR39"/>
    <mergeCell ref="AQ40:AR40"/>
    <mergeCell ref="AT32:AU32"/>
    <mergeCell ref="AT33:AU33"/>
    <mergeCell ref="AT34:AU34"/>
    <mergeCell ref="AT35:AU35"/>
    <mergeCell ref="AT36:AU36"/>
    <mergeCell ref="AT37:AU37"/>
    <mergeCell ref="AT38:AU38"/>
    <mergeCell ref="AT39:AU39"/>
    <mergeCell ref="AT40:AU40"/>
    <mergeCell ref="AT41:AU41"/>
    <mergeCell ref="AT42:AU42"/>
    <mergeCell ref="AT43:AU43"/>
    <mergeCell ref="AT44:AU44"/>
    <mergeCell ref="AT45:AU45"/>
    <mergeCell ref="AT46:AU46"/>
    <mergeCell ref="AT47:AU47"/>
    <mergeCell ref="AT48:AU48"/>
    <mergeCell ref="AW49:AX49"/>
    <mergeCell ref="AW50:AX50"/>
    <mergeCell ref="AT50:AU50"/>
    <mergeCell ref="AT51:AU51"/>
    <mergeCell ref="AT52:AU52"/>
    <mergeCell ref="AT53:AU53"/>
    <mergeCell ref="AT54:AU54"/>
    <mergeCell ref="AT55:AU55"/>
    <mergeCell ref="AT56:AU56"/>
    <mergeCell ref="AT57:AU57"/>
    <mergeCell ref="AT58:AU58"/>
    <mergeCell ref="AQ59:AR59"/>
    <mergeCell ref="AQ60:AR60"/>
    <mergeCell ref="AQ61:AR61"/>
    <mergeCell ref="AQ62:AR62"/>
    <mergeCell ref="B84:AD84"/>
    <mergeCell ref="B85:AD85"/>
    <mergeCell ref="AT49:AU49"/>
    <mergeCell ref="AQ50:AR50"/>
    <mergeCell ref="AQ51:AR51"/>
    <mergeCell ref="AQ52:AR52"/>
    <mergeCell ref="AQ53:AR53"/>
    <mergeCell ref="AQ54:AR54"/>
    <mergeCell ref="AQ55:AR55"/>
    <mergeCell ref="AQ56:AR56"/>
    <mergeCell ref="AQ57:AR57"/>
    <mergeCell ref="AQ58:AR58"/>
    <mergeCell ref="AC49:AD49"/>
    <mergeCell ref="D50:L50"/>
    <mergeCell ref="M50:N50"/>
    <mergeCell ref="O50:P50"/>
    <mergeCell ref="Q50:R50"/>
    <mergeCell ref="Y50:Z50"/>
    <mergeCell ref="AA50:AB50"/>
    <mergeCell ref="AC50:AD50"/>
    <mergeCell ref="S50:T50"/>
    <mergeCell ref="U50:V50"/>
    <mergeCell ref="W50:X50"/>
    <mergeCell ref="D49:L49"/>
    <mergeCell ref="M49:N49"/>
    <mergeCell ref="O49:P49"/>
    <mergeCell ref="AW32:AX32"/>
    <mergeCell ref="AW33:AX33"/>
    <mergeCell ref="AW34:AX34"/>
    <mergeCell ref="AW35:AX35"/>
    <mergeCell ref="AW36:AX36"/>
    <mergeCell ref="AW37:AX37"/>
    <mergeCell ref="AW38:AX38"/>
    <mergeCell ref="AW39:AX39"/>
    <mergeCell ref="AW40:AX40"/>
    <mergeCell ref="AW41:AX41"/>
    <mergeCell ref="AW42:AX42"/>
    <mergeCell ref="AW43:AX43"/>
    <mergeCell ref="AW44:AX44"/>
    <mergeCell ref="AW45:AX45"/>
    <mergeCell ref="AW46:AX46"/>
    <mergeCell ref="AW47:AX47"/>
    <mergeCell ref="AW48:AX48"/>
    <mergeCell ref="AW60:AX60"/>
    <mergeCell ref="AW61:AX61"/>
    <mergeCell ref="AW62:AX62"/>
    <mergeCell ref="AW63:AX63"/>
    <mergeCell ref="B86:AD86"/>
    <mergeCell ref="B87:AD87"/>
    <mergeCell ref="AH101:AI101"/>
    <mergeCell ref="AH102:AI102"/>
    <mergeCell ref="AH103:AI103"/>
    <mergeCell ref="AK101:AL101"/>
    <mergeCell ref="AK102:AL102"/>
    <mergeCell ref="AK103:AL103"/>
    <mergeCell ref="AW51:AX51"/>
    <mergeCell ref="AW52:AX52"/>
    <mergeCell ref="AW53:AX53"/>
    <mergeCell ref="AW54:AX54"/>
    <mergeCell ref="AW55:AX55"/>
    <mergeCell ref="AW56:AX56"/>
    <mergeCell ref="AW57:AX57"/>
    <mergeCell ref="AW58:AX58"/>
    <mergeCell ref="AW59:AX59"/>
    <mergeCell ref="AT59:AU59"/>
    <mergeCell ref="AT60:AU60"/>
    <mergeCell ref="AT61:AU61"/>
    <mergeCell ref="AT62:AU62"/>
    <mergeCell ref="AT63:AU63"/>
    <mergeCell ref="AH96:AI96"/>
    <mergeCell ref="AJ96:AK96"/>
    <mergeCell ref="AL96:AM96"/>
    <mergeCell ref="C96:AD96"/>
    <mergeCell ref="AC53:AD53"/>
    <mergeCell ref="D54:L54"/>
    <mergeCell ref="AL136:AM136"/>
    <mergeCell ref="AH137:AI137"/>
    <mergeCell ref="AJ137:AK137"/>
    <mergeCell ref="AL137:AM137"/>
    <mergeCell ref="C116:AD116"/>
    <mergeCell ref="V145:V146"/>
    <mergeCell ref="N144:AD144"/>
    <mergeCell ref="C139:AD139"/>
    <mergeCell ref="E130:AD130"/>
    <mergeCell ref="L147:M147"/>
    <mergeCell ref="H147:I147"/>
    <mergeCell ref="J147:K147"/>
    <mergeCell ref="D147:G147"/>
    <mergeCell ref="C140:AD140"/>
    <mergeCell ref="AA142:AD142"/>
    <mergeCell ref="B117:AD117"/>
    <mergeCell ref="C118:AD118"/>
    <mergeCell ref="D127:AD127"/>
    <mergeCell ref="D128:AD128"/>
    <mergeCell ref="AT162:AU162"/>
    <mergeCell ref="AT163:AU163"/>
    <mergeCell ref="AT164:AU164"/>
    <mergeCell ref="AT165:AU165"/>
    <mergeCell ref="AT166:AU166"/>
    <mergeCell ref="AT167:AU167"/>
    <mergeCell ref="AQ167:AR167"/>
    <mergeCell ref="AQ168:AR168"/>
    <mergeCell ref="AQ169:AR169"/>
    <mergeCell ref="AQ170:AR170"/>
    <mergeCell ref="AQ171:AR171"/>
    <mergeCell ref="AQ172:AR172"/>
    <mergeCell ref="AQ173:AR173"/>
    <mergeCell ref="AQ174:AR174"/>
    <mergeCell ref="AQ175:AR175"/>
    <mergeCell ref="AQ158:AR158"/>
    <mergeCell ref="AQ159:AR159"/>
    <mergeCell ref="AQ160:AR160"/>
    <mergeCell ref="AQ161:AR161"/>
    <mergeCell ref="AQ162:AR162"/>
    <mergeCell ref="AQ163:AR163"/>
    <mergeCell ref="AQ164:AR164"/>
    <mergeCell ref="AQ165:AR165"/>
    <mergeCell ref="AQ166:AR166"/>
    <mergeCell ref="AT177:AU177"/>
    <mergeCell ref="B205:AD205"/>
    <mergeCell ref="B206:AD206"/>
    <mergeCell ref="B207:AD207"/>
    <mergeCell ref="B208:AD208"/>
    <mergeCell ref="AT168:AU168"/>
    <mergeCell ref="AT169:AU169"/>
    <mergeCell ref="AT170:AU170"/>
    <mergeCell ref="AT171:AU171"/>
    <mergeCell ref="AT172:AU172"/>
    <mergeCell ref="AT173:AU173"/>
    <mergeCell ref="AT174:AU174"/>
    <mergeCell ref="AT175:AU175"/>
    <mergeCell ref="AT176:AU176"/>
    <mergeCell ref="AQ176:AR176"/>
    <mergeCell ref="AQ177:AR177"/>
    <mergeCell ref="AT146:AU146"/>
    <mergeCell ref="AT147:AU147"/>
    <mergeCell ref="AT148:AU148"/>
    <mergeCell ref="AT149:AU149"/>
    <mergeCell ref="AT150:AU150"/>
    <mergeCell ref="AT151:AU151"/>
    <mergeCell ref="AT152:AU152"/>
    <mergeCell ref="AT153:AU153"/>
    <mergeCell ref="AT154:AU154"/>
    <mergeCell ref="AT155:AU155"/>
    <mergeCell ref="AT156:AU156"/>
    <mergeCell ref="AT157:AU157"/>
    <mergeCell ref="AT158:AU158"/>
    <mergeCell ref="AT159:AU159"/>
    <mergeCell ref="AT160:AU160"/>
    <mergeCell ref="AT161:AU161"/>
    <mergeCell ref="B395:AD395"/>
    <mergeCell ref="B396:AD396"/>
    <mergeCell ref="BV353:BW353"/>
    <mergeCell ref="BV354:BW354"/>
    <mergeCell ref="BV355:BW355"/>
    <mergeCell ref="BV356:BW356"/>
    <mergeCell ref="BV357:BW357"/>
    <mergeCell ref="BV358:BW358"/>
    <mergeCell ref="BV359:BW359"/>
    <mergeCell ref="BV360:BW360"/>
    <mergeCell ref="BV361:BW361"/>
    <mergeCell ref="BV362:BW362"/>
    <mergeCell ref="BV363:BW363"/>
    <mergeCell ref="BV364:BW364"/>
    <mergeCell ref="BV365:BW365"/>
    <mergeCell ref="BV366:BW366"/>
    <mergeCell ref="BV367:BW367"/>
    <mergeCell ref="BV368:BW368"/>
    <mergeCell ref="C390:E390"/>
    <mergeCell ref="F390:AD390"/>
    <mergeCell ref="C391:E391"/>
    <mergeCell ref="F391:AD391"/>
    <mergeCell ref="C393:AD393"/>
    <mergeCell ref="C394:AD394"/>
    <mergeCell ref="C380:E380"/>
    <mergeCell ref="F380:AD380"/>
    <mergeCell ref="C381:E381"/>
    <mergeCell ref="F381:AD381"/>
    <mergeCell ref="C382:E382"/>
    <mergeCell ref="F382:AD382"/>
    <mergeCell ref="C383:E383"/>
    <mergeCell ref="F383:AD383"/>
    <mergeCell ref="BV369:BW369"/>
    <mergeCell ref="BV370:BW370"/>
    <mergeCell ref="AH344:AI344"/>
    <mergeCell ref="AJ344:AK344"/>
    <mergeCell ref="AL344:AM344"/>
    <mergeCell ref="AH345:AI345"/>
    <mergeCell ref="AJ345:AK345"/>
    <mergeCell ref="AL345:AM345"/>
    <mergeCell ref="BV351:BW351"/>
    <mergeCell ref="BV352:BW352"/>
    <mergeCell ref="BD352:BH352"/>
    <mergeCell ref="BI352:BI353"/>
    <mergeCell ref="BJ352:BJ353"/>
    <mergeCell ref="BK352:BK353"/>
    <mergeCell ref="BL352:BL353"/>
    <mergeCell ref="BM352:BR352"/>
    <mergeCell ref="BS352:BS353"/>
    <mergeCell ref="BT352:BT353"/>
    <mergeCell ref="BC350:BT350"/>
    <mergeCell ref="BC351:BT351"/>
    <mergeCell ref="BC352:BC353"/>
    <mergeCell ref="AH368:AI368"/>
    <mergeCell ref="AH369:AI369"/>
    <mergeCell ref="AK351:BA351"/>
    <mergeCell ref="AK352:AO352"/>
    <mergeCell ref="AP352:AP353"/>
    <mergeCell ref="AQ352:AQ353"/>
    <mergeCell ref="AR352:AR353"/>
    <mergeCell ref="AS352:AS353"/>
    <mergeCell ref="AT352:AY352"/>
    <mergeCell ref="AZ352:AZ353"/>
    <mergeCell ref="BA352:BA353"/>
  </mergeCells>
  <phoneticPr fontId="52" type="noConversion"/>
  <conditionalFormatting sqref="F64:AD64">
    <cfRule type="expression" dxfId="180" priority="8">
      <formula>$AJ$64=0</formula>
    </cfRule>
  </conditionalFormatting>
  <conditionalFormatting sqref="F178:AD178">
    <cfRule type="expression" dxfId="179" priority="9">
      <formula>$AJ$178=0</formula>
    </cfRule>
  </conditionalFormatting>
  <conditionalFormatting sqref="F372:AD372">
    <cfRule type="expression" dxfId="178" priority="10">
      <formula>$AJ$372=0</formula>
    </cfRule>
  </conditionalFormatting>
  <conditionalFormatting sqref="N218:AD247">
    <cfRule type="expression" dxfId="177" priority="59">
      <formula>AH218=1</formula>
    </cfRule>
  </conditionalFormatting>
  <conditionalFormatting sqref="N285:AD314">
    <cfRule type="expression" dxfId="176" priority="4">
      <formula>AH218=1</formula>
    </cfRule>
  </conditionalFormatting>
  <conditionalFormatting sqref="N354:AD369">
    <cfRule type="expression" dxfId="175" priority="2">
      <formula>AK$354=1</formula>
    </cfRule>
    <cfRule type="expression" dxfId="174" priority="3">
      <formula>$AH354=1</formula>
    </cfRule>
  </conditionalFormatting>
  <conditionalFormatting sqref="S33:AB62">
    <cfRule type="expression" dxfId="173" priority="7">
      <formula>$AQ33=1</formula>
    </cfRule>
  </conditionalFormatting>
  <conditionalFormatting sqref="Y102:AD103">
    <cfRule type="expression" dxfId="172" priority="6">
      <formula>$AH102</formula>
    </cfRule>
  </conditionalFormatting>
  <dataValidations count="6">
    <dataValidation showDropDown="1" showInputMessage="1" showErrorMessage="1" sqref="A91:A93" xr:uid="{C8A90449-185C-44B0-B69A-B83C2E51C066}"/>
    <dataValidation type="list" allowBlank="1" showInputMessage="1" showErrorMessage="1" sqref="S33:AD62 N147:AD176" xr:uid="{145763AF-655E-44F0-B8EA-E871C056F5AF}">
      <formula1>"X"</formula1>
    </dataValidation>
    <dataValidation type="list" allowBlank="1" showInputMessage="1" showErrorMessage="1" sqref="O33:P62 J147:K176" xr:uid="{E654D532-02B4-4B49-9001-585D1C7FE6FE}">
      <formula1>"1,2,3,4,5,6,7,8,9,10,11,12,99"</formula1>
    </dataValidation>
    <dataValidation type="list" allowBlank="1" showInputMessage="1" showErrorMessage="1" sqref="Q33:R62 L147:M176" xr:uid="{768F8A52-1C53-40D7-B6CB-FA936BA31EE1}">
      <formula1>"1,2,3,4,5,9"</formula1>
    </dataValidation>
    <dataValidation type="list" allowBlank="1" showInputMessage="1" showErrorMessage="1" sqref="S102:X103" xr:uid="{415B9D37-D64B-42C7-9BC5-D182DACA5624}">
      <formula1>"1,2,3,9"</formula1>
    </dataValidation>
    <dataValidation type="list" allowBlank="1" showInputMessage="1" showErrorMessage="1" sqref="J354:M369" xr:uid="{1FE2DD58-4342-4892-894A-0A876191DB55}">
      <formula1>"1,2,9"</formula1>
    </dataValidation>
  </dataValidations>
  <hyperlinks>
    <hyperlink ref="AA142:AD142" location="'Complemento 6'!AY10" display="Complemento 5" xr:uid="{65447DBE-13F5-460C-B80A-9C97534B92DF}"/>
    <hyperlink ref="AA7:AD7" location="Índice!B21" display="Índice" xr:uid="{BB3A3235-DF96-4146-94DC-D649A82551B9}"/>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IV
Cuestionario</oddHeader>
    <oddFooter>&amp;LCenso Nacional de Gobiernos Estatales 2024&amp;R&amp;P de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5F6DE-8A31-4136-B0F0-C70DE68AD3CA}">
  <sheetPr codeName="Hoja9"/>
  <dimension ref="A1:DR1151"/>
  <sheetViews>
    <sheetView showGridLines="0" zoomScaleNormal="100" workbookViewId="0"/>
  </sheetViews>
  <sheetFormatPr baseColWidth="10" defaultColWidth="0" defaultRowHeight="0" customHeight="1" zeroHeight="1"/>
  <cols>
    <col min="1" max="1" width="5.7109375" customWidth="1"/>
    <col min="2" max="30" width="3.7109375" customWidth="1"/>
    <col min="31" max="31" width="5.7109375" customWidth="1"/>
    <col min="32" max="32" width="3.7109375" style="112" hidden="1" customWidth="1"/>
    <col min="33" max="44" width="3.7109375" hidden="1" customWidth="1"/>
    <col min="45" max="45" width="3.85546875" hidden="1" customWidth="1"/>
    <col min="46" max="16384" width="3.7109375" hidden="1"/>
  </cols>
  <sheetData>
    <row r="1" spans="1:32" s="1" customFormat="1" ht="173.25" customHeight="1">
      <c r="A1" s="18"/>
      <c r="B1" s="424" t="s">
        <v>0</v>
      </c>
      <c r="C1" s="425"/>
      <c r="D1" s="425"/>
      <c r="E1" s="425"/>
      <c r="F1" s="425"/>
      <c r="G1" s="425"/>
      <c r="H1" s="425"/>
      <c r="I1" s="425"/>
      <c r="J1" s="425"/>
      <c r="K1" s="425"/>
      <c r="L1" s="425"/>
      <c r="M1" s="425"/>
      <c r="N1" s="425"/>
      <c r="O1" s="425"/>
      <c r="P1" s="425"/>
      <c r="Q1" s="425"/>
      <c r="R1" s="425"/>
      <c r="S1" s="425"/>
      <c r="T1" s="425"/>
      <c r="U1" s="425"/>
      <c r="V1" s="425"/>
      <c r="W1" s="425"/>
      <c r="X1" s="425"/>
      <c r="Y1" s="425"/>
      <c r="Z1" s="425"/>
      <c r="AA1" s="425"/>
      <c r="AB1" s="425"/>
      <c r="AC1" s="425"/>
      <c r="AD1" s="425"/>
      <c r="AF1" s="108"/>
    </row>
    <row r="2" spans="1:32" s="2" customFormat="1" ht="15" customHeight="1">
      <c r="A2" s="18"/>
      <c r="AF2" s="109"/>
    </row>
    <row r="3" spans="1:32" s="3" customFormat="1" ht="45" customHeight="1">
      <c r="A3" s="18"/>
      <c r="B3" s="426" t="s">
        <v>1</v>
      </c>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F3" s="110"/>
    </row>
    <row r="4" spans="1:32" s="2" customFormat="1" ht="15" customHeight="1">
      <c r="A4" s="18"/>
      <c r="AF4" s="109"/>
    </row>
    <row r="5" spans="1:32" s="3" customFormat="1" ht="45" customHeight="1">
      <c r="A5" s="18"/>
      <c r="B5" s="426" t="s">
        <v>16</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F5" s="110"/>
    </row>
    <row r="6" spans="1:32" s="2" customFormat="1" ht="15" customHeight="1">
      <c r="A6" s="18"/>
      <c r="AF6" s="109"/>
    </row>
    <row r="7" spans="1:32" s="3" customFormat="1" ht="15" customHeight="1" thickBot="1">
      <c r="A7" s="18"/>
      <c r="B7" s="4" t="s">
        <v>3</v>
      </c>
      <c r="C7"/>
      <c r="D7"/>
      <c r="E7"/>
      <c r="F7"/>
      <c r="G7"/>
      <c r="H7"/>
      <c r="I7"/>
      <c r="J7"/>
      <c r="K7"/>
      <c r="L7"/>
      <c r="M7"/>
      <c r="N7" s="4" t="s">
        <v>4</v>
      </c>
      <c r="O7"/>
      <c r="AA7" s="669" t="s">
        <v>2</v>
      </c>
      <c r="AB7" s="669"/>
      <c r="AC7" s="669"/>
      <c r="AD7" s="669"/>
      <c r="AF7" s="110"/>
    </row>
    <row r="8" spans="1:32" s="3" customFormat="1" ht="15" customHeight="1" thickBot="1">
      <c r="A8" s="18"/>
      <c r="B8" s="428" t="str">
        <f>IF(Presentación!B8="","",Presentación!B8)</f>
        <v/>
      </c>
      <c r="C8" s="429"/>
      <c r="D8" s="429"/>
      <c r="E8" s="429"/>
      <c r="F8" s="429"/>
      <c r="G8" s="429"/>
      <c r="H8" s="429"/>
      <c r="I8" s="429"/>
      <c r="J8" s="429"/>
      <c r="K8" s="429"/>
      <c r="L8" s="430"/>
      <c r="M8" s="6"/>
      <c r="N8" s="428" t="str">
        <f>IF(Presentación!N8="","",Presentación!N8)</f>
        <v/>
      </c>
      <c r="O8" s="430"/>
      <c r="AF8" s="110"/>
    </row>
    <row r="9" spans="1:32" s="3" customFormat="1" ht="15" customHeight="1">
      <c r="A9" s="18"/>
      <c r="AF9" s="110"/>
    </row>
    <row r="10" spans="1:32" s="38" customFormat="1" ht="15" customHeight="1">
      <c r="A10" s="18"/>
      <c r="B10" s="601" t="s">
        <v>5036</v>
      </c>
      <c r="C10" s="602"/>
      <c r="D10" s="602"/>
      <c r="E10" s="602"/>
      <c r="F10" s="602"/>
      <c r="G10" s="602"/>
      <c r="H10" s="602"/>
      <c r="I10" s="602"/>
      <c r="J10" s="602"/>
      <c r="K10" s="602"/>
      <c r="L10" s="602"/>
      <c r="M10" s="602"/>
      <c r="N10" s="602"/>
      <c r="O10" s="602"/>
      <c r="P10" s="602"/>
      <c r="Q10" s="602"/>
      <c r="R10" s="602"/>
      <c r="S10" s="602"/>
      <c r="T10" s="602"/>
      <c r="U10" s="602"/>
      <c r="V10" s="602"/>
      <c r="W10" s="602"/>
      <c r="X10" s="602"/>
      <c r="Y10" s="602"/>
      <c r="Z10" s="602"/>
      <c r="AA10" s="602"/>
      <c r="AB10" s="602"/>
      <c r="AC10" s="602"/>
      <c r="AD10" s="603"/>
      <c r="AE10" s="2"/>
      <c r="AF10" s="169"/>
    </row>
    <row r="11" spans="1:32" s="38" customFormat="1" ht="36" customHeight="1">
      <c r="A11" s="18"/>
      <c r="B11" s="39"/>
      <c r="C11" s="594" t="s">
        <v>5037</v>
      </c>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670"/>
      <c r="AE11" s="7"/>
      <c r="AF11" s="169"/>
    </row>
    <row r="12" spans="1:32" s="38" customFormat="1" ht="24.75" customHeight="1">
      <c r="A12" s="18"/>
      <c r="B12" s="39"/>
      <c r="C12" s="594" t="s">
        <v>5038</v>
      </c>
      <c r="D12" s="595"/>
      <c r="E12" s="595"/>
      <c r="F12" s="595"/>
      <c r="G12" s="595"/>
      <c r="H12" s="595"/>
      <c r="I12" s="595"/>
      <c r="J12" s="595"/>
      <c r="K12" s="595"/>
      <c r="L12" s="595"/>
      <c r="M12" s="595"/>
      <c r="N12" s="595"/>
      <c r="O12" s="595"/>
      <c r="P12" s="595"/>
      <c r="Q12" s="595"/>
      <c r="R12" s="595"/>
      <c r="S12" s="595"/>
      <c r="T12" s="595"/>
      <c r="U12" s="595"/>
      <c r="V12" s="595"/>
      <c r="W12" s="595"/>
      <c r="X12" s="595"/>
      <c r="Y12" s="595"/>
      <c r="Z12" s="595"/>
      <c r="AA12" s="595"/>
      <c r="AB12" s="595"/>
      <c r="AC12" s="595"/>
      <c r="AD12" s="671"/>
      <c r="AE12" s="2"/>
      <c r="AF12" s="169"/>
    </row>
    <row r="13" spans="1:32" s="38" customFormat="1" ht="36" customHeight="1">
      <c r="A13" s="18"/>
      <c r="B13" s="39"/>
      <c r="C13" s="594" t="s">
        <v>5039</v>
      </c>
      <c r="D13" s="595"/>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671"/>
      <c r="AE13" s="2"/>
      <c r="AF13" s="169"/>
    </row>
    <row r="14" spans="1:32" s="38" customFormat="1" ht="15" customHeight="1">
      <c r="A14" s="18"/>
      <c r="B14" s="30"/>
      <c r="C14" s="492" t="s">
        <v>5617</v>
      </c>
      <c r="D14" s="492"/>
      <c r="E14" s="492"/>
      <c r="F14" s="492"/>
      <c r="G14" s="492"/>
      <c r="H14" s="492"/>
      <c r="I14" s="492"/>
      <c r="J14" s="492"/>
      <c r="K14" s="492"/>
      <c r="L14" s="492"/>
      <c r="M14" s="492"/>
      <c r="N14" s="492"/>
      <c r="O14" s="492"/>
      <c r="P14" s="492"/>
      <c r="Q14" s="492"/>
      <c r="R14" s="492"/>
      <c r="S14" s="492"/>
      <c r="T14" s="492"/>
      <c r="U14" s="492"/>
      <c r="V14" s="492"/>
      <c r="W14" s="492"/>
      <c r="X14" s="492"/>
      <c r="Y14" s="492"/>
      <c r="Z14" s="492"/>
      <c r="AA14" s="492"/>
      <c r="AB14" s="492"/>
      <c r="AC14" s="492"/>
      <c r="AD14" s="493"/>
      <c r="AE14" s="2"/>
      <c r="AF14" s="169"/>
    </row>
    <row r="15" spans="1:32" s="38" customFormat="1" ht="24" customHeight="1">
      <c r="A15" s="18"/>
      <c r="B15" s="30"/>
      <c r="C15" s="492" t="s">
        <v>6131</v>
      </c>
      <c r="D15" s="637"/>
      <c r="E15" s="637"/>
      <c r="F15" s="637"/>
      <c r="G15" s="637"/>
      <c r="H15" s="637"/>
      <c r="I15" s="637"/>
      <c r="J15" s="637"/>
      <c r="K15" s="637"/>
      <c r="L15" s="637"/>
      <c r="M15" s="637"/>
      <c r="N15" s="637"/>
      <c r="O15" s="637"/>
      <c r="P15" s="637"/>
      <c r="Q15" s="637"/>
      <c r="R15" s="637"/>
      <c r="S15" s="637"/>
      <c r="T15" s="637"/>
      <c r="U15" s="637"/>
      <c r="V15" s="637"/>
      <c r="W15" s="637"/>
      <c r="X15" s="637"/>
      <c r="Y15" s="637"/>
      <c r="Z15" s="637"/>
      <c r="AA15" s="637"/>
      <c r="AB15" s="637"/>
      <c r="AC15" s="637"/>
      <c r="AD15" s="789"/>
      <c r="AE15" s="2"/>
      <c r="AF15" s="169"/>
    </row>
    <row r="16" spans="1:32" s="38" customFormat="1" ht="36" customHeight="1">
      <c r="A16" s="18"/>
      <c r="B16" s="30"/>
      <c r="C16" s="594" t="s">
        <v>6132</v>
      </c>
      <c r="D16" s="595"/>
      <c r="E16" s="595"/>
      <c r="F16" s="595"/>
      <c r="G16" s="595"/>
      <c r="H16" s="595"/>
      <c r="I16" s="595"/>
      <c r="J16" s="595"/>
      <c r="K16" s="595"/>
      <c r="L16" s="595"/>
      <c r="M16" s="595"/>
      <c r="N16" s="595"/>
      <c r="O16" s="595"/>
      <c r="P16" s="595"/>
      <c r="Q16" s="595"/>
      <c r="R16" s="595"/>
      <c r="S16" s="595"/>
      <c r="T16" s="595"/>
      <c r="U16" s="595"/>
      <c r="V16" s="595"/>
      <c r="W16" s="595"/>
      <c r="X16" s="595"/>
      <c r="Y16" s="595"/>
      <c r="Z16" s="595"/>
      <c r="AA16" s="595"/>
      <c r="AB16" s="595"/>
      <c r="AC16" s="595"/>
      <c r="AD16" s="861"/>
      <c r="AE16" s="2"/>
      <c r="AF16" s="169"/>
    </row>
    <row r="17" spans="1:35" ht="39" customHeight="1">
      <c r="B17" s="116"/>
      <c r="C17" s="492" t="s">
        <v>5941</v>
      </c>
      <c r="D17" s="492"/>
      <c r="E17" s="492"/>
      <c r="F17" s="492"/>
      <c r="G17" s="492"/>
      <c r="H17" s="492"/>
      <c r="I17" s="492"/>
      <c r="J17" s="492"/>
      <c r="K17" s="492"/>
      <c r="L17" s="492"/>
      <c r="M17" s="492"/>
      <c r="N17" s="492"/>
      <c r="O17" s="492"/>
      <c r="P17" s="492"/>
      <c r="Q17" s="492"/>
      <c r="R17" s="492"/>
      <c r="S17" s="492"/>
      <c r="T17" s="492"/>
      <c r="U17" s="492"/>
      <c r="V17" s="492"/>
      <c r="W17" s="492"/>
      <c r="X17" s="492"/>
      <c r="Y17" s="492"/>
      <c r="Z17" s="492"/>
      <c r="AA17" s="492"/>
      <c r="AB17" s="492"/>
      <c r="AC17" s="492"/>
      <c r="AD17" s="493"/>
    </row>
    <row r="18" spans="1:35" ht="43.5" customHeight="1">
      <c r="B18" s="41"/>
      <c r="C18" s="492" t="s">
        <v>5942</v>
      </c>
      <c r="D18" s="492"/>
      <c r="E18" s="492"/>
      <c r="F18" s="492"/>
      <c r="G18" s="492"/>
      <c r="H18" s="492"/>
      <c r="I18" s="492"/>
      <c r="J18" s="492"/>
      <c r="K18" s="492"/>
      <c r="L18" s="492"/>
      <c r="M18" s="492"/>
      <c r="N18" s="492"/>
      <c r="O18" s="492"/>
      <c r="P18" s="492"/>
      <c r="Q18" s="492"/>
      <c r="R18" s="492"/>
      <c r="S18" s="492"/>
      <c r="T18" s="492"/>
      <c r="U18" s="492"/>
      <c r="V18" s="492"/>
      <c r="W18" s="492"/>
      <c r="X18" s="492"/>
      <c r="Y18" s="492"/>
      <c r="Z18" s="492"/>
      <c r="AA18" s="492"/>
      <c r="AB18" s="492"/>
      <c r="AC18" s="492"/>
      <c r="AD18" s="493"/>
    </row>
    <row r="19" spans="1:35" ht="15" customHeight="1">
      <c r="B19" s="42"/>
      <c r="C19" s="536" t="s">
        <v>5943</v>
      </c>
      <c r="D19" s="536"/>
      <c r="E19" s="536"/>
      <c r="F19" s="536"/>
      <c r="G19" s="536"/>
      <c r="H19" s="536"/>
      <c r="I19" s="536"/>
      <c r="J19" s="536"/>
      <c r="K19" s="536"/>
      <c r="L19" s="536"/>
      <c r="M19" s="536"/>
      <c r="N19" s="536"/>
      <c r="O19" s="536"/>
      <c r="P19" s="536"/>
      <c r="Q19" s="536"/>
      <c r="R19" s="536"/>
      <c r="S19" s="536"/>
      <c r="T19" s="536"/>
      <c r="U19" s="536"/>
      <c r="V19" s="536"/>
      <c r="W19" s="536"/>
      <c r="X19" s="536"/>
      <c r="Y19" s="536"/>
      <c r="Z19" s="536"/>
      <c r="AA19" s="536"/>
      <c r="AB19" s="536"/>
      <c r="AC19" s="536"/>
      <c r="AD19" s="673"/>
    </row>
    <row r="20" spans="1:35" s="38" customFormat="1" ht="15" customHeight="1">
      <c r="A20" s="18"/>
      <c r="B20" s="619" t="s">
        <v>5045</v>
      </c>
      <c r="C20" s="620"/>
      <c r="D20" s="620"/>
      <c r="E20" s="620"/>
      <c r="F20" s="620"/>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1"/>
      <c r="AE20" s="2"/>
      <c r="AF20" s="169"/>
    </row>
    <row r="21" spans="1:35" s="38" customFormat="1" ht="48" customHeight="1">
      <c r="A21" s="18"/>
      <c r="B21" s="172"/>
      <c r="C21" s="492" t="s">
        <v>6133</v>
      </c>
      <c r="D21" s="492"/>
      <c r="E21" s="492"/>
      <c r="F21" s="492"/>
      <c r="G21" s="492"/>
      <c r="H21" s="492"/>
      <c r="I21" s="492"/>
      <c r="J21" s="492"/>
      <c r="K21" s="492"/>
      <c r="L21" s="492"/>
      <c r="M21" s="492"/>
      <c r="N21" s="492"/>
      <c r="O21" s="492"/>
      <c r="P21" s="492"/>
      <c r="Q21" s="492"/>
      <c r="R21" s="492"/>
      <c r="S21" s="492"/>
      <c r="T21" s="492"/>
      <c r="U21" s="492"/>
      <c r="V21" s="492"/>
      <c r="W21" s="492"/>
      <c r="X21" s="492"/>
      <c r="Y21" s="492"/>
      <c r="Z21" s="492"/>
      <c r="AA21" s="492"/>
      <c r="AB21" s="492"/>
      <c r="AC21" s="492"/>
      <c r="AD21" s="493"/>
      <c r="AE21" s="2"/>
      <c r="AF21" s="169"/>
    </row>
    <row r="22" spans="1:35" s="38" customFormat="1" ht="36" customHeight="1">
      <c r="A22" s="18"/>
      <c r="B22" s="172"/>
      <c r="C22" s="594" t="s">
        <v>6134</v>
      </c>
      <c r="D22" s="594"/>
      <c r="E22" s="594"/>
      <c r="F22" s="594"/>
      <c r="G22" s="594"/>
      <c r="H22" s="594"/>
      <c r="I22" s="594"/>
      <c r="J22" s="594"/>
      <c r="K22" s="594"/>
      <c r="L22" s="594"/>
      <c r="M22" s="594"/>
      <c r="N22" s="594"/>
      <c r="O22" s="594"/>
      <c r="P22" s="594"/>
      <c r="Q22" s="594"/>
      <c r="R22" s="594"/>
      <c r="S22" s="594"/>
      <c r="T22" s="594"/>
      <c r="U22" s="594"/>
      <c r="V22" s="594"/>
      <c r="W22" s="594"/>
      <c r="X22" s="594"/>
      <c r="Y22" s="594"/>
      <c r="Z22" s="594"/>
      <c r="AA22" s="594"/>
      <c r="AB22" s="594"/>
      <c r="AC22" s="594"/>
      <c r="AD22" s="610"/>
      <c r="AE22" s="2"/>
      <c r="AF22" s="169"/>
    </row>
    <row r="23" spans="1:35" s="38" customFormat="1" ht="36" customHeight="1">
      <c r="A23" s="18"/>
      <c r="B23" s="172"/>
      <c r="C23" s="492" t="s">
        <v>6135</v>
      </c>
      <c r="D23" s="492"/>
      <c r="E23" s="492"/>
      <c r="F23" s="492"/>
      <c r="G23" s="492"/>
      <c r="H23" s="492"/>
      <c r="I23" s="492"/>
      <c r="J23" s="492"/>
      <c r="K23" s="492"/>
      <c r="L23" s="492"/>
      <c r="M23" s="492"/>
      <c r="N23" s="492"/>
      <c r="O23" s="492"/>
      <c r="P23" s="492"/>
      <c r="Q23" s="492"/>
      <c r="R23" s="492"/>
      <c r="S23" s="492"/>
      <c r="T23" s="492"/>
      <c r="U23" s="492"/>
      <c r="V23" s="492"/>
      <c r="W23" s="492"/>
      <c r="X23" s="492"/>
      <c r="Y23" s="492"/>
      <c r="Z23" s="492"/>
      <c r="AA23" s="492"/>
      <c r="AB23" s="492"/>
      <c r="AC23" s="492"/>
      <c r="AD23" s="493"/>
      <c r="AE23" s="2"/>
      <c r="AF23" s="169"/>
    </row>
    <row r="24" spans="1:35" s="38" customFormat="1" ht="36" customHeight="1">
      <c r="A24" s="18"/>
      <c r="B24" s="172"/>
      <c r="C24" s="594" t="s">
        <v>6136</v>
      </c>
      <c r="D24" s="594"/>
      <c r="E24" s="594"/>
      <c r="F24" s="594"/>
      <c r="G24" s="594"/>
      <c r="H24" s="594"/>
      <c r="I24" s="594"/>
      <c r="J24" s="594"/>
      <c r="K24" s="594"/>
      <c r="L24" s="594"/>
      <c r="M24" s="594"/>
      <c r="N24" s="594"/>
      <c r="O24" s="594"/>
      <c r="P24" s="594"/>
      <c r="Q24" s="594"/>
      <c r="R24" s="594"/>
      <c r="S24" s="594"/>
      <c r="T24" s="594"/>
      <c r="U24" s="594"/>
      <c r="V24" s="594"/>
      <c r="W24" s="594"/>
      <c r="X24" s="594"/>
      <c r="Y24" s="594"/>
      <c r="Z24" s="594"/>
      <c r="AA24" s="594"/>
      <c r="AB24" s="594"/>
      <c r="AC24" s="594"/>
      <c r="AD24" s="610"/>
      <c r="AE24" s="2"/>
      <c r="AF24" s="169"/>
    </row>
    <row r="25" spans="1:35" s="38" customFormat="1" ht="48" customHeight="1">
      <c r="A25" s="18"/>
      <c r="B25" s="172"/>
      <c r="C25" s="594" t="s">
        <v>6137</v>
      </c>
      <c r="D25" s="594"/>
      <c r="E25" s="594"/>
      <c r="F25" s="594"/>
      <c r="G25" s="594"/>
      <c r="H25" s="594"/>
      <c r="I25" s="594"/>
      <c r="J25" s="594"/>
      <c r="K25" s="594"/>
      <c r="L25" s="594"/>
      <c r="M25" s="594"/>
      <c r="N25" s="594"/>
      <c r="O25" s="594"/>
      <c r="P25" s="594"/>
      <c r="Q25" s="594"/>
      <c r="R25" s="594"/>
      <c r="S25" s="594"/>
      <c r="T25" s="594"/>
      <c r="U25" s="594"/>
      <c r="V25" s="594"/>
      <c r="W25" s="594"/>
      <c r="X25" s="594"/>
      <c r="Y25" s="594"/>
      <c r="Z25" s="594"/>
      <c r="AA25" s="594"/>
      <c r="AB25" s="594"/>
      <c r="AC25" s="594"/>
      <c r="AD25" s="610"/>
      <c r="AE25" s="2"/>
      <c r="AF25" s="169"/>
    </row>
    <row r="26" spans="1:35" s="38" customFormat="1" ht="36" customHeight="1">
      <c r="A26" s="18"/>
      <c r="B26" s="172"/>
      <c r="C26" s="594" t="s">
        <v>6138</v>
      </c>
      <c r="D26" s="594"/>
      <c r="E26" s="594"/>
      <c r="F26" s="594"/>
      <c r="G26" s="594"/>
      <c r="H26" s="594"/>
      <c r="I26" s="594"/>
      <c r="J26" s="594"/>
      <c r="K26" s="594"/>
      <c r="L26" s="594"/>
      <c r="M26" s="594"/>
      <c r="N26" s="594"/>
      <c r="O26" s="594"/>
      <c r="P26" s="594"/>
      <c r="Q26" s="594"/>
      <c r="R26" s="594"/>
      <c r="S26" s="594"/>
      <c r="T26" s="594"/>
      <c r="U26" s="594"/>
      <c r="V26" s="594"/>
      <c r="W26" s="594"/>
      <c r="X26" s="594"/>
      <c r="Y26" s="594"/>
      <c r="Z26" s="594"/>
      <c r="AA26" s="594"/>
      <c r="AB26" s="594"/>
      <c r="AC26" s="594"/>
      <c r="AD26" s="610"/>
      <c r="AE26" s="2"/>
      <c r="AF26" s="169"/>
    </row>
    <row r="27" spans="1:35" s="38" customFormat="1" ht="84" customHeight="1">
      <c r="A27" s="18"/>
      <c r="B27" s="172"/>
      <c r="C27" s="492" t="s">
        <v>6139</v>
      </c>
      <c r="D27" s="492"/>
      <c r="E27" s="492"/>
      <c r="F27" s="492"/>
      <c r="G27" s="492"/>
      <c r="H27" s="492"/>
      <c r="I27" s="492"/>
      <c r="J27" s="492"/>
      <c r="K27" s="492"/>
      <c r="L27" s="492"/>
      <c r="M27" s="492"/>
      <c r="N27" s="492"/>
      <c r="O27" s="492"/>
      <c r="P27" s="492"/>
      <c r="Q27" s="492"/>
      <c r="R27" s="492"/>
      <c r="S27" s="492"/>
      <c r="T27" s="492"/>
      <c r="U27" s="492"/>
      <c r="V27" s="492"/>
      <c r="W27" s="492"/>
      <c r="X27" s="492"/>
      <c r="Y27" s="492"/>
      <c r="Z27" s="492"/>
      <c r="AA27" s="492"/>
      <c r="AB27" s="492"/>
      <c r="AC27" s="492"/>
      <c r="AD27" s="493"/>
      <c r="AE27" s="2"/>
      <c r="AF27" s="169"/>
    </row>
    <row r="28" spans="1:35" s="38" customFormat="1" ht="60" customHeight="1">
      <c r="A28" s="18"/>
      <c r="B28" s="214"/>
      <c r="C28" s="505" t="s">
        <v>6140</v>
      </c>
      <c r="D28" s="505"/>
      <c r="E28" s="505"/>
      <c r="F28" s="505"/>
      <c r="G28" s="505"/>
      <c r="H28" s="505"/>
      <c r="I28" s="505"/>
      <c r="J28" s="505"/>
      <c r="K28" s="505"/>
      <c r="L28" s="505"/>
      <c r="M28" s="505"/>
      <c r="N28" s="505"/>
      <c r="O28" s="505"/>
      <c r="P28" s="505"/>
      <c r="Q28" s="505"/>
      <c r="R28" s="505"/>
      <c r="S28" s="505"/>
      <c r="T28" s="505"/>
      <c r="U28" s="505"/>
      <c r="V28" s="505"/>
      <c r="W28" s="505"/>
      <c r="X28" s="505"/>
      <c r="Y28" s="505"/>
      <c r="Z28" s="505"/>
      <c r="AA28" s="505"/>
      <c r="AB28" s="505"/>
      <c r="AC28" s="505"/>
      <c r="AD28" s="506"/>
      <c r="AE28" s="2"/>
      <c r="AF28" s="169"/>
    </row>
    <row r="29" spans="1:35" s="38" customFormat="1" ht="15" thickBot="1">
      <c r="A29" s="18"/>
      <c r="B29" s="237"/>
      <c r="C29" s="237"/>
      <c r="D29" s="237"/>
      <c r="E29" s="237"/>
      <c r="F29" s="237"/>
      <c r="G29" s="237"/>
      <c r="H29" s="237"/>
      <c r="I29" s="237"/>
      <c r="J29" s="237"/>
      <c r="K29" s="237"/>
      <c r="L29" s="237"/>
      <c r="M29" s="237"/>
      <c r="N29" s="237"/>
      <c r="O29" s="237"/>
      <c r="P29" s="237"/>
      <c r="Q29" s="237"/>
      <c r="R29" s="237"/>
      <c r="S29" s="237"/>
      <c r="T29" s="237"/>
      <c r="U29" s="237"/>
      <c r="V29" s="237"/>
      <c r="W29" s="237"/>
      <c r="X29" s="237"/>
      <c r="Y29" s="237"/>
      <c r="Z29" s="237"/>
      <c r="AA29" s="237"/>
      <c r="AB29" s="237"/>
      <c r="AC29" s="237"/>
      <c r="AD29" s="237"/>
      <c r="AE29" s="2"/>
      <c r="AF29" s="169"/>
    </row>
    <row r="30" spans="1:35" s="38" customFormat="1" ht="15" customHeight="1" thickBot="1">
      <c r="A30" s="45" t="s">
        <v>5054</v>
      </c>
      <c r="B30" s="614" t="s">
        <v>6141</v>
      </c>
      <c r="C30" s="615"/>
      <c r="D30" s="615"/>
      <c r="E30" s="615"/>
      <c r="F30" s="615"/>
      <c r="G30" s="615"/>
      <c r="H30" s="615"/>
      <c r="I30" s="615"/>
      <c r="J30" s="615"/>
      <c r="K30" s="615"/>
      <c r="L30" s="615"/>
      <c r="M30" s="615"/>
      <c r="N30" s="615"/>
      <c r="O30" s="615"/>
      <c r="P30" s="615"/>
      <c r="Q30" s="615"/>
      <c r="R30" s="615"/>
      <c r="S30" s="615"/>
      <c r="T30" s="615"/>
      <c r="U30" s="615"/>
      <c r="V30" s="615"/>
      <c r="W30" s="615"/>
      <c r="X30" s="615"/>
      <c r="Y30" s="615"/>
      <c r="Z30" s="615"/>
      <c r="AA30" s="615"/>
      <c r="AB30" s="615"/>
      <c r="AC30" s="615"/>
      <c r="AD30" s="616"/>
      <c r="AE30" s="2"/>
      <c r="AF30" s="169"/>
      <c r="AH30" s="516" t="s">
        <v>5259</v>
      </c>
      <c r="AI30" s="516"/>
    </row>
    <row r="31" spans="1:35" s="38" customFormat="1" ht="15" customHeight="1">
      <c r="A31" s="18"/>
      <c r="B31" s="601" t="s">
        <v>5485</v>
      </c>
      <c r="C31" s="602"/>
      <c r="D31" s="602"/>
      <c r="E31" s="602"/>
      <c r="F31" s="602"/>
      <c r="G31" s="602"/>
      <c r="H31" s="602"/>
      <c r="I31" s="602"/>
      <c r="J31" s="602"/>
      <c r="K31" s="602"/>
      <c r="L31" s="602"/>
      <c r="M31" s="602"/>
      <c r="N31" s="602"/>
      <c r="O31" s="602"/>
      <c r="P31" s="602"/>
      <c r="Q31" s="602"/>
      <c r="R31" s="602"/>
      <c r="S31" s="602"/>
      <c r="T31" s="602"/>
      <c r="U31" s="602"/>
      <c r="V31" s="602"/>
      <c r="W31" s="602"/>
      <c r="X31" s="602"/>
      <c r="Y31" s="602"/>
      <c r="Z31" s="602"/>
      <c r="AA31" s="602"/>
      <c r="AB31" s="602"/>
      <c r="AC31" s="602"/>
      <c r="AD31" s="603"/>
      <c r="AE31" s="2"/>
      <c r="AF31" s="169"/>
      <c r="AH31" s="561">
        <f>IF(OR(AH35=AJ35,SUM(S39:X84)&gt;0),0,1)</f>
        <v>0</v>
      </c>
      <c r="AI31" s="561"/>
    </row>
    <row r="32" spans="1:35" s="38" customFormat="1" ht="24" customHeight="1">
      <c r="A32" s="18"/>
      <c r="B32" s="190"/>
      <c r="C32" s="505" t="s">
        <v>6142</v>
      </c>
      <c r="D32" s="505"/>
      <c r="E32" s="505"/>
      <c r="F32" s="505"/>
      <c r="G32" s="505"/>
      <c r="H32" s="505"/>
      <c r="I32" s="505"/>
      <c r="J32" s="505"/>
      <c r="K32" s="505"/>
      <c r="L32" s="505"/>
      <c r="M32" s="505"/>
      <c r="N32" s="505"/>
      <c r="O32" s="505"/>
      <c r="P32" s="505"/>
      <c r="Q32" s="505"/>
      <c r="R32" s="505"/>
      <c r="S32" s="505"/>
      <c r="T32" s="505"/>
      <c r="U32" s="505"/>
      <c r="V32" s="505"/>
      <c r="W32" s="505"/>
      <c r="X32" s="505"/>
      <c r="Y32" s="505"/>
      <c r="Z32" s="505"/>
      <c r="AA32" s="505"/>
      <c r="AB32" s="505"/>
      <c r="AC32" s="505"/>
      <c r="AD32" s="506"/>
      <c r="AE32" s="2"/>
      <c r="AF32" s="169"/>
    </row>
    <row r="33" spans="1:49" s="38" customFormat="1" ht="15" customHeight="1">
      <c r="A33" s="18"/>
      <c r="B33"/>
      <c r="C33"/>
      <c r="D33"/>
      <c r="E33"/>
      <c r="F33"/>
      <c r="G33"/>
      <c r="H33"/>
      <c r="I33"/>
      <c r="J33"/>
      <c r="K33"/>
      <c r="L33"/>
      <c r="M33"/>
      <c r="N33"/>
      <c r="O33"/>
      <c r="P33"/>
      <c r="Q33"/>
      <c r="R33"/>
      <c r="S33"/>
      <c r="T33"/>
      <c r="U33"/>
      <c r="V33"/>
      <c r="W33"/>
      <c r="X33"/>
      <c r="Y33"/>
      <c r="Z33"/>
      <c r="AA33"/>
      <c r="AB33"/>
      <c r="AC33"/>
      <c r="AD33"/>
      <c r="AE33" s="2"/>
      <c r="AF33" s="169"/>
    </row>
    <row r="34" spans="1:49" s="38" customFormat="1" ht="24" customHeight="1">
      <c r="A34" s="18" t="s">
        <v>6143</v>
      </c>
      <c r="B34" s="624" t="s">
        <v>6144</v>
      </c>
      <c r="C34" s="624"/>
      <c r="D34" s="624"/>
      <c r="E34" s="624"/>
      <c r="F34" s="624"/>
      <c r="G34" s="624"/>
      <c r="H34" s="624"/>
      <c r="I34" s="624"/>
      <c r="J34" s="624"/>
      <c r="K34" s="624"/>
      <c r="L34" s="624"/>
      <c r="M34" s="624"/>
      <c r="N34" s="624"/>
      <c r="O34" s="624"/>
      <c r="P34" s="624"/>
      <c r="Q34" s="624"/>
      <c r="R34" s="624"/>
      <c r="S34" s="624"/>
      <c r="T34" s="624"/>
      <c r="U34" s="624"/>
      <c r="V34" s="624"/>
      <c r="W34" s="624"/>
      <c r="X34" s="624"/>
      <c r="Y34" s="624"/>
      <c r="Z34" s="624"/>
      <c r="AA34" s="624"/>
      <c r="AB34" s="624"/>
      <c r="AC34" s="624"/>
      <c r="AD34" s="624"/>
      <c r="AE34" s="2"/>
      <c r="AF34" s="169"/>
      <c r="AH34" s="522" t="s">
        <v>5066</v>
      </c>
      <c r="AI34" s="522"/>
      <c r="AJ34" s="522" t="s">
        <v>5067</v>
      </c>
      <c r="AK34" s="522"/>
      <c r="AL34" s="522" t="s">
        <v>5068</v>
      </c>
      <c r="AM34" s="522"/>
    </row>
    <row r="35" spans="1:49" s="180" customFormat="1" ht="36" customHeight="1">
      <c r="A35" s="60"/>
      <c r="B35" s="293"/>
      <c r="C35" s="492" t="s">
        <v>6145</v>
      </c>
      <c r="D35" s="637"/>
      <c r="E35" s="637"/>
      <c r="F35" s="637"/>
      <c r="G35" s="637"/>
      <c r="H35" s="637"/>
      <c r="I35" s="637"/>
      <c r="J35" s="637"/>
      <c r="K35" s="637"/>
      <c r="L35" s="637"/>
      <c r="M35" s="637"/>
      <c r="N35" s="637"/>
      <c r="O35" s="637"/>
      <c r="P35" s="637"/>
      <c r="Q35" s="637"/>
      <c r="R35" s="637"/>
      <c r="S35" s="637"/>
      <c r="T35" s="637"/>
      <c r="U35" s="637"/>
      <c r="V35" s="637"/>
      <c r="W35" s="637"/>
      <c r="X35" s="637"/>
      <c r="Y35" s="637"/>
      <c r="Z35" s="637"/>
      <c r="AA35" s="637"/>
      <c r="AB35" s="637"/>
      <c r="AC35" s="637"/>
      <c r="AD35" s="637"/>
      <c r="AE35" s="2"/>
      <c r="AF35" s="179"/>
      <c r="AH35" s="522">
        <f>COUNTBLANK(D39:AD84)</f>
        <v>1241</v>
      </c>
      <c r="AI35" s="522"/>
      <c r="AJ35" s="522">
        <v>1241</v>
      </c>
      <c r="AK35" s="522"/>
      <c r="AL35" s="522">
        <v>1058</v>
      </c>
      <c r="AM35" s="522"/>
    </row>
    <row r="36" spans="1:49" s="38" customFormat="1" ht="15" customHeight="1">
      <c r="A36" s="156"/>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2"/>
      <c r="AF36" s="169"/>
    </row>
    <row r="37" spans="1:49" s="38" customFormat="1" ht="15" customHeight="1">
      <c r="A37" s="18"/>
      <c r="B37" s="3"/>
      <c r="C37" s="824" t="s">
        <v>5080</v>
      </c>
      <c r="D37" s="825"/>
      <c r="E37" s="825"/>
      <c r="F37" s="825"/>
      <c r="G37" s="825"/>
      <c r="H37" s="825"/>
      <c r="I37" s="825"/>
      <c r="J37" s="825"/>
      <c r="K37" s="825"/>
      <c r="L37" s="826"/>
      <c r="M37" s="611" t="s">
        <v>6146</v>
      </c>
      <c r="N37" s="611"/>
      <c r="O37" s="611"/>
      <c r="P37" s="611"/>
      <c r="Q37" s="611"/>
      <c r="R37" s="611"/>
      <c r="S37" s="611"/>
      <c r="T37" s="611"/>
      <c r="U37" s="611"/>
      <c r="V37" s="611"/>
      <c r="W37" s="611"/>
      <c r="X37" s="611"/>
      <c r="Y37" s="611"/>
      <c r="Z37" s="611"/>
      <c r="AA37" s="611"/>
      <c r="AB37" s="611"/>
      <c r="AC37" s="611"/>
      <c r="AD37" s="611"/>
      <c r="AE37" s="2"/>
      <c r="AF37" s="169"/>
    </row>
    <row r="38" spans="1:49" ht="15" customHeight="1">
      <c r="A38" s="18"/>
      <c r="B38" s="1"/>
      <c r="C38" s="830"/>
      <c r="D38" s="831"/>
      <c r="E38" s="831"/>
      <c r="F38" s="831"/>
      <c r="G38" s="831"/>
      <c r="H38" s="831"/>
      <c r="I38" s="831"/>
      <c r="J38" s="831"/>
      <c r="K38" s="831"/>
      <c r="L38" s="832"/>
      <c r="M38" s="611" t="s">
        <v>5090</v>
      </c>
      <c r="N38" s="611"/>
      <c r="O38" s="611"/>
      <c r="P38" s="611"/>
      <c r="Q38" s="611"/>
      <c r="R38" s="611"/>
      <c r="S38" s="642" t="s">
        <v>6147</v>
      </c>
      <c r="T38" s="642"/>
      <c r="U38" s="642"/>
      <c r="V38" s="642"/>
      <c r="W38" s="642"/>
      <c r="X38" s="642"/>
      <c r="Y38" s="642" t="s">
        <v>6148</v>
      </c>
      <c r="Z38" s="642"/>
      <c r="AA38" s="642"/>
      <c r="AB38" s="642"/>
      <c r="AC38" s="642"/>
      <c r="AD38" s="642"/>
      <c r="AH38" s="524" t="s">
        <v>6149</v>
      </c>
      <c r="AI38" s="526"/>
      <c r="AK38" s="522" t="s">
        <v>5093</v>
      </c>
      <c r="AL38" s="522"/>
      <c r="AM38" s="522" t="s">
        <v>5094</v>
      </c>
      <c r="AN38" s="522"/>
      <c r="AO38" s="522" t="s">
        <v>5095</v>
      </c>
      <c r="AP38" s="522"/>
      <c r="AQ38" s="522" t="s">
        <v>5096</v>
      </c>
      <c r="AR38" s="522"/>
      <c r="AS38" s="127" t="s">
        <v>5097</v>
      </c>
      <c r="AT38" s="128" t="s">
        <v>5098</v>
      </c>
      <c r="AV38" s="860" t="s">
        <v>5104</v>
      </c>
      <c r="AW38" s="860"/>
    </row>
    <row r="39" spans="1:49" ht="15" customHeight="1">
      <c r="A39" s="18"/>
      <c r="B39" s="1"/>
      <c r="C39" s="48" t="s">
        <v>5846</v>
      </c>
      <c r="D39" s="547" t="s">
        <v>385</v>
      </c>
      <c r="E39" s="548"/>
      <c r="F39" s="548"/>
      <c r="G39" s="548"/>
      <c r="H39" s="548"/>
      <c r="I39" s="548"/>
      <c r="J39" s="548"/>
      <c r="K39" s="548"/>
      <c r="L39" s="549"/>
      <c r="M39" s="452"/>
      <c r="N39" s="452"/>
      <c r="O39" s="452"/>
      <c r="P39" s="452"/>
      <c r="Q39" s="452"/>
      <c r="R39" s="452"/>
      <c r="S39" s="452"/>
      <c r="T39" s="452"/>
      <c r="U39" s="452"/>
      <c r="V39" s="452"/>
      <c r="W39" s="452"/>
      <c r="X39" s="452"/>
      <c r="Y39" s="452"/>
      <c r="Z39" s="452"/>
      <c r="AA39" s="452"/>
      <c r="AB39" s="452"/>
      <c r="AC39" s="452"/>
      <c r="AD39" s="452"/>
      <c r="AH39" s="524">
        <v>0</v>
      </c>
      <c r="AI39" s="526"/>
      <c r="AK39" s="522">
        <f>M39</f>
        <v>0</v>
      </c>
      <c r="AL39" s="522"/>
      <c r="AM39" s="522">
        <f>COUNTIF(S40:AD40,"NS")</f>
        <v>0</v>
      </c>
      <c r="AN39" s="522"/>
      <c r="AO39" s="522">
        <f>IF(COUNTIF(S39:AD39,"NA")=COUNTA($S$38:$AD$38),"NA",SUM(S39:AD39))</f>
        <v>0</v>
      </c>
      <c r="AP39" s="522" t="str">
        <f>IF(COUNTIF(Z39:AK39,"NA")=COUNTA($S$6:$AD$6),"NA",SUM(Z39:AK39))</f>
        <v>NA</v>
      </c>
      <c r="AQ39" s="522">
        <f>IF($AH$35=$AJ$35, 0, IF(OR(AND(AK39=0, AM39&gt;0),AND(AK39="NS", AO39&gt;0), AND(AK39="NS", AM39=0, AO39=0),AND(AK39="NA",AM39&gt;0,AO39=0)), 1, IF(OR(AND(AK39&gt;0, AM39=2), AND(AK39="NS", AM39=2), AND(AK39="NS", AO39=0, AM39&gt;0), AK39=AO39), 0, 1)))</f>
        <v>0</v>
      </c>
      <c r="AR39" s="522"/>
      <c r="AS39" s="125" t="str">
        <f>IF(AQ39=0,"", IF(SUM($AQ$39:AQ39)=1,_xlfn.CONCAT(AT39), IF($AQ$85&gt;SUM($AQ$39:AQ39),_xlfn.CONCAT(", ",AT39), IF($AQ$85=SUM($AQ$39:AQ39),_xlfn.CONCAT(" y ",AT39,".")))))</f>
        <v/>
      </c>
      <c r="AT39" s="113">
        <v>0</v>
      </c>
      <c r="AV39" s="522">
        <f>IF($AH$35=$AJ$35,0,IF(OR(AND(D39="No identificado",OR(COUNTBLANK(M39:AD39)=18,COUNTBLANK(M39:AD39)=15)),AND(D39="",COUNTBLANK(M39:AD39)=18),AND(D39&lt;&gt;"",COUNTBLANK(M39:AD39)=15),AND(D39&lt;&gt;"",AH39=1,COUNTBLANK(M39:AD39)=18)),0,1))</f>
        <v>0</v>
      </c>
      <c r="AW39" s="522"/>
    </row>
    <row r="40" spans="1:49" s="38" customFormat="1" ht="15" customHeight="1">
      <c r="A40" s="18"/>
      <c r="B40" s="3"/>
      <c r="C40" s="48" t="s">
        <v>4992</v>
      </c>
      <c r="D40" s="547" t="str">
        <f>IF(CNGE_2024_M3_Secc1!D53="","",CNGE_2024_M3_Secc1!D53)</f>
        <v/>
      </c>
      <c r="E40" s="548"/>
      <c r="F40" s="548"/>
      <c r="G40" s="548"/>
      <c r="H40" s="548"/>
      <c r="I40" s="548"/>
      <c r="J40" s="548"/>
      <c r="K40" s="548"/>
      <c r="L40" s="549"/>
      <c r="M40" s="452"/>
      <c r="N40" s="452"/>
      <c r="O40" s="452"/>
      <c r="P40" s="452"/>
      <c r="Q40" s="452"/>
      <c r="R40" s="452"/>
      <c r="S40" s="452"/>
      <c r="T40" s="452"/>
      <c r="U40" s="452"/>
      <c r="V40" s="452"/>
      <c r="W40" s="452"/>
      <c r="X40" s="452"/>
      <c r="Y40" s="452"/>
      <c r="Z40" s="452"/>
      <c r="AA40" s="452"/>
      <c r="AB40" s="452"/>
      <c r="AC40" s="452"/>
      <c r="AD40" s="452"/>
      <c r="AE40" s="2"/>
      <c r="AF40" s="169"/>
      <c r="AH40" s="524">
        <f>CNGE_2024_M3_Secc1!AK121</f>
        <v>0</v>
      </c>
      <c r="AI40" s="526"/>
      <c r="AK40" s="522">
        <f t="shared" ref="AK40:AK44" si="0">M40</f>
        <v>0</v>
      </c>
      <c r="AL40" s="522"/>
      <c r="AM40" s="522">
        <f t="shared" ref="AM40:AM44" si="1">COUNTIF(S41:AD41,"NS")</f>
        <v>0</v>
      </c>
      <c r="AN40" s="522"/>
      <c r="AO40" s="522">
        <f t="shared" ref="AO40:AO44" si="2">IF(COUNTIF(S40:AD40,"NA")=COUNTA($S$38:$AD$38),"NA",SUM(S40:AD40))</f>
        <v>0</v>
      </c>
      <c r="AP40" s="522" t="str">
        <f t="shared" ref="AP40:AP44" si="3">IF(COUNTIF(Z40:AK40,"NA")=COUNTA($S$6:$AD$6),"NA",SUM(Z40:AK40))</f>
        <v>NA</v>
      </c>
      <c r="AQ40" s="522">
        <f t="shared" ref="AQ40:AQ44" si="4">IF($AH$35=$AJ$35, 0, IF(OR(AND(AK40=0, AM40&gt;0),AND(AK40="NS", AO40&gt;0), AND(AK40="NS", AM40=0, AO40=0),AND(AK40="NA",AM40&gt;0,AO40=0)), 1, IF(OR(AND(AK40&gt;0, AM40=2), AND(AK40="NS", AM40=2), AND(AK40="NS", AO40=0, AM40&gt;0), AK40=AO40), 0, 1)))</f>
        <v>0</v>
      </c>
      <c r="AR40" s="522"/>
      <c r="AS40" s="125" t="str">
        <f>IF(AQ40=0,"", IF(SUM($AQ$39:AQ40)=1,_xlfn.CONCAT(AT40), IF($AQ$85&gt;SUM($AQ$39:AQ40),_xlfn.CONCAT(", ",AT40), IF($AQ$85=SUM($AQ$39:AQ40),_xlfn.CONCAT(" y ",AT40,".")))))</f>
        <v/>
      </c>
      <c r="AT40" s="113">
        <v>1</v>
      </c>
      <c r="AV40" s="522">
        <f>IF($AH$35=$AJ$35,0,IF(OR(AND(D40="No identificado",OR(COUNTBLANK(M40:AD40)=18,COUNTBLANK(M40:AD40)=15)),AND(D40="",COUNTBLANK(M40:AD40)=18),AND(D40&lt;&gt;"",COUNTBLANK(M40:AD40)=15),AND(D40&lt;&gt;"",AH40=1,COUNTBLANK(M40:AD40)=18)),0,1))</f>
        <v>0</v>
      </c>
      <c r="AW40" s="522"/>
    </row>
    <row r="41" spans="1:49" s="38" customFormat="1" ht="15" customHeight="1">
      <c r="A41" s="18"/>
      <c r="B41" s="51"/>
      <c r="C41" s="48" t="s">
        <v>4994</v>
      </c>
      <c r="D41" s="547" t="str">
        <f>IF(CNGE_2024_M3_Secc1!D54="","",CNGE_2024_M3_Secc1!D54)</f>
        <v/>
      </c>
      <c r="E41" s="548"/>
      <c r="F41" s="548"/>
      <c r="G41" s="548"/>
      <c r="H41" s="548"/>
      <c r="I41" s="548"/>
      <c r="J41" s="548"/>
      <c r="K41" s="548"/>
      <c r="L41" s="549"/>
      <c r="M41" s="452"/>
      <c r="N41" s="452"/>
      <c r="O41" s="452"/>
      <c r="P41" s="452"/>
      <c r="Q41" s="452"/>
      <c r="R41" s="452"/>
      <c r="S41" s="452"/>
      <c r="T41" s="452"/>
      <c r="U41" s="452"/>
      <c r="V41" s="452"/>
      <c r="W41" s="452"/>
      <c r="X41" s="452"/>
      <c r="Y41" s="452"/>
      <c r="Z41" s="452"/>
      <c r="AA41" s="452"/>
      <c r="AB41" s="452"/>
      <c r="AC41" s="452"/>
      <c r="AD41" s="452"/>
      <c r="AE41" s="2"/>
      <c r="AF41" s="169"/>
      <c r="AH41" s="524">
        <f>CNGE_2024_M3_Secc1!AK122</f>
        <v>0</v>
      </c>
      <c r="AI41" s="526"/>
      <c r="AK41" s="522">
        <f t="shared" si="0"/>
        <v>0</v>
      </c>
      <c r="AL41" s="522"/>
      <c r="AM41" s="522">
        <f t="shared" si="1"/>
        <v>0</v>
      </c>
      <c r="AN41" s="522"/>
      <c r="AO41" s="522">
        <f t="shared" si="2"/>
        <v>0</v>
      </c>
      <c r="AP41" s="522" t="str">
        <f t="shared" si="3"/>
        <v>NA</v>
      </c>
      <c r="AQ41" s="522">
        <f t="shared" si="4"/>
        <v>0</v>
      </c>
      <c r="AR41" s="522"/>
      <c r="AS41" s="125" t="str">
        <f>IF(AQ41=0,"", IF(SUM($AQ$39:AQ41)=1,_xlfn.CONCAT(AT41), IF($AQ$85&gt;SUM($AQ$39:AQ41),_xlfn.CONCAT(", ",AT41), IF($AQ$85=SUM($AQ$39:AQ41),_xlfn.CONCAT(" y ",AT41,".")))))</f>
        <v/>
      </c>
      <c r="AT41" s="113">
        <v>2</v>
      </c>
      <c r="AV41" s="522">
        <f t="shared" ref="AV41:AV84" si="5">IF($AH$35=$AJ$35,0,IF(OR(AND(D41="No identificado",OR(COUNTBLANK(M41:AD41)=18,COUNTBLANK(M41:AD41)=15)),AND(D41="",COUNTBLANK(M41:AD41)=18),AND(D41&lt;&gt;"",COUNTBLANK(M41:AD41)=15),AND(D41&lt;&gt;"",AH41=1,COUNTBLANK(M41:AD41)=18)),0,1))</f>
        <v>0</v>
      </c>
      <c r="AW41" s="522"/>
    </row>
    <row r="42" spans="1:49" s="38" customFormat="1" ht="15" customHeight="1">
      <c r="A42" s="18"/>
      <c r="B42" s="51"/>
      <c r="C42" s="48" t="s">
        <v>4996</v>
      </c>
      <c r="D42" s="547" t="str">
        <f>IF(CNGE_2024_M3_Secc1!D55="","",CNGE_2024_M3_Secc1!D55)</f>
        <v/>
      </c>
      <c r="E42" s="548"/>
      <c r="F42" s="548"/>
      <c r="G42" s="548"/>
      <c r="H42" s="548"/>
      <c r="I42" s="548"/>
      <c r="J42" s="548"/>
      <c r="K42" s="548"/>
      <c r="L42" s="549"/>
      <c r="M42" s="452"/>
      <c r="N42" s="452"/>
      <c r="O42" s="452"/>
      <c r="P42" s="452"/>
      <c r="Q42" s="452"/>
      <c r="R42" s="452"/>
      <c r="S42" s="452"/>
      <c r="T42" s="452"/>
      <c r="U42" s="452"/>
      <c r="V42" s="452"/>
      <c r="W42" s="452"/>
      <c r="X42" s="452"/>
      <c r="Y42" s="452"/>
      <c r="Z42" s="452"/>
      <c r="AA42" s="452"/>
      <c r="AB42" s="452"/>
      <c r="AC42" s="452"/>
      <c r="AD42" s="452"/>
      <c r="AE42" s="2"/>
      <c r="AF42" s="169"/>
      <c r="AH42" s="524">
        <f>CNGE_2024_M3_Secc1!AK123</f>
        <v>0</v>
      </c>
      <c r="AI42" s="526"/>
      <c r="AK42" s="522">
        <f t="shared" si="0"/>
        <v>0</v>
      </c>
      <c r="AL42" s="522"/>
      <c r="AM42" s="522">
        <f t="shared" si="1"/>
        <v>0</v>
      </c>
      <c r="AN42" s="522"/>
      <c r="AO42" s="522">
        <f>IF(COUNTIF(S42:AD42,"NA")=COUNTA($S$38:$AD$38),"NA",SUM(S42:AD42))</f>
        <v>0</v>
      </c>
      <c r="AP42" s="522" t="str">
        <f t="shared" si="3"/>
        <v>NA</v>
      </c>
      <c r="AQ42" s="522">
        <f t="shared" si="4"/>
        <v>0</v>
      </c>
      <c r="AR42" s="522"/>
      <c r="AS42" s="125" t="str">
        <f>IF(AQ42=0,"", IF(SUM($AQ$39:AQ42)=1,_xlfn.CONCAT(AT42), IF($AQ$85&gt;SUM($AQ$39:AQ42),_xlfn.CONCAT(", ",AT42), IF($AQ$85=SUM($AQ$39:AQ42),_xlfn.CONCAT(" y ",AT42,".")))))</f>
        <v/>
      </c>
      <c r="AT42" s="113">
        <v>3</v>
      </c>
      <c r="AV42" s="522">
        <f t="shared" si="5"/>
        <v>0</v>
      </c>
      <c r="AW42" s="522"/>
    </row>
    <row r="43" spans="1:49" s="38" customFormat="1" ht="15" customHeight="1">
      <c r="A43" s="18"/>
      <c r="B43" s="51"/>
      <c r="C43" s="48" t="s">
        <v>4998</v>
      </c>
      <c r="D43" s="547" t="str">
        <f>IF(CNGE_2024_M3_Secc1!D56="","",CNGE_2024_M3_Secc1!D56)</f>
        <v/>
      </c>
      <c r="E43" s="548"/>
      <c r="F43" s="548"/>
      <c r="G43" s="548"/>
      <c r="H43" s="548"/>
      <c r="I43" s="548"/>
      <c r="J43" s="548"/>
      <c r="K43" s="548"/>
      <c r="L43" s="549"/>
      <c r="M43" s="452"/>
      <c r="N43" s="452"/>
      <c r="O43" s="452"/>
      <c r="P43" s="452"/>
      <c r="Q43" s="452"/>
      <c r="R43" s="452"/>
      <c r="S43" s="452"/>
      <c r="T43" s="452"/>
      <c r="U43" s="452"/>
      <c r="V43" s="452"/>
      <c r="W43" s="452"/>
      <c r="X43" s="452"/>
      <c r="Y43" s="452"/>
      <c r="Z43" s="452"/>
      <c r="AA43" s="452"/>
      <c r="AB43" s="452"/>
      <c r="AC43" s="452"/>
      <c r="AD43" s="452"/>
      <c r="AE43" s="2"/>
      <c r="AF43" s="169"/>
      <c r="AH43" s="524">
        <f>CNGE_2024_M3_Secc1!AK124</f>
        <v>0</v>
      </c>
      <c r="AI43" s="526"/>
      <c r="AK43" s="522">
        <f t="shared" si="0"/>
        <v>0</v>
      </c>
      <c r="AL43" s="522"/>
      <c r="AM43" s="522">
        <f t="shared" si="1"/>
        <v>0</v>
      </c>
      <c r="AN43" s="522"/>
      <c r="AO43" s="522">
        <f t="shared" si="2"/>
        <v>0</v>
      </c>
      <c r="AP43" s="522" t="str">
        <f t="shared" si="3"/>
        <v>NA</v>
      </c>
      <c r="AQ43" s="522">
        <f t="shared" si="4"/>
        <v>0</v>
      </c>
      <c r="AR43" s="522"/>
      <c r="AS43" s="125" t="str">
        <f>IF(AQ43=0,"", IF(SUM($AQ$39:AQ43)=1,_xlfn.CONCAT(AT43), IF($AQ$85&gt;SUM($AQ$39:AQ43),_xlfn.CONCAT(", ",AT43), IF($AQ$85=SUM($AQ$39:AQ43),_xlfn.CONCAT(" y ",AT43,".")))))</f>
        <v/>
      </c>
      <c r="AT43" s="113">
        <v>4</v>
      </c>
      <c r="AV43" s="522">
        <f t="shared" si="5"/>
        <v>0</v>
      </c>
      <c r="AW43" s="522"/>
    </row>
    <row r="44" spans="1:49" s="38" customFormat="1" ht="15" customHeight="1">
      <c r="A44" s="18"/>
      <c r="B44" s="51"/>
      <c r="C44" s="48" t="s">
        <v>5000</v>
      </c>
      <c r="D44" s="547" t="str">
        <f>IF(CNGE_2024_M3_Secc1!D57="","",CNGE_2024_M3_Secc1!D57)</f>
        <v/>
      </c>
      <c r="E44" s="548"/>
      <c r="F44" s="548"/>
      <c r="G44" s="548"/>
      <c r="H44" s="548"/>
      <c r="I44" s="548"/>
      <c r="J44" s="548"/>
      <c r="K44" s="548"/>
      <c r="L44" s="549"/>
      <c r="M44" s="452"/>
      <c r="N44" s="452"/>
      <c r="O44" s="452"/>
      <c r="P44" s="452"/>
      <c r="Q44" s="452"/>
      <c r="R44" s="452"/>
      <c r="S44" s="452"/>
      <c r="T44" s="452"/>
      <c r="U44" s="452"/>
      <c r="V44" s="452"/>
      <c r="W44" s="452"/>
      <c r="X44" s="452"/>
      <c r="Y44" s="452"/>
      <c r="Z44" s="452"/>
      <c r="AA44" s="452"/>
      <c r="AB44" s="452"/>
      <c r="AC44" s="452"/>
      <c r="AD44" s="452"/>
      <c r="AE44" s="2"/>
      <c r="AF44" s="169"/>
      <c r="AH44" s="524">
        <f>CNGE_2024_M3_Secc1!AK125</f>
        <v>0</v>
      </c>
      <c r="AI44" s="526"/>
      <c r="AK44" s="522">
        <f t="shared" si="0"/>
        <v>0</v>
      </c>
      <c r="AL44" s="522"/>
      <c r="AM44" s="522">
        <f t="shared" si="1"/>
        <v>0</v>
      </c>
      <c r="AN44" s="522"/>
      <c r="AO44" s="522">
        <f t="shared" si="2"/>
        <v>0</v>
      </c>
      <c r="AP44" s="522" t="str">
        <f t="shared" si="3"/>
        <v>NA</v>
      </c>
      <c r="AQ44" s="522">
        <f t="shared" si="4"/>
        <v>0</v>
      </c>
      <c r="AR44" s="522"/>
      <c r="AS44" s="125" t="str">
        <f>IF(AQ44=0,"", IF(SUM($AQ$39:AQ44)=1,_xlfn.CONCAT(AT44), IF($AQ$85&gt;SUM($AQ$39:AQ44),_xlfn.CONCAT(", ",AT44), IF($AQ$85=SUM($AQ$39:AQ44),_xlfn.CONCAT(" y ",AT44,".")))))</f>
        <v/>
      </c>
      <c r="AT44" s="113">
        <v>5</v>
      </c>
      <c r="AV44" s="522">
        <f t="shared" si="5"/>
        <v>0</v>
      </c>
      <c r="AW44" s="522"/>
    </row>
    <row r="45" spans="1:49" s="38" customFormat="1" ht="15" customHeight="1">
      <c r="A45" s="18"/>
      <c r="B45" s="51"/>
      <c r="C45" s="48" t="s">
        <v>5002</v>
      </c>
      <c r="D45" s="547" t="str">
        <f>IF(CNGE_2024_M3_Secc1!D58="","",CNGE_2024_M3_Secc1!D58)</f>
        <v/>
      </c>
      <c r="E45" s="548"/>
      <c r="F45" s="548"/>
      <c r="G45" s="548"/>
      <c r="H45" s="548"/>
      <c r="I45" s="548"/>
      <c r="J45" s="548"/>
      <c r="K45" s="548"/>
      <c r="L45" s="549"/>
      <c r="M45" s="452"/>
      <c r="N45" s="452"/>
      <c r="O45" s="452"/>
      <c r="P45" s="452"/>
      <c r="Q45" s="452"/>
      <c r="R45" s="452"/>
      <c r="S45" s="452"/>
      <c r="T45" s="452"/>
      <c r="U45" s="452"/>
      <c r="V45" s="452"/>
      <c r="W45" s="452"/>
      <c r="X45" s="452"/>
      <c r="Y45" s="452"/>
      <c r="Z45" s="452"/>
      <c r="AA45" s="452"/>
      <c r="AB45" s="452"/>
      <c r="AC45" s="452"/>
      <c r="AD45" s="452"/>
      <c r="AE45" s="2"/>
      <c r="AF45" s="169"/>
      <c r="AH45" s="524">
        <f>CNGE_2024_M3_Secc1!AK126</f>
        <v>0</v>
      </c>
      <c r="AI45" s="526"/>
      <c r="AK45" s="522">
        <f t="shared" ref="AK45:AK84" si="6">M45</f>
        <v>0</v>
      </c>
      <c r="AL45" s="522"/>
      <c r="AM45" s="522">
        <f t="shared" ref="AM45:AM84" si="7">COUNTIF(S46:AD46,"NS")</f>
        <v>0</v>
      </c>
      <c r="AN45" s="522"/>
      <c r="AO45" s="522">
        <f t="shared" ref="AO45:AO84" si="8">IF(COUNTIF(S45:AD45,"NA")=COUNTA($S$38:$AD$38),"NA",SUM(S45:AD45))</f>
        <v>0</v>
      </c>
      <c r="AP45" s="522" t="str">
        <f t="shared" ref="AP45:AP84" si="9">IF(COUNTIF(Z45:AK45,"NA")=COUNTA($S$6:$AD$6),"NA",SUM(Z45:AK45))</f>
        <v>NA</v>
      </c>
      <c r="AQ45" s="522">
        <f t="shared" ref="AQ45:AQ84" si="10">IF($AH$35=$AJ$35, 0, IF(OR(AND(AK45=0, AM45&gt;0),AND(AK45="NS", AO45&gt;0), AND(AK45="NS", AM45=0, AO45=0),AND(AK45="NA",AM45&gt;0,AO45=0)), 1, IF(OR(AND(AK45&gt;0, AM45=2), AND(AK45="NS", AM45=2), AND(AK45="NS", AO45=0, AM45&gt;0), AK45=AO45), 0, 1)))</f>
        <v>0</v>
      </c>
      <c r="AR45" s="522"/>
      <c r="AS45" s="125" t="str">
        <f>IF(AQ45=0,"", IF(SUM($AQ$39:AQ45)=1,_xlfn.CONCAT(AT45), IF($AQ$85&gt;SUM($AQ$39:AQ45),_xlfn.CONCAT(", ",AT45), IF($AQ$85=SUM($AQ$39:AQ45),_xlfn.CONCAT(" y ",AT45,".")))))</f>
        <v/>
      </c>
      <c r="AT45" s="113">
        <v>6</v>
      </c>
      <c r="AV45" s="522">
        <f t="shared" si="5"/>
        <v>0</v>
      </c>
      <c r="AW45" s="522"/>
    </row>
    <row r="46" spans="1:49" s="38" customFormat="1" ht="15" customHeight="1">
      <c r="A46" s="18"/>
      <c r="B46" s="51"/>
      <c r="C46" s="48" t="s">
        <v>5004</v>
      </c>
      <c r="D46" s="547" t="str">
        <f>IF(CNGE_2024_M3_Secc1!D59="","",CNGE_2024_M3_Secc1!D59)</f>
        <v/>
      </c>
      <c r="E46" s="548"/>
      <c r="F46" s="548"/>
      <c r="G46" s="548"/>
      <c r="H46" s="548"/>
      <c r="I46" s="548"/>
      <c r="J46" s="548"/>
      <c r="K46" s="548"/>
      <c r="L46" s="549"/>
      <c r="M46" s="452"/>
      <c r="N46" s="452"/>
      <c r="O46" s="452"/>
      <c r="P46" s="452"/>
      <c r="Q46" s="452"/>
      <c r="R46" s="452"/>
      <c r="S46" s="452"/>
      <c r="T46" s="452"/>
      <c r="U46" s="452"/>
      <c r="V46" s="452"/>
      <c r="W46" s="452"/>
      <c r="X46" s="452"/>
      <c r="Y46" s="452"/>
      <c r="Z46" s="452"/>
      <c r="AA46" s="452"/>
      <c r="AB46" s="452"/>
      <c r="AC46" s="452"/>
      <c r="AD46" s="452"/>
      <c r="AE46" s="2"/>
      <c r="AF46" s="169"/>
      <c r="AH46" s="524">
        <f>CNGE_2024_M3_Secc1!AK127</f>
        <v>0</v>
      </c>
      <c r="AI46" s="526"/>
      <c r="AK46" s="522">
        <f t="shared" si="6"/>
        <v>0</v>
      </c>
      <c r="AL46" s="522"/>
      <c r="AM46" s="522">
        <f t="shared" si="7"/>
        <v>0</v>
      </c>
      <c r="AN46" s="522"/>
      <c r="AO46" s="522">
        <f t="shared" si="8"/>
        <v>0</v>
      </c>
      <c r="AP46" s="522" t="str">
        <f t="shared" si="9"/>
        <v>NA</v>
      </c>
      <c r="AQ46" s="522">
        <f t="shared" si="10"/>
        <v>0</v>
      </c>
      <c r="AR46" s="522"/>
      <c r="AS46" s="125" t="str">
        <f>IF(AQ46=0,"", IF(SUM($AQ$39:AQ46)=1,_xlfn.CONCAT(AT46), IF($AQ$85&gt;SUM($AQ$39:AQ46),_xlfn.CONCAT(", ",AT46), IF($AQ$85=SUM($AQ$39:AQ46),_xlfn.CONCAT(" y ",AT46,".")))))</f>
        <v/>
      </c>
      <c r="AT46" s="113">
        <v>7</v>
      </c>
      <c r="AV46" s="522">
        <f t="shared" si="5"/>
        <v>0</v>
      </c>
      <c r="AW46" s="522"/>
    </row>
    <row r="47" spans="1:49" s="38" customFormat="1" ht="15" customHeight="1">
      <c r="A47" s="18"/>
      <c r="B47" s="51"/>
      <c r="C47" s="48" t="s">
        <v>5006</v>
      </c>
      <c r="D47" s="547" t="str">
        <f>IF(CNGE_2024_M3_Secc1!D60="","",CNGE_2024_M3_Secc1!D60)</f>
        <v/>
      </c>
      <c r="E47" s="548"/>
      <c r="F47" s="548"/>
      <c r="G47" s="548"/>
      <c r="H47" s="548"/>
      <c r="I47" s="548"/>
      <c r="J47" s="548"/>
      <c r="K47" s="548"/>
      <c r="L47" s="549"/>
      <c r="M47" s="452"/>
      <c r="N47" s="452"/>
      <c r="O47" s="452"/>
      <c r="P47" s="452"/>
      <c r="Q47" s="452"/>
      <c r="R47" s="452"/>
      <c r="S47" s="452"/>
      <c r="T47" s="452"/>
      <c r="U47" s="452"/>
      <c r="V47" s="452"/>
      <c r="W47" s="452"/>
      <c r="X47" s="452"/>
      <c r="Y47" s="452"/>
      <c r="Z47" s="452"/>
      <c r="AA47" s="452"/>
      <c r="AB47" s="452"/>
      <c r="AC47" s="452"/>
      <c r="AD47" s="452"/>
      <c r="AE47" s="2"/>
      <c r="AF47" s="169"/>
      <c r="AH47" s="524">
        <f>CNGE_2024_M3_Secc1!AK128</f>
        <v>0</v>
      </c>
      <c r="AI47" s="526"/>
      <c r="AK47" s="522">
        <f t="shared" si="6"/>
        <v>0</v>
      </c>
      <c r="AL47" s="522"/>
      <c r="AM47" s="522">
        <f t="shared" si="7"/>
        <v>0</v>
      </c>
      <c r="AN47" s="522"/>
      <c r="AO47" s="522">
        <f t="shared" si="8"/>
        <v>0</v>
      </c>
      <c r="AP47" s="522" t="str">
        <f t="shared" si="9"/>
        <v>NA</v>
      </c>
      <c r="AQ47" s="522">
        <f t="shared" si="10"/>
        <v>0</v>
      </c>
      <c r="AR47" s="522"/>
      <c r="AS47" s="125" t="str">
        <f>IF(AQ47=0,"", IF(SUM($AQ$39:AQ47)=1,_xlfn.CONCAT(AT47), IF($AQ$85&gt;SUM($AQ$39:AQ47),_xlfn.CONCAT(", ",AT47), IF($AQ$85=SUM($AQ$39:AQ47),_xlfn.CONCAT(" y ",AT47,".")))))</f>
        <v/>
      </c>
      <c r="AT47" s="113">
        <v>8</v>
      </c>
      <c r="AV47" s="522">
        <f t="shared" si="5"/>
        <v>0</v>
      </c>
      <c r="AW47" s="522"/>
    </row>
    <row r="48" spans="1:49" s="38" customFormat="1" ht="15" customHeight="1">
      <c r="A48" s="18"/>
      <c r="B48" s="51"/>
      <c r="C48" s="48" t="s">
        <v>5008</v>
      </c>
      <c r="D48" s="547" t="str">
        <f>IF(CNGE_2024_M3_Secc1!D61="","",CNGE_2024_M3_Secc1!D61)</f>
        <v/>
      </c>
      <c r="E48" s="548"/>
      <c r="F48" s="548"/>
      <c r="G48" s="548"/>
      <c r="H48" s="548"/>
      <c r="I48" s="548"/>
      <c r="J48" s="548"/>
      <c r="K48" s="548"/>
      <c r="L48" s="549"/>
      <c r="M48" s="452"/>
      <c r="N48" s="452"/>
      <c r="O48" s="452"/>
      <c r="P48" s="452"/>
      <c r="Q48" s="452"/>
      <c r="R48" s="452"/>
      <c r="S48" s="452"/>
      <c r="T48" s="452"/>
      <c r="U48" s="452"/>
      <c r="V48" s="452"/>
      <c r="W48" s="452"/>
      <c r="X48" s="452"/>
      <c r="Y48" s="452"/>
      <c r="Z48" s="452"/>
      <c r="AA48" s="452"/>
      <c r="AB48" s="452"/>
      <c r="AC48" s="452"/>
      <c r="AD48" s="452"/>
      <c r="AE48" s="2"/>
      <c r="AF48" s="169"/>
      <c r="AH48" s="524">
        <f>CNGE_2024_M3_Secc1!AK129</f>
        <v>0</v>
      </c>
      <c r="AI48" s="526"/>
      <c r="AK48" s="522">
        <f t="shared" si="6"/>
        <v>0</v>
      </c>
      <c r="AL48" s="522"/>
      <c r="AM48" s="522">
        <f t="shared" si="7"/>
        <v>0</v>
      </c>
      <c r="AN48" s="522"/>
      <c r="AO48" s="522">
        <f t="shared" si="8"/>
        <v>0</v>
      </c>
      <c r="AP48" s="522" t="str">
        <f t="shared" si="9"/>
        <v>NA</v>
      </c>
      <c r="AQ48" s="522">
        <f t="shared" si="10"/>
        <v>0</v>
      </c>
      <c r="AR48" s="522"/>
      <c r="AS48" s="125" t="str">
        <f>IF(AQ48=0,"", IF(SUM($AQ$39:AQ48)=1,_xlfn.CONCAT(AT48), IF($AQ$85&gt;SUM($AQ$39:AQ48),_xlfn.CONCAT(", ",AT48), IF($AQ$85=SUM($AQ$39:AQ48),_xlfn.CONCAT(" y ",AT48,".")))))</f>
        <v/>
      </c>
      <c r="AT48" s="113">
        <v>9</v>
      </c>
      <c r="AV48" s="522">
        <f t="shared" si="5"/>
        <v>0</v>
      </c>
      <c r="AW48" s="522"/>
    </row>
    <row r="49" spans="1:49" s="38" customFormat="1" ht="15" customHeight="1">
      <c r="A49" s="18"/>
      <c r="B49" s="51"/>
      <c r="C49" s="48" t="s">
        <v>5009</v>
      </c>
      <c r="D49" s="547" t="str">
        <f>IF(CNGE_2024_M3_Secc1!D62="","",CNGE_2024_M3_Secc1!D62)</f>
        <v/>
      </c>
      <c r="E49" s="548"/>
      <c r="F49" s="548"/>
      <c r="G49" s="548"/>
      <c r="H49" s="548"/>
      <c r="I49" s="548"/>
      <c r="J49" s="548"/>
      <c r="K49" s="548"/>
      <c r="L49" s="549"/>
      <c r="M49" s="452"/>
      <c r="N49" s="452"/>
      <c r="O49" s="452"/>
      <c r="P49" s="452"/>
      <c r="Q49" s="452"/>
      <c r="R49" s="452"/>
      <c r="S49" s="452"/>
      <c r="T49" s="452"/>
      <c r="U49" s="452"/>
      <c r="V49" s="452"/>
      <c r="W49" s="452"/>
      <c r="X49" s="452"/>
      <c r="Y49" s="452"/>
      <c r="Z49" s="452"/>
      <c r="AA49" s="452"/>
      <c r="AB49" s="452"/>
      <c r="AC49" s="452"/>
      <c r="AD49" s="452"/>
      <c r="AE49" s="2"/>
      <c r="AF49" s="169"/>
      <c r="AH49" s="524">
        <f>CNGE_2024_M3_Secc1!AK130</f>
        <v>0</v>
      </c>
      <c r="AI49" s="526"/>
      <c r="AK49" s="522">
        <f t="shared" si="6"/>
        <v>0</v>
      </c>
      <c r="AL49" s="522"/>
      <c r="AM49" s="522">
        <f t="shared" si="7"/>
        <v>0</v>
      </c>
      <c r="AN49" s="522"/>
      <c r="AO49" s="522">
        <f t="shared" si="8"/>
        <v>0</v>
      </c>
      <c r="AP49" s="522" t="str">
        <f t="shared" si="9"/>
        <v>NA</v>
      </c>
      <c r="AQ49" s="522">
        <f t="shared" si="10"/>
        <v>0</v>
      </c>
      <c r="AR49" s="522"/>
      <c r="AS49" s="125" t="str">
        <f>IF(AQ49=0,"", IF(SUM($AQ$39:AQ49)=1,_xlfn.CONCAT(AT49), IF($AQ$85&gt;SUM($AQ$39:AQ49),_xlfn.CONCAT(", ",AT49), IF($AQ$85=SUM($AQ$39:AQ49),_xlfn.CONCAT(" y ",AT49,".")))))</f>
        <v/>
      </c>
      <c r="AT49" s="113">
        <v>10</v>
      </c>
      <c r="AV49" s="522">
        <f t="shared" si="5"/>
        <v>0</v>
      </c>
      <c r="AW49" s="522"/>
    </row>
    <row r="50" spans="1:49" s="38" customFormat="1" ht="15" customHeight="1">
      <c r="A50" s="18"/>
      <c r="B50" s="51"/>
      <c r="C50" s="48" t="s">
        <v>5011</v>
      </c>
      <c r="D50" s="547" t="str">
        <f>IF(CNGE_2024_M3_Secc1!D63="","",CNGE_2024_M3_Secc1!D63)</f>
        <v/>
      </c>
      <c r="E50" s="548"/>
      <c r="F50" s="548"/>
      <c r="G50" s="548"/>
      <c r="H50" s="548"/>
      <c r="I50" s="548"/>
      <c r="J50" s="548"/>
      <c r="K50" s="548"/>
      <c r="L50" s="549"/>
      <c r="M50" s="452"/>
      <c r="N50" s="452"/>
      <c r="O50" s="452"/>
      <c r="P50" s="452"/>
      <c r="Q50" s="452"/>
      <c r="R50" s="452"/>
      <c r="S50" s="452"/>
      <c r="T50" s="452"/>
      <c r="U50" s="452"/>
      <c r="V50" s="452"/>
      <c r="W50" s="452"/>
      <c r="X50" s="452"/>
      <c r="Y50" s="452"/>
      <c r="Z50" s="452"/>
      <c r="AA50" s="452"/>
      <c r="AB50" s="452"/>
      <c r="AC50" s="452"/>
      <c r="AD50" s="452"/>
      <c r="AE50" s="2"/>
      <c r="AF50" s="169"/>
      <c r="AH50" s="524">
        <f>CNGE_2024_M3_Secc1!AK131</f>
        <v>0</v>
      </c>
      <c r="AI50" s="526"/>
      <c r="AK50" s="522">
        <f t="shared" si="6"/>
        <v>0</v>
      </c>
      <c r="AL50" s="522"/>
      <c r="AM50" s="522">
        <f t="shared" si="7"/>
        <v>0</v>
      </c>
      <c r="AN50" s="522"/>
      <c r="AO50" s="522">
        <f t="shared" si="8"/>
        <v>0</v>
      </c>
      <c r="AP50" s="522" t="str">
        <f t="shared" si="9"/>
        <v>NA</v>
      </c>
      <c r="AQ50" s="522">
        <f t="shared" si="10"/>
        <v>0</v>
      </c>
      <c r="AR50" s="522"/>
      <c r="AS50" s="125" t="str">
        <f>IF(AQ50=0,"", IF(SUM($AQ$39:AQ50)=1,_xlfn.CONCAT(AT50), IF($AQ$85&gt;SUM($AQ$39:AQ50),_xlfn.CONCAT(", ",AT50), IF($AQ$85=SUM($AQ$39:AQ50),_xlfn.CONCAT(" y ",AT50,".")))))</f>
        <v/>
      </c>
      <c r="AT50" s="113">
        <v>11</v>
      </c>
      <c r="AV50" s="522">
        <f t="shared" si="5"/>
        <v>0</v>
      </c>
      <c r="AW50" s="522"/>
    </row>
    <row r="51" spans="1:49" s="38" customFormat="1" ht="15" customHeight="1">
      <c r="A51" s="18"/>
      <c r="B51" s="51"/>
      <c r="C51" s="48" t="s">
        <v>5012</v>
      </c>
      <c r="D51" s="547" t="str">
        <f>IF(CNGE_2024_M3_Secc1!D64="","",CNGE_2024_M3_Secc1!D64)</f>
        <v/>
      </c>
      <c r="E51" s="548"/>
      <c r="F51" s="548"/>
      <c r="G51" s="548"/>
      <c r="H51" s="548"/>
      <c r="I51" s="548"/>
      <c r="J51" s="548"/>
      <c r="K51" s="548"/>
      <c r="L51" s="549"/>
      <c r="M51" s="452"/>
      <c r="N51" s="452"/>
      <c r="O51" s="452"/>
      <c r="P51" s="452"/>
      <c r="Q51" s="452"/>
      <c r="R51" s="452"/>
      <c r="S51" s="452"/>
      <c r="T51" s="452"/>
      <c r="U51" s="452"/>
      <c r="V51" s="452"/>
      <c r="W51" s="452"/>
      <c r="X51" s="452"/>
      <c r="Y51" s="452"/>
      <c r="Z51" s="452"/>
      <c r="AA51" s="452"/>
      <c r="AB51" s="452"/>
      <c r="AC51" s="452"/>
      <c r="AD51" s="452"/>
      <c r="AE51" s="2"/>
      <c r="AF51" s="169"/>
      <c r="AH51" s="524">
        <f>CNGE_2024_M3_Secc1!AK132</f>
        <v>0</v>
      </c>
      <c r="AI51" s="526"/>
      <c r="AK51" s="522">
        <f t="shared" si="6"/>
        <v>0</v>
      </c>
      <c r="AL51" s="522"/>
      <c r="AM51" s="522">
        <f t="shared" si="7"/>
        <v>0</v>
      </c>
      <c r="AN51" s="522"/>
      <c r="AO51" s="522">
        <f t="shared" si="8"/>
        <v>0</v>
      </c>
      <c r="AP51" s="522" t="str">
        <f t="shared" si="9"/>
        <v>NA</v>
      </c>
      <c r="AQ51" s="522">
        <f t="shared" si="10"/>
        <v>0</v>
      </c>
      <c r="AR51" s="522"/>
      <c r="AS51" s="125" t="str">
        <f>IF(AQ51=0,"", IF(SUM($AQ$39:AQ51)=1,_xlfn.CONCAT(AT51), IF($AQ$85&gt;SUM($AQ$39:AQ51),_xlfn.CONCAT(", ",AT51), IF($AQ$85=SUM($AQ$39:AQ51),_xlfn.CONCAT(" y ",AT51,".")))))</f>
        <v/>
      </c>
      <c r="AT51" s="113">
        <v>12</v>
      </c>
      <c r="AV51" s="522">
        <f t="shared" si="5"/>
        <v>0</v>
      </c>
      <c r="AW51" s="522"/>
    </row>
    <row r="52" spans="1:49" s="38" customFormat="1" ht="15" customHeight="1">
      <c r="A52" s="18"/>
      <c r="B52" s="51"/>
      <c r="C52" s="48" t="s">
        <v>5013</v>
      </c>
      <c r="D52" s="547" t="str">
        <f>IF(CNGE_2024_M3_Secc1!D65="","",CNGE_2024_M3_Secc1!D65)</f>
        <v/>
      </c>
      <c r="E52" s="548"/>
      <c r="F52" s="548"/>
      <c r="G52" s="548"/>
      <c r="H52" s="548"/>
      <c r="I52" s="548"/>
      <c r="J52" s="548"/>
      <c r="K52" s="548"/>
      <c r="L52" s="549"/>
      <c r="M52" s="452"/>
      <c r="N52" s="452"/>
      <c r="O52" s="452"/>
      <c r="P52" s="452"/>
      <c r="Q52" s="452"/>
      <c r="R52" s="452"/>
      <c r="S52" s="452"/>
      <c r="T52" s="452"/>
      <c r="U52" s="452"/>
      <c r="V52" s="452"/>
      <c r="W52" s="452"/>
      <c r="X52" s="452"/>
      <c r="Y52" s="452"/>
      <c r="Z52" s="452"/>
      <c r="AA52" s="452"/>
      <c r="AB52" s="452"/>
      <c r="AC52" s="452"/>
      <c r="AD52" s="452"/>
      <c r="AE52" s="2"/>
      <c r="AF52" s="169"/>
      <c r="AH52" s="524">
        <f>CNGE_2024_M3_Secc1!AK133</f>
        <v>0</v>
      </c>
      <c r="AI52" s="526"/>
      <c r="AK52" s="522">
        <f t="shared" si="6"/>
        <v>0</v>
      </c>
      <c r="AL52" s="522"/>
      <c r="AM52" s="522">
        <f t="shared" si="7"/>
        <v>0</v>
      </c>
      <c r="AN52" s="522"/>
      <c r="AO52" s="522">
        <f t="shared" si="8"/>
        <v>0</v>
      </c>
      <c r="AP52" s="522" t="str">
        <f t="shared" si="9"/>
        <v>NA</v>
      </c>
      <c r="AQ52" s="522">
        <f t="shared" si="10"/>
        <v>0</v>
      </c>
      <c r="AR52" s="522"/>
      <c r="AS52" s="125" t="str">
        <f>IF(AQ52=0,"", IF(SUM($AQ$39:AQ52)=1,_xlfn.CONCAT(AT52), IF($AQ$85&gt;SUM($AQ$39:AQ52),_xlfn.CONCAT(", ",AT52), IF($AQ$85=SUM($AQ$39:AQ52),_xlfn.CONCAT(" y ",AT52,".")))))</f>
        <v/>
      </c>
      <c r="AT52" s="113">
        <v>13</v>
      </c>
      <c r="AV52" s="522">
        <f t="shared" si="5"/>
        <v>0</v>
      </c>
      <c r="AW52" s="522"/>
    </row>
    <row r="53" spans="1:49" s="38" customFormat="1" ht="15" customHeight="1">
      <c r="A53" s="18"/>
      <c r="B53" s="51"/>
      <c r="C53" s="48" t="s">
        <v>5014</v>
      </c>
      <c r="D53" s="547" t="str">
        <f>IF(CNGE_2024_M3_Secc1!D66="","",CNGE_2024_M3_Secc1!D66)</f>
        <v/>
      </c>
      <c r="E53" s="548"/>
      <c r="F53" s="548"/>
      <c r="G53" s="548"/>
      <c r="H53" s="548"/>
      <c r="I53" s="548"/>
      <c r="J53" s="548"/>
      <c r="K53" s="548"/>
      <c r="L53" s="549"/>
      <c r="M53" s="452"/>
      <c r="N53" s="452"/>
      <c r="O53" s="452"/>
      <c r="P53" s="452"/>
      <c r="Q53" s="452"/>
      <c r="R53" s="452"/>
      <c r="S53" s="452"/>
      <c r="T53" s="452"/>
      <c r="U53" s="452"/>
      <c r="V53" s="452"/>
      <c r="W53" s="452"/>
      <c r="X53" s="452"/>
      <c r="Y53" s="452"/>
      <c r="Z53" s="452"/>
      <c r="AA53" s="452"/>
      <c r="AB53" s="452"/>
      <c r="AC53" s="452"/>
      <c r="AD53" s="452"/>
      <c r="AE53" s="2"/>
      <c r="AF53" s="169"/>
      <c r="AH53" s="524">
        <f>CNGE_2024_M3_Secc1!AK134</f>
        <v>0</v>
      </c>
      <c r="AI53" s="526"/>
      <c r="AK53" s="522">
        <f t="shared" si="6"/>
        <v>0</v>
      </c>
      <c r="AL53" s="522"/>
      <c r="AM53" s="522">
        <f t="shared" si="7"/>
        <v>0</v>
      </c>
      <c r="AN53" s="522"/>
      <c r="AO53" s="522">
        <f t="shared" si="8"/>
        <v>0</v>
      </c>
      <c r="AP53" s="522" t="str">
        <f t="shared" si="9"/>
        <v>NA</v>
      </c>
      <c r="AQ53" s="522">
        <f t="shared" si="10"/>
        <v>0</v>
      </c>
      <c r="AR53" s="522"/>
      <c r="AS53" s="125" t="str">
        <f>IF(AQ53=0,"", IF(SUM($AQ$39:AQ53)=1,_xlfn.CONCAT(AT53), IF($AQ$85&gt;SUM($AQ$39:AQ53),_xlfn.CONCAT(", ",AT53), IF($AQ$85=SUM($AQ$39:AQ53),_xlfn.CONCAT(" y ",AT53,".")))))</f>
        <v/>
      </c>
      <c r="AT53" s="113">
        <v>14</v>
      </c>
      <c r="AV53" s="522">
        <f t="shared" si="5"/>
        <v>0</v>
      </c>
      <c r="AW53" s="522"/>
    </row>
    <row r="54" spans="1:49" s="38" customFormat="1" ht="15" customHeight="1">
      <c r="A54" s="18"/>
      <c r="B54" s="51"/>
      <c r="C54" s="48" t="s">
        <v>5015</v>
      </c>
      <c r="D54" s="547" t="str">
        <f>IF(CNGE_2024_M3_Secc1!D67="","",CNGE_2024_M3_Secc1!D67)</f>
        <v/>
      </c>
      <c r="E54" s="548"/>
      <c r="F54" s="548"/>
      <c r="G54" s="548"/>
      <c r="H54" s="548"/>
      <c r="I54" s="548"/>
      <c r="J54" s="548"/>
      <c r="K54" s="548"/>
      <c r="L54" s="549"/>
      <c r="M54" s="452"/>
      <c r="N54" s="452"/>
      <c r="O54" s="452"/>
      <c r="P54" s="452"/>
      <c r="Q54" s="452"/>
      <c r="R54" s="452"/>
      <c r="S54" s="452"/>
      <c r="T54" s="452"/>
      <c r="U54" s="452"/>
      <c r="V54" s="452"/>
      <c r="W54" s="452"/>
      <c r="X54" s="452"/>
      <c r="Y54" s="452"/>
      <c r="Z54" s="452"/>
      <c r="AA54" s="452"/>
      <c r="AB54" s="452"/>
      <c r="AC54" s="452"/>
      <c r="AD54" s="452"/>
      <c r="AE54" s="2"/>
      <c r="AF54" s="169"/>
      <c r="AH54" s="524">
        <f>CNGE_2024_M3_Secc1!AK135</f>
        <v>0</v>
      </c>
      <c r="AI54" s="526"/>
      <c r="AK54" s="522">
        <f t="shared" si="6"/>
        <v>0</v>
      </c>
      <c r="AL54" s="522"/>
      <c r="AM54" s="522">
        <f t="shared" si="7"/>
        <v>0</v>
      </c>
      <c r="AN54" s="522"/>
      <c r="AO54" s="522">
        <f t="shared" si="8"/>
        <v>0</v>
      </c>
      <c r="AP54" s="522" t="str">
        <f t="shared" si="9"/>
        <v>NA</v>
      </c>
      <c r="AQ54" s="522">
        <f t="shared" si="10"/>
        <v>0</v>
      </c>
      <c r="AR54" s="522"/>
      <c r="AS54" s="125" t="str">
        <f>IF(AQ54=0,"", IF(SUM($AQ$39:AQ54)=1,_xlfn.CONCAT(AT54), IF($AQ$85&gt;SUM($AQ$39:AQ54),_xlfn.CONCAT(", ",AT54), IF($AQ$85=SUM($AQ$39:AQ54),_xlfn.CONCAT(" y ",AT54,".")))))</f>
        <v/>
      </c>
      <c r="AT54" s="113">
        <v>15</v>
      </c>
      <c r="AV54" s="522">
        <f t="shared" si="5"/>
        <v>0</v>
      </c>
      <c r="AW54" s="522"/>
    </row>
    <row r="55" spans="1:49" s="38" customFormat="1" ht="15" customHeight="1">
      <c r="A55" s="18"/>
      <c r="B55" s="51"/>
      <c r="C55" s="48" t="s">
        <v>5016</v>
      </c>
      <c r="D55" s="547" t="str">
        <f>IF(CNGE_2024_M3_Secc1!D68="","",CNGE_2024_M3_Secc1!D68)</f>
        <v/>
      </c>
      <c r="E55" s="548"/>
      <c r="F55" s="548"/>
      <c r="G55" s="548"/>
      <c r="H55" s="548"/>
      <c r="I55" s="548"/>
      <c r="J55" s="548"/>
      <c r="K55" s="548"/>
      <c r="L55" s="549"/>
      <c r="M55" s="452"/>
      <c r="N55" s="452"/>
      <c r="O55" s="452"/>
      <c r="P55" s="452"/>
      <c r="Q55" s="452"/>
      <c r="R55" s="452"/>
      <c r="S55" s="452"/>
      <c r="T55" s="452"/>
      <c r="U55" s="452"/>
      <c r="V55" s="452"/>
      <c r="W55" s="452"/>
      <c r="X55" s="452"/>
      <c r="Y55" s="452"/>
      <c r="Z55" s="452"/>
      <c r="AA55" s="452"/>
      <c r="AB55" s="452"/>
      <c r="AC55" s="452"/>
      <c r="AD55" s="452"/>
      <c r="AE55" s="2"/>
      <c r="AF55" s="169"/>
      <c r="AH55" s="524">
        <f>CNGE_2024_M3_Secc1!AK136</f>
        <v>0</v>
      </c>
      <c r="AI55" s="526"/>
      <c r="AK55" s="522">
        <f t="shared" si="6"/>
        <v>0</v>
      </c>
      <c r="AL55" s="522"/>
      <c r="AM55" s="522">
        <f t="shared" si="7"/>
        <v>0</v>
      </c>
      <c r="AN55" s="522"/>
      <c r="AO55" s="522">
        <f t="shared" si="8"/>
        <v>0</v>
      </c>
      <c r="AP55" s="522" t="str">
        <f t="shared" si="9"/>
        <v>NA</v>
      </c>
      <c r="AQ55" s="522">
        <f t="shared" si="10"/>
        <v>0</v>
      </c>
      <c r="AR55" s="522"/>
      <c r="AS55" s="125" t="str">
        <f>IF(AQ55=0,"", IF(SUM($AQ$39:AQ55)=1,_xlfn.CONCAT(AT55), IF($AQ$85&gt;SUM($AQ$39:AQ55),_xlfn.CONCAT(", ",AT55), IF($AQ$85=SUM($AQ$39:AQ55),_xlfn.CONCAT(" y ",AT55,".")))))</f>
        <v/>
      </c>
      <c r="AT55" s="113">
        <v>16</v>
      </c>
      <c r="AV55" s="522">
        <f t="shared" si="5"/>
        <v>0</v>
      </c>
      <c r="AW55" s="522"/>
    </row>
    <row r="56" spans="1:49" s="38" customFormat="1" ht="15" customHeight="1">
      <c r="A56" s="18"/>
      <c r="B56" s="51"/>
      <c r="C56" s="48" t="s">
        <v>5017</v>
      </c>
      <c r="D56" s="547" t="str">
        <f>IF(CNGE_2024_M3_Secc1!D69="","",CNGE_2024_M3_Secc1!D69)</f>
        <v/>
      </c>
      <c r="E56" s="548"/>
      <c r="F56" s="548"/>
      <c r="G56" s="548"/>
      <c r="H56" s="548"/>
      <c r="I56" s="548"/>
      <c r="J56" s="548"/>
      <c r="K56" s="548"/>
      <c r="L56" s="549"/>
      <c r="M56" s="452"/>
      <c r="N56" s="452"/>
      <c r="O56" s="452"/>
      <c r="P56" s="452"/>
      <c r="Q56" s="452"/>
      <c r="R56" s="452"/>
      <c r="S56" s="452"/>
      <c r="T56" s="452"/>
      <c r="U56" s="452"/>
      <c r="V56" s="452"/>
      <c r="W56" s="452"/>
      <c r="X56" s="452"/>
      <c r="Y56" s="452"/>
      <c r="Z56" s="452"/>
      <c r="AA56" s="452"/>
      <c r="AB56" s="452"/>
      <c r="AC56" s="452"/>
      <c r="AD56" s="452"/>
      <c r="AE56" s="2"/>
      <c r="AF56" s="169"/>
      <c r="AH56" s="524">
        <f>CNGE_2024_M3_Secc1!AK137</f>
        <v>0</v>
      </c>
      <c r="AI56" s="526"/>
      <c r="AK56" s="522">
        <f t="shared" si="6"/>
        <v>0</v>
      </c>
      <c r="AL56" s="522"/>
      <c r="AM56" s="522">
        <f t="shared" si="7"/>
        <v>0</v>
      </c>
      <c r="AN56" s="522"/>
      <c r="AO56" s="522">
        <f t="shared" si="8"/>
        <v>0</v>
      </c>
      <c r="AP56" s="522" t="str">
        <f t="shared" si="9"/>
        <v>NA</v>
      </c>
      <c r="AQ56" s="522">
        <f t="shared" si="10"/>
        <v>0</v>
      </c>
      <c r="AR56" s="522"/>
      <c r="AS56" s="125" t="str">
        <f>IF(AQ56=0,"", IF(SUM($AQ$39:AQ56)=1,_xlfn.CONCAT(AT56), IF($AQ$85&gt;SUM($AQ$39:AQ56),_xlfn.CONCAT(", ",AT56), IF($AQ$85=SUM($AQ$39:AQ56),_xlfn.CONCAT(" y ",AT56,".")))))</f>
        <v/>
      </c>
      <c r="AT56" s="113">
        <v>17</v>
      </c>
      <c r="AV56" s="522">
        <f t="shared" si="5"/>
        <v>0</v>
      </c>
      <c r="AW56" s="522"/>
    </row>
    <row r="57" spans="1:49" s="38" customFormat="1" ht="15" customHeight="1">
      <c r="A57" s="18"/>
      <c r="B57" s="51"/>
      <c r="C57" s="48" t="s">
        <v>5018</v>
      </c>
      <c r="D57" s="547" t="str">
        <f>IF(CNGE_2024_M3_Secc1!D70="","",CNGE_2024_M3_Secc1!D70)</f>
        <v/>
      </c>
      <c r="E57" s="548"/>
      <c r="F57" s="548"/>
      <c r="G57" s="548"/>
      <c r="H57" s="548"/>
      <c r="I57" s="548"/>
      <c r="J57" s="548"/>
      <c r="K57" s="548"/>
      <c r="L57" s="549"/>
      <c r="M57" s="452"/>
      <c r="N57" s="452"/>
      <c r="O57" s="452"/>
      <c r="P57" s="452"/>
      <c r="Q57" s="452"/>
      <c r="R57" s="452"/>
      <c r="S57" s="452"/>
      <c r="T57" s="452"/>
      <c r="U57" s="452"/>
      <c r="V57" s="452"/>
      <c r="W57" s="452"/>
      <c r="X57" s="452"/>
      <c r="Y57" s="452"/>
      <c r="Z57" s="452"/>
      <c r="AA57" s="452"/>
      <c r="AB57" s="452"/>
      <c r="AC57" s="452"/>
      <c r="AD57" s="452"/>
      <c r="AE57" s="2"/>
      <c r="AF57" s="169"/>
      <c r="AH57" s="524">
        <f>CNGE_2024_M3_Secc1!AK138</f>
        <v>0</v>
      </c>
      <c r="AI57" s="526"/>
      <c r="AK57" s="522">
        <f t="shared" si="6"/>
        <v>0</v>
      </c>
      <c r="AL57" s="522"/>
      <c r="AM57" s="522">
        <f t="shared" si="7"/>
        <v>0</v>
      </c>
      <c r="AN57" s="522"/>
      <c r="AO57" s="522">
        <f t="shared" si="8"/>
        <v>0</v>
      </c>
      <c r="AP57" s="522" t="str">
        <f t="shared" si="9"/>
        <v>NA</v>
      </c>
      <c r="AQ57" s="522">
        <f t="shared" si="10"/>
        <v>0</v>
      </c>
      <c r="AR57" s="522"/>
      <c r="AS57" s="125" t="str">
        <f>IF(AQ57=0,"", IF(SUM($AQ$39:AQ57)=1,_xlfn.CONCAT(AT57), IF($AQ$85&gt;SUM($AQ$39:AQ57),_xlfn.CONCAT(", ",AT57), IF($AQ$85=SUM($AQ$39:AQ57),_xlfn.CONCAT(" y ",AT57,".")))))</f>
        <v/>
      </c>
      <c r="AT57" s="113">
        <v>18</v>
      </c>
      <c r="AV57" s="522">
        <f t="shared" si="5"/>
        <v>0</v>
      </c>
      <c r="AW57" s="522"/>
    </row>
    <row r="58" spans="1:49" s="38" customFormat="1" ht="15" customHeight="1">
      <c r="A58" s="18"/>
      <c r="B58" s="51"/>
      <c r="C58" s="48" t="s">
        <v>5019</v>
      </c>
      <c r="D58" s="547" t="str">
        <f>IF(CNGE_2024_M3_Secc1!D71="","",CNGE_2024_M3_Secc1!D71)</f>
        <v/>
      </c>
      <c r="E58" s="548"/>
      <c r="F58" s="548"/>
      <c r="G58" s="548"/>
      <c r="H58" s="548"/>
      <c r="I58" s="548"/>
      <c r="J58" s="548"/>
      <c r="K58" s="548"/>
      <c r="L58" s="549"/>
      <c r="M58" s="452"/>
      <c r="N58" s="452"/>
      <c r="O58" s="452"/>
      <c r="P58" s="452"/>
      <c r="Q58" s="452"/>
      <c r="R58" s="452"/>
      <c r="S58" s="452"/>
      <c r="T58" s="452"/>
      <c r="U58" s="452"/>
      <c r="V58" s="452"/>
      <c r="W58" s="452"/>
      <c r="X58" s="452"/>
      <c r="Y58" s="452"/>
      <c r="Z58" s="452"/>
      <c r="AA58" s="452"/>
      <c r="AB58" s="452"/>
      <c r="AC58" s="452"/>
      <c r="AD58" s="452"/>
      <c r="AE58" s="2"/>
      <c r="AF58" s="169"/>
      <c r="AH58" s="524">
        <f>CNGE_2024_M3_Secc1!AK139</f>
        <v>0</v>
      </c>
      <c r="AI58" s="526"/>
      <c r="AK58" s="522">
        <f t="shared" si="6"/>
        <v>0</v>
      </c>
      <c r="AL58" s="522"/>
      <c r="AM58" s="522">
        <f t="shared" si="7"/>
        <v>0</v>
      </c>
      <c r="AN58" s="522"/>
      <c r="AO58" s="522">
        <f t="shared" si="8"/>
        <v>0</v>
      </c>
      <c r="AP58" s="522" t="str">
        <f t="shared" si="9"/>
        <v>NA</v>
      </c>
      <c r="AQ58" s="522">
        <f t="shared" si="10"/>
        <v>0</v>
      </c>
      <c r="AR58" s="522"/>
      <c r="AS58" s="125" t="str">
        <f>IF(AQ58=0,"", IF(SUM($AQ$39:AQ58)=1,_xlfn.CONCAT(AT58), IF($AQ$85&gt;SUM($AQ$39:AQ58),_xlfn.CONCAT(", ",AT58), IF($AQ$85=SUM($AQ$39:AQ58),_xlfn.CONCAT(" y ",AT58,".")))))</f>
        <v/>
      </c>
      <c r="AT58" s="113">
        <v>19</v>
      </c>
      <c r="AV58" s="522">
        <f t="shared" si="5"/>
        <v>0</v>
      </c>
      <c r="AW58" s="522"/>
    </row>
    <row r="59" spans="1:49" s="38" customFormat="1" ht="15" customHeight="1">
      <c r="A59" s="18"/>
      <c r="B59" s="51"/>
      <c r="C59" s="48" t="s">
        <v>5020</v>
      </c>
      <c r="D59" s="547" t="str">
        <f>IF(CNGE_2024_M3_Secc1!D72="","",CNGE_2024_M3_Secc1!D72)</f>
        <v/>
      </c>
      <c r="E59" s="548"/>
      <c r="F59" s="548"/>
      <c r="G59" s="548"/>
      <c r="H59" s="548"/>
      <c r="I59" s="548"/>
      <c r="J59" s="548"/>
      <c r="K59" s="548"/>
      <c r="L59" s="549"/>
      <c r="M59" s="452"/>
      <c r="N59" s="452"/>
      <c r="O59" s="452"/>
      <c r="P59" s="452"/>
      <c r="Q59" s="452"/>
      <c r="R59" s="452"/>
      <c r="S59" s="452"/>
      <c r="T59" s="452"/>
      <c r="U59" s="452"/>
      <c r="V59" s="452"/>
      <c r="W59" s="452"/>
      <c r="X59" s="452"/>
      <c r="Y59" s="452"/>
      <c r="Z59" s="452"/>
      <c r="AA59" s="452"/>
      <c r="AB59" s="452"/>
      <c r="AC59" s="452"/>
      <c r="AD59" s="452"/>
      <c r="AE59" s="2"/>
      <c r="AF59" s="169"/>
      <c r="AH59" s="524">
        <f>CNGE_2024_M3_Secc1!AK140</f>
        <v>0</v>
      </c>
      <c r="AI59" s="526"/>
      <c r="AK59" s="522">
        <f t="shared" si="6"/>
        <v>0</v>
      </c>
      <c r="AL59" s="522"/>
      <c r="AM59" s="522">
        <f t="shared" si="7"/>
        <v>0</v>
      </c>
      <c r="AN59" s="522"/>
      <c r="AO59" s="522">
        <f t="shared" si="8"/>
        <v>0</v>
      </c>
      <c r="AP59" s="522" t="str">
        <f t="shared" si="9"/>
        <v>NA</v>
      </c>
      <c r="AQ59" s="522">
        <f t="shared" si="10"/>
        <v>0</v>
      </c>
      <c r="AR59" s="522"/>
      <c r="AS59" s="125" t="str">
        <f>IF(AQ59=0,"", IF(SUM($AQ$39:AQ59)=1,_xlfn.CONCAT(AT59), IF($AQ$85&gt;SUM($AQ$39:AQ59),_xlfn.CONCAT(", ",AT59), IF($AQ$85=SUM($AQ$39:AQ59),_xlfn.CONCAT(" y ",AT59,".")))))</f>
        <v/>
      </c>
      <c r="AT59" s="113">
        <v>20</v>
      </c>
      <c r="AV59" s="522">
        <f t="shared" si="5"/>
        <v>0</v>
      </c>
      <c r="AW59" s="522"/>
    </row>
    <row r="60" spans="1:49" s="38" customFormat="1" ht="15" customHeight="1">
      <c r="A60" s="18"/>
      <c r="B60" s="51"/>
      <c r="C60" s="48" t="s">
        <v>5021</v>
      </c>
      <c r="D60" s="547" t="str">
        <f>IF(CNGE_2024_M3_Secc1!D73="","",CNGE_2024_M3_Secc1!D73)</f>
        <v/>
      </c>
      <c r="E60" s="548"/>
      <c r="F60" s="548"/>
      <c r="G60" s="548"/>
      <c r="H60" s="548"/>
      <c r="I60" s="548"/>
      <c r="J60" s="548"/>
      <c r="K60" s="548"/>
      <c r="L60" s="549"/>
      <c r="M60" s="452"/>
      <c r="N60" s="452"/>
      <c r="O60" s="452"/>
      <c r="P60" s="452"/>
      <c r="Q60" s="452"/>
      <c r="R60" s="452"/>
      <c r="S60" s="452"/>
      <c r="T60" s="452"/>
      <c r="U60" s="452"/>
      <c r="V60" s="452"/>
      <c r="W60" s="452"/>
      <c r="X60" s="452"/>
      <c r="Y60" s="452"/>
      <c r="Z60" s="452"/>
      <c r="AA60" s="452"/>
      <c r="AB60" s="452"/>
      <c r="AC60" s="452"/>
      <c r="AD60" s="452"/>
      <c r="AE60" s="2"/>
      <c r="AF60" s="169"/>
      <c r="AH60" s="524">
        <f>CNGE_2024_M3_Secc1!AK141</f>
        <v>0</v>
      </c>
      <c r="AI60" s="526"/>
      <c r="AK60" s="522">
        <f t="shared" si="6"/>
        <v>0</v>
      </c>
      <c r="AL60" s="522"/>
      <c r="AM60" s="522">
        <f t="shared" si="7"/>
        <v>0</v>
      </c>
      <c r="AN60" s="522"/>
      <c r="AO60" s="522">
        <f t="shared" si="8"/>
        <v>0</v>
      </c>
      <c r="AP60" s="522" t="str">
        <f t="shared" si="9"/>
        <v>NA</v>
      </c>
      <c r="AQ60" s="522">
        <f t="shared" si="10"/>
        <v>0</v>
      </c>
      <c r="AR60" s="522"/>
      <c r="AS60" s="125" t="str">
        <f>IF(AQ60=0,"", IF(SUM($AQ$39:AQ60)=1,_xlfn.CONCAT(AT60), IF($AQ$85&gt;SUM($AQ$39:AQ60),_xlfn.CONCAT(", ",AT60), IF($AQ$85=SUM($AQ$39:AQ60),_xlfn.CONCAT(" y ",AT60,".")))))</f>
        <v/>
      </c>
      <c r="AT60" s="113">
        <v>21</v>
      </c>
      <c r="AV60" s="522">
        <f t="shared" si="5"/>
        <v>0</v>
      </c>
      <c r="AW60" s="522"/>
    </row>
    <row r="61" spans="1:49" s="38" customFormat="1" ht="15" customHeight="1">
      <c r="A61" s="18"/>
      <c r="B61" s="51"/>
      <c r="C61" s="48" t="s">
        <v>5022</v>
      </c>
      <c r="D61" s="547" t="str">
        <f>IF(CNGE_2024_M3_Secc1!D74="","",CNGE_2024_M3_Secc1!D74)</f>
        <v/>
      </c>
      <c r="E61" s="548"/>
      <c r="F61" s="548"/>
      <c r="G61" s="548"/>
      <c r="H61" s="548"/>
      <c r="I61" s="548"/>
      <c r="J61" s="548"/>
      <c r="K61" s="548"/>
      <c r="L61" s="549"/>
      <c r="M61" s="452"/>
      <c r="N61" s="452"/>
      <c r="O61" s="452"/>
      <c r="P61" s="452"/>
      <c r="Q61" s="452"/>
      <c r="R61" s="452"/>
      <c r="S61" s="452"/>
      <c r="T61" s="452"/>
      <c r="U61" s="452"/>
      <c r="V61" s="452"/>
      <c r="W61" s="452"/>
      <c r="X61" s="452"/>
      <c r="Y61" s="452"/>
      <c r="Z61" s="452"/>
      <c r="AA61" s="452"/>
      <c r="AB61" s="452"/>
      <c r="AC61" s="452"/>
      <c r="AD61" s="452"/>
      <c r="AE61" s="2"/>
      <c r="AF61" s="169"/>
      <c r="AH61" s="524">
        <f>CNGE_2024_M3_Secc1!AK142</f>
        <v>0</v>
      </c>
      <c r="AI61" s="526"/>
      <c r="AK61" s="522">
        <f t="shared" si="6"/>
        <v>0</v>
      </c>
      <c r="AL61" s="522"/>
      <c r="AM61" s="522">
        <f t="shared" si="7"/>
        <v>0</v>
      </c>
      <c r="AN61" s="522"/>
      <c r="AO61" s="522">
        <f t="shared" si="8"/>
        <v>0</v>
      </c>
      <c r="AP61" s="522" t="str">
        <f t="shared" si="9"/>
        <v>NA</v>
      </c>
      <c r="AQ61" s="522">
        <f t="shared" si="10"/>
        <v>0</v>
      </c>
      <c r="AR61" s="522"/>
      <c r="AS61" s="125" t="str">
        <f>IF(AQ61=0,"", IF(SUM($AQ$39:AQ61)=1,_xlfn.CONCAT(AT61), IF($AQ$85&gt;SUM($AQ$39:AQ61),_xlfn.CONCAT(", ",AT61), IF($AQ$85=SUM($AQ$39:AQ61),_xlfn.CONCAT(" y ",AT61,".")))))</f>
        <v/>
      </c>
      <c r="AT61" s="113">
        <v>22</v>
      </c>
      <c r="AV61" s="522">
        <f t="shared" si="5"/>
        <v>0</v>
      </c>
      <c r="AW61" s="522"/>
    </row>
    <row r="62" spans="1:49" s="38" customFormat="1" ht="15" customHeight="1">
      <c r="A62" s="18"/>
      <c r="B62" s="51"/>
      <c r="C62" s="48" t="s">
        <v>5023</v>
      </c>
      <c r="D62" s="547" t="str">
        <f>IF(CNGE_2024_M3_Secc1!D75="","",CNGE_2024_M3_Secc1!D75)</f>
        <v/>
      </c>
      <c r="E62" s="548"/>
      <c r="F62" s="548"/>
      <c r="G62" s="548"/>
      <c r="H62" s="548"/>
      <c r="I62" s="548"/>
      <c r="J62" s="548"/>
      <c r="K62" s="548"/>
      <c r="L62" s="549"/>
      <c r="M62" s="452"/>
      <c r="N62" s="452"/>
      <c r="O62" s="452"/>
      <c r="P62" s="452"/>
      <c r="Q62" s="452"/>
      <c r="R62" s="452"/>
      <c r="S62" s="452"/>
      <c r="T62" s="452"/>
      <c r="U62" s="452"/>
      <c r="V62" s="452"/>
      <c r="W62" s="452"/>
      <c r="X62" s="452"/>
      <c r="Y62" s="452"/>
      <c r="Z62" s="452"/>
      <c r="AA62" s="452"/>
      <c r="AB62" s="452"/>
      <c r="AC62" s="452"/>
      <c r="AD62" s="452"/>
      <c r="AE62" s="2"/>
      <c r="AF62" s="169"/>
      <c r="AH62" s="524">
        <f>CNGE_2024_M3_Secc1!AK143</f>
        <v>0</v>
      </c>
      <c r="AI62" s="526"/>
      <c r="AK62" s="522">
        <f t="shared" si="6"/>
        <v>0</v>
      </c>
      <c r="AL62" s="522"/>
      <c r="AM62" s="522">
        <f t="shared" si="7"/>
        <v>0</v>
      </c>
      <c r="AN62" s="522"/>
      <c r="AO62" s="522">
        <f t="shared" si="8"/>
        <v>0</v>
      </c>
      <c r="AP62" s="522" t="str">
        <f t="shared" si="9"/>
        <v>NA</v>
      </c>
      <c r="AQ62" s="522">
        <f t="shared" si="10"/>
        <v>0</v>
      </c>
      <c r="AR62" s="522"/>
      <c r="AS62" s="125" t="str">
        <f>IF(AQ62=0,"", IF(SUM($AQ$39:AQ62)=1,_xlfn.CONCAT(AT62), IF($AQ$85&gt;SUM($AQ$39:AQ62),_xlfn.CONCAT(", ",AT62), IF($AQ$85=SUM($AQ$39:AQ62),_xlfn.CONCAT(" y ",AT62,".")))))</f>
        <v/>
      </c>
      <c r="AT62" s="113">
        <v>23</v>
      </c>
      <c r="AV62" s="522">
        <f t="shared" si="5"/>
        <v>0</v>
      </c>
      <c r="AW62" s="522"/>
    </row>
    <row r="63" spans="1:49" s="38" customFormat="1" ht="15" customHeight="1">
      <c r="A63" s="18"/>
      <c r="B63" s="51"/>
      <c r="C63" s="48" t="s">
        <v>5024</v>
      </c>
      <c r="D63" s="547" t="str">
        <f>IF(CNGE_2024_M3_Secc1!D76="","",CNGE_2024_M3_Secc1!D76)</f>
        <v/>
      </c>
      <c r="E63" s="548"/>
      <c r="F63" s="548"/>
      <c r="G63" s="548"/>
      <c r="H63" s="548"/>
      <c r="I63" s="548"/>
      <c r="J63" s="548"/>
      <c r="K63" s="548"/>
      <c r="L63" s="549"/>
      <c r="M63" s="452"/>
      <c r="N63" s="452"/>
      <c r="O63" s="452"/>
      <c r="P63" s="452"/>
      <c r="Q63" s="452"/>
      <c r="R63" s="452"/>
      <c r="S63" s="452"/>
      <c r="T63" s="452"/>
      <c r="U63" s="452"/>
      <c r="V63" s="452"/>
      <c r="W63" s="452"/>
      <c r="X63" s="452"/>
      <c r="Y63" s="452"/>
      <c r="Z63" s="452"/>
      <c r="AA63" s="452"/>
      <c r="AB63" s="452"/>
      <c r="AC63" s="452"/>
      <c r="AD63" s="452"/>
      <c r="AE63" s="2"/>
      <c r="AF63" s="169"/>
      <c r="AH63" s="524">
        <f>CNGE_2024_M3_Secc1!AK144</f>
        <v>0</v>
      </c>
      <c r="AI63" s="526"/>
      <c r="AK63" s="522">
        <f t="shared" si="6"/>
        <v>0</v>
      </c>
      <c r="AL63" s="522"/>
      <c r="AM63" s="522">
        <f t="shared" si="7"/>
        <v>0</v>
      </c>
      <c r="AN63" s="522"/>
      <c r="AO63" s="522">
        <f t="shared" si="8"/>
        <v>0</v>
      </c>
      <c r="AP63" s="522" t="str">
        <f t="shared" si="9"/>
        <v>NA</v>
      </c>
      <c r="AQ63" s="522">
        <f t="shared" si="10"/>
        <v>0</v>
      </c>
      <c r="AR63" s="522"/>
      <c r="AS63" s="125" t="str">
        <f>IF(AQ63=0,"", IF(SUM($AQ$39:AQ63)=1,_xlfn.CONCAT(AT63), IF($AQ$85&gt;SUM($AQ$39:AQ63),_xlfn.CONCAT(", ",AT63), IF($AQ$85=SUM($AQ$39:AQ63),_xlfn.CONCAT(" y ",AT63,".")))))</f>
        <v/>
      </c>
      <c r="AT63" s="113">
        <v>24</v>
      </c>
      <c r="AV63" s="522">
        <f t="shared" si="5"/>
        <v>0</v>
      </c>
      <c r="AW63" s="522"/>
    </row>
    <row r="64" spans="1:49" s="38" customFormat="1" ht="15" customHeight="1">
      <c r="A64" s="18"/>
      <c r="B64" s="51"/>
      <c r="C64" s="48" t="s">
        <v>5025</v>
      </c>
      <c r="D64" s="547" t="str">
        <f>IF(CNGE_2024_M3_Secc1!D77="","",CNGE_2024_M3_Secc1!D77)</f>
        <v/>
      </c>
      <c r="E64" s="548"/>
      <c r="F64" s="548"/>
      <c r="G64" s="548"/>
      <c r="H64" s="548"/>
      <c r="I64" s="548"/>
      <c r="J64" s="548"/>
      <c r="K64" s="548"/>
      <c r="L64" s="549"/>
      <c r="M64" s="452"/>
      <c r="N64" s="452"/>
      <c r="O64" s="452"/>
      <c r="P64" s="452"/>
      <c r="Q64" s="452"/>
      <c r="R64" s="452"/>
      <c r="S64" s="452"/>
      <c r="T64" s="452"/>
      <c r="U64" s="452"/>
      <c r="V64" s="452"/>
      <c r="W64" s="452"/>
      <c r="X64" s="452"/>
      <c r="Y64" s="452"/>
      <c r="Z64" s="452"/>
      <c r="AA64" s="452"/>
      <c r="AB64" s="452"/>
      <c r="AC64" s="452"/>
      <c r="AD64" s="452"/>
      <c r="AE64" s="2"/>
      <c r="AF64" s="169"/>
      <c r="AH64" s="524">
        <f>CNGE_2024_M3_Secc1!AK145</f>
        <v>0</v>
      </c>
      <c r="AI64" s="526"/>
      <c r="AK64" s="522">
        <f t="shared" si="6"/>
        <v>0</v>
      </c>
      <c r="AL64" s="522"/>
      <c r="AM64" s="522">
        <f t="shared" si="7"/>
        <v>0</v>
      </c>
      <c r="AN64" s="522"/>
      <c r="AO64" s="522">
        <f t="shared" si="8"/>
        <v>0</v>
      </c>
      <c r="AP64" s="522" t="str">
        <f t="shared" si="9"/>
        <v>NA</v>
      </c>
      <c r="AQ64" s="522">
        <f t="shared" si="10"/>
        <v>0</v>
      </c>
      <c r="AR64" s="522"/>
      <c r="AS64" s="125" t="str">
        <f>IF(AQ64=0,"", IF(SUM($AQ$39:AQ64)=1,_xlfn.CONCAT(AT64), IF($AQ$85&gt;SUM($AQ$39:AQ64),_xlfn.CONCAT(", ",AT64), IF($AQ$85=SUM($AQ$39:AQ64),_xlfn.CONCAT(" y ",AT64,".")))))</f>
        <v/>
      </c>
      <c r="AT64" s="113">
        <v>25</v>
      </c>
      <c r="AV64" s="522">
        <f t="shared" si="5"/>
        <v>0</v>
      </c>
      <c r="AW64" s="522"/>
    </row>
    <row r="65" spans="1:49" s="38" customFormat="1" ht="15" customHeight="1">
      <c r="A65" s="18"/>
      <c r="B65" s="51"/>
      <c r="C65" s="48" t="s">
        <v>5026</v>
      </c>
      <c r="D65" s="547" t="str">
        <f>IF(CNGE_2024_M3_Secc1!D78="","",CNGE_2024_M3_Secc1!D78)</f>
        <v/>
      </c>
      <c r="E65" s="548"/>
      <c r="F65" s="548"/>
      <c r="G65" s="548"/>
      <c r="H65" s="548"/>
      <c r="I65" s="548"/>
      <c r="J65" s="548"/>
      <c r="K65" s="548"/>
      <c r="L65" s="549"/>
      <c r="M65" s="452"/>
      <c r="N65" s="452"/>
      <c r="O65" s="452"/>
      <c r="P65" s="452"/>
      <c r="Q65" s="452"/>
      <c r="R65" s="452"/>
      <c r="S65" s="452"/>
      <c r="T65" s="452"/>
      <c r="U65" s="452"/>
      <c r="V65" s="452"/>
      <c r="W65" s="452"/>
      <c r="X65" s="452"/>
      <c r="Y65" s="452"/>
      <c r="Z65" s="452"/>
      <c r="AA65" s="452"/>
      <c r="AB65" s="452"/>
      <c r="AC65" s="452"/>
      <c r="AD65" s="452"/>
      <c r="AE65" s="2"/>
      <c r="AF65" s="169"/>
      <c r="AH65" s="524">
        <f>CNGE_2024_M3_Secc1!AK146</f>
        <v>0</v>
      </c>
      <c r="AI65" s="526"/>
      <c r="AK65" s="522">
        <f t="shared" si="6"/>
        <v>0</v>
      </c>
      <c r="AL65" s="522"/>
      <c r="AM65" s="522">
        <f t="shared" si="7"/>
        <v>0</v>
      </c>
      <c r="AN65" s="522"/>
      <c r="AO65" s="522">
        <f t="shared" si="8"/>
        <v>0</v>
      </c>
      <c r="AP65" s="522" t="str">
        <f t="shared" si="9"/>
        <v>NA</v>
      </c>
      <c r="AQ65" s="522">
        <f t="shared" si="10"/>
        <v>0</v>
      </c>
      <c r="AR65" s="522"/>
      <c r="AS65" s="125" t="str">
        <f>IF(AQ65=0,"", IF(SUM($AQ$39:AQ65)=1,_xlfn.CONCAT(AT65), IF($AQ$85&gt;SUM($AQ$39:AQ65),_xlfn.CONCAT(", ",AT65), IF($AQ$85=SUM($AQ$39:AQ65),_xlfn.CONCAT(" y ",AT65,".")))))</f>
        <v/>
      </c>
      <c r="AT65" s="113">
        <v>26</v>
      </c>
      <c r="AV65" s="522">
        <f t="shared" si="5"/>
        <v>0</v>
      </c>
      <c r="AW65" s="522"/>
    </row>
    <row r="66" spans="1:49" s="38" customFormat="1" ht="15" customHeight="1">
      <c r="A66" s="18"/>
      <c r="B66" s="51"/>
      <c r="C66" s="48" t="s">
        <v>5027</v>
      </c>
      <c r="D66" s="547" t="str">
        <f>IF(CNGE_2024_M3_Secc1!D79="","",CNGE_2024_M3_Secc1!D79)</f>
        <v/>
      </c>
      <c r="E66" s="548"/>
      <c r="F66" s="548"/>
      <c r="G66" s="548"/>
      <c r="H66" s="548"/>
      <c r="I66" s="548"/>
      <c r="J66" s="548"/>
      <c r="K66" s="548"/>
      <c r="L66" s="549"/>
      <c r="M66" s="452"/>
      <c r="N66" s="452"/>
      <c r="O66" s="452"/>
      <c r="P66" s="452"/>
      <c r="Q66" s="452"/>
      <c r="R66" s="452"/>
      <c r="S66" s="452"/>
      <c r="T66" s="452"/>
      <c r="U66" s="452"/>
      <c r="V66" s="452"/>
      <c r="W66" s="452"/>
      <c r="X66" s="452"/>
      <c r="Y66" s="452"/>
      <c r="Z66" s="452"/>
      <c r="AA66" s="452"/>
      <c r="AB66" s="452"/>
      <c r="AC66" s="452"/>
      <c r="AD66" s="452"/>
      <c r="AE66" s="2"/>
      <c r="AF66" s="169"/>
      <c r="AH66" s="524">
        <f>CNGE_2024_M3_Secc1!AK147</f>
        <v>0</v>
      </c>
      <c r="AI66" s="526"/>
      <c r="AK66" s="522">
        <f t="shared" si="6"/>
        <v>0</v>
      </c>
      <c r="AL66" s="522"/>
      <c r="AM66" s="522">
        <f t="shared" si="7"/>
        <v>0</v>
      </c>
      <c r="AN66" s="522"/>
      <c r="AO66" s="522">
        <f t="shared" si="8"/>
        <v>0</v>
      </c>
      <c r="AP66" s="522" t="str">
        <f t="shared" si="9"/>
        <v>NA</v>
      </c>
      <c r="AQ66" s="522">
        <f t="shared" si="10"/>
        <v>0</v>
      </c>
      <c r="AR66" s="522"/>
      <c r="AS66" s="125" t="str">
        <f>IF(AQ66=0,"", IF(SUM($AQ$39:AQ66)=1,_xlfn.CONCAT(AT66), IF($AQ$85&gt;SUM($AQ$39:AQ66),_xlfn.CONCAT(", ",AT66), IF($AQ$85=SUM($AQ$39:AQ66),_xlfn.CONCAT(" y ",AT66,".")))))</f>
        <v/>
      </c>
      <c r="AT66" s="113">
        <v>27</v>
      </c>
      <c r="AV66" s="522">
        <f t="shared" si="5"/>
        <v>0</v>
      </c>
      <c r="AW66" s="522"/>
    </row>
    <row r="67" spans="1:49" s="38" customFormat="1" ht="15" customHeight="1">
      <c r="A67" s="18"/>
      <c r="B67" s="51"/>
      <c r="C67" s="48" t="s">
        <v>5028</v>
      </c>
      <c r="D67" s="547" t="str">
        <f>IF(CNGE_2024_M3_Secc1!D80="","",CNGE_2024_M3_Secc1!D80)</f>
        <v/>
      </c>
      <c r="E67" s="548"/>
      <c r="F67" s="548"/>
      <c r="G67" s="548"/>
      <c r="H67" s="548"/>
      <c r="I67" s="548"/>
      <c r="J67" s="548"/>
      <c r="K67" s="548"/>
      <c r="L67" s="549"/>
      <c r="M67" s="452"/>
      <c r="N67" s="452"/>
      <c r="O67" s="452"/>
      <c r="P67" s="452"/>
      <c r="Q67" s="452"/>
      <c r="R67" s="452"/>
      <c r="S67" s="452"/>
      <c r="T67" s="452"/>
      <c r="U67" s="452"/>
      <c r="V67" s="452"/>
      <c r="W67" s="452"/>
      <c r="X67" s="452"/>
      <c r="Y67" s="452"/>
      <c r="Z67" s="452"/>
      <c r="AA67" s="452"/>
      <c r="AB67" s="452"/>
      <c r="AC67" s="452"/>
      <c r="AD67" s="452"/>
      <c r="AE67" s="2"/>
      <c r="AF67" s="169"/>
      <c r="AH67" s="524">
        <f>CNGE_2024_M3_Secc1!AK148</f>
        <v>0</v>
      </c>
      <c r="AI67" s="526"/>
      <c r="AK67" s="522">
        <f t="shared" si="6"/>
        <v>0</v>
      </c>
      <c r="AL67" s="522"/>
      <c r="AM67" s="522">
        <f t="shared" si="7"/>
        <v>0</v>
      </c>
      <c r="AN67" s="522"/>
      <c r="AO67" s="522">
        <f t="shared" si="8"/>
        <v>0</v>
      </c>
      <c r="AP67" s="522" t="str">
        <f t="shared" si="9"/>
        <v>NA</v>
      </c>
      <c r="AQ67" s="522">
        <f t="shared" si="10"/>
        <v>0</v>
      </c>
      <c r="AR67" s="522"/>
      <c r="AS67" s="125" t="str">
        <f>IF(AQ67=0,"", IF(SUM($AQ$39:AQ67)=1,_xlfn.CONCAT(AT67), IF($AQ$85&gt;SUM($AQ$39:AQ67),_xlfn.CONCAT(", ",AT67), IF($AQ$85=SUM($AQ$39:AQ67),_xlfn.CONCAT(" y ",AT67,".")))))</f>
        <v/>
      </c>
      <c r="AT67" s="113">
        <v>28</v>
      </c>
      <c r="AV67" s="522">
        <f t="shared" si="5"/>
        <v>0</v>
      </c>
      <c r="AW67" s="522"/>
    </row>
    <row r="68" spans="1:49" s="38" customFormat="1" ht="15" customHeight="1">
      <c r="A68" s="18"/>
      <c r="B68" s="51"/>
      <c r="C68" s="48" t="s">
        <v>5029</v>
      </c>
      <c r="D68" s="547" t="str">
        <f>IF(CNGE_2024_M3_Secc1!D81="","",CNGE_2024_M3_Secc1!D81)</f>
        <v/>
      </c>
      <c r="E68" s="548"/>
      <c r="F68" s="548"/>
      <c r="G68" s="548"/>
      <c r="H68" s="548"/>
      <c r="I68" s="548"/>
      <c r="J68" s="548"/>
      <c r="K68" s="548"/>
      <c r="L68" s="549"/>
      <c r="M68" s="452"/>
      <c r="N68" s="452"/>
      <c r="O68" s="452"/>
      <c r="P68" s="452"/>
      <c r="Q68" s="452"/>
      <c r="R68" s="452"/>
      <c r="S68" s="452"/>
      <c r="T68" s="452"/>
      <c r="U68" s="452"/>
      <c r="V68" s="452"/>
      <c r="W68" s="452"/>
      <c r="X68" s="452"/>
      <c r="Y68" s="452"/>
      <c r="Z68" s="452"/>
      <c r="AA68" s="452"/>
      <c r="AB68" s="452"/>
      <c r="AC68" s="452"/>
      <c r="AD68" s="452"/>
      <c r="AE68" s="2"/>
      <c r="AF68" s="169"/>
      <c r="AH68" s="524">
        <f>CNGE_2024_M3_Secc1!AK149</f>
        <v>0</v>
      </c>
      <c r="AI68" s="526"/>
      <c r="AK68" s="522">
        <f t="shared" si="6"/>
        <v>0</v>
      </c>
      <c r="AL68" s="522"/>
      <c r="AM68" s="522">
        <f t="shared" si="7"/>
        <v>0</v>
      </c>
      <c r="AN68" s="522"/>
      <c r="AO68" s="522">
        <f t="shared" si="8"/>
        <v>0</v>
      </c>
      <c r="AP68" s="522" t="str">
        <f t="shared" si="9"/>
        <v>NA</v>
      </c>
      <c r="AQ68" s="522">
        <f t="shared" si="10"/>
        <v>0</v>
      </c>
      <c r="AR68" s="522"/>
      <c r="AS68" s="125" t="str">
        <f>IF(AQ68=0,"", IF(SUM($AQ$39:AQ68)=1,_xlfn.CONCAT(AT68), IF($AQ$85&gt;SUM($AQ$39:AQ68),_xlfn.CONCAT(", ",AT68), IF($AQ$85=SUM($AQ$39:AQ68),_xlfn.CONCAT(" y ",AT68,".")))))</f>
        <v/>
      </c>
      <c r="AT68" s="113">
        <v>29</v>
      </c>
      <c r="AV68" s="522">
        <f t="shared" si="5"/>
        <v>0</v>
      </c>
      <c r="AW68" s="522"/>
    </row>
    <row r="69" spans="1:49" s="38" customFormat="1" ht="15" customHeight="1">
      <c r="A69" s="18"/>
      <c r="B69" s="51"/>
      <c r="C69" s="48" t="s">
        <v>5030</v>
      </c>
      <c r="D69" s="547" t="str">
        <f>IF(CNGE_2024_M3_Secc1!D82="","",CNGE_2024_M3_Secc1!D82)</f>
        <v/>
      </c>
      <c r="E69" s="548"/>
      <c r="F69" s="548"/>
      <c r="G69" s="548"/>
      <c r="H69" s="548"/>
      <c r="I69" s="548"/>
      <c r="J69" s="548"/>
      <c r="K69" s="548"/>
      <c r="L69" s="549"/>
      <c r="M69" s="452"/>
      <c r="N69" s="452"/>
      <c r="O69" s="452"/>
      <c r="P69" s="452"/>
      <c r="Q69" s="452"/>
      <c r="R69" s="452"/>
      <c r="S69" s="452"/>
      <c r="T69" s="452"/>
      <c r="U69" s="452"/>
      <c r="V69" s="452"/>
      <c r="W69" s="452"/>
      <c r="X69" s="452"/>
      <c r="Y69" s="452"/>
      <c r="Z69" s="452"/>
      <c r="AA69" s="452"/>
      <c r="AB69" s="452"/>
      <c r="AC69" s="452"/>
      <c r="AD69" s="452"/>
      <c r="AE69" s="2"/>
      <c r="AF69" s="169"/>
      <c r="AH69" s="524">
        <f>CNGE_2024_M3_Secc1!AK150</f>
        <v>0</v>
      </c>
      <c r="AI69" s="526"/>
      <c r="AK69" s="522">
        <f t="shared" si="6"/>
        <v>0</v>
      </c>
      <c r="AL69" s="522"/>
      <c r="AM69" s="522">
        <f t="shared" si="7"/>
        <v>0</v>
      </c>
      <c r="AN69" s="522"/>
      <c r="AO69" s="522">
        <f t="shared" si="8"/>
        <v>0</v>
      </c>
      <c r="AP69" s="522" t="str">
        <f t="shared" si="9"/>
        <v>NA</v>
      </c>
      <c r="AQ69" s="522">
        <f t="shared" si="10"/>
        <v>0</v>
      </c>
      <c r="AR69" s="522"/>
      <c r="AS69" s="125" t="str">
        <f>IF(AQ69=0,"", IF(SUM($AQ$39:AQ69)=1,_xlfn.CONCAT(AT69), IF($AQ$85&gt;SUM($AQ$39:AQ69),_xlfn.CONCAT(", ",AT69), IF($AQ$85=SUM($AQ$39:AQ69),_xlfn.CONCAT(" y ",AT69,".")))))</f>
        <v/>
      </c>
      <c r="AT69" s="113">
        <v>30</v>
      </c>
      <c r="AV69" s="522">
        <f t="shared" si="5"/>
        <v>0</v>
      </c>
      <c r="AW69" s="522"/>
    </row>
    <row r="70" spans="1:49" s="38" customFormat="1" ht="15" customHeight="1">
      <c r="A70" s="18"/>
      <c r="B70" s="51"/>
      <c r="C70" s="48" t="s">
        <v>5031</v>
      </c>
      <c r="D70" s="547" t="str">
        <f>IF(CNGE_2024_M3_Secc1!D83="","",CNGE_2024_M3_Secc1!D83)</f>
        <v/>
      </c>
      <c r="E70" s="548"/>
      <c r="F70" s="548"/>
      <c r="G70" s="548"/>
      <c r="H70" s="548"/>
      <c r="I70" s="548"/>
      <c r="J70" s="548"/>
      <c r="K70" s="548"/>
      <c r="L70" s="549"/>
      <c r="M70" s="452"/>
      <c r="N70" s="452"/>
      <c r="O70" s="452"/>
      <c r="P70" s="452"/>
      <c r="Q70" s="452"/>
      <c r="R70" s="452"/>
      <c r="S70" s="452"/>
      <c r="T70" s="452"/>
      <c r="U70" s="452"/>
      <c r="V70" s="452"/>
      <c r="W70" s="452"/>
      <c r="X70" s="452"/>
      <c r="Y70" s="452"/>
      <c r="Z70" s="452"/>
      <c r="AA70" s="452"/>
      <c r="AB70" s="452"/>
      <c r="AC70" s="452"/>
      <c r="AD70" s="452"/>
      <c r="AE70" s="2"/>
      <c r="AF70" s="169"/>
      <c r="AH70" s="524">
        <f>CNGE_2024_M3_Secc1!AK151</f>
        <v>0</v>
      </c>
      <c r="AI70" s="526"/>
      <c r="AK70" s="522">
        <f t="shared" si="6"/>
        <v>0</v>
      </c>
      <c r="AL70" s="522"/>
      <c r="AM70" s="522">
        <f t="shared" si="7"/>
        <v>0</v>
      </c>
      <c r="AN70" s="522"/>
      <c r="AO70" s="522">
        <f t="shared" si="8"/>
        <v>0</v>
      </c>
      <c r="AP70" s="522" t="str">
        <f t="shared" si="9"/>
        <v>NA</v>
      </c>
      <c r="AQ70" s="522">
        <f t="shared" si="10"/>
        <v>0</v>
      </c>
      <c r="AR70" s="522"/>
      <c r="AS70" s="125" t="str">
        <f>IF(AQ70=0,"", IF(SUM($AQ$39:AQ70)=1,_xlfn.CONCAT(AT70), IF($AQ$85&gt;SUM($AQ$39:AQ70),_xlfn.CONCAT(", ",AT70), IF($AQ$85=SUM($AQ$39:AQ70),_xlfn.CONCAT(" y ",AT70,".")))))</f>
        <v/>
      </c>
      <c r="AT70" s="113">
        <v>31</v>
      </c>
      <c r="AV70" s="522">
        <f t="shared" si="5"/>
        <v>0</v>
      </c>
      <c r="AW70" s="522"/>
    </row>
    <row r="71" spans="1:49" s="38" customFormat="1" ht="15" customHeight="1">
      <c r="A71" s="18"/>
      <c r="B71" s="51"/>
      <c r="C71" s="48" t="s">
        <v>5032</v>
      </c>
      <c r="D71" s="547" t="str">
        <f>IF(CNGE_2024_M3_Secc1!D84="","",CNGE_2024_M3_Secc1!D84)</f>
        <v/>
      </c>
      <c r="E71" s="548"/>
      <c r="F71" s="548"/>
      <c r="G71" s="548"/>
      <c r="H71" s="548"/>
      <c r="I71" s="548"/>
      <c r="J71" s="548"/>
      <c r="K71" s="548"/>
      <c r="L71" s="549"/>
      <c r="M71" s="452"/>
      <c r="N71" s="452"/>
      <c r="O71" s="452"/>
      <c r="P71" s="452"/>
      <c r="Q71" s="452"/>
      <c r="R71" s="452"/>
      <c r="S71" s="452"/>
      <c r="T71" s="452"/>
      <c r="U71" s="452"/>
      <c r="V71" s="452"/>
      <c r="W71" s="452"/>
      <c r="X71" s="452"/>
      <c r="Y71" s="452"/>
      <c r="Z71" s="452"/>
      <c r="AA71" s="452"/>
      <c r="AB71" s="452"/>
      <c r="AC71" s="452"/>
      <c r="AD71" s="452"/>
      <c r="AE71" s="2"/>
      <c r="AF71" s="169"/>
      <c r="AH71" s="524">
        <f>CNGE_2024_M3_Secc1!AK152</f>
        <v>0</v>
      </c>
      <c r="AI71" s="526"/>
      <c r="AK71" s="522">
        <f t="shared" si="6"/>
        <v>0</v>
      </c>
      <c r="AL71" s="522"/>
      <c r="AM71" s="522">
        <f t="shared" si="7"/>
        <v>0</v>
      </c>
      <c r="AN71" s="522"/>
      <c r="AO71" s="522">
        <f t="shared" si="8"/>
        <v>0</v>
      </c>
      <c r="AP71" s="522" t="str">
        <f t="shared" si="9"/>
        <v>NA</v>
      </c>
      <c r="AQ71" s="522">
        <f t="shared" si="10"/>
        <v>0</v>
      </c>
      <c r="AR71" s="522"/>
      <c r="AS71" s="125" t="str">
        <f>IF(AQ71=0,"", IF(SUM($AQ$39:AQ71)=1,_xlfn.CONCAT(AT71), IF($AQ$85&gt;SUM($AQ$39:AQ71),_xlfn.CONCAT(", ",AT71), IF($AQ$85=SUM($AQ$39:AQ71),_xlfn.CONCAT(" y ",AT71,".")))))</f>
        <v/>
      </c>
      <c r="AT71" s="113">
        <v>32</v>
      </c>
      <c r="AV71" s="522">
        <f t="shared" si="5"/>
        <v>0</v>
      </c>
      <c r="AW71" s="522"/>
    </row>
    <row r="72" spans="1:49" s="38" customFormat="1" ht="15" customHeight="1">
      <c r="A72" s="18"/>
      <c r="B72" s="51"/>
      <c r="C72" s="48" t="s">
        <v>5033</v>
      </c>
      <c r="D72" s="547" t="str">
        <f>IF(CNGE_2024_M3_Secc1!D85="","",CNGE_2024_M3_Secc1!D85)</f>
        <v/>
      </c>
      <c r="E72" s="548"/>
      <c r="F72" s="548"/>
      <c r="G72" s="548"/>
      <c r="H72" s="548"/>
      <c r="I72" s="548"/>
      <c r="J72" s="548"/>
      <c r="K72" s="548"/>
      <c r="L72" s="549"/>
      <c r="M72" s="452"/>
      <c r="N72" s="452"/>
      <c r="O72" s="452"/>
      <c r="P72" s="452"/>
      <c r="Q72" s="452"/>
      <c r="R72" s="452"/>
      <c r="S72" s="452"/>
      <c r="T72" s="452"/>
      <c r="U72" s="452"/>
      <c r="V72" s="452"/>
      <c r="W72" s="452"/>
      <c r="X72" s="452"/>
      <c r="Y72" s="452"/>
      <c r="Z72" s="452"/>
      <c r="AA72" s="452"/>
      <c r="AB72" s="452"/>
      <c r="AC72" s="452"/>
      <c r="AD72" s="452"/>
      <c r="AE72" s="2"/>
      <c r="AF72" s="169"/>
      <c r="AH72" s="524">
        <f>CNGE_2024_M3_Secc1!AK153</f>
        <v>0</v>
      </c>
      <c r="AI72" s="526"/>
      <c r="AK72" s="522">
        <f t="shared" si="6"/>
        <v>0</v>
      </c>
      <c r="AL72" s="522"/>
      <c r="AM72" s="522">
        <f t="shared" si="7"/>
        <v>0</v>
      </c>
      <c r="AN72" s="522"/>
      <c r="AO72" s="522">
        <f t="shared" si="8"/>
        <v>0</v>
      </c>
      <c r="AP72" s="522" t="str">
        <f t="shared" si="9"/>
        <v>NA</v>
      </c>
      <c r="AQ72" s="522">
        <f t="shared" si="10"/>
        <v>0</v>
      </c>
      <c r="AR72" s="522"/>
      <c r="AS72" s="125" t="str">
        <f>IF(AQ72=0,"", IF(SUM($AQ$39:AQ72)=1,_xlfn.CONCAT(AT72), IF($AQ$85&gt;SUM($AQ$39:AQ72),_xlfn.CONCAT(", ",AT72), IF($AQ$85=SUM($AQ$39:AQ72),_xlfn.CONCAT(" y ",AT72,".")))))</f>
        <v/>
      </c>
      <c r="AT72" s="113">
        <v>33</v>
      </c>
      <c r="AV72" s="522">
        <f t="shared" si="5"/>
        <v>0</v>
      </c>
      <c r="AW72" s="522"/>
    </row>
    <row r="73" spans="1:49" s="38" customFormat="1" ht="15" customHeight="1">
      <c r="A73" s="18"/>
      <c r="B73" s="51"/>
      <c r="C73" s="48" t="s">
        <v>5034</v>
      </c>
      <c r="D73" s="547" t="str">
        <f>IF(CNGE_2024_M3_Secc1!D86="","",CNGE_2024_M3_Secc1!D86)</f>
        <v/>
      </c>
      <c r="E73" s="548"/>
      <c r="F73" s="548"/>
      <c r="G73" s="548"/>
      <c r="H73" s="548"/>
      <c r="I73" s="548"/>
      <c r="J73" s="548"/>
      <c r="K73" s="548"/>
      <c r="L73" s="549"/>
      <c r="M73" s="452"/>
      <c r="N73" s="452"/>
      <c r="O73" s="452"/>
      <c r="P73" s="452"/>
      <c r="Q73" s="452"/>
      <c r="R73" s="452"/>
      <c r="S73" s="452"/>
      <c r="T73" s="452"/>
      <c r="U73" s="452"/>
      <c r="V73" s="452"/>
      <c r="W73" s="452"/>
      <c r="X73" s="452"/>
      <c r="Y73" s="452"/>
      <c r="Z73" s="452"/>
      <c r="AA73" s="452"/>
      <c r="AB73" s="452"/>
      <c r="AC73" s="452"/>
      <c r="AD73" s="452"/>
      <c r="AE73" s="2"/>
      <c r="AF73" s="169"/>
      <c r="AH73" s="524">
        <f>CNGE_2024_M3_Secc1!AK154</f>
        <v>0</v>
      </c>
      <c r="AI73" s="526"/>
      <c r="AK73" s="522">
        <f t="shared" si="6"/>
        <v>0</v>
      </c>
      <c r="AL73" s="522"/>
      <c r="AM73" s="522">
        <f t="shared" si="7"/>
        <v>0</v>
      </c>
      <c r="AN73" s="522"/>
      <c r="AO73" s="522">
        <f t="shared" si="8"/>
        <v>0</v>
      </c>
      <c r="AP73" s="522" t="str">
        <f t="shared" si="9"/>
        <v>NA</v>
      </c>
      <c r="AQ73" s="522">
        <f t="shared" si="10"/>
        <v>0</v>
      </c>
      <c r="AR73" s="522"/>
      <c r="AS73" s="125" t="str">
        <f>IF(AQ73=0,"", IF(SUM($AQ$39:AQ73)=1,_xlfn.CONCAT(AT73), IF($AQ$85&gt;SUM($AQ$39:AQ73),_xlfn.CONCAT(", ",AT73), IF($AQ$85=SUM($AQ$39:AQ73),_xlfn.CONCAT(" y ",AT73,".")))))</f>
        <v/>
      </c>
      <c r="AT73" s="113">
        <v>34</v>
      </c>
      <c r="AV73" s="522">
        <f t="shared" si="5"/>
        <v>0</v>
      </c>
      <c r="AW73" s="522"/>
    </row>
    <row r="74" spans="1:49" s="38" customFormat="1" ht="15" customHeight="1">
      <c r="A74" s="18"/>
      <c r="B74" s="51"/>
      <c r="C74" s="48" t="s">
        <v>5035</v>
      </c>
      <c r="D74" s="547" t="str">
        <f>IF(CNGE_2024_M3_Secc1!D87="","",CNGE_2024_M3_Secc1!D87)</f>
        <v/>
      </c>
      <c r="E74" s="548"/>
      <c r="F74" s="548"/>
      <c r="G74" s="548"/>
      <c r="H74" s="548"/>
      <c r="I74" s="548"/>
      <c r="J74" s="548"/>
      <c r="K74" s="548"/>
      <c r="L74" s="549"/>
      <c r="M74" s="452"/>
      <c r="N74" s="452"/>
      <c r="O74" s="452"/>
      <c r="P74" s="452"/>
      <c r="Q74" s="452"/>
      <c r="R74" s="452"/>
      <c r="S74" s="452"/>
      <c r="T74" s="452"/>
      <c r="U74" s="452"/>
      <c r="V74" s="452"/>
      <c r="W74" s="452"/>
      <c r="X74" s="452"/>
      <c r="Y74" s="452"/>
      <c r="Z74" s="452"/>
      <c r="AA74" s="452"/>
      <c r="AB74" s="452"/>
      <c r="AC74" s="452"/>
      <c r="AD74" s="452"/>
      <c r="AE74" s="2"/>
      <c r="AF74" s="169"/>
      <c r="AH74" s="524">
        <f>CNGE_2024_M3_Secc1!AK155</f>
        <v>0</v>
      </c>
      <c r="AI74" s="526"/>
      <c r="AK74" s="522">
        <f t="shared" si="6"/>
        <v>0</v>
      </c>
      <c r="AL74" s="522"/>
      <c r="AM74" s="522">
        <f t="shared" si="7"/>
        <v>0</v>
      </c>
      <c r="AN74" s="522"/>
      <c r="AO74" s="522">
        <f t="shared" si="8"/>
        <v>0</v>
      </c>
      <c r="AP74" s="522" t="str">
        <f t="shared" si="9"/>
        <v>NA</v>
      </c>
      <c r="AQ74" s="522">
        <f t="shared" si="10"/>
        <v>0</v>
      </c>
      <c r="AR74" s="522"/>
      <c r="AS74" s="125" t="str">
        <f>IF(AQ74=0,"", IF(SUM($AQ$39:AQ74)=1,_xlfn.CONCAT(AT74), IF($AQ$85&gt;SUM($AQ$39:AQ74),_xlfn.CONCAT(", ",AT74), IF($AQ$85=SUM($AQ$39:AQ74),_xlfn.CONCAT(" y ",AT74,".")))))</f>
        <v/>
      </c>
      <c r="AT74" s="113">
        <v>35</v>
      </c>
      <c r="AV74" s="522">
        <f t="shared" si="5"/>
        <v>0</v>
      </c>
      <c r="AW74" s="522"/>
    </row>
    <row r="75" spans="1:49" s="38" customFormat="1" ht="15" customHeight="1">
      <c r="A75" s="18"/>
      <c r="B75" s="51"/>
      <c r="C75" s="48" t="s">
        <v>5105</v>
      </c>
      <c r="D75" s="547" t="str">
        <f>IF(CNGE_2024_M3_Secc1!D88="","",CNGE_2024_M3_Secc1!D88)</f>
        <v/>
      </c>
      <c r="E75" s="548"/>
      <c r="F75" s="548"/>
      <c r="G75" s="548"/>
      <c r="H75" s="548"/>
      <c r="I75" s="548"/>
      <c r="J75" s="548"/>
      <c r="K75" s="548"/>
      <c r="L75" s="549"/>
      <c r="M75" s="452"/>
      <c r="N75" s="452"/>
      <c r="O75" s="452"/>
      <c r="P75" s="452"/>
      <c r="Q75" s="452"/>
      <c r="R75" s="452"/>
      <c r="S75" s="452"/>
      <c r="T75" s="452"/>
      <c r="U75" s="452"/>
      <c r="V75" s="452"/>
      <c r="W75" s="452"/>
      <c r="X75" s="452"/>
      <c r="Y75" s="452"/>
      <c r="Z75" s="452"/>
      <c r="AA75" s="452"/>
      <c r="AB75" s="452"/>
      <c r="AC75" s="452"/>
      <c r="AD75" s="452"/>
      <c r="AE75" s="2"/>
      <c r="AF75" s="169"/>
      <c r="AH75" s="524">
        <f>CNGE_2024_M3_Secc1!AK156</f>
        <v>0</v>
      </c>
      <c r="AI75" s="526"/>
      <c r="AK75" s="522">
        <f t="shared" si="6"/>
        <v>0</v>
      </c>
      <c r="AL75" s="522"/>
      <c r="AM75" s="522">
        <f t="shared" si="7"/>
        <v>0</v>
      </c>
      <c r="AN75" s="522"/>
      <c r="AO75" s="522">
        <f t="shared" si="8"/>
        <v>0</v>
      </c>
      <c r="AP75" s="522" t="str">
        <f t="shared" si="9"/>
        <v>NA</v>
      </c>
      <c r="AQ75" s="522">
        <f t="shared" si="10"/>
        <v>0</v>
      </c>
      <c r="AR75" s="522"/>
      <c r="AS75" s="125" t="str">
        <f>IF(AQ75=0,"", IF(SUM($AQ$39:AQ75)=1,_xlfn.CONCAT(AT75), IF($AQ$85&gt;SUM($AQ$39:AQ75),_xlfn.CONCAT(", ",AT75), IF($AQ$85=SUM($AQ$39:AQ75),_xlfn.CONCAT(" y ",AT75,".")))))</f>
        <v/>
      </c>
      <c r="AT75" s="113">
        <v>36</v>
      </c>
      <c r="AV75" s="522">
        <f t="shared" si="5"/>
        <v>0</v>
      </c>
      <c r="AW75" s="522"/>
    </row>
    <row r="76" spans="1:49" s="38" customFormat="1" ht="15" customHeight="1">
      <c r="A76" s="18"/>
      <c r="B76" s="51"/>
      <c r="C76" s="48" t="s">
        <v>5106</v>
      </c>
      <c r="D76" s="547" t="str">
        <f>IF(CNGE_2024_M3_Secc1!D89="","",CNGE_2024_M3_Secc1!D89)</f>
        <v/>
      </c>
      <c r="E76" s="548"/>
      <c r="F76" s="548"/>
      <c r="G76" s="548"/>
      <c r="H76" s="548"/>
      <c r="I76" s="548"/>
      <c r="J76" s="548"/>
      <c r="K76" s="548"/>
      <c r="L76" s="549"/>
      <c r="M76" s="452"/>
      <c r="N76" s="452"/>
      <c r="O76" s="452"/>
      <c r="P76" s="452"/>
      <c r="Q76" s="452"/>
      <c r="R76" s="452"/>
      <c r="S76" s="452"/>
      <c r="T76" s="452"/>
      <c r="U76" s="452"/>
      <c r="V76" s="452"/>
      <c r="W76" s="452"/>
      <c r="X76" s="452"/>
      <c r="Y76" s="452"/>
      <c r="Z76" s="452"/>
      <c r="AA76" s="452"/>
      <c r="AB76" s="452"/>
      <c r="AC76" s="452"/>
      <c r="AD76" s="452"/>
      <c r="AE76" s="2"/>
      <c r="AF76" s="169"/>
      <c r="AH76" s="524">
        <f>CNGE_2024_M3_Secc1!AK157</f>
        <v>0</v>
      </c>
      <c r="AI76" s="526"/>
      <c r="AK76" s="522">
        <f t="shared" si="6"/>
        <v>0</v>
      </c>
      <c r="AL76" s="522"/>
      <c r="AM76" s="522">
        <f t="shared" si="7"/>
        <v>0</v>
      </c>
      <c r="AN76" s="522"/>
      <c r="AO76" s="522">
        <f t="shared" si="8"/>
        <v>0</v>
      </c>
      <c r="AP76" s="522" t="str">
        <f t="shared" si="9"/>
        <v>NA</v>
      </c>
      <c r="AQ76" s="522">
        <f t="shared" si="10"/>
        <v>0</v>
      </c>
      <c r="AR76" s="522"/>
      <c r="AS76" s="125" t="str">
        <f>IF(AQ76=0,"", IF(SUM($AQ$39:AQ76)=1,_xlfn.CONCAT(AT76), IF($AQ$85&gt;SUM($AQ$39:AQ76),_xlfn.CONCAT(", ",AT76), IF($AQ$85=SUM($AQ$39:AQ76),_xlfn.CONCAT(" y ",AT76,".")))))</f>
        <v/>
      </c>
      <c r="AT76" s="113">
        <v>37</v>
      </c>
      <c r="AV76" s="522">
        <f t="shared" si="5"/>
        <v>0</v>
      </c>
      <c r="AW76" s="522"/>
    </row>
    <row r="77" spans="1:49" s="38" customFormat="1" ht="15" customHeight="1">
      <c r="A77" s="18"/>
      <c r="B77" s="51"/>
      <c r="C77" s="48" t="s">
        <v>5107</v>
      </c>
      <c r="D77" s="547" t="str">
        <f>IF(CNGE_2024_M3_Secc1!D90="","",CNGE_2024_M3_Secc1!D90)</f>
        <v/>
      </c>
      <c r="E77" s="548"/>
      <c r="F77" s="548"/>
      <c r="G77" s="548"/>
      <c r="H77" s="548"/>
      <c r="I77" s="548"/>
      <c r="J77" s="548"/>
      <c r="K77" s="548"/>
      <c r="L77" s="549"/>
      <c r="M77" s="452"/>
      <c r="N77" s="452"/>
      <c r="O77" s="452"/>
      <c r="P77" s="452"/>
      <c r="Q77" s="452"/>
      <c r="R77" s="452"/>
      <c r="S77" s="452"/>
      <c r="T77" s="452"/>
      <c r="U77" s="452"/>
      <c r="V77" s="452"/>
      <c r="W77" s="452"/>
      <c r="X77" s="452"/>
      <c r="Y77" s="452"/>
      <c r="Z77" s="452"/>
      <c r="AA77" s="452"/>
      <c r="AB77" s="452"/>
      <c r="AC77" s="452"/>
      <c r="AD77" s="452"/>
      <c r="AE77" s="2"/>
      <c r="AF77" s="169"/>
      <c r="AH77" s="524">
        <f>CNGE_2024_M3_Secc1!AK158</f>
        <v>0</v>
      </c>
      <c r="AI77" s="526"/>
      <c r="AK77" s="522">
        <f t="shared" si="6"/>
        <v>0</v>
      </c>
      <c r="AL77" s="522"/>
      <c r="AM77" s="522">
        <f t="shared" si="7"/>
        <v>0</v>
      </c>
      <c r="AN77" s="522"/>
      <c r="AO77" s="522">
        <f t="shared" si="8"/>
        <v>0</v>
      </c>
      <c r="AP77" s="522" t="str">
        <f t="shared" si="9"/>
        <v>NA</v>
      </c>
      <c r="AQ77" s="522">
        <f t="shared" si="10"/>
        <v>0</v>
      </c>
      <c r="AR77" s="522"/>
      <c r="AS77" s="125" t="str">
        <f>IF(AQ77=0,"", IF(SUM($AQ$39:AQ77)=1,_xlfn.CONCAT(AT77), IF($AQ$85&gt;SUM($AQ$39:AQ77),_xlfn.CONCAT(", ",AT77), IF($AQ$85=SUM($AQ$39:AQ77),_xlfn.CONCAT(" y ",AT77,".")))))</f>
        <v/>
      </c>
      <c r="AT77" s="113">
        <v>38</v>
      </c>
      <c r="AV77" s="522">
        <f t="shared" si="5"/>
        <v>0</v>
      </c>
      <c r="AW77" s="522"/>
    </row>
    <row r="78" spans="1:49" s="38" customFormat="1" ht="15" customHeight="1">
      <c r="A78" s="18"/>
      <c r="B78" s="51"/>
      <c r="C78" s="48" t="s">
        <v>5108</v>
      </c>
      <c r="D78" s="547" t="str">
        <f>IF(CNGE_2024_M3_Secc1!D91="","",CNGE_2024_M3_Secc1!D91)</f>
        <v/>
      </c>
      <c r="E78" s="548"/>
      <c r="F78" s="548"/>
      <c r="G78" s="548"/>
      <c r="H78" s="548"/>
      <c r="I78" s="548"/>
      <c r="J78" s="548"/>
      <c r="K78" s="548"/>
      <c r="L78" s="549"/>
      <c r="M78" s="452"/>
      <c r="N78" s="452"/>
      <c r="O78" s="452"/>
      <c r="P78" s="452"/>
      <c r="Q78" s="452"/>
      <c r="R78" s="452"/>
      <c r="S78" s="452"/>
      <c r="T78" s="452"/>
      <c r="U78" s="452"/>
      <c r="V78" s="452"/>
      <c r="W78" s="452"/>
      <c r="X78" s="452"/>
      <c r="Y78" s="452"/>
      <c r="Z78" s="452"/>
      <c r="AA78" s="452"/>
      <c r="AB78" s="452"/>
      <c r="AC78" s="452"/>
      <c r="AD78" s="452"/>
      <c r="AE78" s="2"/>
      <c r="AF78" s="169"/>
      <c r="AH78" s="524">
        <f>CNGE_2024_M3_Secc1!AK159</f>
        <v>0</v>
      </c>
      <c r="AI78" s="526"/>
      <c r="AK78" s="522">
        <f t="shared" si="6"/>
        <v>0</v>
      </c>
      <c r="AL78" s="522"/>
      <c r="AM78" s="522">
        <f t="shared" si="7"/>
        <v>0</v>
      </c>
      <c r="AN78" s="522"/>
      <c r="AO78" s="522">
        <f t="shared" si="8"/>
        <v>0</v>
      </c>
      <c r="AP78" s="522" t="str">
        <f t="shared" si="9"/>
        <v>NA</v>
      </c>
      <c r="AQ78" s="522">
        <f t="shared" si="10"/>
        <v>0</v>
      </c>
      <c r="AR78" s="522"/>
      <c r="AS78" s="125" t="str">
        <f>IF(AQ78=0,"", IF(SUM($AQ$39:AQ78)=1,_xlfn.CONCAT(AT78), IF($AQ$85&gt;SUM($AQ$39:AQ78),_xlfn.CONCAT(", ",AT78), IF($AQ$85=SUM($AQ$39:AQ78),_xlfn.CONCAT(" y ",AT78,".")))))</f>
        <v/>
      </c>
      <c r="AT78" s="113">
        <v>39</v>
      </c>
      <c r="AV78" s="522">
        <f t="shared" si="5"/>
        <v>0</v>
      </c>
      <c r="AW78" s="522"/>
    </row>
    <row r="79" spans="1:49" s="38" customFormat="1" ht="15" customHeight="1">
      <c r="A79" s="18"/>
      <c r="B79" s="51"/>
      <c r="C79" s="48" t="s">
        <v>5109</v>
      </c>
      <c r="D79" s="547" t="str">
        <f>IF(CNGE_2024_M3_Secc1!D92="","",CNGE_2024_M3_Secc1!D92)</f>
        <v/>
      </c>
      <c r="E79" s="548"/>
      <c r="F79" s="548"/>
      <c r="G79" s="548"/>
      <c r="H79" s="548"/>
      <c r="I79" s="548"/>
      <c r="J79" s="548"/>
      <c r="K79" s="548"/>
      <c r="L79" s="549"/>
      <c r="M79" s="452"/>
      <c r="N79" s="452"/>
      <c r="O79" s="452"/>
      <c r="P79" s="452"/>
      <c r="Q79" s="452"/>
      <c r="R79" s="452"/>
      <c r="S79" s="452"/>
      <c r="T79" s="452"/>
      <c r="U79" s="452"/>
      <c r="V79" s="452"/>
      <c r="W79" s="452"/>
      <c r="X79" s="452"/>
      <c r="Y79" s="452"/>
      <c r="Z79" s="452"/>
      <c r="AA79" s="452"/>
      <c r="AB79" s="452"/>
      <c r="AC79" s="452"/>
      <c r="AD79" s="452"/>
      <c r="AE79" s="2"/>
      <c r="AF79" s="169"/>
      <c r="AH79" s="524">
        <f>CNGE_2024_M3_Secc1!AK160</f>
        <v>0</v>
      </c>
      <c r="AI79" s="526"/>
      <c r="AK79" s="522">
        <f t="shared" si="6"/>
        <v>0</v>
      </c>
      <c r="AL79" s="522"/>
      <c r="AM79" s="522">
        <f t="shared" si="7"/>
        <v>0</v>
      </c>
      <c r="AN79" s="522"/>
      <c r="AO79" s="522">
        <f t="shared" si="8"/>
        <v>0</v>
      </c>
      <c r="AP79" s="522" t="str">
        <f t="shared" si="9"/>
        <v>NA</v>
      </c>
      <c r="AQ79" s="522">
        <f t="shared" si="10"/>
        <v>0</v>
      </c>
      <c r="AR79" s="522"/>
      <c r="AS79" s="125" t="str">
        <f>IF(AQ79=0,"", IF(SUM($AQ$39:AQ79)=1,_xlfn.CONCAT(AT79), IF($AQ$85&gt;SUM($AQ$39:AQ79),_xlfn.CONCAT(", ",AT79), IF($AQ$85=SUM($AQ$39:AQ79),_xlfn.CONCAT(" y ",AT79,".")))))</f>
        <v/>
      </c>
      <c r="AT79" s="113">
        <v>40</v>
      </c>
      <c r="AV79" s="522">
        <f t="shared" si="5"/>
        <v>0</v>
      </c>
      <c r="AW79" s="522"/>
    </row>
    <row r="80" spans="1:49" s="38" customFormat="1" ht="15" customHeight="1">
      <c r="A80" s="18"/>
      <c r="B80" s="51"/>
      <c r="C80" s="48" t="s">
        <v>5110</v>
      </c>
      <c r="D80" s="547" t="str">
        <f>IF(CNGE_2024_M3_Secc1!D93="","",CNGE_2024_M3_Secc1!D93)</f>
        <v/>
      </c>
      <c r="E80" s="548"/>
      <c r="F80" s="548"/>
      <c r="G80" s="548"/>
      <c r="H80" s="548"/>
      <c r="I80" s="548"/>
      <c r="J80" s="548"/>
      <c r="K80" s="548"/>
      <c r="L80" s="549"/>
      <c r="M80" s="452"/>
      <c r="N80" s="452"/>
      <c r="O80" s="452"/>
      <c r="P80" s="452"/>
      <c r="Q80" s="452"/>
      <c r="R80" s="452"/>
      <c r="S80" s="452"/>
      <c r="T80" s="452"/>
      <c r="U80" s="452"/>
      <c r="V80" s="452"/>
      <c r="W80" s="452"/>
      <c r="X80" s="452"/>
      <c r="Y80" s="452"/>
      <c r="Z80" s="452"/>
      <c r="AA80" s="452"/>
      <c r="AB80" s="452"/>
      <c r="AC80" s="452"/>
      <c r="AD80" s="452"/>
      <c r="AE80" s="2"/>
      <c r="AF80" s="169"/>
      <c r="AH80" s="524">
        <f>CNGE_2024_M3_Secc1!AK161</f>
        <v>0</v>
      </c>
      <c r="AI80" s="526"/>
      <c r="AK80" s="522">
        <f t="shared" si="6"/>
        <v>0</v>
      </c>
      <c r="AL80" s="522"/>
      <c r="AM80" s="522">
        <f t="shared" si="7"/>
        <v>0</v>
      </c>
      <c r="AN80" s="522"/>
      <c r="AO80" s="522">
        <f t="shared" si="8"/>
        <v>0</v>
      </c>
      <c r="AP80" s="522" t="str">
        <f t="shared" si="9"/>
        <v>NA</v>
      </c>
      <c r="AQ80" s="522">
        <f t="shared" si="10"/>
        <v>0</v>
      </c>
      <c r="AR80" s="522"/>
      <c r="AS80" s="125" t="str">
        <f>IF(AQ80=0,"", IF(SUM($AQ$39:AQ80)=1,_xlfn.CONCAT(AT80), IF($AQ$85&gt;SUM($AQ$39:AQ80),_xlfn.CONCAT(", ",AT80), IF($AQ$85=SUM($AQ$39:AQ80),_xlfn.CONCAT(" y ",AT80,".")))))</f>
        <v/>
      </c>
      <c r="AT80" s="113">
        <v>41</v>
      </c>
      <c r="AV80" s="522">
        <f t="shared" si="5"/>
        <v>0</v>
      </c>
      <c r="AW80" s="522"/>
    </row>
    <row r="81" spans="1:49" s="38" customFormat="1" ht="15" customHeight="1">
      <c r="A81" s="18"/>
      <c r="B81" s="51"/>
      <c r="C81" s="48" t="s">
        <v>5111</v>
      </c>
      <c r="D81" s="547" t="str">
        <f>IF(CNGE_2024_M3_Secc1!D94="","",CNGE_2024_M3_Secc1!D94)</f>
        <v/>
      </c>
      <c r="E81" s="548"/>
      <c r="F81" s="548"/>
      <c r="G81" s="548"/>
      <c r="H81" s="548"/>
      <c r="I81" s="548"/>
      <c r="J81" s="548"/>
      <c r="K81" s="548"/>
      <c r="L81" s="549"/>
      <c r="M81" s="452"/>
      <c r="N81" s="452"/>
      <c r="O81" s="452"/>
      <c r="P81" s="452"/>
      <c r="Q81" s="452"/>
      <c r="R81" s="452"/>
      <c r="S81" s="452"/>
      <c r="T81" s="452"/>
      <c r="U81" s="452"/>
      <c r="V81" s="452"/>
      <c r="W81" s="452"/>
      <c r="X81" s="452"/>
      <c r="Y81" s="452"/>
      <c r="Z81" s="452"/>
      <c r="AA81" s="452"/>
      <c r="AB81" s="452"/>
      <c r="AC81" s="452"/>
      <c r="AD81" s="452"/>
      <c r="AE81" s="2"/>
      <c r="AF81" s="169"/>
      <c r="AH81" s="524">
        <f>CNGE_2024_M3_Secc1!AK162</f>
        <v>0</v>
      </c>
      <c r="AI81" s="526"/>
      <c r="AK81" s="522">
        <f t="shared" si="6"/>
        <v>0</v>
      </c>
      <c r="AL81" s="522"/>
      <c r="AM81" s="522">
        <f t="shared" si="7"/>
        <v>0</v>
      </c>
      <c r="AN81" s="522"/>
      <c r="AO81" s="522">
        <f t="shared" si="8"/>
        <v>0</v>
      </c>
      <c r="AP81" s="522" t="str">
        <f t="shared" si="9"/>
        <v>NA</v>
      </c>
      <c r="AQ81" s="522">
        <f t="shared" si="10"/>
        <v>0</v>
      </c>
      <c r="AR81" s="522"/>
      <c r="AS81" s="125" t="str">
        <f>IF(AQ81=0,"", IF(SUM($AQ$39:AQ81)=1,_xlfn.CONCAT(AT81), IF($AQ$85&gt;SUM($AQ$39:AQ81),_xlfn.CONCAT(", ",AT81), IF($AQ$85=SUM($AQ$39:AQ81),_xlfn.CONCAT(" y ",AT81,".")))))</f>
        <v/>
      </c>
      <c r="AT81" s="113">
        <v>42</v>
      </c>
      <c r="AV81" s="522">
        <f t="shared" si="5"/>
        <v>0</v>
      </c>
      <c r="AW81" s="522"/>
    </row>
    <row r="82" spans="1:49" s="38" customFormat="1" ht="15" customHeight="1">
      <c r="A82" s="18"/>
      <c r="B82" s="51"/>
      <c r="C82" s="48" t="s">
        <v>5112</v>
      </c>
      <c r="D82" s="547" t="str">
        <f>IF(CNGE_2024_M3_Secc1!D95="","",CNGE_2024_M3_Secc1!D95)</f>
        <v/>
      </c>
      <c r="E82" s="548"/>
      <c r="F82" s="548"/>
      <c r="G82" s="548"/>
      <c r="H82" s="548"/>
      <c r="I82" s="548"/>
      <c r="J82" s="548"/>
      <c r="K82" s="548"/>
      <c r="L82" s="549"/>
      <c r="M82" s="452"/>
      <c r="N82" s="452"/>
      <c r="O82" s="452"/>
      <c r="P82" s="452"/>
      <c r="Q82" s="452"/>
      <c r="R82" s="452"/>
      <c r="S82" s="452"/>
      <c r="T82" s="452"/>
      <c r="U82" s="452"/>
      <c r="V82" s="452"/>
      <c r="W82" s="452"/>
      <c r="X82" s="452"/>
      <c r="Y82" s="452"/>
      <c r="Z82" s="452"/>
      <c r="AA82" s="452"/>
      <c r="AB82" s="452"/>
      <c r="AC82" s="452"/>
      <c r="AD82" s="452"/>
      <c r="AE82" s="2"/>
      <c r="AF82" s="169"/>
      <c r="AH82" s="524">
        <f>CNGE_2024_M3_Secc1!AK163</f>
        <v>0</v>
      </c>
      <c r="AI82" s="526"/>
      <c r="AK82" s="522">
        <f t="shared" si="6"/>
        <v>0</v>
      </c>
      <c r="AL82" s="522"/>
      <c r="AM82" s="522">
        <f t="shared" si="7"/>
        <v>0</v>
      </c>
      <c r="AN82" s="522"/>
      <c r="AO82" s="522">
        <f t="shared" si="8"/>
        <v>0</v>
      </c>
      <c r="AP82" s="522" t="str">
        <f t="shared" si="9"/>
        <v>NA</v>
      </c>
      <c r="AQ82" s="522">
        <f t="shared" si="10"/>
        <v>0</v>
      </c>
      <c r="AR82" s="522"/>
      <c r="AS82" s="125" t="str">
        <f>IF(AQ82=0,"", IF(SUM($AQ$39:AQ82)=1,_xlfn.CONCAT(AT82), IF($AQ$85&gt;SUM($AQ$39:AQ82),_xlfn.CONCAT(", ",AT82), IF($AQ$85=SUM($AQ$39:AQ82),_xlfn.CONCAT(" y ",AT82,".")))))</f>
        <v/>
      </c>
      <c r="AT82" s="113">
        <v>43</v>
      </c>
      <c r="AV82" s="522">
        <f t="shared" si="5"/>
        <v>0</v>
      </c>
      <c r="AW82" s="522"/>
    </row>
    <row r="83" spans="1:49" s="38" customFormat="1" ht="15" customHeight="1">
      <c r="A83" s="18"/>
      <c r="B83" s="51"/>
      <c r="C83" s="48" t="s">
        <v>5113</v>
      </c>
      <c r="D83" s="547" t="str">
        <f>IF(CNGE_2024_M3_Secc1!D96="","",CNGE_2024_M3_Secc1!D96)</f>
        <v/>
      </c>
      <c r="E83" s="548"/>
      <c r="F83" s="548"/>
      <c r="G83" s="548"/>
      <c r="H83" s="548"/>
      <c r="I83" s="548"/>
      <c r="J83" s="548"/>
      <c r="K83" s="548"/>
      <c r="L83" s="549"/>
      <c r="M83" s="452"/>
      <c r="N83" s="452"/>
      <c r="O83" s="452"/>
      <c r="P83" s="452"/>
      <c r="Q83" s="452"/>
      <c r="R83" s="452"/>
      <c r="S83" s="452"/>
      <c r="T83" s="452"/>
      <c r="U83" s="452"/>
      <c r="V83" s="452"/>
      <c r="W83" s="452"/>
      <c r="X83" s="452"/>
      <c r="Y83" s="452"/>
      <c r="Z83" s="452"/>
      <c r="AA83" s="452"/>
      <c r="AB83" s="452"/>
      <c r="AC83" s="452"/>
      <c r="AD83" s="452"/>
      <c r="AE83" s="2"/>
      <c r="AF83" s="169"/>
      <c r="AH83" s="524">
        <f>CNGE_2024_M3_Secc1!AK164</f>
        <v>0</v>
      </c>
      <c r="AI83" s="526"/>
      <c r="AK83" s="522">
        <f t="shared" si="6"/>
        <v>0</v>
      </c>
      <c r="AL83" s="522"/>
      <c r="AM83" s="522">
        <f t="shared" si="7"/>
        <v>0</v>
      </c>
      <c r="AN83" s="522"/>
      <c r="AO83" s="522">
        <f t="shared" si="8"/>
        <v>0</v>
      </c>
      <c r="AP83" s="522" t="str">
        <f t="shared" si="9"/>
        <v>NA</v>
      </c>
      <c r="AQ83" s="522">
        <f t="shared" si="10"/>
        <v>0</v>
      </c>
      <c r="AR83" s="522"/>
      <c r="AS83" s="125" t="str">
        <f>IF(AQ83=0,"", IF(SUM($AQ$39:AQ83)=1,_xlfn.CONCAT(AT83), IF($AQ$85&gt;SUM($AQ$39:AQ83),_xlfn.CONCAT(", ",AT83), IF($AQ$85=SUM($AQ$39:AQ83),_xlfn.CONCAT(" y ",AT83,".")))))</f>
        <v/>
      </c>
      <c r="AT83" s="113">
        <v>44</v>
      </c>
      <c r="AV83" s="522">
        <f t="shared" si="5"/>
        <v>0</v>
      </c>
      <c r="AW83" s="522"/>
    </row>
    <row r="84" spans="1:49" s="38" customFormat="1" ht="15" customHeight="1">
      <c r="A84" s="18"/>
      <c r="B84" s="51"/>
      <c r="C84" s="48" t="s">
        <v>5114</v>
      </c>
      <c r="D84" s="547" t="str">
        <f>IF(CNGE_2024_M3_Secc1!D97="","",CNGE_2024_M3_Secc1!D97)</f>
        <v/>
      </c>
      <c r="E84" s="548"/>
      <c r="F84" s="548"/>
      <c r="G84" s="548"/>
      <c r="H84" s="548"/>
      <c r="I84" s="548"/>
      <c r="J84" s="548"/>
      <c r="K84" s="548"/>
      <c r="L84" s="549"/>
      <c r="M84" s="452"/>
      <c r="N84" s="452"/>
      <c r="O84" s="452"/>
      <c r="P84" s="452"/>
      <c r="Q84" s="452"/>
      <c r="R84" s="452"/>
      <c r="S84" s="452"/>
      <c r="T84" s="452"/>
      <c r="U84" s="452"/>
      <c r="V84" s="452"/>
      <c r="W84" s="452"/>
      <c r="X84" s="452"/>
      <c r="Y84" s="452"/>
      <c r="Z84" s="452"/>
      <c r="AA84" s="452"/>
      <c r="AB84" s="452"/>
      <c r="AC84" s="452"/>
      <c r="AD84" s="452"/>
      <c r="AE84" s="2"/>
      <c r="AF84" s="169"/>
      <c r="AH84" s="524">
        <f>CNGE_2024_M3_Secc1!AK165</f>
        <v>0</v>
      </c>
      <c r="AI84" s="526"/>
      <c r="AK84" s="522">
        <f t="shared" si="6"/>
        <v>0</v>
      </c>
      <c r="AL84" s="522"/>
      <c r="AM84" s="522">
        <f t="shared" si="7"/>
        <v>0</v>
      </c>
      <c r="AN84" s="522"/>
      <c r="AO84" s="522">
        <f t="shared" si="8"/>
        <v>0</v>
      </c>
      <c r="AP84" s="522" t="str">
        <f t="shared" si="9"/>
        <v>NA</v>
      </c>
      <c r="AQ84" s="522">
        <f t="shared" si="10"/>
        <v>0</v>
      </c>
      <c r="AR84" s="522"/>
      <c r="AS84" s="125" t="str">
        <f>IF(AQ84=0,"", IF(SUM($AQ$39:AQ84)=1,_xlfn.CONCAT(AT84), IF($AQ$85&gt;SUM($AQ$39:AQ84),_xlfn.CONCAT(", ",AT84), IF($AQ$85=SUM($AQ$39:AQ84),_xlfn.CONCAT(" y ",AT84,".")))))</f>
        <v/>
      </c>
      <c r="AT84" s="113">
        <v>45</v>
      </c>
      <c r="AV84" s="522">
        <f t="shared" si="5"/>
        <v>0</v>
      </c>
      <c r="AW84" s="522"/>
    </row>
    <row r="85" spans="1:49" s="38" customFormat="1" ht="15" customHeight="1">
      <c r="A85" s="18"/>
      <c r="B85" s="3"/>
      <c r="C85" s="52"/>
      <c r="D85" s="52"/>
      <c r="E85" s="52"/>
      <c r="F85" s="52"/>
      <c r="G85" s="52"/>
      <c r="H85" s="52"/>
      <c r="I85" s="52"/>
      <c r="L85" s="49" t="s">
        <v>5115</v>
      </c>
      <c r="M85" s="445">
        <f>IF(AND(SUM(M39:R84)=0,COUNTIF(M39:R84,"NS")&gt;0),"NS",
IF(AND(SUM(M39:R84)=0,COUNTIF(M39:R84,0)&gt;0),0,
IF(AND(SUM(M39:R84)=0,COUNTIF(M39:R84,"NA")&gt;0),"NA",
SUM(M39:R84))))</f>
        <v>0</v>
      </c>
      <c r="N85" s="445"/>
      <c r="O85" s="445"/>
      <c r="P85" s="445"/>
      <c r="Q85" s="445"/>
      <c r="R85" s="445"/>
      <c r="S85" s="445">
        <f t="shared" ref="S85" si="11">IF(AND(SUM(S39:X84)=0,COUNTIF(S39:X84,"NS")&gt;0),"NS",
IF(AND(SUM(S39:X84)=0,COUNTIF(S39:X84,0)&gt;0),0,
IF(AND(SUM(S39:X84)=0,COUNTIF(S39:X84,"NA")&gt;0),"NA",
SUM(S39:X84))))</f>
        <v>0</v>
      </c>
      <c r="T85" s="445"/>
      <c r="U85" s="445"/>
      <c r="V85" s="445"/>
      <c r="W85" s="445"/>
      <c r="X85" s="445"/>
      <c r="Y85" s="445">
        <f t="shared" ref="Y85" si="12">IF(AND(SUM(Y39:AD84)=0,COUNTIF(Y39:AD84,"NS")&gt;0),"NS",
IF(AND(SUM(Y39:AD84)=0,COUNTIF(Y39:AD84,0)&gt;0),0,
IF(AND(SUM(Y39:AD84)=0,COUNTIF(Y39:AD84,"NA")&gt;0),"NA",
SUM(Y39:AD84))))</f>
        <v>0</v>
      </c>
      <c r="Z85" s="445"/>
      <c r="AA85" s="445"/>
      <c r="AB85" s="445"/>
      <c r="AC85" s="445"/>
      <c r="AD85" s="445"/>
      <c r="AE85" s="2"/>
      <c r="AF85" s="169"/>
      <c r="AQ85" s="535">
        <f>SUM(AQ39:AR84)</f>
        <v>0</v>
      </c>
      <c r="AR85" s="535"/>
      <c r="AS85" s="148" t="str">
        <f>IF(AQ85=0,"", IF(AQ85=1,VLOOKUP(1,AQ39:AS84,3,FALSE), IF(AQ85&gt;1,_xlfn.CONCAT(AS39:AS84),"")))</f>
        <v/>
      </c>
      <c r="AV85" s="573">
        <f>SUM(AV39:AW84)</f>
        <v>0</v>
      </c>
      <c r="AW85" s="573"/>
    </row>
    <row r="86" spans="1:49" s="38" customFormat="1" ht="15" customHeight="1">
      <c r="A86" s="18"/>
      <c r="B86" s="3"/>
      <c r="C86" s="52"/>
      <c r="D86" s="52"/>
      <c r="E86" s="52"/>
      <c r="F86" s="52"/>
      <c r="G86" s="52"/>
      <c r="H86" s="52"/>
      <c r="I86" s="52"/>
      <c r="M86" s="52"/>
      <c r="N86" s="52"/>
      <c r="O86" s="52"/>
      <c r="P86" s="52"/>
      <c r="Q86" s="52"/>
      <c r="R86" s="49"/>
      <c r="AE86" s="2"/>
      <c r="AF86" s="169"/>
    </row>
    <row r="87" spans="1:49" s="38" customFormat="1" ht="24" customHeight="1">
      <c r="A87" s="18"/>
      <c r="B87" s="181"/>
      <c r="C87" s="492" t="s">
        <v>5117</v>
      </c>
      <c r="D87" s="492"/>
      <c r="E87" s="492"/>
      <c r="F87" s="492"/>
      <c r="G87" s="492"/>
      <c r="H87" s="492"/>
      <c r="I87" s="492"/>
      <c r="J87" s="492"/>
      <c r="K87" s="492"/>
      <c r="L87" s="492"/>
      <c r="M87" s="492"/>
      <c r="N87" s="492"/>
      <c r="O87" s="492"/>
      <c r="P87" s="492"/>
      <c r="Q87" s="492"/>
      <c r="R87" s="492"/>
      <c r="S87" s="492"/>
      <c r="T87" s="492"/>
      <c r="U87" s="492"/>
      <c r="V87" s="492"/>
      <c r="W87" s="492"/>
      <c r="X87" s="492"/>
      <c r="Y87" s="492"/>
      <c r="Z87" s="492"/>
      <c r="AA87" s="492"/>
      <c r="AB87" s="492"/>
      <c r="AC87" s="492"/>
      <c r="AD87" s="492"/>
      <c r="AE87" s="2"/>
      <c r="AF87" s="169"/>
    </row>
    <row r="88" spans="1:49" s="38" customFormat="1" ht="60" customHeight="1">
      <c r="A88" s="18"/>
      <c r="B88" s="3"/>
      <c r="C88" s="511"/>
      <c r="D88" s="512"/>
      <c r="E88" s="512"/>
      <c r="F88" s="512"/>
      <c r="G88" s="512"/>
      <c r="H88" s="512"/>
      <c r="I88" s="512"/>
      <c r="J88" s="512"/>
      <c r="K88" s="512"/>
      <c r="L88" s="512"/>
      <c r="M88" s="512"/>
      <c r="N88" s="512"/>
      <c r="O88" s="512"/>
      <c r="P88" s="512"/>
      <c r="Q88" s="512"/>
      <c r="R88" s="512"/>
      <c r="S88" s="512"/>
      <c r="T88" s="512"/>
      <c r="U88" s="512"/>
      <c r="V88" s="512"/>
      <c r="W88" s="512"/>
      <c r="X88" s="512"/>
      <c r="Y88" s="512"/>
      <c r="Z88" s="512"/>
      <c r="AA88" s="512"/>
      <c r="AB88" s="512"/>
      <c r="AC88" s="512"/>
      <c r="AD88" s="513"/>
      <c r="AE88" s="2"/>
      <c r="AF88" s="169"/>
    </row>
    <row r="89" spans="1:49" s="38" customFormat="1" ht="15" customHeight="1">
      <c r="A89" s="18"/>
      <c r="B89" s="470" t="str">
        <f>IF(AQ85=0,"", IF(AQ85=1,_xlfn.CONCAT("Error: Verificar sumas en el numeral ",AS85,"."),_xlfn.CONCAT("Error: Verificar sumas en los numerales ",AS85)))</f>
        <v/>
      </c>
      <c r="C89" s="470"/>
      <c r="D89" s="470"/>
      <c r="E89" s="470"/>
      <c r="F89" s="470"/>
      <c r="G89" s="470"/>
      <c r="H89" s="470"/>
      <c r="I89" s="470"/>
      <c r="J89" s="470"/>
      <c r="K89" s="470"/>
      <c r="L89" s="470"/>
      <c r="M89" s="470"/>
      <c r="N89" s="470"/>
      <c r="O89" s="470"/>
      <c r="P89" s="470"/>
      <c r="Q89" s="470"/>
      <c r="R89" s="470"/>
      <c r="S89" s="470"/>
      <c r="T89" s="470"/>
      <c r="U89" s="470"/>
      <c r="V89" s="470"/>
      <c r="W89" s="470"/>
      <c r="X89" s="470"/>
      <c r="Y89" s="470"/>
      <c r="Z89" s="470"/>
      <c r="AA89" s="470"/>
      <c r="AB89" s="470"/>
      <c r="AC89" s="470"/>
      <c r="AD89" s="470"/>
      <c r="AE89" s="2"/>
      <c r="AF89" s="169"/>
    </row>
    <row r="90" spans="1:49" s="38" customFormat="1" ht="15" customHeight="1">
      <c r="A90" s="18"/>
      <c r="B90" s="471" t="str">
        <f>IF(AV85=0,"","Error: Debe completar toda la información requerida.")</f>
        <v/>
      </c>
      <c r="C90" s="471"/>
      <c r="D90" s="471"/>
      <c r="E90" s="471"/>
      <c r="F90" s="471"/>
      <c r="G90" s="471"/>
      <c r="H90" s="471"/>
      <c r="I90" s="471"/>
      <c r="J90" s="471"/>
      <c r="K90" s="471"/>
      <c r="L90" s="471"/>
      <c r="M90" s="471"/>
      <c r="N90" s="471"/>
      <c r="O90" s="471"/>
      <c r="P90" s="471"/>
      <c r="Q90" s="471"/>
      <c r="R90" s="471"/>
      <c r="S90" s="471"/>
      <c r="T90" s="471"/>
      <c r="U90" s="471"/>
      <c r="V90" s="471"/>
      <c r="W90" s="471"/>
      <c r="X90" s="471"/>
      <c r="Y90" s="471"/>
      <c r="Z90" s="471"/>
      <c r="AA90" s="471"/>
      <c r="AB90" s="471"/>
      <c r="AC90" s="471"/>
      <c r="AD90" s="471"/>
      <c r="AE90" s="2"/>
      <c r="AF90" s="169"/>
    </row>
    <row r="91" spans="1:49" s="38" customFormat="1" ht="15" customHeight="1">
      <c r="A91" s="18"/>
      <c r="B91" s="3"/>
      <c r="C91" s="52"/>
      <c r="D91" s="52"/>
      <c r="E91" s="52"/>
      <c r="F91" s="52"/>
      <c r="G91" s="52"/>
      <c r="H91" s="52"/>
      <c r="I91" s="52"/>
      <c r="J91" s="52"/>
      <c r="K91" s="52"/>
      <c r="L91" s="52"/>
      <c r="M91" s="52"/>
      <c r="N91" s="52"/>
      <c r="O91" s="52"/>
      <c r="P91" s="52"/>
      <c r="Q91" s="52"/>
      <c r="R91" s="52"/>
      <c r="S91" s="52"/>
      <c r="T91" s="52"/>
      <c r="U91" s="52"/>
      <c r="V91" s="52"/>
      <c r="W91" s="52"/>
      <c r="X91" s="52"/>
      <c r="Y91" s="52"/>
      <c r="Z91" s="52"/>
      <c r="AA91" s="52"/>
      <c r="AB91" s="52"/>
      <c r="AC91" s="52"/>
      <c r="AD91" s="52"/>
      <c r="AE91" s="2"/>
      <c r="AF91" s="169"/>
    </row>
    <row r="92" spans="1:49" s="38" customFormat="1" ht="15" customHeight="1">
      <c r="A92" s="18"/>
      <c r="B92" s="3"/>
      <c r="C92" s="52"/>
      <c r="D92" s="52"/>
      <c r="E92" s="52"/>
      <c r="F92" s="52"/>
      <c r="G92" s="52"/>
      <c r="H92" s="52"/>
      <c r="I92" s="52"/>
      <c r="J92" s="52"/>
      <c r="K92" s="52"/>
      <c r="L92" s="52"/>
      <c r="M92" s="52"/>
      <c r="N92" s="52"/>
      <c r="O92" s="52"/>
      <c r="P92" s="52"/>
      <c r="Q92" s="52"/>
      <c r="R92" s="52"/>
      <c r="S92" s="52"/>
      <c r="T92" s="52"/>
      <c r="U92" s="52"/>
      <c r="V92" s="52"/>
      <c r="W92" s="52"/>
      <c r="X92" s="52"/>
      <c r="Y92" s="52"/>
      <c r="Z92" s="52"/>
      <c r="AA92" s="52"/>
      <c r="AB92" s="52"/>
      <c r="AC92" s="52"/>
      <c r="AD92" s="52"/>
      <c r="AE92" s="2"/>
      <c r="AF92" s="169"/>
    </row>
    <row r="93" spans="1:49" s="38" customFormat="1" ht="15" customHeight="1">
      <c r="A93" s="18"/>
      <c r="B93" s="3"/>
      <c r="C93" s="52"/>
      <c r="D93" s="52"/>
      <c r="E93" s="52"/>
      <c r="F93" s="52"/>
      <c r="G93" s="52"/>
      <c r="H93" s="52"/>
      <c r="I93" s="52"/>
      <c r="J93" s="52"/>
      <c r="K93" s="52"/>
      <c r="L93" s="52"/>
      <c r="M93" s="52"/>
      <c r="N93" s="52"/>
      <c r="O93" s="52"/>
      <c r="P93" s="52"/>
      <c r="Q93" s="52"/>
      <c r="R93" s="52"/>
      <c r="S93" s="52"/>
      <c r="T93" s="52"/>
      <c r="U93" s="52"/>
      <c r="V93" s="52"/>
      <c r="W93" s="52"/>
      <c r="X93" s="52"/>
      <c r="Y93" s="52"/>
      <c r="Z93" s="52"/>
      <c r="AA93" s="52"/>
      <c r="AB93" s="52"/>
      <c r="AC93" s="52"/>
      <c r="AD93" s="52"/>
      <c r="AE93" s="2"/>
      <c r="AF93" s="169"/>
    </row>
    <row r="94" spans="1:49" s="38" customFormat="1" ht="15" customHeight="1">
      <c r="A94" s="18"/>
      <c r="B94" s="3"/>
      <c r="C94" s="52"/>
      <c r="D94" s="52"/>
      <c r="E94" s="52"/>
      <c r="F94" s="52"/>
      <c r="G94" s="52"/>
      <c r="H94" s="52"/>
      <c r="I94" s="52"/>
      <c r="J94" s="52"/>
      <c r="K94" s="52"/>
      <c r="L94" s="52"/>
      <c r="M94" s="52"/>
      <c r="N94" s="52"/>
      <c r="O94" s="52"/>
      <c r="P94" s="52"/>
      <c r="Q94" s="52"/>
      <c r="R94" s="52"/>
      <c r="S94" s="52"/>
      <c r="T94" s="52"/>
      <c r="U94" s="52"/>
      <c r="V94" s="52"/>
      <c r="W94" s="52"/>
      <c r="X94" s="52"/>
      <c r="Y94" s="52"/>
      <c r="Z94" s="52"/>
      <c r="AA94" s="52"/>
      <c r="AB94" s="52"/>
      <c r="AC94" s="52"/>
      <c r="AD94" s="52"/>
      <c r="AE94" s="2"/>
      <c r="AF94" s="169"/>
    </row>
    <row r="95" spans="1:49" s="38" customFormat="1" ht="36" customHeight="1">
      <c r="A95" s="18" t="s">
        <v>6150</v>
      </c>
      <c r="B95" s="624" t="s">
        <v>6151</v>
      </c>
      <c r="C95" s="624"/>
      <c r="D95" s="624"/>
      <c r="E95" s="624"/>
      <c r="F95" s="624"/>
      <c r="G95" s="624"/>
      <c r="H95" s="624"/>
      <c r="I95" s="624"/>
      <c r="J95" s="624"/>
      <c r="K95" s="624"/>
      <c r="L95" s="624"/>
      <c r="M95" s="624"/>
      <c r="N95" s="624"/>
      <c r="O95" s="624"/>
      <c r="P95" s="624"/>
      <c r="Q95" s="624"/>
      <c r="R95" s="624"/>
      <c r="S95" s="624"/>
      <c r="T95" s="624"/>
      <c r="U95" s="624"/>
      <c r="V95" s="624"/>
      <c r="W95" s="624"/>
      <c r="X95" s="624"/>
      <c r="Y95" s="624"/>
      <c r="Z95" s="624"/>
      <c r="AA95" s="624"/>
      <c r="AB95" s="624"/>
      <c r="AC95" s="624"/>
      <c r="AD95" s="624"/>
      <c r="AE95" s="2"/>
      <c r="AF95" s="169"/>
      <c r="AH95" s="522" t="s">
        <v>5066</v>
      </c>
      <c r="AI95" s="522"/>
      <c r="AJ95" s="522" t="s">
        <v>5067</v>
      </c>
      <c r="AK95" s="522"/>
      <c r="AL95" s="522" t="s">
        <v>5068</v>
      </c>
      <c r="AM95" s="522"/>
    </row>
    <row r="96" spans="1:49" s="211" customFormat="1" ht="24" customHeight="1">
      <c r="A96" s="60"/>
      <c r="B96" s="191"/>
      <c r="C96" s="492" t="s">
        <v>6152</v>
      </c>
      <c r="D96" s="637"/>
      <c r="E96" s="637"/>
      <c r="F96" s="637"/>
      <c r="G96" s="637"/>
      <c r="H96" s="637"/>
      <c r="I96" s="637"/>
      <c r="J96" s="637"/>
      <c r="K96" s="637"/>
      <c r="L96" s="637"/>
      <c r="M96" s="637"/>
      <c r="N96" s="637"/>
      <c r="O96" s="637"/>
      <c r="P96" s="637"/>
      <c r="Q96" s="637"/>
      <c r="R96" s="637"/>
      <c r="S96" s="637"/>
      <c r="T96" s="637"/>
      <c r="U96" s="637"/>
      <c r="V96" s="637"/>
      <c r="W96" s="637"/>
      <c r="X96" s="637"/>
      <c r="Y96" s="637"/>
      <c r="Z96" s="637"/>
      <c r="AA96" s="637"/>
      <c r="AB96" s="637"/>
      <c r="AC96" s="637"/>
      <c r="AD96" s="637"/>
      <c r="AE96" s="213"/>
      <c r="AF96" s="210"/>
      <c r="AH96" s="522">
        <f>COUNTBLANK(D105:AD150)+COUNTBLANK(D157:AD202)+COUNTBLANK(D209:AD254)</f>
        <v>3723</v>
      </c>
      <c r="AI96" s="522"/>
      <c r="AJ96" s="522">
        <v>3723</v>
      </c>
      <c r="AK96" s="522"/>
      <c r="AL96" s="522">
        <v>90</v>
      </c>
      <c r="AM96" s="522"/>
    </row>
    <row r="97" spans="1:104" s="38" customFormat="1" ht="36" customHeight="1">
      <c r="A97" s="156"/>
      <c r="B97" s="45"/>
      <c r="C97" s="492" t="s">
        <v>6153</v>
      </c>
      <c r="D97" s="492"/>
      <c r="E97" s="492"/>
      <c r="F97" s="492"/>
      <c r="G97" s="492"/>
      <c r="H97" s="492"/>
      <c r="I97" s="492"/>
      <c r="J97" s="492"/>
      <c r="K97" s="492"/>
      <c r="L97" s="492"/>
      <c r="M97" s="492"/>
      <c r="N97" s="492"/>
      <c r="O97" s="492"/>
      <c r="P97" s="492"/>
      <c r="Q97" s="492"/>
      <c r="R97" s="492"/>
      <c r="S97" s="492"/>
      <c r="T97" s="492"/>
      <c r="U97" s="492"/>
      <c r="V97" s="492"/>
      <c r="W97" s="492"/>
      <c r="X97" s="492"/>
      <c r="Y97" s="492"/>
      <c r="Z97" s="492"/>
      <c r="AA97" s="492"/>
      <c r="AB97" s="492"/>
      <c r="AC97" s="492"/>
      <c r="AD97" s="492"/>
      <c r="AE97" s="2"/>
      <c r="AF97" s="169"/>
    </row>
    <row r="98" spans="1:104" s="38" customFormat="1" ht="36" customHeight="1">
      <c r="A98" s="156"/>
      <c r="B98" s="51"/>
      <c r="C98" s="492" t="s">
        <v>6154</v>
      </c>
      <c r="D98" s="492"/>
      <c r="E98" s="492"/>
      <c r="F98" s="492"/>
      <c r="G98" s="492"/>
      <c r="H98" s="492"/>
      <c r="I98" s="492"/>
      <c r="J98" s="492"/>
      <c r="K98" s="492"/>
      <c r="L98" s="492"/>
      <c r="M98" s="492"/>
      <c r="N98" s="492"/>
      <c r="O98" s="492"/>
      <c r="P98" s="492"/>
      <c r="Q98" s="492"/>
      <c r="R98" s="492"/>
      <c r="S98" s="492"/>
      <c r="T98" s="492"/>
      <c r="U98" s="492"/>
      <c r="V98" s="492"/>
      <c r="W98" s="492"/>
      <c r="X98" s="492"/>
      <c r="Y98" s="492"/>
      <c r="Z98" s="492"/>
      <c r="AA98" s="492"/>
      <c r="AB98" s="492"/>
      <c r="AC98" s="492"/>
      <c r="AD98" s="492"/>
      <c r="AE98" s="2"/>
      <c r="AF98" s="169"/>
    </row>
    <row r="99" spans="1:104" s="38" customFormat="1" ht="36" customHeight="1">
      <c r="A99" s="60"/>
      <c r="B99" s="51"/>
      <c r="C99" s="492" t="s">
        <v>6155</v>
      </c>
      <c r="D99" s="492"/>
      <c r="E99" s="492"/>
      <c r="F99" s="492"/>
      <c r="G99" s="492"/>
      <c r="H99" s="492"/>
      <c r="I99" s="492"/>
      <c r="J99" s="492"/>
      <c r="K99" s="492"/>
      <c r="L99" s="492"/>
      <c r="M99" s="492"/>
      <c r="N99" s="492"/>
      <c r="O99" s="492"/>
      <c r="P99" s="492"/>
      <c r="Q99" s="492"/>
      <c r="R99" s="492"/>
      <c r="S99" s="492"/>
      <c r="T99" s="492"/>
      <c r="U99" s="492"/>
      <c r="V99" s="492"/>
      <c r="W99" s="492"/>
      <c r="X99" s="492"/>
      <c r="Y99" s="492"/>
      <c r="Z99" s="492"/>
      <c r="AA99" s="492"/>
      <c r="AB99" s="492"/>
      <c r="AC99" s="492"/>
      <c r="AD99" s="492"/>
      <c r="AE99" s="2"/>
      <c r="AF99" s="169"/>
    </row>
    <row r="100" spans="1:104" s="38" customFormat="1" ht="15" customHeight="1">
      <c r="A100" s="18"/>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2"/>
      <c r="AF100" s="169"/>
    </row>
    <row r="101" spans="1:104" s="38" customFormat="1" ht="15" customHeight="1">
      <c r="A101" s="1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634" t="s">
        <v>5125</v>
      </c>
      <c r="AB101" s="634"/>
      <c r="AC101" s="634"/>
      <c r="AD101" s="634"/>
      <c r="AE101" s="2"/>
      <c r="AF101" s="169"/>
      <c r="BB101" s="514" t="s">
        <v>5089</v>
      </c>
      <c r="BC101" s="527"/>
      <c r="BD101" s="527"/>
      <c r="BE101" s="527"/>
      <c r="BF101" s="527"/>
      <c r="BG101" s="527"/>
      <c r="BH101" s="527"/>
      <c r="BI101" s="527"/>
      <c r="BJ101" s="527"/>
      <c r="BK101" s="527"/>
      <c r="BL101" s="527"/>
      <c r="BM101" s="527"/>
      <c r="BN101" s="527"/>
      <c r="BO101" s="527"/>
      <c r="BP101" s="527" t="s">
        <v>5125</v>
      </c>
      <c r="BQ101" s="515"/>
      <c r="CF101" s="514" t="s">
        <v>5363</v>
      </c>
      <c r="CG101" s="527"/>
      <c r="CH101" s="527"/>
      <c r="CI101" s="527"/>
      <c r="CJ101" s="527"/>
      <c r="CK101" s="527"/>
      <c r="CL101" s="527"/>
      <c r="CM101" s="527"/>
      <c r="CN101" s="527"/>
      <c r="CO101" s="527"/>
      <c r="CP101" s="527"/>
      <c r="CQ101" s="527"/>
      <c r="CR101" s="527"/>
      <c r="CS101" s="527"/>
      <c r="CT101" s="527"/>
      <c r="CU101" s="527"/>
      <c r="CV101" s="527" t="s">
        <v>5125</v>
      </c>
      <c r="CW101" s="515"/>
    </row>
    <row r="102" spans="1:104" s="211" customFormat="1" ht="24" customHeight="1">
      <c r="A102" s="18"/>
      <c r="B102" s="181"/>
      <c r="C102" s="445" t="s">
        <v>5080</v>
      </c>
      <c r="D102" s="445"/>
      <c r="E102" s="445"/>
      <c r="F102" s="445"/>
      <c r="G102" s="445"/>
      <c r="H102" s="445"/>
      <c r="I102" s="445"/>
      <c r="J102" s="445"/>
      <c r="K102" s="445"/>
      <c r="L102" s="445"/>
      <c r="M102" s="445"/>
      <c r="N102" s="445" t="s">
        <v>6156</v>
      </c>
      <c r="O102" s="445"/>
      <c r="P102" s="445"/>
      <c r="Q102" s="445"/>
      <c r="R102" s="445"/>
      <c r="S102" s="445"/>
      <c r="T102" s="445"/>
      <c r="U102" s="445"/>
      <c r="V102" s="445"/>
      <c r="W102" s="445"/>
      <c r="X102" s="445"/>
      <c r="Y102" s="445"/>
      <c r="Z102" s="445"/>
      <c r="AA102" s="445"/>
      <c r="AB102" s="445"/>
      <c r="AC102" s="445"/>
      <c r="AD102" s="445"/>
      <c r="AE102" s="213"/>
      <c r="AF102" s="210"/>
      <c r="BB102" s="445" t="s">
        <v>6157</v>
      </c>
      <c r="BC102" s="445"/>
      <c r="BD102" s="445"/>
      <c r="BE102" s="445"/>
      <c r="BF102" s="445"/>
      <c r="BG102" s="445"/>
      <c r="BH102" s="445"/>
      <c r="BI102" s="445"/>
      <c r="BJ102" s="445"/>
      <c r="BK102" s="445"/>
      <c r="BL102" s="445"/>
      <c r="BM102" s="445"/>
      <c r="BN102" s="445"/>
      <c r="BO102" s="445"/>
      <c r="BP102" s="445"/>
      <c r="BQ102" s="445"/>
      <c r="CF102" s="445" t="s">
        <v>6157</v>
      </c>
      <c r="CG102" s="445"/>
      <c r="CH102" s="445"/>
      <c r="CI102" s="445"/>
      <c r="CJ102" s="445"/>
      <c r="CK102" s="445"/>
      <c r="CL102" s="445"/>
      <c r="CM102" s="445"/>
      <c r="CN102" s="445"/>
      <c r="CO102" s="445"/>
      <c r="CP102" s="445"/>
      <c r="CQ102" s="445"/>
      <c r="CR102" s="445"/>
      <c r="CS102" s="445"/>
      <c r="CT102" s="445"/>
      <c r="CU102" s="445"/>
      <c r="CV102" s="445"/>
      <c r="CW102" s="445"/>
    </row>
    <row r="103" spans="1:104" s="211" customFormat="1" ht="15" customHeight="1">
      <c r="A103" s="18"/>
      <c r="B103" s="181"/>
      <c r="C103" s="445"/>
      <c r="D103" s="445"/>
      <c r="E103" s="445"/>
      <c r="F103" s="445"/>
      <c r="G103" s="445"/>
      <c r="H103" s="445"/>
      <c r="I103" s="445"/>
      <c r="J103" s="445"/>
      <c r="K103" s="445"/>
      <c r="L103" s="445"/>
      <c r="M103" s="445"/>
      <c r="N103" s="510" t="s">
        <v>5090</v>
      </c>
      <c r="O103" s="768" t="s">
        <v>4992</v>
      </c>
      <c r="P103" s="769"/>
      <c r="Q103" s="769"/>
      <c r="R103" s="769"/>
      <c r="S103" s="769"/>
      <c r="T103" s="769"/>
      <c r="U103" s="769"/>
      <c r="V103" s="769"/>
      <c r="W103" s="769"/>
      <c r="X103" s="769"/>
      <c r="Y103" s="769"/>
      <c r="Z103" s="769"/>
      <c r="AA103" s="769"/>
      <c r="AB103" s="769"/>
      <c r="AC103" s="769"/>
      <c r="AD103" s="770"/>
      <c r="AF103" s="210"/>
      <c r="BB103" s="855" t="s">
        <v>4992</v>
      </c>
      <c r="BC103" s="856"/>
      <c r="BD103" s="856"/>
      <c r="BE103" s="856"/>
      <c r="BF103" s="856"/>
      <c r="BG103" s="856"/>
      <c r="BH103" s="856"/>
      <c r="BI103" s="856"/>
      <c r="BJ103" s="856"/>
      <c r="BK103" s="856"/>
      <c r="BL103" s="856"/>
      <c r="BM103" s="856"/>
      <c r="BN103" s="856"/>
      <c r="BO103" s="856"/>
      <c r="BP103" s="856"/>
      <c r="BQ103" s="857"/>
      <c r="BS103" s="563" t="s">
        <v>5512</v>
      </c>
      <c r="BT103" s="563"/>
      <c r="BU103" s="563"/>
      <c r="BV103" s="563"/>
      <c r="BW103" s="563"/>
      <c r="BX103" s="563"/>
      <c r="CF103" s="859" t="s">
        <v>4992</v>
      </c>
      <c r="CG103" s="859"/>
      <c r="CH103" s="859"/>
      <c r="CI103" s="859"/>
      <c r="CJ103" s="859"/>
      <c r="CK103" s="859"/>
      <c r="CL103" s="859"/>
      <c r="CM103" s="859"/>
      <c r="CN103" s="859"/>
      <c r="CO103" s="859"/>
      <c r="CP103" s="859"/>
      <c r="CQ103" s="859"/>
      <c r="CR103" s="859"/>
      <c r="CS103" s="859"/>
      <c r="CT103" s="859"/>
      <c r="CU103" s="859"/>
      <c r="CV103" s="859"/>
      <c r="CW103" s="859"/>
    </row>
    <row r="104" spans="1:104" s="211" customFormat="1" ht="24" customHeight="1">
      <c r="A104" s="18"/>
      <c r="B104" s="181"/>
      <c r="C104" s="445"/>
      <c r="D104" s="445"/>
      <c r="E104" s="445"/>
      <c r="F104" s="445"/>
      <c r="G104" s="445"/>
      <c r="H104" s="445"/>
      <c r="I104" s="445"/>
      <c r="J104" s="445"/>
      <c r="K104" s="445"/>
      <c r="L104" s="445"/>
      <c r="M104" s="445"/>
      <c r="N104" s="510"/>
      <c r="O104" s="188" t="s">
        <v>5128</v>
      </c>
      <c r="P104" s="188" t="s">
        <v>5129</v>
      </c>
      <c r="Q104" s="188" t="s">
        <v>5130</v>
      </c>
      <c r="R104" s="188" t="s">
        <v>5131</v>
      </c>
      <c r="S104" s="188" t="s">
        <v>5132</v>
      </c>
      <c r="T104" s="188" t="s">
        <v>5133</v>
      </c>
      <c r="U104" s="188" t="s">
        <v>5134</v>
      </c>
      <c r="V104" s="188" t="s">
        <v>5135</v>
      </c>
      <c r="W104" s="188" t="s">
        <v>5136</v>
      </c>
      <c r="X104" s="188" t="s">
        <v>5137</v>
      </c>
      <c r="Y104" s="188" t="s">
        <v>5138</v>
      </c>
      <c r="Z104" s="188" t="s">
        <v>5139</v>
      </c>
      <c r="AA104" s="188" t="s">
        <v>5140</v>
      </c>
      <c r="AB104" s="188" t="s">
        <v>5141</v>
      </c>
      <c r="AC104" s="188" t="s">
        <v>5142</v>
      </c>
      <c r="AD104" s="188" t="s">
        <v>5143</v>
      </c>
      <c r="AF104" s="210"/>
      <c r="AH104" s="522" t="s">
        <v>5093</v>
      </c>
      <c r="AI104" s="522"/>
      <c r="AJ104" s="522" t="s">
        <v>5094</v>
      </c>
      <c r="AK104" s="522"/>
      <c r="AL104" s="522" t="s">
        <v>5095</v>
      </c>
      <c r="AM104" s="522"/>
      <c r="AN104" s="522" t="s">
        <v>5096</v>
      </c>
      <c r="AO104" s="522"/>
      <c r="AP104" s="127" t="s">
        <v>5097</v>
      </c>
      <c r="AQ104" s="128" t="s">
        <v>5098</v>
      </c>
      <c r="AS104" s="563" t="s">
        <v>5336</v>
      </c>
      <c r="AT104" s="563"/>
      <c r="BB104" s="239" t="s">
        <v>5128</v>
      </c>
      <c r="BC104" s="239" t="s">
        <v>5129</v>
      </c>
      <c r="BD104" s="239" t="s">
        <v>5130</v>
      </c>
      <c r="BE104" s="239" t="s">
        <v>5131</v>
      </c>
      <c r="BF104" s="239" t="s">
        <v>5132</v>
      </c>
      <c r="BG104" s="239" t="s">
        <v>5133</v>
      </c>
      <c r="BH104" s="239" t="s">
        <v>5134</v>
      </c>
      <c r="BI104" s="239" t="s">
        <v>5135</v>
      </c>
      <c r="BJ104" s="239" t="s">
        <v>5136</v>
      </c>
      <c r="BK104" s="239" t="s">
        <v>5137</v>
      </c>
      <c r="BL104" s="239" t="s">
        <v>5138</v>
      </c>
      <c r="BM104" s="239" t="s">
        <v>5139</v>
      </c>
      <c r="BN104" s="239" t="s">
        <v>5140</v>
      </c>
      <c r="BO104" s="239" t="s">
        <v>5141</v>
      </c>
      <c r="BP104" s="239" t="s">
        <v>5142</v>
      </c>
      <c r="BQ104" s="239" t="s">
        <v>5143</v>
      </c>
      <c r="BS104" s="563" t="s">
        <v>6158</v>
      </c>
      <c r="BT104" s="563"/>
      <c r="BU104" s="563" t="s">
        <v>6159</v>
      </c>
      <c r="BV104" s="563"/>
      <c r="BW104" s="563" t="s">
        <v>5096</v>
      </c>
      <c r="BX104" s="563"/>
      <c r="CF104" s="239" t="s">
        <v>5128</v>
      </c>
      <c r="CG104" s="239" t="s">
        <v>5129</v>
      </c>
      <c r="CH104" s="239" t="s">
        <v>5130</v>
      </c>
      <c r="CI104" s="239" t="s">
        <v>5131</v>
      </c>
      <c r="CJ104" s="239" t="s">
        <v>5132</v>
      </c>
      <c r="CK104" s="239" t="s">
        <v>5133</v>
      </c>
      <c r="CL104" s="239" t="s">
        <v>5134</v>
      </c>
      <c r="CM104" s="239" t="s">
        <v>5135</v>
      </c>
      <c r="CN104" s="239" t="s">
        <v>5136</v>
      </c>
      <c r="CO104" s="239" t="s">
        <v>5137</v>
      </c>
      <c r="CP104" s="239" t="s">
        <v>5138</v>
      </c>
      <c r="CQ104" s="239" t="s">
        <v>5139</v>
      </c>
      <c r="CR104" s="239" t="s">
        <v>5140</v>
      </c>
      <c r="CS104" s="239" t="s">
        <v>5141</v>
      </c>
      <c r="CT104" s="239" t="s">
        <v>5142</v>
      </c>
      <c r="CU104" s="239" t="s">
        <v>5143</v>
      </c>
      <c r="CV104" s="240" t="s">
        <v>6160</v>
      </c>
      <c r="CW104" s="202" t="s">
        <v>5097</v>
      </c>
      <c r="CY104" s="839" t="s">
        <v>5104</v>
      </c>
      <c r="CZ104" s="839"/>
    </row>
    <row r="105" spans="1:104" s="211" customFormat="1" ht="15" customHeight="1">
      <c r="A105" s="18"/>
      <c r="B105" s="51"/>
      <c r="C105" s="47" t="s">
        <v>5846</v>
      </c>
      <c r="D105" s="547" t="s">
        <v>385</v>
      </c>
      <c r="E105" s="548"/>
      <c r="F105" s="548"/>
      <c r="G105" s="548"/>
      <c r="H105" s="548"/>
      <c r="I105" s="548"/>
      <c r="J105" s="548"/>
      <c r="K105" s="548"/>
      <c r="L105" s="548"/>
      <c r="M105" s="549"/>
      <c r="N105" s="103"/>
      <c r="O105" s="103"/>
      <c r="P105" s="103"/>
      <c r="Q105" s="103"/>
      <c r="R105" s="103"/>
      <c r="S105" s="103"/>
      <c r="T105" s="103"/>
      <c r="U105" s="103"/>
      <c r="V105" s="103"/>
      <c r="W105" s="103"/>
      <c r="X105" s="103"/>
      <c r="Y105" s="103"/>
      <c r="Z105" s="103"/>
      <c r="AA105" s="103"/>
      <c r="AB105" s="103"/>
      <c r="AC105" s="103"/>
      <c r="AD105" s="103"/>
      <c r="AE105" s="213"/>
      <c r="AF105" s="210"/>
      <c r="AH105" s="522">
        <f>IF(N105="",0,N105)</f>
        <v>0</v>
      </c>
      <c r="AI105" s="522"/>
      <c r="AJ105" s="522">
        <f>COUNTIF(O105:AD105,"NS")+COUNTIF(I157:AD157,"NS")+COUNTIF(I209:AD209,"NS")</f>
        <v>0</v>
      </c>
      <c r="AK105" s="522"/>
      <c r="AL105" s="522">
        <f>SUM(O105:AD105,I157:AD157,I209:AD209)</f>
        <v>0</v>
      </c>
      <c r="AM105" s="522" t="str">
        <f>IF(COUNTIF(W105:AH105,"NA")=COUNTA($S$6:$AD$6),"NA",SUM(W105:AH105))</f>
        <v>NA</v>
      </c>
      <c r="AN105" s="524">
        <f>IF($AH$96=$AJ$96,0,IF(OR(AND(AH105=0,AJ105&gt;0),AND(AH105="NS",AL105&gt;0),AND(AH105="NS",AJ105=0,AL105=0)),1,IF(OR(AND(AJ105&gt;=2,AL105&lt;AH105),AND(AH105="NS",AL105=0,AJ105&gt;0),AH105=AL105),0,1)))</f>
        <v>0</v>
      </c>
      <c r="AO105" s="526"/>
      <c r="AP105" s="125" t="str">
        <f>IF(AN105=0,"", IF(SUM($AN$105:AN105)=1,_xlfn.CONCAT(AQ105), IF($AN$151&gt;SUM($AN$105:AN105),_xlfn.CONCAT(", ",AQ105), IF($AN$151=SUM($AN$105:AN105),_xlfn.CONCAT(" y ",AQ105,".")))))</f>
        <v/>
      </c>
      <c r="AQ105" s="113">
        <f>_xlfn.NUMBERVALUE(C105)</f>
        <v>0</v>
      </c>
      <c r="AS105" s="563">
        <f>IF(OR($AH$35=$AJ$35,S39="",S39&gt;0),0,1)</f>
        <v>0</v>
      </c>
      <c r="AT105" s="563"/>
      <c r="BB105" s="202">
        <v>0</v>
      </c>
      <c r="BC105" s="202">
        <v>0</v>
      </c>
      <c r="BD105" s="202">
        <v>0</v>
      </c>
      <c r="BE105" s="202">
        <v>0</v>
      </c>
      <c r="BF105" s="202">
        <v>0</v>
      </c>
      <c r="BG105" s="202">
        <v>0</v>
      </c>
      <c r="BH105" s="202">
        <v>0</v>
      </c>
      <c r="BI105" s="202">
        <v>0</v>
      </c>
      <c r="BJ105" s="202">
        <v>0</v>
      </c>
      <c r="BK105" s="202">
        <v>0</v>
      </c>
      <c r="BL105" s="202">
        <v>0</v>
      </c>
      <c r="BM105" s="202">
        <v>0</v>
      </c>
      <c r="BN105" s="202">
        <v>0</v>
      </c>
      <c r="BO105" s="202">
        <v>0</v>
      </c>
      <c r="BP105" s="202">
        <v>0</v>
      </c>
      <c r="BQ105" s="202">
        <v>0</v>
      </c>
      <c r="BS105" s="563">
        <f t="shared" ref="BS105:BS150" si="13">IF(S39="",0,S39)</f>
        <v>0</v>
      </c>
      <c r="BT105" s="563"/>
      <c r="BU105" s="563">
        <f t="shared" ref="BU105:BU150" si="14">N105</f>
        <v>0</v>
      </c>
      <c r="BV105" s="563"/>
      <c r="BW105" s="563">
        <f>IF($AH$96=$AJ$96,0, IF(AND(BS105=0,BU105&gt;0),1,IF(OR(AND(BU105="NS",BS105="NS"),AND(BU105="NA",BS105="NA"),AND(BS105&lt;&gt;"NS",BS105&lt;&gt;"NA",BU105&lt;&gt;"NS",BU105&lt;&gt;"NA",BS105&lt;=BU105),AND(BS105&lt;&gt;"NS",BS105&lt;&gt;"NA",BS105&gt;0,BU105="NS")),0,1)))</f>
        <v>0</v>
      </c>
      <c r="BX105" s="563"/>
      <c r="CF105" s="202">
        <f>IF($AH$96=$AJ$96,0,
IF(OR(AND($BS$105="NS",O105&lt;&gt;"NA",OR(O105="NS",O105=0)),AND($BS$105="NA",O105&lt;&gt;"NS",OR(O105="NA",O105=0))),0,
IF(OR(AND($BS$105&lt;&gt;"NS",$BS$105&lt;&gt;"NA",O105&lt;&gt;"NS",O105&lt;&gt;"NA",O105&gt;$BS$105),
AND(O105&gt;0,OR($BS$105="NS",$BS$105="NA")),
AND($BS$105&lt;&gt;"NS",$BS$105&lt;&gt;"NA",$BS$105&gt;=0,O105="NA"),
AND($BS$105&lt;&gt;"NS",$BS$105&lt;&gt;"NA",$BS$105=0,O105="NS")),1,0)))</f>
        <v>0</v>
      </c>
      <c r="CG105" s="202">
        <f t="shared" ref="CG105:CU105" si="15">IF($AH$96=$AJ$96,0,
IF(OR(AND($BS$105="NS",P105&lt;&gt;"NA",OR(P105="NS",P105=0)),AND($BS$105="NA",P105&lt;&gt;"NS",OR(P105="NA",P105=0))),0,
IF(OR(AND($BS$105&lt;&gt;"NS",$BS$105&lt;&gt;"NA",P105&lt;&gt;"NS",P105&lt;&gt;"NA",P105&gt;$BS$105),
AND(P105&gt;0,OR($BS$105="NS",$BS$105="NA")),
AND($BS$105&lt;&gt;"NS",$BS$105&lt;&gt;"NA",$BS$105&gt;=0,P105="NA"),
AND($BS$105&lt;&gt;"NS",$BS$105&lt;&gt;"NA",$BS$105=0,P105="NS")),1,0)))</f>
        <v>0</v>
      </c>
      <c r="CH105" s="202">
        <f t="shared" si="15"/>
        <v>0</v>
      </c>
      <c r="CI105" s="202">
        <f t="shared" si="15"/>
        <v>0</v>
      </c>
      <c r="CJ105" s="202">
        <f t="shared" si="15"/>
        <v>0</v>
      </c>
      <c r="CK105" s="202">
        <f t="shared" si="15"/>
        <v>0</v>
      </c>
      <c r="CL105" s="202">
        <f t="shared" si="15"/>
        <v>0</v>
      </c>
      <c r="CM105" s="202">
        <f t="shared" si="15"/>
        <v>0</v>
      </c>
      <c r="CN105" s="202">
        <f t="shared" si="15"/>
        <v>0</v>
      </c>
      <c r="CO105" s="202">
        <f t="shared" si="15"/>
        <v>0</v>
      </c>
      <c r="CP105" s="202">
        <f t="shared" si="15"/>
        <v>0</v>
      </c>
      <c r="CQ105" s="202">
        <f t="shared" si="15"/>
        <v>0</v>
      </c>
      <c r="CR105" s="202">
        <f t="shared" si="15"/>
        <v>0</v>
      </c>
      <c r="CS105" s="202">
        <f t="shared" si="15"/>
        <v>0</v>
      </c>
      <c r="CT105" s="202">
        <f t="shared" si="15"/>
        <v>0</v>
      </c>
      <c r="CU105" s="202">
        <f t="shared" si="15"/>
        <v>0</v>
      </c>
      <c r="CV105" s="202">
        <f>IF(SUM(CF105:CU105,BZ157:CU157,BZ209:CU209)=0,0,1)</f>
        <v>0</v>
      </c>
      <c r="CW105" s="241" t="str">
        <f>IF(CV105=0,"",IF(SUM($CV$105:CV105)=1,_xlfn.NUMBERVALUE(C105),IF($CV$151&gt;SUM($CV$105:CV105),_xlfn.CONCAT(", ",_xlfn.NUMBERVALUE(C105)),IF($CV$151=SUM($CV$105:CV105),_xlfn.CONCAT(" y ",_xlfn.NUMBERVALUE(C105))))))</f>
        <v/>
      </c>
      <c r="CY105" s="563">
        <f>IF($AH$96=$AJ$96,0,IF(OR(AND(D105="",COUNTBLANK(N105:AD105)=17),AND(D105&lt;&gt;"",AS105=1,COUNTBLANK(N105:AD105)=17),AND(D105&lt;&gt;"",AS105=0,COUNTIF(BB105:BQ105,0)=COUNTA(O105:AD105),N105&lt;&gt;"")),0,1))</f>
        <v>0</v>
      </c>
      <c r="CZ105" s="563"/>
    </row>
    <row r="106" spans="1:104" s="211" customFormat="1" ht="15" customHeight="1">
      <c r="A106" s="18"/>
      <c r="B106" s="51"/>
      <c r="C106" s="47" t="s">
        <v>4992</v>
      </c>
      <c r="D106" s="547" t="str">
        <f>IF(CNGE_2024_M3_Secc1!D53="","",CNGE_2024_M3_Secc1!D53)</f>
        <v/>
      </c>
      <c r="E106" s="548"/>
      <c r="F106" s="548"/>
      <c r="G106" s="548"/>
      <c r="H106" s="548"/>
      <c r="I106" s="548"/>
      <c r="J106" s="548"/>
      <c r="K106" s="548"/>
      <c r="L106" s="548"/>
      <c r="M106" s="549"/>
      <c r="N106" s="103"/>
      <c r="O106" s="103"/>
      <c r="P106" s="103"/>
      <c r="Q106" s="103"/>
      <c r="R106" s="103"/>
      <c r="S106" s="103"/>
      <c r="T106" s="103"/>
      <c r="U106" s="103"/>
      <c r="V106" s="103"/>
      <c r="W106" s="103"/>
      <c r="X106" s="103"/>
      <c r="Y106" s="103"/>
      <c r="Z106" s="103"/>
      <c r="AA106" s="103"/>
      <c r="AB106" s="103"/>
      <c r="AC106" s="103"/>
      <c r="AD106" s="103"/>
      <c r="AE106" s="213"/>
      <c r="AF106" s="210"/>
      <c r="AH106" s="522">
        <f t="shared" ref="AH106:AH150" si="16">IF(N106="",0,N106)</f>
        <v>0</v>
      </c>
      <c r="AI106" s="522"/>
      <c r="AJ106" s="522">
        <f t="shared" ref="AJ106:AJ150" si="17">COUNTIF(O106:AD106,"NS")+COUNTIF(I158:AD158,"NS")+COUNTIF(I210:AD210,"NS")</f>
        <v>0</v>
      </c>
      <c r="AK106" s="522"/>
      <c r="AL106" s="522">
        <f>SUM(O106:AD106,I158:AD158,I210:AD210)</f>
        <v>0</v>
      </c>
      <c r="AM106" s="522" t="str">
        <f t="shared" ref="AM106:AM150" si="18">IF(COUNTIF(W106:AH106,"NA")=COUNTA($S$6:$AD$6),"NA",SUM(W106:AH106))</f>
        <v>NA</v>
      </c>
      <c r="AN106" s="524">
        <f t="shared" ref="AN106:AN150" si="19">IF($AH$96=$AJ$96,0,IF(OR(AND(AH106=0,AJ106&gt;0),AND(AH106="NS",AL106&gt;0),AND(AH106="NS",AJ106=0,AL106=0)),1,IF(OR(AND(AJ106&gt;=2,AL106&lt;AH106),AND(AH106="NS",AL106=0,AJ106&gt;0),AH106=AL106),0,1)))</f>
        <v>0</v>
      </c>
      <c r="AO106" s="526"/>
      <c r="AP106" s="125" t="str">
        <f>IF(AN106=0,"", IF(SUM($AN$105:AN106)=1,_xlfn.CONCAT(AQ106), IF($AN$151&gt;SUM($AN$105:AN106),_xlfn.CONCAT(", ",AQ106), IF($AN$151=SUM($AN$105:AN106),_xlfn.CONCAT(" y ",AQ106,".")))))</f>
        <v/>
      </c>
      <c r="AQ106" s="113">
        <f t="shared" ref="AQ106:AQ150" si="20">_xlfn.NUMBERVALUE(C106)</f>
        <v>1</v>
      </c>
      <c r="AS106" s="563">
        <f t="shared" ref="AS106:AS150" si="21">IF(OR($AH$35=$AJ$35,S40="",S40&gt;0),0,1)</f>
        <v>0</v>
      </c>
      <c r="AT106" s="563"/>
      <c r="BB106" s="202" t="e" cm="1">
        <f t="array" ref="BB106">IF(CNGE_2024_M3_Secc1!$AO$111=CNGE_2024_M3_Secc1!$AQ$111,O,IF(CNGE_2024_M3_Secc1!O121="",1,0))</f>
        <v>#NAME?</v>
      </c>
      <c r="BC106" s="202" t="e" cm="1">
        <f t="array" ref="BC106">IF(CNGE_2024_M3_Secc1!$AO$111=CNGE_2024_M3_Secc1!$AQ$111,O,IF(CNGE_2024_M3_Secc1!P121="",1,0))</f>
        <v>#NAME?</v>
      </c>
      <c r="BD106" s="202" t="e" cm="1">
        <f t="array" ref="BD106">IF(CNGE_2024_M3_Secc1!$AO$111=CNGE_2024_M3_Secc1!$AQ$111,O,IF(CNGE_2024_M3_Secc1!Q121="",1,0))</f>
        <v>#NAME?</v>
      </c>
      <c r="BE106" s="202" t="e" cm="1">
        <f t="array" ref="BE106">IF(CNGE_2024_M3_Secc1!$AO$111=CNGE_2024_M3_Secc1!$AQ$111,O,IF(CNGE_2024_M3_Secc1!R121="",1,0))</f>
        <v>#NAME?</v>
      </c>
      <c r="BF106" s="202" t="e" cm="1">
        <f t="array" ref="BF106">IF(CNGE_2024_M3_Secc1!$AO$111=CNGE_2024_M3_Secc1!$AQ$111,O,IF(CNGE_2024_M3_Secc1!S121="",1,0))</f>
        <v>#NAME?</v>
      </c>
      <c r="BG106" s="202" t="e" cm="1">
        <f t="array" ref="BG106">IF(CNGE_2024_M3_Secc1!$AO$111=CNGE_2024_M3_Secc1!$AQ$111,O,IF(CNGE_2024_M3_Secc1!T121="",1,0))</f>
        <v>#NAME?</v>
      </c>
      <c r="BH106" s="202" t="e" cm="1">
        <f t="array" ref="BH106">IF(CNGE_2024_M3_Secc1!$AO$111=CNGE_2024_M3_Secc1!$AQ$111,O,IF(CNGE_2024_M3_Secc1!U121="",1,0))</f>
        <v>#NAME?</v>
      </c>
      <c r="BI106" s="202" t="e" cm="1">
        <f t="array" ref="BI106">IF(CNGE_2024_M3_Secc1!$AO$111=CNGE_2024_M3_Secc1!$AQ$111,O,IF(CNGE_2024_M3_Secc1!V121="",1,0))</f>
        <v>#NAME?</v>
      </c>
      <c r="BJ106" s="202" t="e" cm="1">
        <f t="array" ref="BJ106">IF(CNGE_2024_M3_Secc1!$AO$111=CNGE_2024_M3_Secc1!$AQ$111,O,IF(CNGE_2024_M3_Secc1!W121="",1,0))</f>
        <v>#NAME?</v>
      </c>
      <c r="BK106" s="202" t="e" cm="1">
        <f t="array" ref="BK106">IF(CNGE_2024_M3_Secc1!$AO$111=CNGE_2024_M3_Secc1!$AQ$111,O,IF(CNGE_2024_M3_Secc1!X121="",1,0))</f>
        <v>#NAME?</v>
      </c>
      <c r="BL106" s="202" t="e" cm="1">
        <f t="array" ref="BL106">IF(CNGE_2024_M3_Secc1!$AO$111=CNGE_2024_M3_Secc1!$AQ$111,O,IF(CNGE_2024_M3_Secc1!Y121="",1,0))</f>
        <v>#NAME?</v>
      </c>
      <c r="BM106" s="202" t="e" cm="1">
        <f t="array" ref="BM106">IF(CNGE_2024_M3_Secc1!$AO$111=CNGE_2024_M3_Secc1!$AQ$111,O,IF(CNGE_2024_M3_Secc1!Z121="",1,0))</f>
        <v>#NAME?</v>
      </c>
      <c r="BN106" s="202" t="e" cm="1">
        <f t="array" ref="BN106">IF(CNGE_2024_M3_Secc1!$AO$111=CNGE_2024_M3_Secc1!$AQ$111,O,IF(CNGE_2024_M3_Secc1!AA121="",1,0))</f>
        <v>#NAME?</v>
      </c>
      <c r="BO106" s="202" t="e" cm="1">
        <f t="array" ref="BO106">IF(CNGE_2024_M3_Secc1!$AO$111=CNGE_2024_M3_Secc1!$AQ$111,O,IF(CNGE_2024_M3_Secc1!AB121="",1,0))</f>
        <v>#NAME?</v>
      </c>
      <c r="BP106" s="202" t="e" cm="1">
        <f t="array" ref="BP106">IF(CNGE_2024_M3_Secc1!$AO$111=CNGE_2024_M3_Secc1!$AQ$111,O,IF(CNGE_2024_M3_Secc1!AC121="",1,0))</f>
        <v>#NAME?</v>
      </c>
      <c r="BQ106" s="202" t="e" cm="1">
        <f t="array" ref="BQ106">IF(CNGE_2024_M3_Secc1!$AO$111=CNGE_2024_M3_Secc1!$AQ$111,O,IF(CNGE_2024_M3_Secc1!AD121="",1,0))</f>
        <v>#NAME?</v>
      </c>
      <c r="BS106" s="563">
        <f t="shared" si="13"/>
        <v>0</v>
      </c>
      <c r="BT106" s="563"/>
      <c r="BU106" s="563">
        <f t="shared" si="14"/>
        <v>0</v>
      </c>
      <c r="BV106" s="563"/>
      <c r="BW106" s="563">
        <f t="shared" ref="BW106:BW150" si="22">IF($AH$96=$AJ$96,0, IF(AND(BS106=0,BU106&gt;0),1,IF(OR(AND(BU106="NS",BS106="NS"),AND(BU106="NA",BS106="NA"),AND(BS106&lt;&gt;"NS",BS106&lt;&gt;"NA",BU106&lt;&gt;"NS",BU106&lt;&gt;"NA",BS106&lt;=BU106),AND(BS106&lt;&gt;"NS",BS106&lt;&gt;"NA",BS106&gt;0,BU106="NS")),0,1)))</f>
        <v>0</v>
      </c>
      <c r="BX106" s="563"/>
      <c r="CF106" s="202">
        <f>IF($AH$96=$AJ$96,0,
IF(OR(AND($BS$106="NS",O106&lt;&gt;"NA",OR(O106="NS",O106=0)),AND($BS$106="NA",O106&lt;&gt;"NS",OR(O106="NA",O106=0))),0,
IF(OR(AND($BS$106&lt;&gt;"NS",$BS$106&lt;&gt;"NA",O106&lt;&gt;"NS",O106&lt;&gt;"NA",O106&gt;$BS$106),
AND(O106&gt;0,OR($BS$106="NS",$BS$106="NA")),
AND($BS$106&lt;&gt;"NS",$BS$106&lt;&gt;"NA",$BS$106&gt;=0,O106="NA"),
AND($BS$106&lt;&gt;"NS",$BS$106&lt;&gt;"NA",$BS$106=0,O106="NS")),1,0)))</f>
        <v>0</v>
      </c>
      <c r="CG106" s="202">
        <f t="shared" ref="CG106:CU106" si="23">IF($AH$96=$AJ$96,0,
IF(OR(AND($BS$106="NS",P106&lt;&gt;"NA",OR(P106="NS",P106=0)),AND($BS$106="NA",P106&lt;&gt;"NS",OR(P106="NA",P106=0))),0,
IF(OR(AND($BS$106&lt;&gt;"NS",$BS$106&lt;&gt;"NA",P106&lt;&gt;"NS",P106&lt;&gt;"NA",P106&gt;$BS$106),
AND(P106&gt;0,OR($BS$106="NS",$BS$106="NA")),
AND($BS$106&lt;&gt;"NS",$BS$106&lt;&gt;"NA",$BS$106&gt;=0,P106="NA"),
AND($BS$106&lt;&gt;"NS",$BS$106&lt;&gt;"NA",$BS$106=0,P106="NS")),1,0)))</f>
        <v>0</v>
      </c>
      <c r="CH106" s="202">
        <f t="shared" si="23"/>
        <v>0</v>
      </c>
      <c r="CI106" s="202">
        <f t="shared" si="23"/>
        <v>0</v>
      </c>
      <c r="CJ106" s="202">
        <f t="shared" si="23"/>
        <v>0</v>
      </c>
      <c r="CK106" s="202">
        <f t="shared" si="23"/>
        <v>0</v>
      </c>
      <c r="CL106" s="202">
        <f t="shared" si="23"/>
        <v>0</v>
      </c>
      <c r="CM106" s="202">
        <f t="shared" si="23"/>
        <v>0</v>
      </c>
      <c r="CN106" s="202">
        <f t="shared" si="23"/>
        <v>0</v>
      </c>
      <c r="CO106" s="202">
        <f t="shared" si="23"/>
        <v>0</v>
      </c>
      <c r="CP106" s="202">
        <f t="shared" si="23"/>
        <v>0</v>
      </c>
      <c r="CQ106" s="202">
        <f t="shared" si="23"/>
        <v>0</v>
      </c>
      <c r="CR106" s="202">
        <f t="shared" si="23"/>
        <v>0</v>
      </c>
      <c r="CS106" s="202">
        <f t="shared" si="23"/>
        <v>0</v>
      </c>
      <c r="CT106" s="202">
        <f t="shared" si="23"/>
        <v>0</v>
      </c>
      <c r="CU106" s="202">
        <f t="shared" si="23"/>
        <v>0</v>
      </c>
      <c r="CV106" s="202">
        <f t="shared" ref="CV106:CV150" si="24">IF(SUM(CF106:CU106,BZ158:CU158,BZ210:CU210)=0,0,1)</f>
        <v>0</v>
      </c>
      <c r="CW106" s="241" t="str">
        <f>IF(CV106=0,"",IF(SUM($CV$105:CV106)=1,_xlfn.NUMBERVALUE(C106),IF($CV$151&gt;SUM($CV$105:CV106),_xlfn.CONCAT(", ",_xlfn.NUMBERVALUE(C106)),IF($CV$151=SUM($CV$105:CV106),_xlfn.CONCAT(" y ",_xlfn.NUMBERVALUE(C106))))))</f>
        <v/>
      </c>
      <c r="CY106" s="563">
        <f t="shared" ref="CY106:CY116" si="25">IF($AH$96=$AJ$96,0,IF(OR(AND(D106="",COUNTBLANK(N106:AD106)=17),AND(D106&lt;&gt;"",AS106=1,COUNTBLANK(N106:AD106)=17),AND(D106&lt;&gt;"",AS106=0,COUNTIF(BB106:BQ106,0)=COUNTA(O106:AD106),N106&lt;&gt;"")),0,1))</f>
        <v>0</v>
      </c>
      <c r="CZ106" s="563"/>
    </row>
    <row r="107" spans="1:104" s="211" customFormat="1" ht="15" customHeight="1">
      <c r="A107" s="18"/>
      <c r="B107" s="51"/>
      <c r="C107" s="48" t="s">
        <v>4994</v>
      </c>
      <c r="D107" s="547" t="str">
        <f>IF(CNGE_2024_M3_Secc1!D54="","",CNGE_2024_M3_Secc1!D54)</f>
        <v/>
      </c>
      <c r="E107" s="548"/>
      <c r="F107" s="548"/>
      <c r="G107" s="548"/>
      <c r="H107" s="548"/>
      <c r="I107" s="548"/>
      <c r="J107" s="548"/>
      <c r="K107" s="548"/>
      <c r="L107" s="548"/>
      <c r="M107" s="549"/>
      <c r="N107" s="103"/>
      <c r="O107" s="103"/>
      <c r="P107" s="103"/>
      <c r="Q107" s="103"/>
      <c r="R107" s="103"/>
      <c r="S107" s="103"/>
      <c r="T107" s="103"/>
      <c r="U107" s="103"/>
      <c r="V107" s="103"/>
      <c r="W107" s="103"/>
      <c r="X107" s="103"/>
      <c r="Y107" s="103"/>
      <c r="Z107" s="103"/>
      <c r="AA107" s="103"/>
      <c r="AB107" s="103"/>
      <c r="AC107" s="103"/>
      <c r="AD107" s="103"/>
      <c r="AE107" s="213"/>
      <c r="AF107" s="210"/>
      <c r="AH107" s="522">
        <f t="shared" si="16"/>
        <v>0</v>
      </c>
      <c r="AI107" s="522"/>
      <c r="AJ107" s="522">
        <f t="shared" si="17"/>
        <v>0</v>
      </c>
      <c r="AK107" s="522"/>
      <c r="AL107" s="522">
        <f t="shared" ref="AL107:AL150" si="26">SUM(O107:AD107,I159:AD159,I211:AD211)</f>
        <v>0</v>
      </c>
      <c r="AM107" s="522" t="str">
        <f t="shared" si="18"/>
        <v>NA</v>
      </c>
      <c r="AN107" s="524">
        <f t="shared" si="19"/>
        <v>0</v>
      </c>
      <c r="AO107" s="526"/>
      <c r="AP107" s="125" t="str">
        <f>IF(AN107=0,"", IF(SUM($AN$105:AN107)=1,_xlfn.CONCAT(AQ107), IF($AN$151&gt;SUM($AN$105:AN107),_xlfn.CONCAT(", ",AQ107), IF($AN$151=SUM($AN$105:AN107),_xlfn.CONCAT(" y ",AQ107,".")))))</f>
        <v/>
      </c>
      <c r="AQ107" s="113">
        <f t="shared" si="20"/>
        <v>2</v>
      </c>
      <c r="AS107" s="563">
        <f t="shared" si="21"/>
        <v>0</v>
      </c>
      <c r="AT107" s="563"/>
      <c r="BB107" s="202" t="e" cm="1">
        <f t="array" ref="BB107">IF(CNGE_2024_M3_Secc1!$AO$111=CNGE_2024_M3_Secc1!$AQ$111,O,IF(CNGE_2024_M3_Secc1!O122="",1,0))</f>
        <v>#NAME?</v>
      </c>
      <c r="BC107" s="202" t="e" cm="1">
        <f t="array" ref="BC107">IF(CNGE_2024_M3_Secc1!$AO$111=CNGE_2024_M3_Secc1!$AQ$111,O,IF(CNGE_2024_M3_Secc1!P122="",1,0))</f>
        <v>#NAME?</v>
      </c>
      <c r="BD107" s="202" t="e" cm="1">
        <f t="array" ref="BD107">IF(CNGE_2024_M3_Secc1!$AO$111=CNGE_2024_M3_Secc1!$AQ$111,O,IF(CNGE_2024_M3_Secc1!Q122="",1,0))</f>
        <v>#NAME?</v>
      </c>
      <c r="BE107" s="202" t="e" cm="1">
        <f t="array" ref="BE107">IF(CNGE_2024_M3_Secc1!$AO$111=CNGE_2024_M3_Secc1!$AQ$111,O,IF(CNGE_2024_M3_Secc1!R122="",1,0))</f>
        <v>#NAME?</v>
      </c>
      <c r="BF107" s="202" t="e" cm="1">
        <f t="array" ref="BF107">IF(CNGE_2024_M3_Secc1!$AO$111=CNGE_2024_M3_Secc1!$AQ$111,O,IF(CNGE_2024_M3_Secc1!S122="",1,0))</f>
        <v>#NAME?</v>
      </c>
      <c r="BG107" s="202" t="e" cm="1">
        <f t="array" ref="BG107">IF(CNGE_2024_M3_Secc1!$AO$111=CNGE_2024_M3_Secc1!$AQ$111,O,IF(CNGE_2024_M3_Secc1!T122="",1,0))</f>
        <v>#NAME?</v>
      </c>
      <c r="BH107" s="202" t="e" cm="1">
        <f t="array" ref="BH107">IF(CNGE_2024_M3_Secc1!$AO$111=CNGE_2024_M3_Secc1!$AQ$111,O,IF(CNGE_2024_M3_Secc1!U122="",1,0))</f>
        <v>#NAME?</v>
      </c>
      <c r="BI107" s="202" t="e" cm="1">
        <f t="array" ref="BI107">IF(CNGE_2024_M3_Secc1!$AO$111=CNGE_2024_M3_Secc1!$AQ$111,O,IF(CNGE_2024_M3_Secc1!V122="",1,0))</f>
        <v>#NAME?</v>
      </c>
      <c r="BJ107" s="202" t="e" cm="1">
        <f t="array" ref="BJ107">IF(CNGE_2024_M3_Secc1!$AO$111=CNGE_2024_M3_Secc1!$AQ$111,O,IF(CNGE_2024_M3_Secc1!W122="",1,0))</f>
        <v>#NAME?</v>
      </c>
      <c r="BK107" s="202" t="e" cm="1">
        <f t="array" ref="BK107">IF(CNGE_2024_M3_Secc1!$AO$111=CNGE_2024_M3_Secc1!$AQ$111,O,IF(CNGE_2024_M3_Secc1!X122="",1,0))</f>
        <v>#NAME?</v>
      </c>
      <c r="BL107" s="202" t="e" cm="1">
        <f t="array" ref="BL107">IF(CNGE_2024_M3_Secc1!$AO$111=CNGE_2024_M3_Secc1!$AQ$111,O,IF(CNGE_2024_M3_Secc1!Y122="",1,0))</f>
        <v>#NAME?</v>
      </c>
      <c r="BM107" s="202" t="e" cm="1">
        <f t="array" ref="BM107">IF(CNGE_2024_M3_Secc1!$AO$111=CNGE_2024_M3_Secc1!$AQ$111,O,IF(CNGE_2024_M3_Secc1!Z122="",1,0))</f>
        <v>#NAME?</v>
      </c>
      <c r="BN107" s="202" t="e" cm="1">
        <f t="array" ref="BN107">IF(CNGE_2024_M3_Secc1!$AO$111=CNGE_2024_M3_Secc1!$AQ$111,O,IF(CNGE_2024_M3_Secc1!AA122="",1,0))</f>
        <v>#NAME?</v>
      </c>
      <c r="BO107" s="202" t="e" cm="1">
        <f t="array" ref="BO107">IF(CNGE_2024_M3_Secc1!$AO$111=CNGE_2024_M3_Secc1!$AQ$111,O,IF(CNGE_2024_M3_Secc1!AB122="",1,0))</f>
        <v>#NAME?</v>
      </c>
      <c r="BP107" s="202" t="e" cm="1">
        <f t="array" ref="BP107">IF(CNGE_2024_M3_Secc1!$AO$111=CNGE_2024_M3_Secc1!$AQ$111,O,IF(CNGE_2024_M3_Secc1!AC122="",1,0))</f>
        <v>#NAME?</v>
      </c>
      <c r="BQ107" s="202" t="e" cm="1">
        <f t="array" ref="BQ107">IF(CNGE_2024_M3_Secc1!$AO$111=CNGE_2024_M3_Secc1!$AQ$111,O,IF(CNGE_2024_M3_Secc1!AD122="",1,0))</f>
        <v>#NAME?</v>
      </c>
      <c r="BS107" s="563">
        <f t="shared" si="13"/>
        <v>0</v>
      </c>
      <c r="BT107" s="563"/>
      <c r="BU107" s="563">
        <f t="shared" si="14"/>
        <v>0</v>
      </c>
      <c r="BV107" s="563"/>
      <c r="BW107" s="563">
        <f t="shared" si="22"/>
        <v>0</v>
      </c>
      <c r="BX107" s="563"/>
      <c r="CF107" s="202">
        <f>IF($AH$96=$AJ$96,0,
IF(OR(AND($BS$107="NS",O107&lt;&gt;"NA",OR(O107="NS",O107=0)),AND($BS$107="NA",O107&lt;&gt;"NS",OR(O107="NA",O107=0))),0,
IF(OR(AND($BS$107&lt;&gt;"NS",$BS$107&lt;&gt;"NA",O107&lt;&gt;"NS",O107&lt;&gt;"NA",O107&gt;$BS$107),
AND(O107&gt;0,OR($BS$107="NS",$BS$107="NA")),
AND($BS$107&lt;&gt;"NS",$BS$107&lt;&gt;"NA",$BS$107&gt;=0,O107="NA"),
AND($BS$107&lt;&gt;"NS",$BS$107&lt;&gt;"NA",$BS$107=0,O107="NS")),1,0)))</f>
        <v>0</v>
      </c>
      <c r="CG107" s="202">
        <f t="shared" ref="CG107:CU107" si="27">IF($AH$96=$AJ$96,0,
IF(OR(AND($BS$107="NS",P107&lt;&gt;"NA",OR(P107="NS",P107=0)),AND($BS$107="NA",P107&lt;&gt;"NS",OR(P107="NA",P107=0))),0,
IF(OR(AND($BS$107&lt;&gt;"NS",$BS$107&lt;&gt;"NA",P107&lt;&gt;"NS",P107&lt;&gt;"NA",P107&gt;$BS$107),
AND(P107&gt;0,OR($BS$107="NS",$BS$107="NA")),
AND($BS$107&lt;&gt;"NS",$BS$107&lt;&gt;"NA",$BS$107&gt;=0,P107="NA"),
AND($BS$107&lt;&gt;"NS",$BS$107&lt;&gt;"NA",$BS$107=0,P107="NS")),1,0)))</f>
        <v>0</v>
      </c>
      <c r="CH107" s="202">
        <f t="shared" si="27"/>
        <v>0</v>
      </c>
      <c r="CI107" s="202">
        <f t="shared" si="27"/>
        <v>0</v>
      </c>
      <c r="CJ107" s="202">
        <f t="shared" si="27"/>
        <v>0</v>
      </c>
      <c r="CK107" s="202">
        <f t="shared" si="27"/>
        <v>0</v>
      </c>
      <c r="CL107" s="202">
        <f t="shared" si="27"/>
        <v>0</v>
      </c>
      <c r="CM107" s="202">
        <f t="shared" si="27"/>
        <v>0</v>
      </c>
      <c r="CN107" s="202">
        <f t="shared" si="27"/>
        <v>0</v>
      </c>
      <c r="CO107" s="202">
        <f t="shared" si="27"/>
        <v>0</v>
      </c>
      <c r="CP107" s="202">
        <f t="shared" si="27"/>
        <v>0</v>
      </c>
      <c r="CQ107" s="202">
        <f t="shared" si="27"/>
        <v>0</v>
      </c>
      <c r="CR107" s="202">
        <f t="shared" si="27"/>
        <v>0</v>
      </c>
      <c r="CS107" s="202">
        <f t="shared" si="27"/>
        <v>0</v>
      </c>
      <c r="CT107" s="202">
        <f t="shared" si="27"/>
        <v>0</v>
      </c>
      <c r="CU107" s="202">
        <f t="shared" si="27"/>
        <v>0</v>
      </c>
      <c r="CV107" s="202">
        <f t="shared" si="24"/>
        <v>0</v>
      </c>
      <c r="CW107" s="241" t="str">
        <f>IF(CV107=0,"",IF(SUM($CV$105:CV107)=1,_xlfn.NUMBERVALUE(C107),IF($CV$151&gt;SUM($CV$105:CV107),_xlfn.CONCAT(", ",_xlfn.NUMBERVALUE(C107)),IF($CV$151=SUM($CV$105:CV107),_xlfn.CONCAT(" y ",_xlfn.NUMBERVALUE(C107))))))</f>
        <v/>
      </c>
      <c r="CY107" s="563">
        <f t="shared" si="25"/>
        <v>0</v>
      </c>
      <c r="CZ107" s="563"/>
    </row>
    <row r="108" spans="1:104" s="211" customFormat="1" ht="15" customHeight="1">
      <c r="A108" s="18"/>
      <c r="B108" s="51"/>
      <c r="C108" s="48" t="s">
        <v>4996</v>
      </c>
      <c r="D108" s="547" t="str">
        <f>IF(CNGE_2024_M3_Secc1!D55="","",CNGE_2024_M3_Secc1!D55)</f>
        <v/>
      </c>
      <c r="E108" s="548"/>
      <c r="F108" s="548"/>
      <c r="G108" s="548"/>
      <c r="H108" s="548"/>
      <c r="I108" s="548"/>
      <c r="J108" s="548"/>
      <c r="K108" s="548"/>
      <c r="L108" s="548"/>
      <c r="M108" s="549"/>
      <c r="N108" s="103"/>
      <c r="O108" s="103"/>
      <c r="P108" s="103"/>
      <c r="Q108" s="103"/>
      <c r="R108" s="103"/>
      <c r="S108" s="103"/>
      <c r="T108" s="103"/>
      <c r="U108" s="103"/>
      <c r="V108" s="103"/>
      <c r="W108" s="103"/>
      <c r="X108" s="103"/>
      <c r="Y108" s="103"/>
      <c r="Z108" s="103"/>
      <c r="AA108" s="103"/>
      <c r="AB108" s="103"/>
      <c r="AC108" s="103"/>
      <c r="AD108" s="103"/>
      <c r="AE108" s="213"/>
      <c r="AF108" s="210"/>
      <c r="AH108" s="522">
        <f t="shared" si="16"/>
        <v>0</v>
      </c>
      <c r="AI108" s="522"/>
      <c r="AJ108" s="522">
        <f t="shared" si="17"/>
        <v>0</v>
      </c>
      <c r="AK108" s="522"/>
      <c r="AL108" s="522">
        <f t="shared" si="26"/>
        <v>0</v>
      </c>
      <c r="AM108" s="522" t="str">
        <f t="shared" si="18"/>
        <v>NA</v>
      </c>
      <c r="AN108" s="524">
        <f t="shared" si="19"/>
        <v>0</v>
      </c>
      <c r="AO108" s="526"/>
      <c r="AP108" s="125" t="str">
        <f>IF(AN108=0,"", IF(SUM($AN$105:AN108)=1,_xlfn.CONCAT(AQ108), IF($AN$151&gt;SUM($AN$105:AN108),_xlfn.CONCAT(", ",AQ108), IF($AN$151=SUM($AN$105:AN108),_xlfn.CONCAT(" y ",AQ108,".")))))</f>
        <v/>
      </c>
      <c r="AQ108" s="113">
        <f t="shared" si="20"/>
        <v>3</v>
      </c>
      <c r="AS108" s="563">
        <f t="shared" si="21"/>
        <v>0</v>
      </c>
      <c r="AT108" s="563"/>
      <c r="BB108" s="202" t="e" cm="1">
        <f t="array" ref="BB108">IF(CNGE_2024_M3_Secc1!$AO$111=CNGE_2024_M3_Secc1!$AQ$111,O,IF(CNGE_2024_M3_Secc1!O123="",1,0))</f>
        <v>#NAME?</v>
      </c>
      <c r="BC108" s="202" t="e" cm="1">
        <f t="array" ref="BC108">IF(CNGE_2024_M3_Secc1!$AO$111=CNGE_2024_M3_Secc1!$AQ$111,O,IF(CNGE_2024_M3_Secc1!P123="",1,0))</f>
        <v>#NAME?</v>
      </c>
      <c r="BD108" s="202" t="e" cm="1">
        <f t="array" ref="BD108">IF(CNGE_2024_M3_Secc1!$AO$111=CNGE_2024_M3_Secc1!$AQ$111,O,IF(CNGE_2024_M3_Secc1!Q123="",1,0))</f>
        <v>#NAME?</v>
      </c>
      <c r="BE108" s="202" t="e" cm="1">
        <f t="array" ref="BE108">IF(CNGE_2024_M3_Secc1!$AO$111=CNGE_2024_M3_Secc1!$AQ$111,O,IF(CNGE_2024_M3_Secc1!R123="",1,0))</f>
        <v>#NAME?</v>
      </c>
      <c r="BF108" s="202" t="e" cm="1">
        <f t="array" ref="BF108">IF(CNGE_2024_M3_Secc1!$AO$111=CNGE_2024_M3_Secc1!$AQ$111,O,IF(CNGE_2024_M3_Secc1!S123="",1,0))</f>
        <v>#NAME?</v>
      </c>
      <c r="BG108" s="202" t="e" cm="1">
        <f t="array" ref="BG108">IF(CNGE_2024_M3_Secc1!$AO$111=CNGE_2024_M3_Secc1!$AQ$111,O,IF(CNGE_2024_M3_Secc1!T123="",1,0))</f>
        <v>#NAME?</v>
      </c>
      <c r="BH108" s="202" t="e" cm="1">
        <f t="array" ref="BH108">IF(CNGE_2024_M3_Secc1!$AO$111=CNGE_2024_M3_Secc1!$AQ$111,O,IF(CNGE_2024_M3_Secc1!U123="",1,0))</f>
        <v>#NAME?</v>
      </c>
      <c r="BI108" s="202" t="e" cm="1">
        <f t="array" ref="BI108">IF(CNGE_2024_M3_Secc1!$AO$111=CNGE_2024_M3_Secc1!$AQ$111,O,IF(CNGE_2024_M3_Secc1!V123="",1,0))</f>
        <v>#NAME?</v>
      </c>
      <c r="BJ108" s="202" t="e" cm="1">
        <f t="array" ref="BJ108">IF(CNGE_2024_M3_Secc1!$AO$111=CNGE_2024_M3_Secc1!$AQ$111,O,IF(CNGE_2024_M3_Secc1!W123="",1,0))</f>
        <v>#NAME?</v>
      </c>
      <c r="BK108" s="202" t="e" cm="1">
        <f t="array" ref="BK108">IF(CNGE_2024_M3_Secc1!$AO$111=CNGE_2024_M3_Secc1!$AQ$111,O,IF(CNGE_2024_M3_Secc1!X123="",1,0))</f>
        <v>#NAME?</v>
      </c>
      <c r="BL108" s="202" t="e" cm="1">
        <f t="array" ref="BL108">IF(CNGE_2024_M3_Secc1!$AO$111=CNGE_2024_M3_Secc1!$AQ$111,O,IF(CNGE_2024_M3_Secc1!Y123="",1,0))</f>
        <v>#NAME?</v>
      </c>
      <c r="BM108" s="202" t="e" cm="1">
        <f t="array" ref="BM108">IF(CNGE_2024_M3_Secc1!$AO$111=CNGE_2024_M3_Secc1!$AQ$111,O,IF(CNGE_2024_M3_Secc1!Z123="",1,0))</f>
        <v>#NAME?</v>
      </c>
      <c r="BN108" s="202" t="e" cm="1">
        <f t="array" ref="BN108">IF(CNGE_2024_M3_Secc1!$AO$111=CNGE_2024_M3_Secc1!$AQ$111,O,IF(CNGE_2024_M3_Secc1!AA123="",1,0))</f>
        <v>#NAME?</v>
      </c>
      <c r="BO108" s="202" t="e" cm="1">
        <f t="array" ref="BO108">IF(CNGE_2024_M3_Secc1!$AO$111=CNGE_2024_M3_Secc1!$AQ$111,O,IF(CNGE_2024_M3_Secc1!AB123="",1,0))</f>
        <v>#NAME?</v>
      </c>
      <c r="BP108" s="202" t="e" cm="1">
        <f t="array" ref="BP108">IF(CNGE_2024_M3_Secc1!$AO$111=CNGE_2024_M3_Secc1!$AQ$111,O,IF(CNGE_2024_M3_Secc1!AC123="",1,0))</f>
        <v>#NAME?</v>
      </c>
      <c r="BQ108" s="202" t="e" cm="1">
        <f t="array" ref="BQ108">IF(CNGE_2024_M3_Secc1!$AO$111=CNGE_2024_M3_Secc1!$AQ$111,O,IF(CNGE_2024_M3_Secc1!AD123="",1,0))</f>
        <v>#NAME?</v>
      </c>
      <c r="BS108" s="563">
        <f t="shared" si="13"/>
        <v>0</v>
      </c>
      <c r="BT108" s="563"/>
      <c r="BU108" s="563">
        <f t="shared" si="14"/>
        <v>0</v>
      </c>
      <c r="BV108" s="563"/>
      <c r="BW108" s="563">
        <f t="shared" si="22"/>
        <v>0</v>
      </c>
      <c r="BX108" s="563"/>
      <c r="CF108" s="202">
        <f>IF($AH$96=$AJ$96,0,
IF(OR(AND($BS$108="NS",O108&lt;&gt;"NA",OR(O108="NS",O108=0)),AND($BS$108="NA",O108&lt;&gt;"NS",OR(O108="NA",O108=0))),0,
IF(OR(AND($BS$108&lt;&gt;"NS",$BS$108&lt;&gt;"NA",O108&lt;&gt;"NS",O108&lt;&gt;"NA",O108&gt;$BS$108),
AND(O108&gt;0,OR($BS$108="NS",$BS$108="NA")),
AND($BS$108&lt;&gt;"NS",$BS$108&lt;&gt;"NA",$BS$108&gt;=0,O108="NA"),
AND($BS$108&lt;&gt;"NS",$BS$108&lt;&gt;"NA",$BS$108=0,O108="NS")),1,0)))</f>
        <v>0</v>
      </c>
      <c r="CG108" s="202">
        <f t="shared" ref="CG108:CU108" si="28">IF($AH$96=$AJ$96,0,
IF(OR(AND($BS$108="NS",P108&lt;&gt;"NA",OR(P108="NS",P108=0)),AND($BS$108="NA",P108&lt;&gt;"NS",OR(P108="NA",P108=0))),0,
IF(OR(AND($BS$108&lt;&gt;"NS",$BS$108&lt;&gt;"NA",P108&lt;&gt;"NS",P108&lt;&gt;"NA",P108&gt;$BS$108),
AND(P108&gt;0,OR($BS$108="NS",$BS$108="NA")),
AND($BS$108&lt;&gt;"NS",$BS$108&lt;&gt;"NA",$BS$108&gt;=0,P108="NA"),
AND($BS$108&lt;&gt;"NS",$BS$108&lt;&gt;"NA",$BS$108=0,P108="NS")),1,0)))</f>
        <v>0</v>
      </c>
      <c r="CH108" s="202">
        <f t="shared" si="28"/>
        <v>0</v>
      </c>
      <c r="CI108" s="202">
        <f t="shared" si="28"/>
        <v>0</v>
      </c>
      <c r="CJ108" s="202">
        <f t="shared" si="28"/>
        <v>0</v>
      </c>
      <c r="CK108" s="202">
        <f t="shared" si="28"/>
        <v>0</v>
      </c>
      <c r="CL108" s="202">
        <f t="shared" si="28"/>
        <v>0</v>
      </c>
      <c r="CM108" s="202">
        <f t="shared" si="28"/>
        <v>0</v>
      </c>
      <c r="CN108" s="202">
        <f t="shared" si="28"/>
        <v>0</v>
      </c>
      <c r="CO108" s="202">
        <f t="shared" si="28"/>
        <v>0</v>
      </c>
      <c r="CP108" s="202">
        <f t="shared" si="28"/>
        <v>0</v>
      </c>
      <c r="CQ108" s="202">
        <f t="shared" si="28"/>
        <v>0</v>
      </c>
      <c r="CR108" s="202">
        <f t="shared" si="28"/>
        <v>0</v>
      </c>
      <c r="CS108" s="202">
        <f t="shared" si="28"/>
        <v>0</v>
      </c>
      <c r="CT108" s="202">
        <f t="shared" si="28"/>
        <v>0</v>
      </c>
      <c r="CU108" s="202">
        <f t="shared" si="28"/>
        <v>0</v>
      </c>
      <c r="CV108" s="202">
        <f t="shared" si="24"/>
        <v>0</v>
      </c>
      <c r="CW108" s="241" t="str">
        <f>IF(CV108=0,"",IF(SUM($CV$105:CV108)=1,_xlfn.NUMBERVALUE(C108),IF($CV$151&gt;SUM($CV$105:CV108),_xlfn.CONCAT(", ",_xlfn.NUMBERVALUE(C108)),IF($CV$151=SUM($CV$105:CV108),_xlfn.CONCAT(" y ",_xlfn.NUMBERVALUE(C108))))))</f>
        <v/>
      </c>
      <c r="CY108" s="563">
        <f t="shared" si="25"/>
        <v>0</v>
      </c>
      <c r="CZ108" s="563"/>
    </row>
    <row r="109" spans="1:104" s="211" customFormat="1" ht="15" customHeight="1">
      <c r="A109" s="18"/>
      <c r="B109" s="51"/>
      <c r="C109" s="48" t="s">
        <v>4998</v>
      </c>
      <c r="D109" s="547" t="str">
        <f>IF(CNGE_2024_M3_Secc1!D56="","",CNGE_2024_M3_Secc1!D56)</f>
        <v/>
      </c>
      <c r="E109" s="548"/>
      <c r="F109" s="548"/>
      <c r="G109" s="548"/>
      <c r="H109" s="548"/>
      <c r="I109" s="548"/>
      <c r="J109" s="548"/>
      <c r="K109" s="548"/>
      <c r="L109" s="548"/>
      <c r="M109" s="549"/>
      <c r="N109" s="103"/>
      <c r="O109" s="103"/>
      <c r="P109" s="103"/>
      <c r="Q109" s="103"/>
      <c r="R109" s="103"/>
      <c r="S109" s="103"/>
      <c r="T109" s="103"/>
      <c r="U109" s="103"/>
      <c r="V109" s="103"/>
      <c r="W109" s="103"/>
      <c r="X109" s="103"/>
      <c r="Y109" s="103"/>
      <c r="Z109" s="103"/>
      <c r="AA109" s="103"/>
      <c r="AB109" s="103"/>
      <c r="AC109" s="103"/>
      <c r="AD109" s="103"/>
      <c r="AE109" s="213"/>
      <c r="AF109" s="210"/>
      <c r="AH109" s="522">
        <f t="shared" si="16"/>
        <v>0</v>
      </c>
      <c r="AI109" s="522"/>
      <c r="AJ109" s="522">
        <f t="shared" si="17"/>
        <v>0</v>
      </c>
      <c r="AK109" s="522"/>
      <c r="AL109" s="522">
        <f t="shared" si="26"/>
        <v>0</v>
      </c>
      <c r="AM109" s="522" t="str">
        <f t="shared" si="18"/>
        <v>NA</v>
      </c>
      <c r="AN109" s="524">
        <f t="shared" si="19"/>
        <v>0</v>
      </c>
      <c r="AO109" s="526"/>
      <c r="AP109" s="125" t="str">
        <f>IF(AN109=0,"", IF(SUM($AN$105:AN109)=1,_xlfn.CONCAT(AQ109), IF($AN$151&gt;SUM($AN$105:AN109),_xlfn.CONCAT(", ",AQ109), IF($AN$151=SUM($AN$105:AN109),_xlfn.CONCAT(" y ",AQ109,".")))))</f>
        <v/>
      </c>
      <c r="AQ109" s="113">
        <f t="shared" si="20"/>
        <v>4</v>
      </c>
      <c r="AS109" s="563">
        <f t="shared" si="21"/>
        <v>0</v>
      </c>
      <c r="AT109" s="563"/>
      <c r="BB109" s="202" t="e" cm="1">
        <f t="array" ref="BB109">IF(CNGE_2024_M3_Secc1!$AO$111=CNGE_2024_M3_Secc1!$AQ$111,O,IF(CNGE_2024_M3_Secc1!O124="",1,0))</f>
        <v>#NAME?</v>
      </c>
      <c r="BC109" s="202" t="e" cm="1">
        <f t="array" ref="BC109">IF(CNGE_2024_M3_Secc1!$AO$111=CNGE_2024_M3_Secc1!$AQ$111,O,IF(CNGE_2024_M3_Secc1!P124="",1,0))</f>
        <v>#NAME?</v>
      </c>
      <c r="BD109" s="202" t="e" cm="1">
        <f t="array" ref="BD109">IF(CNGE_2024_M3_Secc1!$AO$111=CNGE_2024_M3_Secc1!$AQ$111,O,IF(CNGE_2024_M3_Secc1!Q124="",1,0))</f>
        <v>#NAME?</v>
      </c>
      <c r="BE109" s="202" t="e" cm="1">
        <f t="array" ref="BE109">IF(CNGE_2024_M3_Secc1!$AO$111=CNGE_2024_M3_Secc1!$AQ$111,O,IF(CNGE_2024_M3_Secc1!R124="",1,0))</f>
        <v>#NAME?</v>
      </c>
      <c r="BF109" s="202" t="e" cm="1">
        <f t="array" ref="BF109">IF(CNGE_2024_M3_Secc1!$AO$111=CNGE_2024_M3_Secc1!$AQ$111,O,IF(CNGE_2024_M3_Secc1!S124="",1,0))</f>
        <v>#NAME?</v>
      </c>
      <c r="BG109" s="202" t="e" cm="1">
        <f t="array" ref="BG109">IF(CNGE_2024_M3_Secc1!$AO$111=CNGE_2024_M3_Secc1!$AQ$111,O,IF(CNGE_2024_M3_Secc1!T124="",1,0))</f>
        <v>#NAME?</v>
      </c>
      <c r="BH109" s="202" t="e" cm="1">
        <f t="array" ref="BH109">IF(CNGE_2024_M3_Secc1!$AO$111=CNGE_2024_M3_Secc1!$AQ$111,O,IF(CNGE_2024_M3_Secc1!U124="",1,0))</f>
        <v>#NAME?</v>
      </c>
      <c r="BI109" s="202" t="e" cm="1">
        <f t="array" ref="BI109">IF(CNGE_2024_M3_Secc1!$AO$111=CNGE_2024_M3_Secc1!$AQ$111,O,IF(CNGE_2024_M3_Secc1!V124="",1,0))</f>
        <v>#NAME?</v>
      </c>
      <c r="BJ109" s="202" t="e" cm="1">
        <f t="array" ref="BJ109">IF(CNGE_2024_M3_Secc1!$AO$111=CNGE_2024_M3_Secc1!$AQ$111,O,IF(CNGE_2024_M3_Secc1!W124="",1,0))</f>
        <v>#NAME?</v>
      </c>
      <c r="BK109" s="202" t="e" cm="1">
        <f t="array" ref="BK109">IF(CNGE_2024_M3_Secc1!$AO$111=CNGE_2024_M3_Secc1!$AQ$111,O,IF(CNGE_2024_M3_Secc1!X124="",1,0))</f>
        <v>#NAME?</v>
      </c>
      <c r="BL109" s="202" t="e" cm="1">
        <f t="array" ref="BL109">IF(CNGE_2024_M3_Secc1!$AO$111=CNGE_2024_M3_Secc1!$AQ$111,O,IF(CNGE_2024_M3_Secc1!Y124="",1,0))</f>
        <v>#NAME?</v>
      </c>
      <c r="BM109" s="202" t="e" cm="1">
        <f t="array" ref="BM109">IF(CNGE_2024_M3_Secc1!$AO$111=CNGE_2024_M3_Secc1!$AQ$111,O,IF(CNGE_2024_M3_Secc1!Z124="",1,0))</f>
        <v>#NAME?</v>
      </c>
      <c r="BN109" s="202" t="e" cm="1">
        <f t="array" ref="BN109">IF(CNGE_2024_M3_Secc1!$AO$111=CNGE_2024_M3_Secc1!$AQ$111,O,IF(CNGE_2024_M3_Secc1!AA124="",1,0))</f>
        <v>#NAME?</v>
      </c>
      <c r="BO109" s="202" t="e" cm="1">
        <f t="array" ref="BO109">IF(CNGE_2024_M3_Secc1!$AO$111=CNGE_2024_M3_Secc1!$AQ$111,O,IF(CNGE_2024_M3_Secc1!AB124="",1,0))</f>
        <v>#NAME?</v>
      </c>
      <c r="BP109" s="202" t="e" cm="1">
        <f t="array" ref="BP109">IF(CNGE_2024_M3_Secc1!$AO$111=CNGE_2024_M3_Secc1!$AQ$111,O,IF(CNGE_2024_M3_Secc1!AC124="",1,0))</f>
        <v>#NAME?</v>
      </c>
      <c r="BQ109" s="202" t="e" cm="1">
        <f t="array" ref="BQ109">IF(CNGE_2024_M3_Secc1!$AO$111=CNGE_2024_M3_Secc1!$AQ$111,O,IF(CNGE_2024_M3_Secc1!AD124="",1,0))</f>
        <v>#NAME?</v>
      </c>
      <c r="BS109" s="563">
        <f t="shared" si="13"/>
        <v>0</v>
      </c>
      <c r="BT109" s="563"/>
      <c r="BU109" s="563">
        <f t="shared" si="14"/>
        <v>0</v>
      </c>
      <c r="BV109" s="563"/>
      <c r="BW109" s="563">
        <f t="shared" si="22"/>
        <v>0</v>
      </c>
      <c r="BX109" s="563"/>
      <c r="CF109" s="202">
        <f>IF($AH$96=$AJ$96,0,
IF(OR(AND($BS$109="NS",O109&lt;&gt;"NA",OR(O109="NS",O109=0)),AND($BS$109="NA",O109&lt;&gt;"NS",OR(O109="NA",O109=0))),0,
IF(OR(AND($BS$109&lt;&gt;"NS",$BS$109&lt;&gt;"NA",O109&lt;&gt;"NS",O109&lt;&gt;"NA",O109&gt;$BS$109),
AND(O109&gt;0,OR($BS$109="NS",$BS$109="NA")),
AND($BS$109&lt;&gt;"NS",$BS$109&lt;&gt;"NA",$BS$109&gt;=0,O109="NA"),
AND($BS$109&lt;&gt;"NS",$BS$109&lt;&gt;"NA",$BS$109=0,O109="NS")),1,0)))</f>
        <v>0</v>
      </c>
      <c r="CG109" s="202">
        <f t="shared" ref="CG109:CU109" si="29">IF($AH$96=$AJ$96,0,
IF(OR(AND($BS$109="NS",P109&lt;&gt;"NA",OR(P109="NS",P109=0)),AND($BS$109="NA",P109&lt;&gt;"NS",OR(P109="NA",P109=0))),0,
IF(OR(AND($BS$109&lt;&gt;"NS",$BS$109&lt;&gt;"NA",P109&lt;&gt;"NS",P109&lt;&gt;"NA",P109&gt;$BS$109),
AND(P109&gt;0,OR($BS$109="NS",$BS$109="NA")),
AND($BS$109&lt;&gt;"NS",$BS$109&lt;&gt;"NA",$BS$109&gt;=0,P109="NA"),
AND($BS$109&lt;&gt;"NS",$BS$109&lt;&gt;"NA",$BS$109=0,P109="NS")),1,0)))</f>
        <v>0</v>
      </c>
      <c r="CH109" s="202">
        <f t="shared" si="29"/>
        <v>0</v>
      </c>
      <c r="CI109" s="202">
        <f t="shared" si="29"/>
        <v>0</v>
      </c>
      <c r="CJ109" s="202">
        <f t="shared" si="29"/>
        <v>0</v>
      </c>
      <c r="CK109" s="202">
        <f t="shared" si="29"/>
        <v>0</v>
      </c>
      <c r="CL109" s="202">
        <f t="shared" si="29"/>
        <v>0</v>
      </c>
      <c r="CM109" s="202">
        <f t="shared" si="29"/>
        <v>0</v>
      </c>
      <c r="CN109" s="202">
        <f t="shared" si="29"/>
        <v>0</v>
      </c>
      <c r="CO109" s="202">
        <f t="shared" si="29"/>
        <v>0</v>
      </c>
      <c r="CP109" s="202">
        <f t="shared" si="29"/>
        <v>0</v>
      </c>
      <c r="CQ109" s="202">
        <f t="shared" si="29"/>
        <v>0</v>
      </c>
      <c r="CR109" s="202">
        <f t="shared" si="29"/>
        <v>0</v>
      </c>
      <c r="CS109" s="202">
        <f t="shared" si="29"/>
        <v>0</v>
      </c>
      <c r="CT109" s="202">
        <f t="shared" si="29"/>
        <v>0</v>
      </c>
      <c r="CU109" s="202">
        <f t="shared" si="29"/>
        <v>0</v>
      </c>
      <c r="CV109" s="202">
        <f t="shared" si="24"/>
        <v>0</v>
      </c>
      <c r="CW109" s="241" t="str">
        <f>IF(CV109=0,"",IF(SUM($CV$105:CV109)=1,_xlfn.NUMBERVALUE(C109),IF($CV$151&gt;SUM($CV$105:CV109),_xlfn.CONCAT(", ",_xlfn.NUMBERVALUE(C109)),IF($CV$151=SUM($CV$105:CV109),_xlfn.CONCAT(" y ",_xlfn.NUMBERVALUE(C109))))))</f>
        <v/>
      </c>
      <c r="CY109" s="563">
        <f t="shared" si="25"/>
        <v>0</v>
      </c>
      <c r="CZ109" s="563"/>
    </row>
    <row r="110" spans="1:104" s="211" customFormat="1" ht="15" customHeight="1">
      <c r="A110" s="18"/>
      <c r="B110" s="51"/>
      <c r="C110" s="48" t="s">
        <v>5000</v>
      </c>
      <c r="D110" s="547" t="str">
        <f>IF(CNGE_2024_M3_Secc1!D57="","",CNGE_2024_M3_Secc1!D57)</f>
        <v/>
      </c>
      <c r="E110" s="548"/>
      <c r="F110" s="548"/>
      <c r="G110" s="548"/>
      <c r="H110" s="548"/>
      <c r="I110" s="548"/>
      <c r="J110" s="548"/>
      <c r="K110" s="548"/>
      <c r="L110" s="548"/>
      <c r="M110" s="549"/>
      <c r="N110" s="103"/>
      <c r="O110" s="103"/>
      <c r="P110" s="103"/>
      <c r="Q110" s="103"/>
      <c r="R110" s="103"/>
      <c r="S110" s="103"/>
      <c r="T110" s="103"/>
      <c r="U110" s="103"/>
      <c r="V110" s="103"/>
      <c r="W110" s="103"/>
      <c r="X110" s="103"/>
      <c r="Y110" s="103"/>
      <c r="Z110" s="103"/>
      <c r="AA110" s="103"/>
      <c r="AB110" s="103"/>
      <c r="AC110" s="103"/>
      <c r="AD110" s="103"/>
      <c r="AE110" s="213"/>
      <c r="AF110" s="210"/>
      <c r="AH110" s="522">
        <f t="shared" si="16"/>
        <v>0</v>
      </c>
      <c r="AI110" s="522"/>
      <c r="AJ110" s="522">
        <f t="shared" si="17"/>
        <v>0</v>
      </c>
      <c r="AK110" s="522"/>
      <c r="AL110" s="522">
        <f t="shared" si="26"/>
        <v>0</v>
      </c>
      <c r="AM110" s="522" t="str">
        <f t="shared" si="18"/>
        <v>NA</v>
      </c>
      <c r="AN110" s="524">
        <f t="shared" si="19"/>
        <v>0</v>
      </c>
      <c r="AO110" s="526"/>
      <c r="AP110" s="125" t="str">
        <f>IF(AN110=0,"", IF(SUM($AN$105:AN110)=1,_xlfn.CONCAT(AQ110), IF($AN$151&gt;SUM($AN$105:AN110),_xlfn.CONCAT(", ",AQ110), IF($AN$151=SUM($AN$105:AN110),_xlfn.CONCAT(" y ",AQ110,".")))))</f>
        <v/>
      </c>
      <c r="AQ110" s="113">
        <f t="shared" si="20"/>
        <v>5</v>
      </c>
      <c r="AS110" s="563">
        <f t="shared" si="21"/>
        <v>0</v>
      </c>
      <c r="AT110" s="563"/>
      <c r="BB110" s="202" t="e" cm="1">
        <f t="array" ref="BB110">IF(CNGE_2024_M3_Secc1!$AO$111=CNGE_2024_M3_Secc1!$AQ$111,O,IF(CNGE_2024_M3_Secc1!O125="",1,0))</f>
        <v>#NAME?</v>
      </c>
      <c r="BC110" s="202" t="e" cm="1">
        <f t="array" ref="BC110">IF(CNGE_2024_M3_Secc1!$AO$111=CNGE_2024_M3_Secc1!$AQ$111,O,IF(CNGE_2024_M3_Secc1!P125="",1,0))</f>
        <v>#NAME?</v>
      </c>
      <c r="BD110" s="202" t="e" cm="1">
        <f t="array" ref="BD110">IF(CNGE_2024_M3_Secc1!$AO$111=CNGE_2024_M3_Secc1!$AQ$111,O,IF(CNGE_2024_M3_Secc1!Q125="",1,0))</f>
        <v>#NAME?</v>
      </c>
      <c r="BE110" s="202" t="e" cm="1">
        <f t="array" ref="BE110">IF(CNGE_2024_M3_Secc1!$AO$111=CNGE_2024_M3_Secc1!$AQ$111,O,IF(CNGE_2024_M3_Secc1!R125="",1,0))</f>
        <v>#NAME?</v>
      </c>
      <c r="BF110" s="202" t="e" cm="1">
        <f t="array" ref="BF110">IF(CNGE_2024_M3_Secc1!$AO$111=CNGE_2024_M3_Secc1!$AQ$111,O,IF(CNGE_2024_M3_Secc1!S125="",1,0))</f>
        <v>#NAME?</v>
      </c>
      <c r="BG110" s="202" t="e" cm="1">
        <f t="array" ref="BG110">IF(CNGE_2024_M3_Secc1!$AO$111=CNGE_2024_M3_Secc1!$AQ$111,O,IF(CNGE_2024_M3_Secc1!T125="",1,0))</f>
        <v>#NAME?</v>
      </c>
      <c r="BH110" s="202" t="e" cm="1">
        <f t="array" ref="BH110">IF(CNGE_2024_M3_Secc1!$AO$111=CNGE_2024_M3_Secc1!$AQ$111,O,IF(CNGE_2024_M3_Secc1!U125="",1,0))</f>
        <v>#NAME?</v>
      </c>
      <c r="BI110" s="202" t="e" cm="1">
        <f t="array" ref="BI110">IF(CNGE_2024_M3_Secc1!$AO$111=CNGE_2024_M3_Secc1!$AQ$111,O,IF(CNGE_2024_M3_Secc1!V125="",1,0))</f>
        <v>#NAME?</v>
      </c>
      <c r="BJ110" s="202" t="e" cm="1">
        <f t="array" ref="BJ110">IF(CNGE_2024_M3_Secc1!$AO$111=CNGE_2024_M3_Secc1!$AQ$111,O,IF(CNGE_2024_M3_Secc1!W125="",1,0))</f>
        <v>#NAME?</v>
      </c>
      <c r="BK110" s="202" t="e" cm="1">
        <f t="array" ref="BK110">IF(CNGE_2024_M3_Secc1!$AO$111=CNGE_2024_M3_Secc1!$AQ$111,O,IF(CNGE_2024_M3_Secc1!X125="",1,0))</f>
        <v>#NAME?</v>
      </c>
      <c r="BL110" s="202" t="e" cm="1">
        <f t="array" ref="BL110">IF(CNGE_2024_M3_Secc1!$AO$111=CNGE_2024_M3_Secc1!$AQ$111,O,IF(CNGE_2024_M3_Secc1!Y125="",1,0))</f>
        <v>#NAME?</v>
      </c>
      <c r="BM110" s="202" t="e" cm="1">
        <f t="array" ref="BM110">IF(CNGE_2024_M3_Secc1!$AO$111=CNGE_2024_M3_Secc1!$AQ$111,O,IF(CNGE_2024_M3_Secc1!Z125="",1,0))</f>
        <v>#NAME?</v>
      </c>
      <c r="BN110" s="202" t="e" cm="1">
        <f t="array" ref="BN110">IF(CNGE_2024_M3_Secc1!$AO$111=CNGE_2024_M3_Secc1!$AQ$111,O,IF(CNGE_2024_M3_Secc1!AA125="",1,0))</f>
        <v>#NAME?</v>
      </c>
      <c r="BO110" s="202" t="e" cm="1">
        <f t="array" ref="BO110">IF(CNGE_2024_M3_Secc1!$AO$111=CNGE_2024_M3_Secc1!$AQ$111,O,IF(CNGE_2024_M3_Secc1!AB125="",1,0))</f>
        <v>#NAME?</v>
      </c>
      <c r="BP110" s="202" t="e" cm="1">
        <f t="array" ref="BP110">IF(CNGE_2024_M3_Secc1!$AO$111=CNGE_2024_M3_Secc1!$AQ$111,O,IF(CNGE_2024_M3_Secc1!AC125="",1,0))</f>
        <v>#NAME?</v>
      </c>
      <c r="BQ110" s="202" t="e" cm="1">
        <f t="array" ref="BQ110">IF(CNGE_2024_M3_Secc1!$AO$111=CNGE_2024_M3_Secc1!$AQ$111,O,IF(CNGE_2024_M3_Secc1!AD125="",1,0))</f>
        <v>#NAME?</v>
      </c>
      <c r="BS110" s="563">
        <f t="shared" si="13"/>
        <v>0</v>
      </c>
      <c r="BT110" s="563"/>
      <c r="BU110" s="563">
        <f t="shared" si="14"/>
        <v>0</v>
      </c>
      <c r="BV110" s="563"/>
      <c r="BW110" s="563">
        <f t="shared" si="22"/>
        <v>0</v>
      </c>
      <c r="BX110" s="563"/>
      <c r="CF110" s="202">
        <f>IF($AH$96=$AJ$96,0,
IF(OR(AND($BS$110="NS",O110&lt;&gt;"NA",OR(O110="NS",O110=0)),AND($BS$110="NA",O110&lt;&gt;"NS",OR(O110="NA",O110=0))),0,
IF(OR(AND($BS$110&lt;&gt;"NS",$BS$110&lt;&gt;"NA",O110&lt;&gt;"NS",O110&lt;&gt;"NA",O110&gt;$BS$110),
AND(O110&gt;0,OR($BS$110="NS",$BS$110="NA")),
AND($BS$110&lt;&gt;"NS",$BS$110&lt;&gt;"NA",$BS$110&gt;=0,O110="NA"),
AND($BS$110&lt;&gt;"NS",$BS$110&lt;&gt;"NA",$BS$110=0,O110="NS")),1,0)))</f>
        <v>0</v>
      </c>
      <c r="CG110" s="202">
        <f t="shared" ref="CG110:CU110" si="30">IF($AH$96=$AJ$96,0,
IF(OR(AND($BS$110="NS",P110&lt;&gt;"NA",OR(P110="NS",P110=0)),AND($BS$110="NA",P110&lt;&gt;"NS",OR(P110="NA",P110=0))),0,
IF(OR(AND($BS$110&lt;&gt;"NS",$BS$110&lt;&gt;"NA",P110&lt;&gt;"NS",P110&lt;&gt;"NA",P110&gt;$BS$110),
AND(P110&gt;0,OR($BS$110="NS",$BS$110="NA")),
AND($BS$110&lt;&gt;"NS",$BS$110&lt;&gt;"NA",$BS$110&gt;=0,P110="NA"),
AND($BS$110&lt;&gt;"NS",$BS$110&lt;&gt;"NA",$BS$110=0,P110="NS")),1,0)))</f>
        <v>0</v>
      </c>
      <c r="CH110" s="202">
        <f t="shared" si="30"/>
        <v>0</v>
      </c>
      <c r="CI110" s="202">
        <f t="shared" si="30"/>
        <v>0</v>
      </c>
      <c r="CJ110" s="202">
        <f t="shared" si="30"/>
        <v>0</v>
      </c>
      <c r="CK110" s="202">
        <f t="shared" si="30"/>
        <v>0</v>
      </c>
      <c r="CL110" s="202">
        <f t="shared" si="30"/>
        <v>0</v>
      </c>
      <c r="CM110" s="202">
        <f t="shared" si="30"/>
        <v>0</v>
      </c>
      <c r="CN110" s="202">
        <f t="shared" si="30"/>
        <v>0</v>
      </c>
      <c r="CO110" s="202">
        <f t="shared" si="30"/>
        <v>0</v>
      </c>
      <c r="CP110" s="202">
        <f t="shared" si="30"/>
        <v>0</v>
      </c>
      <c r="CQ110" s="202">
        <f t="shared" si="30"/>
        <v>0</v>
      </c>
      <c r="CR110" s="202">
        <f t="shared" si="30"/>
        <v>0</v>
      </c>
      <c r="CS110" s="202">
        <f t="shared" si="30"/>
        <v>0</v>
      </c>
      <c r="CT110" s="202">
        <f t="shared" si="30"/>
        <v>0</v>
      </c>
      <c r="CU110" s="202">
        <f t="shared" si="30"/>
        <v>0</v>
      </c>
      <c r="CV110" s="202">
        <f t="shared" si="24"/>
        <v>0</v>
      </c>
      <c r="CW110" s="241" t="str">
        <f>IF(CV110=0,"",IF(SUM($CV$105:CV110)=1,_xlfn.NUMBERVALUE(C110),IF($CV$151&gt;SUM($CV$105:CV110),_xlfn.CONCAT(", ",_xlfn.NUMBERVALUE(C110)),IF($CV$151=SUM($CV$105:CV110),_xlfn.CONCAT(" y ",_xlfn.NUMBERVALUE(C110))))))</f>
        <v/>
      </c>
      <c r="CY110" s="563">
        <f t="shared" si="25"/>
        <v>0</v>
      </c>
      <c r="CZ110" s="563"/>
    </row>
    <row r="111" spans="1:104" s="211" customFormat="1" ht="15" customHeight="1">
      <c r="A111" s="18"/>
      <c r="B111" s="51"/>
      <c r="C111" s="48" t="s">
        <v>5002</v>
      </c>
      <c r="D111" s="547" t="str">
        <f>IF(CNGE_2024_M3_Secc1!D58="","",CNGE_2024_M3_Secc1!D58)</f>
        <v/>
      </c>
      <c r="E111" s="548"/>
      <c r="F111" s="548"/>
      <c r="G111" s="548"/>
      <c r="H111" s="548"/>
      <c r="I111" s="548"/>
      <c r="J111" s="548"/>
      <c r="K111" s="548"/>
      <c r="L111" s="548"/>
      <c r="M111" s="549"/>
      <c r="N111" s="103"/>
      <c r="O111" s="103"/>
      <c r="P111" s="103"/>
      <c r="Q111" s="103"/>
      <c r="R111" s="103"/>
      <c r="S111" s="103"/>
      <c r="T111" s="103"/>
      <c r="U111" s="103"/>
      <c r="V111" s="103"/>
      <c r="W111" s="103"/>
      <c r="X111" s="103"/>
      <c r="Y111" s="103"/>
      <c r="Z111" s="103"/>
      <c r="AA111" s="103"/>
      <c r="AB111" s="103"/>
      <c r="AC111" s="103"/>
      <c r="AD111" s="103"/>
      <c r="AE111" s="213"/>
      <c r="AF111" s="210"/>
      <c r="AH111" s="522">
        <f t="shared" si="16"/>
        <v>0</v>
      </c>
      <c r="AI111" s="522"/>
      <c r="AJ111" s="522">
        <f t="shared" si="17"/>
        <v>0</v>
      </c>
      <c r="AK111" s="522"/>
      <c r="AL111" s="522">
        <f t="shared" si="26"/>
        <v>0</v>
      </c>
      <c r="AM111" s="522" t="str">
        <f t="shared" si="18"/>
        <v>NA</v>
      </c>
      <c r="AN111" s="524">
        <f t="shared" si="19"/>
        <v>0</v>
      </c>
      <c r="AO111" s="526"/>
      <c r="AP111" s="125" t="str">
        <f>IF(AN111=0,"", IF(SUM($AN$105:AN111)=1,_xlfn.CONCAT(AQ111), IF($AN$151&gt;SUM($AN$105:AN111),_xlfn.CONCAT(", ",AQ111), IF($AN$151=SUM($AN$105:AN111),_xlfn.CONCAT(" y ",AQ111,".")))))</f>
        <v/>
      </c>
      <c r="AQ111" s="113">
        <f t="shared" si="20"/>
        <v>6</v>
      </c>
      <c r="AS111" s="563">
        <f t="shared" si="21"/>
        <v>0</v>
      </c>
      <c r="AT111" s="563"/>
      <c r="BB111" s="202" t="e" cm="1">
        <f t="array" ref="BB111">IF(CNGE_2024_M3_Secc1!$AO$111=CNGE_2024_M3_Secc1!$AQ$111,O,IF(CNGE_2024_M3_Secc1!O126="",1,0))</f>
        <v>#NAME?</v>
      </c>
      <c r="BC111" s="202" t="e" cm="1">
        <f t="array" ref="BC111">IF(CNGE_2024_M3_Secc1!$AO$111=CNGE_2024_M3_Secc1!$AQ$111,O,IF(CNGE_2024_M3_Secc1!P126="",1,0))</f>
        <v>#NAME?</v>
      </c>
      <c r="BD111" s="202" t="e" cm="1">
        <f t="array" ref="BD111">IF(CNGE_2024_M3_Secc1!$AO$111=CNGE_2024_M3_Secc1!$AQ$111,O,IF(CNGE_2024_M3_Secc1!Q126="",1,0))</f>
        <v>#NAME?</v>
      </c>
      <c r="BE111" s="202" t="e" cm="1">
        <f t="array" ref="BE111">IF(CNGE_2024_M3_Secc1!$AO$111=CNGE_2024_M3_Secc1!$AQ$111,O,IF(CNGE_2024_M3_Secc1!R126="",1,0))</f>
        <v>#NAME?</v>
      </c>
      <c r="BF111" s="202" t="e" cm="1">
        <f t="array" ref="BF111">IF(CNGE_2024_M3_Secc1!$AO$111=CNGE_2024_M3_Secc1!$AQ$111,O,IF(CNGE_2024_M3_Secc1!S126="",1,0))</f>
        <v>#NAME?</v>
      </c>
      <c r="BG111" s="202" t="e" cm="1">
        <f t="array" ref="BG111">IF(CNGE_2024_M3_Secc1!$AO$111=CNGE_2024_M3_Secc1!$AQ$111,O,IF(CNGE_2024_M3_Secc1!T126="",1,0))</f>
        <v>#NAME?</v>
      </c>
      <c r="BH111" s="202" t="e" cm="1">
        <f t="array" ref="BH111">IF(CNGE_2024_M3_Secc1!$AO$111=CNGE_2024_M3_Secc1!$AQ$111,O,IF(CNGE_2024_M3_Secc1!U126="",1,0))</f>
        <v>#NAME?</v>
      </c>
      <c r="BI111" s="202" t="e" cm="1">
        <f t="array" ref="BI111">IF(CNGE_2024_M3_Secc1!$AO$111=CNGE_2024_M3_Secc1!$AQ$111,O,IF(CNGE_2024_M3_Secc1!V126="",1,0))</f>
        <v>#NAME?</v>
      </c>
      <c r="BJ111" s="202" t="e" cm="1">
        <f t="array" ref="BJ111">IF(CNGE_2024_M3_Secc1!$AO$111=CNGE_2024_M3_Secc1!$AQ$111,O,IF(CNGE_2024_M3_Secc1!W126="",1,0))</f>
        <v>#NAME?</v>
      </c>
      <c r="BK111" s="202" t="e" cm="1">
        <f t="array" ref="BK111">IF(CNGE_2024_M3_Secc1!$AO$111=CNGE_2024_M3_Secc1!$AQ$111,O,IF(CNGE_2024_M3_Secc1!X126="",1,0))</f>
        <v>#NAME?</v>
      </c>
      <c r="BL111" s="202" t="e" cm="1">
        <f t="array" ref="BL111">IF(CNGE_2024_M3_Secc1!$AO$111=CNGE_2024_M3_Secc1!$AQ$111,O,IF(CNGE_2024_M3_Secc1!Y126="",1,0))</f>
        <v>#NAME?</v>
      </c>
      <c r="BM111" s="202" t="e" cm="1">
        <f t="array" ref="BM111">IF(CNGE_2024_M3_Secc1!$AO$111=CNGE_2024_M3_Secc1!$AQ$111,O,IF(CNGE_2024_M3_Secc1!Z126="",1,0))</f>
        <v>#NAME?</v>
      </c>
      <c r="BN111" s="202" t="e" cm="1">
        <f t="array" ref="BN111">IF(CNGE_2024_M3_Secc1!$AO$111=CNGE_2024_M3_Secc1!$AQ$111,O,IF(CNGE_2024_M3_Secc1!AA126="",1,0))</f>
        <v>#NAME?</v>
      </c>
      <c r="BO111" s="202" t="e" cm="1">
        <f t="array" ref="BO111">IF(CNGE_2024_M3_Secc1!$AO$111=CNGE_2024_M3_Secc1!$AQ$111,O,IF(CNGE_2024_M3_Secc1!AB126="",1,0))</f>
        <v>#NAME?</v>
      </c>
      <c r="BP111" s="202" t="e" cm="1">
        <f t="array" ref="BP111">IF(CNGE_2024_M3_Secc1!$AO$111=CNGE_2024_M3_Secc1!$AQ$111,O,IF(CNGE_2024_M3_Secc1!AC126="",1,0))</f>
        <v>#NAME?</v>
      </c>
      <c r="BQ111" s="202" t="e" cm="1">
        <f t="array" ref="BQ111">IF(CNGE_2024_M3_Secc1!$AO$111=CNGE_2024_M3_Secc1!$AQ$111,O,IF(CNGE_2024_M3_Secc1!AD126="",1,0))</f>
        <v>#NAME?</v>
      </c>
      <c r="BS111" s="563">
        <f t="shared" si="13"/>
        <v>0</v>
      </c>
      <c r="BT111" s="563"/>
      <c r="BU111" s="563">
        <f t="shared" si="14"/>
        <v>0</v>
      </c>
      <c r="BV111" s="563"/>
      <c r="BW111" s="563">
        <f t="shared" si="22"/>
        <v>0</v>
      </c>
      <c r="BX111" s="563"/>
      <c r="CF111" s="202">
        <f>IF($AH$96=$AJ$96,0,
IF(OR(AND($BS$111="NS",O111&lt;&gt;"NA",OR(O111="NS",O111=0)),AND($BS$111="NA",O111&lt;&gt;"NS",OR(O111="NA",O111=0))),0,
IF(OR(AND($BS$111&lt;&gt;"NS",$BS$111&lt;&gt;"NA",O111&lt;&gt;"NS",O111&lt;&gt;"NA",O111&gt;$BS$111),
AND(O111&gt;0,OR($BS$111="NS",$BS$111="NA")),
AND($BS$111&lt;&gt;"NS",$BS$111&lt;&gt;"NA",$BS$111&gt;=0,O111="NA"),
AND($BS$111&lt;&gt;"NS",$BS$111&lt;&gt;"NA",$BS$111=0,O111="NS")),1,0)))</f>
        <v>0</v>
      </c>
      <c r="CG111" s="202">
        <f t="shared" ref="CG111:CU111" si="31">IF($AH$96=$AJ$96,0,
IF(OR(AND($BS$111="NS",P111&lt;&gt;"NA",OR(P111="NS",P111=0)),AND($BS$111="NA",P111&lt;&gt;"NS",OR(P111="NA",P111=0))),0,
IF(OR(AND($BS$111&lt;&gt;"NS",$BS$111&lt;&gt;"NA",P111&lt;&gt;"NS",P111&lt;&gt;"NA",P111&gt;$BS$111),
AND(P111&gt;0,OR($BS$111="NS",$BS$111="NA")),
AND($BS$111&lt;&gt;"NS",$BS$111&lt;&gt;"NA",$BS$111&gt;=0,P111="NA"),
AND($BS$111&lt;&gt;"NS",$BS$111&lt;&gt;"NA",$BS$111=0,P111="NS")),1,0)))</f>
        <v>0</v>
      </c>
      <c r="CH111" s="202">
        <f t="shared" si="31"/>
        <v>0</v>
      </c>
      <c r="CI111" s="202">
        <f t="shared" si="31"/>
        <v>0</v>
      </c>
      <c r="CJ111" s="202">
        <f t="shared" si="31"/>
        <v>0</v>
      </c>
      <c r="CK111" s="202">
        <f t="shared" si="31"/>
        <v>0</v>
      </c>
      <c r="CL111" s="202">
        <f t="shared" si="31"/>
        <v>0</v>
      </c>
      <c r="CM111" s="202">
        <f t="shared" si="31"/>
        <v>0</v>
      </c>
      <c r="CN111" s="202">
        <f t="shared" si="31"/>
        <v>0</v>
      </c>
      <c r="CO111" s="202">
        <f t="shared" si="31"/>
        <v>0</v>
      </c>
      <c r="CP111" s="202">
        <f t="shared" si="31"/>
        <v>0</v>
      </c>
      <c r="CQ111" s="202">
        <f t="shared" si="31"/>
        <v>0</v>
      </c>
      <c r="CR111" s="202">
        <f t="shared" si="31"/>
        <v>0</v>
      </c>
      <c r="CS111" s="202">
        <f t="shared" si="31"/>
        <v>0</v>
      </c>
      <c r="CT111" s="202">
        <f t="shared" si="31"/>
        <v>0</v>
      </c>
      <c r="CU111" s="202">
        <f t="shared" si="31"/>
        <v>0</v>
      </c>
      <c r="CV111" s="202">
        <f t="shared" si="24"/>
        <v>0</v>
      </c>
      <c r="CW111" s="241" t="str">
        <f>IF(CV111=0,"",IF(SUM($CV$105:CV111)=1,_xlfn.NUMBERVALUE(C111),IF($CV$151&gt;SUM($CV$105:CV111),_xlfn.CONCAT(", ",_xlfn.NUMBERVALUE(C111)),IF($CV$151=SUM($CV$105:CV111),_xlfn.CONCAT(" y ",_xlfn.NUMBERVALUE(C111))))))</f>
        <v/>
      </c>
      <c r="CY111" s="563">
        <f t="shared" si="25"/>
        <v>0</v>
      </c>
      <c r="CZ111" s="563"/>
    </row>
    <row r="112" spans="1:104" s="211" customFormat="1" ht="15" customHeight="1">
      <c r="A112" s="18"/>
      <c r="B112" s="51"/>
      <c r="C112" s="48" t="s">
        <v>5004</v>
      </c>
      <c r="D112" s="547" t="str">
        <f>IF(CNGE_2024_M3_Secc1!D59="","",CNGE_2024_M3_Secc1!D59)</f>
        <v/>
      </c>
      <c r="E112" s="548"/>
      <c r="F112" s="548"/>
      <c r="G112" s="548"/>
      <c r="H112" s="548"/>
      <c r="I112" s="548"/>
      <c r="J112" s="548"/>
      <c r="K112" s="548"/>
      <c r="L112" s="548"/>
      <c r="M112" s="549"/>
      <c r="N112" s="103"/>
      <c r="O112" s="103"/>
      <c r="P112" s="103"/>
      <c r="Q112" s="103"/>
      <c r="R112" s="103"/>
      <c r="S112" s="103"/>
      <c r="T112" s="103"/>
      <c r="U112" s="103"/>
      <c r="V112" s="103"/>
      <c r="W112" s="103"/>
      <c r="X112" s="103"/>
      <c r="Y112" s="103"/>
      <c r="Z112" s="103"/>
      <c r="AA112" s="103"/>
      <c r="AB112" s="103"/>
      <c r="AC112" s="103"/>
      <c r="AD112" s="103"/>
      <c r="AE112" s="213"/>
      <c r="AF112" s="210"/>
      <c r="AH112" s="522">
        <f t="shared" si="16"/>
        <v>0</v>
      </c>
      <c r="AI112" s="522"/>
      <c r="AJ112" s="522">
        <f t="shared" si="17"/>
        <v>0</v>
      </c>
      <c r="AK112" s="522"/>
      <c r="AL112" s="522">
        <f t="shared" si="26"/>
        <v>0</v>
      </c>
      <c r="AM112" s="522" t="str">
        <f t="shared" si="18"/>
        <v>NA</v>
      </c>
      <c r="AN112" s="524">
        <f t="shared" si="19"/>
        <v>0</v>
      </c>
      <c r="AO112" s="526"/>
      <c r="AP112" s="125" t="str">
        <f>IF(AN112=0,"", IF(SUM($AN$105:AN112)=1,_xlfn.CONCAT(AQ112), IF($AN$151&gt;SUM($AN$105:AN112),_xlfn.CONCAT(", ",AQ112), IF($AN$151=SUM($AN$105:AN112),_xlfn.CONCAT(" y ",AQ112,".")))))</f>
        <v/>
      </c>
      <c r="AQ112" s="113">
        <f t="shared" si="20"/>
        <v>7</v>
      </c>
      <c r="AS112" s="563">
        <f t="shared" si="21"/>
        <v>0</v>
      </c>
      <c r="AT112" s="563"/>
      <c r="BB112" s="202" t="e" cm="1">
        <f t="array" ref="BB112">IF(CNGE_2024_M3_Secc1!$AO$111=CNGE_2024_M3_Secc1!$AQ$111,O,IF(CNGE_2024_M3_Secc1!O127="",1,0))</f>
        <v>#NAME?</v>
      </c>
      <c r="BC112" s="202" t="e" cm="1">
        <f t="array" ref="BC112">IF(CNGE_2024_M3_Secc1!$AO$111=CNGE_2024_M3_Secc1!$AQ$111,O,IF(CNGE_2024_M3_Secc1!P127="",1,0))</f>
        <v>#NAME?</v>
      </c>
      <c r="BD112" s="202" t="e" cm="1">
        <f t="array" ref="BD112">IF(CNGE_2024_M3_Secc1!$AO$111=CNGE_2024_M3_Secc1!$AQ$111,O,IF(CNGE_2024_M3_Secc1!Q127="",1,0))</f>
        <v>#NAME?</v>
      </c>
      <c r="BE112" s="202" t="e" cm="1">
        <f t="array" ref="BE112">IF(CNGE_2024_M3_Secc1!$AO$111=CNGE_2024_M3_Secc1!$AQ$111,O,IF(CNGE_2024_M3_Secc1!R127="",1,0))</f>
        <v>#NAME?</v>
      </c>
      <c r="BF112" s="202" t="e" cm="1">
        <f t="array" ref="BF112">IF(CNGE_2024_M3_Secc1!$AO$111=CNGE_2024_M3_Secc1!$AQ$111,O,IF(CNGE_2024_M3_Secc1!S127="",1,0))</f>
        <v>#NAME?</v>
      </c>
      <c r="BG112" s="202" t="e" cm="1">
        <f t="array" ref="BG112">IF(CNGE_2024_M3_Secc1!$AO$111=CNGE_2024_M3_Secc1!$AQ$111,O,IF(CNGE_2024_M3_Secc1!T127="",1,0))</f>
        <v>#NAME?</v>
      </c>
      <c r="BH112" s="202" t="e" cm="1">
        <f t="array" ref="BH112">IF(CNGE_2024_M3_Secc1!$AO$111=CNGE_2024_M3_Secc1!$AQ$111,O,IF(CNGE_2024_M3_Secc1!U127="",1,0))</f>
        <v>#NAME?</v>
      </c>
      <c r="BI112" s="202" t="e" cm="1">
        <f t="array" ref="BI112">IF(CNGE_2024_M3_Secc1!$AO$111=CNGE_2024_M3_Secc1!$AQ$111,O,IF(CNGE_2024_M3_Secc1!V127="",1,0))</f>
        <v>#NAME?</v>
      </c>
      <c r="BJ112" s="202" t="e" cm="1">
        <f t="array" ref="BJ112">IF(CNGE_2024_M3_Secc1!$AO$111=CNGE_2024_M3_Secc1!$AQ$111,O,IF(CNGE_2024_M3_Secc1!W127="",1,0))</f>
        <v>#NAME?</v>
      </c>
      <c r="BK112" s="202" t="e" cm="1">
        <f t="array" ref="BK112">IF(CNGE_2024_M3_Secc1!$AO$111=CNGE_2024_M3_Secc1!$AQ$111,O,IF(CNGE_2024_M3_Secc1!X127="",1,0))</f>
        <v>#NAME?</v>
      </c>
      <c r="BL112" s="202" t="e" cm="1">
        <f t="array" ref="BL112">IF(CNGE_2024_M3_Secc1!$AO$111=CNGE_2024_M3_Secc1!$AQ$111,O,IF(CNGE_2024_M3_Secc1!Y127="",1,0))</f>
        <v>#NAME?</v>
      </c>
      <c r="BM112" s="202" t="e" cm="1">
        <f t="array" ref="BM112">IF(CNGE_2024_M3_Secc1!$AO$111=CNGE_2024_M3_Secc1!$AQ$111,O,IF(CNGE_2024_M3_Secc1!Z127="",1,0))</f>
        <v>#NAME?</v>
      </c>
      <c r="BN112" s="202" t="e" cm="1">
        <f t="array" ref="BN112">IF(CNGE_2024_M3_Secc1!$AO$111=CNGE_2024_M3_Secc1!$AQ$111,O,IF(CNGE_2024_M3_Secc1!AA127="",1,0))</f>
        <v>#NAME?</v>
      </c>
      <c r="BO112" s="202" t="e" cm="1">
        <f t="array" ref="BO112">IF(CNGE_2024_M3_Secc1!$AO$111=CNGE_2024_M3_Secc1!$AQ$111,O,IF(CNGE_2024_M3_Secc1!AB127="",1,0))</f>
        <v>#NAME?</v>
      </c>
      <c r="BP112" s="202" t="e" cm="1">
        <f t="array" ref="BP112">IF(CNGE_2024_M3_Secc1!$AO$111=CNGE_2024_M3_Secc1!$AQ$111,O,IF(CNGE_2024_M3_Secc1!AC127="",1,0))</f>
        <v>#NAME?</v>
      </c>
      <c r="BQ112" s="202" t="e" cm="1">
        <f t="array" ref="BQ112">IF(CNGE_2024_M3_Secc1!$AO$111=CNGE_2024_M3_Secc1!$AQ$111,O,IF(CNGE_2024_M3_Secc1!AD127="",1,0))</f>
        <v>#NAME?</v>
      </c>
      <c r="BS112" s="563">
        <f t="shared" si="13"/>
        <v>0</v>
      </c>
      <c r="BT112" s="563"/>
      <c r="BU112" s="563">
        <f t="shared" si="14"/>
        <v>0</v>
      </c>
      <c r="BV112" s="563"/>
      <c r="BW112" s="563">
        <f t="shared" si="22"/>
        <v>0</v>
      </c>
      <c r="BX112" s="563"/>
      <c r="CF112" s="202">
        <f>IF($AH$96=$AJ$96,0,
IF(OR(AND($BS$112="NS",O112&lt;&gt;"NA",OR(O112="NS",O112=0)),AND($BS$112="NA",O112&lt;&gt;"NS",OR(O112="NA",O112=0))),0,
IF(OR(AND($BS$112&lt;&gt;"NS",$BS$112&lt;&gt;"NA",O112&lt;&gt;"NS",O112&lt;&gt;"NA",O112&gt;$BS$112),
AND(O112&gt;0,OR($BS$112="NS",$BS$112="NA")),
AND($BS$112&lt;&gt;"NS",$BS$112&lt;&gt;"NA",$BS$112&gt;=0,O112="NA"),
AND($BS$112&lt;&gt;"NS",$BS$112&lt;&gt;"NA",$BS$112=0,O112="NS")),1,0)))</f>
        <v>0</v>
      </c>
      <c r="CG112" s="202">
        <f t="shared" ref="CG112:CU112" si="32">IF($AH$96=$AJ$96,0,
IF(OR(AND($BS$112="NS",P112&lt;&gt;"NA",OR(P112="NS",P112=0)),AND($BS$112="NA",P112&lt;&gt;"NS",OR(P112="NA",P112=0))),0,
IF(OR(AND($BS$112&lt;&gt;"NS",$BS$112&lt;&gt;"NA",P112&lt;&gt;"NS",P112&lt;&gt;"NA",P112&gt;$BS$112),
AND(P112&gt;0,OR($BS$112="NS",$BS$112="NA")),
AND($BS$112&lt;&gt;"NS",$BS$112&lt;&gt;"NA",$BS$112&gt;=0,P112="NA"),
AND($BS$112&lt;&gt;"NS",$BS$112&lt;&gt;"NA",$BS$112=0,P112="NS")),1,0)))</f>
        <v>0</v>
      </c>
      <c r="CH112" s="202">
        <f t="shared" si="32"/>
        <v>0</v>
      </c>
      <c r="CI112" s="202">
        <f t="shared" si="32"/>
        <v>0</v>
      </c>
      <c r="CJ112" s="202">
        <f t="shared" si="32"/>
        <v>0</v>
      </c>
      <c r="CK112" s="202">
        <f t="shared" si="32"/>
        <v>0</v>
      </c>
      <c r="CL112" s="202">
        <f t="shared" si="32"/>
        <v>0</v>
      </c>
      <c r="CM112" s="202">
        <f t="shared" si="32"/>
        <v>0</v>
      </c>
      <c r="CN112" s="202">
        <f t="shared" si="32"/>
        <v>0</v>
      </c>
      <c r="CO112" s="202">
        <f t="shared" si="32"/>
        <v>0</v>
      </c>
      <c r="CP112" s="202">
        <f t="shared" si="32"/>
        <v>0</v>
      </c>
      <c r="CQ112" s="202">
        <f t="shared" si="32"/>
        <v>0</v>
      </c>
      <c r="CR112" s="202">
        <f t="shared" si="32"/>
        <v>0</v>
      </c>
      <c r="CS112" s="202">
        <f t="shared" si="32"/>
        <v>0</v>
      </c>
      <c r="CT112" s="202">
        <f t="shared" si="32"/>
        <v>0</v>
      </c>
      <c r="CU112" s="202">
        <f t="shared" si="32"/>
        <v>0</v>
      </c>
      <c r="CV112" s="202">
        <f t="shared" si="24"/>
        <v>0</v>
      </c>
      <c r="CW112" s="241" t="str">
        <f>IF(CV112=0,"",IF(SUM($CV$105:CV112)=1,_xlfn.NUMBERVALUE(C112),IF($CV$151&gt;SUM($CV$105:CV112),_xlfn.CONCAT(", ",_xlfn.NUMBERVALUE(C112)),IF($CV$151=SUM($CV$105:CV112),_xlfn.CONCAT(" y ",_xlfn.NUMBERVALUE(C112))))))</f>
        <v/>
      </c>
      <c r="CY112" s="563">
        <f t="shared" si="25"/>
        <v>0</v>
      </c>
      <c r="CZ112" s="563"/>
    </row>
    <row r="113" spans="1:104" s="211" customFormat="1" ht="15" customHeight="1">
      <c r="A113" s="18"/>
      <c r="B113" s="51"/>
      <c r="C113" s="48" t="s">
        <v>5006</v>
      </c>
      <c r="D113" s="547" t="str">
        <f>IF(CNGE_2024_M3_Secc1!D60="","",CNGE_2024_M3_Secc1!D60)</f>
        <v/>
      </c>
      <c r="E113" s="548"/>
      <c r="F113" s="548"/>
      <c r="G113" s="548"/>
      <c r="H113" s="548"/>
      <c r="I113" s="548"/>
      <c r="J113" s="548"/>
      <c r="K113" s="548"/>
      <c r="L113" s="548"/>
      <c r="M113" s="549"/>
      <c r="N113" s="103"/>
      <c r="O113" s="103"/>
      <c r="P113" s="103"/>
      <c r="Q113" s="103"/>
      <c r="R113" s="103"/>
      <c r="S113" s="103"/>
      <c r="T113" s="103"/>
      <c r="U113" s="103"/>
      <c r="V113" s="103"/>
      <c r="W113" s="103"/>
      <c r="X113" s="103"/>
      <c r="Y113" s="103"/>
      <c r="Z113" s="103"/>
      <c r="AA113" s="103"/>
      <c r="AB113" s="103"/>
      <c r="AC113" s="103"/>
      <c r="AD113" s="103"/>
      <c r="AE113" s="213"/>
      <c r="AF113" s="210"/>
      <c r="AH113" s="522">
        <f t="shared" si="16"/>
        <v>0</v>
      </c>
      <c r="AI113" s="522"/>
      <c r="AJ113" s="522">
        <f t="shared" si="17"/>
        <v>0</v>
      </c>
      <c r="AK113" s="522"/>
      <c r="AL113" s="522">
        <f t="shared" si="26"/>
        <v>0</v>
      </c>
      <c r="AM113" s="522" t="str">
        <f t="shared" si="18"/>
        <v>NA</v>
      </c>
      <c r="AN113" s="524">
        <f t="shared" si="19"/>
        <v>0</v>
      </c>
      <c r="AO113" s="526"/>
      <c r="AP113" s="125" t="str">
        <f>IF(AN113=0,"", IF(SUM($AN$105:AN113)=1,_xlfn.CONCAT(AQ113), IF($AN$151&gt;SUM($AN$105:AN113),_xlfn.CONCAT(", ",AQ113), IF($AN$151=SUM($AN$105:AN113),_xlfn.CONCAT(" y ",AQ113,".")))))</f>
        <v/>
      </c>
      <c r="AQ113" s="113">
        <f t="shared" si="20"/>
        <v>8</v>
      </c>
      <c r="AS113" s="563">
        <f t="shared" si="21"/>
        <v>0</v>
      </c>
      <c r="AT113" s="563"/>
      <c r="BB113" s="202" t="e" cm="1">
        <f t="array" ref="BB113">IF(CNGE_2024_M3_Secc1!$AO$111=CNGE_2024_M3_Secc1!$AQ$111,O,IF(CNGE_2024_M3_Secc1!O128="",1,0))</f>
        <v>#NAME?</v>
      </c>
      <c r="BC113" s="202" t="e" cm="1">
        <f t="array" ref="BC113">IF(CNGE_2024_M3_Secc1!$AO$111=CNGE_2024_M3_Secc1!$AQ$111,O,IF(CNGE_2024_M3_Secc1!P128="",1,0))</f>
        <v>#NAME?</v>
      </c>
      <c r="BD113" s="202" t="e" cm="1">
        <f t="array" ref="BD113">IF(CNGE_2024_M3_Secc1!$AO$111=CNGE_2024_M3_Secc1!$AQ$111,O,IF(CNGE_2024_M3_Secc1!Q128="",1,0))</f>
        <v>#NAME?</v>
      </c>
      <c r="BE113" s="202" t="e" cm="1">
        <f t="array" ref="BE113">IF(CNGE_2024_M3_Secc1!$AO$111=CNGE_2024_M3_Secc1!$AQ$111,O,IF(CNGE_2024_M3_Secc1!R128="",1,0))</f>
        <v>#NAME?</v>
      </c>
      <c r="BF113" s="202" t="e" cm="1">
        <f t="array" ref="BF113">IF(CNGE_2024_M3_Secc1!$AO$111=CNGE_2024_M3_Secc1!$AQ$111,O,IF(CNGE_2024_M3_Secc1!S128="",1,0))</f>
        <v>#NAME?</v>
      </c>
      <c r="BG113" s="202" t="e" cm="1">
        <f t="array" ref="BG113">IF(CNGE_2024_M3_Secc1!$AO$111=CNGE_2024_M3_Secc1!$AQ$111,O,IF(CNGE_2024_M3_Secc1!T128="",1,0))</f>
        <v>#NAME?</v>
      </c>
      <c r="BH113" s="202" t="e" cm="1">
        <f t="array" ref="BH113">IF(CNGE_2024_M3_Secc1!$AO$111=CNGE_2024_M3_Secc1!$AQ$111,O,IF(CNGE_2024_M3_Secc1!U128="",1,0))</f>
        <v>#NAME?</v>
      </c>
      <c r="BI113" s="202" t="e" cm="1">
        <f t="array" ref="BI113">IF(CNGE_2024_M3_Secc1!$AO$111=CNGE_2024_M3_Secc1!$AQ$111,O,IF(CNGE_2024_M3_Secc1!V128="",1,0))</f>
        <v>#NAME?</v>
      </c>
      <c r="BJ113" s="202" t="e" cm="1">
        <f t="array" ref="BJ113">IF(CNGE_2024_M3_Secc1!$AO$111=CNGE_2024_M3_Secc1!$AQ$111,O,IF(CNGE_2024_M3_Secc1!W128="",1,0))</f>
        <v>#NAME?</v>
      </c>
      <c r="BK113" s="202" t="e" cm="1">
        <f t="array" ref="BK113">IF(CNGE_2024_M3_Secc1!$AO$111=CNGE_2024_M3_Secc1!$AQ$111,O,IF(CNGE_2024_M3_Secc1!X128="",1,0))</f>
        <v>#NAME?</v>
      </c>
      <c r="BL113" s="202" t="e" cm="1">
        <f t="array" ref="BL113">IF(CNGE_2024_M3_Secc1!$AO$111=CNGE_2024_M3_Secc1!$AQ$111,O,IF(CNGE_2024_M3_Secc1!Y128="",1,0))</f>
        <v>#NAME?</v>
      </c>
      <c r="BM113" s="202" t="e" cm="1">
        <f t="array" ref="BM113">IF(CNGE_2024_M3_Secc1!$AO$111=CNGE_2024_M3_Secc1!$AQ$111,O,IF(CNGE_2024_M3_Secc1!Z128="",1,0))</f>
        <v>#NAME?</v>
      </c>
      <c r="BN113" s="202" t="e" cm="1">
        <f t="array" ref="BN113">IF(CNGE_2024_M3_Secc1!$AO$111=CNGE_2024_M3_Secc1!$AQ$111,O,IF(CNGE_2024_M3_Secc1!AA128="",1,0))</f>
        <v>#NAME?</v>
      </c>
      <c r="BO113" s="202" t="e" cm="1">
        <f t="array" ref="BO113">IF(CNGE_2024_M3_Secc1!$AO$111=CNGE_2024_M3_Secc1!$AQ$111,O,IF(CNGE_2024_M3_Secc1!AB128="",1,0))</f>
        <v>#NAME?</v>
      </c>
      <c r="BP113" s="202" t="e" cm="1">
        <f t="array" ref="BP113">IF(CNGE_2024_M3_Secc1!$AO$111=CNGE_2024_M3_Secc1!$AQ$111,O,IF(CNGE_2024_M3_Secc1!AC128="",1,0))</f>
        <v>#NAME?</v>
      </c>
      <c r="BQ113" s="202" t="e" cm="1">
        <f t="array" ref="BQ113">IF(CNGE_2024_M3_Secc1!$AO$111=CNGE_2024_M3_Secc1!$AQ$111,O,IF(CNGE_2024_M3_Secc1!AD128="",1,0))</f>
        <v>#NAME?</v>
      </c>
      <c r="BS113" s="563">
        <f t="shared" si="13"/>
        <v>0</v>
      </c>
      <c r="BT113" s="563"/>
      <c r="BU113" s="563">
        <f t="shared" si="14"/>
        <v>0</v>
      </c>
      <c r="BV113" s="563"/>
      <c r="BW113" s="563">
        <f t="shared" si="22"/>
        <v>0</v>
      </c>
      <c r="BX113" s="563"/>
      <c r="CF113" s="202">
        <f>IF($AH$96=$AJ$96,0,
IF(OR(AND($BS$113="NS",O113&lt;&gt;"NA",OR(O113="NS",O113=0)),AND($BS$113="NA",O113&lt;&gt;"NS",OR(O113="NA",O113=0))),0,
IF(OR(AND($BS$113&lt;&gt;"NS",$BS$113&lt;&gt;"NA",O113&lt;&gt;"NS",O113&lt;&gt;"NA",O113&gt;$BS$113),
AND(O113&gt;0,OR($BS$113="NS",$BS$113="NA")),
AND($BS$113&lt;&gt;"NS",$BS$113&lt;&gt;"NA",$BS$113&gt;=0,O113="NA"),
AND($BS$113&lt;&gt;"NS",$BS$113&lt;&gt;"NA",$BS$113=0,O113="NS")),1,0)))</f>
        <v>0</v>
      </c>
      <c r="CG113" s="202">
        <f t="shared" ref="CG113:CU113" si="33">IF($AH$96=$AJ$96,0,
IF(OR(AND($BS$113="NS",P113&lt;&gt;"NA",OR(P113="NS",P113=0)),AND($BS$113="NA",P113&lt;&gt;"NS",OR(P113="NA",P113=0))),0,
IF(OR(AND($BS$113&lt;&gt;"NS",$BS$113&lt;&gt;"NA",P113&lt;&gt;"NS",P113&lt;&gt;"NA",P113&gt;$BS$113),
AND(P113&gt;0,OR($BS$113="NS",$BS$113="NA")),
AND($BS$113&lt;&gt;"NS",$BS$113&lt;&gt;"NA",$BS$113&gt;=0,P113="NA"),
AND($BS$113&lt;&gt;"NS",$BS$113&lt;&gt;"NA",$BS$113=0,P113="NS")),1,0)))</f>
        <v>0</v>
      </c>
      <c r="CH113" s="202">
        <f t="shared" si="33"/>
        <v>0</v>
      </c>
      <c r="CI113" s="202">
        <f t="shared" si="33"/>
        <v>0</v>
      </c>
      <c r="CJ113" s="202">
        <f t="shared" si="33"/>
        <v>0</v>
      </c>
      <c r="CK113" s="202">
        <f t="shared" si="33"/>
        <v>0</v>
      </c>
      <c r="CL113" s="202">
        <f t="shared" si="33"/>
        <v>0</v>
      </c>
      <c r="CM113" s="202">
        <f t="shared" si="33"/>
        <v>0</v>
      </c>
      <c r="CN113" s="202">
        <f t="shared" si="33"/>
        <v>0</v>
      </c>
      <c r="CO113" s="202">
        <f t="shared" si="33"/>
        <v>0</v>
      </c>
      <c r="CP113" s="202">
        <f t="shared" si="33"/>
        <v>0</v>
      </c>
      <c r="CQ113" s="202">
        <f t="shared" si="33"/>
        <v>0</v>
      </c>
      <c r="CR113" s="202">
        <f t="shared" si="33"/>
        <v>0</v>
      </c>
      <c r="CS113" s="202">
        <f t="shared" si="33"/>
        <v>0</v>
      </c>
      <c r="CT113" s="202">
        <f t="shared" si="33"/>
        <v>0</v>
      </c>
      <c r="CU113" s="202">
        <f t="shared" si="33"/>
        <v>0</v>
      </c>
      <c r="CV113" s="202">
        <f t="shared" si="24"/>
        <v>0</v>
      </c>
      <c r="CW113" s="241" t="str">
        <f>IF(CV113=0,"",IF(SUM($CV$105:CV113)=1,_xlfn.NUMBERVALUE(C113),IF($CV$151&gt;SUM($CV$105:CV113),_xlfn.CONCAT(", ",_xlfn.NUMBERVALUE(C113)),IF($CV$151=SUM($CV$105:CV113),_xlfn.CONCAT(" y ",_xlfn.NUMBERVALUE(C113))))))</f>
        <v/>
      </c>
      <c r="CY113" s="563">
        <f t="shared" si="25"/>
        <v>0</v>
      </c>
      <c r="CZ113" s="563"/>
    </row>
    <row r="114" spans="1:104" s="211" customFormat="1" ht="15" customHeight="1">
      <c r="A114" s="18"/>
      <c r="B114" s="51"/>
      <c r="C114" s="48" t="s">
        <v>5008</v>
      </c>
      <c r="D114" s="547" t="str">
        <f>IF(CNGE_2024_M3_Secc1!D61="","",CNGE_2024_M3_Secc1!D61)</f>
        <v/>
      </c>
      <c r="E114" s="548"/>
      <c r="F114" s="548"/>
      <c r="G114" s="548"/>
      <c r="H114" s="548"/>
      <c r="I114" s="548"/>
      <c r="J114" s="548"/>
      <c r="K114" s="548"/>
      <c r="L114" s="548"/>
      <c r="M114" s="549"/>
      <c r="N114" s="103"/>
      <c r="O114" s="103"/>
      <c r="P114" s="103"/>
      <c r="Q114" s="103"/>
      <c r="R114" s="103"/>
      <c r="S114" s="103"/>
      <c r="T114" s="103"/>
      <c r="U114" s="103"/>
      <c r="V114" s="103"/>
      <c r="W114" s="103"/>
      <c r="X114" s="103"/>
      <c r="Y114" s="103"/>
      <c r="Z114" s="103"/>
      <c r="AA114" s="103"/>
      <c r="AB114" s="103"/>
      <c r="AC114" s="103"/>
      <c r="AD114" s="103"/>
      <c r="AE114" s="213"/>
      <c r="AF114" s="210"/>
      <c r="AH114" s="522">
        <f t="shared" si="16"/>
        <v>0</v>
      </c>
      <c r="AI114" s="522"/>
      <c r="AJ114" s="522">
        <f t="shared" si="17"/>
        <v>0</v>
      </c>
      <c r="AK114" s="522"/>
      <c r="AL114" s="522">
        <f t="shared" si="26"/>
        <v>0</v>
      </c>
      <c r="AM114" s="522" t="str">
        <f t="shared" si="18"/>
        <v>NA</v>
      </c>
      <c r="AN114" s="524">
        <f t="shared" si="19"/>
        <v>0</v>
      </c>
      <c r="AO114" s="526"/>
      <c r="AP114" s="125" t="str">
        <f>IF(AN114=0,"", IF(SUM($AN$105:AN114)=1,_xlfn.CONCAT(AQ114), IF($AN$151&gt;SUM($AN$105:AN114),_xlfn.CONCAT(", ",AQ114), IF($AN$151=SUM($AN$105:AN114),_xlfn.CONCAT(" y ",AQ114,".")))))</f>
        <v/>
      </c>
      <c r="AQ114" s="113">
        <f t="shared" si="20"/>
        <v>9</v>
      </c>
      <c r="AS114" s="563">
        <f t="shared" si="21"/>
        <v>0</v>
      </c>
      <c r="AT114" s="563"/>
      <c r="BB114" s="202" t="e" cm="1">
        <f t="array" ref="BB114">IF(CNGE_2024_M3_Secc1!$AO$111=CNGE_2024_M3_Secc1!$AQ$111,O,IF(CNGE_2024_M3_Secc1!O129="",1,0))</f>
        <v>#NAME?</v>
      </c>
      <c r="BC114" s="202" t="e" cm="1">
        <f t="array" ref="BC114">IF(CNGE_2024_M3_Secc1!$AO$111=CNGE_2024_M3_Secc1!$AQ$111,O,IF(CNGE_2024_M3_Secc1!P129="",1,0))</f>
        <v>#NAME?</v>
      </c>
      <c r="BD114" s="202" t="e" cm="1">
        <f t="array" ref="BD114">IF(CNGE_2024_M3_Secc1!$AO$111=CNGE_2024_M3_Secc1!$AQ$111,O,IF(CNGE_2024_M3_Secc1!Q129="",1,0))</f>
        <v>#NAME?</v>
      </c>
      <c r="BE114" s="202" t="e" cm="1">
        <f t="array" ref="BE114">IF(CNGE_2024_M3_Secc1!$AO$111=CNGE_2024_M3_Secc1!$AQ$111,O,IF(CNGE_2024_M3_Secc1!R129="",1,0))</f>
        <v>#NAME?</v>
      </c>
      <c r="BF114" s="202" t="e" cm="1">
        <f t="array" ref="BF114">IF(CNGE_2024_M3_Secc1!$AO$111=CNGE_2024_M3_Secc1!$AQ$111,O,IF(CNGE_2024_M3_Secc1!S129="",1,0))</f>
        <v>#NAME?</v>
      </c>
      <c r="BG114" s="202" t="e" cm="1">
        <f t="array" ref="BG114">IF(CNGE_2024_M3_Secc1!$AO$111=CNGE_2024_M3_Secc1!$AQ$111,O,IF(CNGE_2024_M3_Secc1!T129="",1,0))</f>
        <v>#NAME?</v>
      </c>
      <c r="BH114" s="202" t="e" cm="1">
        <f t="array" ref="BH114">IF(CNGE_2024_M3_Secc1!$AO$111=CNGE_2024_M3_Secc1!$AQ$111,O,IF(CNGE_2024_M3_Secc1!U129="",1,0))</f>
        <v>#NAME?</v>
      </c>
      <c r="BI114" s="202" t="e" cm="1">
        <f t="array" ref="BI114">IF(CNGE_2024_M3_Secc1!$AO$111=CNGE_2024_M3_Secc1!$AQ$111,O,IF(CNGE_2024_M3_Secc1!V129="",1,0))</f>
        <v>#NAME?</v>
      </c>
      <c r="BJ114" s="202" t="e" cm="1">
        <f t="array" ref="BJ114">IF(CNGE_2024_M3_Secc1!$AO$111=CNGE_2024_M3_Secc1!$AQ$111,O,IF(CNGE_2024_M3_Secc1!W129="",1,0))</f>
        <v>#NAME?</v>
      </c>
      <c r="BK114" s="202" t="e" cm="1">
        <f t="array" ref="BK114">IF(CNGE_2024_M3_Secc1!$AO$111=CNGE_2024_M3_Secc1!$AQ$111,O,IF(CNGE_2024_M3_Secc1!X129="",1,0))</f>
        <v>#NAME?</v>
      </c>
      <c r="BL114" s="202" t="e" cm="1">
        <f t="array" ref="BL114">IF(CNGE_2024_M3_Secc1!$AO$111=CNGE_2024_M3_Secc1!$AQ$111,O,IF(CNGE_2024_M3_Secc1!Y129="",1,0))</f>
        <v>#NAME?</v>
      </c>
      <c r="BM114" s="202" t="e" cm="1">
        <f t="array" ref="BM114">IF(CNGE_2024_M3_Secc1!$AO$111=CNGE_2024_M3_Secc1!$AQ$111,O,IF(CNGE_2024_M3_Secc1!Z129="",1,0))</f>
        <v>#NAME?</v>
      </c>
      <c r="BN114" s="202" t="e" cm="1">
        <f t="array" ref="BN114">IF(CNGE_2024_M3_Secc1!$AO$111=CNGE_2024_M3_Secc1!$AQ$111,O,IF(CNGE_2024_M3_Secc1!AA129="",1,0))</f>
        <v>#NAME?</v>
      </c>
      <c r="BO114" s="202" t="e" cm="1">
        <f t="array" ref="BO114">IF(CNGE_2024_M3_Secc1!$AO$111=CNGE_2024_M3_Secc1!$AQ$111,O,IF(CNGE_2024_M3_Secc1!AB129="",1,0))</f>
        <v>#NAME?</v>
      </c>
      <c r="BP114" s="202" t="e" cm="1">
        <f t="array" ref="BP114">IF(CNGE_2024_M3_Secc1!$AO$111=CNGE_2024_M3_Secc1!$AQ$111,O,IF(CNGE_2024_M3_Secc1!AC129="",1,0))</f>
        <v>#NAME?</v>
      </c>
      <c r="BQ114" s="202" t="e" cm="1">
        <f t="array" ref="BQ114">IF(CNGE_2024_M3_Secc1!$AO$111=CNGE_2024_M3_Secc1!$AQ$111,O,IF(CNGE_2024_M3_Secc1!AD129="",1,0))</f>
        <v>#NAME?</v>
      </c>
      <c r="BS114" s="563">
        <f t="shared" si="13"/>
        <v>0</v>
      </c>
      <c r="BT114" s="563"/>
      <c r="BU114" s="563">
        <f t="shared" si="14"/>
        <v>0</v>
      </c>
      <c r="BV114" s="563"/>
      <c r="BW114" s="563">
        <f t="shared" si="22"/>
        <v>0</v>
      </c>
      <c r="BX114" s="563"/>
      <c r="CF114" s="202">
        <f>IF($AH$96=$AJ$96,0,
IF(OR(AND($BS$114="NS",O114&lt;&gt;"NA",OR(O114="NS",O114=0)),AND($BS$114="NA",O114&lt;&gt;"NS",OR(O114="NA",O114=0))),0,
IF(OR(AND($BS$114&lt;&gt;"NS",$BS$114&lt;&gt;"NA",O114&lt;&gt;"NS",O114&lt;&gt;"NA",O114&gt;$BS$114),
AND(O114&gt;0,OR($BS$114="NS",$BS$114="NA")),
AND($BS$114&lt;&gt;"NS",$BS$114&lt;&gt;"NA",$BS$114&gt;=0,O114="NA"),
AND($BS$114&lt;&gt;"NS",$BS$114&lt;&gt;"NA",$BS$114=0,O114="NS")),1,0)))</f>
        <v>0</v>
      </c>
      <c r="CG114" s="202">
        <f t="shared" ref="CG114:CU114" si="34">IF($AH$96=$AJ$96,0,
IF(OR(AND($BS$114="NS",P114&lt;&gt;"NA",OR(P114="NS",P114=0)),AND($BS$114="NA",P114&lt;&gt;"NS",OR(P114="NA",P114=0))),0,
IF(OR(AND($BS$114&lt;&gt;"NS",$BS$114&lt;&gt;"NA",P114&lt;&gt;"NS",P114&lt;&gt;"NA",P114&gt;$BS$114),
AND(P114&gt;0,OR($BS$114="NS",$BS$114="NA")),
AND($BS$114&lt;&gt;"NS",$BS$114&lt;&gt;"NA",$BS$114&gt;=0,P114="NA"),
AND($BS$114&lt;&gt;"NS",$BS$114&lt;&gt;"NA",$BS$114=0,P114="NS")),1,0)))</f>
        <v>0</v>
      </c>
      <c r="CH114" s="202">
        <f t="shared" si="34"/>
        <v>0</v>
      </c>
      <c r="CI114" s="202">
        <f t="shared" si="34"/>
        <v>0</v>
      </c>
      <c r="CJ114" s="202">
        <f t="shared" si="34"/>
        <v>0</v>
      </c>
      <c r="CK114" s="202">
        <f t="shared" si="34"/>
        <v>0</v>
      </c>
      <c r="CL114" s="202">
        <f t="shared" si="34"/>
        <v>0</v>
      </c>
      <c r="CM114" s="202">
        <f t="shared" si="34"/>
        <v>0</v>
      </c>
      <c r="CN114" s="202">
        <f t="shared" si="34"/>
        <v>0</v>
      </c>
      <c r="CO114" s="202">
        <f t="shared" si="34"/>
        <v>0</v>
      </c>
      <c r="CP114" s="202">
        <f t="shared" si="34"/>
        <v>0</v>
      </c>
      <c r="CQ114" s="202">
        <f t="shared" si="34"/>
        <v>0</v>
      </c>
      <c r="CR114" s="202">
        <f t="shared" si="34"/>
        <v>0</v>
      </c>
      <c r="CS114" s="202">
        <f t="shared" si="34"/>
        <v>0</v>
      </c>
      <c r="CT114" s="202">
        <f t="shared" si="34"/>
        <v>0</v>
      </c>
      <c r="CU114" s="202">
        <f t="shared" si="34"/>
        <v>0</v>
      </c>
      <c r="CV114" s="202">
        <f t="shared" si="24"/>
        <v>0</v>
      </c>
      <c r="CW114" s="241" t="str">
        <f>IF(CV114=0,"",IF(SUM($CV$105:CV114)=1,_xlfn.NUMBERVALUE(C114),IF($CV$151&gt;SUM($CV$105:CV114),_xlfn.CONCAT(", ",_xlfn.NUMBERVALUE(C114)),IF($CV$151=SUM($CV$105:CV114),_xlfn.CONCAT(" y ",_xlfn.NUMBERVALUE(C114))))))</f>
        <v/>
      </c>
      <c r="CY114" s="563">
        <f t="shared" si="25"/>
        <v>0</v>
      </c>
      <c r="CZ114" s="563"/>
    </row>
    <row r="115" spans="1:104" s="211" customFormat="1" ht="15" customHeight="1">
      <c r="A115" s="18"/>
      <c r="B115" s="51"/>
      <c r="C115" s="48" t="s">
        <v>5009</v>
      </c>
      <c r="D115" s="547" t="str">
        <f>IF(CNGE_2024_M3_Secc1!D62="","",CNGE_2024_M3_Secc1!D62)</f>
        <v/>
      </c>
      <c r="E115" s="548"/>
      <c r="F115" s="548"/>
      <c r="G115" s="548"/>
      <c r="H115" s="548"/>
      <c r="I115" s="548"/>
      <c r="J115" s="548"/>
      <c r="K115" s="548"/>
      <c r="L115" s="548"/>
      <c r="M115" s="549"/>
      <c r="N115" s="103"/>
      <c r="O115" s="103"/>
      <c r="P115" s="103"/>
      <c r="Q115" s="103"/>
      <c r="R115" s="103"/>
      <c r="S115" s="103"/>
      <c r="T115" s="103"/>
      <c r="U115" s="103"/>
      <c r="V115" s="103"/>
      <c r="W115" s="103"/>
      <c r="X115" s="103"/>
      <c r="Y115" s="103"/>
      <c r="Z115" s="103"/>
      <c r="AA115" s="103"/>
      <c r="AB115" s="103"/>
      <c r="AC115" s="103"/>
      <c r="AD115" s="103"/>
      <c r="AE115" s="213"/>
      <c r="AF115" s="210"/>
      <c r="AH115" s="522">
        <f t="shared" si="16"/>
        <v>0</v>
      </c>
      <c r="AI115" s="522"/>
      <c r="AJ115" s="522">
        <f t="shared" si="17"/>
        <v>0</v>
      </c>
      <c r="AK115" s="522"/>
      <c r="AL115" s="522">
        <f t="shared" si="26"/>
        <v>0</v>
      </c>
      <c r="AM115" s="522" t="str">
        <f t="shared" si="18"/>
        <v>NA</v>
      </c>
      <c r="AN115" s="524">
        <f t="shared" si="19"/>
        <v>0</v>
      </c>
      <c r="AO115" s="526"/>
      <c r="AP115" s="125" t="str">
        <f>IF(AN115=0,"", IF(SUM($AN$105:AN115)=1,_xlfn.CONCAT(AQ115), IF($AN$151&gt;SUM($AN$105:AN115),_xlfn.CONCAT(", ",AQ115), IF($AN$151=SUM($AN$105:AN115),_xlfn.CONCAT(" y ",AQ115,".")))))</f>
        <v/>
      </c>
      <c r="AQ115" s="113">
        <f t="shared" si="20"/>
        <v>10</v>
      </c>
      <c r="AS115" s="563">
        <f t="shared" si="21"/>
        <v>0</v>
      </c>
      <c r="AT115" s="563"/>
      <c r="BB115" s="202" t="e" cm="1">
        <f t="array" ref="BB115">IF(CNGE_2024_M3_Secc1!$AO$111=CNGE_2024_M3_Secc1!$AQ$111,O,IF(CNGE_2024_M3_Secc1!O130="",1,0))</f>
        <v>#NAME?</v>
      </c>
      <c r="BC115" s="202" t="e" cm="1">
        <f t="array" ref="BC115">IF(CNGE_2024_M3_Secc1!$AO$111=CNGE_2024_M3_Secc1!$AQ$111,O,IF(CNGE_2024_M3_Secc1!P130="",1,0))</f>
        <v>#NAME?</v>
      </c>
      <c r="BD115" s="202" t="e" cm="1">
        <f t="array" ref="BD115">IF(CNGE_2024_M3_Secc1!$AO$111=CNGE_2024_M3_Secc1!$AQ$111,O,IF(CNGE_2024_M3_Secc1!Q130="",1,0))</f>
        <v>#NAME?</v>
      </c>
      <c r="BE115" s="202" t="e" cm="1">
        <f t="array" ref="BE115">IF(CNGE_2024_M3_Secc1!$AO$111=CNGE_2024_M3_Secc1!$AQ$111,O,IF(CNGE_2024_M3_Secc1!R130="",1,0))</f>
        <v>#NAME?</v>
      </c>
      <c r="BF115" s="202" t="e" cm="1">
        <f t="array" ref="BF115">IF(CNGE_2024_M3_Secc1!$AO$111=CNGE_2024_M3_Secc1!$AQ$111,O,IF(CNGE_2024_M3_Secc1!S130="",1,0))</f>
        <v>#NAME?</v>
      </c>
      <c r="BG115" s="202" t="e" cm="1">
        <f t="array" ref="BG115">IF(CNGE_2024_M3_Secc1!$AO$111=CNGE_2024_M3_Secc1!$AQ$111,O,IF(CNGE_2024_M3_Secc1!T130="",1,0))</f>
        <v>#NAME?</v>
      </c>
      <c r="BH115" s="202" t="e" cm="1">
        <f t="array" ref="BH115">IF(CNGE_2024_M3_Secc1!$AO$111=CNGE_2024_M3_Secc1!$AQ$111,O,IF(CNGE_2024_M3_Secc1!U130="",1,0))</f>
        <v>#NAME?</v>
      </c>
      <c r="BI115" s="202" t="e" cm="1">
        <f t="array" ref="BI115">IF(CNGE_2024_M3_Secc1!$AO$111=CNGE_2024_M3_Secc1!$AQ$111,O,IF(CNGE_2024_M3_Secc1!V130="",1,0))</f>
        <v>#NAME?</v>
      </c>
      <c r="BJ115" s="202" t="e" cm="1">
        <f t="array" ref="BJ115">IF(CNGE_2024_M3_Secc1!$AO$111=CNGE_2024_M3_Secc1!$AQ$111,O,IF(CNGE_2024_M3_Secc1!W130="",1,0))</f>
        <v>#NAME?</v>
      </c>
      <c r="BK115" s="202" t="e" cm="1">
        <f t="array" ref="BK115">IF(CNGE_2024_M3_Secc1!$AO$111=CNGE_2024_M3_Secc1!$AQ$111,O,IF(CNGE_2024_M3_Secc1!X130="",1,0))</f>
        <v>#NAME?</v>
      </c>
      <c r="BL115" s="202" t="e" cm="1">
        <f t="array" ref="BL115">IF(CNGE_2024_M3_Secc1!$AO$111=CNGE_2024_M3_Secc1!$AQ$111,O,IF(CNGE_2024_M3_Secc1!Y130="",1,0))</f>
        <v>#NAME?</v>
      </c>
      <c r="BM115" s="202" t="e" cm="1">
        <f t="array" ref="BM115">IF(CNGE_2024_M3_Secc1!$AO$111=CNGE_2024_M3_Secc1!$AQ$111,O,IF(CNGE_2024_M3_Secc1!Z130="",1,0))</f>
        <v>#NAME?</v>
      </c>
      <c r="BN115" s="202" t="e" cm="1">
        <f t="array" ref="BN115">IF(CNGE_2024_M3_Secc1!$AO$111=CNGE_2024_M3_Secc1!$AQ$111,O,IF(CNGE_2024_M3_Secc1!AA130="",1,0))</f>
        <v>#NAME?</v>
      </c>
      <c r="BO115" s="202" t="e" cm="1">
        <f t="array" ref="BO115">IF(CNGE_2024_M3_Secc1!$AO$111=CNGE_2024_M3_Secc1!$AQ$111,O,IF(CNGE_2024_M3_Secc1!AB130="",1,0))</f>
        <v>#NAME?</v>
      </c>
      <c r="BP115" s="202" t="e" cm="1">
        <f t="array" ref="BP115">IF(CNGE_2024_M3_Secc1!$AO$111=CNGE_2024_M3_Secc1!$AQ$111,O,IF(CNGE_2024_M3_Secc1!AC130="",1,0))</f>
        <v>#NAME?</v>
      </c>
      <c r="BQ115" s="202" t="e" cm="1">
        <f t="array" ref="BQ115">IF(CNGE_2024_M3_Secc1!$AO$111=CNGE_2024_M3_Secc1!$AQ$111,O,IF(CNGE_2024_M3_Secc1!AD130="",1,0))</f>
        <v>#NAME?</v>
      </c>
      <c r="BS115" s="563">
        <f t="shared" si="13"/>
        <v>0</v>
      </c>
      <c r="BT115" s="563"/>
      <c r="BU115" s="563">
        <f t="shared" si="14"/>
        <v>0</v>
      </c>
      <c r="BV115" s="563"/>
      <c r="BW115" s="563">
        <f t="shared" si="22"/>
        <v>0</v>
      </c>
      <c r="BX115" s="563"/>
      <c r="CF115" s="202">
        <f>IF($AH$96=$AJ$96,0,
IF(OR(AND($BS$115="NS",O115&lt;&gt;"NA",OR(O115="NS",O115=0)),AND($BS$115="NA",O115&lt;&gt;"NS",OR(O115="NA",O115=0))),0,
IF(OR(AND($BS$115&lt;&gt;"NS",$BS$115&lt;&gt;"NA",O115&lt;&gt;"NS",O115&lt;&gt;"NA",O115&gt;$BS$115),
AND(O115&gt;0,OR($BS$115="NS",$BS$115="NA")),
AND($BS$115&lt;&gt;"NS",$BS$115&lt;&gt;"NA",$BS$115&gt;=0,O115="NA"),
AND($BS$115&lt;&gt;"NS",$BS$115&lt;&gt;"NA",$BS$115=0,O115="NS")),1,0)))</f>
        <v>0</v>
      </c>
      <c r="CG115" s="202">
        <f t="shared" ref="CG115:CU115" si="35">IF($AH$96=$AJ$96,0,
IF(OR(AND($BS$115="NS",P115&lt;&gt;"NA",OR(P115="NS",P115=0)),AND($BS$115="NA",P115&lt;&gt;"NS",OR(P115="NA",P115=0))),0,
IF(OR(AND($BS$115&lt;&gt;"NS",$BS$115&lt;&gt;"NA",P115&lt;&gt;"NS",P115&lt;&gt;"NA",P115&gt;$BS$115),
AND(P115&gt;0,OR($BS$115="NS",$BS$115="NA")),
AND($BS$115&lt;&gt;"NS",$BS$115&lt;&gt;"NA",$BS$115&gt;=0,P115="NA"),
AND($BS$115&lt;&gt;"NS",$BS$115&lt;&gt;"NA",$BS$115=0,P115="NS")),1,0)))</f>
        <v>0</v>
      </c>
      <c r="CH115" s="202">
        <f t="shared" si="35"/>
        <v>0</v>
      </c>
      <c r="CI115" s="202">
        <f t="shared" si="35"/>
        <v>0</v>
      </c>
      <c r="CJ115" s="202">
        <f t="shared" si="35"/>
        <v>0</v>
      </c>
      <c r="CK115" s="202">
        <f t="shared" si="35"/>
        <v>0</v>
      </c>
      <c r="CL115" s="202">
        <f t="shared" si="35"/>
        <v>0</v>
      </c>
      <c r="CM115" s="202">
        <f t="shared" si="35"/>
        <v>0</v>
      </c>
      <c r="CN115" s="202">
        <f t="shared" si="35"/>
        <v>0</v>
      </c>
      <c r="CO115" s="202">
        <f t="shared" si="35"/>
        <v>0</v>
      </c>
      <c r="CP115" s="202">
        <f t="shared" si="35"/>
        <v>0</v>
      </c>
      <c r="CQ115" s="202">
        <f t="shared" si="35"/>
        <v>0</v>
      </c>
      <c r="CR115" s="202">
        <f t="shared" si="35"/>
        <v>0</v>
      </c>
      <c r="CS115" s="202">
        <f t="shared" si="35"/>
        <v>0</v>
      </c>
      <c r="CT115" s="202">
        <f t="shared" si="35"/>
        <v>0</v>
      </c>
      <c r="CU115" s="202">
        <f t="shared" si="35"/>
        <v>0</v>
      </c>
      <c r="CV115" s="202">
        <f t="shared" si="24"/>
        <v>0</v>
      </c>
      <c r="CW115" s="241" t="str">
        <f>IF(CV115=0,"",IF(SUM($CV$105:CV115)=1,_xlfn.NUMBERVALUE(C115),IF($CV$151&gt;SUM($CV$105:CV115),_xlfn.CONCAT(", ",_xlfn.NUMBERVALUE(C115)),IF($CV$151=SUM($CV$105:CV115),_xlfn.CONCAT(" y ",_xlfn.NUMBERVALUE(C115))))))</f>
        <v/>
      </c>
      <c r="CY115" s="563">
        <f t="shared" si="25"/>
        <v>0</v>
      </c>
      <c r="CZ115" s="563"/>
    </row>
    <row r="116" spans="1:104" s="211" customFormat="1" ht="15" customHeight="1">
      <c r="A116" s="18"/>
      <c r="B116" s="51"/>
      <c r="C116" s="48" t="s">
        <v>5011</v>
      </c>
      <c r="D116" s="547" t="str">
        <f>IF(CNGE_2024_M3_Secc1!D63="","",CNGE_2024_M3_Secc1!D63)</f>
        <v/>
      </c>
      <c r="E116" s="548"/>
      <c r="F116" s="548"/>
      <c r="G116" s="548"/>
      <c r="H116" s="548"/>
      <c r="I116" s="548"/>
      <c r="J116" s="548"/>
      <c r="K116" s="548"/>
      <c r="L116" s="548"/>
      <c r="M116" s="549"/>
      <c r="N116" s="103"/>
      <c r="O116" s="103"/>
      <c r="P116" s="103"/>
      <c r="Q116" s="103"/>
      <c r="R116" s="103"/>
      <c r="S116" s="103"/>
      <c r="T116" s="103"/>
      <c r="U116" s="103"/>
      <c r="V116" s="103"/>
      <c r="W116" s="103"/>
      <c r="X116" s="103"/>
      <c r="Y116" s="103"/>
      <c r="Z116" s="103"/>
      <c r="AA116" s="103"/>
      <c r="AB116" s="103"/>
      <c r="AC116" s="103"/>
      <c r="AD116" s="103"/>
      <c r="AE116" s="213"/>
      <c r="AF116" s="210"/>
      <c r="AH116" s="522">
        <f t="shared" si="16"/>
        <v>0</v>
      </c>
      <c r="AI116" s="522"/>
      <c r="AJ116" s="522">
        <f t="shared" si="17"/>
        <v>0</v>
      </c>
      <c r="AK116" s="522"/>
      <c r="AL116" s="522">
        <f t="shared" si="26"/>
        <v>0</v>
      </c>
      <c r="AM116" s="522" t="str">
        <f t="shared" si="18"/>
        <v>NA</v>
      </c>
      <c r="AN116" s="524">
        <f t="shared" si="19"/>
        <v>0</v>
      </c>
      <c r="AO116" s="526"/>
      <c r="AP116" s="125" t="str">
        <f>IF(AN116=0,"", IF(SUM($AN$105:AN116)=1,_xlfn.CONCAT(AQ116), IF($AN$151&gt;SUM($AN$105:AN116),_xlfn.CONCAT(", ",AQ116), IF($AN$151=SUM($AN$105:AN116),_xlfn.CONCAT(" y ",AQ116,".")))))</f>
        <v/>
      </c>
      <c r="AQ116" s="113">
        <f t="shared" si="20"/>
        <v>11</v>
      </c>
      <c r="AS116" s="563">
        <f t="shared" si="21"/>
        <v>0</v>
      </c>
      <c r="AT116" s="563"/>
      <c r="BB116" s="202" t="e" cm="1">
        <f t="array" ref="BB116">IF(CNGE_2024_M3_Secc1!$AO$111=CNGE_2024_M3_Secc1!$AQ$111,O,IF(CNGE_2024_M3_Secc1!O131="",1,0))</f>
        <v>#NAME?</v>
      </c>
      <c r="BC116" s="202" t="e" cm="1">
        <f t="array" ref="BC116">IF(CNGE_2024_M3_Secc1!$AO$111=CNGE_2024_M3_Secc1!$AQ$111,O,IF(CNGE_2024_M3_Secc1!P131="",1,0))</f>
        <v>#NAME?</v>
      </c>
      <c r="BD116" s="202" t="e" cm="1">
        <f t="array" ref="BD116">IF(CNGE_2024_M3_Secc1!$AO$111=CNGE_2024_M3_Secc1!$AQ$111,O,IF(CNGE_2024_M3_Secc1!Q131="",1,0))</f>
        <v>#NAME?</v>
      </c>
      <c r="BE116" s="202" t="e" cm="1">
        <f t="array" ref="BE116">IF(CNGE_2024_M3_Secc1!$AO$111=CNGE_2024_M3_Secc1!$AQ$111,O,IF(CNGE_2024_M3_Secc1!R131="",1,0))</f>
        <v>#NAME?</v>
      </c>
      <c r="BF116" s="202" t="e" cm="1">
        <f t="array" ref="BF116">IF(CNGE_2024_M3_Secc1!$AO$111=CNGE_2024_M3_Secc1!$AQ$111,O,IF(CNGE_2024_M3_Secc1!S131="",1,0))</f>
        <v>#NAME?</v>
      </c>
      <c r="BG116" s="202" t="e" cm="1">
        <f t="array" ref="BG116">IF(CNGE_2024_M3_Secc1!$AO$111=CNGE_2024_M3_Secc1!$AQ$111,O,IF(CNGE_2024_M3_Secc1!T131="",1,0))</f>
        <v>#NAME?</v>
      </c>
      <c r="BH116" s="202" t="e" cm="1">
        <f t="array" ref="BH116">IF(CNGE_2024_M3_Secc1!$AO$111=CNGE_2024_M3_Secc1!$AQ$111,O,IF(CNGE_2024_M3_Secc1!U131="",1,0))</f>
        <v>#NAME?</v>
      </c>
      <c r="BI116" s="202" t="e" cm="1">
        <f t="array" ref="BI116">IF(CNGE_2024_M3_Secc1!$AO$111=CNGE_2024_M3_Secc1!$AQ$111,O,IF(CNGE_2024_M3_Secc1!V131="",1,0))</f>
        <v>#NAME?</v>
      </c>
      <c r="BJ116" s="202" t="e" cm="1">
        <f t="array" ref="BJ116">IF(CNGE_2024_M3_Secc1!$AO$111=CNGE_2024_M3_Secc1!$AQ$111,O,IF(CNGE_2024_M3_Secc1!W131="",1,0))</f>
        <v>#NAME?</v>
      </c>
      <c r="BK116" s="202" t="e" cm="1">
        <f t="array" ref="BK116">IF(CNGE_2024_M3_Secc1!$AO$111=CNGE_2024_M3_Secc1!$AQ$111,O,IF(CNGE_2024_M3_Secc1!X131="",1,0))</f>
        <v>#NAME?</v>
      </c>
      <c r="BL116" s="202" t="e" cm="1">
        <f t="array" ref="BL116">IF(CNGE_2024_M3_Secc1!$AO$111=CNGE_2024_M3_Secc1!$AQ$111,O,IF(CNGE_2024_M3_Secc1!Y131="",1,0))</f>
        <v>#NAME?</v>
      </c>
      <c r="BM116" s="202" t="e" cm="1">
        <f t="array" ref="BM116">IF(CNGE_2024_M3_Secc1!$AO$111=CNGE_2024_M3_Secc1!$AQ$111,O,IF(CNGE_2024_M3_Secc1!Z131="",1,0))</f>
        <v>#NAME?</v>
      </c>
      <c r="BN116" s="202" t="e" cm="1">
        <f t="array" ref="BN116">IF(CNGE_2024_M3_Secc1!$AO$111=CNGE_2024_M3_Secc1!$AQ$111,O,IF(CNGE_2024_M3_Secc1!AA131="",1,0))</f>
        <v>#NAME?</v>
      </c>
      <c r="BO116" s="202" t="e" cm="1">
        <f t="array" ref="BO116">IF(CNGE_2024_M3_Secc1!$AO$111=CNGE_2024_M3_Secc1!$AQ$111,O,IF(CNGE_2024_M3_Secc1!AB131="",1,0))</f>
        <v>#NAME?</v>
      </c>
      <c r="BP116" s="202" t="e" cm="1">
        <f t="array" ref="BP116">IF(CNGE_2024_M3_Secc1!$AO$111=CNGE_2024_M3_Secc1!$AQ$111,O,IF(CNGE_2024_M3_Secc1!AC131="",1,0))</f>
        <v>#NAME?</v>
      </c>
      <c r="BQ116" s="202" t="e" cm="1">
        <f t="array" ref="BQ116">IF(CNGE_2024_M3_Secc1!$AO$111=CNGE_2024_M3_Secc1!$AQ$111,O,IF(CNGE_2024_M3_Secc1!AD131="",1,0))</f>
        <v>#NAME?</v>
      </c>
      <c r="BS116" s="563">
        <f t="shared" si="13"/>
        <v>0</v>
      </c>
      <c r="BT116" s="563"/>
      <c r="BU116" s="563">
        <f t="shared" si="14"/>
        <v>0</v>
      </c>
      <c r="BV116" s="563"/>
      <c r="BW116" s="563">
        <f t="shared" si="22"/>
        <v>0</v>
      </c>
      <c r="BX116" s="563"/>
      <c r="CF116" s="202">
        <f>IF($AH$96=$AJ$96,0,
IF(OR(AND($BS$116="NS",O116&lt;&gt;"NA",OR(O116="NS",O116=0)),AND($BS$116="NA",O116&lt;&gt;"NS",OR(O116="NA",O116=0))),0,
IF(OR(AND($BS$116&lt;&gt;"NS",$BS$116&lt;&gt;"NA",O116&lt;&gt;"NS",O116&lt;&gt;"NA",O116&gt;$BS$116),
AND(O116&gt;0,OR($BS$116="NS",$BS$116="NA")),
AND($BS$116&lt;&gt;"NS",$BS$116&lt;&gt;"NA",$BS$116&gt;=0,O116="NA"),
AND($BS$116&lt;&gt;"NS",$BS$116&lt;&gt;"NA",$BS$116=0,O116="NS")),1,0)))</f>
        <v>0</v>
      </c>
      <c r="CG116" s="202">
        <f t="shared" ref="CG116:CU116" si="36">IF($AH$96=$AJ$96,0,
IF(OR(AND($BS$116="NS",P116&lt;&gt;"NA",OR(P116="NS",P116=0)),AND($BS$116="NA",P116&lt;&gt;"NS",OR(P116="NA",P116=0))),0,
IF(OR(AND($BS$116&lt;&gt;"NS",$BS$116&lt;&gt;"NA",P116&lt;&gt;"NS",P116&lt;&gt;"NA",P116&gt;$BS$116),
AND(P116&gt;0,OR($BS$116="NS",$BS$116="NA")),
AND($BS$116&lt;&gt;"NS",$BS$116&lt;&gt;"NA",$BS$116&gt;=0,P116="NA"),
AND($BS$116&lt;&gt;"NS",$BS$116&lt;&gt;"NA",$BS$116=0,P116="NS")),1,0)))</f>
        <v>0</v>
      </c>
      <c r="CH116" s="202">
        <f t="shared" si="36"/>
        <v>0</v>
      </c>
      <c r="CI116" s="202">
        <f t="shared" si="36"/>
        <v>0</v>
      </c>
      <c r="CJ116" s="202">
        <f t="shared" si="36"/>
        <v>0</v>
      </c>
      <c r="CK116" s="202">
        <f t="shared" si="36"/>
        <v>0</v>
      </c>
      <c r="CL116" s="202">
        <f t="shared" si="36"/>
        <v>0</v>
      </c>
      <c r="CM116" s="202">
        <f t="shared" si="36"/>
        <v>0</v>
      </c>
      <c r="CN116" s="202">
        <f t="shared" si="36"/>
        <v>0</v>
      </c>
      <c r="CO116" s="202">
        <f t="shared" si="36"/>
        <v>0</v>
      </c>
      <c r="CP116" s="202">
        <f t="shared" si="36"/>
        <v>0</v>
      </c>
      <c r="CQ116" s="202">
        <f t="shared" si="36"/>
        <v>0</v>
      </c>
      <c r="CR116" s="202">
        <f t="shared" si="36"/>
        <v>0</v>
      </c>
      <c r="CS116" s="202">
        <f t="shared" si="36"/>
        <v>0</v>
      </c>
      <c r="CT116" s="202">
        <f t="shared" si="36"/>
        <v>0</v>
      </c>
      <c r="CU116" s="202">
        <f t="shared" si="36"/>
        <v>0</v>
      </c>
      <c r="CV116" s="202">
        <f t="shared" si="24"/>
        <v>0</v>
      </c>
      <c r="CW116" s="241" t="str">
        <f>IF(CV116=0,"",IF(SUM($CV$105:CV116)=1,_xlfn.NUMBERVALUE(C116),IF($CV$151&gt;SUM($CV$105:CV116),_xlfn.CONCAT(", ",_xlfn.NUMBERVALUE(C116)),IF($CV$151=SUM($CV$105:CV116),_xlfn.CONCAT(" y ",_xlfn.NUMBERVALUE(C116))))))</f>
        <v/>
      </c>
      <c r="CY116" s="563">
        <f t="shared" si="25"/>
        <v>0</v>
      </c>
      <c r="CZ116" s="563"/>
    </row>
    <row r="117" spans="1:104" s="211" customFormat="1" ht="15" customHeight="1">
      <c r="A117" s="18"/>
      <c r="B117" s="51"/>
      <c r="C117" s="48" t="s">
        <v>5012</v>
      </c>
      <c r="D117" s="547" t="str">
        <f>IF(CNGE_2024_M3_Secc1!D64="","",CNGE_2024_M3_Secc1!D64)</f>
        <v/>
      </c>
      <c r="E117" s="548"/>
      <c r="F117" s="548"/>
      <c r="G117" s="548"/>
      <c r="H117" s="548"/>
      <c r="I117" s="548"/>
      <c r="J117" s="548"/>
      <c r="K117" s="548"/>
      <c r="L117" s="548"/>
      <c r="M117" s="549"/>
      <c r="N117" s="103"/>
      <c r="O117" s="103"/>
      <c r="P117" s="103"/>
      <c r="Q117" s="103"/>
      <c r="R117" s="103"/>
      <c r="S117" s="103"/>
      <c r="T117" s="103"/>
      <c r="U117" s="103"/>
      <c r="V117" s="103"/>
      <c r="W117" s="103"/>
      <c r="X117" s="103"/>
      <c r="Y117" s="103"/>
      <c r="Z117" s="103"/>
      <c r="AA117" s="103"/>
      <c r="AB117" s="103"/>
      <c r="AC117" s="103"/>
      <c r="AD117" s="103"/>
      <c r="AE117" s="213"/>
      <c r="AF117" s="210"/>
      <c r="AH117" s="522">
        <f t="shared" si="16"/>
        <v>0</v>
      </c>
      <c r="AI117" s="522"/>
      <c r="AJ117" s="522">
        <f t="shared" si="17"/>
        <v>0</v>
      </c>
      <c r="AK117" s="522"/>
      <c r="AL117" s="522">
        <f t="shared" si="26"/>
        <v>0</v>
      </c>
      <c r="AM117" s="522" t="str">
        <f t="shared" si="18"/>
        <v>NA</v>
      </c>
      <c r="AN117" s="524">
        <f t="shared" si="19"/>
        <v>0</v>
      </c>
      <c r="AO117" s="526"/>
      <c r="AP117" s="125" t="str">
        <f>IF(AN117=0,"", IF(SUM($AN$105:AN117)=1,_xlfn.CONCAT(AQ117), IF($AN$151&gt;SUM($AN$105:AN117),_xlfn.CONCAT(", ",AQ117), IF($AN$151=SUM($AN$105:AN117),_xlfn.CONCAT(" y ",AQ117,".")))))</f>
        <v/>
      </c>
      <c r="AQ117" s="113">
        <f t="shared" si="20"/>
        <v>12</v>
      </c>
      <c r="AS117" s="563">
        <f t="shared" si="21"/>
        <v>0</v>
      </c>
      <c r="AT117" s="563"/>
      <c r="BB117" s="202" t="e" cm="1">
        <f t="array" ref="BB117">IF(CNGE_2024_M3_Secc1!$AO$111=CNGE_2024_M3_Secc1!$AQ$111,O,IF(CNGE_2024_M3_Secc1!O132="",1,0))</f>
        <v>#NAME?</v>
      </c>
      <c r="BC117" s="202" t="e" cm="1">
        <f t="array" ref="BC117">IF(CNGE_2024_M3_Secc1!$AO$111=CNGE_2024_M3_Secc1!$AQ$111,O,IF(CNGE_2024_M3_Secc1!P132="",1,0))</f>
        <v>#NAME?</v>
      </c>
      <c r="BD117" s="202" t="e" cm="1">
        <f t="array" ref="BD117">IF(CNGE_2024_M3_Secc1!$AO$111=CNGE_2024_M3_Secc1!$AQ$111,O,IF(CNGE_2024_M3_Secc1!Q132="",1,0))</f>
        <v>#NAME?</v>
      </c>
      <c r="BE117" s="202" t="e" cm="1">
        <f t="array" ref="BE117">IF(CNGE_2024_M3_Secc1!$AO$111=CNGE_2024_M3_Secc1!$AQ$111,O,IF(CNGE_2024_M3_Secc1!R132="",1,0))</f>
        <v>#NAME?</v>
      </c>
      <c r="BF117" s="202" t="e" cm="1">
        <f t="array" ref="BF117">IF(CNGE_2024_M3_Secc1!$AO$111=CNGE_2024_M3_Secc1!$AQ$111,O,IF(CNGE_2024_M3_Secc1!S132="",1,0))</f>
        <v>#NAME?</v>
      </c>
      <c r="BG117" s="202" t="e" cm="1">
        <f t="array" ref="BG117">IF(CNGE_2024_M3_Secc1!$AO$111=CNGE_2024_M3_Secc1!$AQ$111,O,IF(CNGE_2024_M3_Secc1!T132="",1,0))</f>
        <v>#NAME?</v>
      </c>
      <c r="BH117" s="202" t="e" cm="1">
        <f t="array" ref="BH117">IF(CNGE_2024_M3_Secc1!$AO$111=CNGE_2024_M3_Secc1!$AQ$111,O,IF(CNGE_2024_M3_Secc1!U132="",1,0))</f>
        <v>#NAME?</v>
      </c>
      <c r="BI117" s="202" t="e" cm="1">
        <f t="array" ref="BI117">IF(CNGE_2024_M3_Secc1!$AO$111=CNGE_2024_M3_Secc1!$AQ$111,O,IF(CNGE_2024_M3_Secc1!V132="",1,0))</f>
        <v>#NAME?</v>
      </c>
      <c r="BJ117" s="202" t="e" cm="1">
        <f t="array" ref="BJ117">IF(CNGE_2024_M3_Secc1!$AO$111=CNGE_2024_M3_Secc1!$AQ$111,O,IF(CNGE_2024_M3_Secc1!W132="",1,0))</f>
        <v>#NAME?</v>
      </c>
      <c r="BK117" s="202" t="e" cm="1">
        <f t="array" ref="BK117">IF(CNGE_2024_M3_Secc1!$AO$111=CNGE_2024_M3_Secc1!$AQ$111,O,IF(CNGE_2024_M3_Secc1!X132="",1,0))</f>
        <v>#NAME?</v>
      </c>
      <c r="BL117" s="202" t="e" cm="1">
        <f t="array" ref="BL117">IF(CNGE_2024_M3_Secc1!$AO$111=CNGE_2024_M3_Secc1!$AQ$111,O,IF(CNGE_2024_M3_Secc1!Y132="",1,0))</f>
        <v>#NAME?</v>
      </c>
      <c r="BM117" s="202" t="e" cm="1">
        <f t="array" ref="BM117">IF(CNGE_2024_M3_Secc1!$AO$111=CNGE_2024_M3_Secc1!$AQ$111,O,IF(CNGE_2024_M3_Secc1!Z132="",1,0))</f>
        <v>#NAME?</v>
      </c>
      <c r="BN117" s="202" t="e" cm="1">
        <f t="array" ref="BN117">IF(CNGE_2024_M3_Secc1!$AO$111=CNGE_2024_M3_Secc1!$AQ$111,O,IF(CNGE_2024_M3_Secc1!AA132="",1,0))</f>
        <v>#NAME?</v>
      </c>
      <c r="BO117" s="202" t="e" cm="1">
        <f t="array" ref="BO117">IF(CNGE_2024_M3_Secc1!$AO$111=CNGE_2024_M3_Secc1!$AQ$111,O,IF(CNGE_2024_M3_Secc1!AB132="",1,0))</f>
        <v>#NAME?</v>
      </c>
      <c r="BP117" s="202" t="e" cm="1">
        <f t="array" ref="BP117">IF(CNGE_2024_M3_Secc1!$AO$111=CNGE_2024_M3_Secc1!$AQ$111,O,IF(CNGE_2024_M3_Secc1!AC132="",1,0))</f>
        <v>#NAME?</v>
      </c>
      <c r="BQ117" s="202" t="e" cm="1">
        <f t="array" ref="BQ117">IF(CNGE_2024_M3_Secc1!$AO$111=CNGE_2024_M3_Secc1!$AQ$111,O,IF(CNGE_2024_M3_Secc1!AD132="",1,0))</f>
        <v>#NAME?</v>
      </c>
      <c r="BS117" s="563">
        <f t="shared" si="13"/>
        <v>0</v>
      </c>
      <c r="BT117" s="563"/>
      <c r="BU117" s="563">
        <f t="shared" si="14"/>
        <v>0</v>
      </c>
      <c r="BV117" s="563"/>
      <c r="BW117" s="563">
        <f t="shared" si="22"/>
        <v>0</v>
      </c>
      <c r="BX117" s="563"/>
      <c r="CF117" s="202">
        <f>IF($AH$96=$AJ$96,0,
IF(OR(AND($BS$117="NS",O117&lt;&gt;"NA",OR(O117="NS",O117=0)),AND($BS$117="NA",O117&lt;&gt;"NS",OR(O117="NA",O117=0))),0,
IF(OR(AND($BS$117&lt;&gt;"NS",$BS$117&lt;&gt;"NA",O117&lt;&gt;"NS",O117&lt;&gt;"NA",O117&gt;$BS$117),
AND(O117&gt;0,OR($BS$117="NS",$BS$117="NA")),
AND($BS$117&lt;&gt;"NS",$BS$117&lt;&gt;"NA",$BS$117&gt;=0,O117="NA"),
AND($BS$117&lt;&gt;"NS",$BS$117&lt;&gt;"NA",$BS$117=0,O117="NS")),1,0)))</f>
        <v>0</v>
      </c>
      <c r="CG117" s="202">
        <f t="shared" ref="CG117:CU117" si="37">IF($AH$96=$AJ$96,0,
IF(OR(AND($BS$117="NS",P117&lt;&gt;"NA",OR(P117="NS",P117=0)),AND($BS$117="NA",P117&lt;&gt;"NS",OR(P117="NA",P117=0))),0,
IF(OR(AND($BS$117&lt;&gt;"NS",$BS$117&lt;&gt;"NA",P117&lt;&gt;"NS",P117&lt;&gt;"NA",P117&gt;$BS$117),
AND(P117&gt;0,OR($BS$117="NS",$BS$117="NA")),
AND($BS$117&lt;&gt;"NS",$BS$117&lt;&gt;"NA",$BS$117&gt;=0,P117="NA"),
AND($BS$117&lt;&gt;"NS",$BS$117&lt;&gt;"NA",$BS$117=0,P117="NS")),1,0)))</f>
        <v>0</v>
      </c>
      <c r="CH117" s="202">
        <f t="shared" si="37"/>
        <v>0</v>
      </c>
      <c r="CI117" s="202">
        <f t="shared" si="37"/>
        <v>0</v>
      </c>
      <c r="CJ117" s="202">
        <f t="shared" si="37"/>
        <v>0</v>
      </c>
      <c r="CK117" s="202">
        <f t="shared" si="37"/>
        <v>0</v>
      </c>
      <c r="CL117" s="202">
        <f t="shared" si="37"/>
        <v>0</v>
      </c>
      <c r="CM117" s="202">
        <f t="shared" si="37"/>
        <v>0</v>
      </c>
      <c r="CN117" s="202">
        <f t="shared" si="37"/>
        <v>0</v>
      </c>
      <c r="CO117" s="202">
        <f t="shared" si="37"/>
        <v>0</v>
      </c>
      <c r="CP117" s="202">
        <f t="shared" si="37"/>
        <v>0</v>
      </c>
      <c r="CQ117" s="202">
        <f t="shared" si="37"/>
        <v>0</v>
      </c>
      <c r="CR117" s="202">
        <f t="shared" si="37"/>
        <v>0</v>
      </c>
      <c r="CS117" s="202">
        <f t="shared" si="37"/>
        <v>0</v>
      </c>
      <c r="CT117" s="202">
        <f t="shared" si="37"/>
        <v>0</v>
      </c>
      <c r="CU117" s="202">
        <f t="shared" si="37"/>
        <v>0</v>
      </c>
      <c r="CV117" s="202">
        <f t="shared" si="24"/>
        <v>0</v>
      </c>
      <c r="CW117" s="241" t="str">
        <f>IF(CV117=0,"",IF(SUM($CV$105:CV117)=1,_xlfn.NUMBERVALUE(C117),IF($CV$151&gt;SUM($CV$105:CV117),_xlfn.CONCAT(", ",_xlfn.NUMBERVALUE(C117)),IF($CV$151=SUM($CV$105:CV117),_xlfn.CONCAT(" y ",_xlfn.NUMBERVALUE(C117))))))</f>
        <v/>
      </c>
      <c r="CY117" s="563">
        <f t="shared" ref="CY117:CY150" si="38">IF($AH$96=$AJ$96,0,IF(OR(AND(D117="",COUNTBLANK(N117:AD117)=17),AND(D117&lt;&gt;"",AS117=1,COUNTBLANK(N117:AD117)=17),AND(D117&lt;&gt;"",AS117=0,COUNTIF(BB117:BQ117,0)=COUNTA(O117:AD117),N117&lt;&gt;"")),0,1))</f>
        <v>0</v>
      </c>
      <c r="CZ117" s="563"/>
    </row>
    <row r="118" spans="1:104" s="211" customFormat="1" ht="15" customHeight="1">
      <c r="A118" s="18"/>
      <c r="B118" s="51"/>
      <c r="C118" s="48" t="s">
        <v>5013</v>
      </c>
      <c r="D118" s="547" t="str">
        <f>IF(CNGE_2024_M3_Secc1!D65="","",CNGE_2024_M3_Secc1!D65)</f>
        <v/>
      </c>
      <c r="E118" s="548"/>
      <c r="F118" s="548"/>
      <c r="G118" s="548"/>
      <c r="H118" s="548"/>
      <c r="I118" s="548"/>
      <c r="J118" s="548"/>
      <c r="K118" s="548"/>
      <c r="L118" s="548"/>
      <c r="M118" s="549"/>
      <c r="N118" s="103"/>
      <c r="O118" s="103"/>
      <c r="P118" s="103"/>
      <c r="Q118" s="103"/>
      <c r="R118" s="103"/>
      <c r="S118" s="103"/>
      <c r="T118" s="103"/>
      <c r="U118" s="103"/>
      <c r="V118" s="103"/>
      <c r="W118" s="103"/>
      <c r="X118" s="103"/>
      <c r="Y118" s="103"/>
      <c r="Z118" s="103"/>
      <c r="AA118" s="103"/>
      <c r="AB118" s="103"/>
      <c r="AC118" s="103"/>
      <c r="AD118" s="103"/>
      <c r="AE118" s="213"/>
      <c r="AF118" s="210"/>
      <c r="AH118" s="522">
        <f t="shared" si="16"/>
        <v>0</v>
      </c>
      <c r="AI118" s="522"/>
      <c r="AJ118" s="522">
        <f t="shared" si="17"/>
        <v>0</v>
      </c>
      <c r="AK118" s="522"/>
      <c r="AL118" s="522">
        <f t="shared" si="26"/>
        <v>0</v>
      </c>
      <c r="AM118" s="522" t="str">
        <f t="shared" si="18"/>
        <v>NA</v>
      </c>
      <c r="AN118" s="524">
        <f t="shared" si="19"/>
        <v>0</v>
      </c>
      <c r="AO118" s="526"/>
      <c r="AP118" s="125" t="str">
        <f>IF(AN118=0,"", IF(SUM($AN$105:AN118)=1,_xlfn.CONCAT(AQ118), IF($AN$151&gt;SUM($AN$105:AN118),_xlfn.CONCAT(", ",AQ118), IF($AN$151=SUM($AN$105:AN118),_xlfn.CONCAT(" y ",AQ118,".")))))</f>
        <v/>
      </c>
      <c r="AQ118" s="113">
        <f t="shared" si="20"/>
        <v>13</v>
      </c>
      <c r="AS118" s="563">
        <f t="shared" si="21"/>
        <v>0</v>
      </c>
      <c r="AT118" s="563"/>
      <c r="BB118" s="202" t="e" cm="1">
        <f t="array" ref="BB118">IF(CNGE_2024_M3_Secc1!$AO$111=CNGE_2024_M3_Secc1!$AQ$111,O,IF(CNGE_2024_M3_Secc1!O133="",1,0))</f>
        <v>#NAME?</v>
      </c>
      <c r="BC118" s="202" t="e" cm="1">
        <f t="array" ref="BC118">IF(CNGE_2024_M3_Secc1!$AO$111=CNGE_2024_M3_Secc1!$AQ$111,O,IF(CNGE_2024_M3_Secc1!P133="",1,0))</f>
        <v>#NAME?</v>
      </c>
      <c r="BD118" s="202" t="e" cm="1">
        <f t="array" ref="BD118">IF(CNGE_2024_M3_Secc1!$AO$111=CNGE_2024_M3_Secc1!$AQ$111,O,IF(CNGE_2024_M3_Secc1!Q133="",1,0))</f>
        <v>#NAME?</v>
      </c>
      <c r="BE118" s="202" t="e" cm="1">
        <f t="array" ref="BE118">IF(CNGE_2024_M3_Secc1!$AO$111=CNGE_2024_M3_Secc1!$AQ$111,O,IF(CNGE_2024_M3_Secc1!R133="",1,0))</f>
        <v>#NAME?</v>
      </c>
      <c r="BF118" s="202" t="e" cm="1">
        <f t="array" ref="BF118">IF(CNGE_2024_M3_Secc1!$AO$111=CNGE_2024_M3_Secc1!$AQ$111,O,IF(CNGE_2024_M3_Secc1!S133="",1,0))</f>
        <v>#NAME?</v>
      </c>
      <c r="BG118" s="202" t="e" cm="1">
        <f t="array" ref="BG118">IF(CNGE_2024_M3_Secc1!$AO$111=CNGE_2024_M3_Secc1!$AQ$111,O,IF(CNGE_2024_M3_Secc1!T133="",1,0))</f>
        <v>#NAME?</v>
      </c>
      <c r="BH118" s="202" t="e" cm="1">
        <f t="array" ref="BH118">IF(CNGE_2024_M3_Secc1!$AO$111=CNGE_2024_M3_Secc1!$AQ$111,O,IF(CNGE_2024_M3_Secc1!U133="",1,0))</f>
        <v>#NAME?</v>
      </c>
      <c r="BI118" s="202" t="e" cm="1">
        <f t="array" ref="BI118">IF(CNGE_2024_M3_Secc1!$AO$111=CNGE_2024_M3_Secc1!$AQ$111,O,IF(CNGE_2024_M3_Secc1!V133="",1,0))</f>
        <v>#NAME?</v>
      </c>
      <c r="BJ118" s="202" t="e" cm="1">
        <f t="array" ref="BJ118">IF(CNGE_2024_M3_Secc1!$AO$111=CNGE_2024_M3_Secc1!$AQ$111,O,IF(CNGE_2024_M3_Secc1!W133="",1,0))</f>
        <v>#NAME?</v>
      </c>
      <c r="BK118" s="202" t="e" cm="1">
        <f t="array" ref="BK118">IF(CNGE_2024_M3_Secc1!$AO$111=CNGE_2024_M3_Secc1!$AQ$111,O,IF(CNGE_2024_M3_Secc1!X133="",1,0))</f>
        <v>#NAME?</v>
      </c>
      <c r="BL118" s="202" t="e" cm="1">
        <f t="array" ref="BL118">IF(CNGE_2024_M3_Secc1!$AO$111=CNGE_2024_M3_Secc1!$AQ$111,O,IF(CNGE_2024_M3_Secc1!Y133="",1,0))</f>
        <v>#NAME?</v>
      </c>
      <c r="BM118" s="202" t="e" cm="1">
        <f t="array" ref="BM118">IF(CNGE_2024_M3_Secc1!$AO$111=CNGE_2024_M3_Secc1!$AQ$111,O,IF(CNGE_2024_M3_Secc1!Z133="",1,0))</f>
        <v>#NAME?</v>
      </c>
      <c r="BN118" s="202" t="e" cm="1">
        <f t="array" ref="BN118">IF(CNGE_2024_M3_Secc1!$AO$111=CNGE_2024_M3_Secc1!$AQ$111,O,IF(CNGE_2024_M3_Secc1!AA133="",1,0))</f>
        <v>#NAME?</v>
      </c>
      <c r="BO118" s="202" t="e" cm="1">
        <f t="array" ref="BO118">IF(CNGE_2024_M3_Secc1!$AO$111=CNGE_2024_M3_Secc1!$AQ$111,O,IF(CNGE_2024_M3_Secc1!AB133="",1,0))</f>
        <v>#NAME?</v>
      </c>
      <c r="BP118" s="202" t="e" cm="1">
        <f t="array" ref="BP118">IF(CNGE_2024_M3_Secc1!$AO$111=CNGE_2024_M3_Secc1!$AQ$111,O,IF(CNGE_2024_M3_Secc1!AC133="",1,0))</f>
        <v>#NAME?</v>
      </c>
      <c r="BQ118" s="202" t="e" cm="1">
        <f t="array" ref="BQ118">IF(CNGE_2024_M3_Secc1!$AO$111=CNGE_2024_M3_Secc1!$AQ$111,O,IF(CNGE_2024_M3_Secc1!AD133="",1,0))</f>
        <v>#NAME?</v>
      </c>
      <c r="BS118" s="563">
        <f t="shared" si="13"/>
        <v>0</v>
      </c>
      <c r="BT118" s="563"/>
      <c r="BU118" s="563">
        <f t="shared" si="14"/>
        <v>0</v>
      </c>
      <c r="BV118" s="563"/>
      <c r="BW118" s="563">
        <f t="shared" si="22"/>
        <v>0</v>
      </c>
      <c r="BX118" s="563"/>
      <c r="CF118" s="202">
        <f>IF($AH$96=$AJ$96,0,
IF(OR(AND($BS$118="NS",O118&lt;&gt;"NA",OR(O118="NS",O118=0)),AND($BS$118="NA",O118&lt;&gt;"NS",OR(O118="NA",O118=0))),0,
IF(OR(AND($BS$118&lt;&gt;"NS",$BS$118&lt;&gt;"NA",O118&lt;&gt;"NS",O118&lt;&gt;"NA",O118&gt;$BS$118),
AND(O118&gt;0,OR($BS$118="NS",$BS$118="NA")),
AND($BS$118&lt;&gt;"NS",$BS$118&lt;&gt;"NA",$BS$118&gt;=0,O118="NA"),
AND($BS$118&lt;&gt;"NS",$BS$118&lt;&gt;"NA",$BS$118=0,O118="NS")),1,0)))</f>
        <v>0</v>
      </c>
      <c r="CG118" s="202">
        <f t="shared" ref="CG118:CU118" si="39">IF($AH$96=$AJ$96,0,
IF(OR(AND($BS$118="NS",P118&lt;&gt;"NA",OR(P118="NS",P118=0)),AND($BS$118="NA",P118&lt;&gt;"NS",OR(P118="NA",P118=0))),0,
IF(OR(AND($BS$118&lt;&gt;"NS",$BS$118&lt;&gt;"NA",P118&lt;&gt;"NS",P118&lt;&gt;"NA",P118&gt;$BS$118),
AND(P118&gt;0,OR($BS$118="NS",$BS$118="NA")),
AND($BS$118&lt;&gt;"NS",$BS$118&lt;&gt;"NA",$BS$118&gt;=0,P118="NA"),
AND($BS$118&lt;&gt;"NS",$BS$118&lt;&gt;"NA",$BS$118=0,P118="NS")),1,0)))</f>
        <v>0</v>
      </c>
      <c r="CH118" s="202">
        <f t="shared" si="39"/>
        <v>0</v>
      </c>
      <c r="CI118" s="202">
        <f t="shared" si="39"/>
        <v>0</v>
      </c>
      <c r="CJ118" s="202">
        <f t="shared" si="39"/>
        <v>0</v>
      </c>
      <c r="CK118" s="202">
        <f t="shared" si="39"/>
        <v>0</v>
      </c>
      <c r="CL118" s="202">
        <f t="shared" si="39"/>
        <v>0</v>
      </c>
      <c r="CM118" s="202">
        <f t="shared" si="39"/>
        <v>0</v>
      </c>
      <c r="CN118" s="202">
        <f t="shared" si="39"/>
        <v>0</v>
      </c>
      <c r="CO118" s="202">
        <f t="shared" si="39"/>
        <v>0</v>
      </c>
      <c r="CP118" s="202">
        <f t="shared" si="39"/>
        <v>0</v>
      </c>
      <c r="CQ118" s="202">
        <f t="shared" si="39"/>
        <v>0</v>
      </c>
      <c r="CR118" s="202">
        <f t="shared" si="39"/>
        <v>0</v>
      </c>
      <c r="CS118" s="202">
        <f t="shared" si="39"/>
        <v>0</v>
      </c>
      <c r="CT118" s="202">
        <f t="shared" si="39"/>
        <v>0</v>
      </c>
      <c r="CU118" s="202">
        <f t="shared" si="39"/>
        <v>0</v>
      </c>
      <c r="CV118" s="202">
        <f t="shared" si="24"/>
        <v>0</v>
      </c>
      <c r="CW118" s="241" t="str">
        <f>IF(CV118=0,"",IF(SUM($CV$105:CV118)=1,_xlfn.NUMBERVALUE(C118),IF($CV$151&gt;SUM($CV$105:CV118),_xlfn.CONCAT(", ",_xlfn.NUMBERVALUE(C118)),IF($CV$151=SUM($CV$105:CV118),_xlfn.CONCAT(" y ",_xlfn.NUMBERVALUE(C118))))))</f>
        <v/>
      </c>
      <c r="CY118" s="563">
        <f t="shared" si="38"/>
        <v>0</v>
      </c>
      <c r="CZ118" s="563"/>
    </row>
    <row r="119" spans="1:104" s="211" customFormat="1" ht="15" customHeight="1">
      <c r="A119" s="18"/>
      <c r="B119" s="51"/>
      <c r="C119" s="48" t="s">
        <v>5014</v>
      </c>
      <c r="D119" s="547" t="str">
        <f>IF(CNGE_2024_M3_Secc1!D66="","",CNGE_2024_M3_Secc1!D66)</f>
        <v/>
      </c>
      <c r="E119" s="548"/>
      <c r="F119" s="548"/>
      <c r="G119" s="548"/>
      <c r="H119" s="548"/>
      <c r="I119" s="548"/>
      <c r="J119" s="548"/>
      <c r="K119" s="548"/>
      <c r="L119" s="548"/>
      <c r="M119" s="549"/>
      <c r="N119" s="103"/>
      <c r="O119" s="103"/>
      <c r="P119" s="103"/>
      <c r="Q119" s="103"/>
      <c r="R119" s="103"/>
      <c r="S119" s="103"/>
      <c r="T119" s="103"/>
      <c r="U119" s="103"/>
      <c r="V119" s="103"/>
      <c r="W119" s="103"/>
      <c r="X119" s="103"/>
      <c r="Y119" s="103"/>
      <c r="Z119" s="103"/>
      <c r="AA119" s="103"/>
      <c r="AB119" s="103"/>
      <c r="AC119" s="103"/>
      <c r="AD119" s="103"/>
      <c r="AE119" s="213"/>
      <c r="AF119" s="210"/>
      <c r="AH119" s="522">
        <f t="shared" si="16"/>
        <v>0</v>
      </c>
      <c r="AI119" s="522"/>
      <c r="AJ119" s="522">
        <f t="shared" si="17"/>
        <v>0</v>
      </c>
      <c r="AK119" s="522"/>
      <c r="AL119" s="522">
        <f t="shared" si="26"/>
        <v>0</v>
      </c>
      <c r="AM119" s="522" t="str">
        <f t="shared" si="18"/>
        <v>NA</v>
      </c>
      <c r="AN119" s="524">
        <f t="shared" si="19"/>
        <v>0</v>
      </c>
      <c r="AO119" s="526"/>
      <c r="AP119" s="125" t="str">
        <f>IF(AN119=0,"", IF(SUM($AN$105:AN119)=1,_xlfn.CONCAT(AQ119), IF($AN$151&gt;SUM($AN$105:AN119),_xlfn.CONCAT(", ",AQ119), IF($AN$151=SUM($AN$105:AN119),_xlfn.CONCAT(" y ",AQ119,".")))))</f>
        <v/>
      </c>
      <c r="AQ119" s="113">
        <f t="shared" si="20"/>
        <v>14</v>
      </c>
      <c r="AS119" s="563">
        <f t="shared" si="21"/>
        <v>0</v>
      </c>
      <c r="AT119" s="563"/>
      <c r="BB119" s="202" t="e" cm="1">
        <f t="array" ref="BB119">IF(CNGE_2024_M3_Secc1!$AO$111=CNGE_2024_M3_Secc1!$AQ$111,O,IF(CNGE_2024_M3_Secc1!O134="",1,0))</f>
        <v>#NAME?</v>
      </c>
      <c r="BC119" s="202" t="e" cm="1">
        <f t="array" ref="BC119">IF(CNGE_2024_M3_Secc1!$AO$111=CNGE_2024_M3_Secc1!$AQ$111,O,IF(CNGE_2024_M3_Secc1!P134="",1,0))</f>
        <v>#NAME?</v>
      </c>
      <c r="BD119" s="202" t="e" cm="1">
        <f t="array" ref="BD119">IF(CNGE_2024_M3_Secc1!$AO$111=CNGE_2024_M3_Secc1!$AQ$111,O,IF(CNGE_2024_M3_Secc1!Q134="",1,0))</f>
        <v>#NAME?</v>
      </c>
      <c r="BE119" s="202" t="e" cm="1">
        <f t="array" ref="BE119">IF(CNGE_2024_M3_Secc1!$AO$111=CNGE_2024_M3_Secc1!$AQ$111,O,IF(CNGE_2024_M3_Secc1!R134="",1,0))</f>
        <v>#NAME?</v>
      </c>
      <c r="BF119" s="202" t="e" cm="1">
        <f t="array" ref="BF119">IF(CNGE_2024_M3_Secc1!$AO$111=CNGE_2024_M3_Secc1!$AQ$111,O,IF(CNGE_2024_M3_Secc1!S134="",1,0))</f>
        <v>#NAME?</v>
      </c>
      <c r="BG119" s="202" t="e" cm="1">
        <f t="array" ref="BG119">IF(CNGE_2024_M3_Secc1!$AO$111=CNGE_2024_M3_Secc1!$AQ$111,O,IF(CNGE_2024_M3_Secc1!T134="",1,0))</f>
        <v>#NAME?</v>
      </c>
      <c r="BH119" s="202" t="e" cm="1">
        <f t="array" ref="BH119">IF(CNGE_2024_M3_Secc1!$AO$111=CNGE_2024_M3_Secc1!$AQ$111,O,IF(CNGE_2024_M3_Secc1!U134="",1,0))</f>
        <v>#NAME?</v>
      </c>
      <c r="BI119" s="202" t="e" cm="1">
        <f t="array" ref="BI119">IF(CNGE_2024_M3_Secc1!$AO$111=CNGE_2024_M3_Secc1!$AQ$111,O,IF(CNGE_2024_M3_Secc1!V134="",1,0))</f>
        <v>#NAME?</v>
      </c>
      <c r="BJ119" s="202" t="e" cm="1">
        <f t="array" ref="BJ119">IF(CNGE_2024_M3_Secc1!$AO$111=CNGE_2024_M3_Secc1!$AQ$111,O,IF(CNGE_2024_M3_Secc1!W134="",1,0))</f>
        <v>#NAME?</v>
      </c>
      <c r="BK119" s="202" t="e" cm="1">
        <f t="array" ref="BK119">IF(CNGE_2024_M3_Secc1!$AO$111=CNGE_2024_M3_Secc1!$AQ$111,O,IF(CNGE_2024_M3_Secc1!X134="",1,0))</f>
        <v>#NAME?</v>
      </c>
      <c r="BL119" s="202" t="e" cm="1">
        <f t="array" ref="BL119">IF(CNGE_2024_M3_Secc1!$AO$111=CNGE_2024_M3_Secc1!$AQ$111,O,IF(CNGE_2024_M3_Secc1!Y134="",1,0))</f>
        <v>#NAME?</v>
      </c>
      <c r="BM119" s="202" t="e" cm="1">
        <f t="array" ref="BM119">IF(CNGE_2024_M3_Secc1!$AO$111=CNGE_2024_M3_Secc1!$AQ$111,O,IF(CNGE_2024_M3_Secc1!Z134="",1,0))</f>
        <v>#NAME?</v>
      </c>
      <c r="BN119" s="202" t="e" cm="1">
        <f t="array" ref="BN119">IF(CNGE_2024_M3_Secc1!$AO$111=CNGE_2024_M3_Secc1!$AQ$111,O,IF(CNGE_2024_M3_Secc1!AA134="",1,0))</f>
        <v>#NAME?</v>
      </c>
      <c r="BO119" s="202" t="e" cm="1">
        <f t="array" ref="BO119">IF(CNGE_2024_M3_Secc1!$AO$111=CNGE_2024_M3_Secc1!$AQ$111,O,IF(CNGE_2024_M3_Secc1!AB134="",1,0))</f>
        <v>#NAME?</v>
      </c>
      <c r="BP119" s="202" t="e" cm="1">
        <f t="array" ref="BP119">IF(CNGE_2024_M3_Secc1!$AO$111=CNGE_2024_M3_Secc1!$AQ$111,O,IF(CNGE_2024_M3_Secc1!AC134="",1,0))</f>
        <v>#NAME?</v>
      </c>
      <c r="BQ119" s="202" t="e" cm="1">
        <f t="array" ref="BQ119">IF(CNGE_2024_M3_Secc1!$AO$111=CNGE_2024_M3_Secc1!$AQ$111,O,IF(CNGE_2024_M3_Secc1!AD134="",1,0))</f>
        <v>#NAME?</v>
      </c>
      <c r="BS119" s="563">
        <f t="shared" si="13"/>
        <v>0</v>
      </c>
      <c r="BT119" s="563"/>
      <c r="BU119" s="563">
        <f t="shared" si="14"/>
        <v>0</v>
      </c>
      <c r="BV119" s="563"/>
      <c r="BW119" s="563">
        <f t="shared" si="22"/>
        <v>0</v>
      </c>
      <c r="BX119" s="563"/>
      <c r="CF119" s="202">
        <f>IF($AH$96=$AJ$96,0,
IF(OR(AND($BS$119="NS",O119&lt;&gt;"NA",OR(O119="NS",O119=0)),AND($BS$119="NA",O119&lt;&gt;"NS",OR(O119="NA",O119=0))),0,
IF(OR(AND($BS$119&lt;&gt;"NS",$BS$119&lt;&gt;"NA",O119&lt;&gt;"NS",O119&lt;&gt;"NA",O119&gt;$BS$119),
AND(O119&gt;0,OR($BS$119="NS",$BS$119="NA")),
AND($BS$119&lt;&gt;"NS",$BS$119&lt;&gt;"NA",$BS$119&gt;=0,O119="NA"),
AND($BS$119&lt;&gt;"NS",$BS$119&lt;&gt;"NA",$BS$119=0,O119="NS")),1,0)))</f>
        <v>0</v>
      </c>
      <c r="CG119" s="202">
        <f t="shared" ref="CG119:CU119" si="40">IF($AH$96=$AJ$96,0,
IF(OR(AND($BS$119="NS",P119&lt;&gt;"NA",OR(P119="NS",P119=0)),AND($BS$119="NA",P119&lt;&gt;"NS",OR(P119="NA",P119=0))),0,
IF(OR(AND($BS$119&lt;&gt;"NS",$BS$119&lt;&gt;"NA",P119&lt;&gt;"NS",P119&lt;&gt;"NA",P119&gt;$BS$119),
AND(P119&gt;0,OR($BS$119="NS",$BS$119="NA")),
AND($BS$119&lt;&gt;"NS",$BS$119&lt;&gt;"NA",$BS$119&gt;=0,P119="NA"),
AND($BS$119&lt;&gt;"NS",$BS$119&lt;&gt;"NA",$BS$119=0,P119="NS")),1,0)))</f>
        <v>0</v>
      </c>
      <c r="CH119" s="202">
        <f t="shared" si="40"/>
        <v>0</v>
      </c>
      <c r="CI119" s="202">
        <f t="shared" si="40"/>
        <v>0</v>
      </c>
      <c r="CJ119" s="202">
        <f t="shared" si="40"/>
        <v>0</v>
      </c>
      <c r="CK119" s="202">
        <f t="shared" si="40"/>
        <v>0</v>
      </c>
      <c r="CL119" s="202">
        <f t="shared" si="40"/>
        <v>0</v>
      </c>
      <c r="CM119" s="202">
        <f t="shared" si="40"/>
        <v>0</v>
      </c>
      <c r="CN119" s="202">
        <f t="shared" si="40"/>
        <v>0</v>
      </c>
      <c r="CO119" s="202">
        <f t="shared" si="40"/>
        <v>0</v>
      </c>
      <c r="CP119" s="202">
        <f t="shared" si="40"/>
        <v>0</v>
      </c>
      <c r="CQ119" s="202">
        <f t="shared" si="40"/>
        <v>0</v>
      </c>
      <c r="CR119" s="202">
        <f t="shared" si="40"/>
        <v>0</v>
      </c>
      <c r="CS119" s="202">
        <f t="shared" si="40"/>
        <v>0</v>
      </c>
      <c r="CT119" s="202">
        <f t="shared" si="40"/>
        <v>0</v>
      </c>
      <c r="CU119" s="202">
        <f t="shared" si="40"/>
        <v>0</v>
      </c>
      <c r="CV119" s="202">
        <f t="shared" si="24"/>
        <v>0</v>
      </c>
      <c r="CW119" s="241" t="str">
        <f>IF(CV119=0,"",IF(SUM($CV$105:CV119)=1,_xlfn.NUMBERVALUE(C119),IF($CV$151&gt;SUM($CV$105:CV119),_xlfn.CONCAT(", ",_xlfn.NUMBERVALUE(C119)),IF($CV$151=SUM($CV$105:CV119),_xlfn.CONCAT(" y ",_xlfn.NUMBERVALUE(C119))))))</f>
        <v/>
      </c>
      <c r="CY119" s="563">
        <f t="shared" si="38"/>
        <v>0</v>
      </c>
      <c r="CZ119" s="563"/>
    </row>
    <row r="120" spans="1:104" s="211" customFormat="1" ht="15" customHeight="1">
      <c r="A120" s="18"/>
      <c r="B120" s="51"/>
      <c r="C120" s="48" t="s">
        <v>5015</v>
      </c>
      <c r="D120" s="547" t="str">
        <f>IF(CNGE_2024_M3_Secc1!D67="","",CNGE_2024_M3_Secc1!D67)</f>
        <v/>
      </c>
      <c r="E120" s="548"/>
      <c r="F120" s="548"/>
      <c r="G120" s="548"/>
      <c r="H120" s="548"/>
      <c r="I120" s="548"/>
      <c r="J120" s="548"/>
      <c r="K120" s="548"/>
      <c r="L120" s="548"/>
      <c r="M120" s="549"/>
      <c r="N120" s="103"/>
      <c r="O120" s="103"/>
      <c r="P120" s="103"/>
      <c r="Q120" s="103"/>
      <c r="R120" s="103"/>
      <c r="S120" s="103"/>
      <c r="T120" s="103"/>
      <c r="U120" s="103"/>
      <c r="V120" s="103"/>
      <c r="W120" s="103"/>
      <c r="X120" s="103"/>
      <c r="Y120" s="103"/>
      <c r="Z120" s="103"/>
      <c r="AA120" s="103"/>
      <c r="AB120" s="103"/>
      <c r="AC120" s="103"/>
      <c r="AD120" s="103"/>
      <c r="AE120" s="213"/>
      <c r="AF120" s="210"/>
      <c r="AH120" s="522">
        <f t="shared" si="16"/>
        <v>0</v>
      </c>
      <c r="AI120" s="522"/>
      <c r="AJ120" s="522">
        <f t="shared" si="17"/>
        <v>0</v>
      </c>
      <c r="AK120" s="522"/>
      <c r="AL120" s="522">
        <f t="shared" si="26"/>
        <v>0</v>
      </c>
      <c r="AM120" s="522" t="str">
        <f t="shared" si="18"/>
        <v>NA</v>
      </c>
      <c r="AN120" s="524">
        <f t="shared" si="19"/>
        <v>0</v>
      </c>
      <c r="AO120" s="526"/>
      <c r="AP120" s="125" t="str">
        <f>IF(AN120=0,"", IF(SUM($AN$105:AN120)=1,_xlfn.CONCAT(AQ120), IF($AN$151&gt;SUM($AN$105:AN120),_xlfn.CONCAT(", ",AQ120), IF($AN$151=SUM($AN$105:AN120),_xlfn.CONCAT(" y ",AQ120,".")))))</f>
        <v/>
      </c>
      <c r="AQ120" s="113">
        <f t="shared" si="20"/>
        <v>15</v>
      </c>
      <c r="AS120" s="563">
        <f t="shared" si="21"/>
        <v>0</v>
      </c>
      <c r="AT120" s="563"/>
      <c r="BB120" s="202" t="e" cm="1">
        <f t="array" ref="BB120">IF(CNGE_2024_M3_Secc1!$AO$111=CNGE_2024_M3_Secc1!$AQ$111,O,IF(CNGE_2024_M3_Secc1!O135="",1,0))</f>
        <v>#NAME?</v>
      </c>
      <c r="BC120" s="202" t="e" cm="1">
        <f t="array" ref="BC120">IF(CNGE_2024_M3_Secc1!$AO$111=CNGE_2024_M3_Secc1!$AQ$111,O,IF(CNGE_2024_M3_Secc1!P135="",1,0))</f>
        <v>#NAME?</v>
      </c>
      <c r="BD120" s="202" t="e" cm="1">
        <f t="array" ref="BD120">IF(CNGE_2024_M3_Secc1!$AO$111=CNGE_2024_M3_Secc1!$AQ$111,O,IF(CNGE_2024_M3_Secc1!Q135="",1,0))</f>
        <v>#NAME?</v>
      </c>
      <c r="BE120" s="202" t="e" cm="1">
        <f t="array" ref="BE120">IF(CNGE_2024_M3_Secc1!$AO$111=CNGE_2024_M3_Secc1!$AQ$111,O,IF(CNGE_2024_M3_Secc1!R135="",1,0))</f>
        <v>#NAME?</v>
      </c>
      <c r="BF120" s="202" t="e" cm="1">
        <f t="array" ref="BF120">IF(CNGE_2024_M3_Secc1!$AO$111=CNGE_2024_M3_Secc1!$AQ$111,O,IF(CNGE_2024_M3_Secc1!S135="",1,0))</f>
        <v>#NAME?</v>
      </c>
      <c r="BG120" s="202" t="e" cm="1">
        <f t="array" ref="BG120">IF(CNGE_2024_M3_Secc1!$AO$111=CNGE_2024_M3_Secc1!$AQ$111,O,IF(CNGE_2024_M3_Secc1!T135="",1,0))</f>
        <v>#NAME?</v>
      </c>
      <c r="BH120" s="202" t="e" cm="1">
        <f t="array" ref="BH120">IF(CNGE_2024_M3_Secc1!$AO$111=CNGE_2024_M3_Secc1!$AQ$111,O,IF(CNGE_2024_M3_Secc1!U135="",1,0))</f>
        <v>#NAME?</v>
      </c>
      <c r="BI120" s="202" t="e" cm="1">
        <f t="array" ref="BI120">IF(CNGE_2024_M3_Secc1!$AO$111=CNGE_2024_M3_Secc1!$AQ$111,O,IF(CNGE_2024_M3_Secc1!V135="",1,0))</f>
        <v>#NAME?</v>
      </c>
      <c r="BJ120" s="202" t="e" cm="1">
        <f t="array" ref="BJ120">IF(CNGE_2024_M3_Secc1!$AO$111=CNGE_2024_M3_Secc1!$AQ$111,O,IF(CNGE_2024_M3_Secc1!W135="",1,0))</f>
        <v>#NAME?</v>
      </c>
      <c r="BK120" s="202" t="e" cm="1">
        <f t="array" ref="BK120">IF(CNGE_2024_M3_Secc1!$AO$111=CNGE_2024_M3_Secc1!$AQ$111,O,IF(CNGE_2024_M3_Secc1!X135="",1,0))</f>
        <v>#NAME?</v>
      </c>
      <c r="BL120" s="202" t="e" cm="1">
        <f t="array" ref="BL120">IF(CNGE_2024_M3_Secc1!$AO$111=CNGE_2024_M3_Secc1!$AQ$111,O,IF(CNGE_2024_M3_Secc1!Y135="",1,0))</f>
        <v>#NAME?</v>
      </c>
      <c r="BM120" s="202" t="e" cm="1">
        <f t="array" ref="BM120">IF(CNGE_2024_M3_Secc1!$AO$111=CNGE_2024_M3_Secc1!$AQ$111,O,IF(CNGE_2024_M3_Secc1!Z135="",1,0))</f>
        <v>#NAME?</v>
      </c>
      <c r="BN120" s="202" t="e" cm="1">
        <f t="array" ref="BN120">IF(CNGE_2024_M3_Secc1!$AO$111=CNGE_2024_M3_Secc1!$AQ$111,O,IF(CNGE_2024_M3_Secc1!AA135="",1,0))</f>
        <v>#NAME?</v>
      </c>
      <c r="BO120" s="202" t="e" cm="1">
        <f t="array" ref="BO120">IF(CNGE_2024_M3_Secc1!$AO$111=CNGE_2024_M3_Secc1!$AQ$111,O,IF(CNGE_2024_M3_Secc1!AB135="",1,0))</f>
        <v>#NAME?</v>
      </c>
      <c r="BP120" s="202" t="e" cm="1">
        <f t="array" ref="BP120">IF(CNGE_2024_M3_Secc1!$AO$111=CNGE_2024_M3_Secc1!$AQ$111,O,IF(CNGE_2024_M3_Secc1!AC135="",1,0))</f>
        <v>#NAME?</v>
      </c>
      <c r="BQ120" s="202" t="e" cm="1">
        <f t="array" ref="BQ120">IF(CNGE_2024_M3_Secc1!$AO$111=CNGE_2024_M3_Secc1!$AQ$111,O,IF(CNGE_2024_M3_Secc1!AD135="",1,0))</f>
        <v>#NAME?</v>
      </c>
      <c r="BS120" s="563">
        <f t="shared" si="13"/>
        <v>0</v>
      </c>
      <c r="BT120" s="563"/>
      <c r="BU120" s="563">
        <f t="shared" si="14"/>
        <v>0</v>
      </c>
      <c r="BV120" s="563"/>
      <c r="BW120" s="563">
        <f t="shared" si="22"/>
        <v>0</v>
      </c>
      <c r="BX120" s="563"/>
      <c r="CF120" s="202">
        <f>IF($AH$96=$AJ$96,0,
IF(OR(AND($BS$120="NS",O120&lt;&gt;"NA",OR(O120="NS",O120=0)),AND($BS$120="NA",O120&lt;&gt;"NS",OR(O120="NA",O120=0))),0,
IF(OR(AND($BS$120&lt;&gt;"NS",$BS$120&lt;&gt;"NA",O120&lt;&gt;"NS",O120&lt;&gt;"NA",O120&gt;$BS$120),
AND(O120&gt;0,OR($BS$120="NS",$BS$120="NA")),
AND($BS$120&lt;&gt;"NS",$BS$120&lt;&gt;"NA",$BS$120&gt;=0,O120="NA"),
AND($BS$120&lt;&gt;"NS",$BS$120&lt;&gt;"NA",$BS$120=0,O120="NS")),1,0)))</f>
        <v>0</v>
      </c>
      <c r="CG120" s="202">
        <f t="shared" ref="CG120:CU120" si="41">IF($AH$96=$AJ$96,0,
IF(OR(AND($BS$120="NS",P120&lt;&gt;"NA",OR(P120="NS",P120=0)),AND($BS$120="NA",P120&lt;&gt;"NS",OR(P120="NA",P120=0))),0,
IF(OR(AND($BS$120&lt;&gt;"NS",$BS$120&lt;&gt;"NA",P120&lt;&gt;"NS",P120&lt;&gt;"NA",P120&gt;$BS$120),
AND(P120&gt;0,OR($BS$120="NS",$BS$120="NA")),
AND($BS$120&lt;&gt;"NS",$BS$120&lt;&gt;"NA",$BS$120&gt;=0,P120="NA"),
AND($BS$120&lt;&gt;"NS",$BS$120&lt;&gt;"NA",$BS$120=0,P120="NS")),1,0)))</f>
        <v>0</v>
      </c>
      <c r="CH120" s="202">
        <f t="shared" si="41"/>
        <v>0</v>
      </c>
      <c r="CI120" s="202">
        <f t="shared" si="41"/>
        <v>0</v>
      </c>
      <c r="CJ120" s="202">
        <f t="shared" si="41"/>
        <v>0</v>
      </c>
      <c r="CK120" s="202">
        <f t="shared" si="41"/>
        <v>0</v>
      </c>
      <c r="CL120" s="202">
        <f t="shared" si="41"/>
        <v>0</v>
      </c>
      <c r="CM120" s="202">
        <f t="shared" si="41"/>
        <v>0</v>
      </c>
      <c r="CN120" s="202">
        <f t="shared" si="41"/>
        <v>0</v>
      </c>
      <c r="CO120" s="202">
        <f t="shared" si="41"/>
        <v>0</v>
      </c>
      <c r="CP120" s="202">
        <f t="shared" si="41"/>
        <v>0</v>
      </c>
      <c r="CQ120" s="202">
        <f t="shared" si="41"/>
        <v>0</v>
      </c>
      <c r="CR120" s="202">
        <f t="shared" si="41"/>
        <v>0</v>
      </c>
      <c r="CS120" s="202">
        <f t="shared" si="41"/>
        <v>0</v>
      </c>
      <c r="CT120" s="202">
        <f t="shared" si="41"/>
        <v>0</v>
      </c>
      <c r="CU120" s="202">
        <f t="shared" si="41"/>
        <v>0</v>
      </c>
      <c r="CV120" s="202">
        <f t="shared" si="24"/>
        <v>0</v>
      </c>
      <c r="CW120" s="241" t="str">
        <f>IF(CV120=0,"",IF(SUM($CV$105:CV120)=1,_xlfn.NUMBERVALUE(C120),IF($CV$151&gt;SUM($CV$105:CV120),_xlfn.CONCAT(", ",_xlfn.NUMBERVALUE(C120)),IF($CV$151=SUM($CV$105:CV120),_xlfn.CONCAT(" y ",_xlfn.NUMBERVALUE(C120))))))</f>
        <v/>
      </c>
      <c r="CY120" s="563">
        <f t="shared" si="38"/>
        <v>0</v>
      </c>
      <c r="CZ120" s="563"/>
    </row>
    <row r="121" spans="1:104" s="211" customFormat="1" ht="15" customHeight="1">
      <c r="A121" s="18"/>
      <c r="B121" s="51"/>
      <c r="C121" s="48" t="s">
        <v>5016</v>
      </c>
      <c r="D121" s="547" t="str">
        <f>IF(CNGE_2024_M3_Secc1!D68="","",CNGE_2024_M3_Secc1!D68)</f>
        <v/>
      </c>
      <c r="E121" s="548"/>
      <c r="F121" s="548"/>
      <c r="G121" s="548"/>
      <c r="H121" s="548"/>
      <c r="I121" s="548"/>
      <c r="J121" s="548"/>
      <c r="K121" s="548"/>
      <c r="L121" s="548"/>
      <c r="M121" s="549"/>
      <c r="N121" s="103"/>
      <c r="O121" s="103"/>
      <c r="P121" s="103"/>
      <c r="Q121" s="103"/>
      <c r="R121" s="103"/>
      <c r="S121" s="103"/>
      <c r="T121" s="103"/>
      <c r="U121" s="103"/>
      <c r="V121" s="103"/>
      <c r="W121" s="103"/>
      <c r="X121" s="103"/>
      <c r="Y121" s="103"/>
      <c r="Z121" s="103"/>
      <c r="AA121" s="103"/>
      <c r="AB121" s="103"/>
      <c r="AC121" s="103"/>
      <c r="AD121" s="103"/>
      <c r="AE121" s="213"/>
      <c r="AF121" s="210"/>
      <c r="AH121" s="522">
        <f t="shared" si="16"/>
        <v>0</v>
      </c>
      <c r="AI121" s="522"/>
      <c r="AJ121" s="522">
        <f t="shared" si="17"/>
        <v>0</v>
      </c>
      <c r="AK121" s="522"/>
      <c r="AL121" s="522">
        <f t="shared" si="26"/>
        <v>0</v>
      </c>
      <c r="AM121" s="522" t="str">
        <f t="shared" si="18"/>
        <v>NA</v>
      </c>
      <c r="AN121" s="524">
        <f t="shared" si="19"/>
        <v>0</v>
      </c>
      <c r="AO121" s="526"/>
      <c r="AP121" s="125" t="str">
        <f>IF(AN121=0,"", IF(SUM($AN$105:AN121)=1,_xlfn.CONCAT(AQ121), IF($AN$151&gt;SUM($AN$105:AN121),_xlfn.CONCAT(", ",AQ121), IF($AN$151=SUM($AN$105:AN121),_xlfn.CONCAT(" y ",AQ121,".")))))</f>
        <v/>
      </c>
      <c r="AQ121" s="113">
        <f t="shared" si="20"/>
        <v>16</v>
      </c>
      <c r="AS121" s="563">
        <f t="shared" si="21"/>
        <v>0</v>
      </c>
      <c r="AT121" s="563"/>
      <c r="BB121" s="202" t="e" cm="1">
        <f t="array" ref="BB121">IF(CNGE_2024_M3_Secc1!$AO$111=CNGE_2024_M3_Secc1!$AQ$111,O,IF(CNGE_2024_M3_Secc1!O136="",1,0))</f>
        <v>#NAME?</v>
      </c>
      <c r="BC121" s="202" t="e" cm="1">
        <f t="array" ref="BC121">IF(CNGE_2024_M3_Secc1!$AO$111=CNGE_2024_M3_Secc1!$AQ$111,O,IF(CNGE_2024_M3_Secc1!P136="",1,0))</f>
        <v>#NAME?</v>
      </c>
      <c r="BD121" s="202" t="e" cm="1">
        <f t="array" ref="BD121">IF(CNGE_2024_M3_Secc1!$AO$111=CNGE_2024_M3_Secc1!$AQ$111,O,IF(CNGE_2024_M3_Secc1!Q136="",1,0))</f>
        <v>#NAME?</v>
      </c>
      <c r="BE121" s="202" t="e" cm="1">
        <f t="array" ref="BE121">IF(CNGE_2024_M3_Secc1!$AO$111=CNGE_2024_M3_Secc1!$AQ$111,O,IF(CNGE_2024_M3_Secc1!R136="",1,0))</f>
        <v>#NAME?</v>
      </c>
      <c r="BF121" s="202" t="e" cm="1">
        <f t="array" ref="BF121">IF(CNGE_2024_M3_Secc1!$AO$111=CNGE_2024_M3_Secc1!$AQ$111,O,IF(CNGE_2024_M3_Secc1!S136="",1,0))</f>
        <v>#NAME?</v>
      </c>
      <c r="BG121" s="202" t="e" cm="1">
        <f t="array" ref="BG121">IF(CNGE_2024_M3_Secc1!$AO$111=CNGE_2024_M3_Secc1!$AQ$111,O,IF(CNGE_2024_M3_Secc1!T136="",1,0))</f>
        <v>#NAME?</v>
      </c>
      <c r="BH121" s="202" t="e" cm="1">
        <f t="array" ref="BH121">IF(CNGE_2024_M3_Secc1!$AO$111=CNGE_2024_M3_Secc1!$AQ$111,O,IF(CNGE_2024_M3_Secc1!U136="",1,0))</f>
        <v>#NAME?</v>
      </c>
      <c r="BI121" s="202" t="e" cm="1">
        <f t="array" ref="BI121">IF(CNGE_2024_M3_Secc1!$AO$111=CNGE_2024_M3_Secc1!$AQ$111,O,IF(CNGE_2024_M3_Secc1!V136="",1,0))</f>
        <v>#NAME?</v>
      </c>
      <c r="BJ121" s="202" t="e" cm="1">
        <f t="array" ref="BJ121">IF(CNGE_2024_M3_Secc1!$AO$111=CNGE_2024_M3_Secc1!$AQ$111,O,IF(CNGE_2024_M3_Secc1!W136="",1,0))</f>
        <v>#NAME?</v>
      </c>
      <c r="BK121" s="202" t="e" cm="1">
        <f t="array" ref="BK121">IF(CNGE_2024_M3_Secc1!$AO$111=CNGE_2024_M3_Secc1!$AQ$111,O,IF(CNGE_2024_M3_Secc1!X136="",1,0))</f>
        <v>#NAME?</v>
      </c>
      <c r="BL121" s="202" t="e" cm="1">
        <f t="array" ref="BL121">IF(CNGE_2024_M3_Secc1!$AO$111=CNGE_2024_M3_Secc1!$AQ$111,O,IF(CNGE_2024_M3_Secc1!Y136="",1,0))</f>
        <v>#NAME?</v>
      </c>
      <c r="BM121" s="202" t="e" cm="1">
        <f t="array" ref="BM121">IF(CNGE_2024_M3_Secc1!$AO$111=CNGE_2024_M3_Secc1!$AQ$111,O,IF(CNGE_2024_M3_Secc1!Z136="",1,0))</f>
        <v>#NAME?</v>
      </c>
      <c r="BN121" s="202" t="e" cm="1">
        <f t="array" ref="BN121">IF(CNGE_2024_M3_Secc1!$AO$111=CNGE_2024_M3_Secc1!$AQ$111,O,IF(CNGE_2024_M3_Secc1!AA136="",1,0))</f>
        <v>#NAME?</v>
      </c>
      <c r="BO121" s="202" t="e" cm="1">
        <f t="array" ref="BO121">IF(CNGE_2024_M3_Secc1!$AO$111=CNGE_2024_M3_Secc1!$AQ$111,O,IF(CNGE_2024_M3_Secc1!AB136="",1,0))</f>
        <v>#NAME?</v>
      </c>
      <c r="BP121" s="202" t="e" cm="1">
        <f t="array" ref="BP121">IF(CNGE_2024_M3_Secc1!$AO$111=CNGE_2024_M3_Secc1!$AQ$111,O,IF(CNGE_2024_M3_Secc1!AC136="",1,0))</f>
        <v>#NAME?</v>
      </c>
      <c r="BQ121" s="202" t="e" cm="1">
        <f t="array" ref="BQ121">IF(CNGE_2024_M3_Secc1!$AO$111=CNGE_2024_M3_Secc1!$AQ$111,O,IF(CNGE_2024_M3_Secc1!AD136="",1,0))</f>
        <v>#NAME?</v>
      </c>
      <c r="BS121" s="563">
        <f t="shared" si="13"/>
        <v>0</v>
      </c>
      <c r="BT121" s="563"/>
      <c r="BU121" s="563">
        <f t="shared" si="14"/>
        <v>0</v>
      </c>
      <c r="BV121" s="563"/>
      <c r="BW121" s="563">
        <f t="shared" si="22"/>
        <v>0</v>
      </c>
      <c r="BX121" s="563"/>
      <c r="CF121" s="202">
        <f>IF($AH$96=$AJ$96,0,
IF(OR(AND($BS$121="NS",O121&lt;&gt;"NA",OR(O121="NS",O121=0)),AND($BS$121="NA",O121&lt;&gt;"NS",OR(O121="NA",O121=0))),0,
IF(OR(AND($BS$121&lt;&gt;"NS",$BS$121&lt;&gt;"NA",O121&lt;&gt;"NS",O121&lt;&gt;"NA",O121&gt;$BS$121),
AND(O121&gt;0,OR($BS$121="NS",$BS$121="NA")),
AND($BS$121&lt;&gt;"NS",$BS$121&lt;&gt;"NA",$BS$121&gt;=0,O121="NA"),
AND($BS$121&lt;&gt;"NS",$BS$121&lt;&gt;"NA",$BS$121=0,O121="NS")),1,0)))</f>
        <v>0</v>
      </c>
      <c r="CG121" s="202">
        <f t="shared" ref="CG121:CU121" si="42">IF($AH$96=$AJ$96,0,
IF(OR(AND($BS$121="NS",P121&lt;&gt;"NA",OR(P121="NS",P121=0)),AND($BS$121="NA",P121&lt;&gt;"NS",OR(P121="NA",P121=0))),0,
IF(OR(AND($BS$121&lt;&gt;"NS",$BS$121&lt;&gt;"NA",P121&lt;&gt;"NS",P121&lt;&gt;"NA",P121&gt;$BS$121),
AND(P121&gt;0,OR($BS$121="NS",$BS$121="NA")),
AND($BS$121&lt;&gt;"NS",$BS$121&lt;&gt;"NA",$BS$121&gt;=0,P121="NA"),
AND($BS$121&lt;&gt;"NS",$BS$121&lt;&gt;"NA",$BS$121=0,P121="NS")),1,0)))</f>
        <v>0</v>
      </c>
      <c r="CH121" s="202">
        <f t="shared" si="42"/>
        <v>0</v>
      </c>
      <c r="CI121" s="202">
        <f t="shared" si="42"/>
        <v>0</v>
      </c>
      <c r="CJ121" s="202">
        <f t="shared" si="42"/>
        <v>0</v>
      </c>
      <c r="CK121" s="202">
        <f t="shared" si="42"/>
        <v>0</v>
      </c>
      <c r="CL121" s="202">
        <f t="shared" si="42"/>
        <v>0</v>
      </c>
      <c r="CM121" s="202">
        <f t="shared" si="42"/>
        <v>0</v>
      </c>
      <c r="CN121" s="202">
        <f t="shared" si="42"/>
        <v>0</v>
      </c>
      <c r="CO121" s="202">
        <f t="shared" si="42"/>
        <v>0</v>
      </c>
      <c r="CP121" s="202">
        <f t="shared" si="42"/>
        <v>0</v>
      </c>
      <c r="CQ121" s="202">
        <f t="shared" si="42"/>
        <v>0</v>
      </c>
      <c r="CR121" s="202">
        <f t="shared" si="42"/>
        <v>0</v>
      </c>
      <c r="CS121" s="202">
        <f t="shared" si="42"/>
        <v>0</v>
      </c>
      <c r="CT121" s="202">
        <f t="shared" si="42"/>
        <v>0</v>
      </c>
      <c r="CU121" s="202">
        <f t="shared" si="42"/>
        <v>0</v>
      </c>
      <c r="CV121" s="202">
        <f t="shared" si="24"/>
        <v>0</v>
      </c>
      <c r="CW121" s="241" t="str">
        <f>IF(CV121=0,"",IF(SUM($CV$105:CV121)=1,_xlfn.NUMBERVALUE(C121),IF($CV$151&gt;SUM($CV$105:CV121),_xlfn.CONCAT(", ",_xlfn.NUMBERVALUE(C121)),IF($CV$151=SUM($CV$105:CV121),_xlfn.CONCAT(" y ",_xlfn.NUMBERVALUE(C121))))))</f>
        <v/>
      </c>
      <c r="CY121" s="563">
        <f t="shared" si="38"/>
        <v>0</v>
      </c>
      <c r="CZ121" s="563"/>
    </row>
    <row r="122" spans="1:104" s="211" customFormat="1" ht="15" customHeight="1">
      <c r="A122" s="18"/>
      <c r="B122" s="51"/>
      <c r="C122" s="48" t="s">
        <v>5017</v>
      </c>
      <c r="D122" s="547" t="str">
        <f>IF(CNGE_2024_M3_Secc1!D69="","",CNGE_2024_M3_Secc1!D69)</f>
        <v/>
      </c>
      <c r="E122" s="548"/>
      <c r="F122" s="548"/>
      <c r="G122" s="548"/>
      <c r="H122" s="548"/>
      <c r="I122" s="548"/>
      <c r="J122" s="548"/>
      <c r="K122" s="548"/>
      <c r="L122" s="548"/>
      <c r="M122" s="549"/>
      <c r="N122" s="103"/>
      <c r="O122" s="103"/>
      <c r="P122" s="103"/>
      <c r="Q122" s="103"/>
      <c r="R122" s="103"/>
      <c r="S122" s="103"/>
      <c r="T122" s="103"/>
      <c r="U122" s="103"/>
      <c r="V122" s="103"/>
      <c r="W122" s="103"/>
      <c r="X122" s="103"/>
      <c r="Y122" s="103"/>
      <c r="Z122" s="103"/>
      <c r="AA122" s="103"/>
      <c r="AB122" s="103"/>
      <c r="AC122" s="103"/>
      <c r="AD122" s="103"/>
      <c r="AE122" s="213"/>
      <c r="AF122" s="210"/>
      <c r="AH122" s="522">
        <f t="shared" si="16"/>
        <v>0</v>
      </c>
      <c r="AI122" s="522"/>
      <c r="AJ122" s="522">
        <f t="shared" si="17"/>
        <v>0</v>
      </c>
      <c r="AK122" s="522"/>
      <c r="AL122" s="522">
        <f t="shared" si="26"/>
        <v>0</v>
      </c>
      <c r="AM122" s="522" t="str">
        <f t="shared" si="18"/>
        <v>NA</v>
      </c>
      <c r="AN122" s="524">
        <f t="shared" si="19"/>
        <v>0</v>
      </c>
      <c r="AO122" s="526"/>
      <c r="AP122" s="125" t="str">
        <f>IF(AN122=0,"", IF(SUM($AN$105:AN122)=1,_xlfn.CONCAT(AQ122), IF($AN$151&gt;SUM($AN$105:AN122),_xlfn.CONCAT(", ",AQ122), IF($AN$151=SUM($AN$105:AN122),_xlfn.CONCAT(" y ",AQ122,".")))))</f>
        <v/>
      </c>
      <c r="AQ122" s="113">
        <f t="shared" si="20"/>
        <v>17</v>
      </c>
      <c r="AS122" s="563">
        <f t="shared" si="21"/>
        <v>0</v>
      </c>
      <c r="AT122" s="563"/>
      <c r="BB122" s="202" t="e" cm="1">
        <f t="array" ref="BB122">IF(CNGE_2024_M3_Secc1!$AO$111=CNGE_2024_M3_Secc1!$AQ$111,O,IF(CNGE_2024_M3_Secc1!O137="",1,0))</f>
        <v>#NAME?</v>
      </c>
      <c r="BC122" s="202" t="e" cm="1">
        <f t="array" ref="BC122">IF(CNGE_2024_M3_Secc1!$AO$111=CNGE_2024_M3_Secc1!$AQ$111,O,IF(CNGE_2024_M3_Secc1!P137="",1,0))</f>
        <v>#NAME?</v>
      </c>
      <c r="BD122" s="202" t="e" cm="1">
        <f t="array" ref="BD122">IF(CNGE_2024_M3_Secc1!$AO$111=CNGE_2024_M3_Secc1!$AQ$111,O,IF(CNGE_2024_M3_Secc1!Q137="",1,0))</f>
        <v>#NAME?</v>
      </c>
      <c r="BE122" s="202" t="e" cm="1">
        <f t="array" ref="BE122">IF(CNGE_2024_M3_Secc1!$AO$111=CNGE_2024_M3_Secc1!$AQ$111,O,IF(CNGE_2024_M3_Secc1!R137="",1,0))</f>
        <v>#NAME?</v>
      </c>
      <c r="BF122" s="202" t="e" cm="1">
        <f t="array" ref="BF122">IF(CNGE_2024_M3_Secc1!$AO$111=CNGE_2024_M3_Secc1!$AQ$111,O,IF(CNGE_2024_M3_Secc1!S137="",1,0))</f>
        <v>#NAME?</v>
      </c>
      <c r="BG122" s="202" t="e" cm="1">
        <f t="array" ref="BG122">IF(CNGE_2024_M3_Secc1!$AO$111=CNGE_2024_M3_Secc1!$AQ$111,O,IF(CNGE_2024_M3_Secc1!T137="",1,0))</f>
        <v>#NAME?</v>
      </c>
      <c r="BH122" s="202" t="e" cm="1">
        <f t="array" ref="BH122">IF(CNGE_2024_M3_Secc1!$AO$111=CNGE_2024_M3_Secc1!$AQ$111,O,IF(CNGE_2024_M3_Secc1!U137="",1,0))</f>
        <v>#NAME?</v>
      </c>
      <c r="BI122" s="202" t="e" cm="1">
        <f t="array" ref="BI122">IF(CNGE_2024_M3_Secc1!$AO$111=CNGE_2024_M3_Secc1!$AQ$111,O,IF(CNGE_2024_M3_Secc1!V137="",1,0))</f>
        <v>#NAME?</v>
      </c>
      <c r="BJ122" s="202" t="e" cm="1">
        <f t="array" ref="BJ122">IF(CNGE_2024_M3_Secc1!$AO$111=CNGE_2024_M3_Secc1!$AQ$111,O,IF(CNGE_2024_M3_Secc1!W137="",1,0))</f>
        <v>#NAME?</v>
      </c>
      <c r="BK122" s="202" t="e" cm="1">
        <f t="array" ref="BK122">IF(CNGE_2024_M3_Secc1!$AO$111=CNGE_2024_M3_Secc1!$AQ$111,O,IF(CNGE_2024_M3_Secc1!X137="",1,0))</f>
        <v>#NAME?</v>
      </c>
      <c r="BL122" s="202" t="e" cm="1">
        <f t="array" ref="BL122">IF(CNGE_2024_M3_Secc1!$AO$111=CNGE_2024_M3_Secc1!$AQ$111,O,IF(CNGE_2024_M3_Secc1!Y137="",1,0))</f>
        <v>#NAME?</v>
      </c>
      <c r="BM122" s="202" t="e" cm="1">
        <f t="array" ref="BM122">IF(CNGE_2024_M3_Secc1!$AO$111=CNGE_2024_M3_Secc1!$AQ$111,O,IF(CNGE_2024_M3_Secc1!Z137="",1,0))</f>
        <v>#NAME?</v>
      </c>
      <c r="BN122" s="202" t="e" cm="1">
        <f t="array" ref="BN122">IF(CNGE_2024_M3_Secc1!$AO$111=CNGE_2024_M3_Secc1!$AQ$111,O,IF(CNGE_2024_M3_Secc1!AA137="",1,0))</f>
        <v>#NAME?</v>
      </c>
      <c r="BO122" s="202" t="e" cm="1">
        <f t="array" ref="BO122">IF(CNGE_2024_M3_Secc1!$AO$111=CNGE_2024_M3_Secc1!$AQ$111,O,IF(CNGE_2024_M3_Secc1!AB137="",1,0))</f>
        <v>#NAME?</v>
      </c>
      <c r="BP122" s="202" t="e" cm="1">
        <f t="array" ref="BP122">IF(CNGE_2024_M3_Secc1!$AO$111=CNGE_2024_M3_Secc1!$AQ$111,O,IF(CNGE_2024_M3_Secc1!AC137="",1,0))</f>
        <v>#NAME?</v>
      </c>
      <c r="BQ122" s="202" t="e" cm="1">
        <f t="array" ref="BQ122">IF(CNGE_2024_M3_Secc1!$AO$111=CNGE_2024_M3_Secc1!$AQ$111,O,IF(CNGE_2024_M3_Secc1!AD137="",1,0))</f>
        <v>#NAME?</v>
      </c>
      <c r="BS122" s="563">
        <f t="shared" si="13"/>
        <v>0</v>
      </c>
      <c r="BT122" s="563"/>
      <c r="BU122" s="563">
        <f t="shared" si="14"/>
        <v>0</v>
      </c>
      <c r="BV122" s="563"/>
      <c r="BW122" s="563">
        <f t="shared" si="22"/>
        <v>0</v>
      </c>
      <c r="BX122" s="563"/>
      <c r="CF122" s="202">
        <f>IF($AH$96=$AJ$96,0,
IF(OR(AND($BS$122="NS",O122&lt;&gt;"NA",OR(O122="NS",O122=0)),AND($BS$122="NA",O122&lt;&gt;"NS",OR(O122="NA",O122=0))),0,
IF(OR(AND($BS$122&lt;&gt;"NS",$BS$122&lt;&gt;"NA",O122&lt;&gt;"NS",O122&lt;&gt;"NA",O122&gt;$BS$122),
AND(O122&gt;0,OR($BS$122="NS",$BS$122="NA")),
AND($BS$122&lt;&gt;"NS",$BS$122&lt;&gt;"NA",$BS$122&gt;=0,O122="NA"),
AND($BS$122&lt;&gt;"NS",$BS$122&lt;&gt;"NA",$BS$122=0,O122="NS")),1,0)))</f>
        <v>0</v>
      </c>
      <c r="CG122" s="202">
        <f t="shared" ref="CG122:CU122" si="43">IF($AH$96=$AJ$96,0,
IF(OR(AND($BS$122="NS",P122&lt;&gt;"NA",OR(P122="NS",P122=0)),AND($BS$122="NA",P122&lt;&gt;"NS",OR(P122="NA",P122=0))),0,
IF(OR(AND($BS$122&lt;&gt;"NS",$BS$122&lt;&gt;"NA",P122&lt;&gt;"NS",P122&lt;&gt;"NA",P122&gt;$BS$122),
AND(P122&gt;0,OR($BS$122="NS",$BS$122="NA")),
AND($BS$122&lt;&gt;"NS",$BS$122&lt;&gt;"NA",$BS$122&gt;=0,P122="NA"),
AND($BS$122&lt;&gt;"NS",$BS$122&lt;&gt;"NA",$BS$122=0,P122="NS")),1,0)))</f>
        <v>0</v>
      </c>
      <c r="CH122" s="202">
        <f t="shared" si="43"/>
        <v>0</v>
      </c>
      <c r="CI122" s="202">
        <f t="shared" si="43"/>
        <v>0</v>
      </c>
      <c r="CJ122" s="202">
        <f t="shared" si="43"/>
        <v>0</v>
      </c>
      <c r="CK122" s="202">
        <f t="shared" si="43"/>
        <v>0</v>
      </c>
      <c r="CL122" s="202">
        <f t="shared" si="43"/>
        <v>0</v>
      </c>
      <c r="CM122" s="202">
        <f t="shared" si="43"/>
        <v>0</v>
      </c>
      <c r="CN122" s="202">
        <f t="shared" si="43"/>
        <v>0</v>
      </c>
      <c r="CO122" s="202">
        <f t="shared" si="43"/>
        <v>0</v>
      </c>
      <c r="CP122" s="202">
        <f t="shared" si="43"/>
        <v>0</v>
      </c>
      <c r="CQ122" s="202">
        <f t="shared" si="43"/>
        <v>0</v>
      </c>
      <c r="CR122" s="202">
        <f t="shared" si="43"/>
        <v>0</v>
      </c>
      <c r="CS122" s="202">
        <f t="shared" si="43"/>
        <v>0</v>
      </c>
      <c r="CT122" s="202">
        <f t="shared" si="43"/>
        <v>0</v>
      </c>
      <c r="CU122" s="202">
        <f t="shared" si="43"/>
        <v>0</v>
      </c>
      <c r="CV122" s="202">
        <f t="shared" si="24"/>
        <v>0</v>
      </c>
      <c r="CW122" s="241" t="str">
        <f>IF(CV122=0,"",IF(SUM($CV$105:CV122)=1,_xlfn.NUMBERVALUE(C122),IF($CV$151&gt;SUM($CV$105:CV122),_xlfn.CONCAT(", ",_xlfn.NUMBERVALUE(C122)),IF($CV$151=SUM($CV$105:CV122),_xlfn.CONCAT(" y ",_xlfn.NUMBERVALUE(C122))))))</f>
        <v/>
      </c>
      <c r="CY122" s="563">
        <f t="shared" si="38"/>
        <v>0</v>
      </c>
      <c r="CZ122" s="563"/>
    </row>
    <row r="123" spans="1:104" s="211" customFormat="1" ht="15" customHeight="1">
      <c r="A123" s="18"/>
      <c r="B123" s="51"/>
      <c r="C123" s="48" t="s">
        <v>5018</v>
      </c>
      <c r="D123" s="547" t="str">
        <f>IF(CNGE_2024_M3_Secc1!D70="","",CNGE_2024_M3_Secc1!D70)</f>
        <v/>
      </c>
      <c r="E123" s="548"/>
      <c r="F123" s="548"/>
      <c r="G123" s="548"/>
      <c r="H123" s="548"/>
      <c r="I123" s="548"/>
      <c r="J123" s="548"/>
      <c r="K123" s="548"/>
      <c r="L123" s="548"/>
      <c r="M123" s="549"/>
      <c r="N123" s="103"/>
      <c r="O123" s="103"/>
      <c r="P123" s="103"/>
      <c r="Q123" s="103"/>
      <c r="R123" s="103"/>
      <c r="S123" s="103"/>
      <c r="T123" s="103"/>
      <c r="U123" s="103"/>
      <c r="V123" s="103"/>
      <c r="W123" s="103"/>
      <c r="X123" s="103"/>
      <c r="Y123" s="103"/>
      <c r="Z123" s="103"/>
      <c r="AA123" s="103"/>
      <c r="AB123" s="103"/>
      <c r="AC123" s="103"/>
      <c r="AD123" s="103"/>
      <c r="AE123" s="213"/>
      <c r="AF123" s="210"/>
      <c r="AH123" s="522">
        <f t="shared" si="16"/>
        <v>0</v>
      </c>
      <c r="AI123" s="522"/>
      <c r="AJ123" s="522">
        <f t="shared" si="17"/>
        <v>0</v>
      </c>
      <c r="AK123" s="522"/>
      <c r="AL123" s="522">
        <f t="shared" si="26"/>
        <v>0</v>
      </c>
      <c r="AM123" s="522" t="str">
        <f t="shared" si="18"/>
        <v>NA</v>
      </c>
      <c r="AN123" s="524">
        <f t="shared" si="19"/>
        <v>0</v>
      </c>
      <c r="AO123" s="526"/>
      <c r="AP123" s="125" t="str">
        <f>IF(AN123=0,"", IF(SUM($AN$105:AN123)=1,_xlfn.CONCAT(AQ123), IF($AN$151&gt;SUM($AN$105:AN123),_xlfn.CONCAT(", ",AQ123), IF($AN$151=SUM($AN$105:AN123),_xlfn.CONCAT(" y ",AQ123,".")))))</f>
        <v/>
      </c>
      <c r="AQ123" s="113">
        <f t="shared" si="20"/>
        <v>18</v>
      </c>
      <c r="AS123" s="563">
        <f t="shared" si="21"/>
        <v>0</v>
      </c>
      <c r="AT123" s="563"/>
      <c r="BB123" s="202" t="e" cm="1">
        <f t="array" ref="BB123">IF(CNGE_2024_M3_Secc1!$AO$111=CNGE_2024_M3_Secc1!$AQ$111,O,IF(CNGE_2024_M3_Secc1!O138="",1,0))</f>
        <v>#NAME?</v>
      </c>
      <c r="BC123" s="202" t="e" cm="1">
        <f t="array" ref="BC123">IF(CNGE_2024_M3_Secc1!$AO$111=CNGE_2024_M3_Secc1!$AQ$111,O,IF(CNGE_2024_M3_Secc1!P138="",1,0))</f>
        <v>#NAME?</v>
      </c>
      <c r="BD123" s="202" t="e" cm="1">
        <f t="array" ref="BD123">IF(CNGE_2024_M3_Secc1!$AO$111=CNGE_2024_M3_Secc1!$AQ$111,O,IF(CNGE_2024_M3_Secc1!Q138="",1,0))</f>
        <v>#NAME?</v>
      </c>
      <c r="BE123" s="202" t="e" cm="1">
        <f t="array" ref="BE123">IF(CNGE_2024_M3_Secc1!$AO$111=CNGE_2024_M3_Secc1!$AQ$111,O,IF(CNGE_2024_M3_Secc1!R138="",1,0))</f>
        <v>#NAME?</v>
      </c>
      <c r="BF123" s="202" t="e" cm="1">
        <f t="array" ref="BF123">IF(CNGE_2024_M3_Secc1!$AO$111=CNGE_2024_M3_Secc1!$AQ$111,O,IF(CNGE_2024_M3_Secc1!S138="",1,0))</f>
        <v>#NAME?</v>
      </c>
      <c r="BG123" s="202" t="e" cm="1">
        <f t="array" ref="BG123">IF(CNGE_2024_M3_Secc1!$AO$111=CNGE_2024_M3_Secc1!$AQ$111,O,IF(CNGE_2024_M3_Secc1!T138="",1,0))</f>
        <v>#NAME?</v>
      </c>
      <c r="BH123" s="202" t="e" cm="1">
        <f t="array" ref="BH123">IF(CNGE_2024_M3_Secc1!$AO$111=CNGE_2024_M3_Secc1!$AQ$111,O,IF(CNGE_2024_M3_Secc1!U138="",1,0))</f>
        <v>#NAME?</v>
      </c>
      <c r="BI123" s="202" t="e" cm="1">
        <f t="array" ref="BI123">IF(CNGE_2024_M3_Secc1!$AO$111=CNGE_2024_M3_Secc1!$AQ$111,O,IF(CNGE_2024_M3_Secc1!V138="",1,0))</f>
        <v>#NAME?</v>
      </c>
      <c r="BJ123" s="202" t="e" cm="1">
        <f t="array" ref="BJ123">IF(CNGE_2024_M3_Secc1!$AO$111=CNGE_2024_M3_Secc1!$AQ$111,O,IF(CNGE_2024_M3_Secc1!W138="",1,0))</f>
        <v>#NAME?</v>
      </c>
      <c r="BK123" s="202" t="e" cm="1">
        <f t="array" ref="BK123">IF(CNGE_2024_M3_Secc1!$AO$111=CNGE_2024_M3_Secc1!$AQ$111,O,IF(CNGE_2024_M3_Secc1!X138="",1,0))</f>
        <v>#NAME?</v>
      </c>
      <c r="BL123" s="202" t="e" cm="1">
        <f t="array" ref="BL123">IF(CNGE_2024_M3_Secc1!$AO$111=CNGE_2024_M3_Secc1!$AQ$111,O,IF(CNGE_2024_M3_Secc1!Y138="",1,0))</f>
        <v>#NAME?</v>
      </c>
      <c r="BM123" s="202" t="e" cm="1">
        <f t="array" ref="BM123">IF(CNGE_2024_M3_Secc1!$AO$111=CNGE_2024_M3_Secc1!$AQ$111,O,IF(CNGE_2024_M3_Secc1!Z138="",1,0))</f>
        <v>#NAME?</v>
      </c>
      <c r="BN123" s="202" t="e" cm="1">
        <f t="array" ref="BN123">IF(CNGE_2024_M3_Secc1!$AO$111=CNGE_2024_M3_Secc1!$AQ$111,O,IF(CNGE_2024_M3_Secc1!AA138="",1,0))</f>
        <v>#NAME?</v>
      </c>
      <c r="BO123" s="202" t="e" cm="1">
        <f t="array" ref="BO123">IF(CNGE_2024_M3_Secc1!$AO$111=CNGE_2024_M3_Secc1!$AQ$111,O,IF(CNGE_2024_M3_Secc1!AB138="",1,0))</f>
        <v>#NAME?</v>
      </c>
      <c r="BP123" s="202" t="e" cm="1">
        <f t="array" ref="BP123">IF(CNGE_2024_M3_Secc1!$AO$111=CNGE_2024_M3_Secc1!$AQ$111,O,IF(CNGE_2024_M3_Secc1!AC138="",1,0))</f>
        <v>#NAME?</v>
      </c>
      <c r="BQ123" s="202" t="e" cm="1">
        <f t="array" ref="BQ123">IF(CNGE_2024_M3_Secc1!$AO$111=CNGE_2024_M3_Secc1!$AQ$111,O,IF(CNGE_2024_M3_Secc1!AD138="",1,0))</f>
        <v>#NAME?</v>
      </c>
      <c r="BS123" s="563">
        <f t="shared" si="13"/>
        <v>0</v>
      </c>
      <c r="BT123" s="563"/>
      <c r="BU123" s="563">
        <f t="shared" si="14"/>
        <v>0</v>
      </c>
      <c r="BV123" s="563"/>
      <c r="BW123" s="563">
        <f t="shared" si="22"/>
        <v>0</v>
      </c>
      <c r="BX123" s="563"/>
      <c r="CF123" s="202">
        <f>IF($AH$96=$AJ$96,0,
IF(OR(AND($BS$123="NS",O123&lt;&gt;"NA",OR(O123="NS",O123=0)),AND($BS$123="NA",O123&lt;&gt;"NS",OR(O123="NA",O123=0))),0,
IF(OR(AND($BS$123&lt;&gt;"NS",$BS$123&lt;&gt;"NA",O123&lt;&gt;"NS",O123&lt;&gt;"NA",O123&gt;$BS$123),
AND(O123&gt;0,OR($BS$123="NS",$BS$123="NA")),
AND($BS$123&lt;&gt;"NS",$BS$123&lt;&gt;"NA",$BS$123&gt;=0,O123="NA"),
AND($BS$123&lt;&gt;"NS",$BS$123&lt;&gt;"NA",$BS$123=0,O123="NS")),1,0)))</f>
        <v>0</v>
      </c>
      <c r="CG123" s="202">
        <f t="shared" ref="CG123:CU123" si="44">IF($AH$96=$AJ$96,0,
IF(OR(AND($BS$123="NS",P123&lt;&gt;"NA",OR(P123="NS",P123=0)),AND($BS$123="NA",P123&lt;&gt;"NS",OR(P123="NA",P123=0))),0,
IF(OR(AND($BS$123&lt;&gt;"NS",$BS$123&lt;&gt;"NA",P123&lt;&gt;"NS",P123&lt;&gt;"NA",P123&gt;$BS$123),
AND(P123&gt;0,OR($BS$123="NS",$BS$123="NA")),
AND($BS$123&lt;&gt;"NS",$BS$123&lt;&gt;"NA",$BS$123&gt;=0,P123="NA"),
AND($BS$123&lt;&gt;"NS",$BS$123&lt;&gt;"NA",$BS$123=0,P123="NS")),1,0)))</f>
        <v>0</v>
      </c>
      <c r="CH123" s="202">
        <f t="shared" si="44"/>
        <v>0</v>
      </c>
      <c r="CI123" s="202">
        <f t="shared" si="44"/>
        <v>0</v>
      </c>
      <c r="CJ123" s="202">
        <f t="shared" si="44"/>
        <v>0</v>
      </c>
      <c r="CK123" s="202">
        <f t="shared" si="44"/>
        <v>0</v>
      </c>
      <c r="CL123" s="202">
        <f t="shared" si="44"/>
        <v>0</v>
      </c>
      <c r="CM123" s="202">
        <f t="shared" si="44"/>
        <v>0</v>
      </c>
      <c r="CN123" s="202">
        <f t="shared" si="44"/>
        <v>0</v>
      </c>
      <c r="CO123" s="202">
        <f t="shared" si="44"/>
        <v>0</v>
      </c>
      <c r="CP123" s="202">
        <f t="shared" si="44"/>
        <v>0</v>
      </c>
      <c r="CQ123" s="202">
        <f t="shared" si="44"/>
        <v>0</v>
      </c>
      <c r="CR123" s="202">
        <f t="shared" si="44"/>
        <v>0</v>
      </c>
      <c r="CS123" s="202">
        <f t="shared" si="44"/>
        <v>0</v>
      </c>
      <c r="CT123" s="202">
        <f t="shared" si="44"/>
        <v>0</v>
      </c>
      <c r="CU123" s="202">
        <f t="shared" si="44"/>
        <v>0</v>
      </c>
      <c r="CV123" s="202">
        <f t="shared" si="24"/>
        <v>0</v>
      </c>
      <c r="CW123" s="241" t="str">
        <f>IF(CV123=0,"",IF(SUM($CV$105:CV123)=1,_xlfn.NUMBERVALUE(C123),IF($CV$151&gt;SUM($CV$105:CV123),_xlfn.CONCAT(", ",_xlfn.NUMBERVALUE(C123)),IF($CV$151=SUM($CV$105:CV123),_xlfn.CONCAT(" y ",_xlfn.NUMBERVALUE(C123))))))</f>
        <v/>
      </c>
      <c r="CY123" s="563">
        <f t="shared" si="38"/>
        <v>0</v>
      </c>
      <c r="CZ123" s="563"/>
    </row>
    <row r="124" spans="1:104" s="211" customFormat="1" ht="15" customHeight="1">
      <c r="A124" s="18"/>
      <c r="B124" s="51"/>
      <c r="C124" s="48" t="s">
        <v>5019</v>
      </c>
      <c r="D124" s="547" t="str">
        <f>IF(CNGE_2024_M3_Secc1!D71="","",CNGE_2024_M3_Secc1!D71)</f>
        <v/>
      </c>
      <c r="E124" s="548"/>
      <c r="F124" s="548"/>
      <c r="G124" s="548"/>
      <c r="H124" s="548"/>
      <c r="I124" s="548"/>
      <c r="J124" s="548"/>
      <c r="K124" s="548"/>
      <c r="L124" s="548"/>
      <c r="M124" s="549"/>
      <c r="N124" s="103"/>
      <c r="O124" s="103"/>
      <c r="P124" s="103"/>
      <c r="Q124" s="103"/>
      <c r="R124" s="103"/>
      <c r="S124" s="103"/>
      <c r="T124" s="103"/>
      <c r="U124" s="103"/>
      <c r="V124" s="103"/>
      <c r="W124" s="103"/>
      <c r="X124" s="103"/>
      <c r="Y124" s="103"/>
      <c r="Z124" s="103"/>
      <c r="AA124" s="103"/>
      <c r="AB124" s="103"/>
      <c r="AC124" s="103"/>
      <c r="AD124" s="103"/>
      <c r="AE124" s="213"/>
      <c r="AF124" s="210"/>
      <c r="AH124" s="522">
        <f t="shared" si="16"/>
        <v>0</v>
      </c>
      <c r="AI124" s="522"/>
      <c r="AJ124" s="522">
        <f t="shared" si="17"/>
        <v>0</v>
      </c>
      <c r="AK124" s="522"/>
      <c r="AL124" s="522">
        <f t="shared" si="26"/>
        <v>0</v>
      </c>
      <c r="AM124" s="522" t="str">
        <f t="shared" si="18"/>
        <v>NA</v>
      </c>
      <c r="AN124" s="524">
        <f t="shared" si="19"/>
        <v>0</v>
      </c>
      <c r="AO124" s="526"/>
      <c r="AP124" s="125" t="str">
        <f>IF(AN124=0,"", IF(SUM($AN$105:AN124)=1,_xlfn.CONCAT(AQ124), IF($AN$151&gt;SUM($AN$105:AN124),_xlfn.CONCAT(", ",AQ124), IF($AN$151=SUM($AN$105:AN124),_xlfn.CONCAT(" y ",AQ124,".")))))</f>
        <v/>
      </c>
      <c r="AQ124" s="113">
        <f t="shared" si="20"/>
        <v>19</v>
      </c>
      <c r="AS124" s="563">
        <f t="shared" si="21"/>
        <v>0</v>
      </c>
      <c r="AT124" s="563"/>
      <c r="BB124" s="202" t="e" cm="1">
        <f t="array" ref="BB124">IF(CNGE_2024_M3_Secc1!$AO$111=CNGE_2024_M3_Secc1!$AQ$111,O,IF(CNGE_2024_M3_Secc1!O139="",1,0))</f>
        <v>#NAME?</v>
      </c>
      <c r="BC124" s="202" t="e" cm="1">
        <f t="array" ref="BC124">IF(CNGE_2024_M3_Secc1!$AO$111=CNGE_2024_M3_Secc1!$AQ$111,O,IF(CNGE_2024_M3_Secc1!P139="",1,0))</f>
        <v>#NAME?</v>
      </c>
      <c r="BD124" s="202" t="e" cm="1">
        <f t="array" ref="BD124">IF(CNGE_2024_M3_Secc1!$AO$111=CNGE_2024_M3_Secc1!$AQ$111,O,IF(CNGE_2024_M3_Secc1!Q139="",1,0))</f>
        <v>#NAME?</v>
      </c>
      <c r="BE124" s="202" t="e" cm="1">
        <f t="array" ref="BE124">IF(CNGE_2024_M3_Secc1!$AO$111=CNGE_2024_M3_Secc1!$AQ$111,O,IF(CNGE_2024_M3_Secc1!R139="",1,0))</f>
        <v>#NAME?</v>
      </c>
      <c r="BF124" s="202" t="e" cm="1">
        <f t="array" ref="BF124">IF(CNGE_2024_M3_Secc1!$AO$111=CNGE_2024_M3_Secc1!$AQ$111,O,IF(CNGE_2024_M3_Secc1!S139="",1,0))</f>
        <v>#NAME?</v>
      </c>
      <c r="BG124" s="202" t="e" cm="1">
        <f t="array" ref="BG124">IF(CNGE_2024_M3_Secc1!$AO$111=CNGE_2024_M3_Secc1!$AQ$111,O,IF(CNGE_2024_M3_Secc1!T139="",1,0))</f>
        <v>#NAME?</v>
      </c>
      <c r="BH124" s="202" t="e" cm="1">
        <f t="array" ref="BH124">IF(CNGE_2024_M3_Secc1!$AO$111=CNGE_2024_M3_Secc1!$AQ$111,O,IF(CNGE_2024_M3_Secc1!U139="",1,0))</f>
        <v>#NAME?</v>
      </c>
      <c r="BI124" s="202" t="e" cm="1">
        <f t="array" ref="BI124">IF(CNGE_2024_M3_Secc1!$AO$111=CNGE_2024_M3_Secc1!$AQ$111,O,IF(CNGE_2024_M3_Secc1!V139="",1,0))</f>
        <v>#NAME?</v>
      </c>
      <c r="BJ124" s="202" t="e" cm="1">
        <f t="array" ref="BJ124">IF(CNGE_2024_M3_Secc1!$AO$111=CNGE_2024_M3_Secc1!$AQ$111,O,IF(CNGE_2024_M3_Secc1!W139="",1,0))</f>
        <v>#NAME?</v>
      </c>
      <c r="BK124" s="202" t="e" cm="1">
        <f t="array" ref="BK124">IF(CNGE_2024_M3_Secc1!$AO$111=CNGE_2024_M3_Secc1!$AQ$111,O,IF(CNGE_2024_M3_Secc1!X139="",1,0))</f>
        <v>#NAME?</v>
      </c>
      <c r="BL124" s="202" t="e" cm="1">
        <f t="array" ref="BL124">IF(CNGE_2024_M3_Secc1!$AO$111=CNGE_2024_M3_Secc1!$AQ$111,O,IF(CNGE_2024_M3_Secc1!Y139="",1,0))</f>
        <v>#NAME?</v>
      </c>
      <c r="BM124" s="202" t="e" cm="1">
        <f t="array" ref="BM124">IF(CNGE_2024_M3_Secc1!$AO$111=CNGE_2024_M3_Secc1!$AQ$111,O,IF(CNGE_2024_M3_Secc1!Z139="",1,0))</f>
        <v>#NAME?</v>
      </c>
      <c r="BN124" s="202" t="e" cm="1">
        <f t="array" ref="BN124">IF(CNGE_2024_M3_Secc1!$AO$111=CNGE_2024_M3_Secc1!$AQ$111,O,IF(CNGE_2024_M3_Secc1!AA139="",1,0))</f>
        <v>#NAME?</v>
      </c>
      <c r="BO124" s="202" t="e" cm="1">
        <f t="array" ref="BO124">IF(CNGE_2024_M3_Secc1!$AO$111=CNGE_2024_M3_Secc1!$AQ$111,O,IF(CNGE_2024_M3_Secc1!AB139="",1,0))</f>
        <v>#NAME?</v>
      </c>
      <c r="BP124" s="202" t="e" cm="1">
        <f t="array" ref="BP124">IF(CNGE_2024_M3_Secc1!$AO$111=CNGE_2024_M3_Secc1!$AQ$111,O,IF(CNGE_2024_M3_Secc1!AC139="",1,0))</f>
        <v>#NAME?</v>
      </c>
      <c r="BQ124" s="202" t="e" cm="1">
        <f t="array" ref="BQ124">IF(CNGE_2024_M3_Secc1!$AO$111=CNGE_2024_M3_Secc1!$AQ$111,O,IF(CNGE_2024_M3_Secc1!AD139="",1,0))</f>
        <v>#NAME?</v>
      </c>
      <c r="BS124" s="563">
        <f t="shared" si="13"/>
        <v>0</v>
      </c>
      <c r="BT124" s="563"/>
      <c r="BU124" s="563">
        <f t="shared" si="14"/>
        <v>0</v>
      </c>
      <c r="BV124" s="563"/>
      <c r="BW124" s="563">
        <f t="shared" si="22"/>
        <v>0</v>
      </c>
      <c r="BX124" s="563"/>
      <c r="CF124" s="202">
        <f>IF($AH$96=$AJ$96,0,
IF(OR(AND($BS$124="NS",O124&lt;&gt;"NA",OR(O124="NS",O124=0)),AND($BS$124="NA",O124&lt;&gt;"NS",OR(O124="NA",O124=0))),0,
IF(OR(AND($BS$124&lt;&gt;"NS",$BS$124&lt;&gt;"NA",O124&lt;&gt;"NS",O124&lt;&gt;"NA",O124&gt;$BS$124),
AND(O124&gt;0,OR($BS$124="NS",$BS$124="NA")),
AND($BS$124&lt;&gt;"NS",$BS$124&lt;&gt;"NA",$BS$124&gt;=0,O124="NA"),
AND($BS$124&lt;&gt;"NS",$BS$124&lt;&gt;"NA",$BS$124=0,O124="NS")),1,0)))</f>
        <v>0</v>
      </c>
      <c r="CG124" s="202">
        <f t="shared" ref="CG124:CU124" si="45">IF($AH$96=$AJ$96,0,
IF(OR(AND($BS$124="NS",P124&lt;&gt;"NA",OR(P124="NS",P124=0)),AND($BS$124="NA",P124&lt;&gt;"NS",OR(P124="NA",P124=0))),0,
IF(OR(AND($BS$124&lt;&gt;"NS",$BS$124&lt;&gt;"NA",P124&lt;&gt;"NS",P124&lt;&gt;"NA",P124&gt;$BS$124),
AND(P124&gt;0,OR($BS$124="NS",$BS$124="NA")),
AND($BS$124&lt;&gt;"NS",$BS$124&lt;&gt;"NA",$BS$124&gt;=0,P124="NA"),
AND($BS$124&lt;&gt;"NS",$BS$124&lt;&gt;"NA",$BS$124=0,P124="NS")),1,0)))</f>
        <v>0</v>
      </c>
      <c r="CH124" s="202">
        <f t="shared" si="45"/>
        <v>0</v>
      </c>
      <c r="CI124" s="202">
        <f t="shared" si="45"/>
        <v>0</v>
      </c>
      <c r="CJ124" s="202">
        <f t="shared" si="45"/>
        <v>0</v>
      </c>
      <c r="CK124" s="202">
        <f t="shared" si="45"/>
        <v>0</v>
      </c>
      <c r="CL124" s="202">
        <f t="shared" si="45"/>
        <v>0</v>
      </c>
      <c r="CM124" s="202">
        <f t="shared" si="45"/>
        <v>0</v>
      </c>
      <c r="CN124" s="202">
        <f t="shared" si="45"/>
        <v>0</v>
      </c>
      <c r="CO124" s="202">
        <f t="shared" si="45"/>
        <v>0</v>
      </c>
      <c r="CP124" s="202">
        <f t="shared" si="45"/>
        <v>0</v>
      </c>
      <c r="CQ124" s="202">
        <f t="shared" si="45"/>
        <v>0</v>
      </c>
      <c r="CR124" s="202">
        <f t="shared" si="45"/>
        <v>0</v>
      </c>
      <c r="CS124" s="202">
        <f t="shared" si="45"/>
        <v>0</v>
      </c>
      <c r="CT124" s="202">
        <f t="shared" si="45"/>
        <v>0</v>
      </c>
      <c r="CU124" s="202">
        <f t="shared" si="45"/>
        <v>0</v>
      </c>
      <c r="CV124" s="202">
        <f t="shared" si="24"/>
        <v>0</v>
      </c>
      <c r="CW124" s="241" t="str">
        <f>IF(CV124=0,"",IF(SUM($CV$105:CV124)=1,_xlfn.NUMBERVALUE(C124),IF($CV$151&gt;SUM($CV$105:CV124),_xlfn.CONCAT(", ",_xlfn.NUMBERVALUE(C124)),IF($CV$151=SUM($CV$105:CV124),_xlfn.CONCAT(" y ",_xlfn.NUMBERVALUE(C124))))))</f>
        <v/>
      </c>
      <c r="CY124" s="563">
        <f t="shared" si="38"/>
        <v>0</v>
      </c>
      <c r="CZ124" s="563"/>
    </row>
    <row r="125" spans="1:104" s="211" customFormat="1" ht="15" customHeight="1">
      <c r="A125" s="18"/>
      <c r="B125" s="51"/>
      <c r="C125" s="48" t="s">
        <v>5020</v>
      </c>
      <c r="D125" s="547" t="str">
        <f>IF(CNGE_2024_M3_Secc1!D72="","",CNGE_2024_M3_Secc1!D72)</f>
        <v/>
      </c>
      <c r="E125" s="548"/>
      <c r="F125" s="548"/>
      <c r="G125" s="548"/>
      <c r="H125" s="548"/>
      <c r="I125" s="548"/>
      <c r="J125" s="548"/>
      <c r="K125" s="548"/>
      <c r="L125" s="548"/>
      <c r="M125" s="549"/>
      <c r="N125" s="103"/>
      <c r="O125" s="103"/>
      <c r="P125" s="103"/>
      <c r="Q125" s="103"/>
      <c r="R125" s="103"/>
      <c r="S125" s="103"/>
      <c r="T125" s="103"/>
      <c r="U125" s="103"/>
      <c r="V125" s="103"/>
      <c r="W125" s="103"/>
      <c r="X125" s="103"/>
      <c r="Y125" s="103"/>
      <c r="Z125" s="103"/>
      <c r="AA125" s="103"/>
      <c r="AB125" s="103"/>
      <c r="AC125" s="103"/>
      <c r="AD125" s="103"/>
      <c r="AE125" s="213"/>
      <c r="AF125" s="210"/>
      <c r="AH125" s="522">
        <f t="shared" si="16"/>
        <v>0</v>
      </c>
      <c r="AI125" s="522"/>
      <c r="AJ125" s="522">
        <f t="shared" si="17"/>
        <v>0</v>
      </c>
      <c r="AK125" s="522"/>
      <c r="AL125" s="522">
        <f t="shared" si="26"/>
        <v>0</v>
      </c>
      <c r="AM125" s="522" t="str">
        <f t="shared" si="18"/>
        <v>NA</v>
      </c>
      <c r="AN125" s="524">
        <f t="shared" si="19"/>
        <v>0</v>
      </c>
      <c r="AO125" s="526"/>
      <c r="AP125" s="125" t="str">
        <f>IF(AN125=0,"", IF(SUM($AN$105:AN125)=1,_xlfn.CONCAT(AQ125), IF($AN$151&gt;SUM($AN$105:AN125),_xlfn.CONCAT(", ",AQ125), IF($AN$151=SUM($AN$105:AN125),_xlfn.CONCAT(" y ",AQ125,".")))))</f>
        <v/>
      </c>
      <c r="AQ125" s="113">
        <f t="shared" si="20"/>
        <v>20</v>
      </c>
      <c r="AS125" s="563">
        <f t="shared" si="21"/>
        <v>0</v>
      </c>
      <c r="AT125" s="563"/>
      <c r="BB125" s="202" t="e" cm="1">
        <f t="array" ref="BB125">IF(CNGE_2024_M3_Secc1!$AO$111=CNGE_2024_M3_Secc1!$AQ$111,O,IF(CNGE_2024_M3_Secc1!O140="",1,0))</f>
        <v>#NAME?</v>
      </c>
      <c r="BC125" s="202" t="e" cm="1">
        <f t="array" ref="BC125">IF(CNGE_2024_M3_Secc1!$AO$111=CNGE_2024_M3_Secc1!$AQ$111,O,IF(CNGE_2024_M3_Secc1!P140="",1,0))</f>
        <v>#NAME?</v>
      </c>
      <c r="BD125" s="202" t="e" cm="1">
        <f t="array" ref="BD125">IF(CNGE_2024_M3_Secc1!$AO$111=CNGE_2024_M3_Secc1!$AQ$111,O,IF(CNGE_2024_M3_Secc1!Q140="",1,0))</f>
        <v>#NAME?</v>
      </c>
      <c r="BE125" s="202" t="e" cm="1">
        <f t="array" ref="BE125">IF(CNGE_2024_M3_Secc1!$AO$111=CNGE_2024_M3_Secc1!$AQ$111,O,IF(CNGE_2024_M3_Secc1!R140="",1,0))</f>
        <v>#NAME?</v>
      </c>
      <c r="BF125" s="202" t="e" cm="1">
        <f t="array" ref="BF125">IF(CNGE_2024_M3_Secc1!$AO$111=CNGE_2024_M3_Secc1!$AQ$111,O,IF(CNGE_2024_M3_Secc1!S140="",1,0))</f>
        <v>#NAME?</v>
      </c>
      <c r="BG125" s="202" t="e" cm="1">
        <f t="array" ref="BG125">IF(CNGE_2024_M3_Secc1!$AO$111=CNGE_2024_M3_Secc1!$AQ$111,O,IF(CNGE_2024_M3_Secc1!T140="",1,0))</f>
        <v>#NAME?</v>
      </c>
      <c r="BH125" s="202" t="e" cm="1">
        <f t="array" ref="BH125">IF(CNGE_2024_M3_Secc1!$AO$111=CNGE_2024_M3_Secc1!$AQ$111,O,IF(CNGE_2024_M3_Secc1!U140="",1,0))</f>
        <v>#NAME?</v>
      </c>
      <c r="BI125" s="202" t="e" cm="1">
        <f t="array" ref="BI125">IF(CNGE_2024_M3_Secc1!$AO$111=CNGE_2024_M3_Secc1!$AQ$111,O,IF(CNGE_2024_M3_Secc1!V140="",1,0))</f>
        <v>#NAME?</v>
      </c>
      <c r="BJ125" s="202" t="e" cm="1">
        <f t="array" ref="BJ125">IF(CNGE_2024_M3_Secc1!$AO$111=CNGE_2024_M3_Secc1!$AQ$111,O,IF(CNGE_2024_M3_Secc1!W140="",1,0))</f>
        <v>#NAME?</v>
      </c>
      <c r="BK125" s="202" t="e" cm="1">
        <f t="array" ref="BK125">IF(CNGE_2024_M3_Secc1!$AO$111=CNGE_2024_M3_Secc1!$AQ$111,O,IF(CNGE_2024_M3_Secc1!X140="",1,0))</f>
        <v>#NAME?</v>
      </c>
      <c r="BL125" s="202" t="e" cm="1">
        <f t="array" ref="BL125">IF(CNGE_2024_M3_Secc1!$AO$111=CNGE_2024_M3_Secc1!$AQ$111,O,IF(CNGE_2024_M3_Secc1!Y140="",1,0))</f>
        <v>#NAME?</v>
      </c>
      <c r="BM125" s="202" t="e" cm="1">
        <f t="array" ref="BM125">IF(CNGE_2024_M3_Secc1!$AO$111=CNGE_2024_M3_Secc1!$AQ$111,O,IF(CNGE_2024_M3_Secc1!Z140="",1,0))</f>
        <v>#NAME?</v>
      </c>
      <c r="BN125" s="202" t="e" cm="1">
        <f t="array" ref="BN125">IF(CNGE_2024_M3_Secc1!$AO$111=CNGE_2024_M3_Secc1!$AQ$111,O,IF(CNGE_2024_M3_Secc1!AA140="",1,0))</f>
        <v>#NAME?</v>
      </c>
      <c r="BO125" s="202" t="e" cm="1">
        <f t="array" ref="BO125">IF(CNGE_2024_M3_Secc1!$AO$111=CNGE_2024_M3_Secc1!$AQ$111,O,IF(CNGE_2024_M3_Secc1!AB140="",1,0))</f>
        <v>#NAME?</v>
      </c>
      <c r="BP125" s="202" t="e" cm="1">
        <f t="array" ref="BP125">IF(CNGE_2024_M3_Secc1!$AO$111=CNGE_2024_M3_Secc1!$AQ$111,O,IF(CNGE_2024_M3_Secc1!AC140="",1,0))</f>
        <v>#NAME?</v>
      </c>
      <c r="BQ125" s="202" t="e" cm="1">
        <f t="array" ref="BQ125">IF(CNGE_2024_M3_Secc1!$AO$111=CNGE_2024_M3_Secc1!$AQ$111,O,IF(CNGE_2024_M3_Secc1!AD140="",1,0))</f>
        <v>#NAME?</v>
      </c>
      <c r="BS125" s="563">
        <f t="shared" si="13"/>
        <v>0</v>
      </c>
      <c r="BT125" s="563"/>
      <c r="BU125" s="563">
        <f t="shared" si="14"/>
        <v>0</v>
      </c>
      <c r="BV125" s="563"/>
      <c r="BW125" s="563">
        <f t="shared" si="22"/>
        <v>0</v>
      </c>
      <c r="BX125" s="563"/>
      <c r="CF125" s="202">
        <f>IF($AH$96=$AJ$96,0,
IF(OR(AND($BS$125="NS",O125&lt;&gt;"NA",OR(O125="NS",O125=0)),AND($BS$125="NA",O125&lt;&gt;"NS",OR(O125="NA",O125=0))),0,
IF(OR(AND($BS$125&lt;&gt;"NS",$BS$125&lt;&gt;"NA",O125&lt;&gt;"NS",O125&lt;&gt;"NA",O125&gt;$BS$125),
AND(O125&gt;0,OR($BS$125="NS",$BS$125="NA")),
AND($BS$125&lt;&gt;"NS",$BS$125&lt;&gt;"NA",$BS$125&gt;=0,O125="NA"),
AND($BS$125&lt;&gt;"NS",$BS$125&lt;&gt;"NA",$BS$125=0,O125="NS")),1,0)))</f>
        <v>0</v>
      </c>
      <c r="CG125" s="202">
        <f t="shared" ref="CG125:CU125" si="46">IF($AH$96=$AJ$96,0,
IF(OR(AND($BS$125="NS",P125&lt;&gt;"NA",OR(P125="NS",P125=0)),AND($BS$125="NA",P125&lt;&gt;"NS",OR(P125="NA",P125=0))),0,
IF(OR(AND($BS$125&lt;&gt;"NS",$BS$125&lt;&gt;"NA",P125&lt;&gt;"NS",P125&lt;&gt;"NA",P125&gt;$BS$125),
AND(P125&gt;0,OR($BS$125="NS",$BS$125="NA")),
AND($BS$125&lt;&gt;"NS",$BS$125&lt;&gt;"NA",$BS$125&gt;=0,P125="NA"),
AND($BS$125&lt;&gt;"NS",$BS$125&lt;&gt;"NA",$BS$125=0,P125="NS")),1,0)))</f>
        <v>0</v>
      </c>
      <c r="CH125" s="202">
        <f t="shared" si="46"/>
        <v>0</v>
      </c>
      <c r="CI125" s="202">
        <f t="shared" si="46"/>
        <v>0</v>
      </c>
      <c r="CJ125" s="202">
        <f t="shared" si="46"/>
        <v>0</v>
      </c>
      <c r="CK125" s="202">
        <f t="shared" si="46"/>
        <v>0</v>
      </c>
      <c r="CL125" s="202">
        <f t="shared" si="46"/>
        <v>0</v>
      </c>
      <c r="CM125" s="202">
        <f t="shared" si="46"/>
        <v>0</v>
      </c>
      <c r="CN125" s="202">
        <f t="shared" si="46"/>
        <v>0</v>
      </c>
      <c r="CO125" s="202">
        <f t="shared" si="46"/>
        <v>0</v>
      </c>
      <c r="CP125" s="202">
        <f t="shared" si="46"/>
        <v>0</v>
      </c>
      <c r="CQ125" s="202">
        <f t="shared" si="46"/>
        <v>0</v>
      </c>
      <c r="CR125" s="202">
        <f t="shared" si="46"/>
        <v>0</v>
      </c>
      <c r="CS125" s="202">
        <f t="shared" si="46"/>
        <v>0</v>
      </c>
      <c r="CT125" s="202">
        <f t="shared" si="46"/>
        <v>0</v>
      </c>
      <c r="CU125" s="202">
        <f t="shared" si="46"/>
        <v>0</v>
      </c>
      <c r="CV125" s="202">
        <f t="shared" si="24"/>
        <v>0</v>
      </c>
      <c r="CW125" s="241" t="str">
        <f>IF(CV125=0,"",IF(SUM($CV$105:CV125)=1,_xlfn.NUMBERVALUE(C125),IF($CV$151&gt;SUM($CV$105:CV125),_xlfn.CONCAT(", ",_xlfn.NUMBERVALUE(C125)),IF($CV$151=SUM($CV$105:CV125),_xlfn.CONCAT(" y ",_xlfn.NUMBERVALUE(C125))))))</f>
        <v/>
      </c>
      <c r="CY125" s="563">
        <f t="shared" si="38"/>
        <v>0</v>
      </c>
      <c r="CZ125" s="563"/>
    </row>
    <row r="126" spans="1:104" s="211" customFormat="1" ht="15" customHeight="1">
      <c r="A126" s="18"/>
      <c r="B126" s="51"/>
      <c r="C126" s="48" t="s">
        <v>5021</v>
      </c>
      <c r="D126" s="547" t="str">
        <f>IF(CNGE_2024_M3_Secc1!D73="","",CNGE_2024_M3_Secc1!D73)</f>
        <v/>
      </c>
      <c r="E126" s="548"/>
      <c r="F126" s="548"/>
      <c r="G126" s="548"/>
      <c r="H126" s="548"/>
      <c r="I126" s="548"/>
      <c r="J126" s="548"/>
      <c r="K126" s="548"/>
      <c r="L126" s="548"/>
      <c r="M126" s="549"/>
      <c r="N126" s="103"/>
      <c r="O126" s="103"/>
      <c r="P126" s="103"/>
      <c r="Q126" s="103"/>
      <c r="R126" s="103"/>
      <c r="S126" s="103"/>
      <c r="T126" s="103"/>
      <c r="U126" s="103"/>
      <c r="V126" s="103"/>
      <c r="W126" s="103"/>
      <c r="X126" s="103"/>
      <c r="Y126" s="103"/>
      <c r="Z126" s="103"/>
      <c r="AA126" s="103"/>
      <c r="AB126" s="103"/>
      <c r="AC126" s="103"/>
      <c r="AD126" s="103"/>
      <c r="AE126" s="213"/>
      <c r="AF126" s="210"/>
      <c r="AH126" s="522">
        <f t="shared" si="16"/>
        <v>0</v>
      </c>
      <c r="AI126" s="522"/>
      <c r="AJ126" s="522">
        <f t="shared" si="17"/>
        <v>0</v>
      </c>
      <c r="AK126" s="522"/>
      <c r="AL126" s="522">
        <f t="shared" si="26"/>
        <v>0</v>
      </c>
      <c r="AM126" s="522" t="str">
        <f t="shared" si="18"/>
        <v>NA</v>
      </c>
      <c r="AN126" s="524">
        <f t="shared" si="19"/>
        <v>0</v>
      </c>
      <c r="AO126" s="526"/>
      <c r="AP126" s="125" t="str">
        <f>IF(AN126=0,"", IF(SUM($AN$105:AN126)=1,_xlfn.CONCAT(AQ126), IF($AN$151&gt;SUM($AN$105:AN126),_xlfn.CONCAT(", ",AQ126), IF($AN$151=SUM($AN$105:AN126),_xlfn.CONCAT(" y ",AQ126,".")))))</f>
        <v/>
      </c>
      <c r="AQ126" s="113">
        <f t="shared" si="20"/>
        <v>21</v>
      </c>
      <c r="AS126" s="563">
        <f t="shared" si="21"/>
        <v>0</v>
      </c>
      <c r="AT126" s="563"/>
      <c r="BB126" s="202" t="e" cm="1">
        <f t="array" ref="BB126">IF(CNGE_2024_M3_Secc1!$AO$111=CNGE_2024_M3_Secc1!$AQ$111,O,IF(CNGE_2024_M3_Secc1!O141="",1,0))</f>
        <v>#NAME?</v>
      </c>
      <c r="BC126" s="202" t="e" cm="1">
        <f t="array" ref="BC126">IF(CNGE_2024_M3_Secc1!$AO$111=CNGE_2024_M3_Secc1!$AQ$111,O,IF(CNGE_2024_M3_Secc1!P141="",1,0))</f>
        <v>#NAME?</v>
      </c>
      <c r="BD126" s="202" t="e" cm="1">
        <f t="array" ref="BD126">IF(CNGE_2024_M3_Secc1!$AO$111=CNGE_2024_M3_Secc1!$AQ$111,O,IF(CNGE_2024_M3_Secc1!Q141="",1,0))</f>
        <v>#NAME?</v>
      </c>
      <c r="BE126" s="202" t="e" cm="1">
        <f t="array" ref="BE126">IF(CNGE_2024_M3_Secc1!$AO$111=CNGE_2024_M3_Secc1!$AQ$111,O,IF(CNGE_2024_M3_Secc1!R141="",1,0))</f>
        <v>#NAME?</v>
      </c>
      <c r="BF126" s="202" t="e" cm="1">
        <f t="array" ref="BF126">IF(CNGE_2024_M3_Secc1!$AO$111=CNGE_2024_M3_Secc1!$AQ$111,O,IF(CNGE_2024_M3_Secc1!S141="",1,0))</f>
        <v>#NAME?</v>
      </c>
      <c r="BG126" s="202" t="e" cm="1">
        <f t="array" ref="BG126">IF(CNGE_2024_M3_Secc1!$AO$111=CNGE_2024_M3_Secc1!$AQ$111,O,IF(CNGE_2024_M3_Secc1!T141="",1,0))</f>
        <v>#NAME?</v>
      </c>
      <c r="BH126" s="202" t="e" cm="1">
        <f t="array" ref="BH126">IF(CNGE_2024_M3_Secc1!$AO$111=CNGE_2024_M3_Secc1!$AQ$111,O,IF(CNGE_2024_M3_Secc1!U141="",1,0))</f>
        <v>#NAME?</v>
      </c>
      <c r="BI126" s="202" t="e" cm="1">
        <f t="array" ref="BI126">IF(CNGE_2024_M3_Secc1!$AO$111=CNGE_2024_M3_Secc1!$AQ$111,O,IF(CNGE_2024_M3_Secc1!V141="",1,0))</f>
        <v>#NAME?</v>
      </c>
      <c r="BJ126" s="202" t="e" cm="1">
        <f t="array" ref="BJ126">IF(CNGE_2024_M3_Secc1!$AO$111=CNGE_2024_M3_Secc1!$AQ$111,O,IF(CNGE_2024_M3_Secc1!W141="",1,0))</f>
        <v>#NAME?</v>
      </c>
      <c r="BK126" s="202" t="e" cm="1">
        <f t="array" ref="BK126">IF(CNGE_2024_M3_Secc1!$AO$111=CNGE_2024_M3_Secc1!$AQ$111,O,IF(CNGE_2024_M3_Secc1!X141="",1,0))</f>
        <v>#NAME?</v>
      </c>
      <c r="BL126" s="202" t="e" cm="1">
        <f t="array" ref="BL126">IF(CNGE_2024_M3_Secc1!$AO$111=CNGE_2024_M3_Secc1!$AQ$111,O,IF(CNGE_2024_M3_Secc1!Y141="",1,0))</f>
        <v>#NAME?</v>
      </c>
      <c r="BM126" s="202" t="e" cm="1">
        <f t="array" ref="BM126">IF(CNGE_2024_M3_Secc1!$AO$111=CNGE_2024_M3_Secc1!$AQ$111,O,IF(CNGE_2024_M3_Secc1!Z141="",1,0))</f>
        <v>#NAME?</v>
      </c>
      <c r="BN126" s="202" t="e" cm="1">
        <f t="array" ref="BN126">IF(CNGE_2024_M3_Secc1!$AO$111=CNGE_2024_M3_Secc1!$AQ$111,O,IF(CNGE_2024_M3_Secc1!AA141="",1,0))</f>
        <v>#NAME?</v>
      </c>
      <c r="BO126" s="202" t="e" cm="1">
        <f t="array" ref="BO126">IF(CNGE_2024_M3_Secc1!$AO$111=CNGE_2024_M3_Secc1!$AQ$111,O,IF(CNGE_2024_M3_Secc1!AB141="",1,0))</f>
        <v>#NAME?</v>
      </c>
      <c r="BP126" s="202" t="e" cm="1">
        <f t="array" ref="BP126">IF(CNGE_2024_M3_Secc1!$AO$111=CNGE_2024_M3_Secc1!$AQ$111,O,IF(CNGE_2024_M3_Secc1!AC141="",1,0))</f>
        <v>#NAME?</v>
      </c>
      <c r="BQ126" s="202" t="e" cm="1">
        <f t="array" ref="BQ126">IF(CNGE_2024_M3_Secc1!$AO$111=CNGE_2024_M3_Secc1!$AQ$111,O,IF(CNGE_2024_M3_Secc1!AD141="",1,0))</f>
        <v>#NAME?</v>
      </c>
      <c r="BS126" s="563">
        <f t="shared" si="13"/>
        <v>0</v>
      </c>
      <c r="BT126" s="563"/>
      <c r="BU126" s="563">
        <f t="shared" si="14"/>
        <v>0</v>
      </c>
      <c r="BV126" s="563"/>
      <c r="BW126" s="563">
        <f t="shared" si="22"/>
        <v>0</v>
      </c>
      <c r="BX126" s="563"/>
      <c r="CF126" s="202">
        <f>IF($AH$96=$AJ$96,0,
IF(OR(AND($BS$126="NS",O126&lt;&gt;"NA",OR(O126="NS",O126=0)),AND($BS$126="NA",O126&lt;&gt;"NS",OR(O126="NA",O126=0))),0,
IF(OR(AND($BS$126&lt;&gt;"NS",$BS$126&lt;&gt;"NA",O126&lt;&gt;"NS",O126&lt;&gt;"NA",O126&gt;$BS$126),
AND(O126&gt;0,OR($BS$126="NS",$BS$126="NA")),
AND($BS$126&lt;&gt;"NS",$BS$126&lt;&gt;"NA",$BS$126&gt;=0,O126="NA"),
AND($BS$126&lt;&gt;"NS",$BS$126&lt;&gt;"NA",$BS$126=0,O126="NS")),1,0)))</f>
        <v>0</v>
      </c>
      <c r="CG126" s="202">
        <f t="shared" ref="CG126:CU126" si="47">IF($AH$96=$AJ$96,0,
IF(OR(AND($BS$126="NS",P126&lt;&gt;"NA",OR(P126="NS",P126=0)),AND($BS$126="NA",P126&lt;&gt;"NS",OR(P126="NA",P126=0))),0,
IF(OR(AND($BS$126&lt;&gt;"NS",$BS$126&lt;&gt;"NA",P126&lt;&gt;"NS",P126&lt;&gt;"NA",P126&gt;$BS$126),
AND(P126&gt;0,OR($BS$126="NS",$BS$126="NA")),
AND($BS$126&lt;&gt;"NS",$BS$126&lt;&gt;"NA",$BS$126&gt;=0,P126="NA"),
AND($BS$126&lt;&gt;"NS",$BS$126&lt;&gt;"NA",$BS$126=0,P126="NS")),1,0)))</f>
        <v>0</v>
      </c>
      <c r="CH126" s="202">
        <f t="shared" si="47"/>
        <v>0</v>
      </c>
      <c r="CI126" s="202">
        <f t="shared" si="47"/>
        <v>0</v>
      </c>
      <c r="CJ126" s="202">
        <f t="shared" si="47"/>
        <v>0</v>
      </c>
      <c r="CK126" s="202">
        <f t="shared" si="47"/>
        <v>0</v>
      </c>
      <c r="CL126" s="202">
        <f t="shared" si="47"/>
        <v>0</v>
      </c>
      <c r="CM126" s="202">
        <f t="shared" si="47"/>
        <v>0</v>
      </c>
      <c r="CN126" s="202">
        <f t="shared" si="47"/>
        <v>0</v>
      </c>
      <c r="CO126" s="202">
        <f t="shared" si="47"/>
        <v>0</v>
      </c>
      <c r="CP126" s="202">
        <f t="shared" si="47"/>
        <v>0</v>
      </c>
      <c r="CQ126" s="202">
        <f t="shared" si="47"/>
        <v>0</v>
      </c>
      <c r="CR126" s="202">
        <f t="shared" si="47"/>
        <v>0</v>
      </c>
      <c r="CS126" s="202">
        <f t="shared" si="47"/>
        <v>0</v>
      </c>
      <c r="CT126" s="202">
        <f t="shared" si="47"/>
        <v>0</v>
      </c>
      <c r="CU126" s="202">
        <f t="shared" si="47"/>
        <v>0</v>
      </c>
      <c r="CV126" s="202">
        <f t="shared" si="24"/>
        <v>0</v>
      </c>
      <c r="CW126" s="241" t="str">
        <f>IF(CV126=0,"",IF(SUM($CV$105:CV126)=1,_xlfn.NUMBERVALUE(C126),IF($CV$151&gt;SUM($CV$105:CV126),_xlfn.CONCAT(", ",_xlfn.NUMBERVALUE(C126)),IF($CV$151=SUM($CV$105:CV126),_xlfn.CONCAT(" y ",_xlfn.NUMBERVALUE(C126))))))</f>
        <v/>
      </c>
      <c r="CY126" s="563">
        <f t="shared" si="38"/>
        <v>0</v>
      </c>
      <c r="CZ126" s="563"/>
    </row>
    <row r="127" spans="1:104" s="211" customFormat="1" ht="15" customHeight="1">
      <c r="A127" s="18"/>
      <c r="B127" s="51"/>
      <c r="C127" s="48" t="s">
        <v>5022</v>
      </c>
      <c r="D127" s="547" t="str">
        <f>IF(CNGE_2024_M3_Secc1!D74="","",CNGE_2024_M3_Secc1!D74)</f>
        <v/>
      </c>
      <c r="E127" s="548"/>
      <c r="F127" s="548"/>
      <c r="G127" s="548"/>
      <c r="H127" s="548"/>
      <c r="I127" s="548"/>
      <c r="J127" s="548"/>
      <c r="K127" s="548"/>
      <c r="L127" s="548"/>
      <c r="M127" s="549"/>
      <c r="N127" s="103"/>
      <c r="O127" s="103"/>
      <c r="P127" s="103"/>
      <c r="Q127" s="103"/>
      <c r="R127" s="103"/>
      <c r="S127" s="103"/>
      <c r="T127" s="103"/>
      <c r="U127" s="103"/>
      <c r="V127" s="103"/>
      <c r="W127" s="103"/>
      <c r="X127" s="103"/>
      <c r="Y127" s="103"/>
      <c r="Z127" s="103"/>
      <c r="AA127" s="103"/>
      <c r="AB127" s="103"/>
      <c r="AC127" s="103"/>
      <c r="AD127" s="103"/>
      <c r="AE127" s="213"/>
      <c r="AF127" s="210"/>
      <c r="AH127" s="522">
        <f t="shared" si="16"/>
        <v>0</v>
      </c>
      <c r="AI127" s="522"/>
      <c r="AJ127" s="522">
        <f t="shared" si="17"/>
        <v>0</v>
      </c>
      <c r="AK127" s="522"/>
      <c r="AL127" s="522">
        <f t="shared" si="26"/>
        <v>0</v>
      </c>
      <c r="AM127" s="522" t="str">
        <f t="shared" si="18"/>
        <v>NA</v>
      </c>
      <c r="AN127" s="524">
        <f t="shared" si="19"/>
        <v>0</v>
      </c>
      <c r="AO127" s="526"/>
      <c r="AP127" s="125" t="str">
        <f>IF(AN127=0,"", IF(SUM($AN$105:AN127)=1,_xlfn.CONCAT(AQ127), IF($AN$151&gt;SUM($AN$105:AN127),_xlfn.CONCAT(", ",AQ127), IF($AN$151=SUM($AN$105:AN127),_xlfn.CONCAT(" y ",AQ127,".")))))</f>
        <v/>
      </c>
      <c r="AQ127" s="113">
        <f t="shared" si="20"/>
        <v>22</v>
      </c>
      <c r="AS127" s="563">
        <f t="shared" si="21"/>
        <v>0</v>
      </c>
      <c r="AT127" s="563"/>
      <c r="BB127" s="202" t="e" cm="1">
        <f t="array" ref="BB127">IF(CNGE_2024_M3_Secc1!$AO$111=CNGE_2024_M3_Secc1!$AQ$111,O,IF(CNGE_2024_M3_Secc1!O142="",1,0))</f>
        <v>#NAME?</v>
      </c>
      <c r="BC127" s="202" t="e" cm="1">
        <f t="array" ref="BC127">IF(CNGE_2024_M3_Secc1!$AO$111=CNGE_2024_M3_Secc1!$AQ$111,O,IF(CNGE_2024_M3_Secc1!P142="",1,0))</f>
        <v>#NAME?</v>
      </c>
      <c r="BD127" s="202" t="e" cm="1">
        <f t="array" ref="BD127">IF(CNGE_2024_M3_Secc1!$AO$111=CNGE_2024_M3_Secc1!$AQ$111,O,IF(CNGE_2024_M3_Secc1!Q142="",1,0))</f>
        <v>#NAME?</v>
      </c>
      <c r="BE127" s="202" t="e" cm="1">
        <f t="array" ref="BE127">IF(CNGE_2024_M3_Secc1!$AO$111=CNGE_2024_M3_Secc1!$AQ$111,O,IF(CNGE_2024_M3_Secc1!R142="",1,0))</f>
        <v>#NAME?</v>
      </c>
      <c r="BF127" s="202" t="e" cm="1">
        <f t="array" ref="BF127">IF(CNGE_2024_M3_Secc1!$AO$111=CNGE_2024_M3_Secc1!$AQ$111,O,IF(CNGE_2024_M3_Secc1!S142="",1,0))</f>
        <v>#NAME?</v>
      </c>
      <c r="BG127" s="202" t="e" cm="1">
        <f t="array" ref="BG127">IF(CNGE_2024_M3_Secc1!$AO$111=CNGE_2024_M3_Secc1!$AQ$111,O,IF(CNGE_2024_M3_Secc1!T142="",1,0))</f>
        <v>#NAME?</v>
      </c>
      <c r="BH127" s="202" t="e" cm="1">
        <f t="array" ref="BH127">IF(CNGE_2024_M3_Secc1!$AO$111=CNGE_2024_M3_Secc1!$AQ$111,O,IF(CNGE_2024_M3_Secc1!U142="",1,0))</f>
        <v>#NAME?</v>
      </c>
      <c r="BI127" s="202" t="e" cm="1">
        <f t="array" ref="BI127">IF(CNGE_2024_M3_Secc1!$AO$111=CNGE_2024_M3_Secc1!$AQ$111,O,IF(CNGE_2024_M3_Secc1!V142="",1,0))</f>
        <v>#NAME?</v>
      </c>
      <c r="BJ127" s="202" t="e" cm="1">
        <f t="array" ref="BJ127">IF(CNGE_2024_M3_Secc1!$AO$111=CNGE_2024_M3_Secc1!$AQ$111,O,IF(CNGE_2024_M3_Secc1!W142="",1,0))</f>
        <v>#NAME?</v>
      </c>
      <c r="BK127" s="202" t="e" cm="1">
        <f t="array" ref="BK127">IF(CNGE_2024_M3_Secc1!$AO$111=CNGE_2024_M3_Secc1!$AQ$111,O,IF(CNGE_2024_M3_Secc1!X142="",1,0))</f>
        <v>#NAME?</v>
      </c>
      <c r="BL127" s="202" t="e" cm="1">
        <f t="array" ref="BL127">IF(CNGE_2024_M3_Secc1!$AO$111=CNGE_2024_M3_Secc1!$AQ$111,O,IF(CNGE_2024_M3_Secc1!Y142="",1,0))</f>
        <v>#NAME?</v>
      </c>
      <c r="BM127" s="202" t="e" cm="1">
        <f t="array" ref="BM127">IF(CNGE_2024_M3_Secc1!$AO$111=CNGE_2024_M3_Secc1!$AQ$111,O,IF(CNGE_2024_M3_Secc1!Z142="",1,0))</f>
        <v>#NAME?</v>
      </c>
      <c r="BN127" s="202" t="e" cm="1">
        <f t="array" ref="BN127">IF(CNGE_2024_M3_Secc1!$AO$111=CNGE_2024_M3_Secc1!$AQ$111,O,IF(CNGE_2024_M3_Secc1!AA142="",1,0))</f>
        <v>#NAME?</v>
      </c>
      <c r="BO127" s="202" t="e" cm="1">
        <f t="array" ref="BO127">IF(CNGE_2024_M3_Secc1!$AO$111=CNGE_2024_M3_Secc1!$AQ$111,O,IF(CNGE_2024_M3_Secc1!AB142="",1,0))</f>
        <v>#NAME?</v>
      </c>
      <c r="BP127" s="202" t="e" cm="1">
        <f t="array" ref="BP127">IF(CNGE_2024_M3_Secc1!$AO$111=CNGE_2024_M3_Secc1!$AQ$111,O,IF(CNGE_2024_M3_Secc1!AC142="",1,0))</f>
        <v>#NAME?</v>
      </c>
      <c r="BQ127" s="202" t="e" cm="1">
        <f t="array" ref="BQ127">IF(CNGE_2024_M3_Secc1!$AO$111=CNGE_2024_M3_Secc1!$AQ$111,O,IF(CNGE_2024_M3_Secc1!AD142="",1,0))</f>
        <v>#NAME?</v>
      </c>
      <c r="BS127" s="563">
        <f t="shared" si="13"/>
        <v>0</v>
      </c>
      <c r="BT127" s="563"/>
      <c r="BU127" s="563">
        <f t="shared" si="14"/>
        <v>0</v>
      </c>
      <c r="BV127" s="563"/>
      <c r="BW127" s="563">
        <f t="shared" si="22"/>
        <v>0</v>
      </c>
      <c r="BX127" s="563"/>
      <c r="CF127" s="202">
        <f>IF($AH$96=$AJ$96,0,
IF(OR(AND($BS$127="NS",O127&lt;&gt;"NA",OR(O127="NS",O127=0)),AND($BS$127="NA",O127&lt;&gt;"NS",OR(O127="NA",O127=0))),0,
IF(OR(AND($BS$127&lt;&gt;"NS",$BS$127&lt;&gt;"NA",O127&lt;&gt;"NS",O127&lt;&gt;"NA",O127&gt;$BS$127),
AND(O127&gt;0,OR($BS$127="NS",$BS$127="NA")),
AND($BS$127&lt;&gt;"NS",$BS$127&lt;&gt;"NA",$BS$127&gt;=0,O127="NA"),
AND($BS$127&lt;&gt;"NS",$BS$127&lt;&gt;"NA",$BS$127=0,O127="NS")),1,0)))</f>
        <v>0</v>
      </c>
      <c r="CG127" s="202">
        <f t="shared" ref="CG127:CU127" si="48">IF($AH$96=$AJ$96,0,
IF(OR(AND($BS$127="NS",P127&lt;&gt;"NA",OR(P127="NS",P127=0)),AND($BS$127="NA",P127&lt;&gt;"NS",OR(P127="NA",P127=0))),0,
IF(OR(AND($BS$127&lt;&gt;"NS",$BS$127&lt;&gt;"NA",P127&lt;&gt;"NS",P127&lt;&gt;"NA",P127&gt;$BS$127),
AND(P127&gt;0,OR($BS$127="NS",$BS$127="NA")),
AND($BS$127&lt;&gt;"NS",$BS$127&lt;&gt;"NA",$BS$127&gt;=0,P127="NA"),
AND($BS$127&lt;&gt;"NS",$BS$127&lt;&gt;"NA",$BS$127=0,P127="NS")),1,0)))</f>
        <v>0</v>
      </c>
      <c r="CH127" s="202">
        <f t="shared" si="48"/>
        <v>0</v>
      </c>
      <c r="CI127" s="202">
        <f t="shared" si="48"/>
        <v>0</v>
      </c>
      <c r="CJ127" s="202">
        <f t="shared" si="48"/>
        <v>0</v>
      </c>
      <c r="CK127" s="202">
        <f t="shared" si="48"/>
        <v>0</v>
      </c>
      <c r="CL127" s="202">
        <f t="shared" si="48"/>
        <v>0</v>
      </c>
      <c r="CM127" s="202">
        <f t="shared" si="48"/>
        <v>0</v>
      </c>
      <c r="CN127" s="202">
        <f t="shared" si="48"/>
        <v>0</v>
      </c>
      <c r="CO127" s="202">
        <f t="shared" si="48"/>
        <v>0</v>
      </c>
      <c r="CP127" s="202">
        <f t="shared" si="48"/>
        <v>0</v>
      </c>
      <c r="CQ127" s="202">
        <f t="shared" si="48"/>
        <v>0</v>
      </c>
      <c r="CR127" s="202">
        <f t="shared" si="48"/>
        <v>0</v>
      </c>
      <c r="CS127" s="202">
        <f t="shared" si="48"/>
        <v>0</v>
      </c>
      <c r="CT127" s="202">
        <f t="shared" si="48"/>
        <v>0</v>
      </c>
      <c r="CU127" s="202">
        <f t="shared" si="48"/>
        <v>0</v>
      </c>
      <c r="CV127" s="202">
        <f t="shared" si="24"/>
        <v>0</v>
      </c>
      <c r="CW127" s="241" t="str">
        <f>IF(CV127=0,"",IF(SUM($CV$105:CV127)=1,_xlfn.NUMBERVALUE(C127),IF($CV$151&gt;SUM($CV$105:CV127),_xlfn.CONCAT(", ",_xlfn.NUMBERVALUE(C127)),IF($CV$151=SUM($CV$105:CV127),_xlfn.CONCAT(" y ",_xlfn.NUMBERVALUE(C127))))))</f>
        <v/>
      </c>
      <c r="CY127" s="563">
        <f t="shared" si="38"/>
        <v>0</v>
      </c>
      <c r="CZ127" s="563"/>
    </row>
    <row r="128" spans="1:104" s="211" customFormat="1" ht="15" customHeight="1">
      <c r="A128" s="18"/>
      <c r="B128" s="51"/>
      <c r="C128" s="48" t="s">
        <v>5023</v>
      </c>
      <c r="D128" s="547" t="str">
        <f>IF(CNGE_2024_M3_Secc1!D75="","",CNGE_2024_M3_Secc1!D75)</f>
        <v/>
      </c>
      <c r="E128" s="548"/>
      <c r="F128" s="548"/>
      <c r="G128" s="548"/>
      <c r="H128" s="548"/>
      <c r="I128" s="548"/>
      <c r="J128" s="548"/>
      <c r="K128" s="548"/>
      <c r="L128" s="548"/>
      <c r="M128" s="549"/>
      <c r="N128" s="103"/>
      <c r="O128" s="103"/>
      <c r="P128" s="103"/>
      <c r="Q128" s="103"/>
      <c r="R128" s="103"/>
      <c r="S128" s="103"/>
      <c r="T128" s="103"/>
      <c r="U128" s="103"/>
      <c r="V128" s="103"/>
      <c r="W128" s="103"/>
      <c r="X128" s="103"/>
      <c r="Y128" s="103"/>
      <c r="Z128" s="103"/>
      <c r="AA128" s="103"/>
      <c r="AB128" s="103"/>
      <c r="AC128" s="103"/>
      <c r="AD128" s="103"/>
      <c r="AE128" s="213"/>
      <c r="AF128" s="210"/>
      <c r="AH128" s="522">
        <f t="shared" si="16"/>
        <v>0</v>
      </c>
      <c r="AI128" s="522"/>
      <c r="AJ128" s="522">
        <f t="shared" si="17"/>
        <v>0</v>
      </c>
      <c r="AK128" s="522"/>
      <c r="AL128" s="522">
        <f t="shared" si="26"/>
        <v>0</v>
      </c>
      <c r="AM128" s="522" t="str">
        <f t="shared" si="18"/>
        <v>NA</v>
      </c>
      <c r="AN128" s="524">
        <f t="shared" si="19"/>
        <v>0</v>
      </c>
      <c r="AO128" s="526"/>
      <c r="AP128" s="125" t="str">
        <f>IF(AN128=0,"", IF(SUM($AN$105:AN128)=1,_xlfn.CONCAT(AQ128), IF($AN$151&gt;SUM($AN$105:AN128),_xlfn.CONCAT(", ",AQ128), IF($AN$151=SUM($AN$105:AN128),_xlfn.CONCAT(" y ",AQ128,".")))))</f>
        <v/>
      </c>
      <c r="AQ128" s="113">
        <f t="shared" si="20"/>
        <v>23</v>
      </c>
      <c r="AS128" s="563">
        <f t="shared" si="21"/>
        <v>0</v>
      </c>
      <c r="AT128" s="563"/>
      <c r="BB128" s="202" t="e" cm="1">
        <f t="array" ref="BB128">IF(CNGE_2024_M3_Secc1!$AO$111=CNGE_2024_M3_Secc1!$AQ$111,O,IF(CNGE_2024_M3_Secc1!O143="",1,0))</f>
        <v>#NAME?</v>
      </c>
      <c r="BC128" s="202" t="e" cm="1">
        <f t="array" ref="BC128">IF(CNGE_2024_M3_Secc1!$AO$111=CNGE_2024_M3_Secc1!$AQ$111,O,IF(CNGE_2024_M3_Secc1!P143="",1,0))</f>
        <v>#NAME?</v>
      </c>
      <c r="BD128" s="202" t="e" cm="1">
        <f t="array" ref="BD128">IF(CNGE_2024_M3_Secc1!$AO$111=CNGE_2024_M3_Secc1!$AQ$111,O,IF(CNGE_2024_M3_Secc1!Q143="",1,0))</f>
        <v>#NAME?</v>
      </c>
      <c r="BE128" s="202" t="e" cm="1">
        <f t="array" ref="BE128">IF(CNGE_2024_M3_Secc1!$AO$111=CNGE_2024_M3_Secc1!$AQ$111,O,IF(CNGE_2024_M3_Secc1!R143="",1,0))</f>
        <v>#NAME?</v>
      </c>
      <c r="BF128" s="202" t="e" cm="1">
        <f t="array" ref="BF128">IF(CNGE_2024_M3_Secc1!$AO$111=CNGE_2024_M3_Secc1!$AQ$111,O,IF(CNGE_2024_M3_Secc1!S143="",1,0))</f>
        <v>#NAME?</v>
      </c>
      <c r="BG128" s="202" t="e" cm="1">
        <f t="array" ref="BG128">IF(CNGE_2024_M3_Secc1!$AO$111=CNGE_2024_M3_Secc1!$AQ$111,O,IF(CNGE_2024_M3_Secc1!T143="",1,0))</f>
        <v>#NAME?</v>
      </c>
      <c r="BH128" s="202" t="e" cm="1">
        <f t="array" ref="BH128">IF(CNGE_2024_M3_Secc1!$AO$111=CNGE_2024_M3_Secc1!$AQ$111,O,IF(CNGE_2024_M3_Secc1!U143="",1,0))</f>
        <v>#NAME?</v>
      </c>
      <c r="BI128" s="202" t="e" cm="1">
        <f t="array" ref="BI128">IF(CNGE_2024_M3_Secc1!$AO$111=CNGE_2024_M3_Secc1!$AQ$111,O,IF(CNGE_2024_M3_Secc1!V143="",1,0))</f>
        <v>#NAME?</v>
      </c>
      <c r="BJ128" s="202" t="e" cm="1">
        <f t="array" ref="BJ128">IF(CNGE_2024_M3_Secc1!$AO$111=CNGE_2024_M3_Secc1!$AQ$111,O,IF(CNGE_2024_M3_Secc1!W143="",1,0))</f>
        <v>#NAME?</v>
      </c>
      <c r="BK128" s="202" t="e" cm="1">
        <f t="array" ref="BK128">IF(CNGE_2024_M3_Secc1!$AO$111=CNGE_2024_M3_Secc1!$AQ$111,O,IF(CNGE_2024_M3_Secc1!X143="",1,0))</f>
        <v>#NAME?</v>
      </c>
      <c r="BL128" s="202" t="e" cm="1">
        <f t="array" ref="BL128">IF(CNGE_2024_M3_Secc1!$AO$111=CNGE_2024_M3_Secc1!$AQ$111,O,IF(CNGE_2024_M3_Secc1!Y143="",1,0))</f>
        <v>#NAME?</v>
      </c>
      <c r="BM128" s="202" t="e" cm="1">
        <f t="array" ref="BM128">IF(CNGE_2024_M3_Secc1!$AO$111=CNGE_2024_M3_Secc1!$AQ$111,O,IF(CNGE_2024_M3_Secc1!Z143="",1,0))</f>
        <v>#NAME?</v>
      </c>
      <c r="BN128" s="202" t="e" cm="1">
        <f t="array" ref="BN128">IF(CNGE_2024_M3_Secc1!$AO$111=CNGE_2024_M3_Secc1!$AQ$111,O,IF(CNGE_2024_M3_Secc1!AA143="",1,0))</f>
        <v>#NAME?</v>
      </c>
      <c r="BO128" s="202" t="e" cm="1">
        <f t="array" ref="BO128">IF(CNGE_2024_M3_Secc1!$AO$111=CNGE_2024_M3_Secc1!$AQ$111,O,IF(CNGE_2024_M3_Secc1!AB143="",1,0))</f>
        <v>#NAME?</v>
      </c>
      <c r="BP128" s="202" t="e" cm="1">
        <f t="array" ref="BP128">IF(CNGE_2024_M3_Secc1!$AO$111=CNGE_2024_M3_Secc1!$AQ$111,O,IF(CNGE_2024_M3_Secc1!AC143="",1,0))</f>
        <v>#NAME?</v>
      </c>
      <c r="BQ128" s="202" t="e" cm="1">
        <f t="array" ref="BQ128">IF(CNGE_2024_M3_Secc1!$AO$111=CNGE_2024_M3_Secc1!$AQ$111,O,IF(CNGE_2024_M3_Secc1!AD143="",1,0))</f>
        <v>#NAME?</v>
      </c>
      <c r="BS128" s="563">
        <f t="shared" si="13"/>
        <v>0</v>
      </c>
      <c r="BT128" s="563"/>
      <c r="BU128" s="563">
        <f t="shared" si="14"/>
        <v>0</v>
      </c>
      <c r="BV128" s="563"/>
      <c r="BW128" s="563">
        <f t="shared" si="22"/>
        <v>0</v>
      </c>
      <c r="BX128" s="563"/>
      <c r="CF128" s="202">
        <f>IF($AH$96=$AJ$96,0,
IF(OR(AND($BS$128="NS",O128&lt;&gt;"NA",OR(O128="NS",O128=0)),AND($BS$128="NA",O128&lt;&gt;"NS",OR(O128="NA",O128=0))),0,
IF(OR(AND($BS$128&lt;&gt;"NS",$BS$128&lt;&gt;"NA",O128&lt;&gt;"NS",O128&lt;&gt;"NA",O128&gt;$BS$128),
AND(O128&gt;0,OR($BS$128="NS",$BS$128="NA")),
AND($BS$128&lt;&gt;"NS",$BS$128&lt;&gt;"NA",$BS$128&gt;=0,O128="NA"),
AND($BS$128&lt;&gt;"NS",$BS$128&lt;&gt;"NA",$BS$128=0,O128="NS")),1,0)))</f>
        <v>0</v>
      </c>
      <c r="CG128" s="202">
        <f t="shared" ref="CG128:CU128" si="49">IF($AH$96=$AJ$96,0,
IF(OR(AND($BS$128="NS",P128&lt;&gt;"NA",OR(P128="NS",P128=0)),AND($BS$128="NA",P128&lt;&gt;"NS",OR(P128="NA",P128=0))),0,
IF(OR(AND($BS$128&lt;&gt;"NS",$BS$128&lt;&gt;"NA",P128&lt;&gt;"NS",P128&lt;&gt;"NA",P128&gt;$BS$128),
AND(P128&gt;0,OR($BS$128="NS",$BS$128="NA")),
AND($BS$128&lt;&gt;"NS",$BS$128&lt;&gt;"NA",$BS$128&gt;=0,P128="NA"),
AND($BS$128&lt;&gt;"NS",$BS$128&lt;&gt;"NA",$BS$128=0,P128="NS")),1,0)))</f>
        <v>0</v>
      </c>
      <c r="CH128" s="202">
        <f t="shared" si="49"/>
        <v>0</v>
      </c>
      <c r="CI128" s="202">
        <f t="shared" si="49"/>
        <v>0</v>
      </c>
      <c r="CJ128" s="202">
        <f t="shared" si="49"/>
        <v>0</v>
      </c>
      <c r="CK128" s="202">
        <f t="shared" si="49"/>
        <v>0</v>
      </c>
      <c r="CL128" s="202">
        <f t="shared" si="49"/>
        <v>0</v>
      </c>
      <c r="CM128" s="202">
        <f t="shared" si="49"/>
        <v>0</v>
      </c>
      <c r="CN128" s="202">
        <f t="shared" si="49"/>
        <v>0</v>
      </c>
      <c r="CO128" s="202">
        <f t="shared" si="49"/>
        <v>0</v>
      </c>
      <c r="CP128" s="202">
        <f t="shared" si="49"/>
        <v>0</v>
      </c>
      <c r="CQ128" s="202">
        <f t="shared" si="49"/>
        <v>0</v>
      </c>
      <c r="CR128" s="202">
        <f t="shared" si="49"/>
        <v>0</v>
      </c>
      <c r="CS128" s="202">
        <f t="shared" si="49"/>
        <v>0</v>
      </c>
      <c r="CT128" s="202">
        <f t="shared" si="49"/>
        <v>0</v>
      </c>
      <c r="CU128" s="202">
        <f t="shared" si="49"/>
        <v>0</v>
      </c>
      <c r="CV128" s="202">
        <f t="shared" si="24"/>
        <v>0</v>
      </c>
      <c r="CW128" s="241" t="str">
        <f>IF(CV128=0,"",IF(SUM($CV$105:CV128)=1,_xlfn.NUMBERVALUE(C128),IF($CV$151&gt;SUM($CV$105:CV128),_xlfn.CONCAT(", ",_xlfn.NUMBERVALUE(C128)),IF($CV$151=SUM($CV$105:CV128),_xlfn.CONCAT(" y ",_xlfn.NUMBERVALUE(C128))))))</f>
        <v/>
      </c>
      <c r="CY128" s="563">
        <f t="shared" si="38"/>
        <v>0</v>
      </c>
      <c r="CZ128" s="563"/>
    </row>
    <row r="129" spans="1:104" s="211" customFormat="1" ht="15" customHeight="1">
      <c r="A129" s="18"/>
      <c r="B129" s="51"/>
      <c r="C129" s="48" t="s">
        <v>5024</v>
      </c>
      <c r="D129" s="547" t="str">
        <f>IF(CNGE_2024_M3_Secc1!D76="","",CNGE_2024_M3_Secc1!D76)</f>
        <v/>
      </c>
      <c r="E129" s="548"/>
      <c r="F129" s="548"/>
      <c r="G129" s="548"/>
      <c r="H129" s="548"/>
      <c r="I129" s="548"/>
      <c r="J129" s="548"/>
      <c r="K129" s="548"/>
      <c r="L129" s="548"/>
      <c r="M129" s="549"/>
      <c r="N129" s="103"/>
      <c r="O129" s="103"/>
      <c r="P129" s="103"/>
      <c r="Q129" s="103"/>
      <c r="R129" s="103"/>
      <c r="S129" s="103"/>
      <c r="T129" s="103"/>
      <c r="U129" s="103"/>
      <c r="V129" s="103"/>
      <c r="W129" s="103"/>
      <c r="X129" s="103"/>
      <c r="Y129" s="103"/>
      <c r="Z129" s="103"/>
      <c r="AA129" s="103"/>
      <c r="AB129" s="103"/>
      <c r="AC129" s="103"/>
      <c r="AD129" s="103"/>
      <c r="AE129" s="213"/>
      <c r="AF129" s="210"/>
      <c r="AH129" s="522">
        <f t="shared" si="16"/>
        <v>0</v>
      </c>
      <c r="AI129" s="522"/>
      <c r="AJ129" s="522">
        <f t="shared" si="17"/>
        <v>0</v>
      </c>
      <c r="AK129" s="522"/>
      <c r="AL129" s="522">
        <f t="shared" si="26"/>
        <v>0</v>
      </c>
      <c r="AM129" s="522" t="str">
        <f t="shared" si="18"/>
        <v>NA</v>
      </c>
      <c r="AN129" s="524">
        <f t="shared" si="19"/>
        <v>0</v>
      </c>
      <c r="AO129" s="526"/>
      <c r="AP129" s="125" t="str">
        <f>IF(AN129=0,"", IF(SUM($AN$105:AN129)=1,_xlfn.CONCAT(AQ129), IF($AN$151&gt;SUM($AN$105:AN129),_xlfn.CONCAT(", ",AQ129), IF($AN$151=SUM($AN$105:AN129),_xlfn.CONCAT(" y ",AQ129,".")))))</f>
        <v/>
      </c>
      <c r="AQ129" s="113">
        <f t="shared" si="20"/>
        <v>24</v>
      </c>
      <c r="AS129" s="563">
        <f t="shared" si="21"/>
        <v>0</v>
      </c>
      <c r="AT129" s="563"/>
      <c r="BB129" s="202" t="e" cm="1">
        <f t="array" ref="BB129">IF(CNGE_2024_M3_Secc1!$AO$111=CNGE_2024_M3_Secc1!$AQ$111,O,IF(CNGE_2024_M3_Secc1!O144="",1,0))</f>
        <v>#NAME?</v>
      </c>
      <c r="BC129" s="202" t="e" cm="1">
        <f t="array" ref="BC129">IF(CNGE_2024_M3_Secc1!$AO$111=CNGE_2024_M3_Secc1!$AQ$111,O,IF(CNGE_2024_M3_Secc1!P144="",1,0))</f>
        <v>#NAME?</v>
      </c>
      <c r="BD129" s="202" t="e" cm="1">
        <f t="array" ref="BD129">IF(CNGE_2024_M3_Secc1!$AO$111=CNGE_2024_M3_Secc1!$AQ$111,O,IF(CNGE_2024_M3_Secc1!Q144="",1,0))</f>
        <v>#NAME?</v>
      </c>
      <c r="BE129" s="202" t="e" cm="1">
        <f t="array" ref="BE129">IF(CNGE_2024_M3_Secc1!$AO$111=CNGE_2024_M3_Secc1!$AQ$111,O,IF(CNGE_2024_M3_Secc1!R144="",1,0))</f>
        <v>#NAME?</v>
      </c>
      <c r="BF129" s="202" t="e" cm="1">
        <f t="array" ref="BF129">IF(CNGE_2024_M3_Secc1!$AO$111=CNGE_2024_M3_Secc1!$AQ$111,O,IF(CNGE_2024_M3_Secc1!S144="",1,0))</f>
        <v>#NAME?</v>
      </c>
      <c r="BG129" s="202" t="e" cm="1">
        <f t="array" ref="BG129">IF(CNGE_2024_M3_Secc1!$AO$111=CNGE_2024_M3_Secc1!$AQ$111,O,IF(CNGE_2024_M3_Secc1!T144="",1,0))</f>
        <v>#NAME?</v>
      </c>
      <c r="BH129" s="202" t="e" cm="1">
        <f t="array" ref="BH129">IF(CNGE_2024_M3_Secc1!$AO$111=CNGE_2024_M3_Secc1!$AQ$111,O,IF(CNGE_2024_M3_Secc1!U144="",1,0))</f>
        <v>#NAME?</v>
      </c>
      <c r="BI129" s="202" t="e" cm="1">
        <f t="array" ref="BI129">IF(CNGE_2024_M3_Secc1!$AO$111=CNGE_2024_M3_Secc1!$AQ$111,O,IF(CNGE_2024_M3_Secc1!V144="",1,0))</f>
        <v>#NAME?</v>
      </c>
      <c r="BJ129" s="202" t="e" cm="1">
        <f t="array" ref="BJ129">IF(CNGE_2024_M3_Secc1!$AO$111=CNGE_2024_M3_Secc1!$AQ$111,O,IF(CNGE_2024_M3_Secc1!W144="",1,0))</f>
        <v>#NAME?</v>
      </c>
      <c r="BK129" s="202" t="e" cm="1">
        <f t="array" ref="BK129">IF(CNGE_2024_M3_Secc1!$AO$111=CNGE_2024_M3_Secc1!$AQ$111,O,IF(CNGE_2024_M3_Secc1!X144="",1,0))</f>
        <v>#NAME?</v>
      </c>
      <c r="BL129" s="202" t="e" cm="1">
        <f t="array" ref="BL129">IF(CNGE_2024_M3_Secc1!$AO$111=CNGE_2024_M3_Secc1!$AQ$111,O,IF(CNGE_2024_M3_Secc1!Y144="",1,0))</f>
        <v>#NAME?</v>
      </c>
      <c r="BM129" s="202" t="e" cm="1">
        <f t="array" ref="BM129">IF(CNGE_2024_M3_Secc1!$AO$111=CNGE_2024_M3_Secc1!$AQ$111,O,IF(CNGE_2024_M3_Secc1!Z144="",1,0))</f>
        <v>#NAME?</v>
      </c>
      <c r="BN129" s="202" t="e" cm="1">
        <f t="array" ref="BN129">IF(CNGE_2024_M3_Secc1!$AO$111=CNGE_2024_M3_Secc1!$AQ$111,O,IF(CNGE_2024_M3_Secc1!AA144="",1,0))</f>
        <v>#NAME?</v>
      </c>
      <c r="BO129" s="202" t="e" cm="1">
        <f t="array" ref="BO129">IF(CNGE_2024_M3_Secc1!$AO$111=CNGE_2024_M3_Secc1!$AQ$111,O,IF(CNGE_2024_M3_Secc1!AB144="",1,0))</f>
        <v>#NAME?</v>
      </c>
      <c r="BP129" s="202" t="e" cm="1">
        <f t="array" ref="BP129">IF(CNGE_2024_M3_Secc1!$AO$111=CNGE_2024_M3_Secc1!$AQ$111,O,IF(CNGE_2024_M3_Secc1!AC144="",1,0))</f>
        <v>#NAME?</v>
      </c>
      <c r="BQ129" s="202" t="e" cm="1">
        <f t="array" ref="BQ129">IF(CNGE_2024_M3_Secc1!$AO$111=CNGE_2024_M3_Secc1!$AQ$111,O,IF(CNGE_2024_M3_Secc1!AD144="",1,0))</f>
        <v>#NAME?</v>
      </c>
      <c r="BS129" s="563">
        <f t="shared" si="13"/>
        <v>0</v>
      </c>
      <c r="BT129" s="563"/>
      <c r="BU129" s="563">
        <f t="shared" si="14"/>
        <v>0</v>
      </c>
      <c r="BV129" s="563"/>
      <c r="BW129" s="563">
        <f t="shared" si="22"/>
        <v>0</v>
      </c>
      <c r="BX129" s="563"/>
      <c r="CF129" s="202">
        <f>IF($AH$96=$AJ$96,0,
IF(OR(AND($BS$129="NS",O129&lt;&gt;"NA",OR(O129="NS",O129=0)),AND($BS$129="NA",O129&lt;&gt;"NS",OR(O129="NA",O129=0))),0,
IF(OR(AND($BS$129&lt;&gt;"NS",$BS$129&lt;&gt;"NA",O129&lt;&gt;"NS",O129&lt;&gt;"NA",O129&gt;$BS$129),
AND(O129&gt;0,OR($BS$129="NS",$BS$129="NA")),
AND($BS$129&lt;&gt;"NS",$BS$129&lt;&gt;"NA",$BS$129&gt;=0,O129="NA"),
AND($BS$129&lt;&gt;"NS",$BS$129&lt;&gt;"NA",$BS$129=0,O129="NS")),1,0)))</f>
        <v>0</v>
      </c>
      <c r="CG129" s="202">
        <f t="shared" ref="CG129:CU129" si="50">IF($AH$96=$AJ$96,0,
IF(OR(AND($BS$129="NS",P129&lt;&gt;"NA",OR(P129="NS",P129=0)),AND($BS$129="NA",P129&lt;&gt;"NS",OR(P129="NA",P129=0))),0,
IF(OR(AND($BS$129&lt;&gt;"NS",$BS$129&lt;&gt;"NA",P129&lt;&gt;"NS",P129&lt;&gt;"NA",P129&gt;$BS$129),
AND(P129&gt;0,OR($BS$129="NS",$BS$129="NA")),
AND($BS$129&lt;&gt;"NS",$BS$129&lt;&gt;"NA",$BS$129&gt;=0,P129="NA"),
AND($BS$129&lt;&gt;"NS",$BS$129&lt;&gt;"NA",$BS$129=0,P129="NS")),1,0)))</f>
        <v>0</v>
      </c>
      <c r="CH129" s="202">
        <f t="shared" si="50"/>
        <v>0</v>
      </c>
      <c r="CI129" s="202">
        <f t="shared" si="50"/>
        <v>0</v>
      </c>
      <c r="CJ129" s="202">
        <f t="shared" si="50"/>
        <v>0</v>
      </c>
      <c r="CK129" s="202">
        <f t="shared" si="50"/>
        <v>0</v>
      </c>
      <c r="CL129" s="202">
        <f t="shared" si="50"/>
        <v>0</v>
      </c>
      <c r="CM129" s="202">
        <f t="shared" si="50"/>
        <v>0</v>
      </c>
      <c r="CN129" s="202">
        <f t="shared" si="50"/>
        <v>0</v>
      </c>
      <c r="CO129" s="202">
        <f t="shared" si="50"/>
        <v>0</v>
      </c>
      <c r="CP129" s="202">
        <f t="shared" si="50"/>
        <v>0</v>
      </c>
      <c r="CQ129" s="202">
        <f t="shared" si="50"/>
        <v>0</v>
      </c>
      <c r="CR129" s="202">
        <f t="shared" si="50"/>
        <v>0</v>
      </c>
      <c r="CS129" s="202">
        <f t="shared" si="50"/>
        <v>0</v>
      </c>
      <c r="CT129" s="202">
        <f t="shared" si="50"/>
        <v>0</v>
      </c>
      <c r="CU129" s="202">
        <f t="shared" si="50"/>
        <v>0</v>
      </c>
      <c r="CV129" s="202">
        <f t="shared" si="24"/>
        <v>0</v>
      </c>
      <c r="CW129" s="241" t="str">
        <f>IF(CV129=0,"",IF(SUM($CV$105:CV129)=1,_xlfn.NUMBERVALUE(C129),IF($CV$151&gt;SUM($CV$105:CV129),_xlfn.CONCAT(", ",_xlfn.NUMBERVALUE(C129)),IF($CV$151=SUM($CV$105:CV129),_xlfn.CONCAT(" y ",_xlfn.NUMBERVALUE(C129))))))</f>
        <v/>
      </c>
      <c r="CY129" s="563">
        <f t="shared" si="38"/>
        <v>0</v>
      </c>
      <c r="CZ129" s="563"/>
    </row>
    <row r="130" spans="1:104" s="211" customFormat="1" ht="15" customHeight="1">
      <c r="A130" s="18"/>
      <c r="B130" s="51"/>
      <c r="C130" s="48" t="s">
        <v>5025</v>
      </c>
      <c r="D130" s="547" t="str">
        <f>IF(CNGE_2024_M3_Secc1!D77="","",CNGE_2024_M3_Secc1!D77)</f>
        <v/>
      </c>
      <c r="E130" s="548"/>
      <c r="F130" s="548"/>
      <c r="G130" s="548"/>
      <c r="H130" s="548"/>
      <c r="I130" s="548"/>
      <c r="J130" s="548"/>
      <c r="K130" s="548"/>
      <c r="L130" s="548"/>
      <c r="M130" s="549"/>
      <c r="N130" s="103"/>
      <c r="O130" s="103"/>
      <c r="P130" s="103"/>
      <c r="Q130" s="103"/>
      <c r="R130" s="103"/>
      <c r="S130" s="103"/>
      <c r="T130" s="103"/>
      <c r="U130" s="103"/>
      <c r="V130" s="103"/>
      <c r="W130" s="103"/>
      <c r="X130" s="103"/>
      <c r="Y130" s="103"/>
      <c r="Z130" s="103"/>
      <c r="AA130" s="103"/>
      <c r="AB130" s="103"/>
      <c r="AC130" s="103"/>
      <c r="AD130" s="103"/>
      <c r="AE130" s="213"/>
      <c r="AF130" s="210"/>
      <c r="AH130" s="522">
        <f t="shared" si="16"/>
        <v>0</v>
      </c>
      <c r="AI130" s="522"/>
      <c r="AJ130" s="522">
        <f t="shared" si="17"/>
        <v>0</v>
      </c>
      <c r="AK130" s="522"/>
      <c r="AL130" s="522">
        <f t="shared" si="26"/>
        <v>0</v>
      </c>
      <c r="AM130" s="522" t="str">
        <f t="shared" si="18"/>
        <v>NA</v>
      </c>
      <c r="AN130" s="524">
        <f t="shared" si="19"/>
        <v>0</v>
      </c>
      <c r="AO130" s="526"/>
      <c r="AP130" s="125" t="str">
        <f>IF(AN130=0,"", IF(SUM($AN$105:AN130)=1,_xlfn.CONCAT(AQ130), IF($AN$151&gt;SUM($AN$105:AN130),_xlfn.CONCAT(", ",AQ130), IF($AN$151=SUM($AN$105:AN130),_xlfn.CONCAT(" y ",AQ130,".")))))</f>
        <v/>
      </c>
      <c r="AQ130" s="113">
        <f t="shared" si="20"/>
        <v>25</v>
      </c>
      <c r="AS130" s="563">
        <f t="shared" si="21"/>
        <v>0</v>
      </c>
      <c r="AT130" s="563"/>
      <c r="BB130" s="202" t="e" cm="1">
        <f t="array" ref="BB130">IF(CNGE_2024_M3_Secc1!$AO$111=CNGE_2024_M3_Secc1!$AQ$111,O,IF(CNGE_2024_M3_Secc1!O145="",1,0))</f>
        <v>#NAME?</v>
      </c>
      <c r="BC130" s="202" t="e" cm="1">
        <f t="array" ref="BC130">IF(CNGE_2024_M3_Secc1!$AO$111=CNGE_2024_M3_Secc1!$AQ$111,O,IF(CNGE_2024_M3_Secc1!P145="",1,0))</f>
        <v>#NAME?</v>
      </c>
      <c r="BD130" s="202" t="e" cm="1">
        <f t="array" ref="BD130">IF(CNGE_2024_M3_Secc1!$AO$111=CNGE_2024_M3_Secc1!$AQ$111,O,IF(CNGE_2024_M3_Secc1!Q145="",1,0))</f>
        <v>#NAME?</v>
      </c>
      <c r="BE130" s="202" t="e" cm="1">
        <f t="array" ref="BE130">IF(CNGE_2024_M3_Secc1!$AO$111=CNGE_2024_M3_Secc1!$AQ$111,O,IF(CNGE_2024_M3_Secc1!R145="",1,0))</f>
        <v>#NAME?</v>
      </c>
      <c r="BF130" s="202" t="e" cm="1">
        <f t="array" ref="BF130">IF(CNGE_2024_M3_Secc1!$AO$111=CNGE_2024_M3_Secc1!$AQ$111,O,IF(CNGE_2024_M3_Secc1!S145="",1,0))</f>
        <v>#NAME?</v>
      </c>
      <c r="BG130" s="202" t="e" cm="1">
        <f t="array" ref="BG130">IF(CNGE_2024_M3_Secc1!$AO$111=CNGE_2024_M3_Secc1!$AQ$111,O,IF(CNGE_2024_M3_Secc1!T145="",1,0))</f>
        <v>#NAME?</v>
      </c>
      <c r="BH130" s="202" t="e" cm="1">
        <f t="array" ref="BH130">IF(CNGE_2024_M3_Secc1!$AO$111=CNGE_2024_M3_Secc1!$AQ$111,O,IF(CNGE_2024_M3_Secc1!U145="",1,0))</f>
        <v>#NAME?</v>
      </c>
      <c r="BI130" s="202" t="e" cm="1">
        <f t="array" ref="BI130">IF(CNGE_2024_M3_Secc1!$AO$111=CNGE_2024_M3_Secc1!$AQ$111,O,IF(CNGE_2024_M3_Secc1!V145="",1,0))</f>
        <v>#NAME?</v>
      </c>
      <c r="BJ130" s="202" t="e" cm="1">
        <f t="array" ref="BJ130">IF(CNGE_2024_M3_Secc1!$AO$111=CNGE_2024_M3_Secc1!$AQ$111,O,IF(CNGE_2024_M3_Secc1!W145="",1,0))</f>
        <v>#NAME?</v>
      </c>
      <c r="BK130" s="202" t="e" cm="1">
        <f t="array" ref="BK130">IF(CNGE_2024_M3_Secc1!$AO$111=CNGE_2024_M3_Secc1!$AQ$111,O,IF(CNGE_2024_M3_Secc1!X145="",1,0))</f>
        <v>#NAME?</v>
      </c>
      <c r="BL130" s="202" t="e" cm="1">
        <f t="array" ref="BL130">IF(CNGE_2024_M3_Secc1!$AO$111=CNGE_2024_M3_Secc1!$AQ$111,O,IF(CNGE_2024_M3_Secc1!Y145="",1,0))</f>
        <v>#NAME?</v>
      </c>
      <c r="BM130" s="202" t="e" cm="1">
        <f t="array" ref="BM130">IF(CNGE_2024_M3_Secc1!$AO$111=CNGE_2024_M3_Secc1!$AQ$111,O,IF(CNGE_2024_M3_Secc1!Z145="",1,0))</f>
        <v>#NAME?</v>
      </c>
      <c r="BN130" s="202" t="e" cm="1">
        <f t="array" ref="BN130">IF(CNGE_2024_M3_Secc1!$AO$111=CNGE_2024_M3_Secc1!$AQ$111,O,IF(CNGE_2024_M3_Secc1!AA145="",1,0))</f>
        <v>#NAME?</v>
      </c>
      <c r="BO130" s="202" t="e" cm="1">
        <f t="array" ref="BO130">IF(CNGE_2024_M3_Secc1!$AO$111=CNGE_2024_M3_Secc1!$AQ$111,O,IF(CNGE_2024_M3_Secc1!AB145="",1,0))</f>
        <v>#NAME?</v>
      </c>
      <c r="BP130" s="202" t="e" cm="1">
        <f t="array" ref="BP130">IF(CNGE_2024_M3_Secc1!$AO$111=CNGE_2024_M3_Secc1!$AQ$111,O,IF(CNGE_2024_M3_Secc1!AC145="",1,0))</f>
        <v>#NAME?</v>
      </c>
      <c r="BQ130" s="202" t="e" cm="1">
        <f t="array" ref="BQ130">IF(CNGE_2024_M3_Secc1!$AO$111=CNGE_2024_M3_Secc1!$AQ$111,O,IF(CNGE_2024_M3_Secc1!AD145="",1,0))</f>
        <v>#NAME?</v>
      </c>
      <c r="BS130" s="563">
        <f t="shared" si="13"/>
        <v>0</v>
      </c>
      <c r="BT130" s="563"/>
      <c r="BU130" s="563">
        <f t="shared" si="14"/>
        <v>0</v>
      </c>
      <c r="BV130" s="563"/>
      <c r="BW130" s="563">
        <f t="shared" si="22"/>
        <v>0</v>
      </c>
      <c r="BX130" s="563"/>
      <c r="CF130" s="202">
        <f>IF($AH$96=$AJ$96,0,
IF(OR(AND($BS$130="NS",O130&lt;&gt;"NA",OR(O130="NS",O130=0)),AND($BS$130="NA",O130&lt;&gt;"NS",OR(O130="NA",O130=0))),0,
IF(OR(AND($BS$130&lt;&gt;"NS",$BS$130&lt;&gt;"NA",O130&lt;&gt;"NS",O130&lt;&gt;"NA",O130&gt;$BS$130),
AND(O130&gt;0,OR($BS$130="NS",$BS$130="NA")),
AND($BS$130&lt;&gt;"NS",$BS$130&lt;&gt;"NA",$BS$130&gt;=0,O130="NA"),
AND($BS$130&lt;&gt;"NS",$BS$130&lt;&gt;"NA",$BS$130=0,O130="NS")),1,0)))</f>
        <v>0</v>
      </c>
      <c r="CG130" s="202">
        <f t="shared" ref="CG130:CU130" si="51">IF($AH$96=$AJ$96,0,
IF(OR(AND($BS$130="NS",P130&lt;&gt;"NA",OR(P130="NS",P130=0)),AND($BS$130="NA",P130&lt;&gt;"NS",OR(P130="NA",P130=0))),0,
IF(OR(AND($BS$130&lt;&gt;"NS",$BS$130&lt;&gt;"NA",P130&lt;&gt;"NS",P130&lt;&gt;"NA",P130&gt;$BS$130),
AND(P130&gt;0,OR($BS$130="NS",$BS$130="NA")),
AND($BS$130&lt;&gt;"NS",$BS$130&lt;&gt;"NA",$BS$130&gt;=0,P130="NA"),
AND($BS$130&lt;&gt;"NS",$BS$130&lt;&gt;"NA",$BS$130=0,P130="NS")),1,0)))</f>
        <v>0</v>
      </c>
      <c r="CH130" s="202">
        <f t="shared" si="51"/>
        <v>0</v>
      </c>
      <c r="CI130" s="202">
        <f t="shared" si="51"/>
        <v>0</v>
      </c>
      <c r="CJ130" s="202">
        <f t="shared" si="51"/>
        <v>0</v>
      </c>
      <c r="CK130" s="202">
        <f t="shared" si="51"/>
        <v>0</v>
      </c>
      <c r="CL130" s="202">
        <f t="shared" si="51"/>
        <v>0</v>
      </c>
      <c r="CM130" s="202">
        <f t="shared" si="51"/>
        <v>0</v>
      </c>
      <c r="CN130" s="202">
        <f t="shared" si="51"/>
        <v>0</v>
      </c>
      <c r="CO130" s="202">
        <f t="shared" si="51"/>
        <v>0</v>
      </c>
      <c r="CP130" s="202">
        <f t="shared" si="51"/>
        <v>0</v>
      </c>
      <c r="CQ130" s="202">
        <f t="shared" si="51"/>
        <v>0</v>
      </c>
      <c r="CR130" s="202">
        <f t="shared" si="51"/>
        <v>0</v>
      </c>
      <c r="CS130" s="202">
        <f t="shared" si="51"/>
        <v>0</v>
      </c>
      <c r="CT130" s="202">
        <f t="shared" si="51"/>
        <v>0</v>
      </c>
      <c r="CU130" s="202">
        <f t="shared" si="51"/>
        <v>0</v>
      </c>
      <c r="CV130" s="202">
        <f t="shared" si="24"/>
        <v>0</v>
      </c>
      <c r="CW130" s="241" t="str">
        <f>IF(CV130=0,"",IF(SUM($CV$105:CV130)=1,_xlfn.NUMBERVALUE(C130),IF($CV$151&gt;SUM($CV$105:CV130),_xlfn.CONCAT(", ",_xlfn.NUMBERVALUE(C130)),IF($CV$151=SUM($CV$105:CV130),_xlfn.CONCAT(" y ",_xlfn.NUMBERVALUE(C130))))))</f>
        <v/>
      </c>
      <c r="CY130" s="563">
        <f t="shared" si="38"/>
        <v>0</v>
      </c>
      <c r="CZ130" s="563"/>
    </row>
    <row r="131" spans="1:104" s="211" customFormat="1" ht="15" customHeight="1">
      <c r="A131" s="18"/>
      <c r="B131" s="51"/>
      <c r="C131" s="48" t="s">
        <v>5026</v>
      </c>
      <c r="D131" s="547" t="str">
        <f>IF(CNGE_2024_M3_Secc1!D78="","",CNGE_2024_M3_Secc1!D78)</f>
        <v/>
      </c>
      <c r="E131" s="548"/>
      <c r="F131" s="548"/>
      <c r="G131" s="548"/>
      <c r="H131" s="548"/>
      <c r="I131" s="548"/>
      <c r="J131" s="548"/>
      <c r="K131" s="548"/>
      <c r="L131" s="548"/>
      <c r="M131" s="549"/>
      <c r="N131" s="103"/>
      <c r="O131" s="103"/>
      <c r="P131" s="103"/>
      <c r="Q131" s="103"/>
      <c r="R131" s="103"/>
      <c r="S131" s="103"/>
      <c r="T131" s="103"/>
      <c r="U131" s="103"/>
      <c r="V131" s="103"/>
      <c r="W131" s="103"/>
      <c r="X131" s="103"/>
      <c r="Y131" s="103"/>
      <c r="Z131" s="103"/>
      <c r="AA131" s="103"/>
      <c r="AB131" s="103"/>
      <c r="AC131" s="103"/>
      <c r="AD131" s="103"/>
      <c r="AE131" s="213"/>
      <c r="AF131" s="210"/>
      <c r="AH131" s="522">
        <f t="shared" si="16"/>
        <v>0</v>
      </c>
      <c r="AI131" s="522"/>
      <c r="AJ131" s="522">
        <f t="shared" si="17"/>
        <v>0</v>
      </c>
      <c r="AK131" s="522"/>
      <c r="AL131" s="522">
        <f t="shared" si="26"/>
        <v>0</v>
      </c>
      <c r="AM131" s="522" t="str">
        <f t="shared" si="18"/>
        <v>NA</v>
      </c>
      <c r="AN131" s="524">
        <f t="shared" si="19"/>
        <v>0</v>
      </c>
      <c r="AO131" s="526"/>
      <c r="AP131" s="125" t="str">
        <f>IF(AN131=0,"", IF(SUM($AN$105:AN131)=1,_xlfn.CONCAT(AQ131), IF($AN$151&gt;SUM($AN$105:AN131),_xlfn.CONCAT(", ",AQ131), IF($AN$151=SUM($AN$105:AN131),_xlfn.CONCAT(" y ",AQ131,".")))))</f>
        <v/>
      </c>
      <c r="AQ131" s="113">
        <f t="shared" si="20"/>
        <v>26</v>
      </c>
      <c r="AS131" s="563">
        <f t="shared" si="21"/>
        <v>0</v>
      </c>
      <c r="AT131" s="563"/>
      <c r="BB131" s="202" t="e" cm="1">
        <f t="array" ref="BB131">IF(CNGE_2024_M3_Secc1!$AO$111=CNGE_2024_M3_Secc1!$AQ$111,O,IF(CNGE_2024_M3_Secc1!O146="",1,0))</f>
        <v>#NAME?</v>
      </c>
      <c r="BC131" s="202" t="e" cm="1">
        <f t="array" ref="BC131">IF(CNGE_2024_M3_Secc1!$AO$111=CNGE_2024_M3_Secc1!$AQ$111,O,IF(CNGE_2024_M3_Secc1!P146="",1,0))</f>
        <v>#NAME?</v>
      </c>
      <c r="BD131" s="202" t="e" cm="1">
        <f t="array" ref="BD131">IF(CNGE_2024_M3_Secc1!$AO$111=CNGE_2024_M3_Secc1!$AQ$111,O,IF(CNGE_2024_M3_Secc1!Q146="",1,0))</f>
        <v>#NAME?</v>
      </c>
      <c r="BE131" s="202" t="e" cm="1">
        <f t="array" ref="BE131">IF(CNGE_2024_M3_Secc1!$AO$111=CNGE_2024_M3_Secc1!$AQ$111,O,IF(CNGE_2024_M3_Secc1!R146="",1,0))</f>
        <v>#NAME?</v>
      </c>
      <c r="BF131" s="202" t="e" cm="1">
        <f t="array" ref="BF131">IF(CNGE_2024_M3_Secc1!$AO$111=CNGE_2024_M3_Secc1!$AQ$111,O,IF(CNGE_2024_M3_Secc1!S146="",1,0))</f>
        <v>#NAME?</v>
      </c>
      <c r="BG131" s="202" t="e" cm="1">
        <f t="array" ref="BG131">IF(CNGE_2024_M3_Secc1!$AO$111=CNGE_2024_M3_Secc1!$AQ$111,O,IF(CNGE_2024_M3_Secc1!T146="",1,0))</f>
        <v>#NAME?</v>
      </c>
      <c r="BH131" s="202" t="e" cm="1">
        <f t="array" ref="BH131">IF(CNGE_2024_M3_Secc1!$AO$111=CNGE_2024_M3_Secc1!$AQ$111,O,IF(CNGE_2024_M3_Secc1!U146="",1,0))</f>
        <v>#NAME?</v>
      </c>
      <c r="BI131" s="202" t="e" cm="1">
        <f t="array" ref="BI131">IF(CNGE_2024_M3_Secc1!$AO$111=CNGE_2024_M3_Secc1!$AQ$111,O,IF(CNGE_2024_M3_Secc1!V146="",1,0))</f>
        <v>#NAME?</v>
      </c>
      <c r="BJ131" s="202" t="e" cm="1">
        <f t="array" ref="BJ131">IF(CNGE_2024_M3_Secc1!$AO$111=CNGE_2024_M3_Secc1!$AQ$111,O,IF(CNGE_2024_M3_Secc1!W146="",1,0))</f>
        <v>#NAME?</v>
      </c>
      <c r="BK131" s="202" t="e" cm="1">
        <f t="array" ref="BK131">IF(CNGE_2024_M3_Secc1!$AO$111=CNGE_2024_M3_Secc1!$AQ$111,O,IF(CNGE_2024_M3_Secc1!X146="",1,0))</f>
        <v>#NAME?</v>
      </c>
      <c r="BL131" s="202" t="e" cm="1">
        <f t="array" ref="BL131">IF(CNGE_2024_M3_Secc1!$AO$111=CNGE_2024_M3_Secc1!$AQ$111,O,IF(CNGE_2024_M3_Secc1!Y146="",1,0))</f>
        <v>#NAME?</v>
      </c>
      <c r="BM131" s="202" t="e" cm="1">
        <f t="array" ref="BM131">IF(CNGE_2024_M3_Secc1!$AO$111=CNGE_2024_M3_Secc1!$AQ$111,O,IF(CNGE_2024_M3_Secc1!Z146="",1,0))</f>
        <v>#NAME?</v>
      </c>
      <c r="BN131" s="202" t="e" cm="1">
        <f t="array" ref="BN131">IF(CNGE_2024_M3_Secc1!$AO$111=CNGE_2024_M3_Secc1!$AQ$111,O,IF(CNGE_2024_M3_Secc1!AA146="",1,0))</f>
        <v>#NAME?</v>
      </c>
      <c r="BO131" s="202" t="e" cm="1">
        <f t="array" ref="BO131">IF(CNGE_2024_M3_Secc1!$AO$111=CNGE_2024_M3_Secc1!$AQ$111,O,IF(CNGE_2024_M3_Secc1!AB146="",1,0))</f>
        <v>#NAME?</v>
      </c>
      <c r="BP131" s="202" t="e" cm="1">
        <f t="array" ref="BP131">IF(CNGE_2024_M3_Secc1!$AO$111=CNGE_2024_M3_Secc1!$AQ$111,O,IF(CNGE_2024_M3_Secc1!AC146="",1,0))</f>
        <v>#NAME?</v>
      </c>
      <c r="BQ131" s="202" t="e" cm="1">
        <f t="array" ref="BQ131">IF(CNGE_2024_M3_Secc1!$AO$111=CNGE_2024_M3_Secc1!$AQ$111,O,IF(CNGE_2024_M3_Secc1!AD146="",1,0))</f>
        <v>#NAME?</v>
      </c>
      <c r="BS131" s="563">
        <f t="shared" si="13"/>
        <v>0</v>
      </c>
      <c r="BT131" s="563"/>
      <c r="BU131" s="563">
        <f t="shared" si="14"/>
        <v>0</v>
      </c>
      <c r="BV131" s="563"/>
      <c r="BW131" s="563">
        <f t="shared" si="22"/>
        <v>0</v>
      </c>
      <c r="BX131" s="563"/>
      <c r="CF131" s="202">
        <f>IF($AH$96=$AJ$96,0,
IF(OR(AND($BS$131="NS",O131&lt;&gt;"NA",OR(O131="NS",O131=0)),AND($BS$131="NA",O131&lt;&gt;"NS",OR(O131="NA",O131=0))),0,
IF(OR(AND($BS$131&lt;&gt;"NS",$BS$131&lt;&gt;"NA",O131&lt;&gt;"NS",O131&lt;&gt;"NA",O131&gt;$BS$131),
AND(O131&gt;0,OR($BS$131="NS",$BS$131="NA")),
AND($BS$131&lt;&gt;"NS",$BS$131&lt;&gt;"NA",$BS$131&gt;=0,O131="NA"),
AND($BS$131&lt;&gt;"NS",$BS$131&lt;&gt;"NA",$BS$131=0,O131="NS")),1,0)))</f>
        <v>0</v>
      </c>
      <c r="CG131" s="202">
        <f t="shared" ref="CG131:CU131" si="52">IF($AH$96=$AJ$96,0,
IF(OR(AND($BS$131="NS",P131&lt;&gt;"NA",OR(P131="NS",P131=0)),AND($BS$131="NA",P131&lt;&gt;"NS",OR(P131="NA",P131=0))),0,
IF(OR(AND($BS$131&lt;&gt;"NS",$BS$131&lt;&gt;"NA",P131&lt;&gt;"NS",P131&lt;&gt;"NA",P131&gt;$BS$131),
AND(P131&gt;0,OR($BS$131="NS",$BS$131="NA")),
AND($BS$131&lt;&gt;"NS",$BS$131&lt;&gt;"NA",$BS$131&gt;=0,P131="NA"),
AND($BS$131&lt;&gt;"NS",$BS$131&lt;&gt;"NA",$BS$131=0,P131="NS")),1,0)))</f>
        <v>0</v>
      </c>
      <c r="CH131" s="202">
        <f t="shared" si="52"/>
        <v>0</v>
      </c>
      <c r="CI131" s="202">
        <f t="shared" si="52"/>
        <v>0</v>
      </c>
      <c r="CJ131" s="202">
        <f t="shared" si="52"/>
        <v>0</v>
      </c>
      <c r="CK131" s="202">
        <f t="shared" si="52"/>
        <v>0</v>
      </c>
      <c r="CL131" s="202">
        <f t="shared" si="52"/>
        <v>0</v>
      </c>
      <c r="CM131" s="202">
        <f t="shared" si="52"/>
        <v>0</v>
      </c>
      <c r="CN131" s="202">
        <f t="shared" si="52"/>
        <v>0</v>
      </c>
      <c r="CO131" s="202">
        <f t="shared" si="52"/>
        <v>0</v>
      </c>
      <c r="CP131" s="202">
        <f t="shared" si="52"/>
        <v>0</v>
      </c>
      <c r="CQ131" s="202">
        <f t="shared" si="52"/>
        <v>0</v>
      </c>
      <c r="CR131" s="202">
        <f t="shared" si="52"/>
        <v>0</v>
      </c>
      <c r="CS131" s="202">
        <f t="shared" si="52"/>
        <v>0</v>
      </c>
      <c r="CT131" s="202">
        <f t="shared" si="52"/>
        <v>0</v>
      </c>
      <c r="CU131" s="202">
        <f t="shared" si="52"/>
        <v>0</v>
      </c>
      <c r="CV131" s="202">
        <f t="shared" si="24"/>
        <v>0</v>
      </c>
      <c r="CW131" s="241" t="str">
        <f>IF(CV131=0,"",IF(SUM($CV$105:CV131)=1,_xlfn.NUMBERVALUE(C131),IF($CV$151&gt;SUM($CV$105:CV131),_xlfn.CONCAT(", ",_xlfn.NUMBERVALUE(C131)),IF($CV$151=SUM($CV$105:CV131),_xlfn.CONCAT(" y ",_xlfn.NUMBERVALUE(C131))))))</f>
        <v/>
      </c>
      <c r="CY131" s="563">
        <f t="shared" si="38"/>
        <v>0</v>
      </c>
      <c r="CZ131" s="563"/>
    </row>
    <row r="132" spans="1:104" s="211" customFormat="1" ht="15" customHeight="1">
      <c r="A132" s="18"/>
      <c r="B132" s="51"/>
      <c r="C132" s="48" t="s">
        <v>5027</v>
      </c>
      <c r="D132" s="547" t="str">
        <f>IF(CNGE_2024_M3_Secc1!D79="","",CNGE_2024_M3_Secc1!D79)</f>
        <v/>
      </c>
      <c r="E132" s="548"/>
      <c r="F132" s="548"/>
      <c r="G132" s="548"/>
      <c r="H132" s="548"/>
      <c r="I132" s="548"/>
      <c r="J132" s="548"/>
      <c r="K132" s="548"/>
      <c r="L132" s="548"/>
      <c r="M132" s="549"/>
      <c r="N132" s="103"/>
      <c r="O132" s="103"/>
      <c r="P132" s="103"/>
      <c r="Q132" s="103"/>
      <c r="R132" s="103"/>
      <c r="S132" s="103"/>
      <c r="T132" s="103"/>
      <c r="U132" s="103"/>
      <c r="V132" s="103"/>
      <c r="W132" s="103"/>
      <c r="X132" s="103"/>
      <c r="Y132" s="103"/>
      <c r="Z132" s="103"/>
      <c r="AA132" s="103"/>
      <c r="AB132" s="103"/>
      <c r="AC132" s="103"/>
      <c r="AD132" s="103"/>
      <c r="AE132" s="213"/>
      <c r="AF132" s="210"/>
      <c r="AH132" s="522">
        <f t="shared" si="16"/>
        <v>0</v>
      </c>
      <c r="AI132" s="522"/>
      <c r="AJ132" s="522">
        <f t="shared" si="17"/>
        <v>0</v>
      </c>
      <c r="AK132" s="522"/>
      <c r="AL132" s="522">
        <f t="shared" si="26"/>
        <v>0</v>
      </c>
      <c r="AM132" s="522" t="str">
        <f t="shared" si="18"/>
        <v>NA</v>
      </c>
      <c r="AN132" s="524">
        <f t="shared" si="19"/>
        <v>0</v>
      </c>
      <c r="AO132" s="526"/>
      <c r="AP132" s="125" t="str">
        <f>IF(AN132=0,"", IF(SUM($AN$105:AN132)=1,_xlfn.CONCAT(AQ132), IF($AN$151&gt;SUM($AN$105:AN132),_xlfn.CONCAT(", ",AQ132), IF($AN$151=SUM($AN$105:AN132),_xlfn.CONCAT(" y ",AQ132,".")))))</f>
        <v/>
      </c>
      <c r="AQ132" s="113">
        <f t="shared" si="20"/>
        <v>27</v>
      </c>
      <c r="AS132" s="563">
        <f t="shared" si="21"/>
        <v>0</v>
      </c>
      <c r="AT132" s="563"/>
      <c r="BB132" s="202" t="e" cm="1">
        <f t="array" ref="BB132">IF(CNGE_2024_M3_Secc1!$AO$111=CNGE_2024_M3_Secc1!$AQ$111,O,IF(CNGE_2024_M3_Secc1!O147="",1,0))</f>
        <v>#NAME?</v>
      </c>
      <c r="BC132" s="202" t="e" cm="1">
        <f t="array" ref="BC132">IF(CNGE_2024_M3_Secc1!$AO$111=CNGE_2024_M3_Secc1!$AQ$111,O,IF(CNGE_2024_M3_Secc1!P147="",1,0))</f>
        <v>#NAME?</v>
      </c>
      <c r="BD132" s="202" t="e" cm="1">
        <f t="array" ref="BD132">IF(CNGE_2024_M3_Secc1!$AO$111=CNGE_2024_M3_Secc1!$AQ$111,O,IF(CNGE_2024_M3_Secc1!Q147="",1,0))</f>
        <v>#NAME?</v>
      </c>
      <c r="BE132" s="202" t="e" cm="1">
        <f t="array" ref="BE132">IF(CNGE_2024_M3_Secc1!$AO$111=CNGE_2024_M3_Secc1!$AQ$111,O,IF(CNGE_2024_M3_Secc1!R147="",1,0))</f>
        <v>#NAME?</v>
      </c>
      <c r="BF132" s="202" t="e" cm="1">
        <f t="array" ref="BF132">IF(CNGE_2024_M3_Secc1!$AO$111=CNGE_2024_M3_Secc1!$AQ$111,O,IF(CNGE_2024_M3_Secc1!S147="",1,0))</f>
        <v>#NAME?</v>
      </c>
      <c r="BG132" s="202" t="e" cm="1">
        <f t="array" ref="BG132">IF(CNGE_2024_M3_Secc1!$AO$111=CNGE_2024_M3_Secc1!$AQ$111,O,IF(CNGE_2024_M3_Secc1!T147="",1,0))</f>
        <v>#NAME?</v>
      </c>
      <c r="BH132" s="202" t="e" cm="1">
        <f t="array" ref="BH132">IF(CNGE_2024_M3_Secc1!$AO$111=CNGE_2024_M3_Secc1!$AQ$111,O,IF(CNGE_2024_M3_Secc1!U147="",1,0))</f>
        <v>#NAME?</v>
      </c>
      <c r="BI132" s="202" t="e" cm="1">
        <f t="array" ref="BI132">IF(CNGE_2024_M3_Secc1!$AO$111=CNGE_2024_M3_Secc1!$AQ$111,O,IF(CNGE_2024_M3_Secc1!V147="",1,0))</f>
        <v>#NAME?</v>
      </c>
      <c r="BJ132" s="202" t="e" cm="1">
        <f t="array" ref="BJ132">IF(CNGE_2024_M3_Secc1!$AO$111=CNGE_2024_M3_Secc1!$AQ$111,O,IF(CNGE_2024_M3_Secc1!W147="",1,0))</f>
        <v>#NAME?</v>
      </c>
      <c r="BK132" s="202" t="e" cm="1">
        <f t="array" ref="BK132">IF(CNGE_2024_M3_Secc1!$AO$111=CNGE_2024_M3_Secc1!$AQ$111,O,IF(CNGE_2024_M3_Secc1!X147="",1,0))</f>
        <v>#NAME?</v>
      </c>
      <c r="BL132" s="202" t="e" cm="1">
        <f t="array" ref="BL132">IF(CNGE_2024_M3_Secc1!$AO$111=CNGE_2024_M3_Secc1!$AQ$111,O,IF(CNGE_2024_M3_Secc1!Y147="",1,0))</f>
        <v>#NAME?</v>
      </c>
      <c r="BM132" s="202" t="e" cm="1">
        <f t="array" ref="BM132">IF(CNGE_2024_M3_Secc1!$AO$111=CNGE_2024_M3_Secc1!$AQ$111,O,IF(CNGE_2024_M3_Secc1!Z147="",1,0))</f>
        <v>#NAME?</v>
      </c>
      <c r="BN132" s="202" t="e" cm="1">
        <f t="array" ref="BN132">IF(CNGE_2024_M3_Secc1!$AO$111=CNGE_2024_M3_Secc1!$AQ$111,O,IF(CNGE_2024_M3_Secc1!AA147="",1,0))</f>
        <v>#NAME?</v>
      </c>
      <c r="BO132" s="202" t="e" cm="1">
        <f t="array" ref="BO132">IF(CNGE_2024_M3_Secc1!$AO$111=CNGE_2024_M3_Secc1!$AQ$111,O,IF(CNGE_2024_M3_Secc1!AB147="",1,0))</f>
        <v>#NAME?</v>
      </c>
      <c r="BP132" s="202" t="e" cm="1">
        <f t="array" ref="BP132">IF(CNGE_2024_M3_Secc1!$AO$111=CNGE_2024_M3_Secc1!$AQ$111,O,IF(CNGE_2024_M3_Secc1!AC147="",1,0))</f>
        <v>#NAME?</v>
      </c>
      <c r="BQ132" s="202" t="e" cm="1">
        <f t="array" ref="BQ132">IF(CNGE_2024_M3_Secc1!$AO$111=CNGE_2024_M3_Secc1!$AQ$111,O,IF(CNGE_2024_M3_Secc1!AD147="",1,0))</f>
        <v>#NAME?</v>
      </c>
      <c r="BS132" s="563">
        <f t="shared" si="13"/>
        <v>0</v>
      </c>
      <c r="BT132" s="563"/>
      <c r="BU132" s="563">
        <f t="shared" si="14"/>
        <v>0</v>
      </c>
      <c r="BV132" s="563"/>
      <c r="BW132" s="563">
        <f t="shared" si="22"/>
        <v>0</v>
      </c>
      <c r="BX132" s="563"/>
      <c r="CF132" s="202">
        <f>IF($AH$96=$AJ$96,0,
IF(OR(AND($BS$132="NS",O132&lt;&gt;"NA",OR(O132="NS",O132=0)),AND($BS$132="NA",O132&lt;&gt;"NS",OR(O132="NA",O132=0))),0,
IF(OR(AND($BS$132&lt;&gt;"NS",$BS$132&lt;&gt;"NA",O132&lt;&gt;"NS",O132&lt;&gt;"NA",O132&gt;$BS$132),
AND(O132&gt;0,OR($BS$132="NS",$BS$132="NA")),
AND($BS$132&lt;&gt;"NS",$BS$132&lt;&gt;"NA",$BS$132&gt;=0,O132="NA"),
AND($BS$132&lt;&gt;"NS",$BS$132&lt;&gt;"NA",$BS$132=0,O132="NS")),1,0)))</f>
        <v>0</v>
      </c>
      <c r="CG132" s="202">
        <f t="shared" ref="CG132:CU132" si="53">IF($AH$96=$AJ$96,0,
IF(OR(AND($BS$132="NS",P132&lt;&gt;"NA",OR(P132="NS",P132=0)),AND($BS$132="NA",P132&lt;&gt;"NS",OR(P132="NA",P132=0))),0,
IF(OR(AND($BS$132&lt;&gt;"NS",$BS$132&lt;&gt;"NA",P132&lt;&gt;"NS",P132&lt;&gt;"NA",P132&gt;$BS$132),
AND(P132&gt;0,OR($BS$132="NS",$BS$132="NA")),
AND($BS$132&lt;&gt;"NS",$BS$132&lt;&gt;"NA",$BS$132&gt;=0,P132="NA"),
AND($BS$132&lt;&gt;"NS",$BS$132&lt;&gt;"NA",$BS$132=0,P132="NS")),1,0)))</f>
        <v>0</v>
      </c>
      <c r="CH132" s="202">
        <f t="shared" si="53"/>
        <v>0</v>
      </c>
      <c r="CI132" s="202">
        <f t="shared" si="53"/>
        <v>0</v>
      </c>
      <c r="CJ132" s="202">
        <f t="shared" si="53"/>
        <v>0</v>
      </c>
      <c r="CK132" s="202">
        <f t="shared" si="53"/>
        <v>0</v>
      </c>
      <c r="CL132" s="202">
        <f t="shared" si="53"/>
        <v>0</v>
      </c>
      <c r="CM132" s="202">
        <f t="shared" si="53"/>
        <v>0</v>
      </c>
      <c r="CN132" s="202">
        <f t="shared" si="53"/>
        <v>0</v>
      </c>
      <c r="CO132" s="202">
        <f t="shared" si="53"/>
        <v>0</v>
      </c>
      <c r="CP132" s="202">
        <f t="shared" si="53"/>
        <v>0</v>
      </c>
      <c r="CQ132" s="202">
        <f t="shared" si="53"/>
        <v>0</v>
      </c>
      <c r="CR132" s="202">
        <f t="shared" si="53"/>
        <v>0</v>
      </c>
      <c r="CS132" s="202">
        <f t="shared" si="53"/>
        <v>0</v>
      </c>
      <c r="CT132" s="202">
        <f t="shared" si="53"/>
        <v>0</v>
      </c>
      <c r="CU132" s="202">
        <f t="shared" si="53"/>
        <v>0</v>
      </c>
      <c r="CV132" s="202">
        <f t="shared" si="24"/>
        <v>0</v>
      </c>
      <c r="CW132" s="241" t="str">
        <f>IF(CV132=0,"",IF(SUM($CV$105:CV132)=1,_xlfn.NUMBERVALUE(C132),IF($CV$151&gt;SUM($CV$105:CV132),_xlfn.CONCAT(", ",_xlfn.NUMBERVALUE(C132)),IF($CV$151=SUM($CV$105:CV132),_xlfn.CONCAT(" y ",_xlfn.NUMBERVALUE(C132))))))</f>
        <v/>
      </c>
      <c r="CY132" s="563">
        <f t="shared" si="38"/>
        <v>0</v>
      </c>
      <c r="CZ132" s="563"/>
    </row>
    <row r="133" spans="1:104" s="211" customFormat="1" ht="15" customHeight="1">
      <c r="A133" s="18"/>
      <c r="B133" s="51"/>
      <c r="C133" s="48" t="s">
        <v>5028</v>
      </c>
      <c r="D133" s="547" t="str">
        <f>IF(CNGE_2024_M3_Secc1!D80="","",CNGE_2024_M3_Secc1!D80)</f>
        <v/>
      </c>
      <c r="E133" s="548"/>
      <c r="F133" s="548"/>
      <c r="G133" s="548"/>
      <c r="H133" s="548"/>
      <c r="I133" s="548"/>
      <c r="J133" s="548"/>
      <c r="K133" s="548"/>
      <c r="L133" s="548"/>
      <c r="M133" s="549"/>
      <c r="N133" s="103"/>
      <c r="O133" s="103"/>
      <c r="P133" s="103"/>
      <c r="Q133" s="103"/>
      <c r="R133" s="103"/>
      <c r="S133" s="103"/>
      <c r="T133" s="103"/>
      <c r="U133" s="103"/>
      <c r="V133" s="103"/>
      <c r="W133" s="103"/>
      <c r="X133" s="103"/>
      <c r="Y133" s="103"/>
      <c r="Z133" s="103"/>
      <c r="AA133" s="103"/>
      <c r="AB133" s="103"/>
      <c r="AC133" s="103"/>
      <c r="AD133" s="103"/>
      <c r="AE133" s="213"/>
      <c r="AF133" s="210"/>
      <c r="AH133" s="522">
        <f t="shared" si="16"/>
        <v>0</v>
      </c>
      <c r="AI133" s="522"/>
      <c r="AJ133" s="522">
        <f t="shared" si="17"/>
        <v>0</v>
      </c>
      <c r="AK133" s="522"/>
      <c r="AL133" s="522">
        <f t="shared" si="26"/>
        <v>0</v>
      </c>
      <c r="AM133" s="522" t="str">
        <f t="shared" si="18"/>
        <v>NA</v>
      </c>
      <c r="AN133" s="524">
        <f t="shared" si="19"/>
        <v>0</v>
      </c>
      <c r="AO133" s="526"/>
      <c r="AP133" s="125" t="str">
        <f>IF(AN133=0,"", IF(SUM($AN$105:AN133)=1,_xlfn.CONCAT(AQ133), IF($AN$151&gt;SUM($AN$105:AN133),_xlfn.CONCAT(", ",AQ133), IF($AN$151=SUM($AN$105:AN133),_xlfn.CONCAT(" y ",AQ133,".")))))</f>
        <v/>
      </c>
      <c r="AQ133" s="113">
        <f t="shared" si="20"/>
        <v>28</v>
      </c>
      <c r="AS133" s="563">
        <f t="shared" si="21"/>
        <v>0</v>
      </c>
      <c r="AT133" s="563"/>
      <c r="BB133" s="202" t="e" cm="1">
        <f t="array" ref="BB133">IF(CNGE_2024_M3_Secc1!$AO$111=CNGE_2024_M3_Secc1!$AQ$111,O,IF(CNGE_2024_M3_Secc1!O148="",1,0))</f>
        <v>#NAME?</v>
      </c>
      <c r="BC133" s="202" t="e" cm="1">
        <f t="array" ref="BC133">IF(CNGE_2024_M3_Secc1!$AO$111=CNGE_2024_M3_Secc1!$AQ$111,O,IF(CNGE_2024_M3_Secc1!P148="",1,0))</f>
        <v>#NAME?</v>
      </c>
      <c r="BD133" s="202" t="e" cm="1">
        <f t="array" ref="BD133">IF(CNGE_2024_M3_Secc1!$AO$111=CNGE_2024_M3_Secc1!$AQ$111,O,IF(CNGE_2024_M3_Secc1!Q148="",1,0))</f>
        <v>#NAME?</v>
      </c>
      <c r="BE133" s="202" t="e" cm="1">
        <f t="array" ref="BE133">IF(CNGE_2024_M3_Secc1!$AO$111=CNGE_2024_M3_Secc1!$AQ$111,O,IF(CNGE_2024_M3_Secc1!R148="",1,0))</f>
        <v>#NAME?</v>
      </c>
      <c r="BF133" s="202" t="e" cm="1">
        <f t="array" ref="BF133">IF(CNGE_2024_M3_Secc1!$AO$111=CNGE_2024_M3_Secc1!$AQ$111,O,IF(CNGE_2024_M3_Secc1!S148="",1,0))</f>
        <v>#NAME?</v>
      </c>
      <c r="BG133" s="202" t="e" cm="1">
        <f t="array" ref="BG133">IF(CNGE_2024_M3_Secc1!$AO$111=CNGE_2024_M3_Secc1!$AQ$111,O,IF(CNGE_2024_M3_Secc1!T148="",1,0))</f>
        <v>#NAME?</v>
      </c>
      <c r="BH133" s="202" t="e" cm="1">
        <f t="array" ref="BH133">IF(CNGE_2024_M3_Secc1!$AO$111=CNGE_2024_M3_Secc1!$AQ$111,O,IF(CNGE_2024_M3_Secc1!U148="",1,0))</f>
        <v>#NAME?</v>
      </c>
      <c r="BI133" s="202" t="e" cm="1">
        <f t="array" ref="BI133">IF(CNGE_2024_M3_Secc1!$AO$111=CNGE_2024_M3_Secc1!$AQ$111,O,IF(CNGE_2024_M3_Secc1!V148="",1,0))</f>
        <v>#NAME?</v>
      </c>
      <c r="BJ133" s="202" t="e" cm="1">
        <f t="array" ref="BJ133">IF(CNGE_2024_M3_Secc1!$AO$111=CNGE_2024_M3_Secc1!$AQ$111,O,IF(CNGE_2024_M3_Secc1!W148="",1,0))</f>
        <v>#NAME?</v>
      </c>
      <c r="BK133" s="202" t="e" cm="1">
        <f t="array" ref="BK133">IF(CNGE_2024_M3_Secc1!$AO$111=CNGE_2024_M3_Secc1!$AQ$111,O,IF(CNGE_2024_M3_Secc1!X148="",1,0))</f>
        <v>#NAME?</v>
      </c>
      <c r="BL133" s="202" t="e" cm="1">
        <f t="array" ref="BL133">IF(CNGE_2024_M3_Secc1!$AO$111=CNGE_2024_M3_Secc1!$AQ$111,O,IF(CNGE_2024_M3_Secc1!Y148="",1,0))</f>
        <v>#NAME?</v>
      </c>
      <c r="BM133" s="202" t="e" cm="1">
        <f t="array" ref="BM133">IF(CNGE_2024_M3_Secc1!$AO$111=CNGE_2024_M3_Secc1!$AQ$111,O,IF(CNGE_2024_M3_Secc1!Z148="",1,0))</f>
        <v>#NAME?</v>
      </c>
      <c r="BN133" s="202" t="e" cm="1">
        <f t="array" ref="BN133">IF(CNGE_2024_M3_Secc1!$AO$111=CNGE_2024_M3_Secc1!$AQ$111,O,IF(CNGE_2024_M3_Secc1!AA148="",1,0))</f>
        <v>#NAME?</v>
      </c>
      <c r="BO133" s="202" t="e" cm="1">
        <f t="array" ref="BO133">IF(CNGE_2024_M3_Secc1!$AO$111=CNGE_2024_M3_Secc1!$AQ$111,O,IF(CNGE_2024_M3_Secc1!AB148="",1,0))</f>
        <v>#NAME?</v>
      </c>
      <c r="BP133" s="202" t="e" cm="1">
        <f t="array" ref="BP133">IF(CNGE_2024_M3_Secc1!$AO$111=CNGE_2024_M3_Secc1!$AQ$111,O,IF(CNGE_2024_M3_Secc1!AC148="",1,0))</f>
        <v>#NAME?</v>
      </c>
      <c r="BQ133" s="202" t="e" cm="1">
        <f t="array" ref="BQ133">IF(CNGE_2024_M3_Secc1!$AO$111=CNGE_2024_M3_Secc1!$AQ$111,O,IF(CNGE_2024_M3_Secc1!AD148="",1,0))</f>
        <v>#NAME?</v>
      </c>
      <c r="BS133" s="563">
        <f t="shared" si="13"/>
        <v>0</v>
      </c>
      <c r="BT133" s="563"/>
      <c r="BU133" s="563">
        <f t="shared" si="14"/>
        <v>0</v>
      </c>
      <c r="BV133" s="563"/>
      <c r="BW133" s="563">
        <f t="shared" si="22"/>
        <v>0</v>
      </c>
      <c r="BX133" s="563"/>
      <c r="CF133" s="202">
        <f>IF($AH$96=$AJ$96,0,
IF(OR(AND($BS$133="NS",O133&lt;&gt;"NA",OR(O133="NS",O133=0)),AND($BS$133="NA",O133&lt;&gt;"NS",OR(O133="NA",O133=0))),0,
IF(OR(AND($BS$133&lt;&gt;"NS",$BS$133&lt;&gt;"NA",O133&lt;&gt;"NS",O133&lt;&gt;"NA",O133&gt;$BS$133),
AND(O133&gt;0,OR($BS$133="NS",$BS$133="NA")),
AND($BS$133&lt;&gt;"NS",$BS$133&lt;&gt;"NA",$BS$133&gt;=0,O133="NA"),
AND($BS$133&lt;&gt;"NS",$BS$133&lt;&gt;"NA",$BS$133=0,O133="NS")),1,0)))</f>
        <v>0</v>
      </c>
      <c r="CG133" s="202">
        <f t="shared" ref="CG133:CU133" si="54">IF($AH$96=$AJ$96,0,
IF(OR(AND($BS$133="NS",P133&lt;&gt;"NA",OR(P133="NS",P133=0)),AND($BS$133="NA",P133&lt;&gt;"NS",OR(P133="NA",P133=0))),0,
IF(OR(AND($BS$133&lt;&gt;"NS",$BS$133&lt;&gt;"NA",P133&lt;&gt;"NS",P133&lt;&gt;"NA",P133&gt;$BS$133),
AND(P133&gt;0,OR($BS$133="NS",$BS$133="NA")),
AND($BS$133&lt;&gt;"NS",$BS$133&lt;&gt;"NA",$BS$133&gt;=0,P133="NA"),
AND($BS$133&lt;&gt;"NS",$BS$133&lt;&gt;"NA",$BS$133=0,P133="NS")),1,0)))</f>
        <v>0</v>
      </c>
      <c r="CH133" s="202">
        <f t="shared" si="54"/>
        <v>0</v>
      </c>
      <c r="CI133" s="202">
        <f t="shared" si="54"/>
        <v>0</v>
      </c>
      <c r="CJ133" s="202">
        <f t="shared" si="54"/>
        <v>0</v>
      </c>
      <c r="CK133" s="202">
        <f t="shared" si="54"/>
        <v>0</v>
      </c>
      <c r="CL133" s="202">
        <f t="shared" si="54"/>
        <v>0</v>
      </c>
      <c r="CM133" s="202">
        <f t="shared" si="54"/>
        <v>0</v>
      </c>
      <c r="CN133" s="202">
        <f t="shared" si="54"/>
        <v>0</v>
      </c>
      <c r="CO133" s="202">
        <f t="shared" si="54"/>
        <v>0</v>
      </c>
      <c r="CP133" s="202">
        <f t="shared" si="54"/>
        <v>0</v>
      </c>
      <c r="CQ133" s="202">
        <f t="shared" si="54"/>
        <v>0</v>
      </c>
      <c r="CR133" s="202">
        <f t="shared" si="54"/>
        <v>0</v>
      </c>
      <c r="CS133" s="202">
        <f t="shared" si="54"/>
        <v>0</v>
      </c>
      <c r="CT133" s="202">
        <f t="shared" si="54"/>
        <v>0</v>
      </c>
      <c r="CU133" s="202">
        <f t="shared" si="54"/>
        <v>0</v>
      </c>
      <c r="CV133" s="202">
        <f t="shared" si="24"/>
        <v>0</v>
      </c>
      <c r="CW133" s="241" t="str">
        <f>IF(CV133=0,"",IF(SUM($CV$105:CV133)=1,_xlfn.NUMBERVALUE(C133),IF($CV$151&gt;SUM($CV$105:CV133),_xlfn.CONCAT(", ",_xlfn.NUMBERVALUE(C133)),IF($CV$151=SUM($CV$105:CV133),_xlfn.CONCAT(" y ",_xlfn.NUMBERVALUE(C133))))))</f>
        <v/>
      </c>
      <c r="CY133" s="563">
        <f t="shared" si="38"/>
        <v>0</v>
      </c>
      <c r="CZ133" s="563"/>
    </row>
    <row r="134" spans="1:104" s="211" customFormat="1" ht="15" customHeight="1">
      <c r="A134" s="18"/>
      <c r="B134" s="51"/>
      <c r="C134" s="48" t="s">
        <v>5029</v>
      </c>
      <c r="D134" s="547" t="str">
        <f>IF(CNGE_2024_M3_Secc1!D81="","",CNGE_2024_M3_Secc1!D81)</f>
        <v/>
      </c>
      <c r="E134" s="548"/>
      <c r="F134" s="548"/>
      <c r="G134" s="548"/>
      <c r="H134" s="548"/>
      <c r="I134" s="548"/>
      <c r="J134" s="548"/>
      <c r="K134" s="548"/>
      <c r="L134" s="548"/>
      <c r="M134" s="549"/>
      <c r="N134" s="103"/>
      <c r="O134" s="103"/>
      <c r="P134" s="103"/>
      <c r="Q134" s="103"/>
      <c r="R134" s="103"/>
      <c r="S134" s="103"/>
      <c r="T134" s="103"/>
      <c r="U134" s="103"/>
      <c r="V134" s="103"/>
      <c r="W134" s="103"/>
      <c r="X134" s="103"/>
      <c r="Y134" s="103"/>
      <c r="Z134" s="103"/>
      <c r="AA134" s="103"/>
      <c r="AB134" s="103"/>
      <c r="AC134" s="103"/>
      <c r="AD134" s="103"/>
      <c r="AE134" s="213"/>
      <c r="AF134" s="210"/>
      <c r="AH134" s="522">
        <f t="shared" si="16"/>
        <v>0</v>
      </c>
      <c r="AI134" s="522"/>
      <c r="AJ134" s="522">
        <f t="shared" si="17"/>
        <v>0</v>
      </c>
      <c r="AK134" s="522"/>
      <c r="AL134" s="522">
        <f t="shared" si="26"/>
        <v>0</v>
      </c>
      <c r="AM134" s="522" t="str">
        <f t="shared" si="18"/>
        <v>NA</v>
      </c>
      <c r="AN134" s="524">
        <f t="shared" si="19"/>
        <v>0</v>
      </c>
      <c r="AO134" s="526"/>
      <c r="AP134" s="125" t="str">
        <f>IF(AN134=0,"", IF(SUM($AN$105:AN134)=1,_xlfn.CONCAT(AQ134), IF($AN$151&gt;SUM($AN$105:AN134),_xlfn.CONCAT(", ",AQ134), IF($AN$151=SUM($AN$105:AN134),_xlfn.CONCAT(" y ",AQ134,".")))))</f>
        <v/>
      </c>
      <c r="AQ134" s="113">
        <f t="shared" si="20"/>
        <v>29</v>
      </c>
      <c r="AS134" s="563">
        <f t="shared" si="21"/>
        <v>0</v>
      </c>
      <c r="AT134" s="563"/>
      <c r="BB134" s="202" t="e" cm="1">
        <f t="array" ref="BB134">IF(CNGE_2024_M3_Secc1!$AO$111=CNGE_2024_M3_Secc1!$AQ$111,O,IF(CNGE_2024_M3_Secc1!O149="",1,0))</f>
        <v>#NAME?</v>
      </c>
      <c r="BC134" s="202" t="e" cm="1">
        <f t="array" ref="BC134">IF(CNGE_2024_M3_Secc1!$AO$111=CNGE_2024_M3_Secc1!$AQ$111,O,IF(CNGE_2024_M3_Secc1!P149="",1,0))</f>
        <v>#NAME?</v>
      </c>
      <c r="BD134" s="202" t="e" cm="1">
        <f t="array" ref="BD134">IF(CNGE_2024_M3_Secc1!$AO$111=CNGE_2024_M3_Secc1!$AQ$111,O,IF(CNGE_2024_M3_Secc1!Q149="",1,0))</f>
        <v>#NAME?</v>
      </c>
      <c r="BE134" s="202" t="e" cm="1">
        <f t="array" ref="BE134">IF(CNGE_2024_M3_Secc1!$AO$111=CNGE_2024_M3_Secc1!$AQ$111,O,IF(CNGE_2024_M3_Secc1!R149="",1,0))</f>
        <v>#NAME?</v>
      </c>
      <c r="BF134" s="202" t="e" cm="1">
        <f t="array" ref="BF134">IF(CNGE_2024_M3_Secc1!$AO$111=CNGE_2024_M3_Secc1!$AQ$111,O,IF(CNGE_2024_M3_Secc1!S149="",1,0))</f>
        <v>#NAME?</v>
      </c>
      <c r="BG134" s="202" t="e" cm="1">
        <f t="array" ref="BG134">IF(CNGE_2024_M3_Secc1!$AO$111=CNGE_2024_M3_Secc1!$AQ$111,O,IF(CNGE_2024_M3_Secc1!T149="",1,0))</f>
        <v>#NAME?</v>
      </c>
      <c r="BH134" s="202" t="e" cm="1">
        <f t="array" ref="BH134">IF(CNGE_2024_M3_Secc1!$AO$111=CNGE_2024_M3_Secc1!$AQ$111,O,IF(CNGE_2024_M3_Secc1!U149="",1,0))</f>
        <v>#NAME?</v>
      </c>
      <c r="BI134" s="202" t="e" cm="1">
        <f t="array" ref="BI134">IF(CNGE_2024_M3_Secc1!$AO$111=CNGE_2024_M3_Secc1!$AQ$111,O,IF(CNGE_2024_M3_Secc1!V149="",1,0))</f>
        <v>#NAME?</v>
      </c>
      <c r="BJ134" s="202" t="e" cm="1">
        <f t="array" ref="BJ134">IF(CNGE_2024_M3_Secc1!$AO$111=CNGE_2024_M3_Secc1!$AQ$111,O,IF(CNGE_2024_M3_Secc1!W149="",1,0))</f>
        <v>#NAME?</v>
      </c>
      <c r="BK134" s="202" t="e" cm="1">
        <f t="array" ref="BK134">IF(CNGE_2024_M3_Secc1!$AO$111=CNGE_2024_M3_Secc1!$AQ$111,O,IF(CNGE_2024_M3_Secc1!X149="",1,0))</f>
        <v>#NAME?</v>
      </c>
      <c r="BL134" s="202" t="e" cm="1">
        <f t="array" ref="BL134">IF(CNGE_2024_M3_Secc1!$AO$111=CNGE_2024_M3_Secc1!$AQ$111,O,IF(CNGE_2024_M3_Secc1!Y149="",1,0))</f>
        <v>#NAME?</v>
      </c>
      <c r="BM134" s="202" t="e" cm="1">
        <f t="array" ref="BM134">IF(CNGE_2024_M3_Secc1!$AO$111=CNGE_2024_M3_Secc1!$AQ$111,O,IF(CNGE_2024_M3_Secc1!Z149="",1,0))</f>
        <v>#NAME?</v>
      </c>
      <c r="BN134" s="202" t="e" cm="1">
        <f t="array" ref="BN134">IF(CNGE_2024_M3_Secc1!$AO$111=CNGE_2024_M3_Secc1!$AQ$111,O,IF(CNGE_2024_M3_Secc1!AA149="",1,0))</f>
        <v>#NAME?</v>
      </c>
      <c r="BO134" s="202" t="e" cm="1">
        <f t="array" ref="BO134">IF(CNGE_2024_M3_Secc1!$AO$111=CNGE_2024_M3_Secc1!$AQ$111,O,IF(CNGE_2024_M3_Secc1!AB149="",1,0))</f>
        <v>#NAME?</v>
      </c>
      <c r="BP134" s="202" t="e" cm="1">
        <f t="array" ref="BP134">IF(CNGE_2024_M3_Secc1!$AO$111=CNGE_2024_M3_Secc1!$AQ$111,O,IF(CNGE_2024_M3_Secc1!AC149="",1,0))</f>
        <v>#NAME?</v>
      </c>
      <c r="BQ134" s="202" t="e" cm="1">
        <f t="array" ref="BQ134">IF(CNGE_2024_M3_Secc1!$AO$111=CNGE_2024_M3_Secc1!$AQ$111,O,IF(CNGE_2024_M3_Secc1!AD149="",1,0))</f>
        <v>#NAME?</v>
      </c>
      <c r="BS134" s="563">
        <f t="shared" si="13"/>
        <v>0</v>
      </c>
      <c r="BT134" s="563"/>
      <c r="BU134" s="563">
        <f t="shared" si="14"/>
        <v>0</v>
      </c>
      <c r="BV134" s="563"/>
      <c r="BW134" s="563">
        <f t="shared" si="22"/>
        <v>0</v>
      </c>
      <c r="BX134" s="563"/>
      <c r="CF134" s="202">
        <f>IF($AH$96=$AJ$96,0,
IF(OR(AND($BS$134="NS",O134&lt;&gt;"NA",OR(O134="NS",O134=0)),AND($BS$134="NA",O134&lt;&gt;"NS",OR(O134="NA",O134=0))),0,
IF(OR(AND($BS$134&lt;&gt;"NS",$BS$134&lt;&gt;"NA",O134&lt;&gt;"NS",O134&lt;&gt;"NA",O134&gt;$BS$134),
AND(O134&gt;0,OR($BS$134="NS",$BS$134="NA")),
AND($BS$134&lt;&gt;"NS",$BS$134&lt;&gt;"NA",$BS$134&gt;=0,O134="NA"),
AND($BS$134&lt;&gt;"NS",$BS$134&lt;&gt;"NA",$BS$134=0,O134="NS")),1,0)))</f>
        <v>0</v>
      </c>
      <c r="CG134" s="202">
        <f t="shared" ref="CG134:CU134" si="55">IF($AH$96=$AJ$96,0,
IF(OR(AND($BS$134="NS",P134&lt;&gt;"NA",OR(P134="NS",P134=0)),AND($BS$134="NA",P134&lt;&gt;"NS",OR(P134="NA",P134=0))),0,
IF(OR(AND($BS$134&lt;&gt;"NS",$BS$134&lt;&gt;"NA",P134&lt;&gt;"NS",P134&lt;&gt;"NA",P134&gt;$BS$134),
AND(P134&gt;0,OR($BS$134="NS",$BS$134="NA")),
AND($BS$134&lt;&gt;"NS",$BS$134&lt;&gt;"NA",$BS$134&gt;=0,P134="NA"),
AND($BS$134&lt;&gt;"NS",$BS$134&lt;&gt;"NA",$BS$134=0,P134="NS")),1,0)))</f>
        <v>0</v>
      </c>
      <c r="CH134" s="202">
        <f t="shared" si="55"/>
        <v>0</v>
      </c>
      <c r="CI134" s="202">
        <f t="shared" si="55"/>
        <v>0</v>
      </c>
      <c r="CJ134" s="202">
        <f t="shared" si="55"/>
        <v>0</v>
      </c>
      <c r="CK134" s="202">
        <f t="shared" si="55"/>
        <v>0</v>
      </c>
      <c r="CL134" s="202">
        <f t="shared" si="55"/>
        <v>0</v>
      </c>
      <c r="CM134" s="202">
        <f t="shared" si="55"/>
        <v>0</v>
      </c>
      <c r="CN134" s="202">
        <f t="shared" si="55"/>
        <v>0</v>
      </c>
      <c r="CO134" s="202">
        <f t="shared" si="55"/>
        <v>0</v>
      </c>
      <c r="CP134" s="202">
        <f t="shared" si="55"/>
        <v>0</v>
      </c>
      <c r="CQ134" s="202">
        <f t="shared" si="55"/>
        <v>0</v>
      </c>
      <c r="CR134" s="202">
        <f t="shared" si="55"/>
        <v>0</v>
      </c>
      <c r="CS134" s="202">
        <f t="shared" si="55"/>
        <v>0</v>
      </c>
      <c r="CT134" s="202">
        <f t="shared" si="55"/>
        <v>0</v>
      </c>
      <c r="CU134" s="202">
        <f t="shared" si="55"/>
        <v>0</v>
      </c>
      <c r="CV134" s="202">
        <f t="shared" si="24"/>
        <v>0</v>
      </c>
      <c r="CW134" s="241" t="str">
        <f>IF(CV134=0,"",IF(SUM($CV$105:CV134)=1,_xlfn.NUMBERVALUE(C134),IF($CV$151&gt;SUM($CV$105:CV134),_xlfn.CONCAT(", ",_xlfn.NUMBERVALUE(C134)),IF($CV$151=SUM($CV$105:CV134),_xlfn.CONCAT(" y ",_xlfn.NUMBERVALUE(C134))))))</f>
        <v/>
      </c>
      <c r="CY134" s="563">
        <f t="shared" si="38"/>
        <v>0</v>
      </c>
      <c r="CZ134" s="563"/>
    </row>
    <row r="135" spans="1:104" s="211" customFormat="1" ht="15" customHeight="1">
      <c r="A135" s="18"/>
      <c r="B135" s="51"/>
      <c r="C135" s="48" t="s">
        <v>5030</v>
      </c>
      <c r="D135" s="547" t="str">
        <f>IF(CNGE_2024_M3_Secc1!D82="","",CNGE_2024_M3_Secc1!D82)</f>
        <v/>
      </c>
      <c r="E135" s="548"/>
      <c r="F135" s="548"/>
      <c r="G135" s="548"/>
      <c r="H135" s="548"/>
      <c r="I135" s="548"/>
      <c r="J135" s="548"/>
      <c r="K135" s="548"/>
      <c r="L135" s="548"/>
      <c r="M135" s="549"/>
      <c r="N135" s="103"/>
      <c r="O135" s="103"/>
      <c r="P135" s="103"/>
      <c r="Q135" s="103"/>
      <c r="R135" s="103"/>
      <c r="S135" s="103"/>
      <c r="T135" s="103"/>
      <c r="U135" s="103"/>
      <c r="V135" s="103"/>
      <c r="W135" s="103"/>
      <c r="X135" s="103"/>
      <c r="Y135" s="103"/>
      <c r="Z135" s="103"/>
      <c r="AA135" s="103"/>
      <c r="AB135" s="103"/>
      <c r="AC135" s="103"/>
      <c r="AD135" s="103"/>
      <c r="AE135" s="213"/>
      <c r="AF135" s="210"/>
      <c r="AH135" s="522">
        <f t="shared" si="16"/>
        <v>0</v>
      </c>
      <c r="AI135" s="522"/>
      <c r="AJ135" s="522">
        <f t="shared" si="17"/>
        <v>0</v>
      </c>
      <c r="AK135" s="522"/>
      <c r="AL135" s="522">
        <f t="shared" si="26"/>
        <v>0</v>
      </c>
      <c r="AM135" s="522" t="str">
        <f t="shared" si="18"/>
        <v>NA</v>
      </c>
      <c r="AN135" s="524">
        <f t="shared" si="19"/>
        <v>0</v>
      </c>
      <c r="AO135" s="526"/>
      <c r="AP135" s="125" t="str">
        <f>IF(AN135=0,"", IF(SUM($AN$105:AN135)=1,_xlfn.CONCAT(AQ135), IF($AN$151&gt;SUM($AN$105:AN135),_xlfn.CONCAT(", ",AQ135), IF($AN$151=SUM($AN$105:AN135),_xlfn.CONCAT(" y ",AQ135,".")))))</f>
        <v/>
      </c>
      <c r="AQ135" s="113">
        <f t="shared" si="20"/>
        <v>30</v>
      </c>
      <c r="AS135" s="563">
        <f t="shared" si="21"/>
        <v>0</v>
      </c>
      <c r="AT135" s="563"/>
      <c r="BB135" s="202" t="e" cm="1">
        <f t="array" ref="BB135">IF(CNGE_2024_M3_Secc1!$AO$111=CNGE_2024_M3_Secc1!$AQ$111,O,IF(CNGE_2024_M3_Secc1!O150="",1,0))</f>
        <v>#NAME?</v>
      </c>
      <c r="BC135" s="202" t="e" cm="1">
        <f t="array" ref="BC135">IF(CNGE_2024_M3_Secc1!$AO$111=CNGE_2024_M3_Secc1!$AQ$111,O,IF(CNGE_2024_M3_Secc1!P150="",1,0))</f>
        <v>#NAME?</v>
      </c>
      <c r="BD135" s="202" t="e" cm="1">
        <f t="array" ref="BD135">IF(CNGE_2024_M3_Secc1!$AO$111=CNGE_2024_M3_Secc1!$AQ$111,O,IF(CNGE_2024_M3_Secc1!Q150="",1,0))</f>
        <v>#NAME?</v>
      </c>
      <c r="BE135" s="202" t="e" cm="1">
        <f t="array" ref="BE135">IF(CNGE_2024_M3_Secc1!$AO$111=CNGE_2024_M3_Secc1!$AQ$111,O,IF(CNGE_2024_M3_Secc1!R150="",1,0))</f>
        <v>#NAME?</v>
      </c>
      <c r="BF135" s="202" t="e" cm="1">
        <f t="array" ref="BF135">IF(CNGE_2024_M3_Secc1!$AO$111=CNGE_2024_M3_Secc1!$AQ$111,O,IF(CNGE_2024_M3_Secc1!S150="",1,0))</f>
        <v>#NAME?</v>
      </c>
      <c r="BG135" s="202" t="e" cm="1">
        <f t="array" ref="BG135">IF(CNGE_2024_M3_Secc1!$AO$111=CNGE_2024_M3_Secc1!$AQ$111,O,IF(CNGE_2024_M3_Secc1!T150="",1,0))</f>
        <v>#NAME?</v>
      </c>
      <c r="BH135" s="202" t="e" cm="1">
        <f t="array" ref="BH135">IF(CNGE_2024_M3_Secc1!$AO$111=CNGE_2024_M3_Secc1!$AQ$111,O,IF(CNGE_2024_M3_Secc1!U150="",1,0))</f>
        <v>#NAME?</v>
      </c>
      <c r="BI135" s="202" t="e" cm="1">
        <f t="array" ref="BI135">IF(CNGE_2024_M3_Secc1!$AO$111=CNGE_2024_M3_Secc1!$AQ$111,O,IF(CNGE_2024_M3_Secc1!V150="",1,0))</f>
        <v>#NAME?</v>
      </c>
      <c r="BJ135" s="202" t="e" cm="1">
        <f t="array" ref="BJ135">IF(CNGE_2024_M3_Secc1!$AO$111=CNGE_2024_M3_Secc1!$AQ$111,O,IF(CNGE_2024_M3_Secc1!W150="",1,0))</f>
        <v>#NAME?</v>
      </c>
      <c r="BK135" s="202" t="e" cm="1">
        <f t="array" ref="BK135">IF(CNGE_2024_M3_Secc1!$AO$111=CNGE_2024_M3_Secc1!$AQ$111,O,IF(CNGE_2024_M3_Secc1!X150="",1,0))</f>
        <v>#NAME?</v>
      </c>
      <c r="BL135" s="202" t="e" cm="1">
        <f t="array" ref="BL135">IF(CNGE_2024_M3_Secc1!$AO$111=CNGE_2024_M3_Secc1!$AQ$111,O,IF(CNGE_2024_M3_Secc1!Y150="",1,0))</f>
        <v>#NAME?</v>
      </c>
      <c r="BM135" s="202" t="e" cm="1">
        <f t="array" ref="BM135">IF(CNGE_2024_M3_Secc1!$AO$111=CNGE_2024_M3_Secc1!$AQ$111,O,IF(CNGE_2024_M3_Secc1!Z150="",1,0))</f>
        <v>#NAME?</v>
      </c>
      <c r="BN135" s="202" t="e" cm="1">
        <f t="array" ref="BN135">IF(CNGE_2024_M3_Secc1!$AO$111=CNGE_2024_M3_Secc1!$AQ$111,O,IF(CNGE_2024_M3_Secc1!AA150="",1,0))</f>
        <v>#NAME?</v>
      </c>
      <c r="BO135" s="202" t="e" cm="1">
        <f t="array" ref="BO135">IF(CNGE_2024_M3_Secc1!$AO$111=CNGE_2024_M3_Secc1!$AQ$111,O,IF(CNGE_2024_M3_Secc1!AB150="",1,0))</f>
        <v>#NAME?</v>
      </c>
      <c r="BP135" s="202" t="e" cm="1">
        <f t="array" ref="BP135">IF(CNGE_2024_M3_Secc1!$AO$111=CNGE_2024_M3_Secc1!$AQ$111,O,IF(CNGE_2024_M3_Secc1!AC150="",1,0))</f>
        <v>#NAME?</v>
      </c>
      <c r="BQ135" s="202" t="e" cm="1">
        <f t="array" ref="BQ135">IF(CNGE_2024_M3_Secc1!$AO$111=CNGE_2024_M3_Secc1!$AQ$111,O,IF(CNGE_2024_M3_Secc1!AD150="",1,0))</f>
        <v>#NAME?</v>
      </c>
      <c r="BS135" s="563">
        <f t="shared" si="13"/>
        <v>0</v>
      </c>
      <c r="BT135" s="563"/>
      <c r="BU135" s="563">
        <f t="shared" si="14"/>
        <v>0</v>
      </c>
      <c r="BV135" s="563"/>
      <c r="BW135" s="563">
        <f t="shared" si="22"/>
        <v>0</v>
      </c>
      <c r="BX135" s="563"/>
      <c r="CF135" s="202">
        <f>IF($AH$96=$AJ$96,0,
IF(OR(AND($BS$135="NS",O135&lt;&gt;"NA",OR(O135="NS",O135=0)),AND($BS$135="NA",O135&lt;&gt;"NS",OR(O135="NA",O135=0))),0,
IF(OR(AND($BS$135&lt;&gt;"NS",$BS$135&lt;&gt;"NA",O135&lt;&gt;"NS",O135&lt;&gt;"NA",O135&gt;$BS$135),
AND(O135&gt;0,OR($BS$135="NS",$BS$135="NA")),
AND($BS$135&lt;&gt;"NS",$BS$135&lt;&gt;"NA",$BS$135&gt;=0,O135="NA"),
AND($BS$135&lt;&gt;"NS",$BS$135&lt;&gt;"NA",$BS$135=0,O135="NS")),1,0)))</f>
        <v>0</v>
      </c>
      <c r="CG135" s="202">
        <f t="shared" ref="CG135:CU135" si="56">IF($AH$96=$AJ$96,0,
IF(OR(AND($BS$135="NS",P135&lt;&gt;"NA",OR(P135="NS",P135=0)),AND($BS$135="NA",P135&lt;&gt;"NS",OR(P135="NA",P135=0))),0,
IF(OR(AND($BS$135&lt;&gt;"NS",$BS$135&lt;&gt;"NA",P135&lt;&gt;"NS",P135&lt;&gt;"NA",P135&gt;$BS$135),
AND(P135&gt;0,OR($BS$135="NS",$BS$135="NA")),
AND($BS$135&lt;&gt;"NS",$BS$135&lt;&gt;"NA",$BS$135&gt;=0,P135="NA"),
AND($BS$135&lt;&gt;"NS",$BS$135&lt;&gt;"NA",$BS$135=0,P135="NS")),1,0)))</f>
        <v>0</v>
      </c>
      <c r="CH135" s="202">
        <f t="shared" si="56"/>
        <v>0</v>
      </c>
      <c r="CI135" s="202">
        <f t="shared" si="56"/>
        <v>0</v>
      </c>
      <c r="CJ135" s="202">
        <f t="shared" si="56"/>
        <v>0</v>
      </c>
      <c r="CK135" s="202">
        <f t="shared" si="56"/>
        <v>0</v>
      </c>
      <c r="CL135" s="202">
        <f t="shared" si="56"/>
        <v>0</v>
      </c>
      <c r="CM135" s="202">
        <f t="shared" si="56"/>
        <v>0</v>
      </c>
      <c r="CN135" s="202">
        <f t="shared" si="56"/>
        <v>0</v>
      </c>
      <c r="CO135" s="202">
        <f t="shared" si="56"/>
        <v>0</v>
      </c>
      <c r="CP135" s="202">
        <f t="shared" si="56"/>
        <v>0</v>
      </c>
      <c r="CQ135" s="202">
        <f t="shared" si="56"/>
        <v>0</v>
      </c>
      <c r="CR135" s="202">
        <f t="shared" si="56"/>
        <v>0</v>
      </c>
      <c r="CS135" s="202">
        <f t="shared" si="56"/>
        <v>0</v>
      </c>
      <c r="CT135" s="202">
        <f t="shared" si="56"/>
        <v>0</v>
      </c>
      <c r="CU135" s="202">
        <f t="shared" si="56"/>
        <v>0</v>
      </c>
      <c r="CV135" s="202">
        <f t="shared" si="24"/>
        <v>0</v>
      </c>
      <c r="CW135" s="241" t="str">
        <f>IF(CV135=0,"",IF(SUM($CV$105:CV135)=1,_xlfn.NUMBERVALUE(C135),IF($CV$151&gt;SUM($CV$105:CV135),_xlfn.CONCAT(", ",_xlfn.NUMBERVALUE(C135)),IF($CV$151=SUM($CV$105:CV135),_xlfn.CONCAT(" y ",_xlfn.NUMBERVALUE(C135))))))</f>
        <v/>
      </c>
      <c r="CY135" s="563">
        <f t="shared" si="38"/>
        <v>0</v>
      </c>
      <c r="CZ135" s="563"/>
    </row>
    <row r="136" spans="1:104" s="211" customFormat="1" ht="15" customHeight="1">
      <c r="A136" s="18"/>
      <c r="B136" s="51"/>
      <c r="C136" s="48" t="s">
        <v>5031</v>
      </c>
      <c r="D136" s="547" t="str">
        <f>IF(CNGE_2024_M3_Secc1!D83="","",CNGE_2024_M3_Secc1!D83)</f>
        <v/>
      </c>
      <c r="E136" s="548"/>
      <c r="F136" s="548"/>
      <c r="G136" s="548"/>
      <c r="H136" s="548"/>
      <c r="I136" s="548"/>
      <c r="J136" s="548"/>
      <c r="K136" s="548"/>
      <c r="L136" s="548"/>
      <c r="M136" s="549"/>
      <c r="N136" s="103"/>
      <c r="O136" s="103"/>
      <c r="P136" s="103"/>
      <c r="Q136" s="103"/>
      <c r="R136" s="103"/>
      <c r="S136" s="103"/>
      <c r="T136" s="103"/>
      <c r="U136" s="103"/>
      <c r="V136" s="103"/>
      <c r="W136" s="103"/>
      <c r="X136" s="103"/>
      <c r="Y136" s="103"/>
      <c r="Z136" s="103"/>
      <c r="AA136" s="103"/>
      <c r="AB136" s="103"/>
      <c r="AC136" s="103"/>
      <c r="AD136" s="103"/>
      <c r="AE136" s="213"/>
      <c r="AF136" s="210"/>
      <c r="AH136" s="522">
        <f t="shared" si="16"/>
        <v>0</v>
      </c>
      <c r="AI136" s="522"/>
      <c r="AJ136" s="522">
        <f t="shared" si="17"/>
        <v>0</v>
      </c>
      <c r="AK136" s="522"/>
      <c r="AL136" s="522">
        <f t="shared" si="26"/>
        <v>0</v>
      </c>
      <c r="AM136" s="522" t="str">
        <f t="shared" si="18"/>
        <v>NA</v>
      </c>
      <c r="AN136" s="524">
        <f t="shared" si="19"/>
        <v>0</v>
      </c>
      <c r="AO136" s="526"/>
      <c r="AP136" s="125" t="str">
        <f>IF(AN136=0,"", IF(SUM($AN$105:AN136)=1,_xlfn.CONCAT(AQ136), IF($AN$151&gt;SUM($AN$105:AN136),_xlfn.CONCAT(", ",AQ136), IF($AN$151=SUM($AN$105:AN136),_xlfn.CONCAT(" y ",AQ136,".")))))</f>
        <v/>
      </c>
      <c r="AQ136" s="113">
        <f t="shared" si="20"/>
        <v>31</v>
      </c>
      <c r="AS136" s="563">
        <f t="shared" si="21"/>
        <v>0</v>
      </c>
      <c r="AT136" s="563"/>
      <c r="BB136" s="202" t="e" cm="1">
        <f t="array" ref="BB136">IF(CNGE_2024_M3_Secc1!$AO$111=CNGE_2024_M3_Secc1!$AQ$111,O,IF(CNGE_2024_M3_Secc1!O151="",1,0))</f>
        <v>#NAME?</v>
      </c>
      <c r="BC136" s="202" t="e" cm="1">
        <f t="array" ref="BC136">IF(CNGE_2024_M3_Secc1!$AO$111=CNGE_2024_M3_Secc1!$AQ$111,O,IF(CNGE_2024_M3_Secc1!P151="",1,0))</f>
        <v>#NAME?</v>
      </c>
      <c r="BD136" s="202" t="e" cm="1">
        <f t="array" ref="BD136">IF(CNGE_2024_M3_Secc1!$AO$111=CNGE_2024_M3_Secc1!$AQ$111,O,IF(CNGE_2024_M3_Secc1!Q151="",1,0))</f>
        <v>#NAME?</v>
      </c>
      <c r="BE136" s="202" t="e" cm="1">
        <f t="array" ref="BE136">IF(CNGE_2024_M3_Secc1!$AO$111=CNGE_2024_M3_Secc1!$AQ$111,O,IF(CNGE_2024_M3_Secc1!R151="",1,0))</f>
        <v>#NAME?</v>
      </c>
      <c r="BF136" s="202" t="e" cm="1">
        <f t="array" ref="BF136">IF(CNGE_2024_M3_Secc1!$AO$111=CNGE_2024_M3_Secc1!$AQ$111,O,IF(CNGE_2024_M3_Secc1!S151="",1,0))</f>
        <v>#NAME?</v>
      </c>
      <c r="BG136" s="202" t="e" cm="1">
        <f t="array" ref="BG136">IF(CNGE_2024_M3_Secc1!$AO$111=CNGE_2024_M3_Secc1!$AQ$111,O,IF(CNGE_2024_M3_Secc1!T151="",1,0))</f>
        <v>#NAME?</v>
      </c>
      <c r="BH136" s="202" t="e" cm="1">
        <f t="array" ref="BH136">IF(CNGE_2024_M3_Secc1!$AO$111=CNGE_2024_M3_Secc1!$AQ$111,O,IF(CNGE_2024_M3_Secc1!U151="",1,0))</f>
        <v>#NAME?</v>
      </c>
      <c r="BI136" s="202" t="e" cm="1">
        <f t="array" ref="BI136">IF(CNGE_2024_M3_Secc1!$AO$111=CNGE_2024_M3_Secc1!$AQ$111,O,IF(CNGE_2024_M3_Secc1!V151="",1,0))</f>
        <v>#NAME?</v>
      </c>
      <c r="BJ136" s="202" t="e" cm="1">
        <f t="array" ref="BJ136">IF(CNGE_2024_M3_Secc1!$AO$111=CNGE_2024_M3_Secc1!$AQ$111,O,IF(CNGE_2024_M3_Secc1!W151="",1,0))</f>
        <v>#NAME?</v>
      </c>
      <c r="BK136" s="202" t="e" cm="1">
        <f t="array" ref="BK136">IF(CNGE_2024_M3_Secc1!$AO$111=CNGE_2024_M3_Secc1!$AQ$111,O,IF(CNGE_2024_M3_Secc1!X151="",1,0))</f>
        <v>#NAME?</v>
      </c>
      <c r="BL136" s="202" t="e" cm="1">
        <f t="array" ref="BL136">IF(CNGE_2024_M3_Secc1!$AO$111=CNGE_2024_M3_Secc1!$AQ$111,O,IF(CNGE_2024_M3_Secc1!Y151="",1,0))</f>
        <v>#NAME?</v>
      </c>
      <c r="BM136" s="202" t="e" cm="1">
        <f t="array" ref="BM136">IF(CNGE_2024_M3_Secc1!$AO$111=CNGE_2024_M3_Secc1!$AQ$111,O,IF(CNGE_2024_M3_Secc1!Z151="",1,0))</f>
        <v>#NAME?</v>
      </c>
      <c r="BN136" s="202" t="e" cm="1">
        <f t="array" ref="BN136">IF(CNGE_2024_M3_Secc1!$AO$111=CNGE_2024_M3_Secc1!$AQ$111,O,IF(CNGE_2024_M3_Secc1!AA151="",1,0))</f>
        <v>#NAME?</v>
      </c>
      <c r="BO136" s="202" t="e" cm="1">
        <f t="array" ref="BO136">IF(CNGE_2024_M3_Secc1!$AO$111=CNGE_2024_M3_Secc1!$AQ$111,O,IF(CNGE_2024_M3_Secc1!AB151="",1,0))</f>
        <v>#NAME?</v>
      </c>
      <c r="BP136" s="202" t="e" cm="1">
        <f t="array" ref="BP136">IF(CNGE_2024_M3_Secc1!$AO$111=CNGE_2024_M3_Secc1!$AQ$111,O,IF(CNGE_2024_M3_Secc1!AC151="",1,0))</f>
        <v>#NAME?</v>
      </c>
      <c r="BQ136" s="202" t="e" cm="1">
        <f t="array" ref="BQ136">IF(CNGE_2024_M3_Secc1!$AO$111=CNGE_2024_M3_Secc1!$AQ$111,O,IF(CNGE_2024_M3_Secc1!AD151="",1,0))</f>
        <v>#NAME?</v>
      </c>
      <c r="BS136" s="563">
        <f t="shared" si="13"/>
        <v>0</v>
      </c>
      <c r="BT136" s="563"/>
      <c r="BU136" s="563">
        <f t="shared" si="14"/>
        <v>0</v>
      </c>
      <c r="BV136" s="563"/>
      <c r="BW136" s="563">
        <f t="shared" si="22"/>
        <v>0</v>
      </c>
      <c r="BX136" s="563"/>
      <c r="CF136" s="202">
        <f>IF($AH$96=$AJ$96,0,
IF(OR(AND($BS$136="NS",O136&lt;&gt;"NA",OR(O136="NS",O136=0)),AND($BS$136="NA",O136&lt;&gt;"NS",OR(O136="NA",O136=0))),0,
IF(OR(AND($BS$136&lt;&gt;"NS",$BS$136&lt;&gt;"NA",O136&lt;&gt;"NS",O136&lt;&gt;"NA",O136&gt;$BS$136),
AND(O136&gt;0,OR($BS$136="NS",$BS$136="NA")),
AND($BS$136&lt;&gt;"NS",$BS$136&lt;&gt;"NA",$BS$136&gt;=0,O136="NA"),
AND($BS$136&lt;&gt;"NS",$BS$136&lt;&gt;"NA",$BS$136=0,O136="NS")),1,0)))</f>
        <v>0</v>
      </c>
      <c r="CG136" s="202">
        <f t="shared" ref="CG136:CU136" si="57">IF($AH$96=$AJ$96,0,
IF(OR(AND($BS$136="NS",P136&lt;&gt;"NA",OR(P136="NS",P136=0)),AND($BS$136="NA",P136&lt;&gt;"NS",OR(P136="NA",P136=0))),0,
IF(OR(AND($BS$136&lt;&gt;"NS",$BS$136&lt;&gt;"NA",P136&lt;&gt;"NS",P136&lt;&gt;"NA",P136&gt;$BS$136),
AND(P136&gt;0,OR($BS$136="NS",$BS$136="NA")),
AND($BS$136&lt;&gt;"NS",$BS$136&lt;&gt;"NA",$BS$136&gt;=0,P136="NA"),
AND($BS$136&lt;&gt;"NS",$BS$136&lt;&gt;"NA",$BS$136=0,P136="NS")),1,0)))</f>
        <v>0</v>
      </c>
      <c r="CH136" s="202">
        <f t="shared" si="57"/>
        <v>0</v>
      </c>
      <c r="CI136" s="202">
        <f t="shared" si="57"/>
        <v>0</v>
      </c>
      <c r="CJ136" s="202">
        <f t="shared" si="57"/>
        <v>0</v>
      </c>
      <c r="CK136" s="202">
        <f t="shared" si="57"/>
        <v>0</v>
      </c>
      <c r="CL136" s="202">
        <f t="shared" si="57"/>
        <v>0</v>
      </c>
      <c r="CM136" s="202">
        <f t="shared" si="57"/>
        <v>0</v>
      </c>
      <c r="CN136" s="202">
        <f t="shared" si="57"/>
        <v>0</v>
      </c>
      <c r="CO136" s="202">
        <f t="shared" si="57"/>
        <v>0</v>
      </c>
      <c r="CP136" s="202">
        <f t="shared" si="57"/>
        <v>0</v>
      </c>
      <c r="CQ136" s="202">
        <f t="shared" si="57"/>
        <v>0</v>
      </c>
      <c r="CR136" s="202">
        <f t="shared" si="57"/>
        <v>0</v>
      </c>
      <c r="CS136" s="202">
        <f t="shared" si="57"/>
        <v>0</v>
      </c>
      <c r="CT136" s="202">
        <f t="shared" si="57"/>
        <v>0</v>
      </c>
      <c r="CU136" s="202">
        <f t="shared" si="57"/>
        <v>0</v>
      </c>
      <c r="CV136" s="202">
        <f t="shared" si="24"/>
        <v>0</v>
      </c>
      <c r="CW136" s="241" t="str">
        <f>IF(CV136=0,"",IF(SUM($CV$105:CV136)=1,_xlfn.NUMBERVALUE(C136),IF($CV$151&gt;SUM($CV$105:CV136),_xlfn.CONCAT(", ",_xlfn.NUMBERVALUE(C136)),IF($CV$151=SUM($CV$105:CV136),_xlfn.CONCAT(" y ",_xlfn.NUMBERVALUE(C136))))))</f>
        <v/>
      </c>
      <c r="CY136" s="563">
        <f t="shared" si="38"/>
        <v>0</v>
      </c>
      <c r="CZ136" s="563"/>
    </row>
    <row r="137" spans="1:104" s="211" customFormat="1" ht="15" customHeight="1">
      <c r="A137" s="18"/>
      <c r="B137" s="51"/>
      <c r="C137" s="48" t="s">
        <v>5032</v>
      </c>
      <c r="D137" s="547" t="str">
        <f>IF(CNGE_2024_M3_Secc1!D84="","",CNGE_2024_M3_Secc1!D84)</f>
        <v/>
      </c>
      <c r="E137" s="548"/>
      <c r="F137" s="548"/>
      <c r="G137" s="548"/>
      <c r="H137" s="548"/>
      <c r="I137" s="548"/>
      <c r="J137" s="548"/>
      <c r="K137" s="548"/>
      <c r="L137" s="548"/>
      <c r="M137" s="549"/>
      <c r="N137" s="103"/>
      <c r="O137" s="103"/>
      <c r="P137" s="103"/>
      <c r="Q137" s="103"/>
      <c r="R137" s="103"/>
      <c r="S137" s="103"/>
      <c r="T137" s="103"/>
      <c r="U137" s="103"/>
      <c r="V137" s="103"/>
      <c r="W137" s="103"/>
      <c r="X137" s="103"/>
      <c r="Y137" s="103"/>
      <c r="Z137" s="103"/>
      <c r="AA137" s="103"/>
      <c r="AB137" s="103"/>
      <c r="AC137" s="103"/>
      <c r="AD137" s="103"/>
      <c r="AE137" s="213"/>
      <c r="AF137" s="210"/>
      <c r="AH137" s="522">
        <f t="shared" si="16"/>
        <v>0</v>
      </c>
      <c r="AI137" s="522"/>
      <c r="AJ137" s="522">
        <f t="shared" si="17"/>
        <v>0</v>
      </c>
      <c r="AK137" s="522"/>
      <c r="AL137" s="522">
        <f t="shared" si="26"/>
        <v>0</v>
      </c>
      <c r="AM137" s="522" t="str">
        <f t="shared" si="18"/>
        <v>NA</v>
      </c>
      <c r="AN137" s="524">
        <f t="shared" si="19"/>
        <v>0</v>
      </c>
      <c r="AO137" s="526"/>
      <c r="AP137" s="125" t="str">
        <f>IF(AN137=0,"", IF(SUM($AN$105:AN137)=1,_xlfn.CONCAT(AQ137), IF($AN$151&gt;SUM($AN$105:AN137),_xlfn.CONCAT(", ",AQ137), IF($AN$151=SUM($AN$105:AN137),_xlfn.CONCAT(" y ",AQ137,".")))))</f>
        <v/>
      </c>
      <c r="AQ137" s="113">
        <f t="shared" si="20"/>
        <v>32</v>
      </c>
      <c r="AS137" s="563">
        <f t="shared" si="21"/>
        <v>0</v>
      </c>
      <c r="AT137" s="563"/>
      <c r="BB137" s="202" t="e" cm="1">
        <f t="array" ref="BB137">IF(CNGE_2024_M3_Secc1!$AO$111=CNGE_2024_M3_Secc1!$AQ$111,O,IF(CNGE_2024_M3_Secc1!O152="",1,0))</f>
        <v>#NAME?</v>
      </c>
      <c r="BC137" s="202" t="e" cm="1">
        <f t="array" ref="BC137">IF(CNGE_2024_M3_Secc1!$AO$111=CNGE_2024_M3_Secc1!$AQ$111,O,IF(CNGE_2024_M3_Secc1!P152="",1,0))</f>
        <v>#NAME?</v>
      </c>
      <c r="BD137" s="202" t="e" cm="1">
        <f t="array" ref="BD137">IF(CNGE_2024_M3_Secc1!$AO$111=CNGE_2024_M3_Secc1!$AQ$111,O,IF(CNGE_2024_M3_Secc1!Q152="",1,0))</f>
        <v>#NAME?</v>
      </c>
      <c r="BE137" s="202" t="e" cm="1">
        <f t="array" ref="BE137">IF(CNGE_2024_M3_Secc1!$AO$111=CNGE_2024_M3_Secc1!$AQ$111,O,IF(CNGE_2024_M3_Secc1!R152="",1,0))</f>
        <v>#NAME?</v>
      </c>
      <c r="BF137" s="202" t="e" cm="1">
        <f t="array" ref="BF137">IF(CNGE_2024_M3_Secc1!$AO$111=CNGE_2024_M3_Secc1!$AQ$111,O,IF(CNGE_2024_M3_Secc1!S152="",1,0))</f>
        <v>#NAME?</v>
      </c>
      <c r="BG137" s="202" t="e" cm="1">
        <f t="array" ref="BG137">IF(CNGE_2024_M3_Secc1!$AO$111=CNGE_2024_M3_Secc1!$AQ$111,O,IF(CNGE_2024_M3_Secc1!T152="",1,0))</f>
        <v>#NAME?</v>
      </c>
      <c r="BH137" s="202" t="e" cm="1">
        <f t="array" ref="BH137">IF(CNGE_2024_M3_Secc1!$AO$111=CNGE_2024_M3_Secc1!$AQ$111,O,IF(CNGE_2024_M3_Secc1!U152="",1,0))</f>
        <v>#NAME?</v>
      </c>
      <c r="BI137" s="202" t="e" cm="1">
        <f t="array" ref="BI137">IF(CNGE_2024_M3_Secc1!$AO$111=CNGE_2024_M3_Secc1!$AQ$111,O,IF(CNGE_2024_M3_Secc1!V152="",1,0))</f>
        <v>#NAME?</v>
      </c>
      <c r="BJ137" s="202" t="e" cm="1">
        <f t="array" ref="BJ137">IF(CNGE_2024_M3_Secc1!$AO$111=CNGE_2024_M3_Secc1!$AQ$111,O,IF(CNGE_2024_M3_Secc1!W152="",1,0))</f>
        <v>#NAME?</v>
      </c>
      <c r="BK137" s="202" t="e" cm="1">
        <f t="array" ref="BK137">IF(CNGE_2024_M3_Secc1!$AO$111=CNGE_2024_M3_Secc1!$AQ$111,O,IF(CNGE_2024_M3_Secc1!X152="",1,0))</f>
        <v>#NAME?</v>
      </c>
      <c r="BL137" s="202" t="e" cm="1">
        <f t="array" ref="BL137">IF(CNGE_2024_M3_Secc1!$AO$111=CNGE_2024_M3_Secc1!$AQ$111,O,IF(CNGE_2024_M3_Secc1!Y152="",1,0))</f>
        <v>#NAME?</v>
      </c>
      <c r="BM137" s="202" t="e" cm="1">
        <f t="array" ref="BM137">IF(CNGE_2024_M3_Secc1!$AO$111=CNGE_2024_M3_Secc1!$AQ$111,O,IF(CNGE_2024_M3_Secc1!Z152="",1,0))</f>
        <v>#NAME?</v>
      </c>
      <c r="BN137" s="202" t="e" cm="1">
        <f t="array" ref="BN137">IF(CNGE_2024_M3_Secc1!$AO$111=CNGE_2024_M3_Secc1!$AQ$111,O,IF(CNGE_2024_M3_Secc1!AA152="",1,0))</f>
        <v>#NAME?</v>
      </c>
      <c r="BO137" s="202" t="e" cm="1">
        <f t="array" ref="BO137">IF(CNGE_2024_M3_Secc1!$AO$111=CNGE_2024_M3_Secc1!$AQ$111,O,IF(CNGE_2024_M3_Secc1!AB152="",1,0))</f>
        <v>#NAME?</v>
      </c>
      <c r="BP137" s="202" t="e" cm="1">
        <f t="array" ref="BP137">IF(CNGE_2024_M3_Secc1!$AO$111=CNGE_2024_M3_Secc1!$AQ$111,O,IF(CNGE_2024_M3_Secc1!AC152="",1,0))</f>
        <v>#NAME?</v>
      </c>
      <c r="BQ137" s="202" t="e" cm="1">
        <f t="array" ref="BQ137">IF(CNGE_2024_M3_Secc1!$AO$111=CNGE_2024_M3_Secc1!$AQ$111,O,IF(CNGE_2024_M3_Secc1!AD152="",1,0))</f>
        <v>#NAME?</v>
      </c>
      <c r="BS137" s="563">
        <f t="shared" si="13"/>
        <v>0</v>
      </c>
      <c r="BT137" s="563"/>
      <c r="BU137" s="563">
        <f t="shared" si="14"/>
        <v>0</v>
      </c>
      <c r="BV137" s="563"/>
      <c r="BW137" s="563">
        <f t="shared" si="22"/>
        <v>0</v>
      </c>
      <c r="BX137" s="563"/>
      <c r="CF137" s="202">
        <f>IF($AH$96=$AJ$96,0,
IF(OR(AND($BS$137="NS",O137&lt;&gt;"NA",OR(O137="NS",O137=0)),AND($BS$137="NA",O137&lt;&gt;"NS",OR(O137="NA",O137=0))),0,
IF(OR(AND($BS$137&lt;&gt;"NS",$BS$137&lt;&gt;"NA",O137&lt;&gt;"NS",O137&lt;&gt;"NA",O137&gt;$BS$137),
AND(O137&gt;0,OR($BS$137="NS",$BS$137="NA")),
AND($BS$137&lt;&gt;"NS",$BS$137&lt;&gt;"NA",$BS$137&gt;=0,O137="NA"),
AND($BS$137&lt;&gt;"NS",$BS$137&lt;&gt;"NA",$BS$137=0,O137="NS")),1,0)))</f>
        <v>0</v>
      </c>
      <c r="CG137" s="202">
        <f t="shared" ref="CG137:CU137" si="58">IF($AH$96=$AJ$96,0,
IF(OR(AND($BS$137="NS",P137&lt;&gt;"NA",OR(P137="NS",P137=0)),AND($BS$137="NA",P137&lt;&gt;"NS",OR(P137="NA",P137=0))),0,
IF(OR(AND($BS$137&lt;&gt;"NS",$BS$137&lt;&gt;"NA",P137&lt;&gt;"NS",P137&lt;&gt;"NA",P137&gt;$BS$137),
AND(P137&gt;0,OR($BS$137="NS",$BS$137="NA")),
AND($BS$137&lt;&gt;"NS",$BS$137&lt;&gt;"NA",$BS$137&gt;=0,P137="NA"),
AND($BS$137&lt;&gt;"NS",$BS$137&lt;&gt;"NA",$BS$137=0,P137="NS")),1,0)))</f>
        <v>0</v>
      </c>
      <c r="CH137" s="202">
        <f t="shared" si="58"/>
        <v>0</v>
      </c>
      <c r="CI137" s="202">
        <f t="shared" si="58"/>
        <v>0</v>
      </c>
      <c r="CJ137" s="202">
        <f t="shared" si="58"/>
        <v>0</v>
      </c>
      <c r="CK137" s="202">
        <f t="shared" si="58"/>
        <v>0</v>
      </c>
      <c r="CL137" s="202">
        <f t="shared" si="58"/>
        <v>0</v>
      </c>
      <c r="CM137" s="202">
        <f t="shared" si="58"/>
        <v>0</v>
      </c>
      <c r="CN137" s="202">
        <f t="shared" si="58"/>
        <v>0</v>
      </c>
      <c r="CO137" s="202">
        <f t="shared" si="58"/>
        <v>0</v>
      </c>
      <c r="CP137" s="202">
        <f t="shared" si="58"/>
        <v>0</v>
      </c>
      <c r="CQ137" s="202">
        <f t="shared" si="58"/>
        <v>0</v>
      </c>
      <c r="CR137" s="202">
        <f t="shared" si="58"/>
        <v>0</v>
      </c>
      <c r="CS137" s="202">
        <f t="shared" si="58"/>
        <v>0</v>
      </c>
      <c r="CT137" s="202">
        <f t="shared" si="58"/>
        <v>0</v>
      </c>
      <c r="CU137" s="202">
        <f t="shared" si="58"/>
        <v>0</v>
      </c>
      <c r="CV137" s="202">
        <f t="shared" si="24"/>
        <v>0</v>
      </c>
      <c r="CW137" s="241" t="str">
        <f>IF(CV137=0,"",IF(SUM($CV$105:CV137)=1,_xlfn.NUMBERVALUE(C137),IF($CV$151&gt;SUM($CV$105:CV137),_xlfn.CONCAT(", ",_xlfn.NUMBERVALUE(C137)),IF($CV$151=SUM($CV$105:CV137),_xlfn.CONCAT(" y ",_xlfn.NUMBERVALUE(C137))))))</f>
        <v/>
      </c>
      <c r="CY137" s="563">
        <f t="shared" si="38"/>
        <v>0</v>
      </c>
      <c r="CZ137" s="563"/>
    </row>
    <row r="138" spans="1:104" s="211" customFormat="1" ht="15" customHeight="1">
      <c r="A138" s="18"/>
      <c r="B138" s="51"/>
      <c r="C138" s="48" t="s">
        <v>5033</v>
      </c>
      <c r="D138" s="547" t="str">
        <f>IF(CNGE_2024_M3_Secc1!D85="","",CNGE_2024_M3_Secc1!D85)</f>
        <v/>
      </c>
      <c r="E138" s="548"/>
      <c r="F138" s="548"/>
      <c r="G138" s="548"/>
      <c r="H138" s="548"/>
      <c r="I138" s="548"/>
      <c r="J138" s="548"/>
      <c r="K138" s="548"/>
      <c r="L138" s="548"/>
      <c r="M138" s="549"/>
      <c r="N138" s="103"/>
      <c r="O138" s="103"/>
      <c r="P138" s="103"/>
      <c r="Q138" s="103"/>
      <c r="R138" s="103"/>
      <c r="S138" s="103"/>
      <c r="T138" s="103"/>
      <c r="U138" s="103"/>
      <c r="V138" s="103"/>
      <c r="W138" s="103"/>
      <c r="X138" s="103"/>
      <c r="Y138" s="103"/>
      <c r="Z138" s="103"/>
      <c r="AA138" s="103"/>
      <c r="AB138" s="103"/>
      <c r="AC138" s="103"/>
      <c r="AD138" s="103"/>
      <c r="AE138" s="213"/>
      <c r="AF138" s="210"/>
      <c r="AH138" s="522">
        <f t="shared" si="16"/>
        <v>0</v>
      </c>
      <c r="AI138" s="522"/>
      <c r="AJ138" s="522">
        <f t="shared" si="17"/>
        <v>0</v>
      </c>
      <c r="AK138" s="522"/>
      <c r="AL138" s="522">
        <f t="shared" si="26"/>
        <v>0</v>
      </c>
      <c r="AM138" s="522" t="str">
        <f t="shared" si="18"/>
        <v>NA</v>
      </c>
      <c r="AN138" s="524">
        <f t="shared" si="19"/>
        <v>0</v>
      </c>
      <c r="AO138" s="526"/>
      <c r="AP138" s="125" t="str">
        <f>IF(AN138=0,"", IF(SUM($AN$105:AN138)=1,_xlfn.CONCAT(AQ138), IF($AN$151&gt;SUM($AN$105:AN138),_xlfn.CONCAT(", ",AQ138), IF($AN$151=SUM($AN$105:AN138),_xlfn.CONCAT(" y ",AQ138,".")))))</f>
        <v/>
      </c>
      <c r="AQ138" s="113">
        <f t="shared" si="20"/>
        <v>33</v>
      </c>
      <c r="AS138" s="563">
        <f t="shared" si="21"/>
        <v>0</v>
      </c>
      <c r="AT138" s="563"/>
      <c r="BB138" s="202" t="e" cm="1">
        <f t="array" ref="BB138">IF(CNGE_2024_M3_Secc1!$AO$111=CNGE_2024_M3_Secc1!$AQ$111,O,IF(CNGE_2024_M3_Secc1!O153="",1,0))</f>
        <v>#NAME?</v>
      </c>
      <c r="BC138" s="202" t="e" cm="1">
        <f t="array" ref="BC138">IF(CNGE_2024_M3_Secc1!$AO$111=CNGE_2024_M3_Secc1!$AQ$111,O,IF(CNGE_2024_M3_Secc1!P153="",1,0))</f>
        <v>#NAME?</v>
      </c>
      <c r="BD138" s="202" t="e" cm="1">
        <f t="array" ref="BD138">IF(CNGE_2024_M3_Secc1!$AO$111=CNGE_2024_M3_Secc1!$AQ$111,O,IF(CNGE_2024_M3_Secc1!Q153="",1,0))</f>
        <v>#NAME?</v>
      </c>
      <c r="BE138" s="202" t="e" cm="1">
        <f t="array" ref="BE138">IF(CNGE_2024_M3_Secc1!$AO$111=CNGE_2024_M3_Secc1!$AQ$111,O,IF(CNGE_2024_M3_Secc1!R153="",1,0))</f>
        <v>#NAME?</v>
      </c>
      <c r="BF138" s="202" t="e" cm="1">
        <f t="array" ref="BF138">IF(CNGE_2024_M3_Secc1!$AO$111=CNGE_2024_M3_Secc1!$AQ$111,O,IF(CNGE_2024_M3_Secc1!S153="",1,0))</f>
        <v>#NAME?</v>
      </c>
      <c r="BG138" s="202" t="e" cm="1">
        <f t="array" ref="BG138">IF(CNGE_2024_M3_Secc1!$AO$111=CNGE_2024_M3_Secc1!$AQ$111,O,IF(CNGE_2024_M3_Secc1!T153="",1,0))</f>
        <v>#NAME?</v>
      </c>
      <c r="BH138" s="202" t="e" cm="1">
        <f t="array" ref="BH138">IF(CNGE_2024_M3_Secc1!$AO$111=CNGE_2024_M3_Secc1!$AQ$111,O,IF(CNGE_2024_M3_Secc1!U153="",1,0))</f>
        <v>#NAME?</v>
      </c>
      <c r="BI138" s="202" t="e" cm="1">
        <f t="array" ref="BI138">IF(CNGE_2024_M3_Secc1!$AO$111=CNGE_2024_M3_Secc1!$AQ$111,O,IF(CNGE_2024_M3_Secc1!V153="",1,0))</f>
        <v>#NAME?</v>
      </c>
      <c r="BJ138" s="202" t="e" cm="1">
        <f t="array" ref="BJ138">IF(CNGE_2024_M3_Secc1!$AO$111=CNGE_2024_M3_Secc1!$AQ$111,O,IF(CNGE_2024_M3_Secc1!W153="",1,0))</f>
        <v>#NAME?</v>
      </c>
      <c r="BK138" s="202" t="e" cm="1">
        <f t="array" ref="BK138">IF(CNGE_2024_M3_Secc1!$AO$111=CNGE_2024_M3_Secc1!$AQ$111,O,IF(CNGE_2024_M3_Secc1!X153="",1,0))</f>
        <v>#NAME?</v>
      </c>
      <c r="BL138" s="202" t="e" cm="1">
        <f t="array" ref="BL138">IF(CNGE_2024_M3_Secc1!$AO$111=CNGE_2024_M3_Secc1!$AQ$111,O,IF(CNGE_2024_M3_Secc1!Y153="",1,0))</f>
        <v>#NAME?</v>
      </c>
      <c r="BM138" s="202" t="e" cm="1">
        <f t="array" ref="BM138">IF(CNGE_2024_M3_Secc1!$AO$111=CNGE_2024_M3_Secc1!$AQ$111,O,IF(CNGE_2024_M3_Secc1!Z153="",1,0))</f>
        <v>#NAME?</v>
      </c>
      <c r="BN138" s="202" t="e" cm="1">
        <f t="array" ref="BN138">IF(CNGE_2024_M3_Secc1!$AO$111=CNGE_2024_M3_Secc1!$AQ$111,O,IF(CNGE_2024_M3_Secc1!AA153="",1,0))</f>
        <v>#NAME?</v>
      </c>
      <c r="BO138" s="202" t="e" cm="1">
        <f t="array" ref="BO138">IF(CNGE_2024_M3_Secc1!$AO$111=CNGE_2024_M3_Secc1!$AQ$111,O,IF(CNGE_2024_M3_Secc1!AB153="",1,0))</f>
        <v>#NAME?</v>
      </c>
      <c r="BP138" s="202" t="e" cm="1">
        <f t="array" ref="BP138">IF(CNGE_2024_M3_Secc1!$AO$111=CNGE_2024_M3_Secc1!$AQ$111,O,IF(CNGE_2024_M3_Secc1!AC153="",1,0))</f>
        <v>#NAME?</v>
      </c>
      <c r="BQ138" s="202" t="e" cm="1">
        <f t="array" ref="BQ138">IF(CNGE_2024_M3_Secc1!$AO$111=CNGE_2024_M3_Secc1!$AQ$111,O,IF(CNGE_2024_M3_Secc1!AD153="",1,0))</f>
        <v>#NAME?</v>
      </c>
      <c r="BS138" s="563">
        <f t="shared" si="13"/>
        <v>0</v>
      </c>
      <c r="BT138" s="563"/>
      <c r="BU138" s="563">
        <f t="shared" si="14"/>
        <v>0</v>
      </c>
      <c r="BV138" s="563"/>
      <c r="BW138" s="563">
        <f t="shared" si="22"/>
        <v>0</v>
      </c>
      <c r="BX138" s="563"/>
      <c r="CF138" s="202">
        <f>IF($AH$96=$AJ$96,0,
IF(OR(AND($BS$138="NS",O138&lt;&gt;"NA",OR(O138="NS",O138=0)),AND($BS$138="NA",O138&lt;&gt;"NS",OR(O138="NA",O138=0))),0,
IF(OR(AND($BS$138&lt;&gt;"NS",$BS$138&lt;&gt;"NA",O138&lt;&gt;"NS",O138&lt;&gt;"NA",O138&gt;$BS$138),
AND(O138&gt;0,OR($BS$138="NS",$BS$138="NA")),
AND($BS$138&lt;&gt;"NS",$BS$138&lt;&gt;"NA",$BS$138&gt;=0,O138="NA"),
AND($BS$138&lt;&gt;"NS",$BS$138&lt;&gt;"NA",$BS$138=0,O138="NS")),1,0)))</f>
        <v>0</v>
      </c>
      <c r="CG138" s="202">
        <f t="shared" ref="CG138:CU138" si="59">IF($AH$96=$AJ$96,0,
IF(OR(AND($BS$138="NS",P138&lt;&gt;"NA",OR(P138="NS",P138=0)),AND($BS$138="NA",P138&lt;&gt;"NS",OR(P138="NA",P138=0))),0,
IF(OR(AND($BS$138&lt;&gt;"NS",$BS$138&lt;&gt;"NA",P138&lt;&gt;"NS",P138&lt;&gt;"NA",P138&gt;$BS$138),
AND(P138&gt;0,OR($BS$138="NS",$BS$138="NA")),
AND($BS$138&lt;&gt;"NS",$BS$138&lt;&gt;"NA",$BS$138&gt;=0,P138="NA"),
AND($BS$138&lt;&gt;"NS",$BS$138&lt;&gt;"NA",$BS$138=0,P138="NS")),1,0)))</f>
        <v>0</v>
      </c>
      <c r="CH138" s="202">
        <f t="shared" si="59"/>
        <v>0</v>
      </c>
      <c r="CI138" s="202">
        <f t="shared" si="59"/>
        <v>0</v>
      </c>
      <c r="CJ138" s="202">
        <f t="shared" si="59"/>
        <v>0</v>
      </c>
      <c r="CK138" s="202">
        <f t="shared" si="59"/>
        <v>0</v>
      </c>
      <c r="CL138" s="202">
        <f t="shared" si="59"/>
        <v>0</v>
      </c>
      <c r="CM138" s="202">
        <f t="shared" si="59"/>
        <v>0</v>
      </c>
      <c r="CN138" s="202">
        <f t="shared" si="59"/>
        <v>0</v>
      </c>
      <c r="CO138" s="202">
        <f t="shared" si="59"/>
        <v>0</v>
      </c>
      <c r="CP138" s="202">
        <f t="shared" si="59"/>
        <v>0</v>
      </c>
      <c r="CQ138" s="202">
        <f t="shared" si="59"/>
        <v>0</v>
      </c>
      <c r="CR138" s="202">
        <f t="shared" si="59"/>
        <v>0</v>
      </c>
      <c r="CS138" s="202">
        <f t="shared" si="59"/>
        <v>0</v>
      </c>
      <c r="CT138" s="202">
        <f t="shared" si="59"/>
        <v>0</v>
      </c>
      <c r="CU138" s="202">
        <f t="shared" si="59"/>
        <v>0</v>
      </c>
      <c r="CV138" s="202">
        <f t="shared" si="24"/>
        <v>0</v>
      </c>
      <c r="CW138" s="241" t="str">
        <f>IF(CV138=0,"",IF(SUM($CV$105:CV138)=1,_xlfn.NUMBERVALUE(C138),IF($CV$151&gt;SUM($CV$105:CV138),_xlfn.CONCAT(", ",_xlfn.NUMBERVALUE(C138)),IF($CV$151=SUM($CV$105:CV138),_xlfn.CONCAT(" y ",_xlfn.NUMBERVALUE(C138))))))</f>
        <v/>
      </c>
      <c r="CY138" s="563">
        <f t="shared" si="38"/>
        <v>0</v>
      </c>
      <c r="CZ138" s="563"/>
    </row>
    <row r="139" spans="1:104" s="211" customFormat="1" ht="15" customHeight="1">
      <c r="A139" s="18"/>
      <c r="B139" s="51"/>
      <c r="C139" s="48" t="s">
        <v>5034</v>
      </c>
      <c r="D139" s="547" t="str">
        <f>IF(CNGE_2024_M3_Secc1!D86="","",CNGE_2024_M3_Secc1!D86)</f>
        <v/>
      </c>
      <c r="E139" s="548"/>
      <c r="F139" s="548"/>
      <c r="G139" s="548"/>
      <c r="H139" s="548"/>
      <c r="I139" s="548"/>
      <c r="J139" s="548"/>
      <c r="K139" s="548"/>
      <c r="L139" s="548"/>
      <c r="M139" s="549"/>
      <c r="N139" s="103"/>
      <c r="O139" s="103"/>
      <c r="P139" s="103"/>
      <c r="Q139" s="103"/>
      <c r="R139" s="103"/>
      <c r="S139" s="103"/>
      <c r="T139" s="103"/>
      <c r="U139" s="103"/>
      <c r="V139" s="103"/>
      <c r="W139" s="103"/>
      <c r="X139" s="103"/>
      <c r="Y139" s="103"/>
      <c r="Z139" s="103"/>
      <c r="AA139" s="103"/>
      <c r="AB139" s="103"/>
      <c r="AC139" s="103"/>
      <c r="AD139" s="103"/>
      <c r="AE139" s="213"/>
      <c r="AF139" s="210"/>
      <c r="AH139" s="522">
        <f t="shared" si="16"/>
        <v>0</v>
      </c>
      <c r="AI139" s="522"/>
      <c r="AJ139" s="522">
        <f t="shared" si="17"/>
        <v>0</v>
      </c>
      <c r="AK139" s="522"/>
      <c r="AL139" s="522">
        <f t="shared" si="26"/>
        <v>0</v>
      </c>
      <c r="AM139" s="522" t="str">
        <f t="shared" si="18"/>
        <v>NA</v>
      </c>
      <c r="AN139" s="524">
        <f t="shared" si="19"/>
        <v>0</v>
      </c>
      <c r="AO139" s="526"/>
      <c r="AP139" s="125" t="str">
        <f>IF(AN139=0,"", IF(SUM($AN$105:AN139)=1,_xlfn.CONCAT(AQ139), IF($AN$151&gt;SUM($AN$105:AN139),_xlfn.CONCAT(", ",AQ139), IF($AN$151=SUM($AN$105:AN139),_xlfn.CONCAT(" y ",AQ139,".")))))</f>
        <v/>
      </c>
      <c r="AQ139" s="113">
        <f t="shared" si="20"/>
        <v>34</v>
      </c>
      <c r="AS139" s="563">
        <f t="shared" si="21"/>
        <v>0</v>
      </c>
      <c r="AT139" s="563"/>
      <c r="BB139" s="202" t="e" cm="1">
        <f t="array" ref="BB139">IF(CNGE_2024_M3_Secc1!$AO$111=CNGE_2024_M3_Secc1!$AQ$111,O,IF(CNGE_2024_M3_Secc1!O154="",1,0))</f>
        <v>#NAME?</v>
      </c>
      <c r="BC139" s="202" t="e" cm="1">
        <f t="array" ref="BC139">IF(CNGE_2024_M3_Secc1!$AO$111=CNGE_2024_M3_Secc1!$AQ$111,O,IF(CNGE_2024_M3_Secc1!P154="",1,0))</f>
        <v>#NAME?</v>
      </c>
      <c r="BD139" s="202" t="e" cm="1">
        <f t="array" ref="BD139">IF(CNGE_2024_M3_Secc1!$AO$111=CNGE_2024_M3_Secc1!$AQ$111,O,IF(CNGE_2024_M3_Secc1!Q154="",1,0))</f>
        <v>#NAME?</v>
      </c>
      <c r="BE139" s="202" t="e" cm="1">
        <f t="array" ref="BE139">IF(CNGE_2024_M3_Secc1!$AO$111=CNGE_2024_M3_Secc1!$AQ$111,O,IF(CNGE_2024_M3_Secc1!R154="",1,0))</f>
        <v>#NAME?</v>
      </c>
      <c r="BF139" s="202" t="e" cm="1">
        <f t="array" ref="BF139">IF(CNGE_2024_M3_Secc1!$AO$111=CNGE_2024_M3_Secc1!$AQ$111,O,IF(CNGE_2024_M3_Secc1!S154="",1,0))</f>
        <v>#NAME?</v>
      </c>
      <c r="BG139" s="202" t="e" cm="1">
        <f t="array" ref="BG139">IF(CNGE_2024_M3_Secc1!$AO$111=CNGE_2024_M3_Secc1!$AQ$111,O,IF(CNGE_2024_M3_Secc1!T154="",1,0))</f>
        <v>#NAME?</v>
      </c>
      <c r="BH139" s="202" t="e" cm="1">
        <f t="array" ref="BH139">IF(CNGE_2024_M3_Secc1!$AO$111=CNGE_2024_M3_Secc1!$AQ$111,O,IF(CNGE_2024_M3_Secc1!U154="",1,0))</f>
        <v>#NAME?</v>
      </c>
      <c r="BI139" s="202" t="e" cm="1">
        <f t="array" ref="BI139">IF(CNGE_2024_M3_Secc1!$AO$111=CNGE_2024_M3_Secc1!$AQ$111,O,IF(CNGE_2024_M3_Secc1!V154="",1,0))</f>
        <v>#NAME?</v>
      </c>
      <c r="BJ139" s="202" t="e" cm="1">
        <f t="array" ref="BJ139">IF(CNGE_2024_M3_Secc1!$AO$111=CNGE_2024_M3_Secc1!$AQ$111,O,IF(CNGE_2024_M3_Secc1!W154="",1,0))</f>
        <v>#NAME?</v>
      </c>
      <c r="BK139" s="202" t="e" cm="1">
        <f t="array" ref="BK139">IF(CNGE_2024_M3_Secc1!$AO$111=CNGE_2024_M3_Secc1!$AQ$111,O,IF(CNGE_2024_M3_Secc1!X154="",1,0))</f>
        <v>#NAME?</v>
      </c>
      <c r="BL139" s="202" t="e" cm="1">
        <f t="array" ref="BL139">IF(CNGE_2024_M3_Secc1!$AO$111=CNGE_2024_M3_Secc1!$AQ$111,O,IF(CNGE_2024_M3_Secc1!Y154="",1,0))</f>
        <v>#NAME?</v>
      </c>
      <c r="BM139" s="202" t="e" cm="1">
        <f t="array" ref="BM139">IF(CNGE_2024_M3_Secc1!$AO$111=CNGE_2024_M3_Secc1!$AQ$111,O,IF(CNGE_2024_M3_Secc1!Z154="",1,0))</f>
        <v>#NAME?</v>
      </c>
      <c r="BN139" s="202" t="e" cm="1">
        <f t="array" ref="BN139">IF(CNGE_2024_M3_Secc1!$AO$111=CNGE_2024_M3_Secc1!$AQ$111,O,IF(CNGE_2024_M3_Secc1!AA154="",1,0))</f>
        <v>#NAME?</v>
      </c>
      <c r="BO139" s="202" t="e" cm="1">
        <f t="array" ref="BO139">IF(CNGE_2024_M3_Secc1!$AO$111=CNGE_2024_M3_Secc1!$AQ$111,O,IF(CNGE_2024_M3_Secc1!AB154="",1,0))</f>
        <v>#NAME?</v>
      </c>
      <c r="BP139" s="202" t="e" cm="1">
        <f t="array" ref="BP139">IF(CNGE_2024_M3_Secc1!$AO$111=CNGE_2024_M3_Secc1!$AQ$111,O,IF(CNGE_2024_M3_Secc1!AC154="",1,0))</f>
        <v>#NAME?</v>
      </c>
      <c r="BQ139" s="202" t="e" cm="1">
        <f t="array" ref="BQ139">IF(CNGE_2024_M3_Secc1!$AO$111=CNGE_2024_M3_Secc1!$AQ$111,O,IF(CNGE_2024_M3_Secc1!AD154="",1,0))</f>
        <v>#NAME?</v>
      </c>
      <c r="BS139" s="563">
        <f t="shared" si="13"/>
        <v>0</v>
      </c>
      <c r="BT139" s="563"/>
      <c r="BU139" s="563">
        <f t="shared" si="14"/>
        <v>0</v>
      </c>
      <c r="BV139" s="563"/>
      <c r="BW139" s="563">
        <f t="shared" si="22"/>
        <v>0</v>
      </c>
      <c r="BX139" s="563"/>
      <c r="CF139" s="202">
        <f>IF($AH$96=$AJ$96,0,
IF(OR(AND($BS$139="NS",O139&lt;&gt;"NA",OR(O139="NS",O139=0)),AND($BS$139="NA",O139&lt;&gt;"NS",OR(O139="NA",O139=0))),0,
IF(OR(AND($BS$139&lt;&gt;"NS",$BS$139&lt;&gt;"NA",O139&lt;&gt;"NS",O139&lt;&gt;"NA",O139&gt;$BS$139),
AND(O139&gt;0,OR($BS$139="NS",$BS$139="NA")),
AND($BS$139&lt;&gt;"NS",$BS$139&lt;&gt;"NA",$BS$139&gt;=0,O139="NA"),
AND($BS$139&lt;&gt;"NS",$BS$139&lt;&gt;"NA",$BS$139=0,O139="NS")),1,0)))</f>
        <v>0</v>
      </c>
      <c r="CG139" s="202">
        <f t="shared" ref="CG139:CU139" si="60">IF($AH$96=$AJ$96,0,
IF(OR(AND($BS$139="NS",P139&lt;&gt;"NA",OR(P139="NS",P139=0)),AND($BS$139="NA",P139&lt;&gt;"NS",OR(P139="NA",P139=0))),0,
IF(OR(AND($BS$139&lt;&gt;"NS",$BS$139&lt;&gt;"NA",P139&lt;&gt;"NS",P139&lt;&gt;"NA",P139&gt;$BS$139),
AND(P139&gt;0,OR($BS$139="NS",$BS$139="NA")),
AND($BS$139&lt;&gt;"NS",$BS$139&lt;&gt;"NA",$BS$139&gt;=0,P139="NA"),
AND($BS$139&lt;&gt;"NS",$BS$139&lt;&gt;"NA",$BS$139=0,P139="NS")),1,0)))</f>
        <v>0</v>
      </c>
      <c r="CH139" s="202">
        <f t="shared" si="60"/>
        <v>0</v>
      </c>
      <c r="CI139" s="202">
        <f t="shared" si="60"/>
        <v>0</v>
      </c>
      <c r="CJ139" s="202">
        <f t="shared" si="60"/>
        <v>0</v>
      </c>
      <c r="CK139" s="202">
        <f t="shared" si="60"/>
        <v>0</v>
      </c>
      <c r="CL139" s="202">
        <f t="shared" si="60"/>
        <v>0</v>
      </c>
      <c r="CM139" s="202">
        <f t="shared" si="60"/>
        <v>0</v>
      </c>
      <c r="CN139" s="202">
        <f t="shared" si="60"/>
        <v>0</v>
      </c>
      <c r="CO139" s="202">
        <f t="shared" si="60"/>
        <v>0</v>
      </c>
      <c r="CP139" s="202">
        <f t="shared" si="60"/>
        <v>0</v>
      </c>
      <c r="CQ139" s="202">
        <f t="shared" si="60"/>
        <v>0</v>
      </c>
      <c r="CR139" s="202">
        <f t="shared" si="60"/>
        <v>0</v>
      </c>
      <c r="CS139" s="202">
        <f t="shared" si="60"/>
        <v>0</v>
      </c>
      <c r="CT139" s="202">
        <f t="shared" si="60"/>
        <v>0</v>
      </c>
      <c r="CU139" s="202">
        <f t="shared" si="60"/>
        <v>0</v>
      </c>
      <c r="CV139" s="202">
        <f t="shared" si="24"/>
        <v>0</v>
      </c>
      <c r="CW139" s="241" t="str">
        <f>IF(CV139=0,"",IF(SUM($CV$105:CV139)=1,_xlfn.NUMBERVALUE(C139),IF($CV$151&gt;SUM($CV$105:CV139),_xlfn.CONCAT(", ",_xlfn.NUMBERVALUE(C139)),IF($CV$151=SUM($CV$105:CV139),_xlfn.CONCAT(" y ",_xlfn.NUMBERVALUE(C139))))))</f>
        <v/>
      </c>
      <c r="CY139" s="563">
        <f t="shared" si="38"/>
        <v>0</v>
      </c>
      <c r="CZ139" s="563"/>
    </row>
    <row r="140" spans="1:104" s="211" customFormat="1" ht="15" customHeight="1">
      <c r="A140" s="18"/>
      <c r="B140" s="51"/>
      <c r="C140" s="48" t="s">
        <v>5035</v>
      </c>
      <c r="D140" s="547" t="str">
        <f>IF(CNGE_2024_M3_Secc1!D87="","",CNGE_2024_M3_Secc1!D87)</f>
        <v/>
      </c>
      <c r="E140" s="548"/>
      <c r="F140" s="548"/>
      <c r="G140" s="548"/>
      <c r="H140" s="548"/>
      <c r="I140" s="548"/>
      <c r="J140" s="548"/>
      <c r="K140" s="548"/>
      <c r="L140" s="548"/>
      <c r="M140" s="549"/>
      <c r="N140" s="103"/>
      <c r="O140" s="103"/>
      <c r="P140" s="103"/>
      <c r="Q140" s="103"/>
      <c r="R140" s="103"/>
      <c r="S140" s="103"/>
      <c r="T140" s="103"/>
      <c r="U140" s="103"/>
      <c r="V140" s="103"/>
      <c r="W140" s="103"/>
      <c r="X140" s="103"/>
      <c r="Y140" s="103"/>
      <c r="Z140" s="103"/>
      <c r="AA140" s="103"/>
      <c r="AB140" s="103"/>
      <c r="AC140" s="103"/>
      <c r="AD140" s="103"/>
      <c r="AE140" s="213"/>
      <c r="AF140" s="210"/>
      <c r="AH140" s="522">
        <f t="shared" si="16"/>
        <v>0</v>
      </c>
      <c r="AI140" s="522"/>
      <c r="AJ140" s="522">
        <f t="shared" si="17"/>
        <v>0</v>
      </c>
      <c r="AK140" s="522"/>
      <c r="AL140" s="522">
        <f t="shared" si="26"/>
        <v>0</v>
      </c>
      <c r="AM140" s="522" t="str">
        <f t="shared" si="18"/>
        <v>NA</v>
      </c>
      <c r="AN140" s="524">
        <f t="shared" si="19"/>
        <v>0</v>
      </c>
      <c r="AO140" s="526"/>
      <c r="AP140" s="125" t="str">
        <f>IF(AN140=0,"", IF(SUM($AN$105:AN140)=1,_xlfn.CONCAT(AQ140), IF($AN$151&gt;SUM($AN$105:AN140),_xlfn.CONCAT(", ",AQ140), IF($AN$151=SUM($AN$105:AN140),_xlfn.CONCAT(" y ",AQ140,".")))))</f>
        <v/>
      </c>
      <c r="AQ140" s="113">
        <f t="shared" si="20"/>
        <v>35</v>
      </c>
      <c r="AS140" s="563">
        <f t="shared" si="21"/>
        <v>0</v>
      </c>
      <c r="AT140" s="563"/>
      <c r="BB140" s="202" t="e" cm="1">
        <f t="array" ref="BB140">IF(CNGE_2024_M3_Secc1!$AO$111=CNGE_2024_M3_Secc1!$AQ$111,O,IF(CNGE_2024_M3_Secc1!O155="",1,0))</f>
        <v>#NAME?</v>
      </c>
      <c r="BC140" s="202" t="e" cm="1">
        <f t="array" ref="BC140">IF(CNGE_2024_M3_Secc1!$AO$111=CNGE_2024_M3_Secc1!$AQ$111,O,IF(CNGE_2024_M3_Secc1!P155="",1,0))</f>
        <v>#NAME?</v>
      </c>
      <c r="BD140" s="202" t="e" cm="1">
        <f t="array" ref="BD140">IF(CNGE_2024_M3_Secc1!$AO$111=CNGE_2024_M3_Secc1!$AQ$111,O,IF(CNGE_2024_M3_Secc1!Q155="",1,0))</f>
        <v>#NAME?</v>
      </c>
      <c r="BE140" s="202" t="e" cm="1">
        <f t="array" ref="BE140">IF(CNGE_2024_M3_Secc1!$AO$111=CNGE_2024_M3_Secc1!$AQ$111,O,IF(CNGE_2024_M3_Secc1!R155="",1,0))</f>
        <v>#NAME?</v>
      </c>
      <c r="BF140" s="202" t="e" cm="1">
        <f t="array" ref="BF140">IF(CNGE_2024_M3_Secc1!$AO$111=CNGE_2024_M3_Secc1!$AQ$111,O,IF(CNGE_2024_M3_Secc1!S155="",1,0))</f>
        <v>#NAME?</v>
      </c>
      <c r="BG140" s="202" t="e" cm="1">
        <f t="array" ref="BG140">IF(CNGE_2024_M3_Secc1!$AO$111=CNGE_2024_M3_Secc1!$AQ$111,O,IF(CNGE_2024_M3_Secc1!T155="",1,0))</f>
        <v>#NAME?</v>
      </c>
      <c r="BH140" s="202" t="e" cm="1">
        <f t="array" ref="BH140">IF(CNGE_2024_M3_Secc1!$AO$111=CNGE_2024_M3_Secc1!$AQ$111,O,IF(CNGE_2024_M3_Secc1!U155="",1,0))</f>
        <v>#NAME?</v>
      </c>
      <c r="BI140" s="202" t="e" cm="1">
        <f t="array" ref="BI140">IF(CNGE_2024_M3_Secc1!$AO$111=CNGE_2024_M3_Secc1!$AQ$111,O,IF(CNGE_2024_M3_Secc1!V155="",1,0))</f>
        <v>#NAME?</v>
      </c>
      <c r="BJ140" s="202" t="e" cm="1">
        <f t="array" ref="BJ140">IF(CNGE_2024_M3_Secc1!$AO$111=CNGE_2024_M3_Secc1!$AQ$111,O,IF(CNGE_2024_M3_Secc1!W155="",1,0))</f>
        <v>#NAME?</v>
      </c>
      <c r="BK140" s="202" t="e" cm="1">
        <f t="array" ref="BK140">IF(CNGE_2024_M3_Secc1!$AO$111=CNGE_2024_M3_Secc1!$AQ$111,O,IF(CNGE_2024_M3_Secc1!X155="",1,0))</f>
        <v>#NAME?</v>
      </c>
      <c r="BL140" s="202" t="e" cm="1">
        <f t="array" ref="BL140">IF(CNGE_2024_M3_Secc1!$AO$111=CNGE_2024_M3_Secc1!$AQ$111,O,IF(CNGE_2024_M3_Secc1!Y155="",1,0))</f>
        <v>#NAME?</v>
      </c>
      <c r="BM140" s="202" t="e" cm="1">
        <f t="array" ref="BM140">IF(CNGE_2024_M3_Secc1!$AO$111=CNGE_2024_M3_Secc1!$AQ$111,O,IF(CNGE_2024_M3_Secc1!Z155="",1,0))</f>
        <v>#NAME?</v>
      </c>
      <c r="BN140" s="202" t="e" cm="1">
        <f t="array" ref="BN140">IF(CNGE_2024_M3_Secc1!$AO$111=CNGE_2024_M3_Secc1!$AQ$111,O,IF(CNGE_2024_M3_Secc1!AA155="",1,0))</f>
        <v>#NAME?</v>
      </c>
      <c r="BO140" s="202" t="e" cm="1">
        <f t="array" ref="BO140">IF(CNGE_2024_M3_Secc1!$AO$111=CNGE_2024_M3_Secc1!$AQ$111,O,IF(CNGE_2024_M3_Secc1!AB155="",1,0))</f>
        <v>#NAME?</v>
      </c>
      <c r="BP140" s="202" t="e" cm="1">
        <f t="array" ref="BP140">IF(CNGE_2024_M3_Secc1!$AO$111=CNGE_2024_M3_Secc1!$AQ$111,O,IF(CNGE_2024_M3_Secc1!AC155="",1,0))</f>
        <v>#NAME?</v>
      </c>
      <c r="BQ140" s="202" t="e" cm="1">
        <f t="array" ref="BQ140">IF(CNGE_2024_M3_Secc1!$AO$111=CNGE_2024_M3_Secc1!$AQ$111,O,IF(CNGE_2024_M3_Secc1!AD155="",1,0))</f>
        <v>#NAME?</v>
      </c>
      <c r="BS140" s="563">
        <f t="shared" si="13"/>
        <v>0</v>
      </c>
      <c r="BT140" s="563"/>
      <c r="BU140" s="563">
        <f t="shared" si="14"/>
        <v>0</v>
      </c>
      <c r="BV140" s="563"/>
      <c r="BW140" s="563">
        <f t="shared" si="22"/>
        <v>0</v>
      </c>
      <c r="BX140" s="563"/>
      <c r="CF140" s="202">
        <f>IF($AH$96=$AJ$96,0,
IF(OR(AND($BS$140="NS",O140&lt;&gt;"NA",OR(O140="NS",O140=0)),AND($BS$140="NA",O140&lt;&gt;"NS",OR(O140="NA",O140=0))),0,
IF(OR(AND($BS$140&lt;&gt;"NS",$BS$140&lt;&gt;"NA",O140&lt;&gt;"NS",O140&lt;&gt;"NA",O140&gt;$BS$140),
AND(O140&gt;0,OR($BS$140="NS",$BS$140="NA")),
AND($BS$140&lt;&gt;"NS",$BS$140&lt;&gt;"NA",$BS$140&gt;=0,O140="NA"),
AND($BS$140&lt;&gt;"NS",$BS$140&lt;&gt;"NA",$BS$140=0,O140="NS")),1,0)))</f>
        <v>0</v>
      </c>
      <c r="CG140" s="202">
        <f t="shared" ref="CG140:CU140" si="61">IF($AH$96=$AJ$96,0,
IF(OR(AND($BS$140="NS",P140&lt;&gt;"NA",OR(P140="NS",P140=0)),AND($BS$140="NA",P140&lt;&gt;"NS",OR(P140="NA",P140=0))),0,
IF(OR(AND($BS$140&lt;&gt;"NS",$BS$140&lt;&gt;"NA",P140&lt;&gt;"NS",P140&lt;&gt;"NA",P140&gt;$BS$140),
AND(P140&gt;0,OR($BS$140="NS",$BS$140="NA")),
AND($BS$140&lt;&gt;"NS",$BS$140&lt;&gt;"NA",$BS$140&gt;=0,P140="NA"),
AND($BS$140&lt;&gt;"NS",$BS$140&lt;&gt;"NA",$BS$140=0,P140="NS")),1,0)))</f>
        <v>0</v>
      </c>
      <c r="CH140" s="202">
        <f t="shared" si="61"/>
        <v>0</v>
      </c>
      <c r="CI140" s="202">
        <f t="shared" si="61"/>
        <v>0</v>
      </c>
      <c r="CJ140" s="202">
        <f t="shared" si="61"/>
        <v>0</v>
      </c>
      <c r="CK140" s="202">
        <f t="shared" si="61"/>
        <v>0</v>
      </c>
      <c r="CL140" s="202">
        <f t="shared" si="61"/>
        <v>0</v>
      </c>
      <c r="CM140" s="202">
        <f t="shared" si="61"/>
        <v>0</v>
      </c>
      <c r="CN140" s="202">
        <f t="shared" si="61"/>
        <v>0</v>
      </c>
      <c r="CO140" s="202">
        <f t="shared" si="61"/>
        <v>0</v>
      </c>
      <c r="CP140" s="202">
        <f t="shared" si="61"/>
        <v>0</v>
      </c>
      <c r="CQ140" s="202">
        <f t="shared" si="61"/>
        <v>0</v>
      </c>
      <c r="CR140" s="202">
        <f t="shared" si="61"/>
        <v>0</v>
      </c>
      <c r="CS140" s="202">
        <f t="shared" si="61"/>
        <v>0</v>
      </c>
      <c r="CT140" s="202">
        <f t="shared" si="61"/>
        <v>0</v>
      </c>
      <c r="CU140" s="202">
        <f t="shared" si="61"/>
        <v>0</v>
      </c>
      <c r="CV140" s="202">
        <f t="shared" si="24"/>
        <v>0</v>
      </c>
      <c r="CW140" s="241" t="str">
        <f>IF(CV140=0,"",IF(SUM($CV$105:CV140)=1,_xlfn.NUMBERVALUE(C140),IF($CV$151&gt;SUM($CV$105:CV140),_xlfn.CONCAT(", ",_xlfn.NUMBERVALUE(C140)),IF($CV$151=SUM($CV$105:CV140),_xlfn.CONCAT(" y ",_xlfn.NUMBERVALUE(C140))))))</f>
        <v/>
      </c>
      <c r="CY140" s="563">
        <f t="shared" si="38"/>
        <v>0</v>
      </c>
      <c r="CZ140" s="563"/>
    </row>
    <row r="141" spans="1:104" s="211" customFormat="1" ht="15" customHeight="1">
      <c r="A141" s="18"/>
      <c r="B141" s="51"/>
      <c r="C141" s="48" t="s">
        <v>5105</v>
      </c>
      <c r="D141" s="547" t="str">
        <f>IF(CNGE_2024_M3_Secc1!D88="","",CNGE_2024_M3_Secc1!D88)</f>
        <v/>
      </c>
      <c r="E141" s="548"/>
      <c r="F141" s="548"/>
      <c r="G141" s="548"/>
      <c r="H141" s="548"/>
      <c r="I141" s="548"/>
      <c r="J141" s="548"/>
      <c r="K141" s="548"/>
      <c r="L141" s="548"/>
      <c r="M141" s="549"/>
      <c r="N141" s="103"/>
      <c r="O141" s="103"/>
      <c r="P141" s="103"/>
      <c r="Q141" s="103"/>
      <c r="R141" s="103"/>
      <c r="S141" s="103"/>
      <c r="T141" s="103"/>
      <c r="U141" s="103"/>
      <c r="V141" s="103"/>
      <c r="W141" s="103"/>
      <c r="X141" s="103"/>
      <c r="Y141" s="103"/>
      <c r="Z141" s="103"/>
      <c r="AA141" s="103"/>
      <c r="AB141" s="103"/>
      <c r="AC141" s="103"/>
      <c r="AD141" s="103"/>
      <c r="AE141" s="213"/>
      <c r="AF141" s="210"/>
      <c r="AH141" s="522">
        <f t="shared" si="16"/>
        <v>0</v>
      </c>
      <c r="AI141" s="522"/>
      <c r="AJ141" s="522">
        <f t="shared" si="17"/>
        <v>0</v>
      </c>
      <c r="AK141" s="522"/>
      <c r="AL141" s="522">
        <f t="shared" si="26"/>
        <v>0</v>
      </c>
      <c r="AM141" s="522" t="str">
        <f t="shared" si="18"/>
        <v>NA</v>
      </c>
      <c r="AN141" s="524">
        <f t="shared" si="19"/>
        <v>0</v>
      </c>
      <c r="AO141" s="526"/>
      <c r="AP141" s="125" t="str">
        <f>IF(AN141=0,"", IF(SUM($AN$105:AN141)=1,_xlfn.CONCAT(AQ141), IF($AN$151&gt;SUM($AN$105:AN141),_xlfn.CONCAT(", ",AQ141), IF($AN$151=SUM($AN$105:AN141),_xlfn.CONCAT(" y ",AQ141,".")))))</f>
        <v/>
      </c>
      <c r="AQ141" s="113">
        <f t="shared" si="20"/>
        <v>36</v>
      </c>
      <c r="AS141" s="563">
        <f t="shared" si="21"/>
        <v>0</v>
      </c>
      <c r="AT141" s="563"/>
      <c r="BB141" s="202" t="e" cm="1">
        <f t="array" ref="BB141">IF(CNGE_2024_M3_Secc1!$AO$111=CNGE_2024_M3_Secc1!$AQ$111,O,IF(CNGE_2024_M3_Secc1!O156="",1,0))</f>
        <v>#NAME?</v>
      </c>
      <c r="BC141" s="202" t="e" cm="1">
        <f t="array" ref="BC141">IF(CNGE_2024_M3_Secc1!$AO$111=CNGE_2024_M3_Secc1!$AQ$111,O,IF(CNGE_2024_M3_Secc1!P156="",1,0))</f>
        <v>#NAME?</v>
      </c>
      <c r="BD141" s="202" t="e" cm="1">
        <f t="array" ref="BD141">IF(CNGE_2024_M3_Secc1!$AO$111=CNGE_2024_M3_Secc1!$AQ$111,O,IF(CNGE_2024_M3_Secc1!Q156="",1,0))</f>
        <v>#NAME?</v>
      </c>
      <c r="BE141" s="202" t="e" cm="1">
        <f t="array" ref="BE141">IF(CNGE_2024_M3_Secc1!$AO$111=CNGE_2024_M3_Secc1!$AQ$111,O,IF(CNGE_2024_M3_Secc1!R156="",1,0))</f>
        <v>#NAME?</v>
      </c>
      <c r="BF141" s="202" t="e" cm="1">
        <f t="array" ref="BF141">IF(CNGE_2024_M3_Secc1!$AO$111=CNGE_2024_M3_Secc1!$AQ$111,O,IF(CNGE_2024_M3_Secc1!S156="",1,0))</f>
        <v>#NAME?</v>
      </c>
      <c r="BG141" s="202" t="e" cm="1">
        <f t="array" ref="BG141">IF(CNGE_2024_M3_Secc1!$AO$111=CNGE_2024_M3_Secc1!$AQ$111,O,IF(CNGE_2024_M3_Secc1!T156="",1,0))</f>
        <v>#NAME?</v>
      </c>
      <c r="BH141" s="202" t="e" cm="1">
        <f t="array" ref="BH141">IF(CNGE_2024_M3_Secc1!$AO$111=CNGE_2024_M3_Secc1!$AQ$111,O,IF(CNGE_2024_M3_Secc1!U156="",1,0))</f>
        <v>#NAME?</v>
      </c>
      <c r="BI141" s="202" t="e" cm="1">
        <f t="array" ref="BI141">IF(CNGE_2024_M3_Secc1!$AO$111=CNGE_2024_M3_Secc1!$AQ$111,O,IF(CNGE_2024_M3_Secc1!V156="",1,0))</f>
        <v>#NAME?</v>
      </c>
      <c r="BJ141" s="202" t="e" cm="1">
        <f t="array" ref="BJ141">IF(CNGE_2024_M3_Secc1!$AO$111=CNGE_2024_M3_Secc1!$AQ$111,O,IF(CNGE_2024_M3_Secc1!W156="",1,0))</f>
        <v>#NAME?</v>
      </c>
      <c r="BK141" s="202" t="e" cm="1">
        <f t="array" ref="BK141">IF(CNGE_2024_M3_Secc1!$AO$111=CNGE_2024_M3_Secc1!$AQ$111,O,IF(CNGE_2024_M3_Secc1!X156="",1,0))</f>
        <v>#NAME?</v>
      </c>
      <c r="BL141" s="202" t="e" cm="1">
        <f t="array" ref="BL141">IF(CNGE_2024_M3_Secc1!$AO$111=CNGE_2024_M3_Secc1!$AQ$111,O,IF(CNGE_2024_M3_Secc1!Y156="",1,0))</f>
        <v>#NAME?</v>
      </c>
      <c r="BM141" s="202" t="e" cm="1">
        <f t="array" ref="BM141">IF(CNGE_2024_M3_Secc1!$AO$111=CNGE_2024_M3_Secc1!$AQ$111,O,IF(CNGE_2024_M3_Secc1!Z156="",1,0))</f>
        <v>#NAME?</v>
      </c>
      <c r="BN141" s="202" t="e" cm="1">
        <f t="array" ref="BN141">IF(CNGE_2024_M3_Secc1!$AO$111=CNGE_2024_M3_Secc1!$AQ$111,O,IF(CNGE_2024_M3_Secc1!AA156="",1,0))</f>
        <v>#NAME?</v>
      </c>
      <c r="BO141" s="202" t="e" cm="1">
        <f t="array" ref="BO141">IF(CNGE_2024_M3_Secc1!$AO$111=CNGE_2024_M3_Secc1!$AQ$111,O,IF(CNGE_2024_M3_Secc1!AB156="",1,0))</f>
        <v>#NAME?</v>
      </c>
      <c r="BP141" s="202" t="e" cm="1">
        <f t="array" ref="BP141">IF(CNGE_2024_M3_Secc1!$AO$111=CNGE_2024_M3_Secc1!$AQ$111,O,IF(CNGE_2024_M3_Secc1!AC156="",1,0))</f>
        <v>#NAME?</v>
      </c>
      <c r="BQ141" s="202" t="e" cm="1">
        <f t="array" ref="BQ141">IF(CNGE_2024_M3_Secc1!$AO$111=CNGE_2024_M3_Secc1!$AQ$111,O,IF(CNGE_2024_M3_Secc1!AD156="",1,0))</f>
        <v>#NAME?</v>
      </c>
      <c r="BS141" s="563">
        <f t="shared" si="13"/>
        <v>0</v>
      </c>
      <c r="BT141" s="563"/>
      <c r="BU141" s="563">
        <f t="shared" si="14"/>
        <v>0</v>
      </c>
      <c r="BV141" s="563"/>
      <c r="BW141" s="563">
        <f t="shared" si="22"/>
        <v>0</v>
      </c>
      <c r="BX141" s="563"/>
      <c r="CF141" s="202">
        <f>IF($AH$96=$AJ$96,0,
IF(OR(AND($BS$141="NS",O141&lt;&gt;"NA",OR(O141="NS",O141=0)),AND($BS$141="NA",O141&lt;&gt;"NS",OR(O141="NA",O141=0))),0,
IF(OR(AND($BS$141&lt;&gt;"NS",$BS$141&lt;&gt;"NA",O141&lt;&gt;"NS",O141&lt;&gt;"NA",O141&gt;$BS$141),
AND(O141&gt;0,OR($BS$141="NS",$BS$141="NA")),
AND($BS$141&lt;&gt;"NS",$BS$141&lt;&gt;"NA",$BS$141&gt;=0,O141="NA"),
AND($BS$141&lt;&gt;"NS",$BS$141&lt;&gt;"NA",$BS$141=0,O141="NS")),1,0)))</f>
        <v>0</v>
      </c>
      <c r="CG141" s="202">
        <f t="shared" ref="CG141:CU141" si="62">IF($AH$96=$AJ$96,0,
IF(OR(AND($BS$141="NS",P141&lt;&gt;"NA",OR(P141="NS",P141=0)),AND($BS$141="NA",P141&lt;&gt;"NS",OR(P141="NA",P141=0))),0,
IF(OR(AND($BS$141&lt;&gt;"NS",$BS$141&lt;&gt;"NA",P141&lt;&gt;"NS",P141&lt;&gt;"NA",P141&gt;$BS$141),
AND(P141&gt;0,OR($BS$141="NS",$BS$141="NA")),
AND($BS$141&lt;&gt;"NS",$BS$141&lt;&gt;"NA",$BS$141&gt;=0,P141="NA"),
AND($BS$141&lt;&gt;"NS",$BS$141&lt;&gt;"NA",$BS$141=0,P141="NS")),1,0)))</f>
        <v>0</v>
      </c>
      <c r="CH141" s="202">
        <f t="shared" si="62"/>
        <v>0</v>
      </c>
      <c r="CI141" s="202">
        <f t="shared" si="62"/>
        <v>0</v>
      </c>
      <c r="CJ141" s="202">
        <f t="shared" si="62"/>
        <v>0</v>
      </c>
      <c r="CK141" s="202">
        <f t="shared" si="62"/>
        <v>0</v>
      </c>
      <c r="CL141" s="202">
        <f t="shared" si="62"/>
        <v>0</v>
      </c>
      <c r="CM141" s="202">
        <f t="shared" si="62"/>
        <v>0</v>
      </c>
      <c r="CN141" s="202">
        <f t="shared" si="62"/>
        <v>0</v>
      </c>
      <c r="CO141" s="202">
        <f t="shared" si="62"/>
        <v>0</v>
      </c>
      <c r="CP141" s="202">
        <f t="shared" si="62"/>
        <v>0</v>
      </c>
      <c r="CQ141" s="202">
        <f t="shared" si="62"/>
        <v>0</v>
      </c>
      <c r="CR141" s="202">
        <f t="shared" si="62"/>
        <v>0</v>
      </c>
      <c r="CS141" s="202">
        <f t="shared" si="62"/>
        <v>0</v>
      </c>
      <c r="CT141" s="202">
        <f t="shared" si="62"/>
        <v>0</v>
      </c>
      <c r="CU141" s="202">
        <f t="shared" si="62"/>
        <v>0</v>
      </c>
      <c r="CV141" s="202">
        <f t="shared" si="24"/>
        <v>0</v>
      </c>
      <c r="CW141" s="241" t="str">
        <f>IF(CV141=0,"",IF(SUM($CV$105:CV141)=1,_xlfn.NUMBERVALUE(C141),IF($CV$151&gt;SUM($CV$105:CV141),_xlfn.CONCAT(", ",_xlfn.NUMBERVALUE(C141)),IF($CV$151=SUM($CV$105:CV141),_xlfn.CONCAT(" y ",_xlfn.NUMBERVALUE(C141))))))</f>
        <v/>
      </c>
      <c r="CY141" s="563">
        <f t="shared" si="38"/>
        <v>0</v>
      </c>
      <c r="CZ141" s="563"/>
    </row>
    <row r="142" spans="1:104" s="211" customFormat="1" ht="15" customHeight="1">
      <c r="A142" s="18"/>
      <c r="B142" s="51"/>
      <c r="C142" s="48" t="s">
        <v>5106</v>
      </c>
      <c r="D142" s="547" t="str">
        <f>IF(CNGE_2024_M3_Secc1!D89="","",CNGE_2024_M3_Secc1!D89)</f>
        <v/>
      </c>
      <c r="E142" s="548"/>
      <c r="F142" s="548"/>
      <c r="G142" s="548"/>
      <c r="H142" s="548"/>
      <c r="I142" s="548"/>
      <c r="J142" s="548"/>
      <c r="K142" s="548"/>
      <c r="L142" s="548"/>
      <c r="M142" s="549"/>
      <c r="N142" s="103"/>
      <c r="O142" s="103"/>
      <c r="P142" s="103"/>
      <c r="Q142" s="103"/>
      <c r="R142" s="103"/>
      <c r="S142" s="103"/>
      <c r="T142" s="103"/>
      <c r="U142" s="103"/>
      <c r="V142" s="103"/>
      <c r="W142" s="103"/>
      <c r="X142" s="103"/>
      <c r="Y142" s="103"/>
      <c r="Z142" s="103"/>
      <c r="AA142" s="103"/>
      <c r="AB142" s="103"/>
      <c r="AC142" s="103"/>
      <c r="AD142" s="103"/>
      <c r="AE142" s="213"/>
      <c r="AF142" s="210"/>
      <c r="AH142" s="522">
        <f t="shared" si="16"/>
        <v>0</v>
      </c>
      <c r="AI142" s="522"/>
      <c r="AJ142" s="522">
        <f t="shared" si="17"/>
        <v>0</v>
      </c>
      <c r="AK142" s="522"/>
      <c r="AL142" s="522">
        <f t="shared" si="26"/>
        <v>0</v>
      </c>
      <c r="AM142" s="522" t="str">
        <f t="shared" si="18"/>
        <v>NA</v>
      </c>
      <c r="AN142" s="524">
        <f t="shared" si="19"/>
        <v>0</v>
      </c>
      <c r="AO142" s="526"/>
      <c r="AP142" s="125" t="str">
        <f>IF(AN142=0,"", IF(SUM($AN$105:AN142)=1,_xlfn.CONCAT(AQ142), IF($AN$151&gt;SUM($AN$105:AN142),_xlfn.CONCAT(", ",AQ142), IF($AN$151=SUM($AN$105:AN142),_xlfn.CONCAT(" y ",AQ142,".")))))</f>
        <v/>
      </c>
      <c r="AQ142" s="113">
        <f t="shared" si="20"/>
        <v>37</v>
      </c>
      <c r="AS142" s="563">
        <f t="shared" si="21"/>
        <v>0</v>
      </c>
      <c r="AT142" s="563"/>
      <c r="BB142" s="202" t="e" cm="1">
        <f t="array" ref="BB142">IF(CNGE_2024_M3_Secc1!$AO$111=CNGE_2024_M3_Secc1!$AQ$111,O,IF(CNGE_2024_M3_Secc1!O157="",1,0))</f>
        <v>#NAME?</v>
      </c>
      <c r="BC142" s="202" t="e" cm="1">
        <f t="array" ref="BC142">IF(CNGE_2024_M3_Secc1!$AO$111=CNGE_2024_M3_Secc1!$AQ$111,O,IF(CNGE_2024_M3_Secc1!P157="",1,0))</f>
        <v>#NAME?</v>
      </c>
      <c r="BD142" s="202" t="e" cm="1">
        <f t="array" ref="BD142">IF(CNGE_2024_M3_Secc1!$AO$111=CNGE_2024_M3_Secc1!$AQ$111,O,IF(CNGE_2024_M3_Secc1!Q157="",1,0))</f>
        <v>#NAME?</v>
      </c>
      <c r="BE142" s="202" t="e" cm="1">
        <f t="array" ref="BE142">IF(CNGE_2024_M3_Secc1!$AO$111=CNGE_2024_M3_Secc1!$AQ$111,O,IF(CNGE_2024_M3_Secc1!R157="",1,0))</f>
        <v>#NAME?</v>
      </c>
      <c r="BF142" s="202" t="e" cm="1">
        <f t="array" ref="BF142">IF(CNGE_2024_M3_Secc1!$AO$111=CNGE_2024_M3_Secc1!$AQ$111,O,IF(CNGE_2024_M3_Secc1!S157="",1,0))</f>
        <v>#NAME?</v>
      </c>
      <c r="BG142" s="202" t="e" cm="1">
        <f t="array" ref="BG142">IF(CNGE_2024_M3_Secc1!$AO$111=CNGE_2024_M3_Secc1!$AQ$111,O,IF(CNGE_2024_M3_Secc1!T157="",1,0))</f>
        <v>#NAME?</v>
      </c>
      <c r="BH142" s="202" t="e" cm="1">
        <f t="array" ref="BH142">IF(CNGE_2024_M3_Secc1!$AO$111=CNGE_2024_M3_Secc1!$AQ$111,O,IF(CNGE_2024_M3_Secc1!U157="",1,0))</f>
        <v>#NAME?</v>
      </c>
      <c r="BI142" s="202" t="e" cm="1">
        <f t="array" ref="BI142">IF(CNGE_2024_M3_Secc1!$AO$111=CNGE_2024_M3_Secc1!$AQ$111,O,IF(CNGE_2024_M3_Secc1!V157="",1,0))</f>
        <v>#NAME?</v>
      </c>
      <c r="BJ142" s="202" t="e" cm="1">
        <f t="array" ref="BJ142">IF(CNGE_2024_M3_Secc1!$AO$111=CNGE_2024_M3_Secc1!$AQ$111,O,IF(CNGE_2024_M3_Secc1!W157="",1,0))</f>
        <v>#NAME?</v>
      </c>
      <c r="BK142" s="202" t="e" cm="1">
        <f t="array" ref="BK142">IF(CNGE_2024_M3_Secc1!$AO$111=CNGE_2024_M3_Secc1!$AQ$111,O,IF(CNGE_2024_M3_Secc1!X157="",1,0))</f>
        <v>#NAME?</v>
      </c>
      <c r="BL142" s="202" t="e" cm="1">
        <f t="array" ref="BL142">IF(CNGE_2024_M3_Secc1!$AO$111=CNGE_2024_M3_Secc1!$AQ$111,O,IF(CNGE_2024_M3_Secc1!Y157="",1,0))</f>
        <v>#NAME?</v>
      </c>
      <c r="BM142" s="202" t="e" cm="1">
        <f t="array" ref="BM142">IF(CNGE_2024_M3_Secc1!$AO$111=CNGE_2024_M3_Secc1!$AQ$111,O,IF(CNGE_2024_M3_Secc1!Z157="",1,0))</f>
        <v>#NAME?</v>
      </c>
      <c r="BN142" s="202" t="e" cm="1">
        <f t="array" ref="BN142">IF(CNGE_2024_M3_Secc1!$AO$111=CNGE_2024_M3_Secc1!$AQ$111,O,IF(CNGE_2024_M3_Secc1!AA157="",1,0))</f>
        <v>#NAME?</v>
      </c>
      <c r="BO142" s="202" t="e" cm="1">
        <f t="array" ref="BO142">IF(CNGE_2024_M3_Secc1!$AO$111=CNGE_2024_M3_Secc1!$AQ$111,O,IF(CNGE_2024_M3_Secc1!AB157="",1,0))</f>
        <v>#NAME?</v>
      </c>
      <c r="BP142" s="202" t="e" cm="1">
        <f t="array" ref="BP142">IF(CNGE_2024_M3_Secc1!$AO$111=CNGE_2024_M3_Secc1!$AQ$111,O,IF(CNGE_2024_M3_Secc1!AC157="",1,0))</f>
        <v>#NAME?</v>
      </c>
      <c r="BQ142" s="202" t="e" cm="1">
        <f t="array" ref="BQ142">IF(CNGE_2024_M3_Secc1!$AO$111=CNGE_2024_M3_Secc1!$AQ$111,O,IF(CNGE_2024_M3_Secc1!AD157="",1,0))</f>
        <v>#NAME?</v>
      </c>
      <c r="BS142" s="563">
        <f t="shared" si="13"/>
        <v>0</v>
      </c>
      <c r="BT142" s="563"/>
      <c r="BU142" s="563">
        <f t="shared" si="14"/>
        <v>0</v>
      </c>
      <c r="BV142" s="563"/>
      <c r="BW142" s="563">
        <f t="shared" si="22"/>
        <v>0</v>
      </c>
      <c r="BX142" s="563"/>
      <c r="CF142" s="202">
        <f>IF($AH$96=$AJ$96,0,
IF(OR(AND($BS$142="NS",O142&lt;&gt;"NA",OR(O142="NS",O142=0)),AND($BS$142="NA",O142&lt;&gt;"NS",OR(O142="NA",O142=0))),0,
IF(OR(AND($BS$142&lt;&gt;"NS",$BS$142&lt;&gt;"NA",O142&lt;&gt;"NS",O142&lt;&gt;"NA",O142&gt;$BS$142),
AND(O142&gt;0,OR($BS$142="NS",$BS$142="NA")),
AND($BS$142&lt;&gt;"NS",$BS$142&lt;&gt;"NA",$BS$142&gt;=0,O142="NA"),
AND($BS$142&lt;&gt;"NS",$BS$142&lt;&gt;"NA",$BS$142=0,O142="NS")),1,0)))</f>
        <v>0</v>
      </c>
      <c r="CG142" s="202">
        <f t="shared" ref="CG142:CU142" si="63">IF($AH$96=$AJ$96,0,
IF(OR(AND($BS$142="NS",P142&lt;&gt;"NA",OR(P142="NS",P142=0)),AND($BS$142="NA",P142&lt;&gt;"NS",OR(P142="NA",P142=0))),0,
IF(OR(AND($BS$142&lt;&gt;"NS",$BS$142&lt;&gt;"NA",P142&lt;&gt;"NS",P142&lt;&gt;"NA",P142&gt;$BS$142),
AND(P142&gt;0,OR($BS$142="NS",$BS$142="NA")),
AND($BS$142&lt;&gt;"NS",$BS$142&lt;&gt;"NA",$BS$142&gt;=0,P142="NA"),
AND($BS$142&lt;&gt;"NS",$BS$142&lt;&gt;"NA",$BS$142=0,P142="NS")),1,0)))</f>
        <v>0</v>
      </c>
      <c r="CH142" s="202">
        <f t="shared" si="63"/>
        <v>0</v>
      </c>
      <c r="CI142" s="202">
        <f t="shared" si="63"/>
        <v>0</v>
      </c>
      <c r="CJ142" s="202">
        <f t="shared" si="63"/>
        <v>0</v>
      </c>
      <c r="CK142" s="202">
        <f t="shared" si="63"/>
        <v>0</v>
      </c>
      <c r="CL142" s="202">
        <f t="shared" si="63"/>
        <v>0</v>
      </c>
      <c r="CM142" s="202">
        <f t="shared" si="63"/>
        <v>0</v>
      </c>
      <c r="CN142" s="202">
        <f t="shared" si="63"/>
        <v>0</v>
      </c>
      <c r="CO142" s="202">
        <f t="shared" si="63"/>
        <v>0</v>
      </c>
      <c r="CP142" s="202">
        <f t="shared" si="63"/>
        <v>0</v>
      </c>
      <c r="CQ142" s="202">
        <f t="shared" si="63"/>
        <v>0</v>
      </c>
      <c r="CR142" s="202">
        <f t="shared" si="63"/>
        <v>0</v>
      </c>
      <c r="CS142" s="202">
        <f t="shared" si="63"/>
        <v>0</v>
      </c>
      <c r="CT142" s="202">
        <f t="shared" si="63"/>
        <v>0</v>
      </c>
      <c r="CU142" s="202">
        <f t="shared" si="63"/>
        <v>0</v>
      </c>
      <c r="CV142" s="202">
        <f t="shared" si="24"/>
        <v>0</v>
      </c>
      <c r="CW142" s="241" t="str">
        <f>IF(CV142=0,"",IF(SUM($CV$105:CV142)=1,_xlfn.NUMBERVALUE(C142),IF($CV$151&gt;SUM($CV$105:CV142),_xlfn.CONCAT(", ",_xlfn.NUMBERVALUE(C142)),IF($CV$151=SUM($CV$105:CV142),_xlfn.CONCAT(" y ",_xlfn.NUMBERVALUE(C142))))))</f>
        <v/>
      </c>
      <c r="CY142" s="563">
        <f t="shared" si="38"/>
        <v>0</v>
      </c>
      <c r="CZ142" s="563"/>
    </row>
    <row r="143" spans="1:104" s="211" customFormat="1" ht="15" customHeight="1">
      <c r="A143" s="18"/>
      <c r="B143" s="51"/>
      <c r="C143" s="48" t="s">
        <v>5107</v>
      </c>
      <c r="D143" s="547" t="str">
        <f>IF(CNGE_2024_M3_Secc1!D90="","",CNGE_2024_M3_Secc1!D90)</f>
        <v/>
      </c>
      <c r="E143" s="548"/>
      <c r="F143" s="548"/>
      <c r="G143" s="548"/>
      <c r="H143" s="548"/>
      <c r="I143" s="548"/>
      <c r="J143" s="548"/>
      <c r="K143" s="548"/>
      <c r="L143" s="548"/>
      <c r="M143" s="549"/>
      <c r="N143" s="103"/>
      <c r="O143" s="103"/>
      <c r="P143" s="103"/>
      <c r="Q143" s="103"/>
      <c r="R143" s="103"/>
      <c r="S143" s="103"/>
      <c r="T143" s="103"/>
      <c r="U143" s="103"/>
      <c r="V143" s="103"/>
      <c r="W143" s="103"/>
      <c r="X143" s="103"/>
      <c r="Y143" s="103"/>
      <c r="Z143" s="103"/>
      <c r="AA143" s="103"/>
      <c r="AB143" s="103"/>
      <c r="AC143" s="103"/>
      <c r="AD143" s="103"/>
      <c r="AE143" s="213"/>
      <c r="AF143" s="210"/>
      <c r="AH143" s="522">
        <f t="shared" si="16"/>
        <v>0</v>
      </c>
      <c r="AI143" s="522"/>
      <c r="AJ143" s="522">
        <f t="shared" si="17"/>
        <v>0</v>
      </c>
      <c r="AK143" s="522"/>
      <c r="AL143" s="522">
        <f t="shared" si="26"/>
        <v>0</v>
      </c>
      <c r="AM143" s="522" t="str">
        <f t="shared" si="18"/>
        <v>NA</v>
      </c>
      <c r="AN143" s="524">
        <f t="shared" si="19"/>
        <v>0</v>
      </c>
      <c r="AO143" s="526"/>
      <c r="AP143" s="125" t="str">
        <f>IF(AN143=0,"", IF(SUM($AN$105:AN143)=1,_xlfn.CONCAT(AQ143), IF($AN$151&gt;SUM($AN$105:AN143),_xlfn.CONCAT(", ",AQ143), IF($AN$151=SUM($AN$105:AN143),_xlfn.CONCAT(" y ",AQ143,".")))))</f>
        <v/>
      </c>
      <c r="AQ143" s="113">
        <f t="shared" si="20"/>
        <v>38</v>
      </c>
      <c r="AS143" s="563">
        <f t="shared" si="21"/>
        <v>0</v>
      </c>
      <c r="AT143" s="563"/>
      <c r="BB143" s="202" t="e" cm="1">
        <f t="array" ref="BB143">IF(CNGE_2024_M3_Secc1!$AO$111=CNGE_2024_M3_Secc1!$AQ$111,O,IF(CNGE_2024_M3_Secc1!O158="",1,0))</f>
        <v>#NAME?</v>
      </c>
      <c r="BC143" s="202" t="e" cm="1">
        <f t="array" ref="BC143">IF(CNGE_2024_M3_Secc1!$AO$111=CNGE_2024_M3_Secc1!$AQ$111,O,IF(CNGE_2024_M3_Secc1!P158="",1,0))</f>
        <v>#NAME?</v>
      </c>
      <c r="BD143" s="202" t="e" cm="1">
        <f t="array" ref="BD143">IF(CNGE_2024_M3_Secc1!$AO$111=CNGE_2024_M3_Secc1!$AQ$111,O,IF(CNGE_2024_M3_Secc1!Q158="",1,0))</f>
        <v>#NAME?</v>
      </c>
      <c r="BE143" s="202" t="e" cm="1">
        <f t="array" ref="BE143">IF(CNGE_2024_M3_Secc1!$AO$111=CNGE_2024_M3_Secc1!$AQ$111,O,IF(CNGE_2024_M3_Secc1!R158="",1,0))</f>
        <v>#NAME?</v>
      </c>
      <c r="BF143" s="202" t="e" cm="1">
        <f t="array" ref="BF143">IF(CNGE_2024_M3_Secc1!$AO$111=CNGE_2024_M3_Secc1!$AQ$111,O,IF(CNGE_2024_M3_Secc1!S158="",1,0))</f>
        <v>#NAME?</v>
      </c>
      <c r="BG143" s="202" t="e" cm="1">
        <f t="array" ref="BG143">IF(CNGE_2024_M3_Secc1!$AO$111=CNGE_2024_M3_Secc1!$AQ$111,O,IF(CNGE_2024_M3_Secc1!T158="",1,0))</f>
        <v>#NAME?</v>
      </c>
      <c r="BH143" s="202" t="e" cm="1">
        <f t="array" ref="BH143">IF(CNGE_2024_M3_Secc1!$AO$111=CNGE_2024_M3_Secc1!$AQ$111,O,IF(CNGE_2024_M3_Secc1!U158="",1,0))</f>
        <v>#NAME?</v>
      </c>
      <c r="BI143" s="202" t="e" cm="1">
        <f t="array" ref="BI143">IF(CNGE_2024_M3_Secc1!$AO$111=CNGE_2024_M3_Secc1!$AQ$111,O,IF(CNGE_2024_M3_Secc1!V158="",1,0))</f>
        <v>#NAME?</v>
      </c>
      <c r="BJ143" s="202" t="e" cm="1">
        <f t="array" ref="BJ143">IF(CNGE_2024_M3_Secc1!$AO$111=CNGE_2024_M3_Secc1!$AQ$111,O,IF(CNGE_2024_M3_Secc1!W158="",1,0))</f>
        <v>#NAME?</v>
      </c>
      <c r="BK143" s="202" t="e" cm="1">
        <f t="array" ref="BK143">IF(CNGE_2024_M3_Secc1!$AO$111=CNGE_2024_M3_Secc1!$AQ$111,O,IF(CNGE_2024_M3_Secc1!X158="",1,0))</f>
        <v>#NAME?</v>
      </c>
      <c r="BL143" s="202" t="e" cm="1">
        <f t="array" ref="BL143">IF(CNGE_2024_M3_Secc1!$AO$111=CNGE_2024_M3_Secc1!$AQ$111,O,IF(CNGE_2024_M3_Secc1!Y158="",1,0))</f>
        <v>#NAME?</v>
      </c>
      <c r="BM143" s="202" t="e" cm="1">
        <f t="array" ref="BM143">IF(CNGE_2024_M3_Secc1!$AO$111=CNGE_2024_M3_Secc1!$AQ$111,O,IF(CNGE_2024_M3_Secc1!Z158="",1,0))</f>
        <v>#NAME?</v>
      </c>
      <c r="BN143" s="202" t="e" cm="1">
        <f t="array" ref="BN143">IF(CNGE_2024_M3_Secc1!$AO$111=CNGE_2024_M3_Secc1!$AQ$111,O,IF(CNGE_2024_M3_Secc1!AA158="",1,0))</f>
        <v>#NAME?</v>
      </c>
      <c r="BO143" s="202" t="e" cm="1">
        <f t="array" ref="BO143">IF(CNGE_2024_M3_Secc1!$AO$111=CNGE_2024_M3_Secc1!$AQ$111,O,IF(CNGE_2024_M3_Secc1!AB158="",1,0))</f>
        <v>#NAME?</v>
      </c>
      <c r="BP143" s="202" t="e" cm="1">
        <f t="array" ref="BP143">IF(CNGE_2024_M3_Secc1!$AO$111=CNGE_2024_M3_Secc1!$AQ$111,O,IF(CNGE_2024_M3_Secc1!AC158="",1,0))</f>
        <v>#NAME?</v>
      </c>
      <c r="BQ143" s="202" t="e" cm="1">
        <f t="array" ref="BQ143">IF(CNGE_2024_M3_Secc1!$AO$111=CNGE_2024_M3_Secc1!$AQ$111,O,IF(CNGE_2024_M3_Secc1!AD158="",1,0))</f>
        <v>#NAME?</v>
      </c>
      <c r="BS143" s="563">
        <f t="shared" si="13"/>
        <v>0</v>
      </c>
      <c r="BT143" s="563"/>
      <c r="BU143" s="563">
        <f t="shared" si="14"/>
        <v>0</v>
      </c>
      <c r="BV143" s="563"/>
      <c r="BW143" s="563">
        <f t="shared" si="22"/>
        <v>0</v>
      </c>
      <c r="BX143" s="563"/>
      <c r="CF143" s="202">
        <f>IF($AH$96=$AJ$96,0,
IF(OR(AND($BS$143="NS",O143&lt;&gt;"NA",OR(O143="NS",O143=0)),AND($BS$143="NA",O143&lt;&gt;"NS",OR(O143="NA",O143=0))),0,
IF(OR(AND($BS$143&lt;&gt;"NS",$BS$143&lt;&gt;"NA",O143&lt;&gt;"NS",O143&lt;&gt;"NA",O143&gt;$BS$143),
AND(O143&gt;0,OR($BS$143="NS",$BS$143="NA")),
AND($BS$143&lt;&gt;"NS",$BS$143&lt;&gt;"NA",$BS$143&gt;=0,O143="NA"),
AND($BS$143&lt;&gt;"NS",$BS$143&lt;&gt;"NA",$BS$143=0,O143="NS")),1,0)))</f>
        <v>0</v>
      </c>
      <c r="CG143" s="202">
        <f t="shared" ref="CG143:CU143" si="64">IF($AH$96=$AJ$96,0,
IF(OR(AND($BS$143="NS",P143&lt;&gt;"NA",OR(P143="NS",P143=0)),AND($BS$143="NA",P143&lt;&gt;"NS",OR(P143="NA",P143=0))),0,
IF(OR(AND($BS$143&lt;&gt;"NS",$BS$143&lt;&gt;"NA",P143&lt;&gt;"NS",P143&lt;&gt;"NA",P143&gt;$BS$143),
AND(P143&gt;0,OR($BS$143="NS",$BS$143="NA")),
AND($BS$143&lt;&gt;"NS",$BS$143&lt;&gt;"NA",$BS$143&gt;=0,P143="NA"),
AND($BS$143&lt;&gt;"NS",$BS$143&lt;&gt;"NA",$BS$143=0,P143="NS")),1,0)))</f>
        <v>0</v>
      </c>
      <c r="CH143" s="202">
        <f t="shared" si="64"/>
        <v>0</v>
      </c>
      <c r="CI143" s="202">
        <f t="shared" si="64"/>
        <v>0</v>
      </c>
      <c r="CJ143" s="202">
        <f t="shared" si="64"/>
        <v>0</v>
      </c>
      <c r="CK143" s="202">
        <f t="shared" si="64"/>
        <v>0</v>
      </c>
      <c r="CL143" s="202">
        <f t="shared" si="64"/>
        <v>0</v>
      </c>
      <c r="CM143" s="202">
        <f t="shared" si="64"/>
        <v>0</v>
      </c>
      <c r="CN143" s="202">
        <f t="shared" si="64"/>
        <v>0</v>
      </c>
      <c r="CO143" s="202">
        <f t="shared" si="64"/>
        <v>0</v>
      </c>
      <c r="CP143" s="202">
        <f t="shared" si="64"/>
        <v>0</v>
      </c>
      <c r="CQ143" s="202">
        <f t="shared" si="64"/>
        <v>0</v>
      </c>
      <c r="CR143" s="202">
        <f t="shared" si="64"/>
        <v>0</v>
      </c>
      <c r="CS143" s="202">
        <f t="shared" si="64"/>
        <v>0</v>
      </c>
      <c r="CT143" s="202">
        <f t="shared" si="64"/>
        <v>0</v>
      </c>
      <c r="CU143" s="202">
        <f t="shared" si="64"/>
        <v>0</v>
      </c>
      <c r="CV143" s="202">
        <f t="shared" si="24"/>
        <v>0</v>
      </c>
      <c r="CW143" s="241" t="str">
        <f>IF(CV143=0,"",IF(SUM($CV$105:CV143)=1,_xlfn.NUMBERVALUE(C143),IF($CV$151&gt;SUM($CV$105:CV143),_xlfn.CONCAT(", ",_xlfn.NUMBERVALUE(C143)),IF($CV$151=SUM($CV$105:CV143),_xlfn.CONCAT(" y ",_xlfn.NUMBERVALUE(C143))))))</f>
        <v/>
      </c>
      <c r="CY143" s="563">
        <f t="shared" si="38"/>
        <v>0</v>
      </c>
      <c r="CZ143" s="563"/>
    </row>
    <row r="144" spans="1:104" s="211" customFormat="1" ht="15" customHeight="1">
      <c r="A144" s="18"/>
      <c r="B144" s="51"/>
      <c r="C144" s="48" t="s">
        <v>5108</v>
      </c>
      <c r="D144" s="547" t="str">
        <f>IF(CNGE_2024_M3_Secc1!D91="","",CNGE_2024_M3_Secc1!D91)</f>
        <v/>
      </c>
      <c r="E144" s="548"/>
      <c r="F144" s="548"/>
      <c r="G144" s="548"/>
      <c r="H144" s="548"/>
      <c r="I144" s="548"/>
      <c r="J144" s="548"/>
      <c r="K144" s="548"/>
      <c r="L144" s="548"/>
      <c r="M144" s="549"/>
      <c r="N144" s="103"/>
      <c r="O144" s="103"/>
      <c r="P144" s="103"/>
      <c r="Q144" s="103"/>
      <c r="R144" s="103"/>
      <c r="S144" s="103"/>
      <c r="T144" s="103"/>
      <c r="U144" s="103"/>
      <c r="V144" s="103"/>
      <c r="W144" s="103"/>
      <c r="X144" s="103"/>
      <c r="Y144" s="103"/>
      <c r="Z144" s="103"/>
      <c r="AA144" s="103"/>
      <c r="AB144" s="103"/>
      <c r="AC144" s="103"/>
      <c r="AD144" s="103"/>
      <c r="AE144" s="213"/>
      <c r="AF144" s="210"/>
      <c r="AH144" s="522">
        <f t="shared" si="16"/>
        <v>0</v>
      </c>
      <c r="AI144" s="522"/>
      <c r="AJ144" s="522">
        <f t="shared" si="17"/>
        <v>0</v>
      </c>
      <c r="AK144" s="522"/>
      <c r="AL144" s="522">
        <f t="shared" si="26"/>
        <v>0</v>
      </c>
      <c r="AM144" s="522" t="str">
        <f t="shared" si="18"/>
        <v>NA</v>
      </c>
      <c r="AN144" s="524">
        <f t="shared" si="19"/>
        <v>0</v>
      </c>
      <c r="AO144" s="526"/>
      <c r="AP144" s="125" t="str">
        <f>IF(AN144=0,"", IF(SUM($AN$105:AN144)=1,_xlfn.CONCAT(AQ144), IF($AN$151&gt;SUM($AN$105:AN144),_xlfn.CONCAT(", ",AQ144), IF($AN$151=SUM($AN$105:AN144),_xlfn.CONCAT(" y ",AQ144,".")))))</f>
        <v/>
      </c>
      <c r="AQ144" s="113">
        <f t="shared" si="20"/>
        <v>39</v>
      </c>
      <c r="AS144" s="563">
        <f t="shared" si="21"/>
        <v>0</v>
      </c>
      <c r="AT144" s="563"/>
      <c r="BB144" s="202" t="e" cm="1">
        <f t="array" ref="BB144">IF(CNGE_2024_M3_Secc1!$AO$111=CNGE_2024_M3_Secc1!$AQ$111,O,IF(CNGE_2024_M3_Secc1!O159="",1,0))</f>
        <v>#NAME?</v>
      </c>
      <c r="BC144" s="202" t="e" cm="1">
        <f t="array" ref="BC144">IF(CNGE_2024_M3_Secc1!$AO$111=CNGE_2024_M3_Secc1!$AQ$111,O,IF(CNGE_2024_M3_Secc1!P159="",1,0))</f>
        <v>#NAME?</v>
      </c>
      <c r="BD144" s="202" t="e" cm="1">
        <f t="array" ref="BD144">IF(CNGE_2024_M3_Secc1!$AO$111=CNGE_2024_M3_Secc1!$AQ$111,O,IF(CNGE_2024_M3_Secc1!Q159="",1,0))</f>
        <v>#NAME?</v>
      </c>
      <c r="BE144" s="202" t="e" cm="1">
        <f t="array" ref="BE144">IF(CNGE_2024_M3_Secc1!$AO$111=CNGE_2024_M3_Secc1!$AQ$111,O,IF(CNGE_2024_M3_Secc1!R159="",1,0))</f>
        <v>#NAME?</v>
      </c>
      <c r="BF144" s="202" t="e" cm="1">
        <f t="array" ref="BF144">IF(CNGE_2024_M3_Secc1!$AO$111=CNGE_2024_M3_Secc1!$AQ$111,O,IF(CNGE_2024_M3_Secc1!S159="",1,0))</f>
        <v>#NAME?</v>
      </c>
      <c r="BG144" s="202" t="e" cm="1">
        <f t="array" ref="BG144">IF(CNGE_2024_M3_Secc1!$AO$111=CNGE_2024_M3_Secc1!$AQ$111,O,IF(CNGE_2024_M3_Secc1!T159="",1,0))</f>
        <v>#NAME?</v>
      </c>
      <c r="BH144" s="202" t="e" cm="1">
        <f t="array" ref="BH144">IF(CNGE_2024_M3_Secc1!$AO$111=CNGE_2024_M3_Secc1!$AQ$111,O,IF(CNGE_2024_M3_Secc1!U159="",1,0))</f>
        <v>#NAME?</v>
      </c>
      <c r="BI144" s="202" t="e" cm="1">
        <f t="array" ref="BI144">IF(CNGE_2024_M3_Secc1!$AO$111=CNGE_2024_M3_Secc1!$AQ$111,O,IF(CNGE_2024_M3_Secc1!V159="",1,0))</f>
        <v>#NAME?</v>
      </c>
      <c r="BJ144" s="202" t="e" cm="1">
        <f t="array" ref="BJ144">IF(CNGE_2024_M3_Secc1!$AO$111=CNGE_2024_M3_Secc1!$AQ$111,O,IF(CNGE_2024_M3_Secc1!W159="",1,0))</f>
        <v>#NAME?</v>
      </c>
      <c r="BK144" s="202" t="e" cm="1">
        <f t="array" ref="BK144">IF(CNGE_2024_M3_Secc1!$AO$111=CNGE_2024_M3_Secc1!$AQ$111,O,IF(CNGE_2024_M3_Secc1!X159="",1,0))</f>
        <v>#NAME?</v>
      </c>
      <c r="BL144" s="202" t="e" cm="1">
        <f t="array" ref="BL144">IF(CNGE_2024_M3_Secc1!$AO$111=CNGE_2024_M3_Secc1!$AQ$111,O,IF(CNGE_2024_M3_Secc1!Y159="",1,0))</f>
        <v>#NAME?</v>
      </c>
      <c r="BM144" s="202" t="e" cm="1">
        <f t="array" ref="BM144">IF(CNGE_2024_M3_Secc1!$AO$111=CNGE_2024_M3_Secc1!$AQ$111,O,IF(CNGE_2024_M3_Secc1!Z159="",1,0))</f>
        <v>#NAME?</v>
      </c>
      <c r="BN144" s="202" t="e" cm="1">
        <f t="array" ref="BN144">IF(CNGE_2024_M3_Secc1!$AO$111=CNGE_2024_M3_Secc1!$AQ$111,O,IF(CNGE_2024_M3_Secc1!AA159="",1,0))</f>
        <v>#NAME?</v>
      </c>
      <c r="BO144" s="202" t="e" cm="1">
        <f t="array" ref="BO144">IF(CNGE_2024_M3_Secc1!$AO$111=CNGE_2024_M3_Secc1!$AQ$111,O,IF(CNGE_2024_M3_Secc1!AB159="",1,0))</f>
        <v>#NAME?</v>
      </c>
      <c r="BP144" s="202" t="e" cm="1">
        <f t="array" ref="BP144">IF(CNGE_2024_M3_Secc1!$AO$111=CNGE_2024_M3_Secc1!$AQ$111,O,IF(CNGE_2024_M3_Secc1!AC159="",1,0))</f>
        <v>#NAME?</v>
      </c>
      <c r="BQ144" s="202" t="e" cm="1">
        <f t="array" ref="BQ144">IF(CNGE_2024_M3_Secc1!$AO$111=CNGE_2024_M3_Secc1!$AQ$111,O,IF(CNGE_2024_M3_Secc1!AD159="",1,0))</f>
        <v>#NAME?</v>
      </c>
      <c r="BS144" s="563">
        <f t="shared" si="13"/>
        <v>0</v>
      </c>
      <c r="BT144" s="563"/>
      <c r="BU144" s="563">
        <f t="shared" si="14"/>
        <v>0</v>
      </c>
      <c r="BV144" s="563"/>
      <c r="BW144" s="563">
        <f t="shared" si="22"/>
        <v>0</v>
      </c>
      <c r="BX144" s="563"/>
      <c r="CF144" s="202">
        <f>IF($AH$96=$AJ$96,0,
IF(OR(AND($BS$144="NS",O144&lt;&gt;"NA",OR(O144="NS",O144=0)),AND($BS$144="NA",O144&lt;&gt;"NS",OR(O144="NA",O144=0))),0,
IF(OR(AND($BS$144&lt;&gt;"NS",$BS$144&lt;&gt;"NA",O144&lt;&gt;"NS",O144&lt;&gt;"NA",O144&gt;$BS$144),
AND(O144&gt;0,OR($BS$144="NS",$BS$144="NA")),
AND($BS$144&lt;&gt;"NS",$BS$144&lt;&gt;"NA",$BS$144&gt;=0,O144="NA"),
AND($BS$144&lt;&gt;"NS",$BS$144&lt;&gt;"NA",$BS$144=0,O144="NS")),1,0)))</f>
        <v>0</v>
      </c>
      <c r="CG144" s="202">
        <f t="shared" ref="CG144:CU144" si="65">IF($AH$96=$AJ$96,0,
IF(OR(AND($BS$144="NS",P144&lt;&gt;"NA",OR(P144="NS",P144=0)),AND($BS$144="NA",P144&lt;&gt;"NS",OR(P144="NA",P144=0))),0,
IF(OR(AND($BS$144&lt;&gt;"NS",$BS$144&lt;&gt;"NA",P144&lt;&gt;"NS",P144&lt;&gt;"NA",P144&gt;$BS$144),
AND(P144&gt;0,OR($BS$144="NS",$BS$144="NA")),
AND($BS$144&lt;&gt;"NS",$BS$144&lt;&gt;"NA",$BS$144&gt;=0,P144="NA"),
AND($BS$144&lt;&gt;"NS",$BS$144&lt;&gt;"NA",$BS$144=0,P144="NS")),1,0)))</f>
        <v>0</v>
      </c>
      <c r="CH144" s="202">
        <f t="shared" si="65"/>
        <v>0</v>
      </c>
      <c r="CI144" s="202">
        <f t="shared" si="65"/>
        <v>0</v>
      </c>
      <c r="CJ144" s="202">
        <f t="shared" si="65"/>
        <v>0</v>
      </c>
      <c r="CK144" s="202">
        <f t="shared" si="65"/>
        <v>0</v>
      </c>
      <c r="CL144" s="202">
        <f t="shared" si="65"/>
        <v>0</v>
      </c>
      <c r="CM144" s="202">
        <f t="shared" si="65"/>
        <v>0</v>
      </c>
      <c r="CN144" s="202">
        <f t="shared" si="65"/>
        <v>0</v>
      </c>
      <c r="CO144" s="202">
        <f t="shared" si="65"/>
        <v>0</v>
      </c>
      <c r="CP144" s="202">
        <f t="shared" si="65"/>
        <v>0</v>
      </c>
      <c r="CQ144" s="202">
        <f t="shared" si="65"/>
        <v>0</v>
      </c>
      <c r="CR144" s="202">
        <f t="shared" si="65"/>
        <v>0</v>
      </c>
      <c r="CS144" s="202">
        <f t="shared" si="65"/>
        <v>0</v>
      </c>
      <c r="CT144" s="202">
        <f t="shared" si="65"/>
        <v>0</v>
      </c>
      <c r="CU144" s="202">
        <f t="shared" si="65"/>
        <v>0</v>
      </c>
      <c r="CV144" s="202">
        <f t="shared" si="24"/>
        <v>0</v>
      </c>
      <c r="CW144" s="241" t="str">
        <f>IF(CV144=0,"",IF(SUM($CV$105:CV144)=1,_xlfn.NUMBERVALUE(C144),IF($CV$151&gt;SUM($CV$105:CV144),_xlfn.CONCAT(", ",_xlfn.NUMBERVALUE(C144)),IF($CV$151=SUM($CV$105:CV144),_xlfn.CONCAT(" y ",_xlfn.NUMBERVALUE(C144))))))</f>
        <v/>
      </c>
      <c r="CY144" s="563">
        <f t="shared" si="38"/>
        <v>0</v>
      </c>
      <c r="CZ144" s="563"/>
    </row>
    <row r="145" spans="1:104" s="211" customFormat="1" ht="15" customHeight="1">
      <c r="A145" s="18"/>
      <c r="B145" s="51"/>
      <c r="C145" s="48" t="s">
        <v>5109</v>
      </c>
      <c r="D145" s="547" t="str">
        <f>IF(CNGE_2024_M3_Secc1!D92="","",CNGE_2024_M3_Secc1!D92)</f>
        <v/>
      </c>
      <c r="E145" s="548"/>
      <c r="F145" s="548"/>
      <c r="G145" s="548"/>
      <c r="H145" s="548"/>
      <c r="I145" s="548"/>
      <c r="J145" s="548"/>
      <c r="K145" s="548"/>
      <c r="L145" s="548"/>
      <c r="M145" s="549"/>
      <c r="N145" s="103"/>
      <c r="O145" s="103"/>
      <c r="P145" s="103"/>
      <c r="Q145" s="103"/>
      <c r="R145" s="103"/>
      <c r="S145" s="103"/>
      <c r="T145" s="103"/>
      <c r="U145" s="103"/>
      <c r="V145" s="103"/>
      <c r="W145" s="103"/>
      <c r="X145" s="103"/>
      <c r="Y145" s="103"/>
      <c r="Z145" s="103"/>
      <c r="AA145" s="103"/>
      <c r="AB145" s="103"/>
      <c r="AC145" s="103"/>
      <c r="AD145" s="103"/>
      <c r="AE145" s="213"/>
      <c r="AF145" s="210"/>
      <c r="AH145" s="522">
        <f t="shared" si="16"/>
        <v>0</v>
      </c>
      <c r="AI145" s="522"/>
      <c r="AJ145" s="522">
        <f t="shared" si="17"/>
        <v>0</v>
      </c>
      <c r="AK145" s="522"/>
      <c r="AL145" s="522">
        <f t="shared" si="26"/>
        <v>0</v>
      </c>
      <c r="AM145" s="522" t="str">
        <f t="shared" si="18"/>
        <v>NA</v>
      </c>
      <c r="AN145" s="524">
        <f t="shared" si="19"/>
        <v>0</v>
      </c>
      <c r="AO145" s="526"/>
      <c r="AP145" s="125" t="str">
        <f>IF(AN145=0,"", IF(SUM($AN$105:AN145)=1,_xlfn.CONCAT(AQ145), IF($AN$151&gt;SUM($AN$105:AN145),_xlfn.CONCAT(", ",AQ145), IF($AN$151=SUM($AN$105:AN145),_xlfn.CONCAT(" y ",AQ145,".")))))</f>
        <v/>
      </c>
      <c r="AQ145" s="113">
        <f t="shared" si="20"/>
        <v>40</v>
      </c>
      <c r="AS145" s="563">
        <f t="shared" si="21"/>
        <v>0</v>
      </c>
      <c r="AT145" s="563"/>
      <c r="BB145" s="202" t="e" cm="1">
        <f t="array" ref="BB145">IF(CNGE_2024_M3_Secc1!$AO$111=CNGE_2024_M3_Secc1!$AQ$111,O,IF(CNGE_2024_M3_Secc1!O160="",1,0))</f>
        <v>#NAME?</v>
      </c>
      <c r="BC145" s="202" t="e" cm="1">
        <f t="array" ref="BC145">IF(CNGE_2024_M3_Secc1!$AO$111=CNGE_2024_M3_Secc1!$AQ$111,O,IF(CNGE_2024_M3_Secc1!P160="",1,0))</f>
        <v>#NAME?</v>
      </c>
      <c r="BD145" s="202" t="e" cm="1">
        <f t="array" ref="BD145">IF(CNGE_2024_M3_Secc1!$AO$111=CNGE_2024_M3_Secc1!$AQ$111,O,IF(CNGE_2024_M3_Secc1!Q160="",1,0))</f>
        <v>#NAME?</v>
      </c>
      <c r="BE145" s="202" t="e" cm="1">
        <f t="array" ref="BE145">IF(CNGE_2024_M3_Secc1!$AO$111=CNGE_2024_M3_Secc1!$AQ$111,O,IF(CNGE_2024_M3_Secc1!R160="",1,0))</f>
        <v>#NAME?</v>
      </c>
      <c r="BF145" s="202" t="e" cm="1">
        <f t="array" ref="BF145">IF(CNGE_2024_M3_Secc1!$AO$111=CNGE_2024_M3_Secc1!$AQ$111,O,IF(CNGE_2024_M3_Secc1!S160="",1,0))</f>
        <v>#NAME?</v>
      </c>
      <c r="BG145" s="202" t="e" cm="1">
        <f t="array" ref="BG145">IF(CNGE_2024_M3_Secc1!$AO$111=CNGE_2024_M3_Secc1!$AQ$111,O,IF(CNGE_2024_M3_Secc1!T160="",1,0))</f>
        <v>#NAME?</v>
      </c>
      <c r="BH145" s="202" t="e" cm="1">
        <f t="array" ref="BH145">IF(CNGE_2024_M3_Secc1!$AO$111=CNGE_2024_M3_Secc1!$AQ$111,O,IF(CNGE_2024_M3_Secc1!U160="",1,0))</f>
        <v>#NAME?</v>
      </c>
      <c r="BI145" s="202" t="e" cm="1">
        <f t="array" ref="BI145">IF(CNGE_2024_M3_Secc1!$AO$111=CNGE_2024_M3_Secc1!$AQ$111,O,IF(CNGE_2024_M3_Secc1!V160="",1,0))</f>
        <v>#NAME?</v>
      </c>
      <c r="BJ145" s="202" t="e" cm="1">
        <f t="array" ref="BJ145">IF(CNGE_2024_M3_Secc1!$AO$111=CNGE_2024_M3_Secc1!$AQ$111,O,IF(CNGE_2024_M3_Secc1!W160="",1,0))</f>
        <v>#NAME?</v>
      </c>
      <c r="BK145" s="202" t="e" cm="1">
        <f t="array" ref="BK145">IF(CNGE_2024_M3_Secc1!$AO$111=CNGE_2024_M3_Secc1!$AQ$111,O,IF(CNGE_2024_M3_Secc1!X160="",1,0))</f>
        <v>#NAME?</v>
      </c>
      <c r="BL145" s="202" t="e" cm="1">
        <f t="array" ref="BL145">IF(CNGE_2024_M3_Secc1!$AO$111=CNGE_2024_M3_Secc1!$AQ$111,O,IF(CNGE_2024_M3_Secc1!Y160="",1,0))</f>
        <v>#NAME?</v>
      </c>
      <c r="BM145" s="202" t="e" cm="1">
        <f t="array" ref="BM145">IF(CNGE_2024_M3_Secc1!$AO$111=CNGE_2024_M3_Secc1!$AQ$111,O,IF(CNGE_2024_M3_Secc1!Z160="",1,0))</f>
        <v>#NAME?</v>
      </c>
      <c r="BN145" s="202" t="e" cm="1">
        <f t="array" ref="BN145">IF(CNGE_2024_M3_Secc1!$AO$111=CNGE_2024_M3_Secc1!$AQ$111,O,IF(CNGE_2024_M3_Secc1!AA160="",1,0))</f>
        <v>#NAME?</v>
      </c>
      <c r="BO145" s="202" t="e" cm="1">
        <f t="array" ref="BO145">IF(CNGE_2024_M3_Secc1!$AO$111=CNGE_2024_M3_Secc1!$AQ$111,O,IF(CNGE_2024_M3_Secc1!AB160="",1,0))</f>
        <v>#NAME?</v>
      </c>
      <c r="BP145" s="202" t="e" cm="1">
        <f t="array" ref="BP145">IF(CNGE_2024_M3_Secc1!$AO$111=CNGE_2024_M3_Secc1!$AQ$111,O,IF(CNGE_2024_M3_Secc1!AC160="",1,0))</f>
        <v>#NAME?</v>
      </c>
      <c r="BQ145" s="202" t="e" cm="1">
        <f t="array" ref="BQ145">IF(CNGE_2024_M3_Secc1!$AO$111=CNGE_2024_M3_Secc1!$AQ$111,O,IF(CNGE_2024_M3_Secc1!AD160="",1,0))</f>
        <v>#NAME?</v>
      </c>
      <c r="BS145" s="563">
        <f t="shared" si="13"/>
        <v>0</v>
      </c>
      <c r="BT145" s="563"/>
      <c r="BU145" s="563">
        <f t="shared" si="14"/>
        <v>0</v>
      </c>
      <c r="BV145" s="563"/>
      <c r="BW145" s="563">
        <f t="shared" si="22"/>
        <v>0</v>
      </c>
      <c r="BX145" s="563"/>
      <c r="CF145" s="202">
        <f>IF($AH$96=$AJ$96,0,
IF(OR(AND($BS$145="NS",O145&lt;&gt;"NA",OR(O145="NS",O145=0)),AND($BS$145="NA",O145&lt;&gt;"NS",OR(O145="NA",O145=0))),0,
IF(OR(AND($BS$145&lt;&gt;"NS",$BS$145&lt;&gt;"NA",O145&lt;&gt;"NS",O145&lt;&gt;"NA",O145&gt;$BS$145),
AND(O145&gt;0,OR($BS$145="NS",$BS$145="NA")),
AND($BS$145&lt;&gt;"NS",$BS$145&lt;&gt;"NA",$BS$145&gt;=0,O145="NA"),
AND($BS$145&lt;&gt;"NS",$BS$145&lt;&gt;"NA",$BS$145=0,O145="NS")),1,0)))</f>
        <v>0</v>
      </c>
      <c r="CG145" s="202">
        <f t="shared" ref="CG145:CU145" si="66">IF($AH$96=$AJ$96,0,
IF(OR(AND($BS$145="NS",P145&lt;&gt;"NA",OR(P145="NS",P145=0)),AND($BS$145="NA",P145&lt;&gt;"NS",OR(P145="NA",P145=0))),0,
IF(OR(AND($BS$145&lt;&gt;"NS",$BS$145&lt;&gt;"NA",P145&lt;&gt;"NS",P145&lt;&gt;"NA",P145&gt;$BS$145),
AND(P145&gt;0,OR($BS$145="NS",$BS$145="NA")),
AND($BS$145&lt;&gt;"NS",$BS$145&lt;&gt;"NA",$BS$145&gt;=0,P145="NA"),
AND($BS$145&lt;&gt;"NS",$BS$145&lt;&gt;"NA",$BS$145=0,P145="NS")),1,0)))</f>
        <v>0</v>
      </c>
      <c r="CH145" s="202">
        <f t="shared" si="66"/>
        <v>0</v>
      </c>
      <c r="CI145" s="202">
        <f t="shared" si="66"/>
        <v>0</v>
      </c>
      <c r="CJ145" s="202">
        <f t="shared" si="66"/>
        <v>0</v>
      </c>
      <c r="CK145" s="202">
        <f t="shared" si="66"/>
        <v>0</v>
      </c>
      <c r="CL145" s="202">
        <f t="shared" si="66"/>
        <v>0</v>
      </c>
      <c r="CM145" s="202">
        <f t="shared" si="66"/>
        <v>0</v>
      </c>
      <c r="CN145" s="202">
        <f t="shared" si="66"/>
        <v>0</v>
      </c>
      <c r="CO145" s="202">
        <f t="shared" si="66"/>
        <v>0</v>
      </c>
      <c r="CP145" s="202">
        <f t="shared" si="66"/>
        <v>0</v>
      </c>
      <c r="CQ145" s="202">
        <f t="shared" si="66"/>
        <v>0</v>
      </c>
      <c r="CR145" s="202">
        <f t="shared" si="66"/>
        <v>0</v>
      </c>
      <c r="CS145" s="202">
        <f t="shared" si="66"/>
        <v>0</v>
      </c>
      <c r="CT145" s="202">
        <f t="shared" si="66"/>
        <v>0</v>
      </c>
      <c r="CU145" s="202">
        <f t="shared" si="66"/>
        <v>0</v>
      </c>
      <c r="CV145" s="202">
        <f t="shared" si="24"/>
        <v>0</v>
      </c>
      <c r="CW145" s="241" t="str">
        <f>IF(CV145=0,"",IF(SUM($CV$105:CV145)=1,_xlfn.NUMBERVALUE(C145),IF($CV$151&gt;SUM($CV$105:CV145),_xlfn.CONCAT(", ",_xlfn.NUMBERVALUE(C145)),IF($CV$151=SUM($CV$105:CV145),_xlfn.CONCAT(" y ",_xlfn.NUMBERVALUE(C145))))))</f>
        <v/>
      </c>
      <c r="CY145" s="563">
        <f t="shared" si="38"/>
        <v>0</v>
      </c>
      <c r="CZ145" s="563"/>
    </row>
    <row r="146" spans="1:104" s="211" customFormat="1" ht="15" customHeight="1">
      <c r="A146" s="18"/>
      <c r="B146" s="51"/>
      <c r="C146" s="48" t="s">
        <v>5110</v>
      </c>
      <c r="D146" s="547" t="str">
        <f>IF(CNGE_2024_M3_Secc1!D93="","",CNGE_2024_M3_Secc1!D93)</f>
        <v/>
      </c>
      <c r="E146" s="548"/>
      <c r="F146" s="548"/>
      <c r="G146" s="548"/>
      <c r="H146" s="548"/>
      <c r="I146" s="548"/>
      <c r="J146" s="548"/>
      <c r="K146" s="548"/>
      <c r="L146" s="548"/>
      <c r="M146" s="549"/>
      <c r="N146" s="103"/>
      <c r="O146" s="103"/>
      <c r="P146" s="103"/>
      <c r="Q146" s="103"/>
      <c r="R146" s="103"/>
      <c r="S146" s="103"/>
      <c r="T146" s="103"/>
      <c r="U146" s="103"/>
      <c r="V146" s="103"/>
      <c r="W146" s="103"/>
      <c r="X146" s="103"/>
      <c r="Y146" s="103"/>
      <c r="Z146" s="103"/>
      <c r="AA146" s="103"/>
      <c r="AB146" s="103"/>
      <c r="AC146" s="103"/>
      <c r="AD146" s="103"/>
      <c r="AE146" s="213"/>
      <c r="AF146" s="210"/>
      <c r="AH146" s="522">
        <f t="shared" si="16"/>
        <v>0</v>
      </c>
      <c r="AI146" s="522"/>
      <c r="AJ146" s="522">
        <f t="shared" si="17"/>
        <v>0</v>
      </c>
      <c r="AK146" s="522"/>
      <c r="AL146" s="522">
        <f t="shared" si="26"/>
        <v>0</v>
      </c>
      <c r="AM146" s="522" t="str">
        <f t="shared" si="18"/>
        <v>NA</v>
      </c>
      <c r="AN146" s="524">
        <f t="shared" si="19"/>
        <v>0</v>
      </c>
      <c r="AO146" s="526"/>
      <c r="AP146" s="125" t="str">
        <f>IF(AN146=0,"", IF(SUM($AN$105:AN146)=1,_xlfn.CONCAT(AQ146), IF($AN$151&gt;SUM($AN$105:AN146),_xlfn.CONCAT(", ",AQ146), IF($AN$151=SUM($AN$105:AN146),_xlfn.CONCAT(" y ",AQ146,".")))))</f>
        <v/>
      </c>
      <c r="AQ146" s="113">
        <f t="shared" si="20"/>
        <v>41</v>
      </c>
      <c r="AS146" s="563">
        <f t="shared" si="21"/>
        <v>0</v>
      </c>
      <c r="AT146" s="563"/>
      <c r="BB146" s="202" t="e" cm="1">
        <f t="array" ref="BB146">IF(CNGE_2024_M3_Secc1!$AO$111=CNGE_2024_M3_Secc1!$AQ$111,O,IF(CNGE_2024_M3_Secc1!O161="",1,0))</f>
        <v>#NAME?</v>
      </c>
      <c r="BC146" s="202" t="e" cm="1">
        <f t="array" ref="BC146">IF(CNGE_2024_M3_Secc1!$AO$111=CNGE_2024_M3_Secc1!$AQ$111,O,IF(CNGE_2024_M3_Secc1!P161="",1,0))</f>
        <v>#NAME?</v>
      </c>
      <c r="BD146" s="202" t="e" cm="1">
        <f t="array" ref="BD146">IF(CNGE_2024_M3_Secc1!$AO$111=CNGE_2024_M3_Secc1!$AQ$111,O,IF(CNGE_2024_M3_Secc1!Q161="",1,0))</f>
        <v>#NAME?</v>
      </c>
      <c r="BE146" s="202" t="e" cm="1">
        <f t="array" ref="BE146">IF(CNGE_2024_M3_Secc1!$AO$111=CNGE_2024_M3_Secc1!$AQ$111,O,IF(CNGE_2024_M3_Secc1!R161="",1,0))</f>
        <v>#NAME?</v>
      </c>
      <c r="BF146" s="202" t="e" cm="1">
        <f t="array" ref="BF146">IF(CNGE_2024_M3_Secc1!$AO$111=CNGE_2024_M3_Secc1!$AQ$111,O,IF(CNGE_2024_M3_Secc1!S161="",1,0))</f>
        <v>#NAME?</v>
      </c>
      <c r="BG146" s="202" t="e" cm="1">
        <f t="array" ref="BG146">IF(CNGE_2024_M3_Secc1!$AO$111=CNGE_2024_M3_Secc1!$AQ$111,O,IF(CNGE_2024_M3_Secc1!T161="",1,0))</f>
        <v>#NAME?</v>
      </c>
      <c r="BH146" s="202" t="e" cm="1">
        <f t="array" ref="BH146">IF(CNGE_2024_M3_Secc1!$AO$111=CNGE_2024_M3_Secc1!$AQ$111,O,IF(CNGE_2024_M3_Secc1!U161="",1,0))</f>
        <v>#NAME?</v>
      </c>
      <c r="BI146" s="202" t="e" cm="1">
        <f t="array" ref="BI146">IF(CNGE_2024_M3_Secc1!$AO$111=CNGE_2024_M3_Secc1!$AQ$111,O,IF(CNGE_2024_M3_Secc1!V161="",1,0))</f>
        <v>#NAME?</v>
      </c>
      <c r="BJ146" s="202" t="e" cm="1">
        <f t="array" ref="BJ146">IF(CNGE_2024_M3_Secc1!$AO$111=CNGE_2024_M3_Secc1!$AQ$111,O,IF(CNGE_2024_M3_Secc1!W161="",1,0))</f>
        <v>#NAME?</v>
      </c>
      <c r="BK146" s="202" t="e" cm="1">
        <f t="array" ref="BK146">IF(CNGE_2024_M3_Secc1!$AO$111=CNGE_2024_M3_Secc1!$AQ$111,O,IF(CNGE_2024_M3_Secc1!X161="",1,0))</f>
        <v>#NAME?</v>
      </c>
      <c r="BL146" s="202" t="e" cm="1">
        <f t="array" ref="BL146">IF(CNGE_2024_M3_Secc1!$AO$111=CNGE_2024_M3_Secc1!$AQ$111,O,IF(CNGE_2024_M3_Secc1!Y161="",1,0))</f>
        <v>#NAME?</v>
      </c>
      <c r="BM146" s="202" t="e" cm="1">
        <f t="array" ref="BM146">IF(CNGE_2024_M3_Secc1!$AO$111=CNGE_2024_M3_Secc1!$AQ$111,O,IF(CNGE_2024_M3_Secc1!Z161="",1,0))</f>
        <v>#NAME?</v>
      </c>
      <c r="BN146" s="202" t="e" cm="1">
        <f t="array" ref="BN146">IF(CNGE_2024_M3_Secc1!$AO$111=CNGE_2024_M3_Secc1!$AQ$111,O,IF(CNGE_2024_M3_Secc1!AA161="",1,0))</f>
        <v>#NAME?</v>
      </c>
      <c r="BO146" s="202" t="e" cm="1">
        <f t="array" ref="BO146">IF(CNGE_2024_M3_Secc1!$AO$111=CNGE_2024_M3_Secc1!$AQ$111,O,IF(CNGE_2024_M3_Secc1!AB161="",1,0))</f>
        <v>#NAME?</v>
      </c>
      <c r="BP146" s="202" t="e" cm="1">
        <f t="array" ref="BP146">IF(CNGE_2024_M3_Secc1!$AO$111=CNGE_2024_M3_Secc1!$AQ$111,O,IF(CNGE_2024_M3_Secc1!AC161="",1,0))</f>
        <v>#NAME?</v>
      </c>
      <c r="BQ146" s="202" t="e" cm="1">
        <f t="array" ref="BQ146">IF(CNGE_2024_M3_Secc1!$AO$111=CNGE_2024_M3_Secc1!$AQ$111,O,IF(CNGE_2024_M3_Secc1!AD161="",1,0))</f>
        <v>#NAME?</v>
      </c>
      <c r="BS146" s="563">
        <f t="shared" si="13"/>
        <v>0</v>
      </c>
      <c r="BT146" s="563"/>
      <c r="BU146" s="563">
        <f t="shared" si="14"/>
        <v>0</v>
      </c>
      <c r="BV146" s="563"/>
      <c r="BW146" s="563">
        <f t="shared" si="22"/>
        <v>0</v>
      </c>
      <c r="BX146" s="563"/>
      <c r="CF146" s="202">
        <f>IF($AH$96=$AJ$96,0,
IF(OR(AND($BS$146="NS",O146&lt;&gt;"NA",OR(O146="NS",O146=0)),AND($BS$146="NA",O146&lt;&gt;"NS",OR(O146="NA",O146=0))),0,
IF(OR(AND($BS$146&lt;&gt;"NS",$BS$146&lt;&gt;"NA",O146&lt;&gt;"NS",O146&lt;&gt;"NA",O146&gt;$BS$146),
AND(O146&gt;0,OR($BS$146="NS",$BS$146="NA")),
AND($BS$146&lt;&gt;"NS",$BS$146&lt;&gt;"NA",$BS$146&gt;=0,O146="NA"),
AND($BS$146&lt;&gt;"NS",$BS$146&lt;&gt;"NA",$BS$146=0,O146="NS")),1,0)))</f>
        <v>0</v>
      </c>
      <c r="CG146" s="202">
        <f t="shared" ref="CG146:CU146" si="67">IF($AH$96=$AJ$96,0,
IF(OR(AND($BS$146="NS",P146&lt;&gt;"NA",OR(P146="NS",P146=0)),AND($BS$146="NA",P146&lt;&gt;"NS",OR(P146="NA",P146=0))),0,
IF(OR(AND($BS$146&lt;&gt;"NS",$BS$146&lt;&gt;"NA",P146&lt;&gt;"NS",P146&lt;&gt;"NA",P146&gt;$BS$146),
AND(P146&gt;0,OR($BS$146="NS",$BS$146="NA")),
AND($BS$146&lt;&gt;"NS",$BS$146&lt;&gt;"NA",$BS$146&gt;=0,P146="NA"),
AND($BS$146&lt;&gt;"NS",$BS$146&lt;&gt;"NA",$BS$146=0,P146="NS")),1,0)))</f>
        <v>0</v>
      </c>
      <c r="CH146" s="202">
        <f t="shared" si="67"/>
        <v>0</v>
      </c>
      <c r="CI146" s="202">
        <f t="shared" si="67"/>
        <v>0</v>
      </c>
      <c r="CJ146" s="202">
        <f t="shared" si="67"/>
        <v>0</v>
      </c>
      <c r="CK146" s="202">
        <f t="shared" si="67"/>
        <v>0</v>
      </c>
      <c r="CL146" s="202">
        <f t="shared" si="67"/>
        <v>0</v>
      </c>
      <c r="CM146" s="202">
        <f t="shared" si="67"/>
        <v>0</v>
      </c>
      <c r="CN146" s="202">
        <f t="shared" si="67"/>
        <v>0</v>
      </c>
      <c r="CO146" s="202">
        <f t="shared" si="67"/>
        <v>0</v>
      </c>
      <c r="CP146" s="202">
        <f t="shared" si="67"/>
        <v>0</v>
      </c>
      <c r="CQ146" s="202">
        <f t="shared" si="67"/>
        <v>0</v>
      </c>
      <c r="CR146" s="202">
        <f t="shared" si="67"/>
        <v>0</v>
      </c>
      <c r="CS146" s="202">
        <f t="shared" si="67"/>
        <v>0</v>
      </c>
      <c r="CT146" s="202">
        <f t="shared" si="67"/>
        <v>0</v>
      </c>
      <c r="CU146" s="202">
        <f t="shared" si="67"/>
        <v>0</v>
      </c>
      <c r="CV146" s="202">
        <f t="shared" si="24"/>
        <v>0</v>
      </c>
      <c r="CW146" s="241" t="str">
        <f>IF(CV146=0,"",IF(SUM($CV$105:CV146)=1,_xlfn.NUMBERVALUE(C146),IF($CV$151&gt;SUM($CV$105:CV146),_xlfn.CONCAT(", ",_xlfn.NUMBERVALUE(C146)),IF($CV$151=SUM($CV$105:CV146),_xlfn.CONCAT(" y ",_xlfn.NUMBERVALUE(C146))))))</f>
        <v/>
      </c>
      <c r="CY146" s="563">
        <f t="shared" si="38"/>
        <v>0</v>
      </c>
      <c r="CZ146" s="563"/>
    </row>
    <row r="147" spans="1:104" s="211" customFormat="1" ht="15" customHeight="1">
      <c r="A147" s="18"/>
      <c r="B147" s="51"/>
      <c r="C147" s="48" t="s">
        <v>5111</v>
      </c>
      <c r="D147" s="547" t="str">
        <f>IF(CNGE_2024_M3_Secc1!D94="","",CNGE_2024_M3_Secc1!D94)</f>
        <v/>
      </c>
      <c r="E147" s="548"/>
      <c r="F147" s="548"/>
      <c r="G147" s="548"/>
      <c r="H147" s="548"/>
      <c r="I147" s="548"/>
      <c r="J147" s="548"/>
      <c r="K147" s="548"/>
      <c r="L147" s="548"/>
      <c r="M147" s="549"/>
      <c r="N147" s="103"/>
      <c r="O147" s="103"/>
      <c r="P147" s="103"/>
      <c r="Q147" s="103"/>
      <c r="R147" s="103"/>
      <c r="S147" s="103"/>
      <c r="T147" s="103"/>
      <c r="U147" s="103"/>
      <c r="V147" s="103"/>
      <c r="W147" s="103"/>
      <c r="X147" s="103"/>
      <c r="Y147" s="103"/>
      <c r="Z147" s="103"/>
      <c r="AA147" s="103"/>
      <c r="AB147" s="103"/>
      <c r="AC147" s="103"/>
      <c r="AD147" s="103"/>
      <c r="AE147" s="213"/>
      <c r="AF147" s="210"/>
      <c r="AH147" s="522">
        <f t="shared" si="16"/>
        <v>0</v>
      </c>
      <c r="AI147" s="522"/>
      <c r="AJ147" s="522">
        <f t="shared" si="17"/>
        <v>0</v>
      </c>
      <c r="AK147" s="522"/>
      <c r="AL147" s="522">
        <f t="shared" si="26"/>
        <v>0</v>
      </c>
      <c r="AM147" s="522" t="str">
        <f t="shared" si="18"/>
        <v>NA</v>
      </c>
      <c r="AN147" s="524">
        <f t="shared" si="19"/>
        <v>0</v>
      </c>
      <c r="AO147" s="526"/>
      <c r="AP147" s="125" t="str">
        <f>IF(AN147=0,"", IF(SUM($AN$105:AN147)=1,_xlfn.CONCAT(AQ147), IF($AN$151&gt;SUM($AN$105:AN147),_xlfn.CONCAT(", ",AQ147), IF($AN$151=SUM($AN$105:AN147),_xlfn.CONCAT(" y ",AQ147,".")))))</f>
        <v/>
      </c>
      <c r="AQ147" s="113">
        <f t="shared" si="20"/>
        <v>42</v>
      </c>
      <c r="AS147" s="563">
        <f t="shared" si="21"/>
        <v>0</v>
      </c>
      <c r="AT147" s="563"/>
      <c r="BB147" s="202" t="e" cm="1">
        <f t="array" ref="BB147">IF(CNGE_2024_M3_Secc1!$AO$111=CNGE_2024_M3_Secc1!$AQ$111,O,IF(CNGE_2024_M3_Secc1!O162="",1,0))</f>
        <v>#NAME?</v>
      </c>
      <c r="BC147" s="202" t="e" cm="1">
        <f t="array" ref="BC147">IF(CNGE_2024_M3_Secc1!$AO$111=CNGE_2024_M3_Secc1!$AQ$111,O,IF(CNGE_2024_M3_Secc1!P162="",1,0))</f>
        <v>#NAME?</v>
      </c>
      <c r="BD147" s="202" t="e" cm="1">
        <f t="array" ref="BD147">IF(CNGE_2024_M3_Secc1!$AO$111=CNGE_2024_M3_Secc1!$AQ$111,O,IF(CNGE_2024_M3_Secc1!Q162="",1,0))</f>
        <v>#NAME?</v>
      </c>
      <c r="BE147" s="202" t="e" cm="1">
        <f t="array" ref="BE147">IF(CNGE_2024_M3_Secc1!$AO$111=CNGE_2024_M3_Secc1!$AQ$111,O,IF(CNGE_2024_M3_Secc1!R162="",1,0))</f>
        <v>#NAME?</v>
      </c>
      <c r="BF147" s="202" t="e" cm="1">
        <f t="array" ref="BF147">IF(CNGE_2024_M3_Secc1!$AO$111=CNGE_2024_M3_Secc1!$AQ$111,O,IF(CNGE_2024_M3_Secc1!S162="",1,0))</f>
        <v>#NAME?</v>
      </c>
      <c r="BG147" s="202" t="e" cm="1">
        <f t="array" ref="BG147">IF(CNGE_2024_M3_Secc1!$AO$111=CNGE_2024_M3_Secc1!$AQ$111,O,IF(CNGE_2024_M3_Secc1!T162="",1,0))</f>
        <v>#NAME?</v>
      </c>
      <c r="BH147" s="202" t="e" cm="1">
        <f t="array" ref="BH147">IF(CNGE_2024_M3_Secc1!$AO$111=CNGE_2024_M3_Secc1!$AQ$111,O,IF(CNGE_2024_M3_Secc1!U162="",1,0))</f>
        <v>#NAME?</v>
      </c>
      <c r="BI147" s="202" t="e" cm="1">
        <f t="array" ref="BI147">IF(CNGE_2024_M3_Secc1!$AO$111=CNGE_2024_M3_Secc1!$AQ$111,O,IF(CNGE_2024_M3_Secc1!V162="",1,0))</f>
        <v>#NAME?</v>
      </c>
      <c r="BJ147" s="202" t="e" cm="1">
        <f t="array" ref="BJ147">IF(CNGE_2024_M3_Secc1!$AO$111=CNGE_2024_M3_Secc1!$AQ$111,O,IF(CNGE_2024_M3_Secc1!W162="",1,0))</f>
        <v>#NAME?</v>
      </c>
      <c r="BK147" s="202" t="e" cm="1">
        <f t="array" ref="BK147">IF(CNGE_2024_M3_Secc1!$AO$111=CNGE_2024_M3_Secc1!$AQ$111,O,IF(CNGE_2024_M3_Secc1!X162="",1,0))</f>
        <v>#NAME?</v>
      </c>
      <c r="BL147" s="202" t="e" cm="1">
        <f t="array" ref="BL147">IF(CNGE_2024_M3_Secc1!$AO$111=CNGE_2024_M3_Secc1!$AQ$111,O,IF(CNGE_2024_M3_Secc1!Y162="",1,0))</f>
        <v>#NAME?</v>
      </c>
      <c r="BM147" s="202" t="e" cm="1">
        <f t="array" ref="BM147">IF(CNGE_2024_M3_Secc1!$AO$111=CNGE_2024_M3_Secc1!$AQ$111,O,IF(CNGE_2024_M3_Secc1!Z162="",1,0))</f>
        <v>#NAME?</v>
      </c>
      <c r="BN147" s="202" t="e" cm="1">
        <f t="array" ref="BN147">IF(CNGE_2024_M3_Secc1!$AO$111=CNGE_2024_M3_Secc1!$AQ$111,O,IF(CNGE_2024_M3_Secc1!AA162="",1,0))</f>
        <v>#NAME?</v>
      </c>
      <c r="BO147" s="202" t="e" cm="1">
        <f t="array" ref="BO147">IF(CNGE_2024_M3_Secc1!$AO$111=CNGE_2024_M3_Secc1!$AQ$111,O,IF(CNGE_2024_M3_Secc1!AB162="",1,0))</f>
        <v>#NAME?</v>
      </c>
      <c r="BP147" s="202" t="e" cm="1">
        <f t="array" ref="BP147">IF(CNGE_2024_M3_Secc1!$AO$111=CNGE_2024_M3_Secc1!$AQ$111,O,IF(CNGE_2024_M3_Secc1!AC162="",1,0))</f>
        <v>#NAME?</v>
      </c>
      <c r="BQ147" s="202" t="e" cm="1">
        <f t="array" ref="BQ147">IF(CNGE_2024_M3_Secc1!$AO$111=CNGE_2024_M3_Secc1!$AQ$111,O,IF(CNGE_2024_M3_Secc1!AD162="",1,0))</f>
        <v>#NAME?</v>
      </c>
      <c r="BS147" s="563">
        <f t="shared" si="13"/>
        <v>0</v>
      </c>
      <c r="BT147" s="563"/>
      <c r="BU147" s="563">
        <f t="shared" si="14"/>
        <v>0</v>
      </c>
      <c r="BV147" s="563"/>
      <c r="BW147" s="563">
        <f t="shared" si="22"/>
        <v>0</v>
      </c>
      <c r="BX147" s="563"/>
      <c r="CF147" s="202">
        <f>IF($AH$96=$AJ$96,0,
IF(OR(AND($BS$147="NS",O147&lt;&gt;"NA",OR(O147="NS",O147=0)),AND($BS$147="NA",O147&lt;&gt;"NS",OR(O147="NA",O147=0))),0,
IF(OR(AND($BS$147&lt;&gt;"NS",$BS$147&lt;&gt;"NA",O147&lt;&gt;"NS",O147&lt;&gt;"NA",O147&gt;$BS$147),
AND(O147&gt;0,OR($BS$147="NS",$BS$147="NA")),
AND($BS$147&lt;&gt;"NS",$BS$147&lt;&gt;"NA",$BS$147&gt;=0,O147="NA"),
AND($BS$147&lt;&gt;"NS",$BS$147&lt;&gt;"NA",$BS$147=0,O147="NS")),1,0)))</f>
        <v>0</v>
      </c>
      <c r="CG147" s="202">
        <f t="shared" ref="CG147:CU147" si="68">IF($AH$96=$AJ$96,0,
IF(OR(AND($BS$147="NS",P147&lt;&gt;"NA",OR(P147="NS",P147=0)),AND($BS$147="NA",P147&lt;&gt;"NS",OR(P147="NA",P147=0))),0,
IF(OR(AND($BS$147&lt;&gt;"NS",$BS$147&lt;&gt;"NA",P147&lt;&gt;"NS",P147&lt;&gt;"NA",P147&gt;$BS$147),
AND(P147&gt;0,OR($BS$147="NS",$BS$147="NA")),
AND($BS$147&lt;&gt;"NS",$BS$147&lt;&gt;"NA",$BS$147&gt;=0,P147="NA"),
AND($BS$147&lt;&gt;"NS",$BS$147&lt;&gt;"NA",$BS$147=0,P147="NS")),1,0)))</f>
        <v>0</v>
      </c>
      <c r="CH147" s="202">
        <f t="shared" si="68"/>
        <v>0</v>
      </c>
      <c r="CI147" s="202">
        <f t="shared" si="68"/>
        <v>0</v>
      </c>
      <c r="CJ147" s="202">
        <f t="shared" si="68"/>
        <v>0</v>
      </c>
      <c r="CK147" s="202">
        <f t="shared" si="68"/>
        <v>0</v>
      </c>
      <c r="CL147" s="202">
        <f t="shared" si="68"/>
        <v>0</v>
      </c>
      <c r="CM147" s="202">
        <f t="shared" si="68"/>
        <v>0</v>
      </c>
      <c r="CN147" s="202">
        <f t="shared" si="68"/>
        <v>0</v>
      </c>
      <c r="CO147" s="202">
        <f t="shared" si="68"/>
        <v>0</v>
      </c>
      <c r="CP147" s="202">
        <f t="shared" si="68"/>
        <v>0</v>
      </c>
      <c r="CQ147" s="202">
        <f t="shared" si="68"/>
        <v>0</v>
      </c>
      <c r="CR147" s="202">
        <f t="shared" si="68"/>
        <v>0</v>
      </c>
      <c r="CS147" s="202">
        <f t="shared" si="68"/>
        <v>0</v>
      </c>
      <c r="CT147" s="202">
        <f t="shared" si="68"/>
        <v>0</v>
      </c>
      <c r="CU147" s="202">
        <f t="shared" si="68"/>
        <v>0</v>
      </c>
      <c r="CV147" s="202">
        <f t="shared" si="24"/>
        <v>0</v>
      </c>
      <c r="CW147" s="241" t="str">
        <f>IF(CV147=0,"",IF(SUM($CV$105:CV147)=1,_xlfn.NUMBERVALUE(C147),IF($CV$151&gt;SUM($CV$105:CV147),_xlfn.CONCAT(", ",_xlfn.NUMBERVALUE(C147)),IF($CV$151=SUM($CV$105:CV147),_xlfn.CONCAT(" y ",_xlfn.NUMBERVALUE(C147))))))</f>
        <v/>
      </c>
      <c r="CY147" s="563">
        <f t="shared" si="38"/>
        <v>0</v>
      </c>
      <c r="CZ147" s="563"/>
    </row>
    <row r="148" spans="1:104" s="211" customFormat="1" ht="15" customHeight="1">
      <c r="A148" s="18"/>
      <c r="B148" s="51"/>
      <c r="C148" s="48" t="s">
        <v>5112</v>
      </c>
      <c r="D148" s="547" t="str">
        <f>IF(CNGE_2024_M3_Secc1!D95="","",CNGE_2024_M3_Secc1!D95)</f>
        <v/>
      </c>
      <c r="E148" s="548"/>
      <c r="F148" s="548"/>
      <c r="G148" s="548"/>
      <c r="H148" s="548"/>
      <c r="I148" s="548"/>
      <c r="J148" s="548"/>
      <c r="K148" s="548"/>
      <c r="L148" s="548"/>
      <c r="M148" s="549"/>
      <c r="N148" s="103"/>
      <c r="O148" s="103"/>
      <c r="P148" s="103"/>
      <c r="Q148" s="103"/>
      <c r="R148" s="103"/>
      <c r="S148" s="103"/>
      <c r="T148" s="103"/>
      <c r="U148" s="103"/>
      <c r="V148" s="103"/>
      <c r="W148" s="103"/>
      <c r="X148" s="103"/>
      <c r="Y148" s="103"/>
      <c r="Z148" s="103"/>
      <c r="AA148" s="103"/>
      <c r="AB148" s="103"/>
      <c r="AC148" s="103"/>
      <c r="AD148" s="103"/>
      <c r="AE148" s="213"/>
      <c r="AF148" s="210"/>
      <c r="AH148" s="522">
        <f t="shared" si="16"/>
        <v>0</v>
      </c>
      <c r="AI148" s="522"/>
      <c r="AJ148" s="522">
        <f t="shared" si="17"/>
        <v>0</v>
      </c>
      <c r="AK148" s="522"/>
      <c r="AL148" s="522">
        <f t="shared" si="26"/>
        <v>0</v>
      </c>
      <c r="AM148" s="522" t="str">
        <f t="shared" si="18"/>
        <v>NA</v>
      </c>
      <c r="AN148" s="524">
        <f t="shared" si="19"/>
        <v>0</v>
      </c>
      <c r="AO148" s="526"/>
      <c r="AP148" s="125" t="str">
        <f>IF(AN148=0,"", IF(SUM($AN$105:AN148)=1,_xlfn.CONCAT(AQ148), IF($AN$151&gt;SUM($AN$105:AN148),_xlfn.CONCAT(", ",AQ148), IF($AN$151=SUM($AN$105:AN148),_xlfn.CONCAT(" y ",AQ148,".")))))</f>
        <v/>
      </c>
      <c r="AQ148" s="113">
        <f t="shared" si="20"/>
        <v>43</v>
      </c>
      <c r="AS148" s="563">
        <f t="shared" si="21"/>
        <v>0</v>
      </c>
      <c r="AT148" s="563"/>
      <c r="BB148" s="202" t="e" cm="1">
        <f t="array" ref="BB148">IF(CNGE_2024_M3_Secc1!$AO$111=CNGE_2024_M3_Secc1!$AQ$111,O,IF(CNGE_2024_M3_Secc1!O163="",1,0))</f>
        <v>#NAME?</v>
      </c>
      <c r="BC148" s="202" t="e" cm="1">
        <f t="array" ref="BC148">IF(CNGE_2024_M3_Secc1!$AO$111=CNGE_2024_M3_Secc1!$AQ$111,O,IF(CNGE_2024_M3_Secc1!P163="",1,0))</f>
        <v>#NAME?</v>
      </c>
      <c r="BD148" s="202" t="e" cm="1">
        <f t="array" ref="BD148">IF(CNGE_2024_M3_Secc1!$AO$111=CNGE_2024_M3_Secc1!$AQ$111,O,IF(CNGE_2024_M3_Secc1!Q163="",1,0))</f>
        <v>#NAME?</v>
      </c>
      <c r="BE148" s="202" t="e" cm="1">
        <f t="array" ref="BE148">IF(CNGE_2024_M3_Secc1!$AO$111=CNGE_2024_M3_Secc1!$AQ$111,O,IF(CNGE_2024_M3_Secc1!R163="",1,0))</f>
        <v>#NAME?</v>
      </c>
      <c r="BF148" s="202" t="e" cm="1">
        <f t="array" ref="BF148">IF(CNGE_2024_M3_Secc1!$AO$111=CNGE_2024_M3_Secc1!$AQ$111,O,IF(CNGE_2024_M3_Secc1!S163="",1,0))</f>
        <v>#NAME?</v>
      </c>
      <c r="BG148" s="202" t="e" cm="1">
        <f t="array" ref="BG148">IF(CNGE_2024_M3_Secc1!$AO$111=CNGE_2024_M3_Secc1!$AQ$111,O,IF(CNGE_2024_M3_Secc1!T163="",1,0))</f>
        <v>#NAME?</v>
      </c>
      <c r="BH148" s="202" t="e" cm="1">
        <f t="array" ref="BH148">IF(CNGE_2024_M3_Secc1!$AO$111=CNGE_2024_M3_Secc1!$AQ$111,O,IF(CNGE_2024_M3_Secc1!U163="",1,0))</f>
        <v>#NAME?</v>
      </c>
      <c r="BI148" s="202" t="e" cm="1">
        <f t="array" ref="BI148">IF(CNGE_2024_M3_Secc1!$AO$111=CNGE_2024_M3_Secc1!$AQ$111,O,IF(CNGE_2024_M3_Secc1!V163="",1,0))</f>
        <v>#NAME?</v>
      </c>
      <c r="BJ148" s="202" t="e" cm="1">
        <f t="array" ref="BJ148">IF(CNGE_2024_M3_Secc1!$AO$111=CNGE_2024_M3_Secc1!$AQ$111,O,IF(CNGE_2024_M3_Secc1!W163="",1,0))</f>
        <v>#NAME?</v>
      </c>
      <c r="BK148" s="202" t="e" cm="1">
        <f t="array" ref="BK148">IF(CNGE_2024_M3_Secc1!$AO$111=CNGE_2024_M3_Secc1!$AQ$111,O,IF(CNGE_2024_M3_Secc1!X163="",1,0))</f>
        <v>#NAME?</v>
      </c>
      <c r="BL148" s="202" t="e" cm="1">
        <f t="array" ref="BL148">IF(CNGE_2024_M3_Secc1!$AO$111=CNGE_2024_M3_Secc1!$AQ$111,O,IF(CNGE_2024_M3_Secc1!Y163="",1,0))</f>
        <v>#NAME?</v>
      </c>
      <c r="BM148" s="202" t="e" cm="1">
        <f t="array" ref="BM148">IF(CNGE_2024_M3_Secc1!$AO$111=CNGE_2024_M3_Secc1!$AQ$111,O,IF(CNGE_2024_M3_Secc1!Z163="",1,0))</f>
        <v>#NAME?</v>
      </c>
      <c r="BN148" s="202" t="e" cm="1">
        <f t="array" ref="BN148">IF(CNGE_2024_M3_Secc1!$AO$111=CNGE_2024_M3_Secc1!$AQ$111,O,IF(CNGE_2024_M3_Secc1!AA163="",1,0))</f>
        <v>#NAME?</v>
      </c>
      <c r="BO148" s="202" t="e" cm="1">
        <f t="array" ref="BO148">IF(CNGE_2024_M3_Secc1!$AO$111=CNGE_2024_M3_Secc1!$AQ$111,O,IF(CNGE_2024_M3_Secc1!AB163="",1,0))</f>
        <v>#NAME?</v>
      </c>
      <c r="BP148" s="202" t="e" cm="1">
        <f t="array" ref="BP148">IF(CNGE_2024_M3_Secc1!$AO$111=CNGE_2024_M3_Secc1!$AQ$111,O,IF(CNGE_2024_M3_Secc1!AC163="",1,0))</f>
        <v>#NAME?</v>
      </c>
      <c r="BQ148" s="202" t="e" cm="1">
        <f t="array" ref="BQ148">IF(CNGE_2024_M3_Secc1!$AO$111=CNGE_2024_M3_Secc1!$AQ$111,O,IF(CNGE_2024_M3_Secc1!AD163="",1,0))</f>
        <v>#NAME?</v>
      </c>
      <c r="BS148" s="563">
        <f t="shared" si="13"/>
        <v>0</v>
      </c>
      <c r="BT148" s="563"/>
      <c r="BU148" s="563">
        <f t="shared" si="14"/>
        <v>0</v>
      </c>
      <c r="BV148" s="563"/>
      <c r="BW148" s="563">
        <f t="shared" si="22"/>
        <v>0</v>
      </c>
      <c r="BX148" s="563"/>
      <c r="CF148" s="202">
        <f>IF($AH$96=$AJ$96,0,
IF(OR(AND($BS$148="NS",O148&lt;&gt;"NA",OR(O148="NS",O148=0)),AND($BS$148="NA",O148&lt;&gt;"NS",OR(O148="NA",O148=0))),0,
IF(OR(AND($BS$148&lt;&gt;"NS",$BS$148&lt;&gt;"NA",O148&lt;&gt;"NS",O148&lt;&gt;"NA",O148&gt;$BS$148),
AND(O148&gt;0,OR($BS$148="NS",$BS$148="NA")),
AND($BS$148&lt;&gt;"NS",$BS$148&lt;&gt;"NA",$BS$148&gt;=0,O148="NA"),
AND($BS$148&lt;&gt;"NS",$BS$148&lt;&gt;"NA",$BS$148=0,O148="NS")),1,0)))</f>
        <v>0</v>
      </c>
      <c r="CG148" s="202">
        <f t="shared" ref="CG148:CU148" si="69">IF($AH$96=$AJ$96,0,
IF(OR(AND($BS$148="NS",P148&lt;&gt;"NA",OR(P148="NS",P148=0)),AND($BS$148="NA",P148&lt;&gt;"NS",OR(P148="NA",P148=0))),0,
IF(OR(AND($BS$148&lt;&gt;"NS",$BS$148&lt;&gt;"NA",P148&lt;&gt;"NS",P148&lt;&gt;"NA",P148&gt;$BS$148),
AND(P148&gt;0,OR($BS$148="NS",$BS$148="NA")),
AND($BS$148&lt;&gt;"NS",$BS$148&lt;&gt;"NA",$BS$148&gt;=0,P148="NA"),
AND($BS$148&lt;&gt;"NS",$BS$148&lt;&gt;"NA",$BS$148=0,P148="NS")),1,0)))</f>
        <v>0</v>
      </c>
      <c r="CH148" s="202">
        <f t="shared" si="69"/>
        <v>0</v>
      </c>
      <c r="CI148" s="202">
        <f t="shared" si="69"/>
        <v>0</v>
      </c>
      <c r="CJ148" s="202">
        <f t="shared" si="69"/>
        <v>0</v>
      </c>
      <c r="CK148" s="202">
        <f t="shared" si="69"/>
        <v>0</v>
      </c>
      <c r="CL148" s="202">
        <f t="shared" si="69"/>
        <v>0</v>
      </c>
      <c r="CM148" s="202">
        <f t="shared" si="69"/>
        <v>0</v>
      </c>
      <c r="CN148" s="202">
        <f t="shared" si="69"/>
        <v>0</v>
      </c>
      <c r="CO148" s="202">
        <f t="shared" si="69"/>
        <v>0</v>
      </c>
      <c r="CP148" s="202">
        <f t="shared" si="69"/>
        <v>0</v>
      </c>
      <c r="CQ148" s="202">
        <f t="shared" si="69"/>
        <v>0</v>
      </c>
      <c r="CR148" s="202">
        <f t="shared" si="69"/>
        <v>0</v>
      </c>
      <c r="CS148" s="202">
        <f t="shared" si="69"/>
        <v>0</v>
      </c>
      <c r="CT148" s="202">
        <f t="shared" si="69"/>
        <v>0</v>
      </c>
      <c r="CU148" s="202">
        <f t="shared" si="69"/>
        <v>0</v>
      </c>
      <c r="CV148" s="202">
        <f t="shared" si="24"/>
        <v>0</v>
      </c>
      <c r="CW148" s="241" t="str">
        <f>IF(CV148=0,"",IF(SUM($CV$105:CV148)=1,_xlfn.NUMBERVALUE(C148),IF($CV$151&gt;SUM($CV$105:CV148),_xlfn.CONCAT(", ",_xlfn.NUMBERVALUE(C148)),IF($CV$151=SUM($CV$105:CV148),_xlfn.CONCAT(" y ",_xlfn.NUMBERVALUE(C148))))))</f>
        <v/>
      </c>
      <c r="CY148" s="563">
        <f t="shared" si="38"/>
        <v>0</v>
      </c>
      <c r="CZ148" s="563"/>
    </row>
    <row r="149" spans="1:104" s="211" customFormat="1" ht="15" customHeight="1">
      <c r="A149" s="18"/>
      <c r="B149" s="51"/>
      <c r="C149" s="48" t="s">
        <v>5113</v>
      </c>
      <c r="D149" s="547" t="str">
        <f>IF(CNGE_2024_M3_Secc1!D96="","",CNGE_2024_M3_Secc1!D96)</f>
        <v/>
      </c>
      <c r="E149" s="548"/>
      <c r="F149" s="548"/>
      <c r="G149" s="548"/>
      <c r="H149" s="548"/>
      <c r="I149" s="548"/>
      <c r="J149" s="548"/>
      <c r="K149" s="548"/>
      <c r="L149" s="548"/>
      <c r="M149" s="549"/>
      <c r="N149" s="103"/>
      <c r="O149" s="103"/>
      <c r="P149" s="103"/>
      <c r="Q149" s="103"/>
      <c r="R149" s="103"/>
      <c r="S149" s="103"/>
      <c r="T149" s="103"/>
      <c r="U149" s="103"/>
      <c r="V149" s="103"/>
      <c r="W149" s="103"/>
      <c r="X149" s="103"/>
      <c r="Y149" s="103"/>
      <c r="Z149" s="103"/>
      <c r="AA149" s="103"/>
      <c r="AB149" s="103"/>
      <c r="AC149" s="103"/>
      <c r="AD149" s="103"/>
      <c r="AE149" s="213"/>
      <c r="AF149" s="210"/>
      <c r="AH149" s="522">
        <f t="shared" si="16"/>
        <v>0</v>
      </c>
      <c r="AI149" s="522"/>
      <c r="AJ149" s="522">
        <f t="shared" si="17"/>
        <v>0</v>
      </c>
      <c r="AK149" s="522"/>
      <c r="AL149" s="522">
        <f t="shared" si="26"/>
        <v>0</v>
      </c>
      <c r="AM149" s="522" t="str">
        <f t="shared" si="18"/>
        <v>NA</v>
      </c>
      <c r="AN149" s="524">
        <f t="shared" si="19"/>
        <v>0</v>
      </c>
      <c r="AO149" s="526"/>
      <c r="AP149" s="125" t="str">
        <f>IF(AN149=0,"", IF(SUM($AN$105:AN149)=1,_xlfn.CONCAT(AQ149), IF($AN$151&gt;SUM($AN$105:AN149),_xlfn.CONCAT(", ",AQ149), IF($AN$151=SUM($AN$105:AN149),_xlfn.CONCAT(" y ",AQ149,".")))))</f>
        <v/>
      </c>
      <c r="AQ149" s="113">
        <f t="shared" si="20"/>
        <v>44</v>
      </c>
      <c r="AS149" s="563">
        <f t="shared" si="21"/>
        <v>0</v>
      </c>
      <c r="AT149" s="563"/>
      <c r="BB149" s="202" t="e" cm="1">
        <f t="array" ref="BB149">IF(CNGE_2024_M3_Secc1!$AO$111=CNGE_2024_M3_Secc1!$AQ$111,O,IF(CNGE_2024_M3_Secc1!O164="",1,0))</f>
        <v>#NAME?</v>
      </c>
      <c r="BC149" s="202" t="e" cm="1">
        <f t="array" ref="BC149">IF(CNGE_2024_M3_Secc1!$AO$111=CNGE_2024_M3_Secc1!$AQ$111,O,IF(CNGE_2024_M3_Secc1!P164="",1,0))</f>
        <v>#NAME?</v>
      </c>
      <c r="BD149" s="202" t="e" cm="1">
        <f t="array" ref="BD149">IF(CNGE_2024_M3_Secc1!$AO$111=CNGE_2024_M3_Secc1!$AQ$111,O,IF(CNGE_2024_M3_Secc1!Q164="",1,0))</f>
        <v>#NAME?</v>
      </c>
      <c r="BE149" s="202" t="e" cm="1">
        <f t="array" ref="BE149">IF(CNGE_2024_M3_Secc1!$AO$111=CNGE_2024_M3_Secc1!$AQ$111,O,IF(CNGE_2024_M3_Secc1!R164="",1,0))</f>
        <v>#NAME?</v>
      </c>
      <c r="BF149" s="202" t="e" cm="1">
        <f t="array" ref="BF149">IF(CNGE_2024_M3_Secc1!$AO$111=CNGE_2024_M3_Secc1!$AQ$111,O,IF(CNGE_2024_M3_Secc1!S164="",1,0))</f>
        <v>#NAME?</v>
      </c>
      <c r="BG149" s="202" t="e" cm="1">
        <f t="array" ref="BG149">IF(CNGE_2024_M3_Secc1!$AO$111=CNGE_2024_M3_Secc1!$AQ$111,O,IF(CNGE_2024_M3_Secc1!T164="",1,0))</f>
        <v>#NAME?</v>
      </c>
      <c r="BH149" s="202" t="e" cm="1">
        <f t="array" ref="BH149">IF(CNGE_2024_M3_Secc1!$AO$111=CNGE_2024_M3_Secc1!$AQ$111,O,IF(CNGE_2024_M3_Secc1!U164="",1,0))</f>
        <v>#NAME?</v>
      </c>
      <c r="BI149" s="202" t="e" cm="1">
        <f t="array" ref="BI149">IF(CNGE_2024_M3_Secc1!$AO$111=CNGE_2024_M3_Secc1!$AQ$111,O,IF(CNGE_2024_M3_Secc1!V164="",1,0))</f>
        <v>#NAME?</v>
      </c>
      <c r="BJ149" s="202" t="e" cm="1">
        <f t="array" ref="BJ149">IF(CNGE_2024_M3_Secc1!$AO$111=CNGE_2024_M3_Secc1!$AQ$111,O,IF(CNGE_2024_M3_Secc1!W164="",1,0))</f>
        <v>#NAME?</v>
      </c>
      <c r="BK149" s="202" t="e" cm="1">
        <f t="array" ref="BK149">IF(CNGE_2024_M3_Secc1!$AO$111=CNGE_2024_M3_Secc1!$AQ$111,O,IF(CNGE_2024_M3_Secc1!X164="",1,0))</f>
        <v>#NAME?</v>
      </c>
      <c r="BL149" s="202" t="e" cm="1">
        <f t="array" ref="BL149">IF(CNGE_2024_M3_Secc1!$AO$111=CNGE_2024_M3_Secc1!$AQ$111,O,IF(CNGE_2024_M3_Secc1!Y164="",1,0))</f>
        <v>#NAME?</v>
      </c>
      <c r="BM149" s="202" t="e" cm="1">
        <f t="array" ref="BM149">IF(CNGE_2024_M3_Secc1!$AO$111=CNGE_2024_M3_Secc1!$AQ$111,O,IF(CNGE_2024_M3_Secc1!Z164="",1,0))</f>
        <v>#NAME?</v>
      </c>
      <c r="BN149" s="202" t="e" cm="1">
        <f t="array" ref="BN149">IF(CNGE_2024_M3_Secc1!$AO$111=CNGE_2024_M3_Secc1!$AQ$111,O,IF(CNGE_2024_M3_Secc1!AA164="",1,0))</f>
        <v>#NAME?</v>
      </c>
      <c r="BO149" s="202" t="e" cm="1">
        <f t="array" ref="BO149">IF(CNGE_2024_M3_Secc1!$AO$111=CNGE_2024_M3_Secc1!$AQ$111,O,IF(CNGE_2024_M3_Secc1!AB164="",1,0))</f>
        <v>#NAME?</v>
      </c>
      <c r="BP149" s="202" t="e" cm="1">
        <f t="array" ref="BP149">IF(CNGE_2024_M3_Secc1!$AO$111=CNGE_2024_M3_Secc1!$AQ$111,O,IF(CNGE_2024_M3_Secc1!AC164="",1,0))</f>
        <v>#NAME?</v>
      </c>
      <c r="BQ149" s="202" t="e" cm="1">
        <f t="array" ref="BQ149">IF(CNGE_2024_M3_Secc1!$AO$111=CNGE_2024_M3_Secc1!$AQ$111,O,IF(CNGE_2024_M3_Secc1!AD164="",1,0))</f>
        <v>#NAME?</v>
      </c>
      <c r="BS149" s="563">
        <f t="shared" si="13"/>
        <v>0</v>
      </c>
      <c r="BT149" s="563"/>
      <c r="BU149" s="563">
        <f t="shared" si="14"/>
        <v>0</v>
      </c>
      <c r="BV149" s="563"/>
      <c r="BW149" s="563">
        <f t="shared" si="22"/>
        <v>0</v>
      </c>
      <c r="BX149" s="563"/>
      <c r="CF149" s="202">
        <f>IF($AH$96=$AJ$96,0,
IF(OR(AND($BS$149="NS",O149&lt;&gt;"NA",OR(O149="NS",O149=0)),AND($BS$149="NA",O149&lt;&gt;"NS",OR(O149="NA",O149=0))),0,
IF(OR(AND($BS$149&lt;&gt;"NS",$BS$149&lt;&gt;"NA",O149&lt;&gt;"NS",O149&lt;&gt;"NA",O149&gt;$BS$149),
AND(O149&gt;0,OR($BS$149="NS",$BS$149="NA")),
AND($BS$149&lt;&gt;"NS",$BS$149&lt;&gt;"NA",$BS$149&gt;=0,O149="NA"),
AND($BS$149&lt;&gt;"NS",$BS$149&lt;&gt;"NA",$BS$149=0,O149="NS")),1,0)))</f>
        <v>0</v>
      </c>
      <c r="CG149" s="202">
        <f t="shared" ref="CG149:CU149" si="70">IF($AH$96=$AJ$96,0,
IF(OR(AND($BS$149="NS",P149&lt;&gt;"NA",OR(P149="NS",P149=0)),AND($BS$149="NA",P149&lt;&gt;"NS",OR(P149="NA",P149=0))),0,
IF(OR(AND($BS$149&lt;&gt;"NS",$BS$149&lt;&gt;"NA",P149&lt;&gt;"NS",P149&lt;&gt;"NA",P149&gt;$BS$149),
AND(P149&gt;0,OR($BS$149="NS",$BS$149="NA")),
AND($BS$149&lt;&gt;"NS",$BS$149&lt;&gt;"NA",$BS$149&gt;=0,P149="NA"),
AND($BS$149&lt;&gt;"NS",$BS$149&lt;&gt;"NA",$BS$149=0,P149="NS")),1,0)))</f>
        <v>0</v>
      </c>
      <c r="CH149" s="202">
        <f t="shared" si="70"/>
        <v>0</v>
      </c>
      <c r="CI149" s="202">
        <f t="shared" si="70"/>
        <v>0</v>
      </c>
      <c r="CJ149" s="202">
        <f t="shared" si="70"/>
        <v>0</v>
      </c>
      <c r="CK149" s="202">
        <f t="shared" si="70"/>
        <v>0</v>
      </c>
      <c r="CL149" s="202">
        <f t="shared" si="70"/>
        <v>0</v>
      </c>
      <c r="CM149" s="202">
        <f t="shared" si="70"/>
        <v>0</v>
      </c>
      <c r="CN149" s="202">
        <f t="shared" si="70"/>
        <v>0</v>
      </c>
      <c r="CO149" s="202">
        <f t="shared" si="70"/>
        <v>0</v>
      </c>
      <c r="CP149" s="202">
        <f t="shared" si="70"/>
        <v>0</v>
      </c>
      <c r="CQ149" s="202">
        <f t="shared" si="70"/>
        <v>0</v>
      </c>
      <c r="CR149" s="202">
        <f t="shared" si="70"/>
        <v>0</v>
      </c>
      <c r="CS149" s="202">
        <f t="shared" si="70"/>
        <v>0</v>
      </c>
      <c r="CT149" s="202">
        <f t="shared" si="70"/>
        <v>0</v>
      </c>
      <c r="CU149" s="202">
        <f t="shared" si="70"/>
        <v>0</v>
      </c>
      <c r="CV149" s="202">
        <f t="shared" si="24"/>
        <v>0</v>
      </c>
      <c r="CW149" s="241" t="str">
        <f>IF(CV149=0,"",IF(SUM($CV$105:CV149)=1,_xlfn.NUMBERVALUE(C149),IF($CV$151&gt;SUM($CV$105:CV149),_xlfn.CONCAT(", ",_xlfn.NUMBERVALUE(C149)),IF($CV$151=SUM($CV$105:CV149),_xlfn.CONCAT(" y ",_xlfn.NUMBERVALUE(C149))))))</f>
        <v/>
      </c>
      <c r="CY149" s="563">
        <f t="shared" si="38"/>
        <v>0</v>
      </c>
      <c r="CZ149" s="563"/>
    </row>
    <row r="150" spans="1:104" s="211" customFormat="1" ht="15" customHeight="1">
      <c r="A150" s="18"/>
      <c r="B150" s="51"/>
      <c r="C150" s="56" t="s">
        <v>5114</v>
      </c>
      <c r="D150" s="547" t="str">
        <f>IF(CNGE_2024_M3_Secc1!D97="","",CNGE_2024_M3_Secc1!D97)</f>
        <v/>
      </c>
      <c r="E150" s="548"/>
      <c r="F150" s="548"/>
      <c r="G150" s="548"/>
      <c r="H150" s="548"/>
      <c r="I150" s="548"/>
      <c r="J150" s="548"/>
      <c r="K150" s="548"/>
      <c r="L150" s="548"/>
      <c r="M150" s="549"/>
      <c r="N150" s="103"/>
      <c r="O150" s="103"/>
      <c r="P150" s="103"/>
      <c r="Q150" s="103"/>
      <c r="R150" s="103"/>
      <c r="S150" s="103"/>
      <c r="T150" s="103"/>
      <c r="U150" s="103"/>
      <c r="V150" s="103"/>
      <c r="W150" s="103"/>
      <c r="X150" s="103"/>
      <c r="Y150" s="103"/>
      <c r="Z150" s="103"/>
      <c r="AA150" s="103"/>
      <c r="AB150" s="103"/>
      <c r="AC150" s="103"/>
      <c r="AD150" s="103"/>
      <c r="AE150" s="213"/>
      <c r="AF150" s="210"/>
      <c r="AH150" s="522">
        <f t="shared" si="16"/>
        <v>0</v>
      </c>
      <c r="AI150" s="522"/>
      <c r="AJ150" s="522">
        <f t="shared" si="17"/>
        <v>0</v>
      </c>
      <c r="AK150" s="522"/>
      <c r="AL150" s="522">
        <f t="shared" si="26"/>
        <v>0</v>
      </c>
      <c r="AM150" s="522" t="str">
        <f t="shared" si="18"/>
        <v>NA</v>
      </c>
      <c r="AN150" s="524">
        <f t="shared" si="19"/>
        <v>0</v>
      </c>
      <c r="AO150" s="526"/>
      <c r="AP150" s="125" t="str">
        <f>IF(AN150=0,"", IF(SUM($AN$105:AN150)=1,_xlfn.CONCAT(AQ150), IF($AN$151&gt;SUM($AN$105:AN150),_xlfn.CONCAT(", ",AQ150), IF($AN$151=SUM($AN$105:AN150),_xlfn.CONCAT(" y ",AQ150,".")))))</f>
        <v/>
      </c>
      <c r="AQ150" s="113">
        <f t="shared" si="20"/>
        <v>45</v>
      </c>
      <c r="AS150" s="563">
        <f t="shared" si="21"/>
        <v>0</v>
      </c>
      <c r="AT150" s="563"/>
      <c r="BB150" s="202" t="e" cm="1">
        <f t="array" ref="BB150">IF(CNGE_2024_M3_Secc1!$AO$111=CNGE_2024_M3_Secc1!$AQ$111,O,IF(CNGE_2024_M3_Secc1!O165="",1,0))</f>
        <v>#NAME?</v>
      </c>
      <c r="BC150" s="202" t="e" cm="1">
        <f t="array" ref="BC150">IF(CNGE_2024_M3_Secc1!$AO$111=CNGE_2024_M3_Secc1!$AQ$111,O,IF(CNGE_2024_M3_Secc1!P165="",1,0))</f>
        <v>#NAME?</v>
      </c>
      <c r="BD150" s="202" t="e" cm="1">
        <f t="array" ref="BD150">IF(CNGE_2024_M3_Secc1!$AO$111=CNGE_2024_M3_Secc1!$AQ$111,O,IF(CNGE_2024_M3_Secc1!Q165="",1,0))</f>
        <v>#NAME?</v>
      </c>
      <c r="BE150" s="202" t="e" cm="1">
        <f t="array" ref="BE150">IF(CNGE_2024_M3_Secc1!$AO$111=CNGE_2024_M3_Secc1!$AQ$111,O,IF(CNGE_2024_M3_Secc1!R165="",1,0))</f>
        <v>#NAME?</v>
      </c>
      <c r="BF150" s="202" t="e" cm="1">
        <f t="array" ref="BF150">IF(CNGE_2024_M3_Secc1!$AO$111=CNGE_2024_M3_Secc1!$AQ$111,O,IF(CNGE_2024_M3_Secc1!S165="",1,0))</f>
        <v>#NAME?</v>
      </c>
      <c r="BG150" s="202" t="e" cm="1">
        <f t="array" ref="BG150">IF(CNGE_2024_M3_Secc1!$AO$111=CNGE_2024_M3_Secc1!$AQ$111,O,IF(CNGE_2024_M3_Secc1!T165="",1,0))</f>
        <v>#NAME?</v>
      </c>
      <c r="BH150" s="202" t="e" cm="1">
        <f t="array" ref="BH150">IF(CNGE_2024_M3_Secc1!$AO$111=CNGE_2024_M3_Secc1!$AQ$111,O,IF(CNGE_2024_M3_Secc1!U165="",1,0))</f>
        <v>#NAME?</v>
      </c>
      <c r="BI150" s="202" t="e" cm="1">
        <f t="array" ref="BI150">IF(CNGE_2024_M3_Secc1!$AO$111=CNGE_2024_M3_Secc1!$AQ$111,O,IF(CNGE_2024_M3_Secc1!V165="",1,0))</f>
        <v>#NAME?</v>
      </c>
      <c r="BJ150" s="202" t="e" cm="1">
        <f t="array" ref="BJ150">IF(CNGE_2024_M3_Secc1!$AO$111=CNGE_2024_M3_Secc1!$AQ$111,O,IF(CNGE_2024_M3_Secc1!W165="",1,0))</f>
        <v>#NAME?</v>
      </c>
      <c r="BK150" s="202" t="e" cm="1">
        <f t="array" ref="BK150">IF(CNGE_2024_M3_Secc1!$AO$111=CNGE_2024_M3_Secc1!$AQ$111,O,IF(CNGE_2024_M3_Secc1!X165="",1,0))</f>
        <v>#NAME?</v>
      </c>
      <c r="BL150" s="202" t="e" cm="1">
        <f t="array" ref="BL150">IF(CNGE_2024_M3_Secc1!$AO$111=CNGE_2024_M3_Secc1!$AQ$111,O,IF(CNGE_2024_M3_Secc1!Y165="",1,0))</f>
        <v>#NAME?</v>
      </c>
      <c r="BM150" s="202" t="e" cm="1">
        <f t="array" ref="BM150">IF(CNGE_2024_M3_Secc1!$AO$111=CNGE_2024_M3_Secc1!$AQ$111,O,IF(CNGE_2024_M3_Secc1!Z165="",1,0))</f>
        <v>#NAME?</v>
      </c>
      <c r="BN150" s="202" t="e" cm="1">
        <f t="array" ref="BN150">IF(CNGE_2024_M3_Secc1!$AO$111=CNGE_2024_M3_Secc1!$AQ$111,O,IF(CNGE_2024_M3_Secc1!AA165="",1,0))</f>
        <v>#NAME?</v>
      </c>
      <c r="BO150" s="202" t="e" cm="1">
        <f t="array" ref="BO150">IF(CNGE_2024_M3_Secc1!$AO$111=CNGE_2024_M3_Secc1!$AQ$111,O,IF(CNGE_2024_M3_Secc1!AB165="",1,0))</f>
        <v>#NAME?</v>
      </c>
      <c r="BP150" s="202" t="e" cm="1">
        <f t="array" ref="BP150">IF(CNGE_2024_M3_Secc1!$AO$111=CNGE_2024_M3_Secc1!$AQ$111,O,IF(CNGE_2024_M3_Secc1!AC165="",1,0))</f>
        <v>#NAME?</v>
      </c>
      <c r="BQ150" s="202" t="e" cm="1">
        <f t="array" ref="BQ150">IF(CNGE_2024_M3_Secc1!$AO$111=CNGE_2024_M3_Secc1!$AQ$111,O,IF(CNGE_2024_M3_Secc1!AD165="",1,0))</f>
        <v>#NAME?</v>
      </c>
      <c r="BS150" s="563">
        <f t="shared" si="13"/>
        <v>0</v>
      </c>
      <c r="BT150" s="563"/>
      <c r="BU150" s="563">
        <f t="shared" si="14"/>
        <v>0</v>
      </c>
      <c r="BV150" s="563"/>
      <c r="BW150" s="563">
        <f t="shared" si="22"/>
        <v>0</v>
      </c>
      <c r="BX150" s="563"/>
      <c r="CF150" s="202">
        <f t="shared" ref="CF150" si="71">IF($AH$96=$AJ$96,0,
IF(OR(AND(BS150="NS",O150&lt;&gt;"NA",OR(O150="NS",O150=0)),AND(BS150="NA",O150&lt;&gt;"NS",OR(O150="NA",O150=0))),0,
IF(OR(AND(BS150&lt;&gt;"NS",BS150&lt;&gt;"NA",O150&lt;&gt;"NS",O150&lt;&gt;"NA",O150&gt;BS150),
AND(O150&gt;0,OR(BS150="NS",BS150="NA")),
AND(BS150&lt;&gt;"NS",BS150&lt;&gt;"NA",BS150&gt;=0,O150="NA"),
AND(BS150&lt;&gt;"NS",BS150&lt;&gt;"NA",BS150=0,O150="NS")),1,0)))</f>
        <v>0</v>
      </c>
      <c r="CG150" s="202">
        <f t="shared" ref="CG150" si="72">IF($AH$96=$AJ$96,0,
IF(OR(AND(BT150="NS",P150&lt;&gt;"NA",OR(P150="NS",P150=0)),AND(BT150="NA",P150&lt;&gt;"NS",OR(P150="NA",P150=0))),0,
IF(OR(AND(BT150&lt;&gt;"NS",BT150&lt;&gt;"NA",P150&lt;&gt;"NS",P150&lt;&gt;"NA",P150&gt;BT150),
AND(P150&gt;0,OR(BT150="NS",BT150="NA")),
AND(BT150&lt;&gt;"NS",BT150&lt;&gt;"NA",BT150&gt;=0,P150="NA"),
AND(BT150&lt;&gt;"NS",BT150&lt;&gt;"NA",BT150=0,P150="NS")),1,0)))</f>
        <v>0</v>
      </c>
      <c r="CH150" s="202">
        <f t="shared" ref="CH150" si="73">IF($AH$96=$AJ$96,0,
IF(OR(AND(BU150="NS",Q150&lt;&gt;"NA",OR(Q150="NS",Q150=0)),AND(BU150="NA",Q150&lt;&gt;"NS",OR(Q150="NA",Q150=0))),0,
IF(OR(AND(BU150&lt;&gt;"NS",BU150&lt;&gt;"NA",Q150&lt;&gt;"NS",Q150&lt;&gt;"NA",Q150&gt;BU150),
AND(Q150&gt;0,OR(BU150="NS",BU150="NA")),
AND(BU150&lt;&gt;"NS",BU150&lt;&gt;"NA",BU150&gt;=0,Q150="NA"),
AND(BU150&lt;&gt;"NS",BU150&lt;&gt;"NA",BU150=0,Q150="NS")),1,0)))</f>
        <v>0</v>
      </c>
      <c r="CI150" s="202">
        <f t="shared" ref="CI150" si="74">IF($AH$96=$AJ$96,0,
IF(OR(AND(BV150="NS",R150&lt;&gt;"NA",OR(R150="NS",R150=0)),AND(BV150="NA",R150&lt;&gt;"NS",OR(R150="NA",R150=0))),0,
IF(OR(AND(BV150&lt;&gt;"NS",BV150&lt;&gt;"NA",R150&lt;&gt;"NS",R150&lt;&gt;"NA",R150&gt;BV150),
AND(R150&gt;0,OR(BV150="NS",BV150="NA")),
AND(BV150&lt;&gt;"NS",BV150&lt;&gt;"NA",BV150&gt;=0,R150="NA"),
AND(BV150&lt;&gt;"NS",BV150&lt;&gt;"NA",BV150=0,R150="NS")),1,0)))</f>
        <v>0</v>
      </c>
      <c r="CJ150" s="202">
        <f t="shared" ref="CJ150" si="75">IF($AH$96=$AJ$96,0,
IF(OR(AND(BW150="NS",S150&lt;&gt;"NA",OR(S150="NS",S150=0)),AND(BW150="NA",S150&lt;&gt;"NS",OR(S150="NA",S150=0))),0,
IF(OR(AND(BW150&lt;&gt;"NS",BW150&lt;&gt;"NA",S150&lt;&gt;"NS",S150&lt;&gt;"NA",S150&gt;BW150),
AND(S150&gt;0,OR(BW150="NS",BW150="NA")),
AND(BW150&lt;&gt;"NS",BW150&lt;&gt;"NA",BW150&gt;=0,S150="NA"),
AND(BW150&lt;&gt;"NS",BW150&lt;&gt;"NA",BW150=0,S150="NS")),1,0)))</f>
        <v>0</v>
      </c>
      <c r="CK150" s="202">
        <f t="shared" ref="CK150" si="76">IF($AH$96=$AJ$96,0,
IF(OR(AND(BX150="NS",T150&lt;&gt;"NA",OR(T150="NS",T150=0)),AND(BX150="NA",T150&lt;&gt;"NS",OR(T150="NA",T150=0))),0,
IF(OR(AND(BX150&lt;&gt;"NS",BX150&lt;&gt;"NA",T150&lt;&gt;"NS",T150&lt;&gt;"NA",T150&gt;BX150),
AND(T150&gt;0,OR(BX150="NS",BX150="NA")),
AND(BX150&lt;&gt;"NS",BX150&lt;&gt;"NA",BX150&gt;=0,T150="NA"),
AND(BX150&lt;&gt;"NS",BX150&lt;&gt;"NA",BX150=0,T150="NS")),1,0)))</f>
        <v>0</v>
      </c>
      <c r="CL150" s="202">
        <f t="shared" ref="CL150" si="77">IF($AH$96=$AJ$96,0,
IF(OR(AND(BY150="NS",U150&lt;&gt;"NA",OR(U150="NS",U150=0)),AND(BY150="NA",U150&lt;&gt;"NS",OR(U150="NA",U150=0))),0,
IF(OR(AND(BY150&lt;&gt;"NS",BY150&lt;&gt;"NA",U150&lt;&gt;"NS",U150&lt;&gt;"NA",U150&gt;BY150),
AND(U150&gt;0,OR(BY150="NS",BY150="NA")),
AND(BY150&lt;&gt;"NS",BY150&lt;&gt;"NA",BY150&gt;=0,U150="NA"),
AND(BY150&lt;&gt;"NS",BY150&lt;&gt;"NA",BY150=0,U150="NS")),1,0)))</f>
        <v>0</v>
      </c>
      <c r="CM150" s="202">
        <f t="shared" ref="CM150" si="78">IF($AH$96=$AJ$96,0,
IF(OR(AND(BZ150="NS",V150&lt;&gt;"NA",OR(V150="NS",V150=0)),AND(BZ150="NA",V150&lt;&gt;"NS",OR(V150="NA",V150=0))),0,
IF(OR(AND(BZ150&lt;&gt;"NS",BZ150&lt;&gt;"NA",V150&lt;&gt;"NS",V150&lt;&gt;"NA",V150&gt;BZ150),
AND(V150&gt;0,OR(BZ150="NS",BZ150="NA")),
AND(BZ150&lt;&gt;"NS",BZ150&lt;&gt;"NA",BZ150&gt;=0,V150="NA"),
AND(BZ150&lt;&gt;"NS",BZ150&lt;&gt;"NA",BZ150=0,V150="NS")),1,0)))</f>
        <v>0</v>
      </c>
      <c r="CN150" s="202">
        <f t="shared" ref="CN150" si="79">IF($AH$96=$AJ$96,0,
IF(OR(AND(CA150="NS",W150&lt;&gt;"NA",OR(W150="NS",W150=0)),AND(CA150="NA",W150&lt;&gt;"NS",OR(W150="NA",W150=0))),0,
IF(OR(AND(CA150&lt;&gt;"NS",CA150&lt;&gt;"NA",W150&lt;&gt;"NS",W150&lt;&gt;"NA",W150&gt;CA150),
AND(W150&gt;0,OR(CA150="NS",CA150="NA")),
AND(CA150&lt;&gt;"NS",CA150&lt;&gt;"NA",CA150&gt;=0,W150="NA"),
AND(CA150&lt;&gt;"NS",CA150&lt;&gt;"NA",CA150=0,W150="NS")),1,0)))</f>
        <v>0</v>
      </c>
      <c r="CO150" s="202">
        <f t="shared" ref="CO150" si="80">IF($AH$96=$AJ$96,0,
IF(OR(AND(CB150="NS",X150&lt;&gt;"NA",OR(X150="NS",X150=0)),AND(CB150="NA",X150&lt;&gt;"NS",OR(X150="NA",X150=0))),0,
IF(OR(AND(CB150&lt;&gt;"NS",CB150&lt;&gt;"NA",X150&lt;&gt;"NS",X150&lt;&gt;"NA",X150&gt;CB150),
AND(X150&gt;0,OR(CB150="NS",CB150="NA")),
AND(CB150&lt;&gt;"NS",CB150&lt;&gt;"NA",CB150&gt;=0,X150="NA"),
AND(CB150&lt;&gt;"NS",CB150&lt;&gt;"NA",CB150=0,X150="NS")),1,0)))</f>
        <v>0</v>
      </c>
      <c r="CP150" s="202">
        <f t="shared" ref="CP150" si="81">IF($AH$96=$AJ$96,0,
IF(OR(AND(CC150="NS",Y150&lt;&gt;"NA",OR(Y150="NS",Y150=0)),AND(CC150="NA",Y150&lt;&gt;"NS",OR(Y150="NA",Y150=0))),0,
IF(OR(AND(CC150&lt;&gt;"NS",CC150&lt;&gt;"NA",Y150&lt;&gt;"NS",Y150&lt;&gt;"NA",Y150&gt;CC150),
AND(Y150&gt;0,OR(CC150="NS",CC150="NA")),
AND(CC150&lt;&gt;"NS",CC150&lt;&gt;"NA",CC150&gt;=0,Y150="NA"),
AND(CC150&lt;&gt;"NS",CC150&lt;&gt;"NA",CC150=0,Y150="NS")),1,0)))</f>
        <v>0</v>
      </c>
      <c r="CQ150" s="202">
        <f t="shared" ref="CQ150" si="82">IF($AH$96=$AJ$96,0,
IF(OR(AND(CD150="NS",Z150&lt;&gt;"NA",OR(Z150="NS",Z150=0)),AND(CD150="NA",Z150&lt;&gt;"NS",OR(Z150="NA",Z150=0))),0,
IF(OR(AND(CD150&lt;&gt;"NS",CD150&lt;&gt;"NA",Z150&lt;&gt;"NS",Z150&lt;&gt;"NA",Z150&gt;CD150),
AND(Z150&gt;0,OR(CD150="NS",CD150="NA")),
AND(CD150&lt;&gt;"NS",CD150&lt;&gt;"NA",CD150&gt;=0,Z150="NA"),
AND(CD150&lt;&gt;"NS",CD150&lt;&gt;"NA",CD150=0,Z150="NS")),1,0)))</f>
        <v>0</v>
      </c>
      <c r="CR150" s="202">
        <f t="shared" ref="CR150" si="83">IF($AH$96=$AJ$96,0,
IF(OR(AND(CE150="NS",AA150&lt;&gt;"NA",OR(AA150="NS",AA150=0)),AND(CE150="NA",AA150&lt;&gt;"NS",OR(AA150="NA",AA150=0))),0,
IF(OR(AND(CE150&lt;&gt;"NS",CE150&lt;&gt;"NA",AA150&lt;&gt;"NS",AA150&lt;&gt;"NA",AA150&gt;CE150),
AND(AA150&gt;0,OR(CE150="NS",CE150="NA")),
AND(CE150&lt;&gt;"NS",CE150&lt;&gt;"NA",CE150&gt;=0,AA150="NA"),
AND(CE150&lt;&gt;"NS",CE150&lt;&gt;"NA",CE150=0,AA150="NS")),1,0)))</f>
        <v>0</v>
      </c>
      <c r="CS150" s="202">
        <f t="shared" ref="CS150" si="84">IF($AH$96=$AJ$96,0,
IF(OR(AND(CF150="NS",AB150&lt;&gt;"NA",OR(AB150="NS",AB150=0)),AND(CF150="NA",AB150&lt;&gt;"NS",OR(AB150="NA",AB150=0))),0,
IF(OR(AND(CF150&lt;&gt;"NS",CF150&lt;&gt;"NA",AB150&lt;&gt;"NS",AB150&lt;&gt;"NA",AB150&gt;CF150),
AND(AB150&gt;0,OR(CF150="NS",CF150="NA")),
AND(CF150&lt;&gt;"NS",CF150&lt;&gt;"NA",CF150&gt;=0,AB150="NA"),
AND(CF150&lt;&gt;"NS",CF150&lt;&gt;"NA",CF150=0,AB150="NS")),1,0)))</f>
        <v>0</v>
      </c>
      <c r="CT150" s="202">
        <f t="shared" ref="CT150" si="85">IF($AH$96=$AJ$96,0,
IF(OR(AND(CG150="NS",AC150&lt;&gt;"NA",OR(AC150="NS",AC150=0)),AND(CG150="NA",AC150&lt;&gt;"NS",OR(AC150="NA",AC150=0))),0,
IF(OR(AND(CG150&lt;&gt;"NS",CG150&lt;&gt;"NA",AC150&lt;&gt;"NS",AC150&lt;&gt;"NA",AC150&gt;CG150),
AND(AC150&gt;0,OR(CG150="NS",CG150="NA")),
AND(CG150&lt;&gt;"NS",CG150&lt;&gt;"NA",CG150&gt;=0,AC150="NA"),
AND(CG150&lt;&gt;"NS",CG150&lt;&gt;"NA",CG150=0,AC150="NS")),1,0)))</f>
        <v>0</v>
      </c>
      <c r="CU150" s="202">
        <f t="shared" ref="CU150" si="86">IF($AH$96=$AJ$96,0,
IF(OR(AND(CH150="NS",AD150&lt;&gt;"NA",OR(AD150="NS",AD150=0)),AND(CH150="NA",AD150&lt;&gt;"NS",OR(AD150="NA",AD150=0))),0,
IF(OR(AND(CH150&lt;&gt;"NS",CH150&lt;&gt;"NA",AD150&lt;&gt;"NS",AD150&lt;&gt;"NA",AD150&gt;CH150),
AND(AD150&gt;0,OR(CH150="NS",CH150="NA")),
AND(CH150&lt;&gt;"NS",CH150&lt;&gt;"NA",CH150&gt;=0,AD150="NA"),
AND(CH150&lt;&gt;"NS",CH150&lt;&gt;"NA",CH150=0,AD150="NS")),1,0)))</f>
        <v>0</v>
      </c>
      <c r="CV150" s="202">
        <f t="shared" si="24"/>
        <v>0</v>
      </c>
      <c r="CW150" s="241" t="str">
        <f>IF(CV150=0,"",IF(SUM($CV$105:CV150)=1,_xlfn.NUMBERVALUE(C150),IF($CV$151&gt;SUM($CV$105:CV150),_xlfn.CONCAT(", ",_xlfn.NUMBERVALUE(C150)),IF($CV$151=SUM($CV$105:CV150),_xlfn.CONCAT(" y ",_xlfn.NUMBERVALUE(C150))))))</f>
        <v/>
      </c>
      <c r="CY150" s="563">
        <f t="shared" si="38"/>
        <v>0</v>
      </c>
      <c r="CZ150" s="563"/>
    </row>
    <row r="151" spans="1:104" s="28" customFormat="1" ht="15" customHeight="1">
      <c r="A151" s="18"/>
      <c r="M151" s="49" t="s">
        <v>5115</v>
      </c>
      <c r="N151" s="135">
        <f>IF(AND(SUM(N105:N150)=0,COUNTIF(N105:N150,"NS")&gt;0),"NS",
IF(AND(SUM(N105:N150)=0,COUNTIF(N105:N150,0)&gt;0),0,
IF(AND(SUM(N105:N150)=0,COUNTIF(N105:N150,"NA")&gt;0),"NA",
SUM(N105:N150))))</f>
        <v>0</v>
      </c>
      <c r="O151" s="135">
        <f t="shared" ref="O151:AD151" si="87">IF(AND(SUM(O105:O150)=0,COUNTIF(O105:O150,"NS")&gt;0),"NS",
IF(AND(SUM(O105:O150)=0,COUNTIF(O105:O150,0)&gt;0),0,
IF(AND(SUM(O105:O150)=0,COUNTIF(O105:O150,"NA")&gt;0),"NA",
SUM(O105:O150))))</f>
        <v>0</v>
      </c>
      <c r="P151" s="135">
        <f t="shared" si="87"/>
        <v>0</v>
      </c>
      <c r="Q151" s="135">
        <f t="shared" si="87"/>
        <v>0</v>
      </c>
      <c r="R151" s="135">
        <f t="shared" si="87"/>
        <v>0</v>
      </c>
      <c r="S151" s="135">
        <f t="shared" si="87"/>
        <v>0</v>
      </c>
      <c r="T151" s="135">
        <f t="shared" si="87"/>
        <v>0</v>
      </c>
      <c r="U151" s="135">
        <f t="shared" si="87"/>
        <v>0</v>
      </c>
      <c r="V151" s="135">
        <f t="shared" si="87"/>
        <v>0</v>
      </c>
      <c r="W151" s="135">
        <f t="shared" si="87"/>
        <v>0</v>
      </c>
      <c r="X151" s="135">
        <f t="shared" si="87"/>
        <v>0</v>
      </c>
      <c r="Y151" s="135">
        <f t="shared" si="87"/>
        <v>0</v>
      </c>
      <c r="Z151" s="135">
        <f t="shared" si="87"/>
        <v>0</v>
      </c>
      <c r="AA151" s="135">
        <f t="shared" si="87"/>
        <v>0</v>
      </c>
      <c r="AB151" s="135">
        <f t="shared" si="87"/>
        <v>0</v>
      </c>
      <c r="AC151" s="135">
        <f t="shared" si="87"/>
        <v>0</v>
      </c>
      <c r="AD151" s="135">
        <f t="shared" si="87"/>
        <v>0</v>
      </c>
      <c r="AE151" s="213"/>
      <c r="AF151" s="111"/>
      <c r="AN151" s="876">
        <f>SUM(AN105:AO150)</f>
        <v>0</v>
      </c>
      <c r="AO151" s="876"/>
      <c r="AP151" s="126" t="str">
        <f>IF(AN151=0,"", IF(AN151=1,VLOOKUP(1,AN105:AP150,3,FALSE), IF(AN151&gt;1,_xlfn.CONCAT(AP105:AP150),"")))</f>
        <v/>
      </c>
      <c r="BW151" s="854">
        <f>SUM(BW105:BX150)</f>
        <v>0</v>
      </c>
      <c r="BX151" s="854"/>
      <c r="CV151" s="242">
        <f>SUM(CV105:CV150)</f>
        <v>0</v>
      </c>
      <c r="CW151" s="126" t="str">
        <f>IF(CV151=0,"", IF(CV151=1,VLOOKUP(1,CV105:CW150,1,FALSE), IF(CV151&gt;1,_xlfn.CONCAT(CW105:CW150),"")))</f>
        <v/>
      </c>
      <c r="CY151" s="838">
        <f>SUM(CY105:CZ150)</f>
        <v>0</v>
      </c>
      <c r="CZ151" s="838"/>
    </row>
    <row r="152" spans="1:104" s="28" customFormat="1" ht="15" customHeight="1">
      <c r="A152" s="18"/>
      <c r="AE152" s="213"/>
      <c r="AF152" s="111"/>
    </row>
    <row r="153" spans="1:104" s="211" customFormat="1" ht="15" customHeight="1">
      <c r="A153" s="18"/>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634" t="s">
        <v>5174</v>
      </c>
      <c r="AB153" s="634"/>
      <c r="AC153" s="634"/>
      <c r="AD153" s="634"/>
      <c r="AE153" s="213"/>
      <c r="AF153" s="210"/>
      <c r="AV153" s="699"/>
      <c r="AW153" s="699"/>
      <c r="AX153" s="699"/>
      <c r="AY153" s="699"/>
      <c r="AZ153" s="699"/>
      <c r="BA153" s="699"/>
      <c r="BB153" s="699"/>
      <c r="BC153" s="699"/>
      <c r="BD153" s="699"/>
      <c r="BE153" s="699"/>
      <c r="BF153" s="699"/>
      <c r="BG153" s="699"/>
      <c r="BH153" s="699"/>
      <c r="BI153" s="699"/>
      <c r="BJ153" s="699"/>
      <c r="BK153" s="699"/>
      <c r="BL153" s="699"/>
      <c r="BM153" s="699"/>
      <c r="BN153" s="699"/>
      <c r="BO153" s="699"/>
      <c r="BP153" s="699" t="s">
        <v>5174</v>
      </c>
      <c r="BQ153" s="699"/>
      <c r="BZ153" s="699"/>
      <c r="CA153" s="699"/>
      <c r="CB153" s="699"/>
      <c r="CC153" s="699"/>
      <c r="CD153" s="699"/>
      <c r="CE153" s="699"/>
      <c r="CF153" s="699"/>
      <c r="CG153" s="699"/>
      <c r="CH153" s="699"/>
      <c r="CI153" s="699"/>
      <c r="CJ153" s="699"/>
      <c r="CK153" s="699"/>
      <c r="CL153" s="699"/>
      <c r="CM153" s="699"/>
      <c r="CN153" s="699"/>
      <c r="CO153" s="699"/>
      <c r="CP153" s="699"/>
      <c r="CQ153" s="699"/>
      <c r="CR153" s="699"/>
      <c r="CS153" s="699"/>
      <c r="CT153" s="699" t="s">
        <v>5174</v>
      </c>
      <c r="CU153" s="699"/>
    </row>
    <row r="154" spans="1:104" s="211" customFormat="1" ht="24" customHeight="1">
      <c r="A154" s="18"/>
      <c r="B154" s="181"/>
      <c r="C154" s="445" t="s">
        <v>5080</v>
      </c>
      <c r="D154" s="445"/>
      <c r="E154" s="445"/>
      <c r="F154" s="445"/>
      <c r="G154" s="445"/>
      <c r="H154" s="445"/>
      <c r="I154" s="445" t="s">
        <v>6156</v>
      </c>
      <c r="J154" s="445"/>
      <c r="K154" s="445"/>
      <c r="L154" s="445"/>
      <c r="M154" s="445"/>
      <c r="N154" s="445"/>
      <c r="O154" s="445"/>
      <c r="P154" s="445"/>
      <c r="Q154" s="445"/>
      <c r="R154" s="445"/>
      <c r="S154" s="445"/>
      <c r="T154" s="445"/>
      <c r="U154" s="445"/>
      <c r="V154" s="445"/>
      <c r="W154" s="445"/>
      <c r="X154" s="445"/>
      <c r="Y154" s="445"/>
      <c r="Z154" s="445"/>
      <c r="AA154" s="445"/>
      <c r="AB154" s="445"/>
      <c r="AC154" s="445"/>
      <c r="AD154" s="445"/>
      <c r="AE154" s="213"/>
      <c r="AF154" s="210"/>
      <c r="AV154" s="445" t="s">
        <v>6156</v>
      </c>
      <c r="AW154" s="445"/>
      <c r="AX154" s="445"/>
      <c r="AY154" s="445"/>
      <c r="AZ154" s="445"/>
      <c r="BA154" s="445"/>
      <c r="BB154" s="445"/>
      <c r="BC154" s="445"/>
      <c r="BD154" s="445"/>
      <c r="BE154" s="445"/>
      <c r="BF154" s="445"/>
      <c r="BG154" s="445"/>
      <c r="BH154" s="445"/>
      <c r="BI154" s="445"/>
      <c r="BJ154" s="445"/>
      <c r="BK154" s="445"/>
      <c r="BL154" s="445"/>
      <c r="BM154" s="445"/>
      <c r="BN154" s="445"/>
      <c r="BO154" s="445"/>
      <c r="BP154" s="445"/>
      <c r="BQ154" s="445"/>
      <c r="BZ154" s="445" t="s">
        <v>6156</v>
      </c>
      <c r="CA154" s="445"/>
      <c r="CB154" s="445"/>
      <c r="CC154" s="445"/>
      <c r="CD154" s="445"/>
      <c r="CE154" s="445"/>
      <c r="CF154" s="445"/>
      <c r="CG154" s="445"/>
      <c r="CH154" s="445"/>
      <c r="CI154" s="445"/>
      <c r="CJ154" s="445"/>
      <c r="CK154" s="445"/>
      <c r="CL154" s="445"/>
      <c r="CM154" s="445"/>
      <c r="CN154" s="445"/>
      <c r="CO154" s="445"/>
      <c r="CP154" s="445"/>
      <c r="CQ154" s="445"/>
      <c r="CR154" s="445"/>
      <c r="CS154" s="445"/>
      <c r="CT154" s="445"/>
      <c r="CU154" s="445"/>
    </row>
    <row r="155" spans="1:104" s="211" customFormat="1" ht="15" customHeight="1">
      <c r="A155" s="18"/>
      <c r="B155" s="181"/>
      <c r="C155" s="445"/>
      <c r="D155" s="445"/>
      <c r="E155" s="445"/>
      <c r="F155" s="445"/>
      <c r="G155" s="445"/>
      <c r="H155" s="445"/>
      <c r="I155" s="768" t="s">
        <v>4992</v>
      </c>
      <c r="J155" s="769"/>
      <c r="K155" s="769"/>
      <c r="L155" s="769"/>
      <c r="M155" s="770"/>
      <c r="N155" s="647" t="s">
        <v>4994</v>
      </c>
      <c r="O155" s="647"/>
      <c r="P155" s="647"/>
      <c r="Q155" s="647"/>
      <c r="R155" s="647"/>
      <c r="S155" s="647"/>
      <c r="T155" s="849" t="s">
        <v>4996</v>
      </c>
      <c r="U155" s="849" t="s">
        <v>4998</v>
      </c>
      <c r="V155" s="850" t="s">
        <v>5000</v>
      </c>
      <c r="W155" s="851"/>
      <c r="X155" s="851"/>
      <c r="Y155" s="852"/>
      <c r="Z155" s="849" t="s">
        <v>5002</v>
      </c>
      <c r="AA155" s="849" t="s">
        <v>5004</v>
      </c>
      <c r="AB155" s="849" t="s">
        <v>5006</v>
      </c>
      <c r="AC155" s="849" t="s">
        <v>5008</v>
      </c>
      <c r="AD155" s="647" t="s">
        <v>5009</v>
      </c>
      <c r="AE155" s="213"/>
      <c r="AF155" s="210"/>
      <c r="AV155" s="768" t="s">
        <v>4992</v>
      </c>
      <c r="AW155" s="769"/>
      <c r="AX155" s="769"/>
      <c r="AY155" s="769"/>
      <c r="AZ155" s="770"/>
      <c r="BA155" s="647" t="s">
        <v>4994</v>
      </c>
      <c r="BB155" s="647"/>
      <c r="BC155" s="647"/>
      <c r="BD155" s="647"/>
      <c r="BE155" s="647"/>
      <c r="BF155" s="647"/>
      <c r="BG155" s="849" t="s">
        <v>4996</v>
      </c>
      <c r="BH155" s="849" t="s">
        <v>4998</v>
      </c>
      <c r="BI155" s="850" t="s">
        <v>5000</v>
      </c>
      <c r="BJ155" s="851"/>
      <c r="BK155" s="851"/>
      <c r="BL155" s="852"/>
      <c r="BM155" s="849" t="s">
        <v>5002</v>
      </c>
      <c r="BN155" s="849" t="s">
        <v>5004</v>
      </c>
      <c r="BO155" s="849" t="s">
        <v>5006</v>
      </c>
      <c r="BP155" s="849" t="s">
        <v>5008</v>
      </c>
      <c r="BQ155" s="647" t="s">
        <v>5009</v>
      </c>
      <c r="BZ155" s="768" t="s">
        <v>4992</v>
      </c>
      <c r="CA155" s="769"/>
      <c r="CB155" s="769"/>
      <c r="CC155" s="769"/>
      <c r="CD155" s="770"/>
      <c r="CE155" s="647" t="s">
        <v>4994</v>
      </c>
      <c r="CF155" s="647"/>
      <c r="CG155" s="647"/>
      <c r="CH155" s="647"/>
      <c r="CI155" s="647"/>
      <c r="CJ155" s="647"/>
      <c r="CK155" s="849" t="s">
        <v>4996</v>
      </c>
      <c r="CL155" s="849" t="s">
        <v>4998</v>
      </c>
      <c r="CM155" s="850" t="s">
        <v>5000</v>
      </c>
      <c r="CN155" s="851"/>
      <c r="CO155" s="851"/>
      <c r="CP155" s="852"/>
      <c r="CQ155" s="849" t="s">
        <v>5002</v>
      </c>
      <c r="CR155" s="849" t="s">
        <v>5004</v>
      </c>
      <c r="CS155" s="849" t="s">
        <v>5006</v>
      </c>
      <c r="CT155" s="849" t="s">
        <v>5008</v>
      </c>
      <c r="CU155" s="647" t="s">
        <v>5009</v>
      </c>
    </row>
    <row r="156" spans="1:104" s="211" customFormat="1" ht="24" customHeight="1">
      <c r="A156" s="18"/>
      <c r="B156" s="181"/>
      <c r="C156" s="445"/>
      <c r="D156" s="445"/>
      <c r="E156" s="445"/>
      <c r="F156" s="445"/>
      <c r="G156" s="445"/>
      <c r="H156" s="445"/>
      <c r="I156" s="188" t="s">
        <v>5144</v>
      </c>
      <c r="J156" s="188" t="s">
        <v>5145</v>
      </c>
      <c r="K156" s="188" t="s">
        <v>5146</v>
      </c>
      <c r="L156" s="188" t="s">
        <v>5147</v>
      </c>
      <c r="M156" s="188" t="s">
        <v>5148</v>
      </c>
      <c r="N156" s="188" t="s">
        <v>5149</v>
      </c>
      <c r="O156" s="188" t="s">
        <v>5150</v>
      </c>
      <c r="P156" s="188" t="s">
        <v>5151</v>
      </c>
      <c r="Q156" s="188" t="s">
        <v>5152</v>
      </c>
      <c r="R156" s="188" t="s">
        <v>5153</v>
      </c>
      <c r="S156" s="188" t="s">
        <v>5154</v>
      </c>
      <c r="T156" s="809"/>
      <c r="U156" s="809"/>
      <c r="V156" s="188" t="s">
        <v>5155</v>
      </c>
      <c r="W156" s="188" t="s">
        <v>5156</v>
      </c>
      <c r="X156" s="188" t="s">
        <v>5157</v>
      </c>
      <c r="Y156" s="188" t="s">
        <v>5158</v>
      </c>
      <c r="Z156" s="809"/>
      <c r="AA156" s="809"/>
      <c r="AB156" s="809"/>
      <c r="AC156" s="809"/>
      <c r="AD156" s="647"/>
      <c r="AE156" s="213"/>
      <c r="AF156" s="210"/>
      <c r="AV156" s="188" t="s">
        <v>5144</v>
      </c>
      <c r="AW156" s="188" t="s">
        <v>5145</v>
      </c>
      <c r="AX156" s="188" t="s">
        <v>5146</v>
      </c>
      <c r="AY156" s="188" t="s">
        <v>5147</v>
      </c>
      <c r="AZ156" s="188" t="s">
        <v>5148</v>
      </c>
      <c r="BA156" s="188" t="s">
        <v>5149</v>
      </c>
      <c r="BB156" s="188" t="s">
        <v>5150</v>
      </c>
      <c r="BC156" s="188" t="s">
        <v>5151</v>
      </c>
      <c r="BD156" s="188" t="s">
        <v>5152</v>
      </c>
      <c r="BE156" s="188" t="s">
        <v>5153</v>
      </c>
      <c r="BF156" s="188" t="s">
        <v>5154</v>
      </c>
      <c r="BG156" s="809"/>
      <c r="BH156" s="809"/>
      <c r="BI156" s="188" t="s">
        <v>5155</v>
      </c>
      <c r="BJ156" s="188" t="s">
        <v>5156</v>
      </c>
      <c r="BK156" s="188" t="s">
        <v>5157</v>
      </c>
      <c r="BL156" s="188" t="s">
        <v>5158</v>
      </c>
      <c r="BM156" s="809"/>
      <c r="BN156" s="809"/>
      <c r="BO156" s="809"/>
      <c r="BP156" s="809"/>
      <c r="BQ156" s="647"/>
      <c r="BZ156" s="188" t="s">
        <v>5144</v>
      </c>
      <c r="CA156" s="188" t="s">
        <v>5145</v>
      </c>
      <c r="CB156" s="188" t="s">
        <v>5146</v>
      </c>
      <c r="CC156" s="188" t="s">
        <v>5147</v>
      </c>
      <c r="CD156" s="188" t="s">
        <v>5148</v>
      </c>
      <c r="CE156" s="188" t="s">
        <v>5149</v>
      </c>
      <c r="CF156" s="188" t="s">
        <v>5150</v>
      </c>
      <c r="CG156" s="188" t="s">
        <v>5151</v>
      </c>
      <c r="CH156" s="188" t="s">
        <v>5152</v>
      </c>
      <c r="CI156" s="188" t="s">
        <v>5153</v>
      </c>
      <c r="CJ156" s="188" t="s">
        <v>5154</v>
      </c>
      <c r="CK156" s="809"/>
      <c r="CL156" s="809"/>
      <c r="CM156" s="188" t="s">
        <v>5155</v>
      </c>
      <c r="CN156" s="188" t="s">
        <v>5156</v>
      </c>
      <c r="CO156" s="188" t="s">
        <v>5157</v>
      </c>
      <c r="CP156" s="188" t="s">
        <v>5158</v>
      </c>
      <c r="CQ156" s="809"/>
      <c r="CR156" s="809"/>
      <c r="CS156" s="809"/>
      <c r="CT156" s="809"/>
      <c r="CU156" s="647"/>
      <c r="CY156" s="839" t="s">
        <v>5104</v>
      </c>
      <c r="CZ156" s="839"/>
    </row>
    <row r="157" spans="1:104" s="211" customFormat="1" ht="15" customHeight="1">
      <c r="A157" s="18"/>
      <c r="B157" s="51"/>
      <c r="C157" s="47" t="s">
        <v>5846</v>
      </c>
      <c r="D157" s="580" t="s">
        <v>385</v>
      </c>
      <c r="E157" s="580"/>
      <c r="F157" s="580"/>
      <c r="G157" s="580"/>
      <c r="H157" s="580"/>
      <c r="I157" s="103"/>
      <c r="J157" s="103"/>
      <c r="K157" s="103"/>
      <c r="L157" s="103"/>
      <c r="M157" s="103"/>
      <c r="N157" s="103"/>
      <c r="O157" s="103"/>
      <c r="P157" s="103"/>
      <c r="Q157" s="103"/>
      <c r="R157" s="103"/>
      <c r="S157" s="103"/>
      <c r="T157" s="103"/>
      <c r="U157" s="103"/>
      <c r="V157" s="103"/>
      <c r="W157" s="103"/>
      <c r="X157" s="103"/>
      <c r="Y157" s="103"/>
      <c r="Z157" s="103"/>
      <c r="AA157" s="103"/>
      <c r="AB157" s="103"/>
      <c r="AC157" s="103"/>
      <c r="AD157" s="103"/>
      <c r="AE157" s="213"/>
      <c r="AF157" s="210"/>
      <c r="AV157" s="202">
        <v>0</v>
      </c>
      <c r="AW157" s="202">
        <v>0</v>
      </c>
      <c r="AX157" s="202">
        <v>0</v>
      </c>
      <c r="AY157" s="202">
        <v>0</v>
      </c>
      <c r="AZ157" s="202">
        <v>0</v>
      </c>
      <c r="BA157" s="202">
        <v>0</v>
      </c>
      <c r="BB157" s="202">
        <v>0</v>
      </c>
      <c r="BC157" s="202">
        <v>0</v>
      </c>
      <c r="BD157" s="202">
        <v>0</v>
      </c>
      <c r="BE157" s="202">
        <v>0</v>
      </c>
      <c r="BF157" s="202">
        <v>0</v>
      </c>
      <c r="BG157" s="202">
        <v>0</v>
      </c>
      <c r="BH157" s="202">
        <v>0</v>
      </c>
      <c r="BI157" s="202">
        <v>0</v>
      </c>
      <c r="BJ157" s="202">
        <v>0</v>
      </c>
      <c r="BK157" s="202">
        <v>0</v>
      </c>
      <c r="BL157" s="202">
        <v>0</v>
      </c>
      <c r="BM157" s="202">
        <v>0</v>
      </c>
      <c r="BN157" s="202">
        <v>0</v>
      </c>
      <c r="BO157" s="202">
        <v>0</v>
      </c>
      <c r="BP157" s="202">
        <v>0</v>
      </c>
      <c r="BQ157" s="202">
        <v>0</v>
      </c>
      <c r="BZ157" s="202">
        <f>IF($AH$96=$AJ$96,0,
IF(OR(AND($BS$105="NS",I157&lt;&gt;"NA",OR(I157="NS",I157=0)),AND($BS$105="NA",I157&lt;&gt;"NS",OR(I157="NA",I157=0))),0,
IF(OR(AND($BS$105&lt;&gt;"NS",$BS$105&lt;&gt;"NA",I157&lt;&gt;"NS",I157&lt;&gt;"NA",I157&gt;$BS$105),
AND(I157&gt;0,OR($BS$105="NS",$BS$105="NA")),
AND($BS$105&lt;&gt;"NS",$BS$105&lt;&gt;"NA",$BS$105&gt;=0,I157="NA"),
AND($BS$105&lt;&gt;"NS",$BS$105&lt;&gt;"NA",$BS$105=0,I157="NS")),1,0)))</f>
        <v>0</v>
      </c>
      <c r="CA157" s="202">
        <f t="shared" ref="CA157:CU157" si="88">IF($AH$96=$AJ$96,0,
IF(OR(AND($BS$105="NS",J157&lt;&gt;"NA",OR(J157="NS",J157=0)),AND($BS$105="NA",J157&lt;&gt;"NS",OR(J157="NA",J157=0))),0,
IF(OR(AND($BS$105&lt;&gt;"NS",$BS$105&lt;&gt;"NA",J157&lt;&gt;"NS",J157&lt;&gt;"NA",J157&gt;$BS$105),
AND(J157&gt;0,OR($BS$105="NS",$BS$105="NA")),
AND($BS$105&lt;&gt;"NS",$BS$105&lt;&gt;"NA",$BS$105&gt;=0,J157="NA"),
AND($BS$105&lt;&gt;"NS",$BS$105&lt;&gt;"NA",$BS$105=0,J157="NS")),1,0)))</f>
        <v>0</v>
      </c>
      <c r="CB157" s="202">
        <f t="shared" si="88"/>
        <v>0</v>
      </c>
      <c r="CC157" s="202">
        <f t="shared" si="88"/>
        <v>0</v>
      </c>
      <c r="CD157" s="202">
        <f t="shared" si="88"/>
        <v>0</v>
      </c>
      <c r="CE157" s="202">
        <f t="shared" si="88"/>
        <v>0</v>
      </c>
      <c r="CF157" s="202">
        <f t="shared" si="88"/>
        <v>0</v>
      </c>
      <c r="CG157" s="202">
        <f t="shared" si="88"/>
        <v>0</v>
      </c>
      <c r="CH157" s="202">
        <f t="shared" si="88"/>
        <v>0</v>
      </c>
      <c r="CI157" s="202">
        <f t="shared" si="88"/>
        <v>0</v>
      </c>
      <c r="CJ157" s="202">
        <f t="shared" si="88"/>
        <v>0</v>
      </c>
      <c r="CK157" s="202">
        <f t="shared" si="88"/>
        <v>0</v>
      </c>
      <c r="CL157" s="202">
        <f t="shared" si="88"/>
        <v>0</v>
      </c>
      <c r="CM157" s="202">
        <f t="shared" si="88"/>
        <v>0</v>
      </c>
      <c r="CN157" s="202">
        <f t="shared" si="88"/>
        <v>0</v>
      </c>
      <c r="CO157" s="202">
        <f t="shared" si="88"/>
        <v>0</v>
      </c>
      <c r="CP157" s="202">
        <f t="shared" si="88"/>
        <v>0</v>
      </c>
      <c r="CQ157" s="202">
        <f t="shared" si="88"/>
        <v>0</v>
      </c>
      <c r="CR157" s="202">
        <f t="shared" si="88"/>
        <v>0</v>
      </c>
      <c r="CS157" s="202">
        <f t="shared" si="88"/>
        <v>0</v>
      </c>
      <c r="CT157" s="202">
        <f t="shared" si="88"/>
        <v>0</v>
      </c>
      <c r="CU157" s="202">
        <f t="shared" si="88"/>
        <v>0</v>
      </c>
      <c r="CY157" s="563">
        <f>IF($AH$96=$AJ$96,0,IF(OR(AND(D157="",COUNTBLANK(I157:AD157)=22),AND(D157&lt;&gt;"",AS105=1,COUNTBLANK(I157:AD157)=22),AND(D157&lt;&gt;"",AS105=0,COUNTIF(AV157:BQ157,0)=COUNTA(I157:AD157))),0,1))</f>
        <v>0</v>
      </c>
      <c r="CZ157" s="563"/>
    </row>
    <row r="158" spans="1:104" s="211" customFormat="1" ht="15" customHeight="1">
      <c r="A158" s="18"/>
      <c r="B158" s="51"/>
      <c r="C158" s="47" t="s">
        <v>4992</v>
      </c>
      <c r="D158" s="580" t="str">
        <f>IF(CNGE_2024_M3_Secc1!D53="","",CNGE_2024_M3_Secc1!D53)</f>
        <v/>
      </c>
      <c r="E158" s="580"/>
      <c r="F158" s="580"/>
      <c r="G158" s="580"/>
      <c r="H158" s="580"/>
      <c r="I158" s="103"/>
      <c r="J158" s="103"/>
      <c r="K158" s="103"/>
      <c r="L158" s="103"/>
      <c r="M158" s="103"/>
      <c r="N158" s="103"/>
      <c r="O158" s="103"/>
      <c r="P158" s="103"/>
      <c r="Q158" s="103"/>
      <c r="R158" s="103"/>
      <c r="S158" s="103"/>
      <c r="T158" s="103"/>
      <c r="U158" s="103"/>
      <c r="V158" s="103"/>
      <c r="W158" s="103"/>
      <c r="X158" s="103"/>
      <c r="Y158" s="103"/>
      <c r="Z158" s="103"/>
      <c r="AA158" s="103"/>
      <c r="AB158" s="103"/>
      <c r="AC158" s="103"/>
      <c r="AD158" s="103"/>
      <c r="AE158" s="213"/>
      <c r="AF158" s="210"/>
      <c r="AV158" s="202" t="e" cm="1">
        <f t="array" ref="AV158">IF(CNGE_2024_M3_Secc1!$AO$111=CNGE_2024_M3_Secc1!$AQ$111,O,IF(CNGE_2024_M3_Secc1!I171="",1,0))</f>
        <v>#NAME?</v>
      </c>
      <c r="AW158" s="202" t="e" cm="1">
        <f t="array" ref="AW158">IF(CNGE_2024_M3_Secc1!$AO$111=CNGE_2024_M3_Secc1!$AQ$111,O,IF(CNGE_2024_M3_Secc1!J171="",1,0))</f>
        <v>#NAME?</v>
      </c>
      <c r="AX158" s="202" t="e" cm="1">
        <f t="array" ref="AX158">IF(CNGE_2024_M3_Secc1!$AO$111=CNGE_2024_M3_Secc1!$AQ$111,O,IF(CNGE_2024_M3_Secc1!K171="",1,0))</f>
        <v>#NAME?</v>
      </c>
      <c r="AY158" s="202" t="e" cm="1">
        <f t="array" ref="AY158">IF(CNGE_2024_M3_Secc1!$AO$111=CNGE_2024_M3_Secc1!$AQ$111,O,IF(CNGE_2024_M3_Secc1!L171="",1,0))</f>
        <v>#NAME?</v>
      </c>
      <c r="AZ158" s="202" t="e" cm="1">
        <f t="array" ref="AZ158">IF(CNGE_2024_M3_Secc1!$AO$111=CNGE_2024_M3_Secc1!$AQ$111,O,IF(CNGE_2024_M3_Secc1!M171="",1,0))</f>
        <v>#NAME?</v>
      </c>
      <c r="BA158" s="202" t="e" cm="1">
        <f t="array" ref="BA158">IF(CNGE_2024_M3_Secc1!$AO$111=CNGE_2024_M3_Secc1!$AQ$111,O,IF(CNGE_2024_M3_Secc1!N171="",1,0))</f>
        <v>#NAME?</v>
      </c>
      <c r="BB158" s="202" t="e" cm="1">
        <f t="array" ref="BB158">IF(CNGE_2024_M3_Secc1!$AO$111=CNGE_2024_M3_Secc1!$AQ$111,O,IF(CNGE_2024_M3_Secc1!O171="",1,0))</f>
        <v>#NAME?</v>
      </c>
      <c r="BC158" s="202" t="e" cm="1">
        <f t="array" ref="BC158">IF(CNGE_2024_M3_Secc1!$AO$111=CNGE_2024_M3_Secc1!$AQ$111,O,IF(CNGE_2024_M3_Secc1!P171="",1,0))</f>
        <v>#NAME?</v>
      </c>
      <c r="BD158" s="202" t="e" cm="1">
        <f t="array" ref="BD158">IF(CNGE_2024_M3_Secc1!$AO$111=CNGE_2024_M3_Secc1!$AQ$111,O,IF(CNGE_2024_M3_Secc1!Q171="",1,0))</f>
        <v>#NAME?</v>
      </c>
      <c r="BE158" s="202" t="e" cm="1">
        <f t="array" ref="BE158">IF(CNGE_2024_M3_Secc1!$AO$111=CNGE_2024_M3_Secc1!$AQ$111,O,IF(CNGE_2024_M3_Secc1!R171="",1,0))</f>
        <v>#NAME?</v>
      </c>
      <c r="BF158" s="202" t="e" cm="1">
        <f t="array" ref="BF158">IF(CNGE_2024_M3_Secc1!$AO$111=CNGE_2024_M3_Secc1!$AQ$111,O,IF(CNGE_2024_M3_Secc1!S171="",1,0))</f>
        <v>#NAME?</v>
      </c>
      <c r="BG158" s="202" t="e" cm="1">
        <f t="array" ref="BG158">IF(CNGE_2024_M3_Secc1!$AO$111=CNGE_2024_M3_Secc1!$AQ$111,O,IF(CNGE_2024_M3_Secc1!T171="",1,0))</f>
        <v>#NAME?</v>
      </c>
      <c r="BH158" s="202" t="e" cm="1">
        <f t="array" ref="BH158">IF(CNGE_2024_M3_Secc1!$AO$111=CNGE_2024_M3_Secc1!$AQ$111,O,IF(CNGE_2024_M3_Secc1!U171="",1,0))</f>
        <v>#NAME?</v>
      </c>
      <c r="BI158" s="202" t="e" cm="1">
        <f t="array" ref="BI158">IF(CNGE_2024_M3_Secc1!$AO$111=CNGE_2024_M3_Secc1!$AQ$111,O,IF(CNGE_2024_M3_Secc1!V171="",1,0))</f>
        <v>#NAME?</v>
      </c>
      <c r="BJ158" s="202" t="e" cm="1">
        <f t="array" ref="BJ158">IF(CNGE_2024_M3_Secc1!$AO$111=CNGE_2024_M3_Secc1!$AQ$111,O,IF(CNGE_2024_M3_Secc1!W171="",1,0))</f>
        <v>#NAME?</v>
      </c>
      <c r="BK158" s="202" t="e" cm="1">
        <f t="array" ref="BK158">IF(CNGE_2024_M3_Secc1!$AO$111=CNGE_2024_M3_Secc1!$AQ$111,O,IF(CNGE_2024_M3_Secc1!X171="",1,0))</f>
        <v>#NAME?</v>
      </c>
      <c r="BL158" s="202" t="e" cm="1">
        <f t="array" ref="BL158">IF(CNGE_2024_M3_Secc1!$AO$111=CNGE_2024_M3_Secc1!$AQ$111,O,IF(CNGE_2024_M3_Secc1!Y171="",1,0))</f>
        <v>#NAME?</v>
      </c>
      <c r="BM158" s="202" t="e" cm="1">
        <f t="array" ref="BM158">IF(CNGE_2024_M3_Secc1!$AO$111=CNGE_2024_M3_Secc1!$AQ$111,O,IF(CNGE_2024_M3_Secc1!Z171="",1,0))</f>
        <v>#NAME?</v>
      </c>
      <c r="BN158" s="202" t="e" cm="1">
        <f t="array" ref="BN158">IF(CNGE_2024_M3_Secc1!$AO$111=CNGE_2024_M3_Secc1!$AQ$111,O,IF(CNGE_2024_M3_Secc1!AA171="",1,0))</f>
        <v>#NAME?</v>
      </c>
      <c r="BO158" s="202" t="e" cm="1">
        <f t="array" ref="BO158">IF(CNGE_2024_M3_Secc1!$AO$111=CNGE_2024_M3_Secc1!$AQ$111,O,IF(CNGE_2024_M3_Secc1!AB171="",1,0))</f>
        <v>#NAME?</v>
      </c>
      <c r="BP158" s="202" t="e" cm="1">
        <f t="array" ref="BP158">IF(CNGE_2024_M3_Secc1!$AO$111=CNGE_2024_M3_Secc1!$AQ$111,O,IF(CNGE_2024_M3_Secc1!AC171="",1,0))</f>
        <v>#NAME?</v>
      </c>
      <c r="BQ158" s="202" t="e" cm="1">
        <f t="array" ref="BQ158">IF(CNGE_2024_M3_Secc1!$AO$111=CNGE_2024_M3_Secc1!$AQ$111,O,IF(CNGE_2024_M3_Secc1!AD171="",1,0))</f>
        <v>#NAME?</v>
      </c>
      <c r="BZ158" s="202">
        <f>IF($AH$96=$AJ$96,0,
IF(OR(AND($BS$106="NS",I158&lt;&gt;"NA",OR(I158="NS",I158=0)),AND($BS$106="NA",I158&lt;&gt;"NS",OR(I158="NA",I158=0))),0,
IF(OR(AND($BS$106&lt;&gt;"NS",$BS$106&lt;&gt;"NA",I158&lt;&gt;"NS",I158&lt;&gt;"NA",I158&gt;$BS$106),
AND(I158&gt;0,OR($BS$106="NS",$BS$106="NA")),
AND($BS$106&lt;&gt;"NS",$BS$106&lt;&gt;"NA",$BS$106&gt;=0,I158="NA"),
AND($BS$106&lt;&gt;"NS",$BS$106&lt;&gt;"NA",$BS$106=0,I158="NS")),1,0)))</f>
        <v>0</v>
      </c>
      <c r="CA158" s="202">
        <f t="shared" ref="CA158:CU158" si="89">IF($AH$96=$AJ$96,0,
IF(OR(AND($BS$106="NS",J158&lt;&gt;"NA",OR(J158="NS",J158=0)),AND($BS$106="NA",J158&lt;&gt;"NS",OR(J158="NA",J158=0))),0,
IF(OR(AND($BS$106&lt;&gt;"NS",$BS$106&lt;&gt;"NA",J158&lt;&gt;"NS",J158&lt;&gt;"NA",J158&gt;$BS$106),
AND(J158&gt;0,OR($BS$106="NS",$BS$106="NA")),
AND($BS$106&lt;&gt;"NS",$BS$106&lt;&gt;"NA",$BS$106&gt;=0,J158="NA"),
AND($BS$106&lt;&gt;"NS",$BS$106&lt;&gt;"NA",$BS$106=0,J158="NS")),1,0)))</f>
        <v>0</v>
      </c>
      <c r="CB158" s="202">
        <f t="shared" si="89"/>
        <v>0</v>
      </c>
      <c r="CC158" s="202">
        <f t="shared" si="89"/>
        <v>0</v>
      </c>
      <c r="CD158" s="202">
        <f t="shared" si="89"/>
        <v>0</v>
      </c>
      <c r="CE158" s="202">
        <f t="shared" si="89"/>
        <v>0</v>
      </c>
      <c r="CF158" s="202">
        <f t="shared" si="89"/>
        <v>0</v>
      </c>
      <c r="CG158" s="202">
        <f t="shared" si="89"/>
        <v>0</v>
      </c>
      <c r="CH158" s="202">
        <f t="shared" si="89"/>
        <v>0</v>
      </c>
      <c r="CI158" s="202">
        <f t="shared" si="89"/>
        <v>0</v>
      </c>
      <c r="CJ158" s="202">
        <f t="shared" si="89"/>
        <v>0</v>
      </c>
      <c r="CK158" s="202">
        <f t="shared" si="89"/>
        <v>0</v>
      </c>
      <c r="CL158" s="202">
        <f t="shared" si="89"/>
        <v>0</v>
      </c>
      <c r="CM158" s="202">
        <f t="shared" si="89"/>
        <v>0</v>
      </c>
      <c r="CN158" s="202">
        <f t="shared" si="89"/>
        <v>0</v>
      </c>
      <c r="CO158" s="202">
        <f t="shared" si="89"/>
        <v>0</v>
      </c>
      <c r="CP158" s="202">
        <f t="shared" si="89"/>
        <v>0</v>
      </c>
      <c r="CQ158" s="202">
        <f t="shared" si="89"/>
        <v>0</v>
      </c>
      <c r="CR158" s="202">
        <f t="shared" si="89"/>
        <v>0</v>
      </c>
      <c r="CS158" s="202">
        <f t="shared" si="89"/>
        <v>0</v>
      </c>
      <c r="CT158" s="202">
        <f t="shared" si="89"/>
        <v>0</v>
      </c>
      <c r="CU158" s="202">
        <f t="shared" si="89"/>
        <v>0</v>
      </c>
      <c r="CY158" s="563">
        <f t="shared" ref="CY158:CY171" si="90">IF($AH$96=$AJ$96,0,IF(OR(AND(D158="",COUNTBLANK(I158:AD158)=22),AND(D158&lt;&gt;"",AS106=1,COUNTBLANK(I158:AD158)=22),AND(D158&lt;&gt;"",AS106=0,COUNTIF(AV158:BQ158,0)=COUNTA(I158:AD158))),0,1))</f>
        <v>0</v>
      </c>
      <c r="CZ158" s="563"/>
    </row>
    <row r="159" spans="1:104" s="211" customFormat="1" ht="15" customHeight="1">
      <c r="A159" s="18"/>
      <c r="B159" s="51"/>
      <c r="C159" s="48" t="s">
        <v>4994</v>
      </c>
      <c r="D159" s="580" t="str">
        <f>IF(CNGE_2024_M3_Secc1!D54="","",CNGE_2024_M3_Secc1!D54)</f>
        <v/>
      </c>
      <c r="E159" s="580"/>
      <c r="F159" s="580"/>
      <c r="G159" s="580"/>
      <c r="H159" s="580"/>
      <c r="I159" s="103"/>
      <c r="J159" s="103"/>
      <c r="K159" s="103"/>
      <c r="L159" s="103"/>
      <c r="M159" s="103"/>
      <c r="N159" s="103"/>
      <c r="O159" s="103"/>
      <c r="P159" s="103"/>
      <c r="Q159" s="103"/>
      <c r="R159" s="103"/>
      <c r="S159" s="103"/>
      <c r="T159" s="103"/>
      <c r="U159" s="103"/>
      <c r="V159" s="103"/>
      <c r="W159" s="103"/>
      <c r="X159" s="103"/>
      <c r="Y159" s="103"/>
      <c r="Z159" s="103"/>
      <c r="AA159" s="103"/>
      <c r="AB159" s="103"/>
      <c r="AC159" s="103"/>
      <c r="AD159" s="103"/>
      <c r="AE159" s="213"/>
      <c r="AF159" s="210"/>
      <c r="AV159" s="202" t="e" cm="1">
        <f t="array" ref="AV159">IF(CNGE_2024_M3_Secc1!$AO$111=CNGE_2024_M3_Secc1!$AQ$111,O,IF(CNGE_2024_M3_Secc1!I172="",1,0))</f>
        <v>#NAME?</v>
      </c>
      <c r="AW159" s="202" t="e" cm="1">
        <f t="array" ref="AW159">IF(CNGE_2024_M3_Secc1!$AO$111=CNGE_2024_M3_Secc1!$AQ$111,O,IF(CNGE_2024_M3_Secc1!J172="",1,0))</f>
        <v>#NAME?</v>
      </c>
      <c r="AX159" s="202" t="e" cm="1">
        <f t="array" ref="AX159">IF(CNGE_2024_M3_Secc1!$AO$111=CNGE_2024_M3_Secc1!$AQ$111,O,IF(CNGE_2024_M3_Secc1!K172="",1,0))</f>
        <v>#NAME?</v>
      </c>
      <c r="AY159" s="202" t="e" cm="1">
        <f t="array" ref="AY159">IF(CNGE_2024_M3_Secc1!$AO$111=CNGE_2024_M3_Secc1!$AQ$111,O,IF(CNGE_2024_M3_Secc1!L172="",1,0))</f>
        <v>#NAME?</v>
      </c>
      <c r="AZ159" s="202" t="e" cm="1">
        <f t="array" ref="AZ159">IF(CNGE_2024_M3_Secc1!$AO$111=CNGE_2024_M3_Secc1!$AQ$111,O,IF(CNGE_2024_M3_Secc1!M172="",1,0))</f>
        <v>#NAME?</v>
      </c>
      <c r="BA159" s="202" t="e" cm="1">
        <f t="array" ref="BA159">IF(CNGE_2024_M3_Secc1!$AO$111=CNGE_2024_M3_Secc1!$AQ$111,O,IF(CNGE_2024_M3_Secc1!N172="",1,0))</f>
        <v>#NAME?</v>
      </c>
      <c r="BB159" s="202" t="e" cm="1">
        <f t="array" ref="BB159">IF(CNGE_2024_M3_Secc1!$AO$111=CNGE_2024_M3_Secc1!$AQ$111,O,IF(CNGE_2024_M3_Secc1!O172="",1,0))</f>
        <v>#NAME?</v>
      </c>
      <c r="BC159" s="202" t="e" cm="1">
        <f t="array" ref="BC159">IF(CNGE_2024_M3_Secc1!$AO$111=CNGE_2024_M3_Secc1!$AQ$111,O,IF(CNGE_2024_M3_Secc1!P172="",1,0))</f>
        <v>#NAME?</v>
      </c>
      <c r="BD159" s="202" t="e" cm="1">
        <f t="array" ref="BD159">IF(CNGE_2024_M3_Secc1!$AO$111=CNGE_2024_M3_Secc1!$AQ$111,O,IF(CNGE_2024_M3_Secc1!Q172="",1,0))</f>
        <v>#NAME?</v>
      </c>
      <c r="BE159" s="202" t="e" cm="1">
        <f t="array" ref="BE159">IF(CNGE_2024_M3_Secc1!$AO$111=CNGE_2024_M3_Secc1!$AQ$111,O,IF(CNGE_2024_M3_Secc1!R172="",1,0))</f>
        <v>#NAME?</v>
      </c>
      <c r="BF159" s="202" t="e" cm="1">
        <f t="array" ref="BF159">IF(CNGE_2024_M3_Secc1!$AO$111=CNGE_2024_M3_Secc1!$AQ$111,O,IF(CNGE_2024_M3_Secc1!S172="",1,0))</f>
        <v>#NAME?</v>
      </c>
      <c r="BG159" s="202" t="e" cm="1">
        <f t="array" ref="BG159">IF(CNGE_2024_M3_Secc1!$AO$111=CNGE_2024_M3_Secc1!$AQ$111,O,IF(CNGE_2024_M3_Secc1!T172="",1,0))</f>
        <v>#NAME?</v>
      </c>
      <c r="BH159" s="202" t="e" cm="1">
        <f t="array" ref="BH159">IF(CNGE_2024_M3_Secc1!$AO$111=CNGE_2024_M3_Secc1!$AQ$111,O,IF(CNGE_2024_M3_Secc1!U172="",1,0))</f>
        <v>#NAME?</v>
      </c>
      <c r="BI159" s="202" t="e" cm="1">
        <f t="array" ref="BI159">IF(CNGE_2024_M3_Secc1!$AO$111=CNGE_2024_M3_Secc1!$AQ$111,O,IF(CNGE_2024_M3_Secc1!V172="",1,0))</f>
        <v>#NAME?</v>
      </c>
      <c r="BJ159" s="202" t="e" cm="1">
        <f t="array" ref="BJ159">IF(CNGE_2024_M3_Secc1!$AO$111=CNGE_2024_M3_Secc1!$AQ$111,O,IF(CNGE_2024_M3_Secc1!W172="",1,0))</f>
        <v>#NAME?</v>
      </c>
      <c r="BK159" s="202" t="e" cm="1">
        <f t="array" ref="BK159">IF(CNGE_2024_M3_Secc1!$AO$111=CNGE_2024_M3_Secc1!$AQ$111,O,IF(CNGE_2024_M3_Secc1!X172="",1,0))</f>
        <v>#NAME?</v>
      </c>
      <c r="BL159" s="202" t="e" cm="1">
        <f t="array" ref="BL159">IF(CNGE_2024_M3_Secc1!$AO$111=CNGE_2024_M3_Secc1!$AQ$111,O,IF(CNGE_2024_M3_Secc1!Y172="",1,0))</f>
        <v>#NAME?</v>
      </c>
      <c r="BM159" s="202" t="e" cm="1">
        <f t="array" ref="BM159">IF(CNGE_2024_M3_Secc1!$AO$111=CNGE_2024_M3_Secc1!$AQ$111,O,IF(CNGE_2024_M3_Secc1!Z172="",1,0))</f>
        <v>#NAME?</v>
      </c>
      <c r="BN159" s="202" t="e" cm="1">
        <f t="array" ref="BN159">IF(CNGE_2024_M3_Secc1!$AO$111=CNGE_2024_M3_Secc1!$AQ$111,O,IF(CNGE_2024_M3_Secc1!AA172="",1,0))</f>
        <v>#NAME?</v>
      </c>
      <c r="BO159" s="202" t="e" cm="1">
        <f t="array" ref="BO159">IF(CNGE_2024_M3_Secc1!$AO$111=CNGE_2024_M3_Secc1!$AQ$111,O,IF(CNGE_2024_M3_Secc1!AB172="",1,0))</f>
        <v>#NAME?</v>
      </c>
      <c r="BP159" s="202" t="e" cm="1">
        <f t="array" ref="BP159">IF(CNGE_2024_M3_Secc1!$AO$111=CNGE_2024_M3_Secc1!$AQ$111,O,IF(CNGE_2024_M3_Secc1!AC172="",1,0))</f>
        <v>#NAME?</v>
      </c>
      <c r="BQ159" s="202" t="e" cm="1">
        <f t="array" ref="BQ159">IF(CNGE_2024_M3_Secc1!$AO$111=CNGE_2024_M3_Secc1!$AQ$111,O,IF(CNGE_2024_M3_Secc1!AD172="",1,0))</f>
        <v>#NAME?</v>
      </c>
      <c r="BZ159" s="202">
        <f>IF($AH$96=$AJ$96,0,
IF(OR(AND($BS$107="NS",I159&lt;&gt;"NA",OR(I159="NS",I159=0)),AND($BS$107="NA",I159&lt;&gt;"NS",OR(I159="NA",I159=0))),0,
IF(OR(AND($BS$107&lt;&gt;"NS",$BS$107&lt;&gt;"NA",I159&lt;&gt;"NS",I159&lt;&gt;"NA",I159&gt;$BS$107),
AND(I159&gt;0,OR($BS$107="NS",$BS$107="NA")),
AND($BS$107&lt;&gt;"NS",$BS$107&lt;&gt;"NA",$BS$107&gt;=0,I159="NA"),
AND($BS$107&lt;&gt;"NS",$BS$107&lt;&gt;"NA",$BS$107=0,I159="NS")),1,0)))</f>
        <v>0</v>
      </c>
      <c r="CA159" s="202">
        <f t="shared" ref="CA159:CU159" si="91">IF($AH$96=$AJ$96,0,
IF(OR(AND($BS$107="NS",J159&lt;&gt;"NA",OR(J159="NS",J159=0)),AND($BS$107="NA",J159&lt;&gt;"NS",OR(J159="NA",J159=0))),0,
IF(OR(AND($BS$107&lt;&gt;"NS",$BS$107&lt;&gt;"NA",J159&lt;&gt;"NS",J159&lt;&gt;"NA",J159&gt;$BS$107),
AND(J159&gt;0,OR($BS$107="NS",$BS$107="NA")),
AND($BS$107&lt;&gt;"NS",$BS$107&lt;&gt;"NA",$BS$107&gt;=0,J159="NA"),
AND($BS$107&lt;&gt;"NS",$BS$107&lt;&gt;"NA",$BS$107=0,J159="NS")),1,0)))</f>
        <v>0</v>
      </c>
      <c r="CB159" s="202">
        <f t="shared" si="91"/>
        <v>0</v>
      </c>
      <c r="CC159" s="202">
        <f t="shared" si="91"/>
        <v>0</v>
      </c>
      <c r="CD159" s="202">
        <f t="shared" si="91"/>
        <v>0</v>
      </c>
      <c r="CE159" s="202">
        <f t="shared" si="91"/>
        <v>0</v>
      </c>
      <c r="CF159" s="202">
        <f t="shared" si="91"/>
        <v>0</v>
      </c>
      <c r="CG159" s="202">
        <f t="shared" si="91"/>
        <v>0</v>
      </c>
      <c r="CH159" s="202">
        <f t="shared" si="91"/>
        <v>0</v>
      </c>
      <c r="CI159" s="202">
        <f t="shared" si="91"/>
        <v>0</v>
      </c>
      <c r="CJ159" s="202">
        <f t="shared" si="91"/>
        <v>0</v>
      </c>
      <c r="CK159" s="202">
        <f t="shared" si="91"/>
        <v>0</v>
      </c>
      <c r="CL159" s="202">
        <f t="shared" si="91"/>
        <v>0</v>
      </c>
      <c r="CM159" s="202">
        <f t="shared" si="91"/>
        <v>0</v>
      </c>
      <c r="CN159" s="202">
        <f t="shared" si="91"/>
        <v>0</v>
      </c>
      <c r="CO159" s="202">
        <f t="shared" si="91"/>
        <v>0</v>
      </c>
      <c r="CP159" s="202">
        <f t="shared" si="91"/>
        <v>0</v>
      </c>
      <c r="CQ159" s="202">
        <f t="shared" si="91"/>
        <v>0</v>
      </c>
      <c r="CR159" s="202">
        <f t="shared" si="91"/>
        <v>0</v>
      </c>
      <c r="CS159" s="202">
        <f t="shared" si="91"/>
        <v>0</v>
      </c>
      <c r="CT159" s="202">
        <f t="shared" si="91"/>
        <v>0</v>
      </c>
      <c r="CU159" s="202">
        <f t="shared" si="91"/>
        <v>0</v>
      </c>
      <c r="CY159" s="563">
        <f t="shared" si="90"/>
        <v>0</v>
      </c>
      <c r="CZ159" s="563"/>
    </row>
    <row r="160" spans="1:104" s="211" customFormat="1" ht="15" customHeight="1">
      <c r="A160" s="18"/>
      <c r="B160" s="51"/>
      <c r="C160" s="48" t="s">
        <v>4996</v>
      </c>
      <c r="D160" s="580" t="str">
        <f>IF(CNGE_2024_M3_Secc1!D55="","",CNGE_2024_M3_Secc1!D55)</f>
        <v/>
      </c>
      <c r="E160" s="580"/>
      <c r="F160" s="580"/>
      <c r="G160" s="580"/>
      <c r="H160" s="580"/>
      <c r="I160" s="103"/>
      <c r="J160" s="103"/>
      <c r="K160" s="103"/>
      <c r="L160" s="103"/>
      <c r="M160" s="103"/>
      <c r="N160" s="103"/>
      <c r="O160" s="103"/>
      <c r="P160" s="103"/>
      <c r="Q160" s="103"/>
      <c r="R160" s="103"/>
      <c r="S160" s="103"/>
      <c r="T160" s="103"/>
      <c r="U160" s="103"/>
      <c r="V160" s="103"/>
      <c r="W160" s="103"/>
      <c r="X160" s="103"/>
      <c r="Y160" s="103"/>
      <c r="Z160" s="103"/>
      <c r="AA160" s="103"/>
      <c r="AB160" s="103"/>
      <c r="AC160" s="103"/>
      <c r="AD160" s="103"/>
      <c r="AE160" s="213"/>
      <c r="AF160" s="210"/>
      <c r="AV160" s="202" t="e" cm="1">
        <f t="array" ref="AV160">IF(CNGE_2024_M3_Secc1!$AO$111=CNGE_2024_M3_Secc1!$AQ$111,O,IF(CNGE_2024_M3_Secc1!I173="",1,0))</f>
        <v>#NAME?</v>
      </c>
      <c r="AW160" s="202" t="e" cm="1">
        <f t="array" ref="AW160">IF(CNGE_2024_M3_Secc1!$AO$111=CNGE_2024_M3_Secc1!$AQ$111,O,IF(CNGE_2024_M3_Secc1!J173="",1,0))</f>
        <v>#NAME?</v>
      </c>
      <c r="AX160" s="202" t="e" cm="1">
        <f t="array" ref="AX160">IF(CNGE_2024_M3_Secc1!$AO$111=CNGE_2024_M3_Secc1!$AQ$111,O,IF(CNGE_2024_M3_Secc1!K173="",1,0))</f>
        <v>#NAME?</v>
      </c>
      <c r="AY160" s="202" t="e" cm="1">
        <f t="array" ref="AY160">IF(CNGE_2024_M3_Secc1!$AO$111=CNGE_2024_M3_Secc1!$AQ$111,O,IF(CNGE_2024_M3_Secc1!L173="",1,0))</f>
        <v>#NAME?</v>
      </c>
      <c r="AZ160" s="202" t="e" cm="1">
        <f t="array" ref="AZ160">IF(CNGE_2024_M3_Secc1!$AO$111=CNGE_2024_M3_Secc1!$AQ$111,O,IF(CNGE_2024_M3_Secc1!M173="",1,0))</f>
        <v>#NAME?</v>
      </c>
      <c r="BA160" s="202" t="e" cm="1">
        <f t="array" ref="BA160">IF(CNGE_2024_M3_Secc1!$AO$111=CNGE_2024_M3_Secc1!$AQ$111,O,IF(CNGE_2024_M3_Secc1!N173="",1,0))</f>
        <v>#NAME?</v>
      </c>
      <c r="BB160" s="202" t="e" cm="1">
        <f t="array" ref="BB160">IF(CNGE_2024_M3_Secc1!$AO$111=CNGE_2024_M3_Secc1!$AQ$111,O,IF(CNGE_2024_M3_Secc1!O173="",1,0))</f>
        <v>#NAME?</v>
      </c>
      <c r="BC160" s="202" t="e" cm="1">
        <f t="array" ref="BC160">IF(CNGE_2024_M3_Secc1!$AO$111=CNGE_2024_M3_Secc1!$AQ$111,O,IF(CNGE_2024_M3_Secc1!P173="",1,0))</f>
        <v>#NAME?</v>
      </c>
      <c r="BD160" s="202" t="e" cm="1">
        <f t="array" ref="BD160">IF(CNGE_2024_M3_Secc1!$AO$111=CNGE_2024_M3_Secc1!$AQ$111,O,IF(CNGE_2024_M3_Secc1!Q173="",1,0))</f>
        <v>#NAME?</v>
      </c>
      <c r="BE160" s="202" t="e" cm="1">
        <f t="array" ref="BE160">IF(CNGE_2024_M3_Secc1!$AO$111=CNGE_2024_M3_Secc1!$AQ$111,O,IF(CNGE_2024_M3_Secc1!R173="",1,0))</f>
        <v>#NAME?</v>
      </c>
      <c r="BF160" s="202" t="e" cm="1">
        <f t="array" ref="BF160">IF(CNGE_2024_M3_Secc1!$AO$111=CNGE_2024_M3_Secc1!$AQ$111,O,IF(CNGE_2024_M3_Secc1!S173="",1,0))</f>
        <v>#NAME?</v>
      </c>
      <c r="BG160" s="202" t="e" cm="1">
        <f t="array" ref="BG160">IF(CNGE_2024_M3_Secc1!$AO$111=CNGE_2024_M3_Secc1!$AQ$111,O,IF(CNGE_2024_M3_Secc1!T173="",1,0))</f>
        <v>#NAME?</v>
      </c>
      <c r="BH160" s="202" t="e" cm="1">
        <f t="array" ref="BH160">IF(CNGE_2024_M3_Secc1!$AO$111=CNGE_2024_M3_Secc1!$AQ$111,O,IF(CNGE_2024_M3_Secc1!U173="",1,0))</f>
        <v>#NAME?</v>
      </c>
      <c r="BI160" s="202" t="e" cm="1">
        <f t="array" ref="BI160">IF(CNGE_2024_M3_Secc1!$AO$111=CNGE_2024_M3_Secc1!$AQ$111,O,IF(CNGE_2024_M3_Secc1!V173="",1,0))</f>
        <v>#NAME?</v>
      </c>
      <c r="BJ160" s="202" t="e" cm="1">
        <f t="array" ref="BJ160">IF(CNGE_2024_M3_Secc1!$AO$111=CNGE_2024_M3_Secc1!$AQ$111,O,IF(CNGE_2024_M3_Secc1!W173="",1,0))</f>
        <v>#NAME?</v>
      </c>
      <c r="BK160" s="202" t="e" cm="1">
        <f t="array" ref="BK160">IF(CNGE_2024_M3_Secc1!$AO$111=CNGE_2024_M3_Secc1!$AQ$111,O,IF(CNGE_2024_M3_Secc1!X173="",1,0))</f>
        <v>#NAME?</v>
      </c>
      <c r="BL160" s="202" t="e" cm="1">
        <f t="array" ref="BL160">IF(CNGE_2024_M3_Secc1!$AO$111=CNGE_2024_M3_Secc1!$AQ$111,O,IF(CNGE_2024_M3_Secc1!Y173="",1,0))</f>
        <v>#NAME?</v>
      </c>
      <c r="BM160" s="202" t="e" cm="1">
        <f t="array" ref="BM160">IF(CNGE_2024_M3_Secc1!$AO$111=CNGE_2024_M3_Secc1!$AQ$111,O,IF(CNGE_2024_M3_Secc1!Z173="",1,0))</f>
        <v>#NAME?</v>
      </c>
      <c r="BN160" s="202" t="e" cm="1">
        <f t="array" ref="BN160">IF(CNGE_2024_M3_Secc1!$AO$111=CNGE_2024_M3_Secc1!$AQ$111,O,IF(CNGE_2024_M3_Secc1!AA173="",1,0))</f>
        <v>#NAME?</v>
      </c>
      <c r="BO160" s="202" t="e" cm="1">
        <f t="array" ref="BO160">IF(CNGE_2024_M3_Secc1!$AO$111=CNGE_2024_M3_Secc1!$AQ$111,O,IF(CNGE_2024_M3_Secc1!AB173="",1,0))</f>
        <v>#NAME?</v>
      </c>
      <c r="BP160" s="202" t="e" cm="1">
        <f t="array" ref="BP160">IF(CNGE_2024_M3_Secc1!$AO$111=CNGE_2024_M3_Secc1!$AQ$111,O,IF(CNGE_2024_M3_Secc1!AC173="",1,0))</f>
        <v>#NAME?</v>
      </c>
      <c r="BQ160" s="202" t="e" cm="1">
        <f t="array" ref="BQ160">IF(CNGE_2024_M3_Secc1!$AO$111=CNGE_2024_M3_Secc1!$AQ$111,O,IF(CNGE_2024_M3_Secc1!AD173="",1,0))</f>
        <v>#NAME?</v>
      </c>
      <c r="BZ160" s="202">
        <f>IF($AH$96=$AJ$96,0,
IF(OR(AND($BS$108="NS",I160&lt;&gt;"NA",OR(I160="NS",I160=0)),AND($BS$108="NA",I160&lt;&gt;"NS",OR(I160="NA",I160=0))),0,
IF(OR(AND($BS$108&lt;&gt;"NS",$BS$108&lt;&gt;"NA",I160&lt;&gt;"NS",I160&lt;&gt;"NA",I160&gt;$BS$108),
AND(I160&gt;0,OR($BS$108="NS",$BS$108="NA")),
AND($BS$108&lt;&gt;"NS",$BS$108&lt;&gt;"NA",$BS$108&gt;=0,I160="NA"),
AND($BS$108&lt;&gt;"NS",$BS$108&lt;&gt;"NA",$BS$108=0,I160="NS")),1,0)))</f>
        <v>0</v>
      </c>
      <c r="CA160" s="202">
        <f t="shared" ref="CA160:CU160" si="92">IF($AH$96=$AJ$96,0,
IF(OR(AND($BS$108="NS",J160&lt;&gt;"NA",OR(J160="NS",J160=0)),AND($BS$108="NA",J160&lt;&gt;"NS",OR(J160="NA",J160=0))),0,
IF(OR(AND($BS$108&lt;&gt;"NS",$BS$108&lt;&gt;"NA",J160&lt;&gt;"NS",J160&lt;&gt;"NA",J160&gt;$BS$108),
AND(J160&gt;0,OR($BS$108="NS",$BS$108="NA")),
AND($BS$108&lt;&gt;"NS",$BS$108&lt;&gt;"NA",$BS$108&gt;=0,J160="NA"),
AND($BS$108&lt;&gt;"NS",$BS$108&lt;&gt;"NA",$BS$108=0,J160="NS")),1,0)))</f>
        <v>0</v>
      </c>
      <c r="CB160" s="202">
        <f t="shared" si="92"/>
        <v>0</v>
      </c>
      <c r="CC160" s="202">
        <f t="shared" si="92"/>
        <v>0</v>
      </c>
      <c r="CD160" s="202">
        <f t="shared" si="92"/>
        <v>0</v>
      </c>
      <c r="CE160" s="202">
        <f t="shared" si="92"/>
        <v>0</v>
      </c>
      <c r="CF160" s="202">
        <f t="shared" si="92"/>
        <v>0</v>
      </c>
      <c r="CG160" s="202">
        <f t="shared" si="92"/>
        <v>0</v>
      </c>
      <c r="CH160" s="202">
        <f t="shared" si="92"/>
        <v>0</v>
      </c>
      <c r="CI160" s="202">
        <f t="shared" si="92"/>
        <v>0</v>
      </c>
      <c r="CJ160" s="202">
        <f t="shared" si="92"/>
        <v>0</v>
      </c>
      <c r="CK160" s="202">
        <f t="shared" si="92"/>
        <v>0</v>
      </c>
      <c r="CL160" s="202">
        <f t="shared" si="92"/>
        <v>0</v>
      </c>
      <c r="CM160" s="202">
        <f t="shared" si="92"/>
        <v>0</v>
      </c>
      <c r="CN160" s="202">
        <f t="shared" si="92"/>
        <v>0</v>
      </c>
      <c r="CO160" s="202">
        <f t="shared" si="92"/>
        <v>0</v>
      </c>
      <c r="CP160" s="202">
        <f t="shared" si="92"/>
        <v>0</v>
      </c>
      <c r="CQ160" s="202">
        <f t="shared" si="92"/>
        <v>0</v>
      </c>
      <c r="CR160" s="202">
        <f t="shared" si="92"/>
        <v>0</v>
      </c>
      <c r="CS160" s="202">
        <f t="shared" si="92"/>
        <v>0</v>
      </c>
      <c r="CT160" s="202">
        <f t="shared" si="92"/>
        <v>0</v>
      </c>
      <c r="CU160" s="202">
        <f t="shared" si="92"/>
        <v>0</v>
      </c>
      <c r="CY160" s="563">
        <f t="shared" si="90"/>
        <v>0</v>
      </c>
      <c r="CZ160" s="563"/>
    </row>
    <row r="161" spans="1:104" s="211" customFormat="1" ht="15" customHeight="1">
      <c r="A161" s="18"/>
      <c r="B161" s="51"/>
      <c r="C161" s="48" t="s">
        <v>4998</v>
      </c>
      <c r="D161" s="580" t="str">
        <f>IF(CNGE_2024_M3_Secc1!D56="","",CNGE_2024_M3_Secc1!D56)</f>
        <v/>
      </c>
      <c r="E161" s="580"/>
      <c r="F161" s="580"/>
      <c r="G161" s="580"/>
      <c r="H161" s="580"/>
      <c r="I161" s="103"/>
      <c r="J161" s="103"/>
      <c r="K161" s="103"/>
      <c r="L161" s="103"/>
      <c r="M161" s="103"/>
      <c r="N161" s="103"/>
      <c r="O161" s="103"/>
      <c r="P161" s="103"/>
      <c r="Q161" s="103"/>
      <c r="R161" s="103"/>
      <c r="S161" s="103"/>
      <c r="T161" s="103"/>
      <c r="U161" s="103"/>
      <c r="V161" s="103"/>
      <c r="W161" s="103"/>
      <c r="X161" s="103"/>
      <c r="Y161" s="103"/>
      <c r="Z161" s="103"/>
      <c r="AA161" s="103"/>
      <c r="AB161" s="103"/>
      <c r="AC161" s="103"/>
      <c r="AD161" s="103"/>
      <c r="AE161" s="213"/>
      <c r="AF161" s="210"/>
      <c r="AV161" s="202" t="e" cm="1">
        <f t="array" ref="AV161">IF(CNGE_2024_M3_Secc1!$AO$111=CNGE_2024_M3_Secc1!$AQ$111,O,IF(CNGE_2024_M3_Secc1!I174="",1,0))</f>
        <v>#NAME?</v>
      </c>
      <c r="AW161" s="202" t="e" cm="1">
        <f t="array" ref="AW161">IF(CNGE_2024_M3_Secc1!$AO$111=CNGE_2024_M3_Secc1!$AQ$111,O,IF(CNGE_2024_M3_Secc1!J174="",1,0))</f>
        <v>#NAME?</v>
      </c>
      <c r="AX161" s="202" t="e" cm="1">
        <f t="array" ref="AX161">IF(CNGE_2024_M3_Secc1!$AO$111=CNGE_2024_M3_Secc1!$AQ$111,O,IF(CNGE_2024_M3_Secc1!K174="",1,0))</f>
        <v>#NAME?</v>
      </c>
      <c r="AY161" s="202" t="e" cm="1">
        <f t="array" ref="AY161">IF(CNGE_2024_M3_Secc1!$AO$111=CNGE_2024_M3_Secc1!$AQ$111,O,IF(CNGE_2024_M3_Secc1!L174="",1,0))</f>
        <v>#NAME?</v>
      </c>
      <c r="AZ161" s="202" t="e" cm="1">
        <f t="array" ref="AZ161">IF(CNGE_2024_M3_Secc1!$AO$111=CNGE_2024_M3_Secc1!$AQ$111,O,IF(CNGE_2024_M3_Secc1!M174="",1,0))</f>
        <v>#NAME?</v>
      </c>
      <c r="BA161" s="202" t="e" cm="1">
        <f t="array" ref="BA161">IF(CNGE_2024_M3_Secc1!$AO$111=CNGE_2024_M3_Secc1!$AQ$111,O,IF(CNGE_2024_M3_Secc1!N174="",1,0))</f>
        <v>#NAME?</v>
      </c>
      <c r="BB161" s="202" t="e" cm="1">
        <f t="array" ref="BB161">IF(CNGE_2024_M3_Secc1!$AO$111=CNGE_2024_M3_Secc1!$AQ$111,O,IF(CNGE_2024_M3_Secc1!O174="",1,0))</f>
        <v>#NAME?</v>
      </c>
      <c r="BC161" s="202" t="e" cm="1">
        <f t="array" ref="BC161">IF(CNGE_2024_M3_Secc1!$AO$111=CNGE_2024_M3_Secc1!$AQ$111,O,IF(CNGE_2024_M3_Secc1!P174="",1,0))</f>
        <v>#NAME?</v>
      </c>
      <c r="BD161" s="202" t="e" cm="1">
        <f t="array" ref="BD161">IF(CNGE_2024_M3_Secc1!$AO$111=CNGE_2024_M3_Secc1!$AQ$111,O,IF(CNGE_2024_M3_Secc1!Q174="",1,0))</f>
        <v>#NAME?</v>
      </c>
      <c r="BE161" s="202" t="e" cm="1">
        <f t="array" ref="BE161">IF(CNGE_2024_M3_Secc1!$AO$111=CNGE_2024_M3_Secc1!$AQ$111,O,IF(CNGE_2024_M3_Secc1!R174="",1,0))</f>
        <v>#NAME?</v>
      </c>
      <c r="BF161" s="202" t="e" cm="1">
        <f t="array" ref="BF161">IF(CNGE_2024_M3_Secc1!$AO$111=CNGE_2024_M3_Secc1!$AQ$111,O,IF(CNGE_2024_M3_Secc1!S174="",1,0))</f>
        <v>#NAME?</v>
      </c>
      <c r="BG161" s="202" t="e" cm="1">
        <f t="array" ref="BG161">IF(CNGE_2024_M3_Secc1!$AO$111=CNGE_2024_M3_Secc1!$AQ$111,O,IF(CNGE_2024_M3_Secc1!T174="",1,0))</f>
        <v>#NAME?</v>
      </c>
      <c r="BH161" s="202" t="e" cm="1">
        <f t="array" ref="BH161">IF(CNGE_2024_M3_Secc1!$AO$111=CNGE_2024_M3_Secc1!$AQ$111,O,IF(CNGE_2024_M3_Secc1!U174="",1,0))</f>
        <v>#NAME?</v>
      </c>
      <c r="BI161" s="202" t="e" cm="1">
        <f t="array" ref="BI161">IF(CNGE_2024_M3_Secc1!$AO$111=CNGE_2024_M3_Secc1!$AQ$111,O,IF(CNGE_2024_M3_Secc1!V174="",1,0))</f>
        <v>#NAME?</v>
      </c>
      <c r="BJ161" s="202" t="e" cm="1">
        <f t="array" ref="BJ161">IF(CNGE_2024_M3_Secc1!$AO$111=CNGE_2024_M3_Secc1!$AQ$111,O,IF(CNGE_2024_M3_Secc1!W174="",1,0))</f>
        <v>#NAME?</v>
      </c>
      <c r="BK161" s="202" t="e" cm="1">
        <f t="array" ref="BK161">IF(CNGE_2024_M3_Secc1!$AO$111=CNGE_2024_M3_Secc1!$AQ$111,O,IF(CNGE_2024_M3_Secc1!X174="",1,0))</f>
        <v>#NAME?</v>
      </c>
      <c r="BL161" s="202" t="e" cm="1">
        <f t="array" ref="BL161">IF(CNGE_2024_M3_Secc1!$AO$111=CNGE_2024_M3_Secc1!$AQ$111,O,IF(CNGE_2024_M3_Secc1!Y174="",1,0))</f>
        <v>#NAME?</v>
      </c>
      <c r="BM161" s="202" t="e" cm="1">
        <f t="array" ref="BM161">IF(CNGE_2024_M3_Secc1!$AO$111=CNGE_2024_M3_Secc1!$AQ$111,O,IF(CNGE_2024_M3_Secc1!Z174="",1,0))</f>
        <v>#NAME?</v>
      </c>
      <c r="BN161" s="202" t="e" cm="1">
        <f t="array" ref="BN161">IF(CNGE_2024_M3_Secc1!$AO$111=CNGE_2024_M3_Secc1!$AQ$111,O,IF(CNGE_2024_M3_Secc1!AA174="",1,0))</f>
        <v>#NAME?</v>
      </c>
      <c r="BO161" s="202" t="e" cm="1">
        <f t="array" ref="BO161">IF(CNGE_2024_M3_Secc1!$AO$111=CNGE_2024_M3_Secc1!$AQ$111,O,IF(CNGE_2024_M3_Secc1!AB174="",1,0))</f>
        <v>#NAME?</v>
      </c>
      <c r="BP161" s="202" t="e" cm="1">
        <f t="array" ref="BP161">IF(CNGE_2024_M3_Secc1!$AO$111=CNGE_2024_M3_Secc1!$AQ$111,O,IF(CNGE_2024_M3_Secc1!AC174="",1,0))</f>
        <v>#NAME?</v>
      </c>
      <c r="BQ161" s="202" t="e" cm="1">
        <f t="array" ref="BQ161">IF(CNGE_2024_M3_Secc1!$AO$111=CNGE_2024_M3_Secc1!$AQ$111,O,IF(CNGE_2024_M3_Secc1!AD174="",1,0))</f>
        <v>#NAME?</v>
      </c>
      <c r="BZ161" s="202">
        <f>IF($AH$96=$AJ$96,0,
IF(OR(AND($BS$109="NS",I161&lt;&gt;"NA",OR(I161="NS",I161=0)),AND($BS$109="NA",I161&lt;&gt;"NS",OR(I161="NA",I161=0))),0,
IF(OR(AND($BS$109&lt;&gt;"NS",$BS$109&lt;&gt;"NA",I161&lt;&gt;"NS",I161&lt;&gt;"NA",I161&gt;$BS$109),
AND(I161&gt;0,OR($BS$109="NS",$BS$109="NA")),
AND($BS$109&lt;&gt;"NS",$BS$109&lt;&gt;"NA",$BS$109&gt;=0,I161="NA"),
AND($BS$109&lt;&gt;"NS",$BS$109&lt;&gt;"NA",$BS$109=0,I161="NS")),1,0)))</f>
        <v>0</v>
      </c>
      <c r="CA161" s="202">
        <f t="shared" ref="CA161:CU161" si="93">IF($AH$96=$AJ$96,0,
IF(OR(AND($BS$109="NS",J161&lt;&gt;"NA",OR(J161="NS",J161=0)),AND($BS$109="NA",J161&lt;&gt;"NS",OR(J161="NA",J161=0))),0,
IF(OR(AND($BS$109&lt;&gt;"NS",$BS$109&lt;&gt;"NA",J161&lt;&gt;"NS",J161&lt;&gt;"NA",J161&gt;$BS$109),
AND(J161&gt;0,OR($BS$109="NS",$BS$109="NA")),
AND($BS$109&lt;&gt;"NS",$BS$109&lt;&gt;"NA",$BS$109&gt;=0,J161="NA"),
AND($BS$109&lt;&gt;"NS",$BS$109&lt;&gt;"NA",$BS$109=0,J161="NS")),1,0)))</f>
        <v>0</v>
      </c>
      <c r="CB161" s="202">
        <f t="shared" si="93"/>
        <v>0</v>
      </c>
      <c r="CC161" s="202">
        <f t="shared" si="93"/>
        <v>0</v>
      </c>
      <c r="CD161" s="202">
        <f t="shared" si="93"/>
        <v>0</v>
      </c>
      <c r="CE161" s="202">
        <f t="shared" si="93"/>
        <v>0</v>
      </c>
      <c r="CF161" s="202">
        <f t="shared" si="93"/>
        <v>0</v>
      </c>
      <c r="CG161" s="202">
        <f t="shared" si="93"/>
        <v>0</v>
      </c>
      <c r="CH161" s="202">
        <f t="shared" si="93"/>
        <v>0</v>
      </c>
      <c r="CI161" s="202">
        <f t="shared" si="93"/>
        <v>0</v>
      </c>
      <c r="CJ161" s="202">
        <f t="shared" si="93"/>
        <v>0</v>
      </c>
      <c r="CK161" s="202">
        <f t="shared" si="93"/>
        <v>0</v>
      </c>
      <c r="CL161" s="202">
        <f t="shared" si="93"/>
        <v>0</v>
      </c>
      <c r="CM161" s="202">
        <f t="shared" si="93"/>
        <v>0</v>
      </c>
      <c r="CN161" s="202">
        <f t="shared" si="93"/>
        <v>0</v>
      </c>
      <c r="CO161" s="202">
        <f t="shared" si="93"/>
        <v>0</v>
      </c>
      <c r="CP161" s="202">
        <f t="shared" si="93"/>
        <v>0</v>
      </c>
      <c r="CQ161" s="202">
        <f t="shared" si="93"/>
        <v>0</v>
      </c>
      <c r="CR161" s="202">
        <f t="shared" si="93"/>
        <v>0</v>
      </c>
      <c r="CS161" s="202">
        <f t="shared" si="93"/>
        <v>0</v>
      </c>
      <c r="CT161" s="202">
        <f t="shared" si="93"/>
        <v>0</v>
      </c>
      <c r="CU161" s="202">
        <f t="shared" si="93"/>
        <v>0</v>
      </c>
      <c r="CY161" s="563">
        <f t="shared" si="90"/>
        <v>0</v>
      </c>
      <c r="CZ161" s="563"/>
    </row>
    <row r="162" spans="1:104" s="211" customFormat="1" ht="15" customHeight="1">
      <c r="A162" s="18"/>
      <c r="B162" s="51"/>
      <c r="C162" s="48" t="s">
        <v>5000</v>
      </c>
      <c r="D162" s="580" t="str">
        <f>IF(CNGE_2024_M3_Secc1!D57="","",CNGE_2024_M3_Secc1!D57)</f>
        <v/>
      </c>
      <c r="E162" s="580"/>
      <c r="F162" s="580"/>
      <c r="G162" s="580"/>
      <c r="H162" s="580"/>
      <c r="I162" s="103"/>
      <c r="J162" s="103"/>
      <c r="K162" s="103"/>
      <c r="L162" s="103"/>
      <c r="M162" s="103"/>
      <c r="N162" s="103"/>
      <c r="O162" s="103"/>
      <c r="P162" s="103"/>
      <c r="Q162" s="103"/>
      <c r="R162" s="103"/>
      <c r="S162" s="103"/>
      <c r="T162" s="103"/>
      <c r="U162" s="103"/>
      <c r="V162" s="103"/>
      <c r="W162" s="103"/>
      <c r="X162" s="103"/>
      <c r="Y162" s="103"/>
      <c r="Z162" s="103"/>
      <c r="AA162" s="103"/>
      <c r="AB162" s="103"/>
      <c r="AC162" s="103"/>
      <c r="AD162" s="103"/>
      <c r="AE162" s="213"/>
      <c r="AF162" s="210"/>
      <c r="AV162" s="202" t="e" cm="1">
        <f t="array" ref="AV162">IF(CNGE_2024_M3_Secc1!$AO$111=CNGE_2024_M3_Secc1!$AQ$111,O,IF(CNGE_2024_M3_Secc1!I175="",1,0))</f>
        <v>#NAME?</v>
      </c>
      <c r="AW162" s="202" t="e" cm="1">
        <f t="array" ref="AW162">IF(CNGE_2024_M3_Secc1!$AO$111=CNGE_2024_M3_Secc1!$AQ$111,O,IF(CNGE_2024_M3_Secc1!J175="",1,0))</f>
        <v>#NAME?</v>
      </c>
      <c r="AX162" s="202" t="e" cm="1">
        <f t="array" ref="AX162">IF(CNGE_2024_M3_Secc1!$AO$111=CNGE_2024_M3_Secc1!$AQ$111,O,IF(CNGE_2024_M3_Secc1!K175="",1,0))</f>
        <v>#NAME?</v>
      </c>
      <c r="AY162" s="202" t="e" cm="1">
        <f t="array" ref="AY162">IF(CNGE_2024_M3_Secc1!$AO$111=CNGE_2024_M3_Secc1!$AQ$111,O,IF(CNGE_2024_M3_Secc1!L175="",1,0))</f>
        <v>#NAME?</v>
      </c>
      <c r="AZ162" s="202" t="e" cm="1">
        <f t="array" ref="AZ162">IF(CNGE_2024_M3_Secc1!$AO$111=CNGE_2024_M3_Secc1!$AQ$111,O,IF(CNGE_2024_M3_Secc1!M175="",1,0))</f>
        <v>#NAME?</v>
      </c>
      <c r="BA162" s="202" t="e" cm="1">
        <f t="array" ref="BA162">IF(CNGE_2024_M3_Secc1!$AO$111=CNGE_2024_M3_Secc1!$AQ$111,O,IF(CNGE_2024_M3_Secc1!N175="",1,0))</f>
        <v>#NAME?</v>
      </c>
      <c r="BB162" s="202" t="e" cm="1">
        <f t="array" ref="BB162">IF(CNGE_2024_M3_Secc1!$AO$111=CNGE_2024_M3_Secc1!$AQ$111,O,IF(CNGE_2024_M3_Secc1!O175="",1,0))</f>
        <v>#NAME?</v>
      </c>
      <c r="BC162" s="202" t="e" cm="1">
        <f t="array" ref="BC162">IF(CNGE_2024_M3_Secc1!$AO$111=CNGE_2024_M3_Secc1!$AQ$111,O,IF(CNGE_2024_M3_Secc1!P175="",1,0))</f>
        <v>#NAME?</v>
      </c>
      <c r="BD162" s="202" t="e" cm="1">
        <f t="array" ref="BD162">IF(CNGE_2024_M3_Secc1!$AO$111=CNGE_2024_M3_Secc1!$AQ$111,O,IF(CNGE_2024_M3_Secc1!Q175="",1,0))</f>
        <v>#NAME?</v>
      </c>
      <c r="BE162" s="202" t="e" cm="1">
        <f t="array" ref="BE162">IF(CNGE_2024_M3_Secc1!$AO$111=CNGE_2024_M3_Secc1!$AQ$111,O,IF(CNGE_2024_M3_Secc1!R175="",1,0))</f>
        <v>#NAME?</v>
      </c>
      <c r="BF162" s="202" t="e" cm="1">
        <f t="array" ref="BF162">IF(CNGE_2024_M3_Secc1!$AO$111=CNGE_2024_M3_Secc1!$AQ$111,O,IF(CNGE_2024_M3_Secc1!S175="",1,0))</f>
        <v>#NAME?</v>
      </c>
      <c r="BG162" s="202" t="e" cm="1">
        <f t="array" ref="BG162">IF(CNGE_2024_M3_Secc1!$AO$111=CNGE_2024_M3_Secc1!$AQ$111,O,IF(CNGE_2024_M3_Secc1!T175="",1,0))</f>
        <v>#NAME?</v>
      </c>
      <c r="BH162" s="202" t="e" cm="1">
        <f t="array" ref="BH162">IF(CNGE_2024_M3_Secc1!$AO$111=CNGE_2024_M3_Secc1!$AQ$111,O,IF(CNGE_2024_M3_Secc1!U175="",1,0))</f>
        <v>#NAME?</v>
      </c>
      <c r="BI162" s="202" t="e" cm="1">
        <f t="array" ref="BI162">IF(CNGE_2024_M3_Secc1!$AO$111=CNGE_2024_M3_Secc1!$AQ$111,O,IF(CNGE_2024_M3_Secc1!V175="",1,0))</f>
        <v>#NAME?</v>
      </c>
      <c r="BJ162" s="202" t="e" cm="1">
        <f t="array" ref="BJ162">IF(CNGE_2024_M3_Secc1!$AO$111=CNGE_2024_M3_Secc1!$AQ$111,O,IF(CNGE_2024_M3_Secc1!W175="",1,0))</f>
        <v>#NAME?</v>
      </c>
      <c r="BK162" s="202" t="e" cm="1">
        <f t="array" ref="BK162">IF(CNGE_2024_M3_Secc1!$AO$111=CNGE_2024_M3_Secc1!$AQ$111,O,IF(CNGE_2024_M3_Secc1!X175="",1,0))</f>
        <v>#NAME?</v>
      </c>
      <c r="BL162" s="202" t="e" cm="1">
        <f t="array" ref="BL162">IF(CNGE_2024_M3_Secc1!$AO$111=CNGE_2024_M3_Secc1!$AQ$111,O,IF(CNGE_2024_M3_Secc1!Y175="",1,0))</f>
        <v>#NAME?</v>
      </c>
      <c r="BM162" s="202" t="e" cm="1">
        <f t="array" ref="BM162">IF(CNGE_2024_M3_Secc1!$AO$111=CNGE_2024_M3_Secc1!$AQ$111,O,IF(CNGE_2024_M3_Secc1!Z175="",1,0))</f>
        <v>#NAME?</v>
      </c>
      <c r="BN162" s="202" t="e" cm="1">
        <f t="array" ref="BN162">IF(CNGE_2024_M3_Secc1!$AO$111=CNGE_2024_M3_Secc1!$AQ$111,O,IF(CNGE_2024_M3_Secc1!AA175="",1,0))</f>
        <v>#NAME?</v>
      </c>
      <c r="BO162" s="202" t="e" cm="1">
        <f t="array" ref="BO162">IF(CNGE_2024_M3_Secc1!$AO$111=CNGE_2024_M3_Secc1!$AQ$111,O,IF(CNGE_2024_M3_Secc1!AB175="",1,0))</f>
        <v>#NAME?</v>
      </c>
      <c r="BP162" s="202" t="e" cm="1">
        <f t="array" ref="BP162">IF(CNGE_2024_M3_Secc1!$AO$111=CNGE_2024_M3_Secc1!$AQ$111,O,IF(CNGE_2024_M3_Secc1!AC175="",1,0))</f>
        <v>#NAME?</v>
      </c>
      <c r="BQ162" s="202" t="e" cm="1">
        <f t="array" ref="BQ162">IF(CNGE_2024_M3_Secc1!$AO$111=CNGE_2024_M3_Secc1!$AQ$111,O,IF(CNGE_2024_M3_Secc1!AD175="",1,0))</f>
        <v>#NAME?</v>
      </c>
      <c r="BZ162" s="202">
        <f>IF($AH$96=$AJ$96,0,
IF(OR(AND($BS$110="NS",I162&lt;&gt;"NA",OR(I162="NS",I162=0)),AND($BS$110="NA",I162&lt;&gt;"NS",OR(I162="NA",I162=0))),0,
IF(OR(AND($BS$110&lt;&gt;"NS",$BS$110&lt;&gt;"NA",I162&lt;&gt;"NS",I162&lt;&gt;"NA",I162&gt;$BS$110),
AND(I162&gt;0,OR($BS$110="NS",$BS$110="NA")),
AND($BS$110&lt;&gt;"NS",$BS$110&lt;&gt;"NA",$BS$110&gt;=0,I162="NA"),
AND($BS$110&lt;&gt;"NS",$BS$110&lt;&gt;"NA",$BS$110=0,I162="NS")),1,0)))</f>
        <v>0</v>
      </c>
      <c r="CA162" s="202">
        <f t="shared" ref="CA162:CU162" si="94">IF($AH$96=$AJ$96,0,
IF(OR(AND($BS$110="NS",J162&lt;&gt;"NA",OR(J162="NS",J162=0)),AND($BS$110="NA",J162&lt;&gt;"NS",OR(J162="NA",J162=0))),0,
IF(OR(AND($BS$110&lt;&gt;"NS",$BS$110&lt;&gt;"NA",J162&lt;&gt;"NS",J162&lt;&gt;"NA",J162&gt;$BS$110),
AND(J162&gt;0,OR($BS$110="NS",$BS$110="NA")),
AND($BS$110&lt;&gt;"NS",$BS$110&lt;&gt;"NA",$BS$110&gt;=0,J162="NA"),
AND($BS$110&lt;&gt;"NS",$BS$110&lt;&gt;"NA",$BS$110=0,J162="NS")),1,0)))</f>
        <v>0</v>
      </c>
      <c r="CB162" s="202">
        <f t="shared" si="94"/>
        <v>0</v>
      </c>
      <c r="CC162" s="202">
        <f t="shared" si="94"/>
        <v>0</v>
      </c>
      <c r="CD162" s="202">
        <f t="shared" si="94"/>
        <v>0</v>
      </c>
      <c r="CE162" s="202">
        <f t="shared" si="94"/>
        <v>0</v>
      </c>
      <c r="CF162" s="202">
        <f t="shared" si="94"/>
        <v>0</v>
      </c>
      <c r="CG162" s="202">
        <f t="shared" si="94"/>
        <v>0</v>
      </c>
      <c r="CH162" s="202">
        <f t="shared" si="94"/>
        <v>0</v>
      </c>
      <c r="CI162" s="202">
        <f t="shared" si="94"/>
        <v>0</v>
      </c>
      <c r="CJ162" s="202">
        <f t="shared" si="94"/>
        <v>0</v>
      </c>
      <c r="CK162" s="202">
        <f t="shared" si="94"/>
        <v>0</v>
      </c>
      <c r="CL162" s="202">
        <f t="shared" si="94"/>
        <v>0</v>
      </c>
      <c r="CM162" s="202">
        <f t="shared" si="94"/>
        <v>0</v>
      </c>
      <c r="CN162" s="202">
        <f t="shared" si="94"/>
        <v>0</v>
      </c>
      <c r="CO162" s="202">
        <f t="shared" si="94"/>
        <v>0</v>
      </c>
      <c r="CP162" s="202">
        <f t="shared" si="94"/>
        <v>0</v>
      </c>
      <c r="CQ162" s="202">
        <f t="shared" si="94"/>
        <v>0</v>
      </c>
      <c r="CR162" s="202">
        <f t="shared" si="94"/>
        <v>0</v>
      </c>
      <c r="CS162" s="202">
        <f t="shared" si="94"/>
        <v>0</v>
      </c>
      <c r="CT162" s="202">
        <f t="shared" si="94"/>
        <v>0</v>
      </c>
      <c r="CU162" s="202">
        <f t="shared" si="94"/>
        <v>0</v>
      </c>
      <c r="CY162" s="563">
        <f t="shared" si="90"/>
        <v>0</v>
      </c>
      <c r="CZ162" s="563"/>
    </row>
    <row r="163" spans="1:104" s="211" customFormat="1" ht="15" customHeight="1">
      <c r="A163" s="18"/>
      <c r="B163" s="51"/>
      <c r="C163" s="48" t="s">
        <v>5002</v>
      </c>
      <c r="D163" s="580" t="str">
        <f>IF(CNGE_2024_M3_Secc1!D58="","",CNGE_2024_M3_Secc1!D58)</f>
        <v/>
      </c>
      <c r="E163" s="580"/>
      <c r="F163" s="580"/>
      <c r="G163" s="580"/>
      <c r="H163" s="580"/>
      <c r="I163" s="103"/>
      <c r="J163" s="103"/>
      <c r="K163" s="103"/>
      <c r="L163" s="103"/>
      <c r="M163" s="103"/>
      <c r="N163" s="103"/>
      <c r="O163" s="103"/>
      <c r="P163" s="103"/>
      <c r="Q163" s="103"/>
      <c r="R163" s="103"/>
      <c r="S163" s="103"/>
      <c r="T163" s="103"/>
      <c r="U163" s="103"/>
      <c r="V163" s="103"/>
      <c r="W163" s="103"/>
      <c r="X163" s="103"/>
      <c r="Y163" s="103"/>
      <c r="Z163" s="103"/>
      <c r="AA163" s="103"/>
      <c r="AB163" s="103"/>
      <c r="AC163" s="103"/>
      <c r="AD163" s="103"/>
      <c r="AE163" s="213"/>
      <c r="AF163" s="210"/>
      <c r="AV163" s="202" t="e" cm="1">
        <f t="array" ref="AV163">IF(CNGE_2024_M3_Secc1!$AO$111=CNGE_2024_M3_Secc1!$AQ$111,O,IF(CNGE_2024_M3_Secc1!I176="",1,0))</f>
        <v>#NAME?</v>
      </c>
      <c r="AW163" s="202" t="e" cm="1">
        <f t="array" ref="AW163">IF(CNGE_2024_M3_Secc1!$AO$111=CNGE_2024_M3_Secc1!$AQ$111,O,IF(CNGE_2024_M3_Secc1!J176="",1,0))</f>
        <v>#NAME?</v>
      </c>
      <c r="AX163" s="202" t="e" cm="1">
        <f t="array" ref="AX163">IF(CNGE_2024_M3_Secc1!$AO$111=CNGE_2024_M3_Secc1!$AQ$111,O,IF(CNGE_2024_M3_Secc1!K176="",1,0))</f>
        <v>#NAME?</v>
      </c>
      <c r="AY163" s="202" t="e" cm="1">
        <f t="array" ref="AY163">IF(CNGE_2024_M3_Secc1!$AO$111=CNGE_2024_M3_Secc1!$AQ$111,O,IF(CNGE_2024_M3_Secc1!L176="",1,0))</f>
        <v>#NAME?</v>
      </c>
      <c r="AZ163" s="202" t="e" cm="1">
        <f t="array" ref="AZ163">IF(CNGE_2024_M3_Secc1!$AO$111=CNGE_2024_M3_Secc1!$AQ$111,O,IF(CNGE_2024_M3_Secc1!M176="",1,0))</f>
        <v>#NAME?</v>
      </c>
      <c r="BA163" s="202" t="e" cm="1">
        <f t="array" ref="BA163">IF(CNGE_2024_M3_Secc1!$AO$111=CNGE_2024_M3_Secc1!$AQ$111,O,IF(CNGE_2024_M3_Secc1!N176="",1,0))</f>
        <v>#NAME?</v>
      </c>
      <c r="BB163" s="202" t="e" cm="1">
        <f t="array" ref="BB163">IF(CNGE_2024_M3_Secc1!$AO$111=CNGE_2024_M3_Secc1!$AQ$111,O,IF(CNGE_2024_M3_Secc1!O176="",1,0))</f>
        <v>#NAME?</v>
      </c>
      <c r="BC163" s="202" t="e" cm="1">
        <f t="array" ref="BC163">IF(CNGE_2024_M3_Secc1!$AO$111=CNGE_2024_M3_Secc1!$AQ$111,O,IF(CNGE_2024_M3_Secc1!P176="",1,0))</f>
        <v>#NAME?</v>
      </c>
      <c r="BD163" s="202" t="e" cm="1">
        <f t="array" ref="BD163">IF(CNGE_2024_M3_Secc1!$AO$111=CNGE_2024_M3_Secc1!$AQ$111,O,IF(CNGE_2024_M3_Secc1!Q176="",1,0))</f>
        <v>#NAME?</v>
      </c>
      <c r="BE163" s="202" t="e" cm="1">
        <f t="array" ref="BE163">IF(CNGE_2024_M3_Secc1!$AO$111=CNGE_2024_M3_Secc1!$AQ$111,O,IF(CNGE_2024_M3_Secc1!R176="",1,0))</f>
        <v>#NAME?</v>
      </c>
      <c r="BF163" s="202" t="e" cm="1">
        <f t="array" ref="BF163">IF(CNGE_2024_M3_Secc1!$AO$111=CNGE_2024_M3_Secc1!$AQ$111,O,IF(CNGE_2024_M3_Secc1!S176="",1,0))</f>
        <v>#NAME?</v>
      </c>
      <c r="BG163" s="202" t="e" cm="1">
        <f t="array" ref="BG163">IF(CNGE_2024_M3_Secc1!$AO$111=CNGE_2024_M3_Secc1!$AQ$111,O,IF(CNGE_2024_M3_Secc1!T176="",1,0))</f>
        <v>#NAME?</v>
      </c>
      <c r="BH163" s="202" t="e" cm="1">
        <f t="array" ref="BH163">IF(CNGE_2024_M3_Secc1!$AO$111=CNGE_2024_M3_Secc1!$AQ$111,O,IF(CNGE_2024_M3_Secc1!U176="",1,0))</f>
        <v>#NAME?</v>
      </c>
      <c r="BI163" s="202" t="e" cm="1">
        <f t="array" ref="BI163">IF(CNGE_2024_M3_Secc1!$AO$111=CNGE_2024_M3_Secc1!$AQ$111,O,IF(CNGE_2024_M3_Secc1!V176="",1,0))</f>
        <v>#NAME?</v>
      </c>
      <c r="BJ163" s="202" t="e" cm="1">
        <f t="array" ref="BJ163">IF(CNGE_2024_M3_Secc1!$AO$111=CNGE_2024_M3_Secc1!$AQ$111,O,IF(CNGE_2024_M3_Secc1!W176="",1,0))</f>
        <v>#NAME?</v>
      </c>
      <c r="BK163" s="202" t="e" cm="1">
        <f t="array" ref="BK163">IF(CNGE_2024_M3_Secc1!$AO$111=CNGE_2024_M3_Secc1!$AQ$111,O,IF(CNGE_2024_M3_Secc1!X176="",1,0))</f>
        <v>#NAME?</v>
      </c>
      <c r="BL163" s="202" t="e" cm="1">
        <f t="array" ref="BL163">IF(CNGE_2024_M3_Secc1!$AO$111=CNGE_2024_M3_Secc1!$AQ$111,O,IF(CNGE_2024_M3_Secc1!Y176="",1,0))</f>
        <v>#NAME?</v>
      </c>
      <c r="BM163" s="202" t="e" cm="1">
        <f t="array" ref="BM163">IF(CNGE_2024_M3_Secc1!$AO$111=CNGE_2024_M3_Secc1!$AQ$111,O,IF(CNGE_2024_M3_Secc1!Z176="",1,0))</f>
        <v>#NAME?</v>
      </c>
      <c r="BN163" s="202" t="e" cm="1">
        <f t="array" ref="BN163">IF(CNGE_2024_M3_Secc1!$AO$111=CNGE_2024_M3_Secc1!$AQ$111,O,IF(CNGE_2024_M3_Secc1!AA176="",1,0))</f>
        <v>#NAME?</v>
      </c>
      <c r="BO163" s="202" t="e" cm="1">
        <f t="array" ref="BO163">IF(CNGE_2024_M3_Secc1!$AO$111=CNGE_2024_M3_Secc1!$AQ$111,O,IF(CNGE_2024_M3_Secc1!AB176="",1,0))</f>
        <v>#NAME?</v>
      </c>
      <c r="BP163" s="202" t="e" cm="1">
        <f t="array" ref="BP163">IF(CNGE_2024_M3_Secc1!$AO$111=CNGE_2024_M3_Secc1!$AQ$111,O,IF(CNGE_2024_M3_Secc1!AC176="",1,0))</f>
        <v>#NAME?</v>
      </c>
      <c r="BQ163" s="202" t="e" cm="1">
        <f t="array" ref="BQ163">IF(CNGE_2024_M3_Secc1!$AO$111=CNGE_2024_M3_Secc1!$AQ$111,O,IF(CNGE_2024_M3_Secc1!AD176="",1,0))</f>
        <v>#NAME?</v>
      </c>
      <c r="BZ163" s="202">
        <f>IF($AH$96=$AJ$96,0,
IF(OR(AND($BS$111="NS",I163&lt;&gt;"NA",OR(I163="NS",I163=0)),AND($BS$111="NA",I163&lt;&gt;"NS",OR(I163="NA",I163=0))),0,
IF(OR(AND($BS$111&lt;&gt;"NS",$BS$111&lt;&gt;"NA",I163&lt;&gt;"NS",I163&lt;&gt;"NA",I163&gt;$BS$111),
AND(I163&gt;0,OR($BS$111="NS",$BS$111="NA")),
AND($BS$111&lt;&gt;"NS",$BS$111&lt;&gt;"NA",$BS$111&gt;=0,I163="NA"),
AND($BS$111&lt;&gt;"NS",$BS$111&lt;&gt;"NA",$BS$111=0,I163="NS")),1,0)))</f>
        <v>0</v>
      </c>
      <c r="CA163" s="202">
        <f t="shared" ref="CA163:CU163" si="95">IF($AH$96=$AJ$96,0,
IF(OR(AND($BS$111="NS",J163&lt;&gt;"NA",OR(J163="NS",J163=0)),AND($BS$111="NA",J163&lt;&gt;"NS",OR(J163="NA",J163=0))),0,
IF(OR(AND($BS$111&lt;&gt;"NS",$BS$111&lt;&gt;"NA",J163&lt;&gt;"NS",J163&lt;&gt;"NA",J163&gt;$BS$111),
AND(J163&gt;0,OR($BS$111="NS",$BS$111="NA")),
AND($BS$111&lt;&gt;"NS",$BS$111&lt;&gt;"NA",$BS$111&gt;=0,J163="NA"),
AND($BS$111&lt;&gt;"NS",$BS$111&lt;&gt;"NA",$BS$111=0,J163="NS")),1,0)))</f>
        <v>0</v>
      </c>
      <c r="CB163" s="202">
        <f t="shared" si="95"/>
        <v>0</v>
      </c>
      <c r="CC163" s="202">
        <f t="shared" si="95"/>
        <v>0</v>
      </c>
      <c r="CD163" s="202">
        <f t="shared" si="95"/>
        <v>0</v>
      </c>
      <c r="CE163" s="202">
        <f t="shared" si="95"/>
        <v>0</v>
      </c>
      <c r="CF163" s="202">
        <f t="shared" si="95"/>
        <v>0</v>
      </c>
      <c r="CG163" s="202">
        <f t="shared" si="95"/>
        <v>0</v>
      </c>
      <c r="CH163" s="202">
        <f t="shared" si="95"/>
        <v>0</v>
      </c>
      <c r="CI163" s="202">
        <f t="shared" si="95"/>
        <v>0</v>
      </c>
      <c r="CJ163" s="202">
        <f t="shared" si="95"/>
        <v>0</v>
      </c>
      <c r="CK163" s="202">
        <f t="shared" si="95"/>
        <v>0</v>
      </c>
      <c r="CL163" s="202">
        <f t="shared" si="95"/>
        <v>0</v>
      </c>
      <c r="CM163" s="202">
        <f t="shared" si="95"/>
        <v>0</v>
      </c>
      <c r="CN163" s="202">
        <f t="shared" si="95"/>
        <v>0</v>
      </c>
      <c r="CO163" s="202">
        <f t="shared" si="95"/>
        <v>0</v>
      </c>
      <c r="CP163" s="202">
        <f t="shared" si="95"/>
        <v>0</v>
      </c>
      <c r="CQ163" s="202">
        <f t="shared" si="95"/>
        <v>0</v>
      </c>
      <c r="CR163" s="202">
        <f t="shared" si="95"/>
        <v>0</v>
      </c>
      <c r="CS163" s="202">
        <f t="shared" si="95"/>
        <v>0</v>
      </c>
      <c r="CT163" s="202">
        <f t="shared" si="95"/>
        <v>0</v>
      </c>
      <c r="CU163" s="202">
        <f t="shared" si="95"/>
        <v>0</v>
      </c>
      <c r="CY163" s="563">
        <f t="shared" si="90"/>
        <v>0</v>
      </c>
      <c r="CZ163" s="563"/>
    </row>
    <row r="164" spans="1:104" s="211" customFormat="1" ht="15" customHeight="1">
      <c r="A164" s="18"/>
      <c r="B164" s="51"/>
      <c r="C164" s="48" t="s">
        <v>5004</v>
      </c>
      <c r="D164" s="580" t="str">
        <f>IF(CNGE_2024_M3_Secc1!D59="","",CNGE_2024_M3_Secc1!D59)</f>
        <v/>
      </c>
      <c r="E164" s="580"/>
      <c r="F164" s="580"/>
      <c r="G164" s="580"/>
      <c r="H164" s="580"/>
      <c r="I164" s="103"/>
      <c r="J164" s="103"/>
      <c r="K164" s="103"/>
      <c r="L164" s="103"/>
      <c r="M164" s="103"/>
      <c r="N164" s="103"/>
      <c r="O164" s="103"/>
      <c r="P164" s="103"/>
      <c r="Q164" s="103"/>
      <c r="R164" s="103"/>
      <c r="S164" s="103"/>
      <c r="T164" s="103"/>
      <c r="U164" s="103"/>
      <c r="V164" s="103"/>
      <c r="W164" s="103"/>
      <c r="X164" s="103"/>
      <c r="Y164" s="103"/>
      <c r="Z164" s="103"/>
      <c r="AA164" s="103"/>
      <c r="AB164" s="103"/>
      <c r="AC164" s="103"/>
      <c r="AD164" s="103"/>
      <c r="AE164" s="213"/>
      <c r="AF164" s="210"/>
      <c r="AV164" s="202" t="e" cm="1">
        <f t="array" ref="AV164">IF(CNGE_2024_M3_Secc1!$AO$111=CNGE_2024_M3_Secc1!$AQ$111,O,IF(CNGE_2024_M3_Secc1!I177="",1,0))</f>
        <v>#NAME?</v>
      </c>
      <c r="AW164" s="202" t="e" cm="1">
        <f t="array" ref="AW164">IF(CNGE_2024_M3_Secc1!$AO$111=CNGE_2024_M3_Secc1!$AQ$111,O,IF(CNGE_2024_M3_Secc1!J177="",1,0))</f>
        <v>#NAME?</v>
      </c>
      <c r="AX164" s="202" t="e" cm="1">
        <f t="array" ref="AX164">IF(CNGE_2024_M3_Secc1!$AO$111=CNGE_2024_M3_Secc1!$AQ$111,O,IF(CNGE_2024_M3_Secc1!K177="",1,0))</f>
        <v>#NAME?</v>
      </c>
      <c r="AY164" s="202" t="e" cm="1">
        <f t="array" ref="AY164">IF(CNGE_2024_M3_Secc1!$AO$111=CNGE_2024_M3_Secc1!$AQ$111,O,IF(CNGE_2024_M3_Secc1!L177="",1,0))</f>
        <v>#NAME?</v>
      </c>
      <c r="AZ164" s="202" t="e" cm="1">
        <f t="array" ref="AZ164">IF(CNGE_2024_M3_Secc1!$AO$111=CNGE_2024_M3_Secc1!$AQ$111,O,IF(CNGE_2024_M3_Secc1!M177="",1,0))</f>
        <v>#NAME?</v>
      </c>
      <c r="BA164" s="202" t="e" cm="1">
        <f t="array" ref="BA164">IF(CNGE_2024_M3_Secc1!$AO$111=CNGE_2024_M3_Secc1!$AQ$111,O,IF(CNGE_2024_M3_Secc1!N177="",1,0))</f>
        <v>#NAME?</v>
      </c>
      <c r="BB164" s="202" t="e" cm="1">
        <f t="array" ref="BB164">IF(CNGE_2024_M3_Secc1!$AO$111=CNGE_2024_M3_Secc1!$AQ$111,O,IF(CNGE_2024_M3_Secc1!O177="",1,0))</f>
        <v>#NAME?</v>
      </c>
      <c r="BC164" s="202" t="e" cm="1">
        <f t="array" ref="BC164">IF(CNGE_2024_M3_Secc1!$AO$111=CNGE_2024_M3_Secc1!$AQ$111,O,IF(CNGE_2024_M3_Secc1!P177="",1,0))</f>
        <v>#NAME?</v>
      </c>
      <c r="BD164" s="202" t="e" cm="1">
        <f t="array" ref="BD164">IF(CNGE_2024_M3_Secc1!$AO$111=CNGE_2024_M3_Secc1!$AQ$111,O,IF(CNGE_2024_M3_Secc1!Q177="",1,0))</f>
        <v>#NAME?</v>
      </c>
      <c r="BE164" s="202" t="e" cm="1">
        <f t="array" ref="BE164">IF(CNGE_2024_M3_Secc1!$AO$111=CNGE_2024_M3_Secc1!$AQ$111,O,IF(CNGE_2024_M3_Secc1!R177="",1,0))</f>
        <v>#NAME?</v>
      </c>
      <c r="BF164" s="202" t="e" cm="1">
        <f t="array" ref="BF164">IF(CNGE_2024_M3_Secc1!$AO$111=CNGE_2024_M3_Secc1!$AQ$111,O,IF(CNGE_2024_M3_Secc1!S177="",1,0))</f>
        <v>#NAME?</v>
      </c>
      <c r="BG164" s="202" t="e" cm="1">
        <f t="array" ref="BG164">IF(CNGE_2024_M3_Secc1!$AO$111=CNGE_2024_M3_Secc1!$AQ$111,O,IF(CNGE_2024_M3_Secc1!T177="",1,0))</f>
        <v>#NAME?</v>
      </c>
      <c r="BH164" s="202" t="e" cm="1">
        <f t="array" ref="BH164">IF(CNGE_2024_M3_Secc1!$AO$111=CNGE_2024_M3_Secc1!$AQ$111,O,IF(CNGE_2024_M3_Secc1!U177="",1,0))</f>
        <v>#NAME?</v>
      </c>
      <c r="BI164" s="202" t="e" cm="1">
        <f t="array" ref="BI164">IF(CNGE_2024_M3_Secc1!$AO$111=CNGE_2024_M3_Secc1!$AQ$111,O,IF(CNGE_2024_M3_Secc1!V177="",1,0))</f>
        <v>#NAME?</v>
      </c>
      <c r="BJ164" s="202" t="e" cm="1">
        <f t="array" ref="BJ164">IF(CNGE_2024_M3_Secc1!$AO$111=CNGE_2024_M3_Secc1!$AQ$111,O,IF(CNGE_2024_M3_Secc1!W177="",1,0))</f>
        <v>#NAME?</v>
      </c>
      <c r="BK164" s="202" t="e" cm="1">
        <f t="array" ref="BK164">IF(CNGE_2024_M3_Secc1!$AO$111=CNGE_2024_M3_Secc1!$AQ$111,O,IF(CNGE_2024_M3_Secc1!X177="",1,0))</f>
        <v>#NAME?</v>
      </c>
      <c r="BL164" s="202" t="e" cm="1">
        <f t="array" ref="BL164">IF(CNGE_2024_M3_Secc1!$AO$111=CNGE_2024_M3_Secc1!$AQ$111,O,IF(CNGE_2024_M3_Secc1!Y177="",1,0))</f>
        <v>#NAME?</v>
      </c>
      <c r="BM164" s="202" t="e" cm="1">
        <f t="array" ref="BM164">IF(CNGE_2024_M3_Secc1!$AO$111=CNGE_2024_M3_Secc1!$AQ$111,O,IF(CNGE_2024_M3_Secc1!Z177="",1,0))</f>
        <v>#NAME?</v>
      </c>
      <c r="BN164" s="202" t="e" cm="1">
        <f t="array" ref="BN164">IF(CNGE_2024_M3_Secc1!$AO$111=CNGE_2024_M3_Secc1!$AQ$111,O,IF(CNGE_2024_M3_Secc1!AA177="",1,0))</f>
        <v>#NAME?</v>
      </c>
      <c r="BO164" s="202" t="e" cm="1">
        <f t="array" ref="BO164">IF(CNGE_2024_M3_Secc1!$AO$111=CNGE_2024_M3_Secc1!$AQ$111,O,IF(CNGE_2024_M3_Secc1!AB177="",1,0))</f>
        <v>#NAME?</v>
      </c>
      <c r="BP164" s="202" t="e" cm="1">
        <f t="array" ref="BP164">IF(CNGE_2024_M3_Secc1!$AO$111=CNGE_2024_M3_Secc1!$AQ$111,O,IF(CNGE_2024_M3_Secc1!AC177="",1,0))</f>
        <v>#NAME?</v>
      </c>
      <c r="BQ164" s="202" t="e" cm="1">
        <f t="array" ref="BQ164">IF(CNGE_2024_M3_Secc1!$AO$111=CNGE_2024_M3_Secc1!$AQ$111,O,IF(CNGE_2024_M3_Secc1!AD177="",1,0))</f>
        <v>#NAME?</v>
      </c>
      <c r="BZ164" s="202">
        <f>IF($AH$96=$AJ$96,0,
IF(OR(AND($BS$112="NS",I164&lt;&gt;"NA",OR(I164="NS",I164=0)),AND($BS$112="NA",I164&lt;&gt;"NS",OR(I164="NA",I164=0))),0,
IF(OR(AND($BS$112&lt;&gt;"NS",$BS$112&lt;&gt;"NA",I164&lt;&gt;"NS",I164&lt;&gt;"NA",I164&gt;$BS$112),
AND(I164&gt;0,OR($BS$112="NS",$BS$112="NA")),
AND($BS$112&lt;&gt;"NS",$BS$112&lt;&gt;"NA",$BS$112&gt;=0,I164="NA"),
AND($BS$112&lt;&gt;"NS",$BS$112&lt;&gt;"NA",$BS$112=0,I164="NS")),1,0)))</f>
        <v>0</v>
      </c>
      <c r="CA164" s="202">
        <f t="shared" ref="CA164:CU164" si="96">IF($AH$96=$AJ$96,0,
IF(OR(AND($BS$112="NS",J164&lt;&gt;"NA",OR(J164="NS",J164=0)),AND($BS$112="NA",J164&lt;&gt;"NS",OR(J164="NA",J164=0))),0,
IF(OR(AND($BS$112&lt;&gt;"NS",$BS$112&lt;&gt;"NA",J164&lt;&gt;"NS",J164&lt;&gt;"NA",J164&gt;$BS$112),
AND(J164&gt;0,OR($BS$112="NS",$BS$112="NA")),
AND($BS$112&lt;&gt;"NS",$BS$112&lt;&gt;"NA",$BS$112&gt;=0,J164="NA"),
AND($BS$112&lt;&gt;"NS",$BS$112&lt;&gt;"NA",$BS$112=0,J164="NS")),1,0)))</f>
        <v>0</v>
      </c>
      <c r="CB164" s="202">
        <f t="shared" si="96"/>
        <v>0</v>
      </c>
      <c r="CC164" s="202">
        <f t="shared" si="96"/>
        <v>0</v>
      </c>
      <c r="CD164" s="202">
        <f t="shared" si="96"/>
        <v>0</v>
      </c>
      <c r="CE164" s="202">
        <f t="shared" si="96"/>
        <v>0</v>
      </c>
      <c r="CF164" s="202">
        <f t="shared" si="96"/>
        <v>0</v>
      </c>
      <c r="CG164" s="202">
        <f t="shared" si="96"/>
        <v>0</v>
      </c>
      <c r="CH164" s="202">
        <f t="shared" si="96"/>
        <v>0</v>
      </c>
      <c r="CI164" s="202">
        <f t="shared" si="96"/>
        <v>0</v>
      </c>
      <c r="CJ164" s="202">
        <f t="shared" si="96"/>
        <v>0</v>
      </c>
      <c r="CK164" s="202">
        <f t="shared" si="96"/>
        <v>0</v>
      </c>
      <c r="CL164" s="202">
        <f t="shared" si="96"/>
        <v>0</v>
      </c>
      <c r="CM164" s="202">
        <f t="shared" si="96"/>
        <v>0</v>
      </c>
      <c r="CN164" s="202">
        <f t="shared" si="96"/>
        <v>0</v>
      </c>
      <c r="CO164" s="202">
        <f t="shared" si="96"/>
        <v>0</v>
      </c>
      <c r="CP164" s="202">
        <f t="shared" si="96"/>
        <v>0</v>
      </c>
      <c r="CQ164" s="202">
        <f t="shared" si="96"/>
        <v>0</v>
      </c>
      <c r="CR164" s="202">
        <f t="shared" si="96"/>
        <v>0</v>
      </c>
      <c r="CS164" s="202">
        <f t="shared" si="96"/>
        <v>0</v>
      </c>
      <c r="CT164" s="202">
        <f t="shared" si="96"/>
        <v>0</v>
      </c>
      <c r="CU164" s="202">
        <f t="shared" si="96"/>
        <v>0</v>
      </c>
      <c r="CY164" s="563">
        <f t="shared" si="90"/>
        <v>0</v>
      </c>
      <c r="CZ164" s="563"/>
    </row>
    <row r="165" spans="1:104" s="211" customFormat="1" ht="15" customHeight="1">
      <c r="A165" s="18"/>
      <c r="B165" s="51"/>
      <c r="C165" s="48" t="s">
        <v>5006</v>
      </c>
      <c r="D165" s="580" t="str">
        <f>IF(CNGE_2024_M3_Secc1!D60="","",CNGE_2024_M3_Secc1!D60)</f>
        <v/>
      </c>
      <c r="E165" s="580"/>
      <c r="F165" s="580"/>
      <c r="G165" s="580"/>
      <c r="H165" s="580"/>
      <c r="I165" s="103"/>
      <c r="J165" s="103"/>
      <c r="K165" s="103"/>
      <c r="L165" s="103"/>
      <c r="M165" s="103"/>
      <c r="N165" s="103"/>
      <c r="O165" s="103"/>
      <c r="P165" s="103"/>
      <c r="Q165" s="103"/>
      <c r="R165" s="103"/>
      <c r="S165" s="103"/>
      <c r="T165" s="103"/>
      <c r="U165" s="103"/>
      <c r="V165" s="103"/>
      <c r="W165" s="103"/>
      <c r="X165" s="103"/>
      <c r="Y165" s="103"/>
      <c r="Z165" s="103"/>
      <c r="AA165" s="103"/>
      <c r="AB165" s="103"/>
      <c r="AC165" s="103"/>
      <c r="AD165" s="103"/>
      <c r="AE165" s="213"/>
      <c r="AF165" s="210"/>
      <c r="AV165" s="202" t="e" cm="1">
        <f t="array" ref="AV165">IF(CNGE_2024_M3_Secc1!$AO$111=CNGE_2024_M3_Secc1!$AQ$111,O,IF(CNGE_2024_M3_Secc1!I178="",1,0))</f>
        <v>#NAME?</v>
      </c>
      <c r="AW165" s="202" t="e" cm="1">
        <f t="array" ref="AW165">IF(CNGE_2024_M3_Secc1!$AO$111=CNGE_2024_M3_Secc1!$AQ$111,O,IF(CNGE_2024_M3_Secc1!J178="",1,0))</f>
        <v>#NAME?</v>
      </c>
      <c r="AX165" s="202" t="e" cm="1">
        <f t="array" ref="AX165">IF(CNGE_2024_M3_Secc1!$AO$111=CNGE_2024_M3_Secc1!$AQ$111,O,IF(CNGE_2024_M3_Secc1!K178="",1,0))</f>
        <v>#NAME?</v>
      </c>
      <c r="AY165" s="202" t="e" cm="1">
        <f t="array" ref="AY165">IF(CNGE_2024_M3_Secc1!$AO$111=CNGE_2024_M3_Secc1!$AQ$111,O,IF(CNGE_2024_M3_Secc1!L178="",1,0))</f>
        <v>#NAME?</v>
      </c>
      <c r="AZ165" s="202" t="e" cm="1">
        <f t="array" ref="AZ165">IF(CNGE_2024_M3_Secc1!$AO$111=CNGE_2024_M3_Secc1!$AQ$111,O,IF(CNGE_2024_M3_Secc1!M178="",1,0))</f>
        <v>#NAME?</v>
      </c>
      <c r="BA165" s="202" t="e" cm="1">
        <f t="array" ref="BA165">IF(CNGE_2024_M3_Secc1!$AO$111=CNGE_2024_M3_Secc1!$AQ$111,O,IF(CNGE_2024_M3_Secc1!N178="",1,0))</f>
        <v>#NAME?</v>
      </c>
      <c r="BB165" s="202" t="e" cm="1">
        <f t="array" ref="BB165">IF(CNGE_2024_M3_Secc1!$AO$111=CNGE_2024_M3_Secc1!$AQ$111,O,IF(CNGE_2024_M3_Secc1!O178="",1,0))</f>
        <v>#NAME?</v>
      </c>
      <c r="BC165" s="202" t="e" cm="1">
        <f t="array" ref="BC165">IF(CNGE_2024_M3_Secc1!$AO$111=CNGE_2024_M3_Secc1!$AQ$111,O,IF(CNGE_2024_M3_Secc1!P178="",1,0))</f>
        <v>#NAME?</v>
      </c>
      <c r="BD165" s="202" t="e" cm="1">
        <f t="array" ref="BD165">IF(CNGE_2024_M3_Secc1!$AO$111=CNGE_2024_M3_Secc1!$AQ$111,O,IF(CNGE_2024_M3_Secc1!Q178="",1,0))</f>
        <v>#NAME?</v>
      </c>
      <c r="BE165" s="202" t="e" cm="1">
        <f t="array" ref="BE165">IF(CNGE_2024_M3_Secc1!$AO$111=CNGE_2024_M3_Secc1!$AQ$111,O,IF(CNGE_2024_M3_Secc1!R178="",1,0))</f>
        <v>#NAME?</v>
      </c>
      <c r="BF165" s="202" t="e" cm="1">
        <f t="array" ref="BF165">IF(CNGE_2024_M3_Secc1!$AO$111=CNGE_2024_M3_Secc1!$AQ$111,O,IF(CNGE_2024_M3_Secc1!S178="",1,0))</f>
        <v>#NAME?</v>
      </c>
      <c r="BG165" s="202" t="e" cm="1">
        <f t="array" ref="BG165">IF(CNGE_2024_M3_Secc1!$AO$111=CNGE_2024_M3_Secc1!$AQ$111,O,IF(CNGE_2024_M3_Secc1!T178="",1,0))</f>
        <v>#NAME?</v>
      </c>
      <c r="BH165" s="202" t="e" cm="1">
        <f t="array" ref="BH165">IF(CNGE_2024_M3_Secc1!$AO$111=CNGE_2024_M3_Secc1!$AQ$111,O,IF(CNGE_2024_M3_Secc1!U178="",1,0))</f>
        <v>#NAME?</v>
      </c>
      <c r="BI165" s="202" t="e" cm="1">
        <f t="array" ref="BI165">IF(CNGE_2024_M3_Secc1!$AO$111=CNGE_2024_M3_Secc1!$AQ$111,O,IF(CNGE_2024_M3_Secc1!V178="",1,0))</f>
        <v>#NAME?</v>
      </c>
      <c r="BJ165" s="202" t="e" cm="1">
        <f t="array" ref="BJ165">IF(CNGE_2024_M3_Secc1!$AO$111=CNGE_2024_M3_Secc1!$AQ$111,O,IF(CNGE_2024_M3_Secc1!W178="",1,0))</f>
        <v>#NAME?</v>
      </c>
      <c r="BK165" s="202" t="e" cm="1">
        <f t="array" ref="BK165">IF(CNGE_2024_M3_Secc1!$AO$111=CNGE_2024_M3_Secc1!$AQ$111,O,IF(CNGE_2024_M3_Secc1!X178="",1,0))</f>
        <v>#NAME?</v>
      </c>
      <c r="BL165" s="202" t="e" cm="1">
        <f t="array" ref="BL165">IF(CNGE_2024_M3_Secc1!$AO$111=CNGE_2024_M3_Secc1!$AQ$111,O,IF(CNGE_2024_M3_Secc1!Y178="",1,0))</f>
        <v>#NAME?</v>
      </c>
      <c r="BM165" s="202" t="e" cm="1">
        <f t="array" ref="BM165">IF(CNGE_2024_M3_Secc1!$AO$111=CNGE_2024_M3_Secc1!$AQ$111,O,IF(CNGE_2024_M3_Secc1!Z178="",1,0))</f>
        <v>#NAME?</v>
      </c>
      <c r="BN165" s="202" t="e" cm="1">
        <f t="array" ref="BN165">IF(CNGE_2024_M3_Secc1!$AO$111=CNGE_2024_M3_Secc1!$AQ$111,O,IF(CNGE_2024_M3_Secc1!AA178="",1,0))</f>
        <v>#NAME?</v>
      </c>
      <c r="BO165" s="202" t="e" cm="1">
        <f t="array" ref="BO165">IF(CNGE_2024_M3_Secc1!$AO$111=CNGE_2024_M3_Secc1!$AQ$111,O,IF(CNGE_2024_M3_Secc1!AB178="",1,0))</f>
        <v>#NAME?</v>
      </c>
      <c r="BP165" s="202" t="e" cm="1">
        <f t="array" ref="BP165">IF(CNGE_2024_M3_Secc1!$AO$111=CNGE_2024_M3_Secc1!$AQ$111,O,IF(CNGE_2024_M3_Secc1!AC178="",1,0))</f>
        <v>#NAME?</v>
      </c>
      <c r="BQ165" s="202" t="e" cm="1">
        <f t="array" ref="BQ165">IF(CNGE_2024_M3_Secc1!$AO$111=CNGE_2024_M3_Secc1!$AQ$111,O,IF(CNGE_2024_M3_Secc1!AD178="",1,0))</f>
        <v>#NAME?</v>
      </c>
      <c r="BZ165" s="202">
        <f>IF($AH$96=$AJ$96,0,
IF(OR(AND($BS$113="NS",I165&lt;&gt;"NA",OR(I165="NS",I165=0)),AND($BS$113="NA",I165&lt;&gt;"NS",OR(I165="NA",I165=0))),0,
IF(OR(AND($BS$113&lt;&gt;"NS",$BS$113&lt;&gt;"NA",I165&lt;&gt;"NS",I165&lt;&gt;"NA",I165&gt;$BS$113),
AND(I165&gt;0,OR($BS$113="NS",$BS$113="NA")),
AND($BS$113&lt;&gt;"NS",$BS$113&lt;&gt;"NA",$BS$113&gt;=0,I165="NA"),
AND($BS$113&lt;&gt;"NS",$BS$113&lt;&gt;"NA",$BS$113=0,I165="NS")),1,0)))</f>
        <v>0</v>
      </c>
      <c r="CA165" s="202">
        <f t="shared" ref="CA165:CU165" si="97">IF($AH$96=$AJ$96,0,
IF(OR(AND($BS$113="NS",J165&lt;&gt;"NA",OR(J165="NS",J165=0)),AND($BS$113="NA",J165&lt;&gt;"NS",OR(J165="NA",J165=0))),0,
IF(OR(AND($BS$113&lt;&gt;"NS",$BS$113&lt;&gt;"NA",J165&lt;&gt;"NS",J165&lt;&gt;"NA",J165&gt;$BS$113),
AND(J165&gt;0,OR($BS$113="NS",$BS$113="NA")),
AND($BS$113&lt;&gt;"NS",$BS$113&lt;&gt;"NA",$BS$113&gt;=0,J165="NA"),
AND($BS$113&lt;&gt;"NS",$BS$113&lt;&gt;"NA",$BS$113=0,J165="NS")),1,0)))</f>
        <v>0</v>
      </c>
      <c r="CB165" s="202">
        <f t="shared" si="97"/>
        <v>0</v>
      </c>
      <c r="CC165" s="202">
        <f t="shared" si="97"/>
        <v>0</v>
      </c>
      <c r="CD165" s="202">
        <f t="shared" si="97"/>
        <v>0</v>
      </c>
      <c r="CE165" s="202">
        <f t="shared" si="97"/>
        <v>0</v>
      </c>
      <c r="CF165" s="202">
        <f t="shared" si="97"/>
        <v>0</v>
      </c>
      <c r="CG165" s="202">
        <f t="shared" si="97"/>
        <v>0</v>
      </c>
      <c r="CH165" s="202">
        <f t="shared" si="97"/>
        <v>0</v>
      </c>
      <c r="CI165" s="202">
        <f t="shared" si="97"/>
        <v>0</v>
      </c>
      <c r="CJ165" s="202">
        <f t="shared" si="97"/>
        <v>0</v>
      </c>
      <c r="CK165" s="202">
        <f t="shared" si="97"/>
        <v>0</v>
      </c>
      <c r="CL165" s="202">
        <f t="shared" si="97"/>
        <v>0</v>
      </c>
      <c r="CM165" s="202">
        <f t="shared" si="97"/>
        <v>0</v>
      </c>
      <c r="CN165" s="202">
        <f t="shared" si="97"/>
        <v>0</v>
      </c>
      <c r="CO165" s="202">
        <f t="shared" si="97"/>
        <v>0</v>
      </c>
      <c r="CP165" s="202">
        <f t="shared" si="97"/>
        <v>0</v>
      </c>
      <c r="CQ165" s="202">
        <f t="shared" si="97"/>
        <v>0</v>
      </c>
      <c r="CR165" s="202">
        <f t="shared" si="97"/>
        <v>0</v>
      </c>
      <c r="CS165" s="202">
        <f t="shared" si="97"/>
        <v>0</v>
      </c>
      <c r="CT165" s="202">
        <f t="shared" si="97"/>
        <v>0</v>
      </c>
      <c r="CU165" s="202">
        <f t="shared" si="97"/>
        <v>0</v>
      </c>
      <c r="CY165" s="563">
        <f t="shared" si="90"/>
        <v>0</v>
      </c>
      <c r="CZ165" s="563"/>
    </row>
    <row r="166" spans="1:104" s="211" customFormat="1" ht="15" customHeight="1">
      <c r="A166" s="18"/>
      <c r="B166" s="51"/>
      <c r="C166" s="48" t="s">
        <v>5008</v>
      </c>
      <c r="D166" s="580" t="str">
        <f>IF(CNGE_2024_M3_Secc1!D61="","",CNGE_2024_M3_Secc1!D61)</f>
        <v/>
      </c>
      <c r="E166" s="580"/>
      <c r="F166" s="580"/>
      <c r="G166" s="580"/>
      <c r="H166" s="580"/>
      <c r="I166" s="103"/>
      <c r="J166" s="103"/>
      <c r="K166" s="103"/>
      <c r="L166" s="103"/>
      <c r="M166" s="103"/>
      <c r="N166" s="103"/>
      <c r="O166" s="103"/>
      <c r="P166" s="103"/>
      <c r="Q166" s="103"/>
      <c r="R166" s="103"/>
      <c r="S166" s="103"/>
      <c r="T166" s="103"/>
      <c r="U166" s="103"/>
      <c r="V166" s="103"/>
      <c r="W166" s="103"/>
      <c r="X166" s="103"/>
      <c r="Y166" s="103"/>
      <c r="Z166" s="103"/>
      <c r="AA166" s="103"/>
      <c r="AB166" s="103"/>
      <c r="AC166" s="103"/>
      <c r="AD166" s="103"/>
      <c r="AE166" s="213"/>
      <c r="AF166" s="210"/>
      <c r="AV166" s="202" t="e" cm="1">
        <f t="array" ref="AV166">IF(CNGE_2024_M3_Secc1!$AO$111=CNGE_2024_M3_Secc1!$AQ$111,O,IF(CNGE_2024_M3_Secc1!I179="",1,0))</f>
        <v>#NAME?</v>
      </c>
      <c r="AW166" s="202" t="e" cm="1">
        <f t="array" ref="AW166">IF(CNGE_2024_M3_Secc1!$AO$111=CNGE_2024_M3_Secc1!$AQ$111,O,IF(CNGE_2024_M3_Secc1!J179="",1,0))</f>
        <v>#NAME?</v>
      </c>
      <c r="AX166" s="202" t="e" cm="1">
        <f t="array" ref="AX166">IF(CNGE_2024_M3_Secc1!$AO$111=CNGE_2024_M3_Secc1!$AQ$111,O,IF(CNGE_2024_M3_Secc1!K179="",1,0))</f>
        <v>#NAME?</v>
      </c>
      <c r="AY166" s="202" t="e" cm="1">
        <f t="array" ref="AY166">IF(CNGE_2024_M3_Secc1!$AO$111=CNGE_2024_M3_Secc1!$AQ$111,O,IF(CNGE_2024_M3_Secc1!L179="",1,0))</f>
        <v>#NAME?</v>
      </c>
      <c r="AZ166" s="202" t="e" cm="1">
        <f t="array" ref="AZ166">IF(CNGE_2024_M3_Secc1!$AO$111=CNGE_2024_M3_Secc1!$AQ$111,O,IF(CNGE_2024_M3_Secc1!M179="",1,0))</f>
        <v>#NAME?</v>
      </c>
      <c r="BA166" s="202" t="e" cm="1">
        <f t="array" ref="BA166">IF(CNGE_2024_M3_Secc1!$AO$111=CNGE_2024_M3_Secc1!$AQ$111,O,IF(CNGE_2024_M3_Secc1!N179="",1,0))</f>
        <v>#NAME?</v>
      </c>
      <c r="BB166" s="202" t="e" cm="1">
        <f t="array" ref="BB166">IF(CNGE_2024_M3_Secc1!$AO$111=CNGE_2024_M3_Secc1!$AQ$111,O,IF(CNGE_2024_M3_Secc1!O179="",1,0))</f>
        <v>#NAME?</v>
      </c>
      <c r="BC166" s="202" t="e" cm="1">
        <f t="array" ref="BC166">IF(CNGE_2024_M3_Secc1!$AO$111=CNGE_2024_M3_Secc1!$AQ$111,O,IF(CNGE_2024_M3_Secc1!P179="",1,0))</f>
        <v>#NAME?</v>
      </c>
      <c r="BD166" s="202" t="e" cm="1">
        <f t="array" ref="BD166">IF(CNGE_2024_M3_Secc1!$AO$111=CNGE_2024_M3_Secc1!$AQ$111,O,IF(CNGE_2024_M3_Secc1!Q179="",1,0))</f>
        <v>#NAME?</v>
      </c>
      <c r="BE166" s="202" t="e" cm="1">
        <f t="array" ref="BE166">IF(CNGE_2024_M3_Secc1!$AO$111=CNGE_2024_M3_Secc1!$AQ$111,O,IF(CNGE_2024_M3_Secc1!R179="",1,0))</f>
        <v>#NAME?</v>
      </c>
      <c r="BF166" s="202" t="e" cm="1">
        <f t="array" ref="BF166">IF(CNGE_2024_M3_Secc1!$AO$111=CNGE_2024_M3_Secc1!$AQ$111,O,IF(CNGE_2024_M3_Secc1!S179="",1,0))</f>
        <v>#NAME?</v>
      </c>
      <c r="BG166" s="202" t="e" cm="1">
        <f t="array" ref="BG166">IF(CNGE_2024_M3_Secc1!$AO$111=CNGE_2024_M3_Secc1!$AQ$111,O,IF(CNGE_2024_M3_Secc1!T179="",1,0))</f>
        <v>#NAME?</v>
      </c>
      <c r="BH166" s="202" t="e" cm="1">
        <f t="array" ref="BH166">IF(CNGE_2024_M3_Secc1!$AO$111=CNGE_2024_M3_Secc1!$AQ$111,O,IF(CNGE_2024_M3_Secc1!U179="",1,0))</f>
        <v>#NAME?</v>
      </c>
      <c r="BI166" s="202" t="e" cm="1">
        <f t="array" ref="BI166">IF(CNGE_2024_M3_Secc1!$AO$111=CNGE_2024_M3_Secc1!$AQ$111,O,IF(CNGE_2024_M3_Secc1!V179="",1,0))</f>
        <v>#NAME?</v>
      </c>
      <c r="BJ166" s="202" t="e" cm="1">
        <f t="array" ref="BJ166">IF(CNGE_2024_M3_Secc1!$AO$111=CNGE_2024_M3_Secc1!$AQ$111,O,IF(CNGE_2024_M3_Secc1!W179="",1,0))</f>
        <v>#NAME?</v>
      </c>
      <c r="BK166" s="202" t="e" cm="1">
        <f t="array" ref="BK166">IF(CNGE_2024_M3_Secc1!$AO$111=CNGE_2024_M3_Secc1!$AQ$111,O,IF(CNGE_2024_M3_Secc1!X179="",1,0))</f>
        <v>#NAME?</v>
      </c>
      <c r="BL166" s="202" t="e" cm="1">
        <f t="array" ref="BL166">IF(CNGE_2024_M3_Secc1!$AO$111=CNGE_2024_M3_Secc1!$AQ$111,O,IF(CNGE_2024_M3_Secc1!Y179="",1,0))</f>
        <v>#NAME?</v>
      </c>
      <c r="BM166" s="202" t="e" cm="1">
        <f t="array" ref="BM166">IF(CNGE_2024_M3_Secc1!$AO$111=CNGE_2024_M3_Secc1!$AQ$111,O,IF(CNGE_2024_M3_Secc1!Z179="",1,0))</f>
        <v>#NAME?</v>
      </c>
      <c r="BN166" s="202" t="e" cm="1">
        <f t="array" ref="BN166">IF(CNGE_2024_M3_Secc1!$AO$111=CNGE_2024_M3_Secc1!$AQ$111,O,IF(CNGE_2024_M3_Secc1!AA179="",1,0))</f>
        <v>#NAME?</v>
      </c>
      <c r="BO166" s="202" t="e" cm="1">
        <f t="array" ref="BO166">IF(CNGE_2024_M3_Secc1!$AO$111=CNGE_2024_M3_Secc1!$AQ$111,O,IF(CNGE_2024_M3_Secc1!AB179="",1,0))</f>
        <v>#NAME?</v>
      </c>
      <c r="BP166" s="202" t="e" cm="1">
        <f t="array" ref="BP166">IF(CNGE_2024_M3_Secc1!$AO$111=CNGE_2024_M3_Secc1!$AQ$111,O,IF(CNGE_2024_M3_Secc1!AC179="",1,0))</f>
        <v>#NAME?</v>
      </c>
      <c r="BQ166" s="202" t="e" cm="1">
        <f t="array" ref="BQ166">IF(CNGE_2024_M3_Secc1!$AO$111=CNGE_2024_M3_Secc1!$AQ$111,O,IF(CNGE_2024_M3_Secc1!AD179="",1,0))</f>
        <v>#NAME?</v>
      </c>
      <c r="BZ166" s="202">
        <f>IF($AH$96=$AJ$96,0,
IF(OR(AND($BS$114="NS",I166&lt;&gt;"NA",OR(I166="NS",I166=0)),AND($BS$114="NA",I166&lt;&gt;"NS",OR(I166="NA",I166=0))),0,
IF(OR(AND($BS$114&lt;&gt;"NS",$BS$114&lt;&gt;"NA",I166&lt;&gt;"NS",I166&lt;&gt;"NA",I166&gt;$BS$114),
AND(I166&gt;0,OR($BS$114="NS",$BS$114="NA")),
AND($BS$114&lt;&gt;"NS",$BS$114&lt;&gt;"NA",$BS$114&gt;=0,I166="NA"),
AND($BS$114&lt;&gt;"NS",$BS$114&lt;&gt;"NA",$BS$114=0,I166="NS")),1,0)))</f>
        <v>0</v>
      </c>
      <c r="CA166" s="202">
        <f t="shared" ref="CA166:CU166" si="98">IF($AH$96=$AJ$96,0,
IF(OR(AND($BS$114="NS",J166&lt;&gt;"NA",OR(J166="NS",J166=0)),AND($BS$114="NA",J166&lt;&gt;"NS",OR(J166="NA",J166=0))),0,
IF(OR(AND($BS$114&lt;&gt;"NS",$BS$114&lt;&gt;"NA",J166&lt;&gt;"NS",J166&lt;&gt;"NA",J166&gt;$BS$114),
AND(J166&gt;0,OR($BS$114="NS",$BS$114="NA")),
AND($BS$114&lt;&gt;"NS",$BS$114&lt;&gt;"NA",$BS$114&gt;=0,J166="NA"),
AND($BS$114&lt;&gt;"NS",$BS$114&lt;&gt;"NA",$BS$114=0,J166="NS")),1,0)))</f>
        <v>0</v>
      </c>
      <c r="CB166" s="202">
        <f t="shared" si="98"/>
        <v>0</v>
      </c>
      <c r="CC166" s="202">
        <f t="shared" si="98"/>
        <v>0</v>
      </c>
      <c r="CD166" s="202">
        <f t="shared" si="98"/>
        <v>0</v>
      </c>
      <c r="CE166" s="202">
        <f t="shared" si="98"/>
        <v>0</v>
      </c>
      <c r="CF166" s="202">
        <f t="shared" si="98"/>
        <v>0</v>
      </c>
      <c r="CG166" s="202">
        <f t="shared" si="98"/>
        <v>0</v>
      </c>
      <c r="CH166" s="202">
        <f t="shared" si="98"/>
        <v>0</v>
      </c>
      <c r="CI166" s="202">
        <f t="shared" si="98"/>
        <v>0</v>
      </c>
      <c r="CJ166" s="202">
        <f t="shared" si="98"/>
        <v>0</v>
      </c>
      <c r="CK166" s="202">
        <f t="shared" si="98"/>
        <v>0</v>
      </c>
      <c r="CL166" s="202">
        <f t="shared" si="98"/>
        <v>0</v>
      </c>
      <c r="CM166" s="202">
        <f t="shared" si="98"/>
        <v>0</v>
      </c>
      <c r="CN166" s="202">
        <f t="shared" si="98"/>
        <v>0</v>
      </c>
      <c r="CO166" s="202">
        <f t="shared" si="98"/>
        <v>0</v>
      </c>
      <c r="CP166" s="202">
        <f t="shared" si="98"/>
        <v>0</v>
      </c>
      <c r="CQ166" s="202">
        <f t="shared" si="98"/>
        <v>0</v>
      </c>
      <c r="CR166" s="202">
        <f t="shared" si="98"/>
        <v>0</v>
      </c>
      <c r="CS166" s="202">
        <f t="shared" si="98"/>
        <v>0</v>
      </c>
      <c r="CT166" s="202">
        <f t="shared" si="98"/>
        <v>0</v>
      </c>
      <c r="CU166" s="202">
        <f t="shared" si="98"/>
        <v>0</v>
      </c>
      <c r="CY166" s="563">
        <f t="shared" si="90"/>
        <v>0</v>
      </c>
      <c r="CZ166" s="563"/>
    </row>
    <row r="167" spans="1:104" s="211" customFormat="1" ht="15" customHeight="1">
      <c r="A167" s="18"/>
      <c r="B167" s="51"/>
      <c r="C167" s="48" t="s">
        <v>5009</v>
      </c>
      <c r="D167" s="580" t="str">
        <f>IF(CNGE_2024_M3_Secc1!D62="","",CNGE_2024_M3_Secc1!D62)</f>
        <v/>
      </c>
      <c r="E167" s="580"/>
      <c r="F167" s="580"/>
      <c r="G167" s="580"/>
      <c r="H167" s="580"/>
      <c r="I167" s="103"/>
      <c r="J167" s="103"/>
      <c r="K167" s="103"/>
      <c r="L167" s="103"/>
      <c r="M167" s="103"/>
      <c r="N167" s="103"/>
      <c r="O167" s="103"/>
      <c r="P167" s="103"/>
      <c r="Q167" s="103"/>
      <c r="R167" s="103"/>
      <c r="S167" s="103"/>
      <c r="T167" s="103"/>
      <c r="U167" s="103"/>
      <c r="V167" s="103"/>
      <c r="W167" s="103"/>
      <c r="X167" s="103"/>
      <c r="Y167" s="103"/>
      <c r="Z167" s="103"/>
      <c r="AA167" s="103"/>
      <c r="AB167" s="103"/>
      <c r="AC167" s="103"/>
      <c r="AD167" s="103"/>
      <c r="AE167" s="213"/>
      <c r="AF167" s="210"/>
      <c r="AV167" s="202" t="e" cm="1">
        <f t="array" ref="AV167">IF(CNGE_2024_M3_Secc1!$AO$111=CNGE_2024_M3_Secc1!$AQ$111,O,IF(CNGE_2024_M3_Secc1!I180="",1,0))</f>
        <v>#NAME?</v>
      </c>
      <c r="AW167" s="202" t="e" cm="1">
        <f t="array" ref="AW167">IF(CNGE_2024_M3_Secc1!$AO$111=CNGE_2024_M3_Secc1!$AQ$111,O,IF(CNGE_2024_M3_Secc1!J180="",1,0))</f>
        <v>#NAME?</v>
      </c>
      <c r="AX167" s="202" t="e" cm="1">
        <f t="array" ref="AX167">IF(CNGE_2024_M3_Secc1!$AO$111=CNGE_2024_M3_Secc1!$AQ$111,O,IF(CNGE_2024_M3_Secc1!K180="",1,0))</f>
        <v>#NAME?</v>
      </c>
      <c r="AY167" s="202" t="e" cm="1">
        <f t="array" ref="AY167">IF(CNGE_2024_M3_Secc1!$AO$111=CNGE_2024_M3_Secc1!$AQ$111,O,IF(CNGE_2024_M3_Secc1!L180="",1,0))</f>
        <v>#NAME?</v>
      </c>
      <c r="AZ167" s="202" t="e" cm="1">
        <f t="array" ref="AZ167">IF(CNGE_2024_M3_Secc1!$AO$111=CNGE_2024_M3_Secc1!$AQ$111,O,IF(CNGE_2024_M3_Secc1!M180="",1,0))</f>
        <v>#NAME?</v>
      </c>
      <c r="BA167" s="202" t="e" cm="1">
        <f t="array" ref="BA167">IF(CNGE_2024_M3_Secc1!$AO$111=CNGE_2024_M3_Secc1!$AQ$111,O,IF(CNGE_2024_M3_Secc1!N180="",1,0))</f>
        <v>#NAME?</v>
      </c>
      <c r="BB167" s="202" t="e" cm="1">
        <f t="array" ref="BB167">IF(CNGE_2024_M3_Secc1!$AO$111=CNGE_2024_M3_Secc1!$AQ$111,O,IF(CNGE_2024_M3_Secc1!O180="",1,0))</f>
        <v>#NAME?</v>
      </c>
      <c r="BC167" s="202" t="e" cm="1">
        <f t="array" ref="BC167">IF(CNGE_2024_M3_Secc1!$AO$111=CNGE_2024_M3_Secc1!$AQ$111,O,IF(CNGE_2024_M3_Secc1!P180="",1,0))</f>
        <v>#NAME?</v>
      </c>
      <c r="BD167" s="202" t="e" cm="1">
        <f t="array" ref="BD167">IF(CNGE_2024_M3_Secc1!$AO$111=CNGE_2024_M3_Secc1!$AQ$111,O,IF(CNGE_2024_M3_Secc1!Q180="",1,0))</f>
        <v>#NAME?</v>
      </c>
      <c r="BE167" s="202" t="e" cm="1">
        <f t="array" ref="BE167">IF(CNGE_2024_M3_Secc1!$AO$111=CNGE_2024_M3_Secc1!$AQ$111,O,IF(CNGE_2024_M3_Secc1!R180="",1,0))</f>
        <v>#NAME?</v>
      </c>
      <c r="BF167" s="202" t="e" cm="1">
        <f t="array" ref="BF167">IF(CNGE_2024_M3_Secc1!$AO$111=CNGE_2024_M3_Secc1!$AQ$111,O,IF(CNGE_2024_M3_Secc1!S180="",1,0))</f>
        <v>#NAME?</v>
      </c>
      <c r="BG167" s="202" t="e" cm="1">
        <f t="array" ref="BG167">IF(CNGE_2024_M3_Secc1!$AO$111=CNGE_2024_M3_Secc1!$AQ$111,O,IF(CNGE_2024_M3_Secc1!T180="",1,0))</f>
        <v>#NAME?</v>
      </c>
      <c r="BH167" s="202" t="e" cm="1">
        <f t="array" ref="BH167">IF(CNGE_2024_M3_Secc1!$AO$111=CNGE_2024_M3_Secc1!$AQ$111,O,IF(CNGE_2024_M3_Secc1!U180="",1,0))</f>
        <v>#NAME?</v>
      </c>
      <c r="BI167" s="202" t="e" cm="1">
        <f t="array" ref="BI167">IF(CNGE_2024_M3_Secc1!$AO$111=CNGE_2024_M3_Secc1!$AQ$111,O,IF(CNGE_2024_M3_Secc1!V180="",1,0))</f>
        <v>#NAME?</v>
      </c>
      <c r="BJ167" s="202" t="e" cm="1">
        <f t="array" ref="BJ167">IF(CNGE_2024_M3_Secc1!$AO$111=CNGE_2024_M3_Secc1!$AQ$111,O,IF(CNGE_2024_M3_Secc1!W180="",1,0))</f>
        <v>#NAME?</v>
      </c>
      <c r="BK167" s="202" t="e" cm="1">
        <f t="array" ref="BK167">IF(CNGE_2024_M3_Secc1!$AO$111=CNGE_2024_M3_Secc1!$AQ$111,O,IF(CNGE_2024_M3_Secc1!X180="",1,0))</f>
        <v>#NAME?</v>
      </c>
      <c r="BL167" s="202" t="e" cm="1">
        <f t="array" ref="BL167">IF(CNGE_2024_M3_Secc1!$AO$111=CNGE_2024_M3_Secc1!$AQ$111,O,IF(CNGE_2024_M3_Secc1!Y180="",1,0))</f>
        <v>#NAME?</v>
      </c>
      <c r="BM167" s="202" t="e" cm="1">
        <f t="array" ref="BM167">IF(CNGE_2024_M3_Secc1!$AO$111=CNGE_2024_M3_Secc1!$AQ$111,O,IF(CNGE_2024_M3_Secc1!Z180="",1,0))</f>
        <v>#NAME?</v>
      </c>
      <c r="BN167" s="202" t="e" cm="1">
        <f t="array" ref="BN167">IF(CNGE_2024_M3_Secc1!$AO$111=CNGE_2024_M3_Secc1!$AQ$111,O,IF(CNGE_2024_M3_Secc1!AA180="",1,0))</f>
        <v>#NAME?</v>
      </c>
      <c r="BO167" s="202" t="e" cm="1">
        <f t="array" ref="BO167">IF(CNGE_2024_M3_Secc1!$AO$111=CNGE_2024_M3_Secc1!$AQ$111,O,IF(CNGE_2024_M3_Secc1!AB180="",1,0))</f>
        <v>#NAME?</v>
      </c>
      <c r="BP167" s="202" t="e" cm="1">
        <f t="array" ref="BP167">IF(CNGE_2024_M3_Secc1!$AO$111=CNGE_2024_M3_Secc1!$AQ$111,O,IF(CNGE_2024_M3_Secc1!AC180="",1,0))</f>
        <v>#NAME?</v>
      </c>
      <c r="BQ167" s="202" t="e" cm="1">
        <f t="array" ref="BQ167">IF(CNGE_2024_M3_Secc1!$AO$111=CNGE_2024_M3_Secc1!$AQ$111,O,IF(CNGE_2024_M3_Secc1!AD180="",1,0))</f>
        <v>#NAME?</v>
      </c>
      <c r="BZ167" s="202">
        <f>IF($AH$96=$AJ$96,0,
IF(OR(AND($BS$115="NS",I167&lt;&gt;"NA",OR(I167="NS",I167=0)),AND($BS$115="NA",I167&lt;&gt;"NS",OR(I167="NA",I167=0))),0,
IF(OR(AND($BS$115&lt;&gt;"NS",$BS$115&lt;&gt;"NA",I167&lt;&gt;"NS",I167&lt;&gt;"NA",I167&gt;$BS$115),
AND(I167&gt;0,OR($BS$115="NS",$BS$115="NA")),
AND($BS$115&lt;&gt;"NS",$BS$115&lt;&gt;"NA",$BS$115&gt;=0,I167="NA"),
AND($BS$115&lt;&gt;"NS",$BS$115&lt;&gt;"NA",$BS$115=0,I167="NS")),1,0)))</f>
        <v>0</v>
      </c>
      <c r="CA167" s="202">
        <f t="shared" ref="CA167:CU167" si="99">IF($AH$96=$AJ$96,0,
IF(OR(AND($BS$115="NS",J167&lt;&gt;"NA",OR(J167="NS",J167=0)),AND($BS$115="NA",J167&lt;&gt;"NS",OR(J167="NA",J167=0))),0,
IF(OR(AND($BS$115&lt;&gt;"NS",$BS$115&lt;&gt;"NA",J167&lt;&gt;"NS",J167&lt;&gt;"NA",J167&gt;$BS$115),
AND(J167&gt;0,OR($BS$115="NS",$BS$115="NA")),
AND($BS$115&lt;&gt;"NS",$BS$115&lt;&gt;"NA",$BS$115&gt;=0,J167="NA"),
AND($BS$115&lt;&gt;"NS",$BS$115&lt;&gt;"NA",$BS$115=0,J167="NS")),1,0)))</f>
        <v>0</v>
      </c>
      <c r="CB167" s="202">
        <f t="shared" si="99"/>
        <v>0</v>
      </c>
      <c r="CC167" s="202">
        <f t="shared" si="99"/>
        <v>0</v>
      </c>
      <c r="CD167" s="202">
        <f t="shared" si="99"/>
        <v>0</v>
      </c>
      <c r="CE167" s="202">
        <f t="shared" si="99"/>
        <v>0</v>
      </c>
      <c r="CF167" s="202">
        <f t="shared" si="99"/>
        <v>0</v>
      </c>
      <c r="CG167" s="202">
        <f t="shared" si="99"/>
        <v>0</v>
      </c>
      <c r="CH167" s="202">
        <f t="shared" si="99"/>
        <v>0</v>
      </c>
      <c r="CI167" s="202">
        <f t="shared" si="99"/>
        <v>0</v>
      </c>
      <c r="CJ167" s="202">
        <f t="shared" si="99"/>
        <v>0</v>
      </c>
      <c r="CK167" s="202">
        <f t="shared" si="99"/>
        <v>0</v>
      </c>
      <c r="CL167" s="202">
        <f t="shared" si="99"/>
        <v>0</v>
      </c>
      <c r="CM167" s="202">
        <f t="shared" si="99"/>
        <v>0</v>
      </c>
      <c r="CN167" s="202">
        <f t="shared" si="99"/>
        <v>0</v>
      </c>
      <c r="CO167" s="202">
        <f t="shared" si="99"/>
        <v>0</v>
      </c>
      <c r="CP167" s="202">
        <f t="shared" si="99"/>
        <v>0</v>
      </c>
      <c r="CQ167" s="202">
        <f t="shared" si="99"/>
        <v>0</v>
      </c>
      <c r="CR167" s="202">
        <f t="shared" si="99"/>
        <v>0</v>
      </c>
      <c r="CS167" s="202">
        <f t="shared" si="99"/>
        <v>0</v>
      </c>
      <c r="CT167" s="202">
        <f t="shared" si="99"/>
        <v>0</v>
      </c>
      <c r="CU167" s="202">
        <f t="shared" si="99"/>
        <v>0</v>
      </c>
      <c r="CY167" s="563">
        <f t="shared" si="90"/>
        <v>0</v>
      </c>
      <c r="CZ167" s="563"/>
    </row>
    <row r="168" spans="1:104" s="211" customFormat="1" ht="15" customHeight="1">
      <c r="A168" s="18"/>
      <c r="B168" s="51"/>
      <c r="C168" s="48" t="s">
        <v>5011</v>
      </c>
      <c r="D168" s="580" t="str">
        <f>IF(CNGE_2024_M3_Secc1!D63="","",CNGE_2024_M3_Secc1!D63)</f>
        <v/>
      </c>
      <c r="E168" s="580"/>
      <c r="F168" s="580"/>
      <c r="G168" s="580"/>
      <c r="H168" s="580"/>
      <c r="I168" s="103"/>
      <c r="J168" s="103"/>
      <c r="K168" s="103"/>
      <c r="L168" s="103"/>
      <c r="M168" s="103"/>
      <c r="N168" s="103"/>
      <c r="O168" s="103"/>
      <c r="P168" s="103"/>
      <c r="Q168" s="103"/>
      <c r="R168" s="103"/>
      <c r="S168" s="103"/>
      <c r="T168" s="103"/>
      <c r="U168" s="103"/>
      <c r="V168" s="103"/>
      <c r="W168" s="103"/>
      <c r="X168" s="103"/>
      <c r="Y168" s="103"/>
      <c r="Z168" s="103"/>
      <c r="AA168" s="103"/>
      <c r="AB168" s="103"/>
      <c r="AC168" s="103"/>
      <c r="AD168" s="103"/>
      <c r="AE168" s="213"/>
      <c r="AF168" s="210"/>
      <c r="AV168" s="202" t="e" cm="1">
        <f t="array" ref="AV168">IF(CNGE_2024_M3_Secc1!$AO$111=CNGE_2024_M3_Secc1!$AQ$111,O,IF(CNGE_2024_M3_Secc1!I181="",1,0))</f>
        <v>#NAME?</v>
      </c>
      <c r="AW168" s="202" t="e" cm="1">
        <f t="array" ref="AW168">IF(CNGE_2024_M3_Secc1!$AO$111=CNGE_2024_M3_Secc1!$AQ$111,O,IF(CNGE_2024_M3_Secc1!J181="",1,0))</f>
        <v>#NAME?</v>
      </c>
      <c r="AX168" s="202" t="e" cm="1">
        <f t="array" ref="AX168">IF(CNGE_2024_M3_Secc1!$AO$111=CNGE_2024_M3_Secc1!$AQ$111,O,IF(CNGE_2024_M3_Secc1!K181="",1,0))</f>
        <v>#NAME?</v>
      </c>
      <c r="AY168" s="202" t="e" cm="1">
        <f t="array" ref="AY168">IF(CNGE_2024_M3_Secc1!$AO$111=CNGE_2024_M3_Secc1!$AQ$111,O,IF(CNGE_2024_M3_Secc1!L181="",1,0))</f>
        <v>#NAME?</v>
      </c>
      <c r="AZ168" s="202" t="e" cm="1">
        <f t="array" ref="AZ168">IF(CNGE_2024_M3_Secc1!$AO$111=CNGE_2024_M3_Secc1!$AQ$111,O,IF(CNGE_2024_M3_Secc1!M181="",1,0))</f>
        <v>#NAME?</v>
      </c>
      <c r="BA168" s="202" t="e" cm="1">
        <f t="array" ref="BA168">IF(CNGE_2024_M3_Secc1!$AO$111=CNGE_2024_M3_Secc1!$AQ$111,O,IF(CNGE_2024_M3_Secc1!N181="",1,0))</f>
        <v>#NAME?</v>
      </c>
      <c r="BB168" s="202" t="e" cm="1">
        <f t="array" ref="BB168">IF(CNGE_2024_M3_Secc1!$AO$111=CNGE_2024_M3_Secc1!$AQ$111,O,IF(CNGE_2024_M3_Secc1!O181="",1,0))</f>
        <v>#NAME?</v>
      </c>
      <c r="BC168" s="202" t="e" cm="1">
        <f t="array" ref="BC168">IF(CNGE_2024_M3_Secc1!$AO$111=CNGE_2024_M3_Secc1!$AQ$111,O,IF(CNGE_2024_M3_Secc1!P181="",1,0))</f>
        <v>#NAME?</v>
      </c>
      <c r="BD168" s="202" t="e" cm="1">
        <f t="array" ref="BD168">IF(CNGE_2024_M3_Secc1!$AO$111=CNGE_2024_M3_Secc1!$AQ$111,O,IF(CNGE_2024_M3_Secc1!Q181="",1,0))</f>
        <v>#NAME?</v>
      </c>
      <c r="BE168" s="202" t="e" cm="1">
        <f t="array" ref="BE168">IF(CNGE_2024_M3_Secc1!$AO$111=CNGE_2024_M3_Secc1!$AQ$111,O,IF(CNGE_2024_M3_Secc1!R181="",1,0))</f>
        <v>#NAME?</v>
      </c>
      <c r="BF168" s="202" t="e" cm="1">
        <f t="array" ref="BF168">IF(CNGE_2024_M3_Secc1!$AO$111=CNGE_2024_M3_Secc1!$AQ$111,O,IF(CNGE_2024_M3_Secc1!S181="",1,0))</f>
        <v>#NAME?</v>
      </c>
      <c r="BG168" s="202" t="e" cm="1">
        <f t="array" ref="BG168">IF(CNGE_2024_M3_Secc1!$AO$111=CNGE_2024_M3_Secc1!$AQ$111,O,IF(CNGE_2024_M3_Secc1!T181="",1,0))</f>
        <v>#NAME?</v>
      </c>
      <c r="BH168" s="202" t="e" cm="1">
        <f t="array" ref="BH168">IF(CNGE_2024_M3_Secc1!$AO$111=CNGE_2024_M3_Secc1!$AQ$111,O,IF(CNGE_2024_M3_Secc1!U181="",1,0))</f>
        <v>#NAME?</v>
      </c>
      <c r="BI168" s="202" t="e" cm="1">
        <f t="array" ref="BI168">IF(CNGE_2024_M3_Secc1!$AO$111=CNGE_2024_M3_Secc1!$AQ$111,O,IF(CNGE_2024_M3_Secc1!V181="",1,0))</f>
        <v>#NAME?</v>
      </c>
      <c r="BJ168" s="202" t="e" cm="1">
        <f t="array" ref="BJ168">IF(CNGE_2024_M3_Secc1!$AO$111=CNGE_2024_M3_Secc1!$AQ$111,O,IF(CNGE_2024_M3_Secc1!W181="",1,0))</f>
        <v>#NAME?</v>
      </c>
      <c r="BK168" s="202" t="e" cm="1">
        <f t="array" ref="BK168">IF(CNGE_2024_M3_Secc1!$AO$111=CNGE_2024_M3_Secc1!$AQ$111,O,IF(CNGE_2024_M3_Secc1!X181="",1,0))</f>
        <v>#NAME?</v>
      </c>
      <c r="BL168" s="202" t="e" cm="1">
        <f t="array" ref="BL168">IF(CNGE_2024_M3_Secc1!$AO$111=CNGE_2024_M3_Secc1!$AQ$111,O,IF(CNGE_2024_M3_Secc1!Y181="",1,0))</f>
        <v>#NAME?</v>
      </c>
      <c r="BM168" s="202" t="e" cm="1">
        <f t="array" ref="BM168">IF(CNGE_2024_M3_Secc1!$AO$111=CNGE_2024_M3_Secc1!$AQ$111,O,IF(CNGE_2024_M3_Secc1!Z181="",1,0))</f>
        <v>#NAME?</v>
      </c>
      <c r="BN168" s="202" t="e" cm="1">
        <f t="array" ref="BN168">IF(CNGE_2024_M3_Secc1!$AO$111=CNGE_2024_M3_Secc1!$AQ$111,O,IF(CNGE_2024_M3_Secc1!AA181="",1,0))</f>
        <v>#NAME?</v>
      </c>
      <c r="BO168" s="202" t="e" cm="1">
        <f t="array" ref="BO168">IF(CNGE_2024_M3_Secc1!$AO$111=CNGE_2024_M3_Secc1!$AQ$111,O,IF(CNGE_2024_M3_Secc1!AB181="",1,0))</f>
        <v>#NAME?</v>
      </c>
      <c r="BP168" s="202" t="e" cm="1">
        <f t="array" ref="BP168">IF(CNGE_2024_M3_Secc1!$AO$111=CNGE_2024_M3_Secc1!$AQ$111,O,IF(CNGE_2024_M3_Secc1!AC181="",1,0))</f>
        <v>#NAME?</v>
      </c>
      <c r="BQ168" s="202" t="e" cm="1">
        <f t="array" ref="BQ168">IF(CNGE_2024_M3_Secc1!$AO$111=CNGE_2024_M3_Secc1!$AQ$111,O,IF(CNGE_2024_M3_Secc1!AD181="",1,0))</f>
        <v>#NAME?</v>
      </c>
      <c r="BZ168" s="202">
        <f>IF($AH$96=$AJ$96,0,
IF(OR(AND($BS$116="NS",I168&lt;&gt;"NA",OR(I168="NS",I168=0)),AND($BS$116="NA",I168&lt;&gt;"NS",OR(I168="NA",I168=0))),0,
IF(OR(AND($BS$116&lt;&gt;"NS",$BS$116&lt;&gt;"NA",I168&lt;&gt;"NS",I168&lt;&gt;"NA",I168&gt;$BS$116),
AND(I168&gt;0,OR($BS$116="NS",$BS$116="NA")),
AND($BS$116&lt;&gt;"NS",$BS$116&lt;&gt;"NA",$BS$116&gt;=0,I168="NA"),
AND($BS$116&lt;&gt;"NS",$BS$116&lt;&gt;"NA",$BS$116=0,I168="NS")),1,0)))</f>
        <v>0</v>
      </c>
      <c r="CA168" s="202">
        <f t="shared" ref="CA168:CU168" si="100">IF($AH$96=$AJ$96,0,
IF(OR(AND($BS$116="NS",J168&lt;&gt;"NA",OR(J168="NS",J168=0)),AND($BS$116="NA",J168&lt;&gt;"NS",OR(J168="NA",J168=0))),0,
IF(OR(AND($BS$116&lt;&gt;"NS",$BS$116&lt;&gt;"NA",J168&lt;&gt;"NS",J168&lt;&gt;"NA",J168&gt;$BS$116),
AND(J168&gt;0,OR($BS$116="NS",$BS$116="NA")),
AND($BS$116&lt;&gt;"NS",$BS$116&lt;&gt;"NA",$BS$116&gt;=0,J168="NA"),
AND($BS$116&lt;&gt;"NS",$BS$116&lt;&gt;"NA",$BS$116=0,J168="NS")),1,0)))</f>
        <v>0</v>
      </c>
      <c r="CB168" s="202">
        <f t="shared" si="100"/>
        <v>0</v>
      </c>
      <c r="CC168" s="202">
        <f t="shared" si="100"/>
        <v>0</v>
      </c>
      <c r="CD168" s="202">
        <f t="shared" si="100"/>
        <v>0</v>
      </c>
      <c r="CE168" s="202">
        <f t="shared" si="100"/>
        <v>0</v>
      </c>
      <c r="CF168" s="202">
        <f t="shared" si="100"/>
        <v>0</v>
      </c>
      <c r="CG168" s="202">
        <f t="shared" si="100"/>
        <v>0</v>
      </c>
      <c r="CH168" s="202">
        <f t="shared" si="100"/>
        <v>0</v>
      </c>
      <c r="CI168" s="202">
        <f t="shared" si="100"/>
        <v>0</v>
      </c>
      <c r="CJ168" s="202">
        <f t="shared" si="100"/>
        <v>0</v>
      </c>
      <c r="CK168" s="202">
        <f t="shared" si="100"/>
        <v>0</v>
      </c>
      <c r="CL168" s="202">
        <f t="shared" si="100"/>
        <v>0</v>
      </c>
      <c r="CM168" s="202">
        <f t="shared" si="100"/>
        <v>0</v>
      </c>
      <c r="CN168" s="202">
        <f t="shared" si="100"/>
        <v>0</v>
      </c>
      <c r="CO168" s="202">
        <f t="shared" si="100"/>
        <v>0</v>
      </c>
      <c r="CP168" s="202">
        <f t="shared" si="100"/>
        <v>0</v>
      </c>
      <c r="CQ168" s="202">
        <f t="shared" si="100"/>
        <v>0</v>
      </c>
      <c r="CR168" s="202">
        <f t="shared" si="100"/>
        <v>0</v>
      </c>
      <c r="CS168" s="202">
        <f t="shared" si="100"/>
        <v>0</v>
      </c>
      <c r="CT168" s="202">
        <f t="shared" si="100"/>
        <v>0</v>
      </c>
      <c r="CU168" s="202">
        <f t="shared" si="100"/>
        <v>0</v>
      </c>
      <c r="CY168" s="563">
        <f t="shared" si="90"/>
        <v>0</v>
      </c>
      <c r="CZ168" s="563"/>
    </row>
    <row r="169" spans="1:104" s="211" customFormat="1" ht="15" customHeight="1">
      <c r="A169" s="18"/>
      <c r="B169" s="51"/>
      <c r="C169" s="48" t="s">
        <v>5012</v>
      </c>
      <c r="D169" s="580" t="str">
        <f>IF(CNGE_2024_M3_Secc1!D64="","",CNGE_2024_M3_Secc1!D64)</f>
        <v/>
      </c>
      <c r="E169" s="580"/>
      <c r="F169" s="580"/>
      <c r="G169" s="580"/>
      <c r="H169" s="580"/>
      <c r="I169" s="103"/>
      <c r="J169" s="103"/>
      <c r="K169" s="103"/>
      <c r="L169" s="103"/>
      <c r="M169" s="103"/>
      <c r="N169" s="103"/>
      <c r="O169" s="103"/>
      <c r="P169" s="103"/>
      <c r="Q169" s="103"/>
      <c r="R169" s="103"/>
      <c r="S169" s="103"/>
      <c r="T169" s="103"/>
      <c r="U169" s="103"/>
      <c r="V169" s="103"/>
      <c r="W169" s="103"/>
      <c r="X169" s="103"/>
      <c r="Y169" s="103"/>
      <c r="Z169" s="103"/>
      <c r="AA169" s="103"/>
      <c r="AB169" s="103"/>
      <c r="AC169" s="103"/>
      <c r="AD169" s="103"/>
      <c r="AE169" s="213"/>
      <c r="AF169" s="210"/>
      <c r="AV169" s="202" t="e" cm="1">
        <f t="array" ref="AV169">IF(CNGE_2024_M3_Secc1!$AO$111=CNGE_2024_M3_Secc1!$AQ$111,O,IF(CNGE_2024_M3_Secc1!I182="",1,0))</f>
        <v>#NAME?</v>
      </c>
      <c r="AW169" s="202" t="e" cm="1">
        <f t="array" ref="AW169">IF(CNGE_2024_M3_Secc1!$AO$111=CNGE_2024_M3_Secc1!$AQ$111,O,IF(CNGE_2024_M3_Secc1!J182="",1,0))</f>
        <v>#NAME?</v>
      </c>
      <c r="AX169" s="202" t="e" cm="1">
        <f t="array" ref="AX169">IF(CNGE_2024_M3_Secc1!$AO$111=CNGE_2024_M3_Secc1!$AQ$111,O,IF(CNGE_2024_M3_Secc1!K182="",1,0))</f>
        <v>#NAME?</v>
      </c>
      <c r="AY169" s="202" t="e" cm="1">
        <f t="array" ref="AY169">IF(CNGE_2024_M3_Secc1!$AO$111=CNGE_2024_M3_Secc1!$AQ$111,O,IF(CNGE_2024_M3_Secc1!L182="",1,0))</f>
        <v>#NAME?</v>
      </c>
      <c r="AZ169" s="202" t="e" cm="1">
        <f t="array" ref="AZ169">IF(CNGE_2024_M3_Secc1!$AO$111=CNGE_2024_M3_Secc1!$AQ$111,O,IF(CNGE_2024_M3_Secc1!M182="",1,0))</f>
        <v>#NAME?</v>
      </c>
      <c r="BA169" s="202" t="e" cm="1">
        <f t="array" ref="BA169">IF(CNGE_2024_M3_Secc1!$AO$111=CNGE_2024_M3_Secc1!$AQ$111,O,IF(CNGE_2024_M3_Secc1!N182="",1,0))</f>
        <v>#NAME?</v>
      </c>
      <c r="BB169" s="202" t="e" cm="1">
        <f t="array" ref="BB169">IF(CNGE_2024_M3_Secc1!$AO$111=CNGE_2024_M3_Secc1!$AQ$111,O,IF(CNGE_2024_M3_Secc1!O182="",1,0))</f>
        <v>#NAME?</v>
      </c>
      <c r="BC169" s="202" t="e" cm="1">
        <f t="array" ref="BC169">IF(CNGE_2024_M3_Secc1!$AO$111=CNGE_2024_M3_Secc1!$AQ$111,O,IF(CNGE_2024_M3_Secc1!P182="",1,0))</f>
        <v>#NAME?</v>
      </c>
      <c r="BD169" s="202" t="e" cm="1">
        <f t="array" ref="BD169">IF(CNGE_2024_M3_Secc1!$AO$111=CNGE_2024_M3_Secc1!$AQ$111,O,IF(CNGE_2024_M3_Secc1!Q182="",1,0))</f>
        <v>#NAME?</v>
      </c>
      <c r="BE169" s="202" t="e" cm="1">
        <f t="array" ref="BE169">IF(CNGE_2024_M3_Secc1!$AO$111=CNGE_2024_M3_Secc1!$AQ$111,O,IF(CNGE_2024_M3_Secc1!R182="",1,0))</f>
        <v>#NAME?</v>
      </c>
      <c r="BF169" s="202" t="e" cm="1">
        <f t="array" ref="BF169">IF(CNGE_2024_M3_Secc1!$AO$111=CNGE_2024_M3_Secc1!$AQ$111,O,IF(CNGE_2024_M3_Secc1!S182="",1,0))</f>
        <v>#NAME?</v>
      </c>
      <c r="BG169" s="202" t="e" cm="1">
        <f t="array" ref="BG169">IF(CNGE_2024_M3_Secc1!$AO$111=CNGE_2024_M3_Secc1!$AQ$111,O,IF(CNGE_2024_M3_Secc1!T182="",1,0))</f>
        <v>#NAME?</v>
      </c>
      <c r="BH169" s="202" t="e" cm="1">
        <f t="array" ref="BH169">IF(CNGE_2024_M3_Secc1!$AO$111=CNGE_2024_M3_Secc1!$AQ$111,O,IF(CNGE_2024_M3_Secc1!U182="",1,0))</f>
        <v>#NAME?</v>
      </c>
      <c r="BI169" s="202" t="e" cm="1">
        <f t="array" ref="BI169">IF(CNGE_2024_M3_Secc1!$AO$111=CNGE_2024_M3_Secc1!$AQ$111,O,IF(CNGE_2024_M3_Secc1!V182="",1,0))</f>
        <v>#NAME?</v>
      </c>
      <c r="BJ169" s="202" t="e" cm="1">
        <f t="array" ref="BJ169">IF(CNGE_2024_M3_Secc1!$AO$111=CNGE_2024_M3_Secc1!$AQ$111,O,IF(CNGE_2024_M3_Secc1!W182="",1,0))</f>
        <v>#NAME?</v>
      </c>
      <c r="BK169" s="202" t="e" cm="1">
        <f t="array" ref="BK169">IF(CNGE_2024_M3_Secc1!$AO$111=CNGE_2024_M3_Secc1!$AQ$111,O,IF(CNGE_2024_M3_Secc1!X182="",1,0))</f>
        <v>#NAME?</v>
      </c>
      <c r="BL169" s="202" t="e" cm="1">
        <f t="array" ref="BL169">IF(CNGE_2024_M3_Secc1!$AO$111=CNGE_2024_M3_Secc1!$AQ$111,O,IF(CNGE_2024_M3_Secc1!Y182="",1,0))</f>
        <v>#NAME?</v>
      </c>
      <c r="BM169" s="202" t="e" cm="1">
        <f t="array" ref="BM169">IF(CNGE_2024_M3_Secc1!$AO$111=CNGE_2024_M3_Secc1!$AQ$111,O,IF(CNGE_2024_M3_Secc1!Z182="",1,0))</f>
        <v>#NAME?</v>
      </c>
      <c r="BN169" s="202" t="e" cm="1">
        <f t="array" ref="BN169">IF(CNGE_2024_M3_Secc1!$AO$111=CNGE_2024_M3_Secc1!$AQ$111,O,IF(CNGE_2024_M3_Secc1!AA182="",1,0))</f>
        <v>#NAME?</v>
      </c>
      <c r="BO169" s="202" t="e" cm="1">
        <f t="array" ref="BO169">IF(CNGE_2024_M3_Secc1!$AO$111=CNGE_2024_M3_Secc1!$AQ$111,O,IF(CNGE_2024_M3_Secc1!AB182="",1,0))</f>
        <v>#NAME?</v>
      </c>
      <c r="BP169" s="202" t="e" cm="1">
        <f t="array" ref="BP169">IF(CNGE_2024_M3_Secc1!$AO$111=CNGE_2024_M3_Secc1!$AQ$111,O,IF(CNGE_2024_M3_Secc1!AC182="",1,0))</f>
        <v>#NAME?</v>
      </c>
      <c r="BQ169" s="202" t="e" cm="1">
        <f t="array" ref="BQ169">IF(CNGE_2024_M3_Secc1!$AO$111=CNGE_2024_M3_Secc1!$AQ$111,O,IF(CNGE_2024_M3_Secc1!AD182="",1,0))</f>
        <v>#NAME?</v>
      </c>
      <c r="BZ169" s="202">
        <f>IF($AH$96=$AJ$96,0,
IF(OR(AND($BS$117="NS",I169&lt;&gt;"NA",OR(I169="NS",I169=0)),AND($BS$117="NA",I169&lt;&gt;"NS",OR(I169="NA",I169=0))),0,
IF(OR(AND($BS$117&lt;&gt;"NS",$BS$117&lt;&gt;"NA",I169&lt;&gt;"NS",I169&lt;&gt;"NA",I169&gt;$BS$117),
AND(I169&gt;0,OR($BS$117="NS",$BS$117="NA")),
AND($BS$117&lt;&gt;"NS",$BS$117&lt;&gt;"NA",$BS$117&gt;=0,I169="NA"),
AND($BS$117&lt;&gt;"NS",$BS$117&lt;&gt;"NA",$BS$117=0,I169="NS")),1,0)))</f>
        <v>0</v>
      </c>
      <c r="CA169" s="202">
        <f t="shared" ref="CA169:CU169" si="101">IF($AH$96=$AJ$96,0,
IF(OR(AND($BS$117="NS",J169&lt;&gt;"NA",OR(J169="NS",J169=0)),AND($BS$117="NA",J169&lt;&gt;"NS",OR(J169="NA",J169=0))),0,
IF(OR(AND($BS$117&lt;&gt;"NS",$BS$117&lt;&gt;"NA",J169&lt;&gt;"NS",J169&lt;&gt;"NA",J169&gt;$BS$117),
AND(J169&gt;0,OR($BS$117="NS",$BS$117="NA")),
AND($BS$117&lt;&gt;"NS",$BS$117&lt;&gt;"NA",$BS$117&gt;=0,J169="NA"),
AND($BS$117&lt;&gt;"NS",$BS$117&lt;&gt;"NA",$BS$117=0,J169="NS")),1,0)))</f>
        <v>0</v>
      </c>
      <c r="CB169" s="202">
        <f t="shared" si="101"/>
        <v>0</v>
      </c>
      <c r="CC169" s="202">
        <f t="shared" si="101"/>
        <v>0</v>
      </c>
      <c r="CD169" s="202">
        <f t="shared" si="101"/>
        <v>0</v>
      </c>
      <c r="CE169" s="202">
        <f t="shared" si="101"/>
        <v>0</v>
      </c>
      <c r="CF169" s="202">
        <f t="shared" si="101"/>
        <v>0</v>
      </c>
      <c r="CG169" s="202">
        <f t="shared" si="101"/>
        <v>0</v>
      </c>
      <c r="CH169" s="202">
        <f t="shared" si="101"/>
        <v>0</v>
      </c>
      <c r="CI169" s="202">
        <f t="shared" si="101"/>
        <v>0</v>
      </c>
      <c r="CJ169" s="202">
        <f t="shared" si="101"/>
        <v>0</v>
      </c>
      <c r="CK169" s="202">
        <f t="shared" si="101"/>
        <v>0</v>
      </c>
      <c r="CL169" s="202">
        <f t="shared" si="101"/>
        <v>0</v>
      </c>
      <c r="CM169" s="202">
        <f t="shared" si="101"/>
        <v>0</v>
      </c>
      <c r="CN169" s="202">
        <f t="shared" si="101"/>
        <v>0</v>
      </c>
      <c r="CO169" s="202">
        <f t="shared" si="101"/>
        <v>0</v>
      </c>
      <c r="CP169" s="202">
        <f t="shared" si="101"/>
        <v>0</v>
      </c>
      <c r="CQ169" s="202">
        <f t="shared" si="101"/>
        <v>0</v>
      </c>
      <c r="CR169" s="202">
        <f t="shared" si="101"/>
        <v>0</v>
      </c>
      <c r="CS169" s="202">
        <f t="shared" si="101"/>
        <v>0</v>
      </c>
      <c r="CT169" s="202">
        <f t="shared" si="101"/>
        <v>0</v>
      </c>
      <c r="CU169" s="202">
        <f t="shared" si="101"/>
        <v>0</v>
      </c>
      <c r="CY169" s="563">
        <f t="shared" si="90"/>
        <v>0</v>
      </c>
      <c r="CZ169" s="563"/>
    </row>
    <row r="170" spans="1:104" s="211" customFormat="1" ht="15" customHeight="1">
      <c r="A170" s="18"/>
      <c r="B170" s="51"/>
      <c r="C170" s="48" t="s">
        <v>5013</v>
      </c>
      <c r="D170" s="580" t="str">
        <f>IF(CNGE_2024_M3_Secc1!D65="","",CNGE_2024_M3_Secc1!D65)</f>
        <v/>
      </c>
      <c r="E170" s="580"/>
      <c r="F170" s="580"/>
      <c r="G170" s="580"/>
      <c r="H170" s="580"/>
      <c r="I170" s="103"/>
      <c r="J170" s="103"/>
      <c r="K170" s="103"/>
      <c r="L170" s="103"/>
      <c r="M170" s="103"/>
      <c r="N170" s="103"/>
      <c r="O170" s="103"/>
      <c r="P170" s="103"/>
      <c r="Q170" s="103"/>
      <c r="R170" s="103"/>
      <c r="S170" s="103"/>
      <c r="T170" s="103"/>
      <c r="U170" s="103"/>
      <c r="V170" s="103"/>
      <c r="W170" s="103"/>
      <c r="X170" s="103"/>
      <c r="Y170" s="103"/>
      <c r="Z170" s="103"/>
      <c r="AA170" s="103"/>
      <c r="AB170" s="103"/>
      <c r="AC170" s="103"/>
      <c r="AD170" s="103"/>
      <c r="AE170" s="213"/>
      <c r="AF170" s="210"/>
      <c r="AV170" s="202" t="e" cm="1">
        <f t="array" ref="AV170">IF(CNGE_2024_M3_Secc1!$AO$111=CNGE_2024_M3_Secc1!$AQ$111,O,IF(CNGE_2024_M3_Secc1!I183="",1,0))</f>
        <v>#NAME?</v>
      </c>
      <c r="AW170" s="202" t="e" cm="1">
        <f t="array" ref="AW170">IF(CNGE_2024_M3_Secc1!$AO$111=CNGE_2024_M3_Secc1!$AQ$111,O,IF(CNGE_2024_M3_Secc1!J183="",1,0))</f>
        <v>#NAME?</v>
      </c>
      <c r="AX170" s="202" t="e" cm="1">
        <f t="array" ref="AX170">IF(CNGE_2024_M3_Secc1!$AO$111=CNGE_2024_M3_Secc1!$AQ$111,O,IF(CNGE_2024_M3_Secc1!K183="",1,0))</f>
        <v>#NAME?</v>
      </c>
      <c r="AY170" s="202" t="e" cm="1">
        <f t="array" ref="AY170">IF(CNGE_2024_M3_Secc1!$AO$111=CNGE_2024_M3_Secc1!$AQ$111,O,IF(CNGE_2024_M3_Secc1!L183="",1,0))</f>
        <v>#NAME?</v>
      </c>
      <c r="AZ170" s="202" t="e" cm="1">
        <f t="array" ref="AZ170">IF(CNGE_2024_M3_Secc1!$AO$111=CNGE_2024_M3_Secc1!$AQ$111,O,IF(CNGE_2024_M3_Secc1!M183="",1,0))</f>
        <v>#NAME?</v>
      </c>
      <c r="BA170" s="202" t="e" cm="1">
        <f t="array" ref="BA170">IF(CNGE_2024_M3_Secc1!$AO$111=CNGE_2024_M3_Secc1!$AQ$111,O,IF(CNGE_2024_M3_Secc1!N183="",1,0))</f>
        <v>#NAME?</v>
      </c>
      <c r="BB170" s="202" t="e" cm="1">
        <f t="array" ref="BB170">IF(CNGE_2024_M3_Secc1!$AO$111=CNGE_2024_M3_Secc1!$AQ$111,O,IF(CNGE_2024_M3_Secc1!O183="",1,0))</f>
        <v>#NAME?</v>
      </c>
      <c r="BC170" s="202" t="e" cm="1">
        <f t="array" ref="BC170">IF(CNGE_2024_M3_Secc1!$AO$111=CNGE_2024_M3_Secc1!$AQ$111,O,IF(CNGE_2024_M3_Secc1!P183="",1,0))</f>
        <v>#NAME?</v>
      </c>
      <c r="BD170" s="202" t="e" cm="1">
        <f t="array" ref="BD170">IF(CNGE_2024_M3_Secc1!$AO$111=CNGE_2024_M3_Secc1!$AQ$111,O,IF(CNGE_2024_M3_Secc1!Q183="",1,0))</f>
        <v>#NAME?</v>
      </c>
      <c r="BE170" s="202" t="e" cm="1">
        <f t="array" ref="BE170">IF(CNGE_2024_M3_Secc1!$AO$111=CNGE_2024_M3_Secc1!$AQ$111,O,IF(CNGE_2024_M3_Secc1!R183="",1,0))</f>
        <v>#NAME?</v>
      </c>
      <c r="BF170" s="202" t="e" cm="1">
        <f t="array" ref="BF170">IF(CNGE_2024_M3_Secc1!$AO$111=CNGE_2024_M3_Secc1!$AQ$111,O,IF(CNGE_2024_M3_Secc1!S183="",1,0))</f>
        <v>#NAME?</v>
      </c>
      <c r="BG170" s="202" t="e" cm="1">
        <f t="array" ref="BG170">IF(CNGE_2024_M3_Secc1!$AO$111=CNGE_2024_M3_Secc1!$AQ$111,O,IF(CNGE_2024_M3_Secc1!T183="",1,0))</f>
        <v>#NAME?</v>
      </c>
      <c r="BH170" s="202" t="e" cm="1">
        <f t="array" ref="BH170">IF(CNGE_2024_M3_Secc1!$AO$111=CNGE_2024_M3_Secc1!$AQ$111,O,IF(CNGE_2024_M3_Secc1!U183="",1,0))</f>
        <v>#NAME?</v>
      </c>
      <c r="BI170" s="202" t="e" cm="1">
        <f t="array" ref="BI170">IF(CNGE_2024_M3_Secc1!$AO$111=CNGE_2024_M3_Secc1!$AQ$111,O,IF(CNGE_2024_M3_Secc1!V183="",1,0))</f>
        <v>#NAME?</v>
      </c>
      <c r="BJ170" s="202" t="e" cm="1">
        <f t="array" ref="BJ170">IF(CNGE_2024_M3_Secc1!$AO$111=CNGE_2024_M3_Secc1!$AQ$111,O,IF(CNGE_2024_M3_Secc1!W183="",1,0))</f>
        <v>#NAME?</v>
      </c>
      <c r="BK170" s="202" t="e" cm="1">
        <f t="array" ref="BK170">IF(CNGE_2024_M3_Secc1!$AO$111=CNGE_2024_M3_Secc1!$AQ$111,O,IF(CNGE_2024_M3_Secc1!X183="",1,0))</f>
        <v>#NAME?</v>
      </c>
      <c r="BL170" s="202" t="e" cm="1">
        <f t="array" ref="BL170">IF(CNGE_2024_M3_Secc1!$AO$111=CNGE_2024_M3_Secc1!$AQ$111,O,IF(CNGE_2024_M3_Secc1!Y183="",1,0))</f>
        <v>#NAME?</v>
      </c>
      <c r="BM170" s="202" t="e" cm="1">
        <f t="array" ref="BM170">IF(CNGE_2024_M3_Secc1!$AO$111=CNGE_2024_M3_Secc1!$AQ$111,O,IF(CNGE_2024_M3_Secc1!Z183="",1,0))</f>
        <v>#NAME?</v>
      </c>
      <c r="BN170" s="202" t="e" cm="1">
        <f t="array" ref="BN170">IF(CNGE_2024_M3_Secc1!$AO$111=CNGE_2024_M3_Secc1!$AQ$111,O,IF(CNGE_2024_M3_Secc1!AA183="",1,0))</f>
        <v>#NAME?</v>
      </c>
      <c r="BO170" s="202" t="e" cm="1">
        <f t="array" ref="BO170">IF(CNGE_2024_M3_Secc1!$AO$111=CNGE_2024_M3_Secc1!$AQ$111,O,IF(CNGE_2024_M3_Secc1!AB183="",1,0))</f>
        <v>#NAME?</v>
      </c>
      <c r="BP170" s="202" t="e" cm="1">
        <f t="array" ref="BP170">IF(CNGE_2024_M3_Secc1!$AO$111=CNGE_2024_M3_Secc1!$AQ$111,O,IF(CNGE_2024_M3_Secc1!AC183="",1,0))</f>
        <v>#NAME?</v>
      </c>
      <c r="BQ170" s="202" t="e" cm="1">
        <f t="array" ref="BQ170">IF(CNGE_2024_M3_Secc1!$AO$111=CNGE_2024_M3_Secc1!$AQ$111,O,IF(CNGE_2024_M3_Secc1!AD183="",1,0))</f>
        <v>#NAME?</v>
      </c>
      <c r="BZ170" s="202">
        <f>IF($AH$96=$AJ$96,0,
IF(OR(AND($BS$118="NS",I170&lt;&gt;"NA",OR(I170="NS",I170=0)),AND($BS$118="NA",I170&lt;&gt;"NS",OR(I170="NA",I170=0))),0,
IF(OR(AND($BS$118&lt;&gt;"NS",$BS$118&lt;&gt;"NA",I170&lt;&gt;"NS",I170&lt;&gt;"NA",I170&gt;$BS$118),
AND(I170&gt;0,OR($BS$118="NS",$BS$118="NA")),
AND($BS$118&lt;&gt;"NS",$BS$118&lt;&gt;"NA",$BS$118&gt;=0,I170="NA"),
AND($BS$118&lt;&gt;"NS",$BS$118&lt;&gt;"NA",$BS$118=0,I170="NS")),1,0)))</f>
        <v>0</v>
      </c>
      <c r="CA170" s="202">
        <f t="shared" ref="CA170:CU170" si="102">IF($AH$96=$AJ$96,0,
IF(OR(AND($BS$118="NS",J170&lt;&gt;"NA",OR(J170="NS",J170=0)),AND($BS$118="NA",J170&lt;&gt;"NS",OR(J170="NA",J170=0))),0,
IF(OR(AND($BS$118&lt;&gt;"NS",$BS$118&lt;&gt;"NA",J170&lt;&gt;"NS",J170&lt;&gt;"NA",J170&gt;$BS$118),
AND(J170&gt;0,OR($BS$118="NS",$BS$118="NA")),
AND($BS$118&lt;&gt;"NS",$BS$118&lt;&gt;"NA",$BS$118&gt;=0,J170="NA"),
AND($BS$118&lt;&gt;"NS",$BS$118&lt;&gt;"NA",$BS$118=0,J170="NS")),1,0)))</f>
        <v>0</v>
      </c>
      <c r="CB170" s="202">
        <f t="shared" si="102"/>
        <v>0</v>
      </c>
      <c r="CC170" s="202">
        <f t="shared" si="102"/>
        <v>0</v>
      </c>
      <c r="CD170" s="202">
        <f t="shared" si="102"/>
        <v>0</v>
      </c>
      <c r="CE170" s="202">
        <f t="shared" si="102"/>
        <v>0</v>
      </c>
      <c r="CF170" s="202">
        <f t="shared" si="102"/>
        <v>0</v>
      </c>
      <c r="CG170" s="202">
        <f t="shared" si="102"/>
        <v>0</v>
      </c>
      <c r="CH170" s="202">
        <f t="shared" si="102"/>
        <v>0</v>
      </c>
      <c r="CI170" s="202">
        <f t="shared" si="102"/>
        <v>0</v>
      </c>
      <c r="CJ170" s="202">
        <f t="shared" si="102"/>
        <v>0</v>
      </c>
      <c r="CK170" s="202">
        <f t="shared" si="102"/>
        <v>0</v>
      </c>
      <c r="CL170" s="202">
        <f t="shared" si="102"/>
        <v>0</v>
      </c>
      <c r="CM170" s="202">
        <f t="shared" si="102"/>
        <v>0</v>
      </c>
      <c r="CN170" s="202">
        <f t="shared" si="102"/>
        <v>0</v>
      </c>
      <c r="CO170" s="202">
        <f t="shared" si="102"/>
        <v>0</v>
      </c>
      <c r="CP170" s="202">
        <f t="shared" si="102"/>
        <v>0</v>
      </c>
      <c r="CQ170" s="202">
        <f t="shared" si="102"/>
        <v>0</v>
      </c>
      <c r="CR170" s="202">
        <f t="shared" si="102"/>
        <v>0</v>
      </c>
      <c r="CS170" s="202">
        <f t="shared" si="102"/>
        <v>0</v>
      </c>
      <c r="CT170" s="202">
        <f t="shared" si="102"/>
        <v>0</v>
      </c>
      <c r="CU170" s="202">
        <f t="shared" si="102"/>
        <v>0</v>
      </c>
      <c r="CY170" s="563">
        <f t="shared" si="90"/>
        <v>0</v>
      </c>
      <c r="CZ170" s="563"/>
    </row>
    <row r="171" spans="1:104" s="211" customFormat="1" ht="15" customHeight="1">
      <c r="A171" s="18"/>
      <c r="B171" s="51"/>
      <c r="C171" s="48" t="s">
        <v>5014</v>
      </c>
      <c r="D171" s="580" t="str">
        <f>IF(CNGE_2024_M3_Secc1!D66="","",CNGE_2024_M3_Secc1!D66)</f>
        <v/>
      </c>
      <c r="E171" s="580"/>
      <c r="F171" s="580"/>
      <c r="G171" s="580"/>
      <c r="H171" s="580"/>
      <c r="I171" s="103"/>
      <c r="J171" s="103"/>
      <c r="K171" s="103"/>
      <c r="L171" s="103"/>
      <c r="M171" s="103"/>
      <c r="N171" s="103"/>
      <c r="O171" s="103"/>
      <c r="P171" s="103"/>
      <c r="Q171" s="103"/>
      <c r="R171" s="103"/>
      <c r="S171" s="103"/>
      <c r="T171" s="103"/>
      <c r="U171" s="103"/>
      <c r="V171" s="103"/>
      <c r="W171" s="103"/>
      <c r="X171" s="103"/>
      <c r="Y171" s="103"/>
      <c r="Z171" s="103"/>
      <c r="AA171" s="103"/>
      <c r="AB171" s="103"/>
      <c r="AC171" s="103"/>
      <c r="AD171" s="103"/>
      <c r="AE171" s="213"/>
      <c r="AF171" s="210"/>
      <c r="AV171" s="202" t="e" cm="1">
        <f t="array" ref="AV171">IF(CNGE_2024_M3_Secc1!$AO$111=CNGE_2024_M3_Secc1!$AQ$111,O,IF(CNGE_2024_M3_Secc1!I184="",1,0))</f>
        <v>#NAME?</v>
      </c>
      <c r="AW171" s="202" t="e" cm="1">
        <f t="array" ref="AW171">IF(CNGE_2024_M3_Secc1!$AO$111=CNGE_2024_M3_Secc1!$AQ$111,O,IF(CNGE_2024_M3_Secc1!J184="",1,0))</f>
        <v>#NAME?</v>
      </c>
      <c r="AX171" s="202" t="e" cm="1">
        <f t="array" ref="AX171">IF(CNGE_2024_M3_Secc1!$AO$111=CNGE_2024_M3_Secc1!$AQ$111,O,IF(CNGE_2024_M3_Secc1!K184="",1,0))</f>
        <v>#NAME?</v>
      </c>
      <c r="AY171" s="202" t="e" cm="1">
        <f t="array" ref="AY171">IF(CNGE_2024_M3_Secc1!$AO$111=CNGE_2024_M3_Secc1!$AQ$111,O,IF(CNGE_2024_M3_Secc1!L184="",1,0))</f>
        <v>#NAME?</v>
      </c>
      <c r="AZ171" s="202" t="e" cm="1">
        <f t="array" ref="AZ171">IF(CNGE_2024_M3_Secc1!$AO$111=CNGE_2024_M3_Secc1!$AQ$111,O,IF(CNGE_2024_M3_Secc1!M184="",1,0))</f>
        <v>#NAME?</v>
      </c>
      <c r="BA171" s="202" t="e" cm="1">
        <f t="array" ref="BA171">IF(CNGE_2024_M3_Secc1!$AO$111=CNGE_2024_M3_Secc1!$AQ$111,O,IF(CNGE_2024_M3_Secc1!N184="",1,0))</f>
        <v>#NAME?</v>
      </c>
      <c r="BB171" s="202" t="e" cm="1">
        <f t="array" ref="BB171">IF(CNGE_2024_M3_Secc1!$AO$111=CNGE_2024_M3_Secc1!$AQ$111,O,IF(CNGE_2024_M3_Secc1!O184="",1,0))</f>
        <v>#NAME?</v>
      </c>
      <c r="BC171" s="202" t="e" cm="1">
        <f t="array" ref="BC171">IF(CNGE_2024_M3_Secc1!$AO$111=CNGE_2024_M3_Secc1!$AQ$111,O,IF(CNGE_2024_M3_Secc1!P184="",1,0))</f>
        <v>#NAME?</v>
      </c>
      <c r="BD171" s="202" t="e" cm="1">
        <f t="array" ref="BD171">IF(CNGE_2024_M3_Secc1!$AO$111=CNGE_2024_M3_Secc1!$AQ$111,O,IF(CNGE_2024_M3_Secc1!Q184="",1,0))</f>
        <v>#NAME?</v>
      </c>
      <c r="BE171" s="202" t="e" cm="1">
        <f t="array" ref="BE171">IF(CNGE_2024_M3_Secc1!$AO$111=CNGE_2024_M3_Secc1!$AQ$111,O,IF(CNGE_2024_M3_Secc1!R184="",1,0))</f>
        <v>#NAME?</v>
      </c>
      <c r="BF171" s="202" t="e" cm="1">
        <f t="array" ref="BF171">IF(CNGE_2024_M3_Secc1!$AO$111=CNGE_2024_M3_Secc1!$AQ$111,O,IF(CNGE_2024_M3_Secc1!S184="",1,0))</f>
        <v>#NAME?</v>
      </c>
      <c r="BG171" s="202" t="e" cm="1">
        <f t="array" ref="BG171">IF(CNGE_2024_M3_Secc1!$AO$111=CNGE_2024_M3_Secc1!$AQ$111,O,IF(CNGE_2024_M3_Secc1!T184="",1,0))</f>
        <v>#NAME?</v>
      </c>
      <c r="BH171" s="202" t="e" cm="1">
        <f t="array" ref="BH171">IF(CNGE_2024_M3_Secc1!$AO$111=CNGE_2024_M3_Secc1!$AQ$111,O,IF(CNGE_2024_M3_Secc1!U184="",1,0))</f>
        <v>#NAME?</v>
      </c>
      <c r="BI171" s="202" t="e" cm="1">
        <f t="array" ref="BI171">IF(CNGE_2024_M3_Secc1!$AO$111=CNGE_2024_M3_Secc1!$AQ$111,O,IF(CNGE_2024_M3_Secc1!V184="",1,0))</f>
        <v>#NAME?</v>
      </c>
      <c r="BJ171" s="202" t="e" cm="1">
        <f t="array" ref="BJ171">IF(CNGE_2024_M3_Secc1!$AO$111=CNGE_2024_M3_Secc1!$AQ$111,O,IF(CNGE_2024_M3_Secc1!W184="",1,0))</f>
        <v>#NAME?</v>
      </c>
      <c r="BK171" s="202" t="e" cm="1">
        <f t="array" ref="BK171">IF(CNGE_2024_M3_Secc1!$AO$111=CNGE_2024_M3_Secc1!$AQ$111,O,IF(CNGE_2024_M3_Secc1!X184="",1,0))</f>
        <v>#NAME?</v>
      </c>
      <c r="BL171" s="202" t="e" cm="1">
        <f t="array" ref="BL171">IF(CNGE_2024_M3_Secc1!$AO$111=CNGE_2024_M3_Secc1!$AQ$111,O,IF(CNGE_2024_M3_Secc1!Y184="",1,0))</f>
        <v>#NAME?</v>
      </c>
      <c r="BM171" s="202" t="e" cm="1">
        <f t="array" ref="BM171">IF(CNGE_2024_M3_Secc1!$AO$111=CNGE_2024_M3_Secc1!$AQ$111,O,IF(CNGE_2024_M3_Secc1!Z184="",1,0))</f>
        <v>#NAME?</v>
      </c>
      <c r="BN171" s="202" t="e" cm="1">
        <f t="array" ref="BN171">IF(CNGE_2024_M3_Secc1!$AO$111=CNGE_2024_M3_Secc1!$AQ$111,O,IF(CNGE_2024_M3_Secc1!AA184="",1,0))</f>
        <v>#NAME?</v>
      </c>
      <c r="BO171" s="202" t="e" cm="1">
        <f t="array" ref="BO171">IF(CNGE_2024_M3_Secc1!$AO$111=CNGE_2024_M3_Secc1!$AQ$111,O,IF(CNGE_2024_M3_Secc1!AB184="",1,0))</f>
        <v>#NAME?</v>
      </c>
      <c r="BP171" s="202" t="e" cm="1">
        <f t="array" ref="BP171">IF(CNGE_2024_M3_Secc1!$AO$111=CNGE_2024_M3_Secc1!$AQ$111,O,IF(CNGE_2024_M3_Secc1!AC184="",1,0))</f>
        <v>#NAME?</v>
      </c>
      <c r="BQ171" s="202" t="e" cm="1">
        <f t="array" ref="BQ171">IF(CNGE_2024_M3_Secc1!$AO$111=CNGE_2024_M3_Secc1!$AQ$111,O,IF(CNGE_2024_M3_Secc1!AD184="",1,0))</f>
        <v>#NAME?</v>
      </c>
      <c r="BZ171" s="202">
        <f>IF($AH$96=$AJ$96,0,
IF(OR(AND($BS$119="NS",I171&lt;&gt;"NA",OR(I171="NS",I171=0)),AND($BS$119="NA",I171&lt;&gt;"NS",OR(I171="NA",I171=0))),0,
IF(OR(AND($BS$119&lt;&gt;"NS",$BS$119&lt;&gt;"NA",I171&lt;&gt;"NS",I171&lt;&gt;"NA",I171&gt;$BS$119),
AND(I171&gt;0,OR($BS$119="NS",$BS$119="NA")),
AND($BS$119&lt;&gt;"NS",$BS$119&lt;&gt;"NA",$BS$119&gt;=0,I171="NA"),
AND($BS$119&lt;&gt;"NS",$BS$119&lt;&gt;"NA",$BS$119=0,I171="NS")),1,0)))</f>
        <v>0</v>
      </c>
      <c r="CA171" s="202">
        <f t="shared" ref="CA171:CU171" si="103">IF($AH$96=$AJ$96,0,
IF(OR(AND($BS$119="NS",J171&lt;&gt;"NA",OR(J171="NS",J171=0)),AND($BS$119="NA",J171&lt;&gt;"NS",OR(J171="NA",J171=0))),0,
IF(OR(AND($BS$119&lt;&gt;"NS",$BS$119&lt;&gt;"NA",J171&lt;&gt;"NS",J171&lt;&gt;"NA",J171&gt;$BS$119),
AND(J171&gt;0,OR($BS$119="NS",$BS$119="NA")),
AND($BS$119&lt;&gt;"NS",$BS$119&lt;&gt;"NA",$BS$119&gt;=0,J171="NA"),
AND($BS$119&lt;&gt;"NS",$BS$119&lt;&gt;"NA",$BS$119=0,J171="NS")),1,0)))</f>
        <v>0</v>
      </c>
      <c r="CB171" s="202">
        <f t="shared" si="103"/>
        <v>0</v>
      </c>
      <c r="CC171" s="202">
        <f t="shared" si="103"/>
        <v>0</v>
      </c>
      <c r="CD171" s="202">
        <f t="shared" si="103"/>
        <v>0</v>
      </c>
      <c r="CE171" s="202">
        <f t="shared" si="103"/>
        <v>0</v>
      </c>
      <c r="CF171" s="202">
        <f t="shared" si="103"/>
        <v>0</v>
      </c>
      <c r="CG171" s="202">
        <f t="shared" si="103"/>
        <v>0</v>
      </c>
      <c r="CH171" s="202">
        <f t="shared" si="103"/>
        <v>0</v>
      </c>
      <c r="CI171" s="202">
        <f t="shared" si="103"/>
        <v>0</v>
      </c>
      <c r="CJ171" s="202">
        <f t="shared" si="103"/>
        <v>0</v>
      </c>
      <c r="CK171" s="202">
        <f t="shared" si="103"/>
        <v>0</v>
      </c>
      <c r="CL171" s="202">
        <f t="shared" si="103"/>
        <v>0</v>
      </c>
      <c r="CM171" s="202">
        <f t="shared" si="103"/>
        <v>0</v>
      </c>
      <c r="CN171" s="202">
        <f t="shared" si="103"/>
        <v>0</v>
      </c>
      <c r="CO171" s="202">
        <f t="shared" si="103"/>
        <v>0</v>
      </c>
      <c r="CP171" s="202">
        <f t="shared" si="103"/>
        <v>0</v>
      </c>
      <c r="CQ171" s="202">
        <f t="shared" si="103"/>
        <v>0</v>
      </c>
      <c r="CR171" s="202">
        <f t="shared" si="103"/>
        <v>0</v>
      </c>
      <c r="CS171" s="202">
        <f t="shared" si="103"/>
        <v>0</v>
      </c>
      <c r="CT171" s="202">
        <f t="shared" si="103"/>
        <v>0</v>
      </c>
      <c r="CU171" s="202">
        <f t="shared" si="103"/>
        <v>0</v>
      </c>
      <c r="CY171" s="563">
        <f t="shared" si="90"/>
        <v>0</v>
      </c>
      <c r="CZ171" s="563"/>
    </row>
    <row r="172" spans="1:104" s="211" customFormat="1" ht="15" customHeight="1">
      <c r="A172" s="18"/>
      <c r="B172" s="51"/>
      <c r="C172" s="48" t="s">
        <v>5015</v>
      </c>
      <c r="D172" s="580" t="str">
        <f>IF(CNGE_2024_M3_Secc1!D67="","",CNGE_2024_M3_Secc1!D67)</f>
        <v/>
      </c>
      <c r="E172" s="580"/>
      <c r="F172" s="580"/>
      <c r="G172" s="580"/>
      <c r="H172" s="580"/>
      <c r="I172" s="103"/>
      <c r="J172" s="103"/>
      <c r="K172" s="103"/>
      <c r="L172" s="103"/>
      <c r="M172" s="103"/>
      <c r="N172" s="103"/>
      <c r="O172" s="103"/>
      <c r="P172" s="103"/>
      <c r="Q172" s="103"/>
      <c r="R172" s="103"/>
      <c r="S172" s="103"/>
      <c r="T172" s="103"/>
      <c r="U172" s="103"/>
      <c r="V172" s="103"/>
      <c r="W172" s="103"/>
      <c r="X172" s="103"/>
      <c r="Y172" s="103"/>
      <c r="Z172" s="103"/>
      <c r="AA172" s="103"/>
      <c r="AB172" s="103"/>
      <c r="AC172" s="103"/>
      <c r="AD172" s="103"/>
      <c r="AE172" s="213"/>
      <c r="AF172" s="210"/>
      <c r="AV172" s="202" t="e" cm="1">
        <f t="array" ref="AV172">IF(CNGE_2024_M3_Secc1!$AO$111=CNGE_2024_M3_Secc1!$AQ$111,O,IF(CNGE_2024_M3_Secc1!I185="",1,0))</f>
        <v>#NAME?</v>
      </c>
      <c r="AW172" s="202" t="e" cm="1">
        <f t="array" ref="AW172">IF(CNGE_2024_M3_Secc1!$AO$111=CNGE_2024_M3_Secc1!$AQ$111,O,IF(CNGE_2024_M3_Secc1!J185="",1,0))</f>
        <v>#NAME?</v>
      </c>
      <c r="AX172" s="202" t="e" cm="1">
        <f t="array" ref="AX172">IF(CNGE_2024_M3_Secc1!$AO$111=CNGE_2024_M3_Secc1!$AQ$111,O,IF(CNGE_2024_M3_Secc1!K185="",1,0))</f>
        <v>#NAME?</v>
      </c>
      <c r="AY172" s="202" t="e" cm="1">
        <f t="array" ref="AY172">IF(CNGE_2024_M3_Secc1!$AO$111=CNGE_2024_M3_Secc1!$AQ$111,O,IF(CNGE_2024_M3_Secc1!L185="",1,0))</f>
        <v>#NAME?</v>
      </c>
      <c r="AZ172" s="202" t="e" cm="1">
        <f t="array" ref="AZ172">IF(CNGE_2024_M3_Secc1!$AO$111=CNGE_2024_M3_Secc1!$AQ$111,O,IF(CNGE_2024_M3_Secc1!M185="",1,0))</f>
        <v>#NAME?</v>
      </c>
      <c r="BA172" s="202" t="e" cm="1">
        <f t="array" ref="BA172">IF(CNGE_2024_M3_Secc1!$AO$111=CNGE_2024_M3_Secc1!$AQ$111,O,IF(CNGE_2024_M3_Secc1!N185="",1,0))</f>
        <v>#NAME?</v>
      </c>
      <c r="BB172" s="202" t="e" cm="1">
        <f t="array" ref="BB172">IF(CNGE_2024_M3_Secc1!$AO$111=CNGE_2024_M3_Secc1!$AQ$111,O,IF(CNGE_2024_M3_Secc1!O185="",1,0))</f>
        <v>#NAME?</v>
      </c>
      <c r="BC172" s="202" t="e" cm="1">
        <f t="array" ref="BC172">IF(CNGE_2024_M3_Secc1!$AO$111=CNGE_2024_M3_Secc1!$AQ$111,O,IF(CNGE_2024_M3_Secc1!P185="",1,0))</f>
        <v>#NAME?</v>
      </c>
      <c r="BD172" s="202" t="e" cm="1">
        <f t="array" ref="BD172">IF(CNGE_2024_M3_Secc1!$AO$111=CNGE_2024_M3_Secc1!$AQ$111,O,IF(CNGE_2024_M3_Secc1!Q185="",1,0))</f>
        <v>#NAME?</v>
      </c>
      <c r="BE172" s="202" t="e" cm="1">
        <f t="array" ref="BE172">IF(CNGE_2024_M3_Secc1!$AO$111=CNGE_2024_M3_Secc1!$AQ$111,O,IF(CNGE_2024_M3_Secc1!R185="",1,0))</f>
        <v>#NAME?</v>
      </c>
      <c r="BF172" s="202" t="e" cm="1">
        <f t="array" ref="BF172">IF(CNGE_2024_M3_Secc1!$AO$111=CNGE_2024_M3_Secc1!$AQ$111,O,IF(CNGE_2024_M3_Secc1!S185="",1,0))</f>
        <v>#NAME?</v>
      </c>
      <c r="BG172" s="202" t="e" cm="1">
        <f t="array" ref="BG172">IF(CNGE_2024_M3_Secc1!$AO$111=CNGE_2024_M3_Secc1!$AQ$111,O,IF(CNGE_2024_M3_Secc1!T185="",1,0))</f>
        <v>#NAME?</v>
      </c>
      <c r="BH172" s="202" t="e" cm="1">
        <f t="array" ref="BH172">IF(CNGE_2024_M3_Secc1!$AO$111=CNGE_2024_M3_Secc1!$AQ$111,O,IF(CNGE_2024_M3_Secc1!U185="",1,0))</f>
        <v>#NAME?</v>
      </c>
      <c r="BI172" s="202" t="e" cm="1">
        <f t="array" ref="BI172">IF(CNGE_2024_M3_Secc1!$AO$111=CNGE_2024_M3_Secc1!$AQ$111,O,IF(CNGE_2024_M3_Secc1!V185="",1,0))</f>
        <v>#NAME?</v>
      </c>
      <c r="BJ172" s="202" t="e" cm="1">
        <f t="array" ref="BJ172">IF(CNGE_2024_M3_Secc1!$AO$111=CNGE_2024_M3_Secc1!$AQ$111,O,IF(CNGE_2024_M3_Secc1!W185="",1,0))</f>
        <v>#NAME?</v>
      </c>
      <c r="BK172" s="202" t="e" cm="1">
        <f t="array" ref="BK172">IF(CNGE_2024_M3_Secc1!$AO$111=CNGE_2024_M3_Secc1!$AQ$111,O,IF(CNGE_2024_M3_Secc1!X185="",1,0))</f>
        <v>#NAME?</v>
      </c>
      <c r="BL172" s="202" t="e" cm="1">
        <f t="array" ref="BL172">IF(CNGE_2024_M3_Secc1!$AO$111=CNGE_2024_M3_Secc1!$AQ$111,O,IF(CNGE_2024_M3_Secc1!Y185="",1,0))</f>
        <v>#NAME?</v>
      </c>
      <c r="BM172" s="202" t="e" cm="1">
        <f t="array" ref="BM172">IF(CNGE_2024_M3_Secc1!$AO$111=CNGE_2024_M3_Secc1!$AQ$111,O,IF(CNGE_2024_M3_Secc1!Z185="",1,0))</f>
        <v>#NAME?</v>
      </c>
      <c r="BN172" s="202" t="e" cm="1">
        <f t="array" ref="BN172">IF(CNGE_2024_M3_Secc1!$AO$111=CNGE_2024_M3_Secc1!$AQ$111,O,IF(CNGE_2024_M3_Secc1!AA185="",1,0))</f>
        <v>#NAME?</v>
      </c>
      <c r="BO172" s="202" t="e" cm="1">
        <f t="array" ref="BO172">IF(CNGE_2024_M3_Secc1!$AO$111=CNGE_2024_M3_Secc1!$AQ$111,O,IF(CNGE_2024_M3_Secc1!AB185="",1,0))</f>
        <v>#NAME?</v>
      </c>
      <c r="BP172" s="202" t="e" cm="1">
        <f t="array" ref="BP172">IF(CNGE_2024_M3_Secc1!$AO$111=CNGE_2024_M3_Secc1!$AQ$111,O,IF(CNGE_2024_M3_Secc1!AC185="",1,0))</f>
        <v>#NAME?</v>
      </c>
      <c r="BQ172" s="202" t="e" cm="1">
        <f t="array" ref="BQ172">IF(CNGE_2024_M3_Secc1!$AO$111=CNGE_2024_M3_Secc1!$AQ$111,O,IF(CNGE_2024_M3_Secc1!AD185="",1,0))</f>
        <v>#NAME?</v>
      </c>
      <c r="BZ172" s="202">
        <f>IF($AH$96=$AJ$96,0,
IF(OR(AND($BS$120="NS",I172&lt;&gt;"NA",OR(I172="NS",I172=0)),AND($BS$120="NA",I172&lt;&gt;"NS",OR(I172="NA",I172=0))),0,
IF(OR(AND($BS$120&lt;&gt;"NS",$BS$120&lt;&gt;"NA",I172&lt;&gt;"NS",I172&lt;&gt;"NA",I172&gt;$BS$120),
AND(I172&gt;0,OR($BS$120="NS",$BS$120="NA")),
AND($BS$120&lt;&gt;"NS",$BS$120&lt;&gt;"NA",$BS$120&gt;=0,I172="NA"),
AND($BS$120&lt;&gt;"NS",$BS$120&lt;&gt;"NA",$BS$120=0,I172="NS")),1,0)))</f>
        <v>0</v>
      </c>
      <c r="CA172" s="202">
        <f t="shared" ref="CA172:CU172" si="104">IF($AH$96=$AJ$96,0,
IF(OR(AND($BS$120="NS",J172&lt;&gt;"NA",OR(J172="NS",J172=0)),AND($BS$120="NA",J172&lt;&gt;"NS",OR(J172="NA",J172=0))),0,
IF(OR(AND($BS$120&lt;&gt;"NS",$BS$120&lt;&gt;"NA",J172&lt;&gt;"NS",J172&lt;&gt;"NA",J172&gt;$BS$120),
AND(J172&gt;0,OR($BS$120="NS",$BS$120="NA")),
AND($BS$120&lt;&gt;"NS",$BS$120&lt;&gt;"NA",$BS$120&gt;=0,J172="NA"),
AND($BS$120&lt;&gt;"NS",$BS$120&lt;&gt;"NA",$BS$120=0,J172="NS")),1,0)))</f>
        <v>0</v>
      </c>
      <c r="CB172" s="202">
        <f t="shared" si="104"/>
        <v>0</v>
      </c>
      <c r="CC172" s="202">
        <f t="shared" si="104"/>
        <v>0</v>
      </c>
      <c r="CD172" s="202">
        <f t="shared" si="104"/>
        <v>0</v>
      </c>
      <c r="CE172" s="202">
        <f t="shared" si="104"/>
        <v>0</v>
      </c>
      <c r="CF172" s="202">
        <f t="shared" si="104"/>
        <v>0</v>
      </c>
      <c r="CG172" s="202">
        <f t="shared" si="104"/>
        <v>0</v>
      </c>
      <c r="CH172" s="202">
        <f t="shared" si="104"/>
        <v>0</v>
      </c>
      <c r="CI172" s="202">
        <f t="shared" si="104"/>
        <v>0</v>
      </c>
      <c r="CJ172" s="202">
        <f t="shared" si="104"/>
        <v>0</v>
      </c>
      <c r="CK172" s="202">
        <f t="shared" si="104"/>
        <v>0</v>
      </c>
      <c r="CL172" s="202">
        <f t="shared" si="104"/>
        <v>0</v>
      </c>
      <c r="CM172" s="202">
        <f t="shared" si="104"/>
        <v>0</v>
      </c>
      <c r="CN172" s="202">
        <f t="shared" si="104"/>
        <v>0</v>
      </c>
      <c r="CO172" s="202">
        <f t="shared" si="104"/>
        <v>0</v>
      </c>
      <c r="CP172" s="202">
        <f t="shared" si="104"/>
        <v>0</v>
      </c>
      <c r="CQ172" s="202">
        <f t="shared" si="104"/>
        <v>0</v>
      </c>
      <c r="CR172" s="202">
        <f t="shared" si="104"/>
        <v>0</v>
      </c>
      <c r="CS172" s="202">
        <f t="shared" si="104"/>
        <v>0</v>
      </c>
      <c r="CT172" s="202">
        <f t="shared" si="104"/>
        <v>0</v>
      </c>
      <c r="CU172" s="202">
        <f t="shared" si="104"/>
        <v>0</v>
      </c>
      <c r="CY172" s="563">
        <f t="shared" ref="CY172:CY202" si="105">IF($AH$96=$AJ$96,0,IF(OR(AND(D172="",COUNTBLANK(I172:AD172)=22),AND(D172&lt;&gt;"",AS120=1,COUNTBLANK(I172:AD172)=22),AND(D172&lt;&gt;"",AS120=0,COUNTIF(AV172:BQ172,0)=COUNTA(I172:AD172))),0,1))</f>
        <v>0</v>
      </c>
      <c r="CZ172" s="563"/>
    </row>
    <row r="173" spans="1:104" s="211" customFormat="1" ht="15" customHeight="1">
      <c r="A173" s="18"/>
      <c r="B173" s="51"/>
      <c r="C173" s="48" t="s">
        <v>5016</v>
      </c>
      <c r="D173" s="580" t="str">
        <f>IF(CNGE_2024_M3_Secc1!D68="","",CNGE_2024_M3_Secc1!D68)</f>
        <v/>
      </c>
      <c r="E173" s="580"/>
      <c r="F173" s="580"/>
      <c r="G173" s="580"/>
      <c r="H173" s="580"/>
      <c r="I173" s="103"/>
      <c r="J173" s="103"/>
      <c r="K173" s="103"/>
      <c r="L173" s="103"/>
      <c r="M173" s="103"/>
      <c r="N173" s="103"/>
      <c r="O173" s="103"/>
      <c r="P173" s="103"/>
      <c r="Q173" s="103"/>
      <c r="R173" s="103"/>
      <c r="S173" s="103"/>
      <c r="T173" s="103"/>
      <c r="U173" s="103"/>
      <c r="V173" s="103"/>
      <c r="W173" s="103"/>
      <c r="X173" s="103"/>
      <c r="Y173" s="103"/>
      <c r="Z173" s="103"/>
      <c r="AA173" s="103"/>
      <c r="AB173" s="103"/>
      <c r="AC173" s="103"/>
      <c r="AD173" s="103"/>
      <c r="AE173" s="213"/>
      <c r="AF173" s="210"/>
      <c r="AV173" s="202" t="e" cm="1">
        <f t="array" ref="AV173">IF(CNGE_2024_M3_Secc1!$AO$111=CNGE_2024_M3_Secc1!$AQ$111,O,IF(CNGE_2024_M3_Secc1!I186="",1,0))</f>
        <v>#NAME?</v>
      </c>
      <c r="AW173" s="202" t="e" cm="1">
        <f t="array" ref="AW173">IF(CNGE_2024_M3_Secc1!$AO$111=CNGE_2024_M3_Secc1!$AQ$111,O,IF(CNGE_2024_M3_Secc1!J186="",1,0))</f>
        <v>#NAME?</v>
      </c>
      <c r="AX173" s="202" t="e" cm="1">
        <f t="array" ref="AX173">IF(CNGE_2024_M3_Secc1!$AO$111=CNGE_2024_M3_Secc1!$AQ$111,O,IF(CNGE_2024_M3_Secc1!K186="",1,0))</f>
        <v>#NAME?</v>
      </c>
      <c r="AY173" s="202" t="e" cm="1">
        <f t="array" ref="AY173">IF(CNGE_2024_M3_Secc1!$AO$111=CNGE_2024_M3_Secc1!$AQ$111,O,IF(CNGE_2024_M3_Secc1!L186="",1,0))</f>
        <v>#NAME?</v>
      </c>
      <c r="AZ173" s="202" t="e" cm="1">
        <f t="array" ref="AZ173">IF(CNGE_2024_M3_Secc1!$AO$111=CNGE_2024_M3_Secc1!$AQ$111,O,IF(CNGE_2024_M3_Secc1!M186="",1,0))</f>
        <v>#NAME?</v>
      </c>
      <c r="BA173" s="202" t="e" cm="1">
        <f t="array" ref="BA173">IF(CNGE_2024_M3_Secc1!$AO$111=CNGE_2024_M3_Secc1!$AQ$111,O,IF(CNGE_2024_M3_Secc1!N186="",1,0))</f>
        <v>#NAME?</v>
      </c>
      <c r="BB173" s="202" t="e" cm="1">
        <f t="array" ref="BB173">IF(CNGE_2024_M3_Secc1!$AO$111=CNGE_2024_M3_Secc1!$AQ$111,O,IF(CNGE_2024_M3_Secc1!O186="",1,0))</f>
        <v>#NAME?</v>
      </c>
      <c r="BC173" s="202" t="e" cm="1">
        <f t="array" ref="BC173">IF(CNGE_2024_M3_Secc1!$AO$111=CNGE_2024_M3_Secc1!$AQ$111,O,IF(CNGE_2024_M3_Secc1!P186="",1,0))</f>
        <v>#NAME?</v>
      </c>
      <c r="BD173" s="202" t="e" cm="1">
        <f t="array" ref="BD173">IF(CNGE_2024_M3_Secc1!$AO$111=CNGE_2024_M3_Secc1!$AQ$111,O,IF(CNGE_2024_M3_Secc1!Q186="",1,0))</f>
        <v>#NAME?</v>
      </c>
      <c r="BE173" s="202" t="e" cm="1">
        <f t="array" ref="BE173">IF(CNGE_2024_M3_Secc1!$AO$111=CNGE_2024_M3_Secc1!$AQ$111,O,IF(CNGE_2024_M3_Secc1!R186="",1,0))</f>
        <v>#NAME?</v>
      </c>
      <c r="BF173" s="202" t="e" cm="1">
        <f t="array" ref="BF173">IF(CNGE_2024_M3_Secc1!$AO$111=CNGE_2024_M3_Secc1!$AQ$111,O,IF(CNGE_2024_M3_Secc1!S186="",1,0))</f>
        <v>#NAME?</v>
      </c>
      <c r="BG173" s="202" t="e" cm="1">
        <f t="array" ref="BG173">IF(CNGE_2024_M3_Secc1!$AO$111=CNGE_2024_M3_Secc1!$AQ$111,O,IF(CNGE_2024_M3_Secc1!T186="",1,0))</f>
        <v>#NAME?</v>
      </c>
      <c r="BH173" s="202" t="e" cm="1">
        <f t="array" ref="BH173">IF(CNGE_2024_M3_Secc1!$AO$111=CNGE_2024_M3_Secc1!$AQ$111,O,IF(CNGE_2024_M3_Secc1!U186="",1,0))</f>
        <v>#NAME?</v>
      </c>
      <c r="BI173" s="202" t="e" cm="1">
        <f t="array" ref="BI173">IF(CNGE_2024_M3_Secc1!$AO$111=CNGE_2024_M3_Secc1!$AQ$111,O,IF(CNGE_2024_M3_Secc1!V186="",1,0))</f>
        <v>#NAME?</v>
      </c>
      <c r="BJ173" s="202" t="e" cm="1">
        <f t="array" ref="BJ173">IF(CNGE_2024_M3_Secc1!$AO$111=CNGE_2024_M3_Secc1!$AQ$111,O,IF(CNGE_2024_M3_Secc1!W186="",1,0))</f>
        <v>#NAME?</v>
      </c>
      <c r="BK173" s="202" t="e" cm="1">
        <f t="array" ref="BK173">IF(CNGE_2024_M3_Secc1!$AO$111=CNGE_2024_M3_Secc1!$AQ$111,O,IF(CNGE_2024_M3_Secc1!X186="",1,0))</f>
        <v>#NAME?</v>
      </c>
      <c r="BL173" s="202" t="e" cm="1">
        <f t="array" ref="BL173">IF(CNGE_2024_M3_Secc1!$AO$111=CNGE_2024_M3_Secc1!$AQ$111,O,IF(CNGE_2024_M3_Secc1!Y186="",1,0))</f>
        <v>#NAME?</v>
      </c>
      <c r="BM173" s="202" t="e" cm="1">
        <f t="array" ref="BM173">IF(CNGE_2024_M3_Secc1!$AO$111=CNGE_2024_M3_Secc1!$AQ$111,O,IF(CNGE_2024_M3_Secc1!Z186="",1,0))</f>
        <v>#NAME?</v>
      </c>
      <c r="BN173" s="202" t="e" cm="1">
        <f t="array" ref="BN173">IF(CNGE_2024_M3_Secc1!$AO$111=CNGE_2024_M3_Secc1!$AQ$111,O,IF(CNGE_2024_M3_Secc1!AA186="",1,0))</f>
        <v>#NAME?</v>
      </c>
      <c r="BO173" s="202" t="e" cm="1">
        <f t="array" ref="BO173">IF(CNGE_2024_M3_Secc1!$AO$111=CNGE_2024_M3_Secc1!$AQ$111,O,IF(CNGE_2024_M3_Secc1!AB186="",1,0))</f>
        <v>#NAME?</v>
      </c>
      <c r="BP173" s="202" t="e" cm="1">
        <f t="array" ref="BP173">IF(CNGE_2024_M3_Secc1!$AO$111=CNGE_2024_M3_Secc1!$AQ$111,O,IF(CNGE_2024_M3_Secc1!AC186="",1,0))</f>
        <v>#NAME?</v>
      </c>
      <c r="BQ173" s="202" t="e" cm="1">
        <f t="array" ref="BQ173">IF(CNGE_2024_M3_Secc1!$AO$111=CNGE_2024_M3_Secc1!$AQ$111,O,IF(CNGE_2024_M3_Secc1!AD186="",1,0))</f>
        <v>#NAME?</v>
      </c>
      <c r="BZ173" s="202">
        <f>IF($AH$96=$AJ$96,0,
IF(OR(AND($BS$121="NS",I173&lt;&gt;"NA",OR(I173="NS",I173=0)),AND($BS$121="NA",I173&lt;&gt;"NS",OR(I173="NA",I173=0))),0,
IF(OR(AND($BS$121&lt;&gt;"NS",$BS$121&lt;&gt;"NA",I173&lt;&gt;"NS",I173&lt;&gt;"NA",I173&gt;$BS$121),
AND(I173&gt;0,OR($BS$121="NS",$BS$121="NA")),
AND($BS$121&lt;&gt;"NS",$BS$121&lt;&gt;"NA",$BS$121&gt;=0,I173="NA"),
AND($BS$121&lt;&gt;"NS",$BS$121&lt;&gt;"NA",$BS$121=0,I173="NS")),1,0)))</f>
        <v>0</v>
      </c>
      <c r="CA173" s="202">
        <f t="shared" ref="CA173:CU173" si="106">IF($AH$96=$AJ$96,0,
IF(OR(AND($BS$121="NS",J173&lt;&gt;"NA",OR(J173="NS",J173=0)),AND($BS$121="NA",J173&lt;&gt;"NS",OR(J173="NA",J173=0))),0,
IF(OR(AND($BS$121&lt;&gt;"NS",$BS$121&lt;&gt;"NA",J173&lt;&gt;"NS",J173&lt;&gt;"NA",J173&gt;$BS$121),
AND(J173&gt;0,OR($BS$121="NS",$BS$121="NA")),
AND($BS$121&lt;&gt;"NS",$BS$121&lt;&gt;"NA",$BS$121&gt;=0,J173="NA"),
AND($BS$121&lt;&gt;"NS",$BS$121&lt;&gt;"NA",$BS$121=0,J173="NS")),1,0)))</f>
        <v>0</v>
      </c>
      <c r="CB173" s="202">
        <f t="shared" si="106"/>
        <v>0</v>
      </c>
      <c r="CC173" s="202">
        <f t="shared" si="106"/>
        <v>0</v>
      </c>
      <c r="CD173" s="202">
        <f t="shared" si="106"/>
        <v>0</v>
      </c>
      <c r="CE173" s="202">
        <f t="shared" si="106"/>
        <v>0</v>
      </c>
      <c r="CF173" s="202">
        <f t="shared" si="106"/>
        <v>0</v>
      </c>
      <c r="CG173" s="202">
        <f t="shared" si="106"/>
        <v>0</v>
      </c>
      <c r="CH173" s="202">
        <f t="shared" si="106"/>
        <v>0</v>
      </c>
      <c r="CI173" s="202">
        <f t="shared" si="106"/>
        <v>0</v>
      </c>
      <c r="CJ173" s="202">
        <f t="shared" si="106"/>
        <v>0</v>
      </c>
      <c r="CK173" s="202">
        <f t="shared" si="106"/>
        <v>0</v>
      </c>
      <c r="CL173" s="202">
        <f t="shared" si="106"/>
        <v>0</v>
      </c>
      <c r="CM173" s="202">
        <f t="shared" si="106"/>
        <v>0</v>
      </c>
      <c r="CN173" s="202">
        <f t="shared" si="106"/>
        <v>0</v>
      </c>
      <c r="CO173" s="202">
        <f t="shared" si="106"/>
        <v>0</v>
      </c>
      <c r="CP173" s="202">
        <f t="shared" si="106"/>
        <v>0</v>
      </c>
      <c r="CQ173" s="202">
        <f t="shared" si="106"/>
        <v>0</v>
      </c>
      <c r="CR173" s="202">
        <f t="shared" si="106"/>
        <v>0</v>
      </c>
      <c r="CS173" s="202">
        <f t="shared" si="106"/>
        <v>0</v>
      </c>
      <c r="CT173" s="202">
        <f t="shared" si="106"/>
        <v>0</v>
      </c>
      <c r="CU173" s="202">
        <f t="shared" si="106"/>
        <v>0</v>
      </c>
      <c r="CY173" s="563">
        <f t="shared" si="105"/>
        <v>0</v>
      </c>
      <c r="CZ173" s="563"/>
    </row>
    <row r="174" spans="1:104" s="211" customFormat="1" ht="15" customHeight="1">
      <c r="A174" s="18"/>
      <c r="B174" s="51"/>
      <c r="C174" s="48" t="s">
        <v>5017</v>
      </c>
      <c r="D174" s="580" t="str">
        <f>IF(CNGE_2024_M3_Secc1!D69="","",CNGE_2024_M3_Secc1!D69)</f>
        <v/>
      </c>
      <c r="E174" s="580"/>
      <c r="F174" s="580"/>
      <c r="G174" s="580"/>
      <c r="H174" s="580"/>
      <c r="I174" s="103"/>
      <c r="J174" s="103"/>
      <c r="K174" s="103"/>
      <c r="L174" s="103"/>
      <c r="M174" s="103"/>
      <c r="N174" s="103"/>
      <c r="O174" s="103"/>
      <c r="P174" s="103"/>
      <c r="Q174" s="103"/>
      <c r="R174" s="103"/>
      <c r="S174" s="103"/>
      <c r="T174" s="103"/>
      <c r="U174" s="103"/>
      <c r="V174" s="103"/>
      <c r="W174" s="103"/>
      <c r="X174" s="103"/>
      <c r="Y174" s="103"/>
      <c r="Z174" s="103"/>
      <c r="AA174" s="103"/>
      <c r="AB174" s="103"/>
      <c r="AC174" s="103"/>
      <c r="AD174" s="103"/>
      <c r="AE174" s="213"/>
      <c r="AF174" s="210"/>
      <c r="AV174" s="202" t="e" cm="1">
        <f t="array" ref="AV174">IF(CNGE_2024_M3_Secc1!$AO$111=CNGE_2024_M3_Secc1!$AQ$111,O,IF(CNGE_2024_M3_Secc1!I187="",1,0))</f>
        <v>#NAME?</v>
      </c>
      <c r="AW174" s="202" t="e" cm="1">
        <f t="array" ref="AW174">IF(CNGE_2024_M3_Secc1!$AO$111=CNGE_2024_M3_Secc1!$AQ$111,O,IF(CNGE_2024_M3_Secc1!J187="",1,0))</f>
        <v>#NAME?</v>
      </c>
      <c r="AX174" s="202" t="e" cm="1">
        <f t="array" ref="AX174">IF(CNGE_2024_M3_Secc1!$AO$111=CNGE_2024_M3_Secc1!$AQ$111,O,IF(CNGE_2024_M3_Secc1!K187="",1,0))</f>
        <v>#NAME?</v>
      </c>
      <c r="AY174" s="202" t="e" cm="1">
        <f t="array" ref="AY174">IF(CNGE_2024_M3_Secc1!$AO$111=CNGE_2024_M3_Secc1!$AQ$111,O,IF(CNGE_2024_M3_Secc1!L187="",1,0))</f>
        <v>#NAME?</v>
      </c>
      <c r="AZ174" s="202" t="e" cm="1">
        <f t="array" ref="AZ174">IF(CNGE_2024_M3_Secc1!$AO$111=CNGE_2024_M3_Secc1!$AQ$111,O,IF(CNGE_2024_M3_Secc1!M187="",1,0))</f>
        <v>#NAME?</v>
      </c>
      <c r="BA174" s="202" t="e" cm="1">
        <f t="array" ref="BA174">IF(CNGE_2024_M3_Secc1!$AO$111=CNGE_2024_M3_Secc1!$AQ$111,O,IF(CNGE_2024_M3_Secc1!N187="",1,0))</f>
        <v>#NAME?</v>
      </c>
      <c r="BB174" s="202" t="e" cm="1">
        <f t="array" ref="BB174">IF(CNGE_2024_M3_Secc1!$AO$111=CNGE_2024_M3_Secc1!$AQ$111,O,IF(CNGE_2024_M3_Secc1!O187="",1,0))</f>
        <v>#NAME?</v>
      </c>
      <c r="BC174" s="202" t="e" cm="1">
        <f t="array" ref="BC174">IF(CNGE_2024_M3_Secc1!$AO$111=CNGE_2024_M3_Secc1!$AQ$111,O,IF(CNGE_2024_M3_Secc1!P187="",1,0))</f>
        <v>#NAME?</v>
      </c>
      <c r="BD174" s="202" t="e" cm="1">
        <f t="array" ref="BD174">IF(CNGE_2024_M3_Secc1!$AO$111=CNGE_2024_M3_Secc1!$AQ$111,O,IF(CNGE_2024_M3_Secc1!Q187="",1,0))</f>
        <v>#NAME?</v>
      </c>
      <c r="BE174" s="202" t="e" cm="1">
        <f t="array" ref="BE174">IF(CNGE_2024_M3_Secc1!$AO$111=CNGE_2024_M3_Secc1!$AQ$111,O,IF(CNGE_2024_M3_Secc1!R187="",1,0))</f>
        <v>#NAME?</v>
      </c>
      <c r="BF174" s="202" t="e" cm="1">
        <f t="array" ref="BF174">IF(CNGE_2024_M3_Secc1!$AO$111=CNGE_2024_M3_Secc1!$AQ$111,O,IF(CNGE_2024_M3_Secc1!S187="",1,0))</f>
        <v>#NAME?</v>
      </c>
      <c r="BG174" s="202" t="e" cm="1">
        <f t="array" ref="BG174">IF(CNGE_2024_M3_Secc1!$AO$111=CNGE_2024_M3_Secc1!$AQ$111,O,IF(CNGE_2024_M3_Secc1!T187="",1,0))</f>
        <v>#NAME?</v>
      </c>
      <c r="BH174" s="202" t="e" cm="1">
        <f t="array" ref="BH174">IF(CNGE_2024_M3_Secc1!$AO$111=CNGE_2024_M3_Secc1!$AQ$111,O,IF(CNGE_2024_M3_Secc1!U187="",1,0))</f>
        <v>#NAME?</v>
      </c>
      <c r="BI174" s="202" t="e" cm="1">
        <f t="array" ref="BI174">IF(CNGE_2024_M3_Secc1!$AO$111=CNGE_2024_M3_Secc1!$AQ$111,O,IF(CNGE_2024_M3_Secc1!V187="",1,0))</f>
        <v>#NAME?</v>
      </c>
      <c r="BJ174" s="202" t="e" cm="1">
        <f t="array" ref="BJ174">IF(CNGE_2024_M3_Secc1!$AO$111=CNGE_2024_M3_Secc1!$AQ$111,O,IF(CNGE_2024_M3_Secc1!W187="",1,0))</f>
        <v>#NAME?</v>
      </c>
      <c r="BK174" s="202" t="e" cm="1">
        <f t="array" ref="BK174">IF(CNGE_2024_M3_Secc1!$AO$111=CNGE_2024_M3_Secc1!$AQ$111,O,IF(CNGE_2024_M3_Secc1!X187="",1,0))</f>
        <v>#NAME?</v>
      </c>
      <c r="BL174" s="202" t="e" cm="1">
        <f t="array" ref="BL174">IF(CNGE_2024_M3_Secc1!$AO$111=CNGE_2024_M3_Secc1!$AQ$111,O,IF(CNGE_2024_M3_Secc1!Y187="",1,0))</f>
        <v>#NAME?</v>
      </c>
      <c r="BM174" s="202" t="e" cm="1">
        <f t="array" ref="BM174">IF(CNGE_2024_M3_Secc1!$AO$111=CNGE_2024_M3_Secc1!$AQ$111,O,IF(CNGE_2024_M3_Secc1!Z187="",1,0))</f>
        <v>#NAME?</v>
      </c>
      <c r="BN174" s="202" t="e" cm="1">
        <f t="array" ref="BN174">IF(CNGE_2024_M3_Secc1!$AO$111=CNGE_2024_M3_Secc1!$AQ$111,O,IF(CNGE_2024_M3_Secc1!AA187="",1,0))</f>
        <v>#NAME?</v>
      </c>
      <c r="BO174" s="202" t="e" cm="1">
        <f t="array" ref="BO174">IF(CNGE_2024_M3_Secc1!$AO$111=CNGE_2024_M3_Secc1!$AQ$111,O,IF(CNGE_2024_M3_Secc1!AB187="",1,0))</f>
        <v>#NAME?</v>
      </c>
      <c r="BP174" s="202" t="e" cm="1">
        <f t="array" ref="BP174">IF(CNGE_2024_M3_Secc1!$AO$111=CNGE_2024_M3_Secc1!$AQ$111,O,IF(CNGE_2024_M3_Secc1!AC187="",1,0))</f>
        <v>#NAME?</v>
      </c>
      <c r="BQ174" s="202" t="e" cm="1">
        <f t="array" ref="BQ174">IF(CNGE_2024_M3_Secc1!$AO$111=CNGE_2024_M3_Secc1!$AQ$111,O,IF(CNGE_2024_M3_Secc1!AD187="",1,0))</f>
        <v>#NAME?</v>
      </c>
      <c r="BZ174" s="202">
        <f>IF($AH$96=$AJ$96,0,
IF(OR(AND($BS$122="NS",I174&lt;&gt;"NA",OR(I174="NS",I174=0)),AND($BS$122="NA",I174&lt;&gt;"NS",OR(I174="NA",I174=0))),0,
IF(OR(AND($BS$122&lt;&gt;"NS",$BS$122&lt;&gt;"NA",I174&lt;&gt;"NS",I174&lt;&gt;"NA",I174&gt;$BS$122),
AND(I174&gt;0,OR($BS$122="NS",$BS$122="NA")),
AND($BS$122&lt;&gt;"NS",$BS$122&lt;&gt;"NA",$BS$122&gt;=0,I174="NA"),
AND($BS$122&lt;&gt;"NS",$BS$122&lt;&gt;"NA",$BS$122=0,I174="NS")),1,0)))</f>
        <v>0</v>
      </c>
      <c r="CA174" s="202">
        <f t="shared" ref="CA174:CU174" si="107">IF($AH$96=$AJ$96,0,
IF(OR(AND($BS$122="NS",J174&lt;&gt;"NA",OR(J174="NS",J174=0)),AND($BS$122="NA",J174&lt;&gt;"NS",OR(J174="NA",J174=0))),0,
IF(OR(AND($BS$122&lt;&gt;"NS",$BS$122&lt;&gt;"NA",J174&lt;&gt;"NS",J174&lt;&gt;"NA",J174&gt;$BS$122),
AND(J174&gt;0,OR($BS$122="NS",$BS$122="NA")),
AND($BS$122&lt;&gt;"NS",$BS$122&lt;&gt;"NA",$BS$122&gt;=0,J174="NA"),
AND($BS$122&lt;&gt;"NS",$BS$122&lt;&gt;"NA",$BS$122=0,J174="NS")),1,0)))</f>
        <v>0</v>
      </c>
      <c r="CB174" s="202">
        <f t="shared" si="107"/>
        <v>0</v>
      </c>
      <c r="CC174" s="202">
        <f t="shared" si="107"/>
        <v>0</v>
      </c>
      <c r="CD174" s="202">
        <f t="shared" si="107"/>
        <v>0</v>
      </c>
      <c r="CE174" s="202">
        <f t="shared" si="107"/>
        <v>0</v>
      </c>
      <c r="CF174" s="202">
        <f t="shared" si="107"/>
        <v>0</v>
      </c>
      <c r="CG174" s="202">
        <f t="shared" si="107"/>
        <v>0</v>
      </c>
      <c r="CH174" s="202">
        <f t="shared" si="107"/>
        <v>0</v>
      </c>
      <c r="CI174" s="202">
        <f t="shared" si="107"/>
        <v>0</v>
      </c>
      <c r="CJ174" s="202">
        <f t="shared" si="107"/>
        <v>0</v>
      </c>
      <c r="CK174" s="202">
        <f t="shared" si="107"/>
        <v>0</v>
      </c>
      <c r="CL174" s="202">
        <f t="shared" si="107"/>
        <v>0</v>
      </c>
      <c r="CM174" s="202">
        <f t="shared" si="107"/>
        <v>0</v>
      </c>
      <c r="CN174" s="202">
        <f t="shared" si="107"/>
        <v>0</v>
      </c>
      <c r="CO174" s="202">
        <f t="shared" si="107"/>
        <v>0</v>
      </c>
      <c r="CP174" s="202">
        <f t="shared" si="107"/>
        <v>0</v>
      </c>
      <c r="CQ174" s="202">
        <f t="shared" si="107"/>
        <v>0</v>
      </c>
      <c r="CR174" s="202">
        <f t="shared" si="107"/>
        <v>0</v>
      </c>
      <c r="CS174" s="202">
        <f t="shared" si="107"/>
        <v>0</v>
      </c>
      <c r="CT174" s="202">
        <f t="shared" si="107"/>
        <v>0</v>
      </c>
      <c r="CU174" s="202">
        <f t="shared" si="107"/>
        <v>0</v>
      </c>
      <c r="CY174" s="563">
        <f t="shared" si="105"/>
        <v>0</v>
      </c>
      <c r="CZ174" s="563"/>
    </row>
    <row r="175" spans="1:104" s="211" customFormat="1" ht="15" customHeight="1">
      <c r="A175" s="18"/>
      <c r="B175" s="51"/>
      <c r="C175" s="48" t="s">
        <v>5018</v>
      </c>
      <c r="D175" s="580" t="str">
        <f>IF(CNGE_2024_M3_Secc1!D70="","",CNGE_2024_M3_Secc1!D70)</f>
        <v/>
      </c>
      <c r="E175" s="580"/>
      <c r="F175" s="580"/>
      <c r="G175" s="580"/>
      <c r="H175" s="580"/>
      <c r="I175" s="103"/>
      <c r="J175" s="103"/>
      <c r="K175" s="103"/>
      <c r="L175" s="103"/>
      <c r="M175" s="103"/>
      <c r="N175" s="103"/>
      <c r="O175" s="103"/>
      <c r="P175" s="103"/>
      <c r="Q175" s="103"/>
      <c r="R175" s="103"/>
      <c r="S175" s="103"/>
      <c r="T175" s="103"/>
      <c r="U175" s="103"/>
      <c r="V175" s="103"/>
      <c r="W175" s="103"/>
      <c r="X175" s="103"/>
      <c r="Y175" s="103"/>
      <c r="Z175" s="103"/>
      <c r="AA175" s="103"/>
      <c r="AB175" s="103"/>
      <c r="AC175" s="103"/>
      <c r="AD175" s="103"/>
      <c r="AE175" s="213"/>
      <c r="AF175" s="210"/>
      <c r="AV175" s="202" t="e" cm="1">
        <f t="array" ref="AV175">IF(CNGE_2024_M3_Secc1!$AO$111=CNGE_2024_M3_Secc1!$AQ$111,O,IF(CNGE_2024_M3_Secc1!I188="",1,0))</f>
        <v>#NAME?</v>
      </c>
      <c r="AW175" s="202" t="e" cm="1">
        <f t="array" ref="AW175">IF(CNGE_2024_M3_Secc1!$AO$111=CNGE_2024_M3_Secc1!$AQ$111,O,IF(CNGE_2024_M3_Secc1!J188="",1,0))</f>
        <v>#NAME?</v>
      </c>
      <c r="AX175" s="202" t="e" cm="1">
        <f t="array" ref="AX175">IF(CNGE_2024_M3_Secc1!$AO$111=CNGE_2024_M3_Secc1!$AQ$111,O,IF(CNGE_2024_M3_Secc1!K188="",1,0))</f>
        <v>#NAME?</v>
      </c>
      <c r="AY175" s="202" t="e" cm="1">
        <f t="array" ref="AY175">IF(CNGE_2024_M3_Secc1!$AO$111=CNGE_2024_M3_Secc1!$AQ$111,O,IF(CNGE_2024_M3_Secc1!L188="",1,0))</f>
        <v>#NAME?</v>
      </c>
      <c r="AZ175" s="202" t="e" cm="1">
        <f t="array" ref="AZ175">IF(CNGE_2024_M3_Secc1!$AO$111=CNGE_2024_M3_Secc1!$AQ$111,O,IF(CNGE_2024_M3_Secc1!M188="",1,0))</f>
        <v>#NAME?</v>
      </c>
      <c r="BA175" s="202" t="e" cm="1">
        <f t="array" ref="BA175">IF(CNGE_2024_M3_Secc1!$AO$111=CNGE_2024_M3_Secc1!$AQ$111,O,IF(CNGE_2024_M3_Secc1!N188="",1,0))</f>
        <v>#NAME?</v>
      </c>
      <c r="BB175" s="202" t="e" cm="1">
        <f t="array" ref="BB175">IF(CNGE_2024_M3_Secc1!$AO$111=CNGE_2024_M3_Secc1!$AQ$111,O,IF(CNGE_2024_M3_Secc1!O188="",1,0))</f>
        <v>#NAME?</v>
      </c>
      <c r="BC175" s="202" t="e" cm="1">
        <f t="array" ref="BC175">IF(CNGE_2024_M3_Secc1!$AO$111=CNGE_2024_M3_Secc1!$AQ$111,O,IF(CNGE_2024_M3_Secc1!P188="",1,0))</f>
        <v>#NAME?</v>
      </c>
      <c r="BD175" s="202" t="e" cm="1">
        <f t="array" ref="BD175">IF(CNGE_2024_M3_Secc1!$AO$111=CNGE_2024_M3_Secc1!$AQ$111,O,IF(CNGE_2024_M3_Secc1!Q188="",1,0))</f>
        <v>#NAME?</v>
      </c>
      <c r="BE175" s="202" t="e" cm="1">
        <f t="array" ref="BE175">IF(CNGE_2024_M3_Secc1!$AO$111=CNGE_2024_M3_Secc1!$AQ$111,O,IF(CNGE_2024_M3_Secc1!R188="",1,0))</f>
        <v>#NAME?</v>
      </c>
      <c r="BF175" s="202" t="e" cm="1">
        <f t="array" ref="BF175">IF(CNGE_2024_M3_Secc1!$AO$111=CNGE_2024_M3_Secc1!$AQ$111,O,IF(CNGE_2024_M3_Secc1!S188="",1,0))</f>
        <v>#NAME?</v>
      </c>
      <c r="BG175" s="202" t="e" cm="1">
        <f t="array" ref="BG175">IF(CNGE_2024_M3_Secc1!$AO$111=CNGE_2024_M3_Secc1!$AQ$111,O,IF(CNGE_2024_M3_Secc1!T188="",1,0))</f>
        <v>#NAME?</v>
      </c>
      <c r="BH175" s="202" t="e" cm="1">
        <f t="array" ref="BH175">IF(CNGE_2024_M3_Secc1!$AO$111=CNGE_2024_M3_Secc1!$AQ$111,O,IF(CNGE_2024_M3_Secc1!U188="",1,0))</f>
        <v>#NAME?</v>
      </c>
      <c r="BI175" s="202" t="e" cm="1">
        <f t="array" ref="BI175">IF(CNGE_2024_M3_Secc1!$AO$111=CNGE_2024_M3_Secc1!$AQ$111,O,IF(CNGE_2024_M3_Secc1!V188="",1,0))</f>
        <v>#NAME?</v>
      </c>
      <c r="BJ175" s="202" t="e" cm="1">
        <f t="array" ref="BJ175">IF(CNGE_2024_M3_Secc1!$AO$111=CNGE_2024_M3_Secc1!$AQ$111,O,IF(CNGE_2024_M3_Secc1!W188="",1,0))</f>
        <v>#NAME?</v>
      </c>
      <c r="BK175" s="202" t="e" cm="1">
        <f t="array" ref="BK175">IF(CNGE_2024_M3_Secc1!$AO$111=CNGE_2024_M3_Secc1!$AQ$111,O,IF(CNGE_2024_M3_Secc1!X188="",1,0))</f>
        <v>#NAME?</v>
      </c>
      <c r="BL175" s="202" t="e" cm="1">
        <f t="array" ref="BL175">IF(CNGE_2024_M3_Secc1!$AO$111=CNGE_2024_M3_Secc1!$AQ$111,O,IF(CNGE_2024_M3_Secc1!Y188="",1,0))</f>
        <v>#NAME?</v>
      </c>
      <c r="BM175" s="202" t="e" cm="1">
        <f t="array" ref="BM175">IF(CNGE_2024_M3_Secc1!$AO$111=CNGE_2024_M3_Secc1!$AQ$111,O,IF(CNGE_2024_M3_Secc1!Z188="",1,0))</f>
        <v>#NAME?</v>
      </c>
      <c r="BN175" s="202" t="e" cm="1">
        <f t="array" ref="BN175">IF(CNGE_2024_M3_Secc1!$AO$111=CNGE_2024_M3_Secc1!$AQ$111,O,IF(CNGE_2024_M3_Secc1!AA188="",1,0))</f>
        <v>#NAME?</v>
      </c>
      <c r="BO175" s="202" t="e" cm="1">
        <f t="array" ref="BO175">IF(CNGE_2024_M3_Secc1!$AO$111=CNGE_2024_M3_Secc1!$AQ$111,O,IF(CNGE_2024_M3_Secc1!AB188="",1,0))</f>
        <v>#NAME?</v>
      </c>
      <c r="BP175" s="202" t="e" cm="1">
        <f t="array" ref="BP175">IF(CNGE_2024_M3_Secc1!$AO$111=CNGE_2024_M3_Secc1!$AQ$111,O,IF(CNGE_2024_M3_Secc1!AC188="",1,0))</f>
        <v>#NAME?</v>
      </c>
      <c r="BQ175" s="202" t="e" cm="1">
        <f t="array" ref="BQ175">IF(CNGE_2024_M3_Secc1!$AO$111=CNGE_2024_M3_Secc1!$AQ$111,O,IF(CNGE_2024_M3_Secc1!AD188="",1,0))</f>
        <v>#NAME?</v>
      </c>
      <c r="BZ175" s="202">
        <f>IF($AH$96=$AJ$96,0,
IF(OR(AND($BS$123="NS",I175&lt;&gt;"NA",OR(I175="NS",I175=0)),AND($BS$123="NA",I175&lt;&gt;"NS",OR(I175="NA",I175=0))),0,
IF(OR(AND($BS$123&lt;&gt;"NS",$BS$123&lt;&gt;"NA",I175&lt;&gt;"NS",I175&lt;&gt;"NA",I175&gt;$BS$123),
AND(I175&gt;0,OR($BS$123="NS",$BS$123="NA")),
AND($BS$123&lt;&gt;"NS",$BS$123&lt;&gt;"NA",$BS$123&gt;=0,I175="NA"),
AND($BS$123&lt;&gt;"NS",$BS$123&lt;&gt;"NA",$BS$123=0,I175="NS")),1,0)))</f>
        <v>0</v>
      </c>
      <c r="CA175" s="202">
        <f t="shared" ref="CA175:CU175" si="108">IF($AH$96=$AJ$96,0,
IF(OR(AND($BS$123="NS",J175&lt;&gt;"NA",OR(J175="NS",J175=0)),AND($BS$123="NA",J175&lt;&gt;"NS",OR(J175="NA",J175=0))),0,
IF(OR(AND($BS$123&lt;&gt;"NS",$BS$123&lt;&gt;"NA",J175&lt;&gt;"NS",J175&lt;&gt;"NA",J175&gt;$BS$123),
AND(J175&gt;0,OR($BS$123="NS",$BS$123="NA")),
AND($BS$123&lt;&gt;"NS",$BS$123&lt;&gt;"NA",$BS$123&gt;=0,J175="NA"),
AND($BS$123&lt;&gt;"NS",$BS$123&lt;&gt;"NA",$BS$123=0,J175="NS")),1,0)))</f>
        <v>0</v>
      </c>
      <c r="CB175" s="202">
        <f t="shared" si="108"/>
        <v>0</v>
      </c>
      <c r="CC175" s="202">
        <f t="shared" si="108"/>
        <v>0</v>
      </c>
      <c r="CD175" s="202">
        <f t="shared" si="108"/>
        <v>0</v>
      </c>
      <c r="CE175" s="202">
        <f t="shared" si="108"/>
        <v>0</v>
      </c>
      <c r="CF175" s="202">
        <f t="shared" si="108"/>
        <v>0</v>
      </c>
      <c r="CG175" s="202">
        <f t="shared" si="108"/>
        <v>0</v>
      </c>
      <c r="CH175" s="202">
        <f t="shared" si="108"/>
        <v>0</v>
      </c>
      <c r="CI175" s="202">
        <f t="shared" si="108"/>
        <v>0</v>
      </c>
      <c r="CJ175" s="202">
        <f t="shared" si="108"/>
        <v>0</v>
      </c>
      <c r="CK175" s="202">
        <f t="shared" si="108"/>
        <v>0</v>
      </c>
      <c r="CL175" s="202">
        <f t="shared" si="108"/>
        <v>0</v>
      </c>
      <c r="CM175" s="202">
        <f t="shared" si="108"/>
        <v>0</v>
      </c>
      <c r="CN175" s="202">
        <f t="shared" si="108"/>
        <v>0</v>
      </c>
      <c r="CO175" s="202">
        <f t="shared" si="108"/>
        <v>0</v>
      </c>
      <c r="CP175" s="202">
        <f t="shared" si="108"/>
        <v>0</v>
      </c>
      <c r="CQ175" s="202">
        <f t="shared" si="108"/>
        <v>0</v>
      </c>
      <c r="CR175" s="202">
        <f t="shared" si="108"/>
        <v>0</v>
      </c>
      <c r="CS175" s="202">
        <f t="shared" si="108"/>
        <v>0</v>
      </c>
      <c r="CT175" s="202">
        <f t="shared" si="108"/>
        <v>0</v>
      </c>
      <c r="CU175" s="202">
        <f t="shared" si="108"/>
        <v>0</v>
      </c>
      <c r="CY175" s="563">
        <f t="shared" si="105"/>
        <v>0</v>
      </c>
      <c r="CZ175" s="563"/>
    </row>
    <row r="176" spans="1:104" s="211" customFormat="1" ht="15" customHeight="1">
      <c r="A176" s="18"/>
      <c r="B176" s="51"/>
      <c r="C176" s="48" t="s">
        <v>5019</v>
      </c>
      <c r="D176" s="580" t="str">
        <f>IF(CNGE_2024_M3_Secc1!D71="","",CNGE_2024_M3_Secc1!D71)</f>
        <v/>
      </c>
      <c r="E176" s="580"/>
      <c r="F176" s="580"/>
      <c r="G176" s="580"/>
      <c r="H176" s="580"/>
      <c r="I176" s="103"/>
      <c r="J176" s="103"/>
      <c r="K176" s="103"/>
      <c r="L176" s="103"/>
      <c r="M176" s="103"/>
      <c r="N176" s="103"/>
      <c r="O176" s="103"/>
      <c r="P176" s="103"/>
      <c r="Q176" s="103"/>
      <c r="R176" s="103"/>
      <c r="S176" s="103"/>
      <c r="T176" s="103"/>
      <c r="U176" s="103"/>
      <c r="V176" s="103"/>
      <c r="W176" s="103"/>
      <c r="X176" s="103"/>
      <c r="Y176" s="103"/>
      <c r="Z176" s="103"/>
      <c r="AA176" s="103"/>
      <c r="AB176" s="103"/>
      <c r="AC176" s="103"/>
      <c r="AD176" s="103"/>
      <c r="AE176" s="213"/>
      <c r="AF176" s="210"/>
      <c r="AV176" s="202" t="e" cm="1">
        <f t="array" ref="AV176">IF(CNGE_2024_M3_Secc1!$AO$111=CNGE_2024_M3_Secc1!$AQ$111,O,IF(CNGE_2024_M3_Secc1!I189="",1,0))</f>
        <v>#NAME?</v>
      </c>
      <c r="AW176" s="202" t="e" cm="1">
        <f t="array" ref="AW176">IF(CNGE_2024_M3_Secc1!$AO$111=CNGE_2024_M3_Secc1!$AQ$111,O,IF(CNGE_2024_M3_Secc1!J189="",1,0))</f>
        <v>#NAME?</v>
      </c>
      <c r="AX176" s="202" t="e" cm="1">
        <f t="array" ref="AX176">IF(CNGE_2024_M3_Secc1!$AO$111=CNGE_2024_M3_Secc1!$AQ$111,O,IF(CNGE_2024_M3_Secc1!K189="",1,0))</f>
        <v>#NAME?</v>
      </c>
      <c r="AY176" s="202" t="e" cm="1">
        <f t="array" ref="AY176">IF(CNGE_2024_M3_Secc1!$AO$111=CNGE_2024_M3_Secc1!$AQ$111,O,IF(CNGE_2024_M3_Secc1!L189="",1,0))</f>
        <v>#NAME?</v>
      </c>
      <c r="AZ176" s="202" t="e" cm="1">
        <f t="array" ref="AZ176">IF(CNGE_2024_M3_Secc1!$AO$111=CNGE_2024_M3_Secc1!$AQ$111,O,IF(CNGE_2024_M3_Secc1!M189="",1,0))</f>
        <v>#NAME?</v>
      </c>
      <c r="BA176" s="202" t="e" cm="1">
        <f t="array" ref="BA176">IF(CNGE_2024_M3_Secc1!$AO$111=CNGE_2024_M3_Secc1!$AQ$111,O,IF(CNGE_2024_M3_Secc1!N189="",1,0))</f>
        <v>#NAME?</v>
      </c>
      <c r="BB176" s="202" t="e" cm="1">
        <f t="array" ref="BB176">IF(CNGE_2024_M3_Secc1!$AO$111=CNGE_2024_M3_Secc1!$AQ$111,O,IF(CNGE_2024_M3_Secc1!O189="",1,0))</f>
        <v>#NAME?</v>
      </c>
      <c r="BC176" s="202" t="e" cm="1">
        <f t="array" ref="BC176">IF(CNGE_2024_M3_Secc1!$AO$111=CNGE_2024_M3_Secc1!$AQ$111,O,IF(CNGE_2024_M3_Secc1!P189="",1,0))</f>
        <v>#NAME?</v>
      </c>
      <c r="BD176" s="202" t="e" cm="1">
        <f t="array" ref="BD176">IF(CNGE_2024_M3_Secc1!$AO$111=CNGE_2024_M3_Secc1!$AQ$111,O,IF(CNGE_2024_M3_Secc1!Q189="",1,0))</f>
        <v>#NAME?</v>
      </c>
      <c r="BE176" s="202" t="e" cm="1">
        <f t="array" ref="BE176">IF(CNGE_2024_M3_Secc1!$AO$111=CNGE_2024_M3_Secc1!$AQ$111,O,IF(CNGE_2024_M3_Secc1!R189="",1,0))</f>
        <v>#NAME?</v>
      </c>
      <c r="BF176" s="202" t="e" cm="1">
        <f t="array" ref="BF176">IF(CNGE_2024_M3_Secc1!$AO$111=CNGE_2024_M3_Secc1!$AQ$111,O,IF(CNGE_2024_M3_Secc1!S189="",1,0))</f>
        <v>#NAME?</v>
      </c>
      <c r="BG176" s="202" t="e" cm="1">
        <f t="array" ref="BG176">IF(CNGE_2024_M3_Secc1!$AO$111=CNGE_2024_M3_Secc1!$AQ$111,O,IF(CNGE_2024_M3_Secc1!T189="",1,0))</f>
        <v>#NAME?</v>
      </c>
      <c r="BH176" s="202" t="e" cm="1">
        <f t="array" ref="BH176">IF(CNGE_2024_M3_Secc1!$AO$111=CNGE_2024_M3_Secc1!$AQ$111,O,IF(CNGE_2024_M3_Secc1!U189="",1,0))</f>
        <v>#NAME?</v>
      </c>
      <c r="BI176" s="202" t="e" cm="1">
        <f t="array" ref="BI176">IF(CNGE_2024_M3_Secc1!$AO$111=CNGE_2024_M3_Secc1!$AQ$111,O,IF(CNGE_2024_M3_Secc1!V189="",1,0))</f>
        <v>#NAME?</v>
      </c>
      <c r="BJ176" s="202" t="e" cm="1">
        <f t="array" ref="BJ176">IF(CNGE_2024_M3_Secc1!$AO$111=CNGE_2024_M3_Secc1!$AQ$111,O,IF(CNGE_2024_M3_Secc1!W189="",1,0))</f>
        <v>#NAME?</v>
      </c>
      <c r="BK176" s="202" t="e" cm="1">
        <f t="array" ref="BK176">IF(CNGE_2024_M3_Secc1!$AO$111=CNGE_2024_M3_Secc1!$AQ$111,O,IF(CNGE_2024_M3_Secc1!X189="",1,0))</f>
        <v>#NAME?</v>
      </c>
      <c r="BL176" s="202" t="e" cm="1">
        <f t="array" ref="BL176">IF(CNGE_2024_M3_Secc1!$AO$111=CNGE_2024_M3_Secc1!$AQ$111,O,IF(CNGE_2024_M3_Secc1!Y189="",1,0))</f>
        <v>#NAME?</v>
      </c>
      <c r="BM176" s="202" t="e" cm="1">
        <f t="array" ref="BM176">IF(CNGE_2024_M3_Secc1!$AO$111=CNGE_2024_M3_Secc1!$AQ$111,O,IF(CNGE_2024_M3_Secc1!Z189="",1,0))</f>
        <v>#NAME?</v>
      </c>
      <c r="BN176" s="202" t="e" cm="1">
        <f t="array" ref="BN176">IF(CNGE_2024_M3_Secc1!$AO$111=CNGE_2024_M3_Secc1!$AQ$111,O,IF(CNGE_2024_M3_Secc1!AA189="",1,0))</f>
        <v>#NAME?</v>
      </c>
      <c r="BO176" s="202" t="e" cm="1">
        <f t="array" ref="BO176">IF(CNGE_2024_M3_Secc1!$AO$111=CNGE_2024_M3_Secc1!$AQ$111,O,IF(CNGE_2024_M3_Secc1!AB189="",1,0))</f>
        <v>#NAME?</v>
      </c>
      <c r="BP176" s="202" t="e" cm="1">
        <f t="array" ref="BP176">IF(CNGE_2024_M3_Secc1!$AO$111=CNGE_2024_M3_Secc1!$AQ$111,O,IF(CNGE_2024_M3_Secc1!AC189="",1,0))</f>
        <v>#NAME?</v>
      </c>
      <c r="BQ176" s="202" t="e" cm="1">
        <f t="array" ref="BQ176">IF(CNGE_2024_M3_Secc1!$AO$111=CNGE_2024_M3_Secc1!$AQ$111,O,IF(CNGE_2024_M3_Secc1!AD189="",1,0))</f>
        <v>#NAME?</v>
      </c>
      <c r="BZ176" s="202">
        <f>IF($AH$96=$AJ$96,0,
IF(OR(AND($BS$124="NS",I176&lt;&gt;"NA",OR(I176="NS",I176=0)),AND($BS$124="NA",I176&lt;&gt;"NS",OR(I176="NA",I176=0))),0,
IF(OR(AND($BS$124&lt;&gt;"NS",$BS$124&lt;&gt;"NA",I176&lt;&gt;"NS",I176&lt;&gt;"NA",I176&gt;$BS$124),
AND(I176&gt;0,OR($BS$124="NS",$BS$124="NA")),
AND($BS$124&lt;&gt;"NS",$BS$124&lt;&gt;"NA",$BS$124&gt;=0,I176="NA"),
AND($BS$124&lt;&gt;"NS",$BS$124&lt;&gt;"NA",$BS$124=0,I176="NS")),1,0)))</f>
        <v>0</v>
      </c>
      <c r="CA176" s="202">
        <f t="shared" ref="CA176:CU176" si="109">IF($AH$96=$AJ$96,0,
IF(OR(AND($BS$124="NS",J176&lt;&gt;"NA",OR(J176="NS",J176=0)),AND($BS$124="NA",J176&lt;&gt;"NS",OR(J176="NA",J176=0))),0,
IF(OR(AND($BS$124&lt;&gt;"NS",$BS$124&lt;&gt;"NA",J176&lt;&gt;"NS",J176&lt;&gt;"NA",J176&gt;$BS$124),
AND(J176&gt;0,OR($BS$124="NS",$BS$124="NA")),
AND($BS$124&lt;&gt;"NS",$BS$124&lt;&gt;"NA",$BS$124&gt;=0,J176="NA"),
AND($BS$124&lt;&gt;"NS",$BS$124&lt;&gt;"NA",$BS$124=0,J176="NS")),1,0)))</f>
        <v>0</v>
      </c>
      <c r="CB176" s="202">
        <f t="shared" si="109"/>
        <v>0</v>
      </c>
      <c r="CC176" s="202">
        <f t="shared" si="109"/>
        <v>0</v>
      </c>
      <c r="CD176" s="202">
        <f t="shared" si="109"/>
        <v>0</v>
      </c>
      <c r="CE176" s="202">
        <f t="shared" si="109"/>
        <v>0</v>
      </c>
      <c r="CF176" s="202">
        <f t="shared" si="109"/>
        <v>0</v>
      </c>
      <c r="CG176" s="202">
        <f t="shared" si="109"/>
        <v>0</v>
      </c>
      <c r="CH176" s="202">
        <f t="shared" si="109"/>
        <v>0</v>
      </c>
      <c r="CI176" s="202">
        <f t="shared" si="109"/>
        <v>0</v>
      </c>
      <c r="CJ176" s="202">
        <f t="shared" si="109"/>
        <v>0</v>
      </c>
      <c r="CK176" s="202">
        <f t="shared" si="109"/>
        <v>0</v>
      </c>
      <c r="CL176" s="202">
        <f t="shared" si="109"/>
        <v>0</v>
      </c>
      <c r="CM176" s="202">
        <f t="shared" si="109"/>
        <v>0</v>
      </c>
      <c r="CN176" s="202">
        <f t="shared" si="109"/>
        <v>0</v>
      </c>
      <c r="CO176" s="202">
        <f t="shared" si="109"/>
        <v>0</v>
      </c>
      <c r="CP176" s="202">
        <f t="shared" si="109"/>
        <v>0</v>
      </c>
      <c r="CQ176" s="202">
        <f t="shared" si="109"/>
        <v>0</v>
      </c>
      <c r="CR176" s="202">
        <f t="shared" si="109"/>
        <v>0</v>
      </c>
      <c r="CS176" s="202">
        <f t="shared" si="109"/>
        <v>0</v>
      </c>
      <c r="CT176" s="202">
        <f t="shared" si="109"/>
        <v>0</v>
      </c>
      <c r="CU176" s="202">
        <f t="shared" si="109"/>
        <v>0</v>
      </c>
      <c r="CY176" s="563">
        <f t="shared" si="105"/>
        <v>0</v>
      </c>
      <c r="CZ176" s="563"/>
    </row>
    <row r="177" spans="1:104" s="211" customFormat="1" ht="15" customHeight="1">
      <c r="A177" s="18"/>
      <c r="B177" s="51"/>
      <c r="C177" s="48" t="s">
        <v>5020</v>
      </c>
      <c r="D177" s="580" t="str">
        <f>IF(CNGE_2024_M3_Secc1!D72="","",CNGE_2024_M3_Secc1!D72)</f>
        <v/>
      </c>
      <c r="E177" s="580"/>
      <c r="F177" s="580"/>
      <c r="G177" s="580"/>
      <c r="H177" s="580"/>
      <c r="I177" s="103"/>
      <c r="J177" s="103"/>
      <c r="K177" s="103"/>
      <c r="L177" s="103"/>
      <c r="M177" s="103"/>
      <c r="N177" s="103"/>
      <c r="O177" s="103"/>
      <c r="P177" s="103"/>
      <c r="Q177" s="103"/>
      <c r="R177" s="103"/>
      <c r="S177" s="103"/>
      <c r="T177" s="103"/>
      <c r="U177" s="103"/>
      <c r="V177" s="103"/>
      <c r="W177" s="103"/>
      <c r="X177" s="103"/>
      <c r="Y177" s="103"/>
      <c r="Z177" s="103"/>
      <c r="AA177" s="103"/>
      <c r="AB177" s="103"/>
      <c r="AC177" s="103"/>
      <c r="AD177" s="103"/>
      <c r="AE177" s="213"/>
      <c r="AF177" s="210"/>
      <c r="AV177" s="202" t="e" cm="1">
        <f t="array" ref="AV177">IF(CNGE_2024_M3_Secc1!$AO$111=CNGE_2024_M3_Secc1!$AQ$111,O,IF(CNGE_2024_M3_Secc1!I190="",1,0))</f>
        <v>#NAME?</v>
      </c>
      <c r="AW177" s="202" t="e" cm="1">
        <f t="array" ref="AW177">IF(CNGE_2024_M3_Secc1!$AO$111=CNGE_2024_M3_Secc1!$AQ$111,O,IF(CNGE_2024_M3_Secc1!J190="",1,0))</f>
        <v>#NAME?</v>
      </c>
      <c r="AX177" s="202" t="e" cm="1">
        <f t="array" ref="AX177">IF(CNGE_2024_M3_Secc1!$AO$111=CNGE_2024_M3_Secc1!$AQ$111,O,IF(CNGE_2024_M3_Secc1!K190="",1,0))</f>
        <v>#NAME?</v>
      </c>
      <c r="AY177" s="202" t="e" cm="1">
        <f t="array" ref="AY177">IF(CNGE_2024_M3_Secc1!$AO$111=CNGE_2024_M3_Secc1!$AQ$111,O,IF(CNGE_2024_M3_Secc1!L190="",1,0))</f>
        <v>#NAME?</v>
      </c>
      <c r="AZ177" s="202" t="e" cm="1">
        <f t="array" ref="AZ177">IF(CNGE_2024_M3_Secc1!$AO$111=CNGE_2024_M3_Secc1!$AQ$111,O,IF(CNGE_2024_M3_Secc1!M190="",1,0))</f>
        <v>#NAME?</v>
      </c>
      <c r="BA177" s="202" t="e" cm="1">
        <f t="array" ref="BA177">IF(CNGE_2024_M3_Secc1!$AO$111=CNGE_2024_M3_Secc1!$AQ$111,O,IF(CNGE_2024_M3_Secc1!N190="",1,0))</f>
        <v>#NAME?</v>
      </c>
      <c r="BB177" s="202" t="e" cm="1">
        <f t="array" ref="BB177">IF(CNGE_2024_M3_Secc1!$AO$111=CNGE_2024_M3_Secc1!$AQ$111,O,IF(CNGE_2024_M3_Secc1!O190="",1,0))</f>
        <v>#NAME?</v>
      </c>
      <c r="BC177" s="202" t="e" cm="1">
        <f t="array" ref="BC177">IF(CNGE_2024_M3_Secc1!$AO$111=CNGE_2024_M3_Secc1!$AQ$111,O,IF(CNGE_2024_M3_Secc1!P190="",1,0))</f>
        <v>#NAME?</v>
      </c>
      <c r="BD177" s="202" t="e" cm="1">
        <f t="array" ref="BD177">IF(CNGE_2024_M3_Secc1!$AO$111=CNGE_2024_M3_Secc1!$AQ$111,O,IF(CNGE_2024_M3_Secc1!Q190="",1,0))</f>
        <v>#NAME?</v>
      </c>
      <c r="BE177" s="202" t="e" cm="1">
        <f t="array" ref="BE177">IF(CNGE_2024_M3_Secc1!$AO$111=CNGE_2024_M3_Secc1!$AQ$111,O,IF(CNGE_2024_M3_Secc1!R190="",1,0))</f>
        <v>#NAME?</v>
      </c>
      <c r="BF177" s="202" t="e" cm="1">
        <f t="array" ref="BF177">IF(CNGE_2024_M3_Secc1!$AO$111=CNGE_2024_M3_Secc1!$AQ$111,O,IF(CNGE_2024_M3_Secc1!S190="",1,0))</f>
        <v>#NAME?</v>
      </c>
      <c r="BG177" s="202" t="e" cm="1">
        <f t="array" ref="BG177">IF(CNGE_2024_M3_Secc1!$AO$111=CNGE_2024_M3_Secc1!$AQ$111,O,IF(CNGE_2024_M3_Secc1!T190="",1,0))</f>
        <v>#NAME?</v>
      </c>
      <c r="BH177" s="202" t="e" cm="1">
        <f t="array" ref="BH177">IF(CNGE_2024_M3_Secc1!$AO$111=CNGE_2024_M3_Secc1!$AQ$111,O,IF(CNGE_2024_M3_Secc1!U190="",1,0))</f>
        <v>#NAME?</v>
      </c>
      <c r="BI177" s="202" t="e" cm="1">
        <f t="array" ref="BI177">IF(CNGE_2024_M3_Secc1!$AO$111=CNGE_2024_M3_Secc1!$AQ$111,O,IF(CNGE_2024_M3_Secc1!V190="",1,0))</f>
        <v>#NAME?</v>
      </c>
      <c r="BJ177" s="202" t="e" cm="1">
        <f t="array" ref="BJ177">IF(CNGE_2024_M3_Secc1!$AO$111=CNGE_2024_M3_Secc1!$AQ$111,O,IF(CNGE_2024_M3_Secc1!W190="",1,0))</f>
        <v>#NAME?</v>
      </c>
      <c r="BK177" s="202" t="e" cm="1">
        <f t="array" ref="BK177">IF(CNGE_2024_M3_Secc1!$AO$111=CNGE_2024_M3_Secc1!$AQ$111,O,IF(CNGE_2024_M3_Secc1!X190="",1,0))</f>
        <v>#NAME?</v>
      </c>
      <c r="BL177" s="202" t="e" cm="1">
        <f t="array" ref="BL177">IF(CNGE_2024_M3_Secc1!$AO$111=CNGE_2024_M3_Secc1!$AQ$111,O,IF(CNGE_2024_M3_Secc1!Y190="",1,0))</f>
        <v>#NAME?</v>
      </c>
      <c r="BM177" s="202" t="e" cm="1">
        <f t="array" ref="BM177">IF(CNGE_2024_M3_Secc1!$AO$111=CNGE_2024_M3_Secc1!$AQ$111,O,IF(CNGE_2024_M3_Secc1!Z190="",1,0))</f>
        <v>#NAME?</v>
      </c>
      <c r="BN177" s="202" t="e" cm="1">
        <f t="array" ref="BN177">IF(CNGE_2024_M3_Secc1!$AO$111=CNGE_2024_M3_Secc1!$AQ$111,O,IF(CNGE_2024_M3_Secc1!AA190="",1,0))</f>
        <v>#NAME?</v>
      </c>
      <c r="BO177" s="202" t="e" cm="1">
        <f t="array" ref="BO177">IF(CNGE_2024_M3_Secc1!$AO$111=CNGE_2024_M3_Secc1!$AQ$111,O,IF(CNGE_2024_M3_Secc1!AB190="",1,0))</f>
        <v>#NAME?</v>
      </c>
      <c r="BP177" s="202" t="e" cm="1">
        <f t="array" ref="BP177">IF(CNGE_2024_M3_Secc1!$AO$111=CNGE_2024_M3_Secc1!$AQ$111,O,IF(CNGE_2024_M3_Secc1!AC190="",1,0))</f>
        <v>#NAME?</v>
      </c>
      <c r="BQ177" s="202" t="e" cm="1">
        <f t="array" ref="BQ177">IF(CNGE_2024_M3_Secc1!$AO$111=CNGE_2024_M3_Secc1!$AQ$111,O,IF(CNGE_2024_M3_Secc1!AD190="",1,0))</f>
        <v>#NAME?</v>
      </c>
      <c r="BZ177" s="202">
        <f>IF($AH$96=$AJ$96,0,
IF(OR(AND($BS$125="NS",I177&lt;&gt;"NA",OR(I177="NS",I177=0)),AND($BS$125="NA",I177&lt;&gt;"NS",OR(I177="NA",I177=0))),0,
IF(OR(AND($BS$125&lt;&gt;"NS",$BS$125&lt;&gt;"NA",I177&lt;&gt;"NS",I177&lt;&gt;"NA",I177&gt;$BS$125),
AND(I177&gt;0,OR($BS$125="NS",$BS$125="NA")),
AND($BS$125&lt;&gt;"NS",$BS$125&lt;&gt;"NA",$BS$125&gt;=0,I177="NA"),
AND($BS$125&lt;&gt;"NS",$BS$125&lt;&gt;"NA",$BS$125=0,I177="NS")),1,0)))</f>
        <v>0</v>
      </c>
      <c r="CA177" s="202">
        <f t="shared" ref="CA177:CU177" si="110">IF($AH$96=$AJ$96,0,
IF(OR(AND($BS$125="NS",J177&lt;&gt;"NA",OR(J177="NS",J177=0)),AND($BS$125="NA",J177&lt;&gt;"NS",OR(J177="NA",J177=0))),0,
IF(OR(AND($BS$125&lt;&gt;"NS",$BS$125&lt;&gt;"NA",J177&lt;&gt;"NS",J177&lt;&gt;"NA",J177&gt;$BS$125),
AND(J177&gt;0,OR($BS$125="NS",$BS$125="NA")),
AND($BS$125&lt;&gt;"NS",$BS$125&lt;&gt;"NA",$BS$125&gt;=0,J177="NA"),
AND($BS$125&lt;&gt;"NS",$BS$125&lt;&gt;"NA",$BS$125=0,J177="NS")),1,0)))</f>
        <v>0</v>
      </c>
      <c r="CB177" s="202">
        <f t="shared" si="110"/>
        <v>0</v>
      </c>
      <c r="CC177" s="202">
        <f t="shared" si="110"/>
        <v>0</v>
      </c>
      <c r="CD177" s="202">
        <f t="shared" si="110"/>
        <v>0</v>
      </c>
      <c r="CE177" s="202">
        <f t="shared" si="110"/>
        <v>0</v>
      </c>
      <c r="CF177" s="202">
        <f t="shared" si="110"/>
        <v>0</v>
      </c>
      <c r="CG177" s="202">
        <f t="shared" si="110"/>
        <v>0</v>
      </c>
      <c r="CH177" s="202">
        <f t="shared" si="110"/>
        <v>0</v>
      </c>
      <c r="CI177" s="202">
        <f t="shared" si="110"/>
        <v>0</v>
      </c>
      <c r="CJ177" s="202">
        <f t="shared" si="110"/>
        <v>0</v>
      </c>
      <c r="CK177" s="202">
        <f t="shared" si="110"/>
        <v>0</v>
      </c>
      <c r="CL177" s="202">
        <f t="shared" si="110"/>
        <v>0</v>
      </c>
      <c r="CM177" s="202">
        <f t="shared" si="110"/>
        <v>0</v>
      </c>
      <c r="CN177" s="202">
        <f t="shared" si="110"/>
        <v>0</v>
      </c>
      <c r="CO177" s="202">
        <f t="shared" si="110"/>
        <v>0</v>
      </c>
      <c r="CP177" s="202">
        <f t="shared" si="110"/>
        <v>0</v>
      </c>
      <c r="CQ177" s="202">
        <f t="shared" si="110"/>
        <v>0</v>
      </c>
      <c r="CR177" s="202">
        <f t="shared" si="110"/>
        <v>0</v>
      </c>
      <c r="CS177" s="202">
        <f t="shared" si="110"/>
        <v>0</v>
      </c>
      <c r="CT177" s="202">
        <f t="shared" si="110"/>
        <v>0</v>
      </c>
      <c r="CU177" s="202">
        <f t="shared" si="110"/>
        <v>0</v>
      </c>
      <c r="CY177" s="563">
        <f t="shared" si="105"/>
        <v>0</v>
      </c>
      <c r="CZ177" s="563"/>
    </row>
    <row r="178" spans="1:104" s="211" customFormat="1" ht="15" customHeight="1">
      <c r="A178" s="18"/>
      <c r="B178" s="51"/>
      <c r="C178" s="48" t="s">
        <v>5021</v>
      </c>
      <c r="D178" s="580" t="str">
        <f>IF(CNGE_2024_M3_Secc1!D73="","",CNGE_2024_M3_Secc1!D73)</f>
        <v/>
      </c>
      <c r="E178" s="580"/>
      <c r="F178" s="580"/>
      <c r="G178" s="580"/>
      <c r="H178" s="580"/>
      <c r="I178" s="103"/>
      <c r="J178" s="103"/>
      <c r="K178" s="103"/>
      <c r="L178" s="103"/>
      <c r="M178" s="103"/>
      <c r="N178" s="103"/>
      <c r="O178" s="103"/>
      <c r="P178" s="103"/>
      <c r="Q178" s="103"/>
      <c r="R178" s="103"/>
      <c r="S178" s="103"/>
      <c r="T178" s="103"/>
      <c r="U178" s="103"/>
      <c r="V178" s="103"/>
      <c r="W178" s="103"/>
      <c r="X178" s="103"/>
      <c r="Y178" s="103"/>
      <c r="Z178" s="103"/>
      <c r="AA178" s="103"/>
      <c r="AB178" s="103"/>
      <c r="AC178" s="103"/>
      <c r="AD178" s="103"/>
      <c r="AE178" s="213"/>
      <c r="AF178" s="210"/>
      <c r="AV178" s="202" t="e" cm="1">
        <f t="array" ref="AV178">IF(CNGE_2024_M3_Secc1!$AO$111=CNGE_2024_M3_Secc1!$AQ$111,O,IF(CNGE_2024_M3_Secc1!I191="",1,0))</f>
        <v>#NAME?</v>
      </c>
      <c r="AW178" s="202" t="e" cm="1">
        <f t="array" ref="AW178">IF(CNGE_2024_M3_Secc1!$AO$111=CNGE_2024_M3_Secc1!$AQ$111,O,IF(CNGE_2024_M3_Secc1!J191="",1,0))</f>
        <v>#NAME?</v>
      </c>
      <c r="AX178" s="202" t="e" cm="1">
        <f t="array" ref="AX178">IF(CNGE_2024_M3_Secc1!$AO$111=CNGE_2024_M3_Secc1!$AQ$111,O,IF(CNGE_2024_M3_Secc1!K191="",1,0))</f>
        <v>#NAME?</v>
      </c>
      <c r="AY178" s="202" t="e" cm="1">
        <f t="array" ref="AY178">IF(CNGE_2024_M3_Secc1!$AO$111=CNGE_2024_M3_Secc1!$AQ$111,O,IF(CNGE_2024_M3_Secc1!L191="",1,0))</f>
        <v>#NAME?</v>
      </c>
      <c r="AZ178" s="202" t="e" cm="1">
        <f t="array" ref="AZ178">IF(CNGE_2024_M3_Secc1!$AO$111=CNGE_2024_M3_Secc1!$AQ$111,O,IF(CNGE_2024_M3_Secc1!M191="",1,0))</f>
        <v>#NAME?</v>
      </c>
      <c r="BA178" s="202" t="e" cm="1">
        <f t="array" ref="BA178">IF(CNGE_2024_M3_Secc1!$AO$111=CNGE_2024_M3_Secc1!$AQ$111,O,IF(CNGE_2024_M3_Secc1!N191="",1,0))</f>
        <v>#NAME?</v>
      </c>
      <c r="BB178" s="202" t="e" cm="1">
        <f t="array" ref="BB178">IF(CNGE_2024_M3_Secc1!$AO$111=CNGE_2024_M3_Secc1!$AQ$111,O,IF(CNGE_2024_M3_Secc1!O191="",1,0))</f>
        <v>#NAME?</v>
      </c>
      <c r="BC178" s="202" t="e" cm="1">
        <f t="array" ref="BC178">IF(CNGE_2024_M3_Secc1!$AO$111=CNGE_2024_M3_Secc1!$AQ$111,O,IF(CNGE_2024_M3_Secc1!P191="",1,0))</f>
        <v>#NAME?</v>
      </c>
      <c r="BD178" s="202" t="e" cm="1">
        <f t="array" ref="BD178">IF(CNGE_2024_M3_Secc1!$AO$111=CNGE_2024_M3_Secc1!$AQ$111,O,IF(CNGE_2024_M3_Secc1!Q191="",1,0))</f>
        <v>#NAME?</v>
      </c>
      <c r="BE178" s="202" t="e" cm="1">
        <f t="array" ref="BE178">IF(CNGE_2024_M3_Secc1!$AO$111=CNGE_2024_M3_Secc1!$AQ$111,O,IF(CNGE_2024_M3_Secc1!R191="",1,0))</f>
        <v>#NAME?</v>
      </c>
      <c r="BF178" s="202" t="e" cm="1">
        <f t="array" ref="BF178">IF(CNGE_2024_M3_Secc1!$AO$111=CNGE_2024_M3_Secc1!$AQ$111,O,IF(CNGE_2024_M3_Secc1!S191="",1,0))</f>
        <v>#NAME?</v>
      </c>
      <c r="BG178" s="202" t="e" cm="1">
        <f t="array" ref="BG178">IF(CNGE_2024_M3_Secc1!$AO$111=CNGE_2024_M3_Secc1!$AQ$111,O,IF(CNGE_2024_M3_Secc1!T191="",1,0))</f>
        <v>#NAME?</v>
      </c>
      <c r="BH178" s="202" t="e" cm="1">
        <f t="array" ref="BH178">IF(CNGE_2024_M3_Secc1!$AO$111=CNGE_2024_M3_Secc1!$AQ$111,O,IF(CNGE_2024_M3_Secc1!U191="",1,0))</f>
        <v>#NAME?</v>
      </c>
      <c r="BI178" s="202" t="e" cm="1">
        <f t="array" ref="BI178">IF(CNGE_2024_M3_Secc1!$AO$111=CNGE_2024_M3_Secc1!$AQ$111,O,IF(CNGE_2024_M3_Secc1!V191="",1,0))</f>
        <v>#NAME?</v>
      </c>
      <c r="BJ178" s="202" t="e" cm="1">
        <f t="array" ref="BJ178">IF(CNGE_2024_M3_Secc1!$AO$111=CNGE_2024_M3_Secc1!$AQ$111,O,IF(CNGE_2024_M3_Secc1!W191="",1,0))</f>
        <v>#NAME?</v>
      </c>
      <c r="BK178" s="202" t="e" cm="1">
        <f t="array" ref="BK178">IF(CNGE_2024_M3_Secc1!$AO$111=CNGE_2024_M3_Secc1!$AQ$111,O,IF(CNGE_2024_M3_Secc1!X191="",1,0))</f>
        <v>#NAME?</v>
      </c>
      <c r="BL178" s="202" t="e" cm="1">
        <f t="array" ref="BL178">IF(CNGE_2024_M3_Secc1!$AO$111=CNGE_2024_M3_Secc1!$AQ$111,O,IF(CNGE_2024_M3_Secc1!Y191="",1,0))</f>
        <v>#NAME?</v>
      </c>
      <c r="BM178" s="202" t="e" cm="1">
        <f t="array" ref="BM178">IF(CNGE_2024_M3_Secc1!$AO$111=CNGE_2024_M3_Secc1!$AQ$111,O,IF(CNGE_2024_M3_Secc1!Z191="",1,0))</f>
        <v>#NAME?</v>
      </c>
      <c r="BN178" s="202" t="e" cm="1">
        <f t="array" ref="BN178">IF(CNGE_2024_M3_Secc1!$AO$111=CNGE_2024_M3_Secc1!$AQ$111,O,IF(CNGE_2024_M3_Secc1!AA191="",1,0))</f>
        <v>#NAME?</v>
      </c>
      <c r="BO178" s="202" t="e" cm="1">
        <f t="array" ref="BO178">IF(CNGE_2024_M3_Secc1!$AO$111=CNGE_2024_M3_Secc1!$AQ$111,O,IF(CNGE_2024_M3_Secc1!AB191="",1,0))</f>
        <v>#NAME?</v>
      </c>
      <c r="BP178" s="202" t="e" cm="1">
        <f t="array" ref="BP178">IF(CNGE_2024_M3_Secc1!$AO$111=CNGE_2024_M3_Secc1!$AQ$111,O,IF(CNGE_2024_M3_Secc1!AC191="",1,0))</f>
        <v>#NAME?</v>
      </c>
      <c r="BQ178" s="202" t="e" cm="1">
        <f t="array" ref="BQ178">IF(CNGE_2024_M3_Secc1!$AO$111=CNGE_2024_M3_Secc1!$AQ$111,O,IF(CNGE_2024_M3_Secc1!AD191="",1,0))</f>
        <v>#NAME?</v>
      </c>
      <c r="BZ178" s="202">
        <f>IF($AH$96=$AJ$96,0,
IF(OR(AND($BS$126="NS",I178&lt;&gt;"NA",OR(I178="NS",I178=0)),AND($BS$126="NA",I178&lt;&gt;"NS",OR(I178="NA",I178=0))),0,
IF(OR(AND($BS$126&lt;&gt;"NS",$BS$126&lt;&gt;"NA",I178&lt;&gt;"NS",I178&lt;&gt;"NA",I178&gt;$BS$126),
AND(I178&gt;0,OR($BS$126="NS",$BS$126="NA")),
AND($BS$126&lt;&gt;"NS",$BS$126&lt;&gt;"NA",$BS$126&gt;=0,I178="NA"),
AND($BS$126&lt;&gt;"NS",$BS$126&lt;&gt;"NA",$BS$126=0,I178="NS")),1,0)))</f>
        <v>0</v>
      </c>
      <c r="CA178" s="202">
        <f t="shared" ref="CA178:CU178" si="111">IF($AH$96=$AJ$96,0,
IF(OR(AND($BS$126="NS",J178&lt;&gt;"NA",OR(J178="NS",J178=0)),AND($BS$126="NA",J178&lt;&gt;"NS",OR(J178="NA",J178=0))),0,
IF(OR(AND($BS$126&lt;&gt;"NS",$BS$126&lt;&gt;"NA",J178&lt;&gt;"NS",J178&lt;&gt;"NA",J178&gt;$BS$126),
AND(J178&gt;0,OR($BS$126="NS",$BS$126="NA")),
AND($BS$126&lt;&gt;"NS",$BS$126&lt;&gt;"NA",$BS$126&gt;=0,J178="NA"),
AND($BS$126&lt;&gt;"NS",$BS$126&lt;&gt;"NA",$BS$126=0,J178="NS")),1,0)))</f>
        <v>0</v>
      </c>
      <c r="CB178" s="202">
        <f t="shared" si="111"/>
        <v>0</v>
      </c>
      <c r="CC178" s="202">
        <f t="shared" si="111"/>
        <v>0</v>
      </c>
      <c r="CD178" s="202">
        <f t="shared" si="111"/>
        <v>0</v>
      </c>
      <c r="CE178" s="202">
        <f t="shared" si="111"/>
        <v>0</v>
      </c>
      <c r="CF178" s="202">
        <f t="shared" si="111"/>
        <v>0</v>
      </c>
      <c r="CG178" s="202">
        <f t="shared" si="111"/>
        <v>0</v>
      </c>
      <c r="CH178" s="202">
        <f t="shared" si="111"/>
        <v>0</v>
      </c>
      <c r="CI178" s="202">
        <f t="shared" si="111"/>
        <v>0</v>
      </c>
      <c r="CJ178" s="202">
        <f t="shared" si="111"/>
        <v>0</v>
      </c>
      <c r="CK178" s="202">
        <f t="shared" si="111"/>
        <v>0</v>
      </c>
      <c r="CL178" s="202">
        <f t="shared" si="111"/>
        <v>0</v>
      </c>
      <c r="CM178" s="202">
        <f t="shared" si="111"/>
        <v>0</v>
      </c>
      <c r="CN178" s="202">
        <f t="shared" si="111"/>
        <v>0</v>
      </c>
      <c r="CO178" s="202">
        <f t="shared" si="111"/>
        <v>0</v>
      </c>
      <c r="CP178" s="202">
        <f t="shared" si="111"/>
        <v>0</v>
      </c>
      <c r="CQ178" s="202">
        <f t="shared" si="111"/>
        <v>0</v>
      </c>
      <c r="CR178" s="202">
        <f t="shared" si="111"/>
        <v>0</v>
      </c>
      <c r="CS178" s="202">
        <f t="shared" si="111"/>
        <v>0</v>
      </c>
      <c r="CT178" s="202">
        <f t="shared" si="111"/>
        <v>0</v>
      </c>
      <c r="CU178" s="202">
        <f t="shared" si="111"/>
        <v>0</v>
      </c>
      <c r="CY178" s="563">
        <f t="shared" si="105"/>
        <v>0</v>
      </c>
      <c r="CZ178" s="563"/>
    </row>
    <row r="179" spans="1:104" s="211" customFormat="1" ht="15" customHeight="1">
      <c r="A179" s="18"/>
      <c r="B179" s="51"/>
      <c r="C179" s="48" t="s">
        <v>5022</v>
      </c>
      <c r="D179" s="580" t="str">
        <f>IF(CNGE_2024_M3_Secc1!D74="","",CNGE_2024_M3_Secc1!D74)</f>
        <v/>
      </c>
      <c r="E179" s="580"/>
      <c r="F179" s="580"/>
      <c r="G179" s="580"/>
      <c r="H179" s="580"/>
      <c r="I179" s="103"/>
      <c r="J179" s="103"/>
      <c r="K179" s="103"/>
      <c r="L179" s="103"/>
      <c r="M179" s="103"/>
      <c r="N179" s="103"/>
      <c r="O179" s="103"/>
      <c r="P179" s="103"/>
      <c r="Q179" s="103"/>
      <c r="R179" s="103"/>
      <c r="S179" s="103"/>
      <c r="T179" s="103"/>
      <c r="U179" s="103"/>
      <c r="V179" s="103"/>
      <c r="W179" s="103"/>
      <c r="X179" s="103"/>
      <c r="Y179" s="103"/>
      <c r="Z179" s="103"/>
      <c r="AA179" s="103"/>
      <c r="AB179" s="103"/>
      <c r="AC179" s="103"/>
      <c r="AD179" s="103"/>
      <c r="AE179" s="213"/>
      <c r="AF179" s="210"/>
      <c r="AV179" s="202" t="e" cm="1">
        <f t="array" ref="AV179">IF(CNGE_2024_M3_Secc1!$AO$111=CNGE_2024_M3_Secc1!$AQ$111,O,IF(CNGE_2024_M3_Secc1!I192="",1,0))</f>
        <v>#NAME?</v>
      </c>
      <c r="AW179" s="202" t="e" cm="1">
        <f t="array" ref="AW179">IF(CNGE_2024_M3_Secc1!$AO$111=CNGE_2024_M3_Secc1!$AQ$111,O,IF(CNGE_2024_M3_Secc1!J192="",1,0))</f>
        <v>#NAME?</v>
      </c>
      <c r="AX179" s="202" t="e" cm="1">
        <f t="array" ref="AX179">IF(CNGE_2024_M3_Secc1!$AO$111=CNGE_2024_M3_Secc1!$AQ$111,O,IF(CNGE_2024_M3_Secc1!K192="",1,0))</f>
        <v>#NAME?</v>
      </c>
      <c r="AY179" s="202" t="e" cm="1">
        <f t="array" ref="AY179">IF(CNGE_2024_M3_Secc1!$AO$111=CNGE_2024_M3_Secc1!$AQ$111,O,IF(CNGE_2024_M3_Secc1!L192="",1,0))</f>
        <v>#NAME?</v>
      </c>
      <c r="AZ179" s="202" t="e" cm="1">
        <f t="array" ref="AZ179">IF(CNGE_2024_M3_Secc1!$AO$111=CNGE_2024_M3_Secc1!$AQ$111,O,IF(CNGE_2024_M3_Secc1!M192="",1,0))</f>
        <v>#NAME?</v>
      </c>
      <c r="BA179" s="202" t="e" cm="1">
        <f t="array" ref="BA179">IF(CNGE_2024_M3_Secc1!$AO$111=CNGE_2024_M3_Secc1!$AQ$111,O,IF(CNGE_2024_M3_Secc1!N192="",1,0))</f>
        <v>#NAME?</v>
      </c>
      <c r="BB179" s="202" t="e" cm="1">
        <f t="array" ref="BB179">IF(CNGE_2024_M3_Secc1!$AO$111=CNGE_2024_M3_Secc1!$AQ$111,O,IF(CNGE_2024_M3_Secc1!O192="",1,0))</f>
        <v>#NAME?</v>
      </c>
      <c r="BC179" s="202" t="e" cm="1">
        <f t="array" ref="BC179">IF(CNGE_2024_M3_Secc1!$AO$111=CNGE_2024_M3_Secc1!$AQ$111,O,IF(CNGE_2024_M3_Secc1!P192="",1,0))</f>
        <v>#NAME?</v>
      </c>
      <c r="BD179" s="202" t="e" cm="1">
        <f t="array" ref="BD179">IF(CNGE_2024_M3_Secc1!$AO$111=CNGE_2024_M3_Secc1!$AQ$111,O,IF(CNGE_2024_M3_Secc1!Q192="",1,0))</f>
        <v>#NAME?</v>
      </c>
      <c r="BE179" s="202" t="e" cm="1">
        <f t="array" ref="BE179">IF(CNGE_2024_M3_Secc1!$AO$111=CNGE_2024_M3_Secc1!$AQ$111,O,IF(CNGE_2024_M3_Secc1!R192="",1,0))</f>
        <v>#NAME?</v>
      </c>
      <c r="BF179" s="202" t="e" cm="1">
        <f t="array" ref="BF179">IF(CNGE_2024_M3_Secc1!$AO$111=CNGE_2024_M3_Secc1!$AQ$111,O,IF(CNGE_2024_M3_Secc1!S192="",1,0))</f>
        <v>#NAME?</v>
      </c>
      <c r="BG179" s="202" t="e" cm="1">
        <f t="array" ref="BG179">IF(CNGE_2024_M3_Secc1!$AO$111=CNGE_2024_M3_Secc1!$AQ$111,O,IF(CNGE_2024_M3_Secc1!T192="",1,0))</f>
        <v>#NAME?</v>
      </c>
      <c r="BH179" s="202" t="e" cm="1">
        <f t="array" ref="BH179">IF(CNGE_2024_M3_Secc1!$AO$111=CNGE_2024_M3_Secc1!$AQ$111,O,IF(CNGE_2024_M3_Secc1!U192="",1,0))</f>
        <v>#NAME?</v>
      </c>
      <c r="BI179" s="202" t="e" cm="1">
        <f t="array" ref="BI179">IF(CNGE_2024_M3_Secc1!$AO$111=CNGE_2024_M3_Secc1!$AQ$111,O,IF(CNGE_2024_M3_Secc1!V192="",1,0))</f>
        <v>#NAME?</v>
      </c>
      <c r="BJ179" s="202" t="e" cm="1">
        <f t="array" ref="BJ179">IF(CNGE_2024_M3_Secc1!$AO$111=CNGE_2024_M3_Secc1!$AQ$111,O,IF(CNGE_2024_M3_Secc1!W192="",1,0))</f>
        <v>#NAME?</v>
      </c>
      <c r="BK179" s="202" t="e" cm="1">
        <f t="array" ref="BK179">IF(CNGE_2024_M3_Secc1!$AO$111=CNGE_2024_M3_Secc1!$AQ$111,O,IF(CNGE_2024_M3_Secc1!X192="",1,0))</f>
        <v>#NAME?</v>
      </c>
      <c r="BL179" s="202" t="e" cm="1">
        <f t="array" ref="BL179">IF(CNGE_2024_M3_Secc1!$AO$111=CNGE_2024_M3_Secc1!$AQ$111,O,IF(CNGE_2024_M3_Secc1!Y192="",1,0))</f>
        <v>#NAME?</v>
      </c>
      <c r="BM179" s="202" t="e" cm="1">
        <f t="array" ref="BM179">IF(CNGE_2024_M3_Secc1!$AO$111=CNGE_2024_M3_Secc1!$AQ$111,O,IF(CNGE_2024_M3_Secc1!Z192="",1,0))</f>
        <v>#NAME?</v>
      </c>
      <c r="BN179" s="202" t="e" cm="1">
        <f t="array" ref="BN179">IF(CNGE_2024_M3_Secc1!$AO$111=CNGE_2024_M3_Secc1!$AQ$111,O,IF(CNGE_2024_M3_Secc1!AA192="",1,0))</f>
        <v>#NAME?</v>
      </c>
      <c r="BO179" s="202" t="e" cm="1">
        <f t="array" ref="BO179">IF(CNGE_2024_M3_Secc1!$AO$111=CNGE_2024_M3_Secc1!$AQ$111,O,IF(CNGE_2024_M3_Secc1!AB192="",1,0))</f>
        <v>#NAME?</v>
      </c>
      <c r="BP179" s="202" t="e" cm="1">
        <f t="array" ref="BP179">IF(CNGE_2024_M3_Secc1!$AO$111=CNGE_2024_M3_Secc1!$AQ$111,O,IF(CNGE_2024_M3_Secc1!AC192="",1,0))</f>
        <v>#NAME?</v>
      </c>
      <c r="BQ179" s="202" t="e" cm="1">
        <f t="array" ref="BQ179">IF(CNGE_2024_M3_Secc1!$AO$111=CNGE_2024_M3_Secc1!$AQ$111,O,IF(CNGE_2024_M3_Secc1!AD192="",1,0))</f>
        <v>#NAME?</v>
      </c>
      <c r="BZ179" s="202">
        <f>IF($AH$96=$AJ$96,0,
IF(OR(AND($BS$127="NS",I179&lt;&gt;"NA",OR(I179="NS",I179=0)),AND($BS$127="NA",I179&lt;&gt;"NS",OR(I179="NA",I179=0))),0,
IF(OR(AND($BS$127&lt;&gt;"NS",$BS$127&lt;&gt;"NA",I179&lt;&gt;"NS",I179&lt;&gt;"NA",I179&gt;$BS$127),
AND(I179&gt;0,OR($BS$127="NS",$BS$127="NA")),
AND($BS$127&lt;&gt;"NS",$BS$127&lt;&gt;"NA",$BS$127&gt;=0,I179="NA"),
AND($BS$127&lt;&gt;"NS",$BS$127&lt;&gt;"NA",$BS$127=0,I179="NS")),1,0)))</f>
        <v>0</v>
      </c>
      <c r="CA179" s="202">
        <f t="shared" ref="CA179:CU179" si="112">IF($AH$96=$AJ$96,0,
IF(OR(AND($BS$127="NS",J179&lt;&gt;"NA",OR(J179="NS",J179=0)),AND($BS$127="NA",J179&lt;&gt;"NS",OR(J179="NA",J179=0))),0,
IF(OR(AND($BS$127&lt;&gt;"NS",$BS$127&lt;&gt;"NA",J179&lt;&gt;"NS",J179&lt;&gt;"NA",J179&gt;$BS$127),
AND(J179&gt;0,OR($BS$127="NS",$BS$127="NA")),
AND($BS$127&lt;&gt;"NS",$BS$127&lt;&gt;"NA",$BS$127&gt;=0,J179="NA"),
AND($BS$127&lt;&gt;"NS",$BS$127&lt;&gt;"NA",$BS$127=0,J179="NS")),1,0)))</f>
        <v>0</v>
      </c>
      <c r="CB179" s="202">
        <f t="shared" si="112"/>
        <v>0</v>
      </c>
      <c r="CC179" s="202">
        <f t="shared" si="112"/>
        <v>0</v>
      </c>
      <c r="CD179" s="202">
        <f t="shared" si="112"/>
        <v>0</v>
      </c>
      <c r="CE179" s="202">
        <f t="shared" si="112"/>
        <v>0</v>
      </c>
      <c r="CF179" s="202">
        <f t="shared" si="112"/>
        <v>0</v>
      </c>
      <c r="CG179" s="202">
        <f t="shared" si="112"/>
        <v>0</v>
      </c>
      <c r="CH179" s="202">
        <f t="shared" si="112"/>
        <v>0</v>
      </c>
      <c r="CI179" s="202">
        <f t="shared" si="112"/>
        <v>0</v>
      </c>
      <c r="CJ179" s="202">
        <f t="shared" si="112"/>
        <v>0</v>
      </c>
      <c r="CK179" s="202">
        <f t="shared" si="112"/>
        <v>0</v>
      </c>
      <c r="CL179" s="202">
        <f t="shared" si="112"/>
        <v>0</v>
      </c>
      <c r="CM179" s="202">
        <f t="shared" si="112"/>
        <v>0</v>
      </c>
      <c r="CN179" s="202">
        <f t="shared" si="112"/>
        <v>0</v>
      </c>
      <c r="CO179" s="202">
        <f t="shared" si="112"/>
        <v>0</v>
      </c>
      <c r="CP179" s="202">
        <f t="shared" si="112"/>
        <v>0</v>
      </c>
      <c r="CQ179" s="202">
        <f t="shared" si="112"/>
        <v>0</v>
      </c>
      <c r="CR179" s="202">
        <f t="shared" si="112"/>
        <v>0</v>
      </c>
      <c r="CS179" s="202">
        <f t="shared" si="112"/>
        <v>0</v>
      </c>
      <c r="CT179" s="202">
        <f t="shared" si="112"/>
        <v>0</v>
      </c>
      <c r="CU179" s="202">
        <f t="shared" si="112"/>
        <v>0</v>
      </c>
      <c r="CY179" s="563">
        <f t="shared" si="105"/>
        <v>0</v>
      </c>
      <c r="CZ179" s="563"/>
    </row>
    <row r="180" spans="1:104" s="211" customFormat="1" ht="15" customHeight="1">
      <c r="A180" s="18"/>
      <c r="B180" s="51"/>
      <c r="C180" s="48" t="s">
        <v>5023</v>
      </c>
      <c r="D180" s="580" t="str">
        <f>IF(CNGE_2024_M3_Secc1!D75="","",CNGE_2024_M3_Secc1!D75)</f>
        <v/>
      </c>
      <c r="E180" s="580"/>
      <c r="F180" s="580"/>
      <c r="G180" s="580"/>
      <c r="H180" s="580"/>
      <c r="I180" s="103"/>
      <c r="J180" s="103"/>
      <c r="K180" s="103"/>
      <c r="L180" s="103"/>
      <c r="M180" s="103"/>
      <c r="N180" s="103"/>
      <c r="O180" s="103"/>
      <c r="P180" s="103"/>
      <c r="Q180" s="103"/>
      <c r="R180" s="103"/>
      <c r="S180" s="103"/>
      <c r="T180" s="103"/>
      <c r="U180" s="103"/>
      <c r="V180" s="103"/>
      <c r="W180" s="103"/>
      <c r="X180" s="103"/>
      <c r="Y180" s="103"/>
      <c r="Z180" s="103"/>
      <c r="AA180" s="103"/>
      <c r="AB180" s="103"/>
      <c r="AC180" s="103"/>
      <c r="AD180" s="103"/>
      <c r="AE180" s="213"/>
      <c r="AF180" s="210"/>
      <c r="AV180" s="202" t="e" cm="1">
        <f t="array" ref="AV180">IF(CNGE_2024_M3_Secc1!$AO$111=CNGE_2024_M3_Secc1!$AQ$111,O,IF(CNGE_2024_M3_Secc1!I193="",1,0))</f>
        <v>#NAME?</v>
      </c>
      <c r="AW180" s="202" t="e" cm="1">
        <f t="array" ref="AW180">IF(CNGE_2024_M3_Secc1!$AO$111=CNGE_2024_M3_Secc1!$AQ$111,O,IF(CNGE_2024_M3_Secc1!J193="",1,0))</f>
        <v>#NAME?</v>
      </c>
      <c r="AX180" s="202" t="e" cm="1">
        <f t="array" ref="AX180">IF(CNGE_2024_M3_Secc1!$AO$111=CNGE_2024_M3_Secc1!$AQ$111,O,IF(CNGE_2024_M3_Secc1!K193="",1,0))</f>
        <v>#NAME?</v>
      </c>
      <c r="AY180" s="202" t="e" cm="1">
        <f t="array" ref="AY180">IF(CNGE_2024_M3_Secc1!$AO$111=CNGE_2024_M3_Secc1!$AQ$111,O,IF(CNGE_2024_M3_Secc1!L193="",1,0))</f>
        <v>#NAME?</v>
      </c>
      <c r="AZ180" s="202" t="e" cm="1">
        <f t="array" ref="AZ180">IF(CNGE_2024_M3_Secc1!$AO$111=CNGE_2024_M3_Secc1!$AQ$111,O,IF(CNGE_2024_M3_Secc1!M193="",1,0))</f>
        <v>#NAME?</v>
      </c>
      <c r="BA180" s="202" t="e" cm="1">
        <f t="array" ref="BA180">IF(CNGE_2024_M3_Secc1!$AO$111=CNGE_2024_M3_Secc1!$AQ$111,O,IF(CNGE_2024_M3_Secc1!N193="",1,0))</f>
        <v>#NAME?</v>
      </c>
      <c r="BB180" s="202" t="e" cm="1">
        <f t="array" ref="BB180">IF(CNGE_2024_M3_Secc1!$AO$111=CNGE_2024_M3_Secc1!$AQ$111,O,IF(CNGE_2024_M3_Secc1!O193="",1,0))</f>
        <v>#NAME?</v>
      </c>
      <c r="BC180" s="202" t="e" cm="1">
        <f t="array" ref="BC180">IF(CNGE_2024_M3_Secc1!$AO$111=CNGE_2024_M3_Secc1!$AQ$111,O,IF(CNGE_2024_M3_Secc1!P193="",1,0))</f>
        <v>#NAME?</v>
      </c>
      <c r="BD180" s="202" t="e" cm="1">
        <f t="array" ref="BD180">IF(CNGE_2024_M3_Secc1!$AO$111=CNGE_2024_M3_Secc1!$AQ$111,O,IF(CNGE_2024_M3_Secc1!Q193="",1,0))</f>
        <v>#NAME?</v>
      </c>
      <c r="BE180" s="202" t="e" cm="1">
        <f t="array" ref="BE180">IF(CNGE_2024_M3_Secc1!$AO$111=CNGE_2024_M3_Secc1!$AQ$111,O,IF(CNGE_2024_M3_Secc1!R193="",1,0))</f>
        <v>#NAME?</v>
      </c>
      <c r="BF180" s="202" t="e" cm="1">
        <f t="array" ref="BF180">IF(CNGE_2024_M3_Secc1!$AO$111=CNGE_2024_M3_Secc1!$AQ$111,O,IF(CNGE_2024_M3_Secc1!S193="",1,0))</f>
        <v>#NAME?</v>
      </c>
      <c r="BG180" s="202" t="e" cm="1">
        <f t="array" ref="BG180">IF(CNGE_2024_M3_Secc1!$AO$111=CNGE_2024_M3_Secc1!$AQ$111,O,IF(CNGE_2024_M3_Secc1!T193="",1,0))</f>
        <v>#NAME?</v>
      </c>
      <c r="BH180" s="202" t="e" cm="1">
        <f t="array" ref="BH180">IF(CNGE_2024_M3_Secc1!$AO$111=CNGE_2024_M3_Secc1!$AQ$111,O,IF(CNGE_2024_M3_Secc1!U193="",1,0))</f>
        <v>#NAME?</v>
      </c>
      <c r="BI180" s="202" t="e" cm="1">
        <f t="array" ref="BI180">IF(CNGE_2024_M3_Secc1!$AO$111=CNGE_2024_M3_Secc1!$AQ$111,O,IF(CNGE_2024_M3_Secc1!V193="",1,0))</f>
        <v>#NAME?</v>
      </c>
      <c r="BJ180" s="202" t="e" cm="1">
        <f t="array" ref="BJ180">IF(CNGE_2024_M3_Secc1!$AO$111=CNGE_2024_M3_Secc1!$AQ$111,O,IF(CNGE_2024_M3_Secc1!W193="",1,0))</f>
        <v>#NAME?</v>
      </c>
      <c r="BK180" s="202" t="e" cm="1">
        <f t="array" ref="BK180">IF(CNGE_2024_M3_Secc1!$AO$111=CNGE_2024_M3_Secc1!$AQ$111,O,IF(CNGE_2024_M3_Secc1!X193="",1,0))</f>
        <v>#NAME?</v>
      </c>
      <c r="BL180" s="202" t="e" cm="1">
        <f t="array" ref="BL180">IF(CNGE_2024_M3_Secc1!$AO$111=CNGE_2024_M3_Secc1!$AQ$111,O,IF(CNGE_2024_M3_Secc1!Y193="",1,0))</f>
        <v>#NAME?</v>
      </c>
      <c r="BM180" s="202" t="e" cm="1">
        <f t="array" ref="BM180">IF(CNGE_2024_M3_Secc1!$AO$111=CNGE_2024_M3_Secc1!$AQ$111,O,IF(CNGE_2024_M3_Secc1!Z193="",1,0))</f>
        <v>#NAME?</v>
      </c>
      <c r="BN180" s="202" t="e" cm="1">
        <f t="array" ref="BN180">IF(CNGE_2024_M3_Secc1!$AO$111=CNGE_2024_M3_Secc1!$AQ$111,O,IF(CNGE_2024_M3_Secc1!AA193="",1,0))</f>
        <v>#NAME?</v>
      </c>
      <c r="BO180" s="202" t="e" cm="1">
        <f t="array" ref="BO180">IF(CNGE_2024_M3_Secc1!$AO$111=CNGE_2024_M3_Secc1!$AQ$111,O,IF(CNGE_2024_M3_Secc1!AB193="",1,0))</f>
        <v>#NAME?</v>
      </c>
      <c r="BP180" s="202" t="e" cm="1">
        <f t="array" ref="BP180">IF(CNGE_2024_M3_Secc1!$AO$111=CNGE_2024_M3_Secc1!$AQ$111,O,IF(CNGE_2024_M3_Secc1!AC193="",1,0))</f>
        <v>#NAME?</v>
      </c>
      <c r="BQ180" s="202" t="e" cm="1">
        <f t="array" ref="BQ180">IF(CNGE_2024_M3_Secc1!$AO$111=CNGE_2024_M3_Secc1!$AQ$111,O,IF(CNGE_2024_M3_Secc1!AD193="",1,0))</f>
        <v>#NAME?</v>
      </c>
      <c r="BZ180" s="202">
        <f>IF($AH$96=$AJ$96,0,
IF(OR(AND($BS$128="NS",I180&lt;&gt;"NA",OR(I180="NS",I180=0)),AND($BS$128="NA",I180&lt;&gt;"NS",OR(I180="NA",I180=0))),0,
IF(OR(AND($BS$128&lt;&gt;"NS",$BS$128&lt;&gt;"NA",I180&lt;&gt;"NS",I180&lt;&gt;"NA",I180&gt;$BS$128),
AND(I180&gt;0,OR($BS$128="NS",$BS$128="NA")),
AND($BS$128&lt;&gt;"NS",$BS$128&lt;&gt;"NA",$BS$128&gt;=0,I180="NA"),
AND($BS$128&lt;&gt;"NS",$BS$128&lt;&gt;"NA",$BS$128=0,I180="NS")),1,0)))</f>
        <v>0</v>
      </c>
      <c r="CA180" s="202">
        <f t="shared" ref="CA180:CU180" si="113">IF($AH$96=$AJ$96,0,
IF(OR(AND($BS$128="NS",J180&lt;&gt;"NA",OR(J180="NS",J180=0)),AND($BS$128="NA",J180&lt;&gt;"NS",OR(J180="NA",J180=0))),0,
IF(OR(AND($BS$128&lt;&gt;"NS",$BS$128&lt;&gt;"NA",J180&lt;&gt;"NS",J180&lt;&gt;"NA",J180&gt;$BS$128),
AND(J180&gt;0,OR($BS$128="NS",$BS$128="NA")),
AND($BS$128&lt;&gt;"NS",$BS$128&lt;&gt;"NA",$BS$128&gt;=0,J180="NA"),
AND($BS$128&lt;&gt;"NS",$BS$128&lt;&gt;"NA",$BS$128=0,J180="NS")),1,0)))</f>
        <v>0</v>
      </c>
      <c r="CB180" s="202">
        <f t="shared" si="113"/>
        <v>0</v>
      </c>
      <c r="CC180" s="202">
        <f t="shared" si="113"/>
        <v>0</v>
      </c>
      <c r="CD180" s="202">
        <f t="shared" si="113"/>
        <v>0</v>
      </c>
      <c r="CE180" s="202">
        <f t="shared" si="113"/>
        <v>0</v>
      </c>
      <c r="CF180" s="202">
        <f t="shared" si="113"/>
        <v>0</v>
      </c>
      <c r="CG180" s="202">
        <f t="shared" si="113"/>
        <v>0</v>
      </c>
      <c r="CH180" s="202">
        <f t="shared" si="113"/>
        <v>0</v>
      </c>
      <c r="CI180" s="202">
        <f t="shared" si="113"/>
        <v>0</v>
      </c>
      <c r="CJ180" s="202">
        <f t="shared" si="113"/>
        <v>0</v>
      </c>
      <c r="CK180" s="202">
        <f t="shared" si="113"/>
        <v>0</v>
      </c>
      <c r="CL180" s="202">
        <f t="shared" si="113"/>
        <v>0</v>
      </c>
      <c r="CM180" s="202">
        <f t="shared" si="113"/>
        <v>0</v>
      </c>
      <c r="CN180" s="202">
        <f t="shared" si="113"/>
        <v>0</v>
      </c>
      <c r="CO180" s="202">
        <f t="shared" si="113"/>
        <v>0</v>
      </c>
      <c r="CP180" s="202">
        <f t="shared" si="113"/>
        <v>0</v>
      </c>
      <c r="CQ180" s="202">
        <f t="shared" si="113"/>
        <v>0</v>
      </c>
      <c r="CR180" s="202">
        <f t="shared" si="113"/>
        <v>0</v>
      </c>
      <c r="CS180" s="202">
        <f t="shared" si="113"/>
        <v>0</v>
      </c>
      <c r="CT180" s="202">
        <f t="shared" si="113"/>
        <v>0</v>
      </c>
      <c r="CU180" s="202">
        <f t="shared" si="113"/>
        <v>0</v>
      </c>
      <c r="CY180" s="563">
        <f t="shared" si="105"/>
        <v>0</v>
      </c>
      <c r="CZ180" s="563"/>
    </row>
    <row r="181" spans="1:104" s="211" customFormat="1" ht="15" customHeight="1">
      <c r="A181" s="18"/>
      <c r="B181" s="51"/>
      <c r="C181" s="48" t="s">
        <v>5024</v>
      </c>
      <c r="D181" s="580" t="str">
        <f>IF(CNGE_2024_M3_Secc1!D76="","",CNGE_2024_M3_Secc1!D76)</f>
        <v/>
      </c>
      <c r="E181" s="580"/>
      <c r="F181" s="580"/>
      <c r="G181" s="580"/>
      <c r="H181" s="580"/>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D181" s="103"/>
      <c r="AE181" s="213"/>
      <c r="AF181" s="210"/>
      <c r="AV181" s="202" t="e" cm="1">
        <f t="array" ref="AV181">IF(CNGE_2024_M3_Secc1!$AO$111=CNGE_2024_M3_Secc1!$AQ$111,O,IF(CNGE_2024_M3_Secc1!I194="",1,0))</f>
        <v>#NAME?</v>
      </c>
      <c r="AW181" s="202" t="e" cm="1">
        <f t="array" ref="AW181">IF(CNGE_2024_M3_Secc1!$AO$111=CNGE_2024_M3_Secc1!$AQ$111,O,IF(CNGE_2024_M3_Secc1!J194="",1,0))</f>
        <v>#NAME?</v>
      </c>
      <c r="AX181" s="202" t="e" cm="1">
        <f t="array" ref="AX181">IF(CNGE_2024_M3_Secc1!$AO$111=CNGE_2024_M3_Secc1!$AQ$111,O,IF(CNGE_2024_M3_Secc1!K194="",1,0))</f>
        <v>#NAME?</v>
      </c>
      <c r="AY181" s="202" t="e" cm="1">
        <f t="array" ref="AY181">IF(CNGE_2024_M3_Secc1!$AO$111=CNGE_2024_M3_Secc1!$AQ$111,O,IF(CNGE_2024_M3_Secc1!L194="",1,0))</f>
        <v>#NAME?</v>
      </c>
      <c r="AZ181" s="202" t="e" cm="1">
        <f t="array" ref="AZ181">IF(CNGE_2024_M3_Secc1!$AO$111=CNGE_2024_M3_Secc1!$AQ$111,O,IF(CNGE_2024_M3_Secc1!M194="",1,0))</f>
        <v>#NAME?</v>
      </c>
      <c r="BA181" s="202" t="e" cm="1">
        <f t="array" ref="BA181">IF(CNGE_2024_M3_Secc1!$AO$111=CNGE_2024_M3_Secc1!$AQ$111,O,IF(CNGE_2024_M3_Secc1!N194="",1,0))</f>
        <v>#NAME?</v>
      </c>
      <c r="BB181" s="202" t="e" cm="1">
        <f t="array" ref="BB181">IF(CNGE_2024_M3_Secc1!$AO$111=CNGE_2024_M3_Secc1!$AQ$111,O,IF(CNGE_2024_M3_Secc1!O194="",1,0))</f>
        <v>#NAME?</v>
      </c>
      <c r="BC181" s="202" t="e" cm="1">
        <f t="array" ref="BC181">IF(CNGE_2024_M3_Secc1!$AO$111=CNGE_2024_M3_Secc1!$AQ$111,O,IF(CNGE_2024_M3_Secc1!P194="",1,0))</f>
        <v>#NAME?</v>
      </c>
      <c r="BD181" s="202" t="e" cm="1">
        <f t="array" ref="BD181">IF(CNGE_2024_M3_Secc1!$AO$111=CNGE_2024_M3_Secc1!$AQ$111,O,IF(CNGE_2024_M3_Secc1!Q194="",1,0))</f>
        <v>#NAME?</v>
      </c>
      <c r="BE181" s="202" t="e" cm="1">
        <f t="array" ref="BE181">IF(CNGE_2024_M3_Secc1!$AO$111=CNGE_2024_M3_Secc1!$AQ$111,O,IF(CNGE_2024_M3_Secc1!R194="",1,0))</f>
        <v>#NAME?</v>
      </c>
      <c r="BF181" s="202" t="e" cm="1">
        <f t="array" ref="BF181">IF(CNGE_2024_M3_Secc1!$AO$111=CNGE_2024_M3_Secc1!$AQ$111,O,IF(CNGE_2024_M3_Secc1!S194="",1,0))</f>
        <v>#NAME?</v>
      </c>
      <c r="BG181" s="202" t="e" cm="1">
        <f t="array" ref="BG181">IF(CNGE_2024_M3_Secc1!$AO$111=CNGE_2024_M3_Secc1!$AQ$111,O,IF(CNGE_2024_M3_Secc1!T194="",1,0))</f>
        <v>#NAME?</v>
      </c>
      <c r="BH181" s="202" t="e" cm="1">
        <f t="array" ref="BH181">IF(CNGE_2024_M3_Secc1!$AO$111=CNGE_2024_M3_Secc1!$AQ$111,O,IF(CNGE_2024_M3_Secc1!U194="",1,0))</f>
        <v>#NAME?</v>
      </c>
      <c r="BI181" s="202" t="e" cm="1">
        <f t="array" ref="BI181">IF(CNGE_2024_M3_Secc1!$AO$111=CNGE_2024_M3_Secc1!$AQ$111,O,IF(CNGE_2024_M3_Secc1!V194="",1,0))</f>
        <v>#NAME?</v>
      </c>
      <c r="BJ181" s="202" t="e" cm="1">
        <f t="array" ref="BJ181">IF(CNGE_2024_M3_Secc1!$AO$111=CNGE_2024_M3_Secc1!$AQ$111,O,IF(CNGE_2024_M3_Secc1!W194="",1,0))</f>
        <v>#NAME?</v>
      </c>
      <c r="BK181" s="202" t="e" cm="1">
        <f t="array" ref="BK181">IF(CNGE_2024_M3_Secc1!$AO$111=CNGE_2024_M3_Secc1!$AQ$111,O,IF(CNGE_2024_M3_Secc1!X194="",1,0))</f>
        <v>#NAME?</v>
      </c>
      <c r="BL181" s="202" t="e" cm="1">
        <f t="array" ref="BL181">IF(CNGE_2024_M3_Secc1!$AO$111=CNGE_2024_M3_Secc1!$AQ$111,O,IF(CNGE_2024_M3_Secc1!Y194="",1,0))</f>
        <v>#NAME?</v>
      </c>
      <c r="BM181" s="202" t="e" cm="1">
        <f t="array" ref="BM181">IF(CNGE_2024_M3_Secc1!$AO$111=CNGE_2024_M3_Secc1!$AQ$111,O,IF(CNGE_2024_M3_Secc1!Z194="",1,0))</f>
        <v>#NAME?</v>
      </c>
      <c r="BN181" s="202" t="e" cm="1">
        <f t="array" ref="BN181">IF(CNGE_2024_M3_Secc1!$AO$111=CNGE_2024_M3_Secc1!$AQ$111,O,IF(CNGE_2024_M3_Secc1!AA194="",1,0))</f>
        <v>#NAME?</v>
      </c>
      <c r="BO181" s="202" t="e" cm="1">
        <f t="array" ref="BO181">IF(CNGE_2024_M3_Secc1!$AO$111=CNGE_2024_M3_Secc1!$AQ$111,O,IF(CNGE_2024_M3_Secc1!AB194="",1,0))</f>
        <v>#NAME?</v>
      </c>
      <c r="BP181" s="202" t="e" cm="1">
        <f t="array" ref="BP181">IF(CNGE_2024_M3_Secc1!$AO$111=CNGE_2024_M3_Secc1!$AQ$111,O,IF(CNGE_2024_M3_Secc1!AC194="",1,0))</f>
        <v>#NAME?</v>
      </c>
      <c r="BQ181" s="202" t="e" cm="1">
        <f t="array" ref="BQ181">IF(CNGE_2024_M3_Secc1!$AO$111=CNGE_2024_M3_Secc1!$AQ$111,O,IF(CNGE_2024_M3_Secc1!AD194="",1,0))</f>
        <v>#NAME?</v>
      </c>
      <c r="BZ181" s="202">
        <f>IF($AH$96=$AJ$96,0,
IF(OR(AND($BS$129="NS",I181&lt;&gt;"NA",OR(I181="NS",I181=0)),AND($BS$129="NA",I181&lt;&gt;"NS",OR(I181="NA",I181=0))),0,
IF(OR(AND($BS$129&lt;&gt;"NS",$BS$129&lt;&gt;"NA",I181&lt;&gt;"NS",I181&lt;&gt;"NA",I181&gt;$BS$129),
AND(I181&gt;0,OR($BS$129="NS",$BS$129="NA")),
AND($BS$129&lt;&gt;"NS",$BS$129&lt;&gt;"NA",$BS$129&gt;=0,I181="NA"),
AND($BS$129&lt;&gt;"NS",$BS$129&lt;&gt;"NA",$BS$129=0,I181="NS")),1,0)))</f>
        <v>0</v>
      </c>
      <c r="CA181" s="202">
        <f t="shared" ref="CA181:CU181" si="114">IF($AH$96=$AJ$96,0,
IF(OR(AND($BS$129="NS",J181&lt;&gt;"NA",OR(J181="NS",J181=0)),AND($BS$129="NA",J181&lt;&gt;"NS",OR(J181="NA",J181=0))),0,
IF(OR(AND($BS$129&lt;&gt;"NS",$BS$129&lt;&gt;"NA",J181&lt;&gt;"NS",J181&lt;&gt;"NA",J181&gt;$BS$129),
AND(J181&gt;0,OR($BS$129="NS",$BS$129="NA")),
AND($BS$129&lt;&gt;"NS",$BS$129&lt;&gt;"NA",$BS$129&gt;=0,J181="NA"),
AND($BS$129&lt;&gt;"NS",$BS$129&lt;&gt;"NA",$BS$129=0,J181="NS")),1,0)))</f>
        <v>0</v>
      </c>
      <c r="CB181" s="202">
        <f t="shared" si="114"/>
        <v>0</v>
      </c>
      <c r="CC181" s="202">
        <f t="shared" si="114"/>
        <v>0</v>
      </c>
      <c r="CD181" s="202">
        <f t="shared" si="114"/>
        <v>0</v>
      </c>
      <c r="CE181" s="202">
        <f t="shared" si="114"/>
        <v>0</v>
      </c>
      <c r="CF181" s="202">
        <f t="shared" si="114"/>
        <v>0</v>
      </c>
      <c r="CG181" s="202">
        <f t="shared" si="114"/>
        <v>0</v>
      </c>
      <c r="CH181" s="202">
        <f t="shared" si="114"/>
        <v>0</v>
      </c>
      <c r="CI181" s="202">
        <f t="shared" si="114"/>
        <v>0</v>
      </c>
      <c r="CJ181" s="202">
        <f t="shared" si="114"/>
        <v>0</v>
      </c>
      <c r="CK181" s="202">
        <f t="shared" si="114"/>
        <v>0</v>
      </c>
      <c r="CL181" s="202">
        <f t="shared" si="114"/>
        <v>0</v>
      </c>
      <c r="CM181" s="202">
        <f t="shared" si="114"/>
        <v>0</v>
      </c>
      <c r="CN181" s="202">
        <f t="shared" si="114"/>
        <v>0</v>
      </c>
      <c r="CO181" s="202">
        <f t="shared" si="114"/>
        <v>0</v>
      </c>
      <c r="CP181" s="202">
        <f t="shared" si="114"/>
        <v>0</v>
      </c>
      <c r="CQ181" s="202">
        <f t="shared" si="114"/>
        <v>0</v>
      </c>
      <c r="CR181" s="202">
        <f t="shared" si="114"/>
        <v>0</v>
      </c>
      <c r="CS181" s="202">
        <f t="shared" si="114"/>
        <v>0</v>
      </c>
      <c r="CT181" s="202">
        <f t="shared" si="114"/>
        <v>0</v>
      </c>
      <c r="CU181" s="202">
        <f t="shared" si="114"/>
        <v>0</v>
      </c>
      <c r="CY181" s="563">
        <f t="shared" si="105"/>
        <v>0</v>
      </c>
      <c r="CZ181" s="563"/>
    </row>
    <row r="182" spans="1:104" s="211" customFormat="1" ht="15" customHeight="1">
      <c r="A182" s="18"/>
      <c r="B182" s="51"/>
      <c r="C182" s="48" t="s">
        <v>5025</v>
      </c>
      <c r="D182" s="580" t="str">
        <f>IF(CNGE_2024_M3_Secc1!D77="","",CNGE_2024_M3_Secc1!D77)</f>
        <v/>
      </c>
      <c r="E182" s="580"/>
      <c r="F182" s="580"/>
      <c r="G182" s="580"/>
      <c r="H182" s="580"/>
      <c r="I182" s="103"/>
      <c r="J182" s="103"/>
      <c r="K182" s="103"/>
      <c r="L182" s="103"/>
      <c r="M182" s="103"/>
      <c r="N182" s="103"/>
      <c r="O182" s="103"/>
      <c r="P182" s="103"/>
      <c r="Q182" s="103"/>
      <c r="R182" s="103"/>
      <c r="S182" s="103"/>
      <c r="T182" s="103"/>
      <c r="U182" s="103"/>
      <c r="V182" s="103"/>
      <c r="W182" s="103"/>
      <c r="X182" s="103"/>
      <c r="Y182" s="103"/>
      <c r="Z182" s="103"/>
      <c r="AA182" s="103"/>
      <c r="AB182" s="103"/>
      <c r="AC182" s="103"/>
      <c r="AD182" s="103"/>
      <c r="AE182" s="213"/>
      <c r="AF182" s="210"/>
      <c r="AV182" s="202" t="e" cm="1">
        <f t="array" ref="AV182">IF(CNGE_2024_M3_Secc1!$AO$111=CNGE_2024_M3_Secc1!$AQ$111,O,IF(CNGE_2024_M3_Secc1!I195="",1,0))</f>
        <v>#NAME?</v>
      </c>
      <c r="AW182" s="202" t="e" cm="1">
        <f t="array" ref="AW182">IF(CNGE_2024_M3_Secc1!$AO$111=CNGE_2024_M3_Secc1!$AQ$111,O,IF(CNGE_2024_M3_Secc1!J195="",1,0))</f>
        <v>#NAME?</v>
      </c>
      <c r="AX182" s="202" t="e" cm="1">
        <f t="array" ref="AX182">IF(CNGE_2024_M3_Secc1!$AO$111=CNGE_2024_M3_Secc1!$AQ$111,O,IF(CNGE_2024_M3_Secc1!K195="",1,0))</f>
        <v>#NAME?</v>
      </c>
      <c r="AY182" s="202" t="e" cm="1">
        <f t="array" ref="AY182">IF(CNGE_2024_M3_Secc1!$AO$111=CNGE_2024_M3_Secc1!$AQ$111,O,IF(CNGE_2024_M3_Secc1!L195="",1,0))</f>
        <v>#NAME?</v>
      </c>
      <c r="AZ182" s="202" t="e" cm="1">
        <f t="array" ref="AZ182">IF(CNGE_2024_M3_Secc1!$AO$111=CNGE_2024_M3_Secc1!$AQ$111,O,IF(CNGE_2024_M3_Secc1!M195="",1,0))</f>
        <v>#NAME?</v>
      </c>
      <c r="BA182" s="202" t="e" cm="1">
        <f t="array" ref="BA182">IF(CNGE_2024_M3_Secc1!$AO$111=CNGE_2024_M3_Secc1!$AQ$111,O,IF(CNGE_2024_M3_Secc1!N195="",1,0))</f>
        <v>#NAME?</v>
      </c>
      <c r="BB182" s="202" t="e" cm="1">
        <f t="array" ref="BB182">IF(CNGE_2024_M3_Secc1!$AO$111=CNGE_2024_M3_Secc1!$AQ$111,O,IF(CNGE_2024_M3_Secc1!O195="",1,0))</f>
        <v>#NAME?</v>
      </c>
      <c r="BC182" s="202" t="e" cm="1">
        <f t="array" ref="BC182">IF(CNGE_2024_M3_Secc1!$AO$111=CNGE_2024_M3_Secc1!$AQ$111,O,IF(CNGE_2024_M3_Secc1!P195="",1,0))</f>
        <v>#NAME?</v>
      </c>
      <c r="BD182" s="202" t="e" cm="1">
        <f t="array" ref="BD182">IF(CNGE_2024_M3_Secc1!$AO$111=CNGE_2024_M3_Secc1!$AQ$111,O,IF(CNGE_2024_M3_Secc1!Q195="",1,0))</f>
        <v>#NAME?</v>
      </c>
      <c r="BE182" s="202" t="e" cm="1">
        <f t="array" ref="BE182">IF(CNGE_2024_M3_Secc1!$AO$111=CNGE_2024_M3_Secc1!$AQ$111,O,IF(CNGE_2024_M3_Secc1!R195="",1,0))</f>
        <v>#NAME?</v>
      </c>
      <c r="BF182" s="202" t="e" cm="1">
        <f t="array" ref="BF182">IF(CNGE_2024_M3_Secc1!$AO$111=CNGE_2024_M3_Secc1!$AQ$111,O,IF(CNGE_2024_M3_Secc1!S195="",1,0))</f>
        <v>#NAME?</v>
      </c>
      <c r="BG182" s="202" t="e" cm="1">
        <f t="array" ref="BG182">IF(CNGE_2024_M3_Secc1!$AO$111=CNGE_2024_M3_Secc1!$AQ$111,O,IF(CNGE_2024_M3_Secc1!T195="",1,0))</f>
        <v>#NAME?</v>
      </c>
      <c r="BH182" s="202" t="e" cm="1">
        <f t="array" ref="BH182">IF(CNGE_2024_M3_Secc1!$AO$111=CNGE_2024_M3_Secc1!$AQ$111,O,IF(CNGE_2024_M3_Secc1!U195="",1,0))</f>
        <v>#NAME?</v>
      </c>
      <c r="BI182" s="202" t="e" cm="1">
        <f t="array" ref="BI182">IF(CNGE_2024_M3_Secc1!$AO$111=CNGE_2024_M3_Secc1!$AQ$111,O,IF(CNGE_2024_M3_Secc1!V195="",1,0))</f>
        <v>#NAME?</v>
      </c>
      <c r="BJ182" s="202" t="e" cm="1">
        <f t="array" ref="BJ182">IF(CNGE_2024_M3_Secc1!$AO$111=CNGE_2024_M3_Secc1!$AQ$111,O,IF(CNGE_2024_M3_Secc1!W195="",1,0))</f>
        <v>#NAME?</v>
      </c>
      <c r="BK182" s="202" t="e" cm="1">
        <f t="array" ref="BK182">IF(CNGE_2024_M3_Secc1!$AO$111=CNGE_2024_M3_Secc1!$AQ$111,O,IF(CNGE_2024_M3_Secc1!X195="",1,0))</f>
        <v>#NAME?</v>
      </c>
      <c r="BL182" s="202" t="e" cm="1">
        <f t="array" ref="BL182">IF(CNGE_2024_M3_Secc1!$AO$111=CNGE_2024_M3_Secc1!$AQ$111,O,IF(CNGE_2024_M3_Secc1!Y195="",1,0))</f>
        <v>#NAME?</v>
      </c>
      <c r="BM182" s="202" t="e" cm="1">
        <f t="array" ref="BM182">IF(CNGE_2024_M3_Secc1!$AO$111=CNGE_2024_M3_Secc1!$AQ$111,O,IF(CNGE_2024_M3_Secc1!Z195="",1,0))</f>
        <v>#NAME?</v>
      </c>
      <c r="BN182" s="202" t="e" cm="1">
        <f t="array" ref="BN182">IF(CNGE_2024_M3_Secc1!$AO$111=CNGE_2024_M3_Secc1!$AQ$111,O,IF(CNGE_2024_M3_Secc1!AA195="",1,0))</f>
        <v>#NAME?</v>
      </c>
      <c r="BO182" s="202" t="e" cm="1">
        <f t="array" ref="BO182">IF(CNGE_2024_M3_Secc1!$AO$111=CNGE_2024_M3_Secc1!$AQ$111,O,IF(CNGE_2024_M3_Secc1!AB195="",1,0))</f>
        <v>#NAME?</v>
      </c>
      <c r="BP182" s="202" t="e" cm="1">
        <f t="array" ref="BP182">IF(CNGE_2024_M3_Secc1!$AO$111=CNGE_2024_M3_Secc1!$AQ$111,O,IF(CNGE_2024_M3_Secc1!AC195="",1,0))</f>
        <v>#NAME?</v>
      </c>
      <c r="BQ182" s="202" t="e" cm="1">
        <f t="array" ref="BQ182">IF(CNGE_2024_M3_Secc1!$AO$111=CNGE_2024_M3_Secc1!$AQ$111,O,IF(CNGE_2024_M3_Secc1!AD195="",1,0))</f>
        <v>#NAME?</v>
      </c>
      <c r="BZ182" s="202">
        <f>IF($AH$96=$AJ$96,0,
IF(OR(AND($BS$130="NS",I182&lt;&gt;"NA",OR(I182="NS",I182=0)),AND($BS$130="NA",I182&lt;&gt;"NS",OR(I182="NA",I182=0))),0,
IF(OR(AND($BS$130&lt;&gt;"NS",$BS$130&lt;&gt;"NA",I182&lt;&gt;"NS",I182&lt;&gt;"NA",I182&gt;$BS$130),
AND(I182&gt;0,OR($BS$130="NS",$BS$130="NA")),
AND($BS$130&lt;&gt;"NS",$BS$130&lt;&gt;"NA",$BS$130&gt;=0,I182="NA"),
AND($BS$130&lt;&gt;"NS",$BS$130&lt;&gt;"NA",$BS$130=0,I182="NS")),1,0)))</f>
        <v>0</v>
      </c>
      <c r="CA182" s="202">
        <f t="shared" ref="CA182:CU182" si="115">IF($AH$96=$AJ$96,0,
IF(OR(AND($BS$130="NS",J182&lt;&gt;"NA",OR(J182="NS",J182=0)),AND($BS$130="NA",J182&lt;&gt;"NS",OR(J182="NA",J182=0))),0,
IF(OR(AND($BS$130&lt;&gt;"NS",$BS$130&lt;&gt;"NA",J182&lt;&gt;"NS",J182&lt;&gt;"NA",J182&gt;$BS$130),
AND(J182&gt;0,OR($BS$130="NS",$BS$130="NA")),
AND($BS$130&lt;&gt;"NS",$BS$130&lt;&gt;"NA",$BS$130&gt;=0,J182="NA"),
AND($BS$130&lt;&gt;"NS",$BS$130&lt;&gt;"NA",$BS$130=0,J182="NS")),1,0)))</f>
        <v>0</v>
      </c>
      <c r="CB182" s="202">
        <f t="shared" si="115"/>
        <v>0</v>
      </c>
      <c r="CC182" s="202">
        <f t="shared" si="115"/>
        <v>0</v>
      </c>
      <c r="CD182" s="202">
        <f t="shared" si="115"/>
        <v>0</v>
      </c>
      <c r="CE182" s="202">
        <f t="shared" si="115"/>
        <v>0</v>
      </c>
      <c r="CF182" s="202">
        <f t="shared" si="115"/>
        <v>0</v>
      </c>
      <c r="CG182" s="202">
        <f t="shared" si="115"/>
        <v>0</v>
      </c>
      <c r="CH182" s="202">
        <f t="shared" si="115"/>
        <v>0</v>
      </c>
      <c r="CI182" s="202">
        <f t="shared" si="115"/>
        <v>0</v>
      </c>
      <c r="CJ182" s="202">
        <f t="shared" si="115"/>
        <v>0</v>
      </c>
      <c r="CK182" s="202">
        <f t="shared" si="115"/>
        <v>0</v>
      </c>
      <c r="CL182" s="202">
        <f t="shared" si="115"/>
        <v>0</v>
      </c>
      <c r="CM182" s="202">
        <f t="shared" si="115"/>
        <v>0</v>
      </c>
      <c r="CN182" s="202">
        <f t="shared" si="115"/>
        <v>0</v>
      </c>
      <c r="CO182" s="202">
        <f t="shared" si="115"/>
        <v>0</v>
      </c>
      <c r="CP182" s="202">
        <f t="shared" si="115"/>
        <v>0</v>
      </c>
      <c r="CQ182" s="202">
        <f t="shared" si="115"/>
        <v>0</v>
      </c>
      <c r="CR182" s="202">
        <f t="shared" si="115"/>
        <v>0</v>
      </c>
      <c r="CS182" s="202">
        <f t="shared" si="115"/>
        <v>0</v>
      </c>
      <c r="CT182" s="202">
        <f t="shared" si="115"/>
        <v>0</v>
      </c>
      <c r="CU182" s="202">
        <f t="shared" si="115"/>
        <v>0</v>
      </c>
      <c r="CY182" s="563">
        <f t="shared" si="105"/>
        <v>0</v>
      </c>
      <c r="CZ182" s="563"/>
    </row>
    <row r="183" spans="1:104" s="211" customFormat="1" ht="15" customHeight="1">
      <c r="A183" s="18"/>
      <c r="B183" s="51"/>
      <c r="C183" s="48" t="s">
        <v>5026</v>
      </c>
      <c r="D183" s="580" t="str">
        <f>IF(CNGE_2024_M3_Secc1!D78="","",CNGE_2024_M3_Secc1!D78)</f>
        <v/>
      </c>
      <c r="E183" s="580"/>
      <c r="F183" s="580"/>
      <c r="G183" s="580"/>
      <c r="H183" s="580"/>
      <c r="I183" s="103"/>
      <c r="J183" s="103"/>
      <c r="K183" s="103"/>
      <c r="L183" s="103"/>
      <c r="M183" s="103"/>
      <c r="N183" s="103"/>
      <c r="O183" s="103"/>
      <c r="P183" s="103"/>
      <c r="Q183" s="103"/>
      <c r="R183" s="103"/>
      <c r="S183" s="103"/>
      <c r="T183" s="103"/>
      <c r="U183" s="103"/>
      <c r="V183" s="103"/>
      <c r="W183" s="103"/>
      <c r="X183" s="103"/>
      <c r="Y183" s="103"/>
      <c r="Z183" s="103"/>
      <c r="AA183" s="103"/>
      <c r="AB183" s="103"/>
      <c r="AC183" s="103"/>
      <c r="AD183" s="103"/>
      <c r="AE183" s="213"/>
      <c r="AF183" s="210"/>
      <c r="AV183" s="202" t="e" cm="1">
        <f t="array" ref="AV183">IF(CNGE_2024_M3_Secc1!$AO$111=CNGE_2024_M3_Secc1!$AQ$111,O,IF(CNGE_2024_M3_Secc1!I196="",1,0))</f>
        <v>#NAME?</v>
      </c>
      <c r="AW183" s="202" t="e" cm="1">
        <f t="array" ref="AW183">IF(CNGE_2024_M3_Secc1!$AO$111=CNGE_2024_M3_Secc1!$AQ$111,O,IF(CNGE_2024_M3_Secc1!J196="",1,0))</f>
        <v>#NAME?</v>
      </c>
      <c r="AX183" s="202" t="e" cm="1">
        <f t="array" ref="AX183">IF(CNGE_2024_M3_Secc1!$AO$111=CNGE_2024_M3_Secc1!$AQ$111,O,IF(CNGE_2024_M3_Secc1!K196="",1,0))</f>
        <v>#NAME?</v>
      </c>
      <c r="AY183" s="202" t="e" cm="1">
        <f t="array" ref="AY183">IF(CNGE_2024_M3_Secc1!$AO$111=CNGE_2024_M3_Secc1!$AQ$111,O,IF(CNGE_2024_M3_Secc1!L196="",1,0))</f>
        <v>#NAME?</v>
      </c>
      <c r="AZ183" s="202" t="e" cm="1">
        <f t="array" ref="AZ183">IF(CNGE_2024_M3_Secc1!$AO$111=CNGE_2024_M3_Secc1!$AQ$111,O,IF(CNGE_2024_M3_Secc1!M196="",1,0))</f>
        <v>#NAME?</v>
      </c>
      <c r="BA183" s="202" t="e" cm="1">
        <f t="array" ref="BA183">IF(CNGE_2024_M3_Secc1!$AO$111=CNGE_2024_M3_Secc1!$AQ$111,O,IF(CNGE_2024_M3_Secc1!N196="",1,0))</f>
        <v>#NAME?</v>
      </c>
      <c r="BB183" s="202" t="e" cm="1">
        <f t="array" ref="BB183">IF(CNGE_2024_M3_Secc1!$AO$111=CNGE_2024_M3_Secc1!$AQ$111,O,IF(CNGE_2024_M3_Secc1!O196="",1,0))</f>
        <v>#NAME?</v>
      </c>
      <c r="BC183" s="202" t="e" cm="1">
        <f t="array" ref="BC183">IF(CNGE_2024_M3_Secc1!$AO$111=CNGE_2024_M3_Secc1!$AQ$111,O,IF(CNGE_2024_M3_Secc1!P196="",1,0))</f>
        <v>#NAME?</v>
      </c>
      <c r="BD183" s="202" t="e" cm="1">
        <f t="array" ref="BD183">IF(CNGE_2024_M3_Secc1!$AO$111=CNGE_2024_M3_Secc1!$AQ$111,O,IF(CNGE_2024_M3_Secc1!Q196="",1,0))</f>
        <v>#NAME?</v>
      </c>
      <c r="BE183" s="202" t="e" cm="1">
        <f t="array" ref="BE183">IF(CNGE_2024_M3_Secc1!$AO$111=CNGE_2024_M3_Secc1!$AQ$111,O,IF(CNGE_2024_M3_Secc1!R196="",1,0))</f>
        <v>#NAME?</v>
      </c>
      <c r="BF183" s="202" t="e" cm="1">
        <f t="array" ref="BF183">IF(CNGE_2024_M3_Secc1!$AO$111=CNGE_2024_M3_Secc1!$AQ$111,O,IF(CNGE_2024_M3_Secc1!S196="",1,0))</f>
        <v>#NAME?</v>
      </c>
      <c r="BG183" s="202" t="e" cm="1">
        <f t="array" ref="BG183">IF(CNGE_2024_M3_Secc1!$AO$111=CNGE_2024_M3_Secc1!$AQ$111,O,IF(CNGE_2024_M3_Secc1!T196="",1,0))</f>
        <v>#NAME?</v>
      </c>
      <c r="BH183" s="202" t="e" cm="1">
        <f t="array" ref="BH183">IF(CNGE_2024_M3_Secc1!$AO$111=CNGE_2024_M3_Secc1!$AQ$111,O,IF(CNGE_2024_M3_Secc1!U196="",1,0))</f>
        <v>#NAME?</v>
      </c>
      <c r="BI183" s="202" t="e" cm="1">
        <f t="array" ref="BI183">IF(CNGE_2024_M3_Secc1!$AO$111=CNGE_2024_M3_Secc1!$AQ$111,O,IF(CNGE_2024_M3_Secc1!V196="",1,0))</f>
        <v>#NAME?</v>
      </c>
      <c r="BJ183" s="202" t="e" cm="1">
        <f t="array" ref="BJ183">IF(CNGE_2024_M3_Secc1!$AO$111=CNGE_2024_M3_Secc1!$AQ$111,O,IF(CNGE_2024_M3_Secc1!W196="",1,0))</f>
        <v>#NAME?</v>
      </c>
      <c r="BK183" s="202" t="e" cm="1">
        <f t="array" ref="BK183">IF(CNGE_2024_M3_Secc1!$AO$111=CNGE_2024_M3_Secc1!$AQ$111,O,IF(CNGE_2024_M3_Secc1!X196="",1,0))</f>
        <v>#NAME?</v>
      </c>
      <c r="BL183" s="202" t="e" cm="1">
        <f t="array" ref="BL183">IF(CNGE_2024_M3_Secc1!$AO$111=CNGE_2024_M3_Secc1!$AQ$111,O,IF(CNGE_2024_M3_Secc1!Y196="",1,0))</f>
        <v>#NAME?</v>
      </c>
      <c r="BM183" s="202" t="e" cm="1">
        <f t="array" ref="BM183">IF(CNGE_2024_M3_Secc1!$AO$111=CNGE_2024_M3_Secc1!$AQ$111,O,IF(CNGE_2024_M3_Secc1!Z196="",1,0))</f>
        <v>#NAME?</v>
      </c>
      <c r="BN183" s="202" t="e" cm="1">
        <f t="array" ref="BN183">IF(CNGE_2024_M3_Secc1!$AO$111=CNGE_2024_M3_Secc1!$AQ$111,O,IF(CNGE_2024_M3_Secc1!AA196="",1,0))</f>
        <v>#NAME?</v>
      </c>
      <c r="BO183" s="202" t="e" cm="1">
        <f t="array" ref="BO183">IF(CNGE_2024_M3_Secc1!$AO$111=CNGE_2024_M3_Secc1!$AQ$111,O,IF(CNGE_2024_M3_Secc1!AB196="",1,0))</f>
        <v>#NAME?</v>
      </c>
      <c r="BP183" s="202" t="e" cm="1">
        <f t="array" ref="BP183">IF(CNGE_2024_M3_Secc1!$AO$111=CNGE_2024_M3_Secc1!$AQ$111,O,IF(CNGE_2024_M3_Secc1!AC196="",1,0))</f>
        <v>#NAME?</v>
      </c>
      <c r="BQ183" s="202" t="e" cm="1">
        <f t="array" ref="BQ183">IF(CNGE_2024_M3_Secc1!$AO$111=CNGE_2024_M3_Secc1!$AQ$111,O,IF(CNGE_2024_M3_Secc1!AD196="",1,0))</f>
        <v>#NAME?</v>
      </c>
      <c r="BZ183" s="202">
        <f>IF($AH$96=$AJ$96,0,
IF(OR(AND($BS$131="NS",I183&lt;&gt;"NA",OR(I183="NS",I183=0)),AND($BS$131="NA",I183&lt;&gt;"NS",OR(I183="NA",I183=0))),0,
IF(OR(AND($BS$131&lt;&gt;"NS",$BS$131&lt;&gt;"NA",I183&lt;&gt;"NS",I183&lt;&gt;"NA",I183&gt;$BS$131),
AND(I183&gt;0,OR($BS$131="NS",$BS$131="NA")),
AND($BS$131&lt;&gt;"NS",$BS$131&lt;&gt;"NA",$BS$131&gt;=0,I183="NA"),
AND($BS$131&lt;&gt;"NS",$BS$131&lt;&gt;"NA",$BS$131=0,I183="NS")),1,0)))</f>
        <v>0</v>
      </c>
      <c r="CA183" s="202">
        <f t="shared" ref="CA183:CU183" si="116">IF($AH$96=$AJ$96,0,
IF(OR(AND($BS$131="NS",J183&lt;&gt;"NA",OR(J183="NS",J183=0)),AND($BS$131="NA",J183&lt;&gt;"NS",OR(J183="NA",J183=0))),0,
IF(OR(AND($BS$131&lt;&gt;"NS",$BS$131&lt;&gt;"NA",J183&lt;&gt;"NS",J183&lt;&gt;"NA",J183&gt;$BS$131),
AND(J183&gt;0,OR($BS$131="NS",$BS$131="NA")),
AND($BS$131&lt;&gt;"NS",$BS$131&lt;&gt;"NA",$BS$131&gt;=0,J183="NA"),
AND($BS$131&lt;&gt;"NS",$BS$131&lt;&gt;"NA",$BS$131=0,J183="NS")),1,0)))</f>
        <v>0</v>
      </c>
      <c r="CB183" s="202">
        <f t="shared" si="116"/>
        <v>0</v>
      </c>
      <c r="CC183" s="202">
        <f t="shared" si="116"/>
        <v>0</v>
      </c>
      <c r="CD183" s="202">
        <f t="shared" si="116"/>
        <v>0</v>
      </c>
      <c r="CE183" s="202">
        <f t="shared" si="116"/>
        <v>0</v>
      </c>
      <c r="CF183" s="202">
        <f t="shared" si="116"/>
        <v>0</v>
      </c>
      <c r="CG183" s="202">
        <f t="shared" si="116"/>
        <v>0</v>
      </c>
      <c r="CH183" s="202">
        <f t="shared" si="116"/>
        <v>0</v>
      </c>
      <c r="CI183" s="202">
        <f t="shared" si="116"/>
        <v>0</v>
      </c>
      <c r="CJ183" s="202">
        <f t="shared" si="116"/>
        <v>0</v>
      </c>
      <c r="CK183" s="202">
        <f t="shared" si="116"/>
        <v>0</v>
      </c>
      <c r="CL183" s="202">
        <f t="shared" si="116"/>
        <v>0</v>
      </c>
      <c r="CM183" s="202">
        <f t="shared" si="116"/>
        <v>0</v>
      </c>
      <c r="CN183" s="202">
        <f t="shared" si="116"/>
        <v>0</v>
      </c>
      <c r="CO183" s="202">
        <f t="shared" si="116"/>
        <v>0</v>
      </c>
      <c r="CP183" s="202">
        <f t="shared" si="116"/>
        <v>0</v>
      </c>
      <c r="CQ183" s="202">
        <f t="shared" si="116"/>
        <v>0</v>
      </c>
      <c r="CR183" s="202">
        <f t="shared" si="116"/>
        <v>0</v>
      </c>
      <c r="CS183" s="202">
        <f t="shared" si="116"/>
        <v>0</v>
      </c>
      <c r="CT183" s="202">
        <f t="shared" si="116"/>
        <v>0</v>
      </c>
      <c r="CU183" s="202">
        <f t="shared" si="116"/>
        <v>0</v>
      </c>
      <c r="CY183" s="563">
        <f t="shared" si="105"/>
        <v>0</v>
      </c>
      <c r="CZ183" s="563"/>
    </row>
    <row r="184" spans="1:104" s="211" customFormat="1" ht="15" customHeight="1">
      <c r="A184" s="18"/>
      <c r="B184" s="51"/>
      <c r="C184" s="48" t="s">
        <v>5027</v>
      </c>
      <c r="D184" s="580" t="str">
        <f>IF(CNGE_2024_M3_Secc1!D79="","",CNGE_2024_M3_Secc1!D79)</f>
        <v/>
      </c>
      <c r="E184" s="580"/>
      <c r="F184" s="580"/>
      <c r="G184" s="580"/>
      <c r="H184" s="580"/>
      <c r="I184" s="103"/>
      <c r="J184" s="103"/>
      <c r="K184" s="103"/>
      <c r="L184" s="103"/>
      <c r="M184" s="103"/>
      <c r="N184" s="103"/>
      <c r="O184" s="103"/>
      <c r="P184" s="103"/>
      <c r="Q184" s="103"/>
      <c r="R184" s="103"/>
      <c r="S184" s="103"/>
      <c r="T184" s="103"/>
      <c r="U184" s="103"/>
      <c r="V184" s="103"/>
      <c r="W184" s="103"/>
      <c r="X184" s="103"/>
      <c r="Y184" s="103"/>
      <c r="Z184" s="103"/>
      <c r="AA184" s="103"/>
      <c r="AB184" s="103"/>
      <c r="AC184" s="103"/>
      <c r="AD184" s="103"/>
      <c r="AE184" s="213"/>
      <c r="AF184" s="210"/>
      <c r="AV184" s="202" t="e" cm="1">
        <f t="array" ref="AV184">IF(CNGE_2024_M3_Secc1!$AO$111=CNGE_2024_M3_Secc1!$AQ$111,O,IF(CNGE_2024_M3_Secc1!I197="",1,0))</f>
        <v>#NAME?</v>
      </c>
      <c r="AW184" s="202" t="e" cm="1">
        <f t="array" ref="AW184">IF(CNGE_2024_M3_Secc1!$AO$111=CNGE_2024_M3_Secc1!$AQ$111,O,IF(CNGE_2024_M3_Secc1!J197="",1,0))</f>
        <v>#NAME?</v>
      </c>
      <c r="AX184" s="202" t="e" cm="1">
        <f t="array" ref="AX184">IF(CNGE_2024_M3_Secc1!$AO$111=CNGE_2024_M3_Secc1!$AQ$111,O,IF(CNGE_2024_M3_Secc1!K197="",1,0))</f>
        <v>#NAME?</v>
      </c>
      <c r="AY184" s="202" t="e" cm="1">
        <f t="array" ref="AY184">IF(CNGE_2024_M3_Secc1!$AO$111=CNGE_2024_M3_Secc1!$AQ$111,O,IF(CNGE_2024_M3_Secc1!L197="",1,0))</f>
        <v>#NAME?</v>
      </c>
      <c r="AZ184" s="202" t="e" cm="1">
        <f t="array" ref="AZ184">IF(CNGE_2024_M3_Secc1!$AO$111=CNGE_2024_M3_Secc1!$AQ$111,O,IF(CNGE_2024_M3_Secc1!M197="",1,0))</f>
        <v>#NAME?</v>
      </c>
      <c r="BA184" s="202" t="e" cm="1">
        <f t="array" ref="BA184">IF(CNGE_2024_M3_Secc1!$AO$111=CNGE_2024_M3_Secc1!$AQ$111,O,IF(CNGE_2024_M3_Secc1!N197="",1,0))</f>
        <v>#NAME?</v>
      </c>
      <c r="BB184" s="202" t="e" cm="1">
        <f t="array" ref="BB184">IF(CNGE_2024_M3_Secc1!$AO$111=CNGE_2024_M3_Secc1!$AQ$111,O,IF(CNGE_2024_M3_Secc1!O197="",1,0))</f>
        <v>#NAME?</v>
      </c>
      <c r="BC184" s="202" t="e" cm="1">
        <f t="array" ref="BC184">IF(CNGE_2024_M3_Secc1!$AO$111=CNGE_2024_M3_Secc1!$AQ$111,O,IF(CNGE_2024_M3_Secc1!P197="",1,0))</f>
        <v>#NAME?</v>
      </c>
      <c r="BD184" s="202" t="e" cm="1">
        <f t="array" ref="BD184">IF(CNGE_2024_M3_Secc1!$AO$111=CNGE_2024_M3_Secc1!$AQ$111,O,IF(CNGE_2024_M3_Secc1!Q197="",1,0))</f>
        <v>#NAME?</v>
      </c>
      <c r="BE184" s="202" t="e" cm="1">
        <f t="array" ref="BE184">IF(CNGE_2024_M3_Secc1!$AO$111=CNGE_2024_M3_Secc1!$AQ$111,O,IF(CNGE_2024_M3_Secc1!R197="",1,0))</f>
        <v>#NAME?</v>
      </c>
      <c r="BF184" s="202" t="e" cm="1">
        <f t="array" ref="BF184">IF(CNGE_2024_M3_Secc1!$AO$111=CNGE_2024_M3_Secc1!$AQ$111,O,IF(CNGE_2024_M3_Secc1!S197="",1,0))</f>
        <v>#NAME?</v>
      </c>
      <c r="BG184" s="202" t="e" cm="1">
        <f t="array" ref="BG184">IF(CNGE_2024_M3_Secc1!$AO$111=CNGE_2024_M3_Secc1!$AQ$111,O,IF(CNGE_2024_M3_Secc1!T197="",1,0))</f>
        <v>#NAME?</v>
      </c>
      <c r="BH184" s="202" t="e" cm="1">
        <f t="array" ref="BH184">IF(CNGE_2024_M3_Secc1!$AO$111=CNGE_2024_M3_Secc1!$AQ$111,O,IF(CNGE_2024_M3_Secc1!U197="",1,0))</f>
        <v>#NAME?</v>
      </c>
      <c r="BI184" s="202" t="e" cm="1">
        <f t="array" ref="BI184">IF(CNGE_2024_M3_Secc1!$AO$111=CNGE_2024_M3_Secc1!$AQ$111,O,IF(CNGE_2024_M3_Secc1!V197="",1,0))</f>
        <v>#NAME?</v>
      </c>
      <c r="BJ184" s="202" t="e" cm="1">
        <f t="array" ref="BJ184">IF(CNGE_2024_M3_Secc1!$AO$111=CNGE_2024_M3_Secc1!$AQ$111,O,IF(CNGE_2024_M3_Secc1!W197="",1,0))</f>
        <v>#NAME?</v>
      </c>
      <c r="BK184" s="202" t="e" cm="1">
        <f t="array" ref="BK184">IF(CNGE_2024_M3_Secc1!$AO$111=CNGE_2024_M3_Secc1!$AQ$111,O,IF(CNGE_2024_M3_Secc1!X197="",1,0))</f>
        <v>#NAME?</v>
      </c>
      <c r="BL184" s="202" t="e" cm="1">
        <f t="array" ref="BL184">IF(CNGE_2024_M3_Secc1!$AO$111=CNGE_2024_M3_Secc1!$AQ$111,O,IF(CNGE_2024_M3_Secc1!Y197="",1,0))</f>
        <v>#NAME?</v>
      </c>
      <c r="BM184" s="202" t="e" cm="1">
        <f t="array" ref="BM184">IF(CNGE_2024_M3_Secc1!$AO$111=CNGE_2024_M3_Secc1!$AQ$111,O,IF(CNGE_2024_M3_Secc1!Z197="",1,0))</f>
        <v>#NAME?</v>
      </c>
      <c r="BN184" s="202" t="e" cm="1">
        <f t="array" ref="BN184">IF(CNGE_2024_M3_Secc1!$AO$111=CNGE_2024_M3_Secc1!$AQ$111,O,IF(CNGE_2024_M3_Secc1!AA197="",1,0))</f>
        <v>#NAME?</v>
      </c>
      <c r="BO184" s="202" t="e" cm="1">
        <f t="array" ref="BO184">IF(CNGE_2024_M3_Secc1!$AO$111=CNGE_2024_M3_Secc1!$AQ$111,O,IF(CNGE_2024_M3_Secc1!AB197="",1,0))</f>
        <v>#NAME?</v>
      </c>
      <c r="BP184" s="202" t="e" cm="1">
        <f t="array" ref="BP184">IF(CNGE_2024_M3_Secc1!$AO$111=CNGE_2024_M3_Secc1!$AQ$111,O,IF(CNGE_2024_M3_Secc1!AC197="",1,0))</f>
        <v>#NAME?</v>
      </c>
      <c r="BQ184" s="202" t="e" cm="1">
        <f t="array" ref="BQ184">IF(CNGE_2024_M3_Secc1!$AO$111=CNGE_2024_M3_Secc1!$AQ$111,O,IF(CNGE_2024_M3_Secc1!AD197="",1,0))</f>
        <v>#NAME?</v>
      </c>
      <c r="BZ184" s="202">
        <f>IF($AH$96=$AJ$96,0,
IF(OR(AND($BS$132="NS",I184&lt;&gt;"NA",OR(I184="NS",I184=0)),AND($BS$132="NA",I184&lt;&gt;"NS",OR(I184="NA",I184=0))),0,
IF(OR(AND($BS$132&lt;&gt;"NS",$BS$132&lt;&gt;"NA",I184&lt;&gt;"NS",I184&lt;&gt;"NA",I184&gt;$BS$132),
AND(I184&gt;0,OR($BS$132="NS",$BS$132="NA")),
AND($BS$132&lt;&gt;"NS",$BS$132&lt;&gt;"NA",$BS$132&gt;=0,I184="NA"),
AND($BS$132&lt;&gt;"NS",$BS$132&lt;&gt;"NA",$BS$132=0,I184="NS")),1,0)))</f>
        <v>0</v>
      </c>
      <c r="CA184" s="202">
        <f t="shared" ref="CA184:CU184" si="117">IF($AH$96=$AJ$96,0,
IF(OR(AND($BS$132="NS",J184&lt;&gt;"NA",OR(J184="NS",J184=0)),AND($BS$132="NA",J184&lt;&gt;"NS",OR(J184="NA",J184=0))),0,
IF(OR(AND($BS$132&lt;&gt;"NS",$BS$132&lt;&gt;"NA",J184&lt;&gt;"NS",J184&lt;&gt;"NA",J184&gt;$BS$132),
AND(J184&gt;0,OR($BS$132="NS",$BS$132="NA")),
AND($BS$132&lt;&gt;"NS",$BS$132&lt;&gt;"NA",$BS$132&gt;=0,J184="NA"),
AND($BS$132&lt;&gt;"NS",$BS$132&lt;&gt;"NA",$BS$132=0,J184="NS")),1,0)))</f>
        <v>0</v>
      </c>
      <c r="CB184" s="202">
        <f t="shared" si="117"/>
        <v>0</v>
      </c>
      <c r="CC184" s="202">
        <f t="shared" si="117"/>
        <v>0</v>
      </c>
      <c r="CD184" s="202">
        <f t="shared" si="117"/>
        <v>0</v>
      </c>
      <c r="CE184" s="202">
        <f t="shared" si="117"/>
        <v>0</v>
      </c>
      <c r="CF184" s="202">
        <f t="shared" si="117"/>
        <v>0</v>
      </c>
      <c r="CG184" s="202">
        <f t="shared" si="117"/>
        <v>0</v>
      </c>
      <c r="CH184" s="202">
        <f t="shared" si="117"/>
        <v>0</v>
      </c>
      <c r="CI184" s="202">
        <f t="shared" si="117"/>
        <v>0</v>
      </c>
      <c r="CJ184" s="202">
        <f t="shared" si="117"/>
        <v>0</v>
      </c>
      <c r="CK184" s="202">
        <f t="shared" si="117"/>
        <v>0</v>
      </c>
      <c r="CL184" s="202">
        <f t="shared" si="117"/>
        <v>0</v>
      </c>
      <c r="CM184" s="202">
        <f t="shared" si="117"/>
        <v>0</v>
      </c>
      <c r="CN184" s="202">
        <f t="shared" si="117"/>
        <v>0</v>
      </c>
      <c r="CO184" s="202">
        <f t="shared" si="117"/>
        <v>0</v>
      </c>
      <c r="CP184" s="202">
        <f t="shared" si="117"/>
        <v>0</v>
      </c>
      <c r="CQ184" s="202">
        <f t="shared" si="117"/>
        <v>0</v>
      </c>
      <c r="CR184" s="202">
        <f t="shared" si="117"/>
        <v>0</v>
      </c>
      <c r="CS184" s="202">
        <f t="shared" si="117"/>
        <v>0</v>
      </c>
      <c r="CT184" s="202">
        <f t="shared" si="117"/>
        <v>0</v>
      </c>
      <c r="CU184" s="202">
        <f t="shared" si="117"/>
        <v>0</v>
      </c>
      <c r="CY184" s="563">
        <f t="shared" si="105"/>
        <v>0</v>
      </c>
      <c r="CZ184" s="563"/>
    </row>
    <row r="185" spans="1:104" s="211" customFormat="1" ht="15" customHeight="1">
      <c r="A185" s="18"/>
      <c r="B185" s="51"/>
      <c r="C185" s="48" t="s">
        <v>5028</v>
      </c>
      <c r="D185" s="580" t="str">
        <f>IF(CNGE_2024_M3_Secc1!D80="","",CNGE_2024_M3_Secc1!D80)</f>
        <v/>
      </c>
      <c r="E185" s="580"/>
      <c r="F185" s="580"/>
      <c r="G185" s="580"/>
      <c r="H185" s="580"/>
      <c r="I185" s="103"/>
      <c r="J185" s="103"/>
      <c r="K185" s="103"/>
      <c r="L185" s="103"/>
      <c r="M185" s="103"/>
      <c r="N185" s="103"/>
      <c r="O185" s="103"/>
      <c r="P185" s="103"/>
      <c r="Q185" s="103"/>
      <c r="R185" s="103"/>
      <c r="S185" s="103"/>
      <c r="T185" s="103"/>
      <c r="U185" s="103"/>
      <c r="V185" s="103"/>
      <c r="W185" s="103"/>
      <c r="X185" s="103"/>
      <c r="Y185" s="103"/>
      <c r="Z185" s="103"/>
      <c r="AA185" s="103"/>
      <c r="AB185" s="103"/>
      <c r="AC185" s="103"/>
      <c r="AD185" s="103"/>
      <c r="AE185" s="213"/>
      <c r="AF185" s="210"/>
      <c r="AV185" s="202" t="e" cm="1">
        <f t="array" ref="AV185">IF(CNGE_2024_M3_Secc1!$AO$111=CNGE_2024_M3_Secc1!$AQ$111,O,IF(CNGE_2024_M3_Secc1!I198="",1,0))</f>
        <v>#NAME?</v>
      </c>
      <c r="AW185" s="202" t="e" cm="1">
        <f t="array" ref="AW185">IF(CNGE_2024_M3_Secc1!$AO$111=CNGE_2024_M3_Secc1!$AQ$111,O,IF(CNGE_2024_M3_Secc1!J198="",1,0))</f>
        <v>#NAME?</v>
      </c>
      <c r="AX185" s="202" t="e" cm="1">
        <f t="array" ref="AX185">IF(CNGE_2024_M3_Secc1!$AO$111=CNGE_2024_M3_Secc1!$AQ$111,O,IF(CNGE_2024_M3_Secc1!K198="",1,0))</f>
        <v>#NAME?</v>
      </c>
      <c r="AY185" s="202" t="e" cm="1">
        <f t="array" ref="AY185">IF(CNGE_2024_M3_Secc1!$AO$111=CNGE_2024_M3_Secc1!$AQ$111,O,IF(CNGE_2024_M3_Secc1!L198="",1,0))</f>
        <v>#NAME?</v>
      </c>
      <c r="AZ185" s="202" t="e" cm="1">
        <f t="array" ref="AZ185">IF(CNGE_2024_M3_Secc1!$AO$111=CNGE_2024_M3_Secc1!$AQ$111,O,IF(CNGE_2024_M3_Secc1!M198="",1,0))</f>
        <v>#NAME?</v>
      </c>
      <c r="BA185" s="202" t="e" cm="1">
        <f t="array" ref="BA185">IF(CNGE_2024_M3_Secc1!$AO$111=CNGE_2024_M3_Secc1!$AQ$111,O,IF(CNGE_2024_M3_Secc1!N198="",1,0))</f>
        <v>#NAME?</v>
      </c>
      <c r="BB185" s="202" t="e" cm="1">
        <f t="array" ref="BB185">IF(CNGE_2024_M3_Secc1!$AO$111=CNGE_2024_M3_Secc1!$AQ$111,O,IF(CNGE_2024_M3_Secc1!O198="",1,0))</f>
        <v>#NAME?</v>
      </c>
      <c r="BC185" s="202" t="e" cm="1">
        <f t="array" ref="BC185">IF(CNGE_2024_M3_Secc1!$AO$111=CNGE_2024_M3_Secc1!$AQ$111,O,IF(CNGE_2024_M3_Secc1!P198="",1,0))</f>
        <v>#NAME?</v>
      </c>
      <c r="BD185" s="202" t="e" cm="1">
        <f t="array" ref="BD185">IF(CNGE_2024_M3_Secc1!$AO$111=CNGE_2024_M3_Secc1!$AQ$111,O,IF(CNGE_2024_M3_Secc1!Q198="",1,0))</f>
        <v>#NAME?</v>
      </c>
      <c r="BE185" s="202" t="e" cm="1">
        <f t="array" ref="BE185">IF(CNGE_2024_M3_Secc1!$AO$111=CNGE_2024_M3_Secc1!$AQ$111,O,IF(CNGE_2024_M3_Secc1!R198="",1,0))</f>
        <v>#NAME?</v>
      </c>
      <c r="BF185" s="202" t="e" cm="1">
        <f t="array" ref="BF185">IF(CNGE_2024_M3_Secc1!$AO$111=CNGE_2024_M3_Secc1!$AQ$111,O,IF(CNGE_2024_M3_Secc1!S198="",1,0))</f>
        <v>#NAME?</v>
      </c>
      <c r="BG185" s="202" t="e" cm="1">
        <f t="array" ref="BG185">IF(CNGE_2024_M3_Secc1!$AO$111=CNGE_2024_M3_Secc1!$AQ$111,O,IF(CNGE_2024_M3_Secc1!T198="",1,0))</f>
        <v>#NAME?</v>
      </c>
      <c r="BH185" s="202" t="e" cm="1">
        <f t="array" ref="BH185">IF(CNGE_2024_M3_Secc1!$AO$111=CNGE_2024_M3_Secc1!$AQ$111,O,IF(CNGE_2024_M3_Secc1!U198="",1,0))</f>
        <v>#NAME?</v>
      </c>
      <c r="BI185" s="202" t="e" cm="1">
        <f t="array" ref="BI185">IF(CNGE_2024_M3_Secc1!$AO$111=CNGE_2024_M3_Secc1!$AQ$111,O,IF(CNGE_2024_M3_Secc1!V198="",1,0))</f>
        <v>#NAME?</v>
      </c>
      <c r="BJ185" s="202" t="e" cm="1">
        <f t="array" ref="BJ185">IF(CNGE_2024_M3_Secc1!$AO$111=CNGE_2024_M3_Secc1!$AQ$111,O,IF(CNGE_2024_M3_Secc1!W198="",1,0))</f>
        <v>#NAME?</v>
      </c>
      <c r="BK185" s="202" t="e" cm="1">
        <f t="array" ref="BK185">IF(CNGE_2024_M3_Secc1!$AO$111=CNGE_2024_M3_Secc1!$AQ$111,O,IF(CNGE_2024_M3_Secc1!X198="",1,0))</f>
        <v>#NAME?</v>
      </c>
      <c r="BL185" s="202" t="e" cm="1">
        <f t="array" ref="BL185">IF(CNGE_2024_M3_Secc1!$AO$111=CNGE_2024_M3_Secc1!$AQ$111,O,IF(CNGE_2024_M3_Secc1!Y198="",1,0))</f>
        <v>#NAME?</v>
      </c>
      <c r="BM185" s="202" t="e" cm="1">
        <f t="array" ref="BM185">IF(CNGE_2024_M3_Secc1!$AO$111=CNGE_2024_M3_Secc1!$AQ$111,O,IF(CNGE_2024_M3_Secc1!Z198="",1,0))</f>
        <v>#NAME?</v>
      </c>
      <c r="BN185" s="202" t="e" cm="1">
        <f t="array" ref="BN185">IF(CNGE_2024_M3_Secc1!$AO$111=CNGE_2024_M3_Secc1!$AQ$111,O,IF(CNGE_2024_M3_Secc1!AA198="",1,0))</f>
        <v>#NAME?</v>
      </c>
      <c r="BO185" s="202" t="e" cm="1">
        <f t="array" ref="BO185">IF(CNGE_2024_M3_Secc1!$AO$111=CNGE_2024_M3_Secc1!$AQ$111,O,IF(CNGE_2024_M3_Secc1!AB198="",1,0))</f>
        <v>#NAME?</v>
      </c>
      <c r="BP185" s="202" t="e" cm="1">
        <f t="array" ref="BP185">IF(CNGE_2024_M3_Secc1!$AO$111=CNGE_2024_M3_Secc1!$AQ$111,O,IF(CNGE_2024_M3_Secc1!AC198="",1,0))</f>
        <v>#NAME?</v>
      </c>
      <c r="BQ185" s="202" t="e" cm="1">
        <f t="array" ref="BQ185">IF(CNGE_2024_M3_Secc1!$AO$111=CNGE_2024_M3_Secc1!$AQ$111,O,IF(CNGE_2024_M3_Secc1!AD198="",1,0))</f>
        <v>#NAME?</v>
      </c>
      <c r="BZ185" s="202">
        <f>IF($AH$96=$AJ$96,0,
IF(OR(AND($BS$133="NS",I185&lt;&gt;"NA",OR(I185="NS",I185=0)),AND($BS$133="NA",I185&lt;&gt;"NS",OR(I185="NA",I185=0))),0,
IF(OR(AND($BS$133&lt;&gt;"NS",$BS$133&lt;&gt;"NA",I185&lt;&gt;"NS",I185&lt;&gt;"NA",I185&gt;$BS$133),
AND(I185&gt;0,OR($BS$133="NS",$BS$133="NA")),
AND($BS$133&lt;&gt;"NS",$BS$133&lt;&gt;"NA",$BS$133&gt;=0,I185="NA"),
AND($BS$133&lt;&gt;"NS",$BS$133&lt;&gt;"NA",$BS$133=0,I185="NS")),1,0)))</f>
        <v>0</v>
      </c>
      <c r="CA185" s="202">
        <f t="shared" ref="CA185:CU185" si="118">IF($AH$96=$AJ$96,0,
IF(OR(AND($BS$133="NS",J185&lt;&gt;"NA",OR(J185="NS",J185=0)),AND($BS$133="NA",J185&lt;&gt;"NS",OR(J185="NA",J185=0))),0,
IF(OR(AND($BS$133&lt;&gt;"NS",$BS$133&lt;&gt;"NA",J185&lt;&gt;"NS",J185&lt;&gt;"NA",J185&gt;$BS$133),
AND(J185&gt;0,OR($BS$133="NS",$BS$133="NA")),
AND($BS$133&lt;&gt;"NS",$BS$133&lt;&gt;"NA",$BS$133&gt;=0,J185="NA"),
AND($BS$133&lt;&gt;"NS",$BS$133&lt;&gt;"NA",$BS$133=0,J185="NS")),1,0)))</f>
        <v>0</v>
      </c>
      <c r="CB185" s="202">
        <f t="shared" si="118"/>
        <v>0</v>
      </c>
      <c r="CC185" s="202">
        <f t="shared" si="118"/>
        <v>0</v>
      </c>
      <c r="CD185" s="202">
        <f t="shared" si="118"/>
        <v>0</v>
      </c>
      <c r="CE185" s="202">
        <f t="shared" si="118"/>
        <v>0</v>
      </c>
      <c r="CF185" s="202">
        <f t="shared" si="118"/>
        <v>0</v>
      </c>
      <c r="CG185" s="202">
        <f t="shared" si="118"/>
        <v>0</v>
      </c>
      <c r="CH185" s="202">
        <f t="shared" si="118"/>
        <v>0</v>
      </c>
      <c r="CI185" s="202">
        <f t="shared" si="118"/>
        <v>0</v>
      </c>
      <c r="CJ185" s="202">
        <f t="shared" si="118"/>
        <v>0</v>
      </c>
      <c r="CK185" s="202">
        <f t="shared" si="118"/>
        <v>0</v>
      </c>
      <c r="CL185" s="202">
        <f t="shared" si="118"/>
        <v>0</v>
      </c>
      <c r="CM185" s="202">
        <f t="shared" si="118"/>
        <v>0</v>
      </c>
      <c r="CN185" s="202">
        <f t="shared" si="118"/>
        <v>0</v>
      </c>
      <c r="CO185" s="202">
        <f t="shared" si="118"/>
        <v>0</v>
      </c>
      <c r="CP185" s="202">
        <f t="shared" si="118"/>
        <v>0</v>
      </c>
      <c r="CQ185" s="202">
        <f t="shared" si="118"/>
        <v>0</v>
      </c>
      <c r="CR185" s="202">
        <f t="shared" si="118"/>
        <v>0</v>
      </c>
      <c r="CS185" s="202">
        <f t="shared" si="118"/>
        <v>0</v>
      </c>
      <c r="CT185" s="202">
        <f t="shared" si="118"/>
        <v>0</v>
      </c>
      <c r="CU185" s="202">
        <f t="shared" si="118"/>
        <v>0</v>
      </c>
      <c r="CY185" s="563">
        <f t="shared" si="105"/>
        <v>0</v>
      </c>
      <c r="CZ185" s="563"/>
    </row>
    <row r="186" spans="1:104" s="211" customFormat="1" ht="15" customHeight="1">
      <c r="A186" s="18"/>
      <c r="B186" s="51"/>
      <c r="C186" s="48" t="s">
        <v>5029</v>
      </c>
      <c r="D186" s="580" t="str">
        <f>IF(CNGE_2024_M3_Secc1!D81="","",CNGE_2024_M3_Secc1!D81)</f>
        <v/>
      </c>
      <c r="E186" s="580"/>
      <c r="F186" s="580"/>
      <c r="G186" s="580"/>
      <c r="H186" s="580"/>
      <c r="I186" s="103"/>
      <c r="J186" s="103"/>
      <c r="K186" s="103"/>
      <c r="L186" s="103"/>
      <c r="M186" s="103"/>
      <c r="N186" s="103"/>
      <c r="O186" s="103"/>
      <c r="P186" s="103"/>
      <c r="Q186" s="103"/>
      <c r="R186" s="103"/>
      <c r="S186" s="103"/>
      <c r="T186" s="103"/>
      <c r="U186" s="103"/>
      <c r="V186" s="103"/>
      <c r="W186" s="103"/>
      <c r="X186" s="103"/>
      <c r="Y186" s="103"/>
      <c r="Z186" s="103"/>
      <c r="AA186" s="103"/>
      <c r="AB186" s="103"/>
      <c r="AC186" s="103"/>
      <c r="AD186" s="103"/>
      <c r="AE186" s="213"/>
      <c r="AF186" s="210"/>
      <c r="AV186" s="202" t="e" cm="1">
        <f t="array" ref="AV186">IF(CNGE_2024_M3_Secc1!$AO$111=CNGE_2024_M3_Secc1!$AQ$111,O,IF(CNGE_2024_M3_Secc1!I199="",1,0))</f>
        <v>#NAME?</v>
      </c>
      <c r="AW186" s="202" t="e" cm="1">
        <f t="array" ref="AW186">IF(CNGE_2024_M3_Secc1!$AO$111=CNGE_2024_M3_Secc1!$AQ$111,O,IF(CNGE_2024_M3_Secc1!J199="",1,0))</f>
        <v>#NAME?</v>
      </c>
      <c r="AX186" s="202" t="e" cm="1">
        <f t="array" ref="AX186">IF(CNGE_2024_M3_Secc1!$AO$111=CNGE_2024_M3_Secc1!$AQ$111,O,IF(CNGE_2024_M3_Secc1!K199="",1,0))</f>
        <v>#NAME?</v>
      </c>
      <c r="AY186" s="202" t="e" cm="1">
        <f t="array" ref="AY186">IF(CNGE_2024_M3_Secc1!$AO$111=CNGE_2024_M3_Secc1!$AQ$111,O,IF(CNGE_2024_M3_Secc1!L199="",1,0))</f>
        <v>#NAME?</v>
      </c>
      <c r="AZ186" s="202" t="e" cm="1">
        <f t="array" ref="AZ186">IF(CNGE_2024_M3_Secc1!$AO$111=CNGE_2024_M3_Secc1!$AQ$111,O,IF(CNGE_2024_M3_Secc1!M199="",1,0))</f>
        <v>#NAME?</v>
      </c>
      <c r="BA186" s="202" t="e" cm="1">
        <f t="array" ref="BA186">IF(CNGE_2024_M3_Secc1!$AO$111=CNGE_2024_M3_Secc1!$AQ$111,O,IF(CNGE_2024_M3_Secc1!N199="",1,0))</f>
        <v>#NAME?</v>
      </c>
      <c r="BB186" s="202" t="e" cm="1">
        <f t="array" ref="BB186">IF(CNGE_2024_M3_Secc1!$AO$111=CNGE_2024_M3_Secc1!$AQ$111,O,IF(CNGE_2024_M3_Secc1!O199="",1,0))</f>
        <v>#NAME?</v>
      </c>
      <c r="BC186" s="202" t="e" cm="1">
        <f t="array" ref="BC186">IF(CNGE_2024_M3_Secc1!$AO$111=CNGE_2024_M3_Secc1!$AQ$111,O,IF(CNGE_2024_M3_Secc1!P199="",1,0))</f>
        <v>#NAME?</v>
      </c>
      <c r="BD186" s="202" t="e" cm="1">
        <f t="array" ref="BD186">IF(CNGE_2024_M3_Secc1!$AO$111=CNGE_2024_M3_Secc1!$AQ$111,O,IF(CNGE_2024_M3_Secc1!Q199="",1,0))</f>
        <v>#NAME?</v>
      </c>
      <c r="BE186" s="202" t="e" cm="1">
        <f t="array" ref="BE186">IF(CNGE_2024_M3_Secc1!$AO$111=CNGE_2024_M3_Secc1!$AQ$111,O,IF(CNGE_2024_M3_Secc1!R199="",1,0))</f>
        <v>#NAME?</v>
      </c>
      <c r="BF186" s="202" t="e" cm="1">
        <f t="array" ref="BF186">IF(CNGE_2024_M3_Secc1!$AO$111=CNGE_2024_M3_Secc1!$AQ$111,O,IF(CNGE_2024_M3_Secc1!S199="",1,0))</f>
        <v>#NAME?</v>
      </c>
      <c r="BG186" s="202" t="e" cm="1">
        <f t="array" ref="BG186">IF(CNGE_2024_M3_Secc1!$AO$111=CNGE_2024_M3_Secc1!$AQ$111,O,IF(CNGE_2024_M3_Secc1!T199="",1,0))</f>
        <v>#NAME?</v>
      </c>
      <c r="BH186" s="202" t="e" cm="1">
        <f t="array" ref="BH186">IF(CNGE_2024_M3_Secc1!$AO$111=CNGE_2024_M3_Secc1!$AQ$111,O,IF(CNGE_2024_M3_Secc1!U199="",1,0))</f>
        <v>#NAME?</v>
      </c>
      <c r="BI186" s="202" t="e" cm="1">
        <f t="array" ref="BI186">IF(CNGE_2024_M3_Secc1!$AO$111=CNGE_2024_M3_Secc1!$AQ$111,O,IF(CNGE_2024_M3_Secc1!V199="",1,0))</f>
        <v>#NAME?</v>
      </c>
      <c r="BJ186" s="202" t="e" cm="1">
        <f t="array" ref="BJ186">IF(CNGE_2024_M3_Secc1!$AO$111=CNGE_2024_M3_Secc1!$AQ$111,O,IF(CNGE_2024_M3_Secc1!W199="",1,0))</f>
        <v>#NAME?</v>
      </c>
      <c r="BK186" s="202" t="e" cm="1">
        <f t="array" ref="BK186">IF(CNGE_2024_M3_Secc1!$AO$111=CNGE_2024_M3_Secc1!$AQ$111,O,IF(CNGE_2024_M3_Secc1!X199="",1,0))</f>
        <v>#NAME?</v>
      </c>
      <c r="BL186" s="202" t="e" cm="1">
        <f t="array" ref="BL186">IF(CNGE_2024_M3_Secc1!$AO$111=CNGE_2024_M3_Secc1!$AQ$111,O,IF(CNGE_2024_M3_Secc1!Y199="",1,0))</f>
        <v>#NAME?</v>
      </c>
      <c r="BM186" s="202" t="e" cm="1">
        <f t="array" ref="BM186">IF(CNGE_2024_M3_Secc1!$AO$111=CNGE_2024_M3_Secc1!$AQ$111,O,IF(CNGE_2024_M3_Secc1!Z199="",1,0))</f>
        <v>#NAME?</v>
      </c>
      <c r="BN186" s="202" t="e" cm="1">
        <f t="array" ref="BN186">IF(CNGE_2024_M3_Secc1!$AO$111=CNGE_2024_M3_Secc1!$AQ$111,O,IF(CNGE_2024_M3_Secc1!AA199="",1,0))</f>
        <v>#NAME?</v>
      </c>
      <c r="BO186" s="202" t="e" cm="1">
        <f t="array" ref="BO186">IF(CNGE_2024_M3_Secc1!$AO$111=CNGE_2024_M3_Secc1!$AQ$111,O,IF(CNGE_2024_M3_Secc1!AB199="",1,0))</f>
        <v>#NAME?</v>
      </c>
      <c r="BP186" s="202" t="e" cm="1">
        <f t="array" ref="BP186">IF(CNGE_2024_M3_Secc1!$AO$111=CNGE_2024_M3_Secc1!$AQ$111,O,IF(CNGE_2024_M3_Secc1!AC199="",1,0))</f>
        <v>#NAME?</v>
      </c>
      <c r="BQ186" s="202" t="e" cm="1">
        <f t="array" ref="BQ186">IF(CNGE_2024_M3_Secc1!$AO$111=CNGE_2024_M3_Secc1!$AQ$111,O,IF(CNGE_2024_M3_Secc1!AD199="",1,0))</f>
        <v>#NAME?</v>
      </c>
      <c r="BZ186" s="202">
        <f>IF($AH$96=$AJ$96,0,
IF(OR(AND($BS$134="NS",I186&lt;&gt;"NA",OR(I186="NS",I186=0)),AND($BS$134="NA",I186&lt;&gt;"NS",OR(I186="NA",I186=0))),0,
IF(OR(AND($BS$134&lt;&gt;"NS",$BS$134&lt;&gt;"NA",I186&lt;&gt;"NS",I186&lt;&gt;"NA",I186&gt;$BS$134),
AND(I186&gt;0,OR($BS$134="NS",$BS$134="NA")),
AND($BS$134&lt;&gt;"NS",$BS$134&lt;&gt;"NA",$BS$134&gt;=0,I186="NA"),
AND($BS$134&lt;&gt;"NS",$BS$134&lt;&gt;"NA",$BS$134=0,I186="NS")),1,0)))</f>
        <v>0</v>
      </c>
      <c r="CA186" s="202">
        <f t="shared" ref="CA186:CU186" si="119">IF($AH$96=$AJ$96,0,
IF(OR(AND($BS$134="NS",J186&lt;&gt;"NA",OR(J186="NS",J186=0)),AND($BS$134="NA",J186&lt;&gt;"NS",OR(J186="NA",J186=0))),0,
IF(OR(AND($BS$134&lt;&gt;"NS",$BS$134&lt;&gt;"NA",J186&lt;&gt;"NS",J186&lt;&gt;"NA",J186&gt;$BS$134),
AND(J186&gt;0,OR($BS$134="NS",$BS$134="NA")),
AND($BS$134&lt;&gt;"NS",$BS$134&lt;&gt;"NA",$BS$134&gt;=0,J186="NA"),
AND($BS$134&lt;&gt;"NS",$BS$134&lt;&gt;"NA",$BS$134=0,J186="NS")),1,0)))</f>
        <v>0</v>
      </c>
      <c r="CB186" s="202">
        <f t="shared" si="119"/>
        <v>0</v>
      </c>
      <c r="CC186" s="202">
        <f t="shared" si="119"/>
        <v>0</v>
      </c>
      <c r="CD186" s="202">
        <f t="shared" si="119"/>
        <v>0</v>
      </c>
      <c r="CE186" s="202">
        <f t="shared" si="119"/>
        <v>0</v>
      </c>
      <c r="CF186" s="202">
        <f t="shared" si="119"/>
        <v>0</v>
      </c>
      <c r="CG186" s="202">
        <f t="shared" si="119"/>
        <v>0</v>
      </c>
      <c r="CH186" s="202">
        <f t="shared" si="119"/>
        <v>0</v>
      </c>
      <c r="CI186" s="202">
        <f t="shared" si="119"/>
        <v>0</v>
      </c>
      <c r="CJ186" s="202">
        <f t="shared" si="119"/>
        <v>0</v>
      </c>
      <c r="CK186" s="202">
        <f t="shared" si="119"/>
        <v>0</v>
      </c>
      <c r="CL186" s="202">
        <f t="shared" si="119"/>
        <v>0</v>
      </c>
      <c r="CM186" s="202">
        <f t="shared" si="119"/>
        <v>0</v>
      </c>
      <c r="CN186" s="202">
        <f t="shared" si="119"/>
        <v>0</v>
      </c>
      <c r="CO186" s="202">
        <f t="shared" si="119"/>
        <v>0</v>
      </c>
      <c r="CP186" s="202">
        <f t="shared" si="119"/>
        <v>0</v>
      </c>
      <c r="CQ186" s="202">
        <f t="shared" si="119"/>
        <v>0</v>
      </c>
      <c r="CR186" s="202">
        <f t="shared" si="119"/>
        <v>0</v>
      </c>
      <c r="CS186" s="202">
        <f t="shared" si="119"/>
        <v>0</v>
      </c>
      <c r="CT186" s="202">
        <f t="shared" si="119"/>
        <v>0</v>
      </c>
      <c r="CU186" s="202">
        <f t="shared" si="119"/>
        <v>0</v>
      </c>
      <c r="CY186" s="563">
        <f t="shared" si="105"/>
        <v>0</v>
      </c>
      <c r="CZ186" s="563"/>
    </row>
    <row r="187" spans="1:104" s="211" customFormat="1" ht="15" customHeight="1">
      <c r="A187" s="18"/>
      <c r="B187" s="51"/>
      <c r="C187" s="48" t="s">
        <v>5030</v>
      </c>
      <c r="D187" s="580" t="str">
        <f>IF(CNGE_2024_M3_Secc1!D82="","",CNGE_2024_M3_Secc1!D82)</f>
        <v/>
      </c>
      <c r="E187" s="580"/>
      <c r="F187" s="580"/>
      <c r="G187" s="580"/>
      <c r="H187" s="580"/>
      <c r="I187" s="103"/>
      <c r="J187" s="103"/>
      <c r="K187" s="103"/>
      <c r="L187" s="103"/>
      <c r="M187" s="103"/>
      <c r="N187" s="103"/>
      <c r="O187" s="103"/>
      <c r="P187" s="103"/>
      <c r="Q187" s="103"/>
      <c r="R187" s="103"/>
      <c r="S187" s="103"/>
      <c r="T187" s="103"/>
      <c r="U187" s="103"/>
      <c r="V187" s="103"/>
      <c r="W187" s="103"/>
      <c r="X187" s="103"/>
      <c r="Y187" s="103"/>
      <c r="Z187" s="103"/>
      <c r="AA187" s="103"/>
      <c r="AB187" s="103"/>
      <c r="AC187" s="103"/>
      <c r="AD187" s="103"/>
      <c r="AE187" s="213"/>
      <c r="AF187" s="210"/>
      <c r="AV187" s="202" t="e" cm="1">
        <f t="array" ref="AV187">IF(CNGE_2024_M3_Secc1!$AO$111=CNGE_2024_M3_Secc1!$AQ$111,O,IF(CNGE_2024_M3_Secc1!I200="",1,0))</f>
        <v>#NAME?</v>
      </c>
      <c r="AW187" s="202" t="e" cm="1">
        <f t="array" ref="AW187">IF(CNGE_2024_M3_Secc1!$AO$111=CNGE_2024_M3_Secc1!$AQ$111,O,IF(CNGE_2024_M3_Secc1!J200="",1,0))</f>
        <v>#NAME?</v>
      </c>
      <c r="AX187" s="202" t="e" cm="1">
        <f t="array" ref="AX187">IF(CNGE_2024_M3_Secc1!$AO$111=CNGE_2024_M3_Secc1!$AQ$111,O,IF(CNGE_2024_M3_Secc1!K200="",1,0))</f>
        <v>#NAME?</v>
      </c>
      <c r="AY187" s="202" t="e" cm="1">
        <f t="array" ref="AY187">IF(CNGE_2024_M3_Secc1!$AO$111=CNGE_2024_M3_Secc1!$AQ$111,O,IF(CNGE_2024_M3_Secc1!L200="",1,0))</f>
        <v>#NAME?</v>
      </c>
      <c r="AZ187" s="202" t="e" cm="1">
        <f t="array" ref="AZ187">IF(CNGE_2024_M3_Secc1!$AO$111=CNGE_2024_M3_Secc1!$AQ$111,O,IF(CNGE_2024_M3_Secc1!M200="",1,0))</f>
        <v>#NAME?</v>
      </c>
      <c r="BA187" s="202" t="e" cm="1">
        <f t="array" ref="BA187">IF(CNGE_2024_M3_Secc1!$AO$111=CNGE_2024_M3_Secc1!$AQ$111,O,IF(CNGE_2024_M3_Secc1!N200="",1,0))</f>
        <v>#NAME?</v>
      </c>
      <c r="BB187" s="202" t="e" cm="1">
        <f t="array" ref="BB187">IF(CNGE_2024_M3_Secc1!$AO$111=CNGE_2024_M3_Secc1!$AQ$111,O,IF(CNGE_2024_M3_Secc1!O200="",1,0))</f>
        <v>#NAME?</v>
      </c>
      <c r="BC187" s="202" t="e" cm="1">
        <f t="array" ref="BC187">IF(CNGE_2024_M3_Secc1!$AO$111=CNGE_2024_M3_Secc1!$AQ$111,O,IF(CNGE_2024_M3_Secc1!P200="",1,0))</f>
        <v>#NAME?</v>
      </c>
      <c r="BD187" s="202" t="e" cm="1">
        <f t="array" ref="BD187">IF(CNGE_2024_M3_Secc1!$AO$111=CNGE_2024_M3_Secc1!$AQ$111,O,IF(CNGE_2024_M3_Secc1!Q200="",1,0))</f>
        <v>#NAME?</v>
      </c>
      <c r="BE187" s="202" t="e" cm="1">
        <f t="array" ref="BE187">IF(CNGE_2024_M3_Secc1!$AO$111=CNGE_2024_M3_Secc1!$AQ$111,O,IF(CNGE_2024_M3_Secc1!R200="",1,0))</f>
        <v>#NAME?</v>
      </c>
      <c r="BF187" s="202" t="e" cm="1">
        <f t="array" ref="BF187">IF(CNGE_2024_M3_Secc1!$AO$111=CNGE_2024_M3_Secc1!$AQ$111,O,IF(CNGE_2024_M3_Secc1!S200="",1,0))</f>
        <v>#NAME?</v>
      </c>
      <c r="BG187" s="202" t="e" cm="1">
        <f t="array" ref="BG187">IF(CNGE_2024_M3_Secc1!$AO$111=CNGE_2024_M3_Secc1!$AQ$111,O,IF(CNGE_2024_M3_Secc1!T200="",1,0))</f>
        <v>#NAME?</v>
      </c>
      <c r="BH187" s="202" t="e" cm="1">
        <f t="array" ref="BH187">IF(CNGE_2024_M3_Secc1!$AO$111=CNGE_2024_M3_Secc1!$AQ$111,O,IF(CNGE_2024_M3_Secc1!U200="",1,0))</f>
        <v>#NAME?</v>
      </c>
      <c r="BI187" s="202" t="e" cm="1">
        <f t="array" ref="BI187">IF(CNGE_2024_M3_Secc1!$AO$111=CNGE_2024_M3_Secc1!$AQ$111,O,IF(CNGE_2024_M3_Secc1!V200="",1,0))</f>
        <v>#NAME?</v>
      </c>
      <c r="BJ187" s="202" t="e" cm="1">
        <f t="array" ref="BJ187">IF(CNGE_2024_M3_Secc1!$AO$111=CNGE_2024_M3_Secc1!$AQ$111,O,IF(CNGE_2024_M3_Secc1!W200="",1,0))</f>
        <v>#NAME?</v>
      </c>
      <c r="BK187" s="202" t="e" cm="1">
        <f t="array" ref="BK187">IF(CNGE_2024_M3_Secc1!$AO$111=CNGE_2024_M3_Secc1!$AQ$111,O,IF(CNGE_2024_M3_Secc1!X200="",1,0))</f>
        <v>#NAME?</v>
      </c>
      <c r="BL187" s="202" t="e" cm="1">
        <f t="array" ref="BL187">IF(CNGE_2024_M3_Secc1!$AO$111=CNGE_2024_M3_Secc1!$AQ$111,O,IF(CNGE_2024_M3_Secc1!Y200="",1,0))</f>
        <v>#NAME?</v>
      </c>
      <c r="BM187" s="202" t="e" cm="1">
        <f t="array" ref="BM187">IF(CNGE_2024_M3_Secc1!$AO$111=CNGE_2024_M3_Secc1!$AQ$111,O,IF(CNGE_2024_M3_Secc1!Z200="",1,0))</f>
        <v>#NAME?</v>
      </c>
      <c r="BN187" s="202" t="e" cm="1">
        <f t="array" ref="BN187">IF(CNGE_2024_M3_Secc1!$AO$111=CNGE_2024_M3_Secc1!$AQ$111,O,IF(CNGE_2024_M3_Secc1!AA200="",1,0))</f>
        <v>#NAME?</v>
      </c>
      <c r="BO187" s="202" t="e" cm="1">
        <f t="array" ref="BO187">IF(CNGE_2024_M3_Secc1!$AO$111=CNGE_2024_M3_Secc1!$AQ$111,O,IF(CNGE_2024_M3_Secc1!AB200="",1,0))</f>
        <v>#NAME?</v>
      </c>
      <c r="BP187" s="202" t="e" cm="1">
        <f t="array" ref="BP187">IF(CNGE_2024_M3_Secc1!$AO$111=CNGE_2024_M3_Secc1!$AQ$111,O,IF(CNGE_2024_M3_Secc1!AC200="",1,0))</f>
        <v>#NAME?</v>
      </c>
      <c r="BQ187" s="202" t="e" cm="1">
        <f t="array" ref="BQ187">IF(CNGE_2024_M3_Secc1!$AO$111=CNGE_2024_M3_Secc1!$AQ$111,O,IF(CNGE_2024_M3_Secc1!AD200="",1,0))</f>
        <v>#NAME?</v>
      </c>
      <c r="BZ187" s="202">
        <f>IF($AH$96=$AJ$96,0,
IF(OR(AND($BS$135="NS",I187&lt;&gt;"NA",OR(I187="NS",I187=0)),AND($BS$135="NA",I187&lt;&gt;"NS",OR(I187="NA",I187=0))),0,
IF(OR(AND($BS$135&lt;&gt;"NS",$BS$135&lt;&gt;"NA",I187&lt;&gt;"NS",I187&lt;&gt;"NA",I187&gt;$BS$135),
AND(I187&gt;0,OR($BS$135="NS",$BS$135="NA")),
AND($BS$135&lt;&gt;"NS",$BS$135&lt;&gt;"NA",$BS$135&gt;=0,I187="NA"),
AND($BS$135&lt;&gt;"NS",$BS$135&lt;&gt;"NA",$BS$135=0,I187="NS")),1,0)))</f>
        <v>0</v>
      </c>
      <c r="CA187" s="202">
        <f t="shared" ref="CA187:CU187" si="120">IF($AH$96=$AJ$96,0,
IF(OR(AND($BS$135="NS",J187&lt;&gt;"NA",OR(J187="NS",J187=0)),AND($BS$135="NA",J187&lt;&gt;"NS",OR(J187="NA",J187=0))),0,
IF(OR(AND($BS$135&lt;&gt;"NS",$BS$135&lt;&gt;"NA",J187&lt;&gt;"NS",J187&lt;&gt;"NA",J187&gt;$BS$135),
AND(J187&gt;0,OR($BS$135="NS",$BS$135="NA")),
AND($BS$135&lt;&gt;"NS",$BS$135&lt;&gt;"NA",$BS$135&gt;=0,J187="NA"),
AND($BS$135&lt;&gt;"NS",$BS$135&lt;&gt;"NA",$BS$135=0,J187="NS")),1,0)))</f>
        <v>0</v>
      </c>
      <c r="CB187" s="202">
        <f t="shared" si="120"/>
        <v>0</v>
      </c>
      <c r="CC187" s="202">
        <f t="shared" si="120"/>
        <v>0</v>
      </c>
      <c r="CD187" s="202">
        <f t="shared" si="120"/>
        <v>0</v>
      </c>
      <c r="CE187" s="202">
        <f t="shared" si="120"/>
        <v>0</v>
      </c>
      <c r="CF187" s="202">
        <f t="shared" si="120"/>
        <v>0</v>
      </c>
      <c r="CG187" s="202">
        <f t="shared" si="120"/>
        <v>0</v>
      </c>
      <c r="CH187" s="202">
        <f t="shared" si="120"/>
        <v>0</v>
      </c>
      <c r="CI187" s="202">
        <f t="shared" si="120"/>
        <v>0</v>
      </c>
      <c r="CJ187" s="202">
        <f t="shared" si="120"/>
        <v>0</v>
      </c>
      <c r="CK187" s="202">
        <f t="shared" si="120"/>
        <v>0</v>
      </c>
      <c r="CL187" s="202">
        <f t="shared" si="120"/>
        <v>0</v>
      </c>
      <c r="CM187" s="202">
        <f t="shared" si="120"/>
        <v>0</v>
      </c>
      <c r="CN187" s="202">
        <f t="shared" si="120"/>
        <v>0</v>
      </c>
      <c r="CO187" s="202">
        <f t="shared" si="120"/>
        <v>0</v>
      </c>
      <c r="CP187" s="202">
        <f t="shared" si="120"/>
        <v>0</v>
      </c>
      <c r="CQ187" s="202">
        <f t="shared" si="120"/>
        <v>0</v>
      </c>
      <c r="CR187" s="202">
        <f t="shared" si="120"/>
        <v>0</v>
      </c>
      <c r="CS187" s="202">
        <f t="shared" si="120"/>
        <v>0</v>
      </c>
      <c r="CT187" s="202">
        <f t="shared" si="120"/>
        <v>0</v>
      </c>
      <c r="CU187" s="202">
        <f t="shared" si="120"/>
        <v>0</v>
      </c>
      <c r="CY187" s="563">
        <f t="shared" si="105"/>
        <v>0</v>
      </c>
      <c r="CZ187" s="563"/>
    </row>
    <row r="188" spans="1:104" s="211" customFormat="1" ht="15" customHeight="1">
      <c r="A188" s="18"/>
      <c r="B188" s="51"/>
      <c r="C188" s="48" t="s">
        <v>5031</v>
      </c>
      <c r="D188" s="580" t="str">
        <f>IF(CNGE_2024_M3_Secc1!D83="","",CNGE_2024_M3_Secc1!D83)</f>
        <v/>
      </c>
      <c r="E188" s="580"/>
      <c r="F188" s="580"/>
      <c r="G188" s="580"/>
      <c r="H188" s="580"/>
      <c r="I188" s="103"/>
      <c r="J188" s="103"/>
      <c r="K188" s="103"/>
      <c r="L188" s="103"/>
      <c r="M188" s="103"/>
      <c r="N188" s="103"/>
      <c r="O188" s="103"/>
      <c r="P188" s="103"/>
      <c r="Q188" s="103"/>
      <c r="R188" s="103"/>
      <c r="S188" s="103"/>
      <c r="T188" s="103"/>
      <c r="U188" s="103"/>
      <c r="V188" s="103"/>
      <c r="W188" s="103"/>
      <c r="X188" s="103"/>
      <c r="Y188" s="103"/>
      <c r="Z188" s="103"/>
      <c r="AA188" s="103"/>
      <c r="AB188" s="103"/>
      <c r="AC188" s="103"/>
      <c r="AD188" s="103"/>
      <c r="AE188" s="213"/>
      <c r="AF188" s="210"/>
      <c r="AV188" s="202" t="e" cm="1">
        <f t="array" ref="AV188">IF(CNGE_2024_M3_Secc1!$AO$111=CNGE_2024_M3_Secc1!$AQ$111,O,IF(CNGE_2024_M3_Secc1!I201="",1,0))</f>
        <v>#NAME?</v>
      </c>
      <c r="AW188" s="202" t="e" cm="1">
        <f t="array" ref="AW188">IF(CNGE_2024_M3_Secc1!$AO$111=CNGE_2024_M3_Secc1!$AQ$111,O,IF(CNGE_2024_M3_Secc1!J201="",1,0))</f>
        <v>#NAME?</v>
      </c>
      <c r="AX188" s="202" t="e" cm="1">
        <f t="array" ref="AX188">IF(CNGE_2024_M3_Secc1!$AO$111=CNGE_2024_M3_Secc1!$AQ$111,O,IF(CNGE_2024_M3_Secc1!K201="",1,0))</f>
        <v>#NAME?</v>
      </c>
      <c r="AY188" s="202" t="e" cm="1">
        <f t="array" ref="AY188">IF(CNGE_2024_M3_Secc1!$AO$111=CNGE_2024_M3_Secc1!$AQ$111,O,IF(CNGE_2024_M3_Secc1!L201="",1,0))</f>
        <v>#NAME?</v>
      </c>
      <c r="AZ188" s="202" t="e" cm="1">
        <f t="array" ref="AZ188">IF(CNGE_2024_M3_Secc1!$AO$111=CNGE_2024_M3_Secc1!$AQ$111,O,IF(CNGE_2024_M3_Secc1!M201="",1,0))</f>
        <v>#NAME?</v>
      </c>
      <c r="BA188" s="202" t="e" cm="1">
        <f t="array" ref="BA188">IF(CNGE_2024_M3_Secc1!$AO$111=CNGE_2024_M3_Secc1!$AQ$111,O,IF(CNGE_2024_M3_Secc1!N201="",1,0))</f>
        <v>#NAME?</v>
      </c>
      <c r="BB188" s="202" t="e" cm="1">
        <f t="array" ref="BB188">IF(CNGE_2024_M3_Secc1!$AO$111=CNGE_2024_M3_Secc1!$AQ$111,O,IF(CNGE_2024_M3_Secc1!O201="",1,0))</f>
        <v>#NAME?</v>
      </c>
      <c r="BC188" s="202" t="e" cm="1">
        <f t="array" ref="BC188">IF(CNGE_2024_M3_Secc1!$AO$111=CNGE_2024_M3_Secc1!$AQ$111,O,IF(CNGE_2024_M3_Secc1!P201="",1,0))</f>
        <v>#NAME?</v>
      </c>
      <c r="BD188" s="202" t="e" cm="1">
        <f t="array" ref="BD188">IF(CNGE_2024_M3_Secc1!$AO$111=CNGE_2024_M3_Secc1!$AQ$111,O,IF(CNGE_2024_M3_Secc1!Q201="",1,0))</f>
        <v>#NAME?</v>
      </c>
      <c r="BE188" s="202" t="e" cm="1">
        <f t="array" ref="BE188">IF(CNGE_2024_M3_Secc1!$AO$111=CNGE_2024_M3_Secc1!$AQ$111,O,IF(CNGE_2024_M3_Secc1!R201="",1,0))</f>
        <v>#NAME?</v>
      </c>
      <c r="BF188" s="202" t="e" cm="1">
        <f t="array" ref="BF188">IF(CNGE_2024_M3_Secc1!$AO$111=CNGE_2024_M3_Secc1!$AQ$111,O,IF(CNGE_2024_M3_Secc1!S201="",1,0))</f>
        <v>#NAME?</v>
      </c>
      <c r="BG188" s="202" t="e" cm="1">
        <f t="array" ref="BG188">IF(CNGE_2024_M3_Secc1!$AO$111=CNGE_2024_M3_Secc1!$AQ$111,O,IF(CNGE_2024_M3_Secc1!T201="",1,0))</f>
        <v>#NAME?</v>
      </c>
      <c r="BH188" s="202" t="e" cm="1">
        <f t="array" ref="BH188">IF(CNGE_2024_M3_Secc1!$AO$111=CNGE_2024_M3_Secc1!$AQ$111,O,IF(CNGE_2024_M3_Secc1!U201="",1,0))</f>
        <v>#NAME?</v>
      </c>
      <c r="BI188" s="202" t="e" cm="1">
        <f t="array" ref="BI188">IF(CNGE_2024_M3_Secc1!$AO$111=CNGE_2024_M3_Secc1!$AQ$111,O,IF(CNGE_2024_M3_Secc1!V201="",1,0))</f>
        <v>#NAME?</v>
      </c>
      <c r="BJ188" s="202" t="e" cm="1">
        <f t="array" ref="BJ188">IF(CNGE_2024_M3_Secc1!$AO$111=CNGE_2024_M3_Secc1!$AQ$111,O,IF(CNGE_2024_M3_Secc1!W201="",1,0))</f>
        <v>#NAME?</v>
      </c>
      <c r="BK188" s="202" t="e" cm="1">
        <f t="array" ref="BK188">IF(CNGE_2024_M3_Secc1!$AO$111=CNGE_2024_M3_Secc1!$AQ$111,O,IF(CNGE_2024_M3_Secc1!X201="",1,0))</f>
        <v>#NAME?</v>
      </c>
      <c r="BL188" s="202" t="e" cm="1">
        <f t="array" ref="BL188">IF(CNGE_2024_M3_Secc1!$AO$111=CNGE_2024_M3_Secc1!$AQ$111,O,IF(CNGE_2024_M3_Secc1!Y201="",1,0))</f>
        <v>#NAME?</v>
      </c>
      <c r="BM188" s="202" t="e" cm="1">
        <f t="array" ref="BM188">IF(CNGE_2024_M3_Secc1!$AO$111=CNGE_2024_M3_Secc1!$AQ$111,O,IF(CNGE_2024_M3_Secc1!Z201="",1,0))</f>
        <v>#NAME?</v>
      </c>
      <c r="BN188" s="202" t="e" cm="1">
        <f t="array" ref="BN188">IF(CNGE_2024_M3_Secc1!$AO$111=CNGE_2024_M3_Secc1!$AQ$111,O,IF(CNGE_2024_M3_Secc1!AA201="",1,0))</f>
        <v>#NAME?</v>
      </c>
      <c r="BO188" s="202" t="e" cm="1">
        <f t="array" ref="BO188">IF(CNGE_2024_M3_Secc1!$AO$111=CNGE_2024_M3_Secc1!$AQ$111,O,IF(CNGE_2024_M3_Secc1!AB201="",1,0))</f>
        <v>#NAME?</v>
      </c>
      <c r="BP188" s="202" t="e" cm="1">
        <f t="array" ref="BP188">IF(CNGE_2024_M3_Secc1!$AO$111=CNGE_2024_M3_Secc1!$AQ$111,O,IF(CNGE_2024_M3_Secc1!AC201="",1,0))</f>
        <v>#NAME?</v>
      </c>
      <c r="BQ188" s="202" t="e" cm="1">
        <f t="array" ref="BQ188">IF(CNGE_2024_M3_Secc1!$AO$111=CNGE_2024_M3_Secc1!$AQ$111,O,IF(CNGE_2024_M3_Secc1!AD201="",1,0))</f>
        <v>#NAME?</v>
      </c>
      <c r="BZ188" s="202">
        <f>IF($AH$96=$AJ$96,0,
IF(OR(AND($BS$136="NS",I188&lt;&gt;"NA",OR(I188="NS",I188=0)),AND($BS$136="NA",I188&lt;&gt;"NS",OR(I188="NA",I188=0))),0,
IF(OR(AND($BS$136&lt;&gt;"NS",$BS$136&lt;&gt;"NA",I188&lt;&gt;"NS",I188&lt;&gt;"NA",I188&gt;$BS$136),
AND(I188&gt;0,OR($BS$136="NS",$BS$136="NA")),
AND($BS$136&lt;&gt;"NS",$BS$136&lt;&gt;"NA",$BS$136&gt;=0,I188="NA"),
AND($BS$136&lt;&gt;"NS",$BS$136&lt;&gt;"NA",$BS$136=0,I188="NS")),1,0)))</f>
        <v>0</v>
      </c>
      <c r="CA188" s="202">
        <f t="shared" ref="CA188:CU188" si="121">IF($AH$96=$AJ$96,0,
IF(OR(AND($BS$136="NS",J188&lt;&gt;"NA",OR(J188="NS",J188=0)),AND($BS$136="NA",J188&lt;&gt;"NS",OR(J188="NA",J188=0))),0,
IF(OR(AND($BS$136&lt;&gt;"NS",$BS$136&lt;&gt;"NA",J188&lt;&gt;"NS",J188&lt;&gt;"NA",J188&gt;$BS$136),
AND(J188&gt;0,OR($BS$136="NS",$BS$136="NA")),
AND($BS$136&lt;&gt;"NS",$BS$136&lt;&gt;"NA",$BS$136&gt;=0,J188="NA"),
AND($BS$136&lt;&gt;"NS",$BS$136&lt;&gt;"NA",$BS$136=0,J188="NS")),1,0)))</f>
        <v>0</v>
      </c>
      <c r="CB188" s="202">
        <f t="shared" si="121"/>
        <v>0</v>
      </c>
      <c r="CC188" s="202">
        <f t="shared" si="121"/>
        <v>0</v>
      </c>
      <c r="CD188" s="202">
        <f t="shared" si="121"/>
        <v>0</v>
      </c>
      <c r="CE188" s="202">
        <f t="shared" si="121"/>
        <v>0</v>
      </c>
      <c r="CF188" s="202">
        <f t="shared" si="121"/>
        <v>0</v>
      </c>
      <c r="CG188" s="202">
        <f t="shared" si="121"/>
        <v>0</v>
      </c>
      <c r="CH188" s="202">
        <f t="shared" si="121"/>
        <v>0</v>
      </c>
      <c r="CI188" s="202">
        <f t="shared" si="121"/>
        <v>0</v>
      </c>
      <c r="CJ188" s="202">
        <f t="shared" si="121"/>
        <v>0</v>
      </c>
      <c r="CK188" s="202">
        <f t="shared" si="121"/>
        <v>0</v>
      </c>
      <c r="CL188" s="202">
        <f t="shared" si="121"/>
        <v>0</v>
      </c>
      <c r="CM188" s="202">
        <f t="shared" si="121"/>
        <v>0</v>
      </c>
      <c r="CN188" s="202">
        <f t="shared" si="121"/>
        <v>0</v>
      </c>
      <c r="CO188" s="202">
        <f t="shared" si="121"/>
        <v>0</v>
      </c>
      <c r="CP188" s="202">
        <f t="shared" si="121"/>
        <v>0</v>
      </c>
      <c r="CQ188" s="202">
        <f t="shared" si="121"/>
        <v>0</v>
      </c>
      <c r="CR188" s="202">
        <f t="shared" si="121"/>
        <v>0</v>
      </c>
      <c r="CS188" s="202">
        <f t="shared" si="121"/>
        <v>0</v>
      </c>
      <c r="CT188" s="202">
        <f t="shared" si="121"/>
        <v>0</v>
      </c>
      <c r="CU188" s="202">
        <f t="shared" si="121"/>
        <v>0</v>
      </c>
      <c r="CY188" s="563">
        <f t="shared" si="105"/>
        <v>0</v>
      </c>
      <c r="CZ188" s="563"/>
    </row>
    <row r="189" spans="1:104" s="211" customFormat="1" ht="15" customHeight="1">
      <c r="A189" s="18"/>
      <c r="B189" s="51"/>
      <c r="C189" s="48" t="s">
        <v>5032</v>
      </c>
      <c r="D189" s="580" t="str">
        <f>IF(CNGE_2024_M3_Secc1!D84="","",CNGE_2024_M3_Secc1!D84)</f>
        <v/>
      </c>
      <c r="E189" s="580"/>
      <c r="F189" s="580"/>
      <c r="G189" s="580"/>
      <c r="H189" s="580"/>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213"/>
      <c r="AF189" s="210"/>
      <c r="AV189" s="202" t="e" cm="1">
        <f t="array" ref="AV189">IF(CNGE_2024_M3_Secc1!$AO$111=CNGE_2024_M3_Secc1!$AQ$111,O,IF(CNGE_2024_M3_Secc1!I202="",1,0))</f>
        <v>#NAME?</v>
      </c>
      <c r="AW189" s="202" t="e" cm="1">
        <f t="array" ref="AW189">IF(CNGE_2024_M3_Secc1!$AO$111=CNGE_2024_M3_Secc1!$AQ$111,O,IF(CNGE_2024_M3_Secc1!J202="",1,0))</f>
        <v>#NAME?</v>
      </c>
      <c r="AX189" s="202" t="e" cm="1">
        <f t="array" ref="AX189">IF(CNGE_2024_M3_Secc1!$AO$111=CNGE_2024_M3_Secc1!$AQ$111,O,IF(CNGE_2024_M3_Secc1!K202="",1,0))</f>
        <v>#NAME?</v>
      </c>
      <c r="AY189" s="202" t="e" cm="1">
        <f t="array" ref="AY189">IF(CNGE_2024_M3_Secc1!$AO$111=CNGE_2024_M3_Secc1!$AQ$111,O,IF(CNGE_2024_M3_Secc1!L202="",1,0))</f>
        <v>#NAME?</v>
      </c>
      <c r="AZ189" s="202" t="e" cm="1">
        <f t="array" ref="AZ189">IF(CNGE_2024_M3_Secc1!$AO$111=CNGE_2024_M3_Secc1!$AQ$111,O,IF(CNGE_2024_M3_Secc1!M202="",1,0))</f>
        <v>#NAME?</v>
      </c>
      <c r="BA189" s="202" t="e" cm="1">
        <f t="array" ref="BA189">IF(CNGE_2024_M3_Secc1!$AO$111=CNGE_2024_M3_Secc1!$AQ$111,O,IF(CNGE_2024_M3_Secc1!N202="",1,0))</f>
        <v>#NAME?</v>
      </c>
      <c r="BB189" s="202" t="e" cm="1">
        <f t="array" ref="BB189">IF(CNGE_2024_M3_Secc1!$AO$111=CNGE_2024_M3_Secc1!$AQ$111,O,IF(CNGE_2024_M3_Secc1!O202="",1,0))</f>
        <v>#NAME?</v>
      </c>
      <c r="BC189" s="202" t="e" cm="1">
        <f t="array" ref="BC189">IF(CNGE_2024_M3_Secc1!$AO$111=CNGE_2024_M3_Secc1!$AQ$111,O,IF(CNGE_2024_M3_Secc1!P202="",1,0))</f>
        <v>#NAME?</v>
      </c>
      <c r="BD189" s="202" t="e" cm="1">
        <f t="array" ref="BD189">IF(CNGE_2024_M3_Secc1!$AO$111=CNGE_2024_M3_Secc1!$AQ$111,O,IF(CNGE_2024_M3_Secc1!Q202="",1,0))</f>
        <v>#NAME?</v>
      </c>
      <c r="BE189" s="202" t="e" cm="1">
        <f t="array" ref="BE189">IF(CNGE_2024_M3_Secc1!$AO$111=CNGE_2024_M3_Secc1!$AQ$111,O,IF(CNGE_2024_M3_Secc1!R202="",1,0))</f>
        <v>#NAME?</v>
      </c>
      <c r="BF189" s="202" t="e" cm="1">
        <f t="array" ref="BF189">IF(CNGE_2024_M3_Secc1!$AO$111=CNGE_2024_M3_Secc1!$AQ$111,O,IF(CNGE_2024_M3_Secc1!S202="",1,0))</f>
        <v>#NAME?</v>
      </c>
      <c r="BG189" s="202" t="e" cm="1">
        <f t="array" ref="BG189">IF(CNGE_2024_M3_Secc1!$AO$111=CNGE_2024_M3_Secc1!$AQ$111,O,IF(CNGE_2024_M3_Secc1!T202="",1,0))</f>
        <v>#NAME?</v>
      </c>
      <c r="BH189" s="202" t="e" cm="1">
        <f t="array" ref="BH189">IF(CNGE_2024_M3_Secc1!$AO$111=CNGE_2024_M3_Secc1!$AQ$111,O,IF(CNGE_2024_M3_Secc1!U202="",1,0))</f>
        <v>#NAME?</v>
      </c>
      <c r="BI189" s="202" t="e" cm="1">
        <f t="array" ref="BI189">IF(CNGE_2024_M3_Secc1!$AO$111=CNGE_2024_M3_Secc1!$AQ$111,O,IF(CNGE_2024_M3_Secc1!V202="",1,0))</f>
        <v>#NAME?</v>
      </c>
      <c r="BJ189" s="202" t="e" cm="1">
        <f t="array" ref="BJ189">IF(CNGE_2024_M3_Secc1!$AO$111=CNGE_2024_M3_Secc1!$AQ$111,O,IF(CNGE_2024_M3_Secc1!W202="",1,0))</f>
        <v>#NAME?</v>
      </c>
      <c r="BK189" s="202" t="e" cm="1">
        <f t="array" ref="BK189">IF(CNGE_2024_M3_Secc1!$AO$111=CNGE_2024_M3_Secc1!$AQ$111,O,IF(CNGE_2024_M3_Secc1!X202="",1,0))</f>
        <v>#NAME?</v>
      </c>
      <c r="BL189" s="202" t="e" cm="1">
        <f t="array" ref="BL189">IF(CNGE_2024_M3_Secc1!$AO$111=CNGE_2024_M3_Secc1!$AQ$111,O,IF(CNGE_2024_M3_Secc1!Y202="",1,0))</f>
        <v>#NAME?</v>
      </c>
      <c r="BM189" s="202" t="e" cm="1">
        <f t="array" ref="BM189">IF(CNGE_2024_M3_Secc1!$AO$111=CNGE_2024_M3_Secc1!$AQ$111,O,IF(CNGE_2024_M3_Secc1!Z202="",1,0))</f>
        <v>#NAME?</v>
      </c>
      <c r="BN189" s="202" t="e" cm="1">
        <f t="array" ref="BN189">IF(CNGE_2024_M3_Secc1!$AO$111=CNGE_2024_M3_Secc1!$AQ$111,O,IF(CNGE_2024_M3_Secc1!AA202="",1,0))</f>
        <v>#NAME?</v>
      </c>
      <c r="BO189" s="202" t="e" cm="1">
        <f t="array" ref="BO189">IF(CNGE_2024_M3_Secc1!$AO$111=CNGE_2024_M3_Secc1!$AQ$111,O,IF(CNGE_2024_M3_Secc1!AB202="",1,0))</f>
        <v>#NAME?</v>
      </c>
      <c r="BP189" s="202" t="e" cm="1">
        <f t="array" ref="BP189">IF(CNGE_2024_M3_Secc1!$AO$111=CNGE_2024_M3_Secc1!$AQ$111,O,IF(CNGE_2024_M3_Secc1!AC202="",1,0))</f>
        <v>#NAME?</v>
      </c>
      <c r="BQ189" s="202" t="e" cm="1">
        <f t="array" ref="BQ189">IF(CNGE_2024_M3_Secc1!$AO$111=CNGE_2024_M3_Secc1!$AQ$111,O,IF(CNGE_2024_M3_Secc1!AD202="",1,0))</f>
        <v>#NAME?</v>
      </c>
      <c r="BZ189" s="202">
        <f>IF($AH$96=$AJ$96,0,
IF(OR(AND($BS$137="NS",I189&lt;&gt;"NA",OR(I189="NS",I189=0)),AND($BS$137="NA",I189&lt;&gt;"NS",OR(I189="NA",I189=0))),0,
IF(OR(AND($BS$137&lt;&gt;"NS",$BS$137&lt;&gt;"NA",I189&lt;&gt;"NS",I189&lt;&gt;"NA",I189&gt;$BS$137),
AND(I189&gt;0,OR($BS$137="NS",$BS$137="NA")),
AND($BS$137&lt;&gt;"NS",$BS$137&lt;&gt;"NA",$BS$137&gt;=0,I189="NA"),
AND($BS$137&lt;&gt;"NS",$BS$137&lt;&gt;"NA",$BS$137=0,I189="NS")),1,0)))</f>
        <v>0</v>
      </c>
      <c r="CA189" s="202">
        <f t="shared" ref="CA189:CU189" si="122">IF($AH$96=$AJ$96,0,
IF(OR(AND($BS$137="NS",J189&lt;&gt;"NA",OR(J189="NS",J189=0)),AND($BS$137="NA",J189&lt;&gt;"NS",OR(J189="NA",J189=0))),0,
IF(OR(AND($BS$137&lt;&gt;"NS",$BS$137&lt;&gt;"NA",J189&lt;&gt;"NS",J189&lt;&gt;"NA",J189&gt;$BS$137),
AND(J189&gt;0,OR($BS$137="NS",$BS$137="NA")),
AND($BS$137&lt;&gt;"NS",$BS$137&lt;&gt;"NA",$BS$137&gt;=0,J189="NA"),
AND($BS$137&lt;&gt;"NS",$BS$137&lt;&gt;"NA",$BS$137=0,J189="NS")),1,0)))</f>
        <v>0</v>
      </c>
      <c r="CB189" s="202">
        <f t="shared" si="122"/>
        <v>0</v>
      </c>
      <c r="CC189" s="202">
        <f t="shared" si="122"/>
        <v>0</v>
      </c>
      <c r="CD189" s="202">
        <f t="shared" si="122"/>
        <v>0</v>
      </c>
      <c r="CE189" s="202">
        <f t="shared" si="122"/>
        <v>0</v>
      </c>
      <c r="CF189" s="202">
        <f t="shared" si="122"/>
        <v>0</v>
      </c>
      <c r="CG189" s="202">
        <f t="shared" si="122"/>
        <v>0</v>
      </c>
      <c r="CH189" s="202">
        <f t="shared" si="122"/>
        <v>0</v>
      </c>
      <c r="CI189" s="202">
        <f t="shared" si="122"/>
        <v>0</v>
      </c>
      <c r="CJ189" s="202">
        <f t="shared" si="122"/>
        <v>0</v>
      </c>
      <c r="CK189" s="202">
        <f t="shared" si="122"/>
        <v>0</v>
      </c>
      <c r="CL189" s="202">
        <f t="shared" si="122"/>
        <v>0</v>
      </c>
      <c r="CM189" s="202">
        <f t="shared" si="122"/>
        <v>0</v>
      </c>
      <c r="CN189" s="202">
        <f t="shared" si="122"/>
        <v>0</v>
      </c>
      <c r="CO189" s="202">
        <f t="shared" si="122"/>
        <v>0</v>
      </c>
      <c r="CP189" s="202">
        <f t="shared" si="122"/>
        <v>0</v>
      </c>
      <c r="CQ189" s="202">
        <f t="shared" si="122"/>
        <v>0</v>
      </c>
      <c r="CR189" s="202">
        <f t="shared" si="122"/>
        <v>0</v>
      </c>
      <c r="CS189" s="202">
        <f t="shared" si="122"/>
        <v>0</v>
      </c>
      <c r="CT189" s="202">
        <f t="shared" si="122"/>
        <v>0</v>
      </c>
      <c r="CU189" s="202">
        <f t="shared" si="122"/>
        <v>0</v>
      </c>
      <c r="CY189" s="563">
        <f t="shared" si="105"/>
        <v>0</v>
      </c>
      <c r="CZ189" s="563"/>
    </row>
    <row r="190" spans="1:104" s="211" customFormat="1" ht="15" customHeight="1">
      <c r="A190" s="18"/>
      <c r="B190" s="51"/>
      <c r="C190" s="48" t="s">
        <v>5033</v>
      </c>
      <c r="D190" s="580" t="str">
        <f>IF(CNGE_2024_M3_Secc1!D85="","",CNGE_2024_M3_Secc1!D85)</f>
        <v/>
      </c>
      <c r="E190" s="580"/>
      <c r="F190" s="580"/>
      <c r="G190" s="580"/>
      <c r="H190" s="580"/>
      <c r="I190" s="103"/>
      <c r="J190" s="103"/>
      <c r="K190" s="103"/>
      <c r="L190" s="103"/>
      <c r="M190" s="103"/>
      <c r="N190" s="103"/>
      <c r="O190" s="103"/>
      <c r="P190" s="103"/>
      <c r="Q190" s="103"/>
      <c r="R190" s="103"/>
      <c r="S190" s="103"/>
      <c r="T190" s="103"/>
      <c r="U190" s="103"/>
      <c r="V190" s="103"/>
      <c r="W190" s="103"/>
      <c r="X190" s="103"/>
      <c r="Y190" s="103"/>
      <c r="Z190" s="103"/>
      <c r="AA190" s="103"/>
      <c r="AB190" s="103"/>
      <c r="AC190" s="103"/>
      <c r="AD190" s="103"/>
      <c r="AE190" s="213"/>
      <c r="AF190" s="210"/>
      <c r="AV190" s="202" t="e" cm="1">
        <f t="array" ref="AV190">IF(CNGE_2024_M3_Secc1!$AO$111=CNGE_2024_M3_Secc1!$AQ$111,O,IF(CNGE_2024_M3_Secc1!I203="",1,0))</f>
        <v>#NAME?</v>
      </c>
      <c r="AW190" s="202" t="e" cm="1">
        <f t="array" ref="AW190">IF(CNGE_2024_M3_Secc1!$AO$111=CNGE_2024_M3_Secc1!$AQ$111,O,IF(CNGE_2024_M3_Secc1!J203="",1,0))</f>
        <v>#NAME?</v>
      </c>
      <c r="AX190" s="202" t="e" cm="1">
        <f t="array" ref="AX190">IF(CNGE_2024_M3_Secc1!$AO$111=CNGE_2024_M3_Secc1!$AQ$111,O,IF(CNGE_2024_M3_Secc1!K203="",1,0))</f>
        <v>#NAME?</v>
      </c>
      <c r="AY190" s="202" t="e" cm="1">
        <f t="array" ref="AY190">IF(CNGE_2024_M3_Secc1!$AO$111=CNGE_2024_M3_Secc1!$AQ$111,O,IF(CNGE_2024_M3_Secc1!L203="",1,0))</f>
        <v>#NAME?</v>
      </c>
      <c r="AZ190" s="202" t="e" cm="1">
        <f t="array" ref="AZ190">IF(CNGE_2024_M3_Secc1!$AO$111=CNGE_2024_M3_Secc1!$AQ$111,O,IF(CNGE_2024_M3_Secc1!M203="",1,0))</f>
        <v>#NAME?</v>
      </c>
      <c r="BA190" s="202" t="e" cm="1">
        <f t="array" ref="BA190">IF(CNGE_2024_M3_Secc1!$AO$111=CNGE_2024_M3_Secc1!$AQ$111,O,IF(CNGE_2024_M3_Secc1!N203="",1,0))</f>
        <v>#NAME?</v>
      </c>
      <c r="BB190" s="202" t="e" cm="1">
        <f t="array" ref="BB190">IF(CNGE_2024_M3_Secc1!$AO$111=CNGE_2024_M3_Secc1!$AQ$111,O,IF(CNGE_2024_M3_Secc1!O203="",1,0))</f>
        <v>#NAME?</v>
      </c>
      <c r="BC190" s="202" t="e" cm="1">
        <f t="array" ref="BC190">IF(CNGE_2024_M3_Secc1!$AO$111=CNGE_2024_M3_Secc1!$AQ$111,O,IF(CNGE_2024_M3_Secc1!P203="",1,0))</f>
        <v>#NAME?</v>
      </c>
      <c r="BD190" s="202" t="e" cm="1">
        <f t="array" ref="BD190">IF(CNGE_2024_M3_Secc1!$AO$111=CNGE_2024_M3_Secc1!$AQ$111,O,IF(CNGE_2024_M3_Secc1!Q203="",1,0))</f>
        <v>#NAME?</v>
      </c>
      <c r="BE190" s="202" t="e" cm="1">
        <f t="array" ref="BE190">IF(CNGE_2024_M3_Secc1!$AO$111=CNGE_2024_M3_Secc1!$AQ$111,O,IF(CNGE_2024_M3_Secc1!R203="",1,0))</f>
        <v>#NAME?</v>
      </c>
      <c r="BF190" s="202" t="e" cm="1">
        <f t="array" ref="BF190">IF(CNGE_2024_M3_Secc1!$AO$111=CNGE_2024_M3_Secc1!$AQ$111,O,IF(CNGE_2024_M3_Secc1!S203="",1,0))</f>
        <v>#NAME?</v>
      </c>
      <c r="BG190" s="202" t="e" cm="1">
        <f t="array" ref="BG190">IF(CNGE_2024_M3_Secc1!$AO$111=CNGE_2024_M3_Secc1!$AQ$111,O,IF(CNGE_2024_M3_Secc1!T203="",1,0))</f>
        <v>#NAME?</v>
      </c>
      <c r="BH190" s="202" t="e" cm="1">
        <f t="array" ref="BH190">IF(CNGE_2024_M3_Secc1!$AO$111=CNGE_2024_M3_Secc1!$AQ$111,O,IF(CNGE_2024_M3_Secc1!U203="",1,0))</f>
        <v>#NAME?</v>
      </c>
      <c r="BI190" s="202" t="e" cm="1">
        <f t="array" ref="BI190">IF(CNGE_2024_M3_Secc1!$AO$111=CNGE_2024_M3_Secc1!$AQ$111,O,IF(CNGE_2024_M3_Secc1!V203="",1,0))</f>
        <v>#NAME?</v>
      </c>
      <c r="BJ190" s="202" t="e" cm="1">
        <f t="array" ref="BJ190">IF(CNGE_2024_M3_Secc1!$AO$111=CNGE_2024_M3_Secc1!$AQ$111,O,IF(CNGE_2024_M3_Secc1!W203="",1,0))</f>
        <v>#NAME?</v>
      </c>
      <c r="BK190" s="202" t="e" cm="1">
        <f t="array" ref="BK190">IF(CNGE_2024_M3_Secc1!$AO$111=CNGE_2024_M3_Secc1!$AQ$111,O,IF(CNGE_2024_M3_Secc1!X203="",1,0))</f>
        <v>#NAME?</v>
      </c>
      <c r="BL190" s="202" t="e" cm="1">
        <f t="array" ref="BL190">IF(CNGE_2024_M3_Secc1!$AO$111=CNGE_2024_M3_Secc1!$AQ$111,O,IF(CNGE_2024_M3_Secc1!Y203="",1,0))</f>
        <v>#NAME?</v>
      </c>
      <c r="BM190" s="202" t="e" cm="1">
        <f t="array" ref="BM190">IF(CNGE_2024_M3_Secc1!$AO$111=CNGE_2024_M3_Secc1!$AQ$111,O,IF(CNGE_2024_M3_Secc1!Z203="",1,0))</f>
        <v>#NAME?</v>
      </c>
      <c r="BN190" s="202" t="e" cm="1">
        <f t="array" ref="BN190">IF(CNGE_2024_M3_Secc1!$AO$111=CNGE_2024_M3_Secc1!$AQ$111,O,IF(CNGE_2024_M3_Secc1!AA203="",1,0))</f>
        <v>#NAME?</v>
      </c>
      <c r="BO190" s="202" t="e" cm="1">
        <f t="array" ref="BO190">IF(CNGE_2024_M3_Secc1!$AO$111=CNGE_2024_M3_Secc1!$AQ$111,O,IF(CNGE_2024_M3_Secc1!AB203="",1,0))</f>
        <v>#NAME?</v>
      </c>
      <c r="BP190" s="202" t="e" cm="1">
        <f t="array" ref="BP190">IF(CNGE_2024_M3_Secc1!$AO$111=CNGE_2024_M3_Secc1!$AQ$111,O,IF(CNGE_2024_M3_Secc1!AC203="",1,0))</f>
        <v>#NAME?</v>
      </c>
      <c r="BQ190" s="202" t="e" cm="1">
        <f t="array" ref="BQ190">IF(CNGE_2024_M3_Secc1!$AO$111=CNGE_2024_M3_Secc1!$AQ$111,O,IF(CNGE_2024_M3_Secc1!AD203="",1,0))</f>
        <v>#NAME?</v>
      </c>
      <c r="BZ190" s="202">
        <f>IF($AH$96=$AJ$96,0,
IF(OR(AND($BS$138="NS",I190&lt;&gt;"NA",OR(I190="NS",I190=0)),AND($BS$138="NA",I190&lt;&gt;"NS",OR(I190="NA",I190=0))),0,
IF(OR(AND($BS$138&lt;&gt;"NS",$BS$138&lt;&gt;"NA",I190&lt;&gt;"NS",I190&lt;&gt;"NA",I190&gt;$BS$138),
AND(I190&gt;0,OR($BS$138="NS",$BS$138="NA")),
AND($BS$138&lt;&gt;"NS",$BS$138&lt;&gt;"NA",$BS$138&gt;=0,I190="NA"),
AND($BS$138&lt;&gt;"NS",$BS$138&lt;&gt;"NA",$BS$138=0,I190="NS")),1,0)))</f>
        <v>0</v>
      </c>
      <c r="CA190" s="202">
        <f t="shared" ref="CA190:CU190" si="123">IF($AH$96=$AJ$96,0,
IF(OR(AND($BS$138="NS",J190&lt;&gt;"NA",OR(J190="NS",J190=0)),AND($BS$138="NA",J190&lt;&gt;"NS",OR(J190="NA",J190=0))),0,
IF(OR(AND($BS$138&lt;&gt;"NS",$BS$138&lt;&gt;"NA",J190&lt;&gt;"NS",J190&lt;&gt;"NA",J190&gt;$BS$138),
AND(J190&gt;0,OR($BS$138="NS",$BS$138="NA")),
AND($BS$138&lt;&gt;"NS",$BS$138&lt;&gt;"NA",$BS$138&gt;=0,J190="NA"),
AND($BS$138&lt;&gt;"NS",$BS$138&lt;&gt;"NA",$BS$138=0,J190="NS")),1,0)))</f>
        <v>0</v>
      </c>
      <c r="CB190" s="202">
        <f t="shared" si="123"/>
        <v>0</v>
      </c>
      <c r="CC190" s="202">
        <f t="shared" si="123"/>
        <v>0</v>
      </c>
      <c r="CD190" s="202">
        <f t="shared" si="123"/>
        <v>0</v>
      </c>
      <c r="CE190" s="202">
        <f t="shared" si="123"/>
        <v>0</v>
      </c>
      <c r="CF190" s="202">
        <f t="shared" si="123"/>
        <v>0</v>
      </c>
      <c r="CG190" s="202">
        <f t="shared" si="123"/>
        <v>0</v>
      </c>
      <c r="CH190" s="202">
        <f t="shared" si="123"/>
        <v>0</v>
      </c>
      <c r="CI190" s="202">
        <f t="shared" si="123"/>
        <v>0</v>
      </c>
      <c r="CJ190" s="202">
        <f t="shared" si="123"/>
        <v>0</v>
      </c>
      <c r="CK190" s="202">
        <f t="shared" si="123"/>
        <v>0</v>
      </c>
      <c r="CL190" s="202">
        <f t="shared" si="123"/>
        <v>0</v>
      </c>
      <c r="CM190" s="202">
        <f t="shared" si="123"/>
        <v>0</v>
      </c>
      <c r="CN190" s="202">
        <f t="shared" si="123"/>
        <v>0</v>
      </c>
      <c r="CO190" s="202">
        <f t="shared" si="123"/>
        <v>0</v>
      </c>
      <c r="CP190" s="202">
        <f t="shared" si="123"/>
        <v>0</v>
      </c>
      <c r="CQ190" s="202">
        <f t="shared" si="123"/>
        <v>0</v>
      </c>
      <c r="CR190" s="202">
        <f t="shared" si="123"/>
        <v>0</v>
      </c>
      <c r="CS190" s="202">
        <f t="shared" si="123"/>
        <v>0</v>
      </c>
      <c r="CT190" s="202">
        <f t="shared" si="123"/>
        <v>0</v>
      </c>
      <c r="CU190" s="202">
        <f t="shared" si="123"/>
        <v>0</v>
      </c>
      <c r="CY190" s="563">
        <f t="shared" si="105"/>
        <v>0</v>
      </c>
      <c r="CZ190" s="563"/>
    </row>
    <row r="191" spans="1:104" s="211" customFormat="1" ht="15" customHeight="1">
      <c r="A191" s="18"/>
      <c r="B191" s="51"/>
      <c r="C191" s="48" t="s">
        <v>5034</v>
      </c>
      <c r="D191" s="580" t="str">
        <f>IF(CNGE_2024_M3_Secc1!D86="","",CNGE_2024_M3_Secc1!D86)</f>
        <v/>
      </c>
      <c r="E191" s="580"/>
      <c r="F191" s="580"/>
      <c r="G191" s="580"/>
      <c r="H191" s="580"/>
      <c r="I191" s="103"/>
      <c r="J191" s="103"/>
      <c r="K191" s="103"/>
      <c r="L191" s="103"/>
      <c r="M191" s="103"/>
      <c r="N191" s="103"/>
      <c r="O191" s="103"/>
      <c r="P191" s="103"/>
      <c r="Q191" s="103"/>
      <c r="R191" s="103"/>
      <c r="S191" s="103"/>
      <c r="T191" s="103"/>
      <c r="U191" s="103"/>
      <c r="V191" s="103"/>
      <c r="W191" s="103"/>
      <c r="X191" s="103"/>
      <c r="Y191" s="103"/>
      <c r="Z191" s="103"/>
      <c r="AA191" s="103"/>
      <c r="AB191" s="103"/>
      <c r="AC191" s="103"/>
      <c r="AD191" s="103"/>
      <c r="AE191" s="213"/>
      <c r="AF191" s="210"/>
      <c r="AV191" s="202" t="e" cm="1">
        <f t="array" ref="AV191">IF(CNGE_2024_M3_Secc1!$AO$111=CNGE_2024_M3_Secc1!$AQ$111,O,IF(CNGE_2024_M3_Secc1!I204="",1,0))</f>
        <v>#NAME?</v>
      </c>
      <c r="AW191" s="202" t="e" cm="1">
        <f t="array" ref="AW191">IF(CNGE_2024_M3_Secc1!$AO$111=CNGE_2024_M3_Secc1!$AQ$111,O,IF(CNGE_2024_M3_Secc1!J204="",1,0))</f>
        <v>#NAME?</v>
      </c>
      <c r="AX191" s="202" t="e" cm="1">
        <f t="array" ref="AX191">IF(CNGE_2024_M3_Secc1!$AO$111=CNGE_2024_M3_Secc1!$AQ$111,O,IF(CNGE_2024_M3_Secc1!K204="",1,0))</f>
        <v>#NAME?</v>
      </c>
      <c r="AY191" s="202" t="e" cm="1">
        <f t="array" ref="AY191">IF(CNGE_2024_M3_Secc1!$AO$111=CNGE_2024_M3_Secc1!$AQ$111,O,IF(CNGE_2024_M3_Secc1!L204="",1,0))</f>
        <v>#NAME?</v>
      </c>
      <c r="AZ191" s="202" t="e" cm="1">
        <f t="array" ref="AZ191">IF(CNGE_2024_M3_Secc1!$AO$111=CNGE_2024_M3_Secc1!$AQ$111,O,IF(CNGE_2024_M3_Secc1!M204="",1,0))</f>
        <v>#NAME?</v>
      </c>
      <c r="BA191" s="202" t="e" cm="1">
        <f t="array" ref="BA191">IF(CNGE_2024_M3_Secc1!$AO$111=CNGE_2024_M3_Secc1!$AQ$111,O,IF(CNGE_2024_M3_Secc1!N204="",1,0))</f>
        <v>#NAME?</v>
      </c>
      <c r="BB191" s="202" t="e" cm="1">
        <f t="array" ref="BB191">IF(CNGE_2024_M3_Secc1!$AO$111=CNGE_2024_M3_Secc1!$AQ$111,O,IF(CNGE_2024_M3_Secc1!O204="",1,0))</f>
        <v>#NAME?</v>
      </c>
      <c r="BC191" s="202" t="e" cm="1">
        <f t="array" ref="BC191">IF(CNGE_2024_M3_Secc1!$AO$111=CNGE_2024_M3_Secc1!$AQ$111,O,IF(CNGE_2024_M3_Secc1!P204="",1,0))</f>
        <v>#NAME?</v>
      </c>
      <c r="BD191" s="202" t="e" cm="1">
        <f t="array" ref="BD191">IF(CNGE_2024_M3_Secc1!$AO$111=CNGE_2024_M3_Secc1!$AQ$111,O,IF(CNGE_2024_M3_Secc1!Q204="",1,0))</f>
        <v>#NAME?</v>
      </c>
      <c r="BE191" s="202" t="e" cm="1">
        <f t="array" ref="BE191">IF(CNGE_2024_M3_Secc1!$AO$111=CNGE_2024_M3_Secc1!$AQ$111,O,IF(CNGE_2024_M3_Secc1!R204="",1,0))</f>
        <v>#NAME?</v>
      </c>
      <c r="BF191" s="202" t="e" cm="1">
        <f t="array" ref="BF191">IF(CNGE_2024_M3_Secc1!$AO$111=CNGE_2024_M3_Secc1!$AQ$111,O,IF(CNGE_2024_M3_Secc1!S204="",1,0))</f>
        <v>#NAME?</v>
      </c>
      <c r="BG191" s="202" t="e" cm="1">
        <f t="array" ref="BG191">IF(CNGE_2024_M3_Secc1!$AO$111=CNGE_2024_M3_Secc1!$AQ$111,O,IF(CNGE_2024_M3_Secc1!T204="",1,0))</f>
        <v>#NAME?</v>
      </c>
      <c r="BH191" s="202" t="e" cm="1">
        <f t="array" ref="BH191">IF(CNGE_2024_M3_Secc1!$AO$111=CNGE_2024_M3_Secc1!$AQ$111,O,IF(CNGE_2024_M3_Secc1!U204="",1,0))</f>
        <v>#NAME?</v>
      </c>
      <c r="BI191" s="202" t="e" cm="1">
        <f t="array" ref="BI191">IF(CNGE_2024_M3_Secc1!$AO$111=CNGE_2024_M3_Secc1!$AQ$111,O,IF(CNGE_2024_M3_Secc1!V204="",1,0))</f>
        <v>#NAME?</v>
      </c>
      <c r="BJ191" s="202" t="e" cm="1">
        <f t="array" ref="BJ191">IF(CNGE_2024_M3_Secc1!$AO$111=CNGE_2024_M3_Secc1!$AQ$111,O,IF(CNGE_2024_M3_Secc1!W204="",1,0))</f>
        <v>#NAME?</v>
      </c>
      <c r="BK191" s="202" t="e" cm="1">
        <f t="array" ref="BK191">IF(CNGE_2024_M3_Secc1!$AO$111=CNGE_2024_M3_Secc1!$AQ$111,O,IF(CNGE_2024_M3_Secc1!X204="",1,0))</f>
        <v>#NAME?</v>
      </c>
      <c r="BL191" s="202" t="e" cm="1">
        <f t="array" ref="BL191">IF(CNGE_2024_M3_Secc1!$AO$111=CNGE_2024_M3_Secc1!$AQ$111,O,IF(CNGE_2024_M3_Secc1!Y204="",1,0))</f>
        <v>#NAME?</v>
      </c>
      <c r="BM191" s="202" t="e" cm="1">
        <f t="array" ref="BM191">IF(CNGE_2024_M3_Secc1!$AO$111=CNGE_2024_M3_Secc1!$AQ$111,O,IF(CNGE_2024_M3_Secc1!Z204="",1,0))</f>
        <v>#NAME?</v>
      </c>
      <c r="BN191" s="202" t="e" cm="1">
        <f t="array" ref="BN191">IF(CNGE_2024_M3_Secc1!$AO$111=CNGE_2024_M3_Secc1!$AQ$111,O,IF(CNGE_2024_M3_Secc1!AA204="",1,0))</f>
        <v>#NAME?</v>
      </c>
      <c r="BO191" s="202" t="e" cm="1">
        <f t="array" ref="BO191">IF(CNGE_2024_M3_Secc1!$AO$111=CNGE_2024_M3_Secc1!$AQ$111,O,IF(CNGE_2024_M3_Secc1!AB204="",1,0))</f>
        <v>#NAME?</v>
      </c>
      <c r="BP191" s="202" t="e" cm="1">
        <f t="array" ref="BP191">IF(CNGE_2024_M3_Secc1!$AO$111=CNGE_2024_M3_Secc1!$AQ$111,O,IF(CNGE_2024_M3_Secc1!AC204="",1,0))</f>
        <v>#NAME?</v>
      </c>
      <c r="BQ191" s="202" t="e" cm="1">
        <f t="array" ref="BQ191">IF(CNGE_2024_M3_Secc1!$AO$111=CNGE_2024_M3_Secc1!$AQ$111,O,IF(CNGE_2024_M3_Secc1!AD204="",1,0))</f>
        <v>#NAME?</v>
      </c>
      <c r="BZ191" s="202">
        <f>IF($AH$96=$AJ$96,0,
IF(OR(AND($BS$139="NS",I191&lt;&gt;"NA",OR(I191="NS",I191=0)),AND($BS$139="NA",I191&lt;&gt;"NS",OR(I191="NA",I191=0))),0,
IF(OR(AND($BS$139&lt;&gt;"NS",$BS$139&lt;&gt;"NA",I191&lt;&gt;"NS",I191&lt;&gt;"NA",I191&gt;$BS$139),
AND(I191&gt;0,OR($BS$139="NS",$BS$139="NA")),
AND($BS$139&lt;&gt;"NS",$BS$139&lt;&gt;"NA",$BS$139&gt;=0,I191="NA"),
AND($BS$139&lt;&gt;"NS",$BS$139&lt;&gt;"NA",$BS$139=0,I191="NS")),1,0)))</f>
        <v>0</v>
      </c>
      <c r="CA191" s="202">
        <f t="shared" ref="CA191:CU191" si="124">IF($AH$96=$AJ$96,0,
IF(OR(AND($BS$139="NS",J191&lt;&gt;"NA",OR(J191="NS",J191=0)),AND($BS$139="NA",J191&lt;&gt;"NS",OR(J191="NA",J191=0))),0,
IF(OR(AND($BS$139&lt;&gt;"NS",$BS$139&lt;&gt;"NA",J191&lt;&gt;"NS",J191&lt;&gt;"NA",J191&gt;$BS$139),
AND(J191&gt;0,OR($BS$139="NS",$BS$139="NA")),
AND($BS$139&lt;&gt;"NS",$BS$139&lt;&gt;"NA",$BS$139&gt;=0,J191="NA"),
AND($BS$139&lt;&gt;"NS",$BS$139&lt;&gt;"NA",$BS$139=0,J191="NS")),1,0)))</f>
        <v>0</v>
      </c>
      <c r="CB191" s="202">
        <f t="shared" si="124"/>
        <v>0</v>
      </c>
      <c r="CC191" s="202">
        <f t="shared" si="124"/>
        <v>0</v>
      </c>
      <c r="CD191" s="202">
        <f t="shared" si="124"/>
        <v>0</v>
      </c>
      <c r="CE191" s="202">
        <f t="shared" si="124"/>
        <v>0</v>
      </c>
      <c r="CF191" s="202">
        <f t="shared" si="124"/>
        <v>0</v>
      </c>
      <c r="CG191" s="202">
        <f t="shared" si="124"/>
        <v>0</v>
      </c>
      <c r="CH191" s="202">
        <f t="shared" si="124"/>
        <v>0</v>
      </c>
      <c r="CI191" s="202">
        <f t="shared" si="124"/>
        <v>0</v>
      </c>
      <c r="CJ191" s="202">
        <f t="shared" si="124"/>
        <v>0</v>
      </c>
      <c r="CK191" s="202">
        <f t="shared" si="124"/>
        <v>0</v>
      </c>
      <c r="CL191" s="202">
        <f t="shared" si="124"/>
        <v>0</v>
      </c>
      <c r="CM191" s="202">
        <f t="shared" si="124"/>
        <v>0</v>
      </c>
      <c r="CN191" s="202">
        <f t="shared" si="124"/>
        <v>0</v>
      </c>
      <c r="CO191" s="202">
        <f t="shared" si="124"/>
        <v>0</v>
      </c>
      <c r="CP191" s="202">
        <f t="shared" si="124"/>
        <v>0</v>
      </c>
      <c r="CQ191" s="202">
        <f t="shared" si="124"/>
        <v>0</v>
      </c>
      <c r="CR191" s="202">
        <f t="shared" si="124"/>
        <v>0</v>
      </c>
      <c r="CS191" s="202">
        <f t="shared" si="124"/>
        <v>0</v>
      </c>
      <c r="CT191" s="202">
        <f t="shared" si="124"/>
        <v>0</v>
      </c>
      <c r="CU191" s="202">
        <f t="shared" si="124"/>
        <v>0</v>
      </c>
      <c r="CY191" s="563">
        <f t="shared" si="105"/>
        <v>0</v>
      </c>
      <c r="CZ191" s="563"/>
    </row>
    <row r="192" spans="1:104" s="211" customFormat="1" ht="15" customHeight="1">
      <c r="A192" s="18"/>
      <c r="B192" s="51"/>
      <c r="C192" s="48" t="s">
        <v>5035</v>
      </c>
      <c r="D192" s="580" t="str">
        <f>IF(CNGE_2024_M3_Secc1!D87="","",CNGE_2024_M3_Secc1!D87)</f>
        <v/>
      </c>
      <c r="E192" s="580"/>
      <c r="F192" s="580"/>
      <c r="G192" s="580"/>
      <c r="H192" s="580"/>
      <c r="I192" s="103"/>
      <c r="J192" s="103"/>
      <c r="K192" s="103"/>
      <c r="L192" s="103"/>
      <c r="M192" s="103"/>
      <c r="N192" s="103"/>
      <c r="O192" s="103"/>
      <c r="P192" s="103"/>
      <c r="Q192" s="103"/>
      <c r="R192" s="103"/>
      <c r="S192" s="103"/>
      <c r="T192" s="103"/>
      <c r="U192" s="103"/>
      <c r="V192" s="103"/>
      <c r="W192" s="103"/>
      <c r="X192" s="103"/>
      <c r="Y192" s="103"/>
      <c r="Z192" s="103"/>
      <c r="AA192" s="103"/>
      <c r="AB192" s="103"/>
      <c r="AC192" s="103"/>
      <c r="AD192" s="103"/>
      <c r="AE192" s="213"/>
      <c r="AF192" s="210"/>
      <c r="AV192" s="202" t="e" cm="1">
        <f t="array" ref="AV192">IF(CNGE_2024_M3_Secc1!$AO$111=CNGE_2024_M3_Secc1!$AQ$111,O,IF(CNGE_2024_M3_Secc1!I205="",1,0))</f>
        <v>#NAME?</v>
      </c>
      <c r="AW192" s="202" t="e" cm="1">
        <f t="array" ref="AW192">IF(CNGE_2024_M3_Secc1!$AO$111=CNGE_2024_M3_Secc1!$AQ$111,O,IF(CNGE_2024_M3_Secc1!J205="",1,0))</f>
        <v>#NAME?</v>
      </c>
      <c r="AX192" s="202" t="e" cm="1">
        <f t="array" ref="AX192">IF(CNGE_2024_M3_Secc1!$AO$111=CNGE_2024_M3_Secc1!$AQ$111,O,IF(CNGE_2024_M3_Secc1!K205="",1,0))</f>
        <v>#NAME?</v>
      </c>
      <c r="AY192" s="202" t="e" cm="1">
        <f t="array" ref="AY192">IF(CNGE_2024_M3_Secc1!$AO$111=CNGE_2024_M3_Secc1!$AQ$111,O,IF(CNGE_2024_M3_Secc1!L205="",1,0))</f>
        <v>#NAME?</v>
      </c>
      <c r="AZ192" s="202" t="e" cm="1">
        <f t="array" ref="AZ192">IF(CNGE_2024_M3_Secc1!$AO$111=CNGE_2024_M3_Secc1!$AQ$111,O,IF(CNGE_2024_M3_Secc1!M205="",1,0))</f>
        <v>#NAME?</v>
      </c>
      <c r="BA192" s="202" t="e" cm="1">
        <f t="array" ref="BA192">IF(CNGE_2024_M3_Secc1!$AO$111=CNGE_2024_M3_Secc1!$AQ$111,O,IF(CNGE_2024_M3_Secc1!N205="",1,0))</f>
        <v>#NAME?</v>
      </c>
      <c r="BB192" s="202" t="e" cm="1">
        <f t="array" ref="BB192">IF(CNGE_2024_M3_Secc1!$AO$111=CNGE_2024_M3_Secc1!$AQ$111,O,IF(CNGE_2024_M3_Secc1!O205="",1,0))</f>
        <v>#NAME?</v>
      </c>
      <c r="BC192" s="202" t="e" cm="1">
        <f t="array" ref="BC192">IF(CNGE_2024_M3_Secc1!$AO$111=CNGE_2024_M3_Secc1!$AQ$111,O,IF(CNGE_2024_M3_Secc1!P205="",1,0))</f>
        <v>#NAME?</v>
      </c>
      <c r="BD192" s="202" t="e" cm="1">
        <f t="array" ref="BD192">IF(CNGE_2024_M3_Secc1!$AO$111=CNGE_2024_M3_Secc1!$AQ$111,O,IF(CNGE_2024_M3_Secc1!Q205="",1,0))</f>
        <v>#NAME?</v>
      </c>
      <c r="BE192" s="202" t="e" cm="1">
        <f t="array" ref="BE192">IF(CNGE_2024_M3_Secc1!$AO$111=CNGE_2024_M3_Secc1!$AQ$111,O,IF(CNGE_2024_M3_Secc1!R205="",1,0))</f>
        <v>#NAME?</v>
      </c>
      <c r="BF192" s="202" t="e" cm="1">
        <f t="array" ref="BF192">IF(CNGE_2024_M3_Secc1!$AO$111=CNGE_2024_M3_Secc1!$AQ$111,O,IF(CNGE_2024_M3_Secc1!S205="",1,0))</f>
        <v>#NAME?</v>
      </c>
      <c r="BG192" s="202" t="e" cm="1">
        <f t="array" ref="BG192">IF(CNGE_2024_M3_Secc1!$AO$111=CNGE_2024_M3_Secc1!$AQ$111,O,IF(CNGE_2024_M3_Secc1!T205="",1,0))</f>
        <v>#NAME?</v>
      </c>
      <c r="BH192" s="202" t="e" cm="1">
        <f t="array" ref="BH192">IF(CNGE_2024_M3_Secc1!$AO$111=CNGE_2024_M3_Secc1!$AQ$111,O,IF(CNGE_2024_M3_Secc1!U205="",1,0))</f>
        <v>#NAME?</v>
      </c>
      <c r="BI192" s="202" t="e" cm="1">
        <f t="array" ref="BI192">IF(CNGE_2024_M3_Secc1!$AO$111=CNGE_2024_M3_Secc1!$AQ$111,O,IF(CNGE_2024_M3_Secc1!V205="",1,0))</f>
        <v>#NAME?</v>
      </c>
      <c r="BJ192" s="202" t="e" cm="1">
        <f t="array" ref="BJ192">IF(CNGE_2024_M3_Secc1!$AO$111=CNGE_2024_M3_Secc1!$AQ$111,O,IF(CNGE_2024_M3_Secc1!W205="",1,0))</f>
        <v>#NAME?</v>
      </c>
      <c r="BK192" s="202" t="e" cm="1">
        <f t="array" ref="BK192">IF(CNGE_2024_M3_Secc1!$AO$111=CNGE_2024_M3_Secc1!$AQ$111,O,IF(CNGE_2024_M3_Secc1!X205="",1,0))</f>
        <v>#NAME?</v>
      </c>
      <c r="BL192" s="202" t="e" cm="1">
        <f t="array" ref="BL192">IF(CNGE_2024_M3_Secc1!$AO$111=CNGE_2024_M3_Secc1!$AQ$111,O,IF(CNGE_2024_M3_Secc1!Y205="",1,0))</f>
        <v>#NAME?</v>
      </c>
      <c r="BM192" s="202" t="e" cm="1">
        <f t="array" ref="BM192">IF(CNGE_2024_M3_Secc1!$AO$111=CNGE_2024_M3_Secc1!$AQ$111,O,IF(CNGE_2024_M3_Secc1!Z205="",1,0))</f>
        <v>#NAME?</v>
      </c>
      <c r="BN192" s="202" t="e" cm="1">
        <f t="array" ref="BN192">IF(CNGE_2024_M3_Secc1!$AO$111=CNGE_2024_M3_Secc1!$AQ$111,O,IF(CNGE_2024_M3_Secc1!AA205="",1,0))</f>
        <v>#NAME?</v>
      </c>
      <c r="BO192" s="202" t="e" cm="1">
        <f t="array" ref="BO192">IF(CNGE_2024_M3_Secc1!$AO$111=CNGE_2024_M3_Secc1!$AQ$111,O,IF(CNGE_2024_M3_Secc1!AB205="",1,0))</f>
        <v>#NAME?</v>
      </c>
      <c r="BP192" s="202" t="e" cm="1">
        <f t="array" ref="BP192">IF(CNGE_2024_M3_Secc1!$AO$111=CNGE_2024_M3_Secc1!$AQ$111,O,IF(CNGE_2024_M3_Secc1!AC205="",1,0))</f>
        <v>#NAME?</v>
      </c>
      <c r="BQ192" s="202" t="e" cm="1">
        <f t="array" ref="BQ192">IF(CNGE_2024_M3_Secc1!$AO$111=CNGE_2024_M3_Secc1!$AQ$111,O,IF(CNGE_2024_M3_Secc1!AD205="",1,0))</f>
        <v>#NAME?</v>
      </c>
      <c r="BZ192" s="202">
        <f>IF($AH$96=$AJ$96,0,
IF(OR(AND($BS$140="NS",I192&lt;&gt;"NA",OR(I192="NS",I192=0)),AND($BS$140="NA",I192&lt;&gt;"NS",OR(I192="NA",I192=0))),0,
IF(OR(AND($BS$140&lt;&gt;"NS",$BS$140&lt;&gt;"NA",I192&lt;&gt;"NS",I192&lt;&gt;"NA",I192&gt;$BS$140),
AND(I192&gt;0,OR($BS$140="NS",$BS$140="NA")),
AND($BS$140&lt;&gt;"NS",$BS$140&lt;&gt;"NA",$BS$140&gt;=0,I192="NA"),
AND($BS$140&lt;&gt;"NS",$BS$140&lt;&gt;"NA",$BS$140=0,I192="NS")),1,0)))</f>
        <v>0</v>
      </c>
      <c r="CA192" s="202">
        <f t="shared" ref="CA192:CU192" si="125">IF($AH$96=$AJ$96,0,
IF(OR(AND($BS$140="NS",J192&lt;&gt;"NA",OR(J192="NS",J192=0)),AND($BS$140="NA",J192&lt;&gt;"NS",OR(J192="NA",J192=0))),0,
IF(OR(AND($BS$140&lt;&gt;"NS",$BS$140&lt;&gt;"NA",J192&lt;&gt;"NS",J192&lt;&gt;"NA",J192&gt;$BS$140),
AND(J192&gt;0,OR($BS$140="NS",$BS$140="NA")),
AND($BS$140&lt;&gt;"NS",$BS$140&lt;&gt;"NA",$BS$140&gt;=0,J192="NA"),
AND($BS$140&lt;&gt;"NS",$BS$140&lt;&gt;"NA",$BS$140=0,J192="NS")),1,0)))</f>
        <v>0</v>
      </c>
      <c r="CB192" s="202">
        <f t="shared" si="125"/>
        <v>0</v>
      </c>
      <c r="CC192" s="202">
        <f t="shared" si="125"/>
        <v>0</v>
      </c>
      <c r="CD192" s="202">
        <f t="shared" si="125"/>
        <v>0</v>
      </c>
      <c r="CE192" s="202">
        <f t="shared" si="125"/>
        <v>0</v>
      </c>
      <c r="CF192" s="202">
        <f t="shared" si="125"/>
        <v>0</v>
      </c>
      <c r="CG192" s="202">
        <f t="shared" si="125"/>
        <v>0</v>
      </c>
      <c r="CH192" s="202">
        <f t="shared" si="125"/>
        <v>0</v>
      </c>
      <c r="CI192" s="202">
        <f t="shared" si="125"/>
        <v>0</v>
      </c>
      <c r="CJ192" s="202">
        <f t="shared" si="125"/>
        <v>0</v>
      </c>
      <c r="CK192" s="202">
        <f t="shared" si="125"/>
        <v>0</v>
      </c>
      <c r="CL192" s="202">
        <f t="shared" si="125"/>
        <v>0</v>
      </c>
      <c r="CM192" s="202">
        <f t="shared" si="125"/>
        <v>0</v>
      </c>
      <c r="CN192" s="202">
        <f t="shared" si="125"/>
        <v>0</v>
      </c>
      <c r="CO192" s="202">
        <f t="shared" si="125"/>
        <v>0</v>
      </c>
      <c r="CP192" s="202">
        <f t="shared" si="125"/>
        <v>0</v>
      </c>
      <c r="CQ192" s="202">
        <f t="shared" si="125"/>
        <v>0</v>
      </c>
      <c r="CR192" s="202">
        <f t="shared" si="125"/>
        <v>0</v>
      </c>
      <c r="CS192" s="202">
        <f t="shared" si="125"/>
        <v>0</v>
      </c>
      <c r="CT192" s="202">
        <f t="shared" si="125"/>
        <v>0</v>
      </c>
      <c r="CU192" s="202">
        <f t="shared" si="125"/>
        <v>0</v>
      </c>
      <c r="CY192" s="563">
        <f t="shared" si="105"/>
        <v>0</v>
      </c>
      <c r="CZ192" s="563"/>
    </row>
    <row r="193" spans="1:104" s="211" customFormat="1" ht="15" customHeight="1">
      <c r="A193" s="18"/>
      <c r="B193" s="51"/>
      <c r="C193" s="48" t="s">
        <v>5105</v>
      </c>
      <c r="D193" s="580" t="str">
        <f>IF(CNGE_2024_M3_Secc1!D88="","",CNGE_2024_M3_Secc1!D88)</f>
        <v/>
      </c>
      <c r="E193" s="580"/>
      <c r="F193" s="580"/>
      <c r="G193" s="580"/>
      <c r="H193" s="580"/>
      <c r="I193" s="103"/>
      <c r="J193" s="103"/>
      <c r="K193" s="103"/>
      <c r="L193" s="103"/>
      <c r="M193" s="103"/>
      <c r="N193" s="103"/>
      <c r="O193" s="103"/>
      <c r="P193" s="103"/>
      <c r="Q193" s="103"/>
      <c r="R193" s="103"/>
      <c r="S193" s="103"/>
      <c r="T193" s="103"/>
      <c r="U193" s="103"/>
      <c r="V193" s="103"/>
      <c r="W193" s="103"/>
      <c r="X193" s="103"/>
      <c r="Y193" s="103"/>
      <c r="Z193" s="103"/>
      <c r="AA193" s="103"/>
      <c r="AB193" s="103"/>
      <c r="AC193" s="103"/>
      <c r="AD193" s="103"/>
      <c r="AE193" s="213"/>
      <c r="AF193" s="210"/>
      <c r="AV193" s="202" t="e" cm="1">
        <f t="array" ref="AV193">IF(CNGE_2024_M3_Secc1!$AO$111=CNGE_2024_M3_Secc1!$AQ$111,O,IF(CNGE_2024_M3_Secc1!I206="",1,0))</f>
        <v>#NAME?</v>
      </c>
      <c r="AW193" s="202" t="e" cm="1">
        <f t="array" ref="AW193">IF(CNGE_2024_M3_Secc1!$AO$111=CNGE_2024_M3_Secc1!$AQ$111,O,IF(CNGE_2024_M3_Secc1!J206="",1,0))</f>
        <v>#NAME?</v>
      </c>
      <c r="AX193" s="202" t="e" cm="1">
        <f t="array" ref="AX193">IF(CNGE_2024_M3_Secc1!$AO$111=CNGE_2024_M3_Secc1!$AQ$111,O,IF(CNGE_2024_M3_Secc1!K206="",1,0))</f>
        <v>#NAME?</v>
      </c>
      <c r="AY193" s="202" t="e" cm="1">
        <f t="array" ref="AY193">IF(CNGE_2024_M3_Secc1!$AO$111=CNGE_2024_M3_Secc1!$AQ$111,O,IF(CNGE_2024_M3_Secc1!L206="",1,0))</f>
        <v>#NAME?</v>
      </c>
      <c r="AZ193" s="202" t="e" cm="1">
        <f t="array" ref="AZ193">IF(CNGE_2024_M3_Secc1!$AO$111=CNGE_2024_M3_Secc1!$AQ$111,O,IF(CNGE_2024_M3_Secc1!M206="",1,0))</f>
        <v>#NAME?</v>
      </c>
      <c r="BA193" s="202" t="e" cm="1">
        <f t="array" ref="BA193">IF(CNGE_2024_M3_Secc1!$AO$111=CNGE_2024_M3_Secc1!$AQ$111,O,IF(CNGE_2024_M3_Secc1!N206="",1,0))</f>
        <v>#NAME?</v>
      </c>
      <c r="BB193" s="202" t="e" cm="1">
        <f t="array" ref="BB193">IF(CNGE_2024_M3_Secc1!$AO$111=CNGE_2024_M3_Secc1!$AQ$111,O,IF(CNGE_2024_M3_Secc1!O206="",1,0))</f>
        <v>#NAME?</v>
      </c>
      <c r="BC193" s="202" t="e" cm="1">
        <f t="array" ref="BC193">IF(CNGE_2024_M3_Secc1!$AO$111=CNGE_2024_M3_Secc1!$AQ$111,O,IF(CNGE_2024_M3_Secc1!P206="",1,0))</f>
        <v>#NAME?</v>
      </c>
      <c r="BD193" s="202" t="e" cm="1">
        <f t="array" ref="BD193">IF(CNGE_2024_M3_Secc1!$AO$111=CNGE_2024_M3_Secc1!$AQ$111,O,IF(CNGE_2024_M3_Secc1!Q206="",1,0))</f>
        <v>#NAME?</v>
      </c>
      <c r="BE193" s="202" t="e" cm="1">
        <f t="array" ref="BE193">IF(CNGE_2024_M3_Secc1!$AO$111=CNGE_2024_M3_Secc1!$AQ$111,O,IF(CNGE_2024_M3_Secc1!R206="",1,0))</f>
        <v>#NAME?</v>
      </c>
      <c r="BF193" s="202" t="e" cm="1">
        <f t="array" ref="BF193">IF(CNGE_2024_M3_Secc1!$AO$111=CNGE_2024_M3_Secc1!$AQ$111,O,IF(CNGE_2024_M3_Secc1!S206="",1,0))</f>
        <v>#NAME?</v>
      </c>
      <c r="BG193" s="202" t="e" cm="1">
        <f t="array" ref="BG193">IF(CNGE_2024_M3_Secc1!$AO$111=CNGE_2024_M3_Secc1!$AQ$111,O,IF(CNGE_2024_M3_Secc1!T206="",1,0))</f>
        <v>#NAME?</v>
      </c>
      <c r="BH193" s="202" t="e" cm="1">
        <f t="array" ref="BH193">IF(CNGE_2024_M3_Secc1!$AO$111=CNGE_2024_M3_Secc1!$AQ$111,O,IF(CNGE_2024_M3_Secc1!U206="",1,0))</f>
        <v>#NAME?</v>
      </c>
      <c r="BI193" s="202" t="e" cm="1">
        <f t="array" ref="BI193">IF(CNGE_2024_M3_Secc1!$AO$111=CNGE_2024_M3_Secc1!$AQ$111,O,IF(CNGE_2024_M3_Secc1!V206="",1,0))</f>
        <v>#NAME?</v>
      </c>
      <c r="BJ193" s="202" t="e" cm="1">
        <f t="array" ref="BJ193">IF(CNGE_2024_M3_Secc1!$AO$111=CNGE_2024_M3_Secc1!$AQ$111,O,IF(CNGE_2024_M3_Secc1!W206="",1,0))</f>
        <v>#NAME?</v>
      </c>
      <c r="BK193" s="202" t="e" cm="1">
        <f t="array" ref="BK193">IF(CNGE_2024_M3_Secc1!$AO$111=CNGE_2024_M3_Secc1!$AQ$111,O,IF(CNGE_2024_M3_Secc1!X206="",1,0))</f>
        <v>#NAME?</v>
      </c>
      <c r="BL193" s="202" t="e" cm="1">
        <f t="array" ref="BL193">IF(CNGE_2024_M3_Secc1!$AO$111=CNGE_2024_M3_Secc1!$AQ$111,O,IF(CNGE_2024_M3_Secc1!Y206="",1,0))</f>
        <v>#NAME?</v>
      </c>
      <c r="BM193" s="202" t="e" cm="1">
        <f t="array" ref="BM193">IF(CNGE_2024_M3_Secc1!$AO$111=CNGE_2024_M3_Secc1!$AQ$111,O,IF(CNGE_2024_M3_Secc1!Z206="",1,0))</f>
        <v>#NAME?</v>
      </c>
      <c r="BN193" s="202" t="e" cm="1">
        <f t="array" ref="BN193">IF(CNGE_2024_M3_Secc1!$AO$111=CNGE_2024_M3_Secc1!$AQ$111,O,IF(CNGE_2024_M3_Secc1!AA206="",1,0))</f>
        <v>#NAME?</v>
      </c>
      <c r="BO193" s="202" t="e" cm="1">
        <f t="array" ref="BO193">IF(CNGE_2024_M3_Secc1!$AO$111=CNGE_2024_M3_Secc1!$AQ$111,O,IF(CNGE_2024_M3_Secc1!AB206="",1,0))</f>
        <v>#NAME?</v>
      </c>
      <c r="BP193" s="202" t="e" cm="1">
        <f t="array" ref="BP193">IF(CNGE_2024_M3_Secc1!$AO$111=CNGE_2024_M3_Secc1!$AQ$111,O,IF(CNGE_2024_M3_Secc1!AC206="",1,0))</f>
        <v>#NAME?</v>
      </c>
      <c r="BQ193" s="202" t="e" cm="1">
        <f t="array" ref="BQ193">IF(CNGE_2024_M3_Secc1!$AO$111=CNGE_2024_M3_Secc1!$AQ$111,O,IF(CNGE_2024_M3_Secc1!AD206="",1,0))</f>
        <v>#NAME?</v>
      </c>
      <c r="BZ193" s="202">
        <f>IF($AH$96=$AJ$96,0,
IF(OR(AND($BS$141="NS",I193&lt;&gt;"NA",OR(I193="NS",I193=0)),AND($BS$141="NA",I193&lt;&gt;"NS",OR(I193="NA",I193=0))),0,
IF(OR(AND($BS$141&lt;&gt;"NS",$BS$141&lt;&gt;"NA",I193&lt;&gt;"NS",I193&lt;&gt;"NA",I193&gt;$BS$141),
AND(I193&gt;0,OR($BS$141="NS",$BS$141="NA")),
AND($BS$141&lt;&gt;"NS",$BS$141&lt;&gt;"NA",$BS$141&gt;=0,I193="NA"),
AND($BS$141&lt;&gt;"NS",$BS$141&lt;&gt;"NA",$BS$141=0,I193="NS")),1,0)))</f>
        <v>0</v>
      </c>
      <c r="CA193" s="202">
        <f t="shared" ref="CA193:CU193" si="126">IF($AH$96=$AJ$96,0,
IF(OR(AND($BS$141="NS",J193&lt;&gt;"NA",OR(J193="NS",J193=0)),AND($BS$141="NA",J193&lt;&gt;"NS",OR(J193="NA",J193=0))),0,
IF(OR(AND($BS$141&lt;&gt;"NS",$BS$141&lt;&gt;"NA",J193&lt;&gt;"NS",J193&lt;&gt;"NA",J193&gt;$BS$141),
AND(J193&gt;0,OR($BS$141="NS",$BS$141="NA")),
AND($BS$141&lt;&gt;"NS",$BS$141&lt;&gt;"NA",$BS$141&gt;=0,J193="NA"),
AND($BS$141&lt;&gt;"NS",$BS$141&lt;&gt;"NA",$BS$141=0,J193="NS")),1,0)))</f>
        <v>0</v>
      </c>
      <c r="CB193" s="202">
        <f t="shared" si="126"/>
        <v>0</v>
      </c>
      <c r="CC193" s="202">
        <f t="shared" si="126"/>
        <v>0</v>
      </c>
      <c r="CD193" s="202">
        <f t="shared" si="126"/>
        <v>0</v>
      </c>
      <c r="CE193" s="202">
        <f t="shared" si="126"/>
        <v>0</v>
      </c>
      <c r="CF193" s="202">
        <f t="shared" si="126"/>
        <v>0</v>
      </c>
      <c r="CG193" s="202">
        <f t="shared" si="126"/>
        <v>0</v>
      </c>
      <c r="CH193" s="202">
        <f t="shared" si="126"/>
        <v>0</v>
      </c>
      <c r="CI193" s="202">
        <f t="shared" si="126"/>
        <v>0</v>
      </c>
      <c r="CJ193" s="202">
        <f t="shared" si="126"/>
        <v>0</v>
      </c>
      <c r="CK193" s="202">
        <f t="shared" si="126"/>
        <v>0</v>
      </c>
      <c r="CL193" s="202">
        <f t="shared" si="126"/>
        <v>0</v>
      </c>
      <c r="CM193" s="202">
        <f t="shared" si="126"/>
        <v>0</v>
      </c>
      <c r="CN193" s="202">
        <f t="shared" si="126"/>
        <v>0</v>
      </c>
      <c r="CO193" s="202">
        <f t="shared" si="126"/>
        <v>0</v>
      </c>
      <c r="CP193" s="202">
        <f t="shared" si="126"/>
        <v>0</v>
      </c>
      <c r="CQ193" s="202">
        <f t="shared" si="126"/>
        <v>0</v>
      </c>
      <c r="CR193" s="202">
        <f t="shared" si="126"/>
        <v>0</v>
      </c>
      <c r="CS193" s="202">
        <f t="shared" si="126"/>
        <v>0</v>
      </c>
      <c r="CT193" s="202">
        <f t="shared" si="126"/>
        <v>0</v>
      </c>
      <c r="CU193" s="202">
        <f t="shared" si="126"/>
        <v>0</v>
      </c>
      <c r="CY193" s="563">
        <f t="shared" si="105"/>
        <v>0</v>
      </c>
      <c r="CZ193" s="563"/>
    </row>
    <row r="194" spans="1:104" s="211" customFormat="1" ht="15" customHeight="1">
      <c r="A194" s="18"/>
      <c r="B194" s="51"/>
      <c r="C194" s="48" t="s">
        <v>5106</v>
      </c>
      <c r="D194" s="580" t="str">
        <f>IF(CNGE_2024_M3_Secc1!D89="","",CNGE_2024_M3_Secc1!D89)</f>
        <v/>
      </c>
      <c r="E194" s="580"/>
      <c r="F194" s="580"/>
      <c r="G194" s="580"/>
      <c r="H194" s="580"/>
      <c r="I194" s="103"/>
      <c r="J194" s="103"/>
      <c r="K194" s="103"/>
      <c r="L194" s="103"/>
      <c r="M194" s="103"/>
      <c r="N194" s="103"/>
      <c r="O194" s="103"/>
      <c r="P194" s="103"/>
      <c r="Q194" s="103"/>
      <c r="R194" s="103"/>
      <c r="S194" s="103"/>
      <c r="T194" s="103"/>
      <c r="U194" s="103"/>
      <c r="V194" s="103"/>
      <c r="W194" s="103"/>
      <c r="X194" s="103"/>
      <c r="Y194" s="103"/>
      <c r="Z194" s="103"/>
      <c r="AA194" s="103"/>
      <c r="AB194" s="103"/>
      <c r="AC194" s="103"/>
      <c r="AD194" s="103"/>
      <c r="AE194" s="213"/>
      <c r="AF194" s="210"/>
      <c r="AV194" s="202" t="e" cm="1">
        <f t="array" ref="AV194">IF(CNGE_2024_M3_Secc1!$AO$111=CNGE_2024_M3_Secc1!$AQ$111,O,IF(CNGE_2024_M3_Secc1!I207="",1,0))</f>
        <v>#NAME?</v>
      </c>
      <c r="AW194" s="202" t="e" cm="1">
        <f t="array" ref="AW194">IF(CNGE_2024_M3_Secc1!$AO$111=CNGE_2024_M3_Secc1!$AQ$111,O,IF(CNGE_2024_M3_Secc1!J207="",1,0))</f>
        <v>#NAME?</v>
      </c>
      <c r="AX194" s="202" t="e" cm="1">
        <f t="array" ref="AX194">IF(CNGE_2024_M3_Secc1!$AO$111=CNGE_2024_M3_Secc1!$AQ$111,O,IF(CNGE_2024_M3_Secc1!K207="",1,0))</f>
        <v>#NAME?</v>
      </c>
      <c r="AY194" s="202" t="e" cm="1">
        <f t="array" ref="AY194">IF(CNGE_2024_M3_Secc1!$AO$111=CNGE_2024_M3_Secc1!$AQ$111,O,IF(CNGE_2024_M3_Secc1!L207="",1,0))</f>
        <v>#NAME?</v>
      </c>
      <c r="AZ194" s="202" t="e" cm="1">
        <f t="array" ref="AZ194">IF(CNGE_2024_M3_Secc1!$AO$111=CNGE_2024_M3_Secc1!$AQ$111,O,IF(CNGE_2024_M3_Secc1!M207="",1,0))</f>
        <v>#NAME?</v>
      </c>
      <c r="BA194" s="202" t="e" cm="1">
        <f t="array" ref="BA194">IF(CNGE_2024_M3_Secc1!$AO$111=CNGE_2024_M3_Secc1!$AQ$111,O,IF(CNGE_2024_M3_Secc1!N207="",1,0))</f>
        <v>#NAME?</v>
      </c>
      <c r="BB194" s="202" t="e" cm="1">
        <f t="array" ref="BB194">IF(CNGE_2024_M3_Secc1!$AO$111=CNGE_2024_M3_Secc1!$AQ$111,O,IF(CNGE_2024_M3_Secc1!O207="",1,0))</f>
        <v>#NAME?</v>
      </c>
      <c r="BC194" s="202" t="e" cm="1">
        <f t="array" ref="BC194">IF(CNGE_2024_M3_Secc1!$AO$111=CNGE_2024_M3_Secc1!$AQ$111,O,IF(CNGE_2024_M3_Secc1!P207="",1,0))</f>
        <v>#NAME?</v>
      </c>
      <c r="BD194" s="202" t="e" cm="1">
        <f t="array" ref="BD194">IF(CNGE_2024_M3_Secc1!$AO$111=CNGE_2024_M3_Secc1!$AQ$111,O,IF(CNGE_2024_M3_Secc1!Q207="",1,0))</f>
        <v>#NAME?</v>
      </c>
      <c r="BE194" s="202" t="e" cm="1">
        <f t="array" ref="BE194">IF(CNGE_2024_M3_Secc1!$AO$111=CNGE_2024_M3_Secc1!$AQ$111,O,IF(CNGE_2024_M3_Secc1!R207="",1,0))</f>
        <v>#NAME?</v>
      </c>
      <c r="BF194" s="202" t="e" cm="1">
        <f t="array" ref="BF194">IF(CNGE_2024_M3_Secc1!$AO$111=CNGE_2024_M3_Secc1!$AQ$111,O,IF(CNGE_2024_M3_Secc1!S207="",1,0))</f>
        <v>#NAME?</v>
      </c>
      <c r="BG194" s="202" t="e" cm="1">
        <f t="array" ref="BG194">IF(CNGE_2024_M3_Secc1!$AO$111=CNGE_2024_M3_Secc1!$AQ$111,O,IF(CNGE_2024_M3_Secc1!T207="",1,0))</f>
        <v>#NAME?</v>
      </c>
      <c r="BH194" s="202" t="e" cm="1">
        <f t="array" ref="BH194">IF(CNGE_2024_M3_Secc1!$AO$111=CNGE_2024_M3_Secc1!$AQ$111,O,IF(CNGE_2024_M3_Secc1!U207="",1,0))</f>
        <v>#NAME?</v>
      </c>
      <c r="BI194" s="202" t="e" cm="1">
        <f t="array" ref="BI194">IF(CNGE_2024_M3_Secc1!$AO$111=CNGE_2024_M3_Secc1!$AQ$111,O,IF(CNGE_2024_M3_Secc1!V207="",1,0))</f>
        <v>#NAME?</v>
      </c>
      <c r="BJ194" s="202" t="e" cm="1">
        <f t="array" ref="BJ194">IF(CNGE_2024_M3_Secc1!$AO$111=CNGE_2024_M3_Secc1!$AQ$111,O,IF(CNGE_2024_M3_Secc1!W207="",1,0))</f>
        <v>#NAME?</v>
      </c>
      <c r="BK194" s="202" t="e" cm="1">
        <f t="array" ref="BK194">IF(CNGE_2024_M3_Secc1!$AO$111=CNGE_2024_M3_Secc1!$AQ$111,O,IF(CNGE_2024_M3_Secc1!X207="",1,0))</f>
        <v>#NAME?</v>
      </c>
      <c r="BL194" s="202" t="e" cm="1">
        <f t="array" ref="BL194">IF(CNGE_2024_M3_Secc1!$AO$111=CNGE_2024_M3_Secc1!$AQ$111,O,IF(CNGE_2024_M3_Secc1!Y207="",1,0))</f>
        <v>#NAME?</v>
      </c>
      <c r="BM194" s="202" t="e" cm="1">
        <f t="array" ref="BM194">IF(CNGE_2024_M3_Secc1!$AO$111=CNGE_2024_M3_Secc1!$AQ$111,O,IF(CNGE_2024_M3_Secc1!Z207="",1,0))</f>
        <v>#NAME?</v>
      </c>
      <c r="BN194" s="202" t="e" cm="1">
        <f t="array" ref="BN194">IF(CNGE_2024_M3_Secc1!$AO$111=CNGE_2024_M3_Secc1!$AQ$111,O,IF(CNGE_2024_M3_Secc1!AA207="",1,0))</f>
        <v>#NAME?</v>
      </c>
      <c r="BO194" s="202" t="e" cm="1">
        <f t="array" ref="BO194">IF(CNGE_2024_M3_Secc1!$AO$111=CNGE_2024_M3_Secc1!$AQ$111,O,IF(CNGE_2024_M3_Secc1!AB207="",1,0))</f>
        <v>#NAME?</v>
      </c>
      <c r="BP194" s="202" t="e" cm="1">
        <f t="array" ref="BP194">IF(CNGE_2024_M3_Secc1!$AO$111=CNGE_2024_M3_Secc1!$AQ$111,O,IF(CNGE_2024_M3_Secc1!AC207="",1,0))</f>
        <v>#NAME?</v>
      </c>
      <c r="BQ194" s="202" t="e" cm="1">
        <f t="array" ref="BQ194">IF(CNGE_2024_M3_Secc1!$AO$111=CNGE_2024_M3_Secc1!$AQ$111,O,IF(CNGE_2024_M3_Secc1!AD207="",1,0))</f>
        <v>#NAME?</v>
      </c>
      <c r="BZ194" s="202">
        <f>IF($AH$96=$AJ$96,0,
IF(OR(AND($BS$142="NS",I194&lt;&gt;"NA",OR(I194="NS",I194=0)),AND($BS$142="NA",I194&lt;&gt;"NS",OR(I194="NA",I194=0))),0,
IF(OR(AND($BS$142&lt;&gt;"NS",$BS$142&lt;&gt;"NA",I194&lt;&gt;"NS",I194&lt;&gt;"NA",I194&gt;$BS$142),
AND(I194&gt;0,OR($BS$142="NS",$BS$142="NA")),
AND($BS$142&lt;&gt;"NS",$BS$142&lt;&gt;"NA",$BS$142&gt;=0,I194="NA"),
AND($BS$142&lt;&gt;"NS",$BS$142&lt;&gt;"NA",$BS$142=0,I194="NS")),1,0)))</f>
        <v>0</v>
      </c>
      <c r="CA194" s="202">
        <f t="shared" ref="CA194:CU194" si="127">IF($AH$96=$AJ$96,0,
IF(OR(AND($BS$142="NS",J194&lt;&gt;"NA",OR(J194="NS",J194=0)),AND($BS$142="NA",J194&lt;&gt;"NS",OR(J194="NA",J194=0))),0,
IF(OR(AND($BS$142&lt;&gt;"NS",$BS$142&lt;&gt;"NA",J194&lt;&gt;"NS",J194&lt;&gt;"NA",J194&gt;$BS$142),
AND(J194&gt;0,OR($BS$142="NS",$BS$142="NA")),
AND($BS$142&lt;&gt;"NS",$BS$142&lt;&gt;"NA",$BS$142&gt;=0,J194="NA"),
AND($BS$142&lt;&gt;"NS",$BS$142&lt;&gt;"NA",$BS$142=0,J194="NS")),1,0)))</f>
        <v>0</v>
      </c>
      <c r="CB194" s="202">
        <f t="shared" si="127"/>
        <v>0</v>
      </c>
      <c r="CC194" s="202">
        <f t="shared" si="127"/>
        <v>0</v>
      </c>
      <c r="CD194" s="202">
        <f t="shared" si="127"/>
        <v>0</v>
      </c>
      <c r="CE194" s="202">
        <f t="shared" si="127"/>
        <v>0</v>
      </c>
      <c r="CF194" s="202">
        <f t="shared" si="127"/>
        <v>0</v>
      </c>
      <c r="CG194" s="202">
        <f t="shared" si="127"/>
        <v>0</v>
      </c>
      <c r="CH194" s="202">
        <f t="shared" si="127"/>
        <v>0</v>
      </c>
      <c r="CI194" s="202">
        <f t="shared" si="127"/>
        <v>0</v>
      </c>
      <c r="CJ194" s="202">
        <f t="shared" si="127"/>
        <v>0</v>
      </c>
      <c r="CK194" s="202">
        <f t="shared" si="127"/>
        <v>0</v>
      </c>
      <c r="CL194" s="202">
        <f t="shared" si="127"/>
        <v>0</v>
      </c>
      <c r="CM194" s="202">
        <f t="shared" si="127"/>
        <v>0</v>
      </c>
      <c r="CN194" s="202">
        <f t="shared" si="127"/>
        <v>0</v>
      </c>
      <c r="CO194" s="202">
        <f t="shared" si="127"/>
        <v>0</v>
      </c>
      <c r="CP194" s="202">
        <f t="shared" si="127"/>
        <v>0</v>
      </c>
      <c r="CQ194" s="202">
        <f t="shared" si="127"/>
        <v>0</v>
      </c>
      <c r="CR194" s="202">
        <f t="shared" si="127"/>
        <v>0</v>
      </c>
      <c r="CS194" s="202">
        <f t="shared" si="127"/>
        <v>0</v>
      </c>
      <c r="CT194" s="202">
        <f t="shared" si="127"/>
        <v>0</v>
      </c>
      <c r="CU194" s="202">
        <f t="shared" si="127"/>
        <v>0</v>
      </c>
      <c r="CY194" s="563">
        <f t="shared" si="105"/>
        <v>0</v>
      </c>
      <c r="CZ194" s="563"/>
    </row>
    <row r="195" spans="1:104" s="211" customFormat="1" ht="15" customHeight="1">
      <c r="A195" s="18"/>
      <c r="B195" s="51"/>
      <c r="C195" s="48" t="s">
        <v>5107</v>
      </c>
      <c r="D195" s="580" t="str">
        <f>IF(CNGE_2024_M3_Secc1!D90="","",CNGE_2024_M3_Secc1!D90)</f>
        <v/>
      </c>
      <c r="E195" s="580"/>
      <c r="F195" s="580"/>
      <c r="G195" s="580"/>
      <c r="H195" s="580"/>
      <c r="I195" s="103"/>
      <c r="J195" s="103"/>
      <c r="K195" s="103"/>
      <c r="L195" s="103"/>
      <c r="M195" s="103"/>
      <c r="N195" s="103"/>
      <c r="O195" s="103"/>
      <c r="P195" s="103"/>
      <c r="Q195" s="103"/>
      <c r="R195" s="103"/>
      <c r="S195" s="103"/>
      <c r="T195" s="103"/>
      <c r="U195" s="103"/>
      <c r="V195" s="103"/>
      <c r="W195" s="103"/>
      <c r="X195" s="103"/>
      <c r="Y195" s="103"/>
      <c r="Z195" s="103"/>
      <c r="AA195" s="103"/>
      <c r="AB195" s="103"/>
      <c r="AC195" s="103"/>
      <c r="AD195" s="103"/>
      <c r="AE195" s="213"/>
      <c r="AF195" s="210"/>
      <c r="AV195" s="202" t="e" cm="1">
        <f t="array" ref="AV195">IF(CNGE_2024_M3_Secc1!$AO$111=CNGE_2024_M3_Secc1!$AQ$111,O,IF(CNGE_2024_M3_Secc1!I208="",1,0))</f>
        <v>#NAME?</v>
      </c>
      <c r="AW195" s="202" t="e" cm="1">
        <f t="array" ref="AW195">IF(CNGE_2024_M3_Secc1!$AO$111=CNGE_2024_M3_Secc1!$AQ$111,O,IF(CNGE_2024_M3_Secc1!J208="",1,0))</f>
        <v>#NAME?</v>
      </c>
      <c r="AX195" s="202" t="e" cm="1">
        <f t="array" ref="AX195">IF(CNGE_2024_M3_Secc1!$AO$111=CNGE_2024_M3_Secc1!$AQ$111,O,IF(CNGE_2024_M3_Secc1!K208="",1,0))</f>
        <v>#NAME?</v>
      </c>
      <c r="AY195" s="202" t="e" cm="1">
        <f t="array" ref="AY195">IF(CNGE_2024_M3_Secc1!$AO$111=CNGE_2024_M3_Secc1!$AQ$111,O,IF(CNGE_2024_M3_Secc1!L208="",1,0))</f>
        <v>#NAME?</v>
      </c>
      <c r="AZ195" s="202" t="e" cm="1">
        <f t="array" ref="AZ195">IF(CNGE_2024_M3_Secc1!$AO$111=CNGE_2024_M3_Secc1!$AQ$111,O,IF(CNGE_2024_M3_Secc1!M208="",1,0))</f>
        <v>#NAME?</v>
      </c>
      <c r="BA195" s="202" t="e" cm="1">
        <f t="array" ref="BA195">IF(CNGE_2024_M3_Secc1!$AO$111=CNGE_2024_M3_Secc1!$AQ$111,O,IF(CNGE_2024_M3_Secc1!N208="",1,0))</f>
        <v>#NAME?</v>
      </c>
      <c r="BB195" s="202" t="e" cm="1">
        <f t="array" ref="BB195">IF(CNGE_2024_M3_Secc1!$AO$111=CNGE_2024_M3_Secc1!$AQ$111,O,IF(CNGE_2024_M3_Secc1!O208="",1,0))</f>
        <v>#NAME?</v>
      </c>
      <c r="BC195" s="202" t="e" cm="1">
        <f t="array" ref="BC195">IF(CNGE_2024_M3_Secc1!$AO$111=CNGE_2024_M3_Secc1!$AQ$111,O,IF(CNGE_2024_M3_Secc1!P208="",1,0))</f>
        <v>#NAME?</v>
      </c>
      <c r="BD195" s="202" t="e" cm="1">
        <f t="array" ref="BD195">IF(CNGE_2024_M3_Secc1!$AO$111=CNGE_2024_M3_Secc1!$AQ$111,O,IF(CNGE_2024_M3_Secc1!Q208="",1,0))</f>
        <v>#NAME?</v>
      </c>
      <c r="BE195" s="202" t="e" cm="1">
        <f t="array" ref="BE195">IF(CNGE_2024_M3_Secc1!$AO$111=CNGE_2024_M3_Secc1!$AQ$111,O,IF(CNGE_2024_M3_Secc1!R208="",1,0))</f>
        <v>#NAME?</v>
      </c>
      <c r="BF195" s="202" t="e" cm="1">
        <f t="array" ref="BF195">IF(CNGE_2024_M3_Secc1!$AO$111=CNGE_2024_M3_Secc1!$AQ$111,O,IF(CNGE_2024_M3_Secc1!S208="",1,0))</f>
        <v>#NAME?</v>
      </c>
      <c r="BG195" s="202" t="e" cm="1">
        <f t="array" ref="BG195">IF(CNGE_2024_M3_Secc1!$AO$111=CNGE_2024_M3_Secc1!$AQ$111,O,IF(CNGE_2024_M3_Secc1!T208="",1,0))</f>
        <v>#NAME?</v>
      </c>
      <c r="BH195" s="202" t="e" cm="1">
        <f t="array" ref="BH195">IF(CNGE_2024_M3_Secc1!$AO$111=CNGE_2024_M3_Secc1!$AQ$111,O,IF(CNGE_2024_M3_Secc1!U208="",1,0))</f>
        <v>#NAME?</v>
      </c>
      <c r="BI195" s="202" t="e" cm="1">
        <f t="array" ref="BI195">IF(CNGE_2024_M3_Secc1!$AO$111=CNGE_2024_M3_Secc1!$AQ$111,O,IF(CNGE_2024_M3_Secc1!V208="",1,0))</f>
        <v>#NAME?</v>
      </c>
      <c r="BJ195" s="202" t="e" cm="1">
        <f t="array" ref="BJ195">IF(CNGE_2024_M3_Secc1!$AO$111=CNGE_2024_M3_Secc1!$AQ$111,O,IF(CNGE_2024_M3_Secc1!W208="",1,0))</f>
        <v>#NAME?</v>
      </c>
      <c r="BK195" s="202" t="e" cm="1">
        <f t="array" ref="BK195">IF(CNGE_2024_M3_Secc1!$AO$111=CNGE_2024_M3_Secc1!$AQ$111,O,IF(CNGE_2024_M3_Secc1!X208="",1,0))</f>
        <v>#NAME?</v>
      </c>
      <c r="BL195" s="202" t="e" cm="1">
        <f t="array" ref="BL195">IF(CNGE_2024_M3_Secc1!$AO$111=CNGE_2024_M3_Secc1!$AQ$111,O,IF(CNGE_2024_M3_Secc1!Y208="",1,0))</f>
        <v>#NAME?</v>
      </c>
      <c r="BM195" s="202" t="e" cm="1">
        <f t="array" ref="BM195">IF(CNGE_2024_M3_Secc1!$AO$111=CNGE_2024_M3_Secc1!$AQ$111,O,IF(CNGE_2024_M3_Secc1!Z208="",1,0))</f>
        <v>#NAME?</v>
      </c>
      <c r="BN195" s="202" t="e" cm="1">
        <f t="array" ref="BN195">IF(CNGE_2024_M3_Secc1!$AO$111=CNGE_2024_M3_Secc1!$AQ$111,O,IF(CNGE_2024_M3_Secc1!AA208="",1,0))</f>
        <v>#NAME?</v>
      </c>
      <c r="BO195" s="202" t="e" cm="1">
        <f t="array" ref="BO195">IF(CNGE_2024_M3_Secc1!$AO$111=CNGE_2024_M3_Secc1!$AQ$111,O,IF(CNGE_2024_M3_Secc1!AB208="",1,0))</f>
        <v>#NAME?</v>
      </c>
      <c r="BP195" s="202" t="e" cm="1">
        <f t="array" ref="BP195">IF(CNGE_2024_M3_Secc1!$AO$111=CNGE_2024_M3_Secc1!$AQ$111,O,IF(CNGE_2024_M3_Secc1!AC208="",1,0))</f>
        <v>#NAME?</v>
      </c>
      <c r="BQ195" s="202" t="e" cm="1">
        <f t="array" ref="BQ195">IF(CNGE_2024_M3_Secc1!$AO$111=CNGE_2024_M3_Secc1!$AQ$111,O,IF(CNGE_2024_M3_Secc1!AD208="",1,0))</f>
        <v>#NAME?</v>
      </c>
      <c r="BZ195" s="202">
        <f>IF($AH$96=$AJ$96,0,
IF(OR(AND($BS$143="NS",I195&lt;&gt;"NA",OR(I195="NS",I195=0)),AND($BS$143="NA",I195&lt;&gt;"NS",OR(I195="NA",I195=0))),0,
IF(OR(AND($BS$143&lt;&gt;"NS",$BS$143&lt;&gt;"NA",I195&lt;&gt;"NS",I195&lt;&gt;"NA",I195&gt;$BS$143),
AND(I195&gt;0,OR($BS$143="NS",$BS$143="NA")),
AND($BS$143&lt;&gt;"NS",$BS$143&lt;&gt;"NA",$BS$143&gt;=0,I195="NA"),
AND($BS$143&lt;&gt;"NS",$BS$143&lt;&gt;"NA",$BS$143=0,I195="NS")),1,0)))</f>
        <v>0</v>
      </c>
      <c r="CA195" s="202">
        <f t="shared" ref="CA195:CU195" si="128">IF($AH$96=$AJ$96,0,
IF(OR(AND($BS$143="NS",J195&lt;&gt;"NA",OR(J195="NS",J195=0)),AND($BS$143="NA",J195&lt;&gt;"NS",OR(J195="NA",J195=0))),0,
IF(OR(AND($BS$143&lt;&gt;"NS",$BS$143&lt;&gt;"NA",J195&lt;&gt;"NS",J195&lt;&gt;"NA",J195&gt;$BS$143),
AND(J195&gt;0,OR($BS$143="NS",$BS$143="NA")),
AND($BS$143&lt;&gt;"NS",$BS$143&lt;&gt;"NA",$BS$143&gt;=0,J195="NA"),
AND($BS$143&lt;&gt;"NS",$BS$143&lt;&gt;"NA",$BS$143=0,J195="NS")),1,0)))</f>
        <v>0</v>
      </c>
      <c r="CB195" s="202">
        <f t="shared" si="128"/>
        <v>0</v>
      </c>
      <c r="CC195" s="202">
        <f t="shared" si="128"/>
        <v>0</v>
      </c>
      <c r="CD195" s="202">
        <f t="shared" si="128"/>
        <v>0</v>
      </c>
      <c r="CE195" s="202">
        <f t="shared" si="128"/>
        <v>0</v>
      </c>
      <c r="CF195" s="202">
        <f t="shared" si="128"/>
        <v>0</v>
      </c>
      <c r="CG195" s="202">
        <f t="shared" si="128"/>
        <v>0</v>
      </c>
      <c r="CH195" s="202">
        <f t="shared" si="128"/>
        <v>0</v>
      </c>
      <c r="CI195" s="202">
        <f t="shared" si="128"/>
        <v>0</v>
      </c>
      <c r="CJ195" s="202">
        <f t="shared" si="128"/>
        <v>0</v>
      </c>
      <c r="CK195" s="202">
        <f t="shared" si="128"/>
        <v>0</v>
      </c>
      <c r="CL195" s="202">
        <f t="shared" si="128"/>
        <v>0</v>
      </c>
      <c r="CM195" s="202">
        <f t="shared" si="128"/>
        <v>0</v>
      </c>
      <c r="CN195" s="202">
        <f t="shared" si="128"/>
        <v>0</v>
      </c>
      <c r="CO195" s="202">
        <f t="shared" si="128"/>
        <v>0</v>
      </c>
      <c r="CP195" s="202">
        <f t="shared" si="128"/>
        <v>0</v>
      </c>
      <c r="CQ195" s="202">
        <f t="shared" si="128"/>
        <v>0</v>
      </c>
      <c r="CR195" s="202">
        <f t="shared" si="128"/>
        <v>0</v>
      </c>
      <c r="CS195" s="202">
        <f t="shared" si="128"/>
        <v>0</v>
      </c>
      <c r="CT195" s="202">
        <f t="shared" si="128"/>
        <v>0</v>
      </c>
      <c r="CU195" s="202">
        <f t="shared" si="128"/>
        <v>0</v>
      </c>
      <c r="CY195" s="563">
        <f t="shared" si="105"/>
        <v>0</v>
      </c>
      <c r="CZ195" s="563"/>
    </row>
    <row r="196" spans="1:104" s="211" customFormat="1" ht="15" customHeight="1">
      <c r="A196" s="18"/>
      <c r="B196" s="51"/>
      <c r="C196" s="48" t="s">
        <v>5108</v>
      </c>
      <c r="D196" s="580" t="str">
        <f>IF(CNGE_2024_M3_Secc1!D91="","",CNGE_2024_M3_Secc1!D91)</f>
        <v/>
      </c>
      <c r="E196" s="580"/>
      <c r="F196" s="580"/>
      <c r="G196" s="580"/>
      <c r="H196" s="580"/>
      <c r="I196" s="103"/>
      <c r="J196" s="103"/>
      <c r="K196" s="103"/>
      <c r="L196" s="103"/>
      <c r="M196" s="103"/>
      <c r="N196" s="103"/>
      <c r="O196" s="103"/>
      <c r="P196" s="103"/>
      <c r="Q196" s="103"/>
      <c r="R196" s="103"/>
      <c r="S196" s="103"/>
      <c r="T196" s="103"/>
      <c r="U196" s="103"/>
      <c r="V196" s="103"/>
      <c r="W196" s="103"/>
      <c r="X196" s="103"/>
      <c r="Y196" s="103"/>
      <c r="Z196" s="103"/>
      <c r="AA196" s="103"/>
      <c r="AB196" s="103"/>
      <c r="AC196" s="103"/>
      <c r="AD196" s="103"/>
      <c r="AE196" s="213"/>
      <c r="AF196" s="210"/>
      <c r="AV196" s="202" t="e" cm="1">
        <f t="array" ref="AV196">IF(CNGE_2024_M3_Secc1!$AO$111=CNGE_2024_M3_Secc1!$AQ$111,O,IF(CNGE_2024_M3_Secc1!I209="",1,0))</f>
        <v>#NAME?</v>
      </c>
      <c r="AW196" s="202" t="e" cm="1">
        <f t="array" ref="AW196">IF(CNGE_2024_M3_Secc1!$AO$111=CNGE_2024_M3_Secc1!$AQ$111,O,IF(CNGE_2024_M3_Secc1!J209="",1,0))</f>
        <v>#NAME?</v>
      </c>
      <c r="AX196" s="202" t="e" cm="1">
        <f t="array" ref="AX196">IF(CNGE_2024_M3_Secc1!$AO$111=CNGE_2024_M3_Secc1!$AQ$111,O,IF(CNGE_2024_M3_Secc1!K209="",1,0))</f>
        <v>#NAME?</v>
      </c>
      <c r="AY196" s="202" t="e" cm="1">
        <f t="array" ref="AY196">IF(CNGE_2024_M3_Secc1!$AO$111=CNGE_2024_M3_Secc1!$AQ$111,O,IF(CNGE_2024_M3_Secc1!L209="",1,0))</f>
        <v>#NAME?</v>
      </c>
      <c r="AZ196" s="202" t="e" cm="1">
        <f t="array" ref="AZ196">IF(CNGE_2024_M3_Secc1!$AO$111=CNGE_2024_M3_Secc1!$AQ$111,O,IF(CNGE_2024_M3_Secc1!M209="",1,0))</f>
        <v>#NAME?</v>
      </c>
      <c r="BA196" s="202" t="e" cm="1">
        <f t="array" ref="BA196">IF(CNGE_2024_M3_Secc1!$AO$111=CNGE_2024_M3_Secc1!$AQ$111,O,IF(CNGE_2024_M3_Secc1!N209="",1,0))</f>
        <v>#NAME?</v>
      </c>
      <c r="BB196" s="202" t="e" cm="1">
        <f t="array" ref="BB196">IF(CNGE_2024_M3_Secc1!$AO$111=CNGE_2024_M3_Secc1!$AQ$111,O,IF(CNGE_2024_M3_Secc1!O209="",1,0))</f>
        <v>#NAME?</v>
      </c>
      <c r="BC196" s="202" t="e" cm="1">
        <f t="array" ref="BC196">IF(CNGE_2024_M3_Secc1!$AO$111=CNGE_2024_M3_Secc1!$AQ$111,O,IF(CNGE_2024_M3_Secc1!P209="",1,0))</f>
        <v>#NAME?</v>
      </c>
      <c r="BD196" s="202" t="e" cm="1">
        <f t="array" ref="BD196">IF(CNGE_2024_M3_Secc1!$AO$111=CNGE_2024_M3_Secc1!$AQ$111,O,IF(CNGE_2024_M3_Secc1!Q209="",1,0))</f>
        <v>#NAME?</v>
      </c>
      <c r="BE196" s="202" t="e" cm="1">
        <f t="array" ref="BE196">IF(CNGE_2024_M3_Secc1!$AO$111=CNGE_2024_M3_Secc1!$AQ$111,O,IF(CNGE_2024_M3_Secc1!R209="",1,0))</f>
        <v>#NAME?</v>
      </c>
      <c r="BF196" s="202" t="e" cm="1">
        <f t="array" ref="BF196">IF(CNGE_2024_M3_Secc1!$AO$111=CNGE_2024_M3_Secc1!$AQ$111,O,IF(CNGE_2024_M3_Secc1!S209="",1,0))</f>
        <v>#NAME?</v>
      </c>
      <c r="BG196" s="202" t="e" cm="1">
        <f t="array" ref="BG196">IF(CNGE_2024_M3_Secc1!$AO$111=CNGE_2024_M3_Secc1!$AQ$111,O,IF(CNGE_2024_M3_Secc1!T209="",1,0))</f>
        <v>#NAME?</v>
      </c>
      <c r="BH196" s="202" t="e" cm="1">
        <f t="array" ref="BH196">IF(CNGE_2024_M3_Secc1!$AO$111=CNGE_2024_M3_Secc1!$AQ$111,O,IF(CNGE_2024_M3_Secc1!U209="",1,0))</f>
        <v>#NAME?</v>
      </c>
      <c r="BI196" s="202" t="e" cm="1">
        <f t="array" ref="BI196">IF(CNGE_2024_M3_Secc1!$AO$111=CNGE_2024_M3_Secc1!$AQ$111,O,IF(CNGE_2024_M3_Secc1!V209="",1,0))</f>
        <v>#NAME?</v>
      </c>
      <c r="BJ196" s="202" t="e" cm="1">
        <f t="array" ref="BJ196">IF(CNGE_2024_M3_Secc1!$AO$111=CNGE_2024_M3_Secc1!$AQ$111,O,IF(CNGE_2024_M3_Secc1!W209="",1,0))</f>
        <v>#NAME?</v>
      </c>
      <c r="BK196" s="202" t="e" cm="1">
        <f t="array" ref="BK196">IF(CNGE_2024_M3_Secc1!$AO$111=CNGE_2024_M3_Secc1!$AQ$111,O,IF(CNGE_2024_M3_Secc1!X209="",1,0))</f>
        <v>#NAME?</v>
      </c>
      <c r="BL196" s="202" t="e" cm="1">
        <f t="array" ref="BL196">IF(CNGE_2024_M3_Secc1!$AO$111=CNGE_2024_M3_Secc1!$AQ$111,O,IF(CNGE_2024_M3_Secc1!Y209="",1,0))</f>
        <v>#NAME?</v>
      </c>
      <c r="BM196" s="202" t="e" cm="1">
        <f t="array" ref="BM196">IF(CNGE_2024_M3_Secc1!$AO$111=CNGE_2024_M3_Secc1!$AQ$111,O,IF(CNGE_2024_M3_Secc1!Z209="",1,0))</f>
        <v>#NAME?</v>
      </c>
      <c r="BN196" s="202" t="e" cm="1">
        <f t="array" ref="BN196">IF(CNGE_2024_M3_Secc1!$AO$111=CNGE_2024_M3_Secc1!$AQ$111,O,IF(CNGE_2024_M3_Secc1!AA209="",1,0))</f>
        <v>#NAME?</v>
      </c>
      <c r="BO196" s="202" t="e" cm="1">
        <f t="array" ref="BO196">IF(CNGE_2024_M3_Secc1!$AO$111=CNGE_2024_M3_Secc1!$AQ$111,O,IF(CNGE_2024_M3_Secc1!AB209="",1,0))</f>
        <v>#NAME?</v>
      </c>
      <c r="BP196" s="202" t="e" cm="1">
        <f t="array" ref="BP196">IF(CNGE_2024_M3_Secc1!$AO$111=CNGE_2024_M3_Secc1!$AQ$111,O,IF(CNGE_2024_M3_Secc1!AC209="",1,0))</f>
        <v>#NAME?</v>
      </c>
      <c r="BQ196" s="202" t="e" cm="1">
        <f t="array" ref="BQ196">IF(CNGE_2024_M3_Secc1!$AO$111=CNGE_2024_M3_Secc1!$AQ$111,O,IF(CNGE_2024_M3_Secc1!AD209="",1,0))</f>
        <v>#NAME?</v>
      </c>
      <c r="BZ196" s="202">
        <f>IF($AH$96=$AJ$96,0,
IF(OR(AND($BS$144="NS",I196&lt;&gt;"NA",OR(I196="NS",I196=0)),AND($BS$144="NA",I196&lt;&gt;"NS",OR(I196="NA",I196=0))),0,
IF(OR(AND($BS$144&lt;&gt;"NS",$BS$144&lt;&gt;"NA",I196&lt;&gt;"NS",I196&lt;&gt;"NA",I196&gt;$BS$144),
AND(I196&gt;0,OR($BS$144="NS",$BS$144="NA")),
AND($BS$144&lt;&gt;"NS",$BS$144&lt;&gt;"NA",$BS$144&gt;=0,I196="NA"),
AND($BS$144&lt;&gt;"NS",$BS$144&lt;&gt;"NA",$BS$144=0,I196="NS")),1,0)))</f>
        <v>0</v>
      </c>
      <c r="CA196" s="202">
        <f t="shared" ref="CA196:CU196" si="129">IF($AH$96=$AJ$96,0,
IF(OR(AND($BS$144="NS",J196&lt;&gt;"NA",OR(J196="NS",J196=0)),AND($BS$144="NA",J196&lt;&gt;"NS",OR(J196="NA",J196=0))),0,
IF(OR(AND($BS$144&lt;&gt;"NS",$BS$144&lt;&gt;"NA",J196&lt;&gt;"NS",J196&lt;&gt;"NA",J196&gt;$BS$144),
AND(J196&gt;0,OR($BS$144="NS",$BS$144="NA")),
AND($BS$144&lt;&gt;"NS",$BS$144&lt;&gt;"NA",$BS$144&gt;=0,J196="NA"),
AND($BS$144&lt;&gt;"NS",$BS$144&lt;&gt;"NA",$BS$144=0,J196="NS")),1,0)))</f>
        <v>0</v>
      </c>
      <c r="CB196" s="202">
        <f t="shared" si="129"/>
        <v>0</v>
      </c>
      <c r="CC196" s="202">
        <f t="shared" si="129"/>
        <v>0</v>
      </c>
      <c r="CD196" s="202">
        <f t="shared" si="129"/>
        <v>0</v>
      </c>
      <c r="CE196" s="202">
        <f t="shared" si="129"/>
        <v>0</v>
      </c>
      <c r="CF196" s="202">
        <f t="shared" si="129"/>
        <v>0</v>
      </c>
      <c r="CG196" s="202">
        <f t="shared" si="129"/>
        <v>0</v>
      </c>
      <c r="CH196" s="202">
        <f t="shared" si="129"/>
        <v>0</v>
      </c>
      <c r="CI196" s="202">
        <f t="shared" si="129"/>
        <v>0</v>
      </c>
      <c r="CJ196" s="202">
        <f t="shared" si="129"/>
        <v>0</v>
      </c>
      <c r="CK196" s="202">
        <f t="shared" si="129"/>
        <v>0</v>
      </c>
      <c r="CL196" s="202">
        <f t="shared" si="129"/>
        <v>0</v>
      </c>
      <c r="CM196" s="202">
        <f t="shared" si="129"/>
        <v>0</v>
      </c>
      <c r="CN196" s="202">
        <f t="shared" si="129"/>
        <v>0</v>
      </c>
      <c r="CO196" s="202">
        <f t="shared" si="129"/>
        <v>0</v>
      </c>
      <c r="CP196" s="202">
        <f t="shared" si="129"/>
        <v>0</v>
      </c>
      <c r="CQ196" s="202">
        <f t="shared" si="129"/>
        <v>0</v>
      </c>
      <c r="CR196" s="202">
        <f t="shared" si="129"/>
        <v>0</v>
      </c>
      <c r="CS196" s="202">
        <f t="shared" si="129"/>
        <v>0</v>
      </c>
      <c r="CT196" s="202">
        <f t="shared" si="129"/>
        <v>0</v>
      </c>
      <c r="CU196" s="202">
        <f t="shared" si="129"/>
        <v>0</v>
      </c>
      <c r="CY196" s="563">
        <f t="shared" si="105"/>
        <v>0</v>
      </c>
      <c r="CZ196" s="563"/>
    </row>
    <row r="197" spans="1:104" s="211" customFormat="1" ht="15" customHeight="1">
      <c r="A197" s="18"/>
      <c r="B197" s="51"/>
      <c r="C197" s="48" t="s">
        <v>5109</v>
      </c>
      <c r="D197" s="580" t="str">
        <f>IF(CNGE_2024_M3_Secc1!D92="","",CNGE_2024_M3_Secc1!D92)</f>
        <v/>
      </c>
      <c r="E197" s="580"/>
      <c r="F197" s="580"/>
      <c r="G197" s="580"/>
      <c r="H197" s="580"/>
      <c r="I197" s="103"/>
      <c r="J197" s="103"/>
      <c r="K197" s="103"/>
      <c r="L197" s="103"/>
      <c r="M197" s="103"/>
      <c r="N197" s="103"/>
      <c r="O197" s="103"/>
      <c r="P197" s="103"/>
      <c r="Q197" s="103"/>
      <c r="R197" s="103"/>
      <c r="S197" s="103"/>
      <c r="T197" s="103"/>
      <c r="U197" s="103"/>
      <c r="V197" s="103"/>
      <c r="W197" s="103"/>
      <c r="X197" s="103"/>
      <c r="Y197" s="103"/>
      <c r="Z197" s="103"/>
      <c r="AA197" s="103"/>
      <c r="AB197" s="103"/>
      <c r="AC197" s="103"/>
      <c r="AD197" s="103"/>
      <c r="AE197" s="213"/>
      <c r="AF197" s="210"/>
      <c r="AV197" s="202" t="e" cm="1">
        <f t="array" ref="AV197">IF(CNGE_2024_M3_Secc1!$AO$111=CNGE_2024_M3_Secc1!$AQ$111,O,IF(CNGE_2024_M3_Secc1!I210="",1,0))</f>
        <v>#NAME?</v>
      </c>
      <c r="AW197" s="202" t="e" cm="1">
        <f t="array" ref="AW197">IF(CNGE_2024_M3_Secc1!$AO$111=CNGE_2024_M3_Secc1!$AQ$111,O,IF(CNGE_2024_M3_Secc1!J210="",1,0))</f>
        <v>#NAME?</v>
      </c>
      <c r="AX197" s="202" t="e" cm="1">
        <f t="array" ref="AX197">IF(CNGE_2024_M3_Secc1!$AO$111=CNGE_2024_M3_Secc1!$AQ$111,O,IF(CNGE_2024_M3_Secc1!K210="",1,0))</f>
        <v>#NAME?</v>
      </c>
      <c r="AY197" s="202" t="e" cm="1">
        <f t="array" ref="AY197">IF(CNGE_2024_M3_Secc1!$AO$111=CNGE_2024_M3_Secc1!$AQ$111,O,IF(CNGE_2024_M3_Secc1!L210="",1,0))</f>
        <v>#NAME?</v>
      </c>
      <c r="AZ197" s="202" t="e" cm="1">
        <f t="array" ref="AZ197">IF(CNGE_2024_M3_Secc1!$AO$111=CNGE_2024_M3_Secc1!$AQ$111,O,IF(CNGE_2024_M3_Secc1!M210="",1,0))</f>
        <v>#NAME?</v>
      </c>
      <c r="BA197" s="202" t="e" cm="1">
        <f t="array" ref="BA197">IF(CNGE_2024_M3_Secc1!$AO$111=CNGE_2024_M3_Secc1!$AQ$111,O,IF(CNGE_2024_M3_Secc1!N210="",1,0))</f>
        <v>#NAME?</v>
      </c>
      <c r="BB197" s="202" t="e" cm="1">
        <f t="array" ref="BB197">IF(CNGE_2024_M3_Secc1!$AO$111=CNGE_2024_M3_Secc1!$AQ$111,O,IF(CNGE_2024_M3_Secc1!O210="",1,0))</f>
        <v>#NAME?</v>
      </c>
      <c r="BC197" s="202" t="e" cm="1">
        <f t="array" ref="BC197">IF(CNGE_2024_M3_Secc1!$AO$111=CNGE_2024_M3_Secc1!$AQ$111,O,IF(CNGE_2024_M3_Secc1!P210="",1,0))</f>
        <v>#NAME?</v>
      </c>
      <c r="BD197" s="202" t="e" cm="1">
        <f t="array" ref="BD197">IF(CNGE_2024_M3_Secc1!$AO$111=CNGE_2024_M3_Secc1!$AQ$111,O,IF(CNGE_2024_M3_Secc1!Q210="",1,0))</f>
        <v>#NAME?</v>
      </c>
      <c r="BE197" s="202" t="e" cm="1">
        <f t="array" ref="BE197">IF(CNGE_2024_M3_Secc1!$AO$111=CNGE_2024_M3_Secc1!$AQ$111,O,IF(CNGE_2024_M3_Secc1!R210="",1,0))</f>
        <v>#NAME?</v>
      </c>
      <c r="BF197" s="202" t="e" cm="1">
        <f t="array" ref="BF197">IF(CNGE_2024_M3_Secc1!$AO$111=CNGE_2024_M3_Secc1!$AQ$111,O,IF(CNGE_2024_M3_Secc1!S210="",1,0))</f>
        <v>#NAME?</v>
      </c>
      <c r="BG197" s="202" t="e" cm="1">
        <f t="array" ref="BG197">IF(CNGE_2024_M3_Secc1!$AO$111=CNGE_2024_M3_Secc1!$AQ$111,O,IF(CNGE_2024_M3_Secc1!T210="",1,0))</f>
        <v>#NAME?</v>
      </c>
      <c r="BH197" s="202" t="e" cm="1">
        <f t="array" ref="BH197">IF(CNGE_2024_M3_Secc1!$AO$111=CNGE_2024_M3_Secc1!$AQ$111,O,IF(CNGE_2024_M3_Secc1!U210="",1,0))</f>
        <v>#NAME?</v>
      </c>
      <c r="BI197" s="202" t="e" cm="1">
        <f t="array" ref="BI197">IF(CNGE_2024_M3_Secc1!$AO$111=CNGE_2024_M3_Secc1!$AQ$111,O,IF(CNGE_2024_M3_Secc1!V210="",1,0))</f>
        <v>#NAME?</v>
      </c>
      <c r="BJ197" s="202" t="e" cm="1">
        <f t="array" ref="BJ197">IF(CNGE_2024_M3_Secc1!$AO$111=CNGE_2024_M3_Secc1!$AQ$111,O,IF(CNGE_2024_M3_Secc1!W210="",1,0))</f>
        <v>#NAME?</v>
      </c>
      <c r="BK197" s="202" t="e" cm="1">
        <f t="array" ref="BK197">IF(CNGE_2024_M3_Secc1!$AO$111=CNGE_2024_M3_Secc1!$AQ$111,O,IF(CNGE_2024_M3_Secc1!X210="",1,0))</f>
        <v>#NAME?</v>
      </c>
      <c r="BL197" s="202" t="e" cm="1">
        <f t="array" ref="BL197">IF(CNGE_2024_M3_Secc1!$AO$111=CNGE_2024_M3_Secc1!$AQ$111,O,IF(CNGE_2024_M3_Secc1!Y210="",1,0))</f>
        <v>#NAME?</v>
      </c>
      <c r="BM197" s="202" t="e" cm="1">
        <f t="array" ref="BM197">IF(CNGE_2024_M3_Secc1!$AO$111=CNGE_2024_M3_Secc1!$AQ$111,O,IF(CNGE_2024_M3_Secc1!Z210="",1,0))</f>
        <v>#NAME?</v>
      </c>
      <c r="BN197" s="202" t="e" cm="1">
        <f t="array" ref="BN197">IF(CNGE_2024_M3_Secc1!$AO$111=CNGE_2024_M3_Secc1!$AQ$111,O,IF(CNGE_2024_M3_Secc1!AA210="",1,0))</f>
        <v>#NAME?</v>
      </c>
      <c r="BO197" s="202" t="e" cm="1">
        <f t="array" ref="BO197">IF(CNGE_2024_M3_Secc1!$AO$111=CNGE_2024_M3_Secc1!$AQ$111,O,IF(CNGE_2024_M3_Secc1!AB210="",1,0))</f>
        <v>#NAME?</v>
      </c>
      <c r="BP197" s="202" t="e" cm="1">
        <f t="array" ref="BP197">IF(CNGE_2024_M3_Secc1!$AO$111=CNGE_2024_M3_Secc1!$AQ$111,O,IF(CNGE_2024_M3_Secc1!AC210="",1,0))</f>
        <v>#NAME?</v>
      </c>
      <c r="BQ197" s="202" t="e" cm="1">
        <f t="array" ref="BQ197">IF(CNGE_2024_M3_Secc1!$AO$111=CNGE_2024_M3_Secc1!$AQ$111,O,IF(CNGE_2024_M3_Secc1!AD210="",1,0))</f>
        <v>#NAME?</v>
      </c>
      <c r="BZ197" s="202">
        <f>IF($AH$96=$AJ$96,0,
IF(OR(AND($BS$145="NS",I197&lt;&gt;"NA",OR(I197="NS",I197=0)),AND($BS$145="NA",I197&lt;&gt;"NS",OR(I197="NA",I197=0))),0,
IF(OR(AND($BS$145&lt;&gt;"NS",$BS$145&lt;&gt;"NA",I197&lt;&gt;"NS",I197&lt;&gt;"NA",I197&gt;$BS$145),
AND(I197&gt;0,OR($BS$145="NS",$BS$145="NA")),
AND($BS$145&lt;&gt;"NS",$BS$145&lt;&gt;"NA",$BS$145&gt;=0,I197="NA"),
AND($BS$145&lt;&gt;"NS",$BS$145&lt;&gt;"NA",$BS$145=0,I197="NS")),1,0)))</f>
        <v>0</v>
      </c>
      <c r="CA197" s="202">
        <f t="shared" ref="CA197:CU197" si="130">IF($AH$96=$AJ$96,0,
IF(OR(AND($BS$145="NS",J197&lt;&gt;"NA",OR(J197="NS",J197=0)),AND($BS$145="NA",J197&lt;&gt;"NS",OR(J197="NA",J197=0))),0,
IF(OR(AND($BS$145&lt;&gt;"NS",$BS$145&lt;&gt;"NA",J197&lt;&gt;"NS",J197&lt;&gt;"NA",J197&gt;$BS$145),
AND(J197&gt;0,OR($BS$145="NS",$BS$145="NA")),
AND($BS$145&lt;&gt;"NS",$BS$145&lt;&gt;"NA",$BS$145&gt;=0,J197="NA"),
AND($BS$145&lt;&gt;"NS",$BS$145&lt;&gt;"NA",$BS$145=0,J197="NS")),1,0)))</f>
        <v>0</v>
      </c>
      <c r="CB197" s="202">
        <f t="shared" si="130"/>
        <v>0</v>
      </c>
      <c r="CC197" s="202">
        <f t="shared" si="130"/>
        <v>0</v>
      </c>
      <c r="CD197" s="202">
        <f t="shared" si="130"/>
        <v>0</v>
      </c>
      <c r="CE197" s="202">
        <f t="shared" si="130"/>
        <v>0</v>
      </c>
      <c r="CF197" s="202">
        <f t="shared" si="130"/>
        <v>0</v>
      </c>
      <c r="CG197" s="202">
        <f t="shared" si="130"/>
        <v>0</v>
      </c>
      <c r="CH197" s="202">
        <f t="shared" si="130"/>
        <v>0</v>
      </c>
      <c r="CI197" s="202">
        <f t="shared" si="130"/>
        <v>0</v>
      </c>
      <c r="CJ197" s="202">
        <f t="shared" si="130"/>
        <v>0</v>
      </c>
      <c r="CK197" s="202">
        <f t="shared" si="130"/>
        <v>0</v>
      </c>
      <c r="CL197" s="202">
        <f t="shared" si="130"/>
        <v>0</v>
      </c>
      <c r="CM197" s="202">
        <f t="shared" si="130"/>
        <v>0</v>
      </c>
      <c r="CN197" s="202">
        <f t="shared" si="130"/>
        <v>0</v>
      </c>
      <c r="CO197" s="202">
        <f t="shared" si="130"/>
        <v>0</v>
      </c>
      <c r="CP197" s="202">
        <f t="shared" si="130"/>
        <v>0</v>
      </c>
      <c r="CQ197" s="202">
        <f t="shared" si="130"/>
        <v>0</v>
      </c>
      <c r="CR197" s="202">
        <f t="shared" si="130"/>
        <v>0</v>
      </c>
      <c r="CS197" s="202">
        <f t="shared" si="130"/>
        <v>0</v>
      </c>
      <c r="CT197" s="202">
        <f t="shared" si="130"/>
        <v>0</v>
      </c>
      <c r="CU197" s="202">
        <f t="shared" si="130"/>
        <v>0</v>
      </c>
      <c r="CY197" s="563">
        <f t="shared" si="105"/>
        <v>0</v>
      </c>
      <c r="CZ197" s="563"/>
    </row>
    <row r="198" spans="1:104" s="211" customFormat="1" ht="15" customHeight="1">
      <c r="A198" s="18"/>
      <c r="B198" s="51"/>
      <c r="C198" s="48" t="s">
        <v>5110</v>
      </c>
      <c r="D198" s="580" t="str">
        <f>IF(CNGE_2024_M3_Secc1!D93="","",CNGE_2024_M3_Secc1!D93)</f>
        <v/>
      </c>
      <c r="E198" s="580"/>
      <c r="F198" s="580"/>
      <c r="G198" s="580"/>
      <c r="H198" s="580"/>
      <c r="I198" s="103"/>
      <c r="J198" s="103"/>
      <c r="K198" s="103"/>
      <c r="L198" s="103"/>
      <c r="M198" s="103"/>
      <c r="N198" s="103"/>
      <c r="O198" s="103"/>
      <c r="P198" s="103"/>
      <c r="Q198" s="103"/>
      <c r="R198" s="103"/>
      <c r="S198" s="103"/>
      <c r="T198" s="103"/>
      <c r="U198" s="103"/>
      <c r="V198" s="103"/>
      <c r="W198" s="103"/>
      <c r="X198" s="103"/>
      <c r="Y198" s="103"/>
      <c r="Z198" s="103"/>
      <c r="AA198" s="103"/>
      <c r="AB198" s="103"/>
      <c r="AC198" s="103"/>
      <c r="AD198" s="103"/>
      <c r="AE198" s="213"/>
      <c r="AF198" s="210"/>
      <c r="AV198" s="202" t="e" cm="1">
        <f t="array" ref="AV198">IF(CNGE_2024_M3_Secc1!$AO$111=CNGE_2024_M3_Secc1!$AQ$111,O,IF(CNGE_2024_M3_Secc1!I211="",1,0))</f>
        <v>#NAME?</v>
      </c>
      <c r="AW198" s="202" t="e" cm="1">
        <f t="array" ref="AW198">IF(CNGE_2024_M3_Secc1!$AO$111=CNGE_2024_M3_Secc1!$AQ$111,O,IF(CNGE_2024_M3_Secc1!J211="",1,0))</f>
        <v>#NAME?</v>
      </c>
      <c r="AX198" s="202" t="e" cm="1">
        <f t="array" ref="AX198">IF(CNGE_2024_M3_Secc1!$AO$111=CNGE_2024_M3_Secc1!$AQ$111,O,IF(CNGE_2024_M3_Secc1!K211="",1,0))</f>
        <v>#NAME?</v>
      </c>
      <c r="AY198" s="202" t="e" cm="1">
        <f t="array" ref="AY198">IF(CNGE_2024_M3_Secc1!$AO$111=CNGE_2024_M3_Secc1!$AQ$111,O,IF(CNGE_2024_M3_Secc1!L211="",1,0))</f>
        <v>#NAME?</v>
      </c>
      <c r="AZ198" s="202" t="e" cm="1">
        <f t="array" ref="AZ198">IF(CNGE_2024_M3_Secc1!$AO$111=CNGE_2024_M3_Secc1!$AQ$111,O,IF(CNGE_2024_M3_Secc1!M211="",1,0))</f>
        <v>#NAME?</v>
      </c>
      <c r="BA198" s="202" t="e" cm="1">
        <f t="array" ref="BA198">IF(CNGE_2024_M3_Secc1!$AO$111=CNGE_2024_M3_Secc1!$AQ$111,O,IF(CNGE_2024_M3_Secc1!N211="",1,0))</f>
        <v>#NAME?</v>
      </c>
      <c r="BB198" s="202" t="e" cm="1">
        <f t="array" ref="BB198">IF(CNGE_2024_M3_Secc1!$AO$111=CNGE_2024_M3_Secc1!$AQ$111,O,IF(CNGE_2024_M3_Secc1!O211="",1,0))</f>
        <v>#NAME?</v>
      </c>
      <c r="BC198" s="202" t="e" cm="1">
        <f t="array" ref="BC198">IF(CNGE_2024_M3_Secc1!$AO$111=CNGE_2024_M3_Secc1!$AQ$111,O,IF(CNGE_2024_M3_Secc1!P211="",1,0))</f>
        <v>#NAME?</v>
      </c>
      <c r="BD198" s="202" t="e" cm="1">
        <f t="array" ref="BD198">IF(CNGE_2024_M3_Secc1!$AO$111=CNGE_2024_M3_Secc1!$AQ$111,O,IF(CNGE_2024_M3_Secc1!Q211="",1,0))</f>
        <v>#NAME?</v>
      </c>
      <c r="BE198" s="202" t="e" cm="1">
        <f t="array" ref="BE198">IF(CNGE_2024_M3_Secc1!$AO$111=CNGE_2024_M3_Secc1!$AQ$111,O,IF(CNGE_2024_M3_Secc1!R211="",1,0))</f>
        <v>#NAME?</v>
      </c>
      <c r="BF198" s="202" t="e" cm="1">
        <f t="array" ref="BF198">IF(CNGE_2024_M3_Secc1!$AO$111=CNGE_2024_M3_Secc1!$AQ$111,O,IF(CNGE_2024_M3_Secc1!S211="",1,0))</f>
        <v>#NAME?</v>
      </c>
      <c r="BG198" s="202" t="e" cm="1">
        <f t="array" ref="BG198">IF(CNGE_2024_M3_Secc1!$AO$111=CNGE_2024_M3_Secc1!$AQ$111,O,IF(CNGE_2024_M3_Secc1!T211="",1,0))</f>
        <v>#NAME?</v>
      </c>
      <c r="BH198" s="202" t="e" cm="1">
        <f t="array" ref="BH198">IF(CNGE_2024_M3_Secc1!$AO$111=CNGE_2024_M3_Secc1!$AQ$111,O,IF(CNGE_2024_M3_Secc1!U211="",1,0))</f>
        <v>#NAME?</v>
      </c>
      <c r="BI198" s="202" t="e" cm="1">
        <f t="array" ref="BI198">IF(CNGE_2024_M3_Secc1!$AO$111=CNGE_2024_M3_Secc1!$AQ$111,O,IF(CNGE_2024_M3_Secc1!V211="",1,0))</f>
        <v>#NAME?</v>
      </c>
      <c r="BJ198" s="202" t="e" cm="1">
        <f t="array" ref="BJ198">IF(CNGE_2024_M3_Secc1!$AO$111=CNGE_2024_M3_Secc1!$AQ$111,O,IF(CNGE_2024_M3_Secc1!W211="",1,0))</f>
        <v>#NAME?</v>
      </c>
      <c r="BK198" s="202" t="e" cm="1">
        <f t="array" ref="BK198">IF(CNGE_2024_M3_Secc1!$AO$111=CNGE_2024_M3_Secc1!$AQ$111,O,IF(CNGE_2024_M3_Secc1!X211="",1,0))</f>
        <v>#NAME?</v>
      </c>
      <c r="BL198" s="202" t="e" cm="1">
        <f t="array" ref="BL198">IF(CNGE_2024_M3_Secc1!$AO$111=CNGE_2024_M3_Secc1!$AQ$111,O,IF(CNGE_2024_M3_Secc1!Y211="",1,0))</f>
        <v>#NAME?</v>
      </c>
      <c r="BM198" s="202" t="e" cm="1">
        <f t="array" ref="BM198">IF(CNGE_2024_M3_Secc1!$AO$111=CNGE_2024_M3_Secc1!$AQ$111,O,IF(CNGE_2024_M3_Secc1!Z211="",1,0))</f>
        <v>#NAME?</v>
      </c>
      <c r="BN198" s="202" t="e" cm="1">
        <f t="array" ref="BN198">IF(CNGE_2024_M3_Secc1!$AO$111=CNGE_2024_M3_Secc1!$AQ$111,O,IF(CNGE_2024_M3_Secc1!AA211="",1,0))</f>
        <v>#NAME?</v>
      </c>
      <c r="BO198" s="202" t="e" cm="1">
        <f t="array" ref="BO198">IF(CNGE_2024_M3_Secc1!$AO$111=CNGE_2024_M3_Secc1!$AQ$111,O,IF(CNGE_2024_M3_Secc1!AB211="",1,0))</f>
        <v>#NAME?</v>
      </c>
      <c r="BP198" s="202" t="e" cm="1">
        <f t="array" ref="BP198">IF(CNGE_2024_M3_Secc1!$AO$111=CNGE_2024_M3_Secc1!$AQ$111,O,IF(CNGE_2024_M3_Secc1!AC211="",1,0))</f>
        <v>#NAME?</v>
      </c>
      <c r="BQ198" s="202" t="e" cm="1">
        <f t="array" ref="BQ198">IF(CNGE_2024_M3_Secc1!$AO$111=CNGE_2024_M3_Secc1!$AQ$111,O,IF(CNGE_2024_M3_Secc1!AD211="",1,0))</f>
        <v>#NAME?</v>
      </c>
      <c r="BZ198" s="202">
        <f>IF($AH$96=$AJ$96,0,
IF(OR(AND($BS$146="NS",I198&lt;&gt;"NA",OR(I198="NS",I198=0)),AND($BS$146="NA",I198&lt;&gt;"NS",OR(I198="NA",I198=0))),0,
IF(OR(AND($BS$146&lt;&gt;"NS",$BS$146&lt;&gt;"NA",I198&lt;&gt;"NS",I198&lt;&gt;"NA",I198&gt;$BS$146),
AND(I198&gt;0,OR($BS$146="NS",$BS$146="NA")),
AND($BS$146&lt;&gt;"NS",$BS$146&lt;&gt;"NA",$BS$146&gt;=0,I198="NA"),
AND($BS$146&lt;&gt;"NS",$BS$146&lt;&gt;"NA",$BS$146=0,I198="NS")),1,0)))</f>
        <v>0</v>
      </c>
      <c r="CA198" s="202">
        <f t="shared" ref="CA198:CU198" si="131">IF($AH$96=$AJ$96,0,
IF(OR(AND($BS$146="NS",J198&lt;&gt;"NA",OR(J198="NS",J198=0)),AND($BS$146="NA",J198&lt;&gt;"NS",OR(J198="NA",J198=0))),0,
IF(OR(AND($BS$146&lt;&gt;"NS",$BS$146&lt;&gt;"NA",J198&lt;&gt;"NS",J198&lt;&gt;"NA",J198&gt;$BS$146),
AND(J198&gt;0,OR($BS$146="NS",$BS$146="NA")),
AND($BS$146&lt;&gt;"NS",$BS$146&lt;&gt;"NA",$BS$146&gt;=0,J198="NA"),
AND($BS$146&lt;&gt;"NS",$BS$146&lt;&gt;"NA",$BS$146=0,J198="NS")),1,0)))</f>
        <v>0</v>
      </c>
      <c r="CB198" s="202">
        <f t="shared" si="131"/>
        <v>0</v>
      </c>
      <c r="CC198" s="202">
        <f t="shared" si="131"/>
        <v>0</v>
      </c>
      <c r="CD198" s="202">
        <f t="shared" si="131"/>
        <v>0</v>
      </c>
      <c r="CE198" s="202">
        <f t="shared" si="131"/>
        <v>0</v>
      </c>
      <c r="CF198" s="202">
        <f t="shared" si="131"/>
        <v>0</v>
      </c>
      <c r="CG198" s="202">
        <f t="shared" si="131"/>
        <v>0</v>
      </c>
      <c r="CH198" s="202">
        <f t="shared" si="131"/>
        <v>0</v>
      </c>
      <c r="CI198" s="202">
        <f t="shared" si="131"/>
        <v>0</v>
      </c>
      <c r="CJ198" s="202">
        <f t="shared" si="131"/>
        <v>0</v>
      </c>
      <c r="CK198" s="202">
        <f t="shared" si="131"/>
        <v>0</v>
      </c>
      <c r="CL198" s="202">
        <f t="shared" si="131"/>
        <v>0</v>
      </c>
      <c r="CM198" s="202">
        <f t="shared" si="131"/>
        <v>0</v>
      </c>
      <c r="CN198" s="202">
        <f t="shared" si="131"/>
        <v>0</v>
      </c>
      <c r="CO198" s="202">
        <f t="shared" si="131"/>
        <v>0</v>
      </c>
      <c r="CP198" s="202">
        <f t="shared" si="131"/>
        <v>0</v>
      </c>
      <c r="CQ198" s="202">
        <f t="shared" si="131"/>
        <v>0</v>
      </c>
      <c r="CR198" s="202">
        <f t="shared" si="131"/>
        <v>0</v>
      </c>
      <c r="CS198" s="202">
        <f t="shared" si="131"/>
        <v>0</v>
      </c>
      <c r="CT198" s="202">
        <f t="shared" si="131"/>
        <v>0</v>
      </c>
      <c r="CU198" s="202">
        <f t="shared" si="131"/>
        <v>0</v>
      </c>
      <c r="CY198" s="563">
        <f t="shared" si="105"/>
        <v>0</v>
      </c>
      <c r="CZ198" s="563"/>
    </row>
    <row r="199" spans="1:104" s="211" customFormat="1" ht="15" customHeight="1">
      <c r="A199" s="18"/>
      <c r="B199" s="51"/>
      <c r="C199" s="48" t="s">
        <v>5111</v>
      </c>
      <c r="D199" s="580" t="str">
        <f>IF(CNGE_2024_M3_Secc1!D94="","",CNGE_2024_M3_Secc1!D94)</f>
        <v/>
      </c>
      <c r="E199" s="580"/>
      <c r="F199" s="580"/>
      <c r="G199" s="580"/>
      <c r="H199" s="580"/>
      <c r="I199" s="103"/>
      <c r="J199" s="103"/>
      <c r="K199" s="103"/>
      <c r="L199" s="103"/>
      <c r="M199" s="103"/>
      <c r="N199" s="103"/>
      <c r="O199" s="103"/>
      <c r="P199" s="103"/>
      <c r="Q199" s="103"/>
      <c r="R199" s="103"/>
      <c r="S199" s="103"/>
      <c r="T199" s="103"/>
      <c r="U199" s="103"/>
      <c r="V199" s="103"/>
      <c r="W199" s="103"/>
      <c r="X199" s="103"/>
      <c r="Y199" s="103"/>
      <c r="Z199" s="103"/>
      <c r="AA199" s="103"/>
      <c r="AB199" s="103"/>
      <c r="AC199" s="103"/>
      <c r="AD199" s="103"/>
      <c r="AE199" s="213"/>
      <c r="AF199" s="210"/>
      <c r="AV199" s="202" t="e" cm="1">
        <f t="array" ref="AV199">IF(CNGE_2024_M3_Secc1!$AO$111=CNGE_2024_M3_Secc1!$AQ$111,O,IF(CNGE_2024_M3_Secc1!I212="",1,0))</f>
        <v>#NAME?</v>
      </c>
      <c r="AW199" s="202" t="e" cm="1">
        <f t="array" ref="AW199">IF(CNGE_2024_M3_Secc1!$AO$111=CNGE_2024_M3_Secc1!$AQ$111,O,IF(CNGE_2024_M3_Secc1!J212="",1,0))</f>
        <v>#NAME?</v>
      </c>
      <c r="AX199" s="202" t="e" cm="1">
        <f t="array" ref="AX199">IF(CNGE_2024_M3_Secc1!$AO$111=CNGE_2024_M3_Secc1!$AQ$111,O,IF(CNGE_2024_M3_Secc1!K212="",1,0))</f>
        <v>#NAME?</v>
      </c>
      <c r="AY199" s="202" t="e" cm="1">
        <f t="array" ref="AY199">IF(CNGE_2024_M3_Secc1!$AO$111=CNGE_2024_M3_Secc1!$AQ$111,O,IF(CNGE_2024_M3_Secc1!L212="",1,0))</f>
        <v>#NAME?</v>
      </c>
      <c r="AZ199" s="202" t="e" cm="1">
        <f t="array" ref="AZ199">IF(CNGE_2024_M3_Secc1!$AO$111=CNGE_2024_M3_Secc1!$AQ$111,O,IF(CNGE_2024_M3_Secc1!M212="",1,0))</f>
        <v>#NAME?</v>
      </c>
      <c r="BA199" s="202" t="e" cm="1">
        <f t="array" ref="BA199">IF(CNGE_2024_M3_Secc1!$AO$111=CNGE_2024_M3_Secc1!$AQ$111,O,IF(CNGE_2024_M3_Secc1!N212="",1,0))</f>
        <v>#NAME?</v>
      </c>
      <c r="BB199" s="202" t="e" cm="1">
        <f t="array" ref="BB199">IF(CNGE_2024_M3_Secc1!$AO$111=CNGE_2024_M3_Secc1!$AQ$111,O,IF(CNGE_2024_M3_Secc1!O212="",1,0))</f>
        <v>#NAME?</v>
      </c>
      <c r="BC199" s="202" t="e" cm="1">
        <f t="array" ref="BC199">IF(CNGE_2024_M3_Secc1!$AO$111=CNGE_2024_M3_Secc1!$AQ$111,O,IF(CNGE_2024_M3_Secc1!P212="",1,0))</f>
        <v>#NAME?</v>
      </c>
      <c r="BD199" s="202" t="e" cm="1">
        <f t="array" ref="BD199">IF(CNGE_2024_M3_Secc1!$AO$111=CNGE_2024_M3_Secc1!$AQ$111,O,IF(CNGE_2024_M3_Secc1!Q212="",1,0))</f>
        <v>#NAME?</v>
      </c>
      <c r="BE199" s="202" t="e" cm="1">
        <f t="array" ref="BE199">IF(CNGE_2024_M3_Secc1!$AO$111=CNGE_2024_M3_Secc1!$AQ$111,O,IF(CNGE_2024_M3_Secc1!R212="",1,0))</f>
        <v>#NAME?</v>
      </c>
      <c r="BF199" s="202" t="e" cm="1">
        <f t="array" ref="BF199">IF(CNGE_2024_M3_Secc1!$AO$111=CNGE_2024_M3_Secc1!$AQ$111,O,IF(CNGE_2024_M3_Secc1!S212="",1,0))</f>
        <v>#NAME?</v>
      </c>
      <c r="BG199" s="202" t="e" cm="1">
        <f t="array" ref="BG199">IF(CNGE_2024_M3_Secc1!$AO$111=CNGE_2024_M3_Secc1!$AQ$111,O,IF(CNGE_2024_M3_Secc1!T212="",1,0))</f>
        <v>#NAME?</v>
      </c>
      <c r="BH199" s="202" t="e" cm="1">
        <f t="array" ref="BH199">IF(CNGE_2024_M3_Secc1!$AO$111=CNGE_2024_M3_Secc1!$AQ$111,O,IF(CNGE_2024_M3_Secc1!U212="",1,0))</f>
        <v>#NAME?</v>
      </c>
      <c r="BI199" s="202" t="e" cm="1">
        <f t="array" ref="BI199">IF(CNGE_2024_M3_Secc1!$AO$111=CNGE_2024_M3_Secc1!$AQ$111,O,IF(CNGE_2024_M3_Secc1!V212="",1,0))</f>
        <v>#NAME?</v>
      </c>
      <c r="BJ199" s="202" t="e" cm="1">
        <f t="array" ref="BJ199">IF(CNGE_2024_M3_Secc1!$AO$111=CNGE_2024_M3_Secc1!$AQ$111,O,IF(CNGE_2024_M3_Secc1!W212="",1,0))</f>
        <v>#NAME?</v>
      </c>
      <c r="BK199" s="202" t="e" cm="1">
        <f t="array" ref="BK199">IF(CNGE_2024_M3_Secc1!$AO$111=CNGE_2024_M3_Secc1!$AQ$111,O,IF(CNGE_2024_M3_Secc1!X212="",1,0))</f>
        <v>#NAME?</v>
      </c>
      <c r="BL199" s="202" t="e" cm="1">
        <f t="array" ref="BL199">IF(CNGE_2024_M3_Secc1!$AO$111=CNGE_2024_M3_Secc1!$AQ$111,O,IF(CNGE_2024_M3_Secc1!Y212="",1,0))</f>
        <v>#NAME?</v>
      </c>
      <c r="BM199" s="202" t="e" cm="1">
        <f t="array" ref="BM199">IF(CNGE_2024_M3_Secc1!$AO$111=CNGE_2024_M3_Secc1!$AQ$111,O,IF(CNGE_2024_M3_Secc1!Z212="",1,0))</f>
        <v>#NAME?</v>
      </c>
      <c r="BN199" s="202" t="e" cm="1">
        <f t="array" ref="BN199">IF(CNGE_2024_M3_Secc1!$AO$111=CNGE_2024_M3_Secc1!$AQ$111,O,IF(CNGE_2024_M3_Secc1!AA212="",1,0))</f>
        <v>#NAME?</v>
      </c>
      <c r="BO199" s="202" t="e" cm="1">
        <f t="array" ref="BO199">IF(CNGE_2024_M3_Secc1!$AO$111=CNGE_2024_M3_Secc1!$AQ$111,O,IF(CNGE_2024_M3_Secc1!AB212="",1,0))</f>
        <v>#NAME?</v>
      </c>
      <c r="BP199" s="202" t="e" cm="1">
        <f t="array" ref="BP199">IF(CNGE_2024_M3_Secc1!$AO$111=CNGE_2024_M3_Secc1!$AQ$111,O,IF(CNGE_2024_M3_Secc1!AC212="",1,0))</f>
        <v>#NAME?</v>
      </c>
      <c r="BQ199" s="202" t="e" cm="1">
        <f t="array" ref="BQ199">IF(CNGE_2024_M3_Secc1!$AO$111=CNGE_2024_M3_Secc1!$AQ$111,O,IF(CNGE_2024_M3_Secc1!AD212="",1,0))</f>
        <v>#NAME?</v>
      </c>
      <c r="BZ199" s="202">
        <f>IF($AH$96=$AJ$96,0,
IF(OR(AND($BS$147="NS",I199&lt;&gt;"NA",OR(I199="NS",I199=0)),AND($BS$147="NA",I199&lt;&gt;"NS",OR(I199="NA",I199=0))),0,
IF(OR(AND($BS$147&lt;&gt;"NS",$BS$147&lt;&gt;"NA",I199&lt;&gt;"NS",I199&lt;&gt;"NA",I199&gt;$BS$147),
AND(I199&gt;0,OR($BS$147="NS",$BS$147="NA")),
AND($BS$147&lt;&gt;"NS",$BS$147&lt;&gt;"NA",$BS$147&gt;=0,I199="NA"),
AND($BS$147&lt;&gt;"NS",$BS$147&lt;&gt;"NA",$BS$147=0,I199="NS")),1,0)))</f>
        <v>0</v>
      </c>
      <c r="CA199" s="202">
        <f t="shared" ref="CA199:CU199" si="132">IF($AH$96=$AJ$96,0,
IF(OR(AND($BS$147="NS",J199&lt;&gt;"NA",OR(J199="NS",J199=0)),AND($BS$147="NA",J199&lt;&gt;"NS",OR(J199="NA",J199=0))),0,
IF(OR(AND($BS$147&lt;&gt;"NS",$BS$147&lt;&gt;"NA",J199&lt;&gt;"NS",J199&lt;&gt;"NA",J199&gt;$BS$147),
AND(J199&gt;0,OR($BS$147="NS",$BS$147="NA")),
AND($BS$147&lt;&gt;"NS",$BS$147&lt;&gt;"NA",$BS$147&gt;=0,J199="NA"),
AND($BS$147&lt;&gt;"NS",$BS$147&lt;&gt;"NA",$BS$147=0,J199="NS")),1,0)))</f>
        <v>0</v>
      </c>
      <c r="CB199" s="202">
        <f t="shared" si="132"/>
        <v>0</v>
      </c>
      <c r="CC199" s="202">
        <f t="shared" si="132"/>
        <v>0</v>
      </c>
      <c r="CD199" s="202">
        <f t="shared" si="132"/>
        <v>0</v>
      </c>
      <c r="CE199" s="202">
        <f t="shared" si="132"/>
        <v>0</v>
      </c>
      <c r="CF199" s="202">
        <f t="shared" si="132"/>
        <v>0</v>
      </c>
      <c r="CG199" s="202">
        <f t="shared" si="132"/>
        <v>0</v>
      </c>
      <c r="CH199" s="202">
        <f t="shared" si="132"/>
        <v>0</v>
      </c>
      <c r="CI199" s="202">
        <f t="shared" si="132"/>
        <v>0</v>
      </c>
      <c r="CJ199" s="202">
        <f t="shared" si="132"/>
        <v>0</v>
      </c>
      <c r="CK199" s="202">
        <f t="shared" si="132"/>
        <v>0</v>
      </c>
      <c r="CL199" s="202">
        <f t="shared" si="132"/>
        <v>0</v>
      </c>
      <c r="CM199" s="202">
        <f t="shared" si="132"/>
        <v>0</v>
      </c>
      <c r="CN199" s="202">
        <f t="shared" si="132"/>
        <v>0</v>
      </c>
      <c r="CO199" s="202">
        <f t="shared" si="132"/>
        <v>0</v>
      </c>
      <c r="CP199" s="202">
        <f t="shared" si="132"/>
        <v>0</v>
      </c>
      <c r="CQ199" s="202">
        <f t="shared" si="132"/>
        <v>0</v>
      </c>
      <c r="CR199" s="202">
        <f t="shared" si="132"/>
        <v>0</v>
      </c>
      <c r="CS199" s="202">
        <f t="shared" si="132"/>
        <v>0</v>
      </c>
      <c r="CT199" s="202">
        <f t="shared" si="132"/>
        <v>0</v>
      </c>
      <c r="CU199" s="202">
        <f t="shared" si="132"/>
        <v>0</v>
      </c>
      <c r="CY199" s="563">
        <f t="shared" si="105"/>
        <v>0</v>
      </c>
      <c r="CZ199" s="563"/>
    </row>
    <row r="200" spans="1:104" s="211" customFormat="1" ht="15" customHeight="1">
      <c r="A200" s="18"/>
      <c r="B200" s="51"/>
      <c r="C200" s="48" t="s">
        <v>5112</v>
      </c>
      <c r="D200" s="580" t="str">
        <f>IF(CNGE_2024_M3_Secc1!D95="","",CNGE_2024_M3_Secc1!D95)</f>
        <v/>
      </c>
      <c r="E200" s="580"/>
      <c r="F200" s="580"/>
      <c r="G200" s="580"/>
      <c r="H200" s="580"/>
      <c r="I200" s="103"/>
      <c r="J200" s="103"/>
      <c r="K200" s="103"/>
      <c r="L200" s="103"/>
      <c r="M200" s="103"/>
      <c r="N200" s="103"/>
      <c r="O200" s="103"/>
      <c r="P200" s="103"/>
      <c r="Q200" s="103"/>
      <c r="R200" s="103"/>
      <c r="S200" s="103"/>
      <c r="T200" s="103"/>
      <c r="U200" s="103"/>
      <c r="V200" s="103"/>
      <c r="W200" s="103"/>
      <c r="X200" s="103"/>
      <c r="Y200" s="103"/>
      <c r="Z200" s="103"/>
      <c r="AA200" s="103"/>
      <c r="AB200" s="103"/>
      <c r="AC200" s="103"/>
      <c r="AD200" s="103"/>
      <c r="AE200" s="213"/>
      <c r="AF200" s="210"/>
      <c r="AV200" s="202" t="e" cm="1">
        <f t="array" ref="AV200">IF(CNGE_2024_M3_Secc1!$AO$111=CNGE_2024_M3_Secc1!$AQ$111,O,IF(CNGE_2024_M3_Secc1!I213="",1,0))</f>
        <v>#NAME?</v>
      </c>
      <c r="AW200" s="202" t="e" cm="1">
        <f t="array" ref="AW200">IF(CNGE_2024_M3_Secc1!$AO$111=CNGE_2024_M3_Secc1!$AQ$111,O,IF(CNGE_2024_M3_Secc1!J213="",1,0))</f>
        <v>#NAME?</v>
      </c>
      <c r="AX200" s="202" t="e" cm="1">
        <f t="array" ref="AX200">IF(CNGE_2024_M3_Secc1!$AO$111=CNGE_2024_M3_Secc1!$AQ$111,O,IF(CNGE_2024_M3_Secc1!K213="",1,0))</f>
        <v>#NAME?</v>
      </c>
      <c r="AY200" s="202" t="e" cm="1">
        <f t="array" ref="AY200">IF(CNGE_2024_M3_Secc1!$AO$111=CNGE_2024_M3_Secc1!$AQ$111,O,IF(CNGE_2024_M3_Secc1!L213="",1,0))</f>
        <v>#NAME?</v>
      </c>
      <c r="AZ200" s="202" t="e" cm="1">
        <f t="array" ref="AZ200">IF(CNGE_2024_M3_Secc1!$AO$111=CNGE_2024_M3_Secc1!$AQ$111,O,IF(CNGE_2024_M3_Secc1!M213="",1,0))</f>
        <v>#NAME?</v>
      </c>
      <c r="BA200" s="202" t="e" cm="1">
        <f t="array" ref="BA200">IF(CNGE_2024_M3_Secc1!$AO$111=CNGE_2024_M3_Secc1!$AQ$111,O,IF(CNGE_2024_M3_Secc1!N213="",1,0))</f>
        <v>#NAME?</v>
      </c>
      <c r="BB200" s="202" t="e" cm="1">
        <f t="array" ref="BB200">IF(CNGE_2024_M3_Secc1!$AO$111=CNGE_2024_M3_Secc1!$AQ$111,O,IF(CNGE_2024_M3_Secc1!O213="",1,0))</f>
        <v>#NAME?</v>
      </c>
      <c r="BC200" s="202" t="e" cm="1">
        <f t="array" ref="BC200">IF(CNGE_2024_M3_Secc1!$AO$111=CNGE_2024_M3_Secc1!$AQ$111,O,IF(CNGE_2024_M3_Secc1!P213="",1,0))</f>
        <v>#NAME?</v>
      </c>
      <c r="BD200" s="202" t="e" cm="1">
        <f t="array" ref="BD200">IF(CNGE_2024_M3_Secc1!$AO$111=CNGE_2024_M3_Secc1!$AQ$111,O,IF(CNGE_2024_M3_Secc1!Q213="",1,0))</f>
        <v>#NAME?</v>
      </c>
      <c r="BE200" s="202" t="e" cm="1">
        <f t="array" ref="BE200">IF(CNGE_2024_M3_Secc1!$AO$111=CNGE_2024_M3_Secc1!$AQ$111,O,IF(CNGE_2024_M3_Secc1!R213="",1,0))</f>
        <v>#NAME?</v>
      </c>
      <c r="BF200" s="202" t="e" cm="1">
        <f t="array" ref="BF200">IF(CNGE_2024_M3_Secc1!$AO$111=CNGE_2024_M3_Secc1!$AQ$111,O,IF(CNGE_2024_M3_Secc1!S213="",1,0))</f>
        <v>#NAME?</v>
      </c>
      <c r="BG200" s="202" t="e" cm="1">
        <f t="array" ref="BG200">IF(CNGE_2024_M3_Secc1!$AO$111=CNGE_2024_M3_Secc1!$AQ$111,O,IF(CNGE_2024_M3_Secc1!T213="",1,0))</f>
        <v>#NAME?</v>
      </c>
      <c r="BH200" s="202" t="e" cm="1">
        <f t="array" ref="BH200">IF(CNGE_2024_M3_Secc1!$AO$111=CNGE_2024_M3_Secc1!$AQ$111,O,IF(CNGE_2024_M3_Secc1!U213="",1,0))</f>
        <v>#NAME?</v>
      </c>
      <c r="BI200" s="202" t="e" cm="1">
        <f t="array" ref="BI200">IF(CNGE_2024_M3_Secc1!$AO$111=CNGE_2024_M3_Secc1!$AQ$111,O,IF(CNGE_2024_M3_Secc1!V213="",1,0))</f>
        <v>#NAME?</v>
      </c>
      <c r="BJ200" s="202" t="e" cm="1">
        <f t="array" ref="BJ200">IF(CNGE_2024_M3_Secc1!$AO$111=CNGE_2024_M3_Secc1!$AQ$111,O,IF(CNGE_2024_M3_Secc1!W213="",1,0))</f>
        <v>#NAME?</v>
      </c>
      <c r="BK200" s="202" t="e" cm="1">
        <f t="array" ref="BK200">IF(CNGE_2024_M3_Secc1!$AO$111=CNGE_2024_M3_Secc1!$AQ$111,O,IF(CNGE_2024_M3_Secc1!X213="",1,0))</f>
        <v>#NAME?</v>
      </c>
      <c r="BL200" s="202" t="e" cm="1">
        <f t="array" ref="BL200">IF(CNGE_2024_M3_Secc1!$AO$111=CNGE_2024_M3_Secc1!$AQ$111,O,IF(CNGE_2024_M3_Secc1!Y213="",1,0))</f>
        <v>#NAME?</v>
      </c>
      <c r="BM200" s="202" t="e" cm="1">
        <f t="array" ref="BM200">IF(CNGE_2024_M3_Secc1!$AO$111=CNGE_2024_M3_Secc1!$AQ$111,O,IF(CNGE_2024_M3_Secc1!Z213="",1,0))</f>
        <v>#NAME?</v>
      </c>
      <c r="BN200" s="202" t="e" cm="1">
        <f t="array" ref="BN200">IF(CNGE_2024_M3_Secc1!$AO$111=CNGE_2024_M3_Secc1!$AQ$111,O,IF(CNGE_2024_M3_Secc1!AA213="",1,0))</f>
        <v>#NAME?</v>
      </c>
      <c r="BO200" s="202" t="e" cm="1">
        <f t="array" ref="BO200">IF(CNGE_2024_M3_Secc1!$AO$111=CNGE_2024_M3_Secc1!$AQ$111,O,IF(CNGE_2024_M3_Secc1!AB213="",1,0))</f>
        <v>#NAME?</v>
      </c>
      <c r="BP200" s="202" t="e" cm="1">
        <f t="array" ref="BP200">IF(CNGE_2024_M3_Secc1!$AO$111=CNGE_2024_M3_Secc1!$AQ$111,O,IF(CNGE_2024_M3_Secc1!AC213="",1,0))</f>
        <v>#NAME?</v>
      </c>
      <c r="BQ200" s="202" t="e" cm="1">
        <f t="array" ref="BQ200">IF(CNGE_2024_M3_Secc1!$AO$111=CNGE_2024_M3_Secc1!$AQ$111,O,IF(CNGE_2024_M3_Secc1!AD213="",1,0))</f>
        <v>#NAME?</v>
      </c>
      <c r="BZ200" s="202">
        <f>IF($AH$96=$AJ$96,0,
IF(OR(AND($BS$148="NS",I200&lt;&gt;"NA",OR(I200="NS",I200=0)),AND($BS$148="NA",I200&lt;&gt;"NS",OR(I200="NA",I200=0))),0,
IF(OR(AND($BS$148&lt;&gt;"NS",$BS$148&lt;&gt;"NA",I200&lt;&gt;"NS",I200&lt;&gt;"NA",I200&gt;$BS$148),
AND(I200&gt;0,OR($BS$148="NS",$BS$148="NA")),
AND($BS$148&lt;&gt;"NS",$BS$148&lt;&gt;"NA",$BS$148&gt;=0,I200="NA"),
AND($BS$148&lt;&gt;"NS",$BS$148&lt;&gt;"NA",$BS$148=0,I200="NS")),1,0)))</f>
        <v>0</v>
      </c>
      <c r="CA200" s="202">
        <f t="shared" ref="CA200:CU200" si="133">IF($AH$96=$AJ$96,0,
IF(OR(AND($BS$148="NS",J200&lt;&gt;"NA",OR(J200="NS",J200=0)),AND($BS$148="NA",J200&lt;&gt;"NS",OR(J200="NA",J200=0))),0,
IF(OR(AND($BS$148&lt;&gt;"NS",$BS$148&lt;&gt;"NA",J200&lt;&gt;"NS",J200&lt;&gt;"NA",J200&gt;$BS$148),
AND(J200&gt;0,OR($BS$148="NS",$BS$148="NA")),
AND($BS$148&lt;&gt;"NS",$BS$148&lt;&gt;"NA",$BS$148&gt;=0,J200="NA"),
AND($BS$148&lt;&gt;"NS",$BS$148&lt;&gt;"NA",$BS$148=0,J200="NS")),1,0)))</f>
        <v>0</v>
      </c>
      <c r="CB200" s="202">
        <f t="shared" si="133"/>
        <v>0</v>
      </c>
      <c r="CC200" s="202">
        <f t="shared" si="133"/>
        <v>0</v>
      </c>
      <c r="CD200" s="202">
        <f t="shared" si="133"/>
        <v>0</v>
      </c>
      <c r="CE200" s="202">
        <f t="shared" si="133"/>
        <v>0</v>
      </c>
      <c r="CF200" s="202">
        <f t="shared" si="133"/>
        <v>0</v>
      </c>
      <c r="CG200" s="202">
        <f t="shared" si="133"/>
        <v>0</v>
      </c>
      <c r="CH200" s="202">
        <f t="shared" si="133"/>
        <v>0</v>
      </c>
      <c r="CI200" s="202">
        <f t="shared" si="133"/>
        <v>0</v>
      </c>
      <c r="CJ200" s="202">
        <f t="shared" si="133"/>
        <v>0</v>
      </c>
      <c r="CK200" s="202">
        <f t="shared" si="133"/>
        <v>0</v>
      </c>
      <c r="CL200" s="202">
        <f t="shared" si="133"/>
        <v>0</v>
      </c>
      <c r="CM200" s="202">
        <f t="shared" si="133"/>
        <v>0</v>
      </c>
      <c r="CN200" s="202">
        <f t="shared" si="133"/>
        <v>0</v>
      </c>
      <c r="CO200" s="202">
        <f t="shared" si="133"/>
        <v>0</v>
      </c>
      <c r="CP200" s="202">
        <f t="shared" si="133"/>
        <v>0</v>
      </c>
      <c r="CQ200" s="202">
        <f t="shared" si="133"/>
        <v>0</v>
      </c>
      <c r="CR200" s="202">
        <f t="shared" si="133"/>
        <v>0</v>
      </c>
      <c r="CS200" s="202">
        <f t="shared" si="133"/>
        <v>0</v>
      </c>
      <c r="CT200" s="202">
        <f t="shared" si="133"/>
        <v>0</v>
      </c>
      <c r="CU200" s="202">
        <f t="shared" si="133"/>
        <v>0</v>
      </c>
      <c r="CY200" s="563">
        <f t="shared" si="105"/>
        <v>0</v>
      </c>
      <c r="CZ200" s="563"/>
    </row>
    <row r="201" spans="1:104" s="211" customFormat="1" ht="15" customHeight="1">
      <c r="A201" s="18"/>
      <c r="B201" s="51"/>
      <c r="C201" s="48" t="s">
        <v>5113</v>
      </c>
      <c r="D201" s="580" t="str">
        <f>IF(CNGE_2024_M3_Secc1!D96="","",CNGE_2024_M3_Secc1!D96)</f>
        <v/>
      </c>
      <c r="E201" s="580"/>
      <c r="F201" s="580"/>
      <c r="G201" s="580"/>
      <c r="H201" s="580"/>
      <c r="I201" s="103"/>
      <c r="J201" s="103"/>
      <c r="K201" s="103"/>
      <c r="L201" s="103"/>
      <c r="M201" s="103"/>
      <c r="N201" s="103"/>
      <c r="O201" s="103"/>
      <c r="P201" s="103"/>
      <c r="Q201" s="103"/>
      <c r="R201" s="103"/>
      <c r="S201" s="103"/>
      <c r="T201" s="103"/>
      <c r="U201" s="103"/>
      <c r="V201" s="103"/>
      <c r="W201" s="103"/>
      <c r="X201" s="103"/>
      <c r="Y201" s="103"/>
      <c r="Z201" s="103"/>
      <c r="AA201" s="103"/>
      <c r="AB201" s="103"/>
      <c r="AC201" s="103"/>
      <c r="AD201" s="103"/>
      <c r="AE201" s="213"/>
      <c r="AF201" s="210"/>
      <c r="AV201" s="202" t="e" cm="1">
        <f t="array" ref="AV201">IF(CNGE_2024_M3_Secc1!$AO$111=CNGE_2024_M3_Secc1!$AQ$111,O,IF(CNGE_2024_M3_Secc1!I214="",1,0))</f>
        <v>#NAME?</v>
      </c>
      <c r="AW201" s="202" t="e" cm="1">
        <f t="array" ref="AW201">IF(CNGE_2024_M3_Secc1!$AO$111=CNGE_2024_M3_Secc1!$AQ$111,O,IF(CNGE_2024_M3_Secc1!J214="",1,0))</f>
        <v>#NAME?</v>
      </c>
      <c r="AX201" s="202" t="e" cm="1">
        <f t="array" ref="AX201">IF(CNGE_2024_M3_Secc1!$AO$111=CNGE_2024_M3_Secc1!$AQ$111,O,IF(CNGE_2024_M3_Secc1!K214="",1,0))</f>
        <v>#NAME?</v>
      </c>
      <c r="AY201" s="202" t="e" cm="1">
        <f t="array" ref="AY201">IF(CNGE_2024_M3_Secc1!$AO$111=CNGE_2024_M3_Secc1!$AQ$111,O,IF(CNGE_2024_M3_Secc1!L214="",1,0))</f>
        <v>#NAME?</v>
      </c>
      <c r="AZ201" s="202" t="e" cm="1">
        <f t="array" ref="AZ201">IF(CNGE_2024_M3_Secc1!$AO$111=CNGE_2024_M3_Secc1!$AQ$111,O,IF(CNGE_2024_M3_Secc1!M214="",1,0))</f>
        <v>#NAME?</v>
      </c>
      <c r="BA201" s="202" t="e" cm="1">
        <f t="array" ref="BA201">IF(CNGE_2024_M3_Secc1!$AO$111=CNGE_2024_M3_Secc1!$AQ$111,O,IF(CNGE_2024_M3_Secc1!N214="",1,0))</f>
        <v>#NAME?</v>
      </c>
      <c r="BB201" s="202" t="e" cm="1">
        <f t="array" ref="BB201">IF(CNGE_2024_M3_Secc1!$AO$111=CNGE_2024_M3_Secc1!$AQ$111,O,IF(CNGE_2024_M3_Secc1!O214="",1,0))</f>
        <v>#NAME?</v>
      </c>
      <c r="BC201" s="202" t="e" cm="1">
        <f t="array" ref="BC201">IF(CNGE_2024_M3_Secc1!$AO$111=CNGE_2024_M3_Secc1!$AQ$111,O,IF(CNGE_2024_M3_Secc1!P214="",1,0))</f>
        <v>#NAME?</v>
      </c>
      <c r="BD201" s="202" t="e" cm="1">
        <f t="array" ref="BD201">IF(CNGE_2024_M3_Secc1!$AO$111=CNGE_2024_M3_Secc1!$AQ$111,O,IF(CNGE_2024_M3_Secc1!Q214="",1,0))</f>
        <v>#NAME?</v>
      </c>
      <c r="BE201" s="202" t="e" cm="1">
        <f t="array" ref="BE201">IF(CNGE_2024_M3_Secc1!$AO$111=CNGE_2024_M3_Secc1!$AQ$111,O,IF(CNGE_2024_M3_Secc1!R214="",1,0))</f>
        <v>#NAME?</v>
      </c>
      <c r="BF201" s="202" t="e" cm="1">
        <f t="array" ref="BF201">IF(CNGE_2024_M3_Secc1!$AO$111=CNGE_2024_M3_Secc1!$AQ$111,O,IF(CNGE_2024_M3_Secc1!S214="",1,0))</f>
        <v>#NAME?</v>
      </c>
      <c r="BG201" s="202" t="e" cm="1">
        <f t="array" ref="BG201">IF(CNGE_2024_M3_Secc1!$AO$111=CNGE_2024_M3_Secc1!$AQ$111,O,IF(CNGE_2024_M3_Secc1!T214="",1,0))</f>
        <v>#NAME?</v>
      </c>
      <c r="BH201" s="202" t="e" cm="1">
        <f t="array" ref="BH201">IF(CNGE_2024_M3_Secc1!$AO$111=CNGE_2024_M3_Secc1!$AQ$111,O,IF(CNGE_2024_M3_Secc1!U214="",1,0))</f>
        <v>#NAME?</v>
      </c>
      <c r="BI201" s="202" t="e" cm="1">
        <f t="array" ref="BI201">IF(CNGE_2024_M3_Secc1!$AO$111=CNGE_2024_M3_Secc1!$AQ$111,O,IF(CNGE_2024_M3_Secc1!V214="",1,0))</f>
        <v>#NAME?</v>
      </c>
      <c r="BJ201" s="202" t="e" cm="1">
        <f t="array" ref="BJ201">IF(CNGE_2024_M3_Secc1!$AO$111=CNGE_2024_M3_Secc1!$AQ$111,O,IF(CNGE_2024_M3_Secc1!W214="",1,0))</f>
        <v>#NAME?</v>
      </c>
      <c r="BK201" s="202" t="e" cm="1">
        <f t="array" ref="BK201">IF(CNGE_2024_M3_Secc1!$AO$111=CNGE_2024_M3_Secc1!$AQ$111,O,IF(CNGE_2024_M3_Secc1!X214="",1,0))</f>
        <v>#NAME?</v>
      </c>
      <c r="BL201" s="202" t="e" cm="1">
        <f t="array" ref="BL201">IF(CNGE_2024_M3_Secc1!$AO$111=CNGE_2024_M3_Secc1!$AQ$111,O,IF(CNGE_2024_M3_Secc1!Y214="",1,0))</f>
        <v>#NAME?</v>
      </c>
      <c r="BM201" s="202" t="e" cm="1">
        <f t="array" ref="BM201">IF(CNGE_2024_M3_Secc1!$AO$111=CNGE_2024_M3_Secc1!$AQ$111,O,IF(CNGE_2024_M3_Secc1!Z214="",1,0))</f>
        <v>#NAME?</v>
      </c>
      <c r="BN201" s="202" t="e" cm="1">
        <f t="array" ref="BN201">IF(CNGE_2024_M3_Secc1!$AO$111=CNGE_2024_M3_Secc1!$AQ$111,O,IF(CNGE_2024_M3_Secc1!AA214="",1,0))</f>
        <v>#NAME?</v>
      </c>
      <c r="BO201" s="202" t="e" cm="1">
        <f t="array" ref="BO201">IF(CNGE_2024_M3_Secc1!$AO$111=CNGE_2024_M3_Secc1!$AQ$111,O,IF(CNGE_2024_M3_Secc1!AB214="",1,0))</f>
        <v>#NAME?</v>
      </c>
      <c r="BP201" s="202" t="e" cm="1">
        <f t="array" ref="BP201">IF(CNGE_2024_M3_Secc1!$AO$111=CNGE_2024_M3_Secc1!$AQ$111,O,IF(CNGE_2024_M3_Secc1!AC214="",1,0))</f>
        <v>#NAME?</v>
      </c>
      <c r="BQ201" s="202" t="e" cm="1">
        <f t="array" ref="BQ201">IF(CNGE_2024_M3_Secc1!$AO$111=CNGE_2024_M3_Secc1!$AQ$111,O,IF(CNGE_2024_M3_Secc1!AD214="",1,0))</f>
        <v>#NAME?</v>
      </c>
      <c r="BZ201" s="202">
        <f>IF($AH$96=$AJ$96,0,
IF(OR(AND($BS$149="NS",I201&lt;&gt;"NA",OR(I201="NS",I201=0)),AND($BS$149="NA",I201&lt;&gt;"NS",OR(I201="NA",I201=0))),0,
IF(OR(AND($BS$149&lt;&gt;"NS",$BS$149&lt;&gt;"NA",I201&lt;&gt;"NS",I201&lt;&gt;"NA",I201&gt;$BS$149),
AND(I201&gt;0,OR($BS$149="NS",$BS$149="NA")),
AND($BS$149&lt;&gt;"NS",$BS$149&lt;&gt;"NA",$BS$149&gt;=0,I201="NA"),
AND($BS$149&lt;&gt;"NS",$BS$149&lt;&gt;"NA",$BS$149=0,I201="NS")),1,0)))</f>
        <v>0</v>
      </c>
      <c r="CA201" s="202">
        <f t="shared" ref="CA201:CU201" si="134">IF($AH$96=$AJ$96,0,
IF(OR(AND($BS$149="NS",J201&lt;&gt;"NA",OR(J201="NS",J201=0)),AND($BS$149="NA",J201&lt;&gt;"NS",OR(J201="NA",J201=0))),0,
IF(OR(AND($BS$149&lt;&gt;"NS",$BS$149&lt;&gt;"NA",J201&lt;&gt;"NS",J201&lt;&gt;"NA",J201&gt;$BS$149),
AND(J201&gt;0,OR($BS$149="NS",$BS$149="NA")),
AND($BS$149&lt;&gt;"NS",$BS$149&lt;&gt;"NA",$BS$149&gt;=0,J201="NA"),
AND($BS$149&lt;&gt;"NS",$BS$149&lt;&gt;"NA",$BS$149=0,J201="NS")),1,0)))</f>
        <v>0</v>
      </c>
      <c r="CB201" s="202">
        <f t="shared" si="134"/>
        <v>0</v>
      </c>
      <c r="CC201" s="202">
        <f t="shared" si="134"/>
        <v>0</v>
      </c>
      <c r="CD201" s="202">
        <f t="shared" si="134"/>
        <v>0</v>
      </c>
      <c r="CE201" s="202">
        <f t="shared" si="134"/>
        <v>0</v>
      </c>
      <c r="CF201" s="202">
        <f t="shared" si="134"/>
        <v>0</v>
      </c>
      <c r="CG201" s="202">
        <f t="shared" si="134"/>
        <v>0</v>
      </c>
      <c r="CH201" s="202">
        <f t="shared" si="134"/>
        <v>0</v>
      </c>
      <c r="CI201" s="202">
        <f t="shared" si="134"/>
        <v>0</v>
      </c>
      <c r="CJ201" s="202">
        <f t="shared" si="134"/>
        <v>0</v>
      </c>
      <c r="CK201" s="202">
        <f t="shared" si="134"/>
        <v>0</v>
      </c>
      <c r="CL201" s="202">
        <f t="shared" si="134"/>
        <v>0</v>
      </c>
      <c r="CM201" s="202">
        <f t="shared" si="134"/>
        <v>0</v>
      </c>
      <c r="CN201" s="202">
        <f t="shared" si="134"/>
        <v>0</v>
      </c>
      <c r="CO201" s="202">
        <f t="shared" si="134"/>
        <v>0</v>
      </c>
      <c r="CP201" s="202">
        <f t="shared" si="134"/>
        <v>0</v>
      </c>
      <c r="CQ201" s="202">
        <f t="shared" si="134"/>
        <v>0</v>
      </c>
      <c r="CR201" s="202">
        <f t="shared" si="134"/>
        <v>0</v>
      </c>
      <c r="CS201" s="202">
        <f t="shared" si="134"/>
        <v>0</v>
      </c>
      <c r="CT201" s="202">
        <f t="shared" si="134"/>
        <v>0</v>
      </c>
      <c r="CU201" s="202">
        <f t="shared" si="134"/>
        <v>0</v>
      </c>
      <c r="CY201" s="563">
        <f t="shared" si="105"/>
        <v>0</v>
      </c>
      <c r="CZ201" s="563"/>
    </row>
    <row r="202" spans="1:104" s="211" customFormat="1" ht="15" customHeight="1">
      <c r="A202" s="18"/>
      <c r="B202" s="51"/>
      <c r="C202" s="48" t="s">
        <v>5114</v>
      </c>
      <c r="D202" s="580" t="str">
        <f>IF(CNGE_2024_M3_Secc1!D97="","",CNGE_2024_M3_Secc1!D97)</f>
        <v/>
      </c>
      <c r="E202" s="580"/>
      <c r="F202" s="580"/>
      <c r="G202" s="580"/>
      <c r="H202" s="580"/>
      <c r="I202" s="103"/>
      <c r="J202" s="103"/>
      <c r="K202" s="103"/>
      <c r="L202" s="103"/>
      <c r="M202" s="103"/>
      <c r="N202" s="103"/>
      <c r="O202" s="103"/>
      <c r="P202" s="103"/>
      <c r="Q202" s="103"/>
      <c r="R202" s="103"/>
      <c r="S202" s="103"/>
      <c r="T202" s="103"/>
      <c r="U202" s="103"/>
      <c r="V202" s="103"/>
      <c r="W202" s="103"/>
      <c r="X202" s="103"/>
      <c r="Y202" s="103"/>
      <c r="Z202" s="103"/>
      <c r="AA202" s="103"/>
      <c r="AB202" s="103"/>
      <c r="AC202" s="103"/>
      <c r="AD202" s="103"/>
      <c r="AE202" s="213"/>
      <c r="AF202" s="210"/>
      <c r="AV202" s="202" t="e" cm="1">
        <f t="array" ref="AV202">IF(CNGE_2024_M3_Secc1!$AO$111=CNGE_2024_M3_Secc1!$AQ$111,O,IF(CNGE_2024_M3_Secc1!I215="",1,0))</f>
        <v>#NAME?</v>
      </c>
      <c r="AW202" s="202" t="e" cm="1">
        <f t="array" ref="AW202">IF(CNGE_2024_M3_Secc1!$AO$111=CNGE_2024_M3_Secc1!$AQ$111,O,IF(CNGE_2024_M3_Secc1!J215="",1,0))</f>
        <v>#NAME?</v>
      </c>
      <c r="AX202" s="202" t="e" cm="1">
        <f t="array" ref="AX202">IF(CNGE_2024_M3_Secc1!$AO$111=CNGE_2024_M3_Secc1!$AQ$111,O,IF(CNGE_2024_M3_Secc1!K215="",1,0))</f>
        <v>#NAME?</v>
      </c>
      <c r="AY202" s="202" t="e" cm="1">
        <f t="array" ref="AY202">IF(CNGE_2024_M3_Secc1!$AO$111=CNGE_2024_M3_Secc1!$AQ$111,O,IF(CNGE_2024_M3_Secc1!L215="",1,0))</f>
        <v>#NAME?</v>
      </c>
      <c r="AZ202" s="202" t="e" cm="1">
        <f t="array" ref="AZ202">IF(CNGE_2024_M3_Secc1!$AO$111=CNGE_2024_M3_Secc1!$AQ$111,O,IF(CNGE_2024_M3_Secc1!M215="",1,0))</f>
        <v>#NAME?</v>
      </c>
      <c r="BA202" s="202" t="e" cm="1">
        <f t="array" ref="BA202">IF(CNGE_2024_M3_Secc1!$AO$111=CNGE_2024_M3_Secc1!$AQ$111,O,IF(CNGE_2024_M3_Secc1!N215="",1,0))</f>
        <v>#NAME?</v>
      </c>
      <c r="BB202" s="202" t="e" cm="1">
        <f t="array" ref="BB202">IF(CNGE_2024_M3_Secc1!$AO$111=CNGE_2024_M3_Secc1!$AQ$111,O,IF(CNGE_2024_M3_Secc1!O215="",1,0))</f>
        <v>#NAME?</v>
      </c>
      <c r="BC202" s="202" t="e" cm="1">
        <f t="array" ref="BC202">IF(CNGE_2024_M3_Secc1!$AO$111=CNGE_2024_M3_Secc1!$AQ$111,O,IF(CNGE_2024_M3_Secc1!P215="",1,0))</f>
        <v>#NAME?</v>
      </c>
      <c r="BD202" s="202" t="e" cm="1">
        <f t="array" ref="BD202">IF(CNGE_2024_M3_Secc1!$AO$111=CNGE_2024_M3_Secc1!$AQ$111,O,IF(CNGE_2024_M3_Secc1!Q215="",1,0))</f>
        <v>#NAME?</v>
      </c>
      <c r="BE202" s="202" t="e" cm="1">
        <f t="array" ref="BE202">IF(CNGE_2024_M3_Secc1!$AO$111=CNGE_2024_M3_Secc1!$AQ$111,O,IF(CNGE_2024_M3_Secc1!R215="",1,0))</f>
        <v>#NAME?</v>
      </c>
      <c r="BF202" s="202" t="e" cm="1">
        <f t="array" ref="BF202">IF(CNGE_2024_M3_Secc1!$AO$111=CNGE_2024_M3_Secc1!$AQ$111,O,IF(CNGE_2024_M3_Secc1!S215="",1,0))</f>
        <v>#NAME?</v>
      </c>
      <c r="BG202" s="202" t="e" cm="1">
        <f t="array" ref="BG202">IF(CNGE_2024_M3_Secc1!$AO$111=CNGE_2024_M3_Secc1!$AQ$111,O,IF(CNGE_2024_M3_Secc1!T215="",1,0))</f>
        <v>#NAME?</v>
      </c>
      <c r="BH202" s="202" t="e" cm="1">
        <f t="array" ref="BH202">IF(CNGE_2024_M3_Secc1!$AO$111=CNGE_2024_M3_Secc1!$AQ$111,O,IF(CNGE_2024_M3_Secc1!U215="",1,0))</f>
        <v>#NAME?</v>
      </c>
      <c r="BI202" s="202" t="e" cm="1">
        <f t="array" ref="BI202">IF(CNGE_2024_M3_Secc1!$AO$111=CNGE_2024_M3_Secc1!$AQ$111,O,IF(CNGE_2024_M3_Secc1!V215="",1,0))</f>
        <v>#NAME?</v>
      </c>
      <c r="BJ202" s="202" t="e" cm="1">
        <f t="array" ref="BJ202">IF(CNGE_2024_M3_Secc1!$AO$111=CNGE_2024_M3_Secc1!$AQ$111,O,IF(CNGE_2024_M3_Secc1!W215="",1,0))</f>
        <v>#NAME?</v>
      </c>
      <c r="BK202" s="202" t="e" cm="1">
        <f t="array" ref="BK202">IF(CNGE_2024_M3_Secc1!$AO$111=CNGE_2024_M3_Secc1!$AQ$111,O,IF(CNGE_2024_M3_Secc1!X215="",1,0))</f>
        <v>#NAME?</v>
      </c>
      <c r="BL202" s="202" t="e" cm="1">
        <f t="array" ref="BL202">IF(CNGE_2024_M3_Secc1!$AO$111=CNGE_2024_M3_Secc1!$AQ$111,O,IF(CNGE_2024_M3_Secc1!Y215="",1,0))</f>
        <v>#NAME?</v>
      </c>
      <c r="BM202" s="202" t="e" cm="1">
        <f t="array" ref="BM202">IF(CNGE_2024_M3_Secc1!$AO$111=CNGE_2024_M3_Secc1!$AQ$111,O,IF(CNGE_2024_M3_Secc1!Z215="",1,0))</f>
        <v>#NAME?</v>
      </c>
      <c r="BN202" s="202" t="e" cm="1">
        <f t="array" ref="BN202">IF(CNGE_2024_M3_Secc1!$AO$111=CNGE_2024_M3_Secc1!$AQ$111,O,IF(CNGE_2024_M3_Secc1!AA215="",1,0))</f>
        <v>#NAME?</v>
      </c>
      <c r="BO202" s="202" t="e" cm="1">
        <f t="array" ref="BO202">IF(CNGE_2024_M3_Secc1!$AO$111=CNGE_2024_M3_Secc1!$AQ$111,O,IF(CNGE_2024_M3_Secc1!AB215="",1,0))</f>
        <v>#NAME?</v>
      </c>
      <c r="BP202" s="202" t="e" cm="1">
        <f t="array" ref="BP202">IF(CNGE_2024_M3_Secc1!$AO$111=CNGE_2024_M3_Secc1!$AQ$111,O,IF(CNGE_2024_M3_Secc1!AC215="",1,0))</f>
        <v>#NAME?</v>
      </c>
      <c r="BQ202" s="202" t="e" cm="1">
        <f t="array" ref="BQ202">IF(CNGE_2024_M3_Secc1!$AO$111=CNGE_2024_M3_Secc1!$AQ$111,O,IF(CNGE_2024_M3_Secc1!AD215="",1,0))</f>
        <v>#NAME?</v>
      </c>
      <c r="BZ202" s="202">
        <f>IF($AH$96=$AJ$96,0,
IF(OR(AND($BS$150="NS",I202&lt;&gt;"NA",OR(I202="NS",I202=0)),AND($BS$150="NA",I202&lt;&gt;"NS",OR(I202="NA",I202=0))),0,
IF(OR(AND($BS$150&lt;&gt;"NS",$BS$150&lt;&gt;"NA",I202&lt;&gt;"NS",I202&lt;&gt;"NA",I202&gt;$BS$150),
AND(I202&gt;0,OR($BS$150="NS",$BS$150="NA")),
AND($BS$150&lt;&gt;"NS",$BS$150&lt;&gt;"NA",$BS$150&gt;=0,I202="NA"),
AND($BS$150&lt;&gt;"NS",$BS$150&lt;&gt;"NA",$BS$150=0,I202="NS")),1,0)))</f>
        <v>0</v>
      </c>
      <c r="CA202" s="202">
        <f t="shared" ref="CA202:CU202" si="135">IF($AH$96=$AJ$96,0,
IF(OR(AND($BS$150="NS",J202&lt;&gt;"NA",OR(J202="NS",J202=0)),AND($BS$150="NA",J202&lt;&gt;"NS",OR(J202="NA",J202=0))),0,
IF(OR(AND($BS$150&lt;&gt;"NS",$BS$150&lt;&gt;"NA",J202&lt;&gt;"NS",J202&lt;&gt;"NA",J202&gt;$BS$150),
AND(J202&gt;0,OR($BS$150="NS",$BS$150="NA")),
AND($BS$150&lt;&gt;"NS",$BS$150&lt;&gt;"NA",$BS$150&gt;=0,J202="NA"),
AND($BS$150&lt;&gt;"NS",$BS$150&lt;&gt;"NA",$BS$150=0,J202="NS")),1,0)))</f>
        <v>0</v>
      </c>
      <c r="CB202" s="202">
        <f t="shared" si="135"/>
        <v>0</v>
      </c>
      <c r="CC202" s="202">
        <f t="shared" si="135"/>
        <v>0</v>
      </c>
      <c r="CD202" s="202">
        <f t="shared" si="135"/>
        <v>0</v>
      </c>
      <c r="CE202" s="202">
        <f t="shared" si="135"/>
        <v>0</v>
      </c>
      <c r="CF202" s="202">
        <f t="shared" si="135"/>
        <v>0</v>
      </c>
      <c r="CG202" s="202">
        <f t="shared" si="135"/>
        <v>0</v>
      </c>
      <c r="CH202" s="202">
        <f t="shared" si="135"/>
        <v>0</v>
      </c>
      <c r="CI202" s="202">
        <f t="shared" si="135"/>
        <v>0</v>
      </c>
      <c r="CJ202" s="202">
        <f t="shared" si="135"/>
        <v>0</v>
      </c>
      <c r="CK202" s="202">
        <f t="shared" si="135"/>
        <v>0</v>
      </c>
      <c r="CL202" s="202">
        <f t="shared" si="135"/>
        <v>0</v>
      </c>
      <c r="CM202" s="202">
        <f t="shared" si="135"/>
        <v>0</v>
      </c>
      <c r="CN202" s="202">
        <f t="shared" si="135"/>
        <v>0</v>
      </c>
      <c r="CO202" s="202">
        <f t="shared" si="135"/>
        <v>0</v>
      </c>
      <c r="CP202" s="202">
        <f t="shared" si="135"/>
        <v>0</v>
      </c>
      <c r="CQ202" s="202">
        <f t="shared" si="135"/>
        <v>0</v>
      </c>
      <c r="CR202" s="202">
        <f t="shared" si="135"/>
        <v>0</v>
      </c>
      <c r="CS202" s="202">
        <f t="shared" si="135"/>
        <v>0</v>
      </c>
      <c r="CT202" s="202">
        <f t="shared" si="135"/>
        <v>0</v>
      </c>
      <c r="CU202" s="202">
        <f t="shared" si="135"/>
        <v>0</v>
      </c>
      <c r="CY202" s="563">
        <f t="shared" si="105"/>
        <v>0</v>
      </c>
      <c r="CZ202" s="563"/>
    </row>
    <row r="203" spans="1:104" s="28" customFormat="1" ht="15" customHeight="1">
      <c r="A203" s="18"/>
      <c r="I203" s="135">
        <f>IF(AND(SUM(I157:I202)=0,COUNTIF(I157:I202,"NS")&gt;0),"NS",
IF(AND(SUM(I157:I202)=0,COUNTIF(I157:I202,0)&gt;0),0,
IF(AND(SUM(I157:I202)=0,COUNTIF(I157:I202,"NA")&gt;0),"NA",
SUM(I157:I202))))</f>
        <v>0</v>
      </c>
      <c r="J203" s="135">
        <f t="shared" ref="J203:AD203" si="136">IF(AND(SUM(J157:J202)=0,COUNTIF(J157:J202,"NS")&gt;0),"NS",
IF(AND(SUM(J157:J202)=0,COUNTIF(J157:J202,0)&gt;0),0,
IF(AND(SUM(J157:J202)=0,COUNTIF(J157:J202,"NA")&gt;0),"NA",
SUM(J157:J202))))</f>
        <v>0</v>
      </c>
      <c r="K203" s="135">
        <f t="shared" si="136"/>
        <v>0</v>
      </c>
      <c r="L203" s="135">
        <f t="shared" si="136"/>
        <v>0</v>
      </c>
      <c r="M203" s="135">
        <f t="shared" si="136"/>
        <v>0</v>
      </c>
      <c r="N203" s="135">
        <f t="shared" si="136"/>
        <v>0</v>
      </c>
      <c r="O203" s="135">
        <f t="shared" si="136"/>
        <v>0</v>
      </c>
      <c r="P203" s="135">
        <f t="shared" si="136"/>
        <v>0</v>
      </c>
      <c r="Q203" s="135">
        <f t="shared" si="136"/>
        <v>0</v>
      </c>
      <c r="R203" s="135">
        <f t="shared" si="136"/>
        <v>0</v>
      </c>
      <c r="S203" s="135">
        <f t="shared" si="136"/>
        <v>0</v>
      </c>
      <c r="T203" s="135">
        <f t="shared" si="136"/>
        <v>0</v>
      </c>
      <c r="U203" s="135">
        <f t="shared" si="136"/>
        <v>0</v>
      </c>
      <c r="V203" s="135">
        <f t="shared" si="136"/>
        <v>0</v>
      </c>
      <c r="W203" s="135">
        <f t="shared" si="136"/>
        <v>0</v>
      </c>
      <c r="X203" s="135">
        <f t="shared" si="136"/>
        <v>0</v>
      </c>
      <c r="Y203" s="135">
        <f t="shared" si="136"/>
        <v>0</v>
      </c>
      <c r="Z203" s="135">
        <f t="shared" si="136"/>
        <v>0</v>
      </c>
      <c r="AA203" s="135">
        <f t="shared" si="136"/>
        <v>0</v>
      </c>
      <c r="AB203" s="135">
        <f t="shared" si="136"/>
        <v>0</v>
      </c>
      <c r="AC203" s="135">
        <f t="shared" si="136"/>
        <v>0</v>
      </c>
      <c r="AD203" s="135">
        <f t="shared" si="136"/>
        <v>0</v>
      </c>
      <c r="AE203" s="213"/>
      <c r="AF203" s="111"/>
      <c r="CY203" s="838">
        <f>SUM(CY157:CZ202)</f>
        <v>0</v>
      </c>
      <c r="CZ203" s="838"/>
    </row>
    <row r="204" spans="1:104" s="28" customFormat="1" ht="15" customHeight="1">
      <c r="A204" s="18"/>
      <c r="AE204" s="213"/>
      <c r="AF204" s="111"/>
    </row>
    <row r="205" spans="1:104" s="211" customFormat="1" ht="15" customHeight="1">
      <c r="A205" s="18"/>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c r="AA205" s="634" t="s">
        <v>5175</v>
      </c>
      <c r="AB205" s="634"/>
      <c r="AC205" s="634"/>
      <c r="AD205" s="634"/>
      <c r="AE205" s="213"/>
      <c r="AF205" s="210"/>
      <c r="AV205" s="38"/>
      <c r="AW205" s="38"/>
      <c r="AX205" s="38"/>
      <c r="AY205" s="38"/>
      <c r="AZ205" s="38"/>
      <c r="BA205" s="38"/>
      <c r="BB205" s="38"/>
      <c r="BC205" s="38"/>
      <c r="BD205" s="38"/>
      <c r="BE205" s="38"/>
      <c r="BF205" s="38"/>
      <c r="BG205" s="38"/>
      <c r="BH205" s="38"/>
      <c r="BI205" s="38"/>
      <c r="BJ205" s="38"/>
      <c r="BK205" s="38"/>
      <c r="BL205" s="38"/>
      <c r="BM205" s="38"/>
      <c r="BN205" s="38"/>
      <c r="BO205" s="38"/>
      <c r="BP205" s="853" t="s">
        <v>5175</v>
      </c>
      <c r="BQ205" s="853"/>
      <c r="BZ205" s="38"/>
      <c r="CA205" s="38"/>
      <c r="CB205" s="38"/>
      <c r="CC205" s="38"/>
      <c r="CD205" s="38"/>
      <c r="CE205" s="38"/>
      <c r="CF205" s="38"/>
      <c r="CG205" s="38"/>
      <c r="CH205" s="38"/>
      <c r="CI205" s="38"/>
      <c r="CJ205" s="38"/>
      <c r="CK205" s="38"/>
      <c r="CL205" s="38"/>
      <c r="CM205" s="38"/>
      <c r="CN205" s="38"/>
      <c r="CO205" s="38"/>
      <c r="CP205" s="38"/>
      <c r="CQ205" s="38"/>
      <c r="CR205" s="38"/>
      <c r="CS205" s="38"/>
      <c r="CT205" s="853" t="s">
        <v>5175</v>
      </c>
      <c r="CU205" s="853"/>
    </row>
    <row r="206" spans="1:104" s="211" customFormat="1" ht="36" customHeight="1">
      <c r="A206" s="18"/>
      <c r="B206" s="181"/>
      <c r="C206" s="445" t="s">
        <v>5080</v>
      </c>
      <c r="D206" s="445"/>
      <c r="E206" s="445"/>
      <c r="F206" s="445"/>
      <c r="G206" s="445"/>
      <c r="H206" s="445"/>
      <c r="I206" s="445" t="s">
        <v>6156</v>
      </c>
      <c r="J206" s="445"/>
      <c r="K206" s="445"/>
      <c r="L206" s="445"/>
      <c r="M206" s="445"/>
      <c r="N206" s="445"/>
      <c r="O206" s="445"/>
      <c r="P206" s="445"/>
      <c r="Q206" s="445"/>
      <c r="R206" s="445"/>
      <c r="S206" s="445"/>
      <c r="T206" s="445"/>
      <c r="U206" s="445"/>
      <c r="V206" s="445"/>
      <c r="W206" s="445"/>
      <c r="X206" s="445"/>
      <c r="Y206" s="445"/>
      <c r="Z206" s="445"/>
      <c r="AA206" s="445"/>
      <c r="AB206" s="445"/>
      <c r="AC206" s="445"/>
      <c r="AD206" s="445"/>
      <c r="AE206" s="213"/>
      <c r="AF206" s="210"/>
      <c r="AV206" s="611" t="s">
        <v>5127</v>
      </c>
      <c r="AW206" s="611"/>
      <c r="AX206" s="611"/>
      <c r="AY206" s="611"/>
      <c r="AZ206" s="611"/>
      <c r="BA206" s="611"/>
      <c r="BB206" s="611"/>
      <c r="BC206" s="611"/>
      <c r="BD206" s="611"/>
      <c r="BE206" s="611"/>
      <c r="BF206" s="611"/>
      <c r="BG206" s="611"/>
      <c r="BH206" s="611"/>
      <c r="BI206" s="611"/>
      <c r="BJ206" s="611"/>
      <c r="BK206" s="611"/>
      <c r="BL206" s="611"/>
      <c r="BM206" s="611"/>
      <c r="BN206" s="611"/>
      <c r="BO206" s="611"/>
      <c r="BP206" s="611"/>
      <c r="BQ206" s="611"/>
      <c r="BZ206" s="611" t="s">
        <v>5127</v>
      </c>
      <c r="CA206" s="611"/>
      <c r="CB206" s="611"/>
      <c r="CC206" s="611"/>
      <c r="CD206" s="611"/>
      <c r="CE206" s="611"/>
      <c r="CF206" s="611"/>
      <c r="CG206" s="611"/>
      <c r="CH206" s="611"/>
      <c r="CI206" s="611"/>
      <c r="CJ206" s="611"/>
      <c r="CK206" s="611"/>
      <c r="CL206" s="611"/>
      <c r="CM206" s="611"/>
      <c r="CN206" s="611"/>
      <c r="CO206" s="611"/>
      <c r="CP206" s="611"/>
      <c r="CQ206" s="611"/>
      <c r="CR206" s="611"/>
      <c r="CS206" s="611"/>
      <c r="CT206" s="611"/>
      <c r="CU206" s="611"/>
    </row>
    <row r="207" spans="1:104" s="211" customFormat="1" ht="15" customHeight="1">
      <c r="A207" s="18"/>
      <c r="B207" s="181"/>
      <c r="C207" s="445"/>
      <c r="D207" s="445"/>
      <c r="E207" s="445"/>
      <c r="F207" s="445"/>
      <c r="G207" s="445"/>
      <c r="H207" s="445"/>
      <c r="I207" s="662" t="s">
        <v>5011</v>
      </c>
      <c r="J207" s="662" t="s">
        <v>5012</v>
      </c>
      <c r="K207" s="662" t="s">
        <v>5013</v>
      </c>
      <c r="L207" s="659" t="s">
        <v>5014</v>
      </c>
      <c r="M207" s="659"/>
      <c r="N207" s="659"/>
      <c r="O207" s="659" t="s">
        <v>5015</v>
      </c>
      <c r="P207" s="659"/>
      <c r="Q207" s="659"/>
      <c r="R207" s="659"/>
      <c r="S207" s="659"/>
      <c r="T207" s="659" t="s">
        <v>5016</v>
      </c>
      <c r="U207" s="659" t="s">
        <v>5017</v>
      </c>
      <c r="V207" s="659" t="s">
        <v>5018</v>
      </c>
      <c r="W207" s="659" t="s">
        <v>5019</v>
      </c>
      <c r="X207" s="659"/>
      <c r="Y207" s="659"/>
      <c r="Z207" s="659"/>
      <c r="AA207" s="659"/>
      <c r="AB207" s="659"/>
      <c r="AC207" s="659" t="s">
        <v>5020</v>
      </c>
      <c r="AD207" s="659" t="s">
        <v>5021</v>
      </c>
      <c r="AE207" s="213"/>
      <c r="AF207" s="210"/>
      <c r="AV207" s="662" t="s">
        <v>5011</v>
      </c>
      <c r="AW207" s="662" t="s">
        <v>5012</v>
      </c>
      <c r="AX207" s="662" t="s">
        <v>5013</v>
      </c>
      <c r="AY207" s="848" t="s">
        <v>5014</v>
      </c>
      <c r="AZ207" s="848"/>
      <c r="BA207" s="848"/>
      <c r="BB207" s="848" t="s">
        <v>5015</v>
      </c>
      <c r="BC207" s="848"/>
      <c r="BD207" s="848"/>
      <c r="BE207" s="848"/>
      <c r="BF207" s="848"/>
      <c r="BG207" s="848" t="s">
        <v>5016</v>
      </c>
      <c r="BH207" s="848" t="s">
        <v>5017</v>
      </c>
      <c r="BI207" s="848" t="s">
        <v>5018</v>
      </c>
      <c r="BJ207" s="848" t="s">
        <v>5019</v>
      </c>
      <c r="BK207" s="848"/>
      <c r="BL207" s="848"/>
      <c r="BM207" s="848"/>
      <c r="BN207" s="848"/>
      <c r="BO207" s="848"/>
      <c r="BP207" s="848" t="s">
        <v>5020</v>
      </c>
      <c r="BQ207" s="848" t="s">
        <v>5021</v>
      </c>
      <c r="BZ207" s="662" t="s">
        <v>5011</v>
      </c>
      <c r="CA207" s="662" t="s">
        <v>5012</v>
      </c>
      <c r="CB207" s="662" t="s">
        <v>5013</v>
      </c>
      <c r="CC207" s="848" t="s">
        <v>5014</v>
      </c>
      <c r="CD207" s="848"/>
      <c r="CE207" s="848"/>
      <c r="CF207" s="848" t="s">
        <v>5015</v>
      </c>
      <c r="CG207" s="848"/>
      <c r="CH207" s="848"/>
      <c r="CI207" s="848"/>
      <c r="CJ207" s="848"/>
      <c r="CK207" s="848" t="s">
        <v>5016</v>
      </c>
      <c r="CL207" s="848" t="s">
        <v>5017</v>
      </c>
      <c r="CM207" s="848" t="s">
        <v>5018</v>
      </c>
      <c r="CN207" s="848" t="s">
        <v>5019</v>
      </c>
      <c r="CO207" s="848"/>
      <c r="CP207" s="848"/>
      <c r="CQ207" s="848"/>
      <c r="CR207" s="848"/>
      <c r="CS207" s="848"/>
      <c r="CT207" s="848" t="s">
        <v>5020</v>
      </c>
      <c r="CU207" s="848" t="s">
        <v>5021</v>
      </c>
    </row>
    <row r="208" spans="1:104" s="211" customFormat="1" ht="24" customHeight="1">
      <c r="A208" s="18"/>
      <c r="B208" s="181"/>
      <c r="C208" s="445"/>
      <c r="D208" s="445"/>
      <c r="E208" s="445"/>
      <c r="F208" s="445"/>
      <c r="G208" s="445"/>
      <c r="H208" s="445"/>
      <c r="I208" s="661"/>
      <c r="J208" s="661"/>
      <c r="K208" s="661"/>
      <c r="L208" s="183" t="s">
        <v>5159</v>
      </c>
      <c r="M208" s="183" t="s">
        <v>5160</v>
      </c>
      <c r="N208" s="183" t="s">
        <v>5161</v>
      </c>
      <c r="O208" s="183" t="s">
        <v>5162</v>
      </c>
      <c r="P208" s="183" t="s">
        <v>5163</v>
      </c>
      <c r="Q208" s="183" t="s">
        <v>5164</v>
      </c>
      <c r="R208" s="183" t="s">
        <v>5165</v>
      </c>
      <c r="S208" s="183" t="s">
        <v>5166</v>
      </c>
      <c r="T208" s="659"/>
      <c r="U208" s="659"/>
      <c r="V208" s="659"/>
      <c r="W208" s="183" t="s">
        <v>5167</v>
      </c>
      <c r="X208" s="183" t="s">
        <v>5168</v>
      </c>
      <c r="Y208" s="183" t="s">
        <v>5169</v>
      </c>
      <c r="Z208" s="183" t="s">
        <v>5170</v>
      </c>
      <c r="AA208" s="183" t="s">
        <v>5171</v>
      </c>
      <c r="AB208" s="183" t="s">
        <v>5172</v>
      </c>
      <c r="AC208" s="659"/>
      <c r="AD208" s="659"/>
      <c r="AE208" s="213"/>
      <c r="AF208" s="210"/>
      <c r="AV208" s="661"/>
      <c r="AW208" s="661"/>
      <c r="AX208" s="661"/>
      <c r="AY208" s="243" t="s">
        <v>5159</v>
      </c>
      <c r="AZ208" s="243" t="s">
        <v>5160</v>
      </c>
      <c r="BA208" s="243" t="s">
        <v>5161</v>
      </c>
      <c r="BB208" s="243" t="s">
        <v>5162</v>
      </c>
      <c r="BC208" s="243" t="s">
        <v>5163</v>
      </c>
      <c r="BD208" s="243" t="s">
        <v>5164</v>
      </c>
      <c r="BE208" s="243" t="s">
        <v>5165</v>
      </c>
      <c r="BF208" s="243" t="s">
        <v>5166</v>
      </c>
      <c r="BG208" s="848"/>
      <c r="BH208" s="848"/>
      <c r="BI208" s="848"/>
      <c r="BJ208" s="243" t="s">
        <v>5167</v>
      </c>
      <c r="BK208" s="243" t="s">
        <v>5168</v>
      </c>
      <c r="BL208" s="243" t="s">
        <v>5169</v>
      </c>
      <c r="BM208" s="243" t="s">
        <v>5170</v>
      </c>
      <c r="BN208" s="243" t="s">
        <v>5171</v>
      </c>
      <c r="BO208" s="243" t="s">
        <v>5172</v>
      </c>
      <c r="BP208" s="848"/>
      <c r="BQ208" s="848"/>
      <c r="BZ208" s="661"/>
      <c r="CA208" s="661"/>
      <c r="CB208" s="661"/>
      <c r="CC208" s="243" t="s">
        <v>5159</v>
      </c>
      <c r="CD208" s="243" t="s">
        <v>5160</v>
      </c>
      <c r="CE208" s="243" t="s">
        <v>5161</v>
      </c>
      <c r="CF208" s="243" t="s">
        <v>5162</v>
      </c>
      <c r="CG208" s="243" t="s">
        <v>5163</v>
      </c>
      <c r="CH208" s="243" t="s">
        <v>5164</v>
      </c>
      <c r="CI208" s="243" t="s">
        <v>5165</v>
      </c>
      <c r="CJ208" s="243" t="s">
        <v>5166</v>
      </c>
      <c r="CK208" s="848"/>
      <c r="CL208" s="848"/>
      <c r="CM208" s="848"/>
      <c r="CN208" s="243" t="s">
        <v>5167</v>
      </c>
      <c r="CO208" s="243" t="s">
        <v>5168</v>
      </c>
      <c r="CP208" s="243" t="s">
        <v>5169</v>
      </c>
      <c r="CQ208" s="243" t="s">
        <v>5170</v>
      </c>
      <c r="CR208" s="243" t="s">
        <v>5171</v>
      </c>
      <c r="CS208" s="243" t="s">
        <v>5172</v>
      </c>
      <c r="CT208" s="848"/>
      <c r="CU208" s="848"/>
      <c r="CY208" s="839" t="s">
        <v>5104</v>
      </c>
      <c r="CZ208" s="839"/>
    </row>
    <row r="209" spans="1:104" s="211" customFormat="1" ht="15" customHeight="1">
      <c r="A209" s="18"/>
      <c r="B209" s="51"/>
      <c r="C209" s="47" t="s">
        <v>5846</v>
      </c>
      <c r="D209" s="580" t="s">
        <v>385</v>
      </c>
      <c r="E209" s="580"/>
      <c r="F209" s="580"/>
      <c r="G209" s="580"/>
      <c r="H209" s="580"/>
      <c r="I209" s="103"/>
      <c r="J209" s="103"/>
      <c r="K209" s="103"/>
      <c r="L209" s="103"/>
      <c r="M209" s="103"/>
      <c r="N209" s="103"/>
      <c r="O209" s="103"/>
      <c r="P209" s="103"/>
      <c r="Q209" s="103"/>
      <c r="R209" s="103"/>
      <c r="S209" s="103"/>
      <c r="T209" s="103"/>
      <c r="U209" s="103"/>
      <c r="V209" s="103"/>
      <c r="W209" s="103"/>
      <c r="X209" s="103"/>
      <c r="Y209" s="103"/>
      <c r="Z209" s="103"/>
      <c r="AA209" s="103"/>
      <c r="AB209" s="103"/>
      <c r="AC209" s="103"/>
      <c r="AD209" s="103"/>
      <c r="AE209" s="213"/>
      <c r="AF209" s="210"/>
      <c r="AV209" s="202">
        <v>0</v>
      </c>
      <c r="AW209" s="202">
        <v>0</v>
      </c>
      <c r="AX209" s="202">
        <v>0</v>
      </c>
      <c r="AY209" s="202">
        <v>0</v>
      </c>
      <c r="AZ209" s="202">
        <v>0</v>
      </c>
      <c r="BA209" s="202">
        <v>0</v>
      </c>
      <c r="BB209" s="202">
        <v>0</v>
      </c>
      <c r="BC209" s="202">
        <v>0</v>
      </c>
      <c r="BD209" s="202">
        <v>0</v>
      </c>
      <c r="BE209" s="202">
        <v>0</v>
      </c>
      <c r="BF209" s="202">
        <v>0</v>
      </c>
      <c r="BG209" s="202">
        <v>0</v>
      </c>
      <c r="BH209" s="202">
        <v>0</v>
      </c>
      <c r="BI209" s="202">
        <v>0</v>
      </c>
      <c r="BJ209" s="202">
        <v>0</v>
      </c>
      <c r="BK209" s="202">
        <v>0</v>
      </c>
      <c r="BL209" s="202">
        <v>0</v>
      </c>
      <c r="BM209" s="202">
        <v>0</v>
      </c>
      <c r="BN209" s="202">
        <v>0</v>
      </c>
      <c r="BO209" s="202">
        <v>0</v>
      </c>
      <c r="BP209" s="202">
        <v>0</v>
      </c>
      <c r="BQ209" s="202">
        <v>0</v>
      </c>
      <c r="BZ209" s="202">
        <f>IF($AH$96=$AJ$96,0,
IF(OR(AND($BS$105="NS",I209&lt;&gt;"NA",OR(I209="NS",I209=0)),AND($BS$105="NA",I209&lt;&gt;"NS",OR(I209="NA",I209=0))),0,
IF(OR(AND($BS$105&lt;&gt;"NS",$BS$105&lt;&gt;"NA",I209&lt;&gt;"NS",I209&lt;&gt;"NA",I209&gt;$BS$105),
AND(I209&gt;0,OR($BS$105="NS",$BS$105="NA")),
AND($BS$105&lt;&gt;"NS",$BS$105&lt;&gt;"NA",$BS$105&gt;=0,I209="NA"),
AND($BS$105&lt;&gt;"NS",$BS$105&lt;&gt;"NA",$BS$105=0,I209="NS")),1,0)))</f>
        <v>0</v>
      </c>
      <c r="CA209" s="202">
        <f t="shared" ref="CA209:CU209" si="137">IF($AH$96=$AJ$96,0,
IF(OR(AND($BS$105="NS",J209&lt;&gt;"NA",OR(J209="NS",J209=0)),AND($BS$105="NA",J209&lt;&gt;"NS",OR(J209="NA",J209=0))),0,
IF(OR(AND($BS$105&lt;&gt;"NS",$BS$105&lt;&gt;"NA",J209&lt;&gt;"NS",J209&lt;&gt;"NA",J209&gt;$BS$105),
AND(J209&gt;0,OR($BS$105="NS",$BS$105="NA")),
AND($BS$105&lt;&gt;"NS",$BS$105&lt;&gt;"NA",$BS$105&gt;=0,J209="NA"),
AND($BS$105&lt;&gt;"NS",$BS$105&lt;&gt;"NA",$BS$105=0,J209="NS")),1,0)))</f>
        <v>0</v>
      </c>
      <c r="CB209" s="202">
        <f t="shared" si="137"/>
        <v>0</v>
      </c>
      <c r="CC209" s="202">
        <f t="shared" si="137"/>
        <v>0</v>
      </c>
      <c r="CD209" s="202">
        <f t="shared" si="137"/>
        <v>0</v>
      </c>
      <c r="CE209" s="202">
        <f t="shared" si="137"/>
        <v>0</v>
      </c>
      <c r="CF209" s="202">
        <f t="shared" si="137"/>
        <v>0</v>
      </c>
      <c r="CG209" s="202">
        <f t="shared" si="137"/>
        <v>0</v>
      </c>
      <c r="CH209" s="202">
        <f t="shared" si="137"/>
        <v>0</v>
      </c>
      <c r="CI209" s="202">
        <f t="shared" si="137"/>
        <v>0</v>
      </c>
      <c r="CJ209" s="202">
        <f t="shared" si="137"/>
        <v>0</v>
      </c>
      <c r="CK209" s="202">
        <f t="shared" si="137"/>
        <v>0</v>
      </c>
      <c r="CL209" s="202">
        <f t="shared" si="137"/>
        <v>0</v>
      </c>
      <c r="CM209" s="202">
        <f t="shared" si="137"/>
        <v>0</v>
      </c>
      <c r="CN209" s="202">
        <f t="shared" si="137"/>
        <v>0</v>
      </c>
      <c r="CO209" s="202">
        <f t="shared" si="137"/>
        <v>0</v>
      </c>
      <c r="CP209" s="202">
        <f t="shared" si="137"/>
        <v>0</v>
      </c>
      <c r="CQ209" s="202">
        <f t="shared" si="137"/>
        <v>0</v>
      </c>
      <c r="CR209" s="202">
        <f t="shared" si="137"/>
        <v>0</v>
      </c>
      <c r="CS209" s="202">
        <f t="shared" si="137"/>
        <v>0</v>
      </c>
      <c r="CT209" s="202">
        <f t="shared" si="137"/>
        <v>0</v>
      </c>
      <c r="CU209" s="202">
        <f t="shared" si="137"/>
        <v>0</v>
      </c>
      <c r="CY209" s="563">
        <f>IF($AH$96=$AJ$96,0,IF(OR(AND(D209="",COUNTBLANK(I209:AD209)=22),AND(D209&lt;&gt;"",AS105=1,COUNTBLANK(I209:AD209)=22),AND(D209&lt;&gt;"",AS105=0,COUNTIF(AV209:BQ209,0)=COUNTA(I209:AD209))),0,1))</f>
        <v>0</v>
      </c>
      <c r="CZ209" s="563"/>
    </row>
    <row r="210" spans="1:104" s="211" customFormat="1" ht="15" customHeight="1">
      <c r="A210" s="18"/>
      <c r="B210" s="51"/>
      <c r="C210" s="47" t="s">
        <v>4992</v>
      </c>
      <c r="D210" s="580" t="str">
        <f>IF(CNGE_2024_M3_Secc1!D53="","",CNGE_2024_M3_Secc1!D53)</f>
        <v/>
      </c>
      <c r="E210" s="580"/>
      <c r="F210" s="580"/>
      <c r="G210" s="580"/>
      <c r="H210" s="580"/>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213"/>
      <c r="AF210" s="210"/>
      <c r="AV210" s="202" t="e" cm="1">
        <f t="array" ref="AV210">IF(CNGE_2024_M3_Secc1!$AO$111=CNGE_2024_M3_Secc1!$AQ$111,O,IF(CNGE_2024_M3_Secc1!I221="",1,0))</f>
        <v>#NAME?</v>
      </c>
      <c r="AW210" s="202" t="e" cm="1">
        <f t="array" ref="AW210">IF(CNGE_2024_M3_Secc1!$AO$111=CNGE_2024_M3_Secc1!$AQ$111,O,IF(CNGE_2024_M3_Secc1!J221="",1,0))</f>
        <v>#NAME?</v>
      </c>
      <c r="AX210" s="202" t="e" cm="1">
        <f t="array" ref="AX210">IF(CNGE_2024_M3_Secc1!$AO$111=CNGE_2024_M3_Secc1!$AQ$111,O,IF(CNGE_2024_M3_Secc1!K221="",1,0))</f>
        <v>#NAME?</v>
      </c>
      <c r="AY210" s="202" t="e" cm="1">
        <f t="array" ref="AY210">IF(CNGE_2024_M3_Secc1!$AO$111=CNGE_2024_M3_Secc1!$AQ$111,O,IF(CNGE_2024_M3_Secc1!L221="",1,0))</f>
        <v>#NAME?</v>
      </c>
      <c r="AZ210" s="202" t="e" cm="1">
        <f t="array" ref="AZ210">IF(CNGE_2024_M3_Secc1!$AO$111=CNGE_2024_M3_Secc1!$AQ$111,O,IF(CNGE_2024_M3_Secc1!M221="",1,0))</f>
        <v>#NAME?</v>
      </c>
      <c r="BA210" s="202" t="e" cm="1">
        <f t="array" ref="BA210">IF(CNGE_2024_M3_Secc1!$AO$111=CNGE_2024_M3_Secc1!$AQ$111,O,IF(CNGE_2024_M3_Secc1!N221="",1,0))</f>
        <v>#NAME?</v>
      </c>
      <c r="BB210" s="202" t="e" cm="1">
        <f t="array" ref="BB210">IF(CNGE_2024_M3_Secc1!$AO$111=CNGE_2024_M3_Secc1!$AQ$111,O,IF(CNGE_2024_M3_Secc1!O221="",1,0))</f>
        <v>#NAME?</v>
      </c>
      <c r="BC210" s="202" t="e" cm="1">
        <f t="array" ref="BC210">IF(CNGE_2024_M3_Secc1!$AO$111=CNGE_2024_M3_Secc1!$AQ$111,O,IF(CNGE_2024_M3_Secc1!P221="",1,0))</f>
        <v>#NAME?</v>
      </c>
      <c r="BD210" s="202" t="e" cm="1">
        <f t="array" ref="BD210">IF(CNGE_2024_M3_Secc1!$AO$111=CNGE_2024_M3_Secc1!$AQ$111,O,IF(CNGE_2024_M3_Secc1!Q221="",1,0))</f>
        <v>#NAME?</v>
      </c>
      <c r="BE210" s="202" t="e" cm="1">
        <f t="array" ref="BE210">IF(CNGE_2024_M3_Secc1!$AO$111=CNGE_2024_M3_Secc1!$AQ$111,O,IF(CNGE_2024_M3_Secc1!R221="",1,0))</f>
        <v>#NAME?</v>
      </c>
      <c r="BF210" s="202" t="e" cm="1">
        <f t="array" ref="BF210">IF(CNGE_2024_M3_Secc1!$AO$111=CNGE_2024_M3_Secc1!$AQ$111,O,IF(CNGE_2024_M3_Secc1!S221="",1,0))</f>
        <v>#NAME?</v>
      </c>
      <c r="BG210" s="202" t="e" cm="1">
        <f t="array" ref="BG210">IF(CNGE_2024_M3_Secc1!$AO$111=CNGE_2024_M3_Secc1!$AQ$111,O,IF(CNGE_2024_M3_Secc1!T221="",1,0))</f>
        <v>#NAME?</v>
      </c>
      <c r="BH210" s="202" t="e" cm="1">
        <f t="array" ref="BH210">IF(CNGE_2024_M3_Secc1!$AO$111=CNGE_2024_M3_Secc1!$AQ$111,O,IF(CNGE_2024_M3_Secc1!U221="",1,0))</f>
        <v>#NAME?</v>
      </c>
      <c r="BI210" s="202" t="e" cm="1">
        <f t="array" ref="BI210">IF(CNGE_2024_M3_Secc1!$AO$111=CNGE_2024_M3_Secc1!$AQ$111,O,IF(CNGE_2024_M3_Secc1!V221="",1,0))</f>
        <v>#NAME?</v>
      </c>
      <c r="BJ210" s="202" t="e" cm="1">
        <f t="array" ref="BJ210">IF(CNGE_2024_M3_Secc1!$AO$111=CNGE_2024_M3_Secc1!$AQ$111,O,IF(CNGE_2024_M3_Secc1!W221="",1,0))</f>
        <v>#NAME?</v>
      </c>
      <c r="BK210" s="202" t="e" cm="1">
        <f t="array" ref="BK210">IF(CNGE_2024_M3_Secc1!$AO$111=CNGE_2024_M3_Secc1!$AQ$111,O,IF(CNGE_2024_M3_Secc1!X221="",1,0))</f>
        <v>#NAME?</v>
      </c>
      <c r="BL210" s="202" t="e" cm="1">
        <f t="array" ref="BL210">IF(CNGE_2024_M3_Secc1!$AO$111=CNGE_2024_M3_Secc1!$AQ$111,O,IF(CNGE_2024_M3_Secc1!Y221="",1,0))</f>
        <v>#NAME?</v>
      </c>
      <c r="BM210" s="202" t="e" cm="1">
        <f t="array" ref="BM210">IF(CNGE_2024_M3_Secc1!$AO$111=CNGE_2024_M3_Secc1!$AQ$111,O,IF(CNGE_2024_M3_Secc1!Z221="",1,0))</f>
        <v>#NAME?</v>
      </c>
      <c r="BN210" s="202" t="e" cm="1">
        <f t="array" ref="BN210">IF(CNGE_2024_M3_Secc1!$AO$111=CNGE_2024_M3_Secc1!$AQ$111,O,IF(CNGE_2024_M3_Secc1!AA221="",1,0))</f>
        <v>#NAME?</v>
      </c>
      <c r="BO210" s="202" t="e" cm="1">
        <f t="array" ref="BO210">IF(CNGE_2024_M3_Secc1!$AO$111=CNGE_2024_M3_Secc1!$AQ$111,O,IF(CNGE_2024_M3_Secc1!AB221="",1,0))</f>
        <v>#NAME?</v>
      </c>
      <c r="BP210" s="202" t="e" cm="1">
        <f t="array" ref="BP210">IF(CNGE_2024_M3_Secc1!$AO$111=CNGE_2024_M3_Secc1!$AQ$111,O,IF(CNGE_2024_M3_Secc1!AC221="",1,0))</f>
        <v>#NAME?</v>
      </c>
      <c r="BQ210" s="202" t="e" cm="1">
        <f t="array" ref="BQ210">IF(CNGE_2024_M3_Secc1!$AO$111=CNGE_2024_M3_Secc1!$AQ$111,O,IF(CNGE_2024_M3_Secc1!AD221="",1,0))</f>
        <v>#NAME?</v>
      </c>
      <c r="BZ210" s="202">
        <f>IF($AH$96=$AJ$96,0,
IF(OR(AND($BS$106="NS",I210&lt;&gt;"NA",OR(I210="NS",I210=0)),AND($BS$106="NA",I210&lt;&gt;"NS",OR(I210="NA",I210=0))),0,
IF(OR(AND($BS$106&lt;&gt;"NS",$BS$106&lt;&gt;"NA",I210&lt;&gt;"NS",I210&lt;&gt;"NA",I210&gt;$BS$106),
AND(I210&gt;0,OR($BS$106="NS",$BS$106="NA")),
AND($BS$106&lt;&gt;"NS",$BS$106&lt;&gt;"NA",$BS$106&gt;=0,I210="NA"),
AND($BS$106&lt;&gt;"NS",$BS$106&lt;&gt;"NA",$BS$106=0,I210="NS")),1,0)))</f>
        <v>0</v>
      </c>
      <c r="CA210" s="202">
        <f t="shared" ref="CA210:CU210" si="138">IF($AH$96=$AJ$96,0,
IF(OR(AND($BS$106="NS",J210&lt;&gt;"NA",OR(J210="NS",J210=0)),AND($BS$106="NA",J210&lt;&gt;"NS",OR(J210="NA",J210=0))),0,
IF(OR(AND($BS$106&lt;&gt;"NS",$BS$106&lt;&gt;"NA",J210&lt;&gt;"NS",J210&lt;&gt;"NA",J210&gt;$BS$106),
AND(J210&gt;0,OR($BS$106="NS",$BS$106="NA")),
AND($BS$106&lt;&gt;"NS",$BS$106&lt;&gt;"NA",$BS$106&gt;=0,J210="NA"),
AND($BS$106&lt;&gt;"NS",$BS$106&lt;&gt;"NA",$BS$106=0,J210="NS")),1,0)))</f>
        <v>0</v>
      </c>
      <c r="CB210" s="202">
        <f t="shared" si="138"/>
        <v>0</v>
      </c>
      <c r="CC210" s="202">
        <f t="shared" si="138"/>
        <v>0</v>
      </c>
      <c r="CD210" s="202">
        <f t="shared" si="138"/>
        <v>0</v>
      </c>
      <c r="CE210" s="202">
        <f t="shared" si="138"/>
        <v>0</v>
      </c>
      <c r="CF210" s="202">
        <f t="shared" si="138"/>
        <v>0</v>
      </c>
      <c r="CG210" s="202">
        <f t="shared" si="138"/>
        <v>0</v>
      </c>
      <c r="CH210" s="202">
        <f t="shared" si="138"/>
        <v>0</v>
      </c>
      <c r="CI210" s="202">
        <f t="shared" si="138"/>
        <v>0</v>
      </c>
      <c r="CJ210" s="202">
        <f t="shared" si="138"/>
        <v>0</v>
      </c>
      <c r="CK210" s="202">
        <f t="shared" si="138"/>
        <v>0</v>
      </c>
      <c r="CL210" s="202">
        <f t="shared" si="138"/>
        <v>0</v>
      </c>
      <c r="CM210" s="202">
        <f t="shared" si="138"/>
        <v>0</v>
      </c>
      <c r="CN210" s="202">
        <f t="shared" si="138"/>
        <v>0</v>
      </c>
      <c r="CO210" s="202">
        <f t="shared" si="138"/>
        <v>0</v>
      </c>
      <c r="CP210" s="202">
        <f t="shared" si="138"/>
        <v>0</v>
      </c>
      <c r="CQ210" s="202">
        <f t="shared" si="138"/>
        <v>0</v>
      </c>
      <c r="CR210" s="202">
        <f t="shared" si="138"/>
        <v>0</v>
      </c>
      <c r="CS210" s="202">
        <f t="shared" si="138"/>
        <v>0</v>
      </c>
      <c r="CT210" s="202">
        <f t="shared" si="138"/>
        <v>0</v>
      </c>
      <c r="CU210" s="202">
        <f t="shared" si="138"/>
        <v>0</v>
      </c>
      <c r="CY210" s="563">
        <f t="shared" ref="CY210:CY254" si="139">IF($AH$96=$AJ$96,0,IF(OR(AND(D210="",COUNTBLANK(I210:AD210)=22),AND(D210&lt;&gt;"",AS106=1,COUNTBLANK(I210:AD210)=22),AND(D210&lt;&gt;"",AS106=0,COUNTIF(AV210:BQ210,0)=COUNTA(I210:AD210))),0,1))</f>
        <v>0</v>
      </c>
      <c r="CZ210" s="563"/>
    </row>
    <row r="211" spans="1:104" s="211" customFormat="1" ht="15" customHeight="1">
      <c r="A211" s="18"/>
      <c r="B211" s="51"/>
      <c r="C211" s="48" t="s">
        <v>4994</v>
      </c>
      <c r="D211" s="580" t="str">
        <f>IF(CNGE_2024_M3_Secc1!D54="","",CNGE_2024_M3_Secc1!D54)</f>
        <v/>
      </c>
      <c r="E211" s="580"/>
      <c r="F211" s="580"/>
      <c r="G211" s="580"/>
      <c r="H211" s="580"/>
      <c r="I211" s="103"/>
      <c r="J211" s="103"/>
      <c r="K211" s="103"/>
      <c r="L211" s="103"/>
      <c r="M211" s="103"/>
      <c r="N211" s="103"/>
      <c r="O211" s="103"/>
      <c r="P211" s="103"/>
      <c r="Q211" s="103"/>
      <c r="R211" s="103"/>
      <c r="S211" s="103"/>
      <c r="T211" s="103"/>
      <c r="U211" s="103"/>
      <c r="V211" s="103"/>
      <c r="W211" s="103"/>
      <c r="X211" s="103"/>
      <c r="Y211" s="103"/>
      <c r="Z211" s="103"/>
      <c r="AA211" s="103"/>
      <c r="AB211" s="103"/>
      <c r="AC211" s="103"/>
      <c r="AD211" s="103"/>
      <c r="AE211" s="213"/>
      <c r="AF211" s="210"/>
      <c r="AV211" s="202" t="e" cm="1">
        <f t="array" ref="AV211">IF(CNGE_2024_M3_Secc1!$AO$111=CNGE_2024_M3_Secc1!$AQ$111,O,IF(CNGE_2024_M3_Secc1!I222="",1,0))</f>
        <v>#NAME?</v>
      </c>
      <c r="AW211" s="202" t="e" cm="1">
        <f t="array" ref="AW211">IF(CNGE_2024_M3_Secc1!$AO$111=CNGE_2024_M3_Secc1!$AQ$111,O,IF(CNGE_2024_M3_Secc1!J222="",1,0))</f>
        <v>#NAME?</v>
      </c>
      <c r="AX211" s="202" t="e" cm="1">
        <f t="array" ref="AX211">IF(CNGE_2024_M3_Secc1!$AO$111=CNGE_2024_M3_Secc1!$AQ$111,O,IF(CNGE_2024_M3_Secc1!K222="",1,0))</f>
        <v>#NAME?</v>
      </c>
      <c r="AY211" s="202" t="e" cm="1">
        <f t="array" ref="AY211">IF(CNGE_2024_M3_Secc1!$AO$111=CNGE_2024_M3_Secc1!$AQ$111,O,IF(CNGE_2024_M3_Secc1!L222="",1,0))</f>
        <v>#NAME?</v>
      </c>
      <c r="AZ211" s="202" t="e" cm="1">
        <f t="array" ref="AZ211">IF(CNGE_2024_M3_Secc1!$AO$111=CNGE_2024_M3_Secc1!$AQ$111,O,IF(CNGE_2024_M3_Secc1!M222="",1,0))</f>
        <v>#NAME?</v>
      </c>
      <c r="BA211" s="202" t="e" cm="1">
        <f t="array" ref="BA211">IF(CNGE_2024_M3_Secc1!$AO$111=CNGE_2024_M3_Secc1!$AQ$111,O,IF(CNGE_2024_M3_Secc1!N222="",1,0))</f>
        <v>#NAME?</v>
      </c>
      <c r="BB211" s="202" t="e" cm="1">
        <f t="array" ref="BB211">IF(CNGE_2024_M3_Secc1!$AO$111=CNGE_2024_M3_Secc1!$AQ$111,O,IF(CNGE_2024_M3_Secc1!O222="",1,0))</f>
        <v>#NAME?</v>
      </c>
      <c r="BC211" s="202" t="e" cm="1">
        <f t="array" ref="BC211">IF(CNGE_2024_M3_Secc1!$AO$111=CNGE_2024_M3_Secc1!$AQ$111,O,IF(CNGE_2024_M3_Secc1!P222="",1,0))</f>
        <v>#NAME?</v>
      </c>
      <c r="BD211" s="202" t="e" cm="1">
        <f t="array" ref="BD211">IF(CNGE_2024_M3_Secc1!$AO$111=CNGE_2024_M3_Secc1!$AQ$111,O,IF(CNGE_2024_M3_Secc1!Q222="",1,0))</f>
        <v>#NAME?</v>
      </c>
      <c r="BE211" s="202" t="e" cm="1">
        <f t="array" ref="BE211">IF(CNGE_2024_M3_Secc1!$AO$111=CNGE_2024_M3_Secc1!$AQ$111,O,IF(CNGE_2024_M3_Secc1!R222="",1,0))</f>
        <v>#NAME?</v>
      </c>
      <c r="BF211" s="202" t="e" cm="1">
        <f t="array" ref="BF211">IF(CNGE_2024_M3_Secc1!$AO$111=CNGE_2024_M3_Secc1!$AQ$111,O,IF(CNGE_2024_M3_Secc1!S222="",1,0))</f>
        <v>#NAME?</v>
      </c>
      <c r="BG211" s="202" t="e" cm="1">
        <f t="array" ref="BG211">IF(CNGE_2024_M3_Secc1!$AO$111=CNGE_2024_M3_Secc1!$AQ$111,O,IF(CNGE_2024_M3_Secc1!T222="",1,0))</f>
        <v>#NAME?</v>
      </c>
      <c r="BH211" s="202" t="e" cm="1">
        <f t="array" ref="BH211">IF(CNGE_2024_M3_Secc1!$AO$111=CNGE_2024_M3_Secc1!$AQ$111,O,IF(CNGE_2024_M3_Secc1!U222="",1,0))</f>
        <v>#NAME?</v>
      </c>
      <c r="BI211" s="202" t="e" cm="1">
        <f t="array" ref="BI211">IF(CNGE_2024_M3_Secc1!$AO$111=CNGE_2024_M3_Secc1!$AQ$111,O,IF(CNGE_2024_M3_Secc1!V222="",1,0))</f>
        <v>#NAME?</v>
      </c>
      <c r="BJ211" s="202" t="e" cm="1">
        <f t="array" ref="BJ211">IF(CNGE_2024_M3_Secc1!$AO$111=CNGE_2024_M3_Secc1!$AQ$111,O,IF(CNGE_2024_M3_Secc1!W222="",1,0))</f>
        <v>#NAME?</v>
      </c>
      <c r="BK211" s="202" t="e" cm="1">
        <f t="array" ref="BK211">IF(CNGE_2024_M3_Secc1!$AO$111=CNGE_2024_M3_Secc1!$AQ$111,O,IF(CNGE_2024_M3_Secc1!X222="",1,0))</f>
        <v>#NAME?</v>
      </c>
      <c r="BL211" s="202" t="e" cm="1">
        <f t="array" ref="BL211">IF(CNGE_2024_M3_Secc1!$AO$111=CNGE_2024_M3_Secc1!$AQ$111,O,IF(CNGE_2024_M3_Secc1!Y222="",1,0))</f>
        <v>#NAME?</v>
      </c>
      <c r="BM211" s="202" t="e" cm="1">
        <f t="array" ref="BM211">IF(CNGE_2024_M3_Secc1!$AO$111=CNGE_2024_M3_Secc1!$AQ$111,O,IF(CNGE_2024_M3_Secc1!Z222="",1,0))</f>
        <v>#NAME?</v>
      </c>
      <c r="BN211" s="202" t="e" cm="1">
        <f t="array" ref="BN211">IF(CNGE_2024_M3_Secc1!$AO$111=CNGE_2024_M3_Secc1!$AQ$111,O,IF(CNGE_2024_M3_Secc1!AA222="",1,0))</f>
        <v>#NAME?</v>
      </c>
      <c r="BO211" s="202" t="e" cm="1">
        <f t="array" ref="BO211">IF(CNGE_2024_M3_Secc1!$AO$111=CNGE_2024_M3_Secc1!$AQ$111,O,IF(CNGE_2024_M3_Secc1!AB222="",1,0))</f>
        <v>#NAME?</v>
      </c>
      <c r="BP211" s="202" t="e" cm="1">
        <f t="array" ref="BP211">IF(CNGE_2024_M3_Secc1!$AO$111=CNGE_2024_M3_Secc1!$AQ$111,O,IF(CNGE_2024_M3_Secc1!AC222="",1,0))</f>
        <v>#NAME?</v>
      </c>
      <c r="BQ211" s="202" t="e" cm="1">
        <f t="array" ref="BQ211">IF(CNGE_2024_M3_Secc1!$AO$111=CNGE_2024_M3_Secc1!$AQ$111,O,IF(CNGE_2024_M3_Secc1!AD222="",1,0))</f>
        <v>#NAME?</v>
      </c>
      <c r="BZ211" s="202">
        <f>IF($AH$96=$AJ$96,0,
IF(OR(AND($BS$107="NS",I211&lt;&gt;"NA",OR(I211="NS",I211=0)),AND($BS$107="NA",I211&lt;&gt;"NS",OR(I211="NA",I211=0))),0,
IF(OR(AND($BS$107&lt;&gt;"NS",$BS$107&lt;&gt;"NA",I211&lt;&gt;"NS",I211&lt;&gt;"NA",I211&gt;$BS$107),
AND(I211&gt;0,OR($BS$107="NS",$BS$107="NA")),
AND($BS$107&lt;&gt;"NS",$BS$107&lt;&gt;"NA",$BS$107&gt;=0,I211="NA"),
AND($BS$107&lt;&gt;"NS",$BS$107&lt;&gt;"NA",$BS$107=0,I211="NS")),1,0)))</f>
        <v>0</v>
      </c>
      <c r="CA211" s="202">
        <f t="shared" ref="CA211:CU211" si="140">IF($AH$96=$AJ$96,0,
IF(OR(AND($BS$107="NS",J211&lt;&gt;"NA",OR(J211="NS",J211=0)),AND($BS$107="NA",J211&lt;&gt;"NS",OR(J211="NA",J211=0))),0,
IF(OR(AND($BS$107&lt;&gt;"NS",$BS$107&lt;&gt;"NA",J211&lt;&gt;"NS",J211&lt;&gt;"NA",J211&gt;$BS$107),
AND(J211&gt;0,OR($BS$107="NS",$BS$107="NA")),
AND($BS$107&lt;&gt;"NS",$BS$107&lt;&gt;"NA",$BS$107&gt;=0,J211="NA"),
AND($BS$107&lt;&gt;"NS",$BS$107&lt;&gt;"NA",$BS$107=0,J211="NS")),1,0)))</f>
        <v>0</v>
      </c>
      <c r="CB211" s="202">
        <f t="shared" si="140"/>
        <v>0</v>
      </c>
      <c r="CC211" s="202">
        <f t="shared" si="140"/>
        <v>0</v>
      </c>
      <c r="CD211" s="202">
        <f t="shared" si="140"/>
        <v>0</v>
      </c>
      <c r="CE211" s="202">
        <f t="shared" si="140"/>
        <v>0</v>
      </c>
      <c r="CF211" s="202">
        <f t="shared" si="140"/>
        <v>0</v>
      </c>
      <c r="CG211" s="202">
        <f t="shared" si="140"/>
        <v>0</v>
      </c>
      <c r="CH211" s="202">
        <f t="shared" si="140"/>
        <v>0</v>
      </c>
      <c r="CI211" s="202">
        <f t="shared" si="140"/>
        <v>0</v>
      </c>
      <c r="CJ211" s="202">
        <f t="shared" si="140"/>
        <v>0</v>
      </c>
      <c r="CK211" s="202">
        <f t="shared" si="140"/>
        <v>0</v>
      </c>
      <c r="CL211" s="202">
        <f t="shared" si="140"/>
        <v>0</v>
      </c>
      <c r="CM211" s="202">
        <f t="shared" si="140"/>
        <v>0</v>
      </c>
      <c r="CN211" s="202">
        <f t="shared" si="140"/>
        <v>0</v>
      </c>
      <c r="CO211" s="202">
        <f t="shared" si="140"/>
        <v>0</v>
      </c>
      <c r="CP211" s="202">
        <f t="shared" si="140"/>
        <v>0</v>
      </c>
      <c r="CQ211" s="202">
        <f t="shared" si="140"/>
        <v>0</v>
      </c>
      <c r="CR211" s="202">
        <f t="shared" si="140"/>
        <v>0</v>
      </c>
      <c r="CS211" s="202">
        <f t="shared" si="140"/>
        <v>0</v>
      </c>
      <c r="CT211" s="202">
        <f t="shared" si="140"/>
        <v>0</v>
      </c>
      <c r="CU211" s="202">
        <f t="shared" si="140"/>
        <v>0</v>
      </c>
      <c r="CY211" s="563">
        <f t="shared" si="139"/>
        <v>0</v>
      </c>
      <c r="CZ211" s="563"/>
    </row>
    <row r="212" spans="1:104" s="211" customFormat="1" ht="15" customHeight="1">
      <c r="A212" s="18"/>
      <c r="B212" s="51"/>
      <c r="C212" s="48" t="s">
        <v>4996</v>
      </c>
      <c r="D212" s="580" t="str">
        <f>IF(CNGE_2024_M3_Secc1!D55="","",CNGE_2024_M3_Secc1!D55)</f>
        <v/>
      </c>
      <c r="E212" s="580"/>
      <c r="F212" s="580"/>
      <c r="G212" s="580"/>
      <c r="H212" s="580"/>
      <c r="I212" s="103"/>
      <c r="J212" s="103"/>
      <c r="K212" s="103"/>
      <c r="L212" s="103"/>
      <c r="M212" s="103"/>
      <c r="N212" s="103"/>
      <c r="O212" s="103"/>
      <c r="P212" s="103"/>
      <c r="Q212" s="103"/>
      <c r="R212" s="103"/>
      <c r="S212" s="103"/>
      <c r="T212" s="103"/>
      <c r="U212" s="103"/>
      <c r="V212" s="103"/>
      <c r="W212" s="103"/>
      <c r="X212" s="103"/>
      <c r="Y212" s="103"/>
      <c r="Z212" s="103"/>
      <c r="AA212" s="103"/>
      <c r="AB212" s="103"/>
      <c r="AC212" s="103"/>
      <c r="AD212" s="103"/>
      <c r="AE212" s="213"/>
      <c r="AF212" s="210"/>
      <c r="AV212" s="202" t="e" cm="1">
        <f t="array" ref="AV212">IF(CNGE_2024_M3_Secc1!$AO$111=CNGE_2024_M3_Secc1!$AQ$111,O,IF(CNGE_2024_M3_Secc1!I223="",1,0))</f>
        <v>#NAME?</v>
      </c>
      <c r="AW212" s="202" t="e" cm="1">
        <f t="array" ref="AW212">IF(CNGE_2024_M3_Secc1!$AO$111=CNGE_2024_M3_Secc1!$AQ$111,O,IF(CNGE_2024_M3_Secc1!J223="",1,0))</f>
        <v>#NAME?</v>
      </c>
      <c r="AX212" s="202" t="e" cm="1">
        <f t="array" ref="AX212">IF(CNGE_2024_M3_Secc1!$AO$111=CNGE_2024_M3_Secc1!$AQ$111,O,IF(CNGE_2024_M3_Secc1!K223="",1,0))</f>
        <v>#NAME?</v>
      </c>
      <c r="AY212" s="202" t="e" cm="1">
        <f t="array" ref="AY212">IF(CNGE_2024_M3_Secc1!$AO$111=CNGE_2024_M3_Secc1!$AQ$111,O,IF(CNGE_2024_M3_Secc1!L223="",1,0))</f>
        <v>#NAME?</v>
      </c>
      <c r="AZ212" s="202" t="e" cm="1">
        <f t="array" ref="AZ212">IF(CNGE_2024_M3_Secc1!$AO$111=CNGE_2024_M3_Secc1!$AQ$111,O,IF(CNGE_2024_M3_Secc1!M223="",1,0))</f>
        <v>#NAME?</v>
      </c>
      <c r="BA212" s="202" t="e" cm="1">
        <f t="array" ref="BA212">IF(CNGE_2024_M3_Secc1!$AO$111=CNGE_2024_M3_Secc1!$AQ$111,O,IF(CNGE_2024_M3_Secc1!N223="",1,0))</f>
        <v>#NAME?</v>
      </c>
      <c r="BB212" s="202" t="e" cm="1">
        <f t="array" ref="BB212">IF(CNGE_2024_M3_Secc1!$AO$111=CNGE_2024_M3_Secc1!$AQ$111,O,IF(CNGE_2024_M3_Secc1!O223="",1,0))</f>
        <v>#NAME?</v>
      </c>
      <c r="BC212" s="202" t="e" cm="1">
        <f t="array" ref="BC212">IF(CNGE_2024_M3_Secc1!$AO$111=CNGE_2024_M3_Secc1!$AQ$111,O,IF(CNGE_2024_M3_Secc1!P223="",1,0))</f>
        <v>#NAME?</v>
      </c>
      <c r="BD212" s="202" t="e" cm="1">
        <f t="array" ref="BD212">IF(CNGE_2024_M3_Secc1!$AO$111=CNGE_2024_M3_Secc1!$AQ$111,O,IF(CNGE_2024_M3_Secc1!Q223="",1,0))</f>
        <v>#NAME?</v>
      </c>
      <c r="BE212" s="202" t="e" cm="1">
        <f t="array" ref="BE212">IF(CNGE_2024_M3_Secc1!$AO$111=CNGE_2024_M3_Secc1!$AQ$111,O,IF(CNGE_2024_M3_Secc1!R223="",1,0))</f>
        <v>#NAME?</v>
      </c>
      <c r="BF212" s="202" t="e" cm="1">
        <f t="array" ref="BF212">IF(CNGE_2024_M3_Secc1!$AO$111=CNGE_2024_M3_Secc1!$AQ$111,O,IF(CNGE_2024_M3_Secc1!S223="",1,0))</f>
        <v>#NAME?</v>
      </c>
      <c r="BG212" s="202" t="e" cm="1">
        <f t="array" ref="BG212">IF(CNGE_2024_M3_Secc1!$AO$111=CNGE_2024_M3_Secc1!$AQ$111,O,IF(CNGE_2024_M3_Secc1!T223="",1,0))</f>
        <v>#NAME?</v>
      </c>
      <c r="BH212" s="202" t="e" cm="1">
        <f t="array" ref="BH212">IF(CNGE_2024_M3_Secc1!$AO$111=CNGE_2024_M3_Secc1!$AQ$111,O,IF(CNGE_2024_M3_Secc1!U223="",1,0))</f>
        <v>#NAME?</v>
      </c>
      <c r="BI212" s="202" t="e" cm="1">
        <f t="array" ref="BI212">IF(CNGE_2024_M3_Secc1!$AO$111=CNGE_2024_M3_Secc1!$AQ$111,O,IF(CNGE_2024_M3_Secc1!V223="",1,0))</f>
        <v>#NAME?</v>
      </c>
      <c r="BJ212" s="202" t="e" cm="1">
        <f t="array" ref="BJ212">IF(CNGE_2024_M3_Secc1!$AO$111=CNGE_2024_M3_Secc1!$AQ$111,O,IF(CNGE_2024_M3_Secc1!W223="",1,0))</f>
        <v>#NAME?</v>
      </c>
      <c r="BK212" s="202" t="e" cm="1">
        <f t="array" ref="BK212">IF(CNGE_2024_M3_Secc1!$AO$111=CNGE_2024_M3_Secc1!$AQ$111,O,IF(CNGE_2024_M3_Secc1!X223="",1,0))</f>
        <v>#NAME?</v>
      </c>
      <c r="BL212" s="202" t="e" cm="1">
        <f t="array" ref="BL212">IF(CNGE_2024_M3_Secc1!$AO$111=CNGE_2024_M3_Secc1!$AQ$111,O,IF(CNGE_2024_M3_Secc1!Y223="",1,0))</f>
        <v>#NAME?</v>
      </c>
      <c r="BM212" s="202" t="e" cm="1">
        <f t="array" ref="BM212">IF(CNGE_2024_M3_Secc1!$AO$111=CNGE_2024_M3_Secc1!$AQ$111,O,IF(CNGE_2024_M3_Secc1!Z223="",1,0))</f>
        <v>#NAME?</v>
      </c>
      <c r="BN212" s="202" t="e" cm="1">
        <f t="array" ref="BN212">IF(CNGE_2024_M3_Secc1!$AO$111=CNGE_2024_M3_Secc1!$AQ$111,O,IF(CNGE_2024_M3_Secc1!AA223="",1,0))</f>
        <v>#NAME?</v>
      </c>
      <c r="BO212" s="202" t="e" cm="1">
        <f t="array" ref="BO212">IF(CNGE_2024_M3_Secc1!$AO$111=CNGE_2024_M3_Secc1!$AQ$111,O,IF(CNGE_2024_M3_Secc1!AB223="",1,0))</f>
        <v>#NAME?</v>
      </c>
      <c r="BP212" s="202" t="e" cm="1">
        <f t="array" ref="BP212">IF(CNGE_2024_M3_Secc1!$AO$111=CNGE_2024_M3_Secc1!$AQ$111,O,IF(CNGE_2024_M3_Secc1!AC223="",1,0))</f>
        <v>#NAME?</v>
      </c>
      <c r="BQ212" s="202" t="e" cm="1">
        <f t="array" ref="BQ212">IF(CNGE_2024_M3_Secc1!$AO$111=CNGE_2024_M3_Secc1!$AQ$111,O,IF(CNGE_2024_M3_Secc1!AD223="",1,0))</f>
        <v>#NAME?</v>
      </c>
      <c r="BZ212" s="202">
        <f>IF($AH$96=$AJ$96,0,
IF(OR(AND($BS$108="NS",I212&lt;&gt;"NA",OR(I212="NS",I212=0)),AND($BS$108="NA",I212&lt;&gt;"NS",OR(I212="NA",I212=0))),0,
IF(OR(AND($BS$108&lt;&gt;"NS",$BS$108&lt;&gt;"NA",I212&lt;&gt;"NS",I212&lt;&gt;"NA",I212&gt;$BS$108),
AND(I212&gt;0,OR($BS$108="NS",$BS$108="NA")),
AND($BS$108&lt;&gt;"NS",$BS$108&lt;&gt;"NA",$BS$108&gt;=0,I212="NA"),
AND($BS$108&lt;&gt;"NS",$BS$108&lt;&gt;"NA",$BS$108=0,I212="NS")),1,0)))</f>
        <v>0</v>
      </c>
      <c r="CA212" s="202">
        <f t="shared" ref="CA212:CU212" si="141">IF($AH$96=$AJ$96,0,
IF(OR(AND($BS$108="NS",J212&lt;&gt;"NA",OR(J212="NS",J212=0)),AND($BS$108="NA",J212&lt;&gt;"NS",OR(J212="NA",J212=0))),0,
IF(OR(AND($BS$108&lt;&gt;"NS",$BS$108&lt;&gt;"NA",J212&lt;&gt;"NS",J212&lt;&gt;"NA",J212&gt;$BS$108),
AND(J212&gt;0,OR($BS$108="NS",$BS$108="NA")),
AND($BS$108&lt;&gt;"NS",$BS$108&lt;&gt;"NA",$BS$108&gt;=0,J212="NA"),
AND($BS$108&lt;&gt;"NS",$BS$108&lt;&gt;"NA",$BS$108=0,J212="NS")),1,0)))</f>
        <v>0</v>
      </c>
      <c r="CB212" s="202">
        <f t="shared" si="141"/>
        <v>0</v>
      </c>
      <c r="CC212" s="202">
        <f t="shared" si="141"/>
        <v>0</v>
      </c>
      <c r="CD212" s="202">
        <f t="shared" si="141"/>
        <v>0</v>
      </c>
      <c r="CE212" s="202">
        <f t="shared" si="141"/>
        <v>0</v>
      </c>
      <c r="CF212" s="202">
        <f t="shared" si="141"/>
        <v>0</v>
      </c>
      <c r="CG212" s="202">
        <f t="shared" si="141"/>
        <v>0</v>
      </c>
      <c r="CH212" s="202">
        <f t="shared" si="141"/>
        <v>0</v>
      </c>
      <c r="CI212" s="202">
        <f t="shared" si="141"/>
        <v>0</v>
      </c>
      <c r="CJ212" s="202">
        <f t="shared" si="141"/>
        <v>0</v>
      </c>
      <c r="CK212" s="202">
        <f t="shared" si="141"/>
        <v>0</v>
      </c>
      <c r="CL212" s="202">
        <f t="shared" si="141"/>
        <v>0</v>
      </c>
      <c r="CM212" s="202">
        <f t="shared" si="141"/>
        <v>0</v>
      </c>
      <c r="CN212" s="202">
        <f t="shared" si="141"/>
        <v>0</v>
      </c>
      <c r="CO212" s="202">
        <f t="shared" si="141"/>
        <v>0</v>
      </c>
      <c r="CP212" s="202">
        <f t="shared" si="141"/>
        <v>0</v>
      </c>
      <c r="CQ212" s="202">
        <f t="shared" si="141"/>
        <v>0</v>
      </c>
      <c r="CR212" s="202">
        <f t="shared" si="141"/>
        <v>0</v>
      </c>
      <c r="CS212" s="202">
        <f t="shared" si="141"/>
        <v>0</v>
      </c>
      <c r="CT212" s="202">
        <f t="shared" si="141"/>
        <v>0</v>
      </c>
      <c r="CU212" s="202">
        <f t="shared" si="141"/>
        <v>0</v>
      </c>
      <c r="CY212" s="563">
        <f t="shared" si="139"/>
        <v>0</v>
      </c>
      <c r="CZ212" s="563"/>
    </row>
    <row r="213" spans="1:104" s="211" customFormat="1" ht="15" customHeight="1">
      <c r="A213" s="18"/>
      <c r="B213" s="51"/>
      <c r="C213" s="48" t="s">
        <v>4998</v>
      </c>
      <c r="D213" s="580" t="str">
        <f>IF(CNGE_2024_M3_Secc1!D56="","",CNGE_2024_M3_Secc1!D56)</f>
        <v/>
      </c>
      <c r="E213" s="580"/>
      <c r="F213" s="580"/>
      <c r="G213" s="580"/>
      <c r="H213" s="580"/>
      <c r="I213" s="103"/>
      <c r="J213" s="103"/>
      <c r="K213" s="103"/>
      <c r="L213" s="103"/>
      <c r="M213" s="103"/>
      <c r="N213" s="103"/>
      <c r="O213" s="103"/>
      <c r="P213" s="103"/>
      <c r="Q213" s="103"/>
      <c r="R213" s="103"/>
      <c r="S213" s="103"/>
      <c r="T213" s="103"/>
      <c r="U213" s="103"/>
      <c r="V213" s="103"/>
      <c r="W213" s="103"/>
      <c r="X213" s="103"/>
      <c r="Y213" s="103"/>
      <c r="Z213" s="103"/>
      <c r="AA213" s="103"/>
      <c r="AB213" s="103"/>
      <c r="AC213" s="103"/>
      <c r="AD213" s="103"/>
      <c r="AE213" s="213"/>
      <c r="AF213" s="210"/>
      <c r="AV213" s="202" t="e" cm="1">
        <f t="array" ref="AV213">IF(CNGE_2024_M3_Secc1!$AO$111=CNGE_2024_M3_Secc1!$AQ$111,O,IF(CNGE_2024_M3_Secc1!I224="",1,0))</f>
        <v>#NAME?</v>
      </c>
      <c r="AW213" s="202" t="e" cm="1">
        <f t="array" ref="AW213">IF(CNGE_2024_M3_Secc1!$AO$111=CNGE_2024_M3_Secc1!$AQ$111,O,IF(CNGE_2024_M3_Secc1!J224="",1,0))</f>
        <v>#NAME?</v>
      </c>
      <c r="AX213" s="202" t="e" cm="1">
        <f t="array" ref="AX213">IF(CNGE_2024_M3_Secc1!$AO$111=CNGE_2024_M3_Secc1!$AQ$111,O,IF(CNGE_2024_M3_Secc1!K224="",1,0))</f>
        <v>#NAME?</v>
      </c>
      <c r="AY213" s="202" t="e" cm="1">
        <f t="array" ref="AY213">IF(CNGE_2024_M3_Secc1!$AO$111=CNGE_2024_M3_Secc1!$AQ$111,O,IF(CNGE_2024_M3_Secc1!L224="",1,0))</f>
        <v>#NAME?</v>
      </c>
      <c r="AZ213" s="202" t="e" cm="1">
        <f t="array" ref="AZ213">IF(CNGE_2024_M3_Secc1!$AO$111=CNGE_2024_M3_Secc1!$AQ$111,O,IF(CNGE_2024_M3_Secc1!M224="",1,0))</f>
        <v>#NAME?</v>
      </c>
      <c r="BA213" s="202" t="e" cm="1">
        <f t="array" ref="BA213">IF(CNGE_2024_M3_Secc1!$AO$111=CNGE_2024_M3_Secc1!$AQ$111,O,IF(CNGE_2024_M3_Secc1!N224="",1,0))</f>
        <v>#NAME?</v>
      </c>
      <c r="BB213" s="202" t="e" cm="1">
        <f t="array" ref="BB213">IF(CNGE_2024_M3_Secc1!$AO$111=CNGE_2024_M3_Secc1!$AQ$111,O,IF(CNGE_2024_M3_Secc1!O224="",1,0))</f>
        <v>#NAME?</v>
      </c>
      <c r="BC213" s="202" t="e" cm="1">
        <f t="array" ref="BC213">IF(CNGE_2024_M3_Secc1!$AO$111=CNGE_2024_M3_Secc1!$AQ$111,O,IF(CNGE_2024_M3_Secc1!P224="",1,0))</f>
        <v>#NAME?</v>
      </c>
      <c r="BD213" s="202" t="e" cm="1">
        <f t="array" ref="BD213">IF(CNGE_2024_M3_Secc1!$AO$111=CNGE_2024_M3_Secc1!$AQ$111,O,IF(CNGE_2024_M3_Secc1!Q224="",1,0))</f>
        <v>#NAME?</v>
      </c>
      <c r="BE213" s="202" t="e" cm="1">
        <f t="array" ref="BE213">IF(CNGE_2024_M3_Secc1!$AO$111=CNGE_2024_M3_Secc1!$AQ$111,O,IF(CNGE_2024_M3_Secc1!R224="",1,0))</f>
        <v>#NAME?</v>
      </c>
      <c r="BF213" s="202" t="e" cm="1">
        <f t="array" ref="BF213">IF(CNGE_2024_M3_Secc1!$AO$111=CNGE_2024_M3_Secc1!$AQ$111,O,IF(CNGE_2024_M3_Secc1!S224="",1,0))</f>
        <v>#NAME?</v>
      </c>
      <c r="BG213" s="202" t="e" cm="1">
        <f t="array" ref="BG213">IF(CNGE_2024_M3_Secc1!$AO$111=CNGE_2024_M3_Secc1!$AQ$111,O,IF(CNGE_2024_M3_Secc1!T224="",1,0))</f>
        <v>#NAME?</v>
      </c>
      <c r="BH213" s="202" t="e" cm="1">
        <f t="array" ref="BH213">IF(CNGE_2024_M3_Secc1!$AO$111=CNGE_2024_M3_Secc1!$AQ$111,O,IF(CNGE_2024_M3_Secc1!U224="",1,0))</f>
        <v>#NAME?</v>
      </c>
      <c r="BI213" s="202" t="e" cm="1">
        <f t="array" ref="BI213">IF(CNGE_2024_M3_Secc1!$AO$111=CNGE_2024_M3_Secc1!$AQ$111,O,IF(CNGE_2024_M3_Secc1!V224="",1,0))</f>
        <v>#NAME?</v>
      </c>
      <c r="BJ213" s="202" t="e" cm="1">
        <f t="array" ref="BJ213">IF(CNGE_2024_M3_Secc1!$AO$111=CNGE_2024_M3_Secc1!$AQ$111,O,IF(CNGE_2024_M3_Secc1!W224="",1,0))</f>
        <v>#NAME?</v>
      </c>
      <c r="BK213" s="202" t="e" cm="1">
        <f t="array" ref="BK213">IF(CNGE_2024_M3_Secc1!$AO$111=CNGE_2024_M3_Secc1!$AQ$111,O,IF(CNGE_2024_M3_Secc1!X224="",1,0))</f>
        <v>#NAME?</v>
      </c>
      <c r="BL213" s="202" t="e" cm="1">
        <f t="array" ref="BL213">IF(CNGE_2024_M3_Secc1!$AO$111=CNGE_2024_M3_Secc1!$AQ$111,O,IF(CNGE_2024_M3_Secc1!Y224="",1,0))</f>
        <v>#NAME?</v>
      </c>
      <c r="BM213" s="202" t="e" cm="1">
        <f t="array" ref="BM213">IF(CNGE_2024_M3_Secc1!$AO$111=CNGE_2024_M3_Secc1!$AQ$111,O,IF(CNGE_2024_M3_Secc1!Z224="",1,0))</f>
        <v>#NAME?</v>
      </c>
      <c r="BN213" s="202" t="e" cm="1">
        <f t="array" ref="BN213">IF(CNGE_2024_M3_Secc1!$AO$111=CNGE_2024_M3_Secc1!$AQ$111,O,IF(CNGE_2024_M3_Secc1!AA224="",1,0))</f>
        <v>#NAME?</v>
      </c>
      <c r="BO213" s="202" t="e" cm="1">
        <f t="array" ref="BO213">IF(CNGE_2024_M3_Secc1!$AO$111=CNGE_2024_M3_Secc1!$AQ$111,O,IF(CNGE_2024_M3_Secc1!AB224="",1,0))</f>
        <v>#NAME?</v>
      </c>
      <c r="BP213" s="202" t="e" cm="1">
        <f t="array" ref="BP213">IF(CNGE_2024_M3_Secc1!$AO$111=CNGE_2024_M3_Secc1!$AQ$111,O,IF(CNGE_2024_M3_Secc1!AC224="",1,0))</f>
        <v>#NAME?</v>
      </c>
      <c r="BQ213" s="202" t="e" cm="1">
        <f t="array" ref="BQ213">IF(CNGE_2024_M3_Secc1!$AO$111=CNGE_2024_M3_Secc1!$AQ$111,O,IF(CNGE_2024_M3_Secc1!AD224="",1,0))</f>
        <v>#NAME?</v>
      </c>
      <c r="BZ213" s="202">
        <f>IF($AH$96=$AJ$96,0,
IF(OR(AND($BS$109="NS",I213&lt;&gt;"NA",OR(I213="NS",I213=0)),AND($BS$109="NA",I213&lt;&gt;"NS",OR(I213="NA",I213=0))),0,
IF(OR(AND($BS$109&lt;&gt;"NS",$BS$109&lt;&gt;"NA",I213&lt;&gt;"NS",I213&lt;&gt;"NA",I213&gt;$BS$109),
AND(I213&gt;0,OR($BS$109="NS",$BS$109="NA")),
AND($BS$109&lt;&gt;"NS",$BS$109&lt;&gt;"NA",$BS$109&gt;=0,I213="NA"),
AND($BS$109&lt;&gt;"NS",$BS$109&lt;&gt;"NA",$BS$109=0,I213="NS")),1,0)))</f>
        <v>0</v>
      </c>
      <c r="CA213" s="202">
        <f t="shared" ref="CA213:CU213" si="142">IF($AH$96=$AJ$96,0,
IF(OR(AND($BS$109="NS",J213&lt;&gt;"NA",OR(J213="NS",J213=0)),AND($BS$109="NA",J213&lt;&gt;"NS",OR(J213="NA",J213=0))),0,
IF(OR(AND($BS$109&lt;&gt;"NS",$BS$109&lt;&gt;"NA",J213&lt;&gt;"NS",J213&lt;&gt;"NA",J213&gt;$BS$109),
AND(J213&gt;0,OR($BS$109="NS",$BS$109="NA")),
AND($BS$109&lt;&gt;"NS",$BS$109&lt;&gt;"NA",$BS$109&gt;=0,J213="NA"),
AND($BS$109&lt;&gt;"NS",$BS$109&lt;&gt;"NA",$BS$109=0,J213="NS")),1,0)))</f>
        <v>0</v>
      </c>
      <c r="CB213" s="202">
        <f t="shared" si="142"/>
        <v>0</v>
      </c>
      <c r="CC213" s="202">
        <f t="shared" si="142"/>
        <v>0</v>
      </c>
      <c r="CD213" s="202">
        <f t="shared" si="142"/>
        <v>0</v>
      </c>
      <c r="CE213" s="202">
        <f t="shared" si="142"/>
        <v>0</v>
      </c>
      <c r="CF213" s="202">
        <f t="shared" si="142"/>
        <v>0</v>
      </c>
      <c r="CG213" s="202">
        <f t="shared" si="142"/>
        <v>0</v>
      </c>
      <c r="CH213" s="202">
        <f t="shared" si="142"/>
        <v>0</v>
      </c>
      <c r="CI213" s="202">
        <f t="shared" si="142"/>
        <v>0</v>
      </c>
      <c r="CJ213" s="202">
        <f t="shared" si="142"/>
        <v>0</v>
      </c>
      <c r="CK213" s="202">
        <f t="shared" si="142"/>
        <v>0</v>
      </c>
      <c r="CL213" s="202">
        <f t="shared" si="142"/>
        <v>0</v>
      </c>
      <c r="CM213" s="202">
        <f t="shared" si="142"/>
        <v>0</v>
      </c>
      <c r="CN213" s="202">
        <f t="shared" si="142"/>
        <v>0</v>
      </c>
      <c r="CO213" s="202">
        <f t="shared" si="142"/>
        <v>0</v>
      </c>
      <c r="CP213" s="202">
        <f t="shared" si="142"/>
        <v>0</v>
      </c>
      <c r="CQ213" s="202">
        <f t="shared" si="142"/>
        <v>0</v>
      </c>
      <c r="CR213" s="202">
        <f t="shared" si="142"/>
        <v>0</v>
      </c>
      <c r="CS213" s="202">
        <f t="shared" si="142"/>
        <v>0</v>
      </c>
      <c r="CT213" s="202">
        <f t="shared" si="142"/>
        <v>0</v>
      </c>
      <c r="CU213" s="202">
        <f t="shared" si="142"/>
        <v>0</v>
      </c>
      <c r="CY213" s="563">
        <f t="shared" si="139"/>
        <v>0</v>
      </c>
      <c r="CZ213" s="563"/>
    </row>
    <row r="214" spans="1:104" s="211" customFormat="1" ht="15" customHeight="1">
      <c r="A214" s="18"/>
      <c r="B214" s="51"/>
      <c r="C214" s="48" t="s">
        <v>5000</v>
      </c>
      <c r="D214" s="580" t="str">
        <f>IF(CNGE_2024_M3_Secc1!D57="","",CNGE_2024_M3_Secc1!D57)</f>
        <v/>
      </c>
      <c r="E214" s="580"/>
      <c r="F214" s="580"/>
      <c r="G214" s="580"/>
      <c r="H214" s="580"/>
      <c r="I214" s="103"/>
      <c r="J214" s="103"/>
      <c r="K214" s="103"/>
      <c r="L214" s="103"/>
      <c r="M214" s="103"/>
      <c r="N214" s="103"/>
      <c r="O214" s="103"/>
      <c r="P214" s="103"/>
      <c r="Q214" s="103"/>
      <c r="R214" s="103"/>
      <c r="S214" s="103"/>
      <c r="T214" s="103"/>
      <c r="U214" s="103"/>
      <c r="V214" s="103"/>
      <c r="W214" s="103"/>
      <c r="X214" s="103"/>
      <c r="Y214" s="103"/>
      <c r="Z214" s="103"/>
      <c r="AA214" s="103"/>
      <c r="AB214" s="103"/>
      <c r="AC214" s="103"/>
      <c r="AD214" s="103"/>
      <c r="AE214" s="213"/>
      <c r="AF214" s="210"/>
      <c r="AV214" s="202" t="e" cm="1">
        <f t="array" ref="AV214">IF(CNGE_2024_M3_Secc1!$AO$111=CNGE_2024_M3_Secc1!$AQ$111,O,IF(CNGE_2024_M3_Secc1!I225="",1,0))</f>
        <v>#NAME?</v>
      </c>
      <c r="AW214" s="202" t="e" cm="1">
        <f t="array" ref="AW214">IF(CNGE_2024_M3_Secc1!$AO$111=CNGE_2024_M3_Secc1!$AQ$111,O,IF(CNGE_2024_M3_Secc1!J225="",1,0))</f>
        <v>#NAME?</v>
      </c>
      <c r="AX214" s="202" t="e" cm="1">
        <f t="array" ref="AX214">IF(CNGE_2024_M3_Secc1!$AO$111=CNGE_2024_M3_Secc1!$AQ$111,O,IF(CNGE_2024_M3_Secc1!K225="",1,0))</f>
        <v>#NAME?</v>
      </c>
      <c r="AY214" s="202" t="e" cm="1">
        <f t="array" ref="AY214">IF(CNGE_2024_M3_Secc1!$AO$111=CNGE_2024_M3_Secc1!$AQ$111,O,IF(CNGE_2024_M3_Secc1!L225="",1,0))</f>
        <v>#NAME?</v>
      </c>
      <c r="AZ214" s="202" t="e" cm="1">
        <f t="array" ref="AZ214">IF(CNGE_2024_M3_Secc1!$AO$111=CNGE_2024_M3_Secc1!$AQ$111,O,IF(CNGE_2024_M3_Secc1!M225="",1,0))</f>
        <v>#NAME?</v>
      </c>
      <c r="BA214" s="202" t="e" cm="1">
        <f t="array" ref="BA214">IF(CNGE_2024_M3_Secc1!$AO$111=CNGE_2024_M3_Secc1!$AQ$111,O,IF(CNGE_2024_M3_Secc1!N225="",1,0))</f>
        <v>#NAME?</v>
      </c>
      <c r="BB214" s="202" t="e" cm="1">
        <f t="array" ref="BB214">IF(CNGE_2024_M3_Secc1!$AO$111=CNGE_2024_M3_Secc1!$AQ$111,O,IF(CNGE_2024_M3_Secc1!O225="",1,0))</f>
        <v>#NAME?</v>
      </c>
      <c r="BC214" s="202" t="e" cm="1">
        <f t="array" ref="BC214">IF(CNGE_2024_M3_Secc1!$AO$111=CNGE_2024_M3_Secc1!$AQ$111,O,IF(CNGE_2024_M3_Secc1!P225="",1,0))</f>
        <v>#NAME?</v>
      </c>
      <c r="BD214" s="202" t="e" cm="1">
        <f t="array" ref="BD214">IF(CNGE_2024_M3_Secc1!$AO$111=CNGE_2024_M3_Secc1!$AQ$111,O,IF(CNGE_2024_M3_Secc1!Q225="",1,0))</f>
        <v>#NAME?</v>
      </c>
      <c r="BE214" s="202" t="e" cm="1">
        <f t="array" ref="BE214">IF(CNGE_2024_M3_Secc1!$AO$111=CNGE_2024_M3_Secc1!$AQ$111,O,IF(CNGE_2024_M3_Secc1!R225="",1,0))</f>
        <v>#NAME?</v>
      </c>
      <c r="BF214" s="202" t="e" cm="1">
        <f t="array" ref="BF214">IF(CNGE_2024_M3_Secc1!$AO$111=CNGE_2024_M3_Secc1!$AQ$111,O,IF(CNGE_2024_M3_Secc1!S225="",1,0))</f>
        <v>#NAME?</v>
      </c>
      <c r="BG214" s="202" t="e" cm="1">
        <f t="array" ref="BG214">IF(CNGE_2024_M3_Secc1!$AO$111=CNGE_2024_M3_Secc1!$AQ$111,O,IF(CNGE_2024_M3_Secc1!T225="",1,0))</f>
        <v>#NAME?</v>
      </c>
      <c r="BH214" s="202" t="e" cm="1">
        <f t="array" ref="BH214">IF(CNGE_2024_M3_Secc1!$AO$111=CNGE_2024_M3_Secc1!$AQ$111,O,IF(CNGE_2024_M3_Secc1!U225="",1,0))</f>
        <v>#NAME?</v>
      </c>
      <c r="BI214" s="202" t="e" cm="1">
        <f t="array" ref="BI214">IF(CNGE_2024_M3_Secc1!$AO$111=CNGE_2024_M3_Secc1!$AQ$111,O,IF(CNGE_2024_M3_Secc1!V225="",1,0))</f>
        <v>#NAME?</v>
      </c>
      <c r="BJ214" s="202" t="e" cm="1">
        <f t="array" ref="BJ214">IF(CNGE_2024_M3_Secc1!$AO$111=CNGE_2024_M3_Secc1!$AQ$111,O,IF(CNGE_2024_M3_Secc1!W225="",1,0))</f>
        <v>#NAME?</v>
      </c>
      <c r="BK214" s="202" t="e" cm="1">
        <f t="array" ref="BK214">IF(CNGE_2024_M3_Secc1!$AO$111=CNGE_2024_M3_Secc1!$AQ$111,O,IF(CNGE_2024_M3_Secc1!X225="",1,0))</f>
        <v>#NAME?</v>
      </c>
      <c r="BL214" s="202" t="e" cm="1">
        <f t="array" ref="BL214">IF(CNGE_2024_M3_Secc1!$AO$111=CNGE_2024_M3_Secc1!$AQ$111,O,IF(CNGE_2024_M3_Secc1!Y225="",1,0))</f>
        <v>#NAME?</v>
      </c>
      <c r="BM214" s="202" t="e" cm="1">
        <f t="array" ref="BM214">IF(CNGE_2024_M3_Secc1!$AO$111=CNGE_2024_M3_Secc1!$AQ$111,O,IF(CNGE_2024_M3_Secc1!Z225="",1,0))</f>
        <v>#NAME?</v>
      </c>
      <c r="BN214" s="202" t="e" cm="1">
        <f t="array" ref="BN214">IF(CNGE_2024_M3_Secc1!$AO$111=CNGE_2024_M3_Secc1!$AQ$111,O,IF(CNGE_2024_M3_Secc1!AA225="",1,0))</f>
        <v>#NAME?</v>
      </c>
      <c r="BO214" s="202" t="e" cm="1">
        <f t="array" ref="BO214">IF(CNGE_2024_M3_Secc1!$AO$111=CNGE_2024_M3_Secc1!$AQ$111,O,IF(CNGE_2024_M3_Secc1!AB225="",1,0))</f>
        <v>#NAME?</v>
      </c>
      <c r="BP214" s="202" t="e" cm="1">
        <f t="array" ref="BP214">IF(CNGE_2024_M3_Secc1!$AO$111=CNGE_2024_M3_Secc1!$AQ$111,O,IF(CNGE_2024_M3_Secc1!AC225="",1,0))</f>
        <v>#NAME?</v>
      </c>
      <c r="BQ214" s="202" t="e" cm="1">
        <f t="array" ref="BQ214">IF(CNGE_2024_M3_Secc1!$AO$111=CNGE_2024_M3_Secc1!$AQ$111,O,IF(CNGE_2024_M3_Secc1!AD225="",1,0))</f>
        <v>#NAME?</v>
      </c>
      <c r="BZ214" s="202">
        <f>IF($AH$96=$AJ$96,0,
IF(OR(AND($BS$110="NS",I214&lt;&gt;"NA",OR(I214="NS",I214=0)),AND($BS$110="NA",I214&lt;&gt;"NS",OR(I214="NA",I214=0))),0,
IF(OR(AND($BS$110&lt;&gt;"NS",$BS$110&lt;&gt;"NA",I214&lt;&gt;"NS",I214&lt;&gt;"NA",I214&gt;$BS$110),
AND(I214&gt;0,OR($BS$110="NS",$BS$110="NA")),
AND($BS$110&lt;&gt;"NS",$BS$110&lt;&gt;"NA",$BS$110&gt;=0,I214="NA"),
AND($BS$110&lt;&gt;"NS",$BS$110&lt;&gt;"NA",$BS$110=0,I214="NS")),1,0)))</f>
        <v>0</v>
      </c>
      <c r="CA214" s="202">
        <f t="shared" ref="CA214:CU214" si="143">IF($AH$96=$AJ$96,0,
IF(OR(AND($BS$110="NS",J214&lt;&gt;"NA",OR(J214="NS",J214=0)),AND($BS$110="NA",J214&lt;&gt;"NS",OR(J214="NA",J214=0))),0,
IF(OR(AND($BS$110&lt;&gt;"NS",$BS$110&lt;&gt;"NA",J214&lt;&gt;"NS",J214&lt;&gt;"NA",J214&gt;$BS$110),
AND(J214&gt;0,OR($BS$110="NS",$BS$110="NA")),
AND($BS$110&lt;&gt;"NS",$BS$110&lt;&gt;"NA",$BS$110&gt;=0,J214="NA"),
AND($BS$110&lt;&gt;"NS",$BS$110&lt;&gt;"NA",$BS$110=0,J214="NS")),1,0)))</f>
        <v>0</v>
      </c>
      <c r="CB214" s="202">
        <f t="shared" si="143"/>
        <v>0</v>
      </c>
      <c r="CC214" s="202">
        <f t="shared" si="143"/>
        <v>0</v>
      </c>
      <c r="CD214" s="202">
        <f t="shared" si="143"/>
        <v>0</v>
      </c>
      <c r="CE214" s="202">
        <f t="shared" si="143"/>
        <v>0</v>
      </c>
      <c r="CF214" s="202">
        <f t="shared" si="143"/>
        <v>0</v>
      </c>
      <c r="CG214" s="202">
        <f t="shared" si="143"/>
        <v>0</v>
      </c>
      <c r="CH214" s="202">
        <f t="shared" si="143"/>
        <v>0</v>
      </c>
      <c r="CI214" s="202">
        <f t="shared" si="143"/>
        <v>0</v>
      </c>
      <c r="CJ214" s="202">
        <f t="shared" si="143"/>
        <v>0</v>
      </c>
      <c r="CK214" s="202">
        <f t="shared" si="143"/>
        <v>0</v>
      </c>
      <c r="CL214" s="202">
        <f t="shared" si="143"/>
        <v>0</v>
      </c>
      <c r="CM214" s="202">
        <f t="shared" si="143"/>
        <v>0</v>
      </c>
      <c r="CN214" s="202">
        <f t="shared" si="143"/>
        <v>0</v>
      </c>
      <c r="CO214" s="202">
        <f t="shared" si="143"/>
        <v>0</v>
      </c>
      <c r="CP214" s="202">
        <f t="shared" si="143"/>
        <v>0</v>
      </c>
      <c r="CQ214" s="202">
        <f t="shared" si="143"/>
        <v>0</v>
      </c>
      <c r="CR214" s="202">
        <f t="shared" si="143"/>
        <v>0</v>
      </c>
      <c r="CS214" s="202">
        <f t="shared" si="143"/>
        <v>0</v>
      </c>
      <c r="CT214" s="202">
        <f t="shared" si="143"/>
        <v>0</v>
      </c>
      <c r="CU214" s="202">
        <f t="shared" si="143"/>
        <v>0</v>
      </c>
      <c r="CY214" s="563">
        <f t="shared" si="139"/>
        <v>0</v>
      </c>
      <c r="CZ214" s="563"/>
    </row>
    <row r="215" spans="1:104" s="211" customFormat="1" ht="15" customHeight="1">
      <c r="A215" s="18"/>
      <c r="B215" s="51"/>
      <c r="C215" s="48" t="s">
        <v>5002</v>
      </c>
      <c r="D215" s="580" t="str">
        <f>IF(CNGE_2024_M3_Secc1!D58="","",CNGE_2024_M3_Secc1!D58)</f>
        <v/>
      </c>
      <c r="E215" s="580"/>
      <c r="F215" s="580"/>
      <c r="G215" s="580"/>
      <c r="H215" s="580"/>
      <c r="I215" s="103"/>
      <c r="J215" s="103"/>
      <c r="K215" s="103"/>
      <c r="L215" s="103"/>
      <c r="M215" s="103"/>
      <c r="N215" s="103"/>
      <c r="O215" s="103"/>
      <c r="P215" s="103"/>
      <c r="Q215" s="103"/>
      <c r="R215" s="103"/>
      <c r="S215" s="103"/>
      <c r="T215" s="103"/>
      <c r="U215" s="103"/>
      <c r="V215" s="103"/>
      <c r="W215" s="103"/>
      <c r="X215" s="103"/>
      <c r="Y215" s="103"/>
      <c r="Z215" s="103"/>
      <c r="AA215" s="103"/>
      <c r="AB215" s="103"/>
      <c r="AC215" s="103"/>
      <c r="AD215" s="103"/>
      <c r="AE215" s="213"/>
      <c r="AF215" s="210"/>
      <c r="AV215" s="202" t="e" cm="1">
        <f t="array" ref="AV215">IF(CNGE_2024_M3_Secc1!$AO$111=CNGE_2024_M3_Secc1!$AQ$111,O,IF(CNGE_2024_M3_Secc1!I226="",1,0))</f>
        <v>#NAME?</v>
      </c>
      <c r="AW215" s="202" t="e" cm="1">
        <f t="array" ref="AW215">IF(CNGE_2024_M3_Secc1!$AO$111=CNGE_2024_M3_Secc1!$AQ$111,O,IF(CNGE_2024_M3_Secc1!J226="",1,0))</f>
        <v>#NAME?</v>
      </c>
      <c r="AX215" s="202" t="e" cm="1">
        <f t="array" ref="AX215">IF(CNGE_2024_M3_Secc1!$AO$111=CNGE_2024_M3_Secc1!$AQ$111,O,IF(CNGE_2024_M3_Secc1!K226="",1,0))</f>
        <v>#NAME?</v>
      </c>
      <c r="AY215" s="202" t="e" cm="1">
        <f t="array" ref="AY215">IF(CNGE_2024_M3_Secc1!$AO$111=CNGE_2024_M3_Secc1!$AQ$111,O,IF(CNGE_2024_M3_Secc1!L226="",1,0))</f>
        <v>#NAME?</v>
      </c>
      <c r="AZ215" s="202" t="e" cm="1">
        <f t="array" ref="AZ215">IF(CNGE_2024_M3_Secc1!$AO$111=CNGE_2024_M3_Secc1!$AQ$111,O,IF(CNGE_2024_M3_Secc1!M226="",1,0))</f>
        <v>#NAME?</v>
      </c>
      <c r="BA215" s="202" t="e" cm="1">
        <f t="array" ref="BA215">IF(CNGE_2024_M3_Secc1!$AO$111=CNGE_2024_M3_Secc1!$AQ$111,O,IF(CNGE_2024_M3_Secc1!N226="",1,0))</f>
        <v>#NAME?</v>
      </c>
      <c r="BB215" s="202" t="e" cm="1">
        <f t="array" ref="BB215">IF(CNGE_2024_M3_Secc1!$AO$111=CNGE_2024_M3_Secc1!$AQ$111,O,IF(CNGE_2024_M3_Secc1!O226="",1,0))</f>
        <v>#NAME?</v>
      </c>
      <c r="BC215" s="202" t="e" cm="1">
        <f t="array" ref="BC215">IF(CNGE_2024_M3_Secc1!$AO$111=CNGE_2024_M3_Secc1!$AQ$111,O,IF(CNGE_2024_M3_Secc1!P226="",1,0))</f>
        <v>#NAME?</v>
      </c>
      <c r="BD215" s="202" t="e" cm="1">
        <f t="array" ref="BD215">IF(CNGE_2024_M3_Secc1!$AO$111=CNGE_2024_M3_Secc1!$AQ$111,O,IF(CNGE_2024_M3_Secc1!Q226="",1,0))</f>
        <v>#NAME?</v>
      </c>
      <c r="BE215" s="202" t="e" cm="1">
        <f t="array" ref="BE215">IF(CNGE_2024_M3_Secc1!$AO$111=CNGE_2024_M3_Secc1!$AQ$111,O,IF(CNGE_2024_M3_Secc1!R226="",1,0))</f>
        <v>#NAME?</v>
      </c>
      <c r="BF215" s="202" t="e" cm="1">
        <f t="array" ref="BF215">IF(CNGE_2024_M3_Secc1!$AO$111=CNGE_2024_M3_Secc1!$AQ$111,O,IF(CNGE_2024_M3_Secc1!S226="",1,0))</f>
        <v>#NAME?</v>
      </c>
      <c r="BG215" s="202" t="e" cm="1">
        <f t="array" ref="BG215">IF(CNGE_2024_M3_Secc1!$AO$111=CNGE_2024_M3_Secc1!$AQ$111,O,IF(CNGE_2024_M3_Secc1!T226="",1,0))</f>
        <v>#NAME?</v>
      </c>
      <c r="BH215" s="202" t="e" cm="1">
        <f t="array" ref="BH215">IF(CNGE_2024_M3_Secc1!$AO$111=CNGE_2024_M3_Secc1!$AQ$111,O,IF(CNGE_2024_M3_Secc1!U226="",1,0))</f>
        <v>#NAME?</v>
      </c>
      <c r="BI215" s="202" t="e" cm="1">
        <f t="array" ref="BI215">IF(CNGE_2024_M3_Secc1!$AO$111=CNGE_2024_M3_Secc1!$AQ$111,O,IF(CNGE_2024_M3_Secc1!V226="",1,0))</f>
        <v>#NAME?</v>
      </c>
      <c r="BJ215" s="202" t="e" cm="1">
        <f t="array" ref="BJ215">IF(CNGE_2024_M3_Secc1!$AO$111=CNGE_2024_M3_Secc1!$AQ$111,O,IF(CNGE_2024_M3_Secc1!W226="",1,0))</f>
        <v>#NAME?</v>
      </c>
      <c r="BK215" s="202" t="e" cm="1">
        <f t="array" ref="BK215">IF(CNGE_2024_M3_Secc1!$AO$111=CNGE_2024_M3_Secc1!$AQ$111,O,IF(CNGE_2024_M3_Secc1!X226="",1,0))</f>
        <v>#NAME?</v>
      </c>
      <c r="BL215" s="202" t="e" cm="1">
        <f t="array" ref="BL215">IF(CNGE_2024_M3_Secc1!$AO$111=CNGE_2024_M3_Secc1!$AQ$111,O,IF(CNGE_2024_M3_Secc1!Y226="",1,0))</f>
        <v>#NAME?</v>
      </c>
      <c r="BM215" s="202" t="e" cm="1">
        <f t="array" ref="BM215">IF(CNGE_2024_M3_Secc1!$AO$111=CNGE_2024_M3_Secc1!$AQ$111,O,IF(CNGE_2024_M3_Secc1!Z226="",1,0))</f>
        <v>#NAME?</v>
      </c>
      <c r="BN215" s="202" t="e" cm="1">
        <f t="array" ref="BN215">IF(CNGE_2024_M3_Secc1!$AO$111=CNGE_2024_M3_Secc1!$AQ$111,O,IF(CNGE_2024_M3_Secc1!AA226="",1,0))</f>
        <v>#NAME?</v>
      </c>
      <c r="BO215" s="202" t="e" cm="1">
        <f t="array" ref="BO215">IF(CNGE_2024_M3_Secc1!$AO$111=CNGE_2024_M3_Secc1!$AQ$111,O,IF(CNGE_2024_M3_Secc1!AB226="",1,0))</f>
        <v>#NAME?</v>
      </c>
      <c r="BP215" s="202" t="e" cm="1">
        <f t="array" ref="BP215">IF(CNGE_2024_M3_Secc1!$AO$111=CNGE_2024_M3_Secc1!$AQ$111,O,IF(CNGE_2024_M3_Secc1!AC226="",1,0))</f>
        <v>#NAME?</v>
      </c>
      <c r="BQ215" s="202" t="e" cm="1">
        <f t="array" ref="BQ215">IF(CNGE_2024_M3_Secc1!$AO$111=CNGE_2024_M3_Secc1!$AQ$111,O,IF(CNGE_2024_M3_Secc1!AD226="",1,0))</f>
        <v>#NAME?</v>
      </c>
      <c r="BZ215" s="202">
        <f>IF($AH$96=$AJ$96,0,
IF(OR(AND($BS$111="NS",I215&lt;&gt;"NA",OR(I215="NS",I215=0)),AND($BS$111="NA",I215&lt;&gt;"NS",OR(I215="NA",I215=0))),0,
IF(OR(AND($BS$111&lt;&gt;"NS",$BS$111&lt;&gt;"NA",I215&lt;&gt;"NS",I215&lt;&gt;"NA",I215&gt;$BS$111),
AND(I215&gt;0,OR($BS$111="NS",$BS$111="NA")),
AND($BS$111&lt;&gt;"NS",$BS$111&lt;&gt;"NA",$BS$111&gt;=0,I215="NA"),
AND($BS$111&lt;&gt;"NS",$BS$111&lt;&gt;"NA",$BS$111=0,I215="NS")),1,0)))</f>
        <v>0</v>
      </c>
      <c r="CA215" s="202">
        <f t="shared" ref="CA215:CU215" si="144">IF($AH$96=$AJ$96,0,
IF(OR(AND($BS$111="NS",J215&lt;&gt;"NA",OR(J215="NS",J215=0)),AND($BS$111="NA",J215&lt;&gt;"NS",OR(J215="NA",J215=0))),0,
IF(OR(AND($BS$111&lt;&gt;"NS",$BS$111&lt;&gt;"NA",J215&lt;&gt;"NS",J215&lt;&gt;"NA",J215&gt;$BS$111),
AND(J215&gt;0,OR($BS$111="NS",$BS$111="NA")),
AND($BS$111&lt;&gt;"NS",$BS$111&lt;&gt;"NA",$BS$111&gt;=0,J215="NA"),
AND($BS$111&lt;&gt;"NS",$BS$111&lt;&gt;"NA",$BS$111=0,J215="NS")),1,0)))</f>
        <v>0</v>
      </c>
      <c r="CB215" s="202">
        <f t="shared" si="144"/>
        <v>0</v>
      </c>
      <c r="CC215" s="202">
        <f t="shared" si="144"/>
        <v>0</v>
      </c>
      <c r="CD215" s="202">
        <f t="shared" si="144"/>
        <v>0</v>
      </c>
      <c r="CE215" s="202">
        <f t="shared" si="144"/>
        <v>0</v>
      </c>
      <c r="CF215" s="202">
        <f t="shared" si="144"/>
        <v>0</v>
      </c>
      <c r="CG215" s="202">
        <f t="shared" si="144"/>
        <v>0</v>
      </c>
      <c r="CH215" s="202">
        <f t="shared" si="144"/>
        <v>0</v>
      </c>
      <c r="CI215" s="202">
        <f t="shared" si="144"/>
        <v>0</v>
      </c>
      <c r="CJ215" s="202">
        <f t="shared" si="144"/>
        <v>0</v>
      </c>
      <c r="CK215" s="202">
        <f t="shared" si="144"/>
        <v>0</v>
      </c>
      <c r="CL215" s="202">
        <f t="shared" si="144"/>
        <v>0</v>
      </c>
      <c r="CM215" s="202">
        <f t="shared" si="144"/>
        <v>0</v>
      </c>
      <c r="CN215" s="202">
        <f t="shared" si="144"/>
        <v>0</v>
      </c>
      <c r="CO215" s="202">
        <f t="shared" si="144"/>
        <v>0</v>
      </c>
      <c r="CP215" s="202">
        <f t="shared" si="144"/>
        <v>0</v>
      </c>
      <c r="CQ215" s="202">
        <f t="shared" si="144"/>
        <v>0</v>
      </c>
      <c r="CR215" s="202">
        <f t="shared" si="144"/>
        <v>0</v>
      </c>
      <c r="CS215" s="202">
        <f t="shared" si="144"/>
        <v>0</v>
      </c>
      <c r="CT215" s="202">
        <f t="shared" si="144"/>
        <v>0</v>
      </c>
      <c r="CU215" s="202">
        <f t="shared" si="144"/>
        <v>0</v>
      </c>
      <c r="CY215" s="563">
        <f t="shared" si="139"/>
        <v>0</v>
      </c>
      <c r="CZ215" s="563"/>
    </row>
    <row r="216" spans="1:104" s="211" customFormat="1" ht="15" customHeight="1">
      <c r="A216" s="18"/>
      <c r="B216" s="51"/>
      <c r="C216" s="48" t="s">
        <v>5004</v>
      </c>
      <c r="D216" s="580" t="str">
        <f>IF(CNGE_2024_M3_Secc1!D59="","",CNGE_2024_M3_Secc1!D59)</f>
        <v/>
      </c>
      <c r="E216" s="580"/>
      <c r="F216" s="580"/>
      <c r="G216" s="580"/>
      <c r="H216" s="580"/>
      <c r="I216" s="103"/>
      <c r="J216" s="103"/>
      <c r="K216" s="103"/>
      <c r="L216" s="103"/>
      <c r="M216" s="103"/>
      <c r="N216" s="103"/>
      <c r="O216" s="103"/>
      <c r="P216" s="103"/>
      <c r="Q216" s="103"/>
      <c r="R216" s="103"/>
      <c r="S216" s="103"/>
      <c r="T216" s="103"/>
      <c r="U216" s="103"/>
      <c r="V216" s="103"/>
      <c r="W216" s="103"/>
      <c r="X216" s="103"/>
      <c r="Y216" s="103"/>
      <c r="Z216" s="103"/>
      <c r="AA216" s="103"/>
      <c r="AB216" s="103"/>
      <c r="AC216" s="103"/>
      <c r="AD216" s="103"/>
      <c r="AE216" s="213"/>
      <c r="AF216" s="210"/>
      <c r="AV216" s="202" t="e" cm="1">
        <f t="array" ref="AV216">IF(CNGE_2024_M3_Secc1!$AO$111=CNGE_2024_M3_Secc1!$AQ$111,O,IF(CNGE_2024_M3_Secc1!I227="",1,0))</f>
        <v>#NAME?</v>
      </c>
      <c r="AW216" s="202" t="e" cm="1">
        <f t="array" ref="AW216">IF(CNGE_2024_M3_Secc1!$AO$111=CNGE_2024_M3_Secc1!$AQ$111,O,IF(CNGE_2024_M3_Secc1!J227="",1,0))</f>
        <v>#NAME?</v>
      </c>
      <c r="AX216" s="202" t="e" cm="1">
        <f t="array" ref="AX216">IF(CNGE_2024_M3_Secc1!$AO$111=CNGE_2024_M3_Secc1!$AQ$111,O,IF(CNGE_2024_M3_Secc1!K227="",1,0))</f>
        <v>#NAME?</v>
      </c>
      <c r="AY216" s="202" t="e" cm="1">
        <f t="array" ref="AY216">IF(CNGE_2024_M3_Secc1!$AO$111=CNGE_2024_M3_Secc1!$AQ$111,O,IF(CNGE_2024_M3_Secc1!L227="",1,0))</f>
        <v>#NAME?</v>
      </c>
      <c r="AZ216" s="202" t="e" cm="1">
        <f t="array" ref="AZ216">IF(CNGE_2024_M3_Secc1!$AO$111=CNGE_2024_M3_Secc1!$AQ$111,O,IF(CNGE_2024_M3_Secc1!M227="",1,0))</f>
        <v>#NAME?</v>
      </c>
      <c r="BA216" s="202" t="e" cm="1">
        <f t="array" ref="BA216">IF(CNGE_2024_M3_Secc1!$AO$111=CNGE_2024_M3_Secc1!$AQ$111,O,IF(CNGE_2024_M3_Secc1!N227="",1,0))</f>
        <v>#NAME?</v>
      </c>
      <c r="BB216" s="202" t="e" cm="1">
        <f t="array" ref="BB216">IF(CNGE_2024_M3_Secc1!$AO$111=CNGE_2024_M3_Secc1!$AQ$111,O,IF(CNGE_2024_M3_Secc1!O227="",1,0))</f>
        <v>#NAME?</v>
      </c>
      <c r="BC216" s="202" t="e" cm="1">
        <f t="array" ref="BC216">IF(CNGE_2024_M3_Secc1!$AO$111=CNGE_2024_M3_Secc1!$AQ$111,O,IF(CNGE_2024_M3_Secc1!P227="",1,0))</f>
        <v>#NAME?</v>
      </c>
      <c r="BD216" s="202" t="e" cm="1">
        <f t="array" ref="BD216">IF(CNGE_2024_M3_Secc1!$AO$111=CNGE_2024_M3_Secc1!$AQ$111,O,IF(CNGE_2024_M3_Secc1!Q227="",1,0))</f>
        <v>#NAME?</v>
      </c>
      <c r="BE216" s="202" t="e" cm="1">
        <f t="array" ref="BE216">IF(CNGE_2024_M3_Secc1!$AO$111=CNGE_2024_M3_Secc1!$AQ$111,O,IF(CNGE_2024_M3_Secc1!R227="",1,0))</f>
        <v>#NAME?</v>
      </c>
      <c r="BF216" s="202" t="e" cm="1">
        <f t="array" ref="BF216">IF(CNGE_2024_M3_Secc1!$AO$111=CNGE_2024_M3_Secc1!$AQ$111,O,IF(CNGE_2024_M3_Secc1!S227="",1,0))</f>
        <v>#NAME?</v>
      </c>
      <c r="BG216" s="202" t="e" cm="1">
        <f t="array" ref="BG216">IF(CNGE_2024_M3_Secc1!$AO$111=CNGE_2024_M3_Secc1!$AQ$111,O,IF(CNGE_2024_M3_Secc1!T227="",1,0))</f>
        <v>#NAME?</v>
      </c>
      <c r="BH216" s="202" t="e" cm="1">
        <f t="array" ref="BH216">IF(CNGE_2024_M3_Secc1!$AO$111=CNGE_2024_M3_Secc1!$AQ$111,O,IF(CNGE_2024_M3_Secc1!U227="",1,0))</f>
        <v>#NAME?</v>
      </c>
      <c r="BI216" s="202" t="e" cm="1">
        <f t="array" ref="BI216">IF(CNGE_2024_M3_Secc1!$AO$111=CNGE_2024_M3_Secc1!$AQ$111,O,IF(CNGE_2024_M3_Secc1!V227="",1,0))</f>
        <v>#NAME?</v>
      </c>
      <c r="BJ216" s="202" t="e" cm="1">
        <f t="array" ref="BJ216">IF(CNGE_2024_M3_Secc1!$AO$111=CNGE_2024_M3_Secc1!$AQ$111,O,IF(CNGE_2024_M3_Secc1!W227="",1,0))</f>
        <v>#NAME?</v>
      </c>
      <c r="BK216" s="202" t="e" cm="1">
        <f t="array" ref="BK216">IF(CNGE_2024_M3_Secc1!$AO$111=CNGE_2024_M3_Secc1!$AQ$111,O,IF(CNGE_2024_M3_Secc1!X227="",1,0))</f>
        <v>#NAME?</v>
      </c>
      <c r="BL216" s="202" t="e" cm="1">
        <f t="array" ref="BL216">IF(CNGE_2024_M3_Secc1!$AO$111=CNGE_2024_M3_Secc1!$AQ$111,O,IF(CNGE_2024_M3_Secc1!Y227="",1,0))</f>
        <v>#NAME?</v>
      </c>
      <c r="BM216" s="202" t="e" cm="1">
        <f t="array" ref="BM216">IF(CNGE_2024_M3_Secc1!$AO$111=CNGE_2024_M3_Secc1!$AQ$111,O,IF(CNGE_2024_M3_Secc1!Z227="",1,0))</f>
        <v>#NAME?</v>
      </c>
      <c r="BN216" s="202" t="e" cm="1">
        <f t="array" ref="BN216">IF(CNGE_2024_M3_Secc1!$AO$111=CNGE_2024_M3_Secc1!$AQ$111,O,IF(CNGE_2024_M3_Secc1!AA227="",1,0))</f>
        <v>#NAME?</v>
      </c>
      <c r="BO216" s="202" t="e" cm="1">
        <f t="array" ref="BO216">IF(CNGE_2024_M3_Secc1!$AO$111=CNGE_2024_M3_Secc1!$AQ$111,O,IF(CNGE_2024_M3_Secc1!AB227="",1,0))</f>
        <v>#NAME?</v>
      </c>
      <c r="BP216" s="202" t="e" cm="1">
        <f t="array" ref="BP216">IF(CNGE_2024_M3_Secc1!$AO$111=CNGE_2024_M3_Secc1!$AQ$111,O,IF(CNGE_2024_M3_Secc1!AC227="",1,0))</f>
        <v>#NAME?</v>
      </c>
      <c r="BQ216" s="202" t="e" cm="1">
        <f t="array" ref="BQ216">IF(CNGE_2024_M3_Secc1!$AO$111=CNGE_2024_M3_Secc1!$AQ$111,O,IF(CNGE_2024_M3_Secc1!AD227="",1,0))</f>
        <v>#NAME?</v>
      </c>
      <c r="BZ216" s="202">
        <f>IF($AH$96=$AJ$96,0,
IF(OR(AND($BS$112="NS",I216&lt;&gt;"NA",OR(I216="NS",I216=0)),AND($BS$112="NA",I216&lt;&gt;"NS",OR(I216="NA",I216=0))),0,
IF(OR(AND($BS$112&lt;&gt;"NS",$BS$112&lt;&gt;"NA",I216&lt;&gt;"NS",I216&lt;&gt;"NA",I216&gt;$BS$112),
AND(I216&gt;0,OR($BS$112="NS",$BS$112="NA")),
AND($BS$112&lt;&gt;"NS",$BS$112&lt;&gt;"NA",$BS$112&gt;=0,I216="NA"),
AND($BS$112&lt;&gt;"NS",$BS$112&lt;&gt;"NA",$BS$112=0,I216="NS")),1,0)))</f>
        <v>0</v>
      </c>
      <c r="CA216" s="202">
        <f t="shared" ref="CA216:CU216" si="145">IF($AH$96=$AJ$96,0,
IF(OR(AND($BS$112="NS",J216&lt;&gt;"NA",OR(J216="NS",J216=0)),AND($BS$112="NA",J216&lt;&gt;"NS",OR(J216="NA",J216=0))),0,
IF(OR(AND($BS$112&lt;&gt;"NS",$BS$112&lt;&gt;"NA",J216&lt;&gt;"NS",J216&lt;&gt;"NA",J216&gt;$BS$112),
AND(J216&gt;0,OR($BS$112="NS",$BS$112="NA")),
AND($BS$112&lt;&gt;"NS",$BS$112&lt;&gt;"NA",$BS$112&gt;=0,J216="NA"),
AND($BS$112&lt;&gt;"NS",$BS$112&lt;&gt;"NA",$BS$112=0,J216="NS")),1,0)))</f>
        <v>0</v>
      </c>
      <c r="CB216" s="202">
        <f t="shared" si="145"/>
        <v>0</v>
      </c>
      <c r="CC216" s="202">
        <f t="shared" si="145"/>
        <v>0</v>
      </c>
      <c r="CD216" s="202">
        <f t="shared" si="145"/>
        <v>0</v>
      </c>
      <c r="CE216" s="202">
        <f t="shared" si="145"/>
        <v>0</v>
      </c>
      <c r="CF216" s="202">
        <f t="shared" si="145"/>
        <v>0</v>
      </c>
      <c r="CG216" s="202">
        <f t="shared" si="145"/>
        <v>0</v>
      </c>
      <c r="CH216" s="202">
        <f t="shared" si="145"/>
        <v>0</v>
      </c>
      <c r="CI216" s="202">
        <f t="shared" si="145"/>
        <v>0</v>
      </c>
      <c r="CJ216" s="202">
        <f t="shared" si="145"/>
        <v>0</v>
      </c>
      <c r="CK216" s="202">
        <f t="shared" si="145"/>
        <v>0</v>
      </c>
      <c r="CL216" s="202">
        <f t="shared" si="145"/>
        <v>0</v>
      </c>
      <c r="CM216" s="202">
        <f t="shared" si="145"/>
        <v>0</v>
      </c>
      <c r="CN216" s="202">
        <f t="shared" si="145"/>
        <v>0</v>
      </c>
      <c r="CO216" s="202">
        <f t="shared" si="145"/>
        <v>0</v>
      </c>
      <c r="CP216" s="202">
        <f t="shared" si="145"/>
        <v>0</v>
      </c>
      <c r="CQ216" s="202">
        <f t="shared" si="145"/>
        <v>0</v>
      </c>
      <c r="CR216" s="202">
        <f t="shared" si="145"/>
        <v>0</v>
      </c>
      <c r="CS216" s="202">
        <f t="shared" si="145"/>
        <v>0</v>
      </c>
      <c r="CT216" s="202">
        <f t="shared" si="145"/>
        <v>0</v>
      </c>
      <c r="CU216" s="202">
        <f t="shared" si="145"/>
        <v>0</v>
      </c>
      <c r="CY216" s="563">
        <f t="shared" si="139"/>
        <v>0</v>
      </c>
      <c r="CZ216" s="563"/>
    </row>
    <row r="217" spans="1:104" s="211" customFormat="1" ht="15" customHeight="1">
      <c r="A217" s="18"/>
      <c r="B217" s="51"/>
      <c r="C217" s="48" t="s">
        <v>5006</v>
      </c>
      <c r="D217" s="580" t="str">
        <f>IF(CNGE_2024_M3_Secc1!D60="","",CNGE_2024_M3_Secc1!D60)</f>
        <v/>
      </c>
      <c r="E217" s="580"/>
      <c r="F217" s="580"/>
      <c r="G217" s="580"/>
      <c r="H217" s="580"/>
      <c r="I217" s="103"/>
      <c r="J217" s="103"/>
      <c r="K217" s="103"/>
      <c r="L217" s="103"/>
      <c r="M217" s="103"/>
      <c r="N217" s="103"/>
      <c r="O217" s="103"/>
      <c r="P217" s="103"/>
      <c r="Q217" s="103"/>
      <c r="R217" s="103"/>
      <c r="S217" s="103"/>
      <c r="T217" s="103"/>
      <c r="U217" s="103"/>
      <c r="V217" s="103"/>
      <c r="W217" s="103"/>
      <c r="X217" s="103"/>
      <c r="Y217" s="103"/>
      <c r="Z217" s="103"/>
      <c r="AA217" s="103"/>
      <c r="AB217" s="103"/>
      <c r="AC217" s="103"/>
      <c r="AD217" s="103"/>
      <c r="AE217" s="213"/>
      <c r="AF217" s="210"/>
      <c r="AV217" s="202" t="e" cm="1">
        <f t="array" ref="AV217">IF(CNGE_2024_M3_Secc1!$AO$111=CNGE_2024_M3_Secc1!$AQ$111,O,IF(CNGE_2024_M3_Secc1!I228="",1,0))</f>
        <v>#NAME?</v>
      </c>
      <c r="AW217" s="202" t="e" cm="1">
        <f t="array" ref="AW217">IF(CNGE_2024_M3_Secc1!$AO$111=CNGE_2024_M3_Secc1!$AQ$111,O,IF(CNGE_2024_M3_Secc1!J228="",1,0))</f>
        <v>#NAME?</v>
      </c>
      <c r="AX217" s="202" t="e" cm="1">
        <f t="array" ref="AX217">IF(CNGE_2024_M3_Secc1!$AO$111=CNGE_2024_M3_Secc1!$AQ$111,O,IF(CNGE_2024_M3_Secc1!K228="",1,0))</f>
        <v>#NAME?</v>
      </c>
      <c r="AY217" s="202" t="e" cm="1">
        <f t="array" ref="AY217">IF(CNGE_2024_M3_Secc1!$AO$111=CNGE_2024_M3_Secc1!$AQ$111,O,IF(CNGE_2024_M3_Secc1!L228="",1,0))</f>
        <v>#NAME?</v>
      </c>
      <c r="AZ217" s="202" t="e" cm="1">
        <f t="array" ref="AZ217">IF(CNGE_2024_M3_Secc1!$AO$111=CNGE_2024_M3_Secc1!$AQ$111,O,IF(CNGE_2024_M3_Secc1!M228="",1,0))</f>
        <v>#NAME?</v>
      </c>
      <c r="BA217" s="202" t="e" cm="1">
        <f t="array" ref="BA217">IF(CNGE_2024_M3_Secc1!$AO$111=CNGE_2024_M3_Secc1!$AQ$111,O,IF(CNGE_2024_M3_Secc1!N228="",1,0))</f>
        <v>#NAME?</v>
      </c>
      <c r="BB217" s="202" t="e" cm="1">
        <f t="array" ref="BB217">IF(CNGE_2024_M3_Secc1!$AO$111=CNGE_2024_M3_Secc1!$AQ$111,O,IF(CNGE_2024_M3_Secc1!O228="",1,0))</f>
        <v>#NAME?</v>
      </c>
      <c r="BC217" s="202" t="e" cm="1">
        <f t="array" ref="BC217">IF(CNGE_2024_M3_Secc1!$AO$111=CNGE_2024_M3_Secc1!$AQ$111,O,IF(CNGE_2024_M3_Secc1!P228="",1,0))</f>
        <v>#NAME?</v>
      </c>
      <c r="BD217" s="202" t="e" cm="1">
        <f t="array" ref="BD217">IF(CNGE_2024_M3_Secc1!$AO$111=CNGE_2024_M3_Secc1!$AQ$111,O,IF(CNGE_2024_M3_Secc1!Q228="",1,0))</f>
        <v>#NAME?</v>
      </c>
      <c r="BE217" s="202" t="e" cm="1">
        <f t="array" ref="BE217">IF(CNGE_2024_M3_Secc1!$AO$111=CNGE_2024_M3_Secc1!$AQ$111,O,IF(CNGE_2024_M3_Secc1!R228="",1,0))</f>
        <v>#NAME?</v>
      </c>
      <c r="BF217" s="202" t="e" cm="1">
        <f t="array" ref="BF217">IF(CNGE_2024_M3_Secc1!$AO$111=CNGE_2024_M3_Secc1!$AQ$111,O,IF(CNGE_2024_M3_Secc1!S228="",1,0))</f>
        <v>#NAME?</v>
      </c>
      <c r="BG217" s="202" t="e" cm="1">
        <f t="array" ref="BG217">IF(CNGE_2024_M3_Secc1!$AO$111=CNGE_2024_M3_Secc1!$AQ$111,O,IF(CNGE_2024_M3_Secc1!T228="",1,0))</f>
        <v>#NAME?</v>
      </c>
      <c r="BH217" s="202" t="e" cm="1">
        <f t="array" ref="BH217">IF(CNGE_2024_M3_Secc1!$AO$111=CNGE_2024_M3_Secc1!$AQ$111,O,IF(CNGE_2024_M3_Secc1!U228="",1,0))</f>
        <v>#NAME?</v>
      </c>
      <c r="BI217" s="202" t="e" cm="1">
        <f t="array" ref="BI217">IF(CNGE_2024_M3_Secc1!$AO$111=CNGE_2024_M3_Secc1!$AQ$111,O,IF(CNGE_2024_M3_Secc1!V228="",1,0))</f>
        <v>#NAME?</v>
      </c>
      <c r="BJ217" s="202" t="e" cm="1">
        <f t="array" ref="BJ217">IF(CNGE_2024_M3_Secc1!$AO$111=CNGE_2024_M3_Secc1!$AQ$111,O,IF(CNGE_2024_M3_Secc1!W228="",1,0))</f>
        <v>#NAME?</v>
      </c>
      <c r="BK217" s="202" t="e" cm="1">
        <f t="array" ref="BK217">IF(CNGE_2024_M3_Secc1!$AO$111=CNGE_2024_M3_Secc1!$AQ$111,O,IF(CNGE_2024_M3_Secc1!X228="",1,0))</f>
        <v>#NAME?</v>
      </c>
      <c r="BL217" s="202" t="e" cm="1">
        <f t="array" ref="BL217">IF(CNGE_2024_M3_Secc1!$AO$111=CNGE_2024_M3_Secc1!$AQ$111,O,IF(CNGE_2024_M3_Secc1!Y228="",1,0))</f>
        <v>#NAME?</v>
      </c>
      <c r="BM217" s="202" t="e" cm="1">
        <f t="array" ref="BM217">IF(CNGE_2024_M3_Secc1!$AO$111=CNGE_2024_M3_Secc1!$AQ$111,O,IF(CNGE_2024_M3_Secc1!Z228="",1,0))</f>
        <v>#NAME?</v>
      </c>
      <c r="BN217" s="202" t="e" cm="1">
        <f t="array" ref="BN217">IF(CNGE_2024_M3_Secc1!$AO$111=CNGE_2024_M3_Secc1!$AQ$111,O,IF(CNGE_2024_M3_Secc1!AA228="",1,0))</f>
        <v>#NAME?</v>
      </c>
      <c r="BO217" s="202" t="e" cm="1">
        <f t="array" ref="BO217">IF(CNGE_2024_M3_Secc1!$AO$111=CNGE_2024_M3_Secc1!$AQ$111,O,IF(CNGE_2024_M3_Secc1!AB228="",1,0))</f>
        <v>#NAME?</v>
      </c>
      <c r="BP217" s="202" t="e" cm="1">
        <f t="array" ref="BP217">IF(CNGE_2024_M3_Secc1!$AO$111=CNGE_2024_M3_Secc1!$AQ$111,O,IF(CNGE_2024_M3_Secc1!AC228="",1,0))</f>
        <v>#NAME?</v>
      </c>
      <c r="BQ217" s="202" t="e" cm="1">
        <f t="array" ref="BQ217">IF(CNGE_2024_M3_Secc1!$AO$111=CNGE_2024_M3_Secc1!$AQ$111,O,IF(CNGE_2024_M3_Secc1!AD228="",1,0))</f>
        <v>#NAME?</v>
      </c>
      <c r="BZ217" s="202">
        <f>IF($AH$96=$AJ$96,0,
IF(OR(AND($BS$113="NS",I217&lt;&gt;"NA",OR(I217="NS",I217=0)),AND($BS$113="NA",I217&lt;&gt;"NS",OR(I217="NA",I217=0))),0,
IF(OR(AND($BS$113&lt;&gt;"NS",$BS$113&lt;&gt;"NA",I217&lt;&gt;"NS",I217&lt;&gt;"NA",I217&gt;$BS$113),
AND(I217&gt;0,OR($BS$113="NS",$BS$113="NA")),
AND($BS$113&lt;&gt;"NS",$BS$113&lt;&gt;"NA",$BS$113&gt;=0,I217="NA"),
AND($BS$113&lt;&gt;"NS",$BS$113&lt;&gt;"NA",$BS$113=0,I217="NS")),1,0)))</f>
        <v>0</v>
      </c>
      <c r="CA217" s="202">
        <f t="shared" ref="CA217:CU217" si="146">IF($AH$96=$AJ$96,0,
IF(OR(AND($BS$113="NS",J217&lt;&gt;"NA",OR(J217="NS",J217=0)),AND($BS$113="NA",J217&lt;&gt;"NS",OR(J217="NA",J217=0))),0,
IF(OR(AND($BS$113&lt;&gt;"NS",$BS$113&lt;&gt;"NA",J217&lt;&gt;"NS",J217&lt;&gt;"NA",J217&gt;$BS$113),
AND(J217&gt;0,OR($BS$113="NS",$BS$113="NA")),
AND($BS$113&lt;&gt;"NS",$BS$113&lt;&gt;"NA",$BS$113&gt;=0,J217="NA"),
AND($BS$113&lt;&gt;"NS",$BS$113&lt;&gt;"NA",$BS$113=0,J217="NS")),1,0)))</f>
        <v>0</v>
      </c>
      <c r="CB217" s="202">
        <f t="shared" si="146"/>
        <v>0</v>
      </c>
      <c r="CC217" s="202">
        <f t="shared" si="146"/>
        <v>0</v>
      </c>
      <c r="CD217" s="202">
        <f t="shared" si="146"/>
        <v>0</v>
      </c>
      <c r="CE217" s="202">
        <f t="shared" si="146"/>
        <v>0</v>
      </c>
      <c r="CF217" s="202">
        <f t="shared" si="146"/>
        <v>0</v>
      </c>
      <c r="CG217" s="202">
        <f t="shared" si="146"/>
        <v>0</v>
      </c>
      <c r="CH217" s="202">
        <f t="shared" si="146"/>
        <v>0</v>
      </c>
      <c r="CI217" s="202">
        <f t="shared" si="146"/>
        <v>0</v>
      </c>
      <c r="CJ217" s="202">
        <f t="shared" si="146"/>
        <v>0</v>
      </c>
      <c r="CK217" s="202">
        <f t="shared" si="146"/>
        <v>0</v>
      </c>
      <c r="CL217" s="202">
        <f t="shared" si="146"/>
        <v>0</v>
      </c>
      <c r="CM217" s="202">
        <f t="shared" si="146"/>
        <v>0</v>
      </c>
      <c r="CN217" s="202">
        <f t="shared" si="146"/>
        <v>0</v>
      </c>
      <c r="CO217" s="202">
        <f t="shared" si="146"/>
        <v>0</v>
      </c>
      <c r="CP217" s="202">
        <f t="shared" si="146"/>
        <v>0</v>
      </c>
      <c r="CQ217" s="202">
        <f t="shared" si="146"/>
        <v>0</v>
      </c>
      <c r="CR217" s="202">
        <f t="shared" si="146"/>
        <v>0</v>
      </c>
      <c r="CS217" s="202">
        <f t="shared" si="146"/>
        <v>0</v>
      </c>
      <c r="CT217" s="202">
        <f t="shared" si="146"/>
        <v>0</v>
      </c>
      <c r="CU217" s="202">
        <f t="shared" si="146"/>
        <v>0</v>
      </c>
      <c r="CY217" s="563">
        <f t="shared" si="139"/>
        <v>0</v>
      </c>
      <c r="CZ217" s="563"/>
    </row>
    <row r="218" spans="1:104" s="211" customFormat="1" ht="15" customHeight="1">
      <c r="A218" s="18"/>
      <c r="B218" s="51"/>
      <c r="C218" s="48" t="s">
        <v>5008</v>
      </c>
      <c r="D218" s="580" t="str">
        <f>IF(CNGE_2024_M3_Secc1!D61="","",CNGE_2024_M3_Secc1!D61)</f>
        <v/>
      </c>
      <c r="E218" s="580"/>
      <c r="F218" s="580"/>
      <c r="G218" s="580"/>
      <c r="H218" s="580"/>
      <c r="I218" s="103"/>
      <c r="J218" s="103"/>
      <c r="K218" s="103"/>
      <c r="L218" s="103"/>
      <c r="M218" s="103"/>
      <c r="N218" s="103"/>
      <c r="O218" s="103"/>
      <c r="P218" s="103"/>
      <c r="Q218" s="103"/>
      <c r="R218" s="103"/>
      <c r="S218" s="103"/>
      <c r="T218" s="103"/>
      <c r="U218" s="103"/>
      <c r="V218" s="103"/>
      <c r="W218" s="103"/>
      <c r="X218" s="103"/>
      <c r="Y218" s="103"/>
      <c r="Z218" s="103"/>
      <c r="AA218" s="103"/>
      <c r="AB218" s="103"/>
      <c r="AC218" s="103"/>
      <c r="AD218" s="103"/>
      <c r="AE218" s="213"/>
      <c r="AF218" s="210"/>
      <c r="AV218" s="202" t="e" cm="1">
        <f t="array" ref="AV218">IF(CNGE_2024_M3_Secc1!$AO$111=CNGE_2024_M3_Secc1!$AQ$111,O,IF(CNGE_2024_M3_Secc1!I229="",1,0))</f>
        <v>#NAME?</v>
      </c>
      <c r="AW218" s="202" t="e" cm="1">
        <f t="array" ref="AW218">IF(CNGE_2024_M3_Secc1!$AO$111=CNGE_2024_M3_Secc1!$AQ$111,O,IF(CNGE_2024_M3_Secc1!J229="",1,0))</f>
        <v>#NAME?</v>
      </c>
      <c r="AX218" s="202" t="e" cm="1">
        <f t="array" ref="AX218">IF(CNGE_2024_M3_Secc1!$AO$111=CNGE_2024_M3_Secc1!$AQ$111,O,IF(CNGE_2024_M3_Secc1!K229="",1,0))</f>
        <v>#NAME?</v>
      </c>
      <c r="AY218" s="202" t="e" cm="1">
        <f t="array" ref="AY218">IF(CNGE_2024_M3_Secc1!$AO$111=CNGE_2024_M3_Secc1!$AQ$111,O,IF(CNGE_2024_M3_Secc1!L229="",1,0))</f>
        <v>#NAME?</v>
      </c>
      <c r="AZ218" s="202" t="e" cm="1">
        <f t="array" ref="AZ218">IF(CNGE_2024_M3_Secc1!$AO$111=CNGE_2024_M3_Secc1!$AQ$111,O,IF(CNGE_2024_M3_Secc1!M229="",1,0))</f>
        <v>#NAME?</v>
      </c>
      <c r="BA218" s="202" t="e" cm="1">
        <f t="array" ref="BA218">IF(CNGE_2024_M3_Secc1!$AO$111=CNGE_2024_M3_Secc1!$AQ$111,O,IF(CNGE_2024_M3_Secc1!N229="",1,0))</f>
        <v>#NAME?</v>
      </c>
      <c r="BB218" s="202" t="e" cm="1">
        <f t="array" ref="BB218">IF(CNGE_2024_M3_Secc1!$AO$111=CNGE_2024_M3_Secc1!$AQ$111,O,IF(CNGE_2024_M3_Secc1!O229="",1,0))</f>
        <v>#NAME?</v>
      </c>
      <c r="BC218" s="202" t="e" cm="1">
        <f t="array" ref="BC218">IF(CNGE_2024_M3_Secc1!$AO$111=CNGE_2024_M3_Secc1!$AQ$111,O,IF(CNGE_2024_M3_Secc1!P229="",1,0))</f>
        <v>#NAME?</v>
      </c>
      <c r="BD218" s="202" t="e" cm="1">
        <f t="array" ref="BD218">IF(CNGE_2024_M3_Secc1!$AO$111=CNGE_2024_M3_Secc1!$AQ$111,O,IF(CNGE_2024_M3_Secc1!Q229="",1,0))</f>
        <v>#NAME?</v>
      </c>
      <c r="BE218" s="202" t="e" cm="1">
        <f t="array" ref="BE218">IF(CNGE_2024_M3_Secc1!$AO$111=CNGE_2024_M3_Secc1!$AQ$111,O,IF(CNGE_2024_M3_Secc1!R229="",1,0))</f>
        <v>#NAME?</v>
      </c>
      <c r="BF218" s="202" t="e" cm="1">
        <f t="array" ref="BF218">IF(CNGE_2024_M3_Secc1!$AO$111=CNGE_2024_M3_Secc1!$AQ$111,O,IF(CNGE_2024_M3_Secc1!S229="",1,0))</f>
        <v>#NAME?</v>
      </c>
      <c r="BG218" s="202" t="e" cm="1">
        <f t="array" ref="BG218">IF(CNGE_2024_M3_Secc1!$AO$111=CNGE_2024_M3_Secc1!$AQ$111,O,IF(CNGE_2024_M3_Secc1!T229="",1,0))</f>
        <v>#NAME?</v>
      </c>
      <c r="BH218" s="202" t="e" cm="1">
        <f t="array" ref="BH218">IF(CNGE_2024_M3_Secc1!$AO$111=CNGE_2024_M3_Secc1!$AQ$111,O,IF(CNGE_2024_M3_Secc1!U229="",1,0))</f>
        <v>#NAME?</v>
      </c>
      <c r="BI218" s="202" t="e" cm="1">
        <f t="array" ref="BI218">IF(CNGE_2024_M3_Secc1!$AO$111=CNGE_2024_M3_Secc1!$AQ$111,O,IF(CNGE_2024_M3_Secc1!V229="",1,0))</f>
        <v>#NAME?</v>
      </c>
      <c r="BJ218" s="202" t="e" cm="1">
        <f t="array" ref="BJ218">IF(CNGE_2024_M3_Secc1!$AO$111=CNGE_2024_M3_Secc1!$AQ$111,O,IF(CNGE_2024_M3_Secc1!W229="",1,0))</f>
        <v>#NAME?</v>
      </c>
      <c r="BK218" s="202" t="e" cm="1">
        <f t="array" ref="BK218">IF(CNGE_2024_M3_Secc1!$AO$111=CNGE_2024_M3_Secc1!$AQ$111,O,IF(CNGE_2024_M3_Secc1!X229="",1,0))</f>
        <v>#NAME?</v>
      </c>
      <c r="BL218" s="202" t="e" cm="1">
        <f t="array" ref="BL218">IF(CNGE_2024_M3_Secc1!$AO$111=CNGE_2024_M3_Secc1!$AQ$111,O,IF(CNGE_2024_M3_Secc1!Y229="",1,0))</f>
        <v>#NAME?</v>
      </c>
      <c r="BM218" s="202" t="e" cm="1">
        <f t="array" ref="BM218">IF(CNGE_2024_M3_Secc1!$AO$111=CNGE_2024_M3_Secc1!$AQ$111,O,IF(CNGE_2024_M3_Secc1!Z229="",1,0))</f>
        <v>#NAME?</v>
      </c>
      <c r="BN218" s="202" t="e" cm="1">
        <f t="array" ref="BN218">IF(CNGE_2024_M3_Secc1!$AO$111=CNGE_2024_M3_Secc1!$AQ$111,O,IF(CNGE_2024_M3_Secc1!AA229="",1,0))</f>
        <v>#NAME?</v>
      </c>
      <c r="BO218" s="202" t="e" cm="1">
        <f t="array" ref="BO218">IF(CNGE_2024_M3_Secc1!$AO$111=CNGE_2024_M3_Secc1!$AQ$111,O,IF(CNGE_2024_M3_Secc1!AB229="",1,0))</f>
        <v>#NAME?</v>
      </c>
      <c r="BP218" s="202" t="e" cm="1">
        <f t="array" ref="BP218">IF(CNGE_2024_M3_Secc1!$AO$111=CNGE_2024_M3_Secc1!$AQ$111,O,IF(CNGE_2024_M3_Secc1!AC229="",1,0))</f>
        <v>#NAME?</v>
      </c>
      <c r="BQ218" s="202" t="e" cm="1">
        <f t="array" ref="BQ218">IF(CNGE_2024_M3_Secc1!$AO$111=CNGE_2024_M3_Secc1!$AQ$111,O,IF(CNGE_2024_M3_Secc1!AD229="",1,0))</f>
        <v>#NAME?</v>
      </c>
      <c r="BZ218" s="202">
        <f>IF($AH$96=$AJ$96,0,
IF(OR(AND($BS$114="NS",I218&lt;&gt;"NA",OR(I218="NS",I218=0)),AND($BS$114="NA",I218&lt;&gt;"NS",OR(I218="NA",I218=0))),0,
IF(OR(AND($BS$114&lt;&gt;"NS",$BS$114&lt;&gt;"NA",I218&lt;&gt;"NS",I218&lt;&gt;"NA",I218&gt;$BS$114),
AND(I218&gt;0,OR($BS$114="NS",$BS$114="NA")),
AND($BS$114&lt;&gt;"NS",$BS$114&lt;&gt;"NA",$BS$114&gt;=0,I218="NA"),
AND($BS$114&lt;&gt;"NS",$BS$114&lt;&gt;"NA",$BS$114=0,I218="NS")),1,0)))</f>
        <v>0</v>
      </c>
      <c r="CA218" s="202">
        <f t="shared" ref="CA218:CU218" si="147">IF($AH$96=$AJ$96,0,
IF(OR(AND($BS$114="NS",J218&lt;&gt;"NA",OR(J218="NS",J218=0)),AND($BS$114="NA",J218&lt;&gt;"NS",OR(J218="NA",J218=0))),0,
IF(OR(AND($BS$114&lt;&gt;"NS",$BS$114&lt;&gt;"NA",J218&lt;&gt;"NS",J218&lt;&gt;"NA",J218&gt;$BS$114),
AND(J218&gt;0,OR($BS$114="NS",$BS$114="NA")),
AND($BS$114&lt;&gt;"NS",$BS$114&lt;&gt;"NA",$BS$114&gt;=0,J218="NA"),
AND($BS$114&lt;&gt;"NS",$BS$114&lt;&gt;"NA",$BS$114=0,J218="NS")),1,0)))</f>
        <v>0</v>
      </c>
      <c r="CB218" s="202">
        <f t="shared" si="147"/>
        <v>0</v>
      </c>
      <c r="CC218" s="202">
        <f t="shared" si="147"/>
        <v>0</v>
      </c>
      <c r="CD218" s="202">
        <f t="shared" si="147"/>
        <v>0</v>
      </c>
      <c r="CE218" s="202">
        <f t="shared" si="147"/>
        <v>0</v>
      </c>
      <c r="CF218" s="202">
        <f t="shared" si="147"/>
        <v>0</v>
      </c>
      <c r="CG218" s="202">
        <f t="shared" si="147"/>
        <v>0</v>
      </c>
      <c r="CH218" s="202">
        <f t="shared" si="147"/>
        <v>0</v>
      </c>
      <c r="CI218" s="202">
        <f t="shared" si="147"/>
        <v>0</v>
      </c>
      <c r="CJ218" s="202">
        <f t="shared" si="147"/>
        <v>0</v>
      </c>
      <c r="CK218" s="202">
        <f t="shared" si="147"/>
        <v>0</v>
      </c>
      <c r="CL218" s="202">
        <f t="shared" si="147"/>
        <v>0</v>
      </c>
      <c r="CM218" s="202">
        <f t="shared" si="147"/>
        <v>0</v>
      </c>
      <c r="CN218" s="202">
        <f t="shared" si="147"/>
        <v>0</v>
      </c>
      <c r="CO218" s="202">
        <f t="shared" si="147"/>
        <v>0</v>
      </c>
      <c r="CP218" s="202">
        <f t="shared" si="147"/>
        <v>0</v>
      </c>
      <c r="CQ218" s="202">
        <f t="shared" si="147"/>
        <v>0</v>
      </c>
      <c r="CR218" s="202">
        <f t="shared" si="147"/>
        <v>0</v>
      </c>
      <c r="CS218" s="202">
        <f t="shared" si="147"/>
        <v>0</v>
      </c>
      <c r="CT218" s="202">
        <f t="shared" si="147"/>
        <v>0</v>
      </c>
      <c r="CU218" s="202">
        <f t="shared" si="147"/>
        <v>0</v>
      </c>
      <c r="CY218" s="563">
        <f t="shared" si="139"/>
        <v>0</v>
      </c>
      <c r="CZ218" s="563"/>
    </row>
    <row r="219" spans="1:104" s="211" customFormat="1" ht="15" customHeight="1">
      <c r="A219" s="18"/>
      <c r="B219" s="51"/>
      <c r="C219" s="48" t="s">
        <v>5009</v>
      </c>
      <c r="D219" s="580" t="str">
        <f>IF(CNGE_2024_M3_Secc1!D62="","",CNGE_2024_M3_Secc1!D62)</f>
        <v/>
      </c>
      <c r="E219" s="580"/>
      <c r="F219" s="580"/>
      <c r="G219" s="580"/>
      <c r="H219" s="580"/>
      <c r="I219" s="103"/>
      <c r="J219" s="103"/>
      <c r="K219" s="103"/>
      <c r="L219" s="103"/>
      <c r="M219" s="103"/>
      <c r="N219" s="103"/>
      <c r="O219" s="103"/>
      <c r="P219" s="103"/>
      <c r="Q219" s="103"/>
      <c r="R219" s="103"/>
      <c r="S219" s="103"/>
      <c r="T219" s="103"/>
      <c r="U219" s="103"/>
      <c r="V219" s="103"/>
      <c r="W219" s="103"/>
      <c r="X219" s="103"/>
      <c r="Y219" s="103"/>
      <c r="Z219" s="103"/>
      <c r="AA219" s="103"/>
      <c r="AB219" s="103"/>
      <c r="AC219" s="103"/>
      <c r="AD219" s="103"/>
      <c r="AE219" s="213"/>
      <c r="AF219" s="210"/>
      <c r="AV219" s="202" t="e" cm="1">
        <f t="array" ref="AV219">IF(CNGE_2024_M3_Secc1!$AO$111=CNGE_2024_M3_Secc1!$AQ$111,O,IF(CNGE_2024_M3_Secc1!I230="",1,0))</f>
        <v>#NAME?</v>
      </c>
      <c r="AW219" s="202" t="e" cm="1">
        <f t="array" ref="AW219">IF(CNGE_2024_M3_Secc1!$AO$111=CNGE_2024_M3_Secc1!$AQ$111,O,IF(CNGE_2024_M3_Secc1!J230="",1,0))</f>
        <v>#NAME?</v>
      </c>
      <c r="AX219" s="202" t="e" cm="1">
        <f t="array" ref="AX219">IF(CNGE_2024_M3_Secc1!$AO$111=CNGE_2024_M3_Secc1!$AQ$111,O,IF(CNGE_2024_M3_Secc1!K230="",1,0))</f>
        <v>#NAME?</v>
      </c>
      <c r="AY219" s="202" t="e" cm="1">
        <f t="array" ref="AY219">IF(CNGE_2024_M3_Secc1!$AO$111=CNGE_2024_M3_Secc1!$AQ$111,O,IF(CNGE_2024_M3_Secc1!L230="",1,0))</f>
        <v>#NAME?</v>
      </c>
      <c r="AZ219" s="202" t="e" cm="1">
        <f t="array" ref="AZ219">IF(CNGE_2024_M3_Secc1!$AO$111=CNGE_2024_M3_Secc1!$AQ$111,O,IF(CNGE_2024_M3_Secc1!M230="",1,0))</f>
        <v>#NAME?</v>
      </c>
      <c r="BA219" s="202" t="e" cm="1">
        <f t="array" ref="BA219">IF(CNGE_2024_M3_Secc1!$AO$111=CNGE_2024_M3_Secc1!$AQ$111,O,IF(CNGE_2024_M3_Secc1!N230="",1,0))</f>
        <v>#NAME?</v>
      </c>
      <c r="BB219" s="202" t="e" cm="1">
        <f t="array" ref="BB219">IF(CNGE_2024_M3_Secc1!$AO$111=CNGE_2024_M3_Secc1!$AQ$111,O,IF(CNGE_2024_M3_Secc1!O230="",1,0))</f>
        <v>#NAME?</v>
      </c>
      <c r="BC219" s="202" t="e" cm="1">
        <f t="array" ref="BC219">IF(CNGE_2024_M3_Secc1!$AO$111=CNGE_2024_M3_Secc1!$AQ$111,O,IF(CNGE_2024_M3_Secc1!P230="",1,0))</f>
        <v>#NAME?</v>
      </c>
      <c r="BD219" s="202" t="e" cm="1">
        <f t="array" ref="BD219">IF(CNGE_2024_M3_Secc1!$AO$111=CNGE_2024_M3_Secc1!$AQ$111,O,IF(CNGE_2024_M3_Secc1!Q230="",1,0))</f>
        <v>#NAME?</v>
      </c>
      <c r="BE219" s="202" t="e" cm="1">
        <f t="array" ref="BE219">IF(CNGE_2024_M3_Secc1!$AO$111=CNGE_2024_M3_Secc1!$AQ$111,O,IF(CNGE_2024_M3_Secc1!R230="",1,0))</f>
        <v>#NAME?</v>
      </c>
      <c r="BF219" s="202" t="e" cm="1">
        <f t="array" ref="BF219">IF(CNGE_2024_M3_Secc1!$AO$111=CNGE_2024_M3_Secc1!$AQ$111,O,IF(CNGE_2024_M3_Secc1!S230="",1,0))</f>
        <v>#NAME?</v>
      </c>
      <c r="BG219" s="202" t="e" cm="1">
        <f t="array" ref="BG219">IF(CNGE_2024_M3_Secc1!$AO$111=CNGE_2024_M3_Secc1!$AQ$111,O,IF(CNGE_2024_M3_Secc1!T230="",1,0))</f>
        <v>#NAME?</v>
      </c>
      <c r="BH219" s="202" t="e" cm="1">
        <f t="array" ref="BH219">IF(CNGE_2024_M3_Secc1!$AO$111=CNGE_2024_M3_Secc1!$AQ$111,O,IF(CNGE_2024_M3_Secc1!U230="",1,0))</f>
        <v>#NAME?</v>
      </c>
      <c r="BI219" s="202" t="e" cm="1">
        <f t="array" ref="BI219">IF(CNGE_2024_M3_Secc1!$AO$111=CNGE_2024_M3_Secc1!$AQ$111,O,IF(CNGE_2024_M3_Secc1!V230="",1,0))</f>
        <v>#NAME?</v>
      </c>
      <c r="BJ219" s="202" t="e" cm="1">
        <f t="array" ref="BJ219">IF(CNGE_2024_M3_Secc1!$AO$111=CNGE_2024_M3_Secc1!$AQ$111,O,IF(CNGE_2024_M3_Secc1!W230="",1,0))</f>
        <v>#NAME?</v>
      </c>
      <c r="BK219" s="202" t="e" cm="1">
        <f t="array" ref="BK219">IF(CNGE_2024_M3_Secc1!$AO$111=CNGE_2024_M3_Secc1!$AQ$111,O,IF(CNGE_2024_M3_Secc1!X230="",1,0))</f>
        <v>#NAME?</v>
      </c>
      <c r="BL219" s="202" t="e" cm="1">
        <f t="array" ref="BL219">IF(CNGE_2024_M3_Secc1!$AO$111=CNGE_2024_M3_Secc1!$AQ$111,O,IF(CNGE_2024_M3_Secc1!Y230="",1,0))</f>
        <v>#NAME?</v>
      </c>
      <c r="BM219" s="202" t="e" cm="1">
        <f t="array" ref="BM219">IF(CNGE_2024_M3_Secc1!$AO$111=CNGE_2024_M3_Secc1!$AQ$111,O,IF(CNGE_2024_M3_Secc1!Z230="",1,0))</f>
        <v>#NAME?</v>
      </c>
      <c r="BN219" s="202" t="e" cm="1">
        <f t="array" ref="BN219">IF(CNGE_2024_M3_Secc1!$AO$111=CNGE_2024_M3_Secc1!$AQ$111,O,IF(CNGE_2024_M3_Secc1!AA230="",1,0))</f>
        <v>#NAME?</v>
      </c>
      <c r="BO219" s="202" t="e" cm="1">
        <f t="array" ref="BO219">IF(CNGE_2024_M3_Secc1!$AO$111=CNGE_2024_M3_Secc1!$AQ$111,O,IF(CNGE_2024_M3_Secc1!AB230="",1,0))</f>
        <v>#NAME?</v>
      </c>
      <c r="BP219" s="202" t="e" cm="1">
        <f t="array" ref="BP219">IF(CNGE_2024_M3_Secc1!$AO$111=CNGE_2024_M3_Secc1!$AQ$111,O,IF(CNGE_2024_M3_Secc1!AC230="",1,0))</f>
        <v>#NAME?</v>
      </c>
      <c r="BQ219" s="202" t="e" cm="1">
        <f t="array" ref="BQ219">IF(CNGE_2024_M3_Secc1!$AO$111=CNGE_2024_M3_Secc1!$AQ$111,O,IF(CNGE_2024_M3_Secc1!AD230="",1,0))</f>
        <v>#NAME?</v>
      </c>
      <c r="BZ219" s="202">
        <f>IF($AH$96=$AJ$96,0,
IF(OR(AND($BS$115="NS",I219&lt;&gt;"NA",OR(I219="NS",I219=0)),AND($BS$115="NA",I219&lt;&gt;"NS",OR(I219="NA",I219=0))),0,
IF(OR(AND($BS$115&lt;&gt;"NS",$BS$115&lt;&gt;"NA",I219&lt;&gt;"NS",I219&lt;&gt;"NA",I219&gt;$BS$115),
AND(I219&gt;0,OR($BS$115="NS",$BS$115="NA")),
AND($BS$115&lt;&gt;"NS",$BS$115&lt;&gt;"NA",$BS$115&gt;=0,I219="NA"),
AND($BS$115&lt;&gt;"NS",$BS$115&lt;&gt;"NA",$BS$115=0,I219="NS")),1,0)))</f>
        <v>0</v>
      </c>
      <c r="CA219" s="202">
        <f t="shared" ref="CA219:CU219" si="148">IF($AH$96=$AJ$96,0,
IF(OR(AND($BS$115="NS",J219&lt;&gt;"NA",OR(J219="NS",J219=0)),AND($BS$115="NA",J219&lt;&gt;"NS",OR(J219="NA",J219=0))),0,
IF(OR(AND($BS$115&lt;&gt;"NS",$BS$115&lt;&gt;"NA",J219&lt;&gt;"NS",J219&lt;&gt;"NA",J219&gt;$BS$115),
AND(J219&gt;0,OR($BS$115="NS",$BS$115="NA")),
AND($BS$115&lt;&gt;"NS",$BS$115&lt;&gt;"NA",$BS$115&gt;=0,J219="NA"),
AND($BS$115&lt;&gt;"NS",$BS$115&lt;&gt;"NA",$BS$115=0,J219="NS")),1,0)))</f>
        <v>0</v>
      </c>
      <c r="CB219" s="202">
        <f t="shared" si="148"/>
        <v>0</v>
      </c>
      <c r="CC219" s="202">
        <f t="shared" si="148"/>
        <v>0</v>
      </c>
      <c r="CD219" s="202">
        <f t="shared" si="148"/>
        <v>0</v>
      </c>
      <c r="CE219" s="202">
        <f t="shared" si="148"/>
        <v>0</v>
      </c>
      <c r="CF219" s="202">
        <f t="shared" si="148"/>
        <v>0</v>
      </c>
      <c r="CG219" s="202">
        <f t="shared" si="148"/>
        <v>0</v>
      </c>
      <c r="CH219" s="202">
        <f t="shared" si="148"/>
        <v>0</v>
      </c>
      <c r="CI219" s="202">
        <f t="shared" si="148"/>
        <v>0</v>
      </c>
      <c r="CJ219" s="202">
        <f t="shared" si="148"/>
        <v>0</v>
      </c>
      <c r="CK219" s="202">
        <f t="shared" si="148"/>
        <v>0</v>
      </c>
      <c r="CL219" s="202">
        <f t="shared" si="148"/>
        <v>0</v>
      </c>
      <c r="CM219" s="202">
        <f t="shared" si="148"/>
        <v>0</v>
      </c>
      <c r="CN219" s="202">
        <f t="shared" si="148"/>
        <v>0</v>
      </c>
      <c r="CO219" s="202">
        <f t="shared" si="148"/>
        <v>0</v>
      </c>
      <c r="CP219" s="202">
        <f t="shared" si="148"/>
        <v>0</v>
      </c>
      <c r="CQ219" s="202">
        <f t="shared" si="148"/>
        <v>0</v>
      </c>
      <c r="CR219" s="202">
        <f t="shared" si="148"/>
        <v>0</v>
      </c>
      <c r="CS219" s="202">
        <f t="shared" si="148"/>
        <v>0</v>
      </c>
      <c r="CT219" s="202">
        <f t="shared" si="148"/>
        <v>0</v>
      </c>
      <c r="CU219" s="202">
        <f t="shared" si="148"/>
        <v>0</v>
      </c>
      <c r="CY219" s="563">
        <f t="shared" si="139"/>
        <v>0</v>
      </c>
      <c r="CZ219" s="563"/>
    </row>
    <row r="220" spans="1:104" s="211" customFormat="1" ht="15" customHeight="1">
      <c r="A220" s="18"/>
      <c r="B220" s="51"/>
      <c r="C220" s="48" t="s">
        <v>5011</v>
      </c>
      <c r="D220" s="580" t="str">
        <f>IF(CNGE_2024_M3_Secc1!D63="","",CNGE_2024_M3_Secc1!D63)</f>
        <v/>
      </c>
      <c r="E220" s="580"/>
      <c r="F220" s="580"/>
      <c r="G220" s="580"/>
      <c r="H220" s="580"/>
      <c r="I220" s="103"/>
      <c r="J220" s="103"/>
      <c r="K220" s="103"/>
      <c r="L220" s="103"/>
      <c r="M220" s="103"/>
      <c r="N220" s="103"/>
      <c r="O220" s="103"/>
      <c r="P220" s="103"/>
      <c r="Q220" s="103"/>
      <c r="R220" s="103"/>
      <c r="S220" s="103"/>
      <c r="T220" s="103"/>
      <c r="U220" s="103"/>
      <c r="V220" s="103"/>
      <c r="W220" s="103"/>
      <c r="X220" s="103"/>
      <c r="Y220" s="103"/>
      <c r="Z220" s="103"/>
      <c r="AA220" s="103"/>
      <c r="AB220" s="103"/>
      <c r="AC220" s="103"/>
      <c r="AD220" s="103"/>
      <c r="AE220" s="213"/>
      <c r="AF220" s="210"/>
      <c r="AV220" s="202" t="e" cm="1">
        <f t="array" ref="AV220">IF(CNGE_2024_M3_Secc1!$AO$111=CNGE_2024_M3_Secc1!$AQ$111,O,IF(CNGE_2024_M3_Secc1!I231="",1,0))</f>
        <v>#NAME?</v>
      </c>
      <c r="AW220" s="202" t="e" cm="1">
        <f t="array" ref="AW220">IF(CNGE_2024_M3_Secc1!$AO$111=CNGE_2024_M3_Secc1!$AQ$111,O,IF(CNGE_2024_M3_Secc1!J231="",1,0))</f>
        <v>#NAME?</v>
      </c>
      <c r="AX220" s="202" t="e" cm="1">
        <f t="array" ref="AX220">IF(CNGE_2024_M3_Secc1!$AO$111=CNGE_2024_M3_Secc1!$AQ$111,O,IF(CNGE_2024_M3_Secc1!K231="",1,0))</f>
        <v>#NAME?</v>
      </c>
      <c r="AY220" s="202" t="e" cm="1">
        <f t="array" ref="AY220">IF(CNGE_2024_M3_Secc1!$AO$111=CNGE_2024_M3_Secc1!$AQ$111,O,IF(CNGE_2024_M3_Secc1!L231="",1,0))</f>
        <v>#NAME?</v>
      </c>
      <c r="AZ220" s="202" t="e" cm="1">
        <f t="array" ref="AZ220">IF(CNGE_2024_M3_Secc1!$AO$111=CNGE_2024_M3_Secc1!$AQ$111,O,IF(CNGE_2024_M3_Secc1!M231="",1,0))</f>
        <v>#NAME?</v>
      </c>
      <c r="BA220" s="202" t="e" cm="1">
        <f t="array" ref="BA220">IF(CNGE_2024_M3_Secc1!$AO$111=CNGE_2024_M3_Secc1!$AQ$111,O,IF(CNGE_2024_M3_Secc1!N231="",1,0))</f>
        <v>#NAME?</v>
      </c>
      <c r="BB220" s="202" t="e" cm="1">
        <f t="array" ref="BB220">IF(CNGE_2024_M3_Secc1!$AO$111=CNGE_2024_M3_Secc1!$AQ$111,O,IF(CNGE_2024_M3_Secc1!O231="",1,0))</f>
        <v>#NAME?</v>
      </c>
      <c r="BC220" s="202" t="e" cm="1">
        <f t="array" ref="BC220">IF(CNGE_2024_M3_Secc1!$AO$111=CNGE_2024_M3_Secc1!$AQ$111,O,IF(CNGE_2024_M3_Secc1!P231="",1,0))</f>
        <v>#NAME?</v>
      </c>
      <c r="BD220" s="202" t="e" cm="1">
        <f t="array" ref="BD220">IF(CNGE_2024_M3_Secc1!$AO$111=CNGE_2024_M3_Secc1!$AQ$111,O,IF(CNGE_2024_M3_Secc1!Q231="",1,0))</f>
        <v>#NAME?</v>
      </c>
      <c r="BE220" s="202" t="e" cm="1">
        <f t="array" ref="BE220">IF(CNGE_2024_M3_Secc1!$AO$111=CNGE_2024_M3_Secc1!$AQ$111,O,IF(CNGE_2024_M3_Secc1!R231="",1,0))</f>
        <v>#NAME?</v>
      </c>
      <c r="BF220" s="202" t="e" cm="1">
        <f t="array" ref="BF220">IF(CNGE_2024_M3_Secc1!$AO$111=CNGE_2024_M3_Secc1!$AQ$111,O,IF(CNGE_2024_M3_Secc1!S231="",1,0))</f>
        <v>#NAME?</v>
      </c>
      <c r="BG220" s="202" t="e" cm="1">
        <f t="array" ref="BG220">IF(CNGE_2024_M3_Secc1!$AO$111=CNGE_2024_M3_Secc1!$AQ$111,O,IF(CNGE_2024_M3_Secc1!T231="",1,0))</f>
        <v>#NAME?</v>
      </c>
      <c r="BH220" s="202" t="e" cm="1">
        <f t="array" ref="BH220">IF(CNGE_2024_M3_Secc1!$AO$111=CNGE_2024_M3_Secc1!$AQ$111,O,IF(CNGE_2024_M3_Secc1!U231="",1,0))</f>
        <v>#NAME?</v>
      </c>
      <c r="BI220" s="202" t="e" cm="1">
        <f t="array" ref="BI220">IF(CNGE_2024_M3_Secc1!$AO$111=CNGE_2024_M3_Secc1!$AQ$111,O,IF(CNGE_2024_M3_Secc1!V231="",1,0))</f>
        <v>#NAME?</v>
      </c>
      <c r="BJ220" s="202" t="e" cm="1">
        <f t="array" ref="BJ220">IF(CNGE_2024_M3_Secc1!$AO$111=CNGE_2024_M3_Secc1!$AQ$111,O,IF(CNGE_2024_M3_Secc1!W231="",1,0))</f>
        <v>#NAME?</v>
      </c>
      <c r="BK220" s="202" t="e" cm="1">
        <f t="array" ref="BK220">IF(CNGE_2024_M3_Secc1!$AO$111=CNGE_2024_M3_Secc1!$AQ$111,O,IF(CNGE_2024_M3_Secc1!X231="",1,0))</f>
        <v>#NAME?</v>
      </c>
      <c r="BL220" s="202" t="e" cm="1">
        <f t="array" ref="BL220">IF(CNGE_2024_M3_Secc1!$AO$111=CNGE_2024_M3_Secc1!$AQ$111,O,IF(CNGE_2024_M3_Secc1!Y231="",1,0))</f>
        <v>#NAME?</v>
      </c>
      <c r="BM220" s="202" t="e" cm="1">
        <f t="array" ref="BM220">IF(CNGE_2024_M3_Secc1!$AO$111=CNGE_2024_M3_Secc1!$AQ$111,O,IF(CNGE_2024_M3_Secc1!Z231="",1,0))</f>
        <v>#NAME?</v>
      </c>
      <c r="BN220" s="202" t="e" cm="1">
        <f t="array" ref="BN220">IF(CNGE_2024_M3_Secc1!$AO$111=CNGE_2024_M3_Secc1!$AQ$111,O,IF(CNGE_2024_M3_Secc1!AA231="",1,0))</f>
        <v>#NAME?</v>
      </c>
      <c r="BO220" s="202" t="e" cm="1">
        <f t="array" ref="BO220">IF(CNGE_2024_M3_Secc1!$AO$111=CNGE_2024_M3_Secc1!$AQ$111,O,IF(CNGE_2024_M3_Secc1!AB231="",1,0))</f>
        <v>#NAME?</v>
      </c>
      <c r="BP220" s="202" t="e" cm="1">
        <f t="array" ref="BP220">IF(CNGE_2024_M3_Secc1!$AO$111=CNGE_2024_M3_Secc1!$AQ$111,O,IF(CNGE_2024_M3_Secc1!AC231="",1,0))</f>
        <v>#NAME?</v>
      </c>
      <c r="BQ220" s="202" t="e" cm="1">
        <f t="array" ref="BQ220">IF(CNGE_2024_M3_Secc1!$AO$111=CNGE_2024_M3_Secc1!$AQ$111,O,IF(CNGE_2024_M3_Secc1!AD231="",1,0))</f>
        <v>#NAME?</v>
      </c>
      <c r="BZ220" s="202">
        <f>IF($AH$96=$AJ$96,0,
IF(OR(AND($BS$116="NS",I220&lt;&gt;"NA",OR(I220="NS",I220=0)),AND($BS$116="NA",I220&lt;&gt;"NS",OR(I220="NA",I220=0))),0,
IF(OR(AND($BS$116&lt;&gt;"NS",$BS$116&lt;&gt;"NA",I220&lt;&gt;"NS",I220&lt;&gt;"NA",I220&gt;$BS$116),
AND(I220&gt;0,OR($BS$116="NS",$BS$116="NA")),
AND($BS$116&lt;&gt;"NS",$BS$116&lt;&gt;"NA",$BS$116&gt;=0,I220="NA"),
AND($BS$116&lt;&gt;"NS",$BS$116&lt;&gt;"NA",$BS$116=0,I220="NS")),1,0)))</f>
        <v>0</v>
      </c>
      <c r="CA220" s="202">
        <f t="shared" ref="CA220:CU220" si="149">IF($AH$96=$AJ$96,0,
IF(OR(AND($BS$116="NS",J220&lt;&gt;"NA",OR(J220="NS",J220=0)),AND($BS$116="NA",J220&lt;&gt;"NS",OR(J220="NA",J220=0))),0,
IF(OR(AND($BS$116&lt;&gt;"NS",$BS$116&lt;&gt;"NA",J220&lt;&gt;"NS",J220&lt;&gt;"NA",J220&gt;$BS$116),
AND(J220&gt;0,OR($BS$116="NS",$BS$116="NA")),
AND($BS$116&lt;&gt;"NS",$BS$116&lt;&gt;"NA",$BS$116&gt;=0,J220="NA"),
AND($BS$116&lt;&gt;"NS",$BS$116&lt;&gt;"NA",$BS$116=0,J220="NS")),1,0)))</f>
        <v>0</v>
      </c>
      <c r="CB220" s="202">
        <f t="shared" si="149"/>
        <v>0</v>
      </c>
      <c r="CC220" s="202">
        <f t="shared" si="149"/>
        <v>0</v>
      </c>
      <c r="CD220" s="202">
        <f t="shared" si="149"/>
        <v>0</v>
      </c>
      <c r="CE220" s="202">
        <f t="shared" si="149"/>
        <v>0</v>
      </c>
      <c r="CF220" s="202">
        <f t="shared" si="149"/>
        <v>0</v>
      </c>
      <c r="CG220" s="202">
        <f t="shared" si="149"/>
        <v>0</v>
      </c>
      <c r="CH220" s="202">
        <f t="shared" si="149"/>
        <v>0</v>
      </c>
      <c r="CI220" s="202">
        <f t="shared" si="149"/>
        <v>0</v>
      </c>
      <c r="CJ220" s="202">
        <f t="shared" si="149"/>
        <v>0</v>
      </c>
      <c r="CK220" s="202">
        <f t="shared" si="149"/>
        <v>0</v>
      </c>
      <c r="CL220" s="202">
        <f t="shared" si="149"/>
        <v>0</v>
      </c>
      <c r="CM220" s="202">
        <f t="shared" si="149"/>
        <v>0</v>
      </c>
      <c r="CN220" s="202">
        <f t="shared" si="149"/>
        <v>0</v>
      </c>
      <c r="CO220" s="202">
        <f t="shared" si="149"/>
        <v>0</v>
      </c>
      <c r="CP220" s="202">
        <f t="shared" si="149"/>
        <v>0</v>
      </c>
      <c r="CQ220" s="202">
        <f t="shared" si="149"/>
        <v>0</v>
      </c>
      <c r="CR220" s="202">
        <f t="shared" si="149"/>
        <v>0</v>
      </c>
      <c r="CS220" s="202">
        <f t="shared" si="149"/>
        <v>0</v>
      </c>
      <c r="CT220" s="202">
        <f t="shared" si="149"/>
        <v>0</v>
      </c>
      <c r="CU220" s="202">
        <f t="shared" si="149"/>
        <v>0</v>
      </c>
      <c r="CY220" s="563">
        <f t="shared" si="139"/>
        <v>0</v>
      </c>
      <c r="CZ220" s="563"/>
    </row>
    <row r="221" spans="1:104" s="211" customFormat="1" ht="15" customHeight="1">
      <c r="A221" s="18"/>
      <c r="B221" s="51"/>
      <c r="C221" s="48" t="s">
        <v>5012</v>
      </c>
      <c r="D221" s="580" t="str">
        <f>IF(CNGE_2024_M3_Secc1!D64="","",CNGE_2024_M3_Secc1!D64)</f>
        <v/>
      </c>
      <c r="E221" s="580"/>
      <c r="F221" s="580"/>
      <c r="G221" s="580"/>
      <c r="H221" s="580"/>
      <c r="I221" s="103"/>
      <c r="J221" s="103"/>
      <c r="K221" s="103"/>
      <c r="L221" s="103"/>
      <c r="M221" s="103"/>
      <c r="N221" s="103"/>
      <c r="O221" s="103"/>
      <c r="P221" s="103"/>
      <c r="Q221" s="103"/>
      <c r="R221" s="103"/>
      <c r="S221" s="103"/>
      <c r="T221" s="103"/>
      <c r="U221" s="103"/>
      <c r="V221" s="103"/>
      <c r="W221" s="103"/>
      <c r="X221" s="103"/>
      <c r="Y221" s="103"/>
      <c r="Z221" s="103"/>
      <c r="AA221" s="103"/>
      <c r="AB221" s="103"/>
      <c r="AC221" s="103"/>
      <c r="AD221" s="103"/>
      <c r="AE221" s="213"/>
      <c r="AF221" s="210"/>
      <c r="AV221" s="202" t="e" cm="1">
        <f t="array" ref="AV221">IF(CNGE_2024_M3_Secc1!$AO$111=CNGE_2024_M3_Secc1!$AQ$111,O,IF(CNGE_2024_M3_Secc1!I232="",1,0))</f>
        <v>#NAME?</v>
      </c>
      <c r="AW221" s="202" t="e" cm="1">
        <f t="array" ref="AW221">IF(CNGE_2024_M3_Secc1!$AO$111=CNGE_2024_M3_Secc1!$AQ$111,O,IF(CNGE_2024_M3_Secc1!J232="",1,0))</f>
        <v>#NAME?</v>
      </c>
      <c r="AX221" s="202" t="e" cm="1">
        <f t="array" ref="AX221">IF(CNGE_2024_M3_Secc1!$AO$111=CNGE_2024_M3_Secc1!$AQ$111,O,IF(CNGE_2024_M3_Secc1!K232="",1,0))</f>
        <v>#NAME?</v>
      </c>
      <c r="AY221" s="202" t="e" cm="1">
        <f t="array" ref="AY221">IF(CNGE_2024_M3_Secc1!$AO$111=CNGE_2024_M3_Secc1!$AQ$111,O,IF(CNGE_2024_M3_Secc1!L232="",1,0))</f>
        <v>#NAME?</v>
      </c>
      <c r="AZ221" s="202" t="e" cm="1">
        <f t="array" ref="AZ221">IF(CNGE_2024_M3_Secc1!$AO$111=CNGE_2024_M3_Secc1!$AQ$111,O,IF(CNGE_2024_M3_Secc1!M232="",1,0))</f>
        <v>#NAME?</v>
      </c>
      <c r="BA221" s="202" t="e" cm="1">
        <f t="array" ref="BA221">IF(CNGE_2024_M3_Secc1!$AO$111=CNGE_2024_M3_Secc1!$AQ$111,O,IF(CNGE_2024_M3_Secc1!N232="",1,0))</f>
        <v>#NAME?</v>
      </c>
      <c r="BB221" s="202" t="e" cm="1">
        <f t="array" ref="BB221">IF(CNGE_2024_M3_Secc1!$AO$111=CNGE_2024_M3_Secc1!$AQ$111,O,IF(CNGE_2024_M3_Secc1!O232="",1,0))</f>
        <v>#NAME?</v>
      </c>
      <c r="BC221" s="202" t="e" cm="1">
        <f t="array" ref="BC221">IF(CNGE_2024_M3_Secc1!$AO$111=CNGE_2024_M3_Secc1!$AQ$111,O,IF(CNGE_2024_M3_Secc1!P232="",1,0))</f>
        <v>#NAME?</v>
      </c>
      <c r="BD221" s="202" t="e" cm="1">
        <f t="array" ref="BD221">IF(CNGE_2024_M3_Secc1!$AO$111=CNGE_2024_M3_Secc1!$AQ$111,O,IF(CNGE_2024_M3_Secc1!Q232="",1,0))</f>
        <v>#NAME?</v>
      </c>
      <c r="BE221" s="202" t="e" cm="1">
        <f t="array" ref="BE221">IF(CNGE_2024_M3_Secc1!$AO$111=CNGE_2024_M3_Secc1!$AQ$111,O,IF(CNGE_2024_M3_Secc1!R232="",1,0))</f>
        <v>#NAME?</v>
      </c>
      <c r="BF221" s="202" t="e" cm="1">
        <f t="array" ref="BF221">IF(CNGE_2024_M3_Secc1!$AO$111=CNGE_2024_M3_Secc1!$AQ$111,O,IF(CNGE_2024_M3_Secc1!S232="",1,0))</f>
        <v>#NAME?</v>
      </c>
      <c r="BG221" s="202" t="e" cm="1">
        <f t="array" ref="BG221">IF(CNGE_2024_M3_Secc1!$AO$111=CNGE_2024_M3_Secc1!$AQ$111,O,IF(CNGE_2024_M3_Secc1!T232="",1,0))</f>
        <v>#NAME?</v>
      </c>
      <c r="BH221" s="202" t="e" cm="1">
        <f t="array" ref="BH221">IF(CNGE_2024_M3_Secc1!$AO$111=CNGE_2024_M3_Secc1!$AQ$111,O,IF(CNGE_2024_M3_Secc1!U232="",1,0))</f>
        <v>#NAME?</v>
      </c>
      <c r="BI221" s="202" t="e" cm="1">
        <f t="array" ref="BI221">IF(CNGE_2024_M3_Secc1!$AO$111=CNGE_2024_M3_Secc1!$AQ$111,O,IF(CNGE_2024_M3_Secc1!V232="",1,0))</f>
        <v>#NAME?</v>
      </c>
      <c r="BJ221" s="202" t="e" cm="1">
        <f t="array" ref="BJ221">IF(CNGE_2024_M3_Secc1!$AO$111=CNGE_2024_M3_Secc1!$AQ$111,O,IF(CNGE_2024_M3_Secc1!W232="",1,0))</f>
        <v>#NAME?</v>
      </c>
      <c r="BK221" s="202" t="e" cm="1">
        <f t="array" ref="BK221">IF(CNGE_2024_M3_Secc1!$AO$111=CNGE_2024_M3_Secc1!$AQ$111,O,IF(CNGE_2024_M3_Secc1!X232="",1,0))</f>
        <v>#NAME?</v>
      </c>
      <c r="BL221" s="202" t="e" cm="1">
        <f t="array" ref="BL221">IF(CNGE_2024_M3_Secc1!$AO$111=CNGE_2024_M3_Secc1!$AQ$111,O,IF(CNGE_2024_M3_Secc1!Y232="",1,0))</f>
        <v>#NAME?</v>
      </c>
      <c r="BM221" s="202" t="e" cm="1">
        <f t="array" ref="BM221">IF(CNGE_2024_M3_Secc1!$AO$111=CNGE_2024_M3_Secc1!$AQ$111,O,IF(CNGE_2024_M3_Secc1!Z232="",1,0))</f>
        <v>#NAME?</v>
      </c>
      <c r="BN221" s="202" t="e" cm="1">
        <f t="array" ref="BN221">IF(CNGE_2024_M3_Secc1!$AO$111=CNGE_2024_M3_Secc1!$AQ$111,O,IF(CNGE_2024_M3_Secc1!AA232="",1,0))</f>
        <v>#NAME?</v>
      </c>
      <c r="BO221" s="202" t="e" cm="1">
        <f t="array" ref="BO221">IF(CNGE_2024_M3_Secc1!$AO$111=CNGE_2024_M3_Secc1!$AQ$111,O,IF(CNGE_2024_M3_Secc1!AB232="",1,0))</f>
        <v>#NAME?</v>
      </c>
      <c r="BP221" s="202" t="e" cm="1">
        <f t="array" ref="BP221">IF(CNGE_2024_M3_Secc1!$AO$111=CNGE_2024_M3_Secc1!$AQ$111,O,IF(CNGE_2024_M3_Secc1!AC232="",1,0))</f>
        <v>#NAME?</v>
      </c>
      <c r="BQ221" s="202" t="e" cm="1">
        <f t="array" ref="BQ221">IF(CNGE_2024_M3_Secc1!$AO$111=CNGE_2024_M3_Secc1!$AQ$111,O,IF(CNGE_2024_M3_Secc1!AD232="",1,0))</f>
        <v>#NAME?</v>
      </c>
      <c r="BZ221" s="202">
        <f>IF($AH$96=$AJ$96,0,
IF(OR(AND($BS$117="NS",I221&lt;&gt;"NA",OR(I221="NS",I221=0)),AND($BS$117="NA",I221&lt;&gt;"NS",OR(I221="NA",I221=0))),0,
IF(OR(AND($BS$117&lt;&gt;"NS",$BS$117&lt;&gt;"NA",I221&lt;&gt;"NS",I221&lt;&gt;"NA",I221&gt;$BS$117),
AND(I221&gt;0,OR($BS$117="NS",$BS$117="NA")),
AND($BS$117&lt;&gt;"NS",$BS$117&lt;&gt;"NA",$BS$117&gt;=0,I221="NA"),
AND($BS$117&lt;&gt;"NS",$BS$117&lt;&gt;"NA",$BS$117=0,I221="NS")),1,0)))</f>
        <v>0</v>
      </c>
      <c r="CA221" s="202">
        <f t="shared" ref="CA221:CU221" si="150">IF($AH$96=$AJ$96,0,
IF(OR(AND($BS$117="NS",J221&lt;&gt;"NA",OR(J221="NS",J221=0)),AND($BS$117="NA",J221&lt;&gt;"NS",OR(J221="NA",J221=0))),0,
IF(OR(AND($BS$117&lt;&gt;"NS",$BS$117&lt;&gt;"NA",J221&lt;&gt;"NS",J221&lt;&gt;"NA",J221&gt;$BS$117),
AND(J221&gt;0,OR($BS$117="NS",$BS$117="NA")),
AND($BS$117&lt;&gt;"NS",$BS$117&lt;&gt;"NA",$BS$117&gt;=0,J221="NA"),
AND($BS$117&lt;&gt;"NS",$BS$117&lt;&gt;"NA",$BS$117=0,J221="NS")),1,0)))</f>
        <v>0</v>
      </c>
      <c r="CB221" s="202">
        <f t="shared" si="150"/>
        <v>0</v>
      </c>
      <c r="CC221" s="202">
        <f t="shared" si="150"/>
        <v>0</v>
      </c>
      <c r="CD221" s="202">
        <f t="shared" si="150"/>
        <v>0</v>
      </c>
      <c r="CE221" s="202">
        <f t="shared" si="150"/>
        <v>0</v>
      </c>
      <c r="CF221" s="202">
        <f t="shared" si="150"/>
        <v>0</v>
      </c>
      <c r="CG221" s="202">
        <f t="shared" si="150"/>
        <v>0</v>
      </c>
      <c r="CH221" s="202">
        <f t="shared" si="150"/>
        <v>0</v>
      </c>
      <c r="CI221" s="202">
        <f t="shared" si="150"/>
        <v>0</v>
      </c>
      <c r="CJ221" s="202">
        <f t="shared" si="150"/>
        <v>0</v>
      </c>
      <c r="CK221" s="202">
        <f t="shared" si="150"/>
        <v>0</v>
      </c>
      <c r="CL221" s="202">
        <f t="shared" si="150"/>
        <v>0</v>
      </c>
      <c r="CM221" s="202">
        <f t="shared" si="150"/>
        <v>0</v>
      </c>
      <c r="CN221" s="202">
        <f t="shared" si="150"/>
        <v>0</v>
      </c>
      <c r="CO221" s="202">
        <f t="shared" si="150"/>
        <v>0</v>
      </c>
      <c r="CP221" s="202">
        <f t="shared" si="150"/>
        <v>0</v>
      </c>
      <c r="CQ221" s="202">
        <f t="shared" si="150"/>
        <v>0</v>
      </c>
      <c r="CR221" s="202">
        <f t="shared" si="150"/>
        <v>0</v>
      </c>
      <c r="CS221" s="202">
        <f t="shared" si="150"/>
        <v>0</v>
      </c>
      <c r="CT221" s="202">
        <f t="shared" si="150"/>
        <v>0</v>
      </c>
      <c r="CU221" s="202">
        <f t="shared" si="150"/>
        <v>0</v>
      </c>
      <c r="CY221" s="563">
        <f t="shared" si="139"/>
        <v>0</v>
      </c>
      <c r="CZ221" s="563"/>
    </row>
    <row r="222" spans="1:104" s="211" customFormat="1" ht="15" customHeight="1">
      <c r="A222" s="18"/>
      <c r="B222" s="51"/>
      <c r="C222" s="48" t="s">
        <v>5013</v>
      </c>
      <c r="D222" s="580" t="str">
        <f>IF(CNGE_2024_M3_Secc1!D65="","",CNGE_2024_M3_Secc1!D65)</f>
        <v/>
      </c>
      <c r="E222" s="580"/>
      <c r="F222" s="580"/>
      <c r="G222" s="580"/>
      <c r="H222" s="580"/>
      <c r="I222" s="103"/>
      <c r="J222" s="103"/>
      <c r="K222" s="103"/>
      <c r="L222" s="103"/>
      <c r="M222" s="103"/>
      <c r="N222" s="103"/>
      <c r="O222" s="103"/>
      <c r="P222" s="103"/>
      <c r="Q222" s="103"/>
      <c r="R222" s="103"/>
      <c r="S222" s="103"/>
      <c r="T222" s="103"/>
      <c r="U222" s="103"/>
      <c r="V222" s="103"/>
      <c r="W222" s="103"/>
      <c r="X222" s="103"/>
      <c r="Y222" s="103"/>
      <c r="Z222" s="103"/>
      <c r="AA222" s="103"/>
      <c r="AB222" s="103"/>
      <c r="AC222" s="103"/>
      <c r="AD222" s="103"/>
      <c r="AE222" s="213"/>
      <c r="AF222" s="210"/>
      <c r="AV222" s="202" t="e" cm="1">
        <f t="array" ref="AV222">IF(CNGE_2024_M3_Secc1!$AO$111=CNGE_2024_M3_Secc1!$AQ$111,O,IF(CNGE_2024_M3_Secc1!I233="",1,0))</f>
        <v>#NAME?</v>
      </c>
      <c r="AW222" s="202" t="e" cm="1">
        <f t="array" ref="AW222">IF(CNGE_2024_M3_Secc1!$AO$111=CNGE_2024_M3_Secc1!$AQ$111,O,IF(CNGE_2024_M3_Secc1!J233="",1,0))</f>
        <v>#NAME?</v>
      </c>
      <c r="AX222" s="202" t="e" cm="1">
        <f t="array" ref="AX222">IF(CNGE_2024_M3_Secc1!$AO$111=CNGE_2024_M3_Secc1!$AQ$111,O,IF(CNGE_2024_M3_Secc1!K233="",1,0))</f>
        <v>#NAME?</v>
      </c>
      <c r="AY222" s="202" t="e" cm="1">
        <f t="array" ref="AY222">IF(CNGE_2024_M3_Secc1!$AO$111=CNGE_2024_M3_Secc1!$AQ$111,O,IF(CNGE_2024_M3_Secc1!L233="",1,0))</f>
        <v>#NAME?</v>
      </c>
      <c r="AZ222" s="202" t="e" cm="1">
        <f t="array" ref="AZ222">IF(CNGE_2024_M3_Secc1!$AO$111=CNGE_2024_M3_Secc1!$AQ$111,O,IF(CNGE_2024_M3_Secc1!M233="",1,0))</f>
        <v>#NAME?</v>
      </c>
      <c r="BA222" s="202" t="e" cm="1">
        <f t="array" ref="BA222">IF(CNGE_2024_M3_Secc1!$AO$111=CNGE_2024_M3_Secc1!$AQ$111,O,IF(CNGE_2024_M3_Secc1!N233="",1,0))</f>
        <v>#NAME?</v>
      </c>
      <c r="BB222" s="202" t="e" cm="1">
        <f t="array" ref="BB222">IF(CNGE_2024_M3_Secc1!$AO$111=CNGE_2024_M3_Secc1!$AQ$111,O,IF(CNGE_2024_M3_Secc1!O233="",1,0))</f>
        <v>#NAME?</v>
      </c>
      <c r="BC222" s="202" t="e" cm="1">
        <f t="array" ref="BC222">IF(CNGE_2024_M3_Secc1!$AO$111=CNGE_2024_M3_Secc1!$AQ$111,O,IF(CNGE_2024_M3_Secc1!P233="",1,0))</f>
        <v>#NAME?</v>
      </c>
      <c r="BD222" s="202" t="e" cm="1">
        <f t="array" ref="BD222">IF(CNGE_2024_M3_Secc1!$AO$111=CNGE_2024_M3_Secc1!$AQ$111,O,IF(CNGE_2024_M3_Secc1!Q233="",1,0))</f>
        <v>#NAME?</v>
      </c>
      <c r="BE222" s="202" t="e" cm="1">
        <f t="array" ref="BE222">IF(CNGE_2024_M3_Secc1!$AO$111=CNGE_2024_M3_Secc1!$AQ$111,O,IF(CNGE_2024_M3_Secc1!R233="",1,0))</f>
        <v>#NAME?</v>
      </c>
      <c r="BF222" s="202" t="e" cm="1">
        <f t="array" ref="BF222">IF(CNGE_2024_M3_Secc1!$AO$111=CNGE_2024_M3_Secc1!$AQ$111,O,IF(CNGE_2024_M3_Secc1!S233="",1,0))</f>
        <v>#NAME?</v>
      </c>
      <c r="BG222" s="202" t="e" cm="1">
        <f t="array" ref="BG222">IF(CNGE_2024_M3_Secc1!$AO$111=CNGE_2024_M3_Secc1!$AQ$111,O,IF(CNGE_2024_M3_Secc1!T233="",1,0))</f>
        <v>#NAME?</v>
      </c>
      <c r="BH222" s="202" t="e" cm="1">
        <f t="array" ref="BH222">IF(CNGE_2024_M3_Secc1!$AO$111=CNGE_2024_M3_Secc1!$AQ$111,O,IF(CNGE_2024_M3_Secc1!U233="",1,0))</f>
        <v>#NAME?</v>
      </c>
      <c r="BI222" s="202" t="e" cm="1">
        <f t="array" ref="BI222">IF(CNGE_2024_M3_Secc1!$AO$111=CNGE_2024_M3_Secc1!$AQ$111,O,IF(CNGE_2024_M3_Secc1!V233="",1,0))</f>
        <v>#NAME?</v>
      </c>
      <c r="BJ222" s="202" t="e" cm="1">
        <f t="array" ref="BJ222">IF(CNGE_2024_M3_Secc1!$AO$111=CNGE_2024_M3_Secc1!$AQ$111,O,IF(CNGE_2024_M3_Secc1!W233="",1,0))</f>
        <v>#NAME?</v>
      </c>
      <c r="BK222" s="202" t="e" cm="1">
        <f t="array" ref="BK222">IF(CNGE_2024_M3_Secc1!$AO$111=CNGE_2024_M3_Secc1!$AQ$111,O,IF(CNGE_2024_M3_Secc1!X233="",1,0))</f>
        <v>#NAME?</v>
      </c>
      <c r="BL222" s="202" t="e" cm="1">
        <f t="array" ref="BL222">IF(CNGE_2024_M3_Secc1!$AO$111=CNGE_2024_M3_Secc1!$AQ$111,O,IF(CNGE_2024_M3_Secc1!Y233="",1,0))</f>
        <v>#NAME?</v>
      </c>
      <c r="BM222" s="202" t="e" cm="1">
        <f t="array" ref="BM222">IF(CNGE_2024_M3_Secc1!$AO$111=CNGE_2024_M3_Secc1!$AQ$111,O,IF(CNGE_2024_M3_Secc1!Z233="",1,0))</f>
        <v>#NAME?</v>
      </c>
      <c r="BN222" s="202" t="e" cm="1">
        <f t="array" ref="BN222">IF(CNGE_2024_M3_Secc1!$AO$111=CNGE_2024_M3_Secc1!$AQ$111,O,IF(CNGE_2024_M3_Secc1!AA233="",1,0))</f>
        <v>#NAME?</v>
      </c>
      <c r="BO222" s="202" t="e" cm="1">
        <f t="array" ref="BO222">IF(CNGE_2024_M3_Secc1!$AO$111=CNGE_2024_M3_Secc1!$AQ$111,O,IF(CNGE_2024_M3_Secc1!AB233="",1,0))</f>
        <v>#NAME?</v>
      </c>
      <c r="BP222" s="202" t="e" cm="1">
        <f t="array" ref="BP222">IF(CNGE_2024_M3_Secc1!$AO$111=CNGE_2024_M3_Secc1!$AQ$111,O,IF(CNGE_2024_M3_Secc1!AC233="",1,0))</f>
        <v>#NAME?</v>
      </c>
      <c r="BQ222" s="202" t="e" cm="1">
        <f t="array" ref="BQ222">IF(CNGE_2024_M3_Secc1!$AO$111=CNGE_2024_M3_Secc1!$AQ$111,O,IF(CNGE_2024_M3_Secc1!AD233="",1,0))</f>
        <v>#NAME?</v>
      </c>
      <c r="BZ222" s="202">
        <f>IF($AH$96=$AJ$96,0,
IF(OR(AND($BS$118="NS",I222&lt;&gt;"NA",OR(I222="NS",I222=0)),AND($BS$118="NA",I222&lt;&gt;"NS",OR(I222="NA",I222=0))),0,
IF(OR(AND($BS$118&lt;&gt;"NS",$BS$118&lt;&gt;"NA",I222&lt;&gt;"NS",I222&lt;&gt;"NA",I222&gt;$BS$118),
AND(I222&gt;0,OR($BS$118="NS",$BS$118="NA")),
AND($BS$118&lt;&gt;"NS",$BS$118&lt;&gt;"NA",$BS$118&gt;=0,I222="NA"),
AND($BS$118&lt;&gt;"NS",$BS$118&lt;&gt;"NA",$BS$118=0,I222="NS")),1,0)))</f>
        <v>0</v>
      </c>
      <c r="CA222" s="202">
        <f t="shared" ref="CA222:CU222" si="151">IF($AH$96=$AJ$96,0,
IF(OR(AND($BS$118="NS",J222&lt;&gt;"NA",OR(J222="NS",J222=0)),AND($BS$118="NA",J222&lt;&gt;"NS",OR(J222="NA",J222=0))),0,
IF(OR(AND($BS$118&lt;&gt;"NS",$BS$118&lt;&gt;"NA",J222&lt;&gt;"NS",J222&lt;&gt;"NA",J222&gt;$BS$118),
AND(J222&gt;0,OR($BS$118="NS",$BS$118="NA")),
AND($BS$118&lt;&gt;"NS",$BS$118&lt;&gt;"NA",$BS$118&gt;=0,J222="NA"),
AND($BS$118&lt;&gt;"NS",$BS$118&lt;&gt;"NA",$BS$118=0,J222="NS")),1,0)))</f>
        <v>0</v>
      </c>
      <c r="CB222" s="202">
        <f t="shared" si="151"/>
        <v>0</v>
      </c>
      <c r="CC222" s="202">
        <f t="shared" si="151"/>
        <v>0</v>
      </c>
      <c r="CD222" s="202">
        <f t="shared" si="151"/>
        <v>0</v>
      </c>
      <c r="CE222" s="202">
        <f t="shared" si="151"/>
        <v>0</v>
      </c>
      <c r="CF222" s="202">
        <f t="shared" si="151"/>
        <v>0</v>
      </c>
      <c r="CG222" s="202">
        <f t="shared" si="151"/>
        <v>0</v>
      </c>
      <c r="CH222" s="202">
        <f t="shared" si="151"/>
        <v>0</v>
      </c>
      <c r="CI222" s="202">
        <f t="shared" si="151"/>
        <v>0</v>
      </c>
      <c r="CJ222" s="202">
        <f t="shared" si="151"/>
        <v>0</v>
      </c>
      <c r="CK222" s="202">
        <f t="shared" si="151"/>
        <v>0</v>
      </c>
      <c r="CL222" s="202">
        <f t="shared" si="151"/>
        <v>0</v>
      </c>
      <c r="CM222" s="202">
        <f t="shared" si="151"/>
        <v>0</v>
      </c>
      <c r="CN222" s="202">
        <f t="shared" si="151"/>
        <v>0</v>
      </c>
      <c r="CO222" s="202">
        <f t="shared" si="151"/>
        <v>0</v>
      </c>
      <c r="CP222" s="202">
        <f t="shared" si="151"/>
        <v>0</v>
      </c>
      <c r="CQ222" s="202">
        <f t="shared" si="151"/>
        <v>0</v>
      </c>
      <c r="CR222" s="202">
        <f t="shared" si="151"/>
        <v>0</v>
      </c>
      <c r="CS222" s="202">
        <f t="shared" si="151"/>
        <v>0</v>
      </c>
      <c r="CT222" s="202">
        <f t="shared" si="151"/>
        <v>0</v>
      </c>
      <c r="CU222" s="202">
        <f t="shared" si="151"/>
        <v>0</v>
      </c>
      <c r="CY222" s="563">
        <f t="shared" si="139"/>
        <v>0</v>
      </c>
      <c r="CZ222" s="563"/>
    </row>
    <row r="223" spans="1:104" s="211" customFormat="1" ht="15" customHeight="1">
      <c r="A223" s="18"/>
      <c r="B223" s="51"/>
      <c r="C223" s="48" t="s">
        <v>5014</v>
      </c>
      <c r="D223" s="580" t="str">
        <f>IF(CNGE_2024_M3_Secc1!D66="","",CNGE_2024_M3_Secc1!D66)</f>
        <v/>
      </c>
      <c r="E223" s="580"/>
      <c r="F223" s="580"/>
      <c r="G223" s="580"/>
      <c r="H223" s="580"/>
      <c r="I223" s="103"/>
      <c r="J223" s="103"/>
      <c r="K223" s="103"/>
      <c r="L223" s="103"/>
      <c r="M223" s="103"/>
      <c r="N223" s="103"/>
      <c r="O223" s="103"/>
      <c r="P223" s="103"/>
      <c r="Q223" s="103"/>
      <c r="R223" s="103"/>
      <c r="S223" s="103"/>
      <c r="T223" s="103"/>
      <c r="U223" s="103"/>
      <c r="V223" s="103"/>
      <c r="W223" s="103"/>
      <c r="X223" s="103"/>
      <c r="Y223" s="103"/>
      <c r="Z223" s="103"/>
      <c r="AA223" s="103"/>
      <c r="AB223" s="103"/>
      <c r="AC223" s="103"/>
      <c r="AD223" s="103"/>
      <c r="AE223" s="213"/>
      <c r="AF223" s="210"/>
      <c r="AV223" s="202" t="e" cm="1">
        <f t="array" ref="AV223">IF(CNGE_2024_M3_Secc1!$AO$111=CNGE_2024_M3_Secc1!$AQ$111,O,IF(CNGE_2024_M3_Secc1!I234="",1,0))</f>
        <v>#NAME?</v>
      </c>
      <c r="AW223" s="202" t="e" cm="1">
        <f t="array" ref="AW223">IF(CNGE_2024_M3_Secc1!$AO$111=CNGE_2024_M3_Secc1!$AQ$111,O,IF(CNGE_2024_M3_Secc1!J234="",1,0))</f>
        <v>#NAME?</v>
      </c>
      <c r="AX223" s="202" t="e" cm="1">
        <f t="array" ref="AX223">IF(CNGE_2024_M3_Secc1!$AO$111=CNGE_2024_M3_Secc1!$AQ$111,O,IF(CNGE_2024_M3_Secc1!K234="",1,0))</f>
        <v>#NAME?</v>
      </c>
      <c r="AY223" s="202" t="e" cm="1">
        <f t="array" ref="AY223">IF(CNGE_2024_M3_Secc1!$AO$111=CNGE_2024_M3_Secc1!$AQ$111,O,IF(CNGE_2024_M3_Secc1!L234="",1,0))</f>
        <v>#NAME?</v>
      </c>
      <c r="AZ223" s="202" t="e" cm="1">
        <f t="array" ref="AZ223">IF(CNGE_2024_M3_Secc1!$AO$111=CNGE_2024_M3_Secc1!$AQ$111,O,IF(CNGE_2024_M3_Secc1!M234="",1,0))</f>
        <v>#NAME?</v>
      </c>
      <c r="BA223" s="202" t="e" cm="1">
        <f t="array" ref="BA223">IF(CNGE_2024_M3_Secc1!$AO$111=CNGE_2024_M3_Secc1!$AQ$111,O,IF(CNGE_2024_M3_Secc1!N234="",1,0))</f>
        <v>#NAME?</v>
      </c>
      <c r="BB223" s="202" t="e" cm="1">
        <f t="array" ref="BB223">IF(CNGE_2024_M3_Secc1!$AO$111=CNGE_2024_M3_Secc1!$AQ$111,O,IF(CNGE_2024_M3_Secc1!O234="",1,0))</f>
        <v>#NAME?</v>
      </c>
      <c r="BC223" s="202" t="e" cm="1">
        <f t="array" ref="BC223">IF(CNGE_2024_M3_Secc1!$AO$111=CNGE_2024_M3_Secc1!$AQ$111,O,IF(CNGE_2024_M3_Secc1!P234="",1,0))</f>
        <v>#NAME?</v>
      </c>
      <c r="BD223" s="202" t="e" cm="1">
        <f t="array" ref="BD223">IF(CNGE_2024_M3_Secc1!$AO$111=CNGE_2024_M3_Secc1!$AQ$111,O,IF(CNGE_2024_M3_Secc1!Q234="",1,0))</f>
        <v>#NAME?</v>
      </c>
      <c r="BE223" s="202" t="e" cm="1">
        <f t="array" ref="BE223">IF(CNGE_2024_M3_Secc1!$AO$111=CNGE_2024_M3_Secc1!$AQ$111,O,IF(CNGE_2024_M3_Secc1!R234="",1,0))</f>
        <v>#NAME?</v>
      </c>
      <c r="BF223" s="202" t="e" cm="1">
        <f t="array" ref="BF223">IF(CNGE_2024_M3_Secc1!$AO$111=CNGE_2024_M3_Secc1!$AQ$111,O,IF(CNGE_2024_M3_Secc1!S234="",1,0))</f>
        <v>#NAME?</v>
      </c>
      <c r="BG223" s="202" t="e" cm="1">
        <f t="array" ref="BG223">IF(CNGE_2024_M3_Secc1!$AO$111=CNGE_2024_M3_Secc1!$AQ$111,O,IF(CNGE_2024_M3_Secc1!T234="",1,0))</f>
        <v>#NAME?</v>
      </c>
      <c r="BH223" s="202" t="e" cm="1">
        <f t="array" ref="BH223">IF(CNGE_2024_M3_Secc1!$AO$111=CNGE_2024_M3_Secc1!$AQ$111,O,IF(CNGE_2024_M3_Secc1!U234="",1,0))</f>
        <v>#NAME?</v>
      </c>
      <c r="BI223" s="202" t="e" cm="1">
        <f t="array" ref="BI223">IF(CNGE_2024_M3_Secc1!$AO$111=CNGE_2024_M3_Secc1!$AQ$111,O,IF(CNGE_2024_M3_Secc1!V234="",1,0))</f>
        <v>#NAME?</v>
      </c>
      <c r="BJ223" s="202" t="e" cm="1">
        <f t="array" ref="BJ223">IF(CNGE_2024_M3_Secc1!$AO$111=CNGE_2024_M3_Secc1!$AQ$111,O,IF(CNGE_2024_M3_Secc1!W234="",1,0))</f>
        <v>#NAME?</v>
      </c>
      <c r="BK223" s="202" t="e" cm="1">
        <f t="array" ref="BK223">IF(CNGE_2024_M3_Secc1!$AO$111=CNGE_2024_M3_Secc1!$AQ$111,O,IF(CNGE_2024_M3_Secc1!X234="",1,0))</f>
        <v>#NAME?</v>
      </c>
      <c r="BL223" s="202" t="e" cm="1">
        <f t="array" ref="BL223">IF(CNGE_2024_M3_Secc1!$AO$111=CNGE_2024_M3_Secc1!$AQ$111,O,IF(CNGE_2024_M3_Secc1!Y234="",1,0))</f>
        <v>#NAME?</v>
      </c>
      <c r="BM223" s="202" t="e" cm="1">
        <f t="array" ref="BM223">IF(CNGE_2024_M3_Secc1!$AO$111=CNGE_2024_M3_Secc1!$AQ$111,O,IF(CNGE_2024_M3_Secc1!Z234="",1,0))</f>
        <v>#NAME?</v>
      </c>
      <c r="BN223" s="202" t="e" cm="1">
        <f t="array" ref="BN223">IF(CNGE_2024_M3_Secc1!$AO$111=CNGE_2024_M3_Secc1!$AQ$111,O,IF(CNGE_2024_M3_Secc1!AA234="",1,0))</f>
        <v>#NAME?</v>
      </c>
      <c r="BO223" s="202" t="e" cm="1">
        <f t="array" ref="BO223">IF(CNGE_2024_M3_Secc1!$AO$111=CNGE_2024_M3_Secc1!$AQ$111,O,IF(CNGE_2024_M3_Secc1!AB234="",1,0))</f>
        <v>#NAME?</v>
      </c>
      <c r="BP223" s="202" t="e" cm="1">
        <f t="array" ref="BP223">IF(CNGE_2024_M3_Secc1!$AO$111=CNGE_2024_M3_Secc1!$AQ$111,O,IF(CNGE_2024_M3_Secc1!AC234="",1,0))</f>
        <v>#NAME?</v>
      </c>
      <c r="BQ223" s="202" t="e" cm="1">
        <f t="array" ref="BQ223">IF(CNGE_2024_M3_Secc1!$AO$111=CNGE_2024_M3_Secc1!$AQ$111,O,IF(CNGE_2024_M3_Secc1!AD234="",1,0))</f>
        <v>#NAME?</v>
      </c>
      <c r="BZ223" s="202">
        <f>IF($AH$96=$AJ$96,0,
IF(OR(AND($BS$119="NS",I223&lt;&gt;"NA",OR(I223="NS",I223=0)),AND($BS$119="NA",I223&lt;&gt;"NS",OR(I223="NA",I223=0))),0,
IF(OR(AND($BS$119&lt;&gt;"NS",$BS$119&lt;&gt;"NA",I223&lt;&gt;"NS",I223&lt;&gt;"NA",I223&gt;$BS$119),
AND(I223&gt;0,OR($BS$119="NS",$BS$119="NA")),
AND($BS$119&lt;&gt;"NS",$BS$119&lt;&gt;"NA",$BS$119&gt;=0,I223="NA"),
AND($BS$119&lt;&gt;"NS",$BS$119&lt;&gt;"NA",$BS$119=0,I223="NS")),1,0)))</f>
        <v>0</v>
      </c>
      <c r="CA223" s="202">
        <f t="shared" ref="CA223:CU223" si="152">IF($AH$96=$AJ$96,0,
IF(OR(AND($BS$119="NS",J223&lt;&gt;"NA",OR(J223="NS",J223=0)),AND($BS$119="NA",J223&lt;&gt;"NS",OR(J223="NA",J223=0))),0,
IF(OR(AND($BS$119&lt;&gt;"NS",$BS$119&lt;&gt;"NA",J223&lt;&gt;"NS",J223&lt;&gt;"NA",J223&gt;$BS$119),
AND(J223&gt;0,OR($BS$119="NS",$BS$119="NA")),
AND($BS$119&lt;&gt;"NS",$BS$119&lt;&gt;"NA",$BS$119&gt;=0,J223="NA"),
AND($BS$119&lt;&gt;"NS",$BS$119&lt;&gt;"NA",$BS$119=0,J223="NS")),1,0)))</f>
        <v>0</v>
      </c>
      <c r="CB223" s="202">
        <f t="shared" si="152"/>
        <v>0</v>
      </c>
      <c r="CC223" s="202">
        <f t="shared" si="152"/>
        <v>0</v>
      </c>
      <c r="CD223" s="202">
        <f t="shared" si="152"/>
        <v>0</v>
      </c>
      <c r="CE223" s="202">
        <f t="shared" si="152"/>
        <v>0</v>
      </c>
      <c r="CF223" s="202">
        <f t="shared" si="152"/>
        <v>0</v>
      </c>
      <c r="CG223" s="202">
        <f t="shared" si="152"/>
        <v>0</v>
      </c>
      <c r="CH223" s="202">
        <f t="shared" si="152"/>
        <v>0</v>
      </c>
      <c r="CI223" s="202">
        <f t="shared" si="152"/>
        <v>0</v>
      </c>
      <c r="CJ223" s="202">
        <f t="shared" si="152"/>
        <v>0</v>
      </c>
      <c r="CK223" s="202">
        <f t="shared" si="152"/>
        <v>0</v>
      </c>
      <c r="CL223" s="202">
        <f t="shared" si="152"/>
        <v>0</v>
      </c>
      <c r="CM223" s="202">
        <f t="shared" si="152"/>
        <v>0</v>
      </c>
      <c r="CN223" s="202">
        <f t="shared" si="152"/>
        <v>0</v>
      </c>
      <c r="CO223" s="202">
        <f t="shared" si="152"/>
        <v>0</v>
      </c>
      <c r="CP223" s="202">
        <f t="shared" si="152"/>
        <v>0</v>
      </c>
      <c r="CQ223" s="202">
        <f t="shared" si="152"/>
        <v>0</v>
      </c>
      <c r="CR223" s="202">
        <f t="shared" si="152"/>
        <v>0</v>
      </c>
      <c r="CS223" s="202">
        <f t="shared" si="152"/>
        <v>0</v>
      </c>
      <c r="CT223" s="202">
        <f t="shared" si="152"/>
        <v>0</v>
      </c>
      <c r="CU223" s="202">
        <f t="shared" si="152"/>
        <v>0</v>
      </c>
      <c r="CY223" s="563">
        <f t="shared" si="139"/>
        <v>0</v>
      </c>
      <c r="CZ223" s="563"/>
    </row>
    <row r="224" spans="1:104" s="211" customFormat="1" ht="15" customHeight="1">
      <c r="A224" s="18"/>
      <c r="B224" s="51"/>
      <c r="C224" s="48" t="s">
        <v>5015</v>
      </c>
      <c r="D224" s="580" t="str">
        <f>IF(CNGE_2024_M3_Secc1!D67="","",CNGE_2024_M3_Secc1!D67)</f>
        <v/>
      </c>
      <c r="E224" s="580"/>
      <c r="F224" s="580"/>
      <c r="G224" s="580"/>
      <c r="H224" s="580"/>
      <c r="I224" s="103"/>
      <c r="J224" s="103"/>
      <c r="K224" s="103"/>
      <c r="L224" s="103"/>
      <c r="M224" s="103"/>
      <c r="N224" s="103"/>
      <c r="O224" s="103"/>
      <c r="P224" s="103"/>
      <c r="Q224" s="103"/>
      <c r="R224" s="103"/>
      <c r="S224" s="103"/>
      <c r="T224" s="103"/>
      <c r="U224" s="103"/>
      <c r="V224" s="103"/>
      <c r="W224" s="103"/>
      <c r="X224" s="103"/>
      <c r="Y224" s="103"/>
      <c r="Z224" s="103"/>
      <c r="AA224" s="103"/>
      <c r="AB224" s="103"/>
      <c r="AC224" s="103"/>
      <c r="AD224" s="103"/>
      <c r="AE224" s="213"/>
      <c r="AF224" s="210"/>
      <c r="AV224" s="202" t="e" cm="1">
        <f t="array" ref="AV224">IF(CNGE_2024_M3_Secc1!$AO$111=CNGE_2024_M3_Secc1!$AQ$111,O,IF(CNGE_2024_M3_Secc1!I235="",1,0))</f>
        <v>#NAME?</v>
      </c>
      <c r="AW224" s="202" t="e" cm="1">
        <f t="array" ref="AW224">IF(CNGE_2024_M3_Secc1!$AO$111=CNGE_2024_M3_Secc1!$AQ$111,O,IF(CNGE_2024_M3_Secc1!J235="",1,0))</f>
        <v>#NAME?</v>
      </c>
      <c r="AX224" s="202" t="e" cm="1">
        <f t="array" ref="AX224">IF(CNGE_2024_M3_Secc1!$AO$111=CNGE_2024_M3_Secc1!$AQ$111,O,IF(CNGE_2024_M3_Secc1!K235="",1,0))</f>
        <v>#NAME?</v>
      </c>
      <c r="AY224" s="202" t="e" cm="1">
        <f t="array" ref="AY224">IF(CNGE_2024_M3_Secc1!$AO$111=CNGE_2024_M3_Secc1!$AQ$111,O,IF(CNGE_2024_M3_Secc1!L235="",1,0))</f>
        <v>#NAME?</v>
      </c>
      <c r="AZ224" s="202" t="e" cm="1">
        <f t="array" ref="AZ224">IF(CNGE_2024_M3_Secc1!$AO$111=CNGE_2024_M3_Secc1!$AQ$111,O,IF(CNGE_2024_M3_Secc1!M235="",1,0))</f>
        <v>#NAME?</v>
      </c>
      <c r="BA224" s="202" t="e" cm="1">
        <f t="array" ref="BA224">IF(CNGE_2024_M3_Secc1!$AO$111=CNGE_2024_M3_Secc1!$AQ$111,O,IF(CNGE_2024_M3_Secc1!N235="",1,0))</f>
        <v>#NAME?</v>
      </c>
      <c r="BB224" s="202" t="e" cm="1">
        <f t="array" ref="BB224">IF(CNGE_2024_M3_Secc1!$AO$111=CNGE_2024_M3_Secc1!$AQ$111,O,IF(CNGE_2024_M3_Secc1!O235="",1,0))</f>
        <v>#NAME?</v>
      </c>
      <c r="BC224" s="202" t="e" cm="1">
        <f t="array" ref="BC224">IF(CNGE_2024_M3_Secc1!$AO$111=CNGE_2024_M3_Secc1!$AQ$111,O,IF(CNGE_2024_M3_Secc1!P235="",1,0))</f>
        <v>#NAME?</v>
      </c>
      <c r="BD224" s="202" t="e" cm="1">
        <f t="array" ref="BD224">IF(CNGE_2024_M3_Secc1!$AO$111=CNGE_2024_M3_Secc1!$AQ$111,O,IF(CNGE_2024_M3_Secc1!Q235="",1,0))</f>
        <v>#NAME?</v>
      </c>
      <c r="BE224" s="202" t="e" cm="1">
        <f t="array" ref="BE224">IF(CNGE_2024_M3_Secc1!$AO$111=CNGE_2024_M3_Secc1!$AQ$111,O,IF(CNGE_2024_M3_Secc1!R235="",1,0))</f>
        <v>#NAME?</v>
      </c>
      <c r="BF224" s="202" t="e" cm="1">
        <f t="array" ref="BF224">IF(CNGE_2024_M3_Secc1!$AO$111=CNGE_2024_M3_Secc1!$AQ$111,O,IF(CNGE_2024_M3_Secc1!S235="",1,0))</f>
        <v>#NAME?</v>
      </c>
      <c r="BG224" s="202" t="e" cm="1">
        <f t="array" ref="BG224">IF(CNGE_2024_M3_Secc1!$AO$111=CNGE_2024_M3_Secc1!$AQ$111,O,IF(CNGE_2024_M3_Secc1!T235="",1,0))</f>
        <v>#NAME?</v>
      </c>
      <c r="BH224" s="202" t="e" cm="1">
        <f t="array" ref="BH224">IF(CNGE_2024_M3_Secc1!$AO$111=CNGE_2024_M3_Secc1!$AQ$111,O,IF(CNGE_2024_M3_Secc1!U235="",1,0))</f>
        <v>#NAME?</v>
      </c>
      <c r="BI224" s="202" t="e" cm="1">
        <f t="array" ref="BI224">IF(CNGE_2024_M3_Secc1!$AO$111=CNGE_2024_M3_Secc1!$AQ$111,O,IF(CNGE_2024_M3_Secc1!V235="",1,0))</f>
        <v>#NAME?</v>
      </c>
      <c r="BJ224" s="202" t="e" cm="1">
        <f t="array" ref="BJ224">IF(CNGE_2024_M3_Secc1!$AO$111=CNGE_2024_M3_Secc1!$AQ$111,O,IF(CNGE_2024_M3_Secc1!W235="",1,0))</f>
        <v>#NAME?</v>
      </c>
      <c r="BK224" s="202" t="e" cm="1">
        <f t="array" ref="BK224">IF(CNGE_2024_M3_Secc1!$AO$111=CNGE_2024_M3_Secc1!$AQ$111,O,IF(CNGE_2024_M3_Secc1!X235="",1,0))</f>
        <v>#NAME?</v>
      </c>
      <c r="BL224" s="202" t="e" cm="1">
        <f t="array" ref="BL224">IF(CNGE_2024_M3_Secc1!$AO$111=CNGE_2024_M3_Secc1!$AQ$111,O,IF(CNGE_2024_M3_Secc1!Y235="",1,0))</f>
        <v>#NAME?</v>
      </c>
      <c r="BM224" s="202" t="e" cm="1">
        <f t="array" ref="BM224">IF(CNGE_2024_M3_Secc1!$AO$111=CNGE_2024_M3_Secc1!$AQ$111,O,IF(CNGE_2024_M3_Secc1!Z235="",1,0))</f>
        <v>#NAME?</v>
      </c>
      <c r="BN224" s="202" t="e" cm="1">
        <f t="array" ref="BN224">IF(CNGE_2024_M3_Secc1!$AO$111=CNGE_2024_M3_Secc1!$AQ$111,O,IF(CNGE_2024_M3_Secc1!AA235="",1,0))</f>
        <v>#NAME?</v>
      </c>
      <c r="BO224" s="202" t="e" cm="1">
        <f t="array" ref="BO224">IF(CNGE_2024_M3_Secc1!$AO$111=CNGE_2024_M3_Secc1!$AQ$111,O,IF(CNGE_2024_M3_Secc1!AB235="",1,0))</f>
        <v>#NAME?</v>
      </c>
      <c r="BP224" s="202" t="e" cm="1">
        <f t="array" ref="BP224">IF(CNGE_2024_M3_Secc1!$AO$111=CNGE_2024_M3_Secc1!$AQ$111,O,IF(CNGE_2024_M3_Secc1!AC235="",1,0))</f>
        <v>#NAME?</v>
      </c>
      <c r="BQ224" s="202" t="e" cm="1">
        <f t="array" ref="BQ224">IF(CNGE_2024_M3_Secc1!$AO$111=CNGE_2024_M3_Secc1!$AQ$111,O,IF(CNGE_2024_M3_Secc1!AD235="",1,0))</f>
        <v>#NAME?</v>
      </c>
      <c r="BZ224" s="202">
        <f>IF($AH$96=$AJ$96,0,
IF(OR(AND($BS$120="NS",I224&lt;&gt;"NA",OR(I224="NS",I224=0)),AND($BS$120="NA",I224&lt;&gt;"NS",OR(I224="NA",I224=0))),0,
IF(OR(AND($BS$120&lt;&gt;"NS",$BS$120&lt;&gt;"NA",I224&lt;&gt;"NS",I224&lt;&gt;"NA",I224&gt;$BS$120),
AND(I224&gt;0,OR($BS$120="NS",$BS$120="NA")),
AND($BS$120&lt;&gt;"NS",$BS$120&lt;&gt;"NA",$BS$120&gt;=0,I224="NA"),
AND($BS$120&lt;&gt;"NS",$BS$120&lt;&gt;"NA",$BS$120=0,I224="NS")),1,0)))</f>
        <v>0</v>
      </c>
      <c r="CA224" s="202">
        <f t="shared" ref="CA224:CU224" si="153">IF($AH$96=$AJ$96,0,
IF(OR(AND($BS$120="NS",J224&lt;&gt;"NA",OR(J224="NS",J224=0)),AND($BS$120="NA",J224&lt;&gt;"NS",OR(J224="NA",J224=0))),0,
IF(OR(AND($BS$120&lt;&gt;"NS",$BS$120&lt;&gt;"NA",J224&lt;&gt;"NS",J224&lt;&gt;"NA",J224&gt;$BS$120),
AND(J224&gt;0,OR($BS$120="NS",$BS$120="NA")),
AND($BS$120&lt;&gt;"NS",$BS$120&lt;&gt;"NA",$BS$120&gt;=0,J224="NA"),
AND($BS$120&lt;&gt;"NS",$BS$120&lt;&gt;"NA",$BS$120=0,J224="NS")),1,0)))</f>
        <v>0</v>
      </c>
      <c r="CB224" s="202">
        <f t="shared" si="153"/>
        <v>0</v>
      </c>
      <c r="CC224" s="202">
        <f t="shared" si="153"/>
        <v>0</v>
      </c>
      <c r="CD224" s="202">
        <f t="shared" si="153"/>
        <v>0</v>
      </c>
      <c r="CE224" s="202">
        <f t="shared" si="153"/>
        <v>0</v>
      </c>
      <c r="CF224" s="202">
        <f t="shared" si="153"/>
        <v>0</v>
      </c>
      <c r="CG224" s="202">
        <f t="shared" si="153"/>
        <v>0</v>
      </c>
      <c r="CH224" s="202">
        <f t="shared" si="153"/>
        <v>0</v>
      </c>
      <c r="CI224" s="202">
        <f t="shared" si="153"/>
        <v>0</v>
      </c>
      <c r="CJ224" s="202">
        <f t="shared" si="153"/>
        <v>0</v>
      </c>
      <c r="CK224" s="202">
        <f t="shared" si="153"/>
        <v>0</v>
      </c>
      <c r="CL224" s="202">
        <f t="shared" si="153"/>
        <v>0</v>
      </c>
      <c r="CM224" s="202">
        <f t="shared" si="153"/>
        <v>0</v>
      </c>
      <c r="CN224" s="202">
        <f t="shared" si="153"/>
        <v>0</v>
      </c>
      <c r="CO224" s="202">
        <f t="shared" si="153"/>
        <v>0</v>
      </c>
      <c r="CP224" s="202">
        <f t="shared" si="153"/>
        <v>0</v>
      </c>
      <c r="CQ224" s="202">
        <f t="shared" si="153"/>
        <v>0</v>
      </c>
      <c r="CR224" s="202">
        <f t="shared" si="153"/>
        <v>0</v>
      </c>
      <c r="CS224" s="202">
        <f t="shared" si="153"/>
        <v>0</v>
      </c>
      <c r="CT224" s="202">
        <f t="shared" si="153"/>
        <v>0</v>
      </c>
      <c r="CU224" s="202">
        <f t="shared" si="153"/>
        <v>0</v>
      </c>
      <c r="CY224" s="563">
        <f t="shared" si="139"/>
        <v>0</v>
      </c>
      <c r="CZ224" s="563"/>
    </row>
    <row r="225" spans="1:104" s="211" customFormat="1" ht="15" customHeight="1">
      <c r="A225" s="18"/>
      <c r="B225" s="51"/>
      <c r="C225" s="48" t="s">
        <v>5016</v>
      </c>
      <c r="D225" s="580" t="str">
        <f>IF(CNGE_2024_M3_Secc1!D68="","",CNGE_2024_M3_Secc1!D68)</f>
        <v/>
      </c>
      <c r="E225" s="580"/>
      <c r="F225" s="580"/>
      <c r="G225" s="580"/>
      <c r="H225" s="580"/>
      <c r="I225" s="103"/>
      <c r="J225" s="103"/>
      <c r="K225" s="103"/>
      <c r="L225" s="103"/>
      <c r="M225" s="103"/>
      <c r="N225" s="103"/>
      <c r="O225" s="103"/>
      <c r="P225" s="103"/>
      <c r="Q225" s="103"/>
      <c r="R225" s="103"/>
      <c r="S225" s="103"/>
      <c r="T225" s="103"/>
      <c r="U225" s="103"/>
      <c r="V225" s="103"/>
      <c r="W225" s="103"/>
      <c r="X225" s="103"/>
      <c r="Y225" s="103"/>
      <c r="Z225" s="103"/>
      <c r="AA225" s="103"/>
      <c r="AB225" s="103"/>
      <c r="AC225" s="103"/>
      <c r="AD225" s="103"/>
      <c r="AE225" s="213"/>
      <c r="AF225" s="210"/>
      <c r="AV225" s="202" t="e" cm="1">
        <f t="array" ref="AV225">IF(CNGE_2024_M3_Secc1!$AO$111=CNGE_2024_M3_Secc1!$AQ$111,O,IF(CNGE_2024_M3_Secc1!I236="",1,0))</f>
        <v>#NAME?</v>
      </c>
      <c r="AW225" s="202" t="e" cm="1">
        <f t="array" ref="AW225">IF(CNGE_2024_M3_Secc1!$AO$111=CNGE_2024_M3_Secc1!$AQ$111,O,IF(CNGE_2024_M3_Secc1!J236="",1,0))</f>
        <v>#NAME?</v>
      </c>
      <c r="AX225" s="202" t="e" cm="1">
        <f t="array" ref="AX225">IF(CNGE_2024_M3_Secc1!$AO$111=CNGE_2024_M3_Secc1!$AQ$111,O,IF(CNGE_2024_M3_Secc1!K236="",1,0))</f>
        <v>#NAME?</v>
      </c>
      <c r="AY225" s="202" t="e" cm="1">
        <f t="array" ref="AY225">IF(CNGE_2024_M3_Secc1!$AO$111=CNGE_2024_M3_Secc1!$AQ$111,O,IF(CNGE_2024_M3_Secc1!L236="",1,0))</f>
        <v>#NAME?</v>
      </c>
      <c r="AZ225" s="202" t="e" cm="1">
        <f t="array" ref="AZ225">IF(CNGE_2024_M3_Secc1!$AO$111=CNGE_2024_M3_Secc1!$AQ$111,O,IF(CNGE_2024_M3_Secc1!M236="",1,0))</f>
        <v>#NAME?</v>
      </c>
      <c r="BA225" s="202" t="e" cm="1">
        <f t="array" ref="BA225">IF(CNGE_2024_M3_Secc1!$AO$111=CNGE_2024_M3_Secc1!$AQ$111,O,IF(CNGE_2024_M3_Secc1!N236="",1,0))</f>
        <v>#NAME?</v>
      </c>
      <c r="BB225" s="202" t="e" cm="1">
        <f t="array" ref="BB225">IF(CNGE_2024_M3_Secc1!$AO$111=CNGE_2024_M3_Secc1!$AQ$111,O,IF(CNGE_2024_M3_Secc1!O236="",1,0))</f>
        <v>#NAME?</v>
      </c>
      <c r="BC225" s="202" t="e" cm="1">
        <f t="array" ref="BC225">IF(CNGE_2024_M3_Secc1!$AO$111=CNGE_2024_M3_Secc1!$AQ$111,O,IF(CNGE_2024_M3_Secc1!P236="",1,0))</f>
        <v>#NAME?</v>
      </c>
      <c r="BD225" s="202" t="e" cm="1">
        <f t="array" ref="BD225">IF(CNGE_2024_M3_Secc1!$AO$111=CNGE_2024_M3_Secc1!$AQ$111,O,IF(CNGE_2024_M3_Secc1!Q236="",1,0))</f>
        <v>#NAME?</v>
      </c>
      <c r="BE225" s="202" t="e" cm="1">
        <f t="array" ref="BE225">IF(CNGE_2024_M3_Secc1!$AO$111=CNGE_2024_M3_Secc1!$AQ$111,O,IF(CNGE_2024_M3_Secc1!R236="",1,0))</f>
        <v>#NAME?</v>
      </c>
      <c r="BF225" s="202" t="e" cm="1">
        <f t="array" ref="BF225">IF(CNGE_2024_M3_Secc1!$AO$111=CNGE_2024_M3_Secc1!$AQ$111,O,IF(CNGE_2024_M3_Secc1!S236="",1,0))</f>
        <v>#NAME?</v>
      </c>
      <c r="BG225" s="202" t="e" cm="1">
        <f t="array" ref="BG225">IF(CNGE_2024_M3_Secc1!$AO$111=CNGE_2024_M3_Secc1!$AQ$111,O,IF(CNGE_2024_M3_Secc1!T236="",1,0))</f>
        <v>#NAME?</v>
      </c>
      <c r="BH225" s="202" t="e" cm="1">
        <f t="array" ref="BH225">IF(CNGE_2024_M3_Secc1!$AO$111=CNGE_2024_M3_Secc1!$AQ$111,O,IF(CNGE_2024_M3_Secc1!U236="",1,0))</f>
        <v>#NAME?</v>
      </c>
      <c r="BI225" s="202" t="e" cm="1">
        <f t="array" ref="BI225">IF(CNGE_2024_M3_Secc1!$AO$111=CNGE_2024_M3_Secc1!$AQ$111,O,IF(CNGE_2024_M3_Secc1!V236="",1,0))</f>
        <v>#NAME?</v>
      </c>
      <c r="BJ225" s="202" t="e" cm="1">
        <f t="array" ref="BJ225">IF(CNGE_2024_M3_Secc1!$AO$111=CNGE_2024_M3_Secc1!$AQ$111,O,IF(CNGE_2024_M3_Secc1!W236="",1,0))</f>
        <v>#NAME?</v>
      </c>
      <c r="BK225" s="202" t="e" cm="1">
        <f t="array" ref="BK225">IF(CNGE_2024_M3_Secc1!$AO$111=CNGE_2024_M3_Secc1!$AQ$111,O,IF(CNGE_2024_M3_Secc1!X236="",1,0))</f>
        <v>#NAME?</v>
      </c>
      <c r="BL225" s="202" t="e" cm="1">
        <f t="array" ref="BL225">IF(CNGE_2024_M3_Secc1!$AO$111=CNGE_2024_M3_Secc1!$AQ$111,O,IF(CNGE_2024_M3_Secc1!Y236="",1,0))</f>
        <v>#NAME?</v>
      </c>
      <c r="BM225" s="202" t="e" cm="1">
        <f t="array" ref="BM225">IF(CNGE_2024_M3_Secc1!$AO$111=CNGE_2024_M3_Secc1!$AQ$111,O,IF(CNGE_2024_M3_Secc1!Z236="",1,0))</f>
        <v>#NAME?</v>
      </c>
      <c r="BN225" s="202" t="e" cm="1">
        <f t="array" ref="BN225">IF(CNGE_2024_M3_Secc1!$AO$111=CNGE_2024_M3_Secc1!$AQ$111,O,IF(CNGE_2024_M3_Secc1!AA236="",1,0))</f>
        <v>#NAME?</v>
      </c>
      <c r="BO225" s="202" t="e" cm="1">
        <f t="array" ref="BO225">IF(CNGE_2024_M3_Secc1!$AO$111=CNGE_2024_M3_Secc1!$AQ$111,O,IF(CNGE_2024_M3_Secc1!AB236="",1,0))</f>
        <v>#NAME?</v>
      </c>
      <c r="BP225" s="202" t="e" cm="1">
        <f t="array" ref="BP225">IF(CNGE_2024_M3_Secc1!$AO$111=CNGE_2024_M3_Secc1!$AQ$111,O,IF(CNGE_2024_M3_Secc1!AC236="",1,0))</f>
        <v>#NAME?</v>
      </c>
      <c r="BQ225" s="202" t="e" cm="1">
        <f t="array" ref="BQ225">IF(CNGE_2024_M3_Secc1!$AO$111=CNGE_2024_M3_Secc1!$AQ$111,O,IF(CNGE_2024_M3_Secc1!AD236="",1,0))</f>
        <v>#NAME?</v>
      </c>
      <c r="BZ225" s="202">
        <f>IF($AH$96=$AJ$96,0,
IF(OR(AND($BS$121="NS",I225&lt;&gt;"NA",OR(I225="NS",I225=0)),AND($BS$121="NA",I225&lt;&gt;"NS",OR(I225="NA",I225=0))),0,
IF(OR(AND($BS$121&lt;&gt;"NS",$BS$121&lt;&gt;"NA",I225&lt;&gt;"NS",I225&lt;&gt;"NA",I225&gt;$BS$121),
AND(I225&gt;0,OR($BS$121="NS",$BS$121="NA")),
AND($BS$121&lt;&gt;"NS",$BS$121&lt;&gt;"NA",$BS$121&gt;=0,I225="NA"),
AND($BS$121&lt;&gt;"NS",$BS$121&lt;&gt;"NA",$BS$121=0,I225="NS")),1,0)))</f>
        <v>0</v>
      </c>
      <c r="CA225" s="202">
        <f t="shared" ref="CA225:CU225" si="154">IF($AH$96=$AJ$96,0,
IF(OR(AND($BS$121="NS",J225&lt;&gt;"NA",OR(J225="NS",J225=0)),AND($BS$121="NA",J225&lt;&gt;"NS",OR(J225="NA",J225=0))),0,
IF(OR(AND($BS$121&lt;&gt;"NS",$BS$121&lt;&gt;"NA",J225&lt;&gt;"NS",J225&lt;&gt;"NA",J225&gt;$BS$121),
AND(J225&gt;0,OR($BS$121="NS",$BS$121="NA")),
AND($BS$121&lt;&gt;"NS",$BS$121&lt;&gt;"NA",$BS$121&gt;=0,J225="NA"),
AND($BS$121&lt;&gt;"NS",$BS$121&lt;&gt;"NA",$BS$121=0,J225="NS")),1,0)))</f>
        <v>0</v>
      </c>
      <c r="CB225" s="202">
        <f t="shared" si="154"/>
        <v>0</v>
      </c>
      <c r="CC225" s="202">
        <f t="shared" si="154"/>
        <v>0</v>
      </c>
      <c r="CD225" s="202">
        <f t="shared" si="154"/>
        <v>0</v>
      </c>
      <c r="CE225" s="202">
        <f t="shared" si="154"/>
        <v>0</v>
      </c>
      <c r="CF225" s="202">
        <f t="shared" si="154"/>
        <v>0</v>
      </c>
      <c r="CG225" s="202">
        <f t="shared" si="154"/>
        <v>0</v>
      </c>
      <c r="CH225" s="202">
        <f t="shared" si="154"/>
        <v>0</v>
      </c>
      <c r="CI225" s="202">
        <f t="shared" si="154"/>
        <v>0</v>
      </c>
      <c r="CJ225" s="202">
        <f t="shared" si="154"/>
        <v>0</v>
      </c>
      <c r="CK225" s="202">
        <f t="shared" si="154"/>
        <v>0</v>
      </c>
      <c r="CL225" s="202">
        <f t="shared" si="154"/>
        <v>0</v>
      </c>
      <c r="CM225" s="202">
        <f t="shared" si="154"/>
        <v>0</v>
      </c>
      <c r="CN225" s="202">
        <f t="shared" si="154"/>
        <v>0</v>
      </c>
      <c r="CO225" s="202">
        <f t="shared" si="154"/>
        <v>0</v>
      </c>
      <c r="CP225" s="202">
        <f t="shared" si="154"/>
        <v>0</v>
      </c>
      <c r="CQ225" s="202">
        <f t="shared" si="154"/>
        <v>0</v>
      </c>
      <c r="CR225" s="202">
        <f t="shared" si="154"/>
        <v>0</v>
      </c>
      <c r="CS225" s="202">
        <f t="shared" si="154"/>
        <v>0</v>
      </c>
      <c r="CT225" s="202">
        <f t="shared" si="154"/>
        <v>0</v>
      </c>
      <c r="CU225" s="202">
        <f t="shared" si="154"/>
        <v>0</v>
      </c>
      <c r="CY225" s="563">
        <f t="shared" si="139"/>
        <v>0</v>
      </c>
      <c r="CZ225" s="563"/>
    </row>
    <row r="226" spans="1:104" s="211" customFormat="1" ht="15" customHeight="1">
      <c r="A226" s="18"/>
      <c r="B226" s="51"/>
      <c r="C226" s="48" t="s">
        <v>5017</v>
      </c>
      <c r="D226" s="580" t="str">
        <f>IF(CNGE_2024_M3_Secc1!D69="","",CNGE_2024_M3_Secc1!D69)</f>
        <v/>
      </c>
      <c r="E226" s="580"/>
      <c r="F226" s="580"/>
      <c r="G226" s="580"/>
      <c r="H226" s="580"/>
      <c r="I226" s="103"/>
      <c r="J226" s="103"/>
      <c r="K226" s="103"/>
      <c r="L226" s="103"/>
      <c r="M226" s="103"/>
      <c r="N226" s="103"/>
      <c r="O226" s="103"/>
      <c r="P226" s="103"/>
      <c r="Q226" s="103"/>
      <c r="R226" s="103"/>
      <c r="S226" s="103"/>
      <c r="T226" s="103"/>
      <c r="U226" s="103"/>
      <c r="V226" s="103"/>
      <c r="W226" s="103"/>
      <c r="X226" s="103"/>
      <c r="Y226" s="103"/>
      <c r="Z226" s="103"/>
      <c r="AA226" s="103"/>
      <c r="AB226" s="103"/>
      <c r="AC226" s="103"/>
      <c r="AD226" s="103"/>
      <c r="AE226" s="213"/>
      <c r="AF226" s="210"/>
      <c r="AV226" s="202" t="e" cm="1">
        <f t="array" ref="AV226">IF(CNGE_2024_M3_Secc1!$AO$111=CNGE_2024_M3_Secc1!$AQ$111,O,IF(CNGE_2024_M3_Secc1!I237="",1,0))</f>
        <v>#NAME?</v>
      </c>
      <c r="AW226" s="202" t="e" cm="1">
        <f t="array" ref="AW226">IF(CNGE_2024_M3_Secc1!$AO$111=CNGE_2024_M3_Secc1!$AQ$111,O,IF(CNGE_2024_M3_Secc1!J237="",1,0))</f>
        <v>#NAME?</v>
      </c>
      <c r="AX226" s="202" t="e" cm="1">
        <f t="array" ref="AX226">IF(CNGE_2024_M3_Secc1!$AO$111=CNGE_2024_M3_Secc1!$AQ$111,O,IF(CNGE_2024_M3_Secc1!K237="",1,0))</f>
        <v>#NAME?</v>
      </c>
      <c r="AY226" s="202" t="e" cm="1">
        <f t="array" ref="AY226">IF(CNGE_2024_M3_Secc1!$AO$111=CNGE_2024_M3_Secc1!$AQ$111,O,IF(CNGE_2024_M3_Secc1!L237="",1,0))</f>
        <v>#NAME?</v>
      </c>
      <c r="AZ226" s="202" t="e" cm="1">
        <f t="array" ref="AZ226">IF(CNGE_2024_M3_Secc1!$AO$111=CNGE_2024_M3_Secc1!$AQ$111,O,IF(CNGE_2024_M3_Secc1!M237="",1,0))</f>
        <v>#NAME?</v>
      </c>
      <c r="BA226" s="202" t="e" cm="1">
        <f t="array" ref="BA226">IF(CNGE_2024_M3_Secc1!$AO$111=CNGE_2024_M3_Secc1!$AQ$111,O,IF(CNGE_2024_M3_Secc1!N237="",1,0))</f>
        <v>#NAME?</v>
      </c>
      <c r="BB226" s="202" t="e" cm="1">
        <f t="array" ref="BB226">IF(CNGE_2024_M3_Secc1!$AO$111=CNGE_2024_M3_Secc1!$AQ$111,O,IF(CNGE_2024_M3_Secc1!O237="",1,0))</f>
        <v>#NAME?</v>
      </c>
      <c r="BC226" s="202" t="e" cm="1">
        <f t="array" ref="BC226">IF(CNGE_2024_M3_Secc1!$AO$111=CNGE_2024_M3_Secc1!$AQ$111,O,IF(CNGE_2024_M3_Secc1!P237="",1,0))</f>
        <v>#NAME?</v>
      </c>
      <c r="BD226" s="202" t="e" cm="1">
        <f t="array" ref="BD226">IF(CNGE_2024_M3_Secc1!$AO$111=CNGE_2024_M3_Secc1!$AQ$111,O,IF(CNGE_2024_M3_Secc1!Q237="",1,0))</f>
        <v>#NAME?</v>
      </c>
      <c r="BE226" s="202" t="e" cm="1">
        <f t="array" ref="BE226">IF(CNGE_2024_M3_Secc1!$AO$111=CNGE_2024_M3_Secc1!$AQ$111,O,IF(CNGE_2024_M3_Secc1!R237="",1,0))</f>
        <v>#NAME?</v>
      </c>
      <c r="BF226" s="202" t="e" cm="1">
        <f t="array" ref="BF226">IF(CNGE_2024_M3_Secc1!$AO$111=CNGE_2024_M3_Secc1!$AQ$111,O,IF(CNGE_2024_M3_Secc1!S237="",1,0))</f>
        <v>#NAME?</v>
      </c>
      <c r="BG226" s="202" t="e" cm="1">
        <f t="array" ref="BG226">IF(CNGE_2024_M3_Secc1!$AO$111=CNGE_2024_M3_Secc1!$AQ$111,O,IF(CNGE_2024_M3_Secc1!T237="",1,0))</f>
        <v>#NAME?</v>
      </c>
      <c r="BH226" s="202" t="e" cm="1">
        <f t="array" ref="BH226">IF(CNGE_2024_M3_Secc1!$AO$111=CNGE_2024_M3_Secc1!$AQ$111,O,IF(CNGE_2024_M3_Secc1!U237="",1,0))</f>
        <v>#NAME?</v>
      </c>
      <c r="BI226" s="202" t="e" cm="1">
        <f t="array" ref="BI226">IF(CNGE_2024_M3_Secc1!$AO$111=CNGE_2024_M3_Secc1!$AQ$111,O,IF(CNGE_2024_M3_Secc1!V237="",1,0))</f>
        <v>#NAME?</v>
      </c>
      <c r="BJ226" s="202" t="e" cm="1">
        <f t="array" ref="BJ226">IF(CNGE_2024_M3_Secc1!$AO$111=CNGE_2024_M3_Secc1!$AQ$111,O,IF(CNGE_2024_M3_Secc1!W237="",1,0))</f>
        <v>#NAME?</v>
      </c>
      <c r="BK226" s="202" t="e" cm="1">
        <f t="array" ref="BK226">IF(CNGE_2024_M3_Secc1!$AO$111=CNGE_2024_M3_Secc1!$AQ$111,O,IF(CNGE_2024_M3_Secc1!X237="",1,0))</f>
        <v>#NAME?</v>
      </c>
      <c r="BL226" s="202" t="e" cm="1">
        <f t="array" ref="BL226">IF(CNGE_2024_M3_Secc1!$AO$111=CNGE_2024_M3_Secc1!$AQ$111,O,IF(CNGE_2024_M3_Secc1!Y237="",1,0))</f>
        <v>#NAME?</v>
      </c>
      <c r="BM226" s="202" t="e" cm="1">
        <f t="array" ref="BM226">IF(CNGE_2024_M3_Secc1!$AO$111=CNGE_2024_M3_Secc1!$AQ$111,O,IF(CNGE_2024_M3_Secc1!Z237="",1,0))</f>
        <v>#NAME?</v>
      </c>
      <c r="BN226" s="202" t="e" cm="1">
        <f t="array" ref="BN226">IF(CNGE_2024_M3_Secc1!$AO$111=CNGE_2024_M3_Secc1!$AQ$111,O,IF(CNGE_2024_M3_Secc1!AA237="",1,0))</f>
        <v>#NAME?</v>
      </c>
      <c r="BO226" s="202" t="e" cm="1">
        <f t="array" ref="BO226">IF(CNGE_2024_M3_Secc1!$AO$111=CNGE_2024_M3_Secc1!$AQ$111,O,IF(CNGE_2024_M3_Secc1!AB237="",1,0))</f>
        <v>#NAME?</v>
      </c>
      <c r="BP226" s="202" t="e" cm="1">
        <f t="array" ref="BP226">IF(CNGE_2024_M3_Secc1!$AO$111=CNGE_2024_M3_Secc1!$AQ$111,O,IF(CNGE_2024_M3_Secc1!AC237="",1,0))</f>
        <v>#NAME?</v>
      </c>
      <c r="BQ226" s="202" t="e" cm="1">
        <f t="array" ref="BQ226">IF(CNGE_2024_M3_Secc1!$AO$111=CNGE_2024_M3_Secc1!$AQ$111,O,IF(CNGE_2024_M3_Secc1!AD237="",1,0))</f>
        <v>#NAME?</v>
      </c>
      <c r="BZ226" s="202">
        <f>IF($AH$96=$AJ$96,0,
IF(OR(AND($BS$122="NS",I226&lt;&gt;"NA",OR(I226="NS",I226=0)),AND($BS$122="NA",I226&lt;&gt;"NS",OR(I226="NA",I226=0))),0,
IF(OR(AND($BS$122&lt;&gt;"NS",$BS$122&lt;&gt;"NA",I226&lt;&gt;"NS",I226&lt;&gt;"NA",I226&gt;$BS$122),
AND(I226&gt;0,OR($BS$122="NS",$BS$122="NA")),
AND($BS$122&lt;&gt;"NS",$BS$122&lt;&gt;"NA",$BS$122&gt;=0,I226="NA"),
AND($BS$122&lt;&gt;"NS",$BS$122&lt;&gt;"NA",$BS$122=0,I226="NS")),1,0)))</f>
        <v>0</v>
      </c>
      <c r="CA226" s="202">
        <f t="shared" ref="CA226:CU226" si="155">IF($AH$96=$AJ$96,0,
IF(OR(AND($BS$122="NS",J226&lt;&gt;"NA",OR(J226="NS",J226=0)),AND($BS$122="NA",J226&lt;&gt;"NS",OR(J226="NA",J226=0))),0,
IF(OR(AND($BS$122&lt;&gt;"NS",$BS$122&lt;&gt;"NA",J226&lt;&gt;"NS",J226&lt;&gt;"NA",J226&gt;$BS$122),
AND(J226&gt;0,OR($BS$122="NS",$BS$122="NA")),
AND($BS$122&lt;&gt;"NS",$BS$122&lt;&gt;"NA",$BS$122&gt;=0,J226="NA"),
AND($BS$122&lt;&gt;"NS",$BS$122&lt;&gt;"NA",$BS$122=0,J226="NS")),1,0)))</f>
        <v>0</v>
      </c>
      <c r="CB226" s="202">
        <f t="shared" si="155"/>
        <v>0</v>
      </c>
      <c r="CC226" s="202">
        <f t="shared" si="155"/>
        <v>0</v>
      </c>
      <c r="CD226" s="202">
        <f t="shared" si="155"/>
        <v>0</v>
      </c>
      <c r="CE226" s="202">
        <f t="shared" si="155"/>
        <v>0</v>
      </c>
      <c r="CF226" s="202">
        <f t="shared" si="155"/>
        <v>0</v>
      </c>
      <c r="CG226" s="202">
        <f t="shared" si="155"/>
        <v>0</v>
      </c>
      <c r="CH226" s="202">
        <f t="shared" si="155"/>
        <v>0</v>
      </c>
      <c r="CI226" s="202">
        <f t="shared" si="155"/>
        <v>0</v>
      </c>
      <c r="CJ226" s="202">
        <f t="shared" si="155"/>
        <v>0</v>
      </c>
      <c r="CK226" s="202">
        <f t="shared" si="155"/>
        <v>0</v>
      </c>
      <c r="CL226" s="202">
        <f t="shared" si="155"/>
        <v>0</v>
      </c>
      <c r="CM226" s="202">
        <f t="shared" si="155"/>
        <v>0</v>
      </c>
      <c r="CN226" s="202">
        <f t="shared" si="155"/>
        <v>0</v>
      </c>
      <c r="CO226" s="202">
        <f t="shared" si="155"/>
        <v>0</v>
      </c>
      <c r="CP226" s="202">
        <f t="shared" si="155"/>
        <v>0</v>
      </c>
      <c r="CQ226" s="202">
        <f t="shared" si="155"/>
        <v>0</v>
      </c>
      <c r="CR226" s="202">
        <f t="shared" si="155"/>
        <v>0</v>
      </c>
      <c r="CS226" s="202">
        <f t="shared" si="155"/>
        <v>0</v>
      </c>
      <c r="CT226" s="202">
        <f t="shared" si="155"/>
        <v>0</v>
      </c>
      <c r="CU226" s="202">
        <f t="shared" si="155"/>
        <v>0</v>
      </c>
      <c r="CY226" s="563">
        <f t="shared" si="139"/>
        <v>0</v>
      </c>
      <c r="CZ226" s="563"/>
    </row>
    <row r="227" spans="1:104" s="211" customFormat="1" ht="15" customHeight="1">
      <c r="A227" s="18"/>
      <c r="B227" s="51"/>
      <c r="C227" s="48" t="s">
        <v>5018</v>
      </c>
      <c r="D227" s="580" t="str">
        <f>IF(CNGE_2024_M3_Secc1!D70="","",CNGE_2024_M3_Secc1!D70)</f>
        <v/>
      </c>
      <c r="E227" s="580"/>
      <c r="F227" s="580"/>
      <c r="G227" s="580"/>
      <c r="H227" s="580"/>
      <c r="I227" s="103"/>
      <c r="J227" s="103"/>
      <c r="K227" s="103"/>
      <c r="L227" s="103"/>
      <c r="M227" s="103"/>
      <c r="N227" s="103"/>
      <c r="O227" s="103"/>
      <c r="P227" s="103"/>
      <c r="Q227" s="103"/>
      <c r="R227" s="103"/>
      <c r="S227" s="103"/>
      <c r="T227" s="103"/>
      <c r="U227" s="103"/>
      <c r="V227" s="103"/>
      <c r="W227" s="103"/>
      <c r="X227" s="103"/>
      <c r="Y227" s="103"/>
      <c r="Z227" s="103"/>
      <c r="AA227" s="103"/>
      <c r="AB227" s="103"/>
      <c r="AC227" s="103"/>
      <c r="AD227" s="103"/>
      <c r="AE227" s="213"/>
      <c r="AF227" s="210"/>
      <c r="AV227" s="202" t="e" cm="1">
        <f t="array" ref="AV227">IF(CNGE_2024_M3_Secc1!$AO$111=CNGE_2024_M3_Secc1!$AQ$111,O,IF(CNGE_2024_M3_Secc1!I238="",1,0))</f>
        <v>#NAME?</v>
      </c>
      <c r="AW227" s="202" t="e" cm="1">
        <f t="array" ref="AW227">IF(CNGE_2024_M3_Secc1!$AO$111=CNGE_2024_M3_Secc1!$AQ$111,O,IF(CNGE_2024_M3_Secc1!J238="",1,0))</f>
        <v>#NAME?</v>
      </c>
      <c r="AX227" s="202" t="e" cm="1">
        <f t="array" ref="AX227">IF(CNGE_2024_M3_Secc1!$AO$111=CNGE_2024_M3_Secc1!$AQ$111,O,IF(CNGE_2024_M3_Secc1!K238="",1,0))</f>
        <v>#NAME?</v>
      </c>
      <c r="AY227" s="202" t="e" cm="1">
        <f t="array" ref="AY227">IF(CNGE_2024_M3_Secc1!$AO$111=CNGE_2024_M3_Secc1!$AQ$111,O,IF(CNGE_2024_M3_Secc1!L238="",1,0))</f>
        <v>#NAME?</v>
      </c>
      <c r="AZ227" s="202" t="e" cm="1">
        <f t="array" ref="AZ227">IF(CNGE_2024_M3_Secc1!$AO$111=CNGE_2024_M3_Secc1!$AQ$111,O,IF(CNGE_2024_M3_Secc1!M238="",1,0))</f>
        <v>#NAME?</v>
      </c>
      <c r="BA227" s="202" t="e" cm="1">
        <f t="array" ref="BA227">IF(CNGE_2024_M3_Secc1!$AO$111=CNGE_2024_M3_Secc1!$AQ$111,O,IF(CNGE_2024_M3_Secc1!N238="",1,0))</f>
        <v>#NAME?</v>
      </c>
      <c r="BB227" s="202" t="e" cm="1">
        <f t="array" ref="BB227">IF(CNGE_2024_M3_Secc1!$AO$111=CNGE_2024_M3_Secc1!$AQ$111,O,IF(CNGE_2024_M3_Secc1!O238="",1,0))</f>
        <v>#NAME?</v>
      </c>
      <c r="BC227" s="202" t="e" cm="1">
        <f t="array" ref="BC227">IF(CNGE_2024_M3_Secc1!$AO$111=CNGE_2024_M3_Secc1!$AQ$111,O,IF(CNGE_2024_M3_Secc1!P238="",1,0))</f>
        <v>#NAME?</v>
      </c>
      <c r="BD227" s="202" t="e" cm="1">
        <f t="array" ref="BD227">IF(CNGE_2024_M3_Secc1!$AO$111=CNGE_2024_M3_Secc1!$AQ$111,O,IF(CNGE_2024_M3_Secc1!Q238="",1,0))</f>
        <v>#NAME?</v>
      </c>
      <c r="BE227" s="202" t="e" cm="1">
        <f t="array" ref="BE227">IF(CNGE_2024_M3_Secc1!$AO$111=CNGE_2024_M3_Secc1!$AQ$111,O,IF(CNGE_2024_M3_Secc1!R238="",1,0))</f>
        <v>#NAME?</v>
      </c>
      <c r="BF227" s="202" t="e" cm="1">
        <f t="array" ref="BF227">IF(CNGE_2024_M3_Secc1!$AO$111=CNGE_2024_M3_Secc1!$AQ$111,O,IF(CNGE_2024_M3_Secc1!S238="",1,0))</f>
        <v>#NAME?</v>
      </c>
      <c r="BG227" s="202" t="e" cm="1">
        <f t="array" ref="BG227">IF(CNGE_2024_M3_Secc1!$AO$111=CNGE_2024_M3_Secc1!$AQ$111,O,IF(CNGE_2024_M3_Secc1!T238="",1,0))</f>
        <v>#NAME?</v>
      </c>
      <c r="BH227" s="202" t="e" cm="1">
        <f t="array" ref="BH227">IF(CNGE_2024_M3_Secc1!$AO$111=CNGE_2024_M3_Secc1!$AQ$111,O,IF(CNGE_2024_M3_Secc1!U238="",1,0))</f>
        <v>#NAME?</v>
      </c>
      <c r="BI227" s="202" t="e" cm="1">
        <f t="array" ref="BI227">IF(CNGE_2024_M3_Secc1!$AO$111=CNGE_2024_M3_Secc1!$AQ$111,O,IF(CNGE_2024_M3_Secc1!V238="",1,0))</f>
        <v>#NAME?</v>
      </c>
      <c r="BJ227" s="202" t="e" cm="1">
        <f t="array" ref="BJ227">IF(CNGE_2024_M3_Secc1!$AO$111=CNGE_2024_M3_Secc1!$AQ$111,O,IF(CNGE_2024_M3_Secc1!W238="",1,0))</f>
        <v>#NAME?</v>
      </c>
      <c r="BK227" s="202" t="e" cm="1">
        <f t="array" ref="BK227">IF(CNGE_2024_M3_Secc1!$AO$111=CNGE_2024_M3_Secc1!$AQ$111,O,IF(CNGE_2024_M3_Secc1!X238="",1,0))</f>
        <v>#NAME?</v>
      </c>
      <c r="BL227" s="202" t="e" cm="1">
        <f t="array" ref="BL227">IF(CNGE_2024_M3_Secc1!$AO$111=CNGE_2024_M3_Secc1!$AQ$111,O,IF(CNGE_2024_M3_Secc1!Y238="",1,0))</f>
        <v>#NAME?</v>
      </c>
      <c r="BM227" s="202" t="e" cm="1">
        <f t="array" ref="BM227">IF(CNGE_2024_M3_Secc1!$AO$111=CNGE_2024_M3_Secc1!$AQ$111,O,IF(CNGE_2024_M3_Secc1!Z238="",1,0))</f>
        <v>#NAME?</v>
      </c>
      <c r="BN227" s="202" t="e" cm="1">
        <f t="array" ref="BN227">IF(CNGE_2024_M3_Secc1!$AO$111=CNGE_2024_M3_Secc1!$AQ$111,O,IF(CNGE_2024_M3_Secc1!AA238="",1,0))</f>
        <v>#NAME?</v>
      </c>
      <c r="BO227" s="202" t="e" cm="1">
        <f t="array" ref="BO227">IF(CNGE_2024_M3_Secc1!$AO$111=CNGE_2024_M3_Secc1!$AQ$111,O,IF(CNGE_2024_M3_Secc1!AB238="",1,0))</f>
        <v>#NAME?</v>
      </c>
      <c r="BP227" s="202" t="e" cm="1">
        <f t="array" ref="BP227">IF(CNGE_2024_M3_Secc1!$AO$111=CNGE_2024_M3_Secc1!$AQ$111,O,IF(CNGE_2024_M3_Secc1!AC238="",1,0))</f>
        <v>#NAME?</v>
      </c>
      <c r="BQ227" s="202" t="e" cm="1">
        <f t="array" ref="BQ227">IF(CNGE_2024_M3_Secc1!$AO$111=CNGE_2024_M3_Secc1!$AQ$111,O,IF(CNGE_2024_M3_Secc1!AD238="",1,0))</f>
        <v>#NAME?</v>
      </c>
      <c r="BZ227" s="202">
        <f>IF($AH$96=$AJ$96,0,
IF(OR(AND($BS$123="NS",I227&lt;&gt;"NA",OR(I227="NS",I227=0)),AND($BS$123="NA",I227&lt;&gt;"NS",OR(I227="NA",I227=0))),0,
IF(OR(AND($BS$123&lt;&gt;"NS",$BS$123&lt;&gt;"NA",I227&lt;&gt;"NS",I227&lt;&gt;"NA",I227&gt;$BS$123),
AND(I227&gt;0,OR($BS$123="NS",$BS$123="NA")),
AND($BS$123&lt;&gt;"NS",$BS$123&lt;&gt;"NA",$BS$123&gt;=0,I227="NA"),
AND($BS$123&lt;&gt;"NS",$BS$123&lt;&gt;"NA",$BS$123=0,I227="NS")),1,0)))</f>
        <v>0</v>
      </c>
      <c r="CA227" s="202">
        <f t="shared" ref="CA227:CU227" si="156">IF($AH$96=$AJ$96,0,
IF(OR(AND($BS$123="NS",J227&lt;&gt;"NA",OR(J227="NS",J227=0)),AND($BS$123="NA",J227&lt;&gt;"NS",OR(J227="NA",J227=0))),0,
IF(OR(AND($BS$123&lt;&gt;"NS",$BS$123&lt;&gt;"NA",J227&lt;&gt;"NS",J227&lt;&gt;"NA",J227&gt;$BS$123),
AND(J227&gt;0,OR($BS$123="NS",$BS$123="NA")),
AND($BS$123&lt;&gt;"NS",$BS$123&lt;&gt;"NA",$BS$123&gt;=0,J227="NA"),
AND($BS$123&lt;&gt;"NS",$BS$123&lt;&gt;"NA",$BS$123=0,J227="NS")),1,0)))</f>
        <v>0</v>
      </c>
      <c r="CB227" s="202">
        <f t="shared" si="156"/>
        <v>0</v>
      </c>
      <c r="CC227" s="202">
        <f t="shared" si="156"/>
        <v>0</v>
      </c>
      <c r="CD227" s="202">
        <f t="shared" si="156"/>
        <v>0</v>
      </c>
      <c r="CE227" s="202">
        <f t="shared" si="156"/>
        <v>0</v>
      </c>
      <c r="CF227" s="202">
        <f t="shared" si="156"/>
        <v>0</v>
      </c>
      <c r="CG227" s="202">
        <f t="shared" si="156"/>
        <v>0</v>
      </c>
      <c r="CH227" s="202">
        <f t="shared" si="156"/>
        <v>0</v>
      </c>
      <c r="CI227" s="202">
        <f t="shared" si="156"/>
        <v>0</v>
      </c>
      <c r="CJ227" s="202">
        <f t="shared" si="156"/>
        <v>0</v>
      </c>
      <c r="CK227" s="202">
        <f t="shared" si="156"/>
        <v>0</v>
      </c>
      <c r="CL227" s="202">
        <f t="shared" si="156"/>
        <v>0</v>
      </c>
      <c r="CM227" s="202">
        <f t="shared" si="156"/>
        <v>0</v>
      </c>
      <c r="CN227" s="202">
        <f t="shared" si="156"/>
        <v>0</v>
      </c>
      <c r="CO227" s="202">
        <f t="shared" si="156"/>
        <v>0</v>
      </c>
      <c r="CP227" s="202">
        <f t="shared" si="156"/>
        <v>0</v>
      </c>
      <c r="CQ227" s="202">
        <f t="shared" si="156"/>
        <v>0</v>
      </c>
      <c r="CR227" s="202">
        <f t="shared" si="156"/>
        <v>0</v>
      </c>
      <c r="CS227" s="202">
        <f t="shared" si="156"/>
        <v>0</v>
      </c>
      <c r="CT227" s="202">
        <f t="shared" si="156"/>
        <v>0</v>
      </c>
      <c r="CU227" s="202">
        <f t="shared" si="156"/>
        <v>0</v>
      </c>
      <c r="CY227" s="563">
        <f t="shared" si="139"/>
        <v>0</v>
      </c>
      <c r="CZ227" s="563"/>
    </row>
    <row r="228" spans="1:104" s="211" customFormat="1" ht="15" customHeight="1">
      <c r="A228" s="18"/>
      <c r="B228" s="51"/>
      <c r="C228" s="48" t="s">
        <v>5019</v>
      </c>
      <c r="D228" s="580" t="str">
        <f>IF(CNGE_2024_M3_Secc1!D71="","",CNGE_2024_M3_Secc1!D71)</f>
        <v/>
      </c>
      <c r="E228" s="580"/>
      <c r="F228" s="580"/>
      <c r="G228" s="580"/>
      <c r="H228" s="580"/>
      <c r="I228" s="103"/>
      <c r="J228" s="103"/>
      <c r="K228" s="103"/>
      <c r="L228" s="103"/>
      <c r="M228" s="103"/>
      <c r="N228" s="103"/>
      <c r="O228" s="103"/>
      <c r="P228" s="103"/>
      <c r="Q228" s="103"/>
      <c r="R228" s="103"/>
      <c r="S228" s="103"/>
      <c r="T228" s="103"/>
      <c r="U228" s="103"/>
      <c r="V228" s="103"/>
      <c r="W228" s="103"/>
      <c r="X228" s="103"/>
      <c r="Y228" s="103"/>
      <c r="Z228" s="103"/>
      <c r="AA228" s="103"/>
      <c r="AB228" s="103"/>
      <c r="AC228" s="103"/>
      <c r="AD228" s="103"/>
      <c r="AE228" s="213"/>
      <c r="AF228" s="210"/>
      <c r="AV228" s="202" t="e" cm="1">
        <f t="array" ref="AV228">IF(CNGE_2024_M3_Secc1!$AO$111=CNGE_2024_M3_Secc1!$AQ$111,O,IF(CNGE_2024_M3_Secc1!I239="",1,0))</f>
        <v>#NAME?</v>
      </c>
      <c r="AW228" s="202" t="e" cm="1">
        <f t="array" ref="AW228">IF(CNGE_2024_M3_Secc1!$AO$111=CNGE_2024_M3_Secc1!$AQ$111,O,IF(CNGE_2024_M3_Secc1!J239="",1,0))</f>
        <v>#NAME?</v>
      </c>
      <c r="AX228" s="202" t="e" cm="1">
        <f t="array" ref="AX228">IF(CNGE_2024_M3_Secc1!$AO$111=CNGE_2024_M3_Secc1!$AQ$111,O,IF(CNGE_2024_M3_Secc1!K239="",1,0))</f>
        <v>#NAME?</v>
      </c>
      <c r="AY228" s="202" t="e" cm="1">
        <f t="array" ref="AY228">IF(CNGE_2024_M3_Secc1!$AO$111=CNGE_2024_M3_Secc1!$AQ$111,O,IF(CNGE_2024_M3_Secc1!L239="",1,0))</f>
        <v>#NAME?</v>
      </c>
      <c r="AZ228" s="202" t="e" cm="1">
        <f t="array" ref="AZ228">IF(CNGE_2024_M3_Secc1!$AO$111=CNGE_2024_M3_Secc1!$AQ$111,O,IF(CNGE_2024_M3_Secc1!M239="",1,0))</f>
        <v>#NAME?</v>
      </c>
      <c r="BA228" s="202" t="e" cm="1">
        <f t="array" ref="BA228">IF(CNGE_2024_M3_Secc1!$AO$111=CNGE_2024_M3_Secc1!$AQ$111,O,IF(CNGE_2024_M3_Secc1!N239="",1,0))</f>
        <v>#NAME?</v>
      </c>
      <c r="BB228" s="202" t="e" cm="1">
        <f t="array" ref="BB228">IF(CNGE_2024_M3_Secc1!$AO$111=CNGE_2024_M3_Secc1!$AQ$111,O,IF(CNGE_2024_M3_Secc1!O239="",1,0))</f>
        <v>#NAME?</v>
      </c>
      <c r="BC228" s="202" t="e" cm="1">
        <f t="array" ref="BC228">IF(CNGE_2024_M3_Secc1!$AO$111=CNGE_2024_M3_Secc1!$AQ$111,O,IF(CNGE_2024_M3_Secc1!P239="",1,0))</f>
        <v>#NAME?</v>
      </c>
      <c r="BD228" s="202" t="e" cm="1">
        <f t="array" ref="BD228">IF(CNGE_2024_M3_Secc1!$AO$111=CNGE_2024_M3_Secc1!$AQ$111,O,IF(CNGE_2024_M3_Secc1!Q239="",1,0))</f>
        <v>#NAME?</v>
      </c>
      <c r="BE228" s="202" t="e" cm="1">
        <f t="array" ref="BE228">IF(CNGE_2024_M3_Secc1!$AO$111=CNGE_2024_M3_Secc1!$AQ$111,O,IF(CNGE_2024_M3_Secc1!R239="",1,0))</f>
        <v>#NAME?</v>
      </c>
      <c r="BF228" s="202" t="e" cm="1">
        <f t="array" ref="BF228">IF(CNGE_2024_M3_Secc1!$AO$111=CNGE_2024_M3_Secc1!$AQ$111,O,IF(CNGE_2024_M3_Secc1!S239="",1,0))</f>
        <v>#NAME?</v>
      </c>
      <c r="BG228" s="202" t="e" cm="1">
        <f t="array" ref="BG228">IF(CNGE_2024_M3_Secc1!$AO$111=CNGE_2024_M3_Secc1!$AQ$111,O,IF(CNGE_2024_M3_Secc1!T239="",1,0))</f>
        <v>#NAME?</v>
      </c>
      <c r="BH228" s="202" t="e" cm="1">
        <f t="array" ref="BH228">IF(CNGE_2024_M3_Secc1!$AO$111=CNGE_2024_M3_Secc1!$AQ$111,O,IF(CNGE_2024_M3_Secc1!U239="",1,0))</f>
        <v>#NAME?</v>
      </c>
      <c r="BI228" s="202" t="e" cm="1">
        <f t="array" ref="BI228">IF(CNGE_2024_M3_Secc1!$AO$111=CNGE_2024_M3_Secc1!$AQ$111,O,IF(CNGE_2024_M3_Secc1!V239="",1,0))</f>
        <v>#NAME?</v>
      </c>
      <c r="BJ228" s="202" t="e" cm="1">
        <f t="array" ref="BJ228">IF(CNGE_2024_M3_Secc1!$AO$111=CNGE_2024_M3_Secc1!$AQ$111,O,IF(CNGE_2024_M3_Secc1!W239="",1,0))</f>
        <v>#NAME?</v>
      </c>
      <c r="BK228" s="202" t="e" cm="1">
        <f t="array" ref="BK228">IF(CNGE_2024_M3_Secc1!$AO$111=CNGE_2024_M3_Secc1!$AQ$111,O,IF(CNGE_2024_M3_Secc1!X239="",1,0))</f>
        <v>#NAME?</v>
      </c>
      <c r="BL228" s="202" t="e" cm="1">
        <f t="array" ref="BL228">IF(CNGE_2024_M3_Secc1!$AO$111=CNGE_2024_M3_Secc1!$AQ$111,O,IF(CNGE_2024_M3_Secc1!Y239="",1,0))</f>
        <v>#NAME?</v>
      </c>
      <c r="BM228" s="202" t="e" cm="1">
        <f t="array" ref="BM228">IF(CNGE_2024_M3_Secc1!$AO$111=CNGE_2024_M3_Secc1!$AQ$111,O,IF(CNGE_2024_M3_Secc1!Z239="",1,0))</f>
        <v>#NAME?</v>
      </c>
      <c r="BN228" s="202" t="e" cm="1">
        <f t="array" ref="BN228">IF(CNGE_2024_M3_Secc1!$AO$111=CNGE_2024_M3_Secc1!$AQ$111,O,IF(CNGE_2024_M3_Secc1!AA239="",1,0))</f>
        <v>#NAME?</v>
      </c>
      <c r="BO228" s="202" t="e" cm="1">
        <f t="array" ref="BO228">IF(CNGE_2024_M3_Secc1!$AO$111=CNGE_2024_M3_Secc1!$AQ$111,O,IF(CNGE_2024_M3_Secc1!AB239="",1,0))</f>
        <v>#NAME?</v>
      </c>
      <c r="BP228" s="202" t="e" cm="1">
        <f t="array" ref="BP228">IF(CNGE_2024_M3_Secc1!$AO$111=CNGE_2024_M3_Secc1!$AQ$111,O,IF(CNGE_2024_M3_Secc1!AC239="",1,0))</f>
        <v>#NAME?</v>
      </c>
      <c r="BQ228" s="202" t="e" cm="1">
        <f t="array" ref="BQ228">IF(CNGE_2024_M3_Secc1!$AO$111=CNGE_2024_M3_Secc1!$AQ$111,O,IF(CNGE_2024_M3_Secc1!AD239="",1,0))</f>
        <v>#NAME?</v>
      </c>
      <c r="BZ228" s="202">
        <f>IF($AH$96=$AJ$96,0,
IF(OR(AND($BS$124="NS",I228&lt;&gt;"NA",OR(I228="NS",I228=0)),AND($BS$124="NA",I228&lt;&gt;"NS",OR(I228="NA",I228=0))),0,
IF(OR(AND($BS$124&lt;&gt;"NS",$BS$124&lt;&gt;"NA",I228&lt;&gt;"NS",I228&lt;&gt;"NA",I228&gt;$BS$124),
AND(I228&gt;0,OR($BS$124="NS",$BS$124="NA")),
AND($BS$124&lt;&gt;"NS",$BS$124&lt;&gt;"NA",$BS$124&gt;=0,I228="NA"),
AND($BS$124&lt;&gt;"NS",$BS$124&lt;&gt;"NA",$BS$124=0,I228="NS")),1,0)))</f>
        <v>0</v>
      </c>
      <c r="CA228" s="202">
        <f t="shared" ref="CA228:CU228" si="157">IF($AH$96=$AJ$96,0,
IF(OR(AND($BS$124="NS",J228&lt;&gt;"NA",OR(J228="NS",J228=0)),AND($BS$124="NA",J228&lt;&gt;"NS",OR(J228="NA",J228=0))),0,
IF(OR(AND($BS$124&lt;&gt;"NS",$BS$124&lt;&gt;"NA",J228&lt;&gt;"NS",J228&lt;&gt;"NA",J228&gt;$BS$124),
AND(J228&gt;0,OR($BS$124="NS",$BS$124="NA")),
AND($BS$124&lt;&gt;"NS",$BS$124&lt;&gt;"NA",$BS$124&gt;=0,J228="NA"),
AND($BS$124&lt;&gt;"NS",$BS$124&lt;&gt;"NA",$BS$124=0,J228="NS")),1,0)))</f>
        <v>0</v>
      </c>
      <c r="CB228" s="202">
        <f t="shared" si="157"/>
        <v>0</v>
      </c>
      <c r="CC228" s="202">
        <f t="shared" si="157"/>
        <v>0</v>
      </c>
      <c r="CD228" s="202">
        <f t="shared" si="157"/>
        <v>0</v>
      </c>
      <c r="CE228" s="202">
        <f t="shared" si="157"/>
        <v>0</v>
      </c>
      <c r="CF228" s="202">
        <f t="shared" si="157"/>
        <v>0</v>
      </c>
      <c r="CG228" s="202">
        <f t="shared" si="157"/>
        <v>0</v>
      </c>
      <c r="CH228" s="202">
        <f t="shared" si="157"/>
        <v>0</v>
      </c>
      <c r="CI228" s="202">
        <f t="shared" si="157"/>
        <v>0</v>
      </c>
      <c r="CJ228" s="202">
        <f t="shared" si="157"/>
        <v>0</v>
      </c>
      <c r="CK228" s="202">
        <f t="shared" si="157"/>
        <v>0</v>
      </c>
      <c r="CL228" s="202">
        <f t="shared" si="157"/>
        <v>0</v>
      </c>
      <c r="CM228" s="202">
        <f t="shared" si="157"/>
        <v>0</v>
      </c>
      <c r="CN228" s="202">
        <f t="shared" si="157"/>
        <v>0</v>
      </c>
      <c r="CO228" s="202">
        <f t="shared" si="157"/>
        <v>0</v>
      </c>
      <c r="CP228" s="202">
        <f t="shared" si="157"/>
        <v>0</v>
      </c>
      <c r="CQ228" s="202">
        <f t="shared" si="157"/>
        <v>0</v>
      </c>
      <c r="CR228" s="202">
        <f t="shared" si="157"/>
        <v>0</v>
      </c>
      <c r="CS228" s="202">
        <f t="shared" si="157"/>
        <v>0</v>
      </c>
      <c r="CT228" s="202">
        <f t="shared" si="157"/>
        <v>0</v>
      </c>
      <c r="CU228" s="202">
        <f t="shared" si="157"/>
        <v>0</v>
      </c>
      <c r="CY228" s="563">
        <f t="shared" si="139"/>
        <v>0</v>
      </c>
      <c r="CZ228" s="563"/>
    </row>
    <row r="229" spans="1:104" s="211" customFormat="1" ht="15" customHeight="1">
      <c r="A229" s="18"/>
      <c r="B229" s="51"/>
      <c r="C229" s="48" t="s">
        <v>5020</v>
      </c>
      <c r="D229" s="580" t="str">
        <f>IF(CNGE_2024_M3_Secc1!D72="","",CNGE_2024_M3_Secc1!D72)</f>
        <v/>
      </c>
      <c r="E229" s="580"/>
      <c r="F229" s="580"/>
      <c r="G229" s="580"/>
      <c r="H229" s="580"/>
      <c r="I229" s="103"/>
      <c r="J229" s="103"/>
      <c r="K229" s="103"/>
      <c r="L229" s="103"/>
      <c r="M229" s="103"/>
      <c r="N229" s="103"/>
      <c r="O229" s="103"/>
      <c r="P229" s="103"/>
      <c r="Q229" s="103"/>
      <c r="R229" s="103"/>
      <c r="S229" s="103"/>
      <c r="T229" s="103"/>
      <c r="U229" s="103"/>
      <c r="V229" s="103"/>
      <c r="W229" s="103"/>
      <c r="X229" s="103"/>
      <c r="Y229" s="103"/>
      <c r="Z229" s="103"/>
      <c r="AA229" s="103"/>
      <c r="AB229" s="103"/>
      <c r="AC229" s="103"/>
      <c r="AD229" s="103"/>
      <c r="AE229" s="213"/>
      <c r="AF229" s="210"/>
      <c r="AV229" s="202" t="e" cm="1">
        <f t="array" ref="AV229">IF(CNGE_2024_M3_Secc1!$AO$111=CNGE_2024_M3_Secc1!$AQ$111,O,IF(CNGE_2024_M3_Secc1!I240="",1,0))</f>
        <v>#NAME?</v>
      </c>
      <c r="AW229" s="202" t="e" cm="1">
        <f t="array" ref="AW229">IF(CNGE_2024_M3_Secc1!$AO$111=CNGE_2024_M3_Secc1!$AQ$111,O,IF(CNGE_2024_M3_Secc1!J240="",1,0))</f>
        <v>#NAME?</v>
      </c>
      <c r="AX229" s="202" t="e" cm="1">
        <f t="array" ref="AX229">IF(CNGE_2024_M3_Secc1!$AO$111=CNGE_2024_M3_Secc1!$AQ$111,O,IF(CNGE_2024_M3_Secc1!K240="",1,0))</f>
        <v>#NAME?</v>
      </c>
      <c r="AY229" s="202" t="e" cm="1">
        <f t="array" ref="AY229">IF(CNGE_2024_M3_Secc1!$AO$111=CNGE_2024_M3_Secc1!$AQ$111,O,IF(CNGE_2024_M3_Secc1!L240="",1,0))</f>
        <v>#NAME?</v>
      </c>
      <c r="AZ229" s="202" t="e" cm="1">
        <f t="array" ref="AZ229">IF(CNGE_2024_M3_Secc1!$AO$111=CNGE_2024_M3_Secc1!$AQ$111,O,IF(CNGE_2024_M3_Secc1!M240="",1,0))</f>
        <v>#NAME?</v>
      </c>
      <c r="BA229" s="202" t="e" cm="1">
        <f t="array" ref="BA229">IF(CNGE_2024_M3_Secc1!$AO$111=CNGE_2024_M3_Secc1!$AQ$111,O,IF(CNGE_2024_M3_Secc1!N240="",1,0))</f>
        <v>#NAME?</v>
      </c>
      <c r="BB229" s="202" t="e" cm="1">
        <f t="array" ref="BB229">IF(CNGE_2024_M3_Secc1!$AO$111=CNGE_2024_M3_Secc1!$AQ$111,O,IF(CNGE_2024_M3_Secc1!O240="",1,0))</f>
        <v>#NAME?</v>
      </c>
      <c r="BC229" s="202" t="e" cm="1">
        <f t="array" ref="BC229">IF(CNGE_2024_M3_Secc1!$AO$111=CNGE_2024_M3_Secc1!$AQ$111,O,IF(CNGE_2024_M3_Secc1!P240="",1,0))</f>
        <v>#NAME?</v>
      </c>
      <c r="BD229" s="202" t="e" cm="1">
        <f t="array" ref="BD229">IF(CNGE_2024_M3_Secc1!$AO$111=CNGE_2024_M3_Secc1!$AQ$111,O,IF(CNGE_2024_M3_Secc1!Q240="",1,0))</f>
        <v>#NAME?</v>
      </c>
      <c r="BE229" s="202" t="e" cm="1">
        <f t="array" ref="BE229">IF(CNGE_2024_M3_Secc1!$AO$111=CNGE_2024_M3_Secc1!$AQ$111,O,IF(CNGE_2024_M3_Secc1!R240="",1,0))</f>
        <v>#NAME?</v>
      </c>
      <c r="BF229" s="202" t="e" cm="1">
        <f t="array" ref="BF229">IF(CNGE_2024_M3_Secc1!$AO$111=CNGE_2024_M3_Secc1!$AQ$111,O,IF(CNGE_2024_M3_Secc1!S240="",1,0))</f>
        <v>#NAME?</v>
      </c>
      <c r="BG229" s="202" t="e" cm="1">
        <f t="array" ref="BG229">IF(CNGE_2024_M3_Secc1!$AO$111=CNGE_2024_M3_Secc1!$AQ$111,O,IF(CNGE_2024_M3_Secc1!T240="",1,0))</f>
        <v>#NAME?</v>
      </c>
      <c r="BH229" s="202" t="e" cm="1">
        <f t="array" ref="BH229">IF(CNGE_2024_M3_Secc1!$AO$111=CNGE_2024_M3_Secc1!$AQ$111,O,IF(CNGE_2024_M3_Secc1!U240="",1,0))</f>
        <v>#NAME?</v>
      </c>
      <c r="BI229" s="202" t="e" cm="1">
        <f t="array" ref="BI229">IF(CNGE_2024_M3_Secc1!$AO$111=CNGE_2024_M3_Secc1!$AQ$111,O,IF(CNGE_2024_M3_Secc1!V240="",1,0))</f>
        <v>#NAME?</v>
      </c>
      <c r="BJ229" s="202" t="e" cm="1">
        <f t="array" ref="BJ229">IF(CNGE_2024_M3_Secc1!$AO$111=CNGE_2024_M3_Secc1!$AQ$111,O,IF(CNGE_2024_M3_Secc1!W240="",1,0))</f>
        <v>#NAME?</v>
      </c>
      <c r="BK229" s="202" t="e" cm="1">
        <f t="array" ref="BK229">IF(CNGE_2024_M3_Secc1!$AO$111=CNGE_2024_M3_Secc1!$AQ$111,O,IF(CNGE_2024_M3_Secc1!X240="",1,0))</f>
        <v>#NAME?</v>
      </c>
      <c r="BL229" s="202" t="e" cm="1">
        <f t="array" ref="BL229">IF(CNGE_2024_M3_Secc1!$AO$111=CNGE_2024_M3_Secc1!$AQ$111,O,IF(CNGE_2024_M3_Secc1!Y240="",1,0))</f>
        <v>#NAME?</v>
      </c>
      <c r="BM229" s="202" t="e" cm="1">
        <f t="array" ref="BM229">IF(CNGE_2024_M3_Secc1!$AO$111=CNGE_2024_M3_Secc1!$AQ$111,O,IF(CNGE_2024_M3_Secc1!Z240="",1,0))</f>
        <v>#NAME?</v>
      </c>
      <c r="BN229" s="202" t="e" cm="1">
        <f t="array" ref="BN229">IF(CNGE_2024_M3_Secc1!$AO$111=CNGE_2024_M3_Secc1!$AQ$111,O,IF(CNGE_2024_M3_Secc1!AA240="",1,0))</f>
        <v>#NAME?</v>
      </c>
      <c r="BO229" s="202" t="e" cm="1">
        <f t="array" ref="BO229">IF(CNGE_2024_M3_Secc1!$AO$111=CNGE_2024_M3_Secc1!$AQ$111,O,IF(CNGE_2024_M3_Secc1!AB240="",1,0))</f>
        <v>#NAME?</v>
      </c>
      <c r="BP229" s="202" t="e" cm="1">
        <f t="array" ref="BP229">IF(CNGE_2024_M3_Secc1!$AO$111=CNGE_2024_M3_Secc1!$AQ$111,O,IF(CNGE_2024_M3_Secc1!AC240="",1,0))</f>
        <v>#NAME?</v>
      </c>
      <c r="BQ229" s="202" t="e" cm="1">
        <f t="array" ref="BQ229">IF(CNGE_2024_M3_Secc1!$AO$111=CNGE_2024_M3_Secc1!$AQ$111,O,IF(CNGE_2024_M3_Secc1!AD240="",1,0))</f>
        <v>#NAME?</v>
      </c>
      <c r="BZ229" s="202">
        <f>IF($AH$96=$AJ$96,0,
IF(OR(AND($BS$125="NS",I229&lt;&gt;"NA",OR(I229="NS",I229=0)),AND($BS$125="NA",I229&lt;&gt;"NS",OR(I229="NA",I229=0))),0,
IF(OR(AND($BS$125&lt;&gt;"NS",$BS$125&lt;&gt;"NA",I229&lt;&gt;"NS",I229&lt;&gt;"NA",I229&gt;$BS$125),
AND(I229&gt;0,OR($BS$125="NS",$BS$125="NA")),
AND($BS$125&lt;&gt;"NS",$BS$125&lt;&gt;"NA",$BS$125&gt;=0,I229="NA"),
AND($BS$125&lt;&gt;"NS",$BS$125&lt;&gt;"NA",$BS$125=0,I229="NS")),1,0)))</f>
        <v>0</v>
      </c>
      <c r="CA229" s="202">
        <f t="shared" ref="CA229:CU229" si="158">IF($AH$96=$AJ$96,0,
IF(OR(AND($BS$125="NS",J229&lt;&gt;"NA",OR(J229="NS",J229=0)),AND($BS$125="NA",J229&lt;&gt;"NS",OR(J229="NA",J229=0))),0,
IF(OR(AND($BS$125&lt;&gt;"NS",$BS$125&lt;&gt;"NA",J229&lt;&gt;"NS",J229&lt;&gt;"NA",J229&gt;$BS$125),
AND(J229&gt;0,OR($BS$125="NS",$BS$125="NA")),
AND($BS$125&lt;&gt;"NS",$BS$125&lt;&gt;"NA",$BS$125&gt;=0,J229="NA"),
AND($BS$125&lt;&gt;"NS",$BS$125&lt;&gt;"NA",$BS$125=0,J229="NS")),1,0)))</f>
        <v>0</v>
      </c>
      <c r="CB229" s="202">
        <f t="shared" si="158"/>
        <v>0</v>
      </c>
      <c r="CC229" s="202">
        <f t="shared" si="158"/>
        <v>0</v>
      </c>
      <c r="CD229" s="202">
        <f t="shared" si="158"/>
        <v>0</v>
      </c>
      <c r="CE229" s="202">
        <f t="shared" si="158"/>
        <v>0</v>
      </c>
      <c r="CF229" s="202">
        <f t="shared" si="158"/>
        <v>0</v>
      </c>
      <c r="CG229" s="202">
        <f t="shared" si="158"/>
        <v>0</v>
      </c>
      <c r="CH229" s="202">
        <f t="shared" si="158"/>
        <v>0</v>
      </c>
      <c r="CI229" s="202">
        <f t="shared" si="158"/>
        <v>0</v>
      </c>
      <c r="CJ229" s="202">
        <f t="shared" si="158"/>
        <v>0</v>
      </c>
      <c r="CK229" s="202">
        <f t="shared" si="158"/>
        <v>0</v>
      </c>
      <c r="CL229" s="202">
        <f t="shared" si="158"/>
        <v>0</v>
      </c>
      <c r="CM229" s="202">
        <f t="shared" si="158"/>
        <v>0</v>
      </c>
      <c r="CN229" s="202">
        <f t="shared" si="158"/>
        <v>0</v>
      </c>
      <c r="CO229" s="202">
        <f t="shared" si="158"/>
        <v>0</v>
      </c>
      <c r="CP229" s="202">
        <f t="shared" si="158"/>
        <v>0</v>
      </c>
      <c r="CQ229" s="202">
        <f t="shared" si="158"/>
        <v>0</v>
      </c>
      <c r="CR229" s="202">
        <f t="shared" si="158"/>
        <v>0</v>
      </c>
      <c r="CS229" s="202">
        <f t="shared" si="158"/>
        <v>0</v>
      </c>
      <c r="CT229" s="202">
        <f t="shared" si="158"/>
        <v>0</v>
      </c>
      <c r="CU229" s="202">
        <f t="shared" si="158"/>
        <v>0</v>
      </c>
      <c r="CY229" s="563">
        <f t="shared" si="139"/>
        <v>0</v>
      </c>
      <c r="CZ229" s="563"/>
    </row>
    <row r="230" spans="1:104" s="211" customFormat="1" ht="15" customHeight="1">
      <c r="A230" s="18"/>
      <c r="B230" s="51"/>
      <c r="C230" s="48" t="s">
        <v>5021</v>
      </c>
      <c r="D230" s="580" t="str">
        <f>IF(CNGE_2024_M3_Secc1!D73="","",CNGE_2024_M3_Secc1!D73)</f>
        <v/>
      </c>
      <c r="E230" s="580"/>
      <c r="F230" s="580"/>
      <c r="G230" s="580"/>
      <c r="H230" s="580"/>
      <c r="I230" s="103"/>
      <c r="J230" s="103"/>
      <c r="K230" s="103"/>
      <c r="L230" s="103"/>
      <c r="M230" s="103"/>
      <c r="N230" s="103"/>
      <c r="O230" s="103"/>
      <c r="P230" s="103"/>
      <c r="Q230" s="103"/>
      <c r="R230" s="103"/>
      <c r="S230" s="103"/>
      <c r="T230" s="103"/>
      <c r="U230" s="103"/>
      <c r="V230" s="103"/>
      <c r="W230" s="103"/>
      <c r="X230" s="103"/>
      <c r="Y230" s="103"/>
      <c r="Z230" s="103"/>
      <c r="AA230" s="103"/>
      <c r="AB230" s="103"/>
      <c r="AC230" s="103"/>
      <c r="AD230" s="103"/>
      <c r="AE230" s="213"/>
      <c r="AF230" s="210"/>
      <c r="AV230" s="202" t="e" cm="1">
        <f t="array" ref="AV230">IF(CNGE_2024_M3_Secc1!$AO$111=CNGE_2024_M3_Secc1!$AQ$111,O,IF(CNGE_2024_M3_Secc1!I241="",1,0))</f>
        <v>#NAME?</v>
      </c>
      <c r="AW230" s="202" t="e" cm="1">
        <f t="array" ref="AW230">IF(CNGE_2024_M3_Secc1!$AO$111=CNGE_2024_M3_Secc1!$AQ$111,O,IF(CNGE_2024_M3_Secc1!J241="",1,0))</f>
        <v>#NAME?</v>
      </c>
      <c r="AX230" s="202" t="e" cm="1">
        <f t="array" ref="AX230">IF(CNGE_2024_M3_Secc1!$AO$111=CNGE_2024_M3_Secc1!$AQ$111,O,IF(CNGE_2024_M3_Secc1!K241="",1,0))</f>
        <v>#NAME?</v>
      </c>
      <c r="AY230" s="202" t="e" cm="1">
        <f t="array" ref="AY230">IF(CNGE_2024_M3_Secc1!$AO$111=CNGE_2024_M3_Secc1!$AQ$111,O,IF(CNGE_2024_M3_Secc1!L241="",1,0))</f>
        <v>#NAME?</v>
      </c>
      <c r="AZ230" s="202" t="e" cm="1">
        <f t="array" ref="AZ230">IF(CNGE_2024_M3_Secc1!$AO$111=CNGE_2024_M3_Secc1!$AQ$111,O,IF(CNGE_2024_M3_Secc1!M241="",1,0))</f>
        <v>#NAME?</v>
      </c>
      <c r="BA230" s="202" t="e" cm="1">
        <f t="array" ref="BA230">IF(CNGE_2024_M3_Secc1!$AO$111=CNGE_2024_M3_Secc1!$AQ$111,O,IF(CNGE_2024_M3_Secc1!N241="",1,0))</f>
        <v>#NAME?</v>
      </c>
      <c r="BB230" s="202" t="e" cm="1">
        <f t="array" ref="BB230">IF(CNGE_2024_M3_Secc1!$AO$111=CNGE_2024_M3_Secc1!$AQ$111,O,IF(CNGE_2024_M3_Secc1!O241="",1,0))</f>
        <v>#NAME?</v>
      </c>
      <c r="BC230" s="202" t="e" cm="1">
        <f t="array" ref="BC230">IF(CNGE_2024_M3_Secc1!$AO$111=CNGE_2024_M3_Secc1!$AQ$111,O,IF(CNGE_2024_M3_Secc1!P241="",1,0))</f>
        <v>#NAME?</v>
      </c>
      <c r="BD230" s="202" t="e" cm="1">
        <f t="array" ref="BD230">IF(CNGE_2024_M3_Secc1!$AO$111=CNGE_2024_M3_Secc1!$AQ$111,O,IF(CNGE_2024_M3_Secc1!Q241="",1,0))</f>
        <v>#NAME?</v>
      </c>
      <c r="BE230" s="202" t="e" cm="1">
        <f t="array" ref="BE230">IF(CNGE_2024_M3_Secc1!$AO$111=CNGE_2024_M3_Secc1!$AQ$111,O,IF(CNGE_2024_M3_Secc1!R241="",1,0))</f>
        <v>#NAME?</v>
      </c>
      <c r="BF230" s="202" t="e" cm="1">
        <f t="array" ref="BF230">IF(CNGE_2024_M3_Secc1!$AO$111=CNGE_2024_M3_Secc1!$AQ$111,O,IF(CNGE_2024_M3_Secc1!S241="",1,0))</f>
        <v>#NAME?</v>
      </c>
      <c r="BG230" s="202" t="e" cm="1">
        <f t="array" ref="BG230">IF(CNGE_2024_M3_Secc1!$AO$111=CNGE_2024_M3_Secc1!$AQ$111,O,IF(CNGE_2024_M3_Secc1!T241="",1,0))</f>
        <v>#NAME?</v>
      </c>
      <c r="BH230" s="202" t="e" cm="1">
        <f t="array" ref="BH230">IF(CNGE_2024_M3_Secc1!$AO$111=CNGE_2024_M3_Secc1!$AQ$111,O,IF(CNGE_2024_M3_Secc1!U241="",1,0))</f>
        <v>#NAME?</v>
      </c>
      <c r="BI230" s="202" t="e" cm="1">
        <f t="array" ref="BI230">IF(CNGE_2024_M3_Secc1!$AO$111=CNGE_2024_M3_Secc1!$AQ$111,O,IF(CNGE_2024_M3_Secc1!V241="",1,0))</f>
        <v>#NAME?</v>
      </c>
      <c r="BJ230" s="202" t="e" cm="1">
        <f t="array" ref="BJ230">IF(CNGE_2024_M3_Secc1!$AO$111=CNGE_2024_M3_Secc1!$AQ$111,O,IF(CNGE_2024_M3_Secc1!W241="",1,0))</f>
        <v>#NAME?</v>
      </c>
      <c r="BK230" s="202" t="e" cm="1">
        <f t="array" ref="BK230">IF(CNGE_2024_M3_Secc1!$AO$111=CNGE_2024_M3_Secc1!$AQ$111,O,IF(CNGE_2024_M3_Secc1!X241="",1,0))</f>
        <v>#NAME?</v>
      </c>
      <c r="BL230" s="202" t="e" cm="1">
        <f t="array" ref="BL230">IF(CNGE_2024_M3_Secc1!$AO$111=CNGE_2024_M3_Secc1!$AQ$111,O,IF(CNGE_2024_M3_Secc1!Y241="",1,0))</f>
        <v>#NAME?</v>
      </c>
      <c r="BM230" s="202" t="e" cm="1">
        <f t="array" ref="BM230">IF(CNGE_2024_M3_Secc1!$AO$111=CNGE_2024_M3_Secc1!$AQ$111,O,IF(CNGE_2024_M3_Secc1!Z241="",1,0))</f>
        <v>#NAME?</v>
      </c>
      <c r="BN230" s="202" t="e" cm="1">
        <f t="array" ref="BN230">IF(CNGE_2024_M3_Secc1!$AO$111=CNGE_2024_M3_Secc1!$AQ$111,O,IF(CNGE_2024_M3_Secc1!AA241="",1,0))</f>
        <v>#NAME?</v>
      </c>
      <c r="BO230" s="202" t="e" cm="1">
        <f t="array" ref="BO230">IF(CNGE_2024_M3_Secc1!$AO$111=CNGE_2024_M3_Secc1!$AQ$111,O,IF(CNGE_2024_M3_Secc1!AB241="",1,0))</f>
        <v>#NAME?</v>
      </c>
      <c r="BP230" s="202" t="e" cm="1">
        <f t="array" ref="BP230">IF(CNGE_2024_M3_Secc1!$AO$111=CNGE_2024_M3_Secc1!$AQ$111,O,IF(CNGE_2024_M3_Secc1!AC241="",1,0))</f>
        <v>#NAME?</v>
      </c>
      <c r="BQ230" s="202" t="e" cm="1">
        <f t="array" ref="BQ230">IF(CNGE_2024_M3_Secc1!$AO$111=CNGE_2024_M3_Secc1!$AQ$111,O,IF(CNGE_2024_M3_Secc1!AD241="",1,0))</f>
        <v>#NAME?</v>
      </c>
      <c r="BZ230" s="202">
        <f>IF($AH$96=$AJ$96,0,
IF(OR(AND($BS$126="NS",I230&lt;&gt;"NA",OR(I230="NS",I230=0)),AND($BS$126="NA",I230&lt;&gt;"NS",OR(I230="NA",I230=0))),0,
IF(OR(AND($BS$126&lt;&gt;"NS",$BS$126&lt;&gt;"NA",I230&lt;&gt;"NS",I230&lt;&gt;"NA",I230&gt;$BS$126),
AND(I230&gt;0,OR($BS$126="NS",$BS$126="NA")),
AND($BS$126&lt;&gt;"NS",$BS$126&lt;&gt;"NA",$BS$126&gt;=0,I230="NA"),
AND($BS$126&lt;&gt;"NS",$BS$126&lt;&gt;"NA",$BS$126=0,I230="NS")),1,0)))</f>
        <v>0</v>
      </c>
      <c r="CA230" s="202">
        <f t="shared" ref="CA230:CU230" si="159">IF($AH$96=$AJ$96,0,
IF(OR(AND($BS$126="NS",J230&lt;&gt;"NA",OR(J230="NS",J230=0)),AND($BS$126="NA",J230&lt;&gt;"NS",OR(J230="NA",J230=0))),0,
IF(OR(AND($BS$126&lt;&gt;"NS",$BS$126&lt;&gt;"NA",J230&lt;&gt;"NS",J230&lt;&gt;"NA",J230&gt;$BS$126),
AND(J230&gt;0,OR($BS$126="NS",$BS$126="NA")),
AND($BS$126&lt;&gt;"NS",$BS$126&lt;&gt;"NA",$BS$126&gt;=0,J230="NA"),
AND($BS$126&lt;&gt;"NS",$BS$126&lt;&gt;"NA",$BS$126=0,J230="NS")),1,0)))</f>
        <v>0</v>
      </c>
      <c r="CB230" s="202">
        <f t="shared" si="159"/>
        <v>0</v>
      </c>
      <c r="CC230" s="202">
        <f t="shared" si="159"/>
        <v>0</v>
      </c>
      <c r="CD230" s="202">
        <f t="shared" si="159"/>
        <v>0</v>
      </c>
      <c r="CE230" s="202">
        <f t="shared" si="159"/>
        <v>0</v>
      </c>
      <c r="CF230" s="202">
        <f t="shared" si="159"/>
        <v>0</v>
      </c>
      <c r="CG230" s="202">
        <f t="shared" si="159"/>
        <v>0</v>
      </c>
      <c r="CH230" s="202">
        <f t="shared" si="159"/>
        <v>0</v>
      </c>
      <c r="CI230" s="202">
        <f t="shared" si="159"/>
        <v>0</v>
      </c>
      <c r="CJ230" s="202">
        <f t="shared" si="159"/>
        <v>0</v>
      </c>
      <c r="CK230" s="202">
        <f t="shared" si="159"/>
        <v>0</v>
      </c>
      <c r="CL230" s="202">
        <f t="shared" si="159"/>
        <v>0</v>
      </c>
      <c r="CM230" s="202">
        <f t="shared" si="159"/>
        <v>0</v>
      </c>
      <c r="CN230" s="202">
        <f t="shared" si="159"/>
        <v>0</v>
      </c>
      <c r="CO230" s="202">
        <f t="shared" si="159"/>
        <v>0</v>
      </c>
      <c r="CP230" s="202">
        <f t="shared" si="159"/>
        <v>0</v>
      </c>
      <c r="CQ230" s="202">
        <f t="shared" si="159"/>
        <v>0</v>
      </c>
      <c r="CR230" s="202">
        <f t="shared" si="159"/>
        <v>0</v>
      </c>
      <c r="CS230" s="202">
        <f t="shared" si="159"/>
        <v>0</v>
      </c>
      <c r="CT230" s="202">
        <f t="shared" si="159"/>
        <v>0</v>
      </c>
      <c r="CU230" s="202">
        <f t="shared" si="159"/>
        <v>0</v>
      </c>
      <c r="CY230" s="563">
        <f t="shared" si="139"/>
        <v>0</v>
      </c>
      <c r="CZ230" s="563"/>
    </row>
    <row r="231" spans="1:104" s="211" customFormat="1" ht="15" customHeight="1">
      <c r="A231" s="18"/>
      <c r="B231" s="51"/>
      <c r="C231" s="48" t="s">
        <v>5022</v>
      </c>
      <c r="D231" s="580" t="str">
        <f>IF(CNGE_2024_M3_Secc1!D74="","",CNGE_2024_M3_Secc1!D74)</f>
        <v/>
      </c>
      <c r="E231" s="580"/>
      <c r="F231" s="580"/>
      <c r="G231" s="580"/>
      <c r="H231" s="580"/>
      <c r="I231" s="103"/>
      <c r="J231" s="103"/>
      <c r="K231" s="103"/>
      <c r="L231" s="103"/>
      <c r="M231" s="103"/>
      <c r="N231" s="103"/>
      <c r="O231" s="103"/>
      <c r="P231" s="103"/>
      <c r="Q231" s="103"/>
      <c r="R231" s="103"/>
      <c r="S231" s="103"/>
      <c r="T231" s="103"/>
      <c r="U231" s="103"/>
      <c r="V231" s="103"/>
      <c r="W231" s="103"/>
      <c r="X231" s="103"/>
      <c r="Y231" s="103"/>
      <c r="Z231" s="103"/>
      <c r="AA231" s="103"/>
      <c r="AB231" s="103"/>
      <c r="AC231" s="103"/>
      <c r="AD231" s="103"/>
      <c r="AE231" s="213"/>
      <c r="AF231" s="210"/>
      <c r="AV231" s="202" t="e" cm="1">
        <f t="array" ref="AV231">IF(CNGE_2024_M3_Secc1!$AO$111=CNGE_2024_M3_Secc1!$AQ$111,O,IF(CNGE_2024_M3_Secc1!I242="",1,0))</f>
        <v>#NAME?</v>
      </c>
      <c r="AW231" s="202" t="e" cm="1">
        <f t="array" ref="AW231">IF(CNGE_2024_M3_Secc1!$AO$111=CNGE_2024_M3_Secc1!$AQ$111,O,IF(CNGE_2024_M3_Secc1!J242="",1,0))</f>
        <v>#NAME?</v>
      </c>
      <c r="AX231" s="202" t="e" cm="1">
        <f t="array" ref="AX231">IF(CNGE_2024_M3_Secc1!$AO$111=CNGE_2024_M3_Secc1!$AQ$111,O,IF(CNGE_2024_M3_Secc1!K242="",1,0))</f>
        <v>#NAME?</v>
      </c>
      <c r="AY231" s="202" t="e" cm="1">
        <f t="array" ref="AY231">IF(CNGE_2024_M3_Secc1!$AO$111=CNGE_2024_M3_Secc1!$AQ$111,O,IF(CNGE_2024_M3_Secc1!L242="",1,0))</f>
        <v>#NAME?</v>
      </c>
      <c r="AZ231" s="202" t="e" cm="1">
        <f t="array" ref="AZ231">IF(CNGE_2024_M3_Secc1!$AO$111=CNGE_2024_M3_Secc1!$AQ$111,O,IF(CNGE_2024_M3_Secc1!M242="",1,0))</f>
        <v>#NAME?</v>
      </c>
      <c r="BA231" s="202" t="e" cm="1">
        <f t="array" ref="BA231">IF(CNGE_2024_M3_Secc1!$AO$111=CNGE_2024_M3_Secc1!$AQ$111,O,IF(CNGE_2024_M3_Secc1!N242="",1,0))</f>
        <v>#NAME?</v>
      </c>
      <c r="BB231" s="202" t="e" cm="1">
        <f t="array" ref="BB231">IF(CNGE_2024_M3_Secc1!$AO$111=CNGE_2024_M3_Secc1!$AQ$111,O,IF(CNGE_2024_M3_Secc1!O242="",1,0))</f>
        <v>#NAME?</v>
      </c>
      <c r="BC231" s="202" t="e" cm="1">
        <f t="array" ref="BC231">IF(CNGE_2024_M3_Secc1!$AO$111=CNGE_2024_M3_Secc1!$AQ$111,O,IF(CNGE_2024_M3_Secc1!P242="",1,0))</f>
        <v>#NAME?</v>
      </c>
      <c r="BD231" s="202" t="e" cm="1">
        <f t="array" ref="BD231">IF(CNGE_2024_M3_Secc1!$AO$111=CNGE_2024_M3_Secc1!$AQ$111,O,IF(CNGE_2024_M3_Secc1!Q242="",1,0))</f>
        <v>#NAME?</v>
      </c>
      <c r="BE231" s="202" t="e" cm="1">
        <f t="array" ref="BE231">IF(CNGE_2024_M3_Secc1!$AO$111=CNGE_2024_M3_Secc1!$AQ$111,O,IF(CNGE_2024_M3_Secc1!R242="",1,0))</f>
        <v>#NAME?</v>
      </c>
      <c r="BF231" s="202" t="e" cm="1">
        <f t="array" ref="BF231">IF(CNGE_2024_M3_Secc1!$AO$111=CNGE_2024_M3_Secc1!$AQ$111,O,IF(CNGE_2024_M3_Secc1!S242="",1,0))</f>
        <v>#NAME?</v>
      </c>
      <c r="BG231" s="202" t="e" cm="1">
        <f t="array" ref="BG231">IF(CNGE_2024_M3_Secc1!$AO$111=CNGE_2024_M3_Secc1!$AQ$111,O,IF(CNGE_2024_M3_Secc1!T242="",1,0))</f>
        <v>#NAME?</v>
      </c>
      <c r="BH231" s="202" t="e" cm="1">
        <f t="array" ref="BH231">IF(CNGE_2024_M3_Secc1!$AO$111=CNGE_2024_M3_Secc1!$AQ$111,O,IF(CNGE_2024_M3_Secc1!U242="",1,0))</f>
        <v>#NAME?</v>
      </c>
      <c r="BI231" s="202" t="e" cm="1">
        <f t="array" ref="BI231">IF(CNGE_2024_M3_Secc1!$AO$111=CNGE_2024_M3_Secc1!$AQ$111,O,IF(CNGE_2024_M3_Secc1!V242="",1,0))</f>
        <v>#NAME?</v>
      </c>
      <c r="BJ231" s="202" t="e" cm="1">
        <f t="array" ref="BJ231">IF(CNGE_2024_M3_Secc1!$AO$111=CNGE_2024_M3_Secc1!$AQ$111,O,IF(CNGE_2024_M3_Secc1!W242="",1,0))</f>
        <v>#NAME?</v>
      </c>
      <c r="BK231" s="202" t="e" cm="1">
        <f t="array" ref="BK231">IF(CNGE_2024_M3_Secc1!$AO$111=CNGE_2024_M3_Secc1!$AQ$111,O,IF(CNGE_2024_M3_Secc1!X242="",1,0))</f>
        <v>#NAME?</v>
      </c>
      <c r="BL231" s="202" t="e" cm="1">
        <f t="array" ref="BL231">IF(CNGE_2024_M3_Secc1!$AO$111=CNGE_2024_M3_Secc1!$AQ$111,O,IF(CNGE_2024_M3_Secc1!Y242="",1,0))</f>
        <v>#NAME?</v>
      </c>
      <c r="BM231" s="202" t="e" cm="1">
        <f t="array" ref="BM231">IF(CNGE_2024_M3_Secc1!$AO$111=CNGE_2024_M3_Secc1!$AQ$111,O,IF(CNGE_2024_M3_Secc1!Z242="",1,0))</f>
        <v>#NAME?</v>
      </c>
      <c r="BN231" s="202" t="e" cm="1">
        <f t="array" ref="BN231">IF(CNGE_2024_M3_Secc1!$AO$111=CNGE_2024_M3_Secc1!$AQ$111,O,IF(CNGE_2024_M3_Secc1!AA242="",1,0))</f>
        <v>#NAME?</v>
      </c>
      <c r="BO231" s="202" t="e" cm="1">
        <f t="array" ref="BO231">IF(CNGE_2024_M3_Secc1!$AO$111=CNGE_2024_M3_Secc1!$AQ$111,O,IF(CNGE_2024_M3_Secc1!AB242="",1,0))</f>
        <v>#NAME?</v>
      </c>
      <c r="BP231" s="202" t="e" cm="1">
        <f t="array" ref="BP231">IF(CNGE_2024_M3_Secc1!$AO$111=CNGE_2024_M3_Secc1!$AQ$111,O,IF(CNGE_2024_M3_Secc1!AC242="",1,0))</f>
        <v>#NAME?</v>
      </c>
      <c r="BQ231" s="202" t="e" cm="1">
        <f t="array" ref="BQ231">IF(CNGE_2024_M3_Secc1!$AO$111=CNGE_2024_M3_Secc1!$AQ$111,O,IF(CNGE_2024_M3_Secc1!AD242="",1,0))</f>
        <v>#NAME?</v>
      </c>
      <c r="BZ231" s="202">
        <f>IF($AH$96=$AJ$96,0,
IF(OR(AND($BS$127="NS",I231&lt;&gt;"NA",OR(I231="NS",I231=0)),AND($BS$127="NA",I231&lt;&gt;"NS",OR(I231="NA",I231=0))),0,
IF(OR(AND($BS$127&lt;&gt;"NS",$BS$127&lt;&gt;"NA",I231&lt;&gt;"NS",I231&lt;&gt;"NA",I231&gt;$BS$127),
AND(I231&gt;0,OR($BS$127="NS",$BS$127="NA")),
AND($BS$127&lt;&gt;"NS",$BS$127&lt;&gt;"NA",$BS$127&gt;=0,I231="NA"),
AND($BS$127&lt;&gt;"NS",$BS$127&lt;&gt;"NA",$BS$127=0,I231="NS")),1,0)))</f>
        <v>0</v>
      </c>
      <c r="CA231" s="202">
        <f t="shared" ref="CA231:CU231" si="160">IF($AH$96=$AJ$96,0,
IF(OR(AND($BS$127="NS",J231&lt;&gt;"NA",OR(J231="NS",J231=0)),AND($BS$127="NA",J231&lt;&gt;"NS",OR(J231="NA",J231=0))),0,
IF(OR(AND($BS$127&lt;&gt;"NS",$BS$127&lt;&gt;"NA",J231&lt;&gt;"NS",J231&lt;&gt;"NA",J231&gt;$BS$127),
AND(J231&gt;0,OR($BS$127="NS",$BS$127="NA")),
AND($BS$127&lt;&gt;"NS",$BS$127&lt;&gt;"NA",$BS$127&gt;=0,J231="NA"),
AND($BS$127&lt;&gt;"NS",$BS$127&lt;&gt;"NA",$BS$127=0,J231="NS")),1,0)))</f>
        <v>0</v>
      </c>
      <c r="CB231" s="202">
        <f t="shared" si="160"/>
        <v>0</v>
      </c>
      <c r="CC231" s="202">
        <f t="shared" si="160"/>
        <v>0</v>
      </c>
      <c r="CD231" s="202">
        <f t="shared" si="160"/>
        <v>0</v>
      </c>
      <c r="CE231" s="202">
        <f t="shared" si="160"/>
        <v>0</v>
      </c>
      <c r="CF231" s="202">
        <f t="shared" si="160"/>
        <v>0</v>
      </c>
      <c r="CG231" s="202">
        <f t="shared" si="160"/>
        <v>0</v>
      </c>
      <c r="CH231" s="202">
        <f t="shared" si="160"/>
        <v>0</v>
      </c>
      <c r="CI231" s="202">
        <f t="shared" si="160"/>
        <v>0</v>
      </c>
      <c r="CJ231" s="202">
        <f t="shared" si="160"/>
        <v>0</v>
      </c>
      <c r="CK231" s="202">
        <f t="shared" si="160"/>
        <v>0</v>
      </c>
      <c r="CL231" s="202">
        <f t="shared" si="160"/>
        <v>0</v>
      </c>
      <c r="CM231" s="202">
        <f t="shared" si="160"/>
        <v>0</v>
      </c>
      <c r="CN231" s="202">
        <f t="shared" si="160"/>
        <v>0</v>
      </c>
      <c r="CO231" s="202">
        <f t="shared" si="160"/>
        <v>0</v>
      </c>
      <c r="CP231" s="202">
        <f t="shared" si="160"/>
        <v>0</v>
      </c>
      <c r="CQ231" s="202">
        <f t="shared" si="160"/>
        <v>0</v>
      </c>
      <c r="CR231" s="202">
        <f t="shared" si="160"/>
        <v>0</v>
      </c>
      <c r="CS231" s="202">
        <f t="shared" si="160"/>
        <v>0</v>
      </c>
      <c r="CT231" s="202">
        <f t="shared" si="160"/>
        <v>0</v>
      </c>
      <c r="CU231" s="202">
        <f t="shared" si="160"/>
        <v>0</v>
      </c>
      <c r="CY231" s="563">
        <f t="shared" si="139"/>
        <v>0</v>
      </c>
      <c r="CZ231" s="563"/>
    </row>
    <row r="232" spans="1:104" s="211" customFormat="1" ht="15" customHeight="1">
      <c r="A232" s="18"/>
      <c r="B232" s="51"/>
      <c r="C232" s="48" t="s">
        <v>5023</v>
      </c>
      <c r="D232" s="580" t="str">
        <f>IF(CNGE_2024_M3_Secc1!D75="","",CNGE_2024_M3_Secc1!D75)</f>
        <v/>
      </c>
      <c r="E232" s="580"/>
      <c r="F232" s="580"/>
      <c r="G232" s="580"/>
      <c r="H232" s="580"/>
      <c r="I232" s="103"/>
      <c r="J232" s="103"/>
      <c r="K232" s="103"/>
      <c r="L232" s="103"/>
      <c r="M232" s="103"/>
      <c r="N232" s="103"/>
      <c r="O232" s="103"/>
      <c r="P232" s="103"/>
      <c r="Q232" s="103"/>
      <c r="R232" s="103"/>
      <c r="S232" s="103"/>
      <c r="T232" s="103"/>
      <c r="U232" s="103"/>
      <c r="V232" s="103"/>
      <c r="W232" s="103"/>
      <c r="X232" s="103"/>
      <c r="Y232" s="103"/>
      <c r="Z232" s="103"/>
      <c r="AA232" s="103"/>
      <c r="AB232" s="103"/>
      <c r="AC232" s="103"/>
      <c r="AD232" s="103"/>
      <c r="AE232" s="213"/>
      <c r="AF232" s="210"/>
      <c r="AV232" s="202" t="e" cm="1">
        <f t="array" ref="AV232">IF(CNGE_2024_M3_Secc1!$AO$111=CNGE_2024_M3_Secc1!$AQ$111,O,IF(CNGE_2024_M3_Secc1!I243="",1,0))</f>
        <v>#NAME?</v>
      </c>
      <c r="AW232" s="202" t="e" cm="1">
        <f t="array" ref="AW232">IF(CNGE_2024_M3_Secc1!$AO$111=CNGE_2024_M3_Secc1!$AQ$111,O,IF(CNGE_2024_M3_Secc1!J243="",1,0))</f>
        <v>#NAME?</v>
      </c>
      <c r="AX232" s="202" t="e" cm="1">
        <f t="array" ref="AX232">IF(CNGE_2024_M3_Secc1!$AO$111=CNGE_2024_M3_Secc1!$AQ$111,O,IF(CNGE_2024_M3_Secc1!K243="",1,0))</f>
        <v>#NAME?</v>
      </c>
      <c r="AY232" s="202" t="e" cm="1">
        <f t="array" ref="AY232">IF(CNGE_2024_M3_Secc1!$AO$111=CNGE_2024_M3_Secc1!$AQ$111,O,IF(CNGE_2024_M3_Secc1!L243="",1,0))</f>
        <v>#NAME?</v>
      </c>
      <c r="AZ232" s="202" t="e" cm="1">
        <f t="array" ref="AZ232">IF(CNGE_2024_M3_Secc1!$AO$111=CNGE_2024_M3_Secc1!$AQ$111,O,IF(CNGE_2024_M3_Secc1!M243="",1,0))</f>
        <v>#NAME?</v>
      </c>
      <c r="BA232" s="202" t="e" cm="1">
        <f t="array" ref="BA232">IF(CNGE_2024_M3_Secc1!$AO$111=CNGE_2024_M3_Secc1!$AQ$111,O,IF(CNGE_2024_M3_Secc1!N243="",1,0))</f>
        <v>#NAME?</v>
      </c>
      <c r="BB232" s="202" t="e" cm="1">
        <f t="array" ref="BB232">IF(CNGE_2024_M3_Secc1!$AO$111=CNGE_2024_M3_Secc1!$AQ$111,O,IF(CNGE_2024_M3_Secc1!O243="",1,0))</f>
        <v>#NAME?</v>
      </c>
      <c r="BC232" s="202" t="e" cm="1">
        <f t="array" ref="BC232">IF(CNGE_2024_M3_Secc1!$AO$111=CNGE_2024_M3_Secc1!$AQ$111,O,IF(CNGE_2024_M3_Secc1!P243="",1,0))</f>
        <v>#NAME?</v>
      </c>
      <c r="BD232" s="202" t="e" cm="1">
        <f t="array" ref="BD232">IF(CNGE_2024_M3_Secc1!$AO$111=CNGE_2024_M3_Secc1!$AQ$111,O,IF(CNGE_2024_M3_Secc1!Q243="",1,0))</f>
        <v>#NAME?</v>
      </c>
      <c r="BE232" s="202" t="e" cm="1">
        <f t="array" ref="BE232">IF(CNGE_2024_M3_Secc1!$AO$111=CNGE_2024_M3_Secc1!$AQ$111,O,IF(CNGE_2024_M3_Secc1!R243="",1,0))</f>
        <v>#NAME?</v>
      </c>
      <c r="BF232" s="202" t="e" cm="1">
        <f t="array" ref="BF232">IF(CNGE_2024_M3_Secc1!$AO$111=CNGE_2024_M3_Secc1!$AQ$111,O,IF(CNGE_2024_M3_Secc1!S243="",1,0))</f>
        <v>#NAME?</v>
      </c>
      <c r="BG232" s="202" t="e" cm="1">
        <f t="array" ref="BG232">IF(CNGE_2024_M3_Secc1!$AO$111=CNGE_2024_M3_Secc1!$AQ$111,O,IF(CNGE_2024_M3_Secc1!T243="",1,0))</f>
        <v>#NAME?</v>
      </c>
      <c r="BH232" s="202" t="e" cm="1">
        <f t="array" ref="BH232">IF(CNGE_2024_M3_Secc1!$AO$111=CNGE_2024_M3_Secc1!$AQ$111,O,IF(CNGE_2024_M3_Secc1!U243="",1,0))</f>
        <v>#NAME?</v>
      </c>
      <c r="BI232" s="202" t="e" cm="1">
        <f t="array" ref="BI232">IF(CNGE_2024_M3_Secc1!$AO$111=CNGE_2024_M3_Secc1!$AQ$111,O,IF(CNGE_2024_M3_Secc1!V243="",1,0))</f>
        <v>#NAME?</v>
      </c>
      <c r="BJ232" s="202" t="e" cm="1">
        <f t="array" ref="BJ232">IF(CNGE_2024_M3_Secc1!$AO$111=CNGE_2024_M3_Secc1!$AQ$111,O,IF(CNGE_2024_M3_Secc1!W243="",1,0))</f>
        <v>#NAME?</v>
      </c>
      <c r="BK232" s="202" t="e" cm="1">
        <f t="array" ref="BK232">IF(CNGE_2024_M3_Secc1!$AO$111=CNGE_2024_M3_Secc1!$AQ$111,O,IF(CNGE_2024_M3_Secc1!X243="",1,0))</f>
        <v>#NAME?</v>
      </c>
      <c r="BL232" s="202" t="e" cm="1">
        <f t="array" ref="BL232">IF(CNGE_2024_M3_Secc1!$AO$111=CNGE_2024_M3_Secc1!$AQ$111,O,IF(CNGE_2024_M3_Secc1!Y243="",1,0))</f>
        <v>#NAME?</v>
      </c>
      <c r="BM232" s="202" t="e" cm="1">
        <f t="array" ref="BM232">IF(CNGE_2024_M3_Secc1!$AO$111=CNGE_2024_M3_Secc1!$AQ$111,O,IF(CNGE_2024_M3_Secc1!Z243="",1,0))</f>
        <v>#NAME?</v>
      </c>
      <c r="BN232" s="202" t="e" cm="1">
        <f t="array" ref="BN232">IF(CNGE_2024_M3_Secc1!$AO$111=CNGE_2024_M3_Secc1!$AQ$111,O,IF(CNGE_2024_M3_Secc1!AA243="",1,0))</f>
        <v>#NAME?</v>
      </c>
      <c r="BO232" s="202" t="e" cm="1">
        <f t="array" ref="BO232">IF(CNGE_2024_M3_Secc1!$AO$111=CNGE_2024_M3_Secc1!$AQ$111,O,IF(CNGE_2024_M3_Secc1!AB243="",1,0))</f>
        <v>#NAME?</v>
      </c>
      <c r="BP232" s="202" t="e" cm="1">
        <f t="array" ref="BP232">IF(CNGE_2024_M3_Secc1!$AO$111=CNGE_2024_M3_Secc1!$AQ$111,O,IF(CNGE_2024_M3_Secc1!AC243="",1,0))</f>
        <v>#NAME?</v>
      </c>
      <c r="BQ232" s="202" t="e" cm="1">
        <f t="array" ref="BQ232">IF(CNGE_2024_M3_Secc1!$AO$111=CNGE_2024_M3_Secc1!$AQ$111,O,IF(CNGE_2024_M3_Secc1!AD243="",1,0))</f>
        <v>#NAME?</v>
      </c>
      <c r="BZ232" s="202">
        <f>IF($AH$96=$AJ$96,0,
IF(OR(AND($BS$128="NS",I232&lt;&gt;"NA",OR(I232="NS",I232=0)),AND($BS$128="NA",I232&lt;&gt;"NS",OR(I232="NA",I232=0))),0,
IF(OR(AND($BS$128&lt;&gt;"NS",$BS$128&lt;&gt;"NA",I232&lt;&gt;"NS",I232&lt;&gt;"NA",I232&gt;$BS$128),
AND(I232&gt;0,OR($BS$128="NS",$BS$128="NA")),
AND($BS$128&lt;&gt;"NS",$BS$128&lt;&gt;"NA",$BS$128&gt;=0,I232="NA"),
AND($BS$128&lt;&gt;"NS",$BS$128&lt;&gt;"NA",$BS$128=0,I232="NS")),1,0)))</f>
        <v>0</v>
      </c>
      <c r="CA232" s="202">
        <f t="shared" ref="CA232:CU232" si="161">IF($AH$96=$AJ$96,0,
IF(OR(AND($BS$128="NS",J232&lt;&gt;"NA",OR(J232="NS",J232=0)),AND($BS$128="NA",J232&lt;&gt;"NS",OR(J232="NA",J232=0))),0,
IF(OR(AND($BS$128&lt;&gt;"NS",$BS$128&lt;&gt;"NA",J232&lt;&gt;"NS",J232&lt;&gt;"NA",J232&gt;$BS$128),
AND(J232&gt;0,OR($BS$128="NS",$BS$128="NA")),
AND($BS$128&lt;&gt;"NS",$BS$128&lt;&gt;"NA",$BS$128&gt;=0,J232="NA"),
AND($BS$128&lt;&gt;"NS",$BS$128&lt;&gt;"NA",$BS$128=0,J232="NS")),1,0)))</f>
        <v>0</v>
      </c>
      <c r="CB232" s="202">
        <f t="shared" si="161"/>
        <v>0</v>
      </c>
      <c r="CC232" s="202">
        <f t="shared" si="161"/>
        <v>0</v>
      </c>
      <c r="CD232" s="202">
        <f t="shared" si="161"/>
        <v>0</v>
      </c>
      <c r="CE232" s="202">
        <f t="shared" si="161"/>
        <v>0</v>
      </c>
      <c r="CF232" s="202">
        <f t="shared" si="161"/>
        <v>0</v>
      </c>
      <c r="CG232" s="202">
        <f t="shared" si="161"/>
        <v>0</v>
      </c>
      <c r="CH232" s="202">
        <f t="shared" si="161"/>
        <v>0</v>
      </c>
      <c r="CI232" s="202">
        <f t="shared" si="161"/>
        <v>0</v>
      </c>
      <c r="CJ232" s="202">
        <f t="shared" si="161"/>
        <v>0</v>
      </c>
      <c r="CK232" s="202">
        <f t="shared" si="161"/>
        <v>0</v>
      </c>
      <c r="CL232" s="202">
        <f t="shared" si="161"/>
        <v>0</v>
      </c>
      <c r="CM232" s="202">
        <f t="shared" si="161"/>
        <v>0</v>
      </c>
      <c r="CN232" s="202">
        <f t="shared" si="161"/>
        <v>0</v>
      </c>
      <c r="CO232" s="202">
        <f t="shared" si="161"/>
        <v>0</v>
      </c>
      <c r="CP232" s="202">
        <f t="shared" si="161"/>
        <v>0</v>
      </c>
      <c r="CQ232" s="202">
        <f t="shared" si="161"/>
        <v>0</v>
      </c>
      <c r="CR232" s="202">
        <f t="shared" si="161"/>
        <v>0</v>
      </c>
      <c r="CS232" s="202">
        <f t="shared" si="161"/>
        <v>0</v>
      </c>
      <c r="CT232" s="202">
        <f t="shared" si="161"/>
        <v>0</v>
      </c>
      <c r="CU232" s="202">
        <f t="shared" si="161"/>
        <v>0</v>
      </c>
      <c r="CY232" s="563">
        <f t="shared" si="139"/>
        <v>0</v>
      </c>
      <c r="CZ232" s="563"/>
    </row>
    <row r="233" spans="1:104" s="211" customFormat="1" ht="15" customHeight="1">
      <c r="A233" s="18"/>
      <c r="B233" s="51"/>
      <c r="C233" s="48" t="s">
        <v>5024</v>
      </c>
      <c r="D233" s="580" t="str">
        <f>IF(CNGE_2024_M3_Secc1!D76="","",CNGE_2024_M3_Secc1!D76)</f>
        <v/>
      </c>
      <c r="E233" s="580"/>
      <c r="F233" s="580"/>
      <c r="G233" s="580"/>
      <c r="H233" s="580"/>
      <c r="I233" s="103"/>
      <c r="J233" s="103"/>
      <c r="K233" s="103"/>
      <c r="L233" s="103"/>
      <c r="M233" s="103"/>
      <c r="N233" s="103"/>
      <c r="O233" s="103"/>
      <c r="P233" s="103"/>
      <c r="Q233" s="103"/>
      <c r="R233" s="103"/>
      <c r="S233" s="103"/>
      <c r="T233" s="103"/>
      <c r="U233" s="103"/>
      <c r="V233" s="103"/>
      <c r="W233" s="103"/>
      <c r="X233" s="103"/>
      <c r="Y233" s="103"/>
      <c r="Z233" s="103"/>
      <c r="AA233" s="103"/>
      <c r="AB233" s="103"/>
      <c r="AC233" s="103"/>
      <c r="AD233" s="103"/>
      <c r="AE233" s="213"/>
      <c r="AF233" s="210"/>
      <c r="AV233" s="202" t="e" cm="1">
        <f t="array" ref="AV233">IF(CNGE_2024_M3_Secc1!$AO$111=CNGE_2024_M3_Secc1!$AQ$111,O,IF(CNGE_2024_M3_Secc1!I244="",1,0))</f>
        <v>#NAME?</v>
      </c>
      <c r="AW233" s="202" t="e" cm="1">
        <f t="array" ref="AW233">IF(CNGE_2024_M3_Secc1!$AO$111=CNGE_2024_M3_Secc1!$AQ$111,O,IF(CNGE_2024_M3_Secc1!J244="",1,0))</f>
        <v>#NAME?</v>
      </c>
      <c r="AX233" s="202" t="e" cm="1">
        <f t="array" ref="AX233">IF(CNGE_2024_M3_Secc1!$AO$111=CNGE_2024_M3_Secc1!$AQ$111,O,IF(CNGE_2024_M3_Secc1!K244="",1,0))</f>
        <v>#NAME?</v>
      </c>
      <c r="AY233" s="202" t="e" cm="1">
        <f t="array" ref="AY233">IF(CNGE_2024_M3_Secc1!$AO$111=CNGE_2024_M3_Secc1!$AQ$111,O,IF(CNGE_2024_M3_Secc1!L244="",1,0))</f>
        <v>#NAME?</v>
      </c>
      <c r="AZ233" s="202" t="e" cm="1">
        <f t="array" ref="AZ233">IF(CNGE_2024_M3_Secc1!$AO$111=CNGE_2024_M3_Secc1!$AQ$111,O,IF(CNGE_2024_M3_Secc1!M244="",1,0))</f>
        <v>#NAME?</v>
      </c>
      <c r="BA233" s="202" t="e" cm="1">
        <f t="array" ref="BA233">IF(CNGE_2024_M3_Secc1!$AO$111=CNGE_2024_M3_Secc1!$AQ$111,O,IF(CNGE_2024_M3_Secc1!N244="",1,0))</f>
        <v>#NAME?</v>
      </c>
      <c r="BB233" s="202" t="e" cm="1">
        <f t="array" ref="BB233">IF(CNGE_2024_M3_Secc1!$AO$111=CNGE_2024_M3_Secc1!$AQ$111,O,IF(CNGE_2024_M3_Secc1!O244="",1,0))</f>
        <v>#NAME?</v>
      </c>
      <c r="BC233" s="202" t="e" cm="1">
        <f t="array" ref="BC233">IF(CNGE_2024_M3_Secc1!$AO$111=CNGE_2024_M3_Secc1!$AQ$111,O,IF(CNGE_2024_M3_Secc1!P244="",1,0))</f>
        <v>#NAME?</v>
      </c>
      <c r="BD233" s="202" t="e" cm="1">
        <f t="array" ref="BD233">IF(CNGE_2024_M3_Secc1!$AO$111=CNGE_2024_M3_Secc1!$AQ$111,O,IF(CNGE_2024_M3_Secc1!Q244="",1,0))</f>
        <v>#NAME?</v>
      </c>
      <c r="BE233" s="202" t="e" cm="1">
        <f t="array" ref="BE233">IF(CNGE_2024_M3_Secc1!$AO$111=CNGE_2024_M3_Secc1!$AQ$111,O,IF(CNGE_2024_M3_Secc1!R244="",1,0))</f>
        <v>#NAME?</v>
      </c>
      <c r="BF233" s="202" t="e" cm="1">
        <f t="array" ref="BF233">IF(CNGE_2024_M3_Secc1!$AO$111=CNGE_2024_M3_Secc1!$AQ$111,O,IF(CNGE_2024_M3_Secc1!S244="",1,0))</f>
        <v>#NAME?</v>
      </c>
      <c r="BG233" s="202" t="e" cm="1">
        <f t="array" ref="BG233">IF(CNGE_2024_M3_Secc1!$AO$111=CNGE_2024_M3_Secc1!$AQ$111,O,IF(CNGE_2024_M3_Secc1!T244="",1,0))</f>
        <v>#NAME?</v>
      </c>
      <c r="BH233" s="202" t="e" cm="1">
        <f t="array" ref="BH233">IF(CNGE_2024_M3_Secc1!$AO$111=CNGE_2024_M3_Secc1!$AQ$111,O,IF(CNGE_2024_M3_Secc1!U244="",1,0))</f>
        <v>#NAME?</v>
      </c>
      <c r="BI233" s="202" t="e" cm="1">
        <f t="array" ref="BI233">IF(CNGE_2024_M3_Secc1!$AO$111=CNGE_2024_M3_Secc1!$AQ$111,O,IF(CNGE_2024_M3_Secc1!V244="",1,0))</f>
        <v>#NAME?</v>
      </c>
      <c r="BJ233" s="202" t="e" cm="1">
        <f t="array" ref="BJ233">IF(CNGE_2024_M3_Secc1!$AO$111=CNGE_2024_M3_Secc1!$AQ$111,O,IF(CNGE_2024_M3_Secc1!W244="",1,0))</f>
        <v>#NAME?</v>
      </c>
      <c r="BK233" s="202" t="e" cm="1">
        <f t="array" ref="BK233">IF(CNGE_2024_M3_Secc1!$AO$111=CNGE_2024_M3_Secc1!$AQ$111,O,IF(CNGE_2024_M3_Secc1!X244="",1,0))</f>
        <v>#NAME?</v>
      </c>
      <c r="BL233" s="202" t="e" cm="1">
        <f t="array" ref="BL233">IF(CNGE_2024_M3_Secc1!$AO$111=CNGE_2024_M3_Secc1!$AQ$111,O,IF(CNGE_2024_M3_Secc1!Y244="",1,0))</f>
        <v>#NAME?</v>
      </c>
      <c r="BM233" s="202" t="e" cm="1">
        <f t="array" ref="BM233">IF(CNGE_2024_M3_Secc1!$AO$111=CNGE_2024_M3_Secc1!$AQ$111,O,IF(CNGE_2024_M3_Secc1!Z244="",1,0))</f>
        <v>#NAME?</v>
      </c>
      <c r="BN233" s="202" t="e" cm="1">
        <f t="array" ref="BN233">IF(CNGE_2024_M3_Secc1!$AO$111=CNGE_2024_M3_Secc1!$AQ$111,O,IF(CNGE_2024_M3_Secc1!AA244="",1,0))</f>
        <v>#NAME?</v>
      </c>
      <c r="BO233" s="202" t="e" cm="1">
        <f t="array" ref="BO233">IF(CNGE_2024_M3_Secc1!$AO$111=CNGE_2024_M3_Secc1!$AQ$111,O,IF(CNGE_2024_M3_Secc1!AB244="",1,0))</f>
        <v>#NAME?</v>
      </c>
      <c r="BP233" s="202" t="e" cm="1">
        <f t="array" ref="BP233">IF(CNGE_2024_M3_Secc1!$AO$111=CNGE_2024_M3_Secc1!$AQ$111,O,IF(CNGE_2024_M3_Secc1!AC244="",1,0))</f>
        <v>#NAME?</v>
      </c>
      <c r="BQ233" s="202" t="e" cm="1">
        <f t="array" ref="BQ233">IF(CNGE_2024_M3_Secc1!$AO$111=CNGE_2024_M3_Secc1!$AQ$111,O,IF(CNGE_2024_M3_Secc1!AD244="",1,0))</f>
        <v>#NAME?</v>
      </c>
      <c r="BZ233" s="202">
        <f>IF($AH$96=$AJ$96,0,
IF(OR(AND($BS$129="NS",I233&lt;&gt;"NA",OR(I233="NS",I233=0)),AND($BS$129="NA",I233&lt;&gt;"NS",OR(I233="NA",I233=0))),0,
IF(OR(AND($BS$129&lt;&gt;"NS",$BS$129&lt;&gt;"NA",I233&lt;&gt;"NS",I233&lt;&gt;"NA",I233&gt;$BS$129),
AND(I233&gt;0,OR($BS$129="NS",$BS$129="NA")),
AND($BS$129&lt;&gt;"NS",$BS$129&lt;&gt;"NA",$BS$129&gt;=0,I233="NA"),
AND($BS$129&lt;&gt;"NS",$BS$129&lt;&gt;"NA",$BS$129=0,I233="NS")),1,0)))</f>
        <v>0</v>
      </c>
      <c r="CA233" s="202">
        <f t="shared" ref="CA233:CU233" si="162">IF($AH$96=$AJ$96,0,
IF(OR(AND($BS$129="NS",J233&lt;&gt;"NA",OR(J233="NS",J233=0)),AND($BS$129="NA",J233&lt;&gt;"NS",OR(J233="NA",J233=0))),0,
IF(OR(AND($BS$129&lt;&gt;"NS",$BS$129&lt;&gt;"NA",J233&lt;&gt;"NS",J233&lt;&gt;"NA",J233&gt;$BS$129),
AND(J233&gt;0,OR($BS$129="NS",$BS$129="NA")),
AND($BS$129&lt;&gt;"NS",$BS$129&lt;&gt;"NA",$BS$129&gt;=0,J233="NA"),
AND($BS$129&lt;&gt;"NS",$BS$129&lt;&gt;"NA",$BS$129=0,J233="NS")),1,0)))</f>
        <v>0</v>
      </c>
      <c r="CB233" s="202">
        <f t="shared" si="162"/>
        <v>0</v>
      </c>
      <c r="CC233" s="202">
        <f t="shared" si="162"/>
        <v>0</v>
      </c>
      <c r="CD233" s="202">
        <f t="shared" si="162"/>
        <v>0</v>
      </c>
      <c r="CE233" s="202">
        <f t="shared" si="162"/>
        <v>0</v>
      </c>
      <c r="CF233" s="202">
        <f t="shared" si="162"/>
        <v>0</v>
      </c>
      <c r="CG233" s="202">
        <f t="shared" si="162"/>
        <v>0</v>
      </c>
      <c r="CH233" s="202">
        <f t="shared" si="162"/>
        <v>0</v>
      </c>
      <c r="CI233" s="202">
        <f t="shared" si="162"/>
        <v>0</v>
      </c>
      <c r="CJ233" s="202">
        <f t="shared" si="162"/>
        <v>0</v>
      </c>
      <c r="CK233" s="202">
        <f t="shared" si="162"/>
        <v>0</v>
      </c>
      <c r="CL233" s="202">
        <f t="shared" si="162"/>
        <v>0</v>
      </c>
      <c r="CM233" s="202">
        <f t="shared" si="162"/>
        <v>0</v>
      </c>
      <c r="CN233" s="202">
        <f t="shared" si="162"/>
        <v>0</v>
      </c>
      <c r="CO233" s="202">
        <f t="shared" si="162"/>
        <v>0</v>
      </c>
      <c r="CP233" s="202">
        <f t="shared" si="162"/>
        <v>0</v>
      </c>
      <c r="CQ233" s="202">
        <f t="shared" si="162"/>
        <v>0</v>
      </c>
      <c r="CR233" s="202">
        <f t="shared" si="162"/>
        <v>0</v>
      </c>
      <c r="CS233" s="202">
        <f t="shared" si="162"/>
        <v>0</v>
      </c>
      <c r="CT233" s="202">
        <f t="shared" si="162"/>
        <v>0</v>
      </c>
      <c r="CU233" s="202">
        <f t="shared" si="162"/>
        <v>0</v>
      </c>
      <c r="CY233" s="563">
        <f t="shared" si="139"/>
        <v>0</v>
      </c>
      <c r="CZ233" s="563"/>
    </row>
    <row r="234" spans="1:104" s="211" customFormat="1" ht="15" customHeight="1">
      <c r="A234" s="18"/>
      <c r="B234" s="51"/>
      <c r="C234" s="48" t="s">
        <v>5025</v>
      </c>
      <c r="D234" s="580" t="str">
        <f>IF(CNGE_2024_M3_Secc1!D77="","",CNGE_2024_M3_Secc1!D77)</f>
        <v/>
      </c>
      <c r="E234" s="580"/>
      <c r="F234" s="580"/>
      <c r="G234" s="580"/>
      <c r="H234" s="580"/>
      <c r="I234" s="103"/>
      <c r="J234" s="103"/>
      <c r="K234" s="103"/>
      <c r="L234" s="103"/>
      <c r="M234" s="103"/>
      <c r="N234" s="103"/>
      <c r="O234" s="103"/>
      <c r="P234" s="103"/>
      <c r="Q234" s="103"/>
      <c r="R234" s="103"/>
      <c r="S234" s="103"/>
      <c r="T234" s="103"/>
      <c r="U234" s="103"/>
      <c r="V234" s="103"/>
      <c r="W234" s="103"/>
      <c r="X234" s="103"/>
      <c r="Y234" s="103"/>
      <c r="Z234" s="103"/>
      <c r="AA234" s="103"/>
      <c r="AB234" s="103"/>
      <c r="AC234" s="103"/>
      <c r="AD234" s="103"/>
      <c r="AE234" s="213"/>
      <c r="AF234" s="210"/>
      <c r="AV234" s="202" t="e" cm="1">
        <f t="array" ref="AV234">IF(CNGE_2024_M3_Secc1!$AO$111=CNGE_2024_M3_Secc1!$AQ$111,O,IF(CNGE_2024_M3_Secc1!I245="",1,0))</f>
        <v>#NAME?</v>
      </c>
      <c r="AW234" s="202" t="e" cm="1">
        <f t="array" ref="AW234">IF(CNGE_2024_M3_Secc1!$AO$111=CNGE_2024_M3_Secc1!$AQ$111,O,IF(CNGE_2024_M3_Secc1!J245="",1,0))</f>
        <v>#NAME?</v>
      </c>
      <c r="AX234" s="202" t="e" cm="1">
        <f t="array" ref="AX234">IF(CNGE_2024_M3_Secc1!$AO$111=CNGE_2024_M3_Secc1!$AQ$111,O,IF(CNGE_2024_M3_Secc1!K245="",1,0))</f>
        <v>#NAME?</v>
      </c>
      <c r="AY234" s="202" t="e" cm="1">
        <f t="array" ref="AY234">IF(CNGE_2024_M3_Secc1!$AO$111=CNGE_2024_M3_Secc1!$AQ$111,O,IF(CNGE_2024_M3_Secc1!L245="",1,0))</f>
        <v>#NAME?</v>
      </c>
      <c r="AZ234" s="202" t="e" cm="1">
        <f t="array" ref="AZ234">IF(CNGE_2024_M3_Secc1!$AO$111=CNGE_2024_M3_Secc1!$AQ$111,O,IF(CNGE_2024_M3_Secc1!M245="",1,0))</f>
        <v>#NAME?</v>
      </c>
      <c r="BA234" s="202" t="e" cm="1">
        <f t="array" ref="BA234">IF(CNGE_2024_M3_Secc1!$AO$111=CNGE_2024_M3_Secc1!$AQ$111,O,IF(CNGE_2024_M3_Secc1!N245="",1,0))</f>
        <v>#NAME?</v>
      </c>
      <c r="BB234" s="202" t="e" cm="1">
        <f t="array" ref="BB234">IF(CNGE_2024_M3_Secc1!$AO$111=CNGE_2024_M3_Secc1!$AQ$111,O,IF(CNGE_2024_M3_Secc1!O245="",1,0))</f>
        <v>#NAME?</v>
      </c>
      <c r="BC234" s="202" t="e" cm="1">
        <f t="array" ref="BC234">IF(CNGE_2024_M3_Secc1!$AO$111=CNGE_2024_M3_Secc1!$AQ$111,O,IF(CNGE_2024_M3_Secc1!P245="",1,0))</f>
        <v>#NAME?</v>
      </c>
      <c r="BD234" s="202" t="e" cm="1">
        <f t="array" ref="BD234">IF(CNGE_2024_M3_Secc1!$AO$111=CNGE_2024_M3_Secc1!$AQ$111,O,IF(CNGE_2024_M3_Secc1!Q245="",1,0))</f>
        <v>#NAME?</v>
      </c>
      <c r="BE234" s="202" t="e" cm="1">
        <f t="array" ref="BE234">IF(CNGE_2024_M3_Secc1!$AO$111=CNGE_2024_M3_Secc1!$AQ$111,O,IF(CNGE_2024_M3_Secc1!R245="",1,0))</f>
        <v>#NAME?</v>
      </c>
      <c r="BF234" s="202" t="e" cm="1">
        <f t="array" ref="BF234">IF(CNGE_2024_M3_Secc1!$AO$111=CNGE_2024_M3_Secc1!$AQ$111,O,IF(CNGE_2024_M3_Secc1!S245="",1,0))</f>
        <v>#NAME?</v>
      </c>
      <c r="BG234" s="202" t="e" cm="1">
        <f t="array" ref="BG234">IF(CNGE_2024_M3_Secc1!$AO$111=CNGE_2024_M3_Secc1!$AQ$111,O,IF(CNGE_2024_M3_Secc1!T245="",1,0))</f>
        <v>#NAME?</v>
      </c>
      <c r="BH234" s="202" t="e" cm="1">
        <f t="array" ref="BH234">IF(CNGE_2024_M3_Secc1!$AO$111=CNGE_2024_M3_Secc1!$AQ$111,O,IF(CNGE_2024_M3_Secc1!U245="",1,0))</f>
        <v>#NAME?</v>
      </c>
      <c r="BI234" s="202" t="e" cm="1">
        <f t="array" ref="BI234">IF(CNGE_2024_M3_Secc1!$AO$111=CNGE_2024_M3_Secc1!$AQ$111,O,IF(CNGE_2024_M3_Secc1!V245="",1,0))</f>
        <v>#NAME?</v>
      </c>
      <c r="BJ234" s="202" t="e" cm="1">
        <f t="array" ref="BJ234">IF(CNGE_2024_M3_Secc1!$AO$111=CNGE_2024_M3_Secc1!$AQ$111,O,IF(CNGE_2024_M3_Secc1!W245="",1,0))</f>
        <v>#NAME?</v>
      </c>
      <c r="BK234" s="202" t="e" cm="1">
        <f t="array" ref="BK234">IF(CNGE_2024_M3_Secc1!$AO$111=CNGE_2024_M3_Secc1!$AQ$111,O,IF(CNGE_2024_M3_Secc1!X245="",1,0))</f>
        <v>#NAME?</v>
      </c>
      <c r="BL234" s="202" t="e" cm="1">
        <f t="array" ref="BL234">IF(CNGE_2024_M3_Secc1!$AO$111=CNGE_2024_M3_Secc1!$AQ$111,O,IF(CNGE_2024_M3_Secc1!Y245="",1,0))</f>
        <v>#NAME?</v>
      </c>
      <c r="BM234" s="202" t="e" cm="1">
        <f t="array" ref="BM234">IF(CNGE_2024_M3_Secc1!$AO$111=CNGE_2024_M3_Secc1!$AQ$111,O,IF(CNGE_2024_M3_Secc1!Z245="",1,0))</f>
        <v>#NAME?</v>
      </c>
      <c r="BN234" s="202" t="e" cm="1">
        <f t="array" ref="BN234">IF(CNGE_2024_M3_Secc1!$AO$111=CNGE_2024_M3_Secc1!$AQ$111,O,IF(CNGE_2024_M3_Secc1!AA245="",1,0))</f>
        <v>#NAME?</v>
      </c>
      <c r="BO234" s="202" t="e" cm="1">
        <f t="array" ref="BO234">IF(CNGE_2024_M3_Secc1!$AO$111=CNGE_2024_M3_Secc1!$AQ$111,O,IF(CNGE_2024_M3_Secc1!AB245="",1,0))</f>
        <v>#NAME?</v>
      </c>
      <c r="BP234" s="202" t="e" cm="1">
        <f t="array" ref="BP234">IF(CNGE_2024_M3_Secc1!$AO$111=CNGE_2024_M3_Secc1!$AQ$111,O,IF(CNGE_2024_M3_Secc1!AC245="",1,0))</f>
        <v>#NAME?</v>
      </c>
      <c r="BQ234" s="202" t="e" cm="1">
        <f t="array" ref="BQ234">IF(CNGE_2024_M3_Secc1!$AO$111=CNGE_2024_M3_Secc1!$AQ$111,O,IF(CNGE_2024_M3_Secc1!AD245="",1,0))</f>
        <v>#NAME?</v>
      </c>
      <c r="BZ234" s="202">
        <f>IF($AH$96=$AJ$96,0,
IF(OR(AND($BS$130="NS",I234&lt;&gt;"NA",OR(I234="NS",I234=0)),AND($BS$130="NA",I234&lt;&gt;"NS",OR(I234="NA",I234=0))),0,
IF(OR(AND($BS$130&lt;&gt;"NS",$BS$130&lt;&gt;"NA",I234&lt;&gt;"NS",I234&lt;&gt;"NA",I234&gt;$BS$130),
AND(I234&gt;0,OR($BS$130="NS",$BS$130="NA")),
AND($BS$130&lt;&gt;"NS",$BS$130&lt;&gt;"NA",$BS$130&gt;=0,I234="NA"),
AND($BS$130&lt;&gt;"NS",$BS$130&lt;&gt;"NA",$BS$130=0,I234="NS")),1,0)))</f>
        <v>0</v>
      </c>
      <c r="CA234" s="202">
        <f t="shared" ref="CA234:CU234" si="163">IF($AH$96=$AJ$96,0,
IF(OR(AND($BS$130="NS",J234&lt;&gt;"NA",OR(J234="NS",J234=0)),AND($BS$130="NA",J234&lt;&gt;"NS",OR(J234="NA",J234=0))),0,
IF(OR(AND($BS$130&lt;&gt;"NS",$BS$130&lt;&gt;"NA",J234&lt;&gt;"NS",J234&lt;&gt;"NA",J234&gt;$BS$130),
AND(J234&gt;0,OR($BS$130="NS",$BS$130="NA")),
AND($BS$130&lt;&gt;"NS",$BS$130&lt;&gt;"NA",$BS$130&gt;=0,J234="NA"),
AND($BS$130&lt;&gt;"NS",$BS$130&lt;&gt;"NA",$BS$130=0,J234="NS")),1,0)))</f>
        <v>0</v>
      </c>
      <c r="CB234" s="202">
        <f t="shared" si="163"/>
        <v>0</v>
      </c>
      <c r="CC234" s="202">
        <f t="shared" si="163"/>
        <v>0</v>
      </c>
      <c r="CD234" s="202">
        <f t="shared" si="163"/>
        <v>0</v>
      </c>
      <c r="CE234" s="202">
        <f t="shared" si="163"/>
        <v>0</v>
      </c>
      <c r="CF234" s="202">
        <f t="shared" si="163"/>
        <v>0</v>
      </c>
      <c r="CG234" s="202">
        <f t="shared" si="163"/>
        <v>0</v>
      </c>
      <c r="CH234" s="202">
        <f t="shared" si="163"/>
        <v>0</v>
      </c>
      <c r="CI234" s="202">
        <f t="shared" si="163"/>
        <v>0</v>
      </c>
      <c r="CJ234" s="202">
        <f t="shared" si="163"/>
        <v>0</v>
      </c>
      <c r="CK234" s="202">
        <f t="shared" si="163"/>
        <v>0</v>
      </c>
      <c r="CL234" s="202">
        <f t="shared" si="163"/>
        <v>0</v>
      </c>
      <c r="CM234" s="202">
        <f t="shared" si="163"/>
        <v>0</v>
      </c>
      <c r="CN234" s="202">
        <f t="shared" si="163"/>
        <v>0</v>
      </c>
      <c r="CO234" s="202">
        <f t="shared" si="163"/>
        <v>0</v>
      </c>
      <c r="CP234" s="202">
        <f t="shared" si="163"/>
        <v>0</v>
      </c>
      <c r="CQ234" s="202">
        <f t="shared" si="163"/>
        <v>0</v>
      </c>
      <c r="CR234" s="202">
        <f t="shared" si="163"/>
        <v>0</v>
      </c>
      <c r="CS234" s="202">
        <f t="shared" si="163"/>
        <v>0</v>
      </c>
      <c r="CT234" s="202">
        <f t="shared" si="163"/>
        <v>0</v>
      </c>
      <c r="CU234" s="202">
        <f t="shared" si="163"/>
        <v>0</v>
      </c>
      <c r="CY234" s="563">
        <f t="shared" si="139"/>
        <v>0</v>
      </c>
      <c r="CZ234" s="563"/>
    </row>
    <row r="235" spans="1:104" s="211" customFormat="1" ht="15" customHeight="1">
      <c r="A235" s="18"/>
      <c r="B235" s="51"/>
      <c r="C235" s="48" t="s">
        <v>5026</v>
      </c>
      <c r="D235" s="580" t="str">
        <f>IF(CNGE_2024_M3_Secc1!D78="","",CNGE_2024_M3_Secc1!D78)</f>
        <v/>
      </c>
      <c r="E235" s="580"/>
      <c r="F235" s="580"/>
      <c r="G235" s="580"/>
      <c r="H235" s="580"/>
      <c r="I235" s="103"/>
      <c r="J235" s="103"/>
      <c r="K235" s="103"/>
      <c r="L235" s="103"/>
      <c r="M235" s="103"/>
      <c r="N235" s="103"/>
      <c r="O235" s="103"/>
      <c r="P235" s="103"/>
      <c r="Q235" s="103"/>
      <c r="R235" s="103"/>
      <c r="S235" s="103"/>
      <c r="T235" s="103"/>
      <c r="U235" s="103"/>
      <c r="V235" s="103"/>
      <c r="W235" s="103"/>
      <c r="X235" s="103"/>
      <c r="Y235" s="103"/>
      <c r="Z235" s="103"/>
      <c r="AA235" s="103"/>
      <c r="AB235" s="103"/>
      <c r="AC235" s="103"/>
      <c r="AD235" s="103"/>
      <c r="AE235" s="213"/>
      <c r="AF235" s="210"/>
      <c r="AV235" s="202" t="e" cm="1">
        <f t="array" ref="AV235">IF(CNGE_2024_M3_Secc1!$AO$111=CNGE_2024_M3_Secc1!$AQ$111,O,IF(CNGE_2024_M3_Secc1!I246="",1,0))</f>
        <v>#NAME?</v>
      </c>
      <c r="AW235" s="202" t="e" cm="1">
        <f t="array" ref="AW235">IF(CNGE_2024_M3_Secc1!$AO$111=CNGE_2024_M3_Secc1!$AQ$111,O,IF(CNGE_2024_M3_Secc1!J246="",1,0))</f>
        <v>#NAME?</v>
      </c>
      <c r="AX235" s="202" t="e" cm="1">
        <f t="array" ref="AX235">IF(CNGE_2024_M3_Secc1!$AO$111=CNGE_2024_M3_Secc1!$AQ$111,O,IF(CNGE_2024_M3_Secc1!K246="",1,0))</f>
        <v>#NAME?</v>
      </c>
      <c r="AY235" s="202" t="e" cm="1">
        <f t="array" ref="AY235">IF(CNGE_2024_M3_Secc1!$AO$111=CNGE_2024_M3_Secc1!$AQ$111,O,IF(CNGE_2024_M3_Secc1!L246="",1,0))</f>
        <v>#NAME?</v>
      </c>
      <c r="AZ235" s="202" t="e" cm="1">
        <f t="array" ref="AZ235">IF(CNGE_2024_M3_Secc1!$AO$111=CNGE_2024_M3_Secc1!$AQ$111,O,IF(CNGE_2024_M3_Secc1!M246="",1,0))</f>
        <v>#NAME?</v>
      </c>
      <c r="BA235" s="202" t="e" cm="1">
        <f t="array" ref="BA235">IF(CNGE_2024_M3_Secc1!$AO$111=CNGE_2024_M3_Secc1!$AQ$111,O,IF(CNGE_2024_M3_Secc1!N246="",1,0))</f>
        <v>#NAME?</v>
      </c>
      <c r="BB235" s="202" t="e" cm="1">
        <f t="array" ref="BB235">IF(CNGE_2024_M3_Secc1!$AO$111=CNGE_2024_M3_Secc1!$AQ$111,O,IF(CNGE_2024_M3_Secc1!O246="",1,0))</f>
        <v>#NAME?</v>
      </c>
      <c r="BC235" s="202" t="e" cm="1">
        <f t="array" ref="BC235">IF(CNGE_2024_M3_Secc1!$AO$111=CNGE_2024_M3_Secc1!$AQ$111,O,IF(CNGE_2024_M3_Secc1!P246="",1,0))</f>
        <v>#NAME?</v>
      </c>
      <c r="BD235" s="202" t="e" cm="1">
        <f t="array" ref="BD235">IF(CNGE_2024_M3_Secc1!$AO$111=CNGE_2024_M3_Secc1!$AQ$111,O,IF(CNGE_2024_M3_Secc1!Q246="",1,0))</f>
        <v>#NAME?</v>
      </c>
      <c r="BE235" s="202" t="e" cm="1">
        <f t="array" ref="BE235">IF(CNGE_2024_M3_Secc1!$AO$111=CNGE_2024_M3_Secc1!$AQ$111,O,IF(CNGE_2024_M3_Secc1!R246="",1,0))</f>
        <v>#NAME?</v>
      </c>
      <c r="BF235" s="202" t="e" cm="1">
        <f t="array" ref="BF235">IF(CNGE_2024_M3_Secc1!$AO$111=CNGE_2024_M3_Secc1!$AQ$111,O,IF(CNGE_2024_M3_Secc1!S246="",1,0))</f>
        <v>#NAME?</v>
      </c>
      <c r="BG235" s="202" t="e" cm="1">
        <f t="array" ref="BG235">IF(CNGE_2024_M3_Secc1!$AO$111=CNGE_2024_M3_Secc1!$AQ$111,O,IF(CNGE_2024_M3_Secc1!T246="",1,0))</f>
        <v>#NAME?</v>
      </c>
      <c r="BH235" s="202" t="e" cm="1">
        <f t="array" ref="BH235">IF(CNGE_2024_M3_Secc1!$AO$111=CNGE_2024_M3_Secc1!$AQ$111,O,IF(CNGE_2024_M3_Secc1!U246="",1,0))</f>
        <v>#NAME?</v>
      </c>
      <c r="BI235" s="202" t="e" cm="1">
        <f t="array" ref="BI235">IF(CNGE_2024_M3_Secc1!$AO$111=CNGE_2024_M3_Secc1!$AQ$111,O,IF(CNGE_2024_M3_Secc1!V246="",1,0))</f>
        <v>#NAME?</v>
      </c>
      <c r="BJ235" s="202" t="e" cm="1">
        <f t="array" ref="BJ235">IF(CNGE_2024_M3_Secc1!$AO$111=CNGE_2024_M3_Secc1!$AQ$111,O,IF(CNGE_2024_M3_Secc1!W246="",1,0))</f>
        <v>#NAME?</v>
      </c>
      <c r="BK235" s="202" t="e" cm="1">
        <f t="array" ref="BK235">IF(CNGE_2024_M3_Secc1!$AO$111=CNGE_2024_M3_Secc1!$AQ$111,O,IF(CNGE_2024_M3_Secc1!X246="",1,0))</f>
        <v>#NAME?</v>
      </c>
      <c r="BL235" s="202" t="e" cm="1">
        <f t="array" ref="BL235">IF(CNGE_2024_M3_Secc1!$AO$111=CNGE_2024_M3_Secc1!$AQ$111,O,IF(CNGE_2024_M3_Secc1!Y246="",1,0))</f>
        <v>#NAME?</v>
      </c>
      <c r="BM235" s="202" t="e" cm="1">
        <f t="array" ref="BM235">IF(CNGE_2024_M3_Secc1!$AO$111=CNGE_2024_M3_Secc1!$AQ$111,O,IF(CNGE_2024_M3_Secc1!Z246="",1,0))</f>
        <v>#NAME?</v>
      </c>
      <c r="BN235" s="202" t="e" cm="1">
        <f t="array" ref="BN235">IF(CNGE_2024_M3_Secc1!$AO$111=CNGE_2024_M3_Secc1!$AQ$111,O,IF(CNGE_2024_M3_Secc1!AA246="",1,0))</f>
        <v>#NAME?</v>
      </c>
      <c r="BO235" s="202" t="e" cm="1">
        <f t="array" ref="BO235">IF(CNGE_2024_M3_Secc1!$AO$111=CNGE_2024_M3_Secc1!$AQ$111,O,IF(CNGE_2024_M3_Secc1!AB246="",1,0))</f>
        <v>#NAME?</v>
      </c>
      <c r="BP235" s="202" t="e" cm="1">
        <f t="array" ref="BP235">IF(CNGE_2024_M3_Secc1!$AO$111=CNGE_2024_M3_Secc1!$AQ$111,O,IF(CNGE_2024_M3_Secc1!AC246="",1,0))</f>
        <v>#NAME?</v>
      </c>
      <c r="BQ235" s="202" t="e" cm="1">
        <f t="array" ref="BQ235">IF(CNGE_2024_M3_Secc1!$AO$111=CNGE_2024_M3_Secc1!$AQ$111,O,IF(CNGE_2024_M3_Secc1!AD246="",1,0))</f>
        <v>#NAME?</v>
      </c>
      <c r="BZ235" s="202">
        <f>IF($AH$96=$AJ$96,0,
IF(OR(AND($BS$131="NS",I235&lt;&gt;"NA",OR(I235="NS",I235=0)),AND($BS$131="NA",I235&lt;&gt;"NS",OR(I235="NA",I235=0))),0,
IF(OR(AND($BS$131&lt;&gt;"NS",$BS$131&lt;&gt;"NA",I235&lt;&gt;"NS",I235&lt;&gt;"NA",I235&gt;$BS$131),
AND(I235&gt;0,OR($BS$131="NS",$BS$131="NA")),
AND($BS$131&lt;&gt;"NS",$BS$131&lt;&gt;"NA",$BS$131&gt;=0,I235="NA"),
AND($BS$131&lt;&gt;"NS",$BS$131&lt;&gt;"NA",$BS$131=0,I235="NS")),1,0)))</f>
        <v>0</v>
      </c>
      <c r="CA235" s="202">
        <f t="shared" ref="CA235:CU235" si="164">IF($AH$96=$AJ$96,0,
IF(OR(AND($BS$131="NS",J235&lt;&gt;"NA",OR(J235="NS",J235=0)),AND($BS$131="NA",J235&lt;&gt;"NS",OR(J235="NA",J235=0))),0,
IF(OR(AND($BS$131&lt;&gt;"NS",$BS$131&lt;&gt;"NA",J235&lt;&gt;"NS",J235&lt;&gt;"NA",J235&gt;$BS$131),
AND(J235&gt;0,OR($BS$131="NS",$BS$131="NA")),
AND($BS$131&lt;&gt;"NS",$BS$131&lt;&gt;"NA",$BS$131&gt;=0,J235="NA"),
AND($BS$131&lt;&gt;"NS",$BS$131&lt;&gt;"NA",$BS$131=0,J235="NS")),1,0)))</f>
        <v>0</v>
      </c>
      <c r="CB235" s="202">
        <f t="shared" si="164"/>
        <v>0</v>
      </c>
      <c r="CC235" s="202">
        <f t="shared" si="164"/>
        <v>0</v>
      </c>
      <c r="CD235" s="202">
        <f t="shared" si="164"/>
        <v>0</v>
      </c>
      <c r="CE235" s="202">
        <f t="shared" si="164"/>
        <v>0</v>
      </c>
      <c r="CF235" s="202">
        <f t="shared" si="164"/>
        <v>0</v>
      </c>
      <c r="CG235" s="202">
        <f t="shared" si="164"/>
        <v>0</v>
      </c>
      <c r="CH235" s="202">
        <f t="shared" si="164"/>
        <v>0</v>
      </c>
      <c r="CI235" s="202">
        <f t="shared" si="164"/>
        <v>0</v>
      </c>
      <c r="CJ235" s="202">
        <f t="shared" si="164"/>
        <v>0</v>
      </c>
      <c r="CK235" s="202">
        <f t="shared" si="164"/>
        <v>0</v>
      </c>
      <c r="CL235" s="202">
        <f t="shared" si="164"/>
        <v>0</v>
      </c>
      <c r="CM235" s="202">
        <f t="shared" si="164"/>
        <v>0</v>
      </c>
      <c r="CN235" s="202">
        <f t="shared" si="164"/>
        <v>0</v>
      </c>
      <c r="CO235" s="202">
        <f t="shared" si="164"/>
        <v>0</v>
      </c>
      <c r="CP235" s="202">
        <f t="shared" si="164"/>
        <v>0</v>
      </c>
      <c r="CQ235" s="202">
        <f t="shared" si="164"/>
        <v>0</v>
      </c>
      <c r="CR235" s="202">
        <f t="shared" si="164"/>
        <v>0</v>
      </c>
      <c r="CS235" s="202">
        <f t="shared" si="164"/>
        <v>0</v>
      </c>
      <c r="CT235" s="202">
        <f t="shared" si="164"/>
        <v>0</v>
      </c>
      <c r="CU235" s="202">
        <f t="shared" si="164"/>
        <v>0</v>
      </c>
      <c r="CY235" s="563">
        <f t="shared" si="139"/>
        <v>0</v>
      </c>
      <c r="CZ235" s="563"/>
    </row>
    <row r="236" spans="1:104" s="211" customFormat="1" ht="15" customHeight="1">
      <c r="A236" s="18"/>
      <c r="B236" s="51"/>
      <c r="C236" s="48" t="s">
        <v>5027</v>
      </c>
      <c r="D236" s="580" t="str">
        <f>IF(CNGE_2024_M3_Secc1!D79="","",CNGE_2024_M3_Secc1!D79)</f>
        <v/>
      </c>
      <c r="E236" s="580"/>
      <c r="F236" s="580"/>
      <c r="G236" s="580"/>
      <c r="H236" s="580"/>
      <c r="I236" s="103"/>
      <c r="J236" s="103"/>
      <c r="K236" s="103"/>
      <c r="L236" s="103"/>
      <c r="M236" s="103"/>
      <c r="N236" s="103"/>
      <c r="O236" s="103"/>
      <c r="P236" s="103"/>
      <c r="Q236" s="103"/>
      <c r="R236" s="103"/>
      <c r="S236" s="103"/>
      <c r="T236" s="103"/>
      <c r="U236" s="103"/>
      <c r="V236" s="103"/>
      <c r="W236" s="103"/>
      <c r="X236" s="103"/>
      <c r="Y236" s="103"/>
      <c r="Z236" s="103"/>
      <c r="AA236" s="103"/>
      <c r="AB236" s="103"/>
      <c r="AC236" s="103"/>
      <c r="AD236" s="103"/>
      <c r="AE236" s="213"/>
      <c r="AF236" s="210"/>
      <c r="AV236" s="202" t="e" cm="1">
        <f t="array" ref="AV236">IF(CNGE_2024_M3_Secc1!$AO$111=CNGE_2024_M3_Secc1!$AQ$111,O,IF(CNGE_2024_M3_Secc1!I247="",1,0))</f>
        <v>#NAME?</v>
      </c>
      <c r="AW236" s="202" t="e" cm="1">
        <f t="array" ref="AW236">IF(CNGE_2024_M3_Secc1!$AO$111=CNGE_2024_M3_Secc1!$AQ$111,O,IF(CNGE_2024_M3_Secc1!J247="",1,0))</f>
        <v>#NAME?</v>
      </c>
      <c r="AX236" s="202" t="e" cm="1">
        <f t="array" ref="AX236">IF(CNGE_2024_M3_Secc1!$AO$111=CNGE_2024_M3_Secc1!$AQ$111,O,IF(CNGE_2024_M3_Secc1!K247="",1,0))</f>
        <v>#NAME?</v>
      </c>
      <c r="AY236" s="202" t="e" cm="1">
        <f t="array" ref="AY236">IF(CNGE_2024_M3_Secc1!$AO$111=CNGE_2024_M3_Secc1!$AQ$111,O,IF(CNGE_2024_M3_Secc1!L247="",1,0))</f>
        <v>#NAME?</v>
      </c>
      <c r="AZ236" s="202" t="e" cm="1">
        <f t="array" ref="AZ236">IF(CNGE_2024_M3_Secc1!$AO$111=CNGE_2024_M3_Secc1!$AQ$111,O,IF(CNGE_2024_M3_Secc1!M247="",1,0))</f>
        <v>#NAME?</v>
      </c>
      <c r="BA236" s="202" t="e" cm="1">
        <f t="array" ref="BA236">IF(CNGE_2024_M3_Secc1!$AO$111=CNGE_2024_M3_Secc1!$AQ$111,O,IF(CNGE_2024_M3_Secc1!N247="",1,0))</f>
        <v>#NAME?</v>
      </c>
      <c r="BB236" s="202" t="e" cm="1">
        <f t="array" ref="BB236">IF(CNGE_2024_M3_Secc1!$AO$111=CNGE_2024_M3_Secc1!$AQ$111,O,IF(CNGE_2024_M3_Secc1!O247="",1,0))</f>
        <v>#NAME?</v>
      </c>
      <c r="BC236" s="202" t="e" cm="1">
        <f t="array" ref="BC236">IF(CNGE_2024_M3_Secc1!$AO$111=CNGE_2024_M3_Secc1!$AQ$111,O,IF(CNGE_2024_M3_Secc1!P247="",1,0))</f>
        <v>#NAME?</v>
      </c>
      <c r="BD236" s="202" t="e" cm="1">
        <f t="array" ref="BD236">IF(CNGE_2024_M3_Secc1!$AO$111=CNGE_2024_M3_Secc1!$AQ$111,O,IF(CNGE_2024_M3_Secc1!Q247="",1,0))</f>
        <v>#NAME?</v>
      </c>
      <c r="BE236" s="202" t="e" cm="1">
        <f t="array" ref="BE236">IF(CNGE_2024_M3_Secc1!$AO$111=CNGE_2024_M3_Secc1!$AQ$111,O,IF(CNGE_2024_M3_Secc1!R247="",1,0))</f>
        <v>#NAME?</v>
      </c>
      <c r="BF236" s="202" t="e" cm="1">
        <f t="array" ref="BF236">IF(CNGE_2024_M3_Secc1!$AO$111=CNGE_2024_M3_Secc1!$AQ$111,O,IF(CNGE_2024_M3_Secc1!S247="",1,0))</f>
        <v>#NAME?</v>
      </c>
      <c r="BG236" s="202" t="e" cm="1">
        <f t="array" ref="BG236">IF(CNGE_2024_M3_Secc1!$AO$111=CNGE_2024_M3_Secc1!$AQ$111,O,IF(CNGE_2024_M3_Secc1!T247="",1,0))</f>
        <v>#NAME?</v>
      </c>
      <c r="BH236" s="202" t="e" cm="1">
        <f t="array" ref="BH236">IF(CNGE_2024_M3_Secc1!$AO$111=CNGE_2024_M3_Secc1!$AQ$111,O,IF(CNGE_2024_M3_Secc1!U247="",1,0))</f>
        <v>#NAME?</v>
      </c>
      <c r="BI236" s="202" t="e" cm="1">
        <f t="array" ref="BI236">IF(CNGE_2024_M3_Secc1!$AO$111=CNGE_2024_M3_Secc1!$AQ$111,O,IF(CNGE_2024_M3_Secc1!V247="",1,0))</f>
        <v>#NAME?</v>
      </c>
      <c r="BJ236" s="202" t="e" cm="1">
        <f t="array" ref="BJ236">IF(CNGE_2024_M3_Secc1!$AO$111=CNGE_2024_M3_Secc1!$AQ$111,O,IF(CNGE_2024_M3_Secc1!W247="",1,0))</f>
        <v>#NAME?</v>
      </c>
      <c r="BK236" s="202" t="e" cm="1">
        <f t="array" ref="BK236">IF(CNGE_2024_M3_Secc1!$AO$111=CNGE_2024_M3_Secc1!$AQ$111,O,IF(CNGE_2024_M3_Secc1!X247="",1,0))</f>
        <v>#NAME?</v>
      </c>
      <c r="BL236" s="202" t="e" cm="1">
        <f t="array" ref="BL236">IF(CNGE_2024_M3_Secc1!$AO$111=CNGE_2024_M3_Secc1!$AQ$111,O,IF(CNGE_2024_M3_Secc1!Y247="",1,0))</f>
        <v>#NAME?</v>
      </c>
      <c r="BM236" s="202" t="e" cm="1">
        <f t="array" ref="BM236">IF(CNGE_2024_M3_Secc1!$AO$111=CNGE_2024_M3_Secc1!$AQ$111,O,IF(CNGE_2024_M3_Secc1!Z247="",1,0))</f>
        <v>#NAME?</v>
      </c>
      <c r="BN236" s="202" t="e" cm="1">
        <f t="array" ref="BN236">IF(CNGE_2024_M3_Secc1!$AO$111=CNGE_2024_M3_Secc1!$AQ$111,O,IF(CNGE_2024_M3_Secc1!AA247="",1,0))</f>
        <v>#NAME?</v>
      </c>
      <c r="BO236" s="202" t="e" cm="1">
        <f t="array" ref="BO236">IF(CNGE_2024_M3_Secc1!$AO$111=CNGE_2024_M3_Secc1!$AQ$111,O,IF(CNGE_2024_M3_Secc1!AB247="",1,0))</f>
        <v>#NAME?</v>
      </c>
      <c r="BP236" s="202" t="e" cm="1">
        <f t="array" ref="BP236">IF(CNGE_2024_M3_Secc1!$AO$111=CNGE_2024_M3_Secc1!$AQ$111,O,IF(CNGE_2024_M3_Secc1!AC247="",1,0))</f>
        <v>#NAME?</v>
      </c>
      <c r="BQ236" s="202" t="e" cm="1">
        <f t="array" ref="BQ236">IF(CNGE_2024_M3_Secc1!$AO$111=CNGE_2024_M3_Secc1!$AQ$111,O,IF(CNGE_2024_M3_Secc1!AD247="",1,0))</f>
        <v>#NAME?</v>
      </c>
      <c r="BZ236" s="202">
        <f>IF($AH$96=$AJ$96,0,
IF(OR(AND($BS$132="NS",I236&lt;&gt;"NA",OR(I236="NS",I236=0)),AND($BS$132="NA",I236&lt;&gt;"NS",OR(I236="NA",I236=0))),0,
IF(OR(AND($BS$132&lt;&gt;"NS",$BS$132&lt;&gt;"NA",I236&lt;&gt;"NS",I236&lt;&gt;"NA",I236&gt;$BS$132),
AND(I236&gt;0,OR($BS$132="NS",$BS$132="NA")),
AND($BS$132&lt;&gt;"NS",$BS$132&lt;&gt;"NA",$BS$132&gt;=0,I236="NA"),
AND($BS$132&lt;&gt;"NS",$BS$132&lt;&gt;"NA",$BS$132=0,I236="NS")),1,0)))</f>
        <v>0</v>
      </c>
      <c r="CA236" s="202">
        <f t="shared" ref="CA236:CU236" si="165">IF($AH$96=$AJ$96,0,
IF(OR(AND($BS$132="NS",J236&lt;&gt;"NA",OR(J236="NS",J236=0)),AND($BS$132="NA",J236&lt;&gt;"NS",OR(J236="NA",J236=0))),0,
IF(OR(AND($BS$132&lt;&gt;"NS",$BS$132&lt;&gt;"NA",J236&lt;&gt;"NS",J236&lt;&gt;"NA",J236&gt;$BS$132),
AND(J236&gt;0,OR($BS$132="NS",$BS$132="NA")),
AND($BS$132&lt;&gt;"NS",$BS$132&lt;&gt;"NA",$BS$132&gt;=0,J236="NA"),
AND($BS$132&lt;&gt;"NS",$BS$132&lt;&gt;"NA",$BS$132=0,J236="NS")),1,0)))</f>
        <v>0</v>
      </c>
      <c r="CB236" s="202">
        <f t="shared" si="165"/>
        <v>0</v>
      </c>
      <c r="CC236" s="202">
        <f t="shared" si="165"/>
        <v>0</v>
      </c>
      <c r="CD236" s="202">
        <f t="shared" si="165"/>
        <v>0</v>
      </c>
      <c r="CE236" s="202">
        <f t="shared" si="165"/>
        <v>0</v>
      </c>
      <c r="CF236" s="202">
        <f t="shared" si="165"/>
        <v>0</v>
      </c>
      <c r="CG236" s="202">
        <f t="shared" si="165"/>
        <v>0</v>
      </c>
      <c r="CH236" s="202">
        <f t="shared" si="165"/>
        <v>0</v>
      </c>
      <c r="CI236" s="202">
        <f t="shared" si="165"/>
        <v>0</v>
      </c>
      <c r="CJ236" s="202">
        <f t="shared" si="165"/>
        <v>0</v>
      </c>
      <c r="CK236" s="202">
        <f t="shared" si="165"/>
        <v>0</v>
      </c>
      <c r="CL236" s="202">
        <f t="shared" si="165"/>
        <v>0</v>
      </c>
      <c r="CM236" s="202">
        <f t="shared" si="165"/>
        <v>0</v>
      </c>
      <c r="CN236" s="202">
        <f t="shared" si="165"/>
        <v>0</v>
      </c>
      <c r="CO236" s="202">
        <f t="shared" si="165"/>
        <v>0</v>
      </c>
      <c r="CP236" s="202">
        <f t="shared" si="165"/>
        <v>0</v>
      </c>
      <c r="CQ236" s="202">
        <f t="shared" si="165"/>
        <v>0</v>
      </c>
      <c r="CR236" s="202">
        <f t="shared" si="165"/>
        <v>0</v>
      </c>
      <c r="CS236" s="202">
        <f t="shared" si="165"/>
        <v>0</v>
      </c>
      <c r="CT236" s="202">
        <f t="shared" si="165"/>
        <v>0</v>
      </c>
      <c r="CU236" s="202">
        <f t="shared" si="165"/>
        <v>0</v>
      </c>
      <c r="CY236" s="563">
        <f t="shared" si="139"/>
        <v>0</v>
      </c>
      <c r="CZ236" s="563"/>
    </row>
    <row r="237" spans="1:104" s="211" customFormat="1" ht="15" customHeight="1">
      <c r="A237" s="18"/>
      <c r="B237" s="51"/>
      <c r="C237" s="48" t="s">
        <v>5028</v>
      </c>
      <c r="D237" s="580" t="str">
        <f>IF(CNGE_2024_M3_Secc1!D80="","",CNGE_2024_M3_Secc1!D80)</f>
        <v/>
      </c>
      <c r="E237" s="580"/>
      <c r="F237" s="580"/>
      <c r="G237" s="580"/>
      <c r="H237" s="580"/>
      <c r="I237" s="103"/>
      <c r="J237" s="103"/>
      <c r="K237" s="103"/>
      <c r="L237" s="103"/>
      <c r="M237" s="103"/>
      <c r="N237" s="103"/>
      <c r="O237" s="103"/>
      <c r="P237" s="103"/>
      <c r="Q237" s="103"/>
      <c r="R237" s="103"/>
      <c r="S237" s="103"/>
      <c r="T237" s="103"/>
      <c r="U237" s="103"/>
      <c r="V237" s="103"/>
      <c r="W237" s="103"/>
      <c r="X237" s="103"/>
      <c r="Y237" s="103"/>
      <c r="Z237" s="103"/>
      <c r="AA237" s="103"/>
      <c r="AB237" s="103"/>
      <c r="AC237" s="103"/>
      <c r="AD237" s="103"/>
      <c r="AE237" s="213"/>
      <c r="AF237" s="210"/>
      <c r="AV237" s="202" t="e" cm="1">
        <f t="array" ref="AV237">IF(CNGE_2024_M3_Secc1!$AO$111=CNGE_2024_M3_Secc1!$AQ$111,O,IF(CNGE_2024_M3_Secc1!I248="",1,0))</f>
        <v>#NAME?</v>
      </c>
      <c r="AW237" s="202" t="e" cm="1">
        <f t="array" ref="AW237">IF(CNGE_2024_M3_Secc1!$AO$111=CNGE_2024_M3_Secc1!$AQ$111,O,IF(CNGE_2024_M3_Secc1!J248="",1,0))</f>
        <v>#NAME?</v>
      </c>
      <c r="AX237" s="202" t="e" cm="1">
        <f t="array" ref="AX237">IF(CNGE_2024_M3_Secc1!$AO$111=CNGE_2024_M3_Secc1!$AQ$111,O,IF(CNGE_2024_M3_Secc1!K248="",1,0))</f>
        <v>#NAME?</v>
      </c>
      <c r="AY237" s="202" t="e" cm="1">
        <f t="array" ref="AY237">IF(CNGE_2024_M3_Secc1!$AO$111=CNGE_2024_M3_Secc1!$AQ$111,O,IF(CNGE_2024_M3_Secc1!L248="",1,0))</f>
        <v>#NAME?</v>
      </c>
      <c r="AZ237" s="202" t="e" cm="1">
        <f t="array" ref="AZ237">IF(CNGE_2024_M3_Secc1!$AO$111=CNGE_2024_M3_Secc1!$AQ$111,O,IF(CNGE_2024_M3_Secc1!M248="",1,0))</f>
        <v>#NAME?</v>
      </c>
      <c r="BA237" s="202" t="e" cm="1">
        <f t="array" ref="BA237">IF(CNGE_2024_M3_Secc1!$AO$111=CNGE_2024_M3_Secc1!$AQ$111,O,IF(CNGE_2024_M3_Secc1!N248="",1,0))</f>
        <v>#NAME?</v>
      </c>
      <c r="BB237" s="202" t="e" cm="1">
        <f t="array" ref="BB237">IF(CNGE_2024_M3_Secc1!$AO$111=CNGE_2024_M3_Secc1!$AQ$111,O,IF(CNGE_2024_M3_Secc1!O248="",1,0))</f>
        <v>#NAME?</v>
      </c>
      <c r="BC237" s="202" t="e" cm="1">
        <f t="array" ref="BC237">IF(CNGE_2024_M3_Secc1!$AO$111=CNGE_2024_M3_Secc1!$AQ$111,O,IF(CNGE_2024_M3_Secc1!P248="",1,0))</f>
        <v>#NAME?</v>
      </c>
      <c r="BD237" s="202" t="e" cm="1">
        <f t="array" ref="BD237">IF(CNGE_2024_M3_Secc1!$AO$111=CNGE_2024_M3_Secc1!$AQ$111,O,IF(CNGE_2024_M3_Secc1!Q248="",1,0))</f>
        <v>#NAME?</v>
      </c>
      <c r="BE237" s="202" t="e" cm="1">
        <f t="array" ref="BE237">IF(CNGE_2024_M3_Secc1!$AO$111=CNGE_2024_M3_Secc1!$AQ$111,O,IF(CNGE_2024_M3_Secc1!R248="",1,0))</f>
        <v>#NAME?</v>
      </c>
      <c r="BF237" s="202" t="e" cm="1">
        <f t="array" ref="BF237">IF(CNGE_2024_M3_Secc1!$AO$111=CNGE_2024_M3_Secc1!$AQ$111,O,IF(CNGE_2024_M3_Secc1!S248="",1,0))</f>
        <v>#NAME?</v>
      </c>
      <c r="BG237" s="202" t="e" cm="1">
        <f t="array" ref="BG237">IF(CNGE_2024_M3_Secc1!$AO$111=CNGE_2024_M3_Secc1!$AQ$111,O,IF(CNGE_2024_M3_Secc1!T248="",1,0))</f>
        <v>#NAME?</v>
      </c>
      <c r="BH237" s="202" t="e" cm="1">
        <f t="array" ref="BH237">IF(CNGE_2024_M3_Secc1!$AO$111=CNGE_2024_M3_Secc1!$AQ$111,O,IF(CNGE_2024_M3_Secc1!U248="",1,0))</f>
        <v>#NAME?</v>
      </c>
      <c r="BI237" s="202" t="e" cm="1">
        <f t="array" ref="BI237">IF(CNGE_2024_M3_Secc1!$AO$111=CNGE_2024_M3_Secc1!$AQ$111,O,IF(CNGE_2024_M3_Secc1!V248="",1,0))</f>
        <v>#NAME?</v>
      </c>
      <c r="BJ237" s="202" t="e" cm="1">
        <f t="array" ref="BJ237">IF(CNGE_2024_M3_Secc1!$AO$111=CNGE_2024_M3_Secc1!$AQ$111,O,IF(CNGE_2024_M3_Secc1!W248="",1,0))</f>
        <v>#NAME?</v>
      </c>
      <c r="BK237" s="202" t="e" cm="1">
        <f t="array" ref="BK237">IF(CNGE_2024_M3_Secc1!$AO$111=CNGE_2024_M3_Secc1!$AQ$111,O,IF(CNGE_2024_M3_Secc1!X248="",1,0))</f>
        <v>#NAME?</v>
      </c>
      <c r="BL237" s="202" t="e" cm="1">
        <f t="array" ref="BL237">IF(CNGE_2024_M3_Secc1!$AO$111=CNGE_2024_M3_Secc1!$AQ$111,O,IF(CNGE_2024_M3_Secc1!Y248="",1,0))</f>
        <v>#NAME?</v>
      </c>
      <c r="BM237" s="202" t="e" cm="1">
        <f t="array" ref="BM237">IF(CNGE_2024_M3_Secc1!$AO$111=CNGE_2024_M3_Secc1!$AQ$111,O,IF(CNGE_2024_M3_Secc1!Z248="",1,0))</f>
        <v>#NAME?</v>
      </c>
      <c r="BN237" s="202" t="e" cm="1">
        <f t="array" ref="BN237">IF(CNGE_2024_M3_Secc1!$AO$111=CNGE_2024_M3_Secc1!$AQ$111,O,IF(CNGE_2024_M3_Secc1!AA248="",1,0))</f>
        <v>#NAME?</v>
      </c>
      <c r="BO237" s="202" t="e" cm="1">
        <f t="array" ref="BO237">IF(CNGE_2024_M3_Secc1!$AO$111=CNGE_2024_M3_Secc1!$AQ$111,O,IF(CNGE_2024_M3_Secc1!AB248="",1,0))</f>
        <v>#NAME?</v>
      </c>
      <c r="BP237" s="202" t="e" cm="1">
        <f t="array" ref="BP237">IF(CNGE_2024_M3_Secc1!$AO$111=CNGE_2024_M3_Secc1!$AQ$111,O,IF(CNGE_2024_M3_Secc1!AC248="",1,0))</f>
        <v>#NAME?</v>
      </c>
      <c r="BQ237" s="202" t="e" cm="1">
        <f t="array" ref="BQ237">IF(CNGE_2024_M3_Secc1!$AO$111=CNGE_2024_M3_Secc1!$AQ$111,O,IF(CNGE_2024_M3_Secc1!AD248="",1,0))</f>
        <v>#NAME?</v>
      </c>
      <c r="BZ237" s="202">
        <f>IF($AH$96=$AJ$96,0,
IF(OR(AND($BS$133="NS",I237&lt;&gt;"NA",OR(I237="NS",I237=0)),AND($BS$133="NA",I237&lt;&gt;"NS",OR(I237="NA",I237=0))),0,
IF(OR(AND($BS$133&lt;&gt;"NS",$BS$133&lt;&gt;"NA",I237&lt;&gt;"NS",I237&lt;&gt;"NA",I237&gt;$BS$133),
AND(I237&gt;0,OR($BS$133="NS",$BS$133="NA")),
AND($BS$133&lt;&gt;"NS",$BS$133&lt;&gt;"NA",$BS$133&gt;=0,I237="NA"),
AND($BS$133&lt;&gt;"NS",$BS$133&lt;&gt;"NA",$BS$133=0,I237="NS")),1,0)))</f>
        <v>0</v>
      </c>
      <c r="CA237" s="202">
        <f t="shared" ref="CA237:CU237" si="166">IF($AH$96=$AJ$96,0,
IF(OR(AND($BS$133="NS",J237&lt;&gt;"NA",OR(J237="NS",J237=0)),AND($BS$133="NA",J237&lt;&gt;"NS",OR(J237="NA",J237=0))),0,
IF(OR(AND($BS$133&lt;&gt;"NS",$BS$133&lt;&gt;"NA",J237&lt;&gt;"NS",J237&lt;&gt;"NA",J237&gt;$BS$133),
AND(J237&gt;0,OR($BS$133="NS",$BS$133="NA")),
AND($BS$133&lt;&gt;"NS",$BS$133&lt;&gt;"NA",$BS$133&gt;=0,J237="NA"),
AND($BS$133&lt;&gt;"NS",$BS$133&lt;&gt;"NA",$BS$133=0,J237="NS")),1,0)))</f>
        <v>0</v>
      </c>
      <c r="CB237" s="202">
        <f t="shared" si="166"/>
        <v>0</v>
      </c>
      <c r="CC237" s="202">
        <f t="shared" si="166"/>
        <v>0</v>
      </c>
      <c r="CD237" s="202">
        <f t="shared" si="166"/>
        <v>0</v>
      </c>
      <c r="CE237" s="202">
        <f t="shared" si="166"/>
        <v>0</v>
      </c>
      <c r="CF237" s="202">
        <f t="shared" si="166"/>
        <v>0</v>
      </c>
      <c r="CG237" s="202">
        <f t="shared" si="166"/>
        <v>0</v>
      </c>
      <c r="CH237" s="202">
        <f t="shared" si="166"/>
        <v>0</v>
      </c>
      <c r="CI237" s="202">
        <f t="shared" si="166"/>
        <v>0</v>
      </c>
      <c r="CJ237" s="202">
        <f t="shared" si="166"/>
        <v>0</v>
      </c>
      <c r="CK237" s="202">
        <f t="shared" si="166"/>
        <v>0</v>
      </c>
      <c r="CL237" s="202">
        <f t="shared" si="166"/>
        <v>0</v>
      </c>
      <c r="CM237" s="202">
        <f t="shared" si="166"/>
        <v>0</v>
      </c>
      <c r="CN237" s="202">
        <f t="shared" si="166"/>
        <v>0</v>
      </c>
      <c r="CO237" s="202">
        <f t="shared" si="166"/>
        <v>0</v>
      </c>
      <c r="CP237" s="202">
        <f t="shared" si="166"/>
        <v>0</v>
      </c>
      <c r="CQ237" s="202">
        <f t="shared" si="166"/>
        <v>0</v>
      </c>
      <c r="CR237" s="202">
        <f t="shared" si="166"/>
        <v>0</v>
      </c>
      <c r="CS237" s="202">
        <f t="shared" si="166"/>
        <v>0</v>
      </c>
      <c r="CT237" s="202">
        <f t="shared" si="166"/>
        <v>0</v>
      </c>
      <c r="CU237" s="202">
        <f t="shared" si="166"/>
        <v>0</v>
      </c>
      <c r="CY237" s="563">
        <f t="shared" si="139"/>
        <v>0</v>
      </c>
      <c r="CZ237" s="563"/>
    </row>
    <row r="238" spans="1:104" s="211" customFormat="1" ht="15" customHeight="1">
      <c r="A238" s="18"/>
      <c r="B238" s="51"/>
      <c r="C238" s="48" t="s">
        <v>5029</v>
      </c>
      <c r="D238" s="580" t="str">
        <f>IF(CNGE_2024_M3_Secc1!D81="","",CNGE_2024_M3_Secc1!D81)</f>
        <v/>
      </c>
      <c r="E238" s="580"/>
      <c r="F238" s="580"/>
      <c r="G238" s="580"/>
      <c r="H238" s="580"/>
      <c r="I238" s="103"/>
      <c r="J238" s="103"/>
      <c r="K238" s="103"/>
      <c r="L238" s="103"/>
      <c r="M238" s="103"/>
      <c r="N238" s="103"/>
      <c r="O238" s="103"/>
      <c r="P238" s="103"/>
      <c r="Q238" s="103"/>
      <c r="R238" s="103"/>
      <c r="S238" s="103"/>
      <c r="T238" s="103"/>
      <c r="U238" s="103"/>
      <c r="V238" s="103"/>
      <c r="W238" s="103"/>
      <c r="X238" s="103"/>
      <c r="Y238" s="103"/>
      <c r="Z238" s="103"/>
      <c r="AA238" s="103"/>
      <c r="AB238" s="103"/>
      <c r="AC238" s="103"/>
      <c r="AD238" s="103"/>
      <c r="AE238" s="213"/>
      <c r="AF238" s="210"/>
      <c r="AV238" s="202" t="e" cm="1">
        <f t="array" ref="AV238">IF(CNGE_2024_M3_Secc1!$AO$111=CNGE_2024_M3_Secc1!$AQ$111,O,IF(CNGE_2024_M3_Secc1!I249="",1,0))</f>
        <v>#NAME?</v>
      </c>
      <c r="AW238" s="202" t="e" cm="1">
        <f t="array" ref="AW238">IF(CNGE_2024_M3_Secc1!$AO$111=CNGE_2024_M3_Secc1!$AQ$111,O,IF(CNGE_2024_M3_Secc1!J249="",1,0))</f>
        <v>#NAME?</v>
      </c>
      <c r="AX238" s="202" t="e" cm="1">
        <f t="array" ref="AX238">IF(CNGE_2024_M3_Secc1!$AO$111=CNGE_2024_M3_Secc1!$AQ$111,O,IF(CNGE_2024_M3_Secc1!K249="",1,0))</f>
        <v>#NAME?</v>
      </c>
      <c r="AY238" s="202" t="e" cm="1">
        <f t="array" ref="AY238">IF(CNGE_2024_M3_Secc1!$AO$111=CNGE_2024_M3_Secc1!$AQ$111,O,IF(CNGE_2024_M3_Secc1!L249="",1,0))</f>
        <v>#NAME?</v>
      </c>
      <c r="AZ238" s="202" t="e" cm="1">
        <f t="array" ref="AZ238">IF(CNGE_2024_M3_Secc1!$AO$111=CNGE_2024_M3_Secc1!$AQ$111,O,IF(CNGE_2024_M3_Secc1!M249="",1,0))</f>
        <v>#NAME?</v>
      </c>
      <c r="BA238" s="202" t="e" cm="1">
        <f t="array" ref="BA238">IF(CNGE_2024_M3_Secc1!$AO$111=CNGE_2024_M3_Secc1!$AQ$111,O,IF(CNGE_2024_M3_Secc1!N249="",1,0))</f>
        <v>#NAME?</v>
      </c>
      <c r="BB238" s="202" t="e" cm="1">
        <f t="array" ref="BB238">IF(CNGE_2024_M3_Secc1!$AO$111=CNGE_2024_M3_Secc1!$AQ$111,O,IF(CNGE_2024_M3_Secc1!O249="",1,0))</f>
        <v>#NAME?</v>
      </c>
      <c r="BC238" s="202" t="e" cm="1">
        <f t="array" ref="BC238">IF(CNGE_2024_M3_Secc1!$AO$111=CNGE_2024_M3_Secc1!$AQ$111,O,IF(CNGE_2024_M3_Secc1!P249="",1,0))</f>
        <v>#NAME?</v>
      </c>
      <c r="BD238" s="202" t="e" cm="1">
        <f t="array" ref="BD238">IF(CNGE_2024_M3_Secc1!$AO$111=CNGE_2024_M3_Secc1!$AQ$111,O,IF(CNGE_2024_M3_Secc1!Q249="",1,0))</f>
        <v>#NAME?</v>
      </c>
      <c r="BE238" s="202" t="e" cm="1">
        <f t="array" ref="BE238">IF(CNGE_2024_M3_Secc1!$AO$111=CNGE_2024_M3_Secc1!$AQ$111,O,IF(CNGE_2024_M3_Secc1!R249="",1,0))</f>
        <v>#NAME?</v>
      </c>
      <c r="BF238" s="202" t="e" cm="1">
        <f t="array" ref="BF238">IF(CNGE_2024_M3_Secc1!$AO$111=CNGE_2024_M3_Secc1!$AQ$111,O,IF(CNGE_2024_M3_Secc1!S249="",1,0))</f>
        <v>#NAME?</v>
      </c>
      <c r="BG238" s="202" t="e" cm="1">
        <f t="array" ref="BG238">IF(CNGE_2024_M3_Secc1!$AO$111=CNGE_2024_M3_Secc1!$AQ$111,O,IF(CNGE_2024_M3_Secc1!T249="",1,0))</f>
        <v>#NAME?</v>
      </c>
      <c r="BH238" s="202" t="e" cm="1">
        <f t="array" ref="BH238">IF(CNGE_2024_M3_Secc1!$AO$111=CNGE_2024_M3_Secc1!$AQ$111,O,IF(CNGE_2024_M3_Secc1!U249="",1,0))</f>
        <v>#NAME?</v>
      </c>
      <c r="BI238" s="202" t="e" cm="1">
        <f t="array" ref="BI238">IF(CNGE_2024_M3_Secc1!$AO$111=CNGE_2024_M3_Secc1!$AQ$111,O,IF(CNGE_2024_M3_Secc1!V249="",1,0))</f>
        <v>#NAME?</v>
      </c>
      <c r="BJ238" s="202" t="e" cm="1">
        <f t="array" ref="BJ238">IF(CNGE_2024_M3_Secc1!$AO$111=CNGE_2024_M3_Secc1!$AQ$111,O,IF(CNGE_2024_M3_Secc1!W249="",1,0))</f>
        <v>#NAME?</v>
      </c>
      <c r="BK238" s="202" t="e" cm="1">
        <f t="array" ref="BK238">IF(CNGE_2024_M3_Secc1!$AO$111=CNGE_2024_M3_Secc1!$AQ$111,O,IF(CNGE_2024_M3_Secc1!X249="",1,0))</f>
        <v>#NAME?</v>
      </c>
      <c r="BL238" s="202" t="e" cm="1">
        <f t="array" ref="BL238">IF(CNGE_2024_M3_Secc1!$AO$111=CNGE_2024_M3_Secc1!$AQ$111,O,IF(CNGE_2024_M3_Secc1!Y249="",1,0))</f>
        <v>#NAME?</v>
      </c>
      <c r="BM238" s="202" t="e" cm="1">
        <f t="array" ref="BM238">IF(CNGE_2024_M3_Secc1!$AO$111=CNGE_2024_M3_Secc1!$AQ$111,O,IF(CNGE_2024_M3_Secc1!Z249="",1,0))</f>
        <v>#NAME?</v>
      </c>
      <c r="BN238" s="202" t="e" cm="1">
        <f t="array" ref="BN238">IF(CNGE_2024_M3_Secc1!$AO$111=CNGE_2024_M3_Secc1!$AQ$111,O,IF(CNGE_2024_M3_Secc1!AA249="",1,0))</f>
        <v>#NAME?</v>
      </c>
      <c r="BO238" s="202" t="e" cm="1">
        <f t="array" ref="BO238">IF(CNGE_2024_M3_Secc1!$AO$111=CNGE_2024_M3_Secc1!$AQ$111,O,IF(CNGE_2024_M3_Secc1!AB249="",1,0))</f>
        <v>#NAME?</v>
      </c>
      <c r="BP238" s="202" t="e" cm="1">
        <f t="array" ref="BP238">IF(CNGE_2024_M3_Secc1!$AO$111=CNGE_2024_M3_Secc1!$AQ$111,O,IF(CNGE_2024_M3_Secc1!AC249="",1,0))</f>
        <v>#NAME?</v>
      </c>
      <c r="BQ238" s="202" t="e" cm="1">
        <f t="array" ref="BQ238">IF(CNGE_2024_M3_Secc1!$AO$111=CNGE_2024_M3_Secc1!$AQ$111,O,IF(CNGE_2024_M3_Secc1!AD249="",1,0))</f>
        <v>#NAME?</v>
      </c>
      <c r="BZ238" s="202">
        <f>IF($AH$96=$AJ$96,0,
IF(OR(AND($BS$134="NS",I238&lt;&gt;"NA",OR(I238="NS",I238=0)),AND($BS$134="NA",I238&lt;&gt;"NS",OR(I238="NA",I238=0))),0,
IF(OR(AND($BS$134&lt;&gt;"NS",$BS$134&lt;&gt;"NA",I238&lt;&gt;"NS",I238&lt;&gt;"NA",I238&gt;$BS$134),
AND(I238&gt;0,OR($BS$134="NS",$BS$134="NA")),
AND($BS$134&lt;&gt;"NS",$BS$134&lt;&gt;"NA",$BS$134&gt;=0,I238="NA"),
AND($BS$134&lt;&gt;"NS",$BS$134&lt;&gt;"NA",$BS$134=0,I238="NS")),1,0)))</f>
        <v>0</v>
      </c>
      <c r="CA238" s="202">
        <f t="shared" ref="CA238:CU238" si="167">IF($AH$96=$AJ$96,0,
IF(OR(AND($BS$134="NS",J238&lt;&gt;"NA",OR(J238="NS",J238=0)),AND($BS$134="NA",J238&lt;&gt;"NS",OR(J238="NA",J238=0))),0,
IF(OR(AND($BS$134&lt;&gt;"NS",$BS$134&lt;&gt;"NA",J238&lt;&gt;"NS",J238&lt;&gt;"NA",J238&gt;$BS$134),
AND(J238&gt;0,OR($BS$134="NS",$BS$134="NA")),
AND($BS$134&lt;&gt;"NS",$BS$134&lt;&gt;"NA",$BS$134&gt;=0,J238="NA"),
AND($BS$134&lt;&gt;"NS",$BS$134&lt;&gt;"NA",$BS$134=0,J238="NS")),1,0)))</f>
        <v>0</v>
      </c>
      <c r="CB238" s="202">
        <f t="shared" si="167"/>
        <v>0</v>
      </c>
      <c r="CC238" s="202">
        <f t="shared" si="167"/>
        <v>0</v>
      </c>
      <c r="CD238" s="202">
        <f t="shared" si="167"/>
        <v>0</v>
      </c>
      <c r="CE238" s="202">
        <f t="shared" si="167"/>
        <v>0</v>
      </c>
      <c r="CF238" s="202">
        <f t="shared" si="167"/>
        <v>0</v>
      </c>
      <c r="CG238" s="202">
        <f t="shared" si="167"/>
        <v>0</v>
      </c>
      <c r="CH238" s="202">
        <f t="shared" si="167"/>
        <v>0</v>
      </c>
      <c r="CI238" s="202">
        <f t="shared" si="167"/>
        <v>0</v>
      </c>
      <c r="CJ238" s="202">
        <f t="shared" si="167"/>
        <v>0</v>
      </c>
      <c r="CK238" s="202">
        <f t="shared" si="167"/>
        <v>0</v>
      </c>
      <c r="CL238" s="202">
        <f t="shared" si="167"/>
        <v>0</v>
      </c>
      <c r="CM238" s="202">
        <f t="shared" si="167"/>
        <v>0</v>
      </c>
      <c r="CN238" s="202">
        <f t="shared" si="167"/>
        <v>0</v>
      </c>
      <c r="CO238" s="202">
        <f t="shared" si="167"/>
        <v>0</v>
      </c>
      <c r="CP238" s="202">
        <f t="shared" si="167"/>
        <v>0</v>
      </c>
      <c r="CQ238" s="202">
        <f t="shared" si="167"/>
        <v>0</v>
      </c>
      <c r="CR238" s="202">
        <f t="shared" si="167"/>
        <v>0</v>
      </c>
      <c r="CS238" s="202">
        <f t="shared" si="167"/>
        <v>0</v>
      </c>
      <c r="CT238" s="202">
        <f t="shared" si="167"/>
        <v>0</v>
      </c>
      <c r="CU238" s="202">
        <f t="shared" si="167"/>
        <v>0</v>
      </c>
      <c r="CY238" s="563">
        <f t="shared" si="139"/>
        <v>0</v>
      </c>
      <c r="CZ238" s="563"/>
    </row>
    <row r="239" spans="1:104" s="211" customFormat="1" ht="15" customHeight="1">
      <c r="A239" s="18"/>
      <c r="B239" s="51"/>
      <c r="C239" s="48" t="s">
        <v>5030</v>
      </c>
      <c r="D239" s="580" t="str">
        <f>IF(CNGE_2024_M3_Secc1!D82="","",CNGE_2024_M3_Secc1!D82)</f>
        <v/>
      </c>
      <c r="E239" s="580"/>
      <c r="F239" s="580"/>
      <c r="G239" s="580"/>
      <c r="H239" s="580"/>
      <c r="I239" s="103"/>
      <c r="J239" s="103"/>
      <c r="K239" s="103"/>
      <c r="L239" s="103"/>
      <c r="M239" s="103"/>
      <c r="N239" s="103"/>
      <c r="O239" s="103"/>
      <c r="P239" s="103"/>
      <c r="Q239" s="103"/>
      <c r="R239" s="103"/>
      <c r="S239" s="103"/>
      <c r="T239" s="103"/>
      <c r="U239" s="103"/>
      <c r="V239" s="103"/>
      <c r="W239" s="103"/>
      <c r="X239" s="103"/>
      <c r="Y239" s="103"/>
      <c r="Z239" s="103"/>
      <c r="AA239" s="103"/>
      <c r="AB239" s="103"/>
      <c r="AC239" s="103"/>
      <c r="AD239" s="103"/>
      <c r="AE239" s="213"/>
      <c r="AF239" s="210"/>
      <c r="AV239" s="202" t="e" cm="1">
        <f t="array" ref="AV239">IF(CNGE_2024_M3_Secc1!$AO$111=CNGE_2024_M3_Secc1!$AQ$111,O,IF(CNGE_2024_M3_Secc1!I250="",1,0))</f>
        <v>#NAME?</v>
      </c>
      <c r="AW239" s="202" t="e" cm="1">
        <f t="array" ref="AW239">IF(CNGE_2024_M3_Secc1!$AO$111=CNGE_2024_M3_Secc1!$AQ$111,O,IF(CNGE_2024_M3_Secc1!J250="",1,0))</f>
        <v>#NAME?</v>
      </c>
      <c r="AX239" s="202" t="e" cm="1">
        <f t="array" ref="AX239">IF(CNGE_2024_M3_Secc1!$AO$111=CNGE_2024_M3_Secc1!$AQ$111,O,IF(CNGE_2024_M3_Secc1!K250="",1,0))</f>
        <v>#NAME?</v>
      </c>
      <c r="AY239" s="202" t="e" cm="1">
        <f t="array" ref="AY239">IF(CNGE_2024_M3_Secc1!$AO$111=CNGE_2024_M3_Secc1!$AQ$111,O,IF(CNGE_2024_M3_Secc1!L250="",1,0))</f>
        <v>#NAME?</v>
      </c>
      <c r="AZ239" s="202" t="e" cm="1">
        <f t="array" ref="AZ239">IF(CNGE_2024_M3_Secc1!$AO$111=CNGE_2024_M3_Secc1!$AQ$111,O,IF(CNGE_2024_M3_Secc1!M250="",1,0))</f>
        <v>#NAME?</v>
      </c>
      <c r="BA239" s="202" t="e" cm="1">
        <f t="array" ref="BA239">IF(CNGE_2024_M3_Secc1!$AO$111=CNGE_2024_M3_Secc1!$AQ$111,O,IF(CNGE_2024_M3_Secc1!N250="",1,0))</f>
        <v>#NAME?</v>
      </c>
      <c r="BB239" s="202" t="e" cm="1">
        <f t="array" ref="BB239">IF(CNGE_2024_M3_Secc1!$AO$111=CNGE_2024_M3_Secc1!$AQ$111,O,IF(CNGE_2024_M3_Secc1!O250="",1,0))</f>
        <v>#NAME?</v>
      </c>
      <c r="BC239" s="202" t="e" cm="1">
        <f t="array" ref="BC239">IF(CNGE_2024_M3_Secc1!$AO$111=CNGE_2024_M3_Secc1!$AQ$111,O,IF(CNGE_2024_M3_Secc1!P250="",1,0))</f>
        <v>#NAME?</v>
      </c>
      <c r="BD239" s="202" t="e" cm="1">
        <f t="array" ref="BD239">IF(CNGE_2024_M3_Secc1!$AO$111=CNGE_2024_M3_Secc1!$AQ$111,O,IF(CNGE_2024_M3_Secc1!Q250="",1,0))</f>
        <v>#NAME?</v>
      </c>
      <c r="BE239" s="202" t="e" cm="1">
        <f t="array" ref="BE239">IF(CNGE_2024_M3_Secc1!$AO$111=CNGE_2024_M3_Secc1!$AQ$111,O,IF(CNGE_2024_M3_Secc1!R250="",1,0))</f>
        <v>#NAME?</v>
      </c>
      <c r="BF239" s="202" t="e" cm="1">
        <f t="array" ref="BF239">IF(CNGE_2024_M3_Secc1!$AO$111=CNGE_2024_M3_Secc1!$AQ$111,O,IF(CNGE_2024_M3_Secc1!S250="",1,0))</f>
        <v>#NAME?</v>
      </c>
      <c r="BG239" s="202" t="e" cm="1">
        <f t="array" ref="BG239">IF(CNGE_2024_M3_Secc1!$AO$111=CNGE_2024_M3_Secc1!$AQ$111,O,IF(CNGE_2024_M3_Secc1!T250="",1,0))</f>
        <v>#NAME?</v>
      </c>
      <c r="BH239" s="202" t="e" cm="1">
        <f t="array" ref="BH239">IF(CNGE_2024_M3_Secc1!$AO$111=CNGE_2024_M3_Secc1!$AQ$111,O,IF(CNGE_2024_M3_Secc1!U250="",1,0))</f>
        <v>#NAME?</v>
      </c>
      <c r="BI239" s="202" t="e" cm="1">
        <f t="array" ref="BI239">IF(CNGE_2024_M3_Secc1!$AO$111=CNGE_2024_M3_Secc1!$AQ$111,O,IF(CNGE_2024_M3_Secc1!V250="",1,0))</f>
        <v>#NAME?</v>
      </c>
      <c r="BJ239" s="202" t="e" cm="1">
        <f t="array" ref="BJ239">IF(CNGE_2024_M3_Secc1!$AO$111=CNGE_2024_M3_Secc1!$AQ$111,O,IF(CNGE_2024_M3_Secc1!W250="",1,0))</f>
        <v>#NAME?</v>
      </c>
      <c r="BK239" s="202" t="e" cm="1">
        <f t="array" ref="BK239">IF(CNGE_2024_M3_Secc1!$AO$111=CNGE_2024_M3_Secc1!$AQ$111,O,IF(CNGE_2024_M3_Secc1!X250="",1,0))</f>
        <v>#NAME?</v>
      </c>
      <c r="BL239" s="202" t="e" cm="1">
        <f t="array" ref="BL239">IF(CNGE_2024_M3_Secc1!$AO$111=CNGE_2024_M3_Secc1!$AQ$111,O,IF(CNGE_2024_M3_Secc1!Y250="",1,0))</f>
        <v>#NAME?</v>
      </c>
      <c r="BM239" s="202" t="e" cm="1">
        <f t="array" ref="BM239">IF(CNGE_2024_M3_Secc1!$AO$111=CNGE_2024_M3_Secc1!$AQ$111,O,IF(CNGE_2024_M3_Secc1!Z250="",1,0))</f>
        <v>#NAME?</v>
      </c>
      <c r="BN239" s="202" t="e" cm="1">
        <f t="array" ref="BN239">IF(CNGE_2024_M3_Secc1!$AO$111=CNGE_2024_M3_Secc1!$AQ$111,O,IF(CNGE_2024_M3_Secc1!AA250="",1,0))</f>
        <v>#NAME?</v>
      </c>
      <c r="BO239" s="202" t="e" cm="1">
        <f t="array" ref="BO239">IF(CNGE_2024_M3_Secc1!$AO$111=CNGE_2024_M3_Secc1!$AQ$111,O,IF(CNGE_2024_M3_Secc1!AB250="",1,0))</f>
        <v>#NAME?</v>
      </c>
      <c r="BP239" s="202" t="e" cm="1">
        <f t="array" ref="BP239">IF(CNGE_2024_M3_Secc1!$AO$111=CNGE_2024_M3_Secc1!$AQ$111,O,IF(CNGE_2024_M3_Secc1!AC250="",1,0))</f>
        <v>#NAME?</v>
      </c>
      <c r="BQ239" s="202" t="e" cm="1">
        <f t="array" ref="BQ239">IF(CNGE_2024_M3_Secc1!$AO$111=CNGE_2024_M3_Secc1!$AQ$111,O,IF(CNGE_2024_M3_Secc1!AD250="",1,0))</f>
        <v>#NAME?</v>
      </c>
      <c r="BZ239" s="202">
        <f>IF($AH$96=$AJ$96,0,
IF(OR(AND($BS$135="NS",I239&lt;&gt;"NA",OR(I239="NS",I239=0)),AND($BS$135="NA",I239&lt;&gt;"NS",OR(I239="NA",I239=0))),0,
IF(OR(AND($BS$135&lt;&gt;"NS",$BS$135&lt;&gt;"NA",I239&lt;&gt;"NS",I239&lt;&gt;"NA",I239&gt;$BS$135),
AND(I239&gt;0,OR($BS$135="NS",$BS$135="NA")),
AND($BS$135&lt;&gt;"NS",$BS$135&lt;&gt;"NA",$BS$135&gt;=0,I239="NA"),
AND($BS$135&lt;&gt;"NS",$BS$135&lt;&gt;"NA",$BS$135=0,I239="NS")),1,0)))</f>
        <v>0</v>
      </c>
      <c r="CA239" s="202">
        <f t="shared" ref="CA239:CU239" si="168">IF($AH$96=$AJ$96,0,
IF(OR(AND($BS$135="NS",J239&lt;&gt;"NA",OR(J239="NS",J239=0)),AND($BS$135="NA",J239&lt;&gt;"NS",OR(J239="NA",J239=0))),0,
IF(OR(AND($BS$135&lt;&gt;"NS",$BS$135&lt;&gt;"NA",J239&lt;&gt;"NS",J239&lt;&gt;"NA",J239&gt;$BS$135),
AND(J239&gt;0,OR($BS$135="NS",$BS$135="NA")),
AND($BS$135&lt;&gt;"NS",$BS$135&lt;&gt;"NA",$BS$135&gt;=0,J239="NA"),
AND($BS$135&lt;&gt;"NS",$BS$135&lt;&gt;"NA",$BS$135=0,J239="NS")),1,0)))</f>
        <v>0</v>
      </c>
      <c r="CB239" s="202">
        <f t="shared" si="168"/>
        <v>0</v>
      </c>
      <c r="CC239" s="202">
        <f t="shared" si="168"/>
        <v>0</v>
      </c>
      <c r="CD239" s="202">
        <f t="shared" si="168"/>
        <v>0</v>
      </c>
      <c r="CE239" s="202">
        <f t="shared" si="168"/>
        <v>0</v>
      </c>
      <c r="CF239" s="202">
        <f t="shared" si="168"/>
        <v>0</v>
      </c>
      <c r="CG239" s="202">
        <f t="shared" si="168"/>
        <v>0</v>
      </c>
      <c r="CH239" s="202">
        <f t="shared" si="168"/>
        <v>0</v>
      </c>
      <c r="CI239" s="202">
        <f t="shared" si="168"/>
        <v>0</v>
      </c>
      <c r="CJ239" s="202">
        <f t="shared" si="168"/>
        <v>0</v>
      </c>
      <c r="CK239" s="202">
        <f t="shared" si="168"/>
        <v>0</v>
      </c>
      <c r="CL239" s="202">
        <f t="shared" si="168"/>
        <v>0</v>
      </c>
      <c r="CM239" s="202">
        <f t="shared" si="168"/>
        <v>0</v>
      </c>
      <c r="CN239" s="202">
        <f t="shared" si="168"/>
        <v>0</v>
      </c>
      <c r="CO239" s="202">
        <f t="shared" si="168"/>
        <v>0</v>
      </c>
      <c r="CP239" s="202">
        <f t="shared" si="168"/>
        <v>0</v>
      </c>
      <c r="CQ239" s="202">
        <f t="shared" si="168"/>
        <v>0</v>
      </c>
      <c r="CR239" s="202">
        <f t="shared" si="168"/>
        <v>0</v>
      </c>
      <c r="CS239" s="202">
        <f t="shared" si="168"/>
        <v>0</v>
      </c>
      <c r="CT239" s="202">
        <f t="shared" si="168"/>
        <v>0</v>
      </c>
      <c r="CU239" s="202">
        <f t="shared" si="168"/>
        <v>0</v>
      </c>
      <c r="CY239" s="563">
        <f t="shared" si="139"/>
        <v>0</v>
      </c>
      <c r="CZ239" s="563"/>
    </row>
    <row r="240" spans="1:104" s="211" customFormat="1" ht="15" customHeight="1">
      <c r="A240" s="18"/>
      <c r="B240" s="51"/>
      <c r="C240" s="48" t="s">
        <v>5031</v>
      </c>
      <c r="D240" s="580" t="str">
        <f>IF(CNGE_2024_M3_Secc1!D83="","",CNGE_2024_M3_Secc1!D83)</f>
        <v/>
      </c>
      <c r="E240" s="580"/>
      <c r="F240" s="580"/>
      <c r="G240" s="580"/>
      <c r="H240" s="580"/>
      <c r="I240" s="103"/>
      <c r="J240" s="103"/>
      <c r="K240" s="103"/>
      <c r="L240" s="103"/>
      <c r="M240" s="103"/>
      <c r="N240" s="103"/>
      <c r="O240" s="103"/>
      <c r="P240" s="103"/>
      <c r="Q240" s="103"/>
      <c r="R240" s="103"/>
      <c r="S240" s="103"/>
      <c r="T240" s="103"/>
      <c r="U240" s="103"/>
      <c r="V240" s="103"/>
      <c r="W240" s="103"/>
      <c r="X240" s="103"/>
      <c r="Y240" s="103"/>
      <c r="Z240" s="103"/>
      <c r="AA240" s="103"/>
      <c r="AB240" s="103"/>
      <c r="AC240" s="103"/>
      <c r="AD240" s="103"/>
      <c r="AE240" s="213"/>
      <c r="AF240" s="210"/>
      <c r="AV240" s="202" t="e" cm="1">
        <f t="array" ref="AV240">IF(CNGE_2024_M3_Secc1!$AO$111=CNGE_2024_M3_Secc1!$AQ$111,O,IF(CNGE_2024_M3_Secc1!I251="",1,0))</f>
        <v>#NAME?</v>
      </c>
      <c r="AW240" s="202" t="e" cm="1">
        <f t="array" ref="AW240">IF(CNGE_2024_M3_Secc1!$AO$111=CNGE_2024_M3_Secc1!$AQ$111,O,IF(CNGE_2024_M3_Secc1!J251="",1,0))</f>
        <v>#NAME?</v>
      </c>
      <c r="AX240" s="202" t="e" cm="1">
        <f t="array" ref="AX240">IF(CNGE_2024_M3_Secc1!$AO$111=CNGE_2024_M3_Secc1!$AQ$111,O,IF(CNGE_2024_M3_Secc1!K251="",1,0))</f>
        <v>#NAME?</v>
      </c>
      <c r="AY240" s="202" t="e" cm="1">
        <f t="array" ref="AY240">IF(CNGE_2024_M3_Secc1!$AO$111=CNGE_2024_M3_Secc1!$AQ$111,O,IF(CNGE_2024_M3_Secc1!L251="",1,0))</f>
        <v>#NAME?</v>
      </c>
      <c r="AZ240" s="202" t="e" cm="1">
        <f t="array" ref="AZ240">IF(CNGE_2024_M3_Secc1!$AO$111=CNGE_2024_M3_Secc1!$AQ$111,O,IF(CNGE_2024_M3_Secc1!M251="",1,0))</f>
        <v>#NAME?</v>
      </c>
      <c r="BA240" s="202" t="e" cm="1">
        <f t="array" ref="BA240">IF(CNGE_2024_M3_Secc1!$AO$111=CNGE_2024_M3_Secc1!$AQ$111,O,IF(CNGE_2024_M3_Secc1!N251="",1,0))</f>
        <v>#NAME?</v>
      </c>
      <c r="BB240" s="202" t="e" cm="1">
        <f t="array" ref="BB240">IF(CNGE_2024_M3_Secc1!$AO$111=CNGE_2024_M3_Secc1!$AQ$111,O,IF(CNGE_2024_M3_Secc1!O251="",1,0))</f>
        <v>#NAME?</v>
      </c>
      <c r="BC240" s="202" t="e" cm="1">
        <f t="array" ref="BC240">IF(CNGE_2024_M3_Secc1!$AO$111=CNGE_2024_M3_Secc1!$AQ$111,O,IF(CNGE_2024_M3_Secc1!P251="",1,0))</f>
        <v>#NAME?</v>
      </c>
      <c r="BD240" s="202" t="e" cm="1">
        <f t="array" ref="BD240">IF(CNGE_2024_M3_Secc1!$AO$111=CNGE_2024_M3_Secc1!$AQ$111,O,IF(CNGE_2024_M3_Secc1!Q251="",1,0))</f>
        <v>#NAME?</v>
      </c>
      <c r="BE240" s="202" t="e" cm="1">
        <f t="array" ref="BE240">IF(CNGE_2024_M3_Secc1!$AO$111=CNGE_2024_M3_Secc1!$AQ$111,O,IF(CNGE_2024_M3_Secc1!R251="",1,0))</f>
        <v>#NAME?</v>
      </c>
      <c r="BF240" s="202" t="e" cm="1">
        <f t="array" ref="BF240">IF(CNGE_2024_M3_Secc1!$AO$111=CNGE_2024_M3_Secc1!$AQ$111,O,IF(CNGE_2024_M3_Secc1!S251="",1,0))</f>
        <v>#NAME?</v>
      </c>
      <c r="BG240" s="202" t="e" cm="1">
        <f t="array" ref="BG240">IF(CNGE_2024_M3_Secc1!$AO$111=CNGE_2024_M3_Secc1!$AQ$111,O,IF(CNGE_2024_M3_Secc1!T251="",1,0))</f>
        <v>#NAME?</v>
      </c>
      <c r="BH240" s="202" t="e" cm="1">
        <f t="array" ref="BH240">IF(CNGE_2024_M3_Secc1!$AO$111=CNGE_2024_M3_Secc1!$AQ$111,O,IF(CNGE_2024_M3_Secc1!U251="",1,0))</f>
        <v>#NAME?</v>
      </c>
      <c r="BI240" s="202" t="e" cm="1">
        <f t="array" ref="BI240">IF(CNGE_2024_M3_Secc1!$AO$111=CNGE_2024_M3_Secc1!$AQ$111,O,IF(CNGE_2024_M3_Secc1!V251="",1,0))</f>
        <v>#NAME?</v>
      </c>
      <c r="BJ240" s="202" t="e" cm="1">
        <f t="array" ref="BJ240">IF(CNGE_2024_M3_Secc1!$AO$111=CNGE_2024_M3_Secc1!$AQ$111,O,IF(CNGE_2024_M3_Secc1!W251="",1,0))</f>
        <v>#NAME?</v>
      </c>
      <c r="BK240" s="202" t="e" cm="1">
        <f t="array" ref="BK240">IF(CNGE_2024_M3_Secc1!$AO$111=CNGE_2024_M3_Secc1!$AQ$111,O,IF(CNGE_2024_M3_Secc1!X251="",1,0))</f>
        <v>#NAME?</v>
      </c>
      <c r="BL240" s="202" t="e" cm="1">
        <f t="array" ref="BL240">IF(CNGE_2024_M3_Secc1!$AO$111=CNGE_2024_M3_Secc1!$AQ$111,O,IF(CNGE_2024_M3_Secc1!Y251="",1,0))</f>
        <v>#NAME?</v>
      </c>
      <c r="BM240" s="202" t="e" cm="1">
        <f t="array" ref="BM240">IF(CNGE_2024_M3_Secc1!$AO$111=CNGE_2024_M3_Secc1!$AQ$111,O,IF(CNGE_2024_M3_Secc1!Z251="",1,0))</f>
        <v>#NAME?</v>
      </c>
      <c r="BN240" s="202" t="e" cm="1">
        <f t="array" ref="BN240">IF(CNGE_2024_M3_Secc1!$AO$111=CNGE_2024_M3_Secc1!$AQ$111,O,IF(CNGE_2024_M3_Secc1!AA251="",1,0))</f>
        <v>#NAME?</v>
      </c>
      <c r="BO240" s="202" t="e" cm="1">
        <f t="array" ref="BO240">IF(CNGE_2024_M3_Secc1!$AO$111=CNGE_2024_M3_Secc1!$AQ$111,O,IF(CNGE_2024_M3_Secc1!AB251="",1,0))</f>
        <v>#NAME?</v>
      </c>
      <c r="BP240" s="202" t="e" cm="1">
        <f t="array" ref="BP240">IF(CNGE_2024_M3_Secc1!$AO$111=CNGE_2024_M3_Secc1!$AQ$111,O,IF(CNGE_2024_M3_Secc1!AC251="",1,0))</f>
        <v>#NAME?</v>
      </c>
      <c r="BQ240" s="202" t="e" cm="1">
        <f t="array" ref="BQ240">IF(CNGE_2024_M3_Secc1!$AO$111=CNGE_2024_M3_Secc1!$AQ$111,O,IF(CNGE_2024_M3_Secc1!AD251="",1,0))</f>
        <v>#NAME?</v>
      </c>
      <c r="BZ240" s="202">
        <f>IF($AH$96=$AJ$96,0,
IF(OR(AND($BS$136="NS",I240&lt;&gt;"NA",OR(I240="NS",I240=0)),AND($BS$136="NA",I240&lt;&gt;"NS",OR(I240="NA",I240=0))),0,
IF(OR(AND($BS$136&lt;&gt;"NS",$BS$136&lt;&gt;"NA",I240&lt;&gt;"NS",I240&lt;&gt;"NA",I240&gt;$BS$136),
AND(I240&gt;0,OR($BS$136="NS",$BS$136="NA")),
AND($BS$136&lt;&gt;"NS",$BS$136&lt;&gt;"NA",$BS$136&gt;=0,I240="NA"),
AND($BS$136&lt;&gt;"NS",$BS$136&lt;&gt;"NA",$BS$136=0,I240="NS")),1,0)))</f>
        <v>0</v>
      </c>
      <c r="CA240" s="202">
        <f t="shared" ref="CA240:CU240" si="169">IF($AH$96=$AJ$96,0,
IF(OR(AND($BS$136="NS",J240&lt;&gt;"NA",OR(J240="NS",J240=0)),AND($BS$136="NA",J240&lt;&gt;"NS",OR(J240="NA",J240=0))),0,
IF(OR(AND($BS$136&lt;&gt;"NS",$BS$136&lt;&gt;"NA",J240&lt;&gt;"NS",J240&lt;&gt;"NA",J240&gt;$BS$136),
AND(J240&gt;0,OR($BS$136="NS",$BS$136="NA")),
AND($BS$136&lt;&gt;"NS",$BS$136&lt;&gt;"NA",$BS$136&gt;=0,J240="NA"),
AND($BS$136&lt;&gt;"NS",$BS$136&lt;&gt;"NA",$BS$136=0,J240="NS")),1,0)))</f>
        <v>0</v>
      </c>
      <c r="CB240" s="202">
        <f t="shared" si="169"/>
        <v>0</v>
      </c>
      <c r="CC240" s="202">
        <f t="shared" si="169"/>
        <v>0</v>
      </c>
      <c r="CD240" s="202">
        <f t="shared" si="169"/>
        <v>0</v>
      </c>
      <c r="CE240" s="202">
        <f t="shared" si="169"/>
        <v>0</v>
      </c>
      <c r="CF240" s="202">
        <f t="shared" si="169"/>
        <v>0</v>
      </c>
      <c r="CG240" s="202">
        <f t="shared" si="169"/>
        <v>0</v>
      </c>
      <c r="CH240" s="202">
        <f t="shared" si="169"/>
        <v>0</v>
      </c>
      <c r="CI240" s="202">
        <f t="shared" si="169"/>
        <v>0</v>
      </c>
      <c r="CJ240" s="202">
        <f t="shared" si="169"/>
        <v>0</v>
      </c>
      <c r="CK240" s="202">
        <f t="shared" si="169"/>
        <v>0</v>
      </c>
      <c r="CL240" s="202">
        <f t="shared" si="169"/>
        <v>0</v>
      </c>
      <c r="CM240" s="202">
        <f t="shared" si="169"/>
        <v>0</v>
      </c>
      <c r="CN240" s="202">
        <f t="shared" si="169"/>
        <v>0</v>
      </c>
      <c r="CO240" s="202">
        <f t="shared" si="169"/>
        <v>0</v>
      </c>
      <c r="CP240" s="202">
        <f t="shared" si="169"/>
        <v>0</v>
      </c>
      <c r="CQ240" s="202">
        <f t="shared" si="169"/>
        <v>0</v>
      </c>
      <c r="CR240" s="202">
        <f t="shared" si="169"/>
        <v>0</v>
      </c>
      <c r="CS240" s="202">
        <f t="shared" si="169"/>
        <v>0</v>
      </c>
      <c r="CT240" s="202">
        <f t="shared" si="169"/>
        <v>0</v>
      </c>
      <c r="CU240" s="202">
        <f t="shared" si="169"/>
        <v>0</v>
      </c>
      <c r="CY240" s="563">
        <f t="shared" si="139"/>
        <v>0</v>
      </c>
      <c r="CZ240" s="563"/>
    </row>
    <row r="241" spans="1:104" s="211" customFormat="1" ht="15" customHeight="1">
      <c r="A241" s="18"/>
      <c r="B241" s="51"/>
      <c r="C241" s="48" t="s">
        <v>5032</v>
      </c>
      <c r="D241" s="580" t="str">
        <f>IF(CNGE_2024_M3_Secc1!D84="","",CNGE_2024_M3_Secc1!D84)</f>
        <v/>
      </c>
      <c r="E241" s="580"/>
      <c r="F241" s="580"/>
      <c r="G241" s="580"/>
      <c r="H241" s="580"/>
      <c r="I241" s="103"/>
      <c r="J241" s="103"/>
      <c r="K241" s="103"/>
      <c r="L241" s="103"/>
      <c r="M241" s="103"/>
      <c r="N241" s="103"/>
      <c r="O241" s="103"/>
      <c r="P241" s="103"/>
      <c r="Q241" s="103"/>
      <c r="R241" s="103"/>
      <c r="S241" s="103"/>
      <c r="T241" s="103"/>
      <c r="U241" s="103"/>
      <c r="V241" s="103"/>
      <c r="W241" s="103"/>
      <c r="X241" s="103"/>
      <c r="Y241" s="103"/>
      <c r="Z241" s="103"/>
      <c r="AA241" s="103"/>
      <c r="AB241" s="103"/>
      <c r="AC241" s="103"/>
      <c r="AD241" s="103"/>
      <c r="AE241" s="213"/>
      <c r="AF241" s="210"/>
      <c r="AV241" s="202" t="e" cm="1">
        <f t="array" ref="AV241">IF(CNGE_2024_M3_Secc1!$AO$111=CNGE_2024_M3_Secc1!$AQ$111,O,IF(CNGE_2024_M3_Secc1!I252="",1,0))</f>
        <v>#NAME?</v>
      </c>
      <c r="AW241" s="202" t="e" cm="1">
        <f t="array" ref="AW241">IF(CNGE_2024_M3_Secc1!$AO$111=CNGE_2024_M3_Secc1!$AQ$111,O,IF(CNGE_2024_M3_Secc1!J252="",1,0))</f>
        <v>#NAME?</v>
      </c>
      <c r="AX241" s="202" t="e" cm="1">
        <f t="array" ref="AX241">IF(CNGE_2024_M3_Secc1!$AO$111=CNGE_2024_M3_Secc1!$AQ$111,O,IF(CNGE_2024_M3_Secc1!K252="",1,0))</f>
        <v>#NAME?</v>
      </c>
      <c r="AY241" s="202" t="e" cm="1">
        <f t="array" ref="AY241">IF(CNGE_2024_M3_Secc1!$AO$111=CNGE_2024_M3_Secc1!$AQ$111,O,IF(CNGE_2024_M3_Secc1!L252="",1,0))</f>
        <v>#NAME?</v>
      </c>
      <c r="AZ241" s="202" t="e" cm="1">
        <f t="array" ref="AZ241">IF(CNGE_2024_M3_Secc1!$AO$111=CNGE_2024_M3_Secc1!$AQ$111,O,IF(CNGE_2024_M3_Secc1!M252="",1,0))</f>
        <v>#NAME?</v>
      </c>
      <c r="BA241" s="202" t="e" cm="1">
        <f t="array" ref="BA241">IF(CNGE_2024_M3_Secc1!$AO$111=CNGE_2024_M3_Secc1!$AQ$111,O,IF(CNGE_2024_M3_Secc1!N252="",1,0))</f>
        <v>#NAME?</v>
      </c>
      <c r="BB241" s="202" t="e" cm="1">
        <f t="array" ref="BB241">IF(CNGE_2024_M3_Secc1!$AO$111=CNGE_2024_M3_Secc1!$AQ$111,O,IF(CNGE_2024_M3_Secc1!O252="",1,0))</f>
        <v>#NAME?</v>
      </c>
      <c r="BC241" s="202" t="e" cm="1">
        <f t="array" ref="BC241">IF(CNGE_2024_M3_Secc1!$AO$111=CNGE_2024_M3_Secc1!$AQ$111,O,IF(CNGE_2024_M3_Secc1!P252="",1,0))</f>
        <v>#NAME?</v>
      </c>
      <c r="BD241" s="202" t="e" cm="1">
        <f t="array" ref="BD241">IF(CNGE_2024_M3_Secc1!$AO$111=CNGE_2024_M3_Secc1!$AQ$111,O,IF(CNGE_2024_M3_Secc1!Q252="",1,0))</f>
        <v>#NAME?</v>
      </c>
      <c r="BE241" s="202" t="e" cm="1">
        <f t="array" ref="BE241">IF(CNGE_2024_M3_Secc1!$AO$111=CNGE_2024_M3_Secc1!$AQ$111,O,IF(CNGE_2024_M3_Secc1!R252="",1,0))</f>
        <v>#NAME?</v>
      </c>
      <c r="BF241" s="202" t="e" cm="1">
        <f t="array" ref="BF241">IF(CNGE_2024_M3_Secc1!$AO$111=CNGE_2024_M3_Secc1!$AQ$111,O,IF(CNGE_2024_M3_Secc1!S252="",1,0))</f>
        <v>#NAME?</v>
      </c>
      <c r="BG241" s="202" t="e" cm="1">
        <f t="array" ref="BG241">IF(CNGE_2024_M3_Secc1!$AO$111=CNGE_2024_M3_Secc1!$AQ$111,O,IF(CNGE_2024_M3_Secc1!T252="",1,0))</f>
        <v>#NAME?</v>
      </c>
      <c r="BH241" s="202" t="e" cm="1">
        <f t="array" ref="BH241">IF(CNGE_2024_M3_Secc1!$AO$111=CNGE_2024_M3_Secc1!$AQ$111,O,IF(CNGE_2024_M3_Secc1!U252="",1,0))</f>
        <v>#NAME?</v>
      </c>
      <c r="BI241" s="202" t="e" cm="1">
        <f t="array" ref="BI241">IF(CNGE_2024_M3_Secc1!$AO$111=CNGE_2024_M3_Secc1!$AQ$111,O,IF(CNGE_2024_M3_Secc1!V252="",1,0))</f>
        <v>#NAME?</v>
      </c>
      <c r="BJ241" s="202" t="e" cm="1">
        <f t="array" ref="BJ241">IF(CNGE_2024_M3_Secc1!$AO$111=CNGE_2024_M3_Secc1!$AQ$111,O,IF(CNGE_2024_M3_Secc1!W252="",1,0))</f>
        <v>#NAME?</v>
      </c>
      <c r="BK241" s="202" t="e" cm="1">
        <f t="array" ref="BK241">IF(CNGE_2024_M3_Secc1!$AO$111=CNGE_2024_M3_Secc1!$AQ$111,O,IF(CNGE_2024_M3_Secc1!X252="",1,0))</f>
        <v>#NAME?</v>
      </c>
      <c r="BL241" s="202" t="e" cm="1">
        <f t="array" ref="BL241">IF(CNGE_2024_M3_Secc1!$AO$111=CNGE_2024_M3_Secc1!$AQ$111,O,IF(CNGE_2024_M3_Secc1!Y252="",1,0))</f>
        <v>#NAME?</v>
      </c>
      <c r="BM241" s="202" t="e" cm="1">
        <f t="array" ref="BM241">IF(CNGE_2024_M3_Secc1!$AO$111=CNGE_2024_M3_Secc1!$AQ$111,O,IF(CNGE_2024_M3_Secc1!Z252="",1,0))</f>
        <v>#NAME?</v>
      </c>
      <c r="BN241" s="202" t="e" cm="1">
        <f t="array" ref="BN241">IF(CNGE_2024_M3_Secc1!$AO$111=CNGE_2024_M3_Secc1!$AQ$111,O,IF(CNGE_2024_M3_Secc1!AA252="",1,0))</f>
        <v>#NAME?</v>
      </c>
      <c r="BO241" s="202" t="e" cm="1">
        <f t="array" ref="BO241">IF(CNGE_2024_M3_Secc1!$AO$111=CNGE_2024_M3_Secc1!$AQ$111,O,IF(CNGE_2024_M3_Secc1!AB252="",1,0))</f>
        <v>#NAME?</v>
      </c>
      <c r="BP241" s="202" t="e" cm="1">
        <f t="array" ref="BP241">IF(CNGE_2024_M3_Secc1!$AO$111=CNGE_2024_M3_Secc1!$AQ$111,O,IF(CNGE_2024_M3_Secc1!AC252="",1,0))</f>
        <v>#NAME?</v>
      </c>
      <c r="BQ241" s="202" t="e" cm="1">
        <f t="array" ref="BQ241">IF(CNGE_2024_M3_Secc1!$AO$111=CNGE_2024_M3_Secc1!$AQ$111,O,IF(CNGE_2024_M3_Secc1!AD252="",1,0))</f>
        <v>#NAME?</v>
      </c>
      <c r="BZ241" s="202">
        <f>IF($AH$96=$AJ$96,0,
IF(OR(AND($BS$137="NS",I241&lt;&gt;"NA",OR(I241="NS",I241=0)),AND($BS$137="NA",I241&lt;&gt;"NS",OR(I241="NA",I241=0))),0,
IF(OR(AND($BS$137&lt;&gt;"NS",$BS$137&lt;&gt;"NA",I241&lt;&gt;"NS",I241&lt;&gt;"NA",I241&gt;$BS$137),
AND(I241&gt;0,OR($BS$137="NS",$BS$137="NA")),
AND($BS$137&lt;&gt;"NS",$BS$137&lt;&gt;"NA",$BS$137&gt;=0,I241="NA"),
AND($BS$137&lt;&gt;"NS",$BS$137&lt;&gt;"NA",$BS$137=0,I241="NS")),1,0)))</f>
        <v>0</v>
      </c>
      <c r="CA241" s="202">
        <f t="shared" ref="CA241:CU241" si="170">IF($AH$96=$AJ$96,0,
IF(OR(AND($BS$137="NS",J241&lt;&gt;"NA",OR(J241="NS",J241=0)),AND($BS$137="NA",J241&lt;&gt;"NS",OR(J241="NA",J241=0))),0,
IF(OR(AND($BS$137&lt;&gt;"NS",$BS$137&lt;&gt;"NA",J241&lt;&gt;"NS",J241&lt;&gt;"NA",J241&gt;$BS$137),
AND(J241&gt;0,OR($BS$137="NS",$BS$137="NA")),
AND($BS$137&lt;&gt;"NS",$BS$137&lt;&gt;"NA",$BS$137&gt;=0,J241="NA"),
AND($BS$137&lt;&gt;"NS",$BS$137&lt;&gt;"NA",$BS$137=0,J241="NS")),1,0)))</f>
        <v>0</v>
      </c>
      <c r="CB241" s="202">
        <f t="shared" si="170"/>
        <v>0</v>
      </c>
      <c r="CC241" s="202">
        <f t="shared" si="170"/>
        <v>0</v>
      </c>
      <c r="CD241" s="202">
        <f t="shared" si="170"/>
        <v>0</v>
      </c>
      <c r="CE241" s="202">
        <f t="shared" si="170"/>
        <v>0</v>
      </c>
      <c r="CF241" s="202">
        <f t="shared" si="170"/>
        <v>0</v>
      </c>
      <c r="CG241" s="202">
        <f t="shared" si="170"/>
        <v>0</v>
      </c>
      <c r="CH241" s="202">
        <f t="shared" si="170"/>
        <v>0</v>
      </c>
      <c r="CI241" s="202">
        <f t="shared" si="170"/>
        <v>0</v>
      </c>
      <c r="CJ241" s="202">
        <f t="shared" si="170"/>
        <v>0</v>
      </c>
      <c r="CK241" s="202">
        <f t="shared" si="170"/>
        <v>0</v>
      </c>
      <c r="CL241" s="202">
        <f t="shared" si="170"/>
        <v>0</v>
      </c>
      <c r="CM241" s="202">
        <f t="shared" si="170"/>
        <v>0</v>
      </c>
      <c r="CN241" s="202">
        <f t="shared" si="170"/>
        <v>0</v>
      </c>
      <c r="CO241" s="202">
        <f t="shared" si="170"/>
        <v>0</v>
      </c>
      <c r="CP241" s="202">
        <f t="shared" si="170"/>
        <v>0</v>
      </c>
      <c r="CQ241" s="202">
        <f t="shared" si="170"/>
        <v>0</v>
      </c>
      <c r="CR241" s="202">
        <f t="shared" si="170"/>
        <v>0</v>
      </c>
      <c r="CS241" s="202">
        <f t="shared" si="170"/>
        <v>0</v>
      </c>
      <c r="CT241" s="202">
        <f t="shared" si="170"/>
        <v>0</v>
      </c>
      <c r="CU241" s="202">
        <f t="shared" si="170"/>
        <v>0</v>
      </c>
      <c r="CY241" s="563">
        <f t="shared" si="139"/>
        <v>0</v>
      </c>
      <c r="CZ241" s="563"/>
    </row>
    <row r="242" spans="1:104" s="211" customFormat="1" ht="15" customHeight="1">
      <c r="A242" s="18"/>
      <c r="B242" s="51"/>
      <c r="C242" s="48" t="s">
        <v>5033</v>
      </c>
      <c r="D242" s="580" t="str">
        <f>IF(CNGE_2024_M3_Secc1!D85="","",CNGE_2024_M3_Secc1!D85)</f>
        <v/>
      </c>
      <c r="E242" s="580"/>
      <c r="F242" s="580"/>
      <c r="G242" s="580"/>
      <c r="H242" s="580"/>
      <c r="I242" s="103"/>
      <c r="J242" s="103"/>
      <c r="K242" s="103"/>
      <c r="L242" s="103"/>
      <c r="M242" s="103"/>
      <c r="N242" s="103"/>
      <c r="O242" s="103"/>
      <c r="P242" s="103"/>
      <c r="Q242" s="103"/>
      <c r="R242" s="103"/>
      <c r="S242" s="103"/>
      <c r="T242" s="103"/>
      <c r="U242" s="103"/>
      <c r="V242" s="103"/>
      <c r="W242" s="103"/>
      <c r="X242" s="103"/>
      <c r="Y242" s="103"/>
      <c r="Z242" s="103"/>
      <c r="AA242" s="103"/>
      <c r="AB242" s="103"/>
      <c r="AC242" s="103"/>
      <c r="AD242" s="103"/>
      <c r="AE242" s="213"/>
      <c r="AF242" s="210"/>
      <c r="AV242" s="202" t="e" cm="1">
        <f t="array" ref="AV242">IF(CNGE_2024_M3_Secc1!$AO$111=CNGE_2024_M3_Secc1!$AQ$111,O,IF(CNGE_2024_M3_Secc1!I253="",1,0))</f>
        <v>#NAME?</v>
      </c>
      <c r="AW242" s="202" t="e" cm="1">
        <f t="array" ref="AW242">IF(CNGE_2024_M3_Secc1!$AO$111=CNGE_2024_M3_Secc1!$AQ$111,O,IF(CNGE_2024_M3_Secc1!J253="",1,0))</f>
        <v>#NAME?</v>
      </c>
      <c r="AX242" s="202" t="e" cm="1">
        <f t="array" ref="AX242">IF(CNGE_2024_M3_Secc1!$AO$111=CNGE_2024_M3_Secc1!$AQ$111,O,IF(CNGE_2024_M3_Secc1!K253="",1,0))</f>
        <v>#NAME?</v>
      </c>
      <c r="AY242" s="202" t="e" cm="1">
        <f t="array" ref="AY242">IF(CNGE_2024_M3_Secc1!$AO$111=CNGE_2024_M3_Secc1!$AQ$111,O,IF(CNGE_2024_M3_Secc1!L253="",1,0))</f>
        <v>#NAME?</v>
      </c>
      <c r="AZ242" s="202" t="e" cm="1">
        <f t="array" ref="AZ242">IF(CNGE_2024_M3_Secc1!$AO$111=CNGE_2024_M3_Secc1!$AQ$111,O,IF(CNGE_2024_M3_Secc1!M253="",1,0))</f>
        <v>#NAME?</v>
      </c>
      <c r="BA242" s="202" t="e" cm="1">
        <f t="array" ref="BA242">IF(CNGE_2024_M3_Secc1!$AO$111=CNGE_2024_M3_Secc1!$AQ$111,O,IF(CNGE_2024_M3_Secc1!N253="",1,0))</f>
        <v>#NAME?</v>
      </c>
      <c r="BB242" s="202" t="e" cm="1">
        <f t="array" ref="BB242">IF(CNGE_2024_M3_Secc1!$AO$111=CNGE_2024_M3_Secc1!$AQ$111,O,IF(CNGE_2024_M3_Secc1!O253="",1,0))</f>
        <v>#NAME?</v>
      </c>
      <c r="BC242" s="202" t="e" cm="1">
        <f t="array" ref="BC242">IF(CNGE_2024_M3_Secc1!$AO$111=CNGE_2024_M3_Secc1!$AQ$111,O,IF(CNGE_2024_M3_Secc1!P253="",1,0))</f>
        <v>#NAME?</v>
      </c>
      <c r="BD242" s="202" t="e" cm="1">
        <f t="array" ref="BD242">IF(CNGE_2024_M3_Secc1!$AO$111=CNGE_2024_M3_Secc1!$AQ$111,O,IF(CNGE_2024_M3_Secc1!Q253="",1,0))</f>
        <v>#NAME?</v>
      </c>
      <c r="BE242" s="202" t="e" cm="1">
        <f t="array" ref="BE242">IF(CNGE_2024_M3_Secc1!$AO$111=CNGE_2024_M3_Secc1!$AQ$111,O,IF(CNGE_2024_M3_Secc1!R253="",1,0))</f>
        <v>#NAME?</v>
      </c>
      <c r="BF242" s="202" t="e" cm="1">
        <f t="array" ref="BF242">IF(CNGE_2024_M3_Secc1!$AO$111=CNGE_2024_M3_Secc1!$AQ$111,O,IF(CNGE_2024_M3_Secc1!S253="",1,0))</f>
        <v>#NAME?</v>
      </c>
      <c r="BG242" s="202" t="e" cm="1">
        <f t="array" ref="BG242">IF(CNGE_2024_M3_Secc1!$AO$111=CNGE_2024_M3_Secc1!$AQ$111,O,IF(CNGE_2024_M3_Secc1!T253="",1,0))</f>
        <v>#NAME?</v>
      </c>
      <c r="BH242" s="202" t="e" cm="1">
        <f t="array" ref="BH242">IF(CNGE_2024_M3_Secc1!$AO$111=CNGE_2024_M3_Secc1!$AQ$111,O,IF(CNGE_2024_M3_Secc1!U253="",1,0))</f>
        <v>#NAME?</v>
      </c>
      <c r="BI242" s="202" t="e" cm="1">
        <f t="array" ref="BI242">IF(CNGE_2024_M3_Secc1!$AO$111=CNGE_2024_M3_Secc1!$AQ$111,O,IF(CNGE_2024_M3_Secc1!V253="",1,0))</f>
        <v>#NAME?</v>
      </c>
      <c r="BJ242" s="202" t="e" cm="1">
        <f t="array" ref="BJ242">IF(CNGE_2024_M3_Secc1!$AO$111=CNGE_2024_M3_Secc1!$AQ$111,O,IF(CNGE_2024_M3_Secc1!W253="",1,0))</f>
        <v>#NAME?</v>
      </c>
      <c r="BK242" s="202" t="e" cm="1">
        <f t="array" ref="BK242">IF(CNGE_2024_M3_Secc1!$AO$111=CNGE_2024_M3_Secc1!$AQ$111,O,IF(CNGE_2024_M3_Secc1!X253="",1,0))</f>
        <v>#NAME?</v>
      </c>
      <c r="BL242" s="202" t="e" cm="1">
        <f t="array" ref="BL242">IF(CNGE_2024_M3_Secc1!$AO$111=CNGE_2024_M3_Secc1!$AQ$111,O,IF(CNGE_2024_M3_Secc1!Y253="",1,0))</f>
        <v>#NAME?</v>
      </c>
      <c r="BM242" s="202" t="e" cm="1">
        <f t="array" ref="BM242">IF(CNGE_2024_M3_Secc1!$AO$111=CNGE_2024_M3_Secc1!$AQ$111,O,IF(CNGE_2024_M3_Secc1!Z253="",1,0))</f>
        <v>#NAME?</v>
      </c>
      <c r="BN242" s="202" t="e" cm="1">
        <f t="array" ref="BN242">IF(CNGE_2024_M3_Secc1!$AO$111=CNGE_2024_M3_Secc1!$AQ$111,O,IF(CNGE_2024_M3_Secc1!AA253="",1,0))</f>
        <v>#NAME?</v>
      </c>
      <c r="BO242" s="202" t="e" cm="1">
        <f t="array" ref="BO242">IF(CNGE_2024_M3_Secc1!$AO$111=CNGE_2024_M3_Secc1!$AQ$111,O,IF(CNGE_2024_M3_Secc1!AB253="",1,0))</f>
        <v>#NAME?</v>
      </c>
      <c r="BP242" s="202" t="e" cm="1">
        <f t="array" ref="BP242">IF(CNGE_2024_M3_Secc1!$AO$111=CNGE_2024_M3_Secc1!$AQ$111,O,IF(CNGE_2024_M3_Secc1!AC253="",1,0))</f>
        <v>#NAME?</v>
      </c>
      <c r="BQ242" s="202" t="e" cm="1">
        <f t="array" ref="BQ242">IF(CNGE_2024_M3_Secc1!$AO$111=CNGE_2024_M3_Secc1!$AQ$111,O,IF(CNGE_2024_M3_Secc1!AD253="",1,0))</f>
        <v>#NAME?</v>
      </c>
      <c r="BZ242" s="202">
        <f>IF($AH$96=$AJ$96,0,
IF(OR(AND($BS$138="NS",I242&lt;&gt;"NA",OR(I242="NS",I242=0)),AND($BS$138="NA",I242&lt;&gt;"NS",OR(I242="NA",I242=0))),0,
IF(OR(AND($BS$138&lt;&gt;"NS",$BS$138&lt;&gt;"NA",I242&lt;&gt;"NS",I242&lt;&gt;"NA",I242&gt;$BS$138),
AND(I242&gt;0,OR($BS$138="NS",$BS$138="NA")),
AND($BS$138&lt;&gt;"NS",$BS$138&lt;&gt;"NA",$BS$138&gt;=0,I242="NA"),
AND($BS$138&lt;&gt;"NS",$BS$138&lt;&gt;"NA",$BS$138=0,I242="NS")),1,0)))</f>
        <v>0</v>
      </c>
      <c r="CA242" s="202">
        <f t="shared" ref="CA242:CU242" si="171">IF($AH$96=$AJ$96,0,
IF(OR(AND($BS$138="NS",J242&lt;&gt;"NA",OR(J242="NS",J242=0)),AND($BS$138="NA",J242&lt;&gt;"NS",OR(J242="NA",J242=0))),0,
IF(OR(AND($BS$138&lt;&gt;"NS",$BS$138&lt;&gt;"NA",J242&lt;&gt;"NS",J242&lt;&gt;"NA",J242&gt;$BS$138),
AND(J242&gt;0,OR($BS$138="NS",$BS$138="NA")),
AND($BS$138&lt;&gt;"NS",$BS$138&lt;&gt;"NA",$BS$138&gt;=0,J242="NA"),
AND($BS$138&lt;&gt;"NS",$BS$138&lt;&gt;"NA",$BS$138=0,J242="NS")),1,0)))</f>
        <v>0</v>
      </c>
      <c r="CB242" s="202">
        <f t="shared" si="171"/>
        <v>0</v>
      </c>
      <c r="CC242" s="202">
        <f t="shared" si="171"/>
        <v>0</v>
      </c>
      <c r="CD242" s="202">
        <f t="shared" si="171"/>
        <v>0</v>
      </c>
      <c r="CE242" s="202">
        <f t="shared" si="171"/>
        <v>0</v>
      </c>
      <c r="CF242" s="202">
        <f t="shared" si="171"/>
        <v>0</v>
      </c>
      <c r="CG242" s="202">
        <f t="shared" si="171"/>
        <v>0</v>
      </c>
      <c r="CH242" s="202">
        <f t="shared" si="171"/>
        <v>0</v>
      </c>
      <c r="CI242" s="202">
        <f t="shared" si="171"/>
        <v>0</v>
      </c>
      <c r="CJ242" s="202">
        <f t="shared" si="171"/>
        <v>0</v>
      </c>
      <c r="CK242" s="202">
        <f t="shared" si="171"/>
        <v>0</v>
      </c>
      <c r="CL242" s="202">
        <f t="shared" si="171"/>
        <v>0</v>
      </c>
      <c r="CM242" s="202">
        <f t="shared" si="171"/>
        <v>0</v>
      </c>
      <c r="CN242" s="202">
        <f t="shared" si="171"/>
        <v>0</v>
      </c>
      <c r="CO242" s="202">
        <f t="shared" si="171"/>
        <v>0</v>
      </c>
      <c r="CP242" s="202">
        <f t="shared" si="171"/>
        <v>0</v>
      </c>
      <c r="CQ242" s="202">
        <f t="shared" si="171"/>
        <v>0</v>
      </c>
      <c r="CR242" s="202">
        <f t="shared" si="171"/>
        <v>0</v>
      </c>
      <c r="CS242" s="202">
        <f t="shared" si="171"/>
        <v>0</v>
      </c>
      <c r="CT242" s="202">
        <f t="shared" si="171"/>
        <v>0</v>
      </c>
      <c r="CU242" s="202">
        <f t="shared" si="171"/>
        <v>0</v>
      </c>
      <c r="CY242" s="563">
        <f t="shared" si="139"/>
        <v>0</v>
      </c>
      <c r="CZ242" s="563"/>
    </row>
    <row r="243" spans="1:104" s="211" customFormat="1" ht="15" customHeight="1">
      <c r="A243" s="18"/>
      <c r="B243" s="51"/>
      <c r="C243" s="48" t="s">
        <v>5034</v>
      </c>
      <c r="D243" s="580" t="str">
        <f>IF(CNGE_2024_M3_Secc1!D86="","",CNGE_2024_M3_Secc1!D86)</f>
        <v/>
      </c>
      <c r="E243" s="580"/>
      <c r="F243" s="580"/>
      <c r="G243" s="580"/>
      <c r="H243" s="580"/>
      <c r="I243" s="103"/>
      <c r="J243" s="103"/>
      <c r="K243" s="103"/>
      <c r="L243" s="103"/>
      <c r="M243" s="103"/>
      <c r="N243" s="103"/>
      <c r="O243" s="103"/>
      <c r="P243" s="103"/>
      <c r="Q243" s="103"/>
      <c r="R243" s="103"/>
      <c r="S243" s="103"/>
      <c r="T243" s="103"/>
      <c r="U243" s="103"/>
      <c r="V243" s="103"/>
      <c r="W243" s="103"/>
      <c r="X243" s="103"/>
      <c r="Y243" s="103"/>
      <c r="Z243" s="103"/>
      <c r="AA243" s="103"/>
      <c r="AB243" s="103"/>
      <c r="AC243" s="103"/>
      <c r="AD243" s="103"/>
      <c r="AE243" s="213"/>
      <c r="AF243" s="210"/>
      <c r="AV243" s="202" t="e" cm="1">
        <f t="array" ref="AV243">IF(CNGE_2024_M3_Secc1!$AO$111=CNGE_2024_M3_Secc1!$AQ$111,O,IF(CNGE_2024_M3_Secc1!I254="",1,0))</f>
        <v>#NAME?</v>
      </c>
      <c r="AW243" s="202" t="e" cm="1">
        <f t="array" ref="AW243">IF(CNGE_2024_M3_Secc1!$AO$111=CNGE_2024_M3_Secc1!$AQ$111,O,IF(CNGE_2024_M3_Secc1!J254="",1,0))</f>
        <v>#NAME?</v>
      </c>
      <c r="AX243" s="202" t="e" cm="1">
        <f t="array" ref="AX243">IF(CNGE_2024_M3_Secc1!$AO$111=CNGE_2024_M3_Secc1!$AQ$111,O,IF(CNGE_2024_M3_Secc1!K254="",1,0))</f>
        <v>#NAME?</v>
      </c>
      <c r="AY243" s="202" t="e" cm="1">
        <f t="array" ref="AY243">IF(CNGE_2024_M3_Secc1!$AO$111=CNGE_2024_M3_Secc1!$AQ$111,O,IF(CNGE_2024_M3_Secc1!L254="",1,0))</f>
        <v>#NAME?</v>
      </c>
      <c r="AZ243" s="202" t="e" cm="1">
        <f t="array" ref="AZ243">IF(CNGE_2024_M3_Secc1!$AO$111=CNGE_2024_M3_Secc1!$AQ$111,O,IF(CNGE_2024_M3_Secc1!M254="",1,0))</f>
        <v>#NAME?</v>
      </c>
      <c r="BA243" s="202" t="e" cm="1">
        <f t="array" ref="BA243">IF(CNGE_2024_M3_Secc1!$AO$111=CNGE_2024_M3_Secc1!$AQ$111,O,IF(CNGE_2024_M3_Secc1!N254="",1,0))</f>
        <v>#NAME?</v>
      </c>
      <c r="BB243" s="202" t="e" cm="1">
        <f t="array" ref="BB243">IF(CNGE_2024_M3_Secc1!$AO$111=CNGE_2024_M3_Secc1!$AQ$111,O,IF(CNGE_2024_M3_Secc1!O254="",1,0))</f>
        <v>#NAME?</v>
      </c>
      <c r="BC243" s="202" t="e" cm="1">
        <f t="array" ref="BC243">IF(CNGE_2024_M3_Secc1!$AO$111=CNGE_2024_M3_Secc1!$AQ$111,O,IF(CNGE_2024_M3_Secc1!P254="",1,0))</f>
        <v>#NAME?</v>
      </c>
      <c r="BD243" s="202" t="e" cm="1">
        <f t="array" ref="BD243">IF(CNGE_2024_M3_Secc1!$AO$111=CNGE_2024_M3_Secc1!$AQ$111,O,IF(CNGE_2024_M3_Secc1!Q254="",1,0))</f>
        <v>#NAME?</v>
      </c>
      <c r="BE243" s="202" t="e" cm="1">
        <f t="array" ref="BE243">IF(CNGE_2024_M3_Secc1!$AO$111=CNGE_2024_M3_Secc1!$AQ$111,O,IF(CNGE_2024_M3_Secc1!R254="",1,0))</f>
        <v>#NAME?</v>
      </c>
      <c r="BF243" s="202" t="e" cm="1">
        <f t="array" ref="BF243">IF(CNGE_2024_M3_Secc1!$AO$111=CNGE_2024_M3_Secc1!$AQ$111,O,IF(CNGE_2024_M3_Secc1!S254="",1,0))</f>
        <v>#NAME?</v>
      </c>
      <c r="BG243" s="202" t="e" cm="1">
        <f t="array" ref="BG243">IF(CNGE_2024_M3_Secc1!$AO$111=CNGE_2024_M3_Secc1!$AQ$111,O,IF(CNGE_2024_M3_Secc1!T254="",1,0))</f>
        <v>#NAME?</v>
      </c>
      <c r="BH243" s="202" t="e" cm="1">
        <f t="array" ref="BH243">IF(CNGE_2024_M3_Secc1!$AO$111=CNGE_2024_M3_Secc1!$AQ$111,O,IF(CNGE_2024_M3_Secc1!U254="",1,0))</f>
        <v>#NAME?</v>
      </c>
      <c r="BI243" s="202" t="e" cm="1">
        <f t="array" ref="BI243">IF(CNGE_2024_M3_Secc1!$AO$111=CNGE_2024_M3_Secc1!$AQ$111,O,IF(CNGE_2024_M3_Secc1!V254="",1,0))</f>
        <v>#NAME?</v>
      </c>
      <c r="BJ243" s="202" t="e" cm="1">
        <f t="array" ref="BJ243">IF(CNGE_2024_M3_Secc1!$AO$111=CNGE_2024_M3_Secc1!$AQ$111,O,IF(CNGE_2024_M3_Secc1!W254="",1,0))</f>
        <v>#NAME?</v>
      </c>
      <c r="BK243" s="202" t="e" cm="1">
        <f t="array" ref="BK243">IF(CNGE_2024_M3_Secc1!$AO$111=CNGE_2024_M3_Secc1!$AQ$111,O,IF(CNGE_2024_M3_Secc1!X254="",1,0))</f>
        <v>#NAME?</v>
      </c>
      <c r="BL243" s="202" t="e" cm="1">
        <f t="array" ref="BL243">IF(CNGE_2024_M3_Secc1!$AO$111=CNGE_2024_M3_Secc1!$AQ$111,O,IF(CNGE_2024_M3_Secc1!Y254="",1,0))</f>
        <v>#NAME?</v>
      </c>
      <c r="BM243" s="202" t="e" cm="1">
        <f t="array" ref="BM243">IF(CNGE_2024_M3_Secc1!$AO$111=CNGE_2024_M3_Secc1!$AQ$111,O,IF(CNGE_2024_M3_Secc1!Z254="",1,0))</f>
        <v>#NAME?</v>
      </c>
      <c r="BN243" s="202" t="e" cm="1">
        <f t="array" ref="BN243">IF(CNGE_2024_M3_Secc1!$AO$111=CNGE_2024_M3_Secc1!$AQ$111,O,IF(CNGE_2024_M3_Secc1!AA254="",1,0))</f>
        <v>#NAME?</v>
      </c>
      <c r="BO243" s="202" t="e" cm="1">
        <f t="array" ref="BO243">IF(CNGE_2024_M3_Secc1!$AO$111=CNGE_2024_M3_Secc1!$AQ$111,O,IF(CNGE_2024_M3_Secc1!AB254="",1,0))</f>
        <v>#NAME?</v>
      </c>
      <c r="BP243" s="202" t="e" cm="1">
        <f t="array" ref="BP243">IF(CNGE_2024_M3_Secc1!$AO$111=CNGE_2024_M3_Secc1!$AQ$111,O,IF(CNGE_2024_M3_Secc1!AC254="",1,0))</f>
        <v>#NAME?</v>
      </c>
      <c r="BQ243" s="202" t="e" cm="1">
        <f t="array" ref="BQ243">IF(CNGE_2024_M3_Secc1!$AO$111=CNGE_2024_M3_Secc1!$AQ$111,O,IF(CNGE_2024_M3_Secc1!AD254="",1,0))</f>
        <v>#NAME?</v>
      </c>
      <c r="BZ243" s="202">
        <f>IF($AH$96=$AJ$96,0,
IF(OR(AND($BS$139="NS",I243&lt;&gt;"NA",OR(I243="NS",I243=0)),AND($BS$139="NA",I243&lt;&gt;"NS",OR(I243="NA",I243=0))),0,
IF(OR(AND($BS$139&lt;&gt;"NS",$BS$139&lt;&gt;"NA",I243&lt;&gt;"NS",I243&lt;&gt;"NA",I243&gt;$BS$139),
AND(I243&gt;0,OR($BS$139="NS",$BS$139="NA")),
AND($BS$139&lt;&gt;"NS",$BS$139&lt;&gt;"NA",$BS$139&gt;=0,I243="NA"),
AND($BS$139&lt;&gt;"NS",$BS$139&lt;&gt;"NA",$BS$139=0,I243="NS")),1,0)))</f>
        <v>0</v>
      </c>
      <c r="CA243" s="202">
        <f t="shared" ref="CA243:CU243" si="172">IF($AH$96=$AJ$96,0,
IF(OR(AND($BS$139="NS",J243&lt;&gt;"NA",OR(J243="NS",J243=0)),AND($BS$139="NA",J243&lt;&gt;"NS",OR(J243="NA",J243=0))),0,
IF(OR(AND($BS$139&lt;&gt;"NS",$BS$139&lt;&gt;"NA",J243&lt;&gt;"NS",J243&lt;&gt;"NA",J243&gt;$BS$139),
AND(J243&gt;0,OR($BS$139="NS",$BS$139="NA")),
AND($BS$139&lt;&gt;"NS",$BS$139&lt;&gt;"NA",$BS$139&gt;=0,J243="NA"),
AND($BS$139&lt;&gt;"NS",$BS$139&lt;&gt;"NA",$BS$139=0,J243="NS")),1,0)))</f>
        <v>0</v>
      </c>
      <c r="CB243" s="202">
        <f t="shared" si="172"/>
        <v>0</v>
      </c>
      <c r="CC243" s="202">
        <f t="shared" si="172"/>
        <v>0</v>
      </c>
      <c r="CD243" s="202">
        <f t="shared" si="172"/>
        <v>0</v>
      </c>
      <c r="CE243" s="202">
        <f t="shared" si="172"/>
        <v>0</v>
      </c>
      <c r="CF243" s="202">
        <f t="shared" si="172"/>
        <v>0</v>
      </c>
      <c r="CG243" s="202">
        <f t="shared" si="172"/>
        <v>0</v>
      </c>
      <c r="CH243" s="202">
        <f t="shared" si="172"/>
        <v>0</v>
      </c>
      <c r="CI243" s="202">
        <f t="shared" si="172"/>
        <v>0</v>
      </c>
      <c r="CJ243" s="202">
        <f t="shared" si="172"/>
        <v>0</v>
      </c>
      <c r="CK243" s="202">
        <f t="shared" si="172"/>
        <v>0</v>
      </c>
      <c r="CL243" s="202">
        <f t="shared" si="172"/>
        <v>0</v>
      </c>
      <c r="CM243" s="202">
        <f t="shared" si="172"/>
        <v>0</v>
      </c>
      <c r="CN243" s="202">
        <f t="shared" si="172"/>
        <v>0</v>
      </c>
      <c r="CO243" s="202">
        <f t="shared" si="172"/>
        <v>0</v>
      </c>
      <c r="CP243" s="202">
        <f t="shared" si="172"/>
        <v>0</v>
      </c>
      <c r="CQ243" s="202">
        <f t="shared" si="172"/>
        <v>0</v>
      </c>
      <c r="CR243" s="202">
        <f t="shared" si="172"/>
        <v>0</v>
      </c>
      <c r="CS243" s="202">
        <f t="shared" si="172"/>
        <v>0</v>
      </c>
      <c r="CT243" s="202">
        <f t="shared" si="172"/>
        <v>0</v>
      </c>
      <c r="CU243" s="202">
        <f t="shared" si="172"/>
        <v>0</v>
      </c>
      <c r="CY243" s="563">
        <f t="shared" si="139"/>
        <v>0</v>
      </c>
      <c r="CZ243" s="563"/>
    </row>
    <row r="244" spans="1:104" s="211" customFormat="1" ht="15" customHeight="1">
      <c r="A244" s="18"/>
      <c r="B244" s="51"/>
      <c r="C244" s="48" t="s">
        <v>5035</v>
      </c>
      <c r="D244" s="580" t="str">
        <f>IF(CNGE_2024_M3_Secc1!D87="","",CNGE_2024_M3_Secc1!D87)</f>
        <v/>
      </c>
      <c r="E244" s="580"/>
      <c r="F244" s="580"/>
      <c r="G244" s="580"/>
      <c r="H244" s="580"/>
      <c r="I244" s="103"/>
      <c r="J244" s="103"/>
      <c r="K244" s="103"/>
      <c r="L244" s="103"/>
      <c r="M244" s="103"/>
      <c r="N244" s="103"/>
      <c r="O244" s="103"/>
      <c r="P244" s="103"/>
      <c r="Q244" s="103"/>
      <c r="R244" s="103"/>
      <c r="S244" s="103"/>
      <c r="T244" s="103"/>
      <c r="U244" s="103"/>
      <c r="V244" s="103"/>
      <c r="W244" s="103"/>
      <c r="X244" s="103"/>
      <c r="Y244" s="103"/>
      <c r="Z244" s="103"/>
      <c r="AA244" s="103"/>
      <c r="AB244" s="103"/>
      <c r="AC244" s="103"/>
      <c r="AD244" s="103"/>
      <c r="AE244" s="213"/>
      <c r="AF244" s="210"/>
      <c r="AV244" s="202" t="e" cm="1">
        <f t="array" ref="AV244">IF(CNGE_2024_M3_Secc1!$AO$111=CNGE_2024_M3_Secc1!$AQ$111,O,IF(CNGE_2024_M3_Secc1!I255="",1,0))</f>
        <v>#NAME?</v>
      </c>
      <c r="AW244" s="202" t="e" cm="1">
        <f t="array" ref="AW244">IF(CNGE_2024_M3_Secc1!$AO$111=CNGE_2024_M3_Secc1!$AQ$111,O,IF(CNGE_2024_M3_Secc1!J255="",1,0))</f>
        <v>#NAME?</v>
      </c>
      <c r="AX244" s="202" t="e" cm="1">
        <f t="array" ref="AX244">IF(CNGE_2024_M3_Secc1!$AO$111=CNGE_2024_M3_Secc1!$AQ$111,O,IF(CNGE_2024_M3_Secc1!K255="",1,0))</f>
        <v>#NAME?</v>
      </c>
      <c r="AY244" s="202" t="e" cm="1">
        <f t="array" ref="AY244">IF(CNGE_2024_M3_Secc1!$AO$111=CNGE_2024_M3_Secc1!$AQ$111,O,IF(CNGE_2024_M3_Secc1!L255="",1,0))</f>
        <v>#NAME?</v>
      </c>
      <c r="AZ244" s="202" t="e" cm="1">
        <f t="array" ref="AZ244">IF(CNGE_2024_M3_Secc1!$AO$111=CNGE_2024_M3_Secc1!$AQ$111,O,IF(CNGE_2024_M3_Secc1!M255="",1,0))</f>
        <v>#NAME?</v>
      </c>
      <c r="BA244" s="202" t="e" cm="1">
        <f t="array" ref="BA244">IF(CNGE_2024_M3_Secc1!$AO$111=CNGE_2024_M3_Secc1!$AQ$111,O,IF(CNGE_2024_M3_Secc1!N255="",1,0))</f>
        <v>#NAME?</v>
      </c>
      <c r="BB244" s="202" t="e" cm="1">
        <f t="array" ref="BB244">IF(CNGE_2024_M3_Secc1!$AO$111=CNGE_2024_M3_Secc1!$AQ$111,O,IF(CNGE_2024_M3_Secc1!O255="",1,0))</f>
        <v>#NAME?</v>
      </c>
      <c r="BC244" s="202" t="e" cm="1">
        <f t="array" ref="BC244">IF(CNGE_2024_M3_Secc1!$AO$111=CNGE_2024_M3_Secc1!$AQ$111,O,IF(CNGE_2024_M3_Secc1!P255="",1,0))</f>
        <v>#NAME?</v>
      </c>
      <c r="BD244" s="202" t="e" cm="1">
        <f t="array" ref="BD244">IF(CNGE_2024_M3_Secc1!$AO$111=CNGE_2024_M3_Secc1!$AQ$111,O,IF(CNGE_2024_M3_Secc1!Q255="",1,0))</f>
        <v>#NAME?</v>
      </c>
      <c r="BE244" s="202" t="e" cm="1">
        <f t="array" ref="BE244">IF(CNGE_2024_M3_Secc1!$AO$111=CNGE_2024_M3_Secc1!$AQ$111,O,IF(CNGE_2024_M3_Secc1!R255="",1,0))</f>
        <v>#NAME?</v>
      </c>
      <c r="BF244" s="202" t="e" cm="1">
        <f t="array" ref="BF244">IF(CNGE_2024_M3_Secc1!$AO$111=CNGE_2024_M3_Secc1!$AQ$111,O,IF(CNGE_2024_M3_Secc1!S255="",1,0))</f>
        <v>#NAME?</v>
      </c>
      <c r="BG244" s="202" t="e" cm="1">
        <f t="array" ref="BG244">IF(CNGE_2024_M3_Secc1!$AO$111=CNGE_2024_M3_Secc1!$AQ$111,O,IF(CNGE_2024_M3_Secc1!T255="",1,0))</f>
        <v>#NAME?</v>
      </c>
      <c r="BH244" s="202" t="e" cm="1">
        <f t="array" ref="BH244">IF(CNGE_2024_M3_Secc1!$AO$111=CNGE_2024_M3_Secc1!$AQ$111,O,IF(CNGE_2024_M3_Secc1!U255="",1,0))</f>
        <v>#NAME?</v>
      </c>
      <c r="BI244" s="202" t="e" cm="1">
        <f t="array" ref="BI244">IF(CNGE_2024_M3_Secc1!$AO$111=CNGE_2024_M3_Secc1!$AQ$111,O,IF(CNGE_2024_M3_Secc1!V255="",1,0))</f>
        <v>#NAME?</v>
      </c>
      <c r="BJ244" s="202" t="e" cm="1">
        <f t="array" ref="BJ244">IF(CNGE_2024_M3_Secc1!$AO$111=CNGE_2024_M3_Secc1!$AQ$111,O,IF(CNGE_2024_M3_Secc1!W255="",1,0))</f>
        <v>#NAME?</v>
      </c>
      <c r="BK244" s="202" t="e" cm="1">
        <f t="array" ref="BK244">IF(CNGE_2024_M3_Secc1!$AO$111=CNGE_2024_M3_Secc1!$AQ$111,O,IF(CNGE_2024_M3_Secc1!X255="",1,0))</f>
        <v>#NAME?</v>
      </c>
      <c r="BL244" s="202" t="e" cm="1">
        <f t="array" ref="BL244">IF(CNGE_2024_M3_Secc1!$AO$111=CNGE_2024_M3_Secc1!$AQ$111,O,IF(CNGE_2024_M3_Secc1!Y255="",1,0))</f>
        <v>#NAME?</v>
      </c>
      <c r="BM244" s="202" t="e" cm="1">
        <f t="array" ref="BM244">IF(CNGE_2024_M3_Secc1!$AO$111=CNGE_2024_M3_Secc1!$AQ$111,O,IF(CNGE_2024_M3_Secc1!Z255="",1,0))</f>
        <v>#NAME?</v>
      </c>
      <c r="BN244" s="202" t="e" cm="1">
        <f t="array" ref="BN244">IF(CNGE_2024_M3_Secc1!$AO$111=CNGE_2024_M3_Secc1!$AQ$111,O,IF(CNGE_2024_M3_Secc1!AA255="",1,0))</f>
        <v>#NAME?</v>
      </c>
      <c r="BO244" s="202" t="e" cm="1">
        <f t="array" ref="BO244">IF(CNGE_2024_M3_Secc1!$AO$111=CNGE_2024_M3_Secc1!$AQ$111,O,IF(CNGE_2024_M3_Secc1!AB255="",1,0))</f>
        <v>#NAME?</v>
      </c>
      <c r="BP244" s="202" t="e" cm="1">
        <f t="array" ref="BP244">IF(CNGE_2024_M3_Secc1!$AO$111=CNGE_2024_M3_Secc1!$AQ$111,O,IF(CNGE_2024_M3_Secc1!AC255="",1,0))</f>
        <v>#NAME?</v>
      </c>
      <c r="BQ244" s="202" t="e" cm="1">
        <f t="array" ref="BQ244">IF(CNGE_2024_M3_Secc1!$AO$111=CNGE_2024_M3_Secc1!$AQ$111,O,IF(CNGE_2024_M3_Secc1!AD255="",1,0))</f>
        <v>#NAME?</v>
      </c>
      <c r="BZ244" s="202">
        <f>IF($AH$96=$AJ$96,0,
IF(OR(AND($BS$140="NS",I244&lt;&gt;"NA",OR(I244="NS",I244=0)),AND($BS$140="NA",I244&lt;&gt;"NS",OR(I244="NA",I244=0))),0,
IF(OR(AND($BS$140&lt;&gt;"NS",$BS$140&lt;&gt;"NA",I244&lt;&gt;"NS",I244&lt;&gt;"NA",I244&gt;$BS$140),
AND(I244&gt;0,OR($BS$140="NS",$BS$140="NA")),
AND($BS$140&lt;&gt;"NS",$BS$140&lt;&gt;"NA",$BS$140&gt;=0,I244="NA"),
AND($BS$140&lt;&gt;"NS",$BS$140&lt;&gt;"NA",$BS$140=0,I244="NS")),1,0)))</f>
        <v>0</v>
      </c>
      <c r="CA244" s="202">
        <f t="shared" ref="CA244:CU244" si="173">IF($AH$96=$AJ$96,0,
IF(OR(AND($BS$140="NS",J244&lt;&gt;"NA",OR(J244="NS",J244=0)),AND($BS$140="NA",J244&lt;&gt;"NS",OR(J244="NA",J244=0))),0,
IF(OR(AND($BS$140&lt;&gt;"NS",$BS$140&lt;&gt;"NA",J244&lt;&gt;"NS",J244&lt;&gt;"NA",J244&gt;$BS$140),
AND(J244&gt;0,OR($BS$140="NS",$BS$140="NA")),
AND($BS$140&lt;&gt;"NS",$BS$140&lt;&gt;"NA",$BS$140&gt;=0,J244="NA"),
AND($BS$140&lt;&gt;"NS",$BS$140&lt;&gt;"NA",$BS$140=0,J244="NS")),1,0)))</f>
        <v>0</v>
      </c>
      <c r="CB244" s="202">
        <f t="shared" si="173"/>
        <v>0</v>
      </c>
      <c r="CC244" s="202">
        <f t="shared" si="173"/>
        <v>0</v>
      </c>
      <c r="CD244" s="202">
        <f t="shared" si="173"/>
        <v>0</v>
      </c>
      <c r="CE244" s="202">
        <f t="shared" si="173"/>
        <v>0</v>
      </c>
      <c r="CF244" s="202">
        <f t="shared" si="173"/>
        <v>0</v>
      </c>
      <c r="CG244" s="202">
        <f t="shared" si="173"/>
        <v>0</v>
      </c>
      <c r="CH244" s="202">
        <f t="shared" si="173"/>
        <v>0</v>
      </c>
      <c r="CI244" s="202">
        <f t="shared" si="173"/>
        <v>0</v>
      </c>
      <c r="CJ244" s="202">
        <f t="shared" si="173"/>
        <v>0</v>
      </c>
      <c r="CK244" s="202">
        <f t="shared" si="173"/>
        <v>0</v>
      </c>
      <c r="CL244" s="202">
        <f t="shared" si="173"/>
        <v>0</v>
      </c>
      <c r="CM244" s="202">
        <f t="shared" si="173"/>
        <v>0</v>
      </c>
      <c r="CN244" s="202">
        <f t="shared" si="173"/>
        <v>0</v>
      </c>
      <c r="CO244" s="202">
        <f t="shared" si="173"/>
        <v>0</v>
      </c>
      <c r="CP244" s="202">
        <f t="shared" si="173"/>
        <v>0</v>
      </c>
      <c r="CQ244" s="202">
        <f t="shared" si="173"/>
        <v>0</v>
      </c>
      <c r="CR244" s="202">
        <f t="shared" si="173"/>
        <v>0</v>
      </c>
      <c r="CS244" s="202">
        <f t="shared" si="173"/>
        <v>0</v>
      </c>
      <c r="CT244" s="202">
        <f t="shared" si="173"/>
        <v>0</v>
      </c>
      <c r="CU244" s="202">
        <f t="shared" si="173"/>
        <v>0</v>
      </c>
      <c r="CY244" s="563">
        <f t="shared" si="139"/>
        <v>0</v>
      </c>
      <c r="CZ244" s="563"/>
    </row>
    <row r="245" spans="1:104" s="211" customFormat="1" ht="15" customHeight="1">
      <c r="A245" s="18"/>
      <c r="B245" s="51"/>
      <c r="C245" s="48" t="s">
        <v>5105</v>
      </c>
      <c r="D245" s="580" t="str">
        <f>IF(CNGE_2024_M3_Secc1!D88="","",CNGE_2024_M3_Secc1!D88)</f>
        <v/>
      </c>
      <c r="E245" s="580"/>
      <c r="F245" s="580"/>
      <c r="G245" s="580"/>
      <c r="H245" s="580"/>
      <c r="I245" s="103"/>
      <c r="J245" s="103"/>
      <c r="K245" s="103"/>
      <c r="L245" s="103"/>
      <c r="M245" s="103"/>
      <c r="N245" s="103"/>
      <c r="O245" s="103"/>
      <c r="P245" s="103"/>
      <c r="Q245" s="103"/>
      <c r="R245" s="103"/>
      <c r="S245" s="103"/>
      <c r="T245" s="103"/>
      <c r="U245" s="103"/>
      <c r="V245" s="103"/>
      <c r="W245" s="103"/>
      <c r="X245" s="103"/>
      <c r="Y245" s="103"/>
      <c r="Z245" s="103"/>
      <c r="AA245" s="103"/>
      <c r="AB245" s="103"/>
      <c r="AC245" s="103"/>
      <c r="AD245" s="103"/>
      <c r="AE245" s="213"/>
      <c r="AF245" s="210"/>
      <c r="AV245" s="202" t="e" cm="1">
        <f t="array" ref="AV245">IF(CNGE_2024_M3_Secc1!$AO$111=CNGE_2024_M3_Secc1!$AQ$111,O,IF(CNGE_2024_M3_Secc1!I256="",1,0))</f>
        <v>#NAME?</v>
      </c>
      <c r="AW245" s="202" t="e" cm="1">
        <f t="array" ref="AW245">IF(CNGE_2024_M3_Secc1!$AO$111=CNGE_2024_M3_Secc1!$AQ$111,O,IF(CNGE_2024_M3_Secc1!J256="",1,0))</f>
        <v>#NAME?</v>
      </c>
      <c r="AX245" s="202" t="e" cm="1">
        <f t="array" ref="AX245">IF(CNGE_2024_M3_Secc1!$AO$111=CNGE_2024_M3_Secc1!$AQ$111,O,IF(CNGE_2024_M3_Secc1!K256="",1,0))</f>
        <v>#NAME?</v>
      </c>
      <c r="AY245" s="202" t="e" cm="1">
        <f t="array" ref="AY245">IF(CNGE_2024_M3_Secc1!$AO$111=CNGE_2024_M3_Secc1!$AQ$111,O,IF(CNGE_2024_M3_Secc1!L256="",1,0))</f>
        <v>#NAME?</v>
      </c>
      <c r="AZ245" s="202" t="e" cm="1">
        <f t="array" ref="AZ245">IF(CNGE_2024_M3_Secc1!$AO$111=CNGE_2024_M3_Secc1!$AQ$111,O,IF(CNGE_2024_M3_Secc1!M256="",1,0))</f>
        <v>#NAME?</v>
      </c>
      <c r="BA245" s="202" t="e" cm="1">
        <f t="array" ref="BA245">IF(CNGE_2024_M3_Secc1!$AO$111=CNGE_2024_M3_Secc1!$AQ$111,O,IF(CNGE_2024_M3_Secc1!N256="",1,0))</f>
        <v>#NAME?</v>
      </c>
      <c r="BB245" s="202" t="e" cm="1">
        <f t="array" ref="BB245">IF(CNGE_2024_M3_Secc1!$AO$111=CNGE_2024_M3_Secc1!$AQ$111,O,IF(CNGE_2024_M3_Secc1!O256="",1,0))</f>
        <v>#NAME?</v>
      </c>
      <c r="BC245" s="202" t="e" cm="1">
        <f t="array" ref="BC245">IF(CNGE_2024_M3_Secc1!$AO$111=CNGE_2024_M3_Secc1!$AQ$111,O,IF(CNGE_2024_M3_Secc1!P256="",1,0))</f>
        <v>#NAME?</v>
      </c>
      <c r="BD245" s="202" t="e" cm="1">
        <f t="array" ref="BD245">IF(CNGE_2024_M3_Secc1!$AO$111=CNGE_2024_M3_Secc1!$AQ$111,O,IF(CNGE_2024_M3_Secc1!Q256="",1,0))</f>
        <v>#NAME?</v>
      </c>
      <c r="BE245" s="202" t="e" cm="1">
        <f t="array" ref="BE245">IF(CNGE_2024_M3_Secc1!$AO$111=CNGE_2024_M3_Secc1!$AQ$111,O,IF(CNGE_2024_M3_Secc1!R256="",1,0))</f>
        <v>#NAME?</v>
      </c>
      <c r="BF245" s="202" t="e" cm="1">
        <f t="array" ref="BF245">IF(CNGE_2024_M3_Secc1!$AO$111=CNGE_2024_M3_Secc1!$AQ$111,O,IF(CNGE_2024_M3_Secc1!S256="",1,0))</f>
        <v>#NAME?</v>
      </c>
      <c r="BG245" s="202" t="e" cm="1">
        <f t="array" ref="BG245">IF(CNGE_2024_M3_Secc1!$AO$111=CNGE_2024_M3_Secc1!$AQ$111,O,IF(CNGE_2024_M3_Secc1!T256="",1,0))</f>
        <v>#NAME?</v>
      </c>
      <c r="BH245" s="202" t="e" cm="1">
        <f t="array" ref="BH245">IF(CNGE_2024_M3_Secc1!$AO$111=CNGE_2024_M3_Secc1!$AQ$111,O,IF(CNGE_2024_M3_Secc1!U256="",1,0))</f>
        <v>#NAME?</v>
      </c>
      <c r="BI245" s="202" t="e" cm="1">
        <f t="array" ref="BI245">IF(CNGE_2024_M3_Secc1!$AO$111=CNGE_2024_M3_Secc1!$AQ$111,O,IF(CNGE_2024_M3_Secc1!V256="",1,0))</f>
        <v>#NAME?</v>
      </c>
      <c r="BJ245" s="202" t="e" cm="1">
        <f t="array" ref="BJ245">IF(CNGE_2024_M3_Secc1!$AO$111=CNGE_2024_M3_Secc1!$AQ$111,O,IF(CNGE_2024_M3_Secc1!W256="",1,0))</f>
        <v>#NAME?</v>
      </c>
      <c r="BK245" s="202" t="e" cm="1">
        <f t="array" ref="BK245">IF(CNGE_2024_M3_Secc1!$AO$111=CNGE_2024_M3_Secc1!$AQ$111,O,IF(CNGE_2024_M3_Secc1!X256="",1,0))</f>
        <v>#NAME?</v>
      </c>
      <c r="BL245" s="202" t="e" cm="1">
        <f t="array" ref="BL245">IF(CNGE_2024_M3_Secc1!$AO$111=CNGE_2024_M3_Secc1!$AQ$111,O,IF(CNGE_2024_M3_Secc1!Y256="",1,0))</f>
        <v>#NAME?</v>
      </c>
      <c r="BM245" s="202" t="e" cm="1">
        <f t="array" ref="BM245">IF(CNGE_2024_M3_Secc1!$AO$111=CNGE_2024_M3_Secc1!$AQ$111,O,IF(CNGE_2024_M3_Secc1!Z256="",1,0))</f>
        <v>#NAME?</v>
      </c>
      <c r="BN245" s="202" t="e" cm="1">
        <f t="array" ref="BN245">IF(CNGE_2024_M3_Secc1!$AO$111=CNGE_2024_M3_Secc1!$AQ$111,O,IF(CNGE_2024_M3_Secc1!AA256="",1,0))</f>
        <v>#NAME?</v>
      </c>
      <c r="BO245" s="202" t="e" cm="1">
        <f t="array" ref="BO245">IF(CNGE_2024_M3_Secc1!$AO$111=CNGE_2024_M3_Secc1!$AQ$111,O,IF(CNGE_2024_M3_Secc1!AB256="",1,0))</f>
        <v>#NAME?</v>
      </c>
      <c r="BP245" s="202" t="e" cm="1">
        <f t="array" ref="BP245">IF(CNGE_2024_M3_Secc1!$AO$111=CNGE_2024_M3_Secc1!$AQ$111,O,IF(CNGE_2024_M3_Secc1!AC256="",1,0))</f>
        <v>#NAME?</v>
      </c>
      <c r="BQ245" s="202" t="e" cm="1">
        <f t="array" ref="BQ245">IF(CNGE_2024_M3_Secc1!$AO$111=CNGE_2024_M3_Secc1!$AQ$111,O,IF(CNGE_2024_M3_Secc1!AD256="",1,0))</f>
        <v>#NAME?</v>
      </c>
      <c r="BZ245" s="202">
        <f>IF($AH$96=$AJ$96,0,
IF(OR(AND($BS$141="NS",I245&lt;&gt;"NA",OR(I245="NS",I245=0)),AND($BS$141="NA",I245&lt;&gt;"NS",OR(I245="NA",I245=0))),0,
IF(OR(AND($BS$141&lt;&gt;"NS",$BS$141&lt;&gt;"NA",I245&lt;&gt;"NS",I245&lt;&gt;"NA",I245&gt;$BS$141),
AND(I245&gt;0,OR($BS$141="NS",$BS$141="NA")),
AND($BS$141&lt;&gt;"NS",$BS$141&lt;&gt;"NA",$BS$141&gt;=0,I245="NA"),
AND($BS$141&lt;&gt;"NS",$BS$141&lt;&gt;"NA",$BS$141=0,I245="NS")),1,0)))</f>
        <v>0</v>
      </c>
      <c r="CA245" s="202">
        <f t="shared" ref="CA245:CU245" si="174">IF($AH$96=$AJ$96,0,
IF(OR(AND($BS$141="NS",J245&lt;&gt;"NA",OR(J245="NS",J245=0)),AND($BS$141="NA",J245&lt;&gt;"NS",OR(J245="NA",J245=0))),0,
IF(OR(AND($BS$141&lt;&gt;"NS",$BS$141&lt;&gt;"NA",J245&lt;&gt;"NS",J245&lt;&gt;"NA",J245&gt;$BS$141),
AND(J245&gt;0,OR($BS$141="NS",$BS$141="NA")),
AND($BS$141&lt;&gt;"NS",$BS$141&lt;&gt;"NA",$BS$141&gt;=0,J245="NA"),
AND($BS$141&lt;&gt;"NS",$BS$141&lt;&gt;"NA",$BS$141=0,J245="NS")),1,0)))</f>
        <v>0</v>
      </c>
      <c r="CB245" s="202">
        <f t="shared" si="174"/>
        <v>0</v>
      </c>
      <c r="CC245" s="202">
        <f t="shared" si="174"/>
        <v>0</v>
      </c>
      <c r="CD245" s="202">
        <f t="shared" si="174"/>
        <v>0</v>
      </c>
      <c r="CE245" s="202">
        <f t="shared" si="174"/>
        <v>0</v>
      </c>
      <c r="CF245" s="202">
        <f t="shared" si="174"/>
        <v>0</v>
      </c>
      <c r="CG245" s="202">
        <f t="shared" si="174"/>
        <v>0</v>
      </c>
      <c r="CH245" s="202">
        <f t="shared" si="174"/>
        <v>0</v>
      </c>
      <c r="CI245" s="202">
        <f t="shared" si="174"/>
        <v>0</v>
      </c>
      <c r="CJ245" s="202">
        <f t="shared" si="174"/>
        <v>0</v>
      </c>
      <c r="CK245" s="202">
        <f t="shared" si="174"/>
        <v>0</v>
      </c>
      <c r="CL245" s="202">
        <f t="shared" si="174"/>
        <v>0</v>
      </c>
      <c r="CM245" s="202">
        <f t="shared" si="174"/>
        <v>0</v>
      </c>
      <c r="CN245" s="202">
        <f t="shared" si="174"/>
        <v>0</v>
      </c>
      <c r="CO245" s="202">
        <f t="shared" si="174"/>
        <v>0</v>
      </c>
      <c r="CP245" s="202">
        <f t="shared" si="174"/>
        <v>0</v>
      </c>
      <c r="CQ245" s="202">
        <f t="shared" si="174"/>
        <v>0</v>
      </c>
      <c r="CR245" s="202">
        <f t="shared" si="174"/>
        <v>0</v>
      </c>
      <c r="CS245" s="202">
        <f t="shared" si="174"/>
        <v>0</v>
      </c>
      <c r="CT245" s="202">
        <f t="shared" si="174"/>
        <v>0</v>
      </c>
      <c r="CU245" s="202">
        <f t="shared" si="174"/>
        <v>0</v>
      </c>
      <c r="CY245" s="563">
        <f t="shared" si="139"/>
        <v>0</v>
      </c>
      <c r="CZ245" s="563"/>
    </row>
    <row r="246" spans="1:104" s="211" customFormat="1" ht="15" customHeight="1">
      <c r="A246" s="18"/>
      <c r="B246" s="51"/>
      <c r="C246" s="48" t="s">
        <v>5106</v>
      </c>
      <c r="D246" s="580" t="str">
        <f>IF(CNGE_2024_M3_Secc1!D89="","",CNGE_2024_M3_Secc1!D89)</f>
        <v/>
      </c>
      <c r="E246" s="580"/>
      <c r="F246" s="580"/>
      <c r="G246" s="580"/>
      <c r="H246" s="580"/>
      <c r="I246" s="103"/>
      <c r="J246" s="103"/>
      <c r="K246" s="103"/>
      <c r="L246" s="103"/>
      <c r="M246" s="103"/>
      <c r="N246" s="103"/>
      <c r="O246" s="103"/>
      <c r="P246" s="103"/>
      <c r="Q246" s="103"/>
      <c r="R246" s="103"/>
      <c r="S246" s="103"/>
      <c r="T246" s="103"/>
      <c r="U246" s="103"/>
      <c r="V246" s="103"/>
      <c r="W246" s="103"/>
      <c r="X246" s="103"/>
      <c r="Y246" s="103"/>
      <c r="Z246" s="103"/>
      <c r="AA246" s="103"/>
      <c r="AB246" s="103"/>
      <c r="AC246" s="103"/>
      <c r="AD246" s="103"/>
      <c r="AE246" s="213"/>
      <c r="AF246" s="210"/>
      <c r="AV246" s="202" t="e" cm="1">
        <f t="array" ref="AV246">IF(CNGE_2024_M3_Secc1!$AO$111=CNGE_2024_M3_Secc1!$AQ$111,O,IF(CNGE_2024_M3_Secc1!I257="",1,0))</f>
        <v>#NAME?</v>
      </c>
      <c r="AW246" s="202" t="e" cm="1">
        <f t="array" ref="AW246">IF(CNGE_2024_M3_Secc1!$AO$111=CNGE_2024_M3_Secc1!$AQ$111,O,IF(CNGE_2024_M3_Secc1!J257="",1,0))</f>
        <v>#NAME?</v>
      </c>
      <c r="AX246" s="202" t="e" cm="1">
        <f t="array" ref="AX246">IF(CNGE_2024_M3_Secc1!$AO$111=CNGE_2024_M3_Secc1!$AQ$111,O,IF(CNGE_2024_M3_Secc1!K257="",1,0))</f>
        <v>#NAME?</v>
      </c>
      <c r="AY246" s="202" t="e" cm="1">
        <f t="array" ref="AY246">IF(CNGE_2024_M3_Secc1!$AO$111=CNGE_2024_M3_Secc1!$AQ$111,O,IF(CNGE_2024_M3_Secc1!L257="",1,0))</f>
        <v>#NAME?</v>
      </c>
      <c r="AZ246" s="202" t="e" cm="1">
        <f t="array" ref="AZ246">IF(CNGE_2024_M3_Secc1!$AO$111=CNGE_2024_M3_Secc1!$AQ$111,O,IF(CNGE_2024_M3_Secc1!M257="",1,0))</f>
        <v>#NAME?</v>
      </c>
      <c r="BA246" s="202" t="e" cm="1">
        <f t="array" ref="BA246">IF(CNGE_2024_M3_Secc1!$AO$111=CNGE_2024_M3_Secc1!$AQ$111,O,IF(CNGE_2024_M3_Secc1!N257="",1,0))</f>
        <v>#NAME?</v>
      </c>
      <c r="BB246" s="202" t="e" cm="1">
        <f t="array" ref="BB246">IF(CNGE_2024_M3_Secc1!$AO$111=CNGE_2024_M3_Secc1!$AQ$111,O,IF(CNGE_2024_M3_Secc1!O257="",1,0))</f>
        <v>#NAME?</v>
      </c>
      <c r="BC246" s="202" t="e" cm="1">
        <f t="array" ref="BC246">IF(CNGE_2024_M3_Secc1!$AO$111=CNGE_2024_M3_Secc1!$AQ$111,O,IF(CNGE_2024_M3_Secc1!P257="",1,0))</f>
        <v>#NAME?</v>
      </c>
      <c r="BD246" s="202" t="e" cm="1">
        <f t="array" ref="BD246">IF(CNGE_2024_M3_Secc1!$AO$111=CNGE_2024_M3_Secc1!$AQ$111,O,IF(CNGE_2024_M3_Secc1!Q257="",1,0))</f>
        <v>#NAME?</v>
      </c>
      <c r="BE246" s="202" t="e" cm="1">
        <f t="array" ref="BE246">IF(CNGE_2024_M3_Secc1!$AO$111=CNGE_2024_M3_Secc1!$AQ$111,O,IF(CNGE_2024_M3_Secc1!R257="",1,0))</f>
        <v>#NAME?</v>
      </c>
      <c r="BF246" s="202" t="e" cm="1">
        <f t="array" ref="BF246">IF(CNGE_2024_M3_Secc1!$AO$111=CNGE_2024_M3_Secc1!$AQ$111,O,IF(CNGE_2024_M3_Secc1!S257="",1,0))</f>
        <v>#NAME?</v>
      </c>
      <c r="BG246" s="202" t="e" cm="1">
        <f t="array" ref="BG246">IF(CNGE_2024_M3_Secc1!$AO$111=CNGE_2024_M3_Secc1!$AQ$111,O,IF(CNGE_2024_M3_Secc1!T257="",1,0))</f>
        <v>#NAME?</v>
      </c>
      <c r="BH246" s="202" t="e" cm="1">
        <f t="array" ref="BH246">IF(CNGE_2024_M3_Secc1!$AO$111=CNGE_2024_M3_Secc1!$AQ$111,O,IF(CNGE_2024_M3_Secc1!U257="",1,0))</f>
        <v>#NAME?</v>
      </c>
      <c r="BI246" s="202" t="e" cm="1">
        <f t="array" ref="BI246">IF(CNGE_2024_M3_Secc1!$AO$111=CNGE_2024_M3_Secc1!$AQ$111,O,IF(CNGE_2024_M3_Secc1!V257="",1,0))</f>
        <v>#NAME?</v>
      </c>
      <c r="BJ246" s="202" t="e" cm="1">
        <f t="array" ref="BJ246">IF(CNGE_2024_M3_Secc1!$AO$111=CNGE_2024_M3_Secc1!$AQ$111,O,IF(CNGE_2024_M3_Secc1!W257="",1,0))</f>
        <v>#NAME?</v>
      </c>
      <c r="BK246" s="202" t="e" cm="1">
        <f t="array" ref="BK246">IF(CNGE_2024_M3_Secc1!$AO$111=CNGE_2024_M3_Secc1!$AQ$111,O,IF(CNGE_2024_M3_Secc1!X257="",1,0))</f>
        <v>#NAME?</v>
      </c>
      <c r="BL246" s="202" t="e" cm="1">
        <f t="array" ref="BL246">IF(CNGE_2024_M3_Secc1!$AO$111=CNGE_2024_M3_Secc1!$AQ$111,O,IF(CNGE_2024_M3_Secc1!Y257="",1,0))</f>
        <v>#NAME?</v>
      </c>
      <c r="BM246" s="202" t="e" cm="1">
        <f t="array" ref="BM246">IF(CNGE_2024_M3_Secc1!$AO$111=CNGE_2024_M3_Secc1!$AQ$111,O,IF(CNGE_2024_M3_Secc1!Z257="",1,0))</f>
        <v>#NAME?</v>
      </c>
      <c r="BN246" s="202" t="e" cm="1">
        <f t="array" ref="BN246">IF(CNGE_2024_M3_Secc1!$AO$111=CNGE_2024_M3_Secc1!$AQ$111,O,IF(CNGE_2024_M3_Secc1!AA257="",1,0))</f>
        <v>#NAME?</v>
      </c>
      <c r="BO246" s="202" t="e" cm="1">
        <f t="array" ref="BO246">IF(CNGE_2024_M3_Secc1!$AO$111=CNGE_2024_M3_Secc1!$AQ$111,O,IF(CNGE_2024_M3_Secc1!AB257="",1,0))</f>
        <v>#NAME?</v>
      </c>
      <c r="BP246" s="202" t="e" cm="1">
        <f t="array" ref="BP246">IF(CNGE_2024_M3_Secc1!$AO$111=CNGE_2024_M3_Secc1!$AQ$111,O,IF(CNGE_2024_M3_Secc1!AC257="",1,0))</f>
        <v>#NAME?</v>
      </c>
      <c r="BQ246" s="202" t="e" cm="1">
        <f t="array" ref="BQ246">IF(CNGE_2024_M3_Secc1!$AO$111=CNGE_2024_M3_Secc1!$AQ$111,O,IF(CNGE_2024_M3_Secc1!AD257="",1,0))</f>
        <v>#NAME?</v>
      </c>
      <c r="BZ246" s="202">
        <f>IF($AH$96=$AJ$96,0,
IF(OR(AND($BS$142="NS",I246&lt;&gt;"NA",OR(I246="NS",I246=0)),AND($BS$142="NA",I246&lt;&gt;"NS",OR(I246="NA",I246=0))),0,
IF(OR(AND($BS$142&lt;&gt;"NS",$BS$142&lt;&gt;"NA",I246&lt;&gt;"NS",I246&lt;&gt;"NA",I246&gt;$BS$142),
AND(I246&gt;0,OR($BS$142="NS",$BS$142="NA")),
AND($BS$142&lt;&gt;"NS",$BS$142&lt;&gt;"NA",$BS$142&gt;=0,I246="NA"),
AND($BS$142&lt;&gt;"NS",$BS$142&lt;&gt;"NA",$BS$142=0,I246="NS")),1,0)))</f>
        <v>0</v>
      </c>
      <c r="CA246" s="202">
        <f t="shared" ref="CA246:CU246" si="175">IF($AH$96=$AJ$96,0,
IF(OR(AND($BS$142="NS",J246&lt;&gt;"NA",OR(J246="NS",J246=0)),AND($BS$142="NA",J246&lt;&gt;"NS",OR(J246="NA",J246=0))),0,
IF(OR(AND($BS$142&lt;&gt;"NS",$BS$142&lt;&gt;"NA",J246&lt;&gt;"NS",J246&lt;&gt;"NA",J246&gt;$BS$142),
AND(J246&gt;0,OR($BS$142="NS",$BS$142="NA")),
AND($BS$142&lt;&gt;"NS",$BS$142&lt;&gt;"NA",$BS$142&gt;=0,J246="NA"),
AND($BS$142&lt;&gt;"NS",$BS$142&lt;&gt;"NA",$BS$142=0,J246="NS")),1,0)))</f>
        <v>0</v>
      </c>
      <c r="CB246" s="202">
        <f t="shared" si="175"/>
        <v>0</v>
      </c>
      <c r="CC246" s="202">
        <f t="shared" si="175"/>
        <v>0</v>
      </c>
      <c r="CD246" s="202">
        <f t="shared" si="175"/>
        <v>0</v>
      </c>
      <c r="CE246" s="202">
        <f t="shared" si="175"/>
        <v>0</v>
      </c>
      <c r="CF246" s="202">
        <f t="shared" si="175"/>
        <v>0</v>
      </c>
      <c r="CG246" s="202">
        <f t="shared" si="175"/>
        <v>0</v>
      </c>
      <c r="CH246" s="202">
        <f t="shared" si="175"/>
        <v>0</v>
      </c>
      <c r="CI246" s="202">
        <f t="shared" si="175"/>
        <v>0</v>
      </c>
      <c r="CJ246" s="202">
        <f t="shared" si="175"/>
        <v>0</v>
      </c>
      <c r="CK246" s="202">
        <f t="shared" si="175"/>
        <v>0</v>
      </c>
      <c r="CL246" s="202">
        <f t="shared" si="175"/>
        <v>0</v>
      </c>
      <c r="CM246" s="202">
        <f t="shared" si="175"/>
        <v>0</v>
      </c>
      <c r="CN246" s="202">
        <f t="shared" si="175"/>
        <v>0</v>
      </c>
      <c r="CO246" s="202">
        <f t="shared" si="175"/>
        <v>0</v>
      </c>
      <c r="CP246" s="202">
        <f t="shared" si="175"/>
        <v>0</v>
      </c>
      <c r="CQ246" s="202">
        <f t="shared" si="175"/>
        <v>0</v>
      </c>
      <c r="CR246" s="202">
        <f t="shared" si="175"/>
        <v>0</v>
      </c>
      <c r="CS246" s="202">
        <f t="shared" si="175"/>
        <v>0</v>
      </c>
      <c r="CT246" s="202">
        <f t="shared" si="175"/>
        <v>0</v>
      </c>
      <c r="CU246" s="202">
        <f t="shared" si="175"/>
        <v>0</v>
      </c>
      <c r="CY246" s="563">
        <f t="shared" si="139"/>
        <v>0</v>
      </c>
      <c r="CZ246" s="563"/>
    </row>
    <row r="247" spans="1:104" s="211" customFormat="1" ht="15" customHeight="1">
      <c r="A247" s="18"/>
      <c r="B247" s="51"/>
      <c r="C247" s="48" t="s">
        <v>5107</v>
      </c>
      <c r="D247" s="580" t="str">
        <f>IF(CNGE_2024_M3_Secc1!D90="","",CNGE_2024_M3_Secc1!D90)</f>
        <v/>
      </c>
      <c r="E247" s="580"/>
      <c r="F247" s="580"/>
      <c r="G247" s="580"/>
      <c r="H247" s="580"/>
      <c r="I247" s="103"/>
      <c r="J247" s="103"/>
      <c r="K247" s="103"/>
      <c r="L247" s="103"/>
      <c r="M247" s="103"/>
      <c r="N247" s="103"/>
      <c r="O247" s="103"/>
      <c r="P247" s="103"/>
      <c r="Q247" s="103"/>
      <c r="R247" s="103"/>
      <c r="S247" s="103"/>
      <c r="T247" s="103"/>
      <c r="U247" s="103"/>
      <c r="V247" s="103"/>
      <c r="W247" s="103"/>
      <c r="X247" s="103"/>
      <c r="Y247" s="103"/>
      <c r="Z247" s="103"/>
      <c r="AA247" s="103"/>
      <c r="AB247" s="103"/>
      <c r="AC247" s="103"/>
      <c r="AD247" s="103"/>
      <c r="AE247" s="213"/>
      <c r="AF247" s="210"/>
      <c r="AV247" s="202" t="e" cm="1">
        <f t="array" ref="AV247">IF(CNGE_2024_M3_Secc1!$AO$111=CNGE_2024_M3_Secc1!$AQ$111,O,IF(CNGE_2024_M3_Secc1!I258="",1,0))</f>
        <v>#NAME?</v>
      </c>
      <c r="AW247" s="202" t="e" cm="1">
        <f t="array" ref="AW247">IF(CNGE_2024_M3_Secc1!$AO$111=CNGE_2024_M3_Secc1!$AQ$111,O,IF(CNGE_2024_M3_Secc1!J258="",1,0))</f>
        <v>#NAME?</v>
      </c>
      <c r="AX247" s="202" t="e" cm="1">
        <f t="array" ref="AX247">IF(CNGE_2024_M3_Secc1!$AO$111=CNGE_2024_M3_Secc1!$AQ$111,O,IF(CNGE_2024_M3_Secc1!K258="",1,0))</f>
        <v>#NAME?</v>
      </c>
      <c r="AY247" s="202" t="e" cm="1">
        <f t="array" ref="AY247">IF(CNGE_2024_M3_Secc1!$AO$111=CNGE_2024_M3_Secc1!$AQ$111,O,IF(CNGE_2024_M3_Secc1!L258="",1,0))</f>
        <v>#NAME?</v>
      </c>
      <c r="AZ247" s="202" t="e" cm="1">
        <f t="array" ref="AZ247">IF(CNGE_2024_M3_Secc1!$AO$111=CNGE_2024_M3_Secc1!$AQ$111,O,IF(CNGE_2024_M3_Secc1!M258="",1,0))</f>
        <v>#NAME?</v>
      </c>
      <c r="BA247" s="202" t="e" cm="1">
        <f t="array" ref="BA247">IF(CNGE_2024_M3_Secc1!$AO$111=CNGE_2024_M3_Secc1!$AQ$111,O,IF(CNGE_2024_M3_Secc1!N258="",1,0))</f>
        <v>#NAME?</v>
      </c>
      <c r="BB247" s="202" t="e" cm="1">
        <f t="array" ref="BB247">IF(CNGE_2024_M3_Secc1!$AO$111=CNGE_2024_M3_Secc1!$AQ$111,O,IF(CNGE_2024_M3_Secc1!O258="",1,0))</f>
        <v>#NAME?</v>
      </c>
      <c r="BC247" s="202" t="e" cm="1">
        <f t="array" ref="BC247">IF(CNGE_2024_M3_Secc1!$AO$111=CNGE_2024_M3_Secc1!$AQ$111,O,IF(CNGE_2024_M3_Secc1!P258="",1,0))</f>
        <v>#NAME?</v>
      </c>
      <c r="BD247" s="202" t="e" cm="1">
        <f t="array" ref="BD247">IF(CNGE_2024_M3_Secc1!$AO$111=CNGE_2024_M3_Secc1!$AQ$111,O,IF(CNGE_2024_M3_Secc1!Q258="",1,0))</f>
        <v>#NAME?</v>
      </c>
      <c r="BE247" s="202" t="e" cm="1">
        <f t="array" ref="BE247">IF(CNGE_2024_M3_Secc1!$AO$111=CNGE_2024_M3_Secc1!$AQ$111,O,IF(CNGE_2024_M3_Secc1!R258="",1,0))</f>
        <v>#NAME?</v>
      </c>
      <c r="BF247" s="202" t="e" cm="1">
        <f t="array" ref="BF247">IF(CNGE_2024_M3_Secc1!$AO$111=CNGE_2024_M3_Secc1!$AQ$111,O,IF(CNGE_2024_M3_Secc1!S258="",1,0))</f>
        <v>#NAME?</v>
      </c>
      <c r="BG247" s="202" t="e" cm="1">
        <f t="array" ref="BG247">IF(CNGE_2024_M3_Secc1!$AO$111=CNGE_2024_M3_Secc1!$AQ$111,O,IF(CNGE_2024_M3_Secc1!T258="",1,0))</f>
        <v>#NAME?</v>
      </c>
      <c r="BH247" s="202" t="e" cm="1">
        <f t="array" ref="BH247">IF(CNGE_2024_M3_Secc1!$AO$111=CNGE_2024_M3_Secc1!$AQ$111,O,IF(CNGE_2024_M3_Secc1!U258="",1,0))</f>
        <v>#NAME?</v>
      </c>
      <c r="BI247" s="202" t="e" cm="1">
        <f t="array" ref="BI247">IF(CNGE_2024_M3_Secc1!$AO$111=CNGE_2024_M3_Secc1!$AQ$111,O,IF(CNGE_2024_M3_Secc1!V258="",1,0))</f>
        <v>#NAME?</v>
      </c>
      <c r="BJ247" s="202" t="e" cm="1">
        <f t="array" ref="BJ247">IF(CNGE_2024_M3_Secc1!$AO$111=CNGE_2024_M3_Secc1!$AQ$111,O,IF(CNGE_2024_M3_Secc1!W258="",1,0))</f>
        <v>#NAME?</v>
      </c>
      <c r="BK247" s="202" t="e" cm="1">
        <f t="array" ref="BK247">IF(CNGE_2024_M3_Secc1!$AO$111=CNGE_2024_M3_Secc1!$AQ$111,O,IF(CNGE_2024_M3_Secc1!X258="",1,0))</f>
        <v>#NAME?</v>
      </c>
      <c r="BL247" s="202" t="e" cm="1">
        <f t="array" ref="BL247">IF(CNGE_2024_M3_Secc1!$AO$111=CNGE_2024_M3_Secc1!$AQ$111,O,IF(CNGE_2024_M3_Secc1!Y258="",1,0))</f>
        <v>#NAME?</v>
      </c>
      <c r="BM247" s="202" t="e" cm="1">
        <f t="array" ref="BM247">IF(CNGE_2024_M3_Secc1!$AO$111=CNGE_2024_M3_Secc1!$AQ$111,O,IF(CNGE_2024_M3_Secc1!Z258="",1,0))</f>
        <v>#NAME?</v>
      </c>
      <c r="BN247" s="202" t="e" cm="1">
        <f t="array" ref="BN247">IF(CNGE_2024_M3_Secc1!$AO$111=CNGE_2024_M3_Secc1!$AQ$111,O,IF(CNGE_2024_M3_Secc1!AA258="",1,0))</f>
        <v>#NAME?</v>
      </c>
      <c r="BO247" s="202" t="e" cm="1">
        <f t="array" ref="BO247">IF(CNGE_2024_M3_Secc1!$AO$111=CNGE_2024_M3_Secc1!$AQ$111,O,IF(CNGE_2024_M3_Secc1!AB258="",1,0))</f>
        <v>#NAME?</v>
      </c>
      <c r="BP247" s="202" t="e" cm="1">
        <f t="array" ref="BP247">IF(CNGE_2024_M3_Secc1!$AO$111=CNGE_2024_M3_Secc1!$AQ$111,O,IF(CNGE_2024_M3_Secc1!AC258="",1,0))</f>
        <v>#NAME?</v>
      </c>
      <c r="BQ247" s="202" t="e" cm="1">
        <f t="array" ref="BQ247">IF(CNGE_2024_M3_Secc1!$AO$111=CNGE_2024_M3_Secc1!$AQ$111,O,IF(CNGE_2024_M3_Secc1!AD258="",1,0))</f>
        <v>#NAME?</v>
      </c>
      <c r="BZ247" s="202">
        <f>IF($AH$96=$AJ$96,0,
IF(OR(AND($BS$143="NS",I247&lt;&gt;"NA",OR(I247="NS",I247=0)),AND($BS$143="NA",I247&lt;&gt;"NS",OR(I247="NA",I247=0))),0,
IF(OR(AND($BS$143&lt;&gt;"NS",$BS$143&lt;&gt;"NA",I247&lt;&gt;"NS",I247&lt;&gt;"NA",I247&gt;$BS$143),
AND(I247&gt;0,OR($BS$143="NS",$BS$143="NA")),
AND($BS$143&lt;&gt;"NS",$BS$143&lt;&gt;"NA",$BS$143&gt;=0,I247="NA"),
AND($BS$143&lt;&gt;"NS",$BS$143&lt;&gt;"NA",$BS$143=0,I247="NS")),1,0)))</f>
        <v>0</v>
      </c>
      <c r="CA247" s="202">
        <f t="shared" ref="CA247:CU247" si="176">IF($AH$96=$AJ$96,0,
IF(OR(AND($BS$143="NS",J247&lt;&gt;"NA",OR(J247="NS",J247=0)),AND($BS$143="NA",J247&lt;&gt;"NS",OR(J247="NA",J247=0))),0,
IF(OR(AND($BS$143&lt;&gt;"NS",$BS$143&lt;&gt;"NA",J247&lt;&gt;"NS",J247&lt;&gt;"NA",J247&gt;$BS$143),
AND(J247&gt;0,OR($BS$143="NS",$BS$143="NA")),
AND($BS$143&lt;&gt;"NS",$BS$143&lt;&gt;"NA",$BS$143&gt;=0,J247="NA"),
AND($BS$143&lt;&gt;"NS",$BS$143&lt;&gt;"NA",$BS$143=0,J247="NS")),1,0)))</f>
        <v>0</v>
      </c>
      <c r="CB247" s="202">
        <f t="shared" si="176"/>
        <v>0</v>
      </c>
      <c r="CC247" s="202">
        <f t="shared" si="176"/>
        <v>0</v>
      </c>
      <c r="CD247" s="202">
        <f t="shared" si="176"/>
        <v>0</v>
      </c>
      <c r="CE247" s="202">
        <f t="shared" si="176"/>
        <v>0</v>
      </c>
      <c r="CF247" s="202">
        <f t="shared" si="176"/>
        <v>0</v>
      </c>
      <c r="CG247" s="202">
        <f t="shared" si="176"/>
        <v>0</v>
      </c>
      <c r="CH247" s="202">
        <f t="shared" si="176"/>
        <v>0</v>
      </c>
      <c r="CI247" s="202">
        <f t="shared" si="176"/>
        <v>0</v>
      </c>
      <c r="CJ247" s="202">
        <f t="shared" si="176"/>
        <v>0</v>
      </c>
      <c r="CK247" s="202">
        <f t="shared" si="176"/>
        <v>0</v>
      </c>
      <c r="CL247" s="202">
        <f t="shared" si="176"/>
        <v>0</v>
      </c>
      <c r="CM247" s="202">
        <f t="shared" si="176"/>
        <v>0</v>
      </c>
      <c r="CN247" s="202">
        <f t="shared" si="176"/>
        <v>0</v>
      </c>
      <c r="CO247" s="202">
        <f t="shared" si="176"/>
        <v>0</v>
      </c>
      <c r="CP247" s="202">
        <f t="shared" si="176"/>
        <v>0</v>
      </c>
      <c r="CQ247" s="202">
        <f t="shared" si="176"/>
        <v>0</v>
      </c>
      <c r="CR247" s="202">
        <f t="shared" si="176"/>
        <v>0</v>
      </c>
      <c r="CS247" s="202">
        <f t="shared" si="176"/>
        <v>0</v>
      </c>
      <c r="CT247" s="202">
        <f t="shared" si="176"/>
        <v>0</v>
      </c>
      <c r="CU247" s="202">
        <f t="shared" si="176"/>
        <v>0</v>
      </c>
      <c r="CY247" s="563">
        <f t="shared" si="139"/>
        <v>0</v>
      </c>
      <c r="CZ247" s="563"/>
    </row>
    <row r="248" spans="1:104" s="211" customFormat="1" ht="15" customHeight="1">
      <c r="A248" s="18"/>
      <c r="B248" s="51"/>
      <c r="C248" s="48" t="s">
        <v>5108</v>
      </c>
      <c r="D248" s="580" t="str">
        <f>IF(CNGE_2024_M3_Secc1!D91="","",CNGE_2024_M3_Secc1!D91)</f>
        <v/>
      </c>
      <c r="E248" s="580"/>
      <c r="F248" s="580"/>
      <c r="G248" s="580"/>
      <c r="H248" s="580"/>
      <c r="I248" s="103"/>
      <c r="J248" s="103"/>
      <c r="K248" s="103"/>
      <c r="L248" s="103"/>
      <c r="M248" s="103"/>
      <c r="N248" s="103"/>
      <c r="O248" s="103"/>
      <c r="P248" s="103"/>
      <c r="Q248" s="103"/>
      <c r="R248" s="103"/>
      <c r="S248" s="103"/>
      <c r="T248" s="103"/>
      <c r="U248" s="103"/>
      <c r="V248" s="103"/>
      <c r="W248" s="103"/>
      <c r="X248" s="103"/>
      <c r="Y248" s="103"/>
      <c r="Z248" s="103"/>
      <c r="AA248" s="103"/>
      <c r="AB248" s="103"/>
      <c r="AC248" s="103"/>
      <c r="AD248" s="103"/>
      <c r="AE248" s="213"/>
      <c r="AF248" s="210"/>
      <c r="AV248" s="202" t="e" cm="1">
        <f t="array" ref="AV248">IF(CNGE_2024_M3_Secc1!$AO$111=CNGE_2024_M3_Secc1!$AQ$111,O,IF(CNGE_2024_M3_Secc1!I259="",1,0))</f>
        <v>#NAME?</v>
      </c>
      <c r="AW248" s="202" t="e" cm="1">
        <f t="array" ref="AW248">IF(CNGE_2024_M3_Secc1!$AO$111=CNGE_2024_M3_Secc1!$AQ$111,O,IF(CNGE_2024_M3_Secc1!J259="",1,0))</f>
        <v>#NAME?</v>
      </c>
      <c r="AX248" s="202" t="e" cm="1">
        <f t="array" ref="AX248">IF(CNGE_2024_M3_Secc1!$AO$111=CNGE_2024_M3_Secc1!$AQ$111,O,IF(CNGE_2024_M3_Secc1!K259="",1,0))</f>
        <v>#NAME?</v>
      </c>
      <c r="AY248" s="202" t="e" cm="1">
        <f t="array" ref="AY248">IF(CNGE_2024_M3_Secc1!$AO$111=CNGE_2024_M3_Secc1!$AQ$111,O,IF(CNGE_2024_M3_Secc1!L259="",1,0))</f>
        <v>#NAME?</v>
      </c>
      <c r="AZ248" s="202" t="e" cm="1">
        <f t="array" ref="AZ248">IF(CNGE_2024_M3_Secc1!$AO$111=CNGE_2024_M3_Secc1!$AQ$111,O,IF(CNGE_2024_M3_Secc1!M259="",1,0))</f>
        <v>#NAME?</v>
      </c>
      <c r="BA248" s="202" t="e" cm="1">
        <f t="array" ref="BA248">IF(CNGE_2024_M3_Secc1!$AO$111=CNGE_2024_M3_Secc1!$AQ$111,O,IF(CNGE_2024_M3_Secc1!N259="",1,0))</f>
        <v>#NAME?</v>
      </c>
      <c r="BB248" s="202" t="e" cm="1">
        <f t="array" ref="BB248">IF(CNGE_2024_M3_Secc1!$AO$111=CNGE_2024_M3_Secc1!$AQ$111,O,IF(CNGE_2024_M3_Secc1!O259="",1,0))</f>
        <v>#NAME?</v>
      </c>
      <c r="BC248" s="202" t="e" cm="1">
        <f t="array" ref="BC248">IF(CNGE_2024_M3_Secc1!$AO$111=CNGE_2024_M3_Secc1!$AQ$111,O,IF(CNGE_2024_M3_Secc1!P259="",1,0))</f>
        <v>#NAME?</v>
      </c>
      <c r="BD248" s="202" t="e" cm="1">
        <f t="array" ref="BD248">IF(CNGE_2024_M3_Secc1!$AO$111=CNGE_2024_M3_Secc1!$AQ$111,O,IF(CNGE_2024_M3_Secc1!Q259="",1,0))</f>
        <v>#NAME?</v>
      </c>
      <c r="BE248" s="202" t="e" cm="1">
        <f t="array" ref="BE248">IF(CNGE_2024_M3_Secc1!$AO$111=CNGE_2024_M3_Secc1!$AQ$111,O,IF(CNGE_2024_M3_Secc1!R259="",1,0))</f>
        <v>#NAME?</v>
      </c>
      <c r="BF248" s="202" t="e" cm="1">
        <f t="array" ref="BF248">IF(CNGE_2024_M3_Secc1!$AO$111=CNGE_2024_M3_Secc1!$AQ$111,O,IF(CNGE_2024_M3_Secc1!S259="",1,0))</f>
        <v>#NAME?</v>
      </c>
      <c r="BG248" s="202" t="e" cm="1">
        <f t="array" ref="BG248">IF(CNGE_2024_M3_Secc1!$AO$111=CNGE_2024_M3_Secc1!$AQ$111,O,IF(CNGE_2024_M3_Secc1!T259="",1,0))</f>
        <v>#NAME?</v>
      </c>
      <c r="BH248" s="202" t="e" cm="1">
        <f t="array" ref="BH248">IF(CNGE_2024_M3_Secc1!$AO$111=CNGE_2024_M3_Secc1!$AQ$111,O,IF(CNGE_2024_M3_Secc1!U259="",1,0))</f>
        <v>#NAME?</v>
      </c>
      <c r="BI248" s="202" t="e" cm="1">
        <f t="array" ref="BI248">IF(CNGE_2024_M3_Secc1!$AO$111=CNGE_2024_M3_Secc1!$AQ$111,O,IF(CNGE_2024_M3_Secc1!V259="",1,0))</f>
        <v>#NAME?</v>
      </c>
      <c r="BJ248" s="202" t="e" cm="1">
        <f t="array" ref="BJ248">IF(CNGE_2024_M3_Secc1!$AO$111=CNGE_2024_M3_Secc1!$AQ$111,O,IF(CNGE_2024_M3_Secc1!W259="",1,0))</f>
        <v>#NAME?</v>
      </c>
      <c r="BK248" s="202" t="e" cm="1">
        <f t="array" ref="BK248">IF(CNGE_2024_M3_Secc1!$AO$111=CNGE_2024_M3_Secc1!$AQ$111,O,IF(CNGE_2024_M3_Secc1!X259="",1,0))</f>
        <v>#NAME?</v>
      </c>
      <c r="BL248" s="202" t="e" cm="1">
        <f t="array" ref="BL248">IF(CNGE_2024_M3_Secc1!$AO$111=CNGE_2024_M3_Secc1!$AQ$111,O,IF(CNGE_2024_M3_Secc1!Y259="",1,0))</f>
        <v>#NAME?</v>
      </c>
      <c r="BM248" s="202" t="e" cm="1">
        <f t="array" ref="BM248">IF(CNGE_2024_M3_Secc1!$AO$111=CNGE_2024_M3_Secc1!$AQ$111,O,IF(CNGE_2024_M3_Secc1!Z259="",1,0))</f>
        <v>#NAME?</v>
      </c>
      <c r="BN248" s="202" t="e" cm="1">
        <f t="array" ref="BN248">IF(CNGE_2024_M3_Secc1!$AO$111=CNGE_2024_M3_Secc1!$AQ$111,O,IF(CNGE_2024_M3_Secc1!AA259="",1,0))</f>
        <v>#NAME?</v>
      </c>
      <c r="BO248" s="202" t="e" cm="1">
        <f t="array" ref="BO248">IF(CNGE_2024_M3_Secc1!$AO$111=CNGE_2024_M3_Secc1!$AQ$111,O,IF(CNGE_2024_M3_Secc1!AB259="",1,0))</f>
        <v>#NAME?</v>
      </c>
      <c r="BP248" s="202" t="e" cm="1">
        <f t="array" ref="BP248">IF(CNGE_2024_M3_Secc1!$AO$111=CNGE_2024_M3_Secc1!$AQ$111,O,IF(CNGE_2024_M3_Secc1!AC259="",1,0))</f>
        <v>#NAME?</v>
      </c>
      <c r="BQ248" s="202" t="e" cm="1">
        <f t="array" ref="BQ248">IF(CNGE_2024_M3_Secc1!$AO$111=CNGE_2024_M3_Secc1!$AQ$111,O,IF(CNGE_2024_M3_Secc1!AD259="",1,0))</f>
        <v>#NAME?</v>
      </c>
      <c r="BZ248" s="202">
        <f>IF($AH$96=$AJ$96,0,
IF(OR(AND($BS$144="NS",I248&lt;&gt;"NA",OR(I248="NS",I248=0)),AND($BS$144="NA",I248&lt;&gt;"NS",OR(I248="NA",I248=0))),0,
IF(OR(AND($BS$144&lt;&gt;"NS",$BS$144&lt;&gt;"NA",I248&lt;&gt;"NS",I248&lt;&gt;"NA",I248&gt;$BS$144),
AND(I248&gt;0,OR($BS$144="NS",$BS$144="NA")),
AND($BS$144&lt;&gt;"NS",$BS$144&lt;&gt;"NA",$BS$144&gt;=0,I248="NA"),
AND($BS$144&lt;&gt;"NS",$BS$144&lt;&gt;"NA",$BS$144=0,I248="NS")),1,0)))</f>
        <v>0</v>
      </c>
      <c r="CA248" s="202">
        <f t="shared" ref="CA248:CU248" si="177">IF($AH$96=$AJ$96,0,
IF(OR(AND($BS$144="NS",J248&lt;&gt;"NA",OR(J248="NS",J248=0)),AND($BS$144="NA",J248&lt;&gt;"NS",OR(J248="NA",J248=0))),0,
IF(OR(AND($BS$144&lt;&gt;"NS",$BS$144&lt;&gt;"NA",J248&lt;&gt;"NS",J248&lt;&gt;"NA",J248&gt;$BS$144),
AND(J248&gt;0,OR($BS$144="NS",$BS$144="NA")),
AND($BS$144&lt;&gt;"NS",$BS$144&lt;&gt;"NA",$BS$144&gt;=0,J248="NA"),
AND($BS$144&lt;&gt;"NS",$BS$144&lt;&gt;"NA",$BS$144=0,J248="NS")),1,0)))</f>
        <v>0</v>
      </c>
      <c r="CB248" s="202">
        <f t="shared" si="177"/>
        <v>0</v>
      </c>
      <c r="CC248" s="202">
        <f t="shared" si="177"/>
        <v>0</v>
      </c>
      <c r="CD248" s="202">
        <f t="shared" si="177"/>
        <v>0</v>
      </c>
      <c r="CE248" s="202">
        <f t="shared" si="177"/>
        <v>0</v>
      </c>
      <c r="CF248" s="202">
        <f t="shared" si="177"/>
        <v>0</v>
      </c>
      <c r="CG248" s="202">
        <f t="shared" si="177"/>
        <v>0</v>
      </c>
      <c r="CH248" s="202">
        <f t="shared" si="177"/>
        <v>0</v>
      </c>
      <c r="CI248" s="202">
        <f t="shared" si="177"/>
        <v>0</v>
      </c>
      <c r="CJ248" s="202">
        <f t="shared" si="177"/>
        <v>0</v>
      </c>
      <c r="CK248" s="202">
        <f t="shared" si="177"/>
        <v>0</v>
      </c>
      <c r="CL248" s="202">
        <f t="shared" si="177"/>
        <v>0</v>
      </c>
      <c r="CM248" s="202">
        <f t="shared" si="177"/>
        <v>0</v>
      </c>
      <c r="CN248" s="202">
        <f t="shared" si="177"/>
        <v>0</v>
      </c>
      <c r="CO248" s="202">
        <f t="shared" si="177"/>
        <v>0</v>
      </c>
      <c r="CP248" s="202">
        <f t="shared" si="177"/>
        <v>0</v>
      </c>
      <c r="CQ248" s="202">
        <f t="shared" si="177"/>
        <v>0</v>
      </c>
      <c r="CR248" s="202">
        <f t="shared" si="177"/>
        <v>0</v>
      </c>
      <c r="CS248" s="202">
        <f t="shared" si="177"/>
        <v>0</v>
      </c>
      <c r="CT248" s="202">
        <f t="shared" si="177"/>
        <v>0</v>
      </c>
      <c r="CU248" s="202">
        <f t="shared" si="177"/>
        <v>0</v>
      </c>
      <c r="CY248" s="563">
        <f t="shared" si="139"/>
        <v>0</v>
      </c>
      <c r="CZ248" s="563"/>
    </row>
    <row r="249" spans="1:104" s="211" customFormat="1" ht="15" customHeight="1">
      <c r="A249" s="18"/>
      <c r="B249" s="51"/>
      <c r="C249" s="48" t="s">
        <v>5109</v>
      </c>
      <c r="D249" s="580" t="str">
        <f>IF(CNGE_2024_M3_Secc1!D92="","",CNGE_2024_M3_Secc1!D92)</f>
        <v/>
      </c>
      <c r="E249" s="580"/>
      <c r="F249" s="580"/>
      <c r="G249" s="580"/>
      <c r="H249" s="580"/>
      <c r="I249" s="103"/>
      <c r="J249" s="103"/>
      <c r="K249" s="103"/>
      <c r="L249" s="103"/>
      <c r="M249" s="103"/>
      <c r="N249" s="103"/>
      <c r="O249" s="103"/>
      <c r="P249" s="103"/>
      <c r="Q249" s="103"/>
      <c r="R249" s="103"/>
      <c r="S249" s="103"/>
      <c r="T249" s="103"/>
      <c r="U249" s="103"/>
      <c r="V249" s="103"/>
      <c r="W249" s="103"/>
      <c r="X249" s="103"/>
      <c r="Y249" s="103"/>
      <c r="Z249" s="103"/>
      <c r="AA249" s="103"/>
      <c r="AB249" s="103"/>
      <c r="AC249" s="103"/>
      <c r="AD249" s="103"/>
      <c r="AE249" s="213"/>
      <c r="AF249" s="210"/>
      <c r="AV249" s="202" t="e" cm="1">
        <f t="array" ref="AV249">IF(CNGE_2024_M3_Secc1!$AO$111=CNGE_2024_M3_Secc1!$AQ$111,O,IF(CNGE_2024_M3_Secc1!I260="",1,0))</f>
        <v>#NAME?</v>
      </c>
      <c r="AW249" s="202" t="e" cm="1">
        <f t="array" ref="AW249">IF(CNGE_2024_M3_Secc1!$AO$111=CNGE_2024_M3_Secc1!$AQ$111,O,IF(CNGE_2024_M3_Secc1!J260="",1,0))</f>
        <v>#NAME?</v>
      </c>
      <c r="AX249" s="202" t="e" cm="1">
        <f t="array" ref="AX249">IF(CNGE_2024_M3_Secc1!$AO$111=CNGE_2024_M3_Secc1!$AQ$111,O,IF(CNGE_2024_M3_Secc1!K260="",1,0))</f>
        <v>#NAME?</v>
      </c>
      <c r="AY249" s="202" t="e" cm="1">
        <f t="array" ref="AY249">IF(CNGE_2024_M3_Secc1!$AO$111=CNGE_2024_M3_Secc1!$AQ$111,O,IF(CNGE_2024_M3_Secc1!L260="",1,0))</f>
        <v>#NAME?</v>
      </c>
      <c r="AZ249" s="202" t="e" cm="1">
        <f t="array" ref="AZ249">IF(CNGE_2024_M3_Secc1!$AO$111=CNGE_2024_M3_Secc1!$AQ$111,O,IF(CNGE_2024_M3_Secc1!M260="",1,0))</f>
        <v>#NAME?</v>
      </c>
      <c r="BA249" s="202" t="e" cm="1">
        <f t="array" ref="BA249">IF(CNGE_2024_M3_Secc1!$AO$111=CNGE_2024_M3_Secc1!$AQ$111,O,IF(CNGE_2024_M3_Secc1!N260="",1,0))</f>
        <v>#NAME?</v>
      </c>
      <c r="BB249" s="202" t="e" cm="1">
        <f t="array" ref="BB249">IF(CNGE_2024_M3_Secc1!$AO$111=CNGE_2024_M3_Secc1!$AQ$111,O,IF(CNGE_2024_M3_Secc1!O260="",1,0))</f>
        <v>#NAME?</v>
      </c>
      <c r="BC249" s="202" t="e" cm="1">
        <f t="array" ref="BC249">IF(CNGE_2024_M3_Secc1!$AO$111=CNGE_2024_M3_Secc1!$AQ$111,O,IF(CNGE_2024_M3_Secc1!P260="",1,0))</f>
        <v>#NAME?</v>
      </c>
      <c r="BD249" s="202" t="e" cm="1">
        <f t="array" ref="BD249">IF(CNGE_2024_M3_Secc1!$AO$111=CNGE_2024_M3_Secc1!$AQ$111,O,IF(CNGE_2024_M3_Secc1!Q260="",1,0))</f>
        <v>#NAME?</v>
      </c>
      <c r="BE249" s="202" t="e" cm="1">
        <f t="array" ref="BE249">IF(CNGE_2024_M3_Secc1!$AO$111=CNGE_2024_M3_Secc1!$AQ$111,O,IF(CNGE_2024_M3_Secc1!R260="",1,0))</f>
        <v>#NAME?</v>
      </c>
      <c r="BF249" s="202" t="e" cm="1">
        <f t="array" ref="BF249">IF(CNGE_2024_M3_Secc1!$AO$111=CNGE_2024_M3_Secc1!$AQ$111,O,IF(CNGE_2024_M3_Secc1!S260="",1,0))</f>
        <v>#NAME?</v>
      </c>
      <c r="BG249" s="202" t="e" cm="1">
        <f t="array" ref="BG249">IF(CNGE_2024_M3_Secc1!$AO$111=CNGE_2024_M3_Secc1!$AQ$111,O,IF(CNGE_2024_M3_Secc1!T260="",1,0))</f>
        <v>#NAME?</v>
      </c>
      <c r="BH249" s="202" t="e" cm="1">
        <f t="array" ref="BH249">IF(CNGE_2024_M3_Secc1!$AO$111=CNGE_2024_M3_Secc1!$AQ$111,O,IF(CNGE_2024_M3_Secc1!U260="",1,0))</f>
        <v>#NAME?</v>
      </c>
      <c r="BI249" s="202" t="e" cm="1">
        <f t="array" ref="BI249">IF(CNGE_2024_M3_Secc1!$AO$111=CNGE_2024_M3_Secc1!$AQ$111,O,IF(CNGE_2024_M3_Secc1!V260="",1,0))</f>
        <v>#NAME?</v>
      </c>
      <c r="BJ249" s="202" t="e" cm="1">
        <f t="array" ref="BJ249">IF(CNGE_2024_M3_Secc1!$AO$111=CNGE_2024_M3_Secc1!$AQ$111,O,IF(CNGE_2024_M3_Secc1!W260="",1,0))</f>
        <v>#NAME?</v>
      </c>
      <c r="BK249" s="202" t="e" cm="1">
        <f t="array" ref="BK249">IF(CNGE_2024_M3_Secc1!$AO$111=CNGE_2024_M3_Secc1!$AQ$111,O,IF(CNGE_2024_M3_Secc1!X260="",1,0))</f>
        <v>#NAME?</v>
      </c>
      <c r="BL249" s="202" t="e" cm="1">
        <f t="array" ref="BL249">IF(CNGE_2024_M3_Secc1!$AO$111=CNGE_2024_M3_Secc1!$AQ$111,O,IF(CNGE_2024_M3_Secc1!Y260="",1,0))</f>
        <v>#NAME?</v>
      </c>
      <c r="BM249" s="202" t="e" cm="1">
        <f t="array" ref="BM249">IF(CNGE_2024_M3_Secc1!$AO$111=CNGE_2024_M3_Secc1!$AQ$111,O,IF(CNGE_2024_M3_Secc1!Z260="",1,0))</f>
        <v>#NAME?</v>
      </c>
      <c r="BN249" s="202" t="e" cm="1">
        <f t="array" ref="BN249">IF(CNGE_2024_M3_Secc1!$AO$111=CNGE_2024_M3_Secc1!$AQ$111,O,IF(CNGE_2024_M3_Secc1!AA260="",1,0))</f>
        <v>#NAME?</v>
      </c>
      <c r="BO249" s="202" t="e" cm="1">
        <f t="array" ref="BO249">IF(CNGE_2024_M3_Secc1!$AO$111=CNGE_2024_M3_Secc1!$AQ$111,O,IF(CNGE_2024_M3_Secc1!AB260="",1,0))</f>
        <v>#NAME?</v>
      </c>
      <c r="BP249" s="202" t="e" cm="1">
        <f t="array" ref="BP249">IF(CNGE_2024_M3_Secc1!$AO$111=CNGE_2024_M3_Secc1!$AQ$111,O,IF(CNGE_2024_M3_Secc1!AC260="",1,0))</f>
        <v>#NAME?</v>
      </c>
      <c r="BQ249" s="202" t="e" cm="1">
        <f t="array" ref="BQ249">IF(CNGE_2024_M3_Secc1!$AO$111=CNGE_2024_M3_Secc1!$AQ$111,O,IF(CNGE_2024_M3_Secc1!AD260="",1,0))</f>
        <v>#NAME?</v>
      </c>
      <c r="BZ249" s="202">
        <f>IF($AH$96=$AJ$96,0,
IF(OR(AND($BS$145="NS",I249&lt;&gt;"NA",OR(I249="NS",I249=0)),AND($BS$145="NA",I249&lt;&gt;"NS",OR(I249="NA",I249=0))),0,
IF(OR(AND($BS$145&lt;&gt;"NS",$BS$145&lt;&gt;"NA",I249&lt;&gt;"NS",I249&lt;&gt;"NA",I249&gt;$BS$145),
AND(I249&gt;0,OR($BS$145="NS",$BS$145="NA")),
AND($BS$145&lt;&gt;"NS",$BS$145&lt;&gt;"NA",$BS$145&gt;=0,I249="NA"),
AND($BS$145&lt;&gt;"NS",$BS$145&lt;&gt;"NA",$BS$145=0,I249="NS")),1,0)))</f>
        <v>0</v>
      </c>
      <c r="CA249" s="202">
        <f t="shared" ref="CA249:CU249" si="178">IF($AH$96=$AJ$96,0,
IF(OR(AND($BS$145="NS",J249&lt;&gt;"NA",OR(J249="NS",J249=0)),AND($BS$145="NA",J249&lt;&gt;"NS",OR(J249="NA",J249=0))),0,
IF(OR(AND($BS$145&lt;&gt;"NS",$BS$145&lt;&gt;"NA",J249&lt;&gt;"NS",J249&lt;&gt;"NA",J249&gt;$BS$145),
AND(J249&gt;0,OR($BS$145="NS",$BS$145="NA")),
AND($BS$145&lt;&gt;"NS",$BS$145&lt;&gt;"NA",$BS$145&gt;=0,J249="NA"),
AND($BS$145&lt;&gt;"NS",$BS$145&lt;&gt;"NA",$BS$145=0,J249="NS")),1,0)))</f>
        <v>0</v>
      </c>
      <c r="CB249" s="202">
        <f t="shared" si="178"/>
        <v>0</v>
      </c>
      <c r="CC249" s="202">
        <f t="shared" si="178"/>
        <v>0</v>
      </c>
      <c r="CD249" s="202">
        <f t="shared" si="178"/>
        <v>0</v>
      </c>
      <c r="CE249" s="202">
        <f t="shared" si="178"/>
        <v>0</v>
      </c>
      <c r="CF249" s="202">
        <f t="shared" si="178"/>
        <v>0</v>
      </c>
      <c r="CG249" s="202">
        <f t="shared" si="178"/>
        <v>0</v>
      </c>
      <c r="CH249" s="202">
        <f t="shared" si="178"/>
        <v>0</v>
      </c>
      <c r="CI249" s="202">
        <f t="shared" si="178"/>
        <v>0</v>
      </c>
      <c r="CJ249" s="202">
        <f t="shared" si="178"/>
        <v>0</v>
      </c>
      <c r="CK249" s="202">
        <f t="shared" si="178"/>
        <v>0</v>
      </c>
      <c r="CL249" s="202">
        <f t="shared" si="178"/>
        <v>0</v>
      </c>
      <c r="CM249" s="202">
        <f t="shared" si="178"/>
        <v>0</v>
      </c>
      <c r="CN249" s="202">
        <f t="shared" si="178"/>
        <v>0</v>
      </c>
      <c r="CO249" s="202">
        <f t="shared" si="178"/>
        <v>0</v>
      </c>
      <c r="CP249" s="202">
        <f t="shared" si="178"/>
        <v>0</v>
      </c>
      <c r="CQ249" s="202">
        <f t="shared" si="178"/>
        <v>0</v>
      </c>
      <c r="CR249" s="202">
        <f t="shared" si="178"/>
        <v>0</v>
      </c>
      <c r="CS249" s="202">
        <f t="shared" si="178"/>
        <v>0</v>
      </c>
      <c r="CT249" s="202">
        <f t="shared" si="178"/>
        <v>0</v>
      </c>
      <c r="CU249" s="202">
        <f t="shared" si="178"/>
        <v>0</v>
      </c>
      <c r="CY249" s="563">
        <f t="shared" si="139"/>
        <v>0</v>
      </c>
      <c r="CZ249" s="563"/>
    </row>
    <row r="250" spans="1:104" s="211" customFormat="1" ht="15" customHeight="1">
      <c r="A250" s="18"/>
      <c r="B250" s="51"/>
      <c r="C250" s="48" t="s">
        <v>5110</v>
      </c>
      <c r="D250" s="580" t="str">
        <f>IF(CNGE_2024_M3_Secc1!D93="","",CNGE_2024_M3_Secc1!D93)</f>
        <v/>
      </c>
      <c r="E250" s="580"/>
      <c r="F250" s="580"/>
      <c r="G250" s="580"/>
      <c r="H250" s="580"/>
      <c r="I250" s="103"/>
      <c r="J250" s="103"/>
      <c r="K250" s="103"/>
      <c r="L250" s="103"/>
      <c r="M250" s="103"/>
      <c r="N250" s="103"/>
      <c r="O250" s="103"/>
      <c r="P250" s="103"/>
      <c r="Q250" s="103"/>
      <c r="R250" s="103"/>
      <c r="S250" s="103"/>
      <c r="T250" s="103"/>
      <c r="U250" s="103"/>
      <c r="V250" s="103"/>
      <c r="W250" s="103"/>
      <c r="X250" s="103"/>
      <c r="Y250" s="103"/>
      <c r="Z250" s="103"/>
      <c r="AA250" s="103"/>
      <c r="AB250" s="103"/>
      <c r="AC250" s="103"/>
      <c r="AD250" s="103"/>
      <c r="AE250" s="213"/>
      <c r="AF250" s="210"/>
      <c r="AV250" s="202" t="e" cm="1">
        <f t="array" ref="AV250">IF(CNGE_2024_M3_Secc1!$AO$111=CNGE_2024_M3_Secc1!$AQ$111,O,IF(CNGE_2024_M3_Secc1!I261="",1,0))</f>
        <v>#NAME?</v>
      </c>
      <c r="AW250" s="202" t="e" cm="1">
        <f t="array" ref="AW250">IF(CNGE_2024_M3_Secc1!$AO$111=CNGE_2024_M3_Secc1!$AQ$111,O,IF(CNGE_2024_M3_Secc1!J261="",1,0))</f>
        <v>#NAME?</v>
      </c>
      <c r="AX250" s="202" t="e" cm="1">
        <f t="array" ref="AX250">IF(CNGE_2024_M3_Secc1!$AO$111=CNGE_2024_M3_Secc1!$AQ$111,O,IF(CNGE_2024_M3_Secc1!K261="",1,0))</f>
        <v>#NAME?</v>
      </c>
      <c r="AY250" s="202" t="e" cm="1">
        <f t="array" ref="AY250">IF(CNGE_2024_M3_Secc1!$AO$111=CNGE_2024_M3_Secc1!$AQ$111,O,IF(CNGE_2024_M3_Secc1!L261="",1,0))</f>
        <v>#NAME?</v>
      </c>
      <c r="AZ250" s="202" t="e" cm="1">
        <f t="array" ref="AZ250">IF(CNGE_2024_M3_Secc1!$AO$111=CNGE_2024_M3_Secc1!$AQ$111,O,IF(CNGE_2024_M3_Secc1!M261="",1,0))</f>
        <v>#NAME?</v>
      </c>
      <c r="BA250" s="202" t="e" cm="1">
        <f t="array" ref="BA250">IF(CNGE_2024_M3_Secc1!$AO$111=CNGE_2024_M3_Secc1!$AQ$111,O,IF(CNGE_2024_M3_Secc1!N261="",1,0))</f>
        <v>#NAME?</v>
      </c>
      <c r="BB250" s="202" t="e" cm="1">
        <f t="array" ref="BB250">IF(CNGE_2024_M3_Secc1!$AO$111=CNGE_2024_M3_Secc1!$AQ$111,O,IF(CNGE_2024_M3_Secc1!O261="",1,0))</f>
        <v>#NAME?</v>
      </c>
      <c r="BC250" s="202" t="e" cm="1">
        <f t="array" ref="BC250">IF(CNGE_2024_M3_Secc1!$AO$111=CNGE_2024_M3_Secc1!$AQ$111,O,IF(CNGE_2024_M3_Secc1!P261="",1,0))</f>
        <v>#NAME?</v>
      </c>
      <c r="BD250" s="202" t="e" cm="1">
        <f t="array" ref="BD250">IF(CNGE_2024_M3_Secc1!$AO$111=CNGE_2024_M3_Secc1!$AQ$111,O,IF(CNGE_2024_M3_Secc1!Q261="",1,0))</f>
        <v>#NAME?</v>
      </c>
      <c r="BE250" s="202" t="e" cm="1">
        <f t="array" ref="BE250">IF(CNGE_2024_M3_Secc1!$AO$111=CNGE_2024_M3_Secc1!$AQ$111,O,IF(CNGE_2024_M3_Secc1!R261="",1,0))</f>
        <v>#NAME?</v>
      </c>
      <c r="BF250" s="202" t="e" cm="1">
        <f t="array" ref="BF250">IF(CNGE_2024_M3_Secc1!$AO$111=CNGE_2024_M3_Secc1!$AQ$111,O,IF(CNGE_2024_M3_Secc1!S261="",1,0))</f>
        <v>#NAME?</v>
      </c>
      <c r="BG250" s="202" t="e" cm="1">
        <f t="array" ref="BG250">IF(CNGE_2024_M3_Secc1!$AO$111=CNGE_2024_M3_Secc1!$AQ$111,O,IF(CNGE_2024_M3_Secc1!T261="",1,0))</f>
        <v>#NAME?</v>
      </c>
      <c r="BH250" s="202" t="e" cm="1">
        <f t="array" ref="BH250">IF(CNGE_2024_M3_Secc1!$AO$111=CNGE_2024_M3_Secc1!$AQ$111,O,IF(CNGE_2024_M3_Secc1!U261="",1,0))</f>
        <v>#NAME?</v>
      </c>
      <c r="BI250" s="202" t="e" cm="1">
        <f t="array" ref="BI250">IF(CNGE_2024_M3_Secc1!$AO$111=CNGE_2024_M3_Secc1!$AQ$111,O,IF(CNGE_2024_M3_Secc1!V261="",1,0))</f>
        <v>#NAME?</v>
      </c>
      <c r="BJ250" s="202" t="e" cm="1">
        <f t="array" ref="BJ250">IF(CNGE_2024_M3_Secc1!$AO$111=CNGE_2024_M3_Secc1!$AQ$111,O,IF(CNGE_2024_M3_Secc1!W261="",1,0))</f>
        <v>#NAME?</v>
      </c>
      <c r="BK250" s="202" t="e" cm="1">
        <f t="array" ref="BK250">IF(CNGE_2024_M3_Secc1!$AO$111=CNGE_2024_M3_Secc1!$AQ$111,O,IF(CNGE_2024_M3_Secc1!X261="",1,0))</f>
        <v>#NAME?</v>
      </c>
      <c r="BL250" s="202" t="e" cm="1">
        <f t="array" ref="BL250">IF(CNGE_2024_M3_Secc1!$AO$111=CNGE_2024_M3_Secc1!$AQ$111,O,IF(CNGE_2024_M3_Secc1!Y261="",1,0))</f>
        <v>#NAME?</v>
      </c>
      <c r="BM250" s="202" t="e" cm="1">
        <f t="array" ref="BM250">IF(CNGE_2024_M3_Secc1!$AO$111=CNGE_2024_M3_Secc1!$AQ$111,O,IF(CNGE_2024_M3_Secc1!Z261="",1,0))</f>
        <v>#NAME?</v>
      </c>
      <c r="BN250" s="202" t="e" cm="1">
        <f t="array" ref="BN250">IF(CNGE_2024_M3_Secc1!$AO$111=CNGE_2024_M3_Secc1!$AQ$111,O,IF(CNGE_2024_M3_Secc1!AA261="",1,0))</f>
        <v>#NAME?</v>
      </c>
      <c r="BO250" s="202" t="e" cm="1">
        <f t="array" ref="BO250">IF(CNGE_2024_M3_Secc1!$AO$111=CNGE_2024_M3_Secc1!$AQ$111,O,IF(CNGE_2024_M3_Secc1!AB261="",1,0))</f>
        <v>#NAME?</v>
      </c>
      <c r="BP250" s="202" t="e" cm="1">
        <f t="array" ref="BP250">IF(CNGE_2024_M3_Secc1!$AO$111=CNGE_2024_M3_Secc1!$AQ$111,O,IF(CNGE_2024_M3_Secc1!AC261="",1,0))</f>
        <v>#NAME?</v>
      </c>
      <c r="BQ250" s="202" t="e" cm="1">
        <f t="array" ref="BQ250">IF(CNGE_2024_M3_Secc1!$AO$111=CNGE_2024_M3_Secc1!$AQ$111,O,IF(CNGE_2024_M3_Secc1!AD261="",1,0))</f>
        <v>#NAME?</v>
      </c>
      <c r="BZ250" s="202">
        <f>IF($AH$96=$AJ$96,0,
IF(OR(AND($BS$146="NS",I250&lt;&gt;"NA",OR(I250="NS",I250=0)),AND($BS$146="NA",I250&lt;&gt;"NS",OR(I250="NA",I250=0))),0,
IF(OR(AND($BS$146&lt;&gt;"NS",$BS$146&lt;&gt;"NA",I250&lt;&gt;"NS",I250&lt;&gt;"NA",I250&gt;$BS$146),
AND(I250&gt;0,OR($BS$146="NS",$BS$146="NA")),
AND($BS$146&lt;&gt;"NS",$BS$146&lt;&gt;"NA",$BS$146&gt;=0,I250="NA"),
AND($BS$146&lt;&gt;"NS",$BS$146&lt;&gt;"NA",$BS$146=0,I250="NS")),1,0)))</f>
        <v>0</v>
      </c>
      <c r="CA250" s="202">
        <f t="shared" ref="CA250:CU250" si="179">IF($AH$96=$AJ$96,0,
IF(OR(AND($BS$146="NS",J250&lt;&gt;"NA",OR(J250="NS",J250=0)),AND($BS$146="NA",J250&lt;&gt;"NS",OR(J250="NA",J250=0))),0,
IF(OR(AND($BS$146&lt;&gt;"NS",$BS$146&lt;&gt;"NA",J250&lt;&gt;"NS",J250&lt;&gt;"NA",J250&gt;$BS$146),
AND(J250&gt;0,OR($BS$146="NS",$BS$146="NA")),
AND($BS$146&lt;&gt;"NS",$BS$146&lt;&gt;"NA",$BS$146&gt;=0,J250="NA"),
AND($BS$146&lt;&gt;"NS",$BS$146&lt;&gt;"NA",$BS$146=0,J250="NS")),1,0)))</f>
        <v>0</v>
      </c>
      <c r="CB250" s="202">
        <f t="shared" si="179"/>
        <v>0</v>
      </c>
      <c r="CC250" s="202">
        <f t="shared" si="179"/>
        <v>0</v>
      </c>
      <c r="CD250" s="202">
        <f t="shared" si="179"/>
        <v>0</v>
      </c>
      <c r="CE250" s="202">
        <f t="shared" si="179"/>
        <v>0</v>
      </c>
      <c r="CF250" s="202">
        <f t="shared" si="179"/>
        <v>0</v>
      </c>
      <c r="CG250" s="202">
        <f t="shared" si="179"/>
        <v>0</v>
      </c>
      <c r="CH250" s="202">
        <f t="shared" si="179"/>
        <v>0</v>
      </c>
      <c r="CI250" s="202">
        <f t="shared" si="179"/>
        <v>0</v>
      </c>
      <c r="CJ250" s="202">
        <f t="shared" si="179"/>
        <v>0</v>
      </c>
      <c r="CK250" s="202">
        <f t="shared" si="179"/>
        <v>0</v>
      </c>
      <c r="CL250" s="202">
        <f t="shared" si="179"/>
        <v>0</v>
      </c>
      <c r="CM250" s="202">
        <f t="shared" si="179"/>
        <v>0</v>
      </c>
      <c r="CN250" s="202">
        <f t="shared" si="179"/>
        <v>0</v>
      </c>
      <c r="CO250" s="202">
        <f t="shared" si="179"/>
        <v>0</v>
      </c>
      <c r="CP250" s="202">
        <f t="shared" si="179"/>
        <v>0</v>
      </c>
      <c r="CQ250" s="202">
        <f t="shared" si="179"/>
        <v>0</v>
      </c>
      <c r="CR250" s="202">
        <f t="shared" si="179"/>
        <v>0</v>
      </c>
      <c r="CS250" s="202">
        <f t="shared" si="179"/>
        <v>0</v>
      </c>
      <c r="CT250" s="202">
        <f t="shared" si="179"/>
        <v>0</v>
      </c>
      <c r="CU250" s="202">
        <f t="shared" si="179"/>
        <v>0</v>
      </c>
      <c r="CY250" s="563">
        <f t="shared" si="139"/>
        <v>0</v>
      </c>
      <c r="CZ250" s="563"/>
    </row>
    <row r="251" spans="1:104" s="211" customFormat="1" ht="15" customHeight="1">
      <c r="A251" s="18"/>
      <c r="B251" s="51"/>
      <c r="C251" s="48" t="s">
        <v>5111</v>
      </c>
      <c r="D251" s="580" t="str">
        <f>IF(CNGE_2024_M3_Secc1!D94="","",CNGE_2024_M3_Secc1!D94)</f>
        <v/>
      </c>
      <c r="E251" s="580"/>
      <c r="F251" s="580"/>
      <c r="G251" s="580"/>
      <c r="H251" s="580"/>
      <c r="I251" s="103"/>
      <c r="J251" s="103"/>
      <c r="K251" s="103"/>
      <c r="L251" s="103"/>
      <c r="M251" s="103"/>
      <c r="N251" s="103"/>
      <c r="O251" s="103"/>
      <c r="P251" s="103"/>
      <c r="Q251" s="103"/>
      <c r="R251" s="103"/>
      <c r="S251" s="103"/>
      <c r="T251" s="103"/>
      <c r="U251" s="103"/>
      <c r="V251" s="103"/>
      <c r="W251" s="103"/>
      <c r="X251" s="103"/>
      <c r="Y251" s="103"/>
      <c r="Z251" s="103"/>
      <c r="AA251" s="103"/>
      <c r="AB251" s="103"/>
      <c r="AC251" s="103"/>
      <c r="AD251" s="103"/>
      <c r="AE251" s="213"/>
      <c r="AF251" s="210"/>
      <c r="AV251" s="202" t="e" cm="1">
        <f t="array" ref="AV251">IF(CNGE_2024_M3_Secc1!$AO$111=CNGE_2024_M3_Secc1!$AQ$111,O,IF(CNGE_2024_M3_Secc1!I262="",1,0))</f>
        <v>#NAME?</v>
      </c>
      <c r="AW251" s="202" t="e" cm="1">
        <f t="array" ref="AW251">IF(CNGE_2024_M3_Secc1!$AO$111=CNGE_2024_M3_Secc1!$AQ$111,O,IF(CNGE_2024_M3_Secc1!J262="",1,0))</f>
        <v>#NAME?</v>
      </c>
      <c r="AX251" s="202" t="e" cm="1">
        <f t="array" ref="AX251">IF(CNGE_2024_M3_Secc1!$AO$111=CNGE_2024_M3_Secc1!$AQ$111,O,IF(CNGE_2024_M3_Secc1!K262="",1,0))</f>
        <v>#NAME?</v>
      </c>
      <c r="AY251" s="202" t="e" cm="1">
        <f t="array" ref="AY251">IF(CNGE_2024_M3_Secc1!$AO$111=CNGE_2024_M3_Secc1!$AQ$111,O,IF(CNGE_2024_M3_Secc1!L262="",1,0))</f>
        <v>#NAME?</v>
      </c>
      <c r="AZ251" s="202" t="e" cm="1">
        <f t="array" ref="AZ251">IF(CNGE_2024_M3_Secc1!$AO$111=CNGE_2024_M3_Secc1!$AQ$111,O,IF(CNGE_2024_M3_Secc1!M262="",1,0))</f>
        <v>#NAME?</v>
      </c>
      <c r="BA251" s="202" t="e" cm="1">
        <f t="array" ref="BA251">IF(CNGE_2024_M3_Secc1!$AO$111=CNGE_2024_M3_Secc1!$AQ$111,O,IF(CNGE_2024_M3_Secc1!N262="",1,0))</f>
        <v>#NAME?</v>
      </c>
      <c r="BB251" s="202" t="e" cm="1">
        <f t="array" ref="BB251">IF(CNGE_2024_M3_Secc1!$AO$111=CNGE_2024_M3_Secc1!$AQ$111,O,IF(CNGE_2024_M3_Secc1!O262="",1,0))</f>
        <v>#NAME?</v>
      </c>
      <c r="BC251" s="202" t="e" cm="1">
        <f t="array" ref="BC251">IF(CNGE_2024_M3_Secc1!$AO$111=CNGE_2024_M3_Secc1!$AQ$111,O,IF(CNGE_2024_M3_Secc1!P262="",1,0))</f>
        <v>#NAME?</v>
      </c>
      <c r="BD251" s="202" t="e" cm="1">
        <f t="array" ref="BD251">IF(CNGE_2024_M3_Secc1!$AO$111=CNGE_2024_M3_Secc1!$AQ$111,O,IF(CNGE_2024_M3_Secc1!Q262="",1,0))</f>
        <v>#NAME?</v>
      </c>
      <c r="BE251" s="202" t="e" cm="1">
        <f t="array" ref="BE251">IF(CNGE_2024_M3_Secc1!$AO$111=CNGE_2024_M3_Secc1!$AQ$111,O,IF(CNGE_2024_M3_Secc1!R262="",1,0))</f>
        <v>#NAME?</v>
      </c>
      <c r="BF251" s="202" t="e" cm="1">
        <f t="array" ref="BF251">IF(CNGE_2024_M3_Secc1!$AO$111=CNGE_2024_M3_Secc1!$AQ$111,O,IF(CNGE_2024_M3_Secc1!S262="",1,0))</f>
        <v>#NAME?</v>
      </c>
      <c r="BG251" s="202" t="e" cm="1">
        <f t="array" ref="BG251">IF(CNGE_2024_M3_Secc1!$AO$111=CNGE_2024_M3_Secc1!$AQ$111,O,IF(CNGE_2024_M3_Secc1!T262="",1,0))</f>
        <v>#NAME?</v>
      </c>
      <c r="BH251" s="202" t="e" cm="1">
        <f t="array" ref="BH251">IF(CNGE_2024_M3_Secc1!$AO$111=CNGE_2024_M3_Secc1!$AQ$111,O,IF(CNGE_2024_M3_Secc1!U262="",1,0))</f>
        <v>#NAME?</v>
      </c>
      <c r="BI251" s="202" t="e" cm="1">
        <f t="array" ref="BI251">IF(CNGE_2024_M3_Secc1!$AO$111=CNGE_2024_M3_Secc1!$AQ$111,O,IF(CNGE_2024_M3_Secc1!V262="",1,0))</f>
        <v>#NAME?</v>
      </c>
      <c r="BJ251" s="202" t="e" cm="1">
        <f t="array" ref="BJ251">IF(CNGE_2024_M3_Secc1!$AO$111=CNGE_2024_M3_Secc1!$AQ$111,O,IF(CNGE_2024_M3_Secc1!W262="",1,0))</f>
        <v>#NAME?</v>
      </c>
      <c r="BK251" s="202" t="e" cm="1">
        <f t="array" ref="BK251">IF(CNGE_2024_M3_Secc1!$AO$111=CNGE_2024_M3_Secc1!$AQ$111,O,IF(CNGE_2024_M3_Secc1!X262="",1,0))</f>
        <v>#NAME?</v>
      </c>
      <c r="BL251" s="202" t="e" cm="1">
        <f t="array" ref="BL251">IF(CNGE_2024_M3_Secc1!$AO$111=CNGE_2024_M3_Secc1!$AQ$111,O,IF(CNGE_2024_M3_Secc1!Y262="",1,0))</f>
        <v>#NAME?</v>
      </c>
      <c r="BM251" s="202" t="e" cm="1">
        <f t="array" ref="BM251">IF(CNGE_2024_M3_Secc1!$AO$111=CNGE_2024_M3_Secc1!$AQ$111,O,IF(CNGE_2024_M3_Secc1!Z262="",1,0))</f>
        <v>#NAME?</v>
      </c>
      <c r="BN251" s="202" t="e" cm="1">
        <f t="array" ref="BN251">IF(CNGE_2024_M3_Secc1!$AO$111=CNGE_2024_M3_Secc1!$AQ$111,O,IF(CNGE_2024_M3_Secc1!AA262="",1,0))</f>
        <v>#NAME?</v>
      </c>
      <c r="BO251" s="202" t="e" cm="1">
        <f t="array" ref="BO251">IF(CNGE_2024_M3_Secc1!$AO$111=CNGE_2024_M3_Secc1!$AQ$111,O,IF(CNGE_2024_M3_Secc1!AB262="",1,0))</f>
        <v>#NAME?</v>
      </c>
      <c r="BP251" s="202" t="e" cm="1">
        <f t="array" ref="BP251">IF(CNGE_2024_M3_Secc1!$AO$111=CNGE_2024_M3_Secc1!$AQ$111,O,IF(CNGE_2024_M3_Secc1!AC262="",1,0))</f>
        <v>#NAME?</v>
      </c>
      <c r="BQ251" s="202" t="e" cm="1">
        <f t="array" ref="BQ251">IF(CNGE_2024_M3_Secc1!$AO$111=CNGE_2024_M3_Secc1!$AQ$111,O,IF(CNGE_2024_M3_Secc1!AD262="",1,0))</f>
        <v>#NAME?</v>
      </c>
      <c r="BZ251" s="202">
        <f>IF($AH$96=$AJ$96,0,
IF(OR(AND($BS$147="NS",I251&lt;&gt;"NA",OR(I251="NS",I251=0)),AND($BS$147="NA",I251&lt;&gt;"NS",OR(I251="NA",I251=0))),0,
IF(OR(AND($BS$147&lt;&gt;"NS",$BS$147&lt;&gt;"NA",I251&lt;&gt;"NS",I251&lt;&gt;"NA",I251&gt;$BS$147),
AND(I251&gt;0,OR($BS$147="NS",$BS$147="NA")),
AND($BS$147&lt;&gt;"NS",$BS$147&lt;&gt;"NA",$BS$147&gt;=0,I251="NA"),
AND($BS$147&lt;&gt;"NS",$BS$147&lt;&gt;"NA",$BS$147=0,I251="NS")),1,0)))</f>
        <v>0</v>
      </c>
      <c r="CA251" s="202">
        <f t="shared" ref="CA251:CU251" si="180">IF($AH$96=$AJ$96,0,
IF(OR(AND($BS$147="NS",J251&lt;&gt;"NA",OR(J251="NS",J251=0)),AND($BS$147="NA",J251&lt;&gt;"NS",OR(J251="NA",J251=0))),0,
IF(OR(AND($BS$147&lt;&gt;"NS",$BS$147&lt;&gt;"NA",J251&lt;&gt;"NS",J251&lt;&gt;"NA",J251&gt;$BS$147),
AND(J251&gt;0,OR($BS$147="NS",$BS$147="NA")),
AND($BS$147&lt;&gt;"NS",$BS$147&lt;&gt;"NA",$BS$147&gt;=0,J251="NA"),
AND($BS$147&lt;&gt;"NS",$BS$147&lt;&gt;"NA",$BS$147=0,J251="NS")),1,0)))</f>
        <v>0</v>
      </c>
      <c r="CB251" s="202">
        <f t="shared" si="180"/>
        <v>0</v>
      </c>
      <c r="CC251" s="202">
        <f t="shared" si="180"/>
        <v>0</v>
      </c>
      <c r="CD251" s="202">
        <f t="shared" si="180"/>
        <v>0</v>
      </c>
      <c r="CE251" s="202">
        <f t="shared" si="180"/>
        <v>0</v>
      </c>
      <c r="CF251" s="202">
        <f t="shared" si="180"/>
        <v>0</v>
      </c>
      <c r="CG251" s="202">
        <f t="shared" si="180"/>
        <v>0</v>
      </c>
      <c r="CH251" s="202">
        <f t="shared" si="180"/>
        <v>0</v>
      </c>
      <c r="CI251" s="202">
        <f t="shared" si="180"/>
        <v>0</v>
      </c>
      <c r="CJ251" s="202">
        <f t="shared" si="180"/>
        <v>0</v>
      </c>
      <c r="CK251" s="202">
        <f t="shared" si="180"/>
        <v>0</v>
      </c>
      <c r="CL251" s="202">
        <f t="shared" si="180"/>
        <v>0</v>
      </c>
      <c r="CM251" s="202">
        <f t="shared" si="180"/>
        <v>0</v>
      </c>
      <c r="CN251" s="202">
        <f t="shared" si="180"/>
        <v>0</v>
      </c>
      <c r="CO251" s="202">
        <f t="shared" si="180"/>
        <v>0</v>
      </c>
      <c r="CP251" s="202">
        <f t="shared" si="180"/>
        <v>0</v>
      </c>
      <c r="CQ251" s="202">
        <f t="shared" si="180"/>
        <v>0</v>
      </c>
      <c r="CR251" s="202">
        <f t="shared" si="180"/>
        <v>0</v>
      </c>
      <c r="CS251" s="202">
        <f t="shared" si="180"/>
        <v>0</v>
      </c>
      <c r="CT251" s="202">
        <f t="shared" si="180"/>
        <v>0</v>
      </c>
      <c r="CU251" s="202">
        <f t="shared" si="180"/>
        <v>0</v>
      </c>
      <c r="CY251" s="563">
        <f t="shared" si="139"/>
        <v>0</v>
      </c>
      <c r="CZ251" s="563"/>
    </row>
    <row r="252" spans="1:104" s="211" customFormat="1" ht="15" customHeight="1">
      <c r="A252" s="18"/>
      <c r="B252" s="51"/>
      <c r="C252" s="48" t="s">
        <v>5112</v>
      </c>
      <c r="D252" s="580" t="str">
        <f>IF(CNGE_2024_M3_Secc1!D95="","",CNGE_2024_M3_Secc1!D95)</f>
        <v/>
      </c>
      <c r="E252" s="580"/>
      <c r="F252" s="580"/>
      <c r="G252" s="580"/>
      <c r="H252" s="580"/>
      <c r="I252" s="103"/>
      <c r="J252" s="103"/>
      <c r="K252" s="103"/>
      <c r="L252" s="103"/>
      <c r="M252" s="103"/>
      <c r="N252" s="103"/>
      <c r="O252" s="103"/>
      <c r="P252" s="103"/>
      <c r="Q252" s="103"/>
      <c r="R252" s="103"/>
      <c r="S252" s="103"/>
      <c r="T252" s="103"/>
      <c r="U252" s="103"/>
      <c r="V252" s="103"/>
      <c r="W252" s="103"/>
      <c r="X252" s="103"/>
      <c r="Y252" s="103"/>
      <c r="Z252" s="103"/>
      <c r="AA252" s="103"/>
      <c r="AB252" s="103"/>
      <c r="AC252" s="103"/>
      <c r="AD252" s="103"/>
      <c r="AE252" s="213"/>
      <c r="AF252" s="210"/>
      <c r="AV252" s="202" t="e" cm="1">
        <f t="array" ref="AV252">IF(CNGE_2024_M3_Secc1!$AO$111=CNGE_2024_M3_Secc1!$AQ$111,O,IF(CNGE_2024_M3_Secc1!I263="",1,0))</f>
        <v>#NAME?</v>
      </c>
      <c r="AW252" s="202" t="e" cm="1">
        <f t="array" ref="AW252">IF(CNGE_2024_M3_Secc1!$AO$111=CNGE_2024_M3_Secc1!$AQ$111,O,IF(CNGE_2024_M3_Secc1!J263="",1,0))</f>
        <v>#NAME?</v>
      </c>
      <c r="AX252" s="202" t="e" cm="1">
        <f t="array" ref="AX252">IF(CNGE_2024_M3_Secc1!$AO$111=CNGE_2024_M3_Secc1!$AQ$111,O,IF(CNGE_2024_M3_Secc1!K263="",1,0))</f>
        <v>#NAME?</v>
      </c>
      <c r="AY252" s="202" t="e" cm="1">
        <f t="array" ref="AY252">IF(CNGE_2024_M3_Secc1!$AO$111=CNGE_2024_M3_Secc1!$AQ$111,O,IF(CNGE_2024_M3_Secc1!L263="",1,0))</f>
        <v>#NAME?</v>
      </c>
      <c r="AZ252" s="202" t="e" cm="1">
        <f t="array" ref="AZ252">IF(CNGE_2024_M3_Secc1!$AO$111=CNGE_2024_M3_Secc1!$AQ$111,O,IF(CNGE_2024_M3_Secc1!M263="",1,0))</f>
        <v>#NAME?</v>
      </c>
      <c r="BA252" s="202" t="e" cm="1">
        <f t="array" ref="BA252">IF(CNGE_2024_M3_Secc1!$AO$111=CNGE_2024_M3_Secc1!$AQ$111,O,IF(CNGE_2024_M3_Secc1!N263="",1,0))</f>
        <v>#NAME?</v>
      </c>
      <c r="BB252" s="202" t="e" cm="1">
        <f t="array" ref="BB252">IF(CNGE_2024_M3_Secc1!$AO$111=CNGE_2024_M3_Secc1!$AQ$111,O,IF(CNGE_2024_M3_Secc1!O263="",1,0))</f>
        <v>#NAME?</v>
      </c>
      <c r="BC252" s="202" t="e" cm="1">
        <f t="array" ref="BC252">IF(CNGE_2024_M3_Secc1!$AO$111=CNGE_2024_M3_Secc1!$AQ$111,O,IF(CNGE_2024_M3_Secc1!P263="",1,0))</f>
        <v>#NAME?</v>
      </c>
      <c r="BD252" s="202" t="e" cm="1">
        <f t="array" ref="BD252">IF(CNGE_2024_M3_Secc1!$AO$111=CNGE_2024_M3_Secc1!$AQ$111,O,IF(CNGE_2024_M3_Secc1!Q263="",1,0))</f>
        <v>#NAME?</v>
      </c>
      <c r="BE252" s="202" t="e" cm="1">
        <f t="array" ref="BE252">IF(CNGE_2024_M3_Secc1!$AO$111=CNGE_2024_M3_Secc1!$AQ$111,O,IF(CNGE_2024_M3_Secc1!R263="",1,0))</f>
        <v>#NAME?</v>
      </c>
      <c r="BF252" s="202" t="e" cm="1">
        <f t="array" ref="BF252">IF(CNGE_2024_M3_Secc1!$AO$111=CNGE_2024_M3_Secc1!$AQ$111,O,IF(CNGE_2024_M3_Secc1!S263="",1,0))</f>
        <v>#NAME?</v>
      </c>
      <c r="BG252" s="202" t="e" cm="1">
        <f t="array" ref="BG252">IF(CNGE_2024_M3_Secc1!$AO$111=CNGE_2024_M3_Secc1!$AQ$111,O,IF(CNGE_2024_M3_Secc1!T263="",1,0))</f>
        <v>#NAME?</v>
      </c>
      <c r="BH252" s="202" t="e" cm="1">
        <f t="array" ref="BH252">IF(CNGE_2024_M3_Secc1!$AO$111=CNGE_2024_M3_Secc1!$AQ$111,O,IF(CNGE_2024_M3_Secc1!U263="",1,0))</f>
        <v>#NAME?</v>
      </c>
      <c r="BI252" s="202" t="e" cm="1">
        <f t="array" ref="BI252">IF(CNGE_2024_M3_Secc1!$AO$111=CNGE_2024_M3_Secc1!$AQ$111,O,IF(CNGE_2024_M3_Secc1!V263="",1,0))</f>
        <v>#NAME?</v>
      </c>
      <c r="BJ252" s="202" t="e" cm="1">
        <f t="array" ref="BJ252">IF(CNGE_2024_M3_Secc1!$AO$111=CNGE_2024_M3_Secc1!$AQ$111,O,IF(CNGE_2024_M3_Secc1!W263="",1,0))</f>
        <v>#NAME?</v>
      </c>
      <c r="BK252" s="202" t="e" cm="1">
        <f t="array" ref="BK252">IF(CNGE_2024_M3_Secc1!$AO$111=CNGE_2024_M3_Secc1!$AQ$111,O,IF(CNGE_2024_M3_Secc1!X263="",1,0))</f>
        <v>#NAME?</v>
      </c>
      <c r="BL252" s="202" t="e" cm="1">
        <f t="array" ref="BL252">IF(CNGE_2024_M3_Secc1!$AO$111=CNGE_2024_M3_Secc1!$AQ$111,O,IF(CNGE_2024_M3_Secc1!Y263="",1,0))</f>
        <v>#NAME?</v>
      </c>
      <c r="BM252" s="202" t="e" cm="1">
        <f t="array" ref="BM252">IF(CNGE_2024_M3_Secc1!$AO$111=CNGE_2024_M3_Secc1!$AQ$111,O,IF(CNGE_2024_M3_Secc1!Z263="",1,0))</f>
        <v>#NAME?</v>
      </c>
      <c r="BN252" s="202" t="e" cm="1">
        <f t="array" ref="BN252">IF(CNGE_2024_M3_Secc1!$AO$111=CNGE_2024_M3_Secc1!$AQ$111,O,IF(CNGE_2024_M3_Secc1!AA263="",1,0))</f>
        <v>#NAME?</v>
      </c>
      <c r="BO252" s="202" t="e" cm="1">
        <f t="array" ref="BO252">IF(CNGE_2024_M3_Secc1!$AO$111=CNGE_2024_M3_Secc1!$AQ$111,O,IF(CNGE_2024_M3_Secc1!AB263="",1,0))</f>
        <v>#NAME?</v>
      </c>
      <c r="BP252" s="202" t="e" cm="1">
        <f t="array" ref="BP252">IF(CNGE_2024_M3_Secc1!$AO$111=CNGE_2024_M3_Secc1!$AQ$111,O,IF(CNGE_2024_M3_Secc1!AC263="",1,0))</f>
        <v>#NAME?</v>
      </c>
      <c r="BQ252" s="202" t="e" cm="1">
        <f t="array" ref="BQ252">IF(CNGE_2024_M3_Secc1!$AO$111=CNGE_2024_M3_Secc1!$AQ$111,O,IF(CNGE_2024_M3_Secc1!AD263="",1,0))</f>
        <v>#NAME?</v>
      </c>
      <c r="BZ252" s="202">
        <f>IF($AH$96=$AJ$96,0,
IF(OR(AND($BS$148="NS",I252&lt;&gt;"NA",OR(I252="NS",I252=0)),AND($BS$148="NA",I252&lt;&gt;"NS",OR(I252="NA",I252=0))),0,
IF(OR(AND($BS$148&lt;&gt;"NS",$BS$148&lt;&gt;"NA",I252&lt;&gt;"NS",I252&lt;&gt;"NA",I252&gt;$BS$148),
AND(I252&gt;0,OR($BS$148="NS",$BS$148="NA")),
AND($BS$148&lt;&gt;"NS",$BS$148&lt;&gt;"NA",$BS$148&gt;=0,I252="NA"),
AND($BS$148&lt;&gt;"NS",$BS$148&lt;&gt;"NA",$BS$148=0,I252="NS")),1,0)))</f>
        <v>0</v>
      </c>
      <c r="CA252" s="202">
        <f t="shared" ref="CA252:CU252" si="181">IF($AH$96=$AJ$96,0,
IF(OR(AND($BS$148="NS",J252&lt;&gt;"NA",OR(J252="NS",J252=0)),AND($BS$148="NA",J252&lt;&gt;"NS",OR(J252="NA",J252=0))),0,
IF(OR(AND($BS$148&lt;&gt;"NS",$BS$148&lt;&gt;"NA",J252&lt;&gt;"NS",J252&lt;&gt;"NA",J252&gt;$BS$148),
AND(J252&gt;0,OR($BS$148="NS",$BS$148="NA")),
AND($BS$148&lt;&gt;"NS",$BS$148&lt;&gt;"NA",$BS$148&gt;=0,J252="NA"),
AND($BS$148&lt;&gt;"NS",$BS$148&lt;&gt;"NA",$BS$148=0,J252="NS")),1,0)))</f>
        <v>0</v>
      </c>
      <c r="CB252" s="202">
        <f t="shared" si="181"/>
        <v>0</v>
      </c>
      <c r="CC252" s="202">
        <f t="shared" si="181"/>
        <v>0</v>
      </c>
      <c r="CD252" s="202">
        <f t="shared" si="181"/>
        <v>0</v>
      </c>
      <c r="CE252" s="202">
        <f t="shared" si="181"/>
        <v>0</v>
      </c>
      <c r="CF252" s="202">
        <f t="shared" si="181"/>
        <v>0</v>
      </c>
      <c r="CG252" s="202">
        <f t="shared" si="181"/>
        <v>0</v>
      </c>
      <c r="CH252" s="202">
        <f t="shared" si="181"/>
        <v>0</v>
      </c>
      <c r="CI252" s="202">
        <f t="shared" si="181"/>
        <v>0</v>
      </c>
      <c r="CJ252" s="202">
        <f t="shared" si="181"/>
        <v>0</v>
      </c>
      <c r="CK252" s="202">
        <f t="shared" si="181"/>
        <v>0</v>
      </c>
      <c r="CL252" s="202">
        <f t="shared" si="181"/>
        <v>0</v>
      </c>
      <c r="CM252" s="202">
        <f t="shared" si="181"/>
        <v>0</v>
      </c>
      <c r="CN252" s="202">
        <f t="shared" si="181"/>
        <v>0</v>
      </c>
      <c r="CO252" s="202">
        <f t="shared" si="181"/>
        <v>0</v>
      </c>
      <c r="CP252" s="202">
        <f t="shared" si="181"/>
        <v>0</v>
      </c>
      <c r="CQ252" s="202">
        <f t="shared" si="181"/>
        <v>0</v>
      </c>
      <c r="CR252" s="202">
        <f t="shared" si="181"/>
        <v>0</v>
      </c>
      <c r="CS252" s="202">
        <f t="shared" si="181"/>
        <v>0</v>
      </c>
      <c r="CT252" s="202">
        <f t="shared" si="181"/>
        <v>0</v>
      </c>
      <c r="CU252" s="202">
        <f t="shared" si="181"/>
        <v>0</v>
      </c>
      <c r="CY252" s="563">
        <f t="shared" si="139"/>
        <v>0</v>
      </c>
      <c r="CZ252" s="563"/>
    </row>
    <row r="253" spans="1:104" s="211" customFormat="1" ht="15" customHeight="1">
      <c r="A253" s="18"/>
      <c r="B253" s="51"/>
      <c r="C253" s="48" t="s">
        <v>5113</v>
      </c>
      <c r="D253" s="580" t="str">
        <f>IF(CNGE_2024_M3_Secc1!D96="","",CNGE_2024_M3_Secc1!D96)</f>
        <v/>
      </c>
      <c r="E253" s="580"/>
      <c r="F253" s="580"/>
      <c r="G253" s="580"/>
      <c r="H253" s="580"/>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213"/>
      <c r="AF253" s="210"/>
      <c r="AV253" s="202" t="e" cm="1">
        <f t="array" ref="AV253">IF(CNGE_2024_M3_Secc1!$AO$111=CNGE_2024_M3_Secc1!$AQ$111,O,IF(CNGE_2024_M3_Secc1!I264="",1,0))</f>
        <v>#NAME?</v>
      </c>
      <c r="AW253" s="202" t="e" cm="1">
        <f t="array" ref="AW253">IF(CNGE_2024_M3_Secc1!$AO$111=CNGE_2024_M3_Secc1!$AQ$111,O,IF(CNGE_2024_M3_Secc1!J264="",1,0))</f>
        <v>#NAME?</v>
      </c>
      <c r="AX253" s="202" t="e" cm="1">
        <f t="array" ref="AX253">IF(CNGE_2024_M3_Secc1!$AO$111=CNGE_2024_M3_Secc1!$AQ$111,O,IF(CNGE_2024_M3_Secc1!K264="",1,0))</f>
        <v>#NAME?</v>
      </c>
      <c r="AY253" s="202" t="e" cm="1">
        <f t="array" ref="AY253">IF(CNGE_2024_M3_Secc1!$AO$111=CNGE_2024_M3_Secc1!$AQ$111,O,IF(CNGE_2024_M3_Secc1!L264="",1,0))</f>
        <v>#NAME?</v>
      </c>
      <c r="AZ253" s="202" t="e" cm="1">
        <f t="array" ref="AZ253">IF(CNGE_2024_M3_Secc1!$AO$111=CNGE_2024_M3_Secc1!$AQ$111,O,IF(CNGE_2024_M3_Secc1!M264="",1,0))</f>
        <v>#NAME?</v>
      </c>
      <c r="BA253" s="202" t="e" cm="1">
        <f t="array" ref="BA253">IF(CNGE_2024_M3_Secc1!$AO$111=CNGE_2024_M3_Secc1!$AQ$111,O,IF(CNGE_2024_M3_Secc1!N264="",1,0))</f>
        <v>#NAME?</v>
      </c>
      <c r="BB253" s="202" t="e" cm="1">
        <f t="array" ref="BB253">IF(CNGE_2024_M3_Secc1!$AO$111=CNGE_2024_M3_Secc1!$AQ$111,O,IF(CNGE_2024_M3_Secc1!O264="",1,0))</f>
        <v>#NAME?</v>
      </c>
      <c r="BC253" s="202" t="e" cm="1">
        <f t="array" ref="BC253">IF(CNGE_2024_M3_Secc1!$AO$111=CNGE_2024_M3_Secc1!$AQ$111,O,IF(CNGE_2024_M3_Secc1!P264="",1,0))</f>
        <v>#NAME?</v>
      </c>
      <c r="BD253" s="202" t="e" cm="1">
        <f t="array" ref="BD253">IF(CNGE_2024_M3_Secc1!$AO$111=CNGE_2024_M3_Secc1!$AQ$111,O,IF(CNGE_2024_M3_Secc1!Q264="",1,0))</f>
        <v>#NAME?</v>
      </c>
      <c r="BE253" s="202" t="e" cm="1">
        <f t="array" ref="BE253">IF(CNGE_2024_M3_Secc1!$AO$111=CNGE_2024_M3_Secc1!$AQ$111,O,IF(CNGE_2024_M3_Secc1!R264="",1,0))</f>
        <v>#NAME?</v>
      </c>
      <c r="BF253" s="202" t="e" cm="1">
        <f t="array" ref="BF253">IF(CNGE_2024_M3_Secc1!$AO$111=CNGE_2024_M3_Secc1!$AQ$111,O,IF(CNGE_2024_M3_Secc1!S264="",1,0))</f>
        <v>#NAME?</v>
      </c>
      <c r="BG253" s="202" t="e" cm="1">
        <f t="array" ref="BG253">IF(CNGE_2024_M3_Secc1!$AO$111=CNGE_2024_M3_Secc1!$AQ$111,O,IF(CNGE_2024_M3_Secc1!T264="",1,0))</f>
        <v>#NAME?</v>
      </c>
      <c r="BH253" s="202" t="e" cm="1">
        <f t="array" ref="BH253">IF(CNGE_2024_M3_Secc1!$AO$111=CNGE_2024_M3_Secc1!$AQ$111,O,IF(CNGE_2024_M3_Secc1!U264="",1,0))</f>
        <v>#NAME?</v>
      </c>
      <c r="BI253" s="202" t="e" cm="1">
        <f t="array" ref="BI253">IF(CNGE_2024_M3_Secc1!$AO$111=CNGE_2024_M3_Secc1!$AQ$111,O,IF(CNGE_2024_M3_Secc1!V264="",1,0))</f>
        <v>#NAME?</v>
      </c>
      <c r="BJ253" s="202" t="e" cm="1">
        <f t="array" ref="BJ253">IF(CNGE_2024_M3_Secc1!$AO$111=CNGE_2024_M3_Secc1!$AQ$111,O,IF(CNGE_2024_M3_Secc1!W264="",1,0))</f>
        <v>#NAME?</v>
      </c>
      <c r="BK253" s="202" t="e" cm="1">
        <f t="array" ref="BK253">IF(CNGE_2024_M3_Secc1!$AO$111=CNGE_2024_M3_Secc1!$AQ$111,O,IF(CNGE_2024_M3_Secc1!X264="",1,0))</f>
        <v>#NAME?</v>
      </c>
      <c r="BL253" s="202" t="e" cm="1">
        <f t="array" ref="BL253">IF(CNGE_2024_M3_Secc1!$AO$111=CNGE_2024_M3_Secc1!$AQ$111,O,IF(CNGE_2024_M3_Secc1!Y264="",1,0))</f>
        <v>#NAME?</v>
      </c>
      <c r="BM253" s="202" t="e" cm="1">
        <f t="array" ref="BM253">IF(CNGE_2024_M3_Secc1!$AO$111=CNGE_2024_M3_Secc1!$AQ$111,O,IF(CNGE_2024_M3_Secc1!Z264="",1,0))</f>
        <v>#NAME?</v>
      </c>
      <c r="BN253" s="202" t="e" cm="1">
        <f t="array" ref="BN253">IF(CNGE_2024_M3_Secc1!$AO$111=CNGE_2024_M3_Secc1!$AQ$111,O,IF(CNGE_2024_M3_Secc1!AA264="",1,0))</f>
        <v>#NAME?</v>
      </c>
      <c r="BO253" s="202" t="e" cm="1">
        <f t="array" ref="BO253">IF(CNGE_2024_M3_Secc1!$AO$111=CNGE_2024_M3_Secc1!$AQ$111,O,IF(CNGE_2024_M3_Secc1!AB264="",1,0))</f>
        <v>#NAME?</v>
      </c>
      <c r="BP253" s="202" t="e" cm="1">
        <f t="array" ref="BP253">IF(CNGE_2024_M3_Secc1!$AO$111=CNGE_2024_M3_Secc1!$AQ$111,O,IF(CNGE_2024_M3_Secc1!AC264="",1,0))</f>
        <v>#NAME?</v>
      </c>
      <c r="BQ253" s="202" t="e" cm="1">
        <f t="array" ref="BQ253">IF(CNGE_2024_M3_Secc1!$AO$111=CNGE_2024_M3_Secc1!$AQ$111,O,IF(CNGE_2024_M3_Secc1!AD264="",1,0))</f>
        <v>#NAME?</v>
      </c>
      <c r="BZ253" s="202">
        <f>IF($AH$96=$AJ$96,0,
IF(OR(AND($BS$149="NS",I253&lt;&gt;"NA",OR(I253="NS",I253=0)),AND($BS$149="NA",I253&lt;&gt;"NS",OR(I253="NA",I253=0))),0,
IF(OR(AND($BS$149&lt;&gt;"NS",$BS$149&lt;&gt;"NA",I253&lt;&gt;"NS",I253&lt;&gt;"NA",I253&gt;$BS$149),
AND(I253&gt;0,OR($BS$149="NS",$BS$149="NA")),
AND($BS$149&lt;&gt;"NS",$BS$149&lt;&gt;"NA",$BS$149&gt;=0,I253="NA"),
AND($BS$149&lt;&gt;"NS",$BS$149&lt;&gt;"NA",$BS$149=0,I253="NS")),1,0)))</f>
        <v>0</v>
      </c>
      <c r="CA253" s="202">
        <f t="shared" ref="CA253:CU253" si="182">IF($AH$96=$AJ$96,0,
IF(OR(AND($BS$149="NS",J253&lt;&gt;"NA",OR(J253="NS",J253=0)),AND($BS$149="NA",J253&lt;&gt;"NS",OR(J253="NA",J253=0))),0,
IF(OR(AND($BS$149&lt;&gt;"NS",$BS$149&lt;&gt;"NA",J253&lt;&gt;"NS",J253&lt;&gt;"NA",J253&gt;$BS$149),
AND(J253&gt;0,OR($BS$149="NS",$BS$149="NA")),
AND($BS$149&lt;&gt;"NS",$BS$149&lt;&gt;"NA",$BS$149&gt;=0,J253="NA"),
AND($BS$149&lt;&gt;"NS",$BS$149&lt;&gt;"NA",$BS$149=0,J253="NS")),1,0)))</f>
        <v>0</v>
      </c>
      <c r="CB253" s="202">
        <f t="shared" si="182"/>
        <v>0</v>
      </c>
      <c r="CC253" s="202">
        <f t="shared" si="182"/>
        <v>0</v>
      </c>
      <c r="CD253" s="202">
        <f t="shared" si="182"/>
        <v>0</v>
      </c>
      <c r="CE253" s="202">
        <f t="shared" si="182"/>
        <v>0</v>
      </c>
      <c r="CF253" s="202">
        <f t="shared" si="182"/>
        <v>0</v>
      </c>
      <c r="CG253" s="202">
        <f t="shared" si="182"/>
        <v>0</v>
      </c>
      <c r="CH253" s="202">
        <f t="shared" si="182"/>
        <v>0</v>
      </c>
      <c r="CI253" s="202">
        <f t="shared" si="182"/>
        <v>0</v>
      </c>
      <c r="CJ253" s="202">
        <f t="shared" si="182"/>
        <v>0</v>
      </c>
      <c r="CK253" s="202">
        <f t="shared" si="182"/>
        <v>0</v>
      </c>
      <c r="CL253" s="202">
        <f t="shared" si="182"/>
        <v>0</v>
      </c>
      <c r="CM253" s="202">
        <f t="shared" si="182"/>
        <v>0</v>
      </c>
      <c r="CN253" s="202">
        <f t="shared" si="182"/>
        <v>0</v>
      </c>
      <c r="CO253" s="202">
        <f t="shared" si="182"/>
        <v>0</v>
      </c>
      <c r="CP253" s="202">
        <f t="shared" si="182"/>
        <v>0</v>
      </c>
      <c r="CQ253" s="202">
        <f t="shared" si="182"/>
        <v>0</v>
      </c>
      <c r="CR253" s="202">
        <f t="shared" si="182"/>
        <v>0</v>
      </c>
      <c r="CS253" s="202">
        <f t="shared" si="182"/>
        <v>0</v>
      </c>
      <c r="CT253" s="202">
        <f t="shared" si="182"/>
        <v>0</v>
      </c>
      <c r="CU253" s="202">
        <f t="shared" si="182"/>
        <v>0</v>
      </c>
      <c r="CY253" s="563">
        <f t="shared" si="139"/>
        <v>0</v>
      </c>
      <c r="CZ253" s="563"/>
    </row>
    <row r="254" spans="1:104" s="211" customFormat="1" ht="15" customHeight="1">
      <c r="A254" s="18"/>
      <c r="B254" s="51"/>
      <c r="C254" s="48" t="s">
        <v>5114</v>
      </c>
      <c r="D254" s="580" t="str">
        <f>IF(CNGE_2024_M3_Secc1!D97="","",CNGE_2024_M3_Secc1!D97)</f>
        <v/>
      </c>
      <c r="E254" s="580"/>
      <c r="F254" s="580"/>
      <c r="G254" s="580"/>
      <c r="H254" s="580"/>
      <c r="I254" s="103"/>
      <c r="J254" s="103"/>
      <c r="K254" s="103"/>
      <c r="L254" s="103"/>
      <c r="M254" s="103"/>
      <c r="N254" s="103"/>
      <c r="O254" s="103"/>
      <c r="P254" s="103"/>
      <c r="Q254" s="103"/>
      <c r="R254" s="103"/>
      <c r="S254" s="103"/>
      <c r="T254" s="103"/>
      <c r="U254" s="103"/>
      <c r="V254" s="103"/>
      <c r="W254" s="103"/>
      <c r="X254" s="103"/>
      <c r="Y254" s="103"/>
      <c r="Z254" s="103"/>
      <c r="AA254" s="103"/>
      <c r="AB254" s="103"/>
      <c r="AC254" s="103"/>
      <c r="AD254" s="103"/>
      <c r="AE254" s="213"/>
      <c r="AF254" s="210"/>
      <c r="AV254" s="202" t="e" cm="1">
        <f t="array" ref="AV254">IF(CNGE_2024_M3_Secc1!$AO$111=CNGE_2024_M3_Secc1!$AQ$111,O,IF(CNGE_2024_M3_Secc1!I265="",1,0))</f>
        <v>#NAME?</v>
      </c>
      <c r="AW254" s="202" t="e" cm="1">
        <f t="array" ref="AW254">IF(CNGE_2024_M3_Secc1!$AO$111=CNGE_2024_M3_Secc1!$AQ$111,O,IF(CNGE_2024_M3_Secc1!J265="",1,0))</f>
        <v>#NAME?</v>
      </c>
      <c r="AX254" s="202" t="e" cm="1">
        <f t="array" ref="AX254">IF(CNGE_2024_M3_Secc1!$AO$111=CNGE_2024_M3_Secc1!$AQ$111,O,IF(CNGE_2024_M3_Secc1!K265="",1,0))</f>
        <v>#NAME?</v>
      </c>
      <c r="AY254" s="202" t="e" cm="1">
        <f t="array" ref="AY254">IF(CNGE_2024_M3_Secc1!$AO$111=CNGE_2024_M3_Secc1!$AQ$111,O,IF(CNGE_2024_M3_Secc1!L265="",1,0))</f>
        <v>#NAME?</v>
      </c>
      <c r="AZ254" s="202" t="e" cm="1">
        <f t="array" ref="AZ254">IF(CNGE_2024_M3_Secc1!$AO$111=CNGE_2024_M3_Secc1!$AQ$111,O,IF(CNGE_2024_M3_Secc1!M265="",1,0))</f>
        <v>#NAME?</v>
      </c>
      <c r="BA254" s="202" t="e" cm="1">
        <f t="array" ref="BA254">IF(CNGE_2024_M3_Secc1!$AO$111=CNGE_2024_M3_Secc1!$AQ$111,O,IF(CNGE_2024_M3_Secc1!N265="",1,0))</f>
        <v>#NAME?</v>
      </c>
      <c r="BB254" s="202" t="e" cm="1">
        <f t="array" ref="BB254">IF(CNGE_2024_M3_Secc1!$AO$111=CNGE_2024_M3_Secc1!$AQ$111,O,IF(CNGE_2024_M3_Secc1!O265="",1,0))</f>
        <v>#NAME?</v>
      </c>
      <c r="BC254" s="202" t="e" cm="1">
        <f t="array" ref="BC254">IF(CNGE_2024_M3_Secc1!$AO$111=CNGE_2024_M3_Secc1!$AQ$111,O,IF(CNGE_2024_M3_Secc1!P265="",1,0))</f>
        <v>#NAME?</v>
      </c>
      <c r="BD254" s="202" t="e" cm="1">
        <f t="array" ref="BD254">IF(CNGE_2024_M3_Secc1!$AO$111=CNGE_2024_M3_Secc1!$AQ$111,O,IF(CNGE_2024_M3_Secc1!Q265="",1,0))</f>
        <v>#NAME?</v>
      </c>
      <c r="BE254" s="202" t="e" cm="1">
        <f t="array" ref="BE254">IF(CNGE_2024_M3_Secc1!$AO$111=CNGE_2024_M3_Secc1!$AQ$111,O,IF(CNGE_2024_M3_Secc1!R265="",1,0))</f>
        <v>#NAME?</v>
      </c>
      <c r="BF254" s="202" t="e" cm="1">
        <f t="array" ref="BF254">IF(CNGE_2024_M3_Secc1!$AO$111=CNGE_2024_M3_Secc1!$AQ$111,O,IF(CNGE_2024_M3_Secc1!S265="",1,0))</f>
        <v>#NAME?</v>
      </c>
      <c r="BG254" s="202" t="e" cm="1">
        <f t="array" ref="BG254">IF(CNGE_2024_M3_Secc1!$AO$111=CNGE_2024_M3_Secc1!$AQ$111,O,IF(CNGE_2024_M3_Secc1!T265="",1,0))</f>
        <v>#NAME?</v>
      </c>
      <c r="BH254" s="202" t="e" cm="1">
        <f t="array" ref="BH254">IF(CNGE_2024_M3_Secc1!$AO$111=CNGE_2024_M3_Secc1!$AQ$111,O,IF(CNGE_2024_M3_Secc1!U265="",1,0))</f>
        <v>#NAME?</v>
      </c>
      <c r="BI254" s="202" t="e" cm="1">
        <f t="array" ref="BI254">IF(CNGE_2024_M3_Secc1!$AO$111=CNGE_2024_M3_Secc1!$AQ$111,O,IF(CNGE_2024_M3_Secc1!V265="",1,0))</f>
        <v>#NAME?</v>
      </c>
      <c r="BJ254" s="202" t="e" cm="1">
        <f t="array" ref="BJ254">IF(CNGE_2024_M3_Secc1!$AO$111=CNGE_2024_M3_Secc1!$AQ$111,O,IF(CNGE_2024_M3_Secc1!W265="",1,0))</f>
        <v>#NAME?</v>
      </c>
      <c r="BK254" s="202" t="e" cm="1">
        <f t="array" ref="BK254">IF(CNGE_2024_M3_Secc1!$AO$111=CNGE_2024_M3_Secc1!$AQ$111,O,IF(CNGE_2024_M3_Secc1!X265="",1,0))</f>
        <v>#NAME?</v>
      </c>
      <c r="BL254" s="202" t="e" cm="1">
        <f t="array" ref="BL254">IF(CNGE_2024_M3_Secc1!$AO$111=CNGE_2024_M3_Secc1!$AQ$111,O,IF(CNGE_2024_M3_Secc1!Y265="",1,0))</f>
        <v>#NAME?</v>
      </c>
      <c r="BM254" s="202" t="e" cm="1">
        <f t="array" ref="BM254">IF(CNGE_2024_M3_Secc1!$AO$111=CNGE_2024_M3_Secc1!$AQ$111,O,IF(CNGE_2024_M3_Secc1!Z265="",1,0))</f>
        <v>#NAME?</v>
      </c>
      <c r="BN254" s="202" t="e" cm="1">
        <f t="array" ref="BN254">IF(CNGE_2024_M3_Secc1!$AO$111=CNGE_2024_M3_Secc1!$AQ$111,O,IF(CNGE_2024_M3_Secc1!AA265="",1,0))</f>
        <v>#NAME?</v>
      </c>
      <c r="BO254" s="202" t="e" cm="1">
        <f t="array" ref="BO254">IF(CNGE_2024_M3_Secc1!$AO$111=CNGE_2024_M3_Secc1!$AQ$111,O,IF(CNGE_2024_M3_Secc1!AB265="",1,0))</f>
        <v>#NAME?</v>
      </c>
      <c r="BP254" s="202" t="e" cm="1">
        <f t="array" ref="BP254">IF(CNGE_2024_M3_Secc1!$AO$111=CNGE_2024_M3_Secc1!$AQ$111,O,IF(CNGE_2024_M3_Secc1!AC265="",1,0))</f>
        <v>#NAME?</v>
      </c>
      <c r="BQ254" s="202" t="e" cm="1">
        <f t="array" ref="BQ254">IF(CNGE_2024_M3_Secc1!$AO$111=CNGE_2024_M3_Secc1!$AQ$111,O,IF(CNGE_2024_M3_Secc1!AD265="",1,0))</f>
        <v>#NAME?</v>
      </c>
      <c r="BZ254" s="202">
        <f>IF($AH$96=$AJ$96,0,
IF(OR(AND($BS$150="NS",I254&lt;&gt;"NA",OR(I254="NS",I254=0)),AND($BS$150="NA",I254&lt;&gt;"NS",OR(I254="NA",I254=0))),0,
IF(OR(AND($BS$150&lt;&gt;"NS",$BS$150&lt;&gt;"NA",I254&lt;&gt;"NS",I254&lt;&gt;"NA",I254&gt;$BS$150),
AND(I254&gt;0,OR($BS$150="NS",$BS$150="NA")),
AND($BS$150&lt;&gt;"NS",$BS$150&lt;&gt;"NA",$BS$150&gt;=0,I254="NA"),
AND($BS$150&lt;&gt;"NS",$BS$150&lt;&gt;"NA",$BS$150=0,I254="NS")),1,0)))</f>
        <v>0</v>
      </c>
      <c r="CA254" s="202">
        <f t="shared" ref="CA254:CU254" si="183">IF($AH$96=$AJ$96,0,
IF(OR(AND($BS$150="NS",J254&lt;&gt;"NA",OR(J254="NS",J254=0)),AND($BS$150="NA",J254&lt;&gt;"NS",OR(J254="NA",J254=0))),0,
IF(OR(AND($BS$150&lt;&gt;"NS",$BS$150&lt;&gt;"NA",J254&lt;&gt;"NS",J254&lt;&gt;"NA",J254&gt;$BS$150),
AND(J254&gt;0,OR($BS$150="NS",$BS$150="NA")),
AND($BS$150&lt;&gt;"NS",$BS$150&lt;&gt;"NA",$BS$150&gt;=0,J254="NA"),
AND($BS$150&lt;&gt;"NS",$BS$150&lt;&gt;"NA",$BS$150=0,J254="NS")),1,0)))</f>
        <v>0</v>
      </c>
      <c r="CB254" s="202">
        <f t="shared" si="183"/>
        <v>0</v>
      </c>
      <c r="CC254" s="202">
        <f t="shared" si="183"/>
        <v>0</v>
      </c>
      <c r="CD254" s="202">
        <f t="shared" si="183"/>
        <v>0</v>
      </c>
      <c r="CE254" s="202">
        <f t="shared" si="183"/>
        <v>0</v>
      </c>
      <c r="CF254" s="202">
        <f t="shared" si="183"/>
        <v>0</v>
      </c>
      <c r="CG254" s="202">
        <f t="shared" si="183"/>
        <v>0</v>
      </c>
      <c r="CH254" s="202">
        <f t="shared" si="183"/>
        <v>0</v>
      </c>
      <c r="CI254" s="202">
        <f t="shared" si="183"/>
        <v>0</v>
      </c>
      <c r="CJ254" s="202">
        <f t="shared" si="183"/>
        <v>0</v>
      </c>
      <c r="CK254" s="202">
        <f t="shared" si="183"/>
        <v>0</v>
      </c>
      <c r="CL254" s="202">
        <f t="shared" si="183"/>
        <v>0</v>
      </c>
      <c r="CM254" s="202">
        <f t="shared" si="183"/>
        <v>0</v>
      </c>
      <c r="CN254" s="202">
        <f t="shared" si="183"/>
        <v>0</v>
      </c>
      <c r="CO254" s="202">
        <f t="shared" si="183"/>
        <v>0</v>
      </c>
      <c r="CP254" s="202">
        <f t="shared" si="183"/>
        <v>0</v>
      </c>
      <c r="CQ254" s="202">
        <f t="shared" si="183"/>
        <v>0</v>
      </c>
      <c r="CR254" s="202">
        <f t="shared" si="183"/>
        <v>0</v>
      </c>
      <c r="CS254" s="202">
        <f t="shared" si="183"/>
        <v>0</v>
      </c>
      <c r="CT254" s="202">
        <f t="shared" si="183"/>
        <v>0</v>
      </c>
      <c r="CU254" s="202">
        <f t="shared" si="183"/>
        <v>0</v>
      </c>
      <c r="CY254" s="563">
        <f t="shared" si="139"/>
        <v>0</v>
      </c>
      <c r="CZ254" s="563"/>
    </row>
    <row r="255" spans="1:104" s="28" customFormat="1" ht="15">
      <c r="A255" s="18"/>
      <c r="I255" s="135">
        <f>IF(AND(SUM(I209:I254)=0,COUNTIF(I209:I254,"NS")&gt;0),"NS",
IF(AND(SUM(I209:I254)=0,COUNTIF(I209:I254,0)&gt;0),0,
IF(AND(SUM(I209:I254)=0,COUNTIF(I209:I254,"NA")&gt;0),"NA",
SUM(I209:I254))))</f>
        <v>0</v>
      </c>
      <c r="J255" s="135">
        <f t="shared" ref="J255:AD255" si="184">IF(AND(SUM(J209:J254)=0,COUNTIF(J209:J254,"NS")&gt;0),"NS",
IF(AND(SUM(J209:J254)=0,COUNTIF(J209:J254,0)&gt;0),0,
IF(AND(SUM(J209:J254)=0,COUNTIF(J209:J254,"NA")&gt;0),"NA",
SUM(J209:J254))))</f>
        <v>0</v>
      </c>
      <c r="K255" s="135">
        <f t="shared" si="184"/>
        <v>0</v>
      </c>
      <c r="L255" s="135">
        <f t="shared" si="184"/>
        <v>0</v>
      </c>
      <c r="M255" s="135">
        <f t="shared" si="184"/>
        <v>0</v>
      </c>
      <c r="N255" s="135">
        <f t="shared" si="184"/>
        <v>0</v>
      </c>
      <c r="O255" s="135">
        <f t="shared" si="184"/>
        <v>0</v>
      </c>
      <c r="P255" s="135">
        <f t="shared" si="184"/>
        <v>0</v>
      </c>
      <c r="Q255" s="135">
        <f t="shared" si="184"/>
        <v>0</v>
      </c>
      <c r="R255" s="135">
        <f t="shared" si="184"/>
        <v>0</v>
      </c>
      <c r="S255" s="135">
        <f t="shared" si="184"/>
        <v>0</v>
      </c>
      <c r="T255" s="135">
        <f t="shared" si="184"/>
        <v>0</v>
      </c>
      <c r="U255" s="135">
        <f t="shared" si="184"/>
        <v>0</v>
      </c>
      <c r="V255" s="135">
        <f t="shared" si="184"/>
        <v>0</v>
      </c>
      <c r="W255" s="135">
        <f t="shared" si="184"/>
        <v>0</v>
      </c>
      <c r="X255" s="135">
        <f t="shared" si="184"/>
        <v>0</v>
      </c>
      <c r="Y255" s="135">
        <f t="shared" si="184"/>
        <v>0</v>
      </c>
      <c r="Z255" s="135">
        <f t="shared" si="184"/>
        <v>0</v>
      </c>
      <c r="AA255" s="135">
        <f t="shared" si="184"/>
        <v>0</v>
      </c>
      <c r="AB255" s="135">
        <f t="shared" si="184"/>
        <v>0</v>
      </c>
      <c r="AC255" s="135">
        <f t="shared" si="184"/>
        <v>0</v>
      </c>
      <c r="AD255" s="135">
        <f t="shared" si="184"/>
        <v>0</v>
      </c>
      <c r="AE255" s="213"/>
      <c r="AF255" s="111"/>
      <c r="BC255" s="211"/>
      <c r="BD255" s="211"/>
      <c r="BE255" s="211"/>
      <c r="BF255" s="211"/>
      <c r="BG255" s="211"/>
      <c r="BH255" s="211"/>
      <c r="BI255" s="211"/>
      <c r="BJ255" s="211"/>
      <c r="BK255" s="211"/>
      <c r="BL255" s="211"/>
      <c r="BM255" s="211"/>
      <c r="BN255" s="211"/>
      <c r="BO255" s="211"/>
      <c r="BP255" s="211"/>
      <c r="BR255" s="211"/>
      <c r="BS255" s="211"/>
      <c r="BT255" s="211"/>
      <c r="BU255" s="211"/>
      <c r="BV255" s="211"/>
      <c r="BW255" s="211"/>
      <c r="BX255" s="211"/>
      <c r="BZ255" s="211"/>
      <c r="CU255" s="244">
        <f>SUM(CF105:CU150,BZ157:CU202,BZ209:CU254)</f>
        <v>0</v>
      </c>
      <c r="CY255" s="838">
        <f>SUM(CY209:CZ254)</f>
        <v>0</v>
      </c>
      <c r="CZ255" s="838"/>
    </row>
    <row r="256" spans="1:104" s="38" customFormat="1" ht="15" customHeight="1">
      <c r="A256" s="18"/>
      <c r="B256"/>
      <c r="Q256" s="52"/>
      <c r="R256" s="52"/>
      <c r="S256" s="52"/>
      <c r="T256" s="52"/>
      <c r="U256" s="52"/>
      <c r="V256" s="52"/>
      <c r="W256" s="52"/>
      <c r="X256" s="52"/>
      <c r="Y256" s="52"/>
      <c r="Z256" s="52"/>
      <c r="AA256" s="52"/>
      <c r="AB256" s="52"/>
      <c r="AC256" s="52"/>
      <c r="AD256" s="52"/>
      <c r="AE256" s="2"/>
      <c r="AF256" s="169"/>
    </row>
    <row r="257" spans="1:32" s="38" customFormat="1" ht="15" customHeight="1">
      <c r="A257" s="18"/>
      <c r="B257" s="22"/>
      <c r="C257" s="442" t="s">
        <v>5189</v>
      </c>
      <c r="D257" s="443"/>
      <c r="E257" s="443"/>
      <c r="F257" s="443"/>
      <c r="G257" s="443"/>
      <c r="H257" s="443"/>
      <c r="I257" s="443"/>
      <c r="J257" s="443"/>
      <c r="K257" s="443"/>
      <c r="L257" s="443"/>
      <c r="M257" s="443"/>
      <c r="N257" s="443"/>
      <c r="O257" s="443"/>
      <c r="P257" s="443"/>
      <c r="Q257" s="443"/>
      <c r="R257" s="443"/>
      <c r="S257" s="443"/>
      <c r="T257" s="443"/>
      <c r="U257" s="443"/>
      <c r="V257" s="443"/>
      <c r="W257" s="443"/>
      <c r="X257" s="443"/>
      <c r="Y257" s="443"/>
      <c r="Z257" s="443"/>
      <c r="AA257" s="443"/>
      <c r="AB257" s="443"/>
      <c r="AC257" s="443"/>
      <c r="AD257" s="444"/>
      <c r="AE257" s="2"/>
      <c r="AF257" s="169"/>
    </row>
    <row r="258" spans="1:32" s="38" customFormat="1" ht="15" customHeight="1">
      <c r="A258" s="18"/>
      <c r="B258" s="22"/>
      <c r="C258" s="648" t="s">
        <v>5190</v>
      </c>
      <c r="D258" s="648"/>
      <c r="E258" s="648"/>
      <c r="F258" s="48" t="s">
        <v>5128</v>
      </c>
      <c r="G258" s="580" t="s">
        <v>5191</v>
      </c>
      <c r="H258" s="580"/>
      <c r="I258" s="580"/>
      <c r="J258" s="580"/>
      <c r="K258" s="580"/>
      <c r="L258" s="580"/>
      <c r="M258" s="580"/>
      <c r="N258" s="580"/>
      <c r="O258" s="580"/>
      <c r="P258" s="580"/>
      <c r="Q258" s="647" t="s">
        <v>5002</v>
      </c>
      <c r="R258" s="647"/>
      <c r="S258" s="647"/>
      <c r="T258" s="647"/>
      <c r="U258" s="580" t="s">
        <v>5192</v>
      </c>
      <c r="V258" s="580"/>
      <c r="W258" s="580"/>
      <c r="X258" s="580"/>
      <c r="Y258" s="580"/>
      <c r="Z258" s="580"/>
      <c r="AA258" s="580"/>
      <c r="AB258" s="580"/>
      <c r="AC258" s="580"/>
      <c r="AD258" s="580"/>
      <c r="AE258" s="2"/>
      <c r="AF258" s="169"/>
    </row>
    <row r="259" spans="1:32" s="38" customFormat="1" ht="15" customHeight="1">
      <c r="A259" s="18"/>
      <c r="B259" s="22"/>
      <c r="C259" s="648"/>
      <c r="D259" s="648"/>
      <c r="E259" s="648"/>
      <c r="F259" s="48" t="s">
        <v>5129</v>
      </c>
      <c r="G259" s="580" t="s">
        <v>5193</v>
      </c>
      <c r="H259" s="580"/>
      <c r="I259" s="580"/>
      <c r="J259" s="580"/>
      <c r="K259" s="580"/>
      <c r="L259" s="580"/>
      <c r="M259" s="580"/>
      <c r="N259" s="580"/>
      <c r="O259" s="580"/>
      <c r="P259" s="580"/>
      <c r="Q259" s="647" t="s">
        <v>5004</v>
      </c>
      <c r="R259" s="647"/>
      <c r="S259" s="647"/>
      <c r="T259" s="647"/>
      <c r="U259" s="580" t="s">
        <v>5194</v>
      </c>
      <c r="V259" s="580"/>
      <c r="W259" s="580"/>
      <c r="X259" s="580"/>
      <c r="Y259" s="580"/>
      <c r="Z259" s="580"/>
      <c r="AA259" s="580"/>
      <c r="AB259" s="580"/>
      <c r="AC259" s="580"/>
      <c r="AD259" s="580"/>
      <c r="AE259" s="2"/>
      <c r="AF259" s="169"/>
    </row>
    <row r="260" spans="1:32" s="38" customFormat="1" ht="15" customHeight="1">
      <c r="A260" s="18"/>
      <c r="B260" s="22"/>
      <c r="C260" s="648"/>
      <c r="D260" s="648"/>
      <c r="E260" s="648"/>
      <c r="F260" s="48" t="s">
        <v>5130</v>
      </c>
      <c r="G260" s="580" t="s">
        <v>5195</v>
      </c>
      <c r="H260" s="580"/>
      <c r="I260" s="580"/>
      <c r="J260" s="580"/>
      <c r="K260" s="580"/>
      <c r="L260" s="580"/>
      <c r="M260" s="580"/>
      <c r="N260" s="580"/>
      <c r="O260" s="580"/>
      <c r="P260" s="580"/>
      <c r="Q260" s="647" t="s">
        <v>5006</v>
      </c>
      <c r="R260" s="647"/>
      <c r="S260" s="647"/>
      <c r="T260" s="647"/>
      <c r="U260" s="580" t="s">
        <v>5196</v>
      </c>
      <c r="V260" s="580"/>
      <c r="W260" s="580"/>
      <c r="X260" s="580"/>
      <c r="Y260" s="580"/>
      <c r="Z260" s="580"/>
      <c r="AA260" s="580"/>
      <c r="AB260" s="580"/>
      <c r="AC260" s="580"/>
      <c r="AD260" s="580"/>
      <c r="AE260" s="2"/>
      <c r="AF260" s="169"/>
    </row>
    <row r="261" spans="1:32" s="38" customFormat="1" ht="15" customHeight="1">
      <c r="A261" s="18"/>
      <c r="B261" s="22"/>
      <c r="C261" s="648"/>
      <c r="D261" s="648"/>
      <c r="E261" s="648"/>
      <c r="F261" s="48" t="s">
        <v>5131</v>
      </c>
      <c r="G261" s="580" t="s">
        <v>5197</v>
      </c>
      <c r="H261" s="580"/>
      <c r="I261" s="580"/>
      <c r="J261" s="580"/>
      <c r="K261" s="580"/>
      <c r="L261" s="580"/>
      <c r="M261" s="580"/>
      <c r="N261" s="580"/>
      <c r="O261" s="580"/>
      <c r="P261" s="580"/>
      <c r="Q261" s="647" t="s">
        <v>5008</v>
      </c>
      <c r="R261" s="647"/>
      <c r="S261" s="647"/>
      <c r="T261" s="647"/>
      <c r="U261" s="580" t="s">
        <v>5198</v>
      </c>
      <c r="V261" s="580"/>
      <c r="W261" s="580"/>
      <c r="X261" s="580"/>
      <c r="Y261" s="580"/>
      <c r="Z261" s="580"/>
      <c r="AA261" s="580"/>
      <c r="AB261" s="580"/>
      <c r="AC261" s="580"/>
      <c r="AD261" s="580"/>
      <c r="AE261" s="2"/>
      <c r="AF261" s="169"/>
    </row>
    <row r="262" spans="1:32" s="38" customFormat="1" ht="15" customHeight="1">
      <c r="A262" s="18"/>
      <c r="B262" s="22"/>
      <c r="C262" s="648"/>
      <c r="D262" s="648"/>
      <c r="E262" s="648"/>
      <c r="F262" s="48" t="s">
        <v>5132</v>
      </c>
      <c r="G262" s="580" t="s">
        <v>5199</v>
      </c>
      <c r="H262" s="580"/>
      <c r="I262" s="580"/>
      <c r="J262" s="580"/>
      <c r="K262" s="580"/>
      <c r="L262" s="580"/>
      <c r="M262" s="580"/>
      <c r="N262" s="580"/>
      <c r="O262" s="580"/>
      <c r="P262" s="580"/>
      <c r="Q262" s="647" t="s">
        <v>5009</v>
      </c>
      <c r="R262" s="647"/>
      <c r="S262" s="647"/>
      <c r="T262" s="647"/>
      <c r="U262" s="580" t="s">
        <v>5200</v>
      </c>
      <c r="V262" s="580"/>
      <c r="W262" s="580"/>
      <c r="X262" s="580"/>
      <c r="Y262" s="580"/>
      <c r="Z262" s="580"/>
      <c r="AA262" s="580"/>
      <c r="AB262" s="580"/>
      <c r="AC262" s="580"/>
      <c r="AD262" s="580"/>
      <c r="AE262" s="2"/>
      <c r="AF262" s="169"/>
    </row>
    <row r="263" spans="1:32" s="38" customFormat="1" ht="15" customHeight="1">
      <c r="A263" s="18"/>
      <c r="B263" s="22"/>
      <c r="C263" s="648"/>
      <c r="D263" s="648"/>
      <c r="E263" s="648"/>
      <c r="F263" s="48" t="s">
        <v>5133</v>
      </c>
      <c r="G263" s="580" t="s">
        <v>5201</v>
      </c>
      <c r="H263" s="580"/>
      <c r="I263" s="580"/>
      <c r="J263" s="580"/>
      <c r="K263" s="580"/>
      <c r="L263" s="580"/>
      <c r="M263" s="580"/>
      <c r="N263" s="580"/>
      <c r="O263" s="580"/>
      <c r="P263" s="580"/>
      <c r="Q263" s="647" t="s">
        <v>5011</v>
      </c>
      <c r="R263" s="647"/>
      <c r="S263" s="647"/>
      <c r="T263" s="647"/>
      <c r="U263" s="580" t="s">
        <v>5202</v>
      </c>
      <c r="V263" s="580"/>
      <c r="W263" s="580"/>
      <c r="X263" s="580"/>
      <c r="Y263" s="580"/>
      <c r="Z263" s="580"/>
      <c r="AA263" s="580"/>
      <c r="AB263" s="580"/>
      <c r="AC263" s="580"/>
      <c r="AD263" s="580"/>
      <c r="AE263" s="2"/>
      <c r="AF263" s="169"/>
    </row>
    <row r="264" spans="1:32" s="38" customFormat="1" ht="15" customHeight="1">
      <c r="A264" s="18"/>
      <c r="B264" s="22"/>
      <c r="C264" s="648"/>
      <c r="D264" s="648"/>
      <c r="E264" s="648"/>
      <c r="F264" s="48" t="s">
        <v>5134</v>
      </c>
      <c r="G264" s="580" t="s">
        <v>5203</v>
      </c>
      <c r="H264" s="580"/>
      <c r="I264" s="580"/>
      <c r="J264" s="580"/>
      <c r="K264" s="580"/>
      <c r="L264" s="580"/>
      <c r="M264" s="580"/>
      <c r="N264" s="580"/>
      <c r="O264" s="580"/>
      <c r="P264" s="580"/>
      <c r="Q264" s="647" t="s">
        <v>5012</v>
      </c>
      <c r="R264" s="647"/>
      <c r="S264" s="647"/>
      <c r="T264" s="647"/>
      <c r="U264" s="580" t="s">
        <v>5204</v>
      </c>
      <c r="V264" s="580"/>
      <c r="W264" s="580"/>
      <c r="X264" s="580"/>
      <c r="Y264" s="580"/>
      <c r="Z264" s="580"/>
      <c r="AA264" s="580"/>
      <c r="AB264" s="580"/>
      <c r="AC264" s="580"/>
      <c r="AD264" s="580"/>
      <c r="AE264" s="2"/>
      <c r="AF264" s="169"/>
    </row>
    <row r="265" spans="1:32" s="38" customFormat="1" ht="15" customHeight="1">
      <c r="A265" s="18"/>
      <c r="B265" s="22"/>
      <c r="C265" s="648"/>
      <c r="D265" s="648"/>
      <c r="E265" s="648"/>
      <c r="F265" s="48" t="s">
        <v>5135</v>
      </c>
      <c r="G265" s="580" t="s">
        <v>5205</v>
      </c>
      <c r="H265" s="580"/>
      <c r="I265" s="580"/>
      <c r="J265" s="580"/>
      <c r="K265" s="580"/>
      <c r="L265" s="580"/>
      <c r="M265" s="580"/>
      <c r="N265" s="580"/>
      <c r="O265" s="580"/>
      <c r="P265" s="580"/>
      <c r="Q265" s="647" t="s">
        <v>5013</v>
      </c>
      <c r="R265" s="647"/>
      <c r="S265" s="647"/>
      <c r="T265" s="647"/>
      <c r="U265" s="580" t="s">
        <v>5206</v>
      </c>
      <c r="V265" s="580"/>
      <c r="W265" s="580"/>
      <c r="X265" s="580"/>
      <c r="Y265" s="580"/>
      <c r="Z265" s="580"/>
      <c r="AA265" s="580"/>
      <c r="AB265" s="580"/>
      <c r="AC265" s="580"/>
      <c r="AD265" s="580"/>
      <c r="AE265" s="2"/>
      <c r="AF265" s="169"/>
    </row>
    <row r="266" spans="1:32" s="38" customFormat="1" ht="24" customHeight="1">
      <c r="A266" s="18"/>
      <c r="B266" s="22"/>
      <c r="C266" s="648"/>
      <c r="D266" s="648"/>
      <c r="E266" s="648"/>
      <c r="F266" s="48" t="s">
        <v>5136</v>
      </c>
      <c r="G266" s="580" t="s">
        <v>5207</v>
      </c>
      <c r="H266" s="580"/>
      <c r="I266" s="580"/>
      <c r="J266" s="580"/>
      <c r="K266" s="580"/>
      <c r="L266" s="580"/>
      <c r="M266" s="580"/>
      <c r="N266" s="580"/>
      <c r="O266" s="580"/>
      <c r="P266" s="580"/>
      <c r="Q266" s="648" t="s">
        <v>5208</v>
      </c>
      <c r="R266" s="648"/>
      <c r="S266" s="648"/>
      <c r="T266" s="56" t="s">
        <v>5159</v>
      </c>
      <c r="U266" s="580" t="s">
        <v>5209</v>
      </c>
      <c r="V266" s="580"/>
      <c r="W266" s="580"/>
      <c r="X266" s="580"/>
      <c r="Y266" s="580"/>
      <c r="Z266" s="580"/>
      <c r="AA266" s="580"/>
      <c r="AB266" s="580"/>
      <c r="AC266" s="580"/>
      <c r="AD266" s="580"/>
      <c r="AE266" s="2"/>
      <c r="AF266" s="169"/>
    </row>
    <row r="267" spans="1:32" s="38" customFormat="1" ht="24" customHeight="1">
      <c r="A267" s="18"/>
      <c r="B267" s="22"/>
      <c r="C267" s="648"/>
      <c r="D267" s="648"/>
      <c r="E267" s="648"/>
      <c r="F267" s="56" t="s">
        <v>5137</v>
      </c>
      <c r="G267" s="580" t="s">
        <v>5210</v>
      </c>
      <c r="H267" s="580"/>
      <c r="I267" s="580"/>
      <c r="J267" s="580"/>
      <c r="K267" s="580"/>
      <c r="L267" s="580"/>
      <c r="M267" s="580"/>
      <c r="N267" s="580"/>
      <c r="O267" s="580"/>
      <c r="P267" s="580"/>
      <c r="Q267" s="648"/>
      <c r="R267" s="648"/>
      <c r="S267" s="648"/>
      <c r="T267" s="56" t="s">
        <v>5160</v>
      </c>
      <c r="U267" s="580" t="s">
        <v>5211</v>
      </c>
      <c r="V267" s="580"/>
      <c r="W267" s="580"/>
      <c r="X267" s="580"/>
      <c r="Y267" s="580"/>
      <c r="Z267" s="580"/>
      <c r="AA267" s="580"/>
      <c r="AB267" s="580"/>
      <c r="AC267" s="580"/>
      <c r="AD267" s="580"/>
      <c r="AE267" s="2"/>
      <c r="AF267" s="169"/>
    </row>
    <row r="268" spans="1:32" s="38" customFormat="1" ht="24" customHeight="1">
      <c r="A268" s="18"/>
      <c r="B268" s="22"/>
      <c r="C268" s="648"/>
      <c r="D268" s="648"/>
      <c r="E268" s="648"/>
      <c r="F268" s="56" t="s">
        <v>5138</v>
      </c>
      <c r="G268" s="580" t="s">
        <v>5212</v>
      </c>
      <c r="H268" s="580"/>
      <c r="I268" s="580"/>
      <c r="J268" s="580"/>
      <c r="K268" s="580"/>
      <c r="L268" s="580"/>
      <c r="M268" s="580"/>
      <c r="N268" s="580"/>
      <c r="O268" s="580"/>
      <c r="P268" s="580"/>
      <c r="Q268" s="648"/>
      <c r="R268" s="648"/>
      <c r="S268" s="648"/>
      <c r="T268" s="56" t="s">
        <v>5161</v>
      </c>
      <c r="U268" s="580" t="s">
        <v>5430</v>
      </c>
      <c r="V268" s="580"/>
      <c r="W268" s="580"/>
      <c r="X268" s="580"/>
      <c r="Y268" s="580"/>
      <c r="Z268" s="580"/>
      <c r="AA268" s="580"/>
      <c r="AB268" s="580"/>
      <c r="AC268" s="580"/>
      <c r="AD268" s="580"/>
      <c r="AE268" s="2"/>
      <c r="AF268" s="169"/>
    </row>
    <row r="269" spans="1:32" s="38" customFormat="1" ht="15" customHeight="1">
      <c r="A269" s="18"/>
      <c r="B269" s="22"/>
      <c r="C269" s="648"/>
      <c r="D269" s="648"/>
      <c r="E269" s="648"/>
      <c r="F269" s="56" t="s">
        <v>5139</v>
      </c>
      <c r="G269" s="580" t="s">
        <v>5214</v>
      </c>
      <c r="H269" s="580"/>
      <c r="I269" s="580"/>
      <c r="J269" s="580"/>
      <c r="K269" s="580"/>
      <c r="L269" s="580"/>
      <c r="M269" s="580"/>
      <c r="N269" s="580"/>
      <c r="O269" s="580"/>
      <c r="P269" s="580"/>
      <c r="Q269" s="648" t="s">
        <v>5215</v>
      </c>
      <c r="R269" s="648"/>
      <c r="S269" s="648"/>
      <c r="T269" s="56" t="s">
        <v>5162</v>
      </c>
      <c r="U269" s="580" t="s">
        <v>5216</v>
      </c>
      <c r="V269" s="580"/>
      <c r="W269" s="580"/>
      <c r="X269" s="580"/>
      <c r="Y269" s="580"/>
      <c r="Z269" s="580"/>
      <c r="AA269" s="580"/>
      <c r="AB269" s="580"/>
      <c r="AC269" s="580"/>
      <c r="AD269" s="580"/>
      <c r="AE269" s="2"/>
      <c r="AF269" s="169"/>
    </row>
    <row r="270" spans="1:32" s="38" customFormat="1" ht="15" customHeight="1">
      <c r="A270" s="18"/>
      <c r="B270" s="22"/>
      <c r="C270" s="648"/>
      <c r="D270" s="648"/>
      <c r="E270" s="648"/>
      <c r="F270" s="56" t="s">
        <v>5140</v>
      </c>
      <c r="G270" s="580" t="s">
        <v>5217</v>
      </c>
      <c r="H270" s="580"/>
      <c r="I270" s="580"/>
      <c r="J270" s="580"/>
      <c r="K270" s="580"/>
      <c r="L270" s="580"/>
      <c r="M270" s="580"/>
      <c r="N270" s="580"/>
      <c r="O270" s="580"/>
      <c r="P270" s="580"/>
      <c r="Q270" s="648"/>
      <c r="R270" s="648"/>
      <c r="S270" s="648"/>
      <c r="T270" s="56" t="s">
        <v>5163</v>
      </c>
      <c r="U270" s="580" t="s">
        <v>5218</v>
      </c>
      <c r="V270" s="580"/>
      <c r="W270" s="580"/>
      <c r="X270" s="580"/>
      <c r="Y270" s="580"/>
      <c r="Z270" s="580"/>
      <c r="AA270" s="580"/>
      <c r="AB270" s="580"/>
      <c r="AC270" s="580"/>
      <c r="AD270" s="580"/>
      <c r="AE270" s="2"/>
      <c r="AF270" s="169"/>
    </row>
    <row r="271" spans="1:32" s="38" customFormat="1" ht="15" customHeight="1">
      <c r="A271" s="18"/>
      <c r="B271" s="22"/>
      <c r="C271" s="648"/>
      <c r="D271" s="648"/>
      <c r="E271" s="648"/>
      <c r="F271" s="56" t="s">
        <v>5141</v>
      </c>
      <c r="G271" s="580" t="s">
        <v>5219</v>
      </c>
      <c r="H271" s="580"/>
      <c r="I271" s="580"/>
      <c r="J271" s="580"/>
      <c r="K271" s="580"/>
      <c r="L271" s="580"/>
      <c r="M271" s="580"/>
      <c r="N271" s="580"/>
      <c r="O271" s="580"/>
      <c r="P271" s="580"/>
      <c r="Q271" s="648"/>
      <c r="R271" s="648"/>
      <c r="S271" s="648"/>
      <c r="T271" s="56" t="s">
        <v>5164</v>
      </c>
      <c r="U271" s="580" t="s">
        <v>5220</v>
      </c>
      <c r="V271" s="580"/>
      <c r="W271" s="580"/>
      <c r="X271" s="580"/>
      <c r="Y271" s="580"/>
      <c r="Z271" s="580"/>
      <c r="AA271" s="580"/>
      <c r="AB271" s="580"/>
      <c r="AC271" s="580"/>
      <c r="AD271" s="580"/>
      <c r="AE271" s="2"/>
      <c r="AF271" s="169"/>
    </row>
    <row r="272" spans="1:32" s="38" customFormat="1" ht="15" customHeight="1">
      <c r="A272" s="18"/>
      <c r="B272" s="22"/>
      <c r="C272" s="648"/>
      <c r="D272" s="648"/>
      <c r="E272" s="648"/>
      <c r="F272" s="56" t="s">
        <v>5142</v>
      </c>
      <c r="G272" s="580" t="s">
        <v>5221</v>
      </c>
      <c r="H272" s="580"/>
      <c r="I272" s="580"/>
      <c r="J272" s="580"/>
      <c r="K272" s="580"/>
      <c r="L272" s="580"/>
      <c r="M272" s="580"/>
      <c r="N272" s="580"/>
      <c r="O272" s="580"/>
      <c r="P272" s="580"/>
      <c r="Q272" s="648"/>
      <c r="R272" s="648"/>
      <c r="S272" s="648"/>
      <c r="T272" s="56" t="s">
        <v>5165</v>
      </c>
      <c r="U272" s="580" t="s">
        <v>5222</v>
      </c>
      <c r="V272" s="580"/>
      <c r="W272" s="580"/>
      <c r="X272" s="580"/>
      <c r="Y272" s="580"/>
      <c r="Z272" s="580"/>
      <c r="AA272" s="580"/>
      <c r="AB272" s="580"/>
      <c r="AC272" s="580"/>
      <c r="AD272" s="580"/>
      <c r="AE272" s="2"/>
      <c r="AF272" s="169"/>
    </row>
    <row r="273" spans="1:32" s="38" customFormat="1" ht="15" customHeight="1">
      <c r="A273" s="18"/>
      <c r="B273" s="22"/>
      <c r="C273" s="648"/>
      <c r="D273" s="648"/>
      <c r="E273" s="648"/>
      <c r="F273" s="56" t="s">
        <v>5143</v>
      </c>
      <c r="G273" s="580" t="s">
        <v>5223</v>
      </c>
      <c r="H273" s="580"/>
      <c r="I273" s="580"/>
      <c r="J273" s="580"/>
      <c r="K273" s="580"/>
      <c r="L273" s="580"/>
      <c r="M273" s="580"/>
      <c r="N273" s="580"/>
      <c r="O273" s="580"/>
      <c r="P273" s="580"/>
      <c r="Q273" s="648"/>
      <c r="R273" s="648"/>
      <c r="S273" s="648"/>
      <c r="T273" s="56" t="s">
        <v>5166</v>
      </c>
      <c r="U273" s="580" t="s">
        <v>5431</v>
      </c>
      <c r="V273" s="580"/>
      <c r="W273" s="580"/>
      <c r="X273" s="580"/>
      <c r="Y273" s="580"/>
      <c r="Z273" s="580"/>
      <c r="AA273" s="580"/>
      <c r="AB273" s="580"/>
      <c r="AC273" s="580"/>
      <c r="AD273" s="580"/>
      <c r="AE273" s="2"/>
      <c r="AF273" s="169"/>
    </row>
    <row r="274" spans="1:32" s="38" customFormat="1" ht="15" customHeight="1">
      <c r="A274" s="18"/>
      <c r="B274" s="22"/>
      <c r="C274" s="648"/>
      <c r="D274" s="648"/>
      <c r="E274" s="648"/>
      <c r="F274" s="56" t="s">
        <v>5144</v>
      </c>
      <c r="G274" s="580" t="s">
        <v>5225</v>
      </c>
      <c r="H274" s="580"/>
      <c r="I274" s="580"/>
      <c r="J274" s="580"/>
      <c r="K274" s="580"/>
      <c r="L274" s="580"/>
      <c r="M274" s="580"/>
      <c r="N274" s="580"/>
      <c r="O274" s="580"/>
      <c r="P274" s="580"/>
      <c r="Q274" s="647" t="s">
        <v>5016</v>
      </c>
      <c r="R274" s="647"/>
      <c r="S274" s="647"/>
      <c r="T274" s="647"/>
      <c r="U274" s="580" t="s">
        <v>5226</v>
      </c>
      <c r="V274" s="580"/>
      <c r="W274" s="580"/>
      <c r="X274" s="580"/>
      <c r="Y274" s="580"/>
      <c r="Z274" s="580"/>
      <c r="AA274" s="580"/>
      <c r="AB274" s="580"/>
      <c r="AC274" s="580"/>
      <c r="AD274" s="580"/>
      <c r="AE274" s="2"/>
      <c r="AF274" s="169"/>
    </row>
    <row r="275" spans="1:32" s="38" customFormat="1" ht="15" customHeight="1">
      <c r="A275" s="18"/>
      <c r="B275" s="22"/>
      <c r="C275" s="648"/>
      <c r="D275" s="648"/>
      <c r="E275" s="648"/>
      <c r="F275" s="56" t="s">
        <v>5145</v>
      </c>
      <c r="G275" s="580" t="s">
        <v>5227</v>
      </c>
      <c r="H275" s="580"/>
      <c r="I275" s="580"/>
      <c r="J275" s="580"/>
      <c r="K275" s="580"/>
      <c r="L275" s="580"/>
      <c r="M275" s="580"/>
      <c r="N275" s="580"/>
      <c r="O275" s="580"/>
      <c r="P275" s="580"/>
      <c r="Q275" s="647" t="s">
        <v>5017</v>
      </c>
      <c r="R275" s="647"/>
      <c r="S275" s="647"/>
      <c r="T275" s="647"/>
      <c r="U275" s="580" t="s">
        <v>5228</v>
      </c>
      <c r="V275" s="580"/>
      <c r="W275" s="580"/>
      <c r="X275" s="580"/>
      <c r="Y275" s="580"/>
      <c r="Z275" s="580"/>
      <c r="AA275" s="580"/>
      <c r="AB275" s="580"/>
      <c r="AC275" s="580"/>
      <c r="AD275" s="580"/>
      <c r="AE275" s="2"/>
      <c r="AF275" s="169"/>
    </row>
    <row r="276" spans="1:32" s="38" customFormat="1" ht="15" customHeight="1">
      <c r="A276" s="18"/>
      <c r="B276" s="22"/>
      <c r="C276" s="648"/>
      <c r="D276" s="648"/>
      <c r="E276" s="648"/>
      <c r="F276" s="56" t="s">
        <v>5146</v>
      </c>
      <c r="G276" s="580" t="s">
        <v>5229</v>
      </c>
      <c r="H276" s="580"/>
      <c r="I276" s="580"/>
      <c r="J276" s="580"/>
      <c r="K276" s="580"/>
      <c r="L276" s="580"/>
      <c r="M276" s="580"/>
      <c r="N276" s="580"/>
      <c r="O276" s="580"/>
      <c r="P276" s="580"/>
      <c r="Q276" s="647" t="s">
        <v>5018</v>
      </c>
      <c r="R276" s="647"/>
      <c r="S276" s="647"/>
      <c r="T276" s="647"/>
      <c r="U276" s="580" t="s">
        <v>5230</v>
      </c>
      <c r="V276" s="580"/>
      <c r="W276" s="580"/>
      <c r="X276" s="580"/>
      <c r="Y276" s="580"/>
      <c r="Z276" s="580"/>
      <c r="AA276" s="580"/>
      <c r="AB276" s="580"/>
      <c r="AC276" s="580"/>
      <c r="AD276" s="580"/>
      <c r="AE276" s="2"/>
      <c r="AF276" s="169"/>
    </row>
    <row r="277" spans="1:32" s="38" customFormat="1" ht="15" customHeight="1">
      <c r="A277" s="18"/>
      <c r="B277" s="22"/>
      <c r="C277" s="648"/>
      <c r="D277" s="648"/>
      <c r="E277" s="648"/>
      <c r="F277" s="56" t="s">
        <v>5147</v>
      </c>
      <c r="G277" s="580" t="s">
        <v>5231</v>
      </c>
      <c r="H277" s="580"/>
      <c r="I277" s="580"/>
      <c r="J277" s="580"/>
      <c r="K277" s="580"/>
      <c r="L277" s="580"/>
      <c r="M277" s="580"/>
      <c r="N277" s="580"/>
      <c r="O277" s="580"/>
      <c r="P277" s="580"/>
      <c r="Q277" s="648" t="s">
        <v>5232</v>
      </c>
      <c r="R277" s="648"/>
      <c r="S277" s="648"/>
      <c r="T277" s="56" t="s">
        <v>5167</v>
      </c>
      <c r="U277" s="580" t="s">
        <v>5233</v>
      </c>
      <c r="V277" s="580"/>
      <c r="W277" s="580"/>
      <c r="X277" s="580"/>
      <c r="Y277" s="580"/>
      <c r="Z277" s="580"/>
      <c r="AA277" s="580"/>
      <c r="AB277" s="580"/>
      <c r="AC277" s="580"/>
      <c r="AD277" s="580"/>
      <c r="AE277" s="2"/>
      <c r="AF277" s="169"/>
    </row>
    <row r="278" spans="1:32" s="38" customFormat="1" ht="15" customHeight="1">
      <c r="A278" s="18"/>
      <c r="B278" s="22"/>
      <c r="C278" s="648"/>
      <c r="D278" s="648"/>
      <c r="E278" s="648"/>
      <c r="F278" s="56" t="s">
        <v>5148</v>
      </c>
      <c r="G278" s="580" t="s">
        <v>5432</v>
      </c>
      <c r="H278" s="580"/>
      <c r="I278" s="580"/>
      <c r="J278" s="580"/>
      <c r="K278" s="580"/>
      <c r="L278" s="580"/>
      <c r="M278" s="580"/>
      <c r="N278" s="580"/>
      <c r="O278" s="580"/>
      <c r="P278" s="580"/>
      <c r="Q278" s="648"/>
      <c r="R278" s="648"/>
      <c r="S278" s="648"/>
      <c r="T278" s="56" t="s">
        <v>5168</v>
      </c>
      <c r="U278" s="580" t="s">
        <v>5235</v>
      </c>
      <c r="V278" s="580"/>
      <c r="W278" s="580"/>
      <c r="X278" s="580"/>
      <c r="Y278" s="580"/>
      <c r="Z278" s="580"/>
      <c r="AA278" s="580"/>
      <c r="AB278" s="580"/>
      <c r="AC278" s="580"/>
      <c r="AD278" s="580"/>
      <c r="AE278" s="2"/>
      <c r="AF278" s="169"/>
    </row>
    <row r="279" spans="1:32" s="38" customFormat="1" ht="15" customHeight="1">
      <c r="A279" s="18"/>
      <c r="B279" s="22"/>
      <c r="C279" s="648" t="s">
        <v>5236</v>
      </c>
      <c r="D279" s="648"/>
      <c r="E279" s="648"/>
      <c r="F279" s="48" t="s">
        <v>5149</v>
      </c>
      <c r="G279" s="580" t="s">
        <v>5237</v>
      </c>
      <c r="H279" s="580"/>
      <c r="I279" s="580"/>
      <c r="J279" s="580"/>
      <c r="K279" s="580"/>
      <c r="L279" s="580"/>
      <c r="M279" s="580"/>
      <c r="N279" s="580"/>
      <c r="O279" s="580"/>
      <c r="P279" s="580"/>
      <c r="Q279" s="648"/>
      <c r="R279" s="648"/>
      <c r="S279" s="648"/>
      <c r="T279" s="56" t="s">
        <v>5169</v>
      </c>
      <c r="U279" s="580" t="s">
        <v>5238</v>
      </c>
      <c r="V279" s="580"/>
      <c r="W279" s="580"/>
      <c r="X279" s="580"/>
      <c r="Y279" s="580"/>
      <c r="Z279" s="580"/>
      <c r="AA279" s="580"/>
      <c r="AB279" s="580"/>
      <c r="AC279" s="580"/>
      <c r="AD279" s="580"/>
      <c r="AE279" s="2"/>
      <c r="AF279" s="169"/>
    </row>
    <row r="280" spans="1:32" s="38" customFormat="1" ht="15" customHeight="1">
      <c r="A280" s="18"/>
      <c r="B280" s="22"/>
      <c r="C280" s="648"/>
      <c r="D280" s="648"/>
      <c r="E280" s="648"/>
      <c r="F280" s="48" t="s">
        <v>5150</v>
      </c>
      <c r="G280" s="580" t="s">
        <v>5239</v>
      </c>
      <c r="H280" s="580"/>
      <c r="I280" s="580"/>
      <c r="J280" s="580"/>
      <c r="K280" s="580"/>
      <c r="L280" s="580"/>
      <c r="M280" s="580"/>
      <c r="N280" s="580"/>
      <c r="O280" s="580"/>
      <c r="P280" s="580"/>
      <c r="Q280" s="648"/>
      <c r="R280" s="648"/>
      <c r="S280" s="648"/>
      <c r="T280" s="56" t="s">
        <v>5170</v>
      </c>
      <c r="U280" s="580" t="s">
        <v>5240</v>
      </c>
      <c r="V280" s="580"/>
      <c r="W280" s="580"/>
      <c r="X280" s="580"/>
      <c r="Y280" s="580"/>
      <c r="Z280" s="580"/>
      <c r="AA280" s="580"/>
      <c r="AB280" s="580"/>
      <c r="AC280" s="580"/>
      <c r="AD280" s="580"/>
      <c r="AE280" s="2"/>
      <c r="AF280" s="169"/>
    </row>
    <row r="281" spans="1:32" s="38" customFormat="1" ht="15" customHeight="1">
      <c r="A281" s="18"/>
      <c r="B281" s="22"/>
      <c r="C281" s="648"/>
      <c r="D281" s="648"/>
      <c r="E281" s="648"/>
      <c r="F281" s="48" t="s">
        <v>5151</v>
      </c>
      <c r="G281" s="580" t="s">
        <v>5241</v>
      </c>
      <c r="H281" s="580"/>
      <c r="I281" s="580"/>
      <c r="J281" s="580"/>
      <c r="K281" s="580"/>
      <c r="L281" s="580"/>
      <c r="M281" s="580"/>
      <c r="N281" s="580"/>
      <c r="O281" s="580"/>
      <c r="P281" s="580"/>
      <c r="Q281" s="648"/>
      <c r="R281" s="648"/>
      <c r="S281" s="648"/>
      <c r="T281" s="56" t="s">
        <v>5171</v>
      </c>
      <c r="U281" s="580" t="s">
        <v>5242</v>
      </c>
      <c r="V281" s="580"/>
      <c r="W281" s="580"/>
      <c r="X281" s="580"/>
      <c r="Y281" s="580"/>
      <c r="Z281" s="580"/>
      <c r="AA281" s="580"/>
      <c r="AB281" s="580"/>
      <c r="AC281" s="580"/>
      <c r="AD281" s="580"/>
      <c r="AE281" s="2"/>
      <c r="AF281" s="169"/>
    </row>
    <row r="282" spans="1:32" s="38" customFormat="1" ht="15" customHeight="1">
      <c r="A282" s="18"/>
      <c r="B282" s="22"/>
      <c r="C282" s="648"/>
      <c r="D282" s="648"/>
      <c r="E282" s="648"/>
      <c r="F282" s="48" t="s">
        <v>5152</v>
      </c>
      <c r="G282" s="580" t="s">
        <v>5243</v>
      </c>
      <c r="H282" s="580"/>
      <c r="I282" s="580"/>
      <c r="J282" s="580"/>
      <c r="K282" s="580"/>
      <c r="L282" s="580"/>
      <c r="M282" s="580"/>
      <c r="N282" s="580"/>
      <c r="O282" s="580"/>
      <c r="P282" s="580"/>
      <c r="Q282" s="648"/>
      <c r="R282" s="648"/>
      <c r="S282" s="648"/>
      <c r="T282" s="56" t="s">
        <v>5172</v>
      </c>
      <c r="U282" s="580" t="s">
        <v>5433</v>
      </c>
      <c r="V282" s="580"/>
      <c r="W282" s="580"/>
      <c r="X282" s="580"/>
      <c r="Y282" s="580"/>
      <c r="Z282" s="580"/>
      <c r="AA282" s="580"/>
      <c r="AB282" s="580"/>
      <c r="AC282" s="580"/>
      <c r="AD282" s="580"/>
      <c r="AE282" s="2"/>
      <c r="AF282" s="169"/>
    </row>
    <row r="283" spans="1:32" s="38" customFormat="1" ht="15" customHeight="1">
      <c r="A283" s="18"/>
      <c r="B283" s="22"/>
      <c r="C283" s="648"/>
      <c r="D283" s="648"/>
      <c r="E283" s="648"/>
      <c r="F283" s="48" t="s">
        <v>5153</v>
      </c>
      <c r="G283" s="580" t="s">
        <v>5245</v>
      </c>
      <c r="H283" s="580"/>
      <c r="I283" s="580"/>
      <c r="J283" s="580"/>
      <c r="K283" s="580"/>
      <c r="L283" s="580"/>
      <c r="M283" s="580"/>
      <c r="N283" s="580"/>
      <c r="O283" s="580"/>
      <c r="P283" s="580"/>
      <c r="Q283" s="647" t="s">
        <v>5020</v>
      </c>
      <c r="R283" s="647"/>
      <c r="S283" s="647"/>
      <c r="T283" s="647"/>
      <c r="U283" s="580" t="s">
        <v>5246</v>
      </c>
      <c r="V283" s="580"/>
      <c r="W283" s="580"/>
      <c r="X283" s="580"/>
      <c r="Y283" s="580"/>
      <c r="Z283" s="580"/>
      <c r="AA283" s="580"/>
      <c r="AB283" s="580"/>
      <c r="AC283" s="580"/>
      <c r="AD283" s="580"/>
      <c r="AE283" s="2"/>
      <c r="AF283" s="169"/>
    </row>
    <row r="284" spans="1:32" s="38" customFormat="1" ht="15" customHeight="1">
      <c r="A284" s="18"/>
      <c r="B284" s="22"/>
      <c r="C284" s="648"/>
      <c r="D284" s="648"/>
      <c r="E284" s="648"/>
      <c r="F284" s="48" t="s">
        <v>5154</v>
      </c>
      <c r="G284" s="580" t="s">
        <v>5434</v>
      </c>
      <c r="H284" s="580"/>
      <c r="I284" s="580"/>
      <c r="J284" s="580"/>
      <c r="K284" s="580"/>
      <c r="L284" s="580"/>
      <c r="M284" s="580"/>
      <c r="N284" s="580"/>
      <c r="O284" s="580"/>
      <c r="P284" s="580"/>
      <c r="Q284" s="647" t="s">
        <v>5021</v>
      </c>
      <c r="R284" s="647"/>
      <c r="S284" s="647"/>
      <c r="T284" s="647"/>
      <c r="U284" s="580" t="s">
        <v>5435</v>
      </c>
      <c r="V284" s="580"/>
      <c r="W284" s="580"/>
      <c r="X284" s="580"/>
      <c r="Y284" s="580"/>
      <c r="Z284" s="580"/>
      <c r="AA284" s="580"/>
      <c r="AB284" s="580"/>
      <c r="AC284" s="580"/>
      <c r="AD284" s="580"/>
      <c r="AE284" s="2"/>
      <c r="AF284" s="169"/>
    </row>
    <row r="285" spans="1:32" s="38" customFormat="1" ht="15" customHeight="1">
      <c r="A285" s="18"/>
      <c r="B285" s="22"/>
      <c r="C285" s="647" t="s">
        <v>4996</v>
      </c>
      <c r="D285" s="647"/>
      <c r="E285" s="647"/>
      <c r="F285" s="647"/>
      <c r="G285" s="580" t="s">
        <v>5249</v>
      </c>
      <c r="H285" s="580"/>
      <c r="I285" s="580"/>
      <c r="J285" s="580"/>
      <c r="K285" s="580"/>
      <c r="L285" s="580"/>
      <c r="M285" s="580"/>
      <c r="N285" s="580"/>
      <c r="O285" s="580"/>
      <c r="P285" s="580"/>
      <c r="Q285" s="563"/>
      <c r="R285" s="563"/>
      <c r="S285" s="563"/>
      <c r="T285" s="563"/>
      <c r="U285" s="563"/>
      <c r="V285" s="563"/>
      <c r="W285" s="563"/>
      <c r="X285" s="563"/>
      <c r="Y285" s="563"/>
      <c r="Z285" s="563"/>
      <c r="AA285" s="563"/>
      <c r="AB285" s="563"/>
      <c r="AC285" s="563"/>
      <c r="AD285" s="563"/>
      <c r="AE285" s="2"/>
      <c r="AF285" s="169"/>
    </row>
    <row r="286" spans="1:32" s="38" customFormat="1" ht="24" customHeight="1">
      <c r="A286" s="18"/>
      <c r="B286" s="22"/>
      <c r="C286" s="647" t="s">
        <v>4998</v>
      </c>
      <c r="D286" s="647"/>
      <c r="E286" s="647"/>
      <c r="F286" s="647"/>
      <c r="G286" s="580" t="s">
        <v>5250</v>
      </c>
      <c r="H286" s="580"/>
      <c r="I286" s="580"/>
      <c r="J286" s="580"/>
      <c r="K286" s="580"/>
      <c r="L286" s="580"/>
      <c r="M286" s="580"/>
      <c r="N286" s="580"/>
      <c r="O286" s="580"/>
      <c r="P286" s="580"/>
      <c r="Q286" s="563"/>
      <c r="R286" s="563"/>
      <c r="S286" s="563"/>
      <c r="T286" s="563"/>
      <c r="U286" s="563"/>
      <c r="V286" s="563"/>
      <c r="W286" s="563"/>
      <c r="X286" s="563"/>
      <c r="Y286" s="563"/>
      <c r="Z286" s="563"/>
      <c r="AA286" s="563"/>
      <c r="AB286" s="563"/>
      <c r="AC286" s="563"/>
      <c r="AD286" s="563"/>
      <c r="AE286" s="2"/>
      <c r="AF286" s="169"/>
    </row>
    <row r="287" spans="1:32" s="38" customFormat="1" ht="24" customHeight="1">
      <c r="A287" s="18"/>
      <c r="B287"/>
      <c r="C287" s="678" t="s">
        <v>5251</v>
      </c>
      <c r="D287" s="679"/>
      <c r="E287" s="679"/>
      <c r="F287" s="48" t="s">
        <v>5155</v>
      </c>
      <c r="G287" s="580" t="s">
        <v>5252</v>
      </c>
      <c r="H287" s="580"/>
      <c r="I287" s="580"/>
      <c r="J287" s="580"/>
      <c r="K287" s="580"/>
      <c r="L287" s="580"/>
      <c r="M287" s="580"/>
      <c r="N287" s="580"/>
      <c r="O287" s="580"/>
      <c r="P287" s="580"/>
      <c r="Q287" s="563"/>
      <c r="R287" s="563"/>
      <c r="S287" s="563"/>
      <c r="T287" s="563"/>
      <c r="U287" s="563"/>
      <c r="V287" s="563"/>
      <c r="W287" s="563"/>
      <c r="X287" s="563"/>
      <c r="Y287" s="563"/>
      <c r="Z287" s="563"/>
      <c r="AA287" s="563"/>
      <c r="AB287" s="563"/>
      <c r="AC287" s="563"/>
      <c r="AD287" s="563"/>
      <c r="AE287" s="2"/>
      <c r="AF287" s="169"/>
    </row>
    <row r="288" spans="1:32" s="38" customFormat="1" ht="24" customHeight="1">
      <c r="A288" s="18"/>
      <c r="B288"/>
      <c r="C288" s="680"/>
      <c r="D288" s="681"/>
      <c r="E288" s="681"/>
      <c r="F288" s="48" t="s">
        <v>5156</v>
      </c>
      <c r="G288" s="580" t="s">
        <v>5253</v>
      </c>
      <c r="H288" s="580"/>
      <c r="I288" s="580"/>
      <c r="J288" s="580"/>
      <c r="K288" s="580"/>
      <c r="L288" s="580"/>
      <c r="M288" s="580"/>
      <c r="N288" s="580"/>
      <c r="O288" s="580"/>
      <c r="P288" s="580"/>
      <c r="Q288" s="563"/>
      <c r="R288" s="563"/>
      <c r="S288" s="563"/>
      <c r="T288" s="563"/>
      <c r="U288" s="563"/>
      <c r="V288" s="563"/>
      <c r="W288" s="563"/>
      <c r="X288" s="563"/>
      <c r="Y288" s="563"/>
      <c r="Z288" s="563"/>
      <c r="AA288" s="563"/>
      <c r="AB288" s="563"/>
      <c r="AC288" s="563"/>
      <c r="AD288" s="563"/>
      <c r="AE288" s="2"/>
      <c r="AF288" s="169"/>
    </row>
    <row r="289" spans="1:44" s="38" customFormat="1" ht="15" customHeight="1">
      <c r="A289" s="18"/>
      <c r="B289"/>
      <c r="C289" s="680"/>
      <c r="D289" s="681"/>
      <c r="E289" s="681"/>
      <c r="F289" s="48" t="s">
        <v>5157</v>
      </c>
      <c r="G289" s="580" t="s">
        <v>5254</v>
      </c>
      <c r="H289" s="580"/>
      <c r="I289" s="580"/>
      <c r="J289" s="580"/>
      <c r="K289" s="580"/>
      <c r="L289" s="580"/>
      <c r="M289" s="580"/>
      <c r="N289" s="580"/>
      <c r="O289" s="580"/>
      <c r="P289" s="580"/>
      <c r="Q289" s="563"/>
      <c r="R289" s="563"/>
      <c r="S289" s="563"/>
      <c r="T289" s="563"/>
      <c r="U289" s="563"/>
      <c r="V289" s="563"/>
      <c r="W289" s="563"/>
      <c r="X289" s="563"/>
      <c r="Y289" s="563"/>
      <c r="Z289" s="563"/>
      <c r="AA289" s="563"/>
      <c r="AB289" s="563"/>
      <c r="AC289" s="563"/>
      <c r="AD289" s="563"/>
      <c r="AE289" s="2"/>
      <c r="AF289" s="169"/>
    </row>
    <row r="290" spans="1:44" s="38" customFormat="1" ht="24" customHeight="1">
      <c r="A290" s="18"/>
      <c r="B290"/>
      <c r="C290" s="682"/>
      <c r="D290" s="683"/>
      <c r="E290" s="683"/>
      <c r="F290" s="48" t="s">
        <v>5158</v>
      </c>
      <c r="G290" s="666" t="s">
        <v>5436</v>
      </c>
      <c r="H290" s="667"/>
      <c r="I290" s="667"/>
      <c r="J290" s="667"/>
      <c r="K290" s="667"/>
      <c r="L290" s="667"/>
      <c r="M290" s="667"/>
      <c r="N290" s="667"/>
      <c r="O290" s="667"/>
      <c r="P290" s="668"/>
      <c r="Q290" s="563"/>
      <c r="R290" s="563"/>
      <c r="S290" s="563"/>
      <c r="T290" s="563"/>
      <c r="U290" s="563"/>
      <c r="V290" s="563"/>
      <c r="W290" s="563"/>
      <c r="X290" s="563"/>
      <c r="Y290" s="563"/>
      <c r="Z290" s="563"/>
      <c r="AA290" s="563"/>
      <c r="AB290" s="563"/>
      <c r="AC290" s="563"/>
      <c r="AD290" s="563"/>
      <c r="AE290" s="2"/>
      <c r="AF290" s="169"/>
    </row>
    <row r="291" spans="1:44" s="38" customFormat="1" ht="15" customHeight="1">
      <c r="A291" s="18"/>
      <c r="B291"/>
      <c r="C291" s="167"/>
      <c r="D291" s="167"/>
      <c r="E291" s="167"/>
      <c r="F291" s="57"/>
      <c r="G291" s="13"/>
      <c r="H291" s="13"/>
      <c r="I291" s="13"/>
      <c r="J291" s="13"/>
      <c r="K291" s="13"/>
      <c r="L291" s="13"/>
      <c r="M291" s="13"/>
      <c r="N291" s="13"/>
      <c r="O291" s="13"/>
      <c r="P291" s="13"/>
      <c r="AE291" s="2"/>
      <c r="AF291" s="169"/>
    </row>
    <row r="292" spans="1:44" s="38" customFormat="1" ht="24" customHeight="1">
      <c r="A292" s="18"/>
      <c r="B292" s="3"/>
      <c r="C292" s="622" t="s">
        <v>5117</v>
      </c>
      <c r="D292" s="622"/>
      <c r="E292" s="622"/>
      <c r="F292" s="622"/>
      <c r="G292" s="622"/>
      <c r="H292" s="622"/>
      <c r="I292" s="622"/>
      <c r="J292" s="622"/>
      <c r="K292" s="622"/>
      <c r="L292" s="622"/>
      <c r="M292" s="622"/>
      <c r="N292" s="622"/>
      <c r="O292" s="622"/>
      <c r="P292" s="622"/>
      <c r="Q292" s="622"/>
      <c r="R292" s="622"/>
      <c r="S292" s="622"/>
      <c r="T292" s="622"/>
      <c r="U292" s="622"/>
      <c r="V292" s="622"/>
      <c r="W292" s="622"/>
      <c r="X292" s="622"/>
      <c r="Y292" s="622"/>
      <c r="Z292" s="622"/>
      <c r="AA292" s="622"/>
      <c r="AB292" s="622"/>
      <c r="AC292" s="622"/>
      <c r="AD292" s="622"/>
      <c r="AE292" s="2"/>
      <c r="AF292" s="169"/>
    </row>
    <row r="293" spans="1:44" s="38" customFormat="1" ht="60" customHeight="1">
      <c r="A293" s="18"/>
      <c r="B293" s="3"/>
      <c r="C293" s="762"/>
      <c r="D293" s="763"/>
      <c r="E293" s="763"/>
      <c r="F293" s="763"/>
      <c r="G293" s="763"/>
      <c r="H293" s="763"/>
      <c r="I293" s="763"/>
      <c r="J293" s="763"/>
      <c r="K293" s="763"/>
      <c r="L293" s="763"/>
      <c r="M293" s="763"/>
      <c r="N293" s="763"/>
      <c r="O293" s="763"/>
      <c r="P293" s="763"/>
      <c r="Q293" s="763"/>
      <c r="R293" s="763"/>
      <c r="S293" s="763"/>
      <c r="T293" s="763"/>
      <c r="U293" s="763"/>
      <c r="V293" s="763"/>
      <c r="W293" s="763"/>
      <c r="X293" s="763"/>
      <c r="Y293" s="763"/>
      <c r="Z293" s="763"/>
      <c r="AA293" s="763"/>
      <c r="AB293" s="763"/>
      <c r="AC293" s="763"/>
      <c r="AD293" s="764"/>
      <c r="AE293" s="2"/>
      <c r="AF293" s="169"/>
    </row>
    <row r="294" spans="1:44" s="38" customFormat="1" ht="15" customHeight="1">
      <c r="A294" s="18"/>
      <c r="B294" s="470" t="str">
        <f>IF(AN151=0,"", IF(AN151=1,_xlfn.CONCAT("Error: Verificar sumas en el numeral ",AP151,"."),_xlfn.CONCAT("Error: Verificar sumas en los numerales ",AP151)))</f>
        <v/>
      </c>
      <c r="C294" s="470"/>
      <c r="D294" s="470"/>
      <c r="E294" s="470"/>
      <c r="F294" s="470"/>
      <c r="G294" s="470"/>
      <c r="H294" s="470"/>
      <c r="I294" s="470"/>
      <c r="J294" s="470"/>
      <c r="K294" s="470"/>
      <c r="L294" s="470"/>
      <c r="M294" s="470"/>
      <c r="N294" s="470"/>
      <c r="O294" s="470"/>
      <c r="P294" s="470"/>
      <c r="Q294" s="470"/>
      <c r="R294" s="470"/>
      <c r="S294" s="470"/>
      <c r="T294" s="470"/>
      <c r="U294" s="470"/>
      <c r="V294" s="470"/>
      <c r="W294" s="470"/>
      <c r="X294" s="470"/>
      <c r="Y294" s="470"/>
      <c r="Z294" s="470"/>
      <c r="AA294" s="470"/>
      <c r="AB294" s="470"/>
      <c r="AC294" s="470"/>
      <c r="AD294" s="470"/>
      <c r="AE294" s="2"/>
      <c r="AF294" s="169"/>
    </row>
    <row r="295" spans="1:44" s="38" customFormat="1" ht="15" customHeight="1">
      <c r="A295" s="18"/>
      <c r="B295" s="470" t="str">
        <f>IF(CV151=0,"", IF(CV151=1,_xlfn.CONCAT("Error: Verificar coherencia aritmética con la pregunta 5.1 en el numeral ",CW151," tomando en cuenta la instrucción 4."),_xlfn.CONCAT("Error: Verificar coherencia aritmética con la pregunta 5.1 en los numerales ",CW151," tomando en cuenta la instrucción 4.")))</f>
        <v/>
      </c>
      <c r="C295" s="470"/>
      <c r="D295" s="470"/>
      <c r="E295" s="470"/>
      <c r="F295" s="470"/>
      <c r="G295" s="470"/>
      <c r="H295" s="470"/>
      <c r="I295" s="470"/>
      <c r="J295" s="470"/>
      <c r="K295" s="470"/>
      <c r="L295" s="470"/>
      <c r="M295" s="470"/>
      <c r="N295" s="470"/>
      <c r="O295" s="470"/>
      <c r="P295" s="470"/>
      <c r="Q295" s="470"/>
      <c r="R295" s="470"/>
      <c r="S295" s="470"/>
      <c r="T295" s="470"/>
      <c r="U295" s="470"/>
      <c r="V295" s="470"/>
      <c r="W295" s="470"/>
      <c r="X295" s="470"/>
      <c r="Y295" s="470"/>
      <c r="Z295" s="470"/>
      <c r="AA295" s="470"/>
      <c r="AB295" s="470"/>
      <c r="AC295" s="470"/>
      <c r="AD295" s="470"/>
      <c r="AE295" s="2"/>
      <c r="AF295" s="169"/>
    </row>
    <row r="296" spans="1:44" s="38" customFormat="1" ht="15" customHeight="1">
      <c r="A296" s="18"/>
      <c r="B296" s="471" t="str">
        <f>IF(SUM(CY151,CY203,CY255)=0,"","Error: Debe completar toda la información requerida.")</f>
        <v/>
      </c>
      <c r="C296" s="471"/>
      <c r="D296" s="471"/>
      <c r="E296" s="471"/>
      <c r="F296" s="471"/>
      <c r="G296" s="471"/>
      <c r="H296" s="471"/>
      <c r="I296" s="471"/>
      <c r="J296" s="471"/>
      <c r="K296" s="471"/>
      <c r="L296" s="471"/>
      <c r="M296" s="471"/>
      <c r="N296" s="471"/>
      <c r="O296" s="471"/>
      <c r="P296" s="471"/>
      <c r="Q296" s="471"/>
      <c r="R296" s="471"/>
      <c r="S296" s="471"/>
      <c r="T296" s="471"/>
      <c r="U296" s="471"/>
      <c r="V296" s="471"/>
      <c r="W296" s="471"/>
      <c r="X296" s="471"/>
      <c r="Y296" s="471"/>
      <c r="Z296" s="471"/>
      <c r="AA296" s="471"/>
      <c r="AB296" s="471"/>
      <c r="AC296" s="471"/>
      <c r="AD296" s="471"/>
      <c r="AE296" s="2"/>
      <c r="AF296" s="169"/>
    </row>
    <row r="297" spans="1:44" s="38" customFormat="1" ht="15" customHeight="1">
      <c r="A297" s="18"/>
      <c r="B297" s="3"/>
      <c r="C297" s="245"/>
      <c r="D297" s="245"/>
      <c r="E297" s="245"/>
      <c r="F297" s="245"/>
      <c r="G297" s="245"/>
      <c r="H297" s="245"/>
      <c r="I297" s="245"/>
      <c r="J297" s="245"/>
      <c r="K297" s="245"/>
      <c r="L297" s="245"/>
      <c r="M297" s="245"/>
      <c r="N297" s="245"/>
      <c r="O297" s="245"/>
      <c r="P297" s="245"/>
      <c r="Q297" s="245"/>
      <c r="R297" s="245"/>
      <c r="S297" s="245"/>
      <c r="T297" s="245"/>
      <c r="U297" s="245"/>
      <c r="V297" s="245"/>
      <c r="W297" s="245"/>
      <c r="X297" s="245"/>
      <c r="Y297" s="245"/>
      <c r="Z297" s="245"/>
      <c r="AA297" s="245"/>
      <c r="AB297" s="245"/>
      <c r="AC297" s="245"/>
      <c r="AD297" s="245"/>
      <c r="AE297" s="2"/>
      <c r="AF297" s="169"/>
    </row>
    <row r="298" spans="1:44" s="38" customFormat="1" ht="15" customHeight="1">
      <c r="A298" s="18"/>
      <c r="B298" s="3"/>
      <c r="C298" s="245"/>
      <c r="D298" s="245"/>
      <c r="E298" s="245"/>
      <c r="F298" s="245"/>
      <c r="G298" s="245"/>
      <c r="H298" s="245"/>
      <c r="I298" s="245"/>
      <c r="J298" s="245"/>
      <c r="K298" s="245"/>
      <c r="L298" s="245"/>
      <c r="M298" s="245"/>
      <c r="N298" s="245"/>
      <c r="O298" s="245"/>
      <c r="P298" s="245"/>
      <c r="Q298" s="245"/>
      <c r="R298" s="245"/>
      <c r="S298" s="245"/>
      <c r="T298" s="245"/>
      <c r="U298" s="245"/>
      <c r="V298" s="245"/>
      <c r="W298" s="245"/>
      <c r="X298" s="245"/>
      <c r="Y298" s="245"/>
      <c r="Z298" s="245"/>
      <c r="AA298" s="245"/>
      <c r="AB298" s="245"/>
      <c r="AC298" s="245"/>
      <c r="AD298" s="245"/>
      <c r="AE298" s="2"/>
      <c r="AF298" s="169"/>
    </row>
    <row r="299" spans="1:44" s="38" customFormat="1" ht="15" customHeight="1">
      <c r="A299" s="18"/>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2"/>
      <c r="AF299" s="169"/>
    </row>
    <row r="300" spans="1:44" s="38" customFormat="1" ht="24" customHeight="1">
      <c r="A300" s="18" t="s">
        <v>6161</v>
      </c>
      <c r="B300" s="624" t="s">
        <v>6162</v>
      </c>
      <c r="C300" s="624"/>
      <c r="D300" s="624"/>
      <c r="E300" s="624"/>
      <c r="F300" s="624"/>
      <c r="G300" s="624"/>
      <c r="H300" s="624"/>
      <c r="I300" s="624"/>
      <c r="J300" s="624"/>
      <c r="K300" s="624"/>
      <c r="L300" s="624"/>
      <c r="M300" s="624"/>
      <c r="N300" s="624"/>
      <c r="O300" s="624"/>
      <c r="P300" s="624"/>
      <c r="Q300" s="624"/>
      <c r="R300" s="624"/>
      <c r="S300" s="624"/>
      <c r="T300" s="624"/>
      <c r="U300" s="624"/>
      <c r="V300" s="624"/>
      <c r="W300" s="624"/>
      <c r="X300" s="624"/>
      <c r="Y300" s="624"/>
      <c r="Z300" s="624"/>
      <c r="AA300" s="624"/>
      <c r="AB300" s="624"/>
      <c r="AC300" s="624"/>
      <c r="AD300" s="624"/>
      <c r="AE300" s="2"/>
      <c r="AF300" s="169"/>
      <c r="AH300" s="522" t="s">
        <v>5066</v>
      </c>
      <c r="AI300" s="522"/>
      <c r="AJ300" s="522" t="s">
        <v>5067</v>
      </c>
      <c r="AK300" s="522"/>
      <c r="AL300" s="522" t="s">
        <v>5068</v>
      </c>
      <c r="AM300" s="522"/>
    </row>
    <row r="301" spans="1:44" s="38" customFormat="1" ht="24" customHeight="1">
      <c r="A301" s="60"/>
      <c r="B301" s="61"/>
      <c r="C301" s="492" t="s">
        <v>6163</v>
      </c>
      <c r="D301" s="492"/>
      <c r="E301" s="492"/>
      <c r="F301" s="492"/>
      <c r="G301" s="492"/>
      <c r="H301" s="492"/>
      <c r="I301" s="492"/>
      <c r="J301" s="492"/>
      <c r="K301" s="492"/>
      <c r="L301" s="492"/>
      <c r="M301" s="492"/>
      <c r="N301" s="492"/>
      <c r="O301" s="492"/>
      <c r="P301" s="492"/>
      <c r="Q301" s="492"/>
      <c r="R301" s="492"/>
      <c r="S301" s="492"/>
      <c r="T301" s="492"/>
      <c r="U301" s="492"/>
      <c r="V301" s="492"/>
      <c r="W301" s="492"/>
      <c r="X301" s="492"/>
      <c r="Y301" s="492"/>
      <c r="Z301" s="492"/>
      <c r="AA301" s="492"/>
      <c r="AB301" s="492"/>
      <c r="AC301" s="492"/>
      <c r="AD301" s="492"/>
      <c r="AE301" s="2"/>
      <c r="AF301" s="169"/>
      <c r="AH301" s="522">
        <f>COUNTBLANK(Y306:AD319)</f>
        <v>84</v>
      </c>
      <c r="AI301" s="522"/>
      <c r="AJ301" s="522">
        <v>84</v>
      </c>
      <c r="AK301" s="522"/>
      <c r="AL301" s="522">
        <v>70</v>
      </c>
      <c r="AM301" s="522"/>
    </row>
    <row r="302" spans="1:44" s="38" customFormat="1" ht="35.25" customHeight="1">
      <c r="A302" s="156"/>
      <c r="B302" s="61"/>
      <c r="C302" s="492" t="s">
        <v>6164</v>
      </c>
      <c r="D302" s="492"/>
      <c r="E302" s="492"/>
      <c r="F302" s="492"/>
      <c r="G302" s="492"/>
      <c r="H302" s="492"/>
      <c r="I302" s="492"/>
      <c r="J302" s="492"/>
      <c r="K302" s="492"/>
      <c r="L302" s="492"/>
      <c r="M302" s="492"/>
      <c r="N302" s="492"/>
      <c r="O302" s="492"/>
      <c r="P302" s="492"/>
      <c r="Q302" s="492"/>
      <c r="R302" s="492"/>
      <c r="S302" s="492"/>
      <c r="T302" s="492"/>
      <c r="U302" s="492"/>
      <c r="V302" s="492"/>
      <c r="W302" s="492"/>
      <c r="X302" s="492"/>
      <c r="Y302" s="492"/>
      <c r="Z302" s="492"/>
      <c r="AA302" s="492"/>
      <c r="AB302" s="492"/>
      <c r="AC302" s="492"/>
      <c r="AD302" s="492"/>
      <c r="AE302" s="2"/>
      <c r="AF302" s="169"/>
    </row>
    <row r="303" spans="1:44" s="38" customFormat="1" ht="21" customHeight="1">
      <c r="A303" s="156"/>
      <c r="B303" s="61"/>
      <c r="C303" s="594" t="s">
        <v>6165</v>
      </c>
      <c r="D303" s="594"/>
      <c r="E303" s="594"/>
      <c r="F303" s="594"/>
      <c r="G303" s="594"/>
      <c r="H303" s="594"/>
      <c r="I303" s="594"/>
      <c r="J303" s="594"/>
      <c r="K303" s="594"/>
      <c r="L303" s="594"/>
      <c r="M303" s="594"/>
      <c r="N303" s="594"/>
      <c r="O303" s="594"/>
      <c r="P303" s="594"/>
      <c r="Q303" s="594"/>
      <c r="R303" s="594"/>
      <c r="S303" s="594"/>
      <c r="T303" s="594"/>
      <c r="U303" s="594"/>
      <c r="V303" s="594"/>
      <c r="W303" s="594"/>
      <c r="X303" s="594"/>
      <c r="Y303" s="594"/>
      <c r="Z303" s="594"/>
      <c r="AA303" s="594"/>
      <c r="AB303" s="594"/>
      <c r="AC303" s="594"/>
      <c r="AD303" s="594"/>
      <c r="AE303" s="2"/>
      <c r="AF303" s="169"/>
    </row>
    <row r="304" spans="1:44" s="38" customFormat="1" ht="15" customHeight="1">
      <c r="A304" s="18"/>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2"/>
      <c r="AF304" s="169"/>
      <c r="AH304" s="518" t="s">
        <v>5336</v>
      </c>
      <c r="AI304" s="518"/>
      <c r="AJ304" s="518"/>
      <c r="AK304" s="518"/>
      <c r="AL304" s="518"/>
      <c r="AM304" s="518"/>
      <c r="AO304" s="518" t="s">
        <v>5089</v>
      </c>
      <c r="AP304" s="518"/>
      <c r="AQ304" s="518"/>
      <c r="AR304" s="518"/>
    </row>
    <row r="305" spans="1:44" s="38" customFormat="1" ht="36" customHeight="1">
      <c r="A305" s="18"/>
      <c r="B305" s="3"/>
      <c r="C305" s="541" t="s">
        <v>6166</v>
      </c>
      <c r="D305" s="542"/>
      <c r="E305" s="542"/>
      <c r="F305" s="542"/>
      <c r="G305" s="542"/>
      <c r="H305" s="542"/>
      <c r="I305" s="542"/>
      <c r="J305" s="542"/>
      <c r="K305" s="542"/>
      <c r="L305" s="542"/>
      <c r="M305" s="542"/>
      <c r="N305" s="542"/>
      <c r="O305" s="542"/>
      <c r="P305" s="542"/>
      <c r="Q305" s="542"/>
      <c r="R305" s="542"/>
      <c r="S305" s="542"/>
      <c r="T305" s="542"/>
      <c r="U305" s="542"/>
      <c r="V305" s="542"/>
      <c r="W305" s="542"/>
      <c r="X305" s="543"/>
      <c r="Y305" s="442" t="s">
        <v>6167</v>
      </c>
      <c r="Z305" s="443"/>
      <c r="AA305" s="443"/>
      <c r="AB305" s="443"/>
      <c r="AC305" s="443"/>
      <c r="AD305" s="444"/>
      <c r="AE305" s="2"/>
      <c r="AF305" s="169"/>
      <c r="AH305" s="516" t="s">
        <v>6168</v>
      </c>
      <c r="AI305" s="516"/>
      <c r="AJ305" s="516" t="s">
        <v>6169</v>
      </c>
      <c r="AK305" s="516"/>
      <c r="AL305" s="518" t="s">
        <v>5096</v>
      </c>
      <c r="AM305" s="518"/>
      <c r="AO305" s="518" t="s">
        <v>5098</v>
      </c>
      <c r="AP305" s="518"/>
      <c r="AQ305" s="518" t="s">
        <v>5096</v>
      </c>
      <c r="AR305" s="518"/>
    </row>
    <row r="306" spans="1:44" s="38" customFormat="1" ht="24" customHeight="1">
      <c r="A306" s="18"/>
      <c r="B306" s="3"/>
      <c r="C306" s="862" t="s">
        <v>6170</v>
      </c>
      <c r="D306" s="863"/>
      <c r="E306" s="864"/>
      <c r="F306" s="166" t="s">
        <v>5128</v>
      </c>
      <c r="G306" s="591" t="s">
        <v>6171</v>
      </c>
      <c r="H306" s="592"/>
      <c r="I306" s="592"/>
      <c r="J306" s="592"/>
      <c r="K306" s="592"/>
      <c r="L306" s="592"/>
      <c r="M306" s="592"/>
      <c r="N306" s="592"/>
      <c r="O306" s="592"/>
      <c r="P306" s="592"/>
      <c r="Q306" s="592"/>
      <c r="R306" s="592"/>
      <c r="S306" s="592"/>
      <c r="T306" s="592"/>
      <c r="U306" s="592"/>
      <c r="V306" s="592"/>
      <c r="W306" s="592"/>
      <c r="X306" s="593"/>
      <c r="Y306" s="553"/>
      <c r="Z306" s="554"/>
      <c r="AA306" s="554"/>
      <c r="AB306" s="554"/>
      <c r="AC306" s="554"/>
      <c r="AD306" s="555"/>
      <c r="AE306" s="2"/>
      <c r="AF306" s="169"/>
      <c r="AH306" s="518">
        <f>IF($AH$35=$AJ$35,0,$S$85)</f>
        <v>0</v>
      </c>
      <c r="AI306" s="518"/>
      <c r="AJ306" s="518">
        <f>IF($AH$301=$AJ$301,0,Y320)</f>
        <v>0</v>
      </c>
      <c r="AK306" s="518"/>
      <c r="AL306" s="586">
        <f>IF($AH$301=$AJ$301,0,
IF(AND(AH306=0,AJ306&gt;0),1,
IF(OR(AND(AJ306="NS",AH306="NS"),AND(AJ306="NA",AH306="NA"),AND(AH306&lt;&gt;"NS",AH306&lt;&gt;"NA",AJ306&lt;&gt;"NS",AJ306&lt;&gt;"NA",AH306&lt;=AJ306),AND(AH306&lt;&gt;"NS",AH306&lt;&gt;"NA",AH306&gt;0,AJ306="NS")),0,
1)))</f>
        <v>0</v>
      </c>
      <c r="AM306" s="586"/>
      <c r="AO306" s="858" t="str">
        <f>F306</f>
        <v>1.1</v>
      </c>
      <c r="AP306" s="518"/>
      <c r="AQ306" s="518">
        <f>IF($AH$301=$AJ$301,0,
IF(OR(AND($AH$306="NS",Y306&lt;&gt;"NA",OR(Y306="NS",Y306=0)),AND($AH$306="NA",Y306&lt;&gt;"NS",OR(Y306="NA",Y306=0))),0,
IF(OR(AND($AH$306&lt;&gt;"NS",$AH$306&lt;&gt;"NA",Y306&lt;&gt;"NS",Y306&lt;&gt;"NA",Y306&gt;$AH$306),
AND(Y306&gt;0,OR($AH$306="NS",$AH$306="NA")),
AND($AH$306&lt;&gt;"NS",$AH$306&lt;&gt;"NA",$AH$306&gt;=0,Y306="NA"),
AND($AH$306&lt;&gt;"NS",$AH$306&lt;&gt;"NA",$AH$306=0,Y306="NS")),1,0)))</f>
        <v>0</v>
      </c>
      <c r="AR306" s="518"/>
    </row>
    <row r="307" spans="1:44" s="38" customFormat="1" ht="24" customHeight="1">
      <c r="A307" s="18"/>
      <c r="B307" s="3"/>
      <c r="C307" s="865"/>
      <c r="D307" s="866"/>
      <c r="E307" s="867"/>
      <c r="F307" s="166" t="s">
        <v>5129</v>
      </c>
      <c r="G307" s="591" t="s">
        <v>6172</v>
      </c>
      <c r="H307" s="592"/>
      <c r="I307" s="592"/>
      <c r="J307" s="592"/>
      <c r="K307" s="592"/>
      <c r="L307" s="592"/>
      <c r="M307" s="592"/>
      <c r="N307" s="592"/>
      <c r="O307" s="592"/>
      <c r="P307" s="592"/>
      <c r="Q307" s="592"/>
      <c r="R307" s="592"/>
      <c r="S307" s="592"/>
      <c r="T307" s="592"/>
      <c r="U307" s="592"/>
      <c r="V307" s="592"/>
      <c r="W307" s="592"/>
      <c r="X307" s="593"/>
      <c r="Y307" s="553"/>
      <c r="Z307" s="554"/>
      <c r="AA307" s="554"/>
      <c r="AB307" s="554"/>
      <c r="AC307" s="554"/>
      <c r="AD307" s="555"/>
      <c r="AE307" s="2"/>
      <c r="AF307" s="169"/>
      <c r="AO307" s="858" t="str">
        <f t="shared" ref="AO307:AO308" si="185">F307</f>
        <v>1.2</v>
      </c>
      <c r="AP307" s="518"/>
      <c r="AQ307" s="518">
        <f t="shared" ref="AQ307:AQ319" si="186">IF($AH$301=$AJ$301,0,
IF(OR(AND($AH$306="NS",Y307&lt;&gt;"NA",OR(Y307="NS",Y307=0)),AND($AH$306="NA",Y307&lt;&gt;"NS",OR(Y307="NA",Y307=0))),0,
IF(OR(AND($AH$306&lt;&gt;"NS",$AH$306&lt;&gt;"NA",Y307&lt;&gt;"NS",Y307&lt;&gt;"NA",Y307&gt;$AH$306),
AND(Y307&gt;0,OR($AH$306="NS",$AH$306="NA")),
AND($AH$306&lt;&gt;"NS",$AH$306&lt;&gt;"NA",$AH$306&gt;=0,Y307="NA"),
AND($AH$306&lt;&gt;"NS",$AH$306&lt;&gt;"NA",$AH$306=0,Y307="NS")),1,0)))</f>
        <v>0</v>
      </c>
      <c r="AR307" s="518"/>
    </row>
    <row r="308" spans="1:44" s="38" customFormat="1" ht="24" customHeight="1">
      <c r="A308" s="18"/>
      <c r="B308" s="3"/>
      <c r="C308" s="865"/>
      <c r="D308" s="866"/>
      <c r="E308" s="867"/>
      <c r="F308" s="166" t="s">
        <v>5130</v>
      </c>
      <c r="G308" s="591" t="s">
        <v>6173</v>
      </c>
      <c r="H308" s="592"/>
      <c r="I308" s="592"/>
      <c r="J308" s="592"/>
      <c r="K308" s="592"/>
      <c r="L308" s="592"/>
      <c r="M308" s="592"/>
      <c r="N308" s="592"/>
      <c r="O308" s="592"/>
      <c r="P308" s="592"/>
      <c r="Q308" s="592"/>
      <c r="R308" s="592"/>
      <c r="S308" s="592"/>
      <c r="T308" s="592"/>
      <c r="U308" s="592"/>
      <c r="V308" s="592"/>
      <c r="W308" s="592"/>
      <c r="X308" s="593"/>
      <c r="Y308" s="553"/>
      <c r="Z308" s="554"/>
      <c r="AA308" s="554"/>
      <c r="AB308" s="554"/>
      <c r="AC308" s="554"/>
      <c r="AD308" s="555"/>
      <c r="AE308" s="2"/>
      <c r="AF308" s="169"/>
      <c r="AO308" s="858" t="str">
        <f t="shared" si="185"/>
        <v>1.3</v>
      </c>
      <c r="AP308" s="518"/>
      <c r="AQ308" s="518">
        <f t="shared" si="186"/>
        <v>0</v>
      </c>
      <c r="AR308" s="518"/>
    </row>
    <row r="309" spans="1:44" s="38" customFormat="1" ht="15" customHeight="1">
      <c r="A309" s="18"/>
      <c r="B309" s="3"/>
      <c r="C309" s="649" t="s">
        <v>4994</v>
      </c>
      <c r="D309" s="650"/>
      <c r="E309" s="650"/>
      <c r="F309" s="651"/>
      <c r="G309" s="591" t="s">
        <v>6174</v>
      </c>
      <c r="H309" s="592"/>
      <c r="I309" s="592"/>
      <c r="J309" s="592"/>
      <c r="K309" s="592"/>
      <c r="L309" s="592"/>
      <c r="M309" s="592"/>
      <c r="N309" s="592"/>
      <c r="O309" s="592"/>
      <c r="P309" s="592"/>
      <c r="Q309" s="592"/>
      <c r="R309" s="592"/>
      <c r="S309" s="592"/>
      <c r="T309" s="592"/>
      <c r="U309" s="592"/>
      <c r="V309" s="592"/>
      <c r="W309" s="592"/>
      <c r="X309" s="593"/>
      <c r="Y309" s="553"/>
      <c r="Z309" s="554"/>
      <c r="AA309" s="554"/>
      <c r="AB309" s="554"/>
      <c r="AC309" s="554"/>
      <c r="AD309" s="555"/>
      <c r="AE309" s="2"/>
      <c r="AF309" s="169"/>
      <c r="AO309" s="858" t="str">
        <f>C309</f>
        <v>2.</v>
      </c>
      <c r="AP309" s="518"/>
      <c r="AQ309" s="518">
        <f t="shared" si="186"/>
        <v>0</v>
      </c>
      <c r="AR309" s="518"/>
    </row>
    <row r="310" spans="1:44" s="38" customFormat="1" ht="24" customHeight="1">
      <c r="A310" s="18"/>
      <c r="B310" s="3"/>
      <c r="C310" s="649" t="s">
        <v>4996</v>
      </c>
      <c r="D310" s="650"/>
      <c r="E310" s="650"/>
      <c r="F310" s="651"/>
      <c r="G310" s="591" t="s">
        <v>6175</v>
      </c>
      <c r="H310" s="592"/>
      <c r="I310" s="592"/>
      <c r="J310" s="592"/>
      <c r="K310" s="592"/>
      <c r="L310" s="592"/>
      <c r="M310" s="592"/>
      <c r="N310" s="592"/>
      <c r="O310" s="592"/>
      <c r="P310" s="592"/>
      <c r="Q310" s="592"/>
      <c r="R310" s="592"/>
      <c r="S310" s="592"/>
      <c r="T310" s="592"/>
      <c r="U310" s="592"/>
      <c r="V310" s="592"/>
      <c r="W310" s="592"/>
      <c r="X310" s="593"/>
      <c r="Y310" s="553"/>
      <c r="Z310" s="554"/>
      <c r="AA310" s="554"/>
      <c r="AB310" s="554"/>
      <c r="AC310" s="554"/>
      <c r="AD310" s="555"/>
      <c r="AE310" s="2"/>
      <c r="AF310" s="169"/>
      <c r="AO310" s="858" t="str">
        <f t="shared" ref="AO310:AO319" si="187">C310</f>
        <v>3.</v>
      </c>
      <c r="AP310" s="518"/>
      <c r="AQ310" s="518">
        <f t="shared" si="186"/>
        <v>0</v>
      </c>
      <c r="AR310" s="518"/>
    </row>
    <row r="311" spans="1:44" s="38" customFormat="1" ht="24" customHeight="1">
      <c r="A311" s="18"/>
      <c r="B311" s="3"/>
      <c r="C311" s="649" t="s">
        <v>4998</v>
      </c>
      <c r="D311" s="650"/>
      <c r="E311" s="650"/>
      <c r="F311" s="651"/>
      <c r="G311" s="591" t="s">
        <v>6176</v>
      </c>
      <c r="H311" s="592"/>
      <c r="I311" s="592"/>
      <c r="J311" s="592"/>
      <c r="K311" s="592"/>
      <c r="L311" s="592"/>
      <c r="M311" s="592"/>
      <c r="N311" s="592"/>
      <c r="O311" s="592"/>
      <c r="P311" s="592"/>
      <c r="Q311" s="592"/>
      <c r="R311" s="592"/>
      <c r="S311" s="592"/>
      <c r="T311" s="592"/>
      <c r="U311" s="592"/>
      <c r="V311" s="592"/>
      <c r="W311" s="592"/>
      <c r="X311" s="593"/>
      <c r="Y311" s="553"/>
      <c r="Z311" s="554"/>
      <c r="AA311" s="554"/>
      <c r="AB311" s="554"/>
      <c r="AC311" s="554"/>
      <c r="AD311" s="555"/>
      <c r="AE311" s="2"/>
      <c r="AF311" s="169"/>
      <c r="AO311" s="858" t="str">
        <f t="shared" si="187"/>
        <v>4.</v>
      </c>
      <c r="AP311" s="518"/>
      <c r="AQ311" s="518">
        <f t="shared" si="186"/>
        <v>0</v>
      </c>
      <c r="AR311" s="518"/>
    </row>
    <row r="312" spans="1:44" s="38" customFormat="1" ht="24" customHeight="1">
      <c r="A312" s="18"/>
      <c r="B312" s="3"/>
      <c r="C312" s="649" t="s">
        <v>5000</v>
      </c>
      <c r="D312" s="650"/>
      <c r="E312" s="650"/>
      <c r="F312" s="651"/>
      <c r="G312" s="591" t="s">
        <v>6177</v>
      </c>
      <c r="H312" s="592"/>
      <c r="I312" s="592"/>
      <c r="J312" s="592"/>
      <c r="K312" s="592"/>
      <c r="L312" s="592"/>
      <c r="M312" s="592"/>
      <c r="N312" s="592"/>
      <c r="O312" s="592"/>
      <c r="P312" s="592"/>
      <c r="Q312" s="592"/>
      <c r="R312" s="592"/>
      <c r="S312" s="592"/>
      <c r="T312" s="592"/>
      <c r="U312" s="592"/>
      <c r="V312" s="592"/>
      <c r="W312" s="592"/>
      <c r="X312" s="593"/>
      <c r="Y312" s="553"/>
      <c r="Z312" s="554"/>
      <c r="AA312" s="554"/>
      <c r="AB312" s="554"/>
      <c r="AC312" s="554"/>
      <c r="AD312" s="555"/>
      <c r="AE312" s="2"/>
      <c r="AF312" s="169"/>
      <c r="AO312" s="858" t="str">
        <f t="shared" si="187"/>
        <v>5.</v>
      </c>
      <c r="AP312" s="518"/>
      <c r="AQ312" s="518">
        <f t="shared" si="186"/>
        <v>0</v>
      </c>
      <c r="AR312" s="518"/>
    </row>
    <row r="313" spans="1:44" s="38" customFormat="1" ht="15" customHeight="1">
      <c r="A313" s="18"/>
      <c r="B313" s="3"/>
      <c r="C313" s="649" t="s">
        <v>5002</v>
      </c>
      <c r="D313" s="650"/>
      <c r="E313" s="650"/>
      <c r="F313" s="651"/>
      <c r="G313" s="591" t="s">
        <v>6178</v>
      </c>
      <c r="H313" s="592"/>
      <c r="I313" s="592"/>
      <c r="J313" s="592"/>
      <c r="K313" s="592"/>
      <c r="L313" s="592"/>
      <c r="M313" s="592"/>
      <c r="N313" s="592"/>
      <c r="O313" s="592"/>
      <c r="P313" s="592"/>
      <c r="Q313" s="592"/>
      <c r="R313" s="592"/>
      <c r="S313" s="592"/>
      <c r="T313" s="592"/>
      <c r="U313" s="592"/>
      <c r="V313" s="592"/>
      <c r="W313" s="592"/>
      <c r="X313" s="593"/>
      <c r="Y313" s="553"/>
      <c r="Z313" s="554"/>
      <c r="AA313" s="554"/>
      <c r="AB313" s="554"/>
      <c r="AC313" s="554"/>
      <c r="AD313" s="555"/>
      <c r="AE313" s="2"/>
      <c r="AF313" s="169"/>
      <c r="AO313" s="858" t="str">
        <f t="shared" si="187"/>
        <v>6.</v>
      </c>
      <c r="AP313" s="518"/>
      <c r="AQ313" s="518">
        <f t="shared" si="186"/>
        <v>0</v>
      </c>
      <c r="AR313" s="518"/>
    </row>
    <row r="314" spans="1:44" s="38" customFormat="1" ht="15" customHeight="1">
      <c r="A314" s="18"/>
      <c r="B314" s="3"/>
      <c r="C314" s="649" t="s">
        <v>5004</v>
      </c>
      <c r="D314" s="650"/>
      <c r="E314" s="650"/>
      <c r="F314" s="651"/>
      <c r="G314" s="591" t="s">
        <v>6179</v>
      </c>
      <c r="H314" s="592"/>
      <c r="I314" s="592"/>
      <c r="J314" s="592"/>
      <c r="K314" s="592"/>
      <c r="L314" s="592"/>
      <c r="M314" s="592"/>
      <c r="N314" s="592"/>
      <c r="O314" s="592"/>
      <c r="P314" s="592"/>
      <c r="Q314" s="592"/>
      <c r="R314" s="592"/>
      <c r="S314" s="592"/>
      <c r="T314" s="592"/>
      <c r="U314" s="592"/>
      <c r="V314" s="592"/>
      <c r="W314" s="592"/>
      <c r="X314" s="593"/>
      <c r="Y314" s="553"/>
      <c r="Z314" s="554"/>
      <c r="AA314" s="554"/>
      <c r="AB314" s="554"/>
      <c r="AC314" s="554"/>
      <c r="AD314" s="555"/>
      <c r="AE314" s="2"/>
      <c r="AF314" s="169"/>
      <c r="AO314" s="858" t="str">
        <f t="shared" si="187"/>
        <v>7.</v>
      </c>
      <c r="AP314" s="518"/>
      <c r="AQ314" s="518">
        <f t="shared" si="186"/>
        <v>0</v>
      </c>
      <c r="AR314" s="518"/>
    </row>
    <row r="315" spans="1:44" s="38" customFormat="1" ht="15" customHeight="1">
      <c r="A315" s="18"/>
      <c r="B315" s="3"/>
      <c r="C315" s="649" t="s">
        <v>5006</v>
      </c>
      <c r="D315" s="650"/>
      <c r="E315" s="650"/>
      <c r="F315" s="651"/>
      <c r="G315" s="591" t="s">
        <v>6180</v>
      </c>
      <c r="H315" s="592"/>
      <c r="I315" s="592"/>
      <c r="J315" s="592"/>
      <c r="K315" s="592"/>
      <c r="L315" s="592"/>
      <c r="M315" s="592"/>
      <c r="N315" s="592"/>
      <c r="O315" s="592"/>
      <c r="P315" s="592"/>
      <c r="Q315" s="592"/>
      <c r="R315" s="592"/>
      <c r="S315" s="592"/>
      <c r="T315" s="592"/>
      <c r="U315" s="592"/>
      <c r="V315" s="592"/>
      <c r="W315" s="592"/>
      <c r="X315" s="593"/>
      <c r="Y315" s="553"/>
      <c r="Z315" s="554"/>
      <c r="AA315" s="554"/>
      <c r="AB315" s="554"/>
      <c r="AC315" s="554"/>
      <c r="AD315" s="555"/>
      <c r="AE315" s="2"/>
      <c r="AF315" s="169"/>
      <c r="AO315" s="858" t="str">
        <f t="shared" si="187"/>
        <v>8.</v>
      </c>
      <c r="AP315" s="518"/>
      <c r="AQ315" s="518">
        <f t="shared" si="186"/>
        <v>0</v>
      </c>
      <c r="AR315" s="518"/>
    </row>
    <row r="316" spans="1:44" s="38" customFormat="1" ht="15" customHeight="1">
      <c r="A316" s="18"/>
      <c r="B316" s="3"/>
      <c r="C316" s="649" t="s">
        <v>5008</v>
      </c>
      <c r="D316" s="650"/>
      <c r="E316" s="650"/>
      <c r="F316" s="651"/>
      <c r="G316" s="591" t="s">
        <v>6181</v>
      </c>
      <c r="H316" s="592"/>
      <c r="I316" s="592"/>
      <c r="J316" s="592"/>
      <c r="K316" s="592"/>
      <c r="L316" s="592"/>
      <c r="M316" s="592"/>
      <c r="N316" s="592"/>
      <c r="O316" s="592"/>
      <c r="P316" s="592"/>
      <c r="Q316" s="592"/>
      <c r="R316" s="592"/>
      <c r="S316" s="592"/>
      <c r="T316" s="592"/>
      <c r="U316" s="592"/>
      <c r="V316" s="592"/>
      <c r="W316" s="592"/>
      <c r="X316" s="593"/>
      <c r="Y316" s="553"/>
      <c r="Z316" s="554"/>
      <c r="AA316" s="554"/>
      <c r="AB316" s="554"/>
      <c r="AC316" s="554"/>
      <c r="AD316" s="555"/>
      <c r="AE316" s="2"/>
      <c r="AF316" s="169"/>
      <c r="AO316" s="858" t="str">
        <f t="shared" si="187"/>
        <v>9.</v>
      </c>
      <c r="AP316" s="518"/>
      <c r="AQ316" s="518">
        <f t="shared" si="186"/>
        <v>0</v>
      </c>
      <c r="AR316" s="518"/>
    </row>
    <row r="317" spans="1:44" s="38" customFormat="1" ht="24" customHeight="1">
      <c r="A317" s="18"/>
      <c r="B317" s="3"/>
      <c r="C317" s="649" t="s">
        <v>5009</v>
      </c>
      <c r="D317" s="650"/>
      <c r="E317" s="650"/>
      <c r="F317" s="651"/>
      <c r="G317" s="591" t="s">
        <v>6182</v>
      </c>
      <c r="H317" s="592"/>
      <c r="I317" s="592"/>
      <c r="J317" s="592"/>
      <c r="K317" s="592"/>
      <c r="L317" s="592"/>
      <c r="M317" s="592"/>
      <c r="N317" s="592"/>
      <c r="O317" s="592"/>
      <c r="P317" s="592"/>
      <c r="Q317" s="592"/>
      <c r="R317" s="592"/>
      <c r="S317" s="592"/>
      <c r="T317" s="592"/>
      <c r="U317" s="592"/>
      <c r="V317" s="592"/>
      <c r="W317" s="592"/>
      <c r="X317" s="593"/>
      <c r="Y317" s="553"/>
      <c r="Z317" s="554"/>
      <c r="AA317" s="554"/>
      <c r="AB317" s="554"/>
      <c r="AC317" s="554"/>
      <c r="AD317" s="555"/>
      <c r="AE317" s="2"/>
      <c r="AF317" s="169"/>
      <c r="AO317" s="858" t="str">
        <f t="shared" si="187"/>
        <v>10.</v>
      </c>
      <c r="AP317" s="518"/>
      <c r="AQ317" s="518">
        <f t="shared" si="186"/>
        <v>0</v>
      </c>
      <c r="AR317" s="518"/>
    </row>
    <row r="318" spans="1:44" s="38" customFormat="1" ht="15" customHeight="1">
      <c r="A318" s="18"/>
      <c r="B318" s="3"/>
      <c r="C318" s="649" t="s">
        <v>5011</v>
      </c>
      <c r="D318" s="650"/>
      <c r="E318" s="650"/>
      <c r="F318" s="651"/>
      <c r="G318" s="591" t="s">
        <v>6091</v>
      </c>
      <c r="H318" s="592"/>
      <c r="I318" s="592"/>
      <c r="J318" s="592"/>
      <c r="K318" s="592"/>
      <c r="L318" s="592"/>
      <c r="M318" s="592"/>
      <c r="N318" s="592"/>
      <c r="O318" s="592"/>
      <c r="P318" s="592"/>
      <c r="Q318" s="592"/>
      <c r="R318" s="592"/>
      <c r="S318" s="592"/>
      <c r="T318" s="592"/>
      <c r="U318" s="592"/>
      <c r="V318" s="592"/>
      <c r="W318" s="592"/>
      <c r="X318" s="593"/>
      <c r="Y318" s="553"/>
      <c r="Z318" s="554"/>
      <c r="AA318" s="554"/>
      <c r="AB318" s="554"/>
      <c r="AC318" s="554"/>
      <c r="AD318" s="555"/>
      <c r="AE318" s="2"/>
      <c r="AF318" s="169"/>
      <c r="AO318" s="858" t="str">
        <f t="shared" si="187"/>
        <v>11.</v>
      </c>
      <c r="AP318" s="518"/>
      <c r="AQ318" s="518">
        <f t="shared" si="186"/>
        <v>0</v>
      </c>
      <c r="AR318" s="518"/>
    </row>
    <row r="319" spans="1:44" s="38" customFormat="1" ht="15" customHeight="1">
      <c r="A319" s="18"/>
      <c r="B319" s="3"/>
      <c r="C319" s="649" t="s">
        <v>5012</v>
      </c>
      <c r="D319" s="650"/>
      <c r="E319" s="650"/>
      <c r="F319" s="651"/>
      <c r="G319" s="591" t="s">
        <v>385</v>
      </c>
      <c r="H319" s="592"/>
      <c r="I319" s="592"/>
      <c r="J319" s="592"/>
      <c r="K319" s="592"/>
      <c r="L319" s="592"/>
      <c r="M319" s="592"/>
      <c r="N319" s="592"/>
      <c r="O319" s="592"/>
      <c r="P319" s="592"/>
      <c r="Q319" s="592"/>
      <c r="R319" s="592"/>
      <c r="S319" s="592"/>
      <c r="T319" s="592"/>
      <c r="U319" s="592"/>
      <c r="V319" s="592"/>
      <c r="W319" s="592"/>
      <c r="X319" s="593"/>
      <c r="Y319" s="553"/>
      <c r="Z319" s="554"/>
      <c r="AA319" s="554"/>
      <c r="AB319" s="554"/>
      <c r="AC319" s="554"/>
      <c r="AD319" s="555"/>
      <c r="AE319" s="2"/>
      <c r="AF319" s="169"/>
      <c r="AO319" s="858" t="str">
        <f t="shared" si="187"/>
        <v>12.</v>
      </c>
      <c r="AP319" s="518"/>
      <c r="AQ319" s="518">
        <f t="shared" si="186"/>
        <v>0</v>
      </c>
      <c r="AR319" s="518"/>
    </row>
    <row r="320" spans="1:44" s="38" customFormat="1" ht="15" customHeight="1">
      <c r="A320" s="18"/>
      <c r="B320" s="3"/>
      <c r="C320" s="3"/>
      <c r="D320" s="3"/>
      <c r="E320" s="3"/>
      <c r="F320" s="3"/>
      <c r="G320" s="3"/>
      <c r="H320" s="3"/>
      <c r="I320" s="3"/>
      <c r="J320" s="3"/>
      <c r="K320" s="3"/>
      <c r="L320" s="3"/>
      <c r="M320" s="3"/>
      <c r="N320" s="3"/>
      <c r="O320" s="3"/>
      <c r="P320" s="3"/>
      <c r="Q320" s="3"/>
      <c r="R320" s="3"/>
      <c r="S320" s="3"/>
      <c r="T320" s="3"/>
      <c r="U320" s="329"/>
      <c r="V320" s="231"/>
      <c r="W320" s="329"/>
      <c r="X320" s="62" t="s">
        <v>5115</v>
      </c>
      <c r="Y320" s="541">
        <f>IF(AND(SUM(Y306:AD319)=0,COUNTIF(Y306:AD319,"NS")&gt;0),"NS",
IF(AND(SUM(Y306:AD319)=0,COUNTIF(Y306:AD319,0)&gt;0),0,
IF(AND(SUM(Y306:AD319)=0,COUNTIF(Y306:AD319,"NA")&gt;0),"NA",
SUM(Y306:AD319))))</f>
        <v>0</v>
      </c>
      <c r="Z320" s="542"/>
      <c r="AA320" s="542"/>
      <c r="AB320" s="542"/>
      <c r="AC320" s="542"/>
      <c r="AD320" s="543"/>
      <c r="AE320" s="2"/>
      <c r="AF320" s="169"/>
      <c r="AQ320" s="586">
        <f>SUM(AQ306:AR319)</f>
        <v>0</v>
      </c>
      <c r="AR320" s="586"/>
    </row>
    <row r="321" spans="1:39" s="38" customFormat="1" ht="15" customHeight="1">
      <c r="A321" s="18"/>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2"/>
      <c r="AF321" s="169"/>
    </row>
    <row r="322" spans="1:39" s="38" customFormat="1" ht="45" customHeight="1">
      <c r="A322" s="18"/>
      <c r="B322" s="3"/>
      <c r="C322" s="750" t="s">
        <v>6183</v>
      </c>
      <c r="D322" s="750"/>
      <c r="E322" s="751"/>
      <c r="F322" s="553"/>
      <c r="G322" s="554"/>
      <c r="H322" s="554"/>
      <c r="I322" s="554"/>
      <c r="J322" s="554"/>
      <c r="K322" s="554"/>
      <c r="L322" s="554"/>
      <c r="M322" s="554"/>
      <c r="N322" s="554"/>
      <c r="O322" s="554"/>
      <c r="P322" s="554"/>
      <c r="Q322" s="554"/>
      <c r="R322" s="554"/>
      <c r="S322" s="554"/>
      <c r="T322" s="554"/>
      <c r="U322" s="554"/>
      <c r="V322" s="554"/>
      <c r="W322" s="554"/>
      <c r="X322" s="554"/>
      <c r="Y322" s="554"/>
      <c r="Z322" s="554"/>
      <c r="AA322" s="554"/>
      <c r="AB322" s="554"/>
      <c r="AC322" s="554"/>
      <c r="AD322" s="555"/>
      <c r="AE322" s="2"/>
      <c r="AF322" s="169"/>
      <c r="AH322" s="522" t="s">
        <v>5299</v>
      </c>
      <c r="AI322" s="522"/>
      <c r="AJ322" s="522">
        <f>IF(OR(Y318="",Y318="NA",Y318=0,Y318="NS"),0,1)</f>
        <v>0</v>
      </c>
      <c r="AK322" s="522"/>
      <c r="AL322" s="570">
        <f>IF(OR(AND(AJ322=0,F322=""),AND(AJ322=1,F322&lt;&gt;"")),0,1)</f>
        <v>0</v>
      </c>
      <c r="AM322" s="570"/>
    </row>
    <row r="323" spans="1:39" s="38" customFormat="1" ht="15" customHeight="1">
      <c r="A323" s="18"/>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2"/>
      <c r="AF323" s="169"/>
    </row>
    <row r="324" spans="1:39" s="38" customFormat="1" ht="24" customHeight="1">
      <c r="A324" s="18"/>
      <c r="B324" s="6"/>
      <c r="C324" s="622" t="s">
        <v>5117</v>
      </c>
      <c r="D324" s="622"/>
      <c r="E324" s="622"/>
      <c r="F324" s="622"/>
      <c r="G324" s="622"/>
      <c r="H324" s="622"/>
      <c r="I324" s="622"/>
      <c r="J324" s="622"/>
      <c r="K324" s="622"/>
      <c r="L324" s="622"/>
      <c r="M324" s="622"/>
      <c r="N324" s="622"/>
      <c r="O324" s="622"/>
      <c r="P324" s="622"/>
      <c r="Q324" s="622"/>
      <c r="R324" s="622"/>
      <c r="S324" s="622"/>
      <c r="T324" s="622"/>
      <c r="U324" s="622"/>
      <c r="V324" s="622"/>
      <c r="W324" s="622"/>
      <c r="X324" s="622"/>
      <c r="Y324" s="622"/>
      <c r="Z324" s="622"/>
      <c r="AA324" s="622"/>
      <c r="AB324" s="622"/>
      <c r="AC324" s="622"/>
      <c r="AD324" s="622"/>
      <c r="AE324" s="2"/>
      <c r="AF324" s="169"/>
    </row>
    <row r="325" spans="1:39" s="38" customFormat="1" ht="60" customHeight="1">
      <c r="A325" s="18"/>
      <c r="B325" s="6"/>
      <c r="C325" s="762"/>
      <c r="D325" s="763"/>
      <c r="E325" s="763"/>
      <c r="F325" s="763"/>
      <c r="G325" s="763"/>
      <c r="H325" s="763"/>
      <c r="I325" s="763"/>
      <c r="J325" s="763"/>
      <c r="K325" s="763"/>
      <c r="L325" s="763"/>
      <c r="M325" s="763"/>
      <c r="N325" s="763"/>
      <c r="O325" s="763"/>
      <c r="P325" s="763"/>
      <c r="Q325" s="763"/>
      <c r="R325" s="763"/>
      <c r="S325" s="763"/>
      <c r="T325" s="763"/>
      <c r="U325" s="763"/>
      <c r="V325" s="763"/>
      <c r="W325" s="763"/>
      <c r="X325" s="763"/>
      <c r="Y325" s="763"/>
      <c r="Z325" s="763"/>
      <c r="AA325" s="763"/>
      <c r="AB325" s="763"/>
      <c r="AC325" s="763"/>
      <c r="AD325" s="764"/>
      <c r="AE325" s="2"/>
      <c r="AF325" s="169"/>
    </row>
    <row r="326" spans="1:39" s="38" customFormat="1" ht="15" customHeight="1">
      <c r="A326" s="18"/>
      <c r="B326" s="470" t="str">
        <f>IF(AL306=0,"","Error: Verificar coherencia aritmética con la pregunta 5.1 conforme a la instrucción 1.")</f>
        <v/>
      </c>
      <c r="C326" s="470"/>
      <c r="D326" s="470"/>
      <c r="E326" s="470"/>
      <c r="F326" s="470"/>
      <c r="G326" s="470"/>
      <c r="H326" s="470"/>
      <c r="I326" s="470"/>
      <c r="J326" s="470"/>
      <c r="K326" s="470"/>
      <c r="L326" s="470"/>
      <c r="M326" s="470"/>
      <c r="N326" s="470"/>
      <c r="O326" s="470"/>
      <c r="P326" s="470"/>
      <c r="Q326" s="470"/>
      <c r="R326" s="470"/>
      <c r="S326" s="470"/>
      <c r="T326" s="470"/>
      <c r="U326" s="470"/>
      <c r="V326" s="470"/>
      <c r="W326" s="470"/>
      <c r="X326" s="470"/>
      <c r="Y326" s="470"/>
      <c r="Z326" s="470"/>
      <c r="AA326" s="470"/>
      <c r="AB326" s="470"/>
      <c r="AC326" s="470"/>
      <c r="AD326" s="470"/>
      <c r="AE326" s="2"/>
      <c r="AF326" s="169"/>
    </row>
    <row r="327" spans="1:39" s="38" customFormat="1" ht="15" customHeight="1">
      <c r="A327" s="18"/>
      <c r="B327" s="470" t="str">
        <f>IF(AQ320=0,"","Error: Verificar coherencia aritmética con la pregunta 5.1 conforme a la instrucción 2.")</f>
        <v/>
      </c>
      <c r="C327" s="470"/>
      <c r="D327" s="470"/>
      <c r="E327" s="470"/>
      <c r="F327" s="470"/>
      <c r="G327" s="470"/>
      <c r="H327" s="470"/>
      <c r="I327" s="470"/>
      <c r="J327" s="470"/>
      <c r="K327" s="470"/>
      <c r="L327" s="470"/>
      <c r="M327" s="470"/>
      <c r="N327" s="470"/>
      <c r="O327" s="470"/>
      <c r="P327" s="470"/>
      <c r="Q327" s="470"/>
      <c r="R327" s="470"/>
      <c r="S327" s="470"/>
      <c r="T327" s="470"/>
      <c r="U327" s="470"/>
      <c r="V327" s="470"/>
      <c r="W327" s="470"/>
      <c r="X327" s="470"/>
      <c r="Y327" s="470"/>
      <c r="Z327" s="470"/>
      <c r="AA327" s="470"/>
      <c r="AB327" s="470"/>
      <c r="AC327" s="470"/>
      <c r="AD327" s="470"/>
      <c r="AE327" s="2"/>
      <c r="AF327" s="169"/>
    </row>
    <row r="328" spans="1:39" s="38" customFormat="1" ht="15" customHeight="1">
      <c r="A328" s="18"/>
      <c r="B328" s="470" t="str">
        <f>IF(AL322=0,"","Error: Debe especificar Otro tipo.")</f>
        <v/>
      </c>
      <c r="C328" s="470"/>
      <c r="D328" s="470"/>
      <c r="E328" s="470"/>
      <c r="F328" s="470"/>
      <c r="G328" s="470"/>
      <c r="H328" s="470"/>
      <c r="I328" s="470"/>
      <c r="J328" s="470"/>
      <c r="K328" s="470"/>
      <c r="L328" s="470"/>
      <c r="M328" s="470"/>
      <c r="N328" s="470"/>
      <c r="O328" s="470"/>
      <c r="P328" s="470"/>
      <c r="Q328" s="470"/>
      <c r="R328" s="470"/>
      <c r="S328" s="470"/>
      <c r="T328" s="470"/>
      <c r="U328" s="470"/>
      <c r="V328" s="470"/>
      <c r="W328" s="470"/>
      <c r="X328" s="470"/>
      <c r="Y328" s="470"/>
      <c r="Z328" s="470"/>
      <c r="AA328" s="470"/>
      <c r="AB328" s="470"/>
      <c r="AC328" s="470"/>
      <c r="AD328" s="470"/>
      <c r="AE328" s="2"/>
      <c r="AF328" s="169"/>
    </row>
    <row r="329" spans="1:39" s="38" customFormat="1" ht="15" customHeight="1">
      <c r="A329" s="18"/>
      <c r="B329" s="471" t="str">
        <f>IF(OR($AH$301=$AJ$301,$AH$301=$AL$301),"","Error: Debe completar toda la información requerida.")</f>
        <v/>
      </c>
      <c r="C329" s="471"/>
      <c r="D329" s="471"/>
      <c r="E329" s="471"/>
      <c r="F329" s="471"/>
      <c r="G329" s="471"/>
      <c r="H329" s="471"/>
      <c r="I329" s="471"/>
      <c r="J329" s="471"/>
      <c r="K329" s="471"/>
      <c r="L329" s="471"/>
      <c r="M329" s="471"/>
      <c r="N329" s="471"/>
      <c r="O329" s="471"/>
      <c r="P329" s="471"/>
      <c r="Q329" s="471"/>
      <c r="R329" s="471"/>
      <c r="S329" s="471"/>
      <c r="T329" s="471"/>
      <c r="U329" s="471"/>
      <c r="V329" s="471"/>
      <c r="W329" s="471"/>
      <c r="X329" s="471"/>
      <c r="Y329" s="471"/>
      <c r="Z329" s="471"/>
      <c r="AA329" s="471"/>
      <c r="AB329" s="471"/>
      <c r="AC329" s="471"/>
      <c r="AD329" s="471"/>
      <c r="AE329" s="2"/>
      <c r="AF329" s="169"/>
    </row>
    <row r="330" spans="1:39" s="38" customFormat="1" ht="15" customHeight="1">
      <c r="A330" s="18"/>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2"/>
      <c r="AF330" s="169"/>
    </row>
    <row r="331" spans="1:39" s="38" customFormat="1" ht="15" customHeight="1">
      <c r="A331" s="18"/>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2"/>
      <c r="AF331" s="169"/>
    </row>
    <row r="332" spans="1:39" s="38" customFormat="1" ht="24" customHeight="1">
      <c r="A332" s="18" t="s">
        <v>6184</v>
      </c>
      <c r="B332" s="624" t="s">
        <v>6185</v>
      </c>
      <c r="C332" s="624"/>
      <c r="D332" s="624"/>
      <c r="E332" s="624"/>
      <c r="F332" s="624"/>
      <c r="G332" s="624"/>
      <c r="H332" s="624"/>
      <c r="I332" s="624"/>
      <c r="J332" s="624"/>
      <c r="K332" s="624"/>
      <c r="L332" s="624"/>
      <c r="M332" s="624"/>
      <c r="N332" s="624"/>
      <c r="O332" s="624"/>
      <c r="P332" s="624"/>
      <c r="Q332" s="624"/>
      <c r="R332" s="624"/>
      <c r="S332" s="624"/>
      <c r="T332" s="624"/>
      <c r="U332" s="624"/>
      <c r="V332" s="624"/>
      <c r="W332" s="624"/>
      <c r="X332" s="624"/>
      <c r="Y332" s="624"/>
      <c r="Z332" s="624"/>
      <c r="AA332" s="624"/>
      <c r="AB332" s="624"/>
      <c r="AC332" s="624"/>
      <c r="AD332" s="624"/>
      <c r="AE332" s="2"/>
      <c r="AF332" s="169"/>
      <c r="AH332" s="522" t="s">
        <v>5066</v>
      </c>
      <c r="AI332" s="522"/>
      <c r="AJ332" s="522" t="s">
        <v>5067</v>
      </c>
      <c r="AK332" s="522"/>
      <c r="AL332" s="522" t="s">
        <v>5068</v>
      </c>
      <c r="AM332" s="522"/>
    </row>
    <row r="333" spans="1:39" s="38" customFormat="1" ht="24" customHeight="1">
      <c r="A333" s="60"/>
      <c r="B333" s="61"/>
      <c r="C333" s="594" t="s">
        <v>6186</v>
      </c>
      <c r="D333" s="594"/>
      <c r="E333" s="594"/>
      <c r="F333" s="594"/>
      <c r="G333" s="594"/>
      <c r="H333" s="594"/>
      <c r="I333" s="594"/>
      <c r="J333" s="594"/>
      <c r="K333" s="594"/>
      <c r="L333" s="594"/>
      <c r="M333" s="594"/>
      <c r="N333" s="594"/>
      <c r="O333" s="594"/>
      <c r="P333" s="594"/>
      <c r="Q333" s="594"/>
      <c r="R333" s="594"/>
      <c r="S333" s="594"/>
      <c r="T333" s="594"/>
      <c r="U333" s="594"/>
      <c r="V333" s="594"/>
      <c r="W333" s="594"/>
      <c r="X333" s="594"/>
      <c r="Y333" s="594"/>
      <c r="Z333" s="594"/>
      <c r="AA333" s="594"/>
      <c r="AB333" s="594"/>
      <c r="AC333" s="594"/>
      <c r="AD333" s="594"/>
      <c r="AE333" s="2"/>
      <c r="AF333" s="169"/>
      <c r="AH333" s="807">
        <f>COUNTBLANK(M342:AD351)</f>
        <v>180</v>
      </c>
      <c r="AI333" s="807"/>
      <c r="AJ333" s="522">
        <v>180</v>
      </c>
      <c r="AK333" s="522"/>
      <c r="AL333" s="522"/>
      <c r="AM333" s="522"/>
    </row>
    <row r="334" spans="1:39" s="38" customFormat="1" ht="24" customHeight="1">
      <c r="A334" s="156"/>
      <c r="B334" s="61"/>
      <c r="C334" s="594" t="s">
        <v>6187</v>
      </c>
      <c r="D334" s="594"/>
      <c r="E334" s="594"/>
      <c r="F334" s="594"/>
      <c r="G334" s="594"/>
      <c r="H334" s="594"/>
      <c r="I334" s="594"/>
      <c r="J334" s="594"/>
      <c r="K334" s="594"/>
      <c r="L334" s="594"/>
      <c r="M334" s="594"/>
      <c r="N334" s="594"/>
      <c r="O334" s="594"/>
      <c r="P334" s="594"/>
      <c r="Q334" s="594"/>
      <c r="R334" s="594"/>
      <c r="S334" s="594"/>
      <c r="T334" s="594"/>
      <c r="U334" s="594"/>
      <c r="V334" s="594"/>
      <c r="W334" s="594"/>
      <c r="X334" s="594"/>
      <c r="Y334" s="594"/>
      <c r="Z334" s="594"/>
      <c r="AA334" s="594"/>
      <c r="AB334" s="594"/>
      <c r="AC334" s="594"/>
      <c r="AD334" s="594"/>
      <c r="AE334" s="2"/>
      <c r="AF334" s="169"/>
    </row>
    <row r="335" spans="1:39" s="38" customFormat="1" ht="24" customHeight="1">
      <c r="A335" s="156"/>
      <c r="B335" s="45" t="s">
        <v>5054</v>
      </c>
      <c r="C335" s="492" t="s">
        <v>6188</v>
      </c>
      <c r="D335" s="492"/>
      <c r="E335" s="492"/>
      <c r="F335" s="492"/>
      <c r="G335" s="492"/>
      <c r="H335" s="492"/>
      <c r="I335" s="492"/>
      <c r="J335" s="492"/>
      <c r="K335" s="492"/>
      <c r="L335" s="492"/>
      <c r="M335" s="492"/>
      <c r="N335" s="492"/>
      <c r="O335" s="492"/>
      <c r="P335" s="492"/>
      <c r="Q335" s="492"/>
      <c r="R335" s="492"/>
      <c r="S335" s="492"/>
      <c r="T335" s="492"/>
      <c r="U335" s="492"/>
      <c r="V335" s="492"/>
      <c r="W335" s="492"/>
      <c r="X335" s="492"/>
      <c r="Y335" s="492"/>
      <c r="Z335" s="492"/>
      <c r="AA335" s="492"/>
      <c r="AB335" s="492"/>
      <c r="AC335" s="492"/>
      <c r="AD335" s="492"/>
      <c r="AE335" s="2"/>
      <c r="AF335" s="169"/>
    </row>
    <row r="336" spans="1:39" s="38" customFormat="1" ht="36" customHeight="1">
      <c r="A336" s="60"/>
      <c r="B336" s="61"/>
      <c r="C336" s="492" t="s">
        <v>6189</v>
      </c>
      <c r="D336" s="492"/>
      <c r="E336" s="492"/>
      <c r="F336" s="492"/>
      <c r="G336" s="492"/>
      <c r="H336" s="492"/>
      <c r="I336" s="492"/>
      <c r="J336" s="492"/>
      <c r="K336" s="492"/>
      <c r="L336" s="492"/>
      <c r="M336" s="492"/>
      <c r="N336" s="492"/>
      <c r="O336" s="492"/>
      <c r="P336" s="492"/>
      <c r="Q336" s="492"/>
      <c r="R336" s="492"/>
      <c r="S336" s="492"/>
      <c r="T336" s="492"/>
      <c r="U336" s="492"/>
      <c r="V336" s="492"/>
      <c r="W336" s="492"/>
      <c r="X336" s="492"/>
      <c r="Y336" s="492"/>
      <c r="Z336" s="492"/>
      <c r="AA336" s="492"/>
      <c r="AB336" s="492"/>
      <c r="AC336" s="492"/>
      <c r="AD336" s="492"/>
      <c r="AE336" s="2"/>
      <c r="AF336" s="169"/>
    </row>
    <row r="337" spans="1:61" s="38" customFormat="1" ht="36" customHeight="1">
      <c r="A337" s="156"/>
      <c r="B337" s="61"/>
      <c r="C337" s="594" t="s">
        <v>6190</v>
      </c>
      <c r="D337" s="594"/>
      <c r="E337" s="594"/>
      <c r="F337" s="594"/>
      <c r="G337" s="594"/>
      <c r="H337" s="594"/>
      <c r="I337" s="594"/>
      <c r="J337" s="594"/>
      <c r="K337" s="594"/>
      <c r="L337" s="594"/>
      <c r="M337" s="594"/>
      <c r="N337" s="594"/>
      <c r="O337" s="594"/>
      <c r="P337" s="594"/>
      <c r="Q337" s="594"/>
      <c r="R337" s="594"/>
      <c r="S337" s="594"/>
      <c r="T337" s="594"/>
      <c r="U337" s="594"/>
      <c r="V337" s="594"/>
      <c r="W337" s="594"/>
      <c r="X337" s="594"/>
      <c r="Y337" s="594"/>
      <c r="Z337" s="594"/>
      <c r="AA337" s="594"/>
      <c r="AB337" s="594"/>
      <c r="AC337" s="594"/>
      <c r="AD337" s="594"/>
      <c r="AE337" s="2"/>
      <c r="AF337" s="169"/>
    </row>
    <row r="338" spans="1:61" s="38" customFormat="1" ht="24" customHeight="1">
      <c r="A338" s="156"/>
      <c r="B338" s="3"/>
      <c r="C338" s="594" t="s">
        <v>6191</v>
      </c>
      <c r="D338" s="594"/>
      <c r="E338" s="594"/>
      <c r="F338" s="594"/>
      <c r="G338" s="594"/>
      <c r="H338" s="594"/>
      <c r="I338" s="594"/>
      <c r="J338" s="594"/>
      <c r="K338" s="594"/>
      <c r="L338" s="594"/>
      <c r="M338" s="594"/>
      <c r="N338" s="594"/>
      <c r="O338" s="594"/>
      <c r="P338" s="594"/>
      <c r="Q338" s="594"/>
      <c r="R338" s="594"/>
      <c r="S338" s="594"/>
      <c r="T338" s="594"/>
      <c r="U338" s="594"/>
      <c r="V338" s="594"/>
      <c r="W338" s="594"/>
      <c r="X338" s="594"/>
      <c r="Y338" s="594"/>
      <c r="Z338" s="594"/>
      <c r="AA338" s="594"/>
      <c r="AB338" s="594"/>
      <c r="AC338" s="594"/>
      <c r="AD338" s="594"/>
      <c r="AE338" s="2"/>
      <c r="AF338" s="169"/>
    </row>
    <row r="339" spans="1:61" s="38" customFormat="1" ht="15" customHeight="1">
      <c r="A339" s="18"/>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2"/>
      <c r="AF339" s="169"/>
    </row>
    <row r="340" spans="1:61" s="38" customFormat="1" ht="24" customHeight="1">
      <c r="A340" s="18"/>
      <c r="B340" s="3"/>
      <c r="C340" s="611" t="s">
        <v>6192</v>
      </c>
      <c r="D340" s="611"/>
      <c r="E340" s="611"/>
      <c r="F340" s="611"/>
      <c r="G340" s="611"/>
      <c r="H340" s="611"/>
      <c r="I340" s="611"/>
      <c r="J340" s="611"/>
      <c r="K340" s="611"/>
      <c r="L340" s="611"/>
      <c r="M340" s="824" t="s">
        <v>6193</v>
      </c>
      <c r="N340" s="825"/>
      <c r="O340" s="825"/>
      <c r="P340" s="825"/>
      <c r="Q340" s="825"/>
      <c r="R340" s="826"/>
      <c r="S340" s="445" t="s">
        <v>6194</v>
      </c>
      <c r="T340" s="445"/>
      <c r="U340" s="445"/>
      <c r="V340" s="445"/>
      <c r="W340" s="445"/>
      <c r="X340" s="445"/>
      <c r="Y340" s="445"/>
      <c r="Z340" s="445"/>
      <c r="AA340" s="445"/>
      <c r="AB340" s="445"/>
      <c r="AC340" s="445"/>
      <c r="AD340" s="445"/>
      <c r="AE340" s="2"/>
      <c r="AF340" s="169"/>
      <c r="AV340" s="518" t="s">
        <v>5363</v>
      </c>
      <c r="AW340" s="518"/>
      <c r="AX340" s="518"/>
      <c r="AY340" s="518"/>
      <c r="AZ340" s="518"/>
      <c r="BA340" s="518"/>
      <c r="BC340" s="518" t="s">
        <v>5089</v>
      </c>
      <c r="BD340" s="518"/>
      <c r="BE340" s="518"/>
      <c r="BF340" s="518"/>
    </row>
    <row r="341" spans="1:61" s="38" customFormat="1" ht="36" customHeight="1">
      <c r="A341" s="18"/>
      <c r="B341" s="3"/>
      <c r="C341" s="611"/>
      <c r="D341" s="611"/>
      <c r="E341" s="611"/>
      <c r="F341" s="611"/>
      <c r="G341" s="611"/>
      <c r="H341" s="611"/>
      <c r="I341" s="611"/>
      <c r="J341" s="611"/>
      <c r="K341" s="611"/>
      <c r="L341" s="611"/>
      <c r="M341" s="830"/>
      <c r="N341" s="831"/>
      <c r="O341" s="831"/>
      <c r="P341" s="831"/>
      <c r="Q341" s="831"/>
      <c r="R341" s="832"/>
      <c r="S341" s="611" t="s">
        <v>5090</v>
      </c>
      <c r="T341" s="611"/>
      <c r="U341" s="611"/>
      <c r="V341" s="611"/>
      <c r="W341" s="642" t="s">
        <v>6195</v>
      </c>
      <c r="X341" s="642"/>
      <c r="Y341" s="642"/>
      <c r="Z341" s="642"/>
      <c r="AA341" s="845" t="s">
        <v>6196</v>
      </c>
      <c r="AB341" s="845"/>
      <c r="AC341" s="845"/>
      <c r="AD341" s="846"/>
      <c r="AE341" s="2"/>
      <c r="AF341" s="169"/>
      <c r="AH341" s="516" t="s">
        <v>5102</v>
      </c>
      <c r="AI341" s="516"/>
      <c r="AK341" s="522" t="s">
        <v>5093</v>
      </c>
      <c r="AL341" s="522"/>
      <c r="AM341" s="522" t="s">
        <v>5094</v>
      </c>
      <c r="AN341" s="522"/>
      <c r="AO341" s="522" t="s">
        <v>5095</v>
      </c>
      <c r="AP341" s="522"/>
      <c r="AQ341" s="522" t="s">
        <v>5096</v>
      </c>
      <c r="AR341" s="522"/>
      <c r="AS341" s="127" t="s">
        <v>5097</v>
      </c>
      <c r="AT341" s="128" t="s">
        <v>5098</v>
      </c>
      <c r="AV341" s="516" t="s">
        <v>6168</v>
      </c>
      <c r="AW341" s="516"/>
      <c r="AX341" s="516" t="s">
        <v>6169</v>
      </c>
      <c r="AY341" s="516"/>
      <c r="AZ341" s="518" t="s">
        <v>5096</v>
      </c>
      <c r="BA341" s="518"/>
      <c r="BC341" s="518" t="s">
        <v>5098</v>
      </c>
      <c r="BD341" s="518"/>
      <c r="BE341" s="518" t="s">
        <v>5096</v>
      </c>
      <c r="BF341" s="518"/>
      <c r="BH341" s="841" t="s">
        <v>5104</v>
      </c>
      <c r="BI341" s="842"/>
    </row>
    <row r="342" spans="1:61" s="38" customFormat="1" ht="15" customHeight="1">
      <c r="A342" s="18"/>
      <c r="B342" s="3"/>
      <c r="C342" s="48" t="s">
        <v>4992</v>
      </c>
      <c r="D342" s="547" t="s">
        <v>6197</v>
      </c>
      <c r="E342" s="548"/>
      <c r="F342" s="548"/>
      <c r="G342" s="548"/>
      <c r="H342" s="548"/>
      <c r="I342" s="548"/>
      <c r="J342" s="548"/>
      <c r="K342" s="548"/>
      <c r="L342" s="549"/>
      <c r="M342" s="531"/>
      <c r="N342" s="531"/>
      <c r="O342" s="531"/>
      <c r="P342" s="531"/>
      <c r="Q342" s="531"/>
      <c r="R342" s="531"/>
      <c r="S342" s="531"/>
      <c r="T342" s="531"/>
      <c r="U342" s="531"/>
      <c r="V342" s="531"/>
      <c r="W342" s="531"/>
      <c r="X342" s="531"/>
      <c r="Y342" s="531"/>
      <c r="Z342" s="531"/>
      <c r="AA342" s="531"/>
      <c r="AB342" s="531"/>
      <c r="AC342" s="531"/>
      <c r="AD342" s="531"/>
      <c r="AE342" s="2"/>
      <c r="AF342" s="169"/>
      <c r="AH342" s="518">
        <f>IF(M342&lt;=1,0,1)</f>
        <v>0</v>
      </c>
      <c r="AI342" s="518"/>
      <c r="AK342" s="522">
        <f>S342</f>
        <v>0</v>
      </c>
      <c r="AL342" s="522"/>
      <c r="AM342" s="522">
        <f>COUNTIF(W342:AD342,"NS")</f>
        <v>0</v>
      </c>
      <c r="AN342" s="522"/>
      <c r="AO342" s="522">
        <f>IF(COUNTIF(W342:AD342,"NA")=COUNTA($W$341:$AD$341),"NA",SUM(W342:AD342))</f>
        <v>0</v>
      </c>
      <c r="AP342" s="522" t="str">
        <f>IF(COUNTIF(Z342:AK342,"NA")=COUNTA($S$6:$AD$6),"NA",SUM(Z342:AK342))</f>
        <v>NA</v>
      </c>
      <c r="AQ342" s="522">
        <f>IF($AH$333=$AJ$333, 0, IF(OR(AND(AK342=0, AM342&gt;0),AND(AK342="NS", AO342&gt;0), AND(AK342="NS", AM342=0, AO342=0),AND(AK342="NA",AM342&gt;0,AO342=0)), 1, IF(OR(AND(AK342&gt;0, AM342=2), AND(AK342="NS", AM342=2), AND(AK342="NS", AO342=0, AM342&gt;0), AK342=AO342), 0, 1)))</f>
        <v>0</v>
      </c>
      <c r="AR342" s="522"/>
      <c r="AS342" s="125" t="str">
        <f>IF(AQ342=0,"", IF(SUM($AQ$342:AQ342)=1,_xlfn.CONCAT(AT342), IF($AQ$352&gt;SUM($AQ$342:AQ342),_xlfn.CONCAT(", ",AT342), IF($AQ$352=SUM($AQ$342:AQ342),_xlfn.CONCAT(" y ",AT342,".")))))</f>
        <v/>
      </c>
      <c r="AT342" s="113">
        <v>1</v>
      </c>
      <c r="AV342" s="518">
        <f>IF($AH$333=$AJ$333,0,$S$85)</f>
        <v>0</v>
      </c>
      <c r="AW342" s="518"/>
      <c r="AX342" s="518">
        <f>IF($AH$333=$AJ$333,0,IF(COUNTA(S342:V351)=1,SUM(S342:V351),"NA"))</f>
        <v>0</v>
      </c>
      <c r="AY342" s="518"/>
      <c r="AZ342" s="586">
        <f>IF(OR($AH$333=$AJ$333,AX342="NA"),0,
IF(AV342=AX342,0,1))</f>
        <v>0</v>
      </c>
      <c r="BA342" s="586"/>
      <c r="BC342" s="514">
        <f>_xlfn.NUMBERVALUE(C342)</f>
        <v>1</v>
      </c>
      <c r="BD342" s="515"/>
      <c r="BE342" s="518">
        <f>IF(OR($AH$333=$AJ$333,COUNTIF($M$342:$R$351,1)&gt;=2),0,
IF(OR(AND($AV$342="NS",S342&lt;&gt;"NA",OR(S342="NS",S342=0)),AND($AV$342="NA",S342&lt;&gt;"NS",OR(S342="NA",S342=0))),0,
IF(OR(AND($AV$342&lt;&gt;"NS",$AV$342&lt;&gt;"NA",S342&lt;&gt;"NS",S342&lt;&gt;"NA",S342&gt;$AV$342),
AND(S342&gt;0,OR($AV$342="NS",$AV$342="NA")),
AND($AV$342&lt;&gt;"NS",$AV$342&lt;&gt;"NA",$AV$342&gt;=0,S342="NA"),
AND($AV$342&lt;&gt;"NS",$AV$342&lt;&gt;"NA",$AV$342=0,S342="NS")),1,0)))</f>
        <v>0</v>
      </c>
      <c r="BF342" s="518"/>
      <c r="BH342" s="514">
        <f t="shared" ref="BH342:BH350" si="188">IF($AH$333=$AJ$333,0,IF(OR(AND(M342=1,COUNTBLANK(S342:AD342)=9),AND(M342&gt;1,COUNTBLANK(S342:AD342)=12)),0,1))</f>
        <v>0</v>
      </c>
      <c r="BI342" s="515"/>
    </row>
    <row r="343" spans="1:61" s="38" customFormat="1" ht="15" customHeight="1">
      <c r="A343" s="18"/>
      <c r="B343" s="3"/>
      <c r="C343" s="48" t="s">
        <v>4994</v>
      </c>
      <c r="D343" s="547" t="s">
        <v>6198</v>
      </c>
      <c r="E343" s="548"/>
      <c r="F343" s="548"/>
      <c r="G343" s="548"/>
      <c r="H343" s="548"/>
      <c r="I343" s="548"/>
      <c r="J343" s="548"/>
      <c r="K343" s="548"/>
      <c r="L343" s="549"/>
      <c r="M343" s="531"/>
      <c r="N343" s="531"/>
      <c r="O343" s="531"/>
      <c r="P343" s="531"/>
      <c r="Q343" s="531"/>
      <c r="R343" s="531"/>
      <c r="S343" s="531"/>
      <c r="T343" s="531"/>
      <c r="U343" s="531"/>
      <c r="V343" s="531"/>
      <c r="W343" s="531"/>
      <c r="X343" s="531"/>
      <c r="Y343" s="531"/>
      <c r="Z343" s="531"/>
      <c r="AA343" s="531"/>
      <c r="AB343" s="531"/>
      <c r="AC343" s="531"/>
      <c r="AD343" s="531"/>
      <c r="AE343" s="2"/>
      <c r="AF343" s="169"/>
      <c r="AH343" s="518">
        <f t="shared" ref="AH343:AH351" si="189">IF(M343&lt;=1,0,1)</f>
        <v>0</v>
      </c>
      <c r="AI343" s="518"/>
      <c r="AK343" s="522">
        <f t="shared" ref="AK343:AK351" si="190">S343</f>
        <v>0</v>
      </c>
      <c r="AL343" s="522"/>
      <c r="AM343" s="522">
        <f t="shared" ref="AM343:AM351" si="191">COUNTIF(W343:AD343,"NS")</f>
        <v>0</v>
      </c>
      <c r="AN343" s="522"/>
      <c r="AO343" s="522">
        <f t="shared" ref="AO343:AO351" si="192">IF(COUNTIF(W343:AD343,"NA")=COUNTA($W$341:$AD$341),"NA",SUM(W343:AD343))</f>
        <v>0</v>
      </c>
      <c r="AP343" s="522" t="str">
        <f t="shared" ref="AP343:AP351" si="193">IF(COUNTIF(Z343:AK343,"NA")=COUNTA($S$6:$AD$6),"NA",SUM(Z343:AK343))</f>
        <v>NA</v>
      </c>
      <c r="AQ343" s="522">
        <f t="shared" ref="AQ343:AQ351" si="194">IF($AH$333=$AJ$333, 0, IF(OR(AND(AK343=0, AM343&gt;0),AND(AK343="NS", AO343&gt;0), AND(AK343="NS", AM343=0, AO343=0),AND(AK343="NA",AM343&gt;0,AO343=0)), 1, IF(OR(AND(AK343&gt;0, AM343=2), AND(AK343="NS", AM343=2), AND(AK343="NS", AO343=0, AM343&gt;0), AK343=AO343), 0, 1)))</f>
        <v>0</v>
      </c>
      <c r="AR343" s="522"/>
      <c r="AS343" s="125" t="str">
        <f>IF(AQ343=0,"", IF(SUM($AQ$342:AR343)=1,_xlfn.CONCAT(AT343), IF($AQ$352&gt;SUM($AQ$342:AR343),_xlfn.CONCAT(", ",AT343), IF($AQ$352=SUM($AQ$342:AR343),_xlfn.CONCAT(" y ",AT343,".")))))</f>
        <v/>
      </c>
      <c r="AT343" s="113">
        <v>2</v>
      </c>
      <c r="BC343" s="514">
        <f t="shared" ref="BC343:BC351" si="195">_xlfn.NUMBERVALUE(C343)</f>
        <v>2</v>
      </c>
      <c r="BD343" s="515"/>
      <c r="BE343" s="518">
        <f t="shared" ref="BE343:BE351" si="196">IF(OR($AH$333=$AJ$333,COUNTIF($M$342:$R$351,1)&gt;=2),0,
IF(OR(AND($AV$342="NS",S343&lt;&gt;"NA",OR(S343="NS",S343=0)),AND($AV$342="NA",S343&lt;&gt;"NS",OR(S343="NA",S343=0))),0,
IF(OR(AND($AV$342&lt;&gt;"NS",$AV$342&lt;&gt;"NA",S343&lt;&gt;"NS",S343&lt;&gt;"NA",S343&gt;$AV$342),
AND(S343&gt;0,OR($AV$342="NS",$AV$342="NA")),
AND($AV$342&lt;&gt;"NS",$AV$342&lt;&gt;"NA",$AV$342&gt;=0,S343="NA"),
AND($AV$342&lt;&gt;"NS",$AV$342&lt;&gt;"NA",$AV$342=0,S343="NS")),1,0)))</f>
        <v>0</v>
      </c>
      <c r="BF343" s="518"/>
      <c r="BH343" s="514">
        <f t="shared" si="188"/>
        <v>0</v>
      </c>
      <c r="BI343" s="515"/>
    </row>
    <row r="344" spans="1:61" s="38" customFormat="1" ht="15" customHeight="1">
      <c r="A344" s="18"/>
      <c r="B344" s="3"/>
      <c r="C344" s="48" t="s">
        <v>4996</v>
      </c>
      <c r="D344" s="547" t="s">
        <v>6199</v>
      </c>
      <c r="E344" s="548"/>
      <c r="F344" s="548"/>
      <c r="G344" s="548"/>
      <c r="H344" s="548"/>
      <c r="I344" s="548"/>
      <c r="J344" s="548"/>
      <c r="K344" s="548"/>
      <c r="L344" s="549"/>
      <c r="M344" s="531"/>
      <c r="N344" s="531"/>
      <c r="O344" s="531"/>
      <c r="P344" s="531"/>
      <c r="Q344" s="531"/>
      <c r="R344" s="531"/>
      <c r="S344" s="531"/>
      <c r="T344" s="531"/>
      <c r="U344" s="531"/>
      <c r="V344" s="531"/>
      <c r="W344" s="531"/>
      <c r="X344" s="531"/>
      <c r="Y344" s="531"/>
      <c r="Z344" s="531"/>
      <c r="AA344" s="531"/>
      <c r="AB344" s="531"/>
      <c r="AC344" s="531"/>
      <c r="AD344" s="531"/>
      <c r="AE344" s="2"/>
      <c r="AF344" s="169"/>
      <c r="AH344" s="518">
        <f t="shared" si="189"/>
        <v>0</v>
      </c>
      <c r="AI344" s="518"/>
      <c r="AK344" s="522">
        <f t="shared" si="190"/>
        <v>0</v>
      </c>
      <c r="AL344" s="522"/>
      <c r="AM344" s="522">
        <f t="shared" si="191"/>
        <v>0</v>
      </c>
      <c r="AN344" s="522"/>
      <c r="AO344" s="522">
        <f t="shared" si="192"/>
        <v>0</v>
      </c>
      <c r="AP344" s="522" t="str">
        <f t="shared" si="193"/>
        <v>NA</v>
      </c>
      <c r="AQ344" s="522">
        <f t="shared" si="194"/>
        <v>0</v>
      </c>
      <c r="AR344" s="522"/>
      <c r="AS344" s="125" t="str">
        <f>IF(AQ344=0,"", IF(SUM($AQ$342:AR344)=1,_xlfn.CONCAT(AT344), IF($AQ$352&gt;SUM($AQ$342:AR344),_xlfn.CONCAT(", ",AT344), IF($AQ$352=SUM($AQ$342:AR344),_xlfn.CONCAT(" y ",AT344,".")))))</f>
        <v/>
      </c>
      <c r="AT344" s="113">
        <v>3</v>
      </c>
      <c r="BC344" s="514">
        <f t="shared" si="195"/>
        <v>3</v>
      </c>
      <c r="BD344" s="515"/>
      <c r="BE344" s="518">
        <f t="shared" si="196"/>
        <v>0</v>
      </c>
      <c r="BF344" s="518"/>
      <c r="BH344" s="514">
        <f t="shared" si="188"/>
        <v>0</v>
      </c>
      <c r="BI344" s="515"/>
    </row>
    <row r="345" spans="1:61" s="38" customFormat="1" ht="15" customHeight="1">
      <c r="A345" s="18"/>
      <c r="B345" s="3"/>
      <c r="C345" s="48" t="s">
        <v>4998</v>
      </c>
      <c r="D345" s="547" t="s">
        <v>6200</v>
      </c>
      <c r="E345" s="548"/>
      <c r="F345" s="548"/>
      <c r="G345" s="548"/>
      <c r="H345" s="548"/>
      <c r="I345" s="548"/>
      <c r="J345" s="548"/>
      <c r="K345" s="548"/>
      <c r="L345" s="549"/>
      <c r="M345" s="531"/>
      <c r="N345" s="531"/>
      <c r="O345" s="531"/>
      <c r="P345" s="531"/>
      <c r="Q345" s="531"/>
      <c r="R345" s="531"/>
      <c r="S345" s="531"/>
      <c r="T345" s="531"/>
      <c r="U345" s="531"/>
      <c r="V345" s="531"/>
      <c r="W345" s="531"/>
      <c r="X345" s="531"/>
      <c r="Y345" s="531"/>
      <c r="Z345" s="531"/>
      <c r="AA345" s="531"/>
      <c r="AB345" s="531"/>
      <c r="AC345" s="531"/>
      <c r="AD345" s="531"/>
      <c r="AE345" s="2"/>
      <c r="AF345" s="169"/>
      <c r="AH345" s="518">
        <f t="shared" si="189"/>
        <v>0</v>
      </c>
      <c r="AI345" s="518"/>
      <c r="AK345" s="522">
        <f t="shared" si="190"/>
        <v>0</v>
      </c>
      <c r="AL345" s="522"/>
      <c r="AM345" s="522">
        <f t="shared" si="191"/>
        <v>0</v>
      </c>
      <c r="AN345" s="522"/>
      <c r="AO345" s="522">
        <f t="shared" si="192"/>
        <v>0</v>
      </c>
      <c r="AP345" s="522" t="str">
        <f t="shared" si="193"/>
        <v>NA</v>
      </c>
      <c r="AQ345" s="522">
        <f t="shared" si="194"/>
        <v>0</v>
      </c>
      <c r="AR345" s="522"/>
      <c r="AS345" s="125" t="str">
        <f>IF(AQ345=0,"", IF(SUM($AQ$342:AR345)=1,_xlfn.CONCAT(AT345), IF($AQ$352&gt;SUM($AQ$342:AR345),_xlfn.CONCAT(", ",AT345), IF($AQ$352=SUM($AQ$342:AR345),_xlfn.CONCAT(" y ",AT345,".")))))</f>
        <v/>
      </c>
      <c r="AT345" s="113">
        <v>4</v>
      </c>
      <c r="BC345" s="514">
        <f t="shared" si="195"/>
        <v>4</v>
      </c>
      <c r="BD345" s="515"/>
      <c r="BE345" s="518">
        <f t="shared" si="196"/>
        <v>0</v>
      </c>
      <c r="BF345" s="518"/>
      <c r="BH345" s="514">
        <f t="shared" si="188"/>
        <v>0</v>
      </c>
      <c r="BI345" s="515"/>
    </row>
    <row r="346" spans="1:61" s="38" customFormat="1" ht="15" customHeight="1">
      <c r="A346" s="18"/>
      <c r="B346" s="3"/>
      <c r="C346" s="48" t="s">
        <v>5000</v>
      </c>
      <c r="D346" s="547" t="s">
        <v>6201</v>
      </c>
      <c r="E346" s="548"/>
      <c r="F346" s="548"/>
      <c r="G346" s="548"/>
      <c r="H346" s="548"/>
      <c r="I346" s="548"/>
      <c r="J346" s="548"/>
      <c r="K346" s="548"/>
      <c r="L346" s="549"/>
      <c r="M346" s="531"/>
      <c r="N346" s="531"/>
      <c r="O346" s="531"/>
      <c r="P346" s="531"/>
      <c r="Q346" s="531"/>
      <c r="R346" s="531"/>
      <c r="S346" s="531"/>
      <c r="T346" s="531"/>
      <c r="U346" s="531"/>
      <c r="V346" s="531"/>
      <c r="W346" s="531"/>
      <c r="X346" s="531"/>
      <c r="Y346" s="531"/>
      <c r="Z346" s="531"/>
      <c r="AA346" s="531"/>
      <c r="AB346" s="531"/>
      <c r="AC346" s="531"/>
      <c r="AD346" s="531"/>
      <c r="AE346" s="2"/>
      <c r="AF346" s="169"/>
      <c r="AH346" s="518">
        <f t="shared" si="189"/>
        <v>0</v>
      </c>
      <c r="AI346" s="518"/>
      <c r="AK346" s="522">
        <f t="shared" si="190"/>
        <v>0</v>
      </c>
      <c r="AL346" s="522"/>
      <c r="AM346" s="522">
        <f t="shared" si="191"/>
        <v>0</v>
      </c>
      <c r="AN346" s="522"/>
      <c r="AO346" s="522">
        <f t="shared" si="192"/>
        <v>0</v>
      </c>
      <c r="AP346" s="522" t="str">
        <f t="shared" si="193"/>
        <v>NA</v>
      </c>
      <c r="AQ346" s="522">
        <f t="shared" si="194"/>
        <v>0</v>
      </c>
      <c r="AR346" s="522"/>
      <c r="AS346" s="125" t="str">
        <f>IF(AQ346=0,"", IF(SUM($AQ$342:AR346)=1,_xlfn.CONCAT(AT346), IF($AQ$352&gt;SUM($AQ$342:AR346),_xlfn.CONCAT(", ",AT346), IF($AQ$352=SUM($AQ$342:AR346),_xlfn.CONCAT(" y ",AT346,".")))))</f>
        <v/>
      </c>
      <c r="AT346" s="113">
        <v>5</v>
      </c>
      <c r="BC346" s="514">
        <f t="shared" si="195"/>
        <v>5</v>
      </c>
      <c r="BD346" s="515"/>
      <c r="BE346" s="518">
        <f t="shared" si="196"/>
        <v>0</v>
      </c>
      <c r="BF346" s="518"/>
      <c r="BH346" s="514">
        <f t="shared" si="188"/>
        <v>0</v>
      </c>
      <c r="BI346" s="515"/>
    </row>
    <row r="347" spans="1:61" s="38" customFormat="1" ht="15" customHeight="1">
      <c r="A347" s="18"/>
      <c r="B347" s="3"/>
      <c r="C347" s="48" t="s">
        <v>5002</v>
      </c>
      <c r="D347" s="547" t="s">
        <v>6202</v>
      </c>
      <c r="E347" s="548"/>
      <c r="F347" s="548"/>
      <c r="G347" s="548"/>
      <c r="H347" s="548"/>
      <c r="I347" s="548"/>
      <c r="J347" s="548"/>
      <c r="K347" s="548"/>
      <c r="L347" s="549"/>
      <c r="M347" s="531"/>
      <c r="N347" s="531"/>
      <c r="O347" s="531"/>
      <c r="P347" s="531"/>
      <c r="Q347" s="531"/>
      <c r="R347" s="531"/>
      <c r="S347" s="531"/>
      <c r="T347" s="531"/>
      <c r="U347" s="531"/>
      <c r="V347" s="531"/>
      <c r="W347" s="531"/>
      <c r="X347" s="531"/>
      <c r="Y347" s="531"/>
      <c r="Z347" s="531"/>
      <c r="AA347" s="531"/>
      <c r="AB347" s="531"/>
      <c r="AC347" s="531"/>
      <c r="AD347" s="531"/>
      <c r="AE347" s="2"/>
      <c r="AF347" s="169"/>
      <c r="AH347" s="518">
        <f t="shared" si="189"/>
        <v>0</v>
      </c>
      <c r="AI347" s="518"/>
      <c r="AK347" s="522">
        <f t="shared" si="190"/>
        <v>0</v>
      </c>
      <c r="AL347" s="522"/>
      <c r="AM347" s="522">
        <f t="shared" si="191"/>
        <v>0</v>
      </c>
      <c r="AN347" s="522"/>
      <c r="AO347" s="522">
        <f t="shared" si="192"/>
        <v>0</v>
      </c>
      <c r="AP347" s="522" t="str">
        <f t="shared" si="193"/>
        <v>NA</v>
      </c>
      <c r="AQ347" s="522">
        <f t="shared" si="194"/>
        <v>0</v>
      </c>
      <c r="AR347" s="522"/>
      <c r="AS347" s="125" t="str">
        <f>IF(AQ347=0,"", IF(SUM($AQ$342:AR347)=1,_xlfn.CONCAT(AT347), IF($AQ$352&gt;SUM($AQ$342:AR347),_xlfn.CONCAT(", ",AT347), IF($AQ$352=SUM($AQ$342:AR347),_xlfn.CONCAT(" y ",AT347,".")))))</f>
        <v/>
      </c>
      <c r="AT347" s="113">
        <v>6</v>
      </c>
      <c r="BC347" s="514">
        <f t="shared" si="195"/>
        <v>6</v>
      </c>
      <c r="BD347" s="515"/>
      <c r="BE347" s="518">
        <f t="shared" si="196"/>
        <v>0</v>
      </c>
      <c r="BF347" s="518"/>
      <c r="BH347" s="514">
        <f t="shared" si="188"/>
        <v>0</v>
      </c>
      <c r="BI347" s="515"/>
    </row>
    <row r="348" spans="1:61" s="38" customFormat="1" ht="15" customHeight="1">
      <c r="A348" s="18"/>
      <c r="B348" s="3"/>
      <c r="C348" s="48" t="s">
        <v>5004</v>
      </c>
      <c r="D348" s="547" t="s">
        <v>6203</v>
      </c>
      <c r="E348" s="548"/>
      <c r="F348" s="548"/>
      <c r="G348" s="548"/>
      <c r="H348" s="548"/>
      <c r="I348" s="548"/>
      <c r="J348" s="548"/>
      <c r="K348" s="548"/>
      <c r="L348" s="549"/>
      <c r="M348" s="531"/>
      <c r="N348" s="531"/>
      <c r="O348" s="531"/>
      <c r="P348" s="531"/>
      <c r="Q348" s="531"/>
      <c r="R348" s="531"/>
      <c r="S348" s="531"/>
      <c r="T348" s="531"/>
      <c r="U348" s="531"/>
      <c r="V348" s="531"/>
      <c r="W348" s="531"/>
      <c r="X348" s="531"/>
      <c r="Y348" s="531"/>
      <c r="Z348" s="531"/>
      <c r="AA348" s="531"/>
      <c r="AB348" s="531"/>
      <c r="AC348" s="531"/>
      <c r="AD348" s="531"/>
      <c r="AE348" s="2"/>
      <c r="AF348" s="169"/>
      <c r="AH348" s="518">
        <f t="shared" si="189"/>
        <v>0</v>
      </c>
      <c r="AI348" s="518"/>
      <c r="AK348" s="522">
        <f t="shared" si="190"/>
        <v>0</v>
      </c>
      <c r="AL348" s="522"/>
      <c r="AM348" s="522">
        <f t="shared" si="191"/>
        <v>0</v>
      </c>
      <c r="AN348" s="522"/>
      <c r="AO348" s="522">
        <f t="shared" si="192"/>
        <v>0</v>
      </c>
      <c r="AP348" s="522" t="str">
        <f t="shared" si="193"/>
        <v>NA</v>
      </c>
      <c r="AQ348" s="522">
        <f t="shared" si="194"/>
        <v>0</v>
      </c>
      <c r="AR348" s="522"/>
      <c r="AS348" s="125" t="str">
        <f>IF(AQ348=0,"", IF(SUM($AQ$342:AR348)=1,_xlfn.CONCAT(AT348), IF($AQ$352&gt;SUM($AQ$342:AR348),_xlfn.CONCAT(", ",AT348), IF($AQ$352=SUM($AQ$342:AR348),_xlfn.CONCAT(" y ",AT348,".")))))</f>
        <v/>
      </c>
      <c r="AT348" s="113">
        <v>7</v>
      </c>
      <c r="BC348" s="514">
        <f t="shared" si="195"/>
        <v>7</v>
      </c>
      <c r="BD348" s="515"/>
      <c r="BE348" s="518">
        <f t="shared" si="196"/>
        <v>0</v>
      </c>
      <c r="BF348" s="518"/>
      <c r="BH348" s="514">
        <f t="shared" si="188"/>
        <v>0</v>
      </c>
      <c r="BI348" s="515"/>
    </row>
    <row r="349" spans="1:61" s="38" customFormat="1" ht="15" customHeight="1">
      <c r="A349" s="18"/>
      <c r="B349" s="3"/>
      <c r="C349" s="53" t="s">
        <v>5006</v>
      </c>
      <c r="D349" s="590" t="s">
        <v>6204</v>
      </c>
      <c r="E349" s="590"/>
      <c r="F349" s="590"/>
      <c r="G349" s="590"/>
      <c r="H349" s="590"/>
      <c r="I349" s="590"/>
      <c r="J349" s="590"/>
      <c r="K349" s="590"/>
      <c r="L349" s="590"/>
      <c r="M349" s="531"/>
      <c r="N349" s="531"/>
      <c r="O349" s="531"/>
      <c r="P349" s="531"/>
      <c r="Q349" s="531"/>
      <c r="R349" s="531"/>
      <c r="S349" s="531"/>
      <c r="T349" s="531"/>
      <c r="U349" s="531"/>
      <c r="V349" s="531"/>
      <c r="W349" s="531"/>
      <c r="X349" s="531"/>
      <c r="Y349" s="531"/>
      <c r="Z349" s="531"/>
      <c r="AA349" s="531"/>
      <c r="AB349" s="531"/>
      <c r="AC349" s="531"/>
      <c r="AD349" s="531"/>
      <c r="AE349" s="2"/>
      <c r="AF349" s="169"/>
      <c r="AH349" s="518">
        <f t="shared" si="189"/>
        <v>0</v>
      </c>
      <c r="AI349" s="518"/>
      <c r="AK349" s="522">
        <f t="shared" si="190"/>
        <v>0</v>
      </c>
      <c r="AL349" s="522"/>
      <c r="AM349" s="522">
        <f t="shared" si="191"/>
        <v>0</v>
      </c>
      <c r="AN349" s="522"/>
      <c r="AO349" s="522">
        <f t="shared" si="192"/>
        <v>0</v>
      </c>
      <c r="AP349" s="522" t="str">
        <f t="shared" si="193"/>
        <v>NA</v>
      </c>
      <c r="AQ349" s="522">
        <f t="shared" si="194"/>
        <v>0</v>
      </c>
      <c r="AR349" s="522"/>
      <c r="AS349" s="125" t="str">
        <f>IF(AQ349=0,"", IF(SUM($AQ$342:AR349)=1,_xlfn.CONCAT(AT349), IF($AQ$352&gt;SUM($AQ$342:AR349),_xlfn.CONCAT(", ",AT349), IF($AQ$352=SUM($AQ$342:AR349),_xlfn.CONCAT(" y ",AT349,".")))))</f>
        <v/>
      </c>
      <c r="AT349" s="113">
        <v>8</v>
      </c>
      <c r="BC349" s="514">
        <f t="shared" si="195"/>
        <v>8</v>
      </c>
      <c r="BD349" s="515"/>
      <c r="BE349" s="518">
        <f t="shared" si="196"/>
        <v>0</v>
      </c>
      <c r="BF349" s="518"/>
      <c r="BH349" s="514">
        <f t="shared" si="188"/>
        <v>0</v>
      </c>
      <c r="BI349" s="515"/>
    </row>
    <row r="350" spans="1:61" s="38" customFormat="1" ht="15" customHeight="1">
      <c r="A350" s="18"/>
      <c r="B350" s="3"/>
      <c r="C350" s="53" t="s">
        <v>5008</v>
      </c>
      <c r="D350" s="590" t="s">
        <v>6205</v>
      </c>
      <c r="E350" s="590"/>
      <c r="F350" s="590"/>
      <c r="G350" s="590"/>
      <c r="H350" s="590"/>
      <c r="I350" s="590"/>
      <c r="J350" s="590"/>
      <c r="K350" s="590"/>
      <c r="L350" s="590"/>
      <c r="M350" s="531"/>
      <c r="N350" s="531"/>
      <c r="O350" s="531"/>
      <c r="P350" s="531"/>
      <c r="Q350" s="531"/>
      <c r="R350" s="531"/>
      <c r="S350" s="531"/>
      <c r="T350" s="531"/>
      <c r="U350" s="531"/>
      <c r="V350" s="531"/>
      <c r="W350" s="531"/>
      <c r="X350" s="531"/>
      <c r="Y350" s="531"/>
      <c r="Z350" s="531"/>
      <c r="AA350" s="531"/>
      <c r="AB350" s="531"/>
      <c r="AC350" s="531"/>
      <c r="AD350" s="531"/>
      <c r="AE350" s="2"/>
      <c r="AF350" s="169"/>
      <c r="AH350" s="518">
        <f t="shared" si="189"/>
        <v>0</v>
      </c>
      <c r="AI350" s="518"/>
      <c r="AK350" s="522">
        <f t="shared" si="190"/>
        <v>0</v>
      </c>
      <c r="AL350" s="522"/>
      <c r="AM350" s="522">
        <f t="shared" si="191"/>
        <v>0</v>
      </c>
      <c r="AN350" s="522"/>
      <c r="AO350" s="522">
        <f t="shared" si="192"/>
        <v>0</v>
      </c>
      <c r="AP350" s="522" t="str">
        <f t="shared" si="193"/>
        <v>NA</v>
      </c>
      <c r="AQ350" s="522">
        <f t="shared" si="194"/>
        <v>0</v>
      </c>
      <c r="AR350" s="522"/>
      <c r="AS350" s="125" t="str">
        <f>IF(AQ350=0,"", IF(SUM($AQ$342:AR350)=1,_xlfn.CONCAT(AT350), IF($AQ$352&gt;SUM($AQ$342:AR350),_xlfn.CONCAT(", ",AT350), IF($AQ$352=SUM($AQ$342:AR350),_xlfn.CONCAT(" y ",AT350,".")))))</f>
        <v/>
      </c>
      <c r="AT350" s="113">
        <v>9</v>
      </c>
      <c r="BC350" s="514">
        <f t="shared" si="195"/>
        <v>9</v>
      </c>
      <c r="BD350" s="515"/>
      <c r="BE350" s="518">
        <f t="shared" si="196"/>
        <v>0</v>
      </c>
      <c r="BF350" s="518"/>
      <c r="BH350" s="514">
        <f t="shared" si="188"/>
        <v>0</v>
      </c>
      <c r="BI350" s="515"/>
    </row>
    <row r="351" spans="1:61" s="38" customFormat="1" ht="15" customHeight="1">
      <c r="A351" s="18"/>
      <c r="B351" s="3"/>
      <c r="C351" s="53" t="s">
        <v>5009</v>
      </c>
      <c r="D351" s="590" t="s">
        <v>385</v>
      </c>
      <c r="E351" s="590"/>
      <c r="F351" s="590"/>
      <c r="G351" s="590"/>
      <c r="H351" s="590"/>
      <c r="I351" s="590"/>
      <c r="J351" s="590"/>
      <c r="K351" s="590"/>
      <c r="L351" s="590"/>
      <c r="M351" s="531"/>
      <c r="N351" s="531"/>
      <c r="O351" s="531"/>
      <c r="P351" s="531"/>
      <c r="Q351" s="531"/>
      <c r="R351" s="531"/>
      <c r="S351" s="531"/>
      <c r="T351" s="531"/>
      <c r="U351" s="531"/>
      <c r="V351" s="531"/>
      <c r="W351" s="531"/>
      <c r="X351" s="531"/>
      <c r="Y351" s="531"/>
      <c r="Z351" s="531"/>
      <c r="AA351" s="531"/>
      <c r="AB351" s="531"/>
      <c r="AC351" s="531"/>
      <c r="AD351" s="531"/>
      <c r="AE351" s="2"/>
      <c r="AF351" s="169"/>
      <c r="AH351" s="518">
        <f t="shared" si="189"/>
        <v>0</v>
      </c>
      <c r="AI351" s="518"/>
      <c r="AK351" s="522">
        <f t="shared" si="190"/>
        <v>0</v>
      </c>
      <c r="AL351" s="522"/>
      <c r="AM351" s="522">
        <f t="shared" si="191"/>
        <v>0</v>
      </c>
      <c r="AN351" s="522"/>
      <c r="AO351" s="522">
        <f t="shared" si="192"/>
        <v>0</v>
      </c>
      <c r="AP351" s="522" t="str">
        <f t="shared" si="193"/>
        <v>NA</v>
      </c>
      <c r="AQ351" s="522">
        <f t="shared" si="194"/>
        <v>0</v>
      </c>
      <c r="AR351" s="522"/>
      <c r="AS351" s="125" t="str">
        <f>IF(AQ351=0,"", IF(SUM($AQ$342:AR351)=1,_xlfn.CONCAT(AT351), IF($AQ$352&gt;SUM($AQ$342:AR351),_xlfn.CONCAT(", ",AT351), IF($AQ$352=SUM($AQ$342:AR351),_xlfn.CONCAT(" y ",AT351,".")))))</f>
        <v/>
      </c>
      <c r="AT351" s="113">
        <v>10</v>
      </c>
      <c r="BC351" s="514">
        <f t="shared" si="195"/>
        <v>10</v>
      </c>
      <c r="BD351" s="515"/>
      <c r="BE351" s="518">
        <f t="shared" si="196"/>
        <v>0</v>
      </c>
      <c r="BF351" s="518"/>
      <c r="BH351" s="514">
        <f>IF($AH$333=$AJ$333,0,IF(OR(AND(M351=1,COUNTBLANK(S351:AD351)=9),AND(M351&gt;1,COUNTBLANK(S351:AD351)=12)),0,1))</f>
        <v>0</v>
      </c>
      <c r="BI351" s="515"/>
    </row>
    <row r="352" spans="1:61" s="38" customFormat="1" ht="15" customHeight="1">
      <c r="A352" s="18"/>
      <c r="B352" s="3"/>
      <c r="C352" s="54"/>
      <c r="D352" s="11"/>
      <c r="E352" s="11"/>
      <c r="F352" s="11"/>
      <c r="G352" s="11"/>
      <c r="H352" s="11"/>
      <c r="I352" s="11"/>
      <c r="J352" s="11"/>
      <c r="K352" s="11"/>
      <c r="L352" s="11"/>
      <c r="M352" s="55"/>
      <c r="N352" s="55"/>
      <c r="O352" s="55"/>
      <c r="P352" s="55"/>
      <c r="Q352" s="55"/>
      <c r="R352" s="55"/>
      <c r="S352" s="55"/>
      <c r="T352" s="55"/>
      <c r="U352" s="55"/>
      <c r="V352" s="55"/>
      <c r="W352" s="55"/>
      <c r="X352" s="55"/>
      <c r="Y352" s="55"/>
      <c r="Z352" s="55"/>
      <c r="AA352" s="55"/>
      <c r="AB352" s="55"/>
      <c r="AC352" s="55"/>
      <c r="AD352" s="55"/>
      <c r="AE352" s="2"/>
      <c r="AF352" s="169"/>
      <c r="AQ352" s="535">
        <f>SUM(AQ342:AR351)</f>
        <v>0</v>
      </c>
      <c r="AR352" s="535"/>
      <c r="AS352" s="148" t="str">
        <f>IF(AQ352=0,"", IF(AQ352=1,VLOOKUP(1,AQ342:AS351,3,FALSE), IF(AQ352&gt;1,_xlfn.CONCAT(AS342:AS351),"")))</f>
        <v/>
      </c>
      <c r="BE352" s="586">
        <f>SUM(BE342:BF351)</f>
        <v>0</v>
      </c>
      <c r="BF352" s="586"/>
      <c r="BH352" s="727">
        <f>SUM(BH342:BI351)</f>
        <v>0</v>
      </c>
      <c r="BI352" s="728"/>
    </row>
    <row r="353" spans="1:39" s="38" customFormat="1" ht="45" customHeight="1">
      <c r="A353" s="18"/>
      <c r="B353" s="3"/>
      <c r="C353" s="750" t="s">
        <v>6206</v>
      </c>
      <c r="D353" s="750"/>
      <c r="E353" s="750"/>
      <c r="F353" s="531"/>
      <c r="G353" s="531"/>
      <c r="H353" s="531"/>
      <c r="I353" s="531"/>
      <c r="J353" s="531"/>
      <c r="K353" s="531"/>
      <c r="L353" s="531"/>
      <c r="M353" s="531"/>
      <c r="N353" s="531"/>
      <c r="O353" s="531"/>
      <c r="P353" s="531"/>
      <c r="Q353" s="531"/>
      <c r="R353" s="531"/>
      <c r="S353" s="531"/>
      <c r="T353" s="531"/>
      <c r="U353" s="531"/>
      <c r="V353" s="531"/>
      <c r="W353" s="531"/>
      <c r="X353" s="531"/>
      <c r="Y353" s="531"/>
      <c r="Z353" s="531"/>
      <c r="AA353" s="531"/>
      <c r="AB353" s="531"/>
      <c r="AC353" s="531"/>
      <c r="AD353" s="531"/>
      <c r="AE353" s="2"/>
      <c r="AF353" s="169"/>
      <c r="AH353" s="522" t="s">
        <v>5299</v>
      </c>
      <c r="AI353" s="522"/>
      <c r="AJ353" s="522">
        <f>IF(OR(M350="",M350&gt;1),0,1)</f>
        <v>0</v>
      </c>
      <c r="AK353" s="522"/>
      <c r="AL353" s="570">
        <f>IF(OR(AND(AJ353=0,F353=""),AND(AJ353=1,F353&lt;&gt;"")),0,1)</f>
        <v>0</v>
      </c>
      <c r="AM353" s="570"/>
    </row>
    <row r="354" spans="1:39" s="38" customFormat="1" ht="15" customHeight="1">
      <c r="A354" s="18"/>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2"/>
      <c r="AF354" s="169"/>
    </row>
    <row r="355" spans="1:39" s="38" customFormat="1" ht="24" customHeight="1">
      <c r="A355" s="18"/>
      <c r="B355" s="6"/>
      <c r="C355" s="622" t="s">
        <v>5117</v>
      </c>
      <c r="D355" s="622"/>
      <c r="E355" s="622"/>
      <c r="F355" s="622"/>
      <c r="G355" s="622"/>
      <c r="H355" s="622"/>
      <c r="I355" s="622"/>
      <c r="J355" s="622"/>
      <c r="K355" s="622"/>
      <c r="L355" s="622"/>
      <c r="M355" s="622"/>
      <c r="N355" s="622"/>
      <c r="O355" s="622"/>
      <c r="P355" s="622"/>
      <c r="Q355" s="622"/>
      <c r="R355" s="622"/>
      <c r="S355" s="622"/>
      <c r="T355" s="622"/>
      <c r="U355" s="622"/>
      <c r="V355" s="622"/>
      <c r="W355" s="622"/>
      <c r="X355" s="622"/>
      <c r="Y355" s="622"/>
      <c r="Z355" s="622"/>
      <c r="AA355" s="622"/>
      <c r="AB355" s="622"/>
      <c r="AC355" s="622"/>
      <c r="AD355" s="622"/>
      <c r="AE355" s="2"/>
      <c r="AF355" s="169"/>
    </row>
    <row r="356" spans="1:39" s="38" customFormat="1" ht="60" customHeight="1">
      <c r="A356" s="18"/>
      <c r="B356" s="6"/>
      <c r="C356" s="762"/>
      <c r="D356" s="763"/>
      <c r="E356" s="763"/>
      <c r="F356" s="763"/>
      <c r="G356" s="763"/>
      <c r="H356" s="763"/>
      <c r="I356" s="763"/>
      <c r="J356" s="763"/>
      <c r="K356" s="763"/>
      <c r="L356" s="763"/>
      <c r="M356" s="763"/>
      <c r="N356" s="763"/>
      <c r="O356" s="763"/>
      <c r="P356" s="763"/>
      <c r="Q356" s="763"/>
      <c r="R356" s="763"/>
      <c r="S356" s="763"/>
      <c r="T356" s="763"/>
      <c r="U356" s="763"/>
      <c r="V356" s="763"/>
      <c r="W356" s="763"/>
      <c r="X356" s="763"/>
      <c r="Y356" s="763"/>
      <c r="Z356" s="763"/>
      <c r="AA356" s="763"/>
      <c r="AB356" s="763"/>
      <c r="AC356" s="763"/>
      <c r="AD356" s="764"/>
      <c r="AE356" s="2"/>
      <c r="AF356" s="169"/>
    </row>
    <row r="357" spans="1:39" s="38" customFormat="1" ht="15" customHeight="1">
      <c r="A357" s="18"/>
      <c r="B357" s="470" t="str">
        <f>IF(AQ352=0,"", IF(AQ352=1,_xlfn.CONCAT("Error: Verificar sumas en el numeral ",AS352,"."),_xlfn.CONCAT("Error: Verificar sumas en los numerales ",AS352)))</f>
        <v/>
      </c>
      <c r="C357" s="470"/>
      <c r="D357" s="470"/>
      <c r="E357" s="470"/>
      <c r="F357" s="470"/>
      <c r="G357" s="470"/>
      <c r="H357" s="470"/>
      <c r="I357" s="470"/>
      <c r="J357" s="470"/>
      <c r="K357" s="470"/>
      <c r="L357" s="470"/>
      <c r="M357" s="470"/>
      <c r="N357" s="470"/>
      <c r="O357" s="470"/>
      <c r="P357" s="470"/>
      <c r="Q357" s="470"/>
      <c r="R357" s="470"/>
      <c r="S357" s="470"/>
      <c r="T357" s="470"/>
      <c r="U357" s="470"/>
      <c r="V357" s="470"/>
      <c r="W357" s="470"/>
      <c r="X357" s="470"/>
      <c r="Y357" s="470"/>
      <c r="Z357" s="470"/>
      <c r="AA357" s="470"/>
      <c r="AB357" s="470"/>
      <c r="AC357" s="470"/>
      <c r="AD357" s="470"/>
      <c r="AE357" s="2"/>
      <c r="AF357" s="169"/>
    </row>
    <row r="358" spans="1:39" s="38" customFormat="1" ht="15" customHeight="1">
      <c r="A358" s="18"/>
      <c r="B358" s="470" t="str">
        <f>IF(AZ342=0,"","Error: Verificar coherencia aritmética con la pregunta 5.1 conforme a la instrucción 4.")</f>
        <v/>
      </c>
      <c r="C358" s="470"/>
      <c r="D358" s="470"/>
      <c r="E358" s="470"/>
      <c r="F358" s="470"/>
      <c r="G358" s="470"/>
      <c r="H358" s="470"/>
      <c r="I358" s="470"/>
      <c r="J358" s="470"/>
      <c r="K358" s="470"/>
      <c r="L358" s="470"/>
      <c r="M358" s="470"/>
      <c r="N358" s="470"/>
      <c r="O358" s="470"/>
      <c r="P358" s="470"/>
      <c r="Q358" s="470"/>
      <c r="R358" s="470"/>
      <c r="S358" s="470"/>
      <c r="T358" s="470"/>
      <c r="U358" s="470"/>
      <c r="V358" s="470"/>
      <c r="W358" s="470"/>
      <c r="X358" s="470"/>
      <c r="Y358" s="470"/>
      <c r="Z358" s="470"/>
      <c r="AA358" s="470"/>
      <c r="AB358" s="470"/>
      <c r="AC358" s="470"/>
      <c r="AD358" s="470"/>
      <c r="AE358" s="2"/>
      <c r="AF358" s="169"/>
    </row>
    <row r="359" spans="1:39" s="38" customFormat="1" ht="15" customHeight="1">
      <c r="A359" s="18"/>
      <c r="B359" s="470" t="str">
        <f>IF(BE352=0,"","Error: Verificar coherencia aritmética con la pregunta 5.1 conforme a la instrucción 5.")</f>
        <v/>
      </c>
      <c r="C359" s="470"/>
      <c r="D359" s="470"/>
      <c r="E359" s="470"/>
      <c r="F359" s="470"/>
      <c r="G359" s="470"/>
      <c r="H359" s="470"/>
      <c r="I359" s="470"/>
      <c r="J359" s="470"/>
      <c r="K359" s="470"/>
      <c r="L359" s="470"/>
      <c r="M359" s="470"/>
      <c r="N359" s="470"/>
      <c r="O359" s="470"/>
      <c r="P359" s="470"/>
      <c r="Q359" s="470"/>
      <c r="R359" s="470"/>
      <c r="S359" s="470"/>
      <c r="T359" s="470"/>
      <c r="U359" s="470"/>
      <c r="V359" s="470"/>
      <c r="W359" s="470"/>
      <c r="X359" s="470"/>
      <c r="Y359" s="470"/>
      <c r="Z359" s="470"/>
      <c r="AA359" s="470"/>
      <c r="AB359" s="470"/>
      <c r="AC359" s="470"/>
      <c r="AD359" s="470"/>
      <c r="AE359" s="2"/>
      <c r="AF359" s="169"/>
    </row>
    <row r="360" spans="1:39" s="38" customFormat="1" ht="15" customHeight="1">
      <c r="A360" s="18"/>
      <c r="B360" s="470" t="str">
        <f>IF(AL353=0,"","Error: Debe especificar Otra materia.")</f>
        <v/>
      </c>
      <c r="C360" s="470"/>
      <c r="D360" s="470"/>
      <c r="E360" s="470"/>
      <c r="F360" s="470"/>
      <c r="G360" s="470"/>
      <c r="H360" s="470"/>
      <c r="I360" s="470"/>
      <c r="J360" s="470"/>
      <c r="K360" s="470"/>
      <c r="L360" s="470"/>
      <c r="M360" s="470"/>
      <c r="N360" s="470"/>
      <c r="O360" s="470"/>
      <c r="P360" s="470"/>
      <c r="Q360" s="470"/>
      <c r="R360" s="470"/>
      <c r="S360" s="470"/>
      <c r="T360" s="470"/>
      <c r="U360" s="470"/>
      <c r="V360" s="470"/>
      <c r="W360" s="470"/>
      <c r="X360" s="470"/>
      <c r="Y360" s="470"/>
      <c r="Z360" s="470"/>
      <c r="AA360" s="470"/>
      <c r="AB360" s="470"/>
      <c r="AC360" s="470"/>
      <c r="AD360" s="470"/>
      <c r="AE360" s="2"/>
      <c r="AF360" s="169"/>
    </row>
    <row r="361" spans="1:39" s="38" customFormat="1" ht="15" customHeight="1">
      <c r="A361" s="18"/>
      <c r="B361" s="471" t="str">
        <f>IF(BH352=0,"","Error: Debe completar toda la información requerida.")</f>
        <v/>
      </c>
      <c r="C361" s="471"/>
      <c r="D361" s="471"/>
      <c r="E361" s="471"/>
      <c r="F361" s="471"/>
      <c r="G361" s="471"/>
      <c r="H361" s="471"/>
      <c r="I361" s="471"/>
      <c r="J361" s="471"/>
      <c r="K361" s="471"/>
      <c r="L361" s="471"/>
      <c r="M361" s="471"/>
      <c r="N361" s="471"/>
      <c r="O361" s="471"/>
      <c r="P361" s="471"/>
      <c r="Q361" s="471"/>
      <c r="R361" s="471"/>
      <c r="S361" s="471"/>
      <c r="T361" s="471"/>
      <c r="U361" s="471"/>
      <c r="V361" s="471"/>
      <c r="W361" s="471"/>
      <c r="X361" s="471"/>
      <c r="Y361" s="471"/>
      <c r="Z361" s="471"/>
      <c r="AA361" s="471"/>
      <c r="AB361" s="471"/>
      <c r="AC361" s="471"/>
      <c r="AD361" s="471"/>
      <c r="AE361" s="2"/>
      <c r="AF361" s="169"/>
    </row>
    <row r="362" spans="1:39" s="38" customFormat="1" ht="15" customHeight="1" thickBot="1">
      <c r="A362" s="18"/>
      <c r="B362"/>
      <c r="C362"/>
      <c r="D362"/>
      <c r="E362"/>
      <c r="F362"/>
      <c r="G362"/>
      <c r="H362"/>
      <c r="I362"/>
      <c r="J362"/>
      <c r="K362"/>
      <c r="L362"/>
      <c r="M362"/>
      <c r="N362"/>
      <c r="O362"/>
      <c r="P362"/>
      <c r="Q362"/>
      <c r="R362"/>
      <c r="S362"/>
      <c r="T362"/>
      <c r="U362"/>
      <c r="V362"/>
      <c r="W362"/>
      <c r="X362"/>
      <c r="Y362"/>
      <c r="Z362"/>
      <c r="AA362"/>
      <c r="AB362"/>
      <c r="AC362"/>
      <c r="AD362"/>
      <c r="AE362" s="2"/>
      <c r="AF362" s="169"/>
    </row>
    <row r="363" spans="1:39" s="38" customFormat="1" ht="15" customHeight="1" thickBot="1">
      <c r="A363" s="45" t="s">
        <v>5054</v>
      </c>
      <c r="B363" s="614" t="s">
        <v>6207</v>
      </c>
      <c r="C363" s="615"/>
      <c r="D363" s="615"/>
      <c r="E363" s="615"/>
      <c r="F363" s="615"/>
      <c r="G363" s="615"/>
      <c r="H363" s="615"/>
      <c r="I363" s="615"/>
      <c r="J363" s="615"/>
      <c r="K363" s="615"/>
      <c r="L363" s="615"/>
      <c r="M363" s="615"/>
      <c r="N363" s="615"/>
      <c r="O363" s="615"/>
      <c r="P363" s="615"/>
      <c r="Q363" s="615"/>
      <c r="R363" s="615"/>
      <c r="S363" s="615"/>
      <c r="T363" s="615"/>
      <c r="U363" s="615"/>
      <c r="V363" s="615"/>
      <c r="W363" s="615"/>
      <c r="X363" s="615"/>
      <c r="Y363" s="615"/>
      <c r="Z363" s="615"/>
      <c r="AA363" s="615"/>
      <c r="AB363" s="615"/>
      <c r="AC363" s="615"/>
      <c r="AD363" s="616"/>
      <c r="AE363" s="2"/>
      <c r="AF363" s="169"/>
      <c r="AH363" s="516" t="s">
        <v>6208</v>
      </c>
      <c r="AI363" s="516"/>
    </row>
    <row r="364" spans="1:39" s="38" customFormat="1" ht="15" customHeight="1">
      <c r="A364" s="45"/>
      <c r="B364" s="601" t="s">
        <v>5056</v>
      </c>
      <c r="C364" s="602"/>
      <c r="D364" s="602"/>
      <c r="E364" s="602"/>
      <c r="F364" s="602"/>
      <c r="G364" s="602"/>
      <c r="H364" s="602"/>
      <c r="I364" s="602"/>
      <c r="J364" s="602"/>
      <c r="K364" s="602"/>
      <c r="L364" s="602"/>
      <c r="M364" s="602"/>
      <c r="N364" s="602"/>
      <c r="O364" s="602"/>
      <c r="P364" s="602"/>
      <c r="Q364" s="602"/>
      <c r="R364" s="602"/>
      <c r="S364" s="602"/>
      <c r="T364" s="602"/>
      <c r="U364" s="602"/>
      <c r="V364" s="602"/>
      <c r="W364" s="602"/>
      <c r="X364" s="602"/>
      <c r="Y364" s="602"/>
      <c r="Z364" s="602"/>
      <c r="AA364" s="602"/>
      <c r="AB364" s="602"/>
      <c r="AC364" s="602"/>
      <c r="AD364" s="603"/>
      <c r="AE364" s="2"/>
      <c r="AF364" s="169"/>
      <c r="AH364" s="561">
        <f>IF(OR(AH375=AJ375,SUM(O381:P426)&gt;0),0,1)</f>
        <v>0</v>
      </c>
      <c r="AI364" s="561"/>
    </row>
    <row r="365" spans="1:39" s="38" customFormat="1" ht="24" customHeight="1">
      <c r="A365" s="45"/>
      <c r="B365" s="170"/>
      <c r="C365" s="492" t="s">
        <v>6209</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789"/>
      <c r="AE365" s="2"/>
      <c r="AF365" s="169"/>
    </row>
    <row r="366" spans="1:39" s="38" customFormat="1" ht="24" customHeight="1">
      <c r="A366" s="45"/>
      <c r="B366" s="190"/>
      <c r="C366" s="505" t="s">
        <v>6210</v>
      </c>
      <c r="D366" s="505"/>
      <c r="E366" s="505"/>
      <c r="F366" s="505"/>
      <c r="G366" s="505"/>
      <c r="H366" s="505"/>
      <c r="I366" s="505"/>
      <c r="J366" s="505"/>
      <c r="K366" s="505"/>
      <c r="L366" s="505"/>
      <c r="M366" s="505"/>
      <c r="N366" s="505"/>
      <c r="O366" s="505"/>
      <c r="P366" s="505"/>
      <c r="Q366" s="505"/>
      <c r="R366" s="505"/>
      <c r="S366" s="505"/>
      <c r="T366" s="505"/>
      <c r="U366" s="505"/>
      <c r="V366" s="505"/>
      <c r="W366" s="505"/>
      <c r="X366" s="505"/>
      <c r="Y366" s="505"/>
      <c r="Z366" s="505"/>
      <c r="AA366" s="505"/>
      <c r="AB366" s="505"/>
      <c r="AC366" s="505"/>
      <c r="AD366" s="506"/>
      <c r="AE366" s="2"/>
      <c r="AF366" s="169"/>
    </row>
    <row r="367" spans="1:39" s="38" customFormat="1" ht="15" customHeight="1">
      <c r="A367" s="18"/>
      <c r="B367" s="619" t="s">
        <v>5059</v>
      </c>
      <c r="C367" s="833"/>
      <c r="D367" s="833"/>
      <c r="E367" s="833"/>
      <c r="F367" s="833"/>
      <c r="G367" s="833"/>
      <c r="H367" s="833"/>
      <c r="I367" s="833"/>
      <c r="J367" s="833"/>
      <c r="K367" s="833"/>
      <c r="L367" s="833"/>
      <c r="M367" s="833"/>
      <c r="N367" s="833"/>
      <c r="O367" s="833"/>
      <c r="P367" s="833"/>
      <c r="Q367" s="833"/>
      <c r="R367" s="833"/>
      <c r="S367" s="833"/>
      <c r="T367" s="833"/>
      <c r="U367" s="833"/>
      <c r="V367" s="833"/>
      <c r="W367" s="833"/>
      <c r="X367" s="833"/>
      <c r="Y367" s="833"/>
      <c r="Z367" s="833"/>
      <c r="AA367" s="833"/>
      <c r="AB367" s="833"/>
      <c r="AC367" s="833"/>
      <c r="AD367" s="868"/>
      <c r="AE367" s="2"/>
      <c r="AF367" s="169"/>
    </row>
    <row r="368" spans="1:39" s="38" customFormat="1" ht="15" customHeight="1">
      <c r="A368" s="18"/>
      <c r="B368" s="39"/>
      <c r="C368" s="492" t="s">
        <v>6211</v>
      </c>
      <c r="D368" s="492"/>
      <c r="E368" s="492"/>
      <c r="F368" s="492"/>
      <c r="G368" s="492"/>
      <c r="H368" s="492"/>
      <c r="I368" s="492"/>
      <c r="J368" s="492"/>
      <c r="K368" s="492"/>
      <c r="L368" s="492"/>
      <c r="M368" s="492"/>
      <c r="N368" s="492"/>
      <c r="O368" s="492"/>
      <c r="P368" s="492"/>
      <c r="Q368" s="492"/>
      <c r="R368" s="492"/>
      <c r="S368" s="492"/>
      <c r="T368" s="492"/>
      <c r="U368" s="492"/>
      <c r="V368" s="492"/>
      <c r="W368" s="492"/>
      <c r="X368" s="492"/>
      <c r="Y368" s="492"/>
      <c r="Z368" s="492"/>
      <c r="AA368" s="492"/>
      <c r="AB368" s="492"/>
      <c r="AC368" s="492"/>
      <c r="AD368" s="493"/>
      <c r="AE368" s="2"/>
      <c r="AF368" s="169"/>
    </row>
    <row r="369" spans="1:46" s="38" customFormat="1" ht="24" customHeight="1">
      <c r="A369" s="18"/>
      <c r="B369" s="39"/>
      <c r="C369" s="492" t="s">
        <v>6212</v>
      </c>
      <c r="D369" s="492"/>
      <c r="E369" s="492"/>
      <c r="F369" s="492"/>
      <c r="G369" s="492"/>
      <c r="H369" s="492"/>
      <c r="I369" s="492"/>
      <c r="J369" s="492"/>
      <c r="K369" s="492"/>
      <c r="L369" s="492"/>
      <c r="M369" s="492"/>
      <c r="N369" s="492"/>
      <c r="O369" s="492"/>
      <c r="P369" s="492"/>
      <c r="Q369" s="492"/>
      <c r="R369" s="492"/>
      <c r="S369" s="492"/>
      <c r="T369" s="492"/>
      <c r="U369" s="492"/>
      <c r="V369" s="492"/>
      <c r="W369" s="492"/>
      <c r="X369" s="492"/>
      <c r="Y369" s="492"/>
      <c r="Z369" s="492"/>
      <c r="AA369" s="492"/>
      <c r="AB369" s="492"/>
      <c r="AC369" s="492"/>
      <c r="AD369" s="493"/>
      <c r="AE369" s="2"/>
      <c r="AF369" s="169"/>
    </row>
    <row r="370" spans="1:46" s="38" customFormat="1" ht="24" customHeight="1">
      <c r="A370" s="18"/>
      <c r="B370" s="39"/>
      <c r="C370" s="594" t="s">
        <v>6213</v>
      </c>
      <c r="D370" s="594"/>
      <c r="E370" s="594"/>
      <c r="F370" s="594"/>
      <c r="G370" s="594"/>
      <c r="H370" s="594"/>
      <c r="I370" s="594"/>
      <c r="J370" s="594"/>
      <c r="K370" s="594"/>
      <c r="L370" s="594"/>
      <c r="M370" s="594"/>
      <c r="N370" s="594"/>
      <c r="O370" s="594"/>
      <c r="P370" s="594"/>
      <c r="Q370" s="594"/>
      <c r="R370" s="594"/>
      <c r="S370" s="594"/>
      <c r="T370" s="594"/>
      <c r="U370" s="594"/>
      <c r="V370" s="594"/>
      <c r="W370" s="594"/>
      <c r="X370" s="594"/>
      <c r="Y370" s="594"/>
      <c r="Z370" s="594"/>
      <c r="AA370" s="594"/>
      <c r="AB370" s="594"/>
      <c r="AC370" s="594"/>
      <c r="AD370" s="610"/>
      <c r="AE370" s="2"/>
      <c r="AF370" s="169"/>
    </row>
    <row r="371" spans="1:46" s="38" customFormat="1" ht="24" customHeight="1">
      <c r="A371" s="18"/>
      <c r="B371" s="39"/>
      <c r="C371" s="594" t="s">
        <v>6214</v>
      </c>
      <c r="D371" s="594"/>
      <c r="E371" s="594"/>
      <c r="F371" s="594"/>
      <c r="G371" s="594"/>
      <c r="H371" s="594"/>
      <c r="I371" s="594"/>
      <c r="J371" s="594"/>
      <c r="K371" s="594"/>
      <c r="L371" s="594"/>
      <c r="M371" s="594"/>
      <c r="N371" s="594"/>
      <c r="O371" s="594"/>
      <c r="P371" s="594"/>
      <c r="Q371" s="594"/>
      <c r="R371" s="594"/>
      <c r="S371" s="594"/>
      <c r="T371" s="594"/>
      <c r="U371" s="594"/>
      <c r="V371" s="594"/>
      <c r="W371" s="594"/>
      <c r="X371" s="594"/>
      <c r="Y371" s="594"/>
      <c r="Z371" s="594"/>
      <c r="AA371" s="594"/>
      <c r="AB371" s="594"/>
      <c r="AC371" s="594"/>
      <c r="AD371" s="610"/>
      <c r="AE371" s="2"/>
      <c r="AF371" s="169"/>
    </row>
    <row r="372" spans="1:46" s="38" customFormat="1" ht="36" customHeight="1">
      <c r="A372" s="18"/>
      <c r="B372" s="44"/>
      <c r="C372" s="505" t="s">
        <v>6215</v>
      </c>
      <c r="D372" s="505"/>
      <c r="E372" s="505"/>
      <c r="F372" s="505"/>
      <c r="G372" s="505"/>
      <c r="H372" s="505"/>
      <c r="I372" s="505"/>
      <c r="J372" s="505"/>
      <c r="K372" s="505"/>
      <c r="L372" s="505"/>
      <c r="M372" s="505"/>
      <c r="N372" s="505"/>
      <c r="O372" s="505"/>
      <c r="P372" s="505"/>
      <c r="Q372" s="505"/>
      <c r="R372" s="505"/>
      <c r="S372" s="505"/>
      <c r="T372" s="505"/>
      <c r="U372" s="505"/>
      <c r="V372" s="505"/>
      <c r="W372" s="505"/>
      <c r="X372" s="505"/>
      <c r="Y372" s="505"/>
      <c r="Z372" s="505"/>
      <c r="AA372" s="505"/>
      <c r="AB372" s="505"/>
      <c r="AC372" s="505"/>
      <c r="AD372" s="506"/>
      <c r="AE372" s="2"/>
      <c r="AF372" s="169"/>
    </row>
    <row r="373" spans="1:46" s="38" customFormat="1" ht="15" customHeight="1">
      <c r="A373" s="18"/>
      <c r="B373"/>
      <c r="C373"/>
      <c r="D373"/>
      <c r="E373"/>
      <c r="F373"/>
      <c r="G373"/>
      <c r="H373"/>
      <c r="I373"/>
      <c r="J373"/>
      <c r="K373"/>
      <c r="L373"/>
      <c r="M373"/>
      <c r="N373"/>
      <c r="O373"/>
      <c r="P373"/>
      <c r="Q373"/>
      <c r="R373"/>
      <c r="S373"/>
      <c r="T373"/>
      <c r="U373"/>
      <c r="V373"/>
      <c r="W373"/>
      <c r="X373"/>
      <c r="Y373"/>
      <c r="Z373"/>
      <c r="AA373"/>
      <c r="AB373"/>
      <c r="AC373"/>
      <c r="AD373"/>
      <c r="AE373" s="2"/>
      <c r="AF373" s="169"/>
    </row>
    <row r="374" spans="1:46" s="38" customFormat="1" ht="24" customHeight="1">
      <c r="A374" s="18" t="s">
        <v>6216</v>
      </c>
      <c r="B374" s="538" t="s">
        <v>6217</v>
      </c>
      <c r="C374" s="538"/>
      <c r="D374" s="538"/>
      <c r="E374" s="538"/>
      <c r="F374" s="538"/>
      <c r="G374" s="538"/>
      <c r="H374" s="538"/>
      <c r="I374" s="538"/>
      <c r="J374" s="538"/>
      <c r="K374" s="538"/>
      <c r="L374" s="538"/>
      <c r="M374" s="538"/>
      <c r="N374" s="538"/>
      <c r="O374" s="538"/>
      <c r="P374" s="538"/>
      <c r="Q374" s="538"/>
      <c r="R374" s="538"/>
      <c r="S374" s="538"/>
      <c r="T374" s="538"/>
      <c r="U374" s="538"/>
      <c r="V374" s="538"/>
      <c r="W374" s="538"/>
      <c r="X374" s="538"/>
      <c r="Y374" s="538"/>
      <c r="Z374" s="538"/>
      <c r="AA374" s="538"/>
      <c r="AB374" s="538"/>
      <c r="AC374" s="538"/>
      <c r="AD374" s="538"/>
      <c r="AE374" s="2"/>
      <c r="AF374" s="169"/>
      <c r="AH374" s="522" t="s">
        <v>5066</v>
      </c>
      <c r="AI374" s="522"/>
      <c r="AJ374" s="522" t="s">
        <v>5067</v>
      </c>
      <c r="AK374" s="522"/>
      <c r="AL374" s="522" t="s">
        <v>5068</v>
      </c>
      <c r="AM374" s="522"/>
    </row>
    <row r="375" spans="1:46" s="38" customFormat="1" ht="36" customHeight="1">
      <c r="A375" s="60"/>
      <c r="B375" s="3"/>
      <c r="C375" s="492" t="s">
        <v>6145</v>
      </c>
      <c r="D375" s="637"/>
      <c r="E375" s="637"/>
      <c r="F375" s="637"/>
      <c r="G375" s="637"/>
      <c r="H375" s="637"/>
      <c r="I375" s="637"/>
      <c r="J375" s="637"/>
      <c r="K375" s="637"/>
      <c r="L375" s="637"/>
      <c r="M375" s="637"/>
      <c r="N375" s="637"/>
      <c r="O375" s="637"/>
      <c r="P375" s="637"/>
      <c r="Q375" s="637"/>
      <c r="R375" s="637"/>
      <c r="S375" s="637"/>
      <c r="T375" s="637"/>
      <c r="U375" s="637"/>
      <c r="V375" s="637"/>
      <c r="W375" s="637"/>
      <c r="X375" s="637"/>
      <c r="Y375" s="637"/>
      <c r="Z375" s="637"/>
      <c r="AA375" s="637"/>
      <c r="AB375" s="637"/>
      <c r="AC375" s="637"/>
      <c r="AD375" s="637"/>
      <c r="AE375" s="2"/>
      <c r="AF375" s="169"/>
      <c r="AH375" s="522">
        <f>COUNTBLANK(D381:AD426)</f>
        <v>1241</v>
      </c>
      <c r="AI375" s="522"/>
      <c r="AJ375" s="522">
        <v>1241</v>
      </c>
      <c r="AK375" s="522"/>
      <c r="AL375" s="522">
        <v>828</v>
      </c>
      <c r="AM375" s="522"/>
    </row>
    <row r="376" spans="1:46" s="38" customFormat="1" ht="36" customHeight="1">
      <c r="A376" s="156"/>
      <c r="B376" s="45"/>
      <c r="C376" s="594" t="s">
        <v>6218</v>
      </c>
      <c r="D376" s="594"/>
      <c r="E376" s="594"/>
      <c r="F376" s="594"/>
      <c r="G376" s="594"/>
      <c r="H376" s="594"/>
      <c r="I376" s="594"/>
      <c r="J376" s="594"/>
      <c r="K376" s="594"/>
      <c r="L376" s="594"/>
      <c r="M376" s="594"/>
      <c r="N376" s="594"/>
      <c r="O376" s="594"/>
      <c r="P376" s="594"/>
      <c r="Q376" s="594"/>
      <c r="R376" s="594"/>
      <c r="S376" s="594"/>
      <c r="T376" s="594"/>
      <c r="U376" s="594"/>
      <c r="V376" s="594"/>
      <c r="W376" s="594"/>
      <c r="X376" s="594"/>
      <c r="Y376" s="594"/>
      <c r="Z376" s="594"/>
      <c r="AA376" s="594"/>
      <c r="AB376" s="594"/>
      <c r="AC376" s="594"/>
      <c r="AD376" s="594"/>
      <c r="AE376" s="2"/>
      <c r="AF376" s="169"/>
    </row>
    <row r="377" spans="1:46" s="38" customFormat="1" ht="24" customHeight="1">
      <c r="A377" s="156"/>
      <c r="B377" s="61"/>
      <c r="C377" s="594" t="s">
        <v>6219</v>
      </c>
      <c r="D377" s="594"/>
      <c r="E377" s="594"/>
      <c r="F377" s="594"/>
      <c r="G377" s="594"/>
      <c r="H377" s="594"/>
      <c r="I377" s="594"/>
      <c r="J377" s="594"/>
      <c r="K377" s="594"/>
      <c r="L377" s="594"/>
      <c r="M377" s="594"/>
      <c r="N377" s="594"/>
      <c r="O377" s="594"/>
      <c r="P377" s="594"/>
      <c r="Q377" s="594"/>
      <c r="R377" s="594"/>
      <c r="S377" s="594"/>
      <c r="T377" s="594"/>
      <c r="U377" s="594"/>
      <c r="V377" s="594"/>
      <c r="W377" s="594"/>
      <c r="X377" s="594"/>
      <c r="Y377" s="594"/>
      <c r="Z377" s="594"/>
      <c r="AA377" s="594"/>
      <c r="AB377" s="594"/>
      <c r="AC377" s="594"/>
      <c r="AD377" s="594"/>
      <c r="AE377" s="2"/>
      <c r="AF377" s="169"/>
    </row>
    <row r="378" spans="1:46" s="38" customFormat="1" ht="15" customHeight="1">
      <c r="A378" s="18"/>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2"/>
      <c r="AF378" s="169"/>
    </row>
    <row r="379" spans="1:46" ht="15" customHeight="1">
      <c r="A379" s="223"/>
      <c r="B379" s="1"/>
      <c r="C379" s="604" t="s">
        <v>5080</v>
      </c>
      <c r="D379" s="605"/>
      <c r="E379" s="605"/>
      <c r="F379" s="605"/>
      <c r="G379" s="605"/>
      <c r="H379" s="605"/>
      <c r="I379" s="605"/>
      <c r="J379" s="605"/>
      <c r="K379" s="605"/>
      <c r="L379" s="605"/>
      <c r="M379" s="605"/>
      <c r="N379" s="606"/>
      <c r="O379" s="611" t="s">
        <v>6220</v>
      </c>
      <c r="P379" s="611"/>
      <c r="Q379" s="611"/>
      <c r="R379" s="611"/>
      <c r="S379" s="611"/>
      <c r="T379" s="611"/>
      <c r="U379" s="611"/>
      <c r="V379" s="611"/>
      <c r="W379" s="611"/>
      <c r="X379" s="611"/>
      <c r="Y379" s="611"/>
      <c r="Z379" s="611"/>
      <c r="AA379" s="611"/>
      <c r="AB379" s="611"/>
      <c r="AC379" s="611"/>
      <c r="AD379" s="611"/>
    </row>
    <row r="380" spans="1:46" ht="120" customHeight="1">
      <c r="A380" s="223"/>
      <c r="B380" s="1"/>
      <c r="C380" s="607"/>
      <c r="D380" s="608"/>
      <c r="E380" s="608"/>
      <c r="F380" s="608"/>
      <c r="G380" s="608"/>
      <c r="H380" s="608"/>
      <c r="I380" s="608"/>
      <c r="J380" s="608"/>
      <c r="K380" s="608"/>
      <c r="L380" s="608"/>
      <c r="M380" s="608"/>
      <c r="N380" s="609"/>
      <c r="O380" s="611" t="s">
        <v>5090</v>
      </c>
      <c r="P380" s="611"/>
      <c r="Q380" s="775" t="s">
        <v>6221</v>
      </c>
      <c r="R380" s="775"/>
      <c r="S380" s="775" t="s">
        <v>6222</v>
      </c>
      <c r="T380" s="775"/>
      <c r="U380" s="775" t="s">
        <v>6223</v>
      </c>
      <c r="V380" s="775"/>
      <c r="W380" s="775" t="s">
        <v>6224</v>
      </c>
      <c r="X380" s="775"/>
      <c r="Y380" s="775" t="s">
        <v>6225</v>
      </c>
      <c r="Z380" s="775"/>
      <c r="AA380" s="775" t="s">
        <v>6226</v>
      </c>
      <c r="AB380" s="775"/>
      <c r="AC380" s="775" t="s">
        <v>385</v>
      </c>
      <c r="AD380" s="775"/>
      <c r="AH380" s="522" t="s">
        <v>5093</v>
      </c>
      <c r="AI380" s="522"/>
      <c r="AJ380" s="522" t="s">
        <v>5094</v>
      </c>
      <c r="AK380" s="522"/>
      <c r="AL380" s="522" t="s">
        <v>5095</v>
      </c>
      <c r="AM380" s="522"/>
      <c r="AN380" s="522" t="s">
        <v>5096</v>
      </c>
      <c r="AO380" s="522"/>
      <c r="AP380" s="127" t="s">
        <v>5097</v>
      </c>
      <c r="AQ380" s="128" t="s">
        <v>5098</v>
      </c>
      <c r="AS380" s="860" t="s">
        <v>5104</v>
      </c>
      <c r="AT380" s="860"/>
    </row>
    <row r="381" spans="1:46" ht="15" customHeight="1">
      <c r="A381" s="223"/>
      <c r="B381" s="1"/>
      <c r="C381" s="48" t="s">
        <v>5846</v>
      </c>
      <c r="D381" s="547" t="s">
        <v>385</v>
      </c>
      <c r="E381" s="548"/>
      <c r="F381" s="548"/>
      <c r="G381" s="548"/>
      <c r="H381" s="548"/>
      <c r="I381" s="548"/>
      <c r="J381" s="548"/>
      <c r="K381" s="548"/>
      <c r="L381" s="548"/>
      <c r="M381" s="548"/>
      <c r="N381" s="549"/>
      <c r="O381" s="553"/>
      <c r="P381" s="555"/>
      <c r="Q381" s="531"/>
      <c r="R381" s="531"/>
      <c r="S381" s="531"/>
      <c r="T381" s="531"/>
      <c r="U381" s="531"/>
      <c r="V381" s="531"/>
      <c r="W381" s="531"/>
      <c r="X381" s="531"/>
      <c r="Y381" s="531"/>
      <c r="Z381" s="531"/>
      <c r="AA381" s="531"/>
      <c r="AB381" s="531"/>
      <c r="AC381" s="531"/>
      <c r="AD381" s="531"/>
      <c r="AH381" s="522">
        <f>IF(O381="",0,O381)</f>
        <v>0</v>
      </c>
      <c r="AI381" s="522"/>
      <c r="AJ381" s="522">
        <f>COUNTIF(Q381:AD381,"NS")</f>
        <v>0</v>
      </c>
      <c r="AK381" s="522"/>
      <c r="AL381" s="522">
        <f>IF(COUNTIF(Q381:AD381,"NA")=COUNTA($Q$380:$AD$380),"NA",SUM(Q381:AD381))</f>
        <v>0</v>
      </c>
      <c r="AM381" s="522" t="str">
        <f>IF(COUNTIF(W381:AH381,"NA")=COUNTA($S$6:$AD$6),"NA",SUM(W381:AH381))</f>
        <v>NA</v>
      </c>
      <c r="AN381" s="524">
        <f>IF($AH$375=$AJ$375,0,IF(OR(AND(AH381=0,AJ381&gt;0),AND(AH381="NS",AL381&gt;0),AND(AH381="NS",AJ381=0,AL381=0)),1,IF(OR(AND(AJ381&gt;=2,AL381&lt;AH381),AND(AH381="NS",AL381=0,AJ381&gt;0),AH381=AL381),0,1)))</f>
        <v>0</v>
      </c>
      <c r="AO381" s="526"/>
      <c r="AP381" s="125" t="str">
        <f>IF(AN381=0,"", IF(SUM($AN$381:AN381)=1,_xlfn.CONCAT(AQ381), IF($AN$427&gt;SUM($AN$381:AN381),_xlfn.CONCAT(", ",AQ381), IF($AN$427=SUM($AN$381:AN381),_xlfn.CONCAT(" y ",AQ381,".")))))</f>
        <v/>
      </c>
      <c r="AQ381" s="113">
        <v>0</v>
      </c>
      <c r="AS381" s="522">
        <f>IF($AH$375=$AJ$375,0,IF(OR(AND(D381="No identificado",OR(COUNTBLANK(O381:AD381)=16,COUNTBLANK(O381:AD381)=8)),AND(D381="",COUNTBLANK(O381:AD381)=16),AND(D381&lt;&gt;"",COUNTBLANK(O381:AD381)=8),AND(D381&lt;&gt;"",AH39=1,COUNTBLANK(O381:AD381)=16)),0,1))</f>
        <v>0</v>
      </c>
      <c r="AT381" s="522"/>
    </row>
    <row r="382" spans="1:46" s="38" customFormat="1" ht="15" customHeight="1">
      <c r="A382" s="18"/>
      <c r="B382" s="3"/>
      <c r="C382" s="48" t="s">
        <v>4992</v>
      </c>
      <c r="D382" s="547" t="str">
        <f>IF(CNGE_2024_M3_Secc1!D53="","",CNGE_2024_M3_Secc1!D53)</f>
        <v/>
      </c>
      <c r="E382" s="548"/>
      <c r="F382" s="548"/>
      <c r="G382" s="548"/>
      <c r="H382" s="548"/>
      <c r="I382" s="548"/>
      <c r="J382" s="548"/>
      <c r="K382" s="548"/>
      <c r="L382" s="548"/>
      <c r="M382" s="548"/>
      <c r="N382" s="549"/>
      <c r="O382" s="531"/>
      <c r="P382" s="531"/>
      <c r="Q382" s="531"/>
      <c r="R382" s="531"/>
      <c r="S382" s="531"/>
      <c r="T382" s="531"/>
      <c r="U382" s="531"/>
      <c r="V382" s="531"/>
      <c r="W382" s="531"/>
      <c r="X382" s="531"/>
      <c r="Y382" s="531"/>
      <c r="Z382" s="531"/>
      <c r="AA382" s="531"/>
      <c r="AB382" s="531"/>
      <c r="AC382" s="531"/>
      <c r="AD382" s="531"/>
      <c r="AE382" s="2"/>
      <c r="AF382" s="169"/>
      <c r="AH382" s="522">
        <f>IF(O382="",0,O382)</f>
        <v>0</v>
      </c>
      <c r="AI382" s="522"/>
      <c r="AJ382" s="522">
        <f t="shared" ref="AJ382:AJ426" si="197">COUNTIF(Q382:AD382,"NS")</f>
        <v>0</v>
      </c>
      <c r="AK382" s="522"/>
      <c r="AL382" s="522">
        <f t="shared" ref="AL382:AL426" si="198">IF(COUNTIF(Q382:AD382,"NA")=COUNTA($Q$380:$AD$380),"NA",SUM(Q382:AD382))</f>
        <v>0</v>
      </c>
      <c r="AM382" s="522" t="str">
        <f t="shared" ref="AM382:AM426" si="199">IF(COUNTIF(W382:AH382,"NA")=COUNTA($S$6:$AD$6),"NA",SUM(W382:AH382))</f>
        <v>NA</v>
      </c>
      <c r="AN382" s="524">
        <f t="shared" ref="AN382:AN426" si="200">IF($AH$375=$AJ$375,0,IF(OR(AND(AH382=0,AJ382&gt;0),AND(AH382="NS",AL382&gt;0),AND(AH382="NS",AJ382=0,AL382=0)),1,IF(OR(AND(AJ382&gt;=2,AL382&lt;AH382),AND(AH382="NS",AL382=0,AJ382&gt;0),AH382=AL382),0,1)))</f>
        <v>0</v>
      </c>
      <c r="AO382" s="526"/>
      <c r="AP382" s="125" t="str">
        <f>IF(AN382=0,"", IF(SUM($AN$381:AN382)=1,_xlfn.CONCAT(AQ382), IF($AN$427&gt;SUM($AN$381:AN382),_xlfn.CONCAT(", ",AQ382), IF($AN$427=SUM($AN$381:AN382),_xlfn.CONCAT(" y ",AQ382,".")))))</f>
        <v/>
      </c>
      <c r="AQ382" s="113">
        <v>1</v>
      </c>
      <c r="AS382" s="522">
        <f t="shared" ref="AS382:AS426" si="201">IF($AH$375=$AJ$375,0,IF(OR(AND(D382="No identificado",OR(COUNTBLANK(O382:AD382)=16,COUNTBLANK(O382:AD382)=8)),AND(D382="",COUNTBLANK(O382:AD382)=16),AND(D382&lt;&gt;"",COUNTBLANK(O382:AD382)=8),AND(D382&lt;&gt;"",AH40=1,COUNTBLANK(O382:AD382)=16)),0,1))</f>
        <v>0</v>
      </c>
      <c r="AT382" s="522"/>
    </row>
    <row r="383" spans="1:46" s="38" customFormat="1" ht="15" customHeight="1">
      <c r="A383" s="18"/>
      <c r="B383" s="51"/>
      <c r="C383" s="48" t="s">
        <v>4994</v>
      </c>
      <c r="D383" s="547" t="str">
        <f>IF(CNGE_2024_M3_Secc1!D54="","",CNGE_2024_M3_Secc1!D54)</f>
        <v/>
      </c>
      <c r="E383" s="548"/>
      <c r="F383" s="548"/>
      <c r="G383" s="548"/>
      <c r="H383" s="548"/>
      <c r="I383" s="548"/>
      <c r="J383" s="548"/>
      <c r="K383" s="548"/>
      <c r="L383" s="548"/>
      <c r="M383" s="548"/>
      <c r="N383" s="549"/>
      <c r="O383" s="531"/>
      <c r="P383" s="531"/>
      <c r="Q383" s="531"/>
      <c r="R383" s="531"/>
      <c r="S383" s="531"/>
      <c r="T383" s="531"/>
      <c r="U383" s="531"/>
      <c r="V383" s="531"/>
      <c r="W383" s="531"/>
      <c r="X383" s="531"/>
      <c r="Y383" s="531"/>
      <c r="Z383" s="531"/>
      <c r="AA383" s="531"/>
      <c r="AB383" s="531"/>
      <c r="AC383" s="531"/>
      <c r="AD383" s="531"/>
      <c r="AE383" s="2"/>
      <c r="AF383" s="169"/>
      <c r="AH383" s="522">
        <f t="shared" ref="AH383:AH426" si="202">IF(O383="",0,O383)</f>
        <v>0</v>
      </c>
      <c r="AI383" s="522"/>
      <c r="AJ383" s="522">
        <f t="shared" si="197"/>
        <v>0</v>
      </c>
      <c r="AK383" s="522"/>
      <c r="AL383" s="522">
        <f t="shared" si="198"/>
        <v>0</v>
      </c>
      <c r="AM383" s="522" t="str">
        <f t="shared" si="199"/>
        <v>NA</v>
      </c>
      <c r="AN383" s="524">
        <f t="shared" si="200"/>
        <v>0</v>
      </c>
      <c r="AO383" s="526"/>
      <c r="AP383" s="125" t="str">
        <f>IF(AN383=0,"", IF(SUM($AN$381:AN383)=1,_xlfn.CONCAT(AQ383), IF($AN$427&gt;SUM($AN$381:AN383),_xlfn.CONCAT(", ",AQ383), IF($AN$427=SUM($AN$381:AN383),_xlfn.CONCAT(" y ",AQ383,".")))))</f>
        <v/>
      </c>
      <c r="AQ383" s="113">
        <v>2</v>
      </c>
      <c r="AS383" s="522">
        <f t="shared" si="201"/>
        <v>0</v>
      </c>
      <c r="AT383" s="522"/>
    </row>
    <row r="384" spans="1:46" s="38" customFormat="1" ht="15" customHeight="1">
      <c r="A384" s="18"/>
      <c r="B384" s="51"/>
      <c r="C384" s="48" t="s">
        <v>4996</v>
      </c>
      <c r="D384" s="547" t="str">
        <f>IF(CNGE_2024_M3_Secc1!D55="","",CNGE_2024_M3_Secc1!D55)</f>
        <v/>
      </c>
      <c r="E384" s="548"/>
      <c r="F384" s="548"/>
      <c r="G384" s="548"/>
      <c r="H384" s="548"/>
      <c r="I384" s="548"/>
      <c r="J384" s="548"/>
      <c r="K384" s="548"/>
      <c r="L384" s="548"/>
      <c r="M384" s="548"/>
      <c r="N384" s="549"/>
      <c r="O384" s="531"/>
      <c r="P384" s="531"/>
      <c r="Q384" s="531"/>
      <c r="R384" s="531"/>
      <c r="S384" s="531"/>
      <c r="T384" s="531"/>
      <c r="U384" s="531"/>
      <c r="V384" s="531"/>
      <c r="W384" s="531"/>
      <c r="X384" s="531"/>
      <c r="Y384" s="531"/>
      <c r="Z384" s="531"/>
      <c r="AA384" s="531"/>
      <c r="AB384" s="531"/>
      <c r="AC384" s="531"/>
      <c r="AD384" s="531"/>
      <c r="AE384" s="2"/>
      <c r="AF384" s="169"/>
      <c r="AH384" s="522">
        <f t="shared" si="202"/>
        <v>0</v>
      </c>
      <c r="AI384" s="522"/>
      <c r="AJ384" s="522">
        <f t="shared" si="197"/>
        <v>0</v>
      </c>
      <c r="AK384" s="522"/>
      <c r="AL384" s="522">
        <f t="shared" si="198"/>
        <v>0</v>
      </c>
      <c r="AM384" s="522" t="str">
        <f t="shared" si="199"/>
        <v>NA</v>
      </c>
      <c r="AN384" s="524">
        <f t="shared" si="200"/>
        <v>0</v>
      </c>
      <c r="AO384" s="526"/>
      <c r="AP384" s="125" t="str">
        <f>IF(AN384=0,"", IF(SUM($AN$381:AN384)=1,_xlfn.CONCAT(AQ384), IF($AN$427&gt;SUM($AN$381:AN384),_xlfn.CONCAT(", ",AQ384), IF($AN$427=SUM($AN$381:AN384),_xlfn.CONCAT(" y ",AQ384,".")))))</f>
        <v/>
      </c>
      <c r="AQ384" s="113">
        <v>3</v>
      </c>
      <c r="AS384" s="522">
        <f t="shared" si="201"/>
        <v>0</v>
      </c>
      <c r="AT384" s="522"/>
    </row>
    <row r="385" spans="1:46" s="38" customFormat="1" ht="15" customHeight="1">
      <c r="A385" s="18"/>
      <c r="B385" s="51"/>
      <c r="C385" s="48" t="s">
        <v>4998</v>
      </c>
      <c r="D385" s="547" t="str">
        <f>IF(CNGE_2024_M3_Secc1!D56="","",CNGE_2024_M3_Secc1!D56)</f>
        <v/>
      </c>
      <c r="E385" s="548"/>
      <c r="F385" s="548"/>
      <c r="G385" s="548"/>
      <c r="H385" s="548"/>
      <c r="I385" s="548"/>
      <c r="J385" s="548"/>
      <c r="K385" s="548"/>
      <c r="L385" s="548"/>
      <c r="M385" s="548"/>
      <c r="N385" s="549"/>
      <c r="O385" s="531"/>
      <c r="P385" s="531"/>
      <c r="Q385" s="531"/>
      <c r="R385" s="531"/>
      <c r="S385" s="531"/>
      <c r="T385" s="531"/>
      <c r="U385" s="531"/>
      <c r="V385" s="531"/>
      <c r="W385" s="531"/>
      <c r="X385" s="531"/>
      <c r="Y385" s="531"/>
      <c r="Z385" s="531"/>
      <c r="AA385" s="531"/>
      <c r="AB385" s="531"/>
      <c r="AC385" s="531"/>
      <c r="AD385" s="531"/>
      <c r="AE385" s="2"/>
      <c r="AF385" s="169"/>
      <c r="AH385" s="522">
        <f t="shared" si="202"/>
        <v>0</v>
      </c>
      <c r="AI385" s="522"/>
      <c r="AJ385" s="522">
        <f t="shared" si="197"/>
        <v>0</v>
      </c>
      <c r="AK385" s="522"/>
      <c r="AL385" s="522">
        <f t="shared" si="198"/>
        <v>0</v>
      </c>
      <c r="AM385" s="522" t="str">
        <f t="shared" si="199"/>
        <v>NA</v>
      </c>
      <c r="AN385" s="524">
        <f t="shared" si="200"/>
        <v>0</v>
      </c>
      <c r="AO385" s="526"/>
      <c r="AP385" s="125" t="str">
        <f>IF(AN385=0,"", IF(SUM($AN$381:AN385)=1,_xlfn.CONCAT(AQ385), IF($AN$427&gt;SUM($AN$381:AN385),_xlfn.CONCAT(", ",AQ385), IF($AN$427=SUM($AN$381:AN385),_xlfn.CONCAT(" y ",AQ385,".")))))</f>
        <v/>
      </c>
      <c r="AQ385" s="113">
        <v>4</v>
      </c>
      <c r="AS385" s="522">
        <f t="shared" si="201"/>
        <v>0</v>
      </c>
      <c r="AT385" s="522"/>
    </row>
    <row r="386" spans="1:46" s="38" customFormat="1" ht="15" customHeight="1">
      <c r="A386" s="18"/>
      <c r="B386" s="51"/>
      <c r="C386" s="48" t="s">
        <v>5000</v>
      </c>
      <c r="D386" s="547" t="str">
        <f>IF(CNGE_2024_M3_Secc1!D57="","",CNGE_2024_M3_Secc1!D57)</f>
        <v/>
      </c>
      <c r="E386" s="548"/>
      <c r="F386" s="548"/>
      <c r="G386" s="548"/>
      <c r="H386" s="548"/>
      <c r="I386" s="548"/>
      <c r="J386" s="548"/>
      <c r="K386" s="548"/>
      <c r="L386" s="548"/>
      <c r="M386" s="548"/>
      <c r="N386" s="549"/>
      <c r="O386" s="531"/>
      <c r="P386" s="531"/>
      <c r="Q386" s="531"/>
      <c r="R386" s="531"/>
      <c r="S386" s="531"/>
      <c r="T386" s="531"/>
      <c r="U386" s="531"/>
      <c r="V386" s="531"/>
      <c r="W386" s="531"/>
      <c r="X386" s="531"/>
      <c r="Y386" s="531"/>
      <c r="Z386" s="531"/>
      <c r="AA386" s="531"/>
      <c r="AB386" s="531"/>
      <c r="AC386" s="531"/>
      <c r="AD386" s="531"/>
      <c r="AE386" s="2"/>
      <c r="AF386" s="169"/>
      <c r="AH386" s="522">
        <f t="shared" si="202"/>
        <v>0</v>
      </c>
      <c r="AI386" s="522"/>
      <c r="AJ386" s="522">
        <f t="shared" si="197"/>
        <v>0</v>
      </c>
      <c r="AK386" s="522"/>
      <c r="AL386" s="522">
        <f t="shared" si="198"/>
        <v>0</v>
      </c>
      <c r="AM386" s="522" t="str">
        <f t="shared" si="199"/>
        <v>NA</v>
      </c>
      <c r="AN386" s="524">
        <f t="shared" si="200"/>
        <v>0</v>
      </c>
      <c r="AO386" s="526"/>
      <c r="AP386" s="125" t="str">
        <f>IF(AN386=0,"", IF(SUM($AN$381:AN386)=1,_xlfn.CONCAT(AQ386), IF($AN$427&gt;SUM($AN$381:AN386),_xlfn.CONCAT(", ",AQ386), IF($AN$427=SUM($AN$381:AN386),_xlfn.CONCAT(" y ",AQ386,".")))))</f>
        <v/>
      </c>
      <c r="AQ386" s="113">
        <v>5</v>
      </c>
      <c r="AS386" s="522">
        <f t="shared" si="201"/>
        <v>0</v>
      </c>
      <c r="AT386" s="522"/>
    </row>
    <row r="387" spans="1:46" s="38" customFormat="1" ht="15" customHeight="1">
      <c r="A387" s="18"/>
      <c r="B387" s="51"/>
      <c r="C387" s="48" t="s">
        <v>5002</v>
      </c>
      <c r="D387" s="547" t="str">
        <f>IF(CNGE_2024_M3_Secc1!D58="","",CNGE_2024_M3_Secc1!D58)</f>
        <v/>
      </c>
      <c r="E387" s="548"/>
      <c r="F387" s="548"/>
      <c r="G387" s="548"/>
      <c r="H387" s="548"/>
      <c r="I387" s="548"/>
      <c r="J387" s="548"/>
      <c r="K387" s="548"/>
      <c r="L387" s="548"/>
      <c r="M387" s="548"/>
      <c r="N387" s="549"/>
      <c r="O387" s="531"/>
      <c r="P387" s="531"/>
      <c r="Q387" s="531"/>
      <c r="R387" s="531"/>
      <c r="S387" s="531"/>
      <c r="T387" s="531"/>
      <c r="U387" s="531"/>
      <c r="V387" s="531"/>
      <c r="W387" s="531"/>
      <c r="X387" s="531"/>
      <c r="Y387" s="531"/>
      <c r="Z387" s="531"/>
      <c r="AA387" s="531"/>
      <c r="AB387" s="531"/>
      <c r="AC387" s="531"/>
      <c r="AD387" s="531"/>
      <c r="AE387" s="2"/>
      <c r="AF387" s="169"/>
      <c r="AH387" s="522">
        <f t="shared" si="202"/>
        <v>0</v>
      </c>
      <c r="AI387" s="522"/>
      <c r="AJ387" s="522">
        <f t="shared" si="197"/>
        <v>0</v>
      </c>
      <c r="AK387" s="522"/>
      <c r="AL387" s="522">
        <f t="shared" si="198"/>
        <v>0</v>
      </c>
      <c r="AM387" s="522" t="str">
        <f t="shared" si="199"/>
        <v>NA</v>
      </c>
      <c r="AN387" s="524">
        <f t="shared" si="200"/>
        <v>0</v>
      </c>
      <c r="AO387" s="526"/>
      <c r="AP387" s="125" t="str">
        <f>IF(AN387=0,"", IF(SUM($AN$381:AN387)=1,_xlfn.CONCAT(AQ387), IF($AN$427&gt;SUM($AN$381:AN387),_xlfn.CONCAT(", ",AQ387), IF($AN$427=SUM($AN$381:AN387),_xlfn.CONCAT(" y ",AQ387,".")))))</f>
        <v/>
      </c>
      <c r="AQ387" s="113">
        <v>6</v>
      </c>
      <c r="AS387" s="522">
        <f t="shared" si="201"/>
        <v>0</v>
      </c>
      <c r="AT387" s="522"/>
    </row>
    <row r="388" spans="1:46" s="38" customFormat="1" ht="15" customHeight="1">
      <c r="A388" s="18"/>
      <c r="B388" s="51"/>
      <c r="C388" s="48" t="s">
        <v>5004</v>
      </c>
      <c r="D388" s="547" t="str">
        <f>IF(CNGE_2024_M3_Secc1!D59="","",CNGE_2024_M3_Secc1!D59)</f>
        <v/>
      </c>
      <c r="E388" s="548"/>
      <c r="F388" s="548"/>
      <c r="G388" s="548"/>
      <c r="H388" s="548"/>
      <c r="I388" s="548"/>
      <c r="J388" s="548"/>
      <c r="K388" s="548"/>
      <c r="L388" s="548"/>
      <c r="M388" s="548"/>
      <c r="N388" s="549"/>
      <c r="O388" s="531"/>
      <c r="P388" s="531"/>
      <c r="Q388" s="531"/>
      <c r="R388" s="531"/>
      <c r="S388" s="531"/>
      <c r="T388" s="531"/>
      <c r="U388" s="531"/>
      <c r="V388" s="531"/>
      <c r="W388" s="531"/>
      <c r="X388" s="531"/>
      <c r="Y388" s="531"/>
      <c r="Z388" s="531"/>
      <c r="AA388" s="531"/>
      <c r="AB388" s="531"/>
      <c r="AC388" s="531"/>
      <c r="AD388" s="531"/>
      <c r="AE388" s="2"/>
      <c r="AF388" s="169"/>
      <c r="AH388" s="522">
        <f t="shared" si="202"/>
        <v>0</v>
      </c>
      <c r="AI388" s="522"/>
      <c r="AJ388" s="522">
        <f t="shared" si="197"/>
        <v>0</v>
      </c>
      <c r="AK388" s="522"/>
      <c r="AL388" s="522">
        <f t="shared" si="198"/>
        <v>0</v>
      </c>
      <c r="AM388" s="522" t="str">
        <f t="shared" si="199"/>
        <v>NA</v>
      </c>
      <c r="AN388" s="524">
        <f t="shared" si="200"/>
        <v>0</v>
      </c>
      <c r="AO388" s="526"/>
      <c r="AP388" s="125" t="str">
        <f>IF(AN388=0,"", IF(SUM($AN$381:AN388)=1,_xlfn.CONCAT(AQ388), IF($AN$427&gt;SUM($AN$381:AN388),_xlfn.CONCAT(", ",AQ388), IF($AN$427=SUM($AN$381:AN388),_xlfn.CONCAT(" y ",AQ388,".")))))</f>
        <v/>
      </c>
      <c r="AQ388" s="113">
        <v>7</v>
      </c>
      <c r="AS388" s="522">
        <f t="shared" si="201"/>
        <v>0</v>
      </c>
      <c r="AT388" s="522"/>
    </row>
    <row r="389" spans="1:46" s="38" customFormat="1" ht="15" customHeight="1">
      <c r="A389" s="18"/>
      <c r="B389" s="51"/>
      <c r="C389" s="48" t="s">
        <v>5006</v>
      </c>
      <c r="D389" s="547" t="str">
        <f>IF(CNGE_2024_M3_Secc1!D60="","",CNGE_2024_M3_Secc1!D60)</f>
        <v/>
      </c>
      <c r="E389" s="548"/>
      <c r="F389" s="548"/>
      <c r="G389" s="548"/>
      <c r="H389" s="548"/>
      <c r="I389" s="548"/>
      <c r="J389" s="548"/>
      <c r="K389" s="548"/>
      <c r="L389" s="548"/>
      <c r="M389" s="548"/>
      <c r="N389" s="549"/>
      <c r="O389" s="531"/>
      <c r="P389" s="531"/>
      <c r="Q389" s="531"/>
      <c r="R389" s="531"/>
      <c r="S389" s="531"/>
      <c r="T389" s="531"/>
      <c r="U389" s="531"/>
      <c r="V389" s="531"/>
      <c r="W389" s="531"/>
      <c r="X389" s="531"/>
      <c r="Y389" s="531"/>
      <c r="Z389" s="531"/>
      <c r="AA389" s="531"/>
      <c r="AB389" s="531"/>
      <c r="AC389" s="531"/>
      <c r="AD389" s="531"/>
      <c r="AE389" s="2"/>
      <c r="AF389" s="169"/>
      <c r="AH389" s="522">
        <f t="shared" si="202"/>
        <v>0</v>
      </c>
      <c r="AI389" s="522"/>
      <c r="AJ389" s="522">
        <f t="shared" si="197"/>
        <v>0</v>
      </c>
      <c r="AK389" s="522"/>
      <c r="AL389" s="522">
        <f t="shared" si="198"/>
        <v>0</v>
      </c>
      <c r="AM389" s="522" t="str">
        <f t="shared" si="199"/>
        <v>NA</v>
      </c>
      <c r="AN389" s="524">
        <f t="shared" si="200"/>
        <v>0</v>
      </c>
      <c r="AO389" s="526"/>
      <c r="AP389" s="125" t="str">
        <f>IF(AN389=0,"", IF(SUM($AN$381:AN389)=1,_xlfn.CONCAT(AQ389), IF($AN$427&gt;SUM($AN$381:AN389),_xlfn.CONCAT(", ",AQ389), IF($AN$427=SUM($AN$381:AN389),_xlfn.CONCAT(" y ",AQ389,".")))))</f>
        <v/>
      </c>
      <c r="AQ389" s="113">
        <v>8</v>
      </c>
      <c r="AS389" s="522">
        <f t="shared" si="201"/>
        <v>0</v>
      </c>
      <c r="AT389" s="522"/>
    </row>
    <row r="390" spans="1:46" s="38" customFormat="1" ht="15" customHeight="1">
      <c r="A390" s="18"/>
      <c r="B390" s="51"/>
      <c r="C390" s="48" t="s">
        <v>5008</v>
      </c>
      <c r="D390" s="547" t="str">
        <f>IF(CNGE_2024_M3_Secc1!D61="","",CNGE_2024_M3_Secc1!D61)</f>
        <v/>
      </c>
      <c r="E390" s="548"/>
      <c r="F390" s="548"/>
      <c r="G390" s="548"/>
      <c r="H390" s="548"/>
      <c r="I390" s="548"/>
      <c r="J390" s="548"/>
      <c r="K390" s="548"/>
      <c r="L390" s="548"/>
      <c r="M390" s="548"/>
      <c r="N390" s="549"/>
      <c r="O390" s="531"/>
      <c r="P390" s="531"/>
      <c r="Q390" s="531"/>
      <c r="R390" s="531"/>
      <c r="S390" s="531"/>
      <c r="T390" s="531"/>
      <c r="U390" s="531"/>
      <c r="V390" s="531"/>
      <c r="W390" s="531"/>
      <c r="X390" s="531"/>
      <c r="Y390" s="531"/>
      <c r="Z390" s="531"/>
      <c r="AA390" s="531"/>
      <c r="AB390" s="531"/>
      <c r="AC390" s="531"/>
      <c r="AD390" s="531"/>
      <c r="AE390" s="2"/>
      <c r="AF390" s="169"/>
      <c r="AH390" s="522">
        <f t="shared" si="202"/>
        <v>0</v>
      </c>
      <c r="AI390" s="522"/>
      <c r="AJ390" s="522">
        <f t="shared" si="197"/>
        <v>0</v>
      </c>
      <c r="AK390" s="522"/>
      <c r="AL390" s="522">
        <f t="shared" si="198"/>
        <v>0</v>
      </c>
      <c r="AM390" s="522" t="str">
        <f t="shared" si="199"/>
        <v>NA</v>
      </c>
      <c r="AN390" s="524">
        <f t="shared" si="200"/>
        <v>0</v>
      </c>
      <c r="AO390" s="526"/>
      <c r="AP390" s="125" t="str">
        <f>IF(AN390=0,"", IF(SUM($AN$381:AN390)=1,_xlfn.CONCAT(AQ390), IF($AN$427&gt;SUM($AN$381:AN390),_xlfn.CONCAT(", ",AQ390), IF($AN$427=SUM($AN$381:AN390),_xlfn.CONCAT(" y ",AQ390,".")))))</f>
        <v/>
      </c>
      <c r="AQ390" s="113">
        <v>9</v>
      </c>
      <c r="AS390" s="522">
        <f t="shared" si="201"/>
        <v>0</v>
      </c>
      <c r="AT390" s="522"/>
    </row>
    <row r="391" spans="1:46" s="38" customFormat="1" ht="15" customHeight="1">
      <c r="A391" s="18"/>
      <c r="B391" s="51"/>
      <c r="C391" s="48" t="s">
        <v>5009</v>
      </c>
      <c r="D391" s="547" t="str">
        <f>IF(CNGE_2024_M3_Secc1!D62="","",CNGE_2024_M3_Secc1!D62)</f>
        <v/>
      </c>
      <c r="E391" s="548"/>
      <c r="F391" s="548"/>
      <c r="G391" s="548"/>
      <c r="H391" s="548"/>
      <c r="I391" s="548"/>
      <c r="J391" s="548"/>
      <c r="K391" s="548"/>
      <c r="L391" s="548"/>
      <c r="M391" s="548"/>
      <c r="N391" s="549"/>
      <c r="O391" s="531"/>
      <c r="P391" s="531"/>
      <c r="Q391" s="531"/>
      <c r="R391" s="531"/>
      <c r="S391" s="531"/>
      <c r="T391" s="531"/>
      <c r="U391" s="531"/>
      <c r="V391" s="531"/>
      <c r="W391" s="531"/>
      <c r="X391" s="531"/>
      <c r="Y391" s="531"/>
      <c r="Z391" s="531"/>
      <c r="AA391" s="531"/>
      <c r="AB391" s="531"/>
      <c r="AC391" s="531"/>
      <c r="AD391" s="531"/>
      <c r="AE391" s="2"/>
      <c r="AF391" s="169"/>
      <c r="AH391" s="522">
        <f t="shared" si="202"/>
        <v>0</v>
      </c>
      <c r="AI391" s="522"/>
      <c r="AJ391" s="522">
        <f t="shared" si="197"/>
        <v>0</v>
      </c>
      <c r="AK391" s="522"/>
      <c r="AL391" s="522">
        <f t="shared" si="198"/>
        <v>0</v>
      </c>
      <c r="AM391" s="522" t="str">
        <f t="shared" si="199"/>
        <v>NA</v>
      </c>
      <c r="AN391" s="524">
        <f t="shared" si="200"/>
        <v>0</v>
      </c>
      <c r="AO391" s="526"/>
      <c r="AP391" s="125" t="str">
        <f>IF(AN391=0,"", IF(SUM($AN$381:AN391)=1,_xlfn.CONCAT(AQ391), IF($AN$427&gt;SUM($AN$381:AN391),_xlfn.CONCAT(", ",AQ391), IF($AN$427=SUM($AN$381:AN391),_xlfn.CONCAT(" y ",AQ391,".")))))</f>
        <v/>
      </c>
      <c r="AQ391" s="113">
        <v>10</v>
      </c>
      <c r="AS391" s="522">
        <f t="shared" si="201"/>
        <v>0</v>
      </c>
      <c r="AT391" s="522"/>
    </row>
    <row r="392" spans="1:46" s="38" customFormat="1" ht="15" customHeight="1">
      <c r="A392" s="18"/>
      <c r="B392" s="51"/>
      <c r="C392" s="48" t="s">
        <v>5011</v>
      </c>
      <c r="D392" s="547" t="str">
        <f>IF(CNGE_2024_M3_Secc1!D63="","",CNGE_2024_M3_Secc1!D63)</f>
        <v/>
      </c>
      <c r="E392" s="548"/>
      <c r="F392" s="548"/>
      <c r="G392" s="548"/>
      <c r="H392" s="548"/>
      <c r="I392" s="548"/>
      <c r="J392" s="548"/>
      <c r="K392" s="548"/>
      <c r="L392" s="548"/>
      <c r="M392" s="548"/>
      <c r="N392" s="549"/>
      <c r="O392" s="531"/>
      <c r="P392" s="531"/>
      <c r="Q392" s="531"/>
      <c r="R392" s="531"/>
      <c r="S392" s="531"/>
      <c r="T392" s="531"/>
      <c r="U392" s="531"/>
      <c r="V392" s="531"/>
      <c r="W392" s="531"/>
      <c r="X392" s="531"/>
      <c r="Y392" s="531"/>
      <c r="Z392" s="531"/>
      <c r="AA392" s="531"/>
      <c r="AB392" s="531"/>
      <c r="AC392" s="531"/>
      <c r="AD392" s="531"/>
      <c r="AE392" s="2"/>
      <c r="AF392" s="169"/>
      <c r="AH392" s="522">
        <f t="shared" si="202"/>
        <v>0</v>
      </c>
      <c r="AI392" s="522"/>
      <c r="AJ392" s="522">
        <f t="shared" si="197"/>
        <v>0</v>
      </c>
      <c r="AK392" s="522"/>
      <c r="AL392" s="522">
        <f t="shared" si="198"/>
        <v>0</v>
      </c>
      <c r="AM392" s="522" t="str">
        <f t="shared" si="199"/>
        <v>NA</v>
      </c>
      <c r="AN392" s="524">
        <f t="shared" si="200"/>
        <v>0</v>
      </c>
      <c r="AO392" s="526"/>
      <c r="AP392" s="125" t="str">
        <f>IF(AN392=0,"", IF(SUM($AN$381:AN392)=1,_xlfn.CONCAT(AQ392), IF($AN$427&gt;SUM($AN$381:AN392),_xlfn.CONCAT(", ",AQ392), IF($AN$427=SUM($AN$381:AN392),_xlfn.CONCAT(" y ",AQ392,".")))))</f>
        <v/>
      </c>
      <c r="AQ392" s="113">
        <v>11</v>
      </c>
      <c r="AS392" s="522">
        <f t="shared" si="201"/>
        <v>0</v>
      </c>
      <c r="AT392" s="522"/>
    </row>
    <row r="393" spans="1:46" s="38" customFormat="1" ht="15" customHeight="1">
      <c r="A393" s="18"/>
      <c r="B393" s="51"/>
      <c r="C393" s="48" t="s">
        <v>5012</v>
      </c>
      <c r="D393" s="547" t="str">
        <f>IF(CNGE_2024_M3_Secc1!D64="","",CNGE_2024_M3_Secc1!D64)</f>
        <v/>
      </c>
      <c r="E393" s="548"/>
      <c r="F393" s="548"/>
      <c r="G393" s="548"/>
      <c r="H393" s="548"/>
      <c r="I393" s="548"/>
      <c r="J393" s="548"/>
      <c r="K393" s="548"/>
      <c r="L393" s="548"/>
      <c r="M393" s="548"/>
      <c r="N393" s="549"/>
      <c r="O393" s="531"/>
      <c r="P393" s="531"/>
      <c r="Q393" s="531"/>
      <c r="R393" s="531"/>
      <c r="S393" s="531"/>
      <c r="T393" s="531"/>
      <c r="U393" s="531"/>
      <c r="V393" s="531"/>
      <c r="W393" s="531"/>
      <c r="X393" s="531"/>
      <c r="Y393" s="531"/>
      <c r="Z393" s="531"/>
      <c r="AA393" s="531"/>
      <c r="AB393" s="531"/>
      <c r="AC393" s="531"/>
      <c r="AD393" s="531"/>
      <c r="AE393" s="2"/>
      <c r="AF393" s="169"/>
      <c r="AH393" s="522">
        <f t="shared" si="202"/>
        <v>0</v>
      </c>
      <c r="AI393" s="522"/>
      <c r="AJ393" s="522">
        <f t="shared" si="197"/>
        <v>0</v>
      </c>
      <c r="AK393" s="522"/>
      <c r="AL393" s="522">
        <f t="shared" si="198"/>
        <v>0</v>
      </c>
      <c r="AM393" s="522" t="str">
        <f t="shared" si="199"/>
        <v>NA</v>
      </c>
      <c r="AN393" s="524">
        <f t="shared" si="200"/>
        <v>0</v>
      </c>
      <c r="AO393" s="526"/>
      <c r="AP393" s="125" t="str">
        <f>IF(AN393=0,"", IF(SUM($AN$381:AN393)=1,_xlfn.CONCAT(AQ393), IF($AN$427&gt;SUM($AN$381:AN393),_xlfn.CONCAT(", ",AQ393), IF($AN$427=SUM($AN$381:AN393),_xlfn.CONCAT(" y ",AQ393,".")))))</f>
        <v/>
      </c>
      <c r="AQ393" s="113">
        <v>12</v>
      </c>
      <c r="AS393" s="522">
        <f t="shared" si="201"/>
        <v>0</v>
      </c>
      <c r="AT393" s="522"/>
    </row>
    <row r="394" spans="1:46" s="38" customFormat="1" ht="15" customHeight="1">
      <c r="A394" s="18"/>
      <c r="B394" s="51"/>
      <c r="C394" s="48" t="s">
        <v>5013</v>
      </c>
      <c r="D394" s="547" t="str">
        <f>IF(CNGE_2024_M3_Secc1!D65="","",CNGE_2024_M3_Secc1!D65)</f>
        <v/>
      </c>
      <c r="E394" s="548"/>
      <c r="F394" s="548"/>
      <c r="G394" s="548"/>
      <c r="H394" s="548"/>
      <c r="I394" s="548"/>
      <c r="J394" s="548"/>
      <c r="K394" s="548"/>
      <c r="L394" s="548"/>
      <c r="M394" s="548"/>
      <c r="N394" s="549"/>
      <c r="O394" s="531"/>
      <c r="P394" s="531"/>
      <c r="Q394" s="531"/>
      <c r="R394" s="531"/>
      <c r="S394" s="531"/>
      <c r="T394" s="531"/>
      <c r="U394" s="531"/>
      <c r="V394" s="531"/>
      <c r="W394" s="531"/>
      <c r="X394" s="531"/>
      <c r="Y394" s="531"/>
      <c r="Z394" s="531"/>
      <c r="AA394" s="531"/>
      <c r="AB394" s="531"/>
      <c r="AC394" s="531"/>
      <c r="AD394" s="531"/>
      <c r="AE394" s="2"/>
      <c r="AF394" s="169"/>
      <c r="AH394" s="522">
        <f t="shared" si="202"/>
        <v>0</v>
      </c>
      <c r="AI394" s="522"/>
      <c r="AJ394" s="522">
        <f t="shared" si="197"/>
        <v>0</v>
      </c>
      <c r="AK394" s="522"/>
      <c r="AL394" s="522">
        <f t="shared" si="198"/>
        <v>0</v>
      </c>
      <c r="AM394" s="522" t="str">
        <f t="shared" si="199"/>
        <v>NA</v>
      </c>
      <c r="AN394" s="524">
        <f t="shared" si="200"/>
        <v>0</v>
      </c>
      <c r="AO394" s="526"/>
      <c r="AP394" s="125" t="str">
        <f>IF(AN394=0,"", IF(SUM($AN$381:AN394)=1,_xlfn.CONCAT(AQ394), IF($AN$427&gt;SUM($AN$381:AN394),_xlfn.CONCAT(", ",AQ394), IF($AN$427=SUM($AN$381:AN394),_xlfn.CONCAT(" y ",AQ394,".")))))</f>
        <v/>
      </c>
      <c r="AQ394" s="113">
        <v>13</v>
      </c>
      <c r="AS394" s="522">
        <f t="shared" si="201"/>
        <v>0</v>
      </c>
      <c r="AT394" s="522"/>
    </row>
    <row r="395" spans="1:46" s="38" customFormat="1" ht="15" customHeight="1">
      <c r="A395" s="18"/>
      <c r="B395" s="51"/>
      <c r="C395" s="48" t="s">
        <v>5014</v>
      </c>
      <c r="D395" s="547" t="str">
        <f>IF(CNGE_2024_M3_Secc1!D66="","",CNGE_2024_M3_Secc1!D66)</f>
        <v/>
      </c>
      <c r="E395" s="548"/>
      <c r="F395" s="548"/>
      <c r="G395" s="548"/>
      <c r="H395" s="548"/>
      <c r="I395" s="548"/>
      <c r="J395" s="548"/>
      <c r="K395" s="548"/>
      <c r="L395" s="548"/>
      <c r="M395" s="548"/>
      <c r="N395" s="549"/>
      <c r="O395" s="531"/>
      <c r="P395" s="531"/>
      <c r="Q395" s="531"/>
      <c r="R395" s="531"/>
      <c r="S395" s="531"/>
      <c r="T395" s="531"/>
      <c r="U395" s="531"/>
      <c r="V395" s="531"/>
      <c r="W395" s="531"/>
      <c r="X395" s="531"/>
      <c r="Y395" s="531"/>
      <c r="Z395" s="531"/>
      <c r="AA395" s="531"/>
      <c r="AB395" s="531"/>
      <c r="AC395" s="531"/>
      <c r="AD395" s="531"/>
      <c r="AE395" s="2"/>
      <c r="AF395" s="169"/>
      <c r="AH395" s="522">
        <f t="shared" si="202"/>
        <v>0</v>
      </c>
      <c r="AI395" s="522"/>
      <c r="AJ395" s="522">
        <f t="shared" si="197"/>
        <v>0</v>
      </c>
      <c r="AK395" s="522"/>
      <c r="AL395" s="522">
        <f t="shared" si="198"/>
        <v>0</v>
      </c>
      <c r="AM395" s="522" t="str">
        <f t="shared" si="199"/>
        <v>NA</v>
      </c>
      <c r="AN395" s="524">
        <f t="shared" si="200"/>
        <v>0</v>
      </c>
      <c r="AO395" s="526"/>
      <c r="AP395" s="125" t="str">
        <f>IF(AN395=0,"", IF(SUM($AN$381:AN395)=1,_xlfn.CONCAT(AQ395), IF($AN$427&gt;SUM($AN$381:AN395),_xlfn.CONCAT(", ",AQ395), IF($AN$427=SUM($AN$381:AN395),_xlfn.CONCAT(" y ",AQ395,".")))))</f>
        <v/>
      </c>
      <c r="AQ395" s="113">
        <v>14</v>
      </c>
      <c r="AS395" s="522">
        <f t="shared" si="201"/>
        <v>0</v>
      </c>
      <c r="AT395" s="522"/>
    </row>
    <row r="396" spans="1:46" s="38" customFormat="1" ht="15" customHeight="1">
      <c r="A396" s="18"/>
      <c r="B396" s="51"/>
      <c r="C396" s="48" t="s">
        <v>5015</v>
      </c>
      <c r="D396" s="547" t="str">
        <f>IF(CNGE_2024_M3_Secc1!D67="","",CNGE_2024_M3_Secc1!D67)</f>
        <v/>
      </c>
      <c r="E396" s="548"/>
      <c r="F396" s="548"/>
      <c r="G396" s="548"/>
      <c r="H396" s="548"/>
      <c r="I396" s="548"/>
      <c r="J396" s="548"/>
      <c r="K396" s="548"/>
      <c r="L396" s="548"/>
      <c r="M396" s="548"/>
      <c r="N396" s="549"/>
      <c r="O396" s="531"/>
      <c r="P396" s="531"/>
      <c r="Q396" s="531"/>
      <c r="R396" s="531"/>
      <c r="S396" s="531"/>
      <c r="T396" s="531"/>
      <c r="U396" s="531"/>
      <c r="V396" s="531"/>
      <c r="W396" s="531"/>
      <c r="X396" s="531"/>
      <c r="Y396" s="531"/>
      <c r="Z396" s="531"/>
      <c r="AA396" s="531"/>
      <c r="AB396" s="531"/>
      <c r="AC396" s="531"/>
      <c r="AD396" s="531"/>
      <c r="AE396" s="2"/>
      <c r="AF396" s="169"/>
      <c r="AH396" s="522">
        <f t="shared" si="202"/>
        <v>0</v>
      </c>
      <c r="AI396" s="522"/>
      <c r="AJ396" s="522">
        <f t="shared" si="197"/>
        <v>0</v>
      </c>
      <c r="AK396" s="522"/>
      <c r="AL396" s="522">
        <f t="shared" si="198"/>
        <v>0</v>
      </c>
      <c r="AM396" s="522" t="str">
        <f t="shared" si="199"/>
        <v>NA</v>
      </c>
      <c r="AN396" s="524">
        <f t="shared" si="200"/>
        <v>0</v>
      </c>
      <c r="AO396" s="526"/>
      <c r="AP396" s="125" t="str">
        <f>IF(AN396=0,"", IF(SUM($AN$381:AN396)=1,_xlfn.CONCAT(AQ396), IF($AN$427&gt;SUM($AN$381:AN396),_xlfn.CONCAT(", ",AQ396), IF($AN$427=SUM($AN$381:AN396),_xlfn.CONCAT(" y ",AQ396,".")))))</f>
        <v/>
      </c>
      <c r="AQ396" s="113">
        <v>15</v>
      </c>
      <c r="AS396" s="522">
        <f t="shared" si="201"/>
        <v>0</v>
      </c>
      <c r="AT396" s="522"/>
    </row>
    <row r="397" spans="1:46" s="38" customFormat="1" ht="15" customHeight="1">
      <c r="A397" s="18"/>
      <c r="B397" s="51"/>
      <c r="C397" s="48" t="s">
        <v>5016</v>
      </c>
      <c r="D397" s="547" t="str">
        <f>IF(CNGE_2024_M3_Secc1!D68="","",CNGE_2024_M3_Secc1!D68)</f>
        <v/>
      </c>
      <c r="E397" s="548"/>
      <c r="F397" s="548"/>
      <c r="G397" s="548"/>
      <c r="H397" s="548"/>
      <c r="I397" s="548"/>
      <c r="J397" s="548"/>
      <c r="K397" s="548"/>
      <c r="L397" s="548"/>
      <c r="M397" s="548"/>
      <c r="N397" s="549"/>
      <c r="O397" s="531"/>
      <c r="P397" s="531"/>
      <c r="Q397" s="531"/>
      <c r="R397" s="531"/>
      <c r="S397" s="531"/>
      <c r="T397" s="531"/>
      <c r="U397" s="531"/>
      <c r="V397" s="531"/>
      <c r="W397" s="531"/>
      <c r="X397" s="531"/>
      <c r="Y397" s="531"/>
      <c r="Z397" s="531"/>
      <c r="AA397" s="531"/>
      <c r="AB397" s="531"/>
      <c r="AC397" s="531"/>
      <c r="AD397" s="531"/>
      <c r="AE397" s="2"/>
      <c r="AF397" s="169"/>
      <c r="AH397" s="522">
        <f t="shared" si="202"/>
        <v>0</v>
      </c>
      <c r="AI397" s="522"/>
      <c r="AJ397" s="522">
        <f t="shared" si="197"/>
        <v>0</v>
      </c>
      <c r="AK397" s="522"/>
      <c r="AL397" s="522">
        <f t="shared" si="198"/>
        <v>0</v>
      </c>
      <c r="AM397" s="522" t="str">
        <f t="shared" si="199"/>
        <v>NA</v>
      </c>
      <c r="AN397" s="524">
        <f t="shared" si="200"/>
        <v>0</v>
      </c>
      <c r="AO397" s="526"/>
      <c r="AP397" s="125" t="str">
        <f>IF(AN397=0,"", IF(SUM($AN$381:AN397)=1,_xlfn.CONCAT(AQ397), IF($AN$427&gt;SUM($AN$381:AN397),_xlfn.CONCAT(", ",AQ397), IF($AN$427=SUM($AN$381:AN397),_xlfn.CONCAT(" y ",AQ397,".")))))</f>
        <v/>
      </c>
      <c r="AQ397" s="113">
        <v>16</v>
      </c>
      <c r="AS397" s="522">
        <f t="shared" si="201"/>
        <v>0</v>
      </c>
      <c r="AT397" s="522"/>
    </row>
    <row r="398" spans="1:46" s="38" customFormat="1" ht="15" customHeight="1">
      <c r="A398" s="18"/>
      <c r="B398" s="51"/>
      <c r="C398" s="48" t="s">
        <v>5017</v>
      </c>
      <c r="D398" s="547" t="str">
        <f>IF(CNGE_2024_M3_Secc1!D69="","",CNGE_2024_M3_Secc1!D69)</f>
        <v/>
      </c>
      <c r="E398" s="548"/>
      <c r="F398" s="548"/>
      <c r="G398" s="548"/>
      <c r="H398" s="548"/>
      <c r="I398" s="548"/>
      <c r="J398" s="548"/>
      <c r="K398" s="548"/>
      <c r="L398" s="548"/>
      <c r="M398" s="548"/>
      <c r="N398" s="549"/>
      <c r="O398" s="531"/>
      <c r="P398" s="531"/>
      <c r="Q398" s="531"/>
      <c r="R398" s="531"/>
      <c r="S398" s="531"/>
      <c r="T398" s="531"/>
      <c r="U398" s="531"/>
      <c r="V398" s="531"/>
      <c r="W398" s="531"/>
      <c r="X398" s="531"/>
      <c r="Y398" s="531"/>
      <c r="Z398" s="531"/>
      <c r="AA398" s="531"/>
      <c r="AB398" s="531"/>
      <c r="AC398" s="531"/>
      <c r="AD398" s="531"/>
      <c r="AE398" s="2"/>
      <c r="AF398" s="169"/>
      <c r="AH398" s="522">
        <f t="shared" si="202"/>
        <v>0</v>
      </c>
      <c r="AI398" s="522"/>
      <c r="AJ398" s="522">
        <f t="shared" si="197"/>
        <v>0</v>
      </c>
      <c r="AK398" s="522"/>
      <c r="AL398" s="522">
        <f t="shared" si="198"/>
        <v>0</v>
      </c>
      <c r="AM398" s="522" t="str">
        <f t="shared" si="199"/>
        <v>NA</v>
      </c>
      <c r="AN398" s="524">
        <f t="shared" si="200"/>
        <v>0</v>
      </c>
      <c r="AO398" s="526"/>
      <c r="AP398" s="125" t="str">
        <f>IF(AN398=0,"", IF(SUM($AN$381:AN398)=1,_xlfn.CONCAT(AQ398), IF($AN$427&gt;SUM($AN$381:AN398),_xlfn.CONCAT(", ",AQ398), IF($AN$427=SUM($AN$381:AN398),_xlfn.CONCAT(" y ",AQ398,".")))))</f>
        <v/>
      </c>
      <c r="AQ398" s="113">
        <v>17</v>
      </c>
      <c r="AS398" s="522">
        <f t="shared" si="201"/>
        <v>0</v>
      </c>
      <c r="AT398" s="522"/>
    </row>
    <row r="399" spans="1:46" s="38" customFormat="1" ht="15" customHeight="1">
      <c r="A399" s="18"/>
      <c r="B399" s="51"/>
      <c r="C399" s="48" t="s">
        <v>5018</v>
      </c>
      <c r="D399" s="547" t="str">
        <f>IF(CNGE_2024_M3_Secc1!D70="","",CNGE_2024_M3_Secc1!D70)</f>
        <v/>
      </c>
      <c r="E399" s="548"/>
      <c r="F399" s="548"/>
      <c r="G399" s="548"/>
      <c r="H399" s="548"/>
      <c r="I399" s="548"/>
      <c r="J399" s="548"/>
      <c r="K399" s="548"/>
      <c r="L399" s="548"/>
      <c r="M399" s="548"/>
      <c r="N399" s="549"/>
      <c r="O399" s="531"/>
      <c r="P399" s="531"/>
      <c r="Q399" s="531"/>
      <c r="R399" s="531"/>
      <c r="S399" s="531"/>
      <c r="T399" s="531"/>
      <c r="U399" s="531"/>
      <c r="V399" s="531"/>
      <c r="W399" s="531"/>
      <c r="X399" s="531"/>
      <c r="Y399" s="531"/>
      <c r="Z399" s="531"/>
      <c r="AA399" s="531"/>
      <c r="AB399" s="531"/>
      <c r="AC399" s="531"/>
      <c r="AD399" s="531"/>
      <c r="AE399" s="2"/>
      <c r="AF399" s="169"/>
      <c r="AH399" s="522">
        <f t="shared" si="202"/>
        <v>0</v>
      </c>
      <c r="AI399" s="522"/>
      <c r="AJ399" s="522">
        <f t="shared" si="197"/>
        <v>0</v>
      </c>
      <c r="AK399" s="522"/>
      <c r="AL399" s="522">
        <f t="shared" si="198"/>
        <v>0</v>
      </c>
      <c r="AM399" s="522" t="str">
        <f t="shared" si="199"/>
        <v>NA</v>
      </c>
      <c r="AN399" s="524">
        <f t="shared" si="200"/>
        <v>0</v>
      </c>
      <c r="AO399" s="526"/>
      <c r="AP399" s="125" t="str">
        <f>IF(AN399=0,"", IF(SUM($AN$381:AN399)=1,_xlfn.CONCAT(AQ399), IF($AN$427&gt;SUM($AN$381:AN399),_xlfn.CONCAT(", ",AQ399), IF($AN$427=SUM($AN$381:AN399),_xlfn.CONCAT(" y ",AQ399,".")))))</f>
        <v/>
      </c>
      <c r="AQ399" s="113">
        <v>18</v>
      </c>
      <c r="AS399" s="522">
        <f t="shared" si="201"/>
        <v>0</v>
      </c>
      <c r="AT399" s="522"/>
    </row>
    <row r="400" spans="1:46" s="38" customFormat="1" ht="15" customHeight="1">
      <c r="A400" s="18"/>
      <c r="B400" s="51"/>
      <c r="C400" s="48" t="s">
        <v>5019</v>
      </c>
      <c r="D400" s="547" t="str">
        <f>IF(CNGE_2024_M3_Secc1!D71="","",CNGE_2024_M3_Secc1!D71)</f>
        <v/>
      </c>
      <c r="E400" s="548"/>
      <c r="F400" s="548"/>
      <c r="G400" s="548"/>
      <c r="H400" s="548"/>
      <c r="I400" s="548"/>
      <c r="J400" s="548"/>
      <c r="K400" s="548"/>
      <c r="L400" s="548"/>
      <c r="M400" s="548"/>
      <c r="N400" s="549"/>
      <c r="O400" s="531"/>
      <c r="P400" s="531"/>
      <c r="Q400" s="531"/>
      <c r="R400" s="531"/>
      <c r="S400" s="531"/>
      <c r="T400" s="531"/>
      <c r="U400" s="531"/>
      <c r="V400" s="531"/>
      <c r="W400" s="531"/>
      <c r="X400" s="531"/>
      <c r="Y400" s="531"/>
      <c r="Z400" s="531"/>
      <c r="AA400" s="531"/>
      <c r="AB400" s="531"/>
      <c r="AC400" s="531"/>
      <c r="AD400" s="531"/>
      <c r="AE400" s="2"/>
      <c r="AF400" s="169"/>
      <c r="AH400" s="522">
        <f t="shared" si="202"/>
        <v>0</v>
      </c>
      <c r="AI400" s="522"/>
      <c r="AJ400" s="522">
        <f t="shared" si="197"/>
        <v>0</v>
      </c>
      <c r="AK400" s="522"/>
      <c r="AL400" s="522">
        <f t="shared" si="198"/>
        <v>0</v>
      </c>
      <c r="AM400" s="522" t="str">
        <f t="shared" si="199"/>
        <v>NA</v>
      </c>
      <c r="AN400" s="524">
        <f t="shared" si="200"/>
        <v>0</v>
      </c>
      <c r="AO400" s="526"/>
      <c r="AP400" s="125" t="str">
        <f>IF(AN400=0,"", IF(SUM($AN$381:AN400)=1,_xlfn.CONCAT(AQ400), IF($AN$427&gt;SUM($AN$381:AN400),_xlfn.CONCAT(", ",AQ400), IF($AN$427=SUM($AN$381:AN400),_xlfn.CONCAT(" y ",AQ400,".")))))</f>
        <v/>
      </c>
      <c r="AQ400" s="113">
        <v>19</v>
      </c>
      <c r="AS400" s="522">
        <f t="shared" si="201"/>
        <v>0</v>
      </c>
      <c r="AT400" s="522"/>
    </row>
    <row r="401" spans="1:46" s="38" customFormat="1" ht="15" customHeight="1">
      <c r="A401" s="18"/>
      <c r="B401" s="51"/>
      <c r="C401" s="48" t="s">
        <v>5020</v>
      </c>
      <c r="D401" s="547" t="str">
        <f>IF(CNGE_2024_M3_Secc1!D72="","",CNGE_2024_M3_Secc1!D72)</f>
        <v/>
      </c>
      <c r="E401" s="548"/>
      <c r="F401" s="548"/>
      <c r="G401" s="548"/>
      <c r="H401" s="548"/>
      <c r="I401" s="548"/>
      <c r="J401" s="548"/>
      <c r="K401" s="548"/>
      <c r="L401" s="548"/>
      <c r="M401" s="548"/>
      <c r="N401" s="549"/>
      <c r="O401" s="531"/>
      <c r="P401" s="531"/>
      <c r="Q401" s="531"/>
      <c r="R401" s="531"/>
      <c r="S401" s="531"/>
      <c r="T401" s="531"/>
      <c r="U401" s="531"/>
      <c r="V401" s="531"/>
      <c r="W401" s="531"/>
      <c r="X401" s="531"/>
      <c r="Y401" s="531"/>
      <c r="Z401" s="531"/>
      <c r="AA401" s="531"/>
      <c r="AB401" s="531"/>
      <c r="AC401" s="531"/>
      <c r="AD401" s="531"/>
      <c r="AE401" s="2"/>
      <c r="AF401" s="169"/>
      <c r="AH401" s="522">
        <f t="shared" si="202"/>
        <v>0</v>
      </c>
      <c r="AI401" s="522"/>
      <c r="AJ401" s="522">
        <f t="shared" si="197"/>
        <v>0</v>
      </c>
      <c r="AK401" s="522"/>
      <c r="AL401" s="522">
        <f t="shared" si="198"/>
        <v>0</v>
      </c>
      <c r="AM401" s="522" t="str">
        <f t="shared" si="199"/>
        <v>NA</v>
      </c>
      <c r="AN401" s="524">
        <f t="shared" si="200"/>
        <v>0</v>
      </c>
      <c r="AO401" s="526"/>
      <c r="AP401" s="125" t="str">
        <f>IF(AN401=0,"", IF(SUM($AN$381:AN401)=1,_xlfn.CONCAT(AQ401), IF($AN$427&gt;SUM($AN$381:AN401),_xlfn.CONCAT(", ",AQ401), IF($AN$427=SUM($AN$381:AN401),_xlfn.CONCAT(" y ",AQ401,".")))))</f>
        <v/>
      </c>
      <c r="AQ401" s="113">
        <v>20</v>
      </c>
      <c r="AS401" s="522">
        <f t="shared" si="201"/>
        <v>0</v>
      </c>
      <c r="AT401" s="522"/>
    </row>
    <row r="402" spans="1:46" s="38" customFormat="1" ht="15" customHeight="1">
      <c r="A402" s="18"/>
      <c r="B402" s="51"/>
      <c r="C402" s="48" t="s">
        <v>5021</v>
      </c>
      <c r="D402" s="547" t="str">
        <f>IF(CNGE_2024_M3_Secc1!D73="","",CNGE_2024_M3_Secc1!D73)</f>
        <v/>
      </c>
      <c r="E402" s="548"/>
      <c r="F402" s="548"/>
      <c r="G402" s="548"/>
      <c r="H402" s="548"/>
      <c r="I402" s="548"/>
      <c r="J402" s="548"/>
      <c r="K402" s="548"/>
      <c r="L402" s="548"/>
      <c r="M402" s="548"/>
      <c r="N402" s="549"/>
      <c r="O402" s="531"/>
      <c r="P402" s="531"/>
      <c r="Q402" s="531"/>
      <c r="R402" s="531"/>
      <c r="S402" s="531"/>
      <c r="T402" s="531"/>
      <c r="U402" s="531"/>
      <c r="V402" s="531"/>
      <c r="W402" s="531"/>
      <c r="X402" s="531"/>
      <c r="Y402" s="531"/>
      <c r="Z402" s="531"/>
      <c r="AA402" s="531"/>
      <c r="AB402" s="531"/>
      <c r="AC402" s="531"/>
      <c r="AD402" s="531"/>
      <c r="AE402" s="2"/>
      <c r="AF402" s="169"/>
      <c r="AH402" s="522">
        <f t="shared" si="202"/>
        <v>0</v>
      </c>
      <c r="AI402" s="522"/>
      <c r="AJ402" s="522">
        <f t="shared" si="197"/>
        <v>0</v>
      </c>
      <c r="AK402" s="522"/>
      <c r="AL402" s="522">
        <f t="shared" si="198"/>
        <v>0</v>
      </c>
      <c r="AM402" s="522" t="str">
        <f t="shared" si="199"/>
        <v>NA</v>
      </c>
      <c r="AN402" s="524">
        <f t="shared" si="200"/>
        <v>0</v>
      </c>
      <c r="AO402" s="526"/>
      <c r="AP402" s="125" t="str">
        <f>IF(AN402=0,"", IF(SUM($AN$381:AN402)=1,_xlfn.CONCAT(AQ402), IF($AN$427&gt;SUM($AN$381:AN402),_xlfn.CONCAT(", ",AQ402), IF($AN$427=SUM($AN$381:AN402),_xlfn.CONCAT(" y ",AQ402,".")))))</f>
        <v/>
      </c>
      <c r="AQ402" s="113">
        <v>21</v>
      </c>
      <c r="AS402" s="522">
        <f t="shared" si="201"/>
        <v>0</v>
      </c>
      <c r="AT402" s="522"/>
    </row>
    <row r="403" spans="1:46" s="38" customFormat="1" ht="15" customHeight="1">
      <c r="A403" s="18"/>
      <c r="B403" s="51"/>
      <c r="C403" s="48" t="s">
        <v>5022</v>
      </c>
      <c r="D403" s="547" t="str">
        <f>IF(CNGE_2024_M3_Secc1!D74="","",CNGE_2024_M3_Secc1!D74)</f>
        <v/>
      </c>
      <c r="E403" s="548"/>
      <c r="F403" s="548"/>
      <c r="G403" s="548"/>
      <c r="H403" s="548"/>
      <c r="I403" s="548"/>
      <c r="J403" s="548"/>
      <c r="K403" s="548"/>
      <c r="L403" s="548"/>
      <c r="M403" s="548"/>
      <c r="N403" s="549"/>
      <c r="O403" s="531"/>
      <c r="P403" s="531"/>
      <c r="Q403" s="531"/>
      <c r="R403" s="531"/>
      <c r="S403" s="531"/>
      <c r="T403" s="531"/>
      <c r="U403" s="531"/>
      <c r="V403" s="531"/>
      <c r="W403" s="531"/>
      <c r="X403" s="531"/>
      <c r="Y403" s="531"/>
      <c r="Z403" s="531"/>
      <c r="AA403" s="531"/>
      <c r="AB403" s="531"/>
      <c r="AC403" s="531"/>
      <c r="AD403" s="531"/>
      <c r="AE403" s="2"/>
      <c r="AF403" s="169"/>
      <c r="AH403" s="522">
        <f t="shared" si="202"/>
        <v>0</v>
      </c>
      <c r="AI403" s="522"/>
      <c r="AJ403" s="522">
        <f t="shared" si="197"/>
        <v>0</v>
      </c>
      <c r="AK403" s="522"/>
      <c r="AL403" s="522">
        <f t="shared" si="198"/>
        <v>0</v>
      </c>
      <c r="AM403" s="522" t="str">
        <f t="shared" si="199"/>
        <v>NA</v>
      </c>
      <c r="AN403" s="524">
        <f t="shared" si="200"/>
        <v>0</v>
      </c>
      <c r="AO403" s="526"/>
      <c r="AP403" s="125" t="str">
        <f>IF(AN403=0,"", IF(SUM($AN$381:AN403)=1,_xlfn.CONCAT(AQ403), IF($AN$427&gt;SUM($AN$381:AN403),_xlfn.CONCAT(", ",AQ403), IF($AN$427=SUM($AN$381:AN403),_xlfn.CONCAT(" y ",AQ403,".")))))</f>
        <v/>
      </c>
      <c r="AQ403" s="113">
        <v>22</v>
      </c>
      <c r="AS403" s="522">
        <f t="shared" si="201"/>
        <v>0</v>
      </c>
      <c r="AT403" s="522"/>
    </row>
    <row r="404" spans="1:46" s="38" customFormat="1" ht="15" customHeight="1">
      <c r="A404" s="18"/>
      <c r="B404" s="51"/>
      <c r="C404" s="48" t="s">
        <v>5023</v>
      </c>
      <c r="D404" s="547" t="str">
        <f>IF(CNGE_2024_M3_Secc1!D75="","",CNGE_2024_M3_Secc1!D75)</f>
        <v/>
      </c>
      <c r="E404" s="548"/>
      <c r="F404" s="548"/>
      <c r="G404" s="548"/>
      <c r="H404" s="548"/>
      <c r="I404" s="548"/>
      <c r="J404" s="548"/>
      <c r="K404" s="548"/>
      <c r="L404" s="548"/>
      <c r="M404" s="548"/>
      <c r="N404" s="549"/>
      <c r="O404" s="531"/>
      <c r="P404" s="531"/>
      <c r="Q404" s="531"/>
      <c r="R404" s="531"/>
      <c r="S404" s="531"/>
      <c r="T404" s="531"/>
      <c r="U404" s="531"/>
      <c r="V404" s="531"/>
      <c r="W404" s="531"/>
      <c r="X404" s="531"/>
      <c r="Y404" s="531"/>
      <c r="Z404" s="531"/>
      <c r="AA404" s="531"/>
      <c r="AB404" s="531"/>
      <c r="AC404" s="531"/>
      <c r="AD404" s="531"/>
      <c r="AE404" s="2"/>
      <c r="AF404" s="169"/>
      <c r="AH404" s="522">
        <f t="shared" si="202"/>
        <v>0</v>
      </c>
      <c r="AI404" s="522"/>
      <c r="AJ404" s="522">
        <f t="shared" si="197"/>
        <v>0</v>
      </c>
      <c r="AK404" s="522"/>
      <c r="AL404" s="522">
        <f t="shared" si="198"/>
        <v>0</v>
      </c>
      <c r="AM404" s="522" t="str">
        <f t="shared" si="199"/>
        <v>NA</v>
      </c>
      <c r="AN404" s="524">
        <f t="shared" si="200"/>
        <v>0</v>
      </c>
      <c r="AO404" s="526"/>
      <c r="AP404" s="125" t="str">
        <f>IF(AN404=0,"", IF(SUM($AN$381:AN404)=1,_xlfn.CONCAT(AQ404), IF($AN$427&gt;SUM($AN$381:AN404),_xlfn.CONCAT(", ",AQ404), IF($AN$427=SUM($AN$381:AN404),_xlfn.CONCAT(" y ",AQ404,".")))))</f>
        <v/>
      </c>
      <c r="AQ404" s="113">
        <v>23</v>
      </c>
      <c r="AS404" s="522">
        <f t="shared" si="201"/>
        <v>0</v>
      </c>
      <c r="AT404" s="522"/>
    </row>
    <row r="405" spans="1:46" s="38" customFormat="1" ht="15" customHeight="1">
      <c r="A405" s="18"/>
      <c r="B405" s="51"/>
      <c r="C405" s="48" t="s">
        <v>5024</v>
      </c>
      <c r="D405" s="547" t="str">
        <f>IF(CNGE_2024_M3_Secc1!D76="","",CNGE_2024_M3_Secc1!D76)</f>
        <v/>
      </c>
      <c r="E405" s="548"/>
      <c r="F405" s="548"/>
      <c r="G405" s="548"/>
      <c r="H405" s="548"/>
      <c r="I405" s="548"/>
      <c r="J405" s="548"/>
      <c r="K405" s="548"/>
      <c r="L405" s="548"/>
      <c r="M405" s="548"/>
      <c r="N405" s="549"/>
      <c r="O405" s="531"/>
      <c r="P405" s="531"/>
      <c r="Q405" s="531"/>
      <c r="R405" s="531"/>
      <c r="S405" s="531"/>
      <c r="T405" s="531"/>
      <c r="U405" s="531"/>
      <c r="V405" s="531"/>
      <c r="W405" s="531"/>
      <c r="X405" s="531"/>
      <c r="Y405" s="531"/>
      <c r="Z405" s="531"/>
      <c r="AA405" s="531"/>
      <c r="AB405" s="531"/>
      <c r="AC405" s="531"/>
      <c r="AD405" s="531"/>
      <c r="AE405" s="2"/>
      <c r="AF405" s="169"/>
      <c r="AH405" s="522">
        <f t="shared" si="202"/>
        <v>0</v>
      </c>
      <c r="AI405" s="522"/>
      <c r="AJ405" s="522">
        <f t="shared" si="197"/>
        <v>0</v>
      </c>
      <c r="AK405" s="522"/>
      <c r="AL405" s="522">
        <f t="shared" si="198"/>
        <v>0</v>
      </c>
      <c r="AM405" s="522" t="str">
        <f t="shared" si="199"/>
        <v>NA</v>
      </c>
      <c r="AN405" s="524">
        <f t="shared" si="200"/>
        <v>0</v>
      </c>
      <c r="AO405" s="526"/>
      <c r="AP405" s="125" t="str">
        <f>IF(AN405=0,"", IF(SUM($AN$381:AN405)=1,_xlfn.CONCAT(AQ405), IF($AN$427&gt;SUM($AN$381:AN405),_xlfn.CONCAT(", ",AQ405), IF($AN$427=SUM($AN$381:AN405),_xlfn.CONCAT(" y ",AQ405,".")))))</f>
        <v/>
      </c>
      <c r="AQ405" s="113">
        <v>24</v>
      </c>
      <c r="AS405" s="522">
        <f t="shared" si="201"/>
        <v>0</v>
      </c>
      <c r="AT405" s="522"/>
    </row>
    <row r="406" spans="1:46" s="38" customFormat="1" ht="15" customHeight="1">
      <c r="A406" s="18"/>
      <c r="B406" s="51"/>
      <c r="C406" s="48" t="s">
        <v>5025</v>
      </c>
      <c r="D406" s="547" t="str">
        <f>IF(CNGE_2024_M3_Secc1!D77="","",CNGE_2024_M3_Secc1!D77)</f>
        <v/>
      </c>
      <c r="E406" s="548"/>
      <c r="F406" s="548"/>
      <c r="G406" s="548"/>
      <c r="H406" s="548"/>
      <c r="I406" s="548"/>
      <c r="J406" s="548"/>
      <c r="K406" s="548"/>
      <c r="L406" s="548"/>
      <c r="M406" s="548"/>
      <c r="N406" s="549"/>
      <c r="O406" s="531"/>
      <c r="P406" s="531"/>
      <c r="Q406" s="531"/>
      <c r="R406" s="531"/>
      <c r="S406" s="531"/>
      <c r="T406" s="531"/>
      <c r="U406" s="531"/>
      <c r="V406" s="531"/>
      <c r="W406" s="531"/>
      <c r="X406" s="531"/>
      <c r="Y406" s="531"/>
      <c r="Z406" s="531"/>
      <c r="AA406" s="531"/>
      <c r="AB406" s="531"/>
      <c r="AC406" s="531"/>
      <c r="AD406" s="531"/>
      <c r="AE406" s="2"/>
      <c r="AF406" s="169"/>
      <c r="AH406" s="522">
        <f t="shared" si="202"/>
        <v>0</v>
      </c>
      <c r="AI406" s="522"/>
      <c r="AJ406" s="522">
        <f t="shared" si="197"/>
        <v>0</v>
      </c>
      <c r="AK406" s="522"/>
      <c r="AL406" s="522">
        <f t="shared" si="198"/>
        <v>0</v>
      </c>
      <c r="AM406" s="522" t="str">
        <f t="shared" si="199"/>
        <v>NA</v>
      </c>
      <c r="AN406" s="524">
        <f t="shared" si="200"/>
        <v>0</v>
      </c>
      <c r="AO406" s="526"/>
      <c r="AP406" s="125" t="str">
        <f>IF(AN406=0,"", IF(SUM($AN$381:AN406)=1,_xlfn.CONCAT(AQ406), IF($AN$427&gt;SUM($AN$381:AN406),_xlfn.CONCAT(", ",AQ406), IF($AN$427=SUM($AN$381:AN406),_xlfn.CONCAT(" y ",AQ406,".")))))</f>
        <v/>
      </c>
      <c r="AQ406" s="113">
        <v>25</v>
      </c>
      <c r="AS406" s="522">
        <f t="shared" si="201"/>
        <v>0</v>
      </c>
      <c r="AT406" s="522"/>
    </row>
    <row r="407" spans="1:46" s="38" customFormat="1" ht="15" customHeight="1">
      <c r="A407" s="18"/>
      <c r="B407" s="51"/>
      <c r="C407" s="48" t="s">
        <v>5026</v>
      </c>
      <c r="D407" s="547" t="str">
        <f>IF(CNGE_2024_M3_Secc1!D78="","",CNGE_2024_M3_Secc1!D78)</f>
        <v/>
      </c>
      <c r="E407" s="548"/>
      <c r="F407" s="548"/>
      <c r="G407" s="548"/>
      <c r="H407" s="548"/>
      <c r="I407" s="548"/>
      <c r="J407" s="548"/>
      <c r="K407" s="548"/>
      <c r="L407" s="548"/>
      <c r="M407" s="548"/>
      <c r="N407" s="549"/>
      <c r="O407" s="531"/>
      <c r="P407" s="531"/>
      <c r="Q407" s="531"/>
      <c r="R407" s="531"/>
      <c r="S407" s="531"/>
      <c r="T407" s="531"/>
      <c r="U407" s="531"/>
      <c r="V407" s="531"/>
      <c r="W407" s="531"/>
      <c r="X407" s="531"/>
      <c r="Y407" s="531"/>
      <c r="Z407" s="531"/>
      <c r="AA407" s="531"/>
      <c r="AB407" s="531"/>
      <c r="AC407" s="531"/>
      <c r="AD407" s="531"/>
      <c r="AE407" s="2"/>
      <c r="AF407" s="169"/>
      <c r="AH407" s="522">
        <f t="shared" si="202"/>
        <v>0</v>
      </c>
      <c r="AI407" s="522"/>
      <c r="AJ407" s="522">
        <f t="shared" si="197"/>
        <v>0</v>
      </c>
      <c r="AK407" s="522"/>
      <c r="AL407" s="522">
        <f t="shared" si="198"/>
        <v>0</v>
      </c>
      <c r="AM407" s="522" t="str">
        <f t="shared" si="199"/>
        <v>NA</v>
      </c>
      <c r="AN407" s="524">
        <f t="shared" si="200"/>
        <v>0</v>
      </c>
      <c r="AO407" s="526"/>
      <c r="AP407" s="125" t="str">
        <f>IF(AN407=0,"", IF(SUM($AN$381:AN407)=1,_xlfn.CONCAT(AQ407), IF($AN$427&gt;SUM($AN$381:AN407),_xlfn.CONCAT(", ",AQ407), IF($AN$427=SUM($AN$381:AN407),_xlfn.CONCAT(" y ",AQ407,".")))))</f>
        <v/>
      </c>
      <c r="AQ407" s="113">
        <v>26</v>
      </c>
      <c r="AS407" s="522">
        <f t="shared" si="201"/>
        <v>0</v>
      </c>
      <c r="AT407" s="522"/>
    </row>
    <row r="408" spans="1:46" s="38" customFormat="1" ht="15" customHeight="1">
      <c r="A408" s="18"/>
      <c r="B408" s="51"/>
      <c r="C408" s="48" t="s">
        <v>5027</v>
      </c>
      <c r="D408" s="547" t="str">
        <f>IF(CNGE_2024_M3_Secc1!D79="","",CNGE_2024_M3_Secc1!D79)</f>
        <v/>
      </c>
      <c r="E408" s="548"/>
      <c r="F408" s="548"/>
      <c r="G408" s="548"/>
      <c r="H408" s="548"/>
      <c r="I408" s="548"/>
      <c r="J408" s="548"/>
      <c r="K408" s="548"/>
      <c r="L408" s="548"/>
      <c r="M408" s="548"/>
      <c r="N408" s="549"/>
      <c r="O408" s="531"/>
      <c r="P408" s="531"/>
      <c r="Q408" s="531"/>
      <c r="R408" s="531"/>
      <c r="S408" s="531"/>
      <c r="T408" s="531"/>
      <c r="U408" s="531"/>
      <c r="V408" s="531"/>
      <c r="W408" s="531"/>
      <c r="X408" s="531"/>
      <c r="Y408" s="531"/>
      <c r="Z408" s="531"/>
      <c r="AA408" s="531"/>
      <c r="AB408" s="531"/>
      <c r="AC408" s="531"/>
      <c r="AD408" s="531"/>
      <c r="AE408" s="2"/>
      <c r="AF408" s="169"/>
      <c r="AH408" s="522">
        <f t="shared" si="202"/>
        <v>0</v>
      </c>
      <c r="AI408" s="522"/>
      <c r="AJ408" s="522">
        <f t="shared" si="197"/>
        <v>0</v>
      </c>
      <c r="AK408" s="522"/>
      <c r="AL408" s="522">
        <f t="shared" si="198"/>
        <v>0</v>
      </c>
      <c r="AM408" s="522" t="str">
        <f t="shared" si="199"/>
        <v>NA</v>
      </c>
      <c r="AN408" s="524">
        <f t="shared" si="200"/>
        <v>0</v>
      </c>
      <c r="AO408" s="526"/>
      <c r="AP408" s="125" t="str">
        <f>IF(AN408=0,"", IF(SUM($AN$381:AN408)=1,_xlfn.CONCAT(AQ408), IF($AN$427&gt;SUM($AN$381:AN408),_xlfn.CONCAT(", ",AQ408), IF($AN$427=SUM($AN$381:AN408),_xlfn.CONCAT(" y ",AQ408,".")))))</f>
        <v/>
      </c>
      <c r="AQ408" s="113">
        <v>27</v>
      </c>
      <c r="AS408" s="522">
        <f t="shared" si="201"/>
        <v>0</v>
      </c>
      <c r="AT408" s="522"/>
    </row>
    <row r="409" spans="1:46" s="38" customFormat="1" ht="15" customHeight="1">
      <c r="A409" s="18"/>
      <c r="B409" s="51"/>
      <c r="C409" s="48" t="s">
        <v>5028</v>
      </c>
      <c r="D409" s="547" t="str">
        <f>IF(CNGE_2024_M3_Secc1!D80="","",CNGE_2024_M3_Secc1!D80)</f>
        <v/>
      </c>
      <c r="E409" s="548"/>
      <c r="F409" s="548"/>
      <c r="G409" s="548"/>
      <c r="H409" s="548"/>
      <c r="I409" s="548"/>
      <c r="J409" s="548"/>
      <c r="K409" s="548"/>
      <c r="L409" s="548"/>
      <c r="M409" s="548"/>
      <c r="N409" s="549"/>
      <c r="O409" s="531"/>
      <c r="P409" s="531"/>
      <c r="Q409" s="531"/>
      <c r="R409" s="531"/>
      <c r="S409" s="531"/>
      <c r="T409" s="531"/>
      <c r="U409" s="531"/>
      <c r="V409" s="531"/>
      <c r="W409" s="531"/>
      <c r="X409" s="531"/>
      <c r="Y409" s="531"/>
      <c r="Z409" s="531"/>
      <c r="AA409" s="531"/>
      <c r="AB409" s="531"/>
      <c r="AC409" s="531"/>
      <c r="AD409" s="531"/>
      <c r="AE409" s="2"/>
      <c r="AF409" s="169"/>
      <c r="AH409" s="522">
        <f t="shared" si="202"/>
        <v>0</v>
      </c>
      <c r="AI409" s="522"/>
      <c r="AJ409" s="522">
        <f t="shared" si="197"/>
        <v>0</v>
      </c>
      <c r="AK409" s="522"/>
      <c r="AL409" s="522">
        <f t="shared" si="198"/>
        <v>0</v>
      </c>
      <c r="AM409" s="522" t="str">
        <f t="shared" si="199"/>
        <v>NA</v>
      </c>
      <c r="AN409" s="524">
        <f t="shared" si="200"/>
        <v>0</v>
      </c>
      <c r="AO409" s="526"/>
      <c r="AP409" s="125" t="str">
        <f>IF(AN409=0,"", IF(SUM($AN$381:AN409)=1,_xlfn.CONCAT(AQ409), IF($AN$427&gt;SUM($AN$381:AN409),_xlfn.CONCAT(", ",AQ409), IF($AN$427=SUM($AN$381:AN409),_xlfn.CONCAT(" y ",AQ409,".")))))</f>
        <v/>
      </c>
      <c r="AQ409" s="113">
        <v>28</v>
      </c>
      <c r="AS409" s="522">
        <f t="shared" si="201"/>
        <v>0</v>
      </c>
      <c r="AT409" s="522"/>
    </row>
    <row r="410" spans="1:46" s="38" customFormat="1" ht="15" customHeight="1">
      <c r="A410" s="18"/>
      <c r="B410" s="51"/>
      <c r="C410" s="48" t="s">
        <v>5029</v>
      </c>
      <c r="D410" s="547" t="str">
        <f>IF(CNGE_2024_M3_Secc1!D81="","",CNGE_2024_M3_Secc1!D81)</f>
        <v/>
      </c>
      <c r="E410" s="548"/>
      <c r="F410" s="548"/>
      <c r="G410" s="548"/>
      <c r="H410" s="548"/>
      <c r="I410" s="548"/>
      <c r="J410" s="548"/>
      <c r="K410" s="548"/>
      <c r="L410" s="548"/>
      <c r="M410" s="548"/>
      <c r="N410" s="549"/>
      <c r="O410" s="531"/>
      <c r="P410" s="531"/>
      <c r="Q410" s="531"/>
      <c r="R410" s="531"/>
      <c r="S410" s="531"/>
      <c r="T410" s="531"/>
      <c r="U410" s="531"/>
      <c r="V410" s="531"/>
      <c r="W410" s="531"/>
      <c r="X410" s="531"/>
      <c r="Y410" s="531"/>
      <c r="Z410" s="531"/>
      <c r="AA410" s="531"/>
      <c r="AB410" s="531"/>
      <c r="AC410" s="531"/>
      <c r="AD410" s="531"/>
      <c r="AE410" s="2"/>
      <c r="AF410" s="169"/>
      <c r="AH410" s="522">
        <f t="shared" si="202"/>
        <v>0</v>
      </c>
      <c r="AI410" s="522"/>
      <c r="AJ410" s="522">
        <f t="shared" si="197"/>
        <v>0</v>
      </c>
      <c r="AK410" s="522"/>
      <c r="AL410" s="522">
        <f t="shared" si="198"/>
        <v>0</v>
      </c>
      <c r="AM410" s="522" t="str">
        <f t="shared" si="199"/>
        <v>NA</v>
      </c>
      <c r="AN410" s="524">
        <f t="shared" si="200"/>
        <v>0</v>
      </c>
      <c r="AO410" s="526"/>
      <c r="AP410" s="125" t="str">
        <f>IF(AN410=0,"", IF(SUM($AN$381:AN410)=1,_xlfn.CONCAT(AQ410), IF($AN$427&gt;SUM($AN$381:AN410),_xlfn.CONCAT(", ",AQ410), IF($AN$427=SUM($AN$381:AN410),_xlfn.CONCAT(" y ",AQ410,".")))))</f>
        <v/>
      </c>
      <c r="AQ410" s="113">
        <v>29</v>
      </c>
      <c r="AS410" s="522">
        <f t="shared" si="201"/>
        <v>0</v>
      </c>
      <c r="AT410" s="522"/>
    </row>
    <row r="411" spans="1:46" s="38" customFormat="1" ht="15" customHeight="1">
      <c r="A411" s="18"/>
      <c r="B411" s="51"/>
      <c r="C411" s="48" t="s">
        <v>5030</v>
      </c>
      <c r="D411" s="547" t="str">
        <f>IF(CNGE_2024_M3_Secc1!D82="","",CNGE_2024_M3_Secc1!D82)</f>
        <v/>
      </c>
      <c r="E411" s="548"/>
      <c r="F411" s="548"/>
      <c r="G411" s="548"/>
      <c r="H411" s="548"/>
      <c r="I411" s="548"/>
      <c r="J411" s="548"/>
      <c r="K411" s="548"/>
      <c r="L411" s="548"/>
      <c r="M411" s="548"/>
      <c r="N411" s="549"/>
      <c r="O411" s="531"/>
      <c r="P411" s="531"/>
      <c r="Q411" s="531"/>
      <c r="R411" s="531"/>
      <c r="S411" s="531"/>
      <c r="T411" s="531"/>
      <c r="U411" s="531"/>
      <c r="V411" s="531"/>
      <c r="W411" s="531"/>
      <c r="X411" s="531"/>
      <c r="Y411" s="531"/>
      <c r="Z411" s="531"/>
      <c r="AA411" s="531"/>
      <c r="AB411" s="531"/>
      <c r="AC411" s="531"/>
      <c r="AD411" s="531"/>
      <c r="AE411" s="2"/>
      <c r="AF411" s="169"/>
      <c r="AH411" s="522">
        <f t="shared" si="202"/>
        <v>0</v>
      </c>
      <c r="AI411" s="522"/>
      <c r="AJ411" s="522">
        <f t="shared" si="197"/>
        <v>0</v>
      </c>
      <c r="AK411" s="522"/>
      <c r="AL411" s="522">
        <f t="shared" si="198"/>
        <v>0</v>
      </c>
      <c r="AM411" s="522" t="str">
        <f t="shared" si="199"/>
        <v>NA</v>
      </c>
      <c r="AN411" s="524">
        <f t="shared" si="200"/>
        <v>0</v>
      </c>
      <c r="AO411" s="526"/>
      <c r="AP411" s="125" t="str">
        <f>IF(AN411=0,"", IF(SUM($AN$381:AN411)=1,_xlfn.CONCAT(AQ411), IF($AN$427&gt;SUM($AN$381:AN411),_xlfn.CONCAT(", ",AQ411), IF($AN$427=SUM($AN$381:AN411),_xlfn.CONCAT(" y ",AQ411,".")))))</f>
        <v/>
      </c>
      <c r="AQ411" s="113">
        <v>30</v>
      </c>
      <c r="AS411" s="522">
        <f t="shared" si="201"/>
        <v>0</v>
      </c>
      <c r="AT411" s="522"/>
    </row>
    <row r="412" spans="1:46" s="38" customFormat="1" ht="15" customHeight="1">
      <c r="A412" s="18"/>
      <c r="B412" s="51"/>
      <c r="C412" s="48" t="s">
        <v>5031</v>
      </c>
      <c r="D412" s="547" t="str">
        <f>IF(CNGE_2024_M3_Secc1!D83="","",CNGE_2024_M3_Secc1!D83)</f>
        <v/>
      </c>
      <c r="E412" s="548"/>
      <c r="F412" s="548"/>
      <c r="G412" s="548"/>
      <c r="H412" s="548"/>
      <c r="I412" s="548"/>
      <c r="J412" s="548"/>
      <c r="K412" s="548"/>
      <c r="L412" s="548"/>
      <c r="M412" s="548"/>
      <c r="N412" s="549"/>
      <c r="O412" s="531"/>
      <c r="P412" s="531"/>
      <c r="Q412" s="531"/>
      <c r="R412" s="531"/>
      <c r="S412" s="531"/>
      <c r="T412" s="531"/>
      <c r="U412" s="531"/>
      <c r="V412" s="531"/>
      <c r="W412" s="531"/>
      <c r="X412" s="531"/>
      <c r="Y412" s="531"/>
      <c r="Z412" s="531"/>
      <c r="AA412" s="531"/>
      <c r="AB412" s="531"/>
      <c r="AC412" s="531"/>
      <c r="AD412" s="531"/>
      <c r="AE412" s="2"/>
      <c r="AF412" s="169"/>
      <c r="AH412" s="522">
        <f t="shared" si="202"/>
        <v>0</v>
      </c>
      <c r="AI412" s="522"/>
      <c r="AJ412" s="522">
        <f t="shared" si="197"/>
        <v>0</v>
      </c>
      <c r="AK412" s="522"/>
      <c r="AL412" s="522">
        <f t="shared" si="198"/>
        <v>0</v>
      </c>
      <c r="AM412" s="522" t="str">
        <f t="shared" si="199"/>
        <v>NA</v>
      </c>
      <c r="AN412" s="524">
        <f t="shared" si="200"/>
        <v>0</v>
      </c>
      <c r="AO412" s="526"/>
      <c r="AP412" s="125" t="str">
        <f>IF(AN412=0,"", IF(SUM($AN$381:AN412)=1,_xlfn.CONCAT(AQ412), IF($AN$427&gt;SUM($AN$381:AN412),_xlfn.CONCAT(", ",AQ412), IF($AN$427=SUM($AN$381:AN412),_xlfn.CONCAT(" y ",AQ412,".")))))</f>
        <v/>
      </c>
      <c r="AQ412" s="113">
        <v>31</v>
      </c>
      <c r="AS412" s="522">
        <f t="shared" si="201"/>
        <v>0</v>
      </c>
      <c r="AT412" s="522"/>
    </row>
    <row r="413" spans="1:46" s="38" customFormat="1" ht="15" customHeight="1">
      <c r="A413" s="18"/>
      <c r="B413" s="51"/>
      <c r="C413" s="48" t="s">
        <v>5032</v>
      </c>
      <c r="D413" s="547" t="str">
        <f>IF(CNGE_2024_M3_Secc1!D84="","",CNGE_2024_M3_Secc1!D84)</f>
        <v/>
      </c>
      <c r="E413" s="548"/>
      <c r="F413" s="548"/>
      <c r="G413" s="548"/>
      <c r="H413" s="548"/>
      <c r="I413" s="548"/>
      <c r="J413" s="548"/>
      <c r="K413" s="548"/>
      <c r="L413" s="548"/>
      <c r="M413" s="548"/>
      <c r="N413" s="549"/>
      <c r="O413" s="531"/>
      <c r="P413" s="531"/>
      <c r="Q413" s="531"/>
      <c r="R413" s="531"/>
      <c r="S413" s="531"/>
      <c r="T413" s="531"/>
      <c r="U413" s="531"/>
      <c r="V413" s="531"/>
      <c r="W413" s="531"/>
      <c r="X413" s="531"/>
      <c r="Y413" s="531"/>
      <c r="Z413" s="531"/>
      <c r="AA413" s="531"/>
      <c r="AB413" s="531"/>
      <c r="AC413" s="531"/>
      <c r="AD413" s="531"/>
      <c r="AE413" s="2"/>
      <c r="AF413" s="169"/>
      <c r="AH413" s="522">
        <f t="shared" si="202"/>
        <v>0</v>
      </c>
      <c r="AI413" s="522"/>
      <c r="AJ413" s="522">
        <f t="shared" si="197"/>
        <v>0</v>
      </c>
      <c r="AK413" s="522"/>
      <c r="AL413" s="522">
        <f t="shared" si="198"/>
        <v>0</v>
      </c>
      <c r="AM413" s="522" t="str">
        <f t="shared" si="199"/>
        <v>NA</v>
      </c>
      <c r="AN413" s="524">
        <f t="shared" si="200"/>
        <v>0</v>
      </c>
      <c r="AO413" s="526"/>
      <c r="AP413" s="125" t="str">
        <f>IF(AN413=0,"", IF(SUM($AN$381:AN413)=1,_xlfn.CONCAT(AQ413), IF($AN$427&gt;SUM($AN$381:AN413),_xlfn.CONCAT(", ",AQ413), IF($AN$427=SUM($AN$381:AN413),_xlfn.CONCAT(" y ",AQ413,".")))))</f>
        <v/>
      </c>
      <c r="AQ413" s="113">
        <v>32</v>
      </c>
      <c r="AS413" s="522">
        <f t="shared" si="201"/>
        <v>0</v>
      </c>
      <c r="AT413" s="522"/>
    </row>
    <row r="414" spans="1:46" s="38" customFormat="1" ht="15" customHeight="1">
      <c r="A414" s="18"/>
      <c r="B414" s="51"/>
      <c r="C414" s="48" t="s">
        <v>5033</v>
      </c>
      <c r="D414" s="547" t="str">
        <f>IF(CNGE_2024_M3_Secc1!D85="","",CNGE_2024_M3_Secc1!D85)</f>
        <v/>
      </c>
      <c r="E414" s="548"/>
      <c r="F414" s="548"/>
      <c r="G414" s="548"/>
      <c r="H414" s="548"/>
      <c r="I414" s="548"/>
      <c r="J414" s="548"/>
      <c r="K414" s="548"/>
      <c r="L414" s="548"/>
      <c r="M414" s="548"/>
      <c r="N414" s="549"/>
      <c r="O414" s="531"/>
      <c r="P414" s="531"/>
      <c r="Q414" s="531"/>
      <c r="R414" s="531"/>
      <c r="S414" s="531"/>
      <c r="T414" s="531"/>
      <c r="U414" s="531"/>
      <c r="V414" s="531"/>
      <c r="W414" s="531"/>
      <c r="X414" s="531"/>
      <c r="Y414" s="531"/>
      <c r="Z414" s="531"/>
      <c r="AA414" s="531"/>
      <c r="AB414" s="531"/>
      <c r="AC414" s="531"/>
      <c r="AD414" s="531"/>
      <c r="AE414" s="2"/>
      <c r="AF414" s="169"/>
      <c r="AH414" s="522">
        <f t="shared" si="202"/>
        <v>0</v>
      </c>
      <c r="AI414" s="522"/>
      <c r="AJ414" s="522">
        <f t="shared" si="197"/>
        <v>0</v>
      </c>
      <c r="AK414" s="522"/>
      <c r="AL414" s="522">
        <f t="shared" si="198"/>
        <v>0</v>
      </c>
      <c r="AM414" s="522" t="str">
        <f t="shared" si="199"/>
        <v>NA</v>
      </c>
      <c r="AN414" s="524">
        <f t="shared" si="200"/>
        <v>0</v>
      </c>
      <c r="AO414" s="526"/>
      <c r="AP414" s="125" t="str">
        <f>IF(AN414=0,"", IF(SUM($AN$381:AN414)=1,_xlfn.CONCAT(AQ414), IF($AN$427&gt;SUM($AN$381:AN414),_xlfn.CONCAT(", ",AQ414), IF($AN$427=SUM($AN$381:AN414),_xlfn.CONCAT(" y ",AQ414,".")))))</f>
        <v/>
      </c>
      <c r="AQ414" s="113">
        <v>33</v>
      </c>
      <c r="AS414" s="522">
        <f t="shared" si="201"/>
        <v>0</v>
      </c>
      <c r="AT414" s="522"/>
    </row>
    <row r="415" spans="1:46" s="38" customFormat="1" ht="15" customHeight="1">
      <c r="A415" s="18"/>
      <c r="B415" s="51"/>
      <c r="C415" s="48" t="s">
        <v>5034</v>
      </c>
      <c r="D415" s="547" t="str">
        <f>IF(CNGE_2024_M3_Secc1!D86="","",CNGE_2024_M3_Secc1!D86)</f>
        <v/>
      </c>
      <c r="E415" s="548"/>
      <c r="F415" s="548"/>
      <c r="G415" s="548"/>
      <c r="H415" s="548"/>
      <c r="I415" s="548"/>
      <c r="J415" s="548"/>
      <c r="K415" s="548"/>
      <c r="L415" s="548"/>
      <c r="M415" s="548"/>
      <c r="N415" s="549"/>
      <c r="O415" s="531"/>
      <c r="P415" s="531"/>
      <c r="Q415" s="531"/>
      <c r="R415" s="531"/>
      <c r="S415" s="531"/>
      <c r="T415" s="531"/>
      <c r="U415" s="531"/>
      <c r="V415" s="531"/>
      <c r="W415" s="531"/>
      <c r="X415" s="531"/>
      <c r="Y415" s="531"/>
      <c r="Z415" s="531"/>
      <c r="AA415" s="531"/>
      <c r="AB415" s="531"/>
      <c r="AC415" s="531"/>
      <c r="AD415" s="531"/>
      <c r="AE415" s="2"/>
      <c r="AF415" s="169"/>
      <c r="AH415" s="522">
        <f t="shared" si="202"/>
        <v>0</v>
      </c>
      <c r="AI415" s="522"/>
      <c r="AJ415" s="522">
        <f t="shared" si="197"/>
        <v>0</v>
      </c>
      <c r="AK415" s="522"/>
      <c r="AL415" s="522">
        <f t="shared" si="198"/>
        <v>0</v>
      </c>
      <c r="AM415" s="522" t="str">
        <f t="shared" si="199"/>
        <v>NA</v>
      </c>
      <c r="AN415" s="524">
        <f t="shared" si="200"/>
        <v>0</v>
      </c>
      <c r="AO415" s="526"/>
      <c r="AP415" s="125" t="str">
        <f>IF(AN415=0,"", IF(SUM($AN$381:AN415)=1,_xlfn.CONCAT(AQ415), IF($AN$427&gt;SUM($AN$381:AN415),_xlfn.CONCAT(", ",AQ415), IF($AN$427=SUM($AN$381:AN415),_xlfn.CONCAT(" y ",AQ415,".")))))</f>
        <v/>
      </c>
      <c r="AQ415" s="113">
        <v>34</v>
      </c>
      <c r="AS415" s="522">
        <f t="shared" si="201"/>
        <v>0</v>
      </c>
      <c r="AT415" s="522"/>
    </row>
    <row r="416" spans="1:46" s="38" customFormat="1" ht="15" customHeight="1">
      <c r="A416" s="18"/>
      <c r="B416" s="51"/>
      <c r="C416" s="48" t="s">
        <v>5035</v>
      </c>
      <c r="D416" s="547" t="str">
        <f>IF(CNGE_2024_M3_Secc1!D87="","",CNGE_2024_M3_Secc1!D87)</f>
        <v/>
      </c>
      <c r="E416" s="548"/>
      <c r="F416" s="548"/>
      <c r="G416" s="548"/>
      <c r="H416" s="548"/>
      <c r="I416" s="548"/>
      <c r="J416" s="548"/>
      <c r="K416" s="548"/>
      <c r="L416" s="548"/>
      <c r="M416" s="548"/>
      <c r="N416" s="549"/>
      <c r="O416" s="531"/>
      <c r="P416" s="531"/>
      <c r="Q416" s="531"/>
      <c r="R416" s="531"/>
      <c r="S416" s="531"/>
      <c r="T416" s="531"/>
      <c r="U416" s="531"/>
      <c r="V416" s="531"/>
      <c r="W416" s="531"/>
      <c r="X416" s="531"/>
      <c r="Y416" s="531"/>
      <c r="Z416" s="531"/>
      <c r="AA416" s="531"/>
      <c r="AB416" s="531"/>
      <c r="AC416" s="531"/>
      <c r="AD416" s="531"/>
      <c r="AE416" s="2"/>
      <c r="AF416" s="169"/>
      <c r="AH416" s="522">
        <f t="shared" si="202"/>
        <v>0</v>
      </c>
      <c r="AI416" s="522"/>
      <c r="AJ416" s="522">
        <f t="shared" si="197"/>
        <v>0</v>
      </c>
      <c r="AK416" s="522"/>
      <c r="AL416" s="522">
        <f t="shared" si="198"/>
        <v>0</v>
      </c>
      <c r="AM416" s="522" t="str">
        <f t="shared" si="199"/>
        <v>NA</v>
      </c>
      <c r="AN416" s="524">
        <f t="shared" si="200"/>
        <v>0</v>
      </c>
      <c r="AO416" s="526"/>
      <c r="AP416" s="125" t="str">
        <f>IF(AN416=0,"", IF(SUM($AN$381:AN416)=1,_xlfn.CONCAT(AQ416), IF($AN$427&gt;SUM($AN$381:AN416),_xlfn.CONCAT(", ",AQ416), IF($AN$427=SUM($AN$381:AN416),_xlfn.CONCAT(" y ",AQ416,".")))))</f>
        <v/>
      </c>
      <c r="AQ416" s="113">
        <v>35</v>
      </c>
      <c r="AS416" s="522">
        <f t="shared" si="201"/>
        <v>0</v>
      </c>
      <c r="AT416" s="522"/>
    </row>
    <row r="417" spans="1:46" s="38" customFormat="1" ht="15" customHeight="1">
      <c r="A417" s="18"/>
      <c r="B417" s="51"/>
      <c r="C417" s="48" t="s">
        <v>5105</v>
      </c>
      <c r="D417" s="547" t="str">
        <f>IF(CNGE_2024_M3_Secc1!D88="","",CNGE_2024_M3_Secc1!D88)</f>
        <v/>
      </c>
      <c r="E417" s="548"/>
      <c r="F417" s="548"/>
      <c r="G417" s="548"/>
      <c r="H417" s="548"/>
      <c r="I417" s="548"/>
      <c r="J417" s="548"/>
      <c r="K417" s="548"/>
      <c r="L417" s="548"/>
      <c r="M417" s="548"/>
      <c r="N417" s="549"/>
      <c r="O417" s="531"/>
      <c r="P417" s="531"/>
      <c r="Q417" s="531"/>
      <c r="R417" s="531"/>
      <c r="S417" s="531"/>
      <c r="T417" s="531"/>
      <c r="U417" s="531"/>
      <c r="V417" s="531"/>
      <c r="W417" s="531"/>
      <c r="X417" s="531"/>
      <c r="Y417" s="531"/>
      <c r="Z417" s="531"/>
      <c r="AA417" s="531"/>
      <c r="AB417" s="531"/>
      <c r="AC417" s="531"/>
      <c r="AD417" s="531"/>
      <c r="AE417" s="2"/>
      <c r="AF417" s="169"/>
      <c r="AH417" s="522">
        <f t="shared" si="202"/>
        <v>0</v>
      </c>
      <c r="AI417" s="522"/>
      <c r="AJ417" s="522">
        <f t="shared" si="197"/>
        <v>0</v>
      </c>
      <c r="AK417" s="522"/>
      <c r="AL417" s="522">
        <f t="shared" si="198"/>
        <v>0</v>
      </c>
      <c r="AM417" s="522" t="str">
        <f t="shared" si="199"/>
        <v>NA</v>
      </c>
      <c r="AN417" s="524">
        <f t="shared" si="200"/>
        <v>0</v>
      </c>
      <c r="AO417" s="526"/>
      <c r="AP417" s="125" t="str">
        <f>IF(AN417=0,"", IF(SUM($AN$381:AN417)=1,_xlfn.CONCAT(AQ417), IF($AN$427&gt;SUM($AN$381:AN417),_xlfn.CONCAT(", ",AQ417), IF($AN$427=SUM($AN$381:AN417),_xlfn.CONCAT(" y ",AQ417,".")))))</f>
        <v/>
      </c>
      <c r="AQ417" s="113">
        <v>36</v>
      </c>
      <c r="AS417" s="522">
        <f t="shared" si="201"/>
        <v>0</v>
      </c>
      <c r="AT417" s="522"/>
    </row>
    <row r="418" spans="1:46" s="38" customFormat="1" ht="15" customHeight="1">
      <c r="A418" s="18"/>
      <c r="B418" s="51"/>
      <c r="C418" s="48" t="s">
        <v>5106</v>
      </c>
      <c r="D418" s="547" t="str">
        <f>IF(CNGE_2024_M3_Secc1!D89="","",CNGE_2024_M3_Secc1!D89)</f>
        <v/>
      </c>
      <c r="E418" s="548"/>
      <c r="F418" s="548"/>
      <c r="G418" s="548"/>
      <c r="H418" s="548"/>
      <c r="I418" s="548"/>
      <c r="J418" s="548"/>
      <c r="K418" s="548"/>
      <c r="L418" s="548"/>
      <c r="M418" s="548"/>
      <c r="N418" s="549"/>
      <c r="O418" s="531"/>
      <c r="P418" s="531"/>
      <c r="Q418" s="531"/>
      <c r="R418" s="531"/>
      <c r="S418" s="531"/>
      <c r="T418" s="531"/>
      <c r="U418" s="531"/>
      <c r="V418" s="531"/>
      <c r="W418" s="531"/>
      <c r="X418" s="531"/>
      <c r="Y418" s="531"/>
      <c r="Z418" s="531"/>
      <c r="AA418" s="531"/>
      <c r="AB418" s="531"/>
      <c r="AC418" s="531"/>
      <c r="AD418" s="531"/>
      <c r="AE418" s="2"/>
      <c r="AF418" s="169"/>
      <c r="AH418" s="522">
        <f t="shared" si="202"/>
        <v>0</v>
      </c>
      <c r="AI418" s="522"/>
      <c r="AJ418" s="522">
        <f t="shared" si="197"/>
        <v>0</v>
      </c>
      <c r="AK418" s="522"/>
      <c r="AL418" s="522">
        <f t="shared" si="198"/>
        <v>0</v>
      </c>
      <c r="AM418" s="522" t="str">
        <f t="shared" si="199"/>
        <v>NA</v>
      </c>
      <c r="AN418" s="524">
        <f t="shared" si="200"/>
        <v>0</v>
      </c>
      <c r="AO418" s="526"/>
      <c r="AP418" s="125" t="str">
        <f>IF(AN418=0,"", IF(SUM($AN$381:AN418)=1,_xlfn.CONCAT(AQ418), IF($AN$427&gt;SUM($AN$381:AN418),_xlfn.CONCAT(", ",AQ418), IF($AN$427=SUM($AN$381:AN418),_xlfn.CONCAT(" y ",AQ418,".")))))</f>
        <v/>
      </c>
      <c r="AQ418" s="113">
        <v>37</v>
      </c>
      <c r="AS418" s="522">
        <f t="shared" si="201"/>
        <v>0</v>
      </c>
      <c r="AT418" s="522"/>
    </row>
    <row r="419" spans="1:46" s="38" customFormat="1" ht="15" customHeight="1">
      <c r="A419" s="18"/>
      <c r="B419" s="51"/>
      <c r="C419" s="48" t="s">
        <v>5107</v>
      </c>
      <c r="D419" s="547" t="str">
        <f>IF(CNGE_2024_M3_Secc1!D90="","",CNGE_2024_M3_Secc1!D90)</f>
        <v/>
      </c>
      <c r="E419" s="548"/>
      <c r="F419" s="548"/>
      <c r="G419" s="548"/>
      <c r="H419" s="548"/>
      <c r="I419" s="548"/>
      <c r="J419" s="548"/>
      <c r="K419" s="548"/>
      <c r="L419" s="548"/>
      <c r="M419" s="548"/>
      <c r="N419" s="549"/>
      <c r="O419" s="531"/>
      <c r="P419" s="531"/>
      <c r="Q419" s="531"/>
      <c r="R419" s="531"/>
      <c r="S419" s="531"/>
      <c r="T419" s="531"/>
      <c r="U419" s="531"/>
      <c r="V419" s="531"/>
      <c r="W419" s="531"/>
      <c r="X419" s="531"/>
      <c r="Y419" s="531"/>
      <c r="Z419" s="531"/>
      <c r="AA419" s="531"/>
      <c r="AB419" s="531"/>
      <c r="AC419" s="531"/>
      <c r="AD419" s="531"/>
      <c r="AE419" s="2"/>
      <c r="AF419" s="169"/>
      <c r="AH419" s="522">
        <f t="shared" si="202"/>
        <v>0</v>
      </c>
      <c r="AI419" s="522"/>
      <c r="AJ419" s="522">
        <f t="shared" si="197"/>
        <v>0</v>
      </c>
      <c r="AK419" s="522"/>
      <c r="AL419" s="522">
        <f t="shared" si="198"/>
        <v>0</v>
      </c>
      <c r="AM419" s="522" t="str">
        <f t="shared" si="199"/>
        <v>NA</v>
      </c>
      <c r="AN419" s="524">
        <f t="shared" si="200"/>
        <v>0</v>
      </c>
      <c r="AO419" s="526"/>
      <c r="AP419" s="125" t="str">
        <f>IF(AN419=0,"", IF(SUM($AN$381:AN419)=1,_xlfn.CONCAT(AQ419), IF($AN$427&gt;SUM($AN$381:AN419),_xlfn.CONCAT(", ",AQ419), IF($AN$427=SUM($AN$381:AN419),_xlfn.CONCAT(" y ",AQ419,".")))))</f>
        <v/>
      </c>
      <c r="AQ419" s="113">
        <v>38</v>
      </c>
      <c r="AS419" s="522">
        <f t="shared" si="201"/>
        <v>0</v>
      </c>
      <c r="AT419" s="522"/>
    </row>
    <row r="420" spans="1:46" s="38" customFormat="1" ht="15" customHeight="1">
      <c r="A420" s="18"/>
      <c r="B420" s="51"/>
      <c r="C420" s="48" t="s">
        <v>5108</v>
      </c>
      <c r="D420" s="547" t="str">
        <f>IF(CNGE_2024_M3_Secc1!D91="","",CNGE_2024_M3_Secc1!D91)</f>
        <v/>
      </c>
      <c r="E420" s="548"/>
      <c r="F420" s="548"/>
      <c r="G420" s="548"/>
      <c r="H420" s="548"/>
      <c r="I420" s="548"/>
      <c r="J420" s="548"/>
      <c r="K420" s="548"/>
      <c r="L420" s="548"/>
      <c r="M420" s="548"/>
      <c r="N420" s="549"/>
      <c r="O420" s="531"/>
      <c r="P420" s="531"/>
      <c r="Q420" s="531"/>
      <c r="R420" s="531"/>
      <c r="S420" s="531"/>
      <c r="T420" s="531"/>
      <c r="U420" s="531"/>
      <c r="V420" s="531"/>
      <c r="W420" s="531"/>
      <c r="X420" s="531"/>
      <c r="Y420" s="531"/>
      <c r="Z420" s="531"/>
      <c r="AA420" s="531"/>
      <c r="AB420" s="531"/>
      <c r="AC420" s="531"/>
      <c r="AD420" s="531"/>
      <c r="AE420" s="2"/>
      <c r="AF420" s="169"/>
      <c r="AH420" s="522">
        <f t="shared" si="202"/>
        <v>0</v>
      </c>
      <c r="AI420" s="522"/>
      <c r="AJ420" s="522">
        <f t="shared" si="197"/>
        <v>0</v>
      </c>
      <c r="AK420" s="522"/>
      <c r="AL420" s="522">
        <f t="shared" si="198"/>
        <v>0</v>
      </c>
      <c r="AM420" s="522" t="str">
        <f t="shared" si="199"/>
        <v>NA</v>
      </c>
      <c r="AN420" s="524">
        <f t="shared" si="200"/>
        <v>0</v>
      </c>
      <c r="AO420" s="526"/>
      <c r="AP420" s="125" t="str">
        <f>IF(AN420=0,"", IF(SUM($AN$381:AN420)=1,_xlfn.CONCAT(AQ420), IF($AN$427&gt;SUM($AN$381:AN420),_xlfn.CONCAT(", ",AQ420), IF($AN$427=SUM($AN$381:AN420),_xlfn.CONCAT(" y ",AQ420,".")))))</f>
        <v/>
      </c>
      <c r="AQ420" s="113">
        <v>39</v>
      </c>
      <c r="AS420" s="522">
        <f t="shared" si="201"/>
        <v>0</v>
      </c>
      <c r="AT420" s="522"/>
    </row>
    <row r="421" spans="1:46" s="38" customFormat="1" ht="15" customHeight="1">
      <c r="A421" s="18"/>
      <c r="B421" s="51"/>
      <c r="C421" s="48" t="s">
        <v>5109</v>
      </c>
      <c r="D421" s="547" t="str">
        <f>IF(CNGE_2024_M3_Secc1!D92="","",CNGE_2024_M3_Secc1!D92)</f>
        <v/>
      </c>
      <c r="E421" s="548"/>
      <c r="F421" s="548"/>
      <c r="G421" s="548"/>
      <c r="H421" s="548"/>
      <c r="I421" s="548"/>
      <c r="J421" s="548"/>
      <c r="K421" s="548"/>
      <c r="L421" s="548"/>
      <c r="M421" s="548"/>
      <c r="N421" s="549"/>
      <c r="O421" s="531"/>
      <c r="P421" s="531"/>
      <c r="Q421" s="531"/>
      <c r="R421" s="531"/>
      <c r="S421" s="531"/>
      <c r="T421" s="531"/>
      <c r="U421" s="531"/>
      <c r="V421" s="531"/>
      <c r="W421" s="531"/>
      <c r="X421" s="531"/>
      <c r="Y421" s="531"/>
      <c r="Z421" s="531"/>
      <c r="AA421" s="531"/>
      <c r="AB421" s="531"/>
      <c r="AC421" s="531"/>
      <c r="AD421" s="531"/>
      <c r="AE421" s="2"/>
      <c r="AF421" s="169"/>
      <c r="AH421" s="522">
        <f t="shared" si="202"/>
        <v>0</v>
      </c>
      <c r="AI421" s="522"/>
      <c r="AJ421" s="522">
        <f t="shared" si="197"/>
        <v>0</v>
      </c>
      <c r="AK421" s="522"/>
      <c r="AL421" s="522">
        <f t="shared" si="198"/>
        <v>0</v>
      </c>
      <c r="AM421" s="522" t="str">
        <f t="shared" si="199"/>
        <v>NA</v>
      </c>
      <c r="AN421" s="524">
        <f t="shared" si="200"/>
        <v>0</v>
      </c>
      <c r="AO421" s="526"/>
      <c r="AP421" s="125" t="str">
        <f>IF(AN421=0,"", IF(SUM($AN$381:AN421)=1,_xlfn.CONCAT(AQ421), IF($AN$427&gt;SUM($AN$381:AN421),_xlfn.CONCAT(", ",AQ421), IF($AN$427=SUM($AN$381:AN421),_xlfn.CONCAT(" y ",AQ421,".")))))</f>
        <v/>
      </c>
      <c r="AQ421" s="113">
        <v>40</v>
      </c>
      <c r="AS421" s="522">
        <f t="shared" si="201"/>
        <v>0</v>
      </c>
      <c r="AT421" s="522"/>
    </row>
    <row r="422" spans="1:46" s="38" customFormat="1" ht="15" customHeight="1">
      <c r="A422" s="18"/>
      <c r="B422" s="51"/>
      <c r="C422" s="48" t="s">
        <v>5110</v>
      </c>
      <c r="D422" s="547" t="str">
        <f>IF(CNGE_2024_M3_Secc1!D93="","",CNGE_2024_M3_Secc1!D93)</f>
        <v/>
      </c>
      <c r="E422" s="548"/>
      <c r="F422" s="548"/>
      <c r="G422" s="548"/>
      <c r="H422" s="548"/>
      <c r="I422" s="548"/>
      <c r="J422" s="548"/>
      <c r="K422" s="548"/>
      <c r="L422" s="548"/>
      <c r="M422" s="548"/>
      <c r="N422" s="549"/>
      <c r="O422" s="531"/>
      <c r="P422" s="531"/>
      <c r="Q422" s="531"/>
      <c r="R422" s="531"/>
      <c r="S422" s="531"/>
      <c r="T422" s="531"/>
      <c r="U422" s="531"/>
      <c r="V422" s="531"/>
      <c r="W422" s="531"/>
      <c r="X422" s="531"/>
      <c r="Y422" s="531"/>
      <c r="Z422" s="531"/>
      <c r="AA422" s="531"/>
      <c r="AB422" s="531"/>
      <c r="AC422" s="531"/>
      <c r="AD422" s="531"/>
      <c r="AE422" s="2"/>
      <c r="AF422" s="169"/>
      <c r="AH422" s="522">
        <f t="shared" si="202"/>
        <v>0</v>
      </c>
      <c r="AI422" s="522"/>
      <c r="AJ422" s="522">
        <f t="shared" si="197"/>
        <v>0</v>
      </c>
      <c r="AK422" s="522"/>
      <c r="AL422" s="522">
        <f t="shared" si="198"/>
        <v>0</v>
      </c>
      <c r="AM422" s="522" t="str">
        <f t="shared" si="199"/>
        <v>NA</v>
      </c>
      <c r="AN422" s="524">
        <f t="shared" si="200"/>
        <v>0</v>
      </c>
      <c r="AO422" s="526"/>
      <c r="AP422" s="125" t="str">
        <f>IF(AN422=0,"", IF(SUM($AN$381:AN422)=1,_xlfn.CONCAT(AQ422), IF($AN$427&gt;SUM($AN$381:AN422),_xlfn.CONCAT(", ",AQ422), IF($AN$427=SUM($AN$381:AN422),_xlfn.CONCAT(" y ",AQ422,".")))))</f>
        <v/>
      </c>
      <c r="AQ422" s="113">
        <v>41</v>
      </c>
      <c r="AS422" s="522">
        <f t="shared" si="201"/>
        <v>0</v>
      </c>
      <c r="AT422" s="522"/>
    </row>
    <row r="423" spans="1:46" s="38" customFormat="1" ht="15" customHeight="1">
      <c r="A423" s="18"/>
      <c r="B423" s="51"/>
      <c r="C423" s="48" t="s">
        <v>5111</v>
      </c>
      <c r="D423" s="547" t="str">
        <f>IF(CNGE_2024_M3_Secc1!D94="","",CNGE_2024_M3_Secc1!D94)</f>
        <v/>
      </c>
      <c r="E423" s="548"/>
      <c r="F423" s="548"/>
      <c r="G423" s="548"/>
      <c r="H423" s="548"/>
      <c r="I423" s="548"/>
      <c r="J423" s="548"/>
      <c r="K423" s="548"/>
      <c r="L423" s="548"/>
      <c r="M423" s="548"/>
      <c r="N423" s="549"/>
      <c r="O423" s="531"/>
      <c r="P423" s="531"/>
      <c r="Q423" s="531"/>
      <c r="R423" s="531"/>
      <c r="S423" s="531"/>
      <c r="T423" s="531"/>
      <c r="U423" s="531"/>
      <c r="V423" s="531"/>
      <c r="W423" s="531"/>
      <c r="X423" s="531"/>
      <c r="Y423" s="531"/>
      <c r="Z423" s="531"/>
      <c r="AA423" s="531"/>
      <c r="AB423" s="531"/>
      <c r="AC423" s="531"/>
      <c r="AD423" s="531"/>
      <c r="AE423" s="2"/>
      <c r="AF423" s="169"/>
      <c r="AH423" s="522">
        <f t="shared" si="202"/>
        <v>0</v>
      </c>
      <c r="AI423" s="522"/>
      <c r="AJ423" s="522">
        <f t="shared" si="197"/>
        <v>0</v>
      </c>
      <c r="AK423" s="522"/>
      <c r="AL423" s="522">
        <f t="shared" si="198"/>
        <v>0</v>
      </c>
      <c r="AM423" s="522" t="str">
        <f t="shared" si="199"/>
        <v>NA</v>
      </c>
      <c r="AN423" s="524">
        <f t="shared" si="200"/>
        <v>0</v>
      </c>
      <c r="AO423" s="526"/>
      <c r="AP423" s="125" t="str">
        <f>IF(AN423=0,"", IF(SUM($AN$381:AN423)=1,_xlfn.CONCAT(AQ423), IF($AN$427&gt;SUM($AN$381:AN423),_xlfn.CONCAT(", ",AQ423), IF($AN$427=SUM($AN$381:AN423),_xlfn.CONCAT(" y ",AQ423,".")))))</f>
        <v/>
      </c>
      <c r="AQ423" s="113">
        <v>42</v>
      </c>
      <c r="AS423" s="522">
        <f t="shared" si="201"/>
        <v>0</v>
      </c>
      <c r="AT423" s="522"/>
    </row>
    <row r="424" spans="1:46" s="38" customFormat="1" ht="15" customHeight="1">
      <c r="A424" s="18"/>
      <c r="B424" s="51"/>
      <c r="C424" s="48" t="s">
        <v>5112</v>
      </c>
      <c r="D424" s="547" t="str">
        <f>IF(CNGE_2024_M3_Secc1!D95="","",CNGE_2024_M3_Secc1!D95)</f>
        <v/>
      </c>
      <c r="E424" s="548"/>
      <c r="F424" s="548"/>
      <c r="G424" s="548"/>
      <c r="H424" s="548"/>
      <c r="I424" s="548"/>
      <c r="J424" s="548"/>
      <c r="K424" s="548"/>
      <c r="L424" s="548"/>
      <c r="M424" s="548"/>
      <c r="N424" s="549"/>
      <c r="O424" s="531"/>
      <c r="P424" s="531"/>
      <c r="Q424" s="531"/>
      <c r="R424" s="531"/>
      <c r="S424" s="531"/>
      <c r="T424" s="531"/>
      <c r="U424" s="531"/>
      <c r="V424" s="531"/>
      <c r="W424" s="531"/>
      <c r="X424" s="531"/>
      <c r="Y424" s="531"/>
      <c r="Z424" s="531"/>
      <c r="AA424" s="531"/>
      <c r="AB424" s="531"/>
      <c r="AC424" s="531"/>
      <c r="AD424" s="531"/>
      <c r="AE424" s="2"/>
      <c r="AF424" s="169"/>
      <c r="AH424" s="522">
        <f t="shared" si="202"/>
        <v>0</v>
      </c>
      <c r="AI424" s="522"/>
      <c r="AJ424" s="522">
        <f t="shared" si="197"/>
        <v>0</v>
      </c>
      <c r="AK424" s="522"/>
      <c r="AL424" s="522">
        <f t="shared" si="198"/>
        <v>0</v>
      </c>
      <c r="AM424" s="522" t="str">
        <f t="shared" si="199"/>
        <v>NA</v>
      </c>
      <c r="AN424" s="524">
        <f t="shared" si="200"/>
        <v>0</v>
      </c>
      <c r="AO424" s="526"/>
      <c r="AP424" s="125" t="str">
        <f>IF(AN424=0,"", IF(SUM($AN$381:AN424)=1,_xlfn.CONCAT(AQ424), IF($AN$427&gt;SUM($AN$381:AN424),_xlfn.CONCAT(", ",AQ424), IF($AN$427=SUM($AN$381:AN424),_xlfn.CONCAT(" y ",AQ424,".")))))</f>
        <v/>
      </c>
      <c r="AQ424" s="113">
        <v>43</v>
      </c>
      <c r="AS424" s="522">
        <f t="shared" si="201"/>
        <v>0</v>
      </c>
      <c r="AT424" s="522"/>
    </row>
    <row r="425" spans="1:46" s="38" customFormat="1" ht="15" customHeight="1">
      <c r="A425" s="18"/>
      <c r="B425" s="51"/>
      <c r="C425" s="48" t="s">
        <v>5113</v>
      </c>
      <c r="D425" s="547" t="str">
        <f>IF(CNGE_2024_M3_Secc1!D96="","",CNGE_2024_M3_Secc1!D96)</f>
        <v/>
      </c>
      <c r="E425" s="548"/>
      <c r="F425" s="548"/>
      <c r="G425" s="548"/>
      <c r="H425" s="548"/>
      <c r="I425" s="548"/>
      <c r="J425" s="548"/>
      <c r="K425" s="548"/>
      <c r="L425" s="548"/>
      <c r="M425" s="548"/>
      <c r="N425" s="549"/>
      <c r="O425" s="531"/>
      <c r="P425" s="531"/>
      <c r="Q425" s="531"/>
      <c r="R425" s="531"/>
      <c r="S425" s="531"/>
      <c r="T425" s="531"/>
      <c r="U425" s="531"/>
      <c r="V425" s="531"/>
      <c r="W425" s="531"/>
      <c r="X425" s="531"/>
      <c r="Y425" s="531"/>
      <c r="Z425" s="531"/>
      <c r="AA425" s="531"/>
      <c r="AB425" s="531"/>
      <c r="AC425" s="531"/>
      <c r="AD425" s="531"/>
      <c r="AE425" s="2"/>
      <c r="AF425" s="169"/>
      <c r="AH425" s="522">
        <f t="shared" si="202"/>
        <v>0</v>
      </c>
      <c r="AI425" s="522"/>
      <c r="AJ425" s="522">
        <f t="shared" si="197"/>
        <v>0</v>
      </c>
      <c r="AK425" s="522"/>
      <c r="AL425" s="522">
        <f t="shared" si="198"/>
        <v>0</v>
      </c>
      <c r="AM425" s="522" t="str">
        <f t="shared" si="199"/>
        <v>NA</v>
      </c>
      <c r="AN425" s="524">
        <f t="shared" si="200"/>
        <v>0</v>
      </c>
      <c r="AO425" s="526"/>
      <c r="AP425" s="125" t="str">
        <f>IF(AN425=0,"", IF(SUM($AN$381:AN425)=1,_xlfn.CONCAT(AQ425), IF($AN$427&gt;SUM($AN$381:AN425),_xlfn.CONCAT(", ",AQ425), IF($AN$427=SUM($AN$381:AN425),_xlfn.CONCAT(" y ",AQ425,".")))))</f>
        <v/>
      </c>
      <c r="AQ425" s="113">
        <v>44</v>
      </c>
      <c r="AS425" s="522">
        <f t="shared" si="201"/>
        <v>0</v>
      </c>
      <c r="AT425" s="522"/>
    </row>
    <row r="426" spans="1:46" s="38" customFormat="1" ht="15" customHeight="1">
      <c r="A426" s="18"/>
      <c r="B426" s="51"/>
      <c r="C426" s="48" t="s">
        <v>5114</v>
      </c>
      <c r="D426" s="547" t="str">
        <f>IF(CNGE_2024_M3_Secc1!D97="","",CNGE_2024_M3_Secc1!D97)</f>
        <v/>
      </c>
      <c r="E426" s="548"/>
      <c r="F426" s="548"/>
      <c r="G426" s="548"/>
      <c r="H426" s="548"/>
      <c r="I426" s="548"/>
      <c r="J426" s="548"/>
      <c r="K426" s="548"/>
      <c r="L426" s="548"/>
      <c r="M426" s="548"/>
      <c r="N426" s="549"/>
      <c r="O426" s="531"/>
      <c r="P426" s="531"/>
      <c r="Q426" s="531"/>
      <c r="R426" s="531"/>
      <c r="S426" s="531"/>
      <c r="T426" s="531"/>
      <c r="U426" s="531"/>
      <c r="V426" s="531"/>
      <c r="W426" s="531"/>
      <c r="X426" s="531"/>
      <c r="Y426" s="531"/>
      <c r="Z426" s="531"/>
      <c r="AA426" s="531"/>
      <c r="AB426" s="531"/>
      <c r="AC426" s="531"/>
      <c r="AD426" s="531"/>
      <c r="AE426" s="2"/>
      <c r="AF426" s="169"/>
      <c r="AH426" s="522">
        <f t="shared" si="202"/>
        <v>0</v>
      </c>
      <c r="AI426" s="522"/>
      <c r="AJ426" s="522">
        <f t="shared" si="197"/>
        <v>0</v>
      </c>
      <c r="AK426" s="522"/>
      <c r="AL426" s="522">
        <f t="shared" si="198"/>
        <v>0</v>
      </c>
      <c r="AM426" s="522" t="str">
        <f t="shared" si="199"/>
        <v>NA</v>
      </c>
      <c r="AN426" s="524">
        <f t="shared" si="200"/>
        <v>0</v>
      </c>
      <c r="AO426" s="526"/>
      <c r="AP426" s="125" t="str">
        <f>IF(AN426=0,"", IF(SUM($AN$381:AN426)=1,_xlfn.CONCAT(AQ426), IF($AN$427&gt;SUM($AN$381:AN426),_xlfn.CONCAT(", ",AQ426), IF($AN$427=SUM($AN$381:AN426),_xlfn.CONCAT(" y ",AQ426,".")))))</f>
        <v/>
      </c>
      <c r="AQ426" s="113">
        <v>45</v>
      </c>
      <c r="AS426" s="522">
        <f t="shared" si="201"/>
        <v>0</v>
      </c>
      <c r="AT426" s="522"/>
    </row>
    <row r="427" spans="1:46" s="38" customFormat="1" ht="15" customHeight="1">
      <c r="A427" s="18"/>
      <c r="B427" s="3"/>
      <c r="C427" s="52"/>
      <c r="D427" s="52"/>
      <c r="E427" s="52"/>
      <c r="F427" s="52"/>
      <c r="G427" s="52"/>
      <c r="H427" s="52"/>
      <c r="I427" s="52"/>
      <c r="N427" s="49" t="s">
        <v>5115</v>
      </c>
      <c r="O427" s="611">
        <f>IF(AND(SUM(O381:P426)=0,COUNTIF(O381:P426,"NS")&gt;0),"NS",
IF(AND(SUM(O381:P426)=0,COUNTIF(O381:P426,0)&gt;0),0,
IF(AND(SUM(O381:P426)=0,COUNTIF(O381:P426,"NA")&gt;0),"NA",
SUM(O381:P426))))</f>
        <v>0</v>
      </c>
      <c r="P427" s="611"/>
      <c r="Q427" s="611">
        <f t="shared" ref="Q427" si="203">IF(AND(SUM(Q381:R426)=0,COUNTIF(Q381:R426,"NS")&gt;0),"NS",
IF(AND(SUM(Q381:R426)=0,COUNTIF(Q381:R426,0)&gt;0),0,
IF(AND(SUM(Q381:R426)=0,COUNTIF(Q381:R426,"NA")&gt;0),"NA",
SUM(Q381:R426))))</f>
        <v>0</v>
      </c>
      <c r="R427" s="611"/>
      <c r="S427" s="611">
        <f t="shared" ref="S427" si="204">IF(AND(SUM(S381:T426)=0,COUNTIF(S381:T426,"NS")&gt;0),"NS",
IF(AND(SUM(S381:T426)=0,COUNTIF(S381:T426,0)&gt;0),0,
IF(AND(SUM(S381:T426)=0,COUNTIF(S381:T426,"NA")&gt;0),"NA",
SUM(S381:T426))))</f>
        <v>0</v>
      </c>
      <c r="T427" s="611"/>
      <c r="U427" s="611">
        <f t="shared" ref="U427" si="205">IF(AND(SUM(U381:V426)=0,COUNTIF(U381:V426,"NS")&gt;0),"NS",
IF(AND(SUM(U381:V426)=0,COUNTIF(U381:V426,0)&gt;0),0,
IF(AND(SUM(U381:V426)=0,COUNTIF(U381:V426,"NA")&gt;0),"NA",
SUM(U381:V426))))</f>
        <v>0</v>
      </c>
      <c r="V427" s="611"/>
      <c r="W427" s="611">
        <f t="shared" ref="W427" si="206">IF(AND(SUM(W381:X426)=0,COUNTIF(W381:X426,"NS")&gt;0),"NS",
IF(AND(SUM(W381:X426)=0,COUNTIF(W381:X426,0)&gt;0),0,
IF(AND(SUM(W381:X426)=0,COUNTIF(W381:X426,"NA")&gt;0),"NA",
SUM(W381:X426))))</f>
        <v>0</v>
      </c>
      <c r="X427" s="611"/>
      <c r="Y427" s="611">
        <f t="shared" ref="Y427" si="207">IF(AND(SUM(Y381:Z426)=0,COUNTIF(Y381:Z426,"NS")&gt;0),"NS",
IF(AND(SUM(Y381:Z426)=0,COUNTIF(Y381:Z426,0)&gt;0),0,
IF(AND(SUM(Y381:Z426)=0,COUNTIF(Y381:Z426,"NA")&gt;0),"NA",
SUM(Y381:Z426))))</f>
        <v>0</v>
      </c>
      <c r="Z427" s="611"/>
      <c r="AA427" s="611">
        <f t="shared" ref="AA427" si="208">IF(AND(SUM(AA381:AB426)=0,COUNTIF(AA381:AB426,"NS")&gt;0),"NS",
IF(AND(SUM(AA381:AB426)=0,COUNTIF(AA381:AB426,0)&gt;0),0,
IF(AND(SUM(AA381:AB426)=0,COUNTIF(AA381:AB426,"NA")&gt;0),"NA",
SUM(AA381:AB426))))</f>
        <v>0</v>
      </c>
      <c r="AB427" s="611"/>
      <c r="AC427" s="611">
        <f t="shared" ref="AC427" si="209">IF(AND(SUM(AC381:AD426)=0,COUNTIF(AC381:AD426,"NS")&gt;0),"NS",
IF(AND(SUM(AC381:AD426)=0,COUNTIF(AC381:AD426,0)&gt;0),0,
IF(AND(SUM(AC381:AD426)=0,COUNTIF(AC381:AD426,"NA")&gt;0),"NA",
SUM(AC381:AD426))))</f>
        <v>0</v>
      </c>
      <c r="AD427" s="611"/>
      <c r="AE427" s="2"/>
      <c r="AF427" s="169"/>
      <c r="AN427" s="586">
        <f>SUM(AN381:AO426)</f>
        <v>0</v>
      </c>
      <c r="AO427" s="586"/>
      <c r="AP427" s="148" t="str">
        <f>IF(AN427=0,"", IF(AN427=1,VLOOKUP(1,AN381:AP426,3,FALSE), IF(AN427&gt;1,_xlfn.CONCAT(AP381:AP426),"")))</f>
        <v/>
      </c>
      <c r="AS427" s="529">
        <f>SUM(AS381:AT426)</f>
        <v>0</v>
      </c>
      <c r="AT427" s="529"/>
    </row>
    <row r="428" spans="1:46" s="38" customFormat="1" ht="15" customHeight="1">
      <c r="A428" s="18"/>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2"/>
      <c r="AF428" s="169"/>
    </row>
    <row r="429" spans="1:46" s="38" customFormat="1" ht="45" customHeight="1">
      <c r="A429" s="18"/>
      <c r="B429" s="3"/>
      <c r="C429" s="869" t="s">
        <v>6227</v>
      </c>
      <c r="D429" s="869"/>
      <c r="E429" s="869"/>
      <c r="F429" s="553"/>
      <c r="G429" s="554"/>
      <c r="H429" s="554"/>
      <c r="I429" s="554"/>
      <c r="J429" s="554"/>
      <c r="K429" s="554"/>
      <c r="L429" s="554"/>
      <c r="M429" s="554"/>
      <c r="N429" s="554"/>
      <c r="O429" s="554"/>
      <c r="P429" s="554"/>
      <c r="Q429" s="554"/>
      <c r="R429" s="554"/>
      <c r="S429" s="554"/>
      <c r="T429" s="554"/>
      <c r="U429" s="554"/>
      <c r="V429" s="554"/>
      <c r="W429" s="554"/>
      <c r="X429" s="554"/>
      <c r="Y429" s="554"/>
      <c r="Z429" s="554"/>
      <c r="AA429" s="554"/>
      <c r="AB429" s="554"/>
      <c r="AC429" s="554"/>
      <c r="AD429" s="555"/>
      <c r="AE429" s="2"/>
      <c r="AF429" s="169"/>
      <c r="AH429" s="522" t="s">
        <v>5299</v>
      </c>
      <c r="AI429" s="522"/>
      <c r="AJ429" s="522">
        <f>IF(OR(AA427="",AA427="NA",AA427=0,AA427="NS"),0,1)</f>
        <v>0</v>
      </c>
      <c r="AK429" s="522"/>
      <c r="AL429" s="570">
        <f>IF(OR(AND(AJ429=0,F429=""),AND(AJ429=1,F429&lt;&gt;"")),0,1)</f>
        <v>0</v>
      </c>
      <c r="AM429" s="570"/>
    </row>
    <row r="430" spans="1:46" s="38" customFormat="1" ht="15" customHeight="1">
      <c r="A430" s="18"/>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2"/>
      <c r="AF430" s="169"/>
    </row>
    <row r="431" spans="1:46" s="38" customFormat="1" ht="24" customHeight="1">
      <c r="A431" s="18"/>
      <c r="B431" s="3"/>
      <c r="C431" s="505" t="s">
        <v>5117</v>
      </c>
      <c r="D431" s="505"/>
      <c r="E431" s="505"/>
      <c r="F431" s="505"/>
      <c r="G431" s="505"/>
      <c r="H431" s="505"/>
      <c r="I431" s="505"/>
      <c r="J431" s="505"/>
      <c r="K431" s="505"/>
      <c r="L431" s="505"/>
      <c r="M431" s="505"/>
      <c r="N431" s="505"/>
      <c r="O431" s="505"/>
      <c r="P431" s="505"/>
      <c r="Q431" s="505"/>
      <c r="R431" s="505"/>
      <c r="S431" s="505"/>
      <c r="T431" s="505"/>
      <c r="U431" s="505"/>
      <c r="V431" s="505"/>
      <c r="W431" s="505"/>
      <c r="X431" s="505"/>
      <c r="Y431" s="505"/>
      <c r="Z431" s="505"/>
      <c r="AA431" s="505"/>
      <c r="AB431" s="505"/>
      <c r="AC431" s="505"/>
      <c r="AD431" s="505"/>
      <c r="AE431" s="2"/>
      <c r="AF431" s="169"/>
    </row>
    <row r="432" spans="1:46" s="38" customFormat="1" ht="60" customHeight="1">
      <c r="A432" s="18"/>
      <c r="B432" s="3"/>
      <c r="C432" s="511"/>
      <c r="D432" s="512"/>
      <c r="E432" s="512"/>
      <c r="F432" s="512"/>
      <c r="G432" s="512"/>
      <c r="H432" s="512"/>
      <c r="I432" s="512"/>
      <c r="J432" s="512"/>
      <c r="K432" s="512"/>
      <c r="L432" s="512"/>
      <c r="M432" s="512"/>
      <c r="N432" s="512"/>
      <c r="O432" s="512"/>
      <c r="P432" s="512"/>
      <c r="Q432" s="512"/>
      <c r="R432" s="512"/>
      <c r="S432" s="512"/>
      <c r="T432" s="512"/>
      <c r="U432" s="512"/>
      <c r="V432" s="512"/>
      <c r="W432" s="512"/>
      <c r="X432" s="512"/>
      <c r="Y432" s="512"/>
      <c r="Z432" s="512"/>
      <c r="AA432" s="512"/>
      <c r="AB432" s="512"/>
      <c r="AC432" s="512"/>
      <c r="AD432" s="513"/>
      <c r="AE432" s="2"/>
      <c r="AF432" s="169"/>
    </row>
    <row r="433" spans="1:104" ht="15">
      <c r="A433" s="18"/>
      <c r="B433" s="470" t="str">
        <f>IF(AN427=0,"", IF(AN427=1,_xlfn.CONCAT("Error: Verificar sumas en el numeral ",AP427,"."),_xlfn.CONCAT("Error: Verificar sumas en los numerales ",AP427)))</f>
        <v/>
      </c>
      <c r="C433" s="470"/>
      <c r="D433" s="470"/>
      <c r="E433" s="470"/>
      <c r="F433" s="470"/>
      <c r="G433" s="470"/>
      <c r="H433" s="470"/>
      <c r="I433" s="470"/>
      <c r="J433" s="470"/>
      <c r="K433" s="470"/>
      <c r="L433" s="470"/>
      <c r="M433" s="470"/>
      <c r="N433" s="470"/>
      <c r="O433" s="470"/>
      <c r="P433" s="470"/>
      <c r="Q433" s="470"/>
      <c r="R433" s="470"/>
      <c r="S433" s="470"/>
      <c r="T433" s="470"/>
      <c r="U433" s="470"/>
      <c r="V433" s="470"/>
      <c r="W433" s="470"/>
      <c r="X433" s="470"/>
      <c r="Y433" s="470"/>
      <c r="Z433" s="470"/>
      <c r="AA433" s="470"/>
      <c r="AB433" s="470"/>
      <c r="AC433" s="470"/>
      <c r="AD433" s="470"/>
      <c r="AE433" s="2"/>
    </row>
    <row r="434" spans="1:104" ht="15">
      <c r="A434" s="18"/>
      <c r="B434" s="470" t="str">
        <f>IF(AL429=0,"","Error: Debe especificar Otro tipo.")</f>
        <v/>
      </c>
      <c r="C434" s="470"/>
      <c r="D434" s="470"/>
      <c r="E434" s="470"/>
      <c r="F434" s="470"/>
      <c r="G434" s="470"/>
      <c r="H434" s="470"/>
      <c r="I434" s="470"/>
      <c r="J434" s="470"/>
      <c r="K434" s="470"/>
      <c r="L434" s="470"/>
      <c r="M434" s="470"/>
      <c r="N434" s="470"/>
      <c r="O434" s="470"/>
      <c r="P434" s="470"/>
      <c r="Q434" s="470"/>
      <c r="R434" s="470"/>
      <c r="S434" s="470"/>
      <c r="T434" s="470"/>
      <c r="U434" s="470"/>
      <c r="V434" s="470"/>
      <c r="W434" s="470"/>
      <c r="X434" s="470"/>
      <c r="Y434" s="470"/>
      <c r="Z434" s="470"/>
      <c r="AA434" s="470"/>
      <c r="AB434" s="470"/>
      <c r="AC434" s="470"/>
      <c r="AD434" s="470"/>
      <c r="AE434" s="2"/>
    </row>
    <row r="435" spans="1:104" ht="15">
      <c r="A435" s="18"/>
      <c r="B435" s="471" t="str">
        <f>IF(AS427=0,"","Error: Debe completar toda la información requerida.")</f>
        <v/>
      </c>
      <c r="C435" s="471"/>
      <c r="D435" s="471"/>
      <c r="E435" s="471"/>
      <c r="F435" s="471"/>
      <c r="G435" s="471"/>
      <c r="H435" s="471"/>
      <c r="I435" s="471"/>
      <c r="J435" s="471"/>
      <c r="K435" s="471"/>
      <c r="L435" s="471"/>
      <c r="M435" s="471"/>
      <c r="N435" s="471"/>
      <c r="O435" s="471"/>
      <c r="P435" s="471"/>
      <c r="Q435" s="471"/>
      <c r="R435" s="471"/>
      <c r="S435" s="471"/>
      <c r="T435" s="471"/>
      <c r="U435" s="471"/>
      <c r="V435" s="471"/>
      <c r="W435" s="471"/>
      <c r="X435" s="471"/>
      <c r="Y435" s="471"/>
      <c r="Z435" s="471"/>
      <c r="AA435" s="471"/>
      <c r="AB435" s="471"/>
      <c r="AC435" s="471"/>
      <c r="AD435" s="471"/>
      <c r="AE435" s="2"/>
    </row>
    <row r="436" spans="1:104" ht="15">
      <c r="A436" s="18"/>
      <c r="B436" s="470"/>
      <c r="C436" s="470"/>
      <c r="D436" s="470"/>
      <c r="E436" s="470"/>
      <c r="F436" s="470"/>
      <c r="G436" s="470"/>
      <c r="H436" s="470"/>
      <c r="I436" s="470"/>
      <c r="J436" s="470"/>
      <c r="K436" s="470"/>
      <c r="L436" s="470"/>
      <c r="M436" s="470"/>
      <c r="N436" s="470"/>
      <c r="O436" s="470"/>
      <c r="P436" s="470"/>
      <c r="Q436" s="470"/>
      <c r="R436" s="470"/>
      <c r="S436" s="470"/>
      <c r="T436" s="470"/>
      <c r="U436" s="470"/>
      <c r="V436" s="470"/>
      <c r="W436" s="470"/>
      <c r="X436" s="470"/>
      <c r="Y436" s="470"/>
      <c r="Z436" s="470"/>
      <c r="AA436" s="470"/>
      <c r="AB436" s="470"/>
      <c r="AC436" s="470"/>
      <c r="AD436" s="470"/>
      <c r="AE436" s="2"/>
    </row>
    <row r="437" spans="1:104" ht="15">
      <c r="A437" s="18"/>
      <c r="B437" s="471"/>
      <c r="C437" s="471"/>
      <c r="D437" s="471"/>
      <c r="E437" s="471"/>
      <c r="F437" s="471"/>
      <c r="G437" s="471"/>
      <c r="H437" s="471"/>
      <c r="I437" s="471"/>
      <c r="J437" s="471"/>
      <c r="K437" s="471"/>
      <c r="L437" s="471"/>
      <c r="M437" s="471"/>
      <c r="N437" s="471"/>
      <c r="O437" s="471"/>
      <c r="P437" s="471"/>
      <c r="Q437" s="471"/>
      <c r="R437" s="471"/>
      <c r="S437" s="471"/>
      <c r="T437" s="471"/>
      <c r="U437" s="471"/>
      <c r="V437" s="471"/>
      <c r="W437" s="471"/>
      <c r="X437" s="471"/>
      <c r="Y437" s="471"/>
      <c r="Z437" s="471"/>
      <c r="AA437" s="471"/>
      <c r="AB437" s="471"/>
      <c r="AC437" s="471"/>
      <c r="AD437" s="471"/>
      <c r="AE437" s="2"/>
    </row>
    <row r="438" spans="1:104" ht="15">
      <c r="A438" s="18"/>
      <c r="AE438" s="2"/>
    </row>
    <row r="439" spans="1:104" s="38" customFormat="1" ht="36" customHeight="1">
      <c r="A439" s="18" t="s">
        <v>6228</v>
      </c>
      <c r="B439" s="624" t="s">
        <v>6229</v>
      </c>
      <c r="C439" s="624"/>
      <c r="D439" s="624"/>
      <c r="E439" s="624"/>
      <c r="F439" s="624"/>
      <c r="G439" s="624"/>
      <c r="H439" s="624"/>
      <c r="I439" s="624"/>
      <c r="J439" s="624"/>
      <c r="K439" s="624"/>
      <c r="L439" s="624"/>
      <c r="M439" s="624"/>
      <c r="N439" s="624"/>
      <c r="O439" s="624"/>
      <c r="P439" s="624"/>
      <c r="Q439" s="624"/>
      <c r="R439" s="624"/>
      <c r="S439" s="624"/>
      <c r="T439" s="624"/>
      <c r="U439" s="624"/>
      <c r="V439" s="624"/>
      <c r="W439" s="624"/>
      <c r="X439" s="624"/>
      <c r="Y439" s="624"/>
      <c r="Z439" s="624"/>
      <c r="AA439" s="624"/>
      <c r="AB439" s="624"/>
      <c r="AC439" s="624"/>
      <c r="AD439" s="624"/>
      <c r="AE439" s="2"/>
      <c r="AF439" s="169"/>
      <c r="AH439" s="522" t="s">
        <v>5066</v>
      </c>
      <c r="AI439" s="522"/>
      <c r="AJ439" s="522" t="s">
        <v>5067</v>
      </c>
      <c r="AK439" s="522"/>
      <c r="AL439" s="522" t="s">
        <v>5068</v>
      </c>
      <c r="AM439" s="522"/>
    </row>
    <row r="440" spans="1:104" s="38" customFormat="1" ht="33" customHeight="1">
      <c r="A440" s="60"/>
      <c r="B440" s="191"/>
      <c r="C440" s="492" t="s">
        <v>6230</v>
      </c>
      <c r="D440" s="637"/>
      <c r="E440" s="637"/>
      <c r="F440" s="637"/>
      <c r="G440" s="637"/>
      <c r="H440" s="637"/>
      <c r="I440" s="637"/>
      <c r="J440" s="637"/>
      <c r="K440" s="637"/>
      <c r="L440" s="637"/>
      <c r="M440" s="637"/>
      <c r="N440" s="637"/>
      <c r="O440" s="637"/>
      <c r="P440" s="637"/>
      <c r="Q440" s="637"/>
      <c r="R440" s="637"/>
      <c r="S440" s="637"/>
      <c r="T440" s="637"/>
      <c r="U440" s="637"/>
      <c r="V440" s="637"/>
      <c r="W440" s="637"/>
      <c r="X440" s="637"/>
      <c r="Y440" s="637"/>
      <c r="Z440" s="637"/>
      <c r="AA440" s="637"/>
      <c r="AB440" s="637"/>
      <c r="AC440" s="637"/>
      <c r="AD440" s="637"/>
      <c r="AE440" s="2"/>
      <c r="AF440" s="169"/>
      <c r="AH440" s="522">
        <f>COUNTBLANK(D449:AD494)+COUNTBLANK(D501:AD546)+COUNTBLANK(D553:AD598)</f>
        <v>3723</v>
      </c>
      <c r="AI440" s="522"/>
      <c r="AJ440" s="522">
        <v>3723</v>
      </c>
      <c r="AK440" s="522"/>
      <c r="AL440" s="522">
        <v>90</v>
      </c>
      <c r="AM440" s="522"/>
    </row>
    <row r="441" spans="1:104" s="38" customFormat="1" ht="36" customHeight="1">
      <c r="A441" s="156"/>
      <c r="B441" s="45"/>
      <c r="C441" s="492" t="s">
        <v>6231</v>
      </c>
      <c r="D441" s="492"/>
      <c r="E441" s="492"/>
      <c r="F441" s="492"/>
      <c r="G441" s="492"/>
      <c r="H441" s="492"/>
      <c r="I441" s="492"/>
      <c r="J441" s="492"/>
      <c r="K441" s="492"/>
      <c r="L441" s="492"/>
      <c r="M441" s="492"/>
      <c r="N441" s="492"/>
      <c r="O441" s="492"/>
      <c r="P441" s="492"/>
      <c r="Q441" s="492"/>
      <c r="R441" s="492"/>
      <c r="S441" s="492"/>
      <c r="T441" s="492"/>
      <c r="U441" s="492"/>
      <c r="V441" s="492"/>
      <c r="W441" s="492"/>
      <c r="X441" s="492"/>
      <c r="Y441" s="492"/>
      <c r="Z441" s="492"/>
      <c r="AA441" s="492"/>
      <c r="AB441" s="492"/>
      <c r="AC441" s="492"/>
      <c r="AD441" s="492"/>
      <c r="AE441" s="2"/>
      <c r="AF441" s="169"/>
    </row>
    <row r="442" spans="1:104" s="38" customFormat="1" ht="33.75" customHeight="1">
      <c r="A442" s="156"/>
      <c r="B442" s="51"/>
      <c r="C442" s="492" t="s">
        <v>6232</v>
      </c>
      <c r="D442" s="492"/>
      <c r="E442" s="492"/>
      <c r="F442" s="492"/>
      <c r="G442" s="492"/>
      <c r="H442" s="492"/>
      <c r="I442" s="492"/>
      <c r="J442" s="492"/>
      <c r="K442" s="492"/>
      <c r="L442" s="492"/>
      <c r="M442" s="492"/>
      <c r="N442" s="492"/>
      <c r="O442" s="492"/>
      <c r="P442" s="492"/>
      <c r="Q442" s="492"/>
      <c r="R442" s="492"/>
      <c r="S442" s="492"/>
      <c r="T442" s="492"/>
      <c r="U442" s="492"/>
      <c r="V442" s="492"/>
      <c r="W442" s="492"/>
      <c r="X442" s="492"/>
      <c r="Y442" s="492"/>
      <c r="Z442" s="492"/>
      <c r="AA442" s="492"/>
      <c r="AB442" s="492"/>
      <c r="AC442" s="492"/>
      <c r="AD442" s="492"/>
      <c r="AE442" s="2"/>
      <c r="AF442" s="169"/>
    </row>
    <row r="443" spans="1:104" s="38" customFormat="1" ht="36" customHeight="1">
      <c r="A443" s="60"/>
      <c r="B443" s="51"/>
      <c r="C443" s="492" t="s">
        <v>6233</v>
      </c>
      <c r="D443" s="492"/>
      <c r="E443" s="492"/>
      <c r="F443" s="492"/>
      <c r="G443" s="492"/>
      <c r="H443" s="492"/>
      <c r="I443" s="492"/>
      <c r="J443" s="492"/>
      <c r="K443" s="492"/>
      <c r="L443" s="492"/>
      <c r="M443" s="492"/>
      <c r="N443" s="492"/>
      <c r="O443" s="492"/>
      <c r="P443" s="492"/>
      <c r="Q443" s="492"/>
      <c r="R443" s="492"/>
      <c r="S443" s="492"/>
      <c r="T443" s="492"/>
      <c r="U443" s="492"/>
      <c r="V443" s="492"/>
      <c r="W443" s="492"/>
      <c r="X443" s="492"/>
      <c r="Y443" s="492"/>
      <c r="Z443" s="492"/>
      <c r="AA443" s="492"/>
      <c r="AB443" s="492"/>
      <c r="AC443" s="492"/>
      <c r="AD443" s="492"/>
      <c r="AE443" s="2"/>
      <c r="AF443" s="169"/>
    </row>
    <row r="444" spans="1:104" s="38" customFormat="1" ht="15" customHeight="1">
      <c r="A444" s="18"/>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2"/>
      <c r="AF444" s="169"/>
    </row>
    <row r="445" spans="1:104" s="38" customFormat="1" ht="15" customHeight="1">
      <c r="A445" s="18"/>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634" t="s">
        <v>5125</v>
      </c>
      <c r="AB445" s="634"/>
      <c r="AC445" s="634"/>
      <c r="AD445" s="634"/>
      <c r="AE445" s="2"/>
      <c r="AF445" s="169"/>
      <c r="BB445" s="514" t="s">
        <v>5089</v>
      </c>
      <c r="BC445" s="527"/>
      <c r="BD445" s="527"/>
      <c r="BE445" s="527"/>
      <c r="BF445" s="527"/>
      <c r="BG445" s="527"/>
      <c r="BH445" s="527"/>
      <c r="BI445" s="527"/>
      <c r="BJ445" s="527"/>
      <c r="BK445" s="527"/>
      <c r="BL445" s="527"/>
      <c r="BM445" s="527"/>
      <c r="BN445" s="527"/>
      <c r="BO445" s="527"/>
      <c r="BP445" s="527" t="s">
        <v>5125</v>
      </c>
      <c r="BQ445" s="515"/>
      <c r="CF445" s="514" t="s">
        <v>5363</v>
      </c>
      <c r="CG445" s="527"/>
      <c r="CH445" s="527"/>
      <c r="CI445" s="527"/>
      <c r="CJ445" s="527"/>
      <c r="CK445" s="527"/>
      <c r="CL445" s="527"/>
      <c r="CM445" s="527"/>
      <c r="CN445" s="527"/>
      <c r="CO445" s="527"/>
      <c r="CP445" s="527"/>
      <c r="CQ445" s="527"/>
      <c r="CR445" s="527"/>
      <c r="CS445" s="527"/>
      <c r="CT445" s="527"/>
      <c r="CU445" s="527"/>
      <c r="CV445" s="527" t="s">
        <v>5125</v>
      </c>
      <c r="CW445" s="515"/>
    </row>
    <row r="446" spans="1:104" s="211" customFormat="1" ht="24" customHeight="1">
      <c r="A446" s="18"/>
      <c r="B446" s="181"/>
      <c r="C446" s="445" t="s">
        <v>5080</v>
      </c>
      <c r="D446" s="445"/>
      <c r="E446" s="445"/>
      <c r="F446" s="445"/>
      <c r="G446" s="445"/>
      <c r="H446" s="445"/>
      <c r="I446" s="445"/>
      <c r="J446" s="445"/>
      <c r="K446" s="445"/>
      <c r="L446" s="445"/>
      <c r="M446" s="445"/>
      <c r="N446" s="445" t="s">
        <v>6234</v>
      </c>
      <c r="O446" s="445"/>
      <c r="P446" s="445"/>
      <c r="Q446" s="445"/>
      <c r="R446" s="445"/>
      <c r="S446" s="445"/>
      <c r="T446" s="445"/>
      <c r="U446" s="445"/>
      <c r="V446" s="445"/>
      <c r="W446" s="445"/>
      <c r="X446" s="445"/>
      <c r="Y446" s="445"/>
      <c r="Z446" s="445"/>
      <c r="AA446" s="445"/>
      <c r="AB446" s="445"/>
      <c r="AC446" s="445"/>
      <c r="AD446" s="445"/>
      <c r="AE446" s="213"/>
      <c r="AF446" s="210"/>
      <c r="BB446" s="445" t="s">
        <v>6157</v>
      </c>
      <c r="BC446" s="445"/>
      <c r="BD446" s="445"/>
      <c r="BE446" s="445"/>
      <c r="BF446" s="445"/>
      <c r="BG446" s="445"/>
      <c r="BH446" s="445"/>
      <c r="BI446" s="445"/>
      <c r="BJ446" s="445"/>
      <c r="BK446" s="445"/>
      <c r="BL446" s="445"/>
      <c r="BM446" s="445"/>
      <c r="BN446" s="445"/>
      <c r="BO446" s="445"/>
      <c r="BP446" s="445"/>
      <c r="BQ446" s="445"/>
      <c r="CF446" s="445" t="s">
        <v>6157</v>
      </c>
      <c r="CG446" s="445"/>
      <c r="CH446" s="445"/>
      <c r="CI446" s="445"/>
      <c r="CJ446" s="445"/>
      <c r="CK446" s="445"/>
      <c r="CL446" s="445"/>
      <c r="CM446" s="445"/>
      <c r="CN446" s="445"/>
      <c r="CO446" s="445"/>
      <c r="CP446" s="445"/>
      <c r="CQ446" s="445"/>
      <c r="CR446" s="445"/>
      <c r="CS446" s="445"/>
      <c r="CT446" s="445"/>
      <c r="CU446" s="445"/>
      <c r="CV446" s="445"/>
      <c r="CW446" s="445"/>
    </row>
    <row r="447" spans="1:104" s="211" customFormat="1" ht="15" customHeight="1">
      <c r="A447" s="18"/>
      <c r="B447" s="181"/>
      <c r="C447" s="445"/>
      <c r="D447" s="445"/>
      <c r="E447" s="445"/>
      <c r="F447" s="445"/>
      <c r="G447" s="445"/>
      <c r="H447" s="445"/>
      <c r="I447" s="445"/>
      <c r="J447" s="445"/>
      <c r="K447" s="445"/>
      <c r="L447" s="445"/>
      <c r="M447" s="445"/>
      <c r="N447" s="510" t="s">
        <v>5090</v>
      </c>
      <c r="O447" s="768" t="s">
        <v>4992</v>
      </c>
      <c r="P447" s="769"/>
      <c r="Q447" s="769"/>
      <c r="R447" s="769"/>
      <c r="S447" s="769"/>
      <c r="T447" s="769"/>
      <c r="U447" s="769"/>
      <c r="V447" s="769"/>
      <c r="W447" s="769"/>
      <c r="X447" s="769"/>
      <c r="Y447" s="769"/>
      <c r="Z447" s="769"/>
      <c r="AA447" s="769"/>
      <c r="AB447" s="769"/>
      <c r="AC447" s="769"/>
      <c r="AD447" s="770"/>
      <c r="AF447" s="210"/>
      <c r="BB447" s="768" t="s">
        <v>4992</v>
      </c>
      <c r="BC447" s="769"/>
      <c r="BD447" s="769"/>
      <c r="BE447" s="769"/>
      <c r="BF447" s="769"/>
      <c r="BG447" s="769"/>
      <c r="BH447" s="769"/>
      <c r="BI447" s="769"/>
      <c r="BJ447" s="769"/>
      <c r="BK447" s="769"/>
      <c r="BL447" s="769"/>
      <c r="BM447" s="769"/>
      <c r="BN447" s="769"/>
      <c r="BO447" s="769"/>
      <c r="BP447" s="769"/>
      <c r="BQ447" s="770"/>
      <c r="BS447" s="563" t="s">
        <v>5512</v>
      </c>
      <c r="BT447" s="563"/>
      <c r="BU447" s="563"/>
      <c r="BV447" s="563"/>
      <c r="BW447" s="563"/>
      <c r="BX447" s="563"/>
      <c r="CF447" s="647" t="s">
        <v>4992</v>
      </c>
      <c r="CG447" s="647"/>
      <c r="CH447" s="647"/>
      <c r="CI447" s="647"/>
      <c r="CJ447" s="647"/>
      <c r="CK447" s="647"/>
      <c r="CL447" s="647"/>
      <c r="CM447" s="647"/>
      <c r="CN447" s="647"/>
      <c r="CO447" s="647"/>
      <c r="CP447" s="647"/>
      <c r="CQ447" s="647"/>
      <c r="CR447" s="647"/>
      <c r="CS447" s="647"/>
      <c r="CT447" s="647"/>
      <c r="CU447" s="647"/>
      <c r="CV447" s="647"/>
      <c r="CW447" s="647"/>
    </row>
    <row r="448" spans="1:104" s="211" customFormat="1" ht="24" customHeight="1">
      <c r="A448" s="18"/>
      <c r="B448" s="181"/>
      <c r="C448" s="445"/>
      <c r="D448" s="445"/>
      <c r="E448" s="445"/>
      <c r="F448" s="445"/>
      <c r="G448" s="445"/>
      <c r="H448" s="445"/>
      <c r="I448" s="445"/>
      <c r="J448" s="445"/>
      <c r="K448" s="445"/>
      <c r="L448" s="445"/>
      <c r="M448" s="445"/>
      <c r="N448" s="510"/>
      <c r="O448" s="188" t="s">
        <v>5128</v>
      </c>
      <c r="P448" s="188" t="s">
        <v>5129</v>
      </c>
      <c r="Q448" s="188" t="s">
        <v>5130</v>
      </c>
      <c r="R448" s="188" t="s">
        <v>5131</v>
      </c>
      <c r="S448" s="188" t="s">
        <v>5132</v>
      </c>
      <c r="T448" s="188" t="s">
        <v>5133</v>
      </c>
      <c r="U448" s="188" t="s">
        <v>5134</v>
      </c>
      <c r="V448" s="188" t="s">
        <v>5135</v>
      </c>
      <c r="W448" s="188" t="s">
        <v>5136</v>
      </c>
      <c r="X448" s="188" t="s">
        <v>5137</v>
      </c>
      <c r="Y448" s="188" t="s">
        <v>5138</v>
      </c>
      <c r="Z448" s="188" t="s">
        <v>5139</v>
      </c>
      <c r="AA448" s="188" t="s">
        <v>5140</v>
      </c>
      <c r="AB448" s="188" t="s">
        <v>5141</v>
      </c>
      <c r="AC448" s="188" t="s">
        <v>5142</v>
      </c>
      <c r="AD448" s="188" t="s">
        <v>5143</v>
      </c>
      <c r="AF448" s="210"/>
      <c r="AH448" s="522" t="s">
        <v>5093</v>
      </c>
      <c r="AI448" s="522"/>
      <c r="AJ448" s="522" t="s">
        <v>5094</v>
      </c>
      <c r="AK448" s="522"/>
      <c r="AL448" s="522" t="s">
        <v>5095</v>
      </c>
      <c r="AM448" s="522"/>
      <c r="AN448" s="522" t="s">
        <v>5096</v>
      </c>
      <c r="AO448" s="522"/>
      <c r="AP448" s="127" t="s">
        <v>5097</v>
      </c>
      <c r="AQ448" s="128" t="s">
        <v>5098</v>
      </c>
      <c r="AS448" s="563" t="s">
        <v>5336</v>
      </c>
      <c r="AT448" s="563"/>
      <c r="BB448" s="188" t="s">
        <v>5128</v>
      </c>
      <c r="BC448" s="188" t="s">
        <v>5129</v>
      </c>
      <c r="BD448" s="188" t="s">
        <v>5130</v>
      </c>
      <c r="BE448" s="188" t="s">
        <v>5131</v>
      </c>
      <c r="BF448" s="188" t="s">
        <v>5132</v>
      </c>
      <c r="BG448" s="188" t="s">
        <v>5133</v>
      </c>
      <c r="BH448" s="188" t="s">
        <v>5134</v>
      </c>
      <c r="BI448" s="188" t="s">
        <v>5135</v>
      </c>
      <c r="BJ448" s="188" t="s">
        <v>5136</v>
      </c>
      <c r="BK448" s="188" t="s">
        <v>5137</v>
      </c>
      <c r="BL448" s="188" t="s">
        <v>5138</v>
      </c>
      <c r="BM448" s="188" t="s">
        <v>5139</v>
      </c>
      <c r="BN448" s="188" t="s">
        <v>5140</v>
      </c>
      <c r="BO448" s="188" t="s">
        <v>5141</v>
      </c>
      <c r="BP448" s="188" t="s">
        <v>5142</v>
      </c>
      <c r="BQ448" s="188" t="s">
        <v>5143</v>
      </c>
      <c r="BS448" s="563" t="s">
        <v>6158</v>
      </c>
      <c r="BT448" s="563"/>
      <c r="BU448" s="563" t="s">
        <v>6159</v>
      </c>
      <c r="BV448" s="563"/>
      <c r="BW448" s="563" t="s">
        <v>5096</v>
      </c>
      <c r="BX448" s="563"/>
      <c r="CF448" s="188" t="s">
        <v>5128</v>
      </c>
      <c r="CG448" s="188" t="s">
        <v>5129</v>
      </c>
      <c r="CH448" s="188" t="s">
        <v>5130</v>
      </c>
      <c r="CI448" s="188" t="s">
        <v>5131</v>
      </c>
      <c r="CJ448" s="188" t="s">
        <v>5132</v>
      </c>
      <c r="CK448" s="188" t="s">
        <v>5133</v>
      </c>
      <c r="CL448" s="188" t="s">
        <v>5134</v>
      </c>
      <c r="CM448" s="188" t="s">
        <v>5135</v>
      </c>
      <c r="CN448" s="188" t="s">
        <v>5136</v>
      </c>
      <c r="CO448" s="188" t="s">
        <v>5137</v>
      </c>
      <c r="CP448" s="188" t="s">
        <v>5138</v>
      </c>
      <c r="CQ448" s="188" t="s">
        <v>5139</v>
      </c>
      <c r="CR448" s="188" t="s">
        <v>5140</v>
      </c>
      <c r="CS448" s="188" t="s">
        <v>5141</v>
      </c>
      <c r="CT448" s="188" t="s">
        <v>5142</v>
      </c>
      <c r="CU448" s="188" t="s">
        <v>5143</v>
      </c>
      <c r="CV448" s="240" t="s">
        <v>6160</v>
      </c>
      <c r="CW448" s="202" t="s">
        <v>5097</v>
      </c>
      <c r="CY448" s="839" t="s">
        <v>5104</v>
      </c>
      <c r="CZ448" s="839"/>
    </row>
    <row r="449" spans="1:104" s="211" customFormat="1" ht="15" customHeight="1">
      <c r="A449" s="18"/>
      <c r="B449" s="51"/>
      <c r="C449" s="47" t="s">
        <v>5846</v>
      </c>
      <c r="D449" s="547" t="s">
        <v>385</v>
      </c>
      <c r="E449" s="548"/>
      <c r="F449" s="548"/>
      <c r="G449" s="548"/>
      <c r="H449" s="548"/>
      <c r="I449" s="548"/>
      <c r="J449" s="548"/>
      <c r="K449" s="548"/>
      <c r="L449" s="548"/>
      <c r="M449" s="549"/>
      <c r="N449" s="103"/>
      <c r="O449" s="103"/>
      <c r="P449" s="103"/>
      <c r="Q449" s="103"/>
      <c r="R449" s="103"/>
      <c r="S449" s="103"/>
      <c r="T449" s="103"/>
      <c r="U449" s="103"/>
      <c r="V449" s="103"/>
      <c r="W449" s="103"/>
      <c r="X449" s="103"/>
      <c r="Y449" s="103"/>
      <c r="Z449" s="103"/>
      <c r="AA449" s="103"/>
      <c r="AB449" s="103"/>
      <c r="AC449" s="103"/>
      <c r="AD449" s="103"/>
      <c r="AE449" s="213"/>
      <c r="AF449" s="210"/>
      <c r="AH449" s="522">
        <f>IF(N449="",0,N449)</f>
        <v>0</v>
      </c>
      <c r="AI449" s="522"/>
      <c r="AJ449" s="522">
        <f>COUNTIF(O449:AD449,"NS")+COUNTIF(I501:AD501,"NS")+COUNTIF(I553:AD553,"NS")</f>
        <v>0</v>
      </c>
      <c r="AK449" s="522"/>
      <c r="AL449" s="522">
        <f>SUM(O449:AD449,I501:AD501,I553:AD553)</f>
        <v>0</v>
      </c>
      <c r="AM449" s="522" t="str">
        <f>IF(COUNTIF(W447:AH447,"NA")=COUNTA($S$6:$AD$6),"NA",SUM(W447:AH447))</f>
        <v>NA</v>
      </c>
      <c r="AN449" s="524">
        <f>IF($AH$440=$AJ$440,0,IF(OR(AND(AH449=0,AJ449&gt;0),AND(AH449="NS",AL449&gt;0),AND(AH449="NS",AJ449=0,AL449=0)),1,IF(OR(AND(AJ449&gt;=2,AL449&lt;AH449),AND(AH449="NS",AL449=0,AJ449&gt;0),AH449=AL449),0,1)))</f>
        <v>0</v>
      </c>
      <c r="AO449" s="526"/>
      <c r="AP449" s="125" t="str">
        <f>IF(AN449=0,"", IF(SUM($AN$449:AN449)=1,_xlfn.CONCAT(AQ449), IF($AN$495&gt;SUM($AN$449:AN449),_xlfn.CONCAT(", ",AQ449), IF($AN$495=SUM($AN$449:AN449),_xlfn.CONCAT(" y ",AQ449,".")))))</f>
        <v/>
      </c>
      <c r="AQ449" s="113">
        <f>_xlfn.NUMBERVALUE(C449)</f>
        <v>0</v>
      </c>
      <c r="AS449" s="563">
        <f>IF(OR($AH$375=$AJ$375,O381="",O381&gt;0),0,1)</f>
        <v>0</v>
      </c>
      <c r="AT449" s="563"/>
      <c r="BB449" s="202">
        <v>0</v>
      </c>
      <c r="BC449" s="202">
        <v>0</v>
      </c>
      <c r="BD449" s="202">
        <v>0</v>
      </c>
      <c r="BE449" s="202">
        <v>0</v>
      </c>
      <c r="BF449" s="202">
        <v>0</v>
      </c>
      <c r="BG449" s="202">
        <v>0</v>
      </c>
      <c r="BH449" s="202">
        <v>0</v>
      </c>
      <c r="BI449" s="202">
        <v>0</v>
      </c>
      <c r="BJ449" s="202">
        <v>0</v>
      </c>
      <c r="BK449" s="202">
        <v>0</v>
      </c>
      <c r="BL449" s="202">
        <v>0</v>
      </c>
      <c r="BM449" s="202">
        <v>0</v>
      </c>
      <c r="BN449" s="202">
        <v>0</v>
      </c>
      <c r="BO449" s="202">
        <v>0</v>
      </c>
      <c r="BP449" s="202">
        <v>0</v>
      </c>
      <c r="BQ449" s="202">
        <v>0</v>
      </c>
      <c r="BS449" s="563">
        <f>IF($AH$375=$AJ$375,0,O381)</f>
        <v>0</v>
      </c>
      <c r="BT449" s="563"/>
      <c r="BU449" s="563">
        <f>N449</f>
        <v>0</v>
      </c>
      <c r="BV449" s="563"/>
      <c r="BW449" s="563">
        <f>IF($AH$440=$AJ$440,0, IF(AND(BS449=0,BU449&gt;0),1,IF(OR(AND(BU449="NS",BS449="NS"),AND(BU449="NA",BS449="NA"),AND(BS449&lt;&gt;"NS",BS449&lt;&gt;"NA",BU449&lt;&gt;"NS",BU449&lt;&gt;"NA",BU449&gt;=BS449),AND(BS449&lt;&gt;"NS",BS449&lt;&gt;"NA",BS449&gt;0,BU449="NS")),0,1)))</f>
        <v>0</v>
      </c>
      <c r="BX449" s="563"/>
      <c r="CF449" s="202">
        <f>IF($AH$96=$AJ$96,0,
IF(OR(AND($BS$105="NS",O449&lt;&gt;"NA",OR(O449="NS",O449=0)),AND($BS$105="NA",O449&lt;&gt;"NS",OR(O449="NA",O449=0))),0,
IF(OR(AND($BS$105&lt;&gt;"NS",$BS$105&lt;&gt;"NA",O449&lt;&gt;"NS",O449&lt;&gt;"NA",O449&gt;$BS$105),
AND(O449&gt;0,OR($BS$105="NS",$BS$105="NA")),
AND($BS$105&lt;&gt;"NS",$BS$105&lt;&gt;"NA",$BS$105&gt;=0,O449="NA"),
AND($BS$105&lt;&gt;"NS",$BS$105&lt;&gt;"NA",$BS$105=0,O449="NS")),1,0)))</f>
        <v>0</v>
      </c>
      <c r="CG449" s="202">
        <f t="shared" ref="CG449" si="210">IF($AH$96=$AJ$96,0,
IF(OR(AND($BS$105="NS",P449&lt;&gt;"NA",OR(P449="NS",P449=0)),AND($BS$105="NA",P449&lt;&gt;"NS",OR(P449="NA",P449=0))),0,
IF(OR(AND($BS$105&lt;&gt;"NS",$BS$105&lt;&gt;"NA",P449&lt;&gt;"NS",P449&lt;&gt;"NA",P449&gt;$BS$105),
AND(P449&gt;0,OR($BS$105="NS",$BS$105="NA")),
AND($BS$105&lt;&gt;"NS",$BS$105&lt;&gt;"NA",$BS$105&gt;=0,P449="NA"),
AND($BS$105&lt;&gt;"NS",$BS$105&lt;&gt;"NA",$BS$105=0,P449="NS")),1,0)))</f>
        <v>0</v>
      </c>
      <c r="CH449" s="202">
        <f t="shared" ref="CH449" si="211">IF($AH$96=$AJ$96,0,
IF(OR(AND($BS$105="NS",Q449&lt;&gt;"NA",OR(Q449="NS",Q449=0)),AND($BS$105="NA",Q449&lt;&gt;"NS",OR(Q449="NA",Q449=0))),0,
IF(OR(AND($BS$105&lt;&gt;"NS",$BS$105&lt;&gt;"NA",Q449&lt;&gt;"NS",Q449&lt;&gt;"NA",Q449&gt;$BS$105),
AND(Q449&gt;0,OR($BS$105="NS",$BS$105="NA")),
AND($BS$105&lt;&gt;"NS",$BS$105&lt;&gt;"NA",$BS$105&gt;=0,Q449="NA"),
AND($BS$105&lt;&gt;"NS",$BS$105&lt;&gt;"NA",$BS$105=0,Q449="NS")),1,0)))</f>
        <v>0</v>
      </c>
      <c r="CI449" s="202">
        <f t="shared" ref="CI449" si="212">IF($AH$96=$AJ$96,0,
IF(OR(AND($BS$105="NS",R449&lt;&gt;"NA",OR(R449="NS",R449=0)),AND($BS$105="NA",R449&lt;&gt;"NS",OR(R449="NA",R449=0))),0,
IF(OR(AND($BS$105&lt;&gt;"NS",$BS$105&lt;&gt;"NA",R449&lt;&gt;"NS",R449&lt;&gt;"NA",R449&gt;$BS$105),
AND(R449&gt;0,OR($BS$105="NS",$BS$105="NA")),
AND($BS$105&lt;&gt;"NS",$BS$105&lt;&gt;"NA",$BS$105&gt;=0,R449="NA"),
AND($BS$105&lt;&gt;"NS",$BS$105&lt;&gt;"NA",$BS$105=0,R449="NS")),1,0)))</f>
        <v>0</v>
      </c>
      <c r="CJ449" s="202">
        <f t="shared" ref="CJ449" si="213">IF($AH$96=$AJ$96,0,
IF(OR(AND($BS$105="NS",S449&lt;&gt;"NA",OR(S449="NS",S449=0)),AND($BS$105="NA",S449&lt;&gt;"NS",OR(S449="NA",S449=0))),0,
IF(OR(AND($BS$105&lt;&gt;"NS",$BS$105&lt;&gt;"NA",S449&lt;&gt;"NS",S449&lt;&gt;"NA",S449&gt;$BS$105),
AND(S449&gt;0,OR($BS$105="NS",$BS$105="NA")),
AND($BS$105&lt;&gt;"NS",$BS$105&lt;&gt;"NA",$BS$105&gt;=0,S449="NA"),
AND($BS$105&lt;&gt;"NS",$BS$105&lt;&gt;"NA",$BS$105=0,S449="NS")),1,0)))</f>
        <v>0</v>
      </c>
      <c r="CK449" s="202">
        <f t="shared" ref="CK449" si="214">IF($AH$96=$AJ$96,0,
IF(OR(AND($BS$105="NS",T449&lt;&gt;"NA",OR(T449="NS",T449=0)),AND($BS$105="NA",T449&lt;&gt;"NS",OR(T449="NA",T449=0))),0,
IF(OR(AND($BS$105&lt;&gt;"NS",$BS$105&lt;&gt;"NA",T449&lt;&gt;"NS",T449&lt;&gt;"NA",T449&gt;$BS$105),
AND(T449&gt;0,OR($BS$105="NS",$BS$105="NA")),
AND($BS$105&lt;&gt;"NS",$BS$105&lt;&gt;"NA",$BS$105&gt;=0,T449="NA"),
AND($BS$105&lt;&gt;"NS",$BS$105&lt;&gt;"NA",$BS$105=0,T449="NS")),1,0)))</f>
        <v>0</v>
      </c>
      <c r="CL449" s="202">
        <f t="shared" ref="CL449" si="215">IF($AH$96=$AJ$96,0,
IF(OR(AND($BS$105="NS",U449&lt;&gt;"NA",OR(U449="NS",U449=0)),AND($BS$105="NA",U449&lt;&gt;"NS",OR(U449="NA",U449=0))),0,
IF(OR(AND($BS$105&lt;&gt;"NS",$BS$105&lt;&gt;"NA",U449&lt;&gt;"NS",U449&lt;&gt;"NA",U449&gt;$BS$105),
AND(U449&gt;0,OR($BS$105="NS",$BS$105="NA")),
AND($BS$105&lt;&gt;"NS",$BS$105&lt;&gt;"NA",$BS$105&gt;=0,U449="NA"),
AND($BS$105&lt;&gt;"NS",$BS$105&lt;&gt;"NA",$BS$105=0,U449="NS")),1,0)))</f>
        <v>0</v>
      </c>
      <c r="CM449" s="202">
        <f t="shared" ref="CM449" si="216">IF($AH$96=$AJ$96,0,
IF(OR(AND($BS$105="NS",V449&lt;&gt;"NA",OR(V449="NS",V449=0)),AND($BS$105="NA",V449&lt;&gt;"NS",OR(V449="NA",V449=0))),0,
IF(OR(AND($BS$105&lt;&gt;"NS",$BS$105&lt;&gt;"NA",V449&lt;&gt;"NS",V449&lt;&gt;"NA",V449&gt;$BS$105),
AND(V449&gt;0,OR($BS$105="NS",$BS$105="NA")),
AND($BS$105&lt;&gt;"NS",$BS$105&lt;&gt;"NA",$BS$105&gt;=0,V449="NA"),
AND($BS$105&lt;&gt;"NS",$BS$105&lt;&gt;"NA",$BS$105=0,V449="NS")),1,0)))</f>
        <v>0</v>
      </c>
      <c r="CN449" s="202">
        <f t="shared" ref="CN449" si="217">IF($AH$96=$AJ$96,0,
IF(OR(AND($BS$105="NS",W449&lt;&gt;"NA",OR(W449="NS",W449=0)),AND($BS$105="NA",W449&lt;&gt;"NS",OR(W449="NA",W449=0))),0,
IF(OR(AND($BS$105&lt;&gt;"NS",$BS$105&lt;&gt;"NA",W449&lt;&gt;"NS",W449&lt;&gt;"NA",W449&gt;$BS$105),
AND(W449&gt;0,OR($BS$105="NS",$BS$105="NA")),
AND($BS$105&lt;&gt;"NS",$BS$105&lt;&gt;"NA",$BS$105&gt;=0,W449="NA"),
AND($BS$105&lt;&gt;"NS",$BS$105&lt;&gt;"NA",$BS$105=0,W449="NS")),1,0)))</f>
        <v>0</v>
      </c>
      <c r="CO449" s="202">
        <f t="shared" ref="CO449" si="218">IF($AH$96=$AJ$96,0,
IF(OR(AND($BS$105="NS",X449&lt;&gt;"NA",OR(X449="NS",X449=0)),AND($BS$105="NA",X449&lt;&gt;"NS",OR(X449="NA",X449=0))),0,
IF(OR(AND($BS$105&lt;&gt;"NS",$BS$105&lt;&gt;"NA",X449&lt;&gt;"NS",X449&lt;&gt;"NA",X449&gt;$BS$105),
AND(X449&gt;0,OR($BS$105="NS",$BS$105="NA")),
AND($BS$105&lt;&gt;"NS",$BS$105&lt;&gt;"NA",$BS$105&gt;=0,X449="NA"),
AND($BS$105&lt;&gt;"NS",$BS$105&lt;&gt;"NA",$BS$105=0,X449="NS")),1,0)))</f>
        <v>0</v>
      </c>
      <c r="CP449" s="202">
        <f t="shared" ref="CP449" si="219">IF($AH$96=$AJ$96,0,
IF(OR(AND($BS$105="NS",Y449&lt;&gt;"NA",OR(Y449="NS",Y449=0)),AND($BS$105="NA",Y449&lt;&gt;"NS",OR(Y449="NA",Y449=0))),0,
IF(OR(AND($BS$105&lt;&gt;"NS",$BS$105&lt;&gt;"NA",Y449&lt;&gt;"NS",Y449&lt;&gt;"NA",Y449&gt;$BS$105),
AND(Y449&gt;0,OR($BS$105="NS",$BS$105="NA")),
AND($BS$105&lt;&gt;"NS",$BS$105&lt;&gt;"NA",$BS$105&gt;=0,Y449="NA"),
AND($BS$105&lt;&gt;"NS",$BS$105&lt;&gt;"NA",$BS$105=0,Y449="NS")),1,0)))</f>
        <v>0</v>
      </c>
      <c r="CQ449" s="202">
        <f t="shared" ref="CQ449" si="220">IF($AH$96=$AJ$96,0,
IF(OR(AND($BS$105="NS",Z449&lt;&gt;"NA",OR(Z449="NS",Z449=0)),AND($BS$105="NA",Z449&lt;&gt;"NS",OR(Z449="NA",Z449=0))),0,
IF(OR(AND($BS$105&lt;&gt;"NS",$BS$105&lt;&gt;"NA",Z449&lt;&gt;"NS",Z449&lt;&gt;"NA",Z449&gt;$BS$105),
AND(Z449&gt;0,OR($BS$105="NS",$BS$105="NA")),
AND($BS$105&lt;&gt;"NS",$BS$105&lt;&gt;"NA",$BS$105&gt;=0,Z449="NA"),
AND($BS$105&lt;&gt;"NS",$BS$105&lt;&gt;"NA",$BS$105=0,Z449="NS")),1,0)))</f>
        <v>0</v>
      </c>
      <c r="CR449" s="202">
        <f t="shared" ref="CR449" si="221">IF($AH$96=$AJ$96,0,
IF(OR(AND($BS$105="NS",AA449&lt;&gt;"NA",OR(AA449="NS",AA449=0)),AND($BS$105="NA",AA449&lt;&gt;"NS",OR(AA449="NA",AA449=0))),0,
IF(OR(AND($BS$105&lt;&gt;"NS",$BS$105&lt;&gt;"NA",AA449&lt;&gt;"NS",AA449&lt;&gt;"NA",AA449&gt;$BS$105),
AND(AA449&gt;0,OR($BS$105="NS",$BS$105="NA")),
AND($BS$105&lt;&gt;"NS",$BS$105&lt;&gt;"NA",$BS$105&gt;=0,AA449="NA"),
AND($BS$105&lt;&gt;"NS",$BS$105&lt;&gt;"NA",$BS$105=0,AA449="NS")),1,0)))</f>
        <v>0</v>
      </c>
      <c r="CS449" s="202">
        <f t="shared" ref="CS449" si="222">IF($AH$96=$AJ$96,0,
IF(OR(AND($BS$105="NS",AB449&lt;&gt;"NA",OR(AB449="NS",AB449=0)),AND($BS$105="NA",AB449&lt;&gt;"NS",OR(AB449="NA",AB449=0))),0,
IF(OR(AND($BS$105&lt;&gt;"NS",$BS$105&lt;&gt;"NA",AB449&lt;&gt;"NS",AB449&lt;&gt;"NA",AB449&gt;$BS$105),
AND(AB449&gt;0,OR($BS$105="NS",$BS$105="NA")),
AND($BS$105&lt;&gt;"NS",$BS$105&lt;&gt;"NA",$BS$105&gt;=0,AB449="NA"),
AND($BS$105&lt;&gt;"NS",$BS$105&lt;&gt;"NA",$BS$105=0,AB449="NS")),1,0)))</f>
        <v>0</v>
      </c>
      <c r="CT449" s="202">
        <f t="shared" ref="CT449" si="223">IF($AH$96=$AJ$96,0,
IF(OR(AND($BS$105="NS",AC449&lt;&gt;"NA",OR(AC449="NS",AC449=0)),AND($BS$105="NA",AC449&lt;&gt;"NS",OR(AC449="NA",AC449=0))),0,
IF(OR(AND($BS$105&lt;&gt;"NS",$BS$105&lt;&gt;"NA",AC449&lt;&gt;"NS",AC449&lt;&gt;"NA",AC449&gt;$BS$105),
AND(AC449&gt;0,OR($BS$105="NS",$BS$105="NA")),
AND($BS$105&lt;&gt;"NS",$BS$105&lt;&gt;"NA",$BS$105&gt;=0,AC449="NA"),
AND($BS$105&lt;&gt;"NS",$BS$105&lt;&gt;"NA",$BS$105=0,AC449="NS")),1,0)))</f>
        <v>0</v>
      </c>
      <c r="CU449" s="202">
        <f t="shared" ref="CU449" si="224">IF($AH$96=$AJ$96,0,
IF(OR(AND($BS$105="NS",AD449&lt;&gt;"NA",OR(AD449="NS",AD449=0)),AND($BS$105="NA",AD449&lt;&gt;"NS",OR(AD449="NA",AD449=0))),0,
IF(OR(AND($BS$105&lt;&gt;"NS",$BS$105&lt;&gt;"NA",AD449&lt;&gt;"NS",AD449&lt;&gt;"NA",AD449&gt;$BS$105),
AND(AD449&gt;0,OR($BS$105="NS",$BS$105="NA")),
AND($BS$105&lt;&gt;"NS",$BS$105&lt;&gt;"NA",$BS$105&gt;=0,AD449="NA"),
AND($BS$105&lt;&gt;"NS",$BS$105&lt;&gt;"NA",$BS$105=0,AD449="NS")),1,0)))</f>
        <v>0</v>
      </c>
      <c r="CV449" s="202">
        <f>IF(SUM(CF449:CU449,BZ501:CU501,BZ553:CU553)=0,0,1)</f>
        <v>0</v>
      </c>
      <c r="CW449" s="113" t="str">
        <f>IF(CV449=0,"",IF(SUM($CV$449:CV449)=1,_xlfn.NUMBERVALUE(C449),IF($CV$495&gt;SUM($CV$449:CV449),_xlfn.CONCAT(", ",_xlfn.NUMBERVALUE(C449)),IF($CV$495=SUM($CV$449:CV449),_xlfn.CONCAT(" y ",_xlfn.NUMBERVALUE(C449))))))</f>
        <v/>
      </c>
      <c r="CY449" s="563">
        <f>IF($AH$440=$AJ$440,0,IF(OR(AND(D449="",COUNTBLANK(N449:AD449)=17),AND(D449&lt;&gt;"",AS449=1,COUNTBLANK(N449:AD449)=17),AND(D449&lt;&gt;"",AS449=0,COUNTIF(BB449:BQ449,0)=COUNTA(O449:AD449),N449&lt;&gt;"")),0,1))</f>
        <v>0</v>
      </c>
      <c r="CZ449" s="563"/>
    </row>
    <row r="450" spans="1:104" s="211" customFormat="1" ht="15" customHeight="1">
      <c r="A450" s="18"/>
      <c r="B450" s="51"/>
      <c r="C450" s="47" t="s">
        <v>4992</v>
      </c>
      <c r="D450" s="547" t="str">
        <f>IF(CNGE_2024_M3_Secc1!D53="","",CNGE_2024_M3_Secc1!D53)</f>
        <v/>
      </c>
      <c r="E450" s="548"/>
      <c r="F450" s="548"/>
      <c r="G450" s="548"/>
      <c r="H450" s="548"/>
      <c r="I450" s="548"/>
      <c r="J450" s="548"/>
      <c r="K450" s="548"/>
      <c r="L450" s="548"/>
      <c r="M450" s="549"/>
      <c r="N450" s="103"/>
      <c r="O450" s="103"/>
      <c r="P450" s="103"/>
      <c r="Q450" s="103"/>
      <c r="R450" s="103"/>
      <c r="S450" s="103"/>
      <c r="T450" s="103"/>
      <c r="U450" s="103"/>
      <c r="V450" s="103"/>
      <c r="W450" s="103"/>
      <c r="X450" s="103"/>
      <c r="Y450" s="103"/>
      <c r="Z450" s="103"/>
      <c r="AA450" s="103"/>
      <c r="AB450" s="103"/>
      <c r="AC450" s="103"/>
      <c r="AD450" s="103"/>
      <c r="AE450" s="213"/>
      <c r="AF450" s="210"/>
      <c r="AH450" s="522">
        <f t="shared" ref="AH450:AH494" si="225">IF(N450="",0,N450)</f>
        <v>0</v>
      </c>
      <c r="AI450" s="522"/>
      <c r="AJ450" s="522">
        <f t="shared" ref="AJ450:AJ494" si="226">COUNTIF(O450:AD450,"NS")+COUNTIF(I502:AD502,"NS")+COUNTIF(I554:AD554,"NS")</f>
        <v>0</v>
      </c>
      <c r="AK450" s="522"/>
      <c r="AL450" s="522">
        <f t="shared" ref="AL450:AL494" si="227">SUM(O450:AD450,I502:AD502,I554:AD554)</f>
        <v>0</v>
      </c>
      <c r="AM450" s="522" t="str">
        <f t="shared" ref="AM450:AM494" si="228">IF(COUNTIF(W448:AH448,"NA")=COUNTA($S$6:$AD$6),"NA",SUM(W448:AH448))</f>
        <v>NA</v>
      </c>
      <c r="AN450" s="524">
        <f t="shared" ref="AN450:AN494" si="229">IF($AH$440=$AJ$440,0,IF(OR(AND(AH450=0,AJ450&gt;0),AND(AH450="NS",AL450&gt;0),AND(AH450="NS",AJ450=0,AL450=0)),1,IF(OR(AND(AJ450&gt;=2,AL450&lt;AH450),AND(AH450="NS",AL450=0,AJ450&gt;0),AH450=AL450),0,1)))</f>
        <v>0</v>
      </c>
      <c r="AO450" s="526"/>
      <c r="AP450" s="125" t="str">
        <f>IF(AN450=0,"", IF(SUM($AN$449:AN450)=1,_xlfn.CONCAT(AQ450), IF($AN$495&gt;SUM($AN$449:AN450),_xlfn.CONCAT(", ",AQ450), IF($AN$495=SUM($AN$449:AN450),_xlfn.CONCAT(" y ",AQ450,".")))))</f>
        <v/>
      </c>
      <c r="AQ450" s="113">
        <f t="shared" ref="AQ450:AQ494" si="230">_xlfn.NUMBERVALUE(C450)</f>
        <v>1</v>
      </c>
      <c r="AS450" s="563">
        <f>IF(OR($AH$375=$AJ$375,O382="",O382&gt;0),0,1)</f>
        <v>0</v>
      </c>
      <c r="AT450" s="563"/>
      <c r="BB450" s="202" t="e" cm="1">
        <f t="array" ref="BB450">IF(CNGE_2024_M3_Secc1!$AO$111=CNGE_2024_M3_Secc1!$AQ$111,O,IF(CNGE_2024_M3_Secc1!O121="",1,0))</f>
        <v>#NAME?</v>
      </c>
      <c r="BC450" s="202" t="e" cm="1">
        <f t="array" ref="BC450">IF(CNGE_2024_M3_Secc1!$AO$111=CNGE_2024_M3_Secc1!$AQ$111,O,IF(CNGE_2024_M3_Secc1!P121="",1,0))</f>
        <v>#NAME?</v>
      </c>
      <c r="BD450" s="202" t="e" cm="1">
        <f t="array" ref="BD450">IF(CNGE_2024_M3_Secc1!$AO$111=CNGE_2024_M3_Secc1!$AQ$111,O,IF(CNGE_2024_M3_Secc1!Q121="",1,0))</f>
        <v>#NAME?</v>
      </c>
      <c r="BE450" s="202" t="e" cm="1">
        <f t="array" ref="BE450">IF(CNGE_2024_M3_Secc1!$AO$111=CNGE_2024_M3_Secc1!$AQ$111,O,IF(CNGE_2024_M3_Secc1!R121="",1,0))</f>
        <v>#NAME?</v>
      </c>
      <c r="BF450" s="202" t="e" cm="1">
        <f t="array" ref="BF450">IF(CNGE_2024_M3_Secc1!$AO$111=CNGE_2024_M3_Secc1!$AQ$111,O,IF(CNGE_2024_M3_Secc1!S121="",1,0))</f>
        <v>#NAME?</v>
      </c>
      <c r="BG450" s="202" t="e" cm="1">
        <f t="array" ref="BG450">IF(CNGE_2024_M3_Secc1!$AO$111=CNGE_2024_M3_Secc1!$AQ$111,O,IF(CNGE_2024_M3_Secc1!T121="",1,0))</f>
        <v>#NAME?</v>
      </c>
      <c r="BH450" s="202" t="e" cm="1">
        <f t="array" ref="BH450">IF(CNGE_2024_M3_Secc1!$AO$111=CNGE_2024_M3_Secc1!$AQ$111,O,IF(CNGE_2024_M3_Secc1!U121="",1,0))</f>
        <v>#NAME?</v>
      </c>
      <c r="BI450" s="202" t="e" cm="1">
        <f t="array" ref="BI450">IF(CNGE_2024_M3_Secc1!$AO$111=CNGE_2024_M3_Secc1!$AQ$111,O,IF(CNGE_2024_M3_Secc1!V121="",1,0))</f>
        <v>#NAME?</v>
      </c>
      <c r="BJ450" s="202" t="e" cm="1">
        <f t="array" ref="BJ450">IF(CNGE_2024_M3_Secc1!$AO$111=CNGE_2024_M3_Secc1!$AQ$111,O,IF(CNGE_2024_M3_Secc1!W121="",1,0))</f>
        <v>#NAME?</v>
      </c>
      <c r="BK450" s="202" t="e" cm="1">
        <f t="array" ref="BK450">IF(CNGE_2024_M3_Secc1!$AO$111=CNGE_2024_M3_Secc1!$AQ$111,O,IF(CNGE_2024_M3_Secc1!X121="",1,0))</f>
        <v>#NAME?</v>
      </c>
      <c r="BL450" s="202" t="e" cm="1">
        <f t="array" ref="BL450">IF(CNGE_2024_M3_Secc1!$AO$111=CNGE_2024_M3_Secc1!$AQ$111,O,IF(CNGE_2024_M3_Secc1!Y121="",1,0))</f>
        <v>#NAME?</v>
      </c>
      <c r="BM450" s="202" t="e" cm="1">
        <f t="array" ref="BM450">IF(CNGE_2024_M3_Secc1!$AO$111=CNGE_2024_M3_Secc1!$AQ$111,O,IF(CNGE_2024_M3_Secc1!Z121="",1,0))</f>
        <v>#NAME?</v>
      </c>
      <c r="BN450" s="202" t="e" cm="1">
        <f t="array" ref="BN450">IF(CNGE_2024_M3_Secc1!$AO$111=CNGE_2024_M3_Secc1!$AQ$111,O,IF(CNGE_2024_M3_Secc1!AA121="",1,0))</f>
        <v>#NAME?</v>
      </c>
      <c r="BO450" s="202" t="e" cm="1">
        <f t="array" ref="BO450">IF(CNGE_2024_M3_Secc1!$AO$111=CNGE_2024_M3_Secc1!$AQ$111,O,IF(CNGE_2024_M3_Secc1!AB121="",1,0))</f>
        <v>#NAME?</v>
      </c>
      <c r="BP450" s="202" t="e" cm="1">
        <f t="array" ref="BP450">IF(CNGE_2024_M3_Secc1!$AO$111=CNGE_2024_M3_Secc1!$AQ$111,O,IF(CNGE_2024_M3_Secc1!AC121="",1,0))</f>
        <v>#NAME?</v>
      </c>
      <c r="BQ450" s="202" t="e" cm="1">
        <f t="array" ref="BQ450">IF(CNGE_2024_M3_Secc1!$AO$111=CNGE_2024_M3_Secc1!$AQ$111,O,IF(CNGE_2024_M3_Secc1!AD121="",1,0))</f>
        <v>#NAME?</v>
      </c>
      <c r="BS450" s="563">
        <f>IF($AH$375=$AJ$375,0,O382)</f>
        <v>0</v>
      </c>
      <c r="BT450" s="563"/>
      <c r="BU450" s="563">
        <f t="shared" ref="BU450:BU494" si="231">N450</f>
        <v>0</v>
      </c>
      <c r="BV450" s="563"/>
      <c r="BW450" s="563">
        <f t="shared" ref="BW450:BW494" si="232">IF($AH$440=$AJ$440,0, IF(AND(BS450=0,BU450&gt;0),1,IF(OR(AND(BU450="NS",BS450="NS"),AND(BU450="NA",BS450="NA"),AND(BS450&lt;&gt;"NS",BS450&lt;&gt;"NA",BU450&lt;&gt;"NS",BU450&lt;&gt;"NA",BU450&gt;=BS450),AND(BS450&lt;&gt;"NS",BS450&lt;&gt;"NA",BS450&gt;0,BU450="NS")),0,1)))</f>
        <v>0</v>
      </c>
      <c r="BX450" s="563"/>
      <c r="CF450" s="202">
        <f>IF($AH$96=$AJ$96,0,
IF(OR(AND($BS$106="NS",O450&lt;&gt;"NA",OR(O450="NS",O450=0)),AND($BS$106="NA",O450&lt;&gt;"NS",OR(O450="NA",O450=0))),0,
IF(OR(AND($BS$106&lt;&gt;"NS",$BS$106&lt;&gt;"NA",O450&lt;&gt;"NS",O450&lt;&gt;"NA",O450&gt;$BS$106),
AND(O450&gt;0,OR($BS$106="NS",$BS$106="NA")),
AND($BS$106&lt;&gt;"NS",$BS$106&lt;&gt;"NA",$BS$106&gt;=0,O450="NA"),
AND($BS$106&lt;&gt;"NS",$BS$106&lt;&gt;"NA",$BS$106=0,O450="NS")),1,0)))</f>
        <v>0</v>
      </c>
      <c r="CG450" s="202">
        <f t="shared" ref="CG450" si="233">IF($AH$96=$AJ$96,0,
IF(OR(AND($BS$106="NS",P450&lt;&gt;"NA",OR(P450="NS",P450=0)),AND($BS$106="NA",P450&lt;&gt;"NS",OR(P450="NA",P450=0))),0,
IF(OR(AND($BS$106&lt;&gt;"NS",$BS$106&lt;&gt;"NA",P450&lt;&gt;"NS",P450&lt;&gt;"NA",P450&gt;$BS$106),
AND(P450&gt;0,OR($BS$106="NS",$BS$106="NA")),
AND($BS$106&lt;&gt;"NS",$BS$106&lt;&gt;"NA",$BS$106&gt;=0,P450="NA"),
AND($BS$106&lt;&gt;"NS",$BS$106&lt;&gt;"NA",$BS$106=0,P450="NS")),1,0)))</f>
        <v>0</v>
      </c>
      <c r="CH450" s="202">
        <f t="shared" ref="CH450" si="234">IF($AH$96=$AJ$96,0,
IF(OR(AND($BS$106="NS",Q450&lt;&gt;"NA",OR(Q450="NS",Q450=0)),AND($BS$106="NA",Q450&lt;&gt;"NS",OR(Q450="NA",Q450=0))),0,
IF(OR(AND($BS$106&lt;&gt;"NS",$BS$106&lt;&gt;"NA",Q450&lt;&gt;"NS",Q450&lt;&gt;"NA",Q450&gt;$BS$106),
AND(Q450&gt;0,OR($BS$106="NS",$BS$106="NA")),
AND($BS$106&lt;&gt;"NS",$BS$106&lt;&gt;"NA",$BS$106&gt;=0,Q450="NA"),
AND($BS$106&lt;&gt;"NS",$BS$106&lt;&gt;"NA",$BS$106=0,Q450="NS")),1,0)))</f>
        <v>0</v>
      </c>
      <c r="CI450" s="202">
        <f t="shared" ref="CI450" si="235">IF($AH$96=$AJ$96,0,
IF(OR(AND($BS$106="NS",R450&lt;&gt;"NA",OR(R450="NS",R450=0)),AND($BS$106="NA",R450&lt;&gt;"NS",OR(R450="NA",R450=0))),0,
IF(OR(AND($BS$106&lt;&gt;"NS",$BS$106&lt;&gt;"NA",R450&lt;&gt;"NS",R450&lt;&gt;"NA",R450&gt;$BS$106),
AND(R450&gt;0,OR($BS$106="NS",$BS$106="NA")),
AND($BS$106&lt;&gt;"NS",$BS$106&lt;&gt;"NA",$BS$106&gt;=0,R450="NA"),
AND($BS$106&lt;&gt;"NS",$BS$106&lt;&gt;"NA",$BS$106=0,R450="NS")),1,0)))</f>
        <v>0</v>
      </c>
      <c r="CJ450" s="202">
        <f t="shared" ref="CJ450" si="236">IF($AH$96=$AJ$96,0,
IF(OR(AND($BS$106="NS",S450&lt;&gt;"NA",OR(S450="NS",S450=0)),AND($BS$106="NA",S450&lt;&gt;"NS",OR(S450="NA",S450=0))),0,
IF(OR(AND($BS$106&lt;&gt;"NS",$BS$106&lt;&gt;"NA",S450&lt;&gt;"NS",S450&lt;&gt;"NA",S450&gt;$BS$106),
AND(S450&gt;0,OR($BS$106="NS",$BS$106="NA")),
AND($BS$106&lt;&gt;"NS",$BS$106&lt;&gt;"NA",$BS$106&gt;=0,S450="NA"),
AND($BS$106&lt;&gt;"NS",$BS$106&lt;&gt;"NA",$BS$106=0,S450="NS")),1,0)))</f>
        <v>0</v>
      </c>
      <c r="CK450" s="202">
        <f t="shared" ref="CK450" si="237">IF($AH$96=$AJ$96,0,
IF(OR(AND($BS$106="NS",T450&lt;&gt;"NA",OR(T450="NS",T450=0)),AND($BS$106="NA",T450&lt;&gt;"NS",OR(T450="NA",T450=0))),0,
IF(OR(AND($BS$106&lt;&gt;"NS",$BS$106&lt;&gt;"NA",T450&lt;&gt;"NS",T450&lt;&gt;"NA",T450&gt;$BS$106),
AND(T450&gt;0,OR($BS$106="NS",$BS$106="NA")),
AND($BS$106&lt;&gt;"NS",$BS$106&lt;&gt;"NA",$BS$106&gt;=0,T450="NA"),
AND($BS$106&lt;&gt;"NS",$BS$106&lt;&gt;"NA",$BS$106=0,T450="NS")),1,0)))</f>
        <v>0</v>
      </c>
      <c r="CL450" s="202">
        <f t="shared" ref="CL450" si="238">IF($AH$96=$AJ$96,0,
IF(OR(AND($BS$106="NS",U450&lt;&gt;"NA",OR(U450="NS",U450=0)),AND($BS$106="NA",U450&lt;&gt;"NS",OR(U450="NA",U450=0))),0,
IF(OR(AND($BS$106&lt;&gt;"NS",$BS$106&lt;&gt;"NA",U450&lt;&gt;"NS",U450&lt;&gt;"NA",U450&gt;$BS$106),
AND(U450&gt;0,OR($BS$106="NS",$BS$106="NA")),
AND($BS$106&lt;&gt;"NS",$BS$106&lt;&gt;"NA",$BS$106&gt;=0,U450="NA"),
AND($BS$106&lt;&gt;"NS",$BS$106&lt;&gt;"NA",$BS$106=0,U450="NS")),1,0)))</f>
        <v>0</v>
      </c>
      <c r="CM450" s="202">
        <f t="shared" ref="CM450" si="239">IF($AH$96=$AJ$96,0,
IF(OR(AND($BS$106="NS",V450&lt;&gt;"NA",OR(V450="NS",V450=0)),AND($BS$106="NA",V450&lt;&gt;"NS",OR(V450="NA",V450=0))),0,
IF(OR(AND($BS$106&lt;&gt;"NS",$BS$106&lt;&gt;"NA",V450&lt;&gt;"NS",V450&lt;&gt;"NA",V450&gt;$BS$106),
AND(V450&gt;0,OR($BS$106="NS",$BS$106="NA")),
AND($BS$106&lt;&gt;"NS",$BS$106&lt;&gt;"NA",$BS$106&gt;=0,V450="NA"),
AND($BS$106&lt;&gt;"NS",$BS$106&lt;&gt;"NA",$BS$106=0,V450="NS")),1,0)))</f>
        <v>0</v>
      </c>
      <c r="CN450" s="202">
        <f t="shared" ref="CN450" si="240">IF($AH$96=$AJ$96,0,
IF(OR(AND($BS$106="NS",W450&lt;&gt;"NA",OR(W450="NS",W450=0)),AND($BS$106="NA",W450&lt;&gt;"NS",OR(W450="NA",W450=0))),0,
IF(OR(AND($BS$106&lt;&gt;"NS",$BS$106&lt;&gt;"NA",W450&lt;&gt;"NS",W450&lt;&gt;"NA",W450&gt;$BS$106),
AND(W450&gt;0,OR($BS$106="NS",$BS$106="NA")),
AND($BS$106&lt;&gt;"NS",$BS$106&lt;&gt;"NA",$BS$106&gt;=0,W450="NA"),
AND($BS$106&lt;&gt;"NS",$BS$106&lt;&gt;"NA",$BS$106=0,W450="NS")),1,0)))</f>
        <v>0</v>
      </c>
      <c r="CO450" s="202">
        <f t="shared" ref="CO450" si="241">IF($AH$96=$AJ$96,0,
IF(OR(AND($BS$106="NS",X450&lt;&gt;"NA",OR(X450="NS",X450=0)),AND($BS$106="NA",X450&lt;&gt;"NS",OR(X450="NA",X450=0))),0,
IF(OR(AND($BS$106&lt;&gt;"NS",$BS$106&lt;&gt;"NA",X450&lt;&gt;"NS",X450&lt;&gt;"NA",X450&gt;$BS$106),
AND(X450&gt;0,OR($BS$106="NS",$BS$106="NA")),
AND($BS$106&lt;&gt;"NS",$BS$106&lt;&gt;"NA",$BS$106&gt;=0,X450="NA"),
AND($BS$106&lt;&gt;"NS",$BS$106&lt;&gt;"NA",$BS$106=0,X450="NS")),1,0)))</f>
        <v>0</v>
      </c>
      <c r="CP450" s="202">
        <f t="shared" ref="CP450" si="242">IF($AH$96=$AJ$96,0,
IF(OR(AND($BS$106="NS",Y450&lt;&gt;"NA",OR(Y450="NS",Y450=0)),AND($BS$106="NA",Y450&lt;&gt;"NS",OR(Y450="NA",Y450=0))),0,
IF(OR(AND($BS$106&lt;&gt;"NS",$BS$106&lt;&gt;"NA",Y450&lt;&gt;"NS",Y450&lt;&gt;"NA",Y450&gt;$BS$106),
AND(Y450&gt;0,OR($BS$106="NS",$BS$106="NA")),
AND($BS$106&lt;&gt;"NS",$BS$106&lt;&gt;"NA",$BS$106&gt;=0,Y450="NA"),
AND($BS$106&lt;&gt;"NS",$BS$106&lt;&gt;"NA",$BS$106=0,Y450="NS")),1,0)))</f>
        <v>0</v>
      </c>
      <c r="CQ450" s="202">
        <f t="shared" ref="CQ450" si="243">IF($AH$96=$AJ$96,0,
IF(OR(AND($BS$106="NS",Z450&lt;&gt;"NA",OR(Z450="NS",Z450=0)),AND($BS$106="NA",Z450&lt;&gt;"NS",OR(Z450="NA",Z450=0))),0,
IF(OR(AND($BS$106&lt;&gt;"NS",$BS$106&lt;&gt;"NA",Z450&lt;&gt;"NS",Z450&lt;&gt;"NA",Z450&gt;$BS$106),
AND(Z450&gt;0,OR($BS$106="NS",$BS$106="NA")),
AND($BS$106&lt;&gt;"NS",$BS$106&lt;&gt;"NA",$BS$106&gt;=0,Z450="NA"),
AND($BS$106&lt;&gt;"NS",$BS$106&lt;&gt;"NA",$BS$106=0,Z450="NS")),1,0)))</f>
        <v>0</v>
      </c>
      <c r="CR450" s="202">
        <f t="shared" ref="CR450" si="244">IF($AH$96=$AJ$96,0,
IF(OR(AND($BS$106="NS",AA450&lt;&gt;"NA",OR(AA450="NS",AA450=0)),AND($BS$106="NA",AA450&lt;&gt;"NS",OR(AA450="NA",AA450=0))),0,
IF(OR(AND($BS$106&lt;&gt;"NS",$BS$106&lt;&gt;"NA",AA450&lt;&gt;"NS",AA450&lt;&gt;"NA",AA450&gt;$BS$106),
AND(AA450&gt;0,OR($BS$106="NS",$BS$106="NA")),
AND($BS$106&lt;&gt;"NS",$BS$106&lt;&gt;"NA",$BS$106&gt;=0,AA450="NA"),
AND($BS$106&lt;&gt;"NS",$BS$106&lt;&gt;"NA",$BS$106=0,AA450="NS")),1,0)))</f>
        <v>0</v>
      </c>
      <c r="CS450" s="202">
        <f t="shared" ref="CS450" si="245">IF($AH$96=$AJ$96,0,
IF(OR(AND($BS$106="NS",AB450&lt;&gt;"NA",OR(AB450="NS",AB450=0)),AND($BS$106="NA",AB450&lt;&gt;"NS",OR(AB450="NA",AB450=0))),0,
IF(OR(AND($BS$106&lt;&gt;"NS",$BS$106&lt;&gt;"NA",AB450&lt;&gt;"NS",AB450&lt;&gt;"NA",AB450&gt;$BS$106),
AND(AB450&gt;0,OR($BS$106="NS",$BS$106="NA")),
AND($BS$106&lt;&gt;"NS",$BS$106&lt;&gt;"NA",$BS$106&gt;=0,AB450="NA"),
AND($BS$106&lt;&gt;"NS",$BS$106&lt;&gt;"NA",$BS$106=0,AB450="NS")),1,0)))</f>
        <v>0</v>
      </c>
      <c r="CT450" s="202">
        <f t="shared" ref="CT450" si="246">IF($AH$96=$AJ$96,0,
IF(OR(AND($BS$106="NS",AC450&lt;&gt;"NA",OR(AC450="NS",AC450=0)),AND($BS$106="NA",AC450&lt;&gt;"NS",OR(AC450="NA",AC450=0))),0,
IF(OR(AND($BS$106&lt;&gt;"NS",$BS$106&lt;&gt;"NA",AC450&lt;&gt;"NS",AC450&lt;&gt;"NA",AC450&gt;$BS$106),
AND(AC450&gt;0,OR($BS$106="NS",$BS$106="NA")),
AND($BS$106&lt;&gt;"NS",$BS$106&lt;&gt;"NA",$BS$106&gt;=0,AC450="NA"),
AND($BS$106&lt;&gt;"NS",$BS$106&lt;&gt;"NA",$BS$106=0,AC450="NS")),1,0)))</f>
        <v>0</v>
      </c>
      <c r="CU450" s="202">
        <f t="shared" ref="CU450" si="247">IF($AH$96=$AJ$96,0,
IF(OR(AND($BS$106="NS",AD450&lt;&gt;"NA",OR(AD450="NS",AD450=0)),AND($BS$106="NA",AD450&lt;&gt;"NS",OR(AD450="NA",AD450=0))),0,
IF(OR(AND($BS$106&lt;&gt;"NS",$BS$106&lt;&gt;"NA",AD450&lt;&gt;"NS",AD450&lt;&gt;"NA",AD450&gt;$BS$106),
AND(AD450&gt;0,OR($BS$106="NS",$BS$106="NA")),
AND($BS$106&lt;&gt;"NS",$BS$106&lt;&gt;"NA",$BS$106&gt;=0,AD450="NA"),
AND($BS$106&lt;&gt;"NS",$BS$106&lt;&gt;"NA",$BS$106=0,AD450="NS")),1,0)))</f>
        <v>0</v>
      </c>
      <c r="CV450" s="202">
        <f t="shared" ref="CV450:CV494" si="248">IF(SUM(CF450:CU450,BZ502:CU502,BZ554:CU554)=0,0,1)</f>
        <v>0</v>
      </c>
      <c r="CW450" s="113" t="str">
        <f>IF(CV450=0,"",IF(SUM($CV$449:CV450)=1,_xlfn.NUMBERVALUE(C450),IF($CV$495&gt;SUM($CV$449:CV450),_xlfn.CONCAT(", ",_xlfn.NUMBERVALUE(C450)),IF($CV$495=SUM($CV$449:CV450),_xlfn.CONCAT(" y ",_xlfn.NUMBERVALUE(C450))))))</f>
        <v/>
      </c>
      <c r="CY450" s="563">
        <f t="shared" ref="CY450:CY494" si="249">IF($AH$440=$AJ$440,0,IF(OR(AND(D450="",COUNTBLANK(N450:AD450)=17),AND(D450&lt;&gt;"",AS450=1,COUNTBLANK(N450:AD450)=17),AND(D450&lt;&gt;"",AS450=0,COUNTIF(BB450:BQ450,0)=COUNTA(O450:AD450),N450&lt;&gt;"")),0,1))</f>
        <v>0</v>
      </c>
      <c r="CZ450" s="563"/>
    </row>
    <row r="451" spans="1:104" s="211" customFormat="1" ht="15" customHeight="1">
      <c r="A451" s="18"/>
      <c r="B451" s="51"/>
      <c r="C451" s="48" t="s">
        <v>4994</v>
      </c>
      <c r="D451" s="547" t="str">
        <f>IF(CNGE_2024_M3_Secc1!D54="","",CNGE_2024_M3_Secc1!D54)</f>
        <v/>
      </c>
      <c r="E451" s="548"/>
      <c r="F451" s="548"/>
      <c r="G451" s="548"/>
      <c r="H451" s="548"/>
      <c r="I451" s="548"/>
      <c r="J451" s="548"/>
      <c r="K451" s="548"/>
      <c r="L451" s="548"/>
      <c r="M451" s="549"/>
      <c r="N451" s="103"/>
      <c r="O451" s="103"/>
      <c r="P451" s="103"/>
      <c r="Q451" s="103"/>
      <c r="R451" s="103"/>
      <c r="S451" s="103"/>
      <c r="T451" s="103"/>
      <c r="U451" s="103"/>
      <c r="V451" s="103"/>
      <c r="W451" s="103"/>
      <c r="X451" s="103"/>
      <c r="Y451" s="103"/>
      <c r="Z451" s="103"/>
      <c r="AA451" s="103"/>
      <c r="AB451" s="103"/>
      <c r="AC451" s="103"/>
      <c r="AD451" s="103"/>
      <c r="AE451" s="213"/>
      <c r="AF451" s="210"/>
      <c r="AH451" s="522">
        <f t="shared" si="225"/>
        <v>0</v>
      </c>
      <c r="AI451" s="522"/>
      <c r="AJ451" s="522">
        <f t="shared" si="226"/>
        <v>0</v>
      </c>
      <c r="AK451" s="522"/>
      <c r="AL451" s="522">
        <f t="shared" si="227"/>
        <v>0</v>
      </c>
      <c r="AM451" s="522" t="str">
        <f t="shared" si="228"/>
        <v>NA</v>
      </c>
      <c r="AN451" s="524">
        <f t="shared" si="229"/>
        <v>0</v>
      </c>
      <c r="AO451" s="526"/>
      <c r="AP451" s="125" t="str">
        <f>IF(AN451=0,"", IF(SUM($AN$449:AN451)=1,_xlfn.CONCAT(AQ451), IF($AN$495&gt;SUM($AN$449:AN451),_xlfn.CONCAT(", ",AQ451), IF($AN$495=SUM($AN$449:AN451),_xlfn.CONCAT(" y ",AQ451,".")))))</f>
        <v/>
      </c>
      <c r="AQ451" s="113">
        <f t="shared" si="230"/>
        <v>2</v>
      </c>
      <c r="AS451" s="563">
        <f t="shared" ref="AS451:AS494" si="250">IF(OR($AH$375=$AJ$375,O383="",O383&gt;0),0,1)</f>
        <v>0</v>
      </c>
      <c r="AT451" s="563"/>
      <c r="BB451" s="202" t="e" cm="1">
        <f t="array" ref="BB451">IF(CNGE_2024_M3_Secc1!$AO$111=CNGE_2024_M3_Secc1!$AQ$111,O,IF(CNGE_2024_M3_Secc1!O122="",1,0))</f>
        <v>#NAME?</v>
      </c>
      <c r="BC451" s="202" t="e" cm="1">
        <f t="array" ref="BC451">IF(CNGE_2024_M3_Secc1!$AO$111=CNGE_2024_M3_Secc1!$AQ$111,O,IF(CNGE_2024_M3_Secc1!P122="",1,0))</f>
        <v>#NAME?</v>
      </c>
      <c r="BD451" s="202" t="e" cm="1">
        <f t="array" ref="BD451">IF(CNGE_2024_M3_Secc1!$AO$111=CNGE_2024_M3_Secc1!$AQ$111,O,IF(CNGE_2024_M3_Secc1!Q122="",1,0))</f>
        <v>#NAME?</v>
      </c>
      <c r="BE451" s="202" t="e" cm="1">
        <f t="array" ref="BE451">IF(CNGE_2024_M3_Secc1!$AO$111=CNGE_2024_M3_Secc1!$AQ$111,O,IF(CNGE_2024_M3_Secc1!R122="",1,0))</f>
        <v>#NAME?</v>
      </c>
      <c r="BF451" s="202" t="e" cm="1">
        <f t="array" ref="BF451">IF(CNGE_2024_M3_Secc1!$AO$111=CNGE_2024_M3_Secc1!$AQ$111,O,IF(CNGE_2024_M3_Secc1!S122="",1,0))</f>
        <v>#NAME?</v>
      </c>
      <c r="BG451" s="202" t="e" cm="1">
        <f t="array" ref="BG451">IF(CNGE_2024_M3_Secc1!$AO$111=CNGE_2024_M3_Secc1!$AQ$111,O,IF(CNGE_2024_M3_Secc1!T122="",1,0))</f>
        <v>#NAME?</v>
      </c>
      <c r="BH451" s="202" t="e" cm="1">
        <f t="array" ref="BH451">IF(CNGE_2024_M3_Secc1!$AO$111=CNGE_2024_M3_Secc1!$AQ$111,O,IF(CNGE_2024_M3_Secc1!U122="",1,0))</f>
        <v>#NAME?</v>
      </c>
      <c r="BI451" s="202" t="e" cm="1">
        <f t="array" ref="BI451">IF(CNGE_2024_M3_Secc1!$AO$111=CNGE_2024_M3_Secc1!$AQ$111,O,IF(CNGE_2024_M3_Secc1!V122="",1,0))</f>
        <v>#NAME?</v>
      </c>
      <c r="BJ451" s="202" t="e" cm="1">
        <f t="array" ref="BJ451">IF(CNGE_2024_M3_Secc1!$AO$111=CNGE_2024_M3_Secc1!$AQ$111,O,IF(CNGE_2024_M3_Secc1!W122="",1,0))</f>
        <v>#NAME?</v>
      </c>
      <c r="BK451" s="202" t="e" cm="1">
        <f t="array" ref="BK451">IF(CNGE_2024_M3_Secc1!$AO$111=CNGE_2024_M3_Secc1!$AQ$111,O,IF(CNGE_2024_M3_Secc1!X122="",1,0))</f>
        <v>#NAME?</v>
      </c>
      <c r="BL451" s="202" t="e" cm="1">
        <f t="array" ref="BL451">IF(CNGE_2024_M3_Secc1!$AO$111=CNGE_2024_M3_Secc1!$AQ$111,O,IF(CNGE_2024_M3_Secc1!Y122="",1,0))</f>
        <v>#NAME?</v>
      </c>
      <c r="BM451" s="202" t="e" cm="1">
        <f t="array" ref="BM451">IF(CNGE_2024_M3_Secc1!$AO$111=CNGE_2024_M3_Secc1!$AQ$111,O,IF(CNGE_2024_M3_Secc1!Z122="",1,0))</f>
        <v>#NAME?</v>
      </c>
      <c r="BN451" s="202" t="e" cm="1">
        <f t="array" ref="BN451">IF(CNGE_2024_M3_Secc1!$AO$111=CNGE_2024_M3_Secc1!$AQ$111,O,IF(CNGE_2024_M3_Secc1!AA122="",1,0))</f>
        <v>#NAME?</v>
      </c>
      <c r="BO451" s="202" t="e" cm="1">
        <f t="array" ref="BO451">IF(CNGE_2024_M3_Secc1!$AO$111=CNGE_2024_M3_Secc1!$AQ$111,O,IF(CNGE_2024_M3_Secc1!AB122="",1,0))</f>
        <v>#NAME?</v>
      </c>
      <c r="BP451" s="202" t="e" cm="1">
        <f t="array" ref="BP451">IF(CNGE_2024_M3_Secc1!$AO$111=CNGE_2024_M3_Secc1!$AQ$111,O,IF(CNGE_2024_M3_Secc1!AC122="",1,0))</f>
        <v>#NAME?</v>
      </c>
      <c r="BQ451" s="202" t="e" cm="1">
        <f t="array" ref="BQ451">IF(CNGE_2024_M3_Secc1!$AO$111=CNGE_2024_M3_Secc1!$AQ$111,O,IF(CNGE_2024_M3_Secc1!AD122="",1,0))</f>
        <v>#NAME?</v>
      </c>
      <c r="BS451" s="563">
        <f t="shared" ref="BS451:BS494" si="251">IF($AH$375=$AJ$375,0,O383)</f>
        <v>0</v>
      </c>
      <c r="BT451" s="563"/>
      <c r="BU451" s="563">
        <f t="shared" si="231"/>
        <v>0</v>
      </c>
      <c r="BV451" s="563"/>
      <c r="BW451" s="563">
        <f t="shared" si="232"/>
        <v>0</v>
      </c>
      <c r="BX451" s="563"/>
      <c r="CF451" s="202">
        <f>IF($AH$96=$AJ$96,0,
IF(OR(AND($BS$107="NS",O451&lt;&gt;"NA",OR(O451="NS",O451=0)),AND($BS$107="NA",O451&lt;&gt;"NS",OR(O451="NA",O451=0))),0,
IF(OR(AND($BS$107&lt;&gt;"NS",$BS$107&lt;&gt;"NA",O451&lt;&gt;"NS",O451&lt;&gt;"NA",O451&gt;$BS$107),
AND(O451&gt;0,OR($BS$107="NS",$BS$107="NA")),
AND($BS$107&lt;&gt;"NS",$BS$107&lt;&gt;"NA",$BS$107&gt;=0,O451="NA"),
AND($BS$107&lt;&gt;"NS",$BS$107&lt;&gt;"NA",$BS$107=0,O451="NS")),1,0)))</f>
        <v>0</v>
      </c>
      <c r="CG451" s="202">
        <f t="shared" ref="CG451" si="252">IF($AH$96=$AJ$96,0,
IF(OR(AND($BS$107="NS",P451&lt;&gt;"NA",OR(P451="NS",P451=0)),AND($BS$107="NA",P451&lt;&gt;"NS",OR(P451="NA",P451=0))),0,
IF(OR(AND($BS$107&lt;&gt;"NS",$BS$107&lt;&gt;"NA",P451&lt;&gt;"NS",P451&lt;&gt;"NA",P451&gt;$BS$107),
AND(P451&gt;0,OR($BS$107="NS",$BS$107="NA")),
AND($BS$107&lt;&gt;"NS",$BS$107&lt;&gt;"NA",$BS$107&gt;=0,P451="NA"),
AND($BS$107&lt;&gt;"NS",$BS$107&lt;&gt;"NA",$BS$107=0,P451="NS")),1,0)))</f>
        <v>0</v>
      </c>
      <c r="CH451" s="202">
        <f t="shared" ref="CH451" si="253">IF($AH$96=$AJ$96,0,
IF(OR(AND($BS$107="NS",Q451&lt;&gt;"NA",OR(Q451="NS",Q451=0)),AND($BS$107="NA",Q451&lt;&gt;"NS",OR(Q451="NA",Q451=0))),0,
IF(OR(AND($BS$107&lt;&gt;"NS",$BS$107&lt;&gt;"NA",Q451&lt;&gt;"NS",Q451&lt;&gt;"NA",Q451&gt;$BS$107),
AND(Q451&gt;0,OR($BS$107="NS",$BS$107="NA")),
AND($BS$107&lt;&gt;"NS",$BS$107&lt;&gt;"NA",$BS$107&gt;=0,Q451="NA"),
AND($BS$107&lt;&gt;"NS",$BS$107&lt;&gt;"NA",$BS$107=0,Q451="NS")),1,0)))</f>
        <v>0</v>
      </c>
      <c r="CI451" s="202">
        <f t="shared" ref="CI451" si="254">IF($AH$96=$AJ$96,0,
IF(OR(AND($BS$107="NS",R451&lt;&gt;"NA",OR(R451="NS",R451=0)),AND($BS$107="NA",R451&lt;&gt;"NS",OR(R451="NA",R451=0))),0,
IF(OR(AND($BS$107&lt;&gt;"NS",$BS$107&lt;&gt;"NA",R451&lt;&gt;"NS",R451&lt;&gt;"NA",R451&gt;$BS$107),
AND(R451&gt;0,OR($BS$107="NS",$BS$107="NA")),
AND($BS$107&lt;&gt;"NS",$BS$107&lt;&gt;"NA",$BS$107&gt;=0,R451="NA"),
AND($BS$107&lt;&gt;"NS",$BS$107&lt;&gt;"NA",$BS$107=0,R451="NS")),1,0)))</f>
        <v>0</v>
      </c>
      <c r="CJ451" s="202">
        <f t="shared" ref="CJ451" si="255">IF($AH$96=$AJ$96,0,
IF(OR(AND($BS$107="NS",S451&lt;&gt;"NA",OR(S451="NS",S451=0)),AND($BS$107="NA",S451&lt;&gt;"NS",OR(S451="NA",S451=0))),0,
IF(OR(AND($BS$107&lt;&gt;"NS",$BS$107&lt;&gt;"NA",S451&lt;&gt;"NS",S451&lt;&gt;"NA",S451&gt;$BS$107),
AND(S451&gt;0,OR($BS$107="NS",$BS$107="NA")),
AND($BS$107&lt;&gt;"NS",$BS$107&lt;&gt;"NA",$BS$107&gt;=0,S451="NA"),
AND($BS$107&lt;&gt;"NS",$BS$107&lt;&gt;"NA",$BS$107=0,S451="NS")),1,0)))</f>
        <v>0</v>
      </c>
      <c r="CK451" s="202">
        <f t="shared" ref="CK451" si="256">IF($AH$96=$AJ$96,0,
IF(OR(AND($BS$107="NS",T451&lt;&gt;"NA",OR(T451="NS",T451=0)),AND($BS$107="NA",T451&lt;&gt;"NS",OR(T451="NA",T451=0))),0,
IF(OR(AND($BS$107&lt;&gt;"NS",$BS$107&lt;&gt;"NA",T451&lt;&gt;"NS",T451&lt;&gt;"NA",T451&gt;$BS$107),
AND(T451&gt;0,OR($BS$107="NS",$BS$107="NA")),
AND($BS$107&lt;&gt;"NS",$BS$107&lt;&gt;"NA",$BS$107&gt;=0,T451="NA"),
AND($BS$107&lt;&gt;"NS",$BS$107&lt;&gt;"NA",$BS$107=0,T451="NS")),1,0)))</f>
        <v>0</v>
      </c>
      <c r="CL451" s="202">
        <f t="shared" ref="CL451" si="257">IF($AH$96=$AJ$96,0,
IF(OR(AND($BS$107="NS",U451&lt;&gt;"NA",OR(U451="NS",U451=0)),AND($BS$107="NA",U451&lt;&gt;"NS",OR(U451="NA",U451=0))),0,
IF(OR(AND($BS$107&lt;&gt;"NS",$BS$107&lt;&gt;"NA",U451&lt;&gt;"NS",U451&lt;&gt;"NA",U451&gt;$BS$107),
AND(U451&gt;0,OR($BS$107="NS",$BS$107="NA")),
AND($BS$107&lt;&gt;"NS",$BS$107&lt;&gt;"NA",$BS$107&gt;=0,U451="NA"),
AND($BS$107&lt;&gt;"NS",$BS$107&lt;&gt;"NA",$BS$107=0,U451="NS")),1,0)))</f>
        <v>0</v>
      </c>
      <c r="CM451" s="202">
        <f t="shared" ref="CM451" si="258">IF($AH$96=$AJ$96,0,
IF(OR(AND($BS$107="NS",V451&lt;&gt;"NA",OR(V451="NS",V451=0)),AND($BS$107="NA",V451&lt;&gt;"NS",OR(V451="NA",V451=0))),0,
IF(OR(AND($BS$107&lt;&gt;"NS",$BS$107&lt;&gt;"NA",V451&lt;&gt;"NS",V451&lt;&gt;"NA",V451&gt;$BS$107),
AND(V451&gt;0,OR($BS$107="NS",$BS$107="NA")),
AND($BS$107&lt;&gt;"NS",$BS$107&lt;&gt;"NA",$BS$107&gt;=0,V451="NA"),
AND($BS$107&lt;&gt;"NS",$BS$107&lt;&gt;"NA",$BS$107=0,V451="NS")),1,0)))</f>
        <v>0</v>
      </c>
      <c r="CN451" s="202">
        <f t="shared" ref="CN451" si="259">IF($AH$96=$AJ$96,0,
IF(OR(AND($BS$107="NS",W451&lt;&gt;"NA",OR(W451="NS",W451=0)),AND($BS$107="NA",W451&lt;&gt;"NS",OR(W451="NA",W451=0))),0,
IF(OR(AND($BS$107&lt;&gt;"NS",$BS$107&lt;&gt;"NA",W451&lt;&gt;"NS",W451&lt;&gt;"NA",W451&gt;$BS$107),
AND(W451&gt;0,OR($BS$107="NS",$BS$107="NA")),
AND($BS$107&lt;&gt;"NS",$BS$107&lt;&gt;"NA",$BS$107&gt;=0,W451="NA"),
AND($BS$107&lt;&gt;"NS",$BS$107&lt;&gt;"NA",$BS$107=0,W451="NS")),1,0)))</f>
        <v>0</v>
      </c>
      <c r="CO451" s="202">
        <f t="shared" ref="CO451" si="260">IF($AH$96=$AJ$96,0,
IF(OR(AND($BS$107="NS",X451&lt;&gt;"NA",OR(X451="NS",X451=0)),AND($BS$107="NA",X451&lt;&gt;"NS",OR(X451="NA",X451=0))),0,
IF(OR(AND($BS$107&lt;&gt;"NS",$BS$107&lt;&gt;"NA",X451&lt;&gt;"NS",X451&lt;&gt;"NA",X451&gt;$BS$107),
AND(X451&gt;0,OR($BS$107="NS",$BS$107="NA")),
AND($BS$107&lt;&gt;"NS",$BS$107&lt;&gt;"NA",$BS$107&gt;=0,X451="NA"),
AND($BS$107&lt;&gt;"NS",$BS$107&lt;&gt;"NA",$BS$107=0,X451="NS")),1,0)))</f>
        <v>0</v>
      </c>
      <c r="CP451" s="202">
        <f t="shared" ref="CP451" si="261">IF($AH$96=$AJ$96,0,
IF(OR(AND($BS$107="NS",Y451&lt;&gt;"NA",OR(Y451="NS",Y451=0)),AND($BS$107="NA",Y451&lt;&gt;"NS",OR(Y451="NA",Y451=0))),0,
IF(OR(AND($BS$107&lt;&gt;"NS",$BS$107&lt;&gt;"NA",Y451&lt;&gt;"NS",Y451&lt;&gt;"NA",Y451&gt;$BS$107),
AND(Y451&gt;0,OR($BS$107="NS",$BS$107="NA")),
AND($BS$107&lt;&gt;"NS",$BS$107&lt;&gt;"NA",$BS$107&gt;=0,Y451="NA"),
AND($BS$107&lt;&gt;"NS",$BS$107&lt;&gt;"NA",$BS$107=0,Y451="NS")),1,0)))</f>
        <v>0</v>
      </c>
      <c r="CQ451" s="202">
        <f t="shared" ref="CQ451" si="262">IF($AH$96=$AJ$96,0,
IF(OR(AND($BS$107="NS",Z451&lt;&gt;"NA",OR(Z451="NS",Z451=0)),AND($BS$107="NA",Z451&lt;&gt;"NS",OR(Z451="NA",Z451=0))),0,
IF(OR(AND($BS$107&lt;&gt;"NS",$BS$107&lt;&gt;"NA",Z451&lt;&gt;"NS",Z451&lt;&gt;"NA",Z451&gt;$BS$107),
AND(Z451&gt;0,OR($BS$107="NS",$BS$107="NA")),
AND($BS$107&lt;&gt;"NS",$BS$107&lt;&gt;"NA",$BS$107&gt;=0,Z451="NA"),
AND($BS$107&lt;&gt;"NS",$BS$107&lt;&gt;"NA",$BS$107=0,Z451="NS")),1,0)))</f>
        <v>0</v>
      </c>
      <c r="CR451" s="202">
        <f t="shared" ref="CR451" si="263">IF($AH$96=$AJ$96,0,
IF(OR(AND($BS$107="NS",AA451&lt;&gt;"NA",OR(AA451="NS",AA451=0)),AND($BS$107="NA",AA451&lt;&gt;"NS",OR(AA451="NA",AA451=0))),0,
IF(OR(AND($BS$107&lt;&gt;"NS",$BS$107&lt;&gt;"NA",AA451&lt;&gt;"NS",AA451&lt;&gt;"NA",AA451&gt;$BS$107),
AND(AA451&gt;0,OR($BS$107="NS",$BS$107="NA")),
AND($BS$107&lt;&gt;"NS",$BS$107&lt;&gt;"NA",$BS$107&gt;=0,AA451="NA"),
AND($BS$107&lt;&gt;"NS",$BS$107&lt;&gt;"NA",$BS$107=0,AA451="NS")),1,0)))</f>
        <v>0</v>
      </c>
      <c r="CS451" s="202">
        <f t="shared" ref="CS451" si="264">IF($AH$96=$AJ$96,0,
IF(OR(AND($BS$107="NS",AB451&lt;&gt;"NA",OR(AB451="NS",AB451=0)),AND($BS$107="NA",AB451&lt;&gt;"NS",OR(AB451="NA",AB451=0))),0,
IF(OR(AND($BS$107&lt;&gt;"NS",$BS$107&lt;&gt;"NA",AB451&lt;&gt;"NS",AB451&lt;&gt;"NA",AB451&gt;$BS$107),
AND(AB451&gt;0,OR($BS$107="NS",$BS$107="NA")),
AND($BS$107&lt;&gt;"NS",$BS$107&lt;&gt;"NA",$BS$107&gt;=0,AB451="NA"),
AND($BS$107&lt;&gt;"NS",$BS$107&lt;&gt;"NA",$BS$107=0,AB451="NS")),1,0)))</f>
        <v>0</v>
      </c>
      <c r="CT451" s="202">
        <f t="shared" ref="CT451" si="265">IF($AH$96=$AJ$96,0,
IF(OR(AND($BS$107="NS",AC451&lt;&gt;"NA",OR(AC451="NS",AC451=0)),AND($BS$107="NA",AC451&lt;&gt;"NS",OR(AC451="NA",AC451=0))),0,
IF(OR(AND($BS$107&lt;&gt;"NS",$BS$107&lt;&gt;"NA",AC451&lt;&gt;"NS",AC451&lt;&gt;"NA",AC451&gt;$BS$107),
AND(AC451&gt;0,OR($BS$107="NS",$BS$107="NA")),
AND($BS$107&lt;&gt;"NS",$BS$107&lt;&gt;"NA",$BS$107&gt;=0,AC451="NA"),
AND($BS$107&lt;&gt;"NS",$BS$107&lt;&gt;"NA",$BS$107=0,AC451="NS")),1,0)))</f>
        <v>0</v>
      </c>
      <c r="CU451" s="202">
        <f t="shared" ref="CU451" si="266">IF($AH$96=$AJ$96,0,
IF(OR(AND($BS$107="NS",AD451&lt;&gt;"NA",OR(AD451="NS",AD451=0)),AND($BS$107="NA",AD451&lt;&gt;"NS",OR(AD451="NA",AD451=0))),0,
IF(OR(AND($BS$107&lt;&gt;"NS",$BS$107&lt;&gt;"NA",AD451&lt;&gt;"NS",AD451&lt;&gt;"NA",AD451&gt;$BS$107),
AND(AD451&gt;0,OR($BS$107="NS",$BS$107="NA")),
AND($BS$107&lt;&gt;"NS",$BS$107&lt;&gt;"NA",$BS$107&gt;=0,AD451="NA"),
AND($BS$107&lt;&gt;"NS",$BS$107&lt;&gt;"NA",$BS$107=0,AD451="NS")),1,0)))</f>
        <v>0</v>
      </c>
      <c r="CV451" s="202">
        <f t="shared" si="248"/>
        <v>0</v>
      </c>
      <c r="CW451" s="113" t="str">
        <f>IF(CV451=0,"",IF(SUM($CV$449:CV451)=1,_xlfn.NUMBERVALUE(C451),IF($CV$495&gt;SUM($CV$449:CV451),_xlfn.CONCAT(", ",_xlfn.NUMBERVALUE(C451)),IF($CV$495=SUM($CV$449:CV451),_xlfn.CONCAT(" y ",_xlfn.NUMBERVALUE(C451))))))</f>
        <v/>
      </c>
      <c r="CY451" s="563">
        <f t="shared" si="249"/>
        <v>0</v>
      </c>
      <c r="CZ451" s="563"/>
    </row>
    <row r="452" spans="1:104" s="211" customFormat="1" ht="15" customHeight="1">
      <c r="A452" s="18"/>
      <c r="B452" s="51"/>
      <c r="C452" s="48" t="s">
        <v>4996</v>
      </c>
      <c r="D452" s="547" t="str">
        <f>IF(CNGE_2024_M3_Secc1!D55="","",CNGE_2024_M3_Secc1!D55)</f>
        <v/>
      </c>
      <c r="E452" s="548"/>
      <c r="F452" s="548"/>
      <c r="G452" s="548"/>
      <c r="H452" s="548"/>
      <c r="I452" s="548"/>
      <c r="J452" s="548"/>
      <c r="K452" s="548"/>
      <c r="L452" s="548"/>
      <c r="M452" s="549"/>
      <c r="N452" s="103"/>
      <c r="O452" s="103"/>
      <c r="P452" s="103"/>
      <c r="Q452" s="103"/>
      <c r="R452" s="103"/>
      <c r="S452" s="103"/>
      <c r="T452" s="103"/>
      <c r="U452" s="103"/>
      <c r="V452" s="103"/>
      <c r="W452" s="103"/>
      <c r="X452" s="103"/>
      <c r="Y452" s="103"/>
      <c r="Z452" s="103"/>
      <c r="AA452" s="103"/>
      <c r="AB452" s="103"/>
      <c r="AC452" s="103"/>
      <c r="AD452" s="103"/>
      <c r="AE452" s="213"/>
      <c r="AF452" s="210"/>
      <c r="AH452" s="522">
        <f t="shared" si="225"/>
        <v>0</v>
      </c>
      <c r="AI452" s="522"/>
      <c r="AJ452" s="522">
        <f t="shared" si="226"/>
        <v>0</v>
      </c>
      <c r="AK452" s="522"/>
      <c r="AL452" s="522">
        <f t="shared" si="227"/>
        <v>0</v>
      </c>
      <c r="AM452" s="522" t="str">
        <f t="shared" si="228"/>
        <v>NA</v>
      </c>
      <c r="AN452" s="524">
        <f t="shared" si="229"/>
        <v>0</v>
      </c>
      <c r="AO452" s="526"/>
      <c r="AP452" s="125" t="str">
        <f>IF(AN452=0,"", IF(SUM($AN$449:AN452)=1,_xlfn.CONCAT(AQ452), IF($AN$495&gt;SUM($AN$449:AN452),_xlfn.CONCAT(", ",AQ452), IF($AN$495=SUM($AN$449:AN452),_xlfn.CONCAT(" y ",AQ452,".")))))</f>
        <v/>
      </c>
      <c r="AQ452" s="113">
        <f t="shared" si="230"/>
        <v>3</v>
      </c>
      <c r="AS452" s="563">
        <f t="shared" si="250"/>
        <v>0</v>
      </c>
      <c r="AT452" s="563"/>
      <c r="BB452" s="202" t="e" cm="1">
        <f t="array" ref="BB452">IF(CNGE_2024_M3_Secc1!$AO$111=CNGE_2024_M3_Secc1!$AQ$111,O,IF(CNGE_2024_M3_Secc1!O123="",1,0))</f>
        <v>#NAME?</v>
      </c>
      <c r="BC452" s="202" t="e" cm="1">
        <f t="array" ref="BC452">IF(CNGE_2024_M3_Secc1!$AO$111=CNGE_2024_M3_Secc1!$AQ$111,O,IF(CNGE_2024_M3_Secc1!P123="",1,0))</f>
        <v>#NAME?</v>
      </c>
      <c r="BD452" s="202" t="e" cm="1">
        <f t="array" ref="BD452">IF(CNGE_2024_M3_Secc1!$AO$111=CNGE_2024_M3_Secc1!$AQ$111,O,IF(CNGE_2024_M3_Secc1!Q123="",1,0))</f>
        <v>#NAME?</v>
      </c>
      <c r="BE452" s="202" t="e" cm="1">
        <f t="array" ref="BE452">IF(CNGE_2024_M3_Secc1!$AO$111=CNGE_2024_M3_Secc1!$AQ$111,O,IF(CNGE_2024_M3_Secc1!R123="",1,0))</f>
        <v>#NAME?</v>
      </c>
      <c r="BF452" s="202" t="e" cm="1">
        <f t="array" ref="BF452">IF(CNGE_2024_M3_Secc1!$AO$111=CNGE_2024_M3_Secc1!$AQ$111,O,IF(CNGE_2024_M3_Secc1!S123="",1,0))</f>
        <v>#NAME?</v>
      </c>
      <c r="BG452" s="202" t="e" cm="1">
        <f t="array" ref="BG452">IF(CNGE_2024_M3_Secc1!$AO$111=CNGE_2024_M3_Secc1!$AQ$111,O,IF(CNGE_2024_M3_Secc1!T123="",1,0))</f>
        <v>#NAME?</v>
      </c>
      <c r="BH452" s="202" t="e" cm="1">
        <f t="array" ref="BH452">IF(CNGE_2024_M3_Secc1!$AO$111=CNGE_2024_M3_Secc1!$AQ$111,O,IF(CNGE_2024_M3_Secc1!U123="",1,0))</f>
        <v>#NAME?</v>
      </c>
      <c r="BI452" s="202" t="e" cm="1">
        <f t="array" ref="BI452">IF(CNGE_2024_M3_Secc1!$AO$111=CNGE_2024_M3_Secc1!$AQ$111,O,IF(CNGE_2024_M3_Secc1!V123="",1,0))</f>
        <v>#NAME?</v>
      </c>
      <c r="BJ452" s="202" t="e" cm="1">
        <f t="array" ref="BJ452">IF(CNGE_2024_M3_Secc1!$AO$111=CNGE_2024_M3_Secc1!$AQ$111,O,IF(CNGE_2024_M3_Secc1!W123="",1,0))</f>
        <v>#NAME?</v>
      </c>
      <c r="BK452" s="202" t="e" cm="1">
        <f t="array" ref="BK452">IF(CNGE_2024_M3_Secc1!$AO$111=CNGE_2024_M3_Secc1!$AQ$111,O,IF(CNGE_2024_M3_Secc1!X123="",1,0))</f>
        <v>#NAME?</v>
      </c>
      <c r="BL452" s="202" t="e" cm="1">
        <f t="array" ref="BL452">IF(CNGE_2024_M3_Secc1!$AO$111=CNGE_2024_M3_Secc1!$AQ$111,O,IF(CNGE_2024_M3_Secc1!Y123="",1,0))</f>
        <v>#NAME?</v>
      </c>
      <c r="BM452" s="202" t="e" cm="1">
        <f t="array" ref="BM452">IF(CNGE_2024_M3_Secc1!$AO$111=CNGE_2024_M3_Secc1!$AQ$111,O,IF(CNGE_2024_M3_Secc1!Z123="",1,0))</f>
        <v>#NAME?</v>
      </c>
      <c r="BN452" s="202" t="e" cm="1">
        <f t="array" ref="BN452">IF(CNGE_2024_M3_Secc1!$AO$111=CNGE_2024_M3_Secc1!$AQ$111,O,IF(CNGE_2024_M3_Secc1!AA123="",1,0))</f>
        <v>#NAME?</v>
      </c>
      <c r="BO452" s="202" t="e" cm="1">
        <f t="array" ref="BO452">IF(CNGE_2024_M3_Secc1!$AO$111=CNGE_2024_M3_Secc1!$AQ$111,O,IF(CNGE_2024_M3_Secc1!AB123="",1,0))</f>
        <v>#NAME?</v>
      </c>
      <c r="BP452" s="202" t="e" cm="1">
        <f t="array" ref="BP452">IF(CNGE_2024_M3_Secc1!$AO$111=CNGE_2024_M3_Secc1!$AQ$111,O,IF(CNGE_2024_M3_Secc1!AC123="",1,0))</f>
        <v>#NAME?</v>
      </c>
      <c r="BQ452" s="202" t="e" cm="1">
        <f t="array" ref="BQ452">IF(CNGE_2024_M3_Secc1!$AO$111=CNGE_2024_M3_Secc1!$AQ$111,O,IF(CNGE_2024_M3_Secc1!AD123="",1,0))</f>
        <v>#NAME?</v>
      </c>
      <c r="BS452" s="563">
        <f t="shared" si="251"/>
        <v>0</v>
      </c>
      <c r="BT452" s="563"/>
      <c r="BU452" s="563">
        <f t="shared" si="231"/>
        <v>0</v>
      </c>
      <c r="BV452" s="563"/>
      <c r="BW452" s="563">
        <f t="shared" si="232"/>
        <v>0</v>
      </c>
      <c r="BX452" s="563"/>
      <c r="CF452" s="202">
        <f>IF($AH$96=$AJ$96,0,
IF(OR(AND($BS$108="NS",O452&lt;&gt;"NA",OR(O452="NS",O452=0)),AND($BS$108="NA",O452&lt;&gt;"NS",OR(O452="NA",O452=0))),0,
IF(OR(AND($BS$108&lt;&gt;"NS",$BS$108&lt;&gt;"NA",O452&lt;&gt;"NS",O452&lt;&gt;"NA",O452&gt;$BS$108),
AND(O452&gt;0,OR($BS$108="NS",$BS$108="NA")),
AND($BS$108&lt;&gt;"NS",$BS$108&lt;&gt;"NA",$BS$108&gt;=0,O452="NA"),
AND($BS$108&lt;&gt;"NS",$BS$108&lt;&gt;"NA",$BS$108=0,O452="NS")),1,0)))</f>
        <v>0</v>
      </c>
      <c r="CG452" s="202">
        <f t="shared" ref="CG452" si="267">IF($AH$96=$AJ$96,0,
IF(OR(AND($BS$108="NS",P452&lt;&gt;"NA",OR(P452="NS",P452=0)),AND($BS$108="NA",P452&lt;&gt;"NS",OR(P452="NA",P452=0))),0,
IF(OR(AND($BS$108&lt;&gt;"NS",$BS$108&lt;&gt;"NA",P452&lt;&gt;"NS",P452&lt;&gt;"NA",P452&gt;$BS$108),
AND(P452&gt;0,OR($BS$108="NS",$BS$108="NA")),
AND($BS$108&lt;&gt;"NS",$BS$108&lt;&gt;"NA",$BS$108&gt;=0,P452="NA"),
AND($BS$108&lt;&gt;"NS",$BS$108&lt;&gt;"NA",$BS$108=0,P452="NS")),1,0)))</f>
        <v>0</v>
      </c>
      <c r="CH452" s="202">
        <f t="shared" ref="CH452" si="268">IF($AH$96=$AJ$96,0,
IF(OR(AND($BS$108="NS",Q452&lt;&gt;"NA",OR(Q452="NS",Q452=0)),AND($BS$108="NA",Q452&lt;&gt;"NS",OR(Q452="NA",Q452=0))),0,
IF(OR(AND($BS$108&lt;&gt;"NS",$BS$108&lt;&gt;"NA",Q452&lt;&gt;"NS",Q452&lt;&gt;"NA",Q452&gt;$BS$108),
AND(Q452&gt;0,OR($BS$108="NS",$BS$108="NA")),
AND($BS$108&lt;&gt;"NS",$BS$108&lt;&gt;"NA",$BS$108&gt;=0,Q452="NA"),
AND($BS$108&lt;&gt;"NS",$BS$108&lt;&gt;"NA",$BS$108=0,Q452="NS")),1,0)))</f>
        <v>0</v>
      </c>
      <c r="CI452" s="202">
        <f t="shared" ref="CI452" si="269">IF($AH$96=$AJ$96,0,
IF(OR(AND($BS$108="NS",R452&lt;&gt;"NA",OR(R452="NS",R452=0)),AND($BS$108="NA",R452&lt;&gt;"NS",OR(R452="NA",R452=0))),0,
IF(OR(AND($BS$108&lt;&gt;"NS",$BS$108&lt;&gt;"NA",R452&lt;&gt;"NS",R452&lt;&gt;"NA",R452&gt;$BS$108),
AND(R452&gt;0,OR($BS$108="NS",$BS$108="NA")),
AND($BS$108&lt;&gt;"NS",$BS$108&lt;&gt;"NA",$BS$108&gt;=0,R452="NA"),
AND($BS$108&lt;&gt;"NS",$BS$108&lt;&gt;"NA",$BS$108=0,R452="NS")),1,0)))</f>
        <v>0</v>
      </c>
      <c r="CJ452" s="202">
        <f t="shared" ref="CJ452" si="270">IF($AH$96=$AJ$96,0,
IF(OR(AND($BS$108="NS",S452&lt;&gt;"NA",OR(S452="NS",S452=0)),AND($BS$108="NA",S452&lt;&gt;"NS",OR(S452="NA",S452=0))),0,
IF(OR(AND($BS$108&lt;&gt;"NS",$BS$108&lt;&gt;"NA",S452&lt;&gt;"NS",S452&lt;&gt;"NA",S452&gt;$BS$108),
AND(S452&gt;0,OR($BS$108="NS",$BS$108="NA")),
AND($BS$108&lt;&gt;"NS",$BS$108&lt;&gt;"NA",$BS$108&gt;=0,S452="NA"),
AND($BS$108&lt;&gt;"NS",$BS$108&lt;&gt;"NA",$BS$108=0,S452="NS")),1,0)))</f>
        <v>0</v>
      </c>
      <c r="CK452" s="202">
        <f t="shared" ref="CK452" si="271">IF($AH$96=$AJ$96,0,
IF(OR(AND($BS$108="NS",T452&lt;&gt;"NA",OR(T452="NS",T452=0)),AND($BS$108="NA",T452&lt;&gt;"NS",OR(T452="NA",T452=0))),0,
IF(OR(AND($BS$108&lt;&gt;"NS",$BS$108&lt;&gt;"NA",T452&lt;&gt;"NS",T452&lt;&gt;"NA",T452&gt;$BS$108),
AND(T452&gt;0,OR($BS$108="NS",$BS$108="NA")),
AND($BS$108&lt;&gt;"NS",$BS$108&lt;&gt;"NA",$BS$108&gt;=0,T452="NA"),
AND($BS$108&lt;&gt;"NS",$BS$108&lt;&gt;"NA",$BS$108=0,T452="NS")),1,0)))</f>
        <v>0</v>
      </c>
      <c r="CL452" s="202">
        <f t="shared" ref="CL452" si="272">IF($AH$96=$AJ$96,0,
IF(OR(AND($BS$108="NS",U452&lt;&gt;"NA",OR(U452="NS",U452=0)),AND($BS$108="NA",U452&lt;&gt;"NS",OR(U452="NA",U452=0))),0,
IF(OR(AND($BS$108&lt;&gt;"NS",$BS$108&lt;&gt;"NA",U452&lt;&gt;"NS",U452&lt;&gt;"NA",U452&gt;$BS$108),
AND(U452&gt;0,OR($BS$108="NS",$BS$108="NA")),
AND($BS$108&lt;&gt;"NS",$BS$108&lt;&gt;"NA",$BS$108&gt;=0,U452="NA"),
AND($BS$108&lt;&gt;"NS",$BS$108&lt;&gt;"NA",$BS$108=0,U452="NS")),1,0)))</f>
        <v>0</v>
      </c>
      <c r="CM452" s="202">
        <f t="shared" ref="CM452" si="273">IF($AH$96=$AJ$96,0,
IF(OR(AND($BS$108="NS",V452&lt;&gt;"NA",OR(V452="NS",V452=0)),AND($BS$108="NA",V452&lt;&gt;"NS",OR(V452="NA",V452=0))),0,
IF(OR(AND($BS$108&lt;&gt;"NS",$BS$108&lt;&gt;"NA",V452&lt;&gt;"NS",V452&lt;&gt;"NA",V452&gt;$BS$108),
AND(V452&gt;0,OR($BS$108="NS",$BS$108="NA")),
AND($BS$108&lt;&gt;"NS",$BS$108&lt;&gt;"NA",$BS$108&gt;=0,V452="NA"),
AND($BS$108&lt;&gt;"NS",$BS$108&lt;&gt;"NA",$BS$108=0,V452="NS")),1,0)))</f>
        <v>0</v>
      </c>
      <c r="CN452" s="202">
        <f t="shared" ref="CN452" si="274">IF($AH$96=$AJ$96,0,
IF(OR(AND($BS$108="NS",W452&lt;&gt;"NA",OR(W452="NS",W452=0)),AND($BS$108="NA",W452&lt;&gt;"NS",OR(W452="NA",W452=0))),0,
IF(OR(AND($BS$108&lt;&gt;"NS",$BS$108&lt;&gt;"NA",W452&lt;&gt;"NS",W452&lt;&gt;"NA",W452&gt;$BS$108),
AND(W452&gt;0,OR($BS$108="NS",$BS$108="NA")),
AND($BS$108&lt;&gt;"NS",$BS$108&lt;&gt;"NA",$BS$108&gt;=0,W452="NA"),
AND($BS$108&lt;&gt;"NS",$BS$108&lt;&gt;"NA",$BS$108=0,W452="NS")),1,0)))</f>
        <v>0</v>
      </c>
      <c r="CO452" s="202">
        <f t="shared" ref="CO452" si="275">IF($AH$96=$AJ$96,0,
IF(OR(AND($BS$108="NS",X452&lt;&gt;"NA",OR(X452="NS",X452=0)),AND($BS$108="NA",X452&lt;&gt;"NS",OR(X452="NA",X452=0))),0,
IF(OR(AND($BS$108&lt;&gt;"NS",$BS$108&lt;&gt;"NA",X452&lt;&gt;"NS",X452&lt;&gt;"NA",X452&gt;$BS$108),
AND(X452&gt;0,OR($BS$108="NS",$BS$108="NA")),
AND($BS$108&lt;&gt;"NS",$BS$108&lt;&gt;"NA",$BS$108&gt;=0,X452="NA"),
AND($BS$108&lt;&gt;"NS",$BS$108&lt;&gt;"NA",$BS$108=0,X452="NS")),1,0)))</f>
        <v>0</v>
      </c>
      <c r="CP452" s="202">
        <f t="shared" ref="CP452" si="276">IF($AH$96=$AJ$96,0,
IF(OR(AND($BS$108="NS",Y452&lt;&gt;"NA",OR(Y452="NS",Y452=0)),AND($BS$108="NA",Y452&lt;&gt;"NS",OR(Y452="NA",Y452=0))),0,
IF(OR(AND($BS$108&lt;&gt;"NS",$BS$108&lt;&gt;"NA",Y452&lt;&gt;"NS",Y452&lt;&gt;"NA",Y452&gt;$BS$108),
AND(Y452&gt;0,OR($BS$108="NS",$BS$108="NA")),
AND($BS$108&lt;&gt;"NS",$BS$108&lt;&gt;"NA",$BS$108&gt;=0,Y452="NA"),
AND($BS$108&lt;&gt;"NS",$BS$108&lt;&gt;"NA",$BS$108=0,Y452="NS")),1,0)))</f>
        <v>0</v>
      </c>
      <c r="CQ452" s="202">
        <f t="shared" ref="CQ452" si="277">IF($AH$96=$AJ$96,0,
IF(OR(AND($BS$108="NS",Z452&lt;&gt;"NA",OR(Z452="NS",Z452=0)),AND($BS$108="NA",Z452&lt;&gt;"NS",OR(Z452="NA",Z452=0))),0,
IF(OR(AND($BS$108&lt;&gt;"NS",$BS$108&lt;&gt;"NA",Z452&lt;&gt;"NS",Z452&lt;&gt;"NA",Z452&gt;$BS$108),
AND(Z452&gt;0,OR($BS$108="NS",$BS$108="NA")),
AND($BS$108&lt;&gt;"NS",$BS$108&lt;&gt;"NA",$BS$108&gt;=0,Z452="NA"),
AND($BS$108&lt;&gt;"NS",$BS$108&lt;&gt;"NA",$BS$108=0,Z452="NS")),1,0)))</f>
        <v>0</v>
      </c>
      <c r="CR452" s="202">
        <f t="shared" ref="CR452" si="278">IF($AH$96=$AJ$96,0,
IF(OR(AND($BS$108="NS",AA452&lt;&gt;"NA",OR(AA452="NS",AA452=0)),AND($BS$108="NA",AA452&lt;&gt;"NS",OR(AA452="NA",AA452=0))),0,
IF(OR(AND($BS$108&lt;&gt;"NS",$BS$108&lt;&gt;"NA",AA452&lt;&gt;"NS",AA452&lt;&gt;"NA",AA452&gt;$BS$108),
AND(AA452&gt;0,OR($BS$108="NS",$BS$108="NA")),
AND($BS$108&lt;&gt;"NS",$BS$108&lt;&gt;"NA",$BS$108&gt;=0,AA452="NA"),
AND($BS$108&lt;&gt;"NS",$BS$108&lt;&gt;"NA",$BS$108=0,AA452="NS")),1,0)))</f>
        <v>0</v>
      </c>
      <c r="CS452" s="202">
        <f t="shared" ref="CS452" si="279">IF($AH$96=$AJ$96,0,
IF(OR(AND($BS$108="NS",AB452&lt;&gt;"NA",OR(AB452="NS",AB452=0)),AND($BS$108="NA",AB452&lt;&gt;"NS",OR(AB452="NA",AB452=0))),0,
IF(OR(AND($BS$108&lt;&gt;"NS",$BS$108&lt;&gt;"NA",AB452&lt;&gt;"NS",AB452&lt;&gt;"NA",AB452&gt;$BS$108),
AND(AB452&gt;0,OR($BS$108="NS",$BS$108="NA")),
AND($BS$108&lt;&gt;"NS",$BS$108&lt;&gt;"NA",$BS$108&gt;=0,AB452="NA"),
AND($BS$108&lt;&gt;"NS",$BS$108&lt;&gt;"NA",$BS$108=0,AB452="NS")),1,0)))</f>
        <v>0</v>
      </c>
      <c r="CT452" s="202">
        <f t="shared" ref="CT452" si="280">IF($AH$96=$AJ$96,0,
IF(OR(AND($BS$108="NS",AC452&lt;&gt;"NA",OR(AC452="NS",AC452=0)),AND($BS$108="NA",AC452&lt;&gt;"NS",OR(AC452="NA",AC452=0))),0,
IF(OR(AND($BS$108&lt;&gt;"NS",$BS$108&lt;&gt;"NA",AC452&lt;&gt;"NS",AC452&lt;&gt;"NA",AC452&gt;$BS$108),
AND(AC452&gt;0,OR($BS$108="NS",$BS$108="NA")),
AND($BS$108&lt;&gt;"NS",$BS$108&lt;&gt;"NA",$BS$108&gt;=0,AC452="NA"),
AND($BS$108&lt;&gt;"NS",$BS$108&lt;&gt;"NA",$BS$108=0,AC452="NS")),1,0)))</f>
        <v>0</v>
      </c>
      <c r="CU452" s="202">
        <f t="shared" ref="CU452" si="281">IF($AH$96=$AJ$96,0,
IF(OR(AND($BS$108="NS",AD452&lt;&gt;"NA",OR(AD452="NS",AD452=0)),AND($BS$108="NA",AD452&lt;&gt;"NS",OR(AD452="NA",AD452=0))),0,
IF(OR(AND($BS$108&lt;&gt;"NS",$BS$108&lt;&gt;"NA",AD452&lt;&gt;"NS",AD452&lt;&gt;"NA",AD452&gt;$BS$108),
AND(AD452&gt;0,OR($BS$108="NS",$BS$108="NA")),
AND($BS$108&lt;&gt;"NS",$BS$108&lt;&gt;"NA",$BS$108&gt;=0,AD452="NA"),
AND($BS$108&lt;&gt;"NS",$BS$108&lt;&gt;"NA",$BS$108=0,AD452="NS")),1,0)))</f>
        <v>0</v>
      </c>
      <c r="CV452" s="202">
        <f t="shared" si="248"/>
        <v>0</v>
      </c>
      <c r="CW452" s="113" t="str">
        <f>IF(CV452=0,"",IF(SUM($CV$449:CV452)=1,_xlfn.NUMBERVALUE(C452),IF($CV$495&gt;SUM($CV$449:CV452),_xlfn.CONCAT(", ",_xlfn.NUMBERVALUE(C452)),IF($CV$495=SUM($CV$449:CV452),_xlfn.CONCAT(" y ",_xlfn.NUMBERVALUE(C452))))))</f>
        <v/>
      </c>
      <c r="CY452" s="563">
        <f t="shared" si="249"/>
        <v>0</v>
      </c>
      <c r="CZ452" s="563"/>
    </row>
    <row r="453" spans="1:104" s="211" customFormat="1" ht="15" customHeight="1">
      <c r="A453" s="18"/>
      <c r="B453" s="51"/>
      <c r="C453" s="48" t="s">
        <v>4998</v>
      </c>
      <c r="D453" s="547" t="str">
        <f>IF(CNGE_2024_M3_Secc1!D56="","",CNGE_2024_M3_Secc1!D56)</f>
        <v/>
      </c>
      <c r="E453" s="548"/>
      <c r="F453" s="548"/>
      <c r="G453" s="548"/>
      <c r="H453" s="548"/>
      <c r="I453" s="548"/>
      <c r="J453" s="548"/>
      <c r="K453" s="548"/>
      <c r="L453" s="548"/>
      <c r="M453" s="549"/>
      <c r="N453" s="103"/>
      <c r="O453" s="103"/>
      <c r="P453" s="103"/>
      <c r="Q453" s="103"/>
      <c r="R453" s="103"/>
      <c r="S453" s="103"/>
      <c r="T453" s="103"/>
      <c r="U453" s="103"/>
      <c r="V453" s="103"/>
      <c r="W453" s="103"/>
      <c r="X453" s="103"/>
      <c r="Y453" s="103"/>
      <c r="Z453" s="103"/>
      <c r="AA453" s="103"/>
      <c r="AB453" s="103"/>
      <c r="AC453" s="103"/>
      <c r="AD453" s="103"/>
      <c r="AE453" s="213"/>
      <c r="AF453" s="210"/>
      <c r="AH453" s="522">
        <f t="shared" si="225"/>
        <v>0</v>
      </c>
      <c r="AI453" s="522"/>
      <c r="AJ453" s="522">
        <f t="shared" si="226"/>
        <v>0</v>
      </c>
      <c r="AK453" s="522"/>
      <c r="AL453" s="522">
        <f t="shared" si="227"/>
        <v>0</v>
      </c>
      <c r="AM453" s="522" t="str">
        <f t="shared" si="228"/>
        <v>NA</v>
      </c>
      <c r="AN453" s="524">
        <f t="shared" si="229"/>
        <v>0</v>
      </c>
      <c r="AO453" s="526"/>
      <c r="AP453" s="125" t="str">
        <f>IF(AN453=0,"", IF(SUM($AN$449:AN453)=1,_xlfn.CONCAT(AQ453), IF($AN$495&gt;SUM($AN$449:AN453),_xlfn.CONCAT(", ",AQ453), IF($AN$495=SUM($AN$449:AN453),_xlfn.CONCAT(" y ",AQ453,".")))))</f>
        <v/>
      </c>
      <c r="AQ453" s="113">
        <f t="shared" si="230"/>
        <v>4</v>
      </c>
      <c r="AS453" s="563">
        <f t="shared" si="250"/>
        <v>0</v>
      </c>
      <c r="AT453" s="563"/>
      <c r="BB453" s="202" t="e" cm="1">
        <f t="array" ref="BB453">IF(CNGE_2024_M3_Secc1!$AO$111=CNGE_2024_M3_Secc1!$AQ$111,O,IF(CNGE_2024_M3_Secc1!O124="",1,0))</f>
        <v>#NAME?</v>
      </c>
      <c r="BC453" s="202" t="e" cm="1">
        <f t="array" ref="BC453">IF(CNGE_2024_M3_Secc1!$AO$111=CNGE_2024_M3_Secc1!$AQ$111,O,IF(CNGE_2024_M3_Secc1!P124="",1,0))</f>
        <v>#NAME?</v>
      </c>
      <c r="BD453" s="202" t="e" cm="1">
        <f t="array" ref="BD453">IF(CNGE_2024_M3_Secc1!$AO$111=CNGE_2024_M3_Secc1!$AQ$111,O,IF(CNGE_2024_M3_Secc1!Q124="",1,0))</f>
        <v>#NAME?</v>
      </c>
      <c r="BE453" s="202" t="e" cm="1">
        <f t="array" ref="BE453">IF(CNGE_2024_M3_Secc1!$AO$111=CNGE_2024_M3_Secc1!$AQ$111,O,IF(CNGE_2024_M3_Secc1!R124="",1,0))</f>
        <v>#NAME?</v>
      </c>
      <c r="BF453" s="202" t="e" cm="1">
        <f t="array" ref="BF453">IF(CNGE_2024_M3_Secc1!$AO$111=CNGE_2024_M3_Secc1!$AQ$111,O,IF(CNGE_2024_M3_Secc1!S124="",1,0))</f>
        <v>#NAME?</v>
      </c>
      <c r="BG453" s="202" t="e" cm="1">
        <f t="array" ref="BG453">IF(CNGE_2024_M3_Secc1!$AO$111=CNGE_2024_M3_Secc1!$AQ$111,O,IF(CNGE_2024_M3_Secc1!T124="",1,0))</f>
        <v>#NAME?</v>
      </c>
      <c r="BH453" s="202" t="e" cm="1">
        <f t="array" ref="BH453">IF(CNGE_2024_M3_Secc1!$AO$111=CNGE_2024_M3_Secc1!$AQ$111,O,IF(CNGE_2024_M3_Secc1!U124="",1,0))</f>
        <v>#NAME?</v>
      </c>
      <c r="BI453" s="202" t="e" cm="1">
        <f t="array" ref="BI453">IF(CNGE_2024_M3_Secc1!$AO$111=CNGE_2024_M3_Secc1!$AQ$111,O,IF(CNGE_2024_M3_Secc1!V124="",1,0))</f>
        <v>#NAME?</v>
      </c>
      <c r="BJ453" s="202" t="e" cm="1">
        <f t="array" ref="BJ453">IF(CNGE_2024_M3_Secc1!$AO$111=CNGE_2024_M3_Secc1!$AQ$111,O,IF(CNGE_2024_M3_Secc1!W124="",1,0))</f>
        <v>#NAME?</v>
      </c>
      <c r="BK453" s="202" t="e" cm="1">
        <f t="array" ref="BK453">IF(CNGE_2024_M3_Secc1!$AO$111=CNGE_2024_M3_Secc1!$AQ$111,O,IF(CNGE_2024_M3_Secc1!X124="",1,0))</f>
        <v>#NAME?</v>
      </c>
      <c r="BL453" s="202" t="e" cm="1">
        <f t="array" ref="BL453">IF(CNGE_2024_M3_Secc1!$AO$111=CNGE_2024_M3_Secc1!$AQ$111,O,IF(CNGE_2024_M3_Secc1!Y124="",1,0))</f>
        <v>#NAME?</v>
      </c>
      <c r="BM453" s="202" t="e" cm="1">
        <f t="array" ref="BM453">IF(CNGE_2024_M3_Secc1!$AO$111=CNGE_2024_M3_Secc1!$AQ$111,O,IF(CNGE_2024_M3_Secc1!Z124="",1,0))</f>
        <v>#NAME?</v>
      </c>
      <c r="BN453" s="202" t="e" cm="1">
        <f t="array" ref="BN453">IF(CNGE_2024_M3_Secc1!$AO$111=CNGE_2024_M3_Secc1!$AQ$111,O,IF(CNGE_2024_M3_Secc1!AA124="",1,0))</f>
        <v>#NAME?</v>
      </c>
      <c r="BO453" s="202" t="e" cm="1">
        <f t="array" ref="BO453">IF(CNGE_2024_M3_Secc1!$AO$111=CNGE_2024_M3_Secc1!$AQ$111,O,IF(CNGE_2024_M3_Secc1!AB124="",1,0))</f>
        <v>#NAME?</v>
      </c>
      <c r="BP453" s="202" t="e" cm="1">
        <f t="array" ref="BP453">IF(CNGE_2024_M3_Secc1!$AO$111=CNGE_2024_M3_Secc1!$AQ$111,O,IF(CNGE_2024_M3_Secc1!AC124="",1,0))</f>
        <v>#NAME?</v>
      </c>
      <c r="BQ453" s="202" t="e" cm="1">
        <f t="array" ref="BQ453">IF(CNGE_2024_M3_Secc1!$AO$111=CNGE_2024_M3_Secc1!$AQ$111,O,IF(CNGE_2024_M3_Secc1!AD124="",1,0))</f>
        <v>#NAME?</v>
      </c>
      <c r="BS453" s="563">
        <f t="shared" si="251"/>
        <v>0</v>
      </c>
      <c r="BT453" s="563"/>
      <c r="BU453" s="563">
        <f t="shared" si="231"/>
        <v>0</v>
      </c>
      <c r="BV453" s="563"/>
      <c r="BW453" s="563">
        <f t="shared" si="232"/>
        <v>0</v>
      </c>
      <c r="BX453" s="563"/>
      <c r="CF453" s="202">
        <f>IF($AH$96=$AJ$96,0,
IF(OR(AND($BS$109="NS",O453&lt;&gt;"NA",OR(O453="NS",O453=0)),AND($BS$109="NA",O453&lt;&gt;"NS",OR(O453="NA",O453=0))),0,
IF(OR(AND($BS$109&lt;&gt;"NS",$BS$109&lt;&gt;"NA",O453&lt;&gt;"NS",O453&lt;&gt;"NA",O453&gt;$BS$109),
AND(O453&gt;0,OR($BS$109="NS",$BS$109="NA")),
AND($BS$109&lt;&gt;"NS",$BS$109&lt;&gt;"NA",$BS$109&gt;=0,O453="NA"),
AND($BS$109&lt;&gt;"NS",$BS$109&lt;&gt;"NA",$BS$109=0,O453="NS")),1,0)))</f>
        <v>0</v>
      </c>
      <c r="CG453" s="202">
        <f t="shared" ref="CG453" si="282">IF($AH$96=$AJ$96,0,
IF(OR(AND($BS$109="NS",P453&lt;&gt;"NA",OR(P453="NS",P453=0)),AND($BS$109="NA",P453&lt;&gt;"NS",OR(P453="NA",P453=0))),0,
IF(OR(AND($BS$109&lt;&gt;"NS",$BS$109&lt;&gt;"NA",P453&lt;&gt;"NS",P453&lt;&gt;"NA",P453&gt;$BS$109),
AND(P453&gt;0,OR($BS$109="NS",$BS$109="NA")),
AND($BS$109&lt;&gt;"NS",$BS$109&lt;&gt;"NA",$BS$109&gt;=0,P453="NA"),
AND($BS$109&lt;&gt;"NS",$BS$109&lt;&gt;"NA",$BS$109=0,P453="NS")),1,0)))</f>
        <v>0</v>
      </c>
      <c r="CH453" s="202">
        <f t="shared" ref="CH453" si="283">IF($AH$96=$AJ$96,0,
IF(OR(AND($BS$109="NS",Q453&lt;&gt;"NA",OR(Q453="NS",Q453=0)),AND($BS$109="NA",Q453&lt;&gt;"NS",OR(Q453="NA",Q453=0))),0,
IF(OR(AND($BS$109&lt;&gt;"NS",$BS$109&lt;&gt;"NA",Q453&lt;&gt;"NS",Q453&lt;&gt;"NA",Q453&gt;$BS$109),
AND(Q453&gt;0,OR($BS$109="NS",$BS$109="NA")),
AND($BS$109&lt;&gt;"NS",$BS$109&lt;&gt;"NA",$BS$109&gt;=0,Q453="NA"),
AND($BS$109&lt;&gt;"NS",$BS$109&lt;&gt;"NA",$BS$109=0,Q453="NS")),1,0)))</f>
        <v>0</v>
      </c>
      <c r="CI453" s="202">
        <f t="shared" ref="CI453" si="284">IF($AH$96=$AJ$96,0,
IF(OR(AND($BS$109="NS",R453&lt;&gt;"NA",OR(R453="NS",R453=0)),AND($BS$109="NA",R453&lt;&gt;"NS",OR(R453="NA",R453=0))),0,
IF(OR(AND($BS$109&lt;&gt;"NS",$BS$109&lt;&gt;"NA",R453&lt;&gt;"NS",R453&lt;&gt;"NA",R453&gt;$BS$109),
AND(R453&gt;0,OR($BS$109="NS",$BS$109="NA")),
AND($BS$109&lt;&gt;"NS",$BS$109&lt;&gt;"NA",$BS$109&gt;=0,R453="NA"),
AND($BS$109&lt;&gt;"NS",$BS$109&lt;&gt;"NA",$BS$109=0,R453="NS")),1,0)))</f>
        <v>0</v>
      </c>
      <c r="CJ453" s="202">
        <f t="shared" ref="CJ453" si="285">IF($AH$96=$AJ$96,0,
IF(OR(AND($BS$109="NS",S453&lt;&gt;"NA",OR(S453="NS",S453=0)),AND($BS$109="NA",S453&lt;&gt;"NS",OR(S453="NA",S453=0))),0,
IF(OR(AND($BS$109&lt;&gt;"NS",$BS$109&lt;&gt;"NA",S453&lt;&gt;"NS",S453&lt;&gt;"NA",S453&gt;$BS$109),
AND(S453&gt;0,OR($BS$109="NS",$BS$109="NA")),
AND($BS$109&lt;&gt;"NS",$BS$109&lt;&gt;"NA",$BS$109&gt;=0,S453="NA"),
AND($BS$109&lt;&gt;"NS",$BS$109&lt;&gt;"NA",$BS$109=0,S453="NS")),1,0)))</f>
        <v>0</v>
      </c>
      <c r="CK453" s="202">
        <f t="shared" ref="CK453" si="286">IF($AH$96=$AJ$96,0,
IF(OR(AND($BS$109="NS",T453&lt;&gt;"NA",OR(T453="NS",T453=0)),AND($BS$109="NA",T453&lt;&gt;"NS",OR(T453="NA",T453=0))),0,
IF(OR(AND($BS$109&lt;&gt;"NS",$BS$109&lt;&gt;"NA",T453&lt;&gt;"NS",T453&lt;&gt;"NA",T453&gt;$BS$109),
AND(T453&gt;0,OR($BS$109="NS",$BS$109="NA")),
AND($BS$109&lt;&gt;"NS",$BS$109&lt;&gt;"NA",$BS$109&gt;=0,T453="NA"),
AND($BS$109&lt;&gt;"NS",$BS$109&lt;&gt;"NA",$BS$109=0,T453="NS")),1,0)))</f>
        <v>0</v>
      </c>
      <c r="CL453" s="202">
        <f t="shared" ref="CL453" si="287">IF($AH$96=$AJ$96,0,
IF(OR(AND($BS$109="NS",U453&lt;&gt;"NA",OR(U453="NS",U453=0)),AND($BS$109="NA",U453&lt;&gt;"NS",OR(U453="NA",U453=0))),0,
IF(OR(AND($BS$109&lt;&gt;"NS",$BS$109&lt;&gt;"NA",U453&lt;&gt;"NS",U453&lt;&gt;"NA",U453&gt;$BS$109),
AND(U453&gt;0,OR($BS$109="NS",$BS$109="NA")),
AND($BS$109&lt;&gt;"NS",$BS$109&lt;&gt;"NA",$BS$109&gt;=0,U453="NA"),
AND($BS$109&lt;&gt;"NS",$BS$109&lt;&gt;"NA",$BS$109=0,U453="NS")),1,0)))</f>
        <v>0</v>
      </c>
      <c r="CM453" s="202">
        <f t="shared" ref="CM453" si="288">IF($AH$96=$AJ$96,0,
IF(OR(AND($BS$109="NS",V453&lt;&gt;"NA",OR(V453="NS",V453=0)),AND($BS$109="NA",V453&lt;&gt;"NS",OR(V453="NA",V453=0))),0,
IF(OR(AND($BS$109&lt;&gt;"NS",$BS$109&lt;&gt;"NA",V453&lt;&gt;"NS",V453&lt;&gt;"NA",V453&gt;$BS$109),
AND(V453&gt;0,OR($BS$109="NS",$BS$109="NA")),
AND($BS$109&lt;&gt;"NS",$BS$109&lt;&gt;"NA",$BS$109&gt;=0,V453="NA"),
AND($BS$109&lt;&gt;"NS",$BS$109&lt;&gt;"NA",$BS$109=0,V453="NS")),1,0)))</f>
        <v>0</v>
      </c>
      <c r="CN453" s="202">
        <f t="shared" ref="CN453" si="289">IF($AH$96=$AJ$96,0,
IF(OR(AND($BS$109="NS",W453&lt;&gt;"NA",OR(W453="NS",W453=0)),AND($BS$109="NA",W453&lt;&gt;"NS",OR(W453="NA",W453=0))),0,
IF(OR(AND($BS$109&lt;&gt;"NS",$BS$109&lt;&gt;"NA",W453&lt;&gt;"NS",W453&lt;&gt;"NA",W453&gt;$BS$109),
AND(W453&gt;0,OR($BS$109="NS",$BS$109="NA")),
AND($BS$109&lt;&gt;"NS",$BS$109&lt;&gt;"NA",$BS$109&gt;=0,W453="NA"),
AND($BS$109&lt;&gt;"NS",$BS$109&lt;&gt;"NA",$BS$109=0,W453="NS")),1,0)))</f>
        <v>0</v>
      </c>
      <c r="CO453" s="202">
        <f t="shared" ref="CO453" si="290">IF($AH$96=$AJ$96,0,
IF(OR(AND($BS$109="NS",X453&lt;&gt;"NA",OR(X453="NS",X453=0)),AND($BS$109="NA",X453&lt;&gt;"NS",OR(X453="NA",X453=0))),0,
IF(OR(AND($BS$109&lt;&gt;"NS",$BS$109&lt;&gt;"NA",X453&lt;&gt;"NS",X453&lt;&gt;"NA",X453&gt;$BS$109),
AND(X453&gt;0,OR($BS$109="NS",$BS$109="NA")),
AND($BS$109&lt;&gt;"NS",$BS$109&lt;&gt;"NA",$BS$109&gt;=0,X453="NA"),
AND($BS$109&lt;&gt;"NS",$BS$109&lt;&gt;"NA",$BS$109=0,X453="NS")),1,0)))</f>
        <v>0</v>
      </c>
      <c r="CP453" s="202">
        <f t="shared" ref="CP453" si="291">IF($AH$96=$AJ$96,0,
IF(OR(AND($BS$109="NS",Y453&lt;&gt;"NA",OR(Y453="NS",Y453=0)),AND($BS$109="NA",Y453&lt;&gt;"NS",OR(Y453="NA",Y453=0))),0,
IF(OR(AND($BS$109&lt;&gt;"NS",$BS$109&lt;&gt;"NA",Y453&lt;&gt;"NS",Y453&lt;&gt;"NA",Y453&gt;$BS$109),
AND(Y453&gt;0,OR($BS$109="NS",$BS$109="NA")),
AND($BS$109&lt;&gt;"NS",$BS$109&lt;&gt;"NA",$BS$109&gt;=0,Y453="NA"),
AND($BS$109&lt;&gt;"NS",$BS$109&lt;&gt;"NA",$BS$109=0,Y453="NS")),1,0)))</f>
        <v>0</v>
      </c>
      <c r="CQ453" s="202">
        <f t="shared" ref="CQ453" si="292">IF($AH$96=$AJ$96,0,
IF(OR(AND($BS$109="NS",Z453&lt;&gt;"NA",OR(Z453="NS",Z453=0)),AND($BS$109="NA",Z453&lt;&gt;"NS",OR(Z453="NA",Z453=0))),0,
IF(OR(AND($BS$109&lt;&gt;"NS",$BS$109&lt;&gt;"NA",Z453&lt;&gt;"NS",Z453&lt;&gt;"NA",Z453&gt;$BS$109),
AND(Z453&gt;0,OR($BS$109="NS",$BS$109="NA")),
AND($BS$109&lt;&gt;"NS",$BS$109&lt;&gt;"NA",$BS$109&gt;=0,Z453="NA"),
AND($BS$109&lt;&gt;"NS",$BS$109&lt;&gt;"NA",$BS$109=0,Z453="NS")),1,0)))</f>
        <v>0</v>
      </c>
      <c r="CR453" s="202">
        <f t="shared" ref="CR453" si="293">IF($AH$96=$AJ$96,0,
IF(OR(AND($BS$109="NS",AA453&lt;&gt;"NA",OR(AA453="NS",AA453=0)),AND($BS$109="NA",AA453&lt;&gt;"NS",OR(AA453="NA",AA453=0))),0,
IF(OR(AND($BS$109&lt;&gt;"NS",$BS$109&lt;&gt;"NA",AA453&lt;&gt;"NS",AA453&lt;&gt;"NA",AA453&gt;$BS$109),
AND(AA453&gt;0,OR($BS$109="NS",$BS$109="NA")),
AND($BS$109&lt;&gt;"NS",$BS$109&lt;&gt;"NA",$BS$109&gt;=0,AA453="NA"),
AND($BS$109&lt;&gt;"NS",$BS$109&lt;&gt;"NA",$BS$109=0,AA453="NS")),1,0)))</f>
        <v>0</v>
      </c>
      <c r="CS453" s="202">
        <f t="shared" ref="CS453" si="294">IF($AH$96=$AJ$96,0,
IF(OR(AND($BS$109="NS",AB453&lt;&gt;"NA",OR(AB453="NS",AB453=0)),AND($BS$109="NA",AB453&lt;&gt;"NS",OR(AB453="NA",AB453=0))),0,
IF(OR(AND($BS$109&lt;&gt;"NS",$BS$109&lt;&gt;"NA",AB453&lt;&gt;"NS",AB453&lt;&gt;"NA",AB453&gt;$BS$109),
AND(AB453&gt;0,OR($BS$109="NS",$BS$109="NA")),
AND($BS$109&lt;&gt;"NS",$BS$109&lt;&gt;"NA",$BS$109&gt;=0,AB453="NA"),
AND($BS$109&lt;&gt;"NS",$BS$109&lt;&gt;"NA",$BS$109=0,AB453="NS")),1,0)))</f>
        <v>0</v>
      </c>
      <c r="CT453" s="202">
        <f t="shared" ref="CT453" si="295">IF($AH$96=$AJ$96,0,
IF(OR(AND($BS$109="NS",AC453&lt;&gt;"NA",OR(AC453="NS",AC453=0)),AND($BS$109="NA",AC453&lt;&gt;"NS",OR(AC453="NA",AC453=0))),0,
IF(OR(AND($BS$109&lt;&gt;"NS",$BS$109&lt;&gt;"NA",AC453&lt;&gt;"NS",AC453&lt;&gt;"NA",AC453&gt;$BS$109),
AND(AC453&gt;0,OR($BS$109="NS",$BS$109="NA")),
AND($BS$109&lt;&gt;"NS",$BS$109&lt;&gt;"NA",$BS$109&gt;=0,AC453="NA"),
AND($BS$109&lt;&gt;"NS",$BS$109&lt;&gt;"NA",$BS$109=0,AC453="NS")),1,0)))</f>
        <v>0</v>
      </c>
      <c r="CU453" s="202">
        <f t="shared" ref="CU453" si="296">IF($AH$96=$AJ$96,0,
IF(OR(AND($BS$109="NS",AD453&lt;&gt;"NA",OR(AD453="NS",AD453=0)),AND($BS$109="NA",AD453&lt;&gt;"NS",OR(AD453="NA",AD453=0))),0,
IF(OR(AND($BS$109&lt;&gt;"NS",$BS$109&lt;&gt;"NA",AD453&lt;&gt;"NS",AD453&lt;&gt;"NA",AD453&gt;$BS$109),
AND(AD453&gt;0,OR($BS$109="NS",$BS$109="NA")),
AND($BS$109&lt;&gt;"NS",$BS$109&lt;&gt;"NA",$BS$109&gt;=0,AD453="NA"),
AND($BS$109&lt;&gt;"NS",$BS$109&lt;&gt;"NA",$BS$109=0,AD453="NS")),1,0)))</f>
        <v>0</v>
      </c>
      <c r="CV453" s="202">
        <f t="shared" si="248"/>
        <v>0</v>
      </c>
      <c r="CW453" s="113" t="str">
        <f>IF(CV453=0,"",IF(SUM($CV$449:CV453)=1,_xlfn.NUMBERVALUE(C453),IF($CV$495&gt;SUM($CV$449:CV453),_xlfn.CONCAT(", ",_xlfn.NUMBERVALUE(C453)),IF($CV$495=SUM($CV$449:CV453),_xlfn.CONCAT(" y ",_xlfn.NUMBERVALUE(C453))))))</f>
        <v/>
      </c>
      <c r="CY453" s="563">
        <f t="shared" si="249"/>
        <v>0</v>
      </c>
      <c r="CZ453" s="563"/>
    </row>
    <row r="454" spans="1:104" s="211" customFormat="1" ht="15" customHeight="1">
      <c r="A454" s="18"/>
      <c r="B454" s="51"/>
      <c r="C454" s="48" t="s">
        <v>5000</v>
      </c>
      <c r="D454" s="547" t="str">
        <f>IF(CNGE_2024_M3_Secc1!D57="","",CNGE_2024_M3_Secc1!D57)</f>
        <v/>
      </c>
      <c r="E454" s="548"/>
      <c r="F454" s="548"/>
      <c r="G454" s="548"/>
      <c r="H454" s="548"/>
      <c r="I454" s="548"/>
      <c r="J454" s="548"/>
      <c r="K454" s="548"/>
      <c r="L454" s="548"/>
      <c r="M454" s="549"/>
      <c r="N454" s="103"/>
      <c r="O454" s="103"/>
      <c r="P454" s="103"/>
      <c r="Q454" s="103"/>
      <c r="R454" s="103"/>
      <c r="S454" s="103"/>
      <c r="T454" s="103"/>
      <c r="U454" s="103"/>
      <c r="V454" s="103"/>
      <c r="W454" s="103"/>
      <c r="X454" s="103"/>
      <c r="Y454" s="103"/>
      <c r="Z454" s="103"/>
      <c r="AA454" s="103"/>
      <c r="AB454" s="103"/>
      <c r="AC454" s="103"/>
      <c r="AD454" s="103"/>
      <c r="AE454" s="213"/>
      <c r="AF454" s="210"/>
      <c r="AH454" s="522">
        <f t="shared" si="225"/>
        <v>0</v>
      </c>
      <c r="AI454" s="522"/>
      <c r="AJ454" s="522">
        <f t="shared" si="226"/>
        <v>0</v>
      </c>
      <c r="AK454" s="522"/>
      <c r="AL454" s="522">
        <f t="shared" si="227"/>
        <v>0</v>
      </c>
      <c r="AM454" s="522" t="str">
        <f t="shared" si="228"/>
        <v>NA</v>
      </c>
      <c r="AN454" s="524">
        <f t="shared" si="229"/>
        <v>0</v>
      </c>
      <c r="AO454" s="526"/>
      <c r="AP454" s="125" t="str">
        <f>IF(AN454=0,"", IF(SUM($AN$449:AN454)=1,_xlfn.CONCAT(AQ454), IF($AN$495&gt;SUM($AN$449:AN454),_xlfn.CONCAT(", ",AQ454), IF($AN$495=SUM($AN$449:AN454),_xlfn.CONCAT(" y ",AQ454,".")))))</f>
        <v/>
      </c>
      <c r="AQ454" s="113">
        <f t="shared" si="230"/>
        <v>5</v>
      </c>
      <c r="AS454" s="563">
        <f t="shared" si="250"/>
        <v>0</v>
      </c>
      <c r="AT454" s="563"/>
      <c r="BB454" s="202" t="e" cm="1">
        <f t="array" ref="BB454">IF(CNGE_2024_M3_Secc1!$AO$111=CNGE_2024_M3_Secc1!$AQ$111,O,IF(CNGE_2024_M3_Secc1!O125="",1,0))</f>
        <v>#NAME?</v>
      </c>
      <c r="BC454" s="202" t="e" cm="1">
        <f t="array" ref="BC454">IF(CNGE_2024_M3_Secc1!$AO$111=CNGE_2024_M3_Secc1!$AQ$111,O,IF(CNGE_2024_M3_Secc1!P125="",1,0))</f>
        <v>#NAME?</v>
      </c>
      <c r="BD454" s="202" t="e" cm="1">
        <f t="array" ref="BD454">IF(CNGE_2024_M3_Secc1!$AO$111=CNGE_2024_M3_Secc1!$AQ$111,O,IF(CNGE_2024_M3_Secc1!Q125="",1,0))</f>
        <v>#NAME?</v>
      </c>
      <c r="BE454" s="202" t="e" cm="1">
        <f t="array" ref="BE454">IF(CNGE_2024_M3_Secc1!$AO$111=CNGE_2024_M3_Secc1!$AQ$111,O,IF(CNGE_2024_M3_Secc1!R125="",1,0))</f>
        <v>#NAME?</v>
      </c>
      <c r="BF454" s="202" t="e" cm="1">
        <f t="array" ref="BF454">IF(CNGE_2024_M3_Secc1!$AO$111=CNGE_2024_M3_Secc1!$AQ$111,O,IF(CNGE_2024_M3_Secc1!S125="",1,0))</f>
        <v>#NAME?</v>
      </c>
      <c r="BG454" s="202" t="e" cm="1">
        <f t="array" ref="BG454">IF(CNGE_2024_M3_Secc1!$AO$111=CNGE_2024_M3_Secc1!$AQ$111,O,IF(CNGE_2024_M3_Secc1!T125="",1,0))</f>
        <v>#NAME?</v>
      </c>
      <c r="BH454" s="202" t="e" cm="1">
        <f t="array" ref="BH454">IF(CNGE_2024_M3_Secc1!$AO$111=CNGE_2024_M3_Secc1!$AQ$111,O,IF(CNGE_2024_M3_Secc1!U125="",1,0))</f>
        <v>#NAME?</v>
      </c>
      <c r="BI454" s="202" t="e" cm="1">
        <f t="array" ref="BI454">IF(CNGE_2024_M3_Secc1!$AO$111=CNGE_2024_M3_Secc1!$AQ$111,O,IF(CNGE_2024_M3_Secc1!V125="",1,0))</f>
        <v>#NAME?</v>
      </c>
      <c r="BJ454" s="202" t="e" cm="1">
        <f t="array" ref="BJ454">IF(CNGE_2024_M3_Secc1!$AO$111=CNGE_2024_M3_Secc1!$AQ$111,O,IF(CNGE_2024_M3_Secc1!W125="",1,0))</f>
        <v>#NAME?</v>
      </c>
      <c r="BK454" s="202" t="e" cm="1">
        <f t="array" ref="BK454">IF(CNGE_2024_M3_Secc1!$AO$111=CNGE_2024_M3_Secc1!$AQ$111,O,IF(CNGE_2024_M3_Secc1!X125="",1,0))</f>
        <v>#NAME?</v>
      </c>
      <c r="BL454" s="202" t="e" cm="1">
        <f t="array" ref="BL454">IF(CNGE_2024_M3_Secc1!$AO$111=CNGE_2024_M3_Secc1!$AQ$111,O,IF(CNGE_2024_M3_Secc1!Y125="",1,0))</f>
        <v>#NAME?</v>
      </c>
      <c r="BM454" s="202" t="e" cm="1">
        <f t="array" ref="BM454">IF(CNGE_2024_M3_Secc1!$AO$111=CNGE_2024_M3_Secc1!$AQ$111,O,IF(CNGE_2024_M3_Secc1!Z125="",1,0))</f>
        <v>#NAME?</v>
      </c>
      <c r="BN454" s="202" t="e" cm="1">
        <f t="array" ref="BN454">IF(CNGE_2024_M3_Secc1!$AO$111=CNGE_2024_M3_Secc1!$AQ$111,O,IF(CNGE_2024_M3_Secc1!AA125="",1,0))</f>
        <v>#NAME?</v>
      </c>
      <c r="BO454" s="202" t="e" cm="1">
        <f t="array" ref="BO454">IF(CNGE_2024_M3_Secc1!$AO$111=CNGE_2024_M3_Secc1!$AQ$111,O,IF(CNGE_2024_M3_Secc1!AB125="",1,0))</f>
        <v>#NAME?</v>
      </c>
      <c r="BP454" s="202" t="e" cm="1">
        <f t="array" ref="BP454">IF(CNGE_2024_M3_Secc1!$AO$111=CNGE_2024_M3_Secc1!$AQ$111,O,IF(CNGE_2024_M3_Secc1!AC125="",1,0))</f>
        <v>#NAME?</v>
      </c>
      <c r="BQ454" s="202" t="e" cm="1">
        <f t="array" ref="BQ454">IF(CNGE_2024_M3_Secc1!$AO$111=CNGE_2024_M3_Secc1!$AQ$111,O,IF(CNGE_2024_M3_Secc1!AD125="",1,0))</f>
        <v>#NAME?</v>
      </c>
      <c r="BS454" s="563">
        <f t="shared" si="251"/>
        <v>0</v>
      </c>
      <c r="BT454" s="563"/>
      <c r="BU454" s="563">
        <f t="shared" si="231"/>
        <v>0</v>
      </c>
      <c r="BV454" s="563"/>
      <c r="BW454" s="563">
        <f t="shared" si="232"/>
        <v>0</v>
      </c>
      <c r="BX454" s="563"/>
      <c r="CF454" s="202">
        <f>IF($AH$96=$AJ$96,0,
IF(OR(AND($BS$110="NS",O454&lt;&gt;"NA",OR(O454="NS",O454=0)),AND($BS$110="NA",O454&lt;&gt;"NS",OR(O454="NA",O454=0))),0,
IF(OR(AND($BS$110&lt;&gt;"NS",$BS$110&lt;&gt;"NA",O454&lt;&gt;"NS",O454&lt;&gt;"NA",O454&gt;$BS$110),
AND(O454&gt;0,OR($BS$110="NS",$BS$110="NA")),
AND($BS$110&lt;&gt;"NS",$BS$110&lt;&gt;"NA",$BS$110&gt;=0,O454="NA"),
AND($BS$110&lt;&gt;"NS",$BS$110&lt;&gt;"NA",$BS$110=0,O454="NS")),1,0)))</f>
        <v>0</v>
      </c>
      <c r="CG454" s="202">
        <f t="shared" ref="CG454" si="297">IF($AH$96=$AJ$96,0,
IF(OR(AND($BS$110="NS",P454&lt;&gt;"NA",OR(P454="NS",P454=0)),AND($BS$110="NA",P454&lt;&gt;"NS",OR(P454="NA",P454=0))),0,
IF(OR(AND($BS$110&lt;&gt;"NS",$BS$110&lt;&gt;"NA",P454&lt;&gt;"NS",P454&lt;&gt;"NA",P454&gt;$BS$110),
AND(P454&gt;0,OR($BS$110="NS",$BS$110="NA")),
AND($BS$110&lt;&gt;"NS",$BS$110&lt;&gt;"NA",$BS$110&gt;=0,P454="NA"),
AND($BS$110&lt;&gt;"NS",$BS$110&lt;&gt;"NA",$BS$110=0,P454="NS")),1,0)))</f>
        <v>0</v>
      </c>
      <c r="CH454" s="202">
        <f t="shared" ref="CH454" si="298">IF($AH$96=$AJ$96,0,
IF(OR(AND($BS$110="NS",Q454&lt;&gt;"NA",OR(Q454="NS",Q454=0)),AND($BS$110="NA",Q454&lt;&gt;"NS",OR(Q454="NA",Q454=0))),0,
IF(OR(AND($BS$110&lt;&gt;"NS",$BS$110&lt;&gt;"NA",Q454&lt;&gt;"NS",Q454&lt;&gt;"NA",Q454&gt;$BS$110),
AND(Q454&gt;0,OR($BS$110="NS",$BS$110="NA")),
AND($BS$110&lt;&gt;"NS",$BS$110&lt;&gt;"NA",$BS$110&gt;=0,Q454="NA"),
AND($BS$110&lt;&gt;"NS",$BS$110&lt;&gt;"NA",$BS$110=0,Q454="NS")),1,0)))</f>
        <v>0</v>
      </c>
      <c r="CI454" s="202">
        <f t="shared" ref="CI454" si="299">IF($AH$96=$AJ$96,0,
IF(OR(AND($BS$110="NS",R454&lt;&gt;"NA",OR(R454="NS",R454=0)),AND($BS$110="NA",R454&lt;&gt;"NS",OR(R454="NA",R454=0))),0,
IF(OR(AND($BS$110&lt;&gt;"NS",$BS$110&lt;&gt;"NA",R454&lt;&gt;"NS",R454&lt;&gt;"NA",R454&gt;$BS$110),
AND(R454&gt;0,OR($BS$110="NS",$BS$110="NA")),
AND($BS$110&lt;&gt;"NS",$BS$110&lt;&gt;"NA",$BS$110&gt;=0,R454="NA"),
AND($BS$110&lt;&gt;"NS",$BS$110&lt;&gt;"NA",$BS$110=0,R454="NS")),1,0)))</f>
        <v>0</v>
      </c>
      <c r="CJ454" s="202">
        <f t="shared" ref="CJ454" si="300">IF($AH$96=$AJ$96,0,
IF(OR(AND($BS$110="NS",S454&lt;&gt;"NA",OR(S454="NS",S454=0)),AND($BS$110="NA",S454&lt;&gt;"NS",OR(S454="NA",S454=0))),0,
IF(OR(AND($BS$110&lt;&gt;"NS",$BS$110&lt;&gt;"NA",S454&lt;&gt;"NS",S454&lt;&gt;"NA",S454&gt;$BS$110),
AND(S454&gt;0,OR($BS$110="NS",$BS$110="NA")),
AND($BS$110&lt;&gt;"NS",$BS$110&lt;&gt;"NA",$BS$110&gt;=0,S454="NA"),
AND($BS$110&lt;&gt;"NS",$BS$110&lt;&gt;"NA",$BS$110=0,S454="NS")),1,0)))</f>
        <v>0</v>
      </c>
      <c r="CK454" s="202">
        <f t="shared" ref="CK454" si="301">IF($AH$96=$AJ$96,0,
IF(OR(AND($BS$110="NS",T454&lt;&gt;"NA",OR(T454="NS",T454=0)),AND($BS$110="NA",T454&lt;&gt;"NS",OR(T454="NA",T454=0))),0,
IF(OR(AND($BS$110&lt;&gt;"NS",$BS$110&lt;&gt;"NA",T454&lt;&gt;"NS",T454&lt;&gt;"NA",T454&gt;$BS$110),
AND(T454&gt;0,OR($BS$110="NS",$BS$110="NA")),
AND($BS$110&lt;&gt;"NS",$BS$110&lt;&gt;"NA",$BS$110&gt;=0,T454="NA"),
AND($BS$110&lt;&gt;"NS",$BS$110&lt;&gt;"NA",$BS$110=0,T454="NS")),1,0)))</f>
        <v>0</v>
      </c>
      <c r="CL454" s="202">
        <f t="shared" ref="CL454" si="302">IF($AH$96=$AJ$96,0,
IF(OR(AND($BS$110="NS",U454&lt;&gt;"NA",OR(U454="NS",U454=0)),AND($BS$110="NA",U454&lt;&gt;"NS",OR(U454="NA",U454=0))),0,
IF(OR(AND($BS$110&lt;&gt;"NS",$BS$110&lt;&gt;"NA",U454&lt;&gt;"NS",U454&lt;&gt;"NA",U454&gt;$BS$110),
AND(U454&gt;0,OR($BS$110="NS",$BS$110="NA")),
AND($BS$110&lt;&gt;"NS",$BS$110&lt;&gt;"NA",$BS$110&gt;=0,U454="NA"),
AND($BS$110&lt;&gt;"NS",$BS$110&lt;&gt;"NA",$BS$110=0,U454="NS")),1,0)))</f>
        <v>0</v>
      </c>
      <c r="CM454" s="202">
        <f t="shared" ref="CM454" si="303">IF($AH$96=$AJ$96,0,
IF(OR(AND($BS$110="NS",V454&lt;&gt;"NA",OR(V454="NS",V454=0)),AND($BS$110="NA",V454&lt;&gt;"NS",OR(V454="NA",V454=0))),0,
IF(OR(AND($BS$110&lt;&gt;"NS",$BS$110&lt;&gt;"NA",V454&lt;&gt;"NS",V454&lt;&gt;"NA",V454&gt;$BS$110),
AND(V454&gt;0,OR($BS$110="NS",$BS$110="NA")),
AND($BS$110&lt;&gt;"NS",$BS$110&lt;&gt;"NA",$BS$110&gt;=0,V454="NA"),
AND($BS$110&lt;&gt;"NS",$BS$110&lt;&gt;"NA",$BS$110=0,V454="NS")),1,0)))</f>
        <v>0</v>
      </c>
      <c r="CN454" s="202">
        <f t="shared" ref="CN454" si="304">IF($AH$96=$AJ$96,0,
IF(OR(AND($BS$110="NS",W454&lt;&gt;"NA",OR(W454="NS",W454=0)),AND($BS$110="NA",W454&lt;&gt;"NS",OR(W454="NA",W454=0))),0,
IF(OR(AND($BS$110&lt;&gt;"NS",$BS$110&lt;&gt;"NA",W454&lt;&gt;"NS",W454&lt;&gt;"NA",W454&gt;$BS$110),
AND(W454&gt;0,OR($BS$110="NS",$BS$110="NA")),
AND($BS$110&lt;&gt;"NS",$BS$110&lt;&gt;"NA",$BS$110&gt;=0,W454="NA"),
AND($BS$110&lt;&gt;"NS",$BS$110&lt;&gt;"NA",$BS$110=0,W454="NS")),1,0)))</f>
        <v>0</v>
      </c>
      <c r="CO454" s="202">
        <f t="shared" ref="CO454" si="305">IF($AH$96=$AJ$96,0,
IF(OR(AND($BS$110="NS",X454&lt;&gt;"NA",OR(X454="NS",X454=0)),AND($BS$110="NA",X454&lt;&gt;"NS",OR(X454="NA",X454=0))),0,
IF(OR(AND($BS$110&lt;&gt;"NS",$BS$110&lt;&gt;"NA",X454&lt;&gt;"NS",X454&lt;&gt;"NA",X454&gt;$BS$110),
AND(X454&gt;0,OR($BS$110="NS",$BS$110="NA")),
AND($BS$110&lt;&gt;"NS",$BS$110&lt;&gt;"NA",$BS$110&gt;=0,X454="NA"),
AND($BS$110&lt;&gt;"NS",$BS$110&lt;&gt;"NA",$BS$110=0,X454="NS")),1,0)))</f>
        <v>0</v>
      </c>
      <c r="CP454" s="202">
        <f t="shared" ref="CP454" si="306">IF($AH$96=$AJ$96,0,
IF(OR(AND($BS$110="NS",Y454&lt;&gt;"NA",OR(Y454="NS",Y454=0)),AND($BS$110="NA",Y454&lt;&gt;"NS",OR(Y454="NA",Y454=0))),0,
IF(OR(AND($BS$110&lt;&gt;"NS",$BS$110&lt;&gt;"NA",Y454&lt;&gt;"NS",Y454&lt;&gt;"NA",Y454&gt;$BS$110),
AND(Y454&gt;0,OR($BS$110="NS",$BS$110="NA")),
AND($BS$110&lt;&gt;"NS",$BS$110&lt;&gt;"NA",$BS$110&gt;=0,Y454="NA"),
AND($BS$110&lt;&gt;"NS",$BS$110&lt;&gt;"NA",$BS$110=0,Y454="NS")),1,0)))</f>
        <v>0</v>
      </c>
      <c r="CQ454" s="202">
        <f t="shared" ref="CQ454" si="307">IF($AH$96=$AJ$96,0,
IF(OR(AND($BS$110="NS",Z454&lt;&gt;"NA",OR(Z454="NS",Z454=0)),AND($BS$110="NA",Z454&lt;&gt;"NS",OR(Z454="NA",Z454=0))),0,
IF(OR(AND($BS$110&lt;&gt;"NS",$BS$110&lt;&gt;"NA",Z454&lt;&gt;"NS",Z454&lt;&gt;"NA",Z454&gt;$BS$110),
AND(Z454&gt;0,OR($BS$110="NS",$BS$110="NA")),
AND($BS$110&lt;&gt;"NS",$BS$110&lt;&gt;"NA",$BS$110&gt;=0,Z454="NA"),
AND($BS$110&lt;&gt;"NS",$BS$110&lt;&gt;"NA",$BS$110=0,Z454="NS")),1,0)))</f>
        <v>0</v>
      </c>
      <c r="CR454" s="202">
        <f t="shared" ref="CR454" si="308">IF($AH$96=$AJ$96,0,
IF(OR(AND($BS$110="NS",AA454&lt;&gt;"NA",OR(AA454="NS",AA454=0)),AND($BS$110="NA",AA454&lt;&gt;"NS",OR(AA454="NA",AA454=0))),0,
IF(OR(AND($BS$110&lt;&gt;"NS",$BS$110&lt;&gt;"NA",AA454&lt;&gt;"NS",AA454&lt;&gt;"NA",AA454&gt;$BS$110),
AND(AA454&gt;0,OR($BS$110="NS",$BS$110="NA")),
AND($BS$110&lt;&gt;"NS",$BS$110&lt;&gt;"NA",$BS$110&gt;=0,AA454="NA"),
AND($BS$110&lt;&gt;"NS",$BS$110&lt;&gt;"NA",$BS$110=0,AA454="NS")),1,0)))</f>
        <v>0</v>
      </c>
      <c r="CS454" s="202">
        <f t="shared" ref="CS454" si="309">IF($AH$96=$AJ$96,0,
IF(OR(AND($BS$110="NS",AB454&lt;&gt;"NA",OR(AB454="NS",AB454=0)),AND($BS$110="NA",AB454&lt;&gt;"NS",OR(AB454="NA",AB454=0))),0,
IF(OR(AND($BS$110&lt;&gt;"NS",$BS$110&lt;&gt;"NA",AB454&lt;&gt;"NS",AB454&lt;&gt;"NA",AB454&gt;$BS$110),
AND(AB454&gt;0,OR($BS$110="NS",$BS$110="NA")),
AND($BS$110&lt;&gt;"NS",$BS$110&lt;&gt;"NA",$BS$110&gt;=0,AB454="NA"),
AND($BS$110&lt;&gt;"NS",$BS$110&lt;&gt;"NA",$BS$110=0,AB454="NS")),1,0)))</f>
        <v>0</v>
      </c>
      <c r="CT454" s="202">
        <f t="shared" ref="CT454" si="310">IF($AH$96=$AJ$96,0,
IF(OR(AND($BS$110="NS",AC454&lt;&gt;"NA",OR(AC454="NS",AC454=0)),AND($BS$110="NA",AC454&lt;&gt;"NS",OR(AC454="NA",AC454=0))),0,
IF(OR(AND($BS$110&lt;&gt;"NS",$BS$110&lt;&gt;"NA",AC454&lt;&gt;"NS",AC454&lt;&gt;"NA",AC454&gt;$BS$110),
AND(AC454&gt;0,OR($BS$110="NS",$BS$110="NA")),
AND($BS$110&lt;&gt;"NS",$BS$110&lt;&gt;"NA",$BS$110&gt;=0,AC454="NA"),
AND($BS$110&lt;&gt;"NS",$BS$110&lt;&gt;"NA",$BS$110=0,AC454="NS")),1,0)))</f>
        <v>0</v>
      </c>
      <c r="CU454" s="202">
        <f t="shared" ref="CU454" si="311">IF($AH$96=$AJ$96,0,
IF(OR(AND($BS$110="NS",AD454&lt;&gt;"NA",OR(AD454="NS",AD454=0)),AND($BS$110="NA",AD454&lt;&gt;"NS",OR(AD454="NA",AD454=0))),0,
IF(OR(AND($BS$110&lt;&gt;"NS",$BS$110&lt;&gt;"NA",AD454&lt;&gt;"NS",AD454&lt;&gt;"NA",AD454&gt;$BS$110),
AND(AD454&gt;0,OR($BS$110="NS",$BS$110="NA")),
AND($BS$110&lt;&gt;"NS",$BS$110&lt;&gt;"NA",$BS$110&gt;=0,AD454="NA"),
AND($BS$110&lt;&gt;"NS",$BS$110&lt;&gt;"NA",$BS$110=0,AD454="NS")),1,0)))</f>
        <v>0</v>
      </c>
      <c r="CV454" s="202">
        <f t="shared" si="248"/>
        <v>0</v>
      </c>
      <c r="CW454" s="113" t="str">
        <f>IF(CV454=0,"",IF(SUM($CV$449:CV454)=1,_xlfn.NUMBERVALUE(C454),IF($CV$495&gt;SUM($CV$449:CV454),_xlfn.CONCAT(", ",_xlfn.NUMBERVALUE(C454)),IF($CV$495=SUM($CV$449:CV454),_xlfn.CONCAT(" y ",_xlfn.NUMBERVALUE(C454))))))</f>
        <v/>
      </c>
      <c r="CY454" s="563">
        <f t="shared" si="249"/>
        <v>0</v>
      </c>
      <c r="CZ454" s="563"/>
    </row>
    <row r="455" spans="1:104" s="211" customFormat="1" ht="15" customHeight="1">
      <c r="A455" s="18"/>
      <c r="B455" s="51"/>
      <c r="C455" s="48" t="s">
        <v>5002</v>
      </c>
      <c r="D455" s="547" t="str">
        <f>IF(CNGE_2024_M3_Secc1!D58="","",CNGE_2024_M3_Secc1!D58)</f>
        <v/>
      </c>
      <c r="E455" s="548"/>
      <c r="F455" s="548"/>
      <c r="G455" s="548"/>
      <c r="H455" s="548"/>
      <c r="I455" s="548"/>
      <c r="J455" s="548"/>
      <c r="K455" s="548"/>
      <c r="L455" s="548"/>
      <c r="M455" s="549"/>
      <c r="N455" s="103"/>
      <c r="O455" s="103"/>
      <c r="P455" s="103"/>
      <c r="Q455" s="103"/>
      <c r="R455" s="103"/>
      <c r="S455" s="103"/>
      <c r="T455" s="103"/>
      <c r="U455" s="103"/>
      <c r="V455" s="103"/>
      <c r="W455" s="103"/>
      <c r="X455" s="103"/>
      <c r="Y455" s="103"/>
      <c r="Z455" s="103"/>
      <c r="AA455" s="103"/>
      <c r="AB455" s="103"/>
      <c r="AC455" s="103"/>
      <c r="AD455" s="103"/>
      <c r="AE455" s="213"/>
      <c r="AF455" s="210"/>
      <c r="AH455" s="522">
        <f t="shared" si="225"/>
        <v>0</v>
      </c>
      <c r="AI455" s="522"/>
      <c r="AJ455" s="522">
        <f t="shared" si="226"/>
        <v>0</v>
      </c>
      <c r="AK455" s="522"/>
      <c r="AL455" s="522">
        <f t="shared" si="227"/>
        <v>0</v>
      </c>
      <c r="AM455" s="522" t="str">
        <f t="shared" si="228"/>
        <v>NA</v>
      </c>
      <c r="AN455" s="524">
        <f t="shared" si="229"/>
        <v>0</v>
      </c>
      <c r="AO455" s="526"/>
      <c r="AP455" s="125" t="str">
        <f>IF(AN455=0,"", IF(SUM($AN$449:AN455)=1,_xlfn.CONCAT(AQ455), IF($AN$495&gt;SUM($AN$449:AN455),_xlfn.CONCAT(", ",AQ455), IF($AN$495=SUM($AN$449:AN455),_xlfn.CONCAT(" y ",AQ455,".")))))</f>
        <v/>
      </c>
      <c r="AQ455" s="113">
        <f t="shared" si="230"/>
        <v>6</v>
      </c>
      <c r="AS455" s="563">
        <f t="shared" si="250"/>
        <v>0</v>
      </c>
      <c r="AT455" s="563"/>
      <c r="BB455" s="202" t="e" cm="1">
        <f t="array" ref="BB455">IF(CNGE_2024_M3_Secc1!$AO$111=CNGE_2024_M3_Secc1!$AQ$111,O,IF(CNGE_2024_M3_Secc1!O126="",1,0))</f>
        <v>#NAME?</v>
      </c>
      <c r="BC455" s="202" t="e" cm="1">
        <f t="array" ref="BC455">IF(CNGE_2024_M3_Secc1!$AO$111=CNGE_2024_M3_Secc1!$AQ$111,O,IF(CNGE_2024_M3_Secc1!P126="",1,0))</f>
        <v>#NAME?</v>
      </c>
      <c r="BD455" s="202" t="e" cm="1">
        <f t="array" ref="BD455">IF(CNGE_2024_M3_Secc1!$AO$111=CNGE_2024_M3_Secc1!$AQ$111,O,IF(CNGE_2024_M3_Secc1!Q126="",1,0))</f>
        <v>#NAME?</v>
      </c>
      <c r="BE455" s="202" t="e" cm="1">
        <f t="array" ref="BE455">IF(CNGE_2024_M3_Secc1!$AO$111=CNGE_2024_M3_Secc1!$AQ$111,O,IF(CNGE_2024_M3_Secc1!R126="",1,0))</f>
        <v>#NAME?</v>
      </c>
      <c r="BF455" s="202" t="e" cm="1">
        <f t="array" ref="BF455">IF(CNGE_2024_M3_Secc1!$AO$111=CNGE_2024_M3_Secc1!$AQ$111,O,IF(CNGE_2024_M3_Secc1!S126="",1,0))</f>
        <v>#NAME?</v>
      </c>
      <c r="BG455" s="202" t="e" cm="1">
        <f t="array" ref="BG455">IF(CNGE_2024_M3_Secc1!$AO$111=CNGE_2024_M3_Secc1!$AQ$111,O,IF(CNGE_2024_M3_Secc1!T126="",1,0))</f>
        <v>#NAME?</v>
      </c>
      <c r="BH455" s="202" t="e" cm="1">
        <f t="array" ref="BH455">IF(CNGE_2024_M3_Secc1!$AO$111=CNGE_2024_M3_Secc1!$AQ$111,O,IF(CNGE_2024_M3_Secc1!U126="",1,0))</f>
        <v>#NAME?</v>
      </c>
      <c r="BI455" s="202" t="e" cm="1">
        <f t="array" ref="BI455">IF(CNGE_2024_M3_Secc1!$AO$111=CNGE_2024_M3_Secc1!$AQ$111,O,IF(CNGE_2024_M3_Secc1!V126="",1,0))</f>
        <v>#NAME?</v>
      </c>
      <c r="BJ455" s="202" t="e" cm="1">
        <f t="array" ref="BJ455">IF(CNGE_2024_M3_Secc1!$AO$111=CNGE_2024_M3_Secc1!$AQ$111,O,IF(CNGE_2024_M3_Secc1!W126="",1,0))</f>
        <v>#NAME?</v>
      </c>
      <c r="BK455" s="202" t="e" cm="1">
        <f t="array" ref="BK455">IF(CNGE_2024_M3_Secc1!$AO$111=CNGE_2024_M3_Secc1!$AQ$111,O,IF(CNGE_2024_M3_Secc1!X126="",1,0))</f>
        <v>#NAME?</v>
      </c>
      <c r="BL455" s="202" t="e" cm="1">
        <f t="array" ref="BL455">IF(CNGE_2024_M3_Secc1!$AO$111=CNGE_2024_M3_Secc1!$AQ$111,O,IF(CNGE_2024_M3_Secc1!Y126="",1,0))</f>
        <v>#NAME?</v>
      </c>
      <c r="BM455" s="202" t="e" cm="1">
        <f t="array" ref="BM455">IF(CNGE_2024_M3_Secc1!$AO$111=CNGE_2024_M3_Secc1!$AQ$111,O,IF(CNGE_2024_M3_Secc1!Z126="",1,0))</f>
        <v>#NAME?</v>
      </c>
      <c r="BN455" s="202" t="e" cm="1">
        <f t="array" ref="BN455">IF(CNGE_2024_M3_Secc1!$AO$111=CNGE_2024_M3_Secc1!$AQ$111,O,IF(CNGE_2024_M3_Secc1!AA126="",1,0))</f>
        <v>#NAME?</v>
      </c>
      <c r="BO455" s="202" t="e" cm="1">
        <f t="array" ref="BO455">IF(CNGE_2024_M3_Secc1!$AO$111=CNGE_2024_M3_Secc1!$AQ$111,O,IF(CNGE_2024_M3_Secc1!AB126="",1,0))</f>
        <v>#NAME?</v>
      </c>
      <c r="BP455" s="202" t="e" cm="1">
        <f t="array" ref="BP455">IF(CNGE_2024_M3_Secc1!$AO$111=CNGE_2024_M3_Secc1!$AQ$111,O,IF(CNGE_2024_M3_Secc1!AC126="",1,0))</f>
        <v>#NAME?</v>
      </c>
      <c r="BQ455" s="202" t="e" cm="1">
        <f t="array" ref="BQ455">IF(CNGE_2024_M3_Secc1!$AO$111=CNGE_2024_M3_Secc1!$AQ$111,O,IF(CNGE_2024_M3_Secc1!AD126="",1,0))</f>
        <v>#NAME?</v>
      </c>
      <c r="BS455" s="563">
        <f t="shared" si="251"/>
        <v>0</v>
      </c>
      <c r="BT455" s="563"/>
      <c r="BU455" s="563">
        <f t="shared" si="231"/>
        <v>0</v>
      </c>
      <c r="BV455" s="563"/>
      <c r="BW455" s="563">
        <f t="shared" si="232"/>
        <v>0</v>
      </c>
      <c r="BX455" s="563"/>
      <c r="CF455" s="202">
        <f>IF($AH$96=$AJ$96,0,
IF(OR(AND($BS$111="NS",O455&lt;&gt;"NA",OR(O455="NS",O455=0)),AND($BS$111="NA",O455&lt;&gt;"NS",OR(O455="NA",O455=0))),0,
IF(OR(AND($BS$111&lt;&gt;"NS",$BS$111&lt;&gt;"NA",O455&lt;&gt;"NS",O455&lt;&gt;"NA",O455&gt;$BS$111),
AND(O455&gt;0,OR($BS$111="NS",$BS$111="NA")),
AND($BS$111&lt;&gt;"NS",$BS$111&lt;&gt;"NA",$BS$111&gt;=0,O455="NA"),
AND($BS$111&lt;&gt;"NS",$BS$111&lt;&gt;"NA",$BS$111=0,O455="NS")),1,0)))</f>
        <v>0</v>
      </c>
      <c r="CG455" s="202">
        <f t="shared" ref="CG455" si="312">IF($AH$96=$AJ$96,0,
IF(OR(AND($BS$111="NS",P455&lt;&gt;"NA",OR(P455="NS",P455=0)),AND($BS$111="NA",P455&lt;&gt;"NS",OR(P455="NA",P455=0))),0,
IF(OR(AND($BS$111&lt;&gt;"NS",$BS$111&lt;&gt;"NA",P455&lt;&gt;"NS",P455&lt;&gt;"NA",P455&gt;$BS$111),
AND(P455&gt;0,OR($BS$111="NS",$BS$111="NA")),
AND($BS$111&lt;&gt;"NS",$BS$111&lt;&gt;"NA",$BS$111&gt;=0,P455="NA"),
AND($BS$111&lt;&gt;"NS",$BS$111&lt;&gt;"NA",$BS$111=0,P455="NS")),1,0)))</f>
        <v>0</v>
      </c>
      <c r="CH455" s="202">
        <f t="shared" ref="CH455" si="313">IF($AH$96=$AJ$96,0,
IF(OR(AND($BS$111="NS",Q455&lt;&gt;"NA",OR(Q455="NS",Q455=0)),AND($BS$111="NA",Q455&lt;&gt;"NS",OR(Q455="NA",Q455=0))),0,
IF(OR(AND($BS$111&lt;&gt;"NS",$BS$111&lt;&gt;"NA",Q455&lt;&gt;"NS",Q455&lt;&gt;"NA",Q455&gt;$BS$111),
AND(Q455&gt;0,OR($BS$111="NS",$BS$111="NA")),
AND($BS$111&lt;&gt;"NS",$BS$111&lt;&gt;"NA",$BS$111&gt;=0,Q455="NA"),
AND($BS$111&lt;&gt;"NS",$BS$111&lt;&gt;"NA",$BS$111=0,Q455="NS")),1,0)))</f>
        <v>0</v>
      </c>
      <c r="CI455" s="202">
        <f t="shared" ref="CI455" si="314">IF($AH$96=$AJ$96,0,
IF(OR(AND($BS$111="NS",R455&lt;&gt;"NA",OR(R455="NS",R455=0)),AND($BS$111="NA",R455&lt;&gt;"NS",OR(R455="NA",R455=0))),0,
IF(OR(AND($BS$111&lt;&gt;"NS",$BS$111&lt;&gt;"NA",R455&lt;&gt;"NS",R455&lt;&gt;"NA",R455&gt;$BS$111),
AND(R455&gt;0,OR($BS$111="NS",$BS$111="NA")),
AND($BS$111&lt;&gt;"NS",$BS$111&lt;&gt;"NA",$BS$111&gt;=0,R455="NA"),
AND($BS$111&lt;&gt;"NS",$BS$111&lt;&gt;"NA",$BS$111=0,R455="NS")),1,0)))</f>
        <v>0</v>
      </c>
      <c r="CJ455" s="202">
        <f t="shared" ref="CJ455" si="315">IF($AH$96=$AJ$96,0,
IF(OR(AND($BS$111="NS",S455&lt;&gt;"NA",OR(S455="NS",S455=0)),AND($BS$111="NA",S455&lt;&gt;"NS",OR(S455="NA",S455=0))),0,
IF(OR(AND($BS$111&lt;&gt;"NS",$BS$111&lt;&gt;"NA",S455&lt;&gt;"NS",S455&lt;&gt;"NA",S455&gt;$BS$111),
AND(S455&gt;0,OR($BS$111="NS",$BS$111="NA")),
AND($BS$111&lt;&gt;"NS",$BS$111&lt;&gt;"NA",$BS$111&gt;=0,S455="NA"),
AND($BS$111&lt;&gt;"NS",$BS$111&lt;&gt;"NA",$BS$111=0,S455="NS")),1,0)))</f>
        <v>0</v>
      </c>
      <c r="CK455" s="202">
        <f t="shared" ref="CK455" si="316">IF($AH$96=$AJ$96,0,
IF(OR(AND($BS$111="NS",T455&lt;&gt;"NA",OR(T455="NS",T455=0)),AND($BS$111="NA",T455&lt;&gt;"NS",OR(T455="NA",T455=0))),0,
IF(OR(AND($BS$111&lt;&gt;"NS",$BS$111&lt;&gt;"NA",T455&lt;&gt;"NS",T455&lt;&gt;"NA",T455&gt;$BS$111),
AND(T455&gt;0,OR($BS$111="NS",$BS$111="NA")),
AND($BS$111&lt;&gt;"NS",$BS$111&lt;&gt;"NA",$BS$111&gt;=0,T455="NA"),
AND($BS$111&lt;&gt;"NS",$BS$111&lt;&gt;"NA",$BS$111=0,T455="NS")),1,0)))</f>
        <v>0</v>
      </c>
      <c r="CL455" s="202">
        <f t="shared" ref="CL455" si="317">IF($AH$96=$AJ$96,0,
IF(OR(AND($BS$111="NS",U455&lt;&gt;"NA",OR(U455="NS",U455=0)),AND($BS$111="NA",U455&lt;&gt;"NS",OR(U455="NA",U455=0))),0,
IF(OR(AND($BS$111&lt;&gt;"NS",$BS$111&lt;&gt;"NA",U455&lt;&gt;"NS",U455&lt;&gt;"NA",U455&gt;$BS$111),
AND(U455&gt;0,OR($BS$111="NS",$BS$111="NA")),
AND($BS$111&lt;&gt;"NS",$BS$111&lt;&gt;"NA",$BS$111&gt;=0,U455="NA"),
AND($BS$111&lt;&gt;"NS",$BS$111&lt;&gt;"NA",$BS$111=0,U455="NS")),1,0)))</f>
        <v>0</v>
      </c>
      <c r="CM455" s="202">
        <f t="shared" ref="CM455" si="318">IF($AH$96=$AJ$96,0,
IF(OR(AND($BS$111="NS",V455&lt;&gt;"NA",OR(V455="NS",V455=0)),AND($BS$111="NA",V455&lt;&gt;"NS",OR(V455="NA",V455=0))),0,
IF(OR(AND($BS$111&lt;&gt;"NS",$BS$111&lt;&gt;"NA",V455&lt;&gt;"NS",V455&lt;&gt;"NA",V455&gt;$BS$111),
AND(V455&gt;0,OR($BS$111="NS",$BS$111="NA")),
AND($BS$111&lt;&gt;"NS",$BS$111&lt;&gt;"NA",$BS$111&gt;=0,V455="NA"),
AND($BS$111&lt;&gt;"NS",$BS$111&lt;&gt;"NA",$BS$111=0,V455="NS")),1,0)))</f>
        <v>0</v>
      </c>
      <c r="CN455" s="202">
        <f t="shared" ref="CN455" si="319">IF($AH$96=$AJ$96,0,
IF(OR(AND($BS$111="NS",W455&lt;&gt;"NA",OR(W455="NS",W455=0)),AND($BS$111="NA",W455&lt;&gt;"NS",OR(W455="NA",W455=0))),0,
IF(OR(AND($BS$111&lt;&gt;"NS",$BS$111&lt;&gt;"NA",W455&lt;&gt;"NS",W455&lt;&gt;"NA",W455&gt;$BS$111),
AND(W455&gt;0,OR($BS$111="NS",$BS$111="NA")),
AND($BS$111&lt;&gt;"NS",$BS$111&lt;&gt;"NA",$BS$111&gt;=0,W455="NA"),
AND($BS$111&lt;&gt;"NS",$BS$111&lt;&gt;"NA",$BS$111=0,W455="NS")),1,0)))</f>
        <v>0</v>
      </c>
      <c r="CO455" s="202">
        <f t="shared" ref="CO455" si="320">IF($AH$96=$AJ$96,0,
IF(OR(AND($BS$111="NS",X455&lt;&gt;"NA",OR(X455="NS",X455=0)),AND($BS$111="NA",X455&lt;&gt;"NS",OR(X455="NA",X455=0))),0,
IF(OR(AND($BS$111&lt;&gt;"NS",$BS$111&lt;&gt;"NA",X455&lt;&gt;"NS",X455&lt;&gt;"NA",X455&gt;$BS$111),
AND(X455&gt;0,OR($BS$111="NS",$BS$111="NA")),
AND($BS$111&lt;&gt;"NS",$BS$111&lt;&gt;"NA",$BS$111&gt;=0,X455="NA"),
AND($BS$111&lt;&gt;"NS",$BS$111&lt;&gt;"NA",$BS$111=0,X455="NS")),1,0)))</f>
        <v>0</v>
      </c>
      <c r="CP455" s="202">
        <f t="shared" ref="CP455" si="321">IF($AH$96=$AJ$96,0,
IF(OR(AND($BS$111="NS",Y455&lt;&gt;"NA",OR(Y455="NS",Y455=0)),AND($BS$111="NA",Y455&lt;&gt;"NS",OR(Y455="NA",Y455=0))),0,
IF(OR(AND($BS$111&lt;&gt;"NS",$BS$111&lt;&gt;"NA",Y455&lt;&gt;"NS",Y455&lt;&gt;"NA",Y455&gt;$BS$111),
AND(Y455&gt;0,OR($BS$111="NS",$BS$111="NA")),
AND($BS$111&lt;&gt;"NS",$BS$111&lt;&gt;"NA",$BS$111&gt;=0,Y455="NA"),
AND($BS$111&lt;&gt;"NS",$BS$111&lt;&gt;"NA",$BS$111=0,Y455="NS")),1,0)))</f>
        <v>0</v>
      </c>
      <c r="CQ455" s="202">
        <f t="shared" ref="CQ455" si="322">IF($AH$96=$AJ$96,0,
IF(OR(AND($BS$111="NS",Z455&lt;&gt;"NA",OR(Z455="NS",Z455=0)),AND($BS$111="NA",Z455&lt;&gt;"NS",OR(Z455="NA",Z455=0))),0,
IF(OR(AND($BS$111&lt;&gt;"NS",$BS$111&lt;&gt;"NA",Z455&lt;&gt;"NS",Z455&lt;&gt;"NA",Z455&gt;$BS$111),
AND(Z455&gt;0,OR($BS$111="NS",$BS$111="NA")),
AND($BS$111&lt;&gt;"NS",$BS$111&lt;&gt;"NA",$BS$111&gt;=0,Z455="NA"),
AND($BS$111&lt;&gt;"NS",$BS$111&lt;&gt;"NA",$BS$111=0,Z455="NS")),1,0)))</f>
        <v>0</v>
      </c>
      <c r="CR455" s="202">
        <f t="shared" ref="CR455" si="323">IF($AH$96=$AJ$96,0,
IF(OR(AND($BS$111="NS",AA455&lt;&gt;"NA",OR(AA455="NS",AA455=0)),AND($BS$111="NA",AA455&lt;&gt;"NS",OR(AA455="NA",AA455=0))),0,
IF(OR(AND($BS$111&lt;&gt;"NS",$BS$111&lt;&gt;"NA",AA455&lt;&gt;"NS",AA455&lt;&gt;"NA",AA455&gt;$BS$111),
AND(AA455&gt;0,OR($BS$111="NS",$BS$111="NA")),
AND($BS$111&lt;&gt;"NS",$BS$111&lt;&gt;"NA",$BS$111&gt;=0,AA455="NA"),
AND($BS$111&lt;&gt;"NS",$BS$111&lt;&gt;"NA",$BS$111=0,AA455="NS")),1,0)))</f>
        <v>0</v>
      </c>
      <c r="CS455" s="202">
        <f t="shared" ref="CS455" si="324">IF($AH$96=$AJ$96,0,
IF(OR(AND($BS$111="NS",AB455&lt;&gt;"NA",OR(AB455="NS",AB455=0)),AND($BS$111="NA",AB455&lt;&gt;"NS",OR(AB455="NA",AB455=0))),0,
IF(OR(AND($BS$111&lt;&gt;"NS",$BS$111&lt;&gt;"NA",AB455&lt;&gt;"NS",AB455&lt;&gt;"NA",AB455&gt;$BS$111),
AND(AB455&gt;0,OR($BS$111="NS",$BS$111="NA")),
AND($BS$111&lt;&gt;"NS",$BS$111&lt;&gt;"NA",$BS$111&gt;=0,AB455="NA"),
AND($BS$111&lt;&gt;"NS",$BS$111&lt;&gt;"NA",$BS$111=0,AB455="NS")),1,0)))</f>
        <v>0</v>
      </c>
      <c r="CT455" s="202">
        <f t="shared" ref="CT455" si="325">IF($AH$96=$AJ$96,0,
IF(OR(AND($BS$111="NS",AC455&lt;&gt;"NA",OR(AC455="NS",AC455=0)),AND($BS$111="NA",AC455&lt;&gt;"NS",OR(AC455="NA",AC455=0))),0,
IF(OR(AND($BS$111&lt;&gt;"NS",$BS$111&lt;&gt;"NA",AC455&lt;&gt;"NS",AC455&lt;&gt;"NA",AC455&gt;$BS$111),
AND(AC455&gt;0,OR($BS$111="NS",$BS$111="NA")),
AND($BS$111&lt;&gt;"NS",$BS$111&lt;&gt;"NA",$BS$111&gt;=0,AC455="NA"),
AND($BS$111&lt;&gt;"NS",$BS$111&lt;&gt;"NA",$BS$111=0,AC455="NS")),1,0)))</f>
        <v>0</v>
      </c>
      <c r="CU455" s="202">
        <f t="shared" ref="CU455" si="326">IF($AH$96=$AJ$96,0,
IF(OR(AND($BS$111="NS",AD455&lt;&gt;"NA",OR(AD455="NS",AD455=0)),AND($BS$111="NA",AD455&lt;&gt;"NS",OR(AD455="NA",AD455=0))),0,
IF(OR(AND($BS$111&lt;&gt;"NS",$BS$111&lt;&gt;"NA",AD455&lt;&gt;"NS",AD455&lt;&gt;"NA",AD455&gt;$BS$111),
AND(AD455&gt;0,OR($BS$111="NS",$BS$111="NA")),
AND($BS$111&lt;&gt;"NS",$BS$111&lt;&gt;"NA",$BS$111&gt;=0,AD455="NA"),
AND($BS$111&lt;&gt;"NS",$BS$111&lt;&gt;"NA",$BS$111=0,AD455="NS")),1,0)))</f>
        <v>0</v>
      </c>
      <c r="CV455" s="202">
        <f t="shared" si="248"/>
        <v>0</v>
      </c>
      <c r="CW455" s="113" t="str">
        <f>IF(CV455=0,"",IF(SUM($CV$449:CV455)=1,_xlfn.NUMBERVALUE(C455),IF($CV$495&gt;SUM($CV$449:CV455),_xlfn.CONCAT(", ",_xlfn.NUMBERVALUE(C455)),IF($CV$495=SUM($CV$449:CV455),_xlfn.CONCAT(" y ",_xlfn.NUMBERVALUE(C455))))))</f>
        <v/>
      </c>
      <c r="CY455" s="563">
        <f t="shared" si="249"/>
        <v>0</v>
      </c>
      <c r="CZ455" s="563"/>
    </row>
    <row r="456" spans="1:104" s="211" customFormat="1" ht="15" customHeight="1">
      <c r="A456" s="18"/>
      <c r="B456" s="51"/>
      <c r="C456" s="48" t="s">
        <v>5004</v>
      </c>
      <c r="D456" s="547" t="str">
        <f>IF(CNGE_2024_M3_Secc1!D59="","",CNGE_2024_M3_Secc1!D59)</f>
        <v/>
      </c>
      <c r="E456" s="548"/>
      <c r="F456" s="548"/>
      <c r="G456" s="548"/>
      <c r="H456" s="548"/>
      <c r="I456" s="548"/>
      <c r="J456" s="548"/>
      <c r="K456" s="548"/>
      <c r="L456" s="548"/>
      <c r="M456" s="549"/>
      <c r="N456" s="103"/>
      <c r="O456" s="103"/>
      <c r="P456" s="103"/>
      <c r="Q456" s="103"/>
      <c r="R456" s="103"/>
      <c r="S456" s="103"/>
      <c r="T456" s="103"/>
      <c r="U456" s="103"/>
      <c r="V456" s="103"/>
      <c r="W456" s="103"/>
      <c r="X456" s="103"/>
      <c r="Y456" s="103"/>
      <c r="Z456" s="103"/>
      <c r="AA456" s="103"/>
      <c r="AB456" s="103"/>
      <c r="AC456" s="103"/>
      <c r="AD456" s="103"/>
      <c r="AE456" s="213"/>
      <c r="AF456" s="210"/>
      <c r="AH456" s="522">
        <f t="shared" si="225"/>
        <v>0</v>
      </c>
      <c r="AI456" s="522"/>
      <c r="AJ456" s="522">
        <f t="shared" si="226"/>
        <v>0</v>
      </c>
      <c r="AK456" s="522"/>
      <c r="AL456" s="522">
        <f t="shared" si="227"/>
        <v>0</v>
      </c>
      <c r="AM456" s="522" t="str">
        <f t="shared" si="228"/>
        <v>NA</v>
      </c>
      <c r="AN456" s="524">
        <f t="shared" si="229"/>
        <v>0</v>
      </c>
      <c r="AO456" s="526"/>
      <c r="AP456" s="125" t="str">
        <f>IF(AN456=0,"", IF(SUM($AN$449:AN456)=1,_xlfn.CONCAT(AQ456), IF($AN$495&gt;SUM($AN$449:AN456),_xlfn.CONCAT(", ",AQ456), IF($AN$495=SUM($AN$449:AN456),_xlfn.CONCAT(" y ",AQ456,".")))))</f>
        <v/>
      </c>
      <c r="AQ456" s="113">
        <f t="shared" si="230"/>
        <v>7</v>
      </c>
      <c r="AS456" s="563">
        <f t="shared" si="250"/>
        <v>0</v>
      </c>
      <c r="AT456" s="563"/>
      <c r="BB456" s="202" t="e" cm="1">
        <f t="array" ref="BB456">IF(CNGE_2024_M3_Secc1!$AO$111=CNGE_2024_M3_Secc1!$AQ$111,O,IF(CNGE_2024_M3_Secc1!O127="",1,0))</f>
        <v>#NAME?</v>
      </c>
      <c r="BC456" s="202" t="e" cm="1">
        <f t="array" ref="BC456">IF(CNGE_2024_M3_Secc1!$AO$111=CNGE_2024_M3_Secc1!$AQ$111,O,IF(CNGE_2024_M3_Secc1!P127="",1,0))</f>
        <v>#NAME?</v>
      </c>
      <c r="BD456" s="202" t="e" cm="1">
        <f t="array" ref="BD456">IF(CNGE_2024_M3_Secc1!$AO$111=CNGE_2024_M3_Secc1!$AQ$111,O,IF(CNGE_2024_M3_Secc1!Q127="",1,0))</f>
        <v>#NAME?</v>
      </c>
      <c r="BE456" s="202" t="e" cm="1">
        <f t="array" ref="BE456">IF(CNGE_2024_M3_Secc1!$AO$111=CNGE_2024_M3_Secc1!$AQ$111,O,IF(CNGE_2024_M3_Secc1!R127="",1,0))</f>
        <v>#NAME?</v>
      </c>
      <c r="BF456" s="202" t="e" cm="1">
        <f t="array" ref="BF456">IF(CNGE_2024_M3_Secc1!$AO$111=CNGE_2024_M3_Secc1!$AQ$111,O,IF(CNGE_2024_M3_Secc1!S127="",1,0))</f>
        <v>#NAME?</v>
      </c>
      <c r="BG456" s="202" t="e" cm="1">
        <f t="array" ref="BG456">IF(CNGE_2024_M3_Secc1!$AO$111=CNGE_2024_M3_Secc1!$AQ$111,O,IF(CNGE_2024_M3_Secc1!T127="",1,0))</f>
        <v>#NAME?</v>
      </c>
      <c r="BH456" s="202" t="e" cm="1">
        <f t="array" ref="BH456">IF(CNGE_2024_M3_Secc1!$AO$111=CNGE_2024_M3_Secc1!$AQ$111,O,IF(CNGE_2024_M3_Secc1!U127="",1,0))</f>
        <v>#NAME?</v>
      </c>
      <c r="BI456" s="202" t="e" cm="1">
        <f t="array" ref="BI456">IF(CNGE_2024_M3_Secc1!$AO$111=CNGE_2024_M3_Secc1!$AQ$111,O,IF(CNGE_2024_M3_Secc1!V127="",1,0))</f>
        <v>#NAME?</v>
      </c>
      <c r="BJ456" s="202" t="e" cm="1">
        <f t="array" ref="BJ456">IF(CNGE_2024_M3_Secc1!$AO$111=CNGE_2024_M3_Secc1!$AQ$111,O,IF(CNGE_2024_M3_Secc1!W127="",1,0))</f>
        <v>#NAME?</v>
      </c>
      <c r="BK456" s="202" t="e" cm="1">
        <f t="array" ref="BK456">IF(CNGE_2024_M3_Secc1!$AO$111=CNGE_2024_M3_Secc1!$AQ$111,O,IF(CNGE_2024_M3_Secc1!X127="",1,0))</f>
        <v>#NAME?</v>
      </c>
      <c r="BL456" s="202" t="e" cm="1">
        <f t="array" ref="BL456">IF(CNGE_2024_M3_Secc1!$AO$111=CNGE_2024_M3_Secc1!$AQ$111,O,IF(CNGE_2024_M3_Secc1!Y127="",1,0))</f>
        <v>#NAME?</v>
      </c>
      <c r="BM456" s="202" t="e" cm="1">
        <f t="array" ref="BM456">IF(CNGE_2024_M3_Secc1!$AO$111=CNGE_2024_M3_Secc1!$AQ$111,O,IF(CNGE_2024_M3_Secc1!Z127="",1,0))</f>
        <v>#NAME?</v>
      </c>
      <c r="BN456" s="202" t="e" cm="1">
        <f t="array" ref="BN456">IF(CNGE_2024_M3_Secc1!$AO$111=CNGE_2024_M3_Secc1!$AQ$111,O,IF(CNGE_2024_M3_Secc1!AA127="",1,0))</f>
        <v>#NAME?</v>
      </c>
      <c r="BO456" s="202" t="e" cm="1">
        <f t="array" ref="BO456">IF(CNGE_2024_M3_Secc1!$AO$111=CNGE_2024_M3_Secc1!$AQ$111,O,IF(CNGE_2024_M3_Secc1!AB127="",1,0))</f>
        <v>#NAME?</v>
      </c>
      <c r="BP456" s="202" t="e" cm="1">
        <f t="array" ref="BP456">IF(CNGE_2024_M3_Secc1!$AO$111=CNGE_2024_M3_Secc1!$AQ$111,O,IF(CNGE_2024_M3_Secc1!AC127="",1,0))</f>
        <v>#NAME?</v>
      </c>
      <c r="BQ456" s="202" t="e" cm="1">
        <f t="array" ref="BQ456">IF(CNGE_2024_M3_Secc1!$AO$111=CNGE_2024_M3_Secc1!$AQ$111,O,IF(CNGE_2024_M3_Secc1!AD127="",1,0))</f>
        <v>#NAME?</v>
      </c>
      <c r="BS456" s="563">
        <f t="shared" si="251"/>
        <v>0</v>
      </c>
      <c r="BT456" s="563"/>
      <c r="BU456" s="563">
        <f t="shared" si="231"/>
        <v>0</v>
      </c>
      <c r="BV456" s="563"/>
      <c r="BW456" s="563">
        <f t="shared" si="232"/>
        <v>0</v>
      </c>
      <c r="BX456" s="563"/>
      <c r="CF456" s="202">
        <f>IF($AH$96=$AJ$96,0,
IF(OR(AND($BS$112="NS",O456&lt;&gt;"NA",OR(O456="NS",O456=0)),AND($BS$112="NA",O456&lt;&gt;"NS",OR(O456="NA",O456=0))),0,
IF(OR(AND($BS$112&lt;&gt;"NS",$BS$112&lt;&gt;"NA",O456&lt;&gt;"NS",O456&lt;&gt;"NA",O456&gt;$BS$112),
AND(O456&gt;0,OR($BS$112="NS",$BS$112="NA")),
AND($BS$112&lt;&gt;"NS",$BS$112&lt;&gt;"NA",$BS$112&gt;=0,O456="NA"),
AND($BS$112&lt;&gt;"NS",$BS$112&lt;&gt;"NA",$BS$112=0,O456="NS")),1,0)))</f>
        <v>0</v>
      </c>
      <c r="CG456" s="202">
        <f t="shared" ref="CG456" si="327">IF($AH$96=$AJ$96,0,
IF(OR(AND($BS$112="NS",P456&lt;&gt;"NA",OR(P456="NS",P456=0)),AND($BS$112="NA",P456&lt;&gt;"NS",OR(P456="NA",P456=0))),0,
IF(OR(AND($BS$112&lt;&gt;"NS",$BS$112&lt;&gt;"NA",P456&lt;&gt;"NS",P456&lt;&gt;"NA",P456&gt;$BS$112),
AND(P456&gt;0,OR($BS$112="NS",$BS$112="NA")),
AND($BS$112&lt;&gt;"NS",$BS$112&lt;&gt;"NA",$BS$112&gt;=0,P456="NA"),
AND($BS$112&lt;&gt;"NS",$BS$112&lt;&gt;"NA",$BS$112=0,P456="NS")),1,0)))</f>
        <v>0</v>
      </c>
      <c r="CH456" s="202">
        <f t="shared" ref="CH456" si="328">IF($AH$96=$AJ$96,0,
IF(OR(AND($BS$112="NS",Q456&lt;&gt;"NA",OR(Q456="NS",Q456=0)),AND($BS$112="NA",Q456&lt;&gt;"NS",OR(Q456="NA",Q456=0))),0,
IF(OR(AND($BS$112&lt;&gt;"NS",$BS$112&lt;&gt;"NA",Q456&lt;&gt;"NS",Q456&lt;&gt;"NA",Q456&gt;$BS$112),
AND(Q456&gt;0,OR($BS$112="NS",$BS$112="NA")),
AND($BS$112&lt;&gt;"NS",$BS$112&lt;&gt;"NA",$BS$112&gt;=0,Q456="NA"),
AND($BS$112&lt;&gt;"NS",$BS$112&lt;&gt;"NA",$BS$112=0,Q456="NS")),1,0)))</f>
        <v>0</v>
      </c>
      <c r="CI456" s="202">
        <f t="shared" ref="CI456" si="329">IF($AH$96=$AJ$96,0,
IF(OR(AND($BS$112="NS",R456&lt;&gt;"NA",OR(R456="NS",R456=0)),AND($BS$112="NA",R456&lt;&gt;"NS",OR(R456="NA",R456=0))),0,
IF(OR(AND($BS$112&lt;&gt;"NS",$BS$112&lt;&gt;"NA",R456&lt;&gt;"NS",R456&lt;&gt;"NA",R456&gt;$BS$112),
AND(R456&gt;0,OR($BS$112="NS",$BS$112="NA")),
AND($BS$112&lt;&gt;"NS",$BS$112&lt;&gt;"NA",$BS$112&gt;=0,R456="NA"),
AND($BS$112&lt;&gt;"NS",$BS$112&lt;&gt;"NA",$BS$112=0,R456="NS")),1,0)))</f>
        <v>0</v>
      </c>
      <c r="CJ456" s="202">
        <f t="shared" ref="CJ456" si="330">IF($AH$96=$AJ$96,0,
IF(OR(AND($BS$112="NS",S456&lt;&gt;"NA",OR(S456="NS",S456=0)),AND($BS$112="NA",S456&lt;&gt;"NS",OR(S456="NA",S456=0))),0,
IF(OR(AND($BS$112&lt;&gt;"NS",$BS$112&lt;&gt;"NA",S456&lt;&gt;"NS",S456&lt;&gt;"NA",S456&gt;$BS$112),
AND(S456&gt;0,OR($BS$112="NS",$BS$112="NA")),
AND($BS$112&lt;&gt;"NS",$BS$112&lt;&gt;"NA",$BS$112&gt;=0,S456="NA"),
AND($BS$112&lt;&gt;"NS",$BS$112&lt;&gt;"NA",$BS$112=0,S456="NS")),1,0)))</f>
        <v>0</v>
      </c>
      <c r="CK456" s="202">
        <f t="shared" ref="CK456" si="331">IF($AH$96=$AJ$96,0,
IF(OR(AND($BS$112="NS",T456&lt;&gt;"NA",OR(T456="NS",T456=0)),AND($BS$112="NA",T456&lt;&gt;"NS",OR(T456="NA",T456=0))),0,
IF(OR(AND($BS$112&lt;&gt;"NS",$BS$112&lt;&gt;"NA",T456&lt;&gt;"NS",T456&lt;&gt;"NA",T456&gt;$BS$112),
AND(T456&gt;0,OR($BS$112="NS",$BS$112="NA")),
AND($BS$112&lt;&gt;"NS",$BS$112&lt;&gt;"NA",$BS$112&gt;=0,T456="NA"),
AND($BS$112&lt;&gt;"NS",$BS$112&lt;&gt;"NA",$BS$112=0,T456="NS")),1,0)))</f>
        <v>0</v>
      </c>
      <c r="CL456" s="202">
        <f t="shared" ref="CL456" si="332">IF($AH$96=$AJ$96,0,
IF(OR(AND($BS$112="NS",U456&lt;&gt;"NA",OR(U456="NS",U456=0)),AND($BS$112="NA",U456&lt;&gt;"NS",OR(U456="NA",U456=0))),0,
IF(OR(AND($BS$112&lt;&gt;"NS",$BS$112&lt;&gt;"NA",U456&lt;&gt;"NS",U456&lt;&gt;"NA",U456&gt;$BS$112),
AND(U456&gt;0,OR($BS$112="NS",$BS$112="NA")),
AND($BS$112&lt;&gt;"NS",$BS$112&lt;&gt;"NA",$BS$112&gt;=0,U456="NA"),
AND($BS$112&lt;&gt;"NS",$BS$112&lt;&gt;"NA",$BS$112=0,U456="NS")),1,0)))</f>
        <v>0</v>
      </c>
      <c r="CM456" s="202">
        <f t="shared" ref="CM456" si="333">IF($AH$96=$AJ$96,0,
IF(OR(AND($BS$112="NS",V456&lt;&gt;"NA",OR(V456="NS",V456=0)),AND($BS$112="NA",V456&lt;&gt;"NS",OR(V456="NA",V456=0))),0,
IF(OR(AND($BS$112&lt;&gt;"NS",$BS$112&lt;&gt;"NA",V456&lt;&gt;"NS",V456&lt;&gt;"NA",V456&gt;$BS$112),
AND(V456&gt;0,OR($BS$112="NS",$BS$112="NA")),
AND($BS$112&lt;&gt;"NS",$BS$112&lt;&gt;"NA",$BS$112&gt;=0,V456="NA"),
AND($BS$112&lt;&gt;"NS",$BS$112&lt;&gt;"NA",$BS$112=0,V456="NS")),1,0)))</f>
        <v>0</v>
      </c>
      <c r="CN456" s="202">
        <f t="shared" ref="CN456" si="334">IF($AH$96=$AJ$96,0,
IF(OR(AND($BS$112="NS",W456&lt;&gt;"NA",OR(W456="NS",W456=0)),AND($BS$112="NA",W456&lt;&gt;"NS",OR(W456="NA",W456=0))),0,
IF(OR(AND($BS$112&lt;&gt;"NS",$BS$112&lt;&gt;"NA",W456&lt;&gt;"NS",W456&lt;&gt;"NA",W456&gt;$BS$112),
AND(W456&gt;0,OR($BS$112="NS",$BS$112="NA")),
AND($BS$112&lt;&gt;"NS",$BS$112&lt;&gt;"NA",$BS$112&gt;=0,W456="NA"),
AND($BS$112&lt;&gt;"NS",$BS$112&lt;&gt;"NA",$BS$112=0,W456="NS")),1,0)))</f>
        <v>0</v>
      </c>
      <c r="CO456" s="202">
        <f t="shared" ref="CO456" si="335">IF($AH$96=$AJ$96,0,
IF(OR(AND($BS$112="NS",X456&lt;&gt;"NA",OR(X456="NS",X456=0)),AND($BS$112="NA",X456&lt;&gt;"NS",OR(X456="NA",X456=0))),0,
IF(OR(AND($BS$112&lt;&gt;"NS",$BS$112&lt;&gt;"NA",X456&lt;&gt;"NS",X456&lt;&gt;"NA",X456&gt;$BS$112),
AND(X456&gt;0,OR($BS$112="NS",$BS$112="NA")),
AND($BS$112&lt;&gt;"NS",$BS$112&lt;&gt;"NA",$BS$112&gt;=0,X456="NA"),
AND($BS$112&lt;&gt;"NS",$BS$112&lt;&gt;"NA",$BS$112=0,X456="NS")),1,0)))</f>
        <v>0</v>
      </c>
      <c r="CP456" s="202">
        <f t="shared" ref="CP456" si="336">IF($AH$96=$AJ$96,0,
IF(OR(AND($BS$112="NS",Y456&lt;&gt;"NA",OR(Y456="NS",Y456=0)),AND($BS$112="NA",Y456&lt;&gt;"NS",OR(Y456="NA",Y456=0))),0,
IF(OR(AND($BS$112&lt;&gt;"NS",$BS$112&lt;&gt;"NA",Y456&lt;&gt;"NS",Y456&lt;&gt;"NA",Y456&gt;$BS$112),
AND(Y456&gt;0,OR($BS$112="NS",$BS$112="NA")),
AND($BS$112&lt;&gt;"NS",$BS$112&lt;&gt;"NA",$BS$112&gt;=0,Y456="NA"),
AND($BS$112&lt;&gt;"NS",$BS$112&lt;&gt;"NA",$BS$112=0,Y456="NS")),1,0)))</f>
        <v>0</v>
      </c>
      <c r="CQ456" s="202">
        <f t="shared" ref="CQ456" si="337">IF($AH$96=$AJ$96,0,
IF(OR(AND($BS$112="NS",Z456&lt;&gt;"NA",OR(Z456="NS",Z456=0)),AND($BS$112="NA",Z456&lt;&gt;"NS",OR(Z456="NA",Z456=0))),0,
IF(OR(AND($BS$112&lt;&gt;"NS",$BS$112&lt;&gt;"NA",Z456&lt;&gt;"NS",Z456&lt;&gt;"NA",Z456&gt;$BS$112),
AND(Z456&gt;0,OR($BS$112="NS",$BS$112="NA")),
AND($BS$112&lt;&gt;"NS",$BS$112&lt;&gt;"NA",$BS$112&gt;=0,Z456="NA"),
AND($BS$112&lt;&gt;"NS",$BS$112&lt;&gt;"NA",$BS$112=0,Z456="NS")),1,0)))</f>
        <v>0</v>
      </c>
      <c r="CR456" s="202">
        <f t="shared" ref="CR456" si="338">IF($AH$96=$AJ$96,0,
IF(OR(AND($BS$112="NS",AA456&lt;&gt;"NA",OR(AA456="NS",AA456=0)),AND($BS$112="NA",AA456&lt;&gt;"NS",OR(AA456="NA",AA456=0))),0,
IF(OR(AND($BS$112&lt;&gt;"NS",$BS$112&lt;&gt;"NA",AA456&lt;&gt;"NS",AA456&lt;&gt;"NA",AA456&gt;$BS$112),
AND(AA456&gt;0,OR($BS$112="NS",$BS$112="NA")),
AND($BS$112&lt;&gt;"NS",$BS$112&lt;&gt;"NA",$BS$112&gt;=0,AA456="NA"),
AND($BS$112&lt;&gt;"NS",$BS$112&lt;&gt;"NA",$BS$112=0,AA456="NS")),1,0)))</f>
        <v>0</v>
      </c>
      <c r="CS456" s="202">
        <f t="shared" ref="CS456" si="339">IF($AH$96=$AJ$96,0,
IF(OR(AND($BS$112="NS",AB456&lt;&gt;"NA",OR(AB456="NS",AB456=0)),AND($BS$112="NA",AB456&lt;&gt;"NS",OR(AB456="NA",AB456=0))),0,
IF(OR(AND($BS$112&lt;&gt;"NS",$BS$112&lt;&gt;"NA",AB456&lt;&gt;"NS",AB456&lt;&gt;"NA",AB456&gt;$BS$112),
AND(AB456&gt;0,OR($BS$112="NS",$BS$112="NA")),
AND($BS$112&lt;&gt;"NS",$BS$112&lt;&gt;"NA",$BS$112&gt;=0,AB456="NA"),
AND($BS$112&lt;&gt;"NS",$BS$112&lt;&gt;"NA",$BS$112=0,AB456="NS")),1,0)))</f>
        <v>0</v>
      </c>
      <c r="CT456" s="202">
        <f t="shared" ref="CT456" si="340">IF($AH$96=$AJ$96,0,
IF(OR(AND($BS$112="NS",AC456&lt;&gt;"NA",OR(AC456="NS",AC456=0)),AND($BS$112="NA",AC456&lt;&gt;"NS",OR(AC456="NA",AC456=0))),0,
IF(OR(AND($BS$112&lt;&gt;"NS",$BS$112&lt;&gt;"NA",AC456&lt;&gt;"NS",AC456&lt;&gt;"NA",AC456&gt;$BS$112),
AND(AC456&gt;0,OR($BS$112="NS",$BS$112="NA")),
AND($BS$112&lt;&gt;"NS",$BS$112&lt;&gt;"NA",$BS$112&gt;=0,AC456="NA"),
AND($BS$112&lt;&gt;"NS",$BS$112&lt;&gt;"NA",$BS$112=0,AC456="NS")),1,0)))</f>
        <v>0</v>
      </c>
      <c r="CU456" s="202">
        <f t="shared" ref="CU456" si="341">IF($AH$96=$AJ$96,0,
IF(OR(AND($BS$112="NS",AD456&lt;&gt;"NA",OR(AD456="NS",AD456=0)),AND($BS$112="NA",AD456&lt;&gt;"NS",OR(AD456="NA",AD456=0))),0,
IF(OR(AND($BS$112&lt;&gt;"NS",$BS$112&lt;&gt;"NA",AD456&lt;&gt;"NS",AD456&lt;&gt;"NA",AD456&gt;$BS$112),
AND(AD456&gt;0,OR($BS$112="NS",$BS$112="NA")),
AND($BS$112&lt;&gt;"NS",$BS$112&lt;&gt;"NA",$BS$112&gt;=0,AD456="NA"),
AND($BS$112&lt;&gt;"NS",$BS$112&lt;&gt;"NA",$BS$112=0,AD456="NS")),1,0)))</f>
        <v>0</v>
      </c>
      <c r="CV456" s="202">
        <f t="shared" si="248"/>
        <v>0</v>
      </c>
      <c r="CW456" s="113" t="str">
        <f>IF(CV456=0,"",IF(SUM($CV$449:CV456)=1,_xlfn.NUMBERVALUE(C456),IF($CV$495&gt;SUM($CV$449:CV456),_xlfn.CONCAT(", ",_xlfn.NUMBERVALUE(C456)),IF($CV$495=SUM($CV$449:CV456),_xlfn.CONCAT(" y ",_xlfn.NUMBERVALUE(C456))))))</f>
        <v/>
      </c>
      <c r="CY456" s="563">
        <f t="shared" si="249"/>
        <v>0</v>
      </c>
      <c r="CZ456" s="563"/>
    </row>
    <row r="457" spans="1:104" s="211" customFormat="1" ht="15" customHeight="1">
      <c r="A457" s="18"/>
      <c r="B457" s="51"/>
      <c r="C457" s="48" t="s">
        <v>5006</v>
      </c>
      <c r="D457" s="547" t="str">
        <f>IF(CNGE_2024_M3_Secc1!D60="","",CNGE_2024_M3_Secc1!D60)</f>
        <v/>
      </c>
      <c r="E457" s="548"/>
      <c r="F457" s="548"/>
      <c r="G457" s="548"/>
      <c r="H457" s="548"/>
      <c r="I457" s="548"/>
      <c r="J457" s="548"/>
      <c r="K457" s="548"/>
      <c r="L457" s="548"/>
      <c r="M457" s="549"/>
      <c r="N457" s="103"/>
      <c r="O457" s="103"/>
      <c r="P457" s="103"/>
      <c r="Q457" s="103"/>
      <c r="R457" s="103"/>
      <c r="S457" s="103"/>
      <c r="T457" s="103"/>
      <c r="U457" s="103"/>
      <c r="V457" s="103"/>
      <c r="W457" s="103"/>
      <c r="X457" s="103"/>
      <c r="Y457" s="103"/>
      <c r="Z457" s="103"/>
      <c r="AA457" s="103"/>
      <c r="AB457" s="103"/>
      <c r="AC457" s="103"/>
      <c r="AD457" s="103"/>
      <c r="AE457" s="213"/>
      <c r="AF457" s="210"/>
      <c r="AH457" s="522">
        <f t="shared" si="225"/>
        <v>0</v>
      </c>
      <c r="AI457" s="522"/>
      <c r="AJ457" s="522">
        <f t="shared" si="226"/>
        <v>0</v>
      </c>
      <c r="AK457" s="522"/>
      <c r="AL457" s="522">
        <f t="shared" si="227"/>
        <v>0</v>
      </c>
      <c r="AM457" s="522" t="str">
        <f t="shared" si="228"/>
        <v>NA</v>
      </c>
      <c r="AN457" s="524">
        <f t="shared" si="229"/>
        <v>0</v>
      </c>
      <c r="AO457" s="526"/>
      <c r="AP457" s="125" t="str">
        <f>IF(AN457=0,"", IF(SUM($AN$449:AN457)=1,_xlfn.CONCAT(AQ457), IF($AN$495&gt;SUM($AN$449:AN457),_xlfn.CONCAT(", ",AQ457), IF($AN$495=SUM($AN$449:AN457),_xlfn.CONCAT(" y ",AQ457,".")))))</f>
        <v/>
      </c>
      <c r="AQ457" s="113">
        <f t="shared" si="230"/>
        <v>8</v>
      </c>
      <c r="AS457" s="563">
        <f t="shared" si="250"/>
        <v>0</v>
      </c>
      <c r="AT457" s="563"/>
      <c r="BB457" s="202" t="e" cm="1">
        <f t="array" ref="BB457">IF(CNGE_2024_M3_Secc1!$AO$111=CNGE_2024_M3_Secc1!$AQ$111,O,IF(CNGE_2024_M3_Secc1!O128="",1,0))</f>
        <v>#NAME?</v>
      </c>
      <c r="BC457" s="202" t="e" cm="1">
        <f t="array" ref="BC457">IF(CNGE_2024_M3_Secc1!$AO$111=CNGE_2024_M3_Secc1!$AQ$111,O,IF(CNGE_2024_M3_Secc1!P128="",1,0))</f>
        <v>#NAME?</v>
      </c>
      <c r="BD457" s="202" t="e" cm="1">
        <f t="array" ref="BD457">IF(CNGE_2024_M3_Secc1!$AO$111=CNGE_2024_M3_Secc1!$AQ$111,O,IF(CNGE_2024_M3_Secc1!Q128="",1,0))</f>
        <v>#NAME?</v>
      </c>
      <c r="BE457" s="202" t="e" cm="1">
        <f t="array" ref="BE457">IF(CNGE_2024_M3_Secc1!$AO$111=CNGE_2024_M3_Secc1!$AQ$111,O,IF(CNGE_2024_M3_Secc1!R128="",1,0))</f>
        <v>#NAME?</v>
      </c>
      <c r="BF457" s="202" t="e" cm="1">
        <f t="array" ref="BF457">IF(CNGE_2024_M3_Secc1!$AO$111=CNGE_2024_M3_Secc1!$AQ$111,O,IF(CNGE_2024_M3_Secc1!S128="",1,0))</f>
        <v>#NAME?</v>
      </c>
      <c r="BG457" s="202" t="e" cm="1">
        <f t="array" ref="BG457">IF(CNGE_2024_M3_Secc1!$AO$111=CNGE_2024_M3_Secc1!$AQ$111,O,IF(CNGE_2024_M3_Secc1!T128="",1,0))</f>
        <v>#NAME?</v>
      </c>
      <c r="BH457" s="202" t="e" cm="1">
        <f t="array" ref="BH457">IF(CNGE_2024_M3_Secc1!$AO$111=CNGE_2024_M3_Secc1!$AQ$111,O,IF(CNGE_2024_M3_Secc1!U128="",1,0))</f>
        <v>#NAME?</v>
      </c>
      <c r="BI457" s="202" t="e" cm="1">
        <f t="array" ref="BI457">IF(CNGE_2024_M3_Secc1!$AO$111=CNGE_2024_M3_Secc1!$AQ$111,O,IF(CNGE_2024_M3_Secc1!V128="",1,0))</f>
        <v>#NAME?</v>
      </c>
      <c r="BJ457" s="202" t="e" cm="1">
        <f t="array" ref="BJ457">IF(CNGE_2024_M3_Secc1!$AO$111=CNGE_2024_M3_Secc1!$AQ$111,O,IF(CNGE_2024_M3_Secc1!W128="",1,0))</f>
        <v>#NAME?</v>
      </c>
      <c r="BK457" s="202" t="e" cm="1">
        <f t="array" ref="BK457">IF(CNGE_2024_M3_Secc1!$AO$111=CNGE_2024_M3_Secc1!$AQ$111,O,IF(CNGE_2024_M3_Secc1!X128="",1,0))</f>
        <v>#NAME?</v>
      </c>
      <c r="BL457" s="202" t="e" cm="1">
        <f t="array" ref="BL457">IF(CNGE_2024_M3_Secc1!$AO$111=CNGE_2024_M3_Secc1!$AQ$111,O,IF(CNGE_2024_M3_Secc1!Y128="",1,0))</f>
        <v>#NAME?</v>
      </c>
      <c r="BM457" s="202" t="e" cm="1">
        <f t="array" ref="BM457">IF(CNGE_2024_M3_Secc1!$AO$111=CNGE_2024_M3_Secc1!$AQ$111,O,IF(CNGE_2024_M3_Secc1!Z128="",1,0))</f>
        <v>#NAME?</v>
      </c>
      <c r="BN457" s="202" t="e" cm="1">
        <f t="array" ref="BN457">IF(CNGE_2024_M3_Secc1!$AO$111=CNGE_2024_M3_Secc1!$AQ$111,O,IF(CNGE_2024_M3_Secc1!AA128="",1,0))</f>
        <v>#NAME?</v>
      </c>
      <c r="BO457" s="202" t="e" cm="1">
        <f t="array" ref="BO457">IF(CNGE_2024_M3_Secc1!$AO$111=CNGE_2024_M3_Secc1!$AQ$111,O,IF(CNGE_2024_M3_Secc1!AB128="",1,0))</f>
        <v>#NAME?</v>
      </c>
      <c r="BP457" s="202" t="e" cm="1">
        <f t="array" ref="BP457">IF(CNGE_2024_M3_Secc1!$AO$111=CNGE_2024_M3_Secc1!$AQ$111,O,IF(CNGE_2024_M3_Secc1!AC128="",1,0))</f>
        <v>#NAME?</v>
      </c>
      <c r="BQ457" s="202" t="e" cm="1">
        <f t="array" ref="BQ457">IF(CNGE_2024_M3_Secc1!$AO$111=CNGE_2024_M3_Secc1!$AQ$111,O,IF(CNGE_2024_M3_Secc1!AD128="",1,0))</f>
        <v>#NAME?</v>
      </c>
      <c r="BS457" s="563">
        <f t="shared" si="251"/>
        <v>0</v>
      </c>
      <c r="BT457" s="563"/>
      <c r="BU457" s="563">
        <f t="shared" si="231"/>
        <v>0</v>
      </c>
      <c r="BV457" s="563"/>
      <c r="BW457" s="563">
        <f t="shared" si="232"/>
        <v>0</v>
      </c>
      <c r="BX457" s="563"/>
      <c r="CF457" s="202">
        <f>IF($AH$96=$AJ$96,0,
IF(OR(AND($BS$113="NS",O457&lt;&gt;"NA",OR(O457="NS",O457=0)),AND($BS$113="NA",O457&lt;&gt;"NS",OR(O457="NA",O457=0))),0,
IF(OR(AND($BS$113&lt;&gt;"NS",$BS$113&lt;&gt;"NA",O457&lt;&gt;"NS",O457&lt;&gt;"NA",O457&gt;$BS$113),
AND(O457&gt;0,OR($BS$113="NS",$BS$113="NA")),
AND($BS$113&lt;&gt;"NS",$BS$113&lt;&gt;"NA",$BS$113&gt;=0,O457="NA"),
AND($BS$113&lt;&gt;"NS",$BS$113&lt;&gt;"NA",$BS$113=0,O457="NS")),1,0)))</f>
        <v>0</v>
      </c>
      <c r="CG457" s="202">
        <f t="shared" ref="CG457" si="342">IF($AH$96=$AJ$96,0,
IF(OR(AND($BS$113="NS",P457&lt;&gt;"NA",OR(P457="NS",P457=0)),AND($BS$113="NA",P457&lt;&gt;"NS",OR(P457="NA",P457=0))),0,
IF(OR(AND($BS$113&lt;&gt;"NS",$BS$113&lt;&gt;"NA",P457&lt;&gt;"NS",P457&lt;&gt;"NA",P457&gt;$BS$113),
AND(P457&gt;0,OR($BS$113="NS",$BS$113="NA")),
AND($BS$113&lt;&gt;"NS",$BS$113&lt;&gt;"NA",$BS$113&gt;=0,P457="NA"),
AND($BS$113&lt;&gt;"NS",$BS$113&lt;&gt;"NA",$BS$113=0,P457="NS")),1,0)))</f>
        <v>0</v>
      </c>
      <c r="CH457" s="202">
        <f t="shared" ref="CH457" si="343">IF($AH$96=$AJ$96,0,
IF(OR(AND($BS$113="NS",Q457&lt;&gt;"NA",OR(Q457="NS",Q457=0)),AND($BS$113="NA",Q457&lt;&gt;"NS",OR(Q457="NA",Q457=0))),0,
IF(OR(AND($BS$113&lt;&gt;"NS",$BS$113&lt;&gt;"NA",Q457&lt;&gt;"NS",Q457&lt;&gt;"NA",Q457&gt;$BS$113),
AND(Q457&gt;0,OR($BS$113="NS",$BS$113="NA")),
AND($BS$113&lt;&gt;"NS",$BS$113&lt;&gt;"NA",$BS$113&gt;=0,Q457="NA"),
AND($BS$113&lt;&gt;"NS",$BS$113&lt;&gt;"NA",$BS$113=0,Q457="NS")),1,0)))</f>
        <v>0</v>
      </c>
      <c r="CI457" s="202">
        <f t="shared" ref="CI457" si="344">IF($AH$96=$AJ$96,0,
IF(OR(AND($BS$113="NS",R457&lt;&gt;"NA",OR(R457="NS",R457=0)),AND($BS$113="NA",R457&lt;&gt;"NS",OR(R457="NA",R457=0))),0,
IF(OR(AND($BS$113&lt;&gt;"NS",$BS$113&lt;&gt;"NA",R457&lt;&gt;"NS",R457&lt;&gt;"NA",R457&gt;$BS$113),
AND(R457&gt;0,OR($BS$113="NS",$BS$113="NA")),
AND($BS$113&lt;&gt;"NS",$BS$113&lt;&gt;"NA",$BS$113&gt;=0,R457="NA"),
AND($BS$113&lt;&gt;"NS",$BS$113&lt;&gt;"NA",$BS$113=0,R457="NS")),1,0)))</f>
        <v>0</v>
      </c>
      <c r="CJ457" s="202">
        <f t="shared" ref="CJ457" si="345">IF($AH$96=$AJ$96,0,
IF(OR(AND($BS$113="NS",S457&lt;&gt;"NA",OR(S457="NS",S457=0)),AND($BS$113="NA",S457&lt;&gt;"NS",OR(S457="NA",S457=0))),0,
IF(OR(AND($BS$113&lt;&gt;"NS",$BS$113&lt;&gt;"NA",S457&lt;&gt;"NS",S457&lt;&gt;"NA",S457&gt;$BS$113),
AND(S457&gt;0,OR($BS$113="NS",$BS$113="NA")),
AND($BS$113&lt;&gt;"NS",$BS$113&lt;&gt;"NA",$BS$113&gt;=0,S457="NA"),
AND($BS$113&lt;&gt;"NS",$BS$113&lt;&gt;"NA",$BS$113=0,S457="NS")),1,0)))</f>
        <v>0</v>
      </c>
      <c r="CK457" s="202">
        <f t="shared" ref="CK457" si="346">IF($AH$96=$AJ$96,0,
IF(OR(AND($BS$113="NS",T457&lt;&gt;"NA",OR(T457="NS",T457=0)),AND($BS$113="NA",T457&lt;&gt;"NS",OR(T457="NA",T457=0))),0,
IF(OR(AND($BS$113&lt;&gt;"NS",$BS$113&lt;&gt;"NA",T457&lt;&gt;"NS",T457&lt;&gt;"NA",T457&gt;$BS$113),
AND(T457&gt;0,OR($BS$113="NS",$BS$113="NA")),
AND($BS$113&lt;&gt;"NS",$BS$113&lt;&gt;"NA",$BS$113&gt;=0,T457="NA"),
AND($BS$113&lt;&gt;"NS",$BS$113&lt;&gt;"NA",$BS$113=0,T457="NS")),1,0)))</f>
        <v>0</v>
      </c>
      <c r="CL457" s="202">
        <f t="shared" ref="CL457" si="347">IF($AH$96=$AJ$96,0,
IF(OR(AND($BS$113="NS",U457&lt;&gt;"NA",OR(U457="NS",U457=0)),AND($BS$113="NA",U457&lt;&gt;"NS",OR(U457="NA",U457=0))),0,
IF(OR(AND($BS$113&lt;&gt;"NS",$BS$113&lt;&gt;"NA",U457&lt;&gt;"NS",U457&lt;&gt;"NA",U457&gt;$BS$113),
AND(U457&gt;0,OR($BS$113="NS",$BS$113="NA")),
AND($BS$113&lt;&gt;"NS",$BS$113&lt;&gt;"NA",$BS$113&gt;=0,U457="NA"),
AND($BS$113&lt;&gt;"NS",$BS$113&lt;&gt;"NA",$BS$113=0,U457="NS")),1,0)))</f>
        <v>0</v>
      </c>
      <c r="CM457" s="202">
        <f t="shared" ref="CM457" si="348">IF($AH$96=$AJ$96,0,
IF(OR(AND($BS$113="NS",V457&lt;&gt;"NA",OR(V457="NS",V457=0)),AND($BS$113="NA",V457&lt;&gt;"NS",OR(V457="NA",V457=0))),0,
IF(OR(AND($BS$113&lt;&gt;"NS",$BS$113&lt;&gt;"NA",V457&lt;&gt;"NS",V457&lt;&gt;"NA",V457&gt;$BS$113),
AND(V457&gt;0,OR($BS$113="NS",$BS$113="NA")),
AND($BS$113&lt;&gt;"NS",$BS$113&lt;&gt;"NA",$BS$113&gt;=0,V457="NA"),
AND($BS$113&lt;&gt;"NS",$BS$113&lt;&gt;"NA",$BS$113=0,V457="NS")),1,0)))</f>
        <v>0</v>
      </c>
      <c r="CN457" s="202">
        <f t="shared" ref="CN457" si="349">IF($AH$96=$AJ$96,0,
IF(OR(AND($BS$113="NS",W457&lt;&gt;"NA",OR(W457="NS",W457=0)),AND($BS$113="NA",W457&lt;&gt;"NS",OR(W457="NA",W457=0))),0,
IF(OR(AND($BS$113&lt;&gt;"NS",$BS$113&lt;&gt;"NA",W457&lt;&gt;"NS",W457&lt;&gt;"NA",W457&gt;$BS$113),
AND(W457&gt;0,OR($BS$113="NS",$BS$113="NA")),
AND($BS$113&lt;&gt;"NS",$BS$113&lt;&gt;"NA",$BS$113&gt;=0,W457="NA"),
AND($BS$113&lt;&gt;"NS",$BS$113&lt;&gt;"NA",$BS$113=0,W457="NS")),1,0)))</f>
        <v>0</v>
      </c>
      <c r="CO457" s="202">
        <f t="shared" ref="CO457" si="350">IF($AH$96=$AJ$96,0,
IF(OR(AND($BS$113="NS",X457&lt;&gt;"NA",OR(X457="NS",X457=0)),AND($BS$113="NA",X457&lt;&gt;"NS",OR(X457="NA",X457=0))),0,
IF(OR(AND($BS$113&lt;&gt;"NS",$BS$113&lt;&gt;"NA",X457&lt;&gt;"NS",X457&lt;&gt;"NA",X457&gt;$BS$113),
AND(X457&gt;0,OR($BS$113="NS",$BS$113="NA")),
AND($BS$113&lt;&gt;"NS",$BS$113&lt;&gt;"NA",$BS$113&gt;=0,X457="NA"),
AND($BS$113&lt;&gt;"NS",$BS$113&lt;&gt;"NA",$BS$113=0,X457="NS")),1,0)))</f>
        <v>0</v>
      </c>
      <c r="CP457" s="202">
        <f t="shared" ref="CP457" si="351">IF($AH$96=$AJ$96,0,
IF(OR(AND($BS$113="NS",Y457&lt;&gt;"NA",OR(Y457="NS",Y457=0)),AND($BS$113="NA",Y457&lt;&gt;"NS",OR(Y457="NA",Y457=0))),0,
IF(OR(AND($BS$113&lt;&gt;"NS",$BS$113&lt;&gt;"NA",Y457&lt;&gt;"NS",Y457&lt;&gt;"NA",Y457&gt;$BS$113),
AND(Y457&gt;0,OR($BS$113="NS",$BS$113="NA")),
AND($BS$113&lt;&gt;"NS",$BS$113&lt;&gt;"NA",$BS$113&gt;=0,Y457="NA"),
AND($BS$113&lt;&gt;"NS",$BS$113&lt;&gt;"NA",$BS$113=0,Y457="NS")),1,0)))</f>
        <v>0</v>
      </c>
      <c r="CQ457" s="202">
        <f t="shared" ref="CQ457" si="352">IF($AH$96=$AJ$96,0,
IF(OR(AND($BS$113="NS",Z457&lt;&gt;"NA",OR(Z457="NS",Z457=0)),AND($BS$113="NA",Z457&lt;&gt;"NS",OR(Z457="NA",Z457=0))),0,
IF(OR(AND($BS$113&lt;&gt;"NS",$BS$113&lt;&gt;"NA",Z457&lt;&gt;"NS",Z457&lt;&gt;"NA",Z457&gt;$BS$113),
AND(Z457&gt;0,OR($BS$113="NS",$BS$113="NA")),
AND($BS$113&lt;&gt;"NS",$BS$113&lt;&gt;"NA",$BS$113&gt;=0,Z457="NA"),
AND($BS$113&lt;&gt;"NS",$BS$113&lt;&gt;"NA",$BS$113=0,Z457="NS")),1,0)))</f>
        <v>0</v>
      </c>
      <c r="CR457" s="202">
        <f t="shared" ref="CR457" si="353">IF($AH$96=$AJ$96,0,
IF(OR(AND($BS$113="NS",AA457&lt;&gt;"NA",OR(AA457="NS",AA457=0)),AND($BS$113="NA",AA457&lt;&gt;"NS",OR(AA457="NA",AA457=0))),0,
IF(OR(AND($BS$113&lt;&gt;"NS",$BS$113&lt;&gt;"NA",AA457&lt;&gt;"NS",AA457&lt;&gt;"NA",AA457&gt;$BS$113),
AND(AA457&gt;0,OR($BS$113="NS",$BS$113="NA")),
AND($BS$113&lt;&gt;"NS",$BS$113&lt;&gt;"NA",$BS$113&gt;=0,AA457="NA"),
AND($BS$113&lt;&gt;"NS",$BS$113&lt;&gt;"NA",$BS$113=0,AA457="NS")),1,0)))</f>
        <v>0</v>
      </c>
      <c r="CS457" s="202">
        <f t="shared" ref="CS457" si="354">IF($AH$96=$AJ$96,0,
IF(OR(AND($BS$113="NS",AB457&lt;&gt;"NA",OR(AB457="NS",AB457=0)),AND($BS$113="NA",AB457&lt;&gt;"NS",OR(AB457="NA",AB457=0))),0,
IF(OR(AND($BS$113&lt;&gt;"NS",$BS$113&lt;&gt;"NA",AB457&lt;&gt;"NS",AB457&lt;&gt;"NA",AB457&gt;$BS$113),
AND(AB457&gt;0,OR($BS$113="NS",$BS$113="NA")),
AND($BS$113&lt;&gt;"NS",$BS$113&lt;&gt;"NA",$BS$113&gt;=0,AB457="NA"),
AND($BS$113&lt;&gt;"NS",$BS$113&lt;&gt;"NA",$BS$113=0,AB457="NS")),1,0)))</f>
        <v>0</v>
      </c>
      <c r="CT457" s="202">
        <f t="shared" ref="CT457" si="355">IF($AH$96=$AJ$96,0,
IF(OR(AND($BS$113="NS",AC457&lt;&gt;"NA",OR(AC457="NS",AC457=0)),AND($BS$113="NA",AC457&lt;&gt;"NS",OR(AC457="NA",AC457=0))),0,
IF(OR(AND($BS$113&lt;&gt;"NS",$BS$113&lt;&gt;"NA",AC457&lt;&gt;"NS",AC457&lt;&gt;"NA",AC457&gt;$BS$113),
AND(AC457&gt;0,OR($BS$113="NS",$BS$113="NA")),
AND($BS$113&lt;&gt;"NS",$BS$113&lt;&gt;"NA",$BS$113&gt;=0,AC457="NA"),
AND($BS$113&lt;&gt;"NS",$BS$113&lt;&gt;"NA",$BS$113=0,AC457="NS")),1,0)))</f>
        <v>0</v>
      </c>
      <c r="CU457" s="202">
        <f t="shared" ref="CU457" si="356">IF($AH$96=$AJ$96,0,
IF(OR(AND($BS$113="NS",AD457&lt;&gt;"NA",OR(AD457="NS",AD457=0)),AND($BS$113="NA",AD457&lt;&gt;"NS",OR(AD457="NA",AD457=0))),0,
IF(OR(AND($BS$113&lt;&gt;"NS",$BS$113&lt;&gt;"NA",AD457&lt;&gt;"NS",AD457&lt;&gt;"NA",AD457&gt;$BS$113),
AND(AD457&gt;0,OR($BS$113="NS",$BS$113="NA")),
AND($BS$113&lt;&gt;"NS",$BS$113&lt;&gt;"NA",$BS$113&gt;=0,AD457="NA"),
AND($BS$113&lt;&gt;"NS",$BS$113&lt;&gt;"NA",$BS$113=0,AD457="NS")),1,0)))</f>
        <v>0</v>
      </c>
      <c r="CV457" s="202">
        <f t="shared" si="248"/>
        <v>0</v>
      </c>
      <c r="CW457" s="113" t="str">
        <f>IF(CV457=0,"",IF(SUM($CV$449:CV457)=1,_xlfn.NUMBERVALUE(C457),IF($CV$495&gt;SUM($CV$449:CV457),_xlfn.CONCAT(", ",_xlfn.NUMBERVALUE(C457)),IF($CV$495=SUM($CV$449:CV457),_xlfn.CONCAT(" y ",_xlfn.NUMBERVALUE(C457))))))</f>
        <v/>
      </c>
      <c r="CY457" s="563">
        <f t="shared" si="249"/>
        <v>0</v>
      </c>
      <c r="CZ457" s="563"/>
    </row>
    <row r="458" spans="1:104" s="211" customFormat="1" ht="15" customHeight="1">
      <c r="A458" s="18"/>
      <c r="B458" s="51"/>
      <c r="C458" s="48" t="s">
        <v>5008</v>
      </c>
      <c r="D458" s="547" t="str">
        <f>IF(CNGE_2024_M3_Secc1!D61="","",CNGE_2024_M3_Secc1!D61)</f>
        <v/>
      </c>
      <c r="E458" s="548"/>
      <c r="F458" s="548"/>
      <c r="G458" s="548"/>
      <c r="H458" s="548"/>
      <c r="I458" s="548"/>
      <c r="J458" s="548"/>
      <c r="K458" s="548"/>
      <c r="L458" s="548"/>
      <c r="M458" s="549"/>
      <c r="N458" s="103"/>
      <c r="O458" s="103"/>
      <c r="P458" s="103"/>
      <c r="Q458" s="103"/>
      <c r="R458" s="103"/>
      <c r="S458" s="103"/>
      <c r="T458" s="103"/>
      <c r="U458" s="103"/>
      <c r="V458" s="103"/>
      <c r="W458" s="103"/>
      <c r="X458" s="103"/>
      <c r="Y458" s="103"/>
      <c r="Z458" s="103"/>
      <c r="AA458" s="103"/>
      <c r="AB458" s="103"/>
      <c r="AC458" s="103"/>
      <c r="AD458" s="103"/>
      <c r="AE458" s="213"/>
      <c r="AF458" s="210"/>
      <c r="AH458" s="522">
        <f t="shared" si="225"/>
        <v>0</v>
      </c>
      <c r="AI458" s="522"/>
      <c r="AJ458" s="522">
        <f t="shared" si="226"/>
        <v>0</v>
      </c>
      <c r="AK458" s="522"/>
      <c r="AL458" s="522">
        <f t="shared" si="227"/>
        <v>0</v>
      </c>
      <c r="AM458" s="522" t="str">
        <f t="shared" si="228"/>
        <v>NA</v>
      </c>
      <c r="AN458" s="524">
        <f t="shared" si="229"/>
        <v>0</v>
      </c>
      <c r="AO458" s="526"/>
      <c r="AP458" s="125" t="str">
        <f>IF(AN458=0,"", IF(SUM($AN$449:AN458)=1,_xlfn.CONCAT(AQ458), IF($AN$495&gt;SUM($AN$449:AN458),_xlfn.CONCAT(", ",AQ458), IF($AN$495=SUM($AN$449:AN458),_xlfn.CONCAT(" y ",AQ458,".")))))</f>
        <v/>
      </c>
      <c r="AQ458" s="113">
        <f t="shared" si="230"/>
        <v>9</v>
      </c>
      <c r="AS458" s="563">
        <f t="shared" si="250"/>
        <v>0</v>
      </c>
      <c r="AT458" s="563"/>
      <c r="BB458" s="202" t="e" cm="1">
        <f t="array" ref="BB458">IF(CNGE_2024_M3_Secc1!$AO$111=CNGE_2024_M3_Secc1!$AQ$111,O,IF(CNGE_2024_M3_Secc1!O129="",1,0))</f>
        <v>#NAME?</v>
      </c>
      <c r="BC458" s="202" t="e" cm="1">
        <f t="array" ref="BC458">IF(CNGE_2024_M3_Secc1!$AO$111=CNGE_2024_M3_Secc1!$AQ$111,O,IF(CNGE_2024_M3_Secc1!P129="",1,0))</f>
        <v>#NAME?</v>
      </c>
      <c r="BD458" s="202" t="e" cm="1">
        <f t="array" ref="BD458">IF(CNGE_2024_M3_Secc1!$AO$111=CNGE_2024_M3_Secc1!$AQ$111,O,IF(CNGE_2024_M3_Secc1!Q129="",1,0))</f>
        <v>#NAME?</v>
      </c>
      <c r="BE458" s="202" t="e" cm="1">
        <f t="array" ref="BE458">IF(CNGE_2024_M3_Secc1!$AO$111=CNGE_2024_M3_Secc1!$AQ$111,O,IF(CNGE_2024_M3_Secc1!R129="",1,0))</f>
        <v>#NAME?</v>
      </c>
      <c r="BF458" s="202" t="e" cm="1">
        <f t="array" ref="BF458">IF(CNGE_2024_M3_Secc1!$AO$111=CNGE_2024_M3_Secc1!$AQ$111,O,IF(CNGE_2024_M3_Secc1!S129="",1,0))</f>
        <v>#NAME?</v>
      </c>
      <c r="BG458" s="202" t="e" cm="1">
        <f t="array" ref="BG458">IF(CNGE_2024_M3_Secc1!$AO$111=CNGE_2024_M3_Secc1!$AQ$111,O,IF(CNGE_2024_M3_Secc1!T129="",1,0))</f>
        <v>#NAME?</v>
      </c>
      <c r="BH458" s="202" t="e" cm="1">
        <f t="array" ref="BH458">IF(CNGE_2024_M3_Secc1!$AO$111=CNGE_2024_M3_Secc1!$AQ$111,O,IF(CNGE_2024_M3_Secc1!U129="",1,0))</f>
        <v>#NAME?</v>
      </c>
      <c r="BI458" s="202" t="e" cm="1">
        <f t="array" ref="BI458">IF(CNGE_2024_M3_Secc1!$AO$111=CNGE_2024_M3_Secc1!$AQ$111,O,IF(CNGE_2024_M3_Secc1!V129="",1,0))</f>
        <v>#NAME?</v>
      </c>
      <c r="BJ458" s="202" t="e" cm="1">
        <f t="array" ref="BJ458">IF(CNGE_2024_M3_Secc1!$AO$111=CNGE_2024_M3_Secc1!$AQ$111,O,IF(CNGE_2024_M3_Secc1!W129="",1,0))</f>
        <v>#NAME?</v>
      </c>
      <c r="BK458" s="202" t="e" cm="1">
        <f t="array" ref="BK458">IF(CNGE_2024_M3_Secc1!$AO$111=CNGE_2024_M3_Secc1!$AQ$111,O,IF(CNGE_2024_M3_Secc1!X129="",1,0))</f>
        <v>#NAME?</v>
      </c>
      <c r="BL458" s="202" t="e" cm="1">
        <f t="array" ref="BL458">IF(CNGE_2024_M3_Secc1!$AO$111=CNGE_2024_M3_Secc1!$AQ$111,O,IF(CNGE_2024_M3_Secc1!Y129="",1,0))</f>
        <v>#NAME?</v>
      </c>
      <c r="BM458" s="202" t="e" cm="1">
        <f t="array" ref="BM458">IF(CNGE_2024_M3_Secc1!$AO$111=CNGE_2024_M3_Secc1!$AQ$111,O,IF(CNGE_2024_M3_Secc1!Z129="",1,0))</f>
        <v>#NAME?</v>
      </c>
      <c r="BN458" s="202" t="e" cm="1">
        <f t="array" ref="BN458">IF(CNGE_2024_M3_Secc1!$AO$111=CNGE_2024_M3_Secc1!$AQ$111,O,IF(CNGE_2024_M3_Secc1!AA129="",1,0))</f>
        <v>#NAME?</v>
      </c>
      <c r="BO458" s="202" t="e" cm="1">
        <f t="array" ref="BO458">IF(CNGE_2024_M3_Secc1!$AO$111=CNGE_2024_M3_Secc1!$AQ$111,O,IF(CNGE_2024_M3_Secc1!AB129="",1,0))</f>
        <v>#NAME?</v>
      </c>
      <c r="BP458" s="202" t="e" cm="1">
        <f t="array" ref="BP458">IF(CNGE_2024_M3_Secc1!$AO$111=CNGE_2024_M3_Secc1!$AQ$111,O,IF(CNGE_2024_M3_Secc1!AC129="",1,0))</f>
        <v>#NAME?</v>
      </c>
      <c r="BQ458" s="202" t="e" cm="1">
        <f t="array" ref="BQ458">IF(CNGE_2024_M3_Secc1!$AO$111=CNGE_2024_M3_Secc1!$AQ$111,O,IF(CNGE_2024_M3_Secc1!AD129="",1,0))</f>
        <v>#NAME?</v>
      </c>
      <c r="BS458" s="563">
        <f t="shared" si="251"/>
        <v>0</v>
      </c>
      <c r="BT458" s="563"/>
      <c r="BU458" s="563">
        <f t="shared" si="231"/>
        <v>0</v>
      </c>
      <c r="BV458" s="563"/>
      <c r="BW458" s="563">
        <f t="shared" si="232"/>
        <v>0</v>
      </c>
      <c r="BX458" s="563"/>
      <c r="CF458" s="202">
        <f>IF($AH$96=$AJ$96,0,
IF(OR(AND($BS$114="NS",O458&lt;&gt;"NA",OR(O458="NS",O458=0)),AND($BS$114="NA",O458&lt;&gt;"NS",OR(O458="NA",O458=0))),0,
IF(OR(AND($BS$114&lt;&gt;"NS",$BS$114&lt;&gt;"NA",O458&lt;&gt;"NS",O458&lt;&gt;"NA",O458&gt;$BS$114),
AND(O458&gt;0,OR($BS$114="NS",$BS$114="NA")),
AND($BS$114&lt;&gt;"NS",$BS$114&lt;&gt;"NA",$BS$114&gt;=0,O458="NA"),
AND($BS$114&lt;&gt;"NS",$BS$114&lt;&gt;"NA",$BS$114=0,O458="NS")),1,0)))</f>
        <v>0</v>
      </c>
      <c r="CG458" s="202">
        <f t="shared" ref="CG458" si="357">IF($AH$96=$AJ$96,0,
IF(OR(AND($BS$114="NS",P458&lt;&gt;"NA",OR(P458="NS",P458=0)),AND($BS$114="NA",P458&lt;&gt;"NS",OR(P458="NA",P458=0))),0,
IF(OR(AND($BS$114&lt;&gt;"NS",$BS$114&lt;&gt;"NA",P458&lt;&gt;"NS",P458&lt;&gt;"NA",P458&gt;$BS$114),
AND(P458&gt;0,OR($BS$114="NS",$BS$114="NA")),
AND($BS$114&lt;&gt;"NS",$BS$114&lt;&gt;"NA",$BS$114&gt;=0,P458="NA"),
AND($BS$114&lt;&gt;"NS",$BS$114&lt;&gt;"NA",$BS$114=0,P458="NS")),1,0)))</f>
        <v>0</v>
      </c>
      <c r="CH458" s="202">
        <f t="shared" ref="CH458" si="358">IF($AH$96=$AJ$96,0,
IF(OR(AND($BS$114="NS",Q458&lt;&gt;"NA",OR(Q458="NS",Q458=0)),AND($BS$114="NA",Q458&lt;&gt;"NS",OR(Q458="NA",Q458=0))),0,
IF(OR(AND($BS$114&lt;&gt;"NS",$BS$114&lt;&gt;"NA",Q458&lt;&gt;"NS",Q458&lt;&gt;"NA",Q458&gt;$BS$114),
AND(Q458&gt;0,OR($BS$114="NS",$BS$114="NA")),
AND($BS$114&lt;&gt;"NS",$BS$114&lt;&gt;"NA",$BS$114&gt;=0,Q458="NA"),
AND($BS$114&lt;&gt;"NS",$BS$114&lt;&gt;"NA",$BS$114=0,Q458="NS")),1,0)))</f>
        <v>0</v>
      </c>
      <c r="CI458" s="202">
        <f t="shared" ref="CI458" si="359">IF($AH$96=$AJ$96,0,
IF(OR(AND($BS$114="NS",R458&lt;&gt;"NA",OR(R458="NS",R458=0)),AND($BS$114="NA",R458&lt;&gt;"NS",OR(R458="NA",R458=0))),0,
IF(OR(AND($BS$114&lt;&gt;"NS",$BS$114&lt;&gt;"NA",R458&lt;&gt;"NS",R458&lt;&gt;"NA",R458&gt;$BS$114),
AND(R458&gt;0,OR($BS$114="NS",$BS$114="NA")),
AND($BS$114&lt;&gt;"NS",$BS$114&lt;&gt;"NA",$BS$114&gt;=0,R458="NA"),
AND($BS$114&lt;&gt;"NS",$BS$114&lt;&gt;"NA",$BS$114=0,R458="NS")),1,0)))</f>
        <v>0</v>
      </c>
      <c r="CJ458" s="202">
        <f t="shared" ref="CJ458" si="360">IF($AH$96=$AJ$96,0,
IF(OR(AND($BS$114="NS",S458&lt;&gt;"NA",OR(S458="NS",S458=0)),AND($BS$114="NA",S458&lt;&gt;"NS",OR(S458="NA",S458=0))),0,
IF(OR(AND($BS$114&lt;&gt;"NS",$BS$114&lt;&gt;"NA",S458&lt;&gt;"NS",S458&lt;&gt;"NA",S458&gt;$BS$114),
AND(S458&gt;0,OR($BS$114="NS",$BS$114="NA")),
AND($BS$114&lt;&gt;"NS",$BS$114&lt;&gt;"NA",$BS$114&gt;=0,S458="NA"),
AND($BS$114&lt;&gt;"NS",$BS$114&lt;&gt;"NA",$BS$114=0,S458="NS")),1,0)))</f>
        <v>0</v>
      </c>
      <c r="CK458" s="202">
        <f t="shared" ref="CK458" si="361">IF($AH$96=$AJ$96,0,
IF(OR(AND($BS$114="NS",T458&lt;&gt;"NA",OR(T458="NS",T458=0)),AND($BS$114="NA",T458&lt;&gt;"NS",OR(T458="NA",T458=0))),0,
IF(OR(AND($BS$114&lt;&gt;"NS",$BS$114&lt;&gt;"NA",T458&lt;&gt;"NS",T458&lt;&gt;"NA",T458&gt;$BS$114),
AND(T458&gt;0,OR($BS$114="NS",$BS$114="NA")),
AND($BS$114&lt;&gt;"NS",$BS$114&lt;&gt;"NA",$BS$114&gt;=0,T458="NA"),
AND($BS$114&lt;&gt;"NS",$BS$114&lt;&gt;"NA",$BS$114=0,T458="NS")),1,0)))</f>
        <v>0</v>
      </c>
      <c r="CL458" s="202">
        <f t="shared" ref="CL458" si="362">IF($AH$96=$AJ$96,0,
IF(OR(AND($BS$114="NS",U458&lt;&gt;"NA",OR(U458="NS",U458=0)),AND($BS$114="NA",U458&lt;&gt;"NS",OR(U458="NA",U458=0))),0,
IF(OR(AND($BS$114&lt;&gt;"NS",$BS$114&lt;&gt;"NA",U458&lt;&gt;"NS",U458&lt;&gt;"NA",U458&gt;$BS$114),
AND(U458&gt;0,OR($BS$114="NS",$BS$114="NA")),
AND($BS$114&lt;&gt;"NS",$BS$114&lt;&gt;"NA",$BS$114&gt;=0,U458="NA"),
AND($BS$114&lt;&gt;"NS",$BS$114&lt;&gt;"NA",$BS$114=0,U458="NS")),1,0)))</f>
        <v>0</v>
      </c>
      <c r="CM458" s="202">
        <f t="shared" ref="CM458" si="363">IF($AH$96=$AJ$96,0,
IF(OR(AND($BS$114="NS",V458&lt;&gt;"NA",OR(V458="NS",V458=0)),AND($BS$114="NA",V458&lt;&gt;"NS",OR(V458="NA",V458=0))),0,
IF(OR(AND($BS$114&lt;&gt;"NS",$BS$114&lt;&gt;"NA",V458&lt;&gt;"NS",V458&lt;&gt;"NA",V458&gt;$BS$114),
AND(V458&gt;0,OR($BS$114="NS",$BS$114="NA")),
AND($BS$114&lt;&gt;"NS",$BS$114&lt;&gt;"NA",$BS$114&gt;=0,V458="NA"),
AND($BS$114&lt;&gt;"NS",$BS$114&lt;&gt;"NA",$BS$114=0,V458="NS")),1,0)))</f>
        <v>0</v>
      </c>
      <c r="CN458" s="202">
        <f t="shared" ref="CN458" si="364">IF($AH$96=$AJ$96,0,
IF(OR(AND($BS$114="NS",W458&lt;&gt;"NA",OR(W458="NS",W458=0)),AND($BS$114="NA",W458&lt;&gt;"NS",OR(W458="NA",W458=0))),0,
IF(OR(AND($BS$114&lt;&gt;"NS",$BS$114&lt;&gt;"NA",W458&lt;&gt;"NS",W458&lt;&gt;"NA",W458&gt;$BS$114),
AND(W458&gt;0,OR($BS$114="NS",$BS$114="NA")),
AND($BS$114&lt;&gt;"NS",$BS$114&lt;&gt;"NA",$BS$114&gt;=0,W458="NA"),
AND($BS$114&lt;&gt;"NS",$BS$114&lt;&gt;"NA",$BS$114=0,W458="NS")),1,0)))</f>
        <v>0</v>
      </c>
      <c r="CO458" s="202">
        <f t="shared" ref="CO458" si="365">IF($AH$96=$AJ$96,0,
IF(OR(AND($BS$114="NS",X458&lt;&gt;"NA",OR(X458="NS",X458=0)),AND($BS$114="NA",X458&lt;&gt;"NS",OR(X458="NA",X458=0))),0,
IF(OR(AND($BS$114&lt;&gt;"NS",$BS$114&lt;&gt;"NA",X458&lt;&gt;"NS",X458&lt;&gt;"NA",X458&gt;$BS$114),
AND(X458&gt;0,OR($BS$114="NS",$BS$114="NA")),
AND($BS$114&lt;&gt;"NS",$BS$114&lt;&gt;"NA",$BS$114&gt;=0,X458="NA"),
AND($BS$114&lt;&gt;"NS",$BS$114&lt;&gt;"NA",$BS$114=0,X458="NS")),1,0)))</f>
        <v>0</v>
      </c>
      <c r="CP458" s="202">
        <f t="shared" ref="CP458" si="366">IF($AH$96=$AJ$96,0,
IF(OR(AND($BS$114="NS",Y458&lt;&gt;"NA",OR(Y458="NS",Y458=0)),AND($BS$114="NA",Y458&lt;&gt;"NS",OR(Y458="NA",Y458=0))),0,
IF(OR(AND($BS$114&lt;&gt;"NS",$BS$114&lt;&gt;"NA",Y458&lt;&gt;"NS",Y458&lt;&gt;"NA",Y458&gt;$BS$114),
AND(Y458&gt;0,OR($BS$114="NS",$BS$114="NA")),
AND($BS$114&lt;&gt;"NS",$BS$114&lt;&gt;"NA",$BS$114&gt;=0,Y458="NA"),
AND($BS$114&lt;&gt;"NS",$BS$114&lt;&gt;"NA",$BS$114=0,Y458="NS")),1,0)))</f>
        <v>0</v>
      </c>
      <c r="CQ458" s="202">
        <f t="shared" ref="CQ458" si="367">IF($AH$96=$AJ$96,0,
IF(OR(AND($BS$114="NS",Z458&lt;&gt;"NA",OR(Z458="NS",Z458=0)),AND($BS$114="NA",Z458&lt;&gt;"NS",OR(Z458="NA",Z458=0))),0,
IF(OR(AND($BS$114&lt;&gt;"NS",$BS$114&lt;&gt;"NA",Z458&lt;&gt;"NS",Z458&lt;&gt;"NA",Z458&gt;$BS$114),
AND(Z458&gt;0,OR($BS$114="NS",$BS$114="NA")),
AND($BS$114&lt;&gt;"NS",$BS$114&lt;&gt;"NA",$BS$114&gt;=0,Z458="NA"),
AND($BS$114&lt;&gt;"NS",$BS$114&lt;&gt;"NA",$BS$114=0,Z458="NS")),1,0)))</f>
        <v>0</v>
      </c>
      <c r="CR458" s="202">
        <f t="shared" ref="CR458" si="368">IF($AH$96=$AJ$96,0,
IF(OR(AND($BS$114="NS",AA458&lt;&gt;"NA",OR(AA458="NS",AA458=0)),AND($BS$114="NA",AA458&lt;&gt;"NS",OR(AA458="NA",AA458=0))),0,
IF(OR(AND($BS$114&lt;&gt;"NS",$BS$114&lt;&gt;"NA",AA458&lt;&gt;"NS",AA458&lt;&gt;"NA",AA458&gt;$BS$114),
AND(AA458&gt;0,OR($BS$114="NS",$BS$114="NA")),
AND($BS$114&lt;&gt;"NS",$BS$114&lt;&gt;"NA",$BS$114&gt;=0,AA458="NA"),
AND($BS$114&lt;&gt;"NS",$BS$114&lt;&gt;"NA",$BS$114=0,AA458="NS")),1,0)))</f>
        <v>0</v>
      </c>
      <c r="CS458" s="202">
        <f t="shared" ref="CS458" si="369">IF($AH$96=$AJ$96,0,
IF(OR(AND($BS$114="NS",AB458&lt;&gt;"NA",OR(AB458="NS",AB458=0)),AND($BS$114="NA",AB458&lt;&gt;"NS",OR(AB458="NA",AB458=0))),0,
IF(OR(AND($BS$114&lt;&gt;"NS",$BS$114&lt;&gt;"NA",AB458&lt;&gt;"NS",AB458&lt;&gt;"NA",AB458&gt;$BS$114),
AND(AB458&gt;0,OR($BS$114="NS",$BS$114="NA")),
AND($BS$114&lt;&gt;"NS",$BS$114&lt;&gt;"NA",$BS$114&gt;=0,AB458="NA"),
AND($BS$114&lt;&gt;"NS",$BS$114&lt;&gt;"NA",$BS$114=0,AB458="NS")),1,0)))</f>
        <v>0</v>
      </c>
      <c r="CT458" s="202">
        <f t="shared" ref="CT458" si="370">IF($AH$96=$AJ$96,0,
IF(OR(AND($BS$114="NS",AC458&lt;&gt;"NA",OR(AC458="NS",AC458=0)),AND($BS$114="NA",AC458&lt;&gt;"NS",OR(AC458="NA",AC458=0))),0,
IF(OR(AND($BS$114&lt;&gt;"NS",$BS$114&lt;&gt;"NA",AC458&lt;&gt;"NS",AC458&lt;&gt;"NA",AC458&gt;$BS$114),
AND(AC458&gt;0,OR($BS$114="NS",$BS$114="NA")),
AND($BS$114&lt;&gt;"NS",$BS$114&lt;&gt;"NA",$BS$114&gt;=0,AC458="NA"),
AND($BS$114&lt;&gt;"NS",$BS$114&lt;&gt;"NA",$BS$114=0,AC458="NS")),1,0)))</f>
        <v>0</v>
      </c>
      <c r="CU458" s="202">
        <f t="shared" ref="CU458" si="371">IF($AH$96=$AJ$96,0,
IF(OR(AND($BS$114="NS",AD458&lt;&gt;"NA",OR(AD458="NS",AD458=0)),AND($BS$114="NA",AD458&lt;&gt;"NS",OR(AD458="NA",AD458=0))),0,
IF(OR(AND($BS$114&lt;&gt;"NS",$BS$114&lt;&gt;"NA",AD458&lt;&gt;"NS",AD458&lt;&gt;"NA",AD458&gt;$BS$114),
AND(AD458&gt;0,OR($BS$114="NS",$BS$114="NA")),
AND($BS$114&lt;&gt;"NS",$BS$114&lt;&gt;"NA",$BS$114&gt;=0,AD458="NA"),
AND($BS$114&lt;&gt;"NS",$BS$114&lt;&gt;"NA",$BS$114=0,AD458="NS")),1,0)))</f>
        <v>0</v>
      </c>
      <c r="CV458" s="202">
        <f t="shared" si="248"/>
        <v>0</v>
      </c>
      <c r="CW458" s="241" t="str">
        <f>IF(CV458=0,"",IF(SUM($CV$449:CV458)=1,_xlfn.NUMBERVALUE(C458),IF($CV$495&gt;SUM($CV$449:CV458),_xlfn.CONCAT(", ",_xlfn.NUMBERVALUE(C458)),IF($CV$495=SUM($CV$449:CV458),_xlfn.CONCAT(" y ",_xlfn.NUMBERVALUE(C458))))))</f>
        <v/>
      </c>
      <c r="CY458" s="563">
        <f t="shared" si="249"/>
        <v>0</v>
      </c>
      <c r="CZ458" s="563"/>
    </row>
    <row r="459" spans="1:104" s="211" customFormat="1" ht="15" customHeight="1">
      <c r="A459" s="18"/>
      <c r="B459" s="51"/>
      <c r="C459" s="48" t="s">
        <v>5009</v>
      </c>
      <c r="D459" s="547" t="str">
        <f>IF(CNGE_2024_M3_Secc1!D62="","",CNGE_2024_M3_Secc1!D62)</f>
        <v/>
      </c>
      <c r="E459" s="548"/>
      <c r="F459" s="548"/>
      <c r="G459" s="548"/>
      <c r="H459" s="548"/>
      <c r="I459" s="548"/>
      <c r="J459" s="548"/>
      <c r="K459" s="548"/>
      <c r="L459" s="548"/>
      <c r="M459" s="549"/>
      <c r="N459" s="103"/>
      <c r="O459" s="103"/>
      <c r="P459" s="103"/>
      <c r="Q459" s="103"/>
      <c r="R459" s="103"/>
      <c r="S459" s="103"/>
      <c r="T459" s="103"/>
      <c r="U459" s="103"/>
      <c r="V459" s="103"/>
      <c r="W459" s="103"/>
      <c r="X459" s="103"/>
      <c r="Y459" s="103"/>
      <c r="Z459" s="103"/>
      <c r="AA459" s="103"/>
      <c r="AB459" s="103"/>
      <c r="AC459" s="103"/>
      <c r="AD459" s="103"/>
      <c r="AE459" s="213"/>
      <c r="AF459" s="210"/>
      <c r="AH459" s="522">
        <f t="shared" si="225"/>
        <v>0</v>
      </c>
      <c r="AI459" s="522"/>
      <c r="AJ459" s="522">
        <f t="shared" si="226"/>
        <v>0</v>
      </c>
      <c r="AK459" s="522"/>
      <c r="AL459" s="522">
        <f t="shared" si="227"/>
        <v>0</v>
      </c>
      <c r="AM459" s="522" t="str">
        <f t="shared" si="228"/>
        <v>NA</v>
      </c>
      <c r="AN459" s="524">
        <f t="shared" si="229"/>
        <v>0</v>
      </c>
      <c r="AO459" s="526"/>
      <c r="AP459" s="125" t="str">
        <f>IF(AN459=0,"", IF(SUM($AN$449:AN459)=1,_xlfn.CONCAT(AQ459), IF($AN$495&gt;SUM($AN$449:AN459),_xlfn.CONCAT(", ",AQ459), IF($AN$495=SUM($AN$449:AN459),_xlfn.CONCAT(" y ",AQ459,".")))))</f>
        <v/>
      </c>
      <c r="AQ459" s="113">
        <f t="shared" si="230"/>
        <v>10</v>
      </c>
      <c r="AS459" s="563">
        <f t="shared" si="250"/>
        <v>0</v>
      </c>
      <c r="AT459" s="563"/>
      <c r="BB459" s="202" t="e" cm="1">
        <f t="array" ref="BB459">IF(CNGE_2024_M3_Secc1!$AO$111=CNGE_2024_M3_Secc1!$AQ$111,O,IF(CNGE_2024_M3_Secc1!O130="",1,0))</f>
        <v>#NAME?</v>
      </c>
      <c r="BC459" s="202" t="e" cm="1">
        <f t="array" ref="BC459">IF(CNGE_2024_M3_Secc1!$AO$111=CNGE_2024_M3_Secc1!$AQ$111,O,IF(CNGE_2024_M3_Secc1!P130="",1,0))</f>
        <v>#NAME?</v>
      </c>
      <c r="BD459" s="202" t="e" cm="1">
        <f t="array" ref="BD459">IF(CNGE_2024_M3_Secc1!$AO$111=CNGE_2024_M3_Secc1!$AQ$111,O,IF(CNGE_2024_M3_Secc1!Q130="",1,0))</f>
        <v>#NAME?</v>
      </c>
      <c r="BE459" s="202" t="e" cm="1">
        <f t="array" ref="BE459">IF(CNGE_2024_M3_Secc1!$AO$111=CNGE_2024_M3_Secc1!$AQ$111,O,IF(CNGE_2024_M3_Secc1!R130="",1,0))</f>
        <v>#NAME?</v>
      </c>
      <c r="BF459" s="202" t="e" cm="1">
        <f t="array" ref="BF459">IF(CNGE_2024_M3_Secc1!$AO$111=CNGE_2024_M3_Secc1!$AQ$111,O,IF(CNGE_2024_M3_Secc1!S130="",1,0))</f>
        <v>#NAME?</v>
      </c>
      <c r="BG459" s="202" t="e" cm="1">
        <f t="array" ref="BG459">IF(CNGE_2024_M3_Secc1!$AO$111=CNGE_2024_M3_Secc1!$AQ$111,O,IF(CNGE_2024_M3_Secc1!T130="",1,0))</f>
        <v>#NAME?</v>
      </c>
      <c r="BH459" s="202" t="e" cm="1">
        <f t="array" ref="BH459">IF(CNGE_2024_M3_Secc1!$AO$111=CNGE_2024_M3_Secc1!$AQ$111,O,IF(CNGE_2024_M3_Secc1!U130="",1,0))</f>
        <v>#NAME?</v>
      </c>
      <c r="BI459" s="202" t="e" cm="1">
        <f t="array" ref="BI459">IF(CNGE_2024_M3_Secc1!$AO$111=CNGE_2024_M3_Secc1!$AQ$111,O,IF(CNGE_2024_M3_Secc1!V130="",1,0))</f>
        <v>#NAME?</v>
      </c>
      <c r="BJ459" s="202" t="e" cm="1">
        <f t="array" ref="BJ459">IF(CNGE_2024_M3_Secc1!$AO$111=CNGE_2024_M3_Secc1!$AQ$111,O,IF(CNGE_2024_M3_Secc1!W130="",1,0))</f>
        <v>#NAME?</v>
      </c>
      <c r="BK459" s="202" t="e" cm="1">
        <f t="array" ref="BK459">IF(CNGE_2024_M3_Secc1!$AO$111=CNGE_2024_M3_Secc1!$AQ$111,O,IF(CNGE_2024_M3_Secc1!X130="",1,0))</f>
        <v>#NAME?</v>
      </c>
      <c r="BL459" s="202" t="e" cm="1">
        <f t="array" ref="BL459">IF(CNGE_2024_M3_Secc1!$AO$111=CNGE_2024_M3_Secc1!$AQ$111,O,IF(CNGE_2024_M3_Secc1!Y130="",1,0))</f>
        <v>#NAME?</v>
      </c>
      <c r="BM459" s="202" t="e" cm="1">
        <f t="array" ref="BM459">IF(CNGE_2024_M3_Secc1!$AO$111=CNGE_2024_M3_Secc1!$AQ$111,O,IF(CNGE_2024_M3_Secc1!Z130="",1,0))</f>
        <v>#NAME?</v>
      </c>
      <c r="BN459" s="202" t="e" cm="1">
        <f t="array" ref="BN459">IF(CNGE_2024_M3_Secc1!$AO$111=CNGE_2024_M3_Secc1!$AQ$111,O,IF(CNGE_2024_M3_Secc1!AA130="",1,0))</f>
        <v>#NAME?</v>
      </c>
      <c r="BO459" s="202" t="e" cm="1">
        <f t="array" ref="BO459">IF(CNGE_2024_M3_Secc1!$AO$111=CNGE_2024_M3_Secc1!$AQ$111,O,IF(CNGE_2024_M3_Secc1!AB130="",1,0))</f>
        <v>#NAME?</v>
      </c>
      <c r="BP459" s="202" t="e" cm="1">
        <f t="array" ref="BP459">IF(CNGE_2024_M3_Secc1!$AO$111=CNGE_2024_M3_Secc1!$AQ$111,O,IF(CNGE_2024_M3_Secc1!AC130="",1,0))</f>
        <v>#NAME?</v>
      </c>
      <c r="BQ459" s="202" t="e" cm="1">
        <f t="array" ref="BQ459">IF(CNGE_2024_M3_Secc1!$AO$111=CNGE_2024_M3_Secc1!$AQ$111,O,IF(CNGE_2024_M3_Secc1!AD130="",1,0))</f>
        <v>#NAME?</v>
      </c>
      <c r="BS459" s="563">
        <f t="shared" si="251"/>
        <v>0</v>
      </c>
      <c r="BT459" s="563"/>
      <c r="BU459" s="563">
        <f t="shared" si="231"/>
        <v>0</v>
      </c>
      <c r="BV459" s="563"/>
      <c r="BW459" s="563">
        <f t="shared" si="232"/>
        <v>0</v>
      </c>
      <c r="BX459" s="563"/>
      <c r="CF459" s="202">
        <f>IF($AH$96=$AJ$96,0,
IF(OR(AND($BS$115="NS",O459&lt;&gt;"NA",OR(O459="NS",O459=0)),AND($BS$115="NA",O459&lt;&gt;"NS",OR(O459="NA",O459=0))),0,
IF(OR(AND($BS$115&lt;&gt;"NS",$BS$115&lt;&gt;"NA",O459&lt;&gt;"NS",O459&lt;&gt;"NA",O459&gt;$BS$115),
AND(O459&gt;0,OR($BS$115="NS",$BS$115="NA")),
AND($BS$115&lt;&gt;"NS",$BS$115&lt;&gt;"NA",$BS$115&gt;=0,O459="NA"),
AND($BS$115&lt;&gt;"NS",$BS$115&lt;&gt;"NA",$BS$115=0,O459="NS")),1,0)))</f>
        <v>0</v>
      </c>
      <c r="CG459" s="202">
        <f t="shared" ref="CG459" si="372">IF($AH$96=$AJ$96,0,
IF(OR(AND($BS$115="NS",P459&lt;&gt;"NA",OR(P459="NS",P459=0)),AND($BS$115="NA",P459&lt;&gt;"NS",OR(P459="NA",P459=0))),0,
IF(OR(AND($BS$115&lt;&gt;"NS",$BS$115&lt;&gt;"NA",P459&lt;&gt;"NS",P459&lt;&gt;"NA",P459&gt;$BS$115),
AND(P459&gt;0,OR($BS$115="NS",$BS$115="NA")),
AND($BS$115&lt;&gt;"NS",$BS$115&lt;&gt;"NA",$BS$115&gt;=0,P459="NA"),
AND($BS$115&lt;&gt;"NS",$BS$115&lt;&gt;"NA",$BS$115=0,P459="NS")),1,0)))</f>
        <v>0</v>
      </c>
      <c r="CH459" s="202">
        <f t="shared" ref="CH459" si="373">IF($AH$96=$AJ$96,0,
IF(OR(AND($BS$115="NS",Q459&lt;&gt;"NA",OR(Q459="NS",Q459=0)),AND($BS$115="NA",Q459&lt;&gt;"NS",OR(Q459="NA",Q459=0))),0,
IF(OR(AND($BS$115&lt;&gt;"NS",$BS$115&lt;&gt;"NA",Q459&lt;&gt;"NS",Q459&lt;&gt;"NA",Q459&gt;$BS$115),
AND(Q459&gt;0,OR($BS$115="NS",$BS$115="NA")),
AND($BS$115&lt;&gt;"NS",$BS$115&lt;&gt;"NA",$BS$115&gt;=0,Q459="NA"),
AND($BS$115&lt;&gt;"NS",$BS$115&lt;&gt;"NA",$BS$115=0,Q459="NS")),1,0)))</f>
        <v>0</v>
      </c>
      <c r="CI459" s="202">
        <f t="shared" ref="CI459" si="374">IF($AH$96=$AJ$96,0,
IF(OR(AND($BS$115="NS",R459&lt;&gt;"NA",OR(R459="NS",R459=0)),AND($BS$115="NA",R459&lt;&gt;"NS",OR(R459="NA",R459=0))),0,
IF(OR(AND($BS$115&lt;&gt;"NS",$BS$115&lt;&gt;"NA",R459&lt;&gt;"NS",R459&lt;&gt;"NA",R459&gt;$BS$115),
AND(R459&gt;0,OR($BS$115="NS",$BS$115="NA")),
AND($BS$115&lt;&gt;"NS",$BS$115&lt;&gt;"NA",$BS$115&gt;=0,R459="NA"),
AND($BS$115&lt;&gt;"NS",$BS$115&lt;&gt;"NA",$BS$115=0,R459="NS")),1,0)))</f>
        <v>0</v>
      </c>
      <c r="CJ459" s="202">
        <f t="shared" ref="CJ459" si="375">IF($AH$96=$AJ$96,0,
IF(OR(AND($BS$115="NS",S459&lt;&gt;"NA",OR(S459="NS",S459=0)),AND($BS$115="NA",S459&lt;&gt;"NS",OR(S459="NA",S459=0))),0,
IF(OR(AND($BS$115&lt;&gt;"NS",$BS$115&lt;&gt;"NA",S459&lt;&gt;"NS",S459&lt;&gt;"NA",S459&gt;$BS$115),
AND(S459&gt;0,OR($BS$115="NS",$BS$115="NA")),
AND($BS$115&lt;&gt;"NS",$BS$115&lt;&gt;"NA",$BS$115&gt;=0,S459="NA"),
AND($BS$115&lt;&gt;"NS",$BS$115&lt;&gt;"NA",$BS$115=0,S459="NS")),1,0)))</f>
        <v>0</v>
      </c>
      <c r="CK459" s="202">
        <f t="shared" ref="CK459" si="376">IF($AH$96=$AJ$96,0,
IF(OR(AND($BS$115="NS",T459&lt;&gt;"NA",OR(T459="NS",T459=0)),AND($BS$115="NA",T459&lt;&gt;"NS",OR(T459="NA",T459=0))),0,
IF(OR(AND($BS$115&lt;&gt;"NS",$BS$115&lt;&gt;"NA",T459&lt;&gt;"NS",T459&lt;&gt;"NA",T459&gt;$BS$115),
AND(T459&gt;0,OR($BS$115="NS",$BS$115="NA")),
AND($BS$115&lt;&gt;"NS",$BS$115&lt;&gt;"NA",$BS$115&gt;=0,T459="NA"),
AND($BS$115&lt;&gt;"NS",$BS$115&lt;&gt;"NA",$BS$115=0,T459="NS")),1,0)))</f>
        <v>0</v>
      </c>
      <c r="CL459" s="202">
        <f t="shared" ref="CL459" si="377">IF($AH$96=$AJ$96,0,
IF(OR(AND($BS$115="NS",U459&lt;&gt;"NA",OR(U459="NS",U459=0)),AND($BS$115="NA",U459&lt;&gt;"NS",OR(U459="NA",U459=0))),0,
IF(OR(AND($BS$115&lt;&gt;"NS",$BS$115&lt;&gt;"NA",U459&lt;&gt;"NS",U459&lt;&gt;"NA",U459&gt;$BS$115),
AND(U459&gt;0,OR($BS$115="NS",$BS$115="NA")),
AND($BS$115&lt;&gt;"NS",$BS$115&lt;&gt;"NA",$BS$115&gt;=0,U459="NA"),
AND($BS$115&lt;&gt;"NS",$BS$115&lt;&gt;"NA",$BS$115=0,U459="NS")),1,0)))</f>
        <v>0</v>
      </c>
      <c r="CM459" s="202">
        <f t="shared" ref="CM459" si="378">IF($AH$96=$AJ$96,0,
IF(OR(AND($BS$115="NS",V459&lt;&gt;"NA",OR(V459="NS",V459=0)),AND($BS$115="NA",V459&lt;&gt;"NS",OR(V459="NA",V459=0))),0,
IF(OR(AND($BS$115&lt;&gt;"NS",$BS$115&lt;&gt;"NA",V459&lt;&gt;"NS",V459&lt;&gt;"NA",V459&gt;$BS$115),
AND(V459&gt;0,OR($BS$115="NS",$BS$115="NA")),
AND($BS$115&lt;&gt;"NS",$BS$115&lt;&gt;"NA",$BS$115&gt;=0,V459="NA"),
AND($BS$115&lt;&gt;"NS",$BS$115&lt;&gt;"NA",$BS$115=0,V459="NS")),1,0)))</f>
        <v>0</v>
      </c>
      <c r="CN459" s="202">
        <f t="shared" ref="CN459" si="379">IF($AH$96=$AJ$96,0,
IF(OR(AND($BS$115="NS",W459&lt;&gt;"NA",OR(W459="NS",W459=0)),AND($BS$115="NA",W459&lt;&gt;"NS",OR(W459="NA",W459=0))),0,
IF(OR(AND($BS$115&lt;&gt;"NS",$BS$115&lt;&gt;"NA",W459&lt;&gt;"NS",W459&lt;&gt;"NA",W459&gt;$BS$115),
AND(W459&gt;0,OR($BS$115="NS",$BS$115="NA")),
AND($BS$115&lt;&gt;"NS",$BS$115&lt;&gt;"NA",$BS$115&gt;=0,W459="NA"),
AND($BS$115&lt;&gt;"NS",$BS$115&lt;&gt;"NA",$BS$115=0,W459="NS")),1,0)))</f>
        <v>0</v>
      </c>
      <c r="CO459" s="202">
        <f t="shared" ref="CO459" si="380">IF($AH$96=$AJ$96,0,
IF(OR(AND($BS$115="NS",X459&lt;&gt;"NA",OR(X459="NS",X459=0)),AND($BS$115="NA",X459&lt;&gt;"NS",OR(X459="NA",X459=0))),0,
IF(OR(AND($BS$115&lt;&gt;"NS",$BS$115&lt;&gt;"NA",X459&lt;&gt;"NS",X459&lt;&gt;"NA",X459&gt;$BS$115),
AND(X459&gt;0,OR($BS$115="NS",$BS$115="NA")),
AND($BS$115&lt;&gt;"NS",$BS$115&lt;&gt;"NA",$BS$115&gt;=0,X459="NA"),
AND($BS$115&lt;&gt;"NS",$BS$115&lt;&gt;"NA",$BS$115=0,X459="NS")),1,0)))</f>
        <v>0</v>
      </c>
      <c r="CP459" s="202">
        <f t="shared" ref="CP459" si="381">IF($AH$96=$AJ$96,0,
IF(OR(AND($BS$115="NS",Y459&lt;&gt;"NA",OR(Y459="NS",Y459=0)),AND($BS$115="NA",Y459&lt;&gt;"NS",OR(Y459="NA",Y459=0))),0,
IF(OR(AND($BS$115&lt;&gt;"NS",$BS$115&lt;&gt;"NA",Y459&lt;&gt;"NS",Y459&lt;&gt;"NA",Y459&gt;$BS$115),
AND(Y459&gt;0,OR($BS$115="NS",$BS$115="NA")),
AND($BS$115&lt;&gt;"NS",$BS$115&lt;&gt;"NA",$BS$115&gt;=0,Y459="NA"),
AND($BS$115&lt;&gt;"NS",$BS$115&lt;&gt;"NA",$BS$115=0,Y459="NS")),1,0)))</f>
        <v>0</v>
      </c>
      <c r="CQ459" s="202">
        <f t="shared" ref="CQ459" si="382">IF($AH$96=$AJ$96,0,
IF(OR(AND($BS$115="NS",Z459&lt;&gt;"NA",OR(Z459="NS",Z459=0)),AND($BS$115="NA",Z459&lt;&gt;"NS",OR(Z459="NA",Z459=0))),0,
IF(OR(AND($BS$115&lt;&gt;"NS",$BS$115&lt;&gt;"NA",Z459&lt;&gt;"NS",Z459&lt;&gt;"NA",Z459&gt;$BS$115),
AND(Z459&gt;0,OR($BS$115="NS",$BS$115="NA")),
AND($BS$115&lt;&gt;"NS",$BS$115&lt;&gt;"NA",$BS$115&gt;=0,Z459="NA"),
AND($BS$115&lt;&gt;"NS",$BS$115&lt;&gt;"NA",$BS$115=0,Z459="NS")),1,0)))</f>
        <v>0</v>
      </c>
      <c r="CR459" s="202">
        <f t="shared" ref="CR459" si="383">IF($AH$96=$AJ$96,0,
IF(OR(AND($BS$115="NS",AA459&lt;&gt;"NA",OR(AA459="NS",AA459=0)),AND($BS$115="NA",AA459&lt;&gt;"NS",OR(AA459="NA",AA459=0))),0,
IF(OR(AND($BS$115&lt;&gt;"NS",$BS$115&lt;&gt;"NA",AA459&lt;&gt;"NS",AA459&lt;&gt;"NA",AA459&gt;$BS$115),
AND(AA459&gt;0,OR($BS$115="NS",$BS$115="NA")),
AND($BS$115&lt;&gt;"NS",$BS$115&lt;&gt;"NA",$BS$115&gt;=0,AA459="NA"),
AND($BS$115&lt;&gt;"NS",$BS$115&lt;&gt;"NA",$BS$115=0,AA459="NS")),1,0)))</f>
        <v>0</v>
      </c>
      <c r="CS459" s="202">
        <f t="shared" ref="CS459" si="384">IF($AH$96=$AJ$96,0,
IF(OR(AND($BS$115="NS",AB459&lt;&gt;"NA",OR(AB459="NS",AB459=0)),AND($BS$115="NA",AB459&lt;&gt;"NS",OR(AB459="NA",AB459=0))),0,
IF(OR(AND($BS$115&lt;&gt;"NS",$BS$115&lt;&gt;"NA",AB459&lt;&gt;"NS",AB459&lt;&gt;"NA",AB459&gt;$BS$115),
AND(AB459&gt;0,OR($BS$115="NS",$BS$115="NA")),
AND($BS$115&lt;&gt;"NS",$BS$115&lt;&gt;"NA",$BS$115&gt;=0,AB459="NA"),
AND($BS$115&lt;&gt;"NS",$BS$115&lt;&gt;"NA",$BS$115=0,AB459="NS")),1,0)))</f>
        <v>0</v>
      </c>
      <c r="CT459" s="202">
        <f t="shared" ref="CT459" si="385">IF($AH$96=$AJ$96,0,
IF(OR(AND($BS$115="NS",AC459&lt;&gt;"NA",OR(AC459="NS",AC459=0)),AND($BS$115="NA",AC459&lt;&gt;"NS",OR(AC459="NA",AC459=0))),0,
IF(OR(AND($BS$115&lt;&gt;"NS",$BS$115&lt;&gt;"NA",AC459&lt;&gt;"NS",AC459&lt;&gt;"NA",AC459&gt;$BS$115),
AND(AC459&gt;0,OR($BS$115="NS",$BS$115="NA")),
AND($BS$115&lt;&gt;"NS",$BS$115&lt;&gt;"NA",$BS$115&gt;=0,AC459="NA"),
AND($BS$115&lt;&gt;"NS",$BS$115&lt;&gt;"NA",$BS$115=0,AC459="NS")),1,0)))</f>
        <v>0</v>
      </c>
      <c r="CU459" s="202">
        <f t="shared" ref="CU459" si="386">IF($AH$96=$AJ$96,0,
IF(OR(AND($BS$115="NS",AD459&lt;&gt;"NA",OR(AD459="NS",AD459=0)),AND($BS$115="NA",AD459&lt;&gt;"NS",OR(AD459="NA",AD459=0))),0,
IF(OR(AND($BS$115&lt;&gt;"NS",$BS$115&lt;&gt;"NA",AD459&lt;&gt;"NS",AD459&lt;&gt;"NA",AD459&gt;$BS$115),
AND(AD459&gt;0,OR($BS$115="NS",$BS$115="NA")),
AND($BS$115&lt;&gt;"NS",$BS$115&lt;&gt;"NA",$BS$115&gt;=0,AD459="NA"),
AND($BS$115&lt;&gt;"NS",$BS$115&lt;&gt;"NA",$BS$115=0,AD459="NS")),1,0)))</f>
        <v>0</v>
      </c>
      <c r="CV459" s="202">
        <f t="shared" si="248"/>
        <v>0</v>
      </c>
      <c r="CW459" s="241" t="str">
        <f>IF(CV459=0,"",IF(SUM($CV$449:CV459)=1,_xlfn.NUMBERVALUE(C459),IF($CV$495&gt;SUM($CV$449:CV459),_xlfn.CONCAT(", ",_xlfn.NUMBERVALUE(C459)),IF($CV$495=SUM($CV$449:CV459),_xlfn.CONCAT(" y ",_xlfn.NUMBERVALUE(C459))))))</f>
        <v/>
      </c>
      <c r="CY459" s="563">
        <f t="shared" si="249"/>
        <v>0</v>
      </c>
      <c r="CZ459" s="563"/>
    </row>
    <row r="460" spans="1:104" s="211" customFormat="1" ht="15" customHeight="1">
      <c r="A460" s="18"/>
      <c r="B460" s="51"/>
      <c r="C460" s="48" t="s">
        <v>5011</v>
      </c>
      <c r="D460" s="547" t="str">
        <f>IF(CNGE_2024_M3_Secc1!D63="","",CNGE_2024_M3_Secc1!D63)</f>
        <v/>
      </c>
      <c r="E460" s="548"/>
      <c r="F460" s="548"/>
      <c r="G460" s="548"/>
      <c r="H460" s="548"/>
      <c r="I460" s="548"/>
      <c r="J460" s="548"/>
      <c r="K460" s="548"/>
      <c r="L460" s="548"/>
      <c r="M460" s="549"/>
      <c r="N460" s="103"/>
      <c r="O460" s="103"/>
      <c r="P460" s="103"/>
      <c r="Q460" s="103"/>
      <c r="R460" s="103"/>
      <c r="S460" s="103"/>
      <c r="T460" s="103"/>
      <c r="U460" s="103"/>
      <c r="V460" s="103"/>
      <c r="W460" s="103"/>
      <c r="X460" s="103"/>
      <c r="Y460" s="103"/>
      <c r="Z460" s="103"/>
      <c r="AA460" s="103"/>
      <c r="AB460" s="103"/>
      <c r="AC460" s="103"/>
      <c r="AD460" s="103"/>
      <c r="AE460" s="213"/>
      <c r="AF460" s="210"/>
      <c r="AH460" s="522">
        <f t="shared" si="225"/>
        <v>0</v>
      </c>
      <c r="AI460" s="522"/>
      <c r="AJ460" s="522">
        <f t="shared" si="226"/>
        <v>0</v>
      </c>
      <c r="AK460" s="522"/>
      <c r="AL460" s="522">
        <f t="shared" si="227"/>
        <v>0</v>
      </c>
      <c r="AM460" s="522" t="str">
        <f t="shared" si="228"/>
        <v>NA</v>
      </c>
      <c r="AN460" s="524">
        <f t="shared" si="229"/>
        <v>0</v>
      </c>
      <c r="AO460" s="526"/>
      <c r="AP460" s="125" t="str">
        <f>IF(AN460=0,"", IF(SUM($AN$449:AN460)=1,_xlfn.CONCAT(AQ460), IF($AN$495&gt;SUM($AN$449:AN460),_xlfn.CONCAT(", ",AQ460), IF($AN$495=SUM($AN$449:AN460),_xlfn.CONCAT(" y ",AQ460,".")))))</f>
        <v/>
      </c>
      <c r="AQ460" s="113">
        <f t="shared" si="230"/>
        <v>11</v>
      </c>
      <c r="AS460" s="563">
        <f t="shared" si="250"/>
        <v>0</v>
      </c>
      <c r="AT460" s="563"/>
      <c r="BB460" s="202" t="e" cm="1">
        <f t="array" ref="BB460">IF(CNGE_2024_M3_Secc1!$AO$111=CNGE_2024_M3_Secc1!$AQ$111,O,IF(CNGE_2024_M3_Secc1!O131="",1,0))</f>
        <v>#NAME?</v>
      </c>
      <c r="BC460" s="202" t="e" cm="1">
        <f t="array" ref="BC460">IF(CNGE_2024_M3_Secc1!$AO$111=CNGE_2024_M3_Secc1!$AQ$111,O,IF(CNGE_2024_M3_Secc1!P131="",1,0))</f>
        <v>#NAME?</v>
      </c>
      <c r="BD460" s="202" t="e" cm="1">
        <f t="array" ref="BD460">IF(CNGE_2024_M3_Secc1!$AO$111=CNGE_2024_M3_Secc1!$AQ$111,O,IF(CNGE_2024_M3_Secc1!Q131="",1,0))</f>
        <v>#NAME?</v>
      </c>
      <c r="BE460" s="202" t="e" cm="1">
        <f t="array" ref="BE460">IF(CNGE_2024_M3_Secc1!$AO$111=CNGE_2024_M3_Secc1!$AQ$111,O,IF(CNGE_2024_M3_Secc1!R131="",1,0))</f>
        <v>#NAME?</v>
      </c>
      <c r="BF460" s="202" t="e" cm="1">
        <f t="array" ref="BF460">IF(CNGE_2024_M3_Secc1!$AO$111=CNGE_2024_M3_Secc1!$AQ$111,O,IF(CNGE_2024_M3_Secc1!S131="",1,0))</f>
        <v>#NAME?</v>
      </c>
      <c r="BG460" s="202" t="e" cm="1">
        <f t="array" ref="BG460">IF(CNGE_2024_M3_Secc1!$AO$111=CNGE_2024_M3_Secc1!$AQ$111,O,IF(CNGE_2024_M3_Secc1!T131="",1,0))</f>
        <v>#NAME?</v>
      </c>
      <c r="BH460" s="202" t="e" cm="1">
        <f t="array" ref="BH460">IF(CNGE_2024_M3_Secc1!$AO$111=CNGE_2024_M3_Secc1!$AQ$111,O,IF(CNGE_2024_M3_Secc1!U131="",1,0))</f>
        <v>#NAME?</v>
      </c>
      <c r="BI460" s="202" t="e" cm="1">
        <f t="array" ref="BI460">IF(CNGE_2024_M3_Secc1!$AO$111=CNGE_2024_M3_Secc1!$AQ$111,O,IF(CNGE_2024_M3_Secc1!V131="",1,0))</f>
        <v>#NAME?</v>
      </c>
      <c r="BJ460" s="202" t="e" cm="1">
        <f t="array" ref="BJ460">IF(CNGE_2024_M3_Secc1!$AO$111=CNGE_2024_M3_Secc1!$AQ$111,O,IF(CNGE_2024_M3_Secc1!W131="",1,0))</f>
        <v>#NAME?</v>
      </c>
      <c r="BK460" s="202" t="e" cm="1">
        <f t="array" ref="BK460">IF(CNGE_2024_M3_Secc1!$AO$111=CNGE_2024_M3_Secc1!$AQ$111,O,IF(CNGE_2024_M3_Secc1!X131="",1,0))</f>
        <v>#NAME?</v>
      </c>
      <c r="BL460" s="202" t="e" cm="1">
        <f t="array" ref="BL460">IF(CNGE_2024_M3_Secc1!$AO$111=CNGE_2024_M3_Secc1!$AQ$111,O,IF(CNGE_2024_M3_Secc1!Y131="",1,0))</f>
        <v>#NAME?</v>
      </c>
      <c r="BM460" s="202" t="e" cm="1">
        <f t="array" ref="BM460">IF(CNGE_2024_M3_Secc1!$AO$111=CNGE_2024_M3_Secc1!$AQ$111,O,IF(CNGE_2024_M3_Secc1!Z131="",1,0))</f>
        <v>#NAME?</v>
      </c>
      <c r="BN460" s="202" t="e" cm="1">
        <f t="array" ref="BN460">IF(CNGE_2024_M3_Secc1!$AO$111=CNGE_2024_M3_Secc1!$AQ$111,O,IF(CNGE_2024_M3_Secc1!AA131="",1,0))</f>
        <v>#NAME?</v>
      </c>
      <c r="BO460" s="202" t="e" cm="1">
        <f t="array" ref="BO460">IF(CNGE_2024_M3_Secc1!$AO$111=CNGE_2024_M3_Secc1!$AQ$111,O,IF(CNGE_2024_M3_Secc1!AB131="",1,0))</f>
        <v>#NAME?</v>
      </c>
      <c r="BP460" s="202" t="e" cm="1">
        <f t="array" ref="BP460">IF(CNGE_2024_M3_Secc1!$AO$111=CNGE_2024_M3_Secc1!$AQ$111,O,IF(CNGE_2024_M3_Secc1!AC131="",1,0))</f>
        <v>#NAME?</v>
      </c>
      <c r="BQ460" s="202" t="e" cm="1">
        <f t="array" ref="BQ460">IF(CNGE_2024_M3_Secc1!$AO$111=CNGE_2024_M3_Secc1!$AQ$111,O,IF(CNGE_2024_M3_Secc1!AD131="",1,0))</f>
        <v>#NAME?</v>
      </c>
      <c r="BS460" s="563">
        <f t="shared" si="251"/>
        <v>0</v>
      </c>
      <c r="BT460" s="563"/>
      <c r="BU460" s="563">
        <f t="shared" si="231"/>
        <v>0</v>
      </c>
      <c r="BV460" s="563"/>
      <c r="BW460" s="563">
        <f t="shared" si="232"/>
        <v>0</v>
      </c>
      <c r="BX460" s="563"/>
      <c r="CF460" s="202">
        <f>IF($AH$96=$AJ$96,0,
IF(OR(AND($BS$116="NS",O460&lt;&gt;"NA",OR(O460="NS",O460=0)),AND($BS$116="NA",O460&lt;&gt;"NS",OR(O460="NA",O460=0))),0,
IF(OR(AND($BS$116&lt;&gt;"NS",$BS$116&lt;&gt;"NA",O460&lt;&gt;"NS",O460&lt;&gt;"NA",O460&gt;$BS$116),
AND(O460&gt;0,OR($BS$116="NS",$BS$116="NA")),
AND($BS$116&lt;&gt;"NS",$BS$116&lt;&gt;"NA",$BS$116&gt;=0,O460="NA"),
AND($BS$116&lt;&gt;"NS",$BS$116&lt;&gt;"NA",$BS$116=0,O460="NS")),1,0)))</f>
        <v>0</v>
      </c>
      <c r="CG460" s="202">
        <f t="shared" ref="CG460" si="387">IF($AH$96=$AJ$96,0,
IF(OR(AND($BS$116="NS",P460&lt;&gt;"NA",OR(P460="NS",P460=0)),AND($BS$116="NA",P460&lt;&gt;"NS",OR(P460="NA",P460=0))),0,
IF(OR(AND($BS$116&lt;&gt;"NS",$BS$116&lt;&gt;"NA",P460&lt;&gt;"NS",P460&lt;&gt;"NA",P460&gt;$BS$116),
AND(P460&gt;0,OR($BS$116="NS",$BS$116="NA")),
AND($BS$116&lt;&gt;"NS",$BS$116&lt;&gt;"NA",$BS$116&gt;=0,P460="NA"),
AND($BS$116&lt;&gt;"NS",$BS$116&lt;&gt;"NA",$BS$116=0,P460="NS")),1,0)))</f>
        <v>0</v>
      </c>
      <c r="CH460" s="202">
        <f t="shared" ref="CH460" si="388">IF($AH$96=$AJ$96,0,
IF(OR(AND($BS$116="NS",Q460&lt;&gt;"NA",OR(Q460="NS",Q460=0)),AND($BS$116="NA",Q460&lt;&gt;"NS",OR(Q460="NA",Q460=0))),0,
IF(OR(AND($BS$116&lt;&gt;"NS",$BS$116&lt;&gt;"NA",Q460&lt;&gt;"NS",Q460&lt;&gt;"NA",Q460&gt;$BS$116),
AND(Q460&gt;0,OR($BS$116="NS",$BS$116="NA")),
AND($BS$116&lt;&gt;"NS",$BS$116&lt;&gt;"NA",$BS$116&gt;=0,Q460="NA"),
AND($BS$116&lt;&gt;"NS",$BS$116&lt;&gt;"NA",$BS$116=0,Q460="NS")),1,0)))</f>
        <v>0</v>
      </c>
      <c r="CI460" s="202">
        <f t="shared" ref="CI460" si="389">IF($AH$96=$AJ$96,0,
IF(OR(AND($BS$116="NS",R460&lt;&gt;"NA",OR(R460="NS",R460=0)),AND($BS$116="NA",R460&lt;&gt;"NS",OR(R460="NA",R460=0))),0,
IF(OR(AND($BS$116&lt;&gt;"NS",$BS$116&lt;&gt;"NA",R460&lt;&gt;"NS",R460&lt;&gt;"NA",R460&gt;$BS$116),
AND(R460&gt;0,OR($BS$116="NS",$BS$116="NA")),
AND($BS$116&lt;&gt;"NS",$BS$116&lt;&gt;"NA",$BS$116&gt;=0,R460="NA"),
AND($BS$116&lt;&gt;"NS",$BS$116&lt;&gt;"NA",$BS$116=0,R460="NS")),1,0)))</f>
        <v>0</v>
      </c>
      <c r="CJ460" s="202">
        <f t="shared" ref="CJ460" si="390">IF($AH$96=$AJ$96,0,
IF(OR(AND($BS$116="NS",S460&lt;&gt;"NA",OR(S460="NS",S460=0)),AND($BS$116="NA",S460&lt;&gt;"NS",OR(S460="NA",S460=0))),0,
IF(OR(AND($BS$116&lt;&gt;"NS",$BS$116&lt;&gt;"NA",S460&lt;&gt;"NS",S460&lt;&gt;"NA",S460&gt;$BS$116),
AND(S460&gt;0,OR($BS$116="NS",$BS$116="NA")),
AND($BS$116&lt;&gt;"NS",$BS$116&lt;&gt;"NA",$BS$116&gt;=0,S460="NA"),
AND($BS$116&lt;&gt;"NS",$BS$116&lt;&gt;"NA",$BS$116=0,S460="NS")),1,0)))</f>
        <v>0</v>
      </c>
      <c r="CK460" s="202">
        <f t="shared" ref="CK460" si="391">IF($AH$96=$AJ$96,0,
IF(OR(AND($BS$116="NS",T460&lt;&gt;"NA",OR(T460="NS",T460=0)),AND($BS$116="NA",T460&lt;&gt;"NS",OR(T460="NA",T460=0))),0,
IF(OR(AND($BS$116&lt;&gt;"NS",$BS$116&lt;&gt;"NA",T460&lt;&gt;"NS",T460&lt;&gt;"NA",T460&gt;$BS$116),
AND(T460&gt;0,OR($BS$116="NS",$BS$116="NA")),
AND($BS$116&lt;&gt;"NS",$BS$116&lt;&gt;"NA",$BS$116&gt;=0,T460="NA"),
AND($BS$116&lt;&gt;"NS",$BS$116&lt;&gt;"NA",$BS$116=0,T460="NS")),1,0)))</f>
        <v>0</v>
      </c>
      <c r="CL460" s="202">
        <f t="shared" ref="CL460" si="392">IF($AH$96=$AJ$96,0,
IF(OR(AND($BS$116="NS",U460&lt;&gt;"NA",OR(U460="NS",U460=0)),AND($BS$116="NA",U460&lt;&gt;"NS",OR(U460="NA",U460=0))),0,
IF(OR(AND($BS$116&lt;&gt;"NS",$BS$116&lt;&gt;"NA",U460&lt;&gt;"NS",U460&lt;&gt;"NA",U460&gt;$BS$116),
AND(U460&gt;0,OR($BS$116="NS",$BS$116="NA")),
AND($BS$116&lt;&gt;"NS",$BS$116&lt;&gt;"NA",$BS$116&gt;=0,U460="NA"),
AND($BS$116&lt;&gt;"NS",$BS$116&lt;&gt;"NA",$BS$116=0,U460="NS")),1,0)))</f>
        <v>0</v>
      </c>
      <c r="CM460" s="202">
        <f t="shared" ref="CM460" si="393">IF($AH$96=$AJ$96,0,
IF(OR(AND($BS$116="NS",V460&lt;&gt;"NA",OR(V460="NS",V460=0)),AND($BS$116="NA",V460&lt;&gt;"NS",OR(V460="NA",V460=0))),0,
IF(OR(AND($BS$116&lt;&gt;"NS",$BS$116&lt;&gt;"NA",V460&lt;&gt;"NS",V460&lt;&gt;"NA",V460&gt;$BS$116),
AND(V460&gt;0,OR($BS$116="NS",$BS$116="NA")),
AND($BS$116&lt;&gt;"NS",$BS$116&lt;&gt;"NA",$BS$116&gt;=0,V460="NA"),
AND($BS$116&lt;&gt;"NS",$BS$116&lt;&gt;"NA",$BS$116=0,V460="NS")),1,0)))</f>
        <v>0</v>
      </c>
      <c r="CN460" s="202">
        <f t="shared" ref="CN460" si="394">IF($AH$96=$AJ$96,0,
IF(OR(AND($BS$116="NS",W460&lt;&gt;"NA",OR(W460="NS",W460=0)),AND($BS$116="NA",W460&lt;&gt;"NS",OR(W460="NA",W460=0))),0,
IF(OR(AND($BS$116&lt;&gt;"NS",$BS$116&lt;&gt;"NA",W460&lt;&gt;"NS",W460&lt;&gt;"NA",W460&gt;$BS$116),
AND(W460&gt;0,OR($BS$116="NS",$BS$116="NA")),
AND($BS$116&lt;&gt;"NS",$BS$116&lt;&gt;"NA",$BS$116&gt;=0,W460="NA"),
AND($BS$116&lt;&gt;"NS",$BS$116&lt;&gt;"NA",$BS$116=0,W460="NS")),1,0)))</f>
        <v>0</v>
      </c>
      <c r="CO460" s="202">
        <f t="shared" ref="CO460" si="395">IF($AH$96=$AJ$96,0,
IF(OR(AND($BS$116="NS",X460&lt;&gt;"NA",OR(X460="NS",X460=0)),AND($BS$116="NA",X460&lt;&gt;"NS",OR(X460="NA",X460=0))),0,
IF(OR(AND($BS$116&lt;&gt;"NS",$BS$116&lt;&gt;"NA",X460&lt;&gt;"NS",X460&lt;&gt;"NA",X460&gt;$BS$116),
AND(X460&gt;0,OR($BS$116="NS",$BS$116="NA")),
AND($BS$116&lt;&gt;"NS",$BS$116&lt;&gt;"NA",$BS$116&gt;=0,X460="NA"),
AND($BS$116&lt;&gt;"NS",$BS$116&lt;&gt;"NA",$BS$116=0,X460="NS")),1,0)))</f>
        <v>0</v>
      </c>
      <c r="CP460" s="202">
        <f t="shared" ref="CP460" si="396">IF($AH$96=$AJ$96,0,
IF(OR(AND($BS$116="NS",Y460&lt;&gt;"NA",OR(Y460="NS",Y460=0)),AND($BS$116="NA",Y460&lt;&gt;"NS",OR(Y460="NA",Y460=0))),0,
IF(OR(AND($BS$116&lt;&gt;"NS",$BS$116&lt;&gt;"NA",Y460&lt;&gt;"NS",Y460&lt;&gt;"NA",Y460&gt;$BS$116),
AND(Y460&gt;0,OR($BS$116="NS",$BS$116="NA")),
AND($BS$116&lt;&gt;"NS",$BS$116&lt;&gt;"NA",$BS$116&gt;=0,Y460="NA"),
AND($BS$116&lt;&gt;"NS",$BS$116&lt;&gt;"NA",$BS$116=0,Y460="NS")),1,0)))</f>
        <v>0</v>
      </c>
      <c r="CQ460" s="202">
        <f t="shared" ref="CQ460" si="397">IF($AH$96=$AJ$96,0,
IF(OR(AND($BS$116="NS",Z460&lt;&gt;"NA",OR(Z460="NS",Z460=0)),AND($BS$116="NA",Z460&lt;&gt;"NS",OR(Z460="NA",Z460=0))),0,
IF(OR(AND($BS$116&lt;&gt;"NS",$BS$116&lt;&gt;"NA",Z460&lt;&gt;"NS",Z460&lt;&gt;"NA",Z460&gt;$BS$116),
AND(Z460&gt;0,OR($BS$116="NS",$BS$116="NA")),
AND($BS$116&lt;&gt;"NS",$BS$116&lt;&gt;"NA",$BS$116&gt;=0,Z460="NA"),
AND($BS$116&lt;&gt;"NS",$BS$116&lt;&gt;"NA",$BS$116=0,Z460="NS")),1,0)))</f>
        <v>0</v>
      </c>
      <c r="CR460" s="202">
        <f t="shared" ref="CR460" si="398">IF($AH$96=$AJ$96,0,
IF(OR(AND($BS$116="NS",AA460&lt;&gt;"NA",OR(AA460="NS",AA460=0)),AND($BS$116="NA",AA460&lt;&gt;"NS",OR(AA460="NA",AA460=0))),0,
IF(OR(AND($BS$116&lt;&gt;"NS",$BS$116&lt;&gt;"NA",AA460&lt;&gt;"NS",AA460&lt;&gt;"NA",AA460&gt;$BS$116),
AND(AA460&gt;0,OR($BS$116="NS",$BS$116="NA")),
AND($BS$116&lt;&gt;"NS",$BS$116&lt;&gt;"NA",$BS$116&gt;=0,AA460="NA"),
AND($BS$116&lt;&gt;"NS",$BS$116&lt;&gt;"NA",$BS$116=0,AA460="NS")),1,0)))</f>
        <v>0</v>
      </c>
      <c r="CS460" s="202">
        <f t="shared" ref="CS460" si="399">IF($AH$96=$AJ$96,0,
IF(OR(AND($BS$116="NS",AB460&lt;&gt;"NA",OR(AB460="NS",AB460=0)),AND($BS$116="NA",AB460&lt;&gt;"NS",OR(AB460="NA",AB460=0))),0,
IF(OR(AND($BS$116&lt;&gt;"NS",$BS$116&lt;&gt;"NA",AB460&lt;&gt;"NS",AB460&lt;&gt;"NA",AB460&gt;$BS$116),
AND(AB460&gt;0,OR($BS$116="NS",$BS$116="NA")),
AND($BS$116&lt;&gt;"NS",$BS$116&lt;&gt;"NA",$BS$116&gt;=0,AB460="NA"),
AND($BS$116&lt;&gt;"NS",$BS$116&lt;&gt;"NA",$BS$116=0,AB460="NS")),1,0)))</f>
        <v>0</v>
      </c>
      <c r="CT460" s="202">
        <f t="shared" ref="CT460" si="400">IF($AH$96=$AJ$96,0,
IF(OR(AND($BS$116="NS",AC460&lt;&gt;"NA",OR(AC460="NS",AC460=0)),AND($BS$116="NA",AC460&lt;&gt;"NS",OR(AC460="NA",AC460=0))),0,
IF(OR(AND($BS$116&lt;&gt;"NS",$BS$116&lt;&gt;"NA",AC460&lt;&gt;"NS",AC460&lt;&gt;"NA",AC460&gt;$BS$116),
AND(AC460&gt;0,OR($BS$116="NS",$BS$116="NA")),
AND($BS$116&lt;&gt;"NS",$BS$116&lt;&gt;"NA",$BS$116&gt;=0,AC460="NA"),
AND($BS$116&lt;&gt;"NS",$BS$116&lt;&gt;"NA",$BS$116=0,AC460="NS")),1,0)))</f>
        <v>0</v>
      </c>
      <c r="CU460" s="202">
        <f t="shared" ref="CU460" si="401">IF($AH$96=$AJ$96,0,
IF(OR(AND($BS$116="NS",AD460&lt;&gt;"NA",OR(AD460="NS",AD460=0)),AND($BS$116="NA",AD460&lt;&gt;"NS",OR(AD460="NA",AD460=0))),0,
IF(OR(AND($BS$116&lt;&gt;"NS",$BS$116&lt;&gt;"NA",AD460&lt;&gt;"NS",AD460&lt;&gt;"NA",AD460&gt;$BS$116),
AND(AD460&gt;0,OR($BS$116="NS",$BS$116="NA")),
AND($BS$116&lt;&gt;"NS",$BS$116&lt;&gt;"NA",$BS$116&gt;=0,AD460="NA"),
AND($BS$116&lt;&gt;"NS",$BS$116&lt;&gt;"NA",$BS$116=0,AD460="NS")),1,0)))</f>
        <v>0</v>
      </c>
      <c r="CV460" s="202">
        <f t="shared" si="248"/>
        <v>0</v>
      </c>
      <c r="CW460" s="241" t="str">
        <f>IF(CV460=0,"",IF(SUM($CV$449:CV460)=1,_xlfn.NUMBERVALUE(C460),IF($CV$495&gt;SUM($CV$449:CV460),_xlfn.CONCAT(", ",_xlfn.NUMBERVALUE(C460)),IF($CV$495=SUM($CV$449:CV460),_xlfn.CONCAT(" y ",_xlfn.NUMBERVALUE(C460))))))</f>
        <v/>
      </c>
      <c r="CY460" s="563">
        <f t="shared" si="249"/>
        <v>0</v>
      </c>
      <c r="CZ460" s="563"/>
    </row>
    <row r="461" spans="1:104" s="211" customFormat="1" ht="15" customHeight="1">
      <c r="A461" s="18"/>
      <c r="B461" s="51"/>
      <c r="C461" s="48" t="s">
        <v>5012</v>
      </c>
      <c r="D461" s="547" t="str">
        <f>IF(CNGE_2024_M3_Secc1!D64="","",CNGE_2024_M3_Secc1!D64)</f>
        <v/>
      </c>
      <c r="E461" s="548"/>
      <c r="F461" s="548"/>
      <c r="G461" s="548"/>
      <c r="H461" s="548"/>
      <c r="I461" s="548"/>
      <c r="J461" s="548"/>
      <c r="K461" s="548"/>
      <c r="L461" s="548"/>
      <c r="M461" s="549"/>
      <c r="N461" s="103"/>
      <c r="O461" s="103"/>
      <c r="P461" s="103"/>
      <c r="Q461" s="103"/>
      <c r="R461" s="103"/>
      <c r="S461" s="103"/>
      <c r="T461" s="103"/>
      <c r="U461" s="103"/>
      <c r="V461" s="103"/>
      <c r="W461" s="103"/>
      <c r="X461" s="103"/>
      <c r="Y461" s="103"/>
      <c r="Z461" s="103"/>
      <c r="AA461" s="103"/>
      <c r="AB461" s="103"/>
      <c r="AC461" s="103"/>
      <c r="AD461" s="103"/>
      <c r="AE461" s="213"/>
      <c r="AF461" s="210"/>
      <c r="AH461" s="522">
        <f t="shared" si="225"/>
        <v>0</v>
      </c>
      <c r="AI461" s="522"/>
      <c r="AJ461" s="522">
        <f t="shared" si="226"/>
        <v>0</v>
      </c>
      <c r="AK461" s="522"/>
      <c r="AL461" s="522">
        <f t="shared" si="227"/>
        <v>0</v>
      </c>
      <c r="AM461" s="522" t="str">
        <f t="shared" si="228"/>
        <v>NA</v>
      </c>
      <c r="AN461" s="524">
        <f t="shared" si="229"/>
        <v>0</v>
      </c>
      <c r="AO461" s="526"/>
      <c r="AP461" s="125" t="str">
        <f>IF(AN461=0,"", IF(SUM($AN$449:AN461)=1,_xlfn.CONCAT(AQ461), IF($AN$495&gt;SUM($AN$449:AN461),_xlfn.CONCAT(", ",AQ461), IF($AN$495=SUM($AN$449:AN461),_xlfn.CONCAT(" y ",AQ461,".")))))</f>
        <v/>
      </c>
      <c r="AQ461" s="113">
        <f t="shared" si="230"/>
        <v>12</v>
      </c>
      <c r="AS461" s="563">
        <f t="shared" si="250"/>
        <v>0</v>
      </c>
      <c r="AT461" s="563"/>
      <c r="BB461" s="202" t="e" cm="1">
        <f t="array" ref="BB461">IF(CNGE_2024_M3_Secc1!$AO$111=CNGE_2024_M3_Secc1!$AQ$111,O,IF(CNGE_2024_M3_Secc1!O132="",1,0))</f>
        <v>#NAME?</v>
      </c>
      <c r="BC461" s="202" t="e" cm="1">
        <f t="array" ref="BC461">IF(CNGE_2024_M3_Secc1!$AO$111=CNGE_2024_M3_Secc1!$AQ$111,O,IF(CNGE_2024_M3_Secc1!P132="",1,0))</f>
        <v>#NAME?</v>
      </c>
      <c r="BD461" s="202" t="e" cm="1">
        <f t="array" ref="BD461">IF(CNGE_2024_M3_Secc1!$AO$111=CNGE_2024_M3_Secc1!$AQ$111,O,IF(CNGE_2024_M3_Secc1!Q132="",1,0))</f>
        <v>#NAME?</v>
      </c>
      <c r="BE461" s="202" t="e" cm="1">
        <f t="array" ref="BE461">IF(CNGE_2024_M3_Secc1!$AO$111=CNGE_2024_M3_Secc1!$AQ$111,O,IF(CNGE_2024_M3_Secc1!R132="",1,0))</f>
        <v>#NAME?</v>
      </c>
      <c r="BF461" s="202" t="e" cm="1">
        <f t="array" ref="BF461">IF(CNGE_2024_M3_Secc1!$AO$111=CNGE_2024_M3_Secc1!$AQ$111,O,IF(CNGE_2024_M3_Secc1!S132="",1,0))</f>
        <v>#NAME?</v>
      </c>
      <c r="BG461" s="202" t="e" cm="1">
        <f t="array" ref="BG461">IF(CNGE_2024_M3_Secc1!$AO$111=CNGE_2024_M3_Secc1!$AQ$111,O,IF(CNGE_2024_M3_Secc1!T132="",1,0))</f>
        <v>#NAME?</v>
      </c>
      <c r="BH461" s="202" t="e" cm="1">
        <f t="array" ref="BH461">IF(CNGE_2024_M3_Secc1!$AO$111=CNGE_2024_M3_Secc1!$AQ$111,O,IF(CNGE_2024_M3_Secc1!U132="",1,0))</f>
        <v>#NAME?</v>
      </c>
      <c r="BI461" s="202" t="e" cm="1">
        <f t="array" ref="BI461">IF(CNGE_2024_M3_Secc1!$AO$111=CNGE_2024_M3_Secc1!$AQ$111,O,IF(CNGE_2024_M3_Secc1!V132="",1,0))</f>
        <v>#NAME?</v>
      </c>
      <c r="BJ461" s="202" t="e" cm="1">
        <f t="array" ref="BJ461">IF(CNGE_2024_M3_Secc1!$AO$111=CNGE_2024_M3_Secc1!$AQ$111,O,IF(CNGE_2024_M3_Secc1!W132="",1,0))</f>
        <v>#NAME?</v>
      </c>
      <c r="BK461" s="202" t="e" cm="1">
        <f t="array" ref="BK461">IF(CNGE_2024_M3_Secc1!$AO$111=CNGE_2024_M3_Secc1!$AQ$111,O,IF(CNGE_2024_M3_Secc1!X132="",1,0))</f>
        <v>#NAME?</v>
      </c>
      <c r="BL461" s="202" t="e" cm="1">
        <f t="array" ref="BL461">IF(CNGE_2024_M3_Secc1!$AO$111=CNGE_2024_M3_Secc1!$AQ$111,O,IF(CNGE_2024_M3_Secc1!Y132="",1,0))</f>
        <v>#NAME?</v>
      </c>
      <c r="BM461" s="202" t="e" cm="1">
        <f t="array" ref="BM461">IF(CNGE_2024_M3_Secc1!$AO$111=CNGE_2024_M3_Secc1!$AQ$111,O,IF(CNGE_2024_M3_Secc1!Z132="",1,0))</f>
        <v>#NAME?</v>
      </c>
      <c r="BN461" s="202" t="e" cm="1">
        <f t="array" ref="BN461">IF(CNGE_2024_M3_Secc1!$AO$111=CNGE_2024_M3_Secc1!$AQ$111,O,IF(CNGE_2024_M3_Secc1!AA132="",1,0))</f>
        <v>#NAME?</v>
      </c>
      <c r="BO461" s="202" t="e" cm="1">
        <f t="array" ref="BO461">IF(CNGE_2024_M3_Secc1!$AO$111=CNGE_2024_M3_Secc1!$AQ$111,O,IF(CNGE_2024_M3_Secc1!AB132="",1,0))</f>
        <v>#NAME?</v>
      </c>
      <c r="BP461" s="202" t="e" cm="1">
        <f t="array" ref="BP461">IF(CNGE_2024_M3_Secc1!$AO$111=CNGE_2024_M3_Secc1!$AQ$111,O,IF(CNGE_2024_M3_Secc1!AC132="",1,0))</f>
        <v>#NAME?</v>
      </c>
      <c r="BQ461" s="202" t="e" cm="1">
        <f t="array" ref="BQ461">IF(CNGE_2024_M3_Secc1!$AO$111=CNGE_2024_M3_Secc1!$AQ$111,O,IF(CNGE_2024_M3_Secc1!AD132="",1,0))</f>
        <v>#NAME?</v>
      </c>
      <c r="BS461" s="563">
        <f t="shared" si="251"/>
        <v>0</v>
      </c>
      <c r="BT461" s="563"/>
      <c r="BU461" s="563">
        <f t="shared" si="231"/>
        <v>0</v>
      </c>
      <c r="BV461" s="563"/>
      <c r="BW461" s="563">
        <f t="shared" si="232"/>
        <v>0</v>
      </c>
      <c r="BX461" s="563"/>
      <c r="CF461" s="202">
        <f>IF($AH$96=$AJ$96,0,
IF(OR(AND($BS$117="NS",O461&lt;&gt;"NA",OR(O461="NS",O461=0)),AND($BS$117="NA",O461&lt;&gt;"NS",OR(O461="NA",O461=0))),0,
IF(OR(AND($BS$117&lt;&gt;"NS",$BS$117&lt;&gt;"NA",O461&lt;&gt;"NS",O461&lt;&gt;"NA",O461&gt;$BS$117),
AND(O461&gt;0,OR($BS$117="NS",$BS$117="NA")),
AND($BS$117&lt;&gt;"NS",$BS$117&lt;&gt;"NA",$BS$117&gt;=0,O461="NA"),
AND($BS$117&lt;&gt;"NS",$BS$117&lt;&gt;"NA",$BS$117=0,O461="NS")),1,0)))</f>
        <v>0</v>
      </c>
      <c r="CG461" s="202">
        <f t="shared" ref="CG461" si="402">IF($AH$96=$AJ$96,0,
IF(OR(AND($BS$117="NS",P461&lt;&gt;"NA",OR(P461="NS",P461=0)),AND($BS$117="NA",P461&lt;&gt;"NS",OR(P461="NA",P461=0))),0,
IF(OR(AND($BS$117&lt;&gt;"NS",$BS$117&lt;&gt;"NA",P461&lt;&gt;"NS",P461&lt;&gt;"NA",P461&gt;$BS$117),
AND(P461&gt;0,OR($BS$117="NS",$BS$117="NA")),
AND($BS$117&lt;&gt;"NS",$BS$117&lt;&gt;"NA",$BS$117&gt;=0,P461="NA"),
AND($BS$117&lt;&gt;"NS",$BS$117&lt;&gt;"NA",$BS$117=0,P461="NS")),1,0)))</f>
        <v>0</v>
      </c>
      <c r="CH461" s="202">
        <f t="shared" ref="CH461" si="403">IF($AH$96=$AJ$96,0,
IF(OR(AND($BS$117="NS",Q461&lt;&gt;"NA",OR(Q461="NS",Q461=0)),AND($BS$117="NA",Q461&lt;&gt;"NS",OR(Q461="NA",Q461=0))),0,
IF(OR(AND($BS$117&lt;&gt;"NS",$BS$117&lt;&gt;"NA",Q461&lt;&gt;"NS",Q461&lt;&gt;"NA",Q461&gt;$BS$117),
AND(Q461&gt;0,OR($BS$117="NS",$BS$117="NA")),
AND($BS$117&lt;&gt;"NS",$BS$117&lt;&gt;"NA",$BS$117&gt;=0,Q461="NA"),
AND($BS$117&lt;&gt;"NS",$BS$117&lt;&gt;"NA",$BS$117=0,Q461="NS")),1,0)))</f>
        <v>0</v>
      </c>
      <c r="CI461" s="202">
        <f t="shared" ref="CI461" si="404">IF($AH$96=$AJ$96,0,
IF(OR(AND($BS$117="NS",R461&lt;&gt;"NA",OR(R461="NS",R461=0)),AND($BS$117="NA",R461&lt;&gt;"NS",OR(R461="NA",R461=0))),0,
IF(OR(AND($BS$117&lt;&gt;"NS",$BS$117&lt;&gt;"NA",R461&lt;&gt;"NS",R461&lt;&gt;"NA",R461&gt;$BS$117),
AND(R461&gt;0,OR($BS$117="NS",$BS$117="NA")),
AND($BS$117&lt;&gt;"NS",$BS$117&lt;&gt;"NA",$BS$117&gt;=0,R461="NA"),
AND($BS$117&lt;&gt;"NS",$BS$117&lt;&gt;"NA",$BS$117=0,R461="NS")),1,0)))</f>
        <v>0</v>
      </c>
      <c r="CJ461" s="202">
        <f t="shared" ref="CJ461" si="405">IF($AH$96=$AJ$96,0,
IF(OR(AND($BS$117="NS",S461&lt;&gt;"NA",OR(S461="NS",S461=0)),AND($BS$117="NA",S461&lt;&gt;"NS",OR(S461="NA",S461=0))),0,
IF(OR(AND($BS$117&lt;&gt;"NS",$BS$117&lt;&gt;"NA",S461&lt;&gt;"NS",S461&lt;&gt;"NA",S461&gt;$BS$117),
AND(S461&gt;0,OR($BS$117="NS",$BS$117="NA")),
AND($BS$117&lt;&gt;"NS",$BS$117&lt;&gt;"NA",$BS$117&gt;=0,S461="NA"),
AND($BS$117&lt;&gt;"NS",$BS$117&lt;&gt;"NA",$BS$117=0,S461="NS")),1,0)))</f>
        <v>0</v>
      </c>
      <c r="CK461" s="202">
        <f t="shared" ref="CK461" si="406">IF($AH$96=$AJ$96,0,
IF(OR(AND($BS$117="NS",T461&lt;&gt;"NA",OR(T461="NS",T461=0)),AND($BS$117="NA",T461&lt;&gt;"NS",OR(T461="NA",T461=0))),0,
IF(OR(AND($BS$117&lt;&gt;"NS",$BS$117&lt;&gt;"NA",T461&lt;&gt;"NS",T461&lt;&gt;"NA",T461&gt;$BS$117),
AND(T461&gt;0,OR($BS$117="NS",$BS$117="NA")),
AND($BS$117&lt;&gt;"NS",$BS$117&lt;&gt;"NA",$BS$117&gt;=0,T461="NA"),
AND($BS$117&lt;&gt;"NS",$BS$117&lt;&gt;"NA",$BS$117=0,T461="NS")),1,0)))</f>
        <v>0</v>
      </c>
      <c r="CL461" s="202">
        <f t="shared" ref="CL461" si="407">IF($AH$96=$AJ$96,0,
IF(OR(AND($BS$117="NS",U461&lt;&gt;"NA",OR(U461="NS",U461=0)),AND($BS$117="NA",U461&lt;&gt;"NS",OR(U461="NA",U461=0))),0,
IF(OR(AND($BS$117&lt;&gt;"NS",$BS$117&lt;&gt;"NA",U461&lt;&gt;"NS",U461&lt;&gt;"NA",U461&gt;$BS$117),
AND(U461&gt;0,OR($BS$117="NS",$BS$117="NA")),
AND($BS$117&lt;&gt;"NS",$BS$117&lt;&gt;"NA",$BS$117&gt;=0,U461="NA"),
AND($BS$117&lt;&gt;"NS",$BS$117&lt;&gt;"NA",$BS$117=0,U461="NS")),1,0)))</f>
        <v>0</v>
      </c>
      <c r="CM461" s="202">
        <f t="shared" ref="CM461" si="408">IF($AH$96=$AJ$96,0,
IF(OR(AND($BS$117="NS",V461&lt;&gt;"NA",OR(V461="NS",V461=0)),AND($BS$117="NA",V461&lt;&gt;"NS",OR(V461="NA",V461=0))),0,
IF(OR(AND($BS$117&lt;&gt;"NS",$BS$117&lt;&gt;"NA",V461&lt;&gt;"NS",V461&lt;&gt;"NA",V461&gt;$BS$117),
AND(V461&gt;0,OR($BS$117="NS",$BS$117="NA")),
AND($BS$117&lt;&gt;"NS",$BS$117&lt;&gt;"NA",$BS$117&gt;=0,V461="NA"),
AND($BS$117&lt;&gt;"NS",$BS$117&lt;&gt;"NA",$BS$117=0,V461="NS")),1,0)))</f>
        <v>0</v>
      </c>
      <c r="CN461" s="202">
        <f t="shared" ref="CN461" si="409">IF($AH$96=$AJ$96,0,
IF(OR(AND($BS$117="NS",W461&lt;&gt;"NA",OR(W461="NS",W461=0)),AND($BS$117="NA",W461&lt;&gt;"NS",OR(W461="NA",W461=0))),0,
IF(OR(AND($BS$117&lt;&gt;"NS",$BS$117&lt;&gt;"NA",W461&lt;&gt;"NS",W461&lt;&gt;"NA",W461&gt;$BS$117),
AND(W461&gt;0,OR($BS$117="NS",$BS$117="NA")),
AND($BS$117&lt;&gt;"NS",$BS$117&lt;&gt;"NA",$BS$117&gt;=0,W461="NA"),
AND($BS$117&lt;&gt;"NS",$BS$117&lt;&gt;"NA",$BS$117=0,W461="NS")),1,0)))</f>
        <v>0</v>
      </c>
      <c r="CO461" s="202">
        <f t="shared" ref="CO461" si="410">IF($AH$96=$AJ$96,0,
IF(OR(AND($BS$117="NS",X461&lt;&gt;"NA",OR(X461="NS",X461=0)),AND($BS$117="NA",X461&lt;&gt;"NS",OR(X461="NA",X461=0))),0,
IF(OR(AND($BS$117&lt;&gt;"NS",$BS$117&lt;&gt;"NA",X461&lt;&gt;"NS",X461&lt;&gt;"NA",X461&gt;$BS$117),
AND(X461&gt;0,OR($BS$117="NS",$BS$117="NA")),
AND($BS$117&lt;&gt;"NS",$BS$117&lt;&gt;"NA",$BS$117&gt;=0,X461="NA"),
AND($BS$117&lt;&gt;"NS",$BS$117&lt;&gt;"NA",$BS$117=0,X461="NS")),1,0)))</f>
        <v>0</v>
      </c>
      <c r="CP461" s="202">
        <f t="shared" ref="CP461" si="411">IF($AH$96=$AJ$96,0,
IF(OR(AND($BS$117="NS",Y461&lt;&gt;"NA",OR(Y461="NS",Y461=0)),AND($BS$117="NA",Y461&lt;&gt;"NS",OR(Y461="NA",Y461=0))),0,
IF(OR(AND($BS$117&lt;&gt;"NS",$BS$117&lt;&gt;"NA",Y461&lt;&gt;"NS",Y461&lt;&gt;"NA",Y461&gt;$BS$117),
AND(Y461&gt;0,OR($BS$117="NS",$BS$117="NA")),
AND($BS$117&lt;&gt;"NS",$BS$117&lt;&gt;"NA",$BS$117&gt;=0,Y461="NA"),
AND($BS$117&lt;&gt;"NS",$BS$117&lt;&gt;"NA",$BS$117=0,Y461="NS")),1,0)))</f>
        <v>0</v>
      </c>
      <c r="CQ461" s="202">
        <f t="shared" ref="CQ461" si="412">IF($AH$96=$AJ$96,0,
IF(OR(AND($BS$117="NS",Z461&lt;&gt;"NA",OR(Z461="NS",Z461=0)),AND($BS$117="NA",Z461&lt;&gt;"NS",OR(Z461="NA",Z461=0))),0,
IF(OR(AND($BS$117&lt;&gt;"NS",$BS$117&lt;&gt;"NA",Z461&lt;&gt;"NS",Z461&lt;&gt;"NA",Z461&gt;$BS$117),
AND(Z461&gt;0,OR($BS$117="NS",$BS$117="NA")),
AND($BS$117&lt;&gt;"NS",$BS$117&lt;&gt;"NA",$BS$117&gt;=0,Z461="NA"),
AND($BS$117&lt;&gt;"NS",$BS$117&lt;&gt;"NA",$BS$117=0,Z461="NS")),1,0)))</f>
        <v>0</v>
      </c>
      <c r="CR461" s="202">
        <f t="shared" ref="CR461" si="413">IF($AH$96=$AJ$96,0,
IF(OR(AND($BS$117="NS",AA461&lt;&gt;"NA",OR(AA461="NS",AA461=0)),AND($BS$117="NA",AA461&lt;&gt;"NS",OR(AA461="NA",AA461=0))),0,
IF(OR(AND($BS$117&lt;&gt;"NS",$BS$117&lt;&gt;"NA",AA461&lt;&gt;"NS",AA461&lt;&gt;"NA",AA461&gt;$BS$117),
AND(AA461&gt;0,OR($BS$117="NS",$BS$117="NA")),
AND($BS$117&lt;&gt;"NS",$BS$117&lt;&gt;"NA",$BS$117&gt;=0,AA461="NA"),
AND($BS$117&lt;&gt;"NS",$BS$117&lt;&gt;"NA",$BS$117=0,AA461="NS")),1,0)))</f>
        <v>0</v>
      </c>
      <c r="CS461" s="202">
        <f t="shared" ref="CS461" si="414">IF($AH$96=$AJ$96,0,
IF(OR(AND($BS$117="NS",AB461&lt;&gt;"NA",OR(AB461="NS",AB461=0)),AND($BS$117="NA",AB461&lt;&gt;"NS",OR(AB461="NA",AB461=0))),0,
IF(OR(AND($BS$117&lt;&gt;"NS",$BS$117&lt;&gt;"NA",AB461&lt;&gt;"NS",AB461&lt;&gt;"NA",AB461&gt;$BS$117),
AND(AB461&gt;0,OR($BS$117="NS",$BS$117="NA")),
AND($BS$117&lt;&gt;"NS",$BS$117&lt;&gt;"NA",$BS$117&gt;=0,AB461="NA"),
AND($BS$117&lt;&gt;"NS",$BS$117&lt;&gt;"NA",$BS$117=0,AB461="NS")),1,0)))</f>
        <v>0</v>
      </c>
      <c r="CT461" s="202">
        <f t="shared" ref="CT461" si="415">IF($AH$96=$AJ$96,0,
IF(OR(AND($BS$117="NS",AC461&lt;&gt;"NA",OR(AC461="NS",AC461=0)),AND($BS$117="NA",AC461&lt;&gt;"NS",OR(AC461="NA",AC461=0))),0,
IF(OR(AND($BS$117&lt;&gt;"NS",$BS$117&lt;&gt;"NA",AC461&lt;&gt;"NS",AC461&lt;&gt;"NA",AC461&gt;$BS$117),
AND(AC461&gt;0,OR($BS$117="NS",$BS$117="NA")),
AND($BS$117&lt;&gt;"NS",$BS$117&lt;&gt;"NA",$BS$117&gt;=0,AC461="NA"),
AND($BS$117&lt;&gt;"NS",$BS$117&lt;&gt;"NA",$BS$117=0,AC461="NS")),1,0)))</f>
        <v>0</v>
      </c>
      <c r="CU461" s="202">
        <f t="shared" ref="CU461" si="416">IF($AH$96=$AJ$96,0,
IF(OR(AND($BS$117="NS",AD461&lt;&gt;"NA",OR(AD461="NS",AD461=0)),AND($BS$117="NA",AD461&lt;&gt;"NS",OR(AD461="NA",AD461=0))),0,
IF(OR(AND($BS$117&lt;&gt;"NS",$BS$117&lt;&gt;"NA",AD461&lt;&gt;"NS",AD461&lt;&gt;"NA",AD461&gt;$BS$117),
AND(AD461&gt;0,OR($BS$117="NS",$BS$117="NA")),
AND($BS$117&lt;&gt;"NS",$BS$117&lt;&gt;"NA",$BS$117&gt;=0,AD461="NA"),
AND($BS$117&lt;&gt;"NS",$BS$117&lt;&gt;"NA",$BS$117=0,AD461="NS")),1,0)))</f>
        <v>0</v>
      </c>
      <c r="CV461" s="202">
        <f t="shared" si="248"/>
        <v>0</v>
      </c>
      <c r="CW461" s="241" t="str">
        <f>IF(CV461=0,"",IF(SUM($CV$449:CV461)=1,_xlfn.NUMBERVALUE(C461),IF($CV$495&gt;SUM($CV$449:CV461),_xlfn.CONCAT(", ",_xlfn.NUMBERVALUE(C461)),IF($CV$495=SUM($CV$449:CV461),_xlfn.CONCAT(" y ",_xlfn.NUMBERVALUE(C461))))))</f>
        <v/>
      </c>
      <c r="CY461" s="563">
        <f t="shared" si="249"/>
        <v>0</v>
      </c>
      <c r="CZ461" s="563"/>
    </row>
    <row r="462" spans="1:104" s="211" customFormat="1" ht="15" customHeight="1">
      <c r="A462" s="18"/>
      <c r="B462" s="51"/>
      <c r="C462" s="48" t="s">
        <v>5013</v>
      </c>
      <c r="D462" s="547" t="str">
        <f>IF(CNGE_2024_M3_Secc1!D65="","",CNGE_2024_M3_Secc1!D65)</f>
        <v/>
      </c>
      <c r="E462" s="548"/>
      <c r="F462" s="548"/>
      <c r="G462" s="548"/>
      <c r="H462" s="548"/>
      <c r="I462" s="548"/>
      <c r="J462" s="548"/>
      <c r="K462" s="548"/>
      <c r="L462" s="548"/>
      <c r="M462" s="549"/>
      <c r="N462" s="103"/>
      <c r="O462" s="103"/>
      <c r="P462" s="103"/>
      <c r="Q462" s="103"/>
      <c r="R462" s="103"/>
      <c r="S462" s="103"/>
      <c r="T462" s="103"/>
      <c r="U462" s="103"/>
      <c r="V462" s="103"/>
      <c r="W462" s="103"/>
      <c r="X462" s="103"/>
      <c r="Y462" s="103"/>
      <c r="Z462" s="103"/>
      <c r="AA462" s="103"/>
      <c r="AB462" s="103"/>
      <c r="AC462" s="103"/>
      <c r="AD462" s="103"/>
      <c r="AE462" s="213"/>
      <c r="AF462" s="210"/>
      <c r="AH462" s="522">
        <f t="shared" si="225"/>
        <v>0</v>
      </c>
      <c r="AI462" s="522"/>
      <c r="AJ462" s="522">
        <f t="shared" si="226"/>
        <v>0</v>
      </c>
      <c r="AK462" s="522"/>
      <c r="AL462" s="522">
        <f t="shared" si="227"/>
        <v>0</v>
      </c>
      <c r="AM462" s="522" t="str">
        <f t="shared" si="228"/>
        <v>NA</v>
      </c>
      <c r="AN462" s="524">
        <f t="shared" si="229"/>
        <v>0</v>
      </c>
      <c r="AO462" s="526"/>
      <c r="AP462" s="125" t="str">
        <f>IF(AN462=0,"", IF(SUM($AN$449:AN462)=1,_xlfn.CONCAT(AQ462), IF($AN$495&gt;SUM($AN$449:AN462),_xlfn.CONCAT(", ",AQ462), IF($AN$495=SUM($AN$449:AN462),_xlfn.CONCAT(" y ",AQ462,".")))))</f>
        <v/>
      </c>
      <c r="AQ462" s="113">
        <f t="shared" si="230"/>
        <v>13</v>
      </c>
      <c r="AS462" s="563">
        <f t="shared" si="250"/>
        <v>0</v>
      </c>
      <c r="AT462" s="563"/>
      <c r="BB462" s="202" t="e" cm="1">
        <f t="array" ref="BB462">IF(CNGE_2024_M3_Secc1!$AO$111=CNGE_2024_M3_Secc1!$AQ$111,O,IF(CNGE_2024_M3_Secc1!O133="",1,0))</f>
        <v>#NAME?</v>
      </c>
      <c r="BC462" s="202" t="e" cm="1">
        <f t="array" ref="BC462">IF(CNGE_2024_M3_Secc1!$AO$111=CNGE_2024_M3_Secc1!$AQ$111,O,IF(CNGE_2024_M3_Secc1!P133="",1,0))</f>
        <v>#NAME?</v>
      </c>
      <c r="BD462" s="202" t="e" cm="1">
        <f t="array" ref="BD462">IF(CNGE_2024_M3_Secc1!$AO$111=CNGE_2024_M3_Secc1!$AQ$111,O,IF(CNGE_2024_M3_Secc1!Q133="",1,0))</f>
        <v>#NAME?</v>
      </c>
      <c r="BE462" s="202" t="e" cm="1">
        <f t="array" ref="BE462">IF(CNGE_2024_M3_Secc1!$AO$111=CNGE_2024_M3_Secc1!$AQ$111,O,IF(CNGE_2024_M3_Secc1!R133="",1,0))</f>
        <v>#NAME?</v>
      </c>
      <c r="BF462" s="202" t="e" cm="1">
        <f t="array" ref="BF462">IF(CNGE_2024_M3_Secc1!$AO$111=CNGE_2024_M3_Secc1!$AQ$111,O,IF(CNGE_2024_M3_Secc1!S133="",1,0))</f>
        <v>#NAME?</v>
      </c>
      <c r="BG462" s="202" t="e" cm="1">
        <f t="array" ref="BG462">IF(CNGE_2024_M3_Secc1!$AO$111=CNGE_2024_M3_Secc1!$AQ$111,O,IF(CNGE_2024_M3_Secc1!T133="",1,0))</f>
        <v>#NAME?</v>
      </c>
      <c r="BH462" s="202" t="e" cm="1">
        <f t="array" ref="BH462">IF(CNGE_2024_M3_Secc1!$AO$111=CNGE_2024_M3_Secc1!$AQ$111,O,IF(CNGE_2024_M3_Secc1!U133="",1,0))</f>
        <v>#NAME?</v>
      </c>
      <c r="BI462" s="202" t="e" cm="1">
        <f t="array" ref="BI462">IF(CNGE_2024_M3_Secc1!$AO$111=CNGE_2024_M3_Secc1!$AQ$111,O,IF(CNGE_2024_M3_Secc1!V133="",1,0))</f>
        <v>#NAME?</v>
      </c>
      <c r="BJ462" s="202" t="e" cm="1">
        <f t="array" ref="BJ462">IF(CNGE_2024_M3_Secc1!$AO$111=CNGE_2024_M3_Secc1!$AQ$111,O,IF(CNGE_2024_M3_Secc1!W133="",1,0))</f>
        <v>#NAME?</v>
      </c>
      <c r="BK462" s="202" t="e" cm="1">
        <f t="array" ref="BK462">IF(CNGE_2024_M3_Secc1!$AO$111=CNGE_2024_M3_Secc1!$AQ$111,O,IF(CNGE_2024_M3_Secc1!X133="",1,0))</f>
        <v>#NAME?</v>
      </c>
      <c r="BL462" s="202" t="e" cm="1">
        <f t="array" ref="BL462">IF(CNGE_2024_M3_Secc1!$AO$111=CNGE_2024_M3_Secc1!$AQ$111,O,IF(CNGE_2024_M3_Secc1!Y133="",1,0))</f>
        <v>#NAME?</v>
      </c>
      <c r="BM462" s="202" t="e" cm="1">
        <f t="array" ref="BM462">IF(CNGE_2024_M3_Secc1!$AO$111=CNGE_2024_M3_Secc1!$AQ$111,O,IF(CNGE_2024_M3_Secc1!Z133="",1,0))</f>
        <v>#NAME?</v>
      </c>
      <c r="BN462" s="202" t="e" cm="1">
        <f t="array" ref="BN462">IF(CNGE_2024_M3_Secc1!$AO$111=CNGE_2024_M3_Secc1!$AQ$111,O,IF(CNGE_2024_M3_Secc1!AA133="",1,0))</f>
        <v>#NAME?</v>
      </c>
      <c r="BO462" s="202" t="e" cm="1">
        <f t="array" ref="BO462">IF(CNGE_2024_M3_Secc1!$AO$111=CNGE_2024_M3_Secc1!$AQ$111,O,IF(CNGE_2024_M3_Secc1!AB133="",1,0))</f>
        <v>#NAME?</v>
      </c>
      <c r="BP462" s="202" t="e" cm="1">
        <f t="array" ref="BP462">IF(CNGE_2024_M3_Secc1!$AO$111=CNGE_2024_M3_Secc1!$AQ$111,O,IF(CNGE_2024_M3_Secc1!AC133="",1,0))</f>
        <v>#NAME?</v>
      </c>
      <c r="BQ462" s="202" t="e" cm="1">
        <f t="array" ref="BQ462">IF(CNGE_2024_M3_Secc1!$AO$111=CNGE_2024_M3_Secc1!$AQ$111,O,IF(CNGE_2024_M3_Secc1!AD133="",1,0))</f>
        <v>#NAME?</v>
      </c>
      <c r="BS462" s="563">
        <f t="shared" si="251"/>
        <v>0</v>
      </c>
      <c r="BT462" s="563"/>
      <c r="BU462" s="563">
        <f t="shared" si="231"/>
        <v>0</v>
      </c>
      <c r="BV462" s="563"/>
      <c r="BW462" s="563">
        <f t="shared" si="232"/>
        <v>0</v>
      </c>
      <c r="BX462" s="563"/>
      <c r="CF462" s="202">
        <f>IF($AH$96=$AJ$96,0,
IF(OR(AND($BS$118="NS",O462&lt;&gt;"NA",OR(O462="NS",O462=0)),AND($BS$118="NA",O462&lt;&gt;"NS",OR(O462="NA",O462=0))),0,
IF(OR(AND($BS$118&lt;&gt;"NS",$BS$118&lt;&gt;"NA",O462&lt;&gt;"NS",O462&lt;&gt;"NA",O462&gt;$BS$118),
AND(O462&gt;0,OR($BS$118="NS",$BS$118="NA")),
AND($BS$118&lt;&gt;"NS",$BS$118&lt;&gt;"NA",$BS$118&gt;=0,O462="NA"),
AND($BS$118&lt;&gt;"NS",$BS$118&lt;&gt;"NA",$BS$118=0,O462="NS")),1,0)))</f>
        <v>0</v>
      </c>
      <c r="CG462" s="202">
        <f t="shared" ref="CG462" si="417">IF($AH$96=$AJ$96,0,
IF(OR(AND($BS$118="NS",P462&lt;&gt;"NA",OR(P462="NS",P462=0)),AND($BS$118="NA",P462&lt;&gt;"NS",OR(P462="NA",P462=0))),0,
IF(OR(AND($BS$118&lt;&gt;"NS",$BS$118&lt;&gt;"NA",P462&lt;&gt;"NS",P462&lt;&gt;"NA",P462&gt;$BS$118),
AND(P462&gt;0,OR($BS$118="NS",$BS$118="NA")),
AND($BS$118&lt;&gt;"NS",$BS$118&lt;&gt;"NA",$BS$118&gt;=0,P462="NA"),
AND($BS$118&lt;&gt;"NS",$BS$118&lt;&gt;"NA",$BS$118=0,P462="NS")),1,0)))</f>
        <v>0</v>
      </c>
      <c r="CH462" s="202">
        <f t="shared" ref="CH462" si="418">IF($AH$96=$AJ$96,0,
IF(OR(AND($BS$118="NS",Q462&lt;&gt;"NA",OR(Q462="NS",Q462=0)),AND($BS$118="NA",Q462&lt;&gt;"NS",OR(Q462="NA",Q462=0))),0,
IF(OR(AND($BS$118&lt;&gt;"NS",$BS$118&lt;&gt;"NA",Q462&lt;&gt;"NS",Q462&lt;&gt;"NA",Q462&gt;$BS$118),
AND(Q462&gt;0,OR($BS$118="NS",$BS$118="NA")),
AND($BS$118&lt;&gt;"NS",$BS$118&lt;&gt;"NA",$BS$118&gt;=0,Q462="NA"),
AND($BS$118&lt;&gt;"NS",$BS$118&lt;&gt;"NA",$BS$118=0,Q462="NS")),1,0)))</f>
        <v>0</v>
      </c>
      <c r="CI462" s="202">
        <f t="shared" ref="CI462" si="419">IF($AH$96=$AJ$96,0,
IF(OR(AND($BS$118="NS",R462&lt;&gt;"NA",OR(R462="NS",R462=0)),AND($BS$118="NA",R462&lt;&gt;"NS",OR(R462="NA",R462=0))),0,
IF(OR(AND($BS$118&lt;&gt;"NS",$BS$118&lt;&gt;"NA",R462&lt;&gt;"NS",R462&lt;&gt;"NA",R462&gt;$BS$118),
AND(R462&gt;0,OR($BS$118="NS",$BS$118="NA")),
AND($BS$118&lt;&gt;"NS",$BS$118&lt;&gt;"NA",$BS$118&gt;=0,R462="NA"),
AND($BS$118&lt;&gt;"NS",$BS$118&lt;&gt;"NA",$BS$118=0,R462="NS")),1,0)))</f>
        <v>0</v>
      </c>
      <c r="CJ462" s="202">
        <f t="shared" ref="CJ462" si="420">IF($AH$96=$AJ$96,0,
IF(OR(AND($BS$118="NS",S462&lt;&gt;"NA",OR(S462="NS",S462=0)),AND($BS$118="NA",S462&lt;&gt;"NS",OR(S462="NA",S462=0))),0,
IF(OR(AND($BS$118&lt;&gt;"NS",$BS$118&lt;&gt;"NA",S462&lt;&gt;"NS",S462&lt;&gt;"NA",S462&gt;$BS$118),
AND(S462&gt;0,OR($BS$118="NS",$BS$118="NA")),
AND($BS$118&lt;&gt;"NS",$BS$118&lt;&gt;"NA",$BS$118&gt;=0,S462="NA"),
AND($BS$118&lt;&gt;"NS",$BS$118&lt;&gt;"NA",$BS$118=0,S462="NS")),1,0)))</f>
        <v>0</v>
      </c>
      <c r="CK462" s="202">
        <f t="shared" ref="CK462" si="421">IF($AH$96=$AJ$96,0,
IF(OR(AND($BS$118="NS",T462&lt;&gt;"NA",OR(T462="NS",T462=0)),AND($BS$118="NA",T462&lt;&gt;"NS",OR(T462="NA",T462=0))),0,
IF(OR(AND($BS$118&lt;&gt;"NS",$BS$118&lt;&gt;"NA",T462&lt;&gt;"NS",T462&lt;&gt;"NA",T462&gt;$BS$118),
AND(T462&gt;0,OR($BS$118="NS",$BS$118="NA")),
AND($BS$118&lt;&gt;"NS",$BS$118&lt;&gt;"NA",$BS$118&gt;=0,T462="NA"),
AND($BS$118&lt;&gt;"NS",$BS$118&lt;&gt;"NA",$BS$118=0,T462="NS")),1,0)))</f>
        <v>0</v>
      </c>
      <c r="CL462" s="202">
        <f t="shared" ref="CL462" si="422">IF($AH$96=$AJ$96,0,
IF(OR(AND($BS$118="NS",U462&lt;&gt;"NA",OR(U462="NS",U462=0)),AND($BS$118="NA",U462&lt;&gt;"NS",OR(U462="NA",U462=0))),0,
IF(OR(AND($BS$118&lt;&gt;"NS",$BS$118&lt;&gt;"NA",U462&lt;&gt;"NS",U462&lt;&gt;"NA",U462&gt;$BS$118),
AND(U462&gt;0,OR($BS$118="NS",$BS$118="NA")),
AND($BS$118&lt;&gt;"NS",$BS$118&lt;&gt;"NA",$BS$118&gt;=0,U462="NA"),
AND($BS$118&lt;&gt;"NS",$BS$118&lt;&gt;"NA",$BS$118=0,U462="NS")),1,0)))</f>
        <v>0</v>
      </c>
      <c r="CM462" s="202">
        <f t="shared" ref="CM462" si="423">IF($AH$96=$AJ$96,0,
IF(OR(AND($BS$118="NS",V462&lt;&gt;"NA",OR(V462="NS",V462=0)),AND($BS$118="NA",V462&lt;&gt;"NS",OR(V462="NA",V462=0))),0,
IF(OR(AND($BS$118&lt;&gt;"NS",$BS$118&lt;&gt;"NA",V462&lt;&gt;"NS",V462&lt;&gt;"NA",V462&gt;$BS$118),
AND(V462&gt;0,OR($BS$118="NS",$BS$118="NA")),
AND($BS$118&lt;&gt;"NS",$BS$118&lt;&gt;"NA",$BS$118&gt;=0,V462="NA"),
AND($BS$118&lt;&gt;"NS",$BS$118&lt;&gt;"NA",$BS$118=0,V462="NS")),1,0)))</f>
        <v>0</v>
      </c>
      <c r="CN462" s="202">
        <f t="shared" ref="CN462" si="424">IF($AH$96=$AJ$96,0,
IF(OR(AND($BS$118="NS",W462&lt;&gt;"NA",OR(W462="NS",W462=0)),AND($BS$118="NA",W462&lt;&gt;"NS",OR(W462="NA",W462=0))),0,
IF(OR(AND($BS$118&lt;&gt;"NS",$BS$118&lt;&gt;"NA",W462&lt;&gt;"NS",W462&lt;&gt;"NA",W462&gt;$BS$118),
AND(W462&gt;0,OR($BS$118="NS",$BS$118="NA")),
AND($BS$118&lt;&gt;"NS",$BS$118&lt;&gt;"NA",$BS$118&gt;=0,W462="NA"),
AND($BS$118&lt;&gt;"NS",$BS$118&lt;&gt;"NA",$BS$118=0,W462="NS")),1,0)))</f>
        <v>0</v>
      </c>
      <c r="CO462" s="202">
        <f t="shared" ref="CO462" si="425">IF($AH$96=$AJ$96,0,
IF(OR(AND($BS$118="NS",X462&lt;&gt;"NA",OR(X462="NS",X462=0)),AND($BS$118="NA",X462&lt;&gt;"NS",OR(X462="NA",X462=0))),0,
IF(OR(AND($BS$118&lt;&gt;"NS",$BS$118&lt;&gt;"NA",X462&lt;&gt;"NS",X462&lt;&gt;"NA",X462&gt;$BS$118),
AND(X462&gt;0,OR($BS$118="NS",$BS$118="NA")),
AND($BS$118&lt;&gt;"NS",$BS$118&lt;&gt;"NA",$BS$118&gt;=0,X462="NA"),
AND($BS$118&lt;&gt;"NS",$BS$118&lt;&gt;"NA",$BS$118=0,X462="NS")),1,0)))</f>
        <v>0</v>
      </c>
      <c r="CP462" s="202">
        <f t="shared" ref="CP462" si="426">IF($AH$96=$AJ$96,0,
IF(OR(AND($BS$118="NS",Y462&lt;&gt;"NA",OR(Y462="NS",Y462=0)),AND($BS$118="NA",Y462&lt;&gt;"NS",OR(Y462="NA",Y462=0))),0,
IF(OR(AND($BS$118&lt;&gt;"NS",$BS$118&lt;&gt;"NA",Y462&lt;&gt;"NS",Y462&lt;&gt;"NA",Y462&gt;$BS$118),
AND(Y462&gt;0,OR($BS$118="NS",$BS$118="NA")),
AND($BS$118&lt;&gt;"NS",$BS$118&lt;&gt;"NA",$BS$118&gt;=0,Y462="NA"),
AND($BS$118&lt;&gt;"NS",$BS$118&lt;&gt;"NA",$BS$118=0,Y462="NS")),1,0)))</f>
        <v>0</v>
      </c>
      <c r="CQ462" s="202">
        <f t="shared" ref="CQ462" si="427">IF($AH$96=$AJ$96,0,
IF(OR(AND($BS$118="NS",Z462&lt;&gt;"NA",OR(Z462="NS",Z462=0)),AND($BS$118="NA",Z462&lt;&gt;"NS",OR(Z462="NA",Z462=0))),0,
IF(OR(AND($BS$118&lt;&gt;"NS",$BS$118&lt;&gt;"NA",Z462&lt;&gt;"NS",Z462&lt;&gt;"NA",Z462&gt;$BS$118),
AND(Z462&gt;0,OR($BS$118="NS",$BS$118="NA")),
AND($BS$118&lt;&gt;"NS",$BS$118&lt;&gt;"NA",$BS$118&gt;=0,Z462="NA"),
AND($BS$118&lt;&gt;"NS",$BS$118&lt;&gt;"NA",$BS$118=0,Z462="NS")),1,0)))</f>
        <v>0</v>
      </c>
      <c r="CR462" s="202">
        <f t="shared" ref="CR462" si="428">IF($AH$96=$AJ$96,0,
IF(OR(AND($BS$118="NS",AA462&lt;&gt;"NA",OR(AA462="NS",AA462=0)),AND($BS$118="NA",AA462&lt;&gt;"NS",OR(AA462="NA",AA462=0))),0,
IF(OR(AND($BS$118&lt;&gt;"NS",$BS$118&lt;&gt;"NA",AA462&lt;&gt;"NS",AA462&lt;&gt;"NA",AA462&gt;$BS$118),
AND(AA462&gt;0,OR($BS$118="NS",$BS$118="NA")),
AND($BS$118&lt;&gt;"NS",$BS$118&lt;&gt;"NA",$BS$118&gt;=0,AA462="NA"),
AND($BS$118&lt;&gt;"NS",$BS$118&lt;&gt;"NA",$BS$118=0,AA462="NS")),1,0)))</f>
        <v>0</v>
      </c>
      <c r="CS462" s="202">
        <f t="shared" ref="CS462" si="429">IF($AH$96=$AJ$96,0,
IF(OR(AND($BS$118="NS",AB462&lt;&gt;"NA",OR(AB462="NS",AB462=0)),AND($BS$118="NA",AB462&lt;&gt;"NS",OR(AB462="NA",AB462=0))),0,
IF(OR(AND($BS$118&lt;&gt;"NS",$BS$118&lt;&gt;"NA",AB462&lt;&gt;"NS",AB462&lt;&gt;"NA",AB462&gt;$BS$118),
AND(AB462&gt;0,OR($BS$118="NS",$BS$118="NA")),
AND($BS$118&lt;&gt;"NS",$BS$118&lt;&gt;"NA",$BS$118&gt;=0,AB462="NA"),
AND($BS$118&lt;&gt;"NS",$BS$118&lt;&gt;"NA",$BS$118=0,AB462="NS")),1,0)))</f>
        <v>0</v>
      </c>
      <c r="CT462" s="202">
        <f t="shared" ref="CT462" si="430">IF($AH$96=$AJ$96,0,
IF(OR(AND($BS$118="NS",AC462&lt;&gt;"NA",OR(AC462="NS",AC462=0)),AND($BS$118="NA",AC462&lt;&gt;"NS",OR(AC462="NA",AC462=0))),0,
IF(OR(AND($BS$118&lt;&gt;"NS",$BS$118&lt;&gt;"NA",AC462&lt;&gt;"NS",AC462&lt;&gt;"NA",AC462&gt;$BS$118),
AND(AC462&gt;0,OR($BS$118="NS",$BS$118="NA")),
AND($BS$118&lt;&gt;"NS",$BS$118&lt;&gt;"NA",$BS$118&gt;=0,AC462="NA"),
AND($BS$118&lt;&gt;"NS",$BS$118&lt;&gt;"NA",$BS$118=0,AC462="NS")),1,0)))</f>
        <v>0</v>
      </c>
      <c r="CU462" s="202">
        <f t="shared" ref="CU462" si="431">IF($AH$96=$AJ$96,0,
IF(OR(AND($BS$118="NS",AD462&lt;&gt;"NA",OR(AD462="NS",AD462=0)),AND($BS$118="NA",AD462&lt;&gt;"NS",OR(AD462="NA",AD462=0))),0,
IF(OR(AND($BS$118&lt;&gt;"NS",$BS$118&lt;&gt;"NA",AD462&lt;&gt;"NS",AD462&lt;&gt;"NA",AD462&gt;$BS$118),
AND(AD462&gt;0,OR($BS$118="NS",$BS$118="NA")),
AND($BS$118&lt;&gt;"NS",$BS$118&lt;&gt;"NA",$BS$118&gt;=0,AD462="NA"),
AND($BS$118&lt;&gt;"NS",$BS$118&lt;&gt;"NA",$BS$118=0,AD462="NS")),1,0)))</f>
        <v>0</v>
      </c>
      <c r="CV462" s="202">
        <f t="shared" si="248"/>
        <v>0</v>
      </c>
      <c r="CW462" s="241" t="str">
        <f>IF(CV462=0,"",IF(SUM($CV$449:CV462)=1,_xlfn.NUMBERVALUE(C462),IF($CV$495&gt;SUM($CV$449:CV462),_xlfn.CONCAT(", ",_xlfn.NUMBERVALUE(C462)),IF($CV$495=SUM($CV$449:CV462),_xlfn.CONCAT(" y ",_xlfn.NUMBERVALUE(C462))))))</f>
        <v/>
      </c>
      <c r="CY462" s="563">
        <f t="shared" si="249"/>
        <v>0</v>
      </c>
      <c r="CZ462" s="563"/>
    </row>
    <row r="463" spans="1:104" s="211" customFormat="1" ht="15" customHeight="1">
      <c r="A463" s="18"/>
      <c r="B463" s="51"/>
      <c r="C463" s="48" t="s">
        <v>5014</v>
      </c>
      <c r="D463" s="547" t="str">
        <f>IF(CNGE_2024_M3_Secc1!D66="","",CNGE_2024_M3_Secc1!D66)</f>
        <v/>
      </c>
      <c r="E463" s="548"/>
      <c r="F463" s="548"/>
      <c r="G463" s="548"/>
      <c r="H463" s="548"/>
      <c r="I463" s="548"/>
      <c r="J463" s="548"/>
      <c r="K463" s="548"/>
      <c r="L463" s="548"/>
      <c r="M463" s="549"/>
      <c r="N463" s="103"/>
      <c r="O463" s="103"/>
      <c r="P463" s="103"/>
      <c r="Q463" s="103"/>
      <c r="R463" s="103"/>
      <c r="S463" s="103"/>
      <c r="T463" s="103"/>
      <c r="U463" s="103"/>
      <c r="V463" s="103"/>
      <c r="W463" s="103"/>
      <c r="X463" s="103"/>
      <c r="Y463" s="103"/>
      <c r="Z463" s="103"/>
      <c r="AA463" s="103"/>
      <c r="AB463" s="103"/>
      <c r="AC463" s="103"/>
      <c r="AD463" s="103"/>
      <c r="AE463" s="213"/>
      <c r="AF463" s="210"/>
      <c r="AH463" s="522">
        <f t="shared" si="225"/>
        <v>0</v>
      </c>
      <c r="AI463" s="522"/>
      <c r="AJ463" s="522">
        <f t="shared" si="226"/>
        <v>0</v>
      </c>
      <c r="AK463" s="522"/>
      <c r="AL463" s="522">
        <f t="shared" si="227"/>
        <v>0</v>
      </c>
      <c r="AM463" s="522" t="str">
        <f t="shared" si="228"/>
        <v>NA</v>
      </c>
      <c r="AN463" s="524">
        <f t="shared" si="229"/>
        <v>0</v>
      </c>
      <c r="AO463" s="526"/>
      <c r="AP463" s="125" t="str">
        <f>IF(AN463=0,"", IF(SUM($AN$449:AN463)=1,_xlfn.CONCAT(AQ463), IF($AN$495&gt;SUM($AN$449:AN463),_xlfn.CONCAT(", ",AQ463), IF($AN$495=SUM($AN$449:AN463),_xlfn.CONCAT(" y ",AQ463,".")))))</f>
        <v/>
      </c>
      <c r="AQ463" s="113">
        <f t="shared" si="230"/>
        <v>14</v>
      </c>
      <c r="AS463" s="563">
        <f t="shared" si="250"/>
        <v>0</v>
      </c>
      <c r="AT463" s="563"/>
      <c r="BB463" s="202" t="e" cm="1">
        <f t="array" ref="BB463">IF(CNGE_2024_M3_Secc1!$AO$111=CNGE_2024_M3_Secc1!$AQ$111,O,IF(CNGE_2024_M3_Secc1!O134="",1,0))</f>
        <v>#NAME?</v>
      </c>
      <c r="BC463" s="202" t="e" cm="1">
        <f t="array" ref="BC463">IF(CNGE_2024_M3_Secc1!$AO$111=CNGE_2024_M3_Secc1!$AQ$111,O,IF(CNGE_2024_M3_Secc1!P134="",1,0))</f>
        <v>#NAME?</v>
      </c>
      <c r="BD463" s="202" t="e" cm="1">
        <f t="array" ref="BD463">IF(CNGE_2024_M3_Secc1!$AO$111=CNGE_2024_M3_Secc1!$AQ$111,O,IF(CNGE_2024_M3_Secc1!Q134="",1,0))</f>
        <v>#NAME?</v>
      </c>
      <c r="BE463" s="202" t="e" cm="1">
        <f t="array" ref="BE463">IF(CNGE_2024_M3_Secc1!$AO$111=CNGE_2024_M3_Secc1!$AQ$111,O,IF(CNGE_2024_M3_Secc1!R134="",1,0))</f>
        <v>#NAME?</v>
      </c>
      <c r="BF463" s="202" t="e" cm="1">
        <f t="array" ref="BF463">IF(CNGE_2024_M3_Secc1!$AO$111=CNGE_2024_M3_Secc1!$AQ$111,O,IF(CNGE_2024_M3_Secc1!S134="",1,0))</f>
        <v>#NAME?</v>
      </c>
      <c r="BG463" s="202" t="e" cm="1">
        <f t="array" ref="BG463">IF(CNGE_2024_M3_Secc1!$AO$111=CNGE_2024_M3_Secc1!$AQ$111,O,IF(CNGE_2024_M3_Secc1!T134="",1,0))</f>
        <v>#NAME?</v>
      </c>
      <c r="BH463" s="202" t="e" cm="1">
        <f t="array" ref="BH463">IF(CNGE_2024_M3_Secc1!$AO$111=CNGE_2024_M3_Secc1!$AQ$111,O,IF(CNGE_2024_M3_Secc1!U134="",1,0))</f>
        <v>#NAME?</v>
      </c>
      <c r="BI463" s="202" t="e" cm="1">
        <f t="array" ref="BI463">IF(CNGE_2024_M3_Secc1!$AO$111=CNGE_2024_M3_Secc1!$AQ$111,O,IF(CNGE_2024_M3_Secc1!V134="",1,0))</f>
        <v>#NAME?</v>
      </c>
      <c r="BJ463" s="202" t="e" cm="1">
        <f t="array" ref="BJ463">IF(CNGE_2024_M3_Secc1!$AO$111=CNGE_2024_M3_Secc1!$AQ$111,O,IF(CNGE_2024_M3_Secc1!W134="",1,0))</f>
        <v>#NAME?</v>
      </c>
      <c r="BK463" s="202" t="e" cm="1">
        <f t="array" ref="BK463">IF(CNGE_2024_M3_Secc1!$AO$111=CNGE_2024_M3_Secc1!$AQ$111,O,IF(CNGE_2024_M3_Secc1!X134="",1,0))</f>
        <v>#NAME?</v>
      </c>
      <c r="BL463" s="202" t="e" cm="1">
        <f t="array" ref="BL463">IF(CNGE_2024_M3_Secc1!$AO$111=CNGE_2024_M3_Secc1!$AQ$111,O,IF(CNGE_2024_M3_Secc1!Y134="",1,0))</f>
        <v>#NAME?</v>
      </c>
      <c r="BM463" s="202" t="e" cm="1">
        <f t="array" ref="BM463">IF(CNGE_2024_M3_Secc1!$AO$111=CNGE_2024_M3_Secc1!$AQ$111,O,IF(CNGE_2024_M3_Secc1!Z134="",1,0))</f>
        <v>#NAME?</v>
      </c>
      <c r="BN463" s="202" t="e" cm="1">
        <f t="array" ref="BN463">IF(CNGE_2024_M3_Secc1!$AO$111=CNGE_2024_M3_Secc1!$AQ$111,O,IF(CNGE_2024_M3_Secc1!AA134="",1,0))</f>
        <v>#NAME?</v>
      </c>
      <c r="BO463" s="202" t="e" cm="1">
        <f t="array" ref="BO463">IF(CNGE_2024_M3_Secc1!$AO$111=CNGE_2024_M3_Secc1!$AQ$111,O,IF(CNGE_2024_M3_Secc1!AB134="",1,0))</f>
        <v>#NAME?</v>
      </c>
      <c r="BP463" s="202" t="e" cm="1">
        <f t="array" ref="BP463">IF(CNGE_2024_M3_Secc1!$AO$111=CNGE_2024_M3_Secc1!$AQ$111,O,IF(CNGE_2024_M3_Secc1!AC134="",1,0))</f>
        <v>#NAME?</v>
      </c>
      <c r="BQ463" s="202" t="e" cm="1">
        <f t="array" ref="BQ463">IF(CNGE_2024_M3_Secc1!$AO$111=CNGE_2024_M3_Secc1!$AQ$111,O,IF(CNGE_2024_M3_Secc1!AD134="",1,0))</f>
        <v>#NAME?</v>
      </c>
      <c r="BS463" s="563">
        <f t="shared" si="251"/>
        <v>0</v>
      </c>
      <c r="BT463" s="563"/>
      <c r="BU463" s="563">
        <f t="shared" si="231"/>
        <v>0</v>
      </c>
      <c r="BV463" s="563"/>
      <c r="BW463" s="563">
        <f t="shared" si="232"/>
        <v>0</v>
      </c>
      <c r="BX463" s="563"/>
      <c r="CF463" s="202">
        <f>IF($AH$96=$AJ$96,0,
IF(OR(AND($BS$119="NS",O463&lt;&gt;"NA",OR(O463="NS",O463=0)),AND($BS$119="NA",O463&lt;&gt;"NS",OR(O463="NA",O463=0))),0,
IF(OR(AND($BS$119&lt;&gt;"NS",$BS$119&lt;&gt;"NA",O463&lt;&gt;"NS",O463&lt;&gt;"NA",O463&gt;$BS$119),
AND(O463&gt;0,OR($BS$119="NS",$BS$119="NA")),
AND($BS$119&lt;&gt;"NS",$BS$119&lt;&gt;"NA",$BS$119&gt;=0,O463="NA"),
AND($BS$119&lt;&gt;"NS",$BS$119&lt;&gt;"NA",$BS$119=0,O463="NS")),1,0)))</f>
        <v>0</v>
      </c>
      <c r="CG463" s="202">
        <f t="shared" ref="CG463" si="432">IF($AH$96=$AJ$96,0,
IF(OR(AND($BS$119="NS",P463&lt;&gt;"NA",OR(P463="NS",P463=0)),AND($BS$119="NA",P463&lt;&gt;"NS",OR(P463="NA",P463=0))),0,
IF(OR(AND($BS$119&lt;&gt;"NS",$BS$119&lt;&gt;"NA",P463&lt;&gt;"NS",P463&lt;&gt;"NA",P463&gt;$BS$119),
AND(P463&gt;0,OR($BS$119="NS",$BS$119="NA")),
AND($BS$119&lt;&gt;"NS",$BS$119&lt;&gt;"NA",$BS$119&gt;=0,P463="NA"),
AND($BS$119&lt;&gt;"NS",$BS$119&lt;&gt;"NA",$BS$119=0,P463="NS")),1,0)))</f>
        <v>0</v>
      </c>
      <c r="CH463" s="202">
        <f t="shared" ref="CH463" si="433">IF($AH$96=$AJ$96,0,
IF(OR(AND($BS$119="NS",Q463&lt;&gt;"NA",OR(Q463="NS",Q463=0)),AND($BS$119="NA",Q463&lt;&gt;"NS",OR(Q463="NA",Q463=0))),0,
IF(OR(AND($BS$119&lt;&gt;"NS",$BS$119&lt;&gt;"NA",Q463&lt;&gt;"NS",Q463&lt;&gt;"NA",Q463&gt;$BS$119),
AND(Q463&gt;0,OR($BS$119="NS",$BS$119="NA")),
AND($BS$119&lt;&gt;"NS",$BS$119&lt;&gt;"NA",$BS$119&gt;=0,Q463="NA"),
AND($BS$119&lt;&gt;"NS",$BS$119&lt;&gt;"NA",$BS$119=0,Q463="NS")),1,0)))</f>
        <v>0</v>
      </c>
      <c r="CI463" s="202">
        <f t="shared" ref="CI463" si="434">IF($AH$96=$AJ$96,0,
IF(OR(AND($BS$119="NS",R463&lt;&gt;"NA",OR(R463="NS",R463=0)),AND($BS$119="NA",R463&lt;&gt;"NS",OR(R463="NA",R463=0))),0,
IF(OR(AND($BS$119&lt;&gt;"NS",$BS$119&lt;&gt;"NA",R463&lt;&gt;"NS",R463&lt;&gt;"NA",R463&gt;$BS$119),
AND(R463&gt;0,OR($BS$119="NS",$BS$119="NA")),
AND($BS$119&lt;&gt;"NS",$BS$119&lt;&gt;"NA",$BS$119&gt;=0,R463="NA"),
AND($BS$119&lt;&gt;"NS",$BS$119&lt;&gt;"NA",$BS$119=0,R463="NS")),1,0)))</f>
        <v>0</v>
      </c>
      <c r="CJ463" s="202">
        <f t="shared" ref="CJ463" si="435">IF($AH$96=$AJ$96,0,
IF(OR(AND($BS$119="NS",S463&lt;&gt;"NA",OR(S463="NS",S463=0)),AND($BS$119="NA",S463&lt;&gt;"NS",OR(S463="NA",S463=0))),0,
IF(OR(AND($BS$119&lt;&gt;"NS",$BS$119&lt;&gt;"NA",S463&lt;&gt;"NS",S463&lt;&gt;"NA",S463&gt;$BS$119),
AND(S463&gt;0,OR($BS$119="NS",$BS$119="NA")),
AND($BS$119&lt;&gt;"NS",$BS$119&lt;&gt;"NA",$BS$119&gt;=0,S463="NA"),
AND($BS$119&lt;&gt;"NS",$BS$119&lt;&gt;"NA",$BS$119=0,S463="NS")),1,0)))</f>
        <v>0</v>
      </c>
      <c r="CK463" s="202">
        <f t="shared" ref="CK463" si="436">IF($AH$96=$AJ$96,0,
IF(OR(AND($BS$119="NS",T463&lt;&gt;"NA",OR(T463="NS",T463=0)),AND($BS$119="NA",T463&lt;&gt;"NS",OR(T463="NA",T463=0))),0,
IF(OR(AND($BS$119&lt;&gt;"NS",$BS$119&lt;&gt;"NA",T463&lt;&gt;"NS",T463&lt;&gt;"NA",T463&gt;$BS$119),
AND(T463&gt;0,OR($BS$119="NS",$BS$119="NA")),
AND($BS$119&lt;&gt;"NS",$BS$119&lt;&gt;"NA",$BS$119&gt;=0,T463="NA"),
AND($BS$119&lt;&gt;"NS",$BS$119&lt;&gt;"NA",$BS$119=0,T463="NS")),1,0)))</f>
        <v>0</v>
      </c>
      <c r="CL463" s="202">
        <f t="shared" ref="CL463" si="437">IF($AH$96=$AJ$96,0,
IF(OR(AND($BS$119="NS",U463&lt;&gt;"NA",OR(U463="NS",U463=0)),AND($BS$119="NA",U463&lt;&gt;"NS",OR(U463="NA",U463=0))),0,
IF(OR(AND($BS$119&lt;&gt;"NS",$BS$119&lt;&gt;"NA",U463&lt;&gt;"NS",U463&lt;&gt;"NA",U463&gt;$BS$119),
AND(U463&gt;0,OR($BS$119="NS",$BS$119="NA")),
AND($BS$119&lt;&gt;"NS",$BS$119&lt;&gt;"NA",$BS$119&gt;=0,U463="NA"),
AND($BS$119&lt;&gt;"NS",$BS$119&lt;&gt;"NA",$BS$119=0,U463="NS")),1,0)))</f>
        <v>0</v>
      </c>
      <c r="CM463" s="202">
        <f t="shared" ref="CM463" si="438">IF($AH$96=$AJ$96,0,
IF(OR(AND($BS$119="NS",V463&lt;&gt;"NA",OR(V463="NS",V463=0)),AND($BS$119="NA",V463&lt;&gt;"NS",OR(V463="NA",V463=0))),0,
IF(OR(AND($BS$119&lt;&gt;"NS",$BS$119&lt;&gt;"NA",V463&lt;&gt;"NS",V463&lt;&gt;"NA",V463&gt;$BS$119),
AND(V463&gt;0,OR($BS$119="NS",$BS$119="NA")),
AND($BS$119&lt;&gt;"NS",$BS$119&lt;&gt;"NA",$BS$119&gt;=0,V463="NA"),
AND($BS$119&lt;&gt;"NS",$BS$119&lt;&gt;"NA",$BS$119=0,V463="NS")),1,0)))</f>
        <v>0</v>
      </c>
      <c r="CN463" s="202">
        <f t="shared" ref="CN463" si="439">IF($AH$96=$AJ$96,0,
IF(OR(AND($BS$119="NS",W463&lt;&gt;"NA",OR(W463="NS",W463=0)),AND($BS$119="NA",W463&lt;&gt;"NS",OR(W463="NA",W463=0))),0,
IF(OR(AND($BS$119&lt;&gt;"NS",$BS$119&lt;&gt;"NA",W463&lt;&gt;"NS",W463&lt;&gt;"NA",W463&gt;$BS$119),
AND(W463&gt;0,OR($BS$119="NS",$BS$119="NA")),
AND($BS$119&lt;&gt;"NS",$BS$119&lt;&gt;"NA",$BS$119&gt;=0,W463="NA"),
AND($BS$119&lt;&gt;"NS",$BS$119&lt;&gt;"NA",$BS$119=0,W463="NS")),1,0)))</f>
        <v>0</v>
      </c>
      <c r="CO463" s="202">
        <f t="shared" ref="CO463" si="440">IF($AH$96=$AJ$96,0,
IF(OR(AND($BS$119="NS",X463&lt;&gt;"NA",OR(X463="NS",X463=0)),AND($BS$119="NA",X463&lt;&gt;"NS",OR(X463="NA",X463=0))),0,
IF(OR(AND($BS$119&lt;&gt;"NS",$BS$119&lt;&gt;"NA",X463&lt;&gt;"NS",X463&lt;&gt;"NA",X463&gt;$BS$119),
AND(X463&gt;0,OR($BS$119="NS",$BS$119="NA")),
AND($BS$119&lt;&gt;"NS",$BS$119&lt;&gt;"NA",$BS$119&gt;=0,X463="NA"),
AND($BS$119&lt;&gt;"NS",$BS$119&lt;&gt;"NA",$BS$119=0,X463="NS")),1,0)))</f>
        <v>0</v>
      </c>
      <c r="CP463" s="202">
        <f t="shared" ref="CP463" si="441">IF($AH$96=$AJ$96,0,
IF(OR(AND($BS$119="NS",Y463&lt;&gt;"NA",OR(Y463="NS",Y463=0)),AND($BS$119="NA",Y463&lt;&gt;"NS",OR(Y463="NA",Y463=0))),0,
IF(OR(AND($BS$119&lt;&gt;"NS",$BS$119&lt;&gt;"NA",Y463&lt;&gt;"NS",Y463&lt;&gt;"NA",Y463&gt;$BS$119),
AND(Y463&gt;0,OR($BS$119="NS",$BS$119="NA")),
AND($BS$119&lt;&gt;"NS",$BS$119&lt;&gt;"NA",$BS$119&gt;=0,Y463="NA"),
AND($BS$119&lt;&gt;"NS",$BS$119&lt;&gt;"NA",$BS$119=0,Y463="NS")),1,0)))</f>
        <v>0</v>
      </c>
      <c r="CQ463" s="202">
        <f t="shared" ref="CQ463" si="442">IF($AH$96=$AJ$96,0,
IF(OR(AND($BS$119="NS",Z463&lt;&gt;"NA",OR(Z463="NS",Z463=0)),AND($BS$119="NA",Z463&lt;&gt;"NS",OR(Z463="NA",Z463=0))),0,
IF(OR(AND($BS$119&lt;&gt;"NS",$BS$119&lt;&gt;"NA",Z463&lt;&gt;"NS",Z463&lt;&gt;"NA",Z463&gt;$BS$119),
AND(Z463&gt;0,OR($BS$119="NS",$BS$119="NA")),
AND($BS$119&lt;&gt;"NS",$BS$119&lt;&gt;"NA",$BS$119&gt;=0,Z463="NA"),
AND($BS$119&lt;&gt;"NS",$BS$119&lt;&gt;"NA",$BS$119=0,Z463="NS")),1,0)))</f>
        <v>0</v>
      </c>
      <c r="CR463" s="202">
        <f t="shared" ref="CR463" si="443">IF($AH$96=$AJ$96,0,
IF(OR(AND($BS$119="NS",AA463&lt;&gt;"NA",OR(AA463="NS",AA463=0)),AND($BS$119="NA",AA463&lt;&gt;"NS",OR(AA463="NA",AA463=0))),0,
IF(OR(AND($BS$119&lt;&gt;"NS",$BS$119&lt;&gt;"NA",AA463&lt;&gt;"NS",AA463&lt;&gt;"NA",AA463&gt;$BS$119),
AND(AA463&gt;0,OR($BS$119="NS",$BS$119="NA")),
AND($BS$119&lt;&gt;"NS",$BS$119&lt;&gt;"NA",$BS$119&gt;=0,AA463="NA"),
AND($BS$119&lt;&gt;"NS",$BS$119&lt;&gt;"NA",$BS$119=0,AA463="NS")),1,0)))</f>
        <v>0</v>
      </c>
      <c r="CS463" s="202">
        <f t="shared" ref="CS463" si="444">IF($AH$96=$AJ$96,0,
IF(OR(AND($BS$119="NS",AB463&lt;&gt;"NA",OR(AB463="NS",AB463=0)),AND($BS$119="NA",AB463&lt;&gt;"NS",OR(AB463="NA",AB463=0))),0,
IF(OR(AND($BS$119&lt;&gt;"NS",$BS$119&lt;&gt;"NA",AB463&lt;&gt;"NS",AB463&lt;&gt;"NA",AB463&gt;$BS$119),
AND(AB463&gt;0,OR($BS$119="NS",$BS$119="NA")),
AND($BS$119&lt;&gt;"NS",$BS$119&lt;&gt;"NA",$BS$119&gt;=0,AB463="NA"),
AND($BS$119&lt;&gt;"NS",$BS$119&lt;&gt;"NA",$BS$119=0,AB463="NS")),1,0)))</f>
        <v>0</v>
      </c>
      <c r="CT463" s="202">
        <f t="shared" ref="CT463" si="445">IF($AH$96=$AJ$96,0,
IF(OR(AND($BS$119="NS",AC463&lt;&gt;"NA",OR(AC463="NS",AC463=0)),AND($BS$119="NA",AC463&lt;&gt;"NS",OR(AC463="NA",AC463=0))),0,
IF(OR(AND($BS$119&lt;&gt;"NS",$BS$119&lt;&gt;"NA",AC463&lt;&gt;"NS",AC463&lt;&gt;"NA",AC463&gt;$BS$119),
AND(AC463&gt;0,OR($BS$119="NS",$BS$119="NA")),
AND($BS$119&lt;&gt;"NS",$BS$119&lt;&gt;"NA",$BS$119&gt;=0,AC463="NA"),
AND($BS$119&lt;&gt;"NS",$BS$119&lt;&gt;"NA",$BS$119=0,AC463="NS")),1,0)))</f>
        <v>0</v>
      </c>
      <c r="CU463" s="202">
        <f t="shared" ref="CU463" si="446">IF($AH$96=$AJ$96,0,
IF(OR(AND($BS$119="NS",AD463&lt;&gt;"NA",OR(AD463="NS",AD463=0)),AND($BS$119="NA",AD463&lt;&gt;"NS",OR(AD463="NA",AD463=0))),0,
IF(OR(AND($BS$119&lt;&gt;"NS",$BS$119&lt;&gt;"NA",AD463&lt;&gt;"NS",AD463&lt;&gt;"NA",AD463&gt;$BS$119),
AND(AD463&gt;0,OR($BS$119="NS",$BS$119="NA")),
AND($BS$119&lt;&gt;"NS",$BS$119&lt;&gt;"NA",$BS$119&gt;=0,AD463="NA"),
AND($BS$119&lt;&gt;"NS",$BS$119&lt;&gt;"NA",$BS$119=0,AD463="NS")),1,0)))</f>
        <v>0</v>
      </c>
      <c r="CV463" s="202">
        <f t="shared" si="248"/>
        <v>0</v>
      </c>
      <c r="CW463" s="241" t="str">
        <f>IF(CV463=0,"",IF(SUM($CV$449:CV463)=1,_xlfn.NUMBERVALUE(C463),IF($CV$495&gt;SUM($CV$449:CV463),_xlfn.CONCAT(", ",_xlfn.NUMBERVALUE(C463)),IF($CV$495=SUM($CV$449:CV463),_xlfn.CONCAT(" y ",_xlfn.NUMBERVALUE(C463))))))</f>
        <v/>
      </c>
      <c r="CY463" s="563">
        <f t="shared" si="249"/>
        <v>0</v>
      </c>
      <c r="CZ463" s="563"/>
    </row>
    <row r="464" spans="1:104" s="211" customFormat="1" ht="15" customHeight="1">
      <c r="A464" s="18"/>
      <c r="B464" s="51"/>
      <c r="C464" s="48" t="s">
        <v>5015</v>
      </c>
      <c r="D464" s="547" t="str">
        <f>IF(CNGE_2024_M3_Secc1!D67="","",CNGE_2024_M3_Secc1!D67)</f>
        <v/>
      </c>
      <c r="E464" s="548"/>
      <c r="F464" s="548"/>
      <c r="G464" s="548"/>
      <c r="H464" s="548"/>
      <c r="I464" s="548"/>
      <c r="J464" s="548"/>
      <c r="K464" s="548"/>
      <c r="L464" s="548"/>
      <c r="M464" s="549"/>
      <c r="N464" s="103"/>
      <c r="O464" s="103"/>
      <c r="P464" s="103"/>
      <c r="Q464" s="103"/>
      <c r="R464" s="103"/>
      <c r="S464" s="103"/>
      <c r="T464" s="103"/>
      <c r="U464" s="103"/>
      <c r="V464" s="103"/>
      <c r="W464" s="103"/>
      <c r="X464" s="103"/>
      <c r="Y464" s="103"/>
      <c r="Z464" s="103"/>
      <c r="AA464" s="103"/>
      <c r="AB464" s="103"/>
      <c r="AC464" s="103"/>
      <c r="AD464" s="103"/>
      <c r="AE464" s="213"/>
      <c r="AF464" s="210"/>
      <c r="AH464" s="522">
        <f t="shared" si="225"/>
        <v>0</v>
      </c>
      <c r="AI464" s="522"/>
      <c r="AJ464" s="522">
        <f t="shared" si="226"/>
        <v>0</v>
      </c>
      <c r="AK464" s="522"/>
      <c r="AL464" s="522">
        <f t="shared" si="227"/>
        <v>0</v>
      </c>
      <c r="AM464" s="522" t="str">
        <f t="shared" si="228"/>
        <v>NA</v>
      </c>
      <c r="AN464" s="524">
        <f t="shared" si="229"/>
        <v>0</v>
      </c>
      <c r="AO464" s="526"/>
      <c r="AP464" s="125" t="str">
        <f>IF(AN464=0,"", IF(SUM($AN$449:AN464)=1,_xlfn.CONCAT(AQ464), IF($AN$495&gt;SUM($AN$449:AN464),_xlfn.CONCAT(", ",AQ464), IF($AN$495=SUM($AN$449:AN464),_xlfn.CONCAT(" y ",AQ464,".")))))</f>
        <v/>
      </c>
      <c r="AQ464" s="113">
        <f t="shared" si="230"/>
        <v>15</v>
      </c>
      <c r="AS464" s="563">
        <f t="shared" si="250"/>
        <v>0</v>
      </c>
      <c r="AT464" s="563"/>
      <c r="BB464" s="202" t="e" cm="1">
        <f t="array" ref="BB464">IF(CNGE_2024_M3_Secc1!$AO$111=CNGE_2024_M3_Secc1!$AQ$111,O,IF(CNGE_2024_M3_Secc1!O135="",1,0))</f>
        <v>#NAME?</v>
      </c>
      <c r="BC464" s="202" t="e" cm="1">
        <f t="array" ref="BC464">IF(CNGE_2024_M3_Secc1!$AO$111=CNGE_2024_M3_Secc1!$AQ$111,O,IF(CNGE_2024_M3_Secc1!P135="",1,0))</f>
        <v>#NAME?</v>
      </c>
      <c r="BD464" s="202" t="e" cm="1">
        <f t="array" ref="BD464">IF(CNGE_2024_M3_Secc1!$AO$111=CNGE_2024_M3_Secc1!$AQ$111,O,IF(CNGE_2024_M3_Secc1!Q135="",1,0))</f>
        <v>#NAME?</v>
      </c>
      <c r="BE464" s="202" t="e" cm="1">
        <f t="array" ref="BE464">IF(CNGE_2024_M3_Secc1!$AO$111=CNGE_2024_M3_Secc1!$AQ$111,O,IF(CNGE_2024_M3_Secc1!R135="",1,0))</f>
        <v>#NAME?</v>
      </c>
      <c r="BF464" s="202" t="e" cm="1">
        <f t="array" ref="BF464">IF(CNGE_2024_M3_Secc1!$AO$111=CNGE_2024_M3_Secc1!$AQ$111,O,IF(CNGE_2024_M3_Secc1!S135="",1,0))</f>
        <v>#NAME?</v>
      </c>
      <c r="BG464" s="202" t="e" cm="1">
        <f t="array" ref="BG464">IF(CNGE_2024_M3_Secc1!$AO$111=CNGE_2024_M3_Secc1!$AQ$111,O,IF(CNGE_2024_M3_Secc1!T135="",1,0))</f>
        <v>#NAME?</v>
      </c>
      <c r="BH464" s="202" t="e" cm="1">
        <f t="array" ref="BH464">IF(CNGE_2024_M3_Secc1!$AO$111=CNGE_2024_M3_Secc1!$AQ$111,O,IF(CNGE_2024_M3_Secc1!U135="",1,0))</f>
        <v>#NAME?</v>
      </c>
      <c r="BI464" s="202" t="e" cm="1">
        <f t="array" ref="BI464">IF(CNGE_2024_M3_Secc1!$AO$111=CNGE_2024_M3_Secc1!$AQ$111,O,IF(CNGE_2024_M3_Secc1!V135="",1,0))</f>
        <v>#NAME?</v>
      </c>
      <c r="BJ464" s="202" t="e" cm="1">
        <f t="array" ref="BJ464">IF(CNGE_2024_M3_Secc1!$AO$111=CNGE_2024_M3_Secc1!$AQ$111,O,IF(CNGE_2024_M3_Secc1!W135="",1,0))</f>
        <v>#NAME?</v>
      </c>
      <c r="BK464" s="202" t="e" cm="1">
        <f t="array" ref="BK464">IF(CNGE_2024_M3_Secc1!$AO$111=CNGE_2024_M3_Secc1!$AQ$111,O,IF(CNGE_2024_M3_Secc1!X135="",1,0))</f>
        <v>#NAME?</v>
      </c>
      <c r="BL464" s="202" t="e" cm="1">
        <f t="array" ref="BL464">IF(CNGE_2024_M3_Secc1!$AO$111=CNGE_2024_M3_Secc1!$AQ$111,O,IF(CNGE_2024_M3_Secc1!Y135="",1,0))</f>
        <v>#NAME?</v>
      </c>
      <c r="BM464" s="202" t="e" cm="1">
        <f t="array" ref="BM464">IF(CNGE_2024_M3_Secc1!$AO$111=CNGE_2024_M3_Secc1!$AQ$111,O,IF(CNGE_2024_M3_Secc1!Z135="",1,0))</f>
        <v>#NAME?</v>
      </c>
      <c r="BN464" s="202" t="e" cm="1">
        <f t="array" ref="BN464">IF(CNGE_2024_M3_Secc1!$AO$111=CNGE_2024_M3_Secc1!$AQ$111,O,IF(CNGE_2024_M3_Secc1!AA135="",1,0))</f>
        <v>#NAME?</v>
      </c>
      <c r="BO464" s="202" t="e" cm="1">
        <f t="array" ref="BO464">IF(CNGE_2024_M3_Secc1!$AO$111=CNGE_2024_M3_Secc1!$AQ$111,O,IF(CNGE_2024_M3_Secc1!AB135="",1,0))</f>
        <v>#NAME?</v>
      </c>
      <c r="BP464" s="202" t="e" cm="1">
        <f t="array" ref="BP464">IF(CNGE_2024_M3_Secc1!$AO$111=CNGE_2024_M3_Secc1!$AQ$111,O,IF(CNGE_2024_M3_Secc1!AC135="",1,0))</f>
        <v>#NAME?</v>
      </c>
      <c r="BQ464" s="202" t="e" cm="1">
        <f t="array" ref="BQ464">IF(CNGE_2024_M3_Secc1!$AO$111=CNGE_2024_M3_Secc1!$AQ$111,O,IF(CNGE_2024_M3_Secc1!AD135="",1,0))</f>
        <v>#NAME?</v>
      </c>
      <c r="BS464" s="563">
        <f t="shared" si="251"/>
        <v>0</v>
      </c>
      <c r="BT464" s="563"/>
      <c r="BU464" s="563">
        <f t="shared" si="231"/>
        <v>0</v>
      </c>
      <c r="BV464" s="563"/>
      <c r="BW464" s="563">
        <f t="shared" si="232"/>
        <v>0</v>
      </c>
      <c r="BX464" s="563"/>
      <c r="CF464" s="202">
        <f>IF($AH$96=$AJ$96,0,
IF(OR(AND($BS$120="NS",O464&lt;&gt;"NA",OR(O464="NS",O464=0)),AND($BS$120="NA",O464&lt;&gt;"NS",OR(O464="NA",O464=0))),0,
IF(OR(AND($BS$120&lt;&gt;"NS",$BS$120&lt;&gt;"NA",O464&lt;&gt;"NS",O464&lt;&gt;"NA",O464&gt;$BS$120),
AND(O464&gt;0,OR($BS$120="NS",$BS$120="NA")),
AND($BS$120&lt;&gt;"NS",$BS$120&lt;&gt;"NA",$BS$120&gt;=0,O464="NA"),
AND($BS$120&lt;&gt;"NS",$BS$120&lt;&gt;"NA",$BS$120=0,O464="NS")),1,0)))</f>
        <v>0</v>
      </c>
      <c r="CG464" s="202">
        <f t="shared" ref="CG464" si="447">IF($AH$96=$AJ$96,0,
IF(OR(AND($BS$120="NS",P464&lt;&gt;"NA",OR(P464="NS",P464=0)),AND($BS$120="NA",P464&lt;&gt;"NS",OR(P464="NA",P464=0))),0,
IF(OR(AND($BS$120&lt;&gt;"NS",$BS$120&lt;&gt;"NA",P464&lt;&gt;"NS",P464&lt;&gt;"NA",P464&gt;$BS$120),
AND(P464&gt;0,OR($BS$120="NS",$BS$120="NA")),
AND($BS$120&lt;&gt;"NS",$BS$120&lt;&gt;"NA",$BS$120&gt;=0,P464="NA"),
AND($BS$120&lt;&gt;"NS",$BS$120&lt;&gt;"NA",$BS$120=0,P464="NS")),1,0)))</f>
        <v>0</v>
      </c>
      <c r="CH464" s="202">
        <f t="shared" ref="CH464" si="448">IF($AH$96=$AJ$96,0,
IF(OR(AND($BS$120="NS",Q464&lt;&gt;"NA",OR(Q464="NS",Q464=0)),AND($BS$120="NA",Q464&lt;&gt;"NS",OR(Q464="NA",Q464=0))),0,
IF(OR(AND($BS$120&lt;&gt;"NS",$BS$120&lt;&gt;"NA",Q464&lt;&gt;"NS",Q464&lt;&gt;"NA",Q464&gt;$BS$120),
AND(Q464&gt;0,OR($BS$120="NS",$BS$120="NA")),
AND($BS$120&lt;&gt;"NS",$BS$120&lt;&gt;"NA",$BS$120&gt;=0,Q464="NA"),
AND($BS$120&lt;&gt;"NS",$BS$120&lt;&gt;"NA",$BS$120=0,Q464="NS")),1,0)))</f>
        <v>0</v>
      </c>
      <c r="CI464" s="202">
        <f t="shared" ref="CI464" si="449">IF($AH$96=$AJ$96,0,
IF(OR(AND($BS$120="NS",R464&lt;&gt;"NA",OR(R464="NS",R464=0)),AND($BS$120="NA",R464&lt;&gt;"NS",OR(R464="NA",R464=0))),0,
IF(OR(AND($BS$120&lt;&gt;"NS",$BS$120&lt;&gt;"NA",R464&lt;&gt;"NS",R464&lt;&gt;"NA",R464&gt;$BS$120),
AND(R464&gt;0,OR($BS$120="NS",$BS$120="NA")),
AND($BS$120&lt;&gt;"NS",$BS$120&lt;&gt;"NA",$BS$120&gt;=0,R464="NA"),
AND($BS$120&lt;&gt;"NS",$BS$120&lt;&gt;"NA",$BS$120=0,R464="NS")),1,0)))</f>
        <v>0</v>
      </c>
      <c r="CJ464" s="202">
        <f t="shared" ref="CJ464" si="450">IF($AH$96=$AJ$96,0,
IF(OR(AND($BS$120="NS",S464&lt;&gt;"NA",OR(S464="NS",S464=0)),AND($BS$120="NA",S464&lt;&gt;"NS",OR(S464="NA",S464=0))),0,
IF(OR(AND($BS$120&lt;&gt;"NS",$BS$120&lt;&gt;"NA",S464&lt;&gt;"NS",S464&lt;&gt;"NA",S464&gt;$BS$120),
AND(S464&gt;0,OR($BS$120="NS",$BS$120="NA")),
AND($BS$120&lt;&gt;"NS",$BS$120&lt;&gt;"NA",$BS$120&gt;=0,S464="NA"),
AND($BS$120&lt;&gt;"NS",$BS$120&lt;&gt;"NA",$BS$120=0,S464="NS")),1,0)))</f>
        <v>0</v>
      </c>
      <c r="CK464" s="202">
        <f t="shared" ref="CK464" si="451">IF($AH$96=$AJ$96,0,
IF(OR(AND($BS$120="NS",T464&lt;&gt;"NA",OR(T464="NS",T464=0)),AND($BS$120="NA",T464&lt;&gt;"NS",OR(T464="NA",T464=0))),0,
IF(OR(AND($BS$120&lt;&gt;"NS",$BS$120&lt;&gt;"NA",T464&lt;&gt;"NS",T464&lt;&gt;"NA",T464&gt;$BS$120),
AND(T464&gt;0,OR($BS$120="NS",$BS$120="NA")),
AND($BS$120&lt;&gt;"NS",$BS$120&lt;&gt;"NA",$BS$120&gt;=0,T464="NA"),
AND($BS$120&lt;&gt;"NS",$BS$120&lt;&gt;"NA",$BS$120=0,T464="NS")),1,0)))</f>
        <v>0</v>
      </c>
      <c r="CL464" s="202">
        <f t="shared" ref="CL464" si="452">IF($AH$96=$AJ$96,0,
IF(OR(AND($BS$120="NS",U464&lt;&gt;"NA",OR(U464="NS",U464=0)),AND($BS$120="NA",U464&lt;&gt;"NS",OR(U464="NA",U464=0))),0,
IF(OR(AND($BS$120&lt;&gt;"NS",$BS$120&lt;&gt;"NA",U464&lt;&gt;"NS",U464&lt;&gt;"NA",U464&gt;$BS$120),
AND(U464&gt;0,OR($BS$120="NS",$BS$120="NA")),
AND($BS$120&lt;&gt;"NS",$BS$120&lt;&gt;"NA",$BS$120&gt;=0,U464="NA"),
AND($BS$120&lt;&gt;"NS",$BS$120&lt;&gt;"NA",$BS$120=0,U464="NS")),1,0)))</f>
        <v>0</v>
      </c>
      <c r="CM464" s="202">
        <f t="shared" ref="CM464" si="453">IF($AH$96=$AJ$96,0,
IF(OR(AND($BS$120="NS",V464&lt;&gt;"NA",OR(V464="NS",V464=0)),AND($BS$120="NA",V464&lt;&gt;"NS",OR(V464="NA",V464=0))),0,
IF(OR(AND($BS$120&lt;&gt;"NS",$BS$120&lt;&gt;"NA",V464&lt;&gt;"NS",V464&lt;&gt;"NA",V464&gt;$BS$120),
AND(V464&gt;0,OR($BS$120="NS",$BS$120="NA")),
AND($BS$120&lt;&gt;"NS",$BS$120&lt;&gt;"NA",$BS$120&gt;=0,V464="NA"),
AND($BS$120&lt;&gt;"NS",$BS$120&lt;&gt;"NA",$BS$120=0,V464="NS")),1,0)))</f>
        <v>0</v>
      </c>
      <c r="CN464" s="202">
        <f t="shared" ref="CN464" si="454">IF($AH$96=$AJ$96,0,
IF(OR(AND($BS$120="NS",W464&lt;&gt;"NA",OR(W464="NS",W464=0)),AND($BS$120="NA",W464&lt;&gt;"NS",OR(W464="NA",W464=0))),0,
IF(OR(AND($BS$120&lt;&gt;"NS",$BS$120&lt;&gt;"NA",W464&lt;&gt;"NS",W464&lt;&gt;"NA",W464&gt;$BS$120),
AND(W464&gt;0,OR($BS$120="NS",$BS$120="NA")),
AND($BS$120&lt;&gt;"NS",$BS$120&lt;&gt;"NA",$BS$120&gt;=0,W464="NA"),
AND($BS$120&lt;&gt;"NS",$BS$120&lt;&gt;"NA",$BS$120=0,W464="NS")),1,0)))</f>
        <v>0</v>
      </c>
      <c r="CO464" s="202">
        <f t="shared" ref="CO464" si="455">IF($AH$96=$AJ$96,0,
IF(OR(AND($BS$120="NS",X464&lt;&gt;"NA",OR(X464="NS",X464=0)),AND($BS$120="NA",X464&lt;&gt;"NS",OR(X464="NA",X464=0))),0,
IF(OR(AND($BS$120&lt;&gt;"NS",$BS$120&lt;&gt;"NA",X464&lt;&gt;"NS",X464&lt;&gt;"NA",X464&gt;$BS$120),
AND(X464&gt;0,OR($BS$120="NS",$BS$120="NA")),
AND($BS$120&lt;&gt;"NS",$BS$120&lt;&gt;"NA",$BS$120&gt;=0,X464="NA"),
AND($BS$120&lt;&gt;"NS",$BS$120&lt;&gt;"NA",$BS$120=0,X464="NS")),1,0)))</f>
        <v>0</v>
      </c>
      <c r="CP464" s="202">
        <f t="shared" ref="CP464" si="456">IF($AH$96=$AJ$96,0,
IF(OR(AND($BS$120="NS",Y464&lt;&gt;"NA",OR(Y464="NS",Y464=0)),AND($BS$120="NA",Y464&lt;&gt;"NS",OR(Y464="NA",Y464=0))),0,
IF(OR(AND($BS$120&lt;&gt;"NS",$BS$120&lt;&gt;"NA",Y464&lt;&gt;"NS",Y464&lt;&gt;"NA",Y464&gt;$BS$120),
AND(Y464&gt;0,OR($BS$120="NS",$BS$120="NA")),
AND($BS$120&lt;&gt;"NS",$BS$120&lt;&gt;"NA",$BS$120&gt;=0,Y464="NA"),
AND($BS$120&lt;&gt;"NS",$BS$120&lt;&gt;"NA",$BS$120=0,Y464="NS")),1,0)))</f>
        <v>0</v>
      </c>
      <c r="CQ464" s="202">
        <f t="shared" ref="CQ464" si="457">IF($AH$96=$AJ$96,0,
IF(OR(AND($BS$120="NS",Z464&lt;&gt;"NA",OR(Z464="NS",Z464=0)),AND($BS$120="NA",Z464&lt;&gt;"NS",OR(Z464="NA",Z464=0))),0,
IF(OR(AND($BS$120&lt;&gt;"NS",$BS$120&lt;&gt;"NA",Z464&lt;&gt;"NS",Z464&lt;&gt;"NA",Z464&gt;$BS$120),
AND(Z464&gt;0,OR($BS$120="NS",$BS$120="NA")),
AND($BS$120&lt;&gt;"NS",$BS$120&lt;&gt;"NA",$BS$120&gt;=0,Z464="NA"),
AND($BS$120&lt;&gt;"NS",$BS$120&lt;&gt;"NA",$BS$120=0,Z464="NS")),1,0)))</f>
        <v>0</v>
      </c>
      <c r="CR464" s="202">
        <f t="shared" ref="CR464" si="458">IF($AH$96=$AJ$96,0,
IF(OR(AND($BS$120="NS",AA464&lt;&gt;"NA",OR(AA464="NS",AA464=0)),AND($BS$120="NA",AA464&lt;&gt;"NS",OR(AA464="NA",AA464=0))),0,
IF(OR(AND($BS$120&lt;&gt;"NS",$BS$120&lt;&gt;"NA",AA464&lt;&gt;"NS",AA464&lt;&gt;"NA",AA464&gt;$BS$120),
AND(AA464&gt;0,OR($BS$120="NS",$BS$120="NA")),
AND($BS$120&lt;&gt;"NS",$BS$120&lt;&gt;"NA",$BS$120&gt;=0,AA464="NA"),
AND($BS$120&lt;&gt;"NS",$BS$120&lt;&gt;"NA",$BS$120=0,AA464="NS")),1,0)))</f>
        <v>0</v>
      </c>
      <c r="CS464" s="202">
        <f t="shared" ref="CS464" si="459">IF($AH$96=$AJ$96,0,
IF(OR(AND($BS$120="NS",AB464&lt;&gt;"NA",OR(AB464="NS",AB464=0)),AND($BS$120="NA",AB464&lt;&gt;"NS",OR(AB464="NA",AB464=0))),0,
IF(OR(AND($BS$120&lt;&gt;"NS",$BS$120&lt;&gt;"NA",AB464&lt;&gt;"NS",AB464&lt;&gt;"NA",AB464&gt;$BS$120),
AND(AB464&gt;0,OR($BS$120="NS",$BS$120="NA")),
AND($BS$120&lt;&gt;"NS",$BS$120&lt;&gt;"NA",$BS$120&gt;=0,AB464="NA"),
AND($BS$120&lt;&gt;"NS",$BS$120&lt;&gt;"NA",$BS$120=0,AB464="NS")),1,0)))</f>
        <v>0</v>
      </c>
      <c r="CT464" s="202">
        <f t="shared" ref="CT464" si="460">IF($AH$96=$AJ$96,0,
IF(OR(AND($BS$120="NS",AC464&lt;&gt;"NA",OR(AC464="NS",AC464=0)),AND($BS$120="NA",AC464&lt;&gt;"NS",OR(AC464="NA",AC464=0))),0,
IF(OR(AND($BS$120&lt;&gt;"NS",$BS$120&lt;&gt;"NA",AC464&lt;&gt;"NS",AC464&lt;&gt;"NA",AC464&gt;$BS$120),
AND(AC464&gt;0,OR($BS$120="NS",$BS$120="NA")),
AND($BS$120&lt;&gt;"NS",$BS$120&lt;&gt;"NA",$BS$120&gt;=0,AC464="NA"),
AND($BS$120&lt;&gt;"NS",$BS$120&lt;&gt;"NA",$BS$120=0,AC464="NS")),1,0)))</f>
        <v>0</v>
      </c>
      <c r="CU464" s="202">
        <f t="shared" ref="CU464" si="461">IF($AH$96=$AJ$96,0,
IF(OR(AND($BS$120="NS",AD464&lt;&gt;"NA",OR(AD464="NS",AD464=0)),AND($BS$120="NA",AD464&lt;&gt;"NS",OR(AD464="NA",AD464=0))),0,
IF(OR(AND($BS$120&lt;&gt;"NS",$BS$120&lt;&gt;"NA",AD464&lt;&gt;"NS",AD464&lt;&gt;"NA",AD464&gt;$BS$120),
AND(AD464&gt;0,OR($BS$120="NS",$BS$120="NA")),
AND($BS$120&lt;&gt;"NS",$BS$120&lt;&gt;"NA",$BS$120&gt;=0,AD464="NA"),
AND($BS$120&lt;&gt;"NS",$BS$120&lt;&gt;"NA",$BS$120=0,AD464="NS")),1,0)))</f>
        <v>0</v>
      </c>
      <c r="CV464" s="202">
        <f t="shared" si="248"/>
        <v>0</v>
      </c>
      <c r="CW464" s="241" t="str">
        <f>IF(CV464=0,"",IF(SUM($CV$449:CV464)=1,_xlfn.NUMBERVALUE(C464),IF($CV$495&gt;SUM($CV$449:CV464),_xlfn.CONCAT(", ",_xlfn.NUMBERVALUE(C464)),IF($CV$495=SUM($CV$449:CV464),_xlfn.CONCAT(" y ",_xlfn.NUMBERVALUE(C464))))))</f>
        <v/>
      </c>
      <c r="CY464" s="563">
        <f t="shared" si="249"/>
        <v>0</v>
      </c>
      <c r="CZ464" s="563"/>
    </row>
    <row r="465" spans="1:104" s="211" customFormat="1" ht="15" customHeight="1">
      <c r="A465" s="18"/>
      <c r="B465" s="51"/>
      <c r="C465" s="48" t="s">
        <v>5016</v>
      </c>
      <c r="D465" s="547" t="str">
        <f>IF(CNGE_2024_M3_Secc1!D68="","",CNGE_2024_M3_Secc1!D68)</f>
        <v/>
      </c>
      <c r="E465" s="548"/>
      <c r="F465" s="548"/>
      <c r="G465" s="548"/>
      <c r="H465" s="548"/>
      <c r="I465" s="548"/>
      <c r="J465" s="548"/>
      <c r="K465" s="548"/>
      <c r="L465" s="548"/>
      <c r="M465" s="549"/>
      <c r="N465" s="103"/>
      <c r="O465" s="103"/>
      <c r="P465" s="103"/>
      <c r="Q465" s="103"/>
      <c r="R465" s="103"/>
      <c r="S465" s="103"/>
      <c r="T465" s="103"/>
      <c r="U465" s="103"/>
      <c r="V465" s="103"/>
      <c r="W465" s="103"/>
      <c r="X465" s="103"/>
      <c r="Y465" s="103"/>
      <c r="Z465" s="103"/>
      <c r="AA465" s="103"/>
      <c r="AB465" s="103"/>
      <c r="AC465" s="103"/>
      <c r="AD465" s="103"/>
      <c r="AE465" s="213"/>
      <c r="AF465" s="210"/>
      <c r="AH465" s="522">
        <f t="shared" si="225"/>
        <v>0</v>
      </c>
      <c r="AI465" s="522"/>
      <c r="AJ465" s="522">
        <f t="shared" si="226"/>
        <v>0</v>
      </c>
      <c r="AK465" s="522"/>
      <c r="AL465" s="522">
        <f t="shared" si="227"/>
        <v>0</v>
      </c>
      <c r="AM465" s="522" t="str">
        <f t="shared" si="228"/>
        <v>NA</v>
      </c>
      <c r="AN465" s="524">
        <f t="shared" si="229"/>
        <v>0</v>
      </c>
      <c r="AO465" s="526"/>
      <c r="AP465" s="125" t="str">
        <f>IF(AN465=0,"", IF(SUM($AN$449:AN465)=1,_xlfn.CONCAT(AQ465), IF($AN$495&gt;SUM($AN$449:AN465),_xlfn.CONCAT(", ",AQ465), IF($AN$495=SUM($AN$449:AN465),_xlfn.CONCAT(" y ",AQ465,".")))))</f>
        <v/>
      </c>
      <c r="AQ465" s="113">
        <f t="shared" si="230"/>
        <v>16</v>
      </c>
      <c r="AS465" s="563">
        <f t="shared" si="250"/>
        <v>0</v>
      </c>
      <c r="AT465" s="563"/>
      <c r="BB465" s="202" t="e" cm="1">
        <f t="array" ref="BB465">IF(CNGE_2024_M3_Secc1!$AO$111=CNGE_2024_M3_Secc1!$AQ$111,O,IF(CNGE_2024_M3_Secc1!O136="",1,0))</f>
        <v>#NAME?</v>
      </c>
      <c r="BC465" s="202" t="e" cm="1">
        <f t="array" ref="BC465">IF(CNGE_2024_M3_Secc1!$AO$111=CNGE_2024_M3_Secc1!$AQ$111,O,IF(CNGE_2024_M3_Secc1!P136="",1,0))</f>
        <v>#NAME?</v>
      </c>
      <c r="BD465" s="202" t="e" cm="1">
        <f t="array" ref="BD465">IF(CNGE_2024_M3_Secc1!$AO$111=CNGE_2024_M3_Secc1!$AQ$111,O,IF(CNGE_2024_M3_Secc1!Q136="",1,0))</f>
        <v>#NAME?</v>
      </c>
      <c r="BE465" s="202" t="e" cm="1">
        <f t="array" ref="BE465">IF(CNGE_2024_M3_Secc1!$AO$111=CNGE_2024_M3_Secc1!$AQ$111,O,IF(CNGE_2024_M3_Secc1!R136="",1,0))</f>
        <v>#NAME?</v>
      </c>
      <c r="BF465" s="202" t="e" cm="1">
        <f t="array" ref="BF465">IF(CNGE_2024_M3_Secc1!$AO$111=CNGE_2024_M3_Secc1!$AQ$111,O,IF(CNGE_2024_M3_Secc1!S136="",1,0))</f>
        <v>#NAME?</v>
      </c>
      <c r="BG465" s="202" t="e" cm="1">
        <f t="array" ref="BG465">IF(CNGE_2024_M3_Secc1!$AO$111=CNGE_2024_M3_Secc1!$AQ$111,O,IF(CNGE_2024_M3_Secc1!T136="",1,0))</f>
        <v>#NAME?</v>
      </c>
      <c r="BH465" s="202" t="e" cm="1">
        <f t="array" ref="BH465">IF(CNGE_2024_M3_Secc1!$AO$111=CNGE_2024_M3_Secc1!$AQ$111,O,IF(CNGE_2024_M3_Secc1!U136="",1,0))</f>
        <v>#NAME?</v>
      </c>
      <c r="BI465" s="202" t="e" cm="1">
        <f t="array" ref="BI465">IF(CNGE_2024_M3_Secc1!$AO$111=CNGE_2024_M3_Secc1!$AQ$111,O,IF(CNGE_2024_M3_Secc1!V136="",1,0))</f>
        <v>#NAME?</v>
      </c>
      <c r="BJ465" s="202" t="e" cm="1">
        <f t="array" ref="BJ465">IF(CNGE_2024_M3_Secc1!$AO$111=CNGE_2024_M3_Secc1!$AQ$111,O,IF(CNGE_2024_M3_Secc1!W136="",1,0))</f>
        <v>#NAME?</v>
      </c>
      <c r="BK465" s="202" t="e" cm="1">
        <f t="array" ref="BK465">IF(CNGE_2024_M3_Secc1!$AO$111=CNGE_2024_M3_Secc1!$AQ$111,O,IF(CNGE_2024_M3_Secc1!X136="",1,0))</f>
        <v>#NAME?</v>
      </c>
      <c r="BL465" s="202" t="e" cm="1">
        <f t="array" ref="BL465">IF(CNGE_2024_M3_Secc1!$AO$111=CNGE_2024_M3_Secc1!$AQ$111,O,IF(CNGE_2024_M3_Secc1!Y136="",1,0))</f>
        <v>#NAME?</v>
      </c>
      <c r="BM465" s="202" t="e" cm="1">
        <f t="array" ref="BM465">IF(CNGE_2024_M3_Secc1!$AO$111=CNGE_2024_M3_Secc1!$AQ$111,O,IF(CNGE_2024_M3_Secc1!Z136="",1,0))</f>
        <v>#NAME?</v>
      </c>
      <c r="BN465" s="202" t="e" cm="1">
        <f t="array" ref="BN465">IF(CNGE_2024_M3_Secc1!$AO$111=CNGE_2024_M3_Secc1!$AQ$111,O,IF(CNGE_2024_M3_Secc1!AA136="",1,0))</f>
        <v>#NAME?</v>
      </c>
      <c r="BO465" s="202" t="e" cm="1">
        <f t="array" ref="BO465">IF(CNGE_2024_M3_Secc1!$AO$111=CNGE_2024_M3_Secc1!$AQ$111,O,IF(CNGE_2024_M3_Secc1!AB136="",1,0))</f>
        <v>#NAME?</v>
      </c>
      <c r="BP465" s="202" t="e" cm="1">
        <f t="array" ref="BP465">IF(CNGE_2024_M3_Secc1!$AO$111=CNGE_2024_M3_Secc1!$AQ$111,O,IF(CNGE_2024_M3_Secc1!AC136="",1,0))</f>
        <v>#NAME?</v>
      </c>
      <c r="BQ465" s="202" t="e" cm="1">
        <f t="array" ref="BQ465">IF(CNGE_2024_M3_Secc1!$AO$111=CNGE_2024_M3_Secc1!$AQ$111,O,IF(CNGE_2024_M3_Secc1!AD136="",1,0))</f>
        <v>#NAME?</v>
      </c>
      <c r="BS465" s="563">
        <f t="shared" si="251"/>
        <v>0</v>
      </c>
      <c r="BT465" s="563"/>
      <c r="BU465" s="563">
        <f t="shared" si="231"/>
        <v>0</v>
      </c>
      <c r="BV465" s="563"/>
      <c r="BW465" s="563">
        <f t="shared" si="232"/>
        <v>0</v>
      </c>
      <c r="BX465" s="563"/>
      <c r="CF465" s="202">
        <f>IF($AH$96=$AJ$96,0,
IF(OR(AND($BS$121="NS",O465&lt;&gt;"NA",OR(O465="NS",O465=0)),AND($BS$121="NA",O465&lt;&gt;"NS",OR(O465="NA",O465=0))),0,
IF(OR(AND($BS$121&lt;&gt;"NS",$BS$121&lt;&gt;"NA",O465&lt;&gt;"NS",O465&lt;&gt;"NA",O465&gt;$BS$121),
AND(O465&gt;0,OR($BS$121="NS",$BS$121="NA")),
AND($BS$121&lt;&gt;"NS",$BS$121&lt;&gt;"NA",$BS$121&gt;=0,O465="NA"),
AND($BS$121&lt;&gt;"NS",$BS$121&lt;&gt;"NA",$BS$121=0,O465="NS")),1,0)))</f>
        <v>0</v>
      </c>
      <c r="CG465" s="202">
        <f t="shared" ref="CG465" si="462">IF($AH$96=$AJ$96,0,
IF(OR(AND($BS$121="NS",P465&lt;&gt;"NA",OR(P465="NS",P465=0)),AND($BS$121="NA",P465&lt;&gt;"NS",OR(P465="NA",P465=0))),0,
IF(OR(AND($BS$121&lt;&gt;"NS",$BS$121&lt;&gt;"NA",P465&lt;&gt;"NS",P465&lt;&gt;"NA",P465&gt;$BS$121),
AND(P465&gt;0,OR($BS$121="NS",$BS$121="NA")),
AND($BS$121&lt;&gt;"NS",$BS$121&lt;&gt;"NA",$BS$121&gt;=0,P465="NA"),
AND($BS$121&lt;&gt;"NS",$BS$121&lt;&gt;"NA",$BS$121=0,P465="NS")),1,0)))</f>
        <v>0</v>
      </c>
      <c r="CH465" s="202">
        <f t="shared" ref="CH465" si="463">IF($AH$96=$AJ$96,0,
IF(OR(AND($BS$121="NS",Q465&lt;&gt;"NA",OR(Q465="NS",Q465=0)),AND($BS$121="NA",Q465&lt;&gt;"NS",OR(Q465="NA",Q465=0))),0,
IF(OR(AND($BS$121&lt;&gt;"NS",$BS$121&lt;&gt;"NA",Q465&lt;&gt;"NS",Q465&lt;&gt;"NA",Q465&gt;$BS$121),
AND(Q465&gt;0,OR($BS$121="NS",$BS$121="NA")),
AND($BS$121&lt;&gt;"NS",$BS$121&lt;&gt;"NA",$BS$121&gt;=0,Q465="NA"),
AND($BS$121&lt;&gt;"NS",$BS$121&lt;&gt;"NA",$BS$121=0,Q465="NS")),1,0)))</f>
        <v>0</v>
      </c>
      <c r="CI465" s="202">
        <f t="shared" ref="CI465" si="464">IF($AH$96=$AJ$96,0,
IF(OR(AND($BS$121="NS",R465&lt;&gt;"NA",OR(R465="NS",R465=0)),AND($BS$121="NA",R465&lt;&gt;"NS",OR(R465="NA",R465=0))),0,
IF(OR(AND($BS$121&lt;&gt;"NS",$BS$121&lt;&gt;"NA",R465&lt;&gt;"NS",R465&lt;&gt;"NA",R465&gt;$BS$121),
AND(R465&gt;0,OR($BS$121="NS",$BS$121="NA")),
AND($BS$121&lt;&gt;"NS",$BS$121&lt;&gt;"NA",$BS$121&gt;=0,R465="NA"),
AND($BS$121&lt;&gt;"NS",$BS$121&lt;&gt;"NA",$BS$121=0,R465="NS")),1,0)))</f>
        <v>0</v>
      </c>
      <c r="CJ465" s="202">
        <f t="shared" ref="CJ465" si="465">IF($AH$96=$AJ$96,0,
IF(OR(AND($BS$121="NS",S465&lt;&gt;"NA",OR(S465="NS",S465=0)),AND($BS$121="NA",S465&lt;&gt;"NS",OR(S465="NA",S465=0))),0,
IF(OR(AND($BS$121&lt;&gt;"NS",$BS$121&lt;&gt;"NA",S465&lt;&gt;"NS",S465&lt;&gt;"NA",S465&gt;$BS$121),
AND(S465&gt;0,OR($BS$121="NS",$BS$121="NA")),
AND($BS$121&lt;&gt;"NS",$BS$121&lt;&gt;"NA",$BS$121&gt;=0,S465="NA"),
AND($BS$121&lt;&gt;"NS",$BS$121&lt;&gt;"NA",$BS$121=0,S465="NS")),1,0)))</f>
        <v>0</v>
      </c>
      <c r="CK465" s="202">
        <f t="shared" ref="CK465" si="466">IF($AH$96=$AJ$96,0,
IF(OR(AND($BS$121="NS",T465&lt;&gt;"NA",OR(T465="NS",T465=0)),AND($BS$121="NA",T465&lt;&gt;"NS",OR(T465="NA",T465=0))),0,
IF(OR(AND($BS$121&lt;&gt;"NS",$BS$121&lt;&gt;"NA",T465&lt;&gt;"NS",T465&lt;&gt;"NA",T465&gt;$BS$121),
AND(T465&gt;0,OR($BS$121="NS",$BS$121="NA")),
AND($BS$121&lt;&gt;"NS",$BS$121&lt;&gt;"NA",$BS$121&gt;=0,T465="NA"),
AND($BS$121&lt;&gt;"NS",$BS$121&lt;&gt;"NA",$BS$121=0,T465="NS")),1,0)))</f>
        <v>0</v>
      </c>
      <c r="CL465" s="202">
        <f t="shared" ref="CL465" si="467">IF($AH$96=$AJ$96,0,
IF(OR(AND($BS$121="NS",U465&lt;&gt;"NA",OR(U465="NS",U465=0)),AND($BS$121="NA",U465&lt;&gt;"NS",OR(U465="NA",U465=0))),0,
IF(OR(AND($BS$121&lt;&gt;"NS",$BS$121&lt;&gt;"NA",U465&lt;&gt;"NS",U465&lt;&gt;"NA",U465&gt;$BS$121),
AND(U465&gt;0,OR($BS$121="NS",$BS$121="NA")),
AND($BS$121&lt;&gt;"NS",$BS$121&lt;&gt;"NA",$BS$121&gt;=0,U465="NA"),
AND($BS$121&lt;&gt;"NS",$BS$121&lt;&gt;"NA",$BS$121=0,U465="NS")),1,0)))</f>
        <v>0</v>
      </c>
      <c r="CM465" s="202">
        <f t="shared" ref="CM465" si="468">IF($AH$96=$AJ$96,0,
IF(OR(AND($BS$121="NS",V465&lt;&gt;"NA",OR(V465="NS",V465=0)),AND($BS$121="NA",V465&lt;&gt;"NS",OR(V465="NA",V465=0))),0,
IF(OR(AND($BS$121&lt;&gt;"NS",$BS$121&lt;&gt;"NA",V465&lt;&gt;"NS",V465&lt;&gt;"NA",V465&gt;$BS$121),
AND(V465&gt;0,OR($BS$121="NS",$BS$121="NA")),
AND($BS$121&lt;&gt;"NS",$BS$121&lt;&gt;"NA",$BS$121&gt;=0,V465="NA"),
AND($BS$121&lt;&gt;"NS",$BS$121&lt;&gt;"NA",$BS$121=0,V465="NS")),1,0)))</f>
        <v>0</v>
      </c>
      <c r="CN465" s="202">
        <f t="shared" ref="CN465" si="469">IF($AH$96=$AJ$96,0,
IF(OR(AND($BS$121="NS",W465&lt;&gt;"NA",OR(W465="NS",W465=0)),AND($BS$121="NA",W465&lt;&gt;"NS",OR(W465="NA",W465=0))),0,
IF(OR(AND($BS$121&lt;&gt;"NS",$BS$121&lt;&gt;"NA",W465&lt;&gt;"NS",W465&lt;&gt;"NA",W465&gt;$BS$121),
AND(W465&gt;0,OR($BS$121="NS",$BS$121="NA")),
AND($BS$121&lt;&gt;"NS",$BS$121&lt;&gt;"NA",$BS$121&gt;=0,W465="NA"),
AND($BS$121&lt;&gt;"NS",$BS$121&lt;&gt;"NA",$BS$121=0,W465="NS")),1,0)))</f>
        <v>0</v>
      </c>
      <c r="CO465" s="202">
        <f t="shared" ref="CO465" si="470">IF($AH$96=$AJ$96,0,
IF(OR(AND($BS$121="NS",X465&lt;&gt;"NA",OR(X465="NS",X465=0)),AND($BS$121="NA",X465&lt;&gt;"NS",OR(X465="NA",X465=0))),0,
IF(OR(AND($BS$121&lt;&gt;"NS",$BS$121&lt;&gt;"NA",X465&lt;&gt;"NS",X465&lt;&gt;"NA",X465&gt;$BS$121),
AND(X465&gt;0,OR($BS$121="NS",$BS$121="NA")),
AND($BS$121&lt;&gt;"NS",$BS$121&lt;&gt;"NA",$BS$121&gt;=0,X465="NA"),
AND($BS$121&lt;&gt;"NS",$BS$121&lt;&gt;"NA",$BS$121=0,X465="NS")),1,0)))</f>
        <v>0</v>
      </c>
      <c r="CP465" s="202">
        <f t="shared" ref="CP465" si="471">IF($AH$96=$AJ$96,0,
IF(OR(AND($BS$121="NS",Y465&lt;&gt;"NA",OR(Y465="NS",Y465=0)),AND($BS$121="NA",Y465&lt;&gt;"NS",OR(Y465="NA",Y465=0))),0,
IF(OR(AND($BS$121&lt;&gt;"NS",$BS$121&lt;&gt;"NA",Y465&lt;&gt;"NS",Y465&lt;&gt;"NA",Y465&gt;$BS$121),
AND(Y465&gt;0,OR($BS$121="NS",$BS$121="NA")),
AND($BS$121&lt;&gt;"NS",$BS$121&lt;&gt;"NA",$BS$121&gt;=0,Y465="NA"),
AND($BS$121&lt;&gt;"NS",$BS$121&lt;&gt;"NA",$BS$121=0,Y465="NS")),1,0)))</f>
        <v>0</v>
      </c>
      <c r="CQ465" s="202">
        <f t="shared" ref="CQ465" si="472">IF($AH$96=$AJ$96,0,
IF(OR(AND($BS$121="NS",Z465&lt;&gt;"NA",OR(Z465="NS",Z465=0)),AND($BS$121="NA",Z465&lt;&gt;"NS",OR(Z465="NA",Z465=0))),0,
IF(OR(AND($BS$121&lt;&gt;"NS",$BS$121&lt;&gt;"NA",Z465&lt;&gt;"NS",Z465&lt;&gt;"NA",Z465&gt;$BS$121),
AND(Z465&gt;0,OR($BS$121="NS",$BS$121="NA")),
AND($BS$121&lt;&gt;"NS",$BS$121&lt;&gt;"NA",$BS$121&gt;=0,Z465="NA"),
AND($BS$121&lt;&gt;"NS",$BS$121&lt;&gt;"NA",$BS$121=0,Z465="NS")),1,0)))</f>
        <v>0</v>
      </c>
      <c r="CR465" s="202">
        <f t="shared" ref="CR465" si="473">IF($AH$96=$AJ$96,0,
IF(OR(AND($BS$121="NS",AA465&lt;&gt;"NA",OR(AA465="NS",AA465=0)),AND($BS$121="NA",AA465&lt;&gt;"NS",OR(AA465="NA",AA465=0))),0,
IF(OR(AND($BS$121&lt;&gt;"NS",$BS$121&lt;&gt;"NA",AA465&lt;&gt;"NS",AA465&lt;&gt;"NA",AA465&gt;$BS$121),
AND(AA465&gt;0,OR($BS$121="NS",$BS$121="NA")),
AND($BS$121&lt;&gt;"NS",$BS$121&lt;&gt;"NA",$BS$121&gt;=0,AA465="NA"),
AND($BS$121&lt;&gt;"NS",$BS$121&lt;&gt;"NA",$BS$121=0,AA465="NS")),1,0)))</f>
        <v>0</v>
      </c>
      <c r="CS465" s="202">
        <f t="shared" ref="CS465" si="474">IF($AH$96=$AJ$96,0,
IF(OR(AND($BS$121="NS",AB465&lt;&gt;"NA",OR(AB465="NS",AB465=0)),AND($BS$121="NA",AB465&lt;&gt;"NS",OR(AB465="NA",AB465=0))),0,
IF(OR(AND($BS$121&lt;&gt;"NS",$BS$121&lt;&gt;"NA",AB465&lt;&gt;"NS",AB465&lt;&gt;"NA",AB465&gt;$BS$121),
AND(AB465&gt;0,OR($BS$121="NS",$BS$121="NA")),
AND($BS$121&lt;&gt;"NS",$BS$121&lt;&gt;"NA",$BS$121&gt;=0,AB465="NA"),
AND($BS$121&lt;&gt;"NS",$BS$121&lt;&gt;"NA",$BS$121=0,AB465="NS")),1,0)))</f>
        <v>0</v>
      </c>
      <c r="CT465" s="202">
        <f t="shared" ref="CT465" si="475">IF($AH$96=$AJ$96,0,
IF(OR(AND($BS$121="NS",AC465&lt;&gt;"NA",OR(AC465="NS",AC465=0)),AND($BS$121="NA",AC465&lt;&gt;"NS",OR(AC465="NA",AC465=0))),0,
IF(OR(AND($BS$121&lt;&gt;"NS",$BS$121&lt;&gt;"NA",AC465&lt;&gt;"NS",AC465&lt;&gt;"NA",AC465&gt;$BS$121),
AND(AC465&gt;0,OR($BS$121="NS",$BS$121="NA")),
AND($BS$121&lt;&gt;"NS",$BS$121&lt;&gt;"NA",$BS$121&gt;=0,AC465="NA"),
AND($BS$121&lt;&gt;"NS",$BS$121&lt;&gt;"NA",$BS$121=0,AC465="NS")),1,0)))</f>
        <v>0</v>
      </c>
      <c r="CU465" s="202">
        <f t="shared" ref="CU465" si="476">IF($AH$96=$AJ$96,0,
IF(OR(AND($BS$121="NS",AD465&lt;&gt;"NA",OR(AD465="NS",AD465=0)),AND($BS$121="NA",AD465&lt;&gt;"NS",OR(AD465="NA",AD465=0))),0,
IF(OR(AND($BS$121&lt;&gt;"NS",$BS$121&lt;&gt;"NA",AD465&lt;&gt;"NS",AD465&lt;&gt;"NA",AD465&gt;$BS$121),
AND(AD465&gt;0,OR($BS$121="NS",$BS$121="NA")),
AND($BS$121&lt;&gt;"NS",$BS$121&lt;&gt;"NA",$BS$121&gt;=0,AD465="NA"),
AND($BS$121&lt;&gt;"NS",$BS$121&lt;&gt;"NA",$BS$121=0,AD465="NS")),1,0)))</f>
        <v>0</v>
      </c>
      <c r="CV465" s="202">
        <f t="shared" si="248"/>
        <v>0</v>
      </c>
      <c r="CW465" s="241" t="str">
        <f>IF(CV465=0,"",IF(SUM($CV$449:CV465)=1,_xlfn.NUMBERVALUE(C465),IF($CV$495&gt;SUM($CV$449:CV465),_xlfn.CONCAT(", ",_xlfn.NUMBERVALUE(C465)),IF($CV$495=SUM($CV$449:CV465),_xlfn.CONCAT(" y ",_xlfn.NUMBERVALUE(C465))))))</f>
        <v/>
      </c>
      <c r="CY465" s="563">
        <f t="shared" si="249"/>
        <v>0</v>
      </c>
      <c r="CZ465" s="563"/>
    </row>
    <row r="466" spans="1:104" s="211" customFormat="1" ht="15" customHeight="1">
      <c r="A466" s="18"/>
      <c r="B466" s="51"/>
      <c r="C466" s="48" t="s">
        <v>5017</v>
      </c>
      <c r="D466" s="547" t="str">
        <f>IF(CNGE_2024_M3_Secc1!D69="","",CNGE_2024_M3_Secc1!D69)</f>
        <v/>
      </c>
      <c r="E466" s="548"/>
      <c r="F466" s="548"/>
      <c r="G466" s="548"/>
      <c r="H466" s="548"/>
      <c r="I466" s="548"/>
      <c r="J466" s="548"/>
      <c r="K466" s="548"/>
      <c r="L466" s="548"/>
      <c r="M466" s="549"/>
      <c r="N466" s="103"/>
      <c r="O466" s="103"/>
      <c r="P466" s="103"/>
      <c r="Q466" s="103"/>
      <c r="R466" s="103"/>
      <c r="S466" s="103"/>
      <c r="T466" s="103"/>
      <c r="U466" s="103"/>
      <c r="V466" s="103"/>
      <c r="W466" s="103"/>
      <c r="X466" s="103"/>
      <c r="Y466" s="103"/>
      <c r="Z466" s="103"/>
      <c r="AA466" s="103"/>
      <c r="AB466" s="103"/>
      <c r="AC466" s="103"/>
      <c r="AD466" s="103"/>
      <c r="AE466" s="213"/>
      <c r="AF466" s="210"/>
      <c r="AH466" s="522">
        <f t="shared" si="225"/>
        <v>0</v>
      </c>
      <c r="AI466" s="522"/>
      <c r="AJ466" s="522">
        <f t="shared" si="226"/>
        <v>0</v>
      </c>
      <c r="AK466" s="522"/>
      <c r="AL466" s="522">
        <f t="shared" si="227"/>
        <v>0</v>
      </c>
      <c r="AM466" s="522" t="str">
        <f t="shared" si="228"/>
        <v>NA</v>
      </c>
      <c r="AN466" s="524">
        <f t="shared" si="229"/>
        <v>0</v>
      </c>
      <c r="AO466" s="526"/>
      <c r="AP466" s="125" t="str">
        <f>IF(AN466=0,"", IF(SUM($AN$449:AN466)=1,_xlfn.CONCAT(AQ466), IF($AN$495&gt;SUM($AN$449:AN466),_xlfn.CONCAT(", ",AQ466), IF($AN$495=SUM($AN$449:AN466),_xlfn.CONCAT(" y ",AQ466,".")))))</f>
        <v/>
      </c>
      <c r="AQ466" s="113">
        <f t="shared" si="230"/>
        <v>17</v>
      </c>
      <c r="AS466" s="563">
        <f t="shared" si="250"/>
        <v>0</v>
      </c>
      <c r="AT466" s="563"/>
      <c r="BB466" s="202" t="e" cm="1">
        <f t="array" ref="BB466">IF(CNGE_2024_M3_Secc1!$AO$111=CNGE_2024_M3_Secc1!$AQ$111,O,IF(CNGE_2024_M3_Secc1!O137="",1,0))</f>
        <v>#NAME?</v>
      </c>
      <c r="BC466" s="202" t="e" cm="1">
        <f t="array" ref="BC466">IF(CNGE_2024_M3_Secc1!$AO$111=CNGE_2024_M3_Secc1!$AQ$111,O,IF(CNGE_2024_M3_Secc1!P137="",1,0))</f>
        <v>#NAME?</v>
      </c>
      <c r="BD466" s="202" t="e" cm="1">
        <f t="array" ref="BD466">IF(CNGE_2024_M3_Secc1!$AO$111=CNGE_2024_M3_Secc1!$AQ$111,O,IF(CNGE_2024_M3_Secc1!Q137="",1,0))</f>
        <v>#NAME?</v>
      </c>
      <c r="BE466" s="202" t="e" cm="1">
        <f t="array" ref="BE466">IF(CNGE_2024_M3_Secc1!$AO$111=CNGE_2024_M3_Secc1!$AQ$111,O,IF(CNGE_2024_M3_Secc1!R137="",1,0))</f>
        <v>#NAME?</v>
      </c>
      <c r="BF466" s="202" t="e" cm="1">
        <f t="array" ref="BF466">IF(CNGE_2024_M3_Secc1!$AO$111=CNGE_2024_M3_Secc1!$AQ$111,O,IF(CNGE_2024_M3_Secc1!S137="",1,0))</f>
        <v>#NAME?</v>
      </c>
      <c r="BG466" s="202" t="e" cm="1">
        <f t="array" ref="BG466">IF(CNGE_2024_M3_Secc1!$AO$111=CNGE_2024_M3_Secc1!$AQ$111,O,IF(CNGE_2024_M3_Secc1!T137="",1,0))</f>
        <v>#NAME?</v>
      </c>
      <c r="BH466" s="202" t="e" cm="1">
        <f t="array" ref="BH466">IF(CNGE_2024_M3_Secc1!$AO$111=CNGE_2024_M3_Secc1!$AQ$111,O,IF(CNGE_2024_M3_Secc1!U137="",1,0))</f>
        <v>#NAME?</v>
      </c>
      <c r="BI466" s="202" t="e" cm="1">
        <f t="array" ref="BI466">IF(CNGE_2024_M3_Secc1!$AO$111=CNGE_2024_M3_Secc1!$AQ$111,O,IF(CNGE_2024_M3_Secc1!V137="",1,0))</f>
        <v>#NAME?</v>
      </c>
      <c r="BJ466" s="202" t="e" cm="1">
        <f t="array" ref="BJ466">IF(CNGE_2024_M3_Secc1!$AO$111=CNGE_2024_M3_Secc1!$AQ$111,O,IF(CNGE_2024_M3_Secc1!W137="",1,0))</f>
        <v>#NAME?</v>
      </c>
      <c r="BK466" s="202" t="e" cm="1">
        <f t="array" ref="BK466">IF(CNGE_2024_M3_Secc1!$AO$111=CNGE_2024_M3_Secc1!$AQ$111,O,IF(CNGE_2024_M3_Secc1!X137="",1,0))</f>
        <v>#NAME?</v>
      </c>
      <c r="BL466" s="202" t="e" cm="1">
        <f t="array" ref="BL466">IF(CNGE_2024_M3_Secc1!$AO$111=CNGE_2024_M3_Secc1!$AQ$111,O,IF(CNGE_2024_M3_Secc1!Y137="",1,0))</f>
        <v>#NAME?</v>
      </c>
      <c r="BM466" s="202" t="e" cm="1">
        <f t="array" ref="BM466">IF(CNGE_2024_M3_Secc1!$AO$111=CNGE_2024_M3_Secc1!$AQ$111,O,IF(CNGE_2024_M3_Secc1!Z137="",1,0))</f>
        <v>#NAME?</v>
      </c>
      <c r="BN466" s="202" t="e" cm="1">
        <f t="array" ref="BN466">IF(CNGE_2024_M3_Secc1!$AO$111=CNGE_2024_M3_Secc1!$AQ$111,O,IF(CNGE_2024_M3_Secc1!AA137="",1,0))</f>
        <v>#NAME?</v>
      </c>
      <c r="BO466" s="202" t="e" cm="1">
        <f t="array" ref="BO466">IF(CNGE_2024_M3_Secc1!$AO$111=CNGE_2024_M3_Secc1!$AQ$111,O,IF(CNGE_2024_M3_Secc1!AB137="",1,0))</f>
        <v>#NAME?</v>
      </c>
      <c r="BP466" s="202" t="e" cm="1">
        <f t="array" ref="BP466">IF(CNGE_2024_M3_Secc1!$AO$111=CNGE_2024_M3_Secc1!$AQ$111,O,IF(CNGE_2024_M3_Secc1!AC137="",1,0))</f>
        <v>#NAME?</v>
      </c>
      <c r="BQ466" s="202" t="e" cm="1">
        <f t="array" ref="BQ466">IF(CNGE_2024_M3_Secc1!$AO$111=CNGE_2024_M3_Secc1!$AQ$111,O,IF(CNGE_2024_M3_Secc1!AD137="",1,0))</f>
        <v>#NAME?</v>
      </c>
      <c r="BS466" s="563">
        <f t="shared" si="251"/>
        <v>0</v>
      </c>
      <c r="BT466" s="563"/>
      <c r="BU466" s="563">
        <f t="shared" si="231"/>
        <v>0</v>
      </c>
      <c r="BV466" s="563"/>
      <c r="BW466" s="563">
        <f t="shared" si="232"/>
        <v>0</v>
      </c>
      <c r="BX466" s="563"/>
      <c r="CF466" s="202">
        <f>IF($AH$96=$AJ$96,0,
IF(OR(AND($BS$122="NS",O466&lt;&gt;"NA",OR(O466="NS",O466=0)),AND($BS$122="NA",O466&lt;&gt;"NS",OR(O466="NA",O466=0))),0,
IF(OR(AND($BS$122&lt;&gt;"NS",$BS$122&lt;&gt;"NA",O466&lt;&gt;"NS",O466&lt;&gt;"NA",O466&gt;$BS$122),
AND(O466&gt;0,OR($BS$122="NS",$BS$122="NA")),
AND($BS$122&lt;&gt;"NS",$BS$122&lt;&gt;"NA",$BS$122&gt;=0,O466="NA"),
AND($BS$122&lt;&gt;"NS",$BS$122&lt;&gt;"NA",$BS$122=0,O466="NS")),1,0)))</f>
        <v>0</v>
      </c>
      <c r="CG466" s="202">
        <f t="shared" ref="CG466" si="477">IF($AH$96=$AJ$96,0,
IF(OR(AND($BS$122="NS",P466&lt;&gt;"NA",OR(P466="NS",P466=0)),AND($BS$122="NA",P466&lt;&gt;"NS",OR(P466="NA",P466=0))),0,
IF(OR(AND($BS$122&lt;&gt;"NS",$BS$122&lt;&gt;"NA",P466&lt;&gt;"NS",P466&lt;&gt;"NA",P466&gt;$BS$122),
AND(P466&gt;0,OR($BS$122="NS",$BS$122="NA")),
AND($BS$122&lt;&gt;"NS",$BS$122&lt;&gt;"NA",$BS$122&gt;=0,P466="NA"),
AND($BS$122&lt;&gt;"NS",$BS$122&lt;&gt;"NA",$BS$122=0,P466="NS")),1,0)))</f>
        <v>0</v>
      </c>
      <c r="CH466" s="202">
        <f t="shared" ref="CH466" si="478">IF($AH$96=$AJ$96,0,
IF(OR(AND($BS$122="NS",Q466&lt;&gt;"NA",OR(Q466="NS",Q466=0)),AND($BS$122="NA",Q466&lt;&gt;"NS",OR(Q466="NA",Q466=0))),0,
IF(OR(AND($BS$122&lt;&gt;"NS",$BS$122&lt;&gt;"NA",Q466&lt;&gt;"NS",Q466&lt;&gt;"NA",Q466&gt;$BS$122),
AND(Q466&gt;0,OR($BS$122="NS",$BS$122="NA")),
AND($BS$122&lt;&gt;"NS",$BS$122&lt;&gt;"NA",$BS$122&gt;=0,Q466="NA"),
AND($BS$122&lt;&gt;"NS",$BS$122&lt;&gt;"NA",$BS$122=0,Q466="NS")),1,0)))</f>
        <v>0</v>
      </c>
      <c r="CI466" s="202">
        <f t="shared" ref="CI466" si="479">IF($AH$96=$AJ$96,0,
IF(OR(AND($BS$122="NS",R466&lt;&gt;"NA",OR(R466="NS",R466=0)),AND($BS$122="NA",R466&lt;&gt;"NS",OR(R466="NA",R466=0))),0,
IF(OR(AND($BS$122&lt;&gt;"NS",$BS$122&lt;&gt;"NA",R466&lt;&gt;"NS",R466&lt;&gt;"NA",R466&gt;$BS$122),
AND(R466&gt;0,OR($BS$122="NS",$BS$122="NA")),
AND($BS$122&lt;&gt;"NS",$BS$122&lt;&gt;"NA",$BS$122&gt;=0,R466="NA"),
AND($BS$122&lt;&gt;"NS",$BS$122&lt;&gt;"NA",$BS$122=0,R466="NS")),1,0)))</f>
        <v>0</v>
      </c>
      <c r="CJ466" s="202">
        <f t="shared" ref="CJ466" si="480">IF($AH$96=$AJ$96,0,
IF(OR(AND($BS$122="NS",S466&lt;&gt;"NA",OR(S466="NS",S466=0)),AND($BS$122="NA",S466&lt;&gt;"NS",OR(S466="NA",S466=0))),0,
IF(OR(AND($BS$122&lt;&gt;"NS",$BS$122&lt;&gt;"NA",S466&lt;&gt;"NS",S466&lt;&gt;"NA",S466&gt;$BS$122),
AND(S466&gt;0,OR($BS$122="NS",$BS$122="NA")),
AND($BS$122&lt;&gt;"NS",$BS$122&lt;&gt;"NA",$BS$122&gt;=0,S466="NA"),
AND($BS$122&lt;&gt;"NS",$BS$122&lt;&gt;"NA",$BS$122=0,S466="NS")),1,0)))</f>
        <v>0</v>
      </c>
      <c r="CK466" s="202">
        <f t="shared" ref="CK466" si="481">IF($AH$96=$AJ$96,0,
IF(OR(AND($BS$122="NS",T466&lt;&gt;"NA",OR(T466="NS",T466=0)),AND($BS$122="NA",T466&lt;&gt;"NS",OR(T466="NA",T466=0))),0,
IF(OR(AND($BS$122&lt;&gt;"NS",$BS$122&lt;&gt;"NA",T466&lt;&gt;"NS",T466&lt;&gt;"NA",T466&gt;$BS$122),
AND(T466&gt;0,OR($BS$122="NS",$BS$122="NA")),
AND($BS$122&lt;&gt;"NS",$BS$122&lt;&gt;"NA",$BS$122&gt;=0,T466="NA"),
AND($BS$122&lt;&gt;"NS",$BS$122&lt;&gt;"NA",$BS$122=0,T466="NS")),1,0)))</f>
        <v>0</v>
      </c>
      <c r="CL466" s="202">
        <f t="shared" ref="CL466" si="482">IF($AH$96=$AJ$96,0,
IF(OR(AND($BS$122="NS",U466&lt;&gt;"NA",OR(U466="NS",U466=0)),AND($BS$122="NA",U466&lt;&gt;"NS",OR(U466="NA",U466=0))),0,
IF(OR(AND($BS$122&lt;&gt;"NS",$BS$122&lt;&gt;"NA",U466&lt;&gt;"NS",U466&lt;&gt;"NA",U466&gt;$BS$122),
AND(U466&gt;0,OR($BS$122="NS",$BS$122="NA")),
AND($BS$122&lt;&gt;"NS",$BS$122&lt;&gt;"NA",$BS$122&gt;=0,U466="NA"),
AND($BS$122&lt;&gt;"NS",$BS$122&lt;&gt;"NA",$BS$122=0,U466="NS")),1,0)))</f>
        <v>0</v>
      </c>
      <c r="CM466" s="202">
        <f t="shared" ref="CM466" si="483">IF($AH$96=$AJ$96,0,
IF(OR(AND($BS$122="NS",V466&lt;&gt;"NA",OR(V466="NS",V466=0)),AND($BS$122="NA",V466&lt;&gt;"NS",OR(V466="NA",V466=0))),0,
IF(OR(AND($BS$122&lt;&gt;"NS",$BS$122&lt;&gt;"NA",V466&lt;&gt;"NS",V466&lt;&gt;"NA",V466&gt;$BS$122),
AND(V466&gt;0,OR($BS$122="NS",$BS$122="NA")),
AND($BS$122&lt;&gt;"NS",$BS$122&lt;&gt;"NA",$BS$122&gt;=0,V466="NA"),
AND($BS$122&lt;&gt;"NS",$BS$122&lt;&gt;"NA",$BS$122=0,V466="NS")),1,0)))</f>
        <v>0</v>
      </c>
      <c r="CN466" s="202">
        <f t="shared" ref="CN466" si="484">IF($AH$96=$AJ$96,0,
IF(OR(AND($BS$122="NS",W466&lt;&gt;"NA",OR(W466="NS",W466=0)),AND($BS$122="NA",W466&lt;&gt;"NS",OR(W466="NA",W466=0))),0,
IF(OR(AND($BS$122&lt;&gt;"NS",$BS$122&lt;&gt;"NA",W466&lt;&gt;"NS",W466&lt;&gt;"NA",W466&gt;$BS$122),
AND(W466&gt;0,OR($BS$122="NS",$BS$122="NA")),
AND($BS$122&lt;&gt;"NS",$BS$122&lt;&gt;"NA",$BS$122&gt;=0,W466="NA"),
AND($BS$122&lt;&gt;"NS",$BS$122&lt;&gt;"NA",$BS$122=0,W466="NS")),1,0)))</f>
        <v>0</v>
      </c>
      <c r="CO466" s="202">
        <f t="shared" ref="CO466" si="485">IF($AH$96=$AJ$96,0,
IF(OR(AND($BS$122="NS",X466&lt;&gt;"NA",OR(X466="NS",X466=0)),AND($BS$122="NA",X466&lt;&gt;"NS",OR(X466="NA",X466=0))),0,
IF(OR(AND($BS$122&lt;&gt;"NS",$BS$122&lt;&gt;"NA",X466&lt;&gt;"NS",X466&lt;&gt;"NA",X466&gt;$BS$122),
AND(X466&gt;0,OR($BS$122="NS",$BS$122="NA")),
AND($BS$122&lt;&gt;"NS",$BS$122&lt;&gt;"NA",$BS$122&gt;=0,X466="NA"),
AND($BS$122&lt;&gt;"NS",$BS$122&lt;&gt;"NA",$BS$122=0,X466="NS")),1,0)))</f>
        <v>0</v>
      </c>
      <c r="CP466" s="202">
        <f t="shared" ref="CP466" si="486">IF($AH$96=$AJ$96,0,
IF(OR(AND($BS$122="NS",Y466&lt;&gt;"NA",OR(Y466="NS",Y466=0)),AND($BS$122="NA",Y466&lt;&gt;"NS",OR(Y466="NA",Y466=0))),0,
IF(OR(AND($BS$122&lt;&gt;"NS",$BS$122&lt;&gt;"NA",Y466&lt;&gt;"NS",Y466&lt;&gt;"NA",Y466&gt;$BS$122),
AND(Y466&gt;0,OR($BS$122="NS",$BS$122="NA")),
AND($BS$122&lt;&gt;"NS",$BS$122&lt;&gt;"NA",$BS$122&gt;=0,Y466="NA"),
AND($BS$122&lt;&gt;"NS",$BS$122&lt;&gt;"NA",$BS$122=0,Y466="NS")),1,0)))</f>
        <v>0</v>
      </c>
      <c r="CQ466" s="202">
        <f t="shared" ref="CQ466" si="487">IF($AH$96=$AJ$96,0,
IF(OR(AND($BS$122="NS",Z466&lt;&gt;"NA",OR(Z466="NS",Z466=0)),AND($BS$122="NA",Z466&lt;&gt;"NS",OR(Z466="NA",Z466=0))),0,
IF(OR(AND($BS$122&lt;&gt;"NS",$BS$122&lt;&gt;"NA",Z466&lt;&gt;"NS",Z466&lt;&gt;"NA",Z466&gt;$BS$122),
AND(Z466&gt;0,OR($BS$122="NS",$BS$122="NA")),
AND($BS$122&lt;&gt;"NS",$BS$122&lt;&gt;"NA",$BS$122&gt;=0,Z466="NA"),
AND($BS$122&lt;&gt;"NS",$BS$122&lt;&gt;"NA",$BS$122=0,Z466="NS")),1,0)))</f>
        <v>0</v>
      </c>
      <c r="CR466" s="202">
        <f t="shared" ref="CR466" si="488">IF($AH$96=$AJ$96,0,
IF(OR(AND($BS$122="NS",AA466&lt;&gt;"NA",OR(AA466="NS",AA466=0)),AND($BS$122="NA",AA466&lt;&gt;"NS",OR(AA466="NA",AA466=0))),0,
IF(OR(AND($BS$122&lt;&gt;"NS",$BS$122&lt;&gt;"NA",AA466&lt;&gt;"NS",AA466&lt;&gt;"NA",AA466&gt;$BS$122),
AND(AA466&gt;0,OR($BS$122="NS",$BS$122="NA")),
AND($BS$122&lt;&gt;"NS",$BS$122&lt;&gt;"NA",$BS$122&gt;=0,AA466="NA"),
AND($BS$122&lt;&gt;"NS",$BS$122&lt;&gt;"NA",$BS$122=0,AA466="NS")),1,0)))</f>
        <v>0</v>
      </c>
      <c r="CS466" s="202">
        <f t="shared" ref="CS466" si="489">IF($AH$96=$AJ$96,0,
IF(OR(AND($BS$122="NS",AB466&lt;&gt;"NA",OR(AB466="NS",AB466=0)),AND($BS$122="NA",AB466&lt;&gt;"NS",OR(AB466="NA",AB466=0))),0,
IF(OR(AND($BS$122&lt;&gt;"NS",$BS$122&lt;&gt;"NA",AB466&lt;&gt;"NS",AB466&lt;&gt;"NA",AB466&gt;$BS$122),
AND(AB466&gt;0,OR($BS$122="NS",$BS$122="NA")),
AND($BS$122&lt;&gt;"NS",$BS$122&lt;&gt;"NA",$BS$122&gt;=0,AB466="NA"),
AND($BS$122&lt;&gt;"NS",$BS$122&lt;&gt;"NA",$BS$122=0,AB466="NS")),1,0)))</f>
        <v>0</v>
      </c>
      <c r="CT466" s="202">
        <f t="shared" ref="CT466" si="490">IF($AH$96=$AJ$96,0,
IF(OR(AND($BS$122="NS",AC466&lt;&gt;"NA",OR(AC466="NS",AC466=0)),AND($BS$122="NA",AC466&lt;&gt;"NS",OR(AC466="NA",AC466=0))),0,
IF(OR(AND($BS$122&lt;&gt;"NS",$BS$122&lt;&gt;"NA",AC466&lt;&gt;"NS",AC466&lt;&gt;"NA",AC466&gt;$BS$122),
AND(AC466&gt;0,OR($BS$122="NS",$BS$122="NA")),
AND($BS$122&lt;&gt;"NS",$BS$122&lt;&gt;"NA",$BS$122&gt;=0,AC466="NA"),
AND($BS$122&lt;&gt;"NS",$BS$122&lt;&gt;"NA",$BS$122=0,AC466="NS")),1,0)))</f>
        <v>0</v>
      </c>
      <c r="CU466" s="202">
        <f t="shared" ref="CU466" si="491">IF($AH$96=$AJ$96,0,
IF(OR(AND($BS$122="NS",AD466&lt;&gt;"NA",OR(AD466="NS",AD466=0)),AND($BS$122="NA",AD466&lt;&gt;"NS",OR(AD466="NA",AD466=0))),0,
IF(OR(AND($BS$122&lt;&gt;"NS",$BS$122&lt;&gt;"NA",AD466&lt;&gt;"NS",AD466&lt;&gt;"NA",AD466&gt;$BS$122),
AND(AD466&gt;0,OR($BS$122="NS",$BS$122="NA")),
AND($BS$122&lt;&gt;"NS",$BS$122&lt;&gt;"NA",$BS$122&gt;=0,AD466="NA"),
AND($BS$122&lt;&gt;"NS",$BS$122&lt;&gt;"NA",$BS$122=0,AD466="NS")),1,0)))</f>
        <v>0</v>
      </c>
      <c r="CV466" s="202">
        <f t="shared" si="248"/>
        <v>0</v>
      </c>
      <c r="CW466" s="241" t="str">
        <f>IF(CV466=0,"",IF(SUM($CV$449:CV466)=1,_xlfn.NUMBERVALUE(C466),IF($CV$495&gt;SUM($CV$449:CV466),_xlfn.CONCAT(", ",_xlfn.NUMBERVALUE(C466)),IF($CV$495=SUM($CV$449:CV466),_xlfn.CONCAT(" y ",_xlfn.NUMBERVALUE(C466))))))</f>
        <v/>
      </c>
      <c r="CY466" s="563">
        <f t="shared" si="249"/>
        <v>0</v>
      </c>
      <c r="CZ466" s="563"/>
    </row>
    <row r="467" spans="1:104" s="211" customFormat="1" ht="15" customHeight="1">
      <c r="A467" s="18"/>
      <c r="B467" s="51"/>
      <c r="C467" s="48" t="s">
        <v>5018</v>
      </c>
      <c r="D467" s="547" t="str">
        <f>IF(CNGE_2024_M3_Secc1!D70="","",CNGE_2024_M3_Secc1!D70)</f>
        <v/>
      </c>
      <c r="E467" s="548"/>
      <c r="F467" s="548"/>
      <c r="G467" s="548"/>
      <c r="H467" s="548"/>
      <c r="I467" s="548"/>
      <c r="J467" s="548"/>
      <c r="K467" s="548"/>
      <c r="L467" s="548"/>
      <c r="M467" s="549"/>
      <c r="N467" s="103"/>
      <c r="O467" s="103"/>
      <c r="P467" s="103"/>
      <c r="Q467" s="103"/>
      <c r="R467" s="103"/>
      <c r="S467" s="103"/>
      <c r="T467" s="103"/>
      <c r="U467" s="103"/>
      <c r="V467" s="103"/>
      <c r="W467" s="103"/>
      <c r="X467" s="103"/>
      <c r="Y467" s="103"/>
      <c r="Z467" s="103"/>
      <c r="AA467" s="103"/>
      <c r="AB467" s="103"/>
      <c r="AC467" s="103"/>
      <c r="AD467" s="103"/>
      <c r="AE467" s="213"/>
      <c r="AF467" s="210"/>
      <c r="AH467" s="522">
        <f t="shared" si="225"/>
        <v>0</v>
      </c>
      <c r="AI467" s="522"/>
      <c r="AJ467" s="522">
        <f t="shared" si="226"/>
        <v>0</v>
      </c>
      <c r="AK467" s="522"/>
      <c r="AL467" s="522">
        <f t="shared" si="227"/>
        <v>0</v>
      </c>
      <c r="AM467" s="522" t="str">
        <f t="shared" si="228"/>
        <v>NA</v>
      </c>
      <c r="AN467" s="524">
        <f t="shared" si="229"/>
        <v>0</v>
      </c>
      <c r="AO467" s="526"/>
      <c r="AP467" s="125" t="str">
        <f>IF(AN467=0,"", IF(SUM($AN$449:AN467)=1,_xlfn.CONCAT(AQ467), IF($AN$495&gt;SUM($AN$449:AN467),_xlfn.CONCAT(", ",AQ467), IF($AN$495=SUM($AN$449:AN467),_xlfn.CONCAT(" y ",AQ467,".")))))</f>
        <v/>
      </c>
      <c r="AQ467" s="113">
        <f t="shared" si="230"/>
        <v>18</v>
      </c>
      <c r="AS467" s="563">
        <f t="shared" si="250"/>
        <v>0</v>
      </c>
      <c r="AT467" s="563"/>
      <c r="BB467" s="202" t="e" cm="1">
        <f t="array" ref="BB467">IF(CNGE_2024_M3_Secc1!$AO$111=CNGE_2024_M3_Secc1!$AQ$111,O,IF(CNGE_2024_M3_Secc1!O138="",1,0))</f>
        <v>#NAME?</v>
      </c>
      <c r="BC467" s="202" t="e" cm="1">
        <f t="array" ref="BC467">IF(CNGE_2024_M3_Secc1!$AO$111=CNGE_2024_M3_Secc1!$AQ$111,O,IF(CNGE_2024_M3_Secc1!P138="",1,0))</f>
        <v>#NAME?</v>
      </c>
      <c r="BD467" s="202" t="e" cm="1">
        <f t="array" ref="BD467">IF(CNGE_2024_M3_Secc1!$AO$111=CNGE_2024_M3_Secc1!$AQ$111,O,IF(CNGE_2024_M3_Secc1!Q138="",1,0))</f>
        <v>#NAME?</v>
      </c>
      <c r="BE467" s="202" t="e" cm="1">
        <f t="array" ref="BE467">IF(CNGE_2024_M3_Secc1!$AO$111=CNGE_2024_M3_Secc1!$AQ$111,O,IF(CNGE_2024_M3_Secc1!R138="",1,0))</f>
        <v>#NAME?</v>
      </c>
      <c r="BF467" s="202" t="e" cm="1">
        <f t="array" ref="BF467">IF(CNGE_2024_M3_Secc1!$AO$111=CNGE_2024_M3_Secc1!$AQ$111,O,IF(CNGE_2024_M3_Secc1!S138="",1,0))</f>
        <v>#NAME?</v>
      </c>
      <c r="BG467" s="202" t="e" cm="1">
        <f t="array" ref="BG467">IF(CNGE_2024_M3_Secc1!$AO$111=CNGE_2024_M3_Secc1!$AQ$111,O,IF(CNGE_2024_M3_Secc1!T138="",1,0))</f>
        <v>#NAME?</v>
      </c>
      <c r="BH467" s="202" t="e" cm="1">
        <f t="array" ref="BH467">IF(CNGE_2024_M3_Secc1!$AO$111=CNGE_2024_M3_Secc1!$AQ$111,O,IF(CNGE_2024_M3_Secc1!U138="",1,0))</f>
        <v>#NAME?</v>
      </c>
      <c r="BI467" s="202" t="e" cm="1">
        <f t="array" ref="BI467">IF(CNGE_2024_M3_Secc1!$AO$111=CNGE_2024_M3_Secc1!$AQ$111,O,IF(CNGE_2024_M3_Secc1!V138="",1,0))</f>
        <v>#NAME?</v>
      </c>
      <c r="BJ467" s="202" t="e" cm="1">
        <f t="array" ref="BJ467">IF(CNGE_2024_M3_Secc1!$AO$111=CNGE_2024_M3_Secc1!$AQ$111,O,IF(CNGE_2024_M3_Secc1!W138="",1,0))</f>
        <v>#NAME?</v>
      </c>
      <c r="BK467" s="202" t="e" cm="1">
        <f t="array" ref="BK467">IF(CNGE_2024_M3_Secc1!$AO$111=CNGE_2024_M3_Secc1!$AQ$111,O,IF(CNGE_2024_M3_Secc1!X138="",1,0))</f>
        <v>#NAME?</v>
      </c>
      <c r="BL467" s="202" t="e" cm="1">
        <f t="array" ref="BL467">IF(CNGE_2024_M3_Secc1!$AO$111=CNGE_2024_M3_Secc1!$AQ$111,O,IF(CNGE_2024_M3_Secc1!Y138="",1,0))</f>
        <v>#NAME?</v>
      </c>
      <c r="BM467" s="202" t="e" cm="1">
        <f t="array" ref="BM467">IF(CNGE_2024_M3_Secc1!$AO$111=CNGE_2024_M3_Secc1!$AQ$111,O,IF(CNGE_2024_M3_Secc1!Z138="",1,0))</f>
        <v>#NAME?</v>
      </c>
      <c r="BN467" s="202" t="e" cm="1">
        <f t="array" ref="BN467">IF(CNGE_2024_M3_Secc1!$AO$111=CNGE_2024_M3_Secc1!$AQ$111,O,IF(CNGE_2024_M3_Secc1!AA138="",1,0))</f>
        <v>#NAME?</v>
      </c>
      <c r="BO467" s="202" t="e" cm="1">
        <f t="array" ref="BO467">IF(CNGE_2024_M3_Secc1!$AO$111=CNGE_2024_M3_Secc1!$AQ$111,O,IF(CNGE_2024_M3_Secc1!AB138="",1,0))</f>
        <v>#NAME?</v>
      </c>
      <c r="BP467" s="202" t="e" cm="1">
        <f t="array" ref="BP467">IF(CNGE_2024_M3_Secc1!$AO$111=CNGE_2024_M3_Secc1!$AQ$111,O,IF(CNGE_2024_M3_Secc1!AC138="",1,0))</f>
        <v>#NAME?</v>
      </c>
      <c r="BQ467" s="202" t="e" cm="1">
        <f t="array" ref="BQ467">IF(CNGE_2024_M3_Secc1!$AO$111=CNGE_2024_M3_Secc1!$AQ$111,O,IF(CNGE_2024_M3_Secc1!AD138="",1,0))</f>
        <v>#NAME?</v>
      </c>
      <c r="BS467" s="563">
        <f t="shared" si="251"/>
        <v>0</v>
      </c>
      <c r="BT467" s="563"/>
      <c r="BU467" s="563">
        <f t="shared" si="231"/>
        <v>0</v>
      </c>
      <c r="BV467" s="563"/>
      <c r="BW467" s="563">
        <f t="shared" si="232"/>
        <v>0</v>
      </c>
      <c r="BX467" s="563"/>
      <c r="CF467" s="202">
        <f>IF($AH$96=$AJ$96,0,
IF(OR(AND($BS$123="NS",O467&lt;&gt;"NA",OR(O467="NS",O467=0)),AND($BS$123="NA",O467&lt;&gt;"NS",OR(O467="NA",O467=0))),0,
IF(OR(AND($BS$123&lt;&gt;"NS",$BS$123&lt;&gt;"NA",O467&lt;&gt;"NS",O467&lt;&gt;"NA",O467&gt;$BS$123),
AND(O467&gt;0,OR($BS$123="NS",$BS$123="NA")),
AND($BS$123&lt;&gt;"NS",$BS$123&lt;&gt;"NA",$BS$123&gt;=0,O467="NA"),
AND($BS$123&lt;&gt;"NS",$BS$123&lt;&gt;"NA",$BS$123=0,O467="NS")),1,0)))</f>
        <v>0</v>
      </c>
      <c r="CG467" s="202">
        <f t="shared" ref="CG467" si="492">IF($AH$96=$AJ$96,0,
IF(OR(AND($BS$123="NS",P467&lt;&gt;"NA",OR(P467="NS",P467=0)),AND($BS$123="NA",P467&lt;&gt;"NS",OR(P467="NA",P467=0))),0,
IF(OR(AND($BS$123&lt;&gt;"NS",$BS$123&lt;&gt;"NA",P467&lt;&gt;"NS",P467&lt;&gt;"NA",P467&gt;$BS$123),
AND(P467&gt;0,OR($BS$123="NS",$BS$123="NA")),
AND($BS$123&lt;&gt;"NS",$BS$123&lt;&gt;"NA",$BS$123&gt;=0,P467="NA"),
AND($BS$123&lt;&gt;"NS",$BS$123&lt;&gt;"NA",$BS$123=0,P467="NS")),1,0)))</f>
        <v>0</v>
      </c>
      <c r="CH467" s="202">
        <f t="shared" ref="CH467" si="493">IF($AH$96=$AJ$96,0,
IF(OR(AND($BS$123="NS",Q467&lt;&gt;"NA",OR(Q467="NS",Q467=0)),AND($BS$123="NA",Q467&lt;&gt;"NS",OR(Q467="NA",Q467=0))),0,
IF(OR(AND($BS$123&lt;&gt;"NS",$BS$123&lt;&gt;"NA",Q467&lt;&gt;"NS",Q467&lt;&gt;"NA",Q467&gt;$BS$123),
AND(Q467&gt;0,OR($BS$123="NS",$BS$123="NA")),
AND($BS$123&lt;&gt;"NS",$BS$123&lt;&gt;"NA",$BS$123&gt;=0,Q467="NA"),
AND($BS$123&lt;&gt;"NS",$BS$123&lt;&gt;"NA",$BS$123=0,Q467="NS")),1,0)))</f>
        <v>0</v>
      </c>
      <c r="CI467" s="202">
        <f t="shared" ref="CI467" si="494">IF($AH$96=$AJ$96,0,
IF(OR(AND($BS$123="NS",R467&lt;&gt;"NA",OR(R467="NS",R467=0)),AND($BS$123="NA",R467&lt;&gt;"NS",OR(R467="NA",R467=0))),0,
IF(OR(AND($BS$123&lt;&gt;"NS",$BS$123&lt;&gt;"NA",R467&lt;&gt;"NS",R467&lt;&gt;"NA",R467&gt;$BS$123),
AND(R467&gt;0,OR($BS$123="NS",$BS$123="NA")),
AND($BS$123&lt;&gt;"NS",$BS$123&lt;&gt;"NA",$BS$123&gt;=0,R467="NA"),
AND($BS$123&lt;&gt;"NS",$BS$123&lt;&gt;"NA",$BS$123=0,R467="NS")),1,0)))</f>
        <v>0</v>
      </c>
      <c r="CJ467" s="202">
        <f t="shared" ref="CJ467" si="495">IF($AH$96=$AJ$96,0,
IF(OR(AND($BS$123="NS",S467&lt;&gt;"NA",OR(S467="NS",S467=0)),AND($BS$123="NA",S467&lt;&gt;"NS",OR(S467="NA",S467=0))),0,
IF(OR(AND($BS$123&lt;&gt;"NS",$BS$123&lt;&gt;"NA",S467&lt;&gt;"NS",S467&lt;&gt;"NA",S467&gt;$BS$123),
AND(S467&gt;0,OR($BS$123="NS",$BS$123="NA")),
AND($BS$123&lt;&gt;"NS",$BS$123&lt;&gt;"NA",$BS$123&gt;=0,S467="NA"),
AND($BS$123&lt;&gt;"NS",$BS$123&lt;&gt;"NA",$BS$123=0,S467="NS")),1,0)))</f>
        <v>0</v>
      </c>
      <c r="CK467" s="202">
        <f t="shared" ref="CK467" si="496">IF($AH$96=$AJ$96,0,
IF(OR(AND($BS$123="NS",T467&lt;&gt;"NA",OR(T467="NS",T467=0)),AND($BS$123="NA",T467&lt;&gt;"NS",OR(T467="NA",T467=0))),0,
IF(OR(AND($BS$123&lt;&gt;"NS",$BS$123&lt;&gt;"NA",T467&lt;&gt;"NS",T467&lt;&gt;"NA",T467&gt;$BS$123),
AND(T467&gt;0,OR($BS$123="NS",$BS$123="NA")),
AND($BS$123&lt;&gt;"NS",$BS$123&lt;&gt;"NA",$BS$123&gt;=0,T467="NA"),
AND($BS$123&lt;&gt;"NS",$BS$123&lt;&gt;"NA",$BS$123=0,T467="NS")),1,0)))</f>
        <v>0</v>
      </c>
      <c r="CL467" s="202">
        <f t="shared" ref="CL467" si="497">IF($AH$96=$AJ$96,0,
IF(OR(AND($BS$123="NS",U467&lt;&gt;"NA",OR(U467="NS",U467=0)),AND($BS$123="NA",U467&lt;&gt;"NS",OR(U467="NA",U467=0))),0,
IF(OR(AND($BS$123&lt;&gt;"NS",$BS$123&lt;&gt;"NA",U467&lt;&gt;"NS",U467&lt;&gt;"NA",U467&gt;$BS$123),
AND(U467&gt;0,OR($BS$123="NS",$BS$123="NA")),
AND($BS$123&lt;&gt;"NS",$BS$123&lt;&gt;"NA",$BS$123&gt;=0,U467="NA"),
AND($BS$123&lt;&gt;"NS",$BS$123&lt;&gt;"NA",$BS$123=0,U467="NS")),1,0)))</f>
        <v>0</v>
      </c>
      <c r="CM467" s="202">
        <f t="shared" ref="CM467" si="498">IF($AH$96=$AJ$96,0,
IF(OR(AND($BS$123="NS",V467&lt;&gt;"NA",OR(V467="NS",V467=0)),AND($BS$123="NA",V467&lt;&gt;"NS",OR(V467="NA",V467=0))),0,
IF(OR(AND($BS$123&lt;&gt;"NS",$BS$123&lt;&gt;"NA",V467&lt;&gt;"NS",V467&lt;&gt;"NA",V467&gt;$BS$123),
AND(V467&gt;0,OR($BS$123="NS",$BS$123="NA")),
AND($BS$123&lt;&gt;"NS",$BS$123&lt;&gt;"NA",$BS$123&gt;=0,V467="NA"),
AND($BS$123&lt;&gt;"NS",$BS$123&lt;&gt;"NA",$BS$123=0,V467="NS")),1,0)))</f>
        <v>0</v>
      </c>
      <c r="CN467" s="202">
        <f t="shared" ref="CN467" si="499">IF($AH$96=$AJ$96,0,
IF(OR(AND($BS$123="NS",W467&lt;&gt;"NA",OR(W467="NS",W467=0)),AND($BS$123="NA",W467&lt;&gt;"NS",OR(W467="NA",W467=0))),0,
IF(OR(AND($BS$123&lt;&gt;"NS",$BS$123&lt;&gt;"NA",W467&lt;&gt;"NS",W467&lt;&gt;"NA",W467&gt;$BS$123),
AND(W467&gt;0,OR($BS$123="NS",$BS$123="NA")),
AND($BS$123&lt;&gt;"NS",$BS$123&lt;&gt;"NA",$BS$123&gt;=0,W467="NA"),
AND($BS$123&lt;&gt;"NS",$BS$123&lt;&gt;"NA",$BS$123=0,W467="NS")),1,0)))</f>
        <v>0</v>
      </c>
      <c r="CO467" s="202">
        <f t="shared" ref="CO467" si="500">IF($AH$96=$AJ$96,0,
IF(OR(AND($BS$123="NS",X467&lt;&gt;"NA",OR(X467="NS",X467=0)),AND($BS$123="NA",X467&lt;&gt;"NS",OR(X467="NA",X467=0))),0,
IF(OR(AND($BS$123&lt;&gt;"NS",$BS$123&lt;&gt;"NA",X467&lt;&gt;"NS",X467&lt;&gt;"NA",X467&gt;$BS$123),
AND(X467&gt;0,OR($BS$123="NS",$BS$123="NA")),
AND($BS$123&lt;&gt;"NS",$BS$123&lt;&gt;"NA",$BS$123&gt;=0,X467="NA"),
AND($BS$123&lt;&gt;"NS",$BS$123&lt;&gt;"NA",$BS$123=0,X467="NS")),1,0)))</f>
        <v>0</v>
      </c>
      <c r="CP467" s="202">
        <f t="shared" ref="CP467" si="501">IF($AH$96=$AJ$96,0,
IF(OR(AND($BS$123="NS",Y467&lt;&gt;"NA",OR(Y467="NS",Y467=0)),AND($BS$123="NA",Y467&lt;&gt;"NS",OR(Y467="NA",Y467=0))),0,
IF(OR(AND($BS$123&lt;&gt;"NS",$BS$123&lt;&gt;"NA",Y467&lt;&gt;"NS",Y467&lt;&gt;"NA",Y467&gt;$BS$123),
AND(Y467&gt;0,OR($BS$123="NS",$BS$123="NA")),
AND($BS$123&lt;&gt;"NS",$BS$123&lt;&gt;"NA",$BS$123&gt;=0,Y467="NA"),
AND($BS$123&lt;&gt;"NS",$BS$123&lt;&gt;"NA",$BS$123=0,Y467="NS")),1,0)))</f>
        <v>0</v>
      </c>
      <c r="CQ467" s="202">
        <f t="shared" ref="CQ467" si="502">IF($AH$96=$AJ$96,0,
IF(OR(AND($BS$123="NS",Z467&lt;&gt;"NA",OR(Z467="NS",Z467=0)),AND($BS$123="NA",Z467&lt;&gt;"NS",OR(Z467="NA",Z467=0))),0,
IF(OR(AND($BS$123&lt;&gt;"NS",$BS$123&lt;&gt;"NA",Z467&lt;&gt;"NS",Z467&lt;&gt;"NA",Z467&gt;$BS$123),
AND(Z467&gt;0,OR($BS$123="NS",$BS$123="NA")),
AND($BS$123&lt;&gt;"NS",$BS$123&lt;&gt;"NA",$BS$123&gt;=0,Z467="NA"),
AND($BS$123&lt;&gt;"NS",$BS$123&lt;&gt;"NA",$BS$123=0,Z467="NS")),1,0)))</f>
        <v>0</v>
      </c>
      <c r="CR467" s="202">
        <f t="shared" ref="CR467" si="503">IF($AH$96=$AJ$96,0,
IF(OR(AND($BS$123="NS",AA467&lt;&gt;"NA",OR(AA467="NS",AA467=0)),AND($BS$123="NA",AA467&lt;&gt;"NS",OR(AA467="NA",AA467=0))),0,
IF(OR(AND($BS$123&lt;&gt;"NS",$BS$123&lt;&gt;"NA",AA467&lt;&gt;"NS",AA467&lt;&gt;"NA",AA467&gt;$BS$123),
AND(AA467&gt;0,OR($BS$123="NS",$BS$123="NA")),
AND($BS$123&lt;&gt;"NS",$BS$123&lt;&gt;"NA",$BS$123&gt;=0,AA467="NA"),
AND($BS$123&lt;&gt;"NS",$BS$123&lt;&gt;"NA",$BS$123=0,AA467="NS")),1,0)))</f>
        <v>0</v>
      </c>
      <c r="CS467" s="202">
        <f t="shared" ref="CS467" si="504">IF($AH$96=$AJ$96,0,
IF(OR(AND($BS$123="NS",AB467&lt;&gt;"NA",OR(AB467="NS",AB467=0)),AND($BS$123="NA",AB467&lt;&gt;"NS",OR(AB467="NA",AB467=0))),0,
IF(OR(AND($BS$123&lt;&gt;"NS",$BS$123&lt;&gt;"NA",AB467&lt;&gt;"NS",AB467&lt;&gt;"NA",AB467&gt;$BS$123),
AND(AB467&gt;0,OR($BS$123="NS",$BS$123="NA")),
AND($BS$123&lt;&gt;"NS",$BS$123&lt;&gt;"NA",$BS$123&gt;=0,AB467="NA"),
AND($BS$123&lt;&gt;"NS",$BS$123&lt;&gt;"NA",$BS$123=0,AB467="NS")),1,0)))</f>
        <v>0</v>
      </c>
      <c r="CT467" s="202">
        <f t="shared" ref="CT467" si="505">IF($AH$96=$AJ$96,0,
IF(OR(AND($BS$123="NS",AC467&lt;&gt;"NA",OR(AC467="NS",AC467=0)),AND($BS$123="NA",AC467&lt;&gt;"NS",OR(AC467="NA",AC467=0))),0,
IF(OR(AND($BS$123&lt;&gt;"NS",$BS$123&lt;&gt;"NA",AC467&lt;&gt;"NS",AC467&lt;&gt;"NA",AC467&gt;$BS$123),
AND(AC467&gt;0,OR($BS$123="NS",$BS$123="NA")),
AND($BS$123&lt;&gt;"NS",$BS$123&lt;&gt;"NA",$BS$123&gt;=0,AC467="NA"),
AND($BS$123&lt;&gt;"NS",$BS$123&lt;&gt;"NA",$BS$123=0,AC467="NS")),1,0)))</f>
        <v>0</v>
      </c>
      <c r="CU467" s="202">
        <f t="shared" ref="CU467" si="506">IF($AH$96=$AJ$96,0,
IF(OR(AND($BS$123="NS",AD467&lt;&gt;"NA",OR(AD467="NS",AD467=0)),AND($BS$123="NA",AD467&lt;&gt;"NS",OR(AD467="NA",AD467=0))),0,
IF(OR(AND($BS$123&lt;&gt;"NS",$BS$123&lt;&gt;"NA",AD467&lt;&gt;"NS",AD467&lt;&gt;"NA",AD467&gt;$BS$123),
AND(AD467&gt;0,OR($BS$123="NS",$BS$123="NA")),
AND($BS$123&lt;&gt;"NS",$BS$123&lt;&gt;"NA",$BS$123&gt;=0,AD467="NA"),
AND($BS$123&lt;&gt;"NS",$BS$123&lt;&gt;"NA",$BS$123=0,AD467="NS")),1,0)))</f>
        <v>0</v>
      </c>
      <c r="CV467" s="202">
        <f t="shared" si="248"/>
        <v>0</v>
      </c>
      <c r="CW467" s="241" t="str">
        <f>IF(CV467=0,"",IF(SUM($CV$449:CV467)=1,_xlfn.NUMBERVALUE(C467),IF($CV$495&gt;SUM($CV$449:CV467),_xlfn.CONCAT(", ",_xlfn.NUMBERVALUE(C467)),IF($CV$495=SUM($CV$449:CV467),_xlfn.CONCAT(" y ",_xlfn.NUMBERVALUE(C467))))))</f>
        <v/>
      </c>
      <c r="CY467" s="563">
        <f t="shared" si="249"/>
        <v>0</v>
      </c>
      <c r="CZ467" s="563"/>
    </row>
    <row r="468" spans="1:104" s="211" customFormat="1" ht="15" customHeight="1">
      <c r="A468" s="18"/>
      <c r="B468" s="51"/>
      <c r="C468" s="48" t="s">
        <v>5019</v>
      </c>
      <c r="D468" s="547" t="str">
        <f>IF(CNGE_2024_M3_Secc1!D71="","",CNGE_2024_M3_Secc1!D71)</f>
        <v/>
      </c>
      <c r="E468" s="548"/>
      <c r="F468" s="548"/>
      <c r="G468" s="548"/>
      <c r="H468" s="548"/>
      <c r="I468" s="548"/>
      <c r="J468" s="548"/>
      <c r="K468" s="548"/>
      <c r="L468" s="548"/>
      <c r="M468" s="549"/>
      <c r="N468" s="103"/>
      <c r="O468" s="103"/>
      <c r="P468" s="103"/>
      <c r="Q468" s="103"/>
      <c r="R468" s="103"/>
      <c r="S468" s="103"/>
      <c r="T468" s="103"/>
      <c r="U468" s="103"/>
      <c r="V468" s="103"/>
      <c r="W468" s="103"/>
      <c r="X468" s="103"/>
      <c r="Y468" s="103"/>
      <c r="Z468" s="103"/>
      <c r="AA468" s="103"/>
      <c r="AB468" s="103"/>
      <c r="AC468" s="103"/>
      <c r="AD468" s="103"/>
      <c r="AE468" s="213"/>
      <c r="AF468" s="210"/>
      <c r="AH468" s="522">
        <f t="shared" si="225"/>
        <v>0</v>
      </c>
      <c r="AI468" s="522"/>
      <c r="AJ468" s="522">
        <f t="shared" si="226"/>
        <v>0</v>
      </c>
      <c r="AK468" s="522"/>
      <c r="AL468" s="522">
        <f t="shared" si="227"/>
        <v>0</v>
      </c>
      <c r="AM468" s="522" t="str">
        <f t="shared" si="228"/>
        <v>NA</v>
      </c>
      <c r="AN468" s="524">
        <f t="shared" si="229"/>
        <v>0</v>
      </c>
      <c r="AO468" s="526"/>
      <c r="AP468" s="125" t="str">
        <f>IF(AN468=0,"", IF(SUM($AN$449:AN468)=1,_xlfn.CONCAT(AQ468), IF($AN$495&gt;SUM($AN$449:AN468),_xlfn.CONCAT(", ",AQ468), IF($AN$495=SUM($AN$449:AN468),_xlfn.CONCAT(" y ",AQ468,".")))))</f>
        <v/>
      </c>
      <c r="AQ468" s="113">
        <f t="shared" si="230"/>
        <v>19</v>
      </c>
      <c r="AS468" s="563">
        <f t="shared" si="250"/>
        <v>0</v>
      </c>
      <c r="AT468" s="563"/>
      <c r="BB468" s="202" t="e" cm="1">
        <f t="array" ref="BB468">IF(CNGE_2024_M3_Secc1!$AO$111=CNGE_2024_M3_Secc1!$AQ$111,O,IF(CNGE_2024_M3_Secc1!O139="",1,0))</f>
        <v>#NAME?</v>
      </c>
      <c r="BC468" s="202" t="e" cm="1">
        <f t="array" ref="BC468">IF(CNGE_2024_M3_Secc1!$AO$111=CNGE_2024_M3_Secc1!$AQ$111,O,IF(CNGE_2024_M3_Secc1!P139="",1,0))</f>
        <v>#NAME?</v>
      </c>
      <c r="BD468" s="202" t="e" cm="1">
        <f t="array" ref="BD468">IF(CNGE_2024_M3_Secc1!$AO$111=CNGE_2024_M3_Secc1!$AQ$111,O,IF(CNGE_2024_M3_Secc1!Q139="",1,0))</f>
        <v>#NAME?</v>
      </c>
      <c r="BE468" s="202" t="e" cm="1">
        <f t="array" ref="BE468">IF(CNGE_2024_M3_Secc1!$AO$111=CNGE_2024_M3_Secc1!$AQ$111,O,IF(CNGE_2024_M3_Secc1!R139="",1,0))</f>
        <v>#NAME?</v>
      </c>
      <c r="BF468" s="202" t="e" cm="1">
        <f t="array" ref="BF468">IF(CNGE_2024_M3_Secc1!$AO$111=CNGE_2024_M3_Secc1!$AQ$111,O,IF(CNGE_2024_M3_Secc1!S139="",1,0))</f>
        <v>#NAME?</v>
      </c>
      <c r="BG468" s="202" t="e" cm="1">
        <f t="array" ref="BG468">IF(CNGE_2024_M3_Secc1!$AO$111=CNGE_2024_M3_Secc1!$AQ$111,O,IF(CNGE_2024_M3_Secc1!T139="",1,0))</f>
        <v>#NAME?</v>
      </c>
      <c r="BH468" s="202" t="e" cm="1">
        <f t="array" ref="BH468">IF(CNGE_2024_M3_Secc1!$AO$111=CNGE_2024_M3_Secc1!$AQ$111,O,IF(CNGE_2024_M3_Secc1!U139="",1,0))</f>
        <v>#NAME?</v>
      </c>
      <c r="BI468" s="202" t="e" cm="1">
        <f t="array" ref="BI468">IF(CNGE_2024_M3_Secc1!$AO$111=CNGE_2024_M3_Secc1!$AQ$111,O,IF(CNGE_2024_M3_Secc1!V139="",1,0))</f>
        <v>#NAME?</v>
      </c>
      <c r="BJ468" s="202" t="e" cm="1">
        <f t="array" ref="BJ468">IF(CNGE_2024_M3_Secc1!$AO$111=CNGE_2024_M3_Secc1!$AQ$111,O,IF(CNGE_2024_M3_Secc1!W139="",1,0))</f>
        <v>#NAME?</v>
      </c>
      <c r="BK468" s="202" t="e" cm="1">
        <f t="array" ref="BK468">IF(CNGE_2024_M3_Secc1!$AO$111=CNGE_2024_M3_Secc1!$AQ$111,O,IF(CNGE_2024_M3_Secc1!X139="",1,0))</f>
        <v>#NAME?</v>
      </c>
      <c r="BL468" s="202" t="e" cm="1">
        <f t="array" ref="BL468">IF(CNGE_2024_M3_Secc1!$AO$111=CNGE_2024_M3_Secc1!$AQ$111,O,IF(CNGE_2024_M3_Secc1!Y139="",1,0))</f>
        <v>#NAME?</v>
      </c>
      <c r="BM468" s="202" t="e" cm="1">
        <f t="array" ref="BM468">IF(CNGE_2024_M3_Secc1!$AO$111=CNGE_2024_M3_Secc1!$AQ$111,O,IF(CNGE_2024_M3_Secc1!Z139="",1,0))</f>
        <v>#NAME?</v>
      </c>
      <c r="BN468" s="202" t="e" cm="1">
        <f t="array" ref="BN468">IF(CNGE_2024_M3_Secc1!$AO$111=CNGE_2024_M3_Secc1!$AQ$111,O,IF(CNGE_2024_M3_Secc1!AA139="",1,0))</f>
        <v>#NAME?</v>
      </c>
      <c r="BO468" s="202" t="e" cm="1">
        <f t="array" ref="BO468">IF(CNGE_2024_M3_Secc1!$AO$111=CNGE_2024_M3_Secc1!$AQ$111,O,IF(CNGE_2024_M3_Secc1!AB139="",1,0))</f>
        <v>#NAME?</v>
      </c>
      <c r="BP468" s="202" t="e" cm="1">
        <f t="array" ref="BP468">IF(CNGE_2024_M3_Secc1!$AO$111=CNGE_2024_M3_Secc1!$AQ$111,O,IF(CNGE_2024_M3_Secc1!AC139="",1,0))</f>
        <v>#NAME?</v>
      </c>
      <c r="BQ468" s="202" t="e" cm="1">
        <f t="array" ref="BQ468">IF(CNGE_2024_M3_Secc1!$AO$111=CNGE_2024_M3_Secc1!$AQ$111,O,IF(CNGE_2024_M3_Secc1!AD139="",1,0))</f>
        <v>#NAME?</v>
      </c>
      <c r="BS468" s="563">
        <f t="shared" si="251"/>
        <v>0</v>
      </c>
      <c r="BT468" s="563"/>
      <c r="BU468" s="563">
        <f t="shared" si="231"/>
        <v>0</v>
      </c>
      <c r="BV468" s="563"/>
      <c r="BW468" s="563">
        <f t="shared" si="232"/>
        <v>0</v>
      </c>
      <c r="BX468" s="563"/>
      <c r="CF468" s="202">
        <f>IF($AH$96=$AJ$96,0,
IF(OR(AND($BS$124="NS",O468&lt;&gt;"NA",OR(O468="NS",O468=0)),AND($BS$124="NA",O468&lt;&gt;"NS",OR(O468="NA",O468=0))),0,
IF(OR(AND($BS$124&lt;&gt;"NS",$BS$124&lt;&gt;"NA",O468&lt;&gt;"NS",O468&lt;&gt;"NA",O468&gt;$BS$124),
AND(O468&gt;0,OR($BS$124="NS",$BS$124="NA")),
AND($BS$124&lt;&gt;"NS",$BS$124&lt;&gt;"NA",$BS$124&gt;=0,O468="NA"),
AND($BS$124&lt;&gt;"NS",$BS$124&lt;&gt;"NA",$BS$124=0,O468="NS")),1,0)))</f>
        <v>0</v>
      </c>
      <c r="CG468" s="202">
        <f t="shared" ref="CG468" si="507">IF($AH$96=$AJ$96,0,
IF(OR(AND($BS$124="NS",P468&lt;&gt;"NA",OR(P468="NS",P468=0)),AND($BS$124="NA",P468&lt;&gt;"NS",OR(P468="NA",P468=0))),0,
IF(OR(AND($BS$124&lt;&gt;"NS",$BS$124&lt;&gt;"NA",P468&lt;&gt;"NS",P468&lt;&gt;"NA",P468&gt;$BS$124),
AND(P468&gt;0,OR($BS$124="NS",$BS$124="NA")),
AND($BS$124&lt;&gt;"NS",$BS$124&lt;&gt;"NA",$BS$124&gt;=0,P468="NA"),
AND($BS$124&lt;&gt;"NS",$BS$124&lt;&gt;"NA",$BS$124=0,P468="NS")),1,0)))</f>
        <v>0</v>
      </c>
      <c r="CH468" s="202">
        <f t="shared" ref="CH468" si="508">IF($AH$96=$AJ$96,0,
IF(OR(AND($BS$124="NS",Q468&lt;&gt;"NA",OR(Q468="NS",Q468=0)),AND($BS$124="NA",Q468&lt;&gt;"NS",OR(Q468="NA",Q468=0))),0,
IF(OR(AND($BS$124&lt;&gt;"NS",$BS$124&lt;&gt;"NA",Q468&lt;&gt;"NS",Q468&lt;&gt;"NA",Q468&gt;$BS$124),
AND(Q468&gt;0,OR($BS$124="NS",$BS$124="NA")),
AND($BS$124&lt;&gt;"NS",$BS$124&lt;&gt;"NA",$BS$124&gt;=0,Q468="NA"),
AND($BS$124&lt;&gt;"NS",$BS$124&lt;&gt;"NA",$BS$124=0,Q468="NS")),1,0)))</f>
        <v>0</v>
      </c>
      <c r="CI468" s="202">
        <f t="shared" ref="CI468" si="509">IF($AH$96=$AJ$96,0,
IF(OR(AND($BS$124="NS",R468&lt;&gt;"NA",OR(R468="NS",R468=0)),AND($BS$124="NA",R468&lt;&gt;"NS",OR(R468="NA",R468=0))),0,
IF(OR(AND($BS$124&lt;&gt;"NS",$BS$124&lt;&gt;"NA",R468&lt;&gt;"NS",R468&lt;&gt;"NA",R468&gt;$BS$124),
AND(R468&gt;0,OR($BS$124="NS",$BS$124="NA")),
AND($BS$124&lt;&gt;"NS",$BS$124&lt;&gt;"NA",$BS$124&gt;=0,R468="NA"),
AND($BS$124&lt;&gt;"NS",$BS$124&lt;&gt;"NA",$BS$124=0,R468="NS")),1,0)))</f>
        <v>0</v>
      </c>
      <c r="CJ468" s="202">
        <f t="shared" ref="CJ468" si="510">IF($AH$96=$AJ$96,0,
IF(OR(AND($BS$124="NS",S468&lt;&gt;"NA",OR(S468="NS",S468=0)),AND($BS$124="NA",S468&lt;&gt;"NS",OR(S468="NA",S468=0))),0,
IF(OR(AND($BS$124&lt;&gt;"NS",$BS$124&lt;&gt;"NA",S468&lt;&gt;"NS",S468&lt;&gt;"NA",S468&gt;$BS$124),
AND(S468&gt;0,OR($BS$124="NS",$BS$124="NA")),
AND($BS$124&lt;&gt;"NS",$BS$124&lt;&gt;"NA",$BS$124&gt;=0,S468="NA"),
AND($BS$124&lt;&gt;"NS",$BS$124&lt;&gt;"NA",$BS$124=0,S468="NS")),1,0)))</f>
        <v>0</v>
      </c>
      <c r="CK468" s="202">
        <f t="shared" ref="CK468" si="511">IF($AH$96=$AJ$96,0,
IF(OR(AND($BS$124="NS",T468&lt;&gt;"NA",OR(T468="NS",T468=0)),AND($BS$124="NA",T468&lt;&gt;"NS",OR(T468="NA",T468=0))),0,
IF(OR(AND($BS$124&lt;&gt;"NS",$BS$124&lt;&gt;"NA",T468&lt;&gt;"NS",T468&lt;&gt;"NA",T468&gt;$BS$124),
AND(T468&gt;0,OR($BS$124="NS",$BS$124="NA")),
AND($BS$124&lt;&gt;"NS",$BS$124&lt;&gt;"NA",$BS$124&gt;=0,T468="NA"),
AND($BS$124&lt;&gt;"NS",$BS$124&lt;&gt;"NA",$BS$124=0,T468="NS")),1,0)))</f>
        <v>0</v>
      </c>
      <c r="CL468" s="202">
        <f t="shared" ref="CL468" si="512">IF($AH$96=$AJ$96,0,
IF(OR(AND($BS$124="NS",U468&lt;&gt;"NA",OR(U468="NS",U468=0)),AND($BS$124="NA",U468&lt;&gt;"NS",OR(U468="NA",U468=0))),0,
IF(OR(AND($BS$124&lt;&gt;"NS",$BS$124&lt;&gt;"NA",U468&lt;&gt;"NS",U468&lt;&gt;"NA",U468&gt;$BS$124),
AND(U468&gt;0,OR($BS$124="NS",$BS$124="NA")),
AND($BS$124&lt;&gt;"NS",$BS$124&lt;&gt;"NA",$BS$124&gt;=0,U468="NA"),
AND($BS$124&lt;&gt;"NS",$BS$124&lt;&gt;"NA",$BS$124=0,U468="NS")),1,0)))</f>
        <v>0</v>
      </c>
      <c r="CM468" s="202">
        <f t="shared" ref="CM468" si="513">IF($AH$96=$AJ$96,0,
IF(OR(AND($BS$124="NS",V468&lt;&gt;"NA",OR(V468="NS",V468=0)),AND($BS$124="NA",V468&lt;&gt;"NS",OR(V468="NA",V468=0))),0,
IF(OR(AND($BS$124&lt;&gt;"NS",$BS$124&lt;&gt;"NA",V468&lt;&gt;"NS",V468&lt;&gt;"NA",V468&gt;$BS$124),
AND(V468&gt;0,OR($BS$124="NS",$BS$124="NA")),
AND($BS$124&lt;&gt;"NS",$BS$124&lt;&gt;"NA",$BS$124&gt;=0,V468="NA"),
AND($BS$124&lt;&gt;"NS",$BS$124&lt;&gt;"NA",$BS$124=0,V468="NS")),1,0)))</f>
        <v>0</v>
      </c>
      <c r="CN468" s="202">
        <f t="shared" ref="CN468" si="514">IF($AH$96=$AJ$96,0,
IF(OR(AND($BS$124="NS",W468&lt;&gt;"NA",OR(W468="NS",W468=0)),AND($BS$124="NA",W468&lt;&gt;"NS",OR(W468="NA",W468=0))),0,
IF(OR(AND($BS$124&lt;&gt;"NS",$BS$124&lt;&gt;"NA",W468&lt;&gt;"NS",W468&lt;&gt;"NA",W468&gt;$BS$124),
AND(W468&gt;0,OR($BS$124="NS",$BS$124="NA")),
AND($BS$124&lt;&gt;"NS",$BS$124&lt;&gt;"NA",$BS$124&gt;=0,W468="NA"),
AND($BS$124&lt;&gt;"NS",$BS$124&lt;&gt;"NA",$BS$124=0,W468="NS")),1,0)))</f>
        <v>0</v>
      </c>
      <c r="CO468" s="202">
        <f t="shared" ref="CO468" si="515">IF($AH$96=$AJ$96,0,
IF(OR(AND($BS$124="NS",X468&lt;&gt;"NA",OR(X468="NS",X468=0)),AND($BS$124="NA",X468&lt;&gt;"NS",OR(X468="NA",X468=0))),0,
IF(OR(AND($BS$124&lt;&gt;"NS",$BS$124&lt;&gt;"NA",X468&lt;&gt;"NS",X468&lt;&gt;"NA",X468&gt;$BS$124),
AND(X468&gt;0,OR($BS$124="NS",$BS$124="NA")),
AND($BS$124&lt;&gt;"NS",$BS$124&lt;&gt;"NA",$BS$124&gt;=0,X468="NA"),
AND($BS$124&lt;&gt;"NS",$BS$124&lt;&gt;"NA",$BS$124=0,X468="NS")),1,0)))</f>
        <v>0</v>
      </c>
      <c r="CP468" s="202">
        <f t="shared" ref="CP468" si="516">IF($AH$96=$AJ$96,0,
IF(OR(AND($BS$124="NS",Y468&lt;&gt;"NA",OR(Y468="NS",Y468=0)),AND($BS$124="NA",Y468&lt;&gt;"NS",OR(Y468="NA",Y468=0))),0,
IF(OR(AND($BS$124&lt;&gt;"NS",$BS$124&lt;&gt;"NA",Y468&lt;&gt;"NS",Y468&lt;&gt;"NA",Y468&gt;$BS$124),
AND(Y468&gt;0,OR($BS$124="NS",$BS$124="NA")),
AND($BS$124&lt;&gt;"NS",$BS$124&lt;&gt;"NA",$BS$124&gt;=0,Y468="NA"),
AND($BS$124&lt;&gt;"NS",$BS$124&lt;&gt;"NA",$BS$124=0,Y468="NS")),1,0)))</f>
        <v>0</v>
      </c>
      <c r="CQ468" s="202">
        <f t="shared" ref="CQ468" si="517">IF($AH$96=$AJ$96,0,
IF(OR(AND($BS$124="NS",Z468&lt;&gt;"NA",OR(Z468="NS",Z468=0)),AND($BS$124="NA",Z468&lt;&gt;"NS",OR(Z468="NA",Z468=0))),0,
IF(OR(AND($BS$124&lt;&gt;"NS",$BS$124&lt;&gt;"NA",Z468&lt;&gt;"NS",Z468&lt;&gt;"NA",Z468&gt;$BS$124),
AND(Z468&gt;0,OR($BS$124="NS",$BS$124="NA")),
AND($BS$124&lt;&gt;"NS",$BS$124&lt;&gt;"NA",$BS$124&gt;=0,Z468="NA"),
AND($BS$124&lt;&gt;"NS",$BS$124&lt;&gt;"NA",$BS$124=0,Z468="NS")),1,0)))</f>
        <v>0</v>
      </c>
      <c r="CR468" s="202">
        <f t="shared" ref="CR468" si="518">IF($AH$96=$AJ$96,0,
IF(OR(AND($BS$124="NS",AA468&lt;&gt;"NA",OR(AA468="NS",AA468=0)),AND($BS$124="NA",AA468&lt;&gt;"NS",OR(AA468="NA",AA468=0))),0,
IF(OR(AND($BS$124&lt;&gt;"NS",$BS$124&lt;&gt;"NA",AA468&lt;&gt;"NS",AA468&lt;&gt;"NA",AA468&gt;$BS$124),
AND(AA468&gt;0,OR($BS$124="NS",$BS$124="NA")),
AND($BS$124&lt;&gt;"NS",$BS$124&lt;&gt;"NA",$BS$124&gt;=0,AA468="NA"),
AND($BS$124&lt;&gt;"NS",$BS$124&lt;&gt;"NA",$BS$124=0,AA468="NS")),1,0)))</f>
        <v>0</v>
      </c>
      <c r="CS468" s="202">
        <f t="shared" ref="CS468" si="519">IF($AH$96=$AJ$96,0,
IF(OR(AND($BS$124="NS",AB468&lt;&gt;"NA",OR(AB468="NS",AB468=0)),AND($BS$124="NA",AB468&lt;&gt;"NS",OR(AB468="NA",AB468=0))),0,
IF(OR(AND($BS$124&lt;&gt;"NS",$BS$124&lt;&gt;"NA",AB468&lt;&gt;"NS",AB468&lt;&gt;"NA",AB468&gt;$BS$124),
AND(AB468&gt;0,OR($BS$124="NS",$BS$124="NA")),
AND($BS$124&lt;&gt;"NS",$BS$124&lt;&gt;"NA",$BS$124&gt;=0,AB468="NA"),
AND($BS$124&lt;&gt;"NS",$BS$124&lt;&gt;"NA",$BS$124=0,AB468="NS")),1,0)))</f>
        <v>0</v>
      </c>
      <c r="CT468" s="202">
        <f t="shared" ref="CT468" si="520">IF($AH$96=$AJ$96,0,
IF(OR(AND($BS$124="NS",AC468&lt;&gt;"NA",OR(AC468="NS",AC468=0)),AND($BS$124="NA",AC468&lt;&gt;"NS",OR(AC468="NA",AC468=0))),0,
IF(OR(AND($BS$124&lt;&gt;"NS",$BS$124&lt;&gt;"NA",AC468&lt;&gt;"NS",AC468&lt;&gt;"NA",AC468&gt;$BS$124),
AND(AC468&gt;0,OR($BS$124="NS",$BS$124="NA")),
AND($BS$124&lt;&gt;"NS",$BS$124&lt;&gt;"NA",$BS$124&gt;=0,AC468="NA"),
AND($BS$124&lt;&gt;"NS",$BS$124&lt;&gt;"NA",$BS$124=0,AC468="NS")),1,0)))</f>
        <v>0</v>
      </c>
      <c r="CU468" s="202">
        <f t="shared" ref="CU468" si="521">IF($AH$96=$AJ$96,0,
IF(OR(AND($BS$124="NS",AD468&lt;&gt;"NA",OR(AD468="NS",AD468=0)),AND($BS$124="NA",AD468&lt;&gt;"NS",OR(AD468="NA",AD468=0))),0,
IF(OR(AND($BS$124&lt;&gt;"NS",$BS$124&lt;&gt;"NA",AD468&lt;&gt;"NS",AD468&lt;&gt;"NA",AD468&gt;$BS$124),
AND(AD468&gt;0,OR($BS$124="NS",$BS$124="NA")),
AND($BS$124&lt;&gt;"NS",$BS$124&lt;&gt;"NA",$BS$124&gt;=0,AD468="NA"),
AND($BS$124&lt;&gt;"NS",$BS$124&lt;&gt;"NA",$BS$124=0,AD468="NS")),1,0)))</f>
        <v>0</v>
      </c>
      <c r="CV468" s="202">
        <f t="shared" si="248"/>
        <v>0</v>
      </c>
      <c r="CW468" s="241" t="str">
        <f>IF(CV468=0,"",IF(SUM($CV$449:CV468)=1,_xlfn.NUMBERVALUE(C468),IF($CV$495&gt;SUM($CV$449:CV468),_xlfn.CONCAT(", ",_xlfn.NUMBERVALUE(C468)),IF($CV$495=SUM($CV$449:CV468),_xlfn.CONCAT(" y ",_xlfn.NUMBERVALUE(C468))))))</f>
        <v/>
      </c>
      <c r="CY468" s="563">
        <f t="shared" si="249"/>
        <v>0</v>
      </c>
      <c r="CZ468" s="563"/>
    </row>
    <row r="469" spans="1:104" s="211" customFormat="1" ht="15" customHeight="1">
      <c r="A469" s="18"/>
      <c r="B469" s="51"/>
      <c r="C469" s="48" t="s">
        <v>5020</v>
      </c>
      <c r="D469" s="547" t="str">
        <f>IF(CNGE_2024_M3_Secc1!D72="","",CNGE_2024_M3_Secc1!D72)</f>
        <v/>
      </c>
      <c r="E469" s="548"/>
      <c r="F469" s="548"/>
      <c r="G469" s="548"/>
      <c r="H469" s="548"/>
      <c r="I469" s="548"/>
      <c r="J469" s="548"/>
      <c r="K469" s="548"/>
      <c r="L469" s="548"/>
      <c r="M469" s="549"/>
      <c r="N469" s="103"/>
      <c r="O469" s="103"/>
      <c r="P469" s="103"/>
      <c r="Q469" s="103"/>
      <c r="R469" s="103"/>
      <c r="S469" s="103"/>
      <c r="T469" s="103"/>
      <c r="U469" s="103"/>
      <c r="V469" s="103"/>
      <c r="W469" s="103"/>
      <c r="X469" s="103"/>
      <c r="Y469" s="103"/>
      <c r="Z469" s="103"/>
      <c r="AA469" s="103"/>
      <c r="AB469" s="103"/>
      <c r="AC469" s="103"/>
      <c r="AD469" s="103"/>
      <c r="AE469" s="213"/>
      <c r="AF469" s="210"/>
      <c r="AH469" s="522">
        <f t="shared" si="225"/>
        <v>0</v>
      </c>
      <c r="AI469" s="522"/>
      <c r="AJ469" s="522">
        <f t="shared" si="226"/>
        <v>0</v>
      </c>
      <c r="AK469" s="522"/>
      <c r="AL469" s="522">
        <f t="shared" si="227"/>
        <v>0</v>
      </c>
      <c r="AM469" s="522" t="str">
        <f t="shared" si="228"/>
        <v>NA</v>
      </c>
      <c r="AN469" s="524">
        <f t="shared" si="229"/>
        <v>0</v>
      </c>
      <c r="AO469" s="526"/>
      <c r="AP469" s="125" t="str">
        <f>IF(AN469=0,"", IF(SUM($AN$449:AN469)=1,_xlfn.CONCAT(AQ469), IF($AN$495&gt;SUM($AN$449:AN469),_xlfn.CONCAT(", ",AQ469), IF($AN$495=SUM($AN$449:AN469),_xlfn.CONCAT(" y ",AQ469,".")))))</f>
        <v/>
      </c>
      <c r="AQ469" s="113">
        <f t="shared" si="230"/>
        <v>20</v>
      </c>
      <c r="AS469" s="563">
        <f t="shared" si="250"/>
        <v>0</v>
      </c>
      <c r="AT469" s="563"/>
      <c r="BB469" s="202" t="e" cm="1">
        <f t="array" ref="BB469">IF(CNGE_2024_M3_Secc1!$AO$111=CNGE_2024_M3_Secc1!$AQ$111,O,IF(CNGE_2024_M3_Secc1!O140="",1,0))</f>
        <v>#NAME?</v>
      </c>
      <c r="BC469" s="202" t="e" cm="1">
        <f t="array" ref="BC469">IF(CNGE_2024_M3_Secc1!$AO$111=CNGE_2024_M3_Secc1!$AQ$111,O,IF(CNGE_2024_M3_Secc1!P140="",1,0))</f>
        <v>#NAME?</v>
      </c>
      <c r="BD469" s="202" t="e" cm="1">
        <f t="array" ref="BD469">IF(CNGE_2024_M3_Secc1!$AO$111=CNGE_2024_M3_Secc1!$AQ$111,O,IF(CNGE_2024_M3_Secc1!Q140="",1,0))</f>
        <v>#NAME?</v>
      </c>
      <c r="BE469" s="202" t="e" cm="1">
        <f t="array" ref="BE469">IF(CNGE_2024_M3_Secc1!$AO$111=CNGE_2024_M3_Secc1!$AQ$111,O,IF(CNGE_2024_M3_Secc1!R140="",1,0))</f>
        <v>#NAME?</v>
      </c>
      <c r="BF469" s="202" t="e" cm="1">
        <f t="array" ref="BF469">IF(CNGE_2024_M3_Secc1!$AO$111=CNGE_2024_M3_Secc1!$AQ$111,O,IF(CNGE_2024_M3_Secc1!S140="",1,0))</f>
        <v>#NAME?</v>
      </c>
      <c r="BG469" s="202" t="e" cm="1">
        <f t="array" ref="BG469">IF(CNGE_2024_M3_Secc1!$AO$111=CNGE_2024_M3_Secc1!$AQ$111,O,IF(CNGE_2024_M3_Secc1!T140="",1,0))</f>
        <v>#NAME?</v>
      </c>
      <c r="BH469" s="202" t="e" cm="1">
        <f t="array" ref="BH469">IF(CNGE_2024_M3_Secc1!$AO$111=CNGE_2024_M3_Secc1!$AQ$111,O,IF(CNGE_2024_M3_Secc1!U140="",1,0))</f>
        <v>#NAME?</v>
      </c>
      <c r="BI469" s="202" t="e" cm="1">
        <f t="array" ref="BI469">IF(CNGE_2024_M3_Secc1!$AO$111=CNGE_2024_M3_Secc1!$AQ$111,O,IF(CNGE_2024_M3_Secc1!V140="",1,0))</f>
        <v>#NAME?</v>
      </c>
      <c r="BJ469" s="202" t="e" cm="1">
        <f t="array" ref="BJ469">IF(CNGE_2024_M3_Secc1!$AO$111=CNGE_2024_M3_Secc1!$AQ$111,O,IF(CNGE_2024_M3_Secc1!W140="",1,0))</f>
        <v>#NAME?</v>
      </c>
      <c r="BK469" s="202" t="e" cm="1">
        <f t="array" ref="BK469">IF(CNGE_2024_M3_Secc1!$AO$111=CNGE_2024_M3_Secc1!$AQ$111,O,IF(CNGE_2024_M3_Secc1!X140="",1,0))</f>
        <v>#NAME?</v>
      </c>
      <c r="BL469" s="202" t="e" cm="1">
        <f t="array" ref="BL469">IF(CNGE_2024_M3_Secc1!$AO$111=CNGE_2024_M3_Secc1!$AQ$111,O,IF(CNGE_2024_M3_Secc1!Y140="",1,0))</f>
        <v>#NAME?</v>
      </c>
      <c r="BM469" s="202" t="e" cm="1">
        <f t="array" ref="BM469">IF(CNGE_2024_M3_Secc1!$AO$111=CNGE_2024_M3_Secc1!$AQ$111,O,IF(CNGE_2024_M3_Secc1!Z140="",1,0))</f>
        <v>#NAME?</v>
      </c>
      <c r="BN469" s="202" t="e" cm="1">
        <f t="array" ref="BN469">IF(CNGE_2024_M3_Secc1!$AO$111=CNGE_2024_M3_Secc1!$AQ$111,O,IF(CNGE_2024_M3_Secc1!AA140="",1,0))</f>
        <v>#NAME?</v>
      </c>
      <c r="BO469" s="202" t="e" cm="1">
        <f t="array" ref="BO469">IF(CNGE_2024_M3_Secc1!$AO$111=CNGE_2024_M3_Secc1!$AQ$111,O,IF(CNGE_2024_M3_Secc1!AB140="",1,0))</f>
        <v>#NAME?</v>
      </c>
      <c r="BP469" s="202" t="e" cm="1">
        <f t="array" ref="BP469">IF(CNGE_2024_M3_Secc1!$AO$111=CNGE_2024_M3_Secc1!$AQ$111,O,IF(CNGE_2024_M3_Secc1!AC140="",1,0))</f>
        <v>#NAME?</v>
      </c>
      <c r="BQ469" s="202" t="e" cm="1">
        <f t="array" ref="BQ469">IF(CNGE_2024_M3_Secc1!$AO$111=CNGE_2024_M3_Secc1!$AQ$111,O,IF(CNGE_2024_M3_Secc1!AD140="",1,0))</f>
        <v>#NAME?</v>
      </c>
      <c r="BS469" s="563">
        <f t="shared" si="251"/>
        <v>0</v>
      </c>
      <c r="BT469" s="563"/>
      <c r="BU469" s="563">
        <f t="shared" si="231"/>
        <v>0</v>
      </c>
      <c r="BV469" s="563"/>
      <c r="BW469" s="563">
        <f t="shared" si="232"/>
        <v>0</v>
      </c>
      <c r="BX469" s="563"/>
      <c r="CF469" s="202">
        <f>IF($AH$96=$AJ$96,0,
IF(OR(AND($BS$125="NS",O469&lt;&gt;"NA",OR(O469="NS",O469=0)),AND($BS$125="NA",O469&lt;&gt;"NS",OR(O469="NA",O469=0))),0,
IF(OR(AND($BS$125&lt;&gt;"NS",$BS$125&lt;&gt;"NA",O469&lt;&gt;"NS",O469&lt;&gt;"NA",O469&gt;$BS$125),
AND(O469&gt;0,OR($BS$125="NS",$BS$125="NA")),
AND($BS$125&lt;&gt;"NS",$BS$125&lt;&gt;"NA",$BS$125&gt;=0,O469="NA"),
AND($BS$125&lt;&gt;"NS",$BS$125&lt;&gt;"NA",$BS$125=0,O469="NS")),1,0)))</f>
        <v>0</v>
      </c>
      <c r="CG469" s="202">
        <f t="shared" ref="CG469" si="522">IF($AH$96=$AJ$96,0,
IF(OR(AND($BS$125="NS",P469&lt;&gt;"NA",OR(P469="NS",P469=0)),AND($BS$125="NA",P469&lt;&gt;"NS",OR(P469="NA",P469=0))),0,
IF(OR(AND($BS$125&lt;&gt;"NS",$BS$125&lt;&gt;"NA",P469&lt;&gt;"NS",P469&lt;&gt;"NA",P469&gt;$BS$125),
AND(P469&gt;0,OR($BS$125="NS",$BS$125="NA")),
AND($BS$125&lt;&gt;"NS",$BS$125&lt;&gt;"NA",$BS$125&gt;=0,P469="NA"),
AND($BS$125&lt;&gt;"NS",$BS$125&lt;&gt;"NA",$BS$125=0,P469="NS")),1,0)))</f>
        <v>0</v>
      </c>
      <c r="CH469" s="202">
        <f t="shared" ref="CH469" si="523">IF($AH$96=$AJ$96,0,
IF(OR(AND($BS$125="NS",Q469&lt;&gt;"NA",OR(Q469="NS",Q469=0)),AND($BS$125="NA",Q469&lt;&gt;"NS",OR(Q469="NA",Q469=0))),0,
IF(OR(AND($BS$125&lt;&gt;"NS",$BS$125&lt;&gt;"NA",Q469&lt;&gt;"NS",Q469&lt;&gt;"NA",Q469&gt;$BS$125),
AND(Q469&gt;0,OR($BS$125="NS",$BS$125="NA")),
AND($BS$125&lt;&gt;"NS",$BS$125&lt;&gt;"NA",$BS$125&gt;=0,Q469="NA"),
AND($BS$125&lt;&gt;"NS",$BS$125&lt;&gt;"NA",$BS$125=0,Q469="NS")),1,0)))</f>
        <v>0</v>
      </c>
      <c r="CI469" s="202">
        <f t="shared" ref="CI469" si="524">IF($AH$96=$AJ$96,0,
IF(OR(AND($BS$125="NS",R469&lt;&gt;"NA",OR(R469="NS",R469=0)),AND($BS$125="NA",R469&lt;&gt;"NS",OR(R469="NA",R469=0))),0,
IF(OR(AND($BS$125&lt;&gt;"NS",$BS$125&lt;&gt;"NA",R469&lt;&gt;"NS",R469&lt;&gt;"NA",R469&gt;$BS$125),
AND(R469&gt;0,OR($BS$125="NS",$BS$125="NA")),
AND($BS$125&lt;&gt;"NS",$BS$125&lt;&gt;"NA",$BS$125&gt;=0,R469="NA"),
AND($BS$125&lt;&gt;"NS",$BS$125&lt;&gt;"NA",$BS$125=0,R469="NS")),1,0)))</f>
        <v>0</v>
      </c>
      <c r="CJ469" s="202">
        <f t="shared" ref="CJ469" si="525">IF($AH$96=$AJ$96,0,
IF(OR(AND($BS$125="NS",S469&lt;&gt;"NA",OR(S469="NS",S469=0)),AND($BS$125="NA",S469&lt;&gt;"NS",OR(S469="NA",S469=0))),0,
IF(OR(AND($BS$125&lt;&gt;"NS",$BS$125&lt;&gt;"NA",S469&lt;&gt;"NS",S469&lt;&gt;"NA",S469&gt;$BS$125),
AND(S469&gt;0,OR($BS$125="NS",$BS$125="NA")),
AND($BS$125&lt;&gt;"NS",$BS$125&lt;&gt;"NA",$BS$125&gt;=0,S469="NA"),
AND($BS$125&lt;&gt;"NS",$BS$125&lt;&gt;"NA",$BS$125=0,S469="NS")),1,0)))</f>
        <v>0</v>
      </c>
      <c r="CK469" s="202">
        <f t="shared" ref="CK469" si="526">IF($AH$96=$AJ$96,0,
IF(OR(AND($BS$125="NS",T469&lt;&gt;"NA",OR(T469="NS",T469=0)),AND($BS$125="NA",T469&lt;&gt;"NS",OR(T469="NA",T469=0))),0,
IF(OR(AND($BS$125&lt;&gt;"NS",$BS$125&lt;&gt;"NA",T469&lt;&gt;"NS",T469&lt;&gt;"NA",T469&gt;$BS$125),
AND(T469&gt;0,OR($BS$125="NS",$BS$125="NA")),
AND($BS$125&lt;&gt;"NS",$BS$125&lt;&gt;"NA",$BS$125&gt;=0,T469="NA"),
AND($BS$125&lt;&gt;"NS",$BS$125&lt;&gt;"NA",$BS$125=0,T469="NS")),1,0)))</f>
        <v>0</v>
      </c>
      <c r="CL469" s="202">
        <f t="shared" ref="CL469" si="527">IF($AH$96=$AJ$96,0,
IF(OR(AND($BS$125="NS",U469&lt;&gt;"NA",OR(U469="NS",U469=0)),AND($BS$125="NA",U469&lt;&gt;"NS",OR(U469="NA",U469=0))),0,
IF(OR(AND($BS$125&lt;&gt;"NS",$BS$125&lt;&gt;"NA",U469&lt;&gt;"NS",U469&lt;&gt;"NA",U469&gt;$BS$125),
AND(U469&gt;0,OR($BS$125="NS",$BS$125="NA")),
AND($BS$125&lt;&gt;"NS",$BS$125&lt;&gt;"NA",$BS$125&gt;=0,U469="NA"),
AND($BS$125&lt;&gt;"NS",$BS$125&lt;&gt;"NA",$BS$125=0,U469="NS")),1,0)))</f>
        <v>0</v>
      </c>
      <c r="CM469" s="202">
        <f t="shared" ref="CM469" si="528">IF($AH$96=$AJ$96,0,
IF(OR(AND($BS$125="NS",V469&lt;&gt;"NA",OR(V469="NS",V469=0)),AND($BS$125="NA",V469&lt;&gt;"NS",OR(V469="NA",V469=0))),0,
IF(OR(AND($BS$125&lt;&gt;"NS",$BS$125&lt;&gt;"NA",V469&lt;&gt;"NS",V469&lt;&gt;"NA",V469&gt;$BS$125),
AND(V469&gt;0,OR($BS$125="NS",$BS$125="NA")),
AND($BS$125&lt;&gt;"NS",$BS$125&lt;&gt;"NA",$BS$125&gt;=0,V469="NA"),
AND($BS$125&lt;&gt;"NS",$BS$125&lt;&gt;"NA",$BS$125=0,V469="NS")),1,0)))</f>
        <v>0</v>
      </c>
      <c r="CN469" s="202">
        <f t="shared" ref="CN469" si="529">IF($AH$96=$AJ$96,0,
IF(OR(AND($BS$125="NS",W469&lt;&gt;"NA",OR(W469="NS",W469=0)),AND($BS$125="NA",W469&lt;&gt;"NS",OR(W469="NA",W469=0))),0,
IF(OR(AND($BS$125&lt;&gt;"NS",$BS$125&lt;&gt;"NA",W469&lt;&gt;"NS",W469&lt;&gt;"NA",W469&gt;$BS$125),
AND(W469&gt;0,OR($BS$125="NS",$BS$125="NA")),
AND($BS$125&lt;&gt;"NS",$BS$125&lt;&gt;"NA",$BS$125&gt;=0,W469="NA"),
AND($BS$125&lt;&gt;"NS",$BS$125&lt;&gt;"NA",$BS$125=0,W469="NS")),1,0)))</f>
        <v>0</v>
      </c>
      <c r="CO469" s="202">
        <f t="shared" ref="CO469" si="530">IF($AH$96=$AJ$96,0,
IF(OR(AND($BS$125="NS",X469&lt;&gt;"NA",OR(X469="NS",X469=0)),AND($BS$125="NA",X469&lt;&gt;"NS",OR(X469="NA",X469=0))),0,
IF(OR(AND($BS$125&lt;&gt;"NS",$BS$125&lt;&gt;"NA",X469&lt;&gt;"NS",X469&lt;&gt;"NA",X469&gt;$BS$125),
AND(X469&gt;0,OR($BS$125="NS",$BS$125="NA")),
AND($BS$125&lt;&gt;"NS",$BS$125&lt;&gt;"NA",$BS$125&gt;=0,X469="NA"),
AND($BS$125&lt;&gt;"NS",$BS$125&lt;&gt;"NA",$BS$125=0,X469="NS")),1,0)))</f>
        <v>0</v>
      </c>
      <c r="CP469" s="202">
        <f t="shared" ref="CP469" si="531">IF($AH$96=$AJ$96,0,
IF(OR(AND($BS$125="NS",Y469&lt;&gt;"NA",OR(Y469="NS",Y469=0)),AND($BS$125="NA",Y469&lt;&gt;"NS",OR(Y469="NA",Y469=0))),0,
IF(OR(AND($BS$125&lt;&gt;"NS",$BS$125&lt;&gt;"NA",Y469&lt;&gt;"NS",Y469&lt;&gt;"NA",Y469&gt;$BS$125),
AND(Y469&gt;0,OR($BS$125="NS",$BS$125="NA")),
AND($BS$125&lt;&gt;"NS",$BS$125&lt;&gt;"NA",$BS$125&gt;=0,Y469="NA"),
AND($BS$125&lt;&gt;"NS",$BS$125&lt;&gt;"NA",$BS$125=0,Y469="NS")),1,0)))</f>
        <v>0</v>
      </c>
      <c r="CQ469" s="202">
        <f t="shared" ref="CQ469" si="532">IF($AH$96=$AJ$96,0,
IF(OR(AND($BS$125="NS",Z469&lt;&gt;"NA",OR(Z469="NS",Z469=0)),AND($BS$125="NA",Z469&lt;&gt;"NS",OR(Z469="NA",Z469=0))),0,
IF(OR(AND($BS$125&lt;&gt;"NS",$BS$125&lt;&gt;"NA",Z469&lt;&gt;"NS",Z469&lt;&gt;"NA",Z469&gt;$BS$125),
AND(Z469&gt;0,OR($BS$125="NS",$BS$125="NA")),
AND($BS$125&lt;&gt;"NS",$BS$125&lt;&gt;"NA",$BS$125&gt;=0,Z469="NA"),
AND($BS$125&lt;&gt;"NS",$BS$125&lt;&gt;"NA",$BS$125=0,Z469="NS")),1,0)))</f>
        <v>0</v>
      </c>
      <c r="CR469" s="202">
        <f t="shared" ref="CR469" si="533">IF($AH$96=$AJ$96,0,
IF(OR(AND($BS$125="NS",AA469&lt;&gt;"NA",OR(AA469="NS",AA469=0)),AND($BS$125="NA",AA469&lt;&gt;"NS",OR(AA469="NA",AA469=0))),0,
IF(OR(AND($BS$125&lt;&gt;"NS",$BS$125&lt;&gt;"NA",AA469&lt;&gt;"NS",AA469&lt;&gt;"NA",AA469&gt;$BS$125),
AND(AA469&gt;0,OR($BS$125="NS",$BS$125="NA")),
AND($BS$125&lt;&gt;"NS",$BS$125&lt;&gt;"NA",$BS$125&gt;=0,AA469="NA"),
AND($BS$125&lt;&gt;"NS",$BS$125&lt;&gt;"NA",$BS$125=0,AA469="NS")),1,0)))</f>
        <v>0</v>
      </c>
      <c r="CS469" s="202">
        <f t="shared" ref="CS469" si="534">IF($AH$96=$AJ$96,0,
IF(OR(AND($BS$125="NS",AB469&lt;&gt;"NA",OR(AB469="NS",AB469=0)),AND($BS$125="NA",AB469&lt;&gt;"NS",OR(AB469="NA",AB469=0))),0,
IF(OR(AND($BS$125&lt;&gt;"NS",$BS$125&lt;&gt;"NA",AB469&lt;&gt;"NS",AB469&lt;&gt;"NA",AB469&gt;$BS$125),
AND(AB469&gt;0,OR($BS$125="NS",$BS$125="NA")),
AND($BS$125&lt;&gt;"NS",$BS$125&lt;&gt;"NA",$BS$125&gt;=0,AB469="NA"),
AND($BS$125&lt;&gt;"NS",$BS$125&lt;&gt;"NA",$BS$125=0,AB469="NS")),1,0)))</f>
        <v>0</v>
      </c>
      <c r="CT469" s="202">
        <f t="shared" ref="CT469" si="535">IF($AH$96=$AJ$96,0,
IF(OR(AND($BS$125="NS",AC469&lt;&gt;"NA",OR(AC469="NS",AC469=0)),AND($BS$125="NA",AC469&lt;&gt;"NS",OR(AC469="NA",AC469=0))),0,
IF(OR(AND($BS$125&lt;&gt;"NS",$BS$125&lt;&gt;"NA",AC469&lt;&gt;"NS",AC469&lt;&gt;"NA",AC469&gt;$BS$125),
AND(AC469&gt;0,OR($BS$125="NS",$BS$125="NA")),
AND($BS$125&lt;&gt;"NS",$BS$125&lt;&gt;"NA",$BS$125&gt;=0,AC469="NA"),
AND($BS$125&lt;&gt;"NS",$BS$125&lt;&gt;"NA",$BS$125=0,AC469="NS")),1,0)))</f>
        <v>0</v>
      </c>
      <c r="CU469" s="202">
        <f t="shared" ref="CU469" si="536">IF($AH$96=$AJ$96,0,
IF(OR(AND($BS$125="NS",AD469&lt;&gt;"NA",OR(AD469="NS",AD469=0)),AND($BS$125="NA",AD469&lt;&gt;"NS",OR(AD469="NA",AD469=0))),0,
IF(OR(AND($BS$125&lt;&gt;"NS",$BS$125&lt;&gt;"NA",AD469&lt;&gt;"NS",AD469&lt;&gt;"NA",AD469&gt;$BS$125),
AND(AD469&gt;0,OR($BS$125="NS",$BS$125="NA")),
AND($BS$125&lt;&gt;"NS",$BS$125&lt;&gt;"NA",$BS$125&gt;=0,AD469="NA"),
AND($BS$125&lt;&gt;"NS",$BS$125&lt;&gt;"NA",$BS$125=0,AD469="NS")),1,0)))</f>
        <v>0</v>
      </c>
      <c r="CV469" s="202">
        <f t="shared" si="248"/>
        <v>0</v>
      </c>
      <c r="CW469" s="241" t="str">
        <f>IF(CV469=0,"",IF(SUM($CV$449:CV469)=1,_xlfn.NUMBERVALUE(C469),IF($CV$495&gt;SUM($CV$449:CV469),_xlfn.CONCAT(", ",_xlfn.NUMBERVALUE(C469)),IF($CV$495=SUM($CV$449:CV469),_xlfn.CONCAT(" y ",_xlfn.NUMBERVALUE(C469))))))</f>
        <v/>
      </c>
      <c r="CY469" s="563">
        <f t="shared" si="249"/>
        <v>0</v>
      </c>
      <c r="CZ469" s="563"/>
    </row>
    <row r="470" spans="1:104" s="211" customFormat="1" ht="15" customHeight="1">
      <c r="A470" s="18"/>
      <c r="B470" s="51"/>
      <c r="C470" s="48" t="s">
        <v>5021</v>
      </c>
      <c r="D470" s="547" t="str">
        <f>IF(CNGE_2024_M3_Secc1!D73="","",CNGE_2024_M3_Secc1!D73)</f>
        <v/>
      </c>
      <c r="E470" s="548"/>
      <c r="F470" s="548"/>
      <c r="G470" s="548"/>
      <c r="H470" s="548"/>
      <c r="I470" s="548"/>
      <c r="J470" s="548"/>
      <c r="K470" s="548"/>
      <c r="L470" s="548"/>
      <c r="M470" s="549"/>
      <c r="N470" s="103"/>
      <c r="O470" s="103"/>
      <c r="P470" s="103"/>
      <c r="Q470" s="103"/>
      <c r="R470" s="103"/>
      <c r="S470" s="103"/>
      <c r="T470" s="103"/>
      <c r="U470" s="103"/>
      <c r="V470" s="103"/>
      <c r="W470" s="103"/>
      <c r="X470" s="103"/>
      <c r="Y470" s="103"/>
      <c r="Z470" s="103"/>
      <c r="AA470" s="103"/>
      <c r="AB470" s="103"/>
      <c r="AC470" s="103"/>
      <c r="AD470" s="103"/>
      <c r="AE470" s="213"/>
      <c r="AF470" s="210"/>
      <c r="AH470" s="522">
        <f t="shared" si="225"/>
        <v>0</v>
      </c>
      <c r="AI470" s="522"/>
      <c r="AJ470" s="522">
        <f t="shared" si="226"/>
        <v>0</v>
      </c>
      <c r="AK470" s="522"/>
      <c r="AL470" s="522">
        <f t="shared" si="227"/>
        <v>0</v>
      </c>
      <c r="AM470" s="522" t="str">
        <f t="shared" si="228"/>
        <v>NA</v>
      </c>
      <c r="AN470" s="524">
        <f t="shared" si="229"/>
        <v>0</v>
      </c>
      <c r="AO470" s="526"/>
      <c r="AP470" s="125" t="str">
        <f>IF(AN470=0,"", IF(SUM($AN$449:AN470)=1,_xlfn.CONCAT(AQ470), IF($AN$495&gt;SUM($AN$449:AN470),_xlfn.CONCAT(", ",AQ470), IF($AN$495=SUM($AN$449:AN470),_xlfn.CONCAT(" y ",AQ470,".")))))</f>
        <v/>
      </c>
      <c r="AQ470" s="113">
        <f t="shared" si="230"/>
        <v>21</v>
      </c>
      <c r="AS470" s="563">
        <f t="shared" si="250"/>
        <v>0</v>
      </c>
      <c r="AT470" s="563"/>
      <c r="BB470" s="202" t="e" cm="1">
        <f t="array" ref="BB470">IF(CNGE_2024_M3_Secc1!$AO$111=CNGE_2024_M3_Secc1!$AQ$111,O,IF(CNGE_2024_M3_Secc1!O141="",1,0))</f>
        <v>#NAME?</v>
      </c>
      <c r="BC470" s="202" t="e" cm="1">
        <f t="array" ref="BC470">IF(CNGE_2024_M3_Secc1!$AO$111=CNGE_2024_M3_Secc1!$AQ$111,O,IF(CNGE_2024_M3_Secc1!P141="",1,0))</f>
        <v>#NAME?</v>
      </c>
      <c r="BD470" s="202" t="e" cm="1">
        <f t="array" ref="BD470">IF(CNGE_2024_M3_Secc1!$AO$111=CNGE_2024_M3_Secc1!$AQ$111,O,IF(CNGE_2024_M3_Secc1!Q141="",1,0))</f>
        <v>#NAME?</v>
      </c>
      <c r="BE470" s="202" t="e" cm="1">
        <f t="array" ref="BE470">IF(CNGE_2024_M3_Secc1!$AO$111=CNGE_2024_M3_Secc1!$AQ$111,O,IF(CNGE_2024_M3_Secc1!R141="",1,0))</f>
        <v>#NAME?</v>
      </c>
      <c r="BF470" s="202" t="e" cm="1">
        <f t="array" ref="BF470">IF(CNGE_2024_M3_Secc1!$AO$111=CNGE_2024_M3_Secc1!$AQ$111,O,IF(CNGE_2024_M3_Secc1!S141="",1,0))</f>
        <v>#NAME?</v>
      </c>
      <c r="BG470" s="202" t="e" cm="1">
        <f t="array" ref="BG470">IF(CNGE_2024_M3_Secc1!$AO$111=CNGE_2024_M3_Secc1!$AQ$111,O,IF(CNGE_2024_M3_Secc1!T141="",1,0))</f>
        <v>#NAME?</v>
      </c>
      <c r="BH470" s="202" t="e" cm="1">
        <f t="array" ref="BH470">IF(CNGE_2024_M3_Secc1!$AO$111=CNGE_2024_M3_Secc1!$AQ$111,O,IF(CNGE_2024_M3_Secc1!U141="",1,0))</f>
        <v>#NAME?</v>
      </c>
      <c r="BI470" s="202" t="e" cm="1">
        <f t="array" ref="BI470">IF(CNGE_2024_M3_Secc1!$AO$111=CNGE_2024_M3_Secc1!$AQ$111,O,IF(CNGE_2024_M3_Secc1!V141="",1,0))</f>
        <v>#NAME?</v>
      </c>
      <c r="BJ470" s="202" t="e" cm="1">
        <f t="array" ref="BJ470">IF(CNGE_2024_M3_Secc1!$AO$111=CNGE_2024_M3_Secc1!$AQ$111,O,IF(CNGE_2024_M3_Secc1!W141="",1,0))</f>
        <v>#NAME?</v>
      </c>
      <c r="BK470" s="202" t="e" cm="1">
        <f t="array" ref="BK470">IF(CNGE_2024_M3_Secc1!$AO$111=CNGE_2024_M3_Secc1!$AQ$111,O,IF(CNGE_2024_M3_Secc1!X141="",1,0))</f>
        <v>#NAME?</v>
      </c>
      <c r="BL470" s="202" t="e" cm="1">
        <f t="array" ref="BL470">IF(CNGE_2024_M3_Secc1!$AO$111=CNGE_2024_M3_Secc1!$AQ$111,O,IF(CNGE_2024_M3_Secc1!Y141="",1,0))</f>
        <v>#NAME?</v>
      </c>
      <c r="BM470" s="202" t="e" cm="1">
        <f t="array" ref="BM470">IF(CNGE_2024_M3_Secc1!$AO$111=CNGE_2024_M3_Secc1!$AQ$111,O,IF(CNGE_2024_M3_Secc1!Z141="",1,0))</f>
        <v>#NAME?</v>
      </c>
      <c r="BN470" s="202" t="e" cm="1">
        <f t="array" ref="BN470">IF(CNGE_2024_M3_Secc1!$AO$111=CNGE_2024_M3_Secc1!$AQ$111,O,IF(CNGE_2024_M3_Secc1!AA141="",1,0))</f>
        <v>#NAME?</v>
      </c>
      <c r="BO470" s="202" t="e" cm="1">
        <f t="array" ref="BO470">IF(CNGE_2024_M3_Secc1!$AO$111=CNGE_2024_M3_Secc1!$AQ$111,O,IF(CNGE_2024_M3_Secc1!AB141="",1,0))</f>
        <v>#NAME?</v>
      </c>
      <c r="BP470" s="202" t="e" cm="1">
        <f t="array" ref="BP470">IF(CNGE_2024_M3_Secc1!$AO$111=CNGE_2024_M3_Secc1!$AQ$111,O,IF(CNGE_2024_M3_Secc1!AC141="",1,0))</f>
        <v>#NAME?</v>
      </c>
      <c r="BQ470" s="202" t="e" cm="1">
        <f t="array" ref="BQ470">IF(CNGE_2024_M3_Secc1!$AO$111=CNGE_2024_M3_Secc1!$AQ$111,O,IF(CNGE_2024_M3_Secc1!AD141="",1,0))</f>
        <v>#NAME?</v>
      </c>
      <c r="BS470" s="563">
        <f t="shared" si="251"/>
        <v>0</v>
      </c>
      <c r="BT470" s="563"/>
      <c r="BU470" s="563">
        <f t="shared" si="231"/>
        <v>0</v>
      </c>
      <c r="BV470" s="563"/>
      <c r="BW470" s="563">
        <f t="shared" si="232"/>
        <v>0</v>
      </c>
      <c r="BX470" s="563"/>
      <c r="CF470" s="202">
        <f>IF($AH$96=$AJ$96,0,
IF(OR(AND($BS$126="NS",O470&lt;&gt;"NA",OR(O470="NS",O470=0)),AND($BS$126="NA",O470&lt;&gt;"NS",OR(O470="NA",O470=0))),0,
IF(OR(AND($BS$126&lt;&gt;"NS",$BS$126&lt;&gt;"NA",O470&lt;&gt;"NS",O470&lt;&gt;"NA",O470&gt;$BS$126),
AND(O470&gt;0,OR($BS$126="NS",$BS$126="NA")),
AND($BS$126&lt;&gt;"NS",$BS$126&lt;&gt;"NA",$BS$126&gt;=0,O470="NA"),
AND($BS$126&lt;&gt;"NS",$BS$126&lt;&gt;"NA",$BS$126=0,O470="NS")),1,0)))</f>
        <v>0</v>
      </c>
      <c r="CG470" s="202">
        <f t="shared" ref="CG470" si="537">IF($AH$96=$AJ$96,0,
IF(OR(AND($BS$126="NS",P470&lt;&gt;"NA",OR(P470="NS",P470=0)),AND($BS$126="NA",P470&lt;&gt;"NS",OR(P470="NA",P470=0))),0,
IF(OR(AND($BS$126&lt;&gt;"NS",$BS$126&lt;&gt;"NA",P470&lt;&gt;"NS",P470&lt;&gt;"NA",P470&gt;$BS$126),
AND(P470&gt;0,OR($BS$126="NS",$BS$126="NA")),
AND($BS$126&lt;&gt;"NS",$BS$126&lt;&gt;"NA",$BS$126&gt;=0,P470="NA"),
AND($BS$126&lt;&gt;"NS",$BS$126&lt;&gt;"NA",$BS$126=0,P470="NS")),1,0)))</f>
        <v>0</v>
      </c>
      <c r="CH470" s="202">
        <f t="shared" ref="CH470" si="538">IF($AH$96=$AJ$96,0,
IF(OR(AND($BS$126="NS",Q470&lt;&gt;"NA",OR(Q470="NS",Q470=0)),AND($BS$126="NA",Q470&lt;&gt;"NS",OR(Q470="NA",Q470=0))),0,
IF(OR(AND($BS$126&lt;&gt;"NS",$BS$126&lt;&gt;"NA",Q470&lt;&gt;"NS",Q470&lt;&gt;"NA",Q470&gt;$BS$126),
AND(Q470&gt;0,OR($BS$126="NS",$BS$126="NA")),
AND($BS$126&lt;&gt;"NS",$BS$126&lt;&gt;"NA",$BS$126&gt;=0,Q470="NA"),
AND($BS$126&lt;&gt;"NS",$BS$126&lt;&gt;"NA",$BS$126=0,Q470="NS")),1,0)))</f>
        <v>0</v>
      </c>
      <c r="CI470" s="202">
        <f t="shared" ref="CI470" si="539">IF($AH$96=$AJ$96,0,
IF(OR(AND($BS$126="NS",R470&lt;&gt;"NA",OR(R470="NS",R470=0)),AND($BS$126="NA",R470&lt;&gt;"NS",OR(R470="NA",R470=0))),0,
IF(OR(AND($BS$126&lt;&gt;"NS",$BS$126&lt;&gt;"NA",R470&lt;&gt;"NS",R470&lt;&gt;"NA",R470&gt;$BS$126),
AND(R470&gt;0,OR($BS$126="NS",$BS$126="NA")),
AND($BS$126&lt;&gt;"NS",$BS$126&lt;&gt;"NA",$BS$126&gt;=0,R470="NA"),
AND($BS$126&lt;&gt;"NS",$BS$126&lt;&gt;"NA",$BS$126=0,R470="NS")),1,0)))</f>
        <v>0</v>
      </c>
      <c r="CJ470" s="202">
        <f t="shared" ref="CJ470" si="540">IF($AH$96=$AJ$96,0,
IF(OR(AND($BS$126="NS",S470&lt;&gt;"NA",OR(S470="NS",S470=0)),AND($BS$126="NA",S470&lt;&gt;"NS",OR(S470="NA",S470=0))),0,
IF(OR(AND($BS$126&lt;&gt;"NS",$BS$126&lt;&gt;"NA",S470&lt;&gt;"NS",S470&lt;&gt;"NA",S470&gt;$BS$126),
AND(S470&gt;0,OR($BS$126="NS",$BS$126="NA")),
AND($BS$126&lt;&gt;"NS",$BS$126&lt;&gt;"NA",$BS$126&gt;=0,S470="NA"),
AND($BS$126&lt;&gt;"NS",$BS$126&lt;&gt;"NA",$BS$126=0,S470="NS")),1,0)))</f>
        <v>0</v>
      </c>
      <c r="CK470" s="202">
        <f t="shared" ref="CK470" si="541">IF($AH$96=$AJ$96,0,
IF(OR(AND($BS$126="NS",T470&lt;&gt;"NA",OR(T470="NS",T470=0)),AND($BS$126="NA",T470&lt;&gt;"NS",OR(T470="NA",T470=0))),0,
IF(OR(AND($BS$126&lt;&gt;"NS",$BS$126&lt;&gt;"NA",T470&lt;&gt;"NS",T470&lt;&gt;"NA",T470&gt;$BS$126),
AND(T470&gt;0,OR($BS$126="NS",$BS$126="NA")),
AND($BS$126&lt;&gt;"NS",$BS$126&lt;&gt;"NA",$BS$126&gt;=0,T470="NA"),
AND($BS$126&lt;&gt;"NS",$BS$126&lt;&gt;"NA",$BS$126=0,T470="NS")),1,0)))</f>
        <v>0</v>
      </c>
      <c r="CL470" s="202">
        <f t="shared" ref="CL470" si="542">IF($AH$96=$AJ$96,0,
IF(OR(AND($BS$126="NS",U470&lt;&gt;"NA",OR(U470="NS",U470=0)),AND($BS$126="NA",U470&lt;&gt;"NS",OR(U470="NA",U470=0))),0,
IF(OR(AND($BS$126&lt;&gt;"NS",$BS$126&lt;&gt;"NA",U470&lt;&gt;"NS",U470&lt;&gt;"NA",U470&gt;$BS$126),
AND(U470&gt;0,OR($BS$126="NS",$BS$126="NA")),
AND($BS$126&lt;&gt;"NS",$BS$126&lt;&gt;"NA",$BS$126&gt;=0,U470="NA"),
AND($BS$126&lt;&gt;"NS",$BS$126&lt;&gt;"NA",$BS$126=0,U470="NS")),1,0)))</f>
        <v>0</v>
      </c>
      <c r="CM470" s="202">
        <f t="shared" ref="CM470" si="543">IF($AH$96=$AJ$96,0,
IF(OR(AND($BS$126="NS",V470&lt;&gt;"NA",OR(V470="NS",V470=0)),AND($BS$126="NA",V470&lt;&gt;"NS",OR(V470="NA",V470=0))),0,
IF(OR(AND($BS$126&lt;&gt;"NS",$BS$126&lt;&gt;"NA",V470&lt;&gt;"NS",V470&lt;&gt;"NA",V470&gt;$BS$126),
AND(V470&gt;0,OR($BS$126="NS",$BS$126="NA")),
AND($BS$126&lt;&gt;"NS",$BS$126&lt;&gt;"NA",$BS$126&gt;=0,V470="NA"),
AND($BS$126&lt;&gt;"NS",$BS$126&lt;&gt;"NA",$BS$126=0,V470="NS")),1,0)))</f>
        <v>0</v>
      </c>
      <c r="CN470" s="202">
        <f t="shared" ref="CN470" si="544">IF($AH$96=$AJ$96,0,
IF(OR(AND($BS$126="NS",W470&lt;&gt;"NA",OR(W470="NS",W470=0)),AND($BS$126="NA",W470&lt;&gt;"NS",OR(W470="NA",W470=0))),0,
IF(OR(AND($BS$126&lt;&gt;"NS",$BS$126&lt;&gt;"NA",W470&lt;&gt;"NS",W470&lt;&gt;"NA",W470&gt;$BS$126),
AND(W470&gt;0,OR($BS$126="NS",$BS$126="NA")),
AND($BS$126&lt;&gt;"NS",$BS$126&lt;&gt;"NA",$BS$126&gt;=0,W470="NA"),
AND($BS$126&lt;&gt;"NS",$BS$126&lt;&gt;"NA",$BS$126=0,W470="NS")),1,0)))</f>
        <v>0</v>
      </c>
      <c r="CO470" s="202">
        <f t="shared" ref="CO470" si="545">IF($AH$96=$AJ$96,0,
IF(OR(AND($BS$126="NS",X470&lt;&gt;"NA",OR(X470="NS",X470=0)),AND($BS$126="NA",X470&lt;&gt;"NS",OR(X470="NA",X470=0))),0,
IF(OR(AND($BS$126&lt;&gt;"NS",$BS$126&lt;&gt;"NA",X470&lt;&gt;"NS",X470&lt;&gt;"NA",X470&gt;$BS$126),
AND(X470&gt;0,OR($BS$126="NS",$BS$126="NA")),
AND($BS$126&lt;&gt;"NS",$BS$126&lt;&gt;"NA",$BS$126&gt;=0,X470="NA"),
AND($BS$126&lt;&gt;"NS",$BS$126&lt;&gt;"NA",$BS$126=0,X470="NS")),1,0)))</f>
        <v>0</v>
      </c>
      <c r="CP470" s="202">
        <f t="shared" ref="CP470" si="546">IF($AH$96=$AJ$96,0,
IF(OR(AND($BS$126="NS",Y470&lt;&gt;"NA",OR(Y470="NS",Y470=0)),AND($BS$126="NA",Y470&lt;&gt;"NS",OR(Y470="NA",Y470=0))),0,
IF(OR(AND($BS$126&lt;&gt;"NS",$BS$126&lt;&gt;"NA",Y470&lt;&gt;"NS",Y470&lt;&gt;"NA",Y470&gt;$BS$126),
AND(Y470&gt;0,OR($BS$126="NS",$BS$126="NA")),
AND($BS$126&lt;&gt;"NS",$BS$126&lt;&gt;"NA",$BS$126&gt;=0,Y470="NA"),
AND($BS$126&lt;&gt;"NS",$BS$126&lt;&gt;"NA",$BS$126=0,Y470="NS")),1,0)))</f>
        <v>0</v>
      </c>
      <c r="CQ470" s="202">
        <f t="shared" ref="CQ470" si="547">IF($AH$96=$AJ$96,0,
IF(OR(AND($BS$126="NS",Z470&lt;&gt;"NA",OR(Z470="NS",Z470=0)),AND($BS$126="NA",Z470&lt;&gt;"NS",OR(Z470="NA",Z470=0))),0,
IF(OR(AND($BS$126&lt;&gt;"NS",$BS$126&lt;&gt;"NA",Z470&lt;&gt;"NS",Z470&lt;&gt;"NA",Z470&gt;$BS$126),
AND(Z470&gt;0,OR($BS$126="NS",$BS$126="NA")),
AND($BS$126&lt;&gt;"NS",$BS$126&lt;&gt;"NA",$BS$126&gt;=0,Z470="NA"),
AND($BS$126&lt;&gt;"NS",$BS$126&lt;&gt;"NA",$BS$126=0,Z470="NS")),1,0)))</f>
        <v>0</v>
      </c>
      <c r="CR470" s="202">
        <f t="shared" ref="CR470" si="548">IF($AH$96=$AJ$96,0,
IF(OR(AND($BS$126="NS",AA470&lt;&gt;"NA",OR(AA470="NS",AA470=0)),AND($BS$126="NA",AA470&lt;&gt;"NS",OR(AA470="NA",AA470=0))),0,
IF(OR(AND($BS$126&lt;&gt;"NS",$BS$126&lt;&gt;"NA",AA470&lt;&gt;"NS",AA470&lt;&gt;"NA",AA470&gt;$BS$126),
AND(AA470&gt;0,OR($BS$126="NS",$BS$126="NA")),
AND($BS$126&lt;&gt;"NS",$BS$126&lt;&gt;"NA",$BS$126&gt;=0,AA470="NA"),
AND($BS$126&lt;&gt;"NS",$BS$126&lt;&gt;"NA",$BS$126=0,AA470="NS")),1,0)))</f>
        <v>0</v>
      </c>
      <c r="CS470" s="202">
        <f t="shared" ref="CS470" si="549">IF($AH$96=$AJ$96,0,
IF(OR(AND($BS$126="NS",AB470&lt;&gt;"NA",OR(AB470="NS",AB470=0)),AND($BS$126="NA",AB470&lt;&gt;"NS",OR(AB470="NA",AB470=0))),0,
IF(OR(AND($BS$126&lt;&gt;"NS",$BS$126&lt;&gt;"NA",AB470&lt;&gt;"NS",AB470&lt;&gt;"NA",AB470&gt;$BS$126),
AND(AB470&gt;0,OR($BS$126="NS",$BS$126="NA")),
AND($BS$126&lt;&gt;"NS",$BS$126&lt;&gt;"NA",$BS$126&gt;=0,AB470="NA"),
AND($BS$126&lt;&gt;"NS",$BS$126&lt;&gt;"NA",$BS$126=0,AB470="NS")),1,0)))</f>
        <v>0</v>
      </c>
      <c r="CT470" s="202">
        <f t="shared" ref="CT470" si="550">IF($AH$96=$AJ$96,0,
IF(OR(AND($BS$126="NS",AC470&lt;&gt;"NA",OR(AC470="NS",AC470=0)),AND($BS$126="NA",AC470&lt;&gt;"NS",OR(AC470="NA",AC470=0))),0,
IF(OR(AND($BS$126&lt;&gt;"NS",$BS$126&lt;&gt;"NA",AC470&lt;&gt;"NS",AC470&lt;&gt;"NA",AC470&gt;$BS$126),
AND(AC470&gt;0,OR($BS$126="NS",$BS$126="NA")),
AND($BS$126&lt;&gt;"NS",$BS$126&lt;&gt;"NA",$BS$126&gt;=0,AC470="NA"),
AND($BS$126&lt;&gt;"NS",$BS$126&lt;&gt;"NA",$BS$126=0,AC470="NS")),1,0)))</f>
        <v>0</v>
      </c>
      <c r="CU470" s="202">
        <f t="shared" ref="CU470" si="551">IF($AH$96=$AJ$96,0,
IF(OR(AND($BS$126="NS",AD470&lt;&gt;"NA",OR(AD470="NS",AD470=0)),AND($BS$126="NA",AD470&lt;&gt;"NS",OR(AD470="NA",AD470=0))),0,
IF(OR(AND($BS$126&lt;&gt;"NS",$BS$126&lt;&gt;"NA",AD470&lt;&gt;"NS",AD470&lt;&gt;"NA",AD470&gt;$BS$126),
AND(AD470&gt;0,OR($BS$126="NS",$BS$126="NA")),
AND($BS$126&lt;&gt;"NS",$BS$126&lt;&gt;"NA",$BS$126&gt;=0,AD470="NA"),
AND($BS$126&lt;&gt;"NS",$BS$126&lt;&gt;"NA",$BS$126=0,AD470="NS")),1,0)))</f>
        <v>0</v>
      </c>
      <c r="CV470" s="202">
        <f t="shared" si="248"/>
        <v>0</v>
      </c>
      <c r="CW470" s="241" t="str">
        <f>IF(CV470=0,"",IF(SUM($CV$449:CV470)=1,_xlfn.NUMBERVALUE(C470),IF($CV$495&gt;SUM($CV$449:CV470),_xlfn.CONCAT(", ",_xlfn.NUMBERVALUE(C470)),IF($CV$495=SUM($CV$449:CV470),_xlfn.CONCAT(" y ",_xlfn.NUMBERVALUE(C470))))))</f>
        <v/>
      </c>
      <c r="CY470" s="563">
        <f t="shared" si="249"/>
        <v>0</v>
      </c>
      <c r="CZ470" s="563"/>
    </row>
    <row r="471" spans="1:104" s="211" customFormat="1" ht="15" customHeight="1">
      <c r="A471" s="18"/>
      <c r="B471" s="51"/>
      <c r="C471" s="48" t="s">
        <v>5022</v>
      </c>
      <c r="D471" s="547" t="str">
        <f>IF(CNGE_2024_M3_Secc1!D74="","",CNGE_2024_M3_Secc1!D74)</f>
        <v/>
      </c>
      <c r="E471" s="548"/>
      <c r="F471" s="548"/>
      <c r="G471" s="548"/>
      <c r="H471" s="548"/>
      <c r="I471" s="548"/>
      <c r="J471" s="548"/>
      <c r="K471" s="548"/>
      <c r="L471" s="548"/>
      <c r="M471" s="549"/>
      <c r="N471" s="103"/>
      <c r="O471" s="103"/>
      <c r="P471" s="103"/>
      <c r="Q471" s="103"/>
      <c r="R471" s="103"/>
      <c r="S471" s="103"/>
      <c r="T471" s="103"/>
      <c r="U471" s="103"/>
      <c r="V471" s="103"/>
      <c r="W471" s="103"/>
      <c r="X471" s="103"/>
      <c r="Y471" s="103"/>
      <c r="Z471" s="103"/>
      <c r="AA471" s="103"/>
      <c r="AB471" s="103"/>
      <c r="AC471" s="103"/>
      <c r="AD471" s="103"/>
      <c r="AE471" s="213"/>
      <c r="AF471" s="210"/>
      <c r="AH471" s="522">
        <f t="shared" si="225"/>
        <v>0</v>
      </c>
      <c r="AI471" s="522"/>
      <c r="AJ471" s="522">
        <f t="shared" si="226"/>
        <v>0</v>
      </c>
      <c r="AK471" s="522"/>
      <c r="AL471" s="522">
        <f t="shared" si="227"/>
        <v>0</v>
      </c>
      <c r="AM471" s="522" t="str">
        <f t="shared" si="228"/>
        <v>NA</v>
      </c>
      <c r="AN471" s="524">
        <f t="shared" si="229"/>
        <v>0</v>
      </c>
      <c r="AO471" s="526"/>
      <c r="AP471" s="125" t="str">
        <f>IF(AN471=0,"", IF(SUM($AN$449:AN471)=1,_xlfn.CONCAT(AQ471), IF($AN$495&gt;SUM($AN$449:AN471),_xlfn.CONCAT(", ",AQ471), IF($AN$495=SUM($AN$449:AN471),_xlfn.CONCAT(" y ",AQ471,".")))))</f>
        <v/>
      </c>
      <c r="AQ471" s="113">
        <f t="shared" si="230"/>
        <v>22</v>
      </c>
      <c r="AS471" s="563">
        <f t="shared" si="250"/>
        <v>0</v>
      </c>
      <c r="AT471" s="563"/>
      <c r="BB471" s="202" t="e" cm="1">
        <f t="array" ref="BB471">IF(CNGE_2024_M3_Secc1!$AO$111=CNGE_2024_M3_Secc1!$AQ$111,O,IF(CNGE_2024_M3_Secc1!O142="",1,0))</f>
        <v>#NAME?</v>
      </c>
      <c r="BC471" s="202" t="e" cm="1">
        <f t="array" ref="BC471">IF(CNGE_2024_M3_Secc1!$AO$111=CNGE_2024_M3_Secc1!$AQ$111,O,IF(CNGE_2024_M3_Secc1!P142="",1,0))</f>
        <v>#NAME?</v>
      </c>
      <c r="BD471" s="202" t="e" cm="1">
        <f t="array" ref="BD471">IF(CNGE_2024_M3_Secc1!$AO$111=CNGE_2024_M3_Secc1!$AQ$111,O,IF(CNGE_2024_M3_Secc1!Q142="",1,0))</f>
        <v>#NAME?</v>
      </c>
      <c r="BE471" s="202" t="e" cm="1">
        <f t="array" ref="BE471">IF(CNGE_2024_M3_Secc1!$AO$111=CNGE_2024_M3_Secc1!$AQ$111,O,IF(CNGE_2024_M3_Secc1!R142="",1,0))</f>
        <v>#NAME?</v>
      </c>
      <c r="BF471" s="202" t="e" cm="1">
        <f t="array" ref="BF471">IF(CNGE_2024_M3_Secc1!$AO$111=CNGE_2024_M3_Secc1!$AQ$111,O,IF(CNGE_2024_M3_Secc1!S142="",1,0))</f>
        <v>#NAME?</v>
      </c>
      <c r="BG471" s="202" t="e" cm="1">
        <f t="array" ref="BG471">IF(CNGE_2024_M3_Secc1!$AO$111=CNGE_2024_M3_Secc1!$AQ$111,O,IF(CNGE_2024_M3_Secc1!T142="",1,0))</f>
        <v>#NAME?</v>
      </c>
      <c r="BH471" s="202" t="e" cm="1">
        <f t="array" ref="BH471">IF(CNGE_2024_M3_Secc1!$AO$111=CNGE_2024_M3_Secc1!$AQ$111,O,IF(CNGE_2024_M3_Secc1!U142="",1,0))</f>
        <v>#NAME?</v>
      </c>
      <c r="BI471" s="202" t="e" cm="1">
        <f t="array" ref="BI471">IF(CNGE_2024_M3_Secc1!$AO$111=CNGE_2024_M3_Secc1!$AQ$111,O,IF(CNGE_2024_M3_Secc1!V142="",1,0))</f>
        <v>#NAME?</v>
      </c>
      <c r="BJ471" s="202" t="e" cm="1">
        <f t="array" ref="BJ471">IF(CNGE_2024_M3_Secc1!$AO$111=CNGE_2024_M3_Secc1!$AQ$111,O,IF(CNGE_2024_M3_Secc1!W142="",1,0))</f>
        <v>#NAME?</v>
      </c>
      <c r="BK471" s="202" t="e" cm="1">
        <f t="array" ref="BK471">IF(CNGE_2024_M3_Secc1!$AO$111=CNGE_2024_M3_Secc1!$AQ$111,O,IF(CNGE_2024_M3_Secc1!X142="",1,0))</f>
        <v>#NAME?</v>
      </c>
      <c r="BL471" s="202" t="e" cm="1">
        <f t="array" ref="BL471">IF(CNGE_2024_M3_Secc1!$AO$111=CNGE_2024_M3_Secc1!$AQ$111,O,IF(CNGE_2024_M3_Secc1!Y142="",1,0))</f>
        <v>#NAME?</v>
      </c>
      <c r="BM471" s="202" t="e" cm="1">
        <f t="array" ref="BM471">IF(CNGE_2024_M3_Secc1!$AO$111=CNGE_2024_M3_Secc1!$AQ$111,O,IF(CNGE_2024_M3_Secc1!Z142="",1,0))</f>
        <v>#NAME?</v>
      </c>
      <c r="BN471" s="202" t="e" cm="1">
        <f t="array" ref="BN471">IF(CNGE_2024_M3_Secc1!$AO$111=CNGE_2024_M3_Secc1!$AQ$111,O,IF(CNGE_2024_M3_Secc1!AA142="",1,0))</f>
        <v>#NAME?</v>
      </c>
      <c r="BO471" s="202" t="e" cm="1">
        <f t="array" ref="BO471">IF(CNGE_2024_M3_Secc1!$AO$111=CNGE_2024_M3_Secc1!$AQ$111,O,IF(CNGE_2024_M3_Secc1!AB142="",1,0))</f>
        <v>#NAME?</v>
      </c>
      <c r="BP471" s="202" t="e" cm="1">
        <f t="array" ref="BP471">IF(CNGE_2024_M3_Secc1!$AO$111=CNGE_2024_M3_Secc1!$AQ$111,O,IF(CNGE_2024_M3_Secc1!AC142="",1,0))</f>
        <v>#NAME?</v>
      </c>
      <c r="BQ471" s="202" t="e" cm="1">
        <f t="array" ref="BQ471">IF(CNGE_2024_M3_Secc1!$AO$111=CNGE_2024_M3_Secc1!$AQ$111,O,IF(CNGE_2024_M3_Secc1!AD142="",1,0))</f>
        <v>#NAME?</v>
      </c>
      <c r="BS471" s="563">
        <f t="shared" si="251"/>
        <v>0</v>
      </c>
      <c r="BT471" s="563"/>
      <c r="BU471" s="563">
        <f t="shared" si="231"/>
        <v>0</v>
      </c>
      <c r="BV471" s="563"/>
      <c r="BW471" s="563">
        <f t="shared" si="232"/>
        <v>0</v>
      </c>
      <c r="BX471" s="563"/>
      <c r="CF471" s="202">
        <f>IF($AH$96=$AJ$96,0,
IF(OR(AND($BS$127="NS",O471&lt;&gt;"NA",OR(O471="NS",O471=0)),AND($BS$127="NA",O471&lt;&gt;"NS",OR(O471="NA",O471=0))),0,
IF(OR(AND($BS$127&lt;&gt;"NS",$BS$127&lt;&gt;"NA",O471&lt;&gt;"NS",O471&lt;&gt;"NA",O471&gt;$BS$127),
AND(O471&gt;0,OR($BS$127="NS",$BS$127="NA")),
AND($BS$127&lt;&gt;"NS",$BS$127&lt;&gt;"NA",$BS$127&gt;=0,O471="NA"),
AND($BS$127&lt;&gt;"NS",$BS$127&lt;&gt;"NA",$BS$127=0,O471="NS")),1,0)))</f>
        <v>0</v>
      </c>
      <c r="CG471" s="202">
        <f t="shared" ref="CG471" si="552">IF($AH$96=$AJ$96,0,
IF(OR(AND($BS$127="NS",P471&lt;&gt;"NA",OR(P471="NS",P471=0)),AND($BS$127="NA",P471&lt;&gt;"NS",OR(P471="NA",P471=0))),0,
IF(OR(AND($BS$127&lt;&gt;"NS",$BS$127&lt;&gt;"NA",P471&lt;&gt;"NS",P471&lt;&gt;"NA",P471&gt;$BS$127),
AND(P471&gt;0,OR($BS$127="NS",$BS$127="NA")),
AND($BS$127&lt;&gt;"NS",$BS$127&lt;&gt;"NA",$BS$127&gt;=0,P471="NA"),
AND($BS$127&lt;&gt;"NS",$BS$127&lt;&gt;"NA",$BS$127=0,P471="NS")),1,0)))</f>
        <v>0</v>
      </c>
      <c r="CH471" s="202">
        <f t="shared" ref="CH471" si="553">IF($AH$96=$AJ$96,0,
IF(OR(AND($BS$127="NS",Q471&lt;&gt;"NA",OR(Q471="NS",Q471=0)),AND($BS$127="NA",Q471&lt;&gt;"NS",OR(Q471="NA",Q471=0))),0,
IF(OR(AND($BS$127&lt;&gt;"NS",$BS$127&lt;&gt;"NA",Q471&lt;&gt;"NS",Q471&lt;&gt;"NA",Q471&gt;$BS$127),
AND(Q471&gt;0,OR($BS$127="NS",$BS$127="NA")),
AND($BS$127&lt;&gt;"NS",$BS$127&lt;&gt;"NA",$BS$127&gt;=0,Q471="NA"),
AND($BS$127&lt;&gt;"NS",$BS$127&lt;&gt;"NA",$BS$127=0,Q471="NS")),1,0)))</f>
        <v>0</v>
      </c>
      <c r="CI471" s="202">
        <f t="shared" ref="CI471" si="554">IF($AH$96=$AJ$96,0,
IF(OR(AND($BS$127="NS",R471&lt;&gt;"NA",OR(R471="NS",R471=0)),AND($BS$127="NA",R471&lt;&gt;"NS",OR(R471="NA",R471=0))),0,
IF(OR(AND($BS$127&lt;&gt;"NS",$BS$127&lt;&gt;"NA",R471&lt;&gt;"NS",R471&lt;&gt;"NA",R471&gt;$BS$127),
AND(R471&gt;0,OR($BS$127="NS",$BS$127="NA")),
AND($BS$127&lt;&gt;"NS",$BS$127&lt;&gt;"NA",$BS$127&gt;=0,R471="NA"),
AND($BS$127&lt;&gt;"NS",$BS$127&lt;&gt;"NA",$BS$127=0,R471="NS")),1,0)))</f>
        <v>0</v>
      </c>
      <c r="CJ471" s="202">
        <f t="shared" ref="CJ471" si="555">IF($AH$96=$AJ$96,0,
IF(OR(AND($BS$127="NS",S471&lt;&gt;"NA",OR(S471="NS",S471=0)),AND($BS$127="NA",S471&lt;&gt;"NS",OR(S471="NA",S471=0))),0,
IF(OR(AND($BS$127&lt;&gt;"NS",$BS$127&lt;&gt;"NA",S471&lt;&gt;"NS",S471&lt;&gt;"NA",S471&gt;$BS$127),
AND(S471&gt;0,OR($BS$127="NS",$BS$127="NA")),
AND($BS$127&lt;&gt;"NS",$BS$127&lt;&gt;"NA",$BS$127&gt;=0,S471="NA"),
AND($BS$127&lt;&gt;"NS",$BS$127&lt;&gt;"NA",$BS$127=0,S471="NS")),1,0)))</f>
        <v>0</v>
      </c>
      <c r="CK471" s="202">
        <f t="shared" ref="CK471" si="556">IF($AH$96=$AJ$96,0,
IF(OR(AND($BS$127="NS",T471&lt;&gt;"NA",OR(T471="NS",T471=0)),AND($BS$127="NA",T471&lt;&gt;"NS",OR(T471="NA",T471=0))),0,
IF(OR(AND($BS$127&lt;&gt;"NS",$BS$127&lt;&gt;"NA",T471&lt;&gt;"NS",T471&lt;&gt;"NA",T471&gt;$BS$127),
AND(T471&gt;0,OR($BS$127="NS",$BS$127="NA")),
AND($BS$127&lt;&gt;"NS",$BS$127&lt;&gt;"NA",$BS$127&gt;=0,T471="NA"),
AND($BS$127&lt;&gt;"NS",$BS$127&lt;&gt;"NA",$BS$127=0,T471="NS")),1,0)))</f>
        <v>0</v>
      </c>
      <c r="CL471" s="202">
        <f t="shared" ref="CL471" si="557">IF($AH$96=$AJ$96,0,
IF(OR(AND($BS$127="NS",U471&lt;&gt;"NA",OR(U471="NS",U471=0)),AND($BS$127="NA",U471&lt;&gt;"NS",OR(U471="NA",U471=0))),0,
IF(OR(AND($BS$127&lt;&gt;"NS",$BS$127&lt;&gt;"NA",U471&lt;&gt;"NS",U471&lt;&gt;"NA",U471&gt;$BS$127),
AND(U471&gt;0,OR($BS$127="NS",$BS$127="NA")),
AND($BS$127&lt;&gt;"NS",$BS$127&lt;&gt;"NA",$BS$127&gt;=0,U471="NA"),
AND($BS$127&lt;&gt;"NS",$BS$127&lt;&gt;"NA",$BS$127=0,U471="NS")),1,0)))</f>
        <v>0</v>
      </c>
      <c r="CM471" s="202">
        <f t="shared" ref="CM471" si="558">IF($AH$96=$AJ$96,0,
IF(OR(AND($BS$127="NS",V471&lt;&gt;"NA",OR(V471="NS",V471=0)),AND($BS$127="NA",V471&lt;&gt;"NS",OR(V471="NA",V471=0))),0,
IF(OR(AND($BS$127&lt;&gt;"NS",$BS$127&lt;&gt;"NA",V471&lt;&gt;"NS",V471&lt;&gt;"NA",V471&gt;$BS$127),
AND(V471&gt;0,OR($BS$127="NS",$BS$127="NA")),
AND($BS$127&lt;&gt;"NS",$BS$127&lt;&gt;"NA",$BS$127&gt;=0,V471="NA"),
AND($BS$127&lt;&gt;"NS",$BS$127&lt;&gt;"NA",$BS$127=0,V471="NS")),1,0)))</f>
        <v>0</v>
      </c>
      <c r="CN471" s="202">
        <f t="shared" ref="CN471" si="559">IF($AH$96=$AJ$96,0,
IF(OR(AND($BS$127="NS",W471&lt;&gt;"NA",OR(W471="NS",W471=0)),AND($BS$127="NA",W471&lt;&gt;"NS",OR(W471="NA",W471=0))),0,
IF(OR(AND($BS$127&lt;&gt;"NS",$BS$127&lt;&gt;"NA",W471&lt;&gt;"NS",W471&lt;&gt;"NA",W471&gt;$BS$127),
AND(W471&gt;0,OR($BS$127="NS",$BS$127="NA")),
AND($BS$127&lt;&gt;"NS",$BS$127&lt;&gt;"NA",$BS$127&gt;=0,W471="NA"),
AND($BS$127&lt;&gt;"NS",$BS$127&lt;&gt;"NA",$BS$127=0,W471="NS")),1,0)))</f>
        <v>0</v>
      </c>
      <c r="CO471" s="202">
        <f t="shared" ref="CO471" si="560">IF($AH$96=$AJ$96,0,
IF(OR(AND($BS$127="NS",X471&lt;&gt;"NA",OR(X471="NS",X471=0)),AND($BS$127="NA",X471&lt;&gt;"NS",OR(X471="NA",X471=0))),0,
IF(OR(AND($BS$127&lt;&gt;"NS",$BS$127&lt;&gt;"NA",X471&lt;&gt;"NS",X471&lt;&gt;"NA",X471&gt;$BS$127),
AND(X471&gt;0,OR($BS$127="NS",$BS$127="NA")),
AND($BS$127&lt;&gt;"NS",$BS$127&lt;&gt;"NA",$BS$127&gt;=0,X471="NA"),
AND($BS$127&lt;&gt;"NS",$BS$127&lt;&gt;"NA",$BS$127=0,X471="NS")),1,0)))</f>
        <v>0</v>
      </c>
      <c r="CP471" s="202">
        <f t="shared" ref="CP471" si="561">IF($AH$96=$AJ$96,0,
IF(OR(AND($BS$127="NS",Y471&lt;&gt;"NA",OR(Y471="NS",Y471=0)),AND($BS$127="NA",Y471&lt;&gt;"NS",OR(Y471="NA",Y471=0))),0,
IF(OR(AND($BS$127&lt;&gt;"NS",$BS$127&lt;&gt;"NA",Y471&lt;&gt;"NS",Y471&lt;&gt;"NA",Y471&gt;$BS$127),
AND(Y471&gt;0,OR($BS$127="NS",$BS$127="NA")),
AND($BS$127&lt;&gt;"NS",$BS$127&lt;&gt;"NA",$BS$127&gt;=0,Y471="NA"),
AND($BS$127&lt;&gt;"NS",$BS$127&lt;&gt;"NA",$BS$127=0,Y471="NS")),1,0)))</f>
        <v>0</v>
      </c>
      <c r="CQ471" s="202">
        <f t="shared" ref="CQ471" si="562">IF($AH$96=$AJ$96,0,
IF(OR(AND($BS$127="NS",Z471&lt;&gt;"NA",OR(Z471="NS",Z471=0)),AND($BS$127="NA",Z471&lt;&gt;"NS",OR(Z471="NA",Z471=0))),0,
IF(OR(AND($BS$127&lt;&gt;"NS",$BS$127&lt;&gt;"NA",Z471&lt;&gt;"NS",Z471&lt;&gt;"NA",Z471&gt;$BS$127),
AND(Z471&gt;0,OR($BS$127="NS",$BS$127="NA")),
AND($BS$127&lt;&gt;"NS",$BS$127&lt;&gt;"NA",$BS$127&gt;=0,Z471="NA"),
AND($BS$127&lt;&gt;"NS",$BS$127&lt;&gt;"NA",$BS$127=0,Z471="NS")),1,0)))</f>
        <v>0</v>
      </c>
      <c r="CR471" s="202">
        <f t="shared" ref="CR471" si="563">IF($AH$96=$AJ$96,0,
IF(OR(AND($BS$127="NS",AA471&lt;&gt;"NA",OR(AA471="NS",AA471=0)),AND($BS$127="NA",AA471&lt;&gt;"NS",OR(AA471="NA",AA471=0))),0,
IF(OR(AND($BS$127&lt;&gt;"NS",$BS$127&lt;&gt;"NA",AA471&lt;&gt;"NS",AA471&lt;&gt;"NA",AA471&gt;$BS$127),
AND(AA471&gt;0,OR($BS$127="NS",$BS$127="NA")),
AND($BS$127&lt;&gt;"NS",$BS$127&lt;&gt;"NA",$BS$127&gt;=0,AA471="NA"),
AND($BS$127&lt;&gt;"NS",$BS$127&lt;&gt;"NA",$BS$127=0,AA471="NS")),1,0)))</f>
        <v>0</v>
      </c>
      <c r="CS471" s="202">
        <f t="shared" ref="CS471" si="564">IF($AH$96=$AJ$96,0,
IF(OR(AND($BS$127="NS",AB471&lt;&gt;"NA",OR(AB471="NS",AB471=0)),AND($BS$127="NA",AB471&lt;&gt;"NS",OR(AB471="NA",AB471=0))),0,
IF(OR(AND($BS$127&lt;&gt;"NS",$BS$127&lt;&gt;"NA",AB471&lt;&gt;"NS",AB471&lt;&gt;"NA",AB471&gt;$BS$127),
AND(AB471&gt;0,OR($BS$127="NS",$BS$127="NA")),
AND($BS$127&lt;&gt;"NS",$BS$127&lt;&gt;"NA",$BS$127&gt;=0,AB471="NA"),
AND($BS$127&lt;&gt;"NS",$BS$127&lt;&gt;"NA",$BS$127=0,AB471="NS")),1,0)))</f>
        <v>0</v>
      </c>
      <c r="CT471" s="202">
        <f t="shared" ref="CT471" si="565">IF($AH$96=$AJ$96,0,
IF(OR(AND($BS$127="NS",AC471&lt;&gt;"NA",OR(AC471="NS",AC471=0)),AND($BS$127="NA",AC471&lt;&gt;"NS",OR(AC471="NA",AC471=0))),0,
IF(OR(AND($BS$127&lt;&gt;"NS",$BS$127&lt;&gt;"NA",AC471&lt;&gt;"NS",AC471&lt;&gt;"NA",AC471&gt;$BS$127),
AND(AC471&gt;0,OR($BS$127="NS",$BS$127="NA")),
AND($BS$127&lt;&gt;"NS",$BS$127&lt;&gt;"NA",$BS$127&gt;=0,AC471="NA"),
AND($BS$127&lt;&gt;"NS",$BS$127&lt;&gt;"NA",$BS$127=0,AC471="NS")),1,0)))</f>
        <v>0</v>
      </c>
      <c r="CU471" s="202">
        <f t="shared" ref="CU471" si="566">IF($AH$96=$AJ$96,0,
IF(OR(AND($BS$127="NS",AD471&lt;&gt;"NA",OR(AD471="NS",AD471=0)),AND($BS$127="NA",AD471&lt;&gt;"NS",OR(AD471="NA",AD471=0))),0,
IF(OR(AND($BS$127&lt;&gt;"NS",$BS$127&lt;&gt;"NA",AD471&lt;&gt;"NS",AD471&lt;&gt;"NA",AD471&gt;$BS$127),
AND(AD471&gt;0,OR($BS$127="NS",$BS$127="NA")),
AND($BS$127&lt;&gt;"NS",$BS$127&lt;&gt;"NA",$BS$127&gt;=0,AD471="NA"),
AND($BS$127&lt;&gt;"NS",$BS$127&lt;&gt;"NA",$BS$127=0,AD471="NS")),1,0)))</f>
        <v>0</v>
      </c>
      <c r="CV471" s="202">
        <f t="shared" si="248"/>
        <v>0</v>
      </c>
      <c r="CW471" s="241" t="str">
        <f>IF(CV471=0,"",IF(SUM($CV$449:CV471)=1,_xlfn.NUMBERVALUE(C471),IF($CV$495&gt;SUM($CV$449:CV471),_xlfn.CONCAT(", ",_xlfn.NUMBERVALUE(C471)),IF($CV$495=SUM($CV$449:CV471),_xlfn.CONCAT(" y ",_xlfn.NUMBERVALUE(C471))))))</f>
        <v/>
      </c>
      <c r="CY471" s="563">
        <f t="shared" si="249"/>
        <v>0</v>
      </c>
      <c r="CZ471" s="563"/>
    </row>
    <row r="472" spans="1:104" s="211" customFormat="1" ht="15" customHeight="1">
      <c r="A472" s="18"/>
      <c r="B472" s="51"/>
      <c r="C472" s="48" t="s">
        <v>5023</v>
      </c>
      <c r="D472" s="547" t="str">
        <f>IF(CNGE_2024_M3_Secc1!D75="","",CNGE_2024_M3_Secc1!D75)</f>
        <v/>
      </c>
      <c r="E472" s="548"/>
      <c r="F472" s="548"/>
      <c r="G472" s="548"/>
      <c r="H472" s="548"/>
      <c r="I472" s="548"/>
      <c r="J472" s="548"/>
      <c r="K472" s="548"/>
      <c r="L472" s="548"/>
      <c r="M472" s="549"/>
      <c r="N472" s="103"/>
      <c r="O472" s="103"/>
      <c r="P472" s="103"/>
      <c r="Q472" s="103"/>
      <c r="R472" s="103"/>
      <c r="S472" s="103"/>
      <c r="T472" s="103"/>
      <c r="U472" s="103"/>
      <c r="V472" s="103"/>
      <c r="W472" s="103"/>
      <c r="X472" s="103"/>
      <c r="Y472" s="103"/>
      <c r="Z472" s="103"/>
      <c r="AA472" s="103"/>
      <c r="AB472" s="103"/>
      <c r="AC472" s="103"/>
      <c r="AD472" s="103"/>
      <c r="AE472" s="213"/>
      <c r="AF472" s="210"/>
      <c r="AH472" s="522">
        <f t="shared" si="225"/>
        <v>0</v>
      </c>
      <c r="AI472" s="522"/>
      <c r="AJ472" s="522">
        <f t="shared" si="226"/>
        <v>0</v>
      </c>
      <c r="AK472" s="522"/>
      <c r="AL472" s="522">
        <f t="shared" si="227"/>
        <v>0</v>
      </c>
      <c r="AM472" s="522" t="str">
        <f t="shared" si="228"/>
        <v>NA</v>
      </c>
      <c r="AN472" s="524">
        <f t="shared" si="229"/>
        <v>0</v>
      </c>
      <c r="AO472" s="526"/>
      <c r="AP472" s="125" t="str">
        <f>IF(AN472=0,"", IF(SUM($AN$449:AN472)=1,_xlfn.CONCAT(AQ472), IF($AN$495&gt;SUM($AN$449:AN472),_xlfn.CONCAT(", ",AQ472), IF($AN$495=SUM($AN$449:AN472),_xlfn.CONCAT(" y ",AQ472,".")))))</f>
        <v/>
      </c>
      <c r="AQ472" s="113">
        <f t="shared" si="230"/>
        <v>23</v>
      </c>
      <c r="AS472" s="563">
        <f t="shared" si="250"/>
        <v>0</v>
      </c>
      <c r="AT472" s="563"/>
      <c r="BB472" s="202" t="e" cm="1">
        <f t="array" ref="BB472">IF(CNGE_2024_M3_Secc1!$AO$111=CNGE_2024_M3_Secc1!$AQ$111,O,IF(CNGE_2024_M3_Secc1!O143="",1,0))</f>
        <v>#NAME?</v>
      </c>
      <c r="BC472" s="202" t="e" cm="1">
        <f t="array" ref="BC472">IF(CNGE_2024_M3_Secc1!$AO$111=CNGE_2024_M3_Secc1!$AQ$111,O,IF(CNGE_2024_M3_Secc1!P143="",1,0))</f>
        <v>#NAME?</v>
      </c>
      <c r="BD472" s="202" t="e" cm="1">
        <f t="array" ref="BD472">IF(CNGE_2024_M3_Secc1!$AO$111=CNGE_2024_M3_Secc1!$AQ$111,O,IF(CNGE_2024_M3_Secc1!Q143="",1,0))</f>
        <v>#NAME?</v>
      </c>
      <c r="BE472" s="202" t="e" cm="1">
        <f t="array" ref="BE472">IF(CNGE_2024_M3_Secc1!$AO$111=CNGE_2024_M3_Secc1!$AQ$111,O,IF(CNGE_2024_M3_Secc1!R143="",1,0))</f>
        <v>#NAME?</v>
      </c>
      <c r="BF472" s="202" t="e" cm="1">
        <f t="array" ref="BF472">IF(CNGE_2024_M3_Secc1!$AO$111=CNGE_2024_M3_Secc1!$AQ$111,O,IF(CNGE_2024_M3_Secc1!S143="",1,0))</f>
        <v>#NAME?</v>
      </c>
      <c r="BG472" s="202" t="e" cm="1">
        <f t="array" ref="BG472">IF(CNGE_2024_M3_Secc1!$AO$111=CNGE_2024_M3_Secc1!$AQ$111,O,IF(CNGE_2024_M3_Secc1!T143="",1,0))</f>
        <v>#NAME?</v>
      </c>
      <c r="BH472" s="202" t="e" cm="1">
        <f t="array" ref="BH472">IF(CNGE_2024_M3_Secc1!$AO$111=CNGE_2024_M3_Secc1!$AQ$111,O,IF(CNGE_2024_M3_Secc1!U143="",1,0))</f>
        <v>#NAME?</v>
      </c>
      <c r="BI472" s="202" t="e" cm="1">
        <f t="array" ref="BI472">IF(CNGE_2024_M3_Secc1!$AO$111=CNGE_2024_M3_Secc1!$AQ$111,O,IF(CNGE_2024_M3_Secc1!V143="",1,0))</f>
        <v>#NAME?</v>
      </c>
      <c r="BJ472" s="202" t="e" cm="1">
        <f t="array" ref="BJ472">IF(CNGE_2024_M3_Secc1!$AO$111=CNGE_2024_M3_Secc1!$AQ$111,O,IF(CNGE_2024_M3_Secc1!W143="",1,0))</f>
        <v>#NAME?</v>
      </c>
      <c r="BK472" s="202" t="e" cm="1">
        <f t="array" ref="BK472">IF(CNGE_2024_M3_Secc1!$AO$111=CNGE_2024_M3_Secc1!$AQ$111,O,IF(CNGE_2024_M3_Secc1!X143="",1,0))</f>
        <v>#NAME?</v>
      </c>
      <c r="BL472" s="202" t="e" cm="1">
        <f t="array" ref="BL472">IF(CNGE_2024_M3_Secc1!$AO$111=CNGE_2024_M3_Secc1!$AQ$111,O,IF(CNGE_2024_M3_Secc1!Y143="",1,0))</f>
        <v>#NAME?</v>
      </c>
      <c r="BM472" s="202" t="e" cm="1">
        <f t="array" ref="BM472">IF(CNGE_2024_M3_Secc1!$AO$111=CNGE_2024_M3_Secc1!$AQ$111,O,IF(CNGE_2024_M3_Secc1!Z143="",1,0))</f>
        <v>#NAME?</v>
      </c>
      <c r="BN472" s="202" t="e" cm="1">
        <f t="array" ref="BN472">IF(CNGE_2024_M3_Secc1!$AO$111=CNGE_2024_M3_Secc1!$AQ$111,O,IF(CNGE_2024_M3_Secc1!AA143="",1,0))</f>
        <v>#NAME?</v>
      </c>
      <c r="BO472" s="202" t="e" cm="1">
        <f t="array" ref="BO472">IF(CNGE_2024_M3_Secc1!$AO$111=CNGE_2024_M3_Secc1!$AQ$111,O,IF(CNGE_2024_M3_Secc1!AB143="",1,0))</f>
        <v>#NAME?</v>
      </c>
      <c r="BP472" s="202" t="e" cm="1">
        <f t="array" ref="BP472">IF(CNGE_2024_M3_Secc1!$AO$111=CNGE_2024_M3_Secc1!$AQ$111,O,IF(CNGE_2024_M3_Secc1!AC143="",1,0))</f>
        <v>#NAME?</v>
      </c>
      <c r="BQ472" s="202" t="e" cm="1">
        <f t="array" ref="BQ472">IF(CNGE_2024_M3_Secc1!$AO$111=CNGE_2024_M3_Secc1!$AQ$111,O,IF(CNGE_2024_M3_Secc1!AD143="",1,0))</f>
        <v>#NAME?</v>
      </c>
      <c r="BS472" s="563">
        <f t="shared" si="251"/>
        <v>0</v>
      </c>
      <c r="BT472" s="563"/>
      <c r="BU472" s="563">
        <f t="shared" si="231"/>
        <v>0</v>
      </c>
      <c r="BV472" s="563"/>
      <c r="BW472" s="563">
        <f t="shared" si="232"/>
        <v>0</v>
      </c>
      <c r="BX472" s="563"/>
      <c r="CF472" s="202">
        <f>IF($AH$96=$AJ$96,0,
IF(OR(AND($BS$128="NS",O472&lt;&gt;"NA",OR(O472="NS",O472=0)),AND($BS$128="NA",O472&lt;&gt;"NS",OR(O472="NA",O472=0))),0,
IF(OR(AND($BS$128&lt;&gt;"NS",$BS$128&lt;&gt;"NA",O472&lt;&gt;"NS",O472&lt;&gt;"NA",O472&gt;$BS$128),
AND(O472&gt;0,OR($BS$128="NS",$BS$128="NA")),
AND($BS$128&lt;&gt;"NS",$BS$128&lt;&gt;"NA",$BS$128&gt;=0,O472="NA"),
AND($BS$128&lt;&gt;"NS",$BS$128&lt;&gt;"NA",$BS$128=0,O472="NS")),1,0)))</f>
        <v>0</v>
      </c>
      <c r="CG472" s="202">
        <f t="shared" ref="CG472" si="567">IF($AH$96=$AJ$96,0,
IF(OR(AND($BS$128="NS",P472&lt;&gt;"NA",OR(P472="NS",P472=0)),AND($BS$128="NA",P472&lt;&gt;"NS",OR(P472="NA",P472=0))),0,
IF(OR(AND($BS$128&lt;&gt;"NS",$BS$128&lt;&gt;"NA",P472&lt;&gt;"NS",P472&lt;&gt;"NA",P472&gt;$BS$128),
AND(P472&gt;0,OR($BS$128="NS",$BS$128="NA")),
AND($BS$128&lt;&gt;"NS",$BS$128&lt;&gt;"NA",$BS$128&gt;=0,P472="NA"),
AND($BS$128&lt;&gt;"NS",$BS$128&lt;&gt;"NA",$BS$128=0,P472="NS")),1,0)))</f>
        <v>0</v>
      </c>
      <c r="CH472" s="202">
        <f t="shared" ref="CH472" si="568">IF($AH$96=$AJ$96,0,
IF(OR(AND($BS$128="NS",Q472&lt;&gt;"NA",OR(Q472="NS",Q472=0)),AND($BS$128="NA",Q472&lt;&gt;"NS",OR(Q472="NA",Q472=0))),0,
IF(OR(AND($BS$128&lt;&gt;"NS",$BS$128&lt;&gt;"NA",Q472&lt;&gt;"NS",Q472&lt;&gt;"NA",Q472&gt;$BS$128),
AND(Q472&gt;0,OR($BS$128="NS",$BS$128="NA")),
AND($BS$128&lt;&gt;"NS",$BS$128&lt;&gt;"NA",$BS$128&gt;=0,Q472="NA"),
AND($BS$128&lt;&gt;"NS",$BS$128&lt;&gt;"NA",$BS$128=0,Q472="NS")),1,0)))</f>
        <v>0</v>
      </c>
      <c r="CI472" s="202">
        <f t="shared" ref="CI472" si="569">IF($AH$96=$AJ$96,0,
IF(OR(AND($BS$128="NS",R472&lt;&gt;"NA",OR(R472="NS",R472=0)),AND($BS$128="NA",R472&lt;&gt;"NS",OR(R472="NA",R472=0))),0,
IF(OR(AND($BS$128&lt;&gt;"NS",$BS$128&lt;&gt;"NA",R472&lt;&gt;"NS",R472&lt;&gt;"NA",R472&gt;$BS$128),
AND(R472&gt;0,OR($BS$128="NS",$BS$128="NA")),
AND($BS$128&lt;&gt;"NS",$BS$128&lt;&gt;"NA",$BS$128&gt;=0,R472="NA"),
AND($BS$128&lt;&gt;"NS",$BS$128&lt;&gt;"NA",$BS$128=0,R472="NS")),1,0)))</f>
        <v>0</v>
      </c>
      <c r="CJ472" s="202">
        <f t="shared" ref="CJ472" si="570">IF($AH$96=$AJ$96,0,
IF(OR(AND($BS$128="NS",S472&lt;&gt;"NA",OR(S472="NS",S472=0)),AND($BS$128="NA",S472&lt;&gt;"NS",OR(S472="NA",S472=0))),0,
IF(OR(AND($BS$128&lt;&gt;"NS",$BS$128&lt;&gt;"NA",S472&lt;&gt;"NS",S472&lt;&gt;"NA",S472&gt;$BS$128),
AND(S472&gt;0,OR($BS$128="NS",$BS$128="NA")),
AND($BS$128&lt;&gt;"NS",$BS$128&lt;&gt;"NA",$BS$128&gt;=0,S472="NA"),
AND($BS$128&lt;&gt;"NS",$BS$128&lt;&gt;"NA",$BS$128=0,S472="NS")),1,0)))</f>
        <v>0</v>
      </c>
      <c r="CK472" s="202">
        <f t="shared" ref="CK472" si="571">IF($AH$96=$AJ$96,0,
IF(OR(AND($BS$128="NS",T472&lt;&gt;"NA",OR(T472="NS",T472=0)),AND($BS$128="NA",T472&lt;&gt;"NS",OR(T472="NA",T472=0))),0,
IF(OR(AND($BS$128&lt;&gt;"NS",$BS$128&lt;&gt;"NA",T472&lt;&gt;"NS",T472&lt;&gt;"NA",T472&gt;$BS$128),
AND(T472&gt;0,OR($BS$128="NS",$BS$128="NA")),
AND($BS$128&lt;&gt;"NS",$BS$128&lt;&gt;"NA",$BS$128&gt;=0,T472="NA"),
AND($BS$128&lt;&gt;"NS",$BS$128&lt;&gt;"NA",$BS$128=0,T472="NS")),1,0)))</f>
        <v>0</v>
      </c>
      <c r="CL472" s="202">
        <f t="shared" ref="CL472" si="572">IF($AH$96=$AJ$96,0,
IF(OR(AND($BS$128="NS",U472&lt;&gt;"NA",OR(U472="NS",U472=0)),AND($BS$128="NA",U472&lt;&gt;"NS",OR(U472="NA",U472=0))),0,
IF(OR(AND($BS$128&lt;&gt;"NS",$BS$128&lt;&gt;"NA",U472&lt;&gt;"NS",U472&lt;&gt;"NA",U472&gt;$BS$128),
AND(U472&gt;0,OR($BS$128="NS",$BS$128="NA")),
AND($BS$128&lt;&gt;"NS",$BS$128&lt;&gt;"NA",$BS$128&gt;=0,U472="NA"),
AND($BS$128&lt;&gt;"NS",$BS$128&lt;&gt;"NA",$BS$128=0,U472="NS")),1,0)))</f>
        <v>0</v>
      </c>
      <c r="CM472" s="202">
        <f t="shared" ref="CM472" si="573">IF($AH$96=$AJ$96,0,
IF(OR(AND($BS$128="NS",V472&lt;&gt;"NA",OR(V472="NS",V472=0)),AND($BS$128="NA",V472&lt;&gt;"NS",OR(V472="NA",V472=0))),0,
IF(OR(AND($BS$128&lt;&gt;"NS",$BS$128&lt;&gt;"NA",V472&lt;&gt;"NS",V472&lt;&gt;"NA",V472&gt;$BS$128),
AND(V472&gt;0,OR($BS$128="NS",$BS$128="NA")),
AND($BS$128&lt;&gt;"NS",$BS$128&lt;&gt;"NA",$BS$128&gt;=0,V472="NA"),
AND($BS$128&lt;&gt;"NS",$BS$128&lt;&gt;"NA",$BS$128=0,V472="NS")),1,0)))</f>
        <v>0</v>
      </c>
      <c r="CN472" s="202">
        <f t="shared" ref="CN472" si="574">IF($AH$96=$AJ$96,0,
IF(OR(AND($BS$128="NS",W472&lt;&gt;"NA",OR(W472="NS",W472=0)),AND($BS$128="NA",W472&lt;&gt;"NS",OR(W472="NA",W472=0))),0,
IF(OR(AND($BS$128&lt;&gt;"NS",$BS$128&lt;&gt;"NA",W472&lt;&gt;"NS",W472&lt;&gt;"NA",W472&gt;$BS$128),
AND(W472&gt;0,OR($BS$128="NS",$BS$128="NA")),
AND($BS$128&lt;&gt;"NS",$BS$128&lt;&gt;"NA",$BS$128&gt;=0,W472="NA"),
AND($BS$128&lt;&gt;"NS",$BS$128&lt;&gt;"NA",$BS$128=0,W472="NS")),1,0)))</f>
        <v>0</v>
      </c>
      <c r="CO472" s="202">
        <f t="shared" ref="CO472" si="575">IF($AH$96=$AJ$96,0,
IF(OR(AND($BS$128="NS",X472&lt;&gt;"NA",OR(X472="NS",X472=0)),AND($BS$128="NA",X472&lt;&gt;"NS",OR(X472="NA",X472=0))),0,
IF(OR(AND($BS$128&lt;&gt;"NS",$BS$128&lt;&gt;"NA",X472&lt;&gt;"NS",X472&lt;&gt;"NA",X472&gt;$BS$128),
AND(X472&gt;0,OR($BS$128="NS",$BS$128="NA")),
AND($BS$128&lt;&gt;"NS",$BS$128&lt;&gt;"NA",$BS$128&gt;=0,X472="NA"),
AND($BS$128&lt;&gt;"NS",$BS$128&lt;&gt;"NA",$BS$128=0,X472="NS")),1,0)))</f>
        <v>0</v>
      </c>
      <c r="CP472" s="202">
        <f t="shared" ref="CP472" si="576">IF($AH$96=$AJ$96,0,
IF(OR(AND($BS$128="NS",Y472&lt;&gt;"NA",OR(Y472="NS",Y472=0)),AND($BS$128="NA",Y472&lt;&gt;"NS",OR(Y472="NA",Y472=0))),0,
IF(OR(AND($BS$128&lt;&gt;"NS",$BS$128&lt;&gt;"NA",Y472&lt;&gt;"NS",Y472&lt;&gt;"NA",Y472&gt;$BS$128),
AND(Y472&gt;0,OR($BS$128="NS",$BS$128="NA")),
AND($BS$128&lt;&gt;"NS",$BS$128&lt;&gt;"NA",$BS$128&gt;=0,Y472="NA"),
AND($BS$128&lt;&gt;"NS",$BS$128&lt;&gt;"NA",$BS$128=0,Y472="NS")),1,0)))</f>
        <v>0</v>
      </c>
      <c r="CQ472" s="202">
        <f t="shared" ref="CQ472" si="577">IF($AH$96=$AJ$96,0,
IF(OR(AND($BS$128="NS",Z472&lt;&gt;"NA",OR(Z472="NS",Z472=0)),AND($BS$128="NA",Z472&lt;&gt;"NS",OR(Z472="NA",Z472=0))),0,
IF(OR(AND($BS$128&lt;&gt;"NS",$BS$128&lt;&gt;"NA",Z472&lt;&gt;"NS",Z472&lt;&gt;"NA",Z472&gt;$BS$128),
AND(Z472&gt;0,OR($BS$128="NS",$BS$128="NA")),
AND($BS$128&lt;&gt;"NS",$BS$128&lt;&gt;"NA",$BS$128&gt;=0,Z472="NA"),
AND($BS$128&lt;&gt;"NS",$BS$128&lt;&gt;"NA",$BS$128=0,Z472="NS")),1,0)))</f>
        <v>0</v>
      </c>
      <c r="CR472" s="202">
        <f t="shared" ref="CR472" si="578">IF($AH$96=$AJ$96,0,
IF(OR(AND($BS$128="NS",AA472&lt;&gt;"NA",OR(AA472="NS",AA472=0)),AND($BS$128="NA",AA472&lt;&gt;"NS",OR(AA472="NA",AA472=0))),0,
IF(OR(AND($BS$128&lt;&gt;"NS",$BS$128&lt;&gt;"NA",AA472&lt;&gt;"NS",AA472&lt;&gt;"NA",AA472&gt;$BS$128),
AND(AA472&gt;0,OR($BS$128="NS",$BS$128="NA")),
AND($BS$128&lt;&gt;"NS",$BS$128&lt;&gt;"NA",$BS$128&gt;=0,AA472="NA"),
AND($BS$128&lt;&gt;"NS",$BS$128&lt;&gt;"NA",$BS$128=0,AA472="NS")),1,0)))</f>
        <v>0</v>
      </c>
      <c r="CS472" s="202">
        <f t="shared" ref="CS472" si="579">IF($AH$96=$AJ$96,0,
IF(OR(AND($BS$128="NS",AB472&lt;&gt;"NA",OR(AB472="NS",AB472=0)),AND($BS$128="NA",AB472&lt;&gt;"NS",OR(AB472="NA",AB472=0))),0,
IF(OR(AND($BS$128&lt;&gt;"NS",$BS$128&lt;&gt;"NA",AB472&lt;&gt;"NS",AB472&lt;&gt;"NA",AB472&gt;$BS$128),
AND(AB472&gt;0,OR($BS$128="NS",$BS$128="NA")),
AND($BS$128&lt;&gt;"NS",$BS$128&lt;&gt;"NA",$BS$128&gt;=0,AB472="NA"),
AND($BS$128&lt;&gt;"NS",$BS$128&lt;&gt;"NA",$BS$128=0,AB472="NS")),1,0)))</f>
        <v>0</v>
      </c>
      <c r="CT472" s="202">
        <f t="shared" ref="CT472" si="580">IF($AH$96=$AJ$96,0,
IF(OR(AND($BS$128="NS",AC472&lt;&gt;"NA",OR(AC472="NS",AC472=0)),AND($BS$128="NA",AC472&lt;&gt;"NS",OR(AC472="NA",AC472=0))),0,
IF(OR(AND($BS$128&lt;&gt;"NS",$BS$128&lt;&gt;"NA",AC472&lt;&gt;"NS",AC472&lt;&gt;"NA",AC472&gt;$BS$128),
AND(AC472&gt;0,OR($BS$128="NS",$BS$128="NA")),
AND($BS$128&lt;&gt;"NS",$BS$128&lt;&gt;"NA",$BS$128&gt;=0,AC472="NA"),
AND($BS$128&lt;&gt;"NS",$BS$128&lt;&gt;"NA",$BS$128=0,AC472="NS")),1,0)))</f>
        <v>0</v>
      </c>
      <c r="CU472" s="202">
        <f t="shared" ref="CU472" si="581">IF($AH$96=$AJ$96,0,
IF(OR(AND($BS$128="NS",AD472&lt;&gt;"NA",OR(AD472="NS",AD472=0)),AND($BS$128="NA",AD472&lt;&gt;"NS",OR(AD472="NA",AD472=0))),0,
IF(OR(AND($BS$128&lt;&gt;"NS",$BS$128&lt;&gt;"NA",AD472&lt;&gt;"NS",AD472&lt;&gt;"NA",AD472&gt;$BS$128),
AND(AD472&gt;0,OR($BS$128="NS",$BS$128="NA")),
AND($BS$128&lt;&gt;"NS",$BS$128&lt;&gt;"NA",$BS$128&gt;=0,AD472="NA"),
AND($BS$128&lt;&gt;"NS",$BS$128&lt;&gt;"NA",$BS$128=0,AD472="NS")),1,0)))</f>
        <v>0</v>
      </c>
      <c r="CV472" s="202">
        <f t="shared" si="248"/>
        <v>0</v>
      </c>
      <c r="CW472" s="241" t="str">
        <f>IF(CV472=0,"",IF(SUM($CV$449:CV472)=1,_xlfn.NUMBERVALUE(C472),IF($CV$495&gt;SUM($CV$449:CV472),_xlfn.CONCAT(", ",_xlfn.NUMBERVALUE(C472)),IF($CV$495=SUM($CV$449:CV472),_xlfn.CONCAT(" y ",_xlfn.NUMBERVALUE(C472))))))</f>
        <v/>
      </c>
      <c r="CY472" s="563">
        <f t="shared" si="249"/>
        <v>0</v>
      </c>
      <c r="CZ472" s="563"/>
    </row>
    <row r="473" spans="1:104" s="211" customFormat="1" ht="15" customHeight="1">
      <c r="A473" s="18"/>
      <c r="B473" s="51"/>
      <c r="C473" s="48" t="s">
        <v>5024</v>
      </c>
      <c r="D473" s="547" t="str">
        <f>IF(CNGE_2024_M3_Secc1!D76="","",CNGE_2024_M3_Secc1!D76)</f>
        <v/>
      </c>
      <c r="E473" s="548"/>
      <c r="F473" s="548"/>
      <c r="G473" s="548"/>
      <c r="H473" s="548"/>
      <c r="I473" s="548"/>
      <c r="J473" s="548"/>
      <c r="K473" s="548"/>
      <c r="L473" s="548"/>
      <c r="M473" s="549"/>
      <c r="N473" s="103"/>
      <c r="O473" s="103"/>
      <c r="P473" s="103"/>
      <c r="Q473" s="103"/>
      <c r="R473" s="103"/>
      <c r="S473" s="103"/>
      <c r="T473" s="103"/>
      <c r="U473" s="103"/>
      <c r="V473" s="103"/>
      <c r="W473" s="103"/>
      <c r="X473" s="103"/>
      <c r="Y473" s="103"/>
      <c r="Z473" s="103"/>
      <c r="AA473" s="103"/>
      <c r="AB473" s="103"/>
      <c r="AC473" s="103"/>
      <c r="AD473" s="103"/>
      <c r="AE473" s="213"/>
      <c r="AF473" s="210"/>
      <c r="AH473" s="522">
        <f t="shared" si="225"/>
        <v>0</v>
      </c>
      <c r="AI473" s="522"/>
      <c r="AJ473" s="522">
        <f t="shared" si="226"/>
        <v>0</v>
      </c>
      <c r="AK473" s="522"/>
      <c r="AL473" s="522">
        <f t="shared" si="227"/>
        <v>0</v>
      </c>
      <c r="AM473" s="522" t="str">
        <f t="shared" si="228"/>
        <v>NA</v>
      </c>
      <c r="AN473" s="524">
        <f t="shared" si="229"/>
        <v>0</v>
      </c>
      <c r="AO473" s="526"/>
      <c r="AP473" s="125" t="str">
        <f>IF(AN473=0,"", IF(SUM($AN$449:AN473)=1,_xlfn.CONCAT(AQ473), IF($AN$495&gt;SUM($AN$449:AN473),_xlfn.CONCAT(", ",AQ473), IF($AN$495=SUM($AN$449:AN473),_xlfn.CONCAT(" y ",AQ473,".")))))</f>
        <v/>
      </c>
      <c r="AQ473" s="113">
        <f t="shared" si="230"/>
        <v>24</v>
      </c>
      <c r="AS473" s="563">
        <f t="shared" si="250"/>
        <v>0</v>
      </c>
      <c r="AT473" s="563"/>
      <c r="BB473" s="202" t="e" cm="1">
        <f t="array" ref="BB473">IF(CNGE_2024_M3_Secc1!$AO$111=CNGE_2024_M3_Secc1!$AQ$111,O,IF(CNGE_2024_M3_Secc1!O144="",1,0))</f>
        <v>#NAME?</v>
      </c>
      <c r="BC473" s="202" t="e" cm="1">
        <f t="array" ref="BC473">IF(CNGE_2024_M3_Secc1!$AO$111=CNGE_2024_M3_Secc1!$AQ$111,O,IF(CNGE_2024_M3_Secc1!P144="",1,0))</f>
        <v>#NAME?</v>
      </c>
      <c r="BD473" s="202" t="e" cm="1">
        <f t="array" ref="BD473">IF(CNGE_2024_M3_Secc1!$AO$111=CNGE_2024_M3_Secc1!$AQ$111,O,IF(CNGE_2024_M3_Secc1!Q144="",1,0))</f>
        <v>#NAME?</v>
      </c>
      <c r="BE473" s="202" t="e" cm="1">
        <f t="array" ref="BE473">IF(CNGE_2024_M3_Secc1!$AO$111=CNGE_2024_M3_Secc1!$AQ$111,O,IF(CNGE_2024_M3_Secc1!R144="",1,0))</f>
        <v>#NAME?</v>
      </c>
      <c r="BF473" s="202" t="e" cm="1">
        <f t="array" ref="BF473">IF(CNGE_2024_M3_Secc1!$AO$111=CNGE_2024_M3_Secc1!$AQ$111,O,IF(CNGE_2024_M3_Secc1!S144="",1,0))</f>
        <v>#NAME?</v>
      </c>
      <c r="BG473" s="202" t="e" cm="1">
        <f t="array" ref="BG473">IF(CNGE_2024_M3_Secc1!$AO$111=CNGE_2024_M3_Secc1!$AQ$111,O,IF(CNGE_2024_M3_Secc1!T144="",1,0))</f>
        <v>#NAME?</v>
      </c>
      <c r="BH473" s="202" t="e" cm="1">
        <f t="array" ref="BH473">IF(CNGE_2024_M3_Secc1!$AO$111=CNGE_2024_M3_Secc1!$AQ$111,O,IF(CNGE_2024_M3_Secc1!U144="",1,0))</f>
        <v>#NAME?</v>
      </c>
      <c r="BI473" s="202" t="e" cm="1">
        <f t="array" ref="BI473">IF(CNGE_2024_M3_Secc1!$AO$111=CNGE_2024_M3_Secc1!$AQ$111,O,IF(CNGE_2024_M3_Secc1!V144="",1,0))</f>
        <v>#NAME?</v>
      </c>
      <c r="BJ473" s="202" t="e" cm="1">
        <f t="array" ref="BJ473">IF(CNGE_2024_M3_Secc1!$AO$111=CNGE_2024_M3_Secc1!$AQ$111,O,IF(CNGE_2024_M3_Secc1!W144="",1,0))</f>
        <v>#NAME?</v>
      </c>
      <c r="BK473" s="202" t="e" cm="1">
        <f t="array" ref="BK473">IF(CNGE_2024_M3_Secc1!$AO$111=CNGE_2024_M3_Secc1!$AQ$111,O,IF(CNGE_2024_M3_Secc1!X144="",1,0))</f>
        <v>#NAME?</v>
      </c>
      <c r="BL473" s="202" t="e" cm="1">
        <f t="array" ref="BL473">IF(CNGE_2024_M3_Secc1!$AO$111=CNGE_2024_M3_Secc1!$AQ$111,O,IF(CNGE_2024_M3_Secc1!Y144="",1,0))</f>
        <v>#NAME?</v>
      </c>
      <c r="BM473" s="202" t="e" cm="1">
        <f t="array" ref="BM473">IF(CNGE_2024_M3_Secc1!$AO$111=CNGE_2024_M3_Secc1!$AQ$111,O,IF(CNGE_2024_M3_Secc1!Z144="",1,0))</f>
        <v>#NAME?</v>
      </c>
      <c r="BN473" s="202" t="e" cm="1">
        <f t="array" ref="BN473">IF(CNGE_2024_M3_Secc1!$AO$111=CNGE_2024_M3_Secc1!$AQ$111,O,IF(CNGE_2024_M3_Secc1!AA144="",1,0))</f>
        <v>#NAME?</v>
      </c>
      <c r="BO473" s="202" t="e" cm="1">
        <f t="array" ref="BO473">IF(CNGE_2024_M3_Secc1!$AO$111=CNGE_2024_M3_Secc1!$AQ$111,O,IF(CNGE_2024_M3_Secc1!AB144="",1,0))</f>
        <v>#NAME?</v>
      </c>
      <c r="BP473" s="202" t="e" cm="1">
        <f t="array" ref="BP473">IF(CNGE_2024_M3_Secc1!$AO$111=CNGE_2024_M3_Secc1!$AQ$111,O,IF(CNGE_2024_M3_Secc1!AC144="",1,0))</f>
        <v>#NAME?</v>
      </c>
      <c r="BQ473" s="202" t="e" cm="1">
        <f t="array" ref="BQ473">IF(CNGE_2024_M3_Secc1!$AO$111=CNGE_2024_M3_Secc1!$AQ$111,O,IF(CNGE_2024_M3_Secc1!AD144="",1,0))</f>
        <v>#NAME?</v>
      </c>
      <c r="BS473" s="563">
        <f t="shared" si="251"/>
        <v>0</v>
      </c>
      <c r="BT473" s="563"/>
      <c r="BU473" s="563">
        <f t="shared" si="231"/>
        <v>0</v>
      </c>
      <c r="BV473" s="563"/>
      <c r="BW473" s="563">
        <f t="shared" si="232"/>
        <v>0</v>
      </c>
      <c r="BX473" s="563"/>
      <c r="CF473" s="202">
        <f>IF($AH$96=$AJ$96,0,
IF(OR(AND($BS$129="NS",O473&lt;&gt;"NA",OR(O473="NS",O473=0)),AND($BS$129="NA",O473&lt;&gt;"NS",OR(O473="NA",O473=0))),0,
IF(OR(AND($BS$129&lt;&gt;"NS",$BS$129&lt;&gt;"NA",O473&lt;&gt;"NS",O473&lt;&gt;"NA",O473&gt;$BS$129),
AND(O473&gt;0,OR($BS$129="NS",$BS$129="NA")),
AND($BS$129&lt;&gt;"NS",$BS$129&lt;&gt;"NA",$BS$129&gt;=0,O473="NA"),
AND($BS$129&lt;&gt;"NS",$BS$129&lt;&gt;"NA",$BS$129=0,O473="NS")),1,0)))</f>
        <v>0</v>
      </c>
      <c r="CG473" s="202">
        <f t="shared" ref="CG473" si="582">IF($AH$96=$AJ$96,0,
IF(OR(AND($BS$129="NS",P473&lt;&gt;"NA",OR(P473="NS",P473=0)),AND($BS$129="NA",P473&lt;&gt;"NS",OR(P473="NA",P473=0))),0,
IF(OR(AND($BS$129&lt;&gt;"NS",$BS$129&lt;&gt;"NA",P473&lt;&gt;"NS",P473&lt;&gt;"NA",P473&gt;$BS$129),
AND(P473&gt;0,OR($BS$129="NS",$BS$129="NA")),
AND($BS$129&lt;&gt;"NS",$BS$129&lt;&gt;"NA",$BS$129&gt;=0,P473="NA"),
AND($BS$129&lt;&gt;"NS",$BS$129&lt;&gt;"NA",$BS$129=0,P473="NS")),1,0)))</f>
        <v>0</v>
      </c>
      <c r="CH473" s="202">
        <f t="shared" ref="CH473" si="583">IF($AH$96=$AJ$96,0,
IF(OR(AND($BS$129="NS",Q473&lt;&gt;"NA",OR(Q473="NS",Q473=0)),AND($BS$129="NA",Q473&lt;&gt;"NS",OR(Q473="NA",Q473=0))),0,
IF(OR(AND($BS$129&lt;&gt;"NS",$BS$129&lt;&gt;"NA",Q473&lt;&gt;"NS",Q473&lt;&gt;"NA",Q473&gt;$BS$129),
AND(Q473&gt;0,OR($BS$129="NS",$BS$129="NA")),
AND($BS$129&lt;&gt;"NS",$BS$129&lt;&gt;"NA",$BS$129&gt;=0,Q473="NA"),
AND($BS$129&lt;&gt;"NS",$BS$129&lt;&gt;"NA",$BS$129=0,Q473="NS")),1,0)))</f>
        <v>0</v>
      </c>
      <c r="CI473" s="202">
        <f t="shared" ref="CI473" si="584">IF($AH$96=$AJ$96,0,
IF(OR(AND($BS$129="NS",R473&lt;&gt;"NA",OR(R473="NS",R473=0)),AND($BS$129="NA",R473&lt;&gt;"NS",OR(R473="NA",R473=0))),0,
IF(OR(AND($BS$129&lt;&gt;"NS",$BS$129&lt;&gt;"NA",R473&lt;&gt;"NS",R473&lt;&gt;"NA",R473&gt;$BS$129),
AND(R473&gt;0,OR($BS$129="NS",$BS$129="NA")),
AND($BS$129&lt;&gt;"NS",$BS$129&lt;&gt;"NA",$BS$129&gt;=0,R473="NA"),
AND($BS$129&lt;&gt;"NS",$BS$129&lt;&gt;"NA",$BS$129=0,R473="NS")),1,0)))</f>
        <v>0</v>
      </c>
      <c r="CJ473" s="202">
        <f t="shared" ref="CJ473" si="585">IF($AH$96=$AJ$96,0,
IF(OR(AND($BS$129="NS",S473&lt;&gt;"NA",OR(S473="NS",S473=0)),AND($BS$129="NA",S473&lt;&gt;"NS",OR(S473="NA",S473=0))),0,
IF(OR(AND($BS$129&lt;&gt;"NS",$BS$129&lt;&gt;"NA",S473&lt;&gt;"NS",S473&lt;&gt;"NA",S473&gt;$BS$129),
AND(S473&gt;0,OR($BS$129="NS",$BS$129="NA")),
AND($BS$129&lt;&gt;"NS",$BS$129&lt;&gt;"NA",$BS$129&gt;=0,S473="NA"),
AND($BS$129&lt;&gt;"NS",$BS$129&lt;&gt;"NA",$BS$129=0,S473="NS")),1,0)))</f>
        <v>0</v>
      </c>
      <c r="CK473" s="202">
        <f t="shared" ref="CK473" si="586">IF($AH$96=$AJ$96,0,
IF(OR(AND($BS$129="NS",T473&lt;&gt;"NA",OR(T473="NS",T473=0)),AND($BS$129="NA",T473&lt;&gt;"NS",OR(T473="NA",T473=0))),0,
IF(OR(AND($BS$129&lt;&gt;"NS",$BS$129&lt;&gt;"NA",T473&lt;&gt;"NS",T473&lt;&gt;"NA",T473&gt;$BS$129),
AND(T473&gt;0,OR($BS$129="NS",$BS$129="NA")),
AND($BS$129&lt;&gt;"NS",$BS$129&lt;&gt;"NA",$BS$129&gt;=0,T473="NA"),
AND($BS$129&lt;&gt;"NS",$BS$129&lt;&gt;"NA",$BS$129=0,T473="NS")),1,0)))</f>
        <v>0</v>
      </c>
      <c r="CL473" s="202">
        <f t="shared" ref="CL473" si="587">IF($AH$96=$AJ$96,0,
IF(OR(AND($BS$129="NS",U473&lt;&gt;"NA",OR(U473="NS",U473=0)),AND($BS$129="NA",U473&lt;&gt;"NS",OR(U473="NA",U473=0))),0,
IF(OR(AND($BS$129&lt;&gt;"NS",$BS$129&lt;&gt;"NA",U473&lt;&gt;"NS",U473&lt;&gt;"NA",U473&gt;$BS$129),
AND(U473&gt;0,OR($BS$129="NS",$BS$129="NA")),
AND($BS$129&lt;&gt;"NS",$BS$129&lt;&gt;"NA",$BS$129&gt;=0,U473="NA"),
AND($BS$129&lt;&gt;"NS",$BS$129&lt;&gt;"NA",$BS$129=0,U473="NS")),1,0)))</f>
        <v>0</v>
      </c>
      <c r="CM473" s="202">
        <f t="shared" ref="CM473" si="588">IF($AH$96=$AJ$96,0,
IF(OR(AND($BS$129="NS",V473&lt;&gt;"NA",OR(V473="NS",V473=0)),AND($BS$129="NA",V473&lt;&gt;"NS",OR(V473="NA",V473=0))),0,
IF(OR(AND($BS$129&lt;&gt;"NS",$BS$129&lt;&gt;"NA",V473&lt;&gt;"NS",V473&lt;&gt;"NA",V473&gt;$BS$129),
AND(V473&gt;0,OR($BS$129="NS",$BS$129="NA")),
AND($BS$129&lt;&gt;"NS",$BS$129&lt;&gt;"NA",$BS$129&gt;=0,V473="NA"),
AND($BS$129&lt;&gt;"NS",$BS$129&lt;&gt;"NA",$BS$129=0,V473="NS")),1,0)))</f>
        <v>0</v>
      </c>
      <c r="CN473" s="202">
        <f t="shared" ref="CN473" si="589">IF($AH$96=$AJ$96,0,
IF(OR(AND($BS$129="NS",W473&lt;&gt;"NA",OR(W473="NS",W473=0)),AND($BS$129="NA",W473&lt;&gt;"NS",OR(W473="NA",W473=0))),0,
IF(OR(AND($BS$129&lt;&gt;"NS",$BS$129&lt;&gt;"NA",W473&lt;&gt;"NS",W473&lt;&gt;"NA",W473&gt;$BS$129),
AND(W473&gt;0,OR($BS$129="NS",$BS$129="NA")),
AND($BS$129&lt;&gt;"NS",$BS$129&lt;&gt;"NA",$BS$129&gt;=0,W473="NA"),
AND($BS$129&lt;&gt;"NS",$BS$129&lt;&gt;"NA",$BS$129=0,W473="NS")),1,0)))</f>
        <v>0</v>
      </c>
      <c r="CO473" s="202">
        <f t="shared" ref="CO473" si="590">IF($AH$96=$AJ$96,0,
IF(OR(AND($BS$129="NS",X473&lt;&gt;"NA",OR(X473="NS",X473=0)),AND($BS$129="NA",X473&lt;&gt;"NS",OR(X473="NA",X473=0))),0,
IF(OR(AND($BS$129&lt;&gt;"NS",$BS$129&lt;&gt;"NA",X473&lt;&gt;"NS",X473&lt;&gt;"NA",X473&gt;$BS$129),
AND(X473&gt;0,OR($BS$129="NS",$BS$129="NA")),
AND($BS$129&lt;&gt;"NS",$BS$129&lt;&gt;"NA",$BS$129&gt;=0,X473="NA"),
AND($BS$129&lt;&gt;"NS",$BS$129&lt;&gt;"NA",$BS$129=0,X473="NS")),1,0)))</f>
        <v>0</v>
      </c>
      <c r="CP473" s="202">
        <f t="shared" ref="CP473" si="591">IF($AH$96=$AJ$96,0,
IF(OR(AND($BS$129="NS",Y473&lt;&gt;"NA",OR(Y473="NS",Y473=0)),AND($BS$129="NA",Y473&lt;&gt;"NS",OR(Y473="NA",Y473=0))),0,
IF(OR(AND($BS$129&lt;&gt;"NS",$BS$129&lt;&gt;"NA",Y473&lt;&gt;"NS",Y473&lt;&gt;"NA",Y473&gt;$BS$129),
AND(Y473&gt;0,OR($BS$129="NS",$BS$129="NA")),
AND($BS$129&lt;&gt;"NS",$BS$129&lt;&gt;"NA",$BS$129&gt;=0,Y473="NA"),
AND($BS$129&lt;&gt;"NS",$BS$129&lt;&gt;"NA",$BS$129=0,Y473="NS")),1,0)))</f>
        <v>0</v>
      </c>
      <c r="CQ473" s="202">
        <f t="shared" ref="CQ473" si="592">IF($AH$96=$AJ$96,0,
IF(OR(AND($BS$129="NS",Z473&lt;&gt;"NA",OR(Z473="NS",Z473=0)),AND($BS$129="NA",Z473&lt;&gt;"NS",OR(Z473="NA",Z473=0))),0,
IF(OR(AND($BS$129&lt;&gt;"NS",$BS$129&lt;&gt;"NA",Z473&lt;&gt;"NS",Z473&lt;&gt;"NA",Z473&gt;$BS$129),
AND(Z473&gt;0,OR($BS$129="NS",$BS$129="NA")),
AND($BS$129&lt;&gt;"NS",$BS$129&lt;&gt;"NA",$BS$129&gt;=0,Z473="NA"),
AND($BS$129&lt;&gt;"NS",$BS$129&lt;&gt;"NA",$BS$129=0,Z473="NS")),1,0)))</f>
        <v>0</v>
      </c>
      <c r="CR473" s="202">
        <f t="shared" ref="CR473" si="593">IF($AH$96=$AJ$96,0,
IF(OR(AND($BS$129="NS",AA473&lt;&gt;"NA",OR(AA473="NS",AA473=0)),AND($BS$129="NA",AA473&lt;&gt;"NS",OR(AA473="NA",AA473=0))),0,
IF(OR(AND($BS$129&lt;&gt;"NS",$BS$129&lt;&gt;"NA",AA473&lt;&gt;"NS",AA473&lt;&gt;"NA",AA473&gt;$BS$129),
AND(AA473&gt;0,OR($BS$129="NS",$BS$129="NA")),
AND($BS$129&lt;&gt;"NS",$BS$129&lt;&gt;"NA",$BS$129&gt;=0,AA473="NA"),
AND($BS$129&lt;&gt;"NS",$BS$129&lt;&gt;"NA",$BS$129=0,AA473="NS")),1,0)))</f>
        <v>0</v>
      </c>
      <c r="CS473" s="202">
        <f t="shared" ref="CS473" si="594">IF($AH$96=$AJ$96,0,
IF(OR(AND($BS$129="NS",AB473&lt;&gt;"NA",OR(AB473="NS",AB473=0)),AND($BS$129="NA",AB473&lt;&gt;"NS",OR(AB473="NA",AB473=0))),0,
IF(OR(AND($BS$129&lt;&gt;"NS",$BS$129&lt;&gt;"NA",AB473&lt;&gt;"NS",AB473&lt;&gt;"NA",AB473&gt;$BS$129),
AND(AB473&gt;0,OR($BS$129="NS",$BS$129="NA")),
AND($BS$129&lt;&gt;"NS",$BS$129&lt;&gt;"NA",$BS$129&gt;=0,AB473="NA"),
AND($BS$129&lt;&gt;"NS",$BS$129&lt;&gt;"NA",$BS$129=0,AB473="NS")),1,0)))</f>
        <v>0</v>
      </c>
      <c r="CT473" s="202">
        <f t="shared" ref="CT473" si="595">IF($AH$96=$AJ$96,0,
IF(OR(AND($BS$129="NS",AC473&lt;&gt;"NA",OR(AC473="NS",AC473=0)),AND($BS$129="NA",AC473&lt;&gt;"NS",OR(AC473="NA",AC473=0))),0,
IF(OR(AND($BS$129&lt;&gt;"NS",$BS$129&lt;&gt;"NA",AC473&lt;&gt;"NS",AC473&lt;&gt;"NA",AC473&gt;$BS$129),
AND(AC473&gt;0,OR($BS$129="NS",$BS$129="NA")),
AND($BS$129&lt;&gt;"NS",$BS$129&lt;&gt;"NA",$BS$129&gt;=0,AC473="NA"),
AND($BS$129&lt;&gt;"NS",$BS$129&lt;&gt;"NA",$BS$129=0,AC473="NS")),1,0)))</f>
        <v>0</v>
      </c>
      <c r="CU473" s="202">
        <f t="shared" ref="CU473" si="596">IF($AH$96=$AJ$96,0,
IF(OR(AND($BS$129="NS",AD473&lt;&gt;"NA",OR(AD473="NS",AD473=0)),AND($BS$129="NA",AD473&lt;&gt;"NS",OR(AD473="NA",AD473=0))),0,
IF(OR(AND($BS$129&lt;&gt;"NS",$BS$129&lt;&gt;"NA",AD473&lt;&gt;"NS",AD473&lt;&gt;"NA",AD473&gt;$BS$129),
AND(AD473&gt;0,OR($BS$129="NS",$BS$129="NA")),
AND($BS$129&lt;&gt;"NS",$BS$129&lt;&gt;"NA",$BS$129&gt;=0,AD473="NA"),
AND($BS$129&lt;&gt;"NS",$BS$129&lt;&gt;"NA",$BS$129=0,AD473="NS")),1,0)))</f>
        <v>0</v>
      </c>
      <c r="CV473" s="202">
        <f t="shared" si="248"/>
        <v>0</v>
      </c>
      <c r="CW473" s="241" t="str">
        <f>IF(CV473=0,"",IF(SUM($CV$449:CV473)=1,_xlfn.NUMBERVALUE(C473),IF($CV$495&gt;SUM($CV$449:CV473),_xlfn.CONCAT(", ",_xlfn.NUMBERVALUE(C473)),IF($CV$495=SUM($CV$449:CV473),_xlfn.CONCAT(" y ",_xlfn.NUMBERVALUE(C473))))))</f>
        <v/>
      </c>
      <c r="CY473" s="563">
        <f t="shared" si="249"/>
        <v>0</v>
      </c>
      <c r="CZ473" s="563"/>
    </row>
    <row r="474" spans="1:104" s="211" customFormat="1" ht="15" customHeight="1">
      <c r="A474" s="18"/>
      <c r="B474" s="51"/>
      <c r="C474" s="48" t="s">
        <v>5025</v>
      </c>
      <c r="D474" s="547" t="str">
        <f>IF(CNGE_2024_M3_Secc1!D77="","",CNGE_2024_M3_Secc1!D77)</f>
        <v/>
      </c>
      <c r="E474" s="548"/>
      <c r="F474" s="548"/>
      <c r="G474" s="548"/>
      <c r="H474" s="548"/>
      <c r="I474" s="548"/>
      <c r="J474" s="548"/>
      <c r="K474" s="548"/>
      <c r="L474" s="548"/>
      <c r="M474" s="549"/>
      <c r="N474" s="103"/>
      <c r="O474" s="103"/>
      <c r="P474" s="103"/>
      <c r="Q474" s="103"/>
      <c r="R474" s="103"/>
      <c r="S474" s="103"/>
      <c r="T474" s="103"/>
      <c r="U474" s="103"/>
      <c r="V474" s="103"/>
      <c r="W474" s="103"/>
      <c r="X474" s="103"/>
      <c r="Y474" s="103"/>
      <c r="Z474" s="103"/>
      <c r="AA474" s="103"/>
      <c r="AB474" s="103"/>
      <c r="AC474" s="103"/>
      <c r="AD474" s="103"/>
      <c r="AE474" s="213"/>
      <c r="AF474" s="210"/>
      <c r="AH474" s="522">
        <f t="shared" si="225"/>
        <v>0</v>
      </c>
      <c r="AI474" s="522"/>
      <c r="AJ474" s="522">
        <f t="shared" si="226"/>
        <v>0</v>
      </c>
      <c r="AK474" s="522"/>
      <c r="AL474" s="522">
        <f t="shared" si="227"/>
        <v>0</v>
      </c>
      <c r="AM474" s="522" t="str">
        <f t="shared" si="228"/>
        <v>NA</v>
      </c>
      <c r="AN474" s="524">
        <f t="shared" si="229"/>
        <v>0</v>
      </c>
      <c r="AO474" s="526"/>
      <c r="AP474" s="125" t="str">
        <f>IF(AN474=0,"", IF(SUM($AN$449:AN474)=1,_xlfn.CONCAT(AQ474), IF($AN$495&gt;SUM($AN$449:AN474),_xlfn.CONCAT(", ",AQ474), IF($AN$495=SUM($AN$449:AN474),_xlfn.CONCAT(" y ",AQ474,".")))))</f>
        <v/>
      </c>
      <c r="AQ474" s="113">
        <f t="shared" si="230"/>
        <v>25</v>
      </c>
      <c r="AS474" s="563">
        <f t="shared" si="250"/>
        <v>0</v>
      </c>
      <c r="AT474" s="563"/>
      <c r="BB474" s="202" t="e" cm="1">
        <f t="array" ref="BB474">IF(CNGE_2024_M3_Secc1!$AO$111=CNGE_2024_M3_Secc1!$AQ$111,O,IF(CNGE_2024_M3_Secc1!O145="",1,0))</f>
        <v>#NAME?</v>
      </c>
      <c r="BC474" s="202" t="e" cm="1">
        <f t="array" ref="BC474">IF(CNGE_2024_M3_Secc1!$AO$111=CNGE_2024_M3_Secc1!$AQ$111,O,IF(CNGE_2024_M3_Secc1!P145="",1,0))</f>
        <v>#NAME?</v>
      </c>
      <c r="BD474" s="202" t="e" cm="1">
        <f t="array" ref="BD474">IF(CNGE_2024_M3_Secc1!$AO$111=CNGE_2024_M3_Secc1!$AQ$111,O,IF(CNGE_2024_M3_Secc1!Q145="",1,0))</f>
        <v>#NAME?</v>
      </c>
      <c r="BE474" s="202" t="e" cm="1">
        <f t="array" ref="BE474">IF(CNGE_2024_M3_Secc1!$AO$111=CNGE_2024_M3_Secc1!$AQ$111,O,IF(CNGE_2024_M3_Secc1!R145="",1,0))</f>
        <v>#NAME?</v>
      </c>
      <c r="BF474" s="202" t="e" cm="1">
        <f t="array" ref="BF474">IF(CNGE_2024_M3_Secc1!$AO$111=CNGE_2024_M3_Secc1!$AQ$111,O,IF(CNGE_2024_M3_Secc1!S145="",1,0))</f>
        <v>#NAME?</v>
      </c>
      <c r="BG474" s="202" t="e" cm="1">
        <f t="array" ref="BG474">IF(CNGE_2024_M3_Secc1!$AO$111=CNGE_2024_M3_Secc1!$AQ$111,O,IF(CNGE_2024_M3_Secc1!T145="",1,0))</f>
        <v>#NAME?</v>
      </c>
      <c r="BH474" s="202" t="e" cm="1">
        <f t="array" ref="BH474">IF(CNGE_2024_M3_Secc1!$AO$111=CNGE_2024_M3_Secc1!$AQ$111,O,IF(CNGE_2024_M3_Secc1!U145="",1,0))</f>
        <v>#NAME?</v>
      </c>
      <c r="BI474" s="202" t="e" cm="1">
        <f t="array" ref="BI474">IF(CNGE_2024_M3_Secc1!$AO$111=CNGE_2024_M3_Secc1!$AQ$111,O,IF(CNGE_2024_M3_Secc1!V145="",1,0))</f>
        <v>#NAME?</v>
      </c>
      <c r="BJ474" s="202" t="e" cm="1">
        <f t="array" ref="BJ474">IF(CNGE_2024_M3_Secc1!$AO$111=CNGE_2024_M3_Secc1!$AQ$111,O,IF(CNGE_2024_M3_Secc1!W145="",1,0))</f>
        <v>#NAME?</v>
      </c>
      <c r="BK474" s="202" t="e" cm="1">
        <f t="array" ref="BK474">IF(CNGE_2024_M3_Secc1!$AO$111=CNGE_2024_M3_Secc1!$AQ$111,O,IF(CNGE_2024_M3_Secc1!X145="",1,0))</f>
        <v>#NAME?</v>
      </c>
      <c r="BL474" s="202" t="e" cm="1">
        <f t="array" ref="BL474">IF(CNGE_2024_M3_Secc1!$AO$111=CNGE_2024_M3_Secc1!$AQ$111,O,IF(CNGE_2024_M3_Secc1!Y145="",1,0))</f>
        <v>#NAME?</v>
      </c>
      <c r="BM474" s="202" t="e" cm="1">
        <f t="array" ref="BM474">IF(CNGE_2024_M3_Secc1!$AO$111=CNGE_2024_M3_Secc1!$AQ$111,O,IF(CNGE_2024_M3_Secc1!Z145="",1,0))</f>
        <v>#NAME?</v>
      </c>
      <c r="BN474" s="202" t="e" cm="1">
        <f t="array" ref="BN474">IF(CNGE_2024_M3_Secc1!$AO$111=CNGE_2024_M3_Secc1!$AQ$111,O,IF(CNGE_2024_M3_Secc1!AA145="",1,0))</f>
        <v>#NAME?</v>
      </c>
      <c r="BO474" s="202" t="e" cm="1">
        <f t="array" ref="BO474">IF(CNGE_2024_M3_Secc1!$AO$111=CNGE_2024_M3_Secc1!$AQ$111,O,IF(CNGE_2024_M3_Secc1!AB145="",1,0))</f>
        <v>#NAME?</v>
      </c>
      <c r="BP474" s="202" t="e" cm="1">
        <f t="array" ref="BP474">IF(CNGE_2024_M3_Secc1!$AO$111=CNGE_2024_M3_Secc1!$AQ$111,O,IF(CNGE_2024_M3_Secc1!AC145="",1,0))</f>
        <v>#NAME?</v>
      </c>
      <c r="BQ474" s="202" t="e" cm="1">
        <f t="array" ref="BQ474">IF(CNGE_2024_M3_Secc1!$AO$111=CNGE_2024_M3_Secc1!$AQ$111,O,IF(CNGE_2024_M3_Secc1!AD145="",1,0))</f>
        <v>#NAME?</v>
      </c>
      <c r="BS474" s="563">
        <f t="shared" si="251"/>
        <v>0</v>
      </c>
      <c r="BT474" s="563"/>
      <c r="BU474" s="563">
        <f t="shared" si="231"/>
        <v>0</v>
      </c>
      <c r="BV474" s="563"/>
      <c r="BW474" s="563">
        <f t="shared" si="232"/>
        <v>0</v>
      </c>
      <c r="BX474" s="563"/>
      <c r="CF474" s="202">
        <f>IF($AH$96=$AJ$96,0,
IF(OR(AND($BS$130="NS",O474&lt;&gt;"NA",OR(O474="NS",O474=0)),AND($BS$130="NA",O474&lt;&gt;"NS",OR(O474="NA",O474=0))),0,
IF(OR(AND($BS$130&lt;&gt;"NS",$BS$130&lt;&gt;"NA",O474&lt;&gt;"NS",O474&lt;&gt;"NA",O474&gt;$BS$130),
AND(O474&gt;0,OR($BS$130="NS",$BS$130="NA")),
AND($BS$130&lt;&gt;"NS",$BS$130&lt;&gt;"NA",$BS$130&gt;=0,O474="NA"),
AND($BS$130&lt;&gt;"NS",$BS$130&lt;&gt;"NA",$BS$130=0,O474="NS")),1,0)))</f>
        <v>0</v>
      </c>
      <c r="CG474" s="202">
        <f t="shared" ref="CG474" si="597">IF($AH$96=$AJ$96,0,
IF(OR(AND($BS$130="NS",P474&lt;&gt;"NA",OR(P474="NS",P474=0)),AND($BS$130="NA",P474&lt;&gt;"NS",OR(P474="NA",P474=0))),0,
IF(OR(AND($BS$130&lt;&gt;"NS",$BS$130&lt;&gt;"NA",P474&lt;&gt;"NS",P474&lt;&gt;"NA",P474&gt;$BS$130),
AND(P474&gt;0,OR($BS$130="NS",$BS$130="NA")),
AND($BS$130&lt;&gt;"NS",$BS$130&lt;&gt;"NA",$BS$130&gt;=0,P474="NA"),
AND($BS$130&lt;&gt;"NS",$BS$130&lt;&gt;"NA",$BS$130=0,P474="NS")),1,0)))</f>
        <v>0</v>
      </c>
      <c r="CH474" s="202">
        <f t="shared" ref="CH474" si="598">IF($AH$96=$AJ$96,0,
IF(OR(AND($BS$130="NS",Q474&lt;&gt;"NA",OR(Q474="NS",Q474=0)),AND($BS$130="NA",Q474&lt;&gt;"NS",OR(Q474="NA",Q474=0))),0,
IF(OR(AND($BS$130&lt;&gt;"NS",$BS$130&lt;&gt;"NA",Q474&lt;&gt;"NS",Q474&lt;&gt;"NA",Q474&gt;$BS$130),
AND(Q474&gt;0,OR($BS$130="NS",$BS$130="NA")),
AND($BS$130&lt;&gt;"NS",$BS$130&lt;&gt;"NA",$BS$130&gt;=0,Q474="NA"),
AND($BS$130&lt;&gt;"NS",$BS$130&lt;&gt;"NA",$BS$130=0,Q474="NS")),1,0)))</f>
        <v>0</v>
      </c>
      <c r="CI474" s="202">
        <f t="shared" ref="CI474" si="599">IF($AH$96=$AJ$96,0,
IF(OR(AND($BS$130="NS",R474&lt;&gt;"NA",OR(R474="NS",R474=0)),AND($BS$130="NA",R474&lt;&gt;"NS",OR(R474="NA",R474=0))),0,
IF(OR(AND($BS$130&lt;&gt;"NS",$BS$130&lt;&gt;"NA",R474&lt;&gt;"NS",R474&lt;&gt;"NA",R474&gt;$BS$130),
AND(R474&gt;0,OR($BS$130="NS",$BS$130="NA")),
AND($BS$130&lt;&gt;"NS",$BS$130&lt;&gt;"NA",$BS$130&gt;=0,R474="NA"),
AND($BS$130&lt;&gt;"NS",$BS$130&lt;&gt;"NA",$BS$130=0,R474="NS")),1,0)))</f>
        <v>0</v>
      </c>
      <c r="CJ474" s="202">
        <f t="shared" ref="CJ474" si="600">IF($AH$96=$AJ$96,0,
IF(OR(AND($BS$130="NS",S474&lt;&gt;"NA",OR(S474="NS",S474=0)),AND($BS$130="NA",S474&lt;&gt;"NS",OR(S474="NA",S474=0))),0,
IF(OR(AND($BS$130&lt;&gt;"NS",$BS$130&lt;&gt;"NA",S474&lt;&gt;"NS",S474&lt;&gt;"NA",S474&gt;$BS$130),
AND(S474&gt;0,OR($BS$130="NS",$BS$130="NA")),
AND($BS$130&lt;&gt;"NS",$BS$130&lt;&gt;"NA",$BS$130&gt;=0,S474="NA"),
AND($BS$130&lt;&gt;"NS",$BS$130&lt;&gt;"NA",$BS$130=0,S474="NS")),1,0)))</f>
        <v>0</v>
      </c>
      <c r="CK474" s="202">
        <f t="shared" ref="CK474" si="601">IF($AH$96=$AJ$96,0,
IF(OR(AND($BS$130="NS",T474&lt;&gt;"NA",OR(T474="NS",T474=0)),AND($BS$130="NA",T474&lt;&gt;"NS",OR(T474="NA",T474=0))),0,
IF(OR(AND($BS$130&lt;&gt;"NS",$BS$130&lt;&gt;"NA",T474&lt;&gt;"NS",T474&lt;&gt;"NA",T474&gt;$BS$130),
AND(T474&gt;0,OR($BS$130="NS",$BS$130="NA")),
AND($BS$130&lt;&gt;"NS",$BS$130&lt;&gt;"NA",$BS$130&gt;=0,T474="NA"),
AND($BS$130&lt;&gt;"NS",$BS$130&lt;&gt;"NA",$BS$130=0,T474="NS")),1,0)))</f>
        <v>0</v>
      </c>
      <c r="CL474" s="202">
        <f t="shared" ref="CL474" si="602">IF($AH$96=$AJ$96,0,
IF(OR(AND($BS$130="NS",U474&lt;&gt;"NA",OR(U474="NS",U474=0)),AND($BS$130="NA",U474&lt;&gt;"NS",OR(U474="NA",U474=0))),0,
IF(OR(AND($BS$130&lt;&gt;"NS",$BS$130&lt;&gt;"NA",U474&lt;&gt;"NS",U474&lt;&gt;"NA",U474&gt;$BS$130),
AND(U474&gt;0,OR($BS$130="NS",$BS$130="NA")),
AND($BS$130&lt;&gt;"NS",$BS$130&lt;&gt;"NA",$BS$130&gt;=0,U474="NA"),
AND($BS$130&lt;&gt;"NS",$BS$130&lt;&gt;"NA",$BS$130=0,U474="NS")),1,0)))</f>
        <v>0</v>
      </c>
      <c r="CM474" s="202">
        <f t="shared" ref="CM474" si="603">IF($AH$96=$AJ$96,0,
IF(OR(AND($BS$130="NS",V474&lt;&gt;"NA",OR(V474="NS",V474=0)),AND($BS$130="NA",V474&lt;&gt;"NS",OR(V474="NA",V474=0))),0,
IF(OR(AND($BS$130&lt;&gt;"NS",$BS$130&lt;&gt;"NA",V474&lt;&gt;"NS",V474&lt;&gt;"NA",V474&gt;$BS$130),
AND(V474&gt;0,OR($BS$130="NS",$BS$130="NA")),
AND($BS$130&lt;&gt;"NS",$BS$130&lt;&gt;"NA",$BS$130&gt;=0,V474="NA"),
AND($BS$130&lt;&gt;"NS",$BS$130&lt;&gt;"NA",$BS$130=0,V474="NS")),1,0)))</f>
        <v>0</v>
      </c>
      <c r="CN474" s="202">
        <f t="shared" ref="CN474" si="604">IF($AH$96=$AJ$96,0,
IF(OR(AND($BS$130="NS",W474&lt;&gt;"NA",OR(W474="NS",W474=0)),AND($BS$130="NA",W474&lt;&gt;"NS",OR(W474="NA",W474=0))),0,
IF(OR(AND($BS$130&lt;&gt;"NS",$BS$130&lt;&gt;"NA",W474&lt;&gt;"NS",W474&lt;&gt;"NA",W474&gt;$BS$130),
AND(W474&gt;0,OR($BS$130="NS",$BS$130="NA")),
AND($BS$130&lt;&gt;"NS",$BS$130&lt;&gt;"NA",$BS$130&gt;=0,W474="NA"),
AND($BS$130&lt;&gt;"NS",$BS$130&lt;&gt;"NA",$BS$130=0,W474="NS")),1,0)))</f>
        <v>0</v>
      </c>
      <c r="CO474" s="202">
        <f t="shared" ref="CO474" si="605">IF($AH$96=$AJ$96,0,
IF(OR(AND($BS$130="NS",X474&lt;&gt;"NA",OR(X474="NS",X474=0)),AND($BS$130="NA",X474&lt;&gt;"NS",OR(X474="NA",X474=0))),0,
IF(OR(AND($BS$130&lt;&gt;"NS",$BS$130&lt;&gt;"NA",X474&lt;&gt;"NS",X474&lt;&gt;"NA",X474&gt;$BS$130),
AND(X474&gt;0,OR($BS$130="NS",$BS$130="NA")),
AND($BS$130&lt;&gt;"NS",$BS$130&lt;&gt;"NA",$BS$130&gt;=0,X474="NA"),
AND($BS$130&lt;&gt;"NS",$BS$130&lt;&gt;"NA",$BS$130=0,X474="NS")),1,0)))</f>
        <v>0</v>
      </c>
      <c r="CP474" s="202">
        <f t="shared" ref="CP474" si="606">IF($AH$96=$AJ$96,0,
IF(OR(AND($BS$130="NS",Y474&lt;&gt;"NA",OR(Y474="NS",Y474=0)),AND($BS$130="NA",Y474&lt;&gt;"NS",OR(Y474="NA",Y474=0))),0,
IF(OR(AND($BS$130&lt;&gt;"NS",$BS$130&lt;&gt;"NA",Y474&lt;&gt;"NS",Y474&lt;&gt;"NA",Y474&gt;$BS$130),
AND(Y474&gt;0,OR($BS$130="NS",$BS$130="NA")),
AND($BS$130&lt;&gt;"NS",$BS$130&lt;&gt;"NA",$BS$130&gt;=0,Y474="NA"),
AND($BS$130&lt;&gt;"NS",$BS$130&lt;&gt;"NA",$BS$130=0,Y474="NS")),1,0)))</f>
        <v>0</v>
      </c>
      <c r="CQ474" s="202">
        <f t="shared" ref="CQ474" si="607">IF($AH$96=$AJ$96,0,
IF(OR(AND($BS$130="NS",Z474&lt;&gt;"NA",OR(Z474="NS",Z474=0)),AND($BS$130="NA",Z474&lt;&gt;"NS",OR(Z474="NA",Z474=0))),0,
IF(OR(AND($BS$130&lt;&gt;"NS",$BS$130&lt;&gt;"NA",Z474&lt;&gt;"NS",Z474&lt;&gt;"NA",Z474&gt;$BS$130),
AND(Z474&gt;0,OR($BS$130="NS",$BS$130="NA")),
AND($BS$130&lt;&gt;"NS",$BS$130&lt;&gt;"NA",$BS$130&gt;=0,Z474="NA"),
AND($BS$130&lt;&gt;"NS",$BS$130&lt;&gt;"NA",$BS$130=0,Z474="NS")),1,0)))</f>
        <v>0</v>
      </c>
      <c r="CR474" s="202">
        <f t="shared" ref="CR474" si="608">IF($AH$96=$AJ$96,0,
IF(OR(AND($BS$130="NS",AA474&lt;&gt;"NA",OR(AA474="NS",AA474=0)),AND($BS$130="NA",AA474&lt;&gt;"NS",OR(AA474="NA",AA474=0))),0,
IF(OR(AND($BS$130&lt;&gt;"NS",$BS$130&lt;&gt;"NA",AA474&lt;&gt;"NS",AA474&lt;&gt;"NA",AA474&gt;$BS$130),
AND(AA474&gt;0,OR($BS$130="NS",$BS$130="NA")),
AND($BS$130&lt;&gt;"NS",$BS$130&lt;&gt;"NA",$BS$130&gt;=0,AA474="NA"),
AND($BS$130&lt;&gt;"NS",$BS$130&lt;&gt;"NA",$BS$130=0,AA474="NS")),1,0)))</f>
        <v>0</v>
      </c>
      <c r="CS474" s="202">
        <f t="shared" ref="CS474" si="609">IF($AH$96=$AJ$96,0,
IF(OR(AND($BS$130="NS",AB474&lt;&gt;"NA",OR(AB474="NS",AB474=0)),AND($BS$130="NA",AB474&lt;&gt;"NS",OR(AB474="NA",AB474=0))),0,
IF(OR(AND($BS$130&lt;&gt;"NS",$BS$130&lt;&gt;"NA",AB474&lt;&gt;"NS",AB474&lt;&gt;"NA",AB474&gt;$BS$130),
AND(AB474&gt;0,OR($BS$130="NS",$BS$130="NA")),
AND($BS$130&lt;&gt;"NS",$BS$130&lt;&gt;"NA",$BS$130&gt;=0,AB474="NA"),
AND($BS$130&lt;&gt;"NS",$BS$130&lt;&gt;"NA",$BS$130=0,AB474="NS")),1,0)))</f>
        <v>0</v>
      </c>
      <c r="CT474" s="202">
        <f t="shared" ref="CT474" si="610">IF($AH$96=$AJ$96,0,
IF(OR(AND($BS$130="NS",AC474&lt;&gt;"NA",OR(AC474="NS",AC474=0)),AND($BS$130="NA",AC474&lt;&gt;"NS",OR(AC474="NA",AC474=0))),0,
IF(OR(AND($BS$130&lt;&gt;"NS",$BS$130&lt;&gt;"NA",AC474&lt;&gt;"NS",AC474&lt;&gt;"NA",AC474&gt;$BS$130),
AND(AC474&gt;0,OR($BS$130="NS",$BS$130="NA")),
AND($BS$130&lt;&gt;"NS",$BS$130&lt;&gt;"NA",$BS$130&gt;=0,AC474="NA"),
AND($BS$130&lt;&gt;"NS",$BS$130&lt;&gt;"NA",$BS$130=0,AC474="NS")),1,0)))</f>
        <v>0</v>
      </c>
      <c r="CU474" s="202">
        <f t="shared" ref="CU474" si="611">IF($AH$96=$AJ$96,0,
IF(OR(AND($BS$130="NS",AD474&lt;&gt;"NA",OR(AD474="NS",AD474=0)),AND($BS$130="NA",AD474&lt;&gt;"NS",OR(AD474="NA",AD474=0))),0,
IF(OR(AND($BS$130&lt;&gt;"NS",$BS$130&lt;&gt;"NA",AD474&lt;&gt;"NS",AD474&lt;&gt;"NA",AD474&gt;$BS$130),
AND(AD474&gt;0,OR($BS$130="NS",$BS$130="NA")),
AND($BS$130&lt;&gt;"NS",$BS$130&lt;&gt;"NA",$BS$130&gt;=0,AD474="NA"),
AND($BS$130&lt;&gt;"NS",$BS$130&lt;&gt;"NA",$BS$130=0,AD474="NS")),1,0)))</f>
        <v>0</v>
      </c>
      <c r="CV474" s="202">
        <f t="shared" si="248"/>
        <v>0</v>
      </c>
      <c r="CW474" s="241" t="str">
        <f>IF(CV474=0,"",IF(SUM($CV$449:CV474)=1,_xlfn.NUMBERVALUE(C474),IF($CV$495&gt;SUM($CV$449:CV474),_xlfn.CONCAT(", ",_xlfn.NUMBERVALUE(C474)),IF($CV$495=SUM($CV$449:CV474),_xlfn.CONCAT(" y ",_xlfn.NUMBERVALUE(C474))))))</f>
        <v/>
      </c>
      <c r="CY474" s="563">
        <f t="shared" si="249"/>
        <v>0</v>
      </c>
      <c r="CZ474" s="563"/>
    </row>
    <row r="475" spans="1:104" s="211" customFormat="1" ht="15" customHeight="1">
      <c r="A475" s="18"/>
      <c r="B475" s="51"/>
      <c r="C475" s="48" t="s">
        <v>5026</v>
      </c>
      <c r="D475" s="547" t="str">
        <f>IF(CNGE_2024_M3_Secc1!D78="","",CNGE_2024_M3_Secc1!D78)</f>
        <v/>
      </c>
      <c r="E475" s="548"/>
      <c r="F475" s="548"/>
      <c r="G475" s="548"/>
      <c r="H475" s="548"/>
      <c r="I475" s="548"/>
      <c r="J475" s="548"/>
      <c r="K475" s="548"/>
      <c r="L475" s="548"/>
      <c r="M475" s="549"/>
      <c r="N475" s="103"/>
      <c r="O475" s="103"/>
      <c r="P475" s="103"/>
      <c r="Q475" s="103"/>
      <c r="R475" s="103"/>
      <c r="S475" s="103"/>
      <c r="T475" s="103"/>
      <c r="U475" s="103"/>
      <c r="V475" s="103"/>
      <c r="W475" s="103"/>
      <c r="X475" s="103"/>
      <c r="Y475" s="103"/>
      <c r="Z475" s="103"/>
      <c r="AA475" s="103"/>
      <c r="AB475" s="103"/>
      <c r="AC475" s="103"/>
      <c r="AD475" s="103"/>
      <c r="AE475" s="213"/>
      <c r="AF475" s="210"/>
      <c r="AH475" s="522">
        <f t="shared" si="225"/>
        <v>0</v>
      </c>
      <c r="AI475" s="522"/>
      <c r="AJ475" s="522">
        <f t="shared" si="226"/>
        <v>0</v>
      </c>
      <c r="AK475" s="522"/>
      <c r="AL475" s="522">
        <f t="shared" si="227"/>
        <v>0</v>
      </c>
      <c r="AM475" s="522" t="str">
        <f t="shared" si="228"/>
        <v>NA</v>
      </c>
      <c r="AN475" s="524">
        <f t="shared" si="229"/>
        <v>0</v>
      </c>
      <c r="AO475" s="526"/>
      <c r="AP475" s="125" t="str">
        <f>IF(AN475=0,"", IF(SUM($AN$449:AN475)=1,_xlfn.CONCAT(AQ475), IF($AN$495&gt;SUM($AN$449:AN475),_xlfn.CONCAT(", ",AQ475), IF($AN$495=SUM($AN$449:AN475),_xlfn.CONCAT(" y ",AQ475,".")))))</f>
        <v/>
      </c>
      <c r="AQ475" s="113">
        <f t="shared" si="230"/>
        <v>26</v>
      </c>
      <c r="AS475" s="563">
        <f t="shared" si="250"/>
        <v>0</v>
      </c>
      <c r="AT475" s="563"/>
      <c r="BB475" s="202" t="e" cm="1">
        <f t="array" ref="BB475">IF(CNGE_2024_M3_Secc1!$AO$111=CNGE_2024_M3_Secc1!$AQ$111,O,IF(CNGE_2024_M3_Secc1!O146="",1,0))</f>
        <v>#NAME?</v>
      </c>
      <c r="BC475" s="202" t="e" cm="1">
        <f t="array" ref="BC475">IF(CNGE_2024_M3_Secc1!$AO$111=CNGE_2024_M3_Secc1!$AQ$111,O,IF(CNGE_2024_M3_Secc1!P146="",1,0))</f>
        <v>#NAME?</v>
      </c>
      <c r="BD475" s="202" t="e" cm="1">
        <f t="array" ref="BD475">IF(CNGE_2024_M3_Secc1!$AO$111=CNGE_2024_M3_Secc1!$AQ$111,O,IF(CNGE_2024_M3_Secc1!Q146="",1,0))</f>
        <v>#NAME?</v>
      </c>
      <c r="BE475" s="202" t="e" cm="1">
        <f t="array" ref="BE475">IF(CNGE_2024_M3_Secc1!$AO$111=CNGE_2024_M3_Secc1!$AQ$111,O,IF(CNGE_2024_M3_Secc1!R146="",1,0))</f>
        <v>#NAME?</v>
      </c>
      <c r="BF475" s="202" t="e" cm="1">
        <f t="array" ref="BF475">IF(CNGE_2024_M3_Secc1!$AO$111=CNGE_2024_M3_Secc1!$AQ$111,O,IF(CNGE_2024_M3_Secc1!S146="",1,0))</f>
        <v>#NAME?</v>
      </c>
      <c r="BG475" s="202" t="e" cm="1">
        <f t="array" ref="BG475">IF(CNGE_2024_M3_Secc1!$AO$111=CNGE_2024_M3_Secc1!$AQ$111,O,IF(CNGE_2024_M3_Secc1!T146="",1,0))</f>
        <v>#NAME?</v>
      </c>
      <c r="BH475" s="202" t="e" cm="1">
        <f t="array" ref="BH475">IF(CNGE_2024_M3_Secc1!$AO$111=CNGE_2024_M3_Secc1!$AQ$111,O,IF(CNGE_2024_M3_Secc1!U146="",1,0))</f>
        <v>#NAME?</v>
      </c>
      <c r="BI475" s="202" t="e" cm="1">
        <f t="array" ref="BI475">IF(CNGE_2024_M3_Secc1!$AO$111=CNGE_2024_M3_Secc1!$AQ$111,O,IF(CNGE_2024_M3_Secc1!V146="",1,0))</f>
        <v>#NAME?</v>
      </c>
      <c r="BJ475" s="202" t="e" cm="1">
        <f t="array" ref="BJ475">IF(CNGE_2024_M3_Secc1!$AO$111=CNGE_2024_M3_Secc1!$AQ$111,O,IF(CNGE_2024_M3_Secc1!W146="",1,0))</f>
        <v>#NAME?</v>
      </c>
      <c r="BK475" s="202" t="e" cm="1">
        <f t="array" ref="BK475">IF(CNGE_2024_M3_Secc1!$AO$111=CNGE_2024_M3_Secc1!$AQ$111,O,IF(CNGE_2024_M3_Secc1!X146="",1,0))</f>
        <v>#NAME?</v>
      </c>
      <c r="BL475" s="202" t="e" cm="1">
        <f t="array" ref="BL475">IF(CNGE_2024_M3_Secc1!$AO$111=CNGE_2024_M3_Secc1!$AQ$111,O,IF(CNGE_2024_M3_Secc1!Y146="",1,0))</f>
        <v>#NAME?</v>
      </c>
      <c r="BM475" s="202" t="e" cm="1">
        <f t="array" ref="BM475">IF(CNGE_2024_M3_Secc1!$AO$111=CNGE_2024_M3_Secc1!$AQ$111,O,IF(CNGE_2024_M3_Secc1!Z146="",1,0))</f>
        <v>#NAME?</v>
      </c>
      <c r="BN475" s="202" t="e" cm="1">
        <f t="array" ref="BN475">IF(CNGE_2024_M3_Secc1!$AO$111=CNGE_2024_M3_Secc1!$AQ$111,O,IF(CNGE_2024_M3_Secc1!AA146="",1,0))</f>
        <v>#NAME?</v>
      </c>
      <c r="BO475" s="202" t="e" cm="1">
        <f t="array" ref="BO475">IF(CNGE_2024_M3_Secc1!$AO$111=CNGE_2024_M3_Secc1!$AQ$111,O,IF(CNGE_2024_M3_Secc1!AB146="",1,0))</f>
        <v>#NAME?</v>
      </c>
      <c r="BP475" s="202" t="e" cm="1">
        <f t="array" ref="BP475">IF(CNGE_2024_M3_Secc1!$AO$111=CNGE_2024_M3_Secc1!$AQ$111,O,IF(CNGE_2024_M3_Secc1!AC146="",1,0))</f>
        <v>#NAME?</v>
      </c>
      <c r="BQ475" s="202" t="e" cm="1">
        <f t="array" ref="BQ475">IF(CNGE_2024_M3_Secc1!$AO$111=CNGE_2024_M3_Secc1!$AQ$111,O,IF(CNGE_2024_M3_Secc1!AD146="",1,0))</f>
        <v>#NAME?</v>
      </c>
      <c r="BS475" s="563">
        <f t="shared" si="251"/>
        <v>0</v>
      </c>
      <c r="BT475" s="563"/>
      <c r="BU475" s="563">
        <f t="shared" si="231"/>
        <v>0</v>
      </c>
      <c r="BV475" s="563"/>
      <c r="BW475" s="563">
        <f t="shared" si="232"/>
        <v>0</v>
      </c>
      <c r="BX475" s="563"/>
      <c r="CF475" s="202">
        <f>IF($AH$96=$AJ$96,0,
IF(OR(AND($BS$131="NS",O475&lt;&gt;"NA",OR(O475="NS",O475=0)),AND($BS$131="NA",O475&lt;&gt;"NS",OR(O475="NA",O475=0))),0,
IF(OR(AND($BS$131&lt;&gt;"NS",$BS$131&lt;&gt;"NA",O475&lt;&gt;"NS",O475&lt;&gt;"NA",O475&gt;$BS$131),
AND(O475&gt;0,OR($BS$131="NS",$BS$131="NA")),
AND($BS$131&lt;&gt;"NS",$BS$131&lt;&gt;"NA",$BS$131&gt;=0,O475="NA"),
AND($BS$131&lt;&gt;"NS",$BS$131&lt;&gt;"NA",$BS$131=0,O475="NS")),1,0)))</f>
        <v>0</v>
      </c>
      <c r="CG475" s="202">
        <f t="shared" ref="CG475" si="612">IF($AH$96=$AJ$96,0,
IF(OR(AND($BS$131="NS",P475&lt;&gt;"NA",OR(P475="NS",P475=0)),AND($BS$131="NA",P475&lt;&gt;"NS",OR(P475="NA",P475=0))),0,
IF(OR(AND($BS$131&lt;&gt;"NS",$BS$131&lt;&gt;"NA",P475&lt;&gt;"NS",P475&lt;&gt;"NA",P475&gt;$BS$131),
AND(P475&gt;0,OR($BS$131="NS",$BS$131="NA")),
AND($BS$131&lt;&gt;"NS",$BS$131&lt;&gt;"NA",$BS$131&gt;=0,P475="NA"),
AND($BS$131&lt;&gt;"NS",$BS$131&lt;&gt;"NA",$BS$131=0,P475="NS")),1,0)))</f>
        <v>0</v>
      </c>
      <c r="CH475" s="202">
        <f t="shared" ref="CH475" si="613">IF($AH$96=$AJ$96,0,
IF(OR(AND($BS$131="NS",Q475&lt;&gt;"NA",OR(Q475="NS",Q475=0)),AND($BS$131="NA",Q475&lt;&gt;"NS",OR(Q475="NA",Q475=0))),0,
IF(OR(AND($BS$131&lt;&gt;"NS",$BS$131&lt;&gt;"NA",Q475&lt;&gt;"NS",Q475&lt;&gt;"NA",Q475&gt;$BS$131),
AND(Q475&gt;0,OR($BS$131="NS",$BS$131="NA")),
AND($BS$131&lt;&gt;"NS",$BS$131&lt;&gt;"NA",$BS$131&gt;=0,Q475="NA"),
AND($BS$131&lt;&gt;"NS",$BS$131&lt;&gt;"NA",$BS$131=0,Q475="NS")),1,0)))</f>
        <v>0</v>
      </c>
      <c r="CI475" s="202">
        <f t="shared" ref="CI475" si="614">IF($AH$96=$AJ$96,0,
IF(OR(AND($BS$131="NS",R475&lt;&gt;"NA",OR(R475="NS",R475=0)),AND($BS$131="NA",R475&lt;&gt;"NS",OR(R475="NA",R475=0))),0,
IF(OR(AND($BS$131&lt;&gt;"NS",$BS$131&lt;&gt;"NA",R475&lt;&gt;"NS",R475&lt;&gt;"NA",R475&gt;$BS$131),
AND(R475&gt;0,OR($BS$131="NS",$BS$131="NA")),
AND($BS$131&lt;&gt;"NS",$BS$131&lt;&gt;"NA",$BS$131&gt;=0,R475="NA"),
AND($BS$131&lt;&gt;"NS",$BS$131&lt;&gt;"NA",$BS$131=0,R475="NS")),1,0)))</f>
        <v>0</v>
      </c>
      <c r="CJ475" s="202">
        <f t="shared" ref="CJ475" si="615">IF($AH$96=$AJ$96,0,
IF(OR(AND($BS$131="NS",S475&lt;&gt;"NA",OR(S475="NS",S475=0)),AND($BS$131="NA",S475&lt;&gt;"NS",OR(S475="NA",S475=0))),0,
IF(OR(AND($BS$131&lt;&gt;"NS",$BS$131&lt;&gt;"NA",S475&lt;&gt;"NS",S475&lt;&gt;"NA",S475&gt;$BS$131),
AND(S475&gt;0,OR($BS$131="NS",$BS$131="NA")),
AND($BS$131&lt;&gt;"NS",$BS$131&lt;&gt;"NA",$BS$131&gt;=0,S475="NA"),
AND($BS$131&lt;&gt;"NS",$BS$131&lt;&gt;"NA",$BS$131=0,S475="NS")),1,0)))</f>
        <v>0</v>
      </c>
      <c r="CK475" s="202">
        <f t="shared" ref="CK475" si="616">IF($AH$96=$AJ$96,0,
IF(OR(AND($BS$131="NS",T475&lt;&gt;"NA",OR(T475="NS",T475=0)),AND($BS$131="NA",T475&lt;&gt;"NS",OR(T475="NA",T475=0))),0,
IF(OR(AND($BS$131&lt;&gt;"NS",$BS$131&lt;&gt;"NA",T475&lt;&gt;"NS",T475&lt;&gt;"NA",T475&gt;$BS$131),
AND(T475&gt;0,OR($BS$131="NS",$BS$131="NA")),
AND($BS$131&lt;&gt;"NS",$BS$131&lt;&gt;"NA",$BS$131&gt;=0,T475="NA"),
AND($BS$131&lt;&gt;"NS",$BS$131&lt;&gt;"NA",$BS$131=0,T475="NS")),1,0)))</f>
        <v>0</v>
      </c>
      <c r="CL475" s="202">
        <f t="shared" ref="CL475" si="617">IF($AH$96=$AJ$96,0,
IF(OR(AND($BS$131="NS",U475&lt;&gt;"NA",OR(U475="NS",U475=0)),AND($BS$131="NA",U475&lt;&gt;"NS",OR(U475="NA",U475=0))),0,
IF(OR(AND($BS$131&lt;&gt;"NS",$BS$131&lt;&gt;"NA",U475&lt;&gt;"NS",U475&lt;&gt;"NA",U475&gt;$BS$131),
AND(U475&gt;0,OR($BS$131="NS",$BS$131="NA")),
AND($BS$131&lt;&gt;"NS",$BS$131&lt;&gt;"NA",$BS$131&gt;=0,U475="NA"),
AND($BS$131&lt;&gt;"NS",$BS$131&lt;&gt;"NA",$BS$131=0,U475="NS")),1,0)))</f>
        <v>0</v>
      </c>
      <c r="CM475" s="202">
        <f t="shared" ref="CM475" si="618">IF($AH$96=$AJ$96,0,
IF(OR(AND($BS$131="NS",V475&lt;&gt;"NA",OR(V475="NS",V475=0)),AND($BS$131="NA",V475&lt;&gt;"NS",OR(V475="NA",V475=0))),0,
IF(OR(AND($BS$131&lt;&gt;"NS",$BS$131&lt;&gt;"NA",V475&lt;&gt;"NS",V475&lt;&gt;"NA",V475&gt;$BS$131),
AND(V475&gt;0,OR($BS$131="NS",$BS$131="NA")),
AND($BS$131&lt;&gt;"NS",$BS$131&lt;&gt;"NA",$BS$131&gt;=0,V475="NA"),
AND($BS$131&lt;&gt;"NS",$BS$131&lt;&gt;"NA",$BS$131=0,V475="NS")),1,0)))</f>
        <v>0</v>
      </c>
      <c r="CN475" s="202">
        <f t="shared" ref="CN475" si="619">IF($AH$96=$AJ$96,0,
IF(OR(AND($BS$131="NS",W475&lt;&gt;"NA",OR(W475="NS",W475=0)),AND($BS$131="NA",W475&lt;&gt;"NS",OR(W475="NA",W475=0))),0,
IF(OR(AND($BS$131&lt;&gt;"NS",$BS$131&lt;&gt;"NA",W475&lt;&gt;"NS",W475&lt;&gt;"NA",W475&gt;$BS$131),
AND(W475&gt;0,OR($BS$131="NS",$BS$131="NA")),
AND($BS$131&lt;&gt;"NS",$BS$131&lt;&gt;"NA",$BS$131&gt;=0,W475="NA"),
AND($BS$131&lt;&gt;"NS",$BS$131&lt;&gt;"NA",$BS$131=0,W475="NS")),1,0)))</f>
        <v>0</v>
      </c>
      <c r="CO475" s="202">
        <f t="shared" ref="CO475" si="620">IF($AH$96=$AJ$96,0,
IF(OR(AND($BS$131="NS",X475&lt;&gt;"NA",OR(X475="NS",X475=0)),AND($BS$131="NA",X475&lt;&gt;"NS",OR(X475="NA",X475=0))),0,
IF(OR(AND($BS$131&lt;&gt;"NS",$BS$131&lt;&gt;"NA",X475&lt;&gt;"NS",X475&lt;&gt;"NA",X475&gt;$BS$131),
AND(X475&gt;0,OR($BS$131="NS",$BS$131="NA")),
AND($BS$131&lt;&gt;"NS",$BS$131&lt;&gt;"NA",$BS$131&gt;=0,X475="NA"),
AND($BS$131&lt;&gt;"NS",$BS$131&lt;&gt;"NA",$BS$131=0,X475="NS")),1,0)))</f>
        <v>0</v>
      </c>
      <c r="CP475" s="202">
        <f t="shared" ref="CP475" si="621">IF($AH$96=$AJ$96,0,
IF(OR(AND($BS$131="NS",Y475&lt;&gt;"NA",OR(Y475="NS",Y475=0)),AND($BS$131="NA",Y475&lt;&gt;"NS",OR(Y475="NA",Y475=0))),0,
IF(OR(AND($BS$131&lt;&gt;"NS",$BS$131&lt;&gt;"NA",Y475&lt;&gt;"NS",Y475&lt;&gt;"NA",Y475&gt;$BS$131),
AND(Y475&gt;0,OR($BS$131="NS",$BS$131="NA")),
AND($BS$131&lt;&gt;"NS",$BS$131&lt;&gt;"NA",$BS$131&gt;=0,Y475="NA"),
AND($BS$131&lt;&gt;"NS",$BS$131&lt;&gt;"NA",$BS$131=0,Y475="NS")),1,0)))</f>
        <v>0</v>
      </c>
      <c r="CQ475" s="202">
        <f t="shared" ref="CQ475" si="622">IF($AH$96=$AJ$96,0,
IF(OR(AND($BS$131="NS",Z475&lt;&gt;"NA",OR(Z475="NS",Z475=0)),AND($BS$131="NA",Z475&lt;&gt;"NS",OR(Z475="NA",Z475=0))),0,
IF(OR(AND($BS$131&lt;&gt;"NS",$BS$131&lt;&gt;"NA",Z475&lt;&gt;"NS",Z475&lt;&gt;"NA",Z475&gt;$BS$131),
AND(Z475&gt;0,OR($BS$131="NS",$BS$131="NA")),
AND($BS$131&lt;&gt;"NS",$BS$131&lt;&gt;"NA",$BS$131&gt;=0,Z475="NA"),
AND($BS$131&lt;&gt;"NS",$BS$131&lt;&gt;"NA",$BS$131=0,Z475="NS")),1,0)))</f>
        <v>0</v>
      </c>
      <c r="CR475" s="202">
        <f t="shared" ref="CR475" si="623">IF($AH$96=$AJ$96,0,
IF(OR(AND($BS$131="NS",AA475&lt;&gt;"NA",OR(AA475="NS",AA475=0)),AND($BS$131="NA",AA475&lt;&gt;"NS",OR(AA475="NA",AA475=0))),0,
IF(OR(AND($BS$131&lt;&gt;"NS",$BS$131&lt;&gt;"NA",AA475&lt;&gt;"NS",AA475&lt;&gt;"NA",AA475&gt;$BS$131),
AND(AA475&gt;0,OR($BS$131="NS",$BS$131="NA")),
AND($BS$131&lt;&gt;"NS",$BS$131&lt;&gt;"NA",$BS$131&gt;=0,AA475="NA"),
AND($BS$131&lt;&gt;"NS",$BS$131&lt;&gt;"NA",$BS$131=0,AA475="NS")),1,0)))</f>
        <v>0</v>
      </c>
      <c r="CS475" s="202">
        <f t="shared" ref="CS475" si="624">IF($AH$96=$AJ$96,0,
IF(OR(AND($BS$131="NS",AB475&lt;&gt;"NA",OR(AB475="NS",AB475=0)),AND($BS$131="NA",AB475&lt;&gt;"NS",OR(AB475="NA",AB475=0))),0,
IF(OR(AND($BS$131&lt;&gt;"NS",$BS$131&lt;&gt;"NA",AB475&lt;&gt;"NS",AB475&lt;&gt;"NA",AB475&gt;$BS$131),
AND(AB475&gt;0,OR($BS$131="NS",$BS$131="NA")),
AND($BS$131&lt;&gt;"NS",$BS$131&lt;&gt;"NA",$BS$131&gt;=0,AB475="NA"),
AND($BS$131&lt;&gt;"NS",$BS$131&lt;&gt;"NA",$BS$131=0,AB475="NS")),1,0)))</f>
        <v>0</v>
      </c>
      <c r="CT475" s="202">
        <f t="shared" ref="CT475" si="625">IF($AH$96=$AJ$96,0,
IF(OR(AND($BS$131="NS",AC475&lt;&gt;"NA",OR(AC475="NS",AC475=0)),AND($BS$131="NA",AC475&lt;&gt;"NS",OR(AC475="NA",AC475=0))),0,
IF(OR(AND($BS$131&lt;&gt;"NS",$BS$131&lt;&gt;"NA",AC475&lt;&gt;"NS",AC475&lt;&gt;"NA",AC475&gt;$BS$131),
AND(AC475&gt;0,OR($BS$131="NS",$BS$131="NA")),
AND($BS$131&lt;&gt;"NS",$BS$131&lt;&gt;"NA",$BS$131&gt;=0,AC475="NA"),
AND($BS$131&lt;&gt;"NS",$BS$131&lt;&gt;"NA",$BS$131=0,AC475="NS")),1,0)))</f>
        <v>0</v>
      </c>
      <c r="CU475" s="202">
        <f t="shared" ref="CU475" si="626">IF($AH$96=$AJ$96,0,
IF(OR(AND($BS$131="NS",AD475&lt;&gt;"NA",OR(AD475="NS",AD475=0)),AND($BS$131="NA",AD475&lt;&gt;"NS",OR(AD475="NA",AD475=0))),0,
IF(OR(AND($BS$131&lt;&gt;"NS",$BS$131&lt;&gt;"NA",AD475&lt;&gt;"NS",AD475&lt;&gt;"NA",AD475&gt;$BS$131),
AND(AD475&gt;0,OR($BS$131="NS",$BS$131="NA")),
AND($BS$131&lt;&gt;"NS",$BS$131&lt;&gt;"NA",$BS$131&gt;=0,AD475="NA"),
AND($BS$131&lt;&gt;"NS",$BS$131&lt;&gt;"NA",$BS$131=0,AD475="NS")),1,0)))</f>
        <v>0</v>
      </c>
      <c r="CV475" s="202">
        <f t="shared" si="248"/>
        <v>0</v>
      </c>
      <c r="CW475" s="241" t="str">
        <f>IF(CV475=0,"",IF(SUM($CV$449:CV475)=1,_xlfn.NUMBERVALUE(C475),IF($CV$495&gt;SUM($CV$449:CV475),_xlfn.CONCAT(", ",_xlfn.NUMBERVALUE(C475)),IF($CV$495=SUM($CV$449:CV475),_xlfn.CONCAT(" y ",_xlfn.NUMBERVALUE(C475))))))</f>
        <v/>
      </c>
      <c r="CY475" s="563">
        <f t="shared" si="249"/>
        <v>0</v>
      </c>
      <c r="CZ475" s="563"/>
    </row>
    <row r="476" spans="1:104" s="211" customFormat="1" ht="15" customHeight="1">
      <c r="A476" s="18"/>
      <c r="B476" s="51"/>
      <c r="C476" s="48" t="s">
        <v>5027</v>
      </c>
      <c r="D476" s="547" t="str">
        <f>IF(CNGE_2024_M3_Secc1!D79="","",CNGE_2024_M3_Secc1!D79)</f>
        <v/>
      </c>
      <c r="E476" s="548"/>
      <c r="F476" s="548"/>
      <c r="G476" s="548"/>
      <c r="H476" s="548"/>
      <c r="I476" s="548"/>
      <c r="J476" s="548"/>
      <c r="K476" s="548"/>
      <c r="L476" s="548"/>
      <c r="M476" s="549"/>
      <c r="N476" s="103"/>
      <c r="O476" s="103"/>
      <c r="P476" s="103"/>
      <c r="Q476" s="103"/>
      <c r="R476" s="103"/>
      <c r="S476" s="103"/>
      <c r="T476" s="103"/>
      <c r="U476" s="103"/>
      <c r="V476" s="103"/>
      <c r="W476" s="103"/>
      <c r="X476" s="103"/>
      <c r="Y476" s="103"/>
      <c r="Z476" s="103"/>
      <c r="AA476" s="103"/>
      <c r="AB476" s="103"/>
      <c r="AC476" s="103"/>
      <c r="AD476" s="103"/>
      <c r="AE476" s="213"/>
      <c r="AF476" s="210"/>
      <c r="AH476" s="522">
        <f t="shared" si="225"/>
        <v>0</v>
      </c>
      <c r="AI476" s="522"/>
      <c r="AJ476" s="522">
        <f t="shared" si="226"/>
        <v>0</v>
      </c>
      <c r="AK476" s="522"/>
      <c r="AL476" s="522">
        <f t="shared" si="227"/>
        <v>0</v>
      </c>
      <c r="AM476" s="522" t="str">
        <f t="shared" si="228"/>
        <v>NA</v>
      </c>
      <c r="AN476" s="524">
        <f t="shared" si="229"/>
        <v>0</v>
      </c>
      <c r="AO476" s="526"/>
      <c r="AP476" s="125" t="str">
        <f>IF(AN476=0,"", IF(SUM($AN$449:AN476)=1,_xlfn.CONCAT(AQ476), IF($AN$495&gt;SUM($AN$449:AN476),_xlfn.CONCAT(", ",AQ476), IF($AN$495=SUM($AN$449:AN476),_xlfn.CONCAT(" y ",AQ476,".")))))</f>
        <v/>
      </c>
      <c r="AQ476" s="113">
        <f t="shared" si="230"/>
        <v>27</v>
      </c>
      <c r="AS476" s="563">
        <f t="shared" si="250"/>
        <v>0</v>
      </c>
      <c r="AT476" s="563"/>
      <c r="BB476" s="202" t="e" cm="1">
        <f t="array" ref="BB476">IF(CNGE_2024_M3_Secc1!$AO$111=CNGE_2024_M3_Secc1!$AQ$111,O,IF(CNGE_2024_M3_Secc1!O147="",1,0))</f>
        <v>#NAME?</v>
      </c>
      <c r="BC476" s="202" t="e" cm="1">
        <f t="array" ref="BC476">IF(CNGE_2024_M3_Secc1!$AO$111=CNGE_2024_M3_Secc1!$AQ$111,O,IF(CNGE_2024_M3_Secc1!P147="",1,0))</f>
        <v>#NAME?</v>
      </c>
      <c r="BD476" s="202" t="e" cm="1">
        <f t="array" ref="BD476">IF(CNGE_2024_M3_Secc1!$AO$111=CNGE_2024_M3_Secc1!$AQ$111,O,IF(CNGE_2024_M3_Secc1!Q147="",1,0))</f>
        <v>#NAME?</v>
      </c>
      <c r="BE476" s="202" t="e" cm="1">
        <f t="array" ref="BE476">IF(CNGE_2024_M3_Secc1!$AO$111=CNGE_2024_M3_Secc1!$AQ$111,O,IF(CNGE_2024_M3_Secc1!R147="",1,0))</f>
        <v>#NAME?</v>
      </c>
      <c r="BF476" s="202" t="e" cm="1">
        <f t="array" ref="BF476">IF(CNGE_2024_M3_Secc1!$AO$111=CNGE_2024_M3_Secc1!$AQ$111,O,IF(CNGE_2024_M3_Secc1!S147="",1,0))</f>
        <v>#NAME?</v>
      </c>
      <c r="BG476" s="202" t="e" cm="1">
        <f t="array" ref="BG476">IF(CNGE_2024_M3_Secc1!$AO$111=CNGE_2024_M3_Secc1!$AQ$111,O,IF(CNGE_2024_M3_Secc1!T147="",1,0))</f>
        <v>#NAME?</v>
      </c>
      <c r="BH476" s="202" t="e" cm="1">
        <f t="array" ref="BH476">IF(CNGE_2024_M3_Secc1!$AO$111=CNGE_2024_M3_Secc1!$AQ$111,O,IF(CNGE_2024_M3_Secc1!U147="",1,0))</f>
        <v>#NAME?</v>
      </c>
      <c r="BI476" s="202" t="e" cm="1">
        <f t="array" ref="BI476">IF(CNGE_2024_M3_Secc1!$AO$111=CNGE_2024_M3_Secc1!$AQ$111,O,IF(CNGE_2024_M3_Secc1!V147="",1,0))</f>
        <v>#NAME?</v>
      </c>
      <c r="BJ476" s="202" t="e" cm="1">
        <f t="array" ref="BJ476">IF(CNGE_2024_M3_Secc1!$AO$111=CNGE_2024_M3_Secc1!$AQ$111,O,IF(CNGE_2024_M3_Secc1!W147="",1,0))</f>
        <v>#NAME?</v>
      </c>
      <c r="BK476" s="202" t="e" cm="1">
        <f t="array" ref="BK476">IF(CNGE_2024_M3_Secc1!$AO$111=CNGE_2024_M3_Secc1!$AQ$111,O,IF(CNGE_2024_M3_Secc1!X147="",1,0))</f>
        <v>#NAME?</v>
      </c>
      <c r="BL476" s="202" t="e" cm="1">
        <f t="array" ref="BL476">IF(CNGE_2024_M3_Secc1!$AO$111=CNGE_2024_M3_Secc1!$AQ$111,O,IF(CNGE_2024_M3_Secc1!Y147="",1,0))</f>
        <v>#NAME?</v>
      </c>
      <c r="BM476" s="202" t="e" cm="1">
        <f t="array" ref="BM476">IF(CNGE_2024_M3_Secc1!$AO$111=CNGE_2024_M3_Secc1!$AQ$111,O,IF(CNGE_2024_M3_Secc1!Z147="",1,0))</f>
        <v>#NAME?</v>
      </c>
      <c r="BN476" s="202" t="e" cm="1">
        <f t="array" ref="BN476">IF(CNGE_2024_M3_Secc1!$AO$111=CNGE_2024_M3_Secc1!$AQ$111,O,IF(CNGE_2024_M3_Secc1!AA147="",1,0))</f>
        <v>#NAME?</v>
      </c>
      <c r="BO476" s="202" t="e" cm="1">
        <f t="array" ref="BO476">IF(CNGE_2024_M3_Secc1!$AO$111=CNGE_2024_M3_Secc1!$AQ$111,O,IF(CNGE_2024_M3_Secc1!AB147="",1,0))</f>
        <v>#NAME?</v>
      </c>
      <c r="BP476" s="202" t="e" cm="1">
        <f t="array" ref="BP476">IF(CNGE_2024_M3_Secc1!$AO$111=CNGE_2024_M3_Secc1!$AQ$111,O,IF(CNGE_2024_M3_Secc1!AC147="",1,0))</f>
        <v>#NAME?</v>
      </c>
      <c r="BQ476" s="202" t="e" cm="1">
        <f t="array" ref="BQ476">IF(CNGE_2024_M3_Secc1!$AO$111=CNGE_2024_M3_Secc1!$AQ$111,O,IF(CNGE_2024_M3_Secc1!AD147="",1,0))</f>
        <v>#NAME?</v>
      </c>
      <c r="BS476" s="563">
        <f t="shared" si="251"/>
        <v>0</v>
      </c>
      <c r="BT476" s="563"/>
      <c r="BU476" s="563">
        <f t="shared" si="231"/>
        <v>0</v>
      </c>
      <c r="BV476" s="563"/>
      <c r="BW476" s="563">
        <f t="shared" si="232"/>
        <v>0</v>
      </c>
      <c r="BX476" s="563"/>
      <c r="CF476" s="202">
        <f>IF($AH$96=$AJ$96,0,
IF(OR(AND($BS$132="NS",O476&lt;&gt;"NA",OR(O476="NS",O476=0)),AND($BS$132="NA",O476&lt;&gt;"NS",OR(O476="NA",O476=0))),0,
IF(OR(AND($BS$132&lt;&gt;"NS",$BS$132&lt;&gt;"NA",O476&lt;&gt;"NS",O476&lt;&gt;"NA",O476&gt;$BS$132),
AND(O476&gt;0,OR($BS$132="NS",$BS$132="NA")),
AND($BS$132&lt;&gt;"NS",$BS$132&lt;&gt;"NA",$BS$132&gt;=0,O476="NA"),
AND($BS$132&lt;&gt;"NS",$BS$132&lt;&gt;"NA",$BS$132=0,O476="NS")),1,0)))</f>
        <v>0</v>
      </c>
      <c r="CG476" s="202">
        <f t="shared" ref="CG476" si="627">IF($AH$96=$AJ$96,0,
IF(OR(AND($BS$132="NS",P476&lt;&gt;"NA",OR(P476="NS",P476=0)),AND($BS$132="NA",P476&lt;&gt;"NS",OR(P476="NA",P476=0))),0,
IF(OR(AND($BS$132&lt;&gt;"NS",$BS$132&lt;&gt;"NA",P476&lt;&gt;"NS",P476&lt;&gt;"NA",P476&gt;$BS$132),
AND(P476&gt;0,OR($BS$132="NS",$BS$132="NA")),
AND($BS$132&lt;&gt;"NS",$BS$132&lt;&gt;"NA",$BS$132&gt;=0,P476="NA"),
AND($BS$132&lt;&gt;"NS",$BS$132&lt;&gt;"NA",$BS$132=0,P476="NS")),1,0)))</f>
        <v>0</v>
      </c>
      <c r="CH476" s="202">
        <f t="shared" ref="CH476" si="628">IF($AH$96=$AJ$96,0,
IF(OR(AND($BS$132="NS",Q476&lt;&gt;"NA",OR(Q476="NS",Q476=0)),AND($BS$132="NA",Q476&lt;&gt;"NS",OR(Q476="NA",Q476=0))),0,
IF(OR(AND($BS$132&lt;&gt;"NS",$BS$132&lt;&gt;"NA",Q476&lt;&gt;"NS",Q476&lt;&gt;"NA",Q476&gt;$BS$132),
AND(Q476&gt;0,OR($BS$132="NS",$BS$132="NA")),
AND($BS$132&lt;&gt;"NS",$BS$132&lt;&gt;"NA",$BS$132&gt;=0,Q476="NA"),
AND($BS$132&lt;&gt;"NS",$BS$132&lt;&gt;"NA",$BS$132=0,Q476="NS")),1,0)))</f>
        <v>0</v>
      </c>
      <c r="CI476" s="202">
        <f t="shared" ref="CI476" si="629">IF($AH$96=$AJ$96,0,
IF(OR(AND($BS$132="NS",R476&lt;&gt;"NA",OR(R476="NS",R476=0)),AND($BS$132="NA",R476&lt;&gt;"NS",OR(R476="NA",R476=0))),0,
IF(OR(AND($BS$132&lt;&gt;"NS",$BS$132&lt;&gt;"NA",R476&lt;&gt;"NS",R476&lt;&gt;"NA",R476&gt;$BS$132),
AND(R476&gt;0,OR($BS$132="NS",$BS$132="NA")),
AND($BS$132&lt;&gt;"NS",$BS$132&lt;&gt;"NA",$BS$132&gt;=0,R476="NA"),
AND($BS$132&lt;&gt;"NS",$BS$132&lt;&gt;"NA",$BS$132=0,R476="NS")),1,0)))</f>
        <v>0</v>
      </c>
      <c r="CJ476" s="202">
        <f t="shared" ref="CJ476" si="630">IF($AH$96=$AJ$96,0,
IF(OR(AND($BS$132="NS",S476&lt;&gt;"NA",OR(S476="NS",S476=0)),AND($BS$132="NA",S476&lt;&gt;"NS",OR(S476="NA",S476=0))),0,
IF(OR(AND($BS$132&lt;&gt;"NS",$BS$132&lt;&gt;"NA",S476&lt;&gt;"NS",S476&lt;&gt;"NA",S476&gt;$BS$132),
AND(S476&gt;0,OR($BS$132="NS",$BS$132="NA")),
AND($BS$132&lt;&gt;"NS",$BS$132&lt;&gt;"NA",$BS$132&gt;=0,S476="NA"),
AND($BS$132&lt;&gt;"NS",$BS$132&lt;&gt;"NA",$BS$132=0,S476="NS")),1,0)))</f>
        <v>0</v>
      </c>
      <c r="CK476" s="202">
        <f t="shared" ref="CK476" si="631">IF($AH$96=$AJ$96,0,
IF(OR(AND($BS$132="NS",T476&lt;&gt;"NA",OR(T476="NS",T476=0)),AND($BS$132="NA",T476&lt;&gt;"NS",OR(T476="NA",T476=0))),0,
IF(OR(AND($BS$132&lt;&gt;"NS",$BS$132&lt;&gt;"NA",T476&lt;&gt;"NS",T476&lt;&gt;"NA",T476&gt;$BS$132),
AND(T476&gt;0,OR($BS$132="NS",$BS$132="NA")),
AND($BS$132&lt;&gt;"NS",$BS$132&lt;&gt;"NA",$BS$132&gt;=0,T476="NA"),
AND($BS$132&lt;&gt;"NS",$BS$132&lt;&gt;"NA",$BS$132=0,T476="NS")),1,0)))</f>
        <v>0</v>
      </c>
      <c r="CL476" s="202">
        <f t="shared" ref="CL476" si="632">IF($AH$96=$AJ$96,0,
IF(OR(AND($BS$132="NS",U476&lt;&gt;"NA",OR(U476="NS",U476=0)),AND($BS$132="NA",U476&lt;&gt;"NS",OR(U476="NA",U476=0))),0,
IF(OR(AND($BS$132&lt;&gt;"NS",$BS$132&lt;&gt;"NA",U476&lt;&gt;"NS",U476&lt;&gt;"NA",U476&gt;$BS$132),
AND(U476&gt;0,OR($BS$132="NS",$BS$132="NA")),
AND($BS$132&lt;&gt;"NS",$BS$132&lt;&gt;"NA",$BS$132&gt;=0,U476="NA"),
AND($BS$132&lt;&gt;"NS",$BS$132&lt;&gt;"NA",$BS$132=0,U476="NS")),1,0)))</f>
        <v>0</v>
      </c>
      <c r="CM476" s="202">
        <f t="shared" ref="CM476" si="633">IF($AH$96=$AJ$96,0,
IF(OR(AND($BS$132="NS",V476&lt;&gt;"NA",OR(V476="NS",V476=0)),AND($BS$132="NA",V476&lt;&gt;"NS",OR(V476="NA",V476=0))),0,
IF(OR(AND($BS$132&lt;&gt;"NS",$BS$132&lt;&gt;"NA",V476&lt;&gt;"NS",V476&lt;&gt;"NA",V476&gt;$BS$132),
AND(V476&gt;0,OR($BS$132="NS",$BS$132="NA")),
AND($BS$132&lt;&gt;"NS",$BS$132&lt;&gt;"NA",$BS$132&gt;=0,V476="NA"),
AND($BS$132&lt;&gt;"NS",$BS$132&lt;&gt;"NA",$BS$132=0,V476="NS")),1,0)))</f>
        <v>0</v>
      </c>
      <c r="CN476" s="202">
        <f t="shared" ref="CN476" si="634">IF($AH$96=$AJ$96,0,
IF(OR(AND($BS$132="NS",W476&lt;&gt;"NA",OR(W476="NS",W476=0)),AND($BS$132="NA",W476&lt;&gt;"NS",OR(W476="NA",W476=0))),0,
IF(OR(AND($BS$132&lt;&gt;"NS",$BS$132&lt;&gt;"NA",W476&lt;&gt;"NS",W476&lt;&gt;"NA",W476&gt;$BS$132),
AND(W476&gt;0,OR($BS$132="NS",$BS$132="NA")),
AND($BS$132&lt;&gt;"NS",$BS$132&lt;&gt;"NA",$BS$132&gt;=0,W476="NA"),
AND($BS$132&lt;&gt;"NS",$BS$132&lt;&gt;"NA",$BS$132=0,W476="NS")),1,0)))</f>
        <v>0</v>
      </c>
      <c r="CO476" s="202">
        <f t="shared" ref="CO476" si="635">IF($AH$96=$AJ$96,0,
IF(OR(AND($BS$132="NS",X476&lt;&gt;"NA",OR(X476="NS",X476=0)),AND($BS$132="NA",X476&lt;&gt;"NS",OR(X476="NA",X476=0))),0,
IF(OR(AND($BS$132&lt;&gt;"NS",$BS$132&lt;&gt;"NA",X476&lt;&gt;"NS",X476&lt;&gt;"NA",X476&gt;$BS$132),
AND(X476&gt;0,OR($BS$132="NS",$BS$132="NA")),
AND($BS$132&lt;&gt;"NS",$BS$132&lt;&gt;"NA",$BS$132&gt;=0,X476="NA"),
AND($BS$132&lt;&gt;"NS",$BS$132&lt;&gt;"NA",$BS$132=0,X476="NS")),1,0)))</f>
        <v>0</v>
      </c>
      <c r="CP476" s="202">
        <f t="shared" ref="CP476" si="636">IF($AH$96=$AJ$96,0,
IF(OR(AND($BS$132="NS",Y476&lt;&gt;"NA",OR(Y476="NS",Y476=0)),AND($BS$132="NA",Y476&lt;&gt;"NS",OR(Y476="NA",Y476=0))),0,
IF(OR(AND($BS$132&lt;&gt;"NS",$BS$132&lt;&gt;"NA",Y476&lt;&gt;"NS",Y476&lt;&gt;"NA",Y476&gt;$BS$132),
AND(Y476&gt;0,OR($BS$132="NS",$BS$132="NA")),
AND($BS$132&lt;&gt;"NS",$BS$132&lt;&gt;"NA",$BS$132&gt;=0,Y476="NA"),
AND($BS$132&lt;&gt;"NS",$BS$132&lt;&gt;"NA",$BS$132=0,Y476="NS")),1,0)))</f>
        <v>0</v>
      </c>
      <c r="CQ476" s="202">
        <f t="shared" ref="CQ476" si="637">IF($AH$96=$AJ$96,0,
IF(OR(AND($BS$132="NS",Z476&lt;&gt;"NA",OR(Z476="NS",Z476=0)),AND($BS$132="NA",Z476&lt;&gt;"NS",OR(Z476="NA",Z476=0))),0,
IF(OR(AND($BS$132&lt;&gt;"NS",$BS$132&lt;&gt;"NA",Z476&lt;&gt;"NS",Z476&lt;&gt;"NA",Z476&gt;$BS$132),
AND(Z476&gt;0,OR($BS$132="NS",$BS$132="NA")),
AND($BS$132&lt;&gt;"NS",$BS$132&lt;&gt;"NA",$BS$132&gt;=0,Z476="NA"),
AND($BS$132&lt;&gt;"NS",$BS$132&lt;&gt;"NA",$BS$132=0,Z476="NS")),1,0)))</f>
        <v>0</v>
      </c>
      <c r="CR476" s="202">
        <f t="shared" ref="CR476" si="638">IF($AH$96=$AJ$96,0,
IF(OR(AND($BS$132="NS",AA476&lt;&gt;"NA",OR(AA476="NS",AA476=0)),AND($BS$132="NA",AA476&lt;&gt;"NS",OR(AA476="NA",AA476=0))),0,
IF(OR(AND($BS$132&lt;&gt;"NS",$BS$132&lt;&gt;"NA",AA476&lt;&gt;"NS",AA476&lt;&gt;"NA",AA476&gt;$BS$132),
AND(AA476&gt;0,OR($BS$132="NS",$BS$132="NA")),
AND($BS$132&lt;&gt;"NS",$BS$132&lt;&gt;"NA",$BS$132&gt;=0,AA476="NA"),
AND($BS$132&lt;&gt;"NS",$BS$132&lt;&gt;"NA",$BS$132=0,AA476="NS")),1,0)))</f>
        <v>0</v>
      </c>
      <c r="CS476" s="202">
        <f t="shared" ref="CS476" si="639">IF($AH$96=$AJ$96,0,
IF(OR(AND($BS$132="NS",AB476&lt;&gt;"NA",OR(AB476="NS",AB476=0)),AND($BS$132="NA",AB476&lt;&gt;"NS",OR(AB476="NA",AB476=0))),0,
IF(OR(AND($BS$132&lt;&gt;"NS",$BS$132&lt;&gt;"NA",AB476&lt;&gt;"NS",AB476&lt;&gt;"NA",AB476&gt;$BS$132),
AND(AB476&gt;0,OR($BS$132="NS",$BS$132="NA")),
AND($BS$132&lt;&gt;"NS",$BS$132&lt;&gt;"NA",$BS$132&gt;=0,AB476="NA"),
AND($BS$132&lt;&gt;"NS",$BS$132&lt;&gt;"NA",$BS$132=0,AB476="NS")),1,0)))</f>
        <v>0</v>
      </c>
      <c r="CT476" s="202">
        <f t="shared" ref="CT476" si="640">IF($AH$96=$AJ$96,0,
IF(OR(AND($BS$132="NS",AC476&lt;&gt;"NA",OR(AC476="NS",AC476=0)),AND($BS$132="NA",AC476&lt;&gt;"NS",OR(AC476="NA",AC476=0))),0,
IF(OR(AND($BS$132&lt;&gt;"NS",$BS$132&lt;&gt;"NA",AC476&lt;&gt;"NS",AC476&lt;&gt;"NA",AC476&gt;$BS$132),
AND(AC476&gt;0,OR($BS$132="NS",$BS$132="NA")),
AND($BS$132&lt;&gt;"NS",$BS$132&lt;&gt;"NA",$BS$132&gt;=0,AC476="NA"),
AND($BS$132&lt;&gt;"NS",$BS$132&lt;&gt;"NA",$BS$132=0,AC476="NS")),1,0)))</f>
        <v>0</v>
      </c>
      <c r="CU476" s="202">
        <f t="shared" ref="CU476" si="641">IF($AH$96=$AJ$96,0,
IF(OR(AND($BS$132="NS",AD476&lt;&gt;"NA",OR(AD476="NS",AD476=0)),AND($BS$132="NA",AD476&lt;&gt;"NS",OR(AD476="NA",AD476=0))),0,
IF(OR(AND($BS$132&lt;&gt;"NS",$BS$132&lt;&gt;"NA",AD476&lt;&gt;"NS",AD476&lt;&gt;"NA",AD476&gt;$BS$132),
AND(AD476&gt;0,OR($BS$132="NS",$BS$132="NA")),
AND($BS$132&lt;&gt;"NS",$BS$132&lt;&gt;"NA",$BS$132&gt;=0,AD476="NA"),
AND($BS$132&lt;&gt;"NS",$BS$132&lt;&gt;"NA",$BS$132=0,AD476="NS")),1,0)))</f>
        <v>0</v>
      </c>
      <c r="CV476" s="202">
        <f t="shared" si="248"/>
        <v>0</v>
      </c>
      <c r="CW476" s="241" t="str">
        <f>IF(CV476=0,"",IF(SUM($CV$449:CV476)=1,_xlfn.NUMBERVALUE(C476),IF($CV$495&gt;SUM($CV$449:CV476),_xlfn.CONCAT(", ",_xlfn.NUMBERVALUE(C476)),IF($CV$495=SUM($CV$449:CV476),_xlfn.CONCAT(" y ",_xlfn.NUMBERVALUE(C476))))))</f>
        <v/>
      </c>
      <c r="CY476" s="563">
        <f t="shared" si="249"/>
        <v>0</v>
      </c>
      <c r="CZ476" s="563"/>
    </row>
    <row r="477" spans="1:104" s="211" customFormat="1" ht="15" customHeight="1">
      <c r="A477" s="18"/>
      <c r="B477" s="51"/>
      <c r="C477" s="48" t="s">
        <v>5028</v>
      </c>
      <c r="D477" s="547" t="str">
        <f>IF(CNGE_2024_M3_Secc1!D80="","",CNGE_2024_M3_Secc1!D80)</f>
        <v/>
      </c>
      <c r="E477" s="548"/>
      <c r="F477" s="548"/>
      <c r="G477" s="548"/>
      <c r="H477" s="548"/>
      <c r="I477" s="548"/>
      <c r="J477" s="548"/>
      <c r="K477" s="548"/>
      <c r="L477" s="548"/>
      <c r="M477" s="549"/>
      <c r="N477" s="103"/>
      <c r="O477" s="103"/>
      <c r="P477" s="103"/>
      <c r="Q477" s="103"/>
      <c r="R477" s="103"/>
      <c r="S477" s="103"/>
      <c r="T477" s="103"/>
      <c r="U477" s="103"/>
      <c r="V477" s="103"/>
      <c r="W477" s="103"/>
      <c r="X477" s="103"/>
      <c r="Y477" s="103"/>
      <c r="Z477" s="103"/>
      <c r="AA477" s="103"/>
      <c r="AB477" s="103"/>
      <c r="AC477" s="103"/>
      <c r="AD477" s="103"/>
      <c r="AE477" s="213"/>
      <c r="AF477" s="210"/>
      <c r="AH477" s="522">
        <f t="shared" si="225"/>
        <v>0</v>
      </c>
      <c r="AI477" s="522"/>
      <c r="AJ477" s="522">
        <f t="shared" si="226"/>
        <v>0</v>
      </c>
      <c r="AK477" s="522"/>
      <c r="AL477" s="522">
        <f t="shared" si="227"/>
        <v>0</v>
      </c>
      <c r="AM477" s="522" t="str">
        <f t="shared" si="228"/>
        <v>NA</v>
      </c>
      <c r="AN477" s="524">
        <f t="shared" si="229"/>
        <v>0</v>
      </c>
      <c r="AO477" s="526"/>
      <c r="AP477" s="125" t="str">
        <f>IF(AN477=0,"", IF(SUM($AN$449:AN477)=1,_xlfn.CONCAT(AQ477), IF($AN$495&gt;SUM($AN$449:AN477),_xlfn.CONCAT(", ",AQ477), IF($AN$495=SUM($AN$449:AN477),_xlfn.CONCAT(" y ",AQ477,".")))))</f>
        <v/>
      </c>
      <c r="AQ477" s="113">
        <f t="shared" si="230"/>
        <v>28</v>
      </c>
      <c r="AS477" s="563">
        <f t="shared" si="250"/>
        <v>0</v>
      </c>
      <c r="AT477" s="563"/>
      <c r="BB477" s="202" t="e" cm="1">
        <f t="array" ref="BB477">IF(CNGE_2024_M3_Secc1!$AO$111=CNGE_2024_M3_Secc1!$AQ$111,O,IF(CNGE_2024_M3_Secc1!O148="",1,0))</f>
        <v>#NAME?</v>
      </c>
      <c r="BC477" s="202" t="e" cm="1">
        <f t="array" ref="BC477">IF(CNGE_2024_M3_Secc1!$AO$111=CNGE_2024_M3_Secc1!$AQ$111,O,IF(CNGE_2024_M3_Secc1!P148="",1,0))</f>
        <v>#NAME?</v>
      </c>
      <c r="BD477" s="202" t="e" cm="1">
        <f t="array" ref="BD477">IF(CNGE_2024_M3_Secc1!$AO$111=CNGE_2024_M3_Secc1!$AQ$111,O,IF(CNGE_2024_M3_Secc1!Q148="",1,0))</f>
        <v>#NAME?</v>
      </c>
      <c r="BE477" s="202" t="e" cm="1">
        <f t="array" ref="BE477">IF(CNGE_2024_M3_Secc1!$AO$111=CNGE_2024_M3_Secc1!$AQ$111,O,IF(CNGE_2024_M3_Secc1!R148="",1,0))</f>
        <v>#NAME?</v>
      </c>
      <c r="BF477" s="202" t="e" cm="1">
        <f t="array" ref="BF477">IF(CNGE_2024_M3_Secc1!$AO$111=CNGE_2024_M3_Secc1!$AQ$111,O,IF(CNGE_2024_M3_Secc1!S148="",1,0))</f>
        <v>#NAME?</v>
      </c>
      <c r="BG477" s="202" t="e" cm="1">
        <f t="array" ref="BG477">IF(CNGE_2024_M3_Secc1!$AO$111=CNGE_2024_M3_Secc1!$AQ$111,O,IF(CNGE_2024_M3_Secc1!T148="",1,0))</f>
        <v>#NAME?</v>
      </c>
      <c r="BH477" s="202" t="e" cm="1">
        <f t="array" ref="BH477">IF(CNGE_2024_M3_Secc1!$AO$111=CNGE_2024_M3_Secc1!$AQ$111,O,IF(CNGE_2024_M3_Secc1!U148="",1,0))</f>
        <v>#NAME?</v>
      </c>
      <c r="BI477" s="202" t="e" cm="1">
        <f t="array" ref="BI477">IF(CNGE_2024_M3_Secc1!$AO$111=CNGE_2024_M3_Secc1!$AQ$111,O,IF(CNGE_2024_M3_Secc1!V148="",1,0))</f>
        <v>#NAME?</v>
      </c>
      <c r="BJ477" s="202" t="e" cm="1">
        <f t="array" ref="BJ477">IF(CNGE_2024_M3_Secc1!$AO$111=CNGE_2024_M3_Secc1!$AQ$111,O,IF(CNGE_2024_M3_Secc1!W148="",1,0))</f>
        <v>#NAME?</v>
      </c>
      <c r="BK477" s="202" t="e" cm="1">
        <f t="array" ref="BK477">IF(CNGE_2024_M3_Secc1!$AO$111=CNGE_2024_M3_Secc1!$AQ$111,O,IF(CNGE_2024_M3_Secc1!X148="",1,0))</f>
        <v>#NAME?</v>
      </c>
      <c r="BL477" s="202" t="e" cm="1">
        <f t="array" ref="BL477">IF(CNGE_2024_M3_Secc1!$AO$111=CNGE_2024_M3_Secc1!$AQ$111,O,IF(CNGE_2024_M3_Secc1!Y148="",1,0))</f>
        <v>#NAME?</v>
      </c>
      <c r="BM477" s="202" t="e" cm="1">
        <f t="array" ref="BM477">IF(CNGE_2024_M3_Secc1!$AO$111=CNGE_2024_M3_Secc1!$AQ$111,O,IF(CNGE_2024_M3_Secc1!Z148="",1,0))</f>
        <v>#NAME?</v>
      </c>
      <c r="BN477" s="202" t="e" cm="1">
        <f t="array" ref="BN477">IF(CNGE_2024_M3_Secc1!$AO$111=CNGE_2024_M3_Secc1!$AQ$111,O,IF(CNGE_2024_M3_Secc1!AA148="",1,0))</f>
        <v>#NAME?</v>
      </c>
      <c r="BO477" s="202" t="e" cm="1">
        <f t="array" ref="BO477">IF(CNGE_2024_M3_Secc1!$AO$111=CNGE_2024_M3_Secc1!$AQ$111,O,IF(CNGE_2024_M3_Secc1!AB148="",1,0))</f>
        <v>#NAME?</v>
      </c>
      <c r="BP477" s="202" t="e" cm="1">
        <f t="array" ref="BP477">IF(CNGE_2024_M3_Secc1!$AO$111=CNGE_2024_M3_Secc1!$AQ$111,O,IF(CNGE_2024_M3_Secc1!AC148="",1,0))</f>
        <v>#NAME?</v>
      </c>
      <c r="BQ477" s="202" t="e" cm="1">
        <f t="array" ref="BQ477">IF(CNGE_2024_M3_Secc1!$AO$111=CNGE_2024_M3_Secc1!$AQ$111,O,IF(CNGE_2024_M3_Secc1!AD148="",1,0))</f>
        <v>#NAME?</v>
      </c>
      <c r="BS477" s="563">
        <f t="shared" si="251"/>
        <v>0</v>
      </c>
      <c r="BT477" s="563"/>
      <c r="BU477" s="563">
        <f t="shared" si="231"/>
        <v>0</v>
      </c>
      <c r="BV477" s="563"/>
      <c r="BW477" s="563">
        <f t="shared" si="232"/>
        <v>0</v>
      </c>
      <c r="BX477" s="563"/>
      <c r="CF477" s="202">
        <f>IF($AH$96=$AJ$96,0,
IF(OR(AND($BS$133="NS",O477&lt;&gt;"NA",OR(O477="NS",O477=0)),AND($BS$133="NA",O477&lt;&gt;"NS",OR(O477="NA",O477=0))),0,
IF(OR(AND($BS$133&lt;&gt;"NS",$BS$133&lt;&gt;"NA",O477&lt;&gt;"NS",O477&lt;&gt;"NA",O477&gt;$BS$133),
AND(O477&gt;0,OR($BS$133="NS",$BS$133="NA")),
AND($BS$133&lt;&gt;"NS",$BS$133&lt;&gt;"NA",$BS$133&gt;=0,O477="NA"),
AND($BS$133&lt;&gt;"NS",$BS$133&lt;&gt;"NA",$BS$133=0,O477="NS")),1,0)))</f>
        <v>0</v>
      </c>
      <c r="CG477" s="202">
        <f t="shared" ref="CG477" si="642">IF($AH$96=$AJ$96,0,
IF(OR(AND($BS$133="NS",P477&lt;&gt;"NA",OR(P477="NS",P477=0)),AND($BS$133="NA",P477&lt;&gt;"NS",OR(P477="NA",P477=0))),0,
IF(OR(AND($BS$133&lt;&gt;"NS",$BS$133&lt;&gt;"NA",P477&lt;&gt;"NS",P477&lt;&gt;"NA",P477&gt;$BS$133),
AND(P477&gt;0,OR($BS$133="NS",$BS$133="NA")),
AND($BS$133&lt;&gt;"NS",$BS$133&lt;&gt;"NA",$BS$133&gt;=0,P477="NA"),
AND($BS$133&lt;&gt;"NS",$BS$133&lt;&gt;"NA",$BS$133=0,P477="NS")),1,0)))</f>
        <v>0</v>
      </c>
      <c r="CH477" s="202">
        <f t="shared" ref="CH477" si="643">IF($AH$96=$AJ$96,0,
IF(OR(AND($BS$133="NS",Q477&lt;&gt;"NA",OR(Q477="NS",Q477=0)),AND($BS$133="NA",Q477&lt;&gt;"NS",OR(Q477="NA",Q477=0))),0,
IF(OR(AND($BS$133&lt;&gt;"NS",$BS$133&lt;&gt;"NA",Q477&lt;&gt;"NS",Q477&lt;&gt;"NA",Q477&gt;$BS$133),
AND(Q477&gt;0,OR($BS$133="NS",$BS$133="NA")),
AND($BS$133&lt;&gt;"NS",$BS$133&lt;&gt;"NA",$BS$133&gt;=0,Q477="NA"),
AND($BS$133&lt;&gt;"NS",$BS$133&lt;&gt;"NA",$BS$133=0,Q477="NS")),1,0)))</f>
        <v>0</v>
      </c>
      <c r="CI477" s="202">
        <f t="shared" ref="CI477" si="644">IF($AH$96=$AJ$96,0,
IF(OR(AND($BS$133="NS",R477&lt;&gt;"NA",OR(R477="NS",R477=0)),AND($BS$133="NA",R477&lt;&gt;"NS",OR(R477="NA",R477=0))),0,
IF(OR(AND($BS$133&lt;&gt;"NS",$BS$133&lt;&gt;"NA",R477&lt;&gt;"NS",R477&lt;&gt;"NA",R477&gt;$BS$133),
AND(R477&gt;0,OR($BS$133="NS",$BS$133="NA")),
AND($BS$133&lt;&gt;"NS",$BS$133&lt;&gt;"NA",$BS$133&gt;=0,R477="NA"),
AND($BS$133&lt;&gt;"NS",$BS$133&lt;&gt;"NA",$BS$133=0,R477="NS")),1,0)))</f>
        <v>0</v>
      </c>
      <c r="CJ477" s="202">
        <f t="shared" ref="CJ477" si="645">IF($AH$96=$AJ$96,0,
IF(OR(AND($BS$133="NS",S477&lt;&gt;"NA",OR(S477="NS",S477=0)),AND($BS$133="NA",S477&lt;&gt;"NS",OR(S477="NA",S477=0))),0,
IF(OR(AND($BS$133&lt;&gt;"NS",$BS$133&lt;&gt;"NA",S477&lt;&gt;"NS",S477&lt;&gt;"NA",S477&gt;$BS$133),
AND(S477&gt;0,OR($BS$133="NS",$BS$133="NA")),
AND($BS$133&lt;&gt;"NS",$BS$133&lt;&gt;"NA",$BS$133&gt;=0,S477="NA"),
AND($BS$133&lt;&gt;"NS",$BS$133&lt;&gt;"NA",$BS$133=0,S477="NS")),1,0)))</f>
        <v>0</v>
      </c>
      <c r="CK477" s="202">
        <f t="shared" ref="CK477" si="646">IF($AH$96=$AJ$96,0,
IF(OR(AND($BS$133="NS",T477&lt;&gt;"NA",OR(T477="NS",T477=0)),AND($BS$133="NA",T477&lt;&gt;"NS",OR(T477="NA",T477=0))),0,
IF(OR(AND($BS$133&lt;&gt;"NS",$BS$133&lt;&gt;"NA",T477&lt;&gt;"NS",T477&lt;&gt;"NA",T477&gt;$BS$133),
AND(T477&gt;0,OR($BS$133="NS",$BS$133="NA")),
AND($BS$133&lt;&gt;"NS",$BS$133&lt;&gt;"NA",$BS$133&gt;=0,T477="NA"),
AND($BS$133&lt;&gt;"NS",$BS$133&lt;&gt;"NA",$BS$133=0,T477="NS")),1,0)))</f>
        <v>0</v>
      </c>
      <c r="CL477" s="202">
        <f t="shared" ref="CL477" si="647">IF($AH$96=$AJ$96,0,
IF(OR(AND($BS$133="NS",U477&lt;&gt;"NA",OR(U477="NS",U477=0)),AND($BS$133="NA",U477&lt;&gt;"NS",OR(U477="NA",U477=0))),0,
IF(OR(AND($BS$133&lt;&gt;"NS",$BS$133&lt;&gt;"NA",U477&lt;&gt;"NS",U477&lt;&gt;"NA",U477&gt;$BS$133),
AND(U477&gt;0,OR($BS$133="NS",$BS$133="NA")),
AND($BS$133&lt;&gt;"NS",$BS$133&lt;&gt;"NA",$BS$133&gt;=0,U477="NA"),
AND($BS$133&lt;&gt;"NS",$BS$133&lt;&gt;"NA",$BS$133=0,U477="NS")),1,0)))</f>
        <v>0</v>
      </c>
      <c r="CM477" s="202">
        <f t="shared" ref="CM477" si="648">IF($AH$96=$AJ$96,0,
IF(OR(AND($BS$133="NS",V477&lt;&gt;"NA",OR(V477="NS",V477=0)),AND($BS$133="NA",V477&lt;&gt;"NS",OR(V477="NA",V477=0))),0,
IF(OR(AND($BS$133&lt;&gt;"NS",$BS$133&lt;&gt;"NA",V477&lt;&gt;"NS",V477&lt;&gt;"NA",V477&gt;$BS$133),
AND(V477&gt;0,OR($BS$133="NS",$BS$133="NA")),
AND($BS$133&lt;&gt;"NS",$BS$133&lt;&gt;"NA",$BS$133&gt;=0,V477="NA"),
AND($BS$133&lt;&gt;"NS",$BS$133&lt;&gt;"NA",$BS$133=0,V477="NS")),1,0)))</f>
        <v>0</v>
      </c>
      <c r="CN477" s="202">
        <f t="shared" ref="CN477" si="649">IF($AH$96=$AJ$96,0,
IF(OR(AND($BS$133="NS",W477&lt;&gt;"NA",OR(W477="NS",W477=0)),AND($BS$133="NA",W477&lt;&gt;"NS",OR(W477="NA",W477=0))),0,
IF(OR(AND($BS$133&lt;&gt;"NS",$BS$133&lt;&gt;"NA",W477&lt;&gt;"NS",W477&lt;&gt;"NA",W477&gt;$BS$133),
AND(W477&gt;0,OR($BS$133="NS",$BS$133="NA")),
AND($BS$133&lt;&gt;"NS",$BS$133&lt;&gt;"NA",$BS$133&gt;=0,W477="NA"),
AND($BS$133&lt;&gt;"NS",$BS$133&lt;&gt;"NA",$BS$133=0,W477="NS")),1,0)))</f>
        <v>0</v>
      </c>
      <c r="CO477" s="202">
        <f t="shared" ref="CO477" si="650">IF($AH$96=$AJ$96,0,
IF(OR(AND($BS$133="NS",X477&lt;&gt;"NA",OR(X477="NS",X477=0)),AND($BS$133="NA",X477&lt;&gt;"NS",OR(X477="NA",X477=0))),0,
IF(OR(AND($BS$133&lt;&gt;"NS",$BS$133&lt;&gt;"NA",X477&lt;&gt;"NS",X477&lt;&gt;"NA",X477&gt;$BS$133),
AND(X477&gt;0,OR($BS$133="NS",$BS$133="NA")),
AND($BS$133&lt;&gt;"NS",$BS$133&lt;&gt;"NA",$BS$133&gt;=0,X477="NA"),
AND($BS$133&lt;&gt;"NS",$BS$133&lt;&gt;"NA",$BS$133=0,X477="NS")),1,0)))</f>
        <v>0</v>
      </c>
      <c r="CP477" s="202">
        <f t="shared" ref="CP477" si="651">IF($AH$96=$AJ$96,0,
IF(OR(AND($BS$133="NS",Y477&lt;&gt;"NA",OR(Y477="NS",Y477=0)),AND($BS$133="NA",Y477&lt;&gt;"NS",OR(Y477="NA",Y477=0))),0,
IF(OR(AND($BS$133&lt;&gt;"NS",$BS$133&lt;&gt;"NA",Y477&lt;&gt;"NS",Y477&lt;&gt;"NA",Y477&gt;$BS$133),
AND(Y477&gt;0,OR($BS$133="NS",$BS$133="NA")),
AND($BS$133&lt;&gt;"NS",$BS$133&lt;&gt;"NA",$BS$133&gt;=0,Y477="NA"),
AND($BS$133&lt;&gt;"NS",$BS$133&lt;&gt;"NA",$BS$133=0,Y477="NS")),1,0)))</f>
        <v>0</v>
      </c>
      <c r="CQ477" s="202">
        <f t="shared" ref="CQ477" si="652">IF($AH$96=$AJ$96,0,
IF(OR(AND($BS$133="NS",Z477&lt;&gt;"NA",OR(Z477="NS",Z477=0)),AND($BS$133="NA",Z477&lt;&gt;"NS",OR(Z477="NA",Z477=0))),0,
IF(OR(AND($BS$133&lt;&gt;"NS",$BS$133&lt;&gt;"NA",Z477&lt;&gt;"NS",Z477&lt;&gt;"NA",Z477&gt;$BS$133),
AND(Z477&gt;0,OR($BS$133="NS",$BS$133="NA")),
AND($BS$133&lt;&gt;"NS",$BS$133&lt;&gt;"NA",$BS$133&gt;=0,Z477="NA"),
AND($BS$133&lt;&gt;"NS",$BS$133&lt;&gt;"NA",$BS$133=0,Z477="NS")),1,0)))</f>
        <v>0</v>
      </c>
      <c r="CR477" s="202">
        <f t="shared" ref="CR477" si="653">IF($AH$96=$AJ$96,0,
IF(OR(AND($BS$133="NS",AA477&lt;&gt;"NA",OR(AA477="NS",AA477=0)),AND($BS$133="NA",AA477&lt;&gt;"NS",OR(AA477="NA",AA477=0))),0,
IF(OR(AND($BS$133&lt;&gt;"NS",$BS$133&lt;&gt;"NA",AA477&lt;&gt;"NS",AA477&lt;&gt;"NA",AA477&gt;$BS$133),
AND(AA477&gt;0,OR($BS$133="NS",$BS$133="NA")),
AND($BS$133&lt;&gt;"NS",$BS$133&lt;&gt;"NA",$BS$133&gt;=0,AA477="NA"),
AND($BS$133&lt;&gt;"NS",$BS$133&lt;&gt;"NA",$BS$133=0,AA477="NS")),1,0)))</f>
        <v>0</v>
      </c>
      <c r="CS477" s="202">
        <f t="shared" ref="CS477" si="654">IF($AH$96=$AJ$96,0,
IF(OR(AND($BS$133="NS",AB477&lt;&gt;"NA",OR(AB477="NS",AB477=0)),AND($BS$133="NA",AB477&lt;&gt;"NS",OR(AB477="NA",AB477=0))),0,
IF(OR(AND($BS$133&lt;&gt;"NS",$BS$133&lt;&gt;"NA",AB477&lt;&gt;"NS",AB477&lt;&gt;"NA",AB477&gt;$BS$133),
AND(AB477&gt;0,OR($BS$133="NS",$BS$133="NA")),
AND($BS$133&lt;&gt;"NS",$BS$133&lt;&gt;"NA",$BS$133&gt;=0,AB477="NA"),
AND($BS$133&lt;&gt;"NS",$BS$133&lt;&gt;"NA",$BS$133=0,AB477="NS")),1,0)))</f>
        <v>0</v>
      </c>
      <c r="CT477" s="202">
        <f t="shared" ref="CT477" si="655">IF($AH$96=$AJ$96,0,
IF(OR(AND($BS$133="NS",AC477&lt;&gt;"NA",OR(AC477="NS",AC477=0)),AND($BS$133="NA",AC477&lt;&gt;"NS",OR(AC477="NA",AC477=0))),0,
IF(OR(AND($BS$133&lt;&gt;"NS",$BS$133&lt;&gt;"NA",AC477&lt;&gt;"NS",AC477&lt;&gt;"NA",AC477&gt;$BS$133),
AND(AC477&gt;0,OR($BS$133="NS",$BS$133="NA")),
AND($BS$133&lt;&gt;"NS",$BS$133&lt;&gt;"NA",$BS$133&gt;=0,AC477="NA"),
AND($BS$133&lt;&gt;"NS",$BS$133&lt;&gt;"NA",$BS$133=0,AC477="NS")),1,0)))</f>
        <v>0</v>
      </c>
      <c r="CU477" s="202">
        <f t="shared" ref="CU477" si="656">IF($AH$96=$AJ$96,0,
IF(OR(AND($BS$133="NS",AD477&lt;&gt;"NA",OR(AD477="NS",AD477=0)),AND($BS$133="NA",AD477&lt;&gt;"NS",OR(AD477="NA",AD477=0))),0,
IF(OR(AND($BS$133&lt;&gt;"NS",$BS$133&lt;&gt;"NA",AD477&lt;&gt;"NS",AD477&lt;&gt;"NA",AD477&gt;$BS$133),
AND(AD477&gt;0,OR($BS$133="NS",$BS$133="NA")),
AND($BS$133&lt;&gt;"NS",$BS$133&lt;&gt;"NA",$BS$133&gt;=0,AD477="NA"),
AND($BS$133&lt;&gt;"NS",$BS$133&lt;&gt;"NA",$BS$133=0,AD477="NS")),1,0)))</f>
        <v>0</v>
      </c>
      <c r="CV477" s="202">
        <f t="shared" si="248"/>
        <v>0</v>
      </c>
      <c r="CW477" s="241" t="str">
        <f>IF(CV477=0,"",IF(SUM($CV$449:CV477)=1,_xlfn.NUMBERVALUE(C477),IF($CV$495&gt;SUM($CV$449:CV477),_xlfn.CONCAT(", ",_xlfn.NUMBERVALUE(C477)),IF($CV$495=SUM($CV$449:CV477),_xlfn.CONCAT(" y ",_xlfn.NUMBERVALUE(C477))))))</f>
        <v/>
      </c>
      <c r="CY477" s="563">
        <f t="shared" si="249"/>
        <v>0</v>
      </c>
      <c r="CZ477" s="563"/>
    </row>
    <row r="478" spans="1:104" s="211" customFormat="1" ht="15" customHeight="1">
      <c r="A478" s="18"/>
      <c r="B478" s="51"/>
      <c r="C478" s="48" t="s">
        <v>5029</v>
      </c>
      <c r="D478" s="547" t="str">
        <f>IF(CNGE_2024_M3_Secc1!D81="","",CNGE_2024_M3_Secc1!D81)</f>
        <v/>
      </c>
      <c r="E478" s="548"/>
      <c r="F478" s="548"/>
      <c r="G478" s="548"/>
      <c r="H478" s="548"/>
      <c r="I478" s="548"/>
      <c r="J478" s="548"/>
      <c r="K478" s="548"/>
      <c r="L478" s="548"/>
      <c r="M478" s="549"/>
      <c r="N478" s="103"/>
      <c r="O478" s="103"/>
      <c r="P478" s="103"/>
      <c r="Q478" s="103"/>
      <c r="R478" s="103"/>
      <c r="S478" s="103"/>
      <c r="T478" s="103"/>
      <c r="U478" s="103"/>
      <c r="V478" s="103"/>
      <c r="W478" s="103"/>
      <c r="X478" s="103"/>
      <c r="Y478" s="103"/>
      <c r="Z478" s="103"/>
      <c r="AA478" s="103"/>
      <c r="AB478" s="103"/>
      <c r="AC478" s="103"/>
      <c r="AD478" s="103"/>
      <c r="AE478" s="213"/>
      <c r="AF478" s="210"/>
      <c r="AH478" s="522">
        <f t="shared" si="225"/>
        <v>0</v>
      </c>
      <c r="AI478" s="522"/>
      <c r="AJ478" s="522">
        <f t="shared" si="226"/>
        <v>0</v>
      </c>
      <c r="AK478" s="522"/>
      <c r="AL478" s="522">
        <f t="shared" si="227"/>
        <v>0</v>
      </c>
      <c r="AM478" s="522" t="str">
        <f t="shared" si="228"/>
        <v>NA</v>
      </c>
      <c r="AN478" s="524">
        <f t="shared" si="229"/>
        <v>0</v>
      </c>
      <c r="AO478" s="526"/>
      <c r="AP478" s="125" t="str">
        <f>IF(AN478=0,"", IF(SUM($AN$449:AN478)=1,_xlfn.CONCAT(AQ478), IF($AN$495&gt;SUM($AN$449:AN478),_xlfn.CONCAT(", ",AQ478), IF($AN$495=SUM($AN$449:AN478),_xlfn.CONCAT(" y ",AQ478,".")))))</f>
        <v/>
      </c>
      <c r="AQ478" s="113">
        <f t="shared" si="230"/>
        <v>29</v>
      </c>
      <c r="AS478" s="563">
        <f t="shared" si="250"/>
        <v>0</v>
      </c>
      <c r="AT478" s="563"/>
      <c r="BB478" s="202" t="e" cm="1">
        <f t="array" ref="BB478">IF(CNGE_2024_M3_Secc1!$AO$111=CNGE_2024_M3_Secc1!$AQ$111,O,IF(CNGE_2024_M3_Secc1!O149="",1,0))</f>
        <v>#NAME?</v>
      </c>
      <c r="BC478" s="202" t="e" cm="1">
        <f t="array" ref="BC478">IF(CNGE_2024_M3_Secc1!$AO$111=CNGE_2024_M3_Secc1!$AQ$111,O,IF(CNGE_2024_M3_Secc1!P149="",1,0))</f>
        <v>#NAME?</v>
      </c>
      <c r="BD478" s="202" t="e" cm="1">
        <f t="array" ref="BD478">IF(CNGE_2024_M3_Secc1!$AO$111=CNGE_2024_M3_Secc1!$AQ$111,O,IF(CNGE_2024_M3_Secc1!Q149="",1,0))</f>
        <v>#NAME?</v>
      </c>
      <c r="BE478" s="202" t="e" cm="1">
        <f t="array" ref="BE478">IF(CNGE_2024_M3_Secc1!$AO$111=CNGE_2024_M3_Secc1!$AQ$111,O,IF(CNGE_2024_M3_Secc1!R149="",1,0))</f>
        <v>#NAME?</v>
      </c>
      <c r="BF478" s="202" t="e" cm="1">
        <f t="array" ref="BF478">IF(CNGE_2024_M3_Secc1!$AO$111=CNGE_2024_M3_Secc1!$AQ$111,O,IF(CNGE_2024_M3_Secc1!S149="",1,0))</f>
        <v>#NAME?</v>
      </c>
      <c r="BG478" s="202" t="e" cm="1">
        <f t="array" ref="BG478">IF(CNGE_2024_M3_Secc1!$AO$111=CNGE_2024_M3_Secc1!$AQ$111,O,IF(CNGE_2024_M3_Secc1!T149="",1,0))</f>
        <v>#NAME?</v>
      </c>
      <c r="BH478" s="202" t="e" cm="1">
        <f t="array" ref="BH478">IF(CNGE_2024_M3_Secc1!$AO$111=CNGE_2024_M3_Secc1!$AQ$111,O,IF(CNGE_2024_M3_Secc1!U149="",1,0))</f>
        <v>#NAME?</v>
      </c>
      <c r="BI478" s="202" t="e" cm="1">
        <f t="array" ref="BI478">IF(CNGE_2024_M3_Secc1!$AO$111=CNGE_2024_M3_Secc1!$AQ$111,O,IF(CNGE_2024_M3_Secc1!V149="",1,0))</f>
        <v>#NAME?</v>
      </c>
      <c r="BJ478" s="202" t="e" cm="1">
        <f t="array" ref="BJ478">IF(CNGE_2024_M3_Secc1!$AO$111=CNGE_2024_M3_Secc1!$AQ$111,O,IF(CNGE_2024_M3_Secc1!W149="",1,0))</f>
        <v>#NAME?</v>
      </c>
      <c r="BK478" s="202" t="e" cm="1">
        <f t="array" ref="BK478">IF(CNGE_2024_M3_Secc1!$AO$111=CNGE_2024_M3_Secc1!$AQ$111,O,IF(CNGE_2024_M3_Secc1!X149="",1,0))</f>
        <v>#NAME?</v>
      </c>
      <c r="BL478" s="202" t="e" cm="1">
        <f t="array" ref="BL478">IF(CNGE_2024_M3_Secc1!$AO$111=CNGE_2024_M3_Secc1!$AQ$111,O,IF(CNGE_2024_M3_Secc1!Y149="",1,0))</f>
        <v>#NAME?</v>
      </c>
      <c r="BM478" s="202" t="e" cm="1">
        <f t="array" ref="BM478">IF(CNGE_2024_M3_Secc1!$AO$111=CNGE_2024_M3_Secc1!$AQ$111,O,IF(CNGE_2024_M3_Secc1!Z149="",1,0))</f>
        <v>#NAME?</v>
      </c>
      <c r="BN478" s="202" t="e" cm="1">
        <f t="array" ref="BN478">IF(CNGE_2024_M3_Secc1!$AO$111=CNGE_2024_M3_Secc1!$AQ$111,O,IF(CNGE_2024_M3_Secc1!AA149="",1,0))</f>
        <v>#NAME?</v>
      </c>
      <c r="BO478" s="202" t="e" cm="1">
        <f t="array" ref="BO478">IF(CNGE_2024_M3_Secc1!$AO$111=CNGE_2024_M3_Secc1!$AQ$111,O,IF(CNGE_2024_M3_Secc1!AB149="",1,0))</f>
        <v>#NAME?</v>
      </c>
      <c r="BP478" s="202" t="e" cm="1">
        <f t="array" ref="BP478">IF(CNGE_2024_M3_Secc1!$AO$111=CNGE_2024_M3_Secc1!$AQ$111,O,IF(CNGE_2024_M3_Secc1!AC149="",1,0))</f>
        <v>#NAME?</v>
      </c>
      <c r="BQ478" s="202" t="e" cm="1">
        <f t="array" ref="BQ478">IF(CNGE_2024_M3_Secc1!$AO$111=CNGE_2024_M3_Secc1!$AQ$111,O,IF(CNGE_2024_M3_Secc1!AD149="",1,0))</f>
        <v>#NAME?</v>
      </c>
      <c r="BS478" s="563">
        <f t="shared" si="251"/>
        <v>0</v>
      </c>
      <c r="BT478" s="563"/>
      <c r="BU478" s="563">
        <f t="shared" si="231"/>
        <v>0</v>
      </c>
      <c r="BV478" s="563"/>
      <c r="BW478" s="563">
        <f t="shared" si="232"/>
        <v>0</v>
      </c>
      <c r="BX478" s="563"/>
      <c r="CF478" s="202">
        <f>IF($AH$96=$AJ$96,0,
IF(OR(AND($BS$134="NS",O478&lt;&gt;"NA",OR(O478="NS",O478=0)),AND($BS$134="NA",O478&lt;&gt;"NS",OR(O478="NA",O478=0))),0,
IF(OR(AND($BS$134&lt;&gt;"NS",$BS$134&lt;&gt;"NA",O478&lt;&gt;"NS",O478&lt;&gt;"NA",O478&gt;$BS$134),
AND(O478&gt;0,OR($BS$134="NS",$BS$134="NA")),
AND($BS$134&lt;&gt;"NS",$BS$134&lt;&gt;"NA",$BS$134&gt;=0,O478="NA"),
AND($BS$134&lt;&gt;"NS",$BS$134&lt;&gt;"NA",$BS$134=0,O478="NS")),1,0)))</f>
        <v>0</v>
      </c>
      <c r="CG478" s="202">
        <f t="shared" ref="CG478" si="657">IF($AH$96=$AJ$96,0,
IF(OR(AND($BS$134="NS",P478&lt;&gt;"NA",OR(P478="NS",P478=0)),AND($BS$134="NA",P478&lt;&gt;"NS",OR(P478="NA",P478=0))),0,
IF(OR(AND($BS$134&lt;&gt;"NS",$BS$134&lt;&gt;"NA",P478&lt;&gt;"NS",P478&lt;&gt;"NA",P478&gt;$BS$134),
AND(P478&gt;0,OR($BS$134="NS",$BS$134="NA")),
AND($BS$134&lt;&gt;"NS",$BS$134&lt;&gt;"NA",$BS$134&gt;=0,P478="NA"),
AND($BS$134&lt;&gt;"NS",$BS$134&lt;&gt;"NA",$BS$134=0,P478="NS")),1,0)))</f>
        <v>0</v>
      </c>
      <c r="CH478" s="202">
        <f t="shared" ref="CH478" si="658">IF($AH$96=$AJ$96,0,
IF(OR(AND($BS$134="NS",Q478&lt;&gt;"NA",OR(Q478="NS",Q478=0)),AND($BS$134="NA",Q478&lt;&gt;"NS",OR(Q478="NA",Q478=0))),0,
IF(OR(AND($BS$134&lt;&gt;"NS",$BS$134&lt;&gt;"NA",Q478&lt;&gt;"NS",Q478&lt;&gt;"NA",Q478&gt;$BS$134),
AND(Q478&gt;0,OR($BS$134="NS",$BS$134="NA")),
AND($BS$134&lt;&gt;"NS",$BS$134&lt;&gt;"NA",$BS$134&gt;=0,Q478="NA"),
AND($BS$134&lt;&gt;"NS",$BS$134&lt;&gt;"NA",$BS$134=0,Q478="NS")),1,0)))</f>
        <v>0</v>
      </c>
      <c r="CI478" s="202">
        <f t="shared" ref="CI478" si="659">IF($AH$96=$AJ$96,0,
IF(OR(AND($BS$134="NS",R478&lt;&gt;"NA",OR(R478="NS",R478=0)),AND($BS$134="NA",R478&lt;&gt;"NS",OR(R478="NA",R478=0))),0,
IF(OR(AND($BS$134&lt;&gt;"NS",$BS$134&lt;&gt;"NA",R478&lt;&gt;"NS",R478&lt;&gt;"NA",R478&gt;$BS$134),
AND(R478&gt;0,OR($BS$134="NS",$BS$134="NA")),
AND($BS$134&lt;&gt;"NS",$BS$134&lt;&gt;"NA",$BS$134&gt;=0,R478="NA"),
AND($BS$134&lt;&gt;"NS",$BS$134&lt;&gt;"NA",$BS$134=0,R478="NS")),1,0)))</f>
        <v>0</v>
      </c>
      <c r="CJ478" s="202">
        <f t="shared" ref="CJ478" si="660">IF($AH$96=$AJ$96,0,
IF(OR(AND($BS$134="NS",S478&lt;&gt;"NA",OR(S478="NS",S478=0)),AND($BS$134="NA",S478&lt;&gt;"NS",OR(S478="NA",S478=0))),0,
IF(OR(AND($BS$134&lt;&gt;"NS",$BS$134&lt;&gt;"NA",S478&lt;&gt;"NS",S478&lt;&gt;"NA",S478&gt;$BS$134),
AND(S478&gt;0,OR($BS$134="NS",$BS$134="NA")),
AND($BS$134&lt;&gt;"NS",$BS$134&lt;&gt;"NA",$BS$134&gt;=0,S478="NA"),
AND($BS$134&lt;&gt;"NS",$BS$134&lt;&gt;"NA",$BS$134=0,S478="NS")),1,0)))</f>
        <v>0</v>
      </c>
      <c r="CK478" s="202">
        <f t="shared" ref="CK478" si="661">IF($AH$96=$AJ$96,0,
IF(OR(AND($BS$134="NS",T478&lt;&gt;"NA",OR(T478="NS",T478=0)),AND($BS$134="NA",T478&lt;&gt;"NS",OR(T478="NA",T478=0))),0,
IF(OR(AND($BS$134&lt;&gt;"NS",$BS$134&lt;&gt;"NA",T478&lt;&gt;"NS",T478&lt;&gt;"NA",T478&gt;$BS$134),
AND(T478&gt;0,OR($BS$134="NS",$BS$134="NA")),
AND($BS$134&lt;&gt;"NS",$BS$134&lt;&gt;"NA",$BS$134&gt;=0,T478="NA"),
AND($BS$134&lt;&gt;"NS",$BS$134&lt;&gt;"NA",$BS$134=0,T478="NS")),1,0)))</f>
        <v>0</v>
      </c>
      <c r="CL478" s="202">
        <f t="shared" ref="CL478" si="662">IF($AH$96=$AJ$96,0,
IF(OR(AND($BS$134="NS",U478&lt;&gt;"NA",OR(U478="NS",U478=0)),AND($BS$134="NA",U478&lt;&gt;"NS",OR(U478="NA",U478=0))),0,
IF(OR(AND($BS$134&lt;&gt;"NS",$BS$134&lt;&gt;"NA",U478&lt;&gt;"NS",U478&lt;&gt;"NA",U478&gt;$BS$134),
AND(U478&gt;0,OR($BS$134="NS",$BS$134="NA")),
AND($BS$134&lt;&gt;"NS",$BS$134&lt;&gt;"NA",$BS$134&gt;=0,U478="NA"),
AND($BS$134&lt;&gt;"NS",$BS$134&lt;&gt;"NA",$BS$134=0,U478="NS")),1,0)))</f>
        <v>0</v>
      </c>
      <c r="CM478" s="202">
        <f t="shared" ref="CM478" si="663">IF($AH$96=$AJ$96,0,
IF(OR(AND($BS$134="NS",V478&lt;&gt;"NA",OR(V478="NS",V478=0)),AND($BS$134="NA",V478&lt;&gt;"NS",OR(V478="NA",V478=0))),0,
IF(OR(AND($BS$134&lt;&gt;"NS",$BS$134&lt;&gt;"NA",V478&lt;&gt;"NS",V478&lt;&gt;"NA",V478&gt;$BS$134),
AND(V478&gt;0,OR($BS$134="NS",$BS$134="NA")),
AND($BS$134&lt;&gt;"NS",$BS$134&lt;&gt;"NA",$BS$134&gt;=0,V478="NA"),
AND($BS$134&lt;&gt;"NS",$BS$134&lt;&gt;"NA",$BS$134=0,V478="NS")),1,0)))</f>
        <v>0</v>
      </c>
      <c r="CN478" s="202">
        <f t="shared" ref="CN478" si="664">IF($AH$96=$AJ$96,0,
IF(OR(AND($BS$134="NS",W478&lt;&gt;"NA",OR(W478="NS",W478=0)),AND($BS$134="NA",W478&lt;&gt;"NS",OR(W478="NA",W478=0))),0,
IF(OR(AND($BS$134&lt;&gt;"NS",$BS$134&lt;&gt;"NA",W478&lt;&gt;"NS",W478&lt;&gt;"NA",W478&gt;$BS$134),
AND(W478&gt;0,OR($BS$134="NS",$BS$134="NA")),
AND($BS$134&lt;&gt;"NS",$BS$134&lt;&gt;"NA",$BS$134&gt;=0,W478="NA"),
AND($BS$134&lt;&gt;"NS",$BS$134&lt;&gt;"NA",$BS$134=0,W478="NS")),1,0)))</f>
        <v>0</v>
      </c>
      <c r="CO478" s="202">
        <f t="shared" ref="CO478" si="665">IF($AH$96=$AJ$96,0,
IF(OR(AND($BS$134="NS",X478&lt;&gt;"NA",OR(X478="NS",X478=0)),AND($BS$134="NA",X478&lt;&gt;"NS",OR(X478="NA",X478=0))),0,
IF(OR(AND($BS$134&lt;&gt;"NS",$BS$134&lt;&gt;"NA",X478&lt;&gt;"NS",X478&lt;&gt;"NA",X478&gt;$BS$134),
AND(X478&gt;0,OR($BS$134="NS",$BS$134="NA")),
AND($BS$134&lt;&gt;"NS",$BS$134&lt;&gt;"NA",$BS$134&gt;=0,X478="NA"),
AND($BS$134&lt;&gt;"NS",$BS$134&lt;&gt;"NA",$BS$134=0,X478="NS")),1,0)))</f>
        <v>0</v>
      </c>
      <c r="CP478" s="202">
        <f t="shared" ref="CP478" si="666">IF($AH$96=$AJ$96,0,
IF(OR(AND($BS$134="NS",Y478&lt;&gt;"NA",OR(Y478="NS",Y478=0)),AND($BS$134="NA",Y478&lt;&gt;"NS",OR(Y478="NA",Y478=0))),0,
IF(OR(AND($BS$134&lt;&gt;"NS",$BS$134&lt;&gt;"NA",Y478&lt;&gt;"NS",Y478&lt;&gt;"NA",Y478&gt;$BS$134),
AND(Y478&gt;0,OR($BS$134="NS",$BS$134="NA")),
AND($BS$134&lt;&gt;"NS",$BS$134&lt;&gt;"NA",$BS$134&gt;=0,Y478="NA"),
AND($BS$134&lt;&gt;"NS",$BS$134&lt;&gt;"NA",$BS$134=0,Y478="NS")),1,0)))</f>
        <v>0</v>
      </c>
      <c r="CQ478" s="202">
        <f t="shared" ref="CQ478" si="667">IF($AH$96=$AJ$96,0,
IF(OR(AND($BS$134="NS",Z478&lt;&gt;"NA",OR(Z478="NS",Z478=0)),AND($BS$134="NA",Z478&lt;&gt;"NS",OR(Z478="NA",Z478=0))),0,
IF(OR(AND($BS$134&lt;&gt;"NS",$BS$134&lt;&gt;"NA",Z478&lt;&gt;"NS",Z478&lt;&gt;"NA",Z478&gt;$BS$134),
AND(Z478&gt;0,OR($BS$134="NS",$BS$134="NA")),
AND($BS$134&lt;&gt;"NS",$BS$134&lt;&gt;"NA",$BS$134&gt;=0,Z478="NA"),
AND($BS$134&lt;&gt;"NS",$BS$134&lt;&gt;"NA",$BS$134=0,Z478="NS")),1,0)))</f>
        <v>0</v>
      </c>
      <c r="CR478" s="202">
        <f t="shared" ref="CR478" si="668">IF($AH$96=$AJ$96,0,
IF(OR(AND($BS$134="NS",AA478&lt;&gt;"NA",OR(AA478="NS",AA478=0)),AND($BS$134="NA",AA478&lt;&gt;"NS",OR(AA478="NA",AA478=0))),0,
IF(OR(AND($BS$134&lt;&gt;"NS",$BS$134&lt;&gt;"NA",AA478&lt;&gt;"NS",AA478&lt;&gt;"NA",AA478&gt;$BS$134),
AND(AA478&gt;0,OR($BS$134="NS",$BS$134="NA")),
AND($BS$134&lt;&gt;"NS",$BS$134&lt;&gt;"NA",$BS$134&gt;=0,AA478="NA"),
AND($BS$134&lt;&gt;"NS",$BS$134&lt;&gt;"NA",$BS$134=0,AA478="NS")),1,0)))</f>
        <v>0</v>
      </c>
      <c r="CS478" s="202">
        <f t="shared" ref="CS478" si="669">IF($AH$96=$AJ$96,0,
IF(OR(AND($BS$134="NS",AB478&lt;&gt;"NA",OR(AB478="NS",AB478=0)),AND($BS$134="NA",AB478&lt;&gt;"NS",OR(AB478="NA",AB478=0))),0,
IF(OR(AND($BS$134&lt;&gt;"NS",$BS$134&lt;&gt;"NA",AB478&lt;&gt;"NS",AB478&lt;&gt;"NA",AB478&gt;$BS$134),
AND(AB478&gt;0,OR($BS$134="NS",$BS$134="NA")),
AND($BS$134&lt;&gt;"NS",$BS$134&lt;&gt;"NA",$BS$134&gt;=0,AB478="NA"),
AND($BS$134&lt;&gt;"NS",$BS$134&lt;&gt;"NA",$BS$134=0,AB478="NS")),1,0)))</f>
        <v>0</v>
      </c>
      <c r="CT478" s="202">
        <f t="shared" ref="CT478" si="670">IF($AH$96=$AJ$96,0,
IF(OR(AND($BS$134="NS",AC478&lt;&gt;"NA",OR(AC478="NS",AC478=0)),AND($BS$134="NA",AC478&lt;&gt;"NS",OR(AC478="NA",AC478=0))),0,
IF(OR(AND($BS$134&lt;&gt;"NS",$BS$134&lt;&gt;"NA",AC478&lt;&gt;"NS",AC478&lt;&gt;"NA",AC478&gt;$BS$134),
AND(AC478&gt;0,OR($BS$134="NS",$BS$134="NA")),
AND($BS$134&lt;&gt;"NS",$BS$134&lt;&gt;"NA",$BS$134&gt;=0,AC478="NA"),
AND($BS$134&lt;&gt;"NS",$BS$134&lt;&gt;"NA",$BS$134=0,AC478="NS")),1,0)))</f>
        <v>0</v>
      </c>
      <c r="CU478" s="202">
        <f t="shared" ref="CU478" si="671">IF($AH$96=$AJ$96,0,
IF(OR(AND($BS$134="NS",AD478&lt;&gt;"NA",OR(AD478="NS",AD478=0)),AND($BS$134="NA",AD478&lt;&gt;"NS",OR(AD478="NA",AD478=0))),0,
IF(OR(AND($BS$134&lt;&gt;"NS",$BS$134&lt;&gt;"NA",AD478&lt;&gt;"NS",AD478&lt;&gt;"NA",AD478&gt;$BS$134),
AND(AD478&gt;0,OR($BS$134="NS",$BS$134="NA")),
AND($BS$134&lt;&gt;"NS",$BS$134&lt;&gt;"NA",$BS$134&gt;=0,AD478="NA"),
AND($BS$134&lt;&gt;"NS",$BS$134&lt;&gt;"NA",$BS$134=0,AD478="NS")),1,0)))</f>
        <v>0</v>
      </c>
      <c r="CV478" s="202">
        <f t="shared" si="248"/>
        <v>0</v>
      </c>
      <c r="CW478" s="241" t="str">
        <f>IF(CV478=0,"",IF(SUM($CV$449:CV478)=1,_xlfn.NUMBERVALUE(C478),IF($CV$495&gt;SUM($CV$449:CV478),_xlfn.CONCAT(", ",_xlfn.NUMBERVALUE(C478)),IF($CV$495=SUM($CV$449:CV478),_xlfn.CONCAT(" y ",_xlfn.NUMBERVALUE(C478))))))</f>
        <v/>
      </c>
      <c r="CY478" s="563">
        <f t="shared" si="249"/>
        <v>0</v>
      </c>
      <c r="CZ478" s="563"/>
    </row>
    <row r="479" spans="1:104" s="211" customFormat="1" ht="15" customHeight="1">
      <c r="A479" s="18"/>
      <c r="B479" s="51"/>
      <c r="C479" s="48" t="s">
        <v>5030</v>
      </c>
      <c r="D479" s="547" t="str">
        <f>IF(CNGE_2024_M3_Secc1!D82="","",CNGE_2024_M3_Secc1!D82)</f>
        <v/>
      </c>
      <c r="E479" s="548"/>
      <c r="F479" s="548"/>
      <c r="G479" s="548"/>
      <c r="H479" s="548"/>
      <c r="I479" s="548"/>
      <c r="J479" s="548"/>
      <c r="K479" s="548"/>
      <c r="L479" s="548"/>
      <c r="M479" s="549"/>
      <c r="N479" s="103"/>
      <c r="O479" s="103"/>
      <c r="P479" s="103"/>
      <c r="Q479" s="103"/>
      <c r="R479" s="103"/>
      <c r="S479" s="103"/>
      <c r="T479" s="103"/>
      <c r="U479" s="103"/>
      <c r="V479" s="103"/>
      <c r="W479" s="103"/>
      <c r="X479" s="103"/>
      <c r="Y479" s="103"/>
      <c r="Z479" s="103"/>
      <c r="AA479" s="103"/>
      <c r="AB479" s="103"/>
      <c r="AC479" s="103"/>
      <c r="AD479" s="103"/>
      <c r="AE479" s="213"/>
      <c r="AF479" s="210"/>
      <c r="AH479" s="522">
        <f t="shared" si="225"/>
        <v>0</v>
      </c>
      <c r="AI479" s="522"/>
      <c r="AJ479" s="522">
        <f t="shared" si="226"/>
        <v>0</v>
      </c>
      <c r="AK479" s="522"/>
      <c r="AL479" s="522">
        <f t="shared" si="227"/>
        <v>0</v>
      </c>
      <c r="AM479" s="522" t="str">
        <f t="shared" si="228"/>
        <v>NA</v>
      </c>
      <c r="AN479" s="524">
        <f t="shared" si="229"/>
        <v>0</v>
      </c>
      <c r="AO479" s="526"/>
      <c r="AP479" s="125" t="str">
        <f>IF(AN479=0,"", IF(SUM($AN$449:AN479)=1,_xlfn.CONCAT(AQ479), IF($AN$495&gt;SUM($AN$449:AN479),_xlfn.CONCAT(", ",AQ479), IF($AN$495=SUM($AN$449:AN479),_xlfn.CONCAT(" y ",AQ479,".")))))</f>
        <v/>
      </c>
      <c r="AQ479" s="113">
        <f t="shared" si="230"/>
        <v>30</v>
      </c>
      <c r="AS479" s="563">
        <f t="shared" si="250"/>
        <v>0</v>
      </c>
      <c r="AT479" s="563"/>
      <c r="BB479" s="202" t="e" cm="1">
        <f t="array" ref="BB479">IF(CNGE_2024_M3_Secc1!$AO$111=CNGE_2024_M3_Secc1!$AQ$111,O,IF(CNGE_2024_M3_Secc1!O150="",1,0))</f>
        <v>#NAME?</v>
      </c>
      <c r="BC479" s="202" t="e" cm="1">
        <f t="array" ref="BC479">IF(CNGE_2024_M3_Secc1!$AO$111=CNGE_2024_M3_Secc1!$AQ$111,O,IF(CNGE_2024_M3_Secc1!P150="",1,0))</f>
        <v>#NAME?</v>
      </c>
      <c r="BD479" s="202" t="e" cm="1">
        <f t="array" ref="BD479">IF(CNGE_2024_M3_Secc1!$AO$111=CNGE_2024_M3_Secc1!$AQ$111,O,IF(CNGE_2024_M3_Secc1!Q150="",1,0))</f>
        <v>#NAME?</v>
      </c>
      <c r="BE479" s="202" t="e" cm="1">
        <f t="array" ref="BE479">IF(CNGE_2024_M3_Secc1!$AO$111=CNGE_2024_M3_Secc1!$AQ$111,O,IF(CNGE_2024_M3_Secc1!R150="",1,0))</f>
        <v>#NAME?</v>
      </c>
      <c r="BF479" s="202" t="e" cm="1">
        <f t="array" ref="BF479">IF(CNGE_2024_M3_Secc1!$AO$111=CNGE_2024_M3_Secc1!$AQ$111,O,IF(CNGE_2024_M3_Secc1!S150="",1,0))</f>
        <v>#NAME?</v>
      </c>
      <c r="BG479" s="202" t="e" cm="1">
        <f t="array" ref="BG479">IF(CNGE_2024_M3_Secc1!$AO$111=CNGE_2024_M3_Secc1!$AQ$111,O,IF(CNGE_2024_M3_Secc1!T150="",1,0))</f>
        <v>#NAME?</v>
      </c>
      <c r="BH479" s="202" t="e" cm="1">
        <f t="array" ref="BH479">IF(CNGE_2024_M3_Secc1!$AO$111=CNGE_2024_M3_Secc1!$AQ$111,O,IF(CNGE_2024_M3_Secc1!U150="",1,0))</f>
        <v>#NAME?</v>
      </c>
      <c r="BI479" s="202" t="e" cm="1">
        <f t="array" ref="BI479">IF(CNGE_2024_M3_Secc1!$AO$111=CNGE_2024_M3_Secc1!$AQ$111,O,IF(CNGE_2024_M3_Secc1!V150="",1,0))</f>
        <v>#NAME?</v>
      </c>
      <c r="BJ479" s="202" t="e" cm="1">
        <f t="array" ref="BJ479">IF(CNGE_2024_M3_Secc1!$AO$111=CNGE_2024_M3_Secc1!$AQ$111,O,IF(CNGE_2024_M3_Secc1!W150="",1,0))</f>
        <v>#NAME?</v>
      </c>
      <c r="BK479" s="202" t="e" cm="1">
        <f t="array" ref="BK479">IF(CNGE_2024_M3_Secc1!$AO$111=CNGE_2024_M3_Secc1!$AQ$111,O,IF(CNGE_2024_M3_Secc1!X150="",1,0))</f>
        <v>#NAME?</v>
      </c>
      <c r="BL479" s="202" t="e" cm="1">
        <f t="array" ref="BL479">IF(CNGE_2024_M3_Secc1!$AO$111=CNGE_2024_M3_Secc1!$AQ$111,O,IF(CNGE_2024_M3_Secc1!Y150="",1,0))</f>
        <v>#NAME?</v>
      </c>
      <c r="BM479" s="202" t="e" cm="1">
        <f t="array" ref="BM479">IF(CNGE_2024_M3_Secc1!$AO$111=CNGE_2024_M3_Secc1!$AQ$111,O,IF(CNGE_2024_M3_Secc1!Z150="",1,0))</f>
        <v>#NAME?</v>
      </c>
      <c r="BN479" s="202" t="e" cm="1">
        <f t="array" ref="BN479">IF(CNGE_2024_M3_Secc1!$AO$111=CNGE_2024_M3_Secc1!$AQ$111,O,IF(CNGE_2024_M3_Secc1!AA150="",1,0))</f>
        <v>#NAME?</v>
      </c>
      <c r="BO479" s="202" t="e" cm="1">
        <f t="array" ref="BO479">IF(CNGE_2024_M3_Secc1!$AO$111=CNGE_2024_M3_Secc1!$AQ$111,O,IF(CNGE_2024_M3_Secc1!AB150="",1,0))</f>
        <v>#NAME?</v>
      </c>
      <c r="BP479" s="202" t="e" cm="1">
        <f t="array" ref="BP479">IF(CNGE_2024_M3_Secc1!$AO$111=CNGE_2024_M3_Secc1!$AQ$111,O,IF(CNGE_2024_M3_Secc1!AC150="",1,0))</f>
        <v>#NAME?</v>
      </c>
      <c r="BQ479" s="202" t="e" cm="1">
        <f t="array" ref="BQ479">IF(CNGE_2024_M3_Secc1!$AO$111=CNGE_2024_M3_Secc1!$AQ$111,O,IF(CNGE_2024_M3_Secc1!AD150="",1,0))</f>
        <v>#NAME?</v>
      </c>
      <c r="BS479" s="563">
        <f t="shared" si="251"/>
        <v>0</v>
      </c>
      <c r="BT479" s="563"/>
      <c r="BU479" s="563">
        <f t="shared" si="231"/>
        <v>0</v>
      </c>
      <c r="BV479" s="563"/>
      <c r="BW479" s="563">
        <f t="shared" si="232"/>
        <v>0</v>
      </c>
      <c r="BX479" s="563"/>
      <c r="CF479" s="202">
        <f>IF($AH$96=$AJ$96,0,
IF(OR(AND($BS$135="NS",O479&lt;&gt;"NA",OR(O479="NS",O479=0)),AND($BS$135="NA",O479&lt;&gt;"NS",OR(O479="NA",O479=0))),0,
IF(OR(AND($BS$135&lt;&gt;"NS",$BS$135&lt;&gt;"NA",O479&lt;&gt;"NS",O479&lt;&gt;"NA",O479&gt;$BS$135),
AND(O479&gt;0,OR($BS$135="NS",$BS$135="NA")),
AND($BS$135&lt;&gt;"NS",$BS$135&lt;&gt;"NA",$BS$135&gt;=0,O479="NA"),
AND($BS$135&lt;&gt;"NS",$BS$135&lt;&gt;"NA",$BS$135=0,O479="NS")),1,0)))</f>
        <v>0</v>
      </c>
      <c r="CG479" s="202">
        <f t="shared" ref="CG479" si="672">IF($AH$96=$AJ$96,0,
IF(OR(AND($BS$135="NS",P479&lt;&gt;"NA",OR(P479="NS",P479=0)),AND($BS$135="NA",P479&lt;&gt;"NS",OR(P479="NA",P479=0))),0,
IF(OR(AND($BS$135&lt;&gt;"NS",$BS$135&lt;&gt;"NA",P479&lt;&gt;"NS",P479&lt;&gt;"NA",P479&gt;$BS$135),
AND(P479&gt;0,OR($BS$135="NS",$BS$135="NA")),
AND($BS$135&lt;&gt;"NS",$BS$135&lt;&gt;"NA",$BS$135&gt;=0,P479="NA"),
AND($BS$135&lt;&gt;"NS",$BS$135&lt;&gt;"NA",$BS$135=0,P479="NS")),1,0)))</f>
        <v>0</v>
      </c>
      <c r="CH479" s="202">
        <f t="shared" ref="CH479" si="673">IF($AH$96=$AJ$96,0,
IF(OR(AND($BS$135="NS",Q479&lt;&gt;"NA",OR(Q479="NS",Q479=0)),AND($BS$135="NA",Q479&lt;&gt;"NS",OR(Q479="NA",Q479=0))),0,
IF(OR(AND($BS$135&lt;&gt;"NS",$BS$135&lt;&gt;"NA",Q479&lt;&gt;"NS",Q479&lt;&gt;"NA",Q479&gt;$BS$135),
AND(Q479&gt;0,OR($BS$135="NS",$BS$135="NA")),
AND($BS$135&lt;&gt;"NS",$BS$135&lt;&gt;"NA",$BS$135&gt;=0,Q479="NA"),
AND($BS$135&lt;&gt;"NS",$BS$135&lt;&gt;"NA",$BS$135=0,Q479="NS")),1,0)))</f>
        <v>0</v>
      </c>
      <c r="CI479" s="202">
        <f t="shared" ref="CI479" si="674">IF($AH$96=$AJ$96,0,
IF(OR(AND($BS$135="NS",R479&lt;&gt;"NA",OR(R479="NS",R479=0)),AND($BS$135="NA",R479&lt;&gt;"NS",OR(R479="NA",R479=0))),0,
IF(OR(AND($BS$135&lt;&gt;"NS",$BS$135&lt;&gt;"NA",R479&lt;&gt;"NS",R479&lt;&gt;"NA",R479&gt;$BS$135),
AND(R479&gt;0,OR($BS$135="NS",$BS$135="NA")),
AND($BS$135&lt;&gt;"NS",$BS$135&lt;&gt;"NA",$BS$135&gt;=0,R479="NA"),
AND($BS$135&lt;&gt;"NS",$BS$135&lt;&gt;"NA",$BS$135=0,R479="NS")),1,0)))</f>
        <v>0</v>
      </c>
      <c r="CJ479" s="202">
        <f t="shared" ref="CJ479" si="675">IF($AH$96=$AJ$96,0,
IF(OR(AND($BS$135="NS",S479&lt;&gt;"NA",OR(S479="NS",S479=0)),AND($BS$135="NA",S479&lt;&gt;"NS",OR(S479="NA",S479=0))),0,
IF(OR(AND($BS$135&lt;&gt;"NS",$BS$135&lt;&gt;"NA",S479&lt;&gt;"NS",S479&lt;&gt;"NA",S479&gt;$BS$135),
AND(S479&gt;0,OR($BS$135="NS",$BS$135="NA")),
AND($BS$135&lt;&gt;"NS",$BS$135&lt;&gt;"NA",$BS$135&gt;=0,S479="NA"),
AND($BS$135&lt;&gt;"NS",$BS$135&lt;&gt;"NA",$BS$135=0,S479="NS")),1,0)))</f>
        <v>0</v>
      </c>
      <c r="CK479" s="202">
        <f t="shared" ref="CK479" si="676">IF($AH$96=$AJ$96,0,
IF(OR(AND($BS$135="NS",T479&lt;&gt;"NA",OR(T479="NS",T479=0)),AND($BS$135="NA",T479&lt;&gt;"NS",OR(T479="NA",T479=0))),0,
IF(OR(AND($BS$135&lt;&gt;"NS",$BS$135&lt;&gt;"NA",T479&lt;&gt;"NS",T479&lt;&gt;"NA",T479&gt;$BS$135),
AND(T479&gt;0,OR($BS$135="NS",$BS$135="NA")),
AND($BS$135&lt;&gt;"NS",$BS$135&lt;&gt;"NA",$BS$135&gt;=0,T479="NA"),
AND($BS$135&lt;&gt;"NS",$BS$135&lt;&gt;"NA",$BS$135=0,T479="NS")),1,0)))</f>
        <v>0</v>
      </c>
      <c r="CL479" s="202">
        <f t="shared" ref="CL479" si="677">IF($AH$96=$AJ$96,0,
IF(OR(AND($BS$135="NS",U479&lt;&gt;"NA",OR(U479="NS",U479=0)),AND($BS$135="NA",U479&lt;&gt;"NS",OR(U479="NA",U479=0))),0,
IF(OR(AND($BS$135&lt;&gt;"NS",$BS$135&lt;&gt;"NA",U479&lt;&gt;"NS",U479&lt;&gt;"NA",U479&gt;$BS$135),
AND(U479&gt;0,OR($BS$135="NS",$BS$135="NA")),
AND($BS$135&lt;&gt;"NS",$BS$135&lt;&gt;"NA",$BS$135&gt;=0,U479="NA"),
AND($BS$135&lt;&gt;"NS",$BS$135&lt;&gt;"NA",$BS$135=0,U479="NS")),1,0)))</f>
        <v>0</v>
      </c>
      <c r="CM479" s="202">
        <f t="shared" ref="CM479" si="678">IF($AH$96=$AJ$96,0,
IF(OR(AND($BS$135="NS",V479&lt;&gt;"NA",OR(V479="NS",V479=0)),AND($BS$135="NA",V479&lt;&gt;"NS",OR(V479="NA",V479=0))),0,
IF(OR(AND($BS$135&lt;&gt;"NS",$BS$135&lt;&gt;"NA",V479&lt;&gt;"NS",V479&lt;&gt;"NA",V479&gt;$BS$135),
AND(V479&gt;0,OR($BS$135="NS",$BS$135="NA")),
AND($BS$135&lt;&gt;"NS",$BS$135&lt;&gt;"NA",$BS$135&gt;=0,V479="NA"),
AND($BS$135&lt;&gt;"NS",$BS$135&lt;&gt;"NA",$BS$135=0,V479="NS")),1,0)))</f>
        <v>0</v>
      </c>
      <c r="CN479" s="202">
        <f t="shared" ref="CN479" si="679">IF($AH$96=$AJ$96,0,
IF(OR(AND($BS$135="NS",W479&lt;&gt;"NA",OR(W479="NS",W479=0)),AND($BS$135="NA",W479&lt;&gt;"NS",OR(W479="NA",W479=0))),0,
IF(OR(AND($BS$135&lt;&gt;"NS",$BS$135&lt;&gt;"NA",W479&lt;&gt;"NS",W479&lt;&gt;"NA",W479&gt;$BS$135),
AND(W479&gt;0,OR($BS$135="NS",$BS$135="NA")),
AND($BS$135&lt;&gt;"NS",$BS$135&lt;&gt;"NA",$BS$135&gt;=0,W479="NA"),
AND($BS$135&lt;&gt;"NS",$BS$135&lt;&gt;"NA",$BS$135=0,W479="NS")),1,0)))</f>
        <v>0</v>
      </c>
      <c r="CO479" s="202">
        <f t="shared" ref="CO479" si="680">IF($AH$96=$AJ$96,0,
IF(OR(AND($BS$135="NS",X479&lt;&gt;"NA",OR(X479="NS",X479=0)),AND($BS$135="NA",X479&lt;&gt;"NS",OR(X479="NA",X479=0))),0,
IF(OR(AND($BS$135&lt;&gt;"NS",$BS$135&lt;&gt;"NA",X479&lt;&gt;"NS",X479&lt;&gt;"NA",X479&gt;$BS$135),
AND(X479&gt;0,OR($BS$135="NS",$BS$135="NA")),
AND($BS$135&lt;&gt;"NS",$BS$135&lt;&gt;"NA",$BS$135&gt;=0,X479="NA"),
AND($BS$135&lt;&gt;"NS",$BS$135&lt;&gt;"NA",$BS$135=0,X479="NS")),1,0)))</f>
        <v>0</v>
      </c>
      <c r="CP479" s="202">
        <f t="shared" ref="CP479" si="681">IF($AH$96=$AJ$96,0,
IF(OR(AND($BS$135="NS",Y479&lt;&gt;"NA",OR(Y479="NS",Y479=0)),AND($BS$135="NA",Y479&lt;&gt;"NS",OR(Y479="NA",Y479=0))),0,
IF(OR(AND($BS$135&lt;&gt;"NS",$BS$135&lt;&gt;"NA",Y479&lt;&gt;"NS",Y479&lt;&gt;"NA",Y479&gt;$BS$135),
AND(Y479&gt;0,OR($BS$135="NS",$BS$135="NA")),
AND($BS$135&lt;&gt;"NS",$BS$135&lt;&gt;"NA",$BS$135&gt;=0,Y479="NA"),
AND($BS$135&lt;&gt;"NS",$BS$135&lt;&gt;"NA",$BS$135=0,Y479="NS")),1,0)))</f>
        <v>0</v>
      </c>
      <c r="CQ479" s="202">
        <f t="shared" ref="CQ479" si="682">IF($AH$96=$AJ$96,0,
IF(OR(AND($BS$135="NS",Z479&lt;&gt;"NA",OR(Z479="NS",Z479=0)),AND($BS$135="NA",Z479&lt;&gt;"NS",OR(Z479="NA",Z479=0))),0,
IF(OR(AND($BS$135&lt;&gt;"NS",$BS$135&lt;&gt;"NA",Z479&lt;&gt;"NS",Z479&lt;&gt;"NA",Z479&gt;$BS$135),
AND(Z479&gt;0,OR($BS$135="NS",$BS$135="NA")),
AND($BS$135&lt;&gt;"NS",$BS$135&lt;&gt;"NA",$BS$135&gt;=0,Z479="NA"),
AND($BS$135&lt;&gt;"NS",$BS$135&lt;&gt;"NA",$BS$135=0,Z479="NS")),1,0)))</f>
        <v>0</v>
      </c>
      <c r="CR479" s="202">
        <f t="shared" ref="CR479" si="683">IF($AH$96=$AJ$96,0,
IF(OR(AND($BS$135="NS",AA479&lt;&gt;"NA",OR(AA479="NS",AA479=0)),AND($BS$135="NA",AA479&lt;&gt;"NS",OR(AA479="NA",AA479=0))),0,
IF(OR(AND($BS$135&lt;&gt;"NS",$BS$135&lt;&gt;"NA",AA479&lt;&gt;"NS",AA479&lt;&gt;"NA",AA479&gt;$BS$135),
AND(AA479&gt;0,OR($BS$135="NS",$BS$135="NA")),
AND($BS$135&lt;&gt;"NS",$BS$135&lt;&gt;"NA",$BS$135&gt;=0,AA479="NA"),
AND($BS$135&lt;&gt;"NS",$BS$135&lt;&gt;"NA",$BS$135=0,AA479="NS")),1,0)))</f>
        <v>0</v>
      </c>
      <c r="CS479" s="202">
        <f t="shared" ref="CS479" si="684">IF($AH$96=$AJ$96,0,
IF(OR(AND($BS$135="NS",AB479&lt;&gt;"NA",OR(AB479="NS",AB479=0)),AND($BS$135="NA",AB479&lt;&gt;"NS",OR(AB479="NA",AB479=0))),0,
IF(OR(AND($BS$135&lt;&gt;"NS",$BS$135&lt;&gt;"NA",AB479&lt;&gt;"NS",AB479&lt;&gt;"NA",AB479&gt;$BS$135),
AND(AB479&gt;0,OR($BS$135="NS",$BS$135="NA")),
AND($BS$135&lt;&gt;"NS",$BS$135&lt;&gt;"NA",$BS$135&gt;=0,AB479="NA"),
AND($BS$135&lt;&gt;"NS",$BS$135&lt;&gt;"NA",$BS$135=0,AB479="NS")),1,0)))</f>
        <v>0</v>
      </c>
      <c r="CT479" s="202">
        <f t="shared" ref="CT479" si="685">IF($AH$96=$AJ$96,0,
IF(OR(AND($BS$135="NS",AC479&lt;&gt;"NA",OR(AC479="NS",AC479=0)),AND($BS$135="NA",AC479&lt;&gt;"NS",OR(AC479="NA",AC479=0))),0,
IF(OR(AND($BS$135&lt;&gt;"NS",$BS$135&lt;&gt;"NA",AC479&lt;&gt;"NS",AC479&lt;&gt;"NA",AC479&gt;$BS$135),
AND(AC479&gt;0,OR($BS$135="NS",$BS$135="NA")),
AND($BS$135&lt;&gt;"NS",$BS$135&lt;&gt;"NA",$BS$135&gt;=0,AC479="NA"),
AND($BS$135&lt;&gt;"NS",$BS$135&lt;&gt;"NA",$BS$135=0,AC479="NS")),1,0)))</f>
        <v>0</v>
      </c>
      <c r="CU479" s="202">
        <f t="shared" ref="CU479" si="686">IF($AH$96=$AJ$96,0,
IF(OR(AND($BS$135="NS",AD479&lt;&gt;"NA",OR(AD479="NS",AD479=0)),AND($BS$135="NA",AD479&lt;&gt;"NS",OR(AD479="NA",AD479=0))),0,
IF(OR(AND($BS$135&lt;&gt;"NS",$BS$135&lt;&gt;"NA",AD479&lt;&gt;"NS",AD479&lt;&gt;"NA",AD479&gt;$BS$135),
AND(AD479&gt;0,OR($BS$135="NS",$BS$135="NA")),
AND($BS$135&lt;&gt;"NS",$BS$135&lt;&gt;"NA",$BS$135&gt;=0,AD479="NA"),
AND($BS$135&lt;&gt;"NS",$BS$135&lt;&gt;"NA",$BS$135=0,AD479="NS")),1,0)))</f>
        <v>0</v>
      </c>
      <c r="CV479" s="202">
        <f t="shared" si="248"/>
        <v>0</v>
      </c>
      <c r="CW479" s="241" t="str">
        <f>IF(CV479=0,"",IF(SUM($CV$449:CV479)=1,_xlfn.NUMBERVALUE(C479),IF($CV$495&gt;SUM($CV$449:CV479),_xlfn.CONCAT(", ",_xlfn.NUMBERVALUE(C479)),IF($CV$495=SUM($CV$449:CV479),_xlfn.CONCAT(" y ",_xlfn.NUMBERVALUE(C479))))))</f>
        <v/>
      </c>
      <c r="CY479" s="563">
        <f t="shared" si="249"/>
        <v>0</v>
      </c>
      <c r="CZ479" s="563"/>
    </row>
    <row r="480" spans="1:104" s="211" customFormat="1" ht="15" customHeight="1">
      <c r="A480" s="18"/>
      <c r="B480" s="51"/>
      <c r="C480" s="48" t="s">
        <v>5031</v>
      </c>
      <c r="D480" s="547" t="str">
        <f>IF(CNGE_2024_M3_Secc1!D83="","",CNGE_2024_M3_Secc1!D83)</f>
        <v/>
      </c>
      <c r="E480" s="548"/>
      <c r="F480" s="548"/>
      <c r="G480" s="548"/>
      <c r="H480" s="548"/>
      <c r="I480" s="548"/>
      <c r="J480" s="548"/>
      <c r="K480" s="548"/>
      <c r="L480" s="548"/>
      <c r="M480" s="549"/>
      <c r="N480" s="103"/>
      <c r="O480" s="103"/>
      <c r="P480" s="103"/>
      <c r="Q480" s="103"/>
      <c r="R480" s="103"/>
      <c r="S480" s="103"/>
      <c r="T480" s="103"/>
      <c r="U480" s="103"/>
      <c r="V480" s="103"/>
      <c r="W480" s="103"/>
      <c r="X480" s="103"/>
      <c r="Y480" s="103"/>
      <c r="Z480" s="103"/>
      <c r="AA480" s="103"/>
      <c r="AB480" s="103"/>
      <c r="AC480" s="103"/>
      <c r="AD480" s="103"/>
      <c r="AE480" s="213"/>
      <c r="AF480" s="210"/>
      <c r="AH480" s="522">
        <f t="shared" si="225"/>
        <v>0</v>
      </c>
      <c r="AI480" s="522"/>
      <c r="AJ480" s="522">
        <f t="shared" si="226"/>
        <v>0</v>
      </c>
      <c r="AK480" s="522"/>
      <c r="AL480" s="522">
        <f t="shared" si="227"/>
        <v>0</v>
      </c>
      <c r="AM480" s="522" t="str">
        <f t="shared" si="228"/>
        <v>NA</v>
      </c>
      <c r="AN480" s="524">
        <f t="shared" si="229"/>
        <v>0</v>
      </c>
      <c r="AO480" s="526"/>
      <c r="AP480" s="125" t="str">
        <f>IF(AN480=0,"", IF(SUM($AN$449:AN480)=1,_xlfn.CONCAT(AQ480), IF($AN$495&gt;SUM($AN$449:AN480),_xlfn.CONCAT(", ",AQ480), IF($AN$495=SUM($AN$449:AN480),_xlfn.CONCAT(" y ",AQ480,".")))))</f>
        <v/>
      </c>
      <c r="AQ480" s="113">
        <f t="shared" si="230"/>
        <v>31</v>
      </c>
      <c r="AS480" s="563">
        <f t="shared" si="250"/>
        <v>0</v>
      </c>
      <c r="AT480" s="563"/>
      <c r="BB480" s="202" t="e" cm="1">
        <f t="array" ref="BB480">IF(CNGE_2024_M3_Secc1!$AO$111=CNGE_2024_M3_Secc1!$AQ$111,O,IF(CNGE_2024_M3_Secc1!O151="",1,0))</f>
        <v>#NAME?</v>
      </c>
      <c r="BC480" s="202" t="e" cm="1">
        <f t="array" ref="BC480">IF(CNGE_2024_M3_Secc1!$AO$111=CNGE_2024_M3_Secc1!$AQ$111,O,IF(CNGE_2024_M3_Secc1!P151="",1,0))</f>
        <v>#NAME?</v>
      </c>
      <c r="BD480" s="202" t="e" cm="1">
        <f t="array" ref="BD480">IF(CNGE_2024_M3_Secc1!$AO$111=CNGE_2024_M3_Secc1!$AQ$111,O,IF(CNGE_2024_M3_Secc1!Q151="",1,0))</f>
        <v>#NAME?</v>
      </c>
      <c r="BE480" s="202" t="e" cm="1">
        <f t="array" ref="BE480">IF(CNGE_2024_M3_Secc1!$AO$111=CNGE_2024_M3_Secc1!$AQ$111,O,IF(CNGE_2024_M3_Secc1!R151="",1,0))</f>
        <v>#NAME?</v>
      </c>
      <c r="BF480" s="202" t="e" cm="1">
        <f t="array" ref="BF480">IF(CNGE_2024_M3_Secc1!$AO$111=CNGE_2024_M3_Secc1!$AQ$111,O,IF(CNGE_2024_M3_Secc1!S151="",1,0))</f>
        <v>#NAME?</v>
      </c>
      <c r="BG480" s="202" t="e" cm="1">
        <f t="array" ref="BG480">IF(CNGE_2024_M3_Secc1!$AO$111=CNGE_2024_M3_Secc1!$AQ$111,O,IF(CNGE_2024_M3_Secc1!T151="",1,0))</f>
        <v>#NAME?</v>
      </c>
      <c r="BH480" s="202" t="e" cm="1">
        <f t="array" ref="BH480">IF(CNGE_2024_M3_Secc1!$AO$111=CNGE_2024_M3_Secc1!$AQ$111,O,IF(CNGE_2024_M3_Secc1!U151="",1,0))</f>
        <v>#NAME?</v>
      </c>
      <c r="BI480" s="202" t="e" cm="1">
        <f t="array" ref="BI480">IF(CNGE_2024_M3_Secc1!$AO$111=CNGE_2024_M3_Secc1!$AQ$111,O,IF(CNGE_2024_M3_Secc1!V151="",1,0))</f>
        <v>#NAME?</v>
      </c>
      <c r="BJ480" s="202" t="e" cm="1">
        <f t="array" ref="BJ480">IF(CNGE_2024_M3_Secc1!$AO$111=CNGE_2024_M3_Secc1!$AQ$111,O,IF(CNGE_2024_M3_Secc1!W151="",1,0))</f>
        <v>#NAME?</v>
      </c>
      <c r="BK480" s="202" t="e" cm="1">
        <f t="array" ref="BK480">IF(CNGE_2024_M3_Secc1!$AO$111=CNGE_2024_M3_Secc1!$AQ$111,O,IF(CNGE_2024_M3_Secc1!X151="",1,0))</f>
        <v>#NAME?</v>
      </c>
      <c r="BL480" s="202" t="e" cm="1">
        <f t="array" ref="BL480">IF(CNGE_2024_M3_Secc1!$AO$111=CNGE_2024_M3_Secc1!$AQ$111,O,IF(CNGE_2024_M3_Secc1!Y151="",1,0))</f>
        <v>#NAME?</v>
      </c>
      <c r="BM480" s="202" t="e" cm="1">
        <f t="array" ref="BM480">IF(CNGE_2024_M3_Secc1!$AO$111=CNGE_2024_M3_Secc1!$AQ$111,O,IF(CNGE_2024_M3_Secc1!Z151="",1,0))</f>
        <v>#NAME?</v>
      </c>
      <c r="BN480" s="202" t="e" cm="1">
        <f t="array" ref="BN480">IF(CNGE_2024_M3_Secc1!$AO$111=CNGE_2024_M3_Secc1!$AQ$111,O,IF(CNGE_2024_M3_Secc1!AA151="",1,0))</f>
        <v>#NAME?</v>
      </c>
      <c r="BO480" s="202" t="e" cm="1">
        <f t="array" ref="BO480">IF(CNGE_2024_M3_Secc1!$AO$111=CNGE_2024_M3_Secc1!$AQ$111,O,IF(CNGE_2024_M3_Secc1!AB151="",1,0))</f>
        <v>#NAME?</v>
      </c>
      <c r="BP480" s="202" t="e" cm="1">
        <f t="array" ref="BP480">IF(CNGE_2024_M3_Secc1!$AO$111=CNGE_2024_M3_Secc1!$AQ$111,O,IF(CNGE_2024_M3_Secc1!AC151="",1,0))</f>
        <v>#NAME?</v>
      </c>
      <c r="BQ480" s="202" t="e" cm="1">
        <f t="array" ref="BQ480">IF(CNGE_2024_M3_Secc1!$AO$111=CNGE_2024_M3_Secc1!$AQ$111,O,IF(CNGE_2024_M3_Secc1!AD151="",1,0))</f>
        <v>#NAME?</v>
      </c>
      <c r="BS480" s="563">
        <f t="shared" si="251"/>
        <v>0</v>
      </c>
      <c r="BT480" s="563"/>
      <c r="BU480" s="563">
        <f t="shared" si="231"/>
        <v>0</v>
      </c>
      <c r="BV480" s="563"/>
      <c r="BW480" s="563">
        <f t="shared" si="232"/>
        <v>0</v>
      </c>
      <c r="BX480" s="563"/>
      <c r="CF480" s="202">
        <f>IF($AH$96=$AJ$96,0,
IF(OR(AND($BS$136="NS",O480&lt;&gt;"NA",OR(O480="NS",O480=0)),AND($BS$136="NA",O480&lt;&gt;"NS",OR(O480="NA",O480=0))),0,
IF(OR(AND($BS$136&lt;&gt;"NS",$BS$136&lt;&gt;"NA",O480&lt;&gt;"NS",O480&lt;&gt;"NA",O480&gt;$BS$136),
AND(O480&gt;0,OR($BS$136="NS",$BS$136="NA")),
AND($BS$136&lt;&gt;"NS",$BS$136&lt;&gt;"NA",$BS$136&gt;=0,O480="NA"),
AND($BS$136&lt;&gt;"NS",$BS$136&lt;&gt;"NA",$BS$136=0,O480="NS")),1,0)))</f>
        <v>0</v>
      </c>
      <c r="CG480" s="202">
        <f t="shared" ref="CG480" si="687">IF($AH$96=$AJ$96,0,
IF(OR(AND($BS$136="NS",P480&lt;&gt;"NA",OR(P480="NS",P480=0)),AND($BS$136="NA",P480&lt;&gt;"NS",OR(P480="NA",P480=0))),0,
IF(OR(AND($BS$136&lt;&gt;"NS",$BS$136&lt;&gt;"NA",P480&lt;&gt;"NS",P480&lt;&gt;"NA",P480&gt;$BS$136),
AND(P480&gt;0,OR($BS$136="NS",$BS$136="NA")),
AND($BS$136&lt;&gt;"NS",$BS$136&lt;&gt;"NA",$BS$136&gt;=0,P480="NA"),
AND($BS$136&lt;&gt;"NS",$BS$136&lt;&gt;"NA",$BS$136=0,P480="NS")),1,0)))</f>
        <v>0</v>
      </c>
      <c r="CH480" s="202">
        <f t="shared" ref="CH480" si="688">IF($AH$96=$AJ$96,0,
IF(OR(AND($BS$136="NS",Q480&lt;&gt;"NA",OR(Q480="NS",Q480=0)),AND($BS$136="NA",Q480&lt;&gt;"NS",OR(Q480="NA",Q480=0))),0,
IF(OR(AND($BS$136&lt;&gt;"NS",$BS$136&lt;&gt;"NA",Q480&lt;&gt;"NS",Q480&lt;&gt;"NA",Q480&gt;$BS$136),
AND(Q480&gt;0,OR($BS$136="NS",$BS$136="NA")),
AND($BS$136&lt;&gt;"NS",$BS$136&lt;&gt;"NA",$BS$136&gt;=0,Q480="NA"),
AND($BS$136&lt;&gt;"NS",$BS$136&lt;&gt;"NA",$BS$136=0,Q480="NS")),1,0)))</f>
        <v>0</v>
      </c>
      <c r="CI480" s="202">
        <f t="shared" ref="CI480" si="689">IF($AH$96=$AJ$96,0,
IF(OR(AND($BS$136="NS",R480&lt;&gt;"NA",OR(R480="NS",R480=0)),AND($BS$136="NA",R480&lt;&gt;"NS",OR(R480="NA",R480=0))),0,
IF(OR(AND($BS$136&lt;&gt;"NS",$BS$136&lt;&gt;"NA",R480&lt;&gt;"NS",R480&lt;&gt;"NA",R480&gt;$BS$136),
AND(R480&gt;0,OR($BS$136="NS",$BS$136="NA")),
AND($BS$136&lt;&gt;"NS",$BS$136&lt;&gt;"NA",$BS$136&gt;=0,R480="NA"),
AND($BS$136&lt;&gt;"NS",$BS$136&lt;&gt;"NA",$BS$136=0,R480="NS")),1,0)))</f>
        <v>0</v>
      </c>
      <c r="CJ480" s="202">
        <f t="shared" ref="CJ480" si="690">IF($AH$96=$AJ$96,0,
IF(OR(AND($BS$136="NS",S480&lt;&gt;"NA",OR(S480="NS",S480=0)),AND($BS$136="NA",S480&lt;&gt;"NS",OR(S480="NA",S480=0))),0,
IF(OR(AND($BS$136&lt;&gt;"NS",$BS$136&lt;&gt;"NA",S480&lt;&gt;"NS",S480&lt;&gt;"NA",S480&gt;$BS$136),
AND(S480&gt;0,OR($BS$136="NS",$BS$136="NA")),
AND($BS$136&lt;&gt;"NS",$BS$136&lt;&gt;"NA",$BS$136&gt;=0,S480="NA"),
AND($BS$136&lt;&gt;"NS",$BS$136&lt;&gt;"NA",$BS$136=0,S480="NS")),1,0)))</f>
        <v>0</v>
      </c>
      <c r="CK480" s="202">
        <f t="shared" ref="CK480" si="691">IF($AH$96=$AJ$96,0,
IF(OR(AND($BS$136="NS",T480&lt;&gt;"NA",OR(T480="NS",T480=0)),AND($BS$136="NA",T480&lt;&gt;"NS",OR(T480="NA",T480=0))),0,
IF(OR(AND($BS$136&lt;&gt;"NS",$BS$136&lt;&gt;"NA",T480&lt;&gt;"NS",T480&lt;&gt;"NA",T480&gt;$BS$136),
AND(T480&gt;0,OR($BS$136="NS",$BS$136="NA")),
AND($BS$136&lt;&gt;"NS",$BS$136&lt;&gt;"NA",$BS$136&gt;=0,T480="NA"),
AND($BS$136&lt;&gt;"NS",$BS$136&lt;&gt;"NA",$BS$136=0,T480="NS")),1,0)))</f>
        <v>0</v>
      </c>
      <c r="CL480" s="202">
        <f t="shared" ref="CL480" si="692">IF($AH$96=$AJ$96,0,
IF(OR(AND($BS$136="NS",U480&lt;&gt;"NA",OR(U480="NS",U480=0)),AND($BS$136="NA",U480&lt;&gt;"NS",OR(U480="NA",U480=0))),0,
IF(OR(AND($BS$136&lt;&gt;"NS",$BS$136&lt;&gt;"NA",U480&lt;&gt;"NS",U480&lt;&gt;"NA",U480&gt;$BS$136),
AND(U480&gt;0,OR($BS$136="NS",$BS$136="NA")),
AND($BS$136&lt;&gt;"NS",$BS$136&lt;&gt;"NA",$BS$136&gt;=0,U480="NA"),
AND($BS$136&lt;&gt;"NS",$BS$136&lt;&gt;"NA",$BS$136=0,U480="NS")),1,0)))</f>
        <v>0</v>
      </c>
      <c r="CM480" s="202">
        <f t="shared" ref="CM480" si="693">IF($AH$96=$AJ$96,0,
IF(OR(AND($BS$136="NS",V480&lt;&gt;"NA",OR(V480="NS",V480=0)),AND($BS$136="NA",V480&lt;&gt;"NS",OR(V480="NA",V480=0))),0,
IF(OR(AND($BS$136&lt;&gt;"NS",$BS$136&lt;&gt;"NA",V480&lt;&gt;"NS",V480&lt;&gt;"NA",V480&gt;$BS$136),
AND(V480&gt;0,OR($BS$136="NS",$BS$136="NA")),
AND($BS$136&lt;&gt;"NS",$BS$136&lt;&gt;"NA",$BS$136&gt;=0,V480="NA"),
AND($BS$136&lt;&gt;"NS",$BS$136&lt;&gt;"NA",$BS$136=0,V480="NS")),1,0)))</f>
        <v>0</v>
      </c>
      <c r="CN480" s="202">
        <f t="shared" ref="CN480" si="694">IF($AH$96=$AJ$96,0,
IF(OR(AND($BS$136="NS",W480&lt;&gt;"NA",OR(W480="NS",W480=0)),AND($BS$136="NA",W480&lt;&gt;"NS",OR(W480="NA",W480=0))),0,
IF(OR(AND($BS$136&lt;&gt;"NS",$BS$136&lt;&gt;"NA",W480&lt;&gt;"NS",W480&lt;&gt;"NA",W480&gt;$BS$136),
AND(W480&gt;0,OR($BS$136="NS",$BS$136="NA")),
AND($BS$136&lt;&gt;"NS",$BS$136&lt;&gt;"NA",$BS$136&gt;=0,W480="NA"),
AND($BS$136&lt;&gt;"NS",$BS$136&lt;&gt;"NA",$BS$136=0,W480="NS")),1,0)))</f>
        <v>0</v>
      </c>
      <c r="CO480" s="202">
        <f t="shared" ref="CO480" si="695">IF($AH$96=$AJ$96,0,
IF(OR(AND($BS$136="NS",X480&lt;&gt;"NA",OR(X480="NS",X480=0)),AND($BS$136="NA",X480&lt;&gt;"NS",OR(X480="NA",X480=0))),0,
IF(OR(AND($BS$136&lt;&gt;"NS",$BS$136&lt;&gt;"NA",X480&lt;&gt;"NS",X480&lt;&gt;"NA",X480&gt;$BS$136),
AND(X480&gt;0,OR($BS$136="NS",$BS$136="NA")),
AND($BS$136&lt;&gt;"NS",$BS$136&lt;&gt;"NA",$BS$136&gt;=0,X480="NA"),
AND($BS$136&lt;&gt;"NS",$BS$136&lt;&gt;"NA",$BS$136=0,X480="NS")),1,0)))</f>
        <v>0</v>
      </c>
      <c r="CP480" s="202">
        <f t="shared" ref="CP480" si="696">IF($AH$96=$AJ$96,0,
IF(OR(AND($BS$136="NS",Y480&lt;&gt;"NA",OR(Y480="NS",Y480=0)),AND($BS$136="NA",Y480&lt;&gt;"NS",OR(Y480="NA",Y480=0))),0,
IF(OR(AND($BS$136&lt;&gt;"NS",$BS$136&lt;&gt;"NA",Y480&lt;&gt;"NS",Y480&lt;&gt;"NA",Y480&gt;$BS$136),
AND(Y480&gt;0,OR($BS$136="NS",$BS$136="NA")),
AND($BS$136&lt;&gt;"NS",$BS$136&lt;&gt;"NA",$BS$136&gt;=0,Y480="NA"),
AND($BS$136&lt;&gt;"NS",$BS$136&lt;&gt;"NA",$BS$136=0,Y480="NS")),1,0)))</f>
        <v>0</v>
      </c>
      <c r="CQ480" s="202">
        <f t="shared" ref="CQ480" si="697">IF($AH$96=$AJ$96,0,
IF(OR(AND($BS$136="NS",Z480&lt;&gt;"NA",OR(Z480="NS",Z480=0)),AND($BS$136="NA",Z480&lt;&gt;"NS",OR(Z480="NA",Z480=0))),0,
IF(OR(AND($BS$136&lt;&gt;"NS",$BS$136&lt;&gt;"NA",Z480&lt;&gt;"NS",Z480&lt;&gt;"NA",Z480&gt;$BS$136),
AND(Z480&gt;0,OR($BS$136="NS",$BS$136="NA")),
AND($BS$136&lt;&gt;"NS",$BS$136&lt;&gt;"NA",$BS$136&gt;=0,Z480="NA"),
AND($BS$136&lt;&gt;"NS",$BS$136&lt;&gt;"NA",$BS$136=0,Z480="NS")),1,0)))</f>
        <v>0</v>
      </c>
      <c r="CR480" s="202">
        <f t="shared" ref="CR480" si="698">IF($AH$96=$AJ$96,0,
IF(OR(AND($BS$136="NS",AA480&lt;&gt;"NA",OR(AA480="NS",AA480=0)),AND($BS$136="NA",AA480&lt;&gt;"NS",OR(AA480="NA",AA480=0))),0,
IF(OR(AND($BS$136&lt;&gt;"NS",$BS$136&lt;&gt;"NA",AA480&lt;&gt;"NS",AA480&lt;&gt;"NA",AA480&gt;$BS$136),
AND(AA480&gt;0,OR($BS$136="NS",$BS$136="NA")),
AND($BS$136&lt;&gt;"NS",$BS$136&lt;&gt;"NA",$BS$136&gt;=0,AA480="NA"),
AND($BS$136&lt;&gt;"NS",$BS$136&lt;&gt;"NA",$BS$136=0,AA480="NS")),1,0)))</f>
        <v>0</v>
      </c>
      <c r="CS480" s="202">
        <f t="shared" ref="CS480" si="699">IF($AH$96=$AJ$96,0,
IF(OR(AND($BS$136="NS",AB480&lt;&gt;"NA",OR(AB480="NS",AB480=0)),AND($BS$136="NA",AB480&lt;&gt;"NS",OR(AB480="NA",AB480=0))),0,
IF(OR(AND($BS$136&lt;&gt;"NS",$BS$136&lt;&gt;"NA",AB480&lt;&gt;"NS",AB480&lt;&gt;"NA",AB480&gt;$BS$136),
AND(AB480&gt;0,OR($BS$136="NS",$BS$136="NA")),
AND($BS$136&lt;&gt;"NS",$BS$136&lt;&gt;"NA",$BS$136&gt;=0,AB480="NA"),
AND($BS$136&lt;&gt;"NS",$BS$136&lt;&gt;"NA",$BS$136=0,AB480="NS")),1,0)))</f>
        <v>0</v>
      </c>
      <c r="CT480" s="202">
        <f t="shared" ref="CT480" si="700">IF($AH$96=$AJ$96,0,
IF(OR(AND($BS$136="NS",AC480&lt;&gt;"NA",OR(AC480="NS",AC480=0)),AND($BS$136="NA",AC480&lt;&gt;"NS",OR(AC480="NA",AC480=0))),0,
IF(OR(AND($BS$136&lt;&gt;"NS",$BS$136&lt;&gt;"NA",AC480&lt;&gt;"NS",AC480&lt;&gt;"NA",AC480&gt;$BS$136),
AND(AC480&gt;0,OR($BS$136="NS",$BS$136="NA")),
AND($BS$136&lt;&gt;"NS",$BS$136&lt;&gt;"NA",$BS$136&gt;=0,AC480="NA"),
AND($BS$136&lt;&gt;"NS",$BS$136&lt;&gt;"NA",$BS$136=0,AC480="NS")),1,0)))</f>
        <v>0</v>
      </c>
      <c r="CU480" s="202">
        <f t="shared" ref="CU480" si="701">IF($AH$96=$AJ$96,0,
IF(OR(AND($BS$136="NS",AD480&lt;&gt;"NA",OR(AD480="NS",AD480=0)),AND($BS$136="NA",AD480&lt;&gt;"NS",OR(AD480="NA",AD480=0))),0,
IF(OR(AND($BS$136&lt;&gt;"NS",$BS$136&lt;&gt;"NA",AD480&lt;&gt;"NS",AD480&lt;&gt;"NA",AD480&gt;$BS$136),
AND(AD480&gt;0,OR($BS$136="NS",$BS$136="NA")),
AND($BS$136&lt;&gt;"NS",$BS$136&lt;&gt;"NA",$BS$136&gt;=0,AD480="NA"),
AND($BS$136&lt;&gt;"NS",$BS$136&lt;&gt;"NA",$BS$136=0,AD480="NS")),1,0)))</f>
        <v>0</v>
      </c>
      <c r="CV480" s="202">
        <f t="shared" si="248"/>
        <v>0</v>
      </c>
      <c r="CW480" s="241" t="str">
        <f>IF(CV480=0,"",IF(SUM($CV$449:CV480)=1,_xlfn.NUMBERVALUE(C480),IF($CV$495&gt;SUM($CV$449:CV480),_xlfn.CONCAT(", ",_xlfn.NUMBERVALUE(C480)),IF($CV$495=SUM($CV$449:CV480),_xlfn.CONCAT(" y ",_xlfn.NUMBERVALUE(C480))))))</f>
        <v/>
      </c>
      <c r="CY480" s="563">
        <f t="shared" si="249"/>
        <v>0</v>
      </c>
      <c r="CZ480" s="563"/>
    </row>
    <row r="481" spans="1:104" s="211" customFormat="1" ht="15" customHeight="1">
      <c r="A481" s="18"/>
      <c r="B481" s="51"/>
      <c r="C481" s="48" t="s">
        <v>5032</v>
      </c>
      <c r="D481" s="547" t="str">
        <f>IF(CNGE_2024_M3_Secc1!D84="","",CNGE_2024_M3_Secc1!D84)</f>
        <v/>
      </c>
      <c r="E481" s="548"/>
      <c r="F481" s="548"/>
      <c r="G481" s="548"/>
      <c r="H481" s="548"/>
      <c r="I481" s="548"/>
      <c r="J481" s="548"/>
      <c r="K481" s="548"/>
      <c r="L481" s="548"/>
      <c r="M481" s="549"/>
      <c r="N481" s="103"/>
      <c r="O481" s="103"/>
      <c r="P481" s="103"/>
      <c r="Q481" s="103"/>
      <c r="R481" s="103"/>
      <c r="S481" s="103"/>
      <c r="T481" s="103"/>
      <c r="U481" s="103"/>
      <c r="V481" s="103"/>
      <c r="W481" s="103"/>
      <c r="X481" s="103"/>
      <c r="Y481" s="103"/>
      <c r="Z481" s="103"/>
      <c r="AA481" s="103"/>
      <c r="AB481" s="103"/>
      <c r="AC481" s="103"/>
      <c r="AD481" s="103"/>
      <c r="AE481" s="213"/>
      <c r="AF481" s="210"/>
      <c r="AH481" s="522">
        <f t="shared" si="225"/>
        <v>0</v>
      </c>
      <c r="AI481" s="522"/>
      <c r="AJ481" s="522">
        <f t="shared" si="226"/>
        <v>0</v>
      </c>
      <c r="AK481" s="522"/>
      <c r="AL481" s="522">
        <f t="shared" si="227"/>
        <v>0</v>
      </c>
      <c r="AM481" s="522" t="str">
        <f t="shared" si="228"/>
        <v>NA</v>
      </c>
      <c r="AN481" s="524">
        <f t="shared" si="229"/>
        <v>0</v>
      </c>
      <c r="AO481" s="526"/>
      <c r="AP481" s="125" t="str">
        <f>IF(AN481=0,"", IF(SUM($AN$449:AN481)=1,_xlfn.CONCAT(AQ481), IF($AN$495&gt;SUM($AN$449:AN481),_xlfn.CONCAT(", ",AQ481), IF($AN$495=SUM($AN$449:AN481),_xlfn.CONCAT(" y ",AQ481,".")))))</f>
        <v/>
      </c>
      <c r="AQ481" s="113">
        <f t="shared" si="230"/>
        <v>32</v>
      </c>
      <c r="AS481" s="563">
        <f t="shared" si="250"/>
        <v>0</v>
      </c>
      <c r="AT481" s="563"/>
      <c r="BB481" s="202" t="e" cm="1">
        <f t="array" ref="BB481">IF(CNGE_2024_M3_Secc1!$AO$111=CNGE_2024_M3_Secc1!$AQ$111,O,IF(CNGE_2024_M3_Secc1!O152="",1,0))</f>
        <v>#NAME?</v>
      </c>
      <c r="BC481" s="202" t="e" cm="1">
        <f t="array" ref="BC481">IF(CNGE_2024_M3_Secc1!$AO$111=CNGE_2024_M3_Secc1!$AQ$111,O,IF(CNGE_2024_M3_Secc1!P152="",1,0))</f>
        <v>#NAME?</v>
      </c>
      <c r="BD481" s="202" t="e" cm="1">
        <f t="array" ref="BD481">IF(CNGE_2024_M3_Secc1!$AO$111=CNGE_2024_M3_Secc1!$AQ$111,O,IF(CNGE_2024_M3_Secc1!Q152="",1,0))</f>
        <v>#NAME?</v>
      </c>
      <c r="BE481" s="202" t="e" cm="1">
        <f t="array" ref="BE481">IF(CNGE_2024_M3_Secc1!$AO$111=CNGE_2024_M3_Secc1!$AQ$111,O,IF(CNGE_2024_M3_Secc1!R152="",1,0))</f>
        <v>#NAME?</v>
      </c>
      <c r="BF481" s="202" t="e" cm="1">
        <f t="array" ref="BF481">IF(CNGE_2024_M3_Secc1!$AO$111=CNGE_2024_M3_Secc1!$AQ$111,O,IF(CNGE_2024_M3_Secc1!S152="",1,0))</f>
        <v>#NAME?</v>
      </c>
      <c r="BG481" s="202" t="e" cm="1">
        <f t="array" ref="BG481">IF(CNGE_2024_M3_Secc1!$AO$111=CNGE_2024_M3_Secc1!$AQ$111,O,IF(CNGE_2024_M3_Secc1!T152="",1,0))</f>
        <v>#NAME?</v>
      </c>
      <c r="BH481" s="202" t="e" cm="1">
        <f t="array" ref="BH481">IF(CNGE_2024_M3_Secc1!$AO$111=CNGE_2024_M3_Secc1!$AQ$111,O,IF(CNGE_2024_M3_Secc1!U152="",1,0))</f>
        <v>#NAME?</v>
      </c>
      <c r="BI481" s="202" t="e" cm="1">
        <f t="array" ref="BI481">IF(CNGE_2024_M3_Secc1!$AO$111=CNGE_2024_M3_Secc1!$AQ$111,O,IF(CNGE_2024_M3_Secc1!V152="",1,0))</f>
        <v>#NAME?</v>
      </c>
      <c r="BJ481" s="202" t="e" cm="1">
        <f t="array" ref="BJ481">IF(CNGE_2024_M3_Secc1!$AO$111=CNGE_2024_M3_Secc1!$AQ$111,O,IF(CNGE_2024_M3_Secc1!W152="",1,0))</f>
        <v>#NAME?</v>
      </c>
      <c r="BK481" s="202" t="e" cm="1">
        <f t="array" ref="BK481">IF(CNGE_2024_M3_Secc1!$AO$111=CNGE_2024_M3_Secc1!$AQ$111,O,IF(CNGE_2024_M3_Secc1!X152="",1,0))</f>
        <v>#NAME?</v>
      </c>
      <c r="BL481" s="202" t="e" cm="1">
        <f t="array" ref="BL481">IF(CNGE_2024_M3_Secc1!$AO$111=CNGE_2024_M3_Secc1!$AQ$111,O,IF(CNGE_2024_M3_Secc1!Y152="",1,0))</f>
        <v>#NAME?</v>
      </c>
      <c r="BM481" s="202" t="e" cm="1">
        <f t="array" ref="BM481">IF(CNGE_2024_M3_Secc1!$AO$111=CNGE_2024_M3_Secc1!$AQ$111,O,IF(CNGE_2024_M3_Secc1!Z152="",1,0))</f>
        <v>#NAME?</v>
      </c>
      <c r="BN481" s="202" t="e" cm="1">
        <f t="array" ref="BN481">IF(CNGE_2024_M3_Secc1!$AO$111=CNGE_2024_M3_Secc1!$AQ$111,O,IF(CNGE_2024_M3_Secc1!AA152="",1,0))</f>
        <v>#NAME?</v>
      </c>
      <c r="BO481" s="202" t="e" cm="1">
        <f t="array" ref="BO481">IF(CNGE_2024_M3_Secc1!$AO$111=CNGE_2024_M3_Secc1!$AQ$111,O,IF(CNGE_2024_M3_Secc1!AB152="",1,0))</f>
        <v>#NAME?</v>
      </c>
      <c r="BP481" s="202" t="e" cm="1">
        <f t="array" ref="BP481">IF(CNGE_2024_M3_Secc1!$AO$111=CNGE_2024_M3_Secc1!$AQ$111,O,IF(CNGE_2024_M3_Secc1!AC152="",1,0))</f>
        <v>#NAME?</v>
      </c>
      <c r="BQ481" s="202" t="e" cm="1">
        <f t="array" ref="BQ481">IF(CNGE_2024_M3_Secc1!$AO$111=CNGE_2024_M3_Secc1!$AQ$111,O,IF(CNGE_2024_M3_Secc1!AD152="",1,0))</f>
        <v>#NAME?</v>
      </c>
      <c r="BS481" s="563">
        <f t="shared" si="251"/>
        <v>0</v>
      </c>
      <c r="BT481" s="563"/>
      <c r="BU481" s="563">
        <f t="shared" si="231"/>
        <v>0</v>
      </c>
      <c r="BV481" s="563"/>
      <c r="BW481" s="563">
        <f t="shared" si="232"/>
        <v>0</v>
      </c>
      <c r="BX481" s="563"/>
      <c r="CF481" s="202">
        <f>IF($AH$96=$AJ$96,0,
IF(OR(AND($BS$137="NS",O481&lt;&gt;"NA",OR(O481="NS",O481=0)),AND($BS$137="NA",O481&lt;&gt;"NS",OR(O481="NA",O481=0))),0,
IF(OR(AND($BS$137&lt;&gt;"NS",$BS$137&lt;&gt;"NA",O481&lt;&gt;"NS",O481&lt;&gt;"NA",O481&gt;$BS$137),
AND(O481&gt;0,OR($BS$137="NS",$BS$137="NA")),
AND($BS$137&lt;&gt;"NS",$BS$137&lt;&gt;"NA",$BS$137&gt;=0,O481="NA"),
AND($BS$137&lt;&gt;"NS",$BS$137&lt;&gt;"NA",$BS$137=0,O481="NS")),1,0)))</f>
        <v>0</v>
      </c>
      <c r="CG481" s="202">
        <f t="shared" ref="CG481" si="702">IF($AH$96=$AJ$96,0,
IF(OR(AND($BS$137="NS",P481&lt;&gt;"NA",OR(P481="NS",P481=0)),AND($BS$137="NA",P481&lt;&gt;"NS",OR(P481="NA",P481=0))),0,
IF(OR(AND($BS$137&lt;&gt;"NS",$BS$137&lt;&gt;"NA",P481&lt;&gt;"NS",P481&lt;&gt;"NA",P481&gt;$BS$137),
AND(P481&gt;0,OR($BS$137="NS",$BS$137="NA")),
AND($BS$137&lt;&gt;"NS",$BS$137&lt;&gt;"NA",$BS$137&gt;=0,P481="NA"),
AND($BS$137&lt;&gt;"NS",$BS$137&lt;&gt;"NA",$BS$137=0,P481="NS")),1,0)))</f>
        <v>0</v>
      </c>
      <c r="CH481" s="202">
        <f t="shared" ref="CH481" si="703">IF($AH$96=$AJ$96,0,
IF(OR(AND($BS$137="NS",Q481&lt;&gt;"NA",OR(Q481="NS",Q481=0)),AND($BS$137="NA",Q481&lt;&gt;"NS",OR(Q481="NA",Q481=0))),0,
IF(OR(AND($BS$137&lt;&gt;"NS",$BS$137&lt;&gt;"NA",Q481&lt;&gt;"NS",Q481&lt;&gt;"NA",Q481&gt;$BS$137),
AND(Q481&gt;0,OR($BS$137="NS",$BS$137="NA")),
AND($BS$137&lt;&gt;"NS",$BS$137&lt;&gt;"NA",$BS$137&gt;=0,Q481="NA"),
AND($BS$137&lt;&gt;"NS",$BS$137&lt;&gt;"NA",$BS$137=0,Q481="NS")),1,0)))</f>
        <v>0</v>
      </c>
      <c r="CI481" s="202">
        <f t="shared" ref="CI481" si="704">IF($AH$96=$AJ$96,0,
IF(OR(AND($BS$137="NS",R481&lt;&gt;"NA",OR(R481="NS",R481=0)),AND($BS$137="NA",R481&lt;&gt;"NS",OR(R481="NA",R481=0))),0,
IF(OR(AND($BS$137&lt;&gt;"NS",$BS$137&lt;&gt;"NA",R481&lt;&gt;"NS",R481&lt;&gt;"NA",R481&gt;$BS$137),
AND(R481&gt;0,OR($BS$137="NS",$BS$137="NA")),
AND($BS$137&lt;&gt;"NS",$BS$137&lt;&gt;"NA",$BS$137&gt;=0,R481="NA"),
AND($BS$137&lt;&gt;"NS",$BS$137&lt;&gt;"NA",$BS$137=0,R481="NS")),1,0)))</f>
        <v>0</v>
      </c>
      <c r="CJ481" s="202">
        <f t="shared" ref="CJ481" si="705">IF($AH$96=$AJ$96,0,
IF(OR(AND($BS$137="NS",S481&lt;&gt;"NA",OR(S481="NS",S481=0)),AND($BS$137="NA",S481&lt;&gt;"NS",OR(S481="NA",S481=0))),0,
IF(OR(AND($BS$137&lt;&gt;"NS",$BS$137&lt;&gt;"NA",S481&lt;&gt;"NS",S481&lt;&gt;"NA",S481&gt;$BS$137),
AND(S481&gt;0,OR($BS$137="NS",$BS$137="NA")),
AND($BS$137&lt;&gt;"NS",$BS$137&lt;&gt;"NA",$BS$137&gt;=0,S481="NA"),
AND($BS$137&lt;&gt;"NS",$BS$137&lt;&gt;"NA",$BS$137=0,S481="NS")),1,0)))</f>
        <v>0</v>
      </c>
      <c r="CK481" s="202">
        <f t="shared" ref="CK481" si="706">IF($AH$96=$AJ$96,0,
IF(OR(AND($BS$137="NS",T481&lt;&gt;"NA",OR(T481="NS",T481=0)),AND($BS$137="NA",T481&lt;&gt;"NS",OR(T481="NA",T481=0))),0,
IF(OR(AND($BS$137&lt;&gt;"NS",$BS$137&lt;&gt;"NA",T481&lt;&gt;"NS",T481&lt;&gt;"NA",T481&gt;$BS$137),
AND(T481&gt;0,OR($BS$137="NS",$BS$137="NA")),
AND($BS$137&lt;&gt;"NS",$BS$137&lt;&gt;"NA",$BS$137&gt;=0,T481="NA"),
AND($BS$137&lt;&gt;"NS",$BS$137&lt;&gt;"NA",$BS$137=0,T481="NS")),1,0)))</f>
        <v>0</v>
      </c>
      <c r="CL481" s="202">
        <f t="shared" ref="CL481" si="707">IF($AH$96=$AJ$96,0,
IF(OR(AND($BS$137="NS",U481&lt;&gt;"NA",OR(U481="NS",U481=0)),AND($BS$137="NA",U481&lt;&gt;"NS",OR(U481="NA",U481=0))),0,
IF(OR(AND($BS$137&lt;&gt;"NS",$BS$137&lt;&gt;"NA",U481&lt;&gt;"NS",U481&lt;&gt;"NA",U481&gt;$BS$137),
AND(U481&gt;0,OR($BS$137="NS",$BS$137="NA")),
AND($BS$137&lt;&gt;"NS",$BS$137&lt;&gt;"NA",$BS$137&gt;=0,U481="NA"),
AND($BS$137&lt;&gt;"NS",$BS$137&lt;&gt;"NA",$BS$137=0,U481="NS")),1,0)))</f>
        <v>0</v>
      </c>
      <c r="CM481" s="202">
        <f t="shared" ref="CM481" si="708">IF($AH$96=$AJ$96,0,
IF(OR(AND($BS$137="NS",V481&lt;&gt;"NA",OR(V481="NS",V481=0)),AND($BS$137="NA",V481&lt;&gt;"NS",OR(V481="NA",V481=0))),0,
IF(OR(AND($BS$137&lt;&gt;"NS",$BS$137&lt;&gt;"NA",V481&lt;&gt;"NS",V481&lt;&gt;"NA",V481&gt;$BS$137),
AND(V481&gt;0,OR($BS$137="NS",$BS$137="NA")),
AND($BS$137&lt;&gt;"NS",$BS$137&lt;&gt;"NA",$BS$137&gt;=0,V481="NA"),
AND($BS$137&lt;&gt;"NS",$BS$137&lt;&gt;"NA",$BS$137=0,V481="NS")),1,0)))</f>
        <v>0</v>
      </c>
      <c r="CN481" s="202">
        <f t="shared" ref="CN481" si="709">IF($AH$96=$AJ$96,0,
IF(OR(AND($BS$137="NS",W481&lt;&gt;"NA",OR(W481="NS",W481=0)),AND($BS$137="NA",W481&lt;&gt;"NS",OR(W481="NA",W481=0))),0,
IF(OR(AND($BS$137&lt;&gt;"NS",$BS$137&lt;&gt;"NA",W481&lt;&gt;"NS",W481&lt;&gt;"NA",W481&gt;$BS$137),
AND(W481&gt;0,OR($BS$137="NS",$BS$137="NA")),
AND($BS$137&lt;&gt;"NS",$BS$137&lt;&gt;"NA",$BS$137&gt;=0,W481="NA"),
AND($BS$137&lt;&gt;"NS",$BS$137&lt;&gt;"NA",$BS$137=0,W481="NS")),1,0)))</f>
        <v>0</v>
      </c>
      <c r="CO481" s="202">
        <f t="shared" ref="CO481" si="710">IF($AH$96=$AJ$96,0,
IF(OR(AND($BS$137="NS",X481&lt;&gt;"NA",OR(X481="NS",X481=0)),AND($BS$137="NA",X481&lt;&gt;"NS",OR(X481="NA",X481=0))),0,
IF(OR(AND($BS$137&lt;&gt;"NS",$BS$137&lt;&gt;"NA",X481&lt;&gt;"NS",X481&lt;&gt;"NA",X481&gt;$BS$137),
AND(X481&gt;0,OR($BS$137="NS",$BS$137="NA")),
AND($BS$137&lt;&gt;"NS",$BS$137&lt;&gt;"NA",$BS$137&gt;=0,X481="NA"),
AND($BS$137&lt;&gt;"NS",$BS$137&lt;&gt;"NA",$BS$137=0,X481="NS")),1,0)))</f>
        <v>0</v>
      </c>
      <c r="CP481" s="202">
        <f t="shared" ref="CP481" si="711">IF($AH$96=$AJ$96,0,
IF(OR(AND($BS$137="NS",Y481&lt;&gt;"NA",OR(Y481="NS",Y481=0)),AND($BS$137="NA",Y481&lt;&gt;"NS",OR(Y481="NA",Y481=0))),0,
IF(OR(AND($BS$137&lt;&gt;"NS",$BS$137&lt;&gt;"NA",Y481&lt;&gt;"NS",Y481&lt;&gt;"NA",Y481&gt;$BS$137),
AND(Y481&gt;0,OR($BS$137="NS",$BS$137="NA")),
AND($BS$137&lt;&gt;"NS",$BS$137&lt;&gt;"NA",$BS$137&gt;=0,Y481="NA"),
AND($BS$137&lt;&gt;"NS",$BS$137&lt;&gt;"NA",$BS$137=0,Y481="NS")),1,0)))</f>
        <v>0</v>
      </c>
      <c r="CQ481" s="202">
        <f t="shared" ref="CQ481" si="712">IF($AH$96=$AJ$96,0,
IF(OR(AND($BS$137="NS",Z481&lt;&gt;"NA",OR(Z481="NS",Z481=0)),AND($BS$137="NA",Z481&lt;&gt;"NS",OR(Z481="NA",Z481=0))),0,
IF(OR(AND($BS$137&lt;&gt;"NS",$BS$137&lt;&gt;"NA",Z481&lt;&gt;"NS",Z481&lt;&gt;"NA",Z481&gt;$BS$137),
AND(Z481&gt;0,OR($BS$137="NS",$BS$137="NA")),
AND($BS$137&lt;&gt;"NS",$BS$137&lt;&gt;"NA",$BS$137&gt;=0,Z481="NA"),
AND($BS$137&lt;&gt;"NS",$BS$137&lt;&gt;"NA",$BS$137=0,Z481="NS")),1,0)))</f>
        <v>0</v>
      </c>
      <c r="CR481" s="202">
        <f t="shared" ref="CR481" si="713">IF($AH$96=$AJ$96,0,
IF(OR(AND($BS$137="NS",AA481&lt;&gt;"NA",OR(AA481="NS",AA481=0)),AND($BS$137="NA",AA481&lt;&gt;"NS",OR(AA481="NA",AA481=0))),0,
IF(OR(AND($BS$137&lt;&gt;"NS",$BS$137&lt;&gt;"NA",AA481&lt;&gt;"NS",AA481&lt;&gt;"NA",AA481&gt;$BS$137),
AND(AA481&gt;0,OR($BS$137="NS",$BS$137="NA")),
AND($BS$137&lt;&gt;"NS",$BS$137&lt;&gt;"NA",$BS$137&gt;=0,AA481="NA"),
AND($BS$137&lt;&gt;"NS",$BS$137&lt;&gt;"NA",$BS$137=0,AA481="NS")),1,0)))</f>
        <v>0</v>
      </c>
      <c r="CS481" s="202">
        <f t="shared" ref="CS481" si="714">IF($AH$96=$AJ$96,0,
IF(OR(AND($BS$137="NS",AB481&lt;&gt;"NA",OR(AB481="NS",AB481=0)),AND($BS$137="NA",AB481&lt;&gt;"NS",OR(AB481="NA",AB481=0))),0,
IF(OR(AND($BS$137&lt;&gt;"NS",$BS$137&lt;&gt;"NA",AB481&lt;&gt;"NS",AB481&lt;&gt;"NA",AB481&gt;$BS$137),
AND(AB481&gt;0,OR($BS$137="NS",$BS$137="NA")),
AND($BS$137&lt;&gt;"NS",$BS$137&lt;&gt;"NA",$BS$137&gt;=0,AB481="NA"),
AND($BS$137&lt;&gt;"NS",$BS$137&lt;&gt;"NA",$BS$137=0,AB481="NS")),1,0)))</f>
        <v>0</v>
      </c>
      <c r="CT481" s="202">
        <f t="shared" ref="CT481" si="715">IF($AH$96=$AJ$96,0,
IF(OR(AND($BS$137="NS",AC481&lt;&gt;"NA",OR(AC481="NS",AC481=0)),AND($BS$137="NA",AC481&lt;&gt;"NS",OR(AC481="NA",AC481=0))),0,
IF(OR(AND($BS$137&lt;&gt;"NS",$BS$137&lt;&gt;"NA",AC481&lt;&gt;"NS",AC481&lt;&gt;"NA",AC481&gt;$BS$137),
AND(AC481&gt;0,OR($BS$137="NS",$BS$137="NA")),
AND($BS$137&lt;&gt;"NS",$BS$137&lt;&gt;"NA",$BS$137&gt;=0,AC481="NA"),
AND($BS$137&lt;&gt;"NS",$BS$137&lt;&gt;"NA",$BS$137=0,AC481="NS")),1,0)))</f>
        <v>0</v>
      </c>
      <c r="CU481" s="202">
        <f t="shared" ref="CU481" si="716">IF($AH$96=$AJ$96,0,
IF(OR(AND($BS$137="NS",AD481&lt;&gt;"NA",OR(AD481="NS",AD481=0)),AND($BS$137="NA",AD481&lt;&gt;"NS",OR(AD481="NA",AD481=0))),0,
IF(OR(AND($BS$137&lt;&gt;"NS",$BS$137&lt;&gt;"NA",AD481&lt;&gt;"NS",AD481&lt;&gt;"NA",AD481&gt;$BS$137),
AND(AD481&gt;0,OR($BS$137="NS",$BS$137="NA")),
AND($BS$137&lt;&gt;"NS",$BS$137&lt;&gt;"NA",$BS$137&gt;=0,AD481="NA"),
AND($BS$137&lt;&gt;"NS",$BS$137&lt;&gt;"NA",$BS$137=0,AD481="NS")),1,0)))</f>
        <v>0</v>
      </c>
      <c r="CV481" s="202">
        <f t="shared" si="248"/>
        <v>0</v>
      </c>
      <c r="CW481" s="241" t="str">
        <f>IF(CV481=0,"",IF(SUM($CV$449:CV481)=1,_xlfn.NUMBERVALUE(C481),IF($CV$495&gt;SUM($CV$449:CV481),_xlfn.CONCAT(", ",_xlfn.NUMBERVALUE(C481)),IF($CV$495=SUM($CV$449:CV481),_xlfn.CONCAT(" y ",_xlfn.NUMBERVALUE(C481))))))</f>
        <v/>
      </c>
      <c r="CY481" s="563">
        <f t="shared" si="249"/>
        <v>0</v>
      </c>
      <c r="CZ481" s="563"/>
    </row>
    <row r="482" spans="1:104" s="211" customFormat="1" ht="15" customHeight="1">
      <c r="A482" s="18"/>
      <c r="B482" s="51"/>
      <c r="C482" s="48" t="s">
        <v>5033</v>
      </c>
      <c r="D482" s="547" t="str">
        <f>IF(CNGE_2024_M3_Secc1!D85="","",CNGE_2024_M3_Secc1!D85)</f>
        <v/>
      </c>
      <c r="E482" s="548"/>
      <c r="F482" s="548"/>
      <c r="G482" s="548"/>
      <c r="H482" s="548"/>
      <c r="I482" s="548"/>
      <c r="J482" s="548"/>
      <c r="K482" s="548"/>
      <c r="L482" s="548"/>
      <c r="M482" s="549"/>
      <c r="N482" s="103"/>
      <c r="O482" s="103"/>
      <c r="P482" s="103"/>
      <c r="Q482" s="103"/>
      <c r="R482" s="103"/>
      <c r="S482" s="103"/>
      <c r="T482" s="103"/>
      <c r="U482" s="103"/>
      <c r="V482" s="103"/>
      <c r="W482" s="103"/>
      <c r="X482" s="103"/>
      <c r="Y482" s="103"/>
      <c r="Z482" s="103"/>
      <c r="AA482" s="103"/>
      <c r="AB482" s="103"/>
      <c r="AC482" s="103"/>
      <c r="AD482" s="103"/>
      <c r="AE482" s="213"/>
      <c r="AF482" s="210"/>
      <c r="AH482" s="522">
        <f t="shared" si="225"/>
        <v>0</v>
      </c>
      <c r="AI482" s="522"/>
      <c r="AJ482" s="522">
        <f t="shared" si="226"/>
        <v>0</v>
      </c>
      <c r="AK482" s="522"/>
      <c r="AL482" s="522">
        <f t="shared" si="227"/>
        <v>0</v>
      </c>
      <c r="AM482" s="522" t="str">
        <f t="shared" si="228"/>
        <v>NA</v>
      </c>
      <c r="AN482" s="524">
        <f t="shared" si="229"/>
        <v>0</v>
      </c>
      <c r="AO482" s="526"/>
      <c r="AP482" s="125" t="str">
        <f>IF(AN482=0,"", IF(SUM($AN$449:AN482)=1,_xlfn.CONCAT(AQ482), IF($AN$495&gt;SUM($AN$449:AN482),_xlfn.CONCAT(", ",AQ482), IF($AN$495=SUM($AN$449:AN482),_xlfn.CONCAT(" y ",AQ482,".")))))</f>
        <v/>
      </c>
      <c r="AQ482" s="113">
        <f t="shared" si="230"/>
        <v>33</v>
      </c>
      <c r="AS482" s="563">
        <f t="shared" si="250"/>
        <v>0</v>
      </c>
      <c r="AT482" s="563"/>
      <c r="BB482" s="202" t="e" cm="1">
        <f t="array" ref="BB482">IF(CNGE_2024_M3_Secc1!$AO$111=CNGE_2024_M3_Secc1!$AQ$111,O,IF(CNGE_2024_M3_Secc1!O153="",1,0))</f>
        <v>#NAME?</v>
      </c>
      <c r="BC482" s="202" t="e" cm="1">
        <f t="array" ref="BC482">IF(CNGE_2024_M3_Secc1!$AO$111=CNGE_2024_M3_Secc1!$AQ$111,O,IF(CNGE_2024_M3_Secc1!P153="",1,0))</f>
        <v>#NAME?</v>
      </c>
      <c r="BD482" s="202" t="e" cm="1">
        <f t="array" ref="BD482">IF(CNGE_2024_M3_Secc1!$AO$111=CNGE_2024_M3_Secc1!$AQ$111,O,IF(CNGE_2024_M3_Secc1!Q153="",1,0))</f>
        <v>#NAME?</v>
      </c>
      <c r="BE482" s="202" t="e" cm="1">
        <f t="array" ref="BE482">IF(CNGE_2024_M3_Secc1!$AO$111=CNGE_2024_M3_Secc1!$AQ$111,O,IF(CNGE_2024_M3_Secc1!R153="",1,0))</f>
        <v>#NAME?</v>
      </c>
      <c r="BF482" s="202" t="e" cm="1">
        <f t="array" ref="BF482">IF(CNGE_2024_M3_Secc1!$AO$111=CNGE_2024_M3_Secc1!$AQ$111,O,IF(CNGE_2024_M3_Secc1!S153="",1,0))</f>
        <v>#NAME?</v>
      </c>
      <c r="BG482" s="202" t="e" cm="1">
        <f t="array" ref="BG482">IF(CNGE_2024_M3_Secc1!$AO$111=CNGE_2024_M3_Secc1!$AQ$111,O,IF(CNGE_2024_M3_Secc1!T153="",1,0))</f>
        <v>#NAME?</v>
      </c>
      <c r="BH482" s="202" t="e" cm="1">
        <f t="array" ref="BH482">IF(CNGE_2024_M3_Secc1!$AO$111=CNGE_2024_M3_Secc1!$AQ$111,O,IF(CNGE_2024_M3_Secc1!U153="",1,0))</f>
        <v>#NAME?</v>
      </c>
      <c r="BI482" s="202" t="e" cm="1">
        <f t="array" ref="BI482">IF(CNGE_2024_M3_Secc1!$AO$111=CNGE_2024_M3_Secc1!$AQ$111,O,IF(CNGE_2024_M3_Secc1!V153="",1,0))</f>
        <v>#NAME?</v>
      </c>
      <c r="BJ482" s="202" t="e" cm="1">
        <f t="array" ref="BJ482">IF(CNGE_2024_M3_Secc1!$AO$111=CNGE_2024_M3_Secc1!$AQ$111,O,IF(CNGE_2024_M3_Secc1!W153="",1,0))</f>
        <v>#NAME?</v>
      </c>
      <c r="BK482" s="202" t="e" cm="1">
        <f t="array" ref="BK482">IF(CNGE_2024_M3_Secc1!$AO$111=CNGE_2024_M3_Secc1!$AQ$111,O,IF(CNGE_2024_M3_Secc1!X153="",1,0))</f>
        <v>#NAME?</v>
      </c>
      <c r="BL482" s="202" t="e" cm="1">
        <f t="array" ref="BL482">IF(CNGE_2024_M3_Secc1!$AO$111=CNGE_2024_M3_Secc1!$AQ$111,O,IF(CNGE_2024_M3_Secc1!Y153="",1,0))</f>
        <v>#NAME?</v>
      </c>
      <c r="BM482" s="202" t="e" cm="1">
        <f t="array" ref="BM482">IF(CNGE_2024_M3_Secc1!$AO$111=CNGE_2024_M3_Secc1!$AQ$111,O,IF(CNGE_2024_M3_Secc1!Z153="",1,0))</f>
        <v>#NAME?</v>
      </c>
      <c r="BN482" s="202" t="e" cm="1">
        <f t="array" ref="BN482">IF(CNGE_2024_M3_Secc1!$AO$111=CNGE_2024_M3_Secc1!$AQ$111,O,IF(CNGE_2024_M3_Secc1!AA153="",1,0))</f>
        <v>#NAME?</v>
      </c>
      <c r="BO482" s="202" t="e" cm="1">
        <f t="array" ref="BO482">IF(CNGE_2024_M3_Secc1!$AO$111=CNGE_2024_M3_Secc1!$AQ$111,O,IF(CNGE_2024_M3_Secc1!AB153="",1,0))</f>
        <v>#NAME?</v>
      </c>
      <c r="BP482" s="202" t="e" cm="1">
        <f t="array" ref="BP482">IF(CNGE_2024_M3_Secc1!$AO$111=CNGE_2024_M3_Secc1!$AQ$111,O,IF(CNGE_2024_M3_Secc1!AC153="",1,0))</f>
        <v>#NAME?</v>
      </c>
      <c r="BQ482" s="202" t="e" cm="1">
        <f t="array" ref="BQ482">IF(CNGE_2024_M3_Secc1!$AO$111=CNGE_2024_M3_Secc1!$AQ$111,O,IF(CNGE_2024_M3_Secc1!AD153="",1,0))</f>
        <v>#NAME?</v>
      </c>
      <c r="BS482" s="563">
        <f t="shared" si="251"/>
        <v>0</v>
      </c>
      <c r="BT482" s="563"/>
      <c r="BU482" s="563">
        <f t="shared" si="231"/>
        <v>0</v>
      </c>
      <c r="BV482" s="563"/>
      <c r="BW482" s="563">
        <f t="shared" si="232"/>
        <v>0</v>
      </c>
      <c r="BX482" s="563"/>
      <c r="CF482" s="202">
        <f>IF($AH$96=$AJ$96,0,
IF(OR(AND($BS$138="NS",O482&lt;&gt;"NA",OR(O482="NS",O482=0)),AND($BS$138="NA",O482&lt;&gt;"NS",OR(O482="NA",O482=0))),0,
IF(OR(AND($BS$138&lt;&gt;"NS",$BS$138&lt;&gt;"NA",O482&lt;&gt;"NS",O482&lt;&gt;"NA",O482&gt;$BS$138),
AND(O482&gt;0,OR($BS$138="NS",$BS$138="NA")),
AND($BS$138&lt;&gt;"NS",$BS$138&lt;&gt;"NA",$BS$138&gt;=0,O482="NA"),
AND($BS$138&lt;&gt;"NS",$BS$138&lt;&gt;"NA",$BS$138=0,O482="NS")),1,0)))</f>
        <v>0</v>
      </c>
      <c r="CG482" s="202">
        <f t="shared" ref="CG482" si="717">IF($AH$96=$AJ$96,0,
IF(OR(AND($BS$138="NS",P482&lt;&gt;"NA",OR(P482="NS",P482=0)),AND($BS$138="NA",P482&lt;&gt;"NS",OR(P482="NA",P482=0))),0,
IF(OR(AND($BS$138&lt;&gt;"NS",$BS$138&lt;&gt;"NA",P482&lt;&gt;"NS",P482&lt;&gt;"NA",P482&gt;$BS$138),
AND(P482&gt;0,OR($BS$138="NS",$BS$138="NA")),
AND($BS$138&lt;&gt;"NS",$BS$138&lt;&gt;"NA",$BS$138&gt;=0,P482="NA"),
AND($BS$138&lt;&gt;"NS",$BS$138&lt;&gt;"NA",$BS$138=0,P482="NS")),1,0)))</f>
        <v>0</v>
      </c>
      <c r="CH482" s="202">
        <f t="shared" ref="CH482" si="718">IF($AH$96=$AJ$96,0,
IF(OR(AND($BS$138="NS",Q482&lt;&gt;"NA",OR(Q482="NS",Q482=0)),AND($BS$138="NA",Q482&lt;&gt;"NS",OR(Q482="NA",Q482=0))),0,
IF(OR(AND($BS$138&lt;&gt;"NS",$BS$138&lt;&gt;"NA",Q482&lt;&gt;"NS",Q482&lt;&gt;"NA",Q482&gt;$BS$138),
AND(Q482&gt;0,OR($BS$138="NS",$BS$138="NA")),
AND($BS$138&lt;&gt;"NS",$BS$138&lt;&gt;"NA",$BS$138&gt;=0,Q482="NA"),
AND($BS$138&lt;&gt;"NS",$BS$138&lt;&gt;"NA",$BS$138=0,Q482="NS")),1,0)))</f>
        <v>0</v>
      </c>
      <c r="CI482" s="202">
        <f t="shared" ref="CI482" si="719">IF($AH$96=$AJ$96,0,
IF(OR(AND($BS$138="NS",R482&lt;&gt;"NA",OR(R482="NS",R482=0)),AND($BS$138="NA",R482&lt;&gt;"NS",OR(R482="NA",R482=0))),0,
IF(OR(AND($BS$138&lt;&gt;"NS",$BS$138&lt;&gt;"NA",R482&lt;&gt;"NS",R482&lt;&gt;"NA",R482&gt;$BS$138),
AND(R482&gt;0,OR($BS$138="NS",$BS$138="NA")),
AND($BS$138&lt;&gt;"NS",$BS$138&lt;&gt;"NA",$BS$138&gt;=0,R482="NA"),
AND($BS$138&lt;&gt;"NS",$BS$138&lt;&gt;"NA",$BS$138=0,R482="NS")),1,0)))</f>
        <v>0</v>
      </c>
      <c r="CJ482" s="202">
        <f t="shared" ref="CJ482" si="720">IF($AH$96=$AJ$96,0,
IF(OR(AND($BS$138="NS",S482&lt;&gt;"NA",OR(S482="NS",S482=0)),AND($BS$138="NA",S482&lt;&gt;"NS",OR(S482="NA",S482=0))),0,
IF(OR(AND($BS$138&lt;&gt;"NS",$BS$138&lt;&gt;"NA",S482&lt;&gt;"NS",S482&lt;&gt;"NA",S482&gt;$BS$138),
AND(S482&gt;0,OR($BS$138="NS",$BS$138="NA")),
AND($BS$138&lt;&gt;"NS",$BS$138&lt;&gt;"NA",$BS$138&gt;=0,S482="NA"),
AND($BS$138&lt;&gt;"NS",$BS$138&lt;&gt;"NA",$BS$138=0,S482="NS")),1,0)))</f>
        <v>0</v>
      </c>
      <c r="CK482" s="202">
        <f t="shared" ref="CK482" si="721">IF($AH$96=$AJ$96,0,
IF(OR(AND($BS$138="NS",T482&lt;&gt;"NA",OR(T482="NS",T482=0)),AND($BS$138="NA",T482&lt;&gt;"NS",OR(T482="NA",T482=0))),0,
IF(OR(AND($BS$138&lt;&gt;"NS",$BS$138&lt;&gt;"NA",T482&lt;&gt;"NS",T482&lt;&gt;"NA",T482&gt;$BS$138),
AND(T482&gt;0,OR($BS$138="NS",$BS$138="NA")),
AND($BS$138&lt;&gt;"NS",$BS$138&lt;&gt;"NA",$BS$138&gt;=0,T482="NA"),
AND($BS$138&lt;&gt;"NS",$BS$138&lt;&gt;"NA",$BS$138=0,T482="NS")),1,0)))</f>
        <v>0</v>
      </c>
      <c r="CL482" s="202">
        <f t="shared" ref="CL482" si="722">IF($AH$96=$AJ$96,0,
IF(OR(AND($BS$138="NS",U482&lt;&gt;"NA",OR(U482="NS",U482=0)),AND($BS$138="NA",U482&lt;&gt;"NS",OR(U482="NA",U482=0))),0,
IF(OR(AND($BS$138&lt;&gt;"NS",$BS$138&lt;&gt;"NA",U482&lt;&gt;"NS",U482&lt;&gt;"NA",U482&gt;$BS$138),
AND(U482&gt;0,OR($BS$138="NS",$BS$138="NA")),
AND($BS$138&lt;&gt;"NS",$BS$138&lt;&gt;"NA",$BS$138&gt;=0,U482="NA"),
AND($BS$138&lt;&gt;"NS",$BS$138&lt;&gt;"NA",$BS$138=0,U482="NS")),1,0)))</f>
        <v>0</v>
      </c>
      <c r="CM482" s="202">
        <f t="shared" ref="CM482" si="723">IF($AH$96=$AJ$96,0,
IF(OR(AND($BS$138="NS",V482&lt;&gt;"NA",OR(V482="NS",V482=0)),AND($BS$138="NA",V482&lt;&gt;"NS",OR(V482="NA",V482=0))),0,
IF(OR(AND($BS$138&lt;&gt;"NS",$BS$138&lt;&gt;"NA",V482&lt;&gt;"NS",V482&lt;&gt;"NA",V482&gt;$BS$138),
AND(V482&gt;0,OR($BS$138="NS",$BS$138="NA")),
AND($BS$138&lt;&gt;"NS",$BS$138&lt;&gt;"NA",$BS$138&gt;=0,V482="NA"),
AND($BS$138&lt;&gt;"NS",$BS$138&lt;&gt;"NA",$BS$138=0,V482="NS")),1,0)))</f>
        <v>0</v>
      </c>
      <c r="CN482" s="202">
        <f t="shared" ref="CN482" si="724">IF($AH$96=$AJ$96,0,
IF(OR(AND($BS$138="NS",W482&lt;&gt;"NA",OR(W482="NS",W482=0)),AND($BS$138="NA",W482&lt;&gt;"NS",OR(W482="NA",W482=0))),0,
IF(OR(AND($BS$138&lt;&gt;"NS",$BS$138&lt;&gt;"NA",W482&lt;&gt;"NS",W482&lt;&gt;"NA",W482&gt;$BS$138),
AND(W482&gt;0,OR($BS$138="NS",$BS$138="NA")),
AND($BS$138&lt;&gt;"NS",$BS$138&lt;&gt;"NA",$BS$138&gt;=0,W482="NA"),
AND($BS$138&lt;&gt;"NS",$BS$138&lt;&gt;"NA",$BS$138=0,W482="NS")),1,0)))</f>
        <v>0</v>
      </c>
      <c r="CO482" s="202">
        <f t="shared" ref="CO482" si="725">IF($AH$96=$AJ$96,0,
IF(OR(AND($BS$138="NS",X482&lt;&gt;"NA",OR(X482="NS",X482=0)),AND($BS$138="NA",X482&lt;&gt;"NS",OR(X482="NA",X482=0))),0,
IF(OR(AND($BS$138&lt;&gt;"NS",$BS$138&lt;&gt;"NA",X482&lt;&gt;"NS",X482&lt;&gt;"NA",X482&gt;$BS$138),
AND(X482&gt;0,OR($BS$138="NS",$BS$138="NA")),
AND($BS$138&lt;&gt;"NS",$BS$138&lt;&gt;"NA",$BS$138&gt;=0,X482="NA"),
AND($BS$138&lt;&gt;"NS",$BS$138&lt;&gt;"NA",$BS$138=0,X482="NS")),1,0)))</f>
        <v>0</v>
      </c>
      <c r="CP482" s="202">
        <f t="shared" ref="CP482" si="726">IF($AH$96=$AJ$96,0,
IF(OR(AND($BS$138="NS",Y482&lt;&gt;"NA",OR(Y482="NS",Y482=0)),AND($BS$138="NA",Y482&lt;&gt;"NS",OR(Y482="NA",Y482=0))),0,
IF(OR(AND($BS$138&lt;&gt;"NS",$BS$138&lt;&gt;"NA",Y482&lt;&gt;"NS",Y482&lt;&gt;"NA",Y482&gt;$BS$138),
AND(Y482&gt;0,OR($BS$138="NS",$BS$138="NA")),
AND($BS$138&lt;&gt;"NS",$BS$138&lt;&gt;"NA",$BS$138&gt;=0,Y482="NA"),
AND($BS$138&lt;&gt;"NS",$BS$138&lt;&gt;"NA",$BS$138=0,Y482="NS")),1,0)))</f>
        <v>0</v>
      </c>
      <c r="CQ482" s="202">
        <f t="shared" ref="CQ482" si="727">IF($AH$96=$AJ$96,0,
IF(OR(AND($BS$138="NS",Z482&lt;&gt;"NA",OR(Z482="NS",Z482=0)),AND($BS$138="NA",Z482&lt;&gt;"NS",OR(Z482="NA",Z482=0))),0,
IF(OR(AND($BS$138&lt;&gt;"NS",$BS$138&lt;&gt;"NA",Z482&lt;&gt;"NS",Z482&lt;&gt;"NA",Z482&gt;$BS$138),
AND(Z482&gt;0,OR($BS$138="NS",$BS$138="NA")),
AND($BS$138&lt;&gt;"NS",$BS$138&lt;&gt;"NA",$BS$138&gt;=0,Z482="NA"),
AND($BS$138&lt;&gt;"NS",$BS$138&lt;&gt;"NA",$BS$138=0,Z482="NS")),1,0)))</f>
        <v>0</v>
      </c>
      <c r="CR482" s="202">
        <f t="shared" ref="CR482" si="728">IF($AH$96=$AJ$96,0,
IF(OR(AND($BS$138="NS",AA482&lt;&gt;"NA",OR(AA482="NS",AA482=0)),AND($BS$138="NA",AA482&lt;&gt;"NS",OR(AA482="NA",AA482=0))),0,
IF(OR(AND($BS$138&lt;&gt;"NS",$BS$138&lt;&gt;"NA",AA482&lt;&gt;"NS",AA482&lt;&gt;"NA",AA482&gt;$BS$138),
AND(AA482&gt;0,OR($BS$138="NS",$BS$138="NA")),
AND($BS$138&lt;&gt;"NS",$BS$138&lt;&gt;"NA",$BS$138&gt;=0,AA482="NA"),
AND($BS$138&lt;&gt;"NS",$BS$138&lt;&gt;"NA",$BS$138=0,AA482="NS")),1,0)))</f>
        <v>0</v>
      </c>
      <c r="CS482" s="202">
        <f t="shared" ref="CS482" si="729">IF($AH$96=$AJ$96,0,
IF(OR(AND($BS$138="NS",AB482&lt;&gt;"NA",OR(AB482="NS",AB482=0)),AND($BS$138="NA",AB482&lt;&gt;"NS",OR(AB482="NA",AB482=0))),0,
IF(OR(AND($BS$138&lt;&gt;"NS",$BS$138&lt;&gt;"NA",AB482&lt;&gt;"NS",AB482&lt;&gt;"NA",AB482&gt;$BS$138),
AND(AB482&gt;0,OR($BS$138="NS",$BS$138="NA")),
AND($BS$138&lt;&gt;"NS",$BS$138&lt;&gt;"NA",$BS$138&gt;=0,AB482="NA"),
AND($BS$138&lt;&gt;"NS",$BS$138&lt;&gt;"NA",$BS$138=0,AB482="NS")),1,0)))</f>
        <v>0</v>
      </c>
      <c r="CT482" s="202">
        <f t="shared" ref="CT482" si="730">IF($AH$96=$AJ$96,0,
IF(OR(AND($BS$138="NS",AC482&lt;&gt;"NA",OR(AC482="NS",AC482=0)),AND($BS$138="NA",AC482&lt;&gt;"NS",OR(AC482="NA",AC482=0))),0,
IF(OR(AND($BS$138&lt;&gt;"NS",$BS$138&lt;&gt;"NA",AC482&lt;&gt;"NS",AC482&lt;&gt;"NA",AC482&gt;$BS$138),
AND(AC482&gt;0,OR($BS$138="NS",$BS$138="NA")),
AND($BS$138&lt;&gt;"NS",$BS$138&lt;&gt;"NA",$BS$138&gt;=0,AC482="NA"),
AND($BS$138&lt;&gt;"NS",$BS$138&lt;&gt;"NA",$BS$138=0,AC482="NS")),1,0)))</f>
        <v>0</v>
      </c>
      <c r="CU482" s="202">
        <f t="shared" ref="CU482" si="731">IF($AH$96=$AJ$96,0,
IF(OR(AND($BS$138="NS",AD482&lt;&gt;"NA",OR(AD482="NS",AD482=0)),AND($BS$138="NA",AD482&lt;&gt;"NS",OR(AD482="NA",AD482=0))),0,
IF(OR(AND($BS$138&lt;&gt;"NS",$BS$138&lt;&gt;"NA",AD482&lt;&gt;"NS",AD482&lt;&gt;"NA",AD482&gt;$BS$138),
AND(AD482&gt;0,OR($BS$138="NS",$BS$138="NA")),
AND($BS$138&lt;&gt;"NS",$BS$138&lt;&gt;"NA",$BS$138&gt;=0,AD482="NA"),
AND($BS$138&lt;&gt;"NS",$BS$138&lt;&gt;"NA",$BS$138=0,AD482="NS")),1,0)))</f>
        <v>0</v>
      </c>
      <c r="CV482" s="202">
        <f t="shared" si="248"/>
        <v>0</v>
      </c>
      <c r="CW482" s="241" t="str">
        <f>IF(CV482=0,"",IF(SUM($CV$449:CV482)=1,_xlfn.NUMBERVALUE(C482),IF($CV$495&gt;SUM($CV$449:CV482),_xlfn.CONCAT(", ",_xlfn.NUMBERVALUE(C482)),IF($CV$495=SUM($CV$449:CV482),_xlfn.CONCAT(" y ",_xlfn.NUMBERVALUE(C482))))))</f>
        <v/>
      </c>
      <c r="CY482" s="563">
        <f t="shared" si="249"/>
        <v>0</v>
      </c>
      <c r="CZ482" s="563"/>
    </row>
    <row r="483" spans="1:104" s="211" customFormat="1" ht="15" customHeight="1">
      <c r="A483" s="18"/>
      <c r="B483" s="51"/>
      <c r="C483" s="48" t="s">
        <v>5034</v>
      </c>
      <c r="D483" s="547" t="str">
        <f>IF(CNGE_2024_M3_Secc1!D86="","",CNGE_2024_M3_Secc1!D86)</f>
        <v/>
      </c>
      <c r="E483" s="548"/>
      <c r="F483" s="548"/>
      <c r="G483" s="548"/>
      <c r="H483" s="548"/>
      <c r="I483" s="548"/>
      <c r="J483" s="548"/>
      <c r="K483" s="548"/>
      <c r="L483" s="548"/>
      <c r="M483" s="549"/>
      <c r="N483" s="103"/>
      <c r="O483" s="103"/>
      <c r="P483" s="103"/>
      <c r="Q483" s="103"/>
      <c r="R483" s="103"/>
      <c r="S483" s="103"/>
      <c r="T483" s="103"/>
      <c r="U483" s="103"/>
      <c r="V483" s="103"/>
      <c r="W483" s="103"/>
      <c r="X483" s="103"/>
      <c r="Y483" s="103"/>
      <c r="Z483" s="103"/>
      <c r="AA483" s="103"/>
      <c r="AB483" s="103"/>
      <c r="AC483" s="103"/>
      <c r="AD483" s="103"/>
      <c r="AE483" s="213"/>
      <c r="AF483" s="210"/>
      <c r="AH483" s="522">
        <f t="shared" si="225"/>
        <v>0</v>
      </c>
      <c r="AI483" s="522"/>
      <c r="AJ483" s="522">
        <f t="shared" si="226"/>
        <v>0</v>
      </c>
      <c r="AK483" s="522"/>
      <c r="AL483" s="522">
        <f t="shared" si="227"/>
        <v>0</v>
      </c>
      <c r="AM483" s="522" t="str">
        <f t="shared" si="228"/>
        <v>NA</v>
      </c>
      <c r="AN483" s="524">
        <f t="shared" si="229"/>
        <v>0</v>
      </c>
      <c r="AO483" s="526"/>
      <c r="AP483" s="125" t="str">
        <f>IF(AN483=0,"", IF(SUM($AN$449:AN483)=1,_xlfn.CONCAT(AQ483), IF($AN$495&gt;SUM($AN$449:AN483),_xlfn.CONCAT(", ",AQ483), IF($AN$495=SUM($AN$449:AN483),_xlfn.CONCAT(" y ",AQ483,".")))))</f>
        <v/>
      </c>
      <c r="AQ483" s="113">
        <f t="shared" si="230"/>
        <v>34</v>
      </c>
      <c r="AS483" s="563">
        <f t="shared" si="250"/>
        <v>0</v>
      </c>
      <c r="AT483" s="563"/>
      <c r="BB483" s="202" t="e" cm="1">
        <f t="array" ref="BB483">IF(CNGE_2024_M3_Secc1!$AO$111=CNGE_2024_M3_Secc1!$AQ$111,O,IF(CNGE_2024_M3_Secc1!O154="",1,0))</f>
        <v>#NAME?</v>
      </c>
      <c r="BC483" s="202" t="e" cm="1">
        <f t="array" ref="BC483">IF(CNGE_2024_M3_Secc1!$AO$111=CNGE_2024_M3_Secc1!$AQ$111,O,IF(CNGE_2024_M3_Secc1!P154="",1,0))</f>
        <v>#NAME?</v>
      </c>
      <c r="BD483" s="202" t="e" cm="1">
        <f t="array" ref="BD483">IF(CNGE_2024_M3_Secc1!$AO$111=CNGE_2024_M3_Secc1!$AQ$111,O,IF(CNGE_2024_M3_Secc1!Q154="",1,0))</f>
        <v>#NAME?</v>
      </c>
      <c r="BE483" s="202" t="e" cm="1">
        <f t="array" ref="BE483">IF(CNGE_2024_M3_Secc1!$AO$111=CNGE_2024_M3_Secc1!$AQ$111,O,IF(CNGE_2024_M3_Secc1!R154="",1,0))</f>
        <v>#NAME?</v>
      </c>
      <c r="BF483" s="202" t="e" cm="1">
        <f t="array" ref="BF483">IF(CNGE_2024_M3_Secc1!$AO$111=CNGE_2024_M3_Secc1!$AQ$111,O,IF(CNGE_2024_M3_Secc1!S154="",1,0))</f>
        <v>#NAME?</v>
      </c>
      <c r="BG483" s="202" t="e" cm="1">
        <f t="array" ref="BG483">IF(CNGE_2024_M3_Secc1!$AO$111=CNGE_2024_M3_Secc1!$AQ$111,O,IF(CNGE_2024_M3_Secc1!T154="",1,0))</f>
        <v>#NAME?</v>
      </c>
      <c r="BH483" s="202" t="e" cm="1">
        <f t="array" ref="BH483">IF(CNGE_2024_M3_Secc1!$AO$111=CNGE_2024_M3_Secc1!$AQ$111,O,IF(CNGE_2024_M3_Secc1!U154="",1,0))</f>
        <v>#NAME?</v>
      </c>
      <c r="BI483" s="202" t="e" cm="1">
        <f t="array" ref="BI483">IF(CNGE_2024_M3_Secc1!$AO$111=CNGE_2024_M3_Secc1!$AQ$111,O,IF(CNGE_2024_M3_Secc1!V154="",1,0))</f>
        <v>#NAME?</v>
      </c>
      <c r="BJ483" s="202" t="e" cm="1">
        <f t="array" ref="BJ483">IF(CNGE_2024_M3_Secc1!$AO$111=CNGE_2024_M3_Secc1!$AQ$111,O,IF(CNGE_2024_M3_Secc1!W154="",1,0))</f>
        <v>#NAME?</v>
      </c>
      <c r="BK483" s="202" t="e" cm="1">
        <f t="array" ref="BK483">IF(CNGE_2024_M3_Secc1!$AO$111=CNGE_2024_M3_Secc1!$AQ$111,O,IF(CNGE_2024_M3_Secc1!X154="",1,0))</f>
        <v>#NAME?</v>
      </c>
      <c r="BL483" s="202" t="e" cm="1">
        <f t="array" ref="BL483">IF(CNGE_2024_M3_Secc1!$AO$111=CNGE_2024_M3_Secc1!$AQ$111,O,IF(CNGE_2024_M3_Secc1!Y154="",1,0))</f>
        <v>#NAME?</v>
      </c>
      <c r="BM483" s="202" t="e" cm="1">
        <f t="array" ref="BM483">IF(CNGE_2024_M3_Secc1!$AO$111=CNGE_2024_M3_Secc1!$AQ$111,O,IF(CNGE_2024_M3_Secc1!Z154="",1,0))</f>
        <v>#NAME?</v>
      </c>
      <c r="BN483" s="202" t="e" cm="1">
        <f t="array" ref="BN483">IF(CNGE_2024_M3_Secc1!$AO$111=CNGE_2024_M3_Secc1!$AQ$111,O,IF(CNGE_2024_M3_Secc1!AA154="",1,0))</f>
        <v>#NAME?</v>
      </c>
      <c r="BO483" s="202" t="e" cm="1">
        <f t="array" ref="BO483">IF(CNGE_2024_M3_Secc1!$AO$111=CNGE_2024_M3_Secc1!$AQ$111,O,IF(CNGE_2024_M3_Secc1!AB154="",1,0))</f>
        <v>#NAME?</v>
      </c>
      <c r="BP483" s="202" t="e" cm="1">
        <f t="array" ref="BP483">IF(CNGE_2024_M3_Secc1!$AO$111=CNGE_2024_M3_Secc1!$AQ$111,O,IF(CNGE_2024_M3_Secc1!AC154="",1,0))</f>
        <v>#NAME?</v>
      </c>
      <c r="BQ483" s="202" t="e" cm="1">
        <f t="array" ref="BQ483">IF(CNGE_2024_M3_Secc1!$AO$111=CNGE_2024_M3_Secc1!$AQ$111,O,IF(CNGE_2024_M3_Secc1!AD154="",1,0))</f>
        <v>#NAME?</v>
      </c>
      <c r="BS483" s="563">
        <f t="shared" si="251"/>
        <v>0</v>
      </c>
      <c r="BT483" s="563"/>
      <c r="BU483" s="563">
        <f t="shared" si="231"/>
        <v>0</v>
      </c>
      <c r="BV483" s="563"/>
      <c r="BW483" s="563">
        <f t="shared" si="232"/>
        <v>0</v>
      </c>
      <c r="BX483" s="563"/>
      <c r="CF483" s="202">
        <f>IF($AH$96=$AJ$96,0,
IF(OR(AND($BS$139="NS",O483&lt;&gt;"NA",OR(O483="NS",O483=0)),AND($BS$139="NA",O483&lt;&gt;"NS",OR(O483="NA",O483=0))),0,
IF(OR(AND($BS$139&lt;&gt;"NS",$BS$139&lt;&gt;"NA",O483&lt;&gt;"NS",O483&lt;&gt;"NA",O483&gt;$BS$139),
AND(O483&gt;0,OR($BS$139="NS",$BS$139="NA")),
AND($BS$139&lt;&gt;"NS",$BS$139&lt;&gt;"NA",$BS$139&gt;=0,O483="NA"),
AND($BS$139&lt;&gt;"NS",$BS$139&lt;&gt;"NA",$BS$139=0,O483="NS")),1,0)))</f>
        <v>0</v>
      </c>
      <c r="CG483" s="202">
        <f t="shared" ref="CG483" si="732">IF($AH$96=$AJ$96,0,
IF(OR(AND($BS$139="NS",P483&lt;&gt;"NA",OR(P483="NS",P483=0)),AND($BS$139="NA",P483&lt;&gt;"NS",OR(P483="NA",P483=0))),0,
IF(OR(AND($BS$139&lt;&gt;"NS",$BS$139&lt;&gt;"NA",P483&lt;&gt;"NS",P483&lt;&gt;"NA",P483&gt;$BS$139),
AND(P483&gt;0,OR($BS$139="NS",$BS$139="NA")),
AND($BS$139&lt;&gt;"NS",$BS$139&lt;&gt;"NA",$BS$139&gt;=0,P483="NA"),
AND($BS$139&lt;&gt;"NS",$BS$139&lt;&gt;"NA",$BS$139=0,P483="NS")),1,0)))</f>
        <v>0</v>
      </c>
      <c r="CH483" s="202">
        <f t="shared" ref="CH483" si="733">IF($AH$96=$AJ$96,0,
IF(OR(AND($BS$139="NS",Q483&lt;&gt;"NA",OR(Q483="NS",Q483=0)),AND($BS$139="NA",Q483&lt;&gt;"NS",OR(Q483="NA",Q483=0))),0,
IF(OR(AND($BS$139&lt;&gt;"NS",$BS$139&lt;&gt;"NA",Q483&lt;&gt;"NS",Q483&lt;&gt;"NA",Q483&gt;$BS$139),
AND(Q483&gt;0,OR($BS$139="NS",$BS$139="NA")),
AND($BS$139&lt;&gt;"NS",$BS$139&lt;&gt;"NA",$BS$139&gt;=0,Q483="NA"),
AND($BS$139&lt;&gt;"NS",$BS$139&lt;&gt;"NA",$BS$139=0,Q483="NS")),1,0)))</f>
        <v>0</v>
      </c>
      <c r="CI483" s="202">
        <f t="shared" ref="CI483" si="734">IF($AH$96=$AJ$96,0,
IF(OR(AND($BS$139="NS",R483&lt;&gt;"NA",OR(R483="NS",R483=0)),AND($BS$139="NA",R483&lt;&gt;"NS",OR(R483="NA",R483=0))),0,
IF(OR(AND($BS$139&lt;&gt;"NS",$BS$139&lt;&gt;"NA",R483&lt;&gt;"NS",R483&lt;&gt;"NA",R483&gt;$BS$139),
AND(R483&gt;0,OR($BS$139="NS",$BS$139="NA")),
AND($BS$139&lt;&gt;"NS",$BS$139&lt;&gt;"NA",$BS$139&gt;=0,R483="NA"),
AND($BS$139&lt;&gt;"NS",$BS$139&lt;&gt;"NA",$BS$139=0,R483="NS")),1,0)))</f>
        <v>0</v>
      </c>
      <c r="CJ483" s="202">
        <f t="shared" ref="CJ483" si="735">IF($AH$96=$AJ$96,0,
IF(OR(AND($BS$139="NS",S483&lt;&gt;"NA",OR(S483="NS",S483=0)),AND($BS$139="NA",S483&lt;&gt;"NS",OR(S483="NA",S483=0))),0,
IF(OR(AND($BS$139&lt;&gt;"NS",$BS$139&lt;&gt;"NA",S483&lt;&gt;"NS",S483&lt;&gt;"NA",S483&gt;$BS$139),
AND(S483&gt;0,OR($BS$139="NS",$BS$139="NA")),
AND($BS$139&lt;&gt;"NS",$BS$139&lt;&gt;"NA",$BS$139&gt;=0,S483="NA"),
AND($BS$139&lt;&gt;"NS",$BS$139&lt;&gt;"NA",$BS$139=0,S483="NS")),1,0)))</f>
        <v>0</v>
      </c>
      <c r="CK483" s="202">
        <f t="shared" ref="CK483" si="736">IF($AH$96=$AJ$96,0,
IF(OR(AND($BS$139="NS",T483&lt;&gt;"NA",OR(T483="NS",T483=0)),AND($BS$139="NA",T483&lt;&gt;"NS",OR(T483="NA",T483=0))),0,
IF(OR(AND($BS$139&lt;&gt;"NS",$BS$139&lt;&gt;"NA",T483&lt;&gt;"NS",T483&lt;&gt;"NA",T483&gt;$BS$139),
AND(T483&gt;0,OR($BS$139="NS",$BS$139="NA")),
AND($BS$139&lt;&gt;"NS",$BS$139&lt;&gt;"NA",$BS$139&gt;=0,T483="NA"),
AND($BS$139&lt;&gt;"NS",$BS$139&lt;&gt;"NA",$BS$139=0,T483="NS")),1,0)))</f>
        <v>0</v>
      </c>
      <c r="CL483" s="202">
        <f t="shared" ref="CL483" si="737">IF($AH$96=$AJ$96,0,
IF(OR(AND($BS$139="NS",U483&lt;&gt;"NA",OR(U483="NS",U483=0)),AND($BS$139="NA",U483&lt;&gt;"NS",OR(U483="NA",U483=0))),0,
IF(OR(AND($BS$139&lt;&gt;"NS",$BS$139&lt;&gt;"NA",U483&lt;&gt;"NS",U483&lt;&gt;"NA",U483&gt;$BS$139),
AND(U483&gt;0,OR($BS$139="NS",$BS$139="NA")),
AND($BS$139&lt;&gt;"NS",$BS$139&lt;&gt;"NA",$BS$139&gt;=0,U483="NA"),
AND($BS$139&lt;&gt;"NS",$BS$139&lt;&gt;"NA",$BS$139=0,U483="NS")),1,0)))</f>
        <v>0</v>
      </c>
      <c r="CM483" s="202">
        <f t="shared" ref="CM483" si="738">IF($AH$96=$AJ$96,0,
IF(OR(AND($BS$139="NS",V483&lt;&gt;"NA",OR(V483="NS",V483=0)),AND($BS$139="NA",V483&lt;&gt;"NS",OR(V483="NA",V483=0))),0,
IF(OR(AND($BS$139&lt;&gt;"NS",$BS$139&lt;&gt;"NA",V483&lt;&gt;"NS",V483&lt;&gt;"NA",V483&gt;$BS$139),
AND(V483&gt;0,OR($BS$139="NS",$BS$139="NA")),
AND($BS$139&lt;&gt;"NS",$BS$139&lt;&gt;"NA",$BS$139&gt;=0,V483="NA"),
AND($BS$139&lt;&gt;"NS",$BS$139&lt;&gt;"NA",$BS$139=0,V483="NS")),1,0)))</f>
        <v>0</v>
      </c>
      <c r="CN483" s="202">
        <f t="shared" ref="CN483" si="739">IF($AH$96=$AJ$96,0,
IF(OR(AND($BS$139="NS",W483&lt;&gt;"NA",OR(W483="NS",W483=0)),AND($BS$139="NA",W483&lt;&gt;"NS",OR(W483="NA",W483=0))),0,
IF(OR(AND($BS$139&lt;&gt;"NS",$BS$139&lt;&gt;"NA",W483&lt;&gt;"NS",W483&lt;&gt;"NA",W483&gt;$BS$139),
AND(W483&gt;0,OR($BS$139="NS",$BS$139="NA")),
AND($BS$139&lt;&gt;"NS",$BS$139&lt;&gt;"NA",$BS$139&gt;=0,W483="NA"),
AND($BS$139&lt;&gt;"NS",$BS$139&lt;&gt;"NA",$BS$139=0,W483="NS")),1,0)))</f>
        <v>0</v>
      </c>
      <c r="CO483" s="202">
        <f t="shared" ref="CO483" si="740">IF($AH$96=$AJ$96,0,
IF(OR(AND($BS$139="NS",X483&lt;&gt;"NA",OR(X483="NS",X483=0)),AND($BS$139="NA",X483&lt;&gt;"NS",OR(X483="NA",X483=0))),0,
IF(OR(AND($BS$139&lt;&gt;"NS",$BS$139&lt;&gt;"NA",X483&lt;&gt;"NS",X483&lt;&gt;"NA",X483&gt;$BS$139),
AND(X483&gt;0,OR($BS$139="NS",$BS$139="NA")),
AND($BS$139&lt;&gt;"NS",$BS$139&lt;&gt;"NA",$BS$139&gt;=0,X483="NA"),
AND($BS$139&lt;&gt;"NS",$BS$139&lt;&gt;"NA",$BS$139=0,X483="NS")),1,0)))</f>
        <v>0</v>
      </c>
      <c r="CP483" s="202">
        <f t="shared" ref="CP483" si="741">IF($AH$96=$AJ$96,0,
IF(OR(AND($BS$139="NS",Y483&lt;&gt;"NA",OR(Y483="NS",Y483=0)),AND($BS$139="NA",Y483&lt;&gt;"NS",OR(Y483="NA",Y483=0))),0,
IF(OR(AND($BS$139&lt;&gt;"NS",$BS$139&lt;&gt;"NA",Y483&lt;&gt;"NS",Y483&lt;&gt;"NA",Y483&gt;$BS$139),
AND(Y483&gt;0,OR($BS$139="NS",$BS$139="NA")),
AND($BS$139&lt;&gt;"NS",$BS$139&lt;&gt;"NA",$BS$139&gt;=0,Y483="NA"),
AND($BS$139&lt;&gt;"NS",$BS$139&lt;&gt;"NA",$BS$139=0,Y483="NS")),1,0)))</f>
        <v>0</v>
      </c>
      <c r="CQ483" s="202">
        <f t="shared" ref="CQ483" si="742">IF($AH$96=$AJ$96,0,
IF(OR(AND($BS$139="NS",Z483&lt;&gt;"NA",OR(Z483="NS",Z483=0)),AND($BS$139="NA",Z483&lt;&gt;"NS",OR(Z483="NA",Z483=0))),0,
IF(OR(AND($BS$139&lt;&gt;"NS",$BS$139&lt;&gt;"NA",Z483&lt;&gt;"NS",Z483&lt;&gt;"NA",Z483&gt;$BS$139),
AND(Z483&gt;0,OR($BS$139="NS",$BS$139="NA")),
AND($BS$139&lt;&gt;"NS",$BS$139&lt;&gt;"NA",$BS$139&gt;=0,Z483="NA"),
AND($BS$139&lt;&gt;"NS",$BS$139&lt;&gt;"NA",$BS$139=0,Z483="NS")),1,0)))</f>
        <v>0</v>
      </c>
      <c r="CR483" s="202">
        <f t="shared" ref="CR483" si="743">IF($AH$96=$AJ$96,0,
IF(OR(AND($BS$139="NS",AA483&lt;&gt;"NA",OR(AA483="NS",AA483=0)),AND($BS$139="NA",AA483&lt;&gt;"NS",OR(AA483="NA",AA483=0))),0,
IF(OR(AND($BS$139&lt;&gt;"NS",$BS$139&lt;&gt;"NA",AA483&lt;&gt;"NS",AA483&lt;&gt;"NA",AA483&gt;$BS$139),
AND(AA483&gt;0,OR($BS$139="NS",$BS$139="NA")),
AND($BS$139&lt;&gt;"NS",$BS$139&lt;&gt;"NA",$BS$139&gt;=0,AA483="NA"),
AND($BS$139&lt;&gt;"NS",$BS$139&lt;&gt;"NA",$BS$139=0,AA483="NS")),1,0)))</f>
        <v>0</v>
      </c>
      <c r="CS483" s="202">
        <f t="shared" ref="CS483" si="744">IF($AH$96=$AJ$96,0,
IF(OR(AND($BS$139="NS",AB483&lt;&gt;"NA",OR(AB483="NS",AB483=0)),AND($BS$139="NA",AB483&lt;&gt;"NS",OR(AB483="NA",AB483=0))),0,
IF(OR(AND($BS$139&lt;&gt;"NS",$BS$139&lt;&gt;"NA",AB483&lt;&gt;"NS",AB483&lt;&gt;"NA",AB483&gt;$BS$139),
AND(AB483&gt;0,OR($BS$139="NS",$BS$139="NA")),
AND($BS$139&lt;&gt;"NS",$BS$139&lt;&gt;"NA",$BS$139&gt;=0,AB483="NA"),
AND($BS$139&lt;&gt;"NS",$BS$139&lt;&gt;"NA",$BS$139=0,AB483="NS")),1,0)))</f>
        <v>0</v>
      </c>
      <c r="CT483" s="202">
        <f t="shared" ref="CT483" si="745">IF($AH$96=$AJ$96,0,
IF(OR(AND($BS$139="NS",AC483&lt;&gt;"NA",OR(AC483="NS",AC483=0)),AND($BS$139="NA",AC483&lt;&gt;"NS",OR(AC483="NA",AC483=0))),0,
IF(OR(AND($BS$139&lt;&gt;"NS",$BS$139&lt;&gt;"NA",AC483&lt;&gt;"NS",AC483&lt;&gt;"NA",AC483&gt;$BS$139),
AND(AC483&gt;0,OR($BS$139="NS",$BS$139="NA")),
AND($BS$139&lt;&gt;"NS",$BS$139&lt;&gt;"NA",$BS$139&gt;=0,AC483="NA"),
AND($BS$139&lt;&gt;"NS",$BS$139&lt;&gt;"NA",$BS$139=0,AC483="NS")),1,0)))</f>
        <v>0</v>
      </c>
      <c r="CU483" s="202">
        <f t="shared" ref="CU483" si="746">IF($AH$96=$AJ$96,0,
IF(OR(AND($BS$139="NS",AD483&lt;&gt;"NA",OR(AD483="NS",AD483=0)),AND($BS$139="NA",AD483&lt;&gt;"NS",OR(AD483="NA",AD483=0))),0,
IF(OR(AND($BS$139&lt;&gt;"NS",$BS$139&lt;&gt;"NA",AD483&lt;&gt;"NS",AD483&lt;&gt;"NA",AD483&gt;$BS$139),
AND(AD483&gt;0,OR($BS$139="NS",$BS$139="NA")),
AND($BS$139&lt;&gt;"NS",$BS$139&lt;&gt;"NA",$BS$139&gt;=0,AD483="NA"),
AND($BS$139&lt;&gt;"NS",$BS$139&lt;&gt;"NA",$BS$139=0,AD483="NS")),1,0)))</f>
        <v>0</v>
      </c>
      <c r="CV483" s="202">
        <f t="shared" si="248"/>
        <v>0</v>
      </c>
      <c r="CW483" s="241" t="str">
        <f>IF(CV483=0,"",IF(SUM($CV$449:CV483)=1,_xlfn.NUMBERVALUE(C483),IF($CV$495&gt;SUM($CV$449:CV483),_xlfn.CONCAT(", ",_xlfn.NUMBERVALUE(C483)),IF($CV$495=SUM($CV$449:CV483),_xlfn.CONCAT(" y ",_xlfn.NUMBERVALUE(C483))))))</f>
        <v/>
      </c>
      <c r="CY483" s="563">
        <f t="shared" si="249"/>
        <v>0</v>
      </c>
      <c r="CZ483" s="563"/>
    </row>
    <row r="484" spans="1:104" s="211" customFormat="1" ht="15" customHeight="1">
      <c r="A484" s="18"/>
      <c r="B484" s="51"/>
      <c r="C484" s="48" t="s">
        <v>5035</v>
      </c>
      <c r="D484" s="547" t="str">
        <f>IF(CNGE_2024_M3_Secc1!D87="","",CNGE_2024_M3_Secc1!D87)</f>
        <v/>
      </c>
      <c r="E484" s="548"/>
      <c r="F484" s="548"/>
      <c r="G484" s="548"/>
      <c r="H484" s="548"/>
      <c r="I484" s="548"/>
      <c r="J484" s="548"/>
      <c r="K484" s="548"/>
      <c r="L484" s="548"/>
      <c r="M484" s="549"/>
      <c r="N484" s="103"/>
      <c r="O484" s="103"/>
      <c r="P484" s="103"/>
      <c r="Q484" s="103"/>
      <c r="R484" s="103"/>
      <c r="S484" s="103"/>
      <c r="T484" s="103"/>
      <c r="U484" s="103"/>
      <c r="V484" s="103"/>
      <c r="W484" s="103"/>
      <c r="X484" s="103"/>
      <c r="Y484" s="103"/>
      <c r="Z484" s="103"/>
      <c r="AA484" s="103"/>
      <c r="AB484" s="103"/>
      <c r="AC484" s="103"/>
      <c r="AD484" s="103"/>
      <c r="AE484" s="213"/>
      <c r="AF484" s="210"/>
      <c r="AH484" s="522">
        <f t="shared" si="225"/>
        <v>0</v>
      </c>
      <c r="AI484" s="522"/>
      <c r="AJ484" s="522">
        <f t="shared" si="226"/>
        <v>0</v>
      </c>
      <c r="AK484" s="522"/>
      <c r="AL484" s="522">
        <f t="shared" si="227"/>
        <v>0</v>
      </c>
      <c r="AM484" s="522" t="str">
        <f t="shared" si="228"/>
        <v>NA</v>
      </c>
      <c r="AN484" s="524">
        <f t="shared" si="229"/>
        <v>0</v>
      </c>
      <c r="AO484" s="526"/>
      <c r="AP484" s="125" t="str">
        <f>IF(AN484=0,"", IF(SUM($AN$449:AN484)=1,_xlfn.CONCAT(AQ484), IF($AN$495&gt;SUM($AN$449:AN484),_xlfn.CONCAT(", ",AQ484), IF($AN$495=SUM($AN$449:AN484),_xlfn.CONCAT(" y ",AQ484,".")))))</f>
        <v/>
      </c>
      <c r="AQ484" s="113">
        <f t="shared" si="230"/>
        <v>35</v>
      </c>
      <c r="AS484" s="563">
        <f t="shared" si="250"/>
        <v>0</v>
      </c>
      <c r="AT484" s="563"/>
      <c r="BB484" s="202" t="e" cm="1">
        <f t="array" ref="BB484">IF(CNGE_2024_M3_Secc1!$AO$111=CNGE_2024_M3_Secc1!$AQ$111,O,IF(CNGE_2024_M3_Secc1!O155="",1,0))</f>
        <v>#NAME?</v>
      </c>
      <c r="BC484" s="202" t="e" cm="1">
        <f t="array" ref="BC484">IF(CNGE_2024_M3_Secc1!$AO$111=CNGE_2024_M3_Secc1!$AQ$111,O,IF(CNGE_2024_M3_Secc1!P155="",1,0))</f>
        <v>#NAME?</v>
      </c>
      <c r="BD484" s="202" t="e" cm="1">
        <f t="array" ref="BD484">IF(CNGE_2024_M3_Secc1!$AO$111=CNGE_2024_M3_Secc1!$AQ$111,O,IF(CNGE_2024_M3_Secc1!Q155="",1,0))</f>
        <v>#NAME?</v>
      </c>
      <c r="BE484" s="202" t="e" cm="1">
        <f t="array" ref="BE484">IF(CNGE_2024_M3_Secc1!$AO$111=CNGE_2024_M3_Secc1!$AQ$111,O,IF(CNGE_2024_M3_Secc1!R155="",1,0))</f>
        <v>#NAME?</v>
      </c>
      <c r="BF484" s="202" t="e" cm="1">
        <f t="array" ref="BF484">IF(CNGE_2024_M3_Secc1!$AO$111=CNGE_2024_M3_Secc1!$AQ$111,O,IF(CNGE_2024_M3_Secc1!S155="",1,0))</f>
        <v>#NAME?</v>
      </c>
      <c r="BG484" s="202" t="e" cm="1">
        <f t="array" ref="BG484">IF(CNGE_2024_M3_Secc1!$AO$111=CNGE_2024_M3_Secc1!$AQ$111,O,IF(CNGE_2024_M3_Secc1!T155="",1,0))</f>
        <v>#NAME?</v>
      </c>
      <c r="BH484" s="202" t="e" cm="1">
        <f t="array" ref="BH484">IF(CNGE_2024_M3_Secc1!$AO$111=CNGE_2024_M3_Secc1!$AQ$111,O,IF(CNGE_2024_M3_Secc1!U155="",1,0))</f>
        <v>#NAME?</v>
      </c>
      <c r="BI484" s="202" t="e" cm="1">
        <f t="array" ref="BI484">IF(CNGE_2024_M3_Secc1!$AO$111=CNGE_2024_M3_Secc1!$AQ$111,O,IF(CNGE_2024_M3_Secc1!V155="",1,0))</f>
        <v>#NAME?</v>
      </c>
      <c r="BJ484" s="202" t="e" cm="1">
        <f t="array" ref="BJ484">IF(CNGE_2024_M3_Secc1!$AO$111=CNGE_2024_M3_Secc1!$AQ$111,O,IF(CNGE_2024_M3_Secc1!W155="",1,0))</f>
        <v>#NAME?</v>
      </c>
      <c r="BK484" s="202" t="e" cm="1">
        <f t="array" ref="BK484">IF(CNGE_2024_M3_Secc1!$AO$111=CNGE_2024_M3_Secc1!$AQ$111,O,IF(CNGE_2024_M3_Secc1!X155="",1,0))</f>
        <v>#NAME?</v>
      </c>
      <c r="BL484" s="202" t="e" cm="1">
        <f t="array" ref="BL484">IF(CNGE_2024_M3_Secc1!$AO$111=CNGE_2024_M3_Secc1!$AQ$111,O,IF(CNGE_2024_M3_Secc1!Y155="",1,0))</f>
        <v>#NAME?</v>
      </c>
      <c r="BM484" s="202" t="e" cm="1">
        <f t="array" ref="BM484">IF(CNGE_2024_M3_Secc1!$AO$111=CNGE_2024_M3_Secc1!$AQ$111,O,IF(CNGE_2024_M3_Secc1!Z155="",1,0))</f>
        <v>#NAME?</v>
      </c>
      <c r="BN484" s="202" t="e" cm="1">
        <f t="array" ref="BN484">IF(CNGE_2024_M3_Secc1!$AO$111=CNGE_2024_M3_Secc1!$AQ$111,O,IF(CNGE_2024_M3_Secc1!AA155="",1,0))</f>
        <v>#NAME?</v>
      </c>
      <c r="BO484" s="202" t="e" cm="1">
        <f t="array" ref="BO484">IF(CNGE_2024_M3_Secc1!$AO$111=CNGE_2024_M3_Secc1!$AQ$111,O,IF(CNGE_2024_M3_Secc1!AB155="",1,0))</f>
        <v>#NAME?</v>
      </c>
      <c r="BP484" s="202" t="e" cm="1">
        <f t="array" ref="BP484">IF(CNGE_2024_M3_Secc1!$AO$111=CNGE_2024_M3_Secc1!$AQ$111,O,IF(CNGE_2024_M3_Secc1!AC155="",1,0))</f>
        <v>#NAME?</v>
      </c>
      <c r="BQ484" s="202" t="e" cm="1">
        <f t="array" ref="BQ484">IF(CNGE_2024_M3_Secc1!$AO$111=CNGE_2024_M3_Secc1!$AQ$111,O,IF(CNGE_2024_M3_Secc1!AD155="",1,0))</f>
        <v>#NAME?</v>
      </c>
      <c r="BS484" s="563">
        <f t="shared" si="251"/>
        <v>0</v>
      </c>
      <c r="BT484" s="563"/>
      <c r="BU484" s="563">
        <f t="shared" si="231"/>
        <v>0</v>
      </c>
      <c r="BV484" s="563"/>
      <c r="BW484" s="563">
        <f t="shared" si="232"/>
        <v>0</v>
      </c>
      <c r="BX484" s="563"/>
      <c r="CF484" s="202">
        <f>IF($AH$96=$AJ$96,0,
IF(OR(AND($BS$140="NS",O484&lt;&gt;"NA",OR(O484="NS",O484=0)),AND($BS$140="NA",O484&lt;&gt;"NS",OR(O484="NA",O484=0))),0,
IF(OR(AND($BS$140&lt;&gt;"NS",$BS$140&lt;&gt;"NA",O484&lt;&gt;"NS",O484&lt;&gt;"NA",O484&gt;$BS$140),
AND(O484&gt;0,OR($BS$140="NS",$BS$140="NA")),
AND($BS$140&lt;&gt;"NS",$BS$140&lt;&gt;"NA",$BS$140&gt;=0,O484="NA"),
AND($BS$140&lt;&gt;"NS",$BS$140&lt;&gt;"NA",$BS$140=0,O484="NS")),1,0)))</f>
        <v>0</v>
      </c>
      <c r="CG484" s="202">
        <f t="shared" ref="CG484" si="747">IF($AH$96=$AJ$96,0,
IF(OR(AND($BS$140="NS",P484&lt;&gt;"NA",OR(P484="NS",P484=0)),AND($BS$140="NA",P484&lt;&gt;"NS",OR(P484="NA",P484=0))),0,
IF(OR(AND($BS$140&lt;&gt;"NS",$BS$140&lt;&gt;"NA",P484&lt;&gt;"NS",P484&lt;&gt;"NA",P484&gt;$BS$140),
AND(P484&gt;0,OR($BS$140="NS",$BS$140="NA")),
AND($BS$140&lt;&gt;"NS",$BS$140&lt;&gt;"NA",$BS$140&gt;=0,P484="NA"),
AND($BS$140&lt;&gt;"NS",$BS$140&lt;&gt;"NA",$BS$140=0,P484="NS")),1,0)))</f>
        <v>0</v>
      </c>
      <c r="CH484" s="202">
        <f t="shared" ref="CH484" si="748">IF($AH$96=$AJ$96,0,
IF(OR(AND($BS$140="NS",Q484&lt;&gt;"NA",OR(Q484="NS",Q484=0)),AND($BS$140="NA",Q484&lt;&gt;"NS",OR(Q484="NA",Q484=0))),0,
IF(OR(AND($BS$140&lt;&gt;"NS",$BS$140&lt;&gt;"NA",Q484&lt;&gt;"NS",Q484&lt;&gt;"NA",Q484&gt;$BS$140),
AND(Q484&gt;0,OR($BS$140="NS",$BS$140="NA")),
AND($BS$140&lt;&gt;"NS",$BS$140&lt;&gt;"NA",$BS$140&gt;=0,Q484="NA"),
AND($BS$140&lt;&gt;"NS",$BS$140&lt;&gt;"NA",$BS$140=0,Q484="NS")),1,0)))</f>
        <v>0</v>
      </c>
      <c r="CI484" s="202">
        <f t="shared" ref="CI484" si="749">IF($AH$96=$AJ$96,0,
IF(OR(AND($BS$140="NS",R484&lt;&gt;"NA",OR(R484="NS",R484=0)),AND($BS$140="NA",R484&lt;&gt;"NS",OR(R484="NA",R484=0))),0,
IF(OR(AND($BS$140&lt;&gt;"NS",$BS$140&lt;&gt;"NA",R484&lt;&gt;"NS",R484&lt;&gt;"NA",R484&gt;$BS$140),
AND(R484&gt;0,OR($BS$140="NS",$BS$140="NA")),
AND($BS$140&lt;&gt;"NS",$BS$140&lt;&gt;"NA",$BS$140&gt;=0,R484="NA"),
AND($BS$140&lt;&gt;"NS",$BS$140&lt;&gt;"NA",$BS$140=0,R484="NS")),1,0)))</f>
        <v>0</v>
      </c>
      <c r="CJ484" s="202">
        <f t="shared" ref="CJ484" si="750">IF($AH$96=$AJ$96,0,
IF(OR(AND($BS$140="NS",S484&lt;&gt;"NA",OR(S484="NS",S484=0)),AND($BS$140="NA",S484&lt;&gt;"NS",OR(S484="NA",S484=0))),0,
IF(OR(AND($BS$140&lt;&gt;"NS",$BS$140&lt;&gt;"NA",S484&lt;&gt;"NS",S484&lt;&gt;"NA",S484&gt;$BS$140),
AND(S484&gt;0,OR($BS$140="NS",$BS$140="NA")),
AND($BS$140&lt;&gt;"NS",$BS$140&lt;&gt;"NA",$BS$140&gt;=0,S484="NA"),
AND($BS$140&lt;&gt;"NS",$BS$140&lt;&gt;"NA",$BS$140=0,S484="NS")),1,0)))</f>
        <v>0</v>
      </c>
      <c r="CK484" s="202">
        <f t="shared" ref="CK484" si="751">IF($AH$96=$AJ$96,0,
IF(OR(AND($BS$140="NS",T484&lt;&gt;"NA",OR(T484="NS",T484=0)),AND($BS$140="NA",T484&lt;&gt;"NS",OR(T484="NA",T484=0))),0,
IF(OR(AND($BS$140&lt;&gt;"NS",$BS$140&lt;&gt;"NA",T484&lt;&gt;"NS",T484&lt;&gt;"NA",T484&gt;$BS$140),
AND(T484&gt;0,OR($BS$140="NS",$BS$140="NA")),
AND($BS$140&lt;&gt;"NS",$BS$140&lt;&gt;"NA",$BS$140&gt;=0,T484="NA"),
AND($BS$140&lt;&gt;"NS",$BS$140&lt;&gt;"NA",$BS$140=0,T484="NS")),1,0)))</f>
        <v>0</v>
      </c>
      <c r="CL484" s="202">
        <f t="shared" ref="CL484" si="752">IF($AH$96=$AJ$96,0,
IF(OR(AND($BS$140="NS",U484&lt;&gt;"NA",OR(U484="NS",U484=0)),AND($BS$140="NA",U484&lt;&gt;"NS",OR(U484="NA",U484=0))),0,
IF(OR(AND($BS$140&lt;&gt;"NS",$BS$140&lt;&gt;"NA",U484&lt;&gt;"NS",U484&lt;&gt;"NA",U484&gt;$BS$140),
AND(U484&gt;0,OR($BS$140="NS",$BS$140="NA")),
AND($BS$140&lt;&gt;"NS",$BS$140&lt;&gt;"NA",$BS$140&gt;=0,U484="NA"),
AND($BS$140&lt;&gt;"NS",$BS$140&lt;&gt;"NA",$BS$140=0,U484="NS")),1,0)))</f>
        <v>0</v>
      </c>
      <c r="CM484" s="202">
        <f t="shared" ref="CM484" si="753">IF($AH$96=$AJ$96,0,
IF(OR(AND($BS$140="NS",V484&lt;&gt;"NA",OR(V484="NS",V484=0)),AND($BS$140="NA",V484&lt;&gt;"NS",OR(V484="NA",V484=0))),0,
IF(OR(AND($BS$140&lt;&gt;"NS",$BS$140&lt;&gt;"NA",V484&lt;&gt;"NS",V484&lt;&gt;"NA",V484&gt;$BS$140),
AND(V484&gt;0,OR($BS$140="NS",$BS$140="NA")),
AND($BS$140&lt;&gt;"NS",$BS$140&lt;&gt;"NA",$BS$140&gt;=0,V484="NA"),
AND($BS$140&lt;&gt;"NS",$BS$140&lt;&gt;"NA",$BS$140=0,V484="NS")),1,0)))</f>
        <v>0</v>
      </c>
      <c r="CN484" s="202">
        <f t="shared" ref="CN484" si="754">IF($AH$96=$AJ$96,0,
IF(OR(AND($BS$140="NS",W484&lt;&gt;"NA",OR(W484="NS",W484=0)),AND($BS$140="NA",W484&lt;&gt;"NS",OR(W484="NA",W484=0))),0,
IF(OR(AND($BS$140&lt;&gt;"NS",$BS$140&lt;&gt;"NA",W484&lt;&gt;"NS",W484&lt;&gt;"NA",W484&gt;$BS$140),
AND(W484&gt;0,OR($BS$140="NS",$BS$140="NA")),
AND($BS$140&lt;&gt;"NS",$BS$140&lt;&gt;"NA",$BS$140&gt;=0,W484="NA"),
AND($BS$140&lt;&gt;"NS",$BS$140&lt;&gt;"NA",$BS$140=0,W484="NS")),1,0)))</f>
        <v>0</v>
      </c>
      <c r="CO484" s="202">
        <f t="shared" ref="CO484" si="755">IF($AH$96=$AJ$96,0,
IF(OR(AND($BS$140="NS",X484&lt;&gt;"NA",OR(X484="NS",X484=0)),AND($BS$140="NA",X484&lt;&gt;"NS",OR(X484="NA",X484=0))),0,
IF(OR(AND($BS$140&lt;&gt;"NS",$BS$140&lt;&gt;"NA",X484&lt;&gt;"NS",X484&lt;&gt;"NA",X484&gt;$BS$140),
AND(X484&gt;0,OR($BS$140="NS",$BS$140="NA")),
AND($BS$140&lt;&gt;"NS",$BS$140&lt;&gt;"NA",$BS$140&gt;=0,X484="NA"),
AND($BS$140&lt;&gt;"NS",$BS$140&lt;&gt;"NA",$BS$140=0,X484="NS")),1,0)))</f>
        <v>0</v>
      </c>
      <c r="CP484" s="202">
        <f t="shared" ref="CP484" si="756">IF($AH$96=$AJ$96,0,
IF(OR(AND($BS$140="NS",Y484&lt;&gt;"NA",OR(Y484="NS",Y484=0)),AND($BS$140="NA",Y484&lt;&gt;"NS",OR(Y484="NA",Y484=0))),0,
IF(OR(AND($BS$140&lt;&gt;"NS",$BS$140&lt;&gt;"NA",Y484&lt;&gt;"NS",Y484&lt;&gt;"NA",Y484&gt;$BS$140),
AND(Y484&gt;0,OR($BS$140="NS",$BS$140="NA")),
AND($BS$140&lt;&gt;"NS",$BS$140&lt;&gt;"NA",$BS$140&gt;=0,Y484="NA"),
AND($BS$140&lt;&gt;"NS",$BS$140&lt;&gt;"NA",$BS$140=0,Y484="NS")),1,0)))</f>
        <v>0</v>
      </c>
      <c r="CQ484" s="202">
        <f t="shared" ref="CQ484" si="757">IF($AH$96=$AJ$96,0,
IF(OR(AND($BS$140="NS",Z484&lt;&gt;"NA",OR(Z484="NS",Z484=0)),AND($BS$140="NA",Z484&lt;&gt;"NS",OR(Z484="NA",Z484=0))),0,
IF(OR(AND($BS$140&lt;&gt;"NS",$BS$140&lt;&gt;"NA",Z484&lt;&gt;"NS",Z484&lt;&gt;"NA",Z484&gt;$BS$140),
AND(Z484&gt;0,OR($BS$140="NS",$BS$140="NA")),
AND($BS$140&lt;&gt;"NS",$BS$140&lt;&gt;"NA",$BS$140&gt;=0,Z484="NA"),
AND($BS$140&lt;&gt;"NS",$BS$140&lt;&gt;"NA",$BS$140=0,Z484="NS")),1,0)))</f>
        <v>0</v>
      </c>
      <c r="CR484" s="202">
        <f t="shared" ref="CR484" si="758">IF($AH$96=$AJ$96,0,
IF(OR(AND($BS$140="NS",AA484&lt;&gt;"NA",OR(AA484="NS",AA484=0)),AND($BS$140="NA",AA484&lt;&gt;"NS",OR(AA484="NA",AA484=0))),0,
IF(OR(AND($BS$140&lt;&gt;"NS",$BS$140&lt;&gt;"NA",AA484&lt;&gt;"NS",AA484&lt;&gt;"NA",AA484&gt;$BS$140),
AND(AA484&gt;0,OR($BS$140="NS",$BS$140="NA")),
AND($BS$140&lt;&gt;"NS",$BS$140&lt;&gt;"NA",$BS$140&gt;=0,AA484="NA"),
AND($BS$140&lt;&gt;"NS",$BS$140&lt;&gt;"NA",$BS$140=0,AA484="NS")),1,0)))</f>
        <v>0</v>
      </c>
      <c r="CS484" s="202">
        <f t="shared" ref="CS484" si="759">IF($AH$96=$AJ$96,0,
IF(OR(AND($BS$140="NS",AB484&lt;&gt;"NA",OR(AB484="NS",AB484=0)),AND($BS$140="NA",AB484&lt;&gt;"NS",OR(AB484="NA",AB484=0))),0,
IF(OR(AND($BS$140&lt;&gt;"NS",$BS$140&lt;&gt;"NA",AB484&lt;&gt;"NS",AB484&lt;&gt;"NA",AB484&gt;$BS$140),
AND(AB484&gt;0,OR($BS$140="NS",$BS$140="NA")),
AND($BS$140&lt;&gt;"NS",$BS$140&lt;&gt;"NA",$BS$140&gt;=0,AB484="NA"),
AND($BS$140&lt;&gt;"NS",$BS$140&lt;&gt;"NA",$BS$140=0,AB484="NS")),1,0)))</f>
        <v>0</v>
      </c>
      <c r="CT484" s="202">
        <f t="shared" ref="CT484" si="760">IF($AH$96=$AJ$96,0,
IF(OR(AND($BS$140="NS",AC484&lt;&gt;"NA",OR(AC484="NS",AC484=0)),AND($BS$140="NA",AC484&lt;&gt;"NS",OR(AC484="NA",AC484=0))),0,
IF(OR(AND($BS$140&lt;&gt;"NS",$BS$140&lt;&gt;"NA",AC484&lt;&gt;"NS",AC484&lt;&gt;"NA",AC484&gt;$BS$140),
AND(AC484&gt;0,OR($BS$140="NS",$BS$140="NA")),
AND($BS$140&lt;&gt;"NS",$BS$140&lt;&gt;"NA",$BS$140&gt;=0,AC484="NA"),
AND($BS$140&lt;&gt;"NS",$BS$140&lt;&gt;"NA",$BS$140=0,AC484="NS")),1,0)))</f>
        <v>0</v>
      </c>
      <c r="CU484" s="202">
        <f t="shared" ref="CU484" si="761">IF($AH$96=$AJ$96,0,
IF(OR(AND($BS$140="NS",AD484&lt;&gt;"NA",OR(AD484="NS",AD484=0)),AND($BS$140="NA",AD484&lt;&gt;"NS",OR(AD484="NA",AD484=0))),0,
IF(OR(AND($BS$140&lt;&gt;"NS",$BS$140&lt;&gt;"NA",AD484&lt;&gt;"NS",AD484&lt;&gt;"NA",AD484&gt;$BS$140),
AND(AD484&gt;0,OR($BS$140="NS",$BS$140="NA")),
AND($BS$140&lt;&gt;"NS",$BS$140&lt;&gt;"NA",$BS$140&gt;=0,AD484="NA"),
AND($BS$140&lt;&gt;"NS",$BS$140&lt;&gt;"NA",$BS$140=0,AD484="NS")),1,0)))</f>
        <v>0</v>
      </c>
      <c r="CV484" s="202">
        <f t="shared" si="248"/>
        <v>0</v>
      </c>
      <c r="CW484" s="241" t="str">
        <f>IF(CV484=0,"",IF(SUM($CV$449:CV484)=1,_xlfn.NUMBERVALUE(C484),IF($CV$495&gt;SUM($CV$449:CV484),_xlfn.CONCAT(", ",_xlfn.NUMBERVALUE(C484)),IF($CV$495=SUM($CV$449:CV484),_xlfn.CONCAT(" y ",_xlfn.NUMBERVALUE(C484))))))</f>
        <v/>
      </c>
      <c r="CY484" s="563">
        <f t="shared" si="249"/>
        <v>0</v>
      </c>
      <c r="CZ484" s="563"/>
    </row>
    <row r="485" spans="1:104" s="211" customFormat="1" ht="15" customHeight="1">
      <c r="A485" s="18"/>
      <c r="B485" s="51"/>
      <c r="C485" s="48" t="s">
        <v>5105</v>
      </c>
      <c r="D485" s="547" t="str">
        <f>IF(CNGE_2024_M3_Secc1!D88="","",CNGE_2024_M3_Secc1!D88)</f>
        <v/>
      </c>
      <c r="E485" s="548"/>
      <c r="F485" s="548"/>
      <c r="G485" s="548"/>
      <c r="H485" s="548"/>
      <c r="I485" s="548"/>
      <c r="J485" s="548"/>
      <c r="K485" s="548"/>
      <c r="L485" s="548"/>
      <c r="M485" s="549"/>
      <c r="N485" s="103"/>
      <c r="O485" s="103"/>
      <c r="P485" s="103"/>
      <c r="Q485" s="103"/>
      <c r="R485" s="103"/>
      <c r="S485" s="103"/>
      <c r="T485" s="103"/>
      <c r="U485" s="103"/>
      <c r="V485" s="103"/>
      <c r="W485" s="103"/>
      <c r="X485" s="103"/>
      <c r="Y485" s="103"/>
      <c r="Z485" s="103"/>
      <c r="AA485" s="103"/>
      <c r="AB485" s="103"/>
      <c r="AC485" s="103"/>
      <c r="AD485" s="103"/>
      <c r="AE485" s="213"/>
      <c r="AF485" s="210"/>
      <c r="AH485" s="522">
        <f t="shared" si="225"/>
        <v>0</v>
      </c>
      <c r="AI485" s="522"/>
      <c r="AJ485" s="522">
        <f t="shared" si="226"/>
        <v>0</v>
      </c>
      <c r="AK485" s="522"/>
      <c r="AL485" s="522">
        <f t="shared" si="227"/>
        <v>0</v>
      </c>
      <c r="AM485" s="522" t="str">
        <f t="shared" si="228"/>
        <v>NA</v>
      </c>
      <c r="AN485" s="524">
        <f t="shared" si="229"/>
        <v>0</v>
      </c>
      <c r="AO485" s="526"/>
      <c r="AP485" s="125" t="str">
        <f>IF(AN485=0,"", IF(SUM($AN$449:AN485)=1,_xlfn.CONCAT(AQ485), IF($AN$495&gt;SUM($AN$449:AN485),_xlfn.CONCAT(", ",AQ485), IF($AN$495=SUM($AN$449:AN485),_xlfn.CONCAT(" y ",AQ485,".")))))</f>
        <v/>
      </c>
      <c r="AQ485" s="113">
        <f t="shared" si="230"/>
        <v>36</v>
      </c>
      <c r="AS485" s="563">
        <f t="shared" si="250"/>
        <v>0</v>
      </c>
      <c r="AT485" s="563"/>
      <c r="BB485" s="202" t="e" cm="1">
        <f t="array" ref="BB485">IF(CNGE_2024_M3_Secc1!$AO$111=CNGE_2024_M3_Secc1!$AQ$111,O,IF(CNGE_2024_M3_Secc1!O156="",1,0))</f>
        <v>#NAME?</v>
      </c>
      <c r="BC485" s="202" t="e" cm="1">
        <f t="array" ref="BC485">IF(CNGE_2024_M3_Secc1!$AO$111=CNGE_2024_M3_Secc1!$AQ$111,O,IF(CNGE_2024_M3_Secc1!P156="",1,0))</f>
        <v>#NAME?</v>
      </c>
      <c r="BD485" s="202" t="e" cm="1">
        <f t="array" ref="BD485">IF(CNGE_2024_M3_Secc1!$AO$111=CNGE_2024_M3_Secc1!$AQ$111,O,IF(CNGE_2024_M3_Secc1!Q156="",1,0))</f>
        <v>#NAME?</v>
      </c>
      <c r="BE485" s="202" t="e" cm="1">
        <f t="array" ref="BE485">IF(CNGE_2024_M3_Secc1!$AO$111=CNGE_2024_M3_Secc1!$AQ$111,O,IF(CNGE_2024_M3_Secc1!R156="",1,0))</f>
        <v>#NAME?</v>
      </c>
      <c r="BF485" s="202" t="e" cm="1">
        <f t="array" ref="BF485">IF(CNGE_2024_M3_Secc1!$AO$111=CNGE_2024_M3_Secc1!$AQ$111,O,IF(CNGE_2024_M3_Secc1!S156="",1,0))</f>
        <v>#NAME?</v>
      </c>
      <c r="BG485" s="202" t="e" cm="1">
        <f t="array" ref="BG485">IF(CNGE_2024_M3_Secc1!$AO$111=CNGE_2024_M3_Secc1!$AQ$111,O,IF(CNGE_2024_M3_Secc1!T156="",1,0))</f>
        <v>#NAME?</v>
      </c>
      <c r="BH485" s="202" t="e" cm="1">
        <f t="array" ref="BH485">IF(CNGE_2024_M3_Secc1!$AO$111=CNGE_2024_M3_Secc1!$AQ$111,O,IF(CNGE_2024_M3_Secc1!U156="",1,0))</f>
        <v>#NAME?</v>
      </c>
      <c r="BI485" s="202" t="e" cm="1">
        <f t="array" ref="BI485">IF(CNGE_2024_M3_Secc1!$AO$111=CNGE_2024_M3_Secc1!$AQ$111,O,IF(CNGE_2024_M3_Secc1!V156="",1,0))</f>
        <v>#NAME?</v>
      </c>
      <c r="BJ485" s="202" t="e" cm="1">
        <f t="array" ref="BJ485">IF(CNGE_2024_M3_Secc1!$AO$111=CNGE_2024_M3_Secc1!$AQ$111,O,IF(CNGE_2024_M3_Secc1!W156="",1,0))</f>
        <v>#NAME?</v>
      </c>
      <c r="BK485" s="202" t="e" cm="1">
        <f t="array" ref="BK485">IF(CNGE_2024_M3_Secc1!$AO$111=CNGE_2024_M3_Secc1!$AQ$111,O,IF(CNGE_2024_M3_Secc1!X156="",1,0))</f>
        <v>#NAME?</v>
      </c>
      <c r="BL485" s="202" t="e" cm="1">
        <f t="array" ref="BL485">IF(CNGE_2024_M3_Secc1!$AO$111=CNGE_2024_M3_Secc1!$AQ$111,O,IF(CNGE_2024_M3_Secc1!Y156="",1,0))</f>
        <v>#NAME?</v>
      </c>
      <c r="BM485" s="202" t="e" cm="1">
        <f t="array" ref="BM485">IF(CNGE_2024_M3_Secc1!$AO$111=CNGE_2024_M3_Secc1!$AQ$111,O,IF(CNGE_2024_M3_Secc1!Z156="",1,0))</f>
        <v>#NAME?</v>
      </c>
      <c r="BN485" s="202" t="e" cm="1">
        <f t="array" ref="BN485">IF(CNGE_2024_M3_Secc1!$AO$111=CNGE_2024_M3_Secc1!$AQ$111,O,IF(CNGE_2024_M3_Secc1!AA156="",1,0))</f>
        <v>#NAME?</v>
      </c>
      <c r="BO485" s="202" t="e" cm="1">
        <f t="array" ref="BO485">IF(CNGE_2024_M3_Secc1!$AO$111=CNGE_2024_M3_Secc1!$AQ$111,O,IF(CNGE_2024_M3_Secc1!AB156="",1,0))</f>
        <v>#NAME?</v>
      </c>
      <c r="BP485" s="202" t="e" cm="1">
        <f t="array" ref="BP485">IF(CNGE_2024_M3_Secc1!$AO$111=CNGE_2024_M3_Secc1!$AQ$111,O,IF(CNGE_2024_M3_Secc1!AC156="",1,0))</f>
        <v>#NAME?</v>
      </c>
      <c r="BQ485" s="202" t="e" cm="1">
        <f t="array" ref="BQ485">IF(CNGE_2024_M3_Secc1!$AO$111=CNGE_2024_M3_Secc1!$AQ$111,O,IF(CNGE_2024_M3_Secc1!AD156="",1,0))</f>
        <v>#NAME?</v>
      </c>
      <c r="BS485" s="563">
        <f t="shared" si="251"/>
        <v>0</v>
      </c>
      <c r="BT485" s="563"/>
      <c r="BU485" s="563">
        <f t="shared" si="231"/>
        <v>0</v>
      </c>
      <c r="BV485" s="563"/>
      <c r="BW485" s="563">
        <f t="shared" si="232"/>
        <v>0</v>
      </c>
      <c r="BX485" s="563"/>
      <c r="CF485" s="202">
        <f>IF($AH$96=$AJ$96,0,
IF(OR(AND($BS$141="NS",O485&lt;&gt;"NA",OR(O485="NS",O485=0)),AND($BS$141="NA",O485&lt;&gt;"NS",OR(O485="NA",O485=0))),0,
IF(OR(AND($BS$141&lt;&gt;"NS",$BS$141&lt;&gt;"NA",O485&lt;&gt;"NS",O485&lt;&gt;"NA",O485&gt;$BS$141),
AND(O485&gt;0,OR($BS$141="NS",$BS$141="NA")),
AND($BS$141&lt;&gt;"NS",$BS$141&lt;&gt;"NA",$BS$141&gt;=0,O485="NA"),
AND($BS$141&lt;&gt;"NS",$BS$141&lt;&gt;"NA",$BS$141=0,O485="NS")),1,0)))</f>
        <v>0</v>
      </c>
      <c r="CG485" s="202">
        <f t="shared" ref="CG485" si="762">IF($AH$96=$AJ$96,0,
IF(OR(AND($BS$141="NS",P485&lt;&gt;"NA",OR(P485="NS",P485=0)),AND($BS$141="NA",P485&lt;&gt;"NS",OR(P485="NA",P485=0))),0,
IF(OR(AND($BS$141&lt;&gt;"NS",$BS$141&lt;&gt;"NA",P485&lt;&gt;"NS",P485&lt;&gt;"NA",P485&gt;$BS$141),
AND(P485&gt;0,OR($BS$141="NS",$BS$141="NA")),
AND($BS$141&lt;&gt;"NS",$BS$141&lt;&gt;"NA",$BS$141&gt;=0,P485="NA"),
AND($BS$141&lt;&gt;"NS",$BS$141&lt;&gt;"NA",$BS$141=0,P485="NS")),1,0)))</f>
        <v>0</v>
      </c>
      <c r="CH485" s="202">
        <f t="shared" ref="CH485" si="763">IF($AH$96=$AJ$96,0,
IF(OR(AND($BS$141="NS",Q485&lt;&gt;"NA",OR(Q485="NS",Q485=0)),AND($BS$141="NA",Q485&lt;&gt;"NS",OR(Q485="NA",Q485=0))),0,
IF(OR(AND($BS$141&lt;&gt;"NS",$BS$141&lt;&gt;"NA",Q485&lt;&gt;"NS",Q485&lt;&gt;"NA",Q485&gt;$BS$141),
AND(Q485&gt;0,OR($BS$141="NS",$BS$141="NA")),
AND($BS$141&lt;&gt;"NS",$BS$141&lt;&gt;"NA",$BS$141&gt;=0,Q485="NA"),
AND($BS$141&lt;&gt;"NS",$BS$141&lt;&gt;"NA",$BS$141=0,Q485="NS")),1,0)))</f>
        <v>0</v>
      </c>
      <c r="CI485" s="202">
        <f t="shared" ref="CI485" si="764">IF($AH$96=$AJ$96,0,
IF(OR(AND($BS$141="NS",R485&lt;&gt;"NA",OR(R485="NS",R485=0)),AND($BS$141="NA",R485&lt;&gt;"NS",OR(R485="NA",R485=0))),0,
IF(OR(AND($BS$141&lt;&gt;"NS",$BS$141&lt;&gt;"NA",R485&lt;&gt;"NS",R485&lt;&gt;"NA",R485&gt;$BS$141),
AND(R485&gt;0,OR($BS$141="NS",$BS$141="NA")),
AND($BS$141&lt;&gt;"NS",$BS$141&lt;&gt;"NA",$BS$141&gt;=0,R485="NA"),
AND($BS$141&lt;&gt;"NS",$BS$141&lt;&gt;"NA",$BS$141=0,R485="NS")),1,0)))</f>
        <v>0</v>
      </c>
      <c r="CJ485" s="202">
        <f t="shared" ref="CJ485" si="765">IF($AH$96=$AJ$96,0,
IF(OR(AND($BS$141="NS",S485&lt;&gt;"NA",OR(S485="NS",S485=0)),AND($BS$141="NA",S485&lt;&gt;"NS",OR(S485="NA",S485=0))),0,
IF(OR(AND($BS$141&lt;&gt;"NS",$BS$141&lt;&gt;"NA",S485&lt;&gt;"NS",S485&lt;&gt;"NA",S485&gt;$BS$141),
AND(S485&gt;0,OR($BS$141="NS",$BS$141="NA")),
AND($BS$141&lt;&gt;"NS",$BS$141&lt;&gt;"NA",$BS$141&gt;=0,S485="NA"),
AND($BS$141&lt;&gt;"NS",$BS$141&lt;&gt;"NA",$BS$141=0,S485="NS")),1,0)))</f>
        <v>0</v>
      </c>
      <c r="CK485" s="202">
        <f t="shared" ref="CK485" si="766">IF($AH$96=$AJ$96,0,
IF(OR(AND($BS$141="NS",T485&lt;&gt;"NA",OR(T485="NS",T485=0)),AND($BS$141="NA",T485&lt;&gt;"NS",OR(T485="NA",T485=0))),0,
IF(OR(AND($BS$141&lt;&gt;"NS",$BS$141&lt;&gt;"NA",T485&lt;&gt;"NS",T485&lt;&gt;"NA",T485&gt;$BS$141),
AND(T485&gt;0,OR($BS$141="NS",$BS$141="NA")),
AND($BS$141&lt;&gt;"NS",$BS$141&lt;&gt;"NA",$BS$141&gt;=0,T485="NA"),
AND($BS$141&lt;&gt;"NS",$BS$141&lt;&gt;"NA",$BS$141=0,T485="NS")),1,0)))</f>
        <v>0</v>
      </c>
      <c r="CL485" s="202">
        <f t="shared" ref="CL485" si="767">IF($AH$96=$AJ$96,0,
IF(OR(AND($BS$141="NS",U485&lt;&gt;"NA",OR(U485="NS",U485=0)),AND($BS$141="NA",U485&lt;&gt;"NS",OR(U485="NA",U485=0))),0,
IF(OR(AND($BS$141&lt;&gt;"NS",$BS$141&lt;&gt;"NA",U485&lt;&gt;"NS",U485&lt;&gt;"NA",U485&gt;$BS$141),
AND(U485&gt;0,OR($BS$141="NS",$BS$141="NA")),
AND($BS$141&lt;&gt;"NS",$BS$141&lt;&gt;"NA",$BS$141&gt;=0,U485="NA"),
AND($BS$141&lt;&gt;"NS",$BS$141&lt;&gt;"NA",$BS$141=0,U485="NS")),1,0)))</f>
        <v>0</v>
      </c>
      <c r="CM485" s="202">
        <f t="shared" ref="CM485" si="768">IF($AH$96=$AJ$96,0,
IF(OR(AND($BS$141="NS",V485&lt;&gt;"NA",OR(V485="NS",V485=0)),AND($BS$141="NA",V485&lt;&gt;"NS",OR(V485="NA",V485=0))),0,
IF(OR(AND($BS$141&lt;&gt;"NS",$BS$141&lt;&gt;"NA",V485&lt;&gt;"NS",V485&lt;&gt;"NA",V485&gt;$BS$141),
AND(V485&gt;0,OR($BS$141="NS",$BS$141="NA")),
AND($BS$141&lt;&gt;"NS",$BS$141&lt;&gt;"NA",$BS$141&gt;=0,V485="NA"),
AND($BS$141&lt;&gt;"NS",$BS$141&lt;&gt;"NA",$BS$141=0,V485="NS")),1,0)))</f>
        <v>0</v>
      </c>
      <c r="CN485" s="202">
        <f t="shared" ref="CN485" si="769">IF($AH$96=$AJ$96,0,
IF(OR(AND($BS$141="NS",W485&lt;&gt;"NA",OR(W485="NS",W485=0)),AND($BS$141="NA",W485&lt;&gt;"NS",OR(W485="NA",W485=0))),0,
IF(OR(AND($BS$141&lt;&gt;"NS",$BS$141&lt;&gt;"NA",W485&lt;&gt;"NS",W485&lt;&gt;"NA",W485&gt;$BS$141),
AND(W485&gt;0,OR($BS$141="NS",$BS$141="NA")),
AND($BS$141&lt;&gt;"NS",$BS$141&lt;&gt;"NA",$BS$141&gt;=0,W485="NA"),
AND($BS$141&lt;&gt;"NS",$BS$141&lt;&gt;"NA",$BS$141=0,W485="NS")),1,0)))</f>
        <v>0</v>
      </c>
      <c r="CO485" s="202">
        <f t="shared" ref="CO485" si="770">IF($AH$96=$AJ$96,0,
IF(OR(AND($BS$141="NS",X485&lt;&gt;"NA",OR(X485="NS",X485=0)),AND($BS$141="NA",X485&lt;&gt;"NS",OR(X485="NA",X485=0))),0,
IF(OR(AND($BS$141&lt;&gt;"NS",$BS$141&lt;&gt;"NA",X485&lt;&gt;"NS",X485&lt;&gt;"NA",X485&gt;$BS$141),
AND(X485&gt;0,OR($BS$141="NS",$BS$141="NA")),
AND($BS$141&lt;&gt;"NS",$BS$141&lt;&gt;"NA",$BS$141&gt;=0,X485="NA"),
AND($BS$141&lt;&gt;"NS",$BS$141&lt;&gt;"NA",$BS$141=0,X485="NS")),1,0)))</f>
        <v>0</v>
      </c>
      <c r="CP485" s="202">
        <f t="shared" ref="CP485" si="771">IF($AH$96=$AJ$96,0,
IF(OR(AND($BS$141="NS",Y485&lt;&gt;"NA",OR(Y485="NS",Y485=0)),AND($BS$141="NA",Y485&lt;&gt;"NS",OR(Y485="NA",Y485=0))),0,
IF(OR(AND($BS$141&lt;&gt;"NS",$BS$141&lt;&gt;"NA",Y485&lt;&gt;"NS",Y485&lt;&gt;"NA",Y485&gt;$BS$141),
AND(Y485&gt;0,OR($BS$141="NS",$BS$141="NA")),
AND($BS$141&lt;&gt;"NS",$BS$141&lt;&gt;"NA",$BS$141&gt;=0,Y485="NA"),
AND($BS$141&lt;&gt;"NS",$BS$141&lt;&gt;"NA",$BS$141=0,Y485="NS")),1,0)))</f>
        <v>0</v>
      </c>
      <c r="CQ485" s="202">
        <f t="shared" ref="CQ485" si="772">IF($AH$96=$AJ$96,0,
IF(OR(AND($BS$141="NS",Z485&lt;&gt;"NA",OR(Z485="NS",Z485=0)),AND($BS$141="NA",Z485&lt;&gt;"NS",OR(Z485="NA",Z485=0))),0,
IF(OR(AND($BS$141&lt;&gt;"NS",$BS$141&lt;&gt;"NA",Z485&lt;&gt;"NS",Z485&lt;&gt;"NA",Z485&gt;$BS$141),
AND(Z485&gt;0,OR($BS$141="NS",$BS$141="NA")),
AND($BS$141&lt;&gt;"NS",$BS$141&lt;&gt;"NA",$BS$141&gt;=0,Z485="NA"),
AND($BS$141&lt;&gt;"NS",$BS$141&lt;&gt;"NA",$BS$141=0,Z485="NS")),1,0)))</f>
        <v>0</v>
      </c>
      <c r="CR485" s="202">
        <f t="shared" ref="CR485" si="773">IF($AH$96=$AJ$96,0,
IF(OR(AND($BS$141="NS",AA485&lt;&gt;"NA",OR(AA485="NS",AA485=0)),AND($BS$141="NA",AA485&lt;&gt;"NS",OR(AA485="NA",AA485=0))),0,
IF(OR(AND($BS$141&lt;&gt;"NS",$BS$141&lt;&gt;"NA",AA485&lt;&gt;"NS",AA485&lt;&gt;"NA",AA485&gt;$BS$141),
AND(AA485&gt;0,OR($BS$141="NS",$BS$141="NA")),
AND($BS$141&lt;&gt;"NS",$BS$141&lt;&gt;"NA",$BS$141&gt;=0,AA485="NA"),
AND($BS$141&lt;&gt;"NS",$BS$141&lt;&gt;"NA",$BS$141=0,AA485="NS")),1,0)))</f>
        <v>0</v>
      </c>
      <c r="CS485" s="202">
        <f t="shared" ref="CS485" si="774">IF($AH$96=$AJ$96,0,
IF(OR(AND($BS$141="NS",AB485&lt;&gt;"NA",OR(AB485="NS",AB485=0)),AND($BS$141="NA",AB485&lt;&gt;"NS",OR(AB485="NA",AB485=0))),0,
IF(OR(AND($BS$141&lt;&gt;"NS",$BS$141&lt;&gt;"NA",AB485&lt;&gt;"NS",AB485&lt;&gt;"NA",AB485&gt;$BS$141),
AND(AB485&gt;0,OR($BS$141="NS",$BS$141="NA")),
AND($BS$141&lt;&gt;"NS",$BS$141&lt;&gt;"NA",$BS$141&gt;=0,AB485="NA"),
AND($BS$141&lt;&gt;"NS",$BS$141&lt;&gt;"NA",$BS$141=0,AB485="NS")),1,0)))</f>
        <v>0</v>
      </c>
      <c r="CT485" s="202">
        <f t="shared" ref="CT485" si="775">IF($AH$96=$AJ$96,0,
IF(OR(AND($BS$141="NS",AC485&lt;&gt;"NA",OR(AC485="NS",AC485=0)),AND($BS$141="NA",AC485&lt;&gt;"NS",OR(AC485="NA",AC485=0))),0,
IF(OR(AND($BS$141&lt;&gt;"NS",$BS$141&lt;&gt;"NA",AC485&lt;&gt;"NS",AC485&lt;&gt;"NA",AC485&gt;$BS$141),
AND(AC485&gt;0,OR($BS$141="NS",$BS$141="NA")),
AND($BS$141&lt;&gt;"NS",$BS$141&lt;&gt;"NA",$BS$141&gt;=0,AC485="NA"),
AND($BS$141&lt;&gt;"NS",$BS$141&lt;&gt;"NA",$BS$141=0,AC485="NS")),1,0)))</f>
        <v>0</v>
      </c>
      <c r="CU485" s="202">
        <f t="shared" ref="CU485" si="776">IF($AH$96=$AJ$96,0,
IF(OR(AND($BS$141="NS",AD485&lt;&gt;"NA",OR(AD485="NS",AD485=0)),AND($BS$141="NA",AD485&lt;&gt;"NS",OR(AD485="NA",AD485=0))),0,
IF(OR(AND($BS$141&lt;&gt;"NS",$BS$141&lt;&gt;"NA",AD485&lt;&gt;"NS",AD485&lt;&gt;"NA",AD485&gt;$BS$141),
AND(AD485&gt;0,OR($BS$141="NS",$BS$141="NA")),
AND($BS$141&lt;&gt;"NS",$BS$141&lt;&gt;"NA",$BS$141&gt;=0,AD485="NA"),
AND($BS$141&lt;&gt;"NS",$BS$141&lt;&gt;"NA",$BS$141=0,AD485="NS")),1,0)))</f>
        <v>0</v>
      </c>
      <c r="CV485" s="202">
        <f t="shared" si="248"/>
        <v>0</v>
      </c>
      <c r="CW485" s="241" t="str">
        <f>IF(CV485=0,"",IF(SUM($CV$449:CV485)=1,_xlfn.NUMBERVALUE(C485),IF($CV$495&gt;SUM($CV$449:CV485),_xlfn.CONCAT(", ",_xlfn.NUMBERVALUE(C485)),IF($CV$495=SUM($CV$449:CV485),_xlfn.CONCAT(" y ",_xlfn.NUMBERVALUE(C485))))))</f>
        <v/>
      </c>
      <c r="CY485" s="563">
        <f t="shared" si="249"/>
        <v>0</v>
      </c>
      <c r="CZ485" s="563"/>
    </row>
    <row r="486" spans="1:104" s="211" customFormat="1" ht="15" customHeight="1">
      <c r="A486" s="18"/>
      <c r="B486" s="51"/>
      <c r="C486" s="48" t="s">
        <v>5106</v>
      </c>
      <c r="D486" s="547" t="str">
        <f>IF(CNGE_2024_M3_Secc1!D89="","",CNGE_2024_M3_Secc1!D89)</f>
        <v/>
      </c>
      <c r="E486" s="548"/>
      <c r="F486" s="548"/>
      <c r="G486" s="548"/>
      <c r="H486" s="548"/>
      <c r="I486" s="548"/>
      <c r="J486" s="548"/>
      <c r="K486" s="548"/>
      <c r="L486" s="548"/>
      <c r="M486" s="549"/>
      <c r="N486" s="103"/>
      <c r="O486" s="103"/>
      <c r="P486" s="103"/>
      <c r="Q486" s="103"/>
      <c r="R486" s="103"/>
      <c r="S486" s="103"/>
      <c r="T486" s="103"/>
      <c r="U486" s="103"/>
      <c r="V486" s="103"/>
      <c r="W486" s="103"/>
      <c r="X486" s="103"/>
      <c r="Y486" s="103"/>
      <c r="Z486" s="103"/>
      <c r="AA486" s="103"/>
      <c r="AB486" s="103"/>
      <c r="AC486" s="103"/>
      <c r="AD486" s="103"/>
      <c r="AE486" s="213"/>
      <c r="AF486" s="210"/>
      <c r="AH486" s="522">
        <f t="shared" si="225"/>
        <v>0</v>
      </c>
      <c r="AI486" s="522"/>
      <c r="AJ486" s="522">
        <f t="shared" si="226"/>
        <v>0</v>
      </c>
      <c r="AK486" s="522"/>
      <c r="AL486" s="522">
        <f t="shared" si="227"/>
        <v>0</v>
      </c>
      <c r="AM486" s="522" t="str">
        <f t="shared" si="228"/>
        <v>NA</v>
      </c>
      <c r="AN486" s="524">
        <f t="shared" si="229"/>
        <v>0</v>
      </c>
      <c r="AO486" s="526"/>
      <c r="AP486" s="125" t="str">
        <f>IF(AN486=0,"", IF(SUM($AN$449:AN486)=1,_xlfn.CONCAT(AQ486), IF($AN$495&gt;SUM($AN$449:AN486),_xlfn.CONCAT(", ",AQ486), IF($AN$495=SUM($AN$449:AN486),_xlfn.CONCAT(" y ",AQ486,".")))))</f>
        <v/>
      </c>
      <c r="AQ486" s="113">
        <f t="shared" si="230"/>
        <v>37</v>
      </c>
      <c r="AS486" s="563">
        <f t="shared" si="250"/>
        <v>0</v>
      </c>
      <c r="AT486" s="563"/>
      <c r="BB486" s="202" t="e" cm="1">
        <f t="array" ref="BB486">IF(CNGE_2024_M3_Secc1!$AO$111=CNGE_2024_M3_Secc1!$AQ$111,O,IF(CNGE_2024_M3_Secc1!O157="",1,0))</f>
        <v>#NAME?</v>
      </c>
      <c r="BC486" s="202" t="e" cm="1">
        <f t="array" ref="BC486">IF(CNGE_2024_M3_Secc1!$AO$111=CNGE_2024_M3_Secc1!$AQ$111,O,IF(CNGE_2024_M3_Secc1!P157="",1,0))</f>
        <v>#NAME?</v>
      </c>
      <c r="BD486" s="202" t="e" cm="1">
        <f t="array" ref="BD486">IF(CNGE_2024_M3_Secc1!$AO$111=CNGE_2024_M3_Secc1!$AQ$111,O,IF(CNGE_2024_M3_Secc1!Q157="",1,0))</f>
        <v>#NAME?</v>
      </c>
      <c r="BE486" s="202" t="e" cm="1">
        <f t="array" ref="BE486">IF(CNGE_2024_M3_Secc1!$AO$111=CNGE_2024_M3_Secc1!$AQ$111,O,IF(CNGE_2024_M3_Secc1!R157="",1,0))</f>
        <v>#NAME?</v>
      </c>
      <c r="BF486" s="202" t="e" cm="1">
        <f t="array" ref="BF486">IF(CNGE_2024_M3_Secc1!$AO$111=CNGE_2024_M3_Secc1!$AQ$111,O,IF(CNGE_2024_M3_Secc1!S157="",1,0))</f>
        <v>#NAME?</v>
      </c>
      <c r="BG486" s="202" t="e" cm="1">
        <f t="array" ref="BG486">IF(CNGE_2024_M3_Secc1!$AO$111=CNGE_2024_M3_Secc1!$AQ$111,O,IF(CNGE_2024_M3_Secc1!T157="",1,0))</f>
        <v>#NAME?</v>
      </c>
      <c r="BH486" s="202" t="e" cm="1">
        <f t="array" ref="BH486">IF(CNGE_2024_M3_Secc1!$AO$111=CNGE_2024_M3_Secc1!$AQ$111,O,IF(CNGE_2024_M3_Secc1!U157="",1,0))</f>
        <v>#NAME?</v>
      </c>
      <c r="BI486" s="202" t="e" cm="1">
        <f t="array" ref="BI486">IF(CNGE_2024_M3_Secc1!$AO$111=CNGE_2024_M3_Secc1!$AQ$111,O,IF(CNGE_2024_M3_Secc1!V157="",1,0))</f>
        <v>#NAME?</v>
      </c>
      <c r="BJ486" s="202" t="e" cm="1">
        <f t="array" ref="BJ486">IF(CNGE_2024_M3_Secc1!$AO$111=CNGE_2024_M3_Secc1!$AQ$111,O,IF(CNGE_2024_M3_Secc1!W157="",1,0))</f>
        <v>#NAME?</v>
      </c>
      <c r="BK486" s="202" t="e" cm="1">
        <f t="array" ref="BK486">IF(CNGE_2024_M3_Secc1!$AO$111=CNGE_2024_M3_Secc1!$AQ$111,O,IF(CNGE_2024_M3_Secc1!X157="",1,0))</f>
        <v>#NAME?</v>
      </c>
      <c r="BL486" s="202" t="e" cm="1">
        <f t="array" ref="BL486">IF(CNGE_2024_M3_Secc1!$AO$111=CNGE_2024_M3_Secc1!$AQ$111,O,IF(CNGE_2024_M3_Secc1!Y157="",1,0))</f>
        <v>#NAME?</v>
      </c>
      <c r="BM486" s="202" t="e" cm="1">
        <f t="array" ref="BM486">IF(CNGE_2024_M3_Secc1!$AO$111=CNGE_2024_M3_Secc1!$AQ$111,O,IF(CNGE_2024_M3_Secc1!Z157="",1,0))</f>
        <v>#NAME?</v>
      </c>
      <c r="BN486" s="202" t="e" cm="1">
        <f t="array" ref="BN486">IF(CNGE_2024_M3_Secc1!$AO$111=CNGE_2024_M3_Secc1!$AQ$111,O,IF(CNGE_2024_M3_Secc1!AA157="",1,0))</f>
        <v>#NAME?</v>
      </c>
      <c r="BO486" s="202" t="e" cm="1">
        <f t="array" ref="BO486">IF(CNGE_2024_M3_Secc1!$AO$111=CNGE_2024_M3_Secc1!$AQ$111,O,IF(CNGE_2024_M3_Secc1!AB157="",1,0))</f>
        <v>#NAME?</v>
      </c>
      <c r="BP486" s="202" t="e" cm="1">
        <f t="array" ref="BP486">IF(CNGE_2024_M3_Secc1!$AO$111=CNGE_2024_M3_Secc1!$AQ$111,O,IF(CNGE_2024_M3_Secc1!AC157="",1,0))</f>
        <v>#NAME?</v>
      </c>
      <c r="BQ486" s="202" t="e" cm="1">
        <f t="array" ref="BQ486">IF(CNGE_2024_M3_Secc1!$AO$111=CNGE_2024_M3_Secc1!$AQ$111,O,IF(CNGE_2024_M3_Secc1!AD157="",1,0))</f>
        <v>#NAME?</v>
      </c>
      <c r="BS486" s="563">
        <f t="shared" si="251"/>
        <v>0</v>
      </c>
      <c r="BT486" s="563"/>
      <c r="BU486" s="563">
        <f t="shared" si="231"/>
        <v>0</v>
      </c>
      <c r="BV486" s="563"/>
      <c r="BW486" s="563">
        <f t="shared" si="232"/>
        <v>0</v>
      </c>
      <c r="BX486" s="563"/>
      <c r="CF486" s="202">
        <f>IF($AH$96=$AJ$96,0,
IF(OR(AND($BS$142="NS",O486&lt;&gt;"NA",OR(O486="NS",O486=0)),AND($BS$142="NA",O486&lt;&gt;"NS",OR(O486="NA",O486=0))),0,
IF(OR(AND($BS$142&lt;&gt;"NS",$BS$142&lt;&gt;"NA",O486&lt;&gt;"NS",O486&lt;&gt;"NA",O486&gt;$BS$142),
AND(O486&gt;0,OR($BS$142="NS",$BS$142="NA")),
AND($BS$142&lt;&gt;"NS",$BS$142&lt;&gt;"NA",$BS$142&gt;=0,O486="NA"),
AND($BS$142&lt;&gt;"NS",$BS$142&lt;&gt;"NA",$BS$142=0,O486="NS")),1,0)))</f>
        <v>0</v>
      </c>
      <c r="CG486" s="202">
        <f t="shared" ref="CG486" si="777">IF($AH$96=$AJ$96,0,
IF(OR(AND($BS$142="NS",P486&lt;&gt;"NA",OR(P486="NS",P486=0)),AND($BS$142="NA",P486&lt;&gt;"NS",OR(P486="NA",P486=0))),0,
IF(OR(AND($BS$142&lt;&gt;"NS",$BS$142&lt;&gt;"NA",P486&lt;&gt;"NS",P486&lt;&gt;"NA",P486&gt;$BS$142),
AND(P486&gt;0,OR($BS$142="NS",$BS$142="NA")),
AND($BS$142&lt;&gt;"NS",$BS$142&lt;&gt;"NA",$BS$142&gt;=0,P486="NA"),
AND($BS$142&lt;&gt;"NS",$BS$142&lt;&gt;"NA",$BS$142=0,P486="NS")),1,0)))</f>
        <v>0</v>
      </c>
      <c r="CH486" s="202">
        <f t="shared" ref="CH486" si="778">IF($AH$96=$AJ$96,0,
IF(OR(AND($BS$142="NS",Q486&lt;&gt;"NA",OR(Q486="NS",Q486=0)),AND($BS$142="NA",Q486&lt;&gt;"NS",OR(Q486="NA",Q486=0))),0,
IF(OR(AND($BS$142&lt;&gt;"NS",$BS$142&lt;&gt;"NA",Q486&lt;&gt;"NS",Q486&lt;&gt;"NA",Q486&gt;$BS$142),
AND(Q486&gt;0,OR($BS$142="NS",$BS$142="NA")),
AND($BS$142&lt;&gt;"NS",$BS$142&lt;&gt;"NA",$BS$142&gt;=0,Q486="NA"),
AND($BS$142&lt;&gt;"NS",$BS$142&lt;&gt;"NA",$BS$142=0,Q486="NS")),1,0)))</f>
        <v>0</v>
      </c>
      <c r="CI486" s="202">
        <f t="shared" ref="CI486" si="779">IF($AH$96=$AJ$96,0,
IF(OR(AND($BS$142="NS",R486&lt;&gt;"NA",OR(R486="NS",R486=0)),AND($BS$142="NA",R486&lt;&gt;"NS",OR(R486="NA",R486=0))),0,
IF(OR(AND($BS$142&lt;&gt;"NS",$BS$142&lt;&gt;"NA",R486&lt;&gt;"NS",R486&lt;&gt;"NA",R486&gt;$BS$142),
AND(R486&gt;0,OR($BS$142="NS",$BS$142="NA")),
AND($BS$142&lt;&gt;"NS",$BS$142&lt;&gt;"NA",$BS$142&gt;=0,R486="NA"),
AND($BS$142&lt;&gt;"NS",$BS$142&lt;&gt;"NA",$BS$142=0,R486="NS")),1,0)))</f>
        <v>0</v>
      </c>
      <c r="CJ486" s="202">
        <f t="shared" ref="CJ486" si="780">IF($AH$96=$AJ$96,0,
IF(OR(AND($BS$142="NS",S486&lt;&gt;"NA",OR(S486="NS",S486=0)),AND($BS$142="NA",S486&lt;&gt;"NS",OR(S486="NA",S486=0))),0,
IF(OR(AND($BS$142&lt;&gt;"NS",$BS$142&lt;&gt;"NA",S486&lt;&gt;"NS",S486&lt;&gt;"NA",S486&gt;$BS$142),
AND(S486&gt;0,OR($BS$142="NS",$BS$142="NA")),
AND($BS$142&lt;&gt;"NS",$BS$142&lt;&gt;"NA",$BS$142&gt;=0,S486="NA"),
AND($BS$142&lt;&gt;"NS",$BS$142&lt;&gt;"NA",$BS$142=0,S486="NS")),1,0)))</f>
        <v>0</v>
      </c>
      <c r="CK486" s="202">
        <f t="shared" ref="CK486" si="781">IF($AH$96=$AJ$96,0,
IF(OR(AND($BS$142="NS",T486&lt;&gt;"NA",OR(T486="NS",T486=0)),AND($BS$142="NA",T486&lt;&gt;"NS",OR(T486="NA",T486=0))),0,
IF(OR(AND($BS$142&lt;&gt;"NS",$BS$142&lt;&gt;"NA",T486&lt;&gt;"NS",T486&lt;&gt;"NA",T486&gt;$BS$142),
AND(T486&gt;0,OR($BS$142="NS",$BS$142="NA")),
AND($BS$142&lt;&gt;"NS",$BS$142&lt;&gt;"NA",$BS$142&gt;=0,T486="NA"),
AND($BS$142&lt;&gt;"NS",$BS$142&lt;&gt;"NA",$BS$142=0,T486="NS")),1,0)))</f>
        <v>0</v>
      </c>
      <c r="CL486" s="202">
        <f t="shared" ref="CL486" si="782">IF($AH$96=$AJ$96,0,
IF(OR(AND($BS$142="NS",U486&lt;&gt;"NA",OR(U486="NS",U486=0)),AND($BS$142="NA",U486&lt;&gt;"NS",OR(U486="NA",U486=0))),0,
IF(OR(AND($BS$142&lt;&gt;"NS",$BS$142&lt;&gt;"NA",U486&lt;&gt;"NS",U486&lt;&gt;"NA",U486&gt;$BS$142),
AND(U486&gt;0,OR($BS$142="NS",$BS$142="NA")),
AND($BS$142&lt;&gt;"NS",$BS$142&lt;&gt;"NA",$BS$142&gt;=0,U486="NA"),
AND($BS$142&lt;&gt;"NS",$BS$142&lt;&gt;"NA",$BS$142=0,U486="NS")),1,0)))</f>
        <v>0</v>
      </c>
      <c r="CM486" s="202">
        <f t="shared" ref="CM486" si="783">IF($AH$96=$AJ$96,0,
IF(OR(AND($BS$142="NS",V486&lt;&gt;"NA",OR(V486="NS",V486=0)),AND($BS$142="NA",V486&lt;&gt;"NS",OR(V486="NA",V486=0))),0,
IF(OR(AND($BS$142&lt;&gt;"NS",$BS$142&lt;&gt;"NA",V486&lt;&gt;"NS",V486&lt;&gt;"NA",V486&gt;$BS$142),
AND(V486&gt;0,OR($BS$142="NS",$BS$142="NA")),
AND($BS$142&lt;&gt;"NS",$BS$142&lt;&gt;"NA",$BS$142&gt;=0,V486="NA"),
AND($BS$142&lt;&gt;"NS",$BS$142&lt;&gt;"NA",$BS$142=0,V486="NS")),1,0)))</f>
        <v>0</v>
      </c>
      <c r="CN486" s="202">
        <f t="shared" ref="CN486" si="784">IF($AH$96=$AJ$96,0,
IF(OR(AND($BS$142="NS",W486&lt;&gt;"NA",OR(W486="NS",W486=0)),AND($BS$142="NA",W486&lt;&gt;"NS",OR(W486="NA",W486=0))),0,
IF(OR(AND($BS$142&lt;&gt;"NS",$BS$142&lt;&gt;"NA",W486&lt;&gt;"NS",W486&lt;&gt;"NA",W486&gt;$BS$142),
AND(W486&gt;0,OR($BS$142="NS",$BS$142="NA")),
AND($BS$142&lt;&gt;"NS",$BS$142&lt;&gt;"NA",$BS$142&gt;=0,W486="NA"),
AND($BS$142&lt;&gt;"NS",$BS$142&lt;&gt;"NA",$BS$142=0,W486="NS")),1,0)))</f>
        <v>0</v>
      </c>
      <c r="CO486" s="202">
        <f t="shared" ref="CO486" si="785">IF($AH$96=$AJ$96,0,
IF(OR(AND($BS$142="NS",X486&lt;&gt;"NA",OR(X486="NS",X486=0)),AND($BS$142="NA",X486&lt;&gt;"NS",OR(X486="NA",X486=0))),0,
IF(OR(AND($BS$142&lt;&gt;"NS",$BS$142&lt;&gt;"NA",X486&lt;&gt;"NS",X486&lt;&gt;"NA",X486&gt;$BS$142),
AND(X486&gt;0,OR($BS$142="NS",$BS$142="NA")),
AND($BS$142&lt;&gt;"NS",$BS$142&lt;&gt;"NA",$BS$142&gt;=0,X486="NA"),
AND($BS$142&lt;&gt;"NS",$BS$142&lt;&gt;"NA",$BS$142=0,X486="NS")),1,0)))</f>
        <v>0</v>
      </c>
      <c r="CP486" s="202">
        <f t="shared" ref="CP486" si="786">IF($AH$96=$AJ$96,0,
IF(OR(AND($BS$142="NS",Y486&lt;&gt;"NA",OR(Y486="NS",Y486=0)),AND($BS$142="NA",Y486&lt;&gt;"NS",OR(Y486="NA",Y486=0))),0,
IF(OR(AND($BS$142&lt;&gt;"NS",$BS$142&lt;&gt;"NA",Y486&lt;&gt;"NS",Y486&lt;&gt;"NA",Y486&gt;$BS$142),
AND(Y486&gt;0,OR($BS$142="NS",$BS$142="NA")),
AND($BS$142&lt;&gt;"NS",$BS$142&lt;&gt;"NA",$BS$142&gt;=0,Y486="NA"),
AND($BS$142&lt;&gt;"NS",$BS$142&lt;&gt;"NA",$BS$142=0,Y486="NS")),1,0)))</f>
        <v>0</v>
      </c>
      <c r="CQ486" s="202">
        <f t="shared" ref="CQ486" si="787">IF($AH$96=$AJ$96,0,
IF(OR(AND($BS$142="NS",Z486&lt;&gt;"NA",OR(Z486="NS",Z486=0)),AND($BS$142="NA",Z486&lt;&gt;"NS",OR(Z486="NA",Z486=0))),0,
IF(OR(AND($BS$142&lt;&gt;"NS",$BS$142&lt;&gt;"NA",Z486&lt;&gt;"NS",Z486&lt;&gt;"NA",Z486&gt;$BS$142),
AND(Z486&gt;0,OR($BS$142="NS",$BS$142="NA")),
AND($BS$142&lt;&gt;"NS",$BS$142&lt;&gt;"NA",$BS$142&gt;=0,Z486="NA"),
AND($BS$142&lt;&gt;"NS",$BS$142&lt;&gt;"NA",$BS$142=0,Z486="NS")),1,0)))</f>
        <v>0</v>
      </c>
      <c r="CR486" s="202">
        <f t="shared" ref="CR486" si="788">IF($AH$96=$AJ$96,0,
IF(OR(AND($BS$142="NS",AA486&lt;&gt;"NA",OR(AA486="NS",AA486=0)),AND($BS$142="NA",AA486&lt;&gt;"NS",OR(AA486="NA",AA486=0))),0,
IF(OR(AND($BS$142&lt;&gt;"NS",$BS$142&lt;&gt;"NA",AA486&lt;&gt;"NS",AA486&lt;&gt;"NA",AA486&gt;$BS$142),
AND(AA486&gt;0,OR($BS$142="NS",$BS$142="NA")),
AND($BS$142&lt;&gt;"NS",$BS$142&lt;&gt;"NA",$BS$142&gt;=0,AA486="NA"),
AND($BS$142&lt;&gt;"NS",$BS$142&lt;&gt;"NA",$BS$142=0,AA486="NS")),1,0)))</f>
        <v>0</v>
      </c>
      <c r="CS486" s="202">
        <f t="shared" ref="CS486" si="789">IF($AH$96=$AJ$96,0,
IF(OR(AND($BS$142="NS",AB486&lt;&gt;"NA",OR(AB486="NS",AB486=0)),AND($BS$142="NA",AB486&lt;&gt;"NS",OR(AB486="NA",AB486=0))),0,
IF(OR(AND($BS$142&lt;&gt;"NS",$BS$142&lt;&gt;"NA",AB486&lt;&gt;"NS",AB486&lt;&gt;"NA",AB486&gt;$BS$142),
AND(AB486&gt;0,OR($BS$142="NS",$BS$142="NA")),
AND($BS$142&lt;&gt;"NS",$BS$142&lt;&gt;"NA",$BS$142&gt;=0,AB486="NA"),
AND($BS$142&lt;&gt;"NS",$BS$142&lt;&gt;"NA",$BS$142=0,AB486="NS")),1,0)))</f>
        <v>0</v>
      </c>
      <c r="CT486" s="202">
        <f t="shared" ref="CT486" si="790">IF($AH$96=$AJ$96,0,
IF(OR(AND($BS$142="NS",AC486&lt;&gt;"NA",OR(AC486="NS",AC486=0)),AND($BS$142="NA",AC486&lt;&gt;"NS",OR(AC486="NA",AC486=0))),0,
IF(OR(AND($BS$142&lt;&gt;"NS",$BS$142&lt;&gt;"NA",AC486&lt;&gt;"NS",AC486&lt;&gt;"NA",AC486&gt;$BS$142),
AND(AC486&gt;0,OR($BS$142="NS",$BS$142="NA")),
AND($BS$142&lt;&gt;"NS",$BS$142&lt;&gt;"NA",$BS$142&gt;=0,AC486="NA"),
AND($BS$142&lt;&gt;"NS",$BS$142&lt;&gt;"NA",$BS$142=0,AC486="NS")),1,0)))</f>
        <v>0</v>
      </c>
      <c r="CU486" s="202">
        <f t="shared" ref="CU486" si="791">IF($AH$96=$AJ$96,0,
IF(OR(AND($BS$142="NS",AD486&lt;&gt;"NA",OR(AD486="NS",AD486=0)),AND($BS$142="NA",AD486&lt;&gt;"NS",OR(AD486="NA",AD486=0))),0,
IF(OR(AND($BS$142&lt;&gt;"NS",$BS$142&lt;&gt;"NA",AD486&lt;&gt;"NS",AD486&lt;&gt;"NA",AD486&gt;$BS$142),
AND(AD486&gt;0,OR($BS$142="NS",$BS$142="NA")),
AND($BS$142&lt;&gt;"NS",$BS$142&lt;&gt;"NA",$BS$142&gt;=0,AD486="NA"),
AND($BS$142&lt;&gt;"NS",$BS$142&lt;&gt;"NA",$BS$142=0,AD486="NS")),1,0)))</f>
        <v>0</v>
      </c>
      <c r="CV486" s="202">
        <f t="shared" si="248"/>
        <v>0</v>
      </c>
      <c r="CW486" s="241" t="str">
        <f>IF(CV486=0,"",IF(SUM($CV$449:CV486)=1,_xlfn.NUMBERVALUE(C486),IF($CV$495&gt;SUM($CV$449:CV486),_xlfn.CONCAT(", ",_xlfn.NUMBERVALUE(C486)),IF($CV$495=SUM($CV$449:CV486),_xlfn.CONCAT(" y ",_xlfn.NUMBERVALUE(C486))))))</f>
        <v/>
      </c>
      <c r="CY486" s="563">
        <f t="shared" si="249"/>
        <v>0</v>
      </c>
      <c r="CZ486" s="563"/>
    </row>
    <row r="487" spans="1:104" s="211" customFormat="1" ht="15" customHeight="1">
      <c r="A487" s="18"/>
      <c r="B487" s="51"/>
      <c r="C487" s="48" t="s">
        <v>5107</v>
      </c>
      <c r="D487" s="547" t="str">
        <f>IF(CNGE_2024_M3_Secc1!D90="","",CNGE_2024_M3_Secc1!D90)</f>
        <v/>
      </c>
      <c r="E487" s="548"/>
      <c r="F487" s="548"/>
      <c r="G487" s="548"/>
      <c r="H487" s="548"/>
      <c r="I487" s="548"/>
      <c r="J487" s="548"/>
      <c r="K487" s="548"/>
      <c r="L487" s="548"/>
      <c r="M487" s="549"/>
      <c r="N487" s="103"/>
      <c r="O487" s="103"/>
      <c r="P487" s="103"/>
      <c r="Q487" s="103"/>
      <c r="R487" s="103"/>
      <c r="S487" s="103"/>
      <c r="T487" s="103"/>
      <c r="U487" s="103"/>
      <c r="V487" s="103"/>
      <c r="W487" s="103"/>
      <c r="X487" s="103"/>
      <c r="Y487" s="103"/>
      <c r="Z487" s="103"/>
      <c r="AA487" s="103"/>
      <c r="AB487" s="103"/>
      <c r="AC487" s="103"/>
      <c r="AD487" s="103"/>
      <c r="AE487" s="213"/>
      <c r="AF487" s="210"/>
      <c r="AH487" s="522">
        <f t="shared" si="225"/>
        <v>0</v>
      </c>
      <c r="AI487" s="522"/>
      <c r="AJ487" s="522">
        <f t="shared" si="226"/>
        <v>0</v>
      </c>
      <c r="AK487" s="522"/>
      <c r="AL487" s="522">
        <f t="shared" si="227"/>
        <v>0</v>
      </c>
      <c r="AM487" s="522" t="str">
        <f t="shared" si="228"/>
        <v>NA</v>
      </c>
      <c r="AN487" s="524">
        <f t="shared" si="229"/>
        <v>0</v>
      </c>
      <c r="AO487" s="526"/>
      <c r="AP487" s="125" t="str">
        <f>IF(AN487=0,"", IF(SUM($AN$449:AN487)=1,_xlfn.CONCAT(AQ487), IF($AN$495&gt;SUM($AN$449:AN487),_xlfn.CONCAT(", ",AQ487), IF($AN$495=SUM($AN$449:AN487),_xlfn.CONCAT(" y ",AQ487,".")))))</f>
        <v/>
      </c>
      <c r="AQ487" s="113">
        <f t="shared" si="230"/>
        <v>38</v>
      </c>
      <c r="AS487" s="563">
        <f t="shared" si="250"/>
        <v>0</v>
      </c>
      <c r="AT487" s="563"/>
      <c r="BB487" s="202" t="e" cm="1">
        <f t="array" ref="BB487">IF(CNGE_2024_M3_Secc1!$AO$111=CNGE_2024_M3_Secc1!$AQ$111,O,IF(CNGE_2024_M3_Secc1!O158="",1,0))</f>
        <v>#NAME?</v>
      </c>
      <c r="BC487" s="202" t="e" cm="1">
        <f t="array" ref="BC487">IF(CNGE_2024_M3_Secc1!$AO$111=CNGE_2024_M3_Secc1!$AQ$111,O,IF(CNGE_2024_M3_Secc1!P158="",1,0))</f>
        <v>#NAME?</v>
      </c>
      <c r="BD487" s="202" t="e" cm="1">
        <f t="array" ref="BD487">IF(CNGE_2024_M3_Secc1!$AO$111=CNGE_2024_M3_Secc1!$AQ$111,O,IF(CNGE_2024_M3_Secc1!Q158="",1,0))</f>
        <v>#NAME?</v>
      </c>
      <c r="BE487" s="202" t="e" cm="1">
        <f t="array" ref="BE487">IF(CNGE_2024_M3_Secc1!$AO$111=CNGE_2024_M3_Secc1!$AQ$111,O,IF(CNGE_2024_M3_Secc1!R158="",1,0))</f>
        <v>#NAME?</v>
      </c>
      <c r="BF487" s="202" t="e" cm="1">
        <f t="array" ref="BF487">IF(CNGE_2024_M3_Secc1!$AO$111=CNGE_2024_M3_Secc1!$AQ$111,O,IF(CNGE_2024_M3_Secc1!S158="",1,0))</f>
        <v>#NAME?</v>
      </c>
      <c r="BG487" s="202" t="e" cm="1">
        <f t="array" ref="BG487">IF(CNGE_2024_M3_Secc1!$AO$111=CNGE_2024_M3_Secc1!$AQ$111,O,IF(CNGE_2024_M3_Secc1!T158="",1,0))</f>
        <v>#NAME?</v>
      </c>
      <c r="BH487" s="202" t="e" cm="1">
        <f t="array" ref="BH487">IF(CNGE_2024_M3_Secc1!$AO$111=CNGE_2024_M3_Secc1!$AQ$111,O,IF(CNGE_2024_M3_Secc1!U158="",1,0))</f>
        <v>#NAME?</v>
      </c>
      <c r="BI487" s="202" t="e" cm="1">
        <f t="array" ref="BI487">IF(CNGE_2024_M3_Secc1!$AO$111=CNGE_2024_M3_Secc1!$AQ$111,O,IF(CNGE_2024_M3_Secc1!V158="",1,0))</f>
        <v>#NAME?</v>
      </c>
      <c r="BJ487" s="202" t="e" cm="1">
        <f t="array" ref="BJ487">IF(CNGE_2024_M3_Secc1!$AO$111=CNGE_2024_M3_Secc1!$AQ$111,O,IF(CNGE_2024_M3_Secc1!W158="",1,0))</f>
        <v>#NAME?</v>
      </c>
      <c r="BK487" s="202" t="e" cm="1">
        <f t="array" ref="BK487">IF(CNGE_2024_M3_Secc1!$AO$111=CNGE_2024_M3_Secc1!$AQ$111,O,IF(CNGE_2024_M3_Secc1!X158="",1,0))</f>
        <v>#NAME?</v>
      </c>
      <c r="BL487" s="202" t="e" cm="1">
        <f t="array" ref="BL487">IF(CNGE_2024_M3_Secc1!$AO$111=CNGE_2024_M3_Secc1!$AQ$111,O,IF(CNGE_2024_M3_Secc1!Y158="",1,0))</f>
        <v>#NAME?</v>
      </c>
      <c r="BM487" s="202" t="e" cm="1">
        <f t="array" ref="BM487">IF(CNGE_2024_M3_Secc1!$AO$111=CNGE_2024_M3_Secc1!$AQ$111,O,IF(CNGE_2024_M3_Secc1!Z158="",1,0))</f>
        <v>#NAME?</v>
      </c>
      <c r="BN487" s="202" t="e" cm="1">
        <f t="array" ref="BN487">IF(CNGE_2024_M3_Secc1!$AO$111=CNGE_2024_M3_Secc1!$AQ$111,O,IF(CNGE_2024_M3_Secc1!AA158="",1,0))</f>
        <v>#NAME?</v>
      </c>
      <c r="BO487" s="202" t="e" cm="1">
        <f t="array" ref="BO487">IF(CNGE_2024_M3_Secc1!$AO$111=CNGE_2024_M3_Secc1!$AQ$111,O,IF(CNGE_2024_M3_Secc1!AB158="",1,0))</f>
        <v>#NAME?</v>
      </c>
      <c r="BP487" s="202" t="e" cm="1">
        <f t="array" ref="BP487">IF(CNGE_2024_M3_Secc1!$AO$111=CNGE_2024_M3_Secc1!$AQ$111,O,IF(CNGE_2024_M3_Secc1!AC158="",1,0))</f>
        <v>#NAME?</v>
      </c>
      <c r="BQ487" s="202" t="e" cm="1">
        <f t="array" ref="BQ487">IF(CNGE_2024_M3_Secc1!$AO$111=CNGE_2024_M3_Secc1!$AQ$111,O,IF(CNGE_2024_M3_Secc1!AD158="",1,0))</f>
        <v>#NAME?</v>
      </c>
      <c r="BS487" s="563">
        <f t="shared" si="251"/>
        <v>0</v>
      </c>
      <c r="BT487" s="563"/>
      <c r="BU487" s="563">
        <f t="shared" si="231"/>
        <v>0</v>
      </c>
      <c r="BV487" s="563"/>
      <c r="BW487" s="563">
        <f t="shared" si="232"/>
        <v>0</v>
      </c>
      <c r="BX487" s="563"/>
      <c r="CF487" s="202">
        <f>IF($AH$96=$AJ$96,0,
IF(OR(AND($BS$143="NS",O487&lt;&gt;"NA",OR(O487="NS",O487=0)),AND($BS$143="NA",O487&lt;&gt;"NS",OR(O487="NA",O487=0))),0,
IF(OR(AND($BS$143&lt;&gt;"NS",$BS$143&lt;&gt;"NA",O487&lt;&gt;"NS",O487&lt;&gt;"NA",O487&gt;$BS$143),
AND(O487&gt;0,OR($BS$143="NS",$BS$143="NA")),
AND($BS$143&lt;&gt;"NS",$BS$143&lt;&gt;"NA",$BS$143&gt;=0,O487="NA"),
AND($BS$143&lt;&gt;"NS",$BS$143&lt;&gt;"NA",$BS$143=0,O487="NS")),1,0)))</f>
        <v>0</v>
      </c>
      <c r="CG487" s="202">
        <f t="shared" ref="CG487" si="792">IF($AH$96=$AJ$96,0,
IF(OR(AND($BS$143="NS",P487&lt;&gt;"NA",OR(P487="NS",P487=0)),AND($BS$143="NA",P487&lt;&gt;"NS",OR(P487="NA",P487=0))),0,
IF(OR(AND($BS$143&lt;&gt;"NS",$BS$143&lt;&gt;"NA",P487&lt;&gt;"NS",P487&lt;&gt;"NA",P487&gt;$BS$143),
AND(P487&gt;0,OR($BS$143="NS",$BS$143="NA")),
AND($BS$143&lt;&gt;"NS",$BS$143&lt;&gt;"NA",$BS$143&gt;=0,P487="NA"),
AND($BS$143&lt;&gt;"NS",$BS$143&lt;&gt;"NA",$BS$143=0,P487="NS")),1,0)))</f>
        <v>0</v>
      </c>
      <c r="CH487" s="202">
        <f t="shared" ref="CH487" si="793">IF($AH$96=$AJ$96,0,
IF(OR(AND($BS$143="NS",Q487&lt;&gt;"NA",OR(Q487="NS",Q487=0)),AND($BS$143="NA",Q487&lt;&gt;"NS",OR(Q487="NA",Q487=0))),0,
IF(OR(AND($BS$143&lt;&gt;"NS",$BS$143&lt;&gt;"NA",Q487&lt;&gt;"NS",Q487&lt;&gt;"NA",Q487&gt;$BS$143),
AND(Q487&gt;0,OR($BS$143="NS",$BS$143="NA")),
AND($BS$143&lt;&gt;"NS",$BS$143&lt;&gt;"NA",$BS$143&gt;=0,Q487="NA"),
AND($BS$143&lt;&gt;"NS",$BS$143&lt;&gt;"NA",$BS$143=0,Q487="NS")),1,0)))</f>
        <v>0</v>
      </c>
      <c r="CI487" s="202">
        <f t="shared" ref="CI487" si="794">IF($AH$96=$AJ$96,0,
IF(OR(AND($BS$143="NS",R487&lt;&gt;"NA",OR(R487="NS",R487=0)),AND($BS$143="NA",R487&lt;&gt;"NS",OR(R487="NA",R487=0))),0,
IF(OR(AND($BS$143&lt;&gt;"NS",$BS$143&lt;&gt;"NA",R487&lt;&gt;"NS",R487&lt;&gt;"NA",R487&gt;$BS$143),
AND(R487&gt;0,OR($BS$143="NS",$BS$143="NA")),
AND($BS$143&lt;&gt;"NS",$BS$143&lt;&gt;"NA",$BS$143&gt;=0,R487="NA"),
AND($BS$143&lt;&gt;"NS",$BS$143&lt;&gt;"NA",$BS$143=0,R487="NS")),1,0)))</f>
        <v>0</v>
      </c>
      <c r="CJ487" s="202">
        <f t="shared" ref="CJ487" si="795">IF($AH$96=$AJ$96,0,
IF(OR(AND($BS$143="NS",S487&lt;&gt;"NA",OR(S487="NS",S487=0)),AND($BS$143="NA",S487&lt;&gt;"NS",OR(S487="NA",S487=0))),0,
IF(OR(AND($BS$143&lt;&gt;"NS",$BS$143&lt;&gt;"NA",S487&lt;&gt;"NS",S487&lt;&gt;"NA",S487&gt;$BS$143),
AND(S487&gt;0,OR($BS$143="NS",$BS$143="NA")),
AND($BS$143&lt;&gt;"NS",$BS$143&lt;&gt;"NA",$BS$143&gt;=0,S487="NA"),
AND($BS$143&lt;&gt;"NS",$BS$143&lt;&gt;"NA",$BS$143=0,S487="NS")),1,0)))</f>
        <v>0</v>
      </c>
      <c r="CK487" s="202">
        <f t="shared" ref="CK487" si="796">IF($AH$96=$AJ$96,0,
IF(OR(AND($BS$143="NS",T487&lt;&gt;"NA",OR(T487="NS",T487=0)),AND($BS$143="NA",T487&lt;&gt;"NS",OR(T487="NA",T487=0))),0,
IF(OR(AND($BS$143&lt;&gt;"NS",$BS$143&lt;&gt;"NA",T487&lt;&gt;"NS",T487&lt;&gt;"NA",T487&gt;$BS$143),
AND(T487&gt;0,OR($BS$143="NS",$BS$143="NA")),
AND($BS$143&lt;&gt;"NS",$BS$143&lt;&gt;"NA",$BS$143&gt;=0,T487="NA"),
AND($BS$143&lt;&gt;"NS",$BS$143&lt;&gt;"NA",$BS$143=0,T487="NS")),1,0)))</f>
        <v>0</v>
      </c>
      <c r="CL487" s="202">
        <f t="shared" ref="CL487" si="797">IF($AH$96=$AJ$96,0,
IF(OR(AND($BS$143="NS",U487&lt;&gt;"NA",OR(U487="NS",U487=0)),AND($BS$143="NA",U487&lt;&gt;"NS",OR(U487="NA",U487=0))),0,
IF(OR(AND($BS$143&lt;&gt;"NS",$BS$143&lt;&gt;"NA",U487&lt;&gt;"NS",U487&lt;&gt;"NA",U487&gt;$BS$143),
AND(U487&gt;0,OR($BS$143="NS",$BS$143="NA")),
AND($BS$143&lt;&gt;"NS",$BS$143&lt;&gt;"NA",$BS$143&gt;=0,U487="NA"),
AND($BS$143&lt;&gt;"NS",$BS$143&lt;&gt;"NA",$BS$143=0,U487="NS")),1,0)))</f>
        <v>0</v>
      </c>
      <c r="CM487" s="202">
        <f t="shared" ref="CM487" si="798">IF($AH$96=$AJ$96,0,
IF(OR(AND($BS$143="NS",V487&lt;&gt;"NA",OR(V487="NS",V487=0)),AND($BS$143="NA",V487&lt;&gt;"NS",OR(V487="NA",V487=0))),0,
IF(OR(AND($BS$143&lt;&gt;"NS",$BS$143&lt;&gt;"NA",V487&lt;&gt;"NS",V487&lt;&gt;"NA",V487&gt;$BS$143),
AND(V487&gt;0,OR($BS$143="NS",$BS$143="NA")),
AND($BS$143&lt;&gt;"NS",$BS$143&lt;&gt;"NA",$BS$143&gt;=0,V487="NA"),
AND($BS$143&lt;&gt;"NS",$BS$143&lt;&gt;"NA",$BS$143=0,V487="NS")),1,0)))</f>
        <v>0</v>
      </c>
      <c r="CN487" s="202">
        <f t="shared" ref="CN487" si="799">IF($AH$96=$AJ$96,0,
IF(OR(AND($BS$143="NS",W487&lt;&gt;"NA",OR(W487="NS",W487=0)),AND($BS$143="NA",W487&lt;&gt;"NS",OR(W487="NA",W487=0))),0,
IF(OR(AND($BS$143&lt;&gt;"NS",$BS$143&lt;&gt;"NA",W487&lt;&gt;"NS",W487&lt;&gt;"NA",W487&gt;$BS$143),
AND(W487&gt;0,OR($BS$143="NS",$BS$143="NA")),
AND($BS$143&lt;&gt;"NS",$BS$143&lt;&gt;"NA",$BS$143&gt;=0,W487="NA"),
AND($BS$143&lt;&gt;"NS",$BS$143&lt;&gt;"NA",$BS$143=0,W487="NS")),1,0)))</f>
        <v>0</v>
      </c>
      <c r="CO487" s="202">
        <f t="shared" ref="CO487" si="800">IF($AH$96=$AJ$96,0,
IF(OR(AND($BS$143="NS",X487&lt;&gt;"NA",OR(X487="NS",X487=0)),AND($BS$143="NA",X487&lt;&gt;"NS",OR(X487="NA",X487=0))),0,
IF(OR(AND($BS$143&lt;&gt;"NS",$BS$143&lt;&gt;"NA",X487&lt;&gt;"NS",X487&lt;&gt;"NA",X487&gt;$BS$143),
AND(X487&gt;0,OR($BS$143="NS",$BS$143="NA")),
AND($BS$143&lt;&gt;"NS",$BS$143&lt;&gt;"NA",$BS$143&gt;=0,X487="NA"),
AND($BS$143&lt;&gt;"NS",$BS$143&lt;&gt;"NA",$BS$143=0,X487="NS")),1,0)))</f>
        <v>0</v>
      </c>
      <c r="CP487" s="202">
        <f t="shared" ref="CP487" si="801">IF($AH$96=$AJ$96,0,
IF(OR(AND($BS$143="NS",Y487&lt;&gt;"NA",OR(Y487="NS",Y487=0)),AND($BS$143="NA",Y487&lt;&gt;"NS",OR(Y487="NA",Y487=0))),0,
IF(OR(AND($BS$143&lt;&gt;"NS",$BS$143&lt;&gt;"NA",Y487&lt;&gt;"NS",Y487&lt;&gt;"NA",Y487&gt;$BS$143),
AND(Y487&gt;0,OR($BS$143="NS",$BS$143="NA")),
AND($BS$143&lt;&gt;"NS",$BS$143&lt;&gt;"NA",$BS$143&gt;=0,Y487="NA"),
AND($BS$143&lt;&gt;"NS",$BS$143&lt;&gt;"NA",$BS$143=0,Y487="NS")),1,0)))</f>
        <v>0</v>
      </c>
      <c r="CQ487" s="202">
        <f t="shared" ref="CQ487" si="802">IF($AH$96=$AJ$96,0,
IF(OR(AND($BS$143="NS",Z487&lt;&gt;"NA",OR(Z487="NS",Z487=0)),AND($BS$143="NA",Z487&lt;&gt;"NS",OR(Z487="NA",Z487=0))),0,
IF(OR(AND($BS$143&lt;&gt;"NS",$BS$143&lt;&gt;"NA",Z487&lt;&gt;"NS",Z487&lt;&gt;"NA",Z487&gt;$BS$143),
AND(Z487&gt;0,OR($BS$143="NS",$BS$143="NA")),
AND($BS$143&lt;&gt;"NS",$BS$143&lt;&gt;"NA",$BS$143&gt;=0,Z487="NA"),
AND($BS$143&lt;&gt;"NS",$BS$143&lt;&gt;"NA",$BS$143=0,Z487="NS")),1,0)))</f>
        <v>0</v>
      </c>
      <c r="CR487" s="202">
        <f t="shared" ref="CR487" si="803">IF($AH$96=$AJ$96,0,
IF(OR(AND($BS$143="NS",AA487&lt;&gt;"NA",OR(AA487="NS",AA487=0)),AND($BS$143="NA",AA487&lt;&gt;"NS",OR(AA487="NA",AA487=0))),0,
IF(OR(AND($BS$143&lt;&gt;"NS",$BS$143&lt;&gt;"NA",AA487&lt;&gt;"NS",AA487&lt;&gt;"NA",AA487&gt;$BS$143),
AND(AA487&gt;0,OR($BS$143="NS",$BS$143="NA")),
AND($BS$143&lt;&gt;"NS",$BS$143&lt;&gt;"NA",$BS$143&gt;=0,AA487="NA"),
AND($BS$143&lt;&gt;"NS",$BS$143&lt;&gt;"NA",$BS$143=0,AA487="NS")),1,0)))</f>
        <v>0</v>
      </c>
      <c r="CS487" s="202">
        <f t="shared" ref="CS487" si="804">IF($AH$96=$AJ$96,0,
IF(OR(AND($BS$143="NS",AB487&lt;&gt;"NA",OR(AB487="NS",AB487=0)),AND($BS$143="NA",AB487&lt;&gt;"NS",OR(AB487="NA",AB487=0))),0,
IF(OR(AND($BS$143&lt;&gt;"NS",$BS$143&lt;&gt;"NA",AB487&lt;&gt;"NS",AB487&lt;&gt;"NA",AB487&gt;$BS$143),
AND(AB487&gt;0,OR($BS$143="NS",$BS$143="NA")),
AND($BS$143&lt;&gt;"NS",$BS$143&lt;&gt;"NA",$BS$143&gt;=0,AB487="NA"),
AND($BS$143&lt;&gt;"NS",$BS$143&lt;&gt;"NA",$BS$143=0,AB487="NS")),1,0)))</f>
        <v>0</v>
      </c>
      <c r="CT487" s="202">
        <f t="shared" ref="CT487" si="805">IF($AH$96=$AJ$96,0,
IF(OR(AND($BS$143="NS",AC487&lt;&gt;"NA",OR(AC487="NS",AC487=0)),AND($BS$143="NA",AC487&lt;&gt;"NS",OR(AC487="NA",AC487=0))),0,
IF(OR(AND($BS$143&lt;&gt;"NS",$BS$143&lt;&gt;"NA",AC487&lt;&gt;"NS",AC487&lt;&gt;"NA",AC487&gt;$BS$143),
AND(AC487&gt;0,OR($BS$143="NS",$BS$143="NA")),
AND($BS$143&lt;&gt;"NS",$BS$143&lt;&gt;"NA",$BS$143&gt;=0,AC487="NA"),
AND($BS$143&lt;&gt;"NS",$BS$143&lt;&gt;"NA",$BS$143=0,AC487="NS")),1,0)))</f>
        <v>0</v>
      </c>
      <c r="CU487" s="202">
        <f t="shared" ref="CU487" si="806">IF($AH$96=$AJ$96,0,
IF(OR(AND($BS$143="NS",AD487&lt;&gt;"NA",OR(AD487="NS",AD487=0)),AND($BS$143="NA",AD487&lt;&gt;"NS",OR(AD487="NA",AD487=0))),0,
IF(OR(AND($BS$143&lt;&gt;"NS",$BS$143&lt;&gt;"NA",AD487&lt;&gt;"NS",AD487&lt;&gt;"NA",AD487&gt;$BS$143),
AND(AD487&gt;0,OR($BS$143="NS",$BS$143="NA")),
AND($BS$143&lt;&gt;"NS",$BS$143&lt;&gt;"NA",$BS$143&gt;=0,AD487="NA"),
AND($BS$143&lt;&gt;"NS",$BS$143&lt;&gt;"NA",$BS$143=0,AD487="NS")),1,0)))</f>
        <v>0</v>
      </c>
      <c r="CV487" s="202">
        <f t="shared" si="248"/>
        <v>0</v>
      </c>
      <c r="CW487" s="241" t="str">
        <f>IF(CV487=0,"",IF(SUM($CV$449:CV487)=1,_xlfn.NUMBERVALUE(C487),IF($CV$495&gt;SUM($CV$449:CV487),_xlfn.CONCAT(", ",_xlfn.NUMBERVALUE(C487)),IF($CV$495=SUM($CV$449:CV487),_xlfn.CONCAT(" y ",_xlfn.NUMBERVALUE(C487))))))</f>
        <v/>
      </c>
      <c r="CY487" s="563">
        <f t="shared" si="249"/>
        <v>0</v>
      </c>
      <c r="CZ487" s="563"/>
    </row>
    <row r="488" spans="1:104" s="211" customFormat="1" ht="15" customHeight="1">
      <c r="A488" s="18"/>
      <c r="B488" s="51"/>
      <c r="C488" s="48" t="s">
        <v>5108</v>
      </c>
      <c r="D488" s="547" t="str">
        <f>IF(CNGE_2024_M3_Secc1!D91="","",CNGE_2024_M3_Secc1!D91)</f>
        <v/>
      </c>
      <c r="E488" s="548"/>
      <c r="F488" s="548"/>
      <c r="G488" s="548"/>
      <c r="H488" s="548"/>
      <c r="I488" s="548"/>
      <c r="J488" s="548"/>
      <c r="K488" s="548"/>
      <c r="L488" s="548"/>
      <c r="M488" s="549"/>
      <c r="N488" s="103"/>
      <c r="O488" s="103"/>
      <c r="P488" s="103"/>
      <c r="Q488" s="103"/>
      <c r="R488" s="103"/>
      <c r="S488" s="103"/>
      <c r="T488" s="103"/>
      <c r="U488" s="103"/>
      <c r="V488" s="103"/>
      <c r="W488" s="103"/>
      <c r="X488" s="103"/>
      <c r="Y488" s="103"/>
      <c r="Z488" s="103"/>
      <c r="AA488" s="103"/>
      <c r="AB488" s="103"/>
      <c r="AC488" s="103"/>
      <c r="AD488" s="103"/>
      <c r="AE488" s="213"/>
      <c r="AF488" s="210"/>
      <c r="AH488" s="522">
        <f t="shared" si="225"/>
        <v>0</v>
      </c>
      <c r="AI488" s="522"/>
      <c r="AJ488" s="522">
        <f t="shared" si="226"/>
        <v>0</v>
      </c>
      <c r="AK488" s="522"/>
      <c r="AL488" s="522">
        <f t="shared" si="227"/>
        <v>0</v>
      </c>
      <c r="AM488" s="522" t="str">
        <f t="shared" si="228"/>
        <v>NA</v>
      </c>
      <c r="AN488" s="524">
        <f t="shared" si="229"/>
        <v>0</v>
      </c>
      <c r="AO488" s="526"/>
      <c r="AP488" s="125" t="str">
        <f>IF(AN488=0,"", IF(SUM($AN$449:AN488)=1,_xlfn.CONCAT(AQ488), IF($AN$495&gt;SUM($AN$449:AN488),_xlfn.CONCAT(", ",AQ488), IF($AN$495=SUM($AN$449:AN488),_xlfn.CONCAT(" y ",AQ488,".")))))</f>
        <v/>
      </c>
      <c r="AQ488" s="113">
        <f t="shared" si="230"/>
        <v>39</v>
      </c>
      <c r="AS488" s="563">
        <f t="shared" si="250"/>
        <v>0</v>
      </c>
      <c r="AT488" s="563"/>
      <c r="BB488" s="202" t="e" cm="1">
        <f t="array" ref="BB488">IF(CNGE_2024_M3_Secc1!$AO$111=CNGE_2024_M3_Secc1!$AQ$111,O,IF(CNGE_2024_M3_Secc1!O159="",1,0))</f>
        <v>#NAME?</v>
      </c>
      <c r="BC488" s="202" t="e" cm="1">
        <f t="array" ref="BC488">IF(CNGE_2024_M3_Secc1!$AO$111=CNGE_2024_M3_Secc1!$AQ$111,O,IF(CNGE_2024_M3_Secc1!P159="",1,0))</f>
        <v>#NAME?</v>
      </c>
      <c r="BD488" s="202" t="e" cm="1">
        <f t="array" ref="BD488">IF(CNGE_2024_M3_Secc1!$AO$111=CNGE_2024_M3_Secc1!$AQ$111,O,IF(CNGE_2024_M3_Secc1!Q159="",1,0))</f>
        <v>#NAME?</v>
      </c>
      <c r="BE488" s="202" t="e" cm="1">
        <f t="array" ref="BE488">IF(CNGE_2024_M3_Secc1!$AO$111=CNGE_2024_M3_Secc1!$AQ$111,O,IF(CNGE_2024_M3_Secc1!R159="",1,0))</f>
        <v>#NAME?</v>
      </c>
      <c r="BF488" s="202" t="e" cm="1">
        <f t="array" ref="BF488">IF(CNGE_2024_M3_Secc1!$AO$111=CNGE_2024_M3_Secc1!$AQ$111,O,IF(CNGE_2024_M3_Secc1!S159="",1,0))</f>
        <v>#NAME?</v>
      </c>
      <c r="BG488" s="202" t="e" cm="1">
        <f t="array" ref="BG488">IF(CNGE_2024_M3_Secc1!$AO$111=CNGE_2024_M3_Secc1!$AQ$111,O,IF(CNGE_2024_M3_Secc1!T159="",1,0))</f>
        <v>#NAME?</v>
      </c>
      <c r="BH488" s="202" t="e" cm="1">
        <f t="array" ref="BH488">IF(CNGE_2024_M3_Secc1!$AO$111=CNGE_2024_M3_Secc1!$AQ$111,O,IF(CNGE_2024_M3_Secc1!U159="",1,0))</f>
        <v>#NAME?</v>
      </c>
      <c r="BI488" s="202" t="e" cm="1">
        <f t="array" ref="BI488">IF(CNGE_2024_M3_Secc1!$AO$111=CNGE_2024_M3_Secc1!$AQ$111,O,IF(CNGE_2024_M3_Secc1!V159="",1,0))</f>
        <v>#NAME?</v>
      </c>
      <c r="BJ488" s="202" t="e" cm="1">
        <f t="array" ref="BJ488">IF(CNGE_2024_M3_Secc1!$AO$111=CNGE_2024_M3_Secc1!$AQ$111,O,IF(CNGE_2024_M3_Secc1!W159="",1,0))</f>
        <v>#NAME?</v>
      </c>
      <c r="BK488" s="202" t="e" cm="1">
        <f t="array" ref="BK488">IF(CNGE_2024_M3_Secc1!$AO$111=CNGE_2024_M3_Secc1!$AQ$111,O,IF(CNGE_2024_M3_Secc1!X159="",1,0))</f>
        <v>#NAME?</v>
      </c>
      <c r="BL488" s="202" t="e" cm="1">
        <f t="array" ref="BL488">IF(CNGE_2024_M3_Secc1!$AO$111=CNGE_2024_M3_Secc1!$AQ$111,O,IF(CNGE_2024_M3_Secc1!Y159="",1,0))</f>
        <v>#NAME?</v>
      </c>
      <c r="BM488" s="202" t="e" cm="1">
        <f t="array" ref="BM488">IF(CNGE_2024_M3_Secc1!$AO$111=CNGE_2024_M3_Secc1!$AQ$111,O,IF(CNGE_2024_M3_Secc1!Z159="",1,0))</f>
        <v>#NAME?</v>
      </c>
      <c r="BN488" s="202" t="e" cm="1">
        <f t="array" ref="BN488">IF(CNGE_2024_M3_Secc1!$AO$111=CNGE_2024_M3_Secc1!$AQ$111,O,IF(CNGE_2024_M3_Secc1!AA159="",1,0))</f>
        <v>#NAME?</v>
      </c>
      <c r="BO488" s="202" t="e" cm="1">
        <f t="array" ref="BO488">IF(CNGE_2024_M3_Secc1!$AO$111=CNGE_2024_M3_Secc1!$AQ$111,O,IF(CNGE_2024_M3_Secc1!AB159="",1,0))</f>
        <v>#NAME?</v>
      </c>
      <c r="BP488" s="202" t="e" cm="1">
        <f t="array" ref="BP488">IF(CNGE_2024_M3_Secc1!$AO$111=CNGE_2024_M3_Secc1!$AQ$111,O,IF(CNGE_2024_M3_Secc1!AC159="",1,0))</f>
        <v>#NAME?</v>
      </c>
      <c r="BQ488" s="202" t="e" cm="1">
        <f t="array" ref="BQ488">IF(CNGE_2024_M3_Secc1!$AO$111=CNGE_2024_M3_Secc1!$AQ$111,O,IF(CNGE_2024_M3_Secc1!AD159="",1,0))</f>
        <v>#NAME?</v>
      </c>
      <c r="BS488" s="563">
        <f t="shared" si="251"/>
        <v>0</v>
      </c>
      <c r="BT488" s="563"/>
      <c r="BU488" s="563">
        <f t="shared" si="231"/>
        <v>0</v>
      </c>
      <c r="BV488" s="563"/>
      <c r="BW488" s="563">
        <f t="shared" si="232"/>
        <v>0</v>
      </c>
      <c r="BX488" s="563"/>
      <c r="CF488" s="202">
        <f>IF($AH$96=$AJ$96,0,
IF(OR(AND($BS$144="NS",O488&lt;&gt;"NA",OR(O488="NS",O488=0)),AND($BS$144="NA",O488&lt;&gt;"NS",OR(O488="NA",O488=0))),0,
IF(OR(AND($BS$144&lt;&gt;"NS",$BS$144&lt;&gt;"NA",O488&lt;&gt;"NS",O488&lt;&gt;"NA",O488&gt;$BS$144),
AND(O488&gt;0,OR($BS$144="NS",$BS$144="NA")),
AND($BS$144&lt;&gt;"NS",$BS$144&lt;&gt;"NA",$BS$144&gt;=0,O488="NA"),
AND($BS$144&lt;&gt;"NS",$BS$144&lt;&gt;"NA",$BS$144=0,O488="NS")),1,0)))</f>
        <v>0</v>
      </c>
      <c r="CG488" s="202">
        <f t="shared" ref="CG488" si="807">IF($AH$96=$AJ$96,0,
IF(OR(AND($BS$144="NS",P488&lt;&gt;"NA",OR(P488="NS",P488=0)),AND($BS$144="NA",P488&lt;&gt;"NS",OR(P488="NA",P488=0))),0,
IF(OR(AND($BS$144&lt;&gt;"NS",$BS$144&lt;&gt;"NA",P488&lt;&gt;"NS",P488&lt;&gt;"NA",P488&gt;$BS$144),
AND(P488&gt;0,OR($BS$144="NS",$BS$144="NA")),
AND($BS$144&lt;&gt;"NS",$BS$144&lt;&gt;"NA",$BS$144&gt;=0,P488="NA"),
AND($BS$144&lt;&gt;"NS",$BS$144&lt;&gt;"NA",$BS$144=0,P488="NS")),1,0)))</f>
        <v>0</v>
      </c>
      <c r="CH488" s="202">
        <f t="shared" ref="CH488" si="808">IF($AH$96=$AJ$96,0,
IF(OR(AND($BS$144="NS",Q488&lt;&gt;"NA",OR(Q488="NS",Q488=0)),AND($BS$144="NA",Q488&lt;&gt;"NS",OR(Q488="NA",Q488=0))),0,
IF(OR(AND($BS$144&lt;&gt;"NS",$BS$144&lt;&gt;"NA",Q488&lt;&gt;"NS",Q488&lt;&gt;"NA",Q488&gt;$BS$144),
AND(Q488&gt;0,OR($BS$144="NS",$BS$144="NA")),
AND($BS$144&lt;&gt;"NS",$BS$144&lt;&gt;"NA",$BS$144&gt;=0,Q488="NA"),
AND($BS$144&lt;&gt;"NS",$BS$144&lt;&gt;"NA",$BS$144=0,Q488="NS")),1,0)))</f>
        <v>0</v>
      </c>
      <c r="CI488" s="202">
        <f t="shared" ref="CI488" si="809">IF($AH$96=$AJ$96,0,
IF(OR(AND($BS$144="NS",R488&lt;&gt;"NA",OR(R488="NS",R488=0)),AND($BS$144="NA",R488&lt;&gt;"NS",OR(R488="NA",R488=0))),0,
IF(OR(AND($BS$144&lt;&gt;"NS",$BS$144&lt;&gt;"NA",R488&lt;&gt;"NS",R488&lt;&gt;"NA",R488&gt;$BS$144),
AND(R488&gt;0,OR($BS$144="NS",$BS$144="NA")),
AND($BS$144&lt;&gt;"NS",$BS$144&lt;&gt;"NA",$BS$144&gt;=0,R488="NA"),
AND($BS$144&lt;&gt;"NS",$BS$144&lt;&gt;"NA",$BS$144=0,R488="NS")),1,0)))</f>
        <v>0</v>
      </c>
      <c r="CJ488" s="202">
        <f t="shared" ref="CJ488" si="810">IF($AH$96=$AJ$96,0,
IF(OR(AND($BS$144="NS",S488&lt;&gt;"NA",OR(S488="NS",S488=0)),AND($BS$144="NA",S488&lt;&gt;"NS",OR(S488="NA",S488=0))),0,
IF(OR(AND($BS$144&lt;&gt;"NS",$BS$144&lt;&gt;"NA",S488&lt;&gt;"NS",S488&lt;&gt;"NA",S488&gt;$BS$144),
AND(S488&gt;0,OR($BS$144="NS",$BS$144="NA")),
AND($BS$144&lt;&gt;"NS",$BS$144&lt;&gt;"NA",$BS$144&gt;=0,S488="NA"),
AND($BS$144&lt;&gt;"NS",$BS$144&lt;&gt;"NA",$BS$144=0,S488="NS")),1,0)))</f>
        <v>0</v>
      </c>
      <c r="CK488" s="202">
        <f t="shared" ref="CK488" si="811">IF($AH$96=$AJ$96,0,
IF(OR(AND($BS$144="NS",T488&lt;&gt;"NA",OR(T488="NS",T488=0)),AND($BS$144="NA",T488&lt;&gt;"NS",OR(T488="NA",T488=0))),0,
IF(OR(AND($BS$144&lt;&gt;"NS",$BS$144&lt;&gt;"NA",T488&lt;&gt;"NS",T488&lt;&gt;"NA",T488&gt;$BS$144),
AND(T488&gt;0,OR($BS$144="NS",$BS$144="NA")),
AND($BS$144&lt;&gt;"NS",$BS$144&lt;&gt;"NA",$BS$144&gt;=0,T488="NA"),
AND($BS$144&lt;&gt;"NS",$BS$144&lt;&gt;"NA",$BS$144=0,T488="NS")),1,0)))</f>
        <v>0</v>
      </c>
      <c r="CL488" s="202">
        <f t="shared" ref="CL488" si="812">IF($AH$96=$AJ$96,0,
IF(OR(AND($BS$144="NS",U488&lt;&gt;"NA",OR(U488="NS",U488=0)),AND($BS$144="NA",U488&lt;&gt;"NS",OR(U488="NA",U488=0))),0,
IF(OR(AND($BS$144&lt;&gt;"NS",$BS$144&lt;&gt;"NA",U488&lt;&gt;"NS",U488&lt;&gt;"NA",U488&gt;$BS$144),
AND(U488&gt;0,OR($BS$144="NS",$BS$144="NA")),
AND($BS$144&lt;&gt;"NS",$BS$144&lt;&gt;"NA",$BS$144&gt;=0,U488="NA"),
AND($BS$144&lt;&gt;"NS",$BS$144&lt;&gt;"NA",$BS$144=0,U488="NS")),1,0)))</f>
        <v>0</v>
      </c>
      <c r="CM488" s="202">
        <f t="shared" ref="CM488" si="813">IF($AH$96=$AJ$96,0,
IF(OR(AND($BS$144="NS",V488&lt;&gt;"NA",OR(V488="NS",V488=0)),AND($BS$144="NA",V488&lt;&gt;"NS",OR(V488="NA",V488=0))),0,
IF(OR(AND($BS$144&lt;&gt;"NS",$BS$144&lt;&gt;"NA",V488&lt;&gt;"NS",V488&lt;&gt;"NA",V488&gt;$BS$144),
AND(V488&gt;0,OR($BS$144="NS",$BS$144="NA")),
AND($BS$144&lt;&gt;"NS",$BS$144&lt;&gt;"NA",$BS$144&gt;=0,V488="NA"),
AND($BS$144&lt;&gt;"NS",$BS$144&lt;&gt;"NA",$BS$144=0,V488="NS")),1,0)))</f>
        <v>0</v>
      </c>
      <c r="CN488" s="202">
        <f t="shared" ref="CN488" si="814">IF($AH$96=$AJ$96,0,
IF(OR(AND($BS$144="NS",W488&lt;&gt;"NA",OR(W488="NS",W488=0)),AND($BS$144="NA",W488&lt;&gt;"NS",OR(W488="NA",W488=0))),0,
IF(OR(AND($BS$144&lt;&gt;"NS",$BS$144&lt;&gt;"NA",W488&lt;&gt;"NS",W488&lt;&gt;"NA",W488&gt;$BS$144),
AND(W488&gt;0,OR($BS$144="NS",$BS$144="NA")),
AND($BS$144&lt;&gt;"NS",$BS$144&lt;&gt;"NA",$BS$144&gt;=0,W488="NA"),
AND($BS$144&lt;&gt;"NS",$BS$144&lt;&gt;"NA",$BS$144=0,W488="NS")),1,0)))</f>
        <v>0</v>
      </c>
      <c r="CO488" s="202">
        <f t="shared" ref="CO488" si="815">IF($AH$96=$AJ$96,0,
IF(OR(AND($BS$144="NS",X488&lt;&gt;"NA",OR(X488="NS",X488=0)),AND($BS$144="NA",X488&lt;&gt;"NS",OR(X488="NA",X488=0))),0,
IF(OR(AND($BS$144&lt;&gt;"NS",$BS$144&lt;&gt;"NA",X488&lt;&gt;"NS",X488&lt;&gt;"NA",X488&gt;$BS$144),
AND(X488&gt;0,OR($BS$144="NS",$BS$144="NA")),
AND($BS$144&lt;&gt;"NS",$BS$144&lt;&gt;"NA",$BS$144&gt;=0,X488="NA"),
AND($BS$144&lt;&gt;"NS",$BS$144&lt;&gt;"NA",$BS$144=0,X488="NS")),1,0)))</f>
        <v>0</v>
      </c>
      <c r="CP488" s="202">
        <f t="shared" ref="CP488" si="816">IF($AH$96=$AJ$96,0,
IF(OR(AND($BS$144="NS",Y488&lt;&gt;"NA",OR(Y488="NS",Y488=0)),AND($BS$144="NA",Y488&lt;&gt;"NS",OR(Y488="NA",Y488=0))),0,
IF(OR(AND($BS$144&lt;&gt;"NS",$BS$144&lt;&gt;"NA",Y488&lt;&gt;"NS",Y488&lt;&gt;"NA",Y488&gt;$BS$144),
AND(Y488&gt;0,OR($BS$144="NS",$BS$144="NA")),
AND($BS$144&lt;&gt;"NS",$BS$144&lt;&gt;"NA",$BS$144&gt;=0,Y488="NA"),
AND($BS$144&lt;&gt;"NS",$BS$144&lt;&gt;"NA",$BS$144=0,Y488="NS")),1,0)))</f>
        <v>0</v>
      </c>
      <c r="CQ488" s="202">
        <f t="shared" ref="CQ488" si="817">IF($AH$96=$AJ$96,0,
IF(OR(AND($BS$144="NS",Z488&lt;&gt;"NA",OR(Z488="NS",Z488=0)),AND($BS$144="NA",Z488&lt;&gt;"NS",OR(Z488="NA",Z488=0))),0,
IF(OR(AND($BS$144&lt;&gt;"NS",$BS$144&lt;&gt;"NA",Z488&lt;&gt;"NS",Z488&lt;&gt;"NA",Z488&gt;$BS$144),
AND(Z488&gt;0,OR($BS$144="NS",$BS$144="NA")),
AND($BS$144&lt;&gt;"NS",$BS$144&lt;&gt;"NA",$BS$144&gt;=0,Z488="NA"),
AND($BS$144&lt;&gt;"NS",$BS$144&lt;&gt;"NA",$BS$144=0,Z488="NS")),1,0)))</f>
        <v>0</v>
      </c>
      <c r="CR488" s="202">
        <f t="shared" ref="CR488" si="818">IF($AH$96=$AJ$96,0,
IF(OR(AND($BS$144="NS",AA488&lt;&gt;"NA",OR(AA488="NS",AA488=0)),AND($BS$144="NA",AA488&lt;&gt;"NS",OR(AA488="NA",AA488=0))),0,
IF(OR(AND($BS$144&lt;&gt;"NS",$BS$144&lt;&gt;"NA",AA488&lt;&gt;"NS",AA488&lt;&gt;"NA",AA488&gt;$BS$144),
AND(AA488&gt;0,OR($BS$144="NS",$BS$144="NA")),
AND($BS$144&lt;&gt;"NS",$BS$144&lt;&gt;"NA",$BS$144&gt;=0,AA488="NA"),
AND($BS$144&lt;&gt;"NS",$BS$144&lt;&gt;"NA",$BS$144=0,AA488="NS")),1,0)))</f>
        <v>0</v>
      </c>
      <c r="CS488" s="202">
        <f t="shared" ref="CS488" si="819">IF($AH$96=$AJ$96,0,
IF(OR(AND($BS$144="NS",AB488&lt;&gt;"NA",OR(AB488="NS",AB488=0)),AND($BS$144="NA",AB488&lt;&gt;"NS",OR(AB488="NA",AB488=0))),0,
IF(OR(AND($BS$144&lt;&gt;"NS",$BS$144&lt;&gt;"NA",AB488&lt;&gt;"NS",AB488&lt;&gt;"NA",AB488&gt;$BS$144),
AND(AB488&gt;0,OR($BS$144="NS",$BS$144="NA")),
AND($BS$144&lt;&gt;"NS",$BS$144&lt;&gt;"NA",$BS$144&gt;=0,AB488="NA"),
AND($BS$144&lt;&gt;"NS",$BS$144&lt;&gt;"NA",$BS$144=0,AB488="NS")),1,0)))</f>
        <v>0</v>
      </c>
      <c r="CT488" s="202">
        <f t="shared" ref="CT488" si="820">IF($AH$96=$AJ$96,0,
IF(OR(AND($BS$144="NS",AC488&lt;&gt;"NA",OR(AC488="NS",AC488=0)),AND($BS$144="NA",AC488&lt;&gt;"NS",OR(AC488="NA",AC488=0))),0,
IF(OR(AND($BS$144&lt;&gt;"NS",$BS$144&lt;&gt;"NA",AC488&lt;&gt;"NS",AC488&lt;&gt;"NA",AC488&gt;$BS$144),
AND(AC488&gt;0,OR($BS$144="NS",$BS$144="NA")),
AND($BS$144&lt;&gt;"NS",$BS$144&lt;&gt;"NA",$BS$144&gt;=0,AC488="NA"),
AND($BS$144&lt;&gt;"NS",$BS$144&lt;&gt;"NA",$BS$144=0,AC488="NS")),1,0)))</f>
        <v>0</v>
      </c>
      <c r="CU488" s="202">
        <f t="shared" ref="CU488" si="821">IF($AH$96=$AJ$96,0,
IF(OR(AND($BS$144="NS",AD488&lt;&gt;"NA",OR(AD488="NS",AD488=0)),AND($BS$144="NA",AD488&lt;&gt;"NS",OR(AD488="NA",AD488=0))),0,
IF(OR(AND($BS$144&lt;&gt;"NS",$BS$144&lt;&gt;"NA",AD488&lt;&gt;"NS",AD488&lt;&gt;"NA",AD488&gt;$BS$144),
AND(AD488&gt;0,OR($BS$144="NS",$BS$144="NA")),
AND($BS$144&lt;&gt;"NS",$BS$144&lt;&gt;"NA",$BS$144&gt;=0,AD488="NA"),
AND($BS$144&lt;&gt;"NS",$BS$144&lt;&gt;"NA",$BS$144=0,AD488="NS")),1,0)))</f>
        <v>0</v>
      </c>
      <c r="CV488" s="202">
        <f t="shared" si="248"/>
        <v>0</v>
      </c>
      <c r="CW488" s="241" t="str">
        <f>IF(CV488=0,"",IF(SUM($CV$449:CV488)=1,_xlfn.NUMBERVALUE(C488),IF($CV$495&gt;SUM($CV$449:CV488),_xlfn.CONCAT(", ",_xlfn.NUMBERVALUE(C488)),IF($CV$495=SUM($CV$449:CV488),_xlfn.CONCAT(" y ",_xlfn.NUMBERVALUE(C488))))))</f>
        <v/>
      </c>
      <c r="CY488" s="563">
        <f t="shared" si="249"/>
        <v>0</v>
      </c>
      <c r="CZ488" s="563"/>
    </row>
    <row r="489" spans="1:104" s="211" customFormat="1" ht="15" customHeight="1">
      <c r="A489" s="18"/>
      <c r="B489" s="51"/>
      <c r="C489" s="48" t="s">
        <v>5109</v>
      </c>
      <c r="D489" s="547" t="str">
        <f>IF(CNGE_2024_M3_Secc1!D92="","",CNGE_2024_M3_Secc1!D92)</f>
        <v/>
      </c>
      <c r="E489" s="548"/>
      <c r="F489" s="548"/>
      <c r="G489" s="548"/>
      <c r="H489" s="548"/>
      <c r="I489" s="548"/>
      <c r="J489" s="548"/>
      <c r="K489" s="548"/>
      <c r="L489" s="548"/>
      <c r="M489" s="549"/>
      <c r="N489" s="103"/>
      <c r="O489" s="103"/>
      <c r="P489" s="103"/>
      <c r="Q489" s="103"/>
      <c r="R489" s="103"/>
      <c r="S489" s="103"/>
      <c r="T489" s="103"/>
      <c r="U489" s="103"/>
      <c r="V489" s="103"/>
      <c r="W489" s="103"/>
      <c r="X489" s="103"/>
      <c r="Y489" s="103"/>
      <c r="Z489" s="103"/>
      <c r="AA489" s="103"/>
      <c r="AB489" s="103"/>
      <c r="AC489" s="103"/>
      <c r="AD489" s="103"/>
      <c r="AE489" s="213"/>
      <c r="AF489" s="210"/>
      <c r="AH489" s="522">
        <f t="shared" si="225"/>
        <v>0</v>
      </c>
      <c r="AI489" s="522"/>
      <c r="AJ489" s="522">
        <f t="shared" si="226"/>
        <v>0</v>
      </c>
      <c r="AK489" s="522"/>
      <c r="AL489" s="522">
        <f t="shared" si="227"/>
        <v>0</v>
      </c>
      <c r="AM489" s="522" t="str">
        <f t="shared" si="228"/>
        <v>NA</v>
      </c>
      <c r="AN489" s="524">
        <f t="shared" si="229"/>
        <v>0</v>
      </c>
      <c r="AO489" s="526"/>
      <c r="AP489" s="125" t="str">
        <f>IF(AN489=0,"", IF(SUM($AN$449:AN489)=1,_xlfn.CONCAT(AQ489), IF($AN$495&gt;SUM($AN$449:AN489),_xlfn.CONCAT(", ",AQ489), IF($AN$495=SUM($AN$449:AN489),_xlfn.CONCAT(" y ",AQ489,".")))))</f>
        <v/>
      </c>
      <c r="AQ489" s="113">
        <f t="shared" si="230"/>
        <v>40</v>
      </c>
      <c r="AS489" s="563">
        <f t="shared" si="250"/>
        <v>0</v>
      </c>
      <c r="AT489" s="563"/>
      <c r="BB489" s="202" t="e" cm="1">
        <f t="array" ref="BB489">IF(CNGE_2024_M3_Secc1!$AO$111=CNGE_2024_M3_Secc1!$AQ$111,O,IF(CNGE_2024_M3_Secc1!O160="",1,0))</f>
        <v>#NAME?</v>
      </c>
      <c r="BC489" s="202" t="e" cm="1">
        <f t="array" ref="BC489">IF(CNGE_2024_M3_Secc1!$AO$111=CNGE_2024_M3_Secc1!$AQ$111,O,IF(CNGE_2024_M3_Secc1!P160="",1,0))</f>
        <v>#NAME?</v>
      </c>
      <c r="BD489" s="202" t="e" cm="1">
        <f t="array" ref="BD489">IF(CNGE_2024_M3_Secc1!$AO$111=CNGE_2024_M3_Secc1!$AQ$111,O,IF(CNGE_2024_M3_Secc1!Q160="",1,0))</f>
        <v>#NAME?</v>
      </c>
      <c r="BE489" s="202" t="e" cm="1">
        <f t="array" ref="BE489">IF(CNGE_2024_M3_Secc1!$AO$111=CNGE_2024_M3_Secc1!$AQ$111,O,IF(CNGE_2024_M3_Secc1!R160="",1,0))</f>
        <v>#NAME?</v>
      </c>
      <c r="BF489" s="202" t="e" cm="1">
        <f t="array" ref="BF489">IF(CNGE_2024_M3_Secc1!$AO$111=CNGE_2024_M3_Secc1!$AQ$111,O,IF(CNGE_2024_M3_Secc1!S160="",1,0))</f>
        <v>#NAME?</v>
      </c>
      <c r="BG489" s="202" t="e" cm="1">
        <f t="array" ref="BG489">IF(CNGE_2024_M3_Secc1!$AO$111=CNGE_2024_M3_Secc1!$AQ$111,O,IF(CNGE_2024_M3_Secc1!T160="",1,0))</f>
        <v>#NAME?</v>
      </c>
      <c r="BH489" s="202" t="e" cm="1">
        <f t="array" ref="BH489">IF(CNGE_2024_M3_Secc1!$AO$111=CNGE_2024_M3_Secc1!$AQ$111,O,IF(CNGE_2024_M3_Secc1!U160="",1,0))</f>
        <v>#NAME?</v>
      </c>
      <c r="BI489" s="202" t="e" cm="1">
        <f t="array" ref="BI489">IF(CNGE_2024_M3_Secc1!$AO$111=CNGE_2024_M3_Secc1!$AQ$111,O,IF(CNGE_2024_M3_Secc1!V160="",1,0))</f>
        <v>#NAME?</v>
      </c>
      <c r="BJ489" s="202" t="e" cm="1">
        <f t="array" ref="BJ489">IF(CNGE_2024_M3_Secc1!$AO$111=CNGE_2024_M3_Secc1!$AQ$111,O,IF(CNGE_2024_M3_Secc1!W160="",1,0))</f>
        <v>#NAME?</v>
      </c>
      <c r="BK489" s="202" t="e" cm="1">
        <f t="array" ref="BK489">IF(CNGE_2024_M3_Secc1!$AO$111=CNGE_2024_M3_Secc1!$AQ$111,O,IF(CNGE_2024_M3_Secc1!X160="",1,0))</f>
        <v>#NAME?</v>
      </c>
      <c r="BL489" s="202" t="e" cm="1">
        <f t="array" ref="BL489">IF(CNGE_2024_M3_Secc1!$AO$111=CNGE_2024_M3_Secc1!$AQ$111,O,IF(CNGE_2024_M3_Secc1!Y160="",1,0))</f>
        <v>#NAME?</v>
      </c>
      <c r="BM489" s="202" t="e" cm="1">
        <f t="array" ref="BM489">IF(CNGE_2024_M3_Secc1!$AO$111=CNGE_2024_M3_Secc1!$AQ$111,O,IF(CNGE_2024_M3_Secc1!Z160="",1,0))</f>
        <v>#NAME?</v>
      </c>
      <c r="BN489" s="202" t="e" cm="1">
        <f t="array" ref="BN489">IF(CNGE_2024_M3_Secc1!$AO$111=CNGE_2024_M3_Secc1!$AQ$111,O,IF(CNGE_2024_M3_Secc1!AA160="",1,0))</f>
        <v>#NAME?</v>
      </c>
      <c r="BO489" s="202" t="e" cm="1">
        <f t="array" ref="BO489">IF(CNGE_2024_M3_Secc1!$AO$111=CNGE_2024_M3_Secc1!$AQ$111,O,IF(CNGE_2024_M3_Secc1!AB160="",1,0))</f>
        <v>#NAME?</v>
      </c>
      <c r="BP489" s="202" t="e" cm="1">
        <f t="array" ref="BP489">IF(CNGE_2024_M3_Secc1!$AO$111=CNGE_2024_M3_Secc1!$AQ$111,O,IF(CNGE_2024_M3_Secc1!AC160="",1,0))</f>
        <v>#NAME?</v>
      </c>
      <c r="BQ489" s="202" t="e" cm="1">
        <f t="array" ref="BQ489">IF(CNGE_2024_M3_Secc1!$AO$111=CNGE_2024_M3_Secc1!$AQ$111,O,IF(CNGE_2024_M3_Secc1!AD160="",1,0))</f>
        <v>#NAME?</v>
      </c>
      <c r="BS489" s="563">
        <f t="shared" si="251"/>
        <v>0</v>
      </c>
      <c r="BT489" s="563"/>
      <c r="BU489" s="563">
        <f t="shared" si="231"/>
        <v>0</v>
      </c>
      <c r="BV489" s="563"/>
      <c r="BW489" s="563">
        <f t="shared" si="232"/>
        <v>0</v>
      </c>
      <c r="BX489" s="563"/>
      <c r="CF489" s="202">
        <f>IF($AH$96=$AJ$96,0,
IF(OR(AND($BS$145="NS",O489&lt;&gt;"NA",OR(O489="NS",O489=0)),AND($BS$145="NA",O489&lt;&gt;"NS",OR(O489="NA",O489=0))),0,
IF(OR(AND($BS$145&lt;&gt;"NS",$BS$145&lt;&gt;"NA",O489&lt;&gt;"NS",O489&lt;&gt;"NA",O489&gt;$BS$145),
AND(O489&gt;0,OR($BS$145="NS",$BS$145="NA")),
AND($BS$145&lt;&gt;"NS",$BS$145&lt;&gt;"NA",$BS$145&gt;=0,O489="NA"),
AND($BS$145&lt;&gt;"NS",$BS$145&lt;&gt;"NA",$BS$145=0,O489="NS")),1,0)))</f>
        <v>0</v>
      </c>
      <c r="CG489" s="202">
        <f t="shared" ref="CG489" si="822">IF($AH$96=$AJ$96,0,
IF(OR(AND($BS$145="NS",P489&lt;&gt;"NA",OR(P489="NS",P489=0)),AND($BS$145="NA",P489&lt;&gt;"NS",OR(P489="NA",P489=0))),0,
IF(OR(AND($BS$145&lt;&gt;"NS",$BS$145&lt;&gt;"NA",P489&lt;&gt;"NS",P489&lt;&gt;"NA",P489&gt;$BS$145),
AND(P489&gt;0,OR($BS$145="NS",$BS$145="NA")),
AND($BS$145&lt;&gt;"NS",$BS$145&lt;&gt;"NA",$BS$145&gt;=0,P489="NA"),
AND($BS$145&lt;&gt;"NS",$BS$145&lt;&gt;"NA",$BS$145=0,P489="NS")),1,0)))</f>
        <v>0</v>
      </c>
      <c r="CH489" s="202">
        <f t="shared" ref="CH489" si="823">IF($AH$96=$AJ$96,0,
IF(OR(AND($BS$145="NS",Q489&lt;&gt;"NA",OR(Q489="NS",Q489=0)),AND($BS$145="NA",Q489&lt;&gt;"NS",OR(Q489="NA",Q489=0))),0,
IF(OR(AND($BS$145&lt;&gt;"NS",$BS$145&lt;&gt;"NA",Q489&lt;&gt;"NS",Q489&lt;&gt;"NA",Q489&gt;$BS$145),
AND(Q489&gt;0,OR($BS$145="NS",$BS$145="NA")),
AND($BS$145&lt;&gt;"NS",$BS$145&lt;&gt;"NA",$BS$145&gt;=0,Q489="NA"),
AND($BS$145&lt;&gt;"NS",$BS$145&lt;&gt;"NA",$BS$145=0,Q489="NS")),1,0)))</f>
        <v>0</v>
      </c>
      <c r="CI489" s="202">
        <f t="shared" ref="CI489" si="824">IF($AH$96=$AJ$96,0,
IF(OR(AND($BS$145="NS",R489&lt;&gt;"NA",OR(R489="NS",R489=0)),AND($BS$145="NA",R489&lt;&gt;"NS",OR(R489="NA",R489=0))),0,
IF(OR(AND($BS$145&lt;&gt;"NS",$BS$145&lt;&gt;"NA",R489&lt;&gt;"NS",R489&lt;&gt;"NA",R489&gt;$BS$145),
AND(R489&gt;0,OR($BS$145="NS",$BS$145="NA")),
AND($BS$145&lt;&gt;"NS",$BS$145&lt;&gt;"NA",$BS$145&gt;=0,R489="NA"),
AND($BS$145&lt;&gt;"NS",$BS$145&lt;&gt;"NA",$BS$145=0,R489="NS")),1,0)))</f>
        <v>0</v>
      </c>
      <c r="CJ489" s="202">
        <f t="shared" ref="CJ489" si="825">IF($AH$96=$AJ$96,0,
IF(OR(AND($BS$145="NS",S489&lt;&gt;"NA",OR(S489="NS",S489=0)),AND($BS$145="NA",S489&lt;&gt;"NS",OR(S489="NA",S489=0))),0,
IF(OR(AND($BS$145&lt;&gt;"NS",$BS$145&lt;&gt;"NA",S489&lt;&gt;"NS",S489&lt;&gt;"NA",S489&gt;$BS$145),
AND(S489&gt;0,OR($BS$145="NS",$BS$145="NA")),
AND($BS$145&lt;&gt;"NS",$BS$145&lt;&gt;"NA",$BS$145&gt;=0,S489="NA"),
AND($BS$145&lt;&gt;"NS",$BS$145&lt;&gt;"NA",$BS$145=0,S489="NS")),1,0)))</f>
        <v>0</v>
      </c>
      <c r="CK489" s="202">
        <f t="shared" ref="CK489" si="826">IF($AH$96=$AJ$96,0,
IF(OR(AND($BS$145="NS",T489&lt;&gt;"NA",OR(T489="NS",T489=0)),AND($BS$145="NA",T489&lt;&gt;"NS",OR(T489="NA",T489=0))),0,
IF(OR(AND($BS$145&lt;&gt;"NS",$BS$145&lt;&gt;"NA",T489&lt;&gt;"NS",T489&lt;&gt;"NA",T489&gt;$BS$145),
AND(T489&gt;0,OR($BS$145="NS",$BS$145="NA")),
AND($BS$145&lt;&gt;"NS",$BS$145&lt;&gt;"NA",$BS$145&gt;=0,T489="NA"),
AND($BS$145&lt;&gt;"NS",$BS$145&lt;&gt;"NA",$BS$145=0,T489="NS")),1,0)))</f>
        <v>0</v>
      </c>
      <c r="CL489" s="202">
        <f t="shared" ref="CL489" si="827">IF($AH$96=$AJ$96,0,
IF(OR(AND($BS$145="NS",U489&lt;&gt;"NA",OR(U489="NS",U489=0)),AND($BS$145="NA",U489&lt;&gt;"NS",OR(U489="NA",U489=0))),0,
IF(OR(AND($BS$145&lt;&gt;"NS",$BS$145&lt;&gt;"NA",U489&lt;&gt;"NS",U489&lt;&gt;"NA",U489&gt;$BS$145),
AND(U489&gt;0,OR($BS$145="NS",$BS$145="NA")),
AND($BS$145&lt;&gt;"NS",$BS$145&lt;&gt;"NA",$BS$145&gt;=0,U489="NA"),
AND($BS$145&lt;&gt;"NS",$BS$145&lt;&gt;"NA",$BS$145=0,U489="NS")),1,0)))</f>
        <v>0</v>
      </c>
      <c r="CM489" s="202">
        <f t="shared" ref="CM489" si="828">IF($AH$96=$AJ$96,0,
IF(OR(AND($BS$145="NS",V489&lt;&gt;"NA",OR(V489="NS",V489=0)),AND($BS$145="NA",V489&lt;&gt;"NS",OR(V489="NA",V489=0))),0,
IF(OR(AND($BS$145&lt;&gt;"NS",$BS$145&lt;&gt;"NA",V489&lt;&gt;"NS",V489&lt;&gt;"NA",V489&gt;$BS$145),
AND(V489&gt;0,OR($BS$145="NS",$BS$145="NA")),
AND($BS$145&lt;&gt;"NS",$BS$145&lt;&gt;"NA",$BS$145&gt;=0,V489="NA"),
AND($BS$145&lt;&gt;"NS",$BS$145&lt;&gt;"NA",$BS$145=0,V489="NS")),1,0)))</f>
        <v>0</v>
      </c>
      <c r="CN489" s="202">
        <f t="shared" ref="CN489" si="829">IF($AH$96=$AJ$96,0,
IF(OR(AND($BS$145="NS",W489&lt;&gt;"NA",OR(W489="NS",W489=0)),AND($BS$145="NA",W489&lt;&gt;"NS",OR(W489="NA",W489=0))),0,
IF(OR(AND($BS$145&lt;&gt;"NS",$BS$145&lt;&gt;"NA",W489&lt;&gt;"NS",W489&lt;&gt;"NA",W489&gt;$BS$145),
AND(W489&gt;0,OR($BS$145="NS",$BS$145="NA")),
AND($BS$145&lt;&gt;"NS",$BS$145&lt;&gt;"NA",$BS$145&gt;=0,W489="NA"),
AND($BS$145&lt;&gt;"NS",$BS$145&lt;&gt;"NA",$BS$145=0,W489="NS")),1,0)))</f>
        <v>0</v>
      </c>
      <c r="CO489" s="202">
        <f t="shared" ref="CO489" si="830">IF($AH$96=$AJ$96,0,
IF(OR(AND($BS$145="NS",X489&lt;&gt;"NA",OR(X489="NS",X489=0)),AND($BS$145="NA",X489&lt;&gt;"NS",OR(X489="NA",X489=0))),0,
IF(OR(AND($BS$145&lt;&gt;"NS",$BS$145&lt;&gt;"NA",X489&lt;&gt;"NS",X489&lt;&gt;"NA",X489&gt;$BS$145),
AND(X489&gt;0,OR($BS$145="NS",$BS$145="NA")),
AND($BS$145&lt;&gt;"NS",$BS$145&lt;&gt;"NA",$BS$145&gt;=0,X489="NA"),
AND($BS$145&lt;&gt;"NS",$BS$145&lt;&gt;"NA",$BS$145=0,X489="NS")),1,0)))</f>
        <v>0</v>
      </c>
      <c r="CP489" s="202">
        <f t="shared" ref="CP489" si="831">IF($AH$96=$AJ$96,0,
IF(OR(AND($BS$145="NS",Y489&lt;&gt;"NA",OR(Y489="NS",Y489=0)),AND($BS$145="NA",Y489&lt;&gt;"NS",OR(Y489="NA",Y489=0))),0,
IF(OR(AND($BS$145&lt;&gt;"NS",$BS$145&lt;&gt;"NA",Y489&lt;&gt;"NS",Y489&lt;&gt;"NA",Y489&gt;$BS$145),
AND(Y489&gt;0,OR($BS$145="NS",$BS$145="NA")),
AND($BS$145&lt;&gt;"NS",$BS$145&lt;&gt;"NA",$BS$145&gt;=0,Y489="NA"),
AND($BS$145&lt;&gt;"NS",$BS$145&lt;&gt;"NA",$BS$145=0,Y489="NS")),1,0)))</f>
        <v>0</v>
      </c>
      <c r="CQ489" s="202">
        <f t="shared" ref="CQ489" si="832">IF($AH$96=$AJ$96,0,
IF(OR(AND($BS$145="NS",Z489&lt;&gt;"NA",OR(Z489="NS",Z489=0)),AND($BS$145="NA",Z489&lt;&gt;"NS",OR(Z489="NA",Z489=0))),0,
IF(OR(AND($BS$145&lt;&gt;"NS",$BS$145&lt;&gt;"NA",Z489&lt;&gt;"NS",Z489&lt;&gt;"NA",Z489&gt;$BS$145),
AND(Z489&gt;0,OR($BS$145="NS",$BS$145="NA")),
AND($BS$145&lt;&gt;"NS",$BS$145&lt;&gt;"NA",$BS$145&gt;=0,Z489="NA"),
AND($BS$145&lt;&gt;"NS",$BS$145&lt;&gt;"NA",$BS$145=0,Z489="NS")),1,0)))</f>
        <v>0</v>
      </c>
      <c r="CR489" s="202">
        <f t="shared" ref="CR489" si="833">IF($AH$96=$AJ$96,0,
IF(OR(AND($BS$145="NS",AA489&lt;&gt;"NA",OR(AA489="NS",AA489=0)),AND($BS$145="NA",AA489&lt;&gt;"NS",OR(AA489="NA",AA489=0))),0,
IF(OR(AND($BS$145&lt;&gt;"NS",$BS$145&lt;&gt;"NA",AA489&lt;&gt;"NS",AA489&lt;&gt;"NA",AA489&gt;$BS$145),
AND(AA489&gt;0,OR($BS$145="NS",$BS$145="NA")),
AND($BS$145&lt;&gt;"NS",$BS$145&lt;&gt;"NA",$BS$145&gt;=0,AA489="NA"),
AND($BS$145&lt;&gt;"NS",$BS$145&lt;&gt;"NA",$BS$145=0,AA489="NS")),1,0)))</f>
        <v>0</v>
      </c>
      <c r="CS489" s="202">
        <f t="shared" ref="CS489" si="834">IF($AH$96=$AJ$96,0,
IF(OR(AND($BS$145="NS",AB489&lt;&gt;"NA",OR(AB489="NS",AB489=0)),AND($BS$145="NA",AB489&lt;&gt;"NS",OR(AB489="NA",AB489=0))),0,
IF(OR(AND($BS$145&lt;&gt;"NS",$BS$145&lt;&gt;"NA",AB489&lt;&gt;"NS",AB489&lt;&gt;"NA",AB489&gt;$BS$145),
AND(AB489&gt;0,OR($BS$145="NS",$BS$145="NA")),
AND($BS$145&lt;&gt;"NS",$BS$145&lt;&gt;"NA",$BS$145&gt;=0,AB489="NA"),
AND($BS$145&lt;&gt;"NS",$BS$145&lt;&gt;"NA",$BS$145=0,AB489="NS")),1,0)))</f>
        <v>0</v>
      </c>
      <c r="CT489" s="202">
        <f t="shared" ref="CT489" si="835">IF($AH$96=$AJ$96,0,
IF(OR(AND($BS$145="NS",AC489&lt;&gt;"NA",OR(AC489="NS",AC489=0)),AND($BS$145="NA",AC489&lt;&gt;"NS",OR(AC489="NA",AC489=0))),0,
IF(OR(AND($BS$145&lt;&gt;"NS",$BS$145&lt;&gt;"NA",AC489&lt;&gt;"NS",AC489&lt;&gt;"NA",AC489&gt;$BS$145),
AND(AC489&gt;0,OR($BS$145="NS",$BS$145="NA")),
AND($BS$145&lt;&gt;"NS",$BS$145&lt;&gt;"NA",$BS$145&gt;=0,AC489="NA"),
AND($BS$145&lt;&gt;"NS",$BS$145&lt;&gt;"NA",$BS$145=0,AC489="NS")),1,0)))</f>
        <v>0</v>
      </c>
      <c r="CU489" s="202">
        <f t="shared" ref="CU489" si="836">IF($AH$96=$AJ$96,0,
IF(OR(AND($BS$145="NS",AD489&lt;&gt;"NA",OR(AD489="NS",AD489=0)),AND($BS$145="NA",AD489&lt;&gt;"NS",OR(AD489="NA",AD489=0))),0,
IF(OR(AND($BS$145&lt;&gt;"NS",$BS$145&lt;&gt;"NA",AD489&lt;&gt;"NS",AD489&lt;&gt;"NA",AD489&gt;$BS$145),
AND(AD489&gt;0,OR($BS$145="NS",$BS$145="NA")),
AND($BS$145&lt;&gt;"NS",$BS$145&lt;&gt;"NA",$BS$145&gt;=0,AD489="NA"),
AND($BS$145&lt;&gt;"NS",$BS$145&lt;&gt;"NA",$BS$145=0,AD489="NS")),1,0)))</f>
        <v>0</v>
      </c>
      <c r="CV489" s="202">
        <f t="shared" si="248"/>
        <v>0</v>
      </c>
      <c r="CW489" s="241" t="str">
        <f>IF(CV489=0,"",IF(SUM($CV$449:CV489)=1,_xlfn.NUMBERVALUE(C489),IF($CV$495&gt;SUM($CV$449:CV489),_xlfn.CONCAT(", ",_xlfn.NUMBERVALUE(C489)),IF($CV$495=SUM($CV$449:CV489),_xlfn.CONCAT(" y ",_xlfn.NUMBERVALUE(C489))))))</f>
        <v/>
      </c>
      <c r="CY489" s="563">
        <f t="shared" si="249"/>
        <v>0</v>
      </c>
      <c r="CZ489" s="563"/>
    </row>
    <row r="490" spans="1:104" s="211" customFormat="1" ht="15" customHeight="1">
      <c r="A490" s="18"/>
      <c r="B490" s="51"/>
      <c r="C490" s="48" t="s">
        <v>5110</v>
      </c>
      <c r="D490" s="547" t="str">
        <f>IF(CNGE_2024_M3_Secc1!D93="","",CNGE_2024_M3_Secc1!D93)</f>
        <v/>
      </c>
      <c r="E490" s="548"/>
      <c r="F490" s="548"/>
      <c r="G490" s="548"/>
      <c r="H490" s="548"/>
      <c r="I490" s="548"/>
      <c r="J490" s="548"/>
      <c r="K490" s="548"/>
      <c r="L490" s="548"/>
      <c r="M490" s="549"/>
      <c r="N490" s="103"/>
      <c r="O490" s="103"/>
      <c r="P490" s="103"/>
      <c r="Q490" s="103"/>
      <c r="R490" s="103"/>
      <c r="S490" s="103"/>
      <c r="T490" s="103"/>
      <c r="U490" s="103"/>
      <c r="V490" s="103"/>
      <c r="W490" s="103"/>
      <c r="X490" s="103"/>
      <c r="Y490" s="103"/>
      <c r="Z490" s="103"/>
      <c r="AA490" s="103"/>
      <c r="AB490" s="103"/>
      <c r="AC490" s="103"/>
      <c r="AD490" s="103"/>
      <c r="AE490" s="213"/>
      <c r="AF490" s="210"/>
      <c r="AH490" s="522">
        <f t="shared" si="225"/>
        <v>0</v>
      </c>
      <c r="AI490" s="522"/>
      <c r="AJ490" s="522">
        <f t="shared" si="226"/>
        <v>0</v>
      </c>
      <c r="AK490" s="522"/>
      <c r="AL490" s="522">
        <f t="shared" si="227"/>
        <v>0</v>
      </c>
      <c r="AM490" s="522" t="str">
        <f t="shared" si="228"/>
        <v>NA</v>
      </c>
      <c r="AN490" s="524">
        <f t="shared" si="229"/>
        <v>0</v>
      </c>
      <c r="AO490" s="526"/>
      <c r="AP490" s="125" t="str">
        <f>IF(AN490=0,"", IF(SUM($AN$449:AN490)=1,_xlfn.CONCAT(AQ490), IF($AN$495&gt;SUM($AN$449:AN490),_xlfn.CONCAT(", ",AQ490), IF($AN$495=SUM($AN$449:AN490),_xlfn.CONCAT(" y ",AQ490,".")))))</f>
        <v/>
      </c>
      <c r="AQ490" s="113">
        <f t="shared" si="230"/>
        <v>41</v>
      </c>
      <c r="AS490" s="563">
        <f t="shared" si="250"/>
        <v>0</v>
      </c>
      <c r="AT490" s="563"/>
      <c r="BB490" s="202" t="e" cm="1">
        <f t="array" ref="BB490">IF(CNGE_2024_M3_Secc1!$AO$111=CNGE_2024_M3_Secc1!$AQ$111,O,IF(CNGE_2024_M3_Secc1!O161="",1,0))</f>
        <v>#NAME?</v>
      </c>
      <c r="BC490" s="202" t="e" cm="1">
        <f t="array" ref="BC490">IF(CNGE_2024_M3_Secc1!$AO$111=CNGE_2024_M3_Secc1!$AQ$111,O,IF(CNGE_2024_M3_Secc1!P161="",1,0))</f>
        <v>#NAME?</v>
      </c>
      <c r="BD490" s="202" t="e" cm="1">
        <f t="array" ref="BD490">IF(CNGE_2024_M3_Secc1!$AO$111=CNGE_2024_M3_Secc1!$AQ$111,O,IF(CNGE_2024_M3_Secc1!Q161="",1,0))</f>
        <v>#NAME?</v>
      </c>
      <c r="BE490" s="202" t="e" cm="1">
        <f t="array" ref="BE490">IF(CNGE_2024_M3_Secc1!$AO$111=CNGE_2024_M3_Secc1!$AQ$111,O,IF(CNGE_2024_M3_Secc1!R161="",1,0))</f>
        <v>#NAME?</v>
      </c>
      <c r="BF490" s="202" t="e" cm="1">
        <f t="array" ref="BF490">IF(CNGE_2024_M3_Secc1!$AO$111=CNGE_2024_M3_Secc1!$AQ$111,O,IF(CNGE_2024_M3_Secc1!S161="",1,0))</f>
        <v>#NAME?</v>
      </c>
      <c r="BG490" s="202" t="e" cm="1">
        <f t="array" ref="BG490">IF(CNGE_2024_M3_Secc1!$AO$111=CNGE_2024_M3_Secc1!$AQ$111,O,IF(CNGE_2024_M3_Secc1!T161="",1,0))</f>
        <v>#NAME?</v>
      </c>
      <c r="BH490" s="202" t="e" cm="1">
        <f t="array" ref="BH490">IF(CNGE_2024_M3_Secc1!$AO$111=CNGE_2024_M3_Secc1!$AQ$111,O,IF(CNGE_2024_M3_Secc1!U161="",1,0))</f>
        <v>#NAME?</v>
      </c>
      <c r="BI490" s="202" t="e" cm="1">
        <f t="array" ref="BI490">IF(CNGE_2024_M3_Secc1!$AO$111=CNGE_2024_M3_Secc1!$AQ$111,O,IF(CNGE_2024_M3_Secc1!V161="",1,0))</f>
        <v>#NAME?</v>
      </c>
      <c r="BJ490" s="202" t="e" cm="1">
        <f t="array" ref="BJ490">IF(CNGE_2024_M3_Secc1!$AO$111=CNGE_2024_M3_Secc1!$AQ$111,O,IF(CNGE_2024_M3_Secc1!W161="",1,0))</f>
        <v>#NAME?</v>
      </c>
      <c r="BK490" s="202" t="e" cm="1">
        <f t="array" ref="BK490">IF(CNGE_2024_M3_Secc1!$AO$111=CNGE_2024_M3_Secc1!$AQ$111,O,IF(CNGE_2024_M3_Secc1!X161="",1,0))</f>
        <v>#NAME?</v>
      </c>
      <c r="BL490" s="202" t="e" cm="1">
        <f t="array" ref="BL490">IF(CNGE_2024_M3_Secc1!$AO$111=CNGE_2024_M3_Secc1!$AQ$111,O,IF(CNGE_2024_M3_Secc1!Y161="",1,0))</f>
        <v>#NAME?</v>
      </c>
      <c r="BM490" s="202" t="e" cm="1">
        <f t="array" ref="BM490">IF(CNGE_2024_M3_Secc1!$AO$111=CNGE_2024_M3_Secc1!$AQ$111,O,IF(CNGE_2024_M3_Secc1!Z161="",1,0))</f>
        <v>#NAME?</v>
      </c>
      <c r="BN490" s="202" t="e" cm="1">
        <f t="array" ref="BN490">IF(CNGE_2024_M3_Secc1!$AO$111=CNGE_2024_M3_Secc1!$AQ$111,O,IF(CNGE_2024_M3_Secc1!AA161="",1,0))</f>
        <v>#NAME?</v>
      </c>
      <c r="BO490" s="202" t="e" cm="1">
        <f t="array" ref="BO490">IF(CNGE_2024_M3_Secc1!$AO$111=CNGE_2024_M3_Secc1!$AQ$111,O,IF(CNGE_2024_M3_Secc1!AB161="",1,0))</f>
        <v>#NAME?</v>
      </c>
      <c r="BP490" s="202" t="e" cm="1">
        <f t="array" ref="BP490">IF(CNGE_2024_M3_Secc1!$AO$111=CNGE_2024_M3_Secc1!$AQ$111,O,IF(CNGE_2024_M3_Secc1!AC161="",1,0))</f>
        <v>#NAME?</v>
      </c>
      <c r="BQ490" s="202" t="e" cm="1">
        <f t="array" ref="BQ490">IF(CNGE_2024_M3_Secc1!$AO$111=CNGE_2024_M3_Secc1!$AQ$111,O,IF(CNGE_2024_M3_Secc1!AD161="",1,0))</f>
        <v>#NAME?</v>
      </c>
      <c r="BS490" s="563">
        <f t="shared" si="251"/>
        <v>0</v>
      </c>
      <c r="BT490" s="563"/>
      <c r="BU490" s="563">
        <f t="shared" si="231"/>
        <v>0</v>
      </c>
      <c r="BV490" s="563"/>
      <c r="BW490" s="563">
        <f t="shared" si="232"/>
        <v>0</v>
      </c>
      <c r="BX490" s="563"/>
      <c r="CF490" s="202">
        <f>IF($AH$96=$AJ$96,0,
IF(OR(AND($BS$146="NS",O490&lt;&gt;"NA",OR(O490="NS",O490=0)),AND($BS$146="NA",O490&lt;&gt;"NS",OR(O490="NA",O490=0))),0,
IF(OR(AND($BS$146&lt;&gt;"NS",$BS$146&lt;&gt;"NA",O490&lt;&gt;"NS",O490&lt;&gt;"NA",O490&gt;$BS$146),
AND(O490&gt;0,OR($BS$146="NS",$BS$146="NA")),
AND($BS$146&lt;&gt;"NS",$BS$146&lt;&gt;"NA",$BS$146&gt;=0,O490="NA"),
AND($BS$146&lt;&gt;"NS",$BS$146&lt;&gt;"NA",$BS$146=0,O490="NS")),1,0)))</f>
        <v>0</v>
      </c>
      <c r="CG490" s="202">
        <f t="shared" ref="CG490" si="837">IF($AH$96=$AJ$96,0,
IF(OR(AND($BS$146="NS",P490&lt;&gt;"NA",OR(P490="NS",P490=0)),AND($BS$146="NA",P490&lt;&gt;"NS",OR(P490="NA",P490=0))),0,
IF(OR(AND($BS$146&lt;&gt;"NS",$BS$146&lt;&gt;"NA",P490&lt;&gt;"NS",P490&lt;&gt;"NA",P490&gt;$BS$146),
AND(P490&gt;0,OR($BS$146="NS",$BS$146="NA")),
AND($BS$146&lt;&gt;"NS",$BS$146&lt;&gt;"NA",$BS$146&gt;=0,P490="NA"),
AND($BS$146&lt;&gt;"NS",$BS$146&lt;&gt;"NA",$BS$146=0,P490="NS")),1,0)))</f>
        <v>0</v>
      </c>
      <c r="CH490" s="202">
        <f t="shared" ref="CH490" si="838">IF($AH$96=$AJ$96,0,
IF(OR(AND($BS$146="NS",Q490&lt;&gt;"NA",OR(Q490="NS",Q490=0)),AND($BS$146="NA",Q490&lt;&gt;"NS",OR(Q490="NA",Q490=0))),0,
IF(OR(AND($BS$146&lt;&gt;"NS",$BS$146&lt;&gt;"NA",Q490&lt;&gt;"NS",Q490&lt;&gt;"NA",Q490&gt;$BS$146),
AND(Q490&gt;0,OR($BS$146="NS",$BS$146="NA")),
AND($BS$146&lt;&gt;"NS",$BS$146&lt;&gt;"NA",$BS$146&gt;=0,Q490="NA"),
AND($BS$146&lt;&gt;"NS",$BS$146&lt;&gt;"NA",$BS$146=0,Q490="NS")),1,0)))</f>
        <v>0</v>
      </c>
      <c r="CI490" s="202">
        <f t="shared" ref="CI490" si="839">IF($AH$96=$AJ$96,0,
IF(OR(AND($BS$146="NS",R490&lt;&gt;"NA",OR(R490="NS",R490=0)),AND($BS$146="NA",R490&lt;&gt;"NS",OR(R490="NA",R490=0))),0,
IF(OR(AND($BS$146&lt;&gt;"NS",$BS$146&lt;&gt;"NA",R490&lt;&gt;"NS",R490&lt;&gt;"NA",R490&gt;$BS$146),
AND(R490&gt;0,OR($BS$146="NS",$BS$146="NA")),
AND($BS$146&lt;&gt;"NS",$BS$146&lt;&gt;"NA",$BS$146&gt;=0,R490="NA"),
AND($BS$146&lt;&gt;"NS",$BS$146&lt;&gt;"NA",$BS$146=0,R490="NS")),1,0)))</f>
        <v>0</v>
      </c>
      <c r="CJ490" s="202">
        <f t="shared" ref="CJ490" si="840">IF($AH$96=$AJ$96,0,
IF(OR(AND($BS$146="NS",S490&lt;&gt;"NA",OR(S490="NS",S490=0)),AND($BS$146="NA",S490&lt;&gt;"NS",OR(S490="NA",S490=0))),0,
IF(OR(AND($BS$146&lt;&gt;"NS",$BS$146&lt;&gt;"NA",S490&lt;&gt;"NS",S490&lt;&gt;"NA",S490&gt;$BS$146),
AND(S490&gt;0,OR($BS$146="NS",$BS$146="NA")),
AND($BS$146&lt;&gt;"NS",$BS$146&lt;&gt;"NA",$BS$146&gt;=0,S490="NA"),
AND($BS$146&lt;&gt;"NS",$BS$146&lt;&gt;"NA",$BS$146=0,S490="NS")),1,0)))</f>
        <v>0</v>
      </c>
      <c r="CK490" s="202">
        <f t="shared" ref="CK490" si="841">IF($AH$96=$AJ$96,0,
IF(OR(AND($BS$146="NS",T490&lt;&gt;"NA",OR(T490="NS",T490=0)),AND($BS$146="NA",T490&lt;&gt;"NS",OR(T490="NA",T490=0))),0,
IF(OR(AND($BS$146&lt;&gt;"NS",$BS$146&lt;&gt;"NA",T490&lt;&gt;"NS",T490&lt;&gt;"NA",T490&gt;$BS$146),
AND(T490&gt;0,OR($BS$146="NS",$BS$146="NA")),
AND($BS$146&lt;&gt;"NS",$BS$146&lt;&gt;"NA",$BS$146&gt;=0,T490="NA"),
AND($BS$146&lt;&gt;"NS",$BS$146&lt;&gt;"NA",$BS$146=0,T490="NS")),1,0)))</f>
        <v>0</v>
      </c>
      <c r="CL490" s="202">
        <f t="shared" ref="CL490" si="842">IF($AH$96=$AJ$96,0,
IF(OR(AND($BS$146="NS",U490&lt;&gt;"NA",OR(U490="NS",U490=0)),AND($BS$146="NA",U490&lt;&gt;"NS",OR(U490="NA",U490=0))),0,
IF(OR(AND($BS$146&lt;&gt;"NS",$BS$146&lt;&gt;"NA",U490&lt;&gt;"NS",U490&lt;&gt;"NA",U490&gt;$BS$146),
AND(U490&gt;0,OR($BS$146="NS",$BS$146="NA")),
AND($BS$146&lt;&gt;"NS",$BS$146&lt;&gt;"NA",$BS$146&gt;=0,U490="NA"),
AND($BS$146&lt;&gt;"NS",$BS$146&lt;&gt;"NA",$BS$146=0,U490="NS")),1,0)))</f>
        <v>0</v>
      </c>
      <c r="CM490" s="202">
        <f t="shared" ref="CM490" si="843">IF($AH$96=$AJ$96,0,
IF(OR(AND($BS$146="NS",V490&lt;&gt;"NA",OR(V490="NS",V490=0)),AND($BS$146="NA",V490&lt;&gt;"NS",OR(V490="NA",V490=0))),0,
IF(OR(AND($BS$146&lt;&gt;"NS",$BS$146&lt;&gt;"NA",V490&lt;&gt;"NS",V490&lt;&gt;"NA",V490&gt;$BS$146),
AND(V490&gt;0,OR($BS$146="NS",$BS$146="NA")),
AND($BS$146&lt;&gt;"NS",$BS$146&lt;&gt;"NA",$BS$146&gt;=0,V490="NA"),
AND($BS$146&lt;&gt;"NS",$BS$146&lt;&gt;"NA",$BS$146=0,V490="NS")),1,0)))</f>
        <v>0</v>
      </c>
      <c r="CN490" s="202">
        <f t="shared" ref="CN490" si="844">IF($AH$96=$AJ$96,0,
IF(OR(AND($BS$146="NS",W490&lt;&gt;"NA",OR(W490="NS",W490=0)),AND($BS$146="NA",W490&lt;&gt;"NS",OR(W490="NA",W490=0))),0,
IF(OR(AND($BS$146&lt;&gt;"NS",$BS$146&lt;&gt;"NA",W490&lt;&gt;"NS",W490&lt;&gt;"NA",W490&gt;$BS$146),
AND(W490&gt;0,OR($BS$146="NS",$BS$146="NA")),
AND($BS$146&lt;&gt;"NS",$BS$146&lt;&gt;"NA",$BS$146&gt;=0,W490="NA"),
AND($BS$146&lt;&gt;"NS",$BS$146&lt;&gt;"NA",$BS$146=0,W490="NS")),1,0)))</f>
        <v>0</v>
      </c>
      <c r="CO490" s="202">
        <f t="shared" ref="CO490" si="845">IF($AH$96=$AJ$96,0,
IF(OR(AND($BS$146="NS",X490&lt;&gt;"NA",OR(X490="NS",X490=0)),AND($BS$146="NA",X490&lt;&gt;"NS",OR(X490="NA",X490=0))),0,
IF(OR(AND($BS$146&lt;&gt;"NS",$BS$146&lt;&gt;"NA",X490&lt;&gt;"NS",X490&lt;&gt;"NA",X490&gt;$BS$146),
AND(X490&gt;0,OR($BS$146="NS",$BS$146="NA")),
AND($BS$146&lt;&gt;"NS",$BS$146&lt;&gt;"NA",$BS$146&gt;=0,X490="NA"),
AND($BS$146&lt;&gt;"NS",$BS$146&lt;&gt;"NA",$BS$146=0,X490="NS")),1,0)))</f>
        <v>0</v>
      </c>
      <c r="CP490" s="202">
        <f t="shared" ref="CP490" si="846">IF($AH$96=$AJ$96,0,
IF(OR(AND($BS$146="NS",Y490&lt;&gt;"NA",OR(Y490="NS",Y490=0)),AND($BS$146="NA",Y490&lt;&gt;"NS",OR(Y490="NA",Y490=0))),0,
IF(OR(AND($BS$146&lt;&gt;"NS",$BS$146&lt;&gt;"NA",Y490&lt;&gt;"NS",Y490&lt;&gt;"NA",Y490&gt;$BS$146),
AND(Y490&gt;0,OR($BS$146="NS",$BS$146="NA")),
AND($BS$146&lt;&gt;"NS",$BS$146&lt;&gt;"NA",$BS$146&gt;=0,Y490="NA"),
AND($BS$146&lt;&gt;"NS",$BS$146&lt;&gt;"NA",$BS$146=0,Y490="NS")),1,0)))</f>
        <v>0</v>
      </c>
      <c r="CQ490" s="202">
        <f t="shared" ref="CQ490" si="847">IF($AH$96=$AJ$96,0,
IF(OR(AND($BS$146="NS",Z490&lt;&gt;"NA",OR(Z490="NS",Z490=0)),AND($BS$146="NA",Z490&lt;&gt;"NS",OR(Z490="NA",Z490=0))),0,
IF(OR(AND($BS$146&lt;&gt;"NS",$BS$146&lt;&gt;"NA",Z490&lt;&gt;"NS",Z490&lt;&gt;"NA",Z490&gt;$BS$146),
AND(Z490&gt;0,OR($BS$146="NS",$BS$146="NA")),
AND($BS$146&lt;&gt;"NS",$BS$146&lt;&gt;"NA",$BS$146&gt;=0,Z490="NA"),
AND($BS$146&lt;&gt;"NS",$BS$146&lt;&gt;"NA",$BS$146=0,Z490="NS")),1,0)))</f>
        <v>0</v>
      </c>
      <c r="CR490" s="202">
        <f t="shared" ref="CR490" si="848">IF($AH$96=$AJ$96,0,
IF(OR(AND($BS$146="NS",AA490&lt;&gt;"NA",OR(AA490="NS",AA490=0)),AND($BS$146="NA",AA490&lt;&gt;"NS",OR(AA490="NA",AA490=0))),0,
IF(OR(AND($BS$146&lt;&gt;"NS",$BS$146&lt;&gt;"NA",AA490&lt;&gt;"NS",AA490&lt;&gt;"NA",AA490&gt;$BS$146),
AND(AA490&gt;0,OR($BS$146="NS",$BS$146="NA")),
AND($BS$146&lt;&gt;"NS",$BS$146&lt;&gt;"NA",$BS$146&gt;=0,AA490="NA"),
AND($BS$146&lt;&gt;"NS",$BS$146&lt;&gt;"NA",$BS$146=0,AA490="NS")),1,0)))</f>
        <v>0</v>
      </c>
      <c r="CS490" s="202">
        <f t="shared" ref="CS490" si="849">IF($AH$96=$AJ$96,0,
IF(OR(AND($BS$146="NS",AB490&lt;&gt;"NA",OR(AB490="NS",AB490=0)),AND($BS$146="NA",AB490&lt;&gt;"NS",OR(AB490="NA",AB490=0))),0,
IF(OR(AND($BS$146&lt;&gt;"NS",$BS$146&lt;&gt;"NA",AB490&lt;&gt;"NS",AB490&lt;&gt;"NA",AB490&gt;$BS$146),
AND(AB490&gt;0,OR($BS$146="NS",$BS$146="NA")),
AND($BS$146&lt;&gt;"NS",$BS$146&lt;&gt;"NA",$BS$146&gt;=0,AB490="NA"),
AND($BS$146&lt;&gt;"NS",$BS$146&lt;&gt;"NA",$BS$146=0,AB490="NS")),1,0)))</f>
        <v>0</v>
      </c>
      <c r="CT490" s="202">
        <f t="shared" ref="CT490" si="850">IF($AH$96=$AJ$96,0,
IF(OR(AND($BS$146="NS",AC490&lt;&gt;"NA",OR(AC490="NS",AC490=0)),AND($BS$146="NA",AC490&lt;&gt;"NS",OR(AC490="NA",AC490=0))),0,
IF(OR(AND($BS$146&lt;&gt;"NS",$BS$146&lt;&gt;"NA",AC490&lt;&gt;"NS",AC490&lt;&gt;"NA",AC490&gt;$BS$146),
AND(AC490&gt;0,OR($BS$146="NS",$BS$146="NA")),
AND($BS$146&lt;&gt;"NS",$BS$146&lt;&gt;"NA",$BS$146&gt;=0,AC490="NA"),
AND($BS$146&lt;&gt;"NS",$BS$146&lt;&gt;"NA",$BS$146=0,AC490="NS")),1,0)))</f>
        <v>0</v>
      </c>
      <c r="CU490" s="202">
        <f t="shared" ref="CU490" si="851">IF($AH$96=$AJ$96,0,
IF(OR(AND($BS$146="NS",AD490&lt;&gt;"NA",OR(AD490="NS",AD490=0)),AND($BS$146="NA",AD490&lt;&gt;"NS",OR(AD490="NA",AD490=0))),0,
IF(OR(AND($BS$146&lt;&gt;"NS",$BS$146&lt;&gt;"NA",AD490&lt;&gt;"NS",AD490&lt;&gt;"NA",AD490&gt;$BS$146),
AND(AD490&gt;0,OR($BS$146="NS",$BS$146="NA")),
AND($BS$146&lt;&gt;"NS",$BS$146&lt;&gt;"NA",$BS$146&gt;=0,AD490="NA"),
AND($BS$146&lt;&gt;"NS",$BS$146&lt;&gt;"NA",$BS$146=0,AD490="NS")),1,0)))</f>
        <v>0</v>
      </c>
      <c r="CV490" s="202">
        <f t="shared" si="248"/>
        <v>0</v>
      </c>
      <c r="CW490" s="241" t="str">
        <f>IF(CV490=0,"",IF(SUM($CV$449:CV490)=1,_xlfn.NUMBERVALUE(C490),IF($CV$495&gt;SUM($CV$449:CV490),_xlfn.CONCAT(", ",_xlfn.NUMBERVALUE(C490)),IF($CV$495=SUM($CV$449:CV490),_xlfn.CONCAT(" y ",_xlfn.NUMBERVALUE(C490))))))</f>
        <v/>
      </c>
      <c r="CY490" s="563">
        <f t="shared" si="249"/>
        <v>0</v>
      </c>
      <c r="CZ490" s="563"/>
    </row>
    <row r="491" spans="1:104" s="211" customFormat="1" ht="15" customHeight="1">
      <c r="A491" s="18"/>
      <c r="B491" s="51"/>
      <c r="C491" s="48" t="s">
        <v>5111</v>
      </c>
      <c r="D491" s="547" t="str">
        <f>IF(CNGE_2024_M3_Secc1!D94="","",CNGE_2024_M3_Secc1!D94)</f>
        <v/>
      </c>
      <c r="E491" s="548"/>
      <c r="F491" s="548"/>
      <c r="G491" s="548"/>
      <c r="H491" s="548"/>
      <c r="I491" s="548"/>
      <c r="J491" s="548"/>
      <c r="K491" s="548"/>
      <c r="L491" s="548"/>
      <c r="M491" s="549"/>
      <c r="N491" s="103"/>
      <c r="O491" s="103"/>
      <c r="P491" s="103"/>
      <c r="Q491" s="103"/>
      <c r="R491" s="103"/>
      <c r="S491" s="103"/>
      <c r="T491" s="103"/>
      <c r="U491" s="103"/>
      <c r="V491" s="103"/>
      <c r="W491" s="103"/>
      <c r="X491" s="103"/>
      <c r="Y491" s="103"/>
      <c r="Z491" s="103"/>
      <c r="AA491" s="103"/>
      <c r="AB491" s="103"/>
      <c r="AC491" s="103"/>
      <c r="AD491" s="103"/>
      <c r="AE491" s="213"/>
      <c r="AF491" s="210"/>
      <c r="AH491" s="522">
        <f t="shared" si="225"/>
        <v>0</v>
      </c>
      <c r="AI491" s="522"/>
      <c r="AJ491" s="522">
        <f t="shared" si="226"/>
        <v>0</v>
      </c>
      <c r="AK491" s="522"/>
      <c r="AL491" s="522">
        <f t="shared" si="227"/>
        <v>0</v>
      </c>
      <c r="AM491" s="522" t="str">
        <f t="shared" si="228"/>
        <v>NA</v>
      </c>
      <c r="AN491" s="524">
        <f t="shared" si="229"/>
        <v>0</v>
      </c>
      <c r="AO491" s="526"/>
      <c r="AP491" s="125" t="str">
        <f>IF(AN491=0,"", IF(SUM($AN$449:AN491)=1,_xlfn.CONCAT(AQ491), IF($AN$495&gt;SUM($AN$449:AN491),_xlfn.CONCAT(", ",AQ491), IF($AN$495=SUM($AN$449:AN491),_xlfn.CONCAT(" y ",AQ491,".")))))</f>
        <v/>
      </c>
      <c r="AQ491" s="113">
        <f t="shared" si="230"/>
        <v>42</v>
      </c>
      <c r="AS491" s="563">
        <f t="shared" si="250"/>
        <v>0</v>
      </c>
      <c r="AT491" s="563"/>
      <c r="BB491" s="202" t="e" cm="1">
        <f t="array" ref="BB491">IF(CNGE_2024_M3_Secc1!$AO$111=CNGE_2024_M3_Secc1!$AQ$111,O,IF(CNGE_2024_M3_Secc1!O162="",1,0))</f>
        <v>#NAME?</v>
      </c>
      <c r="BC491" s="202" t="e" cm="1">
        <f t="array" ref="BC491">IF(CNGE_2024_M3_Secc1!$AO$111=CNGE_2024_M3_Secc1!$AQ$111,O,IF(CNGE_2024_M3_Secc1!P162="",1,0))</f>
        <v>#NAME?</v>
      </c>
      <c r="BD491" s="202" t="e" cm="1">
        <f t="array" ref="BD491">IF(CNGE_2024_M3_Secc1!$AO$111=CNGE_2024_M3_Secc1!$AQ$111,O,IF(CNGE_2024_M3_Secc1!Q162="",1,0))</f>
        <v>#NAME?</v>
      </c>
      <c r="BE491" s="202" t="e" cm="1">
        <f t="array" ref="BE491">IF(CNGE_2024_M3_Secc1!$AO$111=CNGE_2024_M3_Secc1!$AQ$111,O,IF(CNGE_2024_M3_Secc1!R162="",1,0))</f>
        <v>#NAME?</v>
      </c>
      <c r="BF491" s="202" t="e" cm="1">
        <f t="array" ref="BF491">IF(CNGE_2024_M3_Secc1!$AO$111=CNGE_2024_M3_Secc1!$AQ$111,O,IF(CNGE_2024_M3_Secc1!S162="",1,0))</f>
        <v>#NAME?</v>
      </c>
      <c r="BG491" s="202" t="e" cm="1">
        <f t="array" ref="BG491">IF(CNGE_2024_M3_Secc1!$AO$111=CNGE_2024_M3_Secc1!$AQ$111,O,IF(CNGE_2024_M3_Secc1!T162="",1,0))</f>
        <v>#NAME?</v>
      </c>
      <c r="BH491" s="202" t="e" cm="1">
        <f t="array" ref="BH491">IF(CNGE_2024_M3_Secc1!$AO$111=CNGE_2024_M3_Secc1!$AQ$111,O,IF(CNGE_2024_M3_Secc1!U162="",1,0))</f>
        <v>#NAME?</v>
      </c>
      <c r="BI491" s="202" t="e" cm="1">
        <f t="array" ref="BI491">IF(CNGE_2024_M3_Secc1!$AO$111=CNGE_2024_M3_Secc1!$AQ$111,O,IF(CNGE_2024_M3_Secc1!V162="",1,0))</f>
        <v>#NAME?</v>
      </c>
      <c r="BJ491" s="202" t="e" cm="1">
        <f t="array" ref="BJ491">IF(CNGE_2024_M3_Secc1!$AO$111=CNGE_2024_M3_Secc1!$AQ$111,O,IF(CNGE_2024_M3_Secc1!W162="",1,0))</f>
        <v>#NAME?</v>
      </c>
      <c r="BK491" s="202" t="e" cm="1">
        <f t="array" ref="BK491">IF(CNGE_2024_M3_Secc1!$AO$111=CNGE_2024_M3_Secc1!$AQ$111,O,IF(CNGE_2024_M3_Secc1!X162="",1,0))</f>
        <v>#NAME?</v>
      </c>
      <c r="BL491" s="202" t="e" cm="1">
        <f t="array" ref="BL491">IF(CNGE_2024_M3_Secc1!$AO$111=CNGE_2024_M3_Secc1!$AQ$111,O,IF(CNGE_2024_M3_Secc1!Y162="",1,0))</f>
        <v>#NAME?</v>
      </c>
      <c r="BM491" s="202" t="e" cm="1">
        <f t="array" ref="BM491">IF(CNGE_2024_M3_Secc1!$AO$111=CNGE_2024_M3_Secc1!$AQ$111,O,IF(CNGE_2024_M3_Secc1!Z162="",1,0))</f>
        <v>#NAME?</v>
      </c>
      <c r="BN491" s="202" t="e" cm="1">
        <f t="array" ref="BN491">IF(CNGE_2024_M3_Secc1!$AO$111=CNGE_2024_M3_Secc1!$AQ$111,O,IF(CNGE_2024_M3_Secc1!AA162="",1,0))</f>
        <v>#NAME?</v>
      </c>
      <c r="BO491" s="202" t="e" cm="1">
        <f t="array" ref="BO491">IF(CNGE_2024_M3_Secc1!$AO$111=CNGE_2024_M3_Secc1!$AQ$111,O,IF(CNGE_2024_M3_Secc1!AB162="",1,0))</f>
        <v>#NAME?</v>
      </c>
      <c r="BP491" s="202" t="e" cm="1">
        <f t="array" ref="BP491">IF(CNGE_2024_M3_Secc1!$AO$111=CNGE_2024_M3_Secc1!$AQ$111,O,IF(CNGE_2024_M3_Secc1!AC162="",1,0))</f>
        <v>#NAME?</v>
      </c>
      <c r="BQ491" s="202" t="e" cm="1">
        <f t="array" ref="BQ491">IF(CNGE_2024_M3_Secc1!$AO$111=CNGE_2024_M3_Secc1!$AQ$111,O,IF(CNGE_2024_M3_Secc1!AD162="",1,0))</f>
        <v>#NAME?</v>
      </c>
      <c r="BS491" s="563">
        <f t="shared" si="251"/>
        <v>0</v>
      </c>
      <c r="BT491" s="563"/>
      <c r="BU491" s="563">
        <f t="shared" si="231"/>
        <v>0</v>
      </c>
      <c r="BV491" s="563"/>
      <c r="BW491" s="563">
        <f t="shared" si="232"/>
        <v>0</v>
      </c>
      <c r="BX491" s="563"/>
      <c r="CF491" s="202">
        <f>IF($AH$96=$AJ$96,0,
IF(OR(AND($BS$147="NS",O491&lt;&gt;"NA",OR(O491="NS",O491=0)),AND($BS$147="NA",O491&lt;&gt;"NS",OR(O491="NA",O491=0))),0,
IF(OR(AND($BS$147&lt;&gt;"NS",$BS$147&lt;&gt;"NA",O491&lt;&gt;"NS",O491&lt;&gt;"NA",O491&gt;$BS$147),
AND(O491&gt;0,OR($BS$147="NS",$BS$147="NA")),
AND($BS$147&lt;&gt;"NS",$BS$147&lt;&gt;"NA",$BS$147&gt;=0,O491="NA"),
AND($BS$147&lt;&gt;"NS",$BS$147&lt;&gt;"NA",$BS$147=0,O491="NS")),1,0)))</f>
        <v>0</v>
      </c>
      <c r="CG491" s="202">
        <f t="shared" ref="CG491" si="852">IF($AH$96=$AJ$96,0,
IF(OR(AND($BS$147="NS",P491&lt;&gt;"NA",OR(P491="NS",P491=0)),AND($BS$147="NA",P491&lt;&gt;"NS",OR(P491="NA",P491=0))),0,
IF(OR(AND($BS$147&lt;&gt;"NS",$BS$147&lt;&gt;"NA",P491&lt;&gt;"NS",P491&lt;&gt;"NA",P491&gt;$BS$147),
AND(P491&gt;0,OR($BS$147="NS",$BS$147="NA")),
AND($BS$147&lt;&gt;"NS",$BS$147&lt;&gt;"NA",$BS$147&gt;=0,P491="NA"),
AND($BS$147&lt;&gt;"NS",$BS$147&lt;&gt;"NA",$BS$147=0,P491="NS")),1,0)))</f>
        <v>0</v>
      </c>
      <c r="CH491" s="202">
        <f t="shared" ref="CH491" si="853">IF($AH$96=$AJ$96,0,
IF(OR(AND($BS$147="NS",Q491&lt;&gt;"NA",OR(Q491="NS",Q491=0)),AND($BS$147="NA",Q491&lt;&gt;"NS",OR(Q491="NA",Q491=0))),0,
IF(OR(AND($BS$147&lt;&gt;"NS",$BS$147&lt;&gt;"NA",Q491&lt;&gt;"NS",Q491&lt;&gt;"NA",Q491&gt;$BS$147),
AND(Q491&gt;0,OR($BS$147="NS",$BS$147="NA")),
AND($BS$147&lt;&gt;"NS",$BS$147&lt;&gt;"NA",$BS$147&gt;=0,Q491="NA"),
AND($BS$147&lt;&gt;"NS",$BS$147&lt;&gt;"NA",$BS$147=0,Q491="NS")),1,0)))</f>
        <v>0</v>
      </c>
      <c r="CI491" s="202">
        <f t="shared" ref="CI491" si="854">IF($AH$96=$AJ$96,0,
IF(OR(AND($BS$147="NS",R491&lt;&gt;"NA",OR(R491="NS",R491=0)),AND($BS$147="NA",R491&lt;&gt;"NS",OR(R491="NA",R491=0))),0,
IF(OR(AND($BS$147&lt;&gt;"NS",$BS$147&lt;&gt;"NA",R491&lt;&gt;"NS",R491&lt;&gt;"NA",R491&gt;$BS$147),
AND(R491&gt;0,OR($BS$147="NS",$BS$147="NA")),
AND($BS$147&lt;&gt;"NS",$BS$147&lt;&gt;"NA",$BS$147&gt;=0,R491="NA"),
AND($BS$147&lt;&gt;"NS",$BS$147&lt;&gt;"NA",$BS$147=0,R491="NS")),1,0)))</f>
        <v>0</v>
      </c>
      <c r="CJ491" s="202">
        <f t="shared" ref="CJ491" si="855">IF($AH$96=$AJ$96,0,
IF(OR(AND($BS$147="NS",S491&lt;&gt;"NA",OR(S491="NS",S491=0)),AND($BS$147="NA",S491&lt;&gt;"NS",OR(S491="NA",S491=0))),0,
IF(OR(AND($BS$147&lt;&gt;"NS",$BS$147&lt;&gt;"NA",S491&lt;&gt;"NS",S491&lt;&gt;"NA",S491&gt;$BS$147),
AND(S491&gt;0,OR($BS$147="NS",$BS$147="NA")),
AND($BS$147&lt;&gt;"NS",$BS$147&lt;&gt;"NA",$BS$147&gt;=0,S491="NA"),
AND($BS$147&lt;&gt;"NS",$BS$147&lt;&gt;"NA",$BS$147=0,S491="NS")),1,0)))</f>
        <v>0</v>
      </c>
      <c r="CK491" s="202">
        <f t="shared" ref="CK491" si="856">IF($AH$96=$AJ$96,0,
IF(OR(AND($BS$147="NS",T491&lt;&gt;"NA",OR(T491="NS",T491=0)),AND($BS$147="NA",T491&lt;&gt;"NS",OR(T491="NA",T491=0))),0,
IF(OR(AND($BS$147&lt;&gt;"NS",$BS$147&lt;&gt;"NA",T491&lt;&gt;"NS",T491&lt;&gt;"NA",T491&gt;$BS$147),
AND(T491&gt;0,OR($BS$147="NS",$BS$147="NA")),
AND($BS$147&lt;&gt;"NS",$BS$147&lt;&gt;"NA",$BS$147&gt;=0,T491="NA"),
AND($BS$147&lt;&gt;"NS",$BS$147&lt;&gt;"NA",$BS$147=0,T491="NS")),1,0)))</f>
        <v>0</v>
      </c>
      <c r="CL491" s="202">
        <f t="shared" ref="CL491" si="857">IF($AH$96=$AJ$96,0,
IF(OR(AND($BS$147="NS",U491&lt;&gt;"NA",OR(U491="NS",U491=0)),AND($BS$147="NA",U491&lt;&gt;"NS",OR(U491="NA",U491=0))),0,
IF(OR(AND($BS$147&lt;&gt;"NS",$BS$147&lt;&gt;"NA",U491&lt;&gt;"NS",U491&lt;&gt;"NA",U491&gt;$BS$147),
AND(U491&gt;0,OR($BS$147="NS",$BS$147="NA")),
AND($BS$147&lt;&gt;"NS",$BS$147&lt;&gt;"NA",$BS$147&gt;=0,U491="NA"),
AND($BS$147&lt;&gt;"NS",$BS$147&lt;&gt;"NA",$BS$147=0,U491="NS")),1,0)))</f>
        <v>0</v>
      </c>
      <c r="CM491" s="202">
        <f t="shared" ref="CM491" si="858">IF($AH$96=$AJ$96,0,
IF(OR(AND($BS$147="NS",V491&lt;&gt;"NA",OR(V491="NS",V491=0)),AND($BS$147="NA",V491&lt;&gt;"NS",OR(V491="NA",V491=0))),0,
IF(OR(AND($BS$147&lt;&gt;"NS",$BS$147&lt;&gt;"NA",V491&lt;&gt;"NS",V491&lt;&gt;"NA",V491&gt;$BS$147),
AND(V491&gt;0,OR($BS$147="NS",$BS$147="NA")),
AND($BS$147&lt;&gt;"NS",$BS$147&lt;&gt;"NA",$BS$147&gt;=0,V491="NA"),
AND($BS$147&lt;&gt;"NS",$BS$147&lt;&gt;"NA",$BS$147=0,V491="NS")),1,0)))</f>
        <v>0</v>
      </c>
      <c r="CN491" s="202">
        <f t="shared" ref="CN491" si="859">IF($AH$96=$AJ$96,0,
IF(OR(AND($BS$147="NS",W491&lt;&gt;"NA",OR(W491="NS",W491=0)),AND($BS$147="NA",W491&lt;&gt;"NS",OR(W491="NA",W491=0))),0,
IF(OR(AND($BS$147&lt;&gt;"NS",$BS$147&lt;&gt;"NA",W491&lt;&gt;"NS",W491&lt;&gt;"NA",W491&gt;$BS$147),
AND(W491&gt;0,OR($BS$147="NS",$BS$147="NA")),
AND($BS$147&lt;&gt;"NS",$BS$147&lt;&gt;"NA",$BS$147&gt;=0,W491="NA"),
AND($BS$147&lt;&gt;"NS",$BS$147&lt;&gt;"NA",$BS$147=0,W491="NS")),1,0)))</f>
        <v>0</v>
      </c>
      <c r="CO491" s="202">
        <f t="shared" ref="CO491" si="860">IF($AH$96=$AJ$96,0,
IF(OR(AND($BS$147="NS",X491&lt;&gt;"NA",OR(X491="NS",X491=0)),AND($BS$147="NA",X491&lt;&gt;"NS",OR(X491="NA",X491=0))),0,
IF(OR(AND($BS$147&lt;&gt;"NS",$BS$147&lt;&gt;"NA",X491&lt;&gt;"NS",X491&lt;&gt;"NA",X491&gt;$BS$147),
AND(X491&gt;0,OR($BS$147="NS",$BS$147="NA")),
AND($BS$147&lt;&gt;"NS",$BS$147&lt;&gt;"NA",$BS$147&gt;=0,X491="NA"),
AND($BS$147&lt;&gt;"NS",$BS$147&lt;&gt;"NA",$BS$147=0,X491="NS")),1,0)))</f>
        <v>0</v>
      </c>
      <c r="CP491" s="202">
        <f t="shared" ref="CP491" si="861">IF($AH$96=$AJ$96,0,
IF(OR(AND($BS$147="NS",Y491&lt;&gt;"NA",OR(Y491="NS",Y491=0)),AND($BS$147="NA",Y491&lt;&gt;"NS",OR(Y491="NA",Y491=0))),0,
IF(OR(AND($BS$147&lt;&gt;"NS",$BS$147&lt;&gt;"NA",Y491&lt;&gt;"NS",Y491&lt;&gt;"NA",Y491&gt;$BS$147),
AND(Y491&gt;0,OR($BS$147="NS",$BS$147="NA")),
AND($BS$147&lt;&gt;"NS",$BS$147&lt;&gt;"NA",$BS$147&gt;=0,Y491="NA"),
AND($BS$147&lt;&gt;"NS",$BS$147&lt;&gt;"NA",$BS$147=0,Y491="NS")),1,0)))</f>
        <v>0</v>
      </c>
      <c r="CQ491" s="202">
        <f t="shared" ref="CQ491" si="862">IF($AH$96=$AJ$96,0,
IF(OR(AND($BS$147="NS",Z491&lt;&gt;"NA",OR(Z491="NS",Z491=0)),AND($BS$147="NA",Z491&lt;&gt;"NS",OR(Z491="NA",Z491=0))),0,
IF(OR(AND($BS$147&lt;&gt;"NS",$BS$147&lt;&gt;"NA",Z491&lt;&gt;"NS",Z491&lt;&gt;"NA",Z491&gt;$BS$147),
AND(Z491&gt;0,OR($BS$147="NS",$BS$147="NA")),
AND($BS$147&lt;&gt;"NS",$BS$147&lt;&gt;"NA",$BS$147&gt;=0,Z491="NA"),
AND($BS$147&lt;&gt;"NS",$BS$147&lt;&gt;"NA",$BS$147=0,Z491="NS")),1,0)))</f>
        <v>0</v>
      </c>
      <c r="CR491" s="202">
        <f t="shared" ref="CR491" si="863">IF($AH$96=$AJ$96,0,
IF(OR(AND($BS$147="NS",AA491&lt;&gt;"NA",OR(AA491="NS",AA491=0)),AND($BS$147="NA",AA491&lt;&gt;"NS",OR(AA491="NA",AA491=0))),0,
IF(OR(AND($BS$147&lt;&gt;"NS",$BS$147&lt;&gt;"NA",AA491&lt;&gt;"NS",AA491&lt;&gt;"NA",AA491&gt;$BS$147),
AND(AA491&gt;0,OR($BS$147="NS",$BS$147="NA")),
AND($BS$147&lt;&gt;"NS",$BS$147&lt;&gt;"NA",$BS$147&gt;=0,AA491="NA"),
AND($BS$147&lt;&gt;"NS",$BS$147&lt;&gt;"NA",$BS$147=0,AA491="NS")),1,0)))</f>
        <v>0</v>
      </c>
      <c r="CS491" s="202">
        <f t="shared" ref="CS491" si="864">IF($AH$96=$AJ$96,0,
IF(OR(AND($BS$147="NS",AB491&lt;&gt;"NA",OR(AB491="NS",AB491=0)),AND($BS$147="NA",AB491&lt;&gt;"NS",OR(AB491="NA",AB491=0))),0,
IF(OR(AND($BS$147&lt;&gt;"NS",$BS$147&lt;&gt;"NA",AB491&lt;&gt;"NS",AB491&lt;&gt;"NA",AB491&gt;$BS$147),
AND(AB491&gt;0,OR($BS$147="NS",$BS$147="NA")),
AND($BS$147&lt;&gt;"NS",$BS$147&lt;&gt;"NA",$BS$147&gt;=0,AB491="NA"),
AND($BS$147&lt;&gt;"NS",$BS$147&lt;&gt;"NA",$BS$147=0,AB491="NS")),1,0)))</f>
        <v>0</v>
      </c>
      <c r="CT491" s="202">
        <f t="shared" ref="CT491" si="865">IF($AH$96=$AJ$96,0,
IF(OR(AND($BS$147="NS",AC491&lt;&gt;"NA",OR(AC491="NS",AC491=0)),AND($BS$147="NA",AC491&lt;&gt;"NS",OR(AC491="NA",AC491=0))),0,
IF(OR(AND($BS$147&lt;&gt;"NS",$BS$147&lt;&gt;"NA",AC491&lt;&gt;"NS",AC491&lt;&gt;"NA",AC491&gt;$BS$147),
AND(AC491&gt;0,OR($BS$147="NS",$BS$147="NA")),
AND($BS$147&lt;&gt;"NS",$BS$147&lt;&gt;"NA",$BS$147&gt;=0,AC491="NA"),
AND($BS$147&lt;&gt;"NS",$BS$147&lt;&gt;"NA",$BS$147=0,AC491="NS")),1,0)))</f>
        <v>0</v>
      </c>
      <c r="CU491" s="202">
        <f t="shared" ref="CU491" si="866">IF($AH$96=$AJ$96,0,
IF(OR(AND($BS$147="NS",AD491&lt;&gt;"NA",OR(AD491="NS",AD491=0)),AND($BS$147="NA",AD491&lt;&gt;"NS",OR(AD491="NA",AD491=0))),0,
IF(OR(AND($BS$147&lt;&gt;"NS",$BS$147&lt;&gt;"NA",AD491&lt;&gt;"NS",AD491&lt;&gt;"NA",AD491&gt;$BS$147),
AND(AD491&gt;0,OR($BS$147="NS",$BS$147="NA")),
AND($BS$147&lt;&gt;"NS",$BS$147&lt;&gt;"NA",$BS$147&gt;=0,AD491="NA"),
AND($BS$147&lt;&gt;"NS",$BS$147&lt;&gt;"NA",$BS$147=0,AD491="NS")),1,0)))</f>
        <v>0</v>
      </c>
      <c r="CV491" s="202">
        <f t="shared" si="248"/>
        <v>0</v>
      </c>
      <c r="CW491" s="241" t="str">
        <f>IF(CV491=0,"",IF(SUM($CV$449:CV491)=1,_xlfn.NUMBERVALUE(C491),IF($CV$495&gt;SUM($CV$449:CV491),_xlfn.CONCAT(", ",_xlfn.NUMBERVALUE(C491)),IF($CV$495=SUM($CV$449:CV491),_xlfn.CONCAT(" y ",_xlfn.NUMBERVALUE(C491))))))</f>
        <v/>
      </c>
      <c r="CY491" s="563">
        <f t="shared" si="249"/>
        <v>0</v>
      </c>
      <c r="CZ491" s="563"/>
    </row>
    <row r="492" spans="1:104" s="211" customFormat="1" ht="15" customHeight="1">
      <c r="A492" s="18"/>
      <c r="B492" s="51"/>
      <c r="C492" s="48" t="s">
        <v>5112</v>
      </c>
      <c r="D492" s="547" t="str">
        <f>IF(CNGE_2024_M3_Secc1!D95="","",CNGE_2024_M3_Secc1!D95)</f>
        <v/>
      </c>
      <c r="E492" s="548"/>
      <c r="F492" s="548"/>
      <c r="G492" s="548"/>
      <c r="H492" s="548"/>
      <c r="I492" s="548"/>
      <c r="J492" s="548"/>
      <c r="K492" s="548"/>
      <c r="L492" s="548"/>
      <c r="M492" s="549"/>
      <c r="N492" s="103"/>
      <c r="O492" s="103"/>
      <c r="P492" s="103"/>
      <c r="Q492" s="103"/>
      <c r="R492" s="103"/>
      <c r="S492" s="103"/>
      <c r="T492" s="103"/>
      <c r="U492" s="103"/>
      <c r="V492" s="103"/>
      <c r="W492" s="103"/>
      <c r="X492" s="103"/>
      <c r="Y492" s="103"/>
      <c r="Z492" s="103"/>
      <c r="AA492" s="103"/>
      <c r="AB492" s="103"/>
      <c r="AC492" s="103"/>
      <c r="AD492" s="103"/>
      <c r="AE492" s="213"/>
      <c r="AF492" s="210"/>
      <c r="AH492" s="522">
        <f t="shared" si="225"/>
        <v>0</v>
      </c>
      <c r="AI492" s="522"/>
      <c r="AJ492" s="522">
        <f t="shared" si="226"/>
        <v>0</v>
      </c>
      <c r="AK492" s="522"/>
      <c r="AL492" s="522">
        <f t="shared" si="227"/>
        <v>0</v>
      </c>
      <c r="AM492" s="522" t="str">
        <f t="shared" si="228"/>
        <v>NA</v>
      </c>
      <c r="AN492" s="524">
        <f t="shared" si="229"/>
        <v>0</v>
      </c>
      <c r="AO492" s="526"/>
      <c r="AP492" s="125" t="str">
        <f>IF(AN492=0,"", IF(SUM($AN$449:AN492)=1,_xlfn.CONCAT(AQ492), IF($AN$495&gt;SUM($AN$449:AN492),_xlfn.CONCAT(", ",AQ492), IF($AN$495=SUM($AN$449:AN492),_xlfn.CONCAT(" y ",AQ492,".")))))</f>
        <v/>
      </c>
      <c r="AQ492" s="113">
        <f t="shared" si="230"/>
        <v>43</v>
      </c>
      <c r="AS492" s="563">
        <f t="shared" si="250"/>
        <v>0</v>
      </c>
      <c r="AT492" s="563"/>
      <c r="BB492" s="202" t="e" cm="1">
        <f t="array" ref="BB492">IF(CNGE_2024_M3_Secc1!$AO$111=CNGE_2024_M3_Secc1!$AQ$111,O,IF(CNGE_2024_M3_Secc1!O163="",1,0))</f>
        <v>#NAME?</v>
      </c>
      <c r="BC492" s="202" t="e" cm="1">
        <f t="array" ref="BC492">IF(CNGE_2024_M3_Secc1!$AO$111=CNGE_2024_M3_Secc1!$AQ$111,O,IF(CNGE_2024_M3_Secc1!P163="",1,0))</f>
        <v>#NAME?</v>
      </c>
      <c r="BD492" s="202" t="e" cm="1">
        <f t="array" ref="BD492">IF(CNGE_2024_M3_Secc1!$AO$111=CNGE_2024_M3_Secc1!$AQ$111,O,IF(CNGE_2024_M3_Secc1!Q163="",1,0))</f>
        <v>#NAME?</v>
      </c>
      <c r="BE492" s="202" t="e" cm="1">
        <f t="array" ref="BE492">IF(CNGE_2024_M3_Secc1!$AO$111=CNGE_2024_M3_Secc1!$AQ$111,O,IF(CNGE_2024_M3_Secc1!R163="",1,0))</f>
        <v>#NAME?</v>
      </c>
      <c r="BF492" s="202" t="e" cm="1">
        <f t="array" ref="BF492">IF(CNGE_2024_M3_Secc1!$AO$111=CNGE_2024_M3_Secc1!$AQ$111,O,IF(CNGE_2024_M3_Secc1!S163="",1,0))</f>
        <v>#NAME?</v>
      </c>
      <c r="BG492" s="202" t="e" cm="1">
        <f t="array" ref="BG492">IF(CNGE_2024_M3_Secc1!$AO$111=CNGE_2024_M3_Secc1!$AQ$111,O,IF(CNGE_2024_M3_Secc1!T163="",1,0))</f>
        <v>#NAME?</v>
      </c>
      <c r="BH492" s="202" t="e" cm="1">
        <f t="array" ref="BH492">IF(CNGE_2024_M3_Secc1!$AO$111=CNGE_2024_M3_Secc1!$AQ$111,O,IF(CNGE_2024_M3_Secc1!U163="",1,0))</f>
        <v>#NAME?</v>
      </c>
      <c r="BI492" s="202" t="e" cm="1">
        <f t="array" ref="BI492">IF(CNGE_2024_M3_Secc1!$AO$111=CNGE_2024_M3_Secc1!$AQ$111,O,IF(CNGE_2024_M3_Secc1!V163="",1,0))</f>
        <v>#NAME?</v>
      </c>
      <c r="BJ492" s="202" t="e" cm="1">
        <f t="array" ref="BJ492">IF(CNGE_2024_M3_Secc1!$AO$111=CNGE_2024_M3_Secc1!$AQ$111,O,IF(CNGE_2024_M3_Secc1!W163="",1,0))</f>
        <v>#NAME?</v>
      </c>
      <c r="BK492" s="202" t="e" cm="1">
        <f t="array" ref="BK492">IF(CNGE_2024_M3_Secc1!$AO$111=CNGE_2024_M3_Secc1!$AQ$111,O,IF(CNGE_2024_M3_Secc1!X163="",1,0))</f>
        <v>#NAME?</v>
      </c>
      <c r="BL492" s="202" t="e" cm="1">
        <f t="array" ref="BL492">IF(CNGE_2024_M3_Secc1!$AO$111=CNGE_2024_M3_Secc1!$AQ$111,O,IF(CNGE_2024_M3_Secc1!Y163="",1,0))</f>
        <v>#NAME?</v>
      </c>
      <c r="BM492" s="202" t="e" cm="1">
        <f t="array" ref="BM492">IF(CNGE_2024_M3_Secc1!$AO$111=CNGE_2024_M3_Secc1!$AQ$111,O,IF(CNGE_2024_M3_Secc1!Z163="",1,0))</f>
        <v>#NAME?</v>
      </c>
      <c r="BN492" s="202" t="e" cm="1">
        <f t="array" ref="BN492">IF(CNGE_2024_M3_Secc1!$AO$111=CNGE_2024_M3_Secc1!$AQ$111,O,IF(CNGE_2024_M3_Secc1!AA163="",1,0))</f>
        <v>#NAME?</v>
      </c>
      <c r="BO492" s="202" t="e" cm="1">
        <f t="array" ref="BO492">IF(CNGE_2024_M3_Secc1!$AO$111=CNGE_2024_M3_Secc1!$AQ$111,O,IF(CNGE_2024_M3_Secc1!AB163="",1,0))</f>
        <v>#NAME?</v>
      </c>
      <c r="BP492" s="202" t="e" cm="1">
        <f t="array" ref="BP492">IF(CNGE_2024_M3_Secc1!$AO$111=CNGE_2024_M3_Secc1!$AQ$111,O,IF(CNGE_2024_M3_Secc1!AC163="",1,0))</f>
        <v>#NAME?</v>
      </c>
      <c r="BQ492" s="202" t="e" cm="1">
        <f t="array" ref="BQ492">IF(CNGE_2024_M3_Secc1!$AO$111=CNGE_2024_M3_Secc1!$AQ$111,O,IF(CNGE_2024_M3_Secc1!AD163="",1,0))</f>
        <v>#NAME?</v>
      </c>
      <c r="BS492" s="563">
        <f t="shared" si="251"/>
        <v>0</v>
      </c>
      <c r="BT492" s="563"/>
      <c r="BU492" s="563">
        <f t="shared" si="231"/>
        <v>0</v>
      </c>
      <c r="BV492" s="563"/>
      <c r="BW492" s="563">
        <f t="shared" si="232"/>
        <v>0</v>
      </c>
      <c r="BX492" s="563"/>
      <c r="CF492" s="202">
        <f>IF($AH$96=$AJ$96,0,
IF(OR(AND($BS$148="NS",O492&lt;&gt;"NA",OR(O492="NS",O492=0)),AND($BS$148="NA",O492&lt;&gt;"NS",OR(O492="NA",O492=0))),0,
IF(OR(AND($BS$148&lt;&gt;"NS",$BS$148&lt;&gt;"NA",O492&lt;&gt;"NS",O492&lt;&gt;"NA",O492&gt;$BS$148),
AND(O492&gt;0,OR($BS$148="NS",$BS$148="NA")),
AND($BS$148&lt;&gt;"NS",$BS$148&lt;&gt;"NA",$BS$148&gt;=0,O492="NA"),
AND($BS$148&lt;&gt;"NS",$BS$148&lt;&gt;"NA",$BS$148=0,O492="NS")),1,0)))</f>
        <v>0</v>
      </c>
      <c r="CG492" s="202">
        <f t="shared" ref="CG492" si="867">IF($AH$96=$AJ$96,0,
IF(OR(AND($BS$148="NS",P492&lt;&gt;"NA",OR(P492="NS",P492=0)),AND($BS$148="NA",P492&lt;&gt;"NS",OR(P492="NA",P492=0))),0,
IF(OR(AND($BS$148&lt;&gt;"NS",$BS$148&lt;&gt;"NA",P492&lt;&gt;"NS",P492&lt;&gt;"NA",P492&gt;$BS$148),
AND(P492&gt;0,OR($BS$148="NS",$BS$148="NA")),
AND($BS$148&lt;&gt;"NS",$BS$148&lt;&gt;"NA",$BS$148&gt;=0,P492="NA"),
AND($BS$148&lt;&gt;"NS",$BS$148&lt;&gt;"NA",$BS$148=0,P492="NS")),1,0)))</f>
        <v>0</v>
      </c>
      <c r="CH492" s="202">
        <f t="shared" ref="CH492" si="868">IF($AH$96=$AJ$96,0,
IF(OR(AND($BS$148="NS",Q492&lt;&gt;"NA",OR(Q492="NS",Q492=0)),AND($BS$148="NA",Q492&lt;&gt;"NS",OR(Q492="NA",Q492=0))),0,
IF(OR(AND($BS$148&lt;&gt;"NS",$BS$148&lt;&gt;"NA",Q492&lt;&gt;"NS",Q492&lt;&gt;"NA",Q492&gt;$BS$148),
AND(Q492&gt;0,OR($BS$148="NS",$BS$148="NA")),
AND($BS$148&lt;&gt;"NS",$BS$148&lt;&gt;"NA",$BS$148&gt;=0,Q492="NA"),
AND($BS$148&lt;&gt;"NS",$BS$148&lt;&gt;"NA",$BS$148=0,Q492="NS")),1,0)))</f>
        <v>0</v>
      </c>
      <c r="CI492" s="202">
        <f t="shared" ref="CI492" si="869">IF($AH$96=$AJ$96,0,
IF(OR(AND($BS$148="NS",R492&lt;&gt;"NA",OR(R492="NS",R492=0)),AND($BS$148="NA",R492&lt;&gt;"NS",OR(R492="NA",R492=0))),0,
IF(OR(AND($BS$148&lt;&gt;"NS",$BS$148&lt;&gt;"NA",R492&lt;&gt;"NS",R492&lt;&gt;"NA",R492&gt;$BS$148),
AND(R492&gt;0,OR($BS$148="NS",$BS$148="NA")),
AND($BS$148&lt;&gt;"NS",$BS$148&lt;&gt;"NA",$BS$148&gt;=0,R492="NA"),
AND($BS$148&lt;&gt;"NS",$BS$148&lt;&gt;"NA",$BS$148=0,R492="NS")),1,0)))</f>
        <v>0</v>
      </c>
      <c r="CJ492" s="202">
        <f t="shared" ref="CJ492" si="870">IF($AH$96=$AJ$96,0,
IF(OR(AND($BS$148="NS",S492&lt;&gt;"NA",OR(S492="NS",S492=0)),AND($BS$148="NA",S492&lt;&gt;"NS",OR(S492="NA",S492=0))),0,
IF(OR(AND($BS$148&lt;&gt;"NS",$BS$148&lt;&gt;"NA",S492&lt;&gt;"NS",S492&lt;&gt;"NA",S492&gt;$BS$148),
AND(S492&gt;0,OR($BS$148="NS",$BS$148="NA")),
AND($BS$148&lt;&gt;"NS",$BS$148&lt;&gt;"NA",$BS$148&gt;=0,S492="NA"),
AND($BS$148&lt;&gt;"NS",$BS$148&lt;&gt;"NA",$BS$148=0,S492="NS")),1,0)))</f>
        <v>0</v>
      </c>
      <c r="CK492" s="202">
        <f t="shared" ref="CK492" si="871">IF($AH$96=$AJ$96,0,
IF(OR(AND($BS$148="NS",T492&lt;&gt;"NA",OR(T492="NS",T492=0)),AND($BS$148="NA",T492&lt;&gt;"NS",OR(T492="NA",T492=0))),0,
IF(OR(AND($BS$148&lt;&gt;"NS",$BS$148&lt;&gt;"NA",T492&lt;&gt;"NS",T492&lt;&gt;"NA",T492&gt;$BS$148),
AND(T492&gt;0,OR($BS$148="NS",$BS$148="NA")),
AND($BS$148&lt;&gt;"NS",$BS$148&lt;&gt;"NA",$BS$148&gt;=0,T492="NA"),
AND($BS$148&lt;&gt;"NS",$BS$148&lt;&gt;"NA",$BS$148=0,T492="NS")),1,0)))</f>
        <v>0</v>
      </c>
      <c r="CL492" s="202">
        <f t="shared" ref="CL492" si="872">IF($AH$96=$AJ$96,0,
IF(OR(AND($BS$148="NS",U492&lt;&gt;"NA",OR(U492="NS",U492=0)),AND($BS$148="NA",U492&lt;&gt;"NS",OR(U492="NA",U492=0))),0,
IF(OR(AND($BS$148&lt;&gt;"NS",$BS$148&lt;&gt;"NA",U492&lt;&gt;"NS",U492&lt;&gt;"NA",U492&gt;$BS$148),
AND(U492&gt;0,OR($BS$148="NS",$BS$148="NA")),
AND($BS$148&lt;&gt;"NS",$BS$148&lt;&gt;"NA",$BS$148&gt;=0,U492="NA"),
AND($BS$148&lt;&gt;"NS",$BS$148&lt;&gt;"NA",$BS$148=0,U492="NS")),1,0)))</f>
        <v>0</v>
      </c>
      <c r="CM492" s="202">
        <f t="shared" ref="CM492" si="873">IF($AH$96=$AJ$96,0,
IF(OR(AND($BS$148="NS",V492&lt;&gt;"NA",OR(V492="NS",V492=0)),AND($BS$148="NA",V492&lt;&gt;"NS",OR(V492="NA",V492=0))),0,
IF(OR(AND($BS$148&lt;&gt;"NS",$BS$148&lt;&gt;"NA",V492&lt;&gt;"NS",V492&lt;&gt;"NA",V492&gt;$BS$148),
AND(V492&gt;0,OR($BS$148="NS",$BS$148="NA")),
AND($BS$148&lt;&gt;"NS",$BS$148&lt;&gt;"NA",$BS$148&gt;=0,V492="NA"),
AND($BS$148&lt;&gt;"NS",$BS$148&lt;&gt;"NA",$BS$148=0,V492="NS")),1,0)))</f>
        <v>0</v>
      </c>
      <c r="CN492" s="202">
        <f t="shared" ref="CN492" si="874">IF($AH$96=$AJ$96,0,
IF(OR(AND($BS$148="NS",W492&lt;&gt;"NA",OR(W492="NS",W492=0)),AND($BS$148="NA",W492&lt;&gt;"NS",OR(W492="NA",W492=0))),0,
IF(OR(AND($BS$148&lt;&gt;"NS",$BS$148&lt;&gt;"NA",W492&lt;&gt;"NS",W492&lt;&gt;"NA",W492&gt;$BS$148),
AND(W492&gt;0,OR($BS$148="NS",$BS$148="NA")),
AND($BS$148&lt;&gt;"NS",$BS$148&lt;&gt;"NA",$BS$148&gt;=0,W492="NA"),
AND($BS$148&lt;&gt;"NS",$BS$148&lt;&gt;"NA",$BS$148=0,W492="NS")),1,0)))</f>
        <v>0</v>
      </c>
      <c r="CO492" s="202">
        <f t="shared" ref="CO492" si="875">IF($AH$96=$AJ$96,0,
IF(OR(AND($BS$148="NS",X492&lt;&gt;"NA",OR(X492="NS",X492=0)),AND($BS$148="NA",X492&lt;&gt;"NS",OR(X492="NA",X492=0))),0,
IF(OR(AND($BS$148&lt;&gt;"NS",$BS$148&lt;&gt;"NA",X492&lt;&gt;"NS",X492&lt;&gt;"NA",X492&gt;$BS$148),
AND(X492&gt;0,OR($BS$148="NS",$BS$148="NA")),
AND($BS$148&lt;&gt;"NS",$BS$148&lt;&gt;"NA",$BS$148&gt;=0,X492="NA"),
AND($BS$148&lt;&gt;"NS",$BS$148&lt;&gt;"NA",$BS$148=0,X492="NS")),1,0)))</f>
        <v>0</v>
      </c>
      <c r="CP492" s="202">
        <f t="shared" ref="CP492" si="876">IF($AH$96=$AJ$96,0,
IF(OR(AND($BS$148="NS",Y492&lt;&gt;"NA",OR(Y492="NS",Y492=0)),AND($BS$148="NA",Y492&lt;&gt;"NS",OR(Y492="NA",Y492=0))),0,
IF(OR(AND($BS$148&lt;&gt;"NS",$BS$148&lt;&gt;"NA",Y492&lt;&gt;"NS",Y492&lt;&gt;"NA",Y492&gt;$BS$148),
AND(Y492&gt;0,OR($BS$148="NS",$BS$148="NA")),
AND($BS$148&lt;&gt;"NS",$BS$148&lt;&gt;"NA",$BS$148&gt;=0,Y492="NA"),
AND($BS$148&lt;&gt;"NS",$BS$148&lt;&gt;"NA",$BS$148=0,Y492="NS")),1,0)))</f>
        <v>0</v>
      </c>
      <c r="CQ492" s="202">
        <f t="shared" ref="CQ492" si="877">IF($AH$96=$AJ$96,0,
IF(OR(AND($BS$148="NS",Z492&lt;&gt;"NA",OR(Z492="NS",Z492=0)),AND($BS$148="NA",Z492&lt;&gt;"NS",OR(Z492="NA",Z492=0))),0,
IF(OR(AND($BS$148&lt;&gt;"NS",$BS$148&lt;&gt;"NA",Z492&lt;&gt;"NS",Z492&lt;&gt;"NA",Z492&gt;$BS$148),
AND(Z492&gt;0,OR($BS$148="NS",$BS$148="NA")),
AND($BS$148&lt;&gt;"NS",$BS$148&lt;&gt;"NA",$BS$148&gt;=0,Z492="NA"),
AND($BS$148&lt;&gt;"NS",$BS$148&lt;&gt;"NA",$BS$148=0,Z492="NS")),1,0)))</f>
        <v>0</v>
      </c>
      <c r="CR492" s="202">
        <f t="shared" ref="CR492" si="878">IF($AH$96=$AJ$96,0,
IF(OR(AND($BS$148="NS",AA492&lt;&gt;"NA",OR(AA492="NS",AA492=0)),AND($BS$148="NA",AA492&lt;&gt;"NS",OR(AA492="NA",AA492=0))),0,
IF(OR(AND($BS$148&lt;&gt;"NS",$BS$148&lt;&gt;"NA",AA492&lt;&gt;"NS",AA492&lt;&gt;"NA",AA492&gt;$BS$148),
AND(AA492&gt;0,OR($BS$148="NS",$BS$148="NA")),
AND($BS$148&lt;&gt;"NS",$BS$148&lt;&gt;"NA",$BS$148&gt;=0,AA492="NA"),
AND($BS$148&lt;&gt;"NS",$BS$148&lt;&gt;"NA",$BS$148=0,AA492="NS")),1,0)))</f>
        <v>0</v>
      </c>
      <c r="CS492" s="202">
        <f t="shared" ref="CS492" si="879">IF($AH$96=$AJ$96,0,
IF(OR(AND($BS$148="NS",AB492&lt;&gt;"NA",OR(AB492="NS",AB492=0)),AND($BS$148="NA",AB492&lt;&gt;"NS",OR(AB492="NA",AB492=0))),0,
IF(OR(AND($BS$148&lt;&gt;"NS",$BS$148&lt;&gt;"NA",AB492&lt;&gt;"NS",AB492&lt;&gt;"NA",AB492&gt;$BS$148),
AND(AB492&gt;0,OR($BS$148="NS",$BS$148="NA")),
AND($BS$148&lt;&gt;"NS",$BS$148&lt;&gt;"NA",$BS$148&gt;=0,AB492="NA"),
AND($BS$148&lt;&gt;"NS",$BS$148&lt;&gt;"NA",$BS$148=0,AB492="NS")),1,0)))</f>
        <v>0</v>
      </c>
      <c r="CT492" s="202">
        <f t="shared" ref="CT492" si="880">IF($AH$96=$AJ$96,0,
IF(OR(AND($BS$148="NS",AC492&lt;&gt;"NA",OR(AC492="NS",AC492=0)),AND($BS$148="NA",AC492&lt;&gt;"NS",OR(AC492="NA",AC492=0))),0,
IF(OR(AND($BS$148&lt;&gt;"NS",$BS$148&lt;&gt;"NA",AC492&lt;&gt;"NS",AC492&lt;&gt;"NA",AC492&gt;$BS$148),
AND(AC492&gt;0,OR($BS$148="NS",$BS$148="NA")),
AND($BS$148&lt;&gt;"NS",$BS$148&lt;&gt;"NA",$BS$148&gt;=0,AC492="NA"),
AND($BS$148&lt;&gt;"NS",$BS$148&lt;&gt;"NA",$BS$148=0,AC492="NS")),1,0)))</f>
        <v>0</v>
      </c>
      <c r="CU492" s="202">
        <f t="shared" ref="CU492" si="881">IF($AH$96=$AJ$96,0,
IF(OR(AND($BS$148="NS",AD492&lt;&gt;"NA",OR(AD492="NS",AD492=0)),AND($BS$148="NA",AD492&lt;&gt;"NS",OR(AD492="NA",AD492=0))),0,
IF(OR(AND($BS$148&lt;&gt;"NS",$BS$148&lt;&gt;"NA",AD492&lt;&gt;"NS",AD492&lt;&gt;"NA",AD492&gt;$BS$148),
AND(AD492&gt;0,OR($BS$148="NS",$BS$148="NA")),
AND($BS$148&lt;&gt;"NS",$BS$148&lt;&gt;"NA",$BS$148&gt;=0,AD492="NA"),
AND($BS$148&lt;&gt;"NS",$BS$148&lt;&gt;"NA",$BS$148=0,AD492="NS")),1,0)))</f>
        <v>0</v>
      </c>
      <c r="CV492" s="202">
        <f t="shared" si="248"/>
        <v>0</v>
      </c>
      <c r="CW492" s="241" t="str">
        <f>IF(CV492=0,"",IF(SUM($CV$449:CV492)=1,_xlfn.NUMBERVALUE(C492),IF($CV$495&gt;SUM($CV$449:CV492),_xlfn.CONCAT(", ",_xlfn.NUMBERVALUE(C492)),IF($CV$495=SUM($CV$449:CV492),_xlfn.CONCAT(" y ",_xlfn.NUMBERVALUE(C492))))))</f>
        <v/>
      </c>
      <c r="CY492" s="563">
        <f t="shared" si="249"/>
        <v>0</v>
      </c>
      <c r="CZ492" s="563"/>
    </row>
    <row r="493" spans="1:104" s="211" customFormat="1" ht="15" customHeight="1">
      <c r="A493" s="18"/>
      <c r="B493" s="51"/>
      <c r="C493" s="48" t="s">
        <v>5113</v>
      </c>
      <c r="D493" s="547" t="str">
        <f>IF(CNGE_2024_M3_Secc1!D96="","",CNGE_2024_M3_Secc1!D96)</f>
        <v/>
      </c>
      <c r="E493" s="548"/>
      <c r="F493" s="548"/>
      <c r="G493" s="548"/>
      <c r="H493" s="548"/>
      <c r="I493" s="548"/>
      <c r="J493" s="548"/>
      <c r="K493" s="548"/>
      <c r="L493" s="548"/>
      <c r="M493" s="549"/>
      <c r="N493" s="103"/>
      <c r="O493" s="103"/>
      <c r="P493" s="103"/>
      <c r="Q493" s="103"/>
      <c r="R493" s="103"/>
      <c r="S493" s="103"/>
      <c r="T493" s="103"/>
      <c r="U493" s="103"/>
      <c r="V493" s="103"/>
      <c r="W493" s="103"/>
      <c r="X493" s="103"/>
      <c r="Y493" s="103"/>
      <c r="Z493" s="103"/>
      <c r="AA493" s="103"/>
      <c r="AB493" s="103"/>
      <c r="AC493" s="103"/>
      <c r="AD493" s="103"/>
      <c r="AE493" s="213"/>
      <c r="AF493" s="210"/>
      <c r="AH493" s="522">
        <f t="shared" si="225"/>
        <v>0</v>
      </c>
      <c r="AI493" s="522"/>
      <c r="AJ493" s="522">
        <f t="shared" si="226"/>
        <v>0</v>
      </c>
      <c r="AK493" s="522"/>
      <c r="AL493" s="522">
        <f t="shared" si="227"/>
        <v>0</v>
      </c>
      <c r="AM493" s="522" t="str">
        <f t="shared" si="228"/>
        <v>NA</v>
      </c>
      <c r="AN493" s="524">
        <f t="shared" si="229"/>
        <v>0</v>
      </c>
      <c r="AO493" s="526"/>
      <c r="AP493" s="125" t="str">
        <f>IF(AN493=0,"", IF(SUM($AN$449:AN493)=1,_xlfn.CONCAT(AQ493), IF($AN$495&gt;SUM($AN$449:AN493),_xlfn.CONCAT(", ",AQ493), IF($AN$495=SUM($AN$449:AN493),_xlfn.CONCAT(" y ",AQ493,".")))))</f>
        <v/>
      </c>
      <c r="AQ493" s="113">
        <f t="shared" si="230"/>
        <v>44</v>
      </c>
      <c r="AS493" s="563">
        <f t="shared" si="250"/>
        <v>0</v>
      </c>
      <c r="AT493" s="563"/>
      <c r="BB493" s="202" t="e" cm="1">
        <f t="array" ref="BB493">IF(CNGE_2024_M3_Secc1!$AO$111=CNGE_2024_M3_Secc1!$AQ$111,O,IF(CNGE_2024_M3_Secc1!O164="",1,0))</f>
        <v>#NAME?</v>
      </c>
      <c r="BC493" s="202" t="e" cm="1">
        <f t="array" ref="BC493">IF(CNGE_2024_M3_Secc1!$AO$111=CNGE_2024_M3_Secc1!$AQ$111,O,IF(CNGE_2024_M3_Secc1!P164="",1,0))</f>
        <v>#NAME?</v>
      </c>
      <c r="BD493" s="202" t="e" cm="1">
        <f t="array" ref="BD493">IF(CNGE_2024_M3_Secc1!$AO$111=CNGE_2024_M3_Secc1!$AQ$111,O,IF(CNGE_2024_M3_Secc1!Q164="",1,0))</f>
        <v>#NAME?</v>
      </c>
      <c r="BE493" s="202" t="e" cm="1">
        <f t="array" ref="BE493">IF(CNGE_2024_M3_Secc1!$AO$111=CNGE_2024_M3_Secc1!$AQ$111,O,IF(CNGE_2024_M3_Secc1!R164="",1,0))</f>
        <v>#NAME?</v>
      </c>
      <c r="BF493" s="202" t="e" cm="1">
        <f t="array" ref="BF493">IF(CNGE_2024_M3_Secc1!$AO$111=CNGE_2024_M3_Secc1!$AQ$111,O,IF(CNGE_2024_M3_Secc1!S164="",1,0))</f>
        <v>#NAME?</v>
      </c>
      <c r="BG493" s="202" t="e" cm="1">
        <f t="array" ref="BG493">IF(CNGE_2024_M3_Secc1!$AO$111=CNGE_2024_M3_Secc1!$AQ$111,O,IF(CNGE_2024_M3_Secc1!T164="",1,0))</f>
        <v>#NAME?</v>
      </c>
      <c r="BH493" s="202" t="e" cm="1">
        <f t="array" ref="BH493">IF(CNGE_2024_M3_Secc1!$AO$111=CNGE_2024_M3_Secc1!$AQ$111,O,IF(CNGE_2024_M3_Secc1!U164="",1,0))</f>
        <v>#NAME?</v>
      </c>
      <c r="BI493" s="202" t="e" cm="1">
        <f t="array" ref="BI493">IF(CNGE_2024_M3_Secc1!$AO$111=CNGE_2024_M3_Secc1!$AQ$111,O,IF(CNGE_2024_M3_Secc1!V164="",1,0))</f>
        <v>#NAME?</v>
      </c>
      <c r="BJ493" s="202" t="e" cm="1">
        <f t="array" ref="BJ493">IF(CNGE_2024_M3_Secc1!$AO$111=CNGE_2024_M3_Secc1!$AQ$111,O,IF(CNGE_2024_M3_Secc1!W164="",1,0))</f>
        <v>#NAME?</v>
      </c>
      <c r="BK493" s="202" t="e" cm="1">
        <f t="array" ref="BK493">IF(CNGE_2024_M3_Secc1!$AO$111=CNGE_2024_M3_Secc1!$AQ$111,O,IF(CNGE_2024_M3_Secc1!X164="",1,0))</f>
        <v>#NAME?</v>
      </c>
      <c r="BL493" s="202" t="e" cm="1">
        <f t="array" ref="BL493">IF(CNGE_2024_M3_Secc1!$AO$111=CNGE_2024_M3_Secc1!$AQ$111,O,IF(CNGE_2024_M3_Secc1!Y164="",1,0))</f>
        <v>#NAME?</v>
      </c>
      <c r="BM493" s="202" t="e" cm="1">
        <f t="array" ref="BM493">IF(CNGE_2024_M3_Secc1!$AO$111=CNGE_2024_M3_Secc1!$AQ$111,O,IF(CNGE_2024_M3_Secc1!Z164="",1,0))</f>
        <v>#NAME?</v>
      </c>
      <c r="BN493" s="202" t="e" cm="1">
        <f t="array" ref="BN493">IF(CNGE_2024_M3_Secc1!$AO$111=CNGE_2024_M3_Secc1!$AQ$111,O,IF(CNGE_2024_M3_Secc1!AA164="",1,0))</f>
        <v>#NAME?</v>
      </c>
      <c r="BO493" s="202" t="e" cm="1">
        <f t="array" ref="BO493">IF(CNGE_2024_M3_Secc1!$AO$111=CNGE_2024_M3_Secc1!$AQ$111,O,IF(CNGE_2024_M3_Secc1!AB164="",1,0))</f>
        <v>#NAME?</v>
      </c>
      <c r="BP493" s="202" t="e" cm="1">
        <f t="array" ref="BP493">IF(CNGE_2024_M3_Secc1!$AO$111=CNGE_2024_M3_Secc1!$AQ$111,O,IF(CNGE_2024_M3_Secc1!AC164="",1,0))</f>
        <v>#NAME?</v>
      </c>
      <c r="BQ493" s="202" t="e" cm="1">
        <f t="array" ref="BQ493">IF(CNGE_2024_M3_Secc1!$AO$111=CNGE_2024_M3_Secc1!$AQ$111,O,IF(CNGE_2024_M3_Secc1!AD164="",1,0))</f>
        <v>#NAME?</v>
      </c>
      <c r="BS493" s="563">
        <f t="shared" si="251"/>
        <v>0</v>
      </c>
      <c r="BT493" s="563"/>
      <c r="BU493" s="563">
        <f t="shared" si="231"/>
        <v>0</v>
      </c>
      <c r="BV493" s="563"/>
      <c r="BW493" s="563">
        <f t="shared" si="232"/>
        <v>0</v>
      </c>
      <c r="BX493" s="563"/>
      <c r="CF493" s="202">
        <f>IF($AH$96=$AJ$96,0,
IF(OR(AND($BS$149="NS",O493&lt;&gt;"NA",OR(O493="NS",O493=0)),AND($BS$149="NA",O493&lt;&gt;"NS",OR(O493="NA",O493=0))),0,
IF(OR(AND($BS$149&lt;&gt;"NS",$BS$149&lt;&gt;"NA",O493&lt;&gt;"NS",O493&lt;&gt;"NA",O493&gt;$BS$149),
AND(O493&gt;0,OR($BS$149="NS",$BS$149="NA")),
AND($BS$149&lt;&gt;"NS",$BS$149&lt;&gt;"NA",$BS$149&gt;=0,O493="NA"),
AND($BS$149&lt;&gt;"NS",$BS$149&lt;&gt;"NA",$BS$149=0,O493="NS")),1,0)))</f>
        <v>0</v>
      </c>
      <c r="CG493" s="202">
        <f t="shared" ref="CG493" si="882">IF($AH$96=$AJ$96,0,
IF(OR(AND($BS$149="NS",P493&lt;&gt;"NA",OR(P493="NS",P493=0)),AND($BS$149="NA",P493&lt;&gt;"NS",OR(P493="NA",P493=0))),0,
IF(OR(AND($BS$149&lt;&gt;"NS",$BS$149&lt;&gt;"NA",P493&lt;&gt;"NS",P493&lt;&gt;"NA",P493&gt;$BS$149),
AND(P493&gt;0,OR($BS$149="NS",$BS$149="NA")),
AND($BS$149&lt;&gt;"NS",$BS$149&lt;&gt;"NA",$BS$149&gt;=0,P493="NA"),
AND($BS$149&lt;&gt;"NS",$BS$149&lt;&gt;"NA",$BS$149=0,P493="NS")),1,0)))</f>
        <v>0</v>
      </c>
      <c r="CH493" s="202">
        <f t="shared" ref="CH493" si="883">IF($AH$96=$AJ$96,0,
IF(OR(AND($BS$149="NS",Q493&lt;&gt;"NA",OR(Q493="NS",Q493=0)),AND($BS$149="NA",Q493&lt;&gt;"NS",OR(Q493="NA",Q493=0))),0,
IF(OR(AND($BS$149&lt;&gt;"NS",$BS$149&lt;&gt;"NA",Q493&lt;&gt;"NS",Q493&lt;&gt;"NA",Q493&gt;$BS$149),
AND(Q493&gt;0,OR($BS$149="NS",$BS$149="NA")),
AND($BS$149&lt;&gt;"NS",$BS$149&lt;&gt;"NA",$BS$149&gt;=0,Q493="NA"),
AND($BS$149&lt;&gt;"NS",$BS$149&lt;&gt;"NA",$BS$149=0,Q493="NS")),1,0)))</f>
        <v>0</v>
      </c>
      <c r="CI493" s="202">
        <f t="shared" ref="CI493" si="884">IF($AH$96=$AJ$96,0,
IF(OR(AND($BS$149="NS",R493&lt;&gt;"NA",OR(R493="NS",R493=0)),AND($BS$149="NA",R493&lt;&gt;"NS",OR(R493="NA",R493=0))),0,
IF(OR(AND($BS$149&lt;&gt;"NS",$BS$149&lt;&gt;"NA",R493&lt;&gt;"NS",R493&lt;&gt;"NA",R493&gt;$BS$149),
AND(R493&gt;0,OR($BS$149="NS",$BS$149="NA")),
AND($BS$149&lt;&gt;"NS",$BS$149&lt;&gt;"NA",$BS$149&gt;=0,R493="NA"),
AND($BS$149&lt;&gt;"NS",$BS$149&lt;&gt;"NA",$BS$149=0,R493="NS")),1,0)))</f>
        <v>0</v>
      </c>
      <c r="CJ493" s="202">
        <f t="shared" ref="CJ493" si="885">IF($AH$96=$AJ$96,0,
IF(OR(AND($BS$149="NS",S493&lt;&gt;"NA",OR(S493="NS",S493=0)),AND($BS$149="NA",S493&lt;&gt;"NS",OR(S493="NA",S493=0))),0,
IF(OR(AND($BS$149&lt;&gt;"NS",$BS$149&lt;&gt;"NA",S493&lt;&gt;"NS",S493&lt;&gt;"NA",S493&gt;$BS$149),
AND(S493&gt;0,OR($BS$149="NS",$BS$149="NA")),
AND($BS$149&lt;&gt;"NS",$BS$149&lt;&gt;"NA",$BS$149&gt;=0,S493="NA"),
AND($BS$149&lt;&gt;"NS",$BS$149&lt;&gt;"NA",$BS$149=0,S493="NS")),1,0)))</f>
        <v>0</v>
      </c>
      <c r="CK493" s="202">
        <f t="shared" ref="CK493" si="886">IF($AH$96=$AJ$96,0,
IF(OR(AND($BS$149="NS",T493&lt;&gt;"NA",OR(T493="NS",T493=0)),AND($BS$149="NA",T493&lt;&gt;"NS",OR(T493="NA",T493=0))),0,
IF(OR(AND($BS$149&lt;&gt;"NS",$BS$149&lt;&gt;"NA",T493&lt;&gt;"NS",T493&lt;&gt;"NA",T493&gt;$BS$149),
AND(T493&gt;0,OR($BS$149="NS",$BS$149="NA")),
AND($BS$149&lt;&gt;"NS",$BS$149&lt;&gt;"NA",$BS$149&gt;=0,T493="NA"),
AND($BS$149&lt;&gt;"NS",$BS$149&lt;&gt;"NA",$BS$149=0,T493="NS")),1,0)))</f>
        <v>0</v>
      </c>
      <c r="CL493" s="202">
        <f t="shared" ref="CL493" si="887">IF($AH$96=$AJ$96,0,
IF(OR(AND($BS$149="NS",U493&lt;&gt;"NA",OR(U493="NS",U493=0)),AND($BS$149="NA",U493&lt;&gt;"NS",OR(U493="NA",U493=0))),0,
IF(OR(AND($BS$149&lt;&gt;"NS",$BS$149&lt;&gt;"NA",U493&lt;&gt;"NS",U493&lt;&gt;"NA",U493&gt;$BS$149),
AND(U493&gt;0,OR($BS$149="NS",$BS$149="NA")),
AND($BS$149&lt;&gt;"NS",$BS$149&lt;&gt;"NA",$BS$149&gt;=0,U493="NA"),
AND($BS$149&lt;&gt;"NS",$BS$149&lt;&gt;"NA",$BS$149=0,U493="NS")),1,0)))</f>
        <v>0</v>
      </c>
      <c r="CM493" s="202">
        <f t="shared" ref="CM493" si="888">IF($AH$96=$AJ$96,0,
IF(OR(AND($BS$149="NS",V493&lt;&gt;"NA",OR(V493="NS",V493=0)),AND($BS$149="NA",V493&lt;&gt;"NS",OR(V493="NA",V493=0))),0,
IF(OR(AND($BS$149&lt;&gt;"NS",$BS$149&lt;&gt;"NA",V493&lt;&gt;"NS",V493&lt;&gt;"NA",V493&gt;$BS$149),
AND(V493&gt;0,OR($BS$149="NS",$BS$149="NA")),
AND($BS$149&lt;&gt;"NS",$BS$149&lt;&gt;"NA",$BS$149&gt;=0,V493="NA"),
AND($BS$149&lt;&gt;"NS",$BS$149&lt;&gt;"NA",$BS$149=0,V493="NS")),1,0)))</f>
        <v>0</v>
      </c>
      <c r="CN493" s="202">
        <f t="shared" ref="CN493" si="889">IF($AH$96=$AJ$96,0,
IF(OR(AND($BS$149="NS",W493&lt;&gt;"NA",OR(W493="NS",W493=0)),AND($BS$149="NA",W493&lt;&gt;"NS",OR(W493="NA",W493=0))),0,
IF(OR(AND($BS$149&lt;&gt;"NS",$BS$149&lt;&gt;"NA",W493&lt;&gt;"NS",W493&lt;&gt;"NA",W493&gt;$BS$149),
AND(W493&gt;0,OR($BS$149="NS",$BS$149="NA")),
AND($BS$149&lt;&gt;"NS",$BS$149&lt;&gt;"NA",$BS$149&gt;=0,W493="NA"),
AND($BS$149&lt;&gt;"NS",$BS$149&lt;&gt;"NA",$BS$149=0,W493="NS")),1,0)))</f>
        <v>0</v>
      </c>
      <c r="CO493" s="202">
        <f t="shared" ref="CO493" si="890">IF($AH$96=$AJ$96,0,
IF(OR(AND($BS$149="NS",X493&lt;&gt;"NA",OR(X493="NS",X493=0)),AND($BS$149="NA",X493&lt;&gt;"NS",OR(X493="NA",X493=0))),0,
IF(OR(AND($BS$149&lt;&gt;"NS",$BS$149&lt;&gt;"NA",X493&lt;&gt;"NS",X493&lt;&gt;"NA",X493&gt;$BS$149),
AND(X493&gt;0,OR($BS$149="NS",$BS$149="NA")),
AND($BS$149&lt;&gt;"NS",$BS$149&lt;&gt;"NA",$BS$149&gt;=0,X493="NA"),
AND($BS$149&lt;&gt;"NS",$BS$149&lt;&gt;"NA",$BS$149=0,X493="NS")),1,0)))</f>
        <v>0</v>
      </c>
      <c r="CP493" s="202">
        <f t="shared" ref="CP493" si="891">IF($AH$96=$AJ$96,0,
IF(OR(AND($BS$149="NS",Y493&lt;&gt;"NA",OR(Y493="NS",Y493=0)),AND($BS$149="NA",Y493&lt;&gt;"NS",OR(Y493="NA",Y493=0))),0,
IF(OR(AND($BS$149&lt;&gt;"NS",$BS$149&lt;&gt;"NA",Y493&lt;&gt;"NS",Y493&lt;&gt;"NA",Y493&gt;$BS$149),
AND(Y493&gt;0,OR($BS$149="NS",$BS$149="NA")),
AND($BS$149&lt;&gt;"NS",$BS$149&lt;&gt;"NA",$BS$149&gt;=0,Y493="NA"),
AND($BS$149&lt;&gt;"NS",$BS$149&lt;&gt;"NA",$BS$149=0,Y493="NS")),1,0)))</f>
        <v>0</v>
      </c>
      <c r="CQ493" s="202">
        <f t="shared" ref="CQ493" si="892">IF($AH$96=$AJ$96,0,
IF(OR(AND($BS$149="NS",Z493&lt;&gt;"NA",OR(Z493="NS",Z493=0)),AND($BS$149="NA",Z493&lt;&gt;"NS",OR(Z493="NA",Z493=0))),0,
IF(OR(AND($BS$149&lt;&gt;"NS",$BS$149&lt;&gt;"NA",Z493&lt;&gt;"NS",Z493&lt;&gt;"NA",Z493&gt;$BS$149),
AND(Z493&gt;0,OR($BS$149="NS",$BS$149="NA")),
AND($BS$149&lt;&gt;"NS",$BS$149&lt;&gt;"NA",$BS$149&gt;=0,Z493="NA"),
AND($BS$149&lt;&gt;"NS",$BS$149&lt;&gt;"NA",$BS$149=0,Z493="NS")),1,0)))</f>
        <v>0</v>
      </c>
      <c r="CR493" s="202">
        <f t="shared" ref="CR493" si="893">IF($AH$96=$AJ$96,0,
IF(OR(AND($BS$149="NS",AA493&lt;&gt;"NA",OR(AA493="NS",AA493=0)),AND($BS$149="NA",AA493&lt;&gt;"NS",OR(AA493="NA",AA493=0))),0,
IF(OR(AND($BS$149&lt;&gt;"NS",$BS$149&lt;&gt;"NA",AA493&lt;&gt;"NS",AA493&lt;&gt;"NA",AA493&gt;$BS$149),
AND(AA493&gt;0,OR($BS$149="NS",$BS$149="NA")),
AND($BS$149&lt;&gt;"NS",$BS$149&lt;&gt;"NA",$BS$149&gt;=0,AA493="NA"),
AND($BS$149&lt;&gt;"NS",$BS$149&lt;&gt;"NA",$BS$149=0,AA493="NS")),1,0)))</f>
        <v>0</v>
      </c>
      <c r="CS493" s="202">
        <f t="shared" ref="CS493" si="894">IF($AH$96=$AJ$96,0,
IF(OR(AND($BS$149="NS",AB493&lt;&gt;"NA",OR(AB493="NS",AB493=0)),AND($BS$149="NA",AB493&lt;&gt;"NS",OR(AB493="NA",AB493=0))),0,
IF(OR(AND($BS$149&lt;&gt;"NS",$BS$149&lt;&gt;"NA",AB493&lt;&gt;"NS",AB493&lt;&gt;"NA",AB493&gt;$BS$149),
AND(AB493&gt;0,OR($BS$149="NS",$BS$149="NA")),
AND($BS$149&lt;&gt;"NS",$BS$149&lt;&gt;"NA",$BS$149&gt;=0,AB493="NA"),
AND($BS$149&lt;&gt;"NS",$BS$149&lt;&gt;"NA",$BS$149=0,AB493="NS")),1,0)))</f>
        <v>0</v>
      </c>
      <c r="CT493" s="202">
        <f t="shared" ref="CT493" si="895">IF($AH$96=$AJ$96,0,
IF(OR(AND($BS$149="NS",AC493&lt;&gt;"NA",OR(AC493="NS",AC493=0)),AND($BS$149="NA",AC493&lt;&gt;"NS",OR(AC493="NA",AC493=0))),0,
IF(OR(AND($BS$149&lt;&gt;"NS",$BS$149&lt;&gt;"NA",AC493&lt;&gt;"NS",AC493&lt;&gt;"NA",AC493&gt;$BS$149),
AND(AC493&gt;0,OR($BS$149="NS",$BS$149="NA")),
AND($BS$149&lt;&gt;"NS",$BS$149&lt;&gt;"NA",$BS$149&gt;=0,AC493="NA"),
AND($BS$149&lt;&gt;"NS",$BS$149&lt;&gt;"NA",$BS$149=0,AC493="NS")),1,0)))</f>
        <v>0</v>
      </c>
      <c r="CU493" s="202">
        <f t="shared" ref="CU493" si="896">IF($AH$96=$AJ$96,0,
IF(OR(AND($BS$149="NS",AD493&lt;&gt;"NA",OR(AD493="NS",AD493=0)),AND($BS$149="NA",AD493&lt;&gt;"NS",OR(AD493="NA",AD493=0))),0,
IF(OR(AND($BS$149&lt;&gt;"NS",$BS$149&lt;&gt;"NA",AD493&lt;&gt;"NS",AD493&lt;&gt;"NA",AD493&gt;$BS$149),
AND(AD493&gt;0,OR($BS$149="NS",$BS$149="NA")),
AND($BS$149&lt;&gt;"NS",$BS$149&lt;&gt;"NA",$BS$149&gt;=0,AD493="NA"),
AND($BS$149&lt;&gt;"NS",$BS$149&lt;&gt;"NA",$BS$149=0,AD493="NS")),1,0)))</f>
        <v>0</v>
      </c>
      <c r="CV493" s="202">
        <f t="shared" si="248"/>
        <v>0</v>
      </c>
      <c r="CW493" s="241" t="str">
        <f>IF(CV493=0,"",IF(SUM($CV$449:CV493)=1,_xlfn.NUMBERVALUE(C493),IF($CV$495&gt;SUM($CV$449:CV493),_xlfn.CONCAT(", ",_xlfn.NUMBERVALUE(C493)),IF($CV$495=SUM($CV$449:CV493),_xlfn.CONCAT(" y ",_xlfn.NUMBERVALUE(C493))))))</f>
        <v/>
      </c>
      <c r="CY493" s="563">
        <f t="shared" si="249"/>
        <v>0</v>
      </c>
      <c r="CZ493" s="563"/>
    </row>
    <row r="494" spans="1:104" s="211" customFormat="1" ht="15" customHeight="1">
      <c r="A494" s="18"/>
      <c r="B494" s="51"/>
      <c r="C494" s="56" t="s">
        <v>5114</v>
      </c>
      <c r="D494" s="547" t="str">
        <f>IF(CNGE_2024_M3_Secc1!D97="","",CNGE_2024_M3_Secc1!D97)</f>
        <v/>
      </c>
      <c r="E494" s="548"/>
      <c r="F494" s="548"/>
      <c r="G494" s="548"/>
      <c r="H494" s="548"/>
      <c r="I494" s="548"/>
      <c r="J494" s="548"/>
      <c r="K494" s="548"/>
      <c r="L494" s="548"/>
      <c r="M494" s="549"/>
      <c r="N494" s="103"/>
      <c r="O494" s="103"/>
      <c r="P494" s="103"/>
      <c r="Q494" s="103"/>
      <c r="R494" s="103"/>
      <c r="S494" s="103"/>
      <c r="T494" s="103"/>
      <c r="U494" s="103"/>
      <c r="V494" s="103"/>
      <c r="W494" s="103"/>
      <c r="X494" s="103"/>
      <c r="Y494" s="103"/>
      <c r="Z494" s="103"/>
      <c r="AA494" s="103"/>
      <c r="AB494" s="103"/>
      <c r="AC494" s="103"/>
      <c r="AD494" s="103"/>
      <c r="AE494" s="213"/>
      <c r="AF494" s="210"/>
      <c r="AH494" s="522">
        <f t="shared" si="225"/>
        <v>0</v>
      </c>
      <c r="AI494" s="522"/>
      <c r="AJ494" s="522">
        <f t="shared" si="226"/>
        <v>0</v>
      </c>
      <c r="AK494" s="522"/>
      <c r="AL494" s="522">
        <f t="shared" si="227"/>
        <v>0</v>
      </c>
      <c r="AM494" s="522" t="str">
        <f t="shared" si="228"/>
        <v>NA</v>
      </c>
      <c r="AN494" s="524">
        <f t="shared" si="229"/>
        <v>0</v>
      </c>
      <c r="AO494" s="526"/>
      <c r="AP494" s="125" t="str">
        <f>IF(AN494=0,"", IF(SUM($AN$449:AN494)=1,_xlfn.CONCAT(AQ494), IF($AN$495&gt;SUM($AN$449:AN494),_xlfn.CONCAT(", ",AQ494), IF($AN$495=SUM($AN$449:AN494),_xlfn.CONCAT(" y ",AQ494,".")))))</f>
        <v/>
      </c>
      <c r="AQ494" s="113">
        <f t="shared" si="230"/>
        <v>45</v>
      </c>
      <c r="AS494" s="563">
        <f t="shared" si="250"/>
        <v>0</v>
      </c>
      <c r="AT494" s="563"/>
      <c r="BB494" s="202" t="e" cm="1">
        <f t="array" ref="BB494">IF(CNGE_2024_M3_Secc1!$AO$111=CNGE_2024_M3_Secc1!$AQ$111,O,IF(CNGE_2024_M3_Secc1!O165="",1,0))</f>
        <v>#NAME?</v>
      </c>
      <c r="BC494" s="202" t="e" cm="1">
        <f t="array" ref="BC494">IF(CNGE_2024_M3_Secc1!$AO$111=CNGE_2024_M3_Secc1!$AQ$111,O,IF(CNGE_2024_M3_Secc1!P165="",1,0))</f>
        <v>#NAME?</v>
      </c>
      <c r="BD494" s="202" t="e" cm="1">
        <f t="array" ref="BD494">IF(CNGE_2024_M3_Secc1!$AO$111=CNGE_2024_M3_Secc1!$AQ$111,O,IF(CNGE_2024_M3_Secc1!Q165="",1,0))</f>
        <v>#NAME?</v>
      </c>
      <c r="BE494" s="202" t="e" cm="1">
        <f t="array" ref="BE494">IF(CNGE_2024_M3_Secc1!$AO$111=CNGE_2024_M3_Secc1!$AQ$111,O,IF(CNGE_2024_M3_Secc1!R165="",1,0))</f>
        <v>#NAME?</v>
      </c>
      <c r="BF494" s="202" t="e" cm="1">
        <f t="array" ref="BF494">IF(CNGE_2024_M3_Secc1!$AO$111=CNGE_2024_M3_Secc1!$AQ$111,O,IF(CNGE_2024_M3_Secc1!S165="",1,0))</f>
        <v>#NAME?</v>
      </c>
      <c r="BG494" s="202" t="e" cm="1">
        <f t="array" ref="BG494">IF(CNGE_2024_M3_Secc1!$AO$111=CNGE_2024_M3_Secc1!$AQ$111,O,IF(CNGE_2024_M3_Secc1!T165="",1,0))</f>
        <v>#NAME?</v>
      </c>
      <c r="BH494" s="202" t="e" cm="1">
        <f t="array" ref="BH494">IF(CNGE_2024_M3_Secc1!$AO$111=CNGE_2024_M3_Secc1!$AQ$111,O,IF(CNGE_2024_M3_Secc1!U165="",1,0))</f>
        <v>#NAME?</v>
      </c>
      <c r="BI494" s="202" t="e" cm="1">
        <f t="array" ref="BI494">IF(CNGE_2024_M3_Secc1!$AO$111=CNGE_2024_M3_Secc1!$AQ$111,O,IF(CNGE_2024_M3_Secc1!V165="",1,0))</f>
        <v>#NAME?</v>
      </c>
      <c r="BJ494" s="202" t="e" cm="1">
        <f t="array" ref="BJ494">IF(CNGE_2024_M3_Secc1!$AO$111=CNGE_2024_M3_Secc1!$AQ$111,O,IF(CNGE_2024_M3_Secc1!W165="",1,0))</f>
        <v>#NAME?</v>
      </c>
      <c r="BK494" s="202" t="e" cm="1">
        <f t="array" ref="BK494">IF(CNGE_2024_M3_Secc1!$AO$111=CNGE_2024_M3_Secc1!$AQ$111,O,IF(CNGE_2024_M3_Secc1!X165="",1,0))</f>
        <v>#NAME?</v>
      </c>
      <c r="BL494" s="202" t="e" cm="1">
        <f t="array" ref="BL494">IF(CNGE_2024_M3_Secc1!$AO$111=CNGE_2024_M3_Secc1!$AQ$111,O,IF(CNGE_2024_M3_Secc1!Y165="",1,0))</f>
        <v>#NAME?</v>
      </c>
      <c r="BM494" s="202" t="e" cm="1">
        <f t="array" ref="BM494">IF(CNGE_2024_M3_Secc1!$AO$111=CNGE_2024_M3_Secc1!$AQ$111,O,IF(CNGE_2024_M3_Secc1!Z165="",1,0))</f>
        <v>#NAME?</v>
      </c>
      <c r="BN494" s="202" t="e" cm="1">
        <f t="array" ref="BN494">IF(CNGE_2024_M3_Secc1!$AO$111=CNGE_2024_M3_Secc1!$AQ$111,O,IF(CNGE_2024_M3_Secc1!AA165="",1,0))</f>
        <v>#NAME?</v>
      </c>
      <c r="BO494" s="202" t="e" cm="1">
        <f t="array" ref="BO494">IF(CNGE_2024_M3_Secc1!$AO$111=CNGE_2024_M3_Secc1!$AQ$111,O,IF(CNGE_2024_M3_Secc1!AB165="",1,0))</f>
        <v>#NAME?</v>
      </c>
      <c r="BP494" s="202" t="e" cm="1">
        <f t="array" ref="BP494">IF(CNGE_2024_M3_Secc1!$AO$111=CNGE_2024_M3_Secc1!$AQ$111,O,IF(CNGE_2024_M3_Secc1!AC165="",1,0))</f>
        <v>#NAME?</v>
      </c>
      <c r="BQ494" s="202" t="e" cm="1">
        <f t="array" ref="BQ494">IF(CNGE_2024_M3_Secc1!$AO$111=CNGE_2024_M3_Secc1!$AQ$111,O,IF(CNGE_2024_M3_Secc1!AD165="",1,0))</f>
        <v>#NAME?</v>
      </c>
      <c r="BS494" s="563">
        <f t="shared" si="251"/>
        <v>0</v>
      </c>
      <c r="BT494" s="563"/>
      <c r="BU494" s="563">
        <f t="shared" si="231"/>
        <v>0</v>
      </c>
      <c r="BV494" s="563"/>
      <c r="BW494" s="563">
        <f t="shared" si="232"/>
        <v>0</v>
      </c>
      <c r="BX494" s="563"/>
      <c r="CF494" s="202">
        <f t="shared" ref="CF494" si="897">IF($AH$96=$AJ$96,0,
IF(OR(AND(BS494="NS",O494&lt;&gt;"NA",OR(O494="NS",O494=0)),AND(BS494="NA",O494&lt;&gt;"NS",OR(O494="NA",O494=0))),0,
IF(OR(AND(BS494&lt;&gt;"NS",BS494&lt;&gt;"NA",O494&lt;&gt;"NS",O494&lt;&gt;"NA",O494&gt;BS494),
AND(O494&gt;0,OR(BS494="NS",BS494="NA")),
AND(BS494&lt;&gt;"NS",BS494&lt;&gt;"NA",BS494&gt;=0,O494="NA"),
AND(BS494&lt;&gt;"NS",BS494&lt;&gt;"NA",BS494=0,O494="NS")),1,0)))</f>
        <v>0</v>
      </c>
      <c r="CG494" s="202">
        <f t="shared" ref="CG494" si="898">IF($AH$96=$AJ$96,0,
IF(OR(AND(BT494="NS",P494&lt;&gt;"NA",OR(P494="NS",P494=0)),AND(BT494="NA",P494&lt;&gt;"NS",OR(P494="NA",P494=0))),0,
IF(OR(AND(BT494&lt;&gt;"NS",BT494&lt;&gt;"NA",P494&lt;&gt;"NS",P494&lt;&gt;"NA",P494&gt;BT494),
AND(P494&gt;0,OR(BT494="NS",BT494="NA")),
AND(BT494&lt;&gt;"NS",BT494&lt;&gt;"NA",BT494&gt;=0,P494="NA"),
AND(BT494&lt;&gt;"NS",BT494&lt;&gt;"NA",BT494=0,P494="NS")),1,0)))</f>
        <v>0</v>
      </c>
      <c r="CH494" s="202">
        <f t="shared" ref="CH494" si="899">IF($AH$96=$AJ$96,0,
IF(OR(AND(BU494="NS",Q494&lt;&gt;"NA",OR(Q494="NS",Q494=0)),AND(BU494="NA",Q494&lt;&gt;"NS",OR(Q494="NA",Q494=0))),0,
IF(OR(AND(BU494&lt;&gt;"NS",BU494&lt;&gt;"NA",Q494&lt;&gt;"NS",Q494&lt;&gt;"NA",Q494&gt;BU494),
AND(Q494&gt;0,OR(BU494="NS",BU494="NA")),
AND(BU494&lt;&gt;"NS",BU494&lt;&gt;"NA",BU494&gt;=0,Q494="NA"),
AND(BU494&lt;&gt;"NS",BU494&lt;&gt;"NA",BU494=0,Q494="NS")),1,0)))</f>
        <v>0</v>
      </c>
      <c r="CI494" s="202">
        <f t="shared" ref="CI494" si="900">IF($AH$96=$AJ$96,0,
IF(OR(AND(BV494="NS",R494&lt;&gt;"NA",OR(R494="NS",R494=0)),AND(BV494="NA",R494&lt;&gt;"NS",OR(R494="NA",R494=0))),0,
IF(OR(AND(BV494&lt;&gt;"NS",BV494&lt;&gt;"NA",R494&lt;&gt;"NS",R494&lt;&gt;"NA",R494&gt;BV494),
AND(R494&gt;0,OR(BV494="NS",BV494="NA")),
AND(BV494&lt;&gt;"NS",BV494&lt;&gt;"NA",BV494&gt;=0,R494="NA"),
AND(BV494&lt;&gt;"NS",BV494&lt;&gt;"NA",BV494=0,R494="NS")),1,0)))</f>
        <v>0</v>
      </c>
      <c r="CJ494" s="202">
        <f t="shared" ref="CJ494" si="901">IF($AH$96=$AJ$96,0,
IF(OR(AND(BW494="NS",S494&lt;&gt;"NA",OR(S494="NS",S494=0)),AND(BW494="NA",S494&lt;&gt;"NS",OR(S494="NA",S494=0))),0,
IF(OR(AND(BW494&lt;&gt;"NS",BW494&lt;&gt;"NA",S494&lt;&gt;"NS",S494&lt;&gt;"NA",S494&gt;BW494),
AND(S494&gt;0,OR(BW494="NS",BW494="NA")),
AND(BW494&lt;&gt;"NS",BW494&lt;&gt;"NA",BW494&gt;=0,S494="NA"),
AND(BW494&lt;&gt;"NS",BW494&lt;&gt;"NA",BW494=0,S494="NS")),1,0)))</f>
        <v>0</v>
      </c>
      <c r="CK494" s="202">
        <f t="shared" ref="CK494" si="902">IF($AH$96=$AJ$96,0,
IF(OR(AND(BX494="NS",T494&lt;&gt;"NA",OR(T494="NS",T494=0)),AND(BX494="NA",T494&lt;&gt;"NS",OR(T494="NA",T494=0))),0,
IF(OR(AND(BX494&lt;&gt;"NS",BX494&lt;&gt;"NA",T494&lt;&gt;"NS",T494&lt;&gt;"NA",T494&gt;BX494),
AND(T494&gt;0,OR(BX494="NS",BX494="NA")),
AND(BX494&lt;&gt;"NS",BX494&lt;&gt;"NA",BX494&gt;=0,T494="NA"),
AND(BX494&lt;&gt;"NS",BX494&lt;&gt;"NA",BX494=0,T494="NS")),1,0)))</f>
        <v>0</v>
      </c>
      <c r="CL494" s="202">
        <f t="shared" ref="CL494" si="903">IF($AH$96=$AJ$96,0,
IF(OR(AND(BY494="NS",U494&lt;&gt;"NA",OR(U494="NS",U494=0)),AND(BY494="NA",U494&lt;&gt;"NS",OR(U494="NA",U494=0))),0,
IF(OR(AND(BY494&lt;&gt;"NS",BY494&lt;&gt;"NA",U494&lt;&gt;"NS",U494&lt;&gt;"NA",U494&gt;BY494),
AND(U494&gt;0,OR(BY494="NS",BY494="NA")),
AND(BY494&lt;&gt;"NS",BY494&lt;&gt;"NA",BY494&gt;=0,U494="NA"),
AND(BY494&lt;&gt;"NS",BY494&lt;&gt;"NA",BY494=0,U494="NS")),1,0)))</f>
        <v>0</v>
      </c>
      <c r="CM494" s="202">
        <f t="shared" ref="CM494" si="904">IF($AH$96=$AJ$96,0,
IF(OR(AND(BZ494="NS",V494&lt;&gt;"NA",OR(V494="NS",V494=0)),AND(BZ494="NA",V494&lt;&gt;"NS",OR(V494="NA",V494=0))),0,
IF(OR(AND(BZ494&lt;&gt;"NS",BZ494&lt;&gt;"NA",V494&lt;&gt;"NS",V494&lt;&gt;"NA",V494&gt;BZ494),
AND(V494&gt;0,OR(BZ494="NS",BZ494="NA")),
AND(BZ494&lt;&gt;"NS",BZ494&lt;&gt;"NA",BZ494&gt;=0,V494="NA"),
AND(BZ494&lt;&gt;"NS",BZ494&lt;&gt;"NA",BZ494=0,V494="NS")),1,0)))</f>
        <v>0</v>
      </c>
      <c r="CN494" s="202">
        <f t="shared" ref="CN494" si="905">IF($AH$96=$AJ$96,0,
IF(OR(AND(CA494="NS",W494&lt;&gt;"NA",OR(W494="NS",W494=0)),AND(CA494="NA",W494&lt;&gt;"NS",OR(W494="NA",W494=0))),0,
IF(OR(AND(CA494&lt;&gt;"NS",CA494&lt;&gt;"NA",W494&lt;&gt;"NS",W494&lt;&gt;"NA",W494&gt;CA494),
AND(W494&gt;0,OR(CA494="NS",CA494="NA")),
AND(CA494&lt;&gt;"NS",CA494&lt;&gt;"NA",CA494&gt;=0,W494="NA"),
AND(CA494&lt;&gt;"NS",CA494&lt;&gt;"NA",CA494=0,W494="NS")),1,0)))</f>
        <v>0</v>
      </c>
      <c r="CO494" s="202">
        <f t="shared" ref="CO494" si="906">IF($AH$96=$AJ$96,0,
IF(OR(AND(CB494="NS",X494&lt;&gt;"NA",OR(X494="NS",X494=0)),AND(CB494="NA",X494&lt;&gt;"NS",OR(X494="NA",X494=0))),0,
IF(OR(AND(CB494&lt;&gt;"NS",CB494&lt;&gt;"NA",X494&lt;&gt;"NS",X494&lt;&gt;"NA",X494&gt;CB494),
AND(X494&gt;0,OR(CB494="NS",CB494="NA")),
AND(CB494&lt;&gt;"NS",CB494&lt;&gt;"NA",CB494&gt;=0,X494="NA"),
AND(CB494&lt;&gt;"NS",CB494&lt;&gt;"NA",CB494=0,X494="NS")),1,0)))</f>
        <v>0</v>
      </c>
      <c r="CP494" s="202">
        <f t="shared" ref="CP494" si="907">IF($AH$96=$AJ$96,0,
IF(OR(AND(CC494="NS",Y494&lt;&gt;"NA",OR(Y494="NS",Y494=0)),AND(CC494="NA",Y494&lt;&gt;"NS",OR(Y494="NA",Y494=0))),0,
IF(OR(AND(CC494&lt;&gt;"NS",CC494&lt;&gt;"NA",Y494&lt;&gt;"NS",Y494&lt;&gt;"NA",Y494&gt;CC494),
AND(Y494&gt;0,OR(CC494="NS",CC494="NA")),
AND(CC494&lt;&gt;"NS",CC494&lt;&gt;"NA",CC494&gt;=0,Y494="NA"),
AND(CC494&lt;&gt;"NS",CC494&lt;&gt;"NA",CC494=0,Y494="NS")),1,0)))</f>
        <v>0</v>
      </c>
      <c r="CQ494" s="202">
        <f t="shared" ref="CQ494" si="908">IF($AH$96=$AJ$96,0,
IF(OR(AND(CD494="NS",Z494&lt;&gt;"NA",OR(Z494="NS",Z494=0)),AND(CD494="NA",Z494&lt;&gt;"NS",OR(Z494="NA",Z494=0))),0,
IF(OR(AND(CD494&lt;&gt;"NS",CD494&lt;&gt;"NA",Z494&lt;&gt;"NS",Z494&lt;&gt;"NA",Z494&gt;CD494),
AND(Z494&gt;0,OR(CD494="NS",CD494="NA")),
AND(CD494&lt;&gt;"NS",CD494&lt;&gt;"NA",CD494&gt;=0,Z494="NA"),
AND(CD494&lt;&gt;"NS",CD494&lt;&gt;"NA",CD494=0,Z494="NS")),1,0)))</f>
        <v>0</v>
      </c>
      <c r="CR494" s="202">
        <f t="shared" ref="CR494" si="909">IF($AH$96=$AJ$96,0,
IF(OR(AND(CE494="NS",AA494&lt;&gt;"NA",OR(AA494="NS",AA494=0)),AND(CE494="NA",AA494&lt;&gt;"NS",OR(AA494="NA",AA494=0))),0,
IF(OR(AND(CE494&lt;&gt;"NS",CE494&lt;&gt;"NA",AA494&lt;&gt;"NS",AA494&lt;&gt;"NA",AA494&gt;CE494),
AND(AA494&gt;0,OR(CE494="NS",CE494="NA")),
AND(CE494&lt;&gt;"NS",CE494&lt;&gt;"NA",CE494&gt;=0,AA494="NA"),
AND(CE494&lt;&gt;"NS",CE494&lt;&gt;"NA",CE494=0,AA494="NS")),1,0)))</f>
        <v>0</v>
      </c>
      <c r="CS494" s="202">
        <f t="shared" ref="CS494" si="910">IF($AH$96=$AJ$96,0,
IF(OR(AND(CF494="NS",AB494&lt;&gt;"NA",OR(AB494="NS",AB494=0)),AND(CF494="NA",AB494&lt;&gt;"NS",OR(AB494="NA",AB494=0))),0,
IF(OR(AND(CF494&lt;&gt;"NS",CF494&lt;&gt;"NA",AB494&lt;&gt;"NS",AB494&lt;&gt;"NA",AB494&gt;CF494),
AND(AB494&gt;0,OR(CF494="NS",CF494="NA")),
AND(CF494&lt;&gt;"NS",CF494&lt;&gt;"NA",CF494&gt;=0,AB494="NA"),
AND(CF494&lt;&gt;"NS",CF494&lt;&gt;"NA",CF494=0,AB494="NS")),1,0)))</f>
        <v>0</v>
      </c>
      <c r="CT494" s="202">
        <f t="shared" ref="CT494" si="911">IF($AH$96=$AJ$96,0,
IF(OR(AND(CG494="NS",AC494&lt;&gt;"NA",OR(AC494="NS",AC494=0)),AND(CG494="NA",AC494&lt;&gt;"NS",OR(AC494="NA",AC494=0))),0,
IF(OR(AND(CG494&lt;&gt;"NS",CG494&lt;&gt;"NA",AC494&lt;&gt;"NS",AC494&lt;&gt;"NA",AC494&gt;CG494),
AND(AC494&gt;0,OR(CG494="NS",CG494="NA")),
AND(CG494&lt;&gt;"NS",CG494&lt;&gt;"NA",CG494&gt;=0,AC494="NA"),
AND(CG494&lt;&gt;"NS",CG494&lt;&gt;"NA",CG494=0,AC494="NS")),1,0)))</f>
        <v>0</v>
      </c>
      <c r="CU494" s="202">
        <f t="shared" ref="CU494" si="912">IF($AH$96=$AJ$96,0,
IF(OR(AND(CH494="NS",AD494&lt;&gt;"NA",OR(AD494="NS",AD494=0)),AND(CH494="NA",AD494&lt;&gt;"NS",OR(AD494="NA",AD494=0))),0,
IF(OR(AND(CH494&lt;&gt;"NS",CH494&lt;&gt;"NA",AD494&lt;&gt;"NS",AD494&lt;&gt;"NA",AD494&gt;CH494),
AND(AD494&gt;0,OR(CH494="NS",CH494="NA")),
AND(CH494&lt;&gt;"NS",CH494&lt;&gt;"NA",CH494&gt;=0,AD494="NA"),
AND(CH494&lt;&gt;"NS",CH494&lt;&gt;"NA",CH494=0,AD494="NS")),1,0)))</f>
        <v>0</v>
      </c>
      <c r="CV494" s="202">
        <f t="shared" si="248"/>
        <v>0</v>
      </c>
      <c r="CW494" s="241" t="str">
        <f>IF(CV494=0,"",IF(SUM($CV$449:CV494)=1,_xlfn.NUMBERVALUE(C494),IF($CV$495&gt;SUM($CV$449:CV494),_xlfn.CONCAT(", ",_xlfn.NUMBERVALUE(C494)),IF($CV$495=SUM($CV$449:CV494),_xlfn.CONCAT(" y ",_xlfn.NUMBERVALUE(C494))))))</f>
        <v/>
      </c>
      <c r="CY494" s="563">
        <f t="shared" si="249"/>
        <v>0</v>
      </c>
      <c r="CZ494" s="563"/>
    </row>
    <row r="495" spans="1:104" s="28" customFormat="1" ht="15">
      <c r="A495" s="18"/>
      <c r="M495" s="49" t="s">
        <v>5115</v>
      </c>
      <c r="N495" s="135">
        <f>IF(AND(SUM(N449:N494)=0,COUNTIF(N449:N494,"NS")&gt;0),"NS",
IF(AND(SUM(N449:N494)=0,COUNTIF(N449:N494,0)&gt;0),0,
IF(AND(SUM(N449:N494)=0,COUNTIF(N449:N494,"NA")&gt;0),"NA",
SUM(N449:N494))))</f>
        <v>0</v>
      </c>
      <c r="O495" s="135">
        <f t="shared" ref="O495:AD495" si="913">IF(AND(SUM(O449:O494)=0,COUNTIF(O449:O494,"NS")&gt;0),"NS",
IF(AND(SUM(O449:O494)=0,COUNTIF(O449:O494,0)&gt;0),0,
IF(AND(SUM(O449:O494)=0,COUNTIF(O449:O494,"NA")&gt;0),"NA",
SUM(O449:O494))))</f>
        <v>0</v>
      </c>
      <c r="P495" s="135">
        <f t="shared" si="913"/>
        <v>0</v>
      </c>
      <c r="Q495" s="135">
        <f t="shared" si="913"/>
        <v>0</v>
      </c>
      <c r="R495" s="135">
        <f t="shared" si="913"/>
        <v>0</v>
      </c>
      <c r="S495" s="135">
        <f t="shared" si="913"/>
        <v>0</v>
      </c>
      <c r="T495" s="135">
        <f t="shared" si="913"/>
        <v>0</v>
      </c>
      <c r="U495" s="135">
        <f t="shared" si="913"/>
        <v>0</v>
      </c>
      <c r="V495" s="135">
        <f t="shared" si="913"/>
        <v>0</v>
      </c>
      <c r="W495" s="135">
        <f t="shared" si="913"/>
        <v>0</v>
      </c>
      <c r="X495" s="135">
        <f t="shared" si="913"/>
        <v>0</v>
      </c>
      <c r="Y495" s="135">
        <f t="shared" si="913"/>
        <v>0</v>
      </c>
      <c r="Z495" s="135">
        <f t="shared" si="913"/>
        <v>0</v>
      </c>
      <c r="AA495" s="135">
        <f t="shared" si="913"/>
        <v>0</v>
      </c>
      <c r="AB495" s="135">
        <f t="shared" si="913"/>
        <v>0</v>
      </c>
      <c r="AC495" s="135">
        <f t="shared" si="913"/>
        <v>0</v>
      </c>
      <c r="AD495" s="135">
        <f t="shared" si="913"/>
        <v>0</v>
      </c>
      <c r="AE495" s="213"/>
      <c r="AF495" s="111"/>
      <c r="AN495" s="876">
        <f>SUM(AN449:AO494)</f>
        <v>0</v>
      </c>
      <c r="AO495" s="876"/>
      <c r="AP495" s="126" t="str">
        <f>IF(AN495=0,"", IF(AN495=1,VLOOKUP(1,AN449:AP494,3,FALSE), IF(AN495&gt;1,_xlfn.CONCAT(AP449:AP494),"")))</f>
        <v/>
      </c>
      <c r="BW495" s="854">
        <f>SUM(BW449:BX494)</f>
        <v>0</v>
      </c>
      <c r="BX495" s="854"/>
      <c r="CV495" s="242">
        <f>SUM(CV449:CV494)</f>
        <v>0</v>
      </c>
      <c r="CW495" s="126" t="str">
        <f>IF(CV495=0,"", IF(CV495=1,VLOOKUP(1,CV449:CW494,2,FALSE), IF(CV495&gt;1,_xlfn.CONCAT(CW449:CW494),"")))</f>
        <v/>
      </c>
      <c r="CY495" s="838">
        <f>SUM(CY449:CZ494)</f>
        <v>0</v>
      </c>
      <c r="CZ495" s="838"/>
    </row>
    <row r="496" spans="1:104" s="28" customFormat="1" ht="15">
      <c r="A496" s="18"/>
      <c r="AE496" s="213"/>
      <c r="AF496" s="111"/>
    </row>
    <row r="497" spans="1:104" s="211" customFormat="1" ht="15" customHeight="1">
      <c r="A497" s="18"/>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c r="AA497" s="634" t="s">
        <v>5174</v>
      </c>
      <c r="AB497" s="634"/>
      <c r="AC497" s="634"/>
      <c r="AD497" s="634"/>
      <c r="AE497" s="213"/>
      <c r="AF497" s="210"/>
      <c r="AV497" s="699"/>
      <c r="AW497" s="699"/>
      <c r="AX497" s="699"/>
      <c r="AY497" s="699"/>
      <c r="AZ497" s="699"/>
      <c r="BA497" s="699"/>
      <c r="BB497" s="699"/>
      <c r="BC497" s="699"/>
      <c r="BD497" s="699"/>
      <c r="BE497" s="699"/>
      <c r="BF497" s="699"/>
      <c r="BG497" s="699"/>
      <c r="BH497" s="699"/>
      <c r="BI497" s="699"/>
      <c r="BJ497" s="699"/>
      <c r="BK497" s="699"/>
      <c r="BL497" s="699"/>
      <c r="BM497" s="699"/>
      <c r="BN497" s="699"/>
      <c r="BO497" s="699"/>
      <c r="BP497" s="699" t="s">
        <v>5174</v>
      </c>
      <c r="BQ497" s="699"/>
      <c r="BZ497" s="699"/>
      <c r="CA497" s="699"/>
      <c r="CB497" s="699"/>
      <c r="CC497" s="699"/>
      <c r="CD497" s="699"/>
      <c r="CE497" s="699"/>
      <c r="CF497" s="699"/>
      <c r="CG497" s="699"/>
      <c r="CH497" s="699"/>
      <c r="CI497" s="699"/>
      <c r="CJ497" s="699"/>
      <c r="CK497" s="699"/>
      <c r="CL497" s="699"/>
      <c r="CM497" s="699"/>
      <c r="CN497" s="699"/>
      <c r="CO497" s="699"/>
      <c r="CP497" s="699"/>
      <c r="CQ497" s="699"/>
      <c r="CR497" s="699"/>
      <c r="CS497" s="699"/>
      <c r="CT497" s="699" t="s">
        <v>5174</v>
      </c>
      <c r="CU497" s="699"/>
    </row>
    <row r="498" spans="1:104" s="211" customFormat="1" ht="24" customHeight="1">
      <c r="A498" s="18"/>
      <c r="B498" s="181"/>
      <c r="C498" s="445" t="s">
        <v>5080</v>
      </c>
      <c r="D498" s="445"/>
      <c r="E498" s="445"/>
      <c r="F498" s="445"/>
      <c r="G498" s="445"/>
      <c r="H498" s="445"/>
      <c r="I498" s="445" t="s">
        <v>6234</v>
      </c>
      <c r="J498" s="445"/>
      <c r="K498" s="445"/>
      <c r="L498" s="445"/>
      <c r="M498" s="445"/>
      <c r="N498" s="445"/>
      <c r="O498" s="445"/>
      <c r="P498" s="445"/>
      <c r="Q498" s="445"/>
      <c r="R498" s="445"/>
      <c r="S498" s="445"/>
      <c r="T498" s="445"/>
      <c r="U498" s="445"/>
      <c r="V498" s="445"/>
      <c r="W498" s="445"/>
      <c r="X498" s="445"/>
      <c r="Y498" s="445"/>
      <c r="Z498" s="445"/>
      <c r="AA498" s="445"/>
      <c r="AB498" s="445"/>
      <c r="AC498" s="445"/>
      <c r="AD498" s="445"/>
      <c r="AE498" s="213"/>
      <c r="AF498" s="210"/>
      <c r="AV498" s="445" t="s">
        <v>6156</v>
      </c>
      <c r="AW498" s="445"/>
      <c r="AX498" s="445"/>
      <c r="AY498" s="445"/>
      <c r="AZ498" s="445"/>
      <c r="BA498" s="445"/>
      <c r="BB498" s="445"/>
      <c r="BC498" s="445"/>
      <c r="BD498" s="445"/>
      <c r="BE498" s="445"/>
      <c r="BF498" s="445"/>
      <c r="BG498" s="445"/>
      <c r="BH498" s="445"/>
      <c r="BI498" s="445"/>
      <c r="BJ498" s="445"/>
      <c r="BK498" s="445"/>
      <c r="BL498" s="445"/>
      <c r="BM498" s="445"/>
      <c r="BN498" s="445"/>
      <c r="BO498" s="445"/>
      <c r="BP498" s="445"/>
      <c r="BQ498" s="445"/>
      <c r="BZ498" s="445" t="s">
        <v>6156</v>
      </c>
      <c r="CA498" s="445"/>
      <c r="CB498" s="445"/>
      <c r="CC498" s="445"/>
      <c r="CD498" s="445"/>
      <c r="CE498" s="445"/>
      <c r="CF498" s="445"/>
      <c r="CG498" s="445"/>
      <c r="CH498" s="445"/>
      <c r="CI498" s="445"/>
      <c r="CJ498" s="445"/>
      <c r="CK498" s="445"/>
      <c r="CL498" s="445"/>
      <c r="CM498" s="445"/>
      <c r="CN498" s="445"/>
      <c r="CO498" s="445"/>
      <c r="CP498" s="445"/>
      <c r="CQ498" s="445"/>
      <c r="CR498" s="445"/>
      <c r="CS498" s="445"/>
      <c r="CT498" s="445"/>
      <c r="CU498" s="445"/>
    </row>
    <row r="499" spans="1:104" s="211" customFormat="1" ht="15" customHeight="1">
      <c r="A499" s="18"/>
      <c r="B499" s="181"/>
      <c r="C499" s="445"/>
      <c r="D499" s="445"/>
      <c r="E499" s="445"/>
      <c r="F499" s="445"/>
      <c r="G499" s="445"/>
      <c r="H499" s="445"/>
      <c r="I499" s="659" t="s">
        <v>4992</v>
      </c>
      <c r="J499" s="659"/>
      <c r="K499" s="659"/>
      <c r="L499" s="659"/>
      <c r="M499" s="659"/>
      <c r="N499" s="659" t="s">
        <v>4994</v>
      </c>
      <c r="O499" s="659"/>
      <c r="P499" s="659"/>
      <c r="Q499" s="659"/>
      <c r="R499" s="659"/>
      <c r="S499" s="659"/>
      <c r="T499" s="659" t="s">
        <v>4996</v>
      </c>
      <c r="U499" s="659" t="s">
        <v>4998</v>
      </c>
      <c r="V499" s="659" t="s">
        <v>5000</v>
      </c>
      <c r="W499" s="659"/>
      <c r="X499" s="659"/>
      <c r="Y499" s="659"/>
      <c r="Z499" s="659" t="s">
        <v>5002</v>
      </c>
      <c r="AA499" s="659" t="s">
        <v>5004</v>
      </c>
      <c r="AB499" s="659" t="s">
        <v>5006</v>
      </c>
      <c r="AC499" s="659" t="s">
        <v>5008</v>
      </c>
      <c r="AD499" s="659" t="s">
        <v>5009</v>
      </c>
      <c r="AE499" s="213"/>
      <c r="AF499" s="210"/>
      <c r="AV499" s="768" t="s">
        <v>4992</v>
      </c>
      <c r="AW499" s="769"/>
      <c r="AX499" s="769"/>
      <c r="AY499" s="769"/>
      <c r="AZ499" s="770"/>
      <c r="BA499" s="647" t="s">
        <v>4994</v>
      </c>
      <c r="BB499" s="647"/>
      <c r="BC499" s="647"/>
      <c r="BD499" s="647"/>
      <c r="BE499" s="647"/>
      <c r="BF499" s="647"/>
      <c r="BG499" s="849" t="s">
        <v>4996</v>
      </c>
      <c r="BH499" s="849" t="s">
        <v>4998</v>
      </c>
      <c r="BI499" s="850" t="s">
        <v>5000</v>
      </c>
      <c r="BJ499" s="851"/>
      <c r="BK499" s="851"/>
      <c r="BL499" s="852"/>
      <c r="BM499" s="849" t="s">
        <v>5002</v>
      </c>
      <c r="BN499" s="849" t="s">
        <v>5004</v>
      </c>
      <c r="BO499" s="849" t="s">
        <v>5006</v>
      </c>
      <c r="BP499" s="849" t="s">
        <v>5008</v>
      </c>
      <c r="BQ499" s="647" t="s">
        <v>5009</v>
      </c>
      <c r="BZ499" s="768" t="s">
        <v>4992</v>
      </c>
      <c r="CA499" s="769"/>
      <c r="CB499" s="769"/>
      <c r="CC499" s="769"/>
      <c r="CD499" s="770"/>
      <c r="CE499" s="647" t="s">
        <v>4994</v>
      </c>
      <c r="CF499" s="647"/>
      <c r="CG499" s="647"/>
      <c r="CH499" s="647"/>
      <c r="CI499" s="647"/>
      <c r="CJ499" s="647"/>
      <c r="CK499" s="849" t="s">
        <v>4996</v>
      </c>
      <c r="CL499" s="849" t="s">
        <v>4998</v>
      </c>
      <c r="CM499" s="850" t="s">
        <v>5000</v>
      </c>
      <c r="CN499" s="851"/>
      <c r="CO499" s="851"/>
      <c r="CP499" s="852"/>
      <c r="CQ499" s="849" t="s">
        <v>5002</v>
      </c>
      <c r="CR499" s="849" t="s">
        <v>5004</v>
      </c>
      <c r="CS499" s="849" t="s">
        <v>5006</v>
      </c>
      <c r="CT499" s="849" t="s">
        <v>5008</v>
      </c>
      <c r="CU499" s="647" t="s">
        <v>5009</v>
      </c>
    </row>
    <row r="500" spans="1:104" s="211" customFormat="1" ht="24" customHeight="1">
      <c r="A500" s="18"/>
      <c r="B500" s="181"/>
      <c r="C500" s="445"/>
      <c r="D500" s="445"/>
      <c r="E500" s="445"/>
      <c r="F500" s="445"/>
      <c r="G500" s="445"/>
      <c r="H500" s="445"/>
      <c r="I500" s="183" t="s">
        <v>5144</v>
      </c>
      <c r="J500" s="183" t="s">
        <v>5145</v>
      </c>
      <c r="K500" s="183" t="s">
        <v>5146</v>
      </c>
      <c r="L500" s="183" t="s">
        <v>5147</v>
      </c>
      <c r="M500" s="183" t="s">
        <v>5148</v>
      </c>
      <c r="N500" s="183" t="s">
        <v>5149</v>
      </c>
      <c r="O500" s="183" t="s">
        <v>5150</v>
      </c>
      <c r="P500" s="183" t="s">
        <v>5151</v>
      </c>
      <c r="Q500" s="183" t="s">
        <v>5152</v>
      </c>
      <c r="R500" s="183" t="s">
        <v>5153</v>
      </c>
      <c r="S500" s="183" t="s">
        <v>5154</v>
      </c>
      <c r="T500" s="659"/>
      <c r="U500" s="659"/>
      <c r="V500" s="183" t="s">
        <v>5155</v>
      </c>
      <c r="W500" s="183" t="s">
        <v>5156</v>
      </c>
      <c r="X500" s="183" t="s">
        <v>5157</v>
      </c>
      <c r="Y500" s="183" t="s">
        <v>5158</v>
      </c>
      <c r="Z500" s="659"/>
      <c r="AA500" s="659"/>
      <c r="AB500" s="659"/>
      <c r="AC500" s="659"/>
      <c r="AD500" s="659"/>
      <c r="AE500" s="213"/>
      <c r="AF500" s="210"/>
      <c r="AV500" s="188" t="s">
        <v>5144</v>
      </c>
      <c r="AW500" s="188" t="s">
        <v>5145</v>
      </c>
      <c r="AX500" s="188" t="s">
        <v>5146</v>
      </c>
      <c r="AY500" s="188" t="s">
        <v>5147</v>
      </c>
      <c r="AZ500" s="188" t="s">
        <v>5148</v>
      </c>
      <c r="BA500" s="188" t="s">
        <v>5149</v>
      </c>
      <c r="BB500" s="188" t="s">
        <v>5150</v>
      </c>
      <c r="BC500" s="188" t="s">
        <v>5151</v>
      </c>
      <c r="BD500" s="188" t="s">
        <v>5152</v>
      </c>
      <c r="BE500" s="188" t="s">
        <v>5153</v>
      </c>
      <c r="BF500" s="188" t="s">
        <v>5154</v>
      </c>
      <c r="BG500" s="809"/>
      <c r="BH500" s="809"/>
      <c r="BI500" s="188" t="s">
        <v>5155</v>
      </c>
      <c r="BJ500" s="188" t="s">
        <v>5156</v>
      </c>
      <c r="BK500" s="188" t="s">
        <v>5157</v>
      </c>
      <c r="BL500" s="188" t="s">
        <v>5158</v>
      </c>
      <c r="BM500" s="809"/>
      <c r="BN500" s="809"/>
      <c r="BO500" s="809"/>
      <c r="BP500" s="809"/>
      <c r="BQ500" s="647"/>
      <c r="BZ500" s="188" t="s">
        <v>5144</v>
      </c>
      <c r="CA500" s="188" t="s">
        <v>5145</v>
      </c>
      <c r="CB500" s="188" t="s">
        <v>5146</v>
      </c>
      <c r="CC500" s="188" t="s">
        <v>5147</v>
      </c>
      <c r="CD500" s="188" t="s">
        <v>5148</v>
      </c>
      <c r="CE500" s="188" t="s">
        <v>5149</v>
      </c>
      <c r="CF500" s="188" t="s">
        <v>5150</v>
      </c>
      <c r="CG500" s="188" t="s">
        <v>5151</v>
      </c>
      <c r="CH500" s="188" t="s">
        <v>5152</v>
      </c>
      <c r="CI500" s="188" t="s">
        <v>5153</v>
      </c>
      <c r="CJ500" s="188" t="s">
        <v>5154</v>
      </c>
      <c r="CK500" s="809"/>
      <c r="CL500" s="809"/>
      <c r="CM500" s="188" t="s">
        <v>5155</v>
      </c>
      <c r="CN500" s="188" t="s">
        <v>5156</v>
      </c>
      <c r="CO500" s="188" t="s">
        <v>5157</v>
      </c>
      <c r="CP500" s="188" t="s">
        <v>5158</v>
      </c>
      <c r="CQ500" s="809"/>
      <c r="CR500" s="809"/>
      <c r="CS500" s="809"/>
      <c r="CT500" s="809"/>
      <c r="CU500" s="647"/>
      <c r="CY500" s="839" t="s">
        <v>5104</v>
      </c>
      <c r="CZ500" s="839"/>
    </row>
    <row r="501" spans="1:104" s="211" customFormat="1" ht="15" customHeight="1">
      <c r="A501" s="18"/>
      <c r="B501" s="51"/>
      <c r="C501" s="47" t="s">
        <v>5846</v>
      </c>
      <c r="D501" s="580" t="s">
        <v>385</v>
      </c>
      <c r="E501" s="580"/>
      <c r="F501" s="580"/>
      <c r="G501" s="580"/>
      <c r="H501" s="580"/>
      <c r="I501" s="103"/>
      <c r="J501" s="103"/>
      <c r="K501" s="103"/>
      <c r="L501" s="103"/>
      <c r="M501" s="103"/>
      <c r="N501" s="103"/>
      <c r="O501" s="103"/>
      <c r="P501" s="103"/>
      <c r="Q501" s="103"/>
      <c r="R501" s="103"/>
      <c r="S501" s="103"/>
      <c r="T501" s="103"/>
      <c r="U501" s="103"/>
      <c r="V501" s="103"/>
      <c r="W501" s="103"/>
      <c r="X501" s="103"/>
      <c r="Y501" s="103"/>
      <c r="Z501" s="103"/>
      <c r="AA501" s="103"/>
      <c r="AB501" s="103"/>
      <c r="AC501" s="103"/>
      <c r="AD501" s="103"/>
      <c r="AE501" s="213"/>
      <c r="AF501" s="210"/>
      <c r="AV501" s="202">
        <v>0</v>
      </c>
      <c r="AW501" s="202">
        <v>0</v>
      </c>
      <c r="AX501" s="202">
        <v>0</v>
      </c>
      <c r="AY501" s="202">
        <v>0</v>
      </c>
      <c r="AZ501" s="202">
        <v>0</v>
      </c>
      <c r="BA501" s="202">
        <v>0</v>
      </c>
      <c r="BB501" s="202">
        <v>0</v>
      </c>
      <c r="BC501" s="202">
        <v>0</v>
      </c>
      <c r="BD501" s="202">
        <v>0</v>
      </c>
      <c r="BE501" s="202">
        <v>0</v>
      </c>
      <c r="BF501" s="202">
        <v>0</v>
      </c>
      <c r="BG501" s="202">
        <v>0</v>
      </c>
      <c r="BH501" s="202">
        <v>0</v>
      </c>
      <c r="BI501" s="202">
        <v>0</v>
      </c>
      <c r="BJ501" s="202">
        <v>0</v>
      </c>
      <c r="BK501" s="202">
        <v>0</v>
      </c>
      <c r="BL501" s="202">
        <v>0</v>
      </c>
      <c r="BM501" s="202">
        <v>0</v>
      </c>
      <c r="BN501" s="202">
        <v>0</v>
      </c>
      <c r="BO501" s="202">
        <v>0</v>
      </c>
      <c r="BP501" s="202">
        <v>0</v>
      </c>
      <c r="BQ501" s="202">
        <v>0</v>
      </c>
      <c r="BZ501" s="202">
        <f>IF($AH$96=$AJ$96,0,
IF(OR(AND($BS$105="NS",I501&lt;&gt;"NA",OR(I501="NS",I501=0)),AND($BS$105="NA",I501&lt;&gt;"NS",OR(I501="NA",I501=0))),0,
IF(OR(AND($BS$105&lt;&gt;"NS",$BS$105&lt;&gt;"NA",I501&lt;&gt;"NS",I501&lt;&gt;"NA",I501&gt;$BS$105),
AND(I501&gt;0,OR($BS$105="NS",$BS$105="NA")),
AND($BS$105&lt;&gt;"NS",$BS$105&lt;&gt;"NA",$BS$105&gt;=0,I501="NA"),
AND($BS$105&lt;&gt;"NS",$BS$105&lt;&gt;"NA",$BS$105=0,I501="NS")),1,0)))</f>
        <v>0</v>
      </c>
      <c r="CA501" s="202">
        <f t="shared" ref="CA501" si="914">IF($AH$96=$AJ$96,0,
IF(OR(AND($BS$105="NS",J501&lt;&gt;"NA",OR(J501="NS",J501=0)),AND($BS$105="NA",J501&lt;&gt;"NS",OR(J501="NA",J501=0))),0,
IF(OR(AND($BS$105&lt;&gt;"NS",$BS$105&lt;&gt;"NA",J501&lt;&gt;"NS",J501&lt;&gt;"NA",J501&gt;$BS$105),
AND(J501&gt;0,OR($BS$105="NS",$BS$105="NA")),
AND($BS$105&lt;&gt;"NS",$BS$105&lt;&gt;"NA",$BS$105&gt;=0,J501="NA"),
AND($BS$105&lt;&gt;"NS",$BS$105&lt;&gt;"NA",$BS$105=0,J501="NS")),1,0)))</f>
        <v>0</v>
      </c>
      <c r="CB501" s="202">
        <f t="shared" ref="CB501" si="915">IF($AH$96=$AJ$96,0,
IF(OR(AND($BS$105="NS",K501&lt;&gt;"NA",OR(K501="NS",K501=0)),AND($BS$105="NA",K501&lt;&gt;"NS",OR(K501="NA",K501=0))),0,
IF(OR(AND($BS$105&lt;&gt;"NS",$BS$105&lt;&gt;"NA",K501&lt;&gt;"NS",K501&lt;&gt;"NA",K501&gt;$BS$105),
AND(K501&gt;0,OR($BS$105="NS",$BS$105="NA")),
AND($BS$105&lt;&gt;"NS",$BS$105&lt;&gt;"NA",$BS$105&gt;=0,K501="NA"),
AND($BS$105&lt;&gt;"NS",$BS$105&lt;&gt;"NA",$BS$105=0,K501="NS")),1,0)))</f>
        <v>0</v>
      </c>
      <c r="CC501" s="202">
        <f t="shared" ref="CC501" si="916">IF($AH$96=$AJ$96,0,
IF(OR(AND($BS$105="NS",L501&lt;&gt;"NA",OR(L501="NS",L501=0)),AND($BS$105="NA",L501&lt;&gt;"NS",OR(L501="NA",L501=0))),0,
IF(OR(AND($BS$105&lt;&gt;"NS",$BS$105&lt;&gt;"NA",L501&lt;&gt;"NS",L501&lt;&gt;"NA",L501&gt;$BS$105),
AND(L501&gt;0,OR($BS$105="NS",$BS$105="NA")),
AND($BS$105&lt;&gt;"NS",$BS$105&lt;&gt;"NA",$BS$105&gt;=0,L501="NA"),
AND($BS$105&lt;&gt;"NS",$BS$105&lt;&gt;"NA",$BS$105=0,L501="NS")),1,0)))</f>
        <v>0</v>
      </c>
      <c r="CD501" s="202">
        <f t="shared" ref="CD501" si="917">IF($AH$96=$AJ$96,0,
IF(OR(AND($BS$105="NS",M501&lt;&gt;"NA",OR(M501="NS",M501=0)),AND($BS$105="NA",M501&lt;&gt;"NS",OR(M501="NA",M501=0))),0,
IF(OR(AND($BS$105&lt;&gt;"NS",$BS$105&lt;&gt;"NA",M501&lt;&gt;"NS",M501&lt;&gt;"NA",M501&gt;$BS$105),
AND(M501&gt;0,OR($BS$105="NS",$BS$105="NA")),
AND($BS$105&lt;&gt;"NS",$BS$105&lt;&gt;"NA",$BS$105&gt;=0,M501="NA"),
AND($BS$105&lt;&gt;"NS",$BS$105&lt;&gt;"NA",$BS$105=0,M501="NS")),1,0)))</f>
        <v>0</v>
      </c>
      <c r="CE501" s="202">
        <f t="shared" ref="CE501" si="918">IF($AH$96=$AJ$96,0,
IF(OR(AND($BS$105="NS",N501&lt;&gt;"NA",OR(N501="NS",N501=0)),AND($BS$105="NA",N501&lt;&gt;"NS",OR(N501="NA",N501=0))),0,
IF(OR(AND($BS$105&lt;&gt;"NS",$BS$105&lt;&gt;"NA",N501&lt;&gt;"NS",N501&lt;&gt;"NA",N501&gt;$BS$105),
AND(N501&gt;0,OR($BS$105="NS",$BS$105="NA")),
AND($BS$105&lt;&gt;"NS",$BS$105&lt;&gt;"NA",$BS$105&gt;=0,N501="NA"),
AND($BS$105&lt;&gt;"NS",$BS$105&lt;&gt;"NA",$BS$105=0,N501="NS")),1,0)))</f>
        <v>0</v>
      </c>
      <c r="CF501" s="202">
        <f t="shared" ref="CF501" si="919">IF($AH$96=$AJ$96,0,
IF(OR(AND($BS$105="NS",O501&lt;&gt;"NA",OR(O501="NS",O501=0)),AND($BS$105="NA",O501&lt;&gt;"NS",OR(O501="NA",O501=0))),0,
IF(OR(AND($BS$105&lt;&gt;"NS",$BS$105&lt;&gt;"NA",O501&lt;&gt;"NS",O501&lt;&gt;"NA",O501&gt;$BS$105),
AND(O501&gt;0,OR($BS$105="NS",$BS$105="NA")),
AND($BS$105&lt;&gt;"NS",$BS$105&lt;&gt;"NA",$BS$105&gt;=0,O501="NA"),
AND($BS$105&lt;&gt;"NS",$BS$105&lt;&gt;"NA",$BS$105=0,O501="NS")),1,0)))</f>
        <v>0</v>
      </c>
      <c r="CG501" s="202">
        <f t="shared" ref="CG501" si="920">IF($AH$96=$AJ$96,0,
IF(OR(AND($BS$105="NS",P501&lt;&gt;"NA",OR(P501="NS",P501=0)),AND($BS$105="NA",P501&lt;&gt;"NS",OR(P501="NA",P501=0))),0,
IF(OR(AND($BS$105&lt;&gt;"NS",$BS$105&lt;&gt;"NA",P501&lt;&gt;"NS",P501&lt;&gt;"NA",P501&gt;$BS$105),
AND(P501&gt;0,OR($BS$105="NS",$BS$105="NA")),
AND($BS$105&lt;&gt;"NS",$BS$105&lt;&gt;"NA",$BS$105&gt;=0,P501="NA"),
AND($BS$105&lt;&gt;"NS",$BS$105&lt;&gt;"NA",$BS$105=0,P501="NS")),1,0)))</f>
        <v>0</v>
      </c>
      <c r="CH501" s="202">
        <f t="shared" ref="CH501" si="921">IF($AH$96=$AJ$96,0,
IF(OR(AND($BS$105="NS",Q501&lt;&gt;"NA",OR(Q501="NS",Q501=0)),AND($BS$105="NA",Q501&lt;&gt;"NS",OR(Q501="NA",Q501=0))),0,
IF(OR(AND($BS$105&lt;&gt;"NS",$BS$105&lt;&gt;"NA",Q501&lt;&gt;"NS",Q501&lt;&gt;"NA",Q501&gt;$BS$105),
AND(Q501&gt;0,OR($BS$105="NS",$BS$105="NA")),
AND($BS$105&lt;&gt;"NS",$BS$105&lt;&gt;"NA",$BS$105&gt;=0,Q501="NA"),
AND($BS$105&lt;&gt;"NS",$BS$105&lt;&gt;"NA",$BS$105=0,Q501="NS")),1,0)))</f>
        <v>0</v>
      </c>
      <c r="CI501" s="202">
        <f t="shared" ref="CI501" si="922">IF($AH$96=$AJ$96,0,
IF(OR(AND($BS$105="NS",R501&lt;&gt;"NA",OR(R501="NS",R501=0)),AND($BS$105="NA",R501&lt;&gt;"NS",OR(R501="NA",R501=0))),0,
IF(OR(AND($BS$105&lt;&gt;"NS",$BS$105&lt;&gt;"NA",R501&lt;&gt;"NS",R501&lt;&gt;"NA",R501&gt;$BS$105),
AND(R501&gt;0,OR($BS$105="NS",$BS$105="NA")),
AND($BS$105&lt;&gt;"NS",$BS$105&lt;&gt;"NA",$BS$105&gt;=0,R501="NA"),
AND($BS$105&lt;&gt;"NS",$BS$105&lt;&gt;"NA",$BS$105=0,R501="NS")),1,0)))</f>
        <v>0</v>
      </c>
      <c r="CJ501" s="202">
        <f t="shared" ref="CJ501" si="923">IF($AH$96=$AJ$96,0,
IF(OR(AND($BS$105="NS",S501&lt;&gt;"NA",OR(S501="NS",S501=0)),AND($BS$105="NA",S501&lt;&gt;"NS",OR(S501="NA",S501=0))),0,
IF(OR(AND($BS$105&lt;&gt;"NS",$BS$105&lt;&gt;"NA",S501&lt;&gt;"NS",S501&lt;&gt;"NA",S501&gt;$BS$105),
AND(S501&gt;0,OR($BS$105="NS",$BS$105="NA")),
AND($BS$105&lt;&gt;"NS",$BS$105&lt;&gt;"NA",$BS$105&gt;=0,S501="NA"),
AND($BS$105&lt;&gt;"NS",$BS$105&lt;&gt;"NA",$BS$105=0,S501="NS")),1,0)))</f>
        <v>0</v>
      </c>
      <c r="CK501" s="202">
        <f t="shared" ref="CK501" si="924">IF($AH$96=$AJ$96,0,
IF(OR(AND($BS$105="NS",T501&lt;&gt;"NA",OR(T501="NS",T501=0)),AND($BS$105="NA",T501&lt;&gt;"NS",OR(T501="NA",T501=0))),0,
IF(OR(AND($BS$105&lt;&gt;"NS",$BS$105&lt;&gt;"NA",T501&lt;&gt;"NS",T501&lt;&gt;"NA",T501&gt;$BS$105),
AND(T501&gt;0,OR($BS$105="NS",$BS$105="NA")),
AND($BS$105&lt;&gt;"NS",$BS$105&lt;&gt;"NA",$BS$105&gt;=0,T501="NA"),
AND($BS$105&lt;&gt;"NS",$BS$105&lt;&gt;"NA",$BS$105=0,T501="NS")),1,0)))</f>
        <v>0</v>
      </c>
      <c r="CL501" s="202">
        <f t="shared" ref="CL501" si="925">IF($AH$96=$AJ$96,0,
IF(OR(AND($BS$105="NS",U501&lt;&gt;"NA",OR(U501="NS",U501=0)),AND($BS$105="NA",U501&lt;&gt;"NS",OR(U501="NA",U501=0))),0,
IF(OR(AND($BS$105&lt;&gt;"NS",$BS$105&lt;&gt;"NA",U501&lt;&gt;"NS",U501&lt;&gt;"NA",U501&gt;$BS$105),
AND(U501&gt;0,OR($BS$105="NS",$BS$105="NA")),
AND($BS$105&lt;&gt;"NS",$BS$105&lt;&gt;"NA",$BS$105&gt;=0,U501="NA"),
AND($BS$105&lt;&gt;"NS",$BS$105&lt;&gt;"NA",$BS$105=0,U501="NS")),1,0)))</f>
        <v>0</v>
      </c>
      <c r="CM501" s="202">
        <f t="shared" ref="CM501" si="926">IF($AH$96=$AJ$96,0,
IF(OR(AND($BS$105="NS",V501&lt;&gt;"NA",OR(V501="NS",V501=0)),AND($BS$105="NA",V501&lt;&gt;"NS",OR(V501="NA",V501=0))),0,
IF(OR(AND($BS$105&lt;&gt;"NS",$BS$105&lt;&gt;"NA",V501&lt;&gt;"NS",V501&lt;&gt;"NA",V501&gt;$BS$105),
AND(V501&gt;0,OR($BS$105="NS",$BS$105="NA")),
AND($BS$105&lt;&gt;"NS",$BS$105&lt;&gt;"NA",$BS$105&gt;=0,V501="NA"),
AND($BS$105&lt;&gt;"NS",$BS$105&lt;&gt;"NA",$BS$105=0,V501="NS")),1,0)))</f>
        <v>0</v>
      </c>
      <c r="CN501" s="202">
        <f t="shared" ref="CN501" si="927">IF($AH$96=$AJ$96,0,
IF(OR(AND($BS$105="NS",W501&lt;&gt;"NA",OR(W501="NS",W501=0)),AND($BS$105="NA",W501&lt;&gt;"NS",OR(W501="NA",W501=0))),0,
IF(OR(AND($BS$105&lt;&gt;"NS",$BS$105&lt;&gt;"NA",W501&lt;&gt;"NS",W501&lt;&gt;"NA",W501&gt;$BS$105),
AND(W501&gt;0,OR($BS$105="NS",$BS$105="NA")),
AND($BS$105&lt;&gt;"NS",$BS$105&lt;&gt;"NA",$BS$105&gt;=0,W501="NA"),
AND($BS$105&lt;&gt;"NS",$BS$105&lt;&gt;"NA",$BS$105=0,W501="NS")),1,0)))</f>
        <v>0</v>
      </c>
      <c r="CO501" s="202">
        <f t="shared" ref="CO501" si="928">IF($AH$96=$AJ$96,0,
IF(OR(AND($BS$105="NS",X501&lt;&gt;"NA",OR(X501="NS",X501=0)),AND($BS$105="NA",X501&lt;&gt;"NS",OR(X501="NA",X501=0))),0,
IF(OR(AND($BS$105&lt;&gt;"NS",$BS$105&lt;&gt;"NA",X501&lt;&gt;"NS",X501&lt;&gt;"NA",X501&gt;$BS$105),
AND(X501&gt;0,OR($BS$105="NS",$BS$105="NA")),
AND($BS$105&lt;&gt;"NS",$BS$105&lt;&gt;"NA",$BS$105&gt;=0,X501="NA"),
AND($BS$105&lt;&gt;"NS",$BS$105&lt;&gt;"NA",$BS$105=0,X501="NS")),1,0)))</f>
        <v>0</v>
      </c>
      <c r="CP501" s="202">
        <f t="shared" ref="CP501" si="929">IF($AH$96=$AJ$96,0,
IF(OR(AND($BS$105="NS",Y501&lt;&gt;"NA",OR(Y501="NS",Y501=0)),AND($BS$105="NA",Y501&lt;&gt;"NS",OR(Y501="NA",Y501=0))),0,
IF(OR(AND($BS$105&lt;&gt;"NS",$BS$105&lt;&gt;"NA",Y501&lt;&gt;"NS",Y501&lt;&gt;"NA",Y501&gt;$BS$105),
AND(Y501&gt;0,OR($BS$105="NS",$BS$105="NA")),
AND($BS$105&lt;&gt;"NS",$BS$105&lt;&gt;"NA",$BS$105&gt;=0,Y501="NA"),
AND($BS$105&lt;&gt;"NS",$BS$105&lt;&gt;"NA",$BS$105=0,Y501="NS")),1,0)))</f>
        <v>0</v>
      </c>
      <c r="CQ501" s="202">
        <f t="shared" ref="CQ501" si="930">IF($AH$96=$AJ$96,0,
IF(OR(AND($BS$105="NS",Z501&lt;&gt;"NA",OR(Z501="NS",Z501=0)),AND($BS$105="NA",Z501&lt;&gt;"NS",OR(Z501="NA",Z501=0))),0,
IF(OR(AND($BS$105&lt;&gt;"NS",$BS$105&lt;&gt;"NA",Z501&lt;&gt;"NS",Z501&lt;&gt;"NA",Z501&gt;$BS$105),
AND(Z501&gt;0,OR($BS$105="NS",$BS$105="NA")),
AND($BS$105&lt;&gt;"NS",$BS$105&lt;&gt;"NA",$BS$105&gt;=0,Z501="NA"),
AND($BS$105&lt;&gt;"NS",$BS$105&lt;&gt;"NA",$BS$105=0,Z501="NS")),1,0)))</f>
        <v>0</v>
      </c>
      <c r="CR501" s="202">
        <f t="shared" ref="CR501" si="931">IF($AH$96=$AJ$96,0,
IF(OR(AND($BS$105="NS",AA501&lt;&gt;"NA",OR(AA501="NS",AA501=0)),AND($BS$105="NA",AA501&lt;&gt;"NS",OR(AA501="NA",AA501=0))),0,
IF(OR(AND($BS$105&lt;&gt;"NS",$BS$105&lt;&gt;"NA",AA501&lt;&gt;"NS",AA501&lt;&gt;"NA",AA501&gt;$BS$105),
AND(AA501&gt;0,OR($BS$105="NS",$BS$105="NA")),
AND($BS$105&lt;&gt;"NS",$BS$105&lt;&gt;"NA",$BS$105&gt;=0,AA501="NA"),
AND($BS$105&lt;&gt;"NS",$BS$105&lt;&gt;"NA",$BS$105=0,AA501="NS")),1,0)))</f>
        <v>0</v>
      </c>
      <c r="CS501" s="202">
        <f t="shared" ref="CS501" si="932">IF($AH$96=$AJ$96,0,
IF(OR(AND($BS$105="NS",AB501&lt;&gt;"NA",OR(AB501="NS",AB501=0)),AND($BS$105="NA",AB501&lt;&gt;"NS",OR(AB501="NA",AB501=0))),0,
IF(OR(AND($BS$105&lt;&gt;"NS",$BS$105&lt;&gt;"NA",AB501&lt;&gt;"NS",AB501&lt;&gt;"NA",AB501&gt;$BS$105),
AND(AB501&gt;0,OR($BS$105="NS",$BS$105="NA")),
AND($BS$105&lt;&gt;"NS",$BS$105&lt;&gt;"NA",$BS$105&gt;=0,AB501="NA"),
AND($BS$105&lt;&gt;"NS",$BS$105&lt;&gt;"NA",$BS$105=0,AB501="NS")),1,0)))</f>
        <v>0</v>
      </c>
      <c r="CT501" s="202">
        <f t="shared" ref="CT501" si="933">IF($AH$96=$AJ$96,0,
IF(OR(AND($BS$105="NS",AC501&lt;&gt;"NA",OR(AC501="NS",AC501=0)),AND($BS$105="NA",AC501&lt;&gt;"NS",OR(AC501="NA",AC501=0))),0,
IF(OR(AND($BS$105&lt;&gt;"NS",$BS$105&lt;&gt;"NA",AC501&lt;&gt;"NS",AC501&lt;&gt;"NA",AC501&gt;$BS$105),
AND(AC501&gt;0,OR($BS$105="NS",$BS$105="NA")),
AND($BS$105&lt;&gt;"NS",$BS$105&lt;&gt;"NA",$BS$105&gt;=0,AC501="NA"),
AND($BS$105&lt;&gt;"NS",$BS$105&lt;&gt;"NA",$BS$105=0,AC501="NS")),1,0)))</f>
        <v>0</v>
      </c>
      <c r="CU501" s="202">
        <f t="shared" ref="CU501" si="934">IF($AH$96=$AJ$96,0,
IF(OR(AND($BS$105="NS",AD501&lt;&gt;"NA",OR(AD501="NS",AD501=0)),AND($BS$105="NA",AD501&lt;&gt;"NS",OR(AD501="NA",AD501=0))),0,
IF(OR(AND($BS$105&lt;&gt;"NS",$BS$105&lt;&gt;"NA",AD501&lt;&gt;"NS",AD501&lt;&gt;"NA",AD501&gt;$BS$105),
AND(AD501&gt;0,OR($BS$105="NS",$BS$105="NA")),
AND($BS$105&lt;&gt;"NS",$BS$105&lt;&gt;"NA",$BS$105&gt;=0,AD501="NA"),
AND($BS$105&lt;&gt;"NS",$BS$105&lt;&gt;"NA",$BS$105=0,AD501="NS")),1,0)))</f>
        <v>0</v>
      </c>
      <c r="CY501" s="563">
        <f t="shared" ref="CY501:CY546" si="935">IF($AH$440=$AJ$440,0,IF(OR(AND(D501="",COUNTBLANK(I501:AD501)=22),AND(D501&lt;&gt;"",AS449=1,COUNTBLANK(I501:AD501)=22),AND(D501&lt;&gt;"",AS449=0,COUNTIF(AV501:BQ501,0)=COUNTA(I501:AD501))),0,1))</f>
        <v>0</v>
      </c>
      <c r="CZ501" s="563"/>
    </row>
    <row r="502" spans="1:104" s="211" customFormat="1" ht="15" customHeight="1">
      <c r="A502" s="18"/>
      <c r="B502" s="51"/>
      <c r="C502" s="47" t="s">
        <v>4992</v>
      </c>
      <c r="D502" s="580" t="str">
        <f>IF(CNGE_2024_M3_Secc1!D53="","",CNGE_2024_M3_Secc1!D53)</f>
        <v/>
      </c>
      <c r="E502" s="580"/>
      <c r="F502" s="580"/>
      <c r="G502" s="580"/>
      <c r="H502" s="580"/>
      <c r="I502" s="103"/>
      <c r="J502" s="103"/>
      <c r="K502" s="103"/>
      <c r="L502" s="103"/>
      <c r="M502" s="103"/>
      <c r="N502" s="103"/>
      <c r="O502" s="103"/>
      <c r="P502" s="103"/>
      <c r="Q502" s="103"/>
      <c r="R502" s="103"/>
      <c r="S502" s="103"/>
      <c r="T502" s="103"/>
      <c r="U502" s="103"/>
      <c r="V502" s="103"/>
      <c r="W502" s="103"/>
      <c r="X502" s="103"/>
      <c r="Y502" s="103"/>
      <c r="Z502" s="103"/>
      <c r="AA502" s="103"/>
      <c r="AB502" s="103"/>
      <c r="AC502" s="103"/>
      <c r="AD502" s="103"/>
      <c r="AE502" s="213"/>
      <c r="AF502" s="210"/>
      <c r="AV502" s="202" t="e" cm="1">
        <f t="array" ref="AV502">IF(CNGE_2024_M3_Secc1!$AO$111=CNGE_2024_M3_Secc1!$AQ$111,O,IF(CNGE_2024_M3_Secc1!I171="",1,0))</f>
        <v>#NAME?</v>
      </c>
      <c r="AW502" s="202" t="e" cm="1">
        <f t="array" ref="AW502">IF(CNGE_2024_M3_Secc1!$AO$111=CNGE_2024_M3_Secc1!$AQ$111,O,IF(CNGE_2024_M3_Secc1!J171="",1,0))</f>
        <v>#NAME?</v>
      </c>
      <c r="AX502" s="202" t="e" cm="1">
        <f t="array" ref="AX502">IF(CNGE_2024_M3_Secc1!$AO$111=CNGE_2024_M3_Secc1!$AQ$111,O,IF(CNGE_2024_M3_Secc1!K171="",1,0))</f>
        <v>#NAME?</v>
      </c>
      <c r="AY502" s="202" t="e" cm="1">
        <f t="array" ref="AY502">IF(CNGE_2024_M3_Secc1!$AO$111=CNGE_2024_M3_Secc1!$AQ$111,O,IF(CNGE_2024_M3_Secc1!L171="",1,0))</f>
        <v>#NAME?</v>
      </c>
      <c r="AZ502" s="202" t="e" cm="1">
        <f t="array" ref="AZ502">IF(CNGE_2024_M3_Secc1!$AO$111=CNGE_2024_M3_Secc1!$AQ$111,O,IF(CNGE_2024_M3_Secc1!M171="",1,0))</f>
        <v>#NAME?</v>
      </c>
      <c r="BA502" s="202" t="e" cm="1">
        <f t="array" ref="BA502">IF(CNGE_2024_M3_Secc1!$AO$111=CNGE_2024_M3_Secc1!$AQ$111,O,IF(CNGE_2024_M3_Secc1!N171="",1,0))</f>
        <v>#NAME?</v>
      </c>
      <c r="BB502" s="202" t="e" cm="1">
        <f t="array" ref="BB502">IF(CNGE_2024_M3_Secc1!$AO$111=CNGE_2024_M3_Secc1!$AQ$111,O,IF(CNGE_2024_M3_Secc1!O171="",1,0))</f>
        <v>#NAME?</v>
      </c>
      <c r="BC502" s="202" t="e" cm="1">
        <f t="array" ref="BC502">IF(CNGE_2024_M3_Secc1!$AO$111=CNGE_2024_M3_Secc1!$AQ$111,O,IF(CNGE_2024_M3_Secc1!P171="",1,0))</f>
        <v>#NAME?</v>
      </c>
      <c r="BD502" s="202" t="e" cm="1">
        <f t="array" ref="BD502">IF(CNGE_2024_M3_Secc1!$AO$111=CNGE_2024_M3_Secc1!$AQ$111,O,IF(CNGE_2024_M3_Secc1!Q171="",1,0))</f>
        <v>#NAME?</v>
      </c>
      <c r="BE502" s="202" t="e" cm="1">
        <f t="array" ref="BE502">IF(CNGE_2024_M3_Secc1!$AO$111=CNGE_2024_M3_Secc1!$AQ$111,O,IF(CNGE_2024_M3_Secc1!R171="",1,0))</f>
        <v>#NAME?</v>
      </c>
      <c r="BF502" s="202" t="e" cm="1">
        <f t="array" ref="BF502">IF(CNGE_2024_M3_Secc1!$AO$111=CNGE_2024_M3_Secc1!$AQ$111,O,IF(CNGE_2024_M3_Secc1!S171="",1,0))</f>
        <v>#NAME?</v>
      </c>
      <c r="BG502" s="202" t="e" cm="1">
        <f t="array" ref="BG502">IF(CNGE_2024_M3_Secc1!$AO$111=CNGE_2024_M3_Secc1!$AQ$111,O,IF(CNGE_2024_M3_Secc1!T171="",1,0))</f>
        <v>#NAME?</v>
      </c>
      <c r="BH502" s="202" t="e" cm="1">
        <f t="array" ref="BH502">IF(CNGE_2024_M3_Secc1!$AO$111=CNGE_2024_M3_Secc1!$AQ$111,O,IF(CNGE_2024_M3_Secc1!U171="",1,0))</f>
        <v>#NAME?</v>
      </c>
      <c r="BI502" s="202" t="e" cm="1">
        <f t="array" ref="BI502">IF(CNGE_2024_M3_Secc1!$AO$111=CNGE_2024_M3_Secc1!$AQ$111,O,IF(CNGE_2024_M3_Secc1!V171="",1,0))</f>
        <v>#NAME?</v>
      </c>
      <c r="BJ502" s="202" t="e" cm="1">
        <f t="array" ref="BJ502">IF(CNGE_2024_M3_Secc1!$AO$111=CNGE_2024_M3_Secc1!$AQ$111,O,IF(CNGE_2024_M3_Secc1!W171="",1,0))</f>
        <v>#NAME?</v>
      </c>
      <c r="BK502" s="202" t="e" cm="1">
        <f t="array" ref="BK502">IF(CNGE_2024_M3_Secc1!$AO$111=CNGE_2024_M3_Secc1!$AQ$111,O,IF(CNGE_2024_M3_Secc1!X171="",1,0))</f>
        <v>#NAME?</v>
      </c>
      <c r="BL502" s="202" t="e" cm="1">
        <f t="array" ref="BL502">IF(CNGE_2024_M3_Secc1!$AO$111=CNGE_2024_M3_Secc1!$AQ$111,O,IF(CNGE_2024_M3_Secc1!Y171="",1,0))</f>
        <v>#NAME?</v>
      </c>
      <c r="BM502" s="202" t="e" cm="1">
        <f t="array" ref="BM502">IF(CNGE_2024_M3_Secc1!$AO$111=CNGE_2024_M3_Secc1!$AQ$111,O,IF(CNGE_2024_M3_Secc1!Z171="",1,0))</f>
        <v>#NAME?</v>
      </c>
      <c r="BN502" s="202" t="e" cm="1">
        <f t="array" ref="BN502">IF(CNGE_2024_M3_Secc1!$AO$111=CNGE_2024_M3_Secc1!$AQ$111,O,IF(CNGE_2024_M3_Secc1!AA171="",1,0))</f>
        <v>#NAME?</v>
      </c>
      <c r="BO502" s="202" t="e" cm="1">
        <f t="array" ref="BO502">IF(CNGE_2024_M3_Secc1!$AO$111=CNGE_2024_M3_Secc1!$AQ$111,O,IF(CNGE_2024_M3_Secc1!AB171="",1,0))</f>
        <v>#NAME?</v>
      </c>
      <c r="BP502" s="202" t="e" cm="1">
        <f t="array" ref="BP502">IF(CNGE_2024_M3_Secc1!$AO$111=CNGE_2024_M3_Secc1!$AQ$111,O,IF(CNGE_2024_M3_Secc1!AC171="",1,0))</f>
        <v>#NAME?</v>
      </c>
      <c r="BQ502" s="202" t="e" cm="1">
        <f t="array" ref="BQ502">IF(CNGE_2024_M3_Secc1!$AO$111=CNGE_2024_M3_Secc1!$AQ$111,O,IF(CNGE_2024_M3_Secc1!AD171="",1,0))</f>
        <v>#NAME?</v>
      </c>
      <c r="BZ502" s="202">
        <f>IF($AH$96=$AJ$96,0,
IF(OR(AND($BS$106="NS",I502&lt;&gt;"NA",OR(I502="NS",I502=0)),AND($BS$106="NA",I502&lt;&gt;"NS",OR(I502="NA",I502=0))),0,
IF(OR(AND($BS$106&lt;&gt;"NS",$BS$106&lt;&gt;"NA",I502&lt;&gt;"NS",I502&lt;&gt;"NA",I502&gt;$BS$106),
AND(I502&gt;0,OR($BS$106="NS",$BS$106="NA")),
AND($BS$106&lt;&gt;"NS",$BS$106&lt;&gt;"NA",$BS$106&gt;=0,I502="NA"),
AND($BS$106&lt;&gt;"NS",$BS$106&lt;&gt;"NA",$BS$106=0,I502="NS")),1,0)))</f>
        <v>0</v>
      </c>
      <c r="CA502" s="202">
        <f t="shared" ref="CA502" si="936">IF($AH$96=$AJ$96,0,
IF(OR(AND($BS$106="NS",J502&lt;&gt;"NA",OR(J502="NS",J502=0)),AND($BS$106="NA",J502&lt;&gt;"NS",OR(J502="NA",J502=0))),0,
IF(OR(AND($BS$106&lt;&gt;"NS",$BS$106&lt;&gt;"NA",J502&lt;&gt;"NS",J502&lt;&gt;"NA",J502&gt;$BS$106),
AND(J502&gt;0,OR($BS$106="NS",$BS$106="NA")),
AND($BS$106&lt;&gt;"NS",$BS$106&lt;&gt;"NA",$BS$106&gt;=0,J502="NA"),
AND($BS$106&lt;&gt;"NS",$BS$106&lt;&gt;"NA",$BS$106=0,J502="NS")),1,0)))</f>
        <v>0</v>
      </c>
      <c r="CB502" s="202">
        <f t="shared" ref="CB502" si="937">IF($AH$96=$AJ$96,0,
IF(OR(AND($BS$106="NS",K502&lt;&gt;"NA",OR(K502="NS",K502=0)),AND($BS$106="NA",K502&lt;&gt;"NS",OR(K502="NA",K502=0))),0,
IF(OR(AND($BS$106&lt;&gt;"NS",$BS$106&lt;&gt;"NA",K502&lt;&gt;"NS",K502&lt;&gt;"NA",K502&gt;$BS$106),
AND(K502&gt;0,OR($BS$106="NS",$BS$106="NA")),
AND($BS$106&lt;&gt;"NS",$BS$106&lt;&gt;"NA",$BS$106&gt;=0,K502="NA"),
AND($BS$106&lt;&gt;"NS",$BS$106&lt;&gt;"NA",$BS$106=0,K502="NS")),1,0)))</f>
        <v>0</v>
      </c>
      <c r="CC502" s="202">
        <f t="shared" ref="CC502" si="938">IF($AH$96=$AJ$96,0,
IF(OR(AND($BS$106="NS",L502&lt;&gt;"NA",OR(L502="NS",L502=0)),AND($BS$106="NA",L502&lt;&gt;"NS",OR(L502="NA",L502=0))),0,
IF(OR(AND($BS$106&lt;&gt;"NS",$BS$106&lt;&gt;"NA",L502&lt;&gt;"NS",L502&lt;&gt;"NA",L502&gt;$BS$106),
AND(L502&gt;0,OR($BS$106="NS",$BS$106="NA")),
AND($BS$106&lt;&gt;"NS",$BS$106&lt;&gt;"NA",$BS$106&gt;=0,L502="NA"),
AND($BS$106&lt;&gt;"NS",$BS$106&lt;&gt;"NA",$BS$106=0,L502="NS")),1,0)))</f>
        <v>0</v>
      </c>
      <c r="CD502" s="202">
        <f t="shared" ref="CD502" si="939">IF($AH$96=$AJ$96,0,
IF(OR(AND($BS$106="NS",M502&lt;&gt;"NA",OR(M502="NS",M502=0)),AND($BS$106="NA",M502&lt;&gt;"NS",OR(M502="NA",M502=0))),0,
IF(OR(AND($BS$106&lt;&gt;"NS",$BS$106&lt;&gt;"NA",M502&lt;&gt;"NS",M502&lt;&gt;"NA",M502&gt;$BS$106),
AND(M502&gt;0,OR($BS$106="NS",$BS$106="NA")),
AND($BS$106&lt;&gt;"NS",$BS$106&lt;&gt;"NA",$BS$106&gt;=0,M502="NA"),
AND($BS$106&lt;&gt;"NS",$BS$106&lt;&gt;"NA",$BS$106=0,M502="NS")),1,0)))</f>
        <v>0</v>
      </c>
      <c r="CE502" s="202">
        <f t="shared" ref="CE502" si="940">IF($AH$96=$AJ$96,0,
IF(OR(AND($BS$106="NS",N502&lt;&gt;"NA",OR(N502="NS",N502=0)),AND($BS$106="NA",N502&lt;&gt;"NS",OR(N502="NA",N502=0))),0,
IF(OR(AND($BS$106&lt;&gt;"NS",$BS$106&lt;&gt;"NA",N502&lt;&gt;"NS",N502&lt;&gt;"NA",N502&gt;$BS$106),
AND(N502&gt;0,OR($BS$106="NS",$BS$106="NA")),
AND($BS$106&lt;&gt;"NS",$BS$106&lt;&gt;"NA",$BS$106&gt;=0,N502="NA"),
AND($BS$106&lt;&gt;"NS",$BS$106&lt;&gt;"NA",$BS$106=0,N502="NS")),1,0)))</f>
        <v>0</v>
      </c>
      <c r="CF502" s="202">
        <f t="shared" ref="CF502" si="941">IF($AH$96=$AJ$96,0,
IF(OR(AND($BS$106="NS",O502&lt;&gt;"NA",OR(O502="NS",O502=0)),AND($BS$106="NA",O502&lt;&gt;"NS",OR(O502="NA",O502=0))),0,
IF(OR(AND($BS$106&lt;&gt;"NS",$BS$106&lt;&gt;"NA",O502&lt;&gt;"NS",O502&lt;&gt;"NA",O502&gt;$BS$106),
AND(O502&gt;0,OR($BS$106="NS",$BS$106="NA")),
AND($BS$106&lt;&gt;"NS",$BS$106&lt;&gt;"NA",$BS$106&gt;=0,O502="NA"),
AND($BS$106&lt;&gt;"NS",$BS$106&lt;&gt;"NA",$BS$106=0,O502="NS")),1,0)))</f>
        <v>0</v>
      </c>
      <c r="CG502" s="202">
        <f t="shared" ref="CG502" si="942">IF($AH$96=$AJ$96,0,
IF(OR(AND($BS$106="NS",P502&lt;&gt;"NA",OR(P502="NS",P502=0)),AND($BS$106="NA",P502&lt;&gt;"NS",OR(P502="NA",P502=0))),0,
IF(OR(AND($BS$106&lt;&gt;"NS",$BS$106&lt;&gt;"NA",P502&lt;&gt;"NS",P502&lt;&gt;"NA",P502&gt;$BS$106),
AND(P502&gt;0,OR($BS$106="NS",$BS$106="NA")),
AND($BS$106&lt;&gt;"NS",$BS$106&lt;&gt;"NA",$BS$106&gt;=0,P502="NA"),
AND($BS$106&lt;&gt;"NS",$BS$106&lt;&gt;"NA",$BS$106=0,P502="NS")),1,0)))</f>
        <v>0</v>
      </c>
      <c r="CH502" s="202">
        <f t="shared" ref="CH502" si="943">IF($AH$96=$AJ$96,0,
IF(OR(AND($BS$106="NS",Q502&lt;&gt;"NA",OR(Q502="NS",Q502=0)),AND($BS$106="NA",Q502&lt;&gt;"NS",OR(Q502="NA",Q502=0))),0,
IF(OR(AND($BS$106&lt;&gt;"NS",$BS$106&lt;&gt;"NA",Q502&lt;&gt;"NS",Q502&lt;&gt;"NA",Q502&gt;$BS$106),
AND(Q502&gt;0,OR($BS$106="NS",$BS$106="NA")),
AND($BS$106&lt;&gt;"NS",$BS$106&lt;&gt;"NA",$BS$106&gt;=0,Q502="NA"),
AND($BS$106&lt;&gt;"NS",$BS$106&lt;&gt;"NA",$BS$106=0,Q502="NS")),1,0)))</f>
        <v>0</v>
      </c>
      <c r="CI502" s="202">
        <f t="shared" ref="CI502" si="944">IF($AH$96=$AJ$96,0,
IF(OR(AND($BS$106="NS",R502&lt;&gt;"NA",OR(R502="NS",R502=0)),AND($BS$106="NA",R502&lt;&gt;"NS",OR(R502="NA",R502=0))),0,
IF(OR(AND($BS$106&lt;&gt;"NS",$BS$106&lt;&gt;"NA",R502&lt;&gt;"NS",R502&lt;&gt;"NA",R502&gt;$BS$106),
AND(R502&gt;0,OR($BS$106="NS",$BS$106="NA")),
AND($BS$106&lt;&gt;"NS",$BS$106&lt;&gt;"NA",$BS$106&gt;=0,R502="NA"),
AND($BS$106&lt;&gt;"NS",$BS$106&lt;&gt;"NA",$BS$106=0,R502="NS")),1,0)))</f>
        <v>0</v>
      </c>
      <c r="CJ502" s="202">
        <f t="shared" ref="CJ502" si="945">IF($AH$96=$AJ$96,0,
IF(OR(AND($BS$106="NS",S502&lt;&gt;"NA",OR(S502="NS",S502=0)),AND($BS$106="NA",S502&lt;&gt;"NS",OR(S502="NA",S502=0))),0,
IF(OR(AND($BS$106&lt;&gt;"NS",$BS$106&lt;&gt;"NA",S502&lt;&gt;"NS",S502&lt;&gt;"NA",S502&gt;$BS$106),
AND(S502&gt;0,OR($BS$106="NS",$BS$106="NA")),
AND($BS$106&lt;&gt;"NS",$BS$106&lt;&gt;"NA",$BS$106&gt;=0,S502="NA"),
AND($BS$106&lt;&gt;"NS",$BS$106&lt;&gt;"NA",$BS$106=0,S502="NS")),1,0)))</f>
        <v>0</v>
      </c>
      <c r="CK502" s="202">
        <f t="shared" ref="CK502" si="946">IF($AH$96=$AJ$96,0,
IF(OR(AND($BS$106="NS",T502&lt;&gt;"NA",OR(T502="NS",T502=0)),AND($BS$106="NA",T502&lt;&gt;"NS",OR(T502="NA",T502=0))),0,
IF(OR(AND($BS$106&lt;&gt;"NS",$BS$106&lt;&gt;"NA",T502&lt;&gt;"NS",T502&lt;&gt;"NA",T502&gt;$BS$106),
AND(T502&gt;0,OR($BS$106="NS",$BS$106="NA")),
AND($BS$106&lt;&gt;"NS",$BS$106&lt;&gt;"NA",$BS$106&gt;=0,T502="NA"),
AND($BS$106&lt;&gt;"NS",$BS$106&lt;&gt;"NA",$BS$106=0,T502="NS")),1,0)))</f>
        <v>0</v>
      </c>
      <c r="CL502" s="202">
        <f t="shared" ref="CL502" si="947">IF($AH$96=$AJ$96,0,
IF(OR(AND($BS$106="NS",U502&lt;&gt;"NA",OR(U502="NS",U502=0)),AND($BS$106="NA",U502&lt;&gt;"NS",OR(U502="NA",U502=0))),0,
IF(OR(AND($BS$106&lt;&gt;"NS",$BS$106&lt;&gt;"NA",U502&lt;&gt;"NS",U502&lt;&gt;"NA",U502&gt;$BS$106),
AND(U502&gt;0,OR($BS$106="NS",$BS$106="NA")),
AND($BS$106&lt;&gt;"NS",$BS$106&lt;&gt;"NA",$BS$106&gt;=0,U502="NA"),
AND($BS$106&lt;&gt;"NS",$BS$106&lt;&gt;"NA",$BS$106=0,U502="NS")),1,0)))</f>
        <v>0</v>
      </c>
      <c r="CM502" s="202">
        <f t="shared" ref="CM502" si="948">IF($AH$96=$AJ$96,0,
IF(OR(AND($BS$106="NS",V502&lt;&gt;"NA",OR(V502="NS",V502=0)),AND($BS$106="NA",V502&lt;&gt;"NS",OR(V502="NA",V502=0))),0,
IF(OR(AND($BS$106&lt;&gt;"NS",$BS$106&lt;&gt;"NA",V502&lt;&gt;"NS",V502&lt;&gt;"NA",V502&gt;$BS$106),
AND(V502&gt;0,OR($BS$106="NS",$BS$106="NA")),
AND($BS$106&lt;&gt;"NS",$BS$106&lt;&gt;"NA",$BS$106&gt;=0,V502="NA"),
AND($BS$106&lt;&gt;"NS",$BS$106&lt;&gt;"NA",$BS$106=0,V502="NS")),1,0)))</f>
        <v>0</v>
      </c>
      <c r="CN502" s="202">
        <f t="shared" ref="CN502" si="949">IF($AH$96=$AJ$96,0,
IF(OR(AND($BS$106="NS",W502&lt;&gt;"NA",OR(W502="NS",W502=0)),AND($BS$106="NA",W502&lt;&gt;"NS",OR(W502="NA",W502=0))),0,
IF(OR(AND($BS$106&lt;&gt;"NS",$BS$106&lt;&gt;"NA",W502&lt;&gt;"NS",W502&lt;&gt;"NA",W502&gt;$BS$106),
AND(W502&gt;0,OR($BS$106="NS",$BS$106="NA")),
AND($BS$106&lt;&gt;"NS",$BS$106&lt;&gt;"NA",$BS$106&gt;=0,W502="NA"),
AND($BS$106&lt;&gt;"NS",$BS$106&lt;&gt;"NA",$BS$106=0,W502="NS")),1,0)))</f>
        <v>0</v>
      </c>
      <c r="CO502" s="202">
        <f t="shared" ref="CO502" si="950">IF($AH$96=$AJ$96,0,
IF(OR(AND($BS$106="NS",X502&lt;&gt;"NA",OR(X502="NS",X502=0)),AND($BS$106="NA",X502&lt;&gt;"NS",OR(X502="NA",X502=0))),0,
IF(OR(AND($BS$106&lt;&gt;"NS",$BS$106&lt;&gt;"NA",X502&lt;&gt;"NS",X502&lt;&gt;"NA",X502&gt;$BS$106),
AND(X502&gt;0,OR($BS$106="NS",$BS$106="NA")),
AND($BS$106&lt;&gt;"NS",$BS$106&lt;&gt;"NA",$BS$106&gt;=0,X502="NA"),
AND($BS$106&lt;&gt;"NS",$BS$106&lt;&gt;"NA",$BS$106=0,X502="NS")),1,0)))</f>
        <v>0</v>
      </c>
      <c r="CP502" s="202">
        <f t="shared" ref="CP502" si="951">IF($AH$96=$AJ$96,0,
IF(OR(AND($BS$106="NS",Y502&lt;&gt;"NA",OR(Y502="NS",Y502=0)),AND($BS$106="NA",Y502&lt;&gt;"NS",OR(Y502="NA",Y502=0))),0,
IF(OR(AND($BS$106&lt;&gt;"NS",$BS$106&lt;&gt;"NA",Y502&lt;&gt;"NS",Y502&lt;&gt;"NA",Y502&gt;$BS$106),
AND(Y502&gt;0,OR($BS$106="NS",$BS$106="NA")),
AND($BS$106&lt;&gt;"NS",$BS$106&lt;&gt;"NA",$BS$106&gt;=0,Y502="NA"),
AND($BS$106&lt;&gt;"NS",$BS$106&lt;&gt;"NA",$BS$106=0,Y502="NS")),1,0)))</f>
        <v>0</v>
      </c>
      <c r="CQ502" s="202">
        <f t="shared" ref="CQ502" si="952">IF($AH$96=$AJ$96,0,
IF(OR(AND($BS$106="NS",Z502&lt;&gt;"NA",OR(Z502="NS",Z502=0)),AND($BS$106="NA",Z502&lt;&gt;"NS",OR(Z502="NA",Z502=0))),0,
IF(OR(AND($BS$106&lt;&gt;"NS",$BS$106&lt;&gt;"NA",Z502&lt;&gt;"NS",Z502&lt;&gt;"NA",Z502&gt;$BS$106),
AND(Z502&gt;0,OR($BS$106="NS",$BS$106="NA")),
AND($BS$106&lt;&gt;"NS",$BS$106&lt;&gt;"NA",$BS$106&gt;=0,Z502="NA"),
AND($BS$106&lt;&gt;"NS",$BS$106&lt;&gt;"NA",$BS$106=0,Z502="NS")),1,0)))</f>
        <v>0</v>
      </c>
      <c r="CR502" s="202">
        <f t="shared" ref="CR502" si="953">IF($AH$96=$AJ$96,0,
IF(OR(AND($BS$106="NS",AA502&lt;&gt;"NA",OR(AA502="NS",AA502=0)),AND($BS$106="NA",AA502&lt;&gt;"NS",OR(AA502="NA",AA502=0))),0,
IF(OR(AND($BS$106&lt;&gt;"NS",$BS$106&lt;&gt;"NA",AA502&lt;&gt;"NS",AA502&lt;&gt;"NA",AA502&gt;$BS$106),
AND(AA502&gt;0,OR($BS$106="NS",$BS$106="NA")),
AND($BS$106&lt;&gt;"NS",$BS$106&lt;&gt;"NA",$BS$106&gt;=0,AA502="NA"),
AND($BS$106&lt;&gt;"NS",$BS$106&lt;&gt;"NA",$BS$106=0,AA502="NS")),1,0)))</f>
        <v>0</v>
      </c>
      <c r="CS502" s="202">
        <f t="shared" ref="CS502" si="954">IF($AH$96=$AJ$96,0,
IF(OR(AND($BS$106="NS",AB502&lt;&gt;"NA",OR(AB502="NS",AB502=0)),AND($BS$106="NA",AB502&lt;&gt;"NS",OR(AB502="NA",AB502=0))),0,
IF(OR(AND($BS$106&lt;&gt;"NS",$BS$106&lt;&gt;"NA",AB502&lt;&gt;"NS",AB502&lt;&gt;"NA",AB502&gt;$BS$106),
AND(AB502&gt;0,OR($BS$106="NS",$BS$106="NA")),
AND($BS$106&lt;&gt;"NS",$BS$106&lt;&gt;"NA",$BS$106&gt;=0,AB502="NA"),
AND($BS$106&lt;&gt;"NS",$BS$106&lt;&gt;"NA",$BS$106=0,AB502="NS")),1,0)))</f>
        <v>0</v>
      </c>
      <c r="CT502" s="202">
        <f t="shared" ref="CT502" si="955">IF($AH$96=$AJ$96,0,
IF(OR(AND($BS$106="NS",AC502&lt;&gt;"NA",OR(AC502="NS",AC502=0)),AND($BS$106="NA",AC502&lt;&gt;"NS",OR(AC502="NA",AC502=0))),0,
IF(OR(AND($BS$106&lt;&gt;"NS",$BS$106&lt;&gt;"NA",AC502&lt;&gt;"NS",AC502&lt;&gt;"NA",AC502&gt;$BS$106),
AND(AC502&gt;0,OR($BS$106="NS",$BS$106="NA")),
AND($BS$106&lt;&gt;"NS",$BS$106&lt;&gt;"NA",$BS$106&gt;=0,AC502="NA"),
AND($BS$106&lt;&gt;"NS",$BS$106&lt;&gt;"NA",$BS$106=0,AC502="NS")),1,0)))</f>
        <v>0</v>
      </c>
      <c r="CU502" s="202">
        <f t="shared" ref="CU502" si="956">IF($AH$96=$AJ$96,0,
IF(OR(AND($BS$106="NS",AD502&lt;&gt;"NA",OR(AD502="NS",AD502=0)),AND($BS$106="NA",AD502&lt;&gt;"NS",OR(AD502="NA",AD502=0))),0,
IF(OR(AND($BS$106&lt;&gt;"NS",$BS$106&lt;&gt;"NA",AD502&lt;&gt;"NS",AD502&lt;&gt;"NA",AD502&gt;$BS$106),
AND(AD502&gt;0,OR($BS$106="NS",$BS$106="NA")),
AND($BS$106&lt;&gt;"NS",$BS$106&lt;&gt;"NA",$BS$106&gt;=0,AD502="NA"),
AND($BS$106&lt;&gt;"NS",$BS$106&lt;&gt;"NA",$BS$106=0,AD502="NS")),1,0)))</f>
        <v>0</v>
      </c>
      <c r="CY502" s="563">
        <f t="shared" si="935"/>
        <v>0</v>
      </c>
      <c r="CZ502" s="563"/>
    </row>
    <row r="503" spans="1:104" s="211" customFormat="1" ht="15" customHeight="1">
      <c r="A503" s="18"/>
      <c r="B503" s="51"/>
      <c r="C503" s="48" t="s">
        <v>4994</v>
      </c>
      <c r="D503" s="580" t="str">
        <f>IF(CNGE_2024_M3_Secc1!D54="","",CNGE_2024_M3_Secc1!D54)</f>
        <v/>
      </c>
      <c r="E503" s="580"/>
      <c r="F503" s="580"/>
      <c r="G503" s="580"/>
      <c r="H503" s="580"/>
      <c r="I503" s="103"/>
      <c r="J503" s="103"/>
      <c r="K503" s="103"/>
      <c r="L503" s="103"/>
      <c r="M503" s="103"/>
      <c r="N503" s="103"/>
      <c r="O503" s="103"/>
      <c r="P503" s="103"/>
      <c r="Q503" s="103"/>
      <c r="R503" s="103"/>
      <c r="S503" s="103"/>
      <c r="T503" s="103"/>
      <c r="U503" s="103"/>
      <c r="V503" s="103"/>
      <c r="W503" s="103"/>
      <c r="X503" s="103"/>
      <c r="Y503" s="103"/>
      <c r="Z503" s="103"/>
      <c r="AA503" s="103"/>
      <c r="AB503" s="103"/>
      <c r="AC503" s="103"/>
      <c r="AD503" s="103"/>
      <c r="AE503" s="213"/>
      <c r="AF503" s="210"/>
      <c r="AV503" s="202" t="e" cm="1">
        <f t="array" ref="AV503">IF(CNGE_2024_M3_Secc1!$AO$111=CNGE_2024_M3_Secc1!$AQ$111,O,IF(CNGE_2024_M3_Secc1!I172="",1,0))</f>
        <v>#NAME?</v>
      </c>
      <c r="AW503" s="202" t="e" cm="1">
        <f t="array" ref="AW503">IF(CNGE_2024_M3_Secc1!$AO$111=CNGE_2024_M3_Secc1!$AQ$111,O,IF(CNGE_2024_M3_Secc1!J172="",1,0))</f>
        <v>#NAME?</v>
      </c>
      <c r="AX503" s="202" t="e" cm="1">
        <f t="array" ref="AX503">IF(CNGE_2024_M3_Secc1!$AO$111=CNGE_2024_M3_Secc1!$AQ$111,O,IF(CNGE_2024_M3_Secc1!K172="",1,0))</f>
        <v>#NAME?</v>
      </c>
      <c r="AY503" s="202" t="e" cm="1">
        <f t="array" ref="AY503">IF(CNGE_2024_M3_Secc1!$AO$111=CNGE_2024_M3_Secc1!$AQ$111,O,IF(CNGE_2024_M3_Secc1!L172="",1,0))</f>
        <v>#NAME?</v>
      </c>
      <c r="AZ503" s="202" t="e" cm="1">
        <f t="array" ref="AZ503">IF(CNGE_2024_M3_Secc1!$AO$111=CNGE_2024_M3_Secc1!$AQ$111,O,IF(CNGE_2024_M3_Secc1!M172="",1,0))</f>
        <v>#NAME?</v>
      </c>
      <c r="BA503" s="202" t="e" cm="1">
        <f t="array" ref="BA503">IF(CNGE_2024_M3_Secc1!$AO$111=CNGE_2024_M3_Secc1!$AQ$111,O,IF(CNGE_2024_M3_Secc1!N172="",1,0))</f>
        <v>#NAME?</v>
      </c>
      <c r="BB503" s="202" t="e" cm="1">
        <f t="array" ref="BB503">IF(CNGE_2024_M3_Secc1!$AO$111=CNGE_2024_M3_Secc1!$AQ$111,O,IF(CNGE_2024_M3_Secc1!O172="",1,0))</f>
        <v>#NAME?</v>
      </c>
      <c r="BC503" s="202" t="e" cm="1">
        <f t="array" ref="BC503">IF(CNGE_2024_M3_Secc1!$AO$111=CNGE_2024_M3_Secc1!$AQ$111,O,IF(CNGE_2024_M3_Secc1!P172="",1,0))</f>
        <v>#NAME?</v>
      </c>
      <c r="BD503" s="202" t="e" cm="1">
        <f t="array" ref="BD503">IF(CNGE_2024_M3_Secc1!$AO$111=CNGE_2024_M3_Secc1!$AQ$111,O,IF(CNGE_2024_M3_Secc1!Q172="",1,0))</f>
        <v>#NAME?</v>
      </c>
      <c r="BE503" s="202" t="e" cm="1">
        <f t="array" ref="BE503">IF(CNGE_2024_M3_Secc1!$AO$111=CNGE_2024_M3_Secc1!$AQ$111,O,IF(CNGE_2024_M3_Secc1!R172="",1,0))</f>
        <v>#NAME?</v>
      </c>
      <c r="BF503" s="202" t="e" cm="1">
        <f t="array" ref="BF503">IF(CNGE_2024_M3_Secc1!$AO$111=CNGE_2024_M3_Secc1!$AQ$111,O,IF(CNGE_2024_M3_Secc1!S172="",1,0))</f>
        <v>#NAME?</v>
      </c>
      <c r="BG503" s="202" t="e" cm="1">
        <f t="array" ref="BG503">IF(CNGE_2024_M3_Secc1!$AO$111=CNGE_2024_M3_Secc1!$AQ$111,O,IF(CNGE_2024_M3_Secc1!T172="",1,0))</f>
        <v>#NAME?</v>
      </c>
      <c r="BH503" s="202" t="e" cm="1">
        <f t="array" ref="BH503">IF(CNGE_2024_M3_Secc1!$AO$111=CNGE_2024_M3_Secc1!$AQ$111,O,IF(CNGE_2024_M3_Secc1!U172="",1,0))</f>
        <v>#NAME?</v>
      </c>
      <c r="BI503" s="202" t="e" cm="1">
        <f t="array" ref="BI503">IF(CNGE_2024_M3_Secc1!$AO$111=CNGE_2024_M3_Secc1!$AQ$111,O,IF(CNGE_2024_M3_Secc1!V172="",1,0))</f>
        <v>#NAME?</v>
      </c>
      <c r="BJ503" s="202" t="e" cm="1">
        <f t="array" ref="BJ503">IF(CNGE_2024_M3_Secc1!$AO$111=CNGE_2024_M3_Secc1!$AQ$111,O,IF(CNGE_2024_M3_Secc1!W172="",1,0))</f>
        <v>#NAME?</v>
      </c>
      <c r="BK503" s="202" t="e" cm="1">
        <f t="array" ref="BK503">IF(CNGE_2024_M3_Secc1!$AO$111=CNGE_2024_M3_Secc1!$AQ$111,O,IF(CNGE_2024_M3_Secc1!X172="",1,0))</f>
        <v>#NAME?</v>
      </c>
      <c r="BL503" s="202" t="e" cm="1">
        <f t="array" ref="BL503">IF(CNGE_2024_M3_Secc1!$AO$111=CNGE_2024_M3_Secc1!$AQ$111,O,IF(CNGE_2024_M3_Secc1!Y172="",1,0))</f>
        <v>#NAME?</v>
      </c>
      <c r="BM503" s="202" t="e" cm="1">
        <f t="array" ref="BM503">IF(CNGE_2024_M3_Secc1!$AO$111=CNGE_2024_M3_Secc1!$AQ$111,O,IF(CNGE_2024_M3_Secc1!Z172="",1,0))</f>
        <v>#NAME?</v>
      </c>
      <c r="BN503" s="202" t="e" cm="1">
        <f t="array" ref="BN503">IF(CNGE_2024_M3_Secc1!$AO$111=CNGE_2024_M3_Secc1!$AQ$111,O,IF(CNGE_2024_M3_Secc1!AA172="",1,0))</f>
        <v>#NAME?</v>
      </c>
      <c r="BO503" s="202" t="e" cm="1">
        <f t="array" ref="BO503">IF(CNGE_2024_M3_Secc1!$AO$111=CNGE_2024_M3_Secc1!$AQ$111,O,IF(CNGE_2024_M3_Secc1!AB172="",1,0))</f>
        <v>#NAME?</v>
      </c>
      <c r="BP503" s="202" t="e" cm="1">
        <f t="array" ref="BP503">IF(CNGE_2024_M3_Secc1!$AO$111=CNGE_2024_M3_Secc1!$AQ$111,O,IF(CNGE_2024_M3_Secc1!AC172="",1,0))</f>
        <v>#NAME?</v>
      </c>
      <c r="BQ503" s="202" t="e" cm="1">
        <f t="array" ref="BQ503">IF(CNGE_2024_M3_Secc1!$AO$111=CNGE_2024_M3_Secc1!$AQ$111,O,IF(CNGE_2024_M3_Secc1!AD172="",1,0))</f>
        <v>#NAME?</v>
      </c>
      <c r="BZ503" s="202">
        <f>IF($AH$96=$AJ$96,0,
IF(OR(AND($BS$107="NS",I503&lt;&gt;"NA",OR(I503="NS",I503=0)),AND($BS$107="NA",I503&lt;&gt;"NS",OR(I503="NA",I503=0))),0,
IF(OR(AND($BS$107&lt;&gt;"NS",$BS$107&lt;&gt;"NA",I503&lt;&gt;"NS",I503&lt;&gt;"NA",I503&gt;$BS$107),
AND(I503&gt;0,OR($BS$107="NS",$BS$107="NA")),
AND($BS$107&lt;&gt;"NS",$BS$107&lt;&gt;"NA",$BS$107&gt;=0,I503="NA"),
AND($BS$107&lt;&gt;"NS",$BS$107&lt;&gt;"NA",$BS$107=0,I503="NS")),1,0)))</f>
        <v>0</v>
      </c>
      <c r="CA503" s="202">
        <f t="shared" ref="CA503" si="957">IF($AH$96=$AJ$96,0,
IF(OR(AND($BS$107="NS",J503&lt;&gt;"NA",OR(J503="NS",J503=0)),AND($BS$107="NA",J503&lt;&gt;"NS",OR(J503="NA",J503=0))),0,
IF(OR(AND($BS$107&lt;&gt;"NS",$BS$107&lt;&gt;"NA",J503&lt;&gt;"NS",J503&lt;&gt;"NA",J503&gt;$BS$107),
AND(J503&gt;0,OR($BS$107="NS",$BS$107="NA")),
AND($BS$107&lt;&gt;"NS",$BS$107&lt;&gt;"NA",$BS$107&gt;=0,J503="NA"),
AND($BS$107&lt;&gt;"NS",$BS$107&lt;&gt;"NA",$BS$107=0,J503="NS")),1,0)))</f>
        <v>0</v>
      </c>
      <c r="CB503" s="202">
        <f t="shared" ref="CB503" si="958">IF($AH$96=$AJ$96,0,
IF(OR(AND($BS$107="NS",K503&lt;&gt;"NA",OR(K503="NS",K503=0)),AND($BS$107="NA",K503&lt;&gt;"NS",OR(K503="NA",K503=0))),0,
IF(OR(AND($BS$107&lt;&gt;"NS",$BS$107&lt;&gt;"NA",K503&lt;&gt;"NS",K503&lt;&gt;"NA",K503&gt;$BS$107),
AND(K503&gt;0,OR($BS$107="NS",$BS$107="NA")),
AND($BS$107&lt;&gt;"NS",$BS$107&lt;&gt;"NA",$BS$107&gt;=0,K503="NA"),
AND($BS$107&lt;&gt;"NS",$BS$107&lt;&gt;"NA",$BS$107=0,K503="NS")),1,0)))</f>
        <v>0</v>
      </c>
      <c r="CC503" s="202">
        <f t="shared" ref="CC503" si="959">IF($AH$96=$AJ$96,0,
IF(OR(AND($BS$107="NS",L503&lt;&gt;"NA",OR(L503="NS",L503=0)),AND($BS$107="NA",L503&lt;&gt;"NS",OR(L503="NA",L503=0))),0,
IF(OR(AND($BS$107&lt;&gt;"NS",$BS$107&lt;&gt;"NA",L503&lt;&gt;"NS",L503&lt;&gt;"NA",L503&gt;$BS$107),
AND(L503&gt;0,OR($BS$107="NS",$BS$107="NA")),
AND($BS$107&lt;&gt;"NS",$BS$107&lt;&gt;"NA",$BS$107&gt;=0,L503="NA"),
AND($BS$107&lt;&gt;"NS",$BS$107&lt;&gt;"NA",$BS$107=0,L503="NS")),1,0)))</f>
        <v>0</v>
      </c>
      <c r="CD503" s="202">
        <f t="shared" ref="CD503" si="960">IF($AH$96=$AJ$96,0,
IF(OR(AND($BS$107="NS",M503&lt;&gt;"NA",OR(M503="NS",M503=0)),AND($BS$107="NA",M503&lt;&gt;"NS",OR(M503="NA",M503=0))),0,
IF(OR(AND($BS$107&lt;&gt;"NS",$BS$107&lt;&gt;"NA",M503&lt;&gt;"NS",M503&lt;&gt;"NA",M503&gt;$BS$107),
AND(M503&gt;0,OR($BS$107="NS",$BS$107="NA")),
AND($BS$107&lt;&gt;"NS",$BS$107&lt;&gt;"NA",$BS$107&gt;=0,M503="NA"),
AND($BS$107&lt;&gt;"NS",$BS$107&lt;&gt;"NA",$BS$107=0,M503="NS")),1,0)))</f>
        <v>0</v>
      </c>
      <c r="CE503" s="202">
        <f t="shared" ref="CE503" si="961">IF($AH$96=$AJ$96,0,
IF(OR(AND($BS$107="NS",N503&lt;&gt;"NA",OR(N503="NS",N503=0)),AND($BS$107="NA",N503&lt;&gt;"NS",OR(N503="NA",N503=0))),0,
IF(OR(AND($BS$107&lt;&gt;"NS",$BS$107&lt;&gt;"NA",N503&lt;&gt;"NS",N503&lt;&gt;"NA",N503&gt;$BS$107),
AND(N503&gt;0,OR($BS$107="NS",$BS$107="NA")),
AND($BS$107&lt;&gt;"NS",$BS$107&lt;&gt;"NA",$BS$107&gt;=0,N503="NA"),
AND($BS$107&lt;&gt;"NS",$BS$107&lt;&gt;"NA",$BS$107=0,N503="NS")),1,0)))</f>
        <v>0</v>
      </c>
      <c r="CF503" s="202">
        <f t="shared" ref="CF503" si="962">IF($AH$96=$AJ$96,0,
IF(OR(AND($BS$107="NS",O503&lt;&gt;"NA",OR(O503="NS",O503=0)),AND($BS$107="NA",O503&lt;&gt;"NS",OR(O503="NA",O503=0))),0,
IF(OR(AND($BS$107&lt;&gt;"NS",$BS$107&lt;&gt;"NA",O503&lt;&gt;"NS",O503&lt;&gt;"NA",O503&gt;$BS$107),
AND(O503&gt;0,OR($BS$107="NS",$BS$107="NA")),
AND($BS$107&lt;&gt;"NS",$BS$107&lt;&gt;"NA",$BS$107&gt;=0,O503="NA"),
AND($BS$107&lt;&gt;"NS",$BS$107&lt;&gt;"NA",$BS$107=0,O503="NS")),1,0)))</f>
        <v>0</v>
      </c>
      <c r="CG503" s="202">
        <f t="shared" ref="CG503" si="963">IF($AH$96=$AJ$96,0,
IF(OR(AND($BS$107="NS",P503&lt;&gt;"NA",OR(P503="NS",P503=0)),AND($BS$107="NA",P503&lt;&gt;"NS",OR(P503="NA",P503=0))),0,
IF(OR(AND($BS$107&lt;&gt;"NS",$BS$107&lt;&gt;"NA",P503&lt;&gt;"NS",P503&lt;&gt;"NA",P503&gt;$BS$107),
AND(P503&gt;0,OR($BS$107="NS",$BS$107="NA")),
AND($BS$107&lt;&gt;"NS",$BS$107&lt;&gt;"NA",$BS$107&gt;=0,P503="NA"),
AND($BS$107&lt;&gt;"NS",$BS$107&lt;&gt;"NA",$BS$107=0,P503="NS")),1,0)))</f>
        <v>0</v>
      </c>
      <c r="CH503" s="202">
        <f t="shared" ref="CH503" si="964">IF($AH$96=$AJ$96,0,
IF(OR(AND($BS$107="NS",Q503&lt;&gt;"NA",OR(Q503="NS",Q503=0)),AND($BS$107="NA",Q503&lt;&gt;"NS",OR(Q503="NA",Q503=0))),0,
IF(OR(AND($BS$107&lt;&gt;"NS",$BS$107&lt;&gt;"NA",Q503&lt;&gt;"NS",Q503&lt;&gt;"NA",Q503&gt;$BS$107),
AND(Q503&gt;0,OR($BS$107="NS",$BS$107="NA")),
AND($BS$107&lt;&gt;"NS",$BS$107&lt;&gt;"NA",$BS$107&gt;=0,Q503="NA"),
AND($BS$107&lt;&gt;"NS",$BS$107&lt;&gt;"NA",$BS$107=0,Q503="NS")),1,0)))</f>
        <v>0</v>
      </c>
      <c r="CI503" s="202">
        <f t="shared" ref="CI503" si="965">IF($AH$96=$AJ$96,0,
IF(OR(AND($BS$107="NS",R503&lt;&gt;"NA",OR(R503="NS",R503=0)),AND($BS$107="NA",R503&lt;&gt;"NS",OR(R503="NA",R503=0))),0,
IF(OR(AND($BS$107&lt;&gt;"NS",$BS$107&lt;&gt;"NA",R503&lt;&gt;"NS",R503&lt;&gt;"NA",R503&gt;$BS$107),
AND(R503&gt;0,OR($BS$107="NS",$BS$107="NA")),
AND($BS$107&lt;&gt;"NS",$BS$107&lt;&gt;"NA",$BS$107&gt;=0,R503="NA"),
AND($BS$107&lt;&gt;"NS",$BS$107&lt;&gt;"NA",$BS$107=0,R503="NS")),1,0)))</f>
        <v>0</v>
      </c>
      <c r="CJ503" s="202">
        <f t="shared" ref="CJ503" si="966">IF($AH$96=$AJ$96,0,
IF(OR(AND($BS$107="NS",S503&lt;&gt;"NA",OR(S503="NS",S503=0)),AND($BS$107="NA",S503&lt;&gt;"NS",OR(S503="NA",S503=0))),0,
IF(OR(AND($BS$107&lt;&gt;"NS",$BS$107&lt;&gt;"NA",S503&lt;&gt;"NS",S503&lt;&gt;"NA",S503&gt;$BS$107),
AND(S503&gt;0,OR($BS$107="NS",$BS$107="NA")),
AND($BS$107&lt;&gt;"NS",$BS$107&lt;&gt;"NA",$BS$107&gt;=0,S503="NA"),
AND($BS$107&lt;&gt;"NS",$BS$107&lt;&gt;"NA",$BS$107=0,S503="NS")),1,0)))</f>
        <v>0</v>
      </c>
      <c r="CK503" s="202">
        <f t="shared" ref="CK503" si="967">IF($AH$96=$AJ$96,0,
IF(OR(AND($BS$107="NS",T503&lt;&gt;"NA",OR(T503="NS",T503=0)),AND($BS$107="NA",T503&lt;&gt;"NS",OR(T503="NA",T503=0))),0,
IF(OR(AND($BS$107&lt;&gt;"NS",$BS$107&lt;&gt;"NA",T503&lt;&gt;"NS",T503&lt;&gt;"NA",T503&gt;$BS$107),
AND(T503&gt;0,OR($BS$107="NS",$BS$107="NA")),
AND($BS$107&lt;&gt;"NS",$BS$107&lt;&gt;"NA",$BS$107&gt;=0,T503="NA"),
AND($BS$107&lt;&gt;"NS",$BS$107&lt;&gt;"NA",$BS$107=0,T503="NS")),1,0)))</f>
        <v>0</v>
      </c>
      <c r="CL503" s="202">
        <f t="shared" ref="CL503" si="968">IF($AH$96=$AJ$96,0,
IF(OR(AND($BS$107="NS",U503&lt;&gt;"NA",OR(U503="NS",U503=0)),AND($BS$107="NA",U503&lt;&gt;"NS",OR(U503="NA",U503=0))),0,
IF(OR(AND($BS$107&lt;&gt;"NS",$BS$107&lt;&gt;"NA",U503&lt;&gt;"NS",U503&lt;&gt;"NA",U503&gt;$BS$107),
AND(U503&gt;0,OR($BS$107="NS",$BS$107="NA")),
AND($BS$107&lt;&gt;"NS",$BS$107&lt;&gt;"NA",$BS$107&gt;=0,U503="NA"),
AND($BS$107&lt;&gt;"NS",$BS$107&lt;&gt;"NA",$BS$107=0,U503="NS")),1,0)))</f>
        <v>0</v>
      </c>
      <c r="CM503" s="202">
        <f t="shared" ref="CM503" si="969">IF($AH$96=$AJ$96,0,
IF(OR(AND($BS$107="NS",V503&lt;&gt;"NA",OR(V503="NS",V503=0)),AND($BS$107="NA",V503&lt;&gt;"NS",OR(V503="NA",V503=0))),0,
IF(OR(AND($BS$107&lt;&gt;"NS",$BS$107&lt;&gt;"NA",V503&lt;&gt;"NS",V503&lt;&gt;"NA",V503&gt;$BS$107),
AND(V503&gt;0,OR($BS$107="NS",$BS$107="NA")),
AND($BS$107&lt;&gt;"NS",$BS$107&lt;&gt;"NA",$BS$107&gt;=0,V503="NA"),
AND($BS$107&lt;&gt;"NS",$BS$107&lt;&gt;"NA",$BS$107=0,V503="NS")),1,0)))</f>
        <v>0</v>
      </c>
      <c r="CN503" s="202">
        <f t="shared" ref="CN503" si="970">IF($AH$96=$AJ$96,0,
IF(OR(AND($BS$107="NS",W503&lt;&gt;"NA",OR(W503="NS",W503=0)),AND($BS$107="NA",W503&lt;&gt;"NS",OR(W503="NA",W503=0))),0,
IF(OR(AND($BS$107&lt;&gt;"NS",$BS$107&lt;&gt;"NA",W503&lt;&gt;"NS",W503&lt;&gt;"NA",W503&gt;$BS$107),
AND(W503&gt;0,OR($BS$107="NS",$BS$107="NA")),
AND($BS$107&lt;&gt;"NS",$BS$107&lt;&gt;"NA",$BS$107&gt;=0,W503="NA"),
AND($BS$107&lt;&gt;"NS",$BS$107&lt;&gt;"NA",$BS$107=0,W503="NS")),1,0)))</f>
        <v>0</v>
      </c>
      <c r="CO503" s="202">
        <f t="shared" ref="CO503" si="971">IF($AH$96=$AJ$96,0,
IF(OR(AND($BS$107="NS",X503&lt;&gt;"NA",OR(X503="NS",X503=0)),AND($BS$107="NA",X503&lt;&gt;"NS",OR(X503="NA",X503=0))),0,
IF(OR(AND($BS$107&lt;&gt;"NS",$BS$107&lt;&gt;"NA",X503&lt;&gt;"NS",X503&lt;&gt;"NA",X503&gt;$BS$107),
AND(X503&gt;0,OR($BS$107="NS",$BS$107="NA")),
AND($BS$107&lt;&gt;"NS",$BS$107&lt;&gt;"NA",$BS$107&gt;=0,X503="NA"),
AND($BS$107&lt;&gt;"NS",$BS$107&lt;&gt;"NA",$BS$107=0,X503="NS")),1,0)))</f>
        <v>0</v>
      </c>
      <c r="CP503" s="202">
        <f t="shared" ref="CP503" si="972">IF($AH$96=$AJ$96,0,
IF(OR(AND($BS$107="NS",Y503&lt;&gt;"NA",OR(Y503="NS",Y503=0)),AND($BS$107="NA",Y503&lt;&gt;"NS",OR(Y503="NA",Y503=0))),0,
IF(OR(AND($BS$107&lt;&gt;"NS",$BS$107&lt;&gt;"NA",Y503&lt;&gt;"NS",Y503&lt;&gt;"NA",Y503&gt;$BS$107),
AND(Y503&gt;0,OR($BS$107="NS",$BS$107="NA")),
AND($BS$107&lt;&gt;"NS",$BS$107&lt;&gt;"NA",$BS$107&gt;=0,Y503="NA"),
AND($BS$107&lt;&gt;"NS",$BS$107&lt;&gt;"NA",$BS$107=0,Y503="NS")),1,0)))</f>
        <v>0</v>
      </c>
      <c r="CQ503" s="202">
        <f t="shared" ref="CQ503" si="973">IF($AH$96=$AJ$96,0,
IF(OR(AND($BS$107="NS",Z503&lt;&gt;"NA",OR(Z503="NS",Z503=0)),AND($BS$107="NA",Z503&lt;&gt;"NS",OR(Z503="NA",Z503=0))),0,
IF(OR(AND($BS$107&lt;&gt;"NS",$BS$107&lt;&gt;"NA",Z503&lt;&gt;"NS",Z503&lt;&gt;"NA",Z503&gt;$BS$107),
AND(Z503&gt;0,OR($BS$107="NS",$BS$107="NA")),
AND($BS$107&lt;&gt;"NS",$BS$107&lt;&gt;"NA",$BS$107&gt;=0,Z503="NA"),
AND($BS$107&lt;&gt;"NS",$BS$107&lt;&gt;"NA",$BS$107=0,Z503="NS")),1,0)))</f>
        <v>0</v>
      </c>
      <c r="CR503" s="202">
        <f t="shared" ref="CR503" si="974">IF($AH$96=$AJ$96,0,
IF(OR(AND($BS$107="NS",AA503&lt;&gt;"NA",OR(AA503="NS",AA503=0)),AND($BS$107="NA",AA503&lt;&gt;"NS",OR(AA503="NA",AA503=0))),0,
IF(OR(AND($BS$107&lt;&gt;"NS",$BS$107&lt;&gt;"NA",AA503&lt;&gt;"NS",AA503&lt;&gt;"NA",AA503&gt;$BS$107),
AND(AA503&gt;0,OR($BS$107="NS",$BS$107="NA")),
AND($BS$107&lt;&gt;"NS",$BS$107&lt;&gt;"NA",$BS$107&gt;=0,AA503="NA"),
AND($BS$107&lt;&gt;"NS",$BS$107&lt;&gt;"NA",$BS$107=0,AA503="NS")),1,0)))</f>
        <v>0</v>
      </c>
      <c r="CS503" s="202">
        <f t="shared" ref="CS503" si="975">IF($AH$96=$AJ$96,0,
IF(OR(AND($BS$107="NS",AB503&lt;&gt;"NA",OR(AB503="NS",AB503=0)),AND($BS$107="NA",AB503&lt;&gt;"NS",OR(AB503="NA",AB503=0))),0,
IF(OR(AND($BS$107&lt;&gt;"NS",$BS$107&lt;&gt;"NA",AB503&lt;&gt;"NS",AB503&lt;&gt;"NA",AB503&gt;$BS$107),
AND(AB503&gt;0,OR($BS$107="NS",$BS$107="NA")),
AND($BS$107&lt;&gt;"NS",$BS$107&lt;&gt;"NA",$BS$107&gt;=0,AB503="NA"),
AND($BS$107&lt;&gt;"NS",$BS$107&lt;&gt;"NA",$BS$107=0,AB503="NS")),1,0)))</f>
        <v>0</v>
      </c>
      <c r="CT503" s="202">
        <f t="shared" ref="CT503" si="976">IF($AH$96=$AJ$96,0,
IF(OR(AND($BS$107="NS",AC503&lt;&gt;"NA",OR(AC503="NS",AC503=0)),AND($BS$107="NA",AC503&lt;&gt;"NS",OR(AC503="NA",AC503=0))),0,
IF(OR(AND($BS$107&lt;&gt;"NS",$BS$107&lt;&gt;"NA",AC503&lt;&gt;"NS",AC503&lt;&gt;"NA",AC503&gt;$BS$107),
AND(AC503&gt;0,OR($BS$107="NS",$BS$107="NA")),
AND($BS$107&lt;&gt;"NS",$BS$107&lt;&gt;"NA",$BS$107&gt;=0,AC503="NA"),
AND($BS$107&lt;&gt;"NS",$BS$107&lt;&gt;"NA",$BS$107=0,AC503="NS")),1,0)))</f>
        <v>0</v>
      </c>
      <c r="CU503" s="202">
        <f t="shared" ref="CU503" si="977">IF($AH$96=$AJ$96,0,
IF(OR(AND($BS$107="NS",AD503&lt;&gt;"NA",OR(AD503="NS",AD503=0)),AND($BS$107="NA",AD503&lt;&gt;"NS",OR(AD503="NA",AD503=0))),0,
IF(OR(AND($BS$107&lt;&gt;"NS",$BS$107&lt;&gt;"NA",AD503&lt;&gt;"NS",AD503&lt;&gt;"NA",AD503&gt;$BS$107),
AND(AD503&gt;0,OR($BS$107="NS",$BS$107="NA")),
AND($BS$107&lt;&gt;"NS",$BS$107&lt;&gt;"NA",$BS$107&gt;=0,AD503="NA"),
AND($BS$107&lt;&gt;"NS",$BS$107&lt;&gt;"NA",$BS$107=0,AD503="NS")),1,0)))</f>
        <v>0</v>
      </c>
      <c r="CY503" s="563">
        <f t="shared" si="935"/>
        <v>0</v>
      </c>
      <c r="CZ503" s="563"/>
    </row>
    <row r="504" spans="1:104" s="211" customFormat="1" ht="15" customHeight="1">
      <c r="A504" s="18"/>
      <c r="B504" s="51"/>
      <c r="C504" s="48" t="s">
        <v>4996</v>
      </c>
      <c r="D504" s="580" t="str">
        <f>IF(CNGE_2024_M3_Secc1!D55="","",CNGE_2024_M3_Secc1!D55)</f>
        <v/>
      </c>
      <c r="E504" s="580"/>
      <c r="F504" s="580"/>
      <c r="G504" s="580"/>
      <c r="H504" s="580"/>
      <c r="I504" s="103"/>
      <c r="J504" s="103"/>
      <c r="K504" s="103"/>
      <c r="L504" s="103"/>
      <c r="M504" s="103"/>
      <c r="N504" s="103"/>
      <c r="O504" s="103"/>
      <c r="P504" s="103"/>
      <c r="Q504" s="103"/>
      <c r="R504" s="103"/>
      <c r="S504" s="103"/>
      <c r="T504" s="103"/>
      <c r="U504" s="103"/>
      <c r="V504" s="103"/>
      <c r="W504" s="103"/>
      <c r="X504" s="103"/>
      <c r="Y504" s="103"/>
      <c r="Z504" s="103"/>
      <c r="AA504" s="103"/>
      <c r="AB504" s="103"/>
      <c r="AC504" s="103"/>
      <c r="AD504" s="103"/>
      <c r="AE504" s="213"/>
      <c r="AF504" s="210"/>
      <c r="AV504" s="202" t="e" cm="1">
        <f t="array" ref="AV504">IF(CNGE_2024_M3_Secc1!$AO$111=CNGE_2024_M3_Secc1!$AQ$111,O,IF(CNGE_2024_M3_Secc1!I173="",1,0))</f>
        <v>#NAME?</v>
      </c>
      <c r="AW504" s="202" t="e" cm="1">
        <f t="array" ref="AW504">IF(CNGE_2024_M3_Secc1!$AO$111=CNGE_2024_M3_Secc1!$AQ$111,O,IF(CNGE_2024_M3_Secc1!J173="",1,0))</f>
        <v>#NAME?</v>
      </c>
      <c r="AX504" s="202" t="e" cm="1">
        <f t="array" ref="AX504">IF(CNGE_2024_M3_Secc1!$AO$111=CNGE_2024_M3_Secc1!$AQ$111,O,IF(CNGE_2024_M3_Secc1!K173="",1,0))</f>
        <v>#NAME?</v>
      </c>
      <c r="AY504" s="202" t="e" cm="1">
        <f t="array" ref="AY504">IF(CNGE_2024_M3_Secc1!$AO$111=CNGE_2024_M3_Secc1!$AQ$111,O,IF(CNGE_2024_M3_Secc1!L173="",1,0))</f>
        <v>#NAME?</v>
      </c>
      <c r="AZ504" s="202" t="e" cm="1">
        <f t="array" ref="AZ504">IF(CNGE_2024_M3_Secc1!$AO$111=CNGE_2024_M3_Secc1!$AQ$111,O,IF(CNGE_2024_M3_Secc1!M173="",1,0))</f>
        <v>#NAME?</v>
      </c>
      <c r="BA504" s="202" t="e" cm="1">
        <f t="array" ref="BA504">IF(CNGE_2024_M3_Secc1!$AO$111=CNGE_2024_M3_Secc1!$AQ$111,O,IF(CNGE_2024_M3_Secc1!N173="",1,0))</f>
        <v>#NAME?</v>
      </c>
      <c r="BB504" s="202" t="e" cm="1">
        <f t="array" ref="BB504">IF(CNGE_2024_M3_Secc1!$AO$111=CNGE_2024_M3_Secc1!$AQ$111,O,IF(CNGE_2024_M3_Secc1!O173="",1,0))</f>
        <v>#NAME?</v>
      </c>
      <c r="BC504" s="202" t="e" cm="1">
        <f t="array" ref="BC504">IF(CNGE_2024_M3_Secc1!$AO$111=CNGE_2024_M3_Secc1!$AQ$111,O,IF(CNGE_2024_M3_Secc1!P173="",1,0))</f>
        <v>#NAME?</v>
      </c>
      <c r="BD504" s="202" t="e" cm="1">
        <f t="array" ref="BD504">IF(CNGE_2024_M3_Secc1!$AO$111=CNGE_2024_M3_Secc1!$AQ$111,O,IF(CNGE_2024_M3_Secc1!Q173="",1,0))</f>
        <v>#NAME?</v>
      </c>
      <c r="BE504" s="202" t="e" cm="1">
        <f t="array" ref="BE504">IF(CNGE_2024_M3_Secc1!$AO$111=CNGE_2024_M3_Secc1!$AQ$111,O,IF(CNGE_2024_M3_Secc1!R173="",1,0))</f>
        <v>#NAME?</v>
      </c>
      <c r="BF504" s="202" t="e" cm="1">
        <f t="array" ref="BF504">IF(CNGE_2024_M3_Secc1!$AO$111=CNGE_2024_M3_Secc1!$AQ$111,O,IF(CNGE_2024_M3_Secc1!S173="",1,0))</f>
        <v>#NAME?</v>
      </c>
      <c r="BG504" s="202" t="e" cm="1">
        <f t="array" ref="BG504">IF(CNGE_2024_M3_Secc1!$AO$111=CNGE_2024_M3_Secc1!$AQ$111,O,IF(CNGE_2024_M3_Secc1!T173="",1,0))</f>
        <v>#NAME?</v>
      </c>
      <c r="BH504" s="202" t="e" cm="1">
        <f t="array" ref="BH504">IF(CNGE_2024_M3_Secc1!$AO$111=CNGE_2024_M3_Secc1!$AQ$111,O,IF(CNGE_2024_M3_Secc1!U173="",1,0))</f>
        <v>#NAME?</v>
      </c>
      <c r="BI504" s="202" t="e" cm="1">
        <f t="array" ref="BI504">IF(CNGE_2024_M3_Secc1!$AO$111=CNGE_2024_M3_Secc1!$AQ$111,O,IF(CNGE_2024_M3_Secc1!V173="",1,0))</f>
        <v>#NAME?</v>
      </c>
      <c r="BJ504" s="202" t="e" cm="1">
        <f t="array" ref="BJ504">IF(CNGE_2024_M3_Secc1!$AO$111=CNGE_2024_M3_Secc1!$AQ$111,O,IF(CNGE_2024_M3_Secc1!W173="",1,0))</f>
        <v>#NAME?</v>
      </c>
      <c r="BK504" s="202" t="e" cm="1">
        <f t="array" ref="BK504">IF(CNGE_2024_M3_Secc1!$AO$111=CNGE_2024_M3_Secc1!$AQ$111,O,IF(CNGE_2024_M3_Secc1!X173="",1,0))</f>
        <v>#NAME?</v>
      </c>
      <c r="BL504" s="202" t="e" cm="1">
        <f t="array" ref="BL504">IF(CNGE_2024_M3_Secc1!$AO$111=CNGE_2024_M3_Secc1!$AQ$111,O,IF(CNGE_2024_M3_Secc1!Y173="",1,0))</f>
        <v>#NAME?</v>
      </c>
      <c r="BM504" s="202" t="e" cm="1">
        <f t="array" ref="BM504">IF(CNGE_2024_M3_Secc1!$AO$111=CNGE_2024_M3_Secc1!$AQ$111,O,IF(CNGE_2024_M3_Secc1!Z173="",1,0))</f>
        <v>#NAME?</v>
      </c>
      <c r="BN504" s="202" t="e" cm="1">
        <f t="array" ref="BN504">IF(CNGE_2024_M3_Secc1!$AO$111=CNGE_2024_M3_Secc1!$AQ$111,O,IF(CNGE_2024_M3_Secc1!AA173="",1,0))</f>
        <v>#NAME?</v>
      </c>
      <c r="BO504" s="202" t="e" cm="1">
        <f t="array" ref="BO504">IF(CNGE_2024_M3_Secc1!$AO$111=CNGE_2024_M3_Secc1!$AQ$111,O,IF(CNGE_2024_M3_Secc1!AB173="",1,0))</f>
        <v>#NAME?</v>
      </c>
      <c r="BP504" s="202" t="e" cm="1">
        <f t="array" ref="BP504">IF(CNGE_2024_M3_Secc1!$AO$111=CNGE_2024_M3_Secc1!$AQ$111,O,IF(CNGE_2024_M3_Secc1!AC173="",1,0))</f>
        <v>#NAME?</v>
      </c>
      <c r="BQ504" s="202" t="e" cm="1">
        <f t="array" ref="BQ504">IF(CNGE_2024_M3_Secc1!$AO$111=CNGE_2024_M3_Secc1!$AQ$111,O,IF(CNGE_2024_M3_Secc1!AD173="",1,0))</f>
        <v>#NAME?</v>
      </c>
      <c r="BZ504" s="202">
        <f>IF($AH$96=$AJ$96,0,
IF(OR(AND($BS$108="NS",I504&lt;&gt;"NA",OR(I504="NS",I504=0)),AND($BS$108="NA",I504&lt;&gt;"NS",OR(I504="NA",I504=0))),0,
IF(OR(AND($BS$108&lt;&gt;"NS",$BS$108&lt;&gt;"NA",I504&lt;&gt;"NS",I504&lt;&gt;"NA",I504&gt;$BS$108),
AND(I504&gt;0,OR($BS$108="NS",$BS$108="NA")),
AND($BS$108&lt;&gt;"NS",$BS$108&lt;&gt;"NA",$BS$108&gt;=0,I504="NA"),
AND($BS$108&lt;&gt;"NS",$BS$108&lt;&gt;"NA",$BS$108=0,I504="NS")),1,0)))</f>
        <v>0</v>
      </c>
      <c r="CA504" s="202">
        <f t="shared" ref="CA504" si="978">IF($AH$96=$AJ$96,0,
IF(OR(AND($BS$108="NS",J504&lt;&gt;"NA",OR(J504="NS",J504=0)),AND($BS$108="NA",J504&lt;&gt;"NS",OR(J504="NA",J504=0))),0,
IF(OR(AND($BS$108&lt;&gt;"NS",$BS$108&lt;&gt;"NA",J504&lt;&gt;"NS",J504&lt;&gt;"NA",J504&gt;$BS$108),
AND(J504&gt;0,OR($BS$108="NS",$BS$108="NA")),
AND($BS$108&lt;&gt;"NS",$BS$108&lt;&gt;"NA",$BS$108&gt;=0,J504="NA"),
AND($BS$108&lt;&gt;"NS",$BS$108&lt;&gt;"NA",$BS$108=0,J504="NS")),1,0)))</f>
        <v>0</v>
      </c>
      <c r="CB504" s="202">
        <f t="shared" ref="CB504" si="979">IF($AH$96=$AJ$96,0,
IF(OR(AND($BS$108="NS",K504&lt;&gt;"NA",OR(K504="NS",K504=0)),AND($BS$108="NA",K504&lt;&gt;"NS",OR(K504="NA",K504=0))),0,
IF(OR(AND($BS$108&lt;&gt;"NS",$BS$108&lt;&gt;"NA",K504&lt;&gt;"NS",K504&lt;&gt;"NA",K504&gt;$BS$108),
AND(K504&gt;0,OR($BS$108="NS",$BS$108="NA")),
AND($BS$108&lt;&gt;"NS",$BS$108&lt;&gt;"NA",$BS$108&gt;=0,K504="NA"),
AND($BS$108&lt;&gt;"NS",$BS$108&lt;&gt;"NA",$BS$108=0,K504="NS")),1,0)))</f>
        <v>0</v>
      </c>
      <c r="CC504" s="202">
        <f t="shared" ref="CC504" si="980">IF($AH$96=$AJ$96,0,
IF(OR(AND($BS$108="NS",L504&lt;&gt;"NA",OR(L504="NS",L504=0)),AND($BS$108="NA",L504&lt;&gt;"NS",OR(L504="NA",L504=0))),0,
IF(OR(AND($BS$108&lt;&gt;"NS",$BS$108&lt;&gt;"NA",L504&lt;&gt;"NS",L504&lt;&gt;"NA",L504&gt;$BS$108),
AND(L504&gt;0,OR($BS$108="NS",$BS$108="NA")),
AND($BS$108&lt;&gt;"NS",$BS$108&lt;&gt;"NA",$BS$108&gt;=0,L504="NA"),
AND($BS$108&lt;&gt;"NS",$BS$108&lt;&gt;"NA",$BS$108=0,L504="NS")),1,0)))</f>
        <v>0</v>
      </c>
      <c r="CD504" s="202">
        <f t="shared" ref="CD504" si="981">IF($AH$96=$AJ$96,0,
IF(OR(AND($BS$108="NS",M504&lt;&gt;"NA",OR(M504="NS",M504=0)),AND($BS$108="NA",M504&lt;&gt;"NS",OR(M504="NA",M504=0))),0,
IF(OR(AND($BS$108&lt;&gt;"NS",$BS$108&lt;&gt;"NA",M504&lt;&gt;"NS",M504&lt;&gt;"NA",M504&gt;$BS$108),
AND(M504&gt;0,OR($BS$108="NS",$BS$108="NA")),
AND($BS$108&lt;&gt;"NS",$BS$108&lt;&gt;"NA",$BS$108&gt;=0,M504="NA"),
AND($BS$108&lt;&gt;"NS",$BS$108&lt;&gt;"NA",$BS$108=0,M504="NS")),1,0)))</f>
        <v>0</v>
      </c>
      <c r="CE504" s="202">
        <f t="shared" ref="CE504" si="982">IF($AH$96=$AJ$96,0,
IF(OR(AND($BS$108="NS",N504&lt;&gt;"NA",OR(N504="NS",N504=0)),AND($BS$108="NA",N504&lt;&gt;"NS",OR(N504="NA",N504=0))),0,
IF(OR(AND($BS$108&lt;&gt;"NS",$BS$108&lt;&gt;"NA",N504&lt;&gt;"NS",N504&lt;&gt;"NA",N504&gt;$BS$108),
AND(N504&gt;0,OR($BS$108="NS",$BS$108="NA")),
AND($BS$108&lt;&gt;"NS",$BS$108&lt;&gt;"NA",$BS$108&gt;=0,N504="NA"),
AND($BS$108&lt;&gt;"NS",$BS$108&lt;&gt;"NA",$BS$108=0,N504="NS")),1,0)))</f>
        <v>0</v>
      </c>
      <c r="CF504" s="202">
        <f t="shared" ref="CF504" si="983">IF($AH$96=$AJ$96,0,
IF(OR(AND($BS$108="NS",O504&lt;&gt;"NA",OR(O504="NS",O504=0)),AND($BS$108="NA",O504&lt;&gt;"NS",OR(O504="NA",O504=0))),0,
IF(OR(AND($BS$108&lt;&gt;"NS",$BS$108&lt;&gt;"NA",O504&lt;&gt;"NS",O504&lt;&gt;"NA",O504&gt;$BS$108),
AND(O504&gt;0,OR($BS$108="NS",$BS$108="NA")),
AND($BS$108&lt;&gt;"NS",$BS$108&lt;&gt;"NA",$BS$108&gt;=0,O504="NA"),
AND($BS$108&lt;&gt;"NS",$BS$108&lt;&gt;"NA",$BS$108=0,O504="NS")),1,0)))</f>
        <v>0</v>
      </c>
      <c r="CG504" s="202">
        <f t="shared" ref="CG504" si="984">IF($AH$96=$AJ$96,0,
IF(OR(AND($BS$108="NS",P504&lt;&gt;"NA",OR(P504="NS",P504=0)),AND($BS$108="NA",P504&lt;&gt;"NS",OR(P504="NA",P504=0))),0,
IF(OR(AND($BS$108&lt;&gt;"NS",$BS$108&lt;&gt;"NA",P504&lt;&gt;"NS",P504&lt;&gt;"NA",P504&gt;$BS$108),
AND(P504&gt;0,OR($BS$108="NS",$BS$108="NA")),
AND($BS$108&lt;&gt;"NS",$BS$108&lt;&gt;"NA",$BS$108&gt;=0,P504="NA"),
AND($BS$108&lt;&gt;"NS",$BS$108&lt;&gt;"NA",$BS$108=0,P504="NS")),1,0)))</f>
        <v>0</v>
      </c>
      <c r="CH504" s="202">
        <f t="shared" ref="CH504" si="985">IF($AH$96=$AJ$96,0,
IF(OR(AND($BS$108="NS",Q504&lt;&gt;"NA",OR(Q504="NS",Q504=0)),AND($BS$108="NA",Q504&lt;&gt;"NS",OR(Q504="NA",Q504=0))),0,
IF(OR(AND($BS$108&lt;&gt;"NS",$BS$108&lt;&gt;"NA",Q504&lt;&gt;"NS",Q504&lt;&gt;"NA",Q504&gt;$BS$108),
AND(Q504&gt;0,OR($BS$108="NS",$BS$108="NA")),
AND($BS$108&lt;&gt;"NS",$BS$108&lt;&gt;"NA",$BS$108&gt;=0,Q504="NA"),
AND($BS$108&lt;&gt;"NS",$BS$108&lt;&gt;"NA",$BS$108=0,Q504="NS")),1,0)))</f>
        <v>0</v>
      </c>
      <c r="CI504" s="202">
        <f t="shared" ref="CI504" si="986">IF($AH$96=$AJ$96,0,
IF(OR(AND($BS$108="NS",R504&lt;&gt;"NA",OR(R504="NS",R504=0)),AND($BS$108="NA",R504&lt;&gt;"NS",OR(R504="NA",R504=0))),0,
IF(OR(AND($BS$108&lt;&gt;"NS",$BS$108&lt;&gt;"NA",R504&lt;&gt;"NS",R504&lt;&gt;"NA",R504&gt;$BS$108),
AND(R504&gt;0,OR($BS$108="NS",$BS$108="NA")),
AND($BS$108&lt;&gt;"NS",$BS$108&lt;&gt;"NA",$BS$108&gt;=0,R504="NA"),
AND($BS$108&lt;&gt;"NS",$BS$108&lt;&gt;"NA",$BS$108=0,R504="NS")),1,0)))</f>
        <v>0</v>
      </c>
      <c r="CJ504" s="202">
        <f t="shared" ref="CJ504" si="987">IF($AH$96=$AJ$96,0,
IF(OR(AND($BS$108="NS",S504&lt;&gt;"NA",OR(S504="NS",S504=0)),AND($BS$108="NA",S504&lt;&gt;"NS",OR(S504="NA",S504=0))),0,
IF(OR(AND($BS$108&lt;&gt;"NS",$BS$108&lt;&gt;"NA",S504&lt;&gt;"NS",S504&lt;&gt;"NA",S504&gt;$BS$108),
AND(S504&gt;0,OR($BS$108="NS",$BS$108="NA")),
AND($BS$108&lt;&gt;"NS",$BS$108&lt;&gt;"NA",$BS$108&gt;=0,S504="NA"),
AND($BS$108&lt;&gt;"NS",$BS$108&lt;&gt;"NA",$BS$108=0,S504="NS")),1,0)))</f>
        <v>0</v>
      </c>
      <c r="CK504" s="202">
        <f t="shared" ref="CK504" si="988">IF($AH$96=$AJ$96,0,
IF(OR(AND($BS$108="NS",T504&lt;&gt;"NA",OR(T504="NS",T504=0)),AND($BS$108="NA",T504&lt;&gt;"NS",OR(T504="NA",T504=0))),0,
IF(OR(AND($BS$108&lt;&gt;"NS",$BS$108&lt;&gt;"NA",T504&lt;&gt;"NS",T504&lt;&gt;"NA",T504&gt;$BS$108),
AND(T504&gt;0,OR($BS$108="NS",$BS$108="NA")),
AND($BS$108&lt;&gt;"NS",$BS$108&lt;&gt;"NA",$BS$108&gt;=0,T504="NA"),
AND($BS$108&lt;&gt;"NS",$BS$108&lt;&gt;"NA",$BS$108=0,T504="NS")),1,0)))</f>
        <v>0</v>
      </c>
      <c r="CL504" s="202">
        <f t="shared" ref="CL504" si="989">IF($AH$96=$AJ$96,0,
IF(OR(AND($BS$108="NS",U504&lt;&gt;"NA",OR(U504="NS",U504=0)),AND($BS$108="NA",U504&lt;&gt;"NS",OR(U504="NA",U504=0))),0,
IF(OR(AND($BS$108&lt;&gt;"NS",$BS$108&lt;&gt;"NA",U504&lt;&gt;"NS",U504&lt;&gt;"NA",U504&gt;$BS$108),
AND(U504&gt;0,OR($BS$108="NS",$BS$108="NA")),
AND($BS$108&lt;&gt;"NS",$BS$108&lt;&gt;"NA",$BS$108&gt;=0,U504="NA"),
AND($BS$108&lt;&gt;"NS",$BS$108&lt;&gt;"NA",$BS$108=0,U504="NS")),1,0)))</f>
        <v>0</v>
      </c>
      <c r="CM504" s="202">
        <f t="shared" ref="CM504" si="990">IF($AH$96=$AJ$96,0,
IF(OR(AND($BS$108="NS",V504&lt;&gt;"NA",OR(V504="NS",V504=0)),AND($BS$108="NA",V504&lt;&gt;"NS",OR(V504="NA",V504=0))),0,
IF(OR(AND($BS$108&lt;&gt;"NS",$BS$108&lt;&gt;"NA",V504&lt;&gt;"NS",V504&lt;&gt;"NA",V504&gt;$BS$108),
AND(V504&gt;0,OR($BS$108="NS",$BS$108="NA")),
AND($BS$108&lt;&gt;"NS",$BS$108&lt;&gt;"NA",$BS$108&gt;=0,V504="NA"),
AND($BS$108&lt;&gt;"NS",$BS$108&lt;&gt;"NA",$BS$108=0,V504="NS")),1,0)))</f>
        <v>0</v>
      </c>
      <c r="CN504" s="202">
        <f t="shared" ref="CN504" si="991">IF($AH$96=$AJ$96,0,
IF(OR(AND($BS$108="NS",W504&lt;&gt;"NA",OR(W504="NS",W504=0)),AND($BS$108="NA",W504&lt;&gt;"NS",OR(W504="NA",W504=0))),0,
IF(OR(AND($BS$108&lt;&gt;"NS",$BS$108&lt;&gt;"NA",W504&lt;&gt;"NS",W504&lt;&gt;"NA",W504&gt;$BS$108),
AND(W504&gt;0,OR($BS$108="NS",$BS$108="NA")),
AND($BS$108&lt;&gt;"NS",$BS$108&lt;&gt;"NA",$BS$108&gt;=0,W504="NA"),
AND($BS$108&lt;&gt;"NS",$BS$108&lt;&gt;"NA",$BS$108=0,W504="NS")),1,0)))</f>
        <v>0</v>
      </c>
      <c r="CO504" s="202">
        <f t="shared" ref="CO504" si="992">IF($AH$96=$AJ$96,0,
IF(OR(AND($BS$108="NS",X504&lt;&gt;"NA",OR(X504="NS",X504=0)),AND($BS$108="NA",X504&lt;&gt;"NS",OR(X504="NA",X504=0))),0,
IF(OR(AND($BS$108&lt;&gt;"NS",$BS$108&lt;&gt;"NA",X504&lt;&gt;"NS",X504&lt;&gt;"NA",X504&gt;$BS$108),
AND(X504&gt;0,OR($BS$108="NS",$BS$108="NA")),
AND($BS$108&lt;&gt;"NS",$BS$108&lt;&gt;"NA",$BS$108&gt;=0,X504="NA"),
AND($BS$108&lt;&gt;"NS",$BS$108&lt;&gt;"NA",$BS$108=0,X504="NS")),1,0)))</f>
        <v>0</v>
      </c>
      <c r="CP504" s="202">
        <f t="shared" ref="CP504" si="993">IF($AH$96=$AJ$96,0,
IF(OR(AND($BS$108="NS",Y504&lt;&gt;"NA",OR(Y504="NS",Y504=0)),AND($BS$108="NA",Y504&lt;&gt;"NS",OR(Y504="NA",Y504=0))),0,
IF(OR(AND($BS$108&lt;&gt;"NS",$BS$108&lt;&gt;"NA",Y504&lt;&gt;"NS",Y504&lt;&gt;"NA",Y504&gt;$BS$108),
AND(Y504&gt;0,OR($BS$108="NS",$BS$108="NA")),
AND($BS$108&lt;&gt;"NS",$BS$108&lt;&gt;"NA",$BS$108&gt;=0,Y504="NA"),
AND($BS$108&lt;&gt;"NS",$BS$108&lt;&gt;"NA",$BS$108=0,Y504="NS")),1,0)))</f>
        <v>0</v>
      </c>
      <c r="CQ504" s="202">
        <f t="shared" ref="CQ504" si="994">IF($AH$96=$AJ$96,0,
IF(OR(AND($BS$108="NS",Z504&lt;&gt;"NA",OR(Z504="NS",Z504=0)),AND($BS$108="NA",Z504&lt;&gt;"NS",OR(Z504="NA",Z504=0))),0,
IF(OR(AND($BS$108&lt;&gt;"NS",$BS$108&lt;&gt;"NA",Z504&lt;&gt;"NS",Z504&lt;&gt;"NA",Z504&gt;$BS$108),
AND(Z504&gt;0,OR($BS$108="NS",$BS$108="NA")),
AND($BS$108&lt;&gt;"NS",$BS$108&lt;&gt;"NA",$BS$108&gt;=0,Z504="NA"),
AND($BS$108&lt;&gt;"NS",$BS$108&lt;&gt;"NA",$BS$108=0,Z504="NS")),1,0)))</f>
        <v>0</v>
      </c>
      <c r="CR504" s="202">
        <f t="shared" ref="CR504" si="995">IF($AH$96=$AJ$96,0,
IF(OR(AND($BS$108="NS",AA504&lt;&gt;"NA",OR(AA504="NS",AA504=0)),AND($BS$108="NA",AA504&lt;&gt;"NS",OR(AA504="NA",AA504=0))),0,
IF(OR(AND($BS$108&lt;&gt;"NS",$BS$108&lt;&gt;"NA",AA504&lt;&gt;"NS",AA504&lt;&gt;"NA",AA504&gt;$BS$108),
AND(AA504&gt;0,OR($BS$108="NS",$BS$108="NA")),
AND($BS$108&lt;&gt;"NS",$BS$108&lt;&gt;"NA",$BS$108&gt;=0,AA504="NA"),
AND($BS$108&lt;&gt;"NS",$BS$108&lt;&gt;"NA",$BS$108=0,AA504="NS")),1,0)))</f>
        <v>0</v>
      </c>
      <c r="CS504" s="202">
        <f t="shared" ref="CS504" si="996">IF($AH$96=$AJ$96,0,
IF(OR(AND($BS$108="NS",AB504&lt;&gt;"NA",OR(AB504="NS",AB504=0)),AND($BS$108="NA",AB504&lt;&gt;"NS",OR(AB504="NA",AB504=0))),0,
IF(OR(AND($BS$108&lt;&gt;"NS",$BS$108&lt;&gt;"NA",AB504&lt;&gt;"NS",AB504&lt;&gt;"NA",AB504&gt;$BS$108),
AND(AB504&gt;0,OR($BS$108="NS",$BS$108="NA")),
AND($BS$108&lt;&gt;"NS",$BS$108&lt;&gt;"NA",$BS$108&gt;=0,AB504="NA"),
AND($BS$108&lt;&gt;"NS",$BS$108&lt;&gt;"NA",$BS$108=0,AB504="NS")),1,0)))</f>
        <v>0</v>
      </c>
      <c r="CT504" s="202">
        <f t="shared" ref="CT504" si="997">IF($AH$96=$AJ$96,0,
IF(OR(AND($BS$108="NS",AC504&lt;&gt;"NA",OR(AC504="NS",AC504=0)),AND($BS$108="NA",AC504&lt;&gt;"NS",OR(AC504="NA",AC504=0))),0,
IF(OR(AND($BS$108&lt;&gt;"NS",$BS$108&lt;&gt;"NA",AC504&lt;&gt;"NS",AC504&lt;&gt;"NA",AC504&gt;$BS$108),
AND(AC504&gt;0,OR($BS$108="NS",$BS$108="NA")),
AND($BS$108&lt;&gt;"NS",$BS$108&lt;&gt;"NA",$BS$108&gt;=0,AC504="NA"),
AND($BS$108&lt;&gt;"NS",$BS$108&lt;&gt;"NA",$BS$108=0,AC504="NS")),1,0)))</f>
        <v>0</v>
      </c>
      <c r="CU504" s="202">
        <f t="shared" ref="CU504" si="998">IF($AH$96=$AJ$96,0,
IF(OR(AND($BS$108="NS",AD504&lt;&gt;"NA",OR(AD504="NS",AD504=0)),AND($BS$108="NA",AD504&lt;&gt;"NS",OR(AD504="NA",AD504=0))),0,
IF(OR(AND($BS$108&lt;&gt;"NS",$BS$108&lt;&gt;"NA",AD504&lt;&gt;"NS",AD504&lt;&gt;"NA",AD504&gt;$BS$108),
AND(AD504&gt;0,OR($BS$108="NS",$BS$108="NA")),
AND($BS$108&lt;&gt;"NS",$BS$108&lt;&gt;"NA",$BS$108&gt;=0,AD504="NA"),
AND($BS$108&lt;&gt;"NS",$BS$108&lt;&gt;"NA",$BS$108=0,AD504="NS")),1,0)))</f>
        <v>0</v>
      </c>
      <c r="CY504" s="563">
        <f t="shared" si="935"/>
        <v>0</v>
      </c>
      <c r="CZ504" s="563"/>
    </row>
    <row r="505" spans="1:104" s="211" customFormat="1" ht="15" customHeight="1">
      <c r="A505" s="18"/>
      <c r="B505" s="51"/>
      <c r="C505" s="48" t="s">
        <v>4998</v>
      </c>
      <c r="D505" s="580" t="str">
        <f>IF(CNGE_2024_M3_Secc1!D56="","",CNGE_2024_M3_Secc1!D56)</f>
        <v/>
      </c>
      <c r="E505" s="580"/>
      <c r="F505" s="580"/>
      <c r="G505" s="580"/>
      <c r="H505" s="580"/>
      <c r="I505" s="103"/>
      <c r="J505" s="103"/>
      <c r="K505" s="103"/>
      <c r="L505" s="103"/>
      <c r="M505" s="103"/>
      <c r="N505" s="103"/>
      <c r="O505" s="103"/>
      <c r="P505" s="103"/>
      <c r="Q505" s="103"/>
      <c r="R505" s="103"/>
      <c r="S505" s="103"/>
      <c r="T505" s="103"/>
      <c r="U505" s="103"/>
      <c r="V505" s="103"/>
      <c r="W505" s="103"/>
      <c r="X505" s="103"/>
      <c r="Y505" s="103"/>
      <c r="Z505" s="103"/>
      <c r="AA505" s="103"/>
      <c r="AB505" s="103"/>
      <c r="AC505" s="103"/>
      <c r="AD505" s="103"/>
      <c r="AE505" s="213"/>
      <c r="AF505" s="210"/>
      <c r="AV505" s="202" t="e" cm="1">
        <f t="array" ref="AV505">IF(CNGE_2024_M3_Secc1!$AO$111=CNGE_2024_M3_Secc1!$AQ$111,O,IF(CNGE_2024_M3_Secc1!I174="",1,0))</f>
        <v>#NAME?</v>
      </c>
      <c r="AW505" s="202" t="e" cm="1">
        <f t="array" ref="AW505">IF(CNGE_2024_M3_Secc1!$AO$111=CNGE_2024_M3_Secc1!$AQ$111,O,IF(CNGE_2024_M3_Secc1!J174="",1,0))</f>
        <v>#NAME?</v>
      </c>
      <c r="AX505" s="202" t="e" cm="1">
        <f t="array" ref="AX505">IF(CNGE_2024_M3_Secc1!$AO$111=CNGE_2024_M3_Secc1!$AQ$111,O,IF(CNGE_2024_M3_Secc1!K174="",1,0))</f>
        <v>#NAME?</v>
      </c>
      <c r="AY505" s="202" t="e" cm="1">
        <f t="array" ref="AY505">IF(CNGE_2024_M3_Secc1!$AO$111=CNGE_2024_M3_Secc1!$AQ$111,O,IF(CNGE_2024_M3_Secc1!L174="",1,0))</f>
        <v>#NAME?</v>
      </c>
      <c r="AZ505" s="202" t="e" cm="1">
        <f t="array" ref="AZ505">IF(CNGE_2024_M3_Secc1!$AO$111=CNGE_2024_M3_Secc1!$AQ$111,O,IF(CNGE_2024_M3_Secc1!M174="",1,0))</f>
        <v>#NAME?</v>
      </c>
      <c r="BA505" s="202" t="e" cm="1">
        <f t="array" ref="BA505">IF(CNGE_2024_M3_Secc1!$AO$111=CNGE_2024_M3_Secc1!$AQ$111,O,IF(CNGE_2024_M3_Secc1!N174="",1,0))</f>
        <v>#NAME?</v>
      </c>
      <c r="BB505" s="202" t="e" cm="1">
        <f t="array" ref="BB505">IF(CNGE_2024_M3_Secc1!$AO$111=CNGE_2024_M3_Secc1!$AQ$111,O,IF(CNGE_2024_M3_Secc1!O174="",1,0))</f>
        <v>#NAME?</v>
      </c>
      <c r="BC505" s="202" t="e" cm="1">
        <f t="array" ref="BC505">IF(CNGE_2024_M3_Secc1!$AO$111=CNGE_2024_M3_Secc1!$AQ$111,O,IF(CNGE_2024_M3_Secc1!P174="",1,0))</f>
        <v>#NAME?</v>
      </c>
      <c r="BD505" s="202" t="e" cm="1">
        <f t="array" ref="BD505">IF(CNGE_2024_M3_Secc1!$AO$111=CNGE_2024_M3_Secc1!$AQ$111,O,IF(CNGE_2024_M3_Secc1!Q174="",1,0))</f>
        <v>#NAME?</v>
      </c>
      <c r="BE505" s="202" t="e" cm="1">
        <f t="array" ref="BE505">IF(CNGE_2024_M3_Secc1!$AO$111=CNGE_2024_M3_Secc1!$AQ$111,O,IF(CNGE_2024_M3_Secc1!R174="",1,0))</f>
        <v>#NAME?</v>
      </c>
      <c r="BF505" s="202" t="e" cm="1">
        <f t="array" ref="BF505">IF(CNGE_2024_M3_Secc1!$AO$111=CNGE_2024_M3_Secc1!$AQ$111,O,IF(CNGE_2024_M3_Secc1!S174="",1,0))</f>
        <v>#NAME?</v>
      </c>
      <c r="BG505" s="202" t="e" cm="1">
        <f t="array" ref="BG505">IF(CNGE_2024_M3_Secc1!$AO$111=CNGE_2024_M3_Secc1!$AQ$111,O,IF(CNGE_2024_M3_Secc1!T174="",1,0))</f>
        <v>#NAME?</v>
      </c>
      <c r="BH505" s="202" t="e" cm="1">
        <f t="array" ref="BH505">IF(CNGE_2024_M3_Secc1!$AO$111=CNGE_2024_M3_Secc1!$AQ$111,O,IF(CNGE_2024_M3_Secc1!U174="",1,0))</f>
        <v>#NAME?</v>
      </c>
      <c r="BI505" s="202" t="e" cm="1">
        <f t="array" ref="BI505">IF(CNGE_2024_M3_Secc1!$AO$111=CNGE_2024_M3_Secc1!$AQ$111,O,IF(CNGE_2024_M3_Secc1!V174="",1,0))</f>
        <v>#NAME?</v>
      </c>
      <c r="BJ505" s="202" t="e" cm="1">
        <f t="array" ref="BJ505">IF(CNGE_2024_M3_Secc1!$AO$111=CNGE_2024_M3_Secc1!$AQ$111,O,IF(CNGE_2024_M3_Secc1!W174="",1,0))</f>
        <v>#NAME?</v>
      </c>
      <c r="BK505" s="202" t="e" cm="1">
        <f t="array" ref="BK505">IF(CNGE_2024_M3_Secc1!$AO$111=CNGE_2024_M3_Secc1!$AQ$111,O,IF(CNGE_2024_M3_Secc1!X174="",1,0))</f>
        <v>#NAME?</v>
      </c>
      <c r="BL505" s="202" t="e" cm="1">
        <f t="array" ref="BL505">IF(CNGE_2024_M3_Secc1!$AO$111=CNGE_2024_M3_Secc1!$AQ$111,O,IF(CNGE_2024_M3_Secc1!Y174="",1,0))</f>
        <v>#NAME?</v>
      </c>
      <c r="BM505" s="202" t="e" cm="1">
        <f t="array" ref="BM505">IF(CNGE_2024_M3_Secc1!$AO$111=CNGE_2024_M3_Secc1!$AQ$111,O,IF(CNGE_2024_M3_Secc1!Z174="",1,0))</f>
        <v>#NAME?</v>
      </c>
      <c r="BN505" s="202" t="e" cm="1">
        <f t="array" ref="BN505">IF(CNGE_2024_M3_Secc1!$AO$111=CNGE_2024_M3_Secc1!$AQ$111,O,IF(CNGE_2024_M3_Secc1!AA174="",1,0))</f>
        <v>#NAME?</v>
      </c>
      <c r="BO505" s="202" t="e" cm="1">
        <f t="array" ref="BO505">IF(CNGE_2024_M3_Secc1!$AO$111=CNGE_2024_M3_Secc1!$AQ$111,O,IF(CNGE_2024_M3_Secc1!AB174="",1,0))</f>
        <v>#NAME?</v>
      </c>
      <c r="BP505" s="202" t="e" cm="1">
        <f t="array" ref="BP505">IF(CNGE_2024_M3_Secc1!$AO$111=CNGE_2024_M3_Secc1!$AQ$111,O,IF(CNGE_2024_M3_Secc1!AC174="",1,0))</f>
        <v>#NAME?</v>
      </c>
      <c r="BQ505" s="202" t="e" cm="1">
        <f t="array" ref="BQ505">IF(CNGE_2024_M3_Secc1!$AO$111=CNGE_2024_M3_Secc1!$AQ$111,O,IF(CNGE_2024_M3_Secc1!AD174="",1,0))</f>
        <v>#NAME?</v>
      </c>
      <c r="BZ505" s="202">
        <f>IF($AH$96=$AJ$96,0,
IF(OR(AND($BS$109="NS",I505&lt;&gt;"NA",OR(I505="NS",I505=0)),AND($BS$109="NA",I505&lt;&gt;"NS",OR(I505="NA",I505=0))),0,
IF(OR(AND($BS$109&lt;&gt;"NS",$BS$109&lt;&gt;"NA",I505&lt;&gt;"NS",I505&lt;&gt;"NA",I505&gt;$BS$109),
AND(I505&gt;0,OR($BS$109="NS",$BS$109="NA")),
AND($BS$109&lt;&gt;"NS",$BS$109&lt;&gt;"NA",$BS$109&gt;=0,I505="NA"),
AND($BS$109&lt;&gt;"NS",$BS$109&lt;&gt;"NA",$BS$109=0,I505="NS")),1,0)))</f>
        <v>0</v>
      </c>
      <c r="CA505" s="202">
        <f t="shared" ref="CA505" si="999">IF($AH$96=$AJ$96,0,
IF(OR(AND($BS$109="NS",J505&lt;&gt;"NA",OR(J505="NS",J505=0)),AND($BS$109="NA",J505&lt;&gt;"NS",OR(J505="NA",J505=0))),0,
IF(OR(AND($BS$109&lt;&gt;"NS",$BS$109&lt;&gt;"NA",J505&lt;&gt;"NS",J505&lt;&gt;"NA",J505&gt;$BS$109),
AND(J505&gt;0,OR($BS$109="NS",$BS$109="NA")),
AND($BS$109&lt;&gt;"NS",$BS$109&lt;&gt;"NA",$BS$109&gt;=0,J505="NA"),
AND($BS$109&lt;&gt;"NS",$BS$109&lt;&gt;"NA",$BS$109=0,J505="NS")),1,0)))</f>
        <v>0</v>
      </c>
      <c r="CB505" s="202">
        <f t="shared" ref="CB505" si="1000">IF($AH$96=$AJ$96,0,
IF(OR(AND($BS$109="NS",K505&lt;&gt;"NA",OR(K505="NS",K505=0)),AND($BS$109="NA",K505&lt;&gt;"NS",OR(K505="NA",K505=0))),0,
IF(OR(AND($BS$109&lt;&gt;"NS",$BS$109&lt;&gt;"NA",K505&lt;&gt;"NS",K505&lt;&gt;"NA",K505&gt;$BS$109),
AND(K505&gt;0,OR($BS$109="NS",$BS$109="NA")),
AND($BS$109&lt;&gt;"NS",$BS$109&lt;&gt;"NA",$BS$109&gt;=0,K505="NA"),
AND($BS$109&lt;&gt;"NS",$BS$109&lt;&gt;"NA",$BS$109=0,K505="NS")),1,0)))</f>
        <v>0</v>
      </c>
      <c r="CC505" s="202">
        <f t="shared" ref="CC505" si="1001">IF($AH$96=$AJ$96,0,
IF(OR(AND($BS$109="NS",L505&lt;&gt;"NA",OR(L505="NS",L505=0)),AND($BS$109="NA",L505&lt;&gt;"NS",OR(L505="NA",L505=0))),0,
IF(OR(AND($BS$109&lt;&gt;"NS",$BS$109&lt;&gt;"NA",L505&lt;&gt;"NS",L505&lt;&gt;"NA",L505&gt;$BS$109),
AND(L505&gt;0,OR($BS$109="NS",$BS$109="NA")),
AND($BS$109&lt;&gt;"NS",$BS$109&lt;&gt;"NA",$BS$109&gt;=0,L505="NA"),
AND($BS$109&lt;&gt;"NS",$BS$109&lt;&gt;"NA",$BS$109=0,L505="NS")),1,0)))</f>
        <v>0</v>
      </c>
      <c r="CD505" s="202">
        <f t="shared" ref="CD505" si="1002">IF($AH$96=$AJ$96,0,
IF(OR(AND($BS$109="NS",M505&lt;&gt;"NA",OR(M505="NS",M505=0)),AND($BS$109="NA",M505&lt;&gt;"NS",OR(M505="NA",M505=0))),0,
IF(OR(AND($BS$109&lt;&gt;"NS",$BS$109&lt;&gt;"NA",M505&lt;&gt;"NS",M505&lt;&gt;"NA",M505&gt;$BS$109),
AND(M505&gt;0,OR($BS$109="NS",$BS$109="NA")),
AND($BS$109&lt;&gt;"NS",$BS$109&lt;&gt;"NA",$BS$109&gt;=0,M505="NA"),
AND($BS$109&lt;&gt;"NS",$BS$109&lt;&gt;"NA",$BS$109=0,M505="NS")),1,0)))</f>
        <v>0</v>
      </c>
      <c r="CE505" s="202">
        <f t="shared" ref="CE505" si="1003">IF($AH$96=$AJ$96,0,
IF(OR(AND($BS$109="NS",N505&lt;&gt;"NA",OR(N505="NS",N505=0)),AND($BS$109="NA",N505&lt;&gt;"NS",OR(N505="NA",N505=0))),0,
IF(OR(AND($BS$109&lt;&gt;"NS",$BS$109&lt;&gt;"NA",N505&lt;&gt;"NS",N505&lt;&gt;"NA",N505&gt;$BS$109),
AND(N505&gt;0,OR($BS$109="NS",$BS$109="NA")),
AND($BS$109&lt;&gt;"NS",$BS$109&lt;&gt;"NA",$BS$109&gt;=0,N505="NA"),
AND($BS$109&lt;&gt;"NS",$BS$109&lt;&gt;"NA",$BS$109=0,N505="NS")),1,0)))</f>
        <v>0</v>
      </c>
      <c r="CF505" s="202">
        <f t="shared" ref="CF505" si="1004">IF($AH$96=$AJ$96,0,
IF(OR(AND($BS$109="NS",O505&lt;&gt;"NA",OR(O505="NS",O505=0)),AND($BS$109="NA",O505&lt;&gt;"NS",OR(O505="NA",O505=0))),0,
IF(OR(AND($BS$109&lt;&gt;"NS",$BS$109&lt;&gt;"NA",O505&lt;&gt;"NS",O505&lt;&gt;"NA",O505&gt;$BS$109),
AND(O505&gt;0,OR($BS$109="NS",$BS$109="NA")),
AND($BS$109&lt;&gt;"NS",$BS$109&lt;&gt;"NA",$BS$109&gt;=0,O505="NA"),
AND($BS$109&lt;&gt;"NS",$BS$109&lt;&gt;"NA",$BS$109=0,O505="NS")),1,0)))</f>
        <v>0</v>
      </c>
      <c r="CG505" s="202">
        <f t="shared" ref="CG505" si="1005">IF($AH$96=$AJ$96,0,
IF(OR(AND($BS$109="NS",P505&lt;&gt;"NA",OR(P505="NS",P505=0)),AND($BS$109="NA",P505&lt;&gt;"NS",OR(P505="NA",P505=0))),0,
IF(OR(AND($BS$109&lt;&gt;"NS",$BS$109&lt;&gt;"NA",P505&lt;&gt;"NS",P505&lt;&gt;"NA",P505&gt;$BS$109),
AND(P505&gt;0,OR($BS$109="NS",$BS$109="NA")),
AND($BS$109&lt;&gt;"NS",$BS$109&lt;&gt;"NA",$BS$109&gt;=0,P505="NA"),
AND($BS$109&lt;&gt;"NS",$BS$109&lt;&gt;"NA",$BS$109=0,P505="NS")),1,0)))</f>
        <v>0</v>
      </c>
      <c r="CH505" s="202">
        <f t="shared" ref="CH505" si="1006">IF($AH$96=$AJ$96,0,
IF(OR(AND($BS$109="NS",Q505&lt;&gt;"NA",OR(Q505="NS",Q505=0)),AND($BS$109="NA",Q505&lt;&gt;"NS",OR(Q505="NA",Q505=0))),0,
IF(OR(AND($BS$109&lt;&gt;"NS",$BS$109&lt;&gt;"NA",Q505&lt;&gt;"NS",Q505&lt;&gt;"NA",Q505&gt;$BS$109),
AND(Q505&gt;0,OR($BS$109="NS",$BS$109="NA")),
AND($BS$109&lt;&gt;"NS",$BS$109&lt;&gt;"NA",$BS$109&gt;=0,Q505="NA"),
AND($BS$109&lt;&gt;"NS",$BS$109&lt;&gt;"NA",$BS$109=0,Q505="NS")),1,0)))</f>
        <v>0</v>
      </c>
      <c r="CI505" s="202">
        <f t="shared" ref="CI505" si="1007">IF($AH$96=$AJ$96,0,
IF(OR(AND($BS$109="NS",R505&lt;&gt;"NA",OR(R505="NS",R505=0)),AND($BS$109="NA",R505&lt;&gt;"NS",OR(R505="NA",R505=0))),0,
IF(OR(AND($BS$109&lt;&gt;"NS",$BS$109&lt;&gt;"NA",R505&lt;&gt;"NS",R505&lt;&gt;"NA",R505&gt;$BS$109),
AND(R505&gt;0,OR($BS$109="NS",$BS$109="NA")),
AND($BS$109&lt;&gt;"NS",$BS$109&lt;&gt;"NA",$BS$109&gt;=0,R505="NA"),
AND($BS$109&lt;&gt;"NS",$BS$109&lt;&gt;"NA",$BS$109=0,R505="NS")),1,0)))</f>
        <v>0</v>
      </c>
      <c r="CJ505" s="202">
        <f t="shared" ref="CJ505" si="1008">IF($AH$96=$AJ$96,0,
IF(OR(AND($BS$109="NS",S505&lt;&gt;"NA",OR(S505="NS",S505=0)),AND($BS$109="NA",S505&lt;&gt;"NS",OR(S505="NA",S505=0))),0,
IF(OR(AND($BS$109&lt;&gt;"NS",$BS$109&lt;&gt;"NA",S505&lt;&gt;"NS",S505&lt;&gt;"NA",S505&gt;$BS$109),
AND(S505&gt;0,OR($BS$109="NS",$BS$109="NA")),
AND($BS$109&lt;&gt;"NS",$BS$109&lt;&gt;"NA",$BS$109&gt;=0,S505="NA"),
AND($BS$109&lt;&gt;"NS",$BS$109&lt;&gt;"NA",$BS$109=0,S505="NS")),1,0)))</f>
        <v>0</v>
      </c>
      <c r="CK505" s="202">
        <f t="shared" ref="CK505" si="1009">IF($AH$96=$AJ$96,0,
IF(OR(AND($BS$109="NS",T505&lt;&gt;"NA",OR(T505="NS",T505=0)),AND($BS$109="NA",T505&lt;&gt;"NS",OR(T505="NA",T505=0))),0,
IF(OR(AND($BS$109&lt;&gt;"NS",$BS$109&lt;&gt;"NA",T505&lt;&gt;"NS",T505&lt;&gt;"NA",T505&gt;$BS$109),
AND(T505&gt;0,OR($BS$109="NS",$BS$109="NA")),
AND($BS$109&lt;&gt;"NS",$BS$109&lt;&gt;"NA",$BS$109&gt;=0,T505="NA"),
AND($BS$109&lt;&gt;"NS",$BS$109&lt;&gt;"NA",$BS$109=0,T505="NS")),1,0)))</f>
        <v>0</v>
      </c>
      <c r="CL505" s="202">
        <f t="shared" ref="CL505" si="1010">IF($AH$96=$AJ$96,0,
IF(OR(AND($BS$109="NS",U505&lt;&gt;"NA",OR(U505="NS",U505=0)),AND($BS$109="NA",U505&lt;&gt;"NS",OR(U505="NA",U505=0))),0,
IF(OR(AND($BS$109&lt;&gt;"NS",$BS$109&lt;&gt;"NA",U505&lt;&gt;"NS",U505&lt;&gt;"NA",U505&gt;$BS$109),
AND(U505&gt;0,OR($BS$109="NS",$BS$109="NA")),
AND($BS$109&lt;&gt;"NS",$BS$109&lt;&gt;"NA",$BS$109&gt;=0,U505="NA"),
AND($BS$109&lt;&gt;"NS",$BS$109&lt;&gt;"NA",$BS$109=0,U505="NS")),1,0)))</f>
        <v>0</v>
      </c>
      <c r="CM505" s="202">
        <f t="shared" ref="CM505" si="1011">IF($AH$96=$AJ$96,0,
IF(OR(AND($BS$109="NS",V505&lt;&gt;"NA",OR(V505="NS",V505=0)),AND($BS$109="NA",V505&lt;&gt;"NS",OR(V505="NA",V505=0))),0,
IF(OR(AND($BS$109&lt;&gt;"NS",$BS$109&lt;&gt;"NA",V505&lt;&gt;"NS",V505&lt;&gt;"NA",V505&gt;$BS$109),
AND(V505&gt;0,OR($BS$109="NS",$BS$109="NA")),
AND($BS$109&lt;&gt;"NS",$BS$109&lt;&gt;"NA",$BS$109&gt;=0,V505="NA"),
AND($BS$109&lt;&gt;"NS",$BS$109&lt;&gt;"NA",$BS$109=0,V505="NS")),1,0)))</f>
        <v>0</v>
      </c>
      <c r="CN505" s="202">
        <f t="shared" ref="CN505" si="1012">IF($AH$96=$AJ$96,0,
IF(OR(AND($BS$109="NS",W505&lt;&gt;"NA",OR(W505="NS",W505=0)),AND($BS$109="NA",W505&lt;&gt;"NS",OR(W505="NA",W505=0))),0,
IF(OR(AND($BS$109&lt;&gt;"NS",$BS$109&lt;&gt;"NA",W505&lt;&gt;"NS",W505&lt;&gt;"NA",W505&gt;$BS$109),
AND(W505&gt;0,OR($BS$109="NS",$BS$109="NA")),
AND($BS$109&lt;&gt;"NS",$BS$109&lt;&gt;"NA",$BS$109&gt;=0,W505="NA"),
AND($BS$109&lt;&gt;"NS",$BS$109&lt;&gt;"NA",$BS$109=0,W505="NS")),1,0)))</f>
        <v>0</v>
      </c>
      <c r="CO505" s="202">
        <f t="shared" ref="CO505" si="1013">IF($AH$96=$AJ$96,0,
IF(OR(AND($BS$109="NS",X505&lt;&gt;"NA",OR(X505="NS",X505=0)),AND($BS$109="NA",X505&lt;&gt;"NS",OR(X505="NA",X505=0))),0,
IF(OR(AND($BS$109&lt;&gt;"NS",$BS$109&lt;&gt;"NA",X505&lt;&gt;"NS",X505&lt;&gt;"NA",X505&gt;$BS$109),
AND(X505&gt;0,OR($BS$109="NS",$BS$109="NA")),
AND($BS$109&lt;&gt;"NS",$BS$109&lt;&gt;"NA",$BS$109&gt;=0,X505="NA"),
AND($BS$109&lt;&gt;"NS",$BS$109&lt;&gt;"NA",$BS$109=0,X505="NS")),1,0)))</f>
        <v>0</v>
      </c>
      <c r="CP505" s="202">
        <f t="shared" ref="CP505" si="1014">IF($AH$96=$AJ$96,0,
IF(OR(AND($BS$109="NS",Y505&lt;&gt;"NA",OR(Y505="NS",Y505=0)),AND($BS$109="NA",Y505&lt;&gt;"NS",OR(Y505="NA",Y505=0))),0,
IF(OR(AND($BS$109&lt;&gt;"NS",$BS$109&lt;&gt;"NA",Y505&lt;&gt;"NS",Y505&lt;&gt;"NA",Y505&gt;$BS$109),
AND(Y505&gt;0,OR($BS$109="NS",$BS$109="NA")),
AND($BS$109&lt;&gt;"NS",$BS$109&lt;&gt;"NA",$BS$109&gt;=0,Y505="NA"),
AND($BS$109&lt;&gt;"NS",$BS$109&lt;&gt;"NA",$BS$109=0,Y505="NS")),1,0)))</f>
        <v>0</v>
      </c>
      <c r="CQ505" s="202">
        <f t="shared" ref="CQ505" si="1015">IF($AH$96=$AJ$96,0,
IF(OR(AND($BS$109="NS",Z505&lt;&gt;"NA",OR(Z505="NS",Z505=0)),AND($BS$109="NA",Z505&lt;&gt;"NS",OR(Z505="NA",Z505=0))),0,
IF(OR(AND($BS$109&lt;&gt;"NS",$BS$109&lt;&gt;"NA",Z505&lt;&gt;"NS",Z505&lt;&gt;"NA",Z505&gt;$BS$109),
AND(Z505&gt;0,OR($BS$109="NS",$BS$109="NA")),
AND($BS$109&lt;&gt;"NS",$BS$109&lt;&gt;"NA",$BS$109&gt;=0,Z505="NA"),
AND($BS$109&lt;&gt;"NS",$BS$109&lt;&gt;"NA",$BS$109=0,Z505="NS")),1,0)))</f>
        <v>0</v>
      </c>
      <c r="CR505" s="202">
        <f t="shared" ref="CR505" si="1016">IF($AH$96=$AJ$96,0,
IF(OR(AND($BS$109="NS",AA505&lt;&gt;"NA",OR(AA505="NS",AA505=0)),AND($BS$109="NA",AA505&lt;&gt;"NS",OR(AA505="NA",AA505=0))),0,
IF(OR(AND($BS$109&lt;&gt;"NS",$BS$109&lt;&gt;"NA",AA505&lt;&gt;"NS",AA505&lt;&gt;"NA",AA505&gt;$BS$109),
AND(AA505&gt;0,OR($BS$109="NS",$BS$109="NA")),
AND($BS$109&lt;&gt;"NS",$BS$109&lt;&gt;"NA",$BS$109&gt;=0,AA505="NA"),
AND($BS$109&lt;&gt;"NS",$BS$109&lt;&gt;"NA",$BS$109=0,AA505="NS")),1,0)))</f>
        <v>0</v>
      </c>
      <c r="CS505" s="202">
        <f t="shared" ref="CS505" si="1017">IF($AH$96=$AJ$96,0,
IF(OR(AND($BS$109="NS",AB505&lt;&gt;"NA",OR(AB505="NS",AB505=0)),AND($BS$109="NA",AB505&lt;&gt;"NS",OR(AB505="NA",AB505=0))),0,
IF(OR(AND($BS$109&lt;&gt;"NS",$BS$109&lt;&gt;"NA",AB505&lt;&gt;"NS",AB505&lt;&gt;"NA",AB505&gt;$BS$109),
AND(AB505&gt;0,OR($BS$109="NS",$BS$109="NA")),
AND($BS$109&lt;&gt;"NS",$BS$109&lt;&gt;"NA",$BS$109&gt;=0,AB505="NA"),
AND($BS$109&lt;&gt;"NS",$BS$109&lt;&gt;"NA",$BS$109=0,AB505="NS")),1,0)))</f>
        <v>0</v>
      </c>
      <c r="CT505" s="202">
        <f t="shared" ref="CT505" si="1018">IF($AH$96=$AJ$96,0,
IF(OR(AND($BS$109="NS",AC505&lt;&gt;"NA",OR(AC505="NS",AC505=0)),AND($BS$109="NA",AC505&lt;&gt;"NS",OR(AC505="NA",AC505=0))),0,
IF(OR(AND($BS$109&lt;&gt;"NS",$BS$109&lt;&gt;"NA",AC505&lt;&gt;"NS",AC505&lt;&gt;"NA",AC505&gt;$BS$109),
AND(AC505&gt;0,OR($BS$109="NS",$BS$109="NA")),
AND($BS$109&lt;&gt;"NS",$BS$109&lt;&gt;"NA",$BS$109&gt;=0,AC505="NA"),
AND($BS$109&lt;&gt;"NS",$BS$109&lt;&gt;"NA",$BS$109=0,AC505="NS")),1,0)))</f>
        <v>0</v>
      </c>
      <c r="CU505" s="202">
        <f t="shared" ref="CU505" si="1019">IF($AH$96=$AJ$96,0,
IF(OR(AND($BS$109="NS",AD505&lt;&gt;"NA",OR(AD505="NS",AD505=0)),AND($BS$109="NA",AD505&lt;&gt;"NS",OR(AD505="NA",AD505=0))),0,
IF(OR(AND($BS$109&lt;&gt;"NS",$BS$109&lt;&gt;"NA",AD505&lt;&gt;"NS",AD505&lt;&gt;"NA",AD505&gt;$BS$109),
AND(AD505&gt;0,OR($BS$109="NS",$BS$109="NA")),
AND($BS$109&lt;&gt;"NS",$BS$109&lt;&gt;"NA",$BS$109&gt;=0,AD505="NA"),
AND($BS$109&lt;&gt;"NS",$BS$109&lt;&gt;"NA",$BS$109=0,AD505="NS")),1,0)))</f>
        <v>0</v>
      </c>
      <c r="CY505" s="563">
        <f t="shared" si="935"/>
        <v>0</v>
      </c>
      <c r="CZ505" s="563"/>
    </row>
    <row r="506" spans="1:104" s="211" customFormat="1" ht="15" customHeight="1">
      <c r="A506" s="18"/>
      <c r="B506" s="51"/>
      <c r="C506" s="48" t="s">
        <v>5000</v>
      </c>
      <c r="D506" s="580" t="str">
        <f>IF(CNGE_2024_M3_Secc1!D57="","",CNGE_2024_M3_Secc1!D57)</f>
        <v/>
      </c>
      <c r="E506" s="580"/>
      <c r="F506" s="580"/>
      <c r="G506" s="580"/>
      <c r="H506" s="580"/>
      <c r="I506" s="103"/>
      <c r="J506" s="103"/>
      <c r="K506" s="103"/>
      <c r="L506" s="103"/>
      <c r="M506" s="103"/>
      <c r="N506" s="103"/>
      <c r="O506" s="103"/>
      <c r="P506" s="103"/>
      <c r="Q506" s="103"/>
      <c r="R506" s="103"/>
      <c r="S506" s="103"/>
      <c r="T506" s="103"/>
      <c r="U506" s="103"/>
      <c r="V506" s="103"/>
      <c r="W506" s="103"/>
      <c r="X506" s="103"/>
      <c r="Y506" s="103"/>
      <c r="Z506" s="103"/>
      <c r="AA506" s="103"/>
      <c r="AB506" s="103"/>
      <c r="AC506" s="103"/>
      <c r="AD506" s="103"/>
      <c r="AE506" s="213"/>
      <c r="AF506" s="210"/>
      <c r="AV506" s="202" t="e" cm="1">
        <f t="array" ref="AV506">IF(CNGE_2024_M3_Secc1!$AO$111=CNGE_2024_M3_Secc1!$AQ$111,O,IF(CNGE_2024_M3_Secc1!I175="",1,0))</f>
        <v>#NAME?</v>
      </c>
      <c r="AW506" s="202" t="e" cm="1">
        <f t="array" ref="AW506">IF(CNGE_2024_M3_Secc1!$AO$111=CNGE_2024_M3_Secc1!$AQ$111,O,IF(CNGE_2024_M3_Secc1!J175="",1,0))</f>
        <v>#NAME?</v>
      </c>
      <c r="AX506" s="202" t="e" cm="1">
        <f t="array" ref="AX506">IF(CNGE_2024_M3_Secc1!$AO$111=CNGE_2024_M3_Secc1!$AQ$111,O,IF(CNGE_2024_M3_Secc1!K175="",1,0))</f>
        <v>#NAME?</v>
      </c>
      <c r="AY506" s="202" t="e" cm="1">
        <f t="array" ref="AY506">IF(CNGE_2024_M3_Secc1!$AO$111=CNGE_2024_M3_Secc1!$AQ$111,O,IF(CNGE_2024_M3_Secc1!L175="",1,0))</f>
        <v>#NAME?</v>
      </c>
      <c r="AZ506" s="202" t="e" cm="1">
        <f t="array" ref="AZ506">IF(CNGE_2024_M3_Secc1!$AO$111=CNGE_2024_M3_Secc1!$AQ$111,O,IF(CNGE_2024_M3_Secc1!M175="",1,0))</f>
        <v>#NAME?</v>
      </c>
      <c r="BA506" s="202" t="e" cm="1">
        <f t="array" ref="BA506">IF(CNGE_2024_M3_Secc1!$AO$111=CNGE_2024_M3_Secc1!$AQ$111,O,IF(CNGE_2024_M3_Secc1!N175="",1,0))</f>
        <v>#NAME?</v>
      </c>
      <c r="BB506" s="202" t="e" cm="1">
        <f t="array" ref="BB506">IF(CNGE_2024_M3_Secc1!$AO$111=CNGE_2024_M3_Secc1!$AQ$111,O,IF(CNGE_2024_M3_Secc1!O175="",1,0))</f>
        <v>#NAME?</v>
      </c>
      <c r="BC506" s="202" t="e" cm="1">
        <f t="array" ref="BC506">IF(CNGE_2024_M3_Secc1!$AO$111=CNGE_2024_M3_Secc1!$AQ$111,O,IF(CNGE_2024_M3_Secc1!P175="",1,0))</f>
        <v>#NAME?</v>
      </c>
      <c r="BD506" s="202" t="e" cm="1">
        <f t="array" ref="BD506">IF(CNGE_2024_M3_Secc1!$AO$111=CNGE_2024_M3_Secc1!$AQ$111,O,IF(CNGE_2024_M3_Secc1!Q175="",1,0))</f>
        <v>#NAME?</v>
      </c>
      <c r="BE506" s="202" t="e" cm="1">
        <f t="array" ref="BE506">IF(CNGE_2024_M3_Secc1!$AO$111=CNGE_2024_M3_Secc1!$AQ$111,O,IF(CNGE_2024_M3_Secc1!R175="",1,0))</f>
        <v>#NAME?</v>
      </c>
      <c r="BF506" s="202" t="e" cm="1">
        <f t="array" ref="BF506">IF(CNGE_2024_M3_Secc1!$AO$111=CNGE_2024_M3_Secc1!$AQ$111,O,IF(CNGE_2024_M3_Secc1!S175="",1,0))</f>
        <v>#NAME?</v>
      </c>
      <c r="BG506" s="202" t="e" cm="1">
        <f t="array" ref="BG506">IF(CNGE_2024_M3_Secc1!$AO$111=CNGE_2024_M3_Secc1!$AQ$111,O,IF(CNGE_2024_M3_Secc1!T175="",1,0))</f>
        <v>#NAME?</v>
      </c>
      <c r="BH506" s="202" t="e" cm="1">
        <f t="array" ref="BH506">IF(CNGE_2024_M3_Secc1!$AO$111=CNGE_2024_M3_Secc1!$AQ$111,O,IF(CNGE_2024_M3_Secc1!U175="",1,0))</f>
        <v>#NAME?</v>
      </c>
      <c r="BI506" s="202" t="e" cm="1">
        <f t="array" ref="BI506">IF(CNGE_2024_M3_Secc1!$AO$111=CNGE_2024_M3_Secc1!$AQ$111,O,IF(CNGE_2024_M3_Secc1!V175="",1,0))</f>
        <v>#NAME?</v>
      </c>
      <c r="BJ506" s="202" t="e" cm="1">
        <f t="array" ref="BJ506">IF(CNGE_2024_M3_Secc1!$AO$111=CNGE_2024_M3_Secc1!$AQ$111,O,IF(CNGE_2024_M3_Secc1!W175="",1,0))</f>
        <v>#NAME?</v>
      </c>
      <c r="BK506" s="202" t="e" cm="1">
        <f t="array" ref="BK506">IF(CNGE_2024_M3_Secc1!$AO$111=CNGE_2024_M3_Secc1!$AQ$111,O,IF(CNGE_2024_M3_Secc1!X175="",1,0))</f>
        <v>#NAME?</v>
      </c>
      <c r="BL506" s="202" t="e" cm="1">
        <f t="array" ref="BL506">IF(CNGE_2024_M3_Secc1!$AO$111=CNGE_2024_M3_Secc1!$AQ$111,O,IF(CNGE_2024_M3_Secc1!Y175="",1,0))</f>
        <v>#NAME?</v>
      </c>
      <c r="BM506" s="202" t="e" cm="1">
        <f t="array" ref="BM506">IF(CNGE_2024_M3_Secc1!$AO$111=CNGE_2024_M3_Secc1!$AQ$111,O,IF(CNGE_2024_M3_Secc1!Z175="",1,0))</f>
        <v>#NAME?</v>
      </c>
      <c r="BN506" s="202" t="e" cm="1">
        <f t="array" ref="BN506">IF(CNGE_2024_M3_Secc1!$AO$111=CNGE_2024_M3_Secc1!$AQ$111,O,IF(CNGE_2024_M3_Secc1!AA175="",1,0))</f>
        <v>#NAME?</v>
      </c>
      <c r="BO506" s="202" t="e" cm="1">
        <f t="array" ref="BO506">IF(CNGE_2024_M3_Secc1!$AO$111=CNGE_2024_M3_Secc1!$AQ$111,O,IF(CNGE_2024_M3_Secc1!AB175="",1,0))</f>
        <v>#NAME?</v>
      </c>
      <c r="BP506" s="202" t="e" cm="1">
        <f t="array" ref="BP506">IF(CNGE_2024_M3_Secc1!$AO$111=CNGE_2024_M3_Secc1!$AQ$111,O,IF(CNGE_2024_M3_Secc1!AC175="",1,0))</f>
        <v>#NAME?</v>
      </c>
      <c r="BQ506" s="202" t="e" cm="1">
        <f t="array" ref="BQ506">IF(CNGE_2024_M3_Secc1!$AO$111=CNGE_2024_M3_Secc1!$AQ$111,O,IF(CNGE_2024_M3_Secc1!AD175="",1,0))</f>
        <v>#NAME?</v>
      </c>
      <c r="BZ506" s="202">
        <f>IF($AH$96=$AJ$96,0,
IF(OR(AND($BS$110="NS",I506&lt;&gt;"NA",OR(I506="NS",I506=0)),AND($BS$110="NA",I506&lt;&gt;"NS",OR(I506="NA",I506=0))),0,
IF(OR(AND($BS$110&lt;&gt;"NS",$BS$110&lt;&gt;"NA",I506&lt;&gt;"NS",I506&lt;&gt;"NA",I506&gt;$BS$110),
AND(I506&gt;0,OR($BS$110="NS",$BS$110="NA")),
AND($BS$110&lt;&gt;"NS",$BS$110&lt;&gt;"NA",$BS$110&gt;=0,I506="NA"),
AND($BS$110&lt;&gt;"NS",$BS$110&lt;&gt;"NA",$BS$110=0,I506="NS")),1,0)))</f>
        <v>0</v>
      </c>
      <c r="CA506" s="202">
        <f t="shared" ref="CA506" si="1020">IF($AH$96=$AJ$96,0,
IF(OR(AND($BS$110="NS",J506&lt;&gt;"NA",OR(J506="NS",J506=0)),AND($BS$110="NA",J506&lt;&gt;"NS",OR(J506="NA",J506=0))),0,
IF(OR(AND($BS$110&lt;&gt;"NS",$BS$110&lt;&gt;"NA",J506&lt;&gt;"NS",J506&lt;&gt;"NA",J506&gt;$BS$110),
AND(J506&gt;0,OR($BS$110="NS",$BS$110="NA")),
AND($BS$110&lt;&gt;"NS",$BS$110&lt;&gt;"NA",$BS$110&gt;=0,J506="NA"),
AND($BS$110&lt;&gt;"NS",$BS$110&lt;&gt;"NA",$BS$110=0,J506="NS")),1,0)))</f>
        <v>0</v>
      </c>
      <c r="CB506" s="202">
        <f t="shared" ref="CB506" si="1021">IF($AH$96=$AJ$96,0,
IF(OR(AND($BS$110="NS",K506&lt;&gt;"NA",OR(K506="NS",K506=0)),AND($BS$110="NA",K506&lt;&gt;"NS",OR(K506="NA",K506=0))),0,
IF(OR(AND($BS$110&lt;&gt;"NS",$BS$110&lt;&gt;"NA",K506&lt;&gt;"NS",K506&lt;&gt;"NA",K506&gt;$BS$110),
AND(K506&gt;0,OR($BS$110="NS",$BS$110="NA")),
AND($BS$110&lt;&gt;"NS",$BS$110&lt;&gt;"NA",$BS$110&gt;=0,K506="NA"),
AND($BS$110&lt;&gt;"NS",$BS$110&lt;&gt;"NA",$BS$110=0,K506="NS")),1,0)))</f>
        <v>0</v>
      </c>
      <c r="CC506" s="202">
        <f t="shared" ref="CC506" si="1022">IF($AH$96=$AJ$96,0,
IF(OR(AND($BS$110="NS",L506&lt;&gt;"NA",OR(L506="NS",L506=0)),AND($BS$110="NA",L506&lt;&gt;"NS",OR(L506="NA",L506=0))),0,
IF(OR(AND($BS$110&lt;&gt;"NS",$BS$110&lt;&gt;"NA",L506&lt;&gt;"NS",L506&lt;&gt;"NA",L506&gt;$BS$110),
AND(L506&gt;0,OR($BS$110="NS",$BS$110="NA")),
AND($BS$110&lt;&gt;"NS",$BS$110&lt;&gt;"NA",$BS$110&gt;=0,L506="NA"),
AND($BS$110&lt;&gt;"NS",$BS$110&lt;&gt;"NA",$BS$110=0,L506="NS")),1,0)))</f>
        <v>0</v>
      </c>
      <c r="CD506" s="202">
        <f t="shared" ref="CD506" si="1023">IF($AH$96=$AJ$96,0,
IF(OR(AND($BS$110="NS",M506&lt;&gt;"NA",OR(M506="NS",M506=0)),AND($BS$110="NA",M506&lt;&gt;"NS",OR(M506="NA",M506=0))),0,
IF(OR(AND($BS$110&lt;&gt;"NS",$BS$110&lt;&gt;"NA",M506&lt;&gt;"NS",M506&lt;&gt;"NA",M506&gt;$BS$110),
AND(M506&gt;0,OR($BS$110="NS",$BS$110="NA")),
AND($BS$110&lt;&gt;"NS",$BS$110&lt;&gt;"NA",$BS$110&gt;=0,M506="NA"),
AND($BS$110&lt;&gt;"NS",$BS$110&lt;&gt;"NA",$BS$110=0,M506="NS")),1,0)))</f>
        <v>0</v>
      </c>
      <c r="CE506" s="202">
        <f t="shared" ref="CE506" si="1024">IF($AH$96=$AJ$96,0,
IF(OR(AND($BS$110="NS",N506&lt;&gt;"NA",OR(N506="NS",N506=0)),AND($BS$110="NA",N506&lt;&gt;"NS",OR(N506="NA",N506=0))),0,
IF(OR(AND($BS$110&lt;&gt;"NS",$BS$110&lt;&gt;"NA",N506&lt;&gt;"NS",N506&lt;&gt;"NA",N506&gt;$BS$110),
AND(N506&gt;0,OR($BS$110="NS",$BS$110="NA")),
AND($BS$110&lt;&gt;"NS",$BS$110&lt;&gt;"NA",$BS$110&gt;=0,N506="NA"),
AND($BS$110&lt;&gt;"NS",$BS$110&lt;&gt;"NA",$BS$110=0,N506="NS")),1,0)))</f>
        <v>0</v>
      </c>
      <c r="CF506" s="202">
        <f t="shared" ref="CF506" si="1025">IF($AH$96=$AJ$96,0,
IF(OR(AND($BS$110="NS",O506&lt;&gt;"NA",OR(O506="NS",O506=0)),AND($BS$110="NA",O506&lt;&gt;"NS",OR(O506="NA",O506=0))),0,
IF(OR(AND($BS$110&lt;&gt;"NS",$BS$110&lt;&gt;"NA",O506&lt;&gt;"NS",O506&lt;&gt;"NA",O506&gt;$BS$110),
AND(O506&gt;0,OR($BS$110="NS",$BS$110="NA")),
AND($BS$110&lt;&gt;"NS",$BS$110&lt;&gt;"NA",$BS$110&gt;=0,O506="NA"),
AND($BS$110&lt;&gt;"NS",$BS$110&lt;&gt;"NA",$BS$110=0,O506="NS")),1,0)))</f>
        <v>0</v>
      </c>
      <c r="CG506" s="202">
        <f t="shared" ref="CG506" si="1026">IF($AH$96=$AJ$96,0,
IF(OR(AND($BS$110="NS",P506&lt;&gt;"NA",OR(P506="NS",P506=0)),AND($BS$110="NA",P506&lt;&gt;"NS",OR(P506="NA",P506=0))),0,
IF(OR(AND($BS$110&lt;&gt;"NS",$BS$110&lt;&gt;"NA",P506&lt;&gt;"NS",P506&lt;&gt;"NA",P506&gt;$BS$110),
AND(P506&gt;0,OR($BS$110="NS",$BS$110="NA")),
AND($BS$110&lt;&gt;"NS",$BS$110&lt;&gt;"NA",$BS$110&gt;=0,P506="NA"),
AND($BS$110&lt;&gt;"NS",$BS$110&lt;&gt;"NA",$BS$110=0,P506="NS")),1,0)))</f>
        <v>0</v>
      </c>
      <c r="CH506" s="202">
        <f t="shared" ref="CH506" si="1027">IF($AH$96=$AJ$96,0,
IF(OR(AND($BS$110="NS",Q506&lt;&gt;"NA",OR(Q506="NS",Q506=0)),AND($BS$110="NA",Q506&lt;&gt;"NS",OR(Q506="NA",Q506=0))),0,
IF(OR(AND($BS$110&lt;&gt;"NS",$BS$110&lt;&gt;"NA",Q506&lt;&gt;"NS",Q506&lt;&gt;"NA",Q506&gt;$BS$110),
AND(Q506&gt;0,OR($BS$110="NS",$BS$110="NA")),
AND($BS$110&lt;&gt;"NS",$BS$110&lt;&gt;"NA",$BS$110&gt;=0,Q506="NA"),
AND($BS$110&lt;&gt;"NS",$BS$110&lt;&gt;"NA",$BS$110=0,Q506="NS")),1,0)))</f>
        <v>0</v>
      </c>
      <c r="CI506" s="202">
        <f t="shared" ref="CI506" si="1028">IF($AH$96=$AJ$96,0,
IF(OR(AND($BS$110="NS",R506&lt;&gt;"NA",OR(R506="NS",R506=0)),AND($BS$110="NA",R506&lt;&gt;"NS",OR(R506="NA",R506=0))),0,
IF(OR(AND($BS$110&lt;&gt;"NS",$BS$110&lt;&gt;"NA",R506&lt;&gt;"NS",R506&lt;&gt;"NA",R506&gt;$BS$110),
AND(R506&gt;0,OR($BS$110="NS",$BS$110="NA")),
AND($BS$110&lt;&gt;"NS",$BS$110&lt;&gt;"NA",$BS$110&gt;=0,R506="NA"),
AND($BS$110&lt;&gt;"NS",$BS$110&lt;&gt;"NA",$BS$110=0,R506="NS")),1,0)))</f>
        <v>0</v>
      </c>
      <c r="CJ506" s="202">
        <f t="shared" ref="CJ506" si="1029">IF($AH$96=$AJ$96,0,
IF(OR(AND($BS$110="NS",S506&lt;&gt;"NA",OR(S506="NS",S506=0)),AND($BS$110="NA",S506&lt;&gt;"NS",OR(S506="NA",S506=0))),0,
IF(OR(AND($BS$110&lt;&gt;"NS",$BS$110&lt;&gt;"NA",S506&lt;&gt;"NS",S506&lt;&gt;"NA",S506&gt;$BS$110),
AND(S506&gt;0,OR($BS$110="NS",$BS$110="NA")),
AND($BS$110&lt;&gt;"NS",$BS$110&lt;&gt;"NA",$BS$110&gt;=0,S506="NA"),
AND($BS$110&lt;&gt;"NS",$BS$110&lt;&gt;"NA",$BS$110=0,S506="NS")),1,0)))</f>
        <v>0</v>
      </c>
      <c r="CK506" s="202">
        <f t="shared" ref="CK506" si="1030">IF($AH$96=$AJ$96,0,
IF(OR(AND($BS$110="NS",T506&lt;&gt;"NA",OR(T506="NS",T506=0)),AND($BS$110="NA",T506&lt;&gt;"NS",OR(T506="NA",T506=0))),0,
IF(OR(AND($BS$110&lt;&gt;"NS",$BS$110&lt;&gt;"NA",T506&lt;&gt;"NS",T506&lt;&gt;"NA",T506&gt;$BS$110),
AND(T506&gt;0,OR($BS$110="NS",$BS$110="NA")),
AND($BS$110&lt;&gt;"NS",$BS$110&lt;&gt;"NA",$BS$110&gt;=0,T506="NA"),
AND($BS$110&lt;&gt;"NS",$BS$110&lt;&gt;"NA",$BS$110=0,T506="NS")),1,0)))</f>
        <v>0</v>
      </c>
      <c r="CL506" s="202">
        <f t="shared" ref="CL506" si="1031">IF($AH$96=$AJ$96,0,
IF(OR(AND($BS$110="NS",U506&lt;&gt;"NA",OR(U506="NS",U506=0)),AND($BS$110="NA",U506&lt;&gt;"NS",OR(U506="NA",U506=0))),0,
IF(OR(AND($BS$110&lt;&gt;"NS",$BS$110&lt;&gt;"NA",U506&lt;&gt;"NS",U506&lt;&gt;"NA",U506&gt;$BS$110),
AND(U506&gt;0,OR($BS$110="NS",$BS$110="NA")),
AND($BS$110&lt;&gt;"NS",$BS$110&lt;&gt;"NA",$BS$110&gt;=0,U506="NA"),
AND($BS$110&lt;&gt;"NS",$BS$110&lt;&gt;"NA",$BS$110=0,U506="NS")),1,0)))</f>
        <v>0</v>
      </c>
      <c r="CM506" s="202">
        <f t="shared" ref="CM506" si="1032">IF($AH$96=$AJ$96,0,
IF(OR(AND($BS$110="NS",V506&lt;&gt;"NA",OR(V506="NS",V506=0)),AND($BS$110="NA",V506&lt;&gt;"NS",OR(V506="NA",V506=0))),0,
IF(OR(AND($BS$110&lt;&gt;"NS",$BS$110&lt;&gt;"NA",V506&lt;&gt;"NS",V506&lt;&gt;"NA",V506&gt;$BS$110),
AND(V506&gt;0,OR($BS$110="NS",$BS$110="NA")),
AND($BS$110&lt;&gt;"NS",$BS$110&lt;&gt;"NA",$BS$110&gt;=0,V506="NA"),
AND($BS$110&lt;&gt;"NS",$BS$110&lt;&gt;"NA",$BS$110=0,V506="NS")),1,0)))</f>
        <v>0</v>
      </c>
      <c r="CN506" s="202">
        <f t="shared" ref="CN506" si="1033">IF($AH$96=$AJ$96,0,
IF(OR(AND($BS$110="NS",W506&lt;&gt;"NA",OR(W506="NS",W506=0)),AND($BS$110="NA",W506&lt;&gt;"NS",OR(W506="NA",W506=0))),0,
IF(OR(AND($BS$110&lt;&gt;"NS",$BS$110&lt;&gt;"NA",W506&lt;&gt;"NS",W506&lt;&gt;"NA",W506&gt;$BS$110),
AND(W506&gt;0,OR($BS$110="NS",$BS$110="NA")),
AND($BS$110&lt;&gt;"NS",$BS$110&lt;&gt;"NA",$BS$110&gt;=0,W506="NA"),
AND($BS$110&lt;&gt;"NS",$BS$110&lt;&gt;"NA",$BS$110=0,W506="NS")),1,0)))</f>
        <v>0</v>
      </c>
      <c r="CO506" s="202">
        <f t="shared" ref="CO506" si="1034">IF($AH$96=$AJ$96,0,
IF(OR(AND($BS$110="NS",X506&lt;&gt;"NA",OR(X506="NS",X506=0)),AND($BS$110="NA",X506&lt;&gt;"NS",OR(X506="NA",X506=0))),0,
IF(OR(AND($BS$110&lt;&gt;"NS",$BS$110&lt;&gt;"NA",X506&lt;&gt;"NS",X506&lt;&gt;"NA",X506&gt;$BS$110),
AND(X506&gt;0,OR($BS$110="NS",$BS$110="NA")),
AND($BS$110&lt;&gt;"NS",$BS$110&lt;&gt;"NA",$BS$110&gt;=0,X506="NA"),
AND($BS$110&lt;&gt;"NS",$BS$110&lt;&gt;"NA",$BS$110=0,X506="NS")),1,0)))</f>
        <v>0</v>
      </c>
      <c r="CP506" s="202">
        <f t="shared" ref="CP506" si="1035">IF($AH$96=$AJ$96,0,
IF(OR(AND($BS$110="NS",Y506&lt;&gt;"NA",OR(Y506="NS",Y506=0)),AND($BS$110="NA",Y506&lt;&gt;"NS",OR(Y506="NA",Y506=0))),0,
IF(OR(AND($BS$110&lt;&gt;"NS",$BS$110&lt;&gt;"NA",Y506&lt;&gt;"NS",Y506&lt;&gt;"NA",Y506&gt;$BS$110),
AND(Y506&gt;0,OR($BS$110="NS",$BS$110="NA")),
AND($BS$110&lt;&gt;"NS",$BS$110&lt;&gt;"NA",$BS$110&gt;=0,Y506="NA"),
AND($BS$110&lt;&gt;"NS",$BS$110&lt;&gt;"NA",$BS$110=0,Y506="NS")),1,0)))</f>
        <v>0</v>
      </c>
      <c r="CQ506" s="202">
        <f t="shared" ref="CQ506" si="1036">IF($AH$96=$AJ$96,0,
IF(OR(AND($BS$110="NS",Z506&lt;&gt;"NA",OR(Z506="NS",Z506=0)),AND($BS$110="NA",Z506&lt;&gt;"NS",OR(Z506="NA",Z506=0))),0,
IF(OR(AND($BS$110&lt;&gt;"NS",$BS$110&lt;&gt;"NA",Z506&lt;&gt;"NS",Z506&lt;&gt;"NA",Z506&gt;$BS$110),
AND(Z506&gt;0,OR($BS$110="NS",$BS$110="NA")),
AND($BS$110&lt;&gt;"NS",$BS$110&lt;&gt;"NA",$BS$110&gt;=0,Z506="NA"),
AND($BS$110&lt;&gt;"NS",$BS$110&lt;&gt;"NA",$BS$110=0,Z506="NS")),1,0)))</f>
        <v>0</v>
      </c>
      <c r="CR506" s="202">
        <f t="shared" ref="CR506" si="1037">IF($AH$96=$AJ$96,0,
IF(OR(AND($BS$110="NS",AA506&lt;&gt;"NA",OR(AA506="NS",AA506=0)),AND($BS$110="NA",AA506&lt;&gt;"NS",OR(AA506="NA",AA506=0))),0,
IF(OR(AND($BS$110&lt;&gt;"NS",$BS$110&lt;&gt;"NA",AA506&lt;&gt;"NS",AA506&lt;&gt;"NA",AA506&gt;$BS$110),
AND(AA506&gt;0,OR($BS$110="NS",$BS$110="NA")),
AND($BS$110&lt;&gt;"NS",$BS$110&lt;&gt;"NA",$BS$110&gt;=0,AA506="NA"),
AND($BS$110&lt;&gt;"NS",$BS$110&lt;&gt;"NA",$BS$110=0,AA506="NS")),1,0)))</f>
        <v>0</v>
      </c>
      <c r="CS506" s="202">
        <f t="shared" ref="CS506" si="1038">IF($AH$96=$AJ$96,0,
IF(OR(AND($BS$110="NS",AB506&lt;&gt;"NA",OR(AB506="NS",AB506=0)),AND($BS$110="NA",AB506&lt;&gt;"NS",OR(AB506="NA",AB506=0))),0,
IF(OR(AND($BS$110&lt;&gt;"NS",$BS$110&lt;&gt;"NA",AB506&lt;&gt;"NS",AB506&lt;&gt;"NA",AB506&gt;$BS$110),
AND(AB506&gt;0,OR($BS$110="NS",$BS$110="NA")),
AND($BS$110&lt;&gt;"NS",$BS$110&lt;&gt;"NA",$BS$110&gt;=0,AB506="NA"),
AND($BS$110&lt;&gt;"NS",$BS$110&lt;&gt;"NA",$BS$110=0,AB506="NS")),1,0)))</f>
        <v>0</v>
      </c>
      <c r="CT506" s="202">
        <f t="shared" ref="CT506" si="1039">IF($AH$96=$AJ$96,0,
IF(OR(AND($BS$110="NS",AC506&lt;&gt;"NA",OR(AC506="NS",AC506=0)),AND($BS$110="NA",AC506&lt;&gt;"NS",OR(AC506="NA",AC506=0))),0,
IF(OR(AND($BS$110&lt;&gt;"NS",$BS$110&lt;&gt;"NA",AC506&lt;&gt;"NS",AC506&lt;&gt;"NA",AC506&gt;$BS$110),
AND(AC506&gt;0,OR($BS$110="NS",$BS$110="NA")),
AND($BS$110&lt;&gt;"NS",$BS$110&lt;&gt;"NA",$BS$110&gt;=0,AC506="NA"),
AND($BS$110&lt;&gt;"NS",$BS$110&lt;&gt;"NA",$BS$110=0,AC506="NS")),1,0)))</f>
        <v>0</v>
      </c>
      <c r="CU506" s="202">
        <f t="shared" ref="CU506" si="1040">IF($AH$96=$AJ$96,0,
IF(OR(AND($BS$110="NS",AD506&lt;&gt;"NA",OR(AD506="NS",AD506=0)),AND($BS$110="NA",AD506&lt;&gt;"NS",OR(AD506="NA",AD506=0))),0,
IF(OR(AND($BS$110&lt;&gt;"NS",$BS$110&lt;&gt;"NA",AD506&lt;&gt;"NS",AD506&lt;&gt;"NA",AD506&gt;$BS$110),
AND(AD506&gt;0,OR($BS$110="NS",$BS$110="NA")),
AND($BS$110&lt;&gt;"NS",$BS$110&lt;&gt;"NA",$BS$110&gt;=0,AD506="NA"),
AND($BS$110&lt;&gt;"NS",$BS$110&lt;&gt;"NA",$BS$110=0,AD506="NS")),1,0)))</f>
        <v>0</v>
      </c>
      <c r="CY506" s="563">
        <f t="shared" si="935"/>
        <v>0</v>
      </c>
      <c r="CZ506" s="563"/>
    </row>
    <row r="507" spans="1:104" s="211" customFormat="1" ht="15" customHeight="1">
      <c r="A507" s="18"/>
      <c r="B507" s="51"/>
      <c r="C507" s="48" t="s">
        <v>5002</v>
      </c>
      <c r="D507" s="580" t="str">
        <f>IF(CNGE_2024_M3_Secc1!D58="","",CNGE_2024_M3_Secc1!D58)</f>
        <v/>
      </c>
      <c r="E507" s="580"/>
      <c r="F507" s="580"/>
      <c r="G507" s="580"/>
      <c r="H507" s="580"/>
      <c r="I507" s="103"/>
      <c r="J507" s="103"/>
      <c r="K507" s="103"/>
      <c r="L507" s="103"/>
      <c r="M507" s="103"/>
      <c r="N507" s="103"/>
      <c r="O507" s="103"/>
      <c r="P507" s="103"/>
      <c r="Q507" s="103"/>
      <c r="R507" s="103"/>
      <c r="S507" s="103"/>
      <c r="T507" s="103"/>
      <c r="U507" s="103"/>
      <c r="V507" s="103"/>
      <c r="W507" s="103"/>
      <c r="X507" s="103"/>
      <c r="Y507" s="103"/>
      <c r="Z507" s="103"/>
      <c r="AA507" s="103"/>
      <c r="AB507" s="103"/>
      <c r="AC507" s="103"/>
      <c r="AD507" s="103"/>
      <c r="AE507" s="213"/>
      <c r="AF507" s="210"/>
      <c r="AV507" s="202" t="e" cm="1">
        <f t="array" ref="AV507">IF(CNGE_2024_M3_Secc1!$AO$111=CNGE_2024_M3_Secc1!$AQ$111,O,IF(CNGE_2024_M3_Secc1!I176="",1,0))</f>
        <v>#NAME?</v>
      </c>
      <c r="AW507" s="202" t="e" cm="1">
        <f t="array" ref="AW507">IF(CNGE_2024_M3_Secc1!$AO$111=CNGE_2024_M3_Secc1!$AQ$111,O,IF(CNGE_2024_M3_Secc1!J176="",1,0))</f>
        <v>#NAME?</v>
      </c>
      <c r="AX507" s="202" t="e" cm="1">
        <f t="array" ref="AX507">IF(CNGE_2024_M3_Secc1!$AO$111=CNGE_2024_M3_Secc1!$AQ$111,O,IF(CNGE_2024_M3_Secc1!K176="",1,0))</f>
        <v>#NAME?</v>
      </c>
      <c r="AY507" s="202" t="e" cm="1">
        <f t="array" ref="AY507">IF(CNGE_2024_M3_Secc1!$AO$111=CNGE_2024_M3_Secc1!$AQ$111,O,IF(CNGE_2024_M3_Secc1!L176="",1,0))</f>
        <v>#NAME?</v>
      </c>
      <c r="AZ507" s="202" t="e" cm="1">
        <f t="array" ref="AZ507">IF(CNGE_2024_M3_Secc1!$AO$111=CNGE_2024_M3_Secc1!$AQ$111,O,IF(CNGE_2024_M3_Secc1!M176="",1,0))</f>
        <v>#NAME?</v>
      </c>
      <c r="BA507" s="202" t="e" cm="1">
        <f t="array" ref="BA507">IF(CNGE_2024_M3_Secc1!$AO$111=CNGE_2024_M3_Secc1!$AQ$111,O,IF(CNGE_2024_M3_Secc1!N176="",1,0))</f>
        <v>#NAME?</v>
      </c>
      <c r="BB507" s="202" t="e" cm="1">
        <f t="array" ref="BB507">IF(CNGE_2024_M3_Secc1!$AO$111=CNGE_2024_M3_Secc1!$AQ$111,O,IF(CNGE_2024_M3_Secc1!O176="",1,0))</f>
        <v>#NAME?</v>
      </c>
      <c r="BC507" s="202" t="e" cm="1">
        <f t="array" ref="BC507">IF(CNGE_2024_M3_Secc1!$AO$111=CNGE_2024_M3_Secc1!$AQ$111,O,IF(CNGE_2024_M3_Secc1!P176="",1,0))</f>
        <v>#NAME?</v>
      </c>
      <c r="BD507" s="202" t="e" cm="1">
        <f t="array" ref="BD507">IF(CNGE_2024_M3_Secc1!$AO$111=CNGE_2024_M3_Secc1!$AQ$111,O,IF(CNGE_2024_M3_Secc1!Q176="",1,0))</f>
        <v>#NAME?</v>
      </c>
      <c r="BE507" s="202" t="e" cm="1">
        <f t="array" ref="BE507">IF(CNGE_2024_M3_Secc1!$AO$111=CNGE_2024_M3_Secc1!$AQ$111,O,IF(CNGE_2024_M3_Secc1!R176="",1,0))</f>
        <v>#NAME?</v>
      </c>
      <c r="BF507" s="202" t="e" cm="1">
        <f t="array" ref="BF507">IF(CNGE_2024_M3_Secc1!$AO$111=CNGE_2024_M3_Secc1!$AQ$111,O,IF(CNGE_2024_M3_Secc1!S176="",1,0))</f>
        <v>#NAME?</v>
      </c>
      <c r="BG507" s="202" t="e" cm="1">
        <f t="array" ref="BG507">IF(CNGE_2024_M3_Secc1!$AO$111=CNGE_2024_M3_Secc1!$AQ$111,O,IF(CNGE_2024_M3_Secc1!T176="",1,0))</f>
        <v>#NAME?</v>
      </c>
      <c r="BH507" s="202" t="e" cm="1">
        <f t="array" ref="BH507">IF(CNGE_2024_M3_Secc1!$AO$111=CNGE_2024_M3_Secc1!$AQ$111,O,IF(CNGE_2024_M3_Secc1!U176="",1,0))</f>
        <v>#NAME?</v>
      </c>
      <c r="BI507" s="202" t="e" cm="1">
        <f t="array" ref="BI507">IF(CNGE_2024_M3_Secc1!$AO$111=CNGE_2024_M3_Secc1!$AQ$111,O,IF(CNGE_2024_M3_Secc1!V176="",1,0))</f>
        <v>#NAME?</v>
      </c>
      <c r="BJ507" s="202" t="e" cm="1">
        <f t="array" ref="BJ507">IF(CNGE_2024_M3_Secc1!$AO$111=CNGE_2024_M3_Secc1!$AQ$111,O,IF(CNGE_2024_M3_Secc1!W176="",1,0))</f>
        <v>#NAME?</v>
      </c>
      <c r="BK507" s="202" t="e" cm="1">
        <f t="array" ref="BK507">IF(CNGE_2024_M3_Secc1!$AO$111=CNGE_2024_M3_Secc1!$AQ$111,O,IF(CNGE_2024_M3_Secc1!X176="",1,0))</f>
        <v>#NAME?</v>
      </c>
      <c r="BL507" s="202" t="e" cm="1">
        <f t="array" ref="BL507">IF(CNGE_2024_M3_Secc1!$AO$111=CNGE_2024_M3_Secc1!$AQ$111,O,IF(CNGE_2024_M3_Secc1!Y176="",1,0))</f>
        <v>#NAME?</v>
      </c>
      <c r="BM507" s="202" t="e" cm="1">
        <f t="array" ref="BM507">IF(CNGE_2024_M3_Secc1!$AO$111=CNGE_2024_M3_Secc1!$AQ$111,O,IF(CNGE_2024_M3_Secc1!Z176="",1,0))</f>
        <v>#NAME?</v>
      </c>
      <c r="BN507" s="202" t="e" cm="1">
        <f t="array" ref="BN507">IF(CNGE_2024_M3_Secc1!$AO$111=CNGE_2024_M3_Secc1!$AQ$111,O,IF(CNGE_2024_M3_Secc1!AA176="",1,0))</f>
        <v>#NAME?</v>
      </c>
      <c r="BO507" s="202" t="e" cm="1">
        <f t="array" ref="BO507">IF(CNGE_2024_M3_Secc1!$AO$111=CNGE_2024_M3_Secc1!$AQ$111,O,IF(CNGE_2024_M3_Secc1!AB176="",1,0))</f>
        <v>#NAME?</v>
      </c>
      <c r="BP507" s="202" t="e" cm="1">
        <f t="array" ref="BP507">IF(CNGE_2024_M3_Secc1!$AO$111=CNGE_2024_M3_Secc1!$AQ$111,O,IF(CNGE_2024_M3_Secc1!AC176="",1,0))</f>
        <v>#NAME?</v>
      </c>
      <c r="BQ507" s="202" t="e" cm="1">
        <f t="array" ref="BQ507">IF(CNGE_2024_M3_Secc1!$AO$111=CNGE_2024_M3_Secc1!$AQ$111,O,IF(CNGE_2024_M3_Secc1!AD176="",1,0))</f>
        <v>#NAME?</v>
      </c>
      <c r="BZ507" s="202">
        <f>IF($AH$96=$AJ$96,0,
IF(OR(AND($BS$111="NS",I507&lt;&gt;"NA",OR(I507="NS",I507=0)),AND($BS$111="NA",I507&lt;&gt;"NS",OR(I507="NA",I507=0))),0,
IF(OR(AND($BS$111&lt;&gt;"NS",$BS$111&lt;&gt;"NA",I507&lt;&gt;"NS",I507&lt;&gt;"NA",I507&gt;$BS$111),
AND(I507&gt;0,OR($BS$111="NS",$BS$111="NA")),
AND($BS$111&lt;&gt;"NS",$BS$111&lt;&gt;"NA",$BS$111&gt;=0,I507="NA"),
AND($BS$111&lt;&gt;"NS",$BS$111&lt;&gt;"NA",$BS$111=0,I507="NS")),1,0)))</f>
        <v>0</v>
      </c>
      <c r="CA507" s="202">
        <f t="shared" ref="CA507" si="1041">IF($AH$96=$AJ$96,0,
IF(OR(AND($BS$111="NS",J507&lt;&gt;"NA",OR(J507="NS",J507=0)),AND($BS$111="NA",J507&lt;&gt;"NS",OR(J507="NA",J507=0))),0,
IF(OR(AND($BS$111&lt;&gt;"NS",$BS$111&lt;&gt;"NA",J507&lt;&gt;"NS",J507&lt;&gt;"NA",J507&gt;$BS$111),
AND(J507&gt;0,OR($BS$111="NS",$BS$111="NA")),
AND($BS$111&lt;&gt;"NS",$BS$111&lt;&gt;"NA",$BS$111&gt;=0,J507="NA"),
AND($BS$111&lt;&gt;"NS",$BS$111&lt;&gt;"NA",$BS$111=0,J507="NS")),1,0)))</f>
        <v>0</v>
      </c>
      <c r="CB507" s="202">
        <f t="shared" ref="CB507" si="1042">IF($AH$96=$AJ$96,0,
IF(OR(AND($BS$111="NS",K507&lt;&gt;"NA",OR(K507="NS",K507=0)),AND($BS$111="NA",K507&lt;&gt;"NS",OR(K507="NA",K507=0))),0,
IF(OR(AND($BS$111&lt;&gt;"NS",$BS$111&lt;&gt;"NA",K507&lt;&gt;"NS",K507&lt;&gt;"NA",K507&gt;$BS$111),
AND(K507&gt;0,OR($BS$111="NS",$BS$111="NA")),
AND($BS$111&lt;&gt;"NS",$BS$111&lt;&gt;"NA",$BS$111&gt;=0,K507="NA"),
AND($BS$111&lt;&gt;"NS",$BS$111&lt;&gt;"NA",$BS$111=0,K507="NS")),1,0)))</f>
        <v>0</v>
      </c>
      <c r="CC507" s="202">
        <f t="shared" ref="CC507" si="1043">IF($AH$96=$AJ$96,0,
IF(OR(AND($BS$111="NS",L507&lt;&gt;"NA",OR(L507="NS",L507=0)),AND($BS$111="NA",L507&lt;&gt;"NS",OR(L507="NA",L507=0))),0,
IF(OR(AND($BS$111&lt;&gt;"NS",$BS$111&lt;&gt;"NA",L507&lt;&gt;"NS",L507&lt;&gt;"NA",L507&gt;$BS$111),
AND(L507&gt;0,OR($BS$111="NS",$BS$111="NA")),
AND($BS$111&lt;&gt;"NS",$BS$111&lt;&gt;"NA",$BS$111&gt;=0,L507="NA"),
AND($BS$111&lt;&gt;"NS",$BS$111&lt;&gt;"NA",$BS$111=0,L507="NS")),1,0)))</f>
        <v>0</v>
      </c>
      <c r="CD507" s="202">
        <f t="shared" ref="CD507" si="1044">IF($AH$96=$AJ$96,0,
IF(OR(AND($BS$111="NS",M507&lt;&gt;"NA",OR(M507="NS",M507=0)),AND($BS$111="NA",M507&lt;&gt;"NS",OR(M507="NA",M507=0))),0,
IF(OR(AND($BS$111&lt;&gt;"NS",$BS$111&lt;&gt;"NA",M507&lt;&gt;"NS",M507&lt;&gt;"NA",M507&gt;$BS$111),
AND(M507&gt;0,OR($BS$111="NS",$BS$111="NA")),
AND($BS$111&lt;&gt;"NS",$BS$111&lt;&gt;"NA",$BS$111&gt;=0,M507="NA"),
AND($BS$111&lt;&gt;"NS",$BS$111&lt;&gt;"NA",$BS$111=0,M507="NS")),1,0)))</f>
        <v>0</v>
      </c>
      <c r="CE507" s="202">
        <f t="shared" ref="CE507" si="1045">IF($AH$96=$AJ$96,0,
IF(OR(AND($BS$111="NS",N507&lt;&gt;"NA",OR(N507="NS",N507=0)),AND($BS$111="NA",N507&lt;&gt;"NS",OR(N507="NA",N507=0))),0,
IF(OR(AND($BS$111&lt;&gt;"NS",$BS$111&lt;&gt;"NA",N507&lt;&gt;"NS",N507&lt;&gt;"NA",N507&gt;$BS$111),
AND(N507&gt;0,OR($BS$111="NS",$BS$111="NA")),
AND($BS$111&lt;&gt;"NS",$BS$111&lt;&gt;"NA",$BS$111&gt;=0,N507="NA"),
AND($BS$111&lt;&gt;"NS",$BS$111&lt;&gt;"NA",$BS$111=0,N507="NS")),1,0)))</f>
        <v>0</v>
      </c>
      <c r="CF507" s="202">
        <f t="shared" ref="CF507" si="1046">IF($AH$96=$AJ$96,0,
IF(OR(AND($BS$111="NS",O507&lt;&gt;"NA",OR(O507="NS",O507=0)),AND($BS$111="NA",O507&lt;&gt;"NS",OR(O507="NA",O507=0))),0,
IF(OR(AND($BS$111&lt;&gt;"NS",$BS$111&lt;&gt;"NA",O507&lt;&gt;"NS",O507&lt;&gt;"NA",O507&gt;$BS$111),
AND(O507&gt;0,OR($BS$111="NS",$BS$111="NA")),
AND($BS$111&lt;&gt;"NS",$BS$111&lt;&gt;"NA",$BS$111&gt;=0,O507="NA"),
AND($BS$111&lt;&gt;"NS",$BS$111&lt;&gt;"NA",$BS$111=0,O507="NS")),1,0)))</f>
        <v>0</v>
      </c>
      <c r="CG507" s="202">
        <f t="shared" ref="CG507" si="1047">IF($AH$96=$AJ$96,0,
IF(OR(AND($BS$111="NS",P507&lt;&gt;"NA",OR(P507="NS",P507=0)),AND($BS$111="NA",P507&lt;&gt;"NS",OR(P507="NA",P507=0))),0,
IF(OR(AND($BS$111&lt;&gt;"NS",$BS$111&lt;&gt;"NA",P507&lt;&gt;"NS",P507&lt;&gt;"NA",P507&gt;$BS$111),
AND(P507&gt;0,OR($BS$111="NS",$BS$111="NA")),
AND($BS$111&lt;&gt;"NS",$BS$111&lt;&gt;"NA",$BS$111&gt;=0,P507="NA"),
AND($BS$111&lt;&gt;"NS",$BS$111&lt;&gt;"NA",$BS$111=0,P507="NS")),1,0)))</f>
        <v>0</v>
      </c>
      <c r="CH507" s="202">
        <f t="shared" ref="CH507" si="1048">IF($AH$96=$AJ$96,0,
IF(OR(AND($BS$111="NS",Q507&lt;&gt;"NA",OR(Q507="NS",Q507=0)),AND($BS$111="NA",Q507&lt;&gt;"NS",OR(Q507="NA",Q507=0))),0,
IF(OR(AND($BS$111&lt;&gt;"NS",$BS$111&lt;&gt;"NA",Q507&lt;&gt;"NS",Q507&lt;&gt;"NA",Q507&gt;$BS$111),
AND(Q507&gt;0,OR($BS$111="NS",$BS$111="NA")),
AND($BS$111&lt;&gt;"NS",$BS$111&lt;&gt;"NA",$BS$111&gt;=0,Q507="NA"),
AND($BS$111&lt;&gt;"NS",$BS$111&lt;&gt;"NA",$BS$111=0,Q507="NS")),1,0)))</f>
        <v>0</v>
      </c>
      <c r="CI507" s="202">
        <f t="shared" ref="CI507" si="1049">IF($AH$96=$AJ$96,0,
IF(OR(AND($BS$111="NS",R507&lt;&gt;"NA",OR(R507="NS",R507=0)),AND($BS$111="NA",R507&lt;&gt;"NS",OR(R507="NA",R507=0))),0,
IF(OR(AND($BS$111&lt;&gt;"NS",$BS$111&lt;&gt;"NA",R507&lt;&gt;"NS",R507&lt;&gt;"NA",R507&gt;$BS$111),
AND(R507&gt;0,OR($BS$111="NS",$BS$111="NA")),
AND($BS$111&lt;&gt;"NS",$BS$111&lt;&gt;"NA",$BS$111&gt;=0,R507="NA"),
AND($BS$111&lt;&gt;"NS",$BS$111&lt;&gt;"NA",$BS$111=0,R507="NS")),1,0)))</f>
        <v>0</v>
      </c>
      <c r="CJ507" s="202">
        <f t="shared" ref="CJ507" si="1050">IF($AH$96=$AJ$96,0,
IF(OR(AND($BS$111="NS",S507&lt;&gt;"NA",OR(S507="NS",S507=0)),AND($BS$111="NA",S507&lt;&gt;"NS",OR(S507="NA",S507=0))),0,
IF(OR(AND($BS$111&lt;&gt;"NS",$BS$111&lt;&gt;"NA",S507&lt;&gt;"NS",S507&lt;&gt;"NA",S507&gt;$BS$111),
AND(S507&gt;0,OR($BS$111="NS",$BS$111="NA")),
AND($BS$111&lt;&gt;"NS",$BS$111&lt;&gt;"NA",$BS$111&gt;=0,S507="NA"),
AND($BS$111&lt;&gt;"NS",$BS$111&lt;&gt;"NA",$BS$111=0,S507="NS")),1,0)))</f>
        <v>0</v>
      </c>
      <c r="CK507" s="202">
        <f t="shared" ref="CK507" si="1051">IF($AH$96=$AJ$96,0,
IF(OR(AND($BS$111="NS",T507&lt;&gt;"NA",OR(T507="NS",T507=0)),AND($BS$111="NA",T507&lt;&gt;"NS",OR(T507="NA",T507=0))),0,
IF(OR(AND($BS$111&lt;&gt;"NS",$BS$111&lt;&gt;"NA",T507&lt;&gt;"NS",T507&lt;&gt;"NA",T507&gt;$BS$111),
AND(T507&gt;0,OR($BS$111="NS",$BS$111="NA")),
AND($BS$111&lt;&gt;"NS",$BS$111&lt;&gt;"NA",$BS$111&gt;=0,T507="NA"),
AND($BS$111&lt;&gt;"NS",$BS$111&lt;&gt;"NA",$BS$111=0,T507="NS")),1,0)))</f>
        <v>0</v>
      </c>
      <c r="CL507" s="202">
        <f t="shared" ref="CL507" si="1052">IF($AH$96=$AJ$96,0,
IF(OR(AND($BS$111="NS",U507&lt;&gt;"NA",OR(U507="NS",U507=0)),AND($BS$111="NA",U507&lt;&gt;"NS",OR(U507="NA",U507=0))),0,
IF(OR(AND($BS$111&lt;&gt;"NS",$BS$111&lt;&gt;"NA",U507&lt;&gt;"NS",U507&lt;&gt;"NA",U507&gt;$BS$111),
AND(U507&gt;0,OR($BS$111="NS",$BS$111="NA")),
AND($BS$111&lt;&gt;"NS",$BS$111&lt;&gt;"NA",$BS$111&gt;=0,U507="NA"),
AND($BS$111&lt;&gt;"NS",$BS$111&lt;&gt;"NA",$BS$111=0,U507="NS")),1,0)))</f>
        <v>0</v>
      </c>
      <c r="CM507" s="202">
        <f t="shared" ref="CM507" si="1053">IF($AH$96=$AJ$96,0,
IF(OR(AND($BS$111="NS",V507&lt;&gt;"NA",OR(V507="NS",V507=0)),AND($BS$111="NA",V507&lt;&gt;"NS",OR(V507="NA",V507=0))),0,
IF(OR(AND($BS$111&lt;&gt;"NS",$BS$111&lt;&gt;"NA",V507&lt;&gt;"NS",V507&lt;&gt;"NA",V507&gt;$BS$111),
AND(V507&gt;0,OR($BS$111="NS",$BS$111="NA")),
AND($BS$111&lt;&gt;"NS",$BS$111&lt;&gt;"NA",$BS$111&gt;=0,V507="NA"),
AND($BS$111&lt;&gt;"NS",$BS$111&lt;&gt;"NA",$BS$111=0,V507="NS")),1,0)))</f>
        <v>0</v>
      </c>
      <c r="CN507" s="202">
        <f t="shared" ref="CN507" si="1054">IF($AH$96=$AJ$96,0,
IF(OR(AND($BS$111="NS",W507&lt;&gt;"NA",OR(W507="NS",W507=0)),AND($BS$111="NA",W507&lt;&gt;"NS",OR(W507="NA",W507=0))),0,
IF(OR(AND($BS$111&lt;&gt;"NS",$BS$111&lt;&gt;"NA",W507&lt;&gt;"NS",W507&lt;&gt;"NA",W507&gt;$BS$111),
AND(W507&gt;0,OR($BS$111="NS",$BS$111="NA")),
AND($BS$111&lt;&gt;"NS",$BS$111&lt;&gt;"NA",$BS$111&gt;=0,W507="NA"),
AND($BS$111&lt;&gt;"NS",$BS$111&lt;&gt;"NA",$BS$111=0,W507="NS")),1,0)))</f>
        <v>0</v>
      </c>
      <c r="CO507" s="202">
        <f t="shared" ref="CO507" si="1055">IF($AH$96=$AJ$96,0,
IF(OR(AND($BS$111="NS",X507&lt;&gt;"NA",OR(X507="NS",X507=0)),AND($BS$111="NA",X507&lt;&gt;"NS",OR(X507="NA",X507=0))),0,
IF(OR(AND($BS$111&lt;&gt;"NS",$BS$111&lt;&gt;"NA",X507&lt;&gt;"NS",X507&lt;&gt;"NA",X507&gt;$BS$111),
AND(X507&gt;0,OR($BS$111="NS",$BS$111="NA")),
AND($BS$111&lt;&gt;"NS",$BS$111&lt;&gt;"NA",$BS$111&gt;=0,X507="NA"),
AND($BS$111&lt;&gt;"NS",$BS$111&lt;&gt;"NA",$BS$111=0,X507="NS")),1,0)))</f>
        <v>0</v>
      </c>
      <c r="CP507" s="202">
        <f t="shared" ref="CP507" si="1056">IF($AH$96=$AJ$96,0,
IF(OR(AND($BS$111="NS",Y507&lt;&gt;"NA",OR(Y507="NS",Y507=0)),AND($BS$111="NA",Y507&lt;&gt;"NS",OR(Y507="NA",Y507=0))),0,
IF(OR(AND($BS$111&lt;&gt;"NS",$BS$111&lt;&gt;"NA",Y507&lt;&gt;"NS",Y507&lt;&gt;"NA",Y507&gt;$BS$111),
AND(Y507&gt;0,OR($BS$111="NS",$BS$111="NA")),
AND($BS$111&lt;&gt;"NS",$BS$111&lt;&gt;"NA",$BS$111&gt;=0,Y507="NA"),
AND($BS$111&lt;&gt;"NS",$BS$111&lt;&gt;"NA",$BS$111=0,Y507="NS")),1,0)))</f>
        <v>0</v>
      </c>
      <c r="CQ507" s="202">
        <f t="shared" ref="CQ507" si="1057">IF($AH$96=$AJ$96,0,
IF(OR(AND($BS$111="NS",Z507&lt;&gt;"NA",OR(Z507="NS",Z507=0)),AND($BS$111="NA",Z507&lt;&gt;"NS",OR(Z507="NA",Z507=0))),0,
IF(OR(AND($BS$111&lt;&gt;"NS",$BS$111&lt;&gt;"NA",Z507&lt;&gt;"NS",Z507&lt;&gt;"NA",Z507&gt;$BS$111),
AND(Z507&gt;0,OR($BS$111="NS",$BS$111="NA")),
AND($BS$111&lt;&gt;"NS",$BS$111&lt;&gt;"NA",$BS$111&gt;=0,Z507="NA"),
AND($BS$111&lt;&gt;"NS",$BS$111&lt;&gt;"NA",$BS$111=0,Z507="NS")),1,0)))</f>
        <v>0</v>
      </c>
      <c r="CR507" s="202">
        <f t="shared" ref="CR507" si="1058">IF($AH$96=$AJ$96,0,
IF(OR(AND($BS$111="NS",AA507&lt;&gt;"NA",OR(AA507="NS",AA507=0)),AND($BS$111="NA",AA507&lt;&gt;"NS",OR(AA507="NA",AA507=0))),0,
IF(OR(AND($BS$111&lt;&gt;"NS",$BS$111&lt;&gt;"NA",AA507&lt;&gt;"NS",AA507&lt;&gt;"NA",AA507&gt;$BS$111),
AND(AA507&gt;0,OR($BS$111="NS",$BS$111="NA")),
AND($BS$111&lt;&gt;"NS",$BS$111&lt;&gt;"NA",$BS$111&gt;=0,AA507="NA"),
AND($BS$111&lt;&gt;"NS",$BS$111&lt;&gt;"NA",$BS$111=0,AA507="NS")),1,0)))</f>
        <v>0</v>
      </c>
      <c r="CS507" s="202">
        <f t="shared" ref="CS507" si="1059">IF($AH$96=$AJ$96,0,
IF(OR(AND($BS$111="NS",AB507&lt;&gt;"NA",OR(AB507="NS",AB507=0)),AND($BS$111="NA",AB507&lt;&gt;"NS",OR(AB507="NA",AB507=0))),0,
IF(OR(AND($BS$111&lt;&gt;"NS",$BS$111&lt;&gt;"NA",AB507&lt;&gt;"NS",AB507&lt;&gt;"NA",AB507&gt;$BS$111),
AND(AB507&gt;0,OR($BS$111="NS",$BS$111="NA")),
AND($BS$111&lt;&gt;"NS",$BS$111&lt;&gt;"NA",$BS$111&gt;=0,AB507="NA"),
AND($BS$111&lt;&gt;"NS",$BS$111&lt;&gt;"NA",$BS$111=0,AB507="NS")),1,0)))</f>
        <v>0</v>
      </c>
      <c r="CT507" s="202">
        <f t="shared" ref="CT507" si="1060">IF($AH$96=$AJ$96,0,
IF(OR(AND($BS$111="NS",AC507&lt;&gt;"NA",OR(AC507="NS",AC507=0)),AND($BS$111="NA",AC507&lt;&gt;"NS",OR(AC507="NA",AC507=0))),0,
IF(OR(AND($BS$111&lt;&gt;"NS",$BS$111&lt;&gt;"NA",AC507&lt;&gt;"NS",AC507&lt;&gt;"NA",AC507&gt;$BS$111),
AND(AC507&gt;0,OR($BS$111="NS",$BS$111="NA")),
AND($BS$111&lt;&gt;"NS",$BS$111&lt;&gt;"NA",$BS$111&gt;=0,AC507="NA"),
AND($BS$111&lt;&gt;"NS",$BS$111&lt;&gt;"NA",$BS$111=0,AC507="NS")),1,0)))</f>
        <v>0</v>
      </c>
      <c r="CU507" s="202">
        <f t="shared" ref="CU507" si="1061">IF($AH$96=$AJ$96,0,
IF(OR(AND($BS$111="NS",AD507&lt;&gt;"NA",OR(AD507="NS",AD507=0)),AND($BS$111="NA",AD507&lt;&gt;"NS",OR(AD507="NA",AD507=0))),0,
IF(OR(AND($BS$111&lt;&gt;"NS",$BS$111&lt;&gt;"NA",AD507&lt;&gt;"NS",AD507&lt;&gt;"NA",AD507&gt;$BS$111),
AND(AD507&gt;0,OR($BS$111="NS",$BS$111="NA")),
AND($BS$111&lt;&gt;"NS",$BS$111&lt;&gt;"NA",$BS$111&gt;=0,AD507="NA"),
AND($BS$111&lt;&gt;"NS",$BS$111&lt;&gt;"NA",$BS$111=0,AD507="NS")),1,0)))</f>
        <v>0</v>
      </c>
      <c r="CY507" s="563">
        <f t="shared" si="935"/>
        <v>0</v>
      </c>
      <c r="CZ507" s="563"/>
    </row>
    <row r="508" spans="1:104" s="211" customFormat="1" ht="15" customHeight="1">
      <c r="A508" s="18"/>
      <c r="B508" s="51"/>
      <c r="C508" s="48" t="s">
        <v>5004</v>
      </c>
      <c r="D508" s="580" t="str">
        <f>IF(CNGE_2024_M3_Secc1!D59="","",CNGE_2024_M3_Secc1!D59)</f>
        <v/>
      </c>
      <c r="E508" s="580"/>
      <c r="F508" s="580"/>
      <c r="G508" s="580"/>
      <c r="H508" s="580"/>
      <c r="I508" s="103"/>
      <c r="J508" s="103"/>
      <c r="K508" s="103"/>
      <c r="L508" s="103"/>
      <c r="M508" s="103"/>
      <c r="N508" s="103"/>
      <c r="O508" s="103"/>
      <c r="P508" s="103"/>
      <c r="Q508" s="103"/>
      <c r="R508" s="103"/>
      <c r="S508" s="103"/>
      <c r="T508" s="103"/>
      <c r="U508" s="103"/>
      <c r="V508" s="103"/>
      <c r="W508" s="103"/>
      <c r="X508" s="103"/>
      <c r="Y508" s="103"/>
      <c r="Z508" s="103"/>
      <c r="AA508" s="103"/>
      <c r="AB508" s="103"/>
      <c r="AC508" s="103"/>
      <c r="AD508" s="103"/>
      <c r="AE508" s="213"/>
      <c r="AF508" s="210"/>
      <c r="AV508" s="202" t="e" cm="1">
        <f t="array" ref="AV508">IF(CNGE_2024_M3_Secc1!$AO$111=CNGE_2024_M3_Secc1!$AQ$111,O,IF(CNGE_2024_M3_Secc1!I177="",1,0))</f>
        <v>#NAME?</v>
      </c>
      <c r="AW508" s="202" t="e" cm="1">
        <f t="array" ref="AW508">IF(CNGE_2024_M3_Secc1!$AO$111=CNGE_2024_M3_Secc1!$AQ$111,O,IF(CNGE_2024_M3_Secc1!J177="",1,0))</f>
        <v>#NAME?</v>
      </c>
      <c r="AX508" s="202" t="e" cm="1">
        <f t="array" ref="AX508">IF(CNGE_2024_M3_Secc1!$AO$111=CNGE_2024_M3_Secc1!$AQ$111,O,IF(CNGE_2024_M3_Secc1!K177="",1,0))</f>
        <v>#NAME?</v>
      </c>
      <c r="AY508" s="202" t="e" cm="1">
        <f t="array" ref="AY508">IF(CNGE_2024_M3_Secc1!$AO$111=CNGE_2024_M3_Secc1!$AQ$111,O,IF(CNGE_2024_M3_Secc1!L177="",1,0))</f>
        <v>#NAME?</v>
      </c>
      <c r="AZ508" s="202" t="e" cm="1">
        <f t="array" ref="AZ508">IF(CNGE_2024_M3_Secc1!$AO$111=CNGE_2024_M3_Secc1!$AQ$111,O,IF(CNGE_2024_M3_Secc1!M177="",1,0))</f>
        <v>#NAME?</v>
      </c>
      <c r="BA508" s="202" t="e" cm="1">
        <f t="array" ref="BA508">IF(CNGE_2024_M3_Secc1!$AO$111=CNGE_2024_M3_Secc1!$AQ$111,O,IF(CNGE_2024_M3_Secc1!N177="",1,0))</f>
        <v>#NAME?</v>
      </c>
      <c r="BB508" s="202" t="e" cm="1">
        <f t="array" ref="BB508">IF(CNGE_2024_M3_Secc1!$AO$111=CNGE_2024_M3_Secc1!$AQ$111,O,IF(CNGE_2024_M3_Secc1!O177="",1,0))</f>
        <v>#NAME?</v>
      </c>
      <c r="BC508" s="202" t="e" cm="1">
        <f t="array" ref="BC508">IF(CNGE_2024_M3_Secc1!$AO$111=CNGE_2024_M3_Secc1!$AQ$111,O,IF(CNGE_2024_M3_Secc1!P177="",1,0))</f>
        <v>#NAME?</v>
      </c>
      <c r="BD508" s="202" t="e" cm="1">
        <f t="array" ref="BD508">IF(CNGE_2024_M3_Secc1!$AO$111=CNGE_2024_M3_Secc1!$AQ$111,O,IF(CNGE_2024_M3_Secc1!Q177="",1,0))</f>
        <v>#NAME?</v>
      </c>
      <c r="BE508" s="202" t="e" cm="1">
        <f t="array" ref="BE508">IF(CNGE_2024_M3_Secc1!$AO$111=CNGE_2024_M3_Secc1!$AQ$111,O,IF(CNGE_2024_M3_Secc1!R177="",1,0))</f>
        <v>#NAME?</v>
      </c>
      <c r="BF508" s="202" t="e" cm="1">
        <f t="array" ref="BF508">IF(CNGE_2024_M3_Secc1!$AO$111=CNGE_2024_M3_Secc1!$AQ$111,O,IF(CNGE_2024_M3_Secc1!S177="",1,0))</f>
        <v>#NAME?</v>
      </c>
      <c r="BG508" s="202" t="e" cm="1">
        <f t="array" ref="BG508">IF(CNGE_2024_M3_Secc1!$AO$111=CNGE_2024_M3_Secc1!$AQ$111,O,IF(CNGE_2024_M3_Secc1!T177="",1,0))</f>
        <v>#NAME?</v>
      </c>
      <c r="BH508" s="202" t="e" cm="1">
        <f t="array" ref="BH508">IF(CNGE_2024_M3_Secc1!$AO$111=CNGE_2024_M3_Secc1!$AQ$111,O,IF(CNGE_2024_M3_Secc1!U177="",1,0))</f>
        <v>#NAME?</v>
      </c>
      <c r="BI508" s="202" t="e" cm="1">
        <f t="array" ref="BI508">IF(CNGE_2024_M3_Secc1!$AO$111=CNGE_2024_M3_Secc1!$AQ$111,O,IF(CNGE_2024_M3_Secc1!V177="",1,0))</f>
        <v>#NAME?</v>
      </c>
      <c r="BJ508" s="202" t="e" cm="1">
        <f t="array" ref="BJ508">IF(CNGE_2024_M3_Secc1!$AO$111=CNGE_2024_M3_Secc1!$AQ$111,O,IF(CNGE_2024_M3_Secc1!W177="",1,0))</f>
        <v>#NAME?</v>
      </c>
      <c r="BK508" s="202" t="e" cm="1">
        <f t="array" ref="BK508">IF(CNGE_2024_M3_Secc1!$AO$111=CNGE_2024_M3_Secc1!$AQ$111,O,IF(CNGE_2024_M3_Secc1!X177="",1,0))</f>
        <v>#NAME?</v>
      </c>
      <c r="BL508" s="202" t="e" cm="1">
        <f t="array" ref="BL508">IF(CNGE_2024_M3_Secc1!$AO$111=CNGE_2024_M3_Secc1!$AQ$111,O,IF(CNGE_2024_M3_Secc1!Y177="",1,0))</f>
        <v>#NAME?</v>
      </c>
      <c r="BM508" s="202" t="e" cm="1">
        <f t="array" ref="BM508">IF(CNGE_2024_M3_Secc1!$AO$111=CNGE_2024_M3_Secc1!$AQ$111,O,IF(CNGE_2024_M3_Secc1!Z177="",1,0))</f>
        <v>#NAME?</v>
      </c>
      <c r="BN508" s="202" t="e" cm="1">
        <f t="array" ref="BN508">IF(CNGE_2024_M3_Secc1!$AO$111=CNGE_2024_M3_Secc1!$AQ$111,O,IF(CNGE_2024_M3_Secc1!AA177="",1,0))</f>
        <v>#NAME?</v>
      </c>
      <c r="BO508" s="202" t="e" cm="1">
        <f t="array" ref="BO508">IF(CNGE_2024_M3_Secc1!$AO$111=CNGE_2024_M3_Secc1!$AQ$111,O,IF(CNGE_2024_M3_Secc1!AB177="",1,0))</f>
        <v>#NAME?</v>
      </c>
      <c r="BP508" s="202" t="e" cm="1">
        <f t="array" ref="BP508">IF(CNGE_2024_M3_Secc1!$AO$111=CNGE_2024_M3_Secc1!$AQ$111,O,IF(CNGE_2024_M3_Secc1!AC177="",1,0))</f>
        <v>#NAME?</v>
      </c>
      <c r="BQ508" s="202" t="e" cm="1">
        <f t="array" ref="BQ508">IF(CNGE_2024_M3_Secc1!$AO$111=CNGE_2024_M3_Secc1!$AQ$111,O,IF(CNGE_2024_M3_Secc1!AD177="",1,0))</f>
        <v>#NAME?</v>
      </c>
      <c r="BZ508" s="202">
        <f>IF($AH$96=$AJ$96,0,
IF(OR(AND($BS$112="NS",I508&lt;&gt;"NA",OR(I508="NS",I508=0)),AND($BS$112="NA",I508&lt;&gt;"NS",OR(I508="NA",I508=0))),0,
IF(OR(AND($BS$112&lt;&gt;"NS",$BS$112&lt;&gt;"NA",I508&lt;&gt;"NS",I508&lt;&gt;"NA",I508&gt;$BS$112),
AND(I508&gt;0,OR($BS$112="NS",$BS$112="NA")),
AND($BS$112&lt;&gt;"NS",$BS$112&lt;&gt;"NA",$BS$112&gt;=0,I508="NA"),
AND($BS$112&lt;&gt;"NS",$BS$112&lt;&gt;"NA",$BS$112=0,I508="NS")),1,0)))</f>
        <v>0</v>
      </c>
      <c r="CA508" s="202">
        <f t="shared" ref="CA508" si="1062">IF($AH$96=$AJ$96,0,
IF(OR(AND($BS$112="NS",J508&lt;&gt;"NA",OR(J508="NS",J508=0)),AND($BS$112="NA",J508&lt;&gt;"NS",OR(J508="NA",J508=0))),0,
IF(OR(AND($BS$112&lt;&gt;"NS",$BS$112&lt;&gt;"NA",J508&lt;&gt;"NS",J508&lt;&gt;"NA",J508&gt;$BS$112),
AND(J508&gt;0,OR($BS$112="NS",$BS$112="NA")),
AND($BS$112&lt;&gt;"NS",$BS$112&lt;&gt;"NA",$BS$112&gt;=0,J508="NA"),
AND($BS$112&lt;&gt;"NS",$BS$112&lt;&gt;"NA",$BS$112=0,J508="NS")),1,0)))</f>
        <v>0</v>
      </c>
      <c r="CB508" s="202">
        <f t="shared" ref="CB508" si="1063">IF($AH$96=$AJ$96,0,
IF(OR(AND($BS$112="NS",K508&lt;&gt;"NA",OR(K508="NS",K508=0)),AND($BS$112="NA",K508&lt;&gt;"NS",OR(K508="NA",K508=0))),0,
IF(OR(AND($BS$112&lt;&gt;"NS",$BS$112&lt;&gt;"NA",K508&lt;&gt;"NS",K508&lt;&gt;"NA",K508&gt;$BS$112),
AND(K508&gt;0,OR($BS$112="NS",$BS$112="NA")),
AND($BS$112&lt;&gt;"NS",$BS$112&lt;&gt;"NA",$BS$112&gt;=0,K508="NA"),
AND($BS$112&lt;&gt;"NS",$BS$112&lt;&gt;"NA",$BS$112=0,K508="NS")),1,0)))</f>
        <v>0</v>
      </c>
      <c r="CC508" s="202">
        <f t="shared" ref="CC508" si="1064">IF($AH$96=$AJ$96,0,
IF(OR(AND($BS$112="NS",L508&lt;&gt;"NA",OR(L508="NS",L508=0)),AND($BS$112="NA",L508&lt;&gt;"NS",OR(L508="NA",L508=0))),0,
IF(OR(AND($BS$112&lt;&gt;"NS",$BS$112&lt;&gt;"NA",L508&lt;&gt;"NS",L508&lt;&gt;"NA",L508&gt;$BS$112),
AND(L508&gt;0,OR($BS$112="NS",$BS$112="NA")),
AND($BS$112&lt;&gt;"NS",$BS$112&lt;&gt;"NA",$BS$112&gt;=0,L508="NA"),
AND($BS$112&lt;&gt;"NS",$BS$112&lt;&gt;"NA",$BS$112=0,L508="NS")),1,0)))</f>
        <v>0</v>
      </c>
      <c r="CD508" s="202">
        <f t="shared" ref="CD508" si="1065">IF($AH$96=$AJ$96,0,
IF(OR(AND($BS$112="NS",M508&lt;&gt;"NA",OR(M508="NS",M508=0)),AND($BS$112="NA",M508&lt;&gt;"NS",OR(M508="NA",M508=0))),0,
IF(OR(AND($BS$112&lt;&gt;"NS",$BS$112&lt;&gt;"NA",M508&lt;&gt;"NS",M508&lt;&gt;"NA",M508&gt;$BS$112),
AND(M508&gt;0,OR($BS$112="NS",$BS$112="NA")),
AND($BS$112&lt;&gt;"NS",$BS$112&lt;&gt;"NA",$BS$112&gt;=0,M508="NA"),
AND($BS$112&lt;&gt;"NS",$BS$112&lt;&gt;"NA",$BS$112=0,M508="NS")),1,0)))</f>
        <v>0</v>
      </c>
      <c r="CE508" s="202">
        <f t="shared" ref="CE508" si="1066">IF($AH$96=$AJ$96,0,
IF(OR(AND($BS$112="NS",N508&lt;&gt;"NA",OR(N508="NS",N508=0)),AND($BS$112="NA",N508&lt;&gt;"NS",OR(N508="NA",N508=0))),0,
IF(OR(AND($BS$112&lt;&gt;"NS",$BS$112&lt;&gt;"NA",N508&lt;&gt;"NS",N508&lt;&gt;"NA",N508&gt;$BS$112),
AND(N508&gt;0,OR($BS$112="NS",$BS$112="NA")),
AND($BS$112&lt;&gt;"NS",$BS$112&lt;&gt;"NA",$BS$112&gt;=0,N508="NA"),
AND($BS$112&lt;&gt;"NS",$BS$112&lt;&gt;"NA",$BS$112=0,N508="NS")),1,0)))</f>
        <v>0</v>
      </c>
      <c r="CF508" s="202">
        <f t="shared" ref="CF508" si="1067">IF($AH$96=$AJ$96,0,
IF(OR(AND($BS$112="NS",O508&lt;&gt;"NA",OR(O508="NS",O508=0)),AND($BS$112="NA",O508&lt;&gt;"NS",OR(O508="NA",O508=0))),0,
IF(OR(AND($BS$112&lt;&gt;"NS",$BS$112&lt;&gt;"NA",O508&lt;&gt;"NS",O508&lt;&gt;"NA",O508&gt;$BS$112),
AND(O508&gt;0,OR($BS$112="NS",$BS$112="NA")),
AND($BS$112&lt;&gt;"NS",$BS$112&lt;&gt;"NA",$BS$112&gt;=0,O508="NA"),
AND($BS$112&lt;&gt;"NS",$BS$112&lt;&gt;"NA",$BS$112=0,O508="NS")),1,0)))</f>
        <v>0</v>
      </c>
      <c r="CG508" s="202">
        <f t="shared" ref="CG508" si="1068">IF($AH$96=$AJ$96,0,
IF(OR(AND($BS$112="NS",P508&lt;&gt;"NA",OR(P508="NS",P508=0)),AND($BS$112="NA",P508&lt;&gt;"NS",OR(P508="NA",P508=0))),0,
IF(OR(AND($BS$112&lt;&gt;"NS",$BS$112&lt;&gt;"NA",P508&lt;&gt;"NS",P508&lt;&gt;"NA",P508&gt;$BS$112),
AND(P508&gt;0,OR($BS$112="NS",$BS$112="NA")),
AND($BS$112&lt;&gt;"NS",$BS$112&lt;&gt;"NA",$BS$112&gt;=0,P508="NA"),
AND($BS$112&lt;&gt;"NS",$BS$112&lt;&gt;"NA",$BS$112=0,P508="NS")),1,0)))</f>
        <v>0</v>
      </c>
      <c r="CH508" s="202">
        <f t="shared" ref="CH508" si="1069">IF($AH$96=$AJ$96,0,
IF(OR(AND($BS$112="NS",Q508&lt;&gt;"NA",OR(Q508="NS",Q508=0)),AND($BS$112="NA",Q508&lt;&gt;"NS",OR(Q508="NA",Q508=0))),0,
IF(OR(AND($BS$112&lt;&gt;"NS",$BS$112&lt;&gt;"NA",Q508&lt;&gt;"NS",Q508&lt;&gt;"NA",Q508&gt;$BS$112),
AND(Q508&gt;0,OR($BS$112="NS",$BS$112="NA")),
AND($BS$112&lt;&gt;"NS",$BS$112&lt;&gt;"NA",$BS$112&gt;=0,Q508="NA"),
AND($BS$112&lt;&gt;"NS",$BS$112&lt;&gt;"NA",$BS$112=0,Q508="NS")),1,0)))</f>
        <v>0</v>
      </c>
      <c r="CI508" s="202">
        <f t="shared" ref="CI508" si="1070">IF($AH$96=$AJ$96,0,
IF(OR(AND($BS$112="NS",R508&lt;&gt;"NA",OR(R508="NS",R508=0)),AND($BS$112="NA",R508&lt;&gt;"NS",OR(R508="NA",R508=0))),0,
IF(OR(AND($BS$112&lt;&gt;"NS",$BS$112&lt;&gt;"NA",R508&lt;&gt;"NS",R508&lt;&gt;"NA",R508&gt;$BS$112),
AND(R508&gt;0,OR($BS$112="NS",$BS$112="NA")),
AND($BS$112&lt;&gt;"NS",$BS$112&lt;&gt;"NA",$BS$112&gt;=0,R508="NA"),
AND($BS$112&lt;&gt;"NS",$BS$112&lt;&gt;"NA",$BS$112=0,R508="NS")),1,0)))</f>
        <v>0</v>
      </c>
      <c r="CJ508" s="202">
        <f t="shared" ref="CJ508" si="1071">IF($AH$96=$AJ$96,0,
IF(OR(AND($BS$112="NS",S508&lt;&gt;"NA",OR(S508="NS",S508=0)),AND($BS$112="NA",S508&lt;&gt;"NS",OR(S508="NA",S508=0))),0,
IF(OR(AND($BS$112&lt;&gt;"NS",$BS$112&lt;&gt;"NA",S508&lt;&gt;"NS",S508&lt;&gt;"NA",S508&gt;$BS$112),
AND(S508&gt;0,OR($BS$112="NS",$BS$112="NA")),
AND($BS$112&lt;&gt;"NS",$BS$112&lt;&gt;"NA",$BS$112&gt;=0,S508="NA"),
AND($BS$112&lt;&gt;"NS",$BS$112&lt;&gt;"NA",$BS$112=0,S508="NS")),1,0)))</f>
        <v>0</v>
      </c>
      <c r="CK508" s="202">
        <f t="shared" ref="CK508" si="1072">IF($AH$96=$AJ$96,0,
IF(OR(AND($BS$112="NS",T508&lt;&gt;"NA",OR(T508="NS",T508=0)),AND($BS$112="NA",T508&lt;&gt;"NS",OR(T508="NA",T508=0))),0,
IF(OR(AND($BS$112&lt;&gt;"NS",$BS$112&lt;&gt;"NA",T508&lt;&gt;"NS",T508&lt;&gt;"NA",T508&gt;$BS$112),
AND(T508&gt;0,OR($BS$112="NS",$BS$112="NA")),
AND($BS$112&lt;&gt;"NS",$BS$112&lt;&gt;"NA",$BS$112&gt;=0,T508="NA"),
AND($BS$112&lt;&gt;"NS",$BS$112&lt;&gt;"NA",$BS$112=0,T508="NS")),1,0)))</f>
        <v>0</v>
      </c>
      <c r="CL508" s="202">
        <f t="shared" ref="CL508" si="1073">IF($AH$96=$AJ$96,0,
IF(OR(AND($BS$112="NS",U508&lt;&gt;"NA",OR(U508="NS",U508=0)),AND($BS$112="NA",U508&lt;&gt;"NS",OR(U508="NA",U508=0))),0,
IF(OR(AND($BS$112&lt;&gt;"NS",$BS$112&lt;&gt;"NA",U508&lt;&gt;"NS",U508&lt;&gt;"NA",U508&gt;$BS$112),
AND(U508&gt;0,OR($BS$112="NS",$BS$112="NA")),
AND($BS$112&lt;&gt;"NS",$BS$112&lt;&gt;"NA",$BS$112&gt;=0,U508="NA"),
AND($BS$112&lt;&gt;"NS",$BS$112&lt;&gt;"NA",$BS$112=0,U508="NS")),1,0)))</f>
        <v>0</v>
      </c>
      <c r="CM508" s="202">
        <f t="shared" ref="CM508" si="1074">IF($AH$96=$AJ$96,0,
IF(OR(AND($BS$112="NS",V508&lt;&gt;"NA",OR(V508="NS",V508=0)),AND($BS$112="NA",V508&lt;&gt;"NS",OR(V508="NA",V508=0))),0,
IF(OR(AND($BS$112&lt;&gt;"NS",$BS$112&lt;&gt;"NA",V508&lt;&gt;"NS",V508&lt;&gt;"NA",V508&gt;$BS$112),
AND(V508&gt;0,OR($BS$112="NS",$BS$112="NA")),
AND($BS$112&lt;&gt;"NS",$BS$112&lt;&gt;"NA",$BS$112&gt;=0,V508="NA"),
AND($BS$112&lt;&gt;"NS",$BS$112&lt;&gt;"NA",$BS$112=0,V508="NS")),1,0)))</f>
        <v>0</v>
      </c>
      <c r="CN508" s="202">
        <f t="shared" ref="CN508" si="1075">IF($AH$96=$AJ$96,0,
IF(OR(AND($BS$112="NS",W508&lt;&gt;"NA",OR(W508="NS",W508=0)),AND($BS$112="NA",W508&lt;&gt;"NS",OR(W508="NA",W508=0))),0,
IF(OR(AND($BS$112&lt;&gt;"NS",$BS$112&lt;&gt;"NA",W508&lt;&gt;"NS",W508&lt;&gt;"NA",W508&gt;$BS$112),
AND(W508&gt;0,OR($BS$112="NS",$BS$112="NA")),
AND($BS$112&lt;&gt;"NS",$BS$112&lt;&gt;"NA",$BS$112&gt;=0,W508="NA"),
AND($BS$112&lt;&gt;"NS",$BS$112&lt;&gt;"NA",$BS$112=0,W508="NS")),1,0)))</f>
        <v>0</v>
      </c>
      <c r="CO508" s="202">
        <f t="shared" ref="CO508" si="1076">IF($AH$96=$AJ$96,0,
IF(OR(AND($BS$112="NS",X508&lt;&gt;"NA",OR(X508="NS",X508=0)),AND($BS$112="NA",X508&lt;&gt;"NS",OR(X508="NA",X508=0))),0,
IF(OR(AND($BS$112&lt;&gt;"NS",$BS$112&lt;&gt;"NA",X508&lt;&gt;"NS",X508&lt;&gt;"NA",X508&gt;$BS$112),
AND(X508&gt;0,OR($BS$112="NS",$BS$112="NA")),
AND($BS$112&lt;&gt;"NS",$BS$112&lt;&gt;"NA",$BS$112&gt;=0,X508="NA"),
AND($BS$112&lt;&gt;"NS",$BS$112&lt;&gt;"NA",$BS$112=0,X508="NS")),1,0)))</f>
        <v>0</v>
      </c>
      <c r="CP508" s="202">
        <f t="shared" ref="CP508" si="1077">IF($AH$96=$AJ$96,0,
IF(OR(AND($BS$112="NS",Y508&lt;&gt;"NA",OR(Y508="NS",Y508=0)),AND($BS$112="NA",Y508&lt;&gt;"NS",OR(Y508="NA",Y508=0))),0,
IF(OR(AND($BS$112&lt;&gt;"NS",$BS$112&lt;&gt;"NA",Y508&lt;&gt;"NS",Y508&lt;&gt;"NA",Y508&gt;$BS$112),
AND(Y508&gt;0,OR($BS$112="NS",$BS$112="NA")),
AND($BS$112&lt;&gt;"NS",$BS$112&lt;&gt;"NA",$BS$112&gt;=0,Y508="NA"),
AND($BS$112&lt;&gt;"NS",$BS$112&lt;&gt;"NA",$BS$112=0,Y508="NS")),1,0)))</f>
        <v>0</v>
      </c>
      <c r="CQ508" s="202">
        <f t="shared" ref="CQ508" si="1078">IF($AH$96=$AJ$96,0,
IF(OR(AND($BS$112="NS",Z508&lt;&gt;"NA",OR(Z508="NS",Z508=0)),AND($BS$112="NA",Z508&lt;&gt;"NS",OR(Z508="NA",Z508=0))),0,
IF(OR(AND($BS$112&lt;&gt;"NS",$BS$112&lt;&gt;"NA",Z508&lt;&gt;"NS",Z508&lt;&gt;"NA",Z508&gt;$BS$112),
AND(Z508&gt;0,OR($BS$112="NS",$BS$112="NA")),
AND($BS$112&lt;&gt;"NS",$BS$112&lt;&gt;"NA",$BS$112&gt;=0,Z508="NA"),
AND($BS$112&lt;&gt;"NS",$BS$112&lt;&gt;"NA",$BS$112=0,Z508="NS")),1,0)))</f>
        <v>0</v>
      </c>
      <c r="CR508" s="202">
        <f t="shared" ref="CR508" si="1079">IF($AH$96=$AJ$96,0,
IF(OR(AND($BS$112="NS",AA508&lt;&gt;"NA",OR(AA508="NS",AA508=0)),AND($BS$112="NA",AA508&lt;&gt;"NS",OR(AA508="NA",AA508=0))),0,
IF(OR(AND($BS$112&lt;&gt;"NS",$BS$112&lt;&gt;"NA",AA508&lt;&gt;"NS",AA508&lt;&gt;"NA",AA508&gt;$BS$112),
AND(AA508&gt;0,OR($BS$112="NS",$BS$112="NA")),
AND($BS$112&lt;&gt;"NS",$BS$112&lt;&gt;"NA",$BS$112&gt;=0,AA508="NA"),
AND($BS$112&lt;&gt;"NS",$BS$112&lt;&gt;"NA",$BS$112=0,AA508="NS")),1,0)))</f>
        <v>0</v>
      </c>
      <c r="CS508" s="202">
        <f t="shared" ref="CS508" si="1080">IF($AH$96=$AJ$96,0,
IF(OR(AND($BS$112="NS",AB508&lt;&gt;"NA",OR(AB508="NS",AB508=0)),AND($BS$112="NA",AB508&lt;&gt;"NS",OR(AB508="NA",AB508=0))),0,
IF(OR(AND($BS$112&lt;&gt;"NS",$BS$112&lt;&gt;"NA",AB508&lt;&gt;"NS",AB508&lt;&gt;"NA",AB508&gt;$BS$112),
AND(AB508&gt;0,OR($BS$112="NS",$BS$112="NA")),
AND($BS$112&lt;&gt;"NS",$BS$112&lt;&gt;"NA",$BS$112&gt;=0,AB508="NA"),
AND($BS$112&lt;&gt;"NS",$BS$112&lt;&gt;"NA",$BS$112=0,AB508="NS")),1,0)))</f>
        <v>0</v>
      </c>
      <c r="CT508" s="202">
        <f t="shared" ref="CT508" si="1081">IF($AH$96=$AJ$96,0,
IF(OR(AND($BS$112="NS",AC508&lt;&gt;"NA",OR(AC508="NS",AC508=0)),AND($BS$112="NA",AC508&lt;&gt;"NS",OR(AC508="NA",AC508=0))),0,
IF(OR(AND($BS$112&lt;&gt;"NS",$BS$112&lt;&gt;"NA",AC508&lt;&gt;"NS",AC508&lt;&gt;"NA",AC508&gt;$BS$112),
AND(AC508&gt;0,OR($BS$112="NS",$BS$112="NA")),
AND($BS$112&lt;&gt;"NS",$BS$112&lt;&gt;"NA",$BS$112&gt;=0,AC508="NA"),
AND($BS$112&lt;&gt;"NS",$BS$112&lt;&gt;"NA",$BS$112=0,AC508="NS")),1,0)))</f>
        <v>0</v>
      </c>
      <c r="CU508" s="202">
        <f t="shared" ref="CU508" si="1082">IF($AH$96=$AJ$96,0,
IF(OR(AND($BS$112="NS",AD508&lt;&gt;"NA",OR(AD508="NS",AD508=0)),AND($BS$112="NA",AD508&lt;&gt;"NS",OR(AD508="NA",AD508=0))),0,
IF(OR(AND($BS$112&lt;&gt;"NS",$BS$112&lt;&gt;"NA",AD508&lt;&gt;"NS",AD508&lt;&gt;"NA",AD508&gt;$BS$112),
AND(AD508&gt;0,OR($BS$112="NS",$BS$112="NA")),
AND($BS$112&lt;&gt;"NS",$BS$112&lt;&gt;"NA",$BS$112&gt;=0,AD508="NA"),
AND($BS$112&lt;&gt;"NS",$BS$112&lt;&gt;"NA",$BS$112=0,AD508="NS")),1,0)))</f>
        <v>0</v>
      </c>
      <c r="CY508" s="563">
        <f t="shared" si="935"/>
        <v>0</v>
      </c>
      <c r="CZ508" s="563"/>
    </row>
    <row r="509" spans="1:104" s="211" customFormat="1" ht="15" customHeight="1">
      <c r="A509" s="18"/>
      <c r="B509" s="51"/>
      <c r="C509" s="48" t="s">
        <v>5006</v>
      </c>
      <c r="D509" s="580" t="str">
        <f>IF(CNGE_2024_M3_Secc1!D60="","",CNGE_2024_M3_Secc1!D60)</f>
        <v/>
      </c>
      <c r="E509" s="580"/>
      <c r="F509" s="580"/>
      <c r="G509" s="580"/>
      <c r="H509" s="580"/>
      <c r="I509" s="103"/>
      <c r="J509" s="103"/>
      <c r="K509" s="103"/>
      <c r="L509" s="103"/>
      <c r="M509" s="103"/>
      <c r="N509" s="103"/>
      <c r="O509" s="103"/>
      <c r="P509" s="103"/>
      <c r="Q509" s="103"/>
      <c r="R509" s="103"/>
      <c r="S509" s="103"/>
      <c r="T509" s="103"/>
      <c r="U509" s="103"/>
      <c r="V509" s="103"/>
      <c r="W509" s="103"/>
      <c r="X509" s="103"/>
      <c r="Y509" s="103"/>
      <c r="Z509" s="103"/>
      <c r="AA509" s="103"/>
      <c r="AB509" s="103"/>
      <c r="AC509" s="103"/>
      <c r="AD509" s="103"/>
      <c r="AE509" s="213"/>
      <c r="AF509" s="210"/>
      <c r="AV509" s="202" t="e" cm="1">
        <f t="array" ref="AV509">IF(CNGE_2024_M3_Secc1!$AO$111=CNGE_2024_M3_Secc1!$AQ$111,O,IF(CNGE_2024_M3_Secc1!I178="",1,0))</f>
        <v>#NAME?</v>
      </c>
      <c r="AW509" s="202" t="e" cm="1">
        <f t="array" ref="AW509">IF(CNGE_2024_M3_Secc1!$AO$111=CNGE_2024_M3_Secc1!$AQ$111,O,IF(CNGE_2024_M3_Secc1!J178="",1,0))</f>
        <v>#NAME?</v>
      </c>
      <c r="AX509" s="202" t="e" cm="1">
        <f t="array" ref="AX509">IF(CNGE_2024_M3_Secc1!$AO$111=CNGE_2024_M3_Secc1!$AQ$111,O,IF(CNGE_2024_M3_Secc1!K178="",1,0))</f>
        <v>#NAME?</v>
      </c>
      <c r="AY509" s="202" t="e" cm="1">
        <f t="array" ref="AY509">IF(CNGE_2024_M3_Secc1!$AO$111=CNGE_2024_M3_Secc1!$AQ$111,O,IF(CNGE_2024_M3_Secc1!L178="",1,0))</f>
        <v>#NAME?</v>
      </c>
      <c r="AZ509" s="202" t="e" cm="1">
        <f t="array" ref="AZ509">IF(CNGE_2024_M3_Secc1!$AO$111=CNGE_2024_M3_Secc1!$AQ$111,O,IF(CNGE_2024_M3_Secc1!M178="",1,0))</f>
        <v>#NAME?</v>
      </c>
      <c r="BA509" s="202" t="e" cm="1">
        <f t="array" ref="BA509">IF(CNGE_2024_M3_Secc1!$AO$111=CNGE_2024_M3_Secc1!$AQ$111,O,IF(CNGE_2024_M3_Secc1!N178="",1,0))</f>
        <v>#NAME?</v>
      </c>
      <c r="BB509" s="202" t="e" cm="1">
        <f t="array" ref="BB509">IF(CNGE_2024_M3_Secc1!$AO$111=CNGE_2024_M3_Secc1!$AQ$111,O,IF(CNGE_2024_M3_Secc1!O178="",1,0))</f>
        <v>#NAME?</v>
      </c>
      <c r="BC509" s="202" t="e" cm="1">
        <f t="array" ref="BC509">IF(CNGE_2024_M3_Secc1!$AO$111=CNGE_2024_M3_Secc1!$AQ$111,O,IF(CNGE_2024_M3_Secc1!P178="",1,0))</f>
        <v>#NAME?</v>
      </c>
      <c r="BD509" s="202" t="e" cm="1">
        <f t="array" ref="BD509">IF(CNGE_2024_M3_Secc1!$AO$111=CNGE_2024_M3_Secc1!$AQ$111,O,IF(CNGE_2024_M3_Secc1!Q178="",1,0))</f>
        <v>#NAME?</v>
      </c>
      <c r="BE509" s="202" t="e" cm="1">
        <f t="array" ref="BE509">IF(CNGE_2024_M3_Secc1!$AO$111=CNGE_2024_M3_Secc1!$AQ$111,O,IF(CNGE_2024_M3_Secc1!R178="",1,0))</f>
        <v>#NAME?</v>
      </c>
      <c r="BF509" s="202" t="e" cm="1">
        <f t="array" ref="BF509">IF(CNGE_2024_M3_Secc1!$AO$111=CNGE_2024_M3_Secc1!$AQ$111,O,IF(CNGE_2024_M3_Secc1!S178="",1,0))</f>
        <v>#NAME?</v>
      </c>
      <c r="BG509" s="202" t="e" cm="1">
        <f t="array" ref="BG509">IF(CNGE_2024_M3_Secc1!$AO$111=CNGE_2024_M3_Secc1!$AQ$111,O,IF(CNGE_2024_M3_Secc1!T178="",1,0))</f>
        <v>#NAME?</v>
      </c>
      <c r="BH509" s="202" t="e" cm="1">
        <f t="array" ref="BH509">IF(CNGE_2024_M3_Secc1!$AO$111=CNGE_2024_M3_Secc1!$AQ$111,O,IF(CNGE_2024_M3_Secc1!U178="",1,0))</f>
        <v>#NAME?</v>
      </c>
      <c r="BI509" s="202" t="e" cm="1">
        <f t="array" ref="BI509">IF(CNGE_2024_M3_Secc1!$AO$111=CNGE_2024_M3_Secc1!$AQ$111,O,IF(CNGE_2024_M3_Secc1!V178="",1,0))</f>
        <v>#NAME?</v>
      </c>
      <c r="BJ509" s="202" t="e" cm="1">
        <f t="array" ref="BJ509">IF(CNGE_2024_M3_Secc1!$AO$111=CNGE_2024_M3_Secc1!$AQ$111,O,IF(CNGE_2024_M3_Secc1!W178="",1,0))</f>
        <v>#NAME?</v>
      </c>
      <c r="BK509" s="202" t="e" cm="1">
        <f t="array" ref="BK509">IF(CNGE_2024_M3_Secc1!$AO$111=CNGE_2024_M3_Secc1!$AQ$111,O,IF(CNGE_2024_M3_Secc1!X178="",1,0))</f>
        <v>#NAME?</v>
      </c>
      <c r="BL509" s="202" t="e" cm="1">
        <f t="array" ref="BL509">IF(CNGE_2024_M3_Secc1!$AO$111=CNGE_2024_M3_Secc1!$AQ$111,O,IF(CNGE_2024_M3_Secc1!Y178="",1,0))</f>
        <v>#NAME?</v>
      </c>
      <c r="BM509" s="202" t="e" cm="1">
        <f t="array" ref="BM509">IF(CNGE_2024_M3_Secc1!$AO$111=CNGE_2024_M3_Secc1!$AQ$111,O,IF(CNGE_2024_M3_Secc1!Z178="",1,0))</f>
        <v>#NAME?</v>
      </c>
      <c r="BN509" s="202" t="e" cm="1">
        <f t="array" ref="BN509">IF(CNGE_2024_M3_Secc1!$AO$111=CNGE_2024_M3_Secc1!$AQ$111,O,IF(CNGE_2024_M3_Secc1!AA178="",1,0))</f>
        <v>#NAME?</v>
      </c>
      <c r="BO509" s="202" t="e" cm="1">
        <f t="array" ref="BO509">IF(CNGE_2024_M3_Secc1!$AO$111=CNGE_2024_M3_Secc1!$AQ$111,O,IF(CNGE_2024_M3_Secc1!AB178="",1,0))</f>
        <v>#NAME?</v>
      </c>
      <c r="BP509" s="202" t="e" cm="1">
        <f t="array" ref="BP509">IF(CNGE_2024_M3_Secc1!$AO$111=CNGE_2024_M3_Secc1!$AQ$111,O,IF(CNGE_2024_M3_Secc1!AC178="",1,0))</f>
        <v>#NAME?</v>
      </c>
      <c r="BQ509" s="202" t="e" cm="1">
        <f t="array" ref="BQ509">IF(CNGE_2024_M3_Secc1!$AO$111=CNGE_2024_M3_Secc1!$AQ$111,O,IF(CNGE_2024_M3_Secc1!AD178="",1,0))</f>
        <v>#NAME?</v>
      </c>
      <c r="BZ509" s="202">
        <f>IF($AH$96=$AJ$96,0,
IF(OR(AND($BS$113="NS",I509&lt;&gt;"NA",OR(I509="NS",I509=0)),AND($BS$113="NA",I509&lt;&gt;"NS",OR(I509="NA",I509=0))),0,
IF(OR(AND($BS$113&lt;&gt;"NS",$BS$113&lt;&gt;"NA",I509&lt;&gt;"NS",I509&lt;&gt;"NA",I509&gt;$BS$113),
AND(I509&gt;0,OR($BS$113="NS",$BS$113="NA")),
AND($BS$113&lt;&gt;"NS",$BS$113&lt;&gt;"NA",$BS$113&gt;=0,I509="NA"),
AND($BS$113&lt;&gt;"NS",$BS$113&lt;&gt;"NA",$BS$113=0,I509="NS")),1,0)))</f>
        <v>0</v>
      </c>
      <c r="CA509" s="202">
        <f t="shared" ref="CA509" si="1083">IF($AH$96=$AJ$96,0,
IF(OR(AND($BS$113="NS",J509&lt;&gt;"NA",OR(J509="NS",J509=0)),AND($BS$113="NA",J509&lt;&gt;"NS",OR(J509="NA",J509=0))),0,
IF(OR(AND($BS$113&lt;&gt;"NS",$BS$113&lt;&gt;"NA",J509&lt;&gt;"NS",J509&lt;&gt;"NA",J509&gt;$BS$113),
AND(J509&gt;0,OR($BS$113="NS",$BS$113="NA")),
AND($BS$113&lt;&gt;"NS",$BS$113&lt;&gt;"NA",$BS$113&gt;=0,J509="NA"),
AND($BS$113&lt;&gt;"NS",$BS$113&lt;&gt;"NA",$BS$113=0,J509="NS")),1,0)))</f>
        <v>0</v>
      </c>
      <c r="CB509" s="202">
        <f t="shared" ref="CB509" si="1084">IF($AH$96=$AJ$96,0,
IF(OR(AND($BS$113="NS",K509&lt;&gt;"NA",OR(K509="NS",K509=0)),AND($BS$113="NA",K509&lt;&gt;"NS",OR(K509="NA",K509=0))),0,
IF(OR(AND($BS$113&lt;&gt;"NS",$BS$113&lt;&gt;"NA",K509&lt;&gt;"NS",K509&lt;&gt;"NA",K509&gt;$BS$113),
AND(K509&gt;0,OR($BS$113="NS",$BS$113="NA")),
AND($BS$113&lt;&gt;"NS",$BS$113&lt;&gt;"NA",$BS$113&gt;=0,K509="NA"),
AND($BS$113&lt;&gt;"NS",$BS$113&lt;&gt;"NA",$BS$113=0,K509="NS")),1,0)))</f>
        <v>0</v>
      </c>
      <c r="CC509" s="202">
        <f t="shared" ref="CC509" si="1085">IF($AH$96=$AJ$96,0,
IF(OR(AND($BS$113="NS",L509&lt;&gt;"NA",OR(L509="NS",L509=0)),AND($BS$113="NA",L509&lt;&gt;"NS",OR(L509="NA",L509=0))),0,
IF(OR(AND($BS$113&lt;&gt;"NS",$BS$113&lt;&gt;"NA",L509&lt;&gt;"NS",L509&lt;&gt;"NA",L509&gt;$BS$113),
AND(L509&gt;0,OR($BS$113="NS",$BS$113="NA")),
AND($BS$113&lt;&gt;"NS",$BS$113&lt;&gt;"NA",$BS$113&gt;=0,L509="NA"),
AND($BS$113&lt;&gt;"NS",$BS$113&lt;&gt;"NA",$BS$113=0,L509="NS")),1,0)))</f>
        <v>0</v>
      </c>
      <c r="CD509" s="202">
        <f t="shared" ref="CD509" si="1086">IF($AH$96=$AJ$96,0,
IF(OR(AND($BS$113="NS",M509&lt;&gt;"NA",OR(M509="NS",M509=0)),AND($BS$113="NA",M509&lt;&gt;"NS",OR(M509="NA",M509=0))),0,
IF(OR(AND($BS$113&lt;&gt;"NS",$BS$113&lt;&gt;"NA",M509&lt;&gt;"NS",M509&lt;&gt;"NA",M509&gt;$BS$113),
AND(M509&gt;0,OR($BS$113="NS",$BS$113="NA")),
AND($BS$113&lt;&gt;"NS",$BS$113&lt;&gt;"NA",$BS$113&gt;=0,M509="NA"),
AND($BS$113&lt;&gt;"NS",$BS$113&lt;&gt;"NA",$BS$113=0,M509="NS")),1,0)))</f>
        <v>0</v>
      </c>
      <c r="CE509" s="202">
        <f t="shared" ref="CE509" si="1087">IF($AH$96=$AJ$96,0,
IF(OR(AND($BS$113="NS",N509&lt;&gt;"NA",OR(N509="NS",N509=0)),AND($BS$113="NA",N509&lt;&gt;"NS",OR(N509="NA",N509=0))),0,
IF(OR(AND($BS$113&lt;&gt;"NS",$BS$113&lt;&gt;"NA",N509&lt;&gt;"NS",N509&lt;&gt;"NA",N509&gt;$BS$113),
AND(N509&gt;0,OR($BS$113="NS",$BS$113="NA")),
AND($BS$113&lt;&gt;"NS",$BS$113&lt;&gt;"NA",$BS$113&gt;=0,N509="NA"),
AND($BS$113&lt;&gt;"NS",$BS$113&lt;&gt;"NA",$BS$113=0,N509="NS")),1,0)))</f>
        <v>0</v>
      </c>
      <c r="CF509" s="202">
        <f t="shared" ref="CF509" si="1088">IF($AH$96=$AJ$96,0,
IF(OR(AND($BS$113="NS",O509&lt;&gt;"NA",OR(O509="NS",O509=0)),AND($BS$113="NA",O509&lt;&gt;"NS",OR(O509="NA",O509=0))),0,
IF(OR(AND($BS$113&lt;&gt;"NS",$BS$113&lt;&gt;"NA",O509&lt;&gt;"NS",O509&lt;&gt;"NA",O509&gt;$BS$113),
AND(O509&gt;0,OR($BS$113="NS",$BS$113="NA")),
AND($BS$113&lt;&gt;"NS",$BS$113&lt;&gt;"NA",$BS$113&gt;=0,O509="NA"),
AND($BS$113&lt;&gt;"NS",$BS$113&lt;&gt;"NA",$BS$113=0,O509="NS")),1,0)))</f>
        <v>0</v>
      </c>
      <c r="CG509" s="202">
        <f t="shared" ref="CG509" si="1089">IF($AH$96=$AJ$96,0,
IF(OR(AND($BS$113="NS",P509&lt;&gt;"NA",OR(P509="NS",P509=0)),AND($BS$113="NA",P509&lt;&gt;"NS",OR(P509="NA",P509=0))),0,
IF(OR(AND($BS$113&lt;&gt;"NS",$BS$113&lt;&gt;"NA",P509&lt;&gt;"NS",P509&lt;&gt;"NA",P509&gt;$BS$113),
AND(P509&gt;0,OR($BS$113="NS",$BS$113="NA")),
AND($BS$113&lt;&gt;"NS",$BS$113&lt;&gt;"NA",$BS$113&gt;=0,P509="NA"),
AND($BS$113&lt;&gt;"NS",$BS$113&lt;&gt;"NA",$BS$113=0,P509="NS")),1,0)))</f>
        <v>0</v>
      </c>
      <c r="CH509" s="202">
        <f t="shared" ref="CH509" si="1090">IF($AH$96=$AJ$96,0,
IF(OR(AND($BS$113="NS",Q509&lt;&gt;"NA",OR(Q509="NS",Q509=0)),AND($BS$113="NA",Q509&lt;&gt;"NS",OR(Q509="NA",Q509=0))),0,
IF(OR(AND($BS$113&lt;&gt;"NS",$BS$113&lt;&gt;"NA",Q509&lt;&gt;"NS",Q509&lt;&gt;"NA",Q509&gt;$BS$113),
AND(Q509&gt;0,OR($BS$113="NS",$BS$113="NA")),
AND($BS$113&lt;&gt;"NS",$BS$113&lt;&gt;"NA",$BS$113&gt;=0,Q509="NA"),
AND($BS$113&lt;&gt;"NS",$BS$113&lt;&gt;"NA",$BS$113=0,Q509="NS")),1,0)))</f>
        <v>0</v>
      </c>
      <c r="CI509" s="202">
        <f t="shared" ref="CI509" si="1091">IF($AH$96=$AJ$96,0,
IF(OR(AND($BS$113="NS",R509&lt;&gt;"NA",OR(R509="NS",R509=0)),AND($BS$113="NA",R509&lt;&gt;"NS",OR(R509="NA",R509=0))),0,
IF(OR(AND($BS$113&lt;&gt;"NS",$BS$113&lt;&gt;"NA",R509&lt;&gt;"NS",R509&lt;&gt;"NA",R509&gt;$BS$113),
AND(R509&gt;0,OR($BS$113="NS",$BS$113="NA")),
AND($BS$113&lt;&gt;"NS",$BS$113&lt;&gt;"NA",$BS$113&gt;=0,R509="NA"),
AND($BS$113&lt;&gt;"NS",$BS$113&lt;&gt;"NA",$BS$113=0,R509="NS")),1,0)))</f>
        <v>0</v>
      </c>
      <c r="CJ509" s="202">
        <f t="shared" ref="CJ509" si="1092">IF($AH$96=$AJ$96,0,
IF(OR(AND($BS$113="NS",S509&lt;&gt;"NA",OR(S509="NS",S509=0)),AND($BS$113="NA",S509&lt;&gt;"NS",OR(S509="NA",S509=0))),0,
IF(OR(AND($BS$113&lt;&gt;"NS",$BS$113&lt;&gt;"NA",S509&lt;&gt;"NS",S509&lt;&gt;"NA",S509&gt;$BS$113),
AND(S509&gt;0,OR($BS$113="NS",$BS$113="NA")),
AND($BS$113&lt;&gt;"NS",$BS$113&lt;&gt;"NA",$BS$113&gt;=0,S509="NA"),
AND($BS$113&lt;&gt;"NS",$BS$113&lt;&gt;"NA",$BS$113=0,S509="NS")),1,0)))</f>
        <v>0</v>
      </c>
      <c r="CK509" s="202">
        <f t="shared" ref="CK509" si="1093">IF($AH$96=$AJ$96,0,
IF(OR(AND($BS$113="NS",T509&lt;&gt;"NA",OR(T509="NS",T509=0)),AND($BS$113="NA",T509&lt;&gt;"NS",OR(T509="NA",T509=0))),0,
IF(OR(AND($BS$113&lt;&gt;"NS",$BS$113&lt;&gt;"NA",T509&lt;&gt;"NS",T509&lt;&gt;"NA",T509&gt;$BS$113),
AND(T509&gt;0,OR($BS$113="NS",$BS$113="NA")),
AND($BS$113&lt;&gt;"NS",$BS$113&lt;&gt;"NA",$BS$113&gt;=0,T509="NA"),
AND($BS$113&lt;&gt;"NS",$BS$113&lt;&gt;"NA",$BS$113=0,T509="NS")),1,0)))</f>
        <v>0</v>
      </c>
      <c r="CL509" s="202">
        <f t="shared" ref="CL509" si="1094">IF($AH$96=$AJ$96,0,
IF(OR(AND($BS$113="NS",U509&lt;&gt;"NA",OR(U509="NS",U509=0)),AND($BS$113="NA",U509&lt;&gt;"NS",OR(U509="NA",U509=0))),0,
IF(OR(AND($BS$113&lt;&gt;"NS",$BS$113&lt;&gt;"NA",U509&lt;&gt;"NS",U509&lt;&gt;"NA",U509&gt;$BS$113),
AND(U509&gt;0,OR($BS$113="NS",$BS$113="NA")),
AND($BS$113&lt;&gt;"NS",$BS$113&lt;&gt;"NA",$BS$113&gt;=0,U509="NA"),
AND($BS$113&lt;&gt;"NS",$BS$113&lt;&gt;"NA",$BS$113=0,U509="NS")),1,0)))</f>
        <v>0</v>
      </c>
      <c r="CM509" s="202">
        <f t="shared" ref="CM509" si="1095">IF($AH$96=$AJ$96,0,
IF(OR(AND($BS$113="NS",V509&lt;&gt;"NA",OR(V509="NS",V509=0)),AND($BS$113="NA",V509&lt;&gt;"NS",OR(V509="NA",V509=0))),0,
IF(OR(AND($BS$113&lt;&gt;"NS",$BS$113&lt;&gt;"NA",V509&lt;&gt;"NS",V509&lt;&gt;"NA",V509&gt;$BS$113),
AND(V509&gt;0,OR($BS$113="NS",$BS$113="NA")),
AND($BS$113&lt;&gt;"NS",$BS$113&lt;&gt;"NA",$BS$113&gt;=0,V509="NA"),
AND($BS$113&lt;&gt;"NS",$BS$113&lt;&gt;"NA",$BS$113=0,V509="NS")),1,0)))</f>
        <v>0</v>
      </c>
      <c r="CN509" s="202">
        <f t="shared" ref="CN509" si="1096">IF($AH$96=$AJ$96,0,
IF(OR(AND($BS$113="NS",W509&lt;&gt;"NA",OR(W509="NS",W509=0)),AND($BS$113="NA",W509&lt;&gt;"NS",OR(W509="NA",W509=0))),0,
IF(OR(AND($BS$113&lt;&gt;"NS",$BS$113&lt;&gt;"NA",W509&lt;&gt;"NS",W509&lt;&gt;"NA",W509&gt;$BS$113),
AND(W509&gt;0,OR($BS$113="NS",$BS$113="NA")),
AND($BS$113&lt;&gt;"NS",$BS$113&lt;&gt;"NA",$BS$113&gt;=0,W509="NA"),
AND($BS$113&lt;&gt;"NS",$BS$113&lt;&gt;"NA",$BS$113=0,W509="NS")),1,0)))</f>
        <v>0</v>
      </c>
      <c r="CO509" s="202">
        <f t="shared" ref="CO509" si="1097">IF($AH$96=$AJ$96,0,
IF(OR(AND($BS$113="NS",X509&lt;&gt;"NA",OR(X509="NS",X509=0)),AND($BS$113="NA",X509&lt;&gt;"NS",OR(X509="NA",X509=0))),0,
IF(OR(AND($BS$113&lt;&gt;"NS",$BS$113&lt;&gt;"NA",X509&lt;&gt;"NS",X509&lt;&gt;"NA",X509&gt;$BS$113),
AND(X509&gt;0,OR($BS$113="NS",$BS$113="NA")),
AND($BS$113&lt;&gt;"NS",$BS$113&lt;&gt;"NA",$BS$113&gt;=0,X509="NA"),
AND($BS$113&lt;&gt;"NS",$BS$113&lt;&gt;"NA",$BS$113=0,X509="NS")),1,0)))</f>
        <v>0</v>
      </c>
      <c r="CP509" s="202">
        <f t="shared" ref="CP509" si="1098">IF($AH$96=$AJ$96,0,
IF(OR(AND($BS$113="NS",Y509&lt;&gt;"NA",OR(Y509="NS",Y509=0)),AND($BS$113="NA",Y509&lt;&gt;"NS",OR(Y509="NA",Y509=0))),0,
IF(OR(AND($BS$113&lt;&gt;"NS",$BS$113&lt;&gt;"NA",Y509&lt;&gt;"NS",Y509&lt;&gt;"NA",Y509&gt;$BS$113),
AND(Y509&gt;0,OR($BS$113="NS",$BS$113="NA")),
AND($BS$113&lt;&gt;"NS",$BS$113&lt;&gt;"NA",$BS$113&gt;=0,Y509="NA"),
AND($BS$113&lt;&gt;"NS",$BS$113&lt;&gt;"NA",$BS$113=0,Y509="NS")),1,0)))</f>
        <v>0</v>
      </c>
      <c r="CQ509" s="202">
        <f t="shared" ref="CQ509" si="1099">IF($AH$96=$AJ$96,0,
IF(OR(AND($BS$113="NS",Z509&lt;&gt;"NA",OR(Z509="NS",Z509=0)),AND($BS$113="NA",Z509&lt;&gt;"NS",OR(Z509="NA",Z509=0))),0,
IF(OR(AND($BS$113&lt;&gt;"NS",$BS$113&lt;&gt;"NA",Z509&lt;&gt;"NS",Z509&lt;&gt;"NA",Z509&gt;$BS$113),
AND(Z509&gt;0,OR($BS$113="NS",$BS$113="NA")),
AND($BS$113&lt;&gt;"NS",$BS$113&lt;&gt;"NA",$BS$113&gt;=0,Z509="NA"),
AND($BS$113&lt;&gt;"NS",$BS$113&lt;&gt;"NA",$BS$113=0,Z509="NS")),1,0)))</f>
        <v>0</v>
      </c>
      <c r="CR509" s="202">
        <f t="shared" ref="CR509" si="1100">IF($AH$96=$AJ$96,0,
IF(OR(AND($BS$113="NS",AA509&lt;&gt;"NA",OR(AA509="NS",AA509=0)),AND($BS$113="NA",AA509&lt;&gt;"NS",OR(AA509="NA",AA509=0))),0,
IF(OR(AND($BS$113&lt;&gt;"NS",$BS$113&lt;&gt;"NA",AA509&lt;&gt;"NS",AA509&lt;&gt;"NA",AA509&gt;$BS$113),
AND(AA509&gt;0,OR($BS$113="NS",$BS$113="NA")),
AND($BS$113&lt;&gt;"NS",$BS$113&lt;&gt;"NA",$BS$113&gt;=0,AA509="NA"),
AND($BS$113&lt;&gt;"NS",$BS$113&lt;&gt;"NA",$BS$113=0,AA509="NS")),1,0)))</f>
        <v>0</v>
      </c>
      <c r="CS509" s="202">
        <f t="shared" ref="CS509" si="1101">IF($AH$96=$AJ$96,0,
IF(OR(AND($BS$113="NS",AB509&lt;&gt;"NA",OR(AB509="NS",AB509=0)),AND($BS$113="NA",AB509&lt;&gt;"NS",OR(AB509="NA",AB509=0))),0,
IF(OR(AND($BS$113&lt;&gt;"NS",$BS$113&lt;&gt;"NA",AB509&lt;&gt;"NS",AB509&lt;&gt;"NA",AB509&gt;$BS$113),
AND(AB509&gt;0,OR($BS$113="NS",$BS$113="NA")),
AND($BS$113&lt;&gt;"NS",$BS$113&lt;&gt;"NA",$BS$113&gt;=0,AB509="NA"),
AND($BS$113&lt;&gt;"NS",$BS$113&lt;&gt;"NA",$BS$113=0,AB509="NS")),1,0)))</f>
        <v>0</v>
      </c>
      <c r="CT509" s="202">
        <f t="shared" ref="CT509" si="1102">IF($AH$96=$AJ$96,0,
IF(OR(AND($BS$113="NS",AC509&lt;&gt;"NA",OR(AC509="NS",AC509=0)),AND($BS$113="NA",AC509&lt;&gt;"NS",OR(AC509="NA",AC509=0))),0,
IF(OR(AND($BS$113&lt;&gt;"NS",$BS$113&lt;&gt;"NA",AC509&lt;&gt;"NS",AC509&lt;&gt;"NA",AC509&gt;$BS$113),
AND(AC509&gt;0,OR($BS$113="NS",$BS$113="NA")),
AND($BS$113&lt;&gt;"NS",$BS$113&lt;&gt;"NA",$BS$113&gt;=0,AC509="NA"),
AND($BS$113&lt;&gt;"NS",$BS$113&lt;&gt;"NA",$BS$113=0,AC509="NS")),1,0)))</f>
        <v>0</v>
      </c>
      <c r="CU509" s="202">
        <f t="shared" ref="CU509" si="1103">IF($AH$96=$AJ$96,0,
IF(OR(AND($BS$113="NS",AD509&lt;&gt;"NA",OR(AD509="NS",AD509=0)),AND($BS$113="NA",AD509&lt;&gt;"NS",OR(AD509="NA",AD509=0))),0,
IF(OR(AND($BS$113&lt;&gt;"NS",$BS$113&lt;&gt;"NA",AD509&lt;&gt;"NS",AD509&lt;&gt;"NA",AD509&gt;$BS$113),
AND(AD509&gt;0,OR($BS$113="NS",$BS$113="NA")),
AND($BS$113&lt;&gt;"NS",$BS$113&lt;&gt;"NA",$BS$113&gt;=0,AD509="NA"),
AND($BS$113&lt;&gt;"NS",$BS$113&lt;&gt;"NA",$BS$113=0,AD509="NS")),1,0)))</f>
        <v>0</v>
      </c>
      <c r="CY509" s="563">
        <f t="shared" si="935"/>
        <v>0</v>
      </c>
      <c r="CZ509" s="563"/>
    </row>
    <row r="510" spans="1:104" s="211" customFormat="1" ht="15" customHeight="1">
      <c r="A510" s="18"/>
      <c r="B510" s="51"/>
      <c r="C510" s="48" t="s">
        <v>5008</v>
      </c>
      <c r="D510" s="580" t="str">
        <f>IF(CNGE_2024_M3_Secc1!D61="","",CNGE_2024_M3_Secc1!D61)</f>
        <v/>
      </c>
      <c r="E510" s="580"/>
      <c r="F510" s="580"/>
      <c r="G510" s="580"/>
      <c r="H510" s="580"/>
      <c r="I510" s="103"/>
      <c r="J510" s="103"/>
      <c r="K510" s="103"/>
      <c r="L510" s="103"/>
      <c r="M510" s="103"/>
      <c r="N510" s="103"/>
      <c r="O510" s="103"/>
      <c r="P510" s="103"/>
      <c r="Q510" s="103"/>
      <c r="R510" s="103"/>
      <c r="S510" s="103"/>
      <c r="T510" s="103"/>
      <c r="U510" s="103"/>
      <c r="V510" s="103"/>
      <c r="W510" s="103"/>
      <c r="X510" s="103"/>
      <c r="Y510" s="103"/>
      <c r="Z510" s="103"/>
      <c r="AA510" s="103"/>
      <c r="AB510" s="103"/>
      <c r="AC510" s="103"/>
      <c r="AD510" s="103"/>
      <c r="AE510" s="213"/>
      <c r="AF510" s="210"/>
      <c r="AV510" s="202" t="e" cm="1">
        <f t="array" ref="AV510">IF(CNGE_2024_M3_Secc1!$AO$111=CNGE_2024_M3_Secc1!$AQ$111,O,IF(CNGE_2024_M3_Secc1!I179="",1,0))</f>
        <v>#NAME?</v>
      </c>
      <c r="AW510" s="202" t="e" cm="1">
        <f t="array" ref="AW510">IF(CNGE_2024_M3_Secc1!$AO$111=CNGE_2024_M3_Secc1!$AQ$111,O,IF(CNGE_2024_M3_Secc1!J179="",1,0))</f>
        <v>#NAME?</v>
      </c>
      <c r="AX510" s="202" t="e" cm="1">
        <f t="array" ref="AX510">IF(CNGE_2024_M3_Secc1!$AO$111=CNGE_2024_M3_Secc1!$AQ$111,O,IF(CNGE_2024_M3_Secc1!K179="",1,0))</f>
        <v>#NAME?</v>
      </c>
      <c r="AY510" s="202" t="e" cm="1">
        <f t="array" ref="AY510">IF(CNGE_2024_M3_Secc1!$AO$111=CNGE_2024_M3_Secc1!$AQ$111,O,IF(CNGE_2024_M3_Secc1!L179="",1,0))</f>
        <v>#NAME?</v>
      </c>
      <c r="AZ510" s="202" t="e" cm="1">
        <f t="array" ref="AZ510">IF(CNGE_2024_M3_Secc1!$AO$111=CNGE_2024_M3_Secc1!$AQ$111,O,IF(CNGE_2024_M3_Secc1!M179="",1,0))</f>
        <v>#NAME?</v>
      </c>
      <c r="BA510" s="202" t="e" cm="1">
        <f t="array" ref="BA510">IF(CNGE_2024_M3_Secc1!$AO$111=CNGE_2024_M3_Secc1!$AQ$111,O,IF(CNGE_2024_M3_Secc1!N179="",1,0))</f>
        <v>#NAME?</v>
      </c>
      <c r="BB510" s="202" t="e" cm="1">
        <f t="array" ref="BB510">IF(CNGE_2024_M3_Secc1!$AO$111=CNGE_2024_M3_Secc1!$AQ$111,O,IF(CNGE_2024_M3_Secc1!O179="",1,0))</f>
        <v>#NAME?</v>
      </c>
      <c r="BC510" s="202" t="e" cm="1">
        <f t="array" ref="BC510">IF(CNGE_2024_M3_Secc1!$AO$111=CNGE_2024_M3_Secc1!$AQ$111,O,IF(CNGE_2024_M3_Secc1!P179="",1,0))</f>
        <v>#NAME?</v>
      </c>
      <c r="BD510" s="202" t="e" cm="1">
        <f t="array" ref="BD510">IF(CNGE_2024_M3_Secc1!$AO$111=CNGE_2024_M3_Secc1!$AQ$111,O,IF(CNGE_2024_M3_Secc1!Q179="",1,0))</f>
        <v>#NAME?</v>
      </c>
      <c r="BE510" s="202" t="e" cm="1">
        <f t="array" ref="BE510">IF(CNGE_2024_M3_Secc1!$AO$111=CNGE_2024_M3_Secc1!$AQ$111,O,IF(CNGE_2024_M3_Secc1!R179="",1,0))</f>
        <v>#NAME?</v>
      </c>
      <c r="BF510" s="202" t="e" cm="1">
        <f t="array" ref="BF510">IF(CNGE_2024_M3_Secc1!$AO$111=CNGE_2024_M3_Secc1!$AQ$111,O,IF(CNGE_2024_M3_Secc1!S179="",1,0))</f>
        <v>#NAME?</v>
      </c>
      <c r="BG510" s="202" t="e" cm="1">
        <f t="array" ref="BG510">IF(CNGE_2024_M3_Secc1!$AO$111=CNGE_2024_M3_Secc1!$AQ$111,O,IF(CNGE_2024_M3_Secc1!T179="",1,0))</f>
        <v>#NAME?</v>
      </c>
      <c r="BH510" s="202" t="e" cm="1">
        <f t="array" ref="BH510">IF(CNGE_2024_M3_Secc1!$AO$111=CNGE_2024_M3_Secc1!$AQ$111,O,IF(CNGE_2024_M3_Secc1!U179="",1,0))</f>
        <v>#NAME?</v>
      </c>
      <c r="BI510" s="202" t="e" cm="1">
        <f t="array" ref="BI510">IF(CNGE_2024_M3_Secc1!$AO$111=CNGE_2024_M3_Secc1!$AQ$111,O,IF(CNGE_2024_M3_Secc1!V179="",1,0))</f>
        <v>#NAME?</v>
      </c>
      <c r="BJ510" s="202" t="e" cm="1">
        <f t="array" ref="BJ510">IF(CNGE_2024_M3_Secc1!$AO$111=CNGE_2024_M3_Secc1!$AQ$111,O,IF(CNGE_2024_M3_Secc1!W179="",1,0))</f>
        <v>#NAME?</v>
      </c>
      <c r="BK510" s="202" t="e" cm="1">
        <f t="array" ref="BK510">IF(CNGE_2024_M3_Secc1!$AO$111=CNGE_2024_M3_Secc1!$AQ$111,O,IF(CNGE_2024_M3_Secc1!X179="",1,0))</f>
        <v>#NAME?</v>
      </c>
      <c r="BL510" s="202" t="e" cm="1">
        <f t="array" ref="BL510">IF(CNGE_2024_M3_Secc1!$AO$111=CNGE_2024_M3_Secc1!$AQ$111,O,IF(CNGE_2024_M3_Secc1!Y179="",1,0))</f>
        <v>#NAME?</v>
      </c>
      <c r="BM510" s="202" t="e" cm="1">
        <f t="array" ref="BM510">IF(CNGE_2024_M3_Secc1!$AO$111=CNGE_2024_M3_Secc1!$AQ$111,O,IF(CNGE_2024_M3_Secc1!Z179="",1,0))</f>
        <v>#NAME?</v>
      </c>
      <c r="BN510" s="202" t="e" cm="1">
        <f t="array" ref="BN510">IF(CNGE_2024_M3_Secc1!$AO$111=CNGE_2024_M3_Secc1!$AQ$111,O,IF(CNGE_2024_M3_Secc1!AA179="",1,0))</f>
        <v>#NAME?</v>
      </c>
      <c r="BO510" s="202" t="e" cm="1">
        <f t="array" ref="BO510">IF(CNGE_2024_M3_Secc1!$AO$111=CNGE_2024_M3_Secc1!$AQ$111,O,IF(CNGE_2024_M3_Secc1!AB179="",1,0))</f>
        <v>#NAME?</v>
      </c>
      <c r="BP510" s="202" t="e" cm="1">
        <f t="array" ref="BP510">IF(CNGE_2024_M3_Secc1!$AO$111=CNGE_2024_M3_Secc1!$AQ$111,O,IF(CNGE_2024_M3_Secc1!AC179="",1,0))</f>
        <v>#NAME?</v>
      </c>
      <c r="BQ510" s="202" t="e" cm="1">
        <f t="array" ref="BQ510">IF(CNGE_2024_M3_Secc1!$AO$111=CNGE_2024_M3_Secc1!$AQ$111,O,IF(CNGE_2024_M3_Secc1!AD179="",1,0))</f>
        <v>#NAME?</v>
      </c>
      <c r="BZ510" s="202">
        <f>IF($AH$96=$AJ$96,0,
IF(OR(AND($BS$114="NS",I510&lt;&gt;"NA",OR(I510="NS",I510=0)),AND($BS$114="NA",I510&lt;&gt;"NS",OR(I510="NA",I510=0))),0,
IF(OR(AND($BS$114&lt;&gt;"NS",$BS$114&lt;&gt;"NA",I510&lt;&gt;"NS",I510&lt;&gt;"NA",I510&gt;$BS$114),
AND(I510&gt;0,OR($BS$114="NS",$BS$114="NA")),
AND($BS$114&lt;&gt;"NS",$BS$114&lt;&gt;"NA",$BS$114&gt;=0,I510="NA"),
AND($BS$114&lt;&gt;"NS",$BS$114&lt;&gt;"NA",$BS$114=0,I510="NS")),1,0)))</f>
        <v>0</v>
      </c>
      <c r="CA510" s="202">
        <f t="shared" ref="CA510" si="1104">IF($AH$96=$AJ$96,0,
IF(OR(AND($BS$114="NS",J510&lt;&gt;"NA",OR(J510="NS",J510=0)),AND($BS$114="NA",J510&lt;&gt;"NS",OR(J510="NA",J510=0))),0,
IF(OR(AND($BS$114&lt;&gt;"NS",$BS$114&lt;&gt;"NA",J510&lt;&gt;"NS",J510&lt;&gt;"NA",J510&gt;$BS$114),
AND(J510&gt;0,OR($BS$114="NS",$BS$114="NA")),
AND($BS$114&lt;&gt;"NS",$BS$114&lt;&gt;"NA",$BS$114&gt;=0,J510="NA"),
AND($BS$114&lt;&gt;"NS",$BS$114&lt;&gt;"NA",$BS$114=0,J510="NS")),1,0)))</f>
        <v>0</v>
      </c>
      <c r="CB510" s="202">
        <f t="shared" ref="CB510" si="1105">IF($AH$96=$AJ$96,0,
IF(OR(AND($BS$114="NS",K510&lt;&gt;"NA",OR(K510="NS",K510=0)),AND($BS$114="NA",K510&lt;&gt;"NS",OR(K510="NA",K510=0))),0,
IF(OR(AND($BS$114&lt;&gt;"NS",$BS$114&lt;&gt;"NA",K510&lt;&gt;"NS",K510&lt;&gt;"NA",K510&gt;$BS$114),
AND(K510&gt;0,OR($BS$114="NS",$BS$114="NA")),
AND($BS$114&lt;&gt;"NS",$BS$114&lt;&gt;"NA",$BS$114&gt;=0,K510="NA"),
AND($BS$114&lt;&gt;"NS",$BS$114&lt;&gt;"NA",$BS$114=0,K510="NS")),1,0)))</f>
        <v>0</v>
      </c>
      <c r="CC510" s="202">
        <f t="shared" ref="CC510" si="1106">IF($AH$96=$AJ$96,0,
IF(OR(AND($BS$114="NS",L510&lt;&gt;"NA",OR(L510="NS",L510=0)),AND($BS$114="NA",L510&lt;&gt;"NS",OR(L510="NA",L510=0))),0,
IF(OR(AND($BS$114&lt;&gt;"NS",$BS$114&lt;&gt;"NA",L510&lt;&gt;"NS",L510&lt;&gt;"NA",L510&gt;$BS$114),
AND(L510&gt;0,OR($BS$114="NS",$BS$114="NA")),
AND($BS$114&lt;&gt;"NS",$BS$114&lt;&gt;"NA",$BS$114&gt;=0,L510="NA"),
AND($BS$114&lt;&gt;"NS",$BS$114&lt;&gt;"NA",$BS$114=0,L510="NS")),1,0)))</f>
        <v>0</v>
      </c>
      <c r="CD510" s="202">
        <f t="shared" ref="CD510" si="1107">IF($AH$96=$AJ$96,0,
IF(OR(AND($BS$114="NS",M510&lt;&gt;"NA",OR(M510="NS",M510=0)),AND($BS$114="NA",M510&lt;&gt;"NS",OR(M510="NA",M510=0))),0,
IF(OR(AND($BS$114&lt;&gt;"NS",$BS$114&lt;&gt;"NA",M510&lt;&gt;"NS",M510&lt;&gt;"NA",M510&gt;$BS$114),
AND(M510&gt;0,OR($BS$114="NS",$BS$114="NA")),
AND($BS$114&lt;&gt;"NS",$BS$114&lt;&gt;"NA",$BS$114&gt;=0,M510="NA"),
AND($BS$114&lt;&gt;"NS",$BS$114&lt;&gt;"NA",$BS$114=0,M510="NS")),1,0)))</f>
        <v>0</v>
      </c>
      <c r="CE510" s="202">
        <f t="shared" ref="CE510" si="1108">IF($AH$96=$AJ$96,0,
IF(OR(AND($BS$114="NS",N510&lt;&gt;"NA",OR(N510="NS",N510=0)),AND($BS$114="NA",N510&lt;&gt;"NS",OR(N510="NA",N510=0))),0,
IF(OR(AND($BS$114&lt;&gt;"NS",$BS$114&lt;&gt;"NA",N510&lt;&gt;"NS",N510&lt;&gt;"NA",N510&gt;$BS$114),
AND(N510&gt;0,OR($BS$114="NS",$BS$114="NA")),
AND($BS$114&lt;&gt;"NS",$BS$114&lt;&gt;"NA",$BS$114&gt;=0,N510="NA"),
AND($BS$114&lt;&gt;"NS",$BS$114&lt;&gt;"NA",$BS$114=0,N510="NS")),1,0)))</f>
        <v>0</v>
      </c>
      <c r="CF510" s="202">
        <f t="shared" ref="CF510" si="1109">IF($AH$96=$AJ$96,0,
IF(OR(AND($BS$114="NS",O510&lt;&gt;"NA",OR(O510="NS",O510=0)),AND($BS$114="NA",O510&lt;&gt;"NS",OR(O510="NA",O510=0))),0,
IF(OR(AND($BS$114&lt;&gt;"NS",$BS$114&lt;&gt;"NA",O510&lt;&gt;"NS",O510&lt;&gt;"NA",O510&gt;$BS$114),
AND(O510&gt;0,OR($BS$114="NS",$BS$114="NA")),
AND($BS$114&lt;&gt;"NS",$BS$114&lt;&gt;"NA",$BS$114&gt;=0,O510="NA"),
AND($BS$114&lt;&gt;"NS",$BS$114&lt;&gt;"NA",$BS$114=0,O510="NS")),1,0)))</f>
        <v>0</v>
      </c>
      <c r="CG510" s="202">
        <f t="shared" ref="CG510" si="1110">IF($AH$96=$AJ$96,0,
IF(OR(AND($BS$114="NS",P510&lt;&gt;"NA",OR(P510="NS",P510=0)),AND($BS$114="NA",P510&lt;&gt;"NS",OR(P510="NA",P510=0))),0,
IF(OR(AND($BS$114&lt;&gt;"NS",$BS$114&lt;&gt;"NA",P510&lt;&gt;"NS",P510&lt;&gt;"NA",P510&gt;$BS$114),
AND(P510&gt;0,OR($BS$114="NS",$BS$114="NA")),
AND($BS$114&lt;&gt;"NS",$BS$114&lt;&gt;"NA",$BS$114&gt;=0,P510="NA"),
AND($BS$114&lt;&gt;"NS",$BS$114&lt;&gt;"NA",$BS$114=0,P510="NS")),1,0)))</f>
        <v>0</v>
      </c>
      <c r="CH510" s="202">
        <f t="shared" ref="CH510" si="1111">IF($AH$96=$AJ$96,0,
IF(OR(AND($BS$114="NS",Q510&lt;&gt;"NA",OR(Q510="NS",Q510=0)),AND($BS$114="NA",Q510&lt;&gt;"NS",OR(Q510="NA",Q510=0))),0,
IF(OR(AND($BS$114&lt;&gt;"NS",$BS$114&lt;&gt;"NA",Q510&lt;&gt;"NS",Q510&lt;&gt;"NA",Q510&gt;$BS$114),
AND(Q510&gt;0,OR($BS$114="NS",$BS$114="NA")),
AND($BS$114&lt;&gt;"NS",$BS$114&lt;&gt;"NA",$BS$114&gt;=0,Q510="NA"),
AND($BS$114&lt;&gt;"NS",$BS$114&lt;&gt;"NA",$BS$114=0,Q510="NS")),1,0)))</f>
        <v>0</v>
      </c>
      <c r="CI510" s="202">
        <f t="shared" ref="CI510" si="1112">IF($AH$96=$AJ$96,0,
IF(OR(AND($BS$114="NS",R510&lt;&gt;"NA",OR(R510="NS",R510=0)),AND($BS$114="NA",R510&lt;&gt;"NS",OR(R510="NA",R510=0))),0,
IF(OR(AND($BS$114&lt;&gt;"NS",$BS$114&lt;&gt;"NA",R510&lt;&gt;"NS",R510&lt;&gt;"NA",R510&gt;$BS$114),
AND(R510&gt;0,OR($BS$114="NS",$BS$114="NA")),
AND($BS$114&lt;&gt;"NS",$BS$114&lt;&gt;"NA",$BS$114&gt;=0,R510="NA"),
AND($BS$114&lt;&gt;"NS",$BS$114&lt;&gt;"NA",$BS$114=0,R510="NS")),1,0)))</f>
        <v>0</v>
      </c>
      <c r="CJ510" s="202">
        <f t="shared" ref="CJ510" si="1113">IF($AH$96=$AJ$96,0,
IF(OR(AND($BS$114="NS",S510&lt;&gt;"NA",OR(S510="NS",S510=0)),AND($BS$114="NA",S510&lt;&gt;"NS",OR(S510="NA",S510=0))),0,
IF(OR(AND($BS$114&lt;&gt;"NS",$BS$114&lt;&gt;"NA",S510&lt;&gt;"NS",S510&lt;&gt;"NA",S510&gt;$BS$114),
AND(S510&gt;0,OR($BS$114="NS",$BS$114="NA")),
AND($BS$114&lt;&gt;"NS",$BS$114&lt;&gt;"NA",$BS$114&gt;=0,S510="NA"),
AND($BS$114&lt;&gt;"NS",$BS$114&lt;&gt;"NA",$BS$114=0,S510="NS")),1,0)))</f>
        <v>0</v>
      </c>
      <c r="CK510" s="202">
        <f t="shared" ref="CK510" si="1114">IF($AH$96=$AJ$96,0,
IF(OR(AND($BS$114="NS",T510&lt;&gt;"NA",OR(T510="NS",T510=0)),AND($BS$114="NA",T510&lt;&gt;"NS",OR(T510="NA",T510=0))),0,
IF(OR(AND($BS$114&lt;&gt;"NS",$BS$114&lt;&gt;"NA",T510&lt;&gt;"NS",T510&lt;&gt;"NA",T510&gt;$BS$114),
AND(T510&gt;0,OR($BS$114="NS",$BS$114="NA")),
AND($BS$114&lt;&gt;"NS",$BS$114&lt;&gt;"NA",$BS$114&gt;=0,T510="NA"),
AND($BS$114&lt;&gt;"NS",$BS$114&lt;&gt;"NA",$BS$114=0,T510="NS")),1,0)))</f>
        <v>0</v>
      </c>
      <c r="CL510" s="202">
        <f t="shared" ref="CL510" si="1115">IF($AH$96=$AJ$96,0,
IF(OR(AND($BS$114="NS",U510&lt;&gt;"NA",OR(U510="NS",U510=0)),AND($BS$114="NA",U510&lt;&gt;"NS",OR(U510="NA",U510=0))),0,
IF(OR(AND($BS$114&lt;&gt;"NS",$BS$114&lt;&gt;"NA",U510&lt;&gt;"NS",U510&lt;&gt;"NA",U510&gt;$BS$114),
AND(U510&gt;0,OR($BS$114="NS",$BS$114="NA")),
AND($BS$114&lt;&gt;"NS",$BS$114&lt;&gt;"NA",$BS$114&gt;=0,U510="NA"),
AND($BS$114&lt;&gt;"NS",$BS$114&lt;&gt;"NA",$BS$114=0,U510="NS")),1,0)))</f>
        <v>0</v>
      </c>
      <c r="CM510" s="202">
        <f t="shared" ref="CM510" si="1116">IF($AH$96=$AJ$96,0,
IF(OR(AND($BS$114="NS",V510&lt;&gt;"NA",OR(V510="NS",V510=0)),AND($BS$114="NA",V510&lt;&gt;"NS",OR(V510="NA",V510=0))),0,
IF(OR(AND($BS$114&lt;&gt;"NS",$BS$114&lt;&gt;"NA",V510&lt;&gt;"NS",V510&lt;&gt;"NA",V510&gt;$BS$114),
AND(V510&gt;0,OR($BS$114="NS",$BS$114="NA")),
AND($BS$114&lt;&gt;"NS",$BS$114&lt;&gt;"NA",$BS$114&gt;=0,V510="NA"),
AND($BS$114&lt;&gt;"NS",$BS$114&lt;&gt;"NA",$BS$114=0,V510="NS")),1,0)))</f>
        <v>0</v>
      </c>
      <c r="CN510" s="202">
        <f t="shared" ref="CN510" si="1117">IF($AH$96=$AJ$96,0,
IF(OR(AND($BS$114="NS",W510&lt;&gt;"NA",OR(W510="NS",W510=0)),AND($BS$114="NA",W510&lt;&gt;"NS",OR(W510="NA",W510=0))),0,
IF(OR(AND($BS$114&lt;&gt;"NS",$BS$114&lt;&gt;"NA",W510&lt;&gt;"NS",W510&lt;&gt;"NA",W510&gt;$BS$114),
AND(W510&gt;0,OR($BS$114="NS",$BS$114="NA")),
AND($BS$114&lt;&gt;"NS",$BS$114&lt;&gt;"NA",$BS$114&gt;=0,W510="NA"),
AND($BS$114&lt;&gt;"NS",$BS$114&lt;&gt;"NA",$BS$114=0,W510="NS")),1,0)))</f>
        <v>0</v>
      </c>
      <c r="CO510" s="202">
        <f t="shared" ref="CO510" si="1118">IF($AH$96=$AJ$96,0,
IF(OR(AND($BS$114="NS",X510&lt;&gt;"NA",OR(X510="NS",X510=0)),AND($BS$114="NA",X510&lt;&gt;"NS",OR(X510="NA",X510=0))),0,
IF(OR(AND($BS$114&lt;&gt;"NS",$BS$114&lt;&gt;"NA",X510&lt;&gt;"NS",X510&lt;&gt;"NA",X510&gt;$BS$114),
AND(X510&gt;0,OR($BS$114="NS",$BS$114="NA")),
AND($BS$114&lt;&gt;"NS",$BS$114&lt;&gt;"NA",$BS$114&gt;=0,X510="NA"),
AND($BS$114&lt;&gt;"NS",$BS$114&lt;&gt;"NA",$BS$114=0,X510="NS")),1,0)))</f>
        <v>0</v>
      </c>
      <c r="CP510" s="202">
        <f t="shared" ref="CP510" si="1119">IF($AH$96=$AJ$96,0,
IF(OR(AND($BS$114="NS",Y510&lt;&gt;"NA",OR(Y510="NS",Y510=0)),AND($BS$114="NA",Y510&lt;&gt;"NS",OR(Y510="NA",Y510=0))),0,
IF(OR(AND($BS$114&lt;&gt;"NS",$BS$114&lt;&gt;"NA",Y510&lt;&gt;"NS",Y510&lt;&gt;"NA",Y510&gt;$BS$114),
AND(Y510&gt;0,OR($BS$114="NS",$BS$114="NA")),
AND($BS$114&lt;&gt;"NS",$BS$114&lt;&gt;"NA",$BS$114&gt;=0,Y510="NA"),
AND($BS$114&lt;&gt;"NS",$BS$114&lt;&gt;"NA",$BS$114=0,Y510="NS")),1,0)))</f>
        <v>0</v>
      </c>
      <c r="CQ510" s="202">
        <f t="shared" ref="CQ510" si="1120">IF($AH$96=$AJ$96,0,
IF(OR(AND($BS$114="NS",Z510&lt;&gt;"NA",OR(Z510="NS",Z510=0)),AND($BS$114="NA",Z510&lt;&gt;"NS",OR(Z510="NA",Z510=0))),0,
IF(OR(AND($BS$114&lt;&gt;"NS",$BS$114&lt;&gt;"NA",Z510&lt;&gt;"NS",Z510&lt;&gt;"NA",Z510&gt;$BS$114),
AND(Z510&gt;0,OR($BS$114="NS",$BS$114="NA")),
AND($BS$114&lt;&gt;"NS",$BS$114&lt;&gt;"NA",$BS$114&gt;=0,Z510="NA"),
AND($BS$114&lt;&gt;"NS",$BS$114&lt;&gt;"NA",$BS$114=0,Z510="NS")),1,0)))</f>
        <v>0</v>
      </c>
      <c r="CR510" s="202">
        <f t="shared" ref="CR510" si="1121">IF($AH$96=$AJ$96,0,
IF(OR(AND($BS$114="NS",AA510&lt;&gt;"NA",OR(AA510="NS",AA510=0)),AND($BS$114="NA",AA510&lt;&gt;"NS",OR(AA510="NA",AA510=0))),0,
IF(OR(AND($BS$114&lt;&gt;"NS",$BS$114&lt;&gt;"NA",AA510&lt;&gt;"NS",AA510&lt;&gt;"NA",AA510&gt;$BS$114),
AND(AA510&gt;0,OR($BS$114="NS",$BS$114="NA")),
AND($BS$114&lt;&gt;"NS",$BS$114&lt;&gt;"NA",$BS$114&gt;=0,AA510="NA"),
AND($BS$114&lt;&gt;"NS",$BS$114&lt;&gt;"NA",$BS$114=0,AA510="NS")),1,0)))</f>
        <v>0</v>
      </c>
      <c r="CS510" s="202">
        <f t="shared" ref="CS510" si="1122">IF($AH$96=$AJ$96,0,
IF(OR(AND($BS$114="NS",AB510&lt;&gt;"NA",OR(AB510="NS",AB510=0)),AND($BS$114="NA",AB510&lt;&gt;"NS",OR(AB510="NA",AB510=0))),0,
IF(OR(AND($BS$114&lt;&gt;"NS",$BS$114&lt;&gt;"NA",AB510&lt;&gt;"NS",AB510&lt;&gt;"NA",AB510&gt;$BS$114),
AND(AB510&gt;0,OR($BS$114="NS",$BS$114="NA")),
AND($BS$114&lt;&gt;"NS",$BS$114&lt;&gt;"NA",$BS$114&gt;=0,AB510="NA"),
AND($BS$114&lt;&gt;"NS",$BS$114&lt;&gt;"NA",$BS$114=0,AB510="NS")),1,0)))</f>
        <v>0</v>
      </c>
      <c r="CT510" s="202">
        <f t="shared" ref="CT510" si="1123">IF($AH$96=$AJ$96,0,
IF(OR(AND($BS$114="NS",AC510&lt;&gt;"NA",OR(AC510="NS",AC510=0)),AND($BS$114="NA",AC510&lt;&gt;"NS",OR(AC510="NA",AC510=0))),0,
IF(OR(AND($BS$114&lt;&gt;"NS",$BS$114&lt;&gt;"NA",AC510&lt;&gt;"NS",AC510&lt;&gt;"NA",AC510&gt;$BS$114),
AND(AC510&gt;0,OR($BS$114="NS",$BS$114="NA")),
AND($BS$114&lt;&gt;"NS",$BS$114&lt;&gt;"NA",$BS$114&gt;=0,AC510="NA"),
AND($BS$114&lt;&gt;"NS",$BS$114&lt;&gt;"NA",$BS$114=0,AC510="NS")),1,0)))</f>
        <v>0</v>
      </c>
      <c r="CU510" s="202">
        <f t="shared" ref="CU510" si="1124">IF($AH$96=$AJ$96,0,
IF(OR(AND($BS$114="NS",AD510&lt;&gt;"NA",OR(AD510="NS",AD510=0)),AND($BS$114="NA",AD510&lt;&gt;"NS",OR(AD510="NA",AD510=0))),0,
IF(OR(AND($BS$114&lt;&gt;"NS",$BS$114&lt;&gt;"NA",AD510&lt;&gt;"NS",AD510&lt;&gt;"NA",AD510&gt;$BS$114),
AND(AD510&gt;0,OR($BS$114="NS",$BS$114="NA")),
AND($BS$114&lt;&gt;"NS",$BS$114&lt;&gt;"NA",$BS$114&gt;=0,AD510="NA"),
AND($BS$114&lt;&gt;"NS",$BS$114&lt;&gt;"NA",$BS$114=0,AD510="NS")),1,0)))</f>
        <v>0</v>
      </c>
      <c r="CY510" s="563">
        <f t="shared" si="935"/>
        <v>0</v>
      </c>
      <c r="CZ510" s="563"/>
    </row>
    <row r="511" spans="1:104" s="211" customFormat="1" ht="15" customHeight="1">
      <c r="A511" s="18"/>
      <c r="B511" s="51"/>
      <c r="C511" s="48" t="s">
        <v>5009</v>
      </c>
      <c r="D511" s="580" t="str">
        <f>IF(CNGE_2024_M3_Secc1!D62="","",CNGE_2024_M3_Secc1!D62)</f>
        <v/>
      </c>
      <c r="E511" s="580"/>
      <c r="F511" s="580"/>
      <c r="G511" s="580"/>
      <c r="H511" s="580"/>
      <c r="I511" s="103"/>
      <c r="J511" s="103"/>
      <c r="K511" s="103"/>
      <c r="L511" s="103"/>
      <c r="M511" s="103"/>
      <c r="N511" s="103"/>
      <c r="O511" s="103"/>
      <c r="P511" s="103"/>
      <c r="Q511" s="103"/>
      <c r="R511" s="103"/>
      <c r="S511" s="103"/>
      <c r="T511" s="103"/>
      <c r="U511" s="103"/>
      <c r="V511" s="103"/>
      <c r="W511" s="103"/>
      <c r="X511" s="103"/>
      <c r="Y511" s="103"/>
      <c r="Z511" s="103"/>
      <c r="AA511" s="103"/>
      <c r="AB511" s="103"/>
      <c r="AC511" s="103"/>
      <c r="AD511" s="103"/>
      <c r="AE511" s="213"/>
      <c r="AF511" s="210"/>
      <c r="AV511" s="202" t="e" cm="1">
        <f t="array" ref="AV511">IF(CNGE_2024_M3_Secc1!$AO$111=CNGE_2024_M3_Secc1!$AQ$111,O,IF(CNGE_2024_M3_Secc1!I180="",1,0))</f>
        <v>#NAME?</v>
      </c>
      <c r="AW511" s="202" t="e" cm="1">
        <f t="array" ref="AW511">IF(CNGE_2024_M3_Secc1!$AO$111=CNGE_2024_M3_Secc1!$AQ$111,O,IF(CNGE_2024_M3_Secc1!J180="",1,0))</f>
        <v>#NAME?</v>
      </c>
      <c r="AX511" s="202" t="e" cm="1">
        <f t="array" ref="AX511">IF(CNGE_2024_M3_Secc1!$AO$111=CNGE_2024_M3_Secc1!$AQ$111,O,IF(CNGE_2024_M3_Secc1!K180="",1,0))</f>
        <v>#NAME?</v>
      </c>
      <c r="AY511" s="202" t="e" cm="1">
        <f t="array" ref="AY511">IF(CNGE_2024_M3_Secc1!$AO$111=CNGE_2024_M3_Secc1!$AQ$111,O,IF(CNGE_2024_M3_Secc1!L180="",1,0))</f>
        <v>#NAME?</v>
      </c>
      <c r="AZ511" s="202" t="e" cm="1">
        <f t="array" ref="AZ511">IF(CNGE_2024_M3_Secc1!$AO$111=CNGE_2024_M3_Secc1!$AQ$111,O,IF(CNGE_2024_M3_Secc1!M180="",1,0))</f>
        <v>#NAME?</v>
      </c>
      <c r="BA511" s="202" t="e" cm="1">
        <f t="array" ref="BA511">IF(CNGE_2024_M3_Secc1!$AO$111=CNGE_2024_M3_Secc1!$AQ$111,O,IF(CNGE_2024_M3_Secc1!N180="",1,0))</f>
        <v>#NAME?</v>
      </c>
      <c r="BB511" s="202" t="e" cm="1">
        <f t="array" ref="BB511">IF(CNGE_2024_M3_Secc1!$AO$111=CNGE_2024_M3_Secc1!$AQ$111,O,IF(CNGE_2024_M3_Secc1!O180="",1,0))</f>
        <v>#NAME?</v>
      </c>
      <c r="BC511" s="202" t="e" cm="1">
        <f t="array" ref="BC511">IF(CNGE_2024_M3_Secc1!$AO$111=CNGE_2024_M3_Secc1!$AQ$111,O,IF(CNGE_2024_M3_Secc1!P180="",1,0))</f>
        <v>#NAME?</v>
      </c>
      <c r="BD511" s="202" t="e" cm="1">
        <f t="array" ref="BD511">IF(CNGE_2024_M3_Secc1!$AO$111=CNGE_2024_M3_Secc1!$AQ$111,O,IF(CNGE_2024_M3_Secc1!Q180="",1,0))</f>
        <v>#NAME?</v>
      </c>
      <c r="BE511" s="202" t="e" cm="1">
        <f t="array" ref="BE511">IF(CNGE_2024_M3_Secc1!$AO$111=CNGE_2024_M3_Secc1!$AQ$111,O,IF(CNGE_2024_M3_Secc1!R180="",1,0))</f>
        <v>#NAME?</v>
      </c>
      <c r="BF511" s="202" t="e" cm="1">
        <f t="array" ref="BF511">IF(CNGE_2024_M3_Secc1!$AO$111=CNGE_2024_M3_Secc1!$AQ$111,O,IF(CNGE_2024_M3_Secc1!S180="",1,0))</f>
        <v>#NAME?</v>
      </c>
      <c r="BG511" s="202" t="e" cm="1">
        <f t="array" ref="BG511">IF(CNGE_2024_M3_Secc1!$AO$111=CNGE_2024_M3_Secc1!$AQ$111,O,IF(CNGE_2024_M3_Secc1!T180="",1,0))</f>
        <v>#NAME?</v>
      </c>
      <c r="BH511" s="202" t="e" cm="1">
        <f t="array" ref="BH511">IF(CNGE_2024_M3_Secc1!$AO$111=CNGE_2024_M3_Secc1!$AQ$111,O,IF(CNGE_2024_M3_Secc1!U180="",1,0))</f>
        <v>#NAME?</v>
      </c>
      <c r="BI511" s="202" t="e" cm="1">
        <f t="array" ref="BI511">IF(CNGE_2024_M3_Secc1!$AO$111=CNGE_2024_M3_Secc1!$AQ$111,O,IF(CNGE_2024_M3_Secc1!V180="",1,0))</f>
        <v>#NAME?</v>
      </c>
      <c r="BJ511" s="202" t="e" cm="1">
        <f t="array" ref="BJ511">IF(CNGE_2024_M3_Secc1!$AO$111=CNGE_2024_M3_Secc1!$AQ$111,O,IF(CNGE_2024_M3_Secc1!W180="",1,0))</f>
        <v>#NAME?</v>
      </c>
      <c r="BK511" s="202" t="e" cm="1">
        <f t="array" ref="BK511">IF(CNGE_2024_M3_Secc1!$AO$111=CNGE_2024_M3_Secc1!$AQ$111,O,IF(CNGE_2024_M3_Secc1!X180="",1,0))</f>
        <v>#NAME?</v>
      </c>
      <c r="BL511" s="202" t="e" cm="1">
        <f t="array" ref="BL511">IF(CNGE_2024_M3_Secc1!$AO$111=CNGE_2024_M3_Secc1!$AQ$111,O,IF(CNGE_2024_M3_Secc1!Y180="",1,0))</f>
        <v>#NAME?</v>
      </c>
      <c r="BM511" s="202" t="e" cm="1">
        <f t="array" ref="BM511">IF(CNGE_2024_M3_Secc1!$AO$111=CNGE_2024_M3_Secc1!$AQ$111,O,IF(CNGE_2024_M3_Secc1!Z180="",1,0))</f>
        <v>#NAME?</v>
      </c>
      <c r="BN511" s="202" t="e" cm="1">
        <f t="array" ref="BN511">IF(CNGE_2024_M3_Secc1!$AO$111=CNGE_2024_M3_Secc1!$AQ$111,O,IF(CNGE_2024_M3_Secc1!AA180="",1,0))</f>
        <v>#NAME?</v>
      </c>
      <c r="BO511" s="202" t="e" cm="1">
        <f t="array" ref="BO511">IF(CNGE_2024_M3_Secc1!$AO$111=CNGE_2024_M3_Secc1!$AQ$111,O,IF(CNGE_2024_M3_Secc1!AB180="",1,0))</f>
        <v>#NAME?</v>
      </c>
      <c r="BP511" s="202" t="e" cm="1">
        <f t="array" ref="BP511">IF(CNGE_2024_M3_Secc1!$AO$111=CNGE_2024_M3_Secc1!$AQ$111,O,IF(CNGE_2024_M3_Secc1!AC180="",1,0))</f>
        <v>#NAME?</v>
      </c>
      <c r="BQ511" s="202" t="e" cm="1">
        <f t="array" ref="BQ511">IF(CNGE_2024_M3_Secc1!$AO$111=CNGE_2024_M3_Secc1!$AQ$111,O,IF(CNGE_2024_M3_Secc1!AD180="",1,0))</f>
        <v>#NAME?</v>
      </c>
      <c r="BZ511" s="202">
        <f>IF($AH$96=$AJ$96,0,
IF(OR(AND($BS$115="NS",I511&lt;&gt;"NA",OR(I511="NS",I511=0)),AND($BS$115="NA",I511&lt;&gt;"NS",OR(I511="NA",I511=0))),0,
IF(OR(AND($BS$115&lt;&gt;"NS",$BS$115&lt;&gt;"NA",I511&lt;&gt;"NS",I511&lt;&gt;"NA",I511&gt;$BS$115),
AND(I511&gt;0,OR($BS$115="NS",$BS$115="NA")),
AND($BS$115&lt;&gt;"NS",$BS$115&lt;&gt;"NA",$BS$115&gt;=0,I511="NA"),
AND($BS$115&lt;&gt;"NS",$BS$115&lt;&gt;"NA",$BS$115=0,I511="NS")),1,0)))</f>
        <v>0</v>
      </c>
      <c r="CA511" s="202">
        <f t="shared" ref="CA511" si="1125">IF($AH$96=$AJ$96,0,
IF(OR(AND($BS$115="NS",J511&lt;&gt;"NA",OR(J511="NS",J511=0)),AND($BS$115="NA",J511&lt;&gt;"NS",OR(J511="NA",J511=0))),0,
IF(OR(AND($BS$115&lt;&gt;"NS",$BS$115&lt;&gt;"NA",J511&lt;&gt;"NS",J511&lt;&gt;"NA",J511&gt;$BS$115),
AND(J511&gt;0,OR($BS$115="NS",$BS$115="NA")),
AND($BS$115&lt;&gt;"NS",$BS$115&lt;&gt;"NA",$BS$115&gt;=0,J511="NA"),
AND($BS$115&lt;&gt;"NS",$BS$115&lt;&gt;"NA",$BS$115=0,J511="NS")),1,0)))</f>
        <v>0</v>
      </c>
      <c r="CB511" s="202">
        <f t="shared" ref="CB511" si="1126">IF($AH$96=$AJ$96,0,
IF(OR(AND($BS$115="NS",K511&lt;&gt;"NA",OR(K511="NS",K511=0)),AND($BS$115="NA",K511&lt;&gt;"NS",OR(K511="NA",K511=0))),0,
IF(OR(AND($BS$115&lt;&gt;"NS",$BS$115&lt;&gt;"NA",K511&lt;&gt;"NS",K511&lt;&gt;"NA",K511&gt;$BS$115),
AND(K511&gt;0,OR($BS$115="NS",$BS$115="NA")),
AND($BS$115&lt;&gt;"NS",$BS$115&lt;&gt;"NA",$BS$115&gt;=0,K511="NA"),
AND($BS$115&lt;&gt;"NS",$BS$115&lt;&gt;"NA",$BS$115=0,K511="NS")),1,0)))</f>
        <v>0</v>
      </c>
      <c r="CC511" s="202">
        <f t="shared" ref="CC511" si="1127">IF($AH$96=$AJ$96,0,
IF(OR(AND($BS$115="NS",L511&lt;&gt;"NA",OR(L511="NS",L511=0)),AND($BS$115="NA",L511&lt;&gt;"NS",OR(L511="NA",L511=0))),0,
IF(OR(AND($BS$115&lt;&gt;"NS",$BS$115&lt;&gt;"NA",L511&lt;&gt;"NS",L511&lt;&gt;"NA",L511&gt;$BS$115),
AND(L511&gt;0,OR($BS$115="NS",$BS$115="NA")),
AND($BS$115&lt;&gt;"NS",$BS$115&lt;&gt;"NA",$BS$115&gt;=0,L511="NA"),
AND($BS$115&lt;&gt;"NS",$BS$115&lt;&gt;"NA",$BS$115=0,L511="NS")),1,0)))</f>
        <v>0</v>
      </c>
      <c r="CD511" s="202">
        <f t="shared" ref="CD511" si="1128">IF($AH$96=$AJ$96,0,
IF(OR(AND($BS$115="NS",M511&lt;&gt;"NA",OR(M511="NS",M511=0)),AND($BS$115="NA",M511&lt;&gt;"NS",OR(M511="NA",M511=0))),0,
IF(OR(AND($BS$115&lt;&gt;"NS",$BS$115&lt;&gt;"NA",M511&lt;&gt;"NS",M511&lt;&gt;"NA",M511&gt;$BS$115),
AND(M511&gt;0,OR($BS$115="NS",$BS$115="NA")),
AND($BS$115&lt;&gt;"NS",$BS$115&lt;&gt;"NA",$BS$115&gt;=0,M511="NA"),
AND($BS$115&lt;&gt;"NS",$BS$115&lt;&gt;"NA",$BS$115=0,M511="NS")),1,0)))</f>
        <v>0</v>
      </c>
      <c r="CE511" s="202">
        <f t="shared" ref="CE511" si="1129">IF($AH$96=$AJ$96,0,
IF(OR(AND($BS$115="NS",N511&lt;&gt;"NA",OR(N511="NS",N511=0)),AND($BS$115="NA",N511&lt;&gt;"NS",OR(N511="NA",N511=0))),0,
IF(OR(AND($BS$115&lt;&gt;"NS",$BS$115&lt;&gt;"NA",N511&lt;&gt;"NS",N511&lt;&gt;"NA",N511&gt;$BS$115),
AND(N511&gt;0,OR($BS$115="NS",$BS$115="NA")),
AND($BS$115&lt;&gt;"NS",$BS$115&lt;&gt;"NA",$BS$115&gt;=0,N511="NA"),
AND($BS$115&lt;&gt;"NS",$BS$115&lt;&gt;"NA",$BS$115=0,N511="NS")),1,0)))</f>
        <v>0</v>
      </c>
      <c r="CF511" s="202">
        <f t="shared" ref="CF511" si="1130">IF($AH$96=$AJ$96,0,
IF(OR(AND($BS$115="NS",O511&lt;&gt;"NA",OR(O511="NS",O511=0)),AND($BS$115="NA",O511&lt;&gt;"NS",OR(O511="NA",O511=0))),0,
IF(OR(AND($BS$115&lt;&gt;"NS",$BS$115&lt;&gt;"NA",O511&lt;&gt;"NS",O511&lt;&gt;"NA",O511&gt;$BS$115),
AND(O511&gt;0,OR($BS$115="NS",$BS$115="NA")),
AND($BS$115&lt;&gt;"NS",$BS$115&lt;&gt;"NA",$BS$115&gt;=0,O511="NA"),
AND($BS$115&lt;&gt;"NS",$BS$115&lt;&gt;"NA",$BS$115=0,O511="NS")),1,0)))</f>
        <v>0</v>
      </c>
      <c r="CG511" s="202">
        <f t="shared" ref="CG511" si="1131">IF($AH$96=$AJ$96,0,
IF(OR(AND($BS$115="NS",P511&lt;&gt;"NA",OR(P511="NS",P511=0)),AND($BS$115="NA",P511&lt;&gt;"NS",OR(P511="NA",P511=0))),0,
IF(OR(AND($BS$115&lt;&gt;"NS",$BS$115&lt;&gt;"NA",P511&lt;&gt;"NS",P511&lt;&gt;"NA",P511&gt;$BS$115),
AND(P511&gt;0,OR($BS$115="NS",$BS$115="NA")),
AND($BS$115&lt;&gt;"NS",$BS$115&lt;&gt;"NA",$BS$115&gt;=0,P511="NA"),
AND($BS$115&lt;&gt;"NS",$BS$115&lt;&gt;"NA",$BS$115=0,P511="NS")),1,0)))</f>
        <v>0</v>
      </c>
      <c r="CH511" s="202">
        <f t="shared" ref="CH511" si="1132">IF($AH$96=$AJ$96,0,
IF(OR(AND($BS$115="NS",Q511&lt;&gt;"NA",OR(Q511="NS",Q511=0)),AND($BS$115="NA",Q511&lt;&gt;"NS",OR(Q511="NA",Q511=0))),0,
IF(OR(AND($BS$115&lt;&gt;"NS",$BS$115&lt;&gt;"NA",Q511&lt;&gt;"NS",Q511&lt;&gt;"NA",Q511&gt;$BS$115),
AND(Q511&gt;0,OR($BS$115="NS",$BS$115="NA")),
AND($BS$115&lt;&gt;"NS",$BS$115&lt;&gt;"NA",$BS$115&gt;=0,Q511="NA"),
AND($BS$115&lt;&gt;"NS",$BS$115&lt;&gt;"NA",$BS$115=0,Q511="NS")),1,0)))</f>
        <v>0</v>
      </c>
      <c r="CI511" s="202">
        <f t="shared" ref="CI511" si="1133">IF($AH$96=$AJ$96,0,
IF(OR(AND($BS$115="NS",R511&lt;&gt;"NA",OR(R511="NS",R511=0)),AND($BS$115="NA",R511&lt;&gt;"NS",OR(R511="NA",R511=0))),0,
IF(OR(AND($BS$115&lt;&gt;"NS",$BS$115&lt;&gt;"NA",R511&lt;&gt;"NS",R511&lt;&gt;"NA",R511&gt;$BS$115),
AND(R511&gt;0,OR($BS$115="NS",$BS$115="NA")),
AND($BS$115&lt;&gt;"NS",$BS$115&lt;&gt;"NA",$BS$115&gt;=0,R511="NA"),
AND($BS$115&lt;&gt;"NS",$BS$115&lt;&gt;"NA",$BS$115=0,R511="NS")),1,0)))</f>
        <v>0</v>
      </c>
      <c r="CJ511" s="202">
        <f t="shared" ref="CJ511" si="1134">IF($AH$96=$AJ$96,0,
IF(OR(AND($BS$115="NS",S511&lt;&gt;"NA",OR(S511="NS",S511=0)),AND($BS$115="NA",S511&lt;&gt;"NS",OR(S511="NA",S511=0))),0,
IF(OR(AND($BS$115&lt;&gt;"NS",$BS$115&lt;&gt;"NA",S511&lt;&gt;"NS",S511&lt;&gt;"NA",S511&gt;$BS$115),
AND(S511&gt;0,OR($BS$115="NS",$BS$115="NA")),
AND($BS$115&lt;&gt;"NS",$BS$115&lt;&gt;"NA",$BS$115&gt;=0,S511="NA"),
AND($BS$115&lt;&gt;"NS",$BS$115&lt;&gt;"NA",$BS$115=0,S511="NS")),1,0)))</f>
        <v>0</v>
      </c>
      <c r="CK511" s="202">
        <f t="shared" ref="CK511" si="1135">IF($AH$96=$AJ$96,0,
IF(OR(AND($BS$115="NS",T511&lt;&gt;"NA",OR(T511="NS",T511=0)),AND($BS$115="NA",T511&lt;&gt;"NS",OR(T511="NA",T511=0))),0,
IF(OR(AND($BS$115&lt;&gt;"NS",$BS$115&lt;&gt;"NA",T511&lt;&gt;"NS",T511&lt;&gt;"NA",T511&gt;$BS$115),
AND(T511&gt;0,OR($BS$115="NS",$BS$115="NA")),
AND($BS$115&lt;&gt;"NS",$BS$115&lt;&gt;"NA",$BS$115&gt;=0,T511="NA"),
AND($BS$115&lt;&gt;"NS",$BS$115&lt;&gt;"NA",$BS$115=0,T511="NS")),1,0)))</f>
        <v>0</v>
      </c>
      <c r="CL511" s="202">
        <f t="shared" ref="CL511" si="1136">IF($AH$96=$AJ$96,0,
IF(OR(AND($BS$115="NS",U511&lt;&gt;"NA",OR(U511="NS",U511=0)),AND($BS$115="NA",U511&lt;&gt;"NS",OR(U511="NA",U511=0))),0,
IF(OR(AND($BS$115&lt;&gt;"NS",$BS$115&lt;&gt;"NA",U511&lt;&gt;"NS",U511&lt;&gt;"NA",U511&gt;$BS$115),
AND(U511&gt;0,OR($BS$115="NS",$BS$115="NA")),
AND($BS$115&lt;&gt;"NS",$BS$115&lt;&gt;"NA",$BS$115&gt;=0,U511="NA"),
AND($BS$115&lt;&gt;"NS",$BS$115&lt;&gt;"NA",$BS$115=0,U511="NS")),1,0)))</f>
        <v>0</v>
      </c>
      <c r="CM511" s="202">
        <f t="shared" ref="CM511" si="1137">IF($AH$96=$AJ$96,0,
IF(OR(AND($BS$115="NS",V511&lt;&gt;"NA",OR(V511="NS",V511=0)),AND($BS$115="NA",V511&lt;&gt;"NS",OR(V511="NA",V511=0))),0,
IF(OR(AND($BS$115&lt;&gt;"NS",$BS$115&lt;&gt;"NA",V511&lt;&gt;"NS",V511&lt;&gt;"NA",V511&gt;$BS$115),
AND(V511&gt;0,OR($BS$115="NS",$BS$115="NA")),
AND($BS$115&lt;&gt;"NS",$BS$115&lt;&gt;"NA",$BS$115&gt;=0,V511="NA"),
AND($BS$115&lt;&gt;"NS",$BS$115&lt;&gt;"NA",$BS$115=0,V511="NS")),1,0)))</f>
        <v>0</v>
      </c>
      <c r="CN511" s="202">
        <f t="shared" ref="CN511" si="1138">IF($AH$96=$AJ$96,0,
IF(OR(AND($BS$115="NS",W511&lt;&gt;"NA",OR(W511="NS",W511=0)),AND($BS$115="NA",W511&lt;&gt;"NS",OR(W511="NA",W511=0))),0,
IF(OR(AND($BS$115&lt;&gt;"NS",$BS$115&lt;&gt;"NA",W511&lt;&gt;"NS",W511&lt;&gt;"NA",W511&gt;$BS$115),
AND(W511&gt;0,OR($BS$115="NS",$BS$115="NA")),
AND($BS$115&lt;&gt;"NS",$BS$115&lt;&gt;"NA",$BS$115&gt;=0,W511="NA"),
AND($BS$115&lt;&gt;"NS",$BS$115&lt;&gt;"NA",$BS$115=0,W511="NS")),1,0)))</f>
        <v>0</v>
      </c>
      <c r="CO511" s="202">
        <f t="shared" ref="CO511" si="1139">IF($AH$96=$AJ$96,0,
IF(OR(AND($BS$115="NS",X511&lt;&gt;"NA",OR(X511="NS",X511=0)),AND($BS$115="NA",X511&lt;&gt;"NS",OR(X511="NA",X511=0))),0,
IF(OR(AND($BS$115&lt;&gt;"NS",$BS$115&lt;&gt;"NA",X511&lt;&gt;"NS",X511&lt;&gt;"NA",X511&gt;$BS$115),
AND(X511&gt;0,OR($BS$115="NS",$BS$115="NA")),
AND($BS$115&lt;&gt;"NS",$BS$115&lt;&gt;"NA",$BS$115&gt;=0,X511="NA"),
AND($BS$115&lt;&gt;"NS",$BS$115&lt;&gt;"NA",$BS$115=0,X511="NS")),1,0)))</f>
        <v>0</v>
      </c>
      <c r="CP511" s="202">
        <f t="shared" ref="CP511" si="1140">IF($AH$96=$AJ$96,0,
IF(OR(AND($BS$115="NS",Y511&lt;&gt;"NA",OR(Y511="NS",Y511=0)),AND($BS$115="NA",Y511&lt;&gt;"NS",OR(Y511="NA",Y511=0))),0,
IF(OR(AND($BS$115&lt;&gt;"NS",$BS$115&lt;&gt;"NA",Y511&lt;&gt;"NS",Y511&lt;&gt;"NA",Y511&gt;$BS$115),
AND(Y511&gt;0,OR($BS$115="NS",$BS$115="NA")),
AND($BS$115&lt;&gt;"NS",$BS$115&lt;&gt;"NA",$BS$115&gt;=0,Y511="NA"),
AND($BS$115&lt;&gt;"NS",$BS$115&lt;&gt;"NA",$BS$115=0,Y511="NS")),1,0)))</f>
        <v>0</v>
      </c>
      <c r="CQ511" s="202">
        <f t="shared" ref="CQ511" si="1141">IF($AH$96=$AJ$96,0,
IF(OR(AND($BS$115="NS",Z511&lt;&gt;"NA",OR(Z511="NS",Z511=0)),AND($BS$115="NA",Z511&lt;&gt;"NS",OR(Z511="NA",Z511=0))),0,
IF(OR(AND($BS$115&lt;&gt;"NS",$BS$115&lt;&gt;"NA",Z511&lt;&gt;"NS",Z511&lt;&gt;"NA",Z511&gt;$BS$115),
AND(Z511&gt;0,OR($BS$115="NS",$BS$115="NA")),
AND($BS$115&lt;&gt;"NS",$BS$115&lt;&gt;"NA",$BS$115&gt;=0,Z511="NA"),
AND($BS$115&lt;&gt;"NS",$BS$115&lt;&gt;"NA",$BS$115=0,Z511="NS")),1,0)))</f>
        <v>0</v>
      </c>
      <c r="CR511" s="202">
        <f t="shared" ref="CR511" si="1142">IF($AH$96=$AJ$96,0,
IF(OR(AND($BS$115="NS",AA511&lt;&gt;"NA",OR(AA511="NS",AA511=0)),AND($BS$115="NA",AA511&lt;&gt;"NS",OR(AA511="NA",AA511=0))),0,
IF(OR(AND($BS$115&lt;&gt;"NS",$BS$115&lt;&gt;"NA",AA511&lt;&gt;"NS",AA511&lt;&gt;"NA",AA511&gt;$BS$115),
AND(AA511&gt;0,OR($BS$115="NS",$BS$115="NA")),
AND($BS$115&lt;&gt;"NS",$BS$115&lt;&gt;"NA",$BS$115&gt;=0,AA511="NA"),
AND($BS$115&lt;&gt;"NS",$BS$115&lt;&gt;"NA",$BS$115=0,AA511="NS")),1,0)))</f>
        <v>0</v>
      </c>
      <c r="CS511" s="202">
        <f t="shared" ref="CS511" si="1143">IF($AH$96=$AJ$96,0,
IF(OR(AND($BS$115="NS",AB511&lt;&gt;"NA",OR(AB511="NS",AB511=0)),AND($BS$115="NA",AB511&lt;&gt;"NS",OR(AB511="NA",AB511=0))),0,
IF(OR(AND($BS$115&lt;&gt;"NS",$BS$115&lt;&gt;"NA",AB511&lt;&gt;"NS",AB511&lt;&gt;"NA",AB511&gt;$BS$115),
AND(AB511&gt;0,OR($BS$115="NS",$BS$115="NA")),
AND($BS$115&lt;&gt;"NS",$BS$115&lt;&gt;"NA",$BS$115&gt;=0,AB511="NA"),
AND($BS$115&lt;&gt;"NS",$BS$115&lt;&gt;"NA",$BS$115=0,AB511="NS")),1,0)))</f>
        <v>0</v>
      </c>
      <c r="CT511" s="202">
        <f t="shared" ref="CT511" si="1144">IF($AH$96=$AJ$96,0,
IF(OR(AND($BS$115="NS",AC511&lt;&gt;"NA",OR(AC511="NS",AC511=0)),AND($BS$115="NA",AC511&lt;&gt;"NS",OR(AC511="NA",AC511=0))),0,
IF(OR(AND($BS$115&lt;&gt;"NS",$BS$115&lt;&gt;"NA",AC511&lt;&gt;"NS",AC511&lt;&gt;"NA",AC511&gt;$BS$115),
AND(AC511&gt;0,OR($BS$115="NS",$BS$115="NA")),
AND($BS$115&lt;&gt;"NS",$BS$115&lt;&gt;"NA",$BS$115&gt;=0,AC511="NA"),
AND($BS$115&lt;&gt;"NS",$BS$115&lt;&gt;"NA",$BS$115=0,AC511="NS")),1,0)))</f>
        <v>0</v>
      </c>
      <c r="CU511" s="202">
        <f t="shared" ref="CU511" si="1145">IF($AH$96=$AJ$96,0,
IF(OR(AND($BS$115="NS",AD511&lt;&gt;"NA",OR(AD511="NS",AD511=0)),AND($BS$115="NA",AD511&lt;&gt;"NS",OR(AD511="NA",AD511=0))),0,
IF(OR(AND($BS$115&lt;&gt;"NS",$BS$115&lt;&gt;"NA",AD511&lt;&gt;"NS",AD511&lt;&gt;"NA",AD511&gt;$BS$115),
AND(AD511&gt;0,OR($BS$115="NS",$BS$115="NA")),
AND($BS$115&lt;&gt;"NS",$BS$115&lt;&gt;"NA",$BS$115&gt;=0,AD511="NA"),
AND($BS$115&lt;&gt;"NS",$BS$115&lt;&gt;"NA",$BS$115=0,AD511="NS")),1,0)))</f>
        <v>0</v>
      </c>
      <c r="CY511" s="563">
        <f t="shared" si="935"/>
        <v>0</v>
      </c>
      <c r="CZ511" s="563"/>
    </row>
    <row r="512" spans="1:104" s="211" customFormat="1" ht="15" customHeight="1">
      <c r="A512" s="18"/>
      <c r="B512" s="51"/>
      <c r="C512" s="48" t="s">
        <v>5011</v>
      </c>
      <c r="D512" s="580" t="str">
        <f>IF(CNGE_2024_M3_Secc1!D63="","",CNGE_2024_M3_Secc1!D63)</f>
        <v/>
      </c>
      <c r="E512" s="580"/>
      <c r="F512" s="580"/>
      <c r="G512" s="580"/>
      <c r="H512" s="580"/>
      <c r="I512" s="103"/>
      <c r="J512" s="103"/>
      <c r="K512" s="103"/>
      <c r="L512" s="103"/>
      <c r="M512" s="103"/>
      <c r="N512" s="103"/>
      <c r="O512" s="103"/>
      <c r="P512" s="103"/>
      <c r="Q512" s="103"/>
      <c r="R512" s="103"/>
      <c r="S512" s="103"/>
      <c r="T512" s="103"/>
      <c r="U512" s="103"/>
      <c r="V512" s="103"/>
      <c r="W512" s="103"/>
      <c r="X512" s="103"/>
      <c r="Y512" s="103"/>
      <c r="Z512" s="103"/>
      <c r="AA512" s="103"/>
      <c r="AB512" s="103"/>
      <c r="AC512" s="103"/>
      <c r="AD512" s="103"/>
      <c r="AE512" s="213"/>
      <c r="AF512" s="210"/>
      <c r="AV512" s="202" t="e" cm="1">
        <f t="array" ref="AV512">IF(CNGE_2024_M3_Secc1!$AO$111=CNGE_2024_M3_Secc1!$AQ$111,O,IF(CNGE_2024_M3_Secc1!I181="",1,0))</f>
        <v>#NAME?</v>
      </c>
      <c r="AW512" s="202" t="e" cm="1">
        <f t="array" ref="AW512">IF(CNGE_2024_M3_Secc1!$AO$111=CNGE_2024_M3_Secc1!$AQ$111,O,IF(CNGE_2024_M3_Secc1!J181="",1,0))</f>
        <v>#NAME?</v>
      </c>
      <c r="AX512" s="202" t="e" cm="1">
        <f t="array" ref="AX512">IF(CNGE_2024_M3_Secc1!$AO$111=CNGE_2024_M3_Secc1!$AQ$111,O,IF(CNGE_2024_M3_Secc1!K181="",1,0))</f>
        <v>#NAME?</v>
      </c>
      <c r="AY512" s="202" t="e" cm="1">
        <f t="array" ref="AY512">IF(CNGE_2024_M3_Secc1!$AO$111=CNGE_2024_M3_Secc1!$AQ$111,O,IF(CNGE_2024_M3_Secc1!L181="",1,0))</f>
        <v>#NAME?</v>
      </c>
      <c r="AZ512" s="202" t="e" cm="1">
        <f t="array" ref="AZ512">IF(CNGE_2024_M3_Secc1!$AO$111=CNGE_2024_M3_Secc1!$AQ$111,O,IF(CNGE_2024_M3_Secc1!M181="",1,0))</f>
        <v>#NAME?</v>
      </c>
      <c r="BA512" s="202" t="e" cm="1">
        <f t="array" ref="BA512">IF(CNGE_2024_M3_Secc1!$AO$111=CNGE_2024_M3_Secc1!$AQ$111,O,IF(CNGE_2024_M3_Secc1!N181="",1,0))</f>
        <v>#NAME?</v>
      </c>
      <c r="BB512" s="202" t="e" cm="1">
        <f t="array" ref="BB512">IF(CNGE_2024_M3_Secc1!$AO$111=CNGE_2024_M3_Secc1!$AQ$111,O,IF(CNGE_2024_M3_Secc1!O181="",1,0))</f>
        <v>#NAME?</v>
      </c>
      <c r="BC512" s="202" t="e" cm="1">
        <f t="array" ref="BC512">IF(CNGE_2024_M3_Secc1!$AO$111=CNGE_2024_M3_Secc1!$AQ$111,O,IF(CNGE_2024_M3_Secc1!P181="",1,0))</f>
        <v>#NAME?</v>
      </c>
      <c r="BD512" s="202" t="e" cm="1">
        <f t="array" ref="BD512">IF(CNGE_2024_M3_Secc1!$AO$111=CNGE_2024_M3_Secc1!$AQ$111,O,IF(CNGE_2024_M3_Secc1!Q181="",1,0))</f>
        <v>#NAME?</v>
      </c>
      <c r="BE512" s="202" t="e" cm="1">
        <f t="array" ref="BE512">IF(CNGE_2024_M3_Secc1!$AO$111=CNGE_2024_M3_Secc1!$AQ$111,O,IF(CNGE_2024_M3_Secc1!R181="",1,0))</f>
        <v>#NAME?</v>
      </c>
      <c r="BF512" s="202" t="e" cm="1">
        <f t="array" ref="BF512">IF(CNGE_2024_M3_Secc1!$AO$111=CNGE_2024_M3_Secc1!$AQ$111,O,IF(CNGE_2024_M3_Secc1!S181="",1,0))</f>
        <v>#NAME?</v>
      </c>
      <c r="BG512" s="202" t="e" cm="1">
        <f t="array" ref="BG512">IF(CNGE_2024_M3_Secc1!$AO$111=CNGE_2024_M3_Secc1!$AQ$111,O,IF(CNGE_2024_M3_Secc1!T181="",1,0))</f>
        <v>#NAME?</v>
      </c>
      <c r="BH512" s="202" t="e" cm="1">
        <f t="array" ref="BH512">IF(CNGE_2024_M3_Secc1!$AO$111=CNGE_2024_M3_Secc1!$AQ$111,O,IF(CNGE_2024_M3_Secc1!U181="",1,0))</f>
        <v>#NAME?</v>
      </c>
      <c r="BI512" s="202" t="e" cm="1">
        <f t="array" ref="BI512">IF(CNGE_2024_M3_Secc1!$AO$111=CNGE_2024_M3_Secc1!$AQ$111,O,IF(CNGE_2024_M3_Secc1!V181="",1,0))</f>
        <v>#NAME?</v>
      </c>
      <c r="BJ512" s="202" t="e" cm="1">
        <f t="array" ref="BJ512">IF(CNGE_2024_M3_Secc1!$AO$111=CNGE_2024_M3_Secc1!$AQ$111,O,IF(CNGE_2024_M3_Secc1!W181="",1,0))</f>
        <v>#NAME?</v>
      </c>
      <c r="BK512" s="202" t="e" cm="1">
        <f t="array" ref="BK512">IF(CNGE_2024_M3_Secc1!$AO$111=CNGE_2024_M3_Secc1!$AQ$111,O,IF(CNGE_2024_M3_Secc1!X181="",1,0))</f>
        <v>#NAME?</v>
      </c>
      <c r="BL512" s="202" t="e" cm="1">
        <f t="array" ref="BL512">IF(CNGE_2024_M3_Secc1!$AO$111=CNGE_2024_M3_Secc1!$AQ$111,O,IF(CNGE_2024_M3_Secc1!Y181="",1,0))</f>
        <v>#NAME?</v>
      </c>
      <c r="BM512" s="202" t="e" cm="1">
        <f t="array" ref="BM512">IF(CNGE_2024_M3_Secc1!$AO$111=CNGE_2024_M3_Secc1!$AQ$111,O,IF(CNGE_2024_M3_Secc1!Z181="",1,0))</f>
        <v>#NAME?</v>
      </c>
      <c r="BN512" s="202" t="e" cm="1">
        <f t="array" ref="BN512">IF(CNGE_2024_M3_Secc1!$AO$111=CNGE_2024_M3_Secc1!$AQ$111,O,IF(CNGE_2024_M3_Secc1!AA181="",1,0))</f>
        <v>#NAME?</v>
      </c>
      <c r="BO512" s="202" t="e" cm="1">
        <f t="array" ref="BO512">IF(CNGE_2024_M3_Secc1!$AO$111=CNGE_2024_M3_Secc1!$AQ$111,O,IF(CNGE_2024_M3_Secc1!AB181="",1,0))</f>
        <v>#NAME?</v>
      </c>
      <c r="BP512" s="202" t="e" cm="1">
        <f t="array" ref="BP512">IF(CNGE_2024_M3_Secc1!$AO$111=CNGE_2024_M3_Secc1!$AQ$111,O,IF(CNGE_2024_M3_Secc1!AC181="",1,0))</f>
        <v>#NAME?</v>
      </c>
      <c r="BQ512" s="202" t="e" cm="1">
        <f t="array" ref="BQ512">IF(CNGE_2024_M3_Secc1!$AO$111=CNGE_2024_M3_Secc1!$AQ$111,O,IF(CNGE_2024_M3_Secc1!AD181="",1,0))</f>
        <v>#NAME?</v>
      </c>
      <c r="BZ512" s="202">
        <f>IF($AH$96=$AJ$96,0,
IF(OR(AND($BS$116="NS",I512&lt;&gt;"NA",OR(I512="NS",I512=0)),AND($BS$116="NA",I512&lt;&gt;"NS",OR(I512="NA",I512=0))),0,
IF(OR(AND($BS$116&lt;&gt;"NS",$BS$116&lt;&gt;"NA",I512&lt;&gt;"NS",I512&lt;&gt;"NA",I512&gt;$BS$116),
AND(I512&gt;0,OR($BS$116="NS",$BS$116="NA")),
AND($BS$116&lt;&gt;"NS",$BS$116&lt;&gt;"NA",$BS$116&gt;=0,I512="NA"),
AND($BS$116&lt;&gt;"NS",$BS$116&lt;&gt;"NA",$BS$116=0,I512="NS")),1,0)))</f>
        <v>0</v>
      </c>
      <c r="CA512" s="202">
        <f t="shared" ref="CA512" si="1146">IF($AH$96=$AJ$96,0,
IF(OR(AND($BS$116="NS",J512&lt;&gt;"NA",OR(J512="NS",J512=0)),AND($BS$116="NA",J512&lt;&gt;"NS",OR(J512="NA",J512=0))),0,
IF(OR(AND($BS$116&lt;&gt;"NS",$BS$116&lt;&gt;"NA",J512&lt;&gt;"NS",J512&lt;&gt;"NA",J512&gt;$BS$116),
AND(J512&gt;0,OR($BS$116="NS",$BS$116="NA")),
AND($BS$116&lt;&gt;"NS",$BS$116&lt;&gt;"NA",$BS$116&gt;=0,J512="NA"),
AND($BS$116&lt;&gt;"NS",$BS$116&lt;&gt;"NA",$BS$116=0,J512="NS")),1,0)))</f>
        <v>0</v>
      </c>
      <c r="CB512" s="202">
        <f t="shared" ref="CB512" si="1147">IF($AH$96=$AJ$96,0,
IF(OR(AND($BS$116="NS",K512&lt;&gt;"NA",OR(K512="NS",K512=0)),AND($BS$116="NA",K512&lt;&gt;"NS",OR(K512="NA",K512=0))),0,
IF(OR(AND($BS$116&lt;&gt;"NS",$BS$116&lt;&gt;"NA",K512&lt;&gt;"NS",K512&lt;&gt;"NA",K512&gt;$BS$116),
AND(K512&gt;0,OR($BS$116="NS",$BS$116="NA")),
AND($BS$116&lt;&gt;"NS",$BS$116&lt;&gt;"NA",$BS$116&gt;=0,K512="NA"),
AND($BS$116&lt;&gt;"NS",$BS$116&lt;&gt;"NA",$BS$116=0,K512="NS")),1,0)))</f>
        <v>0</v>
      </c>
      <c r="CC512" s="202">
        <f t="shared" ref="CC512" si="1148">IF($AH$96=$AJ$96,0,
IF(OR(AND($BS$116="NS",L512&lt;&gt;"NA",OR(L512="NS",L512=0)),AND($BS$116="NA",L512&lt;&gt;"NS",OR(L512="NA",L512=0))),0,
IF(OR(AND($BS$116&lt;&gt;"NS",$BS$116&lt;&gt;"NA",L512&lt;&gt;"NS",L512&lt;&gt;"NA",L512&gt;$BS$116),
AND(L512&gt;0,OR($BS$116="NS",$BS$116="NA")),
AND($BS$116&lt;&gt;"NS",$BS$116&lt;&gt;"NA",$BS$116&gt;=0,L512="NA"),
AND($BS$116&lt;&gt;"NS",$BS$116&lt;&gt;"NA",$BS$116=0,L512="NS")),1,0)))</f>
        <v>0</v>
      </c>
      <c r="CD512" s="202">
        <f t="shared" ref="CD512" si="1149">IF($AH$96=$AJ$96,0,
IF(OR(AND($BS$116="NS",M512&lt;&gt;"NA",OR(M512="NS",M512=0)),AND($BS$116="NA",M512&lt;&gt;"NS",OR(M512="NA",M512=0))),0,
IF(OR(AND($BS$116&lt;&gt;"NS",$BS$116&lt;&gt;"NA",M512&lt;&gt;"NS",M512&lt;&gt;"NA",M512&gt;$BS$116),
AND(M512&gt;0,OR($BS$116="NS",$BS$116="NA")),
AND($BS$116&lt;&gt;"NS",$BS$116&lt;&gt;"NA",$BS$116&gt;=0,M512="NA"),
AND($BS$116&lt;&gt;"NS",$BS$116&lt;&gt;"NA",$BS$116=0,M512="NS")),1,0)))</f>
        <v>0</v>
      </c>
      <c r="CE512" s="202">
        <f t="shared" ref="CE512" si="1150">IF($AH$96=$AJ$96,0,
IF(OR(AND($BS$116="NS",N512&lt;&gt;"NA",OR(N512="NS",N512=0)),AND($BS$116="NA",N512&lt;&gt;"NS",OR(N512="NA",N512=0))),0,
IF(OR(AND($BS$116&lt;&gt;"NS",$BS$116&lt;&gt;"NA",N512&lt;&gt;"NS",N512&lt;&gt;"NA",N512&gt;$BS$116),
AND(N512&gt;0,OR($BS$116="NS",$BS$116="NA")),
AND($BS$116&lt;&gt;"NS",$BS$116&lt;&gt;"NA",$BS$116&gt;=0,N512="NA"),
AND($BS$116&lt;&gt;"NS",$BS$116&lt;&gt;"NA",$BS$116=0,N512="NS")),1,0)))</f>
        <v>0</v>
      </c>
      <c r="CF512" s="202">
        <f t="shared" ref="CF512" si="1151">IF($AH$96=$AJ$96,0,
IF(OR(AND($BS$116="NS",O512&lt;&gt;"NA",OR(O512="NS",O512=0)),AND($BS$116="NA",O512&lt;&gt;"NS",OR(O512="NA",O512=0))),0,
IF(OR(AND($BS$116&lt;&gt;"NS",$BS$116&lt;&gt;"NA",O512&lt;&gt;"NS",O512&lt;&gt;"NA",O512&gt;$BS$116),
AND(O512&gt;0,OR($BS$116="NS",$BS$116="NA")),
AND($BS$116&lt;&gt;"NS",$BS$116&lt;&gt;"NA",$BS$116&gt;=0,O512="NA"),
AND($BS$116&lt;&gt;"NS",$BS$116&lt;&gt;"NA",$BS$116=0,O512="NS")),1,0)))</f>
        <v>0</v>
      </c>
      <c r="CG512" s="202">
        <f t="shared" ref="CG512" si="1152">IF($AH$96=$AJ$96,0,
IF(OR(AND($BS$116="NS",P512&lt;&gt;"NA",OR(P512="NS",P512=0)),AND($BS$116="NA",P512&lt;&gt;"NS",OR(P512="NA",P512=0))),0,
IF(OR(AND($BS$116&lt;&gt;"NS",$BS$116&lt;&gt;"NA",P512&lt;&gt;"NS",P512&lt;&gt;"NA",P512&gt;$BS$116),
AND(P512&gt;0,OR($BS$116="NS",$BS$116="NA")),
AND($BS$116&lt;&gt;"NS",$BS$116&lt;&gt;"NA",$BS$116&gt;=0,P512="NA"),
AND($BS$116&lt;&gt;"NS",$BS$116&lt;&gt;"NA",$BS$116=0,P512="NS")),1,0)))</f>
        <v>0</v>
      </c>
      <c r="CH512" s="202">
        <f t="shared" ref="CH512" si="1153">IF($AH$96=$AJ$96,0,
IF(OR(AND($BS$116="NS",Q512&lt;&gt;"NA",OR(Q512="NS",Q512=0)),AND($BS$116="NA",Q512&lt;&gt;"NS",OR(Q512="NA",Q512=0))),0,
IF(OR(AND($BS$116&lt;&gt;"NS",$BS$116&lt;&gt;"NA",Q512&lt;&gt;"NS",Q512&lt;&gt;"NA",Q512&gt;$BS$116),
AND(Q512&gt;0,OR($BS$116="NS",$BS$116="NA")),
AND($BS$116&lt;&gt;"NS",$BS$116&lt;&gt;"NA",$BS$116&gt;=0,Q512="NA"),
AND($BS$116&lt;&gt;"NS",$BS$116&lt;&gt;"NA",$BS$116=0,Q512="NS")),1,0)))</f>
        <v>0</v>
      </c>
      <c r="CI512" s="202">
        <f t="shared" ref="CI512" si="1154">IF($AH$96=$AJ$96,0,
IF(OR(AND($BS$116="NS",R512&lt;&gt;"NA",OR(R512="NS",R512=0)),AND($BS$116="NA",R512&lt;&gt;"NS",OR(R512="NA",R512=0))),0,
IF(OR(AND($BS$116&lt;&gt;"NS",$BS$116&lt;&gt;"NA",R512&lt;&gt;"NS",R512&lt;&gt;"NA",R512&gt;$BS$116),
AND(R512&gt;0,OR($BS$116="NS",$BS$116="NA")),
AND($BS$116&lt;&gt;"NS",$BS$116&lt;&gt;"NA",$BS$116&gt;=0,R512="NA"),
AND($BS$116&lt;&gt;"NS",$BS$116&lt;&gt;"NA",$BS$116=0,R512="NS")),1,0)))</f>
        <v>0</v>
      </c>
      <c r="CJ512" s="202">
        <f t="shared" ref="CJ512" si="1155">IF($AH$96=$AJ$96,0,
IF(OR(AND($BS$116="NS",S512&lt;&gt;"NA",OR(S512="NS",S512=0)),AND($BS$116="NA",S512&lt;&gt;"NS",OR(S512="NA",S512=0))),0,
IF(OR(AND($BS$116&lt;&gt;"NS",$BS$116&lt;&gt;"NA",S512&lt;&gt;"NS",S512&lt;&gt;"NA",S512&gt;$BS$116),
AND(S512&gt;0,OR($BS$116="NS",$BS$116="NA")),
AND($BS$116&lt;&gt;"NS",$BS$116&lt;&gt;"NA",$BS$116&gt;=0,S512="NA"),
AND($BS$116&lt;&gt;"NS",$BS$116&lt;&gt;"NA",$BS$116=0,S512="NS")),1,0)))</f>
        <v>0</v>
      </c>
      <c r="CK512" s="202">
        <f t="shared" ref="CK512" si="1156">IF($AH$96=$AJ$96,0,
IF(OR(AND($BS$116="NS",T512&lt;&gt;"NA",OR(T512="NS",T512=0)),AND($BS$116="NA",T512&lt;&gt;"NS",OR(T512="NA",T512=0))),0,
IF(OR(AND($BS$116&lt;&gt;"NS",$BS$116&lt;&gt;"NA",T512&lt;&gt;"NS",T512&lt;&gt;"NA",T512&gt;$BS$116),
AND(T512&gt;0,OR($BS$116="NS",$BS$116="NA")),
AND($BS$116&lt;&gt;"NS",$BS$116&lt;&gt;"NA",$BS$116&gt;=0,T512="NA"),
AND($BS$116&lt;&gt;"NS",$BS$116&lt;&gt;"NA",$BS$116=0,T512="NS")),1,0)))</f>
        <v>0</v>
      </c>
      <c r="CL512" s="202">
        <f t="shared" ref="CL512" si="1157">IF($AH$96=$AJ$96,0,
IF(OR(AND($BS$116="NS",U512&lt;&gt;"NA",OR(U512="NS",U512=0)),AND($BS$116="NA",U512&lt;&gt;"NS",OR(U512="NA",U512=0))),0,
IF(OR(AND($BS$116&lt;&gt;"NS",$BS$116&lt;&gt;"NA",U512&lt;&gt;"NS",U512&lt;&gt;"NA",U512&gt;$BS$116),
AND(U512&gt;0,OR($BS$116="NS",$BS$116="NA")),
AND($BS$116&lt;&gt;"NS",$BS$116&lt;&gt;"NA",$BS$116&gt;=0,U512="NA"),
AND($BS$116&lt;&gt;"NS",$BS$116&lt;&gt;"NA",$BS$116=0,U512="NS")),1,0)))</f>
        <v>0</v>
      </c>
      <c r="CM512" s="202">
        <f t="shared" ref="CM512" si="1158">IF($AH$96=$AJ$96,0,
IF(OR(AND($BS$116="NS",V512&lt;&gt;"NA",OR(V512="NS",V512=0)),AND($BS$116="NA",V512&lt;&gt;"NS",OR(V512="NA",V512=0))),0,
IF(OR(AND($BS$116&lt;&gt;"NS",$BS$116&lt;&gt;"NA",V512&lt;&gt;"NS",V512&lt;&gt;"NA",V512&gt;$BS$116),
AND(V512&gt;0,OR($BS$116="NS",$BS$116="NA")),
AND($BS$116&lt;&gt;"NS",$BS$116&lt;&gt;"NA",$BS$116&gt;=0,V512="NA"),
AND($BS$116&lt;&gt;"NS",$BS$116&lt;&gt;"NA",$BS$116=0,V512="NS")),1,0)))</f>
        <v>0</v>
      </c>
      <c r="CN512" s="202">
        <f t="shared" ref="CN512" si="1159">IF($AH$96=$AJ$96,0,
IF(OR(AND($BS$116="NS",W512&lt;&gt;"NA",OR(W512="NS",W512=0)),AND($BS$116="NA",W512&lt;&gt;"NS",OR(W512="NA",W512=0))),0,
IF(OR(AND($BS$116&lt;&gt;"NS",$BS$116&lt;&gt;"NA",W512&lt;&gt;"NS",W512&lt;&gt;"NA",W512&gt;$BS$116),
AND(W512&gt;0,OR($BS$116="NS",$BS$116="NA")),
AND($BS$116&lt;&gt;"NS",$BS$116&lt;&gt;"NA",$BS$116&gt;=0,W512="NA"),
AND($BS$116&lt;&gt;"NS",$BS$116&lt;&gt;"NA",$BS$116=0,W512="NS")),1,0)))</f>
        <v>0</v>
      </c>
      <c r="CO512" s="202">
        <f t="shared" ref="CO512" si="1160">IF($AH$96=$AJ$96,0,
IF(OR(AND($BS$116="NS",X512&lt;&gt;"NA",OR(X512="NS",X512=0)),AND($BS$116="NA",X512&lt;&gt;"NS",OR(X512="NA",X512=0))),0,
IF(OR(AND($BS$116&lt;&gt;"NS",$BS$116&lt;&gt;"NA",X512&lt;&gt;"NS",X512&lt;&gt;"NA",X512&gt;$BS$116),
AND(X512&gt;0,OR($BS$116="NS",$BS$116="NA")),
AND($BS$116&lt;&gt;"NS",$BS$116&lt;&gt;"NA",$BS$116&gt;=0,X512="NA"),
AND($BS$116&lt;&gt;"NS",$BS$116&lt;&gt;"NA",$BS$116=0,X512="NS")),1,0)))</f>
        <v>0</v>
      </c>
      <c r="CP512" s="202">
        <f t="shared" ref="CP512" si="1161">IF($AH$96=$AJ$96,0,
IF(OR(AND($BS$116="NS",Y512&lt;&gt;"NA",OR(Y512="NS",Y512=0)),AND($BS$116="NA",Y512&lt;&gt;"NS",OR(Y512="NA",Y512=0))),0,
IF(OR(AND($BS$116&lt;&gt;"NS",$BS$116&lt;&gt;"NA",Y512&lt;&gt;"NS",Y512&lt;&gt;"NA",Y512&gt;$BS$116),
AND(Y512&gt;0,OR($BS$116="NS",$BS$116="NA")),
AND($BS$116&lt;&gt;"NS",$BS$116&lt;&gt;"NA",$BS$116&gt;=0,Y512="NA"),
AND($BS$116&lt;&gt;"NS",$BS$116&lt;&gt;"NA",$BS$116=0,Y512="NS")),1,0)))</f>
        <v>0</v>
      </c>
      <c r="CQ512" s="202">
        <f t="shared" ref="CQ512" si="1162">IF($AH$96=$AJ$96,0,
IF(OR(AND($BS$116="NS",Z512&lt;&gt;"NA",OR(Z512="NS",Z512=0)),AND($BS$116="NA",Z512&lt;&gt;"NS",OR(Z512="NA",Z512=0))),0,
IF(OR(AND($BS$116&lt;&gt;"NS",$BS$116&lt;&gt;"NA",Z512&lt;&gt;"NS",Z512&lt;&gt;"NA",Z512&gt;$BS$116),
AND(Z512&gt;0,OR($BS$116="NS",$BS$116="NA")),
AND($BS$116&lt;&gt;"NS",$BS$116&lt;&gt;"NA",$BS$116&gt;=0,Z512="NA"),
AND($BS$116&lt;&gt;"NS",$BS$116&lt;&gt;"NA",$BS$116=0,Z512="NS")),1,0)))</f>
        <v>0</v>
      </c>
      <c r="CR512" s="202">
        <f t="shared" ref="CR512" si="1163">IF($AH$96=$AJ$96,0,
IF(OR(AND($BS$116="NS",AA512&lt;&gt;"NA",OR(AA512="NS",AA512=0)),AND($BS$116="NA",AA512&lt;&gt;"NS",OR(AA512="NA",AA512=0))),0,
IF(OR(AND($BS$116&lt;&gt;"NS",$BS$116&lt;&gt;"NA",AA512&lt;&gt;"NS",AA512&lt;&gt;"NA",AA512&gt;$BS$116),
AND(AA512&gt;0,OR($BS$116="NS",$BS$116="NA")),
AND($BS$116&lt;&gt;"NS",$BS$116&lt;&gt;"NA",$BS$116&gt;=0,AA512="NA"),
AND($BS$116&lt;&gt;"NS",$BS$116&lt;&gt;"NA",$BS$116=0,AA512="NS")),1,0)))</f>
        <v>0</v>
      </c>
      <c r="CS512" s="202">
        <f t="shared" ref="CS512" si="1164">IF($AH$96=$AJ$96,0,
IF(OR(AND($BS$116="NS",AB512&lt;&gt;"NA",OR(AB512="NS",AB512=0)),AND($BS$116="NA",AB512&lt;&gt;"NS",OR(AB512="NA",AB512=0))),0,
IF(OR(AND($BS$116&lt;&gt;"NS",$BS$116&lt;&gt;"NA",AB512&lt;&gt;"NS",AB512&lt;&gt;"NA",AB512&gt;$BS$116),
AND(AB512&gt;0,OR($BS$116="NS",$BS$116="NA")),
AND($BS$116&lt;&gt;"NS",$BS$116&lt;&gt;"NA",$BS$116&gt;=0,AB512="NA"),
AND($BS$116&lt;&gt;"NS",$BS$116&lt;&gt;"NA",$BS$116=0,AB512="NS")),1,0)))</f>
        <v>0</v>
      </c>
      <c r="CT512" s="202">
        <f t="shared" ref="CT512" si="1165">IF($AH$96=$AJ$96,0,
IF(OR(AND($BS$116="NS",AC512&lt;&gt;"NA",OR(AC512="NS",AC512=0)),AND($BS$116="NA",AC512&lt;&gt;"NS",OR(AC512="NA",AC512=0))),0,
IF(OR(AND($BS$116&lt;&gt;"NS",$BS$116&lt;&gt;"NA",AC512&lt;&gt;"NS",AC512&lt;&gt;"NA",AC512&gt;$BS$116),
AND(AC512&gt;0,OR($BS$116="NS",$BS$116="NA")),
AND($BS$116&lt;&gt;"NS",$BS$116&lt;&gt;"NA",$BS$116&gt;=0,AC512="NA"),
AND($BS$116&lt;&gt;"NS",$BS$116&lt;&gt;"NA",$BS$116=0,AC512="NS")),1,0)))</f>
        <v>0</v>
      </c>
      <c r="CU512" s="202">
        <f t="shared" ref="CU512" si="1166">IF($AH$96=$AJ$96,0,
IF(OR(AND($BS$116="NS",AD512&lt;&gt;"NA",OR(AD512="NS",AD512=0)),AND($BS$116="NA",AD512&lt;&gt;"NS",OR(AD512="NA",AD512=0))),0,
IF(OR(AND($BS$116&lt;&gt;"NS",$BS$116&lt;&gt;"NA",AD512&lt;&gt;"NS",AD512&lt;&gt;"NA",AD512&gt;$BS$116),
AND(AD512&gt;0,OR($BS$116="NS",$BS$116="NA")),
AND($BS$116&lt;&gt;"NS",$BS$116&lt;&gt;"NA",$BS$116&gt;=0,AD512="NA"),
AND($BS$116&lt;&gt;"NS",$BS$116&lt;&gt;"NA",$BS$116=0,AD512="NS")),1,0)))</f>
        <v>0</v>
      </c>
      <c r="CY512" s="563">
        <f t="shared" si="935"/>
        <v>0</v>
      </c>
      <c r="CZ512" s="563"/>
    </row>
    <row r="513" spans="1:104" s="211" customFormat="1" ht="15" customHeight="1">
      <c r="A513" s="18"/>
      <c r="B513" s="51"/>
      <c r="C513" s="48" t="s">
        <v>5012</v>
      </c>
      <c r="D513" s="580" t="str">
        <f>IF(CNGE_2024_M3_Secc1!D64="","",CNGE_2024_M3_Secc1!D64)</f>
        <v/>
      </c>
      <c r="E513" s="580"/>
      <c r="F513" s="580"/>
      <c r="G513" s="580"/>
      <c r="H513" s="580"/>
      <c r="I513" s="103"/>
      <c r="J513" s="103"/>
      <c r="K513" s="103"/>
      <c r="L513" s="103"/>
      <c r="M513" s="103"/>
      <c r="N513" s="103"/>
      <c r="O513" s="103"/>
      <c r="P513" s="103"/>
      <c r="Q513" s="103"/>
      <c r="R513" s="103"/>
      <c r="S513" s="103"/>
      <c r="T513" s="103"/>
      <c r="U513" s="103"/>
      <c r="V513" s="103"/>
      <c r="W513" s="103"/>
      <c r="X513" s="103"/>
      <c r="Y513" s="103"/>
      <c r="Z513" s="103"/>
      <c r="AA513" s="103"/>
      <c r="AB513" s="103"/>
      <c r="AC513" s="103"/>
      <c r="AD513" s="103"/>
      <c r="AE513" s="213"/>
      <c r="AF513" s="210"/>
      <c r="AV513" s="202" t="e" cm="1">
        <f t="array" ref="AV513">IF(CNGE_2024_M3_Secc1!$AO$111=CNGE_2024_M3_Secc1!$AQ$111,O,IF(CNGE_2024_M3_Secc1!I182="",1,0))</f>
        <v>#NAME?</v>
      </c>
      <c r="AW513" s="202" t="e" cm="1">
        <f t="array" ref="AW513">IF(CNGE_2024_M3_Secc1!$AO$111=CNGE_2024_M3_Secc1!$AQ$111,O,IF(CNGE_2024_M3_Secc1!J182="",1,0))</f>
        <v>#NAME?</v>
      </c>
      <c r="AX513" s="202" t="e" cm="1">
        <f t="array" ref="AX513">IF(CNGE_2024_M3_Secc1!$AO$111=CNGE_2024_M3_Secc1!$AQ$111,O,IF(CNGE_2024_M3_Secc1!K182="",1,0))</f>
        <v>#NAME?</v>
      </c>
      <c r="AY513" s="202" t="e" cm="1">
        <f t="array" ref="AY513">IF(CNGE_2024_M3_Secc1!$AO$111=CNGE_2024_M3_Secc1!$AQ$111,O,IF(CNGE_2024_M3_Secc1!L182="",1,0))</f>
        <v>#NAME?</v>
      </c>
      <c r="AZ513" s="202" t="e" cm="1">
        <f t="array" ref="AZ513">IF(CNGE_2024_M3_Secc1!$AO$111=CNGE_2024_M3_Secc1!$AQ$111,O,IF(CNGE_2024_M3_Secc1!M182="",1,0))</f>
        <v>#NAME?</v>
      </c>
      <c r="BA513" s="202" t="e" cm="1">
        <f t="array" ref="BA513">IF(CNGE_2024_M3_Secc1!$AO$111=CNGE_2024_M3_Secc1!$AQ$111,O,IF(CNGE_2024_M3_Secc1!N182="",1,0))</f>
        <v>#NAME?</v>
      </c>
      <c r="BB513" s="202" t="e" cm="1">
        <f t="array" ref="BB513">IF(CNGE_2024_M3_Secc1!$AO$111=CNGE_2024_M3_Secc1!$AQ$111,O,IF(CNGE_2024_M3_Secc1!O182="",1,0))</f>
        <v>#NAME?</v>
      </c>
      <c r="BC513" s="202" t="e" cm="1">
        <f t="array" ref="BC513">IF(CNGE_2024_M3_Secc1!$AO$111=CNGE_2024_M3_Secc1!$AQ$111,O,IF(CNGE_2024_M3_Secc1!P182="",1,0))</f>
        <v>#NAME?</v>
      </c>
      <c r="BD513" s="202" t="e" cm="1">
        <f t="array" ref="BD513">IF(CNGE_2024_M3_Secc1!$AO$111=CNGE_2024_M3_Secc1!$AQ$111,O,IF(CNGE_2024_M3_Secc1!Q182="",1,0))</f>
        <v>#NAME?</v>
      </c>
      <c r="BE513" s="202" t="e" cm="1">
        <f t="array" ref="BE513">IF(CNGE_2024_M3_Secc1!$AO$111=CNGE_2024_M3_Secc1!$AQ$111,O,IF(CNGE_2024_M3_Secc1!R182="",1,0))</f>
        <v>#NAME?</v>
      </c>
      <c r="BF513" s="202" t="e" cm="1">
        <f t="array" ref="BF513">IF(CNGE_2024_M3_Secc1!$AO$111=CNGE_2024_M3_Secc1!$AQ$111,O,IF(CNGE_2024_M3_Secc1!S182="",1,0))</f>
        <v>#NAME?</v>
      </c>
      <c r="BG513" s="202" t="e" cm="1">
        <f t="array" ref="BG513">IF(CNGE_2024_M3_Secc1!$AO$111=CNGE_2024_M3_Secc1!$AQ$111,O,IF(CNGE_2024_M3_Secc1!T182="",1,0))</f>
        <v>#NAME?</v>
      </c>
      <c r="BH513" s="202" t="e" cm="1">
        <f t="array" ref="BH513">IF(CNGE_2024_M3_Secc1!$AO$111=CNGE_2024_M3_Secc1!$AQ$111,O,IF(CNGE_2024_M3_Secc1!U182="",1,0))</f>
        <v>#NAME?</v>
      </c>
      <c r="BI513" s="202" t="e" cm="1">
        <f t="array" ref="BI513">IF(CNGE_2024_M3_Secc1!$AO$111=CNGE_2024_M3_Secc1!$AQ$111,O,IF(CNGE_2024_M3_Secc1!V182="",1,0))</f>
        <v>#NAME?</v>
      </c>
      <c r="BJ513" s="202" t="e" cm="1">
        <f t="array" ref="BJ513">IF(CNGE_2024_M3_Secc1!$AO$111=CNGE_2024_M3_Secc1!$AQ$111,O,IF(CNGE_2024_M3_Secc1!W182="",1,0))</f>
        <v>#NAME?</v>
      </c>
      <c r="BK513" s="202" t="e" cm="1">
        <f t="array" ref="BK513">IF(CNGE_2024_M3_Secc1!$AO$111=CNGE_2024_M3_Secc1!$AQ$111,O,IF(CNGE_2024_M3_Secc1!X182="",1,0))</f>
        <v>#NAME?</v>
      </c>
      <c r="BL513" s="202" t="e" cm="1">
        <f t="array" ref="BL513">IF(CNGE_2024_M3_Secc1!$AO$111=CNGE_2024_M3_Secc1!$AQ$111,O,IF(CNGE_2024_M3_Secc1!Y182="",1,0))</f>
        <v>#NAME?</v>
      </c>
      <c r="BM513" s="202" t="e" cm="1">
        <f t="array" ref="BM513">IF(CNGE_2024_M3_Secc1!$AO$111=CNGE_2024_M3_Secc1!$AQ$111,O,IF(CNGE_2024_M3_Secc1!Z182="",1,0))</f>
        <v>#NAME?</v>
      </c>
      <c r="BN513" s="202" t="e" cm="1">
        <f t="array" ref="BN513">IF(CNGE_2024_M3_Secc1!$AO$111=CNGE_2024_M3_Secc1!$AQ$111,O,IF(CNGE_2024_M3_Secc1!AA182="",1,0))</f>
        <v>#NAME?</v>
      </c>
      <c r="BO513" s="202" t="e" cm="1">
        <f t="array" ref="BO513">IF(CNGE_2024_M3_Secc1!$AO$111=CNGE_2024_M3_Secc1!$AQ$111,O,IF(CNGE_2024_M3_Secc1!AB182="",1,0))</f>
        <v>#NAME?</v>
      </c>
      <c r="BP513" s="202" t="e" cm="1">
        <f t="array" ref="BP513">IF(CNGE_2024_M3_Secc1!$AO$111=CNGE_2024_M3_Secc1!$AQ$111,O,IF(CNGE_2024_M3_Secc1!AC182="",1,0))</f>
        <v>#NAME?</v>
      </c>
      <c r="BQ513" s="202" t="e" cm="1">
        <f t="array" ref="BQ513">IF(CNGE_2024_M3_Secc1!$AO$111=CNGE_2024_M3_Secc1!$AQ$111,O,IF(CNGE_2024_M3_Secc1!AD182="",1,0))</f>
        <v>#NAME?</v>
      </c>
      <c r="BZ513" s="202">
        <f>IF($AH$96=$AJ$96,0,
IF(OR(AND($BS$117="NS",I513&lt;&gt;"NA",OR(I513="NS",I513=0)),AND($BS$117="NA",I513&lt;&gt;"NS",OR(I513="NA",I513=0))),0,
IF(OR(AND($BS$117&lt;&gt;"NS",$BS$117&lt;&gt;"NA",I513&lt;&gt;"NS",I513&lt;&gt;"NA",I513&gt;$BS$117),
AND(I513&gt;0,OR($BS$117="NS",$BS$117="NA")),
AND($BS$117&lt;&gt;"NS",$BS$117&lt;&gt;"NA",$BS$117&gt;=0,I513="NA"),
AND($BS$117&lt;&gt;"NS",$BS$117&lt;&gt;"NA",$BS$117=0,I513="NS")),1,0)))</f>
        <v>0</v>
      </c>
      <c r="CA513" s="202">
        <f t="shared" ref="CA513" si="1167">IF($AH$96=$AJ$96,0,
IF(OR(AND($BS$117="NS",J513&lt;&gt;"NA",OR(J513="NS",J513=0)),AND($BS$117="NA",J513&lt;&gt;"NS",OR(J513="NA",J513=0))),0,
IF(OR(AND($BS$117&lt;&gt;"NS",$BS$117&lt;&gt;"NA",J513&lt;&gt;"NS",J513&lt;&gt;"NA",J513&gt;$BS$117),
AND(J513&gt;0,OR($BS$117="NS",$BS$117="NA")),
AND($BS$117&lt;&gt;"NS",$BS$117&lt;&gt;"NA",$BS$117&gt;=0,J513="NA"),
AND($BS$117&lt;&gt;"NS",$BS$117&lt;&gt;"NA",$BS$117=0,J513="NS")),1,0)))</f>
        <v>0</v>
      </c>
      <c r="CB513" s="202">
        <f t="shared" ref="CB513" si="1168">IF($AH$96=$AJ$96,0,
IF(OR(AND($BS$117="NS",K513&lt;&gt;"NA",OR(K513="NS",K513=0)),AND($BS$117="NA",K513&lt;&gt;"NS",OR(K513="NA",K513=0))),0,
IF(OR(AND($BS$117&lt;&gt;"NS",$BS$117&lt;&gt;"NA",K513&lt;&gt;"NS",K513&lt;&gt;"NA",K513&gt;$BS$117),
AND(K513&gt;0,OR($BS$117="NS",$BS$117="NA")),
AND($BS$117&lt;&gt;"NS",$BS$117&lt;&gt;"NA",$BS$117&gt;=0,K513="NA"),
AND($BS$117&lt;&gt;"NS",$BS$117&lt;&gt;"NA",$BS$117=0,K513="NS")),1,0)))</f>
        <v>0</v>
      </c>
      <c r="CC513" s="202">
        <f t="shared" ref="CC513" si="1169">IF($AH$96=$AJ$96,0,
IF(OR(AND($BS$117="NS",L513&lt;&gt;"NA",OR(L513="NS",L513=0)),AND($BS$117="NA",L513&lt;&gt;"NS",OR(L513="NA",L513=0))),0,
IF(OR(AND($BS$117&lt;&gt;"NS",$BS$117&lt;&gt;"NA",L513&lt;&gt;"NS",L513&lt;&gt;"NA",L513&gt;$BS$117),
AND(L513&gt;0,OR($BS$117="NS",$BS$117="NA")),
AND($BS$117&lt;&gt;"NS",$BS$117&lt;&gt;"NA",$BS$117&gt;=0,L513="NA"),
AND($BS$117&lt;&gt;"NS",$BS$117&lt;&gt;"NA",$BS$117=0,L513="NS")),1,0)))</f>
        <v>0</v>
      </c>
      <c r="CD513" s="202">
        <f t="shared" ref="CD513" si="1170">IF($AH$96=$AJ$96,0,
IF(OR(AND($BS$117="NS",M513&lt;&gt;"NA",OR(M513="NS",M513=0)),AND($BS$117="NA",M513&lt;&gt;"NS",OR(M513="NA",M513=0))),0,
IF(OR(AND($BS$117&lt;&gt;"NS",$BS$117&lt;&gt;"NA",M513&lt;&gt;"NS",M513&lt;&gt;"NA",M513&gt;$BS$117),
AND(M513&gt;0,OR($BS$117="NS",$BS$117="NA")),
AND($BS$117&lt;&gt;"NS",$BS$117&lt;&gt;"NA",$BS$117&gt;=0,M513="NA"),
AND($BS$117&lt;&gt;"NS",$BS$117&lt;&gt;"NA",$BS$117=0,M513="NS")),1,0)))</f>
        <v>0</v>
      </c>
      <c r="CE513" s="202">
        <f t="shared" ref="CE513" si="1171">IF($AH$96=$AJ$96,0,
IF(OR(AND($BS$117="NS",N513&lt;&gt;"NA",OR(N513="NS",N513=0)),AND($BS$117="NA",N513&lt;&gt;"NS",OR(N513="NA",N513=0))),0,
IF(OR(AND($BS$117&lt;&gt;"NS",$BS$117&lt;&gt;"NA",N513&lt;&gt;"NS",N513&lt;&gt;"NA",N513&gt;$BS$117),
AND(N513&gt;0,OR($BS$117="NS",$BS$117="NA")),
AND($BS$117&lt;&gt;"NS",$BS$117&lt;&gt;"NA",$BS$117&gt;=0,N513="NA"),
AND($BS$117&lt;&gt;"NS",$BS$117&lt;&gt;"NA",$BS$117=0,N513="NS")),1,0)))</f>
        <v>0</v>
      </c>
      <c r="CF513" s="202">
        <f t="shared" ref="CF513" si="1172">IF($AH$96=$AJ$96,0,
IF(OR(AND($BS$117="NS",O513&lt;&gt;"NA",OR(O513="NS",O513=0)),AND($BS$117="NA",O513&lt;&gt;"NS",OR(O513="NA",O513=0))),0,
IF(OR(AND($BS$117&lt;&gt;"NS",$BS$117&lt;&gt;"NA",O513&lt;&gt;"NS",O513&lt;&gt;"NA",O513&gt;$BS$117),
AND(O513&gt;0,OR($BS$117="NS",$BS$117="NA")),
AND($BS$117&lt;&gt;"NS",$BS$117&lt;&gt;"NA",$BS$117&gt;=0,O513="NA"),
AND($BS$117&lt;&gt;"NS",$BS$117&lt;&gt;"NA",$BS$117=0,O513="NS")),1,0)))</f>
        <v>0</v>
      </c>
      <c r="CG513" s="202">
        <f t="shared" ref="CG513" si="1173">IF($AH$96=$AJ$96,0,
IF(OR(AND($BS$117="NS",P513&lt;&gt;"NA",OR(P513="NS",P513=0)),AND($BS$117="NA",P513&lt;&gt;"NS",OR(P513="NA",P513=0))),0,
IF(OR(AND($BS$117&lt;&gt;"NS",$BS$117&lt;&gt;"NA",P513&lt;&gt;"NS",P513&lt;&gt;"NA",P513&gt;$BS$117),
AND(P513&gt;0,OR($BS$117="NS",$BS$117="NA")),
AND($BS$117&lt;&gt;"NS",$BS$117&lt;&gt;"NA",$BS$117&gt;=0,P513="NA"),
AND($BS$117&lt;&gt;"NS",$BS$117&lt;&gt;"NA",$BS$117=0,P513="NS")),1,0)))</f>
        <v>0</v>
      </c>
      <c r="CH513" s="202">
        <f t="shared" ref="CH513" si="1174">IF($AH$96=$AJ$96,0,
IF(OR(AND($BS$117="NS",Q513&lt;&gt;"NA",OR(Q513="NS",Q513=0)),AND($BS$117="NA",Q513&lt;&gt;"NS",OR(Q513="NA",Q513=0))),0,
IF(OR(AND($BS$117&lt;&gt;"NS",$BS$117&lt;&gt;"NA",Q513&lt;&gt;"NS",Q513&lt;&gt;"NA",Q513&gt;$BS$117),
AND(Q513&gt;0,OR($BS$117="NS",$BS$117="NA")),
AND($BS$117&lt;&gt;"NS",$BS$117&lt;&gt;"NA",$BS$117&gt;=0,Q513="NA"),
AND($BS$117&lt;&gt;"NS",$BS$117&lt;&gt;"NA",$BS$117=0,Q513="NS")),1,0)))</f>
        <v>0</v>
      </c>
      <c r="CI513" s="202">
        <f t="shared" ref="CI513" si="1175">IF($AH$96=$AJ$96,0,
IF(OR(AND($BS$117="NS",R513&lt;&gt;"NA",OR(R513="NS",R513=0)),AND($BS$117="NA",R513&lt;&gt;"NS",OR(R513="NA",R513=0))),0,
IF(OR(AND($BS$117&lt;&gt;"NS",$BS$117&lt;&gt;"NA",R513&lt;&gt;"NS",R513&lt;&gt;"NA",R513&gt;$BS$117),
AND(R513&gt;0,OR($BS$117="NS",$BS$117="NA")),
AND($BS$117&lt;&gt;"NS",$BS$117&lt;&gt;"NA",$BS$117&gt;=0,R513="NA"),
AND($BS$117&lt;&gt;"NS",$BS$117&lt;&gt;"NA",$BS$117=0,R513="NS")),1,0)))</f>
        <v>0</v>
      </c>
      <c r="CJ513" s="202">
        <f t="shared" ref="CJ513" si="1176">IF($AH$96=$AJ$96,0,
IF(OR(AND($BS$117="NS",S513&lt;&gt;"NA",OR(S513="NS",S513=0)),AND($BS$117="NA",S513&lt;&gt;"NS",OR(S513="NA",S513=0))),0,
IF(OR(AND($BS$117&lt;&gt;"NS",$BS$117&lt;&gt;"NA",S513&lt;&gt;"NS",S513&lt;&gt;"NA",S513&gt;$BS$117),
AND(S513&gt;0,OR($BS$117="NS",$BS$117="NA")),
AND($BS$117&lt;&gt;"NS",$BS$117&lt;&gt;"NA",$BS$117&gt;=0,S513="NA"),
AND($BS$117&lt;&gt;"NS",$BS$117&lt;&gt;"NA",$BS$117=0,S513="NS")),1,0)))</f>
        <v>0</v>
      </c>
      <c r="CK513" s="202">
        <f t="shared" ref="CK513" si="1177">IF($AH$96=$AJ$96,0,
IF(OR(AND($BS$117="NS",T513&lt;&gt;"NA",OR(T513="NS",T513=0)),AND($BS$117="NA",T513&lt;&gt;"NS",OR(T513="NA",T513=0))),0,
IF(OR(AND($BS$117&lt;&gt;"NS",$BS$117&lt;&gt;"NA",T513&lt;&gt;"NS",T513&lt;&gt;"NA",T513&gt;$BS$117),
AND(T513&gt;0,OR($BS$117="NS",$BS$117="NA")),
AND($BS$117&lt;&gt;"NS",$BS$117&lt;&gt;"NA",$BS$117&gt;=0,T513="NA"),
AND($BS$117&lt;&gt;"NS",$BS$117&lt;&gt;"NA",$BS$117=0,T513="NS")),1,0)))</f>
        <v>0</v>
      </c>
      <c r="CL513" s="202">
        <f t="shared" ref="CL513" si="1178">IF($AH$96=$AJ$96,0,
IF(OR(AND($BS$117="NS",U513&lt;&gt;"NA",OR(U513="NS",U513=0)),AND($BS$117="NA",U513&lt;&gt;"NS",OR(U513="NA",U513=0))),0,
IF(OR(AND($BS$117&lt;&gt;"NS",$BS$117&lt;&gt;"NA",U513&lt;&gt;"NS",U513&lt;&gt;"NA",U513&gt;$BS$117),
AND(U513&gt;0,OR($BS$117="NS",$BS$117="NA")),
AND($BS$117&lt;&gt;"NS",$BS$117&lt;&gt;"NA",$BS$117&gt;=0,U513="NA"),
AND($BS$117&lt;&gt;"NS",$BS$117&lt;&gt;"NA",$BS$117=0,U513="NS")),1,0)))</f>
        <v>0</v>
      </c>
      <c r="CM513" s="202">
        <f t="shared" ref="CM513" si="1179">IF($AH$96=$AJ$96,0,
IF(OR(AND($BS$117="NS",V513&lt;&gt;"NA",OR(V513="NS",V513=0)),AND($BS$117="NA",V513&lt;&gt;"NS",OR(V513="NA",V513=0))),0,
IF(OR(AND($BS$117&lt;&gt;"NS",$BS$117&lt;&gt;"NA",V513&lt;&gt;"NS",V513&lt;&gt;"NA",V513&gt;$BS$117),
AND(V513&gt;0,OR($BS$117="NS",$BS$117="NA")),
AND($BS$117&lt;&gt;"NS",$BS$117&lt;&gt;"NA",$BS$117&gt;=0,V513="NA"),
AND($BS$117&lt;&gt;"NS",$BS$117&lt;&gt;"NA",$BS$117=0,V513="NS")),1,0)))</f>
        <v>0</v>
      </c>
      <c r="CN513" s="202">
        <f t="shared" ref="CN513" si="1180">IF($AH$96=$AJ$96,0,
IF(OR(AND($BS$117="NS",W513&lt;&gt;"NA",OR(W513="NS",W513=0)),AND($BS$117="NA",W513&lt;&gt;"NS",OR(W513="NA",W513=0))),0,
IF(OR(AND($BS$117&lt;&gt;"NS",$BS$117&lt;&gt;"NA",W513&lt;&gt;"NS",W513&lt;&gt;"NA",W513&gt;$BS$117),
AND(W513&gt;0,OR($BS$117="NS",$BS$117="NA")),
AND($BS$117&lt;&gt;"NS",$BS$117&lt;&gt;"NA",$BS$117&gt;=0,W513="NA"),
AND($BS$117&lt;&gt;"NS",$BS$117&lt;&gt;"NA",$BS$117=0,W513="NS")),1,0)))</f>
        <v>0</v>
      </c>
      <c r="CO513" s="202">
        <f t="shared" ref="CO513" si="1181">IF($AH$96=$AJ$96,0,
IF(OR(AND($BS$117="NS",X513&lt;&gt;"NA",OR(X513="NS",X513=0)),AND($BS$117="NA",X513&lt;&gt;"NS",OR(X513="NA",X513=0))),0,
IF(OR(AND($BS$117&lt;&gt;"NS",$BS$117&lt;&gt;"NA",X513&lt;&gt;"NS",X513&lt;&gt;"NA",X513&gt;$BS$117),
AND(X513&gt;0,OR($BS$117="NS",$BS$117="NA")),
AND($BS$117&lt;&gt;"NS",$BS$117&lt;&gt;"NA",$BS$117&gt;=0,X513="NA"),
AND($BS$117&lt;&gt;"NS",$BS$117&lt;&gt;"NA",$BS$117=0,X513="NS")),1,0)))</f>
        <v>0</v>
      </c>
      <c r="CP513" s="202">
        <f t="shared" ref="CP513" si="1182">IF($AH$96=$AJ$96,0,
IF(OR(AND($BS$117="NS",Y513&lt;&gt;"NA",OR(Y513="NS",Y513=0)),AND($BS$117="NA",Y513&lt;&gt;"NS",OR(Y513="NA",Y513=0))),0,
IF(OR(AND($BS$117&lt;&gt;"NS",$BS$117&lt;&gt;"NA",Y513&lt;&gt;"NS",Y513&lt;&gt;"NA",Y513&gt;$BS$117),
AND(Y513&gt;0,OR($BS$117="NS",$BS$117="NA")),
AND($BS$117&lt;&gt;"NS",$BS$117&lt;&gt;"NA",$BS$117&gt;=0,Y513="NA"),
AND($BS$117&lt;&gt;"NS",$BS$117&lt;&gt;"NA",$BS$117=0,Y513="NS")),1,0)))</f>
        <v>0</v>
      </c>
      <c r="CQ513" s="202">
        <f t="shared" ref="CQ513" si="1183">IF($AH$96=$AJ$96,0,
IF(OR(AND($BS$117="NS",Z513&lt;&gt;"NA",OR(Z513="NS",Z513=0)),AND($BS$117="NA",Z513&lt;&gt;"NS",OR(Z513="NA",Z513=0))),0,
IF(OR(AND($BS$117&lt;&gt;"NS",$BS$117&lt;&gt;"NA",Z513&lt;&gt;"NS",Z513&lt;&gt;"NA",Z513&gt;$BS$117),
AND(Z513&gt;0,OR($BS$117="NS",$BS$117="NA")),
AND($BS$117&lt;&gt;"NS",$BS$117&lt;&gt;"NA",$BS$117&gt;=0,Z513="NA"),
AND($BS$117&lt;&gt;"NS",$BS$117&lt;&gt;"NA",$BS$117=0,Z513="NS")),1,0)))</f>
        <v>0</v>
      </c>
      <c r="CR513" s="202">
        <f t="shared" ref="CR513" si="1184">IF($AH$96=$AJ$96,0,
IF(OR(AND($BS$117="NS",AA513&lt;&gt;"NA",OR(AA513="NS",AA513=0)),AND($BS$117="NA",AA513&lt;&gt;"NS",OR(AA513="NA",AA513=0))),0,
IF(OR(AND($BS$117&lt;&gt;"NS",$BS$117&lt;&gt;"NA",AA513&lt;&gt;"NS",AA513&lt;&gt;"NA",AA513&gt;$BS$117),
AND(AA513&gt;0,OR($BS$117="NS",$BS$117="NA")),
AND($BS$117&lt;&gt;"NS",$BS$117&lt;&gt;"NA",$BS$117&gt;=0,AA513="NA"),
AND($BS$117&lt;&gt;"NS",$BS$117&lt;&gt;"NA",$BS$117=0,AA513="NS")),1,0)))</f>
        <v>0</v>
      </c>
      <c r="CS513" s="202">
        <f t="shared" ref="CS513" si="1185">IF($AH$96=$AJ$96,0,
IF(OR(AND($BS$117="NS",AB513&lt;&gt;"NA",OR(AB513="NS",AB513=0)),AND($BS$117="NA",AB513&lt;&gt;"NS",OR(AB513="NA",AB513=0))),0,
IF(OR(AND($BS$117&lt;&gt;"NS",$BS$117&lt;&gt;"NA",AB513&lt;&gt;"NS",AB513&lt;&gt;"NA",AB513&gt;$BS$117),
AND(AB513&gt;0,OR($BS$117="NS",$BS$117="NA")),
AND($BS$117&lt;&gt;"NS",$BS$117&lt;&gt;"NA",$BS$117&gt;=0,AB513="NA"),
AND($BS$117&lt;&gt;"NS",$BS$117&lt;&gt;"NA",$BS$117=0,AB513="NS")),1,0)))</f>
        <v>0</v>
      </c>
      <c r="CT513" s="202">
        <f t="shared" ref="CT513" si="1186">IF($AH$96=$AJ$96,0,
IF(OR(AND($BS$117="NS",AC513&lt;&gt;"NA",OR(AC513="NS",AC513=0)),AND($BS$117="NA",AC513&lt;&gt;"NS",OR(AC513="NA",AC513=0))),0,
IF(OR(AND($BS$117&lt;&gt;"NS",$BS$117&lt;&gt;"NA",AC513&lt;&gt;"NS",AC513&lt;&gt;"NA",AC513&gt;$BS$117),
AND(AC513&gt;0,OR($BS$117="NS",$BS$117="NA")),
AND($BS$117&lt;&gt;"NS",$BS$117&lt;&gt;"NA",$BS$117&gt;=0,AC513="NA"),
AND($BS$117&lt;&gt;"NS",$BS$117&lt;&gt;"NA",$BS$117=0,AC513="NS")),1,0)))</f>
        <v>0</v>
      </c>
      <c r="CU513" s="202">
        <f t="shared" ref="CU513" si="1187">IF($AH$96=$AJ$96,0,
IF(OR(AND($BS$117="NS",AD513&lt;&gt;"NA",OR(AD513="NS",AD513=0)),AND($BS$117="NA",AD513&lt;&gt;"NS",OR(AD513="NA",AD513=0))),0,
IF(OR(AND($BS$117&lt;&gt;"NS",$BS$117&lt;&gt;"NA",AD513&lt;&gt;"NS",AD513&lt;&gt;"NA",AD513&gt;$BS$117),
AND(AD513&gt;0,OR($BS$117="NS",$BS$117="NA")),
AND($BS$117&lt;&gt;"NS",$BS$117&lt;&gt;"NA",$BS$117&gt;=0,AD513="NA"),
AND($BS$117&lt;&gt;"NS",$BS$117&lt;&gt;"NA",$BS$117=0,AD513="NS")),1,0)))</f>
        <v>0</v>
      </c>
      <c r="CY513" s="563">
        <f t="shared" si="935"/>
        <v>0</v>
      </c>
      <c r="CZ513" s="563"/>
    </row>
    <row r="514" spans="1:104" s="211" customFormat="1" ht="15" customHeight="1">
      <c r="A514" s="18"/>
      <c r="B514" s="51"/>
      <c r="C514" s="48" t="s">
        <v>5013</v>
      </c>
      <c r="D514" s="580" t="str">
        <f>IF(CNGE_2024_M3_Secc1!D65="","",CNGE_2024_M3_Secc1!D65)</f>
        <v/>
      </c>
      <c r="E514" s="580"/>
      <c r="F514" s="580"/>
      <c r="G514" s="580"/>
      <c r="H514" s="580"/>
      <c r="I514" s="103"/>
      <c r="J514" s="103"/>
      <c r="K514" s="103"/>
      <c r="L514" s="103"/>
      <c r="M514" s="103"/>
      <c r="N514" s="103"/>
      <c r="O514" s="103"/>
      <c r="P514" s="103"/>
      <c r="Q514" s="103"/>
      <c r="R514" s="103"/>
      <c r="S514" s="103"/>
      <c r="T514" s="103"/>
      <c r="U514" s="103"/>
      <c r="V514" s="103"/>
      <c r="W514" s="103"/>
      <c r="X514" s="103"/>
      <c r="Y514" s="103"/>
      <c r="Z514" s="103"/>
      <c r="AA514" s="103"/>
      <c r="AB514" s="103"/>
      <c r="AC514" s="103"/>
      <c r="AD514" s="103"/>
      <c r="AE514" s="213"/>
      <c r="AF514" s="210"/>
      <c r="AV514" s="202" t="e" cm="1">
        <f t="array" ref="AV514">IF(CNGE_2024_M3_Secc1!$AO$111=CNGE_2024_M3_Secc1!$AQ$111,O,IF(CNGE_2024_M3_Secc1!I183="",1,0))</f>
        <v>#NAME?</v>
      </c>
      <c r="AW514" s="202" t="e" cm="1">
        <f t="array" ref="AW514">IF(CNGE_2024_M3_Secc1!$AO$111=CNGE_2024_M3_Secc1!$AQ$111,O,IF(CNGE_2024_M3_Secc1!J183="",1,0))</f>
        <v>#NAME?</v>
      </c>
      <c r="AX514" s="202" t="e" cm="1">
        <f t="array" ref="AX514">IF(CNGE_2024_M3_Secc1!$AO$111=CNGE_2024_M3_Secc1!$AQ$111,O,IF(CNGE_2024_M3_Secc1!K183="",1,0))</f>
        <v>#NAME?</v>
      </c>
      <c r="AY514" s="202" t="e" cm="1">
        <f t="array" ref="AY514">IF(CNGE_2024_M3_Secc1!$AO$111=CNGE_2024_M3_Secc1!$AQ$111,O,IF(CNGE_2024_M3_Secc1!L183="",1,0))</f>
        <v>#NAME?</v>
      </c>
      <c r="AZ514" s="202" t="e" cm="1">
        <f t="array" ref="AZ514">IF(CNGE_2024_M3_Secc1!$AO$111=CNGE_2024_M3_Secc1!$AQ$111,O,IF(CNGE_2024_M3_Secc1!M183="",1,0))</f>
        <v>#NAME?</v>
      </c>
      <c r="BA514" s="202" t="e" cm="1">
        <f t="array" ref="BA514">IF(CNGE_2024_M3_Secc1!$AO$111=CNGE_2024_M3_Secc1!$AQ$111,O,IF(CNGE_2024_M3_Secc1!N183="",1,0))</f>
        <v>#NAME?</v>
      </c>
      <c r="BB514" s="202" t="e" cm="1">
        <f t="array" ref="BB514">IF(CNGE_2024_M3_Secc1!$AO$111=CNGE_2024_M3_Secc1!$AQ$111,O,IF(CNGE_2024_M3_Secc1!O183="",1,0))</f>
        <v>#NAME?</v>
      </c>
      <c r="BC514" s="202" t="e" cm="1">
        <f t="array" ref="BC514">IF(CNGE_2024_M3_Secc1!$AO$111=CNGE_2024_M3_Secc1!$AQ$111,O,IF(CNGE_2024_M3_Secc1!P183="",1,0))</f>
        <v>#NAME?</v>
      </c>
      <c r="BD514" s="202" t="e" cm="1">
        <f t="array" ref="BD514">IF(CNGE_2024_M3_Secc1!$AO$111=CNGE_2024_M3_Secc1!$AQ$111,O,IF(CNGE_2024_M3_Secc1!Q183="",1,0))</f>
        <v>#NAME?</v>
      </c>
      <c r="BE514" s="202" t="e" cm="1">
        <f t="array" ref="BE514">IF(CNGE_2024_M3_Secc1!$AO$111=CNGE_2024_M3_Secc1!$AQ$111,O,IF(CNGE_2024_M3_Secc1!R183="",1,0))</f>
        <v>#NAME?</v>
      </c>
      <c r="BF514" s="202" t="e" cm="1">
        <f t="array" ref="BF514">IF(CNGE_2024_M3_Secc1!$AO$111=CNGE_2024_M3_Secc1!$AQ$111,O,IF(CNGE_2024_M3_Secc1!S183="",1,0))</f>
        <v>#NAME?</v>
      </c>
      <c r="BG514" s="202" t="e" cm="1">
        <f t="array" ref="BG514">IF(CNGE_2024_M3_Secc1!$AO$111=CNGE_2024_M3_Secc1!$AQ$111,O,IF(CNGE_2024_M3_Secc1!T183="",1,0))</f>
        <v>#NAME?</v>
      </c>
      <c r="BH514" s="202" t="e" cm="1">
        <f t="array" ref="BH514">IF(CNGE_2024_M3_Secc1!$AO$111=CNGE_2024_M3_Secc1!$AQ$111,O,IF(CNGE_2024_M3_Secc1!U183="",1,0))</f>
        <v>#NAME?</v>
      </c>
      <c r="BI514" s="202" t="e" cm="1">
        <f t="array" ref="BI514">IF(CNGE_2024_M3_Secc1!$AO$111=CNGE_2024_M3_Secc1!$AQ$111,O,IF(CNGE_2024_M3_Secc1!V183="",1,0))</f>
        <v>#NAME?</v>
      </c>
      <c r="BJ514" s="202" t="e" cm="1">
        <f t="array" ref="BJ514">IF(CNGE_2024_M3_Secc1!$AO$111=CNGE_2024_M3_Secc1!$AQ$111,O,IF(CNGE_2024_M3_Secc1!W183="",1,0))</f>
        <v>#NAME?</v>
      </c>
      <c r="BK514" s="202" t="e" cm="1">
        <f t="array" ref="BK514">IF(CNGE_2024_M3_Secc1!$AO$111=CNGE_2024_M3_Secc1!$AQ$111,O,IF(CNGE_2024_M3_Secc1!X183="",1,0))</f>
        <v>#NAME?</v>
      </c>
      <c r="BL514" s="202" t="e" cm="1">
        <f t="array" ref="BL514">IF(CNGE_2024_M3_Secc1!$AO$111=CNGE_2024_M3_Secc1!$AQ$111,O,IF(CNGE_2024_M3_Secc1!Y183="",1,0))</f>
        <v>#NAME?</v>
      </c>
      <c r="BM514" s="202" t="e" cm="1">
        <f t="array" ref="BM514">IF(CNGE_2024_M3_Secc1!$AO$111=CNGE_2024_M3_Secc1!$AQ$111,O,IF(CNGE_2024_M3_Secc1!Z183="",1,0))</f>
        <v>#NAME?</v>
      </c>
      <c r="BN514" s="202" t="e" cm="1">
        <f t="array" ref="BN514">IF(CNGE_2024_M3_Secc1!$AO$111=CNGE_2024_M3_Secc1!$AQ$111,O,IF(CNGE_2024_M3_Secc1!AA183="",1,0))</f>
        <v>#NAME?</v>
      </c>
      <c r="BO514" s="202" t="e" cm="1">
        <f t="array" ref="BO514">IF(CNGE_2024_M3_Secc1!$AO$111=CNGE_2024_M3_Secc1!$AQ$111,O,IF(CNGE_2024_M3_Secc1!AB183="",1,0))</f>
        <v>#NAME?</v>
      </c>
      <c r="BP514" s="202" t="e" cm="1">
        <f t="array" ref="BP514">IF(CNGE_2024_M3_Secc1!$AO$111=CNGE_2024_M3_Secc1!$AQ$111,O,IF(CNGE_2024_M3_Secc1!AC183="",1,0))</f>
        <v>#NAME?</v>
      </c>
      <c r="BQ514" s="202" t="e" cm="1">
        <f t="array" ref="BQ514">IF(CNGE_2024_M3_Secc1!$AO$111=CNGE_2024_M3_Secc1!$AQ$111,O,IF(CNGE_2024_M3_Secc1!AD183="",1,0))</f>
        <v>#NAME?</v>
      </c>
      <c r="BZ514" s="202">
        <f>IF($AH$96=$AJ$96,0,
IF(OR(AND($BS$118="NS",I514&lt;&gt;"NA",OR(I514="NS",I514=0)),AND($BS$118="NA",I514&lt;&gt;"NS",OR(I514="NA",I514=0))),0,
IF(OR(AND($BS$118&lt;&gt;"NS",$BS$118&lt;&gt;"NA",I514&lt;&gt;"NS",I514&lt;&gt;"NA",I514&gt;$BS$118),
AND(I514&gt;0,OR($BS$118="NS",$BS$118="NA")),
AND($BS$118&lt;&gt;"NS",$BS$118&lt;&gt;"NA",$BS$118&gt;=0,I514="NA"),
AND($BS$118&lt;&gt;"NS",$BS$118&lt;&gt;"NA",$BS$118=0,I514="NS")),1,0)))</f>
        <v>0</v>
      </c>
      <c r="CA514" s="202">
        <f t="shared" ref="CA514" si="1188">IF($AH$96=$AJ$96,0,
IF(OR(AND($BS$118="NS",J514&lt;&gt;"NA",OR(J514="NS",J514=0)),AND($BS$118="NA",J514&lt;&gt;"NS",OR(J514="NA",J514=0))),0,
IF(OR(AND($BS$118&lt;&gt;"NS",$BS$118&lt;&gt;"NA",J514&lt;&gt;"NS",J514&lt;&gt;"NA",J514&gt;$BS$118),
AND(J514&gt;0,OR($BS$118="NS",$BS$118="NA")),
AND($BS$118&lt;&gt;"NS",$BS$118&lt;&gt;"NA",$BS$118&gt;=0,J514="NA"),
AND($BS$118&lt;&gt;"NS",$BS$118&lt;&gt;"NA",$BS$118=0,J514="NS")),1,0)))</f>
        <v>0</v>
      </c>
      <c r="CB514" s="202">
        <f t="shared" ref="CB514" si="1189">IF($AH$96=$AJ$96,0,
IF(OR(AND($BS$118="NS",K514&lt;&gt;"NA",OR(K514="NS",K514=0)),AND($BS$118="NA",K514&lt;&gt;"NS",OR(K514="NA",K514=0))),0,
IF(OR(AND($BS$118&lt;&gt;"NS",$BS$118&lt;&gt;"NA",K514&lt;&gt;"NS",K514&lt;&gt;"NA",K514&gt;$BS$118),
AND(K514&gt;0,OR($BS$118="NS",$BS$118="NA")),
AND($BS$118&lt;&gt;"NS",$BS$118&lt;&gt;"NA",$BS$118&gt;=0,K514="NA"),
AND($BS$118&lt;&gt;"NS",$BS$118&lt;&gt;"NA",$BS$118=0,K514="NS")),1,0)))</f>
        <v>0</v>
      </c>
      <c r="CC514" s="202">
        <f t="shared" ref="CC514" si="1190">IF($AH$96=$AJ$96,0,
IF(OR(AND($BS$118="NS",L514&lt;&gt;"NA",OR(L514="NS",L514=0)),AND($BS$118="NA",L514&lt;&gt;"NS",OR(L514="NA",L514=0))),0,
IF(OR(AND($BS$118&lt;&gt;"NS",$BS$118&lt;&gt;"NA",L514&lt;&gt;"NS",L514&lt;&gt;"NA",L514&gt;$BS$118),
AND(L514&gt;0,OR($BS$118="NS",$BS$118="NA")),
AND($BS$118&lt;&gt;"NS",$BS$118&lt;&gt;"NA",$BS$118&gt;=0,L514="NA"),
AND($BS$118&lt;&gt;"NS",$BS$118&lt;&gt;"NA",$BS$118=0,L514="NS")),1,0)))</f>
        <v>0</v>
      </c>
      <c r="CD514" s="202">
        <f t="shared" ref="CD514" si="1191">IF($AH$96=$AJ$96,0,
IF(OR(AND($BS$118="NS",M514&lt;&gt;"NA",OR(M514="NS",M514=0)),AND($BS$118="NA",M514&lt;&gt;"NS",OR(M514="NA",M514=0))),0,
IF(OR(AND($BS$118&lt;&gt;"NS",$BS$118&lt;&gt;"NA",M514&lt;&gt;"NS",M514&lt;&gt;"NA",M514&gt;$BS$118),
AND(M514&gt;0,OR($BS$118="NS",$BS$118="NA")),
AND($BS$118&lt;&gt;"NS",$BS$118&lt;&gt;"NA",$BS$118&gt;=0,M514="NA"),
AND($BS$118&lt;&gt;"NS",$BS$118&lt;&gt;"NA",$BS$118=0,M514="NS")),1,0)))</f>
        <v>0</v>
      </c>
      <c r="CE514" s="202">
        <f t="shared" ref="CE514" si="1192">IF($AH$96=$AJ$96,0,
IF(OR(AND($BS$118="NS",N514&lt;&gt;"NA",OR(N514="NS",N514=0)),AND($BS$118="NA",N514&lt;&gt;"NS",OR(N514="NA",N514=0))),0,
IF(OR(AND($BS$118&lt;&gt;"NS",$BS$118&lt;&gt;"NA",N514&lt;&gt;"NS",N514&lt;&gt;"NA",N514&gt;$BS$118),
AND(N514&gt;0,OR($BS$118="NS",$BS$118="NA")),
AND($BS$118&lt;&gt;"NS",$BS$118&lt;&gt;"NA",$BS$118&gt;=0,N514="NA"),
AND($BS$118&lt;&gt;"NS",$BS$118&lt;&gt;"NA",$BS$118=0,N514="NS")),1,0)))</f>
        <v>0</v>
      </c>
      <c r="CF514" s="202">
        <f t="shared" ref="CF514" si="1193">IF($AH$96=$AJ$96,0,
IF(OR(AND($BS$118="NS",O514&lt;&gt;"NA",OR(O514="NS",O514=0)),AND($BS$118="NA",O514&lt;&gt;"NS",OR(O514="NA",O514=0))),0,
IF(OR(AND($BS$118&lt;&gt;"NS",$BS$118&lt;&gt;"NA",O514&lt;&gt;"NS",O514&lt;&gt;"NA",O514&gt;$BS$118),
AND(O514&gt;0,OR($BS$118="NS",$BS$118="NA")),
AND($BS$118&lt;&gt;"NS",$BS$118&lt;&gt;"NA",$BS$118&gt;=0,O514="NA"),
AND($BS$118&lt;&gt;"NS",$BS$118&lt;&gt;"NA",$BS$118=0,O514="NS")),1,0)))</f>
        <v>0</v>
      </c>
      <c r="CG514" s="202">
        <f t="shared" ref="CG514" si="1194">IF($AH$96=$AJ$96,0,
IF(OR(AND($BS$118="NS",P514&lt;&gt;"NA",OR(P514="NS",P514=0)),AND($BS$118="NA",P514&lt;&gt;"NS",OR(P514="NA",P514=0))),0,
IF(OR(AND($BS$118&lt;&gt;"NS",$BS$118&lt;&gt;"NA",P514&lt;&gt;"NS",P514&lt;&gt;"NA",P514&gt;$BS$118),
AND(P514&gt;0,OR($BS$118="NS",$BS$118="NA")),
AND($BS$118&lt;&gt;"NS",$BS$118&lt;&gt;"NA",$BS$118&gt;=0,P514="NA"),
AND($BS$118&lt;&gt;"NS",$BS$118&lt;&gt;"NA",$BS$118=0,P514="NS")),1,0)))</f>
        <v>0</v>
      </c>
      <c r="CH514" s="202">
        <f t="shared" ref="CH514" si="1195">IF($AH$96=$AJ$96,0,
IF(OR(AND($BS$118="NS",Q514&lt;&gt;"NA",OR(Q514="NS",Q514=0)),AND($BS$118="NA",Q514&lt;&gt;"NS",OR(Q514="NA",Q514=0))),0,
IF(OR(AND($BS$118&lt;&gt;"NS",$BS$118&lt;&gt;"NA",Q514&lt;&gt;"NS",Q514&lt;&gt;"NA",Q514&gt;$BS$118),
AND(Q514&gt;0,OR($BS$118="NS",$BS$118="NA")),
AND($BS$118&lt;&gt;"NS",$BS$118&lt;&gt;"NA",$BS$118&gt;=0,Q514="NA"),
AND($BS$118&lt;&gt;"NS",$BS$118&lt;&gt;"NA",$BS$118=0,Q514="NS")),1,0)))</f>
        <v>0</v>
      </c>
      <c r="CI514" s="202">
        <f t="shared" ref="CI514" si="1196">IF($AH$96=$AJ$96,0,
IF(OR(AND($BS$118="NS",R514&lt;&gt;"NA",OR(R514="NS",R514=0)),AND($BS$118="NA",R514&lt;&gt;"NS",OR(R514="NA",R514=0))),0,
IF(OR(AND($BS$118&lt;&gt;"NS",$BS$118&lt;&gt;"NA",R514&lt;&gt;"NS",R514&lt;&gt;"NA",R514&gt;$BS$118),
AND(R514&gt;0,OR($BS$118="NS",$BS$118="NA")),
AND($BS$118&lt;&gt;"NS",$BS$118&lt;&gt;"NA",$BS$118&gt;=0,R514="NA"),
AND($BS$118&lt;&gt;"NS",$BS$118&lt;&gt;"NA",$BS$118=0,R514="NS")),1,0)))</f>
        <v>0</v>
      </c>
      <c r="CJ514" s="202">
        <f t="shared" ref="CJ514" si="1197">IF($AH$96=$AJ$96,0,
IF(OR(AND($BS$118="NS",S514&lt;&gt;"NA",OR(S514="NS",S514=0)),AND($BS$118="NA",S514&lt;&gt;"NS",OR(S514="NA",S514=0))),0,
IF(OR(AND($BS$118&lt;&gt;"NS",$BS$118&lt;&gt;"NA",S514&lt;&gt;"NS",S514&lt;&gt;"NA",S514&gt;$BS$118),
AND(S514&gt;0,OR($BS$118="NS",$BS$118="NA")),
AND($BS$118&lt;&gt;"NS",$BS$118&lt;&gt;"NA",$BS$118&gt;=0,S514="NA"),
AND($BS$118&lt;&gt;"NS",$BS$118&lt;&gt;"NA",$BS$118=0,S514="NS")),1,0)))</f>
        <v>0</v>
      </c>
      <c r="CK514" s="202">
        <f t="shared" ref="CK514" si="1198">IF($AH$96=$AJ$96,0,
IF(OR(AND($BS$118="NS",T514&lt;&gt;"NA",OR(T514="NS",T514=0)),AND($BS$118="NA",T514&lt;&gt;"NS",OR(T514="NA",T514=0))),0,
IF(OR(AND($BS$118&lt;&gt;"NS",$BS$118&lt;&gt;"NA",T514&lt;&gt;"NS",T514&lt;&gt;"NA",T514&gt;$BS$118),
AND(T514&gt;0,OR($BS$118="NS",$BS$118="NA")),
AND($BS$118&lt;&gt;"NS",$BS$118&lt;&gt;"NA",$BS$118&gt;=0,T514="NA"),
AND($BS$118&lt;&gt;"NS",$BS$118&lt;&gt;"NA",$BS$118=0,T514="NS")),1,0)))</f>
        <v>0</v>
      </c>
      <c r="CL514" s="202">
        <f t="shared" ref="CL514" si="1199">IF($AH$96=$AJ$96,0,
IF(OR(AND($BS$118="NS",U514&lt;&gt;"NA",OR(U514="NS",U514=0)),AND($BS$118="NA",U514&lt;&gt;"NS",OR(U514="NA",U514=0))),0,
IF(OR(AND($BS$118&lt;&gt;"NS",$BS$118&lt;&gt;"NA",U514&lt;&gt;"NS",U514&lt;&gt;"NA",U514&gt;$BS$118),
AND(U514&gt;0,OR($BS$118="NS",$BS$118="NA")),
AND($BS$118&lt;&gt;"NS",$BS$118&lt;&gt;"NA",$BS$118&gt;=0,U514="NA"),
AND($BS$118&lt;&gt;"NS",$BS$118&lt;&gt;"NA",$BS$118=0,U514="NS")),1,0)))</f>
        <v>0</v>
      </c>
      <c r="CM514" s="202">
        <f t="shared" ref="CM514" si="1200">IF($AH$96=$AJ$96,0,
IF(OR(AND($BS$118="NS",V514&lt;&gt;"NA",OR(V514="NS",V514=0)),AND($BS$118="NA",V514&lt;&gt;"NS",OR(V514="NA",V514=0))),0,
IF(OR(AND($BS$118&lt;&gt;"NS",$BS$118&lt;&gt;"NA",V514&lt;&gt;"NS",V514&lt;&gt;"NA",V514&gt;$BS$118),
AND(V514&gt;0,OR($BS$118="NS",$BS$118="NA")),
AND($BS$118&lt;&gt;"NS",$BS$118&lt;&gt;"NA",$BS$118&gt;=0,V514="NA"),
AND($BS$118&lt;&gt;"NS",$BS$118&lt;&gt;"NA",$BS$118=0,V514="NS")),1,0)))</f>
        <v>0</v>
      </c>
      <c r="CN514" s="202">
        <f t="shared" ref="CN514" si="1201">IF($AH$96=$AJ$96,0,
IF(OR(AND($BS$118="NS",W514&lt;&gt;"NA",OR(W514="NS",W514=0)),AND($BS$118="NA",W514&lt;&gt;"NS",OR(W514="NA",W514=0))),0,
IF(OR(AND($BS$118&lt;&gt;"NS",$BS$118&lt;&gt;"NA",W514&lt;&gt;"NS",W514&lt;&gt;"NA",W514&gt;$BS$118),
AND(W514&gt;0,OR($BS$118="NS",$BS$118="NA")),
AND($BS$118&lt;&gt;"NS",$BS$118&lt;&gt;"NA",$BS$118&gt;=0,W514="NA"),
AND($BS$118&lt;&gt;"NS",$BS$118&lt;&gt;"NA",$BS$118=0,W514="NS")),1,0)))</f>
        <v>0</v>
      </c>
      <c r="CO514" s="202">
        <f t="shared" ref="CO514" si="1202">IF($AH$96=$AJ$96,0,
IF(OR(AND($BS$118="NS",X514&lt;&gt;"NA",OR(X514="NS",X514=0)),AND($BS$118="NA",X514&lt;&gt;"NS",OR(X514="NA",X514=0))),0,
IF(OR(AND($BS$118&lt;&gt;"NS",$BS$118&lt;&gt;"NA",X514&lt;&gt;"NS",X514&lt;&gt;"NA",X514&gt;$BS$118),
AND(X514&gt;0,OR($BS$118="NS",$BS$118="NA")),
AND($BS$118&lt;&gt;"NS",$BS$118&lt;&gt;"NA",$BS$118&gt;=0,X514="NA"),
AND($BS$118&lt;&gt;"NS",$BS$118&lt;&gt;"NA",$BS$118=0,X514="NS")),1,0)))</f>
        <v>0</v>
      </c>
      <c r="CP514" s="202">
        <f t="shared" ref="CP514" si="1203">IF($AH$96=$AJ$96,0,
IF(OR(AND($BS$118="NS",Y514&lt;&gt;"NA",OR(Y514="NS",Y514=0)),AND($BS$118="NA",Y514&lt;&gt;"NS",OR(Y514="NA",Y514=0))),0,
IF(OR(AND($BS$118&lt;&gt;"NS",$BS$118&lt;&gt;"NA",Y514&lt;&gt;"NS",Y514&lt;&gt;"NA",Y514&gt;$BS$118),
AND(Y514&gt;0,OR($BS$118="NS",$BS$118="NA")),
AND($BS$118&lt;&gt;"NS",$BS$118&lt;&gt;"NA",$BS$118&gt;=0,Y514="NA"),
AND($BS$118&lt;&gt;"NS",$BS$118&lt;&gt;"NA",$BS$118=0,Y514="NS")),1,0)))</f>
        <v>0</v>
      </c>
      <c r="CQ514" s="202">
        <f t="shared" ref="CQ514" si="1204">IF($AH$96=$AJ$96,0,
IF(OR(AND($BS$118="NS",Z514&lt;&gt;"NA",OR(Z514="NS",Z514=0)),AND($BS$118="NA",Z514&lt;&gt;"NS",OR(Z514="NA",Z514=0))),0,
IF(OR(AND($BS$118&lt;&gt;"NS",$BS$118&lt;&gt;"NA",Z514&lt;&gt;"NS",Z514&lt;&gt;"NA",Z514&gt;$BS$118),
AND(Z514&gt;0,OR($BS$118="NS",$BS$118="NA")),
AND($BS$118&lt;&gt;"NS",$BS$118&lt;&gt;"NA",$BS$118&gt;=0,Z514="NA"),
AND($BS$118&lt;&gt;"NS",$BS$118&lt;&gt;"NA",$BS$118=0,Z514="NS")),1,0)))</f>
        <v>0</v>
      </c>
      <c r="CR514" s="202">
        <f t="shared" ref="CR514" si="1205">IF($AH$96=$AJ$96,0,
IF(OR(AND($BS$118="NS",AA514&lt;&gt;"NA",OR(AA514="NS",AA514=0)),AND($BS$118="NA",AA514&lt;&gt;"NS",OR(AA514="NA",AA514=0))),0,
IF(OR(AND($BS$118&lt;&gt;"NS",$BS$118&lt;&gt;"NA",AA514&lt;&gt;"NS",AA514&lt;&gt;"NA",AA514&gt;$BS$118),
AND(AA514&gt;0,OR($BS$118="NS",$BS$118="NA")),
AND($BS$118&lt;&gt;"NS",$BS$118&lt;&gt;"NA",$BS$118&gt;=0,AA514="NA"),
AND($BS$118&lt;&gt;"NS",$BS$118&lt;&gt;"NA",$BS$118=0,AA514="NS")),1,0)))</f>
        <v>0</v>
      </c>
      <c r="CS514" s="202">
        <f t="shared" ref="CS514" si="1206">IF($AH$96=$AJ$96,0,
IF(OR(AND($BS$118="NS",AB514&lt;&gt;"NA",OR(AB514="NS",AB514=0)),AND($BS$118="NA",AB514&lt;&gt;"NS",OR(AB514="NA",AB514=0))),0,
IF(OR(AND($BS$118&lt;&gt;"NS",$BS$118&lt;&gt;"NA",AB514&lt;&gt;"NS",AB514&lt;&gt;"NA",AB514&gt;$BS$118),
AND(AB514&gt;0,OR($BS$118="NS",$BS$118="NA")),
AND($BS$118&lt;&gt;"NS",$BS$118&lt;&gt;"NA",$BS$118&gt;=0,AB514="NA"),
AND($BS$118&lt;&gt;"NS",$BS$118&lt;&gt;"NA",$BS$118=0,AB514="NS")),1,0)))</f>
        <v>0</v>
      </c>
      <c r="CT514" s="202">
        <f t="shared" ref="CT514" si="1207">IF($AH$96=$AJ$96,0,
IF(OR(AND($BS$118="NS",AC514&lt;&gt;"NA",OR(AC514="NS",AC514=0)),AND($BS$118="NA",AC514&lt;&gt;"NS",OR(AC514="NA",AC514=0))),0,
IF(OR(AND($BS$118&lt;&gt;"NS",$BS$118&lt;&gt;"NA",AC514&lt;&gt;"NS",AC514&lt;&gt;"NA",AC514&gt;$BS$118),
AND(AC514&gt;0,OR($BS$118="NS",$BS$118="NA")),
AND($BS$118&lt;&gt;"NS",$BS$118&lt;&gt;"NA",$BS$118&gt;=0,AC514="NA"),
AND($BS$118&lt;&gt;"NS",$BS$118&lt;&gt;"NA",$BS$118=0,AC514="NS")),1,0)))</f>
        <v>0</v>
      </c>
      <c r="CU514" s="202">
        <f t="shared" ref="CU514" si="1208">IF($AH$96=$AJ$96,0,
IF(OR(AND($BS$118="NS",AD514&lt;&gt;"NA",OR(AD514="NS",AD514=0)),AND($BS$118="NA",AD514&lt;&gt;"NS",OR(AD514="NA",AD514=0))),0,
IF(OR(AND($BS$118&lt;&gt;"NS",$BS$118&lt;&gt;"NA",AD514&lt;&gt;"NS",AD514&lt;&gt;"NA",AD514&gt;$BS$118),
AND(AD514&gt;0,OR($BS$118="NS",$BS$118="NA")),
AND($BS$118&lt;&gt;"NS",$BS$118&lt;&gt;"NA",$BS$118&gt;=0,AD514="NA"),
AND($BS$118&lt;&gt;"NS",$BS$118&lt;&gt;"NA",$BS$118=0,AD514="NS")),1,0)))</f>
        <v>0</v>
      </c>
      <c r="CY514" s="563">
        <f t="shared" si="935"/>
        <v>0</v>
      </c>
      <c r="CZ514" s="563"/>
    </row>
    <row r="515" spans="1:104" s="211" customFormat="1" ht="15" customHeight="1">
      <c r="A515" s="18"/>
      <c r="B515" s="51"/>
      <c r="C515" s="48" t="s">
        <v>5014</v>
      </c>
      <c r="D515" s="580" t="str">
        <f>IF(CNGE_2024_M3_Secc1!D66="","",CNGE_2024_M3_Secc1!D66)</f>
        <v/>
      </c>
      <c r="E515" s="580"/>
      <c r="F515" s="580"/>
      <c r="G515" s="580"/>
      <c r="H515" s="580"/>
      <c r="I515" s="103"/>
      <c r="J515" s="103"/>
      <c r="K515" s="103"/>
      <c r="L515" s="103"/>
      <c r="M515" s="103"/>
      <c r="N515" s="103"/>
      <c r="O515" s="103"/>
      <c r="P515" s="103"/>
      <c r="Q515" s="103"/>
      <c r="R515" s="103"/>
      <c r="S515" s="103"/>
      <c r="T515" s="103"/>
      <c r="U515" s="103"/>
      <c r="V515" s="103"/>
      <c r="W515" s="103"/>
      <c r="X515" s="103"/>
      <c r="Y515" s="103"/>
      <c r="Z515" s="103"/>
      <c r="AA515" s="103"/>
      <c r="AB515" s="103"/>
      <c r="AC515" s="103"/>
      <c r="AD515" s="103"/>
      <c r="AE515" s="213"/>
      <c r="AF515" s="210"/>
      <c r="AV515" s="202" t="e" cm="1">
        <f t="array" ref="AV515">IF(CNGE_2024_M3_Secc1!$AO$111=CNGE_2024_M3_Secc1!$AQ$111,O,IF(CNGE_2024_M3_Secc1!I184="",1,0))</f>
        <v>#NAME?</v>
      </c>
      <c r="AW515" s="202" t="e" cm="1">
        <f t="array" ref="AW515">IF(CNGE_2024_M3_Secc1!$AO$111=CNGE_2024_M3_Secc1!$AQ$111,O,IF(CNGE_2024_M3_Secc1!J184="",1,0))</f>
        <v>#NAME?</v>
      </c>
      <c r="AX515" s="202" t="e" cm="1">
        <f t="array" ref="AX515">IF(CNGE_2024_M3_Secc1!$AO$111=CNGE_2024_M3_Secc1!$AQ$111,O,IF(CNGE_2024_M3_Secc1!K184="",1,0))</f>
        <v>#NAME?</v>
      </c>
      <c r="AY515" s="202" t="e" cm="1">
        <f t="array" ref="AY515">IF(CNGE_2024_M3_Secc1!$AO$111=CNGE_2024_M3_Secc1!$AQ$111,O,IF(CNGE_2024_M3_Secc1!L184="",1,0))</f>
        <v>#NAME?</v>
      </c>
      <c r="AZ515" s="202" t="e" cm="1">
        <f t="array" ref="AZ515">IF(CNGE_2024_M3_Secc1!$AO$111=CNGE_2024_M3_Secc1!$AQ$111,O,IF(CNGE_2024_M3_Secc1!M184="",1,0))</f>
        <v>#NAME?</v>
      </c>
      <c r="BA515" s="202" t="e" cm="1">
        <f t="array" ref="BA515">IF(CNGE_2024_M3_Secc1!$AO$111=CNGE_2024_M3_Secc1!$AQ$111,O,IF(CNGE_2024_M3_Secc1!N184="",1,0))</f>
        <v>#NAME?</v>
      </c>
      <c r="BB515" s="202" t="e" cm="1">
        <f t="array" ref="BB515">IF(CNGE_2024_M3_Secc1!$AO$111=CNGE_2024_M3_Secc1!$AQ$111,O,IF(CNGE_2024_M3_Secc1!O184="",1,0))</f>
        <v>#NAME?</v>
      </c>
      <c r="BC515" s="202" t="e" cm="1">
        <f t="array" ref="BC515">IF(CNGE_2024_M3_Secc1!$AO$111=CNGE_2024_M3_Secc1!$AQ$111,O,IF(CNGE_2024_M3_Secc1!P184="",1,0))</f>
        <v>#NAME?</v>
      </c>
      <c r="BD515" s="202" t="e" cm="1">
        <f t="array" ref="BD515">IF(CNGE_2024_M3_Secc1!$AO$111=CNGE_2024_M3_Secc1!$AQ$111,O,IF(CNGE_2024_M3_Secc1!Q184="",1,0))</f>
        <v>#NAME?</v>
      </c>
      <c r="BE515" s="202" t="e" cm="1">
        <f t="array" ref="BE515">IF(CNGE_2024_M3_Secc1!$AO$111=CNGE_2024_M3_Secc1!$AQ$111,O,IF(CNGE_2024_M3_Secc1!R184="",1,0))</f>
        <v>#NAME?</v>
      </c>
      <c r="BF515" s="202" t="e" cm="1">
        <f t="array" ref="BF515">IF(CNGE_2024_M3_Secc1!$AO$111=CNGE_2024_M3_Secc1!$AQ$111,O,IF(CNGE_2024_M3_Secc1!S184="",1,0))</f>
        <v>#NAME?</v>
      </c>
      <c r="BG515" s="202" t="e" cm="1">
        <f t="array" ref="BG515">IF(CNGE_2024_M3_Secc1!$AO$111=CNGE_2024_M3_Secc1!$AQ$111,O,IF(CNGE_2024_M3_Secc1!T184="",1,0))</f>
        <v>#NAME?</v>
      </c>
      <c r="BH515" s="202" t="e" cm="1">
        <f t="array" ref="BH515">IF(CNGE_2024_M3_Secc1!$AO$111=CNGE_2024_M3_Secc1!$AQ$111,O,IF(CNGE_2024_M3_Secc1!U184="",1,0))</f>
        <v>#NAME?</v>
      </c>
      <c r="BI515" s="202" t="e" cm="1">
        <f t="array" ref="BI515">IF(CNGE_2024_M3_Secc1!$AO$111=CNGE_2024_M3_Secc1!$AQ$111,O,IF(CNGE_2024_M3_Secc1!V184="",1,0))</f>
        <v>#NAME?</v>
      </c>
      <c r="BJ515" s="202" t="e" cm="1">
        <f t="array" ref="BJ515">IF(CNGE_2024_M3_Secc1!$AO$111=CNGE_2024_M3_Secc1!$AQ$111,O,IF(CNGE_2024_M3_Secc1!W184="",1,0))</f>
        <v>#NAME?</v>
      </c>
      <c r="BK515" s="202" t="e" cm="1">
        <f t="array" ref="BK515">IF(CNGE_2024_M3_Secc1!$AO$111=CNGE_2024_M3_Secc1!$AQ$111,O,IF(CNGE_2024_M3_Secc1!X184="",1,0))</f>
        <v>#NAME?</v>
      </c>
      <c r="BL515" s="202" t="e" cm="1">
        <f t="array" ref="BL515">IF(CNGE_2024_M3_Secc1!$AO$111=CNGE_2024_M3_Secc1!$AQ$111,O,IF(CNGE_2024_M3_Secc1!Y184="",1,0))</f>
        <v>#NAME?</v>
      </c>
      <c r="BM515" s="202" t="e" cm="1">
        <f t="array" ref="BM515">IF(CNGE_2024_M3_Secc1!$AO$111=CNGE_2024_M3_Secc1!$AQ$111,O,IF(CNGE_2024_M3_Secc1!Z184="",1,0))</f>
        <v>#NAME?</v>
      </c>
      <c r="BN515" s="202" t="e" cm="1">
        <f t="array" ref="BN515">IF(CNGE_2024_M3_Secc1!$AO$111=CNGE_2024_M3_Secc1!$AQ$111,O,IF(CNGE_2024_M3_Secc1!AA184="",1,0))</f>
        <v>#NAME?</v>
      </c>
      <c r="BO515" s="202" t="e" cm="1">
        <f t="array" ref="BO515">IF(CNGE_2024_M3_Secc1!$AO$111=CNGE_2024_M3_Secc1!$AQ$111,O,IF(CNGE_2024_M3_Secc1!AB184="",1,0))</f>
        <v>#NAME?</v>
      </c>
      <c r="BP515" s="202" t="e" cm="1">
        <f t="array" ref="BP515">IF(CNGE_2024_M3_Secc1!$AO$111=CNGE_2024_M3_Secc1!$AQ$111,O,IF(CNGE_2024_M3_Secc1!AC184="",1,0))</f>
        <v>#NAME?</v>
      </c>
      <c r="BQ515" s="202" t="e" cm="1">
        <f t="array" ref="BQ515">IF(CNGE_2024_M3_Secc1!$AO$111=CNGE_2024_M3_Secc1!$AQ$111,O,IF(CNGE_2024_M3_Secc1!AD184="",1,0))</f>
        <v>#NAME?</v>
      </c>
      <c r="BZ515" s="202">
        <f>IF($AH$96=$AJ$96,0,
IF(OR(AND($BS$119="NS",I515&lt;&gt;"NA",OR(I515="NS",I515=0)),AND($BS$119="NA",I515&lt;&gt;"NS",OR(I515="NA",I515=0))),0,
IF(OR(AND($BS$119&lt;&gt;"NS",$BS$119&lt;&gt;"NA",I515&lt;&gt;"NS",I515&lt;&gt;"NA",I515&gt;$BS$119),
AND(I515&gt;0,OR($BS$119="NS",$BS$119="NA")),
AND($BS$119&lt;&gt;"NS",$BS$119&lt;&gt;"NA",$BS$119&gt;=0,I515="NA"),
AND($BS$119&lt;&gt;"NS",$BS$119&lt;&gt;"NA",$BS$119=0,I515="NS")),1,0)))</f>
        <v>0</v>
      </c>
      <c r="CA515" s="202">
        <f t="shared" ref="CA515" si="1209">IF($AH$96=$AJ$96,0,
IF(OR(AND($BS$119="NS",J515&lt;&gt;"NA",OR(J515="NS",J515=0)),AND($BS$119="NA",J515&lt;&gt;"NS",OR(J515="NA",J515=0))),0,
IF(OR(AND($BS$119&lt;&gt;"NS",$BS$119&lt;&gt;"NA",J515&lt;&gt;"NS",J515&lt;&gt;"NA",J515&gt;$BS$119),
AND(J515&gt;0,OR($BS$119="NS",$BS$119="NA")),
AND($BS$119&lt;&gt;"NS",$BS$119&lt;&gt;"NA",$BS$119&gt;=0,J515="NA"),
AND($BS$119&lt;&gt;"NS",$BS$119&lt;&gt;"NA",$BS$119=0,J515="NS")),1,0)))</f>
        <v>0</v>
      </c>
      <c r="CB515" s="202">
        <f t="shared" ref="CB515" si="1210">IF($AH$96=$AJ$96,0,
IF(OR(AND($BS$119="NS",K515&lt;&gt;"NA",OR(K515="NS",K515=0)),AND($BS$119="NA",K515&lt;&gt;"NS",OR(K515="NA",K515=0))),0,
IF(OR(AND($BS$119&lt;&gt;"NS",$BS$119&lt;&gt;"NA",K515&lt;&gt;"NS",K515&lt;&gt;"NA",K515&gt;$BS$119),
AND(K515&gt;0,OR($BS$119="NS",$BS$119="NA")),
AND($BS$119&lt;&gt;"NS",$BS$119&lt;&gt;"NA",$BS$119&gt;=0,K515="NA"),
AND($BS$119&lt;&gt;"NS",$BS$119&lt;&gt;"NA",$BS$119=0,K515="NS")),1,0)))</f>
        <v>0</v>
      </c>
      <c r="CC515" s="202">
        <f t="shared" ref="CC515" si="1211">IF($AH$96=$AJ$96,0,
IF(OR(AND($BS$119="NS",L515&lt;&gt;"NA",OR(L515="NS",L515=0)),AND($BS$119="NA",L515&lt;&gt;"NS",OR(L515="NA",L515=0))),0,
IF(OR(AND($BS$119&lt;&gt;"NS",$BS$119&lt;&gt;"NA",L515&lt;&gt;"NS",L515&lt;&gt;"NA",L515&gt;$BS$119),
AND(L515&gt;0,OR($BS$119="NS",$BS$119="NA")),
AND($BS$119&lt;&gt;"NS",$BS$119&lt;&gt;"NA",$BS$119&gt;=0,L515="NA"),
AND($BS$119&lt;&gt;"NS",$BS$119&lt;&gt;"NA",$BS$119=0,L515="NS")),1,0)))</f>
        <v>0</v>
      </c>
      <c r="CD515" s="202">
        <f t="shared" ref="CD515" si="1212">IF($AH$96=$AJ$96,0,
IF(OR(AND($BS$119="NS",M515&lt;&gt;"NA",OR(M515="NS",M515=0)),AND($BS$119="NA",M515&lt;&gt;"NS",OR(M515="NA",M515=0))),0,
IF(OR(AND($BS$119&lt;&gt;"NS",$BS$119&lt;&gt;"NA",M515&lt;&gt;"NS",M515&lt;&gt;"NA",M515&gt;$BS$119),
AND(M515&gt;0,OR($BS$119="NS",$BS$119="NA")),
AND($BS$119&lt;&gt;"NS",$BS$119&lt;&gt;"NA",$BS$119&gt;=0,M515="NA"),
AND($BS$119&lt;&gt;"NS",$BS$119&lt;&gt;"NA",$BS$119=0,M515="NS")),1,0)))</f>
        <v>0</v>
      </c>
      <c r="CE515" s="202">
        <f t="shared" ref="CE515" si="1213">IF($AH$96=$AJ$96,0,
IF(OR(AND($BS$119="NS",N515&lt;&gt;"NA",OR(N515="NS",N515=0)),AND($BS$119="NA",N515&lt;&gt;"NS",OR(N515="NA",N515=0))),0,
IF(OR(AND($BS$119&lt;&gt;"NS",$BS$119&lt;&gt;"NA",N515&lt;&gt;"NS",N515&lt;&gt;"NA",N515&gt;$BS$119),
AND(N515&gt;0,OR($BS$119="NS",$BS$119="NA")),
AND($BS$119&lt;&gt;"NS",$BS$119&lt;&gt;"NA",$BS$119&gt;=0,N515="NA"),
AND($BS$119&lt;&gt;"NS",$BS$119&lt;&gt;"NA",$BS$119=0,N515="NS")),1,0)))</f>
        <v>0</v>
      </c>
      <c r="CF515" s="202">
        <f t="shared" ref="CF515" si="1214">IF($AH$96=$AJ$96,0,
IF(OR(AND($BS$119="NS",O515&lt;&gt;"NA",OR(O515="NS",O515=0)),AND($BS$119="NA",O515&lt;&gt;"NS",OR(O515="NA",O515=0))),0,
IF(OR(AND($BS$119&lt;&gt;"NS",$BS$119&lt;&gt;"NA",O515&lt;&gt;"NS",O515&lt;&gt;"NA",O515&gt;$BS$119),
AND(O515&gt;0,OR($BS$119="NS",$BS$119="NA")),
AND($BS$119&lt;&gt;"NS",$BS$119&lt;&gt;"NA",$BS$119&gt;=0,O515="NA"),
AND($BS$119&lt;&gt;"NS",$BS$119&lt;&gt;"NA",$BS$119=0,O515="NS")),1,0)))</f>
        <v>0</v>
      </c>
      <c r="CG515" s="202">
        <f t="shared" ref="CG515" si="1215">IF($AH$96=$AJ$96,0,
IF(OR(AND($BS$119="NS",P515&lt;&gt;"NA",OR(P515="NS",P515=0)),AND($BS$119="NA",P515&lt;&gt;"NS",OR(P515="NA",P515=0))),0,
IF(OR(AND($BS$119&lt;&gt;"NS",$BS$119&lt;&gt;"NA",P515&lt;&gt;"NS",P515&lt;&gt;"NA",P515&gt;$BS$119),
AND(P515&gt;0,OR($BS$119="NS",$BS$119="NA")),
AND($BS$119&lt;&gt;"NS",$BS$119&lt;&gt;"NA",$BS$119&gt;=0,P515="NA"),
AND($BS$119&lt;&gt;"NS",$BS$119&lt;&gt;"NA",$BS$119=0,P515="NS")),1,0)))</f>
        <v>0</v>
      </c>
      <c r="CH515" s="202">
        <f t="shared" ref="CH515" si="1216">IF($AH$96=$AJ$96,0,
IF(OR(AND($BS$119="NS",Q515&lt;&gt;"NA",OR(Q515="NS",Q515=0)),AND($BS$119="NA",Q515&lt;&gt;"NS",OR(Q515="NA",Q515=0))),0,
IF(OR(AND($BS$119&lt;&gt;"NS",$BS$119&lt;&gt;"NA",Q515&lt;&gt;"NS",Q515&lt;&gt;"NA",Q515&gt;$BS$119),
AND(Q515&gt;0,OR($BS$119="NS",$BS$119="NA")),
AND($BS$119&lt;&gt;"NS",$BS$119&lt;&gt;"NA",$BS$119&gt;=0,Q515="NA"),
AND($BS$119&lt;&gt;"NS",$BS$119&lt;&gt;"NA",$BS$119=0,Q515="NS")),1,0)))</f>
        <v>0</v>
      </c>
      <c r="CI515" s="202">
        <f t="shared" ref="CI515" si="1217">IF($AH$96=$AJ$96,0,
IF(OR(AND($BS$119="NS",R515&lt;&gt;"NA",OR(R515="NS",R515=0)),AND($BS$119="NA",R515&lt;&gt;"NS",OR(R515="NA",R515=0))),0,
IF(OR(AND($BS$119&lt;&gt;"NS",$BS$119&lt;&gt;"NA",R515&lt;&gt;"NS",R515&lt;&gt;"NA",R515&gt;$BS$119),
AND(R515&gt;0,OR($BS$119="NS",$BS$119="NA")),
AND($BS$119&lt;&gt;"NS",$BS$119&lt;&gt;"NA",$BS$119&gt;=0,R515="NA"),
AND($BS$119&lt;&gt;"NS",$BS$119&lt;&gt;"NA",$BS$119=0,R515="NS")),1,0)))</f>
        <v>0</v>
      </c>
      <c r="CJ515" s="202">
        <f t="shared" ref="CJ515" si="1218">IF($AH$96=$AJ$96,0,
IF(OR(AND($BS$119="NS",S515&lt;&gt;"NA",OR(S515="NS",S515=0)),AND($BS$119="NA",S515&lt;&gt;"NS",OR(S515="NA",S515=0))),0,
IF(OR(AND($BS$119&lt;&gt;"NS",$BS$119&lt;&gt;"NA",S515&lt;&gt;"NS",S515&lt;&gt;"NA",S515&gt;$BS$119),
AND(S515&gt;0,OR($BS$119="NS",$BS$119="NA")),
AND($BS$119&lt;&gt;"NS",$BS$119&lt;&gt;"NA",$BS$119&gt;=0,S515="NA"),
AND($BS$119&lt;&gt;"NS",$BS$119&lt;&gt;"NA",$BS$119=0,S515="NS")),1,0)))</f>
        <v>0</v>
      </c>
      <c r="CK515" s="202">
        <f t="shared" ref="CK515" si="1219">IF($AH$96=$AJ$96,0,
IF(OR(AND($BS$119="NS",T515&lt;&gt;"NA",OR(T515="NS",T515=0)),AND($BS$119="NA",T515&lt;&gt;"NS",OR(T515="NA",T515=0))),0,
IF(OR(AND($BS$119&lt;&gt;"NS",$BS$119&lt;&gt;"NA",T515&lt;&gt;"NS",T515&lt;&gt;"NA",T515&gt;$BS$119),
AND(T515&gt;0,OR($BS$119="NS",$BS$119="NA")),
AND($BS$119&lt;&gt;"NS",$BS$119&lt;&gt;"NA",$BS$119&gt;=0,T515="NA"),
AND($BS$119&lt;&gt;"NS",$BS$119&lt;&gt;"NA",$BS$119=0,T515="NS")),1,0)))</f>
        <v>0</v>
      </c>
      <c r="CL515" s="202">
        <f t="shared" ref="CL515" si="1220">IF($AH$96=$AJ$96,0,
IF(OR(AND($BS$119="NS",U515&lt;&gt;"NA",OR(U515="NS",U515=0)),AND($BS$119="NA",U515&lt;&gt;"NS",OR(U515="NA",U515=0))),0,
IF(OR(AND($BS$119&lt;&gt;"NS",$BS$119&lt;&gt;"NA",U515&lt;&gt;"NS",U515&lt;&gt;"NA",U515&gt;$BS$119),
AND(U515&gt;0,OR($BS$119="NS",$BS$119="NA")),
AND($BS$119&lt;&gt;"NS",$BS$119&lt;&gt;"NA",$BS$119&gt;=0,U515="NA"),
AND($BS$119&lt;&gt;"NS",$BS$119&lt;&gt;"NA",$BS$119=0,U515="NS")),1,0)))</f>
        <v>0</v>
      </c>
      <c r="CM515" s="202">
        <f t="shared" ref="CM515" si="1221">IF($AH$96=$AJ$96,0,
IF(OR(AND($BS$119="NS",V515&lt;&gt;"NA",OR(V515="NS",V515=0)),AND($BS$119="NA",V515&lt;&gt;"NS",OR(V515="NA",V515=0))),0,
IF(OR(AND($BS$119&lt;&gt;"NS",$BS$119&lt;&gt;"NA",V515&lt;&gt;"NS",V515&lt;&gt;"NA",V515&gt;$BS$119),
AND(V515&gt;0,OR($BS$119="NS",$BS$119="NA")),
AND($BS$119&lt;&gt;"NS",$BS$119&lt;&gt;"NA",$BS$119&gt;=0,V515="NA"),
AND($BS$119&lt;&gt;"NS",$BS$119&lt;&gt;"NA",$BS$119=0,V515="NS")),1,0)))</f>
        <v>0</v>
      </c>
      <c r="CN515" s="202">
        <f t="shared" ref="CN515" si="1222">IF($AH$96=$AJ$96,0,
IF(OR(AND($BS$119="NS",W515&lt;&gt;"NA",OR(W515="NS",W515=0)),AND($BS$119="NA",W515&lt;&gt;"NS",OR(W515="NA",W515=0))),0,
IF(OR(AND($BS$119&lt;&gt;"NS",$BS$119&lt;&gt;"NA",W515&lt;&gt;"NS",W515&lt;&gt;"NA",W515&gt;$BS$119),
AND(W515&gt;0,OR($BS$119="NS",$BS$119="NA")),
AND($BS$119&lt;&gt;"NS",$BS$119&lt;&gt;"NA",$BS$119&gt;=0,W515="NA"),
AND($BS$119&lt;&gt;"NS",$BS$119&lt;&gt;"NA",$BS$119=0,W515="NS")),1,0)))</f>
        <v>0</v>
      </c>
      <c r="CO515" s="202">
        <f t="shared" ref="CO515" si="1223">IF($AH$96=$AJ$96,0,
IF(OR(AND($BS$119="NS",X515&lt;&gt;"NA",OR(X515="NS",X515=0)),AND($BS$119="NA",X515&lt;&gt;"NS",OR(X515="NA",X515=0))),0,
IF(OR(AND($BS$119&lt;&gt;"NS",$BS$119&lt;&gt;"NA",X515&lt;&gt;"NS",X515&lt;&gt;"NA",X515&gt;$BS$119),
AND(X515&gt;0,OR($BS$119="NS",$BS$119="NA")),
AND($BS$119&lt;&gt;"NS",$BS$119&lt;&gt;"NA",$BS$119&gt;=0,X515="NA"),
AND($BS$119&lt;&gt;"NS",$BS$119&lt;&gt;"NA",$BS$119=0,X515="NS")),1,0)))</f>
        <v>0</v>
      </c>
      <c r="CP515" s="202">
        <f t="shared" ref="CP515" si="1224">IF($AH$96=$AJ$96,0,
IF(OR(AND($BS$119="NS",Y515&lt;&gt;"NA",OR(Y515="NS",Y515=0)),AND($BS$119="NA",Y515&lt;&gt;"NS",OR(Y515="NA",Y515=0))),0,
IF(OR(AND($BS$119&lt;&gt;"NS",$BS$119&lt;&gt;"NA",Y515&lt;&gt;"NS",Y515&lt;&gt;"NA",Y515&gt;$BS$119),
AND(Y515&gt;0,OR($BS$119="NS",$BS$119="NA")),
AND($BS$119&lt;&gt;"NS",$BS$119&lt;&gt;"NA",$BS$119&gt;=0,Y515="NA"),
AND($BS$119&lt;&gt;"NS",$BS$119&lt;&gt;"NA",$BS$119=0,Y515="NS")),1,0)))</f>
        <v>0</v>
      </c>
      <c r="CQ515" s="202">
        <f t="shared" ref="CQ515" si="1225">IF($AH$96=$AJ$96,0,
IF(OR(AND($BS$119="NS",Z515&lt;&gt;"NA",OR(Z515="NS",Z515=0)),AND($BS$119="NA",Z515&lt;&gt;"NS",OR(Z515="NA",Z515=0))),0,
IF(OR(AND($BS$119&lt;&gt;"NS",$BS$119&lt;&gt;"NA",Z515&lt;&gt;"NS",Z515&lt;&gt;"NA",Z515&gt;$BS$119),
AND(Z515&gt;0,OR($BS$119="NS",$BS$119="NA")),
AND($BS$119&lt;&gt;"NS",$BS$119&lt;&gt;"NA",$BS$119&gt;=0,Z515="NA"),
AND($BS$119&lt;&gt;"NS",$BS$119&lt;&gt;"NA",$BS$119=0,Z515="NS")),1,0)))</f>
        <v>0</v>
      </c>
      <c r="CR515" s="202">
        <f t="shared" ref="CR515" si="1226">IF($AH$96=$AJ$96,0,
IF(OR(AND($BS$119="NS",AA515&lt;&gt;"NA",OR(AA515="NS",AA515=0)),AND($BS$119="NA",AA515&lt;&gt;"NS",OR(AA515="NA",AA515=0))),0,
IF(OR(AND($BS$119&lt;&gt;"NS",$BS$119&lt;&gt;"NA",AA515&lt;&gt;"NS",AA515&lt;&gt;"NA",AA515&gt;$BS$119),
AND(AA515&gt;0,OR($BS$119="NS",$BS$119="NA")),
AND($BS$119&lt;&gt;"NS",$BS$119&lt;&gt;"NA",$BS$119&gt;=0,AA515="NA"),
AND($BS$119&lt;&gt;"NS",$BS$119&lt;&gt;"NA",$BS$119=0,AA515="NS")),1,0)))</f>
        <v>0</v>
      </c>
      <c r="CS515" s="202">
        <f t="shared" ref="CS515" si="1227">IF($AH$96=$AJ$96,0,
IF(OR(AND($BS$119="NS",AB515&lt;&gt;"NA",OR(AB515="NS",AB515=0)),AND($BS$119="NA",AB515&lt;&gt;"NS",OR(AB515="NA",AB515=0))),0,
IF(OR(AND($BS$119&lt;&gt;"NS",$BS$119&lt;&gt;"NA",AB515&lt;&gt;"NS",AB515&lt;&gt;"NA",AB515&gt;$BS$119),
AND(AB515&gt;0,OR($BS$119="NS",$BS$119="NA")),
AND($BS$119&lt;&gt;"NS",$BS$119&lt;&gt;"NA",$BS$119&gt;=0,AB515="NA"),
AND($BS$119&lt;&gt;"NS",$BS$119&lt;&gt;"NA",$BS$119=0,AB515="NS")),1,0)))</f>
        <v>0</v>
      </c>
      <c r="CT515" s="202">
        <f t="shared" ref="CT515" si="1228">IF($AH$96=$AJ$96,0,
IF(OR(AND($BS$119="NS",AC515&lt;&gt;"NA",OR(AC515="NS",AC515=0)),AND($BS$119="NA",AC515&lt;&gt;"NS",OR(AC515="NA",AC515=0))),0,
IF(OR(AND($BS$119&lt;&gt;"NS",$BS$119&lt;&gt;"NA",AC515&lt;&gt;"NS",AC515&lt;&gt;"NA",AC515&gt;$BS$119),
AND(AC515&gt;0,OR($BS$119="NS",$BS$119="NA")),
AND($BS$119&lt;&gt;"NS",$BS$119&lt;&gt;"NA",$BS$119&gt;=0,AC515="NA"),
AND($BS$119&lt;&gt;"NS",$BS$119&lt;&gt;"NA",$BS$119=0,AC515="NS")),1,0)))</f>
        <v>0</v>
      </c>
      <c r="CU515" s="202">
        <f t="shared" ref="CU515" si="1229">IF($AH$96=$AJ$96,0,
IF(OR(AND($BS$119="NS",AD515&lt;&gt;"NA",OR(AD515="NS",AD515=0)),AND($BS$119="NA",AD515&lt;&gt;"NS",OR(AD515="NA",AD515=0))),0,
IF(OR(AND($BS$119&lt;&gt;"NS",$BS$119&lt;&gt;"NA",AD515&lt;&gt;"NS",AD515&lt;&gt;"NA",AD515&gt;$BS$119),
AND(AD515&gt;0,OR($BS$119="NS",$BS$119="NA")),
AND($BS$119&lt;&gt;"NS",$BS$119&lt;&gt;"NA",$BS$119&gt;=0,AD515="NA"),
AND($BS$119&lt;&gt;"NS",$BS$119&lt;&gt;"NA",$BS$119=0,AD515="NS")),1,0)))</f>
        <v>0</v>
      </c>
      <c r="CY515" s="563">
        <f t="shared" si="935"/>
        <v>0</v>
      </c>
      <c r="CZ515" s="563"/>
    </row>
    <row r="516" spans="1:104" s="211" customFormat="1" ht="15" customHeight="1">
      <c r="A516" s="18"/>
      <c r="B516" s="51"/>
      <c r="C516" s="48" t="s">
        <v>5015</v>
      </c>
      <c r="D516" s="580" t="str">
        <f>IF(CNGE_2024_M3_Secc1!D67="","",CNGE_2024_M3_Secc1!D67)</f>
        <v/>
      </c>
      <c r="E516" s="580"/>
      <c r="F516" s="580"/>
      <c r="G516" s="580"/>
      <c r="H516" s="580"/>
      <c r="I516" s="103"/>
      <c r="J516" s="103"/>
      <c r="K516" s="103"/>
      <c r="L516" s="103"/>
      <c r="M516" s="103"/>
      <c r="N516" s="103"/>
      <c r="O516" s="103"/>
      <c r="P516" s="103"/>
      <c r="Q516" s="103"/>
      <c r="R516" s="103"/>
      <c r="S516" s="103"/>
      <c r="T516" s="103"/>
      <c r="U516" s="103"/>
      <c r="V516" s="103"/>
      <c r="W516" s="103"/>
      <c r="X516" s="103"/>
      <c r="Y516" s="103"/>
      <c r="Z516" s="103"/>
      <c r="AA516" s="103"/>
      <c r="AB516" s="103"/>
      <c r="AC516" s="103"/>
      <c r="AD516" s="103"/>
      <c r="AE516" s="213"/>
      <c r="AF516" s="210"/>
      <c r="AV516" s="202" t="e" cm="1">
        <f t="array" ref="AV516">IF(CNGE_2024_M3_Secc1!$AO$111=CNGE_2024_M3_Secc1!$AQ$111,O,IF(CNGE_2024_M3_Secc1!I185="",1,0))</f>
        <v>#NAME?</v>
      </c>
      <c r="AW516" s="202" t="e" cm="1">
        <f t="array" ref="AW516">IF(CNGE_2024_M3_Secc1!$AO$111=CNGE_2024_M3_Secc1!$AQ$111,O,IF(CNGE_2024_M3_Secc1!J185="",1,0))</f>
        <v>#NAME?</v>
      </c>
      <c r="AX516" s="202" t="e" cm="1">
        <f t="array" ref="AX516">IF(CNGE_2024_M3_Secc1!$AO$111=CNGE_2024_M3_Secc1!$AQ$111,O,IF(CNGE_2024_M3_Secc1!K185="",1,0))</f>
        <v>#NAME?</v>
      </c>
      <c r="AY516" s="202" t="e" cm="1">
        <f t="array" ref="AY516">IF(CNGE_2024_M3_Secc1!$AO$111=CNGE_2024_M3_Secc1!$AQ$111,O,IF(CNGE_2024_M3_Secc1!L185="",1,0))</f>
        <v>#NAME?</v>
      </c>
      <c r="AZ516" s="202" t="e" cm="1">
        <f t="array" ref="AZ516">IF(CNGE_2024_M3_Secc1!$AO$111=CNGE_2024_M3_Secc1!$AQ$111,O,IF(CNGE_2024_M3_Secc1!M185="",1,0))</f>
        <v>#NAME?</v>
      </c>
      <c r="BA516" s="202" t="e" cm="1">
        <f t="array" ref="BA516">IF(CNGE_2024_M3_Secc1!$AO$111=CNGE_2024_M3_Secc1!$AQ$111,O,IF(CNGE_2024_M3_Secc1!N185="",1,0))</f>
        <v>#NAME?</v>
      </c>
      <c r="BB516" s="202" t="e" cm="1">
        <f t="array" ref="BB516">IF(CNGE_2024_M3_Secc1!$AO$111=CNGE_2024_M3_Secc1!$AQ$111,O,IF(CNGE_2024_M3_Secc1!O185="",1,0))</f>
        <v>#NAME?</v>
      </c>
      <c r="BC516" s="202" t="e" cm="1">
        <f t="array" ref="BC516">IF(CNGE_2024_M3_Secc1!$AO$111=CNGE_2024_M3_Secc1!$AQ$111,O,IF(CNGE_2024_M3_Secc1!P185="",1,0))</f>
        <v>#NAME?</v>
      </c>
      <c r="BD516" s="202" t="e" cm="1">
        <f t="array" ref="BD516">IF(CNGE_2024_M3_Secc1!$AO$111=CNGE_2024_M3_Secc1!$AQ$111,O,IF(CNGE_2024_M3_Secc1!Q185="",1,0))</f>
        <v>#NAME?</v>
      </c>
      <c r="BE516" s="202" t="e" cm="1">
        <f t="array" ref="BE516">IF(CNGE_2024_M3_Secc1!$AO$111=CNGE_2024_M3_Secc1!$AQ$111,O,IF(CNGE_2024_M3_Secc1!R185="",1,0))</f>
        <v>#NAME?</v>
      </c>
      <c r="BF516" s="202" t="e" cm="1">
        <f t="array" ref="BF516">IF(CNGE_2024_M3_Secc1!$AO$111=CNGE_2024_M3_Secc1!$AQ$111,O,IF(CNGE_2024_M3_Secc1!S185="",1,0))</f>
        <v>#NAME?</v>
      </c>
      <c r="BG516" s="202" t="e" cm="1">
        <f t="array" ref="BG516">IF(CNGE_2024_M3_Secc1!$AO$111=CNGE_2024_M3_Secc1!$AQ$111,O,IF(CNGE_2024_M3_Secc1!T185="",1,0))</f>
        <v>#NAME?</v>
      </c>
      <c r="BH516" s="202" t="e" cm="1">
        <f t="array" ref="BH516">IF(CNGE_2024_M3_Secc1!$AO$111=CNGE_2024_M3_Secc1!$AQ$111,O,IF(CNGE_2024_M3_Secc1!U185="",1,0))</f>
        <v>#NAME?</v>
      </c>
      <c r="BI516" s="202" t="e" cm="1">
        <f t="array" ref="BI516">IF(CNGE_2024_M3_Secc1!$AO$111=CNGE_2024_M3_Secc1!$AQ$111,O,IF(CNGE_2024_M3_Secc1!V185="",1,0))</f>
        <v>#NAME?</v>
      </c>
      <c r="BJ516" s="202" t="e" cm="1">
        <f t="array" ref="BJ516">IF(CNGE_2024_M3_Secc1!$AO$111=CNGE_2024_M3_Secc1!$AQ$111,O,IF(CNGE_2024_M3_Secc1!W185="",1,0))</f>
        <v>#NAME?</v>
      </c>
      <c r="BK516" s="202" t="e" cm="1">
        <f t="array" ref="BK516">IF(CNGE_2024_M3_Secc1!$AO$111=CNGE_2024_M3_Secc1!$AQ$111,O,IF(CNGE_2024_M3_Secc1!X185="",1,0))</f>
        <v>#NAME?</v>
      </c>
      <c r="BL516" s="202" t="e" cm="1">
        <f t="array" ref="BL516">IF(CNGE_2024_M3_Secc1!$AO$111=CNGE_2024_M3_Secc1!$AQ$111,O,IF(CNGE_2024_M3_Secc1!Y185="",1,0))</f>
        <v>#NAME?</v>
      </c>
      <c r="BM516" s="202" t="e" cm="1">
        <f t="array" ref="BM516">IF(CNGE_2024_M3_Secc1!$AO$111=CNGE_2024_M3_Secc1!$AQ$111,O,IF(CNGE_2024_M3_Secc1!Z185="",1,0))</f>
        <v>#NAME?</v>
      </c>
      <c r="BN516" s="202" t="e" cm="1">
        <f t="array" ref="BN516">IF(CNGE_2024_M3_Secc1!$AO$111=CNGE_2024_M3_Secc1!$AQ$111,O,IF(CNGE_2024_M3_Secc1!AA185="",1,0))</f>
        <v>#NAME?</v>
      </c>
      <c r="BO516" s="202" t="e" cm="1">
        <f t="array" ref="BO516">IF(CNGE_2024_M3_Secc1!$AO$111=CNGE_2024_M3_Secc1!$AQ$111,O,IF(CNGE_2024_M3_Secc1!AB185="",1,0))</f>
        <v>#NAME?</v>
      </c>
      <c r="BP516" s="202" t="e" cm="1">
        <f t="array" ref="BP516">IF(CNGE_2024_M3_Secc1!$AO$111=CNGE_2024_M3_Secc1!$AQ$111,O,IF(CNGE_2024_M3_Secc1!AC185="",1,0))</f>
        <v>#NAME?</v>
      </c>
      <c r="BQ516" s="202" t="e" cm="1">
        <f t="array" ref="BQ516">IF(CNGE_2024_M3_Secc1!$AO$111=CNGE_2024_M3_Secc1!$AQ$111,O,IF(CNGE_2024_M3_Secc1!AD185="",1,0))</f>
        <v>#NAME?</v>
      </c>
      <c r="BZ516" s="202">
        <f>IF($AH$96=$AJ$96,0,
IF(OR(AND($BS$120="NS",I516&lt;&gt;"NA",OR(I516="NS",I516=0)),AND($BS$120="NA",I516&lt;&gt;"NS",OR(I516="NA",I516=0))),0,
IF(OR(AND($BS$120&lt;&gt;"NS",$BS$120&lt;&gt;"NA",I516&lt;&gt;"NS",I516&lt;&gt;"NA",I516&gt;$BS$120),
AND(I516&gt;0,OR($BS$120="NS",$BS$120="NA")),
AND($BS$120&lt;&gt;"NS",$BS$120&lt;&gt;"NA",$BS$120&gt;=0,I516="NA"),
AND($BS$120&lt;&gt;"NS",$BS$120&lt;&gt;"NA",$BS$120=0,I516="NS")),1,0)))</f>
        <v>0</v>
      </c>
      <c r="CA516" s="202">
        <f t="shared" ref="CA516" si="1230">IF($AH$96=$AJ$96,0,
IF(OR(AND($BS$120="NS",J516&lt;&gt;"NA",OR(J516="NS",J516=0)),AND($BS$120="NA",J516&lt;&gt;"NS",OR(J516="NA",J516=0))),0,
IF(OR(AND($BS$120&lt;&gt;"NS",$BS$120&lt;&gt;"NA",J516&lt;&gt;"NS",J516&lt;&gt;"NA",J516&gt;$BS$120),
AND(J516&gt;0,OR($BS$120="NS",$BS$120="NA")),
AND($BS$120&lt;&gt;"NS",$BS$120&lt;&gt;"NA",$BS$120&gt;=0,J516="NA"),
AND($BS$120&lt;&gt;"NS",$BS$120&lt;&gt;"NA",$BS$120=0,J516="NS")),1,0)))</f>
        <v>0</v>
      </c>
      <c r="CB516" s="202">
        <f t="shared" ref="CB516" si="1231">IF($AH$96=$AJ$96,0,
IF(OR(AND($BS$120="NS",K516&lt;&gt;"NA",OR(K516="NS",K516=0)),AND($BS$120="NA",K516&lt;&gt;"NS",OR(K516="NA",K516=0))),0,
IF(OR(AND($BS$120&lt;&gt;"NS",$BS$120&lt;&gt;"NA",K516&lt;&gt;"NS",K516&lt;&gt;"NA",K516&gt;$BS$120),
AND(K516&gt;0,OR($BS$120="NS",$BS$120="NA")),
AND($BS$120&lt;&gt;"NS",$BS$120&lt;&gt;"NA",$BS$120&gt;=0,K516="NA"),
AND($BS$120&lt;&gt;"NS",$BS$120&lt;&gt;"NA",$BS$120=0,K516="NS")),1,0)))</f>
        <v>0</v>
      </c>
      <c r="CC516" s="202">
        <f t="shared" ref="CC516" si="1232">IF($AH$96=$AJ$96,0,
IF(OR(AND($BS$120="NS",L516&lt;&gt;"NA",OR(L516="NS",L516=0)),AND($BS$120="NA",L516&lt;&gt;"NS",OR(L516="NA",L516=0))),0,
IF(OR(AND($BS$120&lt;&gt;"NS",$BS$120&lt;&gt;"NA",L516&lt;&gt;"NS",L516&lt;&gt;"NA",L516&gt;$BS$120),
AND(L516&gt;0,OR($BS$120="NS",$BS$120="NA")),
AND($BS$120&lt;&gt;"NS",$BS$120&lt;&gt;"NA",$BS$120&gt;=0,L516="NA"),
AND($BS$120&lt;&gt;"NS",$BS$120&lt;&gt;"NA",$BS$120=0,L516="NS")),1,0)))</f>
        <v>0</v>
      </c>
      <c r="CD516" s="202">
        <f t="shared" ref="CD516" si="1233">IF($AH$96=$AJ$96,0,
IF(OR(AND($BS$120="NS",M516&lt;&gt;"NA",OR(M516="NS",M516=0)),AND($BS$120="NA",M516&lt;&gt;"NS",OR(M516="NA",M516=0))),0,
IF(OR(AND($BS$120&lt;&gt;"NS",$BS$120&lt;&gt;"NA",M516&lt;&gt;"NS",M516&lt;&gt;"NA",M516&gt;$BS$120),
AND(M516&gt;0,OR($BS$120="NS",$BS$120="NA")),
AND($BS$120&lt;&gt;"NS",$BS$120&lt;&gt;"NA",$BS$120&gt;=0,M516="NA"),
AND($BS$120&lt;&gt;"NS",$BS$120&lt;&gt;"NA",$BS$120=0,M516="NS")),1,0)))</f>
        <v>0</v>
      </c>
      <c r="CE516" s="202">
        <f t="shared" ref="CE516" si="1234">IF($AH$96=$AJ$96,0,
IF(OR(AND($BS$120="NS",N516&lt;&gt;"NA",OR(N516="NS",N516=0)),AND($BS$120="NA",N516&lt;&gt;"NS",OR(N516="NA",N516=0))),0,
IF(OR(AND($BS$120&lt;&gt;"NS",$BS$120&lt;&gt;"NA",N516&lt;&gt;"NS",N516&lt;&gt;"NA",N516&gt;$BS$120),
AND(N516&gt;0,OR($BS$120="NS",$BS$120="NA")),
AND($BS$120&lt;&gt;"NS",$BS$120&lt;&gt;"NA",$BS$120&gt;=0,N516="NA"),
AND($BS$120&lt;&gt;"NS",$BS$120&lt;&gt;"NA",$BS$120=0,N516="NS")),1,0)))</f>
        <v>0</v>
      </c>
      <c r="CF516" s="202">
        <f t="shared" ref="CF516" si="1235">IF($AH$96=$AJ$96,0,
IF(OR(AND($BS$120="NS",O516&lt;&gt;"NA",OR(O516="NS",O516=0)),AND($BS$120="NA",O516&lt;&gt;"NS",OR(O516="NA",O516=0))),0,
IF(OR(AND($BS$120&lt;&gt;"NS",$BS$120&lt;&gt;"NA",O516&lt;&gt;"NS",O516&lt;&gt;"NA",O516&gt;$BS$120),
AND(O516&gt;0,OR($BS$120="NS",$BS$120="NA")),
AND($BS$120&lt;&gt;"NS",$BS$120&lt;&gt;"NA",$BS$120&gt;=0,O516="NA"),
AND($BS$120&lt;&gt;"NS",$BS$120&lt;&gt;"NA",$BS$120=0,O516="NS")),1,0)))</f>
        <v>0</v>
      </c>
      <c r="CG516" s="202">
        <f t="shared" ref="CG516" si="1236">IF($AH$96=$AJ$96,0,
IF(OR(AND($BS$120="NS",P516&lt;&gt;"NA",OR(P516="NS",P516=0)),AND($BS$120="NA",P516&lt;&gt;"NS",OR(P516="NA",P516=0))),0,
IF(OR(AND($BS$120&lt;&gt;"NS",$BS$120&lt;&gt;"NA",P516&lt;&gt;"NS",P516&lt;&gt;"NA",P516&gt;$BS$120),
AND(P516&gt;0,OR($BS$120="NS",$BS$120="NA")),
AND($BS$120&lt;&gt;"NS",$BS$120&lt;&gt;"NA",$BS$120&gt;=0,P516="NA"),
AND($BS$120&lt;&gt;"NS",$BS$120&lt;&gt;"NA",$BS$120=0,P516="NS")),1,0)))</f>
        <v>0</v>
      </c>
      <c r="CH516" s="202">
        <f t="shared" ref="CH516" si="1237">IF($AH$96=$AJ$96,0,
IF(OR(AND($BS$120="NS",Q516&lt;&gt;"NA",OR(Q516="NS",Q516=0)),AND($BS$120="NA",Q516&lt;&gt;"NS",OR(Q516="NA",Q516=0))),0,
IF(OR(AND($BS$120&lt;&gt;"NS",$BS$120&lt;&gt;"NA",Q516&lt;&gt;"NS",Q516&lt;&gt;"NA",Q516&gt;$BS$120),
AND(Q516&gt;0,OR($BS$120="NS",$BS$120="NA")),
AND($BS$120&lt;&gt;"NS",$BS$120&lt;&gt;"NA",$BS$120&gt;=0,Q516="NA"),
AND($BS$120&lt;&gt;"NS",$BS$120&lt;&gt;"NA",$BS$120=0,Q516="NS")),1,0)))</f>
        <v>0</v>
      </c>
      <c r="CI516" s="202">
        <f t="shared" ref="CI516" si="1238">IF($AH$96=$AJ$96,0,
IF(OR(AND($BS$120="NS",R516&lt;&gt;"NA",OR(R516="NS",R516=0)),AND($BS$120="NA",R516&lt;&gt;"NS",OR(R516="NA",R516=0))),0,
IF(OR(AND($BS$120&lt;&gt;"NS",$BS$120&lt;&gt;"NA",R516&lt;&gt;"NS",R516&lt;&gt;"NA",R516&gt;$BS$120),
AND(R516&gt;0,OR($BS$120="NS",$BS$120="NA")),
AND($BS$120&lt;&gt;"NS",$BS$120&lt;&gt;"NA",$BS$120&gt;=0,R516="NA"),
AND($BS$120&lt;&gt;"NS",$BS$120&lt;&gt;"NA",$BS$120=0,R516="NS")),1,0)))</f>
        <v>0</v>
      </c>
      <c r="CJ516" s="202">
        <f t="shared" ref="CJ516" si="1239">IF($AH$96=$AJ$96,0,
IF(OR(AND($BS$120="NS",S516&lt;&gt;"NA",OR(S516="NS",S516=0)),AND($BS$120="NA",S516&lt;&gt;"NS",OR(S516="NA",S516=0))),0,
IF(OR(AND($BS$120&lt;&gt;"NS",$BS$120&lt;&gt;"NA",S516&lt;&gt;"NS",S516&lt;&gt;"NA",S516&gt;$BS$120),
AND(S516&gt;0,OR($BS$120="NS",$BS$120="NA")),
AND($BS$120&lt;&gt;"NS",$BS$120&lt;&gt;"NA",$BS$120&gt;=0,S516="NA"),
AND($BS$120&lt;&gt;"NS",$BS$120&lt;&gt;"NA",$BS$120=0,S516="NS")),1,0)))</f>
        <v>0</v>
      </c>
      <c r="CK516" s="202">
        <f t="shared" ref="CK516" si="1240">IF($AH$96=$AJ$96,0,
IF(OR(AND($BS$120="NS",T516&lt;&gt;"NA",OR(T516="NS",T516=0)),AND($BS$120="NA",T516&lt;&gt;"NS",OR(T516="NA",T516=0))),0,
IF(OR(AND($BS$120&lt;&gt;"NS",$BS$120&lt;&gt;"NA",T516&lt;&gt;"NS",T516&lt;&gt;"NA",T516&gt;$BS$120),
AND(T516&gt;0,OR($BS$120="NS",$BS$120="NA")),
AND($BS$120&lt;&gt;"NS",$BS$120&lt;&gt;"NA",$BS$120&gt;=0,T516="NA"),
AND($BS$120&lt;&gt;"NS",$BS$120&lt;&gt;"NA",$BS$120=0,T516="NS")),1,0)))</f>
        <v>0</v>
      </c>
      <c r="CL516" s="202">
        <f t="shared" ref="CL516" si="1241">IF($AH$96=$AJ$96,0,
IF(OR(AND($BS$120="NS",U516&lt;&gt;"NA",OR(U516="NS",U516=0)),AND($BS$120="NA",U516&lt;&gt;"NS",OR(U516="NA",U516=0))),0,
IF(OR(AND($BS$120&lt;&gt;"NS",$BS$120&lt;&gt;"NA",U516&lt;&gt;"NS",U516&lt;&gt;"NA",U516&gt;$BS$120),
AND(U516&gt;0,OR($BS$120="NS",$BS$120="NA")),
AND($BS$120&lt;&gt;"NS",$BS$120&lt;&gt;"NA",$BS$120&gt;=0,U516="NA"),
AND($BS$120&lt;&gt;"NS",$BS$120&lt;&gt;"NA",$BS$120=0,U516="NS")),1,0)))</f>
        <v>0</v>
      </c>
      <c r="CM516" s="202">
        <f t="shared" ref="CM516" si="1242">IF($AH$96=$AJ$96,0,
IF(OR(AND($BS$120="NS",V516&lt;&gt;"NA",OR(V516="NS",V516=0)),AND($BS$120="NA",V516&lt;&gt;"NS",OR(V516="NA",V516=0))),0,
IF(OR(AND($BS$120&lt;&gt;"NS",$BS$120&lt;&gt;"NA",V516&lt;&gt;"NS",V516&lt;&gt;"NA",V516&gt;$BS$120),
AND(V516&gt;0,OR($BS$120="NS",$BS$120="NA")),
AND($BS$120&lt;&gt;"NS",$BS$120&lt;&gt;"NA",$BS$120&gt;=0,V516="NA"),
AND($BS$120&lt;&gt;"NS",$BS$120&lt;&gt;"NA",$BS$120=0,V516="NS")),1,0)))</f>
        <v>0</v>
      </c>
      <c r="CN516" s="202">
        <f t="shared" ref="CN516" si="1243">IF($AH$96=$AJ$96,0,
IF(OR(AND($BS$120="NS",W516&lt;&gt;"NA",OR(W516="NS",W516=0)),AND($BS$120="NA",W516&lt;&gt;"NS",OR(W516="NA",W516=0))),0,
IF(OR(AND($BS$120&lt;&gt;"NS",$BS$120&lt;&gt;"NA",W516&lt;&gt;"NS",W516&lt;&gt;"NA",W516&gt;$BS$120),
AND(W516&gt;0,OR($BS$120="NS",$BS$120="NA")),
AND($BS$120&lt;&gt;"NS",$BS$120&lt;&gt;"NA",$BS$120&gt;=0,W516="NA"),
AND($BS$120&lt;&gt;"NS",$BS$120&lt;&gt;"NA",$BS$120=0,W516="NS")),1,0)))</f>
        <v>0</v>
      </c>
      <c r="CO516" s="202">
        <f t="shared" ref="CO516" si="1244">IF($AH$96=$AJ$96,0,
IF(OR(AND($BS$120="NS",X516&lt;&gt;"NA",OR(X516="NS",X516=0)),AND($BS$120="NA",X516&lt;&gt;"NS",OR(X516="NA",X516=0))),0,
IF(OR(AND($BS$120&lt;&gt;"NS",$BS$120&lt;&gt;"NA",X516&lt;&gt;"NS",X516&lt;&gt;"NA",X516&gt;$BS$120),
AND(X516&gt;0,OR($BS$120="NS",$BS$120="NA")),
AND($BS$120&lt;&gt;"NS",$BS$120&lt;&gt;"NA",$BS$120&gt;=0,X516="NA"),
AND($BS$120&lt;&gt;"NS",$BS$120&lt;&gt;"NA",$BS$120=0,X516="NS")),1,0)))</f>
        <v>0</v>
      </c>
      <c r="CP516" s="202">
        <f t="shared" ref="CP516" si="1245">IF($AH$96=$AJ$96,0,
IF(OR(AND($BS$120="NS",Y516&lt;&gt;"NA",OR(Y516="NS",Y516=0)),AND($BS$120="NA",Y516&lt;&gt;"NS",OR(Y516="NA",Y516=0))),0,
IF(OR(AND($BS$120&lt;&gt;"NS",$BS$120&lt;&gt;"NA",Y516&lt;&gt;"NS",Y516&lt;&gt;"NA",Y516&gt;$BS$120),
AND(Y516&gt;0,OR($BS$120="NS",$BS$120="NA")),
AND($BS$120&lt;&gt;"NS",$BS$120&lt;&gt;"NA",$BS$120&gt;=0,Y516="NA"),
AND($BS$120&lt;&gt;"NS",$BS$120&lt;&gt;"NA",$BS$120=0,Y516="NS")),1,0)))</f>
        <v>0</v>
      </c>
      <c r="CQ516" s="202">
        <f t="shared" ref="CQ516" si="1246">IF($AH$96=$AJ$96,0,
IF(OR(AND($BS$120="NS",Z516&lt;&gt;"NA",OR(Z516="NS",Z516=0)),AND($BS$120="NA",Z516&lt;&gt;"NS",OR(Z516="NA",Z516=0))),0,
IF(OR(AND($BS$120&lt;&gt;"NS",$BS$120&lt;&gt;"NA",Z516&lt;&gt;"NS",Z516&lt;&gt;"NA",Z516&gt;$BS$120),
AND(Z516&gt;0,OR($BS$120="NS",$BS$120="NA")),
AND($BS$120&lt;&gt;"NS",$BS$120&lt;&gt;"NA",$BS$120&gt;=0,Z516="NA"),
AND($BS$120&lt;&gt;"NS",$BS$120&lt;&gt;"NA",$BS$120=0,Z516="NS")),1,0)))</f>
        <v>0</v>
      </c>
      <c r="CR516" s="202">
        <f t="shared" ref="CR516" si="1247">IF($AH$96=$AJ$96,0,
IF(OR(AND($BS$120="NS",AA516&lt;&gt;"NA",OR(AA516="NS",AA516=0)),AND($BS$120="NA",AA516&lt;&gt;"NS",OR(AA516="NA",AA516=0))),0,
IF(OR(AND($BS$120&lt;&gt;"NS",$BS$120&lt;&gt;"NA",AA516&lt;&gt;"NS",AA516&lt;&gt;"NA",AA516&gt;$BS$120),
AND(AA516&gt;0,OR($BS$120="NS",$BS$120="NA")),
AND($BS$120&lt;&gt;"NS",$BS$120&lt;&gt;"NA",$BS$120&gt;=0,AA516="NA"),
AND($BS$120&lt;&gt;"NS",$BS$120&lt;&gt;"NA",$BS$120=0,AA516="NS")),1,0)))</f>
        <v>0</v>
      </c>
      <c r="CS516" s="202">
        <f t="shared" ref="CS516" si="1248">IF($AH$96=$AJ$96,0,
IF(OR(AND($BS$120="NS",AB516&lt;&gt;"NA",OR(AB516="NS",AB516=0)),AND($BS$120="NA",AB516&lt;&gt;"NS",OR(AB516="NA",AB516=0))),0,
IF(OR(AND($BS$120&lt;&gt;"NS",$BS$120&lt;&gt;"NA",AB516&lt;&gt;"NS",AB516&lt;&gt;"NA",AB516&gt;$BS$120),
AND(AB516&gt;0,OR($BS$120="NS",$BS$120="NA")),
AND($BS$120&lt;&gt;"NS",$BS$120&lt;&gt;"NA",$BS$120&gt;=0,AB516="NA"),
AND($BS$120&lt;&gt;"NS",$BS$120&lt;&gt;"NA",$BS$120=0,AB516="NS")),1,0)))</f>
        <v>0</v>
      </c>
      <c r="CT516" s="202">
        <f t="shared" ref="CT516" si="1249">IF($AH$96=$AJ$96,0,
IF(OR(AND($BS$120="NS",AC516&lt;&gt;"NA",OR(AC516="NS",AC516=0)),AND($BS$120="NA",AC516&lt;&gt;"NS",OR(AC516="NA",AC516=0))),0,
IF(OR(AND($BS$120&lt;&gt;"NS",$BS$120&lt;&gt;"NA",AC516&lt;&gt;"NS",AC516&lt;&gt;"NA",AC516&gt;$BS$120),
AND(AC516&gt;0,OR($BS$120="NS",$BS$120="NA")),
AND($BS$120&lt;&gt;"NS",$BS$120&lt;&gt;"NA",$BS$120&gt;=0,AC516="NA"),
AND($BS$120&lt;&gt;"NS",$BS$120&lt;&gt;"NA",$BS$120=0,AC516="NS")),1,0)))</f>
        <v>0</v>
      </c>
      <c r="CU516" s="202">
        <f t="shared" ref="CU516" si="1250">IF($AH$96=$AJ$96,0,
IF(OR(AND($BS$120="NS",AD516&lt;&gt;"NA",OR(AD516="NS",AD516=0)),AND($BS$120="NA",AD516&lt;&gt;"NS",OR(AD516="NA",AD516=0))),0,
IF(OR(AND($BS$120&lt;&gt;"NS",$BS$120&lt;&gt;"NA",AD516&lt;&gt;"NS",AD516&lt;&gt;"NA",AD516&gt;$BS$120),
AND(AD516&gt;0,OR($BS$120="NS",$BS$120="NA")),
AND($BS$120&lt;&gt;"NS",$BS$120&lt;&gt;"NA",$BS$120&gt;=0,AD516="NA"),
AND($BS$120&lt;&gt;"NS",$BS$120&lt;&gt;"NA",$BS$120=0,AD516="NS")),1,0)))</f>
        <v>0</v>
      </c>
      <c r="CY516" s="563">
        <f t="shared" si="935"/>
        <v>0</v>
      </c>
      <c r="CZ516" s="563"/>
    </row>
    <row r="517" spans="1:104" s="211" customFormat="1" ht="15" customHeight="1">
      <c r="A517" s="18"/>
      <c r="B517" s="51"/>
      <c r="C517" s="48" t="s">
        <v>5016</v>
      </c>
      <c r="D517" s="580" t="str">
        <f>IF(CNGE_2024_M3_Secc1!D68="","",CNGE_2024_M3_Secc1!D68)</f>
        <v/>
      </c>
      <c r="E517" s="580"/>
      <c r="F517" s="580"/>
      <c r="G517" s="580"/>
      <c r="H517" s="580"/>
      <c r="I517" s="103"/>
      <c r="J517" s="103"/>
      <c r="K517" s="103"/>
      <c r="L517" s="103"/>
      <c r="M517" s="103"/>
      <c r="N517" s="103"/>
      <c r="O517" s="103"/>
      <c r="P517" s="103"/>
      <c r="Q517" s="103"/>
      <c r="R517" s="103"/>
      <c r="S517" s="103"/>
      <c r="T517" s="103"/>
      <c r="U517" s="103"/>
      <c r="V517" s="103"/>
      <c r="W517" s="103"/>
      <c r="X517" s="103"/>
      <c r="Y517" s="103"/>
      <c r="Z517" s="103"/>
      <c r="AA517" s="103"/>
      <c r="AB517" s="103"/>
      <c r="AC517" s="103"/>
      <c r="AD517" s="103"/>
      <c r="AE517" s="213"/>
      <c r="AF517" s="210"/>
      <c r="AV517" s="202" t="e" cm="1">
        <f t="array" ref="AV517">IF(CNGE_2024_M3_Secc1!$AO$111=CNGE_2024_M3_Secc1!$AQ$111,O,IF(CNGE_2024_M3_Secc1!I186="",1,0))</f>
        <v>#NAME?</v>
      </c>
      <c r="AW517" s="202" t="e" cm="1">
        <f t="array" ref="AW517">IF(CNGE_2024_M3_Secc1!$AO$111=CNGE_2024_M3_Secc1!$AQ$111,O,IF(CNGE_2024_M3_Secc1!J186="",1,0))</f>
        <v>#NAME?</v>
      </c>
      <c r="AX517" s="202" t="e" cm="1">
        <f t="array" ref="AX517">IF(CNGE_2024_M3_Secc1!$AO$111=CNGE_2024_M3_Secc1!$AQ$111,O,IF(CNGE_2024_M3_Secc1!K186="",1,0))</f>
        <v>#NAME?</v>
      </c>
      <c r="AY517" s="202" t="e" cm="1">
        <f t="array" ref="AY517">IF(CNGE_2024_M3_Secc1!$AO$111=CNGE_2024_M3_Secc1!$AQ$111,O,IF(CNGE_2024_M3_Secc1!L186="",1,0))</f>
        <v>#NAME?</v>
      </c>
      <c r="AZ517" s="202" t="e" cm="1">
        <f t="array" ref="AZ517">IF(CNGE_2024_M3_Secc1!$AO$111=CNGE_2024_M3_Secc1!$AQ$111,O,IF(CNGE_2024_M3_Secc1!M186="",1,0))</f>
        <v>#NAME?</v>
      </c>
      <c r="BA517" s="202" t="e" cm="1">
        <f t="array" ref="BA517">IF(CNGE_2024_M3_Secc1!$AO$111=CNGE_2024_M3_Secc1!$AQ$111,O,IF(CNGE_2024_M3_Secc1!N186="",1,0))</f>
        <v>#NAME?</v>
      </c>
      <c r="BB517" s="202" t="e" cm="1">
        <f t="array" ref="BB517">IF(CNGE_2024_M3_Secc1!$AO$111=CNGE_2024_M3_Secc1!$AQ$111,O,IF(CNGE_2024_M3_Secc1!O186="",1,0))</f>
        <v>#NAME?</v>
      </c>
      <c r="BC517" s="202" t="e" cm="1">
        <f t="array" ref="BC517">IF(CNGE_2024_M3_Secc1!$AO$111=CNGE_2024_M3_Secc1!$AQ$111,O,IF(CNGE_2024_M3_Secc1!P186="",1,0))</f>
        <v>#NAME?</v>
      </c>
      <c r="BD517" s="202" t="e" cm="1">
        <f t="array" ref="BD517">IF(CNGE_2024_M3_Secc1!$AO$111=CNGE_2024_M3_Secc1!$AQ$111,O,IF(CNGE_2024_M3_Secc1!Q186="",1,0))</f>
        <v>#NAME?</v>
      </c>
      <c r="BE517" s="202" t="e" cm="1">
        <f t="array" ref="BE517">IF(CNGE_2024_M3_Secc1!$AO$111=CNGE_2024_M3_Secc1!$AQ$111,O,IF(CNGE_2024_M3_Secc1!R186="",1,0))</f>
        <v>#NAME?</v>
      </c>
      <c r="BF517" s="202" t="e" cm="1">
        <f t="array" ref="BF517">IF(CNGE_2024_M3_Secc1!$AO$111=CNGE_2024_M3_Secc1!$AQ$111,O,IF(CNGE_2024_M3_Secc1!S186="",1,0))</f>
        <v>#NAME?</v>
      </c>
      <c r="BG517" s="202" t="e" cm="1">
        <f t="array" ref="BG517">IF(CNGE_2024_M3_Secc1!$AO$111=CNGE_2024_M3_Secc1!$AQ$111,O,IF(CNGE_2024_M3_Secc1!T186="",1,0))</f>
        <v>#NAME?</v>
      </c>
      <c r="BH517" s="202" t="e" cm="1">
        <f t="array" ref="BH517">IF(CNGE_2024_M3_Secc1!$AO$111=CNGE_2024_M3_Secc1!$AQ$111,O,IF(CNGE_2024_M3_Secc1!U186="",1,0))</f>
        <v>#NAME?</v>
      </c>
      <c r="BI517" s="202" t="e" cm="1">
        <f t="array" ref="BI517">IF(CNGE_2024_M3_Secc1!$AO$111=CNGE_2024_M3_Secc1!$AQ$111,O,IF(CNGE_2024_M3_Secc1!V186="",1,0))</f>
        <v>#NAME?</v>
      </c>
      <c r="BJ517" s="202" t="e" cm="1">
        <f t="array" ref="BJ517">IF(CNGE_2024_M3_Secc1!$AO$111=CNGE_2024_M3_Secc1!$AQ$111,O,IF(CNGE_2024_M3_Secc1!W186="",1,0))</f>
        <v>#NAME?</v>
      </c>
      <c r="BK517" s="202" t="e" cm="1">
        <f t="array" ref="BK517">IF(CNGE_2024_M3_Secc1!$AO$111=CNGE_2024_M3_Secc1!$AQ$111,O,IF(CNGE_2024_M3_Secc1!X186="",1,0))</f>
        <v>#NAME?</v>
      </c>
      <c r="BL517" s="202" t="e" cm="1">
        <f t="array" ref="BL517">IF(CNGE_2024_M3_Secc1!$AO$111=CNGE_2024_M3_Secc1!$AQ$111,O,IF(CNGE_2024_M3_Secc1!Y186="",1,0))</f>
        <v>#NAME?</v>
      </c>
      <c r="BM517" s="202" t="e" cm="1">
        <f t="array" ref="BM517">IF(CNGE_2024_M3_Secc1!$AO$111=CNGE_2024_M3_Secc1!$AQ$111,O,IF(CNGE_2024_M3_Secc1!Z186="",1,0))</f>
        <v>#NAME?</v>
      </c>
      <c r="BN517" s="202" t="e" cm="1">
        <f t="array" ref="BN517">IF(CNGE_2024_M3_Secc1!$AO$111=CNGE_2024_M3_Secc1!$AQ$111,O,IF(CNGE_2024_M3_Secc1!AA186="",1,0))</f>
        <v>#NAME?</v>
      </c>
      <c r="BO517" s="202" t="e" cm="1">
        <f t="array" ref="BO517">IF(CNGE_2024_M3_Secc1!$AO$111=CNGE_2024_M3_Secc1!$AQ$111,O,IF(CNGE_2024_M3_Secc1!AB186="",1,0))</f>
        <v>#NAME?</v>
      </c>
      <c r="BP517" s="202" t="e" cm="1">
        <f t="array" ref="BP517">IF(CNGE_2024_M3_Secc1!$AO$111=CNGE_2024_M3_Secc1!$AQ$111,O,IF(CNGE_2024_M3_Secc1!AC186="",1,0))</f>
        <v>#NAME?</v>
      </c>
      <c r="BQ517" s="202" t="e" cm="1">
        <f t="array" ref="BQ517">IF(CNGE_2024_M3_Secc1!$AO$111=CNGE_2024_M3_Secc1!$AQ$111,O,IF(CNGE_2024_M3_Secc1!AD186="",1,0))</f>
        <v>#NAME?</v>
      </c>
      <c r="BZ517" s="202">
        <f>IF($AH$96=$AJ$96,0,
IF(OR(AND($BS$121="NS",I517&lt;&gt;"NA",OR(I517="NS",I517=0)),AND($BS$121="NA",I517&lt;&gt;"NS",OR(I517="NA",I517=0))),0,
IF(OR(AND($BS$121&lt;&gt;"NS",$BS$121&lt;&gt;"NA",I517&lt;&gt;"NS",I517&lt;&gt;"NA",I517&gt;$BS$121),
AND(I517&gt;0,OR($BS$121="NS",$BS$121="NA")),
AND($BS$121&lt;&gt;"NS",$BS$121&lt;&gt;"NA",$BS$121&gt;=0,I517="NA"),
AND($BS$121&lt;&gt;"NS",$BS$121&lt;&gt;"NA",$BS$121=0,I517="NS")),1,0)))</f>
        <v>0</v>
      </c>
      <c r="CA517" s="202">
        <f t="shared" ref="CA517" si="1251">IF($AH$96=$AJ$96,0,
IF(OR(AND($BS$121="NS",J517&lt;&gt;"NA",OR(J517="NS",J517=0)),AND($BS$121="NA",J517&lt;&gt;"NS",OR(J517="NA",J517=0))),0,
IF(OR(AND($BS$121&lt;&gt;"NS",$BS$121&lt;&gt;"NA",J517&lt;&gt;"NS",J517&lt;&gt;"NA",J517&gt;$BS$121),
AND(J517&gt;0,OR($BS$121="NS",$BS$121="NA")),
AND($BS$121&lt;&gt;"NS",$BS$121&lt;&gt;"NA",$BS$121&gt;=0,J517="NA"),
AND($BS$121&lt;&gt;"NS",$BS$121&lt;&gt;"NA",$BS$121=0,J517="NS")),1,0)))</f>
        <v>0</v>
      </c>
      <c r="CB517" s="202">
        <f t="shared" ref="CB517" si="1252">IF($AH$96=$AJ$96,0,
IF(OR(AND($BS$121="NS",K517&lt;&gt;"NA",OR(K517="NS",K517=0)),AND($BS$121="NA",K517&lt;&gt;"NS",OR(K517="NA",K517=0))),0,
IF(OR(AND($BS$121&lt;&gt;"NS",$BS$121&lt;&gt;"NA",K517&lt;&gt;"NS",K517&lt;&gt;"NA",K517&gt;$BS$121),
AND(K517&gt;0,OR($BS$121="NS",$BS$121="NA")),
AND($BS$121&lt;&gt;"NS",$BS$121&lt;&gt;"NA",$BS$121&gt;=0,K517="NA"),
AND($BS$121&lt;&gt;"NS",$BS$121&lt;&gt;"NA",$BS$121=0,K517="NS")),1,0)))</f>
        <v>0</v>
      </c>
      <c r="CC517" s="202">
        <f t="shared" ref="CC517" si="1253">IF($AH$96=$AJ$96,0,
IF(OR(AND($BS$121="NS",L517&lt;&gt;"NA",OR(L517="NS",L517=0)),AND($BS$121="NA",L517&lt;&gt;"NS",OR(L517="NA",L517=0))),0,
IF(OR(AND($BS$121&lt;&gt;"NS",$BS$121&lt;&gt;"NA",L517&lt;&gt;"NS",L517&lt;&gt;"NA",L517&gt;$BS$121),
AND(L517&gt;0,OR($BS$121="NS",$BS$121="NA")),
AND($BS$121&lt;&gt;"NS",$BS$121&lt;&gt;"NA",$BS$121&gt;=0,L517="NA"),
AND($BS$121&lt;&gt;"NS",$BS$121&lt;&gt;"NA",$BS$121=0,L517="NS")),1,0)))</f>
        <v>0</v>
      </c>
      <c r="CD517" s="202">
        <f t="shared" ref="CD517" si="1254">IF($AH$96=$AJ$96,0,
IF(OR(AND($BS$121="NS",M517&lt;&gt;"NA",OR(M517="NS",M517=0)),AND($BS$121="NA",M517&lt;&gt;"NS",OR(M517="NA",M517=0))),0,
IF(OR(AND($BS$121&lt;&gt;"NS",$BS$121&lt;&gt;"NA",M517&lt;&gt;"NS",M517&lt;&gt;"NA",M517&gt;$BS$121),
AND(M517&gt;0,OR($BS$121="NS",$BS$121="NA")),
AND($BS$121&lt;&gt;"NS",$BS$121&lt;&gt;"NA",$BS$121&gt;=0,M517="NA"),
AND($BS$121&lt;&gt;"NS",$BS$121&lt;&gt;"NA",$BS$121=0,M517="NS")),1,0)))</f>
        <v>0</v>
      </c>
      <c r="CE517" s="202">
        <f t="shared" ref="CE517" si="1255">IF($AH$96=$AJ$96,0,
IF(OR(AND($BS$121="NS",N517&lt;&gt;"NA",OR(N517="NS",N517=0)),AND($BS$121="NA",N517&lt;&gt;"NS",OR(N517="NA",N517=0))),0,
IF(OR(AND($BS$121&lt;&gt;"NS",$BS$121&lt;&gt;"NA",N517&lt;&gt;"NS",N517&lt;&gt;"NA",N517&gt;$BS$121),
AND(N517&gt;0,OR($BS$121="NS",$BS$121="NA")),
AND($BS$121&lt;&gt;"NS",$BS$121&lt;&gt;"NA",$BS$121&gt;=0,N517="NA"),
AND($BS$121&lt;&gt;"NS",$BS$121&lt;&gt;"NA",$BS$121=0,N517="NS")),1,0)))</f>
        <v>0</v>
      </c>
      <c r="CF517" s="202">
        <f t="shared" ref="CF517" si="1256">IF($AH$96=$AJ$96,0,
IF(OR(AND($BS$121="NS",O517&lt;&gt;"NA",OR(O517="NS",O517=0)),AND($BS$121="NA",O517&lt;&gt;"NS",OR(O517="NA",O517=0))),0,
IF(OR(AND($BS$121&lt;&gt;"NS",$BS$121&lt;&gt;"NA",O517&lt;&gt;"NS",O517&lt;&gt;"NA",O517&gt;$BS$121),
AND(O517&gt;0,OR($BS$121="NS",$BS$121="NA")),
AND($BS$121&lt;&gt;"NS",$BS$121&lt;&gt;"NA",$BS$121&gt;=0,O517="NA"),
AND($BS$121&lt;&gt;"NS",$BS$121&lt;&gt;"NA",$BS$121=0,O517="NS")),1,0)))</f>
        <v>0</v>
      </c>
      <c r="CG517" s="202">
        <f t="shared" ref="CG517" si="1257">IF($AH$96=$AJ$96,0,
IF(OR(AND($BS$121="NS",P517&lt;&gt;"NA",OR(P517="NS",P517=0)),AND($BS$121="NA",P517&lt;&gt;"NS",OR(P517="NA",P517=0))),0,
IF(OR(AND($BS$121&lt;&gt;"NS",$BS$121&lt;&gt;"NA",P517&lt;&gt;"NS",P517&lt;&gt;"NA",P517&gt;$BS$121),
AND(P517&gt;0,OR($BS$121="NS",$BS$121="NA")),
AND($BS$121&lt;&gt;"NS",$BS$121&lt;&gt;"NA",$BS$121&gt;=0,P517="NA"),
AND($BS$121&lt;&gt;"NS",$BS$121&lt;&gt;"NA",$BS$121=0,P517="NS")),1,0)))</f>
        <v>0</v>
      </c>
      <c r="CH517" s="202">
        <f t="shared" ref="CH517" si="1258">IF($AH$96=$AJ$96,0,
IF(OR(AND($BS$121="NS",Q517&lt;&gt;"NA",OR(Q517="NS",Q517=0)),AND($BS$121="NA",Q517&lt;&gt;"NS",OR(Q517="NA",Q517=0))),0,
IF(OR(AND($BS$121&lt;&gt;"NS",$BS$121&lt;&gt;"NA",Q517&lt;&gt;"NS",Q517&lt;&gt;"NA",Q517&gt;$BS$121),
AND(Q517&gt;0,OR($BS$121="NS",$BS$121="NA")),
AND($BS$121&lt;&gt;"NS",$BS$121&lt;&gt;"NA",$BS$121&gt;=0,Q517="NA"),
AND($BS$121&lt;&gt;"NS",$BS$121&lt;&gt;"NA",$BS$121=0,Q517="NS")),1,0)))</f>
        <v>0</v>
      </c>
      <c r="CI517" s="202">
        <f t="shared" ref="CI517" si="1259">IF($AH$96=$AJ$96,0,
IF(OR(AND($BS$121="NS",R517&lt;&gt;"NA",OR(R517="NS",R517=0)),AND($BS$121="NA",R517&lt;&gt;"NS",OR(R517="NA",R517=0))),0,
IF(OR(AND($BS$121&lt;&gt;"NS",$BS$121&lt;&gt;"NA",R517&lt;&gt;"NS",R517&lt;&gt;"NA",R517&gt;$BS$121),
AND(R517&gt;0,OR($BS$121="NS",$BS$121="NA")),
AND($BS$121&lt;&gt;"NS",$BS$121&lt;&gt;"NA",$BS$121&gt;=0,R517="NA"),
AND($BS$121&lt;&gt;"NS",$BS$121&lt;&gt;"NA",$BS$121=0,R517="NS")),1,0)))</f>
        <v>0</v>
      </c>
      <c r="CJ517" s="202">
        <f t="shared" ref="CJ517" si="1260">IF($AH$96=$AJ$96,0,
IF(OR(AND($BS$121="NS",S517&lt;&gt;"NA",OR(S517="NS",S517=0)),AND($BS$121="NA",S517&lt;&gt;"NS",OR(S517="NA",S517=0))),0,
IF(OR(AND($BS$121&lt;&gt;"NS",$BS$121&lt;&gt;"NA",S517&lt;&gt;"NS",S517&lt;&gt;"NA",S517&gt;$BS$121),
AND(S517&gt;0,OR($BS$121="NS",$BS$121="NA")),
AND($BS$121&lt;&gt;"NS",$BS$121&lt;&gt;"NA",$BS$121&gt;=0,S517="NA"),
AND($BS$121&lt;&gt;"NS",$BS$121&lt;&gt;"NA",$BS$121=0,S517="NS")),1,0)))</f>
        <v>0</v>
      </c>
      <c r="CK517" s="202">
        <f t="shared" ref="CK517" si="1261">IF($AH$96=$AJ$96,0,
IF(OR(AND($BS$121="NS",T517&lt;&gt;"NA",OR(T517="NS",T517=0)),AND($BS$121="NA",T517&lt;&gt;"NS",OR(T517="NA",T517=0))),0,
IF(OR(AND($BS$121&lt;&gt;"NS",$BS$121&lt;&gt;"NA",T517&lt;&gt;"NS",T517&lt;&gt;"NA",T517&gt;$BS$121),
AND(T517&gt;0,OR($BS$121="NS",$BS$121="NA")),
AND($BS$121&lt;&gt;"NS",$BS$121&lt;&gt;"NA",$BS$121&gt;=0,T517="NA"),
AND($BS$121&lt;&gt;"NS",$BS$121&lt;&gt;"NA",$BS$121=0,T517="NS")),1,0)))</f>
        <v>0</v>
      </c>
      <c r="CL517" s="202">
        <f t="shared" ref="CL517" si="1262">IF($AH$96=$AJ$96,0,
IF(OR(AND($BS$121="NS",U517&lt;&gt;"NA",OR(U517="NS",U517=0)),AND($BS$121="NA",U517&lt;&gt;"NS",OR(U517="NA",U517=0))),0,
IF(OR(AND($BS$121&lt;&gt;"NS",$BS$121&lt;&gt;"NA",U517&lt;&gt;"NS",U517&lt;&gt;"NA",U517&gt;$BS$121),
AND(U517&gt;0,OR($BS$121="NS",$BS$121="NA")),
AND($BS$121&lt;&gt;"NS",$BS$121&lt;&gt;"NA",$BS$121&gt;=0,U517="NA"),
AND($BS$121&lt;&gt;"NS",$BS$121&lt;&gt;"NA",$BS$121=0,U517="NS")),1,0)))</f>
        <v>0</v>
      </c>
      <c r="CM517" s="202">
        <f t="shared" ref="CM517" si="1263">IF($AH$96=$AJ$96,0,
IF(OR(AND($BS$121="NS",V517&lt;&gt;"NA",OR(V517="NS",V517=0)),AND($BS$121="NA",V517&lt;&gt;"NS",OR(V517="NA",V517=0))),0,
IF(OR(AND($BS$121&lt;&gt;"NS",$BS$121&lt;&gt;"NA",V517&lt;&gt;"NS",V517&lt;&gt;"NA",V517&gt;$BS$121),
AND(V517&gt;0,OR($BS$121="NS",$BS$121="NA")),
AND($BS$121&lt;&gt;"NS",$BS$121&lt;&gt;"NA",$BS$121&gt;=0,V517="NA"),
AND($BS$121&lt;&gt;"NS",$BS$121&lt;&gt;"NA",$BS$121=0,V517="NS")),1,0)))</f>
        <v>0</v>
      </c>
      <c r="CN517" s="202">
        <f t="shared" ref="CN517" si="1264">IF($AH$96=$AJ$96,0,
IF(OR(AND($BS$121="NS",W517&lt;&gt;"NA",OR(W517="NS",W517=0)),AND($BS$121="NA",W517&lt;&gt;"NS",OR(W517="NA",W517=0))),0,
IF(OR(AND($BS$121&lt;&gt;"NS",$BS$121&lt;&gt;"NA",W517&lt;&gt;"NS",W517&lt;&gt;"NA",W517&gt;$BS$121),
AND(W517&gt;0,OR($BS$121="NS",$BS$121="NA")),
AND($BS$121&lt;&gt;"NS",$BS$121&lt;&gt;"NA",$BS$121&gt;=0,W517="NA"),
AND($BS$121&lt;&gt;"NS",$BS$121&lt;&gt;"NA",$BS$121=0,W517="NS")),1,0)))</f>
        <v>0</v>
      </c>
      <c r="CO517" s="202">
        <f t="shared" ref="CO517" si="1265">IF($AH$96=$AJ$96,0,
IF(OR(AND($BS$121="NS",X517&lt;&gt;"NA",OR(X517="NS",X517=0)),AND($BS$121="NA",X517&lt;&gt;"NS",OR(X517="NA",X517=0))),0,
IF(OR(AND($BS$121&lt;&gt;"NS",$BS$121&lt;&gt;"NA",X517&lt;&gt;"NS",X517&lt;&gt;"NA",X517&gt;$BS$121),
AND(X517&gt;0,OR($BS$121="NS",$BS$121="NA")),
AND($BS$121&lt;&gt;"NS",$BS$121&lt;&gt;"NA",$BS$121&gt;=0,X517="NA"),
AND($BS$121&lt;&gt;"NS",$BS$121&lt;&gt;"NA",$BS$121=0,X517="NS")),1,0)))</f>
        <v>0</v>
      </c>
      <c r="CP517" s="202">
        <f t="shared" ref="CP517" si="1266">IF($AH$96=$AJ$96,0,
IF(OR(AND($BS$121="NS",Y517&lt;&gt;"NA",OR(Y517="NS",Y517=0)),AND($BS$121="NA",Y517&lt;&gt;"NS",OR(Y517="NA",Y517=0))),0,
IF(OR(AND($BS$121&lt;&gt;"NS",$BS$121&lt;&gt;"NA",Y517&lt;&gt;"NS",Y517&lt;&gt;"NA",Y517&gt;$BS$121),
AND(Y517&gt;0,OR($BS$121="NS",$BS$121="NA")),
AND($BS$121&lt;&gt;"NS",$BS$121&lt;&gt;"NA",$BS$121&gt;=0,Y517="NA"),
AND($BS$121&lt;&gt;"NS",$BS$121&lt;&gt;"NA",$BS$121=0,Y517="NS")),1,0)))</f>
        <v>0</v>
      </c>
      <c r="CQ517" s="202">
        <f t="shared" ref="CQ517" si="1267">IF($AH$96=$AJ$96,0,
IF(OR(AND($BS$121="NS",Z517&lt;&gt;"NA",OR(Z517="NS",Z517=0)),AND($BS$121="NA",Z517&lt;&gt;"NS",OR(Z517="NA",Z517=0))),0,
IF(OR(AND($BS$121&lt;&gt;"NS",$BS$121&lt;&gt;"NA",Z517&lt;&gt;"NS",Z517&lt;&gt;"NA",Z517&gt;$BS$121),
AND(Z517&gt;0,OR($BS$121="NS",$BS$121="NA")),
AND($BS$121&lt;&gt;"NS",$BS$121&lt;&gt;"NA",$BS$121&gt;=0,Z517="NA"),
AND($BS$121&lt;&gt;"NS",$BS$121&lt;&gt;"NA",$BS$121=0,Z517="NS")),1,0)))</f>
        <v>0</v>
      </c>
      <c r="CR517" s="202">
        <f t="shared" ref="CR517" si="1268">IF($AH$96=$AJ$96,0,
IF(OR(AND($BS$121="NS",AA517&lt;&gt;"NA",OR(AA517="NS",AA517=0)),AND($BS$121="NA",AA517&lt;&gt;"NS",OR(AA517="NA",AA517=0))),0,
IF(OR(AND($BS$121&lt;&gt;"NS",$BS$121&lt;&gt;"NA",AA517&lt;&gt;"NS",AA517&lt;&gt;"NA",AA517&gt;$BS$121),
AND(AA517&gt;0,OR($BS$121="NS",$BS$121="NA")),
AND($BS$121&lt;&gt;"NS",$BS$121&lt;&gt;"NA",$BS$121&gt;=0,AA517="NA"),
AND($BS$121&lt;&gt;"NS",$BS$121&lt;&gt;"NA",$BS$121=0,AA517="NS")),1,0)))</f>
        <v>0</v>
      </c>
      <c r="CS517" s="202">
        <f t="shared" ref="CS517" si="1269">IF($AH$96=$AJ$96,0,
IF(OR(AND($BS$121="NS",AB517&lt;&gt;"NA",OR(AB517="NS",AB517=0)),AND($BS$121="NA",AB517&lt;&gt;"NS",OR(AB517="NA",AB517=0))),0,
IF(OR(AND($BS$121&lt;&gt;"NS",$BS$121&lt;&gt;"NA",AB517&lt;&gt;"NS",AB517&lt;&gt;"NA",AB517&gt;$BS$121),
AND(AB517&gt;0,OR($BS$121="NS",$BS$121="NA")),
AND($BS$121&lt;&gt;"NS",$BS$121&lt;&gt;"NA",$BS$121&gt;=0,AB517="NA"),
AND($BS$121&lt;&gt;"NS",$BS$121&lt;&gt;"NA",$BS$121=0,AB517="NS")),1,0)))</f>
        <v>0</v>
      </c>
      <c r="CT517" s="202">
        <f t="shared" ref="CT517" si="1270">IF($AH$96=$AJ$96,0,
IF(OR(AND($BS$121="NS",AC517&lt;&gt;"NA",OR(AC517="NS",AC517=0)),AND($BS$121="NA",AC517&lt;&gt;"NS",OR(AC517="NA",AC517=0))),0,
IF(OR(AND($BS$121&lt;&gt;"NS",$BS$121&lt;&gt;"NA",AC517&lt;&gt;"NS",AC517&lt;&gt;"NA",AC517&gt;$BS$121),
AND(AC517&gt;0,OR($BS$121="NS",$BS$121="NA")),
AND($BS$121&lt;&gt;"NS",$BS$121&lt;&gt;"NA",$BS$121&gt;=0,AC517="NA"),
AND($BS$121&lt;&gt;"NS",$BS$121&lt;&gt;"NA",$BS$121=0,AC517="NS")),1,0)))</f>
        <v>0</v>
      </c>
      <c r="CU517" s="202">
        <f t="shared" ref="CU517" si="1271">IF($AH$96=$AJ$96,0,
IF(OR(AND($BS$121="NS",AD517&lt;&gt;"NA",OR(AD517="NS",AD517=0)),AND($BS$121="NA",AD517&lt;&gt;"NS",OR(AD517="NA",AD517=0))),0,
IF(OR(AND($BS$121&lt;&gt;"NS",$BS$121&lt;&gt;"NA",AD517&lt;&gt;"NS",AD517&lt;&gt;"NA",AD517&gt;$BS$121),
AND(AD517&gt;0,OR($BS$121="NS",$BS$121="NA")),
AND($BS$121&lt;&gt;"NS",$BS$121&lt;&gt;"NA",$BS$121&gt;=0,AD517="NA"),
AND($BS$121&lt;&gt;"NS",$BS$121&lt;&gt;"NA",$BS$121=0,AD517="NS")),1,0)))</f>
        <v>0</v>
      </c>
      <c r="CY517" s="563">
        <f t="shared" si="935"/>
        <v>0</v>
      </c>
      <c r="CZ517" s="563"/>
    </row>
    <row r="518" spans="1:104" s="211" customFormat="1" ht="15" customHeight="1">
      <c r="A518" s="18"/>
      <c r="B518" s="51"/>
      <c r="C518" s="48" t="s">
        <v>5017</v>
      </c>
      <c r="D518" s="580" t="str">
        <f>IF(CNGE_2024_M3_Secc1!D69="","",CNGE_2024_M3_Secc1!D69)</f>
        <v/>
      </c>
      <c r="E518" s="580"/>
      <c r="F518" s="580"/>
      <c r="G518" s="580"/>
      <c r="H518" s="580"/>
      <c r="I518" s="103"/>
      <c r="J518" s="103"/>
      <c r="K518" s="103"/>
      <c r="L518" s="103"/>
      <c r="M518" s="103"/>
      <c r="N518" s="103"/>
      <c r="O518" s="103"/>
      <c r="P518" s="103"/>
      <c r="Q518" s="103"/>
      <c r="R518" s="103"/>
      <c r="S518" s="103"/>
      <c r="T518" s="103"/>
      <c r="U518" s="103"/>
      <c r="V518" s="103"/>
      <c r="W518" s="103"/>
      <c r="X518" s="103"/>
      <c r="Y518" s="103"/>
      <c r="Z518" s="103"/>
      <c r="AA518" s="103"/>
      <c r="AB518" s="103"/>
      <c r="AC518" s="103"/>
      <c r="AD518" s="103"/>
      <c r="AE518" s="213"/>
      <c r="AF518" s="210"/>
      <c r="AV518" s="202" t="e" cm="1">
        <f t="array" ref="AV518">IF(CNGE_2024_M3_Secc1!$AO$111=CNGE_2024_M3_Secc1!$AQ$111,O,IF(CNGE_2024_M3_Secc1!I187="",1,0))</f>
        <v>#NAME?</v>
      </c>
      <c r="AW518" s="202" t="e" cm="1">
        <f t="array" ref="AW518">IF(CNGE_2024_M3_Secc1!$AO$111=CNGE_2024_M3_Secc1!$AQ$111,O,IF(CNGE_2024_M3_Secc1!J187="",1,0))</f>
        <v>#NAME?</v>
      </c>
      <c r="AX518" s="202" t="e" cm="1">
        <f t="array" ref="AX518">IF(CNGE_2024_M3_Secc1!$AO$111=CNGE_2024_M3_Secc1!$AQ$111,O,IF(CNGE_2024_M3_Secc1!K187="",1,0))</f>
        <v>#NAME?</v>
      </c>
      <c r="AY518" s="202" t="e" cm="1">
        <f t="array" ref="AY518">IF(CNGE_2024_M3_Secc1!$AO$111=CNGE_2024_M3_Secc1!$AQ$111,O,IF(CNGE_2024_M3_Secc1!L187="",1,0))</f>
        <v>#NAME?</v>
      </c>
      <c r="AZ518" s="202" t="e" cm="1">
        <f t="array" ref="AZ518">IF(CNGE_2024_M3_Secc1!$AO$111=CNGE_2024_M3_Secc1!$AQ$111,O,IF(CNGE_2024_M3_Secc1!M187="",1,0))</f>
        <v>#NAME?</v>
      </c>
      <c r="BA518" s="202" t="e" cm="1">
        <f t="array" ref="BA518">IF(CNGE_2024_M3_Secc1!$AO$111=CNGE_2024_M3_Secc1!$AQ$111,O,IF(CNGE_2024_M3_Secc1!N187="",1,0))</f>
        <v>#NAME?</v>
      </c>
      <c r="BB518" s="202" t="e" cm="1">
        <f t="array" ref="BB518">IF(CNGE_2024_M3_Secc1!$AO$111=CNGE_2024_M3_Secc1!$AQ$111,O,IF(CNGE_2024_M3_Secc1!O187="",1,0))</f>
        <v>#NAME?</v>
      </c>
      <c r="BC518" s="202" t="e" cm="1">
        <f t="array" ref="BC518">IF(CNGE_2024_M3_Secc1!$AO$111=CNGE_2024_M3_Secc1!$AQ$111,O,IF(CNGE_2024_M3_Secc1!P187="",1,0))</f>
        <v>#NAME?</v>
      </c>
      <c r="BD518" s="202" t="e" cm="1">
        <f t="array" ref="BD518">IF(CNGE_2024_M3_Secc1!$AO$111=CNGE_2024_M3_Secc1!$AQ$111,O,IF(CNGE_2024_M3_Secc1!Q187="",1,0))</f>
        <v>#NAME?</v>
      </c>
      <c r="BE518" s="202" t="e" cm="1">
        <f t="array" ref="BE518">IF(CNGE_2024_M3_Secc1!$AO$111=CNGE_2024_M3_Secc1!$AQ$111,O,IF(CNGE_2024_M3_Secc1!R187="",1,0))</f>
        <v>#NAME?</v>
      </c>
      <c r="BF518" s="202" t="e" cm="1">
        <f t="array" ref="BF518">IF(CNGE_2024_M3_Secc1!$AO$111=CNGE_2024_M3_Secc1!$AQ$111,O,IF(CNGE_2024_M3_Secc1!S187="",1,0))</f>
        <v>#NAME?</v>
      </c>
      <c r="BG518" s="202" t="e" cm="1">
        <f t="array" ref="BG518">IF(CNGE_2024_M3_Secc1!$AO$111=CNGE_2024_M3_Secc1!$AQ$111,O,IF(CNGE_2024_M3_Secc1!T187="",1,0))</f>
        <v>#NAME?</v>
      </c>
      <c r="BH518" s="202" t="e" cm="1">
        <f t="array" ref="BH518">IF(CNGE_2024_M3_Secc1!$AO$111=CNGE_2024_M3_Secc1!$AQ$111,O,IF(CNGE_2024_M3_Secc1!U187="",1,0))</f>
        <v>#NAME?</v>
      </c>
      <c r="BI518" s="202" t="e" cm="1">
        <f t="array" ref="BI518">IF(CNGE_2024_M3_Secc1!$AO$111=CNGE_2024_M3_Secc1!$AQ$111,O,IF(CNGE_2024_M3_Secc1!V187="",1,0))</f>
        <v>#NAME?</v>
      </c>
      <c r="BJ518" s="202" t="e" cm="1">
        <f t="array" ref="BJ518">IF(CNGE_2024_M3_Secc1!$AO$111=CNGE_2024_M3_Secc1!$AQ$111,O,IF(CNGE_2024_M3_Secc1!W187="",1,0))</f>
        <v>#NAME?</v>
      </c>
      <c r="BK518" s="202" t="e" cm="1">
        <f t="array" ref="BK518">IF(CNGE_2024_M3_Secc1!$AO$111=CNGE_2024_M3_Secc1!$AQ$111,O,IF(CNGE_2024_M3_Secc1!X187="",1,0))</f>
        <v>#NAME?</v>
      </c>
      <c r="BL518" s="202" t="e" cm="1">
        <f t="array" ref="BL518">IF(CNGE_2024_M3_Secc1!$AO$111=CNGE_2024_M3_Secc1!$AQ$111,O,IF(CNGE_2024_M3_Secc1!Y187="",1,0))</f>
        <v>#NAME?</v>
      </c>
      <c r="BM518" s="202" t="e" cm="1">
        <f t="array" ref="BM518">IF(CNGE_2024_M3_Secc1!$AO$111=CNGE_2024_M3_Secc1!$AQ$111,O,IF(CNGE_2024_M3_Secc1!Z187="",1,0))</f>
        <v>#NAME?</v>
      </c>
      <c r="BN518" s="202" t="e" cm="1">
        <f t="array" ref="BN518">IF(CNGE_2024_M3_Secc1!$AO$111=CNGE_2024_M3_Secc1!$AQ$111,O,IF(CNGE_2024_M3_Secc1!AA187="",1,0))</f>
        <v>#NAME?</v>
      </c>
      <c r="BO518" s="202" t="e" cm="1">
        <f t="array" ref="BO518">IF(CNGE_2024_M3_Secc1!$AO$111=CNGE_2024_M3_Secc1!$AQ$111,O,IF(CNGE_2024_M3_Secc1!AB187="",1,0))</f>
        <v>#NAME?</v>
      </c>
      <c r="BP518" s="202" t="e" cm="1">
        <f t="array" ref="BP518">IF(CNGE_2024_M3_Secc1!$AO$111=CNGE_2024_M3_Secc1!$AQ$111,O,IF(CNGE_2024_M3_Secc1!AC187="",1,0))</f>
        <v>#NAME?</v>
      </c>
      <c r="BQ518" s="202" t="e" cm="1">
        <f t="array" ref="BQ518">IF(CNGE_2024_M3_Secc1!$AO$111=CNGE_2024_M3_Secc1!$AQ$111,O,IF(CNGE_2024_M3_Secc1!AD187="",1,0))</f>
        <v>#NAME?</v>
      </c>
      <c r="BZ518" s="202">
        <f>IF($AH$96=$AJ$96,0,
IF(OR(AND($BS$122="NS",I518&lt;&gt;"NA",OR(I518="NS",I518=0)),AND($BS$122="NA",I518&lt;&gt;"NS",OR(I518="NA",I518=0))),0,
IF(OR(AND($BS$122&lt;&gt;"NS",$BS$122&lt;&gt;"NA",I518&lt;&gt;"NS",I518&lt;&gt;"NA",I518&gt;$BS$122),
AND(I518&gt;0,OR($BS$122="NS",$BS$122="NA")),
AND($BS$122&lt;&gt;"NS",$BS$122&lt;&gt;"NA",$BS$122&gt;=0,I518="NA"),
AND($BS$122&lt;&gt;"NS",$BS$122&lt;&gt;"NA",$BS$122=0,I518="NS")),1,0)))</f>
        <v>0</v>
      </c>
      <c r="CA518" s="202">
        <f t="shared" ref="CA518" si="1272">IF($AH$96=$AJ$96,0,
IF(OR(AND($BS$122="NS",J518&lt;&gt;"NA",OR(J518="NS",J518=0)),AND($BS$122="NA",J518&lt;&gt;"NS",OR(J518="NA",J518=0))),0,
IF(OR(AND($BS$122&lt;&gt;"NS",$BS$122&lt;&gt;"NA",J518&lt;&gt;"NS",J518&lt;&gt;"NA",J518&gt;$BS$122),
AND(J518&gt;0,OR($BS$122="NS",$BS$122="NA")),
AND($BS$122&lt;&gt;"NS",$BS$122&lt;&gt;"NA",$BS$122&gt;=0,J518="NA"),
AND($BS$122&lt;&gt;"NS",$BS$122&lt;&gt;"NA",$BS$122=0,J518="NS")),1,0)))</f>
        <v>0</v>
      </c>
      <c r="CB518" s="202">
        <f t="shared" ref="CB518" si="1273">IF($AH$96=$AJ$96,0,
IF(OR(AND($BS$122="NS",K518&lt;&gt;"NA",OR(K518="NS",K518=0)),AND($BS$122="NA",K518&lt;&gt;"NS",OR(K518="NA",K518=0))),0,
IF(OR(AND($BS$122&lt;&gt;"NS",$BS$122&lt;&gt;"NA",K518&lt;&gt;"NS",K518&lt;&gt;"NA",K518&gt;$BS$122),
AND(K518&gt;0,OR($BS$122="NS",$BS$122="NA")),
AND($BS$122&lt;&gt;"NS",$BS$122&lt;&gt;"NA",$BS$122&gt;=0,K518="NA"),
AND($BS$122&lt;&gt;"NS",$BS$122&lt;&gt;"NA",$BS$122=0,K518="NS")),1,0)))</f>
        <v>0</v>
      </c>
      <c r="CC518" s="202">
        <f t="shared" ref="CC518" si="1274">IF($AH$96=$AJ$96,0,
IF(OR(AND($BS$122="NS",L518&lt;&gt;"NA",OR(L518="NS",L518=0)),AND($BS$122="NA",L518&lt;&gt;"NS",OR(L518="NA",L518=0))),0,
IF(OR(AND($BS$122&lt;&gt;"NS",$BS$122&lt;&gt;"NA",L518&lt;&gt;"NS",L518&lt;&gt;"NA",L518&gt;$BS$122),
AND(L518&gt;0,OR($BS$122="NS",$BS$122="NA")),
AND($BS$122&lt;&gt;"NS",$BS$122&lt;&gt;"NA",$BS$122&gt;=0,L518="NA"),
AND($BS$122&lt;&gt;"NS",$BS$122&lt;&gt;"NA",$BS$122=0,L518="NS")),1,0)))</f>
        <v>0</v>
      </c>
      <c r="CD518" s="202">
        <f t="shared" ref="CD518" si="1275">IF($AH$96=$AJ$96,0,
IF(OR(AND($BS$122="NS",M518&lt;&gt;"NA",OR(M518="NS",M518=0)),AND($BS$122="NA",M518&lt;&gt;"NS",OR(M518="NA",M518=0))),0,
IF(OR(AND($BS$122&lt;&gt;"NS",$BS$122&lt;&gt;"NA",M518&lt;&gt;"NS",M518&lt;&gt;"NA",M518&gt;$BS$122),
AND(M518&gt;0,OR($BS$122="NS",$BS$122="NA")),
AND($BS$122&lt;&gt;"NS",$BS$122&lt;&gt;"NA",$BS$122&gt;=0,M518="NA"),
AND($BS$122&lt;&gt;"NS",$BS$122&lt;&gt;"NA",$BS$122=0,M518="NS")),1,0)))</f>
        <v>0</v>
      </c>
      <c r="CE518" s="202">
        <f t="shared" ref="CE518" si="1276">IF($AH$96=$AJ$96,0,
IF(OR(AND($BS$122="NS",N518&lt;&gt;"NA",OR(N518="NS",N518=0)),AND($BS$122="NA",N518&lt;&gt;"NS",OR(N518="NA",N518=0))),0,
IF(OR(AND($BS$122&lt;&gt;"NS",$BS$122&lt;&gt;"NA",N518&lt;&gt;"NS",N518&lt;&gt;"NA",N518&gt;$BS$122),
AND(N518&gt;0,OR($BS$122="NS",$BS$122="NA")),
AND($BS$122&lt;&gt;"NS",$BS$122&lt;&gt;"NA",$BS$122&gt;=0,N518="NA"),
AND($BS$122&lt;&gt;"NS",$BS$122&lt;&gt;"NA",$BS$122=0,N518="NS")),1,0)))</f>
        <v>0</v>
      </c>
      <c r="CF518" s="202">
        <f t="shared" ref="CF518" si="1277">IF($AH$96=$AJ$96,0,
IF(OR(AND($BS$122="NS",O518&lt;&gt;"NA",OR(O518="NS",O518=0)),AND($BS$122="NA",O518&lt;&gt;"NS",OR(O518="NA",O518=0))),0,
IF(OR(AND($BS$122&lt;&gt;"NS",$BS$122&lt;&gt;"NA",O518&lt;&gt;"NS",O518&lt;&gt;"NA",O518&gt;$BS$122),
AND(O518&gt;0,OR($BS$122="NS",$BS$122="NA")),
AND($BS$122&lt;&gt;"NS",$BS$122&lt;&gt;"NA",$BS$122&gt;=0,O518="NA"),
AND($BS$122&lt;&gt;"NS",$BS$122&lt;&gt;"NA",$BS$122=0,O518="NS")),1,0)))</f>
        <v>0</v>
      </c>
      <c r="CG518" s="202">
        <f t="shared" ref="CG518" si="1278">IF($AH$96=$AJ$96,0,
IF(OR(AND($BS$122="NS",P518&lt;&gt;"NA",OR(P518="NS",P518=0)),AND($BS$122="NA",P518&lt;&gt;"NS",OR(P518="NA",P518=0))),0,
IF(OR(AND($BS$122&lt;&gt;"NS",$BS$122&lt;&gt;"NA",P518&lt;&gt;"NS",P518&lt;&gt;"NA",P518&gt;$BS$122),
AND(P518&gt;0,OR($BS$122="NS",$BS$122="NA")),
AND($BS$122&lt;&gt;"NS",$BS$122&lt;&gt;"NA",$BS$122&gt;=0,P518="NA"),
AND($BS$122&lt;&gt;"NS",$BS$122&lt;&gt;"NA",$BS$122=0,P518="NS")),1,0)))</f>
        <v>0</v>
      </c>
      <c r="CH518" s="202">
        <f t="shared" ref="CH518" si="1279">IF($AH$96=$AJ$96,0,
IF(OR(AND($BS$122="NS",Q518&lt;&gt;"NA",OR(Q518="NS",Q518=0)),AND($BS$122="NA",Q518&lt;&gt;"NS",OR(Q518="NA",Q518=0))),0,
IF(OR(AND($BS$122&lt;&gt;"NS",$BS$122&lt;&gt;"NA",Q518&lt;&gt;"NS",Q518&lt;&gt;"NA",Q518&gt;$BS$122),
AND(Q518&gt;0,OR($BS$122="NS",$BS$122="NA")),
AND($BS$122&lt;&gt;"NS",$BS$122&lt;&gt;"NA",$BS$122&gt;=0,Q518="NA"),
AND($BS$122&lt;&gt;"NS",$BS$122&lt;&gt;"NA",$BS$122=0,Q518="NS")),1,0)))</f>
        <v>0</v>
      </c>
      <c r="CI518" s="202">
        <f t="shared" ref="CI518" si="1280">IF($AH$96=$AJ$96,0,
IF(OR(AND($BS$122="NS",R518&lt;&gt;"NA",OR(R518="NS",R518=0)),AND($BS$122="NA",R518&lt;&gt;"NS",OR(R518="NA",R518=0))),0,
IF(OR(AND($BS$122&lt;&gt;"NS",$BS$122&lt;&gt;"NA",R518&lt;&gt;"NS",R518&lt;&gt;"NA",R518&gt;$BS$122),
AND(R518&gt;0,OR($BS$122="NS",$BS$122="NA")),
AND($BS$122&lt;&gt;"NS",$BS$122&lt;&gt;"NA",$BS$122&gt;=0,R518="NA"),
AND($BS$122&lt;&gt;"NS",$BS$122&lt;&gt;"NA",$BS$122=0,R518="NS")),1,0)))</f>
        <v>0</v>
      </c>
      <c r="CJ518" s="202">
        <f t="shared" ref="CJ518" si="1281">IF($AH$96=$AJ$96,0,
IF(OR(AND($BS$122="NS",S518&lt;&gt;"NA",OR(S518="NS",S518=0)),AND($BS$122="NA",S518&lt;&gt;"NS",OR(S518="NA",S518=0))),0,
IF(OR(AND($BS$122&lt;&gt;"NS",$BS$122&lt;&gt;"NA",S518&lt;&gt;"NS",S518&lt;&gt;"NA",S518&gt;$BS$122),
AND(S518&gt;0,OR($BS$122="NS",$BS$122="NA")),
AND($BS$122&lt;&gt;"NS",$BS$122&lt;&gt;"NA",$BS$122&gt;=0,S518="NA"),
AND($BS$122&lt;&gt;"NS",$BS$122&lt;&gt;"NA",$BS$122=0,S518="NS")),1,0)))</f>
        <v>0</v>
      </c>
      <c r="CK518" s="202">
        <f t="shared" ref="CK518" si="1282">IF($AH$96=$AJ$96,0,
IF(OR(AND($BS$122="NS",T518&lt;&gt;"NA",OR(T518="NS",T518=0)),AND($BS$122="NA",T518&lt;&gt;"NS",OR(T518="NA",T518=0))),0,
IF(OR(AND($BS$122&lt;&gt;"NS",$BS$122&lt;&gt;"NA",T518&lt;&gt;"NS",T518&lt;&gt;"NA",T518&gt;$BS$122),
AND(T518&gt;0,OR($BS$122="NS",$BS$122="NA")),
AND($BS$122&lt;&gt;"NS",$BS$122&lt;&gt;"NA",$BS$122&gt;=0,T518="NA"),
AND($BS$122&lt;&gt;"NS",$BS$122&lt;&gt;"NA",$BS$122=0,T518="NS")),1,0)))</f>
        <v>0</v>
      </c>
      <c r="CL518" s="202">
        <f t="shared" ref="CL518" si="1283">IF($AH$96=$AJ$96,0,
IF(OR(AND($BS$122="NS",U518&lt;&gt;"NA",OR(U518="NS",U518=0)),AND($BS$122="NA",U518&lt;&gt;"NS",OR(U518="NA",U518=0))),0,
IF(OR(AND($BS$122&lt;&gt;"NS",$BS$122&lt;&gt;"NA",U518&lt;&gt;"NS",U518&lt;&gt;"NA",U518&gt;$BS$122),
AND(U518&gt;0,OR($BS$122="NS",$BS$122="NA")),
AND($BS$122&lt;&gt;"NS",$BS$122&lt;&gt;"NA",$BS$122&gt;=0,U518="NA"),
AND($BS$122&lt;&gt;"NS",$BS$122&lt;&gt;"NA",$BS$122=0,U518="NS")),1,0)))</f>
        <v>0</v>
      </c>
      <c r="CM518" s="202">
        <f t="shared" ref="CM518" si="1284">IF($AH$96=$AJ$96,0,
IF(OR(AND($BS$122="NS",V518&lt;&gt;"NA",OR(V518="NS",V518=0)),AND($BS$122="NA",V518&lt;&gt;"NS",OR(V518="NA",V518=0))),0,
IF(OR(AND($BS$122&lt;&gt;"NS",$BS$122&lt;&gt;"NA",V518&lt;&gt;"NS",V518&lt;&gt;"NA",V518&gt;$BS$122),
AND(V518&gt;0,OR($BS$122="NS",$BS$122="NA")),
AND($BS$122&lt;&gt;"NS",$BS$122&lt;&gt;"NA",$BS$122&gt;=0,V518="NA"),
AND($BS$122&lt;&gt;"NS",$BS$122&lt;&gt;"NA",$BS$122=0,V518="NS")),1,0)))</f>
        <v>0</v>
      </c>
      <c r="CN518" s="202">
        <f t="shared" ref="CN518" si="1285">IF($AH$96=$AJ$96,0,
IF(OR(AND($BS$122="NS",W518&lt;&gt;"NA",OR(W518="NS",W518=0)),AND($BS$122="NA",W518&lt;&gt;"NS",OR(W518="NA",W518=0))),0,
IF(OR(AND($BS$122&lt;&gt;"NS",$BS$122&lt;&gt;"NA",W518&lt;&gt;"NS",W518&lt;&gt;"NA",W518&gt;$BS$122),
AND(W518&gt;0,OR($BS$122="NS",$BS$122="NA")),
AND($BS$122&lt;&gt;"NS",$BS$122&lt;&gt;"NA",$BS$122&gt;=0,W518="NA"),
AND($BS$122&lt;&gt;"NS",$BS$122&lt;&gt;"NA",$BS$122=0,W518="NS")),1,0)))</f>
        <v>0</v>
      </c>
      <c r="CO518" s="202">
        <f t="shared" ref="CO518" si="1286">IF($AH$96=$AJ$96,0,
IF(OR(AND($BS$122="NS",X518&lt;&gt;"NA",OR(X518="NS",X518=0)),AND($BS$122="NA",X518&lt;&gt;"NS",OR(X518="NA",X518=0))),0,
IF(OR(AND($BS$122&lt;&gt;"NS",$BS$122&lt;&gt;"NA",X518&lt;&gt;"NS",X518&lt;&gt;"NA",X518&gt;$BS$122),
AND(X518&gt;0,OR($BS$122="NS",$BS$122="NA")),
AND($BS$122&lt;&gt;"NS",$BS$122&lt;&gt;"NA",$BS$122&gt;=0,X518="NA"),
AND($BS$122&lt;&gt;"NS",$BS$122&lt;&gt;"NA",$BS$122=0,X518="NS")),1,0)))</f>
        <v>0</v>
      </c>
      <c r="CP518" s="202">
        <f t="shared" ref="CP518" si="1287">IF($AH$96=$AJ$96,0,
IF(OR(AND($BS$122="NS",Y518&lt;&gt;"NA",OR(Y518="NS",Y518=0)),AND($BS$122="NA",Y518&lt;&gt;"NS",OR(Y518="NA",Y518=0))),0,
IF(OR(AND($BS$122&lt;&gt;"NS",$BS$122&lt;&gt;"NA",Y518&lt;&gt;"NS",Y518&lt;&gt;"NA",Y518&gt;$BS$122),
AND(Y518&gt;0,OR($BS$122="NS",$BS$122="NA")),
AND($BS$122&lt;&gt;"NS",$BS$122&lt;&gt;"NA",$BS$122&gt;=0,Y518="NA"),
AND($BS$122&lt;&gt;"NS",$BS$122&lt;&gt;"NA",$BS$122=0,Y518="NS")),1,0)))</f>
        <v>0</v>
      </c>
      <c r="CQ518" s="202">
        <f t="shared" ref="CQ518" si="1288">IF($AH$96=$AJ$96,0,
IF(OR(AND($BS$122="NS",Z518&lt;&gt;"NA",OR(Z518="NS",Z518=0)),AND($BS$122="NA",Z518&lt;&gt;"NS",OR(Z518="NA",Z518=0))),0,
IF(OR(AND($BS$122&lt;&gt;"NS",$BS$122&lt;&gt;"NA",Z518&lt;&gt;"NS",Z518&lt;&gt;"NA",Z518&gt;$BS$122),
AND(Z518&gt;0,OR($BS$122="NS",$BS$122="NA")),
AND($BS$122&lt;&gt;"NS",$BS$122&lt;&gt;"NA",$BS$122&gt;=0,Z518="NA"),
AND($BS$122&lt;&gt;"NS",$BS$122&lt;&gt;"NA",$BS$122=0,Z518="NS")),1,0)))</f>
        <v>0</v>
      </c>
      <c r="CR518" s="202">
        <f t="shared" ref="CR518" si="1289">IF($AH$96=$AJ$96,0,
IF(OR(AND($BS$122="NS",AA518&lt;&gt;"NA",OR(AA518="NS",AA518=0)),AND($BS$122="NA",AA518&lt;&gt;"NS",OR(AA518="NA",AA518=0))),0,
IF(OR(AND($BS$122&lt;&gt;"NS",$BS$122&lt;&gt;"NA",AA518&lt;&gt;"NS",AA518&lt;&gt;"NA",AA518&gt;$BS$122),
AND(AA518&gt;0,OR($BS$122="NS",$BS$122="NA")),
AND($BS$122&lt;&gt;"NS",$BS$122&lt;&gt;"NA",$BS$122&gt;=0,AA518="NA"),
AND($BS$122&lt;&gt;"NS",$BS$122&lt;&gt;"NA",$BS$122=0,AA518="NS")),1,0)))</f>
        <v>0</v>
      </c>
      <c r="CS518" s="202">
        <f t="shared" ref="CS518" si="1290">IF($AH$96=$AJ$96,0,
IF(OR(AND($BS$122="NS",AB518&lt;&gt;"NA",OR(AB518="NS",AB518=0)),AND($BS$122="NA",AB518&lt;&gt;"NS",OR(AB518="NA",AB518=0))),0,
IF(OR(AND($BS$122&lt;&gt;"NS",$BS$122&lt;&gt;"NA",AB518&lt;&gt;"NS",AB518&lt;&gt;"NA",AB518&gt;$BS$122),
AND(AB518&gt;0,OR($BS$122="NS",$BS$122="NA")),
AND($BS$122&lt;&gt;"NS",$BS$122&lt;&gt;"NA",$BS$122&gt;=0,AB518="NA"),
AND($BS$122&lt;&gt;"NS",$BS$122&lt;&gt;"NA",$BS$122=0,AB518="NS")),1,0)))</f>
        <v>0</v>
      </c>
      <c r="CT518" s="202">
        <f t="shared" ref="CT518" si="1291">IF($AH$96=$AJ$96,0,
IF(OR(AND($BS$122="NS",AC518&lt;&gt;"NA",OR(AC518="NS",AC518=0)),AND($BS$122="NA",AC518&lt;&gt;"NS",OR(AC518="NA",AC518=0))),0,
IF(OR(AND($BS$122&lt;&gt;"NS",$BS$122&lt;&gt;"NA",AC518&lt;&gt;"NS",AC518&lt;&gt;"NA",AC518&gt;$BS$122),
AND(AC518&gt;0,OR($BS$122="NS",$BS$122="NA")),
AND($BS$122&lt;&gt;"NS",$BS$122&lt;&gt;"NA",$BS$122&gt;=0,AC518="NA"),
AND($BS$122&lt;&gt;"NS",$BS$122&lt;&gt;"NA",$BS$122=0,AC518="NS")),1,0)))</f>
        <v>0</v>
      </c>
      <c r="CU518" s="202">
        <f t="shared" ref="CU518" si="1292">IF($AH$96=$AJ$96,0,
IF(OR(AND($BS$122="NS",AD518&lt;&gt;"NA",OR(AD518="NS",AD518=0)),AND($BS$122="NA",AD518&lt;&gt;"NS",OR(AD518="NA",AD518=0))),0,
IF(OR(AND($BS$122&lt;&gt;"NS",$BS$122&lt;&gt;"NA",AD518&lt;&gt;"NS",AD518&lt;&gt;"NA",AD518&gt;$BS$122),
AND(AD518&gt;0,OR($BS$122="NS",$BS$122="NA")),
AND($BS$122&lt;&gt;"NS",$BS$122&lt;&gt;"NA",$BS$122&gt;=0,AD518="NA"),
AND($BS$122&lt;&gt;"NS",$BS$122&lt;&gt;"NA",$BS$122=0,AD518="NS")),1,0)))</f>
        <v>0</v>
      </c>
      <c r="CY518" s="563">
        <f t="shared" si="935"/>
        <v>0</v>
      </c>
      <c r="CZ518" s="563"/>
    </row>
    <row r="519" spans="1:104" s="211" customFormat="1" ht="15" customHeight="1">
      <c r="A519" s="18"/>
      <c r="B519" s="51"/>
      <c r="C519" s="48" t="s">
        <v>5018</v>
      </c>
      <c r="D519" s="580" t="str">
        <f>IF(CNGE_2024_M3_Secc1!D70="","",CNGE_2024_M3_Secc1!D70)</f>
        <v/>
      </c>
      <c r="E519" s="580"/>
      <c r="F519" s="580"/>
      <c r="G519" s="580"/>
      <c r="H519" s="580"/>
      <c r="I519" s="103"/>
      <c r="J519" s="103"/>
      <c r="K519" s="103"/>
      <c r="L519" s="103"/>
      <c r="M519" s="103"/>
      <c r="N519" s="103"/>
      <c r="O519" s="103"/>
      <c r="P519" s="103"/>
      <c r="Q519" s="103"/>
      <c r="R519" s="103"/>
      <c r="S519" s="103"/>
      <c r="T519" s="103"/>
      <c r="U519" s="103"/>
      <c r="V519" s="103"/>
      <c r="W519" s="103"/>
      <c r="X519" s="103"/>
      <c r="Y519" s="103"/>
      <c r="Z519" s="103"/>
      <c r="AA519" s="103"/>
      <c r="AB519" s="103"/>
      <c r="AC519" s="103"/>
      <c r="AD519" s="103"/>
      <c r="AE519" s="213"/>
      <c r="AF519" s="210"/>
      <c r="AV519" s="202" t="e" cm="1">
        <f t="array" ref="AV519">IF(CNGE_2024_M3_Secc1!$AO$111=CNGE_2024_M3_Secc1!$AQ$111,O,IF(CNGE_2024_M3_Secc1!I188="",1,0))</f>
        <v>#NAME?</v>
      </c>
      <c r="AW519" s="202" t="e" cm="1">
        <f t="array" ref="AW519">IF(CNGE_2024_M3_Secc1!$AO$111=CNGE_2024_M3_Secc1!$AQ$111,O,IF(CNGE_2024_M3_Secc1!J188="",1,0))</f>
        <v>#NAME?</v>
      </c>
      <c r="AX519" s="202" t="e" cm="1">
        <f t="array" ref="AX519">IF(CNGE_2024_M3_Secc1!$AO$111=CNGE_2024_M3_Secc1!$AQ$111,O,IF(CNGE_2024_M3_Secc1!K188="",1,0))</f>
        <v>#NAME?</v>
      </c>
      <c r="AY519" s="202" t="e" cm="1">
        <f t="array" ref="AY519">IF(CNGE_2024_M3_Secc1!$AO$111=CNGE_2024_M3_Secc1!$AQ$111,O,IF(CNGE_2024_M3_Secc1!L188="",1,0))</f>
        <v>#NAME?</v>
      </c>
      <c r="AZ519" s="202" t="e" cm="1">
        <f t="array" ref="AZ519">IF(CNGE_2024_M3_Secc1!$AO$111=CNGE_2024_M3_Secc1!$AQ$111,O,IF(CNGE_2024_M3_Secc1!M188="",1,0))</f>
        <v>#NAME?</v>
      </c>
      <c r="BA519" s="202" t="e" cm="1">
        <f t="array" ref="BA519">IF(CNGE_2024_M3_Secc1!$AO$111=CNGE_2024_M3_Secc1!$AQ$111,O,IF(CNGE_2024_M3_Secc1!N188="",1,0))</f>
        <v>#NAME?</v>
      </c>
      <c r="BB519" s="202" t="e" cm="1">
        <f t="array" ref="BB519">IF(CNGE_2024_M3_Secc1!$AO$111=CNGE_2024_M3_Secc1!$AQ$111,O,IF(CNGE_2024_M3_Secc1!O188="",1,0))</f>
        <v>#NAME?</v>
      </c>
      <c r="BC519" s="202" t="e" cm="1">
        <f t="array" ref="BC519">IF(CNGE_2024_M3_Secc1!$AO$111=CNGE_2024_M3_Secc1!$AQ$111,O,IF(CNGE_2024_M3_Secc1!P188="",1,0))</f>
        <v>#NAME?</v>
      </c>
      <c r="BD519" s="202" t="e" cm="1">
        <f t="array" ref="BD519">IF(CNGE_2024_M3_Secc1!$AO$111=CNGE_2024_M3_Secc1!$AQ$111,O,IF(CNGE_2024_M3_Secc1!Q188="",1,0))</f>
        <v>#NAME?</v>
      </c>
      <c r="BE519" s="202" t="e" cm="1">
        <f t="array" ref="BE519">IF(CNGE_2024_M3_Secc1!$AO$111=CNGE_2024_M3_Secc1!$AQ$111,O,IF(CNGE_2024_M3_Secc1!R188="",1,0))</f>
        <v>#NAME?</v>
      </c>
      <c r="BF519" s="202" t="e" cm="1">
        <f t="array" ref="BF519">IF(CNGE_2024_M3_Secc1!$AO$111=CNGE_2024_M3_Secc1!$AQ$111,O,IF(CNGE_2024_M3_Secc1!S188="",1,0))</f>
        <v>#NAME?</v>
      </c>
      <c r="BG519" s="202" t="e" cm="1">
        <f t="array" ref="BG519">IF(CNGE_2024_M3_Secc1!$AO$111=CNGE_2024_M3_Secc1!$AQ$111,O,IF(CNGE_2024_M3_Secc1!T188="",1,0))</f>
        <v>#NAME?</v>
      </c>
      <c r="BH519" s="202" t="e" cm="1">
        <f t="array" ref="BH519">IF(CNGE_2024_M3_Secc1!$AO$111=CNGE_2024_M3_Secc1!$AQ$111,O,IF(CNGE_2024_M3_Secc1!U188="",1,0))</f>
        <v>#NAME?</v>
      </c>
      <c r="BI519" s="202" t="e" cm="1">
        <f t="array" ref="BI519">IF(CNGE_2024_M3_Secc1!$AO$111=CNGE_2024_M3_Secc1!$AQ$111,O,IF(CNGE_2024_M3_Secc1!V188="",1,0))</f>
        <v>#NAME?</v>
      </c>
      <c r="BJ519" s="202" t="e" cm="1">
        <f t="array" ref="BJ519">IF(CNGE_2024_M3_Secc1!$AO$111=CNGE_2024_M3_Secc1!$AQ$111,O,IF(CNGE_2024_M3_Secc1!W188="",1,0))</f>
        <v>#NAME?</v>
      </c>
      <c r="BK519" s="202" t="e" cm="1">
        <f t="array" ref="BK519">IF(CNGE_2024_M3_Secc1!$AO$111=CNGE_2024_M3_Secc1!$AQ$111,O,IF(CNGE_2024_M3_Secc1!X188="",1,0))</f>
        <v>#NAME?</v>
      </c>
      <c r="BL519" s="202" t="e" cm="1">
        <f t="array" ref="BL519">IF(CNGE_2024_M3_Secc1!$AO$111=CNGE_2024_M3_Secc1!$AQ$111,O,IF(CNGE_2024_M3_Secc1!Y188="",1,0))</f>
        <v>#NAME?</v>
      </c>
      <c r="BM519" s="202" t="e" cm="1">
        <f t="array" ref="BM519">IF(CNGE_2024_M3_Secc1!$AO$111=CNGE_2024_M3_Secc1!$AQ$111,O,IF(CNGE_2024_M3_Secc1!Z188="",1,0))</f>
        <v>#NAME?</v>
      </c>
      <c r="BN519" s="202" t="e" cm="1">
        <f t="array" ref="BN519">IF(CNGE_2024_M3_Secc1!$AO$111=CNGE_2024_M3_Secc1!$AQ$111,O,IF(CNGE_2024_M3_Secc1!AA188="",1,0))</f>
        <v>#NAME?</v>
      </c>
      <c r="BO519" s="202" t="e" cm="1">
        <f t="array" ref="BO519">IF(CNGE_2024_M3_Secc1!$AO$111=CNGE_2024_M3_Secc1!$AQ$111,O,IF(CNGE_2024_M3_Secc1!AB188="",1,0))</f>
        <v>#NAME?</v>
      </c>
      <c r="BP519" s="202" t="e" cm="1">
        <f t="array" ref="BP519">IF(CNGE_2024_M3_Secc1!$AO$111=CNGE_2024_M3_Secc1!$AQ$111,O,IF(CNGE_2024_M3_Secc1!AC188="",1,0))</f>
        <v>#NAME?</v>
      </c>
      <c r="BQ519" s="202" t="e" cm="1">
        <f t="array" ref="BQ519">IF(CNGE_2024_M3_Secc1!$AO$111=CNGE_2024_M3_Secc1!$AQ$111,O,IF(CNGE_2024_M3_Secc1!AD188="",1,0))</f>
        <v>#NAME?</v>
      </c>
      <c r="BZ519" s="202">
        <f>IF($AH$96=$AJ$96,0,
IF(OR(AND($BS$123="NS",I519&lt;&gt;"NA",OR(I519="NS",I519=0)),AND($BS$123="NA",I519&lt;&gt;"NS",OR(I519="NA",I519=0))),0,
IF(OR(AND($BS$123&lt;&gt;"NS",$BS$123&lt;&gt;"NA",I519&lt;&gt;"NS",I519&lt;&gt;"NA",I519&gt;$BS$123),
AND(I519&gt;0,OR($BS$123="NS",$BS$123="NA")),
AND($BS$123&lt;&gt;"NS",$BS$123&lt;&gt;"NA",$BS$123&gt;=0,I519="NA"),
AND($BS$123&lt;&gt;"NS",$BS$123&lt;&gt;"NA",$BS$123=0,I519="NS")),1,0)))</f>
        <v>0</v>
      </c>
      <c r="CA519" s="202">
        <f t="shared" ref="CA519" si="1293">IF($AH$96=$AJ$96,0,
IF(OR(AND($BS$123="NS",J519&lt;&gt;"NA",OR(J519="NS",J519=0)),AND($BS$123="NA",J519&lt;&gt;"NS",OR(J519="NA",J519=0))),0,
IF(OR(AND($BS$123&lt;&gt;"NS",$BS$123&lt;&gt;"NA",J519&lt;&gt;"NS",J519&lt;&gt;"NA",J519&gt;$BS$123),
AND(J519&gt;0,OR($BS$123="NS",$BS$123="NA")),
AND($BS$123&lt;&gt;"NS",$BS$123&lt;&gt;"NA",$BS$123&gt;=0,J519="NA"),
AND($BS$123&lt;&gt;"NS",$BS$123&lt;&gt;"NA",$BS$123=0,J519="NS")),1,0)))</f>
        <v>0</v>
      </c>
      <c r="CB519" s="202">
        <f t="shared" ref="CB519" si="1294">IF($AH$96=$AJ$96,0,
IF(OR(AND($BS$123="NS",K519&lt;&gt;"NA",OR(K519="NS",K519=0)),AND($BS$123="NA",K519&lt;&gt;"NS",OR(K519="NA",K519=0))),0,
IF(OR(AND($BS$123&lt;&gt;"NS",$BS$123&lt;&gt;"NA",K519&lt;&gt;"NS",K519&lt;&gt;"NA",K519&gt;$BS$123),
AND(K519&gt;0,OR($BS$123="NS",$BS$123="NA")),
AND($BS$123&lt;&gt;"NS",$BS$123&lt;&gt;"NA",$BS$123&gt;=0,K519="NA"),
AND($BS$123&lt;&gt;"NS",$BS$123&lt;&gt;"NA",$BS$123=0,K519="NS")),1,0)))</f>
        <v>0</v>
      </c>
      <c r="CC519" s="202">
        <f t="shared" ref="CC519" si="1295">IF($AH$96=$AJ$96,0,
IF(OR(AND($BS$123="NS",L519&lt;&gt;"NA",OR(L519="NS",L519=0)),AND($BS$123="NA",L519&lt;&gt;"NS",OR(L519="NA",L519=0))),0,
IF(OR(AND($BS$123&lt;&gt;"NS",$BS$123&lt;&gt;"NA",L519&lt;&gt;"NS",L519&lt;&gt;"NA",L519&gt;$BS$123),
AND(L519&gt;0,OR($BS$123="NS",$BS$123="NA")),
AND($BS$123&lt;&gt;"NS",$BS$123&lt;&gt;"NA",$BS$123&gt;=0,L519="NA"),
AND($BS$123&lt;&gt;"NS",$BS$123&lt;&gt;"NA",$BS$123=0,L519="NS")),1,0)))</f>
        <v>0</v>
      </c>
      <c r="CD519" s="202">
        <f t="shared" ref="CD519" si="1296">IF($AH$96=$AJ$96,0,
IF(OR(AND($BS$123="NS",M519&lt;&gt;"NA",OR(M519="NS",M519=0)),AND($BS$123="NA",M519&lt;&gt;"NS",OR(M519="NA",M519=0))),0,
IF(OR(AND($BS$123&lt;&gt;"NS",$BS$123&lt;&gt;"NA",M519&lt;&gt;"NS",M519&lt;&gt;"NA",M519&gt;$BS$123),
AND(M519&gt;0,OR($BS$123="NS",$BS$123="NA")),
AND($BS$123&lt;&gt;"NS",$BS$123&lt;&gt;"NA",$BS$123&gt;=0,M519="NA"),
AND($BS$123&lt;&gt;"NS",$BS$123&lt;&gt;"NA",$BS$123=0,M519="NS")),1,0)))</f>
        <v>0</v>
      </c>
      <c r="CE519" s="202">
        <f t="shared" ref="CE519" si="1297">IF($AH$96=$AJ$96,0,
IF(OR(AND($BS$123="NS",N519&lt;&gt;"NA",OR(N519="NS",N519=0)),AND($BS$123="NA",N519&lt;&gt;"NS",OR(N519="NA",N519=0))),0,
IF(OR(AND($BS$123&lt;&gt;"NS",$BS$123&lt;&gt;"NA",N519&lt;&gt;"NS",N519&lt;&gt;"NA",N519&gt;$BS$123),
AND(N519&gt;0,OR($BS$123="NS",$BS$123="NA")),
AND($BS$123&lt;&gt;"NS",$BS$123&lt;&gt;"NA",$BS$123&gt;=0,N519="NA"),
AND($BS$123&lt;&gt;"NS",$BS$123&lt;&gt;"NA",$BS$123=0,N519="NS")),1,0)))</f>
        <v>0</v>
      </c>
      <c r="CF519" s="202">
        <f t="shared" ref="CF519" si="1298">IF($AH$96=$AJ$96,0,
IF(OR(AND($BS$123="NS",O519&lt;&gt;"NA",OR(O519="NS",O519=0)),AND($BS$123="NA",O519&lt;&gt;"NS",OR(O519="NA",O519=0))),0,
IF(OR(AND($BS$123&lt;&gt;"NS",$BS$123&lt;&gt;"NA",O519&lt;&gt;"NS",O519&lt;&gt;"NA",O519&gt;$BS$123),
AND(O519&gt;0,OR($BS$123="NS",$BS$123="NA")),
AND($BS$123&lt;&gt;"NS",$BS$123&lt;&gt;"NA",$BS$123&gt;=0,O519="NA"),
AND($BS$123&lt;&gt;"NS",$BS$123&lt;&gt;"NA",$BS$123=0,O519="NS")),1,0)))</f>
        <v>0</v>
      </c>
      <c r="CG519" s="202">
        <f t="shared" ref="CG519" si="1299">IF($AH$96=$AJ$96,0,
IF(OR(AND($BS$123="NS",P519&lt;&gt;"NA",OR(P519="NS",P519=0)),AND($BS$123="NA",P519&lt;&gt;"NS",OR(P519="NA",P519=0))),0,
IF(OR(AND($BS$123&lt;&gt;"NS",$BS$123&lt;&gt;"NA",P519&lt;&gt;"NS",P519&lt;&gt;"NA",P519&gt;$BS$123),
AND(P519&gt;0,OR($BS$123="NS",$BS$123="NA")),
AND($BS$123&lt;&gt;"NS",$BS$123&lt;&gt;"NA",$BS$123&gt;=0,P519="NA"),
AND($BS$123&lt;&gt;"NS",$BS$123&lt;&gt;"NA",$BS$123=0,P519="NS")),1,0)))</f>
        <v>0</v>
      </c>
      <c r="CH519" s="202">
        <f t="shared" ref="CH519" si="1300">IF($AH$96=$AJ$96,0,
IF(OR(AND($BS$123="NS",Q519&lt;&gt;"NA",OR(Q519="NS",Q519=0)),AND($BS$123="NA",Q519&lt;&gt;"NS",OR(Q519="NA",Q519=0))),0,
IF(OR(AND($BS$123&lt;&gt;"NS",$BS$123&lt;&gt;"NA",Q519&lt;&gt;"NS",Q519&lt;&gt;"NA",Q519&gt;$BS$123),
AND(Q519&gt;0,OR($BS$123="NS",$BS$123="NA")),
AND($BS$123&lt;&gt;"NS",$BS$123&lt;&gt;"NA",$BS$123&gt;=0,Q519="NA"),
AND($BS$123&lt;&gt;"NS",$BS$123&lt;&gt;"NA",$BS$123=0,Q519="NS")),1,0)))</f>
        <v>0</v>
      </c>
      <c r="CI519" s="202">
        <f t="shared" ref="CI519" si="1301">IF($AH$96=$AJ$96,0,
IF(OR(AND($BS$123="NS",R519&lt;&gt;"NA",OR(R519="NS",R519=0)),AND($BS$123="NA",R519&lt;&gt;"NS",OR(R519="NA",R519=0))),0,
IF(OR(AND($BS$123&lt;&gt;"NS",$BS$123&lt;&gt;"NA",R519&lt;&gt;"NS",R519&lt;&gt;"NA",R519&gt;$BS$123),
AND(R519&gt;0,OR($BS$123="NS",$BS$123="NA")),
AND($BS$123&lt;&gt;"NS",$BS$123&lt;&gt;"NA",$BS$123&gt;=0,R519="NA"),
AND($BS$123&lt;&gt;"NS",$BS$123&lt;&gt;"NA",$BS$123=0,R519="NS")),1,0)))</f>
        <v>0</v>
      </c>
      <c r="CJ519" s="202">
        <f t="shared" ref="CJ519" si="1302">IF($AH$96=$AJ$96,0,
IF(OR(AND($BS$123="NS",S519&lt;&gt;"NA",OR(S519="NS",S519=0)),AND($BS$123="NA",S519&lt;&gt;"NS",OR(S519="NA",S519=0))),0,
IF(OR(AND($BS$123&lt;&gt;"NS",$BS$123&lt;&gt;"NA",S519&lt;&gt;"NS",S519&lt;&gt;"NA",S519&gt;$BS$123),
AND(S519&gt;0,OR($BS$123="NS",$BS$123="NA")),
AND($BS$123&lt;&gt;"NS",$BS$123&lt;&gt;"NA",$BS$123&gt;=0,S519="NA"),
AND($BS$123&lt;&gt;"NS",$BS$123&lt;&gt;"NA",$BS$123=0,S519="NS")),1,0)))</f>
        <v>0</v>
      </c>
      <c r="CK519" s="202">
        <f t="shared" ref="CK519" si="1303">IF($AH$96=$AJ$96,0,
IF(OR(AND($BS$123="NS",T519&lt;&gt;"NA",OR(T519="NS",T519=0)),AND($BS$123="NA",T519&lt;&gt;"NS",OR(T519="NA",T519=0))),0,
IF(OR(AND($BS$123&lt;&gt;"NS",$BS$123&lt;&gt;"NA",T519&lt;&gt;"NS",T519&lt;&gt;"NA",T519&gt;$BS$123),
AND(T519&gt;0,OR($BS$123="NS",$BS$123="NA")),
AND($BS$123&lt;&gt;"NS",$BS$123&lt;&gt;"NA",$BS$123&gt;=0,T519="NA"),
AND($BS$123&lt;&gt;"NS",$BS$123&lt;&gt;"NA",$BS$123=0,T519="NS")),1,0)))</f>
        <v>0</v>
      </c>
      <c r="CL519" s="202">
        <f t="shared" ref="CL519" si="1304">IF($AH$96=$AJ$96,0,
IF(OR(AND($BS$123="NS",U519&lt;&gt;"NA",OR(U519="NS",U519=0)),AND($BS$123="NA",U519&lt;&gt;"NS",OR(U519="NA",U519=0))),0,
IF(OR(AND($BS$123&lt;&gt;"NS",$BS$123&lt;&gt;"NA",U519&lt;&gt;"NS",U519&lt;&gt;"NA",U519&gt;$BS$123),
AND(U519&gt;0,OR($BS$123="NS",$BS$123="NA")),
AND($BS$123&lt;&gt;"NS",$BS$123&lt;&gt;"NA",$BS$123&gt;=0,U519="NA"),
AND($BS$123&lt;&gt;"NS",$BS$123&lt;&gt;"NA",$BS$123=0,U519="NS")),1,0)))</f>
        <v>0</v>
      </c>
      <c r="CM519" s="202">
        <f t="shared" ref="CM519" si="1305">IF($AH$96=$AJ$96,0,
IF(OR(AND($BS$123="NS",V519&lt;&gt;"NA",OR(V519="NS",V519=0)),AND($BS$123="NA",V519&lt;&gt;"NS",OR(V519="NA",V519=0))),0,
IF(OR(AND($BS$123&lt;&gt;"NS",$BS$123&lt;&gt;"NA",V519&lt;&gt;"NS",V519&lt;&gt;"NA",V519&gt;$BS$123),
AND(V519&gt;0,OR($BS$123="NS",$BS$123="NA")),
AND($BS$123&lt;&gt;"NS",$BS$123&lt;&gt;"NA",$BS$123&gt;=0,V519="NA"),
AND($BS$123&lt;&gt;"NS",$BS$123&lt;&gt;"NA",$BS$123=0,V519="NS")),1,0)))</f>
        <v>0</v>
      </c>
      <c r="CN519" s="202">
        <f t="shared" ref="CN519" si="1306">IF($AH$96=$AJ$96,0,
IF(OR(AND($BS$123="NS",W519&lt;&gt;"NA",OR(W519="NS",W519=0)),AND($BS$123="NA",W519&lt;&gt;"NS",OR(W519="NA",W519=0))),0,
IF(OR(AND($BS$123&lt;&gt;"NS",$BS$123&lt;&gt;"NA",W519&lt;&gt;"NS",W519&lt;&gt;"NA",W519&gt;$BS$123),
AND(W519&gt;0,OR($BS$123="NS",$BS$123="NA")),
AND($BS$123&lt;&gt;"NS",$BS$123&lt;&gt;"NA",$BS$123&gt;=0,W519="NA"),
AND($BS$123&lt;&gt;"NS",$BS$123&lt;&gt;"NA",$BS$123=0,W519="NS")),1,0)))</f>
        <v>0</v>
      </c>
      <c r="CO519" s="202">
        <f t="shared" ref="CO519" si="1307">IF($AH$96=$AJ$96,0,
IF(OR(AND($BS$123="NS",X519&lt;&gt;"NA",OR(X519="NS",X519=0)),AND($BS$123="NA",X519&lt;&gt;"NS",OR(X519="NA",X519=0))),0,
IF(OR(AND($BS$123&lt;&gt;"NS",$BS$123&lt;&gt;"NA",X519&lt;&gt;"NS",X519&lt;&gt;"NA",X519&gt;$BS$123),
AND(X519&gt;0,OR($BS$123="NS",$BS$123="NA")),
AND($BS$123&lt;&gt;"NS",$BS$123&lt;&gt;"NA",$BS$123&gt;=0,X519="NA"),
AND($BS$123&lt;&gt;"NS",$BS$123&lt;&gt;"NA",$BS$123=0,X519="NS")),1,0)))</f>
        <v>0</v>
      </c>
      <c r="CP519" s="202">
        <f t="shared" ref="CP519" si="1308">IF($AH$96=$AJ$96,0,
IF(OR(AND($BS$123="NS",Y519&lt;&gt;"NA",OR(Y519="NS",Y519=0)),AND($BS$123="NA",Y519&lt;&gt;"NS",OR(Y519="NA",Y519=0))),0,
IF(OR(AND($BS$123&lt;&gt;"NS",$BS$123&lt;&gt;"NA",Y519&lt;&gt;"NS",Y519&lt;&gt;"NA",Y519&gt;$BS$123),
AND(Y519&gt;0,OR($BS$123="NS",$BS$123="NA")),
AND($BS$123&lt;&gt;"NS",$BS$123&lt;&gt;"NA",$BS$123&gt;=0,Y519="NA"),
AND($BS$123&lt;&gt;"NS",$BS$123&lt;&gt;"NA",$BS$123=0,Y519="NS")),1,0)))</f>
        <v>0</v>
      </c>
      <c r="CQ519" s="202">
        <f t="shared" ref="CQ519" si="1309">IF($AH$96=$AJ$96,0,
IF(OR(AND($BS$123="NS",Z519&lt;&gt;"NA",OR(Z519="NS",Z519=0)),AND($BS$123="NA",Z519&lt;&gt;"NS",OR(Z519="NA",Z519=0))),0,
IF(OR(AND($BS$123&lt;&gt;"NS",$BS$123&lt;&gt;"NA",Z519&lt;&gt;"NS",Z519&lt;&gt;"NA",Z519&gt;$BS$123),
AND(Z519&gt;0,OR($BS$123="NS",$BS$123="NA")),
AND($BS$123&lt;&gt;"NS",$BS$123&lt;&gt;"NA",$BS$123&gt;=0,Z519="NA"),
AND($BS$123&lt;&gt;"NS",$BS$123&lt;&gt;"NA",$BS$123=0,Z519="NS")),1,0)))</f>
        <v>0</v>
      </c>
      <c r="CR519" s="202">
        <f t="shared" ref="CR519" si="1310">IF($AH$96=$AJ$96,0,
IF(OR(AND($BS$123="NS",AA519&lt;&gt;"NA",OR(AA519="NS",AA519=0)),AND($BS$123="NA",AA519&lt;&gt;"NS",OR(AA519="NA",AA519=0))),0,
IF(OR(AND($BS$123&lt;&gt;"NS",$BS$123&lt;&gt;"NA",AA519&lt;&gt;"NS",AA519&lt;&gt;"NA",AA519&gt;$BS$123),
AND(AA519&gt;0,OR($BS$123="NS",$BS$123="NA")),
AND($BS$123&lt;&gt;"NS",$BS$123&lt;&gt;"NA",$BS$123&gt;=0,AA519="NA"),
AND($BS$123&lt;&gt;"NS",$BS$123&lt;&gt;"NA",$BS$123=0,AA519="NS")),1,0)))</f>
        <v>0</v>
      </c>
      <c r="CS519" s="202">
        <f t="shared" ref="CS519" si="1311">IF($AH$96=$AJ$96,0,
IF(OR(AND($BS$123="NS",AB519&lt;&gt;"NA",OR(AB519="NS",AB519=0)),AND($BS$123="NA",AB519&lt;&gt;"NS",OR(AB519="NA",AB519=0))),0,
IF(OR(AND($BS$123&lt;&gt;"NS",$BS$123&lt;&gt;"NA",AB519&lt;&gt;"NS",AB519&lt;&gt;"NA",AB519&gt;$BS$123),
AND(AB519&gt;0,OR($BS$123="NS",$BS$123="NA")),
AND($BS$123&lt;&gt;"NS",$BS$123&lt;&gt;"NA",$BS$123&gt;=0,AB519="NA"),
AND($BS$123&lt;&gt;"NS",$BS$123&lt;&gt;"NA",$BS$123=0,AB519="NS")),1,0)))</f>
        <v>0</v>
      </c>
      <c r="CT519" s="202">
        <f t="shared" ref="CT519" si="1312">IF($AH$96=$AJ$96,0,
IF(OR(AND($BS$123="NS",AC519&lt;&gt;"NA",OR(AC519="NS",AC519=0)),AND($BS$123="NA",AC519&lt;&gt;"NS",OR(AC519="NA",AC519=0))),0,
IF(OR(AND($BS$123&lt;&gt;"NS",$BS$123&lt;&gt;"NA",AC519&lt;&gt;"NS",AC519&lt;&gt;"NA",AC519&gt;$BS$123),
AND(AC519&gt;0,OR($BS$123="NS",$BS$123="NA")),
AND($BS$123&lt;&gt;"NS",$BS$123&lt;&gt;"NA",$BS$123&gt;=0,AC519="NA"),
AND($BS$123&lt;&gt;"NS",$BS$123&lt;&gt;"NA",$BS$123=0,AC519="NS")),1,0)))</f>
        <v>0</v>
      </c>
      <c r="CU519" s="202">
        <f t="shared" ref="CU519" si="1313">IF($AH$96=$AJ$96,0,
IF(OR(AND($BS$123="NS",AD519&lt;&gt;"NA",OR(AD519="NS",AD519=0)),AND($BS$123="NA",AD519&lt;&gt;"NS",OR(AD519="NA",AD519=0))),0,
IF(OR(AND($BS$123&lt;&gt;"NS",$BS$123&lt;&gt;"NA",AD519&lt;&gt;"NS",AD519&lt;&gt;"NA",AD519&gt;$BS$123),
AND(AD519&gt;0,OR($BS$123="NS",$BS$123="NA")),
AND($BS$123&lt;&gt;"NS",$BS$123&lt;&gt;"NA",$BS$123&gt;=0,AD519="NA"),
AND($BS$123&lt;&gt;"NS",$BS$123&lt;&gt;"NA",$BS$123=0,AD519="NS")),1,0)))</f>
        <v>0</v>
      </c>
      <c r="CY519" s="563">
        <f t="shared" si="935"/>
        <v>0</v>
      </c>
      <c r="CZ519" s="563"/>
    </row>
    <row r="520" spans="1:104" s="211" customFormat="1" ht="15" customHeight="1">
      <c r="A520" s="18"/>
      <c r="B520" s="51"/>
      <c r="C520" s="48" t="s">
        <v>5019</v>
      </c>
      <c r="D520" s="580" t="str">
        <f>IF(CNGE_2024_M3_Secc1!D71="","",CNGE_2024_M3_Secc1!D71)</f>
        <v/>
      </c>
      <c r="E520" s="580"/>
      <c r="F520" s="580"/>
      <c r="G520" s="580"/>
      <c r="H520" s="580"/>
      <c r="I520" s="103"/>
      <c r="J520" s="103"/>
      <c r="K520" s="103"/>
      <c r="L520" s="103"/>
      <c r="M520" s="103"/>
      <c r="N520" s="103"/>
      <c r="O520" s="103"/>
      <c r="P520" s="103"/>
      <c r="Q520" s="103"/>
      <c r="R520" s="103"/>
      <c r="S520" s="103"/>
      <c r="T520" s="103"/>
      <c r="U520" s="103"/>
      <c r="V520" s="103"/>
      <c r="W520" s="103"/>
      <c r="X520" s="103"/>
      <c r="Y520" s="103"/>
      <c r="Z520" s="103"/>
      <c r="AA520" s="103"/>
      <c r="AB520" s="103"/>
      <c r="AC520" s="103"/>
      <c r="AD520" s="103"/>
      <c r="AE520" s="213"/>
      <c r="AF520" s="210"/>
      <c r="AV520" s="202" t="e" cm="1">
        <f t="array" ref="AV520">IF(CNGE_2024_M3_Secc1!$AO$111=CNGE_2024_M3_Secc1!$AQ$111,O,IF(CNGE_2024_M3_Secc1!I189="",1,0))</f>
        <v>#NAME?</v>
      </c>
      <c r="AW520" s="202" t="e" cm="1">
        <f t="array" ref="AW520">IF(CNGE_2024_M3_Secc1!$AO$111=CNGE_2024_M3_Secc1!$AQ$111,O,IF(CNGE_2024_M3_Secc1!J189="",1,0))</f>
        <v>#NAME?</v>
      </c>
      <c r="AX520" s="202" t="e" cm="1">
        <f t="array" ref="AX520">IF(CNGE_2024_M3_Secc1!$AO$111=CNGE_2024_M3_Secc1!$AQ$111,O,IF(CNGE_2024_M3_Secc1!K189="",1,0))</f>
        <v>#NAME?</v>
      </c>
      <c r="AY520" s="202" t="e" cm="1">
        <f t="array" ref="AY520">IF(CNGE_2024_M3_Secc1!$AO$111=CNGE_2024_M3_Secc1!$AQ$111,O,IF(CNGE_2024_M3_Secc1!L189="",1,0))</f>
        <v>#NAME?</v>
      </c>
      <c r="AZ520" s="202" t="e" cm="1">
        <f t="array" ref="AZ520">IF(CNGE_2024_M3_Secc1!$AO$111=CNGE_2024_M3_Secc1!$AQ$111,O,IF(CNGE_2024_M3_Secc1!M189="",1,0))</f>
        <v>#NAME?</v>
      </c>
      <c r="BA520" s="202" t="e" cm="1">
        <f t="array" ref="BA520">IF(CNGE_2024_M3_Secc1!$AO$111=CNGE_2024_M3_Secc1!$AQ$111,O,IF(CNGE_2024_M3_Secc1!N189="",1,0))</f>
        <v>#NAME?</v>
      </c>
      <c r="BB520" s="202" t="e" cm="1">
        <f t="array" ref="BB520">IF(CNGE_2024_M3_Secc1!$AO$111=CNGE_2024_M3_Secc1!$AQ$111,O,IF(CNGE_2024_M3_Secc1!O189="",1,0))</f>
        <v>#NAME?</v>
      </c>
      <c r="BC520" s="202" t="e" cm="1">
        <f t="array" ref="BC520">IF(CNGE_2024_M3_Secc1!$AO$111=CNGE_2024_M3_Secc1!$AQ$111,O,IF(CNGE_2024_M3_Secc1!P189="",1,0))</f>
        <v>#NAME?</v>
      </c>
      <c r="BD520" s="202" t="e" cm="1">
        <f t="array" ref="BD520">IF(CNGE_2024_M3_Secc1!$AO$111=CNGE_2024_M3_Secc1!$AQ$111,O,IF(CNGE_2024_M3_Secc1!Q189="",1,0))</f>
        <v>#NAME?</v>
      </c>
      <c r="BE520" s="202" t="e" cm="1">
        <f t="array" ref="BE520">IF(CNGE_2024_M3_Secc1!$AO$111=CNGE_2024_M3_Secc1!$AQ$111,O,IF(CNGE_2024_M3_Secc1!R189="",1,0))</f>
        <v>#NAME?</v>
      </c>
      <c r="BF520" s="202" t="e" cm="1">
        <f t="array" ref="BF520">IF(CNGE_2024_M3_Secc1!$AO$111=CNGE_2024_M3_Secc1!$AQ$111,O,IF(CNGE_2024_M3_Secc1!S189="",1,0))</f>
        <v>#NAME?</v>
      </c>
      <c r="BG520" s="202" t="e" cm="1">
        <f t="array" ref="BG520">IF(CNGE_2024_M3_Secc1!$AO$111=CNGE_2024_M3_Secc1!$AQ$111,O,IF(CNGE_2024_M3_Secc1!T189="",1,0))</f>
        <v>#NAME?</v>
      </c>
      <c r="BH520" s="202" t="e" cm="1">
        <f t="array" ref="BH520">IF(CNGE_2024_M3_Secc1!$AO$111=CNGE_2024_M3_Secc1!$AQ$111,O,IF(CNGE_2024_M3_Secc1!U189="",1,0))</f>
        <v>#NAME?</v>
      </c>
      <c r="BI520" s="202" t="e" cm="1">
        <f t="array" ref="BI520">IF(CNGE_2024_M3_Secc1!$AO$111=CNGE_2024_M3_Secc1!$AQ$111,O,IF(CNGE_2024_M3_Secc1!V189="",1,0))</f>
        <v>#NAME?</v>
      </c>
      <c r="BJ520" s="202" t="e" cm="1">
        <f t="array" ref="BJ520">IF(CNGE_2024_M3_Secc1!$AO$111=CNGE_2024_M3_Secc1!$AQ$111,O,IF(CNGE_2024_M3_Secc1!W189="",1,0))</f>
        <v>#NAME?</v>
      </c>
      <c r="BK520" s="202" t="e" cm="1">
        <f t="array" ref="BK520">IF(CNGE_2024_M3_Secc1!$AO$111=CNGE_2024_M3_Secc1!$AQ$111,O,IF(CNGE_2024_M3_Secc1!X189="",1,0))</f>
        <v>#NAME?</v>
      </c>
      <c r="BL520" s="202" t="e" cm="1">
        <f t="array" ref="BL520">IF(CNGE_2024_M3_Secc1!$AO$111=CNGE_2024_M3_Secc1!$AQ$111,O,IF(CNGE_2024_M3_Secc1!Y189="",1,0))</f>
        <v>#NAME?</v>
      </c>
      <c r="BM520" s="202" t="e" cm="1">
        <f t="array" ref="BM520">IF(CNGE_2024_M3_Secc1!$AO$111=CNGE_2024_M3_Secc1!$AQ$111,O,IF(CNGE_2024_M3_Secc1!Z189="",1,0))</f>
        <v>#NAME?</v>
      </c>
      <c r="BN520" s="202" t="e" cm="1">
        <f t="array" ref="BN520">IF(CNGE_2024_M3_Secc1!$AO$111=CNGE_2024_M3_Secc1!$AQ$111,O,IF(CNGE_2024_M3_Secc1!AA189="",1,0))</f>
        <v>#NAME?</v>
      </c>
      <c r="BO520" s="202" t="e" cm="1">
        <f t="array" ref="BO520">IF(CNGE_2024_M3_Secc1!$AO$111=CNGE_2024_M3_Secc1!$AQ$111,O,IF(CNGE_2024_M3_Secc1!AB189="",1,0))</f>
        <v>#NAME?</v>
      </c>
      <c r="BP520" s="202" t="e" cm="1">
        <f t="array" ref="BP520">IF(CNGE_2024_M3_Secc1!$AO$111=CNGE_2024_M3_Secc1!$AQ$111,O,IF(CNGE_2024_M3_Secc1!AC189="",1,0))</f>
        <v>#NAME?</v>
      </c>
      <c r="BQ520" s="202" t="e" cm="1">
        <f t="array" ref="BQ520">IF(CNGE_2024_M3_Secc1!$AO$111=CNGE_2024_M3_Secc1!$AQ$111,O,IF(CNGE_2024_M3_Secc1!AD189="",1,0))</f>
        <v>#NAME?</v>
      </c>
      <c r="BZ520" s="202">
        <f>IF($AH$96=$AJ$96,0,
IF(OR(AND($BS$124="NS",I520&lt;&gt;"NA",OR(I520="NS",I520=0)),AND($BS$124="NA",I520&lt;&gt;"NS",OR(I520="NA",I520=0))),0,
IF(OR(AND($BS$124&lt;&gt;"NS",$BS$124&lt;&gt;"NA",I520&lt;&gt;"NS",I520&lt;&gt;"NA",I520&gt;$BS$124),
AND(I520&gt;0,OR($BS$124="NS",$BS$124="NA")),
AND($BS$124&lt;&gt;"NS",$BS$124&lt;&gt;"NA",$BS$124&gt;=0,I520="NA"),
AND($BS$124&lt;&gt;"NS",$BS$124&lt;&gt;"NA",$BS$124=0,I520="NS")),1,0)))</f>
        <v>0</v>
      </c>
      <c r="CA520" s="202">
        <f t="shared" ref="CA520" si="1314">IF($AH$96=$AJ$96,0,
IF(OR(AND($BS$124="NS",J520&lt;&gt;"NA",OR(J520="NS",J520=0)),AND($BS$124="NA",J520&lt;&gt;"NS",OR(J520="NA",J520=0))),0,
IF(OR(AND($BS$124&lt;&gt;"NS",$BS$124&lt;&gt;"NA",J520&lt;&gt;"NS",J520&lt;&gt;"NA",J520&gt;$BS$124),
AND(J520&gt;0,OR($BS$124="NS",$BS$124="NA")),
AND($BS$124&lt;&gt;"NS",$BS$124&lt;&gt;"NA",$BS$124&gt;=0,J520="NA"),
AND($BS$124&lt;&gt;"NS",$BS$124&lt;&gt;"NA",$BS$124=0,J520="NS")),1,0)))</f>
        <v>0</v>
      </c>
      <c r="CB520" s="202">
        <f t="shared" ref="CB520" si="1315">IF($AH$96=$AJ$96,0,
IF(OR(AND($BS$124="NS",K520&lt;&gt;"NA",OR(K520="NS",K520=0)),AND($BS$124="NA",K520&lt;&gt;"NS",OR(K520="NA",K520=0))),0,
IF(OR(AND($BS$124&lt;&gt;"NS",$BS$124&lt;&gt;"NA",K520&lt;&gt;"NS",K520&lt;&gt;"NA",K520&gt;$BS$124),
AND(K520&gt;0,OR($BS$124="NS",$BS$124="NA")),
AND($BS$124&lt;&gt;"NS",$BS$124&lt;&gt;"NA",$BS$124&gt;=0,K520="NA"),
AND($BS$124&lt;&gt;"NS",$BS$124&lt;&gt;"NA",$BS$124=0,K520="NS")),1,0)))</f>
        <v>0</v>
      </c>
      <c r="CC520" s="202">
        <f t="shared" ref="CC520" si="1316">IF($AH$96=$AJ$96,0,
IF(OR(AND($BS$124="NS",L520&lt;&gt;"NA",OR(L520="NS",L520=0)),AND($BS$124="NA",L520&lt;&gt;"NS",OR(L520="NA",L520=0))),0,
IF(OR(AND($BS$124&lt;&gt;"NS",$BS$124&lt;&gt;"NA",L520&lt;&gt;"NS",L520&lt;&gt;"NA",L520&gt;$BS$124),
AND(L520&gt;0,OR($BS$124="NS",$BS$124="NA")),
AND($BS$124&lt;&gt;"NS",$BS$124&lt;&gt;"NA",$BS$124&gt;=0,L520="NA"),
AND($BS$124&lt;&gt;"NS",$BS$124&lt;&gt;"NA",$BS$124=0,L520="NS")),1,0)))</f>
        <v>0</v>
      </c>
      <c r="CD520" s="202">
        <f t="shared" ref="CD520" si="1317">IF($AH$96=$AJ$96,0,
IF(OR(AND($BS$124="NS",M520&lt;&gt;"NA",OR(M520="NS",M520=0)),AND($BS$124="NA",M520&lt;&gt;"NS",OR(M520="NA",M520=0))),0,
IF(OR(AND($BS$124&lt;&gt;"NS",$BS$124&lt;&gt;"NA",M520&lt;&gt;"NS",M520&lt;&gt;"NA",M520&gt;$BS$124),
AND(M520&gt;0,OR($BS$124="NS",$BS$124="NA")),
AND($BS$124&lt;&gt;"NS",$BS$124&lt;&gt;"NA",$BS$124&gt;=0,M520="NA"),
AND($BS$124&lt;&gt;"NS",$BS$124&lt;&gt;"NA",$BS$124=0,M520="NS")),1,0)))</f>
        <v>0</v>
      </c>
      <c r="CE520" s="202">
        <f t="shared" ref="CE520" si="1318">IF($AH$96=$AJ$96,0,
IF(OR(AND($BS$124="NS",N520&lt;&gt;"NA",OR(N520="NS",N520=0)),AND($BS$124="NA",N520&lt;&gt;"NS",OR(N520="NA",N520=0))),0,
IF(OR(AND($BS$124&lt;&gt;"NS",$BS$124&lt;&gt;"NA",N520&lt;&gt;"NS",N520&lt;&gt;"NA",N520&gt;$BS$124),
AND(N520&gt;0,OR($BS$124="NS",$BS$124="NA")),
AND($BS$124&lt;&gt;"NS",$BS$124&lt;&gt;"NA",$BS$124&gt;=0,N520="NA"),
AND($BS$124&lt;&gt;"NS",$BS$124&lt;&gt;"NA",$BS$124=0,N520="NS")),1,0)))</f>
        <v>0</v>
      </c>
      <c r="CF520" s="202">
        <f t="shared" ref="CF520" si="1319">IF($AH$96=$AJ$96,0,
IF(OR(AND($BS$124="NS",O520&lt;&gt;"NA",OR(O520="NS",O520=0)),AND($BS$124="NA",O520&lt;&gt;"NS",OR(O520="NA",O520=0))),0,
IF(OR(AND($BS$124&lt;&gt;"NS",$BS$124&lt;&gt;"NA",O520&lt;&gt;"NS",O520&lt;&gt;"NA",O520&gt;$BS$124),
AND(O520&gt;0,OR($BS$124="NS",$BS$124="NA")),
AND($BS$124&lt;&gt;"NS",$BS$124&lt;&gt;"NA",$BS$124&gt;=0,O520="NA"),
AND($BS$124&lt;&gt;"NS",$BS$124&lt;&gt;"NA",$BS$124=0,O520="NS")),1,0)))</f>
        <v>0</v>
      </c>
      <c r="CG520" s="202">
        <f t="shared" ref="CG520" si="1320">IF($AH$96=$AJ$96,0,
IF(OR(AND($BS$124="NS",P520&lt;&gt;"NA",OR(P520="NS",P520=0)),AND($BS$124="NA",P520&lt;&gt;"NS",OR(P520="NA",P520=0))),0,
IF(OR(AND($BS$124&lt;&gt;"NS",$BS$124&lt;&gt;"NA",P520&lt;&gt;"NS",P520&lt;&gt;"NA",P520&gt;$BS$124),
AND(P520&gt;0,OR($BS$124="NS",$BS$124="NA")),
AND($BS$124&lt;&gt;"NS",$BS$124&lt;&gt;"NA",$BS$124&gt;=0,P520="NA"),
AND($BS$124&lt;&gt;"NS",$BS$124&lt;&gt;"NA",$BS$124=0,P520="NS")),1,0)))</f>
        <v>0</v>
      </c>
      <c r="CH520" s="202">
        <f t="shared" ref="CH520" si="1321">IF($AH$96=$AJ$96,0,
IF(OR(AND($BS$124="NS",Q520&lt;&gt;"NA",OR(Q520="NS",Q520=0)),AND($BS$124="NA",Q520&lt;&gt;"NS",OR(Q520="NA",Q520=0))),0,
IF(OR(AND($BS$124&lt;&gt;"NS",$BS$124&lt;&gt;"NA",Q520&lt;&gt;"NS",Q520&lt;&gt;"NA",Q520&gt;$BS$124),
AND(Q520&gt;0,OR($BS$124="NS",$BS$124="NA")),
AND($BS$124&lt;&gt;"NS",$BS$124&lt;&gt;"NA",$BS$124&gt;=0,Q520="NA"),
AND($BS$124&lt;&gt;"NS",$BS$124&lt;&gt;"NA",$BS$124=0,Q520="NS")),1,0)))</f>
        <v>0</v>
      </c>
      <c r="CI520" s="202">
        <f t="shared" ref="CI520" si="1322">IF($AH$96=$AJ$96,0,
IF(OR(AND($BS$124="NS",R520&lt;&gt;"NA",OR(R520="NS",R520=0)),AND($BS$124="NA",R520&lt;&gt;"NS",OR(R520="NA",R520=0))),0,
IF(OR(AND($BS$124&lt;&gt;"NS",$BS$124&lt;&gt;"NA",R520&lt;&gt;"NS",R520&lt;&gt;"NA",R520&gt;$BS$124),
AND(R520&gt;0,OR($BS$124="NS",$BS$124="NA")),
AND($BS$124&lt;&gt;"NS",$BS$124&lt;&gt;"NA",$BS$124&gt;=0,R520="NA"),
AND($BS$124&lt;&gt;"NS",$BS$124&lt;&gt;"NA",$BS$124=0,R520="NS")),1,0)))</f>
        <v>0</v>
      </c>
      <c r="CJ520" s="202">
        <f t="shared" ref="CJ520" si="1323">IF($AH$96=$AJ$96,0,
IF(OR(AND($BS$124="NS",S520&lt;&gt;"NA",OR(S520="NS",S520=0)),AND($BS$124="NA",S520&lt;&gt;"NS",OR(S520="NA",S520=0))),0,
IF(OR(AND($BS$124&lt;&gt;"NS",$BS$124&lt;&gt;"NA",S520&lt;&gt;"NS",S520&lt;&gt;"NA",S520&gt;$BS$124),
AND(S520&gt;0,OR($BS$124="NS",$BS$124="NA")),
AND($BS$124&lt;&gt;"NS",$BS$124&lt;&gt;"NA",$BS$124&gt;=0,S520="NA"),
AND($BS$124&lt;&gt;"NS",$BS$124&lt;&gt;"NA",$BS$124=0,S520="NS")),1,0)))</f>
        <v>0</v>
      </c>
      <c r="CK520" s="202">
        <f t="shared" ref="CK520" si="1324">IF($AH$96=$AJ$96,0,
IF(OR(AND($BS$124="NS",T520&lt;&gt;"NA",OR(T520="NS",T520=0)),AND($BS$124="NA",T520&lt;&gt;"NS",OR(T520="NA",T520=0))),0,
IF(OR(AND($BS$124&lt;&gt;"NS",$BS$124&lt;&gt;"NA",T520&lt;&gt;"NS",T520&lt;&gt;"NA",T520&gt;$BS$124),
AND(T520&gt;0,OR($BS$124="NS",$BS$124="NA")),
AND($BS$124&lt;&gt;"NS",$BS$124&lt;&gt;"NA",$BS$124&gt;=0,T520="NA"),
AND($BS$124&lt;&gt;"NS",$BS$124&lt;&gt;"NA",$BS$124=0,T520="NS")),1,0)))</f>
        <v>0</v>
      </c>
      <c r="CL520" s="202">
        <f t="shared" ref="CL520" si="1325">IF($AH$96=$AJ$96,0,
IF(OR(AND($BS$124="NS",U520&lt;&gt;"NA",OR(U520="NS",U520=0)),AND($BS$124="NA",U520&lt;&gt;"NS",OR(U520="NA",U520=0))),0,
IF(OR(AND($BS$124&lt;&gt;"NS",$BS$124&lt;&gt;"NA",U520&lt;&gt;"NS",U520&lt;&gt;"NA",U520&gt;$BS$124),
AND(U520&gt;0,OR($BS$124="NS",$BS$124="NA")),
AND($BS$124&lt;&gt;"NS",$BS$124&lt;&gt;"NA",$BS$124&gt;=0,U520="NA"),
AND($BS$124&lt;&gt;"NS",$BS$124&lt;&gt;"NA",$BS$124=0,U520="NS")),1,0)))</f>
        <v>0</v>
      </c>
      <c r="CM520" s="202">
        <f t="shared" ref="CM520" si="1326">IF($AH$96=$AJ$96,0,
IF(OR(AND($BS$124="NS",V520&lt;&gt;"NA",OR(V520="NS",V520=0)),AND($BS$124="NA",V520&lt;&gt;"NS",OR(V520="NA",V520=0))),0,
IF(OR(AND($BS$124&lt;&gt;"NS",$BS$124&lt;&gt;"NA",V520&lt;&gt;"NS",V520&lt;&gt;"NA",V520&gt;$BS$124),
AND(V520&gt;0,OR($BS$124="NS",$BS$124="NA")),
AND($BS$124&lt;&gt;"NS",$BS$124&lt;&gt;"NA",$BS$124&gt;=0,V520="NA"),
AND($BS$124&lt;&gt;"NS",$BS$124&lt;&gt;"NA",$BS$124=0,V520="NS")),1,0)))</f>
        <v>0</v>
      </c>
      <c r="CN520" s="202">
        <f t="shared" ref="CN520" si="1327">IF($AH$96=$AJ$96,0,
IF(OR(AND($BS$124="NS",W520&lt;&gt;"NA",OR(W520="NS",W520=0)),AND($BS$124="NA",W520&lt;&gt;"NS",OR(W520="NA",W520=0))),0,
IF(OR(AND($BS$124&lt;&gt;"NS",$BS$124&lt;&gt;"NA",W520&lt;&gt;"NS",W520&lt;&gt;"NA",W520&gt;$BS$124),
AND(W520&gt;0,OR($BS$124="NS",$BS$124="NA")),
AND($BS$124&lt;&gt;"NS",$BS$124&lt;&gt;"NA",$BS$124&gt;=0,W520="NA"),
AND($BS$124&lt;&gt;"NS",$BS$124&lt;&gt;"NA",$BS$124=0,W520="NS")),1,0)))</f>
        <v>0</v>
      </c>
      <c r="CO520" s="202">
        <f t="shared" ref="CO520" si="1328">IF($AH$96=$AJ$96,0,
IF(OR(AND($BS$124="NS",X520&lt;&gt;"NA",OR(X520="NS",X520=0)),AND($BS$124="NA",X520&lt;&gt;"NS",OR(X520="NA",X520=0))),0,
IF(OR(AND($BS$124&lt;&gt;"NS",$BS$124&lt;&gt;"NA",X520&lt;&gt;"NS",X520&lt;&gt;"NA",X520&gt;$BS$124),
AND(X520&gt;0,OR($BS$124="NS",$BS$124="NA")),
AND($BS$124&lt;&gt;"NS",$BS$124&lt;&gt;"NA",$BS$124&gt;=0,X520="NA"),
AND($BS$124&lt;&gt;"NS",$BS$124&lt;&gt;"NA",$BS$124=0,X520="NS")),1,0)))</f>
        <v>0</v>
      </c>
      <c r="CP520" s="202">
        <f t="shared" ref="CP520" si="1329">IF($AH$96=$AJ$96,0,
IF(OR(AND($BS$124="NS",Y520&lt;&gt;"NA",OR(Y520="NS",Y520=0)),AND($BS$124="NA",Y520&lt;&gt;"NS",OR(Y520="NA",Y520=0))),0,
IF(OR(AND($BS$124&lt;&gt;"NS",$BS$124&lt;&gt;"NA",Y520&lt;&gt;"NS",Y520&lt;&gt;"NA",Y520&gt;$BS$124),
AND(Y520&gt;0,OR($BS$124="NS",$BS$124="NA")),
AND($BS$124&lt;&gt;"NS",$BS$124&lt;&gt;"NA",$BS$124&gt;=0,Y520="NA"),
AND($BS$124&lt;&gt;"NS",$BS$124&lt;&gt;"NA",$BS$124=0,Y520="NS")),1,0)))</f>
        <v>0</v>
      </c>
      <c r="CQ520" s="202">
        <f t="shared" ref="CQ520" si="1330">IF($AH$96=$AJ$96,0,
IF(OR(AND($BS$124="NS",Z520&lt;&gt;"NA",OR(Z520="NS",Z520=0)),AND($BS$124="NA",Z520&lt;&gt;"NS",OR(Z520="NA",Z520=0))),0,
IF(OR(AND($BS$124&lt;&gt;"NS",$BS$124&lt;&gt;"NA",Z520&lt;&gt;"NS",Z520&lt;&gt;"NA",Z520&gt;$BS$124),
AND(Z520&gt;0,OR($BS$124="NS",$BS$124="NA")),
AND($BS$124&lt;&gt;"NS",$BS$124&lt;&gt;"NA",$BS$124&gt;=0,Z520="NA"),
AND($BS$124&lt;&gt;"NS",$BS$124&lt;&gt;"NA",$BS$124=0,Z520="NS")),1,0)))</f>
        <v>0</v>
      </c>
      <c r="CR520" s="202">
        <f t="shared" ref="CR520" si="1331">IF($AH$96=$AJ$96,0,
IF(OR(AND($BS$124="NS",AA520&lt;&gt;"NA",OR(AA520="NS",AA520=0)),AND($BS$124="NA",AA520&lt;&gt;"NS",OR(AA520="NA",AA520=0))),0,
IF(OR(AND($BS$124&lt;&gt;"NS",$BS$124&lt;&gt;"NA",AA520&lt;&gt;"NS",AA520&lt;&gt;"NA",AA520&gt;$BS$124),
AND(AA520&gt;0,OR($BS$124="NS",$BS$124="NA")),
AND($BS$124&lt;&gt;"NS",$BS$124&lt;&gt;"NA",$BS$124&gt;=0,AA520="NA"),
AND($BS$124&lt;&gt;"NS",$BS$124&lt;&gt;"NA",$BS$124=0,AA520="NS")),1,0)))</f>
        <v>0</v>
      </c>
      <c r="CS520" s="202">
        <f t="shared" ref="CS520" si="1332">IF($AH$96=$AJ$96,0,
IF(OR(AND($BS$124="NS",AB520&lt;&gt;"NA",OR(AB520="NS",AB520=0)),AND($BS$124="NA",AB520&lt;&gt;"NS",OR(AB520="NA",AB520=0))),0,
IF(OR(AND($BS$124&lt;&gt;"NS",$BS$124&lt;&gt;"NA",AB520&lt;&gt;"NS",AB520&lt;&gt;"NA",AB520&gt;$BS$124),
AND(AB520&gt;0,OR($BS$124="NS",$BS$124="NA")),
AND($BS$124&lt;&gt;"NS",$BS$124&lt;&gt;"NA",$BS$124&gt;=0,AB520="NA"),
AND($BS$124&lt;&gt;"NS",$BS$124&lt;&gt;"NA",$BS$124=0,AB520="NS")),1,0)))</f>
        <v>0</v>
      </c>
      <c r="CT520" s="202">
        <f t="shared" ref="CT520" si="1333">IF($AH$96=$AJ$96,0,
IF(OR(AND($BS$124="NS",AC520&lt;&gt;"NA",OR(AC520="NS",AC520=0)),AND($BS$124="NA",AC520&lt;&gt;"NS",OR(AC520="NA",AC520=0))),0,
IF(OR(AND($BS$124&lt;&gt;"NS",$BS$124&lt;&gt;"NA",AC520&lt;&gt;"NS",AC520&lt;&gt;"NA",AC520&gt;$BS$124),
AND(AC520&gt;0,OR($BS$124="NS",$BS$124="NA")),
AND($BS$124&lt;&gt;"NS",$BS$124&lt;&gt;"NA",$BS$124&gt;=0,AC520="NA"),
AND($BS$124&lt;&gt;"NS",$BS$124&lt;&gt;"NA",$BS$124=0,AC520="NS")),1,0)))</f>
        <v>0</v>
      </c>
      <c r="CU520" s="202">
        <f t="shared" ref="CU520" si="1334">IF($AH$96=$AJ$96,0,
IF(OR(AND($BS$124="NS",AD520&lt;&gt;"NA",OR(AD520="NS",AD520=0)),AND($BS$124="NA",AD520&lt;&gt;"NS",OR(AD520="NA",AD520=0))),0,
IF(OR(AND($BS$124&lt;&gt;"NS",$BS$124&lt;&gt;"NA",AD520&lt;&gt;"NS",AD520&lt;&gt;"NA",AD520&gt;$BS$124),
AND(AD520&gt;0,OR($BS$124="NS",$BS$124="NA")),
AND($BS$124&lt;&gt;"NS",$BS$124&lt;&gt;"NA",$BS$124&gt;=0,AD520="NA"),
AND($BS$124&lt;&gt;"NS",$BS$124&lt;&gt;"NA",$BS$124=0,AD520="NS")),1,0)))</f>
        <v>0</v>
      </c>
      <c r="CY520" s="563">
        <f t="shared" si="935"/>
        <v>0</v>
      </c>
      <c r="CZ520" s="563"/>
    </row>
    <row r="521" spans="1:104" s="211" customFormat="1" ht="15" customHeight="1">
      <c r="A521" s="18"/>
      <c r="B521" s="51"/>
      <c r="C521" s="48" t="s">
        <v>5020</v>
      </c>
      <c r="D521" s="580" t="str">
        <f>IF(CNGE_2024_M3_Secc1!D72="","",CNGE_2024_M3_Secc1!D72)</f>
        <v/>
      </c>
      <c r="E521" s="580"/>
      <c r="F521" s="580"/>
      <c r="G521" s="580"/>
      <c r="H521" s="580"/>
      <c r="I521" s="103"/>
      <c r="J521" s="103"/>
      <c r="K521" s="103"/>
      <c r="L521" s="103"/>
      <c r="M521" s="103"/>
      <c r="N521" s="103"/>
      <c r="O521" s="103"/>
      <c r="P521" s="103"/>
      <c r="Q521" s="103"/>
      <c r="R521" s="103"/>
      <c r="S521" s="103"/>
      <c r="T521" s="103"/>
      <c r="U521" s="103"/>
      <c r="V521" s="103"/>
      <c r="W521" s="103"/>
      <c r="X521" s="103"/>
      <c r="Y521" s="103"/>
      <c r="Z521" s="103"/>
      <c r="AA521" s="103"/>
      <c r="AB521" s="103"/>
      <c r="AC521" s="103"/>
      <c r="AD521" s="103"/>
      <c r="AE521" s="213"/>
      <c r="AF521" s="210"/>
      <c r="AV521" s="202" t="e" cm="1">
        <f t="array" ref="AV521">IF(CNGE_2024_M3_Secc1!$AO$111=CNGE_2024_M3_Secc1!$AQ$111,O,IF(CNGE_2024_M3_Secc1!I190="",1,0))</f>
        <v>#NAME?</v>
      </c>
      <c r="AW521" s="202" t="e" cm="1">
        <f t="array" ref="AW521">IF(CNGE_2024_M3_Secc1!$AO$111=CNGE_2024_M3_Secc1!$AQ$111,O,IF(CNGE_2024_M3_Secc1!J190="",1,0))</f>
        <v>#NAME?</v>
      </c>
      <c r="AX521" s="202" t="e" cm="1">
        <f t="array" ref="AX521">IF(CNGE_2024_M3_Secc1!$AO$111=CNGE_2024_M3_Secc1!$AQ$111,O,IF(CNGE_2024_M3_Secc1!K190="",1,0))</f>
        <v>#NAME?</v>
      </c>
      <c r="AY521" s="202" t="e" cm="1">
        <f t="array" ref="AY521">IF(CNGE_2024_M3_Secc1!$AO$111=CNGE_2024_M3_Secc1!$AQ$111,O,IF(CNGE_2024_M3_Secc1!L190="",1,0))</f>
        <v>#NAME?</v>
      </c>
      <c r="AZ521" s="202" t="e" cm="1">
        <f t="array" ref="AZ521">IF(CNGE_2024_M3_Secc1!$AO$111=CNGE_2024_M3_Secc1!$AQ$111,O,IF(CNGE_2024_M3_Secc1!M190="",1,0))</f>
        <v>#NAME?</v>
      </c>
      <c r="BA521" s="202" t="e" cm="1">
        <f t="array" ref="BA521">IF(CNGE_2024_M3_Secc1!$AO$111=CNGE_2024_M3_Secc1!$AQ$111,O,IF(CNGE_2024_M3_Secc1!N190="",1,0))</f>
        <v>#NAME?</v>
      </c>
      <c r="BB521" s="202" t="e" cm="1">
        <f t="array" ref="BB521">IF(CNGE_2024_M3_Secc1!$AO$111=CNGE_2024_M3_Secc1!$AQ$111,O,IF(CNGE_2024_M3_Secc1!O190="",1,0))</f>
        <v>#NAME?</v>
      </c>
      <c r="BC521" s="202" t="e" cm="1">
        <f t="array" ref="BC521">IF(CNGE_2024_M3_Secc1!$AO$111=CNGE_2024_M3_Secc1!$AQ$111,O,IF(CNGE_2024_M3_Secc1!P190="",1,0))</f>
        <v>#NAME?</v>
      </c>
      <c r="BD521" s="202" t="e" cm="1">
        <f t="array" ref="BD521">IF(CNGE_2024_M3_Secc1!$AO$111=CNGE_2024_M3_Secc1!$AQ$111,O,IF(CNGE_2024_M3_Secc1!Q190="",1,0))</f>
        <v>#NAME?</v>
      </c>
      <c r="BE521" s="202" t="e" cm="1">
        <f t="array" ref="BE521">IF(CNGE_2024_M3_Secc1!$AO$111=CNGE_2024_M3_Secc1!$AQ$111,O,IF(CNGE_2024_M3_Secc1!R190="",1,0))</f>
        <v>#NAME?</v>
      </c>
      <c r="BF521" s="202" t="e" cm="1">
        <f t="array" ref="BF521">IF(CNGE_2024_M3_Secc1!$AO$111=CNGE_2024_M3_Secc1!$AQ$111,O,IF(CNGE_2024_M3_Secc1!S190="",1,0))</f>
        <v>#NAME?</v>
      </c>
      <c r="BG521" s="202" t="e" cm="1">
        <f t="array" ref="BG521">IF(CNGE_2024_M3_Secc1!$AO$111=CNGE_2024_M3_Secc1!$AQ$111,O,IF(CNGE_2024_M3_Secc1!T190="",1,0))</f>
        <v>#NAME?</v>
      </c>
      <c r="BH521" s="202" t="e" cm="1">
        <f t="array" ref="BH521">IF(CNGE_2024_M3_Secc1!$AO$111=CNGE_2024_M3_Secc1!$AQ$111,O,IF(CNGE_2024_M3_Secc1!U190="",1,0))</f>
        <v>#NAME?</v>
      </c>
      <c r="BI521" s="202" t="e" cm="1">
        <f t="array" ref="BI521">IF(CNGE_2024_M3_Secc1!$AO$111=CNGE_2024_M3_Secc1!$AQ$111,O,IF(CNGE_2024_M3_Secc1!V190="",1,0))</f>
        <v>#NAME?</v>
      </c>
      <c r="BJ521" s="202" t="e" cm="1">
        <f t="array" ref="BJ521">IF(CNGE_2024_M3_Secc1!$AO$111=CNGE_2024_M3_Secc1!$AQ$111,O,IF(CNGE_2024_M3_Secc1!W190="",1,0))</f>
        <v>#NAME?</v>
      </c>
      <c r="BK521" s="202" t="e" cm="1">
        <f t="array" ref="BK521">IF(CNGE_2024_M3_Secc1!$AO$111=CNGE_2024_M3_Secc1!$AQ$111,O,IF(CNGE_2024_M3_Secc1!X190="",1,0))</f>
        <v>#NAME?</v>
      </c>
      <c r="BL521" s="202" t="e" cm="1">
        <f t="array" ref="BL521">IF(CNGE_2024_M3_Secc1!$AO$111=CNGE_2024_M3_Secc1!$AQ$111,O,IF(CNGE_2024_M3_Secc1!Y190="",1,0))</f>
        <v>#NAME?</v>
      </c>
      <c r="BM521" s="202" t="e" cm="1">
        <f t="array" ref="BM521">IF(CNGE_2024_M3_Secc1!$AO$111=CNGE_2024_M3_Secc1!$AQ$111,O,IF(CNGE_2024_M3_Secc1!Z190="",1,0))</f>
        <v>#NAME?</v>
      </c>
      <c r="BN521" s="202" t="e" cm="1">
        <f t="array" ref="BN521">IF(CNGE_2024_M3_Secc1!$AO$111=CNGE_2024_M3_Secc1!$AQ$111,O,IF(CNGE_2024_M3_Secc1!AA190="",1,0))</f>
        <v>#NAME?</v>
      </c>
      <c r="BO521" s="202" t="e" cm="1">
        <f t="array" ref="BO521">IF(CNGE_2024_M3_Secc1!$AO$111=CNGE_2024_M3_Secc1!$AQ$111,O,IF(CNGE_2024_M3_Secc1!AB190="",1,0))</f>
        <v>#NAME?</v>
      </c>
      <c r="BP521" s="202" t="e" cm="1">
        <f t="array" ref="BP521">IF(CNGE_2024_M3_Secc1!$AO$111=CNGE_2024_M3_Secc1!$AQ$111,O,IF(CNGE_2024_M3_Secc1!AC190="",1,0))</f>
        <v>#NAME?</v>
      </c>
      <c r="BQ521" s="202" t="e" cm="1">
        <f t="array" ref="BQ521">IF(CNGE_2024_M3_Secc1!$AO$111=CNGE_2024_M3_Secc1!$AQ$111,O,IF(CNGE_2024_M3_Secc1!AD190="",1,0))</f>
        <v>#NAME?</v>
      </c>
      <c r="BZ521" s="202">
        <f>IF($AH$96=$AJ$96,0,
IF(OR(AND($BS$125="NS",I521&lt;&gt;"NA",OR(I521="NS",I521=0)),AND($BS$125="NA",I521&lt;&gt;"NS",OR(I521="NA",I521=0))),0,
IF(OR(AND($BS$125&lt;&gt;"NS",$BS$125&lt;&gt;"NA",I521&lt;&gt;"NS",I521&lt;&gt;"NA",I521&gt;$BS$125),
AND(I521&gt;0,OR($BS$125="NS",$BS$125="NA")),
AND($BS$125&lt;&gt;"NS",$BS$125&lt;&gt;"NA",$BS$125&gt;=0,I521="NA"),
AND($BS$125&lt;&gt;"NS",$BS$125&lt;&gt;"NA",$BS$125=0,I521="NS")),1,0)))</f>
        <v>0</v>
      </c>
      <c r="CA521" s="202">
        <f t="shared" ref="CA521" si="1335">IF($AH$96=$AJ$96,0,
IF(OR(AND($BS$125="NS",J521&lt;&gt;"NA",OR(J521="NS",J521=0)),AND($BS$125="NA",J521&lt;&gt;"NS",OR(J521="NA",J521=0))),0,
IF(OR(AND($BS$125&lt;&gt;"NS",$BS$125&lt;&gt;"NA",J521&lt;&gt;"NS",J521&lt;&gt;"NA",J521&gt;$BS$125),
AND(J521&gt;0,OR($BS$125="NS",$BS$125="NA")),
AND($BS$125&lt;&gt;"NS",$BS$125&lt;&gt;"NA",$BS$125&gt;=0,J521="NA"),
AND($BS$125&lt;&gt;"NS",$BS$125&lt;&gt;"NA",$BS$125=0,J521="NS")),1,0)))</f>
        <v>0</v>
      </c>
      <c r="CB521" s="202">
        <f t="shared" ref="CB521" si="1336">IF($AH$96=$AJ$96,0,
IF(OR(AND($BS$125="NS",K521&lt;&gt;"NA",OR(K521="NS",K521=0)),AND($BS$125="NA",K521&lt;&gt;"NS",OR(K521="NA",K521=0))),0,
IF(OR(AND($BS$125&lt;&gt;"NS",$BS$125&lt;&gt;"NA",K521&lt;&gt;"NS",K521&lt;&gt;"NA",K521&gt;$BS$125),
AND(K521&gt;0,OR($BS$125="NS",$BS$125="NA")),
AND($BS$125&lt;&gt;"NS",$BS$125&lt;&gt;"NA",$BS$125&gt;=0,K521="NA"),
AND($BS$125&lt;&gt;"NS",$BS$125&lt;&gt;"NA",$BS$125=0,K521="NS")),1,0)))</f>
        <v>0</v>
      </c>
      <c r="CC521" s="202">
        <f t="shared" ref="CC521" si="1337">IF($AH$96=$AJ$96,0,
IF(OR(AND($BS$125="NS",L521&lt;&gt;"NA",OR(L521="NS",L521=0)),AND($BS$125="NA",L521&lt;&gt;"NS",OR(L521="NA",L521=0))),0,
IF(OR(AND($BS$125&lt;&gt;"NS",$BS$125&lt;&gt;"NA",L521&lt;&gt;"NS",L521&lt;&gt;"NA",L521&gt;$BS$125),
AND(L521&gt;0,OR($BS$125="NS",$BS$125="NA")),
AND($BS$125&lt;&gt;"NS",$BS$125&lt;&gt;"NA",$BS$125&gt;=0,L521="NA"),
AND($BS$125&lt;&gt;"NS",$BS$125&lt;&gt;"NA",$BS$125=0,L521="NS")),1,0)))</f>
        <v>0</v>
      </c>
      <c r="CD521" s="202">
        <f t="shared" ref="CD521" si="1338">IF($AH$96=$AJ$96,0,
IF(OR(AND($BS$125="NS",M521&lt;&gt;"NA",OR(M521="NS",M521=0)),AND($BS$125="NA",M521&lt;&gt;"NS",OR(M521="NA",M521=0))),0,
IF(OR(AND($BS$125&lt;&gt;"NS",$BS$125&lt;&gt;"NA",M521&lt;&gt;"NS",M521&lt;&gt;"NA",M521&gt;$BS$125),
AND(M521&gt;0,OR($BS$125="NS",$BS$125="NA")),
AND($BS$125&lt;&gt;"NS",$BS$125&lt;&gt;"NA",$BS$125&gt;=0,M521="NA"),
AND($BS$125&lt;&gt;"NS",$BS$125&lt;&gt;"NA",$BS$125=0,M521="NS")),1,0)))</f>
        <v>0</v>
      </c>
      <c r="CE521" s="202">
        <f t="shared" ref="CE521" si="1339">IF($AH$96=$AJ$96,0,
IF(OR(AND($BS$125="NS",N521&lt;&gt;"NA",OR(N521="NS",N521=0)),AND($BS$125="NA",N521&lt;&gt;"NS",OR(N521="NA",N521=0))),0,
IF(OR(AND($BS$125&lt;&gt;"NS",$BS$125&lt;&gt;"NA",N521&lt;&gt;"NS",N521&lt;&gt;"NA",N521&gt;$BS$125),
AND(N521&gt;0,OR($BS$125="NS",$BS$125="NA")),
AND($BS$125&lt;&gt;"NS",$BS$125&lt;&gt;"NA",$BS$125&gt;=0,N521="NA"),
AND($BS$125&lt;&gt;"NS",$BS$125&lt;&gt;"NA",$BS$125=0,N521="NS")),1,0)))</f>
        <v>0</v>
      </c>
      <c r="CF521" s="202">
        <f t="shared" ref="CF521" si="1340">IF($AH$96=$AJ$96,0,
IF(OR(AND($BS$125="NS",O521&lt;&gt;"NA",OR(O521="NS",O521=0)),AND($BS$125="NA",O521&lt;&gt;"NS",OR(O521="NA",O521=0))),0,
IF(OR(AND($BS$125&lt;&gt;"NS",$BS$125&lt;&gt;"NA",O521&lt;&gt;"NS",O521&lt;&gt;"NA",O521&gt;$BS$125),
AND(O521&gt;0,OR($BS$125="NS",$BS$125="NA")),
AND($BS$125&lt;&gt;"NS",$BS$125&lt;&gt;"NA",$BS$125&gt;=0,O521="NA"),
AND($BS$125&lt;&gt;"NS",$BS$125&lt;&gt;"NA",$BS$125=0,O521="NS")),1,0)))</f>
        <v>0</v>
      </c>
      <c r="CG521" s="202">
        <f t="shared" ref="CG521" si="1341">IF($AH$96=$AJ$96,0,
IF(OR(AND($BS$125="NS",P521&lt;&gt;"NA",OR(P521="NS",P521=0)),AND($BS$125="NA",P521&lt;&gt;"NS",OR(P521="NA",P521=0))),0,
IF(OR(AND($BS$125&lt;&gt;"NS",$BS$125&lt;&gt;"NA",P521&lt;&gt;"NS",P521&lt;&gt;"NA",P521&gt;$BS$125),
AND(P521&gt;0,OR($BS$125="NS",$BS$125="NA")),
AND($BS$125&lt;&gt;"NS",$BS$125&lt;&gt;"NA",$BS$125&gt;=0,P521="NA"),
AND($BS$125&lt;&gt;"NS",$BS$125&lt;&gt;"NA",$BS$125=0,P521="NS")),1,0)))</f>
        <v>0</v>
      </c>
      <c r="CH521" s="202">
        <f t="shared" ref="CH521" si="1342">IF($AH$96=$AJ$96,0,
IF(OR(AND($BS$125="NS",Q521&lt;&gt;"NA",OR(Q521="NS",Q521=0)),AND($BS$125="NA",Q521&lt;&gt;"NS",OR(Q521="NA",Q521=0))),0,
IF(OR(AND($BS$125&lt;&gt;"NS",$BS$125&lt;&gt;"NA",Q521&lt;&gt;"NS",Q521&lt;&gt;"NA",Q521&gt;$BS$125),
AND(Q521&gt;0,OR($BS$125="NS",$BS$125="NA")),
AND($BS$125&lt;&gt;"NS",$BS$125&lt;&gt;"NA",$BS$125&gt;=0,Q521="NA"),
AND($BS$125&lt;&gt;"NS",$BS$125&lt;&gt;"NA",$BS$125=0,Q521="NS")),1,0)))</f>
        <v>0</v>
      </c>
      <c r="CI521" s="202">
        <f t="shared" ref="CI521" si="1343">IF($AH$96=$AJ$96,0,
IF(OR(AND($BS$125="NS",R521&lt;&gt;"NA",OR(R521="NS",R521=0)),AND($BS$125="NA",R521&lt;&gt;"NS",OR(R521="NA",R521=0))),0,
IF(OR(AND($BS$125&lt;&gt;"NS",$BS$125&lt;&gt;"NA",R521&lt;&gt;"NS",R521&lt;&gt;"NA",R521&gt;$BS$125),
AND(R521&gt;0,OR($BS$125="NS",$BS$125="NA")),
AND($BS$125&lt;&gt;"NS",$BS$125&lt;&gt;"NA",$BS$125&gt;=0,R521="NA"),
AND($BS$125&lt;&gt;"NS",$BS$125&lt;&gt;"NA",$BS$125=0,R521="NS")),1,0)))</f>
        <v>0</v>
      </c>
      <c r="CJ521" s="202">
        <f t="shared" ref="CJ521" si="1344">IF($AH$96=$AJ$96,0,
IF(OR(AND($BS$125="NS",S521&lt;&gt;"NA",OR(S521="NS",S521=0)),AND($BS$125="NA",S521&lt;&gt;"NS",OR(S521="NA",S521=0))),0,
IF(OR(AND($BS$125&lt;&gt;"NS",$BS$125&lt;&gt;"NA",S521&lt;&gt;"NS",S521&lt;&gt;"NA",S521&gt;$BS$125),
AND(S521&gt;0,OR($BS$125="NS",$BS$125="NA")),
AND($BS$125&lt;&gt;"NS",$BS$125&lt;&gt;"NA",$BS$125&gt;=0,S521="NA"),
AND($BS$125&lt;&gt;"NS",$BS$125&lt;&gt;"NA",$BS$125=0,S521="NS")),1,0)))</f>
        <v>0</v>
      </c>
      <c r="CK521" s="202">
        <f t="shared" ref="CK521" si="1345">IF($AH$96=$AJ$96,0,
IF(OR(AND($BS$125="NS",T521&lt;&gt;"NA",OR(T521="NS",T521=0)),AND($BS$125="NA",T521&lt;&gt;"NS",OR(T521="NA",T521=0))),0,
IF(OR(AND($BS$125&lt;&gt;"NS",$BS$125&lt;&gt;"NA",T521&lt;&gt;"NS",T521&lt;&gt;"NA",T521&gt;$BS$125),
AND(T521&gt;0,OR($BS$125="NS",$BS$125="NA")),
AND($BS$125&lt;&gt;"NS",$BS$125&lt;&gt;"NA",$BS$125&gt;=0,T521="NA"),
AND($BS$125&lt;&gt;"NS",$BS$125&lt;&gt;"NA",$BS$125=0,T521="NS")),1,0)))</f>
        <v>0</v>
      </c>
      <c r="CL521" s="202">
        <f t="shared" ref="CL521" si="1346">IF($AH$96=$AJ$96,0,
IF(OR(AND($BS$125="NS",U521&lt;&gt;"NA",OR(U521="NS",U521=0)),AND($BS$125="NA",U521&lt;&gt;"NS",OR(U521="NA",U521=0))),0,
IF(OR(AND($BS$125&lt;&gt;"NS",$BS$125&lt;&gt;"NA",U521&lt;&gt;"NS",U521&lt;&gt;"NA",U521&gt;$BS$125),
AND(U521&gt;0,OR($BS$125="NS",$BS$125="NA")),
AND($BS$125&lt;&gt;"NS",$BS$125&lt;&gt;"NA",$BS$125&gt;=0,U521="NA"),
AND($BS$125&lt;&gt;"NS",$BS$125&lt;&gt;"NA",$BS$125=0,U521="NS")),1,0)))</f>
        <v>0</v>
      </c>
      <c r="CM521" s="202">
        <f t="shared" ref="CM521" si="1347">IF($AH$96=$AJ$96,0,
IF(OR(AND($BS$125="NS",V521&lt;&gt;"NA",OR(V521="NS",V521=0)),AND($BS$125="NA",V521&lt;&gt;"NS",OR(V521="NA",V521=0))),0,
IF(OR(AND($BS$125&lt;&gt;"NS",$BS$125&lt;&gt;"NA",V521&lt;&gt;"NS",V521&lt;&gt;"NA",V521&gt;$BS$125),
AND(V521&gt;0,OR($BS$125="NS",$BS$125="NA")),
AND($BS$125&lt;&gt;"NS",$BS$125&lt;&gt;"NA",$BS$125&gt;=0,V521="NA"),
AND($BS$125&lt;&gt;"NS",$BS$125&lt;&gt;"NA",$BS$125=0,V521="NS")),1,0)))</f>
        <v>0</v>
      </c>
      <c r="CN521" s="202">
        <f t="shared" ref="CN521" si="1348">IF($AH$96=$AJ$96,0,
IF(OR(AND($BS$125="NS",W521&lt;&gt;"NA",OR(W521="NS",W521=0)),AND($BS$125="NA",W521&lt;&gt;"NS",OR(W521="NA",W521=0))),0,
IF(OR(AND($BS$125&lt;&gt;"NS",$BS$125&lt;&gt;"NA",W521&lt;&gt;"NS",W521&lt;&gt;"NA",W521&gt;$BS$125),
AND(W521&gt;0,OR($BS$125="NS",$BS$125="NA")),
AND($BS$125&lt;&gt;"NS",$BS$125&lt;&gt;"NA",$BS$125&gt;=0,W521="NA"),
AND($BS$125&lt;&gt;"NS",$BS$125&lt;&gt;"NA",$BS$125=0,W521="NS")),1,0)))</f>
        <v>0</v>
      </c>
      <c r="CO521" s="202">
        <f t="shared" ref="CO521" si="1349">IF($AH$96=$AJ$96,0,
IF(OR(AND($BS$125="NS",X521&lt;&gt;"NA",OR(X521="NS",X521=0)),AND($BS$125="NA",X521&lt;&gt;"NS",OR(X521="NA",X521=0))),0,
IF(OR(AND($BS$125&lt;&gt;"NS",$BS$125&lt;&gt;"NA",X521&lt;&gt;"NS",X521&lt;&gt;"NA",X521&gt;$BS$125),
AND(X521&gt;0,OR($BS$125="NS",$BS$125="NA")),
AND($BS$125&lt;&gt;"NS",$BS$125&lt;&gt;"NA",$BS$125&gt;=0,X521="NA"),
AND($BS$125&lt;&gt;"NS",$BS$125&lt;&gt;"NA",$BS$125=0,X521="NS")),1,0)))</f>
        <v>0</v>
      </c>
      <c r="CP521" s="202">
        <f t="shared" ref="CP521" si="1350">IF($AH$96=$AJ$96,0,
IF(OR(AND($BS$125="NS",Y521&lt;&gt;"NA",OR(Y521="NS",Y521=0)),AND($BS$125="NA",Y521&lt;&gt;"NS",OR(Y521="NA",Y521=0))),0,
IF(OR(AND($BS$125&lt;&gt;"NS",$BS$125&lt;&gt;"NA",Y521&lt;&gt;"NS",Y521&lt;&gt;"NA",Y521&gt;$BS$125),
AND(Y521&gt;0,OR($BS$125="NS",$BS$125="NA")),
AND($BS$125&lt;&gt;"NS",$BS$125&lt;&gt;"NA",$BS$125&gt;=0,Y521="NA"),
AND($BS$125&lt;&gt;"NS",$BS$125&lt;&gt;"NA",$BS$125=0,Y521="NS")),1,0)))</f>
        <v>0</v>
      </c>
      <c r="CQ521" s="202">
        <f t="shared" ref="CQ521" si="1351">IF($AH$96=$AJ$96,0,
IF(OR(AND($BS$125="NS",Z521&lt;&gt;"NA",OR(Z521="NS",Z521=0)),AND($BS$125="NA",Z521&lt;&gt;"NS",OR(Z521="NA",Z521=0))),0,
IF(OR(AND($BS$125&lt;&gt;"NS",$BS$125&lt;&gt;"NA",Z521&lt;&gt;"NS",Z521&lt;&gt;"NA",Z521&gt;$BS$125),
AND(Z521&gt;0,OR($BS$125="NS",$BS$125="NA")),
AND($BS$125&lt;&gt;"NS",$BS$125&lt;&gt;"NA",$BS$125&gt;=0,Z521="NA"),
AND($BS$125&lt;&gt;"NS",$BS$125&lt;&gt;"NA",$BS$125=0,Z521="NS")),1,0)))</f>
        <v>0</v>
      </c>
      <c r="CR521" s="202">
        <f t="shared" ref="CR521" si="1352">IF($AH$96=$AJ$96,0,
IF(OR(AND($BS$125="NS",AA521&lt;&gt;"NA",OR(AA521="NS",AA521=0)),AND($BS$125="NA",AA521&lt;&gt;"NS",OR(AA521="NA",AA521=0))),0,
IF(OR(AND($BS$125&lt;&gt;"NS",$BS$125&lt;&gt;"NA",AA521&lt;&gt;"NS",AA521&lt;&gt;"NA",AA521&gt;$BS$125),
AND(AA521&gt;0,OR($BS$125="NS",$BS$125="NA")),
AND($BS$125&lt;&gt;"NS",$BS$125&lt;&gt;"NA",$BS$125&gt;=0,AA521="NA"),
AND($BS$125&lt;&gt;"NS",$BS$125&lt;&gt;"NA",$BS$125=0,AA521="NS")),1,0)))</f>
        <v>0</v>
      </c>
      <c r="CS521" s="202">
        <f t="shared" ref="CS521" si="1353">IF($AH$96=$AJ$96,0,
IF(OR(AND($BS$125="NS",AB521&lt;&gt;"NA",OR(AB521="NS",AB521=0)),AND($BS$125="NA",AB521&lt;&gt;"NS",OR(AB521="NA",AB521=0))),0,
IF(OR(AND($BS$125&lt;&gt;"NS",$BS$125&lt;&gt;"NA",AB521&lt;&gt;"NS",AB521&lt;&gt;"NA",AB521&gt;$BS$125),
AND(AB521&gt;0,OR($BS$125="NS",$BS$125="NA")),
AND($BS$125&lt;&gt;"NS",$BS$125&lt;&gt;"NA",$BS$125&gt;=0,AB521="NA"),
AND($BS$125&lt;&gt;"NS",$BS$125&lt;&gt;"NA",$BS$125=0,AB521="NS")),1,0)))</f>
        <v>0</v>
      </c>
      <c r="CT521" s="202">
        <f t="shared" ref="CT521" si="1354">IF($AH$96=$AJ$96,0,
IF(OR(AND($BS$125="NS",AC521&lt;&gt;"NA",OR(AC521="NS",AC521=0)),AND($BS$125="NA",AC521&lt;&gt;"NS",OR(AC521="NA",AC521=0))),0,
IF(OR(AND($BS$125&lt;&gt;"NS",$BS$125&lt;&gt;"NA",AC521&lt;&gt;"NS",AC521&lt;&gt;"NA",AC521&gt;$BS$125),
AND(AC521&gt;0,OR($BS$125="NS",$BS$125="NA")),
AND($BS$125&lt;&gt;"NS",$BS$125&lt;&gt;"NA",$BS$125&gt;=0,AC521="NA"),
AND($BS$125&lt;&gt;"NS",$BS$125&lt;&gt;"NA",$BS$125=0,AC521="NS")),1,0)))</f>
        <v>0</v>
      </c>
      <c r="CU521" s="202">
        <f t="shared" ref="CU521" si="1355">IF($AH$96=$AJ$96,0,
IF(OR(AND($BS$125="NS",AD521&lt;&gt;"NA",OR(AD521="NS",AD521=0)),AND($BS$125="NA",AD521&lt;&gt;"NS",OR(AD521="NA",AD521=0))),0,
IF(OR(AND($BS$125&lt;&gt;"NS",$BS$125&lt;&gt;"NA",AD521&lt;&gt;"NS",AD521&lt;&gt;"NA",AD521&gt;$BS$125),
AND(AD521&gt;0,OR($BS$125="NS",$BS$125="NA")),
AND($BS$125&lt;&gt;"NS",$BS$125&lt;&gt;"NA",$BS$125&gt;=0,AD521="NA"),
AND($BS$125&lt;&gt;"NS",$BS$125&lt;&gt;"NA",$BS$125=0,AD521="NS")),1,0)))</f>
        <v>0</v>
      </c>
      <c r="CY521" s="563">
        <f t="shared" si="935"/>
        <v>0</v>
      </c>
      <c r="CZ521" s="563"/>
    </row>
    <row r="522" spans="1:104" s="211" customFormat="1" ht="15" customHeight="1">
      <c r="A522" s="18"/>
      <c r="B522" s="51"/>
      <c r="C522" s="48" t="s">
        <v>5021</v>
      </c>
      <c r="D522" s="580" t="str">
        <f>IF(CNGE_2024_M3_Secc1!D73="","",CNGE_2024_M3_Secc1!D73)</f>
        <v/>
      </c>
      <c r="E522" s="580"/>
      <c r="F522" s="580"/>
      <c r="G522" s="580"/>
      <c r="H522" s="580"/>
      <c r="I522" s="103"/>
      <c r="J522" s="103"/>
      <c r="K522" s="103"/>
      <c r="L522" s="103"/>
      <c r="M522" s="103"/>
      <c r="N522" s="103"/>
      <c r="O522" s="103"/>
      <c r="P522" s="103"/>
      <c r="Q522" s="103"/>
      <c r="R522" s="103"/>
      <c r="S522" s="103"/>
      <c r="T522" s="103"/>
      <c r="U522" s="103"/>
      <c r="V522" s="103"/>
      <c r="W522" s="103"/>
      <c r="X522" s="103"/>
      <c r="Y522" s="103"/>
      <c r="Z522" s="103"/>
      <c r="AA522" s="103"/>
      <c r="AB522" s="103"/>
      <c r="AC522" s="103"/>
      <c r="AD522" s="103"/>
      <c r="AE522" s="213"/>
      <c r="AF522" s="210"/>
      <c r="AV522" s="202" t="e" cm="1">
        <f t="array" ref="AV522">IF(CNGE_2024_M3_Secc1!$AO$111=CNGE_2024_M3_Secc1!$AQ$111,O,IF(CNGE_2024_M3_Secc1!I191="",1,0))</f>
        <v>#NAME?</v>
      </c>
      <c r="AW522" s="202" t="e" cm="1">
        <f t="array" ref="AW522">IF(CNGE_2024_M3_Secc1!$AO$111=CNGE_2024_M3_Secc1!$AQ$111,O,IF(CNGE_2024_M3_Secc1!J191="",1,0))</f>
        <v>#NAME?</v>
      </c>
      <c r="AX522" s="202" t="e" cm="1">
        <f t="array" ref="AX522">IF(CNGE_2024_M3_Secc1!$AO$111=CNGE_2024_M3_Secc1!$AQ$111,O,IF(CNGE_2024_M3_Secc1!K191="",1,0))</f>
        <v>#NAME?</v>
      </c>
      <c r="AY522" s="202" t="e" cm="1">
        <f t="array" ref="AY522">IF(CNGE_2024_M3_Secc1!$AO$111=CNGE_2024_M3_Secc1!$AQ$111,O,IF(CNGE_2024_M3_Secc1!L191="",1,0))</f>
        <v>#NAME?</v>
      </c>
      <c r="AZ522" s="202" t="e" cm="1">
        <f t="array" ref="AZ522">IF(CNGE_2024_M3_Secc1!$AO$111=CNGE_2024_M3_Secc1!$AQ$111,O,IF(CNGE_2024_M3_Secc1!M191="",1,0))</f>
        <v>#NAME?</v>
      </c>
      <c r="BA522" s="202" t="e" cm="1">
        <f t="array" ref="BA522">IF(CNGE_2024_M3_Secc1!$AO$111=CNGE_2024_M3_Secc1!$AQ$111,O,IF(CNGE_2024_M3_Secc1!N191="",1,0))</f>
        <v>#NAME?</v>
      </c>
      <c r="BB522" s="202" t="e" cm="1">
        <f t="array" ref="BB522">IF(CNGE_2024_M3_Secc1!$AO$111=CNGE_2024_M3_Secc1!$AQ$111,O,IF(CNGE_2024_M3_Secc1!O191="",1,0))</f>
        <v>#NAME?</v>
      </c>
      <c r="BC522" s="202" t="e" cm="1">
        <f t="array" ref="BC522">IF(CNGE_2024_M3_Secc1!$AO$111=CNGE_2024_M3_Secc1!$AQ$111,O,IF(CNGE_2024_M3_Secc1!P191="",1,0))</f>
        <v>#NAME?</v>
      </c>
      <c r="BD522" s="202" t="e" cm="1">
        <f t="array" ref="BD522">IF(CNGE_2024_M3_Secc1!$AO$111=CNGE_2024_M3_Secc1!$AQ$111,O,IF(CNGE_2024_M3_Secc1!Q191="",1,0))</f>
        <v>#NAME?</v>
      </c>
      <c r="BE522" s="202" t="e" cm="1">
        <f t="array" ref="BE522">IF(CNGE_2024_M3_Secc1!$AO$111=CNGE_2024_M3_Secc1!$AQ$111,O,IF(CNGE_2024_M3_Secc1!R191="",1,0))</f>
        <v>#NAME?</v>
      </c>
      <c r="BF522" s="202" t="e" cm="1">
        <f t="array" ref="BF522">IF(CNGE_2024_M3_Secc1!$AO$111=CNGE_2024_M3_Secc1!$AQ$111,O,IF(CNGE_2024_M3_Secc1!S191="",1,0))</f>
        <v>#NAME?</v>
      </c>
      <c r="BG522" s="202" t="e" cm="1">
        <f t="array" ref="BG522">IF(CNGE_2024_M3_Secc1!$AO$111=CNGE_2024_M3_Secc1!$AQ$111,O,IF(CNGE_2024_M3_Secc1!T191="",1,0))</f>
        <v>#NAME?</v>
      </c>
      <c r="BH522" s="202" t="e" cm="1">
        <f t="array" ref="BH522">IF(CNGE_2024_M3_Secc1!$AO$111=CNGE_2024_M3_Secc1!$AQ$111,O,IF(CNGE_2024_M3_Secc1!U191="",1,0))</f>
        <v>#NAME?</v>
      </c>
      <c r="BI522" s="202" t="e" cm="1">
        <f t="array" ref="BI522">IF(CNGE_2024_M3_Secc1!$AO$111=CNGE_2024_M3_Secc1!$AQ$111,O,IF(CNGE_2024_M3_Secc1!V191="",1,0))</f>
        <v>#NAME?</v>
      </c>
      <c r="BJ522" s="202" t="e" cm="1">
        <f t="array" ref="BJ522">IF(CNGE_2024_M3_Secc1!$AO$111=CNGE_2024_M3_Secc1!$AQ$111,O,IF(CNGE_2024_M3_Secc1!W191="",1,0))</f>
        <v>#NAME?</v>
      </c>
      <c r="BK522" s="202" t="e" cm="1">
        <f t="array" ref="BK522">IF(CNGE_2024_M3_Secc1!$AO$111=CNGE_2024_M3_Secc1!$AQ$111,O,IF(CNGE_2024_M3_Secc1!X191="",1,0))</f>
        <v>#NAME?</v>
      </c>
      <c r="BL522" s="202" t="e" cm="1">
        <f t="array" ref="BL522">IF(CNGE_2024_M3_Secc1!$AO$111=CNGE_2024_M3_Secc1!$AQ$111,O,IF(CNGE_2024_M3_Secc1!Y191="",1,0))</f>
        <v>#NAME?</v>
      </c>
      <c r="BM522" s="202" t="e" cm="1">
        <f t="array" ref="BM522">IF(CNGE_2024_M3_Secc1!$AO$111=CNGE_2024_M3_Secc1!$AQ$111,O,IF(CNGE_2024_M3_Secc1!Z191="",1,0))</f>
        <v>#NAME?</v>
      </c>
      <c r="BN522" s="202" t="e" cm="1">
        <f t="array" ref="BN522">IF(CNGE_2024_M3_Secc1!$AO$111=CNGE_2024_M3_Secc1!$AQ$111,O,IF(CNGE_2024_M3_Secc1!AA191="",1,0))</f>
        <v>#NAME?</v>
      </c>
      <c r="BO522" s="202" t="e" cm="1">
        <f t="array" ref="BO522">IF(CNGE_2024_M3_Secc1!$AO$111=CNGE_2024_M3_Secc1!$AQ$111,O,IF(CNGE_2024_M3_Secc1!AB191="",1,0))</f>
        <v>#NAME?</v>
      </c>
      <c r="BP522" s="202" t="e" cm="1">
        <f t="array" ref="BP522">IF(CNGE_2024_M3_Secc1!$AO$111=CNGE_2024_M3_Secc1!$AQ$111,O,IF(CNGE_2024_M3_Secc1!AC191="",1,0))</f>
        <v>#NAME?</v>
      </c>
      <c r="BQ522" s="202" t="e" cm="1">
        <f t="array" ref="BQ522">IF(CNGE_2024_M3_Secc1!$AO$111=CNGE_2024_M3_Secc1!$AQ$111,O,IF(CNGE_2024_M3_Secc1!AD191="",1,0))</f>
        <v>#NAME?</v>
      </c>
      <c r="BZ522" s="202">
        <f>IF($AH$96=$AJ$96,0,
IF(OR(AND($BS$126="NS",I522&lt;&gt;"NA",OR(I522="NS",I522=0)),AND($BS$126="NA",I522&lt;&gt;"NS",OR(I522="NA",I522=0))),0,
IF(OR(AND($BS$126&lt;&gt;"NS",$BS$126&lt;&gt;"NA",I522&lt;&gt;"NS",I522&lt;&gt;"NA",I522&gt;$BS$126),
AND(I522&gt;0,OR($BS$126="NS",$BS$126="NA")),
AND($BS$126&lt;&gt;"NS",$BS$126&lt;&gt;"NA",$BS$126&gt;=0,I522="NA"),
AND($BS$126&lt;&gt;"NS",$BS$126&lt;&gt;"NA",$BS$126=0,I522="NS")),1,0)))</f>
        <v>0</v>
      </c>
      <c r="CA522" s="202">
        <f t="shared" ref="CA522" si="1356">IF($AH$96=$AJ$96,0,
IF(OR(AND($BS$126="NS",J522&lt;&gt;"NA",OR(J522="NS",J522=0)),AND($BS$126="NA",J522&lt;&gt;"NS",OR(J522="NA",J522=0))),0,
IF(OR(AND($BS$126&lt;&gt;"NS",$BS$126&lt;&gt;"NA",J522&lt;&gt;"NS",J522&lt;&gt;"NA",J522&gt;$BS$126),
AND(J522&gt;0,OR($BS$126="NS",$BS$126="NA")),
AND($BS$126&lt;&gt;"NS",$BS$126&lt;&gt;"NA",$BS$126&gt;=0,J522="NA"),
AND($BS$126&lt;&gt;"NS",$BS$126&lt;&gt;"NA",$BS$126=0,J522="NS")),1,0)))</f>
        <v>0</v>
      </c>
      <c r="CB522" s="202">
        <f t="shared" ref="CB522" si="1357">IF($AH$96=$AJ$96,0,
IF(OR(AND($BS$126="NS",K522&lt;&gt;"NA",OR(K522="NS",K522=0)),AND($BS$126="NA",K522&lt;&gt;"NS",OR(K522="NA",K522=0))),0,
IF(OR(AND($BS$126&lt;&gt;"NS",$BS$126&lt;&gt;"NA",K522&lt;&gt;"NS",K522&lt;&gt;"NA",K522&gt;$BS$126),
AND(K522&gt;0,OR($BS$126="NS",$BS$126="NA")),
AND($BS$126&lt;&gt;"NS",$BS$126&lt;&gt;"NA",$BS$126&gt;=0,K522="NA"),
AND($BS$126&lt;&gt;"NS",$BS$126&lt;&gt;"NA",$BS$126=0,K522="NS")),1,0)))</f>
        <v>0</v>
      </c>
      <c r="CC522" s="202">
        <f t="shared" ref="CC522" si="1358">IF($AH$96=$AJ$96,0,
IF(OR(AND($BS$126="NS",L522&lt;&gt;"NA",OR(L522="NS",L522=0)),AND($BS$126="NA",L522&lt;&gt;"NS",OR(L522="NA",L522=0))),0,
IF(OR(AND($BS$126&lt;&gt;"NS",$BS$126&lt;&gt;"NA",L522&lt;&gt;"NS",L522&lt;&gt;"NA",L522&gt;$BS$126),
AND(L522&gt;0,OR($BS$126="NS",$BS$126="NA")),
AND($BS$126&lt;&gt;"NS",$BS$126&lt;&gt;"NA",$BS$126&gt;=0,L522="NA"),
AND($BS$126&lt;&gt;"NS",$BS$126&lt;&gt;"NA",$BS$126=0,L522="NS")),1,0)))</f>
        <v>0</v>
      </c>
      <c r="CD522" s="202">
        <f t="shared" ref="CD522" si="1359">IF($AH$96=$AJ$96,0,
IF(OR(AND($BS$126="NS",M522&lt;&gt;"NA",OR(M522="NS",M522=0)),AND($BS$126="NA",M522&lt;&gt;"NS",OR(M522="NA",M522=0))),0,
IF(OR(AND($BS$126&lt;&gt;"NS",$BS$126&lt;&gt;"NA",M522&lt;&gt;"NS",M522&lt;&gt;"NA",M522&gt;$BS$126),
AND(M522&gt;0,OR($BS$126="NS",$BS$126="NA")),
AND($BS$126&lt;&gt;"NS",$BS$126&lt;&gt;"NA",$BS$126&gt;=0,M522="NA"),
AND($BS$126&lt;&gt;"NS",$BS$126&lt;&gt;"NA",$BS$126=0,M522="NS")),1,0)))</f>
        <v>0</v>
      </c>
      <c r="CE522" s="202">
        <f t="shared" ref="CE522" si="1360">IF($AH$96=$AJ$96,0,
IF(OR(AND($BS$126="NS",N522&lt;&gt;"NA",OR(N522="NS",N522=0)),AND($BS$126="NA",N522&lt;&gt;"NS",OR(N522="NA",N522=0))),0,
IF(OR(AND($BS$126&lt;&gt;"NS",$BS$126&lt;&gt;"NA",N522&lt;&gt;"NS",N522&lt;&gt;"NA",N522&gt;$BS$126),
AND(N522&gt;0,OR($BS$126="NS",$BS$126="NA")),
AND($BS$126&lt;&gt;"NS",$BS$126&lt;&gt;"NA",$BS$126&gt;=0,N522="NA"),
AND($BS$126&lt;&gt;"NS",$BS$126&lt;&gt;"NA",$BS$126=0,N522="NS")),1,0)))</f>
        <v>0</v>
      </c>
      <c r="CF522" s="202">
        <f t="shared" ref="CF522" si="1361">IF($AH$96=$AJ$96,0,
IF(OR(AND($BS$126="NS",O522&lt;&gt;"NA",OR(O522="NS",O522=0)),AND($BS$126="NA",O522&lt;&gt;"NS",OR(O522="NA",O522=0))),0,
IF(OR(AND($BS$126&lt;&gt;"NS",$BS$126&lt;&gt;"NA",O522&lt;&gt;"NS",O522&lt;&gt;"NA",O522&gt;$BS$126),
AND(O522&gt;0,OR($BS$126="NS",$BS$126="NA")),
AND($BS$126&lt;&gt;"NS",$BS$126&lt;&gt;"NA",$BS$126&gt;=0,O522="NA"),
AND($BS$126&lt;&gt;"NS",$BS$126&lt;&gt;"NA",$BS$126=0,O522="NS")),1,0)))</f>
        <v>0</v>
      </c>
      <c r="CG522" s="202">
        <f t="shared" ref="CG522" si="1362">IF($AH$96=$AJ$96,0,
IF(OR(AND($BS$126="NS",P522&lt;&gt;"NA",OR(P522="NS",P522=0)),AND($BS$126="NA",P522&lt;&gt;"NS",OR(P522="NA",P522=0))),0,
IF(OR(AND($BS$126&lt;&gt;"NS",$BS$126&lt;&gt;"NA",P522&lt;&gt;"NS",P522&lt;&gt;"NA",P522&gt;$BS$126),
AND(P522&gt;0,OR($BS$126="NS",$BS$126="NA")),
AND($BS$126&lt;&gt;"NS",$BS$126&lt;&gt;"NA",$BS$126&gt;=0,P522="NA"),
AND($BS$126&lt;&gt;"NS",$BS$126&lt;&gt;"NA",$BS$126=0,P522="NS")),1,0)))</f>
        <v>0</v>
      </c>
      <c r="CH522" s="202">
        <f t="shared" ref="CH522" si="1363">IF($AH$96=$AJ$96,0,
IF(OR(AND($BS$126="NS",Q522&lt;&gt;"NA",OR(Q522="NS",Q522=0)),AND($BS$126="NA",Q522&lt;&gt;"NS",OR(Q522="NA",Q522=0))),0,
IF(OR(AND($BS$126&lt;&gt;"NS",$BS$126&lt;&gt;"NA",Q522&lt;&gt;"NS",Q522&lt;&gt;"NA",Q522&gt;$BS$126),
AND(Q522&gt;0,OR($BS$126="NS",$BS$126="NA")),
AND($BS$126&lt;&gt;"NS",$BS$126&lt;&gt;"NA",$BS$126&gt;=0,Q522="NA"),
AND($BS$126&lt;&gt;"NS",$BS$126&lt;&gt;"NA",$BS$126=0,Q522="NS")),1,0)))</f>
        <v>0</v>
      </c>
      <c r="CI522" s="202">
        <f t="shared" ref="CI522" si="1364">IF($AH$96=$AJ$96,0,
IF(OR(AND($BS$126="NS",R522&lt;&gt;"NA",OR(R522="NS",R522=0)),AND($BS$126="NA",R522&lt;&gt;"NS",OR(R522="NA",R522=0))),0,
IF(OR(AND($BS$126&lt;&gt;"NS",$BS$126&lt;&gt;"NA",R522&lt;&gt;"NS",R522&lt;&gt;"NA",R522&gt;$BS$126),
AND(R522&gt;0,OR($BS$126="NS",$BS$126="NA")),
AND($BS$126&lt;&gt;"NS",$BS$126&lt;&gt;"NA",$BS$126&gt;=0,R522="NA"),
AND($BS$126&lt;&gt;"NS",$BS$126&lt;&gt;"NA",$BS$126=0,R522="NS")),1,0)))</f>
        <v>0</v>
      </c>
      <c r="CJ522" s="202">
        <f t="shared" ref="CJ522" si="1365">IF($AH$96=$AJ$96,0,
IF(OR(AND($BS$126="NS",S522&lt;&gt;"NA",OR(S522="NS",S522=0)),AND($BS$126="NA",S522&lt;&gt;"NS",OR(S522="NA",S522=0))),0,
IF(OR(AND($BS$126&lt;&gt;"NS",$BS$126&lt;&gt;"NA",S522&lt;&gt;"NS",S522&lt;&gt;"NA",S522&gt;$BS$126),
AND(S522&gt;0,OR($BS$126="NS",$BS$126="NA")),
AND($BS$126&lt;&gt;"NS",$BS$126&lt;&gt;"NA",$BS$126&gt;=0,S522="NA"),
AND($BS$126&lt;&gt;"NS",$BS$126&lt;&gt;"NA",$BS$126=0,S522="NS")),1,0)))</f>
        <v>0</v>
      </c>
      <c r="CK522" s="202">
        <f t="shared" ref="CK522" si="1366">IF($AH$96=$AJ$96,0,
IF(OR(AND($BS$126="NS",T522&lt;&gt;"NA",OR(T522="NS",T522=0)),AND($BS$126="NA",T522&lt;&gt;"NS",OR(T522="NA",T522=0))),0,
IF(OR(AND($BS$126&lt;&gt;"NS",$BS$126&lt;&gt;"NA",T522&lt;&gt;"NS",T522&lt;&gt;"NA",T522&gt;$BS$126),
AND(T522&gt;0,OR($BS$126="NS",$BS$126="NA")),
AND($BS$126&lt;&gt;"NS",$BS$126&lt;&gt;"NA",$BS$126&gt;=0,T522="NA"),
AND($BS$126&lt;&gt;"NS",$BS$126&lt;&gt;"NA",$BS$126=0,T522="NS")),1,0)))</f>
        <v>0</v>
      </c>
      <c r="CL522" s="202">
        <f t="shared" ref="CL522" si="1367">IF($AH$96=$AJ$96,0,
IF(OR(AND($BS$126="NS",U522&lt;&gt;"NA",OR(U522="NS",U522=0)),AND($BS$126="NA",U522&lt;&gt;"NS",OR(U522="NA",U522=0))),0,
IF(OR(AND($BS$126&lt;&gt;"NS",$BS$126&lt;&gt;"NA",U522&lt;&gt;"NS",U522&lt;&gt;"NA",U522&gt;$BS$126),
AND(U522&gt;0,OR($BS$126="NS",$BS$126="NA")),
AND($BS$126&lt;&gt;"NS",$BS$126&lt;&gt;"NA",$BS$126&gt;=0,U522="NA"),
AND($BS$126&lt;&gt;"NS",$BS$126&lt;&gt;"NA",$BS$126=0,U522="NS")),1,0)))</f>
        <v>0</v>
      </c>
      <c r="CM522" s="202">
        <f t="shared" ref="CM522" si="1368">IF($AH$96=$AJ$96,0,
IF(OR(AND($BS$126="NS",V522&lt;&gt;"NA",OR(V522="NS",V522=0)),AND($BS$126="NA",V522&lt;&gt;"NS",OR(V522="NA",V522=0))),0,
IF(OR(AND($BS$126&lt;&gt;"NS",$BS$126&lt;&gt;"NA",V522&lt;&gt;"NS",V522&lt;&gt;"NA",V522&gt;$BS$126),
AND(V522&gt;0,OR($BS$126="NS",$BS$126="NA")),
AND($BS$126&lt;&gt;"NS",$BS$126&lt;&gt;"NA",$BS$126&gt;=0,V522="NA"),
AND($BS$126&lt;&gt;"NS",$BS$126&lt;&gt;"NA",$BS$126=0,V522="NS")),1,0)))</f>
        <v>0</v>
      </c>
      <c r="CN522" s="202">
        <f t="shared" ref="CN522" si="1369">IF($AH$96=$AJ$96,0,
IF(OR(AND($BS$126="NS",W522&lt;&gt;"NA",OR(W522="NS",W522=0)),AND($BS$126="NA",W522&lt;&gt;"NS",OR(W522="NA",W522=0))),0,
IF(OR(AND($BS$126&lt;&gt;"NS",$BS$126&lt;&gt;"NA",W522&lt;&gt;"NS",W522&lt;&gt;"NA",W522&gt;$BS$126),
AND(W522&gt;0,OR($BS$126="NS",$BS$126="NA")),
AND($BS$126&lt;&gt;"NS",$BS$126&lt;&gt;"NA",$BS$126&gt;=0,W522="NA"),
AND($BS$126&lt;&gt;"NS",$BS$126&lt;&gt;"NA",$BS$126=0,W522="NS")),1,0)))</f>
        <v>0</v>
      </c>
      <c r="CO522" s="202">
        <f t="shared" ref="CO522" si="1370">IF($AH$96=$AJ$96,0,
IF(OR(AND($BS$126="NS",X522&lt;&gt;"NA",OR(X522="NS",X522=0)),AND($BS$126="NA",X522&lt;&gt;"NS",OR(X522="NA",X522=0))),0,
IF(OR(AND($BS$126&lt;&gt;"NS",$BS$126&lt;&gt;"NA",X522&lt;&gt;"NS",X522&lt;&gt;"NA",X522&gt;$BS$126),
AND(X522&gt;0,OR($BS$126="NS",$BS$126="NA")),
AND($BS$126&lt;&gt;"NS",$BS$126&lt;&gt;"NA",$BS$126&gt;=0,X522="NA"),
AND($BS$126&lt;&gt;"NS",$BS$126&lt;&gt;"NA",$BS$126=0,X522="NS")),1,0)))</f>
        <v>0</v>
      </c>
      <c r="CP522" s="202">
        <f t="shared" ref="CP522" si="1371">IF($AH$96=$AJ$96,0,
IF(OR(AND($BS$126="NS",Y522&lt;&gt;"NA",OR(Y522="NS",Y522=0)),AND($BS$126="NA",Y522&lt;&gt;"NS",OR(Y522="NA",Y522=0))),0,
IF(OR(AND($BS$126&lt;&gt;"NS",$BS$126&lt;&gt;"NA",Y522&lt;&gt;"NS",Y522&lt;&gt;"NA",Y522&gt;$BS$126),
AND(Y522&gt;0,OR($BS$126="NS",$BS$126="NA")),
AND($BS$126&lt;&gt;"NS",$BS$126&lt;&gt;"NA",$BS$126&gt;=0,Y522="NA"),
AND($BS$126&lt;&gt;"NS",$BS$126&lt;&gt;"NA",$BS$126=0,Y522="NS")),1,0)))</f>
        <v>0</v>
      </c>
      <c r="CQ522" s="202">
        <f t="shared" ref="CQ522" si="1372">IF($AH$96=$AJ$96,0,
IF(OR(AND($BS$126="NS",Z522&lt;&gt;"NA",OR(Z522="NS",Z522=0)),AND($BS$126="NA",Z522&lt;&gt;"NS",OR(Z522="NA",Z522=0))),0,
IF(OR(AND($BS$126&lt;&gt;"NS",$BS$126&lt;&gt;"NA",Z522&lt;&gt;"NS",Z522&lt;&gt;"NA",Z522&gt;$BS$126),
AND(Z522&gt;0,OR($BS$126="NS",$BS$126="NA")),
AND($BS$126&lt;&gt;"NS",$BS$126&lt;&gt;"NA",$BS$126&gt;=0,Z522="NA"),
AND($BS$126&lt;&gt;"NS",$BS$126&lt;&gt;"NA",$BS$126=0,Z522="NS")),1,0)))</f>
        <v>0</v>
      </c>
      <c r="CR522" s="202">
        <f t="shared" ref="CR522" si="1373">IF($AH$96=$AJ$96,0,
IF(OR(AND($BS$126="NS",AA522&lt;&gt;"NA",OR(AA522="NS",AA522=0)),AND($BS$126="NA",AA522&lt;&gt;"NS",OR(AA522="NA",AA522=0))),0,
IF(OR(AND($BS$126&lt;&gt;"NS",$BS$126&lt;&gt;"NA",AA522&lt;&gt;"NS",AA522&lt;&gt;"NA",AA522&gt;$BS$126),
AND(AA522&gt;0,OR($BS$126="NS",$BS$126="NA")),
AND($BS$126&lt;&gt;"NS",$BS$126&lt;&gt;"NA",$BS$126&gt;=0,AA522="NA"),
AND($BS$126&lt;&gt;"NS",$BS$126&lt;&gt;"NA",$BS$126=0,AA522="NS")),1,0)))</f>
        <v>0</v>
      </c>
      <c r="CS522" s="202">
        <f t="shared" ref="CS522" si="1374">IF($AH$96=$AJ$96,0,
IF(OR(AND($BS$126="NS",AB522&lt;&gt;"NA",OR(AB522="NS",AB522=0)),AND($BS$126="NA",AB522&lt;&gt;"NS",OR(AB522="NA",AB522=0))),0,
IF(OR(AND($BS$126&lt;&gt;"NS",$BS$126&lt;&gt;"NA",AB522&lt;&gt;"NS",AB522&lt;&gt;"NA",AB522&gt;$BS$126),
AND(AB522&gt;0,OR($BS$126="NS",$BS$126="NA")),
AND($BS$126&lt;&gt;"NS",$BS$126&lt;&gt;"NA",$BS$126&gt;=0,AB522="NA"),
AND($BS$126&lt;&gt;"NS",$BS$126&lt;&gt;"NA",$BS$126=0,AB522="NS")),1,0)))</f>
        <v>0</v>
      </c>
      <c r="CT522" s="202">
        <f t="shared" ref="CT522" si="1375">IF($AH$96=$AJ$96,0,
IF(OR(AND($BS$126="NS",AC522&lt;&gt;"NA",OR(AC522="NS",AC522=0)),AND($BS$126="NA",AC522&lt;&gt;"NS",OR(AC522="NA",AC522=0))),0,
IF(OR(AND($BS$126&lt;&gt;"NS",$BS$126&lt;&gt;"NA",AC522&lt;&gt;"NS",AC522&lt;&gt;"NA",AC522&gt;$BS$126),
AND(AC522&gt;0,OR($BS$126="NS",$BS$126="NA")),
AND($BS$126&lt;&gt;"NS",$BS$126&lt;&gt;"NA",$BS$126&gt;=0,AC522="NA"),
AND($BS$126&lt;&gt;"NS",$BS$126&lt;&gt;"NA",$BS$126=0,AC522="NS")),1,0)))</f>
        <v>0</v>
      </c>
      <c r="CU522" s="202">
        <f t="shared" ref="CU522" si="1376">IF($AH$96=$AJ$96,0,
IF(OR(AND($BS$126="NS",AD522&lt;&gt;"NA",OR(AD522="NS",AD522=0)),AND($BS$126="NA",AD522&lt;&gt;"NS",OR(AD522="NA",AD522=0))),0,
IF(OR(AND($BS$126&lt;&gt;"NS",$BS$126&lt;&gt;"NA",AD522&lt;&gt;"NS",AD522&lt;&gt;"NA",AD522&gt;$BS$126),
AND(AD522&gt;0,OR($BS$126="NS",$BS$126="NA")),
AND($BS$126&lt;&gt;"NS",$BS$126&lt;&gt;"NA",$BS$126&gt;=0,AD522="NA"),
AND($BS$126&lt;&gt;"NS",$BS$126&lt;&gt;"NA",$BS$126=0,AD522="NS")),1,0)))</f>
        <v>0</v>
      </c>
      <c r="CY522" s="563">
        <f t="shared" si="935"/>
        <v>0</v>
      </c>
      <c r="CZ522" s="563"/>
    </row>
    <row r="523" spans="1:104" s="211" customFormat="1" ht="15" customHeight="1">
      <c r="A523" s="18"/>
      <c r="B523" s="51"/>
      <c r="C523" s="48" t="s">
        <v>5022</v>
      </c>
      <c r="D523" s="580" t="str">
        <f>IF(CNGE_2024_M3_Secc1!D74="","",CNGE_2024_M3_Secc1!D74)</f>
        <v/>
      </c>
      <c r="E523" s="580"/>
      <c r="F523" s="580"/>
      <c r="G523" s="580"/>
      <c r="H523" s="580"/>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213"/>
      <c r="AF523" s="210"/>
      <c r="AV523" s="202" t="e" cm="1">
        <f t="array" ref="AV523">IF(CNGE_2024_M3_Secc1!$AO$111=CNGE_2024_M3_Secc1!$AQ$111,O,IF(CNGE_2024_M3_Secc1!I192="",1,0))</f>
        <v>#NAME?</v>
      </c>
      <c r="AW523" s="202" t="e" cm="1">
        <f t="array" ref="AW523">IF(CNGE_2024_M3_Secc1!$AO$111=CNGE_2024_M3_Secc1!$AQ$111,O,IF(CNGE_2024_M3_Secc1!J192="",1,0))</f>
        <v>#NAME?</v>
      </c>
      <c r="AX523" s="202" t="e" cm="1">
        <f t="array" ref="AX523">IF(CNGE_2024_M3_Secc1!$AO$111=CNGE_2024_M3_Secc1!$AQ$111,O,IF(CNGE_2024_M3_Secc1!K192="",1,0))</f>
        <v>#NAME?</v>
      </c>
      <c r="AY523" s="202" t="e" cm="1">
        <f t="array" ref="AY523">IF(CNGE_2024_M3_Secc1!$AO$111=CNGE_2024_M3_Secc1!$AQ$111,O,IF(CNGE_2024_M3_Secc1!L192="",1,0))</f>
        <v>#NAME?</v>
      </c>
      <c r="AZ523" s="202" t="e" cm="1">
        <f t="array" ref="AZ523">IF(CNGE_2024_M3_Secc1!$AO$111=CNGE_2024_M3_Secc1!$AQ$111,O,IF(CNGE_2024_M3_Secc1!M192="",1,0))</f>
        <v>#NAME?</v>
      </c>
      <c r="BA523" s="202" t="e" cm="1">
        <f t="array" ref="BA523">IF(CNGE_2024_M3_Secc1!$AO$111=CNGE_2024_M3_Secc1!$AQ$111,O,IF(CNGE_2024_M3_Secc1!N192="",1,0))</f>
        <v>#NAME?</v>
      </c>
      <c r="BB523" s="202" t="e" cm="1">
        <f t="array" ref="BB523">IF(CNGE_2024_M3_Secc1!$AO$111=CNGE_2024_M3_Secc1!$AQ$111,O,IF(CNGE_2024_M3_Secc1!O192="",1,0))</f>
        <v>#NAME?</v>
      </c>
      <c r="BC523" s="202" t="e" cm="1">
        <f t="array" ref="BC523">IF(CNGE_2024_M3_Secc1!$AO$111=CNGE_2024_M3_Secc1!$AQ$111,O,IF(CNGE_2024_M3_Secc1!P192="",1,0))</f>
        <v>#NAME?</v>
      </c>
      <c r="BD523" s="202" t="e" cm="1">
        <f t="array" ref="BD523">IF(CNGE_2024_M3_Secc1!$AO$111=CNGE_2024_M3_Secc1!$AQ$111,O,IF(CNGE_2024_M3_Secc1!Q192="",1,0))</f>
        <v>#NAME?</v>
      </c>
      <c r="BE523" s="202" t="e" cm="1">
        <f t="array" ref="BE523">IF(CNGE_2024_M3_Secc1!$AO$111=CNGE_2024_M3_Secc1!$AQ$111,O,IF(CNGE_2024_M3_Secc1!R192="",1,0))</f>
        <v>#NAME?</v>
      </c>
      <c r="BF523" s="202" t="e" cm="1">
        <f t="array" ref="BF523">IF(CNGE_2024_M3_Secc1!$AO$111=CNGE_2024_M3_Secc1!$AQ$111,O,IF(CNGE_2024_M3_Secc1!S192="",1,0))</f>
        <v>#NAME?</v>
      </c>
      <c r="BG523" s="202" t="e" cm="1">
        <f t="array" ref="BG523">IF(CNGE_2024_M3_Secc1!$AO$111=CNGE_2024_M3_Secc1!$AQ$111,O,IF(CNGE_2024_M3_Secc1!T192="",1,0))</f>
        <v>#NAME?</v>
      </c>
      <c r="BH523" s="202" t="e" cm="1">
        <f t="array" ref="BH523">IF(CNGE_2024_M3_Secc1!$AO$111=CNGE_2024_M3_Secc1!$AQ$111,O,IF(CNGE_2024_M3_Secc1!U192="",1,0))</f>
        <v>#NAME?</v>
      </c>
      <c r="BI523" s="202" t="e" cm="1">
        <f t="array" ref="BI523">IF(CNGE_2024_M3_Secc1!$AO$111=CNGE_2024_M3_Secc1!$AQ$111,O,IF(CNGE_2024_M3_Secc1!V192="",1,0))</f>
        <v>#NAME?</v>
      </c>
      <c r="BJ523" s="202" t="e" cm="1">
        <f t="array" ref="BJ523">IF(CNGE_2024_M3_Secc1!$AO$111=CNGE_2024_M3_Secc1!$AQ$111,O,IF(CNGE_2024_M3_Secc1!W192="",1,0))</f>
        <v>#NAME?</v>
      </c>
      <c r="BK523" s="202" t="e" cm="1">
        <f t="array" ref="BK523">IF(CNGE_2024_M3_Secc1!$AO$111=CNGE_2024_M3_Secc1!$AQ$111,O,IF(CNGE_2024_M3_Secc1!X192="",1,0))</f>
        <v>#NAME?</v>
      </c>
      <c r="BL523" s="202" t="e" cm="1">
        <f t="array" ref="BL523">IF(CNGE_2024_M3_Secc1!$AO$111=CNGE_2024_M3_Secc1!$AQ$111,O,IF(CNGE_2024_M3_Secc1!Y192="",1,0))</f>
        <v>#NAME?</v>
      </c>
      <c r="BM523" s="202" t="e" cm="1">
        <f t="array" ref="BM523">IF(CNGE_2024_M3_Secc1!$AO$111=CNGE_2024_M3_Secc1!$AQ$111,O,IF(CNGE_2024_M3_Secc1!Z192="",1,0))</f>
        <v>#NAME?</v>
      </c>
      <c r="BN523" s="202" t="e" cm="1">
        <f t="array" ref="BN523">IF(CNGE_2024_M3_Secc1!$AO$111=CNGE_2024_M3_Secc1!$AQ$111,O,IF(CNGE_2024_M3_Secc1!AA192="",1,0))</f>
        <v>#NAME?</v>
      </c>
      <c r="BO523" s="202" t="e" cm="1">
        <f t="array" ref="BO523">IF(CNGE_2024_M3_Secc1!$AO$111=CNGE_2024_M3_Secc1!$AQ$111,O,IF(CNGE_2024_M3_Secc1!AB192="",1,0))</f>
        <v>#NAME?</v>
      </c>
      <c r="BP523" s="202" t="e" cm="1">
        <f t="array" ref="BP523">IF(CNGE_2024_M3_Secc1!$AO$111=CNGE_2024_M3_Secc1!$AQ$111,O,IF(CNGE_2024_M3_Secc1!AC192="",1,0))</f>
        <v>#NAME?</v>
      </c>
      <c r="BQ523" s="202" t="e" cm="1">
        <f t="array" ref="BQ523">IF(CNGE_2024_M3_Secc1!$AO$111=CNGE_2024_M3_Secc1!$AQ$111,O,IF(CNGE_2024_M3_Secc1!AD192="",1,0))</f>
        <v>#NAME?</v>
      </c>
      <c r="BZ523" s="202">
        <f>IF($AH$96=$AJ$96,0,
IF(OR(AND($BS$127="NS",I523&lt;&gt;"NA",OR(I523="NS",I523=0)),AND($BS$127="NA",I523&lt;&gt;"NS",OR(I523="NA",I523=0))),0,
IF(OR(AND($BS$127&lt;&gt;"NS",$BS$127&lt;&gt;"NA",I523&lt;&gt;"NS",I523&lt;&gt;"NA",I523&gt;$BS$127),
AND(I523&gt;0,OR($BS$127="NS",$BS$127="NA")),
AND($BS$127&lt;&gt;"NS",$BS$127&lt;&gt;"NA",$BS$127&gt;=0,I523="NA"),
AND($BS$127&lt;&gt;"NS",$BS$127&lt;&gt;"NA",$BS$127=0,I523="NS")),1,0)))</f>
        <v>0</v>
      </c>
      <c r="CA523" s="202">
        <f t="shared" ref="CA523" si="1377">IF($AH$96=$AJ$96,0,
IF(OR(AND($BS$127="NS",J523&lt;&gt;"NA",OR(J523="NS",J523=0)),AND($BS$127="NA",J523&lt;&gt;"NS",OR(J523="NA",J523=0))),0,
IF(OR(AND($BS$127&lt;&gt;"NS",$BS$127&lt;&gt;"NA",J523&lt;&gt;"NS",J523&lt;&gt;"NA",J523&gt;$BS$127),
AND(J523&gt;0,OR($BS$127="NS",$BS$127="NA")),
AND($BS$127&lt;&gt;"NS",$BS$127&lt;&gt;"NA",$BS$127&gt;=0,J523="NA"),
AND($BS$127&lt;&gt;"NS",$BS$127&lt;&gt;"NA",$BS$127=0,J523="NS")),1,0)))</f>
        <v>0</v>
      </c>
      <c r="CB523" s="202">
        <f t="shared" ref="CB523" si="1378">IF($AH$96=$AJ$96,0,
IF(OR(AND($BS$127="NS",K523&lt;&gt;"NA",OR(K523="NS",K523=0)),AND($BS$127="NA",K523&lt;&gt;"NS",OR(K523="NA",K523=0))),0,
IF(OR(AND($BS$127&lt;&gt;"NS",$BS$127&lt;&gt;"NA",K523&lt;&gt;"NS",K523&lt;&gt;"NA",K523&gt;$BS$127),
AND(K523&gt;0,OR($BS$127="NS",$BS$127="NA")),
AND($BS$127&lt;&gt;"NS",$BS$127&lt;&gt;"NA",$BS$127&gt;=0,K523="NA"),
AND($BS$127&lt;&gt;"NS",$BS$127&lt;&gt;"NA",$BS$127=0,K523="NS")),1,0)))</f>
        <v>0</v>
      </c>
      <c r="CC523" s="202">
        <f t="shared" ref="CC523" si="1379">IF($AH$96=$AJ$96,0,
IF(OR(AND($BS$127="NS",L523&lt;&gt;"NA",OR(L523="NS",L523=0)),AND($BS$127="NA",L523&lt;&gt;"NS",OR(L523="NA",L523=0))),0,
IF(OR(AND($BS$127&lt;&gt;"NS",$BS$127&lt;&gt;"NA",L523&lt;&gt;"NS",L523&lt;&gt;"NA",L523&gt;$BS$127),
AND(L523&gt;0,OR($BS$127="NS",$BS$127="NA")),
AND($BS$127&lt;&gt;"NS",$BS$127&lt;&gt;"NA",$BS$127&gt;=0,L523="NA"),
AND($BS$127&lt;&gt;"NS",$BS$127&lt;&gt;"NA",$BS$127=0,L523="NS")),1,0)))</f>
        <v>0</v>
      </c>
      <c r="CD523" s="202">
        <f t="shared" ref="CD523" si="1380">IF($AH$96=$AJ$96,0,
IF(OR(AND($BS$127="NS",M523&lt;&gt;"NA",OR(M523="NS",M523=0)),AND($BS$127="NA",M523&lt;&gt;"NS",OR(M523="NA",M523=0))),0,
IF(OR(AND($BS$127&lt;&gt;"NS",$BS$127&lt;&gt;"NA",M523&lt;&gt;"NS",M523&lt;&gt;"NA",M523&gt;$BS$127),
AND(M523&gt;0,OR($BS$127="NS",$BS$127="NA")),
AND($BS$127&lt;&gt;"NS",$BS$127&lt;&gt;"NA",$BS$127&gt;=0,M523="NA"),
AND($BS$127&lt;&gt;"NS",$BS$127&lt;&gt;"NA",$BS$127=0,M523="NS")),1,0)))</f>
        <v>0</v>
      </c>
      <c r="CE523" s="202">
        <f t="shared" ref="CE523" si="1381">IF($AH$96=$AJ$96,0,
IF(OR(AND($BS$127="NS",N523&lt;&gt;"NA",OR(N523="NS",N523=0)),AND($BS$127="NA",N523&lt;&gt;"NS",OR(N523="NA",N523=0))),0,
IF(OR(AND($BS$127&lt;&gt;"NS",$BS$127&lt;&gt;"NA",N523&lt;&gt;"NS",N523&lt;&gt;"NA",N523&gt;$BS$127),
AND(N523&gt;0,OR($BS$127="NS",$BS$127="NA")),
AND($BS$127&lt;&gt;"NS",$BS$127&lt;&gt;"NA",$BS$127&gt;=0,N523="NA"),
AND($BS$127&lt;&gt;"NS",$BS$127&lt;&gt;"NA",$BS$127=0,N523="NS")),1,0)))</f>
        <v>0</v>
      </c>
      <c r="CF523" s="202">
        <f t="shared" ref="CF523" si="1382">IF($AH$96=$AJ$96,0,
IF(OR(AND($BS$127="NS",O523&lt;&gt;"NA",OR(O523="NS",O523=0)),AND($BS$127="NA",O523&lt;&gt;"NS",OR(O523="NA",O523=0))),0,
IF(OR(AND($BS$127&lt;&gt;"NS",$BS$127&lt;&gt;"NA",O523&lt;&gt;"NS",O523&lt;&gt;"NA",O523&gt;$BS$127),
AND(O523&gt;0,OR($BS$127="NS",$BS$127="NA")),
AND($BS$127&lt;&gt;"NS",$BS$127&lt;&gt;"NA",$BS$127&gt;=0,O523="NA"),
AND($BS$127&lt;&gt;"NS",$BS$127&lt;&gt;"NA",$BS$127=0,O523="NS")),1,0)))</f>
        <v>0</v>
      </c>
      <c r="CG523" s="202">
        <f t="shared" ref="CG523" si="1383">IF($AH$96=$AJ$96,0,
IF(OR(AND($BS$127="NS",P523&lt;&gt;"NA",OR(P523="NS",P523=0)),AND($BS$127="NA",P523&lt;&gt;"NS",OR(P523="NA",P523=0))),0,
IF(OR(AND($BS$127&lt;&gt;"NS",$BS$127&lt;&gt;"NA",P523&lt;&gt;"NS",P523&lt;&gt;"NA",P523&gt;$BS$127),
AND(P523&gt;0,OR($BS$127="NS",$BS$127="NA")),
AND($BS$127&lt;&gt;"NS",$BS$127&lt;&gt;"NA",$BS$127&gt;=0,P523="NA"),
AND($BS$127&lt;&gt;"NS",$BS$127&lt;&gt;"NA",$BS$127=0,P523="NS")),1,0)))</f>
        <v>0</v>
      </c>
      <c r="CH523" s="202">
        <f t="shared" ref="CH523" si="1384">IF($AH$96=$AJ$96,0,
IF(OR(AND($BS$127="NS",Q523&lt;&gt;"NA",OR(Q523="NS",Q523=0)),AND($BS$127="NA",Q523&lt;&gt;"NS",OR(Q523="NA",Q523=0))),0,
IF(OR(AND($BS$127&lt;&gt;"NS",$BS$127&lt;&gt;"NA",Q523&lt;&gt;"NS",Q523&lt;&gt;"NA",Q523&gt;$BS$127),
AND(Q523&gt;0,OR($BS$127="NS",$BS$127="NA")),
AND($BS$127&lt;&gt;"NS",$BS$127&lt;&gt;"NA",$BS$127&gt;=0,Q523="NA"),
AND($BS$127&lt;&gt;"NS",$BS$127&lt;&gt;"NA",$BS$127=0,Q523="NS")),1,0)))</f>
        <v>0</v>
      </c>
      <c r="CI523" s="202">
        <f t="shared" ref="CI523" si="1385">IF($AH$96=$AJ$96,0,
IF(OR(AND($BS$127="NS",R523&lt;&gt;"NA",OR(R523="NS",R523=0)),AND($BS$127="NA",R523&lt;&gt;"NS",OR(R523="NA",R523=0))),0,
IF(OR(AND($BS$127&lt;&gt;"NS",$BS$127&lt;&gt;"NA",R523&lt;&gt;"NS",R523&lt;&gt;"NA",R523&gt;$BS$127),
AND(R523&gt;0,OR($BS$127="NS",$BS$127="NA")),
AND($BS$127&lt;&gt;"NS",$BS$127&lt;&gt;"NA",$BS$127&gt;=0,R523="NA"),
AND($BS$127&lt;&gt;"NS",$BS$127&lt;&gt;"NA",$BS$127=0,R523="NS")),1,0)))</f>
        <v>0</v>
      </c>
      <c r="CJ523" s="202">
        <f t="shared" ref="CJ523" si="1386">IF($AH$96=$AJ$96,0,
IF(OR(AND($BS$127="NS",S523&lt;&gt;"NA",OR(S523="NS",S523=0)),AND($BS$127="NA",S523&lt;&gt;"NS",OR(S523="NA",S523=0))),0,
IF(OR(AND($BS$127&lt;&gt;"NS",$BS$127&lt;&gt;"NA",S523&lt;&gt;"NS",S523&lt;&gt;"NA",S523&gt;$BS$127),
AND(S523&gt;0,OR($BS$127="NS",$BS$127="NA")),
AND($BS$127&lt;&gt;"NS",$BS$127&lt;&gt;"NA",$BS$127&gt;=0,S523="NA"),
AND($BS$127&lt;&gt;"NS",$BS$127&lt;&gt;"NA",$BS$127=0,S523="NS")),1,0)))</f>
        <v>0</v>
      </c>
      <c r="CK523" s="202">
        <f t="shared" ref="CK523" si="1387">IF($AH$96=$AJ$96,0,
IF(OR(AND($BS$127="NS",T523&lt;&gt;"NA",OR(T523="NS",T523=0)),AND($BS$127="NA",T523&lt;&gt;"NS",OR(T523="NA",T523=0))),0,
IF(OR(AND($BS$127&lt;&gt;"NS",$BS$127&lt;&gt;"NA",T523&lt;&gt;"NS",T523&lt;&gt;"NA",T523&gt;$BS$127),
AND(T523&gt;0,OR($BS$127="NS",$BS$127="NA")),
AND($BS$127&lt;&gt;"NS",$BS$127&lt;&gt;"NA",$BS$127&gt;=0,T523="NA"),
AND($BS$127&lt;&gt;"NS",$BS$127&lt;&gt;"NA",$BS$127=0,T523="NS")),1,0)))</f>
        <v>0</v>
      </c>
      <c r="CL523" s="202">
        <f t="shared" ref="CL523" si="1388">IF($AH$96=$AJ$96,0,
IF(OR(AND($BS$127="NS",U523&lt;&gt;"NA",OR(U523="NS",U523=0)),AND($BS$127="NA",U523&lt;&gt;"NS",OR(U523="NA",U523=0))),0,
IF(OR(AND($BS$127&lt;&gt;"NS",$BS$127&lt;&gt;"NA",U523&lt;&gt;"NS",U523&lt;&gt;"NA",U523&gt;$BS$127),
AND(U523&gt;0,OR($BS$127="NS",$BS$127="NA")),
AND($BS$127&lt;&gt;"NS",$BS$127&lt;&gt;"NA",$BS$127&gt;=0,U523="NA"),
AND($BS$127&lt;&gt;"NS",$BS$127&lt;&gt;"NA",$BS$127=0,U523="NS")),1,0)))</f>
        <v>0</v>
      </c>
      <c r="CM523" s="202">
        <f t="shared" ref="CM523" si="1389">IF($AH$96=$AJ$96,0,
IF(OR(AND($BS$127="NS",V523&lt;&gt;"NA",OR(V523="NS",V523=0)),AND($BS$127="NA",V523&lt;&gt;"NS",OR(V523="NA",V523=0))),0,
IF(OR(AND($BS$127&lt;&gt;"NS",$BS$127&lt;&gt;"NA",V523&lt;&gt;"NS",V523&lt;&gt;"NA",V523&gt;$BS$127),
AND(V523&gt;0,OR($BS$127="NS",$BS$127="NA")),
AND($BS$127&lt;&gt;"NS",$BS$127&lt;&gt;"NA",$BS$127&gt;=0,V523="NA"),
AND($BS$127&lt;&gt;"NS",$BS$127&lt;&gt;"NA",$BS$127=0,V523="NS")),1,0)))</f>
        <v>0</v>
      </c>
      <c r="CN523" s="202">
        <f t="shared" ref="CN523" si="1390">IF($AH$96=$AJ$96,0,
IF(OR(AND($BS$127="NS",W523&lt;&gt;"NA",OR(W523="NS",W523=0)),AND($BS$127="NA",W523&lt;&gt;"NS",OR(W523="NA",W523=0))),0,
IF(OR(AND($BS$127&lt;&gt;"NS",$BS$127&lt;&gt;"NA",W523&lt;&gt;"NS",W523&lt;&gt;"NA",W523&gt;$BS$127),
AND(W523&gt;0,OR($BS$127="NS",$BS$127="NA")),
AND($BS$127&lt;&gt;"NS",$BS$127&lt;&gt;"NA",$BS$127&gt;=0,W523="NA"),
AND($BS$127&lt;&gt;"NS",$BS$127&lt;&gt;"NA",$BS$127=0,W523="NS")),1,0)))</f>
        <v>0</v>
      </c>
      <c r="CO523" s="202">
        <f t="shared" ref="CO523" si="1391">IF($AH$96=$AJ$96,0,
IF(OR(AND($BS$127="NS",X523&lt;&gt;"NA",OR(X523="NS",X523=0)),AND($BS$127="NA",X523&lt;&gt;"NS",OR(X523="NA",X523=0))),0,
IF(OR(AND($BS$127&lt;&gt;"NS",$BS$127&lt;&gt;"NA",X523&lt;&gt;"NS",X523&lt;&gt;"NA",X523&gt;$BS$127),
AND(X523&gt;0,OR($BS$127="NS",$BS$127="NA")),
AND($BS$127&lt;&gt;"NS",$BS$127&lt;&gt;"NA",$BS$127&gt;=0,X523="NA"),
AND($BS$127&lt;&gt;"NS",$BS$127&lt;&gt;"NA",$BS$127=0,X523="NS")),1,0)))</f>
        <v>0</v>
      </c>
      <c r="CP523" s="202">
        <f t="shared" ref="CP523" si="1392">IF($AH$96=$AJ$96,0,
IF(OR(AND($BS$127="NS",Y523&lt;&gt;"NA",OR(Y523="NS",Y523=0)),AND($BS$127="NA",Y523&lt;&gt;"NS",OR(Y523="NA",Y523=0))),0,
IF(OR(AND($BS$127&lt;&gt;"NS",$BS$127&lt;&gt;"NA",Y523&lt;&gt;"NS",Y523&lt;&gt;"NA",Y523&gt;$BS$127),
AND(Y523&gt;0,OR($BS$127="NS",$BS$127="NA")),
AND($BS$127&lt;&gt;"NS",$BS$127&lt;&gt;"NA",$BS$127&gt;=0,Y523="NA"),
AND($BS$127&lt;&gt;"NS",$BS$127&lt;&gt;"NA",$BS$127=0,Y523="NS")),1,0)))</f>
        <v>0</v>
      </c>
      <c r="CQ523" s="202">
        <f t="shared" ref="CQ523" si="1393">IF($AH$96=$AJ$96,0,
IF(OR(AND($BS$127="NS",Z523&lt;&gt;"NA",OR(Z523="NS",Z523=0)),AND($BS$127="NA",Z523&lt;&gt;"NS",OR(Z523="NA",Z523=0))),0,
IF(OR(AND($BS$127&lt;&gt;"NS",$BS$127&lt;&gt;"NA",Z523&lt;&gt;"NS",Z523&lt;&gt;"NA",Z523&gt;$BS$127),
AND(Z523&gt;0,OR($BS$127="NS",$BS$127="NA")),
AND($BS$127&lt;&gt;"NS",$BS$127&lt;&gt;"NA",$BS$127&gt;=0,Z523="NA"),
AND($BS$127&lt;&gt;"NS",$BS$127&lt;&gt;"NA",$BS$127=0,Z523="NS")),1,0)))</f>
        <v>0</v>
      </c>
      <c r="CR523" s="202">
        <f t="shared" ref="CR523" si="1394">IF($AH$96=$AJ$96,0,
IF(OR(AND($BS$127="NS",AA523&lt;&gt;"NA",OR(AA523="NS",AA523=0)),AND($BS$127="NA",AA523&lt;&gt;"NS",OR(AA523="NA",AA523=0))),0,
IF(OR(AND($BS$127&lt;&gt;"NS",$BS$127&lt;&gt;"NA",AA523&lt;&gt;"NS",AA523&lt;&gt;"NA",AA523&gt;$BS$127),
AND(AA523&gt;0,OR($BS$127="NS",$BS$127="NA")),
AND($BS$127&lt;&gt;"NS",$BS$127&lt;&gt;"NA",$BS$127&gt;=0,AA523="NA"),
AND($BS$127&lt;&gt;"NS",$BS$127&lt;&gt;"NA",$BS$127=0,AA523="NS")),1,0)))</f>
        <v>0</v>
      </c>
      <c r="CS523" s="202">
        <f t="shared" ref="CS523" si="1395">IF($AH$96=$AJ$96,0,
IF(OR(AND($BS$127="NS",AB523&lt;&gt;"NA",OR(AB523="NS",AB523=0)),AND($BS$127="NA",AB523&lt;&gt;"NS",OR(AB523="NA",AB523=0))),0,
IF(OR(AND($BS$127&lt;&gt;"NS",$BS$127&lt;&gt;"NA",AB523&lt;&gt;"NS",AB523&lt;&gt;"NA",AB523&gt;$BS$127),
AND(AB523&gt;0,OR($BS$127="NS",$BS$127="NA")),
AND($BS$127&lt;&gt;"NS",$BS$127&lt;&gt;"NA",$BS$127&gt;=0,AB523="NA"),
AND($BS$127&lt;&gt;"NS",$BS$127&lt;&gt;"NA",$BS$127=0,AB523="NS")),1,0)))</f>
        <v>0</v>
      </c>
      <c r="CT523" s="202">
        <f t="shared" ref="CT523" si="1396">IF($AH$96=$AJ$96,0,
IF(OR(AND($BS$127="NS",AC523&lt;&gt;"NA",OR(AC523="NS",AC523=0)),AND($BS$127="NA",AC523&lt;&gt;"NS",OR(AC523="NA",AC523=0))),0,
IF(OR(AND($BS$127&lt;&gt;"NS",$BS$127&lt;&gt;"NA",AC523&lt;&gt;"NS",AC523&lt;&gt;"NA",AC523&gt;$BS$127),
AND(AC523&gt;0,OR($BS$127="NS",$BS$127="NA")),
AND($BS$127&lt;&gt;"NS",$BS$127&lt;&gt;"NA",$BS$127&gt;=0,AC523="NA"),
AND($BS$127&lt;&gt;"NS",$BS$127&lt;&gt;"NA",$BS$127=0,AC523="NS")),1,0)))</f>
        <v>0</v>
      </c>
      <c r="CU523" s="202">
        <f t="shared" ref="CU523" si="1397">IF($AH$96=$AJ$96,0,
IF(OR(AND($BS$127="NS",AD523&lt;&gt;"NA",OR(AD523="NS",AD523=0)),AND($BS$127="NA",AD523&lt;&gt;"NS",OR(AD523="NA",AD523=0))),0,
IF(OR(AND($BS$127&lt;&gt;"NS",$BS$127&lt;&gt;"NA",AD523&lt;&gt;"NS",AD523&lt;&gt;"NA",AD523&gt;$BS$127),
AND(AD523&gt;0,OR($BS$127="NS",$BS$127="NA")),
AND($BS$127&lt;&gt;"NS",$BS$127&lt;&gt;"NA",$BS$127&gt;=0,AD523="NA"),
AND($BS$127&lt;&gt;"NS",$BS$127&lt;&gt;"NA",$BS$127=0,AD523="NS")),1,0)))</f>
        <v>0</v>
      </c>
      <c r="CY523" s="563">
        <f t="shared" si="935"/>
        <v>0</v>
      </c>
      <c r="CZ523" s="563"/>
    </row>
    <row r="524" spans="1:104" s="211" customFormat="1" ht="15" customHeight="1">
      <c r="A524" s="18"/>
      <c r="B524" s="51"/>
      <c r="C524" s="48" t="s">
        <v>5023</v>
      </c>
      <c r="D524" s="580" t="str">
        <f>IF(CNGE_2024_M3_Secc1!D75="","",CNGE_2024_M3_Secc1!D75)</f>
        <v/>
      </c>
      <c r="E524" s="580"/>
      <c r="F524" s="580"/>
      <c r="G524" s="580"/>
      <c r="H524" s="580"/>
      <c r="I524" s="103"/>
      <c r="J524" s="103"/>
      <c r="K524" s="103"/>
      <c r="L524" s="103"/>
      <c r="M524" s="103"/>
      <c r="N524" s="103"/>
      <c r="O524" s="103"/>
      <c r="P524" s="103"/>
      <c r="Q524" s="103"/>
      <c r="R524" s="103"/>
      <c r="S524" s="103"/>
      <c r="T524" s="103"/>
      <c r="U524" s="103"/>
      <c r="V524" s="103"/>
      <c r="W524" s="103"/>
      <c r="X524" s="103"/>
      <c r="Y524" s="103"/>
      <c r="Z524" s="103"/>
      <c r="AA524" s="103"/>
      <c r="AB524" s="103"/>
      <c r="AC524" s="103"/>
      <c r="AD524" s="103"/>
      <c r="AE524" s="213"/>
      <c r="AF524" s="210"/>
      <c r="AV524" s="202" t="e" cm="1">
        <f t="array" ref="AV524">IF(CNGE_2024_M3_Secc1!$AO$111=CNGE_2024_M3_Secc1!$AQ$111,O,IF(CNGE_2024_M3_Secc1!I193="",1,0))</f>
        <v>#NAME?</v>
      </c>
      <c r="AW524" s="202" t="e" cm="1">
        <f t="array" ref="AW524">IF(CNGE_2024_M3_Secc1!$AO$111=CNGE_2024_M3_Secc1!$AQ$111,O,IF(CNGE_2024_M3_Secc1!J193="",1,0))</f>
        <v>#NAME?</v>
      </c>
      <c r="AX524" s="202" t="e" cm="1">
        <f t="array" ref="AX524">IF(CNGE_2024_M3_Secc1!$AO$111=CNGE_2024_M3_Secc1!$AQ$111,O,IF(CNGE_2024_M3_Secc1!K193="",1,0))</f>
        <v>#NAME?</v>
      </c>
      <c r="AY524" s="202" t="e" cm="1">
        <f t="array" ref="AY524">IF(CNGE_2024_M3_Secc1!$AO$111=CNGE_2024_M3_Secc1!$AQ$111,O,IF(CNGE_2024_M3_Secc1!L193="",1,0))</f>
        <v>#NAME?</v>
      </c>
      <c r="AZ524" s="202" t="e" cm="1">
        <f t="array" ref="AZ524">IF(CNGE_2024_M3_Secc1!$AO$111=CNGE_2024_M3_Secc1!$AQ$111,O,IF(CNGE_2024_M3_Secc1!M193="",1,0))</f>
        <v>#NAME?</v>
      </c>
      <c r="BA524" s="202" t="e" cm="1">
        <f t="array" ref="BA524">IF(CNGE_2024_M3_Secc1!$AO$111=CNGE_2024_M3_Secc1!$AQ$111,O,IF(CNGE_2024_M3_Secc1!N193="",1,0))</f>
        <v>#NAME?</v>
      </c>
      <c r="BB524" s="202" t="e" cm="1">
        <f t="array" ref="BB524">IF(CNGE_2024_M3_Secc1!$AO$111=CNGE_2024_M3_Secc1!$AQ$111,O,IF(CNGE_2024_M3_Secc1!O193="",1,0))</f>
        <v>#NAME?</v>
      </c>
      <c r="BC524" s="202" t="e" cm="1">
        <f t="array" ref="BC524">IF(CNGE_2024_M3_Secc1!$AO$111=CNGE_2024_M3_Secc1!$AQ$111,O,IF(CNGE_2024_M3_Secc1!P193="",1,0))</f>
        <v>#NAME?</v>
      </c>
      <c r="BD524" s="202" t="e" cm="1">
        <f t="array" ref="BD524">IF(CNGE_2024_M3_Secc1!$AO$111=CNGE_2024_M3_Secc1!$AQ$111,O,IF(CNGE_2024_M3_Secc1!Q193="",1,0))</f>
        <v>#NAME?</v>
      </c>
      <c r="BE524" s="202" t="e" cm="1">
        <f t="array" ref="BE524">IF(CNGE_2024_M3_Secc1!$AO$111=CNGE_2024_M3_Secc1!$AQ$111,O,IF(CNGE_2024_M3_Secc1!R193="",1,0))</f>
        <v>#NAME?</v>
      </c>
      <c r="BF524" s="202" t="e" cm="1">
        <f t="array" ref="BF524">IF(CNGE_2024_M3_Secc1!$AO$111=CNGE_2024_M3_Secc1!$AQ$111,O,IF(CNGE_2024_M3_Secc1!S193="",1,0))</f>
        <v>#NAME?</v>
      </c>
      <c r="BG524" s="202" t="e" cm="1">
        <f t="array" ref="BG524">IF(CNGE_2024_M3_Secc1!$AO$111=CNGE_2024_M3_Secc1!$AQ$111,O,IF(CNGE_2024_M3_Secc1!T193="",1,0))</f>
        <v>#NAME?</v>
      </c>
      <c r="BH524" s="202" t="e" cm="1">
        <f t="array" ref="BH524">IF(CNGE_2024_M3_Secc1!$AO$111=CNGE_2024_M3_Secc1!$AQ$111,O,IF(CNGE_2024_M3_Secc1!U193="",1,0))</f>
        <v>#NAME?</v>
      </c>
      <c r="BI524" s="202" t="e" cm="1">
        <f t="array" ref="BI524">IF(CNGE_2024_M3_Secc1!$AO$111=CNGE_2024_M3_Secc1!$AQ$111,O,IF(CNGE_2024_M3_Secc1!V193="",1,0))</f>
        <v>#NAME?</v>
      </c>
      <c r="BJ524" s="202" t="e" cm="1">
        <f t="array" ref="BJ524">IF(CNGE_2024_M3_Secc1!$AO$111=CNGE_2024_M3_Secc1!$AQ$111,O,IF(CNGE_2024_M3_Secc1!W193="",1,0))</f>
        <v>#NAME?</v>
      </c>
      <c r="BK524" s="202" t="e" cm="1">
        <f t="array" ref="BK524">IF(CNGE_2024_M3_Secc1!$AO$111=CNGE_2024_M3_Secc1!$AQ$111,O,IF(CNGE_2024_M3_Secc1!X193="",1,0))</f>
        <v>#NAME?</v>
      </c>
      <c r="BL524" s="202" t="e" cm="1">
        <f t="array" ref="BL524">IF(CNGE_2024_M3_Secc1!$AO$111=CNGE_2024_M3_Secc1!$AQ$111,O,IF(CNGE_2024_M3_Secc1!Y193="",1,0))</f>
        <v>#NAME?</v>
      </c>
      <c r="BM524" s="202" t="e" cm="1">
        <f t="array" ref="BM524">IF(CNGE_2024_M3_Secc1!$AO$111=CNGE_2024_M3_Secc1!$AQ$111,O,IF(CNGE_2024_M3_Secc1!Z193="",1,0))</f>
        <v>#NAME?</v>
      </c>
      <c r="BN524" s="202" t="e" cm="1">
        <f t="array" ref="BN524">IF(CNGE_2024_M3_Secc1!$AO$111=CNGE_2024_M3_Secc1!$AQ$111,O,IF(CNGE_2024_M3_Secc1!AA193="",1,0))</f>
        <v>#NAME?</v>
      </c>
      <c r="BO524" s="202" t="e" cm="1">
        <f t="array" ref="BO524">IF(CNGE_2024_M3_Secc1!$AO$111=CNGE_2024_M3_Secc1!$AQ$111,O,IF(CNGE_2024_M3_Secc1!AB193="",1,0))</f>
        <v>#NAME?</v>
      </c>
      <c r="BP524" s="202" t="e" cm="1">
        <f t="array" ref="BP524">IF(CNGE_2024_M3_Secc1!$AO$111=CNGE_2024_M3_Secc1!$AQ$111,O,IF(CNGE_2024_M3_Secc1!AC193="",1,0))</f>
        <v>#NAME?</v>
      </c>
      <c r="BQ524" s="202" t="e" cm="1">
        <f t="array" ref="BQ524">IF(CNGE_2024_M3_Secc1!$AO$111=CNGE_2024_M3_Secc1!$AQ$111,O,IF(CNGE_2024_M3_Secc1!AD193="",1,0))</f>
        <v>#NAME?</v>
      </c>
      <c r="BZ524" s="202">
        <f>IF($AH$96=$AJ$96,0,
IF(OR(AND($BS$128="NS",I524&lt;&gt;"NA",OR(I524="NS",I524=0)),AND($BS$128="NA",I524&lt;&gt;"NS",OR(I524="NA",I524=0))),0,
IF(OR(AND($BS$128&lt;&gt;"NS",$BS$128&lt;&gt;"NA",I524&lt;&gt;"NS",I524&lt;&gt;"NA",I524&gt;$BS$128),
AND(I524&gt;0,OR($BS$128="NS",$BS$128="NA")),
AND($BS$128&lt;&gt;"NS",$BS$128&lt;&gt;"NA",$BS$128&gt;=0,I524="NA"),
AND($BS$128&lt;&gt;"NS",$BS$128&lt;&gt;"NA",$BS$128=0,I524="NS")),1,0)))</f>
        <v>0</v>
      </c>
      <c r="CA524" s="202">
        <f t="shared" ref="CA524" si="1398">IF($AH$96=$AJ$96,0,
IF(OR(AND($BS$128="NS",J524&lt;&gt;"NA",OR(J524="NS",J524=0)),AND($BS$128="NA",J524&lt;&gt;"NS",OR(J524="NA",J524=0))),0,
IF(OR(AND($BS$128&lt;&gt;"NS",$BS$128&lt;&gt;"NA",J524&lt;&gt;"NS",J524&lt;&gt;"NA",J524&gt;$BS$128),
AND(J524&gt;0,OR($BS$128="NS",$BS$128="NA")),
AND($BS$128&lt;&gt;"NS",$BS$128&lt;&gt;"NA",$BS$128&gt;=0,J524="NA"),
AND($BS$128&lt;&gt;"NS",$BS$128&lt;&gt;"NA",$BS$128=0,J524="NS")),1,0)))</f>
        <v>0</v>
      </c>
      <c r="CB524" s="202">
        <f t="shared" ref="CB524" si="1399">IF($AH$96=$AJ$96,0,
IF(OR(AND($BS$128="NS",K524&lt;&gt;"NA",OR(K524="NS",K524=0)),AND($BS$128="NA",K524&lt;&gt;"NS",OR(K524="NA",K524=0))),0,
IF(OR(AND($BS$128&lt;&gt;"NS",$BS$128&lt;&gt;"NA",K524&lt;&gt;"NS",K524&lt;&gt;"NA",K524&gt;$BS$128),
AND(K524&gt;0,OR($BS$128="NS",$BS$128="NA")),
AND($BS$128&lt;&gt;"NS",$BS$128&lt;&gt;"NA",$BS$128&gt;=0,K524="NA"),
AND($BS$128&lt;&gt;"NS",$BS$128&lt;&gt;"NA",$BS$128=0,K524="NS")),1,0)))</f>
        <v>0</v>
      </c>
      <c r="CC524" s="202">
        <f t="shared" ref="CC524" si="1400">IF($AH$96=$AJ$96,0,
IF(OR(AND($BS$128="NS",L524&lt;&gt;"NA",OR(L524="NS",L524=0)),AND($BS$128="NA",L524&lt;&gt;"NS",OR(L524="NA",L524=0))),0,
IF(OR(AND($BS$128&lt;&gt;"NS",$BS$128&lt;&gt;"NA",L524&lt;&gt;"NS",L524&lt;&gt;"NA",L524&gt;$BS$128),
AND(L524&gt;0,OR($BS$128="NS",$BS$128="NA")),
AND($BS$128&lt;&gt;"NS",$BS$128&lt;&gt;"NA",$BS$128&gt;=0,L524="NA"),
AND($BS$128&lt;&gt;"NS",$BS$128&lt;&gt;"NA",$BS$128=0,L524="NS")),1,0)))</f>
        <v>0</v>
      </c>
      <c r="CD524" s="202">
        <f t="shared" ref="CD524" si="1401">IF($AH$96=$AJ$96,0,
IF(OR(AND($BS$128="NS",M524&lt;&gt;"NA",OR(M524="NS",M524=0)),AND($BS$128="NA",M524&lt;&gt;"NS",OR(M524="NA",M524=0))),0,
IF(OR(AND($BS$128&lt;&gt;"NS",$BS$128&lt;&gt;"NA",M524&lt;&gt;"NS",M524&lt;&gt;"NA",M524&gt;$BS$128),
AND(M524&gt;0,OR($BS$128="NS",$BS$128="NA")),
AND($BS$128&lt;&gt;"NS",$BS$128&lt;&gt;"NA",$BS$128&gt;=0,M524="NA"),
AND($BS$128&lt;&gt;"NS",$BS$128&lt;&gt;"NA",$BS$128=0,M524="NS")),1,0)))</f>
        <v>0</v>
      </c>
      <c r="CE524" s="202">
        <f t="shared" ref="CE524" si="1402">IF($AH$96=$AJ$96,0,
IF(OR(AND($BS$128="NS",N524&lt;&gt;"NA",OR(N524="NS",N524=0)),AND($BS$128="NA",N524&lt;&gt;"NS",OR(N524="NA",N524=0))),0,
IF(OR(AND($BS$128&lt;&gt;"NS",$BS$128&lt;&gt;"NA",N524&lt;&gt;"NS",N524&lt;&gt;"NA",N524&gt;$BS$128),
AND(N524&gt;0,OR($BS$128="NS",$BS$128="NA")),
AND($BS$128&lt;&gt;"NS",$BS$128&lt;&gt;"NA",$BS$128&gt;=0,N524="NA"),
AND($BS$128&lt;&gt;"NS",$BS$128&lt;&gt;"NA",$BS$128=0,N524="NS")),1,0)))</f>
        <v>0</v>
      </c>
      <c r="CF524" s="202">
        <f t="shared" ref="CF524" si="1403">IF($AH$96=$AJ$96,0,
IF(OR(AND($BS$128="NS",O524&lt;&gt;"NA",OR(O524="NS",O524=0)),AND($BS$128="NA",O524&lt;&gt;"NS",OR(O524="NA",O524=0))),0,
IF(OR(AND($BS$128&lt;&gt;"NS",$BS$128&lt;&gt;"NA",O524&lt;&gt;"NS",O524&lt;&gt;"NA",O524&gt;$BS$128),
AND(O524&gt;0,OR($BS$128="NS",$BS$128="NA")),
AND($BS$128&lt;&gt;"NS",$BS$128&lt;&gt;"NA",$BS$128&gt;=0,O524="NA"),
AND($BS$128&lt;&gt;"NS",$BS$128&lt;&gt;"NA",$BS$128=0,O524="NS")),1,0)))</f>
        <v>0</v>
      </c>
      <c r="CG524" s="202">
        <f t="shared" ref="CG524" si="1404">IF($AH$96=$AJ$96,0,
IF(OR(AND($BS$128="NS",P524&lt;&gt;"NA",OR(P524="NS",P524=0)),AND($BS$128="NA",P524&lt;&gt;"NS",OR(P524="NA",P524=0))),0,
IF(OR(AND($BS$128&lt;&gt;"NS",$BS$128&lt;&gt;"NA",P524&lt;&gt;"NS",P524&lt;&gt;"NA",P524&gt;$BS$128),
AND(P524&gt;0,OR($BS$128="NS",$BS$128="NA")),
AND($BS$128&lt;&gt;"NS",$BS$128&lt;&gt;"NA",$BS$128&gt;=0,P524="NA"),
AND($BS$128&lt;&gt;"NS",$BS$128&lt;&gt;"NA",$BS$128=0,P524="NS")),1,0)))</f>
        <v>0</v>
      </c>
      <c r="CH524" s="202">
        <f t="shared" ref="CH524" si="1405">IF($AH$96=$AJ$96,0,
IF(OR(AND($BS$128="NS",Q524&lt;&gt;"NA",OR(Q524="NS",Q524=0)),AND($BS$128="NA",Q524&lt;&gt;"NS",OR(Q524="NA",Q524=0))),0,
IF(OR(AND($BS$128&lt;&gt;"NS",$BS$128&lt;&gt;"NA",Q524&lt;&gt;"NS",Q524&lt;&gt;"NA",Q524&gt;$BS$128),
AND(Q524&gt;0,OR($BS$128="NS",$BS$128="NA")),
AND($BS$128&lt;&gt;"NS",$BS$128&lt;&gt;"NA",$BS$128&gt;=0,Q524="NA"),
AND($BS$128&lt;&gt;"NS",$BS$128&lt;&gt;"NA",$BS$128=0,Q524="NS")),1,0)))</f>
        <v>0</v>
      </c>
      <c r="CI524" s="202">
        <f t="shared" ref="CI524" si="1406">IF($AH$96=$AJ$96,0,
IF(OR(AND($BS$128="NS",R524&lt;&gt;"NA",OR(R524="NS",R524=0)),AND($BS$128="NA",R524&lt;&gt;"NS",OR(R524="NA",R524=0))),0,
IF(OR(AND($BS$128&lt;&gt;"NS",$BS$128&lt;&gt;"NA",R524&lt;&gt;"NS",R524&lt;&gt;"NA",R524&gt;$BS$128),
AND(R524&gt;0,OR($BS$128="NS",$BS$128="NA")),
AND($BS$128&lt;&gt;"NS",$BS$128&lt;&gt;"NA",$BS$128&gt;=0,R524="NA"),
AND($BS$128&lt;&gt;"NS",$BS$128&lt;&gt;"NA",$BS$128=0,R524="NS")),1,0)))</f>
        <v>0</v>
      </c>
      <c r="CJ524" s="202">
        <f t="shared" ref="CJ524" si="1407">IF($AH$96=$AJ$96,0,
IF(OR(AND($BS$128="NS",S524&lt;&gt;"NA",OR(S524="NS",S524=0)),AND($BS$128="NA",S524&lt;&gt;"NS",OR(S524="NA",S524=0))),0,
IF(OR(AND($BS$128&lt;&gt;"NS",$BS$128&lt;&gt;"NA",S524&lt;&gt;"NS",S524&lt;&gt;"NA",S524&gt;$BS$128),
AND(S524&gt;0,OR($BS$128="NS",$BS$128="NA")),
AND($BS$128&lt;&gt;"NS",$BS$128&lt;&gt;"NA",$BS$128&gt;=0,S524="NA"),
AND($BS$128&lt;&gt;"NS",$BS$128&lt;&gt;"NA",$BS$128=0,S524="NS")),1,0)))</f>
        <v>0</v>
      </c>
      <c r="CK524" s="202">
        <f t="shared" ref="CK524" si="1408">IF($AH$96=$AJ$96,0,
IF(OR(AND($BS$128="NS",T524&lt;&gt;"NA",OR(T524="NS",T524=0)),AND($BS$128="NA",T524&lt;&gt;"NS",OR(T524="NA",T524=0))),0,
IF(OR(AND($BS$128&lt;&gt;"NS",$BS$128&lt;&gt;"NA",T524&lt;&gt;"NS",T524&lt;&gt;"NA",T524&gt;$BS$128),
AND(T524&gt;0,OR($BS$128="NS",$BS$128="NA")),
AND($BS$128&lt;&gt;"NS",$BS$128&lt;&gt;"NA",$BS$128&gt;=0,T524="NA"),
AND($BS$128&lt;&gt;"NS",$BS$128&lt;&gt;"NA",$BS$128=0,T524="NS")),1,0)))</f>
        <v>0</v>
      </c>
      <c r="CL524" s="202">
        <f t="shared" ref="CL524" si="1409">IF($AH$96=$AJ$96,0,
IF(OR(AND($BS$128="NS",U524&lt;&gt;"NA",OR(U524="NS",U524=0)),AND($BS$128="NA",U524&lt;&gt;"NS",OR(U524="NA",U524=0))),0,
IF(OR(AND($BS$128&lt;&gt;"NS",$BS$128&lt;&gt;"NA",U524&lt;&gt;"NS",U524&lt;&gt;"NA",U524&gt;$BS$128),
AND(U524&gt;0,OR($BS$128="NS",$BS$128="NA")),
AND($BS$128&lt;&gt;"NS",$BS$128&lt;&gt;"NA",$BS$128&gt;=0,U524="NA"),
AND($BS$128&lt;&gt;"NS",$BS$128&lt;&gt;"NA",$BS$128=0,U524="NS")),1,0)))</f>
        <v>0</v>
      </c>
      <c r="CM524" s="202">
        <f t="shared" ref="CM524" si="1410">IF($AH$96=$AJ$96,0,
IF(OR(AND($BS$128="NS",V524&lt;&gt;"NA",OR(V524="NS",V524=0)),AND($BS$128="NA",V524&lt;&gt;"NS",OR(V524="NA",V524=0))),0,
IF(OR(AND($BS$128&lt;&gt;"NS",$BS$128&lt;&gt;"NA",V524&lt;&gt;"NS",V524&lt;&gt;"NA",V524&gt;$BS$128),
AND(V524&gt;0,OR($BS$128="NS",$BS$128="NA")),
AND($BS$128&lt;&gt;"NS",$BS$128&lt;&gt;"NA",$BS$128&gt;=0,V524="NA"),
AND($BS$128&lt;&gt;"NS",$BS$128&lt;&gt;"NA",$BS$128=0,V524="NS")),1,0)))</f>
        <v>0</v>
      </c>
      <c r="CN524" s="202">
        <f t="shared" ref="CN524" si="1411">IF($AH$96=$AJ$96,0,
IF(OR(AND($BS$128="NS",W524&lt;&gt;"NA",OR(W524="NS",W524=0)),AND($BS$128="NA",W524&lt;&gt;"NS",OR(W524="NA",W524=0))),0,
IF(OR(AND($BS$128&lt;&gt;"NS",$BS$128&lt;&gt;"NA",W524&lt;&gt;"NS",W524&lt;&gt;"NA",W524&gt;$BS$128),
AND(W524&gt;0,OR($BS$128="NS",$BS$128="NA")),
AND($BS$128&lt;&gt;"NS",$BS$128&lt;&gt;"NA",$BS$128&gt;=0,W524="NA"),
AND($BS$128&lt;&gt;"NS",$BS$128&lt;&gt;"NA",$BS$128=0,W524="NS")),1,0)))</f>
        <v>0</v>
      </c>
      <c r="CO524" s="202">
        <f t="shared" ref="CO524" si="1412">IF($AH$96=$AJ$96,0,
IF(OR(AND($BS$128="NS",X524&lt;&gt;"NA",OR(X524="NS",X524=0)),AND($BS$128="NA",X524&lt;&gt;"NS",OR(X524="NA",X524=0))),0,
IF(OR(AND($BS$128&lt;&gt;"NS",$BS$128&lt;&gt;"NA",X524&lt;&gt;"NS",X524&lt;&gt;"NA",X524&gt;$BS$128),
AND(X524&gt;0,OR($BS$128="NS",$BS$128="NA")),
AND($BS$128&lt;&gt;"NS",$BS$128&lt;&gt;"NA",$BS$128&gt;=0,X524="NA"),
AND($BS$128&lt;&gt;"NS",$BS$128&lt;&gt;"NA",$BS$128=0,X524="NS")),1,0)))</f>
        <v>0</v>
      </c>
      <c r="CP524" s="202">
        <f t="shared" ref="CP524" si="1413">IF($AH$96=$AJ$96,0,
IF(OR(AND($BS$128="NS",Y524&lt;&gt;"NA",OR(Y524="NS",Y524=0)),AND($BS$128="NA",Y524&lt;&gt;"NS",OR(Y524="NA",Y524=0))),0,
IF(OR(AND($BS$128&lt;&gt;"NS",$BS$128&lt;&gt;"NA",Y524&lt;&gt;"NS",Y524&lt;&gt;"NA",Y524&gt;$BS$128),
AND(Y524&gt;0,OR($BS$128="NS",$BS$128="NA")),
AND($BS$128&lt;&gt;"NS",$BS$128&lt;&gt;"NA",$BS$128&gt;=0,Y524="NA"),
AND($BS$128&lt;&gt;"NS",$BS$128&lt;&gt;"NA",$BS$128=0,Y524="NS")),1,0)))</f>
        <v>0</v>
      </c>
      <c r="CQ524" s="202">
        <f t="shared" ref="CQ524" si="1414">IF($AH$96=$AJ$96,0,
IF(OR(AND($BS$128="NS",Z524&lt;&gt;"NA",OR(Z524="NS",Z524=0)),AND($BS$128="NA",Z524&lt;&gt;"NS",OR(Z524="NA",Z524=0))),0,
IF(OR(AND($BS$128&lt;&gt;"NS",$BS$128&lt;&gt;"NA",Z524&lt;&gt;"NS",Z524&lt;&gt;"NA",Z524&gt;$BS$128),
AND(Z524&gt;0,OR($BS$128="NS",$BS$128="NA")),
AND($BS$128&lt;&gt;"NS",$BS$128&lt;&gt;"NA",$BS$128&gt;=0,Z524="NA"),
AND($BS$128&lt;&gt;"NS",$BS$128&lt;&gt;"NA",$BS$128=0,Z524="NS")),1,0)))</f>
        <v>0</v>
      </c>
      <c r="CR524" s="202">
        <f t="shared" ref="CR524" si="1415">IF($AH$96=$AJ$96,0,
IF(OR(AND($BS$128="NS",AA524&lt;&gt;"NA",OR(AA524="NS",AA524=0)),AND($BS$128="NA",AA524&lt;&gt;"NS",OR(AA524="NA",AA524=0))),0,
IF(OR(AND($BS$128&lt;&gt;"NS",$BS$128&lt;&gt;"NA",AA524&lt;&gt;"NS",AA524&lt;&gt;"NA",AA524&gt;$BS$128),
AND(AA524&gt;0,OR($BS$128="NS",$BS$128="NA")),
AND($BS$128&lt;&gt;"NS",$BS$128&lt;&gt;"NA",$BS$128&gt;=0,AA524="NA"),
AND($BS$128&lt;&gt;"NS",$BS$128&lt;&gt;"NA",$BS$128=0,AA524="NS")),1,0)))</f>
        <v>0</v>
      </c>
      <c r="CS524" s="202">
        <f t="shared" ref="CS524" si="1416">IF($AH$96=$AJ$96,0,
IF(OR(AND($BS$128="NS",AB524&lt;&gt;"NA",OR(AB524="NS",AB524=0)),AND($BS$128="NA",AB524&lt;&gt;"NS",OR(AB524="NA",AB524=0))),0,
IF(OR(AND($BS$128&lt;&gt;"NS",$BS$128&lt;&gt;"NA",AB524&lt;&gt;"NS",AB524&lt;&gt;"NA",AB524&gt;$BS$128),
AND(AB524&gt;0,OR($BS$128="NS",$BS$128="NA")),
AND($BS$128&lt;&gt;"NS",$BS$128&lt;&gt;"NA",$BS$128&gt;=0,AB524="NA"),
AND($BS$128&lt;&gt;"NS",$BS$128&lt;&gt;"NA",$BS$128=0,AB524="NS")),1,0)))</f>
        <v>0</v>
      </c>
      <c r="CT524" s="202">
        <f t="shared" ref="CT524" si="1417">IF($AH$96=$AJ$96,0,
IF(OR(AND($BS$128="NS",AC524&lt;&gt;"NA",OR(AC524="NS",AC524=0)),AND($BS$128="NA",AC524&lt;&gt;"NS",OR(AC524="NA",AC524=0))),0,
IF(OR(AND($BS$128&lt;&gt;"NS",$BS$128&lt;&gt;"NA",AC524&lt;&gt;"NS",AC524&lt;&gt;"NA",AC524&gt;$BS$128),
AND(AC524&gt;0,OR($BS$128="NS",$BS$128="NA")),
AND($BS$128&lt;&gt;"NS",$BS$128&lt;&gt;"NA",$BS$128&gt;=0,AC524="NA"),
AND($BS$128&lt;&gt;"NS",$BS$128&lt;&gt;"NA",$BS$128=0,AC524="NS")),1,0)))</f>
        <v>0</v>
      </c>
      <c r="CU524" s="202">
        <f t="shared" ref="CU524" si="1418">IF($AH$96=$AJ$96,0,
IF(OR(AND($BS$128="NS",AD524&lt;&gt;"NA",OR(AD524="NS",AD524=0)),AND($BS$128="NA",AD524&lt;&gt;"NS",OR(AD524="NA",AD524=0))),0,
IF(OR(AND($BS$128&lt;&gt;"NS",$BS$128&lt;&gt;"NA",AD524&lt;&gt;"NS",AD524&lt;&gt;"NA",AD524&gt;$BS$128),
AND(AD524&gt;0,OR($BS$128="NS",$BS$128="NA")),
AND($BS$128&lt;&gt;"NS",$BS$128&lt;&gt;"NA",$BS$128&gt;=0,AD524="NA"),
AND($BS$128&lt;&gt;"NS",$BS$128&lt;&gt;"NA",$BS$128=0,AD524="NS")),1,0)))</f>
        <v>0</v>
      </c>
      <c r="CY524" s="563">
        <f t="shared" si="935"/>
        <v>0</v>
      </c>
      <c r="CZ524" s="563"/>
    </row>
    <row r="525" spans="1:104" s="211" customFormat="1" ht="15" customHeight="1">
      <c r="A525" s="18"/>
      <c r="B525" s="51"/>
      <c r="C525" s="48" t="s">
        <v>5024</v>
      </c>
      <c r="D525" s="580" t="str">
        <f>IF(CNGE_2024_M3_Secc1!D76="","",CNGE_2024_M3_Secc1!D76)</f>
        <v/>
      </c>
      <c r="E525" s="580"/>
      <c r="F525" s="580"/>
      <c r="G525" s="580"/>
      <c r="H525" s="580"/>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213"/>
      <c r="AF525" s="210"/>
      <c r="AV525" s="202" t="e" cm="1">
        <f t="array" ref="AV525">IF(CNGE_2024_M3_Secc1!$AO$111=CNGE_2024_M3_Secc1!$AQ$111,O,IF(CNGE_2024_M3_Secc1!I194="",1,0))</f>
        <v>#NAME?</v>
      </c>
      <c r="AW525" s="202" t="e" cm="1">
        <f t="array" ref="AW525">IF(CNGE_2024_M3_Secc1!$AO$111=CNGE_2024_M3_Secc1!$AQ$111,O,IF(CNGE_2024_M3_Secc1!J194="",1,0))</f>
        <v>#NAME?</v>
      </c>
      <c r="AX525" s="202" t="e" cm="1">
        <f t="array" ref="AX525">IF(CNGE_2024_M3_Secc1!$AO$111=CNGE_2024_M3_Secc1!$AQ$111,O,IF(CNGE_2024_M3_Secc1!K194="",1,0))</f>
        <v>#NAME?</v>
      </c>
      <c r="AY525" s="202" t="e" cm="1">
        <f t="array" ref="AY525">IF(CNGE_2024_M3_Secc1!$AO$111=CNGE_2024_M3_Secc1!$AQ$111,O,IF(CNGE_2024_M3_Secc1!L194="",1,0))</f>
        <v>#NAME?</v>
      </c>
      <c r="AZ525" s="202" t="e" cm="1">
        <f t="array" ref="AZ525">IF(CNGE_2024_M3_Secc1!$AO$111=CNGE_2024_M3_Secc1!$AQ$111,O,IF(CNGE_2024_M3_Secc1!M194="",1,0))</f>
        <v>#NAME?</v>
      </c>
      <c r="BA525" s="202" t="e" cm="1">
        <f t="array" ref="BA525">IF(CNGE_2024_M3_Secc1!$AO$111=CNGE_2024_M3_Secc1!$AQ$111,O,IF(CNGE_2024_M3_Secc1!N194="",1,0))</f>
        <v>#NAME?</v>
      </c>
      <c r="BB525" s="202" t="e" cm="1">
        <f t="array" ref="BB525">IF(CNGE_2024_M3_Secc1!$AO$111=CNGE_2024_M3_Secc1!$AQ$111,O,IF(CNGE_2024_M3_Secc1!O194="",1,0))</f>
        <v>#NAME?</v>
      </c>
      <c r="BC525" s="202" t="e" cm="1">
        <f t="array" ref="BC525">IF(CNGE_2024_M3_Secc1!$AO$111=CNGE_2024_M3_Secc1!$AQ$111,O,IF(CNGE_2024_M3_Secc1!P194="",1,0))</f>
        <v>#NAME?</v>
      </c>
      <c r="BD525" s="202" t="e" cm="1">
        <f t="array" ref="BD525">IF(CNGE_2024_M3_Secc1!$AO$111=CNGE_2024_M3_Secc1!$AQ$111,O,IF(CNGE_2024_M3_Secc1!Q194="",1,0))</f>
        <v>#NAME?</v>
      </c>
      <c r="BE525" s="202" t="e" cm="1">
        <f t="array" ref="BE525">IF(CNGE_2024_M3_Secc1!$AO$111=CNGE_2024_M3_Secc1!$AQ$111,O,IF(CNGE_2024_M3_Secc1!R194="",1,0))</f>
        <v>#NAME?</v>
      </c>
      <c r="BF525" s="202" t="e" cm="1">
        <f t="array" ref="BF525">IF(CNGE_2024_M3_Secc1!$AO$111=CNGE_2024_M3_Secc1!$AQ$111,O,IF(CNGE_2024_M3_Secc1!S194="",1,0))</f>
        <v>#NAME?</v>
      </c>
      <c r="BG525" s="202" t="e" cm="1">
        <f t="array" ref="BG525">IF(CNGE_2024_M3_Secc1!$AO$111=CNGE_2024_M3_Secc1!$AQ$111,O,IF(CNGE_2024_M3_Secc1!T194="",1,0))</f>
        <v>#NAME?</v>
      </c>
      <c r="BH525" s="202" t="e" cm="1">
        <f t="array" ref="BH525">IF(CNGE_2024_M3_Secc1!$AO$111=CNGE_2024_M3_Secc1!$AQ$111,O,IF(CNGE_2024_M3_Secc1!U194="",1,0))</f>
        <v>#NAME?</v>
      </c>
      <c r="BI525" s="202" t="e" cm="1">
        <f t="array" ref="BI525">IF(CNGE_2024_M3_Secc1!$AO$111=CNGE_2024_M3_Secc1!$AQ$111,O,IF(CNGE_2024_M3_Secc1!V194="",1,0))</f>
        <v>#NAME?</v>
      </c>
      <c r="BJ525" s="202" t="e" cm="1">
        <f t="array" ref="BJ525">IF(CNGE_2024_M3_Secc1!$AO$111=CNGE_2024_M3_Secc1!$AQ$111,O,IF(CNGE_2024_M3_Secc1!W194="",1,0))</f>
        <v>#NAME?</v>
      </c>
      <c r="BK525" s="202" t="e" cm="1">
        <f t="array" ref="BK525">IF(CNGE_2024_M3_Secc1!$AO$111=CNGE_2024_M3_Secc1!$AQ$111,O,IF(CNGE_2024_M3_Secc1!X194="",1,0))</f>
        <v>#NAME?</v>
      </c>
      <c r="BL525" s="202" t="e" cm="1">
        <f t="array" ref="BL525">IF(CNGE_2024_M3_Secc1!$AO$111=CNGE_2024_M3_Secc1!$AQ$111,O,IF(CNGE_2024_M3_Secc1!Y194="",1,0))</f>
        <v>#NAME?</v>
      </c>
      <c r="BM525" s="202" t="e" cm="1">
        <f t="array" ref="BM525">IF(CNGE_2024_M3_Secc1!$AO$111=CNGE_2024_M3_Secc1!$AQ$111,O,IF(CNGE_2024_M3_Secc1!Z194="",1,0))</f>
        <v>#NAME?</v>
      </c>
      <c r="BN525" s="202" t="e" cm="1">
        <f t="array" ref="BN525">IF(CNGE_2024_M3_Secc1!$AO$111=CNGE_2024_M3_Secc1!$AQ$111,O,IF(CNGE_2024_M3_Secc1!AA194="",1,0))</f>
        <v>#NAME?</v>
      </c>
      <c r="BO525" s="202" t="e" cm="1">
        <f t="array" ref="BO525">IF(CNGE_2024_M3_Secc1!$AO$111=CNGE_2024_M3_Secc1!$AQ$111,O,IF(CNGE_2024_M3_Secc1!AB194="",1,0))</f>
        <v>#NAME?</v>
      </c>
      <c r="BP525" s="202" t="e" cm="1">
        <f t="array" ref="BP525">IF(CNGE_2024_M3_Secc1!$AO$111=CNGE_2024_M3_Secc1!$AQ$111,O,IF(CNGE_2024_M3_Secc1!AC194="",1,0))</f>
        <v>#NAME?</v>
      </c>
      <c r="BQ525" s="202" t="e" cm="1">
        <f t="array" ref="BQ525">IF(CNGE_2024_M3_Secc1!$AO$111=CNGE_2024_M3_Secc1!$AQ$111,O,IF(CNGE_2024_M3_Secc1!AD194="",1,0))</f>
        <v>#NAME?</v>
      </c>
      <c r="BZ525" s="202">
        <f>IF($AH$96=$AJ$96,0,
IF(OR(AND($BS$129="NS",I525&lt;&gt;"NA",OR(I525="NS",I525=0)),AND($BS$129="NA",I525&lt;&gt;"NS",OR(I525="NA",I525=0))),0,
IF(OR(AND($BS$129&lt;&gt;"NS",$BS$129&lt;&gt;"NA",I525&lt;&gt;"NS",I525&lt;&gt;"NA",I525&gt;$BS$129),
AND(I525&gt;0,OR($BS$129="NS",$BS$129="NA")),
AND($BS$129&lt;&gt;"NS",$BS$129&lt;&gt;"NA",$BS$129&gt;=0,I525="NA"),
AND($BS$129&lt;&gt;"NS",$BS$129&lt;&gt;"NA",$BS$129=0,I525="NS")),1,0)))</f>
        <v>0</v>
      </c>
      <c r="CA525" s="202">
        <f t="shared" ref="CA525" si="1419">IF($AH$96=$AJ$96,0,
IF(OR(AND($BS$129="NS",J525&lt;&gt;"NA",OR(J525="NS",J525=0)),AND($BS$129="NA",J525&lt;&gt;"NS",OR(J525="NA",J525=0))),0,
IF(OR(AND($BS$129&lt;&gt;"NS",$BS$129&lt;&gt;"NA",J525&lt;&gt;"NS",J525&lt;&gt;"NA",J525&gt;$BS$129),
AND(J525&gt;0,OR($BS$129="NS",$BS$129="NA")),
AND($BS$129&lt;&gt;"NS",$BS$129&lt;&gt;"NA",$BS$129&gt;=0,J525="NA"),
AND($BS$129&lt;&gt;"NS",$BS$129&lt;&gt;"NA",$BS$129=0,J525="NS")),1,0)))</f>
        <v>0</v>
      </c>
      <c r="CB525" s="202">
        <f t="shared" ref="CB525" si="1420">IF($AH$96=$AJ$96,0,
IF(OR(AND($BS$129="NS",K525&lt;&gt;"NA",OR(K525="NS",K525=0)),AND($BS$129="NA",K525&lt;&gt;"NS",OR(K525="NA",K525=0))),0,
IF(OR(AND($BS$129&lt;&gt;"NS",$BS$129&lt;&gt;"NA",K525&lt;&gt;"NS",K525&lt;&gt;"NA",K525&gt;$BS$129),
AND(K525&gt;0,OR($BS$129="NS",$BS$129="NA")),
AND($BS$129&lt;&gt;"NS",$BS$129&lt;&gt;"NA",$BS$129&gt;=0,K525="NA"),
AND($BS$129&lt;&gt;"NS",$BS$129&lt;&gt;"NA",$BS$129=0,K525="NS")),1,0)))</f>
        <v>0</v>
      </c>
      <c r="CC525" s="202">
        <f t="shared" ref="CC525" si="1421">IF($AH$96=$AJ$96,0,
IF(OR(AND($BS$129="NS",L525&lt;&gt;"NA",OR(L525="NS",L525=0)),AND($BS$129="NA",L525&lt;&gt;"NS",OR(L525="NA",L525=0))),0,
IF(OR(AND($BS$129&lt;&gt;"NS",$BS$129&lt;&gt;"NA",L525&lt;&gt;"NS",L525&lt;&gt;"NA",L525&gt;$BS$129),
AND(L525&gt;0,OR($BS$129="NS",$BS$129="NA")),
AND($BS$129&lt;&gt;"NS",$BS$129&lt;&gt;"NA",$BS$129&gt;=0,L525="NA"),
AND($BS$129&lt;&gt;"NS",$BS$129&lt;&gt;"NA",$BS$129=0,L525="NS")),1,0)))</f>
        <v>0</v>
      </c>
      <c r="CD525" s="202">
        <f t="shared" ref="CD525" si="1422">IF($AH$96=$AJ$96,0,
IF(OR(AND($BS$129="NS",M525&lt;&gt;"NA",OR(M525="NS",M525=0)),AND($BS$129="NA",M525&lt;&gt;"NS",OR(M525="NA",M525=0))),0,
IF(OR(AND($BS$129&lt;&gt;"NS",$BS$129&lt;&gt;"NA",M525&lt;&gt;"NS",M525&lt;&gt;"NA",M525&gt;$BS$129),
AND(M525&gt;0,OR($BS$129="NS",$BS$129="NA")),
AND($BS$129&lt;&gt;"NS",$BS$129&lt;&gt;"NA",$BS$129&gt;=0,M525="NA"),
AND($BS$129&lt;&gt;"NS",$BS$129&lt;&gt;"NA",$BS$129=0,M525="NS")),1,0)))</f>
        <v>0</v>
      </c>
      <c r="CE525" s="202">
        <f t="shared" ref="CE525" si="1423">IF($AH$96=$AJ$96,0,
IF(OR(AND($BS$129="NS",N525&lt;&gt;"NA",OR(N525="NS",N525=0)),AND($BS$129="NA",N525&lt;&gt;"NS",OR(N525="NA",N525=0))),0,
IF(OR(AND($BS$129&lt;&gt;"NS",$BS$129&lt;&gt;"NA",N525&lt;&gt;"NS",N525&lt;&gt;"NA",N525&gt;$BS$129),
AND(N525&gt;0,OR($BS$129="NS",$BS$129="NA")),
AND($BS$129&lt;&gt;"NS",$BS$129&lt;&gt;"NA",$BS$129&gt;=0,N525="NA"),
AND($BS$129&lt;&gt;"NS",$BS$129&lt;&gt;"NA",$BS$129=0,N525="NS")),1,0)))</f>
        <v>0</v>
      </c>
      <c r="CF525" s="202">
        <f t="shared" ref="CF525" si="1424">IF($AH$96=$AJ$96,0,
IF(OR(AND($BS$129="NS",O525&lt;&gt;"NA",OR(O525="NS",O525=0)),AND($BS$129="NA",O525&lt;&gt;"NS",OR(O525="NA",O525=0))),0,
IF(OR(AND($BS$129&lt;&gt;"NS",$BS$129&lt;&gt;"NA",O525&lt;&gt;"NS",O525&lt;&gt;"NA",O525&gt;$BS$129),
AND(O525&gt;0,OR($BS$129="NS",$BS$129="NA")),
AND($BS$129&lt;&gt;"NS",$BS$129&lt;&gt;"NA",$BS$129&gt;=0,O525="NA"),
AND($BS$129&lt;&gt;"NS",$BS$129&lt;&gt;"NA",$BS$129=0,O525="NS")),1,0)))</f>
        <v>0</v>
      </c>
      <c r="CG525" s="202">
        <f t="shared" ref="CG525" si="1425">IF($AH$96=$AJ$96,0,
IF(OR(AND($BS$129="NS",P525&lt;&gt;"NA",OR(P525="NS",P525=0)),AND($BS$129="NA",P525&lt;&gt;"NS",OR(P525="NA",P525=0))),0,
IF(OR(AND($BS$129&lt;&gt;"NS",$BS$129&lt;&gt;"NA",P525&lt;&gt;"NS",P525&lt;&gt;"NA",P525&gt;$BS$129),
AND(P525&gt;0,OR($BS$129="NS",$BS$129="NA")),
AND($BS$129&lt;&gt;"NS",$BS$129&lt;&gt;"NA",$BS$129&gt;=0,P525="NA"),
AND($BS$129&lt;&gt;"NS",$BS$129&lt;&gt;"NA",$BS$129=0,P525="NS")),1,0)))</f>
        <v>0</v>
      </c>
      <c r="CH525" s="202">
        <f t="shared" ref="CH525" si="1426">IF($AH$96=$AJ$96,0,
IF(OR(AND($BS$129="NS",Q525&lt;&gt;"NA",OR(Q525="NS",Q525=0)),AND($BS$129="NA",Q525&lt;&gt;"NS",OR(Q525="NA",Q525=0))),0,
IF(OR(AND($BS$129&lt;&gt;"NS",$BS$129&lt;&gt;"NA",Q525&lt;&gt;"NS",Q525&lt;&gt;"NA",Q525&gt;$BS$129),
AND(Q525&gt;0,OR($BS$129="NS",$BS$129="NA")),
AND($BS$129&lt;&gt;"NS",$BS$129&lt;&gt;"NA",$BS$129&gt;=0,Q525="NA"),
AND($BS$129&lt;&gt;"NS",$BS$129&lt;&gt;"NA",$BS$129=0,Q525="NS")),1,0)))</f>
        <v>0</v>
      </c>
      <c r="CI525" s="202">
        <f t="shared" ref="CI525" si="1427">IF($AH$96=$AJ$96,0,
IF(OR(AND($BS$129="NS",R525&lt;&gt;"NA",OR(R525="NS",R525=0)),AND($BS$129="NA",R525&lt;&gt;"NS",OR(R525="NA",R525=0))),0,
IF(OR(AND($BS$129&lt;&gt;"NS",$BS$129&lt;&gt;"NA",R525&lt;&gt;"NS",R525&lt;&gt;"NA",R525&gt;$BS$129),
AND(R525&gt;0,OR($BS$129="NS",$BS$129="NA")),
AND($BS$129&lt;&gt;"NS",$BS$129&lt;&gt;"NA",$BS$129&gt;=0,R525="NA"),
AND($BS$129&lt;&gt;"NS",$BS$129&lt;&gt;"NA",$BS$129=0,R525="NS")),1,0)))</f>
        <v>0</v>
      </c>
      <c r="CJ525" s="202">
        <f t="shared" ref="CJ525" si="1428">IF($AH$96=$AJ$96,0,
IF(OR(AND($BS$129="NS",S525&lt;&gt;"NA",OR(S525="NS",S525=0)),AND($BS$129="NA",S525&lt;&gt;"NS",OR(S525="NA",S525=0))),0,
IF(OR(AND($BS$129&lt;&gt;"NS",$BS$129&lt;&gt;"NA",S525&lt;&gt;"NS",S525&lt;&gt;"NA",S525&gt;$BS$129),
AND(S525&gt;0,OR($BS$129="NS",$BS$129="NA")),
AND($BS$129&lt;&gt;"NS",$BS$129&lt;&gt;"NA",$BS$129&gt;=0,S525="NA"),
AND($BS$129&lt;&gt;"NS",$BS$129&lt;&gt;"NA",$BS$129=0,S525="NS")),1,0)))</f>
        <v>0</v>
      </c>
      <c r="CK525" s="202">
        <f t="shared" ref="CK525" si="1429">IF($AH$96=$AJ$96,0,
IF(OR(AND($BS$129="NS",T525&lt;&gt;"NA",OR(T525="NS",T525=0)),AND($BS$129="NA",T525&lt;&gt;"NS",OR(T525="NA",T525=0))),0,
IF(OR(AND($BS$129&lt;&gt;"NS",$BS$129&lt;&gt;"NA",T525&lt;&gt;"NS",T525&lt;&gt;"NA",T525&gt;$BS$129),
AND(T525&gt;0,OR($BS$129="NS",$BS$129="NA")),
AND($BS$129&lt;&gt;"NS",$BS$129&lt;&gt;"NA",$BS$129&gt;=0,T525="NA"),
AND($BS$129&lt;&gt;"NS",$BS$129&lt;&gt;"NA",$BS$129=0,T525="NS")),1,0)))</f>
        <v>0</v>
      </c>
      <c r="CL525" s="202">
        <f t="shared" ref="CL525" si="1430">IF($AH$96=$AJ$96,0,
IF(OR(AND($BS$129="NS",U525&lt;&gt;"NA",OR(U525="NS",U525=0)),AND($BS$129="NA",U525&lt;&gt;"NS",OR(U525="NA",U525=0))),0,
IF(OR(AND($BS$129&lt;&gt;"NS",$BS$129&lt;&gt;"NA",U525&lt;&gt;"NS",U525&lt;&gt;"NA",U525&gt;$BS$129),
AND(U525&gt;0,OR($BS$129="NS",$BS$129="NA")),
AND($BS$129&lt;&gt;"NS",$BS$129&lt;&gt;"NA",$BS$129&gt;=0,U525="NA"),
AND($BS$129&lt;&gt;"NS",$BS$129&lt;&gt;"NA",$BS$129=0,U525="NS")),1,0)))</f>
        <v>0</v>
      </c>
      <c r="CM525" s="202">
        <f t="shared" ref="CM525" si="1431">IF($AH$96=$AJ$96,0,
IF(OR(AND($BS$129="NS",V525&lt;&gt;"NA",OR(V525="NS",V525=0)),AND($BS$129="NA",V525&lt;&gt;"NS",OR(V525="NA",V525=0))),0,
IF(OR(AND($BS$129&lt;&gt;"NS",$BS$129&lt;&gt;"NA",V525&lt;&gt;"NS",V525&lt;&gt;"NA",V525&gt;$BS$129),
AND(V525&gt;0,OR($BS$129="NS",$BS$129="NA")),
AND($BS$129&lt;&gt;"NS",$BS$129&lt;&gt;"NA",$BS$129&gt;=0,V525="NA"),
AND($BS$129&lt;&gt;"NS",$BS$129&lt;&gt;"NA",$BS$129=0,V525="NS")),1,0)))</f>
        <v>0</v>
      </c>
      <c r="CN525" s="202">
        <f t="shared" ref="CN525" si="1432">IF($AH$96=$AJ$96,0,
IF(OR(AND($BS$129="NS",W525&lt;&gt;"NA",OR(W525="NS",W525=0)),AND($BS$129="NA",W525&lt;&gt;"NS",OR(W525="NA",W525=0))),0,
IF(OR(AND($BS$129&lt;&gt;"NS",$BS$129&lt;&gt;"NA",W525&lt;&gt;"NS",W525&lt;&gt;"NA",W525&gt;$BS$129),
AND(W525&gt;0,OR($BS$129="NS",$BS$129="NA")),
AND($BS$129&lt;&gt;"NS",$BS$129&lt;&gt;"NA",$BS$129&gt;=0,W525="NA"),
AND($BS$129&lt;&gt;"NS",$BS$129&lt;&gt;"NA",$BS$129=0,W525="NS")),1,0)))</f>
        <v>0</v>
      </c>
      <c r="CO525" s="202">
        <f t="shared" ref="CO525" si="1433">IF($AH$96=$AJ$96,0,
IF(OR(AND($BS$129="NS",X525&lt;&gt;"NA",OR(X525="NS",X525=0)),AND($BS$129="NA",X525&lt;&gt;"NS",OR(X525="NA",X525=0))),0,
IF(OR(AND($BS$129&lt;&gt;"NS",$BS$129&lt;&gt;"NA",X525&lt;&gt;"NS",X525&lt;&gt;"NA",X525&gt;$BS$129),
AND(X525&gt;0,OR($BS$129="NS",$BS$129="NA")),
AND($BS$129&lt;&gt;"NS",$BS$129&lt;&gt;"NA",$BS$129&gt;=0,X525="NA"),
AND($BS$129&lt;&gt;"NS",$BS$129&lt;&gt;"NA",$BS$129=0,X525="NS")),1,0)))</f>
        <v>0</v>
      </c>
      <c r="CP525" s="202">
        <f t="shared" ref="CP525" si="1434">IF($AH$96=$AJ$96,0,
IF(OR(AND($BS$129="NS",Y525&lt;&gt;"NA",OR(Y525="NS",Y525=0)),AND($BS$129="NA",Y525&lt;&gt;"NS",OR(Y525="NA",Y525=0))),0,
IF(OR(AND($BS$129&lt;&gt;"NS",$BS$129&lt;&gt;"NA",Y525&lt;&gt;"NS",Y525&lt;&gt;"NA",Y525&gt;$BS$129),
AND(Y525&gt;0,OR($BS$129="NS",$BS$129="NA")),
AND($BS$129&lt;&gt;"NS",$BS$129&lt;&gt;"NA",$BS$129&gt;=0,Y525="NA"),
AND($BS$129&lt;&gt;"NS",$BS$129&lt;&gt;"NA",$BS$129=0,Y525="NS")),1,0)))</f>
        <v>0</v>
      </c>
      <c r="CQ525" s="202">
        <f t="shared" ref="CQ525" si="1435">IF($AH$96=$AJ$96,0,
IF(OR(AND($BS$129="NS",Z525&lt;&gt;"NA",OR(Z525="NS",Z525=0)),AND($BS$129="NA",Z525&lt;&gt;"NS",OR(Z525="NA",Z525=0))),0,
IF(OR(AND($BS$129&lt;&gt;"NS",$BS$129&lt;&gt;"NA",Z525&lt;&gt;"NS",Z525&lt;&gt;"NA",Z525&gt;$BS$129),
AND(Z525&gt;0,OR($BS$129="NS",$BS$129="NA")),
AND($BS$129&lt;&gt;"NS",$BS$129&lt;&gt;"NA",$BS$129&gt;=0,Z525="NA"),
AND($BS$129&lt;&gt;"NS",$BS$129&lt;&gt;"NA",$BS$129=0,Z525="NS")),1,0)))</f>
        <v>0</v>
      </c>
      <c r="CR525" s="202">
        <f t="shared" ref="CR525" si="1436">IF($AH$96=$AJ$96,0,
IF(OR(AND($BS$129="NS",AA525&lt;&gt;"NA",OR(AA525="NS",AA525=0)),AND($BS$129="NA",AA525&lt;&gt;"NS",OR(AA525="NA",AA525=0))),0,
IF(OR(AND($BS$129&lt;&gt;"NS",$BS$129&lt;&gt;"NA",AA525&lt;&gt;"NS",AA525&lt;&gt;"NA",AA525&gt;$BS$129),
AND(AA525&gt;0,OR($BS$129="NS",$BS$129="NA")),
AND($BS$129&lt;&gt;"NS",$BS$129&lt;&gt;"NA",$BS$129&gt;=0,AA525="NA"),
AND($BS$129&lt;&gt;"NS",$BS$129&lt;&gt;"NA",$BS$129=0,AA525="NS")),1,0)))</f>
        <v>0</v>
      </c>
      <c r="CS525" s="202">
        <f t="shared" ref="CS525" si="1437">IF($AH$96=$AJ$96,0,
IF(OR(AND($BS$129="NS",AB525&lt;&gt;"NA",OR(AB525="NS",AB525=0)),AND($BS$129="NA",AB525&lt;&gt;"NS",OR(AB525="NA",AB525=0))),0,
IF(OR(AND($BS$129&lt;&gt;"NS",$BS$129&lt;&gt;"NA",AB525&lt;&gt;"NS",AB525&lt;&gt;"NA",AB525&gt;$BS$129),
AND(AB525&gt;0,OR($BS$129="NS",$BS$129="NA")),
AND($BS$129&lt;&gt;"NS",$BS$129&lt;&gt;"NA",$BS$129&gt;=0,AB525="NA"),
AND($BS$129&lt;&gt;"NS",$BS$129&lt;&gt;"NA",$BS$129=0,AB525="NS")),1,0)))</f>
        <v>0</v>
      </c>
      <c r="CT525" s="202">
        <f t="shared" ref="CT525" si="1438">IF($AH$96=$AJ$96,0,
IF(OR(AND($BS$129="NS",AC525&lt;&gt;"NA",OR(AC525="NS",AC525=0)),AND($BS$129="NA",AC525&lt;&gt;"NS",OR(AC525="NA",AC525=0))),0,
IF(OR(AND($BS$129&lt;&gt;"NS",$BS$129&lt;&gt;"NA",AC525&lt;&gt;"NS",AC525&lt;&gt;"NA",AC525&gt;$BS$129),
AND(AC525&gt;0,OR($BS$129="NS",$BS$129="NA")),
AND($BS$129&lt;&gt;"NS",$BS$129&lt;&gt;"NA",$BS$129&gt;=0,AC525="NA"),
AND($BS$129&lt;&gt;"NS",$BS$129&lt;&gt;"NA",$BS$129=0,AC525="NS")),1,0)))</f>
        <v>0</v>
      </c>
      <c r="CU525" s="202">
        <f t="shared" ref="CU525" si="1439">IF($AH$96=$AJ$96,0,
IF(OR(AND($BS$129="NS",AD525&lt;&gt;"NA",OR(AD525="NS",AD525=0)),AND($BS$129="NA",AD525&lt;&gt;"NS",OR(AD525="NA",AD525=0))),0,
IF(OR(AND($BS$129&lt;&gt;"NS",$BS$129&lt;&gt;"NA",AD525&lt;&gt;"NS",AD525&lt;&gt;"NA",AD525&gt;$BS$129),
AND(AD525&gt;0,OR($BS$129="NS",$BS$129="NA")),
AND($BS$129&lt;&gt;"NS",$BS$129&lt;&gt;"NA",$BS$129&gt;=0,AD525="NA"),
AND($BS$129&lt;&gt;"NS",$BS$129&lt;&gt;"NA",$BS$129=0,AD525="NS")),1,0)))</f>
        <v>0</v>
      </c>
      <c r="CY525" s="563">
        <f t="shared" si="935"/>
        <v>0</v>
      </c>
      <c r="CZ525" s="563"/>
    </row>
    <row r="526" spans="1:104" s="211" customFormat="1" ht="15" customHeight="1">
      <c r="A526" s="18"/>
      <c r="B526" s="51"/>
      <c r="C526" s="48" t="s">
        <v>5025</v>
      </c>
      <c r="D526" s="580" t="str">
        <f>IF(CNGE_2024_M3_Secc1!D77="","",CNGE_2024_M3_Secc1!D77)</f>
        <v/>
      </c>
      <c r="E526" s="580"/>
      <c r="F526" s="580"/>
      <c r="G526" s="580"/>
      <c r="H526" s="580"/>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213"/>
      <c r="AF526" s="210"/>
      <c r="AV526" s="202" t="e" cm="1">
        <f t="array" ref="AV526">IF(CNGE_2024_M3_Secc1!$AO$111=CNGE_2024_M3_Secc1!$AQ$111,O,IF(CNGE_2024_M3_Secc1!I195="",1,0))</f>
        <v>#NAME?</v>
      </c>
      <c r="AW526" s="202" t="e" cm="1">
        <f t="array" ref="AW526">IF(CNGE_2024_M3_Secc1!$AO$111=CNGE_2024_M3_Secc1!$AQ$111,O,IF(CNGE_2024_M3_Secc1!J195="",1,0))</f>
        <v>#NAME?</v>
      </c>
      <c r="AX526" s="202" t="e" cm="1">
        <f t="array" ref="AX526">IF(CNGE_2024_M3_Secc1!$AO$111=CNGE_2024_M3_Secc1!$AQ$111,O,IF(CNGE_2024_M3_Secc1!K195="",1,0))</f>
        <v>#NAME?</v>
      </c>
      <c r="AY526" s="202" t="e" cm="1">
        <f t="array" ref="AY526">IF(CNGE_2024_M3_Secc1!$AO$111=CNGE_2024_M3_Secc1!$AQ$111,O,IF(CNGE_2024_M3_Secc1!L195="",1,0))</f>
        <v>#NAME?</v>
      </c>
      <c r="AZ526" s="202" t="e" cm="1">
        <f t="array" ref="AZ526">IF(CNGE_2024_M3_Secc1!$AO$111=CNGE_2024_M3_Secc1!$AQ$111,O,IF(CNGE_2024_M3_Secc1!M195="",1,0))</f>
        <v>#NAME?</v>
      </c>
      <c r="BA526" s="202" t="e" cm="1">
        <f t="array" ref="BA526">IF(CNGE_2024_M3_Secc1!$AO$111=CNGE_2024_M3_Secc1!$AQ$111,O,IF(CNGE_2024_M3_Secc1!N195="",1,0))</f>
        <v>#NAME?</v>
      </c>
      <c r="BB526" s="202" t="e" cm="1">
        <f t="array" ref="BB526">IF(CNGE_2024_M3_Secc1!$AO$111=CNGE_2024_M3_Secc1!$AQ$111,O,IF(CNGE_2024_M3_Secc1!O195="",1,0))</f>
        <v>#NAME?</v>
      </c>
      <c r="BC526" s="202" t="e" cm="1">
        <f t="array" ref="BC526">IF(CNGE_2024_M3_Secc1!$AO$111=CNGE_2024_M3_Secc1!$AQ$111,O,IF(CNGE_2024_M3_Secc1!P195="",1,0))</f>
        <v>#NAME?</v>
      </c>
      <c r="BD526" s="202" t="e" cm="1">
        <f t="array" ref="BD526">IF(CNGE_2024_M3_Secc1!$AO$111=CNGE_2024_M3_Secc1!$AQ$111,O,IF(CNGE_2024_M3_Secc1!Q195="",1,0))</f>
        <v>#NAME?</v>
      </c>
      <c r="BE526" s="202" t="e" cm="1">
        <f t="array" ref="BE526">IF(CNGE_2024_M3_Secc1!$AO$111=CNGE_2024_M3_Secc1!$AQ$111,O,IF(CNGE_2024_M3_Secc1!R195="",1,0))</f>
        <v>#NAME?</v>
      </c>
      <c r="BF526" s="202" t="e" cm="1">
        <f t="array" ref="BF526">IF(CNGE_2024_M3_Secc1!$AO$111=CNGE_2024_M3_Secc1!$AQ$111,O,IF(CNGE_2024_M3_Secc1!S195="",1,0))</f>
        <v>#NAME?</v>
      </c>
      <c r="BG526" s="202" t="e" cm="1">
        <f t="array" ref="BG526">IF(CNGE_2024_M3_Secc1!$AO$111=CNGE_2024_M3_Secc1!$AQ$111,O,IF(CNGE_2024_M3_Secc1!T195="",1,0))</f>
        <v>#NAME?</v>
      </c>
      <c r="BH526" s="202" t="e" cm="1">
        <f t="array" ref="BH526">IF(CNGE_2024_M3_Secc1!$AO$111=CNGE_2024_M3_Secc1!$AQ$111,O,IF(CNGE_2024_M3_Secc1!U195="",1,0))</f>
        <v>#NAME?</v>
      </c>
      <c r="BI526" s="202" t="e" cm="1">
        <f t="array" ref="BI526">IF(CNGE_2024_M3_Secc1!$AO$111=CNGE_2024_M3_Secc1!$AQ$111,O,IF(CNGE_2024_M3_Secc1!V195="",1,0))</f>
        <v>#NAME?</v>
      </c>
      <c r="BJ526" s="202" t="e" cm="1">
        <f t="array" ref="BJ526">IF(CNGE_2024_M3_Secc1!$AO$111=CNGE_2024_M3_Secc1!$AQ$111,O,IF(CNGE_2024_M3_Secc1!W195="",1,0))</f>
        <v>#NAME?</v>
      </c>
      <c r="BK526" s="202" t="e" cm="1">
        <f t="array" ref="BK526">IF(CNGE_2024_M3_Secc1!$AO$111=CNGE_2024_M3_Secc1!$AQ$111,O,IF(CNGE_2024_M3_Secc1!X195="",1,0))</f>
        <v>#NAME?</v>
      </c>
      <c r="BL526" s="202" t="e" cm="1">
        <f t="array" ref="BL526">IF(CNGE_2024_M3_Secc1!$AO$111=CNGE_2024_M3_Secc1!$AQ$111,O,IF(CNGE_2024_M3_Secc1!Y195="",1,0))</f>
        <v>#NAME?</v>
      </c>
      <c r="BM526" s="202" t="e" cm="1">
        <f t="array" ref="BM526">IF(CNGE_2024_M3_Secc1!$AO$111=CNGE_2024_M3_Secc1!$AQ$111,O,IF(CNGE_2024_M3_Secc1!Z195="",1,0))</f>
        <v>#NAME?</v>
      </c>
      <c r="BN526" s="202" t="e" cm="1">
        <f t="array" ref="BN526">IF(CNGE_2024_M3_Secc1!$AO$111=CNGE_2024_M3_Secc1!$AQ$111,O,IF(CNGE_2024_M3_Secc1!AA195="",1,0))</f>
        <v>#NAME?</v>
      </c>
      <c r="BO526" s="202" t="e" cm="1">
        <f t="array" ref="BO526">IF(CNGE_2024_M3_Secc1!$AO$111=CNGE_2024_M3_Secc1!$AQ$111,O,IF(CNGE_2024_M3_Secc1!AB195="",1,0))</f>
        <v>#NAME?</v>
      </c>
      <c r="BP526" s="202" t="e" cm="1">
        <f t="array" ref="BP526">IF(CNGE_2024_M3_Secc1!$AO$111=CNGE_2024_M3_Secc1!$AQ$111,O,IF(CNGE_2024_M3_Secc1!AC195="",1,0))</f>
        <v>#NAME?</v>
      </c>
      <c r="BQ526" s="202" t="e" cm="1">
        <f t="array" ref="BQ526">IF(CNGE_2024_M3_Secc1!$AO$111=CNGE_2024_M3_Secc1!$AQ$111,O,IF(CNGE_2024_M3_Secc1!AD195="",1,0))</f>
        <v>#NAME?</v>
      </c>
      <c r="BZ526" s="202">
        <f>IF($AH$96=$AJ$96,0,
IF(OR(AND($BS$130="NS",I526&lt;&gt;"NA",OR(I526="NS",I526=0)),AND($BS$130="NA",I526&lt;&gt;"NS",OR(I526="NA",I526=0))),0,
IF(OR(AND($BS$130&lt;&gt;"NS",$BS$130&lt;&gt;"NA",I526&lt;&gt;"NS",I526&lt;&gt;"NA",I526&gt;$BS$130),
AND(I526&gt;0,OR($BS$130="NS",$BS$130="NA")),
AND($BS$130&lt;&gt;"NS",$BS$130&lt;&gt;"NA",$BS$130&gt;=0,I526="NA"),
AND($BS$130&lt;&gt;"NS",$BS$130&lt;&gt;"NA",$BS$130=0,I526="NS")),1,0)))</f>
        <v>0</v>
      </c>
      <c r="CA526" s="202">
        <f t="shared" ref="CA526" si="1440">IF($AH$96=$AJ$96,0,
IF(OR(AND($BS$130="NS",J526&lt;&gt;"NA",OR(J526="NS",J526=0)),AND($BS$130="NA",J526&lt;&gt;"NS",OR(J526="NA",J526=0))),0,
IF(OR(AND($BS$130&lt;&gt;"NS",$BS$130&lt;&gt;"NA",J526&lt;&gt;"NS",J526&lt;&gt;"NA",J526&gt;$BS$130),
AND(J526&gt;0,OR($BS$130="NS",$BS$130="NA")),
AND($BS$130&lt;&gt;"NS",$BS$130&lt;&gt;"NA",$BS$130&gt;=0,J526="NA"),
AND($BS$130&lt;&gt;"NS",$BS$130&lt;&gt;"NA",$BS$130=0,J526="NS")),1,0)))</f>
        <v>0</v>
      </c>
      <c r="CB526" s="202">
        <f t="shared" ref="CB526" si="1441">IF($AH$96=$AJ$96,0,
IF(OR(AND($BS$130="NS",K526&lt;&gt;"NA",OR(K526="NS",K526=0)),AND($BS$130="NA",K526&lt;&gt;"NS",OR(K526="NA",K526=0))),0,
IF(OR(AND($BS$130&lt;&gt;"NS",$BS$130&lt;&gt;"NA",K526&lt;&gt;"NS",K526&lt;&gt;"NA",K526&gt;$BS$130),
AND(K526&gt;0,OR($BS$130="NS",$BS$130="NA")),
AND($BS$130&lt;&gt;"NS",$BS$130&lt;&gt;"NA",$BS$130&gt;=0,K526="NA"),
AND($BS$130&lt;&gt;"NS",$BS$130&lt;&gt;"NA",$BS$130=0,K526="NS")),1,0)))</f>
        <v>0</v>
      </c>
      <c r="CC526" s="202">
        <f t="shared" ref="CC526" si="1442">IF($AH$96=$AJ$96,0,
IF(OR(AND($BS$130="NS",L526&lt;&gt;"NA",OR(L526="NS",L526=0)),AND($BS$130="NA",L526&lt;&gt;"NS",OR(L526="NA",L526=0))),0,
IF(OR(AND($BS$130&lt;&gt;"NS",$BS$130&lt;&gt;"NA",L526&lt;&gt;"NS",L526&lt;&gt;"NA",L526&gt;$BS$130),
AND(L526&gt;0,OR($BS$130="NS",$BS$130="NA")),
AND($BS$130&lt;&gt;"NS",$BS$130&lt;&gt;"NA",$BS$130&gt;=0,L526="NA"),
AND($BS$130&lt;&gt;"NS",$BS$130&lt;&gt;"NA",$BS$130=0,L526="NS")),1,0)))</f>
        <v>0</v>
      </c>
      <c r="CD526" s="202">
        <f t="shared" ref="CD526" si="1443">IF($AH$96=$AJ$96,0,
IF(OR(AND($BS$130="NS",M526&lt;&gt;"NA",OR(M526="NS",M526=0)),AND($BS$130="NA",M526&lt;&gt;"NS",OR(M526="NA",M526=0))),0,
IF(OR(AND($BS$130&lt;&gt;"NS",$BS$130&lt;&gt;"NA",M526&lt;&gt;"NS",M526&lt;&gt;"NA",M526&gt;$BS$130),
AND(M526&gt;0,OR($BS$130="NS",$BS$130="NA")),
AND($BS$130&lt;&gt;"NS",$BS$130&lt;&gt;"NA",$BS$130&gt;=0,M526="NA"),
AND($BS$130&lt;&gt;"NS",$BS$130&lt;&gt;"NA",$BS$130=0,M526="NS")),1,0)))</f>
        <v>0</v>
      </c>
      <c r="CE526" s="202">
        <f t="shared" ref="CE526" si="1444">IF($AH$96=$AJ$96,0,
IF(OR(AND($BS$130="NS",N526&lt;&gt;"NA",OR(N526="NS",N526=0)),AND($BS$130="NA",N526&lt;&gt;"NS",OR(N526="NA",N526=0))),0,
IF(OR(AND($BS$130&lt;&gt;"NS",$BS$130&lt;&gt;"NA",N526&lt;&gt;"NS",N526&lt;&gt;"NA",N526&gt;$BS$130),
AND(N526&gt;0,OR($BS$130="NS",$BS$130="NA")),
AND($BS$130&lt;&gt;"NS",$BS$130&lt;&gt;"NA",$BS$130&gt;=0,N526="NA"),
AND($BS$130&lt;&gt;"NS",$BS$130&lt;&gt;"NA",$BS$130=0,N526="NS")),1,0)))</f>
        <v>0</v>
      </c>
      <c r="CF526" s="202">
        <f t="shared" ref="CF526" si="1445">IF($AH$96=$AJ$96,0,
IF(OR(AND($BS$130="NS",O526&lt;&gt;"NA",OR(O526="NS",O526=0)),AND($BS$130="NA",O526&lt;&gt;"NS",OR(O526="NA",O526=0))),0,
IF(OR(AND($BS$130&lt;&gt;"NS",$BS$130&lt;&gt;"NA",O526&lt;&gt;"NS",O526&lt;&gt;"NA",O526&gt;$BS$130),
AND(O526&gt;0,OR($BS$130="NS",$BS$130="NA")),
AND($BS$130&lt;&gt;"NS",$BS$130&lt;&gt;"NA",$BS$130&gt;=0,O526="NA"),
AND($BS$130&lt;&gt;"NS",$BS$130&lt;&gt;"NA",$BS$130=0,O526="NS")),1,0)))</f>
        <v>0</v>
      </c>
      <c r="CG526" s="202">
        <f t="shared" ref="CG526" si="1446">IF($AH$96=$AJ$96,0,
IF(OR(AND($BS$130="NS",P526&lt;&gt;"NA",OR(P526="NS",P526=0)),AND($BS$130="NA",P526&lt;&gt;"NS",OR(P526="NA",P526=0))),0,
IF(OR(AND($BS$130&lt;&gt;"NS",$BS$130&lt;&gt;"NA",P526&lt;&gt;"NS",P526&lt;&gt;"NA",P526&gt;$BS$130),
AND(P526&gt;0,OR($BS$130="NS",$BS$130="NA")),
AND($BS$130&lt;&gt;"NS",$BS$130&lt;&gt;"NA",$BS$130&gt;=0,P526="NA"),
AND($BS$130&lt;&gt;"NS",$BS$130&lt;&gt;"NA",$BS$130=0,P526="NS")),1,0)))</f>
        <v>0</v>
      </c>
      <c r="CH526" s="202">
        <f t="shared" ref="CH526" si="1447">IF($AH$96=$AJ$96,0,
IF(OR(AND($BS$130="NS",Q526&lt;&gt;"NA",OR(Q526="NS",Q526=0)),AND($BS$130="NA",Q526&lt;&gt;"NS",OR(Q526="NA",Q526=0))),0,
IF(OR(AND($BS$130&lt;&gt;"NS",$BS$130&lt;&gt;"NA",Q526&lt;&gt;"NS",Q526&lt;&gt;"NA",Q526&gt;$BS$130),
AND(Q526&gt;0,OR($BS$130="NS",$BS$130="NA")),
AND($BS$130&lt;&gt;"NS",$BS$130&lt;&gt;"NA",$BS$130&gt;=0,Q526="NA"),
AND($BS$130&lt;&gt;"NS",$BS$130&lt;&gt;"NA",$BS$130=0,Q526="NS")),1,0)))</f>
        <v>0</v>
      </c>
      <c r="CI526" s="202">
        <f t="shared" ref="CI526" si="1448">IF($AH$96=$AJ$96,0,
IF(OR(AND($BS$130="NS",R526&lt;&gt;"NA",OR(R526="NS",R526=0)),AND($BS$130="NA",R526&lt;&gt;"NS",OR(R526="NA",R526=0))),0,
IF(OR(AND($BS$130&lt;&gt;"NS",$BS$130&lt;&gt;"NA",R526&lt;&gt;"NS",R526&lt;&gt;"NA",R526&gt;$BS$130),
AND(R526&gt;0,OR($BS$130="NS",$BS$130="NA")),
AND($BS$130&lt;&gt;"NS",$BS$130&lt;&gt;"NA",$BS$130&gt;=0,R526="NA"),
AND($BS$130&lt;&gt;"NS",$BS$130&lt;&gt;"NA",$BS$130=0,R526="NS")),1,0)))</f>
        <v>0</v>
      </c>
      <c r="CJ526" s="202">
        <f t="shared" ref="CJ526" si="1449">IF($AH$96=$AJ$96,0,
IF(OR(AND($BS$130="NS",S526&lt;&gt;"NA",OR(S526="NS",S526=0)),AND($BS$130="NA",S526&lt;&gt;"NS",OR(S526="NA",S526=0))),0,
IF(OR(AND($BS$130&lt;&gt;"NS",$BS$130&lt;&gt;"NA",S526&lt;&gt;"NS",S526&lt;&gt;"NA",S526&gt;$BS$130),
AND(S526&gt;0,OR($BS$130="NS",$BS$130="NA")),
AND($BS$130&lt;&gt;"NS",$BS$130&lt;&gt;"NA",$BS$130&gt;=0,S526="NA"),
AND($BS$130&lt;&gt;"NS",$BS$130&lt;&gt;"NA",$BS$130=0,S526="NS")),1,0)))</f>
        <v>0</v>
      </c>
      <c r="CK526" s="202">
        <f t="shared" ref="CK526" si="1450">IF($AH$96=$AJ$96,0,
IF(OR(AND($BS$130="NS",T526&lt;&gt;"NA",OR(T526="NS",T526=0)),AND($BS$130="NA",T526&lt;&gt;"NS",OR(T526="NA",T526=0))),0,
IF(OR(AND($BS$130&lt;&gt;"NS",$BS$130&lt;&gt;"NA",T526&lt;&gt;"NS",T526&lt;&gt;"NA",T526&gt;$BS$130),
AND(T526&gt;0,OR($BS$130="NS",$BS$130="NA")),
AND($BS$130&lt;&gt;"NS",$BS$130&lt;&gt;"NA",$BS$130&gt;=0,T526="NA"),
AND($BS$130&lt;&gt;"NS",$BS$130&lt;&gt;"NA",$BS$130=0,T526="NS")),1,0)))</f>
        <v>0</v>
      </c>
      <c r="CL526" s="202">
        <f t="shared" ref="CL526" si="1451">IF($AH$96=$AJ$96,0,
IF(OR(AND($BS$130="NS",U526&lt;&gt;"NA",OR(U526="NS",U526=0)),AND($BS$130="NA",U526&lt;&gt;"NS",OR(U526="NA",U526=0))),0,
IF(OR(AND($BS$130&lt;&gt;"NS",$BS$130&lt;&gt;"NA",U526&lt;&gt;"NS",U526&lt;&gt;"NA",U526&gt;$BS$130),
AND(U526&gt;0,OR($BS$130="NS",$BS$130="NA")),
AND($BS$130&lt;&gt;"NS",$BS$130&lt;&gt;"NA",$BS$130&gt;=0,U526="NA"),
AND($BS$130&lt;&gt;"NS",$BS$130&lt;&gt;"NA",$BS$130=0,U526="NS")),1,0)))</f>
        <v>0</v>
      </c>
      <c r="CM526" s="202">
        <f t="shared" ref="CM526" si="1452">IF($AH$96=$AJ$96,0,
IF(OR(AND($BS$130="NS",V526&lt;&gt;"NA",OR(V526="NS",V526=0)),AND($BS$130="NA",V526&lt;&gt;"NS",OR(V526="NA",V526=0))),0,
IF(OR(AND($BS$130&lt;&gt;"NS",$BS$130&lt;&gt;"NA",V526&lt;&gt;"NS",V526&lt;&gt;"NA",V526&gt;$BS$130),
AND(V526&gt;0,OR($BS$130="NS",$BS$130="NA")),
AND($BS$130&lt;&gt;"NS",$BS$130&lt;&gt;"NA",$BS$130&gt;=0,V526="NA"),
AND($BS$130&lt;&gt;"NS",$BS$130&lt;&gt;"NA",$BS$130=0,V526="NS")),1,0)))</f>
        <v>0</v>
      </c>
      <c r="CN526" s="202">
        <f t="shared" ref="CN526" si="1453">IF($AH$96=$AJ$96,0,
IF(OR(AND($BS$130="NS",W526&lt;&gt;"NA",OR(W526="NS",W526=0)),AND($BS$130="NA",W526&lt;&gt;"NS",OR(W526="NA",W526=0))),0,
IF(OR(AND($BS$130&lt;&gt;"NS",$BS$130&lt;&gt;"NA",W526&lt;&gt;"NS",W526&lt;&gt;"NA",W526&gt;$BS$130),
AND(W526&gt;0,OR($BS$130="NS",$BS$130="NA")),
AND($BS$130&lt;&gt;"NS",$BS$130&lt;&gt;"NA",$BS$130&gt;=0,W526="NA"),
AND($BS$130&lt;&gt;"NS",$BS$130&lt;&gt;"NA",$BS$130=0,W526="NS")),1,0)))</f>
        <v>0</v>
      </c>
      <c r="CO526" s="202">
        <f t="shared" ref="CO526" si="1454">IF($AH$96=$AJ$96,0,
IF(OR(AND($BS$130="NS",X526&lt;&gt;"NA",OR(X526="NS",X526=0)),AND($BS$130="NA",X526&lt;&gt;"NS",OR(X526="NA",X526=0))),0,
IF(OR(AND($BS$130&lt;&gt;"NS",$BS$130&lt;&gt;"NA",X526&lt;&gt;"NS",X526&lt;&gt;"NA",X526&gt;$BS$130),
AND(X526&gt;0,OR($BS$130="NS",$BS$130="NA")),
AND($BS$130&lt;&gt;"NS",$BS$130&lt;&gt;"NA",$BS$130&gt;=0,X526="NA"),
AND($BS$130&lt;&gt;"NS",$BS$130&lt;&gt;"NA",$BS$130=0,X526="NS")),1,0)))</f>
        <v>0</v>
      </c>
      <c r="CP526" s="202">
        <f t="shared" ref="CP526" si="1455">IF($AH$96=$AJ$96,0,
IF(OR(AND($BS$130="NS",Y526&lt;&gt;"NA",OR(Y526="NS",Y526=0)),AND($BS$130="NA",Y526&lt;&gt;"NS",OR(Y526="NA",Y526=0))),0,
IF(OR(AND($BS$130&lt;&gt;"NS",$BS$130&lt;&gt;"NA",Y526&lt;&gt;"NS",Y526&lt;&gt;"NA",Y526&gt;$BS$130),
AND(Y526&gt;0,OR($BS$130="NS",$BS$130="NA")),
AND($BS$130&lt;&gt;"NS",$BS$130&lt;&gt;"NA",$BS$130&gt;=0,Y526="NA"),
AND($BS$130&lt;&gt;"NS",$BS$130&lt;&gt;"NA",$BS$130=0,Y526="NS")),1,0)))</f>
        <v>0</v>
      </c>
      <c r="CQ526" s="202">
        <f t="shared" ref="CQ526" si="1456">IF($AH$96=$AJ$96,0,
IF(OR(AND($BS$130="NS",Z526&lt;&gt;"NA",OR(Z526="NS",Z526=0)),AND($BS$130="NA",Z526&lt;&gt;"NS",OR(Z526="NA",Z526=0))),0,
IF(OR(AND($BS$130&lt;&gt;"NS",$BS$130&lt;&gt;"NA",Z526&lt;&gt;"NS",Z526&lt;&gt;"NA",Z526&gt;$BS$130),
AND(Z526&gt;0,OR($BS$130="NS",$BS$130="NA")),
AND($BS$130&lt;&gt;"NS",$BS$130&lt;&gt;"NA",$BS$130&gt;=0,Z526="NA"),
AND($BS$130&lt;&gt;"NS",$BS$130&lt;&gt;"NA",$BS$130=0,Z526="NS")),1,0)))</f>
        <v>0</v>
      </c>
      <c r="CR526" s="202">
        <f t="shared" ref="CR526" si="1457">IF($AH$96=$AJ$96,0,
IF(OR(AND($BS$130="NS",AA526&lt;&gt;"NA",OR(AA526="NS",AA526=0)),AND($BS$130="NA",AA526&lt;&gt;"NS",OR(AA526="NA",AA526=0))),0,
IF(OR(AND($BS$130&lt;&gt;"NS",$BS$130&lt;&gt;"NA",AA526&lt;&gt;"NS",AA526&lt;&gt;"NA",AA526&gt;$BS$130),
AND(AA526&gt;0,OR($BS$130="NS",$BS$130="NA")),
AND($BS$130&lt;&gt;"NS",$BS$130&lt;&gt;"NA",$BS$130&gt;=0,AA526="NA"),
AND($BS$130&lt;&gt;"NS",$BS$130&lt;&gt;"NA",$BS$130=0,AA526="NS")),1,0)))</f>
        <v>0</v>
      </c>
      <c r="CS526" s="202">
        <f t="shared" ref="CS526" si="1458">IF($AH$96=$AJ$96,0,
IF(OR(AND($BS$130="NS",AB526&lt;&gt;"NA",OR(AB526="NS",AB526=0)),AND($BS$130="NA",AB526&lt;&gt;"NS",OR(AB526="NA",AB526=0))),0,
IF(OR(AND($BS$130&lt;&gt;"NS",$BS$130&lt;&gt;"NA",AB526&lt;&gt;"NS",AB526&lt;&gt;"NA",AB526&gt;$BS$130),
AND(AB526&gt;0,OR($BS$130="NS",$BS$130="NA")),
AND($BS$130&lt;&gt;"NS",$BS$130&lt;&gt;"NA",$BS$130&gt;=0,AB526="NA"),
AND($BS$130&lt;&gt;"NS",$BS$130&lt;&gt;"NA",$BS$130=0,AB526="NS")),1,0)))</f>
        <v>0</v>
      </c>
      <c r="CT526" s="202">
        <f t="shared" ref="CT526" si="1459">IF($AH$96=$AJ$96,0,
IF(OR(AND($BS$130="NS",AC526&lt;&gt;"NA",OR(AC526="NS",AC526=0)),AND($BS$130="NA",AC526&lt;&gt;"NS",OR(AC526="NA",AC526=0))),0,
IF(OR(AND($BS$130&lt;&gt;"NS",$BS$130&lt;&gt;"NA",AC526&lt;&gt;"NS",AC526&lt;&gt;"NA",AC526&gt;$BS$130),
AND(AC526&gt;0,OR($BS$130="NS",$BS$130="NA")),
AND($BS$130&lt;&gt;"NS",$BS$130&lt;&gt;"NA",$BS$130&gt;=0,AC526="NA"),
AND($BS$130&lt;&gt;"NS",$BS$130&lt;&gt;"NA",$BS$130=0,AC526="NS")),1,0)))</f>
        <v>0</v>
      </c>
      <c r="CU526" s="202">
        <f t="shared" ref="CU526" si="1460">IF($AH$96=$AJ$96,0,
IF(OR(AND($BS$130="NS",AD526&lt;&gt;"NA",OR(AD526="NS",AD526=0)),AND($BS$130="NA",AD526&lt;&gt;"NS",OR(AD526="NA",AD526=0))),0,
IF(OR(AND($BS$130&lt;&gt;"NS",$BS$130&lt;&gt;"NA",AD526&lt;&gt;"NS",AD526&lt;&gt;"NA",AD526&gt;$BS$130),
AND(AD526&gt;0,OR($BS$130="NS",$BS$130="NA")),
AND($BS$130&lt;&gt;"NS",$BS$130&lt;&gt;"NA",$BS$130&gt;=0,AD526="NA"),
AND($BS$130&lt;&gt;"NS",$BS$130&lt;&gt;"NA",$BS$130=0,AD526="NS")),1,0)))</f>
        <v>0</v>
      </c>
      <c r="CY526" s="563">
        <f t="shared" si="935"/>
        <v>0</v>
      </c>
      <c r="CZ526" s="563"/>
    </row>
    <row r="527" spans="1:104" s="211" customFormat="1" ht="15" customHeight="1">
      <c r="A527" s="18"/>
      <c r="B527" s="51"/>
      <c r="C527" s="48" t="s">
        <v>5026</v>
      </c>
      <c r="D527" s="580" t="str">
        <f>IF(CNGE_2024_M3_Secc1!D78="","",CNGE_2024_M3_Secc1!D78)</f>
        <v/>
      </c>
      <c r="E527" s="580"/>
      <c r="F527" s="580"/>
      <c r="G527" s="580"/>
      <c r="H527" s="580"/>
      <c r="I527" s="103"/>
      <c r="J527" s="103"/>
      <c r="K527" s="103"/>
      <c r="L527" s="103"/>
      <c r="M527" s="103"/>
      <c r="N527" s="103"/>
      <c r="O527" s="103"/>
      <c r="P527" s="103"/>
      <c r="Q527" s="103"/>
      <c r="R527" s="103"/>
      <c r="S527" s="103"/>
      <c r="T527" s="103"/>
      <c r="U527" s="103"/>
      <c r="V527" s="103"/>
      <c r="W527" s="103"/>
      <c r="X527" s="103"/>
      <c r="Y527" s="103"/>
      <c r="Z527" s="103"/>
      <c r="AA527" s="103"/>
      <c r="AB527" s="103"/>
      <c r="AC527" s="103"/>
      <c r="AD527" s="103"/>
      <c r="AE527" s="213"/>
      <c r="AF527" s="210"/>
      <c r="AV527" s="202" t="e" cm="1">
        <f t="array" ref="AV527">IF(CNGE_2024_M3_Secc1!$AO$111=CNGE_2024_M3_Secc1!$AQ$111,O,IF(CNGE_2024_M3_Secc1!I196="",1,0))</f>
        <v>#NAME?</v>
      </c>
      <c r="AW527" s="202" t="e" cm="1">
        <f t="array" ref="AW527">IF(CNGE_2024_M3_Secc1!$AO$111=CNGE_2024_M3_Secc1!$AQ$111,O,IF(CNGE_2024_M3_Secc1!J196="",1,0))</f>
        <v>#NAME?</v>
      </c>
      <c r="AX527" s="202" t="e" cm="1">
        <f t="array" ref="AX527">IF(CNGE_2024_M3_Secc1!$AO$111=CNGE_2024_M3_Secc1!$AQ$111,O,IF(CNGE_2024_M3_Secc1!K196="",1,0))</f>
        <v>#NAME?</v>
      </c>
      <c r="AY527" s="202" t="e" cm="1">
        <f t="array" ref="AY527">IF(CNGE_2024_M3_Secc1!$AO$111=CNGE_2024_M3_Secc1!$AQ$111,O,IF(CNGE_2024_M3_Secc1!L196="",1,0))</f>
        <v>#NAME?</v>
      </c>
      <c r="AZ527" s="202" t="e" cm="1">
        <f t="array" ref="AZ527">IF(CNGE_2024_M3_Secc1!$AO$111=CNGE_2024_M3_Secc1!$AQ$111,O,IF(CNGE_2024_M3_Secc1!M196="",1,0))</f>
        <v>#NAME?</v>
      </c>
      <c r="BA527" s="202" t="e" cm="1">
        <f t="array" ref="BA527">IF(CNGE_2024_M3_Secc1!$AO$111=CNGE_2024_M3_Secc1!$AQ$111,O,IF(CNGE_2024_M3_Secc1!N196="",1,0))</f>
        <v>#NAME?</v>
      </c>
      <c r="BB527" s="202" t="e" cm="1">
        <f t="array" ref="BB527">IF(CNGE_2024_M3_Secc1!$AO$111=CNGE_2024_M3_Secc1!$AQ$111,O,IF(CNGE_2024_M3_Secc1!O196="",1,0))</f>
        <v>#NAME?</v>
      </c>
      <c r="BC527" s="202" t="e" cm="1">
        <f t="array" ref="BC527">IF(CNGE_2024_M3_Secc1!$AO$111=CNGE_2024_M3_Secc1!$AQ$111,O,IF(CNGE_2024_M3_Secc1!P196="",1,0))</f>
        <v>#NAME?</v>
      </c>
      <c r="BD527" s="202" t="e" cm="1">
        <f t="array" ref="BD527">IF(CNGE_2024_M3_Secc1!$AO$111=CNGE_2024_M3_Secc1!$AQ$111,O,IF(CNGE_2024_M3_Secc1!Q196="",1,0))</f>
        <v>#NAME?</v>
      </c>
      <c r="BE527" s="202" t="e" cm="1">
        <f t="array" ref="BE527">IF(CNGE_2024_M3_Secc1!$AO$111=CNGE_2024_M3_Secc1!$AQ$111,O,IF(CNGE_2024_M3_Secc1!R196="",1,0))</f>
        <v>#NAME?</v>
      </c>
      <c r="BF527" s="202" t="e" cm="1">
        <f t="array" ref="BF527">IF(CNGE_2024_M3_Secc1!$AO$111=CNGE_2024_M3_Secc1!$AQ$111,O,IF(CNGE_2024_M3_Secc1!S196="",1,0))</f>
        <v>#NAME?</v>
      </c>
      <c r="BG527" s="202" t="e" cm="1">
        <f t="array" ref="BG527">IF(CNGE_2024_M3_Secc1!$AO$111=CNGE_2024_M3_Secc1!$AQ$111,O,IF(CNGE_2024_M3_Secc1!T196="",1,0))</f>
        <v>#NAME?</v>
      </c>
      <c r="BH527" s="202" t="e" cm="1">
        <f t="array" ref="BH527">IF(CNGE_2024_M3_Secc1!$AO$111=CNGE_2024_M3_Secc1!$AQ$111,O,IF(CNGE_2024_M3_Secc1!U196="",1,0))</f>
        <v>#NAME?</v>
      </c>
      <c r="BI527" s="202" t="e" cm="1">
        <f t="array" ref="BI527">IF(CNGE_2024_M3_Secc1!$AO$111=CNGE_2024_M3_Secc1!$AQ$111,O,IF(CNGE_2024_M3_Secc1!V196="",1,0))</f>
        <v>#NAME?</v>
      </c>
      <c r="BJ527" s="202" t="e" cm="1">
        <f t="array" ref="BJ527">IF(CNGE_2024_M3_Secc1!$AO$111=CNGE_2024_M3_Secc1!$AQ$111,O,IF(CNGE_2024_M3_Secc1!W196="",1,0))</f>
        <v>#NAME?</v>
      </c>
      <c r="BK527" s="202" t="e" cm="1">
        <f t="array" ref="BK527">IF(CNGE_2024_M3_Secc1!$AO$111=CNGE_2024_M3_Secc1!$AQ$111,O,IF(CNGE_2024_M3_Secc1!X196="",1,0))</f>
        <v>#NAME?</v>
      </c>
      <c r="BL527" s="202" t="e" cm="1">
        <f t="array" ref="BL527">IF(CNGE_2024_M3_Secc1!$AO$111=CNGE_2024_M3_Secc1!$AQ$111,O,IF(CNGE_2024_M3_Secc1!Y196="",1,0))</f>
        <v>#NAME?</v>
      </c>
      <c r="BM527" s="202" t="e" cm="1">
        <f t="array" ref="BM527">IF(CNGE_2024_M3_Secc1!$AO$111=CNGE_2024_M3_Secc1!$AQ$111,O,IF(CNGE_2024_M3_Secc1!Z196="",1,0))</f>
        <v>#NAME?</v>
      </c>
      <c r="BN527" s="202" t="e" cm="1">
        <f t="array" ref="BN527">IF(CNGE_2024_M3_Secc1!$AO$111=CNGE_2024_M3_Secc1!$AQ$111,O,IF(CNGE_2024_M3_Secc1!AA196="",1,0))</f>
        <v>#NAME?</v>
      </c>
      <c r="BO527" s="202" t="e" cm="1">
        <f t="array" ref="BO527">IF(CNGE_2024_M3_Secc1!$AO$111=CNGE_2024_M3_Secc1!$AQ$111,O,IF(CNGE_2024_M3_Secc1!AB196="",1,0))</f>
        <v>#NAME?</v>
      </c>
      <c r="BP527" s="202" t="e" cm="1">
        <f t="array" ref="BP527">IF(CNGE_2024_M3_Secc1!$AO$111=CNGE_2024_M3_Secc1!$AQ$111,O,IF(CNGE_2024_M3_Secc1!AC196="",1,0))</f>
        <v>#NAME?</v>
      </c>
      <c r="BQ527" s="202" t="e" cm="1">
        <f t="array" ref="BQ527">IF(CNGE_2024_M3_Secc1!$AO$111=CNGE_2024_M3_Secc1!$AQ$111,O,IF(CNGE_2024_M3_Secc1!AD196="",1,0))</f>
        <v>#NAME?</v>
      </c>
      <c r="BZ527" s="202">
        <f>IF($AH$96=$AJ$96,0,
IF(OR(AND($BS$131="NS",I527&lt;&gt;"NA",OR(I527="NS",I527=0)),AND($BS$131="NA",I527&lt;&gt;"NS",OR(I527="NA",I527=0))),0,
IF(OR(AND($BS$131&lt;&gt;"NS",$BS$131&lt;&gt;"NA",I527&lt;&gt;"NS",I527&lt;&gt;"NA",I527&gt;$BS$131),
AND(I527&gt;0,OR($BS$131="NS",$BS$131="NA")),
AND($BS$131&lt;&gt;"NS",$BS$131&lt;&gt;"NA",$BS$131&gt;=0,I527="NA"),
AND($BS$131&lt;&gt;"NS",$BS$131&lt;&gt;"NA",$BS$131=0,I527="NS")),1,0)))</f>
        <v>0</v>
      </c>
      <c r="CA527" s="202">
        <f t="shared" ref="CA527" si="1461">IF($AH$96=$AJ$96,0,
IF(OR(AND($BS$131="NS",J527&lt;&gt;"NA",OR(J527="NS",J527=0)),AND($BS$131="NA",J527&lt;&gt;"NS",OR(J527="NA",J527=0))),0,
IF(OR(AND($BS$131&lt;&gt;"NS",$BS$131&lt;&gt;"NA",J527&lt;&gt;"NS",J527&lt;&gt;"NA",J527&gt;$BS$131),
AND(J527&gt;0,OR($BS$131="NS",$BS$131="NA")),
AND($BS$131&lt;&gt;"NS",$BS$131&lt;&gt;"NA",$BS$131&gt;=0,J527="NA"),
AND($BS$131&lt;&gt;"NS",$BS$131&lt;&gt;"NA",$BS$131=0,J527="NS")),1,0)))</f>
        <v>0</v>
      </c>
      <c r="CB527" s="202">
        <f t="shared" ref="CB527" si="1462">IF($AH$96=$AJ$96,0,
IF(OR(AND($BS$131="NS",K527&lt;&gt;"NA",OR(K527="NS",K527=0)),AND($BS$131="NA",K527&lt;&gt;"NS",OR(K527="NA",K527=0))),0,
IF(OR(AND($BS$131&lt;&gt;"NS",$BS$131&lt;&gt;"NA",K527&lt;&gt;"NS",K527&lt;&gt;"NA",K527&gt;$BS$131),
AND(K527&gt;0,OR($BS$131="NS",$BS$131="NA")),
AND($BS$131&lt;&gt;"NS",$BS$131&lt;&gt;"NA",$BS$131&gt;=0,K527="NA"),
AND($BS$131&lt;&gt;"NS",$BS$131&lt;&gt;"NA",$BS$131=0,K527="NS")),1,0)))</f>
        <v>0</v>
      </c>
      <c r="CC527" s="202">
        <f t="shared" ref="CC527" si="1463">IF($AH$96=$AJ$96,0,
IF(OR(AND($BS$131="NS",L527&lt;&gt;"NA",OR(L527="NS",L527=0)),AND($BS$131="NA",L527&lt;&gt;"NS",OR(L527="NA",L527=0))),0,
IF(OR(AND($BS$131&lt;&gt;"NS",$BS$131&lt;&gt;"NA",L527&lt;&gt;"NS",L527&lt;&gt;"NA",L527&gt;$BS$131),
AND(L527&gt;0,OR($BS$131="NS",$BS$131="NA")),
AND($BS$131&lt;&gt;"NS",$BS$131&lt;&gt;"NA",$BS$131&gt;=0,L527="NA"),
AND($BS$131&lt;&gt;"NS",$BS$131&lt;&gt;"NA",$BS$131=0,L527="NS")),1,0)))</f>
        <v>0</v>
      </c>
      <c r="CD527" s="202">
        <f t="shared" ref="CD527" si="1464">IF($AH$96=$AJ$96,0,
IF(OR(AND($BS$131="NS",M527&lt;&gt;"NA",OR(M527="NS",M527=0)),AND($BS$131="NA",M527&lt;&gt;"NS",OR(M527="NA",M527=0))),0,
IF(OR(AND($BS$131&lt;&gt;"NS",$BS$131&lt;&gt;"NA",M527&lt;&gt;"NS",M527&lt;&gt;"NA",M527&gt;$BS$131),
AND(M527&gt;0,OR($BS$131="NS",$BS$131="NA")),
AND($BS$131&lt;&gt;"NS",$BS$131&lt;&gt;"NA",$BS$131&gt;=0,M527="NA"),
AND($BS$131&lt;&gt;"NS",$BS$131&lt;&gt;"NA",$BS$131=0,M527="NS")),1,0)))</f>
        <v>0</v>
      </c>
      <c r="CE527" s="202">
        <f t="shared" ref="CE527" si="1465">IF($AH$96=$AJ$96,0,
IF(OR(AND($BS$131="NS",N527&lt;&gt;"NA",OR(N527="NS",N527=0)),AND($BS$131="NA",N527&lt;&gt;"NS",OR(N527="NA",N527=0))),0,
IF(OR(AND($BS$131&lt;&gt;"NS",$BS$131&lt;&gt;"NA",N527&lt;&gt;"NS",N527&lt;&gt;"NA",N527&gt;$BS$131),
AND(N527&gt;0,OR($BS$131="NS",$BS$131="NA")),
AND($BS$131&lt;&gt;"NS",$BS$131&lt;&gt;"NA",$BS$131&gt;=0,N527="NA"),
AND($BS$131&lt;&gt;"NS",$BS$131&lt;&gt;"NA",$BS$131=0,N527="NS")),1,0)))</f>
        <v>0</v>
      </c>
      <c r="CF527" s="202">
        <f t="shared" ref="CF527" si="1466">IF($AH$96=$AJ$96,0,
IF(OR(AND($BS$131="NS",O527&lt;&gt;"NA",OR(O527="NS",O527=0)),AND($BS$131="NA",O527&lt;&gt;"NS",OR(O527="NA",O527=0))),0,
IF(OR(AND($BS$131&lt;&gt;"NS",$BS$131&lt;&gt;"NA",O527&lt;&gt;"NS",O527&lt;&gt;"NA",O527&gt;$BS$131),
AND(O527&gt;0,OR($BS$131="NS",$BS$131="NA")),
AND($BS$131&lt;&gt;"NS",$BS$131&lt;&gt;"NA",$BS$131&gt;=0,O527="NA"),
AND($BS$131&lt;&gt;"NS",$BS$131&lt;&gt;"NA",$BS$131=0,O527="NS")),1,0)))</f>
        <v>0</v>
      </c>
      <c r="CG527" s="202">
        <f t="shared" ref="CG527" si="1467">IF($AH$96=$AJ$96,0,
IF(OR(AND($BS$131="NS",P527&lt;&gt;"NA",OR(P527="NS",P527=0)),AND($BS$131="NA",P527&lt;&gt;"NS",OR(P527="NA",P527=0))),0,
IF(OR(AND($BS$131&lt;&gt;"NS",$BS$131&lt;&gt;"NA",P527&lt;&gt;"NS",P527&lt;&gt;"NA",P527&gt;$BS$131),
AND(P527&gt;0,OR($BS$131="NS",$BS$131="NA")),
AND($BS$131&lt;&gt;"NS",$BS$131&lt;&gt;"NA",$BS$131&gt;=0,P527="NA"),
AND($BS$131&lt;&gt;"NS",$BS$131&lt;&gt;"NA",$BS$131=0,P527="NS")),1,0)))</f>
        <v>0</v>
      </c>
      <c r="CH527" s="202">
        <f t="shared" ref="CH527" si="1468">IF($AH$96=$AJ$96,0,
IF(OR(AND($BS$131="NS",Q527&lt;&gt;"NA",OR(Q527="NS",Q527=0)),AND($BS$131="NA",Q527&lt;&gt;"NS",OR(Q527="NA",Q527=0))),0,
IF(OR(AND($BS$131&lt;&gt;"NS",$BS$131&lt;&gt;"NA",Q527&lt;&gt;"NS",Q527&lt;&gt;"NA",Q527&gt;$BS$131),
AND(Q527&gt;0,OR($BS$131="NS",$BS$131="NA")),
AND($BS$131&lt;&gt;"NS",$BS$131&lt;&gt;"NA",$BS$131&gt;=0,Q527="NA"),
AND($BS$131&lt;&gt;"NS",$BS$131&lt;&gt;"NA",$BS$131=0,Q527="NS")),1,0)))</f>
        <v>0</v>
      </c>
      <c r="CI527" s="202">
        <f t="shared" ref="CI527" si="1469">IF($AH$96=$AJ$96,0,
IF(OR(AND($BS$131="NS",R527&lt;&gt;"NA",OR(R527="NS",R527=0)),AND($BS$131="NA",R527&lt;&gt;"NS",OR(R527="NA",R527=0))),0,
IF(OR(AND($BS$131&lt;&gt;"NS",$BS$131&lt;&gt;"NA",R527&lt;&gt;"NS",R527&lt;&gt;"NA",R527&gt;$BS$131),
AND(R527&gt;0,OR($BS$131="NS",$BS$131="NA")),
AND($BS$131&lt;&gt;"NS",$BS$131&lt;&gt;"NA",$BS$131&gt;=0,R527="NA"),
AND($BS$131&lt;&gt;"NS",$BS$131&lt;&gt;"NA",$BS$131=0,R527="NS")),1,0)))</f>
        <v>0</v>
      </c>
      <c r="CJ527" s="202">
        <f t="shared" ref="CJ527" si="1470">IF($AH$96=$AJ$96,0,
IF(OR(AND($BS$131="NS",S527&lt;&gt;"NA",OR(S527="NS",S527=0)),AND($BS$131="NA",S527&lt;&gt;"NS",OR(S527="NA",S527=0))),0,
IF(OR(AND($BS$131&lt;&gt;"NS",$BS$131&lt;&gt;"NA",S527&lt;&gt;"NS",S527&lt;&gt;"NA",S527&gt;$BS$131),
AND(S527&gt;0,OR($BS$131="NS",$BS$131="NA")),
AND($BS$131&lt;&gt;"NS",$BS$131&lt;&gt;"NA",$BS$131&gt;=0,S527="NA"),
AND($BS$131&lt;&gt;"NS",$BS$131&lt;&gt;"NA",$BS$131=0,S527="NS")),1,0)))</f>
        <v>0</v>
      </c>
      <c r="CK527" s="202">
        <f t="shared" ref="CK527" si="1471">IF($AH$96=$AJ$96,0,
IF(OR(AND($BS$131="NS",T527&lt;&gt;"NA",OR(T527="NS",T527=0)),AND($BS$131="NA",T527&lt;&gt;"NS",OR(T527="NA",T527=0))),0,
IF(OR(AND($BS$131&lt;&gt;"NS",$BS$131&lt;&gt;"NA",T527&lt;&gt;"NS",T527&lt;&gt;"NA",T527&gt;$BS$131),
AND(T527&gt;0,OR($BS$131="NS",$BS$131="NA")),
AND($BS$131&lt;&gt;"NS",$BS$131&lt;&gt;"NA",$BS$131&gt;=0,T527="NA"),
AND($BS$131&lt;&gt;"NS",$BS$131&lt;&gt;"NA",$BS$131=0,T527="NS")),1,0)))</f>
        <v>0</v>
      </c>
      <c r="CL527" s="202">
        <f t="shared" ref="CL527" si="1472">IF($AH$96=$AJ$96,0,
IF(OR(AND($BS$131="NS",U527&lt;&gt;"NA",OR(U527="NS",U527=0)),AND($BS$131="NA",U527&lt;&gt;"NS",OR(U527="NA",U527=0))),0,
IF(OR(AND($BS$131&lt;&gt;"NS",$BS$131&lt;&gt;"NA",U527&lt;&gt;"NS",U527&lt;&gt;"NA",U527&gt;$BS$131),
AND(U527&gt;0,OR($BS$131="NS",$BS$131="NA")),
AND($BS$131&lt;&gt;"NS",$BS$131&lt;&gt;"NA",$BS$131&gt;=0,U527="NA"),
AND($BS$131&lt;&gt;"NS",$BS$131&lt;&gt;"NA",$BS$131=0,U527="NS")),1,0)))</f>
        <v>0</v>
      </c>
      <c r="CM527" s="202">
        <f t="shared" ref="CM527" si="1473">IF($AH$96=$AJ$96,0,
IF(OR(AND($BS$131="NS",V527&lt;&gt;"NA",OR(V527="NS",V527=0)),AND($BS$131="NA",V527&lt;&gt;"NS",OR(V527="NA",V527=0))),0,
IF(OR(AND($BS$131&lt;&gt;"NS",$BS$131&lt;&gt;"NA",V527&lt;&gt;"NS",V527&lt;&gt;"NA",V527&gt;$BS$131),
AND(V527&gt;0,OR($BS$131="NS",$BS$131="NA")),
AND($BS$131&lt;&gt;"NS",$BS$131&lt;&gt;"NA",$BS$131&gt;=0,V527="NA"),
AND($BS$131&lt;&gt;"NS",$BS$131&lt;&gt;"NA",$BS$131=0,V527="NS")),1,0)))</f>
        <v>0</v>
      </c>
      <c r="CN527" s="202">
        <f t="shared" ref="CN527" si="1474">IF($AH$96=$AJ$96,0,
IF(OR(AND($BS$131="NS",W527&lt;&gt;"NA",OR(W527="NS",W527=0)),AND($BS$131="NA",W527&lt;&gt;"NS",OR(W527="NA",W527=0))),0,
IF(OR(AND($BS$131&lt;&gt;"NS",$BS$131&lt;&gt;"NA",W527&lt;&gt;"NS",W527&lt;&gt;"NA",W527&gt;$BS$131),
AND(W527&gt;0,OR($BS$131="NS",$BS$131="NA")),
AND($BS$131&lt;&gt;"NS",$BS$131&lt;&gt;"NA",$BS$131&gt;=0,W527="NA"),
AND($BS$131&lt;&gt;"NS",$BS$131&lt;&gt;"NA",$BS$131=0,W527="NS")),1,0)))</f>
        <v>0</v>
      </c>
      <c r="CO527" s="202">
        <f t="shared" ref="CO527" si="1475">IF($AH$96=$AJ$96,0,
IF(OR(AND($BS$131="NS",X527&lt;&gt;"NA",OR(X527="NS",X527=0)),AND($BS$131="NA",X527&lt;&gt;"NS",OR(X527="NA",X527=0))),0,
IF(OR(AND($BS$131&lt;&gt;"NS",$BS$131&lt;&gt;"NA",X527&lt;&gt;"NS",X527&lt;&gt;"NA",X527&gt;$BS$131),
AND(X527&gt;0,OR($BS$131="NS",$BS$131="NA")),
AND($BS$131&lt;&gt;"NS",$BS$131&lt;&gt;"NA",$BS$131&gt;=0,X527="NA"),
AND($BS$131&lt;&gt;"NS",$BS$131&lt;&gt;"NA",$BS$131=0,X527="NS")),1,0)))</f>
        <v>0</v>
      </c>
      <c r="CP527" s="202">
        <f t="shared" ref="CP527" si="1476">IF($AH$96=$AJ$96,0,
IF(OR(AND($BS$131="NS",Y527&lt;&gt;"NA",OR(Y527="NS",Y527=0)),AND($BS$131="NA",Y527&lt;&gt;"NS",OR(Y527="NA",Y527=0))),0,
IF(OR(AND($BS$131&lt;&gt;"NS",$BS$131&lt;&gt;"NA",Y527&lt;&gt;"NS",Y527&lt;&gt;"NA",Y527&gt;$BS$131),
AND(Y527&gt;0,OR($BS$131="NS",$BS$131="NA")),
AND($BS$131&lt;&gt;"NS",$BS$131&lt;&gt;"NA",$BS$131&gt;=0,Y527="NA"),
AND($BS$131&lt;&gt;"NS",$BS$131&lt;&gt;"NA",$BS$131=0,Y527="NS")),1,0)))</f>
        <v>0</v>
      </c>
      <c r="CQ527" s="202">
        <f t="shared" ref="CQ527" si="1477">IF($AH$96=$AJ$96,0,
IF(OR(AND($BS$131="NS",Z527&lt;&gt;"NA",OR(Z527="NS",Z527=0)),AND($BS$131="NA",Z527&lt;&gt;"NS",OR(Z527="NA",Z527=0))),0,
IF(OR(AND($BS$131&lt;&gt;"NS",$BS$131&lt;&gt;"NA",Z527&lt;&gt;"NS",Z527&lt;&gt;"NA",Z527&gt;$BS$131),
AND(Z527&gt;0,OR($BS$131="NS",$BS$131="NA")),
AND($BS$131&lt;&gt;"NS",$BS$131&lt;&gt;"NA",$BS$131&gt;=0,Z527="NA"),
AND($BS$131&lt;&gt;"NS",$BS$131&lt;&gt;"NA",$BS$131=0,Z527="NS")),1,0)))</f>
        <v>0</v>
      </c>
      <c r="CR527" s="202">
        <f t="shared" ref="CR527" si="1478">IF($AH$96=$AJ$96,0,
IF(OR(AND($BS$131="NS",AA527&lt;&gt;"NA",OR(AA527="NS",AA527=0)),AND($BS$131="NA",AA527&lt;&gt;"NS",OR(AA527="NA",AA527=0))),0,
IF(OR(AND($BS$131&lt;&gt;"NS",$BS$131&lt;&gt;"NA",AA527&lt;&gt;"NS",AA527&lt;&gt;"NA",AA527&gt;$BS$131),
AND(AA527&gt;0,OR($BS$131="NS",$BS$131="NA")),
AND($BS$131&lt;&gt;"NS",$BS$131&lt;&gt;"NA",$BS$131&gt;=0,AA527="NA"),
AND($BS$131&lt;&gt;"NS",$BS$131&lt;&gt;"NA",$BS$131=0,AA527="NS")),1,0)))</f>
        <v>0</v>
      </c>
      <c r="CS527" s="202">
        <f t="shared" ref="CS527" si="1479">IF($AH$96=$AJ$96,0,
IF(OR(AND($BS$131="NS",AB527&lt;&gt;"NA",OR(AB527="NS",AB527=0)),AND($BS$131="NA",AB527&lt;&gt;"NS",OR(AB527="NA",AB527=0))),0,
IF(OR(AND($BS$131&lt;&gt;"NS",$BS$131&lt;&gt;"NA",AB527&lt;&gt;"NS",AB527&lt;&gt;"NA",AB527&gt;$BS$131),
AND(AB527&gt;0,OR($BS$131="NS",$BS$131="NA")),
AND($BS$131&lt;&gt;"NS",$BS$131&lt;&gt;"NA",$BS$131&gt;=0,AB527="NA"),
AND($BS$131&lt;&gt;"NS",$BS$131&lt;&gt;"NA",$BS$131=0,AB527="NS")),1,0)))</f>
        <v>0</v>
      </c>
      <c r="CT527" s="202">
        <f t="shared" ref="CT527" si="1480">IF($AH$96=$AJ$96,0,
IF(OR(AND($BS$131="NS",AC527&lt;&gt;"NA",OR(AC527="NS",AC527=0)),AND($BS$131="NA",AC527&lt;&gt;"NS",OR(AC527="NA",AC527=0))),0,
IF(OR(AND($BS$131&lt;&gt;"NS",$BS$131&lt;&gt;"NA",AC527&lt;&gt;"NS",AC527&lt;&gt;"NA",AC527&gt;$BS$131),
AND(AC527&gt;0,OR($BS$131="NS",$BS$131="NA")),
AND($BS$131&lt;&gt;"NS",$BS$131&lt;&gt;"NA",$BS$131&gt;=0,AC527="NA"),
AND($BS$131&lt;&gt;"NS",$BS$131&lt;&gt;"NA",$BS$131=0,AC527="NS")),1,0)))</f>
        <v>0</v>
      </c>
      <c r="CU527" s="202">
        <f t="shared" ref="CU527" si="1481">IF($AH$96=$AJ$96,0,
IF(OR(AND($BS$131="NS",AD527&lt;&gt;"NA",OR(AD527="NS",AD527=0)),AND($BS$131="NA",AD527&lt;&gt;"NS",OR(AD527="NA",AD527=0))),0,
IF(OR(AND($BS$131&lt;&gt;"NS",$BS$131&lt;&gt;"NA",AD527&lt;&gt;"NS",AD527&lt;&gt;"NA",AD527&gt;$BS$131),
AND(AD527&gt;0,OR($BS$131="NS",$BS$131="NA")),
AND($BS$131&lt;&gt;"NS",$BS$131&lt;&gt;"NA",$BS$131&gt;=0,AD527="NA"),
AND($BS$131&lt;&gt;"NS",$BS$131&lt;&gt;"NA",$BS$131=0,AD527="NS")),1,0)))</f>
        <v>0</v>
      </c>
      <c r="CY527" s="563">
        <f t="shared" si="935"/>
        <v>0</v>
      </c>
      <c r="CZ527" s="563"/>
    </row>
    <row r="528" spans="1:104" s="211" customFormat="1" ht="15" customHeight="1">
      <c r="A528" s="18"/>
      <c r="B528" s="51"/>
      <c r="C528" s="48" t="s">
        <v>5027</v>
      </c>
      <c r="D528" s="580" t="str">
        <f>IF(CNGE_2024_M3_Secc1!D79="","",CNGE_2024_M3_Secc1!D79)</f>
        <v/>
      </c>
      <c r="E528" s="580"/>
      <c r="F528" s="580"/>
      <c r="G528" s="580"/>
      <c r="H528" s="580"/>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213"/>
      <c r="AF528" s="210"/>
      <c r="AV528" s="202" t="e" cm="1">
        <f t="array" ref="AV528">IF(CNGE_2024_M3_Secc1!$AO$111=CNGE_2024_M3_Secc1!$AQ$111,O,IF(CNGE_2024_M3_Secc1!I197="",1,0))</f>
        <v>#NAME?</v>
      </c>
      <c r="AW528" s="202" t="e" cm="1">
        <f t="array" ref="AW528">IF(CNGE_2024_M3_Secc1!$AO$111=CNGE_2024_M3_Secc1!$AQ$111,O,IF(CNGE_2024_M3_Secc1!J197="",1,0))</f>
        <v>#NAME?</v>
      </c>
      <c r="AX528" s="202" t="e" cm="1">
        <f t="array" ref="AX528">IF(CNGE_2024_M3_Secc1!$AO$111=CNGE_2024_M3_Secc1!$AQ$111,O,IF(CNGE_2024_M3_Secc1!K197="",1,0))</f>
        <v>#NAME?</v>
      </c>
      <c r="AY528" s="202" t="e" cm="1">
        <f t="array" ref="AY528">IF(CNGE_2024_M3_Secc1!$AO$111=CNGE_2024_M3_Secc1!$AQ$111,O,IF(CNGE_2024_M3_Secc1!L197="",1,0))</f>
        <v>#NAME?</v>
      </c>
      <c r="AZ528" s="202" t="e" cm="1">
        <f t="array" ref="AZ528">IF(CNGE_2024_M3_Secc1!$AO$111=CNGE_2024_M3_Secc1!$AQ$111,O,IF(CNGE_2024_M3_Secc1!M197="",1,0))</f>
        <v>#NAME?</v>
      </c>
      <c r="BA528" s="202" t="e" cm="1">
        <f t="array" ref="BA528">IF(CNGE_2024_M3_Secc1!$AO$111=CNGE_2024_M3_Secc1!$AQ$111,O,IF(CNGE_2024_M3_Secc1!N197="",1,0))</f>
        <v>#NAME?</v>
      </c>
      <c r="BB528" s="202" t="e" cm="1">
        <f t="array" ref="BB528">IF(CNGE_2024_M3_Secc1!$AO$111=CNGE_2024_M3_Secc1!$AQ$111,O,IF(CNGE_2024_M3_Secc1!O197="",1,0))</f>
        <v>#NAME?</v>
      </c>
      <c r="BC528" s="202" t="e" cm="1">
        <f t="array" ref="BC528">IF(CNGE_2024_M3_Secc1!$AO$111=CNGE_2024_M3_Secc1!$AQ$111,O,IF(CNGE_2024_M3_Secc1!P197="",1,0))</f>
        <v>#NAME?</v>
      </c>
      <c r="BD528" s="202" t="e" cm="1">
        <f t="array" ref="BD528">IF(CNGE_2024_M3_Secc1!$AO$111=CNGE_2024_M3_Secc1!$AQ$111,O,IF(CNGE_2024_M3_Secc1!Q197="",1,0))</f>
        <v>#NAME?</v>
      </c>
      <c r="BE528" s="202" t="e" cm="1">
        <f t="array" ref="BE528">IF(CNGE_2024_M3_Secc1!$AO$111=CNGE_2024_M3_Secc1!$AQ$111,O,IF(CNGE_2024_M3_Secc1!R197="",1,0))</f>
        <v>#NAME?</v>
      </c>
      <c r="BF528" s="202" t="e" cm="1">
        <f t="array" ref="BF528">IF(CNGE_2024_M3_Secc1!$AO$111=CNGE_2024_M3_Secc1!$AQ$111,O,IF(CNGE_2024_M3_Secc1!S197="",1,0))</f>
        <v>#NAME?</v>
      </c>
      <c r="BG528" s="202" t="e" cm="1">
        <f t="array" ref="BG528">IF(CNGE_2024_M3_Secc1!$AO$111=CNGE_2024_M3_Secc1!$AQ$111,O,IF(CNGE_2024_M3_Secc1!T197="",1,0))</f>
        <v>#NAME?</v>
      </c>
      <c r="BH528" s="202" t="e" cm="1">
        <f t="array" ref="BH528">IF(CNGE_2024_M3_Secc1!$AO$111=CNGE_2024_M3_Secc1!$AQ$111,O,IF(CNGE_2024_M3_Secc1!U197="",1,0))</f>
        <v>#NAME?</v>
      </c>
      <c r="BI528" s="202" t="e" cm="1">
        <f t="array" ref="BI528">IF(CNGE_2024_M3_Secc1!$AO$111=CNGE_2024_M3_Secc1!$AQ$111,O,IF(CNGE_2024_M3_Secc1!V197="",1,0))</f>
        <v>#NAME?</v>
      </c>
      <c r="BJ528" s="202" t="e" cm="1">
        <f t="array" ref="BJ528">IF(CNGE_2024_M3_Secc1!$AO$111=CNGE_2024_M3_Secc1!$AQ$111,O,IF(CNGE_2024_M3_Secc1!W197="",1,0))</f>
        <v>#NAME?</v>
      </c>
      <c r="BK528" s="202" t="e" cm="1">
        <f t="array" ref="BK528">IF(CNGE_2024_M3_Secc1!$AO$111=CNGE_2024_M3_Secc1!$AQ$111,O,IF(CNGE_2024_M3_Secc1!X197="",1,0))</f>
        <v>#NAME?</v>
      </c>
      <c r="BL528" s="202" t="e" cm="1">
        <f t="array" ref="BL528">IF(CNGE_2024_M3_Secc1!$AO$111=CNGE_2024_M3_Secc1!$AQ$111,O,IF(CNGE_2024_M3_Secc1!Y197="",1,0))</f>
        <v>#NAME?</v>
      </c>
      <c r="BM528" s="202" t="e" cm="1">
        <f t="array" ref="BM528">IF(CNGE_2024_M3_Secc1!$AO$111=CNGE_2024_M3_Secc1!$AQ$111,O,IF(CNGE_2024_M3_Secc1!Z197="",1,0))</f>
        <v>#NAME?</v>
      </c>
      <c r="BN528" s="202" t="e" cm="1">
        <f t="array" ref="BN528">IF(CNGE_2024_M3_Secc1!$AO$111=CNGE_2024_M3_Secc1!$AQ$111,O,IF(CNGE_2024_M3_Secc1!AA197="",1,0))</f>
        <v>#NAME?</v>
      </c>
      <c r="BO528" s="202" t="e" cm="1">
        <f t="array" ref="BO528">IF(CNGE_2024_M3_Secc1!$AO$111=CNGE_2024_M3_Secc1!$AQ$111,O,IF(CNGE_2024_M3_Secc1!AB197="",1,0))</f>
        <v>#NAME?</v>
      </c>
      <c r="BP528" s="202" t="e" cm="1">
        <f t="array" ref="BP528">IF(CNGE_2024_M3_Secc1!$AO$111=CNGE_2024_M3_Secc1!$AQ$111,O,IF(CNGE_2024_M3_Secc1!AC197="",1,0))</f>
        <v>#NAME?</v>
      </c>
      <c r="BQ528" s="202" t="e" cm="1">
        <f t="array" ref="BQ528">IF(CNGE_2024_M3_Secc1!$AO$111=CNGE_2024_M3_Secc1!$AQ$111,O,IF(CNGE_2024_M3_Secc1!AD197="",1,0))</f>
        <v>#NAME?</v>
      </c>
      <c r="BZ528" s="202">
        <f>IF($AH$96=$AJ$96,0,
IF(OR(AND($BS$132="NS",I528&lt;&gt;"NA",OR(I528="NS",I528=0)),AND($BS$132="NA",I528&lt;&gt;"NS",OR(I528="NA",I528=0))),0,
IF(OR(AND($BS$132&lt;&gt;"NS",$BS$132&lt;&gt;"NA",I528&lt;&gt;"NS",I528&lt;&gt;"NA",I528&gt;$BS$132),
AND(I528&gt;0,OR($BS$132="NS",$BS$132="NA")),
AND($BS$132&lt;&gt;"NS",$BS$132&lt;&gt;"NA",$BS$132&gt;=0,I528="NA"),
AND($BS$132&lt;&gt;"NS",$BS$132&lt;&gt;"NA",$BS$132=0,I528="NS")),1,0)))</f>
        <v>0</v>
      </c>
      <c r="CA528" s="202">
        <f t="shared" ref="CA528" si="1482">IF($AH$96=$AJ$96,0,
IF(OR(AND($BS$132="NS",J528&lt;&gt;"NA",OR(J528="NS",J528=0)),AND($BS$132="NA",J528&lt;&gt;"NS",OR(J528="NA",J528=0))),0,
IF(OR(AND($BS$132&lt;&gt;"NS",$BS$132&lt;&gt;"NA",J528&lt;&gt;"NS",J528&lt;&gt;"NA",J528&gt;$BS$132),
AND(J528&gt;0,OR($BS$132="NS",$BS$132="NA")),
AND($BS$132&lt;&gt;"NS",$BS$132&lt;&gt;"NA",$BS$132&gt;=0,J528="NA"),
AND($BS$132&lt;&gt;"NS",$BS$132&lt;&gt;"NA",$BS$132=0,J528="NS")),1,0)))</f>
        <v>0</v>
      </c>
      <c r="CB528" s="202">
        <f t="shared" ref="CB528" si="1483">IF($AH$96=$AJ$96,0,
IF(OR(AND($BS$132="NS",K528&lt;&gt;"NA",OR(K528="NS",K528=0)),AND($BS$132="NA",K528&lt;&gt;"NS",OR(K528="NA",K528=0))),0,
IF(OR(AND($BS$132&lt;&gt;"NS",$BS$132&lt;&gt;"NA",K528&lt;&gt;"NS",K528&lt;&gt;"NA",K528&gt;$BS$132),
AND(K528&gt;0,OR($BS$132="NS",$BS$132="NA")),
AND($BS$132&lt;&gt;"NS",$BS$132&lt;&gt;"NA",$BS$132&gt;=0,K528="NA"),
AND($BS$132&lt;&gt;"NS",$BS$132&lt;&gt;"NA",$BS$132=0,K528="NS")),1,0)))</f>
        <v>0</v>
      </c>
      <c r="CC528" s="202">
        <f t="shared" ref="CC528" si="1484">IF($AH$96=$AJ$96,0,
IF(OR(AND($BS$132="NS",L528&lt;&gt;"NA",OR(L528="NS",L528=0)),AND($BS$132="NA",L528&lt;&gt;"NS",OR(L528="NA",L528=0))),0,
IF(OR(AND($BS$132&lt;&gt;"NS",$BS$132&lt;&gt;"NA",L528&lt;&gt;"NS",L528&lt;&gt;"NA",L528&gt;$BS$132),
AND(L528&gt;0,OR($BS$132="NS",$BS$132="NA")),
AND($BS$132&lt;&gt;"NS",$BS$132&lt;&gt;"NA",$BS$132&gt;=0,L528="NA"),
AND($BS$132&lt;&gt;"NS",$BS$132&lt;&gt;"NA",$BS$132=0,L528="NS")),1,0)))</f>
        <v>0</v>
      </c>
      <c r="CD528" s="202">
        <f t="shared" ref="CD528" si="1485">IF($AH$96=$AJ$96,0,
IF(OR(AND($BS$132="NS",M528&lt;&gt;"NA",OR(M528="NS",M528=0)),AND($BS$132="NA",M528&lt;&gt;"NS",OR(M528="NA",M528=0))),0,
IF(OR(AND($BS$132&lt;&gt;"NS",$BS$132&lt;&gt;"NA",M528&lt;&gt;"NS",M528&lt;&gt;"NA",M528&gt;$BS$132),
AND(M528&gt;0,OR($BS$132="NS",$BS$132="NA")),
AND($BS$132&lt;&gt;"NS",$BS$132&lt;&gt;"NA",$BS$132&gt;=0,M528="NA"),
AND($BS$132&lt;&gt;"NS",$BS$132&lt;&gt;"NA",$BS$132=0,M528="NS")),1,0)))</f>
        <v>0</v>
      </c>
      <c r="CE528" s="202">
        <f t="shared" ref="CE528" si="1486">IF($AH$96=$AJ$96,0,
IF(OR(AND($BS$132="NS",N528&lt;&gt;"NA",OR(N528="NS",N528=0)),AND($BS$132="NA",N528&lt;&gt;"NS",OR(N528="NA",N528=0))),0,
IF(OR(AND($BS$132&lt;&gt;"NS",$BS$132&lt;&gt;"NA",N528&lt;&gt;"NS",N528&lt;&gt;"NA",N528&gt;$BS$132),
AND(N528&gt;0,OR($BS$132="NS",$BS$132="NA")),
AND($BS$132&lt;&gt;"NS",$BS$132&lt;&gt;"NA",$BS$132&gt;=0,N528="NA"),
AND($BS$132&lt;&gt;"NS",$BS$132&lt;&gt;"NA",$BS$132=0,N528="NS")),1,0)))</f>
        <v>0</v>
      </c>
      <c r="CF528" s="202">
        <f t="shared" ref="CF528" si="1487">IF($AH$96=$AJ$96,0,
IF(OR(AND($BS$132="NS",O528&lt;&gt;"NA",OR(O528="NS",O528=0)),AND($BS$132="NA",O528&lt;&gt;"NS",OR(O528="NA",O528=0))),0,
IF(OR(AND($BS$132&lt;&gt;"NS",$BS$132&lt;&gt;"NA",O528&lt;&gt;"NS",O528&lt;&gt;"NA",O528&gt;$BS$132),
AND(O528&gt;0,OR($BS$132="NS",$BS$132="NA")),
AND($BS$132&lt;&gt;"NS",$BS$132&lt;&gt;"NA",$BS$132&gt;=0,O528="NA"),
AND($BS$132&lt;&gt;"NS",$BS$132&lt;&gt;"NA",$BS$132=0,O528="NS")),1,0)))</f>
        <v>0</v>
      </c>
      <c r="CG528" s="202">
        <f t="shared" ref="CG528" si="1488">IF($AH$96=$AJ$96,0,
IF(OR(AND($BS$132="NS",P528&lt;&gt;"NA",OR(P528="NS",P528=0)),AND($BS$132="NA",P528&lt;&gt;"NS",OR(P528="NA",P528=0))),0,
IF(OR(AND($BS$132&lt;&gt;"NS",$BS$132&lt;&gt;"NA",P528&lt;&gt;"NS",P528&lt;&gt;"NA",P528&gt;$BS$132),
AND(P528&gt;0,OR($BS$132="NS",$BS$132="NA")),
AND($BS$132&lt;&gt;"NS",$BS$132&lt;&gt;"NA",$BS$132&gt;=0,P528="NA"),
AND($BS$132&lt;&gt;"NS",$BS$132&lt;&gt;"NA",$BS$132=0,P528="NS")),1,0)))</f>
        <v>0</v>
      </c>
      <c r="CH528" s="202">
        <f t="shared" ref="CH528" si="1489">IF($AH$96=$AJ$96,0,
IF(OR(AND($BS$132="NS",Q528&lt;&gt;"NA",OR(Q528="NS",Q528=0)),AND($BS$132="NA",Q528&lt;&gt;"NS",OR(Q528="NA",Q528=0))),0,
IF(OR(AND($BS$132&lt;&gt;"NS",$BS$132&lt;&gt;"NA",Q528&lt;&gt;"NS",Q528&lt;&gt;"NA",Q528&gt;$BS$132),
AND(Q528&gt;0,OR($BS$132="NS",$BS$132="NA")),
AND($BS$132&lt;&gt;"NS",$BS$132&lt;&gt;"NA",$BS$132&gt;=0,Q528="NA"),
AND($BS$132&lt;&gt;"NS",$BS$132&lt;&gt;"NA",$BS$132=0,Q528="NS")),1,0)))</f>
        <v>0</v>
      </c>
      <c r="CI528" s="202">
        <f t="shared" ref="CI528" si="1490">IF($AH$96=$AJ$96,0,
IF(OR(AND($BS$132="NS",R528&lt;&gt;"NA",OR(R528="NS",R528=0)),AND($BS$132="NA",R528&lt;&gt;"NS",OR(R528="NA",R528=0))),0,
IF(OR(AND($BS$132&lt;&gt;"NS",$BS$132&lt;&gt;"NA",R528&lt;&gt;"NS",R528&lt;&gt;"NA",R528&gt;$BS$132),
AND(R528&gt;0,OR($BS$132="NS",$BS$132="NA")),
AND($BS$132&lt;&gt;"NS",$BS$132&lt;&gt;"NA",$BS$132&gt;=0,R528="NA"),
AND($BS$132&lt;&gt;"NS",$BS$132&lt;&gt;"NA",$BS$132=0,R528="NS")),1,0)))</f>
        <v>0</v>
      </c>
      <c r="CJ528" s="202">
        <f t="shared" ref="CJ528" si="1491">IF($AH$96=$AJ$96,0,
IF(OR(AND($BS$132="NS",S528&lt;&gt;"NA",OR(S528="NS",S528=0)),AND($BS$132="NA",S528&lt;&gt;"NS",OR(S528="NA",S528=0))),0,
IF(OR(AND($BS$132&lt;&gt;"NS",$BS$132&lt;&gt;"NA",S528&lt;&gt;"NS",S528&lt;&gt;"NA",S528&gt;$BS$132),
AND(S528&gt;0,OR($BS$132="NS",$BS$132="NA")),
AND($BS$132&lt;&gt;"NS",$BS$132&lt;&gt;"NA",$BS$132&gt;=0,S528="NA"),
AND($BS$132&lt;&gt;"NS",$BS$132&lt;&gt;"NA",$BS$132=0,S528="NS")),1,0)))</f>
        <v>0</v>
      </c>
      <c r="CK528" s="202">
        <f t="shared" ref="CK528" si="1492">IF($AH$96=$AJ$96,0,
IF(OR(AND($BS$132="NS",T528&lt;&gt;"NA",OR(T528="NS",T528=0)),AND($BS$132="NA",T528&lt;&gt;"NS",OR(T528="NA",T528=0))),0,
IF(OR(AND($BS$132&lt;&gt;"NS",$BS$132&lt;&gt;"NA",T528&lt;&gt;"NS",T528&lt;&gt;"NA",T528&gt;$BS$132),
AND(T528&gt;0,OR($BS$132="NS",$BS$132="NA")),
AND($BS$132&lt;&gt;"NS",$BS$132&lt;&gt;"NA",$BS$132&gt;=0,T528="NA"),
AND($BS$132&lt;&gt;"NS",$BS$132&lt;&gt;"NA",$BS$132=0,T528="NS")),1,0)))</f>
        <v>0</v>
      </c>
      <c r="CL528" s="202">
        <f t="shared" ref="CL528" si="1493">IF($AH$96=$AJ$96,0,
IF(OR(AND($BS$132="NS",U528&lt;&gt;"NA",OR(U528="NS",U528=0)),AND($BS$132="NA",U528&lt;&gt;"NS",OR(U528="NA",U528=0))),0,
IF(OR(AND($BS$132&lt;&gt;"NS",$BS$132&lt;&gt;"NA",U528&lt;&gt;"NS",U528&lt;&gt;"NA",U528&gt;$BS$132),
AND(U528&gt;0,OR($BS$132="NS",$BS$132="NA")),
AND($BS$132&lt;&gt;"NS",$BS$132&lt;&gt;"NA",$BS$132&gt;=0,U528="NA"),
AND($BS$132&lt;&gt;"NS",$BS$132&lt;&gt;"NA",$BS$132=0,U528="NS")),1,0)))</f>
        <v>0</v>
      </c>
      <c r="CM528" s="202">
        <f t="shared" ref="CM528" si="1494">IF($AH$96=$AJ$96,0,
IF(OR(AND($BS$132="NS",V528&lt;&gt;"NA",OR(V528="NS",V528=0)),AND($BS$132="NA",V528&lt;&gt;"NS",OR(V528="NA",V528=0))),0,
IF(OR(AND($BS$132&lt;&gt;"NS",$BS$132&lt;&gt;"NA",V528&lt;&gt;"NS",V528&lt;&gt;"NA",V528&gt;$BS$132),
AND(V528&gt;0,OR($BS$132="NS",$BS$132="NA")),
AND($BS$132&lt;&gt;"NS",$BS$132&lt;&gt;"NA",$BS$132&gt;=0,V528="NA"),
AND($BS$132&lt;&gt;"NS",$BS$132&lt;&gt;"NA",$BS$132=0,V528="NS")),1,0)))</f>
        <v>0</v>
      </c>
      <c r="CN528" s="202">
        <f t="shared" ref="CN528" si="1495">IF($AH$96=$AJ$96,0,
IF(OR(AND($BS$132="NS",W528&lt;&gt;"NA",OR(W528="NS",W528=0)),AND($BS$132="NA",W528&lt;&gt;"NS",OR(W528="NA",W528=0))),0,
IF(OR(AND($BS$132&lt;&gt;"NS",$BS$132&lt;&gt;"NA",W528&lt;&gt;"NS",W528&lt;&gt;"NA",W528&gt;$BS$132),
AND(W528&gt;0,OR($BS$132="NS",$BS$132="NA")),
AND($BS$132&lt;&gt;"NS",$BS$132&lt;&gt;"NA",$BS$132&gt;=0,W528="NA"),
AND($BS$132&lt;&gt;"NS",$BS$132&lt;&gt;"NA",$BS$132=0,W528="NS")),1,0)))</f>
        <v>0</v>
      </c>
      <c r="CO528" s="202">
        <f t="shared" ref="CO528" si="1496">IF($AH$96=$AJ$96,0,
IF(OR(AND($BS$132="NS",X528&lt;&gt;"NA",OR(X528="NS",X528=0)),AND($BS$132="NA",X528&lt;&gt;"NS",OR(X528="NA",X528=0))),0,
IF(OR(AND($BS$132&lt;&gt;"NS",$BS$132&lt;&gt;"NA",X528&lt;&gt;"NS",X528&lt;&gt;"NA",X528&gt;$BS$132),
AND(X528&gt;0,OR($BS$132="NS",$BS$132="NA")),
AND($BS$132&lt;&gt;"NS",$BS$132&lt;&gt;"NA",$BS$132&gt;=0,X528="NA"),
AND($BS$132&lt;&gt;"NS",$BS$132&lt;&gt;"NA",$BS$132=0,X528="NS")),1,0)))</f>
        <v>0</v>
      </c>
      <c r="CP528" s="202">
        <f t="shared" ref="CP528" si="1497">IF($AH$96=$AJ$96,0,
IF(OR(AND($BS$132="NS",Y528&lt;&gt;"NA",OR(Y528="NS",Y528=0)),AND($BS$132="NA",Y528&lt;&gt;"NS",OR(Y528="NA",Y528=0))),0,
IF(OR(AND($BS$132&lt;&gt;"NS",$BS$132&lt;&gt;"NA",Y528&lt;&gt;"NS",Y528&lt;&gt;"NA",Y528&gt;$BS$132),
AND(Y528&gt;0,OR($BS$132="NS",$BS$132="NA")),
AND($BS$132&lt;&gt;"NS",$BS$132&lt;&gt;"NA",$BS$132&gt;=0,Y528="NA"),
AND($BS$132&lt;&gt;"NS",$BS$132&lt;&gt;"NA",$BS$132=0,Y528="NS")),1,0)))</f>
        <v>0</v>
      </c>
      <c r="CQ528" s="202">
        <f t="shared" ref="CQ528" si="1498">IF($AH$96=$AJ$96,0,
IF(OR(AND($BS$132="NS",Z528&lt;&gt;"NA",OR(Z528="NS",Z528=0)),AND($BS$132="NA",Z528&lt;&gt;"NS",OR(Z528="NA",Z528=0))),0,
IF(OR(AND($BS$132&lt;&gt;"NS",$BS$132&lt;&gt;"NA",Z528&lt;&gt;"NS",Z528&lt;&gt;"NA",Z528&gt;$BS$132),
AND(Z528&gt;0,OR($BS$132="NS",$BS$132="NA")),
AND($BS$132&lt;&gt;"NS",$BS$132&lt;&gt;"NA",$BS$132&gt;=0,Z528="NA"),
AND($BS$132&lt;&gt;"NS",$BS$132&lt;&gt;"NA",$BS$132=0,Z528="NS")),1,0)))</f>
        <v>0</v>
      </c>
      <c r="CR528" s="202">
        <f t="shared" ref="CR528" si="1499">IF($AH$96=$AJ$96,0,
IF(OR(AND($BS$132="NS",AA528&lt;&gt;"NA",OR(AA528="NS",AA528=0)),AND($BS$132="NA",AA528&lt;&gt;"NS",OR(AA528="NA",AA528=0))),0,
IF(OR(AND($BS$132&lt;&gt;"NS",$BS$132&lt;&gt;"NA",AA528&lt;&gt;"NS",AA528&lt;&gt;"NA",AA528&gt;$BS$132),
AND(AA528&gt;0,OR($BS$132="NS",$BS$132="NA")),
AND($BS$132&lt;&gt;"NS",$BS$132&lt;&gt;"NA",$BS$132&gt;=0,AA528="NA"),
AND($BS$132&lt;&gt;"NS",$BS$132&lt;&gt;"NA",$BS$132=0,AA528="NS")),1,0)))</f>
        <v>0</v>
      </c>
      <c r="CS528" s="202">
        <f t="shared" ref="CS528" si="1500">IF($AH$96=$AJ$96,0,
IF(OR(AND($BS$132="NS",AB528&lt;&gt;"NA",OR(AB528="NS",AB528=0)),AND($BS$132="NA",AB528&lt;&gt;"NS",OR(AB528="NA",AB528=0))),0,
IF(OR(AND($BS$132&lt;&gt;"NS",$BS$132&lt;&gt;"NA",AB528&lt;&gt;"NS",AB528&lt;&gt;"NA",AB528&gt;$BS$132),
AND(AB528&gt;0,OR($BS$132="NS",$BS$132="NA")),
AND($BS$132&lt;&gt;"NS",$BS$132&lt;&gt;"NA",$BS$132&gt;=0,AB528="NA"),
AND($BS$132&lt;&gt;"NS",$BS$132&lt;&gt;"NA",$BS$132=0,AB528="NS")),1,0)))</f>
        <v>0</v>
      </c>
      <c r="CT528" s="202">
        <f t="shared" ref="CT528" si="1501">IF($AH$96=$AJ$96,0,
IF(OR(AND($BS$132="NS",AC528&lt;&gt;"NA",OR(AC528="NS",AC528=0)),AND($BS$132="NA",AC528&lt;&gt;"NS",OR(AC528="NA",AC528=0))),0,
IF(OR(AND($BS$132&lt;&gt;"NS",$BS$132&lt;&gt;"NA",AC528&lt;&gt;"NS",AC528&lt;&gt;"NA",AC528&gt;$BS$132),
AND(AC528&gt;0,OR($BS$132="NS",$BS$132="NA")),
AND($BS$132&lt;&gt;"NS",$BS$132&lt;&gt;"NA",$BS$132&gt;=0,AC528="NA"),
AND($BS$132&lt;&gt;"NS",$BS$132&lt;&gt;"NA",$BS$132=0,AC528="NS")),1,0)))</f>
        <v>0</v>
      </c>
      <c r="CU528" s="202">
        <f t="shared" ref="CU528" si="1502">IF($AH$96=$AJ$96,0,
IF(OR(AND($BS$132="NS",AD528&lt;&gt;"NA",OR(AD528="NS",AD528=0)),AND($BS$132="NA",AD528&lt;&gt;"NS",OR(AD528="NA",AD528=0))),0,
IF(OR(AND($BS$132&lt;&gt;"NS",$BS$132&lt;&gt;"NA",AD528&lt;&gt;"NS",AD528&lt;&gt;"NA",AD528&gt;$BS$132),
AND(AD528&gt;0,OR($BS$132="NS",$BS$132="NA")),
AND($BS$132&lt;&gt;"NS",$BS$132&lt;&gt;"NA",$BS$132&gt;=0,AD528="NA"),
AND($BS$132&lt;&gt;"NS",$BS$132&lt;&gt;"NA",$BS$132=0,AD528="NS")),1,0)))</f>
        <v>0</v>
      </c>
      <c r="CY528" s="563">
        <f t="shared" si="935"/>
        <v>0</v>
      </c>
      <c r="CZ528" s="563"/>
    </row>
    <row r="529" spans="1:104" s="211" customFormat="1" ht="15" customHeight="1">
      <c r="A529" s="18"/>
      <c r="B529" s="51"/>
      <c r="C529" s="48" t="s">
        <v>5028</v>
      </c>
      <c r="D529" s="580" t="str">
        <f>IF(CNGE_2024_M3_Secc1!D80="","",CNGE_2024_M3_Secc1!D80)</f>
        <v/>
      </c>
      <c r="E529" s="580"/>
      <c r="F529" s="580"/>
      <c r="G529" s="580"/>
      <c r="H529" s="580"/>
      <c r="I529" s="103"/>
      <c r="J529" s="103"/>
      <c r="K529" s="103"/>
      <c r="L529" s="103"/>
      <c r="M529" s="103"/>
      <c r="N529" s="103"/>
      <c r="O529" s="103"/>
      <c r="P529" s="103"/>
      <c r="Q529" s="103"/>
      <c r="R529" s="103"/>
      <c r="S529" s="103"/>
      <c r="T529" s="103"/>
      <c r="U529" s="103"/>
      <c r="V529" s="103"/>
      <c r="W529" s="103"/>
      <c r="X529" s="103"/>
      <c r="Y529" s="103"/>
      <c r="Z529" s="103"/>
      <c r="AA529" s="103"/>
      <c r="AB529" s="103"/>
      <c r="AC529" s="103"/>
      <c r="AD529" s="103"/>
      <c r="AE529" s="213"/>
      <c r="AF529" s="210"/>
      <c r="AV529" s="202" t="e" cm="1">
        <f t="array" ref="AV529">IF(CNGE_2024_M3_Secc1!$AO$111=CNGE_2024_M3_Secc1!$AQ$111,O,IF(CNGE_2024_M3_Secc1!I198="",1,0))</f>
        <v>#NAME?</v>
      </c>
      <c r="AW529" s="202" t="e" cm="1">
        <f t="array" ref="AW529">IF(CNGE_2024_M3_Secc1!$AO$111=CNGE_2024_M3_Secc1!$AQ$111,O,IF(CNGE_2024_M3_Secc1!J198="",1,0))</f>
        <v>#NAME?</v>
      </c>
      <c r="AX529" s="202" t="e" cm="1">
        <f t="array" ref="AX529">IF(CNGE_2024_M3_Secc1!$AO$111=CNGE_2024_M3_Secc1!$AQ$111,O,IF(CNGE_2024_M3_Secc1!K198="",1,0))</f>
        <v>#NAME?</v>
      </c>
      <c r="AY529" s="202" t="e" cm="1">
        <f t="array" ref="AY529">IF(CNGE_2024_M3_Secc1!$AO$111=CNGE_2024_M3_Secc1!$AQ$111,O,IF(CNGE_2024_M3_Secc1!L198="",1,0))</f>
        <v>#NAME?</v>
      </c>
      <c r="AZ529" s="202" t="e" cm="1">
        <f t="array" ref="AZ529">IF(CNGE_2024_M3_Secc1!$AO$111=CNGE_2024_M3_Secc1!$AQ$111,O,IF(CNGE_2024_M3_Secc1!M198="",1,0))</f>
        <v>#NAME?</v>
      </c>
      <c r="BA529" s="202" t="e" cm="1">
        <f t="array" ref="BA529">IF(CNGE_2024_M3_Secc1!$AO$111=CNGE_2024_M3_Secc1!$AQ$111,O,IF(CNGE_2024_M3_Secc1!N198="",1,0))</f>
        <v>#NAME?</v>
      </c>
      <c r="BB529" s="202" t="e" cm="1">
        <f t="array" ref="BB529">IF(CNGE_2024_M3_Secc1!$AO$111=CNGE_2024_M3_Secc1!$AQ$111,O,IF(CNGE_2024_M3_Secc1!O198="",1,0))</f>
        <v>#NAME?</v>
      </c>
      <c r="BC529" s="202" t="e" cm="1">
        <f t="array" ref="BC529">IF(CNGE_2024_M3_Secc1!$AO$111=CNGE_2024_M3_Secc1!$AQ$111,O,IF(CNGE_2024_M3_Secc1!P198="",1,0))</f>
        <v>#NAME?</v>
      </c>
      <c r="BD529" s="202" t="e" cm="1">
        <f t="array" ref="BD529">IF(CNGE_2024_M3_Secc1!$AO$111=CNGE_2024_M3_Secc1!$AQ$111,O,IF(CNGE_2024_M3_Secc1!Q198="",1,0))</f>
        <v>#NAME?</v>
      </c>
      <c r="BE529" s="202" t="e" cm="1">
        <f t="array" ref="BE529">IF(CNGE_2024_M3_Secc1!$AO$111=CNGE_2024_M3_Secc1!$AQ$111,O,IF(CNGE_2024_M3_Secc1!R198="",1,0))</f>
        <v>#NAME?</v>
      </c>
      <c r="BF529" s="202" t="e" cm="1">
        <f t="array" ref="BF529">IF(CNGE_2024_M3_Secc1!$AO$111=CNGE_2024_M3_Secc1!$AQ$111,O,IF(CNGE_2024_M3_Secc1!S198="",1,0))</f>
        <v>#NAME?</v>
      </c>
      <c r="BG529" s="202" t="e" cm="1">
        <f t="array" ref="BG529">IF(CNGE_2024_M3_Secc1!$AO$111=CNGE_2024_M3_Secc1!$AQ$111,O,IF(CNGE_2024_M3_Secc1!T198="",1,0))</f>
        <v>#NAME?</v>
      </c>
      <c r="BH529" s="202" t="e" cm="1">
        <f t="array" ref="BH529">IF(CNGE_2024_M3_Secc1!$AO$111=CNGE_2024_M3_Secc1!$AQ$111,O,IF(CNGE_2024_M3_Secc1!U198="",1,0))</f>
        <v>#NAME?</v>
      </c>
      <c r="BI529" s="202" t="e" cm="1">
        <f t="array" ref="BI529">IF(CNGE_2024_M3_Secc1!$AO$111=CNGE_2024_M3_Secc1!$AQ$111,O,IF(CNGE_2024_M3_Secc1!V198="",1,0))</f>
        <v>#NAME?</v>
      </c>
      <c r="BJ529" s="202" t="e" cm="1">
        <f t="array" ref="BJ529">IF(CNGE_2024_M3_Secc1!$AO$111=CNGE_2024_M3_Secc1!$AQ$111,O,IF(CNGE_2024_M3_Secc1!W198="",1,0))</f>
        <v>#NAME?</v>
      </c>
      <c r="BK529" s="202" t="e" cm="1">
        <f t="array" ref="BK529">IF(CNGE_2024_M3_Secc1!$AO$111=CNGE_2024_M3_Secc1!$AQ$111,O,IF(CNGE_2024_M3_Secc1!X198="",1,0))</f>
        <v>#NAME?</v>
      </c>
      <c r="BL529" s="202" t="e" cm="1">
        <f t="array" ref="BL529">IF(CNGE_2024_M3_Secc1!$AO$111=CNGE_2024_M3_Secc1!$AQ$111,O,IF(CNGE_2024_M3_Secc1!Y198="",1,0))</f>
        <v>#NAME?</v>
      </c>
      <c r="BM529" s="202" t="e" cm="1">
        <f t="array" ref="BM529">IF(CNGE_2024_M3_Secc1!$AO$111=CNGE_2024_M3_Secc1!$AQ$111,O,IF(CNGE_2024_M3_Secc1!Z198="",1,0))</f>
        <v>#NAME?</v>
      </c>
      <c r="BN529" s="202" t="e" cm="1">
        <f t="array" ref="BN529">IF(CNGE_2024_M3_Secc1!$AO$111=CNGE_2024_M3_Secc1!$AQ$111,O,IF(CNGE_2024_M3_Secc1!AA198="",1,0))</f>
        <v>#NAME?</v>
      </c>
      <c r="BO529" s="202" t="e" cm="1">
        <f t="array" ref="BO529">IF(CNGE_2024_M3_Secc1!$AO$111=CNGE_2024_M3_Secc1!$AQ$111,O,IF(CNGE_2024_M3_Secc1!AB198="",1,0))</f>
        <v>#NAME?</v>
      </c>
      <c r="BP529" s="202" t="e" cm="1">
        <f t="array" ref="BP529">IF(CNGE_2024_M3_Secc1!$AO$111=CNGE_2024_M3_Secc1!$AQ$111,O,IF(CNGE_2024_M3_Secc1!AC198="",1,0))</f>
        <v>#NAME?</v>
      </c>
      <c r="BQ529" s="202" t="e" cm="1">
        <f t="array" ref="BQ529">IF(CNGE_2024_M3_Secc1!$AO$111=CNGE_2024_M3_Secc1!$AQ$111,O,IF(CNGE_2024_M3_Secc1!AD198="",1,0))</f>
        <v>#NAME?</v>
      </c>
      <c r="BZ529" s="202">
        <f>IF($AH$96=$AJ$96,0,
IF(OR(AND($BS$133="NS",I529&lt;&gt;"NA",OR(I529="NS",I529=0)),AND($BS$133="NA",I529&lt;&gt;"NS",OR(I529="NA",I529=0))),0,
IF(OR(AND($BS$133&lt;&gt;"NS",$BS$133&lt;&gt;"NA",I529&lt;&gt;"NS",I529&lt;&gt;"NA",I529&gt;$BS$133),
AND(I529&gt;0,OR($BS$133="NS",$BS$133="NA")),
AND($BS$133&lt;&gt;"NS",$BS$133&lt;&gt;"NA",$BS$133&gt;=0,I529="NA"),
AND($BS$133&lt;&gt;"NS",$BS$133&lt;&gt;"NA",$BS$133=0,I529="NS")),1,0)))</f>
        <v>0</v>
      </c>
      <c r="CA529" s="202">
        <f t="shared" ref="CA529" si="1503">IF($AH$96=$AJ$96,0,
IF(OR(AND($BS$133="NS",J529&lt;&gt;"NA",OR(J529="NS",J529=0)),AND($BS$133="NA",J529&lt;&gt;"NS",OR(J529="NA",J529=0))),0,
IF(OR(AND($BS$133&lt;&gt;"NS",$BS$133&lt;&gt;"NA",J529&lt;&gt;"NS",J529&lt;&gt;"NA",J529&gt;$BS$133),
AND(J529&gt;0,OR($BS$133="NS",$BS$133="NA")),
AND($BS$133&lt;&gt;"NS",$BS$133&lt;&gt;"NA",$BS$133&gt;=0,J529="NA"),
AND($BS$133&lt;&gt;"NS",$BS$133&lt;&gt;"NA",$BS$133=0,J529="NS")),1,0)))</f>
        <v>0</v>
      </c>
      <c r="CB529" s="202">
        <f t="shared" ref="CB529" si="1504">IF($AH$96=$AJ$96,0,
IF(OR(AND($BS$133="NS",K529&lt;&gt;"NA",OR(K529="NS",K529=0)),AND($BS$133="NA",K529&lt;&gt;"NS",OR(K529="NA",K529=0))),0,
IF(OR(AND($BS$133&lt;&gt;"NS",$BS$133&lt;&gt;"NA",K529&lt;&gt;"NS",K529&lt;&gt;"NA",K529&gt;$BS$133),
AND(K529&gt;0,OR($BS$133="NS",$BS$133="NA")),
AND($BS$133&lt;&gt;"NS",$BS$133&lt;&gt;"NA",$BS$133&gt;=0,K529="NA"),
AND($BS$133&lt;&gt;"NS",$BS$133&lt;&gt;"NA",$BS$133=0,K529="NS")),1,0)))</f>
        <v>0</v>
      </c>
      <c r="CC529" s="202">
        <f t="shared" ref="CC529" si="1505">IF($AH$96=$AJ$96,0,
IF(OR(AND($BS$133="NS",L529&lt;&gt;"NA",OR(L529="NS",L529=0)),AND($BS$133="NA",L529&lt;&gt;"NS",OR(L529="NA",L529=0))),0,
IF(OR(AND($BS$133&lt;&gt;"NS",$BS$133&lt;&gt;"NA",L529&lt;&gt;"NS",L529&lt;&gt;"NA",L529&gt;$BS$133),
AND(L529&gt;0,OR($BS$133="NS",$BS$133="NA")),
AND($BS$133&lt;&gt;"NS",$BS$133&lt;&gt;"NA",$BS$133&gt;=0,L529="NA"),
AND($BS$133&lt;&gt;"NS",$BS$133&lt;&gt;"NA",$BS$133=0,L529="NS")),1,0)))</f>
        <v>0</v>
      </c>
      <c r="CD529" s="202">
        <f t="shared" ref="CD529" si="1506">IF($AH$96=$AJ$96,0,
IF(OR(AND($BS$133="NS",M529&lt;&gt;"NA",OR(M529="NS",M529=0)),AND($BS$133="NA",M529&lt;&gt;"NS",OR(M529="NA",M529=0))),0,
IF(OR(AND($BS$133&lt;&gt;"NS",$BS$133&lt;&gt;"NA",M529&lt;&gt;"NS",M529&lt;&gt;"NA",M529&gt;$BS$133),
AND(M529&gt;0,OR($BS$133="NS",$BS$133="NA")),
AND($BS$133&lt;&gt;"NS",$BS$133&lt;&gt;"NA",$BS$133&gt;=0,M529="NA"),
AND($BS$133&lt;&gt;"NS",$BS$133&lt;&gt;"NA",$BS$133=0,M529="NS")),1,0)))</f>
        <v>0</v>
      </c>
      <c r="CE529" s="202">
        <f t="shared" ref="CE529" si="1507">IF($AH$96=$AJ$96,0,
IF(OR(AND($BS$133="NS",N529&lt;&gt;"NA",OR(N529="NS",N529=0)),AND($BS$133="NA",N529&lt;&gt;"NS",OR(N529="NA",N529=0))),0,
IF(OR(AND($BS$133&lt;&gt;"NS",$BS$133&lt;&gt;"NA",N529&lt;&gt;"NS",N529&lt;&gt;"NA",N529&gt;$BS$133),
AND(N529&gt;0,OR($BS$133="NS",$BS$133="NA")),
AND($BS$133&lt;&gt;"NS",$BS$133&lt;&gt;"NA",$BS$133&gt;=0,N529="NA"),
AND($BS$133&lt;&gt;"NS",$BS$133&lt;&gt;"NA",$BS$133=0,N529="NS")),1,0)))</f>
        <v>0</v>
      </c>
      <c r="CF529" s="202">
        <f t="shared" ref="CF529" si="1508">IF($AH$96=$AJ$96,0,
IF(OR(AND($BS$133="NS",O529&lt;&gt;"NA",OR(O529="NS",O529=0)),AND($BS$133="NA",O529&lt;&gt;"NS",OR(O529="NA",O529=0))),0,
IF(OR(AND($BS$133&lt;&gt;"NS",$BS$133&lt;&gt;"NA",O529&lt;&gt;"NS",O529&lt;&gt;"NA",O529&gt;$BS$133),
AND(O529&gt;0,OR($BS$133="NS",$BS$133="NA")),
AND($BS$133&lt;&gt;"NS",$BS$133&lt;&gt;"NA",$BS$133&gt;=0,O529="NA"),
AND($BS$133&lt;&gt;"NS",$BS$133&lt;&gt;"NA",$BS$133=0,O529="NS")),1,0)))</f>
        <v>0</v>
      </c>
      <c r="CG529" s="202">
        <f t="shared" ref="CG529" si="1509">IF($AH$96=$AJ$96,0,
IF(OR(AND($BS$133="NS",P529&lt;&gt;"NA",OR(P529="NS",P529=0)),AND($BS$133="NA",P529&lt;&gt;"NS",OR(P529="NA",P529=0))),0,
IF(OR(AND($BS$133&lt;&gt;"NS",$BS$133&lt;&gt;"NA",P529&lt;&gt;"NS",P529&lt;&gt;"NA",P529&gt;$BS$133),
AND(P529&gt;0,OR($BS$133="NS",$BS$133="NA")),
AND($BS$133&lt;&gt;"NS",$BS$133&lt;&gt;"NA",$BS$133&gt;=0,P529="NA"),
AND($BS$133&lt;&gt;"NS",$BS$133&lt;&gt;"NA",$BS$133=0,P529="NS")),1,0)))</f>
        <v>0</v>
      </c>
      <c r="CH529" s="202">
        <f t="shared" ref="CH529" si="1510">IF($AH$96=$AJ$96,0,
IF(OR(AND($BS$133="NS",Q529&lt;&gt;"NA",OR(Q529="NS",Q529=0)),AND($BS$133="NA",Q529&lt;&gt;"NS",OR(Q529="NA",Q529=0))),0,
IF(OR(AND($BS$133&lt;&gt;"NS",$BS$133&lt;&gt;"NA",Q529&lt;&gt;"NS",Q529&lt;&gt;"NA",Q529&gt;$BS$133),
AND(Q529&gt;0,OR($BS$133="NS",$BS$133="NA")),
AND($BS$133&lt;&gt;"NS",$BS$133&lt;&gt;"NA",$BS$133&gt;=0,Q529="NA"),
AND($BS$133&lt;&gt;"NS",$BS$133&lt;&gt;"NA",$BS$133=0,Q529="NS")),1,0)))</f>
        <v>0</v>
      </c>
      <c r="CI529" s="202">
        <f t="shared" ref="CI529" si="1511">IF($AH$96=$AJ$96,0,
IF(OR(AND($BS$133="NS",R529&lt;&gt;"NA",OR(R529="NS",R529=0)),AND($BS$133="NA",R529&lt;&gt;"NS",OR(R529="NA",R529=0))),0,
IF(OR(AND($BS$133&lt;&gt;"NS",$BS$133&lt;&gt;"NA",R529&lt;&gt;"NS",R529&lt;&gt;"NA",R529&gt;$BS$133),
AND(R529&gt;0,OR($BS$133="NS",$BS$133="NA")),
AND($BS$133&lt;&gt;"NS",$BS$133&lt;&gt;"NA",$BS$133&gt;=0,R529="NA"),
AND($BS$133&lt;&gt;"NS",$BS$133&lt;&gt;"NA",$BS$133=0,R529="NS")),1,0)))</f>
        <v>0</v>
      </c>
      <c r="CJ529" s="202">
        <f t="shared" ref="CJ529" si="1512">IF($AH$96=$AJ$96,0,
IF(OR(AND($BS$133="NS",S529&lt;&gt;"NA",OR(S529="NS",S529=0)),AND($BS$133="NA",S529&lt;&gt;"NS",OR(S529="NA",S529=0))),0,
IF(OR(AND($BS$133&lt;&gt;"NS",$BS$133&lt;&gt;"NA",S529&lt;&gt;"NS",S529&lt;&gt;"NA",S529&gt;$BS$133),
AND(S529&gt;0,OR($BS$133="NS",$BS$133="NA")),
AND($BS$133&lt;&gt;"NS",$BS$133&lt;&gt;"NA",$BS$133&gt;=0,S529="NA"),
AND($BS$133&lt;&gt;"NS",$BS$133&lt;&gt;"NA",$BS$133=0,S529="NS")),1,0)))</f>
        <v>0</v>
      </c>
      <c r="CK529" s="202">
        <f t="shared" ref="CK529" si="1513">IF($AH$96=$AJ$96,0,
IF(OR(AND($BS$133="NS",T529&lt;&gt;"NA",OR(T529="NS",T529=0)),AND($BS$133="NA",T529&lt;&gt;"NS",OR(T529="NA",T529=0))),0,
IF(OR(AND($BS$133&lt;&gt;"NS",$BS$133&lt;&gt;"NA",T529&lt;&gt;"NS",T529&lt;&gt;"NA",T529&gt;$BS$133),
AND(T529&gt;0,OR($BS$133="NS",$BS$133="NA")),
AND($BS$133&lt;&gt;"NS",$BS$133&lt;&gt;"NA",$BS$133&gt;=0,T529="NA"),
AND($BS$133&lt;&gt;"NS",$BS$133&lt;&gt;"NA",$BS$133=0,T529="NS")),1,0)))</f>
        <v>0</v>
      </c>
      <c r="CL529" s="202">
        <f t="shared" ref="CL529" si="1514">IF($AH$96=$AJ$96,0,
IF(OR(AND($BS$133="NS",U529&lt;&gt;"NA",OR(U529="NS",U529=0)),AND($BS$133="NA",U529&lt;&gt;"NS",OR(U529="NA",U529=0))),0,
IF(OR(AND($BS$133&lt;&gt;"NS",$BS$133&lt;&gt;"NA",U529&lt;&gt;"NS",U529&lt;&gt;"NA",U529&gt;$BS$133),
AND(U529&gt;0,OR($BS$133="NS",$BS$133="NA")),
AND($BS$133&lt;&gt;"NS",$BS$133&lt;&gt;"NA",$BS$133&gt;=0,U529="NA"),
AND($BS$133&lt;&gt;"NS",$BS$133&lt;&gt;"NA",$BS$133=0,U529="NS")),1,0)))</f>
        <v>0</v>
      </c>
      <c r="CM529" s="202">
        <f t="shared" ref="CM529" si="1515">IF($AH$96=$AJ$96,0,
IF(OR(AND($BS$133="NS",V529&lt;&gt;"NA",OR(V529="NS",V529=0)),AND($BS$133="NA",V529&lt;&gt;"NS",OR(V529="NA",V529=0))),0,
IF(OR(AND($BS$133&lt;&gt;"NS",$BS$133&lt;&gt;"NA",V529&lt;&gt;"NS",V529&lt;&gt;"NA",V529&gt;$BS$133),
AND(V529&gt;0,OR($BS$133="NS",$BS$133="NA")),
AND($BS$133&lt;&gt;"NS",$BS$133&lt;&gt;"NA",$BS$133&gt;=0,V529="NA"),
AND($BS$133&lt;&gt;"NS",$BS$133&lt;&gt;"NA",$BS$133=0,V529="NS")),1,0)))</f>
        <v>0</v>
      </c>
      <c r="CN529" s="202">
        <f t="shared" ref="CN529" si="1516">IF($AH$96=$AJ$96,0,
IF(OR(AND($BS$133="NS",W529&lt;&gt;"NA",OR(W529="NS",W529=0)),AND($BS$133="NA",W529&lt;&gt;"NS",OR(W529="NA",W529=0))),0,
IF(OR(AND($BS$133&lt;&gt;"NS",$BS$133&lt;&gt;"NA",W529&lt;&gt;"NS",W529&lt;&gt;"NA",W529&gt;$BS$133),
AND(W529&gt;0,OR($BS$133="NS",$BS$133="NA")),
AND($BS$133&lt;&gt;"NS",$BS$133&lt;&gt;"NA",$BS$133&gt;=0,W529="NA"),
AND($BS$133&lt;&gt;"NS",$BS$133&lt;&gt;"NA",$BS$133=0,W529="NS")),1,0)))</f>
        <v>0</v>
      </c>
      <c r="CO529" s="202">
        <f t="shared" ref="CO529" si="1517">IF($AH$96=$AJ$96,0,
IF(OR(AND($BS$133="NS",X529&lt;&gt;"NA",OR(X529="NS",X529=0)),AND($BS$133="NA",X529&lt;&gt;"NS",OR(X529="NA",X529=0))),0,
IF(OR(AND($BS$133&lt;&gt;"NS",$BS$133&lt;&gt;"NA",X529&lt;&gt;"NS",X529&lt;&gt;"NA",X529&gt;$BS$133),
AND(X529&gt;0,OR($BS$133="NS",$BS$133="NA")),
AND($BS$133&lt;&gt;"NS",$BS$133&lt;&gt;"NA",$BS$133&gt;=0,X529="NA"),
AND($BS$133&lt;&gt;"NS",$BS$133&lt;&gt;"NA",$BS$133=0,X529="NS")),1,0)))</f>
        <v>0</v>
      </c>
      <c r="CP529" s="202">
        <f t="shared" ref="CP529" si="1518">IF($AH$96=$AJ$96,0,
IF(OR(AND($BS$133="NS",Y529&lt;&gt;"NA",OR(Y529="NS",Y529=0)),AND($BS$133="NA",Y529&lt;&gt;"NS",OR(Y529="NA",Y529=0))),0,
IF(OR(AND($BS$133&lt;&gt;"NS",$BS$133&lt;&gt;"NA",Y529&lt;&gt;"NS",Y529&lt;&gt;"NA",Y529&gt;$BS$133),
AND(Y529&gt;0,OR($BS$133="NS",$BS$133="NA")),
AND($BS$133&lt;&gt;"NS",$BS$133&lt;&gt;"NA",$BS$133&gt;=0,Y529="NA"),
AND($BS$133&lt;&gt;"NS",$BS$133&lt;&gt;"NA",$BS$133=0,Y529="NS")),1,0)))</f>
        <v>0</v>
      </c>
      <c r="CQ529" s="202">
        <f t="shared" ref="CQ529" si="1519">IF($AH$96=$AJ$96,0,
IF(OR(AND($BS$133="NS",Z529&lt;&gt;"NA",OR(Z529="NS",Z529=0)),AND($BS$133="NA",Z529&lt;&gt;"NS",OR(Z529="NA",Z529=0))),0,
IF(OR(AND($BS$133&lt;&gt;"NS",$BS$133&lt;&gt;"NA",Z529&lt;&gt;"NS",Z529&lt;&gt;"NA",Z529&gt;$BS$133),
AND(Z529&gt;0,OR($BS$133="NS",$BS$133="NA")),
AND($BS$133&lt;&gt;"NS",$BS$133&lt;&gt;"NA",$BS$133&gt;=0,Z529="NA"),
AND($BS$133&lt;&gt;"NS",$BS$133&lt;&gt;"NA",$BS$133=0,Z529="NS")),1,0)))</f>
        <v>0</v>
      </c>
      <c r="CR529" s="202">
        <f t="shared" ref="CR529" si="1520">IF($AH$96=$AJ$96,0,
IF(OR(AND($BS$133="NS",AA529&lt;&gt;"NA",OR(AA529="NS",AA529=0)),AND($BS$133="NA",AA529&lt;&gt;"NS",OR(AA529="NA",AA529=0))),0,
IF(OR(AND($BS$133&lt;&gt;"NS",$BS$133&lt;&gt;"NA",AA529&lt;&gt;"NS",AA529&lt;&gt;"NA",AA529&gt;$BS$133),
AND(AA529&gt;0,OR($BS$133="NS",$BS$133="NA")),
AND($BS$133&lt;&gt;"NS",$BS$133&lt;&gt;"NA",$BS$133&gt;=0,AA529="NA"),
AND($BS$133&lt;&gt;"NS",$BS$133&lt;&gt;"NA",$BS$133=0,AA529="NS")),1,0)))</f>
        <v>0</v>
      </c>
      <c r="CS529" s="202">
        <f t="shared" ref="CS529" si="1521">IF($AH$96=$AJ$96,0,
IF(OR(AND($BS$133="NS",AB529&lt;&gt;"NA",OR(AB529="NS",AB529=0)),AND($BS$133="NA",AB529&lt;&gt;"NS",OR(AB529="NA",AB529=0))),0,
IF(OR(AND($BS$133&lt;&gt;"NS",$BS$133&lt;&gt;"NA",AB529&lt;&gt;"NS",AB529&lt;&gt;"NA",AB529&gt;$BS$133),
AND(AB529&gt;0,OR($BS$133="NS",$BS$133="NA")),
AND($BS$133&lt;&gt;"NS",$BS$133&lt;&gt;"NA",$BS$133&gt;=0,AB529="NA"),
AND($BS$133&lt;&gt;"NS",$BS$133&lt;&gt;"NA",$BS$133=0,AB529="NS")),1,0)))</f>
        <v>0</v>
      </c>
      <c r="CT529" s="202">
        <f t="shared" ref="CT529" si="1522">IF($AH$96=$AJ$96,0,
IF(OR(AND($BS$133="NS",AC529&lt;&gt;"NA",OR(AC529="NS",AC529=0)),AND($BS$133="NA",AC529&lt;&gt;"NS",OR(AC529="NA",AC529=0))),0,
IF(OR(AND($BS$133&lt;&gt;"NS",$BS$133&lt;&gt;"NA",AC529&lt;&gt;"NS",AC529&lt;&gt;"NA",AC529&gt;$BS$133),
AND(AC529&gt;0,OR($BS$133="NS",$BS$133="NA")),
AND($BS$133&lt;&gt;"NS",$BS$133&lt;&gt;"NA",$BS$133&gt;=0,AC529="NA"),
AND($BS$133&lt;&gt;"NS",$BS$133&lt;&gt;"NA",$BS$133=0,AC529="NS")),1,0)))</f>
        <v>0</v>
      </c>
      <c r="CU529" s="202">
        <f t="shared" ref="CU529" si="1523">IF($AH$96=$AJ$96,0,
IF(OR(AND($BS$133="NS",AD529&lt;&gt;"NA",OR(AD529="NS",AD529=0)),AND($BS$133="NA",AD529&lt;&gt;"NS",OR(AD529="NA",AD529=0))),0,
IF(OR(AND($BS$133&lt;&gt;"NS",$BS$133&lt;&gt;"NA",AD529&lt;&gt;"NS",AD529&lt;&gt;"NA",AD529&gt;$BS$133),
AND(AD529&gt;0,OR($BS$133="NS",$BS$133="NA")),
AND($BS$133&lt;&gt;"NS",$BS$133&lt;&gt;"NA",$BS$133&gt;=0,AD529="NA"),
AND($BS$133&lt;&gt;"NS",$BS$133&lt;&gt;"NA",$BS$133=0,AD529="NS")),1,0)))</f>
        <v>0</v>
      </c>
      <c r="CY529" s="563">
        <f t="shared" si="935"/>
        <v>0</v>
      </c>
      <c r="CZ529" s="563"/>
    </row>
    <row r="530" spans="1:104" s="211" customFormat="1" ht="15" customHeight="1">
      <c r="A530" s="18"/>
      <c r="B530" s="51"/>
      <c r="C530" s="48" t="s">
        <v>5029</v>
      </c>
      <c r="D530" s="580" t="str">
        <f>IF(CNGE_2024_M3_Secc1!D81="","",CNGE_2024_M3_Secc1!D81)</f>
        <v/>
      </c>
      <c r="E530" s="580"/>
      <c r="F530" s="580"/>
      <c r="G530" s="580"/>
      <c r="H530" s="580"/>
      <c r="I530" s="103"/>
      <c r="J530" s="103"/>
      <c r="K530" s="103"/>
      <c r="L530" s="103"/>
      <c r="M530" s="103"/>
      <c r="N530" s="103"/>
      <c r="O530" s="103"/>
      <c r="P530" s="103"/>
      <c r="Q530" s="103"/>
      <c r="R530" s="103"/>
      <c r="S530" s="103"/>
      <c r="T530" s="103"/>
      <c r="U530" s="103"/>
      <c r="V530" s="103"/>
      <c r="W530" s="103"/>
      <c r="X530" s="103"/>
      <c r="Y530" s="103"/>
      <c r="Z530" s="103"/>
      <c r="AA530" s="103"/>
      <c r="AB530" s="103"/>
      <c r="AC530" s="103"/>
      <c r="AD530" s="103"/>
      <c r="AE530" s="213"/>
      <c r="AF530" s="210"/>
      <c r="AV530" s="202" t="e" cm="1">
        <f t="array" ref="AV530">IF(CNGE_2024_M3_Secc1!$AO$111=CNGE_2024_M3_Secc1!$AQ$111,O,IF(CNGE_2024_M3_Secc1!I199="",1,0))</f>
        <v>#NAME?</v>
      </c>
      <c r="AW530" s="202" t="e" cm="1">
        <f t="array" ref="AW530">IF(CNGE_2024_M3_Secc1!$AO$111=CNGE_2024_M3_Secc1!$AQ$111,O,IF(CNGE_2024_M3_Secc1!J199="",1,0))</f>
        <v>#NAME?</v>
      </c>
      <c r="AX530" s="202" t="e" cm="1">
        <f t="array" ref="AX530">IF(CNGE_2024_M3_Secc1!$AO$111=CNGE_2024_M3_Secc1!$AQ$111,O,IF(CNGE_2024_M3_Secc1!K199="",1,0))</f>
        <v>#NAME?</v>
      </c>
      <c r="AY530" s="202" t="e" cm="1">
        <f t="array" ref="AY530">IF(CNGE_2024_M3_Secc1!$AO$111=CNGE_2024_M3_Secc1!$AQ$111,O,IF(CNGE_2024_M3_Secc1!L199="",1,0))</f>
        <v>#NAME?</v>
      </c>
      <c r="AZ530" s="202" t="e" cm="1">
        <f t="array" ref="AZ530">IF(CNGE_2024_M3_Secc1!$AO$111=CNGE_2024_M3_Secc1!$AQ$111,O,IF(CNGE_2024_M3_Secc1!M199="",1,0))</f>
        <v>#NAME?</v>
      </c>
      <c r="BA530" s="202" t="e" cm="1">
        <f t="array" ref="BA530">IF(CNGE_2024_M3_Secc1!$AO$111=CNGE_2024_M3_Secc1!$AQ$111,O,IF(CNGE_2024_M3_Secc1!N199="",1,0))</f>
        <v>#NAME?</v>
      </c>
      <c r="BB530" s="202" t="e" cm="1">
        <f t="array" ref="BB530">IF(CNGE_2024_M3_Secc1!$AO$111=CNGE_2024_M3_Secc1!$AQ$111,O,IF(CNGE_2024_M3_Secc1!O199="",1,0))</f>
        <v>#NAME?</v>
      </c>
      <c r="BC530" s="202" t="e" cm="1">
        <f t="array" ref="BC530">IF(CNGE_2024_M3_Secc1!$AO$111=CNGE_2024_M3_Secc1!$AQ$111,O,IF(CNGE_2024_M3_Secc1!P199="",1,0))</f>
        <v>#NAME?</v>
      </c>
      <c r="BD530" s="202" t="e" cm="1">
        <f t="array" ref="BD530">IF(CNGE_2024_M3_Secc1!$AO$111=CNGE_2024_M3_Secc1!$AQ$111,O,IF(CNGE_2024_M3_Secc1!Q199="",1,0))</f>
        <v>#NAME?</v>
      </c>
      <c r="BE530" s="202" t="e" cm="1">
        <f t="array" ref="BE530">IF(CNGE_2024_M3_Secc1!$AO$111=CNGE_2024_M3_Secc1!$AQ$111,O,IF(CNGE_2024_M3_Secc1!R199="",1,0))</f>
        <v>#NAME?</v>
      </c>
      <c r="BF530" s="202" t="e" cm="1">
        <f t="array" ref="BF530">IF(CNGE_2024_M3_Secc1!$AO$111=CNGE_2024_M3_Secc1!$AQ$111,O,IF(CNGE_2024_M3_Secc1!S199="",1,0))</f>
        <v>#NAME?</v>
      </c>
      <c r="BG530" s="202" t="e" cm="1">
        <f t="array" ref="BG530">IF(CNGE_2024_M3_Secc1!$AO$111=CNGE_2024_M3_Secc1!$AQ$111,O,IF(CNGE_2024_M3_Secc1!T199="",1,0))</f>
        <v>#NAME?</v>
      </c>
      <c r="BH530" s="202" t="e" cm="1">
        <f t="array" ref="BH530">IF(CNGE_2024_M3_Secc1!$AO$111=CNGE_2024_M3_Secc1!$AQ$111,O,IF(CNGE_2024_M3_Secc1!U199="",1,0))</f>
        <v>#NAME?</v>
      </c>
      <c r="BI530" s="202" t="e" cm="1">
        <f t="array" ref="BI530">IF(CNGE_2024_M3_Secc1!$AO$111=CNGE_2024_M3_Secc1!$AQ$111,O,IF(CNGE_2024_M3_Secc1!V199="",1,0))</f>
        <v>#NAME?</v>
      </c>
      <c r="BJ530" s="202" t="e" cm="1">
        <f t="array" ref="BJ530">IF(CNGE_2024_M3_Secc1!$AO$111=CNGE_2024_M3_Secc1!$AQ$111,O,IF(CNGE_2024_M3_Secc1!W199="",1,0))</f>
        <v>#NAME?</v>
      </c>
      <c r="BK530" s="202" t="e" cm="1">
        <f t="array" ref="BK530">IF(CNGE_2024_M3_Secc1!$AO$111=CNGE_2024_M3_Secc1!$AQ$111,O,IF(CNGE_2024_M3_Secc1!X199="",1,0))</f>
        <v>#NAME?</v>
      </c>
      <c r="BL530" s="202" t="e" cm="1">
        <f t="array" ref="BL530">IF(CNGE_2024_M3_Secc1!$AO$111=CNGE_2024_M3_Secc1!$AQ$111,O,IF(CNGE_2024_M3_Secc1!Y199="",1,0))</f>
        <v>#NAME?</v>
      </c>
      <c r="BM530" s="202" t="e" cm="1">
        <f t="array" ref="BM530">IF(CNGE_2024_M3_Secc1!$AO$111=CNGE_2024_M3_Secc1!$AQ$111,O,IF(CNGE_2024_M3_Secc1!Z199="",1,0))</f>
        <v>#NAME?</v>
      </c>
      <c r="BN530" s="202" t="e" cm="1">
        <f t="array" ref="BN530">IF(CNGE_2024_M3_Secc1!$AO$111=CNGE_2024_M3_Secc1!$AQ$111,O,IF(CNGE_2024_M3_Secc1!AA199="",1,0))</f>
        <v>#NAME?</v>
      </c>
      <c r="BO530" s="202" t="e" cm="1">
        <f t="array" ref="BO530">IF(CNGE_2024_M3_Secc1!$AO$111=CNGE_2024_M3_Secc1!$AQ$111,O,IF(CNGE_2024_M3_Secc1!AB199="",1,0))</f>
        <v>#NAME?</v>
      </c>
      <c r="BP530" s="202" t="e" cm="1">
        <f t="array" ref="BP530">IF(CNGE_2024_M3_Secc1!$AO$111=CNGE_2024_M3_Secc1!$AQ$111,O,IF(CNGE_2024_M3_Secc1!AC199="",1,0))</f>
        <v>#NAME?</v>
      </c>
      <c r="BQ530" s="202" t="e" cm="1">
        <f t="array" ref="BQ530">IF(CNGE_2024_M3_Secc1!$AO$111=CNGE_2024_M3_Secc1!$AQ$111,O,IF(CNGE_2024_M3_Secc1!AD199="",1,0))</f>
        <v>#NAME?</v>
      </c>
      <c r="BZ530" s="202">
        <f>IF($AH$96=$AJ$96,0,
IF(OR(AND($BS$134="NS",I530&lt;&gt;"NA",OR(I530="NS",I530=0)),AND($BS$134="NA",I530&lt;&gt;"NS",OR(I530="NA",I530=0))),0,
IF(OR(AND($BS$134&lt;&gt;"NS",$BS$134&lt;&gt;"NA",I530&lt;&gt;"NS",I530&lt;&gt;"NA",I530&gt;$BS$134),
AND(I530&gt;0,OR($BS$134="NS",$BS$134="NA")),
AND($BS$134&lt;&gt;"NS",$BS$134&lt;&gt;"NA",$BS$134&gt;=0,I530="NA"),
AND($BS$134&lt;&gt;"NS",$BS$134&lt;&gt;"NA",$BS$134=0,I530="NS")),1,0)))</f>
        <v>0</v>
      </c>
      <c r="CA530" s="202">
        <f t="shared" ref="CA530" si="1524">IF($AH$96=$AJ$96,0,
IF(OR(AND($BS$134="NS",J530&lt;&gt;"NA",OR(J530="NS",J530=0)),AND($BS$134="NA",J530&lt;&gt;"NS",OR(J530="NA",J530=0))),0,
IF(OR(AND($BS$134&lt;&gt;"NS",$BS$134&lt;&gt;"NA",J530&lt;&gt;"NS",J530&lt;&gt;"NA",J530&gt;$BS$134),
AND(J530&gt;0,OR($BS$134="NS",$BS$134="NA")),
AND($BS$134&lt;&gt;"NS",$BS$134&lt;&gt;"NA",$BS$134&gt;=0,J530="NA"),
AND($BS$134&lt;&gt;"NS",$BS$134&lt;&gt;"NA",$BS$134=0,J530="NS")),1,0)))</f>
        <v>0</v>
      </c>
      <c r="CB530" s="202">
        <f t="shared" ref="CB530" si="1525">IF($AH$96=$AJ$96,0,
IF(OR(AND($BS$134="NS",K530&lt;&gt;"NA",OR(K530="NS",K530=0)),AND($BS$134="NA",K530&lt;&gt;"NS",OR(K530="NA",K530=0))),0,
IF(OR(AND($BS$134&lt;&gt;"NS",$BS$134&lt;&gt;"NA",K530&lt;&gt;"NS",K530&lt;&gt;"NA",K530&gt;$BS$134),
AND(K530&gt;0,OR($BS$134="NS",$BS$134="NA")),
AND($BS$134&lt;&gt;"NS",$BS$134&lt;&gt;"NA",$BS$134&gt;=0,K530="NA"),
AND($BS$134&lt;&gt;"NS",$BS$134&lt;&gt;"NA",$BS$134=0,K530="NS")),1,0)))</f>
        <v>0</v>
      </c>
      <c r="CC530" s="202">
        <f t="shared" ref="CC530" si="1526">IF($AH$96=$AJ$96,0,
IF(OR(AND($BS$134="NS",L530&lt;&gt;"NA",OR(L530="NS",L530=0)),AND($BS$134="NA",L530&lt;&gt;"NS",OR(L530="NA",L530=0))),0,
IF(OR(AND($BS$134&lt;&gt;"NS",$BS$134&lt;&gt;"NA",L530&lt;&gt;"NS",L530&lt;&gt;"NA",L530&gt;$BS$134),
AND(L530&gt;0,OR($BS$134="NS",$BS$134="NA")),
AND($BS$134&lt;&gt;"NS",$BS$134&lt;&gt;"NA",$BS$134&gt;=0,L530="NA"),
AND($BS$134&lt;&gt;"NS",$BS$134&lt;&gt;"NA",$BS$134=0,L530="NS")),1,0)))</f>
        <v>0</v>
      </c>
      <c r="CD530" s="202">
        <f t="shared" ref="CD530" si="1527">IF($AH$96=$AJ$96,0,
IF(OR(AND($BS$134="NS",M530&lt;&gt;"NA",OR(M530="NS",M530=0)),AND($BS$134="NA",M530&lt;&gt;"NS",OR(M530="NA",M530=0))),0,
IF(OR(AND($BS$134&lt;&gt;"NS",$BS$134&lt;&gt;"NA",M530&lt;&gt;"NS",M530&lt;&gt;"NA",M530&gt;$BS$134),
AND(M530&gt;0,OR($BS$134="NS",$BS$134="NA")),
AND($BS$134&lt;&gt;"NS",$BS$134&lt;&gt;"NA",$BS$134&gt;=0,M530="NA"),
AND($BS$134&lt;&gt;"NS",$BS$134&lt;&gt;"NA",$BS$134=0,M530="NS")),1,0)))</f>
        <v>0</v>
      </c>
      <c r="CE530" s="202">
        <f t="shared" ref="CE530" si="1528">IF($AH$96=$AJ$96,0,
IF(OR(AND($BS$134="NS",N530&lt;&gt;"NA",OR(N530="NS",N530=0)),AND($BS$134="NA",N530&lt;&gt;"NS",OR(N530="NA",N530=0))),0,
IF(OR(AND($BS$134&lt;&gt;"NS",$BS$134&lt;&gt;"NA",N530&lt;&gt;"NS",N530&lt;&gt;"NA",N530&gt;$BS$134),
AND(N530&gt;0,OR($BS$134="NS",$BS$134="NA")),
AND($BS$134&lt;&gt;"NS",$BS$134&lt;&gt;"NA",$BS$134&gt;=0,N530="NA"),
AND($BS$134&lt;&gt;"NS",$BS$134&lt;&gt;"NA",$BS$134=0,N530="NS")),1,0)))</f>
        <v>0</v>
      </c>
      <c r="CF530" s="202">
        <f t="shared" ref="CF530" si="1529">IF($AH$96=$AJ$96,0,
IF(OR(AND($BS$134="NS",O530&lt;&gt;"NA",OR(O530="NS",O530=0)),AND($BS$134="NA",O530&lt;&gt;"NS",OR(O530="NA",O530=0))),0,
IF(OR(AND($BS$134&lt;&gt;"NS",$BS$134&lt;&gt;"NA",O530&lt;&gt;"NS",O530&lt;&gt;"NA",O530&gt;$BS$134),
AND(O530&gt;0,OR($BS$134="NS",$BS$134="NA")),
AND($BS$134&lt;&gt;"NS",$BS$134&lt;&gt;"NA",$BS$134&gt;=0,O530="NA"),
AND($BS$134&lt;&gt;"NS",$BS$134&lt;&gt;"NA",$BS$134=0,O530="NS")),1,0)))</f>
        <v>0</v>
      </c>
      <c r="CG530" s="202">
        <f t="shared" ref="CG530" si="1530">IF($AH$96=$AJ$96,0,
IF(OR(AND($BS$134="NS",P530&lt;&gt;"NA",OR(P530="NS",P530=0)),AND($BS$134="NA",P530&lt;&gt;"NS",OR(P530="NA",P530=0))),0,
IF(OR(AND($BS$134&lt;&gt;"NS",$BS$134&lt;&gt;"NA",P530&lt;&gt;"NS",P530&lt;&gt;"NA",P530&gt;$BS$134),
AND(P530&gt;0,OR($BS$134="NS",$BS$134="NA")),
AND($BS$134&lt;&gt;"NS",$BS$134&lt;&gt;"NA",$BS$134&gt;=0,P530="NA"),
AND($BS$134&lt;&gt;"NS",$BS$134&lt;&gt;"NA",$BS$134=0,P530="NS")),1,0)))</f>
        <v>0</v>
      </c>
      <c r="CH530" s="202">
        <f t="shared" ref="CH530" si="1531">IF($AH$96=$AJ$96,0,
IF(OR(AND($BS$134="NS",Q530&lt;&gt;"NA",OR(Q530="NS",Q530=0)),AND($BS$134="NA",Q530&lt;&gt;"NS",OR(Q530="NA",Q530=0))),0,
IF(OR(AND($BS$134&lt;&gt;"NS",$BS$134&lt;&gt;"NA",Q530&lt;&gt;"NS",Q530&lt;&gt;"NA",Q530&gt;$BS$134),
AND(Q530&gt;0,OR($BS$134="NS",$BS$134="NA")),
AND($BS$134&lt;&gt;"NS",$BS$134&lt;&gt;"NA",$BS$134&gt;=0,Q530="NA"),
AND($BS$134&lt;&gt;"NS",$BS$134&lt;&gt;"NA",$BS$134=0,Q530="NS")),1,0)))</f>
        <v>0</v>
      </c>
      <c r="CI530" s="202">
        <f t="shared" ref="CI530" si="1532">IF($AH$96=$AJ$96,0,
IF(OR(AND($BS$134="NS",R530&lt;&gt;"NA",OR(R530="NS",R530=0)),AND($BS$134="NA",R530&lt;&gt;"NS",OR(R530="NA",R530=0))),0,
IF(OR(AND($BS$134&lt;&gt;"NS",$BS$134&lt;&gt;"NA",R530&lt;&gt;"NS",R530&lt;&gt;"NA",R530&gt;$BS$134),
AND(R530&gt;0,OR($BS$134="NS",$BS$134="NA")),
AND($BS$134&lt;&gt;"NS",$BS$134&lt;&gt;"NA",$BS$134&gt;=0,R530="NA"),
AND($BS$134&lt;&gt;"NS",$BS$134&lt;&gt;"NA",$BS$134=0,R530="NS")),1,0)))</f>
        <v>0</v>
      </c>
      <c r="CJ530" s="202">
        <f t="shared" ref="CJ530" si="1533">IF($AH$96=$AJ$96,0,
IF(OR(AND($BS$134="NS",S530&lt;&gt;"NA",OR(S530="NS",S530=0)),AND($BS$134="NA",S530&lt;&gt;"NS",OR(S530="NA",S530=0))),0,
IF(OR(AND($BS$134&lt;&gt;"NS",$BS$134&lt;&gt;"NA",S530&lt;&gt;"NS",S530&lt;&gt;"NA",S530&gt;$BS$134),
AND(S530&gt;0,OR($BS$134="NS",$BS$134="NA")),
AND($BS$134&lt;&gt;"NS",$BS$134&lt;&gt;"NA",$BS$134&gt;=0,S530="NA"),
AND($BS$134&lt;&gt;"NS",$BS$134&lt;&gt;"NA",$BS$134=0,S530="NS")),1,0)))</f>
        <v>0</v>
      </c>
      <c r="CK530" s="202">
        <f t="shared" ref="CK530" si="1534">IF($AH$96=$AJ$96,0,
IF(OR(AND($BS$134="NS",T530&lt;&gt;"NA",OR(T530="NS",T530=0)),AND($BS$134="NA",T530&lt;&gt;"NS",OR(T530="NA",T530=0))),0,
IF(OR(AND($BS$134&lt;&gt;"NS",$BS$134&lt;&gt;"NA",T530&lt;&gt;"NS",T530&lt;&gt;"NA",T530&gt;$BS$134),
AND(T530&gt;0,OR($BS$134="NS",$BS$134="NA")),
AND($BS$134&lt;&gt;"NS",$BS$134&lt;&gt;"NA",$BS$134&gt;=0,T530="NA"),
AND($BS$134&lt;&gt;"NS",$BS$134&lt;&gt;"NA",$BS$134=0,T530="NS")),1,0)))</f>
        <v>0</v>
      </c>
      <c r="CL530" s="202">
        <f t="shared" ref="CL530" si="1535">IF($AH$96=$AJ$96,0,
IF(OR(AND($BS$134="NS",U530&lt;&gt;"NA",OR(U530="NS",U530=0)),AND($BS$134="NA",U530&lt;&gt;"NS",OR(U530="NA",U530=0))),0,
IF(OR(AND($BS$134&lt;&gt;"NS",$BS$134&lt;&gt;"NA",U530&lt;&gt;"NS",U530&lt;&gt;"NA",U530&gt;$BS$134),
AND(U530&gt;0,OR($BS$134="NS",$BS$134="NA")),
AND($BS$134&lt;&gt;"NS",$BS$134&lt;&gt;"NA",$BS$134&gt;=0,U530="NA"),
AND($BS$134&lt;&gt;"NS",$BS$134&lt;&gt;"NA",$BS$134=0,U530="NS")),1,0)))</f>
        <v>0</v>
      </c>
      <c r="CM530" s="202">
        <f t="shared" ref="CM530" si="1536">IF($AH$96=$AJ$96,0,
IF(OR(AND($BS$134="NS",V530&lt;&gt;"NA",OR(V530="NS",V530=0)),AND($BS$134="NA",V530&lt;&gt;"NS",OR(V530="NA",V530=0))),0,
IF(OR(AND($BS$134&lt;&gt;"NS",$BS$134&lt;&gt;"NA",V530&lt;&gt;"NS",V530&lt;&gt;"NA",V530&gt;$BS$134),
AND(V530&gt;0,OR($BS$134="NS",$BS$134="NA")),
AND($BS$134&lt;&gt;"NS",$BS$134&lt;&gt;"NA",$BS$134&gt;=0,V530="NA"),
AND($BS$134&lt;&gt;"NS",$BS$134&lt;&gt;"NA",$BS$134=0,V530="NS")),1,0)))</f>
        <v>0</v>
      </c>
      <c r="CN530" s="202">
        <f t="shared" ref="CN530" si="1537">IF($AH$96=$AJ$96,0,
IF(OR(AND($BS$134="NS",W530&lt;&gt;"NA",OR(W530="NS",W530=0)),AND($BS$134="NA",W530&lt;&gt;"NS",OR(W530="NA",W530=0))),0,
IF(OR(AND($BS$134&lt;&gt;"NS",$BS$134&lt;&gt;"NA",W530&lt;&gt;"NS",W530&lt;&gt;"NA",W530&gt;$BS$134),
AND(W530&gt;0,OR($BS$134="NS",$BS$134="NA")),
AND($BS$134&lt;&gt;"NS",$BS$134&lt;&gt;"NA",$BS$134&gt;=0,W530="NA"),
AND($BS$134&lt;&gt;"NS",$BS$134&lt;&gt;"NA",$BS$134=0,W530="NS")),1,0)))</f>
        <v>0</v>
      </c>
      <c r="CO530" s="202">
        <f t="shared" ref="CO530" si="1538">IF($AH$96=$AJ$96,0,
IF(OR(AND($BS$134="NS",X530&lt;&gt;"NA",OR(X530="NS",X530=0)),AND($BS$134="NA",X530&lt;&gt;"NS",OR(X530="NA",X530=0))),0,
IF(OR(AND($BS$134&lt;&gt;"NS",$BS$134&lt;&gt;"NA",X530&lt;&gt;"NS",X530&lt;&gt;"NA",X530&gt;$BS$134),
AND(X530&gt;0,OR($BS$134="NS",$BS$134="NA")),
AND($BS$134&lt;&gt;"NS",$BS$134&lt;&gt;"NA",$BS$134&gt;=0,X530="NA"),
AND($BS$134&lt;&gt;"NS",$BS$134&lt;&gt;"NA",$BS$134=0,X530="NS")),1,0)))</f>
        <v>0</v>
      </c>
      <c r="CP530" s="202">
        <f t="shared" ref="CP530" si="1539">IF($AH$96=$AJ$96,0,
IF(OR(AND($BS$134="NS",Y530&lt;&gt;"NA",OR(Y530="NS",Y530=0)),AND($BS$134="NA",Y530&lt;&gt;"NS",OR(Y530="NA",Y530=0))),0,
IF(OR(AND($BS$134&lt;&gt;"NS",$BS$134&lt;&gt;"NA",Y530&lt;&gt;"NS",Y530&lt;&gt;"NA",Y530&gt;$BS$134),
AND(Y530&gt;0,OR($BS$134="NS",$BS$134="NA")),
AND($BS$134&lt;&gt;"NS",$BS$134&lt;&gt;"NA",$BS$134&gt;=0,Y530="NA"),
AND($BS$134&lt;&gt;"NS",$BS$134&lt;&gt;"NA",$BS$134=0,Y530="NS")),1,0)))</f>
        <v>0</v>
      </c>
      <c r="CQ530" s="202">
        <f t="shared" ref="CQ530" si="1540">IF($AH$96=$AJ$96,0,
IF(OR(AND($BS$134="NS",Z530&lt;&gt;"NA",OR(Z530="NS",Z530=0)),AND($BS$134="NA",Z530&lt;&gt;"NS",OR(Z530="NA",Z530=0))),0,
IF(OR(AND($BS$134&lt;&gt;"NS",$BS$134&lt;&gt;"NA",Z530&lt;&gt;"NS",Z530&lt;&gt;"NA",Z530&gt;$BS$134),
AND(Z530&gt;0,OR($BS$134="NS",$BS$134="NA")),
AND($BS$134&lt;&gt;"NS",$BS$134&lt;&gt;"NA",$BS$134&gt;=0,Z530="NA"),
AND($BS$134&lt;&gt;"NS",$BS$134&lt;&gt;"NA",$BS$134=0,Z530="NS")),1,0)))</f>
        <v>0</v>
      </c>
      <c r="CR530" s="202">
        <f t="shared" ref="CR530" si="1541">IF($AH$96=$AJ$96,0,
IF(OR(AND($BS$134="NS",AA530&lt;&gt;"NA",OR(AA530="NS",AA530=0)),AND($BS$134="NA",AA530&lt;&gt;"NS",OR(AA530="NA",AA530=0))),0,
IF(OR(AND($BS$134&lt;&gt;"NS",$BS$134&lt;&gt;"NA",AA530&lt;&gt;"NS",AA530&lt;&gt;"NA",AA530&gt;$BS$134),
AND(AA530&gt;0,OR($BS$134="NS",$BS$134="NA")),
AND($BS$134&lt;&gt;"NS",$BS$134&lt;&gt;"NA",$BS$134&gt;=0,AA530="NA"),
AND($BS$134&lt;&gt;"NS",$BS$134&lt;&gt;"NA",$BS$134=0,AA530="NS")),1,0)))</f>
        <v>0</v>
      </c>
      <c r="CS530" s="202">
        <f t="shared" ref="CS530" si="1542">IF($AH$96=$AJ$96,0,
IF(OR(AND($BS$134="NS",AB530&lt;&gt;"NA",OR(AB530="NS",AB530=0)),AND($BS$134="NA",AB530&lt;&gt;"NS",OR(AB530="NA",AB530=0))),0,
IF(OR(AND($BS$134&lt;&gt;"NS",$BS$134&lt;&gt;"NA",AB530&lt;&gt;"NS",AB530&lt;&gt;"NA",AB530&gt;$BS$134),
AND(AB530&gt;0,OR($BS$134="NS",$BS$134="NA")),
AND($BS$134&lt;&gt;"NS",$BS$134&lt;&gt;"NA",$BS$134&gt;=0,AB530="NA"),
AND($BS$134&lt;&gt;"NS",$BS$134&lt;&gt;"NA",$BS$134=0,AB530="NS")),1,0)))</f>
        <v>0</v>
      </c>
      <c r="CT530" s="202">
        <f t="shared" ref="CT530" si="1543">IF($AH$96=$AJ$96,0,
IF(OR(AND($BS$134="NS",AC530&lt;&gt;"NA",OR(AC530="NS",AC530=0)),AND($BS$134="NA",AC530&lt;&gt;"NS",OR(AC530="NA",AC530=0))),0,
IF(OR(AND($BS$134&lt;&gt;"NS",$BS$134&lt;&gt;"NA",AC530&lt;&gt;"NS",AC530&lt;&gt;"NA",AC530&gt;$BS$134),
AND(AC530&gt;0,OR($BS$134="NS",$BS$134="NA")),
AND($BS$134&lt;&gt;"NS",$BS$134&lt;&gt;"NA",$BS$134&gt;=0,AC530="NA"),
AND($BS$134&lt;&gt;"NS",$BS$134&lt;&gt;"NA",$BS$134=0,AC530="NS")),1,0)))</f>
        <v>0</v>
      </c>
      <c r="CU530" s="202">
        <f t="shared" ref="CU530" si="1544">IF($AH$96=$AJ$96,0,
IF(OR(AND($BS$134="NS",AD530&lt;&gt;"NA",OR(AD530="NS",AD530=0)),AND($BS$134="NA",AD530&lt;&gt;"NS",OR(AD530="NA",AD530=0))),0,
IF(OR(AND($BS$134&lt;&gt;"NS",$BS$134&lt;&gt;"NA",AD530&lt;&gt;"NS",AD530&lt;&gt;"NA",AD530&gt;$BS$134),
AND(AD530&gt;0,OR($BS$134="NS",$BS$134="NA")),
AND($BS$134&lt;&gt;"NS",$BS$134&lt;&gt;"NA",$BS$134&gt;=0,AD530="NA"),
AND($BS$134&lt;&gt;"NS",$BS$134&lt;&gt;"NA",$BS$134=0,AD530="NS")),1,0)))</f>
        <v>0</v>
      </c>
      <c r="CY530" s="563">
        <f t="shared" si="935"/>
        <v>0</v>
      </c>
      <c r="CZ530" s="563"/>
    </row>
    <row r="531" spans="1:104" s="211" customFormat="1" ht="15" customHeight="1">
      <c r="A531" s="18"/>
      <c r="B531" s="51"/>
      <c r="C531" s="48" t="s">
        <v>5030</v>
      </c>
      <c r="D531" s="580" t="str">
        <f>IF(CNGE_2024_M3_Secc1!D82="","",CNGE_2024_M3_Secc1!D82)</f>
        <v/>
      </c>
      <c r="E531" s="580"/>
      <c r="F531" s="580"/>
      <c r="G531" s="580"/>
      <c r="H531" s="580"/>
      <c r="I531" s="103"/>
      <c r="J531" s="103"/>
      <c r="K531" s="103"/>
      <c r="L531" s="103"/>
      <c r="M531" s="103"/>
      <c r="N531" s="103"/>
      <c r="O531" s="103"/>
      <c r="P531" s="103"/>
      <c r="Q531" s="103"/>
      <c r="R531" s="103"/>
      <c r="S531" s="103"/>
      <c r="T531" s="103"/>
      <c r="U531" s="103"/>
      <c r="V531" s="103"/>
      <c r="W531" s="103"/>
      <c r="X531" s="103"/>
      <c r="Y531" s="103"/>
      <c r="Z531" s="103"/>
      <c r="AA531" s="103"/>
      <c r="AB531" s="103"/>
      <c r="AC531" s="103"/>
      <c r="AD531" s="103"/>
      <c r="AE531" s="213"/>
      <c r="AF531" s="210"/>
      <c r="AV531" s="202" t="e" cm="1">
        <f t="array" ref="AV531">IF(CNGE_2024_M3_Secc1!$AO$111=CNGE_2024_M3_Secc1!$AQ$111,O,IF(CNGE_2024_M3_Secc1!I200="",1,0))</f>
        <v>#NAME?</v>
      </c>
      <c r="AW531" s="202" t="e" cm="1">
        <f t="array" ref="AW531">IF(CNGE_2024_M3_Secc1!$AO$111=CNGE_2024_M3_Secc1!$AQ$111,O,IF(CNGE_2024_M3_Secc1!J200="",1,0))</f>
        <v>#NAME?</v>
      </c>
      <c r="AX531" s="202" t="e" cm="1">
        <f t="array" ref="AX531">IF(CNGE_2024_M3_Secc1!$AO$111=CNGE_2024_M3_Secc1!$AQ$111,O,IF(CNGE_2024_M3_Secc1!K200="",1,0))</f>
        <v>#NAME?</v>
      </c>
      <c r="AY531" s="202" t="e" cm="1">
        <f t="array" ref="AY531">IF(CNGE_2024_M3_Secc1!$AO$111=CNGE_2024_M3_Secc1!$AQ$111,O,IF(CNGE_2024_M3_Secc1!L200="",1,0))</f>
        <v>#NAME?</v>
      </c>
      <c r="AZ531" s="202" t="e" cm="1">
        <f t="array" ref="AZ531">IF(CNGE_2024_M3_Secc1!$AO$111=CNGE_2024_M3_Secc1!$AQ$111,O,IF(CNGE_2024_M3_Secc1!M200="",1,0))</f>
        <v>#NAME?</v>
      </c>
      <c r="BA531" s="202" t="e" cm="1">
        <f t="array" ref="BA531">IF(CNGE_2024_M3_Secc1!$AO$111=CNGE_2024_M3_Secc1!$AQ$111,O,IF(CNGE_2024_M3_Secc1!N200="",1,0))</f>
        <v>#NAME?</v>
      </c>
      <c r="BB531" s="202" t="e" cm="1">
        <f t="array" ref="BB531">IF(CNGE_2024_M3_Secc1!$AO$111=CNGE_2024_M3_Secc1!$AQ$111,O,IF(CNGE_2024_M3_Secc1!O200="",1,0))</f>
        <v>#NAME?</v>
      </c>
      <c r="BC531" s="202" t="e" cm="1">
        <f t="array" ref="BC531">IF(CNGE_2024_M3_Secc1!$AO$111=CNGE_2024_M3_Secc1!$AQ$111,O,IF(CNGE_2024_M3_Secc1!P200="",1,0))</f>
        <v>#NAME?</v>
      </c>
      <c r="BD531" s="202" t="e" cm="1">
        <f t="array" ref="BD531">IF(CNGE_2024_M3_Secc1!$AO$111=CNGE_2024_M3_Secc1!$AQ$111,O,IF(CNGE_2024_M3_Secc1!Q200="",1,0))</f>
        <v>#NAME?</v>
      </c>
      <c r="BE531" s="202" t="e" cm="1">
        <f t="array" ref="BE531">IF(CNGE_2024_M3_Secc1!$AO$111=CNGE_2024_M3_Secc1!$AQ$111,O,IF(CNGE_2024_M3_Secc1!R200="",1,0))</f>
        <v>#NAME?</v>
      </c>
      <c r="BF531" s="202" t="e" cm="1">
        <f t="array" ref="BF531">IF(CNGE_2024_M3_Secc1!$AO$111=CNGE_2024_M3_Secc1!$AQ$111,O,IF(CNGE_2024_M3_Secc1!S200="",1,0))</f>
        <v>#NAME?</v>
      </c>
      <c r="BG531" s="202" t="e" cm="1">
        <f t="array" ref="BG531">IF(CNGE_2024_M3_Secc1!$AO$111=CNGE_2024_M3_Secc1!$AQ$111,O,IF(CNGE_2024_M3_Secc1!T200="",1,0))</f>
        <v>#NAME?</v>
      </c>
      <c r="BH531" s="202" t="e" cm="1">
        <f t="array" ref="BH531">IF(CNGE_2024_M3_Secc1!$AO$111=CNGE_2024_M3_Secc1!$AQ$111,O,IF(CNGE_2024_M3_Secc1!U200="",1,0))</f>
        <v>#NAME?</v>
      </c>
      <c r="BI531" s="202" t="e" cm="1">
        <f t="array" ref="BI531">IF(CNGE_2024_M3_Secc1!$AO$111=CNGE_2024_M3_Secc1!$AQ$111,O,IF(CNGE_2024_M3_Secc1!V200="",1,0))</f>
        <v>#NAME?</v>
      </c>
      <c r="BJ531" s="202" t="e" cm="1">
        <f t="array" ref="BJ531">IF(CNGE_2024_M3_Secc1!$AO$111=CNGE_2024_M3_Secc1!$AQ$111,O,IF(CNGE_2024_M3_Secc1!W200="",1,0))</f>
        <v>#NAME?</v>
      </c>
      <c r="BK531" s="202" t="e" cm="1">
        <f t="array" ref="BK531">IF(CNGE_2024_M3_Secc1!$AO$111=CNGE_2024_M3_Secc1!$AQ$111,O,IF(CNGE_2024_M3_Secc1!X200="",1,0))</f>
        <v>#NAME?</v>
      </c>
      <c r="BL531" s="202" t="e" cm="1">
        <f t="array" ref="BL531">IF(CNGE_2024_M3_Secc1!$AO$111=CNGE_2024_M3_Secc1!$AQ$111,O,IF(CNGE_2024_M3_Secc1!Y200="",1,0))</f>
        <v>#NAME?</v>
      </c>
      <c r="BM531" s="202" t="e" cm="1">
        <f t="array" ref="BM531">IF(CNGE_2024_M3_Secc1!$AO$111=CNGE_2024_M3_Secc1!$AQ$111,O,IF(CNGE_2024_M3_Secc1!Z200="",1,0))</f>
        <v>#NAME?</v>
      </c>
      <c r="BN531" s="202" t="e" cm="1">
        <f t="array" ref="BN531">IF(CNGE_2024_M3_Secc1!$AO$111=CNGE_2024_M3_Secc1!$AQ$111,O,IF(CNGE_2024_M3_Secc1!AA200="",1,0))</f>
        <v>#NAME?</v>
      </c>
      <c r="BO531" s="202" t="e" cm="1">
        <f t="array" ref="BO531">IF(CNGE_2024_M3_Secc1!$AO$111=CNGE_2024_M3_Secc1!$AQ$111,O,IF(CNGE_2024_M3_Secc1!AB200="",1,0))</f>
        <v>#NAME?</v>
      </c>
      <c r="BP531" s="202" t="e" cm="1">
        <f t="array" ref="BP531">IF(CNGE_2024_M3_Secc1!$AO$111=CNGE_2024_M3_Secc1!$AQ$111,O,IF(CNGE_2024_M3_Secc1!AC200="",1,0))</f>
        <v>#NAME?</v>
      </c>
      <c r="BQ531" s="202" t="e" cm="1">
        <f t="array" ref="BQ531">IF(CNGE_2024_M3_Secc1!$AO$111=CNGE_2024_M3_Secc1!$AQ$111,O,IF(CNGE_2024_M3_Secc1!AD200="",1,0))</f>
        <v>#NAME?</v>
      </c>
      <c r="BZ531" s="202">
        <f>IF($AH$96=$AJ$96,0,
IF(OR(AND($BS$135="NS",I531&lt;&gt;"NA",OR(I531="NS",I531=0)),AND($BS$135="NA",I531&lt;&gt;"NS",OR(I531="NA",I531=0))),0,
IF(OR(AND($BS$135&lt;&gt;"NS",$BS$135&lt;&gt;"NA",I531&lt;&gt;"NS",I531&lt;&gt;"NA",I531&gt;$BS$135),
AND(I531&gt;0,OR($BS$135="NS",$BS$135="NA")),
AND($BS$135&lt;&gt;"NS",$BS$135&lt;&gt;"NA",$BS$135&gt;=0,I531="NA"),
AND($BS$135&lt;&gt;"NS",$BS$135&lt;&gt;"NA",$BS$135=0,I531="NS")),1,0)))</f>
        <v>0</v>
      </c>
      <c r="CA531" s="202">
        <f t="shared" ref="CA531" si="1545">IF($AH$96=$AJ$96,0,
IF(OR(AND($BS$135="NS",J531&lt;&gt;"NA",OR(J531="NS",J531=0)),AND($BS$135="NA",J531&lt;&gt;"NS",OR(J531="NA",J531=0))),0,
IF(OR(AND($BS$135&lt;&gt;"NS",$BS$135&lt;&gt;"NA",J531&lt;&gt;"NS",J531&lt;&gt;"NA",J531&gt;$BS$135),
AND(J531&gt;0,OR($BS$135="NS",$BS$135="NA")),
AND($BS$135&lt;&gt;"NS",$BS$135&lt;&gt;"NA",$BS$135&gt;=0,J531="NA"),
AND($BS$135&lt;&gt;"NS",$BS$135&lt;&gt;"NA",$BS$135=0,J531="NS")),1,0)))</f>
        <v>0</v>
      </c>
      <c r="CB531" s="202">
        <f t="shared" ref="CB531" si="1546">IF($AH$96=$AJ$96,0,
IF(OR(AND($BS$135="NS",K531&lt;&gt;"NA",OR(K531="NS",K531=0)),AND($BS$135="NA",K531&lt;&gt;"NS",OR(K531="NA",K531=0))),0,
IF(OR(AND($BS$135&lt;&gt;"NS",$BS$135&lt;&gt;"NA",K531&lt;&gt;"NS",K531&lt;&gt;"NA",K531&gt;$BS$135),
AND(K531&gt;0,OR($BS$135="NS",$BS$135="NA")),
AND($BS$135&lt;&gt;"NS",$BS$135&lt;&gt;"NA",$BS$135&gt;=0,K531="NA"),
AND($BS$135&lt;&gt;"NS",$BS$135&lt;&gt;"NA",$BS$135=0,K531="NS")),1,0)))</f>
        <v>0</v>
      </c>
      <c r="CC531" s="202">
        <f t="shared" ref="CC531" si="1547">IF($AH$96=$AJ$96,0,
IF(OR(AND($BS$135="NS",L531&lt;&gt;"NA",OR(L531="NS",L531=0)),AND($BS$135="NA",L531&lt;&gt;"NS",OR(L531="NA",L531=0))),0,
IF(OR(AND($BS$135&lt;&gt;"NS",$BS$135&lt;&gt;"NA",L531&lt;&gt;"NS",L531&lt;&gt;"NA",L531&gt;$BS$135),
AND(L531&gt;0,OR($BS$135="NS",$BS$135="NA")),
AND($BS$135&lt;&gt;"NS",$BS$135&lt;&gt;"NA",$BS$135&gt;=0,L531="NA"),
AND($BS$135&lt;&gt;"NS",$BS$135&lt;&gt;"NA",$BS$135=0,L531="NS")),1,0)))</f>
        <v>0</v>
      </c>
      <c r="CD531" s="202">
        <f t="shared" ref="CD531" si="1548">IF($AH$96=$AJ$96,0,
IF(OR(AND($BS$135="NS",M531&lt;&gt;"NA",OR(M531="NS",M531=0)),AND($BS$135="NA",M531&lt;&gt;"NS",OR(M531="NA",M531=0))),0,
IF(OR(AND($BS$135&lt;&gt;"NS",$BS$135&lt;&gt;"NA",M531&lt;&gt;"NS",M531&lt;&gt;"NA",M531&gt;$BS$135),
AND(M531&gt;0,OR($BS$135="NS",$BS$135="NA")),
AND($BS$135&lt;&gt;"NS",$BS$135&lt;&gt;"NA",$BS$135&gt;=0,M531="NA"),
AND($BS$135&lt;&gt;"NS",$BS$135&lt;&gt;"NA",$BS$135=0,M531="NS")),1,0)))</f>
        <v>0</v>
      </c>
      <c r="CE531" s="202">
        <f t="shared" ref="CE531" si="1549">IF($AH$96=$AJ$96,0,
IF(OR(AND($BS$135="NS",N531&lt;&gt;"NA",OR(N531="NS",N531=0)),AND($BS$135="NA",N531&lt;&gt;"NS",OR(N531="NA",N531=0))),0,
IF(OR(AND($BS$135&lt;&gt;"NS",$BS$135&lt;&gt;"NA",N531&lt;&gt;"NS",N531&lt;&gt;"NA",N531&gt;$BS$135),
AND(N531&gt;0,OR($BS$135="NS",$BS$135="NA")),
AND($BS$135&lt;&gt;"NS",$BS$135&lt;&gt;"NA",$BS$135&gt;=0,N531="NA"),
AND($BS$135&lt;&gt;"NS",$BS$135&lt;&gt;"NA",$BS$135=0,N531="NS")),1,0)))</f>
        <v>0</v>
      </c>
      <c r="CF531" s="202">
        <f t="shared" ref="CF531" si="1550">IF($AH$96=$AJ$96,0,
IF(OR(AND($BS$135="NS",O531&lt;&gt;"NA",OR(O531="NS",O531=0)),AND($BS$135="NA",O531&lt;&gt;"NS",OR(O531="NA",O531=0))),0,
IF(OR(AND($BS$135&lt;&gt;"NS",$BS$135&lt;&gt;"NA",O531&lt;&gt;"NS",O531&lt;&gt;"NA",O531&gt;$BS$135),
AND(O531&gt;0,OR($BS$135="NS",$BS$135="NA")),
AND($BS$135&lt;&gt;"NS",$BS$135&lt;&gt;"NA",$BS$135&gt;=0,O531="NA"),
AND($BS$135&lt;&gt;"NS",$BS$135&lt;&gt;"NA",$BS$135=0,O531="NS")),1,0)))</f>
        <v>0</v>
      </c>
      <c r="CG531" s="202">
        <f t="shared" ref="CG531" si="1551">IF($AH$96=$AJ$96,0,
IF(OR(AND($BS$135="NS",P531&lt;&gt;"NA",OR(P531="NS",P531=0)),AND($BS$135="NA",P531&lt;&gt;"NS",OR(P531="NA",P531=0))),0,
IF(OR(AND($BS$135&lt;&gt;"NS",$BS$135&lt;&gt;"NA",P531&lt;&gt;"NS",P531&lt;&gt;"NA",P531&gt;$BS$135),
AND(P531&gt;0,OR($BS$135="NS",$BS$135="NA")),
AND($BS$135&lt;&gt;"NS",$BS$135&lt;&gt;"NA",$BS$135&gt;=0,P531="NA"),
AND($BS$135&lt;&gt;"NS",$BS$135&lt;&gt;"NA",$BS$135=0,P531="NS")),1,0)))</f>
        <v>0</v>
      </c>
      <c r="CH531" s="202">
        <f t="shared" ref="CH531" si="1552">IF($AH$96=$AJ$96,0,
IF(OR(AND($BS$135="NS",Q531&lt;&gt;"NA",OR(Q531="NS",Q531=0)),AND($BS$135="NA",Q531&lt;&gt;"NS",OR(Q531="NA",Q531=0))),0,
IF(OR(AND($BS$135&lt;&gt;"NS",$BS$135&lt;&gt;"NA",Q531&lt;&gt;"NS",Q531&lt;&gt;"NA",Q531&gt;$BS$135),
AND(Q531&gt;0,OR($BS$135="NS",$BS$135="NA")),
AND($BS$135&lt;&gt;"NS",$BS$135&lt;&gt;"NA",$BS$135&gt;=0,Q531="NA"),
AND($BS$135&lt;&gt;"NS",$BS$135&lt;&gt;"NA",$BS$135=0,Q531="NS")),1,0)))</f>
        <v>0</v>
      </c>
      <c r="CI531" s="202">
        <f t="shared" ref="CI531" si="1553">IF($AH$96=$AJ$96,0,
IF(OR(AND($BS$135="NS",R531&lt;&gt;"NA",OR(R531="NS",R531=0)),AND($BS$135="NA",R531&lt;&gt;"NS",OR(R531="NA",R531=0))),0,
IF(OR(AND($BS$135&lt;&gt;"NS",$BS$135&lt;&gt;"NA",R531&lt;&gt;"NS",R531&lt;&gt;"NA",R531&gt;$BS$135),
AND(R531&gt;0,OR($BS$135="NS",$BS$135="NA")),
AND($BS$135&lt;&gt;"NS",$BS$135&lt;&gt;"NA",$BS$135&gt;=0,R531="NA"),
AND($BS$135&lt;&gt;"NS",$BS$135&lt;&gt;"NA",$BS$135=0,R531="NS")),1,0)))</f>
        <v>0</v>
      </c>
      <c r="CJ531" s="202">
        <f t="shared" ref="CJ531" si="1554">IF($AH$96=$AJ$96,0,
IF(OR(AND($BS$135="NS",S531&lt;&gt;"NA",OR(S531="NS",S531=0)),AND($BS$135="NA",S531&lt;&gt;"NS",OR(S531="NA",S531=0))),0,
IF(OR(AND($BS$135&lt;&gt;"NS",$BS$135&lt;&gt;"NA",S531&lt;&gt;"NS",S531&lt;&gt;"NA",S531&gt;$BS$135),
AND(S531&gt;0,OR($BS$135="NS",$BS$135="NA")),
AND($BS$135&lt;&gt;"NS",$BS$135&lt;&gt;"NA",$BS$135&gt;=0,S531="NA"),
AND($BS$135&lt;&gt;"NS",$BS$135&lt;&gt;"NA",$BS$135=0,S531="NS")),1,0)))</f>
        <v>0</v>
      </c>
      <c r="CK531" s="202">
        <f t="shared" ref="CK531" si="1555">IF($AH$96=$AJ$96,0,
IF(OR(AND($BS$135="NS",T531&lt;&gt;"NA",OR(T531="NS",T531=0)),AND($BS$135="NA",T531&lt;&gt;"NS",OR(T531="NA",T531=0))),0,
IF(OR(AND($BS$135&lt;&gt;"NS",$BS$135&lt;&gt;"NA",T531&lt;&gt;"NS",T531&lt;&gt;"NA",T531&gt;$BS$135),
AND(T531&gt;0,OR($BS$135="NS",$BS$135="NA")),
AND($BS$135&lt;&gt;"NS",$BS$135&lt;&gt;"NA",$BS$135&gt;=0,T531="NA"),
AND($BS$135&lt;&gt;"NS",$BS$135&lt;&gt;"NA",$BS$135=0,T531="NS")),1,0)))</f>
        <v>0</v>
      </c>
      <c r="CL531" s="202">
        <f t="shared" ref="CL531" si="1556">IF($AH$96=$AJ$96,0,
IF(OR(AND($BS$135="NS",U531&lt;&gt;"NA",OR(U531="NS",U531=0)),AND($BS$135="NA",U531&lt;&gt;"NS",OR(U531="NA",U531=0))),0,
IF(OR(AND($BS$135&lt;&gt;"NS",$BS$135&lt;&gt;"NA",U531&lt;&gt;"NS",U531&lt;&gt;"NA",U531&gt;$BS$135),
AND(U531&gt;0,OR($BS$135="NS",$BS$135="NA")),
AND($BS$135&lt;&gt;"NS",$BS$135&lt;&gt;"NA",$BS$135&gt;=0,U531="NA"),
AND($BS$135&lt;&gt;"NS",$BS$135&lt;&gt;"NA",$BS$135=0,U531="NS")),1,0)))</f>
        <v>0</v>
      </c>
      <c r="CM531" s="202">
        <f t="shared" ref="CM531" si="1557">IF($AH$96=$AJ$96,0,
IF(OR(AND($BS$135="NS",V531&lt;&gt;"NA",OR(V531="NS",V531=0)),AND($BS$135="NA",V531&lt;&gt;"NS",OR(V531="NA",V531=0))),0,
IF(OR(AND($BS$135&lt;&gt;"NS",$BS$135&lt;&gt;"NA",V531&lt;&gt;"NS",V531&lt;&gt;"NA",V531&gt;$BS$135),
AND(V531&gt;0,OR($BS$135="NS",$BS$135="NA")),
AND($BS$135&lt;&gt;"NS",$BS$135&lt;&gt;"NA",$BS$135&gt;=0,V531="NA"),
AND($BS$135&lt;&gt;"NS",$BS$135&lt;&gt;"NA",$BS$135=0,V531="NS")),1,0)))</f>
        <v>0</v>
      </c>
      <c r="CN531" s="202">
        <f t="shared" ref="CN531" si="1558">IF($AH$96=$AJ$96,0,
IF(OR(AND($BS$135="NS",W531&lt;&gt;"NA",OR(W531="NS",W531=0)),AND($BS$135="NA",W531&lt;&gt;"NS",OR(W531="NA",W531=0))),0,
IF(OR(AND($BS$135&lt;&gt;"NS",$BS$135&lt;&gt;"NA",W531&lt;&gt;"NS",W531&lt;&gt;"NA",W531&gt;$BS$135),
AND(W531&gt;0,OR($BS$135="NS",$BS$135="NA")),
AND($BS$135&lt;&gt;"NS",$BS$135&lt;&gt;"NA",$BS$135&gt;=0,W531="NA"),
AND($BS$135&lt;&gt;"NS",$BS$135&lt;&gt;"NA",$BS$135=0,W531="NS")),1,0)))</f>
        <v>0</v>
      </c>
      <c r="CO531" s="202">
        <f t="shared" ref="CO531" si="1559">IF($AH$96=$AJ$96,0,
IF(OR(AND($BS$135="NS",X531&lt;&gt;"NA",OR(X531="NS",X531=0)),AND($BS$135="NA",X531&lt;&gt;"NS",OR(X531="NA",X531=0))),0,
IF(OR(AND($BS$135&lt;&gt;"NS",$BS$135&lt;&gt;"NA",X531&lt;&gt;"NS",X531&lt;&gt;"NA",X531&gt;$BS$135),
AND(X531&gt;0,OR($BS$135="NS",$BS$135="NA")),
AND($BS$135&lt;&gt;"NS",$BS$135&lt;&gt;"NA",$BS$135&gt;=0,X531="NA"),
AND($BS$135&lt;&gt;"NS",$BS$135&lt;&gt;"NA",$BS$135=0,X531="NS")),1,0)))</f>
        <v>0</v>
      </c>
      <c r="CP531" s="202">
        <f t="shared" ref="CP531" si="1560">IF($AH$96=$AJ$96,0,
IF(OR(AND($BS$135="NS",Y531&lt;&gt;"NA",OR(Y531="NS",Y531=0)),AND($BS$135="NA",Y531&lt;&gt;"NS",OR(Y531="NA",Y531=0))),0,
IF(OR(AND($BS$135&lt;&gt;"NS",$BS$135&lt;&gt;"NA",Y531&lt;&gt;"NS",Y531&lt;&gt;"NA",Y531&gt;$BS$135),
AND(Y531&gt;0,OR($BS$135="NS",$BS$135="NA")),
AND($BS$135&lt;&gt;"NS",$BS$135&lt;&gt;"NA",$BS$135&gt;=0,Y531="NA"),
AND($BS$135&lt;&gt;"NS",$BS$135&lt;&gt;"NA",$BS$135=0,Y531="NS")),1,0)))</f>
        <v>0</v>
      </c>
      <c r="CQ531" s="202">
        <f t="shared" ref="CQ531" si="1561">IF($AH$96=$AJ$96,0,
IF(OR(AND($BS$135="NS",Z531&lt;&gt;"NA",OR(Z531="NS",Z531=0)),AND($BS$135="NA",Z531&lt;&gt;"NS",OR(Z531="NA",Z531=0))),0,
IF(OR(AND($BS$135&lt;&gt;"NS",$BS$135&lt;&gt;"NA",Z531&lt;&gt;"NS",Z531&lt;&gt;"NA",Z531&gt;$BS$135),
AND(Z531&gt;0,OR($BS$135="NS",$BS$135="NA")),
AND($BS$135&lt;&gt;"NS",$BS$135&lt;&gt;"NA",$BS$135&gt;=0,Z531="NA"),
AND($BS$135&lt;&gt;"NS",$BS$135&lt;&gt;"NA",$BS$135=0,Z531="NS")),1,0)))</f>
        <v>0</v>
      </c>
      <c r="CR531" s="202">
        <f t="shared" ref="CR531" si="1562">IF($AH$96=$AJ$96,0,
IF(OR(AND($BS$135="NS",AA531&lt;&gt;"NA",OR(AA531="NS",AA531=0)),AND($BS$135="NA",AA531&lt;&gt;"NS",OR(AA531="NA",AA531=0))),0,
IF(OR(AND($BS$135&lt;&gt;"NS",$BS$135&lt;&gt;"NA",AA531&lt;&gt;"NS",AA531&lt;&gt;"NA",AA531&gt;$BS$135),
AND(AA531&gt;0,OR($BS$135="NS",$BS$135="NA")),
AND($BS$135&lt;&gt;"NS",$BS$135&lt;&gt;"NA",$BS$135&gt;=0,AA531="NA"),
AND($BS$135&lt;&gt;"NS",$BS$135&lt;&gt;"NA",$BS$135=0,AA531="NS")),1,0)))</f>
        <v>0</v>
      </c>
      <c r="CS531" s="202">
        <f t="shared" ref="CS531" si="1563">IF($AH$96=$AJ$96,0,
IF(OR(AND($BS$135="NS",AB531&lt;&gt;"NA",OR(AB531="NS",AB531=0)),AND($BS$135="NA",AB531&lt;&gt;"NS",OR(AB531="NA",AB531=0))),0,
IF(OR(AND($BS$135&lt;&gt;"NS",$BS$135&lt;&gt;"NA",AB531&lt;&gt;"NS",AB531&lt;&gt;"NA",AB531&gt;$BS$135),
AND(AB531&gt;0,OR($BS$135="NS",$BS$135="NA")),
AND($BS$135&lt;&gt;"NS",$BS$135&lt;&gt;"NA",$BS$135&gt;=0,AB531="NA"),
AND($BS$135&lt;&gt;"NS",$BS$135&lt;&gt;"NA",$BS$135=0,AB531="NS")),1,0)))</f>
        <v>0</v>
      </c>
      <c r="CT531" s="202">
        <f t="shared" ref="CT531" si="1564">IF($AH$96=$AJ$96,0,
IF(OR(AND($BS$135="NS",AC531&lt;&gt;"NA",OR(AC531="NS",AC531=0)),AND($BS$135="NA",AC531&lt;&gt;"NS",OR(AC531="NA",AC531=0))),0,
IF(OR(AND($BS$135&lt;&gt;"NS",$BS$135&lt;&gt;"NA",AC531&lt;&gt;"NS",AC531&lt;&gt;"NA",AC531&gt;$BS$135),
AND(AC531&gt;0,OR($BS$135="NS",$BS$135="NA")),
AND($BS$135&lt;&gt;"NS",$BS$135&lt;&gt;"NA",$BS$135&gt;=0,AC531="NA"),
AND($BS$135&lt;&gt;"NS",$BS$135&lt;&gt;"NA",$BS$135=0,AC531="NS")),1,0)))</f>
        <v>0</v>
      </c>
      <c r="CU531" s="202">
        <f t="shared" ref="CU531" si="1565">IF($AH$96=$AJ$96,0,
IF(OR(AND($BS$135="NS",AD531&lt;&gt;"NA",OR(AD531="NS",AD531=0)),AND($BS$135="NA",AD531&lt;&gt;"NS",OR(AD531="NA",AD531=0))),0,
IF(OR(AND($BS$135&lt;&gt;"NS",$BS$135&lt;&gt;"NA",AD531&lt;&gt;"NS",AD531&lt;&gt;"NA",AD531&gt;$BS$135),
AND(AD531&gt;0,OR($BS$135="NS",$BS$135="NA")),
AND($BS$135&lt;&gt;"NS",$BS$135&lt;&gt;"NA",$BS$135&gt;=0,AD531="NA"),
AND($BS$135&lt;&gt;"NS",$BS$135&lt;&gt;"NA",$BS$135=0,AD531="NS")),1,0)))</f>
        <v>0</v>
      </c>
      <c r="CY531" s="563">
        <f t="shared" si="935"/>
        <v>0</v>
      </c>
      <c r="CZ531" s="563"/>
    </row>
    <row r="532" spans="1:104" s="211" customFormat="1" ht="15" customHeight="1">
      <c r="A532" s="18"/>
      <c r="B532" s="51"/>
      <c r="C532" s="48" t="s">
        <v>5031</v>
      </c>
      <c r="D532" s="580" t="str">
        <f>IF(CNGE_2024_M3_Secc1!D83="","",CNGE_2024_M3_Secc1!D83)</f>
        <v/>
      </c>
      <c r="E532" s="580"/>
      <c r="F532" s="580"/>
      <c r="G532" s="580"/>
      <c r="H532" s="580"/>
      <c r="I532" s="103"/>
      <c r="J532" s="103"/>
      <c r="K532" s="103"/>
      <c r="L532" s="103"/>
      <c r="M532" s="103"/>
      <c r="N532" s="103"/>
      <c r="O532" s="103"/>
      <c r="P532" s="103"/>
      <c r="Q532" s="103"/>
      <c r="R532" s="103"/>
      <c r="S532" s="103"/>
      <c r="T532" s="103"/>
      <c r="U532" s="103"/>
      <c r="V532" s="103"/>
      <c r="W532" s="103"/>
      <c r="X532" s="103"/>
      <c r="Y532" s="103"/>
      <c r="Z532" s="103"/>
      <c r="AA532" s="103"/>
      <c r="AB532" s="103"/>
      <c r="AC532" s="103"/>
      <c r="AD532" s="103"/>
      <c r="AE532" s="213"/>
      <c r="AF532" s="210"/>
      <c r="AV532" s="202" t="e" cm="1">
        <f t="array" ref="AV532">IF(CNGE_2024_M3_Secc1!$AO$111=CNGE_2024_M3_Secc1!$AQ$111,O,IF(CNGE_2024_M3_Secc1!I201="",1,0))</f>
        <v>#NAME?</v>
      </c>
      <c r="AW532" s="202" t="e" cm="1">
        <f t="array" ref="AW532">IF(CNGE_2024_M3_Secc1!$AO$111=CNGE_2024_M3_Secc1!$AQ$111,O,IF(CNGE_2024_M3_Secc1!J201="",1,0))</f>
        <v>#NAME?</v>
      </c>
      <c r="AX532" s="202" t="e" cm="1">
        <f t="array" ref="AX532">IF(CNGE_2024_M3_Secc1!$AO$111=CNGE_2024_M3_Secc1!$AQ$111,O,IF(CNGE_2024_M3_Secc1!K201="",1,0))</f>
        <v>#NAME?</v>
      </c>
      <c r="AY532" s="202" t="e" cm="1">
        <f t="array" ref="AY532">IF(CNGE_2024_M3_Secc1!$AO$111=CNGE_2024_M3_Secc1!$AQ$111,O,IF(CNGE_2024_M3_Secc1!L201="",1,0))</f>
        <v>#NAME?</v>
      </c>
      <c r="AZ532" s="202" t="e" cm="1">
        <f t="array" ref="AZ532">IF(CNGE_2024_M3_Secc1!$AO$111=CNGE_2024_M3_Secc1!$AQ$111,O,IF(CNGE_2024_M3_Secc1!M201="",1,0))</f>
        <v>#NAME?</v>
      </c>
      <c r="BA532" s="202" t="e" cm="1">
        <f t="array" ref="BA532">IF(CNGE_2024_M3_Secc1!$AO$111=CNGE_2024_M3_Secc1!$AQ$111,O,IF(CNGE_2024_M3_Secc1!N201="",1,0))</f>
        <v>#NAME?</v>
      </c>
      <c r="BB532" s="202" t="e" cm="1">
        <f t="array" ref="BB532">IF(CNGE_2024_M3_Secc1!$AO$111=CNGE_2024_M3_Secc1!$AQ$111,O,IF(CNGE_2024_M3_Secc1!O201="",1,0))</f>
        <v>#NAME?</v>
      </c>
      <c r="BC532" s="202" t="e" cm="1">
        <f t="array" ref="BC532">IF(CNGE_2024_M3_Secc1!$AO$111=CNGE_2024_M3_Secc1!$AQ$111,O,IF(CNGE_2024_M3_Secc1!P201="",1,0))</f>
        <v>#NAME?</v>
      </c>
      <c r="BD532" s="202" t="e" cm="1">
        <f t="array" ref="BD532">IF(CNGE_2024_M3_Secc1!$AO$111=CNGE_2024_M3_Secc1!$AQ$111,O,IF(CNGE_2024_M3_Secc1!Q201="",1,0))</f>
        <v>#NAME?</v>
      </c>
      <c r="BE532" s="202" t="e" cm="1">
        <f t="array" ref="BE532">IF(CNGE_2024_M3_Secc1!$AO$111=CNGE_2024_M3_Secc1!$AQ$111,O,IF(CNGE_2024_M3_Secc1!R201="",1,0))</f>
        <v>#NAME?</v>
      </c>
      <c r="BF532" s="202" t="e" cm="1">
        <f t="array" ref="BF532">IF(CNGE_2024_M3_Secc1!$AO$111=CNGE_2024_M3_Secc1!$AQ$111,O,IF(CNGE_2024_M3_Secc1!S201="",1,0))</f>
        <v>#NAME?</v>
      </c>
      <c r="BG532" s="202" t="e" cm="1">
        <f t="array" ref="BG532">IF(CNGE_2024_M3_Secc1!$AO$111=CNGE_2024_M3_Secc1!$AQ$111,O,IF(CNGE_2024_M3_Secc1!T201="",1,0))</f>
        <v>#NAME?</v>
      </c>
      <c r="BH532" s="202" t="e" cm="1">
        <f t="array" ref="BH532">IF(CNGE_2024_M3_Secc1!$AO$111=CNGE_2024_M3_Secc1!$AQ$111,O,IF(CNGE_2024_M3_Secc1!U201="",1,0))</f>
        <v>#NAME?</v>
      </c>
      <c r="BI532" s="202" t="e" cm="1">
        <f t="array" ref="BI532">IF(CNGE_2024_M3_Secc1!$AO$111=CNGE_2024_M3_Secc1!$AQ$111,O,IF(CNGE_2024_M3_Secc1!V201="",1,0))</f>
        <v>#NAME?</v>
      </c>
      <c r="BJ532" s="202" t="e" cm="1">
        <f t="array" ref="BJ532">IF(CNGE_2024_M3_Secc1!$AO$111=CNGE_2024_M3_Secc1!$AQ$111,O,IF(CNGE_2024_M3_Secc1!W201="",1,0))</f>
        <v>#NAME?</v>
      </c>
      <c r="BK532" s="202" t="e" cm="1">
        <f t="array" ref="BK532">IF(CNGE_2024_M3_Secc1!$AO$111=CNGE_2024_M3_Secc1!$AQ$111,O,IF(CNGE_2024_M3_Secc1!X201="",1,0))</f>
        <v>#NAME?</v>
      </c>
      <c r="BL532" s="202" t="e" cm="1">
        <f t="array" ref="BL532">IF(CNGE_2024_M3_Secc1!$AO$111=CNGE_2024_M3_Secc1!$AQ$111,O,IF(CNGE_2024_M3_Secc1!Y201="",1,0))</f>
        <v>#NAME?</v>
      </c>
      <c r="BM532" s="202" t="e" cm="1">
        <f t="array" ref="BM532">IF(CNGE_2024_M3_Secc1!$AO$111=CNGE_2024_M3_Secc1!$AQ$111,O,IF(CNGE_2024_M3_Secc1!Z201="",1,0))</f>
        <v>#NAME?</v>
      </c>
      <c r="BN532" s="202" t="e" cm="1">
        <f t="array" ref="BN532">IF(CNGE_2024_M3_Secc1!$AO$111=CNGE_2024_M3_Secc1!$AQ$111,O,IF(CNGE_2024_M3_Secc1!AA201="",1,0))</f>
        <v>#NAME?</v>
      </c>
      <c r="BO532" s="202" t="e" cm="1">
        <f t="array" ref="BO532">IF(CNGE_2024_M3_Secc1!$AO$111=CNGE_2024_M3_Secc1!$AQ$111,O,IF(CNGE_2024_M3_Secc1!AB201="",1,0))</f>
        <v>#NAME?</v>
      </c>
      <c r="BP532" s="202" t="e" cm="1">
        <f t="array" ref="BP532">IF(CNGE_2024_M3_Secc1!$AO$111=CNGE_2024_M3_Secc1!$AQ$111,O,IF(CNGE_2024_M3_Secc1!AC201="",1,0))</f>
        <v>#NAME?</v>
      </c>
      <c r="BQ532" s="202" t="e" cm="1">
        <f t="array" ref="BQ532">IF(CNGE_2024_M3_Secc1!$AO$111=CNGE_2024_M3_Secc1!$AQ$111,O,IF(CNGE_2024_M3_Secc1!AD201="",1,0))</f>
        <v>#NAME?</v>
      </c>
      <c r="BZ532" s="202">
        <f>IF($AH$96=$AJ$96,0,
IF(OR(AND($BS$136="NS",I532&lt;&gt;"NA",OR(I532="NS",I532=0)),AND($BS$136="NA",I532&lt;&gt;"NS",OR(I532="NA",I532=0))),0,
IF(OR(AND($BS$136&lt;&gt;"NS",$BS$136&lt;&gt;"NA",I532&lt;&gt;"NS",I532&lt;&gt;"NA",I532&gt;$BS$136),
AND(I532&gt;0,OR($BS$136="NS",$BS$136="NA")),
AND($BS$136&lt;&gt;"NS",$BS$136&lt;&gt;"NA",$BS$136&gt;=0,I532="NA"),
AND($BS$136&lt;&gt;"NS",$BS$136&lt;&gt;"NA",$BS$136=0,I532="NS")),1,0)))</f>
        <v>0</v>
      </c>
      <c r="CA532" s="202">
        <f t="shared" ref="CA532" si="1566">IF($AH$96=$AJ$96,0,
IF(OR(AND($BS$136="NS",J532&lt;&gt;"NA",OR(J532="NS",J532=0)),AND($BS$136="NA",J532&lt;&gt;"NS",OR(J532="NA",J532=0))),0,
IF(OR(AND($BS$136&lt;&gt;"NS",$BS$136&lt;&gt;"NA",J532&lt;&gt;"NS",J532&lt;&gt;"NA",J532&gt;$BS$136),
AND(J532&gt;0,OR($BS$136="NS",$BS$136="NA")),
AND($BS$136&lt;&gt;"NS",$BS$136&lt;&gt;"NA",$BS$136&gt;=0,J532="NA"),
AND($BS$136&lt;&gt;"NS",$BS$136&lt;&gt;"NA",$BS$136=0,J532="NS")),1,0)))</f>
        <v>0</v>
      </c>
      <c r="CB532" s="202">
        <f t="shared" ref="CB532" si="1567">IF($AH$96=$AJ$96,0,
IF(OR(AND($BS$136="NS",K532&lt;&gt;"NA",OR(K532="NS",K532=0)),AND($BS$136="NA",K532&lt;&gt;"NS",OR(K532="NA",K532=0))),0,
IF(OR(AND($BS$136&lt;&gt;"NS",$BS$136&lt;&gt;"NA",K532&lt;&gt;"NS",K532&lt;&gt;"NA",K532&gt;$BS$136),
AND(K532&gt;0,OR($BS$136="NS",$BS$136="NA")),
AND($BS$136&lt;&gt;"NS",$BS$136&lt;&gt;"NA",$BS$136&gt;=0,K532="NA"),
AND($BS$136&lt;&gt;"NS",$BS$136&lt;&gt;"NA",$BS$136=0,K532="NS")),1,0)))</f>
        <v>0</v>
      </c>
      <c r="CC532" s="202">
        <f t="shared" ref="CC532" si="1568">IF($AH$96=$AJ$96,0,
IF(OR(AND($BS$136="NS",L532&lt;&gt;"NA",OR(L532="NS",L532=0)),AND($BS$136="NA",L532&lt;&gt;"NS",OR(L532="NA",L532=0))),0,
IF(OR(AND($BS$136&lt;&gt;"NS",$BS$136&lt;&gt;"NA",L532&lt;&gt;"NS",L532&lt;&gt;"NA",L532&gt;$BS$136),
AND(L532&gt;0,OR($BS$136="NS",$BS$136="NA")),
AND($BS$136&lt;&gt;"NS",$BS$136&lt;&gt;"NA",$BS$136&gt;=0,L532="NA"),
AND($BS$136&lt;&gt;"NS",$BS$136&lt;&gt;"NA",$BS$136=0,L532="NS")),1,0)))</f>
        <v>0</v>
      </c>
      <c r="CD532" s="202">
        <f t="shared" ref="CD532" si="1569">IF($AH$96=$AJ$96,0,
IF(OR(AND($BS$136="NS",M532&lt;&gt;"NA",OR(M532="NS",M532=0)),AND($BS$136="NA",M532&lt;&gt;"NS",OR(M532="NA",M532=0))),0,
IF(OR(AND($BS$136&lt;&gt;"NS",$BS$136&lt;&gt;"NA",M532&lt;&gt;"NS",M532&lt;&gt;"NA",M532&gt;$BS$136),
AND(M532&gt;0,OR($BS$136="NS",$BS$136="NA")),
AND($BS$136&lt;&gt;"NS",$BS$136&lt;&gt;"NA",$BS$136&gt;=0,M532="NA"),
AND($BS$136&lt;&gt;"NS",$BS$136&lt;&gt;"NA",$BS$136=0,M532="NS")),1,0)))</f>
        <v>0</v>
      </c>
      <c r="CE532" s="202">
        <f t="shared" ref="CE532" si="1570">IF($AH$96=$AJ$96,0,
IF(OR(AND($BS$136="NS",N532&lt;&gt;"NA",OR(N532="NS",N532=0)),AND($BS$136="NA",N532&lt;&gt;"NS",OR(N532="NA",N532=0))),0,
IF(OR(AND($BS$136&lt;&gt;"NS",$BS$136&lt;&gt;"NA",N532&lt;&gt;"NS",N532&lt;&gt;"NA",N532&gt;$BS$136),
AND(N532&gt;0,OR($BS$136="NS",$BS$136="NA")),
AND($BS$136&lt;&gt;"NS",$BS$136&lt;&gt;"NA",$BS$136&gt;=0,N532="NA"),
AND($BS$136&lt;&gt;"NS",$BS$136&lt;&gt;"NA",$BS$136=0,N532="NS")),1,0)))</f>
        <v>0</v>
      </c>
      <c r="CF532" s="202">
        <f t="shared" ref="CF532" si="1571">IF($AH$96=$AJ$96,0,
IF(OR(AND($BS$136="NS",O532&lt;&gt;"NA",OR(O532="NS",O532=0)),AND($BS$136="NA",O532&lt;&gt;"NS",OR(O532="NA",O532=0))),0,
IF(OR(AND($BS$136&lt;&gt;"NS",$BS$136&lt;&gt;"NA",O532&lt;&gt;"NS",O532&lt;&gt;"NA",O532&gt;$BS$136),
AND(O532&gt;0,OR($BS$136="NS",$BS$136="NA")),
AND($BS$136&lt;&gt;"NS",$BS$136&lt;&gt;"NA",$BS$136&gt;=0,O532="NA"),
AND($BS$136&lt;&gt;"NS",$BS$136&lt;&gt;"NA",$BS$136=0,O532="NS")),1,0)))</f>
        <v>0</v>
      </c>
      <c r="CG532" s="202">
        <f t="shared" ref="CG532" si="1572">IF($AH$96=$AJ$96,0,
IF(OR(AND($BS$136="NS",P532&lt;&gt;"NA",OR(P532="NS",P532=0)),AND($BS$136="NA",P532&lt;&gt;"NS",OR(P532="NA",P532=0))),0,
IF(OR(AND($BS$136&lt;&gt;"NS",$BS$136&lt;&gt;"NA",P532&lt;&gt;"NS",P532&lt;&gt;"NA",P532&gt;$BS$136),
AND(P532&gt;0,OR($BS$136="NS",$BS$136="NA")),
AND($BS$136&lt;&gt;"NS",$BS$136&lt;&gt;"NA",$BS$136&gt;=0,P532="NA"),
AND($BS$136&lt;&gt;"NS",$BS$136&lt;&gt;"NA",$BS$136=0,P532="NS")),1,0)))</f>
        <v>0</v>
      </c>
      <c r="CH532" s="202">
        <f t="shared" ref="CH532" si="1573">IF($AH$96=$AJ$96,0,
IF(OR(AND($BS$136="NS",Q532&lt;&gt;"NA",OR(Q532="NS",Q532=0)),AND($BS$136="NA",Q532&lt;&gt;"NS",OR(Q532="NA",Q532=0))),0,
IF(OR(AND($BS$136&lt;&gt;"NS",$BS$136&lt;&gt;"NA",Q532&lt;&gt;"NS",Q532&lt;&gt;"NA",Q532&gt;$BS$136),
AND(Q532&gt;0,OR($BS$136="NS",$BS$136="NA")),
AND($BS$136&lt;&gt;"NS",$BS$136&lt;&gt;"NA",$BS$136&gt;=0,Q532="NA"),
AND($BS$136&lt;&gt;"NS",$BS$136&lt;&gt;"NA",$BS$136=0,Q532="NS")),1,0)))</f>
        <v>0</v>
      </c>
      <c r="CI532" s="202">
        <f t="shared" ref="CI532" si="1574">IF($AH$96=$AJ$96,0,
IF(OR(AND($BS$136="NS",R532&lt;&gt;"NA",OR(R532="NS",R532=0)),AND($BS$136="NA",R532&lt;&gt;"NS",OR(R532="NA",R532=0))),0,
IF(OR(AND($BS$136&lt;&gt;"NS",$BS$136&lt;&gt;"NA",R532&lt;&gt;"NS",R532&lt;&gt;"NA",R532&gt;$BS$136),
AND(R532&gt;0,OR($BS$136="NS",$BS$136="NA")),
AND($BS$136&lt;&gt;"NS",$BS$136&lt;&gt;"NA",$BS$136&gt;=0,R532="NA"),
AND($BS$136&lt;&gt;"NS",$BS$136&lt;&gt;"NA",$BS$136=0,R532="NS")),1,0)))</f>
        <v>0</v>
      </c>
      <c r="CJ532" s="202">
        <f t="shared" ref="CJ532" si="1575">IF($AH$96=$AJ$96,0,
IF(OR(AND($BS$136="NS",S532&lt;&gt;"NA",OR(S532="NS",S532=0)),AND($BS$136="NA",S532&lt;&gt;"NS",OR(S532="NA",S532=0))),0,
IF(OR(AND($BS$136&lt;&gt;"NS",$BS$136&lt;&gt;"NA",S532&lt;&gt;"NS",S532&lt;&gt;"NA",S532&gt;$BS$136),
AND(S532&gt;0,OR($BS$136="NS",$BS$136="NA")),
AND($BS$136&lt;&gt;"NS",$BS$136&lt;&gt;"NA",$BS$136&gt;=0,S532="NA"),
AND($BS$136&lt;&gt;"NS",$BS$136&lt;&gt;"NA",$BS$136=0,S532="NS")),1,0)))</f>
        <v>0</v>
      </c>
      <c r="CK532" s="202">
        <f t="shared" ref="CK532" si="1576">IF($AH$96=$AJ$96,0,
IF(OR(AND($BS$136="NS",T532&lt;&gt;"NA",OR(T532="NS",T532=0)),AND($BS$136="NA",T532&lt;&gt;"NS",OR(T532="NA",T532=0))),0,
IF(OR(AND($BS$136&lt;&gt;"NS",$BS$136&lt;&gt;"NA",T532&lt;&gt;"NS",T532&lt;&gt;"NA",T532&gt;$BS$136),
AND(T532&gt;0,OR($BS$136="NS",$BS$136="NA")),
AND($BS$136&lt;&gt;"NS",$BS$136&lt;&gt;"NA",$BS$136&gt;=0,T532="NA"),
AND($BS$136&lt;&gt;"NS",$BS$136&lt;&gt;"NA",$BS$136=0,T532="NS")),1,0)))</f>
        <v>0</v>
      </c>
      <c r="CL532" s="202">
        <f t="shared" ref="CL532" si="1577">IF($AH$96=$AJ$96,0,
IF(OR(AND($BS$136="NS",U532&lt;&gt;"NA",OR(U532="NS",U532=0)),AND($BS$136="NA",U532&lt;&gt;"NS",OR(U532="NA",U532=0))),0,
IF(OR(AND($BS$136&lt;&gt;"NS",$BS$136&lt;&gt;"NA",U532&lt;&gt;"NS",U532&lt;&gt;"NA",U532&gt;$BS$136),
AND(U532&gt;0,OR($BS$136="NS",$BS$136="NA")),
AND($BS$136&lt;&gt;"NS",$BS$136&lt;&gt;"NA",$BS$136&gt;=0,U532="NA"),
AND($BS$136&lt;&gt;"NS",$BS$136&lt;&gt;"NA",$BS$136=0,U532="NS")),1,0)))</f>
        <v>0</v>
      </c>
      <c r="CM532" s="202">
        <f t="shared" ref="CM532" si="1578">IF($AH$96=$AJ$96,0,
IF(OR(AND($BS$136="NS",V532&lt;&gt;"NA",OR(V532="NS",V532=0)),AND($BS$136="NA",V532&lt;&gt;"NS",OR(V532="NA",V532=0))),0,
IF(OR(AND($BS$136&lt;&gt;"NS",$BS$136&lt;&gt;"NA",V532&lt;&gt;"NS",V532&lt;&gt;"NA",V532&gt;$BS$136),
AND(V532&gt;0,OR($BS$136="NS",$BS$136="NA")),
AND($BS$136&lt;&gt;"NS",$BS$136&lt;&gt;"NA",$BS$136&gt;=0,V532="NA"),
AND($BS$136&lt;&gt;"NS",$BS$136&lt;&gt;"NA",$BS$136=0,V532="NS")),1,0)))</f>
        <v>0</v>
      </c>
      <c r="CN532" s="202">
        <f t="shared" ref="CN532" si="1579">IF($AH$96=$AJ$96,0,
IF(OR(AND($BS$136="NS",W532&lt;&gt;"NA",OR(W532="NS",W532=0)),AND($BS$136="NA",W532&lt;&gt;"NS",OR(W532="NA",W532=0))),0,
IF(OR(AND($BS$136&lt;&gt;"NS",$BS$136&lt;&gt;"NA",W532&lt;&gt;"NS",W532&lt;&gt;"NA",W532&gt;$BS$136),
AND(W532&gt;0,OR($BS$136="NS",$BS$136="NA")),
AND($BS$136&lt;&gt;"NS",$BS$136&lt;&gt;"NA",$BS$136&gt;=0,W532="NA"),
AND($BS$136&lt;&gt;"NS",$BS$136&lt;&gt;"NA",$BS$136=0,W532="NS")),1,0)))</f>
        <v>0</v>
      </c>
      <c r="CO532" s="202">
        <f t="shared" ref="CO532" si="1580">IF($AH$96=$AJ$96,0,
IF(OR(AND($BS$136="NS",X532&lt;&gt;"NA",OR(X532="NS",X532=0)),AND($BS$136="NA",X532&lt;&gt;"NS",OR(X532="NA",X532=0))),0,
IF(OR(AND($BS$136&lt;&gt;"NS",$BS$136&lt;&gt;"NA",X532&lt;&gt;"NS",X532&lt;&gt;"NA",X532&gt;$BS$136),
AND(X532&gt;0,OR($BS$136="NS",$BS$136="NA")),
AND($BS$136&lt;&gt;"NS",$BS$136&lt;&gt;"NA",$BS$136&gt;=0,X532="NA"),
AND($BS$136&lt;&gt;"NS",$BS$136&lt;&gt;"NA",$BS$136=0,X532="NS")),1,0)))</f>
        <v>0</v>
      </c>
      <c r="CP532" s="202">
        <f t="shared" ref="CP532" si="1581">IF($AH$96=$AJ$96,0,
IF(OR(AND($BS$136="NS",Y532&lt;&gt;"NA",OR(Y532="NS",Y532=0)),AND($BS$136="NA",Y532&lt;&gt;"NS",OR(Y532="NA",Y532=0))),0,
IF(OR(AND($BS$136&lt;&gt;"NS",$BS$136&lt;&gt;"NA",Y532&lt;&gt;"NS",Y532&lt;&gt;"NA",Y532&gt;$BS$136),
AND(Y532&gt;0,OR($BS$136="NS",$BS$136="NA")),
AND($BS$136&lt;&gt;"NS",$BS$136&lt;&gt;"NA",$BS$136&gt;=0,Y532="NA"),
AND($BS$136&lt;&gt;"NS",$BS$136&lt;&gt;"NA",$BS$136=0,Y532="NS")),1,0)))</f>
        <v>0</v>
      </c>
      <c r="CQ532" s="202">
        <f t="shared" ref="CQ532" si="1582">IF($AH$96=$AJ$96,0,
IF(OR(AND($BS$136="NS",Z532&lt;&gt;"NA",OR(Z532="NS",Z532=0)),AND($BS$136="NA",Z532&lt;&gt;"NS",OR(Z532="NA",Z532=0))),0,
IF(OR(AND($BS$136&lt;&gt;"NS",$BS$136&lt;&gt;"NA",Z532&lt;&gt;"NS",Z532&lt;&gt;"NA",Z532&gt;$BS$136),
AND(Z532&gt;0,OR($BS$136="NS",$BS$136="NA")),
AND($BS$136&lt;&gt;"NS",$BS$136&lt;&gt;"NA",$BS$136&gt;=0,Z532="NA"),
AND($BS$136&lt;&gt;"NS",$BS$136&lt;&gt;"NA",$BS$136=0,Z532="NS")),1,0)))</f>
        <v>0</v>
      </c>
      <c r="CR532" s="202">
        <f t="shared" ref="CR532" si="1583">IF($AH$96=$AJ$96,0,
IF(OR(AND($BS$136="NS",AA532&lt;&gt;"NA",OR(AA532="NS",AA532=0)),AND($BS$136="NA",AA532&lt;&gt;"NS",OR(AA532="NA",AA532=0))),0,
IF(OR(AND($BS$136&lt;&gt;"NS",$BS$136&lt;&gt;"NA",AA532&lt;&gt;"NS",AA532&lt;&gt;"NA",AA532&gt;$BS$136),
AND(AA532&gt;0,OR($BS$136="NS",$BS$136="NA")),
AND($BS$136&lt;&gt;"NS",$BS$136&lt;&gt;"NA",$BS$136&gt;=0,AA532="NA"),
AND($BS$136&lt;&gt;"NS",$BS$136&lt;&gt;"NA",$BS$136=0,AA532="NS")),1,0)))</f>
        <v>0</v>
      </c>
      <c r="CS532" s="202">
        <f t="shared" ref="CS532" si="1584">IF($AH$96=$AJ$96,0,
IF(OR(AND($BS$136="NS",AB532&lt;&gt;"NA",OR(AB532="NS",AB532=0)),AND($BS$136="NA",AB532&lt;&gt;"NS",OR(AB532="NA",AB532=0))),0,
IF(OR(AND($BS$136&lt;&gt;"NS",$BS$136&lt;&gt;"NA",AB532&lt;&gt;"NS",AB532&lt;&gt;"NA",AB532&gt;$BS$136),
AND(AB532&gt;0,OR($BS$136="NS",$BS$136="NA")),
AND($BS$136&lt;&gt;"NS",$BS$136&lt;&gt;"NA",$BS$136&gt;=0,AB532="NA"),
AND($BS$136&lt;&gt;"NS",$BS$136&lt;&gt;"NA",$BS$136=0,AB532="NS")),1,0)))</f>
        <v>0</v>
      </c>
      <c r="CT532" s="202">
        <f t="shared" ref="CT532" si="1585">IF($AH$96=$AJ$96,0,
IF(OR(AND($BS$136="NS",AC532&lt;&gt;"NA",OR(AC532="NS",AC532=0)),AND($BS$136="NA",AC532&lt;&gt;"NS",OR(AC532="NA",AC532=0))),0,
IF(OR(AND($BS$136&lt;&gt;"NS",$BS$136&lt;&gt;"NA",AC532&lt;&gt;"NS",AC532&lt;&gt;"NA",AC532&gt;$BS$136),
AND(AC532&gt;0,OR($BS$136="NS",$BS$136="NA")),
AND($BS$136&lt;&gt;"NS",$BS$136&lt;&gt;"NA",$BS$136&gt;=0,AC532="NA"),
AND($BS$136&lt;&gt;"NS",$BS$136&lt;&gt;"NA",$BS$136=0,AC532="NS")),1,0)))</f>
        <v>0</v>
      </c>
      <c r="CU532" s="202">
        <f t="shared" ref="CU532" si="1586">IF($AH$96=$AJ$96,0,
IF(OR(AND($BS$136="NS",AD532&lt;&gt;"NA",OR(AD532="NS",AD532=0)),AND($BS$136="NA",AD532&lt;&gt;"NS",OR(AD532="NA",AD532=0))),0,
IF(OR(AND($BS$136&lt;&gt;"NS",$BS$136&lt;&gt;"NA",AD532&lt;&gt;"NS",AD532&lt;&gt;"NA",AD532&gt;$BS$136),
AND(AD532&gt;0,OR($BS$136="NS",$BS$136="NA")),
AND($BS$136&lt;&gt;"NS",$BS$136&lt;&gt;"NA",$BS$136&gt;=0,AD532="NA"),
AND($BS$136&lt;&gt;"NS",$BS$136&lt;&gt;"NA",$BS$136=0,AD532="NS")),1,0)))</f>
        <v>0</v>
      </c>
      <c r="CY532" s="563">
        <f t="shared" si="935"/>
        <v>0</v>
      </c>
      <c r="CZ532" s="563"/>
    </row>
    <row r="533" spans="1:104" s="211" customFormat="1" ht="15" customHeight="1">
      <c r="A533" s="18"/>
      <c r="B533" s="51"/>
      <c r="C533" s="48" t="s">
        <v>5032</v>
      </c>
      <c r="D533" s="580" t="str">
        <f>IF(CNGE_2024_M3_Secc1!D84="","",CNGE_2024_M3_Secc1!D84)</f>
        <v/>
      </c>
      <c r="E533" s="580"/>
      <c r="F533" s="580"/>
      <c r="G533" s="580"/>
      <c r="H533" s="580"/>
      <c r="I533" s="103"/>
      <c r="J533" s="103"/>
      <c r="K533" s="103"/>
      <c r="L533" s="103"/>
      <c r="M533" s="103"/>
      <c r="N533" s="103"/>
      <c r="O533" s="103"/>
      <c r="P533" s="103"/>
      <c r="Q533" s="103"/>
      <c r="R533" s="103"/>
      <c r="S533" s="103"/>
      <c r="T533" s="103"/>
      <c r="U533" s="103"/>
      <c r="V533" s="103"/>
      <c r="W533" s="103"/>
      <c r="X533" s="103"/>
      <c r="Y533" s="103"/>
      <c r="Z533" s="103"/>
      <c r="AA533" s="103"/>
      <c r="AB533" s="103"/>
      <c r="AC533" s="103"/>
      <c r="AD533" s="103"/>
      <c r="AE533" s="213"/>
      <c r="AF533" s="210"/>
      <c r="AV533" s="202" t="e" cm="1">
        <f t="array" ref="AV533">IF(CNGE_2024_M3_Secc1!$AO$111=CNGE_2024_M3_Secc1!$AQ$111,O,IF(CNGE_2024_M3_Secc1!I202="",1,0))</f>
        <v>#NAME?</v>
      </c>
      <c r="AW533" s="202" t="e" cm="1">
        <f t="array" ref="AW533">IF(CNGE_2024_M3_Secc1!$AO$111=CNGE_2024_M3_Secc1!$AQ$111,O,IF(CNGE_2024_M3_Secc1!J202="",1,0))</f>
        <v>#NAME?</v>
      </c>
      <c r="AX533" s="202" t="e" cm="1">
        <f t="array" ref="AX533">IF(CNGE_2024_M3_Secc1!$AO$111=CNGE_2024_M3_Secc1!$AQ$111,O,IF(CNGE_2024_M3_Secc1!K202="",1,0))</f>
        <v>#NAME?</v>
      </c>
      <c r="AY533" s="202" t="e" cm="1">
        <f t="array" ref="AY533">IF(CNGE_2024_M3_Secc1!$AO$111=CNGE_2024_M3_Secc1!$AQ$111,O,IF(CNGE_2024_M3_Secc1!L202="",1,0))</f>
        <v>#NAME?</v>
      </c>
      <c r="AZ533" s="202" t="e" cm="1">
        <f t="array" ref="AZ533">IF(CNGE_2024_M3_Secc1!$AO$111=CNGE_2024_M3_Secc1!$AQ$111,O,IF(CNGE_2024_M3_Secc1!M202="",1,0))</f>
        <v>#NAME?</v>
      </c>
      <c r="BA533" s="202" t="e" cm="1">
        <f t="array" ref="BA533">IF(CNGE_2024_M3_Secc1!$AO$111=CNGE_2024_M3_Secc1!$AQ$111,O,IF(CNGE_2024_M3_Secc1!N202="",1,0))</f>
        <v>#NAME?</v>
      </c>
      <c r="BB533" s="202" t="e" cm="1">
        <f t="array" ref="BB533">IF(CNGE_2024_M3_Secc1!$AO$111=CNGE_2024_M3_Secc1!$AQ$111,O,IF(CNGE_2024_M3_Secc1!O202="",1,0))</f>
        <v>#NAME?</v>
      </c>
      <c r="BC533" s="202" t="e" cm="1">
        <f t="array" ref="BC533">IF(CNGE_2024_M3_Secc1!$AO$111=CNGE_2024_M3_Secc1!$AQ$111,O,IF(CNGE_2024_M3_Secc1!P202="",1,0))</f>
        <v>#NAME?</v>
      </c>
      <c r="BD533" s="202" t="e" cm="1">
        <f t="array" ref="BD533">IF(CNGE_2024_M3_Secc1!$AO$111=CNGE_2024_M3_Secc1!$AQ$111,O,IF(CNGE_2024_M3_Secc1!Q202="",1,0))</f>
        <v>#NAME?</v>
      </c>
      <c r="BE533" s="202" t="e" cm="1">
        <f t="array" ref="BE533">IF(CNGE_2024_M3_Secc1!$AO$111=CNGE_2024_M3_Secc1!$AQ$111,O,IF(CNGE_2024_M3_Secc1!R202="",1,0))</f>
        <v>#NAME?</v>
      </c>
      <c r="BF533" s="202" t="e" cm="1">
        <f t="array" ref="BF533">IF(CNGE_2024_M3_Secc1!$AO$111=CNGE_2024_M3_Secc1!$AQ$111,O,IF(CNGE_2024_M3_Secc1!S202="",1,0))</f>
        <v>#NAME?</v>
      </c>
      <c r="BG533" s="202" t="e" cm="1">
        <f t="array" ref="BG533">IF(CNGE_2024_M3_Secc1!$AO$111=CNGE_2024_M3_Secc1!$AQ$111,O,IF(CNGE_2024_M3_Secc1!T202="",1,0))</f>
        <v>#NAME?</v>
      </c>
      <c r="BH533" s="202" t="e" cm="1">
        <f t="array" ref="BH533">IF(CNGE_2024_M3_Secc1!$AO$111=CNGE_2024_M3_Secc1!$AQ$111,O,IF(CNGE_2024_M3_Secc1!U202="",1,0))</f>
        <v>#NAME?</v>
      </c>
      <c r="BI533" s="202" t="e" cm="1">
        <f t="array" ref="BI533">IF(CNGE_2024_M3_Secc1!$AO$111=CNGE_2024_M3_Secc1!$AQ$111,O,IF(CNGE_2024_M3_Secc1!V202="",1,0))</f>
        <v>#NAME?</v>
      </c>
      <c r="BJ533" s="202" t="e" cm="1">
        <f t="array" ref="BJ533">IF(CNGE_2024_M3_Secc1!$AO$111=CNGE_2024_M3_Secc1!$AQ$111,O,IF(CNGE_2024_M3_Secc1!W202="",1,0))</f>
        <v>#NAME?</v>
      </c>
      <c r="BK533" s="202" t="e" cm="1">
        <f t="array" ref="BK533">IF(CNGE_2024_M3_Secc1!$AO$111=CNGE_2024_M3_Secc1!$AQ$111,O,IF(CNGE_2024_M3_Secc1!X202="",1,0))</f>
        <v>#NAME?</v>
      </c>
      <c r="BL533" s="202" t="e" cm="1">
        <f t="array" ref="BL533">IF(CNGE_2024_M3_Secc1!$AO$111=CNGE_2024_M3_Secc1!$AQ$111,O,IF(CNGE_2024_M3_Secc1!Y202="",1,0))</f>
        <v>#NAME?</v>
      </c>
      <c r="BM533" s="202" t="e" cm="1">
        <f t="array" ref="BM533">IF(CNGE_2024_M3_Secc1!$AO$111=CNGE_2024_M3_Secc1!$AQ$111,O,IF(CNGE_2024_M3_Secc1!Z202="",1,0))</f>
        <v>#NAME?</v>
      </c>
      <c r="BN533" s="202" t="e" cm="1">
        <f t="array" ref="BN533">IF(CNGE_2024_M3_Secc1!$AO$111=CNGE_2024_M3_Secc1!$AQ$111,O,IF(CNGE_2024_M3_Secc1!AA202="",1,0))</f>
        <v>#NAME?</v>
      </c>
      <c r="BO533" s="202" t="e" cm="1">
        <f t="array" ref="BO533">IF(CNGE_2024_M3_Secc1!$AO$111=CNGE_2024_M3_Secc1!$AQ$111,O,IF(CNGE_2024_M3_Secc1!AB202="",1,0))</f>
        <v>#NAME?</v>
      </c>
      <c r="BP533" s="202" t="e" cm="1">
        <f t="array" ref="BP533">IF(CNGE_2024_M3_Secc1!$AO$111=CNGE_2024_M3_Secc1!$AQ$111,O,IF(CNGE_2024_M3_Secc1!AC202="",1,0))</f>
        <v>#NAME?</v>
      </c>
      <c r="BQ533" s="202" t="e" cm="1">
        <f t="array" ref="BQ533">IF(CNGE_2024_M3_Secc1!$AO$111=CNGE_2024_M3_Secc1!$AQ$111,O,IF(CNGE_2024_M3_Secc1!AD202="",1,0))</f>
        <v>#NAME?</v>
      </c>
      <c r="BZ533" s="202">
        <f>IF($AH$96=$AJ$96,0,
IF(OR(AND($BS$137="NS",I533&lt;&gt;"NA",OR(I533="NS",I533=0)),AND($BS$137="NA",I533&lt;&gt;"NS",OR(I533="NA",I533=0))),0,
IF(OR(AND($BS$137&lt;&gt;"NS",$BS$137&lt;&gt;"NA",I533&lt;&gt;"NS",I533&lt;&gt;"NA",I533&gt;$BS$137),
AND(I533&gt;0,OR($BS$137="NS",$BS$137="NA")),
AND($BS$137&lt;&gt;"NS",$BS$137&lt;&gt;"NA",$BS$137&gt;=0,I533="NA"),
AND($BS$137&lt;&gt;"NS",$BS$137&lt;&gt;"NA",$BS$137=0,I533="NS")),1,0)))</f>
        <v>0</v>
      </c>
      <c r="CA533" s="202">
        <f t="shared" ref="CA533" si="1587">IF($AH$96=$AJ$96,0,
IF(OR(AND($BS$137="NS",J533&lt;&gt;"NA",OR(J533="NS",J533=0)),AND($BS$137="NA",J533&lt;&gt;"NS",OR(J533="NA",J533=0))),0,
IF(OR(AND($BS$137&lt;&gt;"NS",$BS$137&lt;&gt;"NA",J533&lt;&gt;"NS",J533&lt;&gt;"NA",J533&gt;$BS$137),
AND(J533&gt;0,OR($BS$137="NS",$BS$137="NA")),
AND($BS$137&lt;&gt;"NS",$BS$137&lt;&gt;"NA",$BS$137&gt;=0,J533="NA"),
AND($BS$137&lt;&gt;"NS",$BS$137&lt;&gt;"NA",$BS$137=0,J533="NS")),1,0)))</f>
        <v>0</v>
      </c>
      <c r="CB533" s="202">
        <f t="shared" ref="CB533" si="1588">IF($AH$96=$AJ$96,0,
IF(OR(AND($BS$137="NS",K533&lt;&gt;"NA",OR(K533="NS",K533=0)),AND($BS$137="NA",K533&lt;&gt;"NS",OR(K533="NA",K533=0))),0,
IF(OR(AND($BS$137&lt;&gt;"NS",$BS$137&lt;&gt;"NA",K533&lt;&gt;"NS",K533&lt;&gt;"NA",K533&gt;$BS$137),
AND(K533&gt;0,OR($BS$137="NS",$BS$137="NA")),
AND($BS$137&lt;&gt;"NS",$BS$137&lt;&gt;"NA",$BS$137&gt;=0,K533="NA"),
AND($BS$137&lt;&gt;"NS",$BS$137&lt;&gt;"NA",$BS$137=0,K533="NS")),1,0)))</f>
        <v>0</v>
      </c>
      <c r="CC533" s="202">
        <f t="shared" ref="CC533" si="1589">IF($AH$96=$AJ$96,0,
IF(OR(AND($BS$137="NS",L533&lt;&gt;"NA",OR(L533="NS",L533=0)),AND($BS$137="NA",L533&lt;&gt;"NS",OR(L533="NA",L533=0))),0,
IF(OR(AND($BS$137&lt;&gt;"NS",$BS$137&lt;&gt;"NA",L533&lt;&gt;"NS",L533&lt;&gt;"NA",L533&gt;$BS$137),
AND(L533&gt;0,OR($BS$137="NS",$BS$137="NA")),
AND($BS$137&lt;&gt;"NS",$BS$137&lt;&gt;"NA",$BS$137&gt;=0,L533="NA"),
AND($BS$137&lt;&gt;"NS",$BS$137&lt;&gt;"NA",$BS$137=0,L533="NS")),1,0)))</f>
        <v>0</v>
      </c>
      <c r="CD533" s="202">
        <f t="shared" ref="CD533" si="1590">IF($AH$96=$AJ$96,0,
IF(OR(AND($BS$137="NS",M533&lt;&gt;"NA",OR(M533="NS",M533=0)),AND($BS$137="NA",M533&lt;&gt;"NS",OR(M533="NA",M533=0))),0,
IF(OR(AND($BS$137&lt;&gt;"NS",$BS$137&lt;&gt;"NA",M533&lt;&gt;"NS",M533&lt;&gt;"NA",M533&gt;$BS$137),
AND(M533&gt;0,OR($BS$137="NS",$BS$137="NA")),
AND($BS$137&lt;&gt;"NS",$BS$137&lt;&gt;"NA",$BS$137&gt;=0,M533="NA"),
AND($BS$137&lt;&gt;"NS",$BS$137&lt;&gt;"NA",$BS$137=0,M533="NS")),1,0)))</f>
        <v>0</v>
      </c>
      <c r="CE533" s="202">
        <f t="shared" ref="CE533" si="1591">IF($AH$96=$AJ$96,0,
IF(OR(AND($BS$137="NS",N533&lt;&gt;"NA",OR(N533="NS",N533=0)),AND($BS$137="NA",N533&lt;&gt;"NS",OR(N533="NA",N533=0))),0,
IF(OR(AND($BS$137&lt;&gt;"NS",$BS$137&lt;&gt;"NA",N533&lt;&gt;"NS",N533&lt;&gt;"NA",N533&gt;$BS$137),
AND(N533&gt;0,OR($BS$137="NS",$BS$137="NA")),
AND($BS$137&lt;&gt;"NS",$BS$137&lt;&gt;"NA",$BS$137&gt;=0,N533="NA"),
AND($BS$137&lt;&gt;"NS",$BS$137&lt;&gt;"NA",$BS$137=0,N533="NS")),1,0)))</f>
        <v>0</v>
      </c>
      <c r="CF533" s="202">
        <f t="shared" ref="CF533" si="1592">IF($AH$96=$AJ$96,0,
IF(OR(AND($BS$137="NS",O533&lt;&gt;"NA",OR(O533="NS",O533=0)),AND($BS$137="NA",O533&lt;&gt;"NS",OR(O533="NA",O533=0))),0,
IF(OR(AND($BS$137&lt;&gt;"NS",$BS$137&lt;&gt;"NA",O533&lt;&gt;"NS",O533&lt;&gt;"NA",O533&gt;$BS$137),
AND(O533&gt;0,OR($BS$137="NS",$BS$137="NA")),
AND($BS$137&lt;&gt;"NS",$BS$137&lt;&gt;"NA",$BS$137&gt;=0,O533="NA"),
AND($BS$137&lt;&gt;"NS",$BS$137&lt;&gt;"NA",$BS$137=0,O533="NS")),1,0)))</f>
        <v>0</v>
      </c>
      <c r="CG533" s="202">
        <f t="shared" ref="CG533" si="1593">IF($AH$96=$AJ$96,0,
IF(OR(AND($BS$137="NS",P533&lt;&gt;"NA",OR(P533="NS",P533=0)),AND($BS$137="NA",P533&lt;&gt;"NS",OR(P533="NA",P533=0))),0,
IF(OR(AND($BS$137&lt;&gt;"NS",$BS$137&lt;&gt;"NA",P533&lt;&gt;"NS",P533&lt;&gt;"NA",P533&gt;$BS$137),
AND(P533&gt;0,OR($BS$137="NS",$BS$137="NA")),
AND($BS$137&lt;&gt;"NS",$BS$137&lt;&gt;"NA",$BS$137&gt;=0,P533="NA"),
AND($BS$137&lt;&gt;"NS",$BS$137&lt;&gt;"NA",$BS$137=0,P533="NS")),1,0)))</f>
        <v>0</v>
      </c>
      <c r="CH533" s="202">
        <f t="shared" ref="CH533" si="1594">IF($AH$96=$AJ$96,0,
IF(OR(AND($BS$137="NS",Q533&lt;&gt;"NA",OR(Q533="NS",Q533=0)),AND($BS$137="NA",Q533&lt;&gt;"NS",OR(Q533="NA",Q533=0))),0,
IF(OR(AND($BS$137&lt;&gt;"NS",$BS$137&lt;&gt;"NA",Q533&lt;&gt;"NS",Q533&lt;&gt;"NA",Q533&gt;$BS$137),
AND(Q533&gt;0,OR($BS$137="NS",$BS$137="NA")),
AND($BS$137&lt;&gt;"NS",$BS$137&lt;&gt;"NA",$BS$137&gt;=0,Q533="NA"),
AND($BS$137&lt;&gt;"NS",$BS$137&lt;&gt;"NA",$BS$137=0,Q533="NS")),1,0)))</f>
        <v>0</v>
      </c>
      <c r="CI533" s="202">
        <f t="shared" ref="CI533" si="1595">IF($AH$96=$AJ$96,0,
IF(OR(AND($BS$137="NS",R533&lt;&gt;"NA",OR(R533="NS",R533=0)),AND($BS$137="NA",R533&lt;&gt;"NS",OR(R533="NA",R533=0))),0,
IF(OR(AND($BS$137&lt;&gt;"NS",$BS$137&lt;&gt;"NA",R533&lt;&gt;"NS",R533&lt;&gt;"NA",R533&gt;$BS$137),
AND(R533&gt;0,OR($BS$137="NS",$BS$137="NA")),
AND($BS$137&lt;&gt;"NS",$BS$137&lt;&gt;"NA",$BS$137&gt;=0,R533="NA"),
AND($BS$137&lt;&gt;"NS",$BS$137&lt;&gt;"NA",$BS$137=0,R533="NS")),1,0)))</f>
        <v>0</v>
      </c>
      <c r="CJ533" s="202">
        <f t="shared" ref="CJ533" si="1596">IF($AH$96=$AJ$96,0,
IF(OR(AND($BS$137="NS",S533&lt;&gt;"NA",OR(S533="NS",S533=0)),AND($BS$137="NA",S533&lt;&gt;"NS",OR(S533="NA",S533=0))),0,
IF(OR(AND($BS$137&lt;&gt;"NS",$BS$137&lt;&gt;"NA",S533&lt;&gt;"NS",S533&lt;&gt;"NA",S533&gt;$BS$137),
AND(S533&gt;0,OR($BS$137="NS",$BS$137="NA")),
AND($BS$137&lt;&gt;"NS",$BS$137&lt;&gt;"NA",$BS$137&gt;=0,S533="NA"),
AND($BS$137&lt;&gt;"NS",$BS$137&lt;&gt;"NA",$BS$137=0,S533="NS")),1,0)))</f>
        <v>0</v>
      </c>
      <c r="CK533" s="202">
        <f t="shared" ref="CK533" si="1597">IF($AH$96=$AJ$96,0,
IF(OR(AND($BS$137="NS",T533&lt;&gt;"NA",OR(T533="NS",T533=0)),AND($BS$137="NA",T533&lt;&gt;"NS",OR(T533="NA",T533=0))),0,
IF(OR(AND($BS$137&lt;&gt;"NS",$BS$137&lt;&gt;"NA",T533&lt;&gt;"NS",T533&lt;&gt;"NA",T533&gt;$BS$137),
AND(T533&gt;0,OR($BS$137="NS",$BS$137="NA")),
AND($BS$137&lt;&gt;"NS",$BS$137&lt;&gt;"NA",$BS$137&gt;=0,T533="NA"),
AND($BS$137&lt;&gt;"NS",$BS$137&lt;&gt;"NA",$BS$137=0,T533="NS")),1,0)))</f>
        <v>0</v>
      </c>
      <c r="CL533" s="202">
        <f t="shared" ref="CL533" si="1598">IF($AH$96=$AJ$96,0,
IF(OR(AND($BS$137="NS",U533&lt;&gt;"NA",OR(U533="NS",U533=0)),AND($BS$137="NA",U533&lt;&gt;"NS",OR(U533="NA",U533=0))),0,
IF(OR(AND($BS$137&lt;&gt;"NS",$BS$137&lt;&gt;"NA",U533&lt;&gt;"NS",U533&lt;&gt;"NA",U533&gt;$BS$137),
AND(U533&gt;0,OR($BS$137="NS",$BS$137="NA")),
AND($BS$137&lt;&gt;"NS",$BS$137&lt;&gt;"NA",$BS$137&gt;=0,U533="NA"),
AND($BS$137&lt;&gt;"NS",$BS$137&lt;&gt;"NA",$BS$137=0,U533="NS")),1,0)))</f>
        <v>0</v>
      </c>
      <c r="CM533" s="202">
        <f t="shared" ref="CM533" si="1599">IF($AH$96=$AJ$96,0,
IF(OR(AND($BS$137="NS",V533&lt;&gt;"NA",OR(V533="NS",V533=0)),AND($BS$137="NA",V533&lt;&gt;"NS",OR(V533="NA",V533=0))),0,
IF(OR(AND($BS$137&lt;&gt;"NS",$BS$137&lt;&gt;"NA",V533&lt;&gt;"NS",V533&lt;&gt;"NA",V533&gt;$BS$137),
AND(V533&gt;0,OR($BS$137="NS",$BS$137="NA")),
AND($BS$137&lt;&gt;"NS",$BS$137&lt;&gt;"NA",$BS$137&gt;=0,V533="NA"),
AND($BS$137&lt;&gt;"NS",$BS$137&lt;&gt;"NA",$BS$137=0,V533="NS")),1,0)))</f>
        <v>0</v>
      </c>
      <c r="CN533" s="202">
        <f t="shared" ref="CN533" si="1600">IF($AH$96=$AJ$96,0,
IF(OR(AND($BS$137="NS",W533&lt;&gt;"NA",OR(W533="NS",W533=0)),AND($BS$137="NA",W533&lt;&gt;"NS",OR(W533="NA",W533=0))),0,
IF(OR(AND($BS$137&lt;&gt;"NS",$BS$137&lt;&gt;"NA",W533&lt;&gt;"NS",W533&lt;&gt;"NA",W533&gt;$BS$137),
AND(W533&gt;0,OR($BS$137="NS",$BS$137="NA")),
AND($BS$137&lt;&gt;"NS",$BS$137&lt;&gt;"NA",$BS$137&gt;=0,W533="NA"),
AND($BS$137&lt;&gt;"NS",$BS$137&lt;&gt;"NA",$BS$137=0,W533="NS")),1,0)))</f>
        <v>0</v>
      </c>
      <c r="CO533" s="202">
        <f t="shared" ref="CO533" si="1601">IF($AH$96=$AJ$96,0,
IF(OR(AND($BS$137="NS",X533&lt;&gt;"NA",OR(X533="NS",X533=0)),AND($BS$137="NA",X533&lt;&gt;"NS",OR(X533="NA",X533=0))),0,
IF(OR(AND($BS$137&lt;&gt;"NS",$BS$137&lt;&gt;"NA",X533&lt;&gt;"NS",X533&lt;&gt;"NA",X533&gt;$BS$137),
AND(X533&gt;0,OR($BS$137="NS",$BS$137="NA")),
AND($BS$137&lt;&gt;"NS",$BS$137&lt;&gt;"NA",$BS$137&gt;=0,X533="NA"),
AND($BS$137&lt;&gt;"NS",$BS$137&lt;&gt;"NA",$BS$137=0,X533="NS")),1,0)))</f>
        <v>0</v>
      </c>
      <c r="CP533" s="202">
        <f t="shared" ref="CP533" si="1602">IF($AH$96=$AJ$96,0,
IF(OR(AND($BS$137="NS",Y533&lt;&gt;"NA",OR(Y533="NS",Y533=0)),AND($BS$137="NA",Y533&lt;&gt;"NS",OR(Y533="NA",Y533=0))),0,
IF(OR(AND($BS$137&lt;&gt;"NS",$BS$137&lt;&gt;"NA",Y533&lt;&gt;"NS",Y533&lt;&gt;"NA",Y533&gt;$BS$137),
AND(Y533&gt;0,OR($BS$137="NS",$BS$137="NA")),
AND($BS$137&lt;&gt;"NS",$BS$137&lt;&gt;"NA",$BS$137&gt;=0,Y533="NA"),
AND($BS$137&lt;&gt;"NS",$BS$137&lt;&gt;"NA",$BS$137=0,Y533="NS")),1,0)))</f>
        <v>0</v>
      </c>
      <c r="CQ533" s="202">
        <f t="shared" ref="CQ533" si="1603">IF($AH$96=$AJ$96,0,
IF(OR(AND($BS$137="NS",Z533&lt;&gt;"NA",OR(Z533="NS",Z533=0)),AND($BS$137="NA",Z533&lt;&gt;"NS",OR(Z533="NA",Z533=0))),0,
IF(OR(AND($BS$137&lt;&gt;"NS",$BS$137&lt;&gt;"NA",Z533&lt;&gt;"NS",Z533&lt;&gt;"NA",Z533&gt;$BS$137),
AND(Z533&gt;0,OR($BS$137="NS",$BS$137="NA")),
AND($BS$137&lt;&gt;"NS",$BS$137&lt;&gt;"NA",$BS$137&gt;=0,Z533="NA"),
AND($BS$137&lt;&gt;"NS",$BS$137&lt;&gt;"NA",$BS$137=0,Z533="NS")),1,0)))</f>
        <v>0</v>
      </c>
      <c r="CR533" s="202">
        <f t="shared" ref="CR533" si="1604">IF($AH$96=$AJ$96,0,
IF(OR(AND($BS$137="NS",AA533&lt;&gt;"NA",OR(AA533="NS",AA533=0)),AND($BS$137="NA",AA533&lt;&gt;"NS",OR(AA533="NA",AA533=0))),0,
IF(OR(AND($BS$137&lt;&gt;"NS",$BS$137&lt;&gt;"NA",AA533&lt;&gt;"NS",AA533&lt;&gt;"NA",AA533&gt;$BS$137),
AND(AA533&gt;0,OR($BS$137="NS",$BS$137="NA")),
AND($BS$137&lt;&gt;"NS",$BS$137&lt;&gt;"NA",$BS$137&gt;=0,AA533="NA"),
AND($BS$137&lt;&gt;"NS",$BS$137&lt;&gt;"NA",$BS$137=0,AA533="NS")),1,0)))</f>
        <v>0</v>
      </c>
      <c r="CS533" s="202">
        <f t="shared" ref="CS533" si="1605">IF($AH$96=$AJ$96,0,
IF(OR(AND($BS$137="NS",AB533&lt;&gt;"NA",OR(AB533="NS",AB533=0)),AND($BS$137="NA",AB533&lt;&gt;"NS",OR(AB533="NA",AB533=0))),0,
IF(OR(AND($BS$137&lt;&gt;"NS",$BS$137&lt;&gt;"NA",AB533&lt;&gt;"NS",AB533&lt;&gt;"NA",AB533&gt;$BS$137),
AND(AB533&gt;0,OR($BS$137="NS",$BS$137="NA")),
AND($BS$137&lt;&gt;"NS",$BS$137&lt;&gt;"NA",$BS$137&gt;=0,AB533="NA"),
AND($BS$137&lt;&gt;"NS",$BS$137&lt;&gt;"NA",$BS$137=0,AB533="NS")),1,0)))</f>
        <v>0</v>
      </c>
      <c r="CT533" s="202">
        <f t="shared" ref="CT533" si="1606">IF($AH$96=$AJ$96,0,
IF(OR(AND($BS$137="NS",AC533&lt;&gt;"NA",OR(AC533="NS",AC533=0)),AND($BS$137="NA",AC533&lt;&gt;"NS",OR(AC533="NA",AC533=0))),0,
IF(OR(AND($BS$137&lt;&gt;"NS",$BS$137&lt;&gt;"NA",AC533&lt;&gt;"NS",AC533&lt;&gt;"NA",AC533&gt;$BS$137),
AND(AC533&gt;0,OR($BS$137="NS",$BS$137="NA")),
AND($BS$137&lt;&gt;"NS",$BS$137&lt;&gt;"NA",$BS$137&gt;=0,AC533="NA"),
AND($BS$137&lt;&gt;"NS",$BS$137&lt;&gt;"NA",$BS$137=0,AC533="NS")),1,0)))</f>
        <v>0</v>
      </c>
      <c r="CU533" s="202">
        <f t="shared" ref="CU533" si="1607">IF($AH$96=$AJ$96,0,
IF(OR(AND($BS$137="NS",AD533&lt;&gt;"NA",OR(AD533="NS",AD533=0)),AND($BS$137="NA",AD533&lt;&gt;"NS",OR(AD533="NA",AD533=0))),0,
IF(OR(AND($BS$137&lt;&gt;"NS",$BS$137&lt;&gt;"NA",AD533&lt;&gt;"NS",AD533&lt;&gt;"NA",AD533&gt;$BS$137),
AND(AD533&gt;0,OR($BS$137="NS",$BS$137="NA")),
AND($BS$137&lt;&gt;"NS",$BS$137&lt;&gt;"NA",$BS$137&gt;=0,AD533="NA"),
AND($BS$137&lt;&gt;"NS",$BS$137&lt;&gt;"NA",$BS$137=0,AD533="NS")),1,0)))</f>
        <v>0</v>
      </c>
      <c r="CY533" s="563">
        <f t="shared" si="935"/>
        <v>0</v>
      </c>
      <c r="CZ533" s="563"/>
    </row>
    <row r="534" spans="1:104" s="211" customFormat="1" ht="15" customHeight="1">
      <c r="A534" s="18"/>
      <c r="B534" s="51"/>
      <c r="C534" s="48" t="s">
        <v>5033</v>
      </c>
      <c r="D534" s="580" t="str">
        <f>IF(CNGE_2024_M3_Secc1!D85="","",CNGE_2024_M3_Secc1!D85)</f>
        <v/>
      </c>
      <c r="E534" s="580"/>
      <c r="F534" s="580"/>
      <c r="G534" s="580"/>
      <c r="H534" s="580"/>
      <c r="I534" s="103"/>
      <c r="J534" s="103"/>
      <c r="K534" s="103"/>
      <c r="L534" s="103"/>
      <c r="M534" s="103"/>
      <c r="N534" s="103"/>
      <c r="O534" s="103"/>
      <c r="P534" s="103"/>
      <c r="Q534" s="103"/>
      <c r="R534" s="103"/>
      <c r="S534" s="103"/>
      <c r="T534" s="103"/>
      <c r="U534" s="103"/>
      <c r="V534" s="103"/>
      <c r="W534" s="103"/>
      <c r="X534" s="103"/>
      <c r="Y534" s="103"/>
      <c r="Z534" s="103"/>
      <c r="AA534" s="103"/>
      <c r="AB534" s="103"/>
      <c r="AC534" s="103"/>
      <c r="AD534" s="103"/>
      <c r="AE534" s="213"/>
      <c r="AF534" s="210"/>
      <c r="AV534" s="202" t="e" cm="1">
        <f t="array" ref="AV534">IF(CNGE_2024_M3_Secc1!$AO$111=CNGE_2024_M3_Secc1!$AQ$111,O,IF(CNGE_2024_M3_Secc1!I203="",1,0))</f>
        <v>#NAME?</v>
      </c>
      <c r="AW534" s="202" t="e" cm="1">
        <f t="array" ref="AW534">IF(CNGE_2024_M3_Secc1!$AO$111=CNGE_2024_M3_Secc1!$AQ$111,O,IF(CNGE_2024_M3_Secc1!J203="",1,0))</f>
        <v>#NAME?</v>
      </c>
      <c r="AX534" s="202" t="e" cm="1">
        <f t="array" ref="AX534">IF(CNGE_2024_M3_Secc1!$AO$111=CNGE_2024_M3_Secc1!$AQ$111,O,IF(CNGE_2024_M3_Secc1!K203="",1,0))</f>
        <v>#NAME?</v>
      </c>
      <c r="AY534" s="202" t="e" cm="1">
        <f t="array" ref="AY534">IF(CNGE_2024_M3_Secc1!$AO$111=CNGE_2024_M3_Secc1!$AQ$111,O,IF(CNGE_2024_M3_Secc1!L203="",1,0))</f>
        <v>#NAME?</v>
      </c>
      <c r="AZ534" s="202" t="e" cm="1">
        <f t="array" ref="AZ534">IF(CNGE_2024_M3_Secc1!$AO$111=CNGE_2024_M3_Secc1!$AQ$111,O,IF(CNGE_2024_M3_Secc1!M203="",1,0))</f>
        <v>#NAME?</v>
      </c>
      <c r="BA534" s="202" t="e" cm="1">
        <f t="array" ref="BA534">IF(CNGE_2024_M3_Secc1!$AO$111=CNGE_2024_M3_Secc1!$AQ$111,O,IF(CNGE_2024_M3_Secc1!N203="",1,0))</f>
        <v>#NAME?</v>
      </c>
      <c r="BB534" s="202" t="e" cm="1">
        <f t="array" ref="BB534">IF(CNGE_2024_M3_Secc1!$AO$111=CNGE_2024_M3_Secc1!$AQ$111,O,IF(CNGE_2024_M3_Secc1!O203="",1,0))</f>
        <v>#NAME?</v>
      </c>
      <c r="BC534" s="202" t="e" cm="1">
        <f t="array" ref="BC534">IF(CNGE_2024_M3_Secc1!$AO$111=CNGE_2024_M3_Secc1!$AQ$111,O,IF(CNGE_2024_M3_Secc1!P203="",1,0))</f>
        <v>#NAME?</v>
      </c>
      <c r="BD534" s="202" t="e" cm="1">
        <f t="array" ref="BD534">IF(CNGE_2024_M3_Secc1!$AO$111=CNGE_2024_M3_Secc1!$AQ$111,O,IF(CNGE_2024_M3_Secc1!Q203="",1,0))</f>
        <v>#NAME?</v>
      </c>
      <c r="BE534" s="202" t="e" cm="1">
        <f t="array" ref="BE534">IF(CNGE_2024_M3_Secc1!$AO$111=CNGE_2024_M3_Secc1!$AQ$111,O,IF(CNGE_2024_M3_Secc1!R203="",1,0))</f>
        <v>#NAME?</v>
      </c>
      <c r="BF534" s="202" t="e" cm="1">
        <f t="array" ref="BF534">IF(CNGE_2024_M3_Secc1!$AO$111=CNGE_2024_M3_Secc1!$AQ$111,O,IF(CNGE_2024_M3_Secc1!S203="",1,0))</f>
        <v>#NAME?</v>
      </c>
      <c r="BG534" s="202" t="e" cm="1">
        <f t="array" ref="BG534">IF(CNGE_2024_M3_Secc1!$AO$111=CNGE_2024_M3_Secc1!$AQ$111,O,IF(CNGE_2024_M3_Secc1!T203="",1,0))</f>
        <v>#NAME?</v>
      </c>
      <c r="BH534" s="202" t="e" cm="1">
        <f t="array" ref="BH534">IF(CNGE_2024_M3_Secc1!$AO$111=CNGE_2024_M3_Secc1!$AQ$111,O,IF(CNGE_2024_M3_Secc1!U203="",1,0))</f>
        <v>#NAME?</v>
      </c>
      <c r="BI534" s="202" t="e" cm="1">
        <f t="array" ref="BI534">IF(CNGE_2024_M3_Secc1!$AO$111=CNGE_2024_M3_Secc1!$AQ$111,O,IF(CNGE_2024_M3_Secc1!V203="",1,0))</f>
        <v>#NAME?</v>
      </c>
      <c r="BJ534" s="202" t="e" cm="1">
        <f t="array" ref="BJ534">IF(CNGE_2024_M3_Secc1!$AO$111=CNGE_2024_M3_Secc1!$AQ$111,O,IF(CNGE_2024_M3_Secc1!W203="",1,0))</f>
        <v>#NAME?</v>
      </c>
      <c r="BK534" s="202" t="e" cm="1">
        <f t="array" ref="BK534">IF(CNGE_2024_M3_Secc1!$AO$111=CNGE_2024_M3_Secc1!$AQ$111,O,IF(CNGE_2024_M3_Secc1!X203="",1,0))</f>
        <v>#NAME?</v>
      </c>
      <c r="BL534" s="202" t="e" cm="1">
        <f t="array" ref="BL534">IF(CNGE_2024_M3_Secc1!$AO$111=CNGE_2024_M3_Secc1!$AQ$111,O,IF(CNGE_2024_M3_Secc1!Y203="",1,0))</f>
        <v>#NAME?</v>
      </c>
      <c r="BM534" s="202" t="e" cm="1">
        <f t="array" ref="BM534">IF(CNGE_2024_M3_Secc1!$AO$111=CNGE_2024_M3_Secc1!$AQ$111,O,IF(CNGE_2024_M3_Secc1!Z203="",1,0))</f>
        <v>#NAME?</v>
      </c>
      <c r="BN534" s="202" t="e" cm="1">
        <f t="array" ref="BN534">IF(CNGE_2024_M3_Secc1!$AO$111=CNGE_2024_M3_Secc1!$AQ$111,O,IF(CNGE_2024_M3_Secc1!AA203="",1,0))</f>
        <v>#NAME?</v>
      </c>
      <c r="BO534" s="202" t="e" cm="1">
        <f t="array" ref="BO534">IF(CNGE_2024_M3_Secc1!$AO$111=CNGE_2024_M3_Secc1!$AQ$111,O,IF(CNGE_2024_M3_Secc1!AB203="",1,0))</f>
        <v>#NAME?</v>
      </c>
      <c r="BP534" s="202" t="e" cm="1">
        <f t="array" ref="BP534">IF(CNGE_2024_M3_Secc1!$AO$111=CNGE_2024_M3_Secc1!$AQ$111,O,IF(CNGE_2024_M3_Secc1!AC203="",1,0))</f>
        <v>#NAME?</v>
      </c>
      <c r="BQ534" s="202" t="e" cm="1">
        <f t="array" ref="BQ534">IF(CNGE_2024_M3_Secc1!$AO$111=CNGE_2024_M3_Secc1!$AQ$111,O,IF(CNGE_2024_M3_Secc1!AD203="",1,0))</f>
        <v>#NAME?</v>
      </c>
      <c r="BZ534" s="202">
        <f>IF($AH$96=$AJ$96,0,
IF(OR(AND($BS$138="NS",I534&lt;&gt;"NA",OR(I534="NS",I534=0)),AND($BS$138="NA",I534&lt;&gt;"NS",OR(I534="NA",I534=0))),0,
IF(OR(AND($BS$138&lt;&gt;"NS",$BS$138&lt;&gt;"NA",I534&lt;&gt;"NS",I534&lt;&gt;"NA",I534&gt;$BS$138),
AND(I534&gt;0,OR($BS$138="NS",$BS$138="NA")),
AND($BS$138&lt;&gt;"NS",$BS$138&lt;&gt;"NA",$BS$138&gt;=0,I534="NA"),
AND($BS$138&lt;&gt;"NS",$BS$138&lt;&gt;"NA",$BS$138=0,I534="NS")),1,0)))</f>
        <v>0</v>
      </c>
      <c r="CA534" s="202">
        <f t="shared" ref="CA534" si="1608">IF($AH$96=$AJ$96,0,
IF(OR(AND($BS$138="NS",J534&lt;&gt;"NA",OR(J534="NS",J534=0)),AND($BS$138="NA",J534&lt;&gt;"NS",OR(J534="NA",J534=0))),0,
IF(OR(AND($BS$138&lt;&gt;"NS",$BS$138&lt;&gt;"NA",J534&lt;&gt;"NS",J534&lt;&gt;"NA",J534&gt;$BS$138),
AND(J534&gt;0,OR($BS$138="NS",$BS$138="NA")),
AND($BS$138&lt;&gt;"NS",$BS$138&lt;&gt;"NA",$BS$138&gt;=0,J534="NA"),
AND($BS$138&lt;&gt;"NS",$BS$138&lt;&gt;"NA",$BS$138=0,J534="NS")),1,0)))</f>
        <v>0</v>
      </c>
      <c r="CB534" s="202">
        <f t="shared" ref="CB534" si="1609">IF($AH$96=$AJ$96,0,
IF(OR(AND($BS$138="NS",K534&lt;&gt;"NA",OR(K534="NS",K534=0)),AND($BS$138="NA",K534&lt;&gt;"NS",OR(K534="NA",K534=0))),0,
IF(OR(AND($BS$138&lt;&gt;"NS",$BS$138&lt;&gt;"NA",K534&lt;&gt;"NS",K534&lt;&gt;"NA",K534&gt;$BS$138),
AND(K534&gt;0,OR($BS$138="NS",$BS$138="NA")),
AND($BS$138&lt;&gt;"NS",$BS$138&lt;&gt;"NA",$BS$138&gt;=0,K534="NA"),
AND($BS$138&lt;&gt;"NS",$BS$138&lt;&gt;"NA",$BS$138=0,K534="NS")),1,0)))</f>
        <v>0</v>
      </c>
      <c r="CC534" s="202">
        <f t="shared" ref="CC534" si="1610">IF($AH$96=$AJ$96,0,
IF(OR(AND($BS$138="NS",L534&lt;&gt;"NA",OR(L534="NS",L534=0)),AND($BS$138="NA",L534&lt;&gt;"NS",OR(L534="NA",L534=0))),0,
IF(OR(AND($BS$138&lt;&gt;"NS",$BS$138&lt;&gt;"NA",L534&lt;&gt;"NS",L534&lt;&gt;"NA",L534&gt;$BS$138),
AND(L534&gt;0,OR($BS$138="NS",$BS$138="NA")),
AND($BS$138&lt;&gt;"NS",$BS$138&lt;&gt;"NA",$BS$138&gt;=0,L534="NA"),
AND($BS$138&lt;&gt;"NS",$BS$138&lt;&gt;"NA",$BS$138=0,L534="NS")),1,0)))</f>
        <v>0</v>
      </c>
      <c r="CD534" s="202">
        <f t="shared" ref="CD534" si="1611">IF($AH$96=$AJ$96,0,
IF(OR(AND($BS$138="NS",M534&lt;&gt;"NA",OR(M534="NS",M534=0)),AND($BS$138="NA",M534&lt;&gt;"NS",OR(M534="NA",M534=0))),0,
IF(OR(AND($BS$138&lt;&gt;"NS",$BS$138&lt;&gt;"NA",M534&lt;&gt;"NS",M534&lt;&gt;"NA",M534&gt;$BS$138),
AND(M534&gt;0,OR($BS$138="NS",$BS$138="NA")),
AND($BS$138&lt;&gt;"NS",$BS$138&lt;&gt;"NA",$BS$138&gt;=0,M534="NA"),
AND($BS$138&lt;&gt;"NS",$BS$138&lt;&gt;"NA",$BS$138=0,M534="NS")),1,0)))</f>
        <v>0</v>
      </c>
      <c r="CE534" s="202">
        <f t="shared" ref="CE534" si="1612">IF($AH$96=$AJ$96,0,
IF(OR(AND($BS$138="NS",N534&lt;&gt;"NA",OR(N534="NS",N534=0)),AND($BS$138="NA",N534&lt;&gt;"NS",OR(N534="NA",N534=0))),0,
IF(OR(AND($BS$138&lt;&gt;"NS",$BS$138&lt;&gt;"NA",N534&lt;&gt;"NS",N534&lt;&gt;"NA",N534&gt;$BS$138),
AND(N534&gt;0,OR($BS$138="NS",$BS$138="NA")),
AND($BS$138&lt;&gt;"NS",$BS$138&lt;&gt;"NA",$BS$138&gt;=0,N534="NA"),
AND($BS$138&lt;&gt;"NS",$BS$138&lt;&gt;"NA",$BS$138=0,N534="NS")),1,0)))</f>
        <v>0</v>
      </c>
      <c r="CF534" s="202">
        <f t="shared" ref="CF534" si="1613">IF($AH$96=$AJ$96,0,
IF(OR(AND($BS$138="NS",O534&lt;&gt;"NA",OR(O534="NS",O534=0)),AND($BS$138="NA",O534&lt;&gt;"NS",OR(O534="NA",O534=0))),0,
IF(OR(AND($BS$138&lt;&gt;"NS",$BS$138&lt;&gt;"NA",O534&lt;&gt;"NS",O534&lt;&gt;"NA",O534&gt;$BS$138),
AND(O534&gt;0,OR($BS$138="NS",$BS$138="NA")),
AND($BS$138&lt;&gt;"NS",$BS$138&lt;&gt;"NA",$BS$138&gt;=0,O534="NA"),
AND($BS$138&lt;&gt;"NS",$BS$138&lt;&gt;"NA",$BS$138=0,O534="NS")),1,0)))</f>
        <v>0</v>
      </c>
      <c r="CG534" s="202">
        <f t="shared" ref="CG534" si="1614">IF($AH$96=$AJ$96,0,
IF(OR(AND($BS$138="NS",P534&lt;&gt;"NA",OR(P534="NS",P534=0)),AND($BS$138="NA",P534&lt;&gt;"NS",OR(P534="NA",P534=0))),0,
IF(OR(AND($BS$138&lt;&gt;"NS",$BS$138&lt;&gt;"NA",P534&lt;&gt;"NS",P534&lt;&gt;"NA",P534&gt;$BS$138),
AND(P534&gt;0,OR($BS$138="NS",$BS$138="NA")),
AND($BS$138&lt;&gt;"NS",$BS$138&lt;&gt;"NA",$BS$138&gt;=0,P534="NA"),
AND($BS$138&lt;&gt;"NS",$BS$138&lt;&gt;"NA",$BS$138=0,P534="NS")),1,0)))</f>
        <v>0</v>
      </c>
      <c r="CH534" s="202">
        <f t="shared" ref="CH534" si="1615">IF($AH$96=$AJ$96,0,
IF(OR(AND($BS$138="NS",Q534&lt;&gt;"NA",OR(Q534="NS",Q534=0)),AND($BS$138="NA",Q534&lt;&gt;"NS",OR(Q534="NA",Q534=0))),0,
IF(OR(AND($BS$138&lt;&gt;"NS",$BS$138&lt;&gt;"NA",Q534&lt;&gt;"NS",Q534&lt;&gt;"NA",Q534&gt;$BS$138),
AND(Q534&gt;0,OR($BS$138="NS",$BS$138="NA")),
AND($BS$138&lt;&gt;"NS",$BS$138&lt;&gt;"NA",$BS$138&gt;=0,Q534="NA"),
AND($BS$138&lt;&gt;"NS",$BS$138&lt;&gt;"NA",$BS$138=0,Q534="NS")),1,0)))</f>
        <v>0</v>
      </c>
      <c r="CI534" s="202">
        <f t="shared" ref="CI534" si="1616">IF($AH$96=$AJ$96,0,
IF(OR(AND($BS$138="NS",R534&lt;&gt;"NA",OR(R534="NS",R534=0)),AND($BS$138="NA",R534&lt;&gt;"NS",OR(R534="NA",R534=0))),0,
IF(OR(AND($BS$138&lt;&gt;"NS",$BS$138&lt;&gt;"NA",R534&lt;&gt;"NS",R534&lt;&gt;"NA",R534&gt;$BS$138),
AND(R534&gt;0,OR($BS$138="NS",$BS$138="NA")),
AND($BS$138&lt;&gt;"NS",$BS$138&lt;&gt;"NA",$BS$138&gt;=0,R534="NA"),
AND($BS$138&lt;&gt;"NS",$BS$138&lt;&gt;"NA",$BS$138=0,R534="NS")),1,0)))</f>
        <v>0</v>
      </c>
      <c r="CJ534" s="202">
        <f t="shared" ref="CJ534" si="1617">IF($AH$96=$AJ$96,0,
IF(OR(AND($BS$138="NS",S534&lt;&gt;"NA",OR(S534="NS",S534=0)),AND($BS$138="NA",S534&lt;&gt;"NS",OR(S534="NA",S534=0))),0,
IF(OR(AND($BS$138&lt;&gt;"NS",$BS$138&lt;&gt;"NA",S534&lt;&gt;"NS",S534&lt;&gt;"NA",S534&gt;$BS$138),
AND(S534&gt;0,OR($BS$138="NS",$BS$138="NA")),
AND($BS$138&lt;&gt;"NS",$BS$138&lt;&gt;"NA",$BS$138&gt;=0,S534="NA"),
AND($BS$138&lt;&gt;"NS",$BS$138&lt;&gt;"NA",$BS$138=0,S534="NS")),1,0)))</f>
        <v>0</v>
      </c>
      <c r="CK534" s="202">
        <f t="shared" ref="CK534" si="1618">IF($AH$96=$AJ$96,0,
IF(OR(AND($BS$138="NS",T534&lt;&gt;"NA",OR(T534="NS",T534=0)),AND($BS$138="NA",T534&lt;&gt;"NS",OR(T534="NA",T534=0))),0,
IF(OR(AND($BS$138&lt;&gt;"NS",$BS$138&lt;&gt;"NA",T534&lt;&gt;"NS",T534&lt;&gt;"NA",T534&gt;$BS$138),
AND(T534&gt;0,OR($BS$138="NS",$BS$138="NA")),
AND($BS$138&lt;&gt;"NS",$BS$138&lt;&gt;"NA",$BS$138&gt;=0,T534="NA"),
AND($BS$138&lt;&gt;"NS",$BS$138&lt;&gt;"NA",$BS$138=0,T534="NS")),1,0)))</f>
        <v>0</v>
      </c>
      <c r="CL534" s="202">
        <f t="shared" ref="CL534" si="1619">IF($AH$96=$AJ$96,0,
IF(OR(AND($BS$138="NS",U534&lt;&gt;"NA",OR(U534="NS",U534=0)),AND($BS$138="NA",U534&lt;&gt;"NS",OR(U534="NA",U534=0))),0,
IF(OR(AND($BS$138&lt;&gt;"NS",$BS$138&lt;&gt;"NA",U534&lt;&gt;"NS",U534&lt;&gt;"NA",U534&gt;$BS$138),
AND(U534&gt;0,OR($BS$138="NS",$BS$138="NA")),
AND($BS$138&lt;&gt;"NS",$BS$138&lt;&gt;"NA",$BS$138&gt;=0,U534="NA"),
AND($BS$138&lt;&gt;"NS",$BS$138&lt;&gt;"NA",$BS$138=0,U534="NS")),1,0)))</f>
        <v>0</v>
      </c>
      <c r="CM534" s="202">
        <f t="shared" ref="CM534" si="1620">IF($AH$96=$AJ$96,0,
IF(OR(AND($BS$138="NS",V534&lt;&gt;"NA",OR(V534="NS",V534=0)),AND($BS$138="NA",V534&lt;&gt;"NS",OR(V534="NA",V534=0))),0,
IF(OR(AND($BS$138&lt;&gt;"NS",$BS$138&lt;&gt;"NA",V534&lt;&gt;"NS",V534&lt;&gt;"NA",V534&gt;$BS$138),
AND(V534&gt;0,OR($BS$138="NS",$BS$138="NA")),
AND($BS$138&lt;&gt;"NS",$BS$138&lt;&gt;"NA",$BS$138&gt;=0,V534="NA"),
AND($BS$138&lt;&gt;"NS",$BS$138&lt;&gt;"NA",$BS$138=0,V534="NS")),1,0)))</f>
        <v>0</v>
      </c>
      <c r="CN534" s="202">
        <f t="shared" ref="CN534" si="1621">IF($AH$96=$AJ$96,0,
IF(OR(AND($BS$138="NS",W534&lt;&gt;"NA",OR(W534="NS",W534=0)),AND($BS$138="NA",W534&lt;&gt;"NS",OR(W534="NA",W534=0))),0,
IF(OR(AND($BS$138&lt;&gt;"NS",$BS$138&lt;&gt;"NA",W534&lt;&gt;"NS",W534&lt;&gt;"NA",W534&gt;$BS$138),
AND(W534&gt;0,OR($BS$138="NS",$BS$138="NA")),
AND($BS$138&lt;&gt;"NS",$BS$138&lt;&gt;"NA",$BS$138&gt;=0,W534="NA"),
AND($BS$138&lt;&gt;"NS",$BS$138&lt;&gt;"NA",$BS$138=0,W534="NS")),1,0)))</f>
        <v>0</v>
      </c>
      <c r="CO534" s="202">
        <f t="shared" ref="CO534" si="1622">IF($AH$96=$AJ$96,0,
IF(OR(AND($BS$138="NS",X534&lt;&gt;"NA",OR(X534="NS",X534=0)),AND($BS$138="NA",X534&lt;&gt;"NS",OR(X534="NA",X534=0))),0,
IF(OR(AND($BS$138&lt;&gt;"NS",$BS$138&lt;&gt;"NA",X534&lt;&gt;"NS",X534&lt;&gt;"NA",X534&gt;$BS$138),
AND(X534&gt;0,OR($BS$138="NS",$BS$138="NA")),
AND($BS$138&lt;&gt;"NS",$BS$138&lt;&gt;"NA",$BS$138&gt;=0,X534="NA"),
AND($BS$138&lt;&gt;"NS",$BS$138&lt;&gt;"NA",$BS$138=0,X534="NS")),1,0)))</f>
        <v>0</v>
      </c>
      <c r="CP534" s="202">
        <f t="shared" ref="CP534" si="1623">IF($AH$96=$AJ$96,0,
IF(OR(AND($BS$138="NS",Y534&lt;&gt;"NA",OR(Y534="NS",Y534=0)),AND($BS$138="NA",Y534&lt;&gt;"NS",OR(Y534="NA",Y534=0))),0,
IF(OR(AND($BS$138&lt;&gt;"NS",$BS$138&lt;&gt;"NA",Y534&lt;&gt;"NS",Y534&lt;&gt;"NA",Y534&gt;$BS$138),
AND(Y534&gt;0,OR($BS$138="NS",$BS$138="NA")),
AND($BS$138&lt;&gt;"NS",$BS$138&lt;&gt;"NA",$BS$138&gt;=0,Y534="NA"),
AND($BS$138&lt;&gt;"NS",$BS$138&lt;&gt;"NA",$BS$138=0,Y534="NS")),1,0)))</f>
        <v>0</v>
      </c>
      <c r="CQ534" s="202">
        <f t="shared" ref="CQ534" si="1624">IF($AH$96=$AJ$96,0,
IF(OR(AND($BS$138="NS",Z534&lt;&gt;"NA",OR(Z534="NS",Z534=0)),AND($BS$138="NA",Z534&lt;&gt;"NS",OR(Z534="NA",Z534=0))),0,
IF(OR(AND($BS$138&lt;&gt;"NS",$BS$138&lt;&gt;"NA",Z534&lt;&gt;"NS",Z534&lt;&gt;"NA",Z534&gt;$BS$138),
AND(Z534&gt;0,OR($BS$138="NS",$BS$138="NA")),
AND($BS$138&lt;&gt;"NS",$BS$138&lt;&gt;"NA",$BS$138&gt;=0,Z534="NA"),
AND($BS$138&lt;&gt;"NS",$BS$138&lt;&gt;"NA",$BS$138=0,Z534="NS")),1,0)))</f>
        <v>0</v>
      </c>
      <c r="CR534" s="202">
        <f t="shared" ref="CR534" si="1625">IF($AH$96=$AJ$96,0,
IF(OR(AND($BS$138="NS",AA534&lt;&gt;"NA",OR(AA534="NS",AA534=0)),AND($BS$138="NA",AA534&lt;&gt;"NS",OR(AA534="NA",AA534=0))),0,
IF(OR(AND($BS$138&lt;&gt;"NS",$BS$138&lt;&gt;"NA",AA534&lt;&gt;"NS",AA534&lt;&gt;"NA",AA534&gt;$BS$138),
AND(AA534&gt;0,OR($BS$138="NS",$BS$138="NA")),
AND($BS$138&lt;&gt;"NS",$BS$138&lt;&gt;"NA",$BS$138&gt;=0,AA534="NA"),
AND($BS$138&lt;&gt;"NS",$BS$138&lt;&gt;"NA",$BS$138=0,AA534="NS")),1,0)))</f>
        <v>0</v>
      </c>
      <c r="CS534" s="202">
        <f t="shared" ref="CS534" si="1626">IF($AH$96=$AJ$96,0,
IF(OR(AND($BS$138="NS",AB534&lt;&gt;"NA",OR(AB534="NS",AB534=0)),AND($BS$138="NA",AB534&lt;&gt;"NS",OR(AB534="NA",AB534=0))),0,
IF(OR(AND($BS$138&lt;&gt;"NS",$BS$138&lt;&gt;"NA",AB534&lt;&gt;"NS",AB534&lt;&gt;"NA",AB534&gt;$BS$138),
AND(AB534&gt;0,OR($BS$138="NS",$BS$138="NA")),
AND($BS$138&lt;&gt;"NS",$BS$138&lt;&gt;"NA",$BS$138&gt;=0,AB534="NA"),
AND($BS$138&lt;&gt;"NS",$BS$138&lt;&gt;"NA",$BS$138=0,AB534="NS")),1,0)))</f>
        <v>0</v>
      </c>
      <c r="CT534" s="202">
        <f t="shared" ref="CT534" si="1627">IF($AH$96=$AJ$96,0,
IF(OR(AND($BS$138="NS",AC534&lt;&gt;"NA",OR(AC534="NS",AC534=0)),AND($BS$138="NA",AC534&lt;&gt;"NS",OR(AC534="NA",AC534=0))),0,
IF(OR(AND($BS$138&lt;&gt;"NS",$BS$138&lt;&gt;"NA",AC534&lt;&gt;"NS",AC534&lt;&gt;"NA",AC534&gt;$BS$138),
AND(AC534&gt;0,OR($BS$138="NS",$BS$138="NA")),
AND($BS$138&lt;&gt;"NS",$BS$138&lt;&gt;"NA",$BS$138&gt;=0,AC534="NA"),
AND($BS$138&lt;&gt;"NS",$BS$138&lt;&gt;"NA",$BS$138=0,AC534="NS")),1,0)))</f>
        <v>0</v>
      </c>
      <c r="CU534" s="202">
        <f t="shared" ref="CU534" si="1628">IF($AH$96=$AJ$96,0,
IF(OR(AND($BS$138="NS",AD534&lt;&gt;"NA",OR(AD534="NS",AD534=0)),AND($BS$138="NA",AD534&lt;&gt;"NS",OR(AD534="NA",AD534=0))),0,
IF(OR(AND($BS$138&lt;&gt;"NS",$BS$138&lt;&gt;"NA",AD534&lt;&gt;"NS",AD534&lt;&gt;"NA",AD534&gt;$BS$138),
AND(AD534&gt;0,OR($BS$138="NS",$BS$138="NA")),
AND($BS$138&lt;&gt;"NS",$BS$138&lt;&gt;"NA",$BS$138&gt;=0,AD534="NA"),
AND($BS$138&lt;&gt;"NS",$BS$138&lt;&gt;"NA",$BS$138=0,AD534="NS")),1,0)))</f>
        <v>0</v>
      </c>
      <c r="CY534" s="563">
        <f t="shared" si="935"/>
        <v>0</v>
      </c>
      <c r="CZ534" s="563"/>
    </row>
    <row r="535" spans="1:104" s="211" customFormat="1" ht="15" customHeight="1">
      <c r="A535" s="18"/>
      <c r="B535" s="51"/>
      <c r="C535" s="48" t="s">
        <v>5034</v>
      </c>
      <c r="D535" s="580" t="str">
        <f>IF(CNGE_2024_M3_Secc1!D86="","",CNGE_2024_M3_Secc1!D86)</f>
        <v/>
      </c>
      <c r="E535" s="580"/>
      <c r="F535" s="580"/>
      <c r="G535" s="580"/>
      <c r="H535" s="580"/>
      <c r="I535" s="103"/>
      <c r="J535" s="103"/>
      <c r="K535" s="103"/>
      <c r="L535" s="103"/>
      <c r="M535" s="103"/>
      <c r="N535" s="103"/>
      <c r="O535" s="103"/>
      <c r="P535" s="103"/>
      <c r="Q535" s="103"/>
      <c r="R535" s="103"/>
      <c r="S535" s="103"/>
      <c r="T535" s="103"/>
      <c r="U535" s="103"/>
      <c r="V535" s="103"/>
      <c r="W535" s="103"/>
      <c r="X535" s="103"/>
      <c r="Y535" s="103"/>
      <c r="Z535" s="103"/>
      <c r="AA535" s="103"/>
      <c r="AB535" s="103"/>
      <c r="AC535" s="103"/>
      <c r="AD535" s="103"/>
      <c r="AE535" s="213"/>
      <c r="AF535" s="210"/>
      <c r="AV535" s="202" t="e" cm="1">
        <f t="array" ref="AV535">IF(CNGE_2024_M3_Secc1!$AO$111=CNGE_2024_M3_Secc1!$AQ$111,O,IF(CNGE_2024_M3_Secc1!I204="",1,0))</f>
        <v>#NAME?</v>
      </c>
      <c r="AW535" s="202" t="e" cm="1">
        <f t="array" ref="AW535">IF(CNGE_2024_M3_Secc1!$AO$111=CNGE_2024_M3_Secc1!$AQ$111,O,IF(CNGE_2024_M3_Secc1!J204="",1,0))</f>
        <v>#NAME?</v>
      </c>
      <c r="AX535" s="202" t="e" cm="1">
        <f t="array" ref="AX535">IF(CNGE_2024_M3_Secc1!$AO$111=CNGE_2024_M3_Secc1!$AQ$111,O,IF(CNGE_2024_M3_Secc1!K204="",1,0))</f>
        <v>#NAME?</v>
      </c>
      <c r="AY535" s="202" t="e" cm="1">
        <f t="array" ref="AY535">IF(CNGE_2024_M3_Secc1!$AO$111=CNGE_2024_M3_Secc1!$AQ$111,O,IF(CNGE_2024_M3_Secc1!L204="",1,0))</f>
        <v>#NAME?</v>
      </c>
      <c r="AZ535" s="202" t="e" cm="1">
        <f t="array" ref="AZ535">IF(CNGE_2024_M3_Secc1!$AO$111=CNGE_2024_M3_Secc1!$AQ$111,O,IF(CNGE_2024_M3_Secc1!M204="",1,0))</f>
        <v>#NAME?</v>
      </c>
      <c r="BA535" s="202" t="e" cm="1">
        <f t="array" ref="BA535">IF(CNGE_2024_M3_Secc1!$AO$111=CNGE_2024_M3_Secc1!$AQ$111,O,IF(CNGE_2024_M3_Secc1!N204="",1,0))</f>
        <v>#NAME?</v>
      </c>
      <c r="BB535" s="202" t="e" cm="1">
        <f t="array" ref="BB535">IF(CNGE_2024_M3_Secc1!$AO$111=CNGE_2024_M3_Secc1!$AQ$111,O,IF(CNGE_2024_M3_Secc1!O204="",1,0))</f>
        <v>#NAME?</v>
      </c>
      <c r="BC535" s="202" t="e" cm="1">
        <f t="array" ref="BC535">IF(CNGE_2024_M3_Secc1!$AO$111=CNGE_2024_M3_Secc1!$AQ$111,O,IF(CNGE_2024_M3_Secc1!P204="",1,0))</f>
        <v>#NAME?</v>
      </c>
      <c r="BD535" s="202" t="e" cm="1">
        <f t="array" ref="BD535">IF(CNGE_2024_M3_Secc1!$AO$111=CNGE_2024_M3_Secc1!$AQ$111,O,IF(CNGE_2024_M3_Secc1!Q204="",1,0))</f>
        <v>#NAME?</v>
      </c>
      <c r="BE535" s="202" t="e" cm="1">
        <f t="array" ref="BE535">IF(CNGE_2024_M3_Secc1!$AO$111=CNGE_2024_M3_Secc1!$AQ$111,O,IF(CNGE_2024_M3_Secc1!R204="",1,0))</f>
        <v>#NAME?</v>
      </c>
      <c r="BF535" s="202" t="e" cm="1">
        <f t="array" ref="BF535">IF(CNGE_2024_M3_Secc1!$AO$111=CNGE_2024_M3_Secc1!$AQ$111,O,IF(CNGE_2024_M3_Secc1!S204="",1,0))</f>
        <v>#NAME?</v>
      </c>
      <c r="BG535" s="202" t="e" cm="1">
        <f t="array" ref="BG535">IF(CNGE_2024_M3_Secc1!$AO$111=CNGE_2024_M3_Secc1!$AQ$111,O,IF(CNGE_2024_M3_Secc1!T204="",1,0))</f>
        <v>#NAME?</v>
      </c>
      <c r="BH535" s="202" t="e" cm="1">
        <f t="array" ref="BH535">IF(CNGE_2024_M3_Secc1!$AO$111=CNGE_2024_M3_Secc1!$AQ$111,O,IF(CNGE_2024_M3_Secc1!U204="",1,0))</f>
        <v>#NAME?</v>
      </c>
      <c r="BI535" s="202" t="e" cm="1">
        <f t="array" ref="BI535">IF(CNGE_2024_M3_Secc1!$AO$111=CNGE_2024_M3_Secc1!$AQ$111,O,IF(CNGE_2024_M3_Secc1!V204="",1,0))</f>
        <v>#NAME?</v>
      </c>
      <c r="BJ535" s="202" t="e" cm="1">
        <f t="array" ref="BJ535">IF(CNGE_2024_M3_Secc1!$AO$111=CNGE_2024_M3_Secc1!$AQ$111,O,IF(CNGE_2024_M3_Secc1!W204="",1,0))</f>
        <v>#NAME?</v>
      </c>
      <c r="BK535" s="202" t="e" cm="1">
        <f t="array" ref="BK535">IF(CNGE_2024_M3_Secc1!$AO$111=CNGE_2024_M3_Secc1!$AQ$111,O,IF(CNGE_2024_M3_Secc1!X204="",1,0))</f>
        <v>#NAME?</v>
      </c>
      <c r="BL535" s="202" t="e" cm="1">
        <f t="array" ref="BL535">IF(CNGE_2024_M3_Secc1!$AO$111=CNGE_2024_M3_Secc1!$AQ$111,O,IF(CNGE_2024_M3_Secc1!Y204="",1,0))</f>
        <v>#NAME?</v>
      </c>
      <c r="BM535" s="202" t="e" cm="1">
        <f t="array" ref="BM535">IF(CNGE_2024_M3_Secc1!$AO$111=CNGE_2024_M3_Secc1!$AQ$111,O,IF(CNGE_2024_M3_Secc1!Z204="",1,0))</f>
        <v>#NAME?</v>
      </c>
      <c r="BN535" s="202" t="e" cm="1">
        <f t="array" ref="BN535">IF(CNGE_2024_M3_Secc1!$AO$111=CNGE_2024_M3_Secc1!$AQ$111,O,IF(CNGE_2024_M3_Secc1!AA204="",1,0))</f>
        <v>#NAME?</v>
      </c>
      <c r="BO535" s="202" t="e" cm="1">
        <f t="array" ref="BO535">IF(CNGE_2024_M3_Secc1!$AO$111=CNGE_2024_M3_Secc1!$AQ$111,O,IF(CNGE_2024_M3_Secc1!AB204="",1,0))</f>
        <v>#NAME?</v>
      </c>
      <c r="BP535" s="202" t="e" cm="1">
        <f t="array" ref="BP535">IF(CNGE_2024_M3_Secc1!$AO$111=CNGE_2024_M3_Secc1!$AQ$111,O,IF(CNGE_2024_M3_Secc1!AC204="",1,0))</f>
        <v>#NAME?</v>
      </c>
      <c r="BQ535" s="202" t="e" cm="1">
        <f t="array" ref="BQ535">IF(CNGE_2024_M3_Secc1!$AO$111=CNGE_2024_M3_Secc1!$AQ$111,O,IF(CNGE_2024_M3_Secc1!AD204="",1,0))</f>
        <v>#NAME?</v>
      </c>
      <c r="BZ535" s="202">
        <f>IF($AH$96=$AJ$96,0,
IF(OR(AND($BS$139="NS",I535&lt;&gt;"NA",OR(I535="NS",I535=0)),AND($BS$139="NA",I535&lt;&gt;"NS",OR(I535="NA",I535=0))),0,
IF(OR(AND($BS$139&lt;&gt;"NS",$BS$139&lt;&gt;"NA",I535&lt;&gt;"NS",I535&lt;&gt;"NA",I535&gt;$BS$139),
AND(I535&gt;0,OR($BS$139="NS",$BS$139="NA")),
AND($BS$139&lt;&gt;"NS",$BS$139&lt;&gt;"NA",$BS$139&gt;=0,I535="NA"),
AND($BS$139&lt;&gt;"NS",$BS$139&lt;&gt;"NA",$BS$139=0,I535="NS")),1,0)))</f>
        <v>0</v>
      </c>
      <c r="CA535" s="202">
        <f t="shared" ref="CA535" si="1629">IF($AH$96=$AJ$96,0,
IF(OR(AND($BS$139="NS",J535&lt;&gt;"NA",OR(J535="NS",J535=0)),AND($BS$139="NA",J535&lt;&gt;"NS",OR(J535="NA",J535=0))),0,
IF(OR(AND($BS$139&lt;&gt;"NS",$BS$139&lt;&gt;"NA",J535&lt;&gt;"NS",J535&lt;&gt;"NA",J535&gt;$BS$139),
AND(J535&gt;0,OR($BS$139="NS",$BS$139="NA")),
AND($BS$139&lt;&gt;"NS",$BS$139&lt;&gt;"NA",$BS$139&gt;=0,J535="NA"),
AND($BS$139&lt;&gt;"NS",$BS$139&lt;&gt;"NA",$BS$139=0,J535="NS")),1,0)))</f>
        <v>0</v>
      </c>
      <c r="CB535" s="202">
        <f t="shared" ref="CB535" si="1630">IF($AH$96=$AJ$96,0,
IF(OR(AND($BS$139="NS",K535&lt;&gt;"NA",OR(K535="NS",K535=0)),AND($BS$139="NA",K535&lt;&gt;"NS",OR(K535="NA",K535=0))),0,
IF(OR(AND($BS$139&lt;&gt;"NS",$BS$139&lt;&gt;"NA",K535&lt;&gt;"NS",K535&lt;&gt;"NA",K535&gt;$BS$139),
AND(K535&gt;0,OR($BS$139="NS",$BS$139="NA")),
AND($BS$139&lt;&gt;"NS",$BS$139&lt;&gt;"NA",$BS$139&gt;=0,K535="NA"),
AND($BS$139&lt;&gt;"NS",$BS$139&lt;&gt;"NA",$BS$139=0,K535="NS")),1,0)))</f>
        <v>0</v>
      </c>
      <c r="CC535" s="202">
        <f t="shared" ref="CC535" si="1631">IF($AH$96=$AJ$96,0,
IF(OR(AND($BS$139="NS",L535&lt;&gt;"NA",OR(L535="NS",L535=0)),AND($BS$139="NA",L535&lt;&gt;"NS",OR(L535="NA",L535=0))),0,
IF(OR(AND($BS$139&lt;&gt;"NS",$BS$139&lt;&gt;"NA",L535&lt;&gt;"NS",L535&lt;&gt;"NA",L535&gt;$BS$139),
AND(L535&gt;0,OR($BS$139="NS",$BS$139="NA")),
AND($BS$139&lt;&gt;"NS",$BS$139&lt;&gt;"NA",$BS$139&gt;=0,L535="NA"),
AND($BS$139&lt;&gt;"NS",$BS$139&lt;&gt;"NA",$BS$139=0,L535="NS")),1,0)))</f>
        <v>0</v>
      </c>
      <c r="CD535" s="202">
        <f t="shared" ref="CD535" si="1632">IF($AH$96=$AJ$96,0,
IF(OR(AND($BS$139="NS",M535&lt;&gt;"NA",OR(M535="NS",M535=0)),AND($BS$139="NA",M535&lt;&gt;"NS",OR(M535="NA",M535=0))),0,
IF(OR(AND($BS$139&lt;&gt;"NS",$BS$139&lt;&gt;"NA",M535&lt;&gt;"NS",M535&lt;&gt;"NA",M535&gt;$BS$139),
AND(M535&gt;0,OR($BS$139="NS",$BS$139="NA")),
AND($BS$139&lt;&gt;"NS",$BS$139&lt;&gt;"NA",$BS$139&gt;=0,M535="NA"),
AND($BS$139&lt;&gt;"NS",$BS$139&lt;&gt;"NA",$BS$139=0,M535="NS")),1,0)))</f>
        <v>0</v>
      </c>
      <c r="CE535" s="202">
        <f t="shared" ref="CE535" si="1633">IF($AH$96=$AJ$96,0,
IF(OR(AND($BS$139="NS",N535&lt;&gt;"NA",OR(N535="NS",N535=0)),AND($BS$139="NA",N535&lt;&gt;"NS",OR(N535="NA",N535=0))),0,
IF(OR(AND($BS$139&lt;&gt;"NS",$BS$139&lt;&gt;"NA",N535&lt;&gt;"NS",N535&lt;&gt;"NA",N535&gt;$BS$139),
AND(N535&gt;0,OR($BS$139="NS",$BS$139="NA")),
AND($BS$139&lt;&gt;"NS",$BS$139&lt;&gt;"NA",$BS$139&gt;=0,N535="NA"),
AND($BS$139&lt;&gt;"NS",$BS$139&lt;&gt;"NA",$BS$139=0,N535="NS")),1,0)))</f>
        <v>0</v>
      </c>
      <c r="CF535" s="202">
        <f t="shared" ref="CF535" si="1634">IF($AH$96=$AJ$96,0,
IF(OR(AND($BS$139="NS",O535&lt;&gt;"NA",OR(O535="NS",O535=0)),AND($BS$139="NA",O535&lt;&gt;"NS",OR(O535="NA",O535=0))),0,
IF(OR(AND($BS$139&lt;&gt;"NS",$BS$139&lt;&gt;"NA",O535&lt;&gt;"NS",O535&lt;&gt;"NA",O535&gt;$BS$139),
AND(O535&gt;0,OR($BS$139="NS",$BS$139="NA")),
AND($BS$139&lt;&gt;"NS",$BS$139&lt;&gt;"NA",$BS$139&gt;=0,O535="NA"),
AND($BS$139&lt;&gt;"NS",$BS$139&lt;&gt;"NA",$BS$139=0,O535="NS")),1,0)))</f>
        <v>0</v>
      </c>
      <c r="CG535" s="202">
        <f t="shared" ref="CG535" si="1635">IF($AH$96=$AJ$96,0,
IF(OR(AND($BS$139="NS",P535&lt;&gt;"NA",OR(P535="NS",P535=0)),AND($BS$139="NA",P535&lt;&gt;"NS",OR(P535="NA",P535=0))),0,
IF(OR(AND($BS$139&lt;&gt;"NS",$BS$139&lt;&gt;"NA",P535&lt;&gt;"NS",P535&lt;&gt;"NA",P535&gt;$BS$139),
AND(P535&gt;0,OR($BS$139="NS",$BS$139="NA")),
AND($BS$139&lt;&gt;"NS",$BS$139&lt;&gt;"NA",$BS$139&gt;=0,P535="NA"),
AND($BS$139&lt;&gt;"NS",$BS$139&lt;&gt;"NA",$BS$139=0,P535="NS")),1,0)))</f>
        <v>0</v>
      </c>
      <c r="CH535" s="202">
        <f t="shared" ref="CH535" si="1636">IF($AH$96=$AJ$96,0,
IF(OR(AND($BS$139="NS",Q535&lt;&gt;"NA",OR(Q535="NS",Q535=0)),AND($BS$139="NA",Q535&lt;&gt;"NS",OR(Q535="NA",Q535=0))),0,
IF(OR(AND($BS$139&lt;&gt;"NS",$BS$139&lt;&gt;"NA",Q535&lt;&gt;"NS",Q535&lt;&gt;"NA",Q535&gt;$BS$139),
AND(Q535&gt;0,OR($BS$139="NS",$BS$139="NA")),
AND($BS$139&lt;&gt;"NS",$BS$139&lt;&gt;"NA",$BS$139&gt;=0,Q535="NA"),
AND($BS$139&lt;&gt;"NS",$BS$139&lt;&gt;"NA",$BS$139=0,Q535="NS")),1,0)))</f>
        <v>0</v>
      </c>
      <c r="CI535" s="202">
        <f t="shared" ref="CI535" si="1637">IF($AH$96=$AJ$96,0,
IF(OR(AND($BS$139="NS",R535&lt;&gt;"NA",OR(R535="NS",R535=0)),AND($BS$139="NA",R535&lt;&gt;"NS",OR(R535="NA",R535=0))),0,
IF(OR(AND($BS$139&lt;&gt;"NS",$BS$139&lt;&gt;"NA",R535&lt;&gt;"NS",R535&lt;&gt;"NA",R535&gt;$BS$139),
AND(R535&gt;0,OR($BS$139="NS",$BS$139="NA")),
AND($BS$139&lt;&gt;"NS",$BS$139&lt;&gt;"NA",$BS$139&gt;=0,R535="NA"),
AND($BS$139&lt;&gt;"NS",$BS$139&lt;&gt;"NA",$BS$139=0,R535="NS")),1,0)))</f>
        <v>0</v>
      </c>
      <c r="CJ535" s="202">
        <f t="shared" ref="CJ535" si="1638">IF($AH$96=$AJ$96,0,
IF(OR(AND($BS$139="NS",S535&lt;&gt;"NA",OR(S535="NS",S535=0)),AND($BS$139="NA",S535&lt;&gt;"NS",OR(S535="NA",S535=0))),0,
IF(OR(AND($BS$139&lt;&gt;"NS",$BS$139&lt;&gt;"NA",S535&lt;&gt;"NS",S535&lt;&gt;"NA",S535&gt;$BS$139),
AND(S535&gt;0,OR($BS$139="NS",$BS$139="NA")),
AND($BS$139&lt;&gt;"NS",$BS$139&lt;&gt;"NA",$BS$139&gt;=0,S535="NA"),
AND($BS$139&lt;&gt;"NS",$BS$139&lt;&gt;"NA",$BS$139=0,S535="NS")),1,0)))</f>
        <v>0</v>
      </c>
      <c r="CK535" s="202">
        <f t="shared" ref="CK535" si="1639">IF($AH$96=$AJ$96,0,
IF(OR(AND($BS$139="NS",T535&lt;&gt;"NA",OR(T535="NS",T535=0)),AND($BS$139="NA",T535&lt;&gt;"NS",OR(T535="NA",T535=0))),0,
IF(OR(AND($BS$139&lt;&gt;"NS",$BS$139&lt;&gt;"NA",T535&lt;&gt;"NS",T535&lt;&gt;"NA",T535&gt;$BS$139),
AND(T535&gt;0,OR($BS$139="NS",$BS$139="NA")),
AND($BS$139&lt;&gt;"NS",$BS$139&lt;&gt;"NA",$BS$139&gt;=0,T535="NA"),
AND($BS$139&lt;&gt;"NS",$BS$139&lt;&gt;"NA",$BS$139=0,T535="NS")),1,0)))</f>
        <v>0</v>
      </c>
      <c r="CL535" s="202">
        <f t="shared" ref="CL535" si="1640">IF($AH$96=$AJ$96,0,
IF(OR(AND($BS$139="NS",U535&lt;&gt;"NA",OR(U535="NS",U535=0)),AND($BS$139="NA",U535&lt;&gt;"NS",OR(U535="NA",U535=0))),0,
IF(OR(AND($BS$139&lt;&gt;"NS",$BS$139&lt;&gt;"NA",U535&lt;&gt;"NS",U535&lt;&gt;"NA",U535&gt;$BS$139),
AND(U535&gt;0,OR($BS$139="NS",$BS$139="NA")),
AND($BS$139&lt;&gt;"NS",$BS$139&lt;&gt;"NA",$BS$139&gt;=0,U535="NA"),
AND($BS$139&lt;&gt;"NS",$BS$139&lt;&gt;"NA",$BS$139=0,U535="NS")),1,0)))</f>
        <v>0</v>
      </c>
      <c r="CM535" s="202">
        <f t="shared" ref="CM535" si="1641">IF($AH$96=$AJ$96,0,
IF(OR(AND($BS$139="NS",V535&lt;&gt;"NA",OR(V535="NS",V535=0)),AND($BS$139="NA",V535&lt;&gt;"NS",OR(V535="NA",V535=0))),0,
IF(OR(AND($BS$139&lt;&gt;"NS",$BS$139&lt;&gt;"NA",V535&lt;&gt;"NS",V535&lt;&gt;"NA",V535&gt;$BS$139),
AND(V535&gt;0,OR($BS$139="NS",$BS$139="NA")),
AND($BS$139&lt;&gt;"NS",$BS$139&lt;&gt;"NA",$BS$139&gt;=0,V535="NA"),
AND($BS$139&lt;&gt;"NS",$BS$139&lt;&gt;"NA",$BS$139=0,V535="NS")),1,0)))</f>
        <v>0</v>
      </c>
      <c r="CN535" s="202">
        <f t="shared" ref="CN535" si="1642">IF($AH$96=$AJ$96,0,
IF(OR(AND($BS$139="NS",W535&lt;&gt;"NA",OR(W535="NS",W535=0)),AND($BS$139="NA",W535&lt;&gt;"NS",OR(W535="NA",W535=0))),0,
IF(OR(AND($BS$139&lt;&gt;"NS",$BS$139&lt;&gt;"NA",W535&lt;&gt;"NS",W535&lt;&gt;"NA",W535&gt;$BS$139),
AND(W535&gt;0,OR($BS$139="NS",$BS$139="NA")),
AND($BS$139&lt;&gt;"NS",$BS$139&lt;&gt;"NA",$BS$139&gt;=0,W535="NA"),
AND($BS$139&lt;&gt;"NS",$BS$139&lt;&gt;"NA",$BS$139=0,W535="NS")),1,0)))</f>
        <v>0</v>
      </c>
      <c r="CO535" s="202">
        <f t="shared" ref="CO535" si="1643">IF($AH$96=$AJ$96,0,
IF(OR(AND($BS$139="NS",X535&lt;&gt;"NA",OR(X535="NS",X535=0)),AND($BS$139="NA",X535&lt;&gt;"NS",OR(X535="NA",X535=0))),0,
IF(OR(AND($BS$139&lt;&gt;"NS",$BS$139&lt;&gt;"NA",X535&lt;&gt;"NS",X535&lt;&gt;"NA",X535&gt;$BS$139),
AND(X535&gt;0,OR($BS$139="NS",$BS$139="NA")),
AND($BS$139&lt;&gt;"NS",$BS$139&lt;&gt;"NA",$BS$139&gt;=0,X535="NA"),
AND($BS$139&lt;&gt;"NS",$BS$139&lt;&gt;"NA",$BS$139=0,X535="NS")),1,0)))</f>
        <v>0</v>
      </c>
      <c r="CP535" s="202">
        <f t="shared" ref="CP535" si="1644">IF($AH$96=$AJ$96,0,
IF(OR(AND($BS$139="NS",Y535&lt;&gt;"NA",OR(Y535="NS",Y535=0)),AND($BS$139="NA",Y535&lt;&gt;"NS",OR(Y535="NA",Y535=0))),0,
IF(OR(AND($BS$139&lt;&gt;"NS",$BS$139&lt;&gt;"NA",Y535&lt;&gt;"NS",Y535&lt;&gt;"NA",Y535&gt;$BS$139),
AND(Y535&gt;0,OR($BS$139="NS",$BS$139="NA")),
AND($BS$139&lt;&gt;"NS",$BS$139&lt;&gt;"NA",$BS$139&gt;=0,Y535="NA"),
AND($BS$139&lt;&gt;"NS",$BS$139&lt;&gt;"NA",$BS$139=0,Y535="NS")),1,0)))</f>
        <v>0</v>
      </c>
      <c r="CQ535" s="202">
        <f t="shared" ref="CQ535" si="1645">IF($AH$96=$AJ$96,0,
IF(OR(AND($BS$139="NS",Z535&lt;&gt;"NA",OR(Z535="NS",Z535=0)),AND($BS$139="NA",Z535&lt;&gt;"NS",OR(Z535="NA",Z535=0))),0,
IF(OR(AND($BS$139&lt;&gt;"NS",$BS$139&lt;&gt;"NA",Z535&lt;&gt;"NS",Z535&lt;&gt;"NA",Z535&gt;$BS$139),
AND(Z535&gt;0,OR($BS$139="NS",$BS$139="NA")),
AND($BS$139&lt;&gt;"NS",$BS$139&lt;&gt;"NA",$BS$139&gt;=0,Z535="NA"),
AND($BS$139&lt;&gt;"NS",$BS$139&lt;&gt;"NA",$BS$139=0,Z535="NS")),1,0)))</f>
        <v>0</v>
      </c>
      <c r="CR535" s="202">
        <f t="shared" ref="CR535" si="1646">IF($AH$96=$AJ$96,0,
IF(OR(AND($BS$139="NS",AA535&lt;&gt;"NA",OR(AA535="NS",AA535=0)),AND($BS$139="NA",AA535&lt;&gt;"NS",OR(AA535="NA",AA535=0))),0,
IF(OR(AND($BS$139&lt;&gt;"NS",$BS$139&lt;&gt;"NA",AA535&lt;&gt;"NS",AA535&lt;&gt;"NA",AA535&gt;$BS$139),
AND(AA535&gt;0,OR($BS$139="NS",$BS$139="NA")),
AND($BS$139&lt;&gt;"NS",$BS$139&lt;&gt;"NA",$BS$139&gt;=0,AA535="NA"),
AND($BS$139&lt;&gt;"NS",$BS$139&lt;&gt;"NA",$BS$139=0,AA535="NS")),1,0)))</f>
        <v>0</v>
      </c>
      <c r="CS535" s="202">
        <f t="shared" ref="CS535" si="1647">IF($AH$96=$AJ$96,0,
IF(OR(AND($BS$139="NS",AB535&lt;&gt;"NA",OR(AB535="NS",AB535=0)),AND($BS$139="NA",AB535&lt;&gt;"NS",OR(AB535="NA",AB535=0))),0,
IF(OR(AND($BS$139&lt;&gt;"NS",$BS$139&lt;&gt;"NA",AB535&lt;&gt;"NS",AB535&lt;&gt;"NA",AB535&gt;$BS$139),
AND(AB535&gt;0,OR($BS$139="NS",$BS$139="NA")),
AND($BS$139&lt;&gt;"NS",$BS$139&lt;&gt;"NA",$BS$139&gt;=0,AB535="NA"),
AND($BS$139&lt;&gt;"NS",$BS$139&lt;&gt;"NA",$BS$139=0,AB535="NS")),1,0)))</f>
        <v>0</v>
      </c>
      <c r="CT535" s="202">
        <f t="shared" ref="CT535" si="1648">IF($AH$96=$AJ$96,0,
IF(OR(AND($BS$139="NS",AC535&lt;&gt;"NA",OR(AC535="NS",AC535=0)),AND($BS$139="NA",AC535&lt;&gt;"NS",OR(AC535="NA",AC535=0))),0,
IF(OR(AND($BS$139&lt;&gt;"NS",$BS$139&lt;&gt;"NA",AC535&lt;&gt;"NS",AC535&lt;&gt;"NA",AC535&gt;$BS$139),
AND(AC535&gt;0,OR($BS$139="NS",$BS$139="NA")),
AND($BS$139&lt;&gt;"NS",$BS$139&lt;&gt;"NA",$BS$139&gt;=0,AC535="NA"),
AND($BS$139&lt;&gt;"NS",$BS$139&lt;&gt;"NA",$BS$139=0,AC535="NS")),1,0)))</f>
        <v>0</v>
      </c>
      <c r="CU535" s="202">
        <f t="shared" ref="CU535" si="1649">IF($AH$96=$AJ$96,0,
IF(OR(AND($BS$139="NS",AD535&lt;&gt;"NA",OR(AD535="NS",AD535=0)),AND($BS$139="NA",AD535&lt;&gt;"NS",OR(AD535="NA",AD535=0))),0,
IF(OR(AND($BS$139&lt;&gt;"NS",$BS$139&lt;&gt;"NA",AD535&lt;&gt;"NS",AD535&lt;&gt;"NA",AD535&gt;$BS$139),
AND(AD535&gt;0,OR($BS$139="NS",$BS$139="NA")),
AND($BS$139&lt;&gt;"NS",$BS$139&lt;&gt;"NA",$BS$139&gt;=0,AD535="NA"),
AND($BS$139&lt;&gt;"NS",$BS$139&lt;&gt;"NA",$BS$139=0,AD535="NS")),1,0)))</f>
        <v>0</v>
      </c>
      <c r="CY535" s="563">
        <f t="shared" si="935"/>
        <v>0</v>
      </c>
      <c r="CZ535" s="563"/>
    </row>
    <row r="536" spans="1:104" s="211" customFormat="1" ht="15" customHeight="1">
      <c r="A536" s="18"/>
      <c r="B536" s="51"/>
      <c r="C536" s="48" t="s">
        <v>5035</v>
      </c>
      <c r="D536" s="580" t="str">
        <f>IF(CNGE_2024_M3_Secc1!D87="","",CNGE_2024_M3_Secc1!D87)</f>
        <v/>
      </c>
      <c r="E536" s="580"/>
      <c r="F536" s="580"/>
      <c r="G536" s="580"/>
      <c r="H536" s="580"/>
      <c r="I536" s="103"/>
      <c r="J536" s="103"/>
      <c r="K536" s="103"/>
      <c r="L536" s="103"/>
      <c r="M536" s="103"/>
      <c r="N536" s="103"/>
      <c r="O536" s="103"/>
      <c r="P536" s="103"/>
      <c r="Q536" s="103"/>
      <c r="R536" s="103"/>
      <c r="S536" s="103"/>
      <c r="T536" s="103"/>
      <c r="U536" s="103"/>
      <c r="V536" s="103"/>
      <c r="W536" s="103"/>
      <c r="X536" s="103"/>
      <c r="Y536" s="103"/>
      <c r="Z536" s="103"/>
      <c r="AA536" s="103"/>
      <c r="AB536" s="103"/>
      <c r="AC536" s="103"/>
      <c r="AD536" s="103"/>
      <c r="AE536" s="213"/>
      <c r="AF536" s="210"/>
      <c r="AV536" s="202" t="e" cm="1">
        <f t="array" ref="AV536">IF(CNGE_2024_M3_Secc1!$AO$111=CNGE_2024_M3_Secc1!$AQ$111,O,IF(CNGE_2024_M3_Secc1!I205="",1,0))</f>
        <v>#NAME?</v>
      </c>
      <c r="AW536" s="202" t="e" cm="1">
        <f t="array" ref="AW536">IF(CNGE_2024_M3_Secc1!$AO$111=CNGE_2024_M3_Secc1!$AQ$111,O,IF(CNGE_2024_M3_Secc1!J205="",1,0))</f>
        <v>#NAME?</v>
      </c>
      <c r="AX536" s="202" t="e" cm="1">
        <f t="array" ref="AX536">IF(CNGE_2024_M3_Secc1!$AO$111=CNGE_2024_M3_Secc1!$AQ$111,O,IF(CNGE_2024_M3_Secc1!K205="",1,0))</f>
        <v>#NAME?</v>
      </c>
      <c r="AY536" s="202" t="e" cm="1">
        <f t="array" ref="AY536">IF(CNGE_2024_M3_Secc1!$AO$111=CNGE_2024_M3_Secc1!$AQ$111,O,IF(CNGE_2024_M3_Secc1!L205="",1,0))</f>
        <v>#NAME?</v>
      </c>
      <c r="AZ536" s="202" t="e" cm="1">
        <f t="array" ref="AZ536">IF(CNGE_2024_M3_Secc1!$AO$111=CNGE_2024_M3_Secc1!$AQ$111,O,IF(CNGE_2024_M3_Secc1!M205="",1,0))</f>
        <v>#NAME?</v>
      </c>
      <c r="BA536" s="202" t="e" cm="1">
        <f t="array" ref="BA536">IF(CNGE_2024_M3_Secc1!$AO$111=CNGE_2024_M3_Secc1!$AQ$111,O,IF(CNGE_2024_M3_Secc1!N205="",1,0))</f>
        <v>#NAME?</v>
      </c>
      <c r="BB536" s="202" t="e" cm="1">
        <f t="array" ref="BB536">IF(CNGE_2024_M3_Secc1!$AO$111=CNGE_2024_M3_Secc1!$AQ$111,O,IF(CNGE_2024_M3_Secc1!O205="",1,0))</f>
        <v>#NAME?</v>
      </c>
      <c r="BC536" s="202" t="e" cm="1">
        <f t="array" ref="BC536">IF(CNGE_2024_M3_Secc1!$AO$111=CNGE_2024_M3_Secc1!$AQ$111,O,IF(CNGE_2024_M3_Secc1!P205="",1,0))</f>
        <v>#NAME?</v>
      </c>
      <c r="BD536" s="202" t="e" cm="1">
        <f t="array" ref="BD536">IF(CNGE_2024_M3_Secc1!$AO$111=CNGE_2024_M3_Secc1!$AQ$111,O,IF(CNGE_2024_M3_Secc1!Q205="",1,0))</f>
        <v>#NAME?</v>
      </c>
      <c r="BE536" s="202" t="e" cm="1">
        <f t="array" ref="BE536">IF(CNGE_2024_M3_Secc1!$AO$111=CNGE_2024_M3_Secc1!$AQ$111,O,IF(CNGE_2024_M3_Secc1!R205="",1,0))</f>
        <v>#NAME?</v>
      </c>
      <c r="BF536" s="202" t="e" cm="1">
        <f t="array" ref="BF536">IF(CNGE_2024_M3_Secc1!$AO$111=CNGE_2024_M3_Secc1!$AQ$111,O,IF(CNGE_2024_M3_Secc1!S205="",1,0))</f>
        <v>#NAME?</v>
      </c>
      <c r="BG536" s="202" t="e" cm="1">
        <f t="array" ref="BG536">IF(CNGE_2024_M3_Secc1!$AO$111=CNGE_2024_M3_Secc1!$AQ$111,O,IF(CNGE_2024_M3_Secc1!T205="",1,0))</f>
        <v>#NAME?</v>
      </c>
      <c r="BH536" s="202" t="e" cm="1">
        <f t="array" ref="BH536">IF(CNGE_2024_M3_Secc1!$AO$111=CNGE_2024_M3_Secc1!$AQ$111,O,IF(CNGE_2024_M3_Secc1!U205="",1,0))</f>
        <v>#NAME?</v>
      </c>
      <c r="BI536" s="202" t="e" cm="1">
        <f t="array" ref="BI536">IF(CNGE_2024_M3_Secc1!$AO$111=CNGE_2024_M3_Secc1!$AQ$111,O,IF(CNGE_2024_M3_Secc1!V205="",1,0))</f>
        <v>#NAME?</v>
      </c>
      <c r="BJ536" s="202" t="e" cm="1">
        <f t="array" ref="BJ536">IF(CNGE_2024_M3_Secc1!$AO$111=CNGE_2024_M3_Secc1!$AQ$111,O,IF(CNGE_2024_M3_Secc1!W205="",1,0))</f>
        <v>#NAME?</v>
      </c>
      <c r="BK536" s="202" t="e" cm="1">
        <f t="array" ref="BK536">IF(CNGE_2024_M3_Secc1!$AO$111=CNGE_2024_M3_Secc1!$AQ$111,O,IF(CNGE_2024_M3_Secc1!X205="",1,0))</f>
        <v>#NAME?</v>
      </c>
      <c r="BL536" s="202" t="e" cm="1">
        <f t="array" ref="BL536">IF(CNGE_2024_M3_Secc1!$AO$111=CNGE_2024_M3_Secc1!$AQ$111,O,IF(CNGE_2024_M3_Secc1!Y205="",1,0))</f>
        <v>#NAME?</v>
      </c>
      <c r="BM536" s="202" t="e" cm="1">
        <f t="array" ref="BM536">IF(CNGE_2024_M3_Secc1!$AO$111=CNGE_2024_M3_Secc1!$AQ$111,O,IF(CNGE_2024_M3_Secc1!Z205="",1,0))</f>
        <v>#NAME?</v>
      </c>
      <c r="BN536" s="202" t="e" cm="1">
        <f t="array" ref="BN536">IF(CNGE_2024_M3_Secc1!$AO$111=CNGE_2024_M3_Secc1!$AQ$111,O,IF(CNGE_2024_M3_Secc1!AA205="",1,0))</f>
        <v>#NAME?</v>
      </c>
      <c r="BO536" s="202" t="e" cm="1">
        <f t="array" ref="BO536">IF(CNGE_2024_M3_Secc1!$AO$111=CNGE_2024_M3_Secc1!$AQ$111,O,IF(CNGE_2024_M3_Secc1!AB205="",1,0))</f>
        <v>#NAME?</v>
      </c>
      <c r="BP536" s="202" t="e" cm="1">
        <f t="array" ref="BP536">IF(CNGE_2024_M3_Secc1!$AO$111=CNGE_2024_M3_Secc1!$AQ$111,O,IF(CNGE_2024_M3_Secc1!AC205="",1,0))</f>
        <v>#NAME?</v>
      </c>
      <c r="BQ536" s="202" t="e" cm="1">
        <f t="array" ref="BQ536">IF(CNGE_2024_M3_Secc1!$AO$111=CNGE_2024_M3_Secc1!$AQ$111,O,IF(CNGE_2024_M3_Secc1!AD205="",1,0))</f>
        <v>#NAME?</v>
      </c>
      <c r="BZ536" s="202">
        <f>IF($AH$96=$AJ$96,0,
IF(OR(AND($BS$140="NS",I536&lt;&gt;"NA",OR(I536="NS",I536=0)),AND($BS$140="NA",I536&lt;&gt;"NS",OR(I536="NA",I536=0))),0,
IF(OR(AND($BS$140&lt;&gt;"NS",$BS$140&lt;&gt;"NA",I536&lt;&gt;"NS",I536&lt;&gt;"NA",I536&gt;$BS$140),
AND(I536&gt;0,OR($BS$140="NS",$BS$140="NA")),
AND($BS$140&lt;&gt;"NS",$BS$140&lt;&gt;"NA",$BS$140&gt;=0,I536="NA"),
AND($BS$140&lt;&gt;"NS",$BS$140&lt;&gt;"NA",$BS$140=0,I536="NS")),1,0)))</f>
        <v>0</v>
      </c>
      <c r="CA536" s="202">
        <f t="shared" ref="CA536" si="1650">IF($AH$96=$AJ$96,0,
IF(OR(AND($BS$140="NS",J536&lt;&gt;"NA",OR(J536="NS",J536=0)),AND($BS$140="NA",J536&lt;&gt;"NS",OR(J536="NA",J536=0))),0,
IF(OR(AND($BS$140&lt;&gt;"NS",$BS$140&lt;&gt;"NA",J536&lt;&gt;"NS",J536&lt;&gt;"NA",J536&gt;$BS$140),
AND(J536&gt;0,OR($BS$140="NS",$BS$140="NA")),
AND($BS$140&lt;&gt;"NS",$BS$140&lt;&gt;"NA",$BS$140&gt;=0,J536="NA"),
AND($BS$140&lt;&gt;"NS",$BS$140&lt;&gt;"NA",$BS$140=0,J536="NS")),1,0)))</f>
        <v>0</v>
      </c>
      <c r="CB536" s="202">
        <f t="shared" ref="CB536" si="1651">IF($AH$96=$AJ$96,0,
IF(OR(AND($BS$140="NS",K536&lt;&gt;"NA",OR(K536="NS",K536=0)),AND($BS$140="NA",K536&lt;&gt;"NS",OR(K536="NA",K536=0))),0,
IF(OR(AND($BS$140&lt;&gt;"NS",$BS$140&lt;&gt;"NA",K536&lt;&gt;"NS",K536&lt;&gt;"NA",K536&gt;$BS$140),
AND(K536&gt;0,OR($BS$140="NS",$BS$140="NA")),
AND($BS$140&lt;&gt;"NS",$BS$140&lt;&gt;"NA",$BS$140&gt;=0,K536="NA"),
AND($BS$140&lt;&gt;"NS",$BS$140&lt;&gt;"NA",$BS$140=0,K536="NS")),1,0)))</f>
        <v>0</v>
      </c>
      <c r="CC536" s="202">
        <f t="shared" ref="CC536" si="1652">IF($AH$96=$AJ$96,0,
IF(OR(AND($BS$140="NS",L536&lt;&gt;"NA",OR(L536="NS",L536=0)),AND($BS$140="NA",L536&lt;&gt;"NS",OR(L536="NA",L536=0))),0,
IF(OR(AND($BS$140&lt;&gt;"NS",$BS$140&lt;&gt;"NA",L536&lt;&gt;"NS",L536&lt;&gt;"NA",L536&gt;$BS$140),
AND(L536&gt;0,OR($BS$140="NS",$BS$140="NA")),
AND($BS$140&lt;&gt;"NS",$BS$140&lt;&gt;"NA",$BS$140&gt;=0,L536="NA"),
AND($BS$140&lt;&gt;"NS",$BS$140&lt;&gt;"NA",$BS$140=0,L536="NS")),1,0)))</f>
        <v>0</v>
      </c>
      <c r="CD536" s="202">
        <f t="shared" ref="CD536" si="1653">IF($AH$96=$AJ$96,0,
IF(OR(AND($BS$140="NS",M536&lt;&gt;"NA",OR(M536="NS",M536=0)),AND($BS$140="NA",M536&lt;&gt;"NS",OR(M536="NA",M536=0))),0,
IF(OR(AND($BS$140&lt;&gt;"NS",$BS$140&lt;&gt;"NA",M536&lt;&gt;"NS",M536&lt;&gt;"NA",M536&gt;$BS$140),
AND(M536&gt;0,OR($BS$140="NS",$BS$140="NA")),
AND($BS$140&lt;&gt;"NS",$BS$140&lt;&gt;"NA",$BS$140&gt;=0,M536="NA"),
AND($BS$140&lt;&gt;"NS",$BS$140&lt;&gt;"NA",$BS$140=0,M536="NS")),1,0)))</f>
        <v>0</v>
      </c>
      <c r="CE536" s="202">
        <f t="shared" ref="CE536" si="1654">IF($AH$96=$AJ$96,0,
IF(OR(AND($BS$140="NS",N536&lt;&gt;"NA",OR(N536="NS",N536=0)),AND($BS$140="NA",N536&lt;&gt;"NS",OR(N536="NA",N536=0))),0,
IF(OR(AND($BS$140&lt;&gt;"NS",$BS$140&lt;&gt;"NA",N536&lt;&gt;"NS",N536&lt;&gt;"NA",N536&gt;$BS$140),
AND(N536&gt;0,OR($BS$140="NS",$BS$140="NA")),
AND($BS$140&lt;&gt;"NS",$BS$140&lt;&gt;"NA",$BS$140&gt;=0,N536="NA"),
AND($BS$140&lt;&gt;"NS",$BS$140&lt;&gt;"NA",$BS$140=0,N536="NS")),1,0)))</f>
        <v>0</v>
      </c>
      <c r="CF536" s="202">
        <f t="shared" ref="CF536" si="1655">IF($AH$96=$AJ$96,0,
IF(OR(AND($BS$140="NS",O536&lt;&gt;"NA",OR(O536="NS",O536=0)),AND($BS$140="NA",O536&lt;&gt;"NS",OR(O536="NA",O536=0))),0,
IF(OR(AND($BS$140&lt;&gt;"NS",$BS$140&lt;&gt;"NA",O536&lt;&gt;"NS",O536&lt;&gt;"NA",O536&gt;$BS$140),
AND(O536&gt;0,OR($BS$140="NS",$BS$140="NA")),
AND($BS$140&lt;&gt;"NS",$BS$140&lt;&gt;"NA",$BS$140&gt;=0,O536="NA"),
AND($BS$140&lt;&gt;"NS",$BS$140&lt;&gt;"NA",$BS$140=0,O536="NS")),1,0)))</f>
        <v>0</v>
      </c>
      <c r="CG536" s="202">
        <f t="shared" ref="CG536" si="1656">IF($AH$96=$AJ$96,0,
IF(OR(AND($BS$140="NS",P536&lt;&gt;"NA",OR(P536="NS",P536=0)),AND($BS$140="NA",P536&lt;&gt;"NS",OR(P536="NA",P536=0))),0,
IF(OR(AND($BS$140&lt;&gt;"NS",$BS$140&lt;&gt;"NA",P536&lt;&gt;"NS",P536&lt;&gt;"NA",P536&gt;$BS$140),
AND(P536&gt;0,OR($BS$140="NS",$BS$140="NA")),
AND($BS$140&lt;&gt;"NS",$BS$140&lt;&gt;"NA",$BS$140&gt;=0,P536="NA"),
AND($BS$140&lt;&gt;"NS",$BS$140&lt;&gt;"NA",$BS$140=0,P536="NS")),1,0)))</f>
        <v>0</v>
      </c>
      <c r="CH536" s="202">
        <f t="shared" ref="CH536" si="1657">IF($AH$96=$AJ$96,0,
IF(OR(AND($BS$140="NS",Q536&lt;&gt;"NA",OR(Q536="NS",Q536=0)),AND($BS$140="NA",Q536&lt;&gt;"NS",OR(Q536="NA",Q536=0))),0,
IF(OR(AND($BS$140&lt;&gt;"NS",$BS$140&lt;&gt;"NA",Q536&lt;&gt;"NS",Q536&lt;&gt;"NA",Q536&gt;$BS$140),
AND(Q536&gt;0,OR($BS$140="NS",$BS$140="NA")),
AND($BS$140&lt;&gt;"NS",$BS$140&lt;&gt;"NA",$BS$140&gt;=0,Q536="NA"),
AND($BS$140&lt;&gt;"NS",$BS$140&lt;&gt;"NA",$BS$140=0,Q536="NS")),1,0)))</f>
        <v>0</v>
      </c>
      <c r="CI536" s="202">
        <f t="shared" ref="CI536" si="1658">IF($AH$96=$AJ$96,0,
IF(OR(AND($BS$140="NS",R536&lt;&gt;"NA",OR(R536="NS",R536=0)),AND($BS$140="NA",R536&lt;&gt;"NS",OR(R536="NA",R536=0))),0,
IF(OR(AND($BS$140&lt;&gt;"NS",$BS$140&lt;&gt;"NA",R536&lt;&gt;"NS",R536&lt;&gt;"NA",R536&gt;$BS$140),
AND(R536&gt;0,OR($BS$140="NS",$BS$140="NA")),
AND($BS$140&lt;&gt;"NS",$BS$140&lt;&gt;"NA",$BS$140&gt;=0,R536="NA"),
AND($BS$140&lt;&gt;"NS",$BS$140&lt;&gt;"NA",$BS$140=0,R536="NS")),1,0)))</f>
        <v>0</v>
      </c>
      <c r="CJ536" s="202">
        <f t="shared" ref="CJ536" si="1659">IF($AH$96=$AJ$96,0,
IF(OR(AND($BS$140="NS",S536&lt;&gt;"NA",OR(S536="NS",S536=0)),AND($BS$140="NA",S536&lt;&gt;"NS",OR(S536="NA",S536=0))),0,
IF(OR(AND($BS$140&lt;&gt;"NS",$BS$140&lt;&gt;"NA",S536&lt;&gt;"NS",S536&lt;&gt;"NA",S536&gt;$BS$140),
AND(S536&gt;0,OR($BS$140="NS",$BS$140="NA")),
AND($BS$140&lt;&gt;"NS",$BS$140&lt;&gt;"NA",$BS$140&gt;=0,S536="NA"),
AND($BS$140&lt;&gt;"NS",$BS$140&lt;&gt;"NA",$BS$140=0,S536="NS")),1,0)))</f>
        <v>0</v>
      </c>
      <c r="CK536" s="202">
        <f t="shared" ref="CK536" si="1660">IF($AH$96=$AJ$96,0,
IF(OR(AND($BS$140="NS",T536&lt;&gt;"NA",OR(T536="NS",T536=0)),AND($BS$140="NA",T536&lt;&gt;"NS",OR(T536="NA",T536=0))),0,
IF(OR(AND($BS$140&lt;&gt;"NS",$BS$140&lt;&gt;"NA",T536&lt;&gt;"NS",T536&lt;&gt;"NA",T536&gt;$BS$140),
AND(T536&gt;0,OR($BS$140="NS",$BS$140="NA")),
AND($BS$140&lt;&gt;"NS",$BS$140&lt;&gt;"NA",$BS$140&gt;=0,T536="NA"),
AND($BS$140&lt;&gt;"NS",$BS$140&lt;&gt;"NA",$BS$140=0,T536="NS")),1,0)))</f>
        <v>0</v>
      </c>
      <c r="CL536" s="202">
        <f t="shared" ref="CL536" si="1661">IF($AH$96=$AJ$96,0,
IF(OR(AND($BS$140="NS",U536&lt;&gt;"NA",OR(U536="NS",U536=0)),AND($BS$140="NA",U536&lt;&gt;"NS",OR(U536="NA",U536=0))),0,
IF(OR(AND($BS$140&lt;&gt;"NS",$BS$140&lt;&gt;"NA",U536&lt;&gt;"NS",U536&lt;&gt;"NA",U536&gt;$BS$140),
AND(U536&gt;0,OR($BS$140="NS",$BS$140="NA")),
AND($BS$140&lt;&gt;"NS",$BS$140&lt;&gt;"NA",$BS$140&gt;=0,U536="NA"),
AND($BS$140&lt;&gt;"NS",$BS$140&lt;&gt;"NA",$BS$140=0,U536="NS")),1,0)))</f>
        <v>0</v>
      </c>
      <c r="CM536" s="202">
        <f t="shared" ref="CM536" si="1662">IF($AH$96=$AJ$96,0,
IF(OR(AND($BS$140="NS",V536&lt;&gt;"NA",OR(V536="NS",V536=0)),AND($BS$140="NA",V536&lt;&gt;"NS",OR(V536="NA",V536=0))),0,
IF(OR(AND($BS$140&lt;&gt;"NS",$BS$140&lt;&gt;"NA",V536&lt;&gt;"NS",V536&lt;&gt;"NA",V536&gt;$BS$140),
AND(V536&gt;0,OR($BS$140="NS",$BS$140="NA")),
AND($BS$140&lt;&gt;"NS",$BS$140&lt;&gt;"NA",$BS$140&gt;=0,V536="NA"),
AND($BS$140&lt;&gt;"NS",$BS$140&lt;&gt;"NA",$BS$140=0,V536="NS")),1,0)))</f>
        <v>0</v>
      </c>
      <c r="CN536" s="202">
        <f t="shared" ref="CN536" si="1663">IF($AH$96=$AJ$96,0,
IF(OR(AND($BS$140="NS",W536&lt;&gt;"NA",OR(W536="NS",W536=0)),AND($BS$140="NA",W536&lt;&gt;"NS",OR(W536="NA",W536=0))),0,
IF(OR(AND($BS$140&lt;&gt;"NS",$BS$140&lt;&gt;"NA",W536&lt;&gt;"NS",W536&lt;&gt;"NA",W536&gt;$BS$140),
AND(W536&gt;0,OR($BS$140="NS",$BS$140="NA")),
AND($BS$140&lt;&gt;"NS",$BS$140&lt;&gt;"NA",$BS$140&gt;=0,W536="NA"),
AND($BS$140&lt;&gt;"NS",$BS$140&lt;&gt;"NA",$BS$140=0,W536="NS")),1,0)))</f>
        <v>0</v>
      </c>
      <c r="CO536" s="202">
        <f t="shared" ref="CO536" si="1664">IF($AH$96=$AJ$96,0,
IF(OR(AND($BS$140="NS",X536&lt;&gt;"NA",OR(X536="NS",X536=0)),AND($BS$140="NA",X536&lt;&gt;"NS",OR(X536="NA",X536=0))),0,
IF(OR(AND($BS$140&lt;&gt;"NS",$BS$140&lt;&gt;"NA",X536&lt;&gt;"NS",X536&lt;&gt;"NA",X536&gt;$BS$140),
AND(X536&gt;0,OR($BS$140="NS",$BS$140="NA")),
AND($BS$140&lt;&gt;"NS",$BS$140&lt;&gt;"NA",$BS$140&gt;=0,X536="NA"),
AND($BS$140&lt;&gt;"NS",$BS$140&lt;&gt;"NA",$BS$140=0,X536="NS")),1,0)))</f>
        <v>0</v>
      </c>
      <c r="CP536" s="202">
        <f t="shared" ref="CP536" si="1665">IF($AH$96=$AJ$96,0,
IF(OR(AND($BS$140="NS",Y536&lt;&gt;"NA",OR(Y536="NS",Y536=0)),AND($BS$140="NA",Y536&lt;&gt;"NS",OR(Y536="NA",Y536=0))),0,
IF(OR(AND($BS$140&lt;&gt;"NS",$BS$140&lt;&gt;"NA",Y536&lt;&gt;"NS",Y536&lt;&gt;"NA",Y536&gt;$BS$140),
AND(Y536&gt;0,OR($BS$140="NS",$BS$140="NA")),
AND($BS$140&lt;&gt;"NS",$BS$140&lt;&gt;"NA",$BS$140&gt;=0,Y536="NA"),
AND($BS$140&lt;&gt;"NS",$BS$140&lt;&gt;"NA",$BS$140=0,Y536="NS")),1,0)))</f>
        <v>0</v>
      </c>
      <c r="CQ536" s="202">
        <f t="shared" ref="CQ536" si="1666">IF($AH$96=$AJ$96,0,
IF(OR(AND($BS$140="NS",Z536&lt;&gt;"NA",OR(Z536="NS",Z536=0)),AND($BS$140="NA",Z536&lt;&gt;"NS",OR(Z536="NA",Z536=0))),0,
IF(OR(AND($BS$140&lt;&gt;"NS",$BS$140&lt;&gt;"NA",Z536&lt;&gt;"NS",Z536&lt;&gt;"NA",Z536&gt;$BS$140),
AND(Z536&gt;0,OR($BS$140="NS",$BS$140="NA")),
AND($BS$140&lt;&gt;"NS",$BS$140&lt;&gt;"NA",$BS$140&gt;=0,Z536="NA"),
AND($BS$140&lt;&gt;"NS",$BS$140&lt;&gt;"NA",$BS$140=0,Z536="NS")),1,0)))</f>
        <v>0</v>
      </c>
      <c r="CR536" s="202">
        <f t="shared" ref="CR536" si="1667">IF($AH$96=$AJ$96,0,
IF(OR(AND($BS$140="NS",AA536&lt;&gt;"NA",OR(AA536="NS",AA536=0)),AND($BS$140="NA",AA536&lt;&gt;"NS",OR(AA536="NA",AA536=0))),0,
IF(OR(AND($BS$140&lt;&gt;"NS",$BS$140&lt;&gt;"NA",AA536&lt;&gt;"NS",AA536&lt;&gt;"NA",AA536&gt;$BS$140),
AND(AA536&gt;0,OR($BS$140="NS",$BS$140="NA")),
AND($BS$140&lt;&gt;"NS",$BS$140&lt;&gt;"NA",$BS$140&gt;=0,AA536="NA"),
AND($BS$140&lt;&gt;"NS",$BS$140&lt;&gt;"NA",$BS$140=0,AA536="NS")),1,0)))</f>
        <v>0</v>
      </c>
      <c r="CS536" s="202">
        <f t="shared" ref="CS536" si="1668">IF($AH$96=$AJ$96,0,
IF(OR(AND($BS$140="NS",AB536&lt;&gt;"NA",OR(AB536="NS",AB536=0)),AND($BS$140="NA",AB536&lt;&gt;"NS",OR(AB536="NA",AB536=0))),0,
IF(OR(AND($BS$140&lt;&gt;"NS",$BS$140&lt;&gt;"NA",AB536&lt;&gt;"NS",AB536&lt;&gt;"NA",AB536&gt;$BS$140),
AND(AB536&gt;0,OR($BS$140="NS",$BS$140="NA")),
AND($BS$140&lt;&gt;"NS",$BS$140&lt;&gt;"NA",$BS$140&gt;=0,AB536="NA"),
AND($BS$140&lt;&gt;"NS",$BS$140&lt;&gt;"NA",$BS$140=0,AB536="NS")),1,0)))</f>
        <v>0</v>
      </c>
      <c r="CT536" s="202">
        <f t="shared" ref="CT536" si="1669">IF($AH$96=$AJ$96,0,
IF(OR(AND($BS$140="NS",AC536&lt;&gt;"NA",OR(AC536="NS",AC536=0)),AND($BS$140="NA",AC536&lt;&gt;"NS",OR(AC536="NA",AC536=0))),0,
IF(OR(AND($BS$140&lt;&gt;"NS",$BS$140&lt;&gt;"NA",AC536&lt;&gt;"NS",AC536&lt;&gt;"NA",AC536&gt;$BS$140),
AND(AC536&gt;0,OR($BS$140="NS",$BS$140="NA")),
AND($BS$140&lt;&gt;"NS",$BS$140&lt;&gt;"NA",$BS$140&gt;=0,AC536="NA"),
AND($BS$140&lt;&gt;"NS",$BS$140&lt;&gt;"NA",$BS$140=0,AC536="NS")),1,0)))</f>
        <v>0</v>
      </c>
      <c r="CU536" s="202">
        <f t="shared" ref="CU536" si="1670">IF($AH$96=$AJ$96,0,
IF(OR(AND($BS$140="NS",AD536&lt;&gt;"NA",OR(AD536="NS",AD536=0)),AND($BS$140="NA",AD536&lt;&gt;"NS",OR(AD536="NA",AD536=0))),0,
IF(OR(AND($BS$140&lt;&gt;"NS",$BS$140&lt;&gt;"NA",AD536&lt;&gt;"NS",AD536&lt;&gt;"NA",AD536&gt;$BS$140),
AND(AD536&gt;0,OR($BS$140="NS",$BS$140="NA")),
AND($BS$140&lt;&gt;"NS",$BS$140&lt;&gt;"NA",$BS$140&gt;=0,AD536="NA"),
AND($BS$140&lt;&gt;"NS",$BS$140&lt;&gt;"NA",$BS$140=0,AD536="NS")),1,0)))</f>
        <v>0</v>
      </c>
      <c r="CY536" s="563">
        <f t="shared" si="935"/>
        <v>0</v>
      </c>
      <c r="CZ536" s="563"/>
    </row>
    <row r="537" spans="1:104" s="211" customFormat="1" ht="15" customHeight="1">
      <c r="A537" s="18"/>
      <c r="B537" s="51"/>
      <c r="C537" s="48" t="s">
        <v>5105</v>
      </c>
      <c r="D537" s="580" t="str">
        <f>IF(CNGE_2024_M3_Secc1!D88="","",CNGE_2024_M3_Secc1!D88)</f>
        <v/>
      </c>
      <c r="E537" s="580"/>
      <c r="F537" s="580"/>
      <c r="G537" s="580"/>
      <c r="H537" s="580"/>
      <c r="I537" s="103"/>
      <c r="J537" s="103"/>
      <c r="K537" s="103"/>
      <c r="L537" s="103"/>
      <c r="M537" s="103"/>
      <c r="N537" s="103"/>
      <c r="O537" s="103"/>
      <c r="P537" s="103"/>
      <c r="Q537" s="103"/>
      <c r="R537" s="103"/>
      <c r="S537" s="103"/>
      <c r="T537" s="103"/>
      <c r="U537" s="103"/>
      <c r="V537" s="103"/>
      <c r="W537" s="103"/>
      <c r="X537" s="103"/>
      <c r="Y537" s="103"/>
      <c r="Z537" s="103"/>
      <c r="AA537" s="103"/>
      <c r="AB537" s="103"/>
      <c r="AC537" s="103"/>
      <c r="AD537" s="103"/>
      <c r="AE537" s="213"/>
      <c r="AF537" s="210"/>
      <c r="AV537" s="202" t="e" cm="1">
        <f t="array" ref="AV537">IF(CNGE_2024_M3_Secc1!$AO$111=CNGE_2024_M3_Secc1!$AQ$111,O,IF(CNGE_2024_M3_Secc1!I206="",1,0))</f>
        <v>#NAME?</v>
      </c>
      <c r="AW537" s="202" t="e" cm="1">
        <f t="array" ref="AW537">IF(CNGE_2024_M3_Secc1!$AO$111=CNGE_2024_M3_Secc1!$AQ$111,O,IF(CNGE_2024_M3_Secc1!J206="",1,0))</f>
        <v>#NAME?</v>
      </c>
      <c r="AX537" s="202" t="e" cm="1">
        <f t="array" ref="AX537">IF(CNGE_2024_M3_Secc1!$AO$111=CNGE_2024_M3_Secc1!$AQ$111,O,IF(CNGE_2024_M3_Secc1!K206="",1,0))</f>
        <v>#NAME?</v>
      </c>
      <c r="AY537" s="202" t="e" cm="1">
        <f t="array" ref="AY537">IF(CNGE_2024_M3_Secc1!$AO$111=CNGE_2024_M3_Secc1!$AQ$111,O,IF(CNGE_2024_M3_Secc1!L206="",1,0))</f>
        <v>#NAME?</v>
      </c>
      <c r="AZ537" s="202" t="e" cm="1">
        <f t="array" ref="AZ537">IF(CNGE_2024_M3_Secc1!$AO$111=CNGE_2024_M3_Secc1!$AQ$111,O,IF(CNGE_2024_M3_Secc1!M206="",1,0))</f>
        <v>#NAME?</v>
      </c>
      <c r="BA537" s="202" t="e" cm="1">
        <f t="array" ref="BA537">IF(CNGE_2024_M3_Secc1!$AO$111=CNGE_2024_M3_Secc1!$AQ$111,O,IF(CNGE_2024_M3_Secc1!N206="",1,0))</f>
        <v>#NAME?</v>
      </c>
      <c r="BB537" s="202" t="e" cm="1">
        <f t="array" ref="BB537">IF(CNGE_2024_M3_Secc1!$AO$111=CNGE_2024_M3_Secc1!$AQ$111,O,IF(CNGE_2024_M3_Secc1!O206="",1,0))</f>
        <v>#NAME?</v>
      </c>
      <c r="BC537" s="202" t="e" cm="1">
        <f t="array" ref="BC537">IF(CNGE_2024_M3_Secc1!$AO$111=CNGE_2024_M3_Secc1!$AQ$111,O,IF(CNGE_2024_M3_Secc1!P206="",1,0))</f>
        <v>#NAME?</v>
      </c>
      <c r="BD537" s="202" t="e" cm="1">
        <f t="array" ref="BD537">IF(CNGE_2024_M3_Secc1!$AO$111=CNGE_2024_M3_Secc1!$AQ$111,O,IF(CNGE_2024_M3_Secc1!Q206="",1,0))</f>
        <v>#NAME?</v>
      </c>
      <c r="BE537" s="202" t="e" cm="1">
        <f t="array" ref="BE537">IF(CNGE_2024_M3_Secc1!$AO$111=CNGE_2024_M3_Secc1!$AQ$111,O,IF(CNGE_2024_M3_Secc1!R206="",1,0))</f>
        <v>#NAME?</v>
      </c>
      <c r="BF537" s="202" t="e" cm="1">
        <f t="array" ref="BF537">IF(CNGE_2024_M3_Secc1!$AO$111=CNGE_2024_M3_Secc1!$AQ$111,O,IF(CNGE_2024_M3_Secc1!S206="",1,0))</f>
        <v>#NAME?</v>
      </c>
      <c r="BG537" s="202" t="e" cm="1">
        <f t="array" ref="BG537">IF(CNGE_2024_M3_Secc1!$AO$111=CNGE_2024_M3_Secc1!$AQ$111,O,IF(CNGE_2024_M3_Secc1!T206="",1,0))</f>
        <v>#NAME?</v>
      </c>
      <c r="BH537" s="202" t="e" cm="1">
        <f t="array" ref="BH537">IF(CNGE_2024_M3_Secc1!$AO$111=CNGE_2024_M3_Secc1!$AQ$111,O,IF(CNGE_2024_M3_Secc1!U206="",1,0))</f>
        <v>#NAME?</v>
      </c>
      <c r="BI537" s="202" t="e" cm="1">
        <f t="array" ref="BI537">IF(CNGE_2024_M3_Secc1!$AO$111=CNGE_2024_M3_Secc1!$AQ$111,O,IF(CNGE_2024_M3_Secc1!V206="",1,0))</f>
        <v>#NAME?</v>
      </c>
      <c r="BJ537" s="202" t="e" cm="1">
        <f t="array" ref="BJ537">IF(CNGE_2024_M3_Secc1!$AO$111=CNGE_2024_M3_Secc1!$AQ$111,O,IF(CNGE_2024_M3_Secc1!W206="",1,0))</f>
        <v>#NAME?</v>
      </c>
      <c r="BK537" s="202" t="e" cm="1">
        <f t="array" ref="BK537">IF(CNGE_2024_M3_Secc1!$AO$111=CNGE_2024_M3_Secc1!$AQ$111,O,IF(CNGE_2024_M3_Secc1!X206="",1,0))</f>
        <v>#NAME?</v>
      </c>
      <c r="BL537" s="202" t="e" cm="1">
        <f t="array" ref="BL537">IF(CNGE_2024_M3_Secc1!$AO$111=CNGE_2024_M3_Secc1!$AQ$111,O,IF(CNGE_2024_M3_Secc1!Y206="",1,0))</f>
        <v>#NAME?</v>
      </c>
      <c r="BM537" s="202" t="e" cm="1">
        <f t="array" ref="BM537">IF(CNGE_2024_M3_Secc1!$AO$111=CNGE_2024_M3_Secc1!$AQ$111,O,IF(CNGE_2024_M3_Secc1!Z206="",1,0))</f>
        <v>#NAME?</v>
      </c>
      <c r="BN537" s="202" t="e" cm="1">
        <f t="array" ref="BN537">IF(CNGE_2024_M3_Secc1!$AO$111=CNGE_2024_M3_Secc1!$AQ$111,O,IF(CNGE_2024_M3_Secc1!AA206="",1,0))</f>
        <v>#NAME?</v>
      </c>
      <c r="BO537" s="202" t="e" cm="1">
        <f t="array" ref="BO537">IF(CNGE_2024_M3_Secc1!$AO$111=CNGE_2024_M3_Secc1!$AQ$111,O,IF(CNGE_2024_M3_Secc1!AB206="",1,0))</f>
        <v>#NAME?</v>
      </c>
      <c r="BP537" s="202" t="e" cm="1">
        <f t="array" ref="BP537">IF(CNGE_2024_M3_Secc1!$AO$111=CNGE_2024_M3_Secc1!$AQ$111,O,IF(CNGE_2024_M3_Secc1!AC206="",1,0))</f>
        <v>#NAME?</v>
      </c>
      <c r="BQ537" s="202" t="e" cm="1">
        <f t="array" ref="BQ537">IF(CNGE_2024_M3_Secc1!$AO$111=CNGE_2024_M3_Secc1!$AQ$111,O,IF(CNGE_2024_M3_Secc1!AD206="",1,0))</f>
        <v>#NAME?</v>
      </c>
      <c r="BZ537" s="202">
        <f>IF($AH$96=$AJ$96,0,
IF(OR(AND($BS$141="NS",I537&lt;&gt;"NA",OR(I537="NS",I537=0)),AND($BS$141="NA",I537&lt;&gt;"NS",OR(I537="NA",I537=0))),0,
IF(OR(AND($BS$141&lt;&gt;"NS",$BS$141&lt;&gt;"NA",I537&lt;&gt;"NS",I537&lt;&gt;"NA",I537&gt;$BS$141),
AND(I537&gt;0,OR($BS$141="NS",$BS$141="NA")),
AND($BS$141&lt;&gt;"NS",$BS$141&lt;&gt;"NA",$BS$141&gt;=0,I537="NA"),
AND($BS$141&lt;&gt;"NS",$BS$141&lt;&gt;"NA",$BS$141=0,I537="NS")),1,0)))</f>
        <v>0</v>
      </c>
      <c r="CA537" s="202">
        <f t="shared" ref="CA537" si="1671">IF($AH$96=$AJ$96,0,
IF(OR(AND($BS$141="NS",J537&lt;&gt;"NA",OR(J537="NS",J537=0)),AND($BS$141="NA",J537&lt;&gt;"NS",OR(J537="NA",J537=0))),0,
IF(OR(AND($BS$141&lt;&gt;"NS",$BS$141&lt;&gt;"NA",J537&lt;&gt;"NS",J537&lt;&gt;"NA",J537&gt;$BS$141),
AND(J537&gt;0,OR($BS$141="NS",$BS$141="NA")),
AND($BS$141&lt;&gt;"NS",$BS$141&lt;&gt;"NA",$BS$141&gt;=0,J537="NA"),
AND($BS$141&lt;&gt;"NS",$BS$141&lt;&gt;"NA",$BS$141=0,J537="NS")),1,0)))</f>
        <v>0</v>
      </c>
      <c r="CB537" s="202">
        <f t="shared" ref="CB537" si="1672">IF($AH$96=$AJ$96,0,
IF(OR(AND($BS$141="NS",K537&lt;&gt;"NA",OR(K537="NS",K537=0)),AND($BS$141="NA",K537&lt;&gt;"NS",OR(K537="NA",K537=0))),0,
IF(OR(AND($BS$141&lt;&gt;"NS",$BS$141&lt;&gt;"NA",K537&lt;&gt;"NS",K537&lt;&gt;"NA",K537&gt;$BS$141),
AND(K537&gt;0,OR($BS$141="NS",$BS$141="NA")),
AND($BS$141&lt;&gt;"NS",$BS$141&lt;&gt;"NA",$BS$141&gt;=0,K537="NA"),
AND($BS$141&lt;&gt;"NS",$BS$141&lt;&gt;"NA",$BS$141=0,K537="NS")),1,0)))</f>
        <v>0</v>
      </c>
      <c r="CC537" s="202">
        <f t="shared" ref="CC537" si="1673">IF($AH$96=$AJ$96,0,
IF(OR(AND($BS$141="NS",L537&lt;&gt;"NA",OR(L537="NS",L537=0)),AND($BS$141="NA",L537&lt;&gt;"NS",OR(L537="NA",L537=0))),0,
IF(OR(AND($BS$141&lt;&gt;"NS",$BS$141&lt;&gt;"NA",L537&lt;&gt;"NS",L537&lt;&gt;"NA",L537&gt;$BS$141),
AND(L537&gt;0,OR($BS$141="NS",$BS$141="NA")),
AND($BS$141&lt;&gt;"NS",$BS$141&lt;&gt;"NA",$BS$141&gt;=0,L537="NA"),
AND($BS$141&lt;&gt;"NS",$BS$141&lt;&gt;"NA",$BS$141=0,L537="NS")),1,0)))</f>
        <v>0</v>
      </c>
      <c r="CD537" s="202">
        <f t="shared" ref="CD537" si="1674">IF($AH$96=$AJ$96,0,
IF(OR(AND($BS$141="NS",M537&lt;&gt;"NA",OR(M537="NS",M537=0)),AND($BS$141="NA",M537&lt;&gt;"NS",OR(M537="NA",M537=0))),0,
IF(OR(AND($BS$141&lt;&gt;"NS",$BS$141&lt;&gt;"NA",M537&lt;&gt;"NS",M537&lt;&gt;"NA",M537&gt;$BS$141),
AND(M537&gt;0,OR($BS$141="NS",$BS$141="NA")),
AND($BS$141&lt;&gt;"NS",$BS$141&lt;&gt;"NA",$BS$141&gt;=0,M537="NA"),
AND($BS$141&lt;&gt;"NS",$BS$141&lt;&gt;"NA",$BS$141=0,M537="NS")),1,0)))</f>
        <v>0</v>
      </c>
      <c r="CE537" s="202">
        <f t="shared" ref="CE537" si="1675">IF($AH$96=$AJ$96,0,
IF(OR(AND($BS$141="NS",N537&lt;&gt;"NA",OR(N537="NS",N537=0)),AND($BS$141="NA",N537&lt;&gt;"NS",OR(N537="NA",N537=0))),0,
IF(OR(AND($BS$141&lt;&gt;"NS",$BS$141&lt;&gt;"NA",N537&lt;&gt;"NS",N537&lt;&gt;"NA",N537&gt;$BS$141),
AND(N537&gt;0,OR($BS$141="NS",$BS$141="NA")),
AND($BS$141&lt;&gt;"NS",$BS$141&lt;&gt;"NA",$BS$141&gt;=0,N537="NA"),
AND($BS$141&lt;&gt;"NS",$BS$141&lt;&gt;"NA",$BS$141=0,N537="NS")),1,0)))</f>
        <v>0</v>
      </c>
      <c r="CF537" s="202">
        <f t="shared" ref="CF537" si="1676">IF($AH$96=$AJ$96,0,
IF(OR(AND($BS$141="NS",O537&lt;&gt;"NA",OR(O537="NS",O537=0)),AND($BS$141="NA",O537&lt;&gt;"NS",OR(O537="NA",O537=0))),0,
IF(OR(AND($BS$141&lt;&gt;"NS",$BS$141&lt;&gt;"NA",O537&lt;&gt;"NS",O537&lt;&gt;"NA",O537&gt;$BS$141),
AND(O537&gt;0,OR($BS$141="NS",$BS$141="NA")),
AND($BS$141&lt;&gt;"NS",$BS$141&lt;&gt;"NA",$BS$141&gt;=0,O537="NA"),
AND($BS$141&lt;&gt;"NS",$BS$141&lt;&gt;"NA",$BS$141=0,O537="NS")),1,0)))</f>
        <v>0</v>
      </c>
      <c r="CG537" s="202">
        <f t="shared" ref="CG537" si="1677">IF($AH$96=$AJ$96,0,
IF(OR(AND($BS$141="NS",P537&lt;&gt;"NA",OR(P537="NS",P537=0)),AND($BS$141="NA",P537&lt;&gt;"NS",OR(P537="NA",P537=0))),0,
IF(OR(AND($BS$141&lt;&gt;"NS",$BS$141&lt;&gt;"NA",P537&lt;&gt;"NS",P537&lt;&gt;"NA",P537&gt;$BS$141),
AND(P537&gt;0,OR($BS$141="NS",$BS$141="NA")),
AND($BS$141&lt;&gt;"NS",$BS$141&lt;&gt;"NA",$BS$141&gt;=0,P537="NA"),
AND($BS$141&lt;&gt;"NS",$BS$141&lt;&gt;"NA",$BS$141=0,P537="NS")),1,0)))</f>
        <v>0</v>
      </c>
      <c r="CH537" s="202">
        <f t="shared" ref="CH537" si="1678">IF($AH$96=$AJ$96,0,
IF(OR(AND($BS$141="NS",Q537&lt;&gt;"NA",OR(Q537="NS",Q537=0)),AND($BS$141="NA",Q537&lt;&gt;"NS",OR(Q537="NA",Q537=0))),0,
IF(OR(AND($BS$141&lt;&gt;"NS",$BS$141&lt;&gt;"NA",Q537&lt;&gt;"NS",Q537&lt;&gt;"NA",Q537&gt;$BS$141),
AND(Q537&gt;0,OR($BS$141="NS",$BS$141="NA")),
AND($BS$141&lt;&gt;"NS",$BS$141&lt;&gt;"NA",$BS$141&gt;=0,Q537="NA"),
AND($BS$141&lt;&gt;"NS",$BS$141&lt;&gt;"NA",$BS$141=0,Q537="NS")),1,0)))</f>
        <v>0</v>
      </c>
      <c r="CI537" s="202">
        <f t="shared" ref="CI537" si="1679">IF($AH$96=$AJ$96,0,
IF(OR(AND($BS$141="NS",R537&lt;&gt;"NA",OR(R537="NS",R537=0)),AND($BS$141="NA",R537&lt;&gt;"NS",OR(R537="NA",R537=0))),0,
IF(OR(AND($BS$141&lt;&gt;"NS",$BS$141&lt;&gt;"NA",R537&lt;&gt;"NS",R537&lt;&gt;"NA",R537&gt;$BS$141),
AND(R537&gt;0,OR($BS$141="NS",$BS$141="NA")),
AND($BS$141&lt;&gt;"NS",$BS$141&lt;&gt;"NA",$BS$141&gt;=0,R537="NA"),
AND($BS$141&lt;&gt;"NS",$BS$141&lt;&gt;"NA",$BS$141=0,R537="NS")),1,0)))</f>
        <v>0</v>
      </c>
      <c r="CJ537" s="202">
        <f t="shared" ref="CJ537" si="1680">IF($AH$96=$AJ$96,0,
IF(OR(AND($BS$141="NS",S537&lt;&gt;"NA",OR(S537="NS",S537=0)),AND($BS$141="NA",S537&lt;&gt;"NS",OR(S537="NA",S537=0))),0,
IF(OR(AND($BS$141&lt;&gt;"NS",$BS$141&lt;&gt;"NA",S537&lt;&gt;"NS",S537&lt;&gt;"NA",S537&gt;$BS$141),
AND(S537&gt;0,OR($BS$141="NS",$BS$141="NA")),
AND($BS$141&lt;&gt;"NS",$BS$141&lt;&gt;"NA",$BS$141&gt;=0,S537="NA"),
AND($BS$141&lt;&gt;"NS",$BS$141&lt;&gt;"NA",$BS$141=0,S537="NS")),1,0)))</f>
        <v>0</v>
      </c>
      <c r="CK537" s="202">
        <f t="shared" ref="CK537" si="1681">IF($AH$96=$AJ$96,0,
IF(OR(AND($BS$141="NS",T537&lt;&gt;"NA",OR(T537="NS",T537=0)),AND($BS$141="NA",T537&lt;&gt;"NS",OR(T537="NA",T537=0))),0,
IF(OR(AND($BS$141&lt;&gt;"NS",$BS$141&lt;&gt;"NA",T537&lt;&gt;"NS",T537&lt;&gt;"NA",T537&gt;$BS$141),
AND(T537&gt;0,OR($BS$141="NS",$BS$141="NA")),
AND($BS$141&lt;&gt;"NS",$BS$141&lt;&gt;"NA",$BS$141&gt;=0,T537="NA"),
AND($BS$141&lt;&gt;"NS",$BS$141&lt;&gt;"NA",$BS$141=0,T537="NS")),1,0)))</f>
        <v>0</v>
      </c>
      <c r="CL537" s="202">
        <f t="shared" ref="CL537" si="1682">IF($AH$96=$AJ$96,0,
IF(OR(AND($BS$141="NS",U537&lt;&gt;"NA",OR(U537="NS",U537=0)),AND($BS$141="NA",U537&lt;&gt;"NS",OR(U537="NA",U537=0))),0,
IF(OR(AND($BS$141&lt;&gt;"NS",$BS$141&lt;&gt;"NA",U537&lt;&gt;"NS",U537&lt;&gt;"NA",U537&gt;$BS$141),
AND(U537&gt;0,OR($BS$141="NS",$BS$141="NA")),
AND($BS$141&lt;&gt;"NS",$BS$141&lt;&gt;"NA",$BS$141&gt;=0,U537="NA"),
AND($BS$141&lt;&gt;"NS",$BS$141&lt;&gt;"NA",$BS$141=0,U537="NS")),1,0)))</f>
        <v>0</v>
      </c>
      <c r="CM537" s="202">
        <f t="shared" ref="CM537" si="1683">IF($AH$96=$AJ$96,0,
IF(OR(AND($BS$141="NS",V537&lt;&gt;"NA",OR(V537="NS",V537=0)),AND($BS$141="NA",V537&lt;&gt;"NS",OR(V537="NA",V537=0))),0,
IF(OR(AND($BS$141&lt;&gt;"NS",$BS$141&lt;&gt;"NA",V537&lt;&gt;"NS",V537&lt;&gt;"NA",V537&gt;$BS$141),
AND(V537&gt;0,OR($BS$141="NS",$BS$141="NA")),
AND($BS$141&lt;&gt;"NS",$BS$141&lt;&gt;"NA",$BS$141&gt;=0,V537="NA"),
AND($BS$141&lt;&gt;"NS",$BS$141&lt;&gt;"NA",$BS$141=0,V537="NS")),1,0)))</f>
        <v>0</v>
      </c>
      <c r="CN537" s="202">
        <f t="shared" ref="CN537" si="1684">IF($AH$96=$AJ$96,0,
IF(OR(AND($BS$141="NS",W537&lt;&gt;"NA",OR(W537="NS",W537=0)),AND($BS$141="NA",W537&lt;&gt;"NS",OR(W537="NA",W537=0))),0,
IF(OR(AND($BS$141&lt;&gt;"NS",$BS$141&lt;&gt;"NA",W537&lt;&gt;"NS",W537&lt;&gt;"NA",W537&gt;$BS$141),
AND(W537&gt;0,OR($BS$141="NS",$BS$141="NA")),
AND($BS$141&lt;&gt;"NS",$BS$141&lt;&gt;"NA",$BS$141&gt;=0,W537="NA"),
AND($BS$141&lt;&gt;"NS",$BS$141&lt;&gt;"NA",$BS$141=0,W537="NS")),1,0)))</f>
        <v>0</v>
      </c>
      <c r="CO537" s="202">
        <f t="shared" ref="CO537" si="1685">IF($AH$96=$AJ$96,0,
IF(OR(AND($BS$141="NS",X537&lt;&gt;"NA",OR(X537="NS",X537=0)),AND($BS$141="NA",X537&lt;&gt;"NS",OR(X537="NA",X537=0))),0,
IF(OR(AND($BS$141&lt;&gt;"NS",$BS$141&lt;&gt;"NA",X537&lt;&gt;"NS",X537&lt;&gt;"NA",X537&gt;$BS$141),
AND(X537&gt;0,OR($BS$141="NS",$BS$141="NA")),
AND($BS$141&lt;&gt;"NS",$BS$141&lt;&gt;"NA",$BS$141&gt;=0,X537="NA"),
AND($BS$141&lt;&gt;"NS",$BS$141&lt;&gt;"NA",$BS$141=0,X537="NS")),1,0)))</f>
        <v>0</v>
      </c>
      <c r="CP537" s="202">
        <f t="shared" ref="CP537" si="1686">IF($AH$96=$AJ$96,0,
IF(OR(AND($BS$141="NS",Y537&lt;&gt;"NA",OR(Y537="NS",Y537=0)),AND($BS$141="NA",Y537&lt;&gt;"NS",OR(Y537="NA",Y537=0))),0,
IF(OR(AND($BS$141&lt;&gt;"NS",$BS$141&lt;&gt;"NA",Y537&lt;&gt;"NS",Y537&lt;&gt;"NA",Y537&gt;$BS$141),
AND(Y537&gt;0,OR($BS$141="NS",$BS$141="NA")),
AND($BS$141&lt;&gt;"NS",$BS$141&lt;&gt;"NA",$BS$141&gt;=0,Y537="NA"),
AND($BS$141&lt;&gt;"NS",$BS$141&lt;&gt;"NA",$BS$141=0,Y537="NS")),1,0)))</f>
        <v>0</v>
      </c>
      <c r="CQ537" s="202">
        <f t="shared" ref="CQ537" si="1687">IF($AH$96=$AJ$96,0,
IF(OR(AND($BS$141="NS",Z537&lt;&gt;"NA",OR(Z537="NS",Z537=0)),AND($BS$141="NA",Z537&lt;&gt;"NS",OR(Z537="NA",Z537=0))),0,
IF(OR(AND($BS$141&lt;&gt;"NS",$BS$141&lt;&gt;"NA",Z537&lt;&gt;"NS",Z537&lt;&gt;"NA",Z537&gt;$BS$141),
AND(Z537&gt;0,OR($BS$141="NS",$BS$141="NA")),
AND($BS$141&lt;&gt;"NS",$BS$141&lt;&gt;"NA",$BS$141&gt;=0,Z537="NA"),
AND($BS$141&lt;&gt;"NS",$BS$141&lt;&gt;"NA",$BS$141=0,Z537="NS")),1,0)))</f>
        <v>0</v>
      </c>
      <c r="CR537" s="202">
        <f t="shared" ref="CR537" si="1688">IF($AH$96=$AJ$96,0,
IF(OR(AND($BS$141="NS",AA537&lt;&gt;"NA",OR(AA537="NS",AA537=0)),AND($BS$141="NA",AA537&lt;&gt;"NS",OR(AA537="NA",AA537=0))),0,
IF(OR(AND($BS$141&lt;&gt;"NS",$BS$141&lt;&gt;"NA",AA537&lt;&gt;"NS",AA537&lt;&gt;"NA",AA537&gt;$BS$141),
AND(AA537&gt;0,OR($BS$141="NS",$BS$141="NA")),
AND($BS$141&lt;&gt;"NS",$BS$141&lt;&gt;"NA",$BS$141&gt;=0,AA537="NA"),
AND($BS$141&lt;&gt;"NS",$BS$141&lt;&gt;"NA",$BS$141=0,AA537="NS")),1,0)))</f>
        <v>0</v>
      </c>
      <c r="CS537" s="202">
        <f t="shared" ref="CS537" si="1689">IF($AH$96=$AJ$96,0,
IF(OR(AND($BS$141="NS",AB537&lt;&gt;"NA",OR(AB537="NS",AB537=0)),AND($BS$141="NA",AB537&lt;&gt;"NS",OR(AB537="NA",AB537=0))),0,
IF(OR(AND($BS$141&lt;&gt;"NS",$BS$141&lt;&gt;"NA",AB537&lt;&gt;"NS",AB537&lt;&gt;"NA",AB537&gt;$BS$141),
AND(AB537&gt;0,OR($BS$141="NS",$BS$141="NA")),
AND($BS$141&lt;&gt;"NS",$BS$141&lt;&gt;"NA",$BS$141&gt;=0,AB537="NA"),
AND($BS$141&lt;&gt;"NS",$BS$141&lt;&gt;"NA",$BS$141=0,AB537="NS")),1,0)))</f>
        <v>0</v>
      </c>
      <c r="CT537" s="202">
        <f t="shared" ref="CT537" si="1690">IF($AH$96=$AJ$96,0,
IF(OR(AND($BS$141="NS",AC537&lt;&gt;"NA",OR(AC537="NS",AC537=0)),AND($BS$141="NA",AC537&lt;&gt;"NS",OR(AC537="NA",AC537=0))),0,
IF(OR(AND($BS$141&lt;&gt;"NS",$BS$141&lt;&gt;"NA",AC537&lt;&gt;"NS",AC537&lt;&gt;"NA",AC537&gt;$BS$141),
AND(AC537&gt;0,OR($BS$141="NS",$BS$141="NA")),
AND($BS$141&lt;&gt;"NS",$BS$141&lt;&gt;"NA",$BS$141&gt;=0,AC537="NA"),
AND($BS$141&lt;&gt;"NS",$BS$141&lt;&gt;"NA",$BS$141=0,AC537="NS")),1,0)))</f>
        <v>0</v>
      </c>
      <c r="CU537" s="202">
        <f t="shared" ref="CU537" si="1691">IF($AH$96=$AJ$96,0,
IF(OR(AND($BS$141="NS",AD537&lt;&gt;"NA",OR(AD537="NS",AD537=0)),AND($BS$141="NA",AD537&lt;&gt;"NS",OR(AD537="NA",AD537=0))),0,
IF(OR(AND($BS$141&lt;&gt;"NS",$BS$141&lt;&gt;"NA",AD537&lt;&gt;"NS",AD537&lt;&gt;"NA",AD537&gt;$BS$141),
AND(AD537&gt;0,OR($BS$141="NS",$BS$141="NA")),
AND($BS$141&lt;&gt;"NS",$BS$141&lt;&gt;"NA",$BS$141&gt;=0,AD537="NA"),
AND($BS$141&lt;&gt;"NS",$BS$141&lt;&gt;"NA",$BS$141=0,AD537="NS")),1,0)))</f>
        <v>0</v>
      </c>
      <c r="CY537" s="563">
        <f t="shared" si="935"/>
        <v>0</v>
      </c>
      <c r="CZ537" s="563"/>
    </row>
    <row r="538" spans="1:104" s="211" customFormat="1" ht="15" customHeight="1">
      <c r="A538" s="18"/>
      <c r="B538" s="51"/>
      <c r="C538" s="48" t="s">
        <v>5106</v>
      </c>
      <c r="D538" s="580" t="str">
        <f>IF(CNGE_2024_M3_Secc1!D89="","",CNGE_2024_M3_Secc1!D89)</f>
        <v/>
      </c>
      <c r="E538" s="580"/>
      <c r="F538" s="580"/>
      <c r="G538" s="580"/>
      <c r="H538" s="580"/>
      <c r="I538" s="103"/>
      <c r="J538" s="103"/>
      <c r="K538" s="103"/>
      <c r="L538" s="103"/>
      <c r="M538" s="103"/>
      <c r="N538" s="103"/>
      <c r="O538" s="103"/>
      <c r="P538" s="103"/>
      <c r="Q538" s="103"/>
      <c r="R538" s="103"/>
      <c r="S538" s="103"/>
      <c r="T538" s="103"/>
      <c r="U538" s="103"/>
      <c r="V538" s="103"/>
      <c r="W538" s="103"/>
      <c r="X538" s="103"/>
      <c r="Y538" s="103"/>
      <c r="Z538" s="103"/>
      <c r="AA538" s="103"/>
      <c r="AB538" s="103"/>
      <c r="AC538" s="103"/>
      <c r="AD538" s="103"/>
      <c r="AE538" s="213"/>
      <c r="AF538" s="210"/>
      <c r="AV538" s="202" t="e" cm="1">
        <f t="array" ref="AV538">IF(CNGE_2024_M3_Secc1!$AO$111=CNGE_2024_M3_Secc1!$AQ$111,O,IF(CNGE_2024_M3_Secc1!I207="",1,0))</f>
        <v>#NAME?</v>
      </c>
      <c r="AW538" s="202" t="e" cm="1">
        <f t="array" ref="AW538">IF(CNGE_2024_M3_Secc1!$AO$111=CNGE_2024_M3_Secc1!$AQ$111,O,IF(CNGE_2024_M3_Secc1!J207="",1,0))</f>
        <v>#NAME?</v>
      </c>
      <c r="AX538" s="202" t="e" cm="1">
        <f t="array" ref="AX538">IF(CNGE_2024_M3_Secc1!$AO$111=CNGE_2024_M3_Secc1!$AQ$111,O,IF(CNGE_2024_M3_Secc1!K207="",1,0))</f>
        <v>#NAME?</v>
      </c>
      <c r="AY538" s="202" t="e" cm="1">
        <f t="array" ref="AY538">IF(CNGE_2024_M3_Secc1!$AO$111=CNGE_2024_M3_Secc1!$AQ$111,O,IF(CNGE_2024_M3_Secc1!L207="",1,0))</f>
        <v>#NAME?</v>
      </c>
      <c r="AZ538" s="202" t="e" cm="1">
        <f t="array" ref="AZ538">IF(CNGE_2024_M3_Secc1!$AO$111=CNGE_2024_M3_Secc1!$AQ$111,O,IF(CNGE_2024_M3_Secc1!M207="",1,0))</f>
        <v>#NAME?</v>
      </c>
      <c r="BA538" s="202" t="e" cm="1">
        <f t="array" ref="BA538">IF(CNGE_2024_M3_Secc1!$AO$111=CNGE_2024_M3_Secc1!$AQ$111,O,IF(CNGE_2024_M3_Secc1!N207="",1,0))</f>
        <v>#NAME?</v>
      </c>
      <c r="BB538" s="202" t="e" cm="1">
        <f t="array" ref="BB538">IF(CNGE_2024_M3_Secc1!$AO$111=CNGE_2024_M3_Secc1!$AQ$111,O,IF(CNGE_2024_M3_Secc1!O207="",1,0))</f>
        <v>#NAME?</v>
      </c>
      <c r="BC538" s="202" t="e" cm="1">
        <f t="array" ref="BC538">IF(CNGE_2024_M3_Secc1!$AO$111=CNGE_2024_M3_Secc1!$AQ$111,O,IF(CNGE_2024_M3_Secc1!P207="",1,0))</f>
        <v>#NAME?</v>
      </c>
      <c r="BD538" s="202" t="e" cm="1">
        <f t="array" ref="BD538">IF(CNGE_2024_M3_Secc1!$AO$111=CNGE_2024_M3_Secc1!$AQ$111,O,IF(CNGE_2024_M3_Secc1!Q207="",1,0))</f>
        <v>#NAME?</v>
      </c>
      <c r="BE538" s="202" t="e" cm="1">
        <f t="array" ref="BE538">IF(CNGE_2024_M3_Secc1!$AO$111=CNGE_2024_M3_Secc1!$AQ$111,O,IF(CNGE_2024_M3_Secc1!R207="",1,0))</f>
        <v>#NAME?</v>
      </c>
      <c r="BF538" s="202" t="e" cm="1">
        <f t="array" ref="BF538">IF(CNGE_2024_M3_Secc1!$AO$111=CNGE_2024_M3_Secc1!$AQ$111,O,IF(CNGE_2024_M3_Secc1!S207="",1,0))</f>
        <v>#NAME?</v>
      </c>
      <c r="BG538" s="202" t="e" cm="1">
        <f t="array" ref="BG538">IF(CNGE_2024_M3_Secc1!$AO$111=CNGE_2024_M3_Secc1!$AQ$111,O,IF(CNGE_2024_M3_Secc1!T207="",1,0))</f>
        <v>#NAME?</v>
      </c>
      <c r="BH538" s="202" t="e" cm="1">
        <f t="array" ref="BH538">IF(CNGE_2024_M3_Secc1!$AO$111=CNGE_2024_M3_Secc1!$AQ$111,O,IF(CNGE_2024_M3_Secc1!U207="",1,0))</f>
        <v>#NAME?</v>
      </c>
      <c r="BI538" s="202" t="e" cm="1">
        <f t="array" ref="BI538">IF(CNGE_2024_M3_Secc1!$AO$111=CNGE_2024_M3_Secc1!$AQ$111,O,IF(CNGE_2024_M3_Secc1!V207="",1,0))</f>
        <v>#NAME?</v>
      </c>
      <c r="BJ538" s="202" t="e" cm="1">
        <f t="array" ref="BJ538">IF(CNGE_2024_M3_Secc1!$AO$111=CNGE_2024_M3_Secc1!$AQ$111,O,IF(CNGE_2024_M3_Secc1!W207="",1,0))</f>
        <v>#NAME?</v>
      </c>
      <c r="BK538" s="202" t="e" cm="1">
        <f t="array" ref="BK538">IF(CNGE_2024_M3_Secc1!$AO$111=CNGE_2024_M3_Secc1!$AQ$111,O,IF(CNGE_2024_M3_Secc1!X207="",1,0))</f>
        <v>#NAME?</v>
      </c>
      <c r="BL538" s="202" t="e" cm="1">
        <f t="array" ref="BL538">IF(CNGE_2024_M3_Secc1!$AO$111=CNGE_2024_M3_Secc1!$AQ$111,O,IF(CNGE_2024_M3_Secc1!Y207="",1,0))</f>
        <v>#NAME?</v>
      </c>
      <c r="BM538" s="202" t="e" cm="1">
        <f t="array" ref="BM538">IF(CNGE_2024_M3_Secc1!$AO$111=CNGE_2024_M3_Secc1!$AQ$111,O,IF(CNGE_2024_M3_Secc1!Z207="",1,0))</f>
        <v>#NAME?</v>
      </c>
      <c r="BN538" s="202" t="e" cm="1">
        <f t="array" ref="BN538">IF(CNGE_2024_M3_Secc1!$AO$111=CNGE_2024_M3_Secc1!$AQ$111,O,IF(CNGE_2024_M3_Secc1!AA207="",1,0))</f>
        <v>#NAME?</v>
      </c>
      <c r="BO538" s="202" t="e" cm="1">
        <f t="array" ref="BO538">IF(CNGE_2024_M3_Secc1!$AO$111=CNGE_2024_M3_Secc1!$AQ$111,O,IF(CNGE_2024_M3_Secc1!AB207="",1,0))</f>
        <v>#NAME?</v>
      </c>
      <c r="BP538" s="202" t="e" cm="1">
        <f t="array" ref="BP538">IF(CNGE_2024_M3_Secc1!$AO$111=CNGE_2024_M3_Secc1!$AQ$111,O,IF(CNGE_2024_M3_Secc1!AC207="",1,0))</f>
        <v>#NAME?</v>
      </c>
      <c r="BQ538" s="202" t="e" cm="1">
        <f t="array" ref="BQ538">IF(CNGE_2024_M3_Secc1!$AO$111=CNGE_2024_M3_Secc1!$AQ$111,O,IF(CNGE_2024_M3_Secc1!AD207="",1,0))</f>
        <v>#NAME?</v>
      </c>
      <c r="BZ538" s="202">
        <f>IF($AH$96=$AJ$96,0,
IF(OR(AND($BS$142="NS",I538&lt;&gt;"NA",OR(I538="NS",I538=0)),AND($BS$142="NA",I538&lt;&gt;"NS",OR(I538="NA",I538=0))),0,
IF(OR(AND($BS$142&lt;&gt;"NS",$BS$142&lt;&gt;"NA",I538&lt;&gt;"NS",I538&lt;&gt;"NA",I538&gt;$BS$142),
AND(I538&gt;0,OR($BS$142="NS",$BS$142="NA")),
AND($BS$142&lt;&gt;"NS",$BS$142&lt;&gt;"NA",$BS$142&gt;=0,I538="NA"),
AND($BS$142&lt;&gt;"NS",$BS$142&lt;&gt;"NA",$BS$142=0,I538="NS")),1,0)))</f>
        <v>0</v>
      </c>
      <c r="CA538" s="202">
        <f t="shared" ref="CA538" si="1692">IF($AH$96=$AJ$96,0,
IF(OR(AND($BS$142="NS",J538&lt;&gt;"NA",OR(J538="NS",J538=0)),AND($BS$142="NA",J538&lt;&gt;"NS",OR(J538="NA",J538=0))),0,
IF(OR(AND($BS$142&lt;&gt;"NS",$BS$142&lt;&gt;"NA",J538&lt;&gt;"NS",J538&lt;&gt;"NA",J538&gt;$BS$142),
AND(J538&gt;0,OR($BS$142="NS",$BS$142="NA")),
AND($BS$142&lt;&gt;"NS",$BS$142&lt;&gt;"NA",$BS$142&gt;=0,J538="NA"),
AND($BS$142&lt;&gt;"NS",$BS$142&lt;&gt;"NA",$BS$142=0,J538="NS")),1,0)))</f>
        <v>0</v>
      </c>
      <c r="CB538" s="202">
        <f t="shared" ref="CB538" si="1693">IF($AH$96=$AJ$96,0,
IF(OR(AND($BS$142="NS",K538&lt;&gt;"NA",OR(K538="NS",K538=0)),AND($BS$142="NA",K538&lt;&gt;"NS",OR(K538="NA",K538=0))),0,
IF(OR(AND($BS$142&lt;&gt;"NS",$BS$142&lt;&gt;"NA",K538&lt;&gt;"NS",K538&lt;&gt;"NA",K538&gt;$BS$142),
AND(K538&gt;0,OR($BS$142="NS",$BS$142="NA")),
AND($BS$142&lt;&gt;"NS",$BS$142&lt;&gt;"NA",$BS$142&gt;=0,K538="NA"),
AND($BS$142&lt;&gt;"NS",$BS$142&lt;&gt;"NA",$BS$142=0,K538="NS")),1,0)))</f>
        <v>0</v>
      </c>
      <c r="CC538" s="202">
        <f t="shared" ref="CC538" si="1694">IF($AH$96=$AJ$96,0,
IF(OR(AND($BS$142="NS",L538&lt;&gt;"NA",OR(L538="NS",L538=0)),AND($BS$142="NA",L538&lt;&gt;"NS",OR(L538="NA",L538=0))),0,
IF(OR(AND($BS$142&lt;&gt;"NS",$BS$142&lt;&gt;"NA",L538&lt;&gt;"NS",L538&lt;&gt;"NA",L538&gt;$BS$142),
AND(L538&gt;0,OR($BS$142="NS",$BS$142="NA")),
AND($BS$142&lt;&gt;"NS",$BS$142&lt;&gt;"NA",$BS$142&gt;=0,L538="NA"),
AND($BS$142&lt;&gt;"NS",$BS$142&lt;&gt;"NA",$BS$142=0,L538="NS")),1,0)))</f>
        <v>0</v>
      </c>
      <c r="CD538" s="202">
        <f t="shared" ref="CD538" si="1695">IF($AH$96=$AJ$96,0,
IF(OR(AND($BS$142="NS",M538&lt;&gt;"NA",OR(M538="NS",M538=0)),AND($BS$142="NA",M538&lt;&gt;"NS",OR(M538="NA",M538=0))),0,
IF(OR(AND($BS$142&lt;&gt;"NS",$BS$142&lt;&gt;"NA",M538&lt;&gt;"NS",M538&lt;&gt;"NA",M538&gt;$BS$142),
AND(M538&gt;0,OR($BS$142="NS",$BS$142="NA")),
AND($BS$142&lt;&gt;"NS",$BS$142&lt;&gt;"NA",$BS$142&gt;=0,M538="NA"),
AND($BS$142&lt;&gt;"NS",$BS$142&lt;&gt;"NA",$BS$142=0,M538="NS")),1,0)))</f>
        <v>0</v>
      </c>
      <c r="CE538" s="202">
        <f t="shared" ref="CE538" si="1696">IF($AH$96=$AJ$96,0,
IF(OR(AND($BS$142="NS",N538&lt;&gt;"NA",OR(N538="NS",N538=0)),AND($BS$142="NA",N538&lt;&gt;"NS",OR(N538="NA",N538=0))),0,
IF(OR(AND($BS$142&lt;&gt;"NS",$BS$142&lt;&gt;"NA",N538&lt;&gt;"NS",N538&lt;&gt;"NA",N538&gt;$BS$142),
AND(N538&gt;0,OR($BS$142="NS",$BS$142="NA")),
AND($BS$142&lt;&gt;"NS",$BS$142&lt;&gt;"NA",$BS$142&gt;=0,N538="NA"),
AND($BS$142&lt;&gt;"NS",$BS$142&lt;&gt;"NA",$BS$142=0,N538="NS")),1,0)))</f>
        <v>0</v>
      </c>
      <c r="CF538" s="202">
        <f t="shared" ref="CF538" si="1697">IF($AH$96=$AJ$96,0,
IF(OR(AND($BS$142="NS",O538&lt;&gt;"NA",OR(O538="NS",O538=0)),AND($BS$142="NA",O538&lt;&gt;"NS",OR(O538="NA",O538=0))),0,
IF(OR(AND($BS$142&lt;&gt;"NS",$BS$142&lt;&gt;"NA",O538&lt;&gt;"NS",O538&lt;&gt;"NA",O538&gt;$BS$142),
AND(O538&gt;0,OR($BS$142="NS",$BS$142="NA")),
AND($BS$142&lt;&gt;"NS",$BS$142&lt;&gt;"NA",$BS$142&gt;=0,O538="NA"),
AND($BS$142&lt;&gt;"NS",$BS$142&lt;&gt;"NA",$BS$142=0,O538="NS")),1,0)))</f>
        <v>0</v>
      </c>
      <c r="CG538" s="202">
        <f t="shared" ref="CG538" si="1698">IF($AH$96=$AJ$96,0,
IF(OR(AND($BS$142="NS",P538&lt;&gt;"NA",OR(P538="NS",P538=0)),AND($BS$142="NA",P538&lt;&gt;"NS",OR(P538="NA",P538=0))),0,
IF(OR(AND($BS$142&lt;&gt;"NS",$BS$142&lt;&gt;"NA",P538&lt;&gt;"NS",P538&lt;&gt;"NA",P538&gt;$BS$142),
AND(P538&gt;0,OR($BS$142="NS",$BS$142="NA")),
AND($BS$142&lt;&gt;"NS",$BS$142&lt;&gt;"NA",$BS$142&gt;=0,P538="NA"),
AND($BS$142&lt;&gt;"NS",$BS$142&lt;&gt;"NA",$BS$142=0,P538="NS")),1,0)))</f>
        <v>0</v>
      </c>
      <c r="CH538" s="202">
        <f t="shared" ref="CH538" si="1699">IF($AH$96=$AJ$96,0,
IF(OR(AND($BS$142="NS",Q538&lt;&gt;"NA",OR(Q538="NS",Q538=0)),AND($BS$142="NA",Q538&lt;&gt;"NS",OR(Q538="NA",Q538=0))),0,
IF(OR(AND($BS$142&lt;&gt;"NS",$BS$142&lt;&gt;"NA",Q538&lt;&gt;"NS",Q538&lt;&gt;"NA",Q538&gt;$BS$142),
AND(Q538&gt;0,OR($BS$142="NS",$BS$142="NA")),
AND($BS$142&lt;&gt;"NS",$BS$142&lt;&gt;"NA",$BS$142&gt;=0,Q538="NA"),
AND($BS$142&lt;&gt;"NS",$BS$142&lt;&gt;"NA",$BS$142=0,Q538="NS")),1,0)))</f>
        <v>0</v>
      </c>
      <c r="CI538" s="202">
        <f t="shared" ref="CI538" si="1700">IF($AH$96=$AJ$96,0,
IF(OR(AND($BS$142="NS",R538&lt;&gt;"NA",OR(R538="NS",R538=0)),AND($BS$142="NA",R538&lt;&gt;"NS",OR(R538="NA",R538=0))),0,
IF(OR(AND($BS$142&lt;&gt;"NS",$BS$142&lt;&gt;"NA",R538&lt;&gt;"NS",R538&lt;&gt;"NA",R538&gt;$BS$142),
AND(R538&gt;0,OR($BS$142="NS",$BS$142="NA")),
AND($BS$142&lt;&gt;"NS",$BS$142&lt;&gt;"NA",$BS$142&gt;=0,R538="NA"),
AND($BS$142&lt;&gt;"NS",$BS$142&lt;&gt;"NA",$BS$142=0,R538="NS")),1,0)))</f>
        <v>0</v>
      </c>
      <c r="CJ538" s="202">
        <f t="shared" ref="CJ538" si="1701">IF($AH$96=$AJ$96,0,
IF(OR(AND($BS$142="NS",S538&lt;&gt;"NA",OR(S538="NS",S538=0)),AND($BS$142="NA",S538&lt;&gt;"NS",OR(S538="NA",S538=0))),0,
IF(OR(AND($BS$142&lt;&gt;"NS",$BS$142&lt;&gt;"NA",S538&lt;&gt;"NS",S538&lt;&gt;"NA",S538&gt;$BS$142),
AND(S538&gt;0,OR($BS$142="NS",$BS$142="NA")),
AND($BS$142&lt;&gt;"NS",$BS$142&lt;&gt;"NA",$BS$142&gt;=0,S538="NA"),
AND($BS$142&lt;&gt;"NS",$BS$142&lt;&gt;"NA",$BS$142=0,S538="NS")),1,0)))</f>
        <v>0</v>
      </c>
      <c r="CK538" s="202">
        <f t="shared" ref="CK538" si="1702">IF($AH$96=$AJ$96,0,
IF(OR(AND($BS$142="NS",T538&lt;&gt;"NA",OR(T538="NS",T538=0)),AND($BS$142="NA",T538&lt;&gt;"NS",OR(T538="NA",T538=0))),0,
IF(OR(AND($BS$142&lt;&gt;"NS",$BS$142&lt;&gt;"NA",T538&lt;&gt;"NS",T538&lt;&gt;"NA",T538&gt;$BS$142),
AND(T538&gt;0,OR($BS$142="NS",$BS$142="NA")),
AND($BS$142&lt;&gt;"NS",$BS$142&lt;&gt;"NA",$BS$142&gt;=0,T538="NA"),
AND($BS$142&lt;&gt;"NS",$BS$142&lt;&gt;"NA",$BS$142=0,T538="NS")),1,0)))</f>
        <v>0</v>
      </c>
      <c r="CL538" s="202">
        <f t="shared" ref="CL538" si="1703">IF($AH$96=$AJ$96,0,
IF(OR(AND($BS$142="NS",U538&lt;&gt;"NA",OR(U538="NS",U538=0)),AND($BS$142="NA",U538&lt;&gt;"NS",OR(U538="NA",U538=0))),0,
IF(OR(AND($BS$142&lt;&gt;"NS",$BS$142&lt;&gt;"NA",U538&lt;&gt;"NS",U538&lt;&gt;"NA",U538&gt;$BS$142),
AND(U538&gt;0,OR($BS$142="NS",$BS$142="NA")),
AND($BS$142&lt;&gt;"NS",$BS$142&lt;&gt;"NA",$BS$142&gt;=0,U538="NA"),
AND($BS$142&lt;&gt;"NS",$BS$142&lt;&gt;"NA",$BS$142=0,U538="NS")),1,0)))</f>
        <v>0</v>
      </c>
      <c r="CM538" s="202">
        <f t="shared" ref="CM538" si="1704">IF($AH$96=$AJ$96,0,
IF(OR(AND($BS$142="NS",V538&lt;&gt;"NA",OR(V538="NS",V538=0)),AND($BS$142="NA",V538&lt;&gt;"NS",OR(V538="NA",V538=0))),0,
IF(OR(AND($BS$142&lt;&gt;"NS",$BS$142&lt;&gt;"NA",V538&lt;&gt;"NS",V538&lt;&gt;"NA",V538&gt;$BS$142),
AND(V538&gt;0,OR($BS$142="NS",$BS$142="NA")),
AND($BS$142&lt;&gt;"NS",$BS$142&lt;&gt;"NA",$BS$142&gt;=0,V538="NA"),
AND($BS$142&lt;&gt;"NS",$BS$142&lt;&gt;"NA",$BS$142=0,V538="NS")),1,0)))</f>
        <v>0</v>
      </c>
      <c r="CN538" s="202">
        <f t="shared" ref="CN538" si="1705">IF($AH$96=$AJ$96,0,
IF(OR(AND($BS$142="NS",W538&lt;&gt;"NA",OR(W538="NS",W538=0)),AND($BS$142="NA",W538&lt;&gt;"NS",OR(W538="NA",W538=0))),0,
IF(OR(AND($BS$142&lt;&gt;"NS",$BS$142&lt;&gt;"NA",W538&lt;&gt;"NS",W538&lt;&gt;"NA",W538&gt;$BS$142),
AND(W538&gt;0,OR($BS$142="NS",$BS$142="NA")),
AND($BS$142&lt;&gt;"NS",$BS$142&lt;&gt;"NA",$BS$142&gt;=0,W538="NA"),
AND($BS$142&lt;&gt;"NS",$BS$142&lt;&gt;"NA",$BS$142=0,W538="NS")),1,0)))</f>
        <v>0</v>
      </c>
      <c r="CO538" s="202">
        <f t="shared" ref="CO538" si="1706">IF($AH$96=$AJ$96,0,
IF(OR(AND($BS$142="NS",X538&lt;&gt;"NA",OR(X538="NS",X538=0)),AND($BS$142="NA",X538&lt;&gt;"NS",OR(X538="NA",X538=0))),0,
IF(OR(AND($BS$142&lt;&gt;"NS",$BS$142&lt;&gt;"NA",X538&lt;&gt;"NS",X538&lt;&gt;"NA",X538&gt;$BS$142),
AND(X538&gt;0,OR($BS$142="NS",$BS$142="NA")),
AND($BS$142&lt;&gt;"NS",$BS$142&lt;&gt;"NA",$BS$142&gt;=0,X538="NA"),
AND($BS$142&lt;&gt;"NS",$BS$142&lt;&gt;"NA",$BS$142=0,X538="NS")),1,0)))</f>
        <v>0</v>
      </c>
      <c r="CP538" s="202">
        <f t="shared" ref="CP538" si="1707">IF($AH$96=$AJ$96,0,
IF(OR(AND($BS$142="NS",Y538&lt;&gt;"NA",OR(Y538="NS",Y538=0)),AND($BS$142="NA",Y538&lt;&gt;"NS",OR(Y538="NA",Y538=0))),0,
IF(OR(AND($BS$142&lt;&gt;"NS",$BS$142&lt;&gt;"NA",Y538&lt;&gt;"NS",Y538&lt;&gt;"NA",Y538&gt;$BS$142),
AND(Y538&gt;0,OR($BS$142="NS",$BS$142="NA")),
AND($BS$142&lt;&gt;"NS",$BS$142&lt;&gt;"NA",$BS$142&gt;=0,Y538="NA"),
AND($BS$142&lt;&gt;"NS",$BS$142&lt;&gt;"NA",$BS$142=0,Y538="NS")),1,0)))</f>
        <v>0</v>
      </c>
      <c r="CQ538" s="202">
        <f t="shared" ref="CQ538" si="1708">IF($AH$96=$AJ$96,0,
IF(OR(AND($BS$142="NS",Z538&lt;&gt;"NA",OR(Z538="NS",Z538=0)),AND($BS$142="NA",Z538&lt;&gt;"NS",OR(Z538="NA",Z538=0))),0,
IF(OR(AND($BS$142&lt;&gt;"NS",$BS$142&lt;&gt;"NA",Z538&lt;&gt;"NS",Z538&lt;&gt;"NA",Z538&gt;$BS$142),
AND(Z538&gt;0,OR($BS$142="NS",$BS$142="NA")),
AND($BS$142&lt;&gt;"NS",$BS$142&lt;&gt;"NA",$BS$142&gt;=0,Z538="NA"),
AND($BS$142&lt;&gt;"NS",$BS$142&lt;&gt;"NA",$BS$142=0,Z538="NS")),1,0)))</f>
        <v>0</v>
      </c>
      <c r="CR538" s="202">
        <f t="shared" ref="CR538" si="1709">IF($AH$96=$AJ$96,0,
IF(OR(AND($BS$142="NS",AA538&lt;&gt;"NA",OR(AA538="NS",AA538=0)),AND($BS$142="NA",AA538&lt;&gt;"NS",OR(AA538="NA",AA538=0))),0,
IF(OR(AND($BS$142&lt;&gt;"NS",$BS$142&lt;&gt;"NA",AA538&lt;&gt;"NS",AA538&lt;&gt;"NA",AA538&gt;$BS$142),
AND(AA538&gt;0,OR($BS$142="NS",$BS$142="NA")),
AND($BS$142&lt;&gt;"NS",$BS$142&lt;&gt;"NA",$BS$142&gt;=0,AA538="NA"),
AND($BS$142&lt;&gt;"NS",$BS$142&lt;&gt;"NA",$BS$142=0,AA538="NS")),1,0)))</f>
        <v>0</v>
      </c>
      <c r="CS538" s="202">
        <f t="shared" ref="CS538" si="1710">IF($AH$96=$AJ$96,0,
IF(OR(AND($BS$142="NS",AB538&lt;&gt;"NA",OR(AB538="NS",AB538=0)),AND($BS$142="NA",AB538&lt;&gt;"NS",OR(AB538="NA",AB538=0))),0,
IF(OR(AND($BS$142&lt;&gt;"NS",$BS$142&lt;&gt;"NA",AB538&lt;&gt;"NS",AB538&lt;&gt;"NA",AB538&gt;$BS$142),
AND(AB538&gt;0,OR($BS$142="NS",$BS$142="NA")),
AND($BS$142&lt;&gt;"NS",$BS$142&lt;&gt;"NA",$BS$142&gt;=0,AB538="NA"),
AND($BS$142&lt;&gt;"NS",$BS$142&lt;&gt;"NA",$BS$142=0,AB538="NS")),1,0)))</f>
        <v>0</v>
      </c>
      <c r="CT538" s="202">
        <f t="shared" ref="CT538" si="1711">IF($AH$96=$AJ$96,0,
IF(OR(AND($BS$142="NS",AC538&lt;&gt;"NA",OR(AC538="NS",AC538=0)),AND($BS$142="NA",AC538&lt;&gt;"NS",OR(AC538="NA",AC538=0))),0,
IF(OR(AND($BS$142&lt;&gt;"NS",$BS$142&lt;&gt;"NA",AC538&lt;&gt;"NS",AC538&lt;&gt;"NA",AC538&gt;$BS$142),
AND(AC538&gt;0,OR($BS$142="NS",$BS$142="NA")),
AND($BS$142&lt;&gt;"NS",$BS$142&lt;&gt;"NA",$BS$142&gt;=0,AC538="NA"),
AND($BS$142&lt;&gt;"NS",$BS$142&lt;&gt;"NA",$BS$142=0,AC538="NS")),1,0)))</f>
        <v>0</v>
      </c>
      <c r="CU538" s="202">
        <f t="shared" ref="CU538" si="1712">IF($AH$96=$AJ$96,0,
IF(OR(AND($BS$142="NS",AD538&lt;&gt;"NA",OR(AD538="NS",AD538=0)),AND($BS$142="NA",AD538&lt;&gt;"NS",OR(AD538="NA",AD538=0))),0,
IF(OR(AND($BS$142&lt;&gt;"NS",$BS$142&lt;&gt;"NA",AD538&lt;&gt;"NS",AD538&lt;&gt;"NA",AD538&gt;$BS$142),
AND(AD538&gt;0,OR($BS$142="NS",$BS$142="NA")),
AND($BS$142&lt;&gt;"NS",$BS$142&lt;&gt;"NA",$BS$142&gt;=0,AD538="NA"),
AND($BS$142&lt;&gt;"NS",$BS$142&lt;&gt;"NA",$BS$142=0,AD538="NS")),1,0)))</f>
        <v>0</v>
      </c>
      <c r="CY538" s="563">
        <f t="shared" si="935"/>
        <v>0</v>
      </c>
      <c r="CZ538" s="563"/>
    </row>
    <row r="539" spans="1:104" s="211" customFormat="1" ht="15" customHeight="1">
      <c r="A539" s="18"/>
      <c r="B539" s="51"/>
      <c r="C539" s="48" t="s">
        <v>5107</v>
      </c>
      <c r="D539" s="580" t="str">
        <f>IF(CNGE_2024_M3_Secc1!D90="","",CNGE_2024_M3_Secc1!D90)</f>
        <v/>
      </c>
      <c r="E539" s="580"/>
      <c r="F539" s="580"/>
      <c r="G539" s="580"/>
      <c r="H539" s="580"/>
      <c r="I539" s="103"/>
      <c r="J539" s="103"/>
      <c r="K539" s="103"/>
      <c r="L539" s="103"/>
      <c r="M539" s="103"/>
      <c r="N539" s="103"/>
      <c r="O539" s="103"/>
      <c r="P539" s="103"/>
      <c r="Q539" s="103"/>
      <c r="R539" s="103"/>
      <c r="S539" s="103"/>
      <c r="T539" s="103"/>
      <c r="U539" s="103"/>
      <c r="V539" s="103"/>
      <c r="W539" s="103"/>
      <c r="X539" s="103"/>
      <c r="Y539" s="103"/>
      <c r="Z539" s="103"/>
      <c r="AA539" s="103"/>
      <c r="AB539" s="103"/>
      <c r="AC539" s="103"/>
      <c r="AD539" s="103"/>
      <c r="AE539" s="213"/>
      <c r="AF539" s="210"/>
      <c r="AV539" s="202" t="e" cm="1">
        <f t="array" ref="AV539">IF(CNGE_2024_M3_Secc1!$AO$111=CNGE_2024_M3_Secc1!$AQ$111,O,IF(CNGE_2024_M3_Secc1!I208="",1,0))</f>
        <v>#NAME?</v>
      </c>
      <c r="AW539" s="202" t="e" cm="1">
        <f t="array" ref="AW539">IF(CNGE_2024_M3_Secc1!$AO$111=CNGE_2024_M3_Secc1!$AQ$111,O,IF(CNGE_2024_M3_Secc1!J208="",1,0))</f>
        <v>#NAME?</v>
      </c>
      <c r="AX539" s="202" t="e" cm="1">
        <f t="array" ref="AX539">IF(CNGE_2024_M3_Secc1!$AO$111=CNGE_2024_M3_Secc1!$AQ$111,O,IF(CNGE_2024_M3_Secc1!K208="",1,0))</f>
        <v>#NAME?</v>
      </c>
      <c r="AY539" s="202" t="e" cm="1">
        <f t="array" ref="AY539">IF(CNGE_2024_M3_Secc1!$AO$111=CNGE_2024_M3_Secc1!$AQ$111,O,IF(CNGE_2024_M3_Secc1!L208="",1,0))</f>
        <v>#NAME?</v>
      </c>
      <c r="AZ539" s="202" t="e" cm="1">
        <f t="array" ref="AZ539">IF(CNGE_2024_M3_Secc1!$AO$111=CNGE_2024_M3_Secc1!$AQ$111,O,IF(CNGE_2024_M3_Secc1!M208="",1,0))</f>
        <v>#NAME?</v>
      </c>
      <c r="BA539" s="202" t="e" cm="1">
        <f t="array" ref="BA539">IF(CNGE_2024_M3_Secc1!$AO$111=CNGE_2024_M3_Secc1!$AQ$111,O,IF(CNGE_2024_M3_Secc1!N208="",1,0))</f>
        <v>#NAME?</v>
      </c>
      <c r="BB539" s="202" t="e" cm="1">
        <f t="array" ref="BB539">IF(CNGE_2024_M3_Secc1!$AO$111=CNGE_2024_M3_Secc1!$AQ$111,O,IF(CNGE_2024_M3_Secc1!O208="",1,0))</f>
        <v>#NAME?</v>
      </c>
      <c r="BC539" s="202" t="e" cm="1">
        <f t="array" ref="BC539">IF(CNGE_2024_M3_Secc1!$AO$111=CNGE_2024_M3_Secc1!$AQ$111,O,IF(CNGE_2024_M3_Secc1!P208="",1,0))</f>
        <v>#NAME?</v>
      </c>
      <c r="BD539" s="202" t="e" cm="1">
        <f t="array" ref="BD539">IF(CNGE_2024_M3_Secc1!$AO$111=CNGE_2024_M3_Secc1!$AQ$111,O,IF(CNGE_2024_M3_Secc1!Q208="",1,0))</f>
        <v>#NAME?</v>
      </c>
      <c r="BE539" s="202" t="e" cm="1">
        <f t="array" ref="BE539">IF(CNGE_2024_M3_Secc1!$AO$111=CNGE_2024_M3_Secc1!$AQ$111,O,IF(CNGE_2024_M3_Secc1!R208="",1,0))</f>
        <v>#NAME?</v>
      </c>
      <c r="BF539" s="202" t="e" cm="1">
        <f t="array" ref="BF539">IF(CNGE_2024_M3_Secc1!$AO$111=CNGE_2024_M3_Secc1!$AQ$111,O,IF(CNGE_2024_M3_Secc1!S208="",1,0))</f>
        <v>#NAME?</v>
      </c>
      <c r="BG539" s="202" t="e" cm="1">
        <f t="array" ref="BG539">IF(CNGE_2024_M3_Secc1!$AO$111=CNGE_2024_M3_Secc1!$AQ$111,O,IF(CNGE_2024_M3_Secc1!T208="",1,0))</f>
        <v>#NAME?</v>
      </c>
      <c r="BH539" s="202" t="e" cm="1">
        <f t="array" ref="BH539">IF(CNGE_2024_M3_Secc1!$AO$111=CNGE_2024_M3_Secc1!$AQ$111,O,IF(CNGE_2024_M3_Secc1!U208="",1,0))</f>
        <v>#NAME?</v>
      </c>
      <c r="BI539" s="202" t="e" cm="1">
        <f t="array" ref="BI539">IF(CNGE_2024_M3_Secc1!$AO$111=CNGE_2024_M3_Secc1!$AQ$111,O,IF(CNGE_2024_M3_Secc1!V208="",1,0))</f>
        <v>#NAME?</v>
      </c>
      <c r="BJ539" s="202" t="e" cm="1">
        <f t="array" ref="BJ539">IF(CNGE_2024_M3_Secc1!$AO$111=CNGE_2024_M3_Secc1!$AQ$111,O,IF(CNGE_2024_M3_Secc1!W208="",1,0))</f>
        <v>#NAME?</v>
      </c>
      <c r="BK539" s="202" t="e" cm="1">
        <f t="array" ref="BK539">IF(CNGE_2024_M3_Secc1!$AO$111=CNGE_2024_M3_Secc1!$AQ$111,O,IF(CNGE_2024_M3_Secc1!X208="",1,0))</f>
        <v>#NAME?</v>
      </c>
      <c r="BL539" s="202" t="e" cm="1">
        <f t="array" ref="BL539">IF(CNGE_2024_M3_Secc1!$AO$111=CNGE_2024_M3_Secc1!$AQ$111,O,IF(CNGE_2024_M3_Secc1!Y208="",1,0))</f>
        <v>#NAME?</v>
      </c>
      <c r="BM539" s="202" t="e" cm="1">
        <f t="array" ref="BM539">IF(CNGE_2024_M3_Secc1!$AO$111=CNGE_2024_M3_Secc1!$AQ$111,O,IF(CNGE_2024_M3_Secc1!Z208="",1,0))</f>
        <v>#NAME?</v>
      </c>
      <c r="BN539" s="202" t="e" cm="1">
        <f t="array" ref="BN539">IF(CNGE_2024_M3_Secc1!$AO$111=CNGE_2024_M3_Secc1!$AQ$111,O,IF(CNGE_2024_M3_Secc1!AA208="",1,0))</f>
        <v>#NAME?</v>
      </c>
      <c r="BO539" s="202" t="e" cm="1">
        <f t="array" ref="BO539">IF(CNGE_2024_M3_Secc1!$AO$111=CNGE_2024_M3_Secc1!$AQ$111,O,IF(CNGE_2024_M3_Secc1!AB208="",1,0))</f>
        <v>#NAME?</v>
      </c>
      <c r="BP539" s="202" t="e" cm="1">
        <f t="array" ref="BP539">IF(CNGE_2024_M3_Secc1!$AO$111=CNGE_2024_M3_Secc1!$AQ$111,O,IF(CNGE_2024_M3_Secc1!AC208="",1,0))</f>
        <v>#NAME?</v>
      </c>
      <c r="BQ539" s="202" t="e" cm="1">
        <f t="array" ref="BQ539">IF(CNGE_2024_M3_Secc1!$AO$111=CNGE_2024_M3_Secc1!$AQ$111,O,IF(CNGE_2024_M3_Secc1!AD208="",1,0))</f>
        <v>#NAME?</v>
      </c>
      <c r="BZ539" s="202">
        <f>IF($AH$96=$AJ$96,0,
IF(OR(AND($BS$143="NS",I539&lt;&gt;"NA",OR(I539="NS",I539=0)),AND($BS$143="NA",I539&lt;&gt;"NS",OR(I539="NA",I539=0))),0,
IF(OR(AND($BS$143&lt;&gt;"NS",$BS$143&lt;&gt;"NA",I539&lt;&gt;"NS",I539&lt;&gt;"NA",I539&gt;$BS$143),
AND(I539&gt;0,OR($BS$143="NS",$BS$143="NA")),
AND($BS$143&lt;&gt;"NS",$BS$143&lt;&gt;"NA",$BS$143&gt;=0,I539="NA"),
AND($BS$143&lt;&gt;"NS",$BS$143&lt;&gt;"NA",$BS$143=0,I539="NS")),1,0)))</f>
        <v>0</v>
      </c>
      <c r="CA539" s="202">
        <f t="shared" ref="CA539" si="1713">IF($AH$96=$AJ$96,0,
IF(OR(AND($BS$143="NS",J539&lt;&gt;"NA",OR(J539="NS",J539=0)),AND($BS$143="NA",J539&lt;&gt;"NS",OR(J539="NA",J539=0))),0,
IF(OR(AND($BS$143&lt;&gt;"NS",$BS$143&lt;&gt;"NA",J539&lt;&gt;"NS",J539&lt;&gt;"NA",J539&gt;$BS$143),
AND(J539&gt;0,OR($BS$143="NS",$BS$143="NA")),
AND($BS$143&lt;&gt;"NS",$BS$143&lt;&gt;"NA",$BS$143&gt;=0,J539="NA"),
AND($BS$143&lt;&gt;"NS",$BS$143&lt;&gt;"NA",$BS$143=0,J539="NS")),1,0)))</f>
        <v>0</v>
      </c>
      <c r="CB539" s="202">
        <f t="shared" ref="CB539" si="1714">IF($AH$96=$AJ$96,0,
IF(OR(AND($BS$143="NS",K539&lt;&gt;"NA",OR(K539="NS",K539=0)),AND($BS$143="NA",K539&lt;&gt;"NS",OR(K539="NA",K539=0))),0,
IF(OR(AND($BS$143&lt;&gt;"NS",$BS$143&lt;&gt;"NA",K539&lt;&gt;"NS",K539&lt;&gt;"NA",K539&gt;$BS$143),
AND(K539&gt;0,OR($BS$143="NS",$BS$143="NA")),
AND($BS$143&lt;&gt;"NS",$BS$143&lt;&gt;"NA",$BS$143&gt;=0,K539="NA"),
AND($BS$143&lt;&gt;"NS",$BS$143&lt;&gt;"NA",$BS$143=0,K539="NS")),1,0)))</f>
        <v>0</v>
      </c>
      <c r="CC539" s="202">
        <f t="shared" ref="CC539" si="1715">IF($AH$96=$AJ$96,0,
IF(OR(AND($BS$143="NS",L539&lt;&gt;"NA",OR(L539="NS",L539=0)),AND($BS$143="NA",L539&lt;&gt;"NS",OR(L539="NA",L539=0))),0,
IF(OR(AND($BS$143&lt;&gt;"NS",$BS$143&lt;&gt;"NA",L539&lt;&gt;"NS",L539&lt;&gt;"NA",L539&gt;$BS$143),
AND(L539&gt;0,OR($BS$143="NS",$BS$143="NA")),
AND($BS$143&lt;&gt;"NS",$BS$143&lt;&gt;"NA",$BS$143&gt;=0,L539="NA"),
AND($BS$143&lt;&gt;"NS",$BS$143&lt;&gt;"NA",$BS$143=0,L539="NS")),1,0)))</f>
        <v>0</v>
      </c>
      <c r="CD539" s="202">
        <f t="shared" ref="CD539" si="1716">IF($AH$96=$AJ$96,0,
IF(OR(AND($BS$143="NS",M539&lt;&gt;"NA",OR(M539="NS",M539=0)),AND($BS$143="NA",M539&lt;&gt;"NS",OR(M539="NA",M539=0))),0,
IF(OR(AND($BS$143&lt;&gt;"NS",$BS$143&lt;&gt;"NA",M539&lt;&gt;"NS",M539&lt;&gt;"NA",M539&gt;$BS$143),
AND(M539&gt;0,OR($BS$143="NS",$BS$143="NA")),
AND($BS$143&lt;&gt;"NS",$BS$143&lt;&gt;"NA",$BS$143&gt;=0,M539="NA"),
AND($BS$143&lt;&gt;"NS",$BS$143&lt;&gt;"NA",$BS$143=0,M539="NS")),1,0)))</f>
        <v>0</v>
      </c>
      <c r="CE539" s="202">
        <f t="shared" ref="CE539" si="1717">IF($AH$96=$AJ$96,0,
IF(OR(AND($BS$143="NS",N539&lt;&gt;"NA",OR(N539="NS",N539=0)),AND($BS$143="NA",N539&lt;&gt;"NS",OR(N539="NA",N539=0))),0,
IF(OR(AND($BS$143&lt;&gt;"NS",$BS$143&lt;&gt;"NA",N539&lt;&gt;"NS",N539&lt;&gt;"NA",N539&gt;$BS$143),
AND(N539&gt;0,OR($BS$143="NS",$BS$143="NA")),
AND($BS$143&lt;&gt;"NS",$BS$143&lt;&gt;"NA",$BS$143&gt;=0,N539="NA"),
AND($BS$143&lt;&gt;"NS",$BS$143&lt;&gt;"NA",$BS$143=0,N539="NS")),1,0)))</f>
        <v>0</v>
      </c>
      <c r="CF539" s="202">
        <f t="shared" ref="CF539" si="1718">IF($AH$96=$AJ$96,0,
IF(OR(AND($BS$143="NS",O539&lt;&gt;"NA",OR(O539="NS",O539=0)),AND($BS$143="NA",O539&lt;&gt;"NS",OR(O539="NA",O539=0))),0,
IF(OR(AND($BS$143&lt;&gt;"NS",$BS$143&lt;&gt;"NA",O539&lt;&gt;"NS",O539&lt;&gt;"NA",O539&gt;$BS$143),
AND(O539&gt;0,OR($BS$143="NS",$BS$143="NA")),
AND($BS$143&lt;&gt;"NS",$BS$143&lt;&gt;"NA",$BS$143&gt;=0,O539="NA"),
AND($BS$143&lt;&gt;"NS",$BS$143&lt;&gt;"NA",$BS$143=0,O539="NS")),1,0)))</f>
        <v>0</v>
      </c>
      <c r="CG539" s="202">
        <f t="shared" ref="CG539" si="1719">IF($AH$96=$AJ$96,0,
IF(OR(AND($BS$143="NS",P539&lt;&gt;"NA",OR(P539="NS",P539=0)),AND($BS$143="NA",P539&lt;&gt;"NS",OR(P539="NA",P539=0))),0,
IF(OR(AND($BS$143&lt;&gt;"NS",$BS$143&lt;&gt;"NA",P539&lt;&gt;"NS",P539&lt;&gt;"NA",P539&gt;$BS$143),
AND(P539&gt;0,OR($BS$143="NS",$BS$143="NA")),
AND($BS$143&lt;&gt;"NS",$BS$143&lt;&gt;"NA",$BS$143&gt;=0,P539="NA"),
AND($BS$143&lt;&gt;"NS",$BS$143&lt;&gt;"NA",$BS$143=0,P539="NS")),1,0)))</f>
        <v>0</v>
      </c>
      <c r="CH539" s="202">
        <f t="shared" ref="CH539" si="1720">IF($AH$96=$AJ$96,0,
IF(OR(AND($BS$143="NS",Q539&lt;&gt;"NA",OR(Q539="NS",Q539=0)),AND($BS$143="NA",Q539&lt;&gt;"NS",OR(Q539="NA",Q539=0))),0,
IF(OR(AND($BS$143&lt;&gt;"NS",$BS$143&lt;&gt;"NA",Q539&lt;&gt;"NS",Q539&lt;&gt;"NA",Q539&gt;$BS$143),
AND(Q539&gt;0,OR($BS$143="NS",$BS$143="NA")),
AND($BS$143&lt;&gt;"NS",$BS$143&lt;&gt;"NA",$BS$143&gt;=0,Q539="NA"),
AND($BS$143&lt;&gt;"NS",$BS$143&lt;&gt;"NA",$BS$143=0,Q539="NS")),1,0)))</f>
        <v>0</v>
      </c>
      <c r="CI539" s="202">
        <f t="shared" ref="CI539" si="1721">IF($AH$96=$AJ$96,0,
IF(OR(AND($BS$143="NS",R539&lt;&gt;"NA",OR(R539="NS",R539=0)),AND($BS$143="NA",R539&lt;&gt;"NS",OR(R539="NA",R539=0))),0,
IF(OR(AND($BS$143&lt;&gt;"NS",$BS$143&lt;&gt;"NA",R539&lt;&gt;"NS",R539&lt;&gt;"NA",R539&gt;$BS$143),
AND(R539&gt;0,OR($BS$143="NS",$BS$143="NA")),
AND($BS$143&lt;&gt;"NS",$BS$143&lt;&gt;"NA",$BS$143&gt;=0,R539="NA"),
AND($BS$143&lt;&gt;"NS",$BS$143&lt;&gt;"NA",$BS$143=0,R539="NS")),1,0)))</f>
        <v>0</v>
      </c>
      <c r="CJ539" s="202">
        <f t="shared" ref="CJ539" si="1722">IF($AH$96=$AJ$96,0,
IF(OR(AND($BS$143="NS",S539&lt;&gt;"NA",OR(S539="NS",S539=0)),AND($BS$143="NA",S539&lt;&gt;"NS",OR(S539="NA",S539=0))),0,
IF(OR(AND($BS$143&lt;&gt;"NS",$BS$143&lt;&gt;"NA",S539&lt;&gt;"NS",S539&lt;&gt;"NA",S539&gt;$BS$143),
AND(S539&gt;0,OR($BS$143="NS",$BS$143="NA")),
AND($BS$143&lt;&gt;"NS",$BS$143&lt;&gt;"NA",$BS$143&gt;=0,S539="NA"),
AND($BS$143&lt;&gt;"NS",$BS$143&lt;&gt;"NA",$BS$143=0,S539="NS")),1,0)))</f>
        <v>0</v>
      </c>
      <c r="CK539" s="202">
        <f t="shared" ref="CK539" si="1723">IF($AH$96=$AJ$96,0,
IF(OR(AND($BS$143="NS",T539&lt;&gt;"NA",OR(T539="NS",T539=0)),AND($BS$143="NA",T539&lt;&gt;"NS",OR(T539="NA",T539=0))),0,
IF(OR(AND($BS$143&lt;&gt;"NS",$BS$143&lt;&gt;"NA",T539&lt;&gt;"NS",T539&lt;&gt;"NA",T539&gt;$BS$143),
AND(T539&gt;0,OR($BS$143="NS",$BS$143="NA")),
AND($BS$143&lt;&gt;"NS",$BS$143&lt;&gt;"NA",$BS$143&gt;=0,T539="NA"),
AND($BS$143&lt;&gt;"NS",$BS$143&lt;&gt;"NA",$BS$143=0,T539="NS")),1,0)))</f>
        <v>0</v>
      </c>
      <c r="CL539" s="202">
        <f t="shared" ref="CL539" si="1724">IF($AH$96=$AJ$96,0,
IF(OR(AND($BS$143="NS",U539&lt;&gt;"NA",OR(U539="NS",U539=0)),AND($BS$143="NA",U539&lt;&gt;"NS",OR(U539="NA",U539=0))),0,
IF(OR(AND($BS$143&lt;&gt;"NS",$BS$143&lt;&gt;"NA",U539&lt;&gt;"NS",U539&lt;&gt;"NA",U539&gt;$BS$143),
AND(U539&gt;0,OR($BS$143="NS",$BS$143="NA")),
AND($BS$143&lt;&gt;"NS",$BS$143&lt;&gt;"NA",$BS$143&gt;=0,U539="NA"),
AND($BS$143&lt;&gt;"NS",$BS$143&lt;&gt;"NA",$BS$143=0,U539="NS")),1,0)))</f>
        <v>0</v>
      </c>
      <c r="CM539" s="202">
        <f t="shared" ref="CM539" si="1725">IF($AH$96=$AJ$96,0,
IF(OR(AND($BS$143="NS",V539&lt;&gt;"NA",OR(V539="NS",V539=0)),AND($BS$143="NA",V539&lt;&gt;"NS",OR(V539="NA",V539=0))),0,
IF(OR(AND($BS$143&lt;&gt;"NS",$BS$143&lt;&gt;"NA",V539&lt;&gt;"NS",V539&lt;&gt;"NA",V539&gt;$BS$143),
AND(V539&gt;0,OR($BS$143="NS",$BS$143="NA")),
AND($BS$143&lt;&gt;"NS",$BS$143&lt;&gt;"NA",$BS$143&gt;=0,V539="NA"),
AND($BS$143&lt;&gt;"NS",$BS$143&lt;&gt;"NA",$BS$143=0,V539="NS")),1,0)))</f>
        <v>0</v>
      </c>
      <c r="CN539" s="202">
        <f t="shared" ref="CN539" si="1726">IF($AH$96=$AJ$96,0,
IF(OR(AND($BS$143="NS",W539&lt;&gt;"NA",OR(W539="NS",W539=0)),AND($BS$143="NA",W539&lt;&gt;"NS",OR(W539="NA",W539=0))),0,
IF(OR(AND($BS$143&lt;&gt;"NS",$BS$143&lt;&gt;"NA",W539&lt;&gt;"NS",W539&lt;&gt;"NA",W539&gt;$BS$143),
AND(W539&gt;0,OR($BS$143="NS",$BS$143="NA")),
AND($BS$143&lt;&gt;"NS",$BS$143&lt;&gt;"NA",$BS$143&gt;=0,W539="NA"),
AND($BS$143&lt;&gt;"NS",$BS$143&lt;&gt;"NA",$BS$143=0,W539="NS")),1,0)))</f>
        <v>0</v>
      </c>
      <c r="CO539" s="202">
        <f t="shared" ref="CO539" si="1727">IF($AH$96=$AJ$96,0,
IF(OR(AND($BS$143="NS",X539&lt;&gt;"NA",OR(X539="NS",X539=0)),AND($BS$143="NA",X539&lt;&gt;"NS",OR(X539="NA",X539=0))),0,
IF(OR(AND($BS$143&lt;&gt;"NS",$BS$143&lt;&gt;"NA",X539&lt;&gt;"NS",X539&lt;&gt;"NA",X539&gt;$BS$143),
AND(X539&gt;0,OR($BS$143="NS",$BS$143="NA")),
AND($BS$143&lt;&gt;"NS",$BS$143&lt;&gt;"NA",$BS$143&gt;=0,X539="NA"),
AND($BS$143&lt;&gt;"NS",$BS$143&lt;&gt;"NA",$BS$143=0,X539="NS")),1,0)))</f>
        <v>0</v>
      </c>
      <c r="CP539" s="202">
        <f t="shared" ref="CP539" si="1728">IF($AH$96=$AJ$96,0,
IF(OR(AND($BS$143="NS",Y539&lt;&gt;"NA",OR(Y539="NS",Y539=0)),AND($BS$143="NA",Y539&lt;&gt;"NS",OR(Y539="NA",Y539=0))),0,
IF(OR(AND($BS$143&lt;&gt;"NS",$BS$143&lt;&gt;"NA",Y539&lt;&gt;"NS",Y539&lt;&gt;"NA",Y539&gt;$BS$143),
AND(Y539&gt;0,OR($BS$143="NS",$BS$143="NA")),
AND($BS$143&lt;&gt;"NS",$BS$143&lt;&gt;"NA",$BS$143&gt;=0,Y539="NA"),
AND($BS$143&lt;&gt;"NS",$BS$143&lt;&gt;"NA",$BS$143=0,Y539="NS")),1,0)))</f>
        <v>0</v>
      </c>
      <c r="CQ539" s="202">
        <f t="shared" ref="CQ539" si="1729">IF($AH$96=$AJ$96,0,
IF(OR(AND($BS$143="NS",Z539&lt;&gt;"NA",OR(Z539="NS",Z539=0)),AND($BS$143="NA",Z539&lt;&gt;"NS",OR(Z539="NA",Z539=0))),0,
IF(OR(AND($BS$143&lt;&gt;"NS",$BS$143&lt;&gt;"NA",Z539&lt;&gt;"NS",Z539&lt;&gt;"NA",Z539&gt;$BS$143),
AND(Z539&gt;0,OR($BS$143="NS",$BS$143="NA")),
AND($BS$143&lt;&gt;"NS",$BS$143&lt;&gt;"NA",$BS$143&gt;=0,Z539="NA"),
AND($BS$143&lt;&gt;"NS",$BS$143&lt;&gt;"NA",$BS$143=0,Z539="NS")),1,0)))</f>
        <v>0</v>
      </c>
      <c r="CR539" s="202">
        <f t="shared" ref="CR539" si="1730">IF($AH$96=$AJ$96,0,
IF(OR(AND($BS$143="NS",AA539&lt;&gt;"NA",OR(AA539="NS",AA539=0)),AND($BS$143="NA",AA539&lt;&gt;"NS",OR(AA539="NA",AA539=0))),0,
IF(OR(AND($BS$143&lt;&gt;"NS",$BS$143&lt;&gt;"NA",AA539&lt;&gt;"NS",AA539&lt;&gt;"NA",AA539&gt;$BS$143),
AND(AA539&gt;0,OR($BS$143="NS",$BS$143="NA")),
AND($BS$143&lt;&gt;"NS",$BS$143&lt;&gt;"NA",$BS$143&gt;=0,AA539="NA"),
AND($BS$143&lt;&gt;"NS",$BS$143&lt;&gt;"NA",$BS$143=0,AA539="NS")),1,0)))</f>
        <v>0</v>
      </c>
      <c r="CS539" s="202">
        <f t="shared" ref="CS539" si="1731">IF($AH$96=$AJ$96,0,
IF(OR(AND($BS$143="NS",AB539&lt;&gt;"NA",OR(AB539="NS",AB539=0)),AND($BS$143="NA",AB539&lt;&gt;"NS",OR(AB539="NA",AB539=0))),0,
IF(OR(AND($BS$143&lt;&gt;"NS",$BS$143&lt;&gt;"NA",AB539&lt;&gt;"NS",AB539&lt;&gt;"NA",AB539&gt;$BS$143),
AND(AB539&gt;0,OR($BS$143="NS",$BS$143="NA")),
AND($BS$143&lt;&gt;"NS",$BS$143&lt;&gt;"NA",$BS$143&gt;=0,AB539="NA"),
AND($BS$143&lt;&gt;"NS",$BS$143&lt;&gt;"NA",$BS$143=0,AB539="NS")),1,0)))</f>
        <v>0</v>
      </c>
      <c r="CT539" s="202">
        <f t="shared" ref="CT539" si="1732">IF($AH$96=$AJ$96,0,
IF(OR(AND($BS$143="NS",AC539&lt;&gt;"NA",OR(AC539="NS",AC539=0)),AND($BS$143="NA",AC539&lt;&gt;"NS",OR(AC539="NA",AC539=0))),0,
IF(OR(AND($BS$143&lt;&gt;"NS",$BS$143&lt;&gt;"NA",AC539&lt;&gt;"NS",AC539&lt;&gt;"NA",AC539&gt;$BS$143),
AND(AC539&gt;0,OR($BS$143="NS",$BS$143="NA")),
AND($BS$143&lt;&gt;"NS",$BS$143&lt;&gt;"NA",$BS$143&gt;=0,AC539="NA"),
AND($BS$143&lt;&gt;"NS",$BS$143&lt;&gt;"NA",$BS$143=0,AC539="NS")),1,0)))</f>
        <v>0</v>
      </c>
      <c r="CU539" s="202">
        <f t="shared" ref="CU539" si="1733">IF($AH$96=$AJ$96,0,
IF(OR(AND($BS$143="NS",AD539&lt;&gt;"NA",OR(AD539="NS",AD539=0)),AND($BS$143="NA",AD539&lt;&gt;"NS",OR(AD539="NA",AD539=0))),0,
IF(OR(AND($BS$143&lt;&gt;"NS",$BS$143&lt;&gt;"NA",AD539&lt;&gt;"NS",AD539&lt;&gt;"NA",AD539&gt;$BS$143),
AND(AD539&gt;0,OR($BS$143="NS",$BS$143="NA")),
AND($BS$143&lt;&gt;"NS",$BS$143&lt;&gt;"NA",$BS$143&gt;=0,AD539="NA"),
AND($BS$143&lt;&gt;"NS",$BS$143&lt;&gt;"NA",$BS$143=0,AD539="NS")),1,0)))</f>
        <v>0</v>
      </c>
      <c r="CY539" s="563">
        <f t="shared" si="935"/>
        <v>0</v>
      </c>
      <c r="CZ539" s="563"/>
    </row>
    <row r="540" spans="1:104" s="211" customFormat="1" ht="15" customHeight="1">
      <c r="A540" s="18"/>
      <c r="B540" s="51"/>
      <c r="C540" s="48" t="s">
        <v>5108</v>
      </c>
      <c r="D540" s="580" t="str">
        <f>IF(CNGE_2024_M3_Secc1!D91="","",CNGE_2024_M3_Secc1!D91)</f>
        <v/>
      </c>
      <c r="E540" s="580"/>
      <c r="F540" s="580"/>
      <c r="G540" s="580"/>
      <c r="H540" s="580"/>
      <c r="I540" s="103"/>
      <c r="J540" s="103"/>
      <c r="K540" s="103"/>
      <c r="L540" s="103"/>
      <c r="M540" s="103"/>
      <c r="N540" s="103"/>
      <c r="O540" s="103"/>
      <c r="P540" s="103"/>
      <c r="Q540" s="103"/>
      <c r="R540" s="103"/>
      <c r="S540" s="103"/>
      <c r="T540" s="103"/>
      <c r="U540" s="103"/>
      <c r="V540" s="103"/>
      <c r="W540" s="103"/>
      <c r="X540" s="103"/>
      <c r="Y540" s="103"/>
      <c r="Z540" s="103"/>
      <c r="AA540" s="103"/>
      <c r="AB540" s="103"/>
      <c r="AC540" s="103"/>
      <c r="AD540" s="103"/>
      <c r="AE540" s="213"/>
      <c r="AF540" s="210"/>
      <c r="AV540" s="202" t="e" cm="1">
        <f t="array" ref="AV540">IF(CNGE_2024_M3_Secc1!$AO$111=CNGE_2024_M3_Secc1!$AQ$111,O,IF(CNGE_2024_M3_Secc1!I209="",1,0))</f>
        <v>#NAME?</v>
      </c>
      <c r="AW540" s="202" t="e" cm="1">
        <f t="array" ref="AW540">IF(CNGE_2024_M3_Secc1!$AO$111=CNGE_2024_M3_Secc1!$AQ$111,O,IF(CNGE_2024_M3_Secc1!J209="",1,0))</f>
        <v>#NAME?</v>
      </c>
      <c r="AX540" s="202" t="e" cm="1">
        <f t="array" ref="AX540">IF(CNGE_2024_M3_Secc1!$AO$111=CNGE_2024_M3_Secc1!$AQ$111,O,IF(CNGE_2024_M3_Secc1!K209="",1,0))</f>
        <v>#NAME?</v>
      </c>
      <c r="AY540" s="202" t="e" cm="1">
        <f t="array" ref="AY540">IF(CNGE_2024_M3_Secc1!$AO$111=CNGE_2024_M3_Secc1!$AQ$111,O,IF(CNGE_2024_M3_Secc1!L209="",1,0))</f>
        <v>#NAME?</v>
      </c>
      <c r="AZ540" s="202" t="e" cm="1">
        <f t="array" ref="AZ540">IF(CNGE_2024_M3_Secc1!$AO$111=CNGE_2024_M3_Secc1!$AQ$111,O,IF(CNGE_2024_M3_Secc1!M209="",1,0))</f>
        <v>#NAME?</v>
      </c>
      <c r="BA540" s="202" t="e" cm="1">
        <f t="array" ref="BA540">IF(CNGE_2024_M3_Secc1!$AO$111=CNGE_2024_M3_Secc1!$AQ$111,O,IF(CNGE_2024_M3_Secc1!N209="",1,0))</f>
        <v>#NAME?</v>
      </c>
      <c r="BB540" s="202" t="e" cm="1">
        <f t="array" ref="BB540">IF(CNGE_2024_M3_Secc1!$AO$111=CNGE_2024_M3_Secc1!$AQ$111,O,IF(CNGE_2024_M3_Secc1!O209="",1,0))</f>
        <v>#NAME?</v>
      </c>
      <c r="BC540" s="202" t="e" cm="1">
        <f t="array" ref="BC540">IF(CNGE_2024_M3_Secc1!$AO$111=CNGE_2024_M3_Secc1!$AQ$111,O,IF(CNGE_2024_M3_Secc1!P209="",1,0))</f>
        <v>#NAME?</v>
      </c>
      <c r="BD540" s="202" t="e" cm="1">
        <f t="array" ref="BD540">IF(CNGE_2024_M3_Secc1!$AO$111=CNGE_2024_M3_Secc1!$AQ$111,O,IF(CNGE_2024_M3_Secc1!Q209="",1,0))</f>
        <v>#NAME?</v>
      </c>
      <c r="BE540" s="202" t="e" cm="1">
        <f t="array" ref="BE540">IF(CNGE_2024_M3_Secc1!$AO$111=CNGE_2024_M3_Secc1!$AQ$111,O,IF(CNGE_2024_M3_Secc1!R209="",1,0))</f>
        <v>#NAME?</v>
      </c>
      <c r="BF540" s="202" t="e" cm="1">
        <f t="array" ref="BF540">IF(CNGE_2024_M3_Secc1!$AO$111=CNGE_2024_M3_Secc1!$AQ$111,O,IF(CNGE_2024_M3_Secc1!S209="",1,0))</f>
        <v>#NAME?</v>
      </c>
      <c r="BG540" s="202" t="e" cm="1">
        <f t="array" ref="BG540">IF(CNGE_2024_M3_Secc1!$AO$111=CNGE_2024_M3_Secc1!$AQ$111,O,IF(CNGE_2024_M3_Secc1!T209="",1,0))</f>
        <v>#NAME?</v>
      </c>
      <c r="BH540" s="202" t="e" cm="1">
        <f t="array" ref="BH540">IF(CNGE_2024_M3_Secc1!$AO$111=CNGE_2024_M3_Secc1!$AQ$111,O,IF(CNGE_2024_M3_Secc1!U209="",1,0))</f>
        <v>#NAME?</v>
      </c>
      <c r="BI540" s="202" t="e" cm="1">
        <f t="array" ref="BI540">IF(CNGE_2024_M3_Secc1!$AO$111=CNGE_2024_M3_Secc1!$AQ$111,O,IF(CNGE_2024_M3_Secc1!V209="",1,0))</f>
        <v>#NAME?</v>
      </c>
      <c r="BJ540" s="202" t="e" cm="1">
        <f t="array" ref="BJ540">IF(CNGE_2024_M3_Secc1!$AO$111=CNGE_2024_M3_Secc1!$AQ$111,O,IF(CNGE_2024_M3_Secc1!W209="",1,0))</f>
        <v>#NAME?</v>
      </c>
      <c r="BK540" s="202" t="e" cm="1">
        <f t="array" ref="BK540">IF(CNGE_2024_M3_Secc1!$AO$111=CNGE_2024_M3_Secc1!$AQ$111,O,IF(CNGE_2024_M3_Secc1!X209="",1,0))</f>
        <v>#NAME?</v>
      </c>
      <c r="BL540" s="202" t="e" cm="1">
        <f t="array" ref="BL540">IF(CNGE_2024_M3_Secc1!$AO$111=CNGE_2024_M3_Secc1!$AQ$111,O,IF(CNGE_2024_M3_Secc1!Y209="",1,0))</f>
        <v>#NAME?</v>
      </c>
      <c r="BM540" s="202" t="e" cm="1">
        <f t="array" ref="BM540">IF(CNGE_2024_M3_Secc1!$AO$111=CNGE_2024_M3_Secc1!$AQ$111,O,IF(CNGE_2024_M3_Secc1!Z209="",1,0))</f>
        <v>#NAME?</v>
      </c>
      <c r="BN540" s="202" t="e" cm="1">
        <f t="array" ref="BN540">IF(CNGE_2024_M3_Secc1!$AO$111=CNGE_2024_M3_Secc1!$AQ$111,O,IF(CNGE_2024_M3_Secc1!AA209="",1,0))</f>
        <v>#NAME?</v>
      </c>
      <c r="BO540" s="202" t="e" cm="1">
        <f t="array" ref="BO540">IF(CNGE_2024_M3_Secc1!$AO$111=CNGE_2024_M3_Secc1!$AQ$111,O,IF(CNGE_2024_M3_Secc1!AB209="",1,0))</f>
        <v>#NAME?</v>
      </c>
      <c r="BP540" s="202" t="e" cm="1">
        <f t="array" ref="BP540">IF(CNGE_2024_M3_Secc1!$AO$111=CNGE_2024_M3_Secc1!$AQ$111,O,IF(CNGE_2024_M3_Secc1!AC209="",1,0))</f>
        <v>#NAME?</v>
      </c>
      <c r="BQ540" s="202" t="e" cm="1">
        <f t="array" ref="BQ540">IF(CNGE_2024_M3_Secc1!$AO$111=CNGE_2024_M3_Secc1!$AQ$111,O,IF(CNGE_2024_M3_Secc1!AD209="",1,0))</f>
        <v>#NAME?</v>
      </c>
      <c r="BZ540" s="202">
        <f>IF($AH$96=$AJ$96,0,
IF(OR(AND($BS$144="NS",I540&lt;&gt;"NA",OR(I540="NS",I540=0)),AND($BS$144="NA",I540&lt;&gt;"NS",OR(I540="NA",I540=0))),0,
IF(OR(AND($BS$144&lt;&gt;"NS",$BS$144&lt;&gt;"NA",I540&lt;&gt;"NS",I540&lt;&gt;"NA",I540&gt;$BS$144),
AND(I540&gt;0,OR($BS$144="NS",$BS$144="NA")),
AND($BS$144&lt;&gt;"NS",$BS$144&lt;&gt;"NA",$BS$144&gt;=0,I540="NA"),
AND($BS$144&lt;&gt;"NS",$BS$144&lt;&gt;"NA",$BS$144=0,I540="NS")),1,0)))</f>
        <v>0</v>
      </c>
      <c r="CA540" s="202">
        <f t="shared" ref="CA540" si="1734">IF($AH$96=$AJ$96,0,
IF(OR(AND($BS$144="NS",J540&lt;&gt;"NA",OR(J540="NS",J540=0)),AND($BS$144="NA",J540&lt;&gt;"NS",OR(J540="NA",J540=0))),0,
IF(OR(AND($BS$144&lt;&gt;"NS",$BS$144&lt;&gt;"NA",J540&lt;&gt;"NS",J540&lt;&gt;"NA",J540&gt;$BS$144),
AND(J540&gt;0,OR($BS$144="NS",$BS$144="NA")),
AND($BS$144&lt;&gt;"NS",$BS$144&lt;&gt;"NA",$BS$144&gt;=0,J540="NA"),
AND($BS$144&lt;&gt;"NS",$BS$144&lt;&gt;"NA",$BS$144=0,J540="NS")),1,0)))</f>
        <v>0</v>
      </c>
      <c r="CB540" s="202">
        <f t="shared" ref="CB540" si="1735">IF($AH$96=$AJ$96,0,
IF(OR(AND($BS$144="NS",K540&lt;&gt;"NA",OR(K540="NS",K540=0)),AND($BS$144="NA",K540&lt;&gt;"NS",OR(K540="NA",K540=0))),0,
IF(OR(AND($BS$144&lt;&gt;"NS",$BS$144&lt;&gt;"NA",K540&lt;&gt;"NS",K540&lt;&gt;"NA",K540&gt;$BS$144),
AND(K540&gt;0,OR($BS$144="NS",$BS$144="NA")),
AND($BS$144&lt;&gt;"NS",$BS$144&lt;&gt;"NA",$BS$144&gt;=0,K540="NA"),
AND($BS$144&lt;&gt;"NS",$BS$144&lt;&gt;"NA",$BS$144=0,K540="NS")),1,0)))</f>
        <v>0</v>
      </c>
      <c r="CC540" s="202">
        <f t="shared" ref="CC540" si="1736">IF($AH$96=$AJ$96,0,
IF(OR(AND($BS$144="NS",L540&lt;&gt;"NA",OR(L540="NS",L540=0)),AND($BS$144="NA",L540&lt;&gt;"NS",OR(L540="NA",L540=0))),0,
IF(OR(AND($BS$144&lt;&gt;"NS",$BS$144&lt;&gt;"NA",L540&lt;&gt;"NS",L540&lt;&gt;"NA",L540&gt;$BS$144),
AND(L540&gt;0,OR($BS$144="NS",$BS$144="NA")),
AND($BS$144&lt;&gt;"NS",$BS$144&lt;&gt;"NA",$BS$144&gt;=0,L540="NA"),
AND($BS$144&lt;&gt;"NS",$BS$144&lt;&gt;"NA",$BS$144=0,L540="NS")),1,0)))</f>
        <v>0</v>
      </c>
      <c r="CD540" s="202">
        <f t="shared" ref="CD540" si="1737">IF($AH$96=$AJ$96,0,
IF(OR(AND($BS$144="NS",M540&lt;&gt;"NA",OR(M540="NS",M540=0)),AND($BS$144="NA",M540&lt;&gt;"NS",OR(M540="NA",M540=0))),0,
IF(OR(AND($BS$144&lt;&gt;"NS",$BS$144&lt;&gt;"NA",M540&lt;&gt;"NS",M540&lt;&gt;"NA",M540&gt;$BS$144),
AND(M540&gt;0,OR($BS$144="NS",$BS$144="NA")),
AND($BS$144&lt;&gt;"NS",$BS$144&lt;&gt;"NA",$BS$144&gt;=0,M540="NA"),
AND($BS$144&lt;&gt;"NS",$BS$144&lt;&gt;"NA",$BS$144=0,M540="NS")),1,0)))</f>
        <v>0</v>
      </c>
      <c r="CE540" s="202">
        <f t="shared" ref="CE540" si="1738">IF($AH$96=$AJ$96,0,
IF(OR(AND($BS$144="NS",N540&lt;&gt;"NA",OR(N540="NS",N540=0)),AND($BS$144="NA",N540&lt;&gt;"NS",OR(N540="NA",N540=0))),0,
IF(OR(AND($BS$144&lt;&gt;"NS",$BS$144&lt;&gt;"NA",N540&lt;&gt;"NS",N540&lt;&gt;"NA",N540&gt;$BS$144),
AND(N540&gt;0,OR($BS$144="NS",$BS$144="NA")),
AND($BS$144&lt;&gt;"NS",$BS$144&lt;&gt;"NA",$BS$144&gt;=0,N540="NA"),
AND($BS$144&lt;&gt;"NS",$BS$144&lt;&gt;"NA",$BS$144=0,N540="NS")),1,0)))</f>
        <v>0</v>
      </c>
      <c r="CF540" s="202">
        <f t="shared" ref="CF540" si="1739">IF($AH$96=$AJ$96,0,
IF(OR(AND($BS$144="NS",O540&lt;&gt;"NA",OR(O540="NS",O540=0)),AND($BS$144="NA",O540&lt;&gt;"NS",OR(O540="NA",O540=0))),0,
IF(OR(AND($BS$144&lt;&gt;"NS",$BS$144&lt;&gt;"NA",O540&lt;&gt;"NS",O540&lt;&gt;"NA",O540&gt;$BS$144),
AND(O540&gt;0,OR($BS$144="NS",$BS$144="NA")),
AND($BS$144&lt;&gt;"NS",$BS$144&lt;&gt;"NA",$BS$144&gt;=0,O540="NA"),
AND($BS$144&lt;&gt;"NS",$BS$144&lt;&gt;"NA",$BS$144=0,O540="NS")),1,0)))</f>
        <v>0</v>
      </c>
      <c r="CG540" s="202">
        <f t="shared" ref="CG540" si="1740">IF($AH$96=$AJ$96,0,
IF(OR(AND($BS$144="NS",P540&lt;&gt;"NA",OR(P540="NS",P540=0)),AND($BS$144="NA",P540&lt;&gt;"NS",OR(P540="NA",P540=0))),0,
IF(OR(AND($BS$144&lt;&gt;"NS",$BS$144&lt;&gt;"NA",P540&lt;&gt;"NS",P540&lt;&gt;"NA",P540&gt;$BS$144),
AND(P540&gt;0,OR($BS$144="NS",$BS$144="NA")),
AND($BS$144&lt;&gt;"NS",$BS$144&lt;&gt;"NA",$BS$144&gt;=0,P540="NA"),
AND($BS$144&lt;&gt;"NS",$BS$144&lt;&gt;"NA",$BS$144=0,P540="NS")),1,0)))</f>
        <v>0</v>
      </c>
      <c r="CH540" s="202">
        <f t="shared" ref="CH540" si="1741">IF($AH$96=$AJ$96,0,
IF(OR(AND($BS$144="NS",Q540&lt;&gt;"NA",OR(Q540="NS",Q540=0)),AND($BS$144="NA",Q540&lt;&gt;"NS",OR(Q540="NA",Q540=0))),0,
IF(OR(AND($BS$144&lt;&gt;"NS",$BS$144&lt;&gt;"NA",Q540&lt;&gt;"NS",Q540&lt;&gt;"NA",Q540&gt;$BS$144),
AND(Q540&gt;0,OR($BS$144="NS",$BS$144="NA")),
AND($BS$144&lt;&gt;"NS",$BS$144&lt;&gt;"NA",$BS$144&gt;=0,Q540="NA"),
AND($BS$144&lt;&gt;"NS",$BS$144&lt;&gt;"NA",$BS$144=0,Q540="NS")),1,0)))</f>
        <v>0</v>
      </c>
      <c r="CI540" s="202">
        <f t="shared" ref="CI540" si="1742">IF($AH$96=$AJ$96,0,
IF(OR(AND($BS$144="NS",R540&lt;&gt;"NA",OR(R540="NS",R540=0)),AND($BS$144="NA",R540&lt;&gt;"NS",OR(R540="NA",R540=0))),0,
IF(OR(AND($BS$144&lt;&gt;"NS",$BS$144&lt;&gt;"NA",R540&lt;&gt;"NS",R540&lt;&gt;"NA",R540&gt;$BS$144),
AND(R540&gt;0,OR($BS$144="NS",$BS$144="NA")),
AND($BS$144&lt;&gt;"NS",$BS$144&lt;&gt;"NA",$BS$144&gt;=0,R540="NA"),
AND($BS$144&lt;&gt;"NS",$BS$144&lt;&gt;"NA",$BS$144=0,R540="NS")),1,0)))</f>
        <v>0</v>
      </c>
      <c r="CJ540" s="202">
        <f t="shared" ref="CJ540" si="1743">IF($AH$96=$AJ$96,0,
IF(OR(AND($BS$144="NS",S540&lt;&gt;"NA",OR(S540="NS",S540=0)),AND($BS$144="NA",S540&lt;&gt;"NS",OR(S540="NA",S540=0))),0,
IF(OR(AND($BS$144&lt;&gt;"NS",$BS$144&lt;&gt;"NA",S540&lt;&gt;"NS",S540&lt;&gt;"NA",S540&gt;$BS$144),
AND(S540&gt;0,OR($BS$144="NS",$BS$144="NA")),
AND($BS$144&lt;&gt;"NS",$BS$144&lt;&gt;"NA",$BS$144&gt;=0,S540="NA"),
AND($BS$144&lt;&gt;"NS",$BS$144&lt;&gt;"NA",$BS$144=0,S540="NS")),1,0)))</f>
        <v>0</v>
      </c>
      <c r="CK540" s="202">
        <f t="shared" ref="CK540" si="1744">IF($AH$96=$AJ$96,0,
IF(OR(AND($BS$144="NS",T540&lt;&gt;"NA",OR(T540="NS",T540=0)),AND($BS$144="NA",T540&lt;&gt;"NS",OR(T540="NA",T540=0))),0,
IF(OR(AND($BS$144&lt;&gt;"NS",$BS$144&lt;&gt;"NA",T540&lt;&gt;"NS",T540&lt;&gt;"NA",T540&gt;$BS$144),
AND(T540&gt;0,OR($BS$144="NS",$BS$144="NA")),
AND($BS$144&lt;&gt;"NS",$BS$144&lt;&gt;"NA",$BS$144&gt;=0,T540="NA"),
AND($BS$144&lt;&gt;"NS",$BS$144&lt;&gt;"NA",$BS$144=0,T540="NS")),1,0)))</f>
        <v>0</v>
      </c>
      <c r="CL540" s="202">
        <f t="shared" ref="CL540" si="1745">IF($AH$96=$AJ$96,0,
IF(OR(AND($BS$144="NS",U540&lt;&gt;"NA",OR(U540="NS",U540=0)),AND($BS$144="NA",U540&lt;&gt;"NS",OR(U540="NA",U540=0))),0,
IF(OR(AND($BS$144&lt;&gt;"NS",$BS$144&lt;&gt;"NA",U540&lt;&gt;"NS",U540&lt;&gt;"NA",U540&gt;$BS$144),
AND(U540&gt;0,OR($BS$144="NS",$BS$144="NA")),
AND($BS$144&lt;&gt;"NS",$BS$144&lt;&gt;"NA",$BS$144&gt;=0,U540="NA"),
AND($BS$144&lt;&gt;"NS",$BS$144&lt;&gt;"NA",$BS$144=0,U540="NS")),1,0)))</f>
        <v>0</v>
      </c>
      <c r="CM540" s="202">
        <f t="shared" ref="CM540" si="1746">IF($AH$96=$AJ$96,0,
IF(OR(AND($BS$144="NS",V540&lt;&gt;"NA",OR(V540="NS",V540=0)),AND($BS$144="NA",V540&lt;&gt;"NS",OR(V540="NA",V540=0))),0,
IF(OR(AND($BS$144&lt;&gt;"NS",$BS$144&lt;&gt;"NA",V540&lt;&gt;"NS",V540&lt;&gt;"NA",V540&gt;$BS$144),
AND(V540&gt;0,OR($BS$144="NS",$BS$144="NA")),
AND($BS$144&lt;&gt;"NS",$BS$144&lt;&gt;"NA",$BS$144&gt;=0,V540="NA"),
AND($BS$144&lt;&gt;"NS",$BS$144&lt;&gt;"NA",$BS$144=0,V540="NS")),1,0)))</f>
        <v>0</v>
      </c>
      <c r="CN540" s="202">
        <f t="shared" ref="CN540" si="1747">IF($AH$96=$AJ$96,0,
IF(OR(AND($BS$144="NS",W540&lt;&gt;"NA",OR(W540="NS",W540=0)),AND($BS$144="NA",W540&lt;&gt;"NS",OR(W540="NA",W540=0))),0,
IF(OR(AND($BS$144&lt;&gt;"NS",$BS$144&lt;&gt;"NA",W540&lt;&gt;"NS",W540&lt;&gt;"NA",W540&gt;$BS$144),
AND(W540&gt;0,OR($BS$144="NS",$BS$144="NA")),
AND($BS$144&lt;&gt;"NS",$BS$144&lt;&gt;"NA",$BS$144&gt;=0,W540="NA"),
AND($BS$144&lt;&gt;"NS",$BS$144&lt;&gt;"NA",$BS$144=0,W540="NS")),1,0)))</f>
        <v>0</v>
      </c>
      <c r="CO540" s="202">
        <f t="shared" ref="CO540" si="1748">IF($AH$96=$AJ$96,0,
IF(OR(AND($BS$144="NS",X540&lt;&gt;"NA",OR(X540="NS",X540=0)),AND($BS$144="NA",X540&lt;&gt;"NS",OR(X540="NA",X540=0))),0,
IF(OR(AND($BS$144&lt;&gt;"NS",$BS$144&lt;&gt;"NA",X540&lt;&gt;"NS",X540&lt;&gt;"NA",X540&gt;$BS$144),
AND(X540&gt;0,OR($BS$144="NS",$BS$144="NA")),
AND($BS$144&lt;&gt;"NS",$BS$144&lt;&gt;"NA",$BS$144&gt;=0,X540="NA"),
AND($BS$144&lt;&gt;"NS",$BS$144&lt;&gt;"NA",$BS$144=0,X540="NS")),1,0)))</f>
        <v>0</v>
      </c>
      <c r="CP540" s="202">
        <f t="shared" ref="CP540" si="1749">IF($AH$96=$AJ$96,0,
IF(OR(AND($BS$144="NS",Y540&lt;&gt;"NA",OR(Y540="NS",Y540=0)),AND($BS$144="NA",Y540&lt;&gt;"NS",OR(Y540="NA",Y540=0))),0,
IF(OR(AND($BS$144&lt;&gt;"NS",$BS$144&lt;&gt;"NA",Y540&lt;&gt;"NS",Y540&lt;&gt;"NA",Y540&gt;$BS$144),
AND(Y540&gt;0,OR($BS$144="NS",$BS$144="NA")),
AND($BS$144&lt;&gt;"NS",$BS$144&lt;&gt;"NA",$BS$144&gt;=0,Y540="NA"),
AND($BS$144&lt;&gt;"NS",$BS$144&lt;&gt;"NA",$BS$144=0,Y540="NS")),1,0)))</f>
        <v>0</v>
      </c>
      <c r="CQ540" s="202">
        <f t="shared" ref="CQ540" si="1750">IF($AH$96=$AJ$96,0,
IF(OR(AND($BS$144="NS",Z540&lt;&gt;"NA",OR(Z540="NS",Z540=0)),AND($BS$144="NA",Z540&lt;&gt;"NS",OR(Z540="NA",Z540=0))),0,
IF(OR(AND($BS$144&lt;&gt;"NS",$BS$144&lt;&gt;"NA",Z540&lt;&gt;"NS",Z540&lt;&gt;"NA",Z540&gt;$BS$144),
AND(Z540&gt;0,OR($BS$144="NS",$BS$144="NA")),
AND($BS$144&lt;&gt;"NS",$BS$144&lt;&gt;"NA",$BS$144&gt;=0,Z540="NA"),
AND($BS$144&lt;&gt;"NS",$BS$144&lt;&gt;"NA",$BS$144=0,Z540="NS")),1,0)))</f>
        <v>0</v>
      </c>
      <c r="CR540" s="202">
        <f t="shared" ref="CR540" si="1751">IF($AH$96=$AJ$96,0,
IF(OR(AND($BS$144="NS",AA540&lt;&gt;"NA",OR(AA540="NS",AA540=0)),AND($BS$144="NA",AA540&lt;&gt;"NS",OR(AA540="NA",AA540=0))),0,
IF(OR(AND($BS$144&lt;&gt;"NS",$BS$144&lt;&gt;"NA",AA540&lt;&gt;"NS",AA540&lt;&gt;"NA",AA540&gt;$BS$144),
AND(AA540&gt;0,OR($BS$144="NS",$BS$144="NA")),
AND($BS$144&lt;&gt;"NS",$BS$144&lt;&gt;"NA",$BS$144&gt;=0,AA540="NA"),
AND($BS$144&lt;&gt;"NS",$BS$144&lt;&gt;"NA",$BS$144=0,AA540="NS")),1,0)))</f>
        <v>0</v>
      </c>
      <c r="CS540" s="202">
        <f t="shared" ref="CS540" si="1752">IF($AH$96=$AJ$96,0,
IF(OR(AND($BS$144="NS",AB540&lt;&gt;"NA",OR(AB540="NS",AB540=0)),AND($BS$144="NA",AB540&lt;&gt;"NS",OR(AB540="NA",AB540=0))),0,
IF(OR(AND($BS$144&lt;&gt;"NS",$BS$144&lt;&gt;"NA",AB540&lt;&gt;"NS",AB540&lt;&gt;"NA",AB540&gt;$BS$144),
AND(AB540&gt;0,OR($BS$144="NS",$BS$144="NA")),
AND($BS$144&lt;&gt;"NS",$BS$144&lt;&gt;"NA",$BS$144&gt;=0,AB540="NA"),
AND($BS$144&lt;&gt;"NS",$BS$144&lt;&gt;"NA",$BS$144=0,AB540="NS")),1,0)))</f>
        <v>0</v>
      </c>
      <c r="CT540" s="202">
        <f t="shared" ref="CT540" si="1753">IF($AH$96=$AJ$96,0,
IF(OR(AND($BS$144="NS",AC540&lt;&gt;"NA",OR(AC540="NS",AC540=0)),AND($BS$144="NA",AC540&lt;&gt;"NS",OR(AC540="NA",AC540=0))),0,
IF(OR(AND($BS$144&lt;&gt;"NS",$BS$144&lt;&gt;"NA",AC540&lt;&gt;"NS",AC540&lt;&gt;"NA",AC540&gt;$BS$144),
AND(AC540&gt;0,OR($BS$144="NS",$BS$144="NA")),
AND($BS$144&lt;&gt;"NS",$BS$144&lt;&gt;"NA",$BS$144&gt;=0,AC540="NA"),
AND($BS$144&lt;&gt;"NS",$BS$144&lt;&gt;"NA",$BS$144=0,AC540="NS")),1,0)))</f>
        <v>0</v>
      </c>
      <c r="CU540" s="202">
        <f t="shared" ref="CU540" si="1754">IF($AH$96=$AJ$96,0,
IF(OR(AND($BS$144="NS",AD540&lt;&gt;"NA",OR(AD540="NS",AD540=0)),AND($BS$144="NA",AD540&lt;&gt;"NS",OR(AD540="NA",AD540=0))),0,
IF(OR(AND($BS$144&lt;&gt;"NS",$BS$144&lt;&gt;"NA",AD540&lt;&gt;"NS",AD540&lt;&gt;"NA",AD540&gt;$BS$144),
AND(AD540&gt;0,OR($BS$144="NS",$BS$144="NA")),
AND($BS$144&lt;&gt;"NS",$BS$144&lt;&gt;"NA",$BS$144&gt;=0,AD540="NA"),
AND($BS$144&lt;&gt;"NS",$BS$144&lt;&gt;"NA",$BS$144=0,AD540="NS")),1,0)))</f>
        <v>0</v>
      </c>
      <c r="CY540" s="563">
        <f t="shared" si="935"/>
        <v>0</v>
      </c>
      <c r="CZ540" s="563"/>
    </row>
    <row r="541" spans="1:104" s="211" customFormat="1" ht="15" customHeight="1">
      <c r="A541" s="18"/>
      <c r="B541" s="51"/>
      <c r="C541" s="48" t="s">
        <v>5109</v>
      </c>
      <c r="D541" s="580" t="str">
        <f>IF(CNGE_2024_M3_Secc1!D92="","",CNGE_2024_M3_Secc1!D92)</f>
        <v/>
      </c>
      <c r="E541" s="580"/>
      <c r="F541" s="580"/>
      <c r="G541" s="580"/>
      <c r="H541" s="580"/>
      <c r="I541" s="103"/>
      <c r="J541" s="103"/>
      <c r="K541" s="103"/>
      <c r="L541" s="103"/>
      <c r="M541" s="103"/>
      <c r="N541" s="103"/>
      <c r="O541" s="103"/>
      <c r="P541" s="103"/>
      <c r="Q541" s="103"/>
      <c r="R541" s="103"/>
      <c r="S541" s="103"/>
      <c r="T541" s="103"/>
      <c r="U541" s="103"/>
      <c r="V541" s="103"/>
      <c r="W541" s="103"/>
      <c r="X541" s="103"/>
      <c r="Y541" s="103"/>
      <c r="Z541" s="103"/>
      <c r="AA541" s="103"/>
      <c r="AB541" s="103"/>
      <c r="AC541" s="103"/>
      <c r="AD541" s="103"/>
      <c r="AE541" s="213"/>
      <c r="AF541" s="210"/>
      <c r="AV541" s="202" t="e" cm="1">
        <f t="array" ref="AV541">IF(CNGE_2024_M3_Secc1!$AO$111=CNGE_2024_M3_Secc1!$AQ$111,O,IF(CNGE_2024_M3_Secc1!I210="",1,0))</f>
        <v>#NAME?</v>
      </c>
      <c r="AW541" s="202" t="e" cm="1">
        <f t="array" ref="AW541">IF(CNGE_2024_M3_Secc1!$AO$111=CNGE_2024_M3_Secc1!$AQ$111,O,IF(CNGE_2024_M3_Secc1!J210="",1,0))</f>
        <v>#NAME?</v>
      </c>
      <c r="AX541" s="202" t="e" cm="1">
        <f t="array" ref="AX541">IF(CNGE_2024_M3_Secc1!$AO$111=CNGE_2024_M3_Secc1!$AQ$111,O,IF(CNGE_2024_M3_Secc1!K210="",1,0))</f>
        <v>#NAME?</v>
      </c>
      <c r="AY541" s="202" t="e" cm="1">
        <f t="array" ref="AY541">IF(CNGE_2024_M3_Secc1!$AO$111=CNGE_2024_M3_Secc1!$AQ$111,O,IF(CNGE_2024_M3_Secc1!L210="",1,0))</f>
        <v>#NAME?</v>
      </c>
      <c r="AZ541" s="202" t="e" cm="1">
        <f t="array" ref="AZ541">IF(CNGE_2024_M3_Secc1!$AO$111=CNGE_2024_M3_Secc1!$AQ$111,O,IF(CNGE_2024_M3_Secc1!M210="",1,0))</f>
        <v>#NAME?</v>
      </c>
      <c r="BA541" s="202" t="e" cm="1">
        <f t="array" ref="BA541">IF(CNGE_2024_M3_Secc1!$AO$111=CNGE_2024_M3_Secc1!$AQ$111,O,IF(CNGE_2024_M3_Secc1!N210="",1,0))</f>
        <v>#NAME?</v>
      </c>
      <c r="BB541" s="202" t="e" cm="1">
        <f t="array" ref="BB541">IF(CNGE_2024_M3_Secc1!$AO$111=CNGE_2024_M3_Secc1!$AQ$111,O,IF(CNGE_2024_M3_Secc1!O210="",1,0))</f>
        <v>#NAME?</v>
      </c>
      <c r="BC541" s="202" t="e" cm="1">
        <f t="array" ref="BC541">IF(CNGE_2024_M3_Secc1!$AO$111=CNGE_2024_M3_Secc1!$AQ$111,O,IF(CNGE_2024_M3_Secc1!P210="",1,0))</f>
        <v>#NAME?</v>
      </c>
      <c r="BD541" s="202" t="e" cm="1">
        <f t="array" ref="BD541">IF(CNGE_2024_M3_Secc1!$AO$111=CNGE_2024_M3_Secc1!$AQ$111,O,IF(CNGE_2024_M3_Secc1!Q210="",1,0))</f>
        <v>#NAME?</v>
      </c>
      <c r="BE541" s="202" t="e" cm="1">
        <f t="array" ref="BE541">IF(CNGE_2024_M3_Secc1!$AO$111=CNGE_2024_M3_Secc1!$AQ$111,O,IF(CNGE_2024_M3_Secc1!R210="",1,0))</f>
        <v>#NAME?</v>
      </c>
      <c r="BF541" s="202" t="e" cm="1">
        <f t="array" ref="BF541">IF(CNGE_2024_M3_Secc1!$AO$111=CNGE_2024_M3_Secc1!$AQ$111,O,IF(CNGE_2024_M3_Secc1!S210="",1,0))</f>
        <v>#NAME?</v>
      </c>
      <c r="BG541" s="202" t="e" cm="1">
        <f t="array" ref="BG541">IF(CNGE_2024_M3_Secc1!$AO$111=CNGE_2024_M3_Secc1!$AQ$111,O,IF(CNGE_2024_M3_Secc1!T210="",1,0))</f>
        <v>#NAME?</v>
      </c>
      <c r="BH541" s="202" t="e" cm="1">
        <f t="array" ref="BH541">IF(CNGE_2024_M3_Secc1!$AO$111=CNGE_2024_M3_Secc1!$AQ$111,O,IF(CNGE_2024_M3_Secc1!U210="",1,0))</f>
        <v>#NAME?</v>
      </c>
      <c r="BI541" s="202" t="e" cm="1">
        <f t="array" ref="BI541">IF(CNGE_2024_M3_Secc1!$AO$111=CNGE_2024_M3_Secc1!$AQ$111,O,IF(CNGE_2024_M3_Secc1!V210="",1,0))</f>
        <v>#NAME?</v>
      </c>
      <c r="BJ541" s="202" t="e" cm="1">
        <f t="array" ref="BJ541">IF(CNGE_2024_M3_Secc1!$AO$111=CNGE_2024_M3_Secc1!$AQ$111,O,IF(CNGE_2024_M3_Secc1!W210="",1,0))</f>
        <v>#NAME?</v>
      </c>
      <c r="BK541" s="202" t="e" cm="1">
        <f t="array" ref="BK541">IF(CNGE_2024_M3_Secc1!$AO$111=CNGE_2024_M3_Secc1!$AQ$111,O,IF(CNGE_2024_M3_Secc1!X210="",1,0))</f>
        <v>#NAME?</v>
      </c>
      <c r="BL541" s="202" t="e" cm="1">
        <f t="array" ref="BL541">IF(CNGE_2024_M3_Secc1!$AO$111=CNGE_2024_M3_Secc1!$AQ$111,O,IF(CNGE_2024_M3_Secc1!Y210="",1,0))</f>
        <v>#NAME?</v>
      </c>
      <c r="BM541" s="202" t="e" cm="1">
        <f t="array" ref="BM541">IF(CNGE_2024_M3_Secc1!$AO$111=CNGE_2024_M3_Secc1!$AQ$111,O,IF(CNGE_2024_M3_Secc1!Z210="",1,0))</f>
        <v>#NAME?</v>
      </c>
      <c r="BN541" s="202" t="e" cm="1">
        <f t="array" ref="BN541">IF(CNGE_2024_M3_Secc1!$AO$111=CNGE_2024_M3_Secc1!$AQ$111,O,IF(CNGE_2024_M3_Secc1!AA210="",1,0))</f>
        <v>#NAME?</v>
      </c>
      <c r="BO541" s="202" t="e" cm="1">
        <f t="array" ref="BO541">IF(CNGE_2024_M3_Secc1!$AO$111=CNGE_2024_M3_Secc1!$AQ$111,O,IF(CNGE_2024_M3_Secc1!AB210="",1,0))</f>
        <v>#NAME?</v>
      </c>
      <c r="BP541" s="202" t="e" cm="1">
        <f t="array" ref="BP541">IF(CNGE_2024_M3_Secc1!$AO$111=CNGE_2024_M3_Secc1!$AQ$111,O,IF(CNGE_2024_M3_Secc1!AC210="",1,0))</f>
        <v>#NAME?</v>
      </c>
      <c r="BQ541" s="202" t="e" cm="1">
        <f t="array" ref="BQ541">IF(CNGE_2024_M3_Secc1!$AO$111=CNGE_2024_M3_Secc1!$AQ$111,O,IF(CNGE_2024_M3_Secc1!AD210="",1,0))</f>
        <v>#NAME?</v>
      </c>
      <c r="BZ541" s="202">
        <f>IF($AH$96=$AJ$96,0,
IF(OR(AND($BS$145="NS",I541&lt;&gt;"NA",OR(I541="NS",I541=0)),AND($BS$145="NA",I541&lt;&gt;"NS",OR(I541="NA",I541=0))),0,
IF(OR(AND($BS$145&lt;&gt;"NS",$BS$145&lt;&gt;"NA",I541&lt;&gt;"NS",I541&lt;&gt;"NA",I541&gt;$BS$145),
AND(I541&gt;0,OR($BS$145="NS",$BS$145="NA")),
AND($BS$145&lt;&gt;"NS",$BS$145&lt;&gt;"NA",$BS$145&gt;=0,I541="NA"),
AND($BS$145&lt;&gt;"NS",$BS$145&lt;&gt;"NA",$BS$145=0,I541="NS")),1,0)))</f>
        <v>0</v>
      </c>
      <c r="CA541" s="202">
        <f t="shared" ref="CA541" si="1755">IF($AH$96=$AJ$96,0,
IF(OR(AND($BS$145="NS",J541&lt;&gt;"NA",OR(J541="NS",J541=0)),AND($BS$145="NA",J541&lt;&gt;"NS",OR(J541="NA",J541=0))),0,
IF(OR(AND($BS$145&lt;&gt;"NS",$BS$145&lt;&gt;"NA",J541&lt;&gt;"NS",J541&lt;&gt;"NA",J541&gt;$BS$145),
AND(J541&gt;0,OR($BS$145="NS",$BS$145="NA")),
AND($BS$145&lt;&gt;"NS",$BS$145&lt;&gt;"NA",$BS$145&gt;=0,J541="NA"),
AND($BS$145&lt;&gt;"NS",$BS$145&lt;&gt;"NA",$BS$145=0,J541="NS")),1,0)))</f>
        <v>0</v>
      </c>
      <c r="CB541" s="202">
        <f t="shared" ref="CB541" si="1756">IF($AH$96=$AJ$96,0,
IF(OR(AND($BS$145="NS",K541&lt;&gt;"NA",OR(K541="NS",K541=0)),AND($BS$145="NA",K541&lt;&gt;"NS",OR(K541="NA",K541=0))),0,
IF(OR(AND($BS$145&lt;&gt;"NS",$BS$145&lt;&gt;"NA",K541&lt;&gt;"NS",K541&lt;&gt;"NA",K541&gt;$BS$145),
AND(K541&gt;0,OR($BS$145="NS",$BS$145="NA")),
AND($BS$145&lt;&gt;"NS",$BS$145&lt;&gt;"NA",$BS$145&gt;=0,K541="NA"),
AND($BS$145&lt;&gt;"NS",$BS$145&lt;&gt;"NA",$BS$145=0,K541="NS")),1,0)))</f>
        <v>0</v>
      </c>
      <c r="CC541" s="202">
        <f t="shared" ref="CC541" si="1757">IF($AH$96=$AJ$96,0,
IF(OR(AND($BS$145="NS",L541&lt;&gt;"NA",OR(L541="NS",L541=0)),AND($BS$145="NA",L541&lt;&gt;"NS",OR(L541="NA",L541=0))),0,
IF(OR(AND($BS$145&lt;&gt;"NS",$BS$145&lt;&gt;"NA",L541&lt;&gt;"NS",L541&lt;&gt;"NA",L541&gt;$BS$145),
AND(L541&gt;0,OR($BS$145="NS",$BS$145="NA")),
AND($BS$145&lt;&gt;"NS",$BS$145&lt;&gt;"NA",$BS$145&gt;=0,L541="NA"),
AND($BS$145&lt;&gt;"NS",$BS$145&lt;&gt;"NA",$BS$145=0,L541="NS")),1,0)))</f>
        <v>0</v>
      </c>
      <c r="CD541" s="202">
        <f t="shared" ref="CD541" si="1758">IF($AH$96=$AJ$96,0,
IF(OR(AND($BS$145="NS",M541&lt;&gt;"NA",OR(M541="NS",M541=0)),AND($BS$145="NA",M541&lt;&gt;"NS",OR(M541="NA",M541=0))),0,
IF(OR(AND($BS$145&lt;&gt;"NS",$BS$145&lt;&gt;"NA",M541&lt;&gt;"NS",M541&lt;&gt;"NA",M541&gt;$BS$145),
AND(M541&gt;0,OR($BS$145="NS",$BS$145="NA")),
AND($BS$145&lt;&gt;"NS",$BS$145&lt;&gt;"NA",$BS$145&gt;=0,M541="NA"),
AND($BS$145&lt;&gt;"NS",$BS$145&lt;&gt;"NA",$BS$145=0,M541="NS")),1,0)))</f>
        <v>0</v>
      </c>
      <c r="CE541" s="202">
        <f t="shared" ref="CE541" si="1759">IF($AH$96=$AJ$96,0,
IF(OR(AND($BS$145="NS",N541&lt;&gt;"NA",OR(N541="NS",N541=0)),AND($BS$145="NA",N541&lt;&gt;"NS",OR(N541="NA",N541=0))),0,
IF(OR(AND($BS$145&lt;&gt;"NS",$BS$145&lt;&gt;"NA",N541&lt;&gt;"NS",N541&lt;&gt;"NA",N541&gt;$BS$145),
AND(N541&gt;0,OR($BS$145="NS",$BS$145="NA")),
AND($BS$145&lt;&gt;"NS",$BS$145&lt;&gt;"NA",$BS$145&gt;=0,N541="NA"),
AND($BS$145&lt;&gt;"NS",$BS$145&lt;&gt;"NA",$BS$145=0,N541="NS")),1,0)))</f>
        <v>0</v>
      </c>
      <c r="CF541" s="202">
        <f t="shared" ref="CF541" si="1760">IF($AH$96=$AJ$96,0,
IF(OR(AND($BS$145="NS",O541&lt;&gt;"NA",OR(O541="NS",O541=0)),AND($BS$145="NA",O541&lt;&gt;"NS",OR(O541="NA",O541=0))),0,
IF(OR(AND($BS$145&lt;&gt;"NS",$BS$145&lt;&gt;"NA",O541&lt;&gt;"NS",O541&lt;&gt;"NA",O541&gt;$BS$145),
AND(O541&gt;0,OR($BS$145="NS",$BS$145="NA")),
AND($BS$145&lt;&gt;"NS",$BS$145&lt;&gt;"NA",$BS$145&gt;=0,O541="NA"),
AND($BS$145&lt;&gt;"NS",$BS$145&lt;&gt;"NA",$BS$145=0,O541="NS")),1,0)))</f>
        <v>0</v>
      </c>
      <c r="CG541" s="202">
        <f t="shared" ref="CG541" si="1761">IF($AH$96=$AJ$96,0,
IF(OR(AND($BS$145="NS",P541&lt;&gt;"NA",OR(P541="NS",P541=0)),AND($BS$145="NA",P541&lt;&gt;"NS",OR(P541="NA",P541=0))),0,
IF(OR(AND($BS$145&lt;&gt;"NS",$BS$145&lt;&gt;"NA",P541&lt;&gt;"NS",P541&lt;&gt;"NA",P541&gt;$BS$145),
AND(P541&gt;0,OR($BS$145="NS",$BS$145="NA")),
AND($BS$145&lt;&gt;"NS",$BS$145&lt;&gt;"NA",$BS$145&gt;=0,P541="NA"),
AND($BS$145&lt;&gt;"NS",$BS$145&lt;&gt;"NA",$BS$145=0,P541="NS")),1,0)))</f>
        <v>0</v>
      </c>
      <c r="CH541" s="202">
        <f t="shared" ref="CH541" si="1762">IF($AH$96=$AJ$96,0,
IF(OR(AND($BS$145="NS",Q541&lt;&gt;"NA",OR(Q541="NS",Q541=0)),AND($BS$145="NA",Q541&lt;&gt;"NS",OR(Q541="NA",Q541=0))),0,
IF(OR(AND($BS$145&lt;&gt;"NS",$BS$145&lt;&gt;"NA",Q541&lt;&gt;"NS",Q541&lt;&gt;"NA",Q541&gt;$BS$145),
AND(Q541&gt;0,OR($BS$145="NS",$BS$145="NA")),
AND($BS$145&lt;&gt;"NS",$BS$145&lt;&gt;"NA",$BS$145&gt;=0,Q541="NA"),
AND($BS$145&lt;&gt;"NS",$BS$145&lt;&gt;"NA",$BS$145=0,Q541="NS")),1,0)))</f>
        <v>0</v>
      </c>
      <c r="CI541" s="202">
        <f t="shared" ref="CI541" si="1763">IF($AH$96=$AJ$96,0,
IF(OR(AND($BS$145="NS",R541&lt;&gt;"NA",OR(R541="NS",R541=0)),AND($BS$145="NA",R541&lt;&gt;"NS",OR(R541="NA",R541=0))),0,
IF(OR(AND($BS$145&lt;&gt;"NS",$BS$145&lt;&gt;"NA",R541&lt;&gt;"NS",R541&lt;&gt;"NA",R541&gt;$BS$145),
AND(R541&gt;0,OR($BS$145="NS",$BS$145="NA")),
AND($BS$145&lt;&gt;"NS",$BS$145&lt;&gt;"NA",$BS$145&gt;=0,R541="NA"),
AND($BS$145&lt;&gt;"NS",$BS$145&lt;&gt;"NA",$BS$145=0,R541="NS")),1,0)))</f>
        <v>0</v>
      </c>
      <c r="CJ541" s="202">
        <f t="shared" ref="CJ541" si="1764">IF($AH$96=$AJ$96,0,
IF(OR(AND($BS$145="NS",S541&lt;&gt;"NA",OR(S541="NS",S541=0)),AND($BS$145="NA",S541&lt;&gt;"NS",OR(S541="NA",S541=0))),0,
IF(OR(AND($BS$145&lt;&gt;"NS",$BS$145&lt;&gt;"NA",S541&lt;&gt;"NS",S541&lt;&gt;"NA",S541&gt;$BS$145),
AND(S541&gt;0,OR($BS$145="NS",$BS$145="NA")),
AND($BS$145&lt;&gt;"NS",$BS$145&lt;&gt;"NA",$BS$145&gt;=0,S541="NA"),
AND($BS$145&lt;&gt;"NS",$BS$145&lt;&gt;"NA",$BS$145=0,S541="NS")),1,0)))</f>
        <v>0</v>
      </c>
      <c r="CK541" s="202">
        <f t="shared" ref="CK541" si="1765">IF($AH$96=$AJ$96,0,
IF(OR(AND($BS$145="NS",T541&lt;&gt;"NA",OR(T541="NS",T541=0)),AND($BS$145="NA",T541&lt;&gt;"NS",OR(T541="NA",T541=0))),0,
IF(OR(AND($BS$145&lt;&gt;"NS",$BS$145&lt;&gt;"NA",T541&lt;&gt;"NS",T541&lt;&gt;"NA",T541&gt;$BS$145),
AND(T541&gt;0,OR($BS$145="NS",$BS$145="NA")),
AND($BS$145&lt;&gt;"NS",$BS$145&lt;&gt;"NA",$BS$145&gt;=0,T541="NA"),
AND($BS$145&lt;&gt;"NS",$BS$145&lt;&gt;"NA",$BS$145=0,T541="NS")),1,0)))</f>
        <v>0</v>
      </c>
      <c r="CL541" s="202">
        <f t="shared" ref="CL541" si="1766">IF($AH$96=$AJ$96,0,
IF(OR(AND($BS$145="NS",U541&lt;&gt;"NA",OR(U541="NS",U541=0)),AND($BS$145="NA",U541&lt;&gt;"NS",OR(U541="NA",U541=0))),0,
IF(OR(AND($BS$145&lt;&gt;"NS",$BS$145&lt;&gt;"NA",U541&lt;&gt;"NS",U541&lt;&gt;"NA",U541&gt;$BS$145),
AND(U541&gt;0,OR($BS$145="NS",$BS$145="NA")),
AND($BS$145&lt;&gt;"NS",$BS$145&lt;&gt;"NA",$BS$145&gt;=0,U541="NA"),
AND($BS$145&lt;&gt;"NS",$BS$145&lt;&gt;"NA",$BS$145=0,U541="NS")),1,0)))</f>
        <v>0</v>
      </c>
      <c r="CM541" s="202">
        <f t="shared" ref="CM541" si="1767">IF($AH$96=$AJ$96,0,
IF(OR(AND($BS$145="NS",V541&lt;&gt;"NA",OR(V541="NS",V541=0)),AND($BS$145="NA",V541&lt;&gt;"NS",OR(V541="NA",V541=0))),0,
IF(OR(AND($BS$145&lt;&gt;"NS",$BS$145&lt;&gt;"NA",V541&lt;&gt;"NS",V541&lt;&gt;"NA",V541&gt;$BS$145),
AND(V541&gt;0,OR($BS$145="NS",$BS$145="NA")),
AND($BS$145&lt;&gt;"NS",$BS$145&lt;&gt;"NA",$BS$145&gt;=0,V541="NA"),
AND($BS$145&lt;&gt;"NS",$BS$145&lt;&gt;"NA",$BS$145=0,V541="NS")),1,0)))</f>
        <v>0</v>
      </c>
      <c r="CN541" s="202">
        <f t="shared" ref="CN541" si="1768">IF($AH$96=$AJ$96,0,
IF(OR(AND($BS$145="NS",W541&lt;&gt;"NA",OR(W541="NS",W541=0)),AND($BS$145="NA",W541&lt;&gt;"NS",OR(W541="NA",W541=0))),0,
IF(OR(AND($BS$145&lt;&gt;"NS",$BS$145&lt;&gt;"NA",W541&lt;&gt;"NS",W541&lt;&gt;"NA",W541&gt;$BS$145),
AND(W541&gt;0,OR($BS$145="NS",$BS$145="NA")),
AND($BS$145&lt;&gt;"NS",$BS$145&lt;&gt;"NA",$BS$145&gt;=0,W541="NA"),
AND($BS$145&lt;&gt;"NS",$BS$145&lt;&gt;"NA",$BS$145=0,W541="NS")),1,0)))</f>
        <v>0</v>
      </c>
      <c r="CO541" s="202">
        <f t="shared" ref="CO541" si="1769">IF($AH$96=$AJ$96,0,
IF(OR(AND($BS$145="NS",X541&lt;&gt;"NA",OR(X541="NS",X541=0)),AND($BS$145="NA",X541&lt;&gt;"NS",OR(X541="NA",X541=0))),0,
IF(OR(AND($BS$145&lt;&gt;"NS",$BS$145&lt;&gt;"NA",X541&lt;&gt;"NS",X541&lt;&gt;"NA",X541&gt;$BS$145),
AND(X541&gt;0,OR($BS$145="NS",$BS$145="NA")),
AND($BS$145&lt;&gt;"NS",$BS$145&lt;&gt;"NA",$BS$145&gt;=0,X541="NA"),
AND($BS$145&lt;&gt;"NS",$BS$145&lt;&gt;"NA",$BS$145=0,X541="NS")),1,0)))</f>
        <v>0</v>
      </c>
      <c r="CP541" s="202">
        <f t="shared" ref="CP541" si="1770">IF($AH$96=$AJ$96,0,
IF(OR(AND($BS$145="NS",Y541&lt;&gt;"NA",OR(Y541="NS",Y541=0)),AND($BS$145="NA",Y541&lt;&gt;"NS",OR(Y541="NA",Y541=0))),0,
IF(OR(AND($BS$145&lt;&gt;"NS",$BS$145&lt;&gt;"NA",Y541&lt;&gt;"NS",Y541&lt;&gt;"NA",Y541&gt;$BS$145),
AND(Y541&gt;0,OR($BS$145="NS",$BS$145="NA")),
AND($BS$145&lt;&gt;"NS",$BS$145&lt;&gt;"NA",$BS$145&gt;=0,Y541="NA"),
AND($BS$145&lt;&gt;"NS",$BS$145&lt;&gt;"NA",$BS$145=0,Y541="NS")),1,0)))</f>
        <v>0</v>
      </c>
      <c r="CQ541" s="202">
        <f t="shared" ref="CQ541" si="1771">IF($AH$96=$AJ$96,0,
IF(OR(AND($BS$145="NS",Z541&lt;&gt;"NA",OR(Z541="NS",Z541=0)),AND($BS$145="NA",Z541&lt;&gt;"NS",OR(Z541="NA",Z541=0))),0,
IF(OR(AND($BS$145&lt;&gt;"NS",$BS$145&lt;&gt;"NA",Z541&lt;&gt;"NS",Z541&lt;&gt;"NA",Z541&gt;$BS$145),
AND(Z541&gt;0,OR($BS$145="NS",$BS$145="NA")),
AND($BS$145&lt;&gt;"NS",$BS$145&lt;&gt;"NA",$BS$145&gt;=0,Z541="NA"),
AND($BS$145&lt;&gt;"NS",$BS$145&lt;&gt;"NA",$BS$145=0,Z541="NS")),1,0)))</f>
        <v>0</v>
      </c>
      <c r="CR541" s="202">
        <f t="shared" ref="CR541" si="1772">IF($AH$96=$AJ$96,0,
IF(OR(AND($BS$145="NS",AA541&lt;&gt;"NA",OR(AA541="NS",AA541=0)),AND($BS$145="NA",AA541&lt;&gt;"NS",OR(AA541="NA",AA541=0))),0,
IF(OR(AND($BS$145&lt;&gt;"NS",$BS$145&lt;&gt;"NA",AA541&lt;&gt;"NS",AA541&lt;&gt;"NA",AA541&gt;$BS$145),
AND(AA541&gt;0,OR($BS$145="NS",$BS$145="NA")),
AND($BS$145&lt;&gt;"NS",$BS$145&lt;&gt;"NA",$BS$145&gt;=0,AA541="NA"),
AND($BS$145&lt;&gt;"NS",$BS$145&lt;&gt;"NA",$BS$145=0,AA541="NS")),1,0)))</f>
        <v>0</v>
      </c>
      <c r="CS541" s="202">
        <f t="shared" ref="CS541" si="1773">IF($AH$96=$AJ$96,0,
IF(OR(AND($BS$145="NS",AB541&lt;&gt;"NA",OR(AB541="NS",AB541=0)),AND($BS$145="NA",AB541&lt;&gt;"NS",OR(AB541="NA",AB541=0))),0,
IF(OR(AND($BS$145&lt;&gt;"NS",$BS$145&lt;&gt;"NA",AB541&lt;&gt;"NS",AB541&lt;&gt;"NA",AB541&gt;$BS$145),
AND(AB541&gt;0,OR($BS$145="NS",$BS$145="NA")),
AND($BS$145&lt;&gt;"NS",$BS$145&lt;&gt;"NA",$BS$145&gt;=0,AB541="NA"),
AND($BS$145&lt;&gt;"NS",$BS$145&lt;&gt;"NA",$BS$145=0,AB541="NS")),1,0)))</f>
        <v>0</v>
      </c>
      <c r="CT541" s="202">
        <f t="shared" ref="CT541" si="1774">IF($AH$96=$AJ$96,0,
IF(OR(AND($BS$145="NS",AC541&lt;&gt;"NA",OR(AC541="NS",AC541=0)),AND($BS$145="NA",AC541&lt;&gt;"NS",OR(AC541="NA",AC541=0))),0,
IF(OR(AND($BS$145&lt;&gt;"NS",$BS$145&lt;&gt;"NA",AC541&lt;&gt;"NS",AC541&lt;&gt;"NA",AC541&gt;$BS$145),
AND(AC541&gt;0,OR($BS$145="NS",$BS$145="NA")),
AND($BS$145&lt;&gt;"NS",$BS$145&lt;&gt;"NA",$BS$145&gt;=0,AC541="NA"),
AND($BS$145&lt;&gt;"NS",$BS$145&lt;&gt;"NA",$BS$145=0,AC541="NS")),1,0)))</f>
        <v>0</v>
      </c>
      <c r="CU541" s="202">
        <f t="shared" ref="CU541" si="1775">IF($AH$96=$AJ$96,0,
IF(OR(AND($BS$145="NS",AD541&lt;&gt;"NA",OR(AD541="NS",AD541=0)),AND($BS$145="NA",AD541&lt;&gt;"NS",OR(AD541="NA",AD541=0))),0,
IF(OR(AND($BS$145&lt;&gt;"NS",$BS$145&lt;&gt;"NA",AD541&lt;&gt;"NS",AD541&lt;&gt;"NA",AD541&gt;$BS$145),
AND(AD541&gt;0,OR($BS$145="NS",$BS$145="NA")),
AND($BS$145&lt;&gt;"NS",$BS$145&lt;&gt;"NA",$BS$145&gt;=0,AD541="NA"),
AND($BS$145&lt;&gt;"NS",$BS$145&lt;&gt;"NA",$BS$145=0,AD541="NS")),1,0)))</f>
        <v>0</v>
      </c>
      <c r="CY541" s="563">
        <f t="shared" si="935"/>
        <v>0</v>
      </c>
      <c r="CZ541" s="563"/>
    </row>
    <row r="542" spans="1:104" s="211" customFormat="1" ht="15" customHeight="1">
      <c r="A542" s="18"/>
      <c r="B542" s="51"/>
      <c r="C542" s="48" t="s">
        <v>5110</v>
      </c>
      <c r="D542" s="580" t="str">
        <f>IF(CNGE_2024_M3_Secc1!D93="","",CNGE_2024_M3_Secc1!D93)</f>
        <v/>
      </c>
      <c r="E542" s="580"/>
      <c r="F542" s="580"/>
      <c r="G542" s="580"/>
      <c r="H542" s="580"/>
      <c r="I542" s="103"/>
      <c r="J542" s="103"/>
      <c r="K542" s="103"/>
      <c r="L542" s="103"/>
      <c r="M542" s="103"/>
      <c r="N542" s="103"/>
      <c r="O542" s="103"/>
      <c r="P542" s="103"/>
      <c r="Q542" s="103"/>
      <c r="R542" s="103"/>
      <c r="S542" s="103"/>
      <c r="T542" s="103"/>
      <c r="U542" s="103"/>
      <c r="V542" s="103"/>
      <c r="W542" s="103"/>
      <c r="X542" s="103"/>
      <c r="Y542" s="103"/>
      <c r="Z542" s="103"/>
      <c r="AA542" s="103"/>
      <c r="AB542" s="103"/>
      <c r="AC542" s="103"/>
      <c r="AD542" s="103"/>
      <c r="AE542" s="213"/>
      <c r="AF542" s="210"/>
      <c r="AV542" s="202" t="e" cm="1">
        <f t="array" ref="AV542">IF(CNGE_2024_M3_Secc1!$AO$111=CNGE_2024_M3_Secc1!$AQ$111,O,IF(CNGE_2024_M3_Secc1!I211="",1,0))</f>
        <v>#NAME?</v>
      </c>
      <c r="AW542" s="202" t="e" cm="1">
        <f t="array" ref="AW542">IF(CNGE_2024_M3_Secc1!$AO$111=CNGE_2024_M3_Secc1!$AQ$111,O,IF(CNGE_2024_M3_Secc1!J211="",1,0))</f>
        <v>#NAME?</v>
      </c>
      <c r="AX542" s="202" t="e" cm="1">
        <f t="array" ref="AX542">IF(CNGE_2024_M3_Secc1!$AO$111=CNGE_2024_M3_Secc1!$AQ$111,O,IF(CNGE_2024_M3_Secc1!K211="",1,0))</f>
        <v>#NAME?</v>
      </c>
      <c r="AY542" s="202" t="e" cm="1">
        <f t="array" ref="AY542">IF(CNGE_2024_M3_Secc1!$AO$111=CNGE_2024_M3_Secc1!$AQ$111,O,IF(CNGE_2024_M3_Secc1!L211="",1,0))</f>
        <v>#NAME?</v>
      </c>
      <c r="AZ542" s="202" t="e" cm="1">
        <f t="array" ref="AZ542">IF(CNGE_2024_M3_Secc1!$AO$111=CNGE_2024_M3_Secc1!$AQ$111,O,IF(CNGE_2024_M3_Secc1!M211="",1,0))</f>
        <v>#NAME?</v>
      </c>
      <c r="BA542" s="202" t="e" cm="1">
        <f t="array" ref="BA542">IF(CNGE_2024_M3_Secc1!$AO$111=CNGE_2024_M3_Secc1!$AQ$111,O,IF(CNGE_2024_M3_Secc1!N211="",1,0))</f>
        <v>#NAME?</v>
      </c>
      <c r="BB542" s="202" t="e" cm="1">
        <f t="array" ref="BB542">IF(CNGE_2024_M3_Secc1!$AO$111=CNGE_2024_M3_Secc1!$AQ$111,O,IF(CNGE_2024_M3_Secc1!O211="",1,0))</f>
        <v>#NAME?</v>
      </c>
      <c r="BC542" s="202" t="e" cm="1">
        <f t="array" ref="BC542">IF(CNGE_2024_M3_Secc1!$AO$111=CNGE_2024_M3_Secc1!$AQ$111,O,IF(CNGE_2024_M3_Secc1!P211="",1,0))</f>
        <v>#NAME?</v>
      </c>
      <c r="BD542" s="202" t="e" cm="1">
        <f t="array" ref="BD542">IF(CNGE_2024_M3_Secc1!$AO$111=CNGE_2024_M3_Secc1!$AQ$111,O,IF(CNGE_2024_M3_Secc1!Q211="",1,0))</f>
        <v>#NAME?</v>
      </c>
      <c r="BE542" s="202" t="e" cm="1">
        <f t="array" ref="BE542">IF(CNGE_2024_M3_Secc1!$AO$111=CNGE_2024_M3_Secc1!$AQ$111,O,IF(CNGE_2024_M3_Secc1!R211="",1,0))</f>
        <v>#NAME?</v>
      </c>
      <c r="BF542" s="202" t="e" cm="1">
        <f t="array" ref="BF542">IF(CNGE_2024_M3_Secc1!$AO$111=CNGE_2024_M3_Secc1!$AQ$111,O,IF(CNGE_2024_M3_Secc1!S211="",1,0))</f>
        <v>#NAME?</v>
      </c>
      <c r="BG542" s="202" t="e" cm="1">
        <f t="array" ref="BG542">IF(CNGE_2024_M3_Secc1!$AO$111=CNGE_2024_M3_Secc1!$AQ$111,O,IF(CNGE_2024_M3_Secc1!T211="",1,0))</f>
        <v>#NAME?</v>
      </c>
      <c r="BH542" s="202" t="e" cm="1">
        <f t="array" ref="BH542">IF(CNGE_2024_M3_Secc1!$AO$111=CNGE_2024_M3_Secc1!$AQ$111,O,IF(CNGE_2024_M3_Secc1!U211="",1,0))</f>
        <v>#NAME?</v>
      </c>
      <c r="BI542" s="202" t="e" cm="1">
        <f t="array" ref="BI542">IF(CNGE_2024_M3_Secc1!$AO$111=CNGE_2024_M3_Secc1!$AQ$111,O,IF(CNGE_2024_M3_Secc1!V211="",1,0))</f>
        <v>#NAME?</v>
      </c>
      <c r="BJ542" s="202" t="e" cm="1">
        <f t="array" ref="BJ542">IF(CNGE_2024_M3_Secc1!$AO$111=CNGE_2024_M3_Secc1!$AQ$111,O,IF(CNGE_2024_M3_Secc1!W211="",1,0))</f>
        <v>#NAME?</v>
      </c>
      <c r="BK542" s="202" t="e" cm="1">
        <f t="array" ref="BK542">IF(CNGE_2024_M3_Secc1!$AO$111=CNGE_2024_M3_Secc1!$AQ$111,O,IF(CNGE_2024_M3_Secc1!X211="",1,0))</f>
        <v>#NAME?</v>
      </c>
      <c r="BL542" s="202" t="e" cm="1">
        <f t="array" ref="BL542">IF(CNGE_2024_M3_Secc1!$AO$111=CNGE_2024_M3_Secc1!$AQ$111,O,IF(CNGE_2024_M3_Secc1!Y211="",1,0))</f>
        <v>#NAME?</v>
      </c>
      <c r="BM542" s="202" t="e" cm="1">
        <f t="array" ref="BM542">IF(CNGE_2024_M3_Secc1!$AO$111=CNGE_2024_M3_Secc1!$AQ$111,O,IF(CNGE_2024_M3_Secc1!Z211="",1,0))</f>
        <v>#NAME?</v>
      </c>
      <c r="BN542" s="202" t="e" cm="1">
        <f t="array" ref="BN542">IF(CNGE_2024_M3_Secc1!$AO$111=CNGE_2024_M3_Secc1!$AQ$111,O,IF(CNGE_2024_M3_Secc1!AA211="",1,0))</f>
        <v>#NAME?</v>
      </c>
      <c r="BO542" s="202" t="e" cm="1">
        <f t="array" ref="BO542">IF(CNGE_2024_M3_Secc1!$AO$111=CNGE_2024_M3_Secc1!$AQ$111,O,IF(CNGE_2024_M3_Secc1!AB211="",1,0))</f>
        <v>#NAME?</v>
      </c>
      <c r="BP542" s="202" t="e" cm="1">
        <f t="array" ref="BP542">IF(CNGE_2024_M3_Secc1!$AO$111=CNGE_2024_M3_Secc1!$AQ$111,O,IF(CNGE_2024_M3_Secc1!AC211="",1,0))</f>
        <v>#NAME?</v>
      </c>
      <c r="BQ542" s="202" t="e" cm="1">
        <f t="array" ref="BQ542">IF(CNGE_2024_M3_Secc1!$AO$111=CNGE_2024_M3_Secc1!$AQ$111,O,IF(CNGE_2024_M3_Secc1!AD211="",1,0))</f>
        <v>#NAME?</v>
      </c>
      <c r="BZ542" s="202">
        <f>IF($AH$96=$AJ$96,0,
IF(OR(AND($BS$146="NS",I542&lt;&gt;"NA",OR(I542="NS",I542=0)),AND($BS$146="NA",I542&lt;&gt;"NS",OR(I542="NA",I542=0))),0,
IF(OR(AND($BS$146&lt;&gt;"NS",$BS$146&lt;&gt;"NA",I542&lt;&gt;"NS",I542&lt;&gt;"NA",I542&gt;$BS$146),
AND(I542&gt;0,OR($BS$146="NS",$BS$146="NA")),
AND($BS$146&lt;&gt;"NS",$BS$146&lt;&gt;"NA",$BS$146&gt;=0,I542="NA"),
AND($BS$146&lt;&gt;"NS",$BS$146&lt;&gt;"NA",$BS$146=0,I542="NS")),1,0)))</f>
        <v>0</v>
      </c>
      <c r="CA542" s="202">
        <f t="shared" ref="CA542" si="1776">IF($AH$96=$AJ$96,0,
IF(OR(AND($BS$146="NS",J542&lt;&gt;"NA",OR(J542="NS",J542=0)),AND($BS$146="NA",J542&lt;&gt;"NS",OR(J542="NA",J542=0))),0,
IF(OR(AND($BS$146&lt;&gt;"NS",$BS$146&lt;&gt;"NA",J542&lt;&gt;"NS",J542&lt;&gt;"NA",J542&gt;$BS$146),
AND(J542&gt;0,OR($BS$146="NS",$BS$146="NA")),
AND($BS$146&lt;&gt;"NS",$BS$146&lt;&gt;"NA",$BS$146&gt;=0,J542="NA"),
AND($BS$146&lt;&gt;"NS",$BS$146&lt;&gt;"NA",$BS$146=0,J542="NS")),1,0)))</f>
        <v>0</v>
      </c>
      <c r="CB542" s="202">
        <f t="shared" ref="CB542" si="1777">IF($AH$96=$AJ$96,0,
IF(OR(AND($BS$146="NS",K542&lt;&gt;"NA",OR(K542="NS",K542=0)),AND($BS$146="NA",K542&lt;&gt;"NS",OR(K542="NA",K542=0))),0,
IF(OR(AND($BS$146&lt;&gt;"NS",$BS$146&lt;&gt;"NA",K542&lt;&gt;"NS",K542&lt;&gt;"NA",K542&gt;$BS$146),
AND(K542&gt;0,OR($BS$146="NS",$BS$146="NA")),
AND($BS$146&lt;&gt;"NS",$BS$146&lt;&gt;"NA",$BS$146&gt;=0,K542="NA"),
AND($BS$146&lt;&gt;"NS",$BS$146&lt;&gt;"NA",$BS$146=0,K542="NS")),1,0)))</f>
        <v>0</v>
      </c>
      <c r="CC542" s="202">
        <f t="shared" ref="CC542" si="1778">IF($AH$96=$AJ$96,0,
IF(OR(AND($BS$146="NS",L542&lt;&gt;"NA",OR(L542="NS",L542=0)),AND($BS$146="NA",L542&lt;&gt;"NS",OR(L542="NA",L542=0))),0,
IF(OR(AND($BS$146&lt;&gt;"NS",$BS$146&lt;&gt;"NA",L542&lt;&gt;"NS",L542&lt;&gt;"NA",L542&gt;$BS$146),
AND(L542&gt;0,OR($BS$146="NS",$BS$146="NA")),
AND($BS$146&lt;&gt;"NS",$BS$146&lt;&gt;"NA",$BS$146&gt;=0,L542="NA"),
AND($BS$146&lt;&gt;"NS",$BS$146&lt;&gt;"NA",$BS$146=0,L542="NS")),1,0)))</f>
        <v>0</v>
      </c>
      <c r="CD542" s="202">
        <f t="shared" ref="CD542" si="1779">IF($AH$96=$AJ$96,0,
IF(OR(AND($BS$146="NS",M542&lt;&gt;"NA",OR(M542="NS",M542=0)),AND($BS$146="NA",M542&lt;&gt;"NS",OR(M542="NA",M542=0))),0,
IF(OR(AND($BS$146&lt;&gt;"NS",$BS$146&lt;&gt;"NA",M542&lt;&gt;"NS",M542&lt;&gt;"NA",M542&gt;$BS$146),
AND(M542&gt;0,OR($BS$146="NS",$BS$146="NA")),
AND($BS$146&lt;&gt;"NS",$BS$146&lt;&gt;"NA",$BS$146&gt;=0,M542="NA"),
AND($BS$146&lt;&gt;"NS",$BS$146&lt;&gt;"NA",$BS$146=0,M542="NS")),1,0)))</f>
        <v>0</v>
      </c>
      <c r="CE542" s="202">
        <f t="shared" ref="CE542" si="1780">IF($AH$96=$AJ$96,0,
IF(OR(AND($BS$146="NS",N542&lt;&gt;"NA",OR(N542="NS",N542=0)),AND($BS$146="NA",N542&lt;&gt;"NS",OR(N542="NA",N542=0))),0,
IF(OR(AND($BS$146&lt;&gt;"NS",$BS$146&lt;&gt;"NA",N542&lt;&gt;"NS",N542&lt;&gt;"NA",N542&gt;$BS$146),
AND(N542&gt;0,OR($BS$146="NS",$BS$146="NA")),
AND($BS$146&lt;&gt;"NS",$BS$146&lt;&gt;"NA",$BS$146&gt;=0,N542="NA"),
AND($BS$146&lt;&gt;"NS",$BS$146&lt;&gt;"NA",$BS$146=0,N542="NS")),1,0)))</f>
        <v>0</v>
      </c>
      <c r="CF542" s="202">
        <f t="shared" ref="CF542" si="1781">IF($AH$96=$AJ$96,0,
IF(OR(AND($BS$146="NS",O542&lt;&gt;"NA",OR(O542="NS",O542=0)),AND($BS$146="NA",O542&lt;&gt;"NS",OR(O542="NA",O542=0))),0,
IF(OR(AND($BS$146&lt;&gt;"NS",$BS$146&lt;&gt;"NA",O542&lt;&gt;"NS",O542&lt;&gt;"NA",O542&gt;$BS$146),
AND(O542&gt;0,OR($BS$146="NS",$BS$146="NA")),
AND($BS$146&lt;&gt;"NS",$BS$146&lt;&gt;"NA",$BS$146&gt;=0,O542="NA"),
AND($BS$146&lt;&gt;"NS",$BS$146&lt;&gt;"NA",$BS$146=0,O542="NS")),1,0)))</f>
        <v>0</v>
      </c>
      <c r="CG542" s="202">
        <f t="shared" ref="CG542" si="1782">IF($AH$96=$AJ$96,0,
IF(OR(AND($BS$146="NS",P542&lt;&gt;"NA",OR(P542="NS",P542=0)),AND($BS$146="NA",P542&lt;&gt;"NS",OR(P542="NA",P542=0))),0,
IF(OR(AND($BS$146&lt;&gt;"NS",$BS$146&lt;&gt;"NA",P542&lt;&gt;"NS",P542&lt;&gt;"NA",P542&gt;$BS$146),
AND(P542&gt;0,OR($BS$146="NS",$BS$146="NA")),
AND($BS$146&lt;&gt;"NS",$BS$146&lt;&gt;"NA",$BS$146&gt;=0,P542="NA"),
AND($BS$146&lt;&gt;"NS",$BS$146&lt;&gt;"NA",$BS$146=0,P542="NS")),1,0)))</f>
        <v>0</v>
      </c>
      <c r="CH542" s="202">
        <f t="shared" ref="CH542" si="1783">IF($AH$96=$AJ$96,0,
IF(OR(AND($BS$146="NS",Q542&lt;&gt;"NA",OR(Q542="NS",Q542=0)),AND($BS$146="NA",Q542&lt;&gt;"NS",OR(Q542="NA",Q542=0))),0,
IF(OR(AND($BS$146&lt;&gt;"NS",$BS$146&lt;&gt;"NA",Q542&lt;&gt;"NS",Q542&lt;&gt;"NA",Q542&gt;$BS$146),
AND(Q542&gt;0,OR($BS$146="NS",$BS$146="NA")),
AND($BS$146&lt;&gt;"NS",$BS$146&lt;&gt;"NA",$BS$146&gt;=0,Q542="NA"),
AND($BS$146&lt;&gt;"NS",$BS$146&lt;&gt;"NA",$BS$146=0,Q542="NS")),1,0)))</f>
        <v>0</v>
      </c>
      <c r="CI542" s="202">
        <f t="shared" ref="CI542" si="1784">IF($AH$96=$AJ$96,0,
IF(OR(AND($BS$146="NS",R542&lt;&gt;"NA",OR(R542="NS",R542=0)),AND($BS$146="NA",R542&lt;&gt;"NS",OR(R542="NA",R542=0))),0,
IF(OR(AND($BS$146&lt;&gt;"NS",$BS$146&lt;&gt;"NA",R542&lt;&gt;"NS",R542&lt;&gt;"NA",R542&gt;$BS$146),
AND(R542&gt;0,OR($BS$146="NS",$BS$146="NA")),
AND($BS$146&lt;&gt;"NS",$BS$146&lt;&gt;"NA",$BS$146&gt;=0,R542="NA"),
AND($BS$146&lt;&gt;"NS",$BS$146&lt;&gt;"NA",$BS$146=0,R542="NS")),1,0)))</f>
        <v>0</v>
      </c>
      <c r="CJ542" s="202">
        <f t="shared" ref="CJ542" si="1785">IF($AH$96=$AJ$96,0,
IF(OR(AND($BS$146="NS",S542&lt;&gt;"NA",OR(S542="NS",S542=0)),AND($BS$146="NA",S542&lt;&gt;"NS",OR(S542="NA",S542=0))),0,
IF(OR(AND($BS$146&lt;&gt;"NS",$BS$146&lt;&gt;"NA",S542&lt;&gt;"NS",S542&lt;&gt;"NA",S542&gt;$BS$146),
AND(S542&gt;0,OR($BS$146="NS",$BS$146="NA")),
AND($BS$146&lt;&gt;"NS",$BS$146&lt;&gt;"NA",$BS$146&gt;=0,S542="NA"),
AND($BS$146&lt;&gt;"NS",$BS$146&lt;&gt;"NA",$BS$146=0,S542="NS")),1,0)))</f>
        <v>0</v>
      </c>
      <c r="CK542" s="202">
        <f t="shared" ref="CK542" si="1786">IF($AH$96=$AJ$96,0,
IF(OR(AND($BS$146="NS",T542&lt;&gt;"NA",OR(T542="NS",T542=0)),AND($BS$146="NA",T542&lt;&gt;"NS",OR(T542="NA",T542=0))),0,
IF(OR(AND($BS$146&lt;&gt;"NS",$BS$146&lt;&gt;"NA",T542&lt;&gt;"NS",T542&lt;&gt;"NA",T542&gt;$BS$146),
AND(T542&gt;0,OR($BS$146="NS",$BS$146="NA")),
AND($BS$146&lt;&gt;"NS",$BS$146&lt;&gt;"NA",$BS$146&gt;=0,T542="NA"),
AND($BS$146&lt;&gt;"NS",$BS$146&lt;&gt;"NA",$BS$146=0,T542="NS")),1,0)))</f>
        <v>0</v>
      </c>
      <c r="CL542" s="202">
        <f t="shared" ref="CL542" si="1787">IF($AH$96=$AJ$96,0,
IF(OR(AND($BS$146="NS",U542&lt;&gt;"NA",OR(U542="NS",U542=0)),AND($BS$146="NA",U542&lt;&gt;"NS",OR(U542="NA",U542=0))),0,
IF(OR(AND($BS$146&lt;&gt;"NS",$BS$146&lt;&gt;"NA",U542&lt;&gt;"NS",U542&lt;&gt;"NA",U542&gt;$BS$146),
AND(U542&gt;0,OR($BS$146="NS",$BS$146="NA")),
AND($BS$146&lt;&gt;"NS",$BS$146&lt;&gt;"NA",$BS$146&gt;=0,U542="NA"),
AND($BS$146&lt;&gt;"NS",$BS$146&lt;&gt;"NA",$BS$146=0,U542="NS")),1,0)))</f>
        <v>0</v>
      </c>
      <c r="CM542" s="202">
        <f t="shared" ref="CM542" si="1788">IF($AH$96=$AJ$96,0,
IF(OR(AND($BS$146="NS",V542&lt;&gt;"NA",OR(V542="NS",V542=0)),AND($BS$146="NA",V542&lt;&gt;"NS",OR(V542="NA",V542=0))),0,
IF(OR(AND($BS$146&lt;&gt;"NS",$BS$146&lt;&gt;"NA",V542&lt;&gt;"NS",V542&lt;&gt;"NA",V542&gt;$BS$146),
AND(V542&gt;0,OR($BS$146="NS",$BS$146="NA")),
AND($BS$146&lt;&gt;"NS",$BS$146&lt;&gt;"NA",$BS$146&gt;=0,V542="NA"),
AND($BS$146&lt;&gt;"NS",$BS$146&lt;&gt;"NA",$BS$146=0,V542="NS")),1,0)))</f>
        <v>0</v>
      </c>
      <c r="CN542" s="202">
        <f t="shared" ref="CN542" si="1789">IF($AH$96=$AJ$96,0,
IF(OR(AND($BS$146="NS",W542&lt;&gt;"NA",OR(W542="NS",W542=0)),AND($BS$146="NA",W542&lt;&gt;"NS",OR(W542="NA",W542=0))),0,
IF(OR(AND($BS$146&lt;&gt;"NS",$BS$146&lt;&gt;"NA",W542&lt;&gt;"NS",W542&lt;&gt;"NA",W542&gt;$BS$146),
AND(W542&gt;0,OR($BS$146="NS",$BS$146="NA")),
AND($BS$146&lt;&gt;"NS",$BS$146&lt;&gt;"NA",$BS$146&gt;=0,W542="NA"),
AND($BS$146&lt;&gt;"NS",$BS$146&lt;&gt;"NA",$BS$146=0,W542="NS")),1,0)))</f>
        <v>0</v>
      </c>
      <c r="CO542" s="202">
        <f t="shared" ref="CO542" si="1790">IF($AH$96=$AJ$96,0,
IF(OR(AND($BS$146="NS",X542&lt;&gt;"NA",OR(X542="NS",X542=0)),AND($BS$146="NA",X542&lt;&gt;"NS",OR(X542="NA",X542=0))),0,
IF(OR(AND($BS$146&lt;&gt;"NS",$BS$146&lt;&gt;"NA",X542&lt;&gt;"NS",X542&lt;&gt;"NA",X542&gt;$BS$146),
AND(X542&gt;0,OR($BS$146="NS",$BS$146="NA")),
AND($BS$146&lt;&gt;"NS",$BS$146&lt;&gt;"NA",$BS$146&gt;=0,X542="NA"),
AND($BS$146&lt;&gt;"NS",$BS$146&lt;&gt;"NA",$BS$146=0,X542="NS")),1,0)))</f>
        <v>0</v>
      </c>
      <c r="CP542" s="202">
        <f t="shared" ref="CP542" si="1791">IF($AH$96=$AJ$96,0,
IF(OR(AND($BS$146="NS",Y542&lt;&gt;"NA",OR(Y542="NS",Y542=0)),AND($BS$146="NA",Y542&lt;&gt;"NS",OR(Y542="NA",Y542=0))),0,
IF(OR(AND($BS$146&lt;&gt;"NS",$BS$146&lt;&gt;"NA",Y542&lt;&gt;"NS",Y542&lt;&gt;"NA",Y542&gt;$BS$146),
AND(Y542&gt;0,OR($BS$146="NS",$BS$146="NA")),
AND($BS$146&lt;&gt;"NS",$BS$146&lt;&gt;"NA",$BS$146&gt;=0,Y542="NA"),
AND($BS$146&lt;&gt;"NS",$BS$146&lt;&gt;"NA",$BS$146=0,Y542="NS")),1,0)))</f>
        <v>0</v>
      </c>
      <c r="CQ542" s="202">
        <f t="shared" ref="CQ542" si="1792">IF($AH$96=$AJ$96,0,
IF(OR(AND($BS$146="NS",Z542&lt;&gt;"NA",OR(Z542="NS",Z542=0)),AND($BS$146="NA",Z542&lt;&gt;"NS",OR(Z542="NA",Z542=0))),0,
IF(OR(AND($BS$146&lt;&gt;"NS",$BS$146&lt;&gt;"NA",Z542&lt;&gt;"NS",Z542&lt;&gt;"NA",Z542&gt;$BS$146),
AND(Z542&gt;0,OR($BS$146="NS",$BS$146="NA")),
AND($BS$146&lt;&gt;"NS",$BS$146&lt;&gt;"NA",$BS$146&gt;=0,Z542="NA"),
AND($BS$146&lt;&gt;"NS",$BS$146&lt;&gt;"NA",$BS$146=0,Z542="NS")),1,0)))</f>
        <v>0</v>
      </c>
      <c r="CR542" s="202">
        <f t="shared" ref="CR542" si="1793">IF($AH$96=$AJ$96,0,
IF(OR(AND($BS$146="NS",AA542&lt;&gt;"NA",OR(AA542="NS",AA542=0)),AND($BS$146="NA",AA542&lt;&gt;"NS",OR(AA542="NA",AA542=0))),0,
IF(OR(AND($BS$146&lt;&gt;"NS",$BS$146&lt;&gt;"NA",AA542&lt;&gt;"NS",AA542&lt;&gt;"NA",AA542&gt;$BS$146),
AND(AA542&gt;0,OR($BS$146="NS",$BS$146="NA")),
AND($BS$146&lt;&gt;"NS",$BS$146&lt;&gt;"NA",$BS$146&gt;=0,AA542="NA"),
AND($BS$146&lt;&gt;"NS",$BS$146&lt;&gt;"NA",$BS$146=0,AA542="NS")),1,0)))</f>
        <v>0</v>
      </c>
      <c r="CS542" s="202">
        <f t="shared" ref="CS542" si="1794">IF($AH$96=$AJ$96,0,
IF(OR(AND($BS$146="NS",AB542&lt;&gt;"NA",OR(AB542="NS",AB542=0)),AND($BS$146="NA",AB542&lt;&gt;"NS",OR(AB542="NA",AB542=0))),0,
IF(OR(AND($BS$146&lt;&gt;"NS",$BS$146&lt;&gt;"NA",AB542&lt;&gt;"NS",AB542&lt;&gt;"NA",AB542&gt;$BS$146),
AND(AB542&gt;0,OR($BS$146="NS",$BS$146="NA")),
AND($BS$146&lt;&gt;"NS",$BS$146&lt;&gt;"NA",$BS$146&gt;=0,AB542="NA"),
AND($BS$146&lt;&gt;"NS",$BS$146&lt;&gt;"NA",$BS$146=0,AB542="NS")),1,0)))</f>
        <v>0</v>
      </c>
      <c r="CT542" s="202">
        <f t="shared" ref="CT542" si="1795">IF($AH$96=$AJ$96,0,
IF(OR(AND($BS$146="NS",AC542&lt;&gt;"NA",OR(AC542="NS",AC542=0)),AND($BS$146="NA",AC542&lt;&gt;"NS",OR(AC542="NA",AC542=0))),0,
IF(OR(AND($BS$146&lt;&gt;"NS",$BS$146&lt;&gt;"NA",AC542&lt;&gt;"NS",AC542&lt;&gt;"NA",AC542&gt;$BS$146),
AND(AC542&gt;0,OR($BS$146="NS",$BS$146="NA")),
AND($BS$146&lt;&gt;"NS",$BS$146&lt;&gt;"NA",$BS$146&gt;=0,AC542="NA"),
AND($BS$146&lt;&gt;"NS",$BS$146&lt;&gt;"NA",$BS$146=0,AC542="NS")),1,0)))</f>
        <v>0</v>
      </c>
      <c r="CU542" s="202">
        <f t="shared" ref="CU542" si="1796">IF($AH$96=$AJ$96,0,
IF(OR(AND($BS$146="NS",AD542&lt;&gt;"NA",OR(AD542="NS",AD542=0)),AND($BS$146="NA",AD542&lt;&gt;"NS",OR(AD542="NA",AD542=0))),0,
IF(OR(AND($BS$146&lt;&gt;"NS",$BS$146&lt;&gt;"NA",AD542&lt;&gt;"NS",AD542&lt;&gt;"NA",AD542&gt;$BS$146),
AND(AD542&gt;0,OR($BS$146="NS",$BS$146="NA")),
AND($BS$146&lt;&gt;"NS",$BS$146&lt;&gt;"NA",$BS$146&gt;=0,AD542="NA"),
AND($BS$146&lt;&gt;"NS",$BS$146&lt;&gt;"NA",$BS$146=0,AD542="NS")),1,0)))</f>
        <v>0</v>
      </c>
      <c r="CY542" s="563">
        <f t="shared" si="935"/>
        <v>0</v>
      </c>
      <c r="CZ542" s="563"/>
    </row>
    <row r="543" spans="1:104" s="211" customFormat="1" ht="15" customHeight="1">
      <c r="A543" s="18"/>
      <c r="B543" s="51"/>
      <c r="C543" s="48" t="s">
        <v>5111</v>
      </c>
      <c r="D543" s="580" t="str">
        <f>IF(CNGE_2024_M3_Secc1!D94="","",CNGE_2024_M3_Secc1!D94)</f>
        <v/>
      </c>
      <c r="E543" s="580"/>
      <c r="F543" s="580"/>
      <c r="G543" s="580"/>
      <c r="H543" s="580"/>
      <c r="I543" s="103"/>
      <c r="J543" s="103"/>
      <c r="K543" s="103"/>
      <c r="L543" s="103"/>
      <c r="M543" s="103"/>
      <c r="N543" s="103"/>
      <c r="O543" s="103"/>
      <c r="P543" s="103"/>
      <c r="Q543" s="103"/>
      <c r="R543" s="103"/>
      <c r="S543" s="103"/>
      <c r="T543" s="103"/>
      <c r="U543" s="103"/>
      <c r="V543" s="103"/>
      <c r="W543" s="103"/>
      <c r="X543" s="103"/>
      <c r="Y543" s="103"/>
      <c r="Z543" s="103"/>
      <c r="AA543" s="103"/>
      <c r="AB543" s="103"/>
      <c r="AC543" s="103"/>
      <c r="AD543" s="103"/>
      <c r="AE543" s="213"/>
      <c r="AF543" s="210"/>
      <c r="AV543" s="202" t="e" cm="1">
        <f t="array" ref="AV543">IF(CNGE_2024_M3_Secc1!$AO$111=CNGE_2024_M3_Secc1!$AQ$111,O,IF(CNGE_2024_M3_Secc1!I212="",1,0))</f>
        <v>#NAME?</v>
      </c>
      <c r="AW543" s="202" t="e" cm="1">
        <f t="array" ref="AW543">IF(CNGE_2024_M3_Secc1!$AO$111=CNGE_2024_M3_Secc1!$AQ$111,O,IF(CNGE_2024_M3_Secc1!J212="",1,0))</f>
        <v>#NAME?</v>
      </c>
      <c r="AX543" s="202" t="e" cm="1">
        <f t="array" ref="AX543">IF(CNGE_2024_M3_Secc1!$AO$111=CNGE_2024_M3_Secc1!$AQ$111,O,IF(CNGE_2024_M3_Secc1!K212="",1,0))</f>
        <v>#NAME?</v>
      </c>
      <c r="AY543" s="202" t="e" cm="1">
        <f t="array" ref="AY543">IF(CNGE_2024_M3_Secc1!$AO$111=CNGE_2024_M3_Secc1!$AQ$111,O,IF(CNGE_2024_M3_Secc1!L212="",1,0))</f>
        <v>#NAME?</v>
      </c>
      <c r="AZ543" s="202" t="e" cm="1">
        <f t="array" ref="AZ543">IF(CNGE_2024_M3_Secc1!$AO$111=CNGE_2024_M3_Secc1!$AQ$111,O,IF(CNGE_2024_M3_Secc1!M212="",1,0))</f>
        <v>#NAME?</v>
      </c>
      <c r="BA543" s="202" t="e" cm="1">
        <f t="array" ref="BA543">IF(CNGE_2024_M3_Secc1!$AO$111=CNGE_2024_M3_Secc1!$AQ$111,O,IF(CNGE_2024_M3_Secc1!N212="",1,0))</f>
        <v>#NAME?</v>
      </c>
      <c r="BB543" s="202" t="e" cm="1">
        <f t="array" ref="BB543">IF(CNGE_2024_M3_Secc1!$AO$111=CNGE_2024_M3_Secc1!$AQ$111,O,IF(CNGE_2024_M3_Secc1!O212="",1,0))</f>
        <v>#NAME?</v>
      </c>
      <c r="BC543" s="202" t="e" cm="1">
        <f t="array" ref="BC543">IF(CNGE_2024_M3_Secc1!$AO$111=CNGE_2024_M3_Secc1!$AQ$111,O,IF(CNGE_2024_M3_Secc1!P212="",1,0))</f>
        <v>#NAME?</v>
      </c>
      <c r="BD543" s="202" t="e" cm="1">
        <f t="array" ref="BD543">IF(CNGE_2024_M3_Secc1!$AO$111=CNGE_2024_M3_Secc1!$AQ$111,O,IF(CNGE_2024_M3_Secc1!Q212="",1,0))</f>
        <v>#NAME?</v>
      </c>
      <c r="BE543" s="202" t="e" cm="1">
        <f t="array" ref="BE543">IF(CNGE_2024_M3_Secc1!$AO$111=CNGE_2024_M3_Secc1!$AQ$111,O,IF(CNGE_2024_M3_Secc1!R212="",1,0))</f>
        <v>#NAME?</v>
      </c>
      <c r="BF543" s="202" t="e" cm="1">
        <f t="array" ref="BF543">IF(CNGE_2024_M3_Secc1!$AO$111=CNGE_2024_M3_Secc1!$AQ$111,O,IF(CNGE_2024_M3_Secc1!S212="",1,0))</f>
        <v>#NAME?</v>
      </c>
      <c r="BG543" s="202" t="e" cm="1">
        <f t="array" ref="BG543">IF(CNGE_2024_M3_Secc1!$AO$111=CNGE_2024_M3_Secc1!$AQ$111,O,IF(CNGE_2024_M3_Secc1!T212="",1,0))</f>
        <v>#NAME?</v>
      </c>
      <c r="BH543" s="202" t="e" cm="1">
        <f t="array" ref="BH543">IF(CNGE_2024_M3_Secc1!$AO$111=CNGE_2024_M3_Secc1!$AQ$111,O,IF(CNGE_2024_M3_Secc1!U212="",1,0))</f>
        <v>#NAME?</v>
      </c>
      <c r="BI543" s="202" t="e" cm="1">
        <f t="array" ref="BI543">IF(CNGE_2024_M3_Secc1!$AO$111=CNGE_2024_M3_Secc1!$AQ$111,O,IF(CNGE_2024_M3_Secc1!V212="",1,0))</f>
        <v>#NAME?</v>
      </c>
      <c r="BJ543" s="202" t="e" cm="1">
        <f t="array" ref="BJ543">IF(CNGE_2024_M3_Secc1!$AO$111=CNGE_2024_M3_Secc1!$AQ$111,O,IF(CNGE_2024_M3_Secc1!W212="",1,0))</f>
        <v>#NAME?</v>
      </c>
      <c r="BK543" s="202" t="e" cm="1">
        <f t="array" ref="BK543">IF(CNGE_2024_M3_Secc1!$AO$111=CNGE_2024_M3_Secc1!$AQ$111,O,IF(CNGE_2024_M3_Secc1!X212="",1,0))</f>
        <v>#NAME?</v>
      </c>
      <c r="BL543" s="202" t="e" cm="1">
        <f t="array" ref="BL543">IF(CNGE_2024_M3_Secc1!$AO$111=CNGE_2024_M3_Secc1!$AQ$111,O,IF(CNGE_2024_M3_Secc1!Y212="",1,0))</f>
        <v>#NAME?</v>
      </c>
      <c r="BM543" s="202" t="e" cm="1">
        <f t="array" ref="BM543">IF(CNGE_2024_M3_Secc1!$AO$111=CNGE_2024_M3_Secc1!$AQ$111,O,IF(CNGE_2024_M3_Secc1!Z212="",1,0))</f>
        <v>#NAME?</v>
      </c>
      <c r="BN543" s="202" t="e" cm="1">
        <f t="array" ref="BN543">IF(CNGE_2024_M3_Secc1!$AO$111=CNGE_2024_M3_Secc1!$AQ$111,O,IF(CNGE_2024_M3_Secc1!AA212="",1,0))</f>
        <v>#NAME?</v>
      </c>
      <c r="BO543" s="202" t="e" cm="1">
        <f t="array" ref="BO543">IF(CNGE_2024_M3_Secc1!$AO$111=CNGE_2024_M3_Secc1!$AQ$111,O,IF(CNGE_2024_M3_Secc1!AB212="",1,0))</f>
        <v>#NAME?</v>
      </c>
      <c r="BP543" s="202" t="e" cm="1">
        <f t="array" ref="BP543">IF(CNGE_2024_M3_Secc1!$AO$111=CNGE_2024_M3_Secc1!$AQ$111,O,IF(CNGE_2024_M3_Secc1!AC212="",1,0))</f>
        <v>#NAME?</v>
      </c>
      <c r="BQ543" s="202" t="e" cm="1">
        <f t="array" ref="BQ543">IF(CNGE_2024_M3_Secc1!$AO$111=CNGE_2024_M3_Secc1!$AQ$111,O,IF(CNGE_2024_M3_Secc1!AD212="",1,0))</f>
        <v>#NAME?</v>
      </c>
      <c r="BZ543" s="202">
        <f>IF($AH$96=$AJ$96,0,
IF(OR(AND($BS$147="NS",I543&lt;&gt;"NA",OR(I543="NS",I543=0)),AND($BS$147="NA",I543&lt;&gt;"NS",OR(I543="NA",I543=0))),0,
IF(OR(AND($BS$147&lt;&gt;"NS",$BS$147&lt;&gt;"NA",I543&lt;&gt;"NS",I543&lt;&gt;"NA",I543&gt;$BS$147),
AND(I543&gt;0,OR($BS$147="NS",$BS$147="NA")),
AND($BS$147&lt;&gt;"NS",$BS$147&lt;&gt;"NA",$BS$147&gt;=0,I543="NA"),
AND($BS$147&lt;&gt;"NS",$BS$147&lt;&gt;"NA",$BS$147=0,I543="NS")),1,0)))</f>
        <v>0</v>
      </c>
      <c r="CA543" s="202">
        <f t="shared" ref="CA543" si="1797">IF($AH$96=$AJ$96,0,
IF(OR(AND($BS$147="NS",J543&lt;&gt;"NA",OR(J543="NS",J543=0)),AND($BS$147="NA",J543&lt;&gt;"NS",OR(J543="NA",J543=0))),0,
IF(OR(AND($BS$147&lt;&gt;"NS",$BS$147&lt;&gt;"NA",J543&lt;&gt;"NS",J543&lt;&gt;"NA",J543&gt;$BS$147),
AND(J543&gt;0,OR($BS$147="NS",$BS$147="NA")),
AND($BS$147&lt;&gt;"NS",$BS$147&lt;&gt;"NA",$BS$147&gt;=0,J543="NA"),
AND($BS$147&lt;&gt;"NS",$BS$147&lt;&gt;"NA",$BS$147=0,J543="NS")),1,0)))</f>
        <v>0</v>
      </c>
      <c r="CB543" s="202">
        <f t="shared" ref="CB543" si="1798">IF($AH$96=$AJ$96,0,
IF(OR(AND($BS$147="NS",K543&lt;&gt;"NA",OR(K543="NS",K543=0)),AND($BS$147="NA",K543&lt;&gt;"NS",OR(K543="NA",K543=0))),0,
IF(OR(AND($BS$147&lt;&gt;"NS",$BS$147&lt;&gt;"NA",K543&lt;&gt;"NS",K543&lt;&gt;"NA",K543&gt;$BS$147),
AND(K543&gt;0,OR($BS$147="NS",$BS$147="NA")),
AND($BS$147&lt;&gt;"NS",$BS$147&lt;&gt;"NA",$BS$147&gt;=0,K543="NA"),
AND($BS$147&lt;&gt;"NS",$BS$147&lt;&gt;"NA",$BS$147=0,K543="NS")),1,0)))</f>
        <v>0</v>
      </c>
      <c r="CC543" s="202">
        <f t="shared" ref="CC543" si="1799">IF($AH$96=$AJ$96,0,
IF(OR(AND($BS$147="NS",L543&lt;&gt;"NA",OR(L543="NS",L543=0)),AND($BS$147="NA",L543&lt;&gt;"NS",OR(L543="NA",L543=0))),0,
IF(OR(AND($BS$147&lt;&gt;"NS",$BS$147&lt;&gt;"NA",L543&lt;&gt;"NS",L543&lt;&gt;"NA",L543&gt;$BS$147),
AND(L543&gt;0,OR($BS$147="NS",$BS$147="NA")),
AND($BS$147&lt;&gt;"NS",$BS$147&lt;&gt;"NA",$BS$147&gt;=0,L543="NA"),
AND($BS$147&lt;&gt;"NS",$BS$147&lt;&gt;"NA",$BS$147=0,L543="NS")),1,0)))</f>
        <v>0</v>
      </c>
      <c r="CD543" s="202">
        <f t="shared" ref="CD543" si="1800">IF($AH$96=$AJ$96,0,
IF(OR(AND($BS$147="NS",M543&lt;&gt;"NA",OR(M543="NS",M543=0)),AND($BS$147="NA",M543&lt;&gt;"NS",OR(M543="NA",M543=0))),0,
IF(OR(AND($BS$147&lt;&gt;"NS",$BS$147&lt;&gt;"NA",M543&lt;&gt;"NS",M543&lt;&gt;"NA",M543&gt;$BS$147),
AND(M543&gt;0,OR($BS$147="NS",$BS$147="NA")),
AND($BS$147&lt;&gt;"NS",$BS$147&lt;&gt;"NA",$BS$147&gt;=0,M543="NA"),
AND($BS$147&lt;&gt;"NS",$BS$147&lt;&gt;"NA",$BS$147=0,M543="NS")),1,0)))</f>
        <v>0</v>
      </c>
      <c r="CE543" s="202">
        <f t="shared" ref="CE543" si="1801">IF($AH$96=$AJ$96,0,
IF(OR(AND($BS$147="NS",N543&lt;&gt;"NA",OR(N543="NS",N543=0)),AND($BS$147="NA",N543&lt;&gt;"NS",OR(N543="NA",N543=0))),0,
IF(OR(AND($BS$147&lt;&gt;"NS",$BS$147&lt;&gt;"NA",N543&lt;&gt;"NS",N543&lt;&gt;"NA",N543&gt;$BS$147),
AND(N543&gt;0,OR($BS$147="NS",$BS$147="NA")),
AND($BS$147&lt;&gt;"NS",$BS$147&lt;&gt;"NA",$BS$147&gt;=0,N543="NA"),
AND($BS$147&lt;&gt;"NS",$BS$147&lt;&gt;"NA",$BS$147=0,N543="NS")),1,0)))</f>
        <v>0</v>
      </c>
      <c r="CF543" s="202">
        <f t="shared" ref="CF543" si="1802">IF($AH$96=$AJ$96,0,
IF(OR(AND($BS$147="NS",O543&lt;&gt;"NA",OR(O543="NS",O543=0)),AND($BS$147="NA",O543&lt;&gt;"NS",OR(O543="NA",O543=0))),0,
IF(OR(AND($BS$147&lt;&gt;"NS",$BS$147&lt;&gt;"NA",O543&lt;&gt;"NS",O543&lt;&gt;"NA",O543&gt;$BS$147),
AND(O543&gt;0,OR($BS$147="NS",$BS$147="NA")),
AND($BS$147&lt;&gt;"NS",$BS$147&lt;&gt;"NA",$BS$147&gt;=0,O543="NA"),
AND($BS$147&lt;&gt;"NS",$BS$147&lt;&gt;"NA",$BS$147=0,O543="NS")),1,0)))</f>
        <v>0</v>
      </c>
      <c r="CG543" s="202">
        <f t="shared" ref="CG543" si="1803">IF($AH$96=$AJ$96,0,
IF(OR(AND($BS$147="NS",P543&lt;&gt;"NA",OR(P543="NS",P543=0)),AND($BS$147="NA",P543&lt;&gt;"NS",OR(P543="NA",P543=0))),0,
IF(OR(AND($BS$147&lt;&gt;"NS",$BS$147&lt;&gt;"NA",P543&lt;&gt;"NS",P543&lt;&gt;"NA",P543&gt;$BS$147),
AND(P543&gt;0,OR($BS$147="NS",$BS$147="NA")),
AND($BS$147&lt;&gt;"NS",$BS$147&lt;&gt;"NA",$BS$147&gt;=0,P543="NA"),
AND($BS$147&lt;&gt;"NS",$BS$147&lt;&gt;"NA",$BS$147=0,P543="NS")),1,0)))</f>
        <v>0</v>
      </c>
      <c r="CH543" s="202">
        <f t="shared" ref="CH543" si="1804">IF($AH$96=$AJ$96,0,
IF(OR(AND($BS$147="NS",Q543&lt;&gt;"NA",OR(Q543="NS",Q543=0)),AND($BS$147="NA",Q543&lt;&gt;"NS",OR(Q543="NA",Q543=0))),0,
IF(OR(AND($BS$147&lt;&gt;"NS",$BS$147&lt;&gt;"NA",Q543&lt;&gt;"NS",Q543&lt;&gt;"NA",Q543&gt;$BS$147),
AND(Q543&gt;0,OR($BS$147="NS",$BS$147="NA")),
AND($BS$147&lt;&gt;"NS",$BS$147&lt;&gt;"NA",$BS$147&gt;=0,Q543="NA"),
AND($BS$147&lt;&gt;"NS",$BS$147&lt;&gt;"NA",$BS$147=0,Q543="NS")),1,0)))</f>
        <v>0</v>
      </c>
      <c r="CI543" s="202">
        <f t="shared" ref="CI543" si="1805">IF($AH$96=$AJ$96,0,
IF(OR(AND($BS$147="NS",R543&lt;&gt;"NA",OR(R543="NS",R543=0)),AND($BS$147="NA",R543&lt;&gt;"NS",OR(R543="NA",R543=0))),0,
IF(OR(AND($BS$147&lt;&gt;"NS",$BS$147&lt;&gt;"NA",R543&lt;&gt;"NS",R543&lt;&gt;"NA",R543&gt;$BS$147),
AND(R543&gt;0,OR($BS$147="NS",$BS$147="NA")),
AND($BS$147&lt;&gt;"NS",$BS$147&lt;&gt;"NA",$BS$147&gt;=0,R543="NA"),
AND($BS$147&lt;&gt;"NS",$BS$147&lt;&gt;"NA",$BS$147=0,R543="NS")),1,0)))</f>
        <v>0</v>
      </c>
      <c r="CJ543" s="202">
        <f t="shared" ref="CJ543" si="1806">IF($AH$96=$AJ$96,0,
IF(OR(AND($BS$147="NS",S543&lt;&gt;"NA",OR(S543="NS",S543=0)),AND($BS$147="NA",S543&lt;&gt;"NS",OR(S543="NA",S543=0))),0,
IF(OR(AND($BS$147&lt;&gt;"NS",$BS$147&lt;&gt;"NA",S543&lt;&gt;"NS",S543&lt;&gt;"NA",S543&gt;$BS$147),
AND(S543&gt;0,OR($BS$147="NS",$BS$147="NA")),
AND($BS$147&lt;&gt;"NS",$BS$147&lt;&gt;"NA",$BS$147&gt;=0,S543="NA"),
AND($BS$147&lt;&gt;"NS",$BS$147&lt;&gt;"NA",$BS$147=0,S543="NS")),1,0)))</f>
        <v>0</v>
      </c>
      <c r="CK543" s="202">
        <f t="shared" ref="CK543" si="1807">IF($AH$96=$AJ$96,0,
IF(OR(AND($BS$147="NS",T543&lt;&gt;"NA",OR(T543="NS",T543=0)),AND($BS$147="NA",T543&lt;&gt;"NS",OR(T543="NA",T543=0))),0,
IF(OR(AND($BS$147&lt;&gt;"NS",$BS$147&lt;&gt;"NA",T543&lt;&gt;"NS",T543&lt;&gt;"NA",T543&gt;$BS$147),
AND(T543&gt;0,OR($BS$147="NS",$BS$147="NA")),
AND($BS$147&lt;&gt;"NS",$BS$147&lt;&gt;"NA",$BS$147&gt;=0,T543="NA"),
AND($BS$147&lt;&gt;"NS",$BS$147&lt;&gt;"NA",$BS$147=0,T543="NS")),1,0)))</f>
        <v>0</v>
      </c>
      <c r="CL543" s="202">
        <f t="shared" ref="CL543" si="1808">IF($AH$96=$AJ$96,0,
IF(OR(AND($BS$147="NS",U543&lt;&gt;"NA",OR(U543="NS",U543=0)),AND($BS$147="NA",U543&lt;&gt;"NS",OR(U543="NA",U543=0))),0,
IF(OR(AND($BS$147&lt;&gt;"NS",$BS$147&lt;&gt;"NA",U543&lt;&gt;"NS",U543&lt;&gt;"NA",U543&gt;$BS$147),
AND(U543&gt;0,OR($BS$147="NS",$BS$147="NA")),
AND($BS$147&lt;&gt;"NS",$BS$147&lt;&gt;"NA",$BS$147&gt;=0,U543="NA"),
AND($BS$147&lt;&gt;"NS",$BS$147&lt;&gt;"NA",$BS$147=0,U543="NS")),1,0)))</f>
        <v>0</v>
      </c>
      <c r="CM543" s="202">
        <f t="shared" ref="CM543" si="1809">IF($AH$96=$AJ$96,0,
IF(OR(AND($BS$147="NS",V543&lt;&gt;"NA",OR(V543="NS",V543=0)),AND($BS$147="NA",V543&lt;&gt;"NS",OR(V543="NA",V543=0))),0,
IF(OR(AND($BS$147&lt;&gt;"NS",$BS$147&lt;&gt;"NA",V543&lt;&gt;"NS",V543&lt;&gt;"NA",V543&gt;$BS$147),
AND(V543&gt;0,OR($BS$147="NS",$BS$147="NA")),
AND($BS$147&lt;&gt;"NS",$BS$147&lt;&gt;"NA",$BS$147&gt;=0,V543="NA"),
AND($BS$147&lt;&gt;"NS",$BS$147&lt;&gt;"NA",$BS$147=0,V543="NS")),1,0)))</f>
        <v>0</v>
      </c>
      <c r="CN543" s="202">
        <f t="shared" ref="CN543" si="1810">IF($AH$96=$AJ$96,0,
IF(OR(AND($BS$147="NS",W543&lt;&gt;"NA",OR(W543="NS",W543=0)),AND($BS$147="NA",W543&lt;&gt;"NS",OR(W543="NA",W543=0))),0,
IF(OR(AND($BS$147&lt;&gt;"NS",$BS$147&lt;&gt;"NA",W543&lt;&gt;"NS",W543&lt;&gt;"NA",W543&gt;$BS$147),
AND(W543&gt;0,OR($BS$147="NS",$BS$147="NA")),
AND($BS$147&lt;&gt;"NS",$BS$147&lt;&gt;"NA",$BS$147&gt;=0,W543="NA"),
AND($BS$147&lt;&gt;"NS",$BS$147&lt;&gt;"NA",$BS$147=0,W543="NS")),1,0)))</f>
        <v>0</v>
      </c>
      <c r="CO543" s="202">
        <f t="shared" ref="CO543" si="1811">IF($AH$96=$AJ$96,0,
IF(OR(AND($BS$147="NS",X543&lt;&gt;"NA",OR(X543="NS",X543=0)),AND($BS$147="NA",X543&lt;&gt;"NS",OR(X543="NA",X543=0))),0,
IF(OR(AND($BS$147&lt;&gt;"NS",$BS$147&lt;&gt;"NA",X543&lt;&gt;"NS",X543&lt;&gt;"NA",X543&gt;$BS$147),
AND(X543&gt;0,OR($BS$147="NS",$BS$147="NA")),
AND($BS$147&lt;&gt;"NS",$BS$147&lt;&gt;"NA",$BS$147&gt;=0,X543="NA"),
AND($BS$147&lt;&gt;"NS",$BS$147&lt;&gt;"NA",$BS$147=0,X543="NS")),1,0)))</f>
        <v>0</v>
      </c>
      <c r="CP543" s="202">
        <f t="shared" ref="CP543" si="1812">IF($AH$96=$AJ$96,0,
IF(OR(AND($BS$147="NS",Y543&lt;&gt;"NA",OR(Y543="NS",Y543=0)),AND($BS$147="NA",Y543&lt;&gt;"NS",OR(Y543="NA",Y543=0))),0,
IF(OR(AND($BS$147&lt;&gt;"NS",$BS$147&lt;&gt;"NA",Y543&lt;&gt;"NS",Y543&lt;&gt;"NA",Y543&gt;$BS$147),
AND(Y543&gt;0,OR($BS$147="NS",$BS$147="NA")),
AND($BS$147&lt;&gt;"NS",$BS$147&lt;&gt;"NA",$BS$147&gt;=0,Y543="NA"),
AND($BS$147&lt;&gt;"NS",$BS$147&lt;&gt;"NA",$BS$147=0,Y543="NS")),1,0)))</f>
        <v>0</v>
      </c>
      <c r="CQ543" s="202">
        <f t="shared" ref="CQ543" si="1813">IF($AH$96=$AJ$96,0,
IF(OR(AND($BS$147="NS",Z543&lt;&gt;"NA",OR(Z543="NS",Z543=0)),AND($BS$147="NA",Z543&lt;&gt;"NS",OR(Z543="NA",Z543=0))),0,
IF(OR(AND($BS$147&lt;&gt;"NS",$BS$147&lt;&gt;"NA",Z543&lt;&gt;"NS",Z543&lt;&gt;"NA",Z543&gt;$BS$147),
AND(Z543&gt;0,OR($BS$147="NS",$BS$147="NA")),
AND($BS$147&lt;&gt;"NS",$BS$147&lt;&gt;"NA",$BS$147&gt;=0,Z543="NA"),
AND($BS$147&lt;&gt;"NS",$BS$147&lt;&gt;"NA",$BS$147=0,Z543="NS")),1,0)))</f>
        <v>0</v>
      </c>
      <c r="CR543" s="202">
        <f t="shared" ref="CR543" si="1814">IF($AH$96=$AJ$96,0,
IF(OR(AND($BS$147="NS",AA543&lt;&gt;"NA",OR(AA543="NS",AA543=0)),AND($BS$147="NA",AA543&lt;&gt;"NS",OR(AA543="NA",AA543=0))),0,
IF(OR(AND($BS$147&lt;&gt;"NS",$BS$147&lt;&gt;"NA",AA543&lt;&gt;"NS",AA543&lt;&gt;"NA",AA543&gt;$BS$147),
AND(AA543&gt;0,OR($BS$147="NS",$BS$147="NA")),
AND($BS$147&lt;&gt;"NS",$BS$147&lt;&gt;"NA",$BS$147&gt;=0,AA543="NA"),
AND($BS$147&lt;&gt;"NS",$BS$147&lt;&gt;"NA",$BS$147=0,AA543="NS")),1,0)))</f>
        <v>0</v>
      </c>
      <c r="CS543" s="202">
        <f t="shared" ref="CS543" si="1815">IF($AH$96=$AJ$96,0,
IF(OR(AND($BS$147="NS",AB543&lt;&gt;"NA",OR(AB543="NS",AB543=0)),AND($BS$147="NA",AB543&lt;&gt;"NS",OR(AB543="NA",AB543=0))),0,
IF(OR(AND($BS$147&lt;&gt;"NS",$BS$147&lt;&gt;"NA",AB543&lt;&gt;"NS",AB543&lt;&gt;"NA",AB543&gt;$BS$147),
AND(AB543&gt;0,OR($BS$147="NS",$BS$147="NA")),
AND($BS$147&lt;&gt;"NS",$BS$147&lt;&gt;"NA",$BS$147&gt;=0,AB543="NA"),
AND($BS$147&lt;&gt;"NS",$BS$147&lt;&gt;"NA",$BS$147=0,AB543="NS")),1,0)))</f>
        <v>0</v>
      </c>
      <c r="CT543" s="202">
        <f t="shared" ref="CT543" si="1816">IF($AH$96=$AJ$96,0,
IF(OR(AND($BS$147="NS",AC543&lt;&gt;"NA",OR(AC543="NS",AC543=0)),AND($BS$147="NA",AC543&lt;&gt;"NS",OR(AC543="NA",AC543=0))),0,
IF(OR(AND($BS$147&lt;&gt;"NS",$BS$147&lt;&gt;"NA",AC543&lt;&gt;"NS",AC543&lt;&gt;"NA",AC543&gt;$BS$147),
AND(AC543&gt;0,OR($BS$147="NS",$BS$147="NA")),
AND($BS$147&lt;&gt;"NS",$BS$147&lt;&gt;"NA",$BS$147&gt;=0,AC543="NA"),
AND($BS$147&lt;&gt;"NS",$BS$147&lt;&gt;"NA",$BS$147=0,AC543="NS")),1,0)))</f>
        <v>0</v>
      </c>
      <c r="CU543" s="202">
        <f t="shared" ref="CU543" si="1817">IF($AH$96=$AJ$96,0,
IF(OR(AND($BS$147="NS",AD543&lt;&gt;"NA",OR(AD543="NS",AD543=0)),AND($BS$147="NA",AD543&lt;&gt;"NS",OR(AD543="NA",AD543=0))),0,
IF(OR(AND($BS$147&lt;&gt;"NS",$BS$147&lt;&gt;"NA",AD543&lt;&gt;"NS",AD543&lt;&gt;"NA",AD543&gt;$BS$147),
AND(AD543&gt;0,OR($BS$147="NS",$BS$147="NA")),
AND($BS$147&lt;&gt;"NS",$BS$147&lt;&gt;"NA",$BS$147&gt;=0,AD543="NA"),
AND($BS$147&lt;&gt;"NS",$BS$147&lt;&gt;"NA",$BS$147=0,AD543="NS")),1,0)))</f>
        <v>0</v>
      </c>
      <c r="CY543" s="563">
        <f t="shared" si="935"/>
        <v>0</v>
      </c>
      <c r="CZ543" s="563"/>
    </row>
    <row r="544" spans="1:104" s="211" customFormat="1" ht="15" customHeight="1">
      <c r="A544" s="18"/>
      <c r="B544" s="51"/>
      <c r="C544" s="48" t="s">
        <v>5112</v>
      </c>
      <c r="D544" s="580" t="str">
        <f>IF(CNGE_2024_M3_Secc1!D95="","",CNGE_2024_M3_Secc1!D95)</f>
        <v/>
      </c>
      <c r="E544" s="580"/>
      <c r="F544" s="580"/>
      <c r="G544" s="580"/>
      <c r="H544" s="580"/>
      <c r="I544" s="103"/>
      <c r="J544" s="103"/>
      <c r="K544" s="103"/>
      <c r="L544" s="103"/>
      <c r="M544" s="103"/>
      <c r="N544" s="103"/>
      <c r="O544" s="103"/>
      <c r="P544" s="103"/>
      <c r="Q544" s="103"/>
      <c r="R544" s="103"/>
      <c r="S544" s="103"/>
      <c r="T544" s="103"/>
      <c r="U544" s="103"/>
      <c r="V544" s="103"/>
      <c r="W544" s="103"/>
      <c r="X544" s="103"/>
      <c r="Y544" s="103"/>
      <c r="Z544" s="103"/>
      <c r="AA544" s="103"/>
      <c r="AB544" s="103"/>
      <c r="AC544" s="103"/>
      <c r="AD544" s="103"/>
      <c r="AE544" s="213"/>
      <c r="AF544" s="210"/>
      <c r="AV544" s="202" t="e" cm="1">
        <f t="array" ref="AV544">IF(CNGE_2024_M3_Secc1!$AO$111=CNGE_2024_M3_Secc1!$AQ$111,O,IF(CNGE_2024_M3_Secc1!I213="",1,0))</f>
        <v>#NAME?</v>
      </c>
      <c r="AW544" s="202" t="e" cm="1">
        <f t="array" ref="AW544">IF(CNGE_2024_M3_Secc1!$AO$111=CNGE_2024_M3_Secc1!$AQ$111,O,IF(CNGE_2024_M3_Secc1!J213="",1,0))</f>
        <v>#NAME?</v>
      </c>
      <c r="AX544" s="202" t="e" cm="1">
        <f t="array" ref="AX544">IF(CNGE_2024_M3_Secc1!$AO$111=CNGE_2024_M3_Secc1!$AQ$111,O,IF(CNGE_2024_M3_Secc1!K213="",1,0))</f>
        <v>#NAME?</v>
      </c>
      <c r="AY544" s="202" t="e" cm="1">
        <f t="array" ref="AY544">IF(CNGE_2024_M3_Secc1!$AO$111=CNGE_2024_M3_Secc1!$AQ$111,O,IF(CNGE_2024_M3_Secc1!L213="",1,0))</f>
        <v>#NAME?</v>
      </c>
      <c r="AZ544" s="202" t="e" cm="1">
        <f t="array" ref="AZ544">IF(CNGE_2024_M3_Secc1!$AO$111=CNGE_2024_M3_Secc1!$AQ$111,O,IF(CNGE_2024_M3_Secc1!M213="",1,0))</f>
        <v>#NAME?</v>
      </c>
      <c r="BA544" s="202" t="e" cm="1">
        <f t="array" ref="BA544">IF(CNGE_2024_M3_Secc1!$AO$111=CNGE_2024_M3_Secc1!$AQ$111,O,IF(CNGE_2024_M3_Secc1!N213="",1,0))</f>
        <v>#NAME?</v>
      </c>
      <c r="BB544" s="202" t="e" cm="1">
        <f t="array" ref="BB544">IF(CNGE_2024_M3_Secc1!$AO$111=CNGE_2024_M3_Secc1!$AQ$111,O,IF(CNGE_2024_M3_Secc1!O213="",1,0))</f>
        <v>#NAME?</v>
      </c>
      <c r="BC544" s="202" t="e" cm="1">
        <f t="array" ref="BC544">IF(CNGE_2024_M3_Secc1!$AO$111=CNGE_2024_M3_Secc1!$AQ$111,O,IF(CNGE_2024_M3_Secc1!P213="",1,0))</f>
        <v>#NAME?</v>
      </c>
      <c r="BD544" s="202" t="e" cm="1">
        <f t="array" ref="BD544">IF(CNGE_2024_M3_Secc1!$AO$111=CNGE_2024_M3_Secc1!$AQ$111,O,IF(CNGE_2024_M3_Secc1!Q213="",1,0))</f>
        <v>#NAME?</v>
      </c>
      <c r="BE544" s="202" t="e" cm="1">
        <f t="array" ref="BE544">IF(CNGE_2024_M3_Secc1!$AO$111=CNGE_2024_M3_Secc1!$AQ$111,O,IF(CNGE_2024_M3_Secc1!R213="",1,0))</f>
        <v>#NAME?</v>
      </c>
      <c r="BF544" s="202" t="e" cm="1">
        <f t="array" ref="BF544">IF(CNGE_2024_M3_Secc1!$AO$111=CNGE_2024_M3_Secc1!$AQ$111,O,IF(CNGE_2024_M3_Secc1!S213="",1,0))</f>
        <v>#NAME?</v>
      </c>
      <c r="BG544" s="202" t="e" cm="1">
        <f t="array" ref="BG544">IF(CNGE_2024_M3_Secc1!$AO$111=CNGE_2024_M3_Secc1!$AQ$111,O,IF(CNGE_2024_M3_Secc1!T213="",1,0))</f>
        <v>#NAME?</v>
      </c>
      <c r="BH544" s="202" t="e" cm="1">
        <f t="array" ref="BH544">IF(CNGE_2024_M3_Secc1!$AO$111=CNGE_2024_M3_Secc1!$AQ$111,O,IF(CNGE_2024_M3_Secc1!U213="",1,0))</f>
        <v>#NAME?</v>
      </c>
      <c r="BI544" s="202" t="e" cm="1">
        <f t="array" ref="BI544">IF(CNGE_2024_M3_Secc1!$AO$111=CNGE_2024_M3_Secc1!$AQ$111,O,IF(CNGE_2024_M3_Secc1!V213="",1,0))</f>
        <v>#NAME?</v>
      </c>
      <c r="BJ544" s="202" t="e" cm="1">
        <f t="array" ref="BJ544">IF(CNGE_2024_M3_Secc1!$AO$111=CNGE_2024_M3_Secc1!$AQ$111,O,IF(CNGE_2024_M3_Secc1!W213="",1,0))</f>
        <v>#NAME?</v>
      </c>
      <c r="BK544" s="202" t="e" cm="1">
        <f t="array" ref="BK544">IF(CNGE_2024_M3_Secc1!$AO$111=CNGE_2024_M3_Secc1!$AQ$111,O,IF(CNGE_2024_M3_Secc1!X213="",1,0))</f>
        <v>#NAME?</v>
      </c>
      <c r="BL544" s="202" t="e" cm="1">
        <f t="array" ref="BL544">IF(CNGE_2024_M3_Secc1!$AO$111=CNGE_2024_M3_Secc1!$AQ$111,O,IF(CNGE_2024_M3_Secc1!Y213="",1,0))</f>
        <v>#NAME?</v>
      </c>
      <c r="BM544" s="202" t="e" cm="1">
        <f t="array" ref="BM544">IF(CNGE_2024_M3_Secc1!$AO$111=CNGE_2024_M3_Secc1!$AQ$111,O,IF(CNGE_2024_M3_Secc1!Z213="",1,0))</f>
        <v>#NAME?</v>
      </c>
      <c r="BN544" s="202" t="e" cm="1">
        <f t="array" ref="BN544">IF(CNGE_2024_M3_Secc1!$AO$111=CNGE_2024_M3_Secc1!$AQ$111,O,IF(CNGE_2024_M3_Secc1!AA213="",1,0))</f>
        <v>#NAME?</v>
      </c>
      <c r="BO544" s="202" t="e" cm="1">
        <f t="array" ref="BO544">IF(CNGE_2024_M3_Secc1!$AO$111=CNGE_2024_M3_Secc1!$AQ$111,O,IF(CNGE_2024_M3_Secc1!AB213="",1,0))</f>
        <v>#NAME?</v>
      </c>
      <c r="BP544" s="202" t="e" cm="1">
        <f t="array" ref="BP544">IF(CNGE_2024_M3_Secc1!$AO$111=CNGE_2024_M3_Secc1!$AQ$111,O,IF(CNGE_2024_M3_Secc1!AC213="",1,0))</f>
        <v>#NAME?</v>
      </c>
      <c r="BQ544" s="202" t="e" cm="1">
        <f t="array" ref="BQ544">IF(CNGE_2024_M3_Secc1!$AO$111=CNGE_2024_M3_Secc1!$AQ$111,O,IF(CNGE_2024_M3_Secc1!AD213="",1,0))</f>
        <v>#NAME?</v>
      </c>
      <c r="BZ544" s="202">
        <f>IF($AH$96=$AJ$96,0,
IF(OR(AND($BS$148="NS",I544&lt;&gt;"NA",OR(I544="NS",I544=0)),AND($BS$148="NA",I544&lt;&gt;"NS",OR(I544="NA",I544=0))),0,
IF(OR(AND($BS$148&lt;&gt;"NS",$BS$148&lt;&gt;"NA",I544&lt;&gt;"NS",I544&lt;&gt;"NA",I544&gt;$BS$148),
AND(I544&gt;0,OR($BS$148="NS",$BS$148="NA")),
AND($BS$148&lt;&gt;"NS",$BS$148&lt;&gt;"NA",$BS$148&gt;=0,I544="NA"),
AND($BS$148&lt;&gt;"NS",$BS$148&lt;&gt;"NA",$BS$148=0,I544="NS")),1,0)))</f>
        <v>0</v>
      </c>
      <c r="CA544" s="202">
        <f t="shared" ref="CA544" si="1818">IF($AH$96=$AJ$96,0,
IF(OR(AND($BS$148="NS",J544&lt;&gt;"NA",OR(J544="NS",J544=0)),AND($BS$148="NA",J544&lt;&gt;"NS",OR(J544="NA",J544=0))),0,
IF(OR(AND($BS$148&lt;&gt;"NS",$BS$148&lt;&gt;"NA",J544&lt;&gt;"NS",J544&lt;&gt;"NA",J544&gt;$BS$148),
AND(J544&gt;0,OR($BS$148="NS",$BS$148="NA")),
AND($BS$148&lt;&gt;"NS",$BS$148&lt;&gt;"NA",$BS$148&gt;=0,J544="NA"),
AND($BS$148&lt;&gt;"NS",$BS$148&lt;&gt;"NA",$BS$148=0,J544="NS")),1,0)))</f>
        <v>0</v>
      </c>
      <c r="CB544" s="202">
        <f t="shared" ref="CB544" si="1819">IF($AH$96=$AJ$96,0,
IF(OR(AND($BS$148="NS",K544&lt;&gt;"NA",OR(K544="NS",K544=0)),AND($BS$148="NA",K544&lt;&gt;"NS",OR(K544="NA",K544=0))),0,
IF(OR(AND($BS$148&lt;&gt;"NS",$BS$148&lt;&gt;"NA",K544&lt;&gt;"NS",K544&lt;&gt;"NA",K544&gt;$BS$148),
AND(K544&gt;0,OR($BS$148="NS",$BS$148="NA")),
AND($BS$148&lt;&gt;"NS",$BS$148&lt;&gt;"NA",$BS$148&gt;=0,K544="NA"),
AND($BS$148&lt;&gt;"NS",$BS$148&lt;&gt;"NA",$BS$148=0,K544="NS")),1,0)))</f>
        <v>0</v>
      </c>
      <c r="CC544" s="202">
        <f t="shared" ref="CC544" si="1820">IF($AH$96=$AJ$96,0,
IF(OR(AND($BS$148="NS",L544&lt;&gt;"NA",OR(L544="NS",L544=0)),AND($BS$148="NA",L544&lt;&gt;"NS",OR(L544="NA",L544=0))),0,
IF(OR(AND($BS$148&lt;&gt;"NS",$BS$148&lt;&gt;"NA",L544&lt;&gt;"NS",L544&lt;&gt;"NA",L544&gt;$BS$148),
AND(L544&gt;0,OR($BS$148="NS",$BS$148="NA")),
AND($BS$148&lt;&gt;"NS",$BS$148&lt;&gt;"NA",$BS$148&gt;=0,L544="NA"),
AND($BS$148&lt;&gt;"NS",$BS$148&lt;&gt;"NA",$BS$148=0,L544="NS")),1,0)))</f>
        <v>0</v>
      </c>
      <c r="CD544" s="202">
        <f t="shared" ref="CD544" si="1821">IF($AH$96=$AJ$96,0,
IF(OR(AND($BS$148="NS",M544&lt;&gt;"NA",OR(M544="NS",M544=0)),AND($BS$148="NA",M544&lt;&gt;"NS",OR(M544="NA",M544=0))),0,
IF(OR(AND($BS$148&lt;&gt;"NS",$BS$148&lt;&gt;"NA",M544&lt;&gt;"NS",M544&lt;&gt;"NA",M544&gt;$BS$148),
AND(M544&gt;0,OR($BS$148="NS",$BS$148="NA")),
AND($BS$148&lt;&gt;"NS",$BS$148&lt;&gt;"NA",$BS$148&gt;=0,M544="NA"),
AND($BS$148&lt;&gt;"NS",$BS$148&lt;&gt;"NA",$BS$148=0,M544="NS")),1,0)))</f>
        <v>0</v>
      </c>
      <c r="CE544" s="202">
        <f t="shared" ref="CE544" si="1822">IF($AH$96=$AJ$96,0,
IF(OR(AND($BS$148="NS",N544&lt;&gt;"NA",OR(N544="NS",N544=0)),AND($BS$148="NA",N544&lt;&gt;"NS",OR(N544="NA",N544=0))),0,
IF(OR(AND($BS$148&lt;&gt;"NS",$BS$148&lt;&gt;"NA",N544&lt;&gt;"NS",N544&lt;&gt;"NA",N544&gt;$BS$148),
AND(N544&gt;0,OR($BS$148="NS",$BS$148="NA")),
AND($BS$148&lt;&gt;"NS",$BS$148&lt;&gt;"NA",$BS$148&gt;=0,N544="NA"),
AND($BS$148&lt;&gt;"NS",$BS$148&lt;&gt;"NA",$BS$148=0,N544="NS")),1,0)))</f>
        <v>0</v>
      </c>
      <c r="CF544" s="202">
        <f t="shared" ref="CF544" si="1823">IF($AH$96=$AJ$96,0,
IF(OR(AND($BS$148="NS",O544&lt;&gt;"NA",OR(O544="NS",O544=0)),AND($BS$148="NA",O544&lt;&gt;"NS",OR(O544="NA",O544=0))),0,
IF(OR(AND($BS$148&lt;&gt;"NS",$BS$148&lt;&gt;"NA",O544&lt;&gt;"NS",O544&lt;&gt;"NA",O544&gt;$BS$148),
AND(O544&gt;0,OR($BS$148="NS",$BS$148="NA")),
AND($BS$148&lt;&gt;"NS",$BS$148&lt;&gt;"NA",$BS$148&gt;=0,O544="NA"),
AND($BS$148&lt;&gt;"NS",$BS$148&lt;&gt;"NA",$BS$148=0,O544="NS")),1,0)))</f>
        <v>0</v>
      </c>
      <c r="CG544" s="202">
        <f t="shared" ref="CG544" si="1824">IF($AH$96=$AJ$96,0,
IF(OR(AND($BS$148="NS",P544&lt;&gt;"NA",OR(P544="NS",P544=0)),AND($BS$148="NA",P544&lt;&gt;"NS",OR(P544="NA",P544=0))),0,
IF(OR(AND($BS$148&lt;&gt;"NS",$BS$148&lt;&gt;"NA",P544&lt;&gt;"NS",P544&lt;&gt;"NA",P544&gt;$BS$148),
AND(P544&gt;0,OR($BS$148="NS",$BS$148="NA")),
AND($BS$148&lt;&gt;"NS",$BS$148&lt;&gt;"NA",$BS$148&gt;=0,P544="NA"),
AND($BS$148&lt;&gt;"NS",$BS$148&lt;&gt;"NA",$BS$148=0,P544="NS")),1,0)))</f>
        <v>0</v>
      </c>
      <c r="CH544" s="202">
        <f t="shared" ref="CH544" si="1825">IF($AH$96=$AJ$96,0,
IF(OR(AND($BS$148="NS",Q544&lt;&gt;"NA",OR(Q544="NS",Q544=0)),AND($BS$148="NA",Q544&lt;&gt;"NS",OR(Q544="NA",Q544=0))),0,
IF(OR(AND($BS$148&lt;&gt;"NS",$BS$148&lt;&gt;"NA",Q544&lt;&gt;"NS",Q544&lt;&gt;"NA",Q544&gt;$BS$148),
AND(Q544&gt;0,OR($BS$148="NS",$BS$148="NA")),
AND($BS$148&lt;&gt;"NS",$BS$148&lt;&gt;"NA",$BS$148&gt;=0,Q544="NA"),
AND($BS$148&lt;&gt;"NS",$BS$148&lt;&gt;"NA",$BS$148=0,Q544="NS")),1,0)))</f>
        <v>0</v>
      </c>
      <c r="CI544" s="202">
        <f t="shared" ref="CI544" si="1826">IF($AH$96=$AJ$96,0,
IF(OR(AND($BS$148="NS",R544&lt;&gt;"NA",OR(R544="NS",R544=0)),AND($BS$148="NA",R544&lt;&gt;"NS",OR(R544="NA",R544=0))),0,
IF(OR(AND($BS$148&lt;&gt;"NS",$BS$148&lt;&gt;"NA",R544&lt;&gt;"NS",R544&lt;&gt;"NA",R544&gt;$BS$148),
AND(R544&gt;0,OR($BS$148="NS",$BS$148="NA")),
AND($BS$148&lt;&gt;"NS",$BS$148&lt;&gt;"NA",$BS$148&gt;=0,R544="NA"),
AND($BS$148&lt;&gt;"NS",$BS$148&lt;&gt;"NA",$BS$148=0,R544="NS")),1,0)))</f>
        <v>0</v>
      </c>
      <c r="CJ544" s="202">
        <f t="shared" ref="CJ544" si="1827">IF($AH$96=$AJ$96,0,
IF(OR(AND($BS$148="NS",S544&lt;&gt;"NA",OR(S544="NS",S544=0)),AND($BS$148="NA",S544&lt;&gt;"NS",OR(S544="NA",S544=0))),0,
IF(OR(AND($BS$148&lt;&gt;"NS",$BS$148&lt;&gt;"NA",S544&lt;&gt;"NS",S544&lt;&gt;"NA",S544&gt;$BS$148),
AND(S544&gt;0,OR($BS$148="NS",$BS$148="NA")),
AND($BS$148&lt;&gt;"NS",$BS$148&lt;&gt;"NA",$BS$148&gt;=0,S544="NA"),
AND($BS$148&lt;&gt;"NS",$BS$148&lt;&gt;"NA",$BS$148=0,S544="NS")),1,0)))</f>
        <v>0</v>
      </c>
      <c r="CK544" s="202">
        <f t="shared" ref="CK544" si="1828">IF($AH$96=$AJ$96,0,
IF(OR(AND($BS$148="NS",T544&lt;&gt;"NA",OR(T544="NS",T544=0)),AND($BS$148="NA",T544&lt;&gt;"NS",OR(T544="NA",T544=0))),0,
IF(OR(AND($BS$148&lt;&gt;"NS",$BS$148&lt;&gt;"NA",T544&lt;&gt;"NS",T544&lt;&gt;"NA",T544&gt;$BS$148),
AND(T544&gt;0,OR($BS$148="NS",$BS$148="NA")),
AND($BS$148&lt;&gt;"NS",$BS$148&lt;&gt;"NA",$BS$148&gt;=0,T544="NA"),
AND($BS$148&lt;&gt;"NS",$BS$148&lt;&gt;"NA",$BS$148=0,T544="NS")),1,0)))</f>
        <v>0</v>
      </c>
      <c r="CL544" s="202">
        <f t="shared" ref="CL544" si="1829">IF($AH$96=$AJ$96,0,
IF(OR(AND($BS$148="NS",U544&lt;&gt;"NA",OR(U544="NS",U544=0)),AND($BS$148="NA",U544&lt;&gt;"NS",OR(U544="NA",U544=0))),0,
IF(OR(AND($BS$148&lt;&gt;"NS",$BS$148&lt;&gt;"NA",U544&lt;&gt;"NS",U544&lt;&gt;"NA",U544&gt;$BS$148),
AND(U544&gt;0,OR($BS$148="NS",$BS$148="NA")),
AND($BS$148&lt;&gt;"NS",$BS$148&lt;&gt;"NA",$BS$148&gt;=0,U544="NA"),
AND($BS$148&lt;&gt;"NS",$BS$148&lt;&gt;"NA",$BS$148=0,U544="NS")),1,0)))</f>
        <v>0</v>
      </c>
      <c r="CM544" s="202">
        <f t="shared" ref="CM544" si="1830">IF($AH$96=$AJ$96,0,
IF(OR(AND($BS$148="NS",V544&lt;&gt;"NA",OR(V544="NS",V544=0)),AND($BS$148="NA",V544&lt;&gt;"NS",OR(V544="NA",V544=0))),0,
IF(OR(AND($BS$148&lt;&gt;"NS",$BS$148&lt;&gt;"NA",V544&lt;&gt;"NS",V544&lt;&gt;"NA",V544&gt;$BS$148),
AND(V544&gt;0,OR($BS$148="NS",$BS$148="NA")),
AND($BS$148&lt;&gt;"NS",$BS$148&lt;&gt;"NA",$BS$148&gt;=0,V544="NA"),
AND($BS$148&lt;&gt;"NS",$BS$148&lt;&gt;"NA",$BS$148=0,V544="NS")),1,0)))</f>
        <v>0</v>
      </c>
      <c r="CN544" s="202">
        <f t="shared" ref="CN544" si="1831">IF($AH$96=$AJ$96,0,
IF(OR(AND($BS$148="NS",W544&lt;&gt;"NA",OR(W544="NS",W544=0)),AND($BS$148="NA",W544&lt;&gt;"NS",OR(W544="NA",W544=0))),0,
IF(OR(AND($BS$148&lt;&gt;"NS",$BS$148&lt;&gt;"NA",W544&lt;&gt;"NS",W544&lt;&gt;"NA",W544&gt;$BS$148),
AND(W544&gt;0,OR($BS$148="NS",$BS$148="NA")),
AND($BS$148&lt;&gt;"NS",$BS$148&lt;&gt;"NA",$BS$148&gt;=0,W544="NA"),
AND($BS$148&lt;&gt;"NS",$BS$148&lt;&gt;"NA",$BS$148=0,W544="NS")),1,0)))</f>
        <v>0</v>
      </c>
      <c r="CO544" s="202">
        <f t="shared" ref="CO544" si="1832">IF($AH$96=$AJ$96,0,
IF(OR(AND($BS$148="NS",X544&lt;&gt;"NA",OR(X544="NS",X544=0)),AND($BS$148="NA",X544&lt;&gt;"NS",OR(X544="NA",X544=0))),0,
IF(OR(AND($BS$148&lt;&gt;"NS",$BS$148&lt;&gt;"NA",X544&lt;&gt;"NS",X544&lt;&gt;"NA",X544&gt;$BS$148),
AND(X544&gt;0,OR($BS$148="NS",$BS$148="NA")),
AND($BS$148&lt;&gt;"NS",$BS$148&lt;&gt;"NA",$BS$148&gt;=0,X544="NA"),
AND($BS$148&lt;&gt;"NS",$BS$148&lt;&gt;"NA",$BS$148=0,X544="NS")),1,0)))</f>
        <v>0</v>
      </c>
      <c r="CP544" s="202">
        <f t="shared" ref="CP544" si="1833">IF($AH$96=$AJ$96,0,
IF(OR(AND($BS$148="NS",Y544&lt;&gt;"NA",OR(Y544="NS",Y544=0)),AND($BS$148="NA",Y544&lt;&gt;"NS",OR(Y544="NA",Y544=0))),0,
IF(OR(AND($BS$148&lt;&gt;"NS",$BS$148&lt;&gt;"NA",Y544&lt;&gt;"NS",Y544&lt;&gt;"NA",Y544&gt;$BS$148),
AND(Y544&gt;0,OR($BS$148="NS",$BS$148="NA")),
AND($BS$148&lt;&gt;"NS",$BS$148&lt;&gt;"NA",$BS$148&gt;=0,Y544="NA"),
AND($BS$148&lt;&gt;"NS",$BS$148&lt;&gt;"NA",$BS$148=0,Y544="NS")),1,0)))</f>
        <v>0</v>
      </c>
      <c r="CQ544" s="202">
        <f t="shared" ref="CQ544" si="1834">IF($AH$96=$AJ$96,0,
IF(OR(AND($BS$148="NS",Z544&lt;&gt;"NA",OR(Z544="NS",Z544=0)),AND($BS$148="NA",Z544&lt;&gt;"NS",OR(Z544="NA",Z544=0))),0,
IF(OR(AND($BS$148&lt;&gt;"NS",$BS$148&lt;&gt;"NA",Z544&lt;&gt;"NS",Z544&lt;&gt;"NA",Z544&gt;$BS$148),
AND(Z544&gt;0,OR($BS$148="NS",$BS$148="NA")),
AND($BS$148&lt;&gt;"NS",$BS$148&lt;&gt;"NA",$BS$148&gt;=0,Z544="NA"),
AND($BS$148&lt;&gt;"NS",$BS$148&lt;&gt;"NA",$BS$148=0,Z544="NS")),1,0)))</f>
        <v>0</v>
      </c>
      <c r="CR544" s="202">
        <f t="shared" ref="CR544" si="1835">IF($AH$96=$AJ$96,0,
IF(OR(AND($BS$148="NS",AA544&lt;&gt;"NA",OR(AA544="NS",AA544=0)),AND($BS$148="NA",AA544&lt;&gt;"NS",OR(AA544="NA",AA544=0))),0,
IF(OR(AND($BS$148&lt;&gt;"NS",$BS$148&lt;&gt;"NA",AA544&lt;&gt;"NS",AA544&lt;&gt;"NA",AA544&gt;$BS$148),
AND(AA544&gt;0,OR($BS$148="NS",$BS$148="NA")),
AND($BS$148&lt;&gt;"NS",$BS$148&lt;&gt;"NA",$BS$148&gt;=0,AA544="NA"),
AND($BS$148&lt;&gt;"NS",$BS$148&lt;&gt;"NA",$BS$148=0,AA544="NS")),1,0)))</f>
        <v>0</v>
      </c>
      <c r="CS544" s="202">
        <f t="shared" ref="CS544" si="1836">IF($AH$96=$AJ$96,0,
IF(OR(AND($BS$148="NS",AB544&lt;&gt;"NA",OR(AB544="NS",AB544=0)),AND($BS$148="NA",AB544&lt;&gt;"NS",OR(AB544="NA",AB544=0))),0,
IF(OR(AND($BS$148&lt;&gt;"NS",$BS$148&lt;&gt;"NA",AB544&lt;&gt;"NS",AB544&lt;&gt;"NA",AB544&gt;$BS$148),
AND(AB544&gt;0,OR($BS$148="NS",$BS$148="NA")),
AND($BS$148&lt;&gt;"NS",$BS$148&lt;&gt;"NA",$BS$148&gt;=0,AB544="NA"),
AND($BS$148&lt;&gt;"NS",$BS$148&lt;&gt;"NA",$BS$148=0,AB544="NS")),1,0)))</f>
        <v>0</v>
      </c>
      <c r="CT544" s="202">
        <f t="shared" ref="CT544" si="1837">IF($AH$96=$AJ$96,0,
IF(OR(AND($BS$148="NS",AC544&lt;&gt;"NA",OR(AC544="NS",AC544=0)),AND($BS$148="NA",AC544&lt;&gt;"NS",OR(AC544="NA",AC544=0))),0,
IF(OR(AND($BS$148&lt;&gt;"NS",$BS$148&lt;&gt;"NA",AC544&lt;&gt;"NS",AC544&lt;&gt;"NA",AC544&gt;$BS$148),
AND(AC544&gt;0,OR($BS$148="NS",$BS$148="NA")),
AND($BS$148&lt;&gt;"NS",$BS$148&lt;&gt;"NA",$BS$148&gt;=0,AC544="NA"),
AND($BS$148&lt;&gt;"NS",$BS$148&lt;&gt;"NA",$BS$148=0,AC544="NS")),1,0)))</f>
        <v>0</v>
      </c>
      <c r="CU544" s="202">
        <f t="shared" ref="CU544" si="1838">IF($AH$96=$AJ$96,0,
IF(OR(AND($BS$148="NS",AD544&lt;&gt;"NA",OR(AD544="NS",AD544=0)),AND($BS$148="NA",AD544&lt;&gt;"NS",OR(AD544="NA",AD544=0))),0,
IF(OR(AND($BS$148&lt;&gt;"NS",$BS$148&lt;&gt;"NA",AD544&lt;&gt;"NS",AD544&lt;&gt;"NA",AD544&gt;$BS$148),
AND(AD544&gt;0,OR($BS$148="NS",$BS$148="NA")),
AND($BS$148&lt;&gt;"NS",$BS$148&lt;&gt;"NA",$BS$148&gt;=0,AD544="NA"),
AND($BS$148&lt;&gt;"NS",$BS$148&lt;&gt;"NA",$BS$148=0,AD544="NS")),1,0)))</f>
        <v>0</v>
      </c>
      <c r="CY544" s="563">
        <f t="shared" si="935"/>
        <v>0</v>
      </c>
      <c r="CZ544" s="563"/>
    </row>
    <row r="545" spans="1:104" s="211" customFormat="1" ht="15" customHeight="1">
      <c r="A545" s="18"/>
      <c r="B545" s="51"/>
      <c r="C545" s="48" t="s">
        <v>5113</v>
      </c>
      <c r="D545" s="580" t="str">
        <f>IF(CNGE_2024_M3_Secc1!D96="","",CNGE_2024_M3_Secc1!D96)</f>
        <v/>
      </c>
      <c r="E545" s="580"/>
      <c r="F545" s="580"/>
      <c r="G545" s="580"/>
      <c r="H545" s="580"/>
      <c r="I545" s="103"/>
      <c r="J545" s="103"/>
      <c r="K545" s="103"/>
      <c r="L545" s="103"/>
      <c r="M545" s="103"/>
      <c r="N545" s="103"/>
      <c r="O545" s="103"/>
      <c r="P545" s="103"/>
      <c r="Q545" s="103"/>
      <c r="R545" s="103"/>
      <c r="S545" s="103"/>
      <c r="T545" s="103"/>
      <c r="U545" s="103"/>
      <c r="V545" s="103"/>
      <c r="W545" s="103"/>
      <c r="X545" s="103"/>
      <c r="Y545" s="103"/>
      <c r="Z545" s="103"/>
      <c r="AA545" s="103"/>
      <c r="AB545" s="103"/>
      <c r="AC545" s="103"/>
      <c r="AD545" s="103"/>
      <c r="AE545" s="213"/>
      <c r="AF545" s="210"/>
      <c r="AV545" s="202" t="e" cm="1">
        <f t="array" ref="AV545">IF(CNGE_2024_M3_Secc1!$AO$111=CNGE_2024_M3_Secc1!$AQ$111,O,IF(CNGE_2024_M3_Secc1!I214="",1,0))</f>
        <v>#NAME?</v>
      </c>
      <c r="AW545" s="202" t="e" cm="1">
        <f t="array" ref="AW545">IF(CNGE_2024_M3_Secc1!$AO$111=CNGE_2024_M3_Secc1!$AQ$111,O,IF(CNGE_2024_M3_Secc1!J214="",1,0))</f>
        <v>#NAME?</v>
      </c>
      <c r="AX545" s="202" t="e" cm="1">
        <f t="array" ref="AX545">IF(CNGE_2024_M3_Secc1!$AO$111=CNGE_2024_M3_Secc1!$AQ$111,O,IF(CNGE_2024_M3_Secc1!K214="",1,0))</f>
        <v>#NAME?</v>
      </c>
      <c r="AY545" s="202" t="e" cm="1">
        <f t="array" ref="AY545">IF(CNGE_2024_M3_Secc1!$AO$111=CNGE_2024_M3_Secc1!$AQ$111,O,IF(CNGE_2024_M3_Secc1!L214="",1,0))</f>
        <v>#NAME?</v>
      </c>
      <c r="AZ545" s="202" t="e" cm="1">
        <f t="array" ref="AZ545">IF(CNGE_2024_M3_Secc1!$AO$111=CNGE_2024_M3_Secc1!$AQ$111,O,IF(CNGE_2024_M3_Secc1!M214="",1,0))</f>
        <v>#NAME?</v>
      </c>
      <c r="BA545" s="202" t="e" cm="1">
        <f t="array" ref="BA545">IF(CNGE_2024_M3_Secc1!$AO$111=CNGE_2024_M3_Secc1!$AQ$111,O,IF(CNGE_2024_M3_Secc1!N214="",1,0))</f>
        <v>#NAME?</v>
      </c>
      <c r="BB545" s="202" t="e" cm="1">
        <f t="array" ref="BB545">IF(CNGE_2024_M3_Secc1!$AO$111=CNGE_2024_M3_Secc1!$AQ$111,O,IF(CNGE_2024_M3_Secc1!O214="",1,0))</f>
        <v>#NAME?</v>
      </c>
      <c r="BC545" s="202" t="e" cm="1">
        <f t="array" ref="BC545">IF(CNGE_2024_M3_Secc1!$AO$111=CNGE_2024_M3_Secc1!$AQ$111,O,IF(CNGE_2024_M3_Secc1!P214="",1,0))</f>
        <v>#NAME?</v>
      </c>
      <c r="BD545" s="202" t="e" cm="1">
        <f t="array" ref="BD545">IF(CNGE_2024_M3_Secc1!$AO$111=CNGE_2024_M3_Secc1!$AQ$111,O,IF(CNGE_2024_M3_Secc1!Q214="",1,0))</f>
        <v>#NAME?</v>
      </c>
      <c r="BE545" s="202" t="e" cm="1">
        <f t="array" ref="BE545">IF(CNGE_2024_M3_Secc1!$AO$111=CNGE_2024_M3_Secc1!$AQ$111,O,IF(CNGE_2024_M3_Secc1!R214="",1,0))</f>
        <v>#NAME?</v>
      </c>
      <c r="BF545" s="202" t="e" cm="1">
        <f t="array" ref="BF545">IF(CNGE_2024_M3_Secc1!$AO$111=CNGE_2024_M3_Secc1!$AQ$111,O,IF(CNGE_2024_M3_Secc1!S214="",1,0))</f>
        <v>#NAME?</v>
      </c>
      <c r="BG545" s="202" t="e" cm="1">
        <f t="array" ref="BG545">IF(CNGE_2024_M3_Secc1!$AO$111=CNGE_2024_M3_Secc1!$AQ$111,O,IF(CNGE_2024_M3_Secc1!T214="",1,0))</f>
        <v>#NAME?</v>
      </c>
      <c r="BH545" s="202" t="e" cm="1">
        <f t="array" ref="BH545">IF(CNGE_2024_M3_Secc1!$AO$111=CNGE_2024_M3_Secc1!$AQ$111,O,IF(CNGE_2024_M3_Secc1!U214="",1,0))</f>
        <v>#NAME?</v>
      </c>
      <c r="BI545" s="202" t="e" cm="1">
        <f t="array" ref="BI545">IF(CNGE_2024_M3_Secc1!$AO$111=CNGE_2024_M3_Secc1!$AQ$111,O,IF(CNGE_2024_M3_Secc1!V214="",1,0))</f>
        <v>#NAME?</v>
      </c>
      <c r="BJ545" s="202" t="e" cm="1">
        <f t="array" ref="BJ545">IF(CNGE_2024_M3_Secc1!$AO$111=CNGE_2024_M3_Secc1!$AQ$111,O,IF(CNGE_2024_M3_Secc1!W214="",1,0))</f>
        <v>#NAME?</v>
      </c>
      <c r="BK545" s="202" t="e" cm="1">
        <f t="array" ref="BK545">IF(CNGE_2024_M3_Secc1!$AO$111=CNGE_2024_M3_Secc1!$AQ$111,O,IF(CNGE_2024_M3_Secc1!X214="",1,0))</f>
        <v>#NAME?</v>
      </c>
      <c r="BL545" s="202" t="e" cm="1">
        <f t="array" ref="BL545">IF(CNGE_2024_M3_Secc1!$AO$111=CNGE_2024_M3_Secc1!$AQ$111,O,IF(CNGE_2024_M3_Secc1!Y214="",1,0))</f>
        <v>#NAME?</v>
      </c>
      <c r="BM545" s="202" t="e" cm="1">
        <f t="array" ref="BM545">IF(CNGE_2024_M3_Secc1!$AO$111=CNGE_2024_M3_Secc1!$AQ$111,O,IF(CNGE_2024_M3_Secc1!Z214="",1,0))</f>
        <v>#NAME?</v>
      </c>
      <c r="BN545" s="202" t="e" cm="1">
        <f t="array" ref="BN545">IF(CNGE_2024_M3_Secc1!$AO$111=CNGE_2024_M3_Secc1!$AQ$111,O,IF(CNGE_2024_M3_Secc1!AA214="",1,0))</f>
        <v>#NAME?</v>
      </c>
      <c r="BO545" s="202" t="e" cm="1">
        <f t="array" ref="BO545">IF(CNGE_2024_M3_Secc1!$AO$111=CNGE_2024_M3_Secc1!$AQ$111,O,IF(CNGE_2024_M3_Secc1!AB214="",1,0))</f>
        <v>#NAME?</v>
      </c>
      <c r="BP545" s="202" t="e" cm="1">
        <f t="array" ref="BP545">IF(CNGE_2024_M3_Secc1!$AO$111=CNGE_2024_M3_Secc1!$AQ$111,O,IF(CNGE_2024_M3_Secc1!AC214="",1,0))</f>
        <v>#NAME?</v>
      </c>
      <c r="BQ545" s="202" t="e" cm="1">
        <f t="array" ref="BQ545">IF(CNGE_2024_M3_Secc1!$AO$111=CNGE_2024_M3_Secc1!$AQ$111,O,IF(CNGE_2024_M3_Secc1!AD214="",1,0))</f>
        <v>#NAME?</v>
      </c>
      <c r="BZ545" s="202">
        <f>IF($AH$96=$AJ$96,0,
IF(OR(AND($BS$149="NS",I545&lt;&gt;"NA",OR(I545="NS",I545=0)),AND($BS$149="NA",I545&lt;&gt;"NS",OR(I545="NA",I545=0))),0,
IF(OR(AND($BS$149&lt;&gt;"NS",$BS$149&lt;&gt;"NA",I545&lt;&gt;"NS",I545&lt;&gt;"NA",I545&gt;$BS$149),
AND(I545&gt;0,OR($BS$149="NS",$BS$149="NA")),
AND($BS$149&lt;&gt;"NS",$BS$149&lt;&gt;"NA",$BS$149&gt;=0,I545="NA"),
AND($BS$149&lt;&gt;"NS",$BS$149&lt;&gt;"NA",$BS$149=0,I545="NS")),1,0)))</f>
        <v>0</v>
      </c>
      <c r="CA545" s="202">
        <f t="shared" ref="CA545" si="1839">IF($AH$96=$AJ$96,0,
IF(OR(AND($BS$149="NS",J545&lt;&gt;"NA",OR(J545="NS",J545=0)),AND($BS$149="NA",J545&lt;&gt;"NS",OR(J545="NA",J545=0))),0,
IF(OR(AND($BS$149&lt;&gt;"NS",$BS$149&lt;&gt;"NA",J545&lt;&gt;"NS",J545&lt;&gt;"NA",J545&gt;$BS$149),
AND(J545&gt;0,OR($BS$149="NS",$BS$149="NA")),
AND($BS$149&lt;&gt;"NS",$BS$149&lt;&gt;"NA",$BS$149&gt;=0,J545="NA"),
AND($BS$149&lt;&gt;"NS",$BS$149&lt;&gt;"NA",$BS$149=0,J545="NS")),1,0)))</f>
        <v>0</v>
      </c>
      <c r="CB545" s="202">
        <f t="shared" ref="CB545" si="1840">IF($AH$96=$AJ$96,0,
IF(OR(AND($BS$149="NS",K545&lt;&gt;"NA",OR(K545="NS",K545=0)),AND($BS$149="NA",K545&lt;&gt;"NS",OR(K545="NA",K545=0))),0,
IF(OR(AND($BS$149&lt;&gt;"NS",$BS$149&lt;&gt;"NA",K545&lt;&gt;"NS",K545&lt;&gt;"NA",K545&gt;$BS$149),
AND(K545&gt;0,OR($BS$149="NS",$BS$149="NA")),
AND($BS$149&lt;&gt;"NS",$BS$149&lt;&gt;"NA",$BS$149&gt;=0,K545="NA"),
AND($BS$149&lt;&gt;"NS",$BS$149&lt;&gt;"NA",$BS$149=0,K545="NS")),1,0)))</f>
        <v>0</v>
      </c>
      <c r="CC545" s="202">
        <f t="shared" ref="CC545" si="1841">IF($AH$96=$AJ$96,0,
IF(OR(AND($BS$149="NS",L545&lt;&gt;"NA",OR(L545="NS",L545=0)),AND($BS$149="NA",L545&lt;&gt;"NS",OR(L545="NA",L545=0))),0,
IF(OR(AND($BS$149&lt;&gt;"NS",$BS$149&lt;&gt;"NA",L545&lt;&gt;"NS",L545&lt;&gt;"NA",L545&gt;$BS$149),
AND(L545&gt;0,OR($BS$149="NS",$BS$149="NA")),
AND($BS$149&lt;&gt;"NS",$BS$149&lt;&gt;"NA",$BS$149&gt;=0,L545="NA"),
AND($BS$149&lt;&gt;"NS",$BS$149&lt;&gt;"NA",$BS$149=0,L545="NS")),1,0)))</f>
        <v>0</v>
      </c>
      <c r="CD545" s="202">
        <f t="shared" ref="CD545" si="1842">IF($AH$96=$AJ$96,0,
IF(OR(AND($BS$149="NS",M545&lt;&gt;"NA",OR(M545="NS",M545=0)),AND($BS$149="NA",M545&lt;&gt;"NS",OR(M545="NA",M545=0))),0,
IF(OR(AND($BS$149&lt;&gt;"NS",$BS$149&lt;&gt;"NA",M545&lt;&gt;"NS",M545&lt;&gt;"NA",M545&gt;$BS$149),
AND(M545&gt;0,OR($BS$149="NS",$BS$149="NA")),
AND($BS$149&lt;&gt;"NS",$BS$149&lt;&gt;"NA",$BS$149&gt;=0,M545="NA"),
AND($BS$149&lt;&gt;"NS",$BS$149&lt;&gt;"NA",$BS$149=0,M545="NS")),1,0)))</f>
        <v>0</v>
      </c>
      <c r="CE545" s="202">
        <f t="shared" ref="CE545" si="1843">IF($AH$96=$AJ$96,0,
IF(OR(AND($BS$149="NS",N545&lt;&gt;"NA",OR(N545="NS",N545=0)),AND($BS$149="NA",N545&lt;&gt;"NS",OR(N545="NA",N545=0))),0,
IF(OR(AND($BS$149&lt;&gt;"NS",$BS$149&lt;&gt;"NA",N545&lt;&gt;"NS",N545&lt;&gt;"NA",N545&gt;$BS$149),
AND(N545&gt;0,OR($BS$149="NS",$BS$149="NA")),
AND($BS$149&lt;&gt;"NS",$BS$149&lt;&gt;"NA",$BS$149&gt;=0,N545="NA"),
AND($BS$149&lt;&gt;"NS",$BS$149&lt;&gt;"NA",$BS$149=0,N545="NS")),1,0)))</f>
        <v>0</v>
      </c>
      <c r="CF545" s="202">
        <f t="shared" ref="CF545" si="1844">IF($AH$96=$AJ$96,0,
IF(OR(AND($BS$149="NS",O545&lt;&gt;"NA",OR(O545="NS",O545=0)),AND($BS$149="NA",O545&lt;&gt;"NS",OR(O545="NA",O545=0))),0,
IF(OR(AND($BS$149&lt;&gt;"NS",$BS$149&lt;&gt;"NA",O545&lt;&gt;"NS",O545&lt;&gt;"NA",O545&gt;$BS$149),
AND(O545&gt;0,OR($BS$149="NS",$BS$149="NA")),
AND($BS$149&lt;&gt;"NS",$BS$149&lt;&gt;"NA",$BS$149&gt;=0,O545="NA"),
AND($BS$149&lt;&gt;"NS",$BS$149&lt;&gt;"NA",$BS$149=0,O545="NS")),1,0)))</f>
        <v>0</v>
      </c>
      <c r="CG545" s="202">
        <f t="shared" ref="CG545" si="1845">IF($AH$96=$AJ$96,0,
IF(OR(AND($BS$149="NS",P545&lt;&gt;"NA",OR(P545="NS",P545=0)),AND($BS$149="NA",P545&lt;&gt;"NS",OR(P545="NA",P545=0))),0,
IF(OR(AND($BS$149&lt;&gt;"NS",$BS$149&lt;&gt;"NA",P545&lt;&gt;"NS",P545&lt;&gt;"NA",P545&gt;$BS$149),
AND(P545&gt;0,OR($BS$149="NS",$BS$149="NA")),
AND($BS$149&lt;&gt;"NS",$BS$149&lt;&gt;"NA",$BS$149&gt;=0,P545="NA"),
AND($BS$149&lt;&gt;"NS",$BS$149&lt;&gt;"NA",$BS$149=0,P545="NS")),1,0)))</f>
        <v>0</v>
      </c>
      <c r="CH545" s="202">
        <f t="shared" ref="CH545" si="1846">IF($AH$96=$AJ$96,0,
IF(OR(AND($BS$149="NS",Q545&lt;&gt;"NA",OR(Q545="NS",Q545=0)),AND($BS$149="NA",Q545&lt;&gt;"NS",OR(Q545="NA",Q545=0))),0,
IF(OR(AND($BS$149&lt;&gt;"NS",$BS$149&lt;&gt;"NA",Q545&lt;&gt;"NS",Q545&lt;&gt;"NA",Q545&gt;$BS$149),
AND(Q545&gt;0,OR($BS$149="NS",$BS$149="NA")),
AND($BS$149&lt;&gt;"NS",$BS$149&lt;&gt;"NA",$BS$149&gt;=0,Q545="NA"),
AND($BS$149&lt;&gt;"NS",$BS$149&lt;&gt;"NA",$BS$149=0,Q545="NS")),1,0)))</f>
        <v>0</v>
      </c>
      <c r="CI545" s="202">
        <f t="shared" ref="CI545" si="1847">IF($AH$96=$AJ$96,0,
IF(OR(AND($BS$149="NS",R545&lt;&gt;"NA",OR(R545="NS",R545=0)),AND($BS$149="NA",R545&lt;&gt;"NS",OR(R545="NA",R545=0))),0,
IF(OR(AND($BS$149&lt;&gt;"NS",$BS$149&lt;&gt;"NA",R545&lt;&gt;"NS",R545&lt;&gt;"NA",R545&gt;$BS$149),
AND(R545&gt;0,OR($BS$149="NS",$BS$149="NA")),
AND($BS$149&lt;&gt;"NS",$BS$149&lt;&gt;"NA",$BS$149&gt;=0,R545="NA"),
AND($BS$149&lt;&gt;"NS",$BS$149&lt;&gt;"NA",$BS$149=0,R545="NS")),1,0)))</f>
        <v>0</v>
      </c>
      <c r="CJ545" s="202">
        <f t="shared" ref="CJ545" si="1848">IF($AH$96=$AJ$96,0,
IF(OR(AND($BS$149="NS",S545&lt;&gt;"NA",OR(S545="NS",S545=0)),AND($BS$149="NA",S545&lt;&gt;"NS",OR(S545="NA",S545=0))),0,
IF(OR(AND($BS$149&lt;&gt;"NS",$BS$149&lt;&gt;"NA",S545&lt;&gt;"NS",S545&lt;&gt;"NA",S545&gt;$BS$149),
AND(S545&gt;0,OR($BS$149="NS",$BS$149="NA")),
AND($BS$149&lt;&gt;"NS",$BS$149&lt;&gt;"NA",$BS$149&gt;=0,S545="NA"),
AND($BS$149&lt;&gt;"NS",$BS$149&lt;&gt;"NA",$BS$149=0,S545="NS")),1,0)))</f>
        <v>0</v>
      </c>
      <c r="CK545" s="202">
        <f t="shared" ref="CK545" si="1849">IF($AH$96=$AJ$96,0,
IF(OR(AND($BS$149="NS",T545&lt;&gt;"NA",OR(T545="NS",T545=0)),AND($BS$149="NA",T545&lt;&gt;"NS",OR(T545="NA",T545=0))),0,
IF(OR(AND($BS$149&lt;&gt;"NS",$BS$149&lt;&gt;"NA",T545&lt;&gt;"NS",T545&lt;&gt;"NA",T545&gt;$BS$149),
AND(T545&gt;0,OR($BS$149="NS",$BS$149="NA")),
AND($BS$149&lt;&gt;"NS",$BS$149&lt;&gt;"NA",$BS$149&gt;=0,T545="NA"),
AND($BS$149&lt;&gt;"NS",$BS$149&lt;&gt;"NA",$BS$149=0,T545="NS")),1,0)))</f>
        <v>0</v>
      </c>
      <c r="CL545" s="202">
        <f t="shared" ref="CL545" si="1850">IF($AH$96=$AJ$96,0,
IF(OR(AND($BS$149="NS",U545&lt;&gt;"NA",OR(U545="NS",U545=0)),AND($BS$149="NA",U545&lt;&gt;"NS",OR(U545="NA",U545=0))),0,
IF(OR(AND($BS$149&lt;&gt;"NS",$BS$149&lt;&gt;"NA",U545&lt;&gt;"NS",U545&lt;&gt;"NA",U545&gt;$BS$149),
AND(U545&gt;0,OR($BS$149="NS",$BS$149="NA")),
AND($BS$149&lt;&gt;"NS",$BS$149&lt;&gt;"NA",$BS$149&gt;=0,U545="NA"),
AND($BS$149&lt;&gt;"NS",$BS$149&lt;&gt;"NA",$BS$149=0,U545="NS")),1,0)))</f>
        <v>0</v>
      </c>
      <c r="CM545" s="202">
        <f t="shared" ref="CM545" si="1851">IF($AH$96=$AJ$96,0,
IF(OR(AND($BS$149="NS",V545&lt;&gt;"NA",OR(V545="NS",V545=0)),AND($BS$149="NA",V545&lt;&gt;"NS",OR(V545="NA",V545=0))),0,
IF(OR(AND($BS$149&lt;&gt;"NS",$BS$149&lt;&gt;"NA",V545&lt;&gt;"NS",V545&lt;&gt;"NA",V545&gt;$BS$149),
AND(V545&gt;0,OR($BS$149="NS",$BS$149="NA")),
AND($BS$149&lt;&gt;"NS",$BS$149&lt;&gt;"NA",$BS$149&gt;=0,V545="NA"),
AND($BS$149&lt;&gt;"NS",$BS$149&lt;&gt;"NA",$BS$149=0,V545="NS")),1,0)))</f>
        <v>0</v>
      </c>
      <c r="CN545" s="202">
        <f t="shared" ref="CN545" si="1852">IF($AH$96=$AJ$96,0,
IF(OR(AND($BS$149="NS",W545&lt;&gt;"NA",OR(W545="NS",W545=0)),AND($BS$149="NA",W545&lt;&gt;"NS",OR(W545="NA",W545=0))),0,
IF(OR(AND($BS$149&lt;&gt;"NS",$BS$149&lt;&gt;"NA",W545&lt;&gt;"NS",W545&lt;&gt;"NA",W545&gt;$BS$149),
AND(W545&gt;0,OR($BS$149="NS",$BS$149="NA")),
AND($BS$149&lt;&gt;"NS",$BS$149&lt;&gt;"NA",$BS$149&gt;=0,W545="NA"),
AND($BS$149&lt;&gt;"NS",$BS$149&lt;&gt;"NA",$BS$149=0,W545="NS")),1,0)))</f>
        <v>0</v>
      </c>
      <c r="CO545" s="202">
        <f t="shared" ref="CO545" si="1853">IF($AH$96=$AJ$96,0,
IF(OR(AND($BS$149="NS",X545&lt;&gt;"NA",OR(X545="NS",X545=0)),AND($BS$149="NA",X545&lt;&gt;"NS",OR(X545="NA",X545=0))),0,
IF(OR(AND($BS$149&lt;&gt;"NS",$BS$149&lt;&gt;"NA",X545&lt;&gt;"NS",X545&lt;&gt;"NA",X545&gt;$BS$149),
AND(X545&gt;0,OR($BS$149="NS",$BS$149="NA")),
AND($BS$149&lt;&gt;"NS",$BS$149&lt;&gt;"NA",$BS$149&gt;=0,X545="NA"),
AND($BS$149&lt;&gt;"NS",$BS$149&lt;&gt;"NA",$BS$149=0,X545="NS")),1,0)))</f>
        <v>0</v>
      </c>
      <c r="CP545" s="202">
        <f t="shared" ref="CP545" si="1854">IF($AH$96=$AJ$96,0,
IF(OR(AND($BS$149="NS",Y545&lt;&gt;"NA",OR(Y545="NS",Y545=0)),AND($BS$149="NA",Y545&lt;&gt;"NS",OR(Y545="NA",Y545=0))),0,
IF(OR(AND($BS$149&lt;&gt;"NS",$BS$149&lt;&gt;"NA",Y545&lt;&gt;"NS",Y545&lt;&gt;"NA",Y545&gt;$BS$149),
AND(Y545&gt;0,OR($BS$149="NS",$BS$149="NA")),
AND($BS$149&lt;&gt;"NS",$BS$149&lt;&gt;"NA",$BS$149&gt;=0,Y545="NA"),
AND($BS$149&lt;&gt;"NS",$BS$149&lt;&gt;"NA",$BS$149=0,Y545="NS")),1,0)))</f>
        <v>0</v>
      </c>
      <c r="CQ545" s="202">
        <f t="shared" ref="CQ545" si="1855">IF($AH$96=$AJ$96,0,
IF(OR(AND($BS$149="NS",Z545&lt;&gt;"NA",OR(Z545="NS",Z545=0)),AND($BS$149="NA",Z545&lt;&gt;"NS",OR(Z545="NA",Z545=0))),0,
IF(OR(AND($BS$149&lt;&gt;"NS",$BS$149&lt;&gt;"NA",Z545&lt;&gt;"NS",Z545&lt;&gt;"NA",Z545&gt;$BS$149),
AND(Z545&gt;0,OR($BS$149="NS",$BS$149="NA")),
AND($BS$149&lt;&gt;"NS",$BS$149&lt;&gt;"NA",$BS$149&gt;=0,Z545="NA"),
AND($BS$149&lt;&gt;"NS",$BS$149&lt;&gt;"NA",$BS$149=0,Z545="NS")),1,0)))</f>
        <v>0</v>
      </c>
      <c r="CR545" s="202">
        <f t="shared" ref="CR545" si="1856">IF($AH$96=$AJ$96,0,
IF(OR(AND($BS$149="NS",AA545&lt;&gt;"NA",OR(AA545="NS",AA545=0)),AND($BS$149="NA",AA545&lt;&gt;"NS",OR(AA545="NA",AA545=0))),0,
IF(OR(AND($BS$149&lt;&gt;"NS",$BS$149&lt;&gt;"NA",AA545&lt;&gt;"NS",AA545&lt;&gt;"NA",AA545&gt;$BS$149),
AND(AA545&gt;0,OR($BS$149="NS",$BS$149="NA")),
AND($BS$149&lt;&gt;"NS",$BS$149&lt;&gt;"NA",$BS$149&gt;=0,AA545="NA"),
AND($BS$149&lt;&gt;"NS",$BS$149&lt;&gt;"NA",$BS$149=0,AA545="NS")),1,0)))</f>
        <v>0</v>
      </c>
      <c r="CS545" s="202">
        <f t="shared" ref="CS545" si="1857">IF($AH$96=$AJ$96,0,
IF(OR(AND($BS$149="NS",AB545&lt;&gt;"NA",OR(AB545="NS",AB545=0)),AND($BS$149="NA",AB545&lt;&gt;"NS",OR(AB545="NA",AB545=0))),0,
IF(OR(AND($BS$149&lt;&gt;"NS",$BS$149&lt;&gt;"NA",AB545&lt;&gt;"NS",AB545&lt;&gt;"NA",AB545&gt;$BS$149),
AND(AB545&gt;0,OR($BS$149="NS",$BS$149="NA")),
AND($BS$149&lt;&gt;"NS",$BS$149&lt;&gt;"NA",$BS$149&gt;=0,AB545="NA"),
AND($BS$149&lt;&gt;"NS",$BS$149&lt;&gt;"NA",$BS$149=0,AB545="NS")),1,0)))</f>
        <v>0</v>
      </c>
      <c r="CT545" s="202">
        <f t="shared" ref="CT545" si="1858">IF($AH$96=$AJ$96,0,
IF(OR(AND($BS$149="NS",AC545&lt;&gt;"NA",OR(AC545="NS",AC545=0)),AND($BS$149="NA",AC545&lt;&gt;"NS",OR(AC545="NA",AC545=0))),0,
IF(OR(AND($BS$149&lt;&gt;"NS",$BS$149&lt;&gt;"NA",AC545&lt;&gt;"NS",AC545&lt;&gt;"NA",AC545&gt;$BS$149),
AND(AC545&gt;0,OR($BS$149="NS",$BS$149="NA")),
AND($BS$149&lt;&gt;"NS",$BS$149&lt;&gt;"NA",$BS$149&gt;=0,AC545="NA"),
AND($BS$149&lt;&gt;"NS",$BS$149&lt;&gt;"NA",$BS$149=0,AC545="NS")),1,0)))</f>
        <v>0</v>
      </c>
      <c r="CU545" s="202">
        <f t="shared" ref="CU545" si="1859">IF($AH$96=$AJ$96,0,
IF(OR(AND($BS$149="NS",AD545&lt;&gt;"NA",OR(AD545="NS",AD545=0)),AND($BS$149="NA",AD545&lt;&gt;"NS",OR(AD545="NA",AD545=0))),0,
IF(OR(AND($BS$149&lt;&gt;"NS",$BS$149&lt;&gt;"NA",AD545&lt;&gt;"NS",AD545&lt;&gt;"NA",AD545&gt;$BS$149),
AND(AD545&gt;0,OR($BS$149="NS",$BS$149="NA")),
AND($BS$149&lt;&gt;"NS",$BS$149&lt;&gt;"NA",$BS$149&gt;=0,AD545="NA"),
AND($BS$149&lt;&gt;"NS",$BS$149&lt;&gt;"NA",$BS$149=0,AD545="NS")),1,0)))</f>
        <v>0</v>
      </c>
      <c r="CY545" s="563">
        <f t="shared" si="935"/>
        <v>0</v>
      </c>
      <c r="CZ545" s="563"/>
    </row>
    <row r="546" spans="1:104" s="211" customFormat="1" ht="15" customHeight="1">
      <c r="A546" s="18"/>
      <c r="B546" s="51"/>
      <c r="C546" s="48" t="s">
        <v>5114</v>
      </c>
      <c r="D546" s="580" t="str">
        <f>IF(CNGE_2024_M3_Secc1!D97="","",CNGE_2024_M3_Secc1!D97)</f>
        <v/>
      </c>
      <c r="E546" s="580"/>
      <c r="F546" s="580"/>
      <c r="G546" s="580"/>
      <c r="H546" s="580"/>
      <c r="I546" s="103"/>
      <c r="J546" s="103"/>
      <c r="K546" s="103"/>
      <c r="L546" s="103"/>
      <c r="M546" s="103"/>
      <c r="N546" s="103"/>
      <c r="O546" s="103"/>
      <c r="P546" s="103"/>
      <c r="Q546" s="103"/>
      <c r="R546" s="103"/>
      <c r="S546" s="103"/>
      <c r="T546" s="103"/>
      <c r="U546" s="103"/>
      <c r="V546" s="103"/>
      <c r="W546" s="103"/>
      <c r="X546" s="103"/>
      <c r="Y546" s="103"/>
      <c r="Z546" s="103"/>
      <c r="AA546" s="103"/>
      <c r="AB546" s="103"/>
      <c r="AC546" s="103"/>
      <c r="AD546" s="103"/>
      <c r="AE546" s="213"/>
      <c r="AF546" s="210"/>
      <c r="AV546" s="202" t="e" cm="1">
        <f t="array" ref="AV546">IF(CNGE_2024_M3_Secc1!$AO$111=CNGE_2024_M3_Secc1!$AQ$111,O,IF(CNGE_2024_M3_Secc1!I215="",1,0))</f>
        <v>#NAME?</v>
      </c>
      <c r="AW546" s="202" t="e" cm="1">
        <f t="array" ref="AW546">IF(CNGE_2024_M3_Secc1!$AO$111=CNGE_2024_M3_Secc1!$AQ$111,O,IF(CNGE_2024_M3_Secc1!J215="",1,0))</f>
        <v>#NAME?</v>
      </c>
      <c r="AX546" s="202" t="e" cm="1">
        <f t="array" ref="AX546">IF(CNGE_2024_M3_Secc1!$AO$111=CNGE_2024_M3_Secc1!$AQ$111,O,IF(CNGE_2024_M3_Secc1!K215="",1,0))</f>
        <v>#NAME?</v>
      </c>
      <c r="AY546" s="202" t="e" cm="1">
        <f t="array" ref="AY546">IF(CNGE_2024_M3_Secc1!$AO$111=CNGE_2024_M3_Secc1!$AQ$111,O,IF(CNGE_2024_M3_Secc1!L215="",1,0))</f>
        <v>#NAME?</v>
      </c>
      <c r="AZ546" s="202" t="e" cm="1">
        <f t="array" ref="AZ546">IF(CNGE_2024_M3_Secc1!$AO$111=CNGE_2024_M3_Secc1!$AQ$111,O,IF(CNGE_2024_M3_Secc1!M215="",1,0))</f>
        <v>#NAME?</v>
      </c>
      <c r="BA546" s="202" t="e" cm="1">
        <f t="array" ref="BA546">IF(CNGE_2024_M3_Secc1!$AO$111=CNGE_2024_M3_Secc1!$AQ$111,O,IF(CNGE_2024_M3_Secc1!N215="",1,0))</f>
        <v>#NAME?</v>
      </c>
      <c r="BB546" s="202" t="e" cm="1">
        <f t="array" ref="BB546">IF(CNGE_2024_M3_Secc1!$AO$111=CNGE_2024_M3_Secc1!$AQ$111,O,IF(CNGE_2024_M3_Secc1!O215="",1,0))</f>
        <v>#NAME?</v>
      </c>
      <c r="BC546" s="202" t="e" cm="1">
        <f t="array" ref="BC546">IF(CNGE_2024_M3_Secc1!$AO$111=CNGE_2024_M3_Secc1!$AQ$111,O,IF(CNGE_2024_M3_Secc1!P215="",1,0))</f>
        <v>#NAME?</v>
      </c>
      <c r="BD546" s="202" t="e" cm="1">
        <f t="array" ref="BD546">IF(CNGE_2024_M3_Secc1!$AO$111=CNGE_2024_M3_Secc1!$AQ$111,O,IF(CNGE_2024_M3_Secc1!Q215="",1,0))</f>
        <v>#NAME?</v>
      </c>
      <c r="BE546" s="202" t="e" cm="1">
        <f t="array" ref="BE546">IF(CNGE_2024_M3_Secc1!$AO$111=CNGE_2024_M3_Secc1!$AQ$111,O,IF(CNGE_2024_M3_Secc1!R215="",1,0))</f>
        <v>#NAME?</v>
      </c>
      <c r="BF546" s="202" t="e" cm="1">
        <f t="array" ref="BF546">IF(CNGE_2024_M3_Secc1!$AO$111=CNGE_2024_M3_Secc1!$AQ$111,O,IF(CNGE_2024_M3_Secc1!S215="",1,0))</f>
        <v>#NAME?</v>
      </c>
      <c r="BG546" s="202" t="e" cm="1">
        <f t="array" ref="BG546">IF(CNGE_2024_M3_Secc1!$AO$111=CNGE_2024_M3_Secc1!$AQ$111,O,IF(CNGE_2024_M3_Secc1!T215="",1,0))</f>
        <v>#NAME?</v>
      </c>
      <c r="BH546" s="202" t="e" cm="1">
        <f t="array" ref="BH546">IF(CNGE_2024_M3_Secc1!$AO$111=CNGE_2024_M3_Secc1!$AQ$111,O,IF(CNGE_2024_M3_Secc1!U215="",1,0))</f>
        <v>#NAME?</v>
      </c>
      <c r="BI546" s="202" t="e" cm="1">
        <f t="array" ref="BI546">IF(CNGE_2024_M3_Secc1!$AO$111=CNGE_2024_M3_Secc1!$AQ$111,O,IF(CNGE_2024_M3_Secc1!V215="",1,0))</f>
        <v>#NAME?</v>
      </c>
      <c r="BJ546" s="202" t="e" cm="1">
        <f t="array" ref="BJ546">IF(CNGE_2024_M3_Secc1!$AO$111=CNGE_2024_M3_Secc1!$AQ$111,O,IF(CNGE_2024_M3_Secc1!W215="",1,0))</f>
        <v>#NAME?</v>
      </c>
      <c r="BK546" s="202" t="e" cm="1">
        <f t="array" ref="BK546">IF(CNGE_2024_M3_Secc1!$AO$111=CNGE_2024_M3_Secc1!$AQ$111,O,IF(CNGE_2024_M3_Secc1!X215="",1,0))</f>
        <v>#NAME?</v>
      </c>
      <c r="BL546" s="202" t="e" cm="1">
        <f t="array" ref="BL546">IF(CNGE_2024_M3_Secc1!$AO$111=CNGE_2024_M3_Secc1!$AQ$111,O,IF(CNGE_2024_M3_Secc1!Y215="",1,0))</f>
        <v>#NAME?</v>
      </c>
      <c r="BM546" s="202" t="e" cm="1">
        <f t="array" ref="BM546">IF(CNGE_2024_M3_Secc1!$AO$111=CNGE_2024_M3_Secc1!$AQ$111,O,IF(CNGE_2024_M3_Secc1!Z215="",1,0))</f>
        <v>#NAME?</v>
      </c>
      <c r="BN546" s="202" t="e" cm="1">
        <f t="array" ref="BN546">IF(CNGE_2024_M3_Secc1!$AO$111=CNGE_2024_M3_Secc1!$AQ$111,O,IF(CNGE_2024_M3_Secc1!AA215="",1,0))</f>
        <v>#NAME?</v>
      </c>
      <c r="BO546" s="202" t="e" cm="1">
        <f t="array" ref="BO546">IF(CNGE_2024_M3_Secc1!$AO$111=CNGE_2024_M3_Secc1!$AQ$111,O,IF(CNGE_2024_M3_Secc1!AB215="",1,0))</f>
        <v>#NAME?</v>
      </c>
      <c r="BP546" s="202" t="e" cm="1">
        <f t="array" ref="BP546">IF(CNGE_2024_M3_Secc1!$AO$111=CNGE_2024_M3_Secc1!$AQ$111,O,IF(CNGE_2024_M3_Secc1!AC215="",1,0))</f>
        <v>#NAME?</v>
      </c>
      <c r="BQ546" s="202" t="e" cm="1">
        <f t="array" ref="BQ546">IF(CNGE_2024_M3_Secc1!$AO$111=CNGE_2024_M3_Secc1!$AQ$111,O,IF(CNGE_2024_M3_Secc1!AD215="",1,0))</f>
        <v>#NAME?</v>
      </c>
      <c r="BZ546" s="202">
        <f>IF($AH$96=$AJ$96,0,
IF(OR(AND($BS$150="NS",I546&lt;&gt;"NA",OR(I546="NS",I546=0)),AND($BS$150="NA",I546&lt;&gt;"NS",OR(I546="NA",I546=0))),0,
IF(OR(AND($BS$150&lt;&gt;"NS",$BS$150&lt;&gt;"NA",I546&lt;&gt;"NS",I546&lt;&gt;"NA",I546&gt;$BS$150),
AND(I546&gt;0,OR($BS$150="NS",$BS$150="NA")),
AND($BS$150&lt;&gt;"NS",$BS$150&lt;&gt;"NA",$BS$150&gt;=0,I546="NA"),
AND($BS$150&lt;&gt;"NS",$BS$150&lt;&gt;"NA",$BS$150=0,I546="NS")),1,0)))</f>
        <v>0</v>
      </c>
      <c r="CA546" s="202">
        <f t="shared" ref="CA546" si="1860">IF($AH$96=$AJ$96,0,
IF(OR(AND($BS$150="NS",J546&lt;&gt;"NA",OR(J546="NS",J546=0)),AND($BS$150="NA",J546&lt;&gt;"NS",OR(J546="NA",J546=0))),0,
IF(OR(AND($BS$150&lt;&gt;"NS",$BS$150&lt;&gt;"NA",J546&lt;&gt;"NS",J546&lt;&gt;"NA",J546&gt;$BS$150),
AND(J546&gt;0,OR($BS$150="NS",$BS$150="NA")),
AND($BS$150&lt;&gt;"NS",$BS$150&lt;&gt;"NA",$BS$150&gt;=0,J546="NA"),
AND($BS$150&lt;&gt;"NS",$BS$150&lt;&gt;"NA",$BS$150=0,J546="NS")),1,0)))</f>
        <v>0</v>
      </c>
      <c r="CB546" s="202">
        <f t="shared" ref="CB546" si="1861">IF($AH$96=$AJ$96,0,
IF(OR(AND($BS$150="NS",K546&lt;&gt;"NA",OR(K546="NS",K546=0)),AND($BS$150="NA",K546&lt;&gt;"NS",OR(K546="NA",K546=0))),0,
IF(OR(AND($BS$150&lt;&gt;"NS",$BS$150&lt;&gt;"NA",K546&lt;&gt;"NS",K546&lt;&gt;"NA",K546&gt;$BS$150),
AND(K546&gt;0,OR($BS$150="NS",$BS$150="NA")),
AND($BS$150&lt;&gt;"NS",$BS$150&lt;&gt;"NA",$BS$150&gt;=0,K546="NA"),
AND($BS$150&lt;&gt;"NS",$BS$150&lt;&gt;"NA",$BS$150=0,K546="NS")),1,0)))</f>
        <v>0</v>
      </c>
      <c r="CC546" s="202">
        <f t="shared" ref="CC546" si="1862">IF($AH$96=$AJ$96,0,
IF(OR(AND($BS$150="NS",L546&lt;&gt;"NA",OR(L546="NS",L546=0)),AND($BS$150="NA",L546&lt;&gt;"NS",OR(L546="NA",L546=0))),0,
IF(OR(AND($BS$150&lt;&gt;"NS",$BS$150&lt;&gt;"NA",L546&lt;&gt;"NS",L546&lt;&gt;"NA",L546&gt;$BS$150),
AND(L546&gt;0,OR($BS$150="NS",$BS$150="NA")),
AND($BS$150&lt;&gt;"NS",$BS$150&lt;&gt;"NA",$BS$150&gt;=0,L546="NA"),
AND($BS$150&lt;&gt;"NS",$BS$150&lt;&gt;"NA",$BS$150=0,L546="NS")),1,0)))</f>
        <v>0</v>
      </c>
      <c r="CD546" s="202">
        <f t="shared" ref="CD546" si="1863">IF($AH$96=$AJ$96,0,
IF(OR(AND($BS$150="NS",M546&lt;&gt;"NA",OR(M546="NS",M546=0)),AND($BS$150="NA",M546&lt;&gt;"NS",OR(M546="NA",M546=0))),0,
IF(OR(AND($BS$150&lt;&gt;"NS",$BS$150&lt;&gt;"NA",M546&lt;&gt;"NS",M546&lt;&gt;"NA",M546&gt;$BS$150),
AND(M546&gt;0,OR($BS$150="NS",$BS$150="NA")),
AND($BS$150&lt;&gt;"NS",$BS$150&lt;&gt;"NA",$BS$150&gt;=0,M546="NA"),
AND($BS$150&lt;&gt;"NS",$BS$150&lt;&gt;"NA",$BS$150=0,M546="NS")),1,0)))</f>
        <v>0</v>
      </c>
      <c r="CE546" s="202">
        <f t="shared" ref="CE546" si="1864">IF($AH$96=$AJ$96,0,
IF(OR(AND($BS$150="NS",N546&lt;&gt;"NA",OR(N546="NS",N546=0)),AND($BS$150="NA",N546&lt;&gt;"NS",OR(N546="NA",N546=0))),0,
IF(OR(AND($BS$150&lt;&gt;"NS",$BS$150&lt;&gt;"NA",N546&lt;&gt;"NS",N546&lt;&gt;"NA",N546&gt;$BS$150),
AND(N546&gt;0,OR($BS$150="NS",$BS$150="NA")),
AND($BS$150&lt;&gt;"NS",$BS$150&lt;&gt;"NA",$BS$150&gt;=0,N546="NA"),
AND($BS$150&lt;&gt;"NS",$BS$150&lt;&gt;"NA",$BS$150=0,N546="NS")),1,0)))</f>
        <v>0</v>
      </c>
      <c r="CF546" s="202">
        <f t="shared" ref="CF546" si="1865">IF($AH$96=$AJ$96,0,
IF(OR(AND($BS$150="NS",O546&lt;&gt;"NA",OR(O546="NS",O546=0)),AND($BS$150="NA",O546&lt;&gt;"NS",OR(O546="NA",O546=0))),0,
IF(OR(AND($BS$150&lt;&gt;"NS",$BS$150&lt;&gt;"NA",O546&lt;&gt;"NS",O546&lt;&gt;"NA",O546&gt;$BS$150),
AND(O546&gt;0,OR($BS$150="NS",$BS$150="NA")),
AND($BS$150&lt;&gt;"NS",$BS$150&lt;&gt;"NA",$BS$150&gt;=0,O546="NA"),
AND($BS$150&lt;&gt;"NS",$BS$150&lt;&gt;"NA",$BS$150=0,O546="NS")),1,0)))</f>
        <v>0</v>
      </c>
      <c r="CG546" s="202">
        <f t="shared" ref="CG546" si="1866">IF($AH$96=$AJ$96,0,
IF(OR(AND($BS$150="NS",P546&lt;&gt;"NA",OR(P546="NS",P546=0)),AND($BS$150="NA",P546&lt;&gt;"NS",OR(P546="NA",P546=0))),0,
IF(OR(AND($BS$150&lt;&gt;"NS",$BS$150&lt;&gt;"NA",P546&lt;&gt;"NS",P546&lt;&gt;"NA",P546&gt;$BS$150),
AND(P546&gt;0,OR($BS$150="NS",$BS$150="NA")),
AND($BS$150&lt;&gt;"NS",$BS$150&lt;&gt;"NA",$BS$150&gt;=0,P546="NA"),
AND($BS$150&lt;&gt;"NS",$BS$150&lt;&gt;"NA",$BS$150=0,P546="NS")),1,0)))</f>
        <v>0</v>
      </c>
      <c r="CH546" s="202">
        <f t="shared" ref="CH546" si="1867">IF($AH$96=$AJ$96,0,
IF(OR(AND($BS$150="NS",Q546&lt;&gt;"NA",OR(Q546="NS",Q546=0)),AND($BS$150="NA",Q546&lt;&gt;"NS",OR(Q546="NA",Q546=0))),0,
IF(OR(AND($BS$150&lt;&gt;"NS",$BS$150&lt;&gt;"NA",Q546&lt;&gt;"NS",Q546&lt;&gt;"NA",Q546&gt;$BS$150),
AND(Q546&gt;0,OR($BS$150="NS",$BS$150="NA")),
AND($BS$150&lt;&gt;"NS",$BS$150&lt;&gt;"NA",$BS$150&gt;=0,Q546="NA"),
AND($BS$150&lt;&gt;"NS",$BS$150&lt;&gt;"NA",$BS$150=0,Q546="NS")),1,0)))</f>
        <v>0</v>
      </c>
      <c r="CI546" s="202">
        <f t="shared" ref="CI546" si="1868">IF($AH$96=$AJ$96,0,
IF(OR(AND($BS$150="NS",R546&lt;&gt;"NA",OR(R546="NS",R546=0)),AND($BS$150="NA",R546&lt;&gt;"NS",OR(R546="NA",R546=0))),0,
IF(OR(AND($BS$150&lt;&gt;"NS",$BS$150&lt;&gt;"NA",R546&lt;&gt;"NS",R546&lt;&gt;"NA",R546&gt;$BS$150),
AND(R546&gt;0,OR($BS$150="NS",$BS$150="NA")),
AND($BS$150&lt;&gt;"NS",$BS$150&lt;&gt;"NA",$BS$150&gt;=0,R546="NA"),
AND($BS$150&lt;&gt;"NS",$BS$150&lt;&gt;"NA",$BS$150=0,R546="NS")),1,0)))</f>
        <v>0</v>
      </c>
      <c r="CJ546" s="202">
        <f t="shared" ref="CJ546" si="1869">IF($AH$96=$AJ$96,0,
IF(OR(AND($BS$150="NS",S546&lt;&gt;"NA",OR(S546="NS",S546=0)),AND($BS$150="NA",S546&lt;&gt;"NS",OR(S546="NA",S546=0))),0,
IF(OR(AND($BS$150&lt;&gt;"NS",$BS$150&lt;&gt;"NA",S546&lt;&gt;"NS",S546&lt;&gt;"NA",S546&gt;$BS$150),
AND(S546&gt;0,OR($BS$150="NS",$BS$150="NA")),
AND($BS$150&lt;&gt;"NS",$BS$150&lt;&gt;"NA",$BS$150&gt;=0,S546="NA"),
AND($BS$150&lt;&gt;"NS",$BS$150&lt;&gt;"NA",$BS$150=0,S546="NS")),1,0)))</f>
        <v>0</v>
      </c>
      <c r="CK546" s="202">
        <f t="shared" ref="CK546" si="1870">IF($AH$96=$AJ$96,0,
IF(OR(AND($BS$150="NS",T546&lt;&gt;"NA",OR(T546="NS",T546=0)),AND($BS$150="NA",T546&lt;&gt;"NS",OR(T546="NA",T546=0))),0,
IF(OR(AND($BS$150&lt;&gt;"NS",$BS$150&lt;&gt;"NA",T546&lt;&gt;"NS",T546&lt;&gt;"NA",T546&gt;$BS$150),
AND(T546&gt;0,OR($BS$150="NS",$BS$150="NA")),
AND($BS$150&lt;&gt;"NS",$BS$150&lt;&gt;"NA",$BS$150&gt;=0,T546="NA"),
AND($BS$150&lt;&gt;"NS",$BS$150&lt;&gt;"NA",$BS$150=0,T546="NS")),1,0)))</f>
        <v>0</v>
      </c>
      <c r="CL546" s="202">
        <f t="shared" ref="CL546" si="1871">IF($AH$96=$AJ$96,0,
IF(OR(AND($BS$150="NS",U546&lt;&gt;"NA",OR(U546="NS",U546=0)),AND($BS$150="NA",U546&lt;&gt;"NS",OR(U546="NA",U546=0))),0,
IF(OR(AND($BS$150&lt;&gt;"NS",$BS$150&lt;&gt;"NA",U546&lt;&gt;"NS",U546&lt;&gt;"NA",U546&gt;$BS$150),
AND(U546&gt;0,OR($BS$150="NS",$BS$150="NA")),
AND($BS$150&lt;&gt;"NS",$BS$150&lt;&gt;"NA",$BS$150&gt;=0,U546="NA"),
AND($BS$150&lt;&gt;"NS",$BS$150&lt;&gt;"NA",$BS$150=0,U546="NS")),1,0)))</f>
        <v>0</v>
      </c>
      <c r="CM546" s="202">
        <f t="shared" ref="CM546" si="1872">IF($AH$96=$AJ$96,0,
IF(OR(AND($BS$150="NS",V546&lt;&gt;"NA",OR(V546="NS",V546=0)),AND($BS$150="NA",V546&lt;&gt;"NS",OR(V546="NA",V546=0))),0,
IF(OR(AND($BS$150&lt;&gt;"NS",$BS$150&lt;&gt;"NA",V546&lt;&gt;"NS",V546&lt;&gt;"NA",V546&gt;$BS$150),
AND(V546&gt;0,OR($BS$150="NS",$BS$150="NA")),
AND($BS$150&lt;&gt;"NS",$BS$150&lt;&gt;"NA",$BS$150&gt;=0,V546="NA"),
AND($BS$150&lt;&gt;"NS",$BS$150&lt;&gt;"NA",$BS$150=0,V546="NS")),1,0)))</f>
        <v>0</v>
      </c>
      <c r="CN546" s="202">
        <f t="shared" ref="CN546" si="1873">IF($AH$96=$AJ$96,0,
IF(OR(AND($BS$150="NS",W546&lt;&gt;"NA",OR(W546="NS",W546=0)),AND($BS$150="NA",W546&lt;&gt;"NS",OR(W546="NA",W546=0))),0,
IF(OR(AND($BS$150&lt;&gt;"NS",$BS$150&lt;&gt;"NA",W546&lt;&gt;"NS",W546&lt;&gt;"NA",W546&gt;$BS$150),
AND(W546&gt;0,OR($BS$150="NS",$BS$150="NA")),
AND($BS$150&lt;&gt;"NS",$BS$150&lt;&gt;"NA",$BS$150&gt;=0,W546="NA"),
AND($BS$150&lt;&gt;"NS",$BS$150&lt;&gt;"NA",$BS$150=0,W546="NS")),1,0)))</f>
        <v>0</v>
      </c>
      <c r="CO546" s="202">
        <f t="shared" ref="CO546" si="1874">IF($AH$96=$AJ$96,0,
IF(OR(AND($BS$150="NS",X546&lt;&gt;"NA",OR(X546="NS",X546=0)),AND($BS$150="NA",X546&lt;&gt;"NS",OR(X546="NA",X546=0))),0,
IF(OR(AND($BS$150&lt;&gt;"NS",$BS$150&lt;&gt;"NA",X546&lt;&gt;"NS",X546&lt;&gt;"NA",X546&gt;$BS$150),
AND(X546&gt;0,OR($BS$150="NS",$BS$150="NA")),
AND($BS$150&lt;&gt;"NS",$BS$150&lt;&gt;"NA",$BS$150&gt;=0,X546="NA"),
AND($BS$150&lt;&gt;"NS",$BS$150&lt;&gt;"NA",$BS$150=0,X546="NS")),1,0)))</f>
        <v>0</v>
      </c>
      <c r="CP546" s="202">
        <f t="shared" ref="CP546" si="1875">IF($AH$96=$AJ$96,0,
IF(OR(AND($BS$150="NS",Y546&lt;&gt;"NA",OR(Y546="NS",Y546=0)),AND($BS$150="NA",Y546&lt;&gt;"NS",OR(Y546="NA",Y546=0))),0,
IF(OR(AND($BS$150&lt;&gt;"NS",$BS$150&lt;&gt;"NA",Y546&lt;&gt;"NS",Y546&lt;&gt;"NA",Y546&gt;$BS$150),
AND(Y546&gt;0,OR($BS$150="NS",$BS$150="NA")),
AND($BS$150&lt;&gt;"NS",$BS$150&lt;&gt;"NA",$BS$150&gt;=0,Y546="NA"),
AND($BS$150&lt;&gt;"NS",$BS$150&lt;&gt;"NA",$BS$150=0,Y546="NS")),1,0)))</f>
        <v>0</v>
      </c>
      <c r="CQ546" s="202">
        <f t="shared" ref="CQ546" si="1876">IF($AH$96=$AJ$96,0,
IF(OR(AND($BS$150="NS",Z546&lt;&gt;"NA",OR(Z546="NS",Z546=0)),AND($BS$150="NA",Z546&lt;&gt;"NS",OR(Z546="NA",Z546=0))),0,
IF(OR(AND($BS$150&lt;&gt;"NS",$BS$150&lt;&gt;"NA",Z546&lt;&gt;"NS",Z546&lt;&gt;"NA",Z546&gt;$BS$150),
AND(Z546&gt;0,OR($BS$150="NS",$BS$150="NA")),
AND($BS$150&lt;&gt;"NS",$BS$150&lt;&gt;"NA",$BS$150&gt;=0,Z546="NA"),
AND($BS$150&lt;&gt;"NS",$BS$150&lt;&gt;"NA",$BS$150=0,Z546="NS")),1,0)))</f>
        <v>0</v>
      </c>
      <c r="CR546" s="202">
        <f t="shared" ref="CR546" si="1877">IF($AH$96=$AJ$96,0,
IF(OR(AND($BS$150="NS",AA546&lt;&gt;"NA",OR(AA546="NS",AA546=0)),AND($BS$150="NA",AA546&lt;&gt;"NS",OR(AA546="NA",AA546=0))),0,
IF(OR(AND($BS$150&lt;&gt;"NS",$BS$150&lt;&gt;"NA",AA546&lt;&gt;"NS",AA546&lt;&gt;"NA",AA546&gt;$BS$150),
AND(AA546&gt;0,OR($BS$150="NS",$BS$150="NA")),
AND($BS$150&lt;&gt;"NS",$BS$150&lt;&gt;"NA",$BS$150&gt;=0,AA546="NA"),
AND($BS$150&lt;&gt;"NS",$BS$150&lt;&gt;"NA",$BS$150=0,AA546="NS")),1,0)))</f>
        <v>0</v>
      </c>
      <c r="CS546" s="202">
        <f t="shared" ref="CS546" si="1878">IF($AH$96=$AJ$96,0,
IF(OR(AND($BS$150="NS",AB546&lt;&gt;"NA",OR(AB546="NS",AB546=0)),AND($BS$150="NA",AB546&lt;&gt;"NS",OR(AB546="NA",AB546=0))),0,
IF(OR(AND($BS$150&lt;&gt;"NS",$BS$150&lt;&gt;"NA",AB546&lt;&gt;"NS",AB546&lt;&gt;"NA",AB546&gt;$BS$150),
AND(AB546&gt;0,OR($BS$150="NS",$BS$150="NA")),
AND($BS$150&lt;&gt;"NS",$BS$150&lt;&gt;"NA",$BS$150&gt;=0,AB546="NA"),
AND($BS$150&lt;&gt;"NS",$BS$150&lt;&gt;"NA",$BS$150=0,AB546="NS")),1,0)))</f>
        <v>0</v>
      </c>
      <c r="CT546" s="202">
        <f t="shared" ref="CT546" si="1879">IF($AH$96=$AJ$96,0,
IF(OR(AND($BS$150="NS",AC546&lt;&gt;"NA",OR(AC546="NS",AC546=0)),AND($BS$150="NA",AC546&lt;&gt;"NS",OR(AC546="NA",AC546=0))),0,
IF(OR(AND($BS$150&lt;&gt;"NS",$BS$150&lt;&gt;"NA",AC546&lt;&gt;"NS",AC546&lt;&gt;"NA",AC546&gt;$BS$150),
AND(AC546&gt;0,OR($BS$150="NS",$BS$150="NA")),
AND($BS$150&lt;&gt;"NS",$BS$150&lt;&gt;"NA",$BS$150&gt;=0,AC546="NA"),
AND($BS$150&lt;&gt;"NS",$BS$150&lt;&gt;"NA",$BS$150=0,AC546="NS")),1,0)))</f>
        <v>0</v>
      </c>
      <c r="CU546" s="202">
        <f t="shared" ref="CU546" si="1880">IF($AH$96=$AJ$96,0,
IF(OR(AND($BS$150="NS",AD546&lt;&gt;"NA",OR(AD546="NS",AD546=0)),AND($BS$150="NA",AD546&lt;&gt;"NS",OR(AD546="NA",AD546=0))),0,
IF(OR(AND($BS$150&lt;&gt;"NS",$BS$150&lt;&gt;"NA",AD546&lt;&gt;"NS",AD546&lt;&gt;"NA",AD546&gt;$BS$150),
AND(AD546&gt;0,OR($BS$150="NS",$BS$150="NA")),
AND($BS$150&lt;&gt;"NS",$BS$150&lt;&gt;"NA",$BS$150&gt;=0,AD546="NA"),
AND($BS$150&lt;&gt;"NS",$BS$150&lt;&gt;"NA",$BS$150=0,AD546="NS")),1,0)))</f>
        <v>0</v>
      </c>
      <c r="CY546" s="563">
        <f t="shared" si="935"/>
        <v>0</v>
      </c>
      <c r="CZ546" s="563"/>
    </row>
    <row r="547" spans="1:104" s="28" customFormat="1" ht="15">
      <c r="A547" s="18"/>
      <c r="I547" s="135">
        <f>IF(AND(SUM(I501:I546)=0,COUNTIF(I501:I546,"NS")&gt;0),"NS",
IF(AND(SUM(I501:I546)=0,COUNTIF(I501:I546,0)&gt;0),0,
IF(AND(SUM(I501:I546)=0,COUNTIF(I501:I546,"NA")&gt;0),"NA",
SUM(I501:I546))))</f>
        <v>0</v>
      </c>
      <c r="J547" s="135">
        <f t="shared" ref="J547:AD547" si="1881">IF(AND(SUM(J501:J546)=0,COUNTIF(J501:J546,"NS")&gt;0),"NS",
IF(AND(SUM(J501:J546)=0,COUNTIF(J501:J546,0)&gt;0),0,
IF(AND(SUM(J501:J546)=0,COUNTIF(J501:J546,"NA")&gt;0),"NA",
SUM(J501:J546))))</f>
        <v>0</v>
      </c>
      <c r="K547" s="135">
        <f t="shared" si="1881"/>
        <v>0</v>
      </c>
      <c r="L547" s="135">
        <f t="shared" si="1881"/>
        <v>0</v>
      </c>
      <c r="M547" s="135">
        <f t="shared" si="1881"/>
        <v>0</v>
      </c>
      <c r="N547" s="135">
        <f t="shared" si="1881"/>
        <v>0</v>
      </c>
      <c r="O547" s="135">
        <f t="shared" si="1881"/>
        <v>0</v>
      </c>
      <c r="P547" s="135">
        <f t="shared" si="1881"/>
        <v>0</v>
      </c>
      <c r="Q547" s="135">
        <f t="shared" si="1881"/>
        <v>0</v>
      </c>
      <c r="R547" s="135">
        <f t="shared" si="1881"/>
        <v>0</v>
      </c>
      <c r="S547" s="135">
        <f t="shared" si="1881"/>
        <v>0</v>
      </c>
      <c r="T547" s="135">
        <f t="shared" si="1881"/>
        <v>0</v>
      </c>
      <c r="U547" s="135">
        <f t="shared" si="1881"/>
        <v>0</v>
      </c>
      <c r="V547" s="135">
        <f t="shared" si="1881"/>
        <v>0</v>
      </c>
      <c r="W547" s="135">
        <f t="shared" si="1881"/>
        <v>0</v>
      </c>
      <c r="X547" s="135">
        <f t="shared" si="1881"/>
        <v>0</v>
      </c>
      <c r="Y547" s="135">
        <f t="shared" si="1881"/>
        <v>0</v>
      </c>
      <c r="Z547" s="135">
        <f t="shared" si="1881"/>
        <v>0</v>
      </c>
      <c r="AA547" s="135">
        <f t="shared" si="1881"/>
        <v>0</v>
      </c>
      <c r="AB547" s="135">
        <f t="shared" si="1881"/>
        <v>0</v>
      </c>
      <c r="AC547" s="135">
        <f t="shared" si="1881"/>
        <v>0</v>
      </c>
      <c r="AD547" s="135">
        <f t="shared" si="1881"/>
        <v>0</v>
      </c>
      <c r="AE547" s="213"/>
      <c r="AF547" s="111"/>
      <c r="CY547" s="838">
        <f>SUM(CY501:CZ546)</f>
        <v>0</v>
      </c>
      <c r="CZ547" s="838"/>
    </row>
    <row r="548" spans="1:104" s="28" customFormat="1" ht="15">
      <c r="A548" s="18"/>
      <c r="AE548" s="213"/>
      <c r="AF548" s="111"/>
    </row>
    <row r="549" spans="1:104" s="211" customFormat="1" ht="15" customHeight="1">
      <c r="A549" s="18"/>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c r="AA549" s="634" t="s">
        <v>5175</v>
      </c>
      <c r="AB549" s="634"/>
      <c r="AC549" s="634"/>
      <c r="AD549" s="634"/>
      <c r="AE549" s="213"/>
      <c r="AF549" s="210"/>
      <c r="AV549" s="38"/>
      <c r="AW549" s="38"/>
      <c r="AX549" s="38"/>
      <c r="AY549" s="38"/>
      <c r="AZ549" s="38"/>
      <c r="BA549" s="38"/>
      <c r="BB549" s="38"/>
      <c r="BC549" s="38"/>
      <c r="BD549" s="38"/>
      <c r="BE549" s="38"/>
      <c r="BF549" s="38"/>
      <c r="BG549" s="38"/>
      <c r="BH549" s="38"/>
      <c r="BI549" s="38"/>
      <c r="BJ549" s="38"/>
      <c r="BK549" s="38"/>
      <c r="BL549" s="38"/>
      <c r="BM549" s="38"/>
      <c r="BN549" s="38"/>
      <c r="BO549" s="38"/>
      <c r="BP549" s="853" t="s">
        <v>5175</v>
      </c>
      <c r="BQ549" s="853"/>
      <c r="BZ549" s="38"/>
      <c r="CA549" s="38"/>
      <c r="CB549" s="38"/>
      <c r="CC549" s="38"/>
      <c r="CD549" s="38"/>
      <c r="CE549" s="38"/>
      <c r="CF549" s="38"/>
      <c r="CG549" s="38"/>
      <c r="CH549" s="38"/>
      <c r="CI549" s="38"/>
      <c r="CJ549" s="38"/>
      <c r="CK549" s="38"/>
      <c r="CL549" s="38"/>
      <c r="CM549" s="38"/>
      <c r="CN549" s="38"/>
      <c r="CO549" s="38"/>
      <c r="CP549" s="38"/>
      <c r="CQ549" s="38"/>
      <c r="CR549" s="38"/>
      <c r="CS549" s="38"/>
      <c r="CT549" s="853" t="s">
        <v>5175</v>
      </c>
      <c r="CU549" s="853"/>
    </row>
    <row r="550" spans="1:104" s="211" customFormat="1" ht="24" customHeight="1">
      <c r="A550" s="18"/>
      <c r="B550" s="181"/>
      <c r="C550" s="445" t="s">
        <v>5080</v>
      </c>
      <c r="D550" s="445"/>
      <c r="E550" s="445"/>
      <c r="F550" s="445"/>
      <c r="G550" s="445"/>
      <c r="H550" s="445"/>
      <c r="I550" s="445" t="s">
        <v>6234</v>
      </c>
      <c r="J550" s="445"/>
      <c r="K550" s="445"/>
      <c r="L550" s="445"/>
      <c r="M550" s="445"/>
      <c r="N550" s="445"/>
      <c r="O550" s="445"/>
      <c r="P550" s="445"/>
      <c r="Q550" s="445"/>
      <c r="R550" s="445"/>
      <c r="S550" s="445"/>
      <c r="T550" s="445"/>
      <c r="U550" s="445"/>
      <c r="V550" s="445"/>
      <c r="W550" s="445"/>
      <c r="X550" s="445"/>
      <c r="Y550" s="445"/>
      <c r="Z550" s="445"/>
      <c r="AA550" s="445"/>
      <c r="AB550" s="445"/>
      <c r="AC550" s="445"/>
      <c r="AD550" s="445"/>
      <c r="AE550" s="213"/>
      <c r="AF550" s="210"/>
      <c r="AV550" s="611" t="s">
        <v>5127</v>
      </c>
      <c r="AW550" s="611"/>
      <c r="AX550" s="611"/>
      <c r="AY550" s="611"/>
      <c r="AZ550" s="611"/>
      <c r="BA550" s="611"/>
      <c r="BB550" s="611"/>
      <c r="BC550" s="611"/>
      <c r="BD550" s="611"/>
      <c r="BE550" s="611"/>
      <c r="BF550" s="611"/>
      <c r="BG550" s="611"/>
      <c r="BH550" s="611"/>
      <c r="BI550" s="611"/>
      <c r="BJ550" s="611"/>
      <c r="BK550" s="611"/>
      <c r="BL550" s="611"/>
      <c r="BM550" s="611"/>
      <c r="BN550" s="611"/>
      <c r="BO550" s="611"/>
      <c r="BP550" s="611"/>
      <c r="BQ550" s="611"/>
      <c r="BZ550" s="611" t="s">
        <v>5127</v>
      </c>
      <c r="CA550" s="611"/>
      <c r="CB550" s="611"/>
      <c r="CC550" s="611"/>
      <c r="CD550" s="611"/>
      <c r="CE550" s="611"/>
      <c r="CF550" s="611"/>
      <c r="CG550" s="611"/>
      <c r="CH550" s="611"/>
      <c r="CI550" s="611"/>
      <c r="CJ550" s="611"/>
      <c r="CK550" s="611"/>
      <c r="CL550" s="611"/>
      <c r="CM550" s="611"/>
      <c r="CN550" s="611"/>
      <c r="CO550" s="611"/>
      <c r="CP550" s="611"/>
      <c r="CQ550" s="611"/>
      <c r="CR550" s="611"/>
      <c r="CS550" s="611"/>
      <c r="CT550" s="611"/>
      <c r="CU550" s="611"/>
    </row>
    <row r="551" spans="1:104" s="211" customFormat="1" ht="15" customHeight="1">
      <c r="A551" s="18"/>
      <c r="B551" s="181"/>
      <c r="C551" s="445"/>
      <c r="D551" s="445"/>
      <c r="E551" s="445"/>
      <c r="F551" s="445"/>
      <c r="G551" s="445"/>
      <c r="H551" s="445"/>
      <c r="I551" s="659" t="s">
        <v>5011</v>
      </c>
      <c r="J551" s="659" t="s">
        <v>5012</v>
      </c>
      <c r="K551" s="659" t="s">
        <v>5013</v>
      </c>
      <c r="L551" s="659" t="s">
        <v>5014</v>
      </c>
      <c r="M551" s="659"/>
      <c r="N551" s="659"/>
      <c r="O551" s="659" t="s">
        <v>5015</v>
      </c>
      <c r="P551" s="659"/>
      <c r="Q551" s="659"/>
      <c r="R551" s="659"/>
      <c r="S551" s="659"/>
      <c r="T551" s="659" t="s">
        <v>5016</v>
      </c>
      <c r="U551" s="659" t="s">
        <v>5017</v>
      </c>
      <c r="V551" s="659" t="s">
        <v>5018</v>
      </c>
      <c r="W551" s="659" t="s">
        <v>5019</v>
      </c>
      <c r="X551" s="659"/>
      <c r="Y551" s="659"/>
      <c r="Z551" s="659"/>
      <c r="AA551" s="659"/>
      <c r="AB551" s="659"/>
      <c r="AC551" s="659" t="s">
        <v>5020</v>
      </c>
      <c r="AD551" s="659" t="s">
        <v>5021</v>
      </c>
      <c r="AE551" s="213"/>
      <c r="AF551" s="210"/>
      <c r="AV551" s="662" t="s">
        <v>5011</v>
      </c>
      <c r="AW551" s="662" t="s">
        <v>5012</v>
      </c>
      <c r="AX551" s="662" t="s">
        <v>5013</v>
      </c>
      <c r="AY551" s="848" t="s">
        <v>5014</v>
      </c>
      <c r="AZ551" s="848"/>
      <c r="BA551" s="848"/>
      <c r="BB551" s="848" t="s">
        <v>5015</v>
      </c>
      <c r="BC551" s="848"/>
      <c r="BD551" s="848"/>
      <c r="BE551" s="848"/>
      <c r="BF551" s="848"/>
      <c r="BG551" s="848" t="s">
        <v>5016</v>
      </c>
      <c r="BH551" s="848" t="s">
        <v>5017</v>
      </c>
      <c r="BI551" s="848" t="s">
        <v>5018</v>
      </c>
      <c r="BJ551" s="848" t="s">
        <v>5019</v>
      </c>
      <c r="BK551" s="848"/>
      <c r="BL551" s="848"/>
      <c r="BM551" s="848"/>
      <c r="BN551" s="848"/>
      <c r="BO551" s="848"/>
      <c r="BP551" s="848" t="s">
        <v>5020</v>
      </c>
      <c r="BQ551" s="848" t="s">
        <v>5021</v>
      </c>
      <c r="BZ551" s="662" t="s">
        <v>5011</v>
      </c>
      <c r="CA551" s="662" t="s">
        <v>5012</v>
      </c>
      <c r="CB551" s="662" t="s">
        <v>5013</v>
      </c>
      <c r="CC551" s="848" t="s">
        <v>5014</v>
      </c>
      <c r="CD551" s="848"/>
      <c r="CE551" s="848"/>
      <c r="CF551" s="848" t="s">
        <v>5015</v>
      </c>
      <c r="CG551" s="848"/>
      <c r="CH551" s="848"/>
      <c r="CI551" s="848"/>
      <c r="CJ551" s="848"/>
      <c r="CK551" s="848" t="s">
        <v>5016</v>
      </c>
      <c r="CL551" s="848" t="s">
        <v>5017</v>
      </c>
      <c r="CM551" s="848" t="s">
        <v>5018</v>
      </c>
      <c r="CN551" s="848" t="s">
        <v>5019</v>
      </c>
      <c r="CO551" s="848"/>
      <c r="CP551" s="848"/>
      <c r="CQ551" s="848"/>
      <c r="CR551" s="848"/>
      <c r="CS551" s="848"/>
      <c r="CT551" s="848" t="s">
        <v>5020</v>
      </c>
      <c r="CU551" s="848" t="s">
        <v>5021</v>
      </c>
    </row>
    <row r="552" spans="1:104" s="211" customFormat="1" ht="24" customHeight="1">
      <c r="A552" s="18"/>
      <c r="B552" s="181"/>
      <c r="C552" s="445"/>
      <c r="D552" s="445"/>
      <c r="E552" s="445"/>
      <c r="F552" s="445"/>
      <c r="G552" s="445"/>
      <c r="H552" s="445"/>
      <c r="I552" s="659"/>
      <c r="J552" s="659"/>
      <c r="K552" s="659"/>
      <c r="L552" s="183" t="s">
        <v>5159</v>
      </c>
      <c r="M552" s="183" t="s">
        <v>5160</v>
      </c>
      <c r="N552" s="183" t="s">
        <v>5161</v>
      </c>
      <c r="O552" s="183" t="s">
        <v>5162</v>
      </c>
      <c r="P552" s="183" t="s">
        <v>5163</v>
      </c>
      <c r="Q552" s="183" t="s">
        <v>5164</v>
      </c>
      <c r="R552" s="183" t="s">
        <v>5165</v>
      </c>
      <c r="S552" s="183" t="s">
        <v>5166</v>
      </c>
      <c r="T552" s="659"/>
      <c r="U552" s="659"/>
      <c r="V552" s="659"/>
      <c r="W552" s="183" t="s">
        <v>5167</v>
      </c>
      <c r="X552" s="183" t="s">
        <v>5168</v>
      </c>
      <c r="Y552" s="183" t="s">
        <v>5169</v>
      </c>
      <c r="Z552" s="183" t="s">
        <v>5170</v>
      </c>
      <c r="AA552" s="183" t="s">
        <v>5171</v>
      </c>
      <c r="AB552" s="183" t="s">
        <v>5172</v>
      </c>
      <c r="AC552" s="659"/>
      <c r="AD552" s="659"/>
      <c r="AE552" s="213"/>
      <c r="AF552" s="210"/>
      <c r="AV552" s="661"/>
      <c r="AW552" s="661"/>
      <c r="AX552" s="661"/>
      <c r="AY552" s="243" t="s">
        <v>5159</v>
      </c>
      <c r="AZ552" s="243" t="s">
        <v>5160</v>
      </c>
      <c r="BA552" s="243" t="s">
        <v>5161</v>
      </c>
      <c r="BB552" s="243" t="s">
        <v>5162</v>
      </c>
      <c r="BC552" s="243" t="s">
        <v>5163</v>
      </c>
      <c r="BD552" s="243" t="s">
        <v>5164</v>
      </c>
      <c r="BE552" s="243" t="s">
        <v>5165</v>
      </c>
      <c r="BF552" s="243" t="s">
        <v>5166</v>
      </c>
      <c r="BG552" s="848"/>
      <c r="BH552" s="848"/>
      <c r="BI552" s="848"/>
      <c r="BJ552" s="243" t="s">
        <v>5167</v>
      </c>
      <c r="BK552" s="243" t="s">
        <v>5168</v>
      </c>
      <c r="BL552" s="243" t="s">
        <v>5169</v>
      </c>
      <c r="BM552" s="243" t="s">
        <v>5170</v>
      </c>
      <c r="BN552" s="243" t="s">
        <v>5171</v>
      </c>
      <c r="BO552" s="243" t="s">
        <v>5172</v>
      </c>
      <c r="BP552" s="848"/>
      <c r="BQ552" s="848"/>
      <c r="BZ552" s="661"/>
      <c r="CA552" s="661"/>
      <c r="CB552" s="661"/>
      <c r="CC552" s="243" t="s">
        <v>5159</v>
      </c>
      <c r="CD552" s="243" t="s">
        <v>5160</v>
      </c>
      <c r="CE552" s="243" t="s">
        <v>5161</v>
      </c>
      <c r="CF552" s="243" t="s">
        <v>5162</v>
      </c>
      <c r="CG552" s="243" t="s">
        <v>5163</v>
      </c>
      <c r="CH552" s="243" t="s">
        <v>5164</v>
      </c>
      <c r="CI552" s="243" t="s">
        <v>5165</v>
      </c>
      <c r="CJ552" s="243" t="s">
        <v>5166</v>
      </c>
      <c r="CK552" s="848"/>
      <c r="CL552" s="848"/>
      <c r="CM552" s="848"/>
      <c r="CN552" s="243" t="s">
        <v>5167</v>
      </c>
      <c r="CO552" s="243" t="s">
        <v>5168</v>
      </c>
      <c r="CP552" s="243" t="s">
        <v>5169</v>
      </c>
      <c r="CQ552" s="243" t="s">
        <v>5170</v>
      </c>
      <c r="CR552" s="243" t="s">
        <v>5171</v>
      </c>
      <c r="CS552" s="243" t="s">
        <v>5172</v>
      </c>
      <c r="CT552" s="848"/>
      <c r="CU552" s="848"/>
      <c r="CY552" s="839" t="s">
        <v>5104</v>
      </c>
      <c r="CZ552" s="839"/>
    </row>
    <row r="553" spans="1:104" s="211" customFormat="1" ht="15" customHeight="1">
      <c r="A553" s="18"/>
      <c r="B553" s="51"/>
      <c r="C553" s="47" t="s">
        <v>5846</v>
      </c>
      <c r="D553" s="580" t="s">
        <v>385</v>
      </c>
      <c r="E553" s="580"/>
      <c r="F553" s="580"/>
      <c r="G553" s="580"/>
      <c r="H553" s="580"/>
      <c r="I553" s="103"/>
      <c r="J553" s="103"/>
      <c r="K553" s="103"/>
      <c r="L553" s="103"/>
      <c r="M553" s="103"/>
      <c r="N553" s="103"/>
      <c r="O553" s="103"/>
      <c r="P553" s="103"/>
      <c r="Q553" s="103"/>
      <c r="R553" s="103"/>
      <c r="S553" s="103"/>
      <c r="T553" s="103"/>
      <c r="U553" s="103"/>
      <c r="V553" s="103"/>
      <c r="W553" s="103"/>
      <c r="X553" s="103"/>
      <c r="Y553" s="103"/>
      <c r="Z553" s="103"/>
      <c r="AA553" s="103"/>
      <c r="AB553" s="103"/>
      <c r="AC553" s="103"/>
      <c r="AD553" s="103"/>
      <c r="AE553" s="213"/>
      <c r="AF553" s="210"/>
      <c r="AV553" s="202">
        <v>0</v>
      </c>
      <c r="AW553" s="202">
        <v>0</v>
      </c>
      <c r="AX553" s="202">
        <v>0</v>
      </c>
      <c r="AY553" s="202">
        <v>0</v>
      </c>
      <c r="AZ553" s="202">
        <v>0</v>
      </c>
      <c r="BA553" s="202">
        <v>0</v>
      </c>
      <c r="BB553" s="202">
        <v>0</v>
      </c>
      <c r="BC553" s="202">
        <v>0</v>
      </c>
      <c r="BD553" s="202">
        <v>0</v>
      </c>
      <c r="BE553" s="202">
        <v>0</v>
      </c>
      <c r="BF553" s="202">
        <v>0</v>
      </c>
      <c r="BG553" s="202">
        <v>0</v>
      </c>
      <c r="BH553" s="202">
        <v>0</v>
      </c>
      <c r="BI553" s="202">
        <v>0</v>
      </c>
      <c r="BJ553" s="202">
        <v>0</v>
      </c>
      <c r="BK553" s="202">
        <v>0</v>
      </c>
      <c r="BL553" s="202">
        <v>0</v>
      </c>
      <c r="BM553" s="202">
        <v>0</v>
      </c>
      <c r="BN553" s="202">
        <v>0</v>
      </c>
      <c r="BO553" s="202">
        <v>0</v>
      </c>
      <c r="BP553" s="202">
        <v>0</v>
      </c>
      <c r="BQ553" s="202">
        <v>0</v>
      </c>
      <c r="BZ553" s="202">
        <f>IF($AH$96=$AJ$96,0,
IF(OR(AND($BS$105="NS",I553&lt;&gt;"NA",OR(I553="NS",I553=0)),AND($BS$105="NA",I553&lt;&gt;"NS",OR(I553="NA",I553=0))),0,
IF(OR(AND($BS$105&lt;&gt;"NS",$BS$105&lt;&gt;"NA",I553&lt;&gt;"NS",I553&lt;&gt;"NA",I553&gt;$BS$105),
AND(I553&gt;0,OR($BS$105="NS",$BS$105="NA")),
AND($BS$105&lt;&gt;"NS",$BS$105&lt;&gt;"NA",$BS$105&gt;=0,I553="NA"),
AND($BS$105&lt;&gt;"NS",$BS$105&lt;&gt;"NA",$BS$105=0,I553="NS")),1,0)))</f>
        <v>0</v>
      </c>
      <c r="CA553" s="202">
        <f t="shared" ref="CA553" si="1882">IF($AH$96=$AJ$96,0,
IF(OR(AND($BS$105="NS",J553&lt;&gt;"NA",OR(J553="NS",J553=0)),AND($BS$105="NA",J553&lt;&gt;"NS",OR(J553="NA",J553=0))),0,
IF(OR(AND($BS$105&lt;&gt;"NS",$BS$105&lt;&gt;"NA",J553&lt;&gt;"NS",J553&lt;&gt;"NA",J553&gt;$BS$105),
AND(J553&gt;0,OR($BS$105="NS",$BS$105="NA")),
AND($BS$105&lt;&gt;"NS",$BS$105&lt;&gt;"NA",$BS$105&gt;=0,J553="NA"),
AND($BS$105&lt;&gt;"NS",$BS$105&lt;&gt;"NA",$BS$105=0,J553="NS")),1,0)))</f>
        <v>0</v>
      </c>
      <c r="CB553" s="202">
        <f t="shared" ref="CB553" si="1883">IF($AH$96=$AJ$96,0,
IF(OR(AND($BS$105="NS",K553&lt;&gt;"NA",OR(K553="NS",K553=0)),AND($BS$105="NA",K553&lt;&gt;"NS",OR(K553="NA",K553=0))),0,
IF(OR(AND($BS$105&lt;&gt;"NS",$BS$105&lt;&gt;"NA",K553&lt;&gt;"NS",K553&lt;&gt;"NA",K553&gt;$BS$105),
AND(K553&gt;0,OR($BS$105="NS",$BS$105="NA")),
AND($BS$105&lt;&gt;"NS",$BS$105&lt;&gt;"NA",$BS$105&gt;=0,K553="NA"),
AND($BS$105&lt;&gt;"NS",$BS$105&lt;&gt;"NA",$BS$105=0,K553="NS")),1,0)))</f>
        <v>0</v>
      </c>
      <c r="CC553" s="202">
        <f t="shared" ref="CC553" si="1884">IF($AH$96=$AJ$96,0,
IF(OR(AND($BS$105="NS",L553&lt;&gt;"NA",OR(L553="NS",L553=0)),AND($BS$105="NA",L553&lt;&gt;"NS",OR(L553="NA",L553=0))),0,
IF(OR(AND($BS$105&lt;&gt;"NS",$BS$105&lt;&gt;"NA",L553&lt;&gt;"NS",L553&lt;&gt;"NA",L553&gt;$BS$105),
AND(L553&gt;0,OR($BS$105="NS",$BS$105="NA")),
AND($BS$105&lt;&gt;"NS",$BS$105&lt;&gt;"NA",$BS$105&gt;=0,L553="NA"),
AND($BS$105&lt;&gt;"NS",$BS$105&lt;&gt;"NA",$BS$105=0,L553="NS")),1,0)))</f>
        <v>0</v>
      </c>
      <c r="CD553" s="202">
        <f t="shared" ref="CD553" si="1885">IF($AH$96=$AJ$96,0,
IF(OR(AND($BS$105="NS",M553&lt;&gt;"NA",OR(M553="NS",M553=0)),AND($BS$105="NA",M553&lt;&gt;"NS",OR(M553="NA",M553=0))),0,
IF(OR(AND($BS$105&lt;&gt;"NS",$BS$105&lt;&gt;"NA",M553&lt;&gt;"NS",M553&lt;&gt;"NA",M553&gt;$BS$105),
AND(M553&gt;0,OR($BS$105="NS",$BS$105="NA")),
AND($BS$105&lt;&gt;"NS",$BS$105&lt;&gt;"NA",$BS$105&gt;=0,M553="NA"),
AND($BS$105&lt;&gt;"NS",$BS$105&lt;&gt;"NA",$BS$105=0,M553="NS")),1,0)))</f>
        <v>0</v>
      </c>
      <c r="CE553" s="202">
        <f t="shared" ref="CE553" si="1886">IF($AH$96=$AJ$96,0,
IF(OR(AND($BS$105="NS",N553&lt;&gt;"NA",OR(N553="NS",N553=0)),AND($BS$105="NA",N553&lt;&gt;"NS",OR(N553="NA",N553=0))),0,
IF(OR(AND($BS$105&lt;&gt;"NS",$BS$105&lt;&gt;"NA",N553&lt;&gt;"NS",N553&lt;&gt;"NA",N553&gt;$BS$105),
AND(N553&gt;0,OR($BS$105="NS",$BS$105="NA")),
AND($BS$105&lt;&gt;"NS",$BS$105&lt;&gt;"NA",$BS$105&gt;=0,N553="NA"),
AND($BS$105&lt;&gt;"NS",$BS$105&lt;&gt;"NA",$BS$105=0,N553="NS")),1,0)))</f>
        <v>0</v>
      </c>
      <c r="CF553" s="202">
        <f t="shared" ref="CF553" si="1887">IF($AH$96=$AJ$96,0,
IF(OR(AND($BS$105="NS",O553&lt;&gt;"NA",OR(O553="NS",O553=0)),AND($BS$105="NA",O553&lt;&gt;"NS",OR(O553="NA",O553=0))),0,
IF(OR(AND($BS$105&lt;&gt;"NS",$BS$105&lt;&gt;"NA",O553&lt;&gt;"NS",O553&lt;&gt;"NA",O553&gt;$BS$105),
AND(O553&gt;0,OR($BS$105="NS",$BS$105="NA")),
AND($BS$105&lt;&gt;"NS",$BS$105&lt;&gt;"NA",$BS$105&gt;=0,O553="NA"),
AND($BS$105&lt;&gt;"NS",$BS$105&lt;&gt;"NA",$BS$105=0,O553="NS")),1,0)))</f>
        <v>0</v>
      </c>
      <c r="CG553" s="202">
        <f t="shared" ref="CG553" si="1888">IF($AH$96=$AJ$96,0,
IF(OR(AND($BS$105="NS",P553&lt;&gt;"NA",OR(P553="NS",P553=0)),AND($BS$105="NA",P553&lt;&gt;"NS",OR(P553="NA",P553=0))),0,
IF(OR(AND($BS$105&lt;&gt;"NS",$BS$105&lt;&gt;"NA",P553&lt;&gt;"NS",P553&lt;&gt;"NA",P553&gt;$BS$105),
AND(P553&gt;0,OR($BS$105="NS",$BS$105="NA")),
AND($BS$105&lt;&gt;"NS",$BS$105&lt;&gt;"NA",$BS$105&gt;=0,P553="NA"),
AND($BS$105&lt;&gt;"NS",$BS$105&lt;&gt;"NA",$BS$105=0,P553="NS")),1,0)))</f>
        <v>0</v>
      </c>
      <c r="CH553" s="202">
        <f t="shared" ref="CH553" si="1889">IF($AH$96=$AJ$96,0,
IF(OR(AND($BS$105="NS",Q553&lt;&gt;"NA",OR(Q553="NS",Q553=0)),AND($BS$105="NA",Q553&lt;&gt;"NS",OR(Q553="NA",Q553=0))),0,
IF(OR(AND($BS$105&lt;&gt;"NS",$BS$105&lt;&gt;"NA",Q553&lt;&gt;"NS",Q553&lt;&gt;"NA",Q553&gt;$BS$105),
AND(Q553&gt;0,OR($BS$105="NS",$BS$105="NA")),
AND($BS$105&lt;&gt;"NS",$BS$105&lt;&gt;"NA",$BS$105&gt;=0,Q553="NA"),
AND($BS$105&lt;&gt;"NS",$BS$105&lt;&gt;"NA",$BS$105=0,Q553="NS")),1,0)))</f>
        <v>0</v>
      </c>
      <c r="CI553" s="202">
        <f t="shared" ref="CI553" si="1890">IF($AH$96=$AJ$96,0,
IF(OR(AND($BS$105="NS",R553&lt;&gt;"NA",OR(R553="NS",R553=0)),AND($BS$105="NA",R553&lt;&gt;"NS",OR(R553="NA",R553=0))),0,
IF(OR(AND($BS$105&lt;&gt;"NS",$BS$105&lt;&gt;"NA",R553&lt;&gt;"NS",R553&lt;&gt;"NA",R553&gt;$BS$105),
AND(R553&gt;0,OR($BS$105="NS",$BS$105="NA")),
AND($BS$105&lt;&gt;"NS",$BS$105&lt;&gt;"NA",$BS$105&gt;=0,R553="NA"),
AND($BS$105&lt;&gt;"NS",$BS$105&lt;&gt;"NA",$BS$105=0,R553="NS")),1,0)))</f>
        <v>0</v>
      </c>
      <c r="CJ553" s="202">
        <f t="shared" ref="CJ553" si="1891">IF($AH$96=$AJ$96,0,
IF(OR(AND($BS$105="NS",S553&lt;&gt;"NA",OR(S553="NS",S553=0)),AND($BS$105="NA",S553&lt;&gt;"NS",OR(S553="NA",S553=0))),0,
IF(OR(AND($BS$105&lt;&gt;"NS",$BS$105&lt;&gt;"NA",S553&lt;&gt;"NS",S553&lt;&gt;"NA",S553&gt;$BS$105),
AND(S553&gt;0,OR($BS$105="NS",$BS$105="NA")),
AND($BS$105&lt;&gt;"NS",$BS$105&lt;&gt;"NA",$BS$105&gt;=0,S553="NA"),
AND($BS$105&lt;&gt;"NS",$BS$105&lt;&gt;"NA",$BS$105=0,S553="NS")),1,0)))</f>
        <v>0</v>
      </c>
      <c r="CK553" s="202">
        <f t="shared" ref="CK553" si="1892">IF($AH$96=$AJ$96,0,
IF(OR(AND($BS$105="NS",T553&lt;&gt;"NA",OR(T553="NS",T553=0)),AND($BS$105="NA",T553&lt;&gt;"NS",OR(T553="NA",T553=0))),0,
IF(OR(AND($BS$105&lt;&gt;"NS",$BS$105&lt;&gt;"NA",T553&lt;&gt;"NS",T553&lt;&gt;"NA",T553&gt;$BS$105),
AND(T553&gt;0,OR($BS$105="NS",$BS$105="NA")),
AND($BS$105&lt;&gt;"NS",$BS$105&lt;&gt;"NA",$BS$105&gt;=0,T553="NA"),
AND($BS$105&lt;&gt;"NS",$BS$105&lt;&gt;"NA",$BS$105=0,T553="NS")),1,0)))</f>
        <v>0</v>
      </c>
      <c r="CL553" s="202">
        <f t="shared" ref="CL553" si="1893">IF($AH$96=$AJ$96,0,
IF(OR(AND($BS$105="NS",U553&lt;&gt;"NA",OR(U553="NS",U553=0)),AND($BS$105="NA",U553&lt;&gt;"NS",OR(U553="NA",U553=0))),0,
IF(OR(AND($BS$105&lt;&gt;"NS",$BS$105&lt;&gt;"NA",U553&lt;&gt;"NS",U553&lt;&gt;"NA",U553&gt;$BS$105),
AND(U553&gt;0,OR($BS$105="NS",$BS$105="NA")),
AND($BS$105&lt;&gt;"NS",$BS$105&lt;&gt;"NA",$BS$105&gt;=0,U553="NA"),
AND($BS$105&lt;&gt;"NS",$BS$105&lt;&gt;"NA",$BS$105=0,U553="NS")),1,0)))</f>
        <v>0</v>
      </c>
      <c r="CM553" s="202">
        <f t="shared" ref="CM553" si="1894">IF($AH$96=$AJ$96,0,
IF(OR(AND($BS$105="NS",V553&lt;&gt;"NA",OR(V553="NS",V553=0)),AND($BS$105="NA",V553&lt;&gt;"NS",OR(V553="NA",V553=0))),0,
IF(OR(AND($BS$105&lt;&gt;"NS",$BS$105&lt;&gt;"NA",V553&lt;&gt;"NS",V553&lt;&gt;"NA",V553&gt;$BS$105),
AND(V553&gt;0,OR($BS$105="NS",$BS$105="NA")),
AND($BS$105&lt;&gt;"NS",$BS$105&lt;&gt;"NA",$BS$105&gt;=0,V553="NA"),
AND($BS$105&lt;&gt;"NS",$BS$105&lt;&gt;"NA",$BS$105=0,V553="NS")),1,0)))</f>
        <v>0</v>
      </c>
      <c r="CN553" s="202">
        <f t="shared" ref="CN553" si="1895">IF($AH$96=$AJ$96,0,
IF(OR(AND($BS$105="NS",W553&lt;&gt;"NA",OR(W553="NS",W553=0)),AND($BS$105="NA",W553&lt;&gt;"NS",OR(W553="NA",W553=0))),0,
IF(OR(AND($BS$105&lt;&gt;"NS",$BS$105&lt;&gt;"NA",W553&lt;&gt;"NS",W553&lt;&gt;"NA",W553&gt;$BS$105),
AND(W553&gt;0,OR($BS$105="NS",$BS$105="NA")),
AND($BS$105&lt;&gt;"NS",$BS$105&lt;&gt;"NA",$BS$105&gt;=0,W553="NA"),
AND($BS$105&lt;&gt;"NS",$BS$105&lt;&gt;"NA",$BS$105=0,W553="NS")),1,0)))</f>
        <v>0</v>
      </c>
      <c r="CO553" s="202">
        <f t="shared" ref="CO553" si="1896">IF($AH$96=$AJ$96,0,
IF(OR(AND($BS$105="NS",X553&lt;&gt;"NA",OR(X553="NS",X553=0)),AND($BS$105="NA",X553&lt;&gt;"NS",OR(X553="NA",X553=0))),0,
IF(OR(AND($BS$105&lt;&gt;"NS",$BS$105&lt;&gt;"NA",X553&lt;&gt;"NS",X553&lt;&gt;"NA",X553&gt;$BS$105),
AND(X553&gt;0,OR($BS$105="NS",$BS$105="NA")),
AND($BS$105&lt;&gt;"NS",$BS$105&lt;&gt;"NA",$BS$105&gt;=0,X553="NA"),
AND($BS$105&lt;&gt;"NS",$BS$105&lt;&gt;"NA",$BS$105=0,X553="NS")),1,0)))</f>
        <v>0</v>
      </c>
      <c r="CP553" s="202">
        <f t="shared" ref="CP553" si="1897">IF($AH$96=$AJ$96,0,
IF(OR(AND($BS$105="NS",Y553&lt;&gt;"NA",OR(Y553="NS",Y553=0)),AND($BS$105="NA",Y553&lt;&gt;"NS",OR(Y553="NA",Y553=0))),0,
IF(OR(AND($BS$105&lt;&gt;"NS",$BS$105&lt;&gt;"NA",Y553&lt;&gt;"NS",Y553&lt;&gt;"NA",Y553&gt;$BS$105),
AND(Y553&gt;0,OR($BS$105="NS",$BS$105="NA")),
AND($BS$105&lt;&gt;"NS",$BS$105&lt;&gt;"NA",$BS$105&gt;=0,Y553="NA"),
AND($BS$105&lt;&gt;"NS",$BS$105&lt;&gt;"NA",$BS$105=0,Y553="NS")),1,0)))</f>
        <v>0</v>
      </c>
      <c r="CQ553" s="202">
        <f t="shared" ref="CQ553" si="1898">IF($AH$96=$AJ$96,0,
IF(OR(AND($BS$105="NS",Z553&lt;&gt;"NA",OR(Z553="NS",Z553=0)),AND($BS$105="NA",Z553&lt;&gt;"NS",OR(Z553="NA",Z553=0))),0,
IF(OR(AND($BS$105&lt;&gt;"NS",$BS$105&lt;&gt;"NA",Z553&lt;&gt;"NS",Z553&lt;&gt;"NA",Z553&gt;$BS$105),
AND(Z553&gt;0,OR($BS$105="NS",$BS$105="NA")),
AND($BS$105&lt;&gt;"NS",$BS$105&lt;&gt;"NA",$BS$105&gt;=0,Z553="NA"),
AND($BS$105&lt;&gt;"NS",$BS$105&lt;&gt;"NA",$BS$105=0,Z553="NS")),1,0)))</f>
        <v>0</v>
      </c>
      <c r="CR553" s="202">
        <f t="shared" ref="CR553" si="1899">IF($AH$96=$AJ$96,0,
IF(OR(AND($BS$105="NS",AA553&lt;&gt;"NA",OR(AA553="NS",AA553=0)),AND($BS$105="NA",AA553&lt;&gt;"NS",OR(AA553="NA",AA553=0))),0,
IF(OR(AND($BS$105&lt;&gt;"NS",$BS$105&lt;&gt;"NA",AA553&lt;&gt;"NS",AA553&lt;&gt;"NA",AA553&gt;$BS$105),
AND(AA553&gt;0,OR($BS$105="NS",$BS$105="NA")),
AND($BS$105&lt;&gt;"NS",$BS$105&lt;&gt;"NA",$BS$105&gt;=0,AA553="NA"),
AND($BS$105&lt;&gt;"NS",$BS$105&lt;&gt;"NA",$BS$105=0,AA553="NS")),1,0)))</f>
        <v>0</v>
      </c>
      <c r="CS553" s="202">
        <f t="shared" ref="CS553" si="1900">IF($AH$96=$AJ$96,0,
IF(OR(AND($BS$105="NS",AB553&lt;&gt;"NA",OR(AB553="NS",AB553=0)),AND($BS$105="NA",AB553&lt;&gt;"NS",OR(AB553="NA",AB553=0))),0,
IF(OR(AND($BS$105&lt;&gt;"NS",$BS$105&lt;&gt;"NA",AB553&lt;&gt;"NS",AB553&lt;&gt;"NA",AB553&gt;$BS$105),
AND(AB553&gt;0,OR($BS$105="NS",$BS$105="NA")),
AND($BS$105&lt;&gt;"NS",$BS$105&lt;&gt;"NA",$BS$105&gt;=0,AB553="NA"),
AND($BS$105&lt;&gt;"NS",$BS$105&lt;&gt;"NA",$BS$105=0,AB553="NS")),1,0)))</f>
        <v>0</v>
      </c>
      <c r="CT553" s="202">
        <f t="shared" ref="CT553" si="1901">IF($AH$96=$AJ$96,0,
IF(OR(AND($BS$105="NS",AC553&lt;&gt;"NA",OR(AC553="NS",AC553=0)),AND($BS$105="NA",AC553&lt;&gt;"NS",OR(AC553="NA",AC553=0))),0,
IF(OR(AND($BS$105&lt;&gt;"NS",$BS$105&lt;&gt;"NA",AC553&lt;&gt;"NS",AC553&lt;&gt;"NA",AC553&gt;$BS$105),
AND(AC553&gt;0,OR($BS$105="NS",$BS$105="NA")),
AND($BS$105&lt;&gt;"NS",$BS$105&lt;&gt;"NA",$BS$105&gt;=0,AC553="NA"),
AND($BS$105&lt;&gt;"NS",$BS$105&lt;&gt;"NA",$BS$105=0,AC553="NS")),1,0)))</f>
        <v>0</v>
      </c>
      <c r="CU553" s="202">
        <f t="shared" ref="CU553" si="1902">IF($AH$96=$AJ$96,0,
IF(OR(AND($BS$105="NS",AD553&lt;&gt;"NA",OR(AD553="NS",AD553=0)),AND($BS$105="NA",AD553&lt;&gt;"NS",OR(AD553="NA",AD553=0))),0,
IF(OR(AND($BS$105&lt;&gt;"NS",$BS$105&lt;&gt;"NA",AD553&lt;&gt;"NS",AD553&lt;&gt;"NA",AD553&gt;$BS$105),
AND(AD553&gt;0,OR($BS$105="NS",$BS$105="NA")),
AND($BS$105&lt;&gt;"NS",$BS$105&lt;&gt;"NA",$BS$105&gt;=0,AD553="NA"),
AND($BS$105&lt;&gt;"NS",$BS$105&lt;&gt;"NA",$BS$105=0,AD553="NS")),1,0)))</f>
        <v>0</v>
      </c>
      <c r="CY553" s="563">
        <f t="shared" ref="CY553:CY598" si="1903">IF($AH$440=$AJ$440,0,IF(OR(AND(D553="",COUNTBLANK(I553:AD553)=22),AND(D553&lt;&gt;"",AS449=1,COUNTBLANK(I553:AD553)=22),AND(D553&lt;&gt;"",AS449=0,COUNTIF(AV553:BQ553,0)=COUNTA(I553:AD553))),0,1))</f>
        <v>0</v>
      </c>
      <c r="CZ553" s="563"/>
    </row>
    <row r="554" spans="1:104" s="211" customFormat="1" ht="15" customHeight="1">
      <c r="A554" s="18"/>
      <c r="B554" s="51"/>
      <c r="C554" s="47" t="s">
        <v>4992</v>
      </c>
      <c r="D554" s="580" t="str">
        <f>IF(CNGE_2024_M3_Secc1!D53="","",CNGE_2024_M3_Secc1!D53)</f>
        <v/>
      </c>
      <c r="E554" s="580"/>
      <c r="F554" s="580"/>
      <c r="G554" s="580"/>
      <c r="H554" s="580"/>
      <c r="I554" s="103"/>
      <c r="J554" s="103"/>
      <c r="K554" s="103"/>
      <c r="L554" s="103"/>
      <c r="M554" s="103"/>
      <c r="N554" s="103"/>
      <c r="O554" s="103"/>
      <c r="P554" s="103"/>
      <c r="Q554" s="103"/>
      <c r="R554" s="103"/>
      <c r="S554" s="103"/>
      <c r="T554" s="103"/>
      <c r="U554" s="103"/>
      <c r="V554" s="103"/>
      <c r="W554" s="103"/>
      <c r="X554" s="103"/>
      <c r="Y554" s="103"/>
      <c r="Z554" s="103"/>
      <c r="AA554" s="103"/>
      <c r="AB554" s="103"/>
      <c r="AC554" s="103"/>
      <c r="AD554" s="103"/>
      <c r="AE554" s="213"/>
      <c r="AF554" s="210"/>
      <c r="AV554" s="202" t="e" cm="1">
        <f t="array" ref="AV554">IF(CNGE_2024_M3_Secc1!$AO$111=CNGE_2024_M3_Secc1!$AQ$111,O,IF(CNGE_2024_M3_Secc1!I221="",1,0))</f>
        <v>#NAME?</v>
      </c>
      <c r="AW554" s="202" t="e" cm="1">
        <f t="array" ref="AW554">IF(CNGE_2024_M3_Secc1!$AO$111=CNGE_2024_M3_Secc1!$AQ$111,O,IF(CNGE_2024_M3_Secc1!J221="",1,0))</f>
        <v>#NAME?</v>
      </c>
      <c r="AX554" s="202" t="e" cm="1">
        <f t="array" ref="AX554">IF(CNGE_2024_M3_Secc1!$AO$111=CNGE_2024_M3_Secc1!$AQ$111,O,IF(CNGE_2024_M3_Secc1!K221="",1,0))</f>
        <v>#NAME?</v>
      </c>
      <c r="AY554" s="202" t="e" cm="1">
        <f t="array" ref="AY554">IF(CNGE_2024_M3_Secc1!$AO$111=CNGE_2024_M3_Secc1!$AQ$111,O,IF(CNGE_2024_M3_Secc1!L221="",1,0))</f>
        <v>#NAME?</v>
      </c>
      <c r="AZ554" s="202" t="e" cm="1">
        <f t="array" ref="AZ554">IF(CNGE_2024_M3_Secc1!$AO$111=CNGE_2024_M3_Secc1!$AQ$111,O,IF(CNGE_2024_M3_Secc1!M221="",1,0))</f>
        <v>#NAME?</v>
      </c>
      <c r="BA554" s="202" t="e" cm="1">
        <f t="array" ref="BA554">IF(CNGE_2024_M3_Secc1!$AO$111=CNGE_2024_M3_Secc1!$AQ$111,O,IF(CNGE_2024_M3_Secc1!N221="",1,0))</f>
        <v>#NAME?</v>
      </c>
      <c r="BB554" s="202" t="e" cm="1">
        <f t="array" ref="BB554">IF(CNGE_2024_M3_Secc1!$AO$111=CNGE_2024_M3_Secc1!$AQ$111,O,IF(CNGE_2024_M3_Secc1!O221="",1,0))</f>
        <v>#NAME?</v>
      </c>
      <c r="BC554" s="202" t="e" cm="1">
        <f t="array" ref="BC554">IF(CNGE_2024_M3_Secc1!$AO$111=CNGE_2024_M3_Secc1!$AQ$111,O,IF(CNGE_2024_M3_Secc1!P221="",1,0))</f>
        <v>#NAME?</v>
      </c>
      <c r="BD554" s="202" t="e" cm="1">
        <f t="array" ref="BD554">IF(CNGE_2024_M3_Secc1!$AO$111=CNGE_2024_M3_Secc1!$AQ$111,O,IF(CNGE_2024_M3_Secc1!Q221="",1,0))</f>
        <v>#NAME?</v>
      </c>
      <c r="BE554" s="202" t="e" cm="1">
        <f t="array" ref="BE554">IF(CNGE_2024_M3_Secc1!$AO$111=CNGE_2024_M3_Secc1!$AQ$111,O,IF(CNGE_2024_M3_Secc1!R221="",1,0))</f>
        <v>#NAME?</v>
      </c>
      <c r="BF554" s="202" t="e" cm="1">
        <f t="array" ref="BF554">IF(CNGE_2024_M3_Secc1!$AO$111=CNGE_2024_M3_Secc1!$AQ$111,O,IF(CNGE_2024_M3_Secc1!S221="",1,0))</f>
        <v>#NAME?</v>
      </c>
      <c r="BG554" s="202" t="e" cm="1">
        <f t="array" ref="BG554">IF(CNGE_2024_M3_Secc1!$AO$111=CNGE_2024_M3_Secc1!$AQ$111,O,IF(CNGE_2024_M3_Secc1!T221="",1,0))</f>
        <v>#NAME?</v>
      </c>
      <c r="BH554" s="202" t="e" cm="1">
        <f t="array" ref="BH554">IF(CNGE_2024_M3_Secc1!$AO$111=CNGE_2024_M3_Secc1!$AQ$111,O,IF(CNGE_2024_M3_Secc1!U221="",1,0))</f>
        <v>#NAME?</v>
      </c>
      <c r="BI554" s="202" t="e" cm="1">
        <f t="array" ref="BI554">IF(CNGE_2024_M3_Secc1!$AO$111=CNGE_2024_M3_Secc1!$AQ$111,O,IF(CNGE_2024_M3_Secc1!V221="",1,0))</f>
        <v>#NAME?</v>
      </c>
      <c r="BJ554" s="202" t="e" cm="1">
        <f t="array" ref="BJ554">IF(CNGE_2024_M3_Secc1!$AO$111=CNGE_2024_M3_Secc1!$AQ$111,O,IF(CNGE_2024_M3_Secc1!W221="",1,0))</f>
        <v>#NAME?</v>
      </c>
      <c r="BK554" s="202" t="e" cm="1">
        <f t="array" ref="BK554">IF(CNGE_2024_M3_Secc1!$AO$111=CNGE_2024_M3_Secc1!$AQ$111,O,IF(CNGE_2024_M3_Secc1!X221="",1,0))</f>
        <v>#NAME?</v>
      </c>
      <c r="BL554" s="202" t="e" cm="1">
        <f t="array" ref="BL554">IF(CNGE_2024_M3_Secc1!$AO$111=CNGE_2024_M3_Secc1!$AQ$111,O,IF(CNGE_2024_M3_Secc1!Y221="",1,0))</f>
        <v>#NAME?</v>
      </c>
      <c r="BM554" s="202" t="e" cm="1">
        <f t="array" ref="BM554">IF(CNGE_2024_M3_Secc1!$AO$111=CNGE_2024_M3_Secc1!$AQ$111,O,IF(CNGE_2024_M3_Secc1!Z221="",1,0))</f>
        <v>#NAME?</v>
      </c>
      <c r="BN554" s="202" t="e" cm="1">
        <f t="array" ref="BN554">IF(CNGE_2024_M3_Secc1!$AO$111=CNGE_2024_M3_Secc1!$AQ$111,O,IF(CNGE_2024_M3_Secc1!AA221="",1,0))</f>
        <v>#NAME?</v>
      </c>
      <c r="BO554" s="202" t="e" cm="1">
        <f t="array" ref="BO554">IF(CNGE_2024_M3_Secc1!$AO$111=CNGE_2024_M3_Secc1!$AQ$111,O,IF(CNGE_2024_M3_Secc1!AB221="",1,0))</f>
        <v>#NAME?</v>
      </c>
      <c r="BP554" s="202" t="e" cm="1">
        <f t="array" ref="BP554">IF(CNGE_2024_M3_Secc1!$AO$111=CNGE_2024_M3_Secc1!$AQ$111,O,IF(CNGE_2024_M3_Secc1!AC221="",1,0))</f>
        <v>#NAME?</v>
      </c>
      <c r="BQ554" s="202" t="e" cm="1">
        <f t="array" ref="BQ554">IF(CNGE_2024_M3_Secc1!$AO$111=CNGE_2024_M3_Secc1!$AQ$111,O,IF(CNGE_2024_M3_Secc1!AD221="",1,0))</f>
        <v>#NAME?</v>
      </c>
      <c r="BZ554" s="202">
        <f>IF($AH$96=$AJ$96,0,
IF(OR(AND($BS$106="NS",I554&lt;&gt;"NA",OR(I554="NS",I554=0)),AND($BS$106="NA",I554&lt;&gt;"NS",OR(I554="NA",I554=0))),0,
IF(OR(AND($BS$106&lt;&gt;"NS",$BS$106&lt;&gt;"NA",I554&lt;&gt;"NS",I554&lt;&gt;"NA",I554&gt;$BS$106),
AND(I554&gt;0,OR($BS$106="NS",$BS$106="NA")),
AND($BS$106&lt;&gt;"NS",$BS$106&lt;&gt;"NA",$BS$106&gt;=0,I554="NA"),
AND($BS$106&lt;&gt;"NS",$BS$106&lt;&gt;"NA",$BS$106=0,I554="NS")),1,0)))</f>
        <v>0</v>
      </c>
      <c r="CA554" s="202">
        <f t="shared" ref="CA554" si="1904">IF($AH$96=$AJ$96,0,
IF(OR(AND($BS$106="NS",J554&lt;&gt;"NA",OR(J554="NS",J554=0)),AND($BS$106="NA",J554&lt;&gt;"NS",OR(J554="NA",J554=0))),0,
IF(OR(AND($BS$106&lt;&gt;"NS",$BS$106&lt;&gt;"NA",J554&lt;&gt;"NS",J554&lt;&gt;"NA",J554&gt;$BS$106),
AND(J554&gt;0,OR($BS$106="NS",$BS$106="NA")),
AND($BS$106&lt;&gt;"NS",$BS$106&lt;&gt;"NA",$BS$106&gt;=0,J554="NA"),
AND($BS$106&lt;&gt;"NS",$BS$106&lt;&gt;"NA",$BS$106=0,J554="NS")),1,0)))</f>
        <v>0</v>
      </c>
      <c r="CB554" s="202">
        <f t="shared" ref="CB554" si="1905">IF($AH$96=$AJ$96,0,
IF(OR(AND($BS$106="NS",K554&lt;&gt;"NA",OR(K554="NS",K554=0)),AND($BS$106="NA",K554&lt;&gt;"NS",OR(K554="NA",K554=0))),0,
IF(OR(AND($BS$106&lt;&gt;"NS",$BS$106&lt;&gt;"NA",K554&lt;&gt;"NS",K554&lt;&gt;"NA",K554&gt;$BS$106),
AND(K554&gt;0,OR($BS$106="NS",$BS$106="NA")),
AND($BS$106&lt;&gt;"NS",$BS$106&lt;&gt;"NA",$BS$106&gt;=0,K554="NA"),
AND($BS$106&lt;&gt;"NS",$BS$106&lt;&gt;"NA",$BS$106=0,K554="NS")),1,0)))</f>
        <v>0</v>
      </c>
      <c r="CC554" s="202">
        <f t="shared" ref="CC554" si="1906">IF($AH$96=$AJ$96,0,
IF(OR(AND($BS$106="NS",L554&lt;&gt;"NA",OR(L554="NS",L554=0)),AND($BS$106="NA",L554&lt;&gt;"NS",OR(L554="NA",L554=0))),0,
IF(OR(AND($BS$106&lt;&gt;"NS",$BS$106&lt;&gt;"NA",L554&lt;&gt;"NS",L554&lt;&gt;"NA",L554&gt;$BS$106),
AND(L554&gt;0,OR($BS$106="NS",$BS$106="NA")),
AND($BS$106&lt;&gt;"NS",$BS$106&lt;&gt;"NA",$BS$106&gt;=0,L554="NA"),
AND($BS$106&lt;&gt;"NS",$BS$106&lt;&gt;"NA",$BS$106=0,L554="NS")),1,0)))</f>
        <v>0</v>
      </c>
      <c r="CD554" s="202">
        <f t="shared" ref="CD554" si="1907">IF($AH$96=$AJ$96,0,
IF(OR(AND($BS$106="NS",M554&lt;&gt;"NA",OR(M554="NS",M554=0)),AND($BS$106="NA",M554&lt;&gt;"NS",OR(M554="NA",M554=0))),0,
IF(OR(AND($BS$106&lt;&gt;"NS",$BS$106&lt;&gt;"NA",M554&lt;&gt;"NS",M554&lt;&gt;"NA",M554&gt;$BS$106),
AND(M554&gt;0,OR($BS$106="NS",$BS$106="NA")),
AND($BS$106&lt;&gt;"NS",$BS$106&lt;&gt;"NA",$BS$106&gt;=0,M554="NA"),
AND($BS$106&lt;&gt;"NS",$BS$106&lt;&gt;"NA",$BS$106=0,M554="NS")),1,0)))</f>
        <v>0</v>
      </c>
      <c r="CE554" s="202">
        <f t="shared" ref="CE554" si="1908">IF($AH$96=$AJ$96,0,
IF(OR(AND($BS$106="NS",N554&lt;&gt;"NA",OR(N554="NS",N554=0)),AND($BS$106="NA",N554&lt;&gt;"NS",OR(N554="NA",N554=0))),0,
IF(OR(AND($BS$106&lt;&gt;"NS",$BS$106&lt;&gt;"NA",N554&lt;&gt;"NS",N554&lt;&gt;"NA",N554&gt;$BS$106),
AND(N554&gt;0,OR($BS$106="NS",$BS$106="NA")),
AND($BS$106&lt;&gt;"NS",$BS$106&lt;&gt;"NA",$BS$106&gt;=0,N554="NA"),
AND($BS$106&lt;&gt;"NS",$BS$106&lt;&gt;"NA",$BS$106=0,N554="NS")),1,0)))</f>
        <v>0</v>
      </c>
      <c r="CF554" s="202">
        <f t="shared" ref="CF554" si="1909">IF($AH$96=$AJ$96,0,
IF(OR(AND($BS$106="NS",O554&lt;&gt;"NA",OR(O554="NS",O554=0)),AND($BS$106="NA",O554&lt;&gt;"NS",OR(O554="NA",O554=0))),0,
IF(OR(AND($BS$106&lt;&gt;"NS",$BS$106&lt;&gt;"NA",O554&lt;&gt;"NS",O554&lt;&gt;"NA",O554&gt;$BS$106),
AND(O554&gt;0,OR($BS$106="NS",$BS$106="NA")),
AND($BS$106&lt;&gt;"NS",$BS$106&lt;&gt;"NA",$BS$106&gt;=0,O554="NA"),
AND($BS$106&lt;&gt;"NS",$BS$106&lt;&gt;"NA",$BS$106=0,O554="NS")),1,0)))</f>
        <v>0</v>
      </c>
      <c r="CG554" s="202">
        <f t="shared" ref="CG554" si="1910">IF($AH$96=$AJ$96,0,
IF(OR(AND($BS$106="NS",P554&lt;&gt;"NA",OR(P554="NS",P554=0)),AND($BS$106="NA",P554&lt;&gt;"NS",OR(P554="NA",P554=0))),0,
IF(OR(AND($BS$106&lt;&gt;"NS",$BS$106&lt;&gt;"NA",P554&lt;&gt;"NS",P554&lt;&gt;"NA",P554&gt;$BS$106),
AND(P554&gt;0,OR($BS$106="NS",$BS$106="NA")),
AND($BS$106&lt;&gt;"NS",$BS$106&lt;&gt;"NA",$BS$106&gt;=0,P554="NA"),
AND($BS$106&lt;&gt;"NS",$BS$106&lt;&gt;"NA",$BS$106=0,P554="NS")),1,0)))</f>
        <v>0</v>
      </c>
      <c r="CH554" s="202">
        <f t="shared" ref="CH554" si="1911">IF($AH$96=$AJ$96,0,
IF(OR(AND($BS$106="NS",Q554&lt;&gt;"NA",OR(Q554="NS",Q554=0)),AND($BS$106="NA",Q554&lt;&gt;"NS",OR(Q554="NA",Q554=0))),0,
IF(OR(AND($BS$106&lt;&gt;"NS",$BS$106&lt;&gt;"NA",Q554&lt;&gt;"NS",Q554&lt;&gt;"NA",Q554&gt;$BS$106),
AND(Q554&gt;0,OR($BS$106="NS",$BS$106="NA")),
AND($BS$106&lt;&gt;"NS",$BS$106&lt;&gt;"NA",$BS$106&gt;=0,Q554="NA"),
AND($BS$106&lt;&gt;"NS",$BS$106&lt;&gt;"NA",$BS$106=0,Q554="NS")),1,0)))</f>
        <v>0</v>
      </c>
      <c r="CI554" s="202">
        <f t="shared" ref="CI554" si="1912">IF($AH$96=$AJ$96,0,
IF(OR(AND($BS$106="NS",R554&lt;&gt;"NA",OR(R554="NS",R554=0)),AND($BS$106="NA",R554&lt;&gt;"NS",OR(R554="NA",R554=0))),0,
IF(OR(AND($BS$106&lt;&gt;"NS",$BS$106&lt;&gt;"NA",R554&lt;&gt;"NS",R554&lt;&gt;"NA",R554&gt;$BS$106),
AND(R554&gt;0,OR($BS$106="NS",$BS$106="NA")),
AND($BS$106&lt;&gt;"NS",$BS$106&lt;&gt;"NA",$BS$106&gt;=0,R554="NA"),
AND($BS$106&lt;&gt;"NS",$BS$106&lt;&gt;"NA",$BS$106=0,R554="NS")),1,0)))</f>
        <v>0</v>
      </c>
      <c r="CJ554" s="202">
        <f t="shared" ref="CJ554" si="1913">IF($AH$96=$AJ$96,0,
IF(OR(AND($BS$106="NS",S554&lt;&gt;"NA",OR(S554="NS",S554=0)),AND($BS$106="NA",S554&lt;&gt;"NS",OR(S554="NA",S554=0))),0,
IF(OR(AND($BS$106&lt;&gt;"NS",$BS$106&lt;&gt;"NA",S554&lt;&gt;"NS",S554&lt;&gt;"NA",S554&gt;$BS$106),
AND(S554&gt;0,OR($BS$106="NS",$BS$106="NA")),
AND($BS$106&lt;&gt;"NS",$BS$106&lt;&gt;"NA",$BS$106&gt;=0,S554="NA"),
AND($BS$106&lt;&gt;"NS",$BS$106&lt;&gt;"NA",$BS$106=0,S554="NS")),1,0)))</f>
        <v>0</v>
      </c>
      <c r="CK554" s="202">
        <f t="shared" ref="CK554" si="1914">IF($AH$96=$AJ$96,0,
IF(OR(AND($BS$106="NS",T554&lt;&gt;"NA",OR(T554="NS",T554=0)),AND($BS$106="NA",T554&lt;&gt;"NS",OR(T554="NA",T554=0))),0,
IF(OR(AND($BS$106&lt;&gt;"NS",$BS$106&lt;&gt;"NA",T554&lt;&gt;"NS",T554&lt;&gt;"NA",T554&gt;$BS$106),
AND(T554&gt;0,OR($BS$106="NS",$BS$106="NA")),
AND($BS$106&lt;&gt;"NS",$BS$106&lt;&gt;"NA",$BS$106&gt;=0,T554="NA"),
AND($BS$106&lt;&gt;"NS",$BS$106&lt;&gt;"NA",$BS$106=0,T554="NS")),1,0)))</f>
        <v>0</v>
      </c>
      <c r="CL554" s="202">
        <f t="shared" ref="CL554" si="1915">IF($AH$96=$AJ$96,0,
IF(OR(AND($BS$106="NS",U554&lt;&gt;"NA",OR(U554="NS",U554=0)),AND($BS$106="NA",U554&lt;&gt;"NS",OR(U554="NA",U554=0))),0,
IF(OR(AND($BS$106&lt;&gt;"NS",$BS$106&lt;&gt;"NA",U554&lt;&gt;"NS",U554&lt;&gt;"NA",U554&gt;$BS$106),
AND(U554&gt;0,OR($BS$106="NS",$BS$106="NA")),
AND($BS$106&lt;&gt;"NS",$BS$106&lt;&gt;"NA",$BS$106&gt;=0,U554="NA"),
AND($BS$106&lt;&gt;"NS",$BS$106&lt;&gt;"NA",$BS$106=0,U554="NS")),1,0)))</f>
        <v>0</v>
      </c>
      <c r="CM554" s="202">
        <f t="shared" ref="CM554" si="1916">IF($AH$96=$AJ$96,0,
IF(OR(AND($BS$106="NS",V554&lt;&gt;"NA",OR(V554="NS",V554=0)),AND($BS$106="NA",V554&lt;&gt;"NS",OR(V554="NA",V554=0))),0,
IF(OR(AND($BS$106&lt;&gt;"NS",$BS$106&lt;&gt;"NA",V554&lt;&gt;"NS",V554&lt;&gt;"NA",V554&gt;$BS$106),
AND(V554&gt;0,OR($BS$106="NS",$BS$106="NA")),
AND($BS$106&lt;&gt;"NS",$BS$106&lt;&gt;"NA",$BS$106&gt;=0,V554="NA"),
AND($BS$106&lt;&gt;"NS",$BS$106&lt;&gt;"NA",$BS$106=0,V554="NS")),1,0)))</f>
        <v>0</v>
      </c>
      <c r="CN554" s="202">
        <f t="shared" ref="CN554" si="1917">IF($AH$96=$AJ$96,0,
IF(OR(AND($BS$106="NS",W554&lt;&gt;"NA",OR(W554="NS",W554=0)),AND($BS$106="NA",W554&lt;&gt;"NS",OR(W554="NA",W554=0))),0,
IF(OR(AND($BS$106&lt;&gt;"NS",$BS$106&lt;&gt;"NA",W554&lt;&gt;"NS",W554&lt;&gt;"NA",W554&gt;$BS$106),
AND(W554&gt;0,OR($BS$106="NS",$BS$106="NA")),
AND($BS$106&lt;&gt;"NS",$BS$106&lt;&gt;"NA",$BS$106&gt;=0,W554="NA"),
AND($BS$106&lt;&gt;"NS",$BS$106&lt;&gt;"NA",$BS$106=0,W554="NS")),1,0)))</f>
        <v>0</v>
      </c>
      <c r="CO554" s="202">
        <f t="shared" ref="CO554" si="1918">IF($AH$96=$AJ$96,0,
IF(OR(AND($BS$106="NS",X554&lt;&gt;"NA",OR(X554="NS",X554=0)),AND($BS$106="NA",X554&lt;&gt;"NS",OR(X554="NA",X554=0))),0,
IF(OR(AND($BS$106&lt;&gt;"NS",$BS$106&lt;&gt;"NA",X554&lt;&gt;"NS",X554&lt;&gt;"NA",X554&gt;$BS$106),
AND(X554&gt;0,OR($BS$106="NS",$BS$106="NA")),
AND($BS$106&lt;&gt;"NS",$BS$106&lt;&gt;"NA",$BS$106&gt;=0,X554="NA"),
AND($BS$106&lt;&gt;"NS",$BS$106&lt;&gt;"NA",$BS$106=0,X554="NS")),1,0)))</f>
        <v>0</v>
      </c>
      <c r="CP554" s="202">
        <f t="shared" ref="CP554" si="1919">IF($AH$96=$AJ$96,0,
IF(OR(AND($BS$106="NS",Y554&lt;&gt;"NA",OR(Y554="NS",Y554=0)),AND($BS$106="NA",Y554&lt;&gt;"NS",OR(Y554="NA",Y554=0))),0,
IF(OR(AND($BS$106&lt;&gt;"NS",$BS$106&lt;&gt;"NA",Y554&lt;&gt;"NS",Y554&lt;&gt;"NA",Y554&gt;$BS$106),
AND(Y554&gt;0,OR($BS$106="NS",$BS$106="NA")),
AND($BS$106&lt;&gt;"NS",$BS$106&lt;&gt;"NA",$BS$106&gt;=0,Y554="NA"),
AND($BS$106&lt;&gt;"NS",$BS$106&lt;&gt;"NA",$BS$106=0,Y554="NS")),1,0)))</f>
        <v>0</v>
      </c>
      <c r="CQ554" s="202">
        <f t="shared" ref="CQ554" si="1920">IF($AH$96=$AJ$96,0,
IF(OR(AND($BS$106="NS",Z554&lt;&gt;"NA",OR(Z554="NS",Z554=0)),AND($BS$106="NA",Z554&lt;&gt;"NS",OR(Z554="NA",Z554=0))),0,
IF(OR(AND($BS$106&lt;&gt;"NS",$BS$106&lt;&gt;"NA",Z554&lt;&gt;"NS",Z554&lt;&gt;"NA",Z554&gt;$BS$106),
AND(Z554&gt;0,OR($BS$106="NS",$BS$106="NA")),
AND($BS$106&lt;&gt;"NS",$BS$106&lt;&gt;"NA",$BS$106&gt;=0,Z554="NA"),
AND($BS$106&lt;&gt;"NS",$BS$106&lt;&gt;"NA",$BS$106=0,Z554="NS")),1,0)))</f>
        <v>0</v>
      </c>
      <c r="CR554" s="202">
        <f t="shared" ref="CR554" si="1921">IF($AH$96=$AJ$96,0,
IF(OR(AND($BS$106="NS",AA554&lt;&gt;"NA",OR(AA554="NS",AA554=0)),AND($BS$106="NA",AA554&lt;&gt;"NS",OR(AA554="NA",AA554=0))),0,
IF(OR(AND($BS$106&lt;&gt;"NS",$BS$106&lt;&gt;"NA",AA554&lt;&gt;"NS",AA554&lt;&gt;"NA",AA554&gt;$BS$106),
AND(AA554&gt;0,OR($BS$106="NS",$BS$106="NA")),
AND($BS$106&lt;&gt;"NS",$BS$106&lt;&gt;"NA",$BS$106&gt;=0,AA554="NA"),
AND($BS$106&lt;&gt;"NS",$BS$106&lt;&gt;"NA",$BS$106=0,AA554="NS")),1,0)))</f>
        <v>0</v>
      </c>
      <c r="CS554" s="202">
        <f t="shared" ref="CS554" si="1922">IF($AH$96=$AJ$96,0,
IF(OR(AND($BS$106="NS",AB554&lt;&gt;"NA",OR(AB554="NS",AB554=0)),AND($BS$106="NA",AB554&lt;&gt;"NS",OR(AB554="NA",AB554=0))),0,
IF(OR(AND($BS$106&lt;&gt;"NS",$BS$106&lt;&gt;"NA",AB554&lt;&gt;"NS",AB554&lt;&gt;"NA",AB554&gt;$BS$106),
AND(AB554&gt;0,OR($BS$106="NS",$BS$106="NA")),
AND($BS$106&lt;&gt;"NS",$BS$106&lt;&gt;"NA",$BS$106&gt;=0,AB554="NA"),
AND($BS$106&lt;&gt;"NS",$BS$106&lt;&gt;"NA",$BS$106=0,AB554="NS")),1,0)))</f>
        <v>0</v>
      </c>
      <c r="CT554" s="202">
        <f t="shared" ref="CT554" si="1923">IF($AH$96=$AJ$96,0,
IF(OR(AND($BS$106="NS",AC554&lt;&gt;"NA",OR(AC554="NS",AC554=0)),AND($BS$106="NA",AC554&lt;&gt;"NS",OR(AC554="NA",AC554=0))),0,
IF(OR(AND($BS$106&lt;&gt;"NS",$BS$106&lt;&gt;"NA",AC554&lt;&gt;"NS",AC554&lt;&gt;"NA",AC554&gt;$BS$106),
AND(AC554&gt;0,OR($BS$106="NS",$BS$106="NA")),
AND($BS$106&lt;&gt;"NS",$BS$106&lt;&gt;"NA",$BS$106&gt;=0,AC554="NA"),
AND($BS$106&lt;&gt;"NS",$BS$106&lt;&gt;"NA",$BS$106=0,AC554="NS")),1,0)))</f>
        <v>0</v>
      </c>
      <c r="CU554" s="202">
        <f t="shared" ref="CU554" si="1924">IF($AH$96=$AJ$96,0,
IF(OR(AND($BS$106="NS",AD554&lt;&gt;"NA",OR(AD554="NS",AD554=0)),AND($BS$106="NA",AD554&lt;&gt;"NS",OR(AD554="NA",AD554=0))),0,
IF(OR(AND($BS$106&lt;&gt;"NS",$BS$106&lt;&gt;"NA",AD554&lt;&gt;"NS",AD554&lt;&gt;"NA",AD554&gt;$BS$106),
AND(AD554&gt;0,OR($BS$106="NS",$BS$106="NA")),
AND($BS$106&lt;&gt;"NS",$BS$106&lt;&gt;"NA",$BS$106&gt;=0,AD554="NA"),
AND($BS$106&lt;&gt;"NS",$BS$106&lt;&gt;"NA",$BS$106=0,AD554="NS")),1,0)))</f>
        <v>0</v>
      </c>
      <c r="CY554" s="563">
        <f t="shared" si="1903"/>
        <v>0</v>
      </c>
      <c r="CZ554" s="563"/>
    </row>
    <row r="555" spans="1:104" s="211" customFormat="1" ht="15" customHeight="1">
      <c r="A555" s="18"/>
      <c r="B555" s="51"/>
      <c r="C555" s="48" t="s">
        <v>4994</v>
      </c>
      <c r="D555" s="580" t="str">
        <f>IF(CNGE_2024_M3_Secc1!D54="","",CNGE_2024_M3_Secc1!D54)</f>
        <v/>
      </c>
      <c r="E555" s="580"/>
      <c r="F555" s="580"/>
      <c r="G555" s="580"/>
      <c r="H555" s="580"/>
      <c r="I555" s="103"/>
      <c r="J555" s="103"/>
      <c r="K555" s="103"/>
      <c r="L555" s="103"/>
      <c r="M555" s="103"/>
      <c r="N555" s="103"/>
      <c r="O555" s="103"/>
      <c r="P555" s="103"/>
      <c r="Q555" s="103"/>
      <c r="R555" s="103"/>
      <c r="S555" s="103"/>
      <c r="T555" s="103"/>
      <c r="U555" s="103"/>
      <c r="V555" s="103"/>
      <c r="W555" s="103"/>
      <c r="X555" s="103"/>
      <c r="Y555" s="103"/>
      <c r="Z555" s="103"/>
      <c r="AA555" s="103"/>
      <c r="AB555" s="103"/>
      <c r="AC555" s="103"/>
      <c r="AD555" s="103"/>
      <c r="AE555" s="213"/>
      <c r="AF555" s="210"/>
      <c r="AV555" s="202" t="e" cm="1">
        <f t="array" ref="AV555">IF(CNGE_2024_M3_Secc1!$AO$111=CNGE_2024_M3_Secc1!$AQ$111,O,IF(CNGE_2024_M3_Secc1!I222="",1,0))</f>
        <v>#NAME?</v>
      </c>
      <c r="AW555" s="202" t="e" cm="1">
        <f t="array" ref="AW555">IF(CNGE_2024_M3_Secc1!$AO$111=CNGE_2024_M3_Secc1!$AQ$111,O,IF(CNGE_2024_M3_Secc1!J222="",1,0))</f>
        <v>#NAME?</v>
      </c>
      <c r="AX555" s="202" t="e" cm="1">
        <f t="array" ref="AX555">IF(CNGE_2024_M3_Secc1!$AO$111=CNGE_2024_M3_Secc1!$AQ$111,O,IF(CNGE_2024_M3_Secc1!K222="",1,0))</f>
        <v>#NAME?</v>
      </c>
      <c r="AY555" s="202" t="e" cm="1">
        <f t="array" ref="AY555">IF(CNGE_2024_M3_Secc1!$AO$111=CNGE_2024_M3_Secc1!$AQ$111,O,IF(CNGE_2024_M3_Secc1!L222="",1,0))</f>
        <v>#NAME?</v>
      </c>
      <c r="AZ555" s="202" t="e" cm="1">
        <f t="array" ref="AZ555">IF(CNGE_2024_M3_Secc1!$AO$111=CNGE_2024_M3_Secc1!$AQ$111,O,IF(CNGE_2024_M3_Secc1!M222="",1,0))</f>
        <v>#NAME?</v>
      </c>
      <c r="BA555" s="202" t="e" cm="1">
        <f t="array" ref="BA555">IF(CNGE_2024_M3_Secc1!$AO$111=CNGE_2024_M3_Secc1!$AQ$111,O,IF(CNGE_2024_M3_Secc1!N222="",1,0))</f>
        <v>#NAME?</v>
      </c>
      <c r="BB555" s="202" t="e" cm="1">
        <f t="array" ref="BB555">IF(CNGE_2024_M3_Secc1!$AO$111=CNGE_2024_M3_Secc1!$AQ$111,O,IF(CNGE_2024_M3_Secc1!O222="",1,0))</f>
        <v>#NAME?</v>
      </c>
      <c r="BC555" s="202" t="e" cm="1">
        <f t="array" ref="BC555">IF(CNGE_2024_M3_Secc1!$AO$111=CNGE_2024_M3_Secc1!$AQ$111,O,IF(CNGE_2024_M3_Secc1!P222="",1,0))</f>
        <v>#NAME?</v>
      </c>
      <c r="BD555" s="202" t="e" cm="1">
        <f t="array" ref="BD555">IF(CNGE_2024_M3_Secc1!$AO$111=CNGE_2024_M3_Secc1!$AQ$111,O,IF(CNGE_2024_M3_Secc1!Q222="",1,0))</f>
        <v>#NAME?</v>
      </c>
      <c r="BE555" s="202" t="e" cm="1">
        <f t="array" ref="BE555">IF(CNGE_2024_M3_Secc1!$AO$111=CNGE_2024_M3_Secc1!$AQ$111,O,IF(CNGE_2024_M3_Secc1!R222="",1,0))</f>
        <v>#NAME?</v>
      </c>
      <c r="BF555" s="202" t="e" cm="1">
        <f t="array" ref="BF555">IF(CNGE_2024_M3_Secc1!$AO$111=CNGE_2024_M3_Secc1!$AQ$111,O,IF(CNGE_2024_M3_Secc1!S222="",1,0))</f>
        <v>#NAME?</v>
      </c>
      <c r="BG555" s="202" t="e" cm="1">
        <f t="array" ref="BG555">IF(CNGE_2024_M3_Secc1!$AO$111=CNGE_2024_M3_Secc1!$AQ$111,O,IF(CNGE_2024_M3_Secc1!T222="",1,0))</f>
        <v>#NAME?</v>
      </c>
      <c r="BH555" s="202" t="e" cm="1">
        <f t="array" ref="BH555">IF(CNGE_2024_M3_Secc1!$AO$111=CNGE_2024_M3_Secc1!$AQ$111,O,IF(CNGE_2024_M3_Secc1!U222="",1,0))</f>
        <v>#NAME?</v>
      </c>
      <c r="BI555" s="202" t="e" cm="1">
        <f t="array" ref="BI555">IF(CNGE_2024_M3_Secc1!$AO$111=CNGE_2024_M3_Secc1!$AQ$111,O,IF(CNGE_2024_M3_Secc1!V222="",1,0))</f>
        <v>#NAME?</v>
      </c>
      <c r="BJ555" s="202" t="e" cm="1">
        <f t="array" ref="BJ555">IF(CNGE_2024_M3_Secc1!$AO$111=CNGE_2024_M3_Secc1!$AQ$111,O,IF(CNGE_2024_M3_Secc1!W222="",1,0))</f>
        <v>#NAME?</v>
      </c>
      <c r="BK555" s="202" t="e" cm="1">
        <f t="array" ref="BK555">IF(CNGE_2024_M3_Secc1!$AO$111=CNGE_2024_M3_Secc1!$AQ$111,O,IF(CNGE_2024_M3_Secc1!X222="",1,0))</f>
        <v>#NAME?</v>
      </c>
      <c r="BL555" s="202" t="e" cm="1">
        <f t="array" ref="BL555">IF(CNGE_2024_M3_Secc1!$AO$111=CNGE_2024_M3_Secc1!$AQ$111,O,IF(CNGE_2024_M3_Secc1!Y222="",1,0))</f>
        <v>#NAME?</v>
      </c>
      <c r="BM555" s="202" t="e" cm="1">
        <f t="array" ref="BM555">IF(CNGE_2024_M3_Secc1!$AO$111=CNGE_2024_M3_Secc1!$AQ$111,O,IF(CNGE_2024_M3_Secc1!Z222="",1,0))</f>
        <v>#NAME?</v>
      </c>
      <c r="BN555" s="202" t="e" cm="1">
        <f t="array" ref="BN555">IF(CNGE_2024_M3_Secc1!$AO$111=CNGE_2024_M3_Secc1!$AQ$111,O,IF(CNGE_2024_M3_Secc1!AA222="",1,0))</f>
        <v>#NAME?</v>
      </c>
      <c r="BO555" s="202" t="e" cm="1">
        <f t="array" ref="BO555">IF(CNGE_2024_M3_Secc1!$AO$111=CNGE_2024_M3_Secc1!$AQ$111,O,IF(CNGE_2024_M3_Secc1!AB222="",1,0))</f>
        <v>#NAME?</v>
      </c>
      <c r="BP555" s="202" t="e" cm="1">
        <f t="array" ref="BP555">IF(CNGE_2024_M3_Secc1!$AO$111=CNGE_2024_M3_Secc1!$AQ$111,O,IF(CNGE_2024_M3_Secc1!AC222="",1,0))</f>
        <v>#NAME?</v>
      </c>
      <c r="BQ555" s="202" t="e" cm="1">
        <f t="array" ref="BQ555">IF(CNGE_2024_M3_Secc1!$AO$111=CNGE_2024_M3_Secc1!$AQ$111,O,IF(CNGE_2024_M3_Secc1!AD222="",1,0))</f>
        <v>#NAME?</v>
      </c>
      <c r="BZ555" s="202">
        <f>IF($AH$96=$AJ$96,0,
IF(OR(AND($BS$107="NS",I555&lt;&gt;"NA",OR(I555="NS",I555=0)),AND($BS$107="NA",I555&lt;&gt;"NS",OR(I555="NA",I555=0))),0,
IF(OR(AND($BS$107&lt;&gt;"NS",$BS$107&lt;&gt;"NA",I555&lt;&gt;"NS",I555&lt;&gt;"NA",I555&gt;$BS$107),
AND(I555&gt;0,OR($BS$107="NS",$BS$107="NA")),
AND($BS$107&lt;&gt;"NS",$BS$107&lt;&gt;"NA",$BS$107&gt;=0,I555="NA"),
AND($BS$107&lt;&gt;"NS",$BS$107&lt;&gt;"NA",$BS$107=0,I555="NS")),1,0)))</f>
        <v>0</v>
      </c>
      <c r="CA555" s="202">
        <f t="shared" ref="CA555" si="1925">IF($AH$96=$AJ$96,0,
IF(OR(AND($BS$107="NS",J555&lt;&gt;"NA",OR(J555="NS",J555=0)),AND($BS$107="NA",J555&lt;&gt;"NS",OR(J555="NA",J555=0))),0,
IF(OR(AND($BS$107&lt;&gt;"NS",$BS$107&lt;&gt;"NA",J555&lt;&gt;"NS",J555&lt;&gt;"NA",J555&gt;$BS$107),
AND(J555&gt;0,OR($BS$107="NS",$BS$107="NA")),
AND($BS$107&lt;&gt;"NS",$BS$107&lt;&gt;"NA",$BS$107&gt;=0,J555="NA"),
AND($BS$107&lt;&gt;"NS",$BS$107&lt;&gt;"NA",$BS$107=0,J555="NS")),1,0)))</f>
        <v>0</v>
      </c>
      <c r="CB555" s="202">
        <f t="shared" ref="CB555" si="1926">IF($AH$96=$AJ$96,0,
IF(OR(AND($BS$107="NS",K555&lt;&gt;"NA",OR(K555="NS",K555=0)),AND($BS$107="NA",K555&lt;&gt;"NS",OR(K555="NA",K555=0))),0,
IF(OR(AND($BS$107&lt;&gt;"NS",$BS$107&lt;&gt;"NA",K555&lt;&gt;"NS",K555&lt;&gt;"NA",K555&gt;$BS$107),
AND(K555&gt;0,OR($BS$107="NS",$BS$107="NA")),
AND($BS$107&lt;&gt;"NS",$BS$107&lt;&gt;"NA",$BS$107&gt;=0,K555="NA"),
AND($BS$107&lt;&gt;"NS",$BS$107&lt;&gt;"NA",$BS$107=0,K555="NS")),1,0)))</f>
        <v>0</v>
      </c>
      <c r="CC555" s="202">
        <f t="shared" ref="CC555" si="1927">IF($AH$96=$AJ$96,0,
IF(OR(AND($BS$107="NS",L555&lt;&gt;"NA",OR(L555="NS",L555=0)),AND($BS$107="NA",L555&lt;&gt;"NS",OR(L555="NA",L555=0))),0,
IF(OR(AND($BS$107&lt;&gt;"NS",$BS$107&lt;&gt;"NA",L555&lt;&gt;"NS",L555&lt;&gt;"NA",L555&gt;$BS$107),
AND(L555&gt;0,OR($BS$107="NS",$BS$107="NA")),
AND($BS$107&lt;&gt;"NS",$BS$107&lt;&gt;"NA",$BS$107&gt;=0,L555="NA"),
AND($BS$107&lt;&gt;"NS",$BS$107&lt;&gt;"NA",$BS$107=0,L555="NS")),1,0)))</f>
        <v>0</v>
      </c>
      <c r="CD555" s="202">
        <f t="shared" ref="CD555" si="1928">IF($AH$96=$AJ$96,0,
IF(OR(AND($BS$107="NS",M555&lt;&gt;"NA",OR(M555="NS",M555=0)),AND($BS$107="NA",M555&lt;&gt;"NS",OR(M555="NA",M555=0))),0,
IF(OR(AND($BS$107&lt;&gt;"NS",$BS$107&lt;&gt;"NA",M555&lt;&gt;"NS",M555&lt;&gt;"NA",M555&gt;$BS$107),
AND(M555&gt;0,OR($BS$107="NS",$BS$107="NA")),
AND($BS$107&lt;&gt;"NS",$BS$107&lt;&gt;"NA",$BS$107&gt;=0,M555="NA"),
AND($BS$107&lt;&gt;"NS",$BS$107&lt;&gt;"NA",$BS$107=0,M555="NS")),1,0)))</f>
        <v>0</v>
      </c>
      <c r="CE555" s="202">
        <f t="shared" ref="CE555" si="1929">IF($AH$96=$AJ$96,0,
IF(OR(AND($BS$107="NS",N555&lt;&gt;"NA",OR(N555="NS",N555=0)),AND($BS$107="NA",N555&lt;&gt;"NS",OR(N555="NA",N555=0))),0,
IF(OR(AND($BS$107&lt;&gt;"NS",$BS$107&lt;&gt;"NA",N555&lt;&gt;"NS",N555&lt;&gt;"NA",N555&gt;$BS$107),
AND(N555&gt;0,OR($BS$107="NS",$BS$107="NA")),
AND($BS$107&lt;&gt;"NS",$BS$107&lt;&gt;"NA",$BS$107&gt;=0,N555="NA"),
AND($BS$107&lt;&gt;"NS",$BS$107&lt;&gt;"NA",$BS$107=0,N555="NS")),1,0)))</f>
        <v>0</v>
      </c>
      <c r="CF555" s="202">
        <f t="shared" ref="CF555" si="1930">IF($AH$96=$AJ$96,0,
IF(OR(AND($BS$107="NS",O555&lt;&gt;"NA",OR(O555="NS",O555=0)),AND($BS$107="NA",O555&lt;&gt;"NS",OR(O555="NA",O555=0))),0,
IF(OR(AND($BS$107&lt;&gt;"NS",$BS$107&lt;&gt;"NA",O555&lt;&gt;"NS",O555&lt;&gt;"NA",O555&gt;$BS$107),
AND(O555&gt;0,OR($BS$107="NS",$BS$107="NA")),
AND($BS$107&lt;&gt;"NS",$BS$107&lt;&gt;"NA",$BS$107&gt;=0,O555="NA"),
AND($BS$107&lt;&gt;"NS",$BS$107&lt;&gt;"NA",$BS$107=0,O555="NS")),1,0)))</f>
        <v>0</v>
      </c>
      <c r="CG555" s="202">
        <f t="shared" ref="CG555" si="1931">IF($AH$96=$AJ$96,0,
IF(OR(AND($BS$107="NS",P555&lt;&gt;"NA",OR(P555="NS",P555=0)),AND($BS$107="NA",P555&lt;&gt;"NS",OR(P555="NA",P555=0))),0,
IF(OR(AND($BS$107&lt;&gt;"NS",$BS$107&lt;&gt;"NA",P555&lt;&gt;"NS",P555&lt;&gt;"NA",P555&gt;$BS$107),
AND(P555&gt;0,OR($BS$107="NS",$BS$107="NA")),
AND($BS$107&lt;&gt;"NS",$BS$107&lt;&gt;"NA",$BS$107&gt;=0,P555="NA"),
AND($BS$107&lt;&gt;"NS",$BS$107&lt;&gt;"NA",$BS$107=0,P555="NS")),1,0)))</f>
        <v>0</v>
      </c>
      <c r="CH555" s="202">
        <f t="shared" ref="CH555" si="1932">IF($AH$96=$AJ$96,0,
IF(OR(AND($BS$107="NS",Q555&lt;&gt;"NA",OR(Q555="NS",Q555=0)),AND($BS$107="NA",Q555&lt;&gt;"NS",OR(Q555="NA",Q555=0))),0,
IF(OR(AND($BS$107&lt;&gt;"NS",$BS$107&lt;&gt;"NA",Q555&lt;&gt;"NS",Q555&lt;&gt;"NA",Q555&gt;$BS$107),
AND(Q555&gt;0,OR($BS$107="NS",$BS$107="NA")),
AND($BS$107&lt;&gt;"NS",$BS$107&lt;&gt;"NA",$BS$107&gt;=0,Q555="NA"),
AND($BS$107&lt;&gt;"NS",$BS$107&lt;&gt;"NA",$BS$107=0,Q555="NS")),1,0)))</f>
        <v>0</v>
      </c>
      <c r="CI555" s="202">
        <f t="shared" ref="CI555" si="1933">IF($AH$96=$AJ$96,0,
IF(OR(AND($BS$107="NS",R555&lt;&gt;"NA",OR(R555="NS",R555=0)),AND($BS$107="NA",R555&lt;&gt;"NS",OR(R555="NA",R555=0))),0,
IF(OR(AND($BS$107&lt;&gt;"NS",$BS$107&lt;&gt;"NA",R555&lt;&gt;"NS",R555&lt;&gt;"NA",R555&gt;$BS$107),
AND(R555&gt;0,OR($BS$107="NS",$BS$107="NA")),
AND($BS$107&lt;&gt;"NS",$BS$107&lt;&gt;"NA",$BS$107&gt;=0,R555="NA"),
AND($BS$107&lt;&gt;"NS",$BS$107&lt;&gt;"NA",$BS$107=0,R555="NS")),1,0)))</f>
        <v>0</v>
      </c>
      <c r="CJ555" s="202">
        <f t="shared" ref="CJ555" si="1934">IF($AH$96=$AJ$96,0,
IF(OR(AND($BS$107="NS",S555&lt;&gt;"NA",OR(S555="NS",S555=0)),AND($BS$107="NA",S555&lt;&gt;"NS",OR(S555="NA",S555=0))),0,
IF(OR(AND($BS$107&lt;&gt;"NS",$BS$107&lt;&gt;"NA",S555&lt;&gt;"NS",S555&lt;&gt;"NA",S555&gt;$BS$107),
AND(S555&gt;0,OR($BS$107="NS",$BS$107="NA")),
AND($BS$107&lt;&gt;"NS",$BS$107&lt;&gt;"NA",$BS$107&gt;=0,S555="NA"),
AND($BS$107&lt;&gt;"NS",$BS$107&lt;&gt;"NA",$BS$107=0,S555="NS")),1,0)))</f>
        <v>0</v>
      </c>
      <c r="CK555" s="202">
        <f t="shared" ref="CK555" si="1935">IF($AH$96=$AJ$96,0,
IF(OR(AND($BS$107="NS",T555&lt;&gt;"NA",OR(T555="NS",T555=0)),AND($BS$107="NA",T555&lt;&gt;"NS",OR(T555="NA",T555=0))),0,
IF(OR(AND($BS$107&lt;&gt;"NS",$BS$107&lt;&gt;"NA",T555&lt;&gt;"NS",T555&lt;&gt;"NA",T555&gt;$BS$107),
AND(T555&gt;0,OR($BS$107="NS",$BS$107="NA")),
AND($BS$107&lt;&gt;"NS",$BS$107&lt;&gt;"NA",$BS$107&gt;=0,T555="NA"),
AND($BS$107&lt;&gt;"NS",$BS$107&lt;&gt;"NA",$BS$107=0,T555="NS")),1,0)))</f>
        <v>0</v>
      </c>
      <c r="CL555" s="202">
        <f t="shared" ref="CL555" si="1936">IF($AH$96=$AJ$96,0,
IF(OR(AND($BS$107="NS",U555&lt;&gt;"NA",OR(U555="NS",U555=0)),AND($BS$107="NA",U555&lt;&gt;"NS",OR(U555="NA",U555=0))),0,
IF(OR(AND($BS$107&lt;&gt;"NS",$BS$107&lt;&gt;"NA",U555&lt;&gt;"NS",U555&lt;&gt;"NA",U555&gt;$BS$107),
AND(U555&gt;0,OR($BS$107="NS",$BS$107="NA")),
AND($BS$107&lt;&gt;"NS",$BS$107&lt;&gt;"NA",$BS$107&gt;=0,U555="NA"),
AND($BS$107&lt;&gt;"NS",$BS$107&lt;&gt;"NA",$BS$107=0,U555="NS")),1,0)))</f>
        <v>0</v>
      </c>
      <c r="CM555" s="202">
        <f t="shared" ref="CM555" si="1937">IF($AH$96=$AJ$96,0,
IF(OR(AND($BS$107="NS",V555&lt;&gt;"NA",OR(V555="NS",V555=0)),AND($BS$107="NA",V555&lt;&gt;"NS",OR(V555="NA",V555=0))),0,
IF(OR(AND($BS$107&lt;&gt;"NS",$BS$107&lt;&gt;"NA",V555&lt;&gt;"NS",V555&lt;&gt;"NA",V555&gt;$BS$107),
AND(V555&gt;0,OR($BS$107="NS",$BS$107="NA")),
AND($BS$107&lt;&gt;"NS",$BS$107&lt;&gt;"NA",$BS$107&gt;=0,V555="NA"),
AND($BS$107&lt;&gt;"NS",$BS$107&lt;&gt;"NA",$BS$107=0,V555="NS")),1,0)))</f>
        <v>0</v>
      </c>
      <c r="CN555" s="202">
        <f t="shared" ref="CN555" si="1938">IF($AH$96=$AJ$96,0,
IF(OR(AND($BS$107="NS",W555&lt;&gt;"NA",OR(W555="NS",W555=0)),AND($BS$107="NA",W555&lt;&gt;"NS",OR(W555="NA",W555=0))),0,
IF(OR(AND($BS$107&lt;&gt;"NS",$BS$107&lt;&gt;"NA",W555&lt;&gt;"NS",W555&lt;&gt;"NA",W555&gt;$BS$107),
AND(W555&gt;0,OR($BS$107="NS",$BS$107="NA")),
AND($BS$107&lt;&gt;"NS",$BS$107&lt;&gt;"NA",$BS$107&gt;=0,W555="NA"),
AND($BS$107&lt;&gt;"NS",$BS$107&lt;&gt;"NA",$BS$107=0,W555="NS")),1,0)))</f>
        <v>0</v>
      </c>
      <c r="CO555" s="202">
        <f t="shared" ref="CO555" si="1939">IF($AH$96=$AJ$96,0,
IF(OR(AND($BS$107="NS",X555&lt;&gt;"NA",OR(X555="NS",X555=0)),AND($BS$107="NA",X555&lt;&gt;"NS",OR(X555="NA",X555=0))),0,
IF(OR(AND($BS$107&lt;&gt;"NS",$BS$107&lt;&gt;"NA",X555&lt;&gt;"NS",X555&lt;&gt;"NA",X555&gt;$BS$107),
AND(X555&gt;0,OR($BS$107="NS",$BS$107="NA")),
AND($BS$107&lt;&gt;"NS",$BS$107&lt;&gt;"NA",$BS$107&gt;=0,X555="NA"),
AND($BS$107&lt;&gt;"NS",$BS$107&lt;&gt;"NA",$BS$107=0,X555="NS")),1,0)))</f>
        <v>0</v>
      </c>
      <c r="CP555" s="202">
        <f t="shared" ref="CP555" si="1940">IF($AH$96=$AJ$96,0,
IF(OR(AND($BS$107="NS",Y555&lt;&gt;"NA",OR(Y555="NS",Y555=0)),AND($BS$107="NA",Y555&lt;&gt;"NS",OR(Y555="NA",Y555=0))),0,
IF(OR(AND($BS$107&lt;&gt;"NS",$BS$107&lt;&gt;"NA",Y555&lt;&gt;"NS",Y555&lt;&gt;"NA",Y555&gt;$BS$107),
AND(Y555&gt;0,OR($BS$107="NS",$BS$107="NA")),
AND($BS$107&lt;&gt;"NS",$BS$107&lt;&gt;"NA",$BS$107&gt;=0,Y555="NA"),
AND($BS$107&lt;&gt;"NS",$BS$107&lt;&gt;"NA",$BS$107=0,Y555="NS")),1,0)))</f>
        <v>0</v>
      </c>
      <c r="CQ555" s="202">
        <f t="shared" ref="CQ555" si="1941">IF($AH$96=$AJ$96,0,
IF(OR(AND($BS$107="NS",Z555&lt;&gt;"NA",OR(Z555="NS",Z555=0)),AND($BS$107="NA",Z555&lt;&gt;"NS",OR(Z555="NA",Z555=0))),0,
IF(OR(AND($BS$107&lt;&gt;"NS",$BS$107&lt;&gt;"NA",Z555&lt;&gt;"NS",Z555&lt;&gt;"NA",Z555&gt;$BS$107),
AND(Z555&gt;0,OR($BS$107="NS",$BS$107="NA")),
AND($BS$107&lt;&gt;"NS",$BS$107&lt;&gt;"NA",$BS$107&gt;=0,Z555="NA"),
AND($BS$107&lt;&gt;"NS",$BS$107&lt;&gt;"NA",$BS$107=0,Z555="NS")),1,0)))</f>
        <v>0</v>
      </c>
      <c r="CR555" s="202">
        <f t="shared" ref="CR555" si="1942">IF($AH$96=$AJ$96,0,
IF(OR(AND($BS$107="NS",AA555&lt;&gt;"NA",OR(AA555="NS",AA555=0)),AND($BS$107="NA",AA555&lt;&gt;"NS",OR(AA555="NA",AA555=0))),0,
IF(OR(AND($BS$107&lt;&gt;"NS",$BS$107&lt;&gt;"NA",AA555&lt;&gt;"NS",AA555&lt;&gt;"NA",AA555&gt;$BS$107),
AND(AA555&gt;0,OR($BS$107="NS",$BS$107="NA")),
AND($BS$107&lt;&gt;"NS",$BS$107&lt;&gt;"NA",$BS$107&gt;=0,AA555="NA"),
AND($BS$107&lt;&gt;"NS",$BS$107&lt;&gt;"NA",$BS$107=0,AA555="NS")),1,0)))</f>
        <v>0</v>
      </c>
      <c r="CS555" s="202">
        <f t="shared" ref="CS555" si="1943">IF($AH$96=$AJ$96,0,
IF(OR(AND($BS$107="NS",AB555&lt;&gt;"NA",OR(AB555="NS",AB555=0)),AND($BS$107="NA",AB555&lt;&gt;"NS",OR(AB555="NA",AB555=0))),0,
IF(OR(AND($BS$107&lt;&gt;"NS",$BS$107&lt;&gt;"NA",AB555&lt;&gt;"NS",AB555&lt;&gt;"NA",AB555&gt;$BS$107),
AND(AB555&gt;0,OR($BS$107="NS",$BS$107="NA")),
AND($BS$107&lt;&gt;"NS",$BS$107&lt;&gt;"NA",$BS$107&gt;=0,AB555="NA"),
AND($BS$107&lt;&gt;"NS",$BS$107&lt;&gt;"NA",$BS$107=0,AB555="NS")),1,0)))</f>
        <v>0</v>
      </c>
      <c r="CT555" s="202">
        <f t="shared" ref="CT555" si="1944">IF($AH$96=$AJ$96,0,
IF(OR(AND($BS$107="NS",AC555&lt;&gt;"NA",OR(AC555="NS",AC555=0)),AND($BS$107="NA",AC555&lt;&gt;"NS",OR(AC555="NA",AC555=0))),0,
IF(OR(AND($BS$107&lt;&gt;"NS",$BS$107&lt;&gt;"NA",AC555&lt;&gt;"NS",AC555&lt;&gt;"NA",AC555&gt;$BS$107),
AND(AC555&gt;0,OR($BS$107="NS",$BS$107="NA")),
AND($BS$107&lt;&gt;"NS",$BS$107&lt;&gt;"NA",$BS$107&gt;=0,AC555="NA"),
AND($BS$107&lt;&gt;"NS",$BS$107&lt;&gt;"NA",$BS$107=0,AC555="NS")),1,0)))</f>
        <v>0</v>
      </c>
      <c r="CU555" s="202">
        <f t="shared" ref="CU555" si="1945">IF($AH$96=$AJ$96,0,
IF(OR(AND($BS$107="NS",AD555&lt;&gt;"NA",OR(AD555="NS",AD555=0)),AND($BS$107="NA",AD555&lt;&gt;"NS",OR(AD555="NA",AD555=0))),0,
IF(OR(AND($BS$107&lt;&gt;"NS",$BS$107&lt;&gt;"NA",AD555&lt;&gt;"NS",AD555&lt;&gt;"NA",AD555&gt;$BS$107),
AND(AD555&gt;0,OR($BS$107="NS",$BS$107="NA")),
AND($BS$107&lt;&gt;"NS",$BS$107&lt;&gt;"NA",$BS$107&gt;=0,AD555="NA"),
AND($BS$107&lt;&gt;"NS",$BS$107&lt;&gt;"NA",$BS$107=0,AD555="NS")),1,0)))</f>
        <v>0</v>
      </c>
      <c r="CY555" s="563">
        <f t="shared" si="1903"/>
        <v>0</v>
      </c>
      <c r="CZ555" s="563"/>
    </row>
    <row r="556" spans="1:104" s="211" customFormat="1" ht="15" customHeight="1">
      <c r="A556" s="18"/>
      <c r="B556" s="51"/>
      <c r="C556" s="48" t="s">
        <v>4996</v>
      </c>
      <c r="D556" s="580" t="str">
        <f>IF(CNGE_2024_M3_Secc1!D55="","",CNGE_2024_M3_Secc1!D55)</f>
        <v/>
      </c>
      <c r="E556" s="580"/>
      <c r="F556" s="580"/>
      <c r="G556" s="580"/>
      <c r="H556" s="580"/>
      <c r="I556" s="103"/>
      <c r="J556" s="103"/>
      <c r="K556" s="103"/>
      <c r="L556" s="103"/>
      <c r="M556" s="103"/>
      <c r="N556" s="103"/>
      <c r="O556" s="103"/>
      <c r="P556" s="103"/>
      <c r="Q556" s="103"/>
      <c r="R556" s="103"/>
      <c r="S556" s="103"/>
      <c r="T556" s="103"/>
      <c r="U556" s="103"/>
      <c r="V556" s="103"/>
      <c r="W556" s="103"/>
      <c r="X556" s="103"/>
      <c r="Y556" s="103"/>
      <c r="Z556" s="103"/>
      <c r="AA556" s="103"/>
      <c r="AB556" s="103"/>
      <c r="AC556" s="103"/>
      <c r="AD556" s="103"/>
      <c r="AE556" s="213"/>
      <c r="AF556" s="210"/>
      <c r="AV556" s="202" t="e" cm="1">
        <f t="array" ref="AV556">IF(CNGE_2024_M3_Secc1!$AO$111=CNGE_2024_M3_Secc1!$AQ$111,O,IF(CNGE_2024_M3_Secc1!I223="",1,0))</f>
        <v>#NAME?</v>
      </c>
      <c r="AW556" s="202" t="e" cm="1">
        <f t="array" ref="AW556">IF(CNGE_2024_M3_Secc1!$AO$111=CNGE_2024_M3_Secc1!$AQ$111,O,IF(CNGE_2024_M3_Secc1!J223="",1,0))</f>
        <v>#NAME?</v>
      </c>
      <c r="AX556" s="202" t="e" cm="1">
        <f t="array" ref="AX556">IF(CNGE_2024_M3_Secc1!$AO$111=CNGE_2024_M3_Secc1!$AQ$111,O,IF(CNGE_2024_M3_Secc1!K223="",1,0))</f>
        <v>#NAME?</v>
      </c>
      <c r="AY556" s="202" t="e" cm="1">
        <f t="array" ref="AY556">IF(CNGE_2024_M3_Secc1!$AO$111=CNGE_2024_M3_Secc1!$AQ$111,O,IF(CNGE_2024_M3_Secc1!L223="",1,0))</f>
        <v>#NAME?</v>
      </c>
      <c r="AZ556" s="202" t="e" cm="1">
        <f t="array" ref="AZ556">IF(CNGE_2024_M3_Secc1!$AO$111=CNGE_2024_M3_Secc1!$AQ$111,O,IF(CNGE_2024_M3_Secc1!M223="",1,0))</f>
        <v>#NAME?</v>
      </c>
      <c r="BA556" s="202" t="e" cm="1">
        <f t="array" ref="BA556">IF(CNGE_2024_M3_Secc1!$AO$111=CNGE_2024_M3_Secc1!$AQ$111,O,IF(CNGE_2024_M3_Secc1!N223="",1,0))</f>
        <v>#NAME?</v>
      </c>
      <c r="BB556" s="202" t="e" cm="1">
        <f t="array" ref="BB556">IF(CNGE_2024_M3_Secc1!$AO$111=CNGE_2024_M3_Secc1!$AQ$111,O,IF(CNGE_2024_M3_Secc1!O223="",1,0))</f>
        <v>#NAME?</v>
      </c>
      <c r="BC556" s="202" t="e" cm="1">
        <f t="array" ref="BC556">IF(CNGE_2024_M3_Secc1!$AO$111=CNGE_2024_M3_Secc1!$AQ$111,O,IF(CNGE_2024_M3_Secc1!P223="",1,0))</f>
        <v>#NAME?</v>
      </c>
      <c r="BD556" s="202" t="e" cm="1">
        <f t="array" ref="BD556">IF(CNGE_2024_M3_Secc1!$AO$111=CNGE_2024_M3_Secc1!$AQ$111,O,IF(CNGE_2024_M3_Secc1!Q223="",1,0))</f>
        <v>#NAME?</v>
      </c>
      <c r="BE556" s="202" t="e" cm="1">
        <f t="array" ref="BE556">IF(CNGE_2024_M3_Secc1!$AO$111=CNGE_2024_M3_Secc1!$AQ$111,O,IF(CNGE_2024_M3_Secc1!R223="",1,0))</f>
        <v>#NAME?</v>
      </c>
      <c r="BF556" s="202" t="e" cm="1">
        <f t="array" ref="BF556">IF(CNGE_2024_M3_Secc1!$AO$111=CNGE_2024_M3_Secc1!$AQ$111,O,IF(CNGE_2024_M3_Secc1!S223="",1,0))</f>
        <v>#NAME?</v>
      </c>
      <c r="BG556" s="202" t="e" cm="1">
        <f t="array" ref="BG556">IF(CNGE_2024_M3_Secc1!$AO$111=CNGE_2024_M3_Secc1!$AQ$111,O,IF(CNGE_2024_M3_Secc1!T223="",1,0))</f>
        <v>#NAME?</v>
      </c>
      <c r="BH556" s="202" t="e" cm="1">
        <f t="array" ref="BH556">IF(CNGE_2024_M3_Secc1!$AO$111=CNGE_2024_M3_Secc1!$AQ$111,O,IF(CNGE_2024_M3_Secc1!U223="",1,0))</f>
        <v>#NAME?</v>
      </c>
      <c r="BI556" s="202" t="e" cm="1">
        <f t="array" ref="BI556">IF(CNGE_2024_M3_Secc1!$AO$111=CNGE_2024_M3_Secc1!$AQ$111,O,IF(CNGE_2024_M3_Secc1!V223="",1,0))</f>
        <v>#NAME?</v>
      </c>
      <c r="BJ556" s="202" t="e" cm="1">
        <f t="array" ref="BJ556">IF(CNGE_2024_M3_Secc1!$AO$111=CNGE_2024_M3_Secc1!$AQ$111,O,IF(CNGE_2024_M3_Secc1!W223="",1,0))</f>
        <v>#NAME?</v>
      </c>
      <c r="BK556" s="202" t="e" cm="1">
        <f t="array" ref="BK556">IF(CNGE_2024_M3_Secc1!$AO$111=CNGE_2024_M3_Secc1!$AQ$111,O,IF(CNGE_2024_M3_Secc1!X223="",1,0))</f>
        <v>#NAME?</v>
      </c>
      <c r="BL556" s="202" t="e" cm="1">
        <f t="array" ref="BL556">IF(CNGE_2024_M3_Secc1!$AO$111=CNGE_2024_M3_Secc1!$AQ$111,O,IF(CNGE_2024_M3_Secc1!Y223="",1,0))</f>
        <v>#NAME?</v>
      </c>
      <c r="BM556" s="202" t="e" cm="1">
        <f t="array" ref="BM556">IF(CNGE_2024_M3_Secc1!$AO$111=CNGE_2024_M3_Secc1!$AQ$111,O,IF(CNGE_2024_M3_Secc1!Z223="",1,0))</f>
        <v>#NAME?</v>
      </c>
      <c r="BN556" s="202" t="e" cm="1">
        <f t="array" ref="BN556">IF(CNGE_2024_M3_Secc1!$AO$111=CNGE_2024_M3_Secc1!$AQ$111,O,IF(CNGE_2024_M3_Secc1!AA223="",1,0))</f>
        <v>#NAME?</v>
      </c>
      <c r="BO556" s="202" t="e" cm="1">
        <f t="array" ref="BO556">IF(CNGE_2024_M3_Secc1!$AO$111=CNGE_2024_M3_Secc1!$AQ$111,O,IF(CNGE_2024_M3_Secc1!AB223="",1,0))</f>
        <v>#NAME?</v>
      </c>
      <c r="BP556" s="202" t="e" cm="1">
        <f t="array" ref="BP556">IF(CNGE_2024_M3_Secc1!$AO$111=CNGE_2024_M3_Secc1!$AQ$111,O,IF(CNGE_2024_M3_Secc1!AC223="",1,0))</f>
        <v>#NAME?</v>
      </c>
      <c r="BQ556" s="202" t="e" cm="1">
        <f t="array" ref="BQ556">IF(CNGE_2024_M3_Secc1!$AO$111=CNGE_2024_M3_Secc1!$AQ$111,O,IF(CNGE_2024_M3_Secc1!AD223="",1,0))</f>
        <v>#NAME?</v>
      </c>
      <c r="BZ556" s="202">
        <f>IF($AH$96=$AJ$96,0,
IF(OR(AND($BS$108="NS",I556&lt;&gt;"NA",OR(I556="NS",I556=0)),AND($BS$108="NA",I556&lt;&gt;"NS",OR(I556="NA",I556=0))),0,
IF(OR(AND($BS$108&lt;&gt;"NS",$BS$108&lt;&gt;"NA",I556&lt;&gt;"NS",I556&lt;&gt;"NA",I556&gt;$BS$108),
AND(I556&gt;0,OR($BS$108="NS",$BS$108="NA")),
AND($BS$108&lt;&gt;"NS",$BS$108&lt;&gt;"NA",$BS$108&gt;=0,I556="NA"),
AND($BS$108&lt;&gt;"NS",$BS$108&lt;&gt;"NA",$BS$108=0,I556="NS")),1,0)))</f>
        <v>0</v>
      </c>
      <c r="CA556" s="202">
        <f t="shared" ref="CA556" si="1946">IF($AH$96=$AJ$96,0,
IF(OR(AND($BS$108="NS",J556&lt;&gt;"NA",OR(J556="NS",J556=0)),AND($BS$108="NA",J556&lt;&gt;"NS",OR(J556="NA",J556=0))),0,
IF(OR(AND($BS$108&lt;&gt;"NS",$BS$108&lt;&gt;"NA",J556&lt;&gt;"NS",J556&lt;&gt;"NA",J556&gt;$BS$108),
AND(J556&gt;0,OR($BS$108="NS",$BS$108="NA")),
AND($BS$108&lt;&gt;"NS",$BS$108&lt;&gt;"NA",$BS$108&gt;=0,J556="NA"),
AND($BS$108&lt;&gt;"NS",$BS$108&lt;&gt;"NA",$BS$108=0,J556="NS")),1,0)))</f>
        <v>0</v>
      </c>
      <c r="CB556" s="202">
        <f t="shared" ref="CB556" si="1947">IF($AH$96=$AJ$96,0,
IF(OR(AND($BS$108="NS",K556&lt;&gt;"NA",OR(K556="NS",K556=0)),AND($BS$108="NA",K556&lt;&gt;"NS",OR(K556="NA",K556=0))),0,
IF(OR(AND($BS$108&lt;&gt;"NS",$BS$108&lt;&gt;"NA",K556&lt;&gt;"NS",K556&lt;&gt;"NA",K556&gt;$BS$108),
AND(K556&gt;0,OR($BS$108="NS",$BS$108="NA")),
AND($BS$108&lt;&gt;"NS",$BS$108&lt;&gt;"NA",$BS$108&gt;=0,K556="NA"),
AND($BS$108&lt;&gt;"NS",$BS$108&lt;&gt;"NA",$BS$108=0,K556="NS")),1,0)))</f>
        <v>0</v>
      </c>
      <c r="CC556" s="202">
        <f t="shared" ref="CC556" si="1948">IF($AH$96=$AJ$96,0,
IF(OR(AND($BS$108="NS",L556&lt;&gt;"NA",OR(L556="NS",L556=0)),AND($BS$108="NA",L556&lt;&gt;"NS",OR(L556="NA",L556=0))),0,
IF(OR(AND($BS$108&lt;&gt;"NS",$BS$108&lt;&gt;"NA",L556&lt;&gt;"NS",L556&lt;&gt;"NA",L556&gt;$BS$108),
AND(L556&gt;0,OR($BS$108="NS",$BS$108="NA")),
AND($BS$108&lt;&gt;"NS",$BS$108&lt;&gt;"NA",$BS$108&gt;=0,L556="NA"),
AND($BS$108&lt;&gt;"NS",$BS$108&lt;&gt;"NA",$BS$108=0,L556="NS")),1,0)))</f>
        <v>0</v>
      </c>
      <c r="CD556" s="202">
        <f t="shared" ref="CD556" si="1949">IF($AH$96=$AJ$96,0,
IF(OR(AND($BS$108="NS",M556&lt;&gt;"NA",OR(M556="NS",M556=0)),AND($BS$108="NA",M556&lt;&gt;"NS",OR(M556="NA",M556=0))),0,
IF(OR(AND($BS$108&lt;&gt;"NS",$BS$108&lt;&gt;"NA",M556&lt;&gt;"NS",M556&lt;&gt;"NA",M556&gt;$BS$108),
AND(M556&gt;0,OR($BS$108="NS",$BS$108="NA")),
AND($BS$108&lt;&gt;"NS",$BS$108&lt;&gt;"NA",$BS$108&gt;=0,M556="NA"),
AND($BS$108&lt;&gt;"NS",$BS$108&lt;&gt;"NA",$BS$108=0,M556="NS")),1,0)))</f>
        <v>0</v>
      </c>
      <c r="CE556" s="202">
        <f t="shared" ref="CE556" si="1950">IF($AH$96=$AJ$96,0,
IF(OR(AND($BS$108="NS",N556&lt;&gt;"NA",OR(N556="NS",N556=0)),AND($BS$108="NA",N556&lt;&gt;"NS",OR(N556="NA",N556=0))),0,
IF(OR(AND($BS$108&lt;&gt;"NS",$BS$108&lt;&gt;"NA",N556&lt;&gt;"NS",N556&lt;&gt;"NA",N556&gt;$BS$108),
AND(N556&gt;0,OR($BS$108="NS",$BS$108="NA")),
AND($BS$108&lt;&gt;"NS",$BS$108&lt;&gt;"NA",$BS$108&gt;=0,N556="NA"),
AND($BS$108&lt;&gt;"NS",$BS$108&lt;&gt;"NA",$BS$108=0,N556="NS")),1,0)))</f>
        <v>0</v>
      </c>
      <c r="CF556" s="202">
        <f t="shared" ref="CF556" si="1951">IF($AH$96=$AJ$96,0,
IF(OR(AND($BS$108="NS",O556&lt;&gt;"NA",OR(O556="NS",O556=0)),AND($BS$108="NA",O556&lt;&gt;"NS",OR(O556="NA",O556=0))),0,
IF(OR(AND($BS$108&lt;&gt;"NS",$BS$108&lt;&gt;"NA",O556&lt;&gt;"NS",O556&lt;&gt;"NA",O556&gt;$BS$108),
AND(O556&gt;0,OR($BS$108="NS",$BS$108="NA")),
AND($BS$108&lt;&gt;"NS",$BS$108&lt;&gt;"NA",$BS$108&gt;=0,O556="NA"),
AND($BS$108&lt;&gt;"NS",$BS$108&lt;&gt;"NA",$BS$108=0,O556="NS")),1,0)))</f>
        <v>0</v>
      </c>
      <c r="CG556" s="202">
        <f t="shared" ref="CG556" si="1952">IF($AH$96=$AJ$96,0,
IF(OR(AND($BS$108="NS",P556&lt;&gt;"NA",OR(P556="NS",P556=0)),AND($BS$108="NA",P556&lt;&gt;"NS",OR(P556="NA",P556=0))),0,
IF(OR(AND($BS$108&lt;&gt;"NS",$BS$108&lt;&gt;"NA",P556&lt;&gt;"NS",P556&lt;&gt;"NA",P556&gt;$BS$108),
AND(P556&gt;0,OR($BS$108="NS",$BS$108="NA")),
AND($BS$108&lt;&gt;"NS",$BS$108&lt;&gt;"NA",$BS$108&gt;=0,P556="NA"),
AND($BS$108&lt;&gt;"NS",$BS$108&lt;&gt;"NA",$BS$108=0,P556="NS")),1,0)))</f>
        <v>0</v>
      </c>
      <c r="CH556" s="202">
        <f t="shared" ref="CH556" si="1953">IF($AH$96=$AJ$96,0,
IF(OR(AND($BS$108="NS",Q556&lt;&gt;"NA",OR(Q556="NS",Q556=0)),AND($BS$108="NA",Q556&lt;&gt;"NS",OR(Q556="NA",Q556=0))),0,
IF(OR(AND($BS$108&lt;&gt;"NS",$BS$108&lt;&gt;"NA",Q556&lt;&gt;"NS",Q556&lt;&gt;"NA",Q556&gt;$BS$108),
AND(Q556&gt;0,OR($BS$108="NS",$BS$108="NA")),
AND($BS$108&lt;&gt;"NS",$BS$108&lt;&gt;"NA",$BS$108&gt;=0,Q556="NA"),
AND($BS$108&lt;&gt;"NS",$BS$108&lt;&gt;"NA",$BS$108=0,Q556="NS")),1,0)))</f>
        <v>0</v>
      </c>
      <c r="CI556" s="202">
        <f t="shared" ref="CI556" si="1954">IF($AH$96=$AJ$96,0,
IF(OR(AND($BS$108="NS",R556&lt;&gt;"NA",OR(R556="NS",R556=0)),AND($BS$108="NA",R556&lt;&gt;"NS",OR(R556="NA",R556=0))),0,
IF(OR(AND($BS$108&lt;&gt;"NS",$BS$108&lt;&gt;"NA",R556&lt;&gt;"NS",R556&lt;&gt;"NA",R556&gt;$BS$108),
AND(R556&gt;0,OR($BS$108="NS",$BS$108="NA")),
AND($BS$108&lt;&gt;"NS",$BS$108&lt;&gt;"NA",$BS$108&gt;=0,R556="NA"),
AND($BS$108&lt;&gt;"NS",$BS$108&lt;&gt;"NA",$BS$108=0,R556="NS")),1,0)))</f>
        <v>0</v>
      </c>
      <c r="CJ556" s="202">
        <f t="shared" ref="CJ556" si="1955">IF($AH$96=$AJ$96,0,
IF(OR(AND($BS$108="NS",S556&lt;&gt;"NA",OR(S556="NS",S556=0)),AND($BS$108="NA",S556&lt;&gt;"NS",OR(S556="NA",S556=0))),0,
IF(OR(AND($BS$108&lt;&gt;"NS",$BS$108&lt;&gt;"NA",S556&lt;&gt;"NS",S556&lt;&gt;"NA",S556&gt;$BS$108),
AND(S556&gt;0,OR($BS$108="NS",$BS$108="NA")),
AND($BS$108&lt;&gt;"NS",$BS$108&lt;&gt;"NA",$BS$108&gt;=0,S556="NA"),
AND($BS$108&lt;&gt;"NS",$BS$108&lt;&gt;"NA",$BS$108=0,S556="NS")),1,0)))</f>
        <v>0</v>
      </c>
      <c r="CK556" s="202">
        <f t="shared" ref="CK556" si="1956">IF($AH$96=$AJ$96,0,
IF(OR(AND($BS$108="NS",T556&lt;&gt;"NA",OR(T556="NS",T556=0)),AND($BS$108="NA",T556&lt;&gt;"NS",OR(T556="NA",T556=0))),0,
IF(OR(AND($BS$108&lt;&gt;"NS",$BS$108&lt;&gt;"NA",T556&lt;&gt;"NS",T556&lt;&gt;"NA",T556&gt;$BS$108),
AND(T556&gt;0,OR($BS$108="NS",$BS$108="NA")),
AND($BS$108&lt;&gt;"NS",$BS$108&lt;&gt;"NA",$BS$108&gt;=0,T556="NA"),
AND($BS$108&lt;&gt;"NS",$BS$108&lt;&gt;"NA",$BS$108=0,T556="NS")),1,0)))</f>
        <v>0</v>
      </c>
      <c r="CL556" s="202">
        <f t="shared" ref="CL556" si="1957">IF($AH$96=$AJ$96,0,
IF(OR(AND($BS$108="NS",U556&lt;&gt;"NA",OR(U556="NS",U556=0)),AND($BS$108="NA",U556&lt;&gt;"NS",OR(U556="NA",U556=0))),0,
IF(OR(AND($BS$108&lt;&gt;"NS",$BS$108&lt;&gt;"NA",U556&lt;&gt;"NS",U556&lt;&gt;"NA",U556&gt;$BS$108),
AND(U556&gt;0,OR($BS$108="NS",$BS$108="NA")),
AND($BS$108&lt;&gt;"NS",$BS$108&lt;&gt;"NA",$BS$108&gt;=0,U556="NA"),
AND($BS$108&lt;&gt;"NS",$BS$108&lt;&gt;"NA",$BS$108=0,U556="NS")),1,0)))</f>
        <v>0</v>
      </c>
      <c r="CM556" s="202">
        <f t="shared" ref="CM556" si="1958">IF($AH$96=$AJ$96,0,
IF(OR(AND($BS$108="NS",V556&lt;&gt;"NA",OR(V556="NS",V556=0)),AND($BS$108="NA",V556&lt;&gt;"NS",OR(V556="NA",V556=0))),0,
IF(OR(AND($BS$108&lt;&gt;"NS",$BS$108&lt;&gt;"NA",V556&lt;&gt;"NS",V556&lt;&gt;"NA",V556&gt;$BS$108),
AND(V556&gt;0,OR($BS$108="NS",$BS$108="NA")),
AND($BS$108&lt;&gt;"NS",$BS$108&lt;&gt;"NA",$BS$108&gt;=0,V556="NA"),
AND($BS$108&lt;&gt;"NS",$BS$108&lt;&gt;"NA",$BS$108=0,V556="NS")),1,0)))</f>
        <v>0</v>
      </c>
      <c r="CN556" s="202">
        <f t="shared" ref="CN556" si="1959">IF($AH$96=$AJ$96,0,
IF(OR(AND($BS$108="NS",W556&lt;&gt;"NA",OR(W556="NS",W556=0)),AND($BS$108="NA",W556&lt;&gt;"NS",OR(W556="NA",W556=0))),0,
IF(OR(AND($BS$108&lt;&gt;"NS",$BS$108&lt;&gt;"NA",W556&lt;&gt;"NS",W556&lt;&gt;"NA",W556&gt;$BS$108),
AND(W556&gt;0,OR($BS$108="NS",$BS$108="NA")),
AND($BS$108&lt;&gt;"NS",$BS$108&lt;&gt;"NA",$BS$108&gt;=0,W556="NA"),
AND($BS$108&lt;&gt;"NS",$BS$108&lt;&gt;"NA",$BS$108=0,W556="NS")),1,0)))</f>
        <v>0</v>
      </c>
      <c r="CO556" s="202">
        <f t="shared" ref="CO556" si="1960">IF($AH$96=$AJ$96,0,
IF(OR(AND($BS$108="NS",X556&lt;&gt;"NA",OR(X556="NS",X556=0)),AND($BS$108="NA",X556&lt;&gt;"NS",OR(X556="NA",X556=0))),0,
IF(OR(AND($BS$108&lt;&gt;"NS",$BS$108&lt;&gt;"NA",X556&lt;&gt;"NS",X556&lt;&gt;"NA",X556&gt;$BS$108),
AND(X556&gt;0,OR($BS$108="NS",$BS$108="NA")),
AND($BS$108&lt;&gt;"NS",$BS$108&lt;&gt;"NA",$BS$108&gt;=0,X556="NA"),
AND($BS$108&lt;&gt;"NS",$BS$108&lt;&gt;"NA",$BS$108=0,X556="NS")),1,0)))</f>
        <v>0</v>
      </c>
      <c r="CP556" s="202">
        <f t="shared" ref="CP556" si="1961">IF($AH$96=$AJ$96,0,
IF(OR(AND($BS$108="NS",Y556&lt;&gt;"NA",OR(Y556="NS",Y556=0)),AND($BS$108="NA",Y556&lt;&gt;"NS",OR(Y556="NA",Y556=0))),0,
IF(OR(AND($BS$108&lt;&gt;"NS",$BS$108&lt;&gt;"NA",Y556&lt;&gt;"NS",Y556&lt;&gt;"NA",Y556&gt;$BS$108),
AND(Y556&gt;0,OR($BS$108="NS",$BS$108="NA")),
AND($BS$108&lt;&gt;"NS",$BS$108&lt;&gt;"NA",$BS$108&gt;=0,Y556="NA"),
AND($BS$108&lt;&gt;"NS",$BS$108&lt;&gt;"NA",$BS$108=0,Y556="NS")),1,0)))</f>
        <v>0</v>
      </c>
      <c r="CQ556" s="202">
        <f t="shared" ref="CQ556" si="1962">IF($AH$96=$AJ$96,0,
IF(OR(AND($BS$108="NS",Z556&lt;&gt;"NA",OR(Z556="NS",Z556=0)),AND($BS$108="NA",Z556&lt;&gt;"NS",OR(Z556="NA",Z556=0))),0,
IF(OR(AND($BS$108&lt;&gt;"NS",$BS$108&lt;&gt;"NA",Z556&lt;&gt;"NS",Z556&lt;&gt;"NA",Z556&gt;$BS$108),
AND(Z556&gt;0,OR($BS$108="NS",$BS$108="NA")),
AND($BS$108&lt;&gt;"NS",$BS$108&lt;&gt;"NA",$BS$108&gt;=0,Z556="NA"),
AND($BS$108&lt;&gt;"NS",$BS$108&lt;&gt;"NA",$BS$108=0,Z556="NS")),1,0)))</f>
        <v>0</v>
      </c>
      <c r="CR556" s="202">
        <f t="shared" ref="CR556" si="1963">IF($AH$96=$AJ$96,0,
IF(OR(AND($BS$108="NS",AA556&lt;&gt;"NA",OR(AA556="NS",AA556=0)),AND($BS$108="NA",AA556&lt;&gt;"NS",OR(AA556="NA",AA556=0))),0,
IF(OR(AND($BS$108&lt;&gt;"NS",$BS$108&lt;&gt;"NA",AA556&lt;&gt;"NS",AA556&lt;&gt;"NA",AA556&gt;$BS$108),
AND(AA556&gt;0,OR($BS$108="NS",$BS$108="NA")),
AND($BS$108&lt;&gt;"NS",$BS$108&lt;&gt;"NA",$BS$108&gt;=0,AA556="NA"),
AND($BS$108&lt;&gt;"NS",$BS$108&lt;&gt;"NA",$BS$108=0,AA556="NS")),1,0)))</f>
        <v>0</v>
      </c>
      <c r="CS556" s="202">
        <f t="shared" ref="CS556" si="1964">IF($AH$96=$AJ$96,0,
IF(OR(AND($BS$108="NS",AB556&lt;&gt;"NA",OR(AB556="NS",AB556=0)),AND($BS$108="NA",AB556&lt;&gt;"NS",OR(AB556="NA",AB556=0))),0,
IF(OR(AND($BS$108&lt;&gt;"NS",$BS$108&lt;&gt;"NA",AB556&lt;&gt;"NS",AB556&lt;&gt;"NA",AB556&gt;$BS$108),
AND(AB556&gt;0,OR($BS$108="NS",$BS$108="NA")),
AND($BS$108&lt;&gt;"NS",$BS$108&lt;&gt;"NA",$BS$108&gt;=0,AB556="NA"),
AND($BS$108&lt;&gt;"NS",$BS$108&lt;&gt;"NA",$BS$108=0,AB556="NS")),1,0)))</f>
        <v>0</v>
      </c>
      <c r="CT556" s="202">
        <f t="shared" ref="CT556" si="1965">IF($AH$96=$AJ$96,0,
IF(OR(AND($BS$108="NS",AC556&lt;&gt;"NA",OR(AC556="NS",AC556=0)),AND($BS$108="NA",AC556&lt;&gt;"NS",OR(AC556="NA",AC556=0))),0,
IF(OR(AND($BS$108&lt;&gt;"NS",$BS$108&lt;&gt;"NA",AC556&lt;&gt;"NS",AC556&lt;&gt;"NA",AC556&gt;$BS$108),
AND(AC556&gt;0,OR($BS$108="NS",$BS$108="NA")),
AND($BS$108&lt;&gt;"NS",$BS$108&lt;&gt;"NA",$BS$108&gt;=0,AC556="NA"),
AND($BS$108&lt;&gt;"NS",$BS$108&lt;&gt;"NA",$BS$108=0,AC556="NS")),1,0)))</f>
        <v>0</v>
      </c>
      <c r="CU556" s="202">
        <f t="shared" ref="CU556" si="1966">IF($AH$96=$AJ$96,0,
IF(OR(AND($BS$108="NS",AD556&lt;&gt;"NA",OR(AD556="NS",AD556=0)),AND($BS$108="NA",AD556&lt;&gt;"NS",OR(AD556="NA",AD556=0))),0,
IF(OR(AND($BS$108&lt;&gt;"NS",$BS$108&lt;&gt;"NA",AD556&lt;&gt;"NS",AD556&lt;&gt;"NA",AD556&gt;$BS$108),
AND(AD556&gt;0,OR($BS$108="NS",$BS$108="NA")),
AND($BS$108&lt;&gt;"NS",$BS$108&lt;&gt;"NA",$BS$108&gt;=0,AD556="NA"),
AND($BS$108&lt;&gt;"NS",$BS$108&lt;&gt;"NA",$BS$108=0,AD556="NS")),1,0)))</f>
        <v>0</v>
      </c>
      <c r="CY556" s="563">
        <f t="shared" si="1903"/>
        <v>0</v>
      </c>
      <c r="CZ556" s="563"/>
    </row>
    <row r="557" spans="1:104" s="211" customFormat="1" ht="15" customHeight="1">
      <c r="A557" s="18"/>
      <c r="B557" s="51"/>
      <c r="C557" s="48" t="s">
        <v>4998</v>
      </c>
      <c r="D557" s="580" t="str">
        <f>IF(CNGE_2024_M3_Secc1!D56="","",CNGE_2024_M3_Secc1!D56)</f>
        <v/>
      </c>
      <c r="E557" s="580"/>
      <c r="F557" s="580"/>
      <c r="G557" s="580"/>
      <c r="H557" s="580"/>
      <c r="I557" s="103"/>
      <c r="J557" s="103"/>
      <c r="K557" s="103"/>
      <c r="L557" s="103"/>
      <c r="M557" s="103"/>
      <c r="N557" s="103"/>
      <c r="O557" s="103"/>
      <c r="P557" s="103"/>
      <c r="Q557" s="103"/>
      <c r="R557" s="103"/>
      <c r="S557" s="103"/>
      <c r="T557" s="103"/>
      <c r="U557" s="103"/>
      <c r="V557" s="103"/>
      <c r="W557" s="103"/>
      <c r="X557" s="103"/>
      <c r="Y557" s="103"/>
      <c r="Z557" s="103"/>
      <c r="AA557" s="103"/>
      <c r="AB557" s="103"/>
      <c r="AC557" s="103"/>
      <c r="AD557" s="103"/>
      <c r="AE557" s="213"/>
      <c r="AF557" s="210"/>
      <c r="AV557" s="202" t="e" cm="1">
        <f t="array" ref="AV557">IF(CNGE_2024_M3_Secc1!$AO$111=CNGE_2024_M3_Secc1!$AQ$111,O,IF(CNGE_2024_M3_Secc1!I224="",1,0))</f>
        <v>#NAME?</v>
      </c>
      <c r="AW557" s="202" t="e" cm="1">
        <f t="array" ref="AW557">IF(CNGE_2024_M3_Secc1!$AO$111=CNGE_2024_M3_Secc1!$AQ$111,O,IF(CNGE_2024_M3_Secc1!J224="",1,0))</f>
        <v>#NAME?</v>
      </c>
      <c r="AX557" s="202" t="e" cm="1">
        <f t="array" ref="AX557">IF(CNGE_2024_M3_Secc1!$AO$111=CNGE_2024_M3_Secc1!$AQ$111,O,IF(CNGE_2024_M3_Secc1!K224="",1,0))</f>
        <v>#NAME?</v>
      </c>
      <c r="AY557" s="202" t="e" cm="1">
        <f t="array" ref="AY557">IF(CNGE_2024_M3_Secc1!$AO$111=CNGE_2024_M3_Secc1!$AQ$111,O,IF(CNGE_2024_M3_Secc1!L224="",1,0))</f>
        <v>#NAME?</v>
      </c>
      <c r="AZ557" s="202" t="e" cm="1">
        <f t="array" ref="AZ557">IF(CNGE_2024_M3_Secc1!$AO$111=CNGE_2024_M3_Secc1!$AQ$111,O,IF(CNGE_2024_M3_Secc1!M224="",1,0))</f>
        <v>#NAME?</v>
      </c>
      <c r="BA557" s="202" t="e" cm="1">
        <f t="array" ref="BA557">IF(CNGE_2024_M3_Secc1!$AO$111=CNGE_2024_M3_Secc1!$AQ$111,O,IF(CNGE_2024_M3_Secc1!N224="",1,0))</f>
        <v>#NAME?</v>
      </c>
      <c r="BB557" s="202" t="e" cm="1">
        <f t="array" ref="BB557">IF(CNGE_2024_M3_Secc1!$AO$111=CNGE_2024_M3_Secc1!$AQ$111,O,IF(CNGE_2024_M3_Secc1!O224="",1,0))</f>
        <v>#NAME?</v>
      </c>
      <c r="BC557" s="202" t="e" cm="1">
        <f t="array" ref="BC557">IF(CNGE_2024_M3_Secc1!$AO$111=CNGE_2024_M3_Secc1!$AQ$111,O,IF(CNGE_2024_M3_Secc1!P224="",1,0))</f>
        <v>#NAME?</v>
      </c>
      <c r="BD557" s="202" t="e" cm="1">
        <f t="array" ref="BD557">IF(CNGE_2024_M3_Secc1!$AO$111=CNGE_2024_M3_Secc1!$AQ$111,O,IF(CNGE_2024_M3_Secc1!Q224="",1,0))</f>
        <v>#NAME?</v>
      </c>
      <c r="BE557" s="202" t="e" cm="1">
        <f t="array" ref="BE557">IF(CNGE_2024_M3_Secc1!$AO$111=CNGE_2024_M3_Secc1!$AQ$111,O,IF(CNGE_2024_M3_Secc1!R224="",1,0))</f>
        <v>#NAME?</v>
      </c>
      <c r="BF557" s="202" t="e" cm="1">
        <f t="array" ref="BF557">IF(CNGE_2024_M3_Secc1!$AO$111=CNGE_2024_M3_Secc1!$AQ$111,O,IF(CNGE_2024_M3_Secc1!S224="",1,0))</f>
        <v>#NAME?</v>
      </c>
      <c r="BG557" s="202" t="e" cm="1">
        <f t="array" ref="BG557">IF(CNGE_2024_M3_Secc1!$AO$111=CNGE_2024_M3_Secc1!$AQ$111,O,IF(CNGE_2024_M3_Secc1!T224="",1,0))</f>
        <v>#NAME?</v>
      </c>
      <c r="BH557" s="202" t="e" cm="1">
        <f t="array" ref="BH557">IF(CNGE_2024_M3_Secc1!$AO$111=CNGE_2024_M3_Secc1!$AQ$111,O,IF(CNGE_2024_M3_Secc1!U224="",1,0))</f>
        <v>#NAME?</v>
      </c>
      <c r="BI557" s="202" t="e" cm="1">
        <f t="array" ref="BI557">IF(CNGE_2024_M3_Secc1!$AO$111=CNGE_2024_M3_Secc1!$AQ$111,O,IF(CNGE_2024_M3_Secc1!V224="",1,0))</f>
        <v>#NAME?</v>
      </c>
      <c r="BJ557" s="202" t="e" cm="1">
        <f t="array" ref="BJ557">IF(CNGE_2024_M3_Secc1!$AO$111=CNGE_2024_M3_Secc1!$AQ$111,O,IF(CNGE_2024_M3_Secc1!W224="",1,0))</f>
        <v>#NAME?</v>
      </c>
      <c r="BK557" s="202" t="e" cm="1">
        <f t="array" ref="BK557">IF(CNGE_2024_M3_Secc1!$AO$111=CNGE_2024_M3_Secc1!$AQ$111,O,IF(CNGE_2024_M3_Secc1!X224="",1,0))</f>
        <v>#NAME?</v>
      </c>
      <c r="BL557" s="202" t="e" cm="1">
        <f t="array" ref="BL557">IF(CNGE_2024_M3_Secc1!$AO$111=CNGE_2024_M3_Secc1!$AQ$111,O,IF(CNGE_2024_M3_Secc1!Y224="",1,0))</f>
        <v>#NAME?</v>
      </c>
      <c r="BM557" s="202" t="e" cm="1">
        <f t="array" ref="BM557">IF(CNGE_2024_M3_Secc1!$AO$111=CNGE_2024_M3_Secc1!$AQ$111,O,IF(CNGE_2024_M3_Secc1!Z224="",1,0))</f>
        <v>#NAME?</v>
      </c>
      <c r="BN557" s="202" t="e" cm="1">
        <f t="array" ref="BN557">IF(CNGE_2024_M3_Secc1!$AO$111=CNGE_2024_M3_Secc1!$AQ$111,O,IF(CNGE_2024_M3_Secc1!AA224="",1,0))</f>
        <v>#NAME?</v>
      </c>
      <c r="BO557" s="202" t="e" cm="1">
        <f t="array" ref="BO557">IF(CNGE_2024_M3_Secc1!$AO$111=CNGE_2024_M3_Secc1!$AQ$111,O,IF(CNGE_2024_M3_Secc1!AB224="",1,0))</f>
        <v>#NAME?</v>
      </c>
      <c r="BP557" s="202" t="e" cm="1">
        <f t="array" ref="BP557">IF(CNGE_2024_M3_Secc1!$AO$111=CNGE_2024_M3_Secc1!$AQ$111,O,IF(CNGE_2024_M3_Secc1!AC224="",1,0))</f>
        <v>#NAME?</v>
      </c>
      <c r="BQ557" s="202" t="e" cm="1">
        <f t="array" ref="BQ557">IF(CNGE_2024_M3_Secc1!$AO$111=CNGE_2024_M3_Secc1!$AQ$111,O,IF(CNGE_2024_M3_Secc1!AD224="",1,0))</f>
        <v>#NAME?</v>
      </c>
      <c r="BZ557" s="202">
        <f>IF($AH$96=$AJ$96,0,
IF(OR(AND($BS$109="NS",I557&lt;&gt;"NA",OR(I557="NS",I557=0)),AND($BS$109="NA",I557&lt;&gt;"NS",OR(I557="NA",I557=0))),0,
IF(OR(AND($BS$109&lt;&gt;"NS",$BS$109&lt;&gt;"NA",I557&lt;&gt;"NS",I557&lt;&gt;"NA",I557&gt;$BS$109),
AND(I557&gt;0,OR($BS$109="NS",$BS$109="NA")),
AND($BS$109&lt;&gt;"NS",$BS$109&lt;&gt;"NA",$BS$109&gt;=0,I557="NA"),
AND($BS$109&lt;&gt;"NS",$BS$109&lt;&gt;"NA",$BS$109=0,I557="NS")),1,0)))</f>
        <v>0</v>
      </c>
      <c r="CA557" s="202">
        <f t="shared" ref="CA557" si="1967">IF($AH$96=$AJ$96,0,
IF(OR(AND($BS$109="NS",J557&lt;&gt;"NA",OR(J557="NS",J557=0)),AND($BS$109="NA",J557&lt;&gt;"NS",OR(J557="NA",J557=0))),0,
IF(OR(AND($BS$109&lt;&gt;"NS",$BS$109&lt;&gt;"NA",J557&lt;&gt;"NS",J557&lt;&gt;"NA",J557&gt;$BS$109),
AND(J557&gt;0,OR($BS$109="NS",$BS$109="NA")),
AND($BS$109&lt;&gt;"NS",$BS$109&lt;&gt;"NA",$BS$109&gt;=0,J557="NA"),
AND($BS$109&lt;&gt;"NS",$BS$109&lt;&gt;"NA",$BS$109=0,J557="NS")),1,0)))</f>
        <v>0</v>
      </c>
      <c r="CB557" s="202">
        <f t="shared" ref="CB557" si="1968">IF($AH$96=$AJ$96,0,
IF(OR(AND($BS$109="NS",K557&lt;&gt;"NA",OR(K557="NS",K557=0)),AND($BS$109="NA",K557&lt;&gt;"NS",OR(K557="NA",K557=0))),0,
IF(OR(AND($BS$109&lt;&gt;"NS",$BS$109&lt;&gt;"NA",K557&lt;&gt;"NS",K557&lt;&gt;"NA",K557&gt;$BS$109),
AND(K557&gt;0,OR($BS$109="NS",$BS$109="NA")),
AND($BS$109&lt;&gt;"NS",$BS$109&lt;&gt;"NA",$BS$109&gt;=0,K557="NA"),
AND($BS$109&lt;&gt;"NS",$BS$109&lt;&gt;"NA",$BS$109=0,K557="NS")),1,0)))</f>
        <v>0</v>
      </c>
      <c r="CC557" s="202">
        <f t="shared" ref="CC557" si="1969">IF($AH$96=$AJ$96,0,
IF(OR(AND($BS$109="NS",L557&lt;&gt;"NA",OR(L557="NS",L557=0)),AND($BS$109="NA",L557&lt;&gt;"NS",OR(L557="NA",L557=0))),0,
IF(OR(AND($BS$109&lt;&gt;"NS",$BS$109&lt;&gt;"NA",L557&lt;&gt;"NS",L557&lt;&gt;"NA",L557&gt;$BS$109),
AND(L557&gt;0,OR($BS$109="NS",$BS$109="NA")),
AND($BS$109&lt;&gt;"NS",$BS$109&lt;&gt;"NA",$BS$109&gt;=0,L557="NA"),
AND($BS$109&lt;&gt;"NS",$BS$109&lt;&gt;"NA",$BS$109=0,L557="NS")),1,0)))</f>
        <v>0</v>
      </c>
      <c r="CD557" s="202">
        <f t="shared" ref="CD557" si="1970">IF($AH$96=$AJ$96,0,
IF(OR(AND($BS$109="NS",M557&lt;&gt;"NA",OR(M557="NS",M557=0)),AND($BS$109="NA",M557&lt;&gt;"NS",OR(M557="NA",M557=0))),0,
IF(OR(AND($BS$109&lt;&gt;"NS",$BS$109&lt;&gt;"NA",M557&lt;&gt;"NS",M557&lt;&gt;"NA",M557&gt;$BS$109),
AND(M557&gt;0,OR($BS$109="NS",$BS$109="NA")),
AND($BS$109&lt;&gt;"NS",$BS$109&lt;&gt;"NA",$BS$109&gt;=0,M557="NA"),
AND($BS$109&lt;&gt;"NS",$BS$109&lt;&gt;"NA",$BS$109=0,M557="NS")),1,0)))</f>
        <v>0</v>
      </c>
      <c r="CE557" s="202">
        <f t="shared" ref="CE557" si="1971">IF($AH$96=$AJ$96,0,
IF(OR(AND($BS$109="NS",N557&lt;&gt;"NA",OR(N557="NS",N557=0)),AND($BS$109="NA",N557&lt;&gt;"NS",OR(N557="NA",N557=0))),0,
IF(OR(AND($BS$109&lt;&gt;"NS",$BS$109&lt;&gt;"NA",N557&lt;&gt;"NS",N557&lt;&gt;"NA",N557&gt;$BS$109),
AND(N557&gt;0,OR($BS$109="NS",$BS$109="NA")),
AND($BS$109&lt;&gt;"NS",$BS$109&lt;&gt;"NA",$BS$109&gt;=0,N557="NA"),
AND($BS$109&lt;&gt;"NS",$BS$109&lt;&gt;"NA",$BS$109=0,N557="NS")),1,0)))</f>
        <v>0</v>
      </c>
      <c r="CF557" s="202">
        <f t="shared" ref="CF557" si="1972">IF($AH$96=$AJ$96,0,
IF(OR(AND($BS$109="NS",O557&lt;&gt;"NA",OR(O557="NS",O557=0)),AND($BS$109="NA",O557&lt;&gt;"NS",OR(O557="NA",O557=0))),0,
IF(OR(AND($BS$109&lt;&gt;"NS",$BS$109&lt;&gt;"NA",O557&lt;&gt;"NS",O557&lt;&gt;"NA",O557&gt;$BS$109),
AND(O557&gt;0,OR($BS$109="NS",$BS$109="NA")),
AND($BS$109&lt;&gt;"NS",$BS$109&lt;&gt;"NA",$BS$109&gt;=0,O557="NA"),
AND($BS$109&lt;&gt;"NS",$BS$109&lt;&gt;"NA",$BS$109=0,O557="NS")),1,0)))</f>
        <v>0</v>
      </c>
      <c r="CG557" s="202">
        <f t="shared" ref="CG557" si="1973">IF($AH$96=$AJ$96,0,
IF(OR(AND($BS$109="NS",P557&lt;&gt;"NA",OR(P557="NS",P557=0)),AND($BS$109="NA",P557&lt;&gt;"NS",OR(P557="NA",P557=0))),0,
IF(OR(AND($BS$109&lt;&gt;"NS",$BS$109&lt;&gt;"NA",P557&lt;&gt;"NS",P557&lt;&gt;"NA",P557&gt;$BS$109),
AND(P557&gt;0,OR($BS$109="NS",$BS$109="NA")),
AND($BS$109&lt;&gt;"NS",$BS$109&lt;&gt;"NA",$BS$109&gt;=0,P557="NA"),
AND($BS$109&lt;&gt;"NS",$BS$109&lt;&gt;"NA",$BS$109=0,P557="NS")),1,0)))</f>
        <v>0</v>
      </c>
      <c r="CH557" s="202">
        <f t="shared" ref="CH557" si="1974">IF($AH$96=$AJ$96,0,
IF(OR(AND($BS$109="NS",Q557&lt;&gt;"NA",OR(Q557="NS",Q557=0)),AND($BS$109="NA",Q557&lt;&gt;"NS",OR(Q557="NA",Q557=0))),0,
IF(OR(AND($BS$109&lt;&gt;"NS",$BS$109&lt;&gt;"NA",Q557&lt;&gt;"NS",Q557&lt;&gt;"NA",Q557&gt;$BS$109),
AND(Q557&gt;0,OR($BS$109="NS",$BS$109="NA")),
AND($BS$109&lt;&gt;"NS",$BS$109&lt;&gt;"NA",$BS$109&gt;=0,Q557="NA"),
AND($BS$109&lt;&gt;"NS",$BS$109&lt;&gt;"NA",$BS$109=0,Q557="NS")),1,0)))</f>
        <v>0</v>
      </c>
      <c r="CI557" s="202">
        <f t="shared" ref="CI557" si="1975">IF($AH$96=$AJ$96,0,
IF(OR(AND($BS$109="NS",R557&lt;&gt;"NA",OR(R557="NS",R557=0)),AND($BS$109="NA",R557&lt;&gt;"NS",OR(R557="NA",R557=0))),0,
IF(OR(AND($BS$109&lt;&gt;"NS",$BS$109&lt;&gt;"NA",R557&lt;&gt;"NS",R557&lt;&gt;"NA",R557&gt;$BS$109),
AND(R557&gt;0,OR($BS$109="NS",$BS$109="NA")),
AND($BS$109&lt;&gt;"NS",$BS$109&lt;&gt;"NA",$BS$109&gt;=0,R557="NA"),
AND($BS$109&lt;&gt;"NS",$BS$109&lt;&gt;"NA",$BS$109=0,R557="NS")),1,0)))</f>
        <v>0</v>
      </c>
      <c r="CJ557" s="202">
        <f t="shared" ref="CJ557" si="1976">IF($AH$96=$AJ$96,0,
IF(OR(AND($BS$109="NS",S557&lt;&gt;"NA",OR(S557="NS",S557=0)),AND($BS$109="NA",S557&lt;&gt;"NS",OR(S557="NA",S557=0))),0,
IF(OR(AND($BS$109&lt;&gt;"NS",$BS$109&lt;&gt;"NA",S557&lt;&gt;"NS",S557&lt;&gt;"NA",S557&gt;$BS$109),
AND(S557&gt;0,OR($BS$109="NS",$BS$109="NA")),
AND($BS$109&lt;&gt;"NS",$BS$109&lt;&gt;"NA",$BS$109&gt;=0,S557="NA"),
AND($BS$109&lt;&gt;"NS",$BS$109&lt;&gt;"NA",$BS$109=0,S557="NS")),1,0)))</f>
        <v>0</v>
      </c>
      <c r="CK557" s="202">
        <f t="shared" ref="CK557" si="1977">IF($AH$96=$AJ$96,0,
IF(OR(AND($BS$109="NS",T557&lt;&gt;"NA",OR(T557="NS",T557=0)),AND($BS$109="NA",T557&lt;&gt;"NS",OR(T557="NA",T557=0))),0,
IF(OR(AND($BS$109&lt;&gt;"NS",$BS$109&lt;&gt;"NA",T557&lt;&gt;"NS",T557&lt;&gt;"NA",T557&gt;$BS$109),
AND(T557&gt;0,OR($BS$109="NS",$BS$109="NA")),
AND($BS$109&lt;&gt;"NS",$BS$109&lt;&gt;"NA",$BS$109&gt;=0,T557="NA"),
AND($BS$109&lt;&gt;"NS",$BS$109&lt;&gt;"NA",$BS$109=0,T557="NS")),1,0)))</f>
        <v>0</v>
      </c>
      <c r="CL557" s="202">
        <f t="shared" ref="CL557" si="1978">IF($AH$96=$AJ$96,0,
IF(OR(AND($BS$109="NS",U557&lt;&gt;"NA",OR(U557="NS",U557=0)),AND($BS$109="NA",U557&lt;&gt;"NS",OR(U557="NA",U557=0))),0,
IF(OR(AND($BS$109&lt;&gt;"NS",$BS$109&lt;&gt;"NA",U557&lt;&gt;"NS",U557&lt;&gt;"NA",U557&gt;$BS$109),
AND(U557&gt;0,OR($BS$109="NS",$BS$109="NA")),
AND($BS$109&lt;&gt;"NS",$BS$109&lt;&gt;"NA",$BS$109&gt;=0,U557="NA"),
AND($BS$109&lt;&gt;"NS",$BS$109&lt;&gt;"NA",$BS$109=0,U557="NS")),1,0)))</f>
        <v>0</v>
      </c>
      <c r="CM557" s="202">
        <f t="shared" ref="CM557" si="1979">IF($AH$96=$AJ$96,0,
IF(OR(AND($BS$109="NS",V557&lt;&gt;"NA",OR(V557="NS",V557=0)),AND($BS$109="NA",V557&lt;&gt;"NS",OR(V557="NA",V557=0))),0,
IF(OR(AND($BS$109&lt;&gt;"NS",$BS$109&lt;&gt;"NA",V557&lt;&gt;"NS",V557&lt;&gt;"NA",V557&gt;$BS$109),
AND(V557&gt;0,OR($BS$109="NS",$BS$109="NA")),
AND($BS$109&lt;&gt;"NS",$BS$109&lt;&gt;"NA",$BS$109&gt;=0,V557="NA"),
AND($BS$109&lt;&gt;"NS",$BS$109&lt;&gt;"NA",$BS$109=0,V557="NS")),1,0)))</f>
        <v>0</v>
      </c>
      <c r="CN557" s="202">
        <f t="shared" ref="CN557" si="1980">IF($AH$96=$AJ$96,0,
IF(OR(AND($BS$109="NS",W557&lt;&gt;"NA",OR(W557="NS",W557=0)),AND($BS$109="NA",W557&lt;&gt;"NS",OR(W557="NA",W557=0))),0,
IF(OR(AND($BS$109&lt;&gt;"NS",$BS$109&lt;&gt;"NA",W557&lt;&gt;"NS",W557&lt;&gt;"NA",W557&gt;$BS$109),
AND(W557&gt;0,OR($BS$109="NS",$BS$109="NA")),
AND($BS$109&lt;&gt;"NS",$BS$109&lt;&gt;"NA",$BS$109&gt;=0,W557="NA"),
AND($BS$109&lt;&gt;"NS",$BS$109&lt;&gt;"NA",$BS$109=0,W557="NS")),1,0)))</f>
        <v>0</v>
      </c>
      <c r="CO557" s="202">
        <f t="shared" ref="CO557" si="1981">IF($AH$96=$AJ$96,0,
IF(OR(AND($BS$109="NS",X557&lt;&gt;"NA",OR(X557="NS",X557=0)),AND($BS$109="NA",X557&lt;&gt;"NS",OR(X557="NA",X557=0))),0,
IF(OR(AND($BS$109&lt;&gt;"NS",$BS$109&lt;&gt;"NA",X557&lt;&gt;"NS",X557&lt;&gt;"NA",X557&gt;$BS$109),
AND(X557&gt;0,OR($BS$109="NS",$BS$109="NA")),
AND($BS$109&lt;&gt;"NS",$BS$109&lt;&gt;"NA",$BS$109&gt;=0,X557="NA"),
AND($BS$109&lt;&gt;"NS",$BS$109&lt;&gt;"NA",$BS$109=0,X557="NS")),1,0)))</f>
        <v>0</v>
      </c>
      <c r="CP557" s="202">
        <f t="shared" ref="CP557" si="1982">IF($AH$96=$AJ$96,0,
IF(OR(AND($BS$109="NS",Y557&lt;&gt;"NA",OR(Y557="NS",Y557=0)),AND($BS$109="NA",Y557&lt;&gt;"NS",OR(Y557="NA",Y557=0))),0,
IF(OR(AND($BS$109&lt;&gt;"NS",$BS$109&lt;&gt;"NA",Y557&lt;&gt;"NS",Y557&lt;&gt;"NA",Y557&gt;$BS$109),
AND(Y557&gt;0,OR($BS$109="NS",$BS$109="NA")),
AND($BS$109&lt;&gt;"NS",$BS$109&lt;&gt;"NA",$BS$109&gt;=0,Y557="NA"),
AND($BS$109&lt;&gt;"NS",$BS$109&lt;&gt;"NA",$BS$109=0,Y557="NS")),1,0)))</f>
        <v>0</v>
      </c>
      <c r="CQ557" s="202">
        <f t="shared" ref="CQ557" si="1983">IF($AH$96=$AJ$96,0,
IF(OR(AND($BS$109="NS",Z557&lt;&gt;"NA",OR(Z557="NS",Z557=0)),AND($BS$109="NA",Z557&lt;&gt;"NS",OR(Z557="NA",Z557=0))),0,
IF(OR(AND($BS$109&lt;&gt;"NS",$BS$109&lt;&gt;"NA",Z557&lt;&gt;"NS",Z557&lt;&gt;"NA",Z557&gt;$BS$109),
AND(Z557&gt;0,OR($BS$109="NS",$BS$109="NA")),
AND($BS$109&lt;&gt;"NS",$BS$109&lt;&gt;"NA",$BS$109&gt;=0,Z557="NA"),
AND($BS$109&lt;&gt;"NS",$BS$109&lt;&gt;"NA",$BS$109=0,Z557="NS")),1,0)))</f>
        <v>0</v>
      </c>
      <c r="CR557" s="202">
        <f t="shared" ref="CR557" si="1984">IF($AH$96=$AJ$96,0,
IF(OR(AND($BS$109="NS",AA557&lt;&gt;"NA",OR(AA557="NS",AA557=0)),AND($BS$109="NA",AA557&lt;&gt;"NS",OR(AA557="NA",AA557=0))),0,
IF(OR(AND($BS$109&lt;&gt;"NS",$BS$109&lt;&gt;"NA",AA557&lt;&gt;"NS",AA557&lt;&gt;"NA",AA557&gt;$BS$109),
AND(AA557&gt;0,OR($BS$109="NS",$BS$109="NA")),
AND($BS$109&lt;&gt;"NS",$BS$109&lt;&gt;"NA",$BS$109&gt;=0,AA557="NA"),
AND($BS$109&lt;&gt;"NS",$BS$109&lt;&gt;"NA",$BS$109=0,AA557="NS")),1,0)))</f>
        <v>0</v>
      </c>
      <c r="CS557" s="202">
        <f t="shared" ref="CS557" si="1985">IF($AH$96=$AJ$96,0,
IF(OR(AND($BS$109="NS",AB557&lt;&gt;"NA",OR(AB557="NS",AB557=0)),AND($BS$109="NA",AB557&lt;&gt;"NS",OR(AB557="NA",AB557=0))),0,
IF(OR(AND($BS$109&lt;&gt;"NS",$BS$109&lt;&gt;"NA",AB557&lt;&gt;"NS",AB557&lt;&gt;"NA",AB557&gt;$BS$109),
AND(AB557&gt;0,OR($BS$109="NS",$BS$109="NA")),
AND($BS$109&lt;&gt;"NS",$BS$109&lt;&gt;"NA",$BS$109&gt;=0,AB557="NA"),
AND($BS$109&lt;&gt;"NS",$BS$109&lt;&gt;"NA",$BS$109=0,AB557="NS")),1,0)))</f>
        <v>0</v>
      </c>
      <c r="CT557" s="202">
        <f t="shared" ref="CT557" si="1986">IF($AH$96=$AJ$96,0,
IF(OR(AND($BS$109="NS",AC557&lt;&gt;"NA",OR(AC557="NS",AC557=0)),AND($BS$109="NA",AC557&lt;&gt;"NS",OR(AC557="NA",AC557=0))),0,
IF(OR(AND($BS$109&lt;&gt;"NS",$BS$109&lt;&gt;"NA",AC557&lt;&gt;"NS",AC557&lt;&gt;"NA",AC557&gt;$BS$109),
AND(AC557&gt;0,OR($BS$109="NS",$BS$109="NA")),
AND($BS$109&lt;&gt;"NS",$BS$109&lt;&gt;"NA",$BS$109&gt;=0,AC557="NA"),
AND($BS$109&lt;&gt;"NS",$BS$109&lt;&gt;"NA",$BS$109=0,AC557="NS")),1,0)))</f>
        <v>0</v>
      </c>
      <c r="CU557" s="202">
        <f t="shared" ref="CU557" si="1987">IF($AH$96=$AJ$96,0,
IF(OR(AND($BS$109="NS",AD557&lt;&gt;"NA",OR(AD557="NS",AD557=0)),AND($BS$109="NA",AD557&lt;&gt;"NS",OR(AD557="NA",AD557=0))),0,
IF(OR(AND($BS$109&lt;&gt;"NS",$BS$109&lt;&gt;"NA",AD557&lt;&gt;"NS",AD557&lt;&gt;"NA",AD557&gt;$BS$109),
AND(AD557&gt;0,OR($BS$109="NS",$BS$109="NA")),
AND($BS$109&lt;&gt;"NS",$BS$109&lt;&gt;"NA",$BS$109&gt;=0,AD557="NA"),
AND($BS$109&lt;&gt;"NS",$BS$109&lt;&gt;"NA",$BS$109=0,AD557="NS")),1,0)))</f>
        <v>0</v>
      </c>
      <c r="CY557" s="563">
        <f t="shared" si="1903"/>
        <v>0</v>
      </c>
      <c r="CZ557" s="563"/>
    </row>
    <row r="558" spans="1:104" s="211" customFormat="1" ht="15" customHeight="1">
      <c r="A558" s="18"/>
      <c r="B558" s="51"/>
      <c r="C558" s="48" t="s">
        <v>5000</v>
      </c>
      <c r="D558" s="580" t="str">
        <f>IF(CNGE_2024_M3_Secc1!D57="","",CNGE_2024_M3_Secc1!D57)</f>
        <v/>
      </c>
      <c r="E558" s="580"/>
      <c r="F558" s="580"/>
      <c r="G558" s="580"/>
      <c r="H558" s="580"/>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213"/>
      <c r="AF558" s="210"/>
      <c r="AV558" s="202" t="e" cm="1">
        <f t="array" ref="AV558">IF(CNGE_2024_M3_Secc1!$AO$111=CNGE_2024_M3_Secc1!$AQ$111,O,IF(CNGE_2024_M3_Secc1!I225="",1,0))</f>
        <v>#NAME?</v>
      </c>
      <c r="AW558" s="202" t="e" cm="1">
        <f t="array" ref="AW558">IF(CNGE_2024_M3_Secc1!$AO$111=CNGE_2024_M3_Secc1!$AQ$111,O,IF(CNGE_2024_M3_Secc1!J225="",1,0))</f>
        <v>#NAME?</v>
      </c>
      <c r="AX558" s="202" t="e" cm="1">
        <f t="array" ref="AX558">IF(CNGE_2024_M3_Secc1!$AO$111=CNGE_2024_M3_Secc1!$AQ$111,O,IF(CNGE_2024_M3_Secc1!K225="",1,0))</f>
        <v>#NAME?</v>
      </c>
      <c r="AY558" s="202" t="e" cm="1">
        <f t="array" ref="AY558">IF(CNGE_2024_M3_Secc1!$AO$111=CNGE_2024_M3_Secc1!$AQ$111,O,IF(CNGE_2024_M3_Secc1!L225="",1,0))</f>
        <v>#NAME?</v>
      </c>
      <c r="AZ558" s="202" t="e" cm="1">
        <f t="array" ref="AZ558">IF(CNGE_2024_M3_Secc1!$AO$111=CNGE_2024_M3_Secc1!$AQ$111,O,IF(CNGE_2024_M3_Secc1!M225="",1,0))</f>
        <v>#NAME?</v>
      </c>
      <c r="BA558" s="202" t="e" cm="1">
        <f t="array" ref="BA558">IF(CNGE_2024_M3_Secc1!$AO$111=CNGE_2024_M3_Secc1!$AQ$111,O,IF(CNGE_2024_M3_Secc1!N225="",1,0))</f>
        <v>#NAME?</v>
      </c>
      <c r="BB558" s="202" t="e" cm="1">
        <f t="array" ref="BB558">IF(CNGE_2024_M3_Secc1!$AO$111=CNGE_2024_M3_Secc1!$AQ$111,O,IF(CNGE_2024_M3_Secc1!O225="",1,0))</f>
        <v>#NAME?</v>
      </c>
      <c r="BC558" s="202" t="e" cm="1">
        <f t="array" ref="BC558">IF(CNGE_2024_M3_Secc1!$AO$111=CNGE_2024_M3_Secc1!$AQ$111,O,IF(CNGE_2024_M3_Secc1!P225="",1,0))</f>
        <v>#NAME?</v>
      </c>
      <c r="BD558" s="202" t="e" cm="1">
        <f t="array" ref="BD558">IF(CNGE_2024_M3_Secc1!$AO$111=CNGE_2024_M3_Secc1!$AQ$111,O,IF(CNGE_2024_M3_Secc1!Q225="",1,0))</f>
        <v>#NAME?</v>
      </c>
      <c r="BE558" s="202" t="e" cm="1">
        <f t="array" ref="BE558">IF(CNGE_2024_M3_Secc1!$AO$111=CNGE_2024_M3_Secc1!$AQ$111,O,IF(CNGE_2024_M3_Secc1!R225="",1,0))</f>
        <v>#NAME?</v>
      </c>
      <c r="BF558" s="202" t="e" cm="1">
        <f t="array" ref="BF558">IF(CNGE_2024_M3_Secc1!$AO$111=CNGE_2024_M3_Secc1!$AQ$111,O,IF(CNGE_2024_M3_Secc1!S225="",1,0))</f>
        <v>#NAME?</v>
      </c>
      <c r="BG558" s="202" t="e" cm="1">
        <f t="array" ref="BG558">IF(CNGE_2024_M3_Secc1!$AO$111=CNGE_2024_M3_Secc1!$AQ$111,O,IF(CNGE_2024_M3_Secc1!T225="",1,0))</f>
        <v>#NAME?</v>
      </c>
      <c r="BH558" s="202" t="e" cm="1">
        <f t="array" ref="BH558">IF(CNGE_2024_M3_Secc1!$AO$111=CNGE_2024_M3_Secc1!$AQ$111,O,IF(CNGE_2024_M3_Secc1!U225="",1,0))</f>
        <v>#NAME?</v>
      </c>
      <c r="BI558" s="202" t="e" cm="1">
        <f t="array" ref="BI558">IF(CNGE_2024_M3_Secc1!$AO$111=CNGE_2024_M3_Secc1!$AQ$111,O,IF(CNGE_2024_M3_Secc1!V225="",1,0))</f>
        <v>#NAME?</v>
      </c>
      <c r="BJ558" s="202" t="e" cm="1">
        <f t="array" ref="BJ558">IF(CNGE_2024_M3_Secc1!$AO$111=CNGE_2024_M3_Secc1!$AQ$111,O,IF(CNGE_2024_M3_Secc1!W225="",1,0))</f>
        <v>#NAME?</v>
      </c>
      <c r="BK558" s="202" t="e" cm="1">
        <f t="array" ref="BK558">IF(CNGE_2024_M3_Secc1!$AO$111=CNGE_2024_M3_Secc1!$AQ$111,O,IF(CNGE_2024_M3_Secc1!X225="",1,0))</f>
        <v>#NAME?</v>
      </c>
      <c r="BL558" s="202" t="e" cm="1">
        <f t="array" ref="BL558">IF(CNGE_2024_M3_Secc1!$AO$111=CNGE_2024_M3_Secc1!$AQ$111,O,IF(CNGE_2024_M3_Secc1!Y225="",1,0))</f>
        <v>#NAME?</v>
      </c>
      <c r="BM558" s="202" t="e" cm="1">
        <f t="array" ref="BM558">IF(CNGE_2024_M3_Secc1!$AO$111=CNGE_2024_M3_Secc1!$AQ$111,O,IF(CNGE_2024_M3_Secc1!Z225="",1,0))</f>
        <v>#NAME?</v>
      </c>
      <c r="BN558" s="202" t="e" cm="1">
        <f t="array" ref="BN558">IF(CNGE_2024_M3_Secc1!$AO$111=CNGE_2024_M3_Secc1!$AQ$111,O,IF(CNGE_2024_M3_Secc1!AA225="",1,0))</f>
        <v>#NAME?</v>
      </c>
      <c r="BO558" s="202" t="e" cm="1">
        <f t="array" ref="BO558">IF(CNGE_2024_M3_Secc1!$AO$111=CNGE_2024_M3_Secc1!$AQ$111,O,IF(CNGE_2024_M3_Secc1!AB225="",1,0))</f>
        <v>#NAME?</v>
      </c>
      <c r="BP558" s="202" t="e" cm="1">
        <f t="array" ref="BP558">IF(CNGE_2024_M3_Secc1!$AO$111=CNGE_2024_M3_Secc1!$AQ$111,O,IF(CNGE_2024_M3_Secc1!AC225="",1,0))</f>
        <v>#NAME?</v>
      </c>
      <c r="BQ558" s="202" t="e" cm="1">
        <f t="array" ref="BQ558">IF(CNGE_2024_M3_Secc1!$AO$111=CNGE_2024_M3_Secc1!$AQ$111,O,IF(CNGE_2024_M3_Secc1!AD225="",1,0))</f>
        <v>#NAME?</v>
      </c>
      <c r="BZ558" s="202">
        <f>IF($AH$96=$AJ$96,0,
IF(OR(AND($BS$110="NS",I558&lt;&gt;"NA",OR(I558="NS",I558=0)),AND($BS$110="NA",I558&lt;&gt;"NS",OR(I558="NA",I558=0))),0,
IF(OR(AND($BS$110&lt;&gt;"NS",$BS$110&lt;&gt;"NA",I558&lt;&gt;"NS",I558&lt;&gt;"NA",I558&gt;$BS$110),
AND(I558&gt;0,OR($BS$110="NS",$BS$110="NA")),
AND($BS$110&lt;&gt;"NS",$BS$110&lt;&gt;"NA",$BS$110&gt;=0,I558="NA"),
AND($BS$110&lt;&gt;"NS",$BS$110&lt;&gt;"NA",$BS$110=0,I558="NS")),1,0)))</f>
        <v>0</v>
      </c>
      <c r="CA558" s="202">
        <f t="shared" ref="CA558" si="1988">IF($AH$96=$AJ$96,0,
IF(OR(AND($BS$110="NS",J558&lt;&gt;"NA",OR(J558="NS",J558=0)),AND($BS$110="NA",J558&lt;&gt;"NS",OR(J558="NA",J558=0))),0,
IF(OR(AND($BS$110&lt;&gt;"NS",$BS$110&lt;&gt;"NA",J558&lt;&gt;"NS",J558&lt;&gt;"NA",J558&gt;$BS$110),
AND(J558&gt;0,OR($BS$110="NS",$BS$110="NA")),
AND($BS$110&lt;&gt;"NS",$BS$110&lt;&gt;"NA",$BS$110&gt;=0,J558="NA"),
AND($BS$110&lt;&gt;"NS",$BS$110&lt;&gt;"NA",$BS$110=0,J558="NS")),1,0)))</f>
        <v>0</v>
      </c>
      <c r="CB558" s="202">
        <f t="shared" ref="CB558" si="1989">IF($AH$96=$AJ$96,0,
IF(OR(AND($BS$110="NS",K558&lt;&gt;"NA",OR(K558="NS",K558=0)),AND($BS$110="NA",K558&lt;&gt;"NS",OR(K558="NA",K558=0))),0,
IF(OR(AND($BS$110&lt;&gt;"NS",$BS$110&lt;&gt;"NA",K558&lt;&gt;"NS",K558&lt;&gt;"NA",K558&gt;$BS$110),
AND(K558&gt;0,OR($BS$110="NS",$BS$110="NA")),
AND($BS$110&lt;&gt;"NS",$BS$110&lt;&gt;"NA",$BS$110&gt;=0,K558="NA"),
AND($BS$110&lt;&gt;"NS",$BS$110&lt;&gt;"NA",$BS$110=0,K558="NS")),1,0)))</f>
        <v>0</v>
      </c>
      <c r="CC558" s="202">
        <f t="shared" ref="CC558" si="1990">IF($AH$96=$AJ$96,0,
IF(OR(AND($BS$110="NS",L558&lt;&gt;"NA",OR(L558="NS",L558=0)),AND($BS$110="NA",L558&lt;&gt;"NS",OR(L558="NA",L558=0))),0,
IF(OR(AND($BS$110&lt;&gt;"NS",$BS$110&lt;&gt;"NA",L558&lt;&gt;"NS",L558&lt;&gt;"NA",L558&gt;$BS$110),
AND(L558&gt;0,OR($BS$110="NS",$BS$110="NA")),
AND($BS$110&lt;&gt;"NS",$BS$110&lt;&gt;"NA",$BS$110&gt;=0,L558="NA"),
AND($BS$110&lt;&gt;"NS",$BS$110&lt;&gt;"NA",$BS$110=0,L558="NS")),1,0)))</f>
        <v>0</v>
      </c>
      <c r="CD558" s="202">
        <f t="shared" ref="CD558" si="1991">IF($AH$96=$AJ$96,0,
IF(OR(AND($BS$110="NS",M558&lt;&gt;"NA",OR(M558="NS",M558=0)),AND($BS$110="NA",M558&lt;&gt;"NS",OR(M558="NA",M558=0))),0,
IF(OR(AND($BS$110&lt;&gt;"NS",$BS$110&lt;&gt;"NA",M558&lt;&gt;"NS",M558&lt;&gt;"NA",M558&gt;$BS$110),
AND(M558&gt;0,OR($BS$110="NS",$BS$110="NA")),
AND($BS$110&lt;&gt;"NS",$BS$110&lt;&gt;"NA",$BS$110&gt;=0,M558="NA"),
AND($BS$110&lt;&gt;"NS",$BS$110&lt;&gt;"NA",$BS$110=0,M558="NS")),1,0)))</f>
        <v>0</v>
      </c>
      <c r="CE558" s="202">
        <f t="shared" ref="CE558" si="1992">IF($AH$96=$AJ$96,0,
IF(OR(AND($BS$110="NS",N558&lt;&gt;"NA",OR(N558="NS",N558=0)),AND($BS$110="NA",N558&lt;&gt;"NS",OR(N558="NA",N558=0))),0,
IF(OR(AND($BS$110&lt;&gt;"NS",$BS$110&lt;&gt;"NA",N558&lt;&gt;"NS",N558&lt;&gt;"NA",N558&gt;$BS$110),
AND(N558&gt;0,OR($BS$110="NS",$BS$110="NA")),
AND($BS$110&lt;&gt;"NS",$BS$110&lt;&gt;"NA",$BS$110&gt;=0,N558="NA"),
AND($BS$110&lt;&gt;"NS",$BS$110&lt;&gt;"NA",$BS$110=0,N558="NS")),1,0)))</f>
        <v>0</v>
      </c>
      <c r="CF558" s="202">
        <f t="shared" ref="CF558" si="1993">IF($AH$96=$AJ$96,0,
IF(OR(AND($BS$110="NS",O558&lt;&gt;"NA",OR(O558="NS",O558=0)),AND($BS$110="NA",O558&lt;&gt;"NS",OR(O558="NA",O558=0))),0,
IF(OR(AND($BS$110&lt;&gt;"NS",$BS$110&lt;&gt;"NA",O558&lt;&gt;"NS",O558&lt;&gt;"NA",O558&gt;$BS$110),
AND(O558&gt;0,OR($BS$110="NS",$BS$110="NA")),
AND($BS$110&lt;&gt;"NS",$BS$110&lt;&gt;"NA",$BS$110&gt;=0,O558="NA"),
AND($BS$110&lt;&gt;"NS",$BS$110&lt;&gt;"NA",$BS$110=0,O558="NS")),1,0)))</f>
        <v>0</v>
      </c>
      <c r="CG558" s="202">
        <f t="shared" ref="CG558" si="1994">IF($AH$96=$AJ$96,0,
IF(OR(AND($BS$110="NS",P558&lt;&gt;"NA",OR(P558="NS",P558=0)),AND($BS$110="NA",P558&lt;&gt;"NS",OR(P558="NA",P558=0))),0,
IF(OR(AND($BS$110&lt;&gt;"NS",$BS$110&lt;&gt;"NA",P558&lt;&gt;"NS",P558&lt;&gt;"NA",P558&gt;$BS$110),
AND(P558&gt;0,OR($BS$110="NS",$BS$110="NA")),
AND($BS$110&lt;&gt;"NS",$BS$110&lt;&gt;"NA",$BS$110&gt;=0,P558="NA"),
AND($BS$110&lt;&gt;"NS",$BS$110&lt;&gt;"NA",$BS$110=0,P558="NS")),1,0)))</f>
        <v>0</v>
      </c>
      <c r="CH558" s="202">
        <f t="shared" ref="CH558" si="1995">IF($AH$96=$AJ$96,0,
IF(OR(AND($BS$110="NS",Q558&lt;&gt;"NA",OR(Q558="NS",Q558=0)),AND($BS$110="NA",Q558&lt;&gt;"NS",OR(Q558="NA",Q558=0))),0,
IF(OR(AND($BS$110&lt;&gt;"NS",$BS$110&lt;&gt;"NA",Q558&lt;&gt;"NS",Q558&lt;&gt;"NA",Q558&gt;$BS$110),
AND(Q558&gt;0,OR($BS$110="NS",$BS$110="NA")),
AND($BS$110&lt;&gt;"NS",$BS$110&lt;&gt;"NA",$BS$110&gt;=0,Q558="NA"),
AND($BS$110&lt;&gt;"NS",$BS$110&lt;&gt;"NA",$BS$110=0,Q558="NS")),1,0)))</f>
        <v>0</v>
      </c>
      <c r="CI558" s="202">
        <f t="shared" ref="CI558" si="1996">IF($AH$96=$AJ$96,0,
IF(OR(AND($BS$110="NS",R558&lt;&gt;"NA",OR(R558="NS",R558=0)),AND($BS$110="NA",R558&lt;&gt;"NS",OR(R558="NA",R558=0))),0,
IF(OR(AND($BS$110&lt;&gt;"NS",$BS$110&lt;&gt;"NA",R558&lt;&gt;"NS",R558&lt;&gt;"NA",R558&gt;$BS$110),
AND(R558&gt;0,OR($BS$110="NS",$BS$110="NA")),
AND($BS$110&lt;&gt;"NS",$BS$110&lt;&gt;"NA",$BS$110&gt;=0,R558="NA"),
AND($BS$110&lt;&gt;"NS",$BS$110&lt;&gt;"NA",$BS$110=0,R558="NS")),1,0)))</f>
        <v>0</v>
      </c>
      <c r="CJ558" s="202">
        <f t="shared" ref="CJ558" si="1997">IF($AH$96=$AJ$96,0,
IF(OR(AND($BS$110="NS",S558&lt;&gt;"NA",OR(S558="NS",S558=0)),AND($BS$110="NA",S558&lt;&gt;"NS",OR(S558="NA",S558=0))),0,
IF(OR(AND($BS$110&lt;&gt;"NS",$BS$110&lt;&gt;"NA",S558&lt;&gt;"NS",S558&lt;&gt;"NA",S558&gt;$BS$110),
AND(S558&gt;0,OR($BS$110="NS",$BS$110="NA")),
AND($BS$110&lt;&gt;"NS",$BS$110&lt;&gt;"NA",$BS$110&gt;=0,S558="NA"),
AND($BS$110&lt;&gt;"NS",$BS$110&lt;&gt;"NA",$BS$110=0,S558="NS")),1,0)))</f>
        <v>0</v>
      </c>
      <c r="CK558" s="202">
        <f t="shared" ref="CK558" si="1998">IF($AH$96=$AJ$96,0,
IF(OR(AND($BS$110="NS",T558&lt;&gt;"NA",OR(T558="NS",T558=0)),AND($BS$110="NA",T558&lt;&gt;"NS",OR(T558="NA",T558=0))),0,
IF(OR(AND($BS$110&lt;&gt;"NS",$BS$110&lt;&gt;"NA",T558&lt;&gt;"NS",T558&lt;&gt;"NA",T558&gt;$BS$110),
AND(T558&gt;0,OR($BS$110="NS",$BS$110="NA")),
AND($BS$110&lt;&gt;"NS",$BS$110&lt;&gt;"NA",$BS$110&gt;=0,T558="NA"),
AND($BS$110&lt;&gt;"NS",$BS$110&lt;&gt;"NA",$BS$110=0,T558="NS")),1,0)))</f>
        <v>0</v>
      </c>
      <c r="CL558" s="202">
        <f t="shared" ref="CL558" si="1999">IF($AH$96=$AJ$96,0,
IF(OR(AND($BS$110="NS",U558&lt;&gt;"NA",OR(U558="NS",U558=0)),AND($BS$110="NA",U558&lt;&gt;"NS",OR(U558="NA",U558=0))),0,
IF(OR(AND($BS$110&lt;&gt;"NS",$BS$110&lt;&gt;"NA",U558&lt;&gt;"NS",U558&lt;&gt;"NA",U558&gt;$BS$110),
AND(U558&gt;0,OR($BS$110="NS",$BS$110="NA")),
AND($BS$110&lt;&gt;"NS",$BS$110&lt;&gt;"NA",$BS$110&gt;=0,U558="NA"),
AND($BS$110&lt;&gt;"NS",$BS$110&lt;&gt;"NA",$BS$110=0,U558="NS")),1,0)))</f>
        <v>0</v>
      </c>
      <c r="CM558" s="202">
        <f t="shared" ref="CM558" si="2000">IF($AH$96=$AJ$96,0,
IF(OR(AND($BS$110="NS",V558&lt;&gt;"NA",OR(V558="NS",V558=0)),AND($BS$110="NA",V558&lt;&gt;"NS",OR(V558="NA",V558=0))),0,
IF(OR(AND($BS$110&lt;&gt;"NS",$BS$110&lt;&gt;"NA",V558&lt;&gt;"NS",V558&lt;&gt;"NA",V558&gt;$BS$110),
AND(V558&gt;0,OR($BS$110="NS",$BS$110="NA")),
AND($BS$110&lt;&gt;"NS",$BS$110&lt;&gt;"NA",$BS$110&gt;=0,V558="NA"),
AND($BS$110&lt;&gt;"NS",$BS$110&lt;&gt;"NA",$BS$110=0,V558="NS")),1,0)))</f>
        <v>0</v>
      </c>
      <c r="CN558" s="202">
        <f t="shared" ref="CN558" si="2001">IF($AH$96=$AJ$96,0,
IF(OR(AND($BS$110="NS",W558&lt;&gt;"NA",OR(W558="NS",W558=0)),AND($BS$110="NA",W558&lt;&gt;"NS",OR(W558="NA",W558=0))),0,
IF(OR(AND($BS$110&lt;&gt;"NS",$BS$110&lt;&gt;"NA",W558&lt;&gt;"NS",W558&lt;&gt;"NA",W558&gt;$BS$110),
AND(W558&gt;0,OR($BS$110="NS",$BS$110="NA")),
AND($BS$110&lt;&gt;"NS",$BS$110&lt;&gt;"NA",$BS$110&gt;=0,W558="NA"),
AND($BS$110&lt;&gt;"NS",$BS$110&lt;&gt;"NA",$BS$110=0,W558="NS")),1,0)))</f>
        <v>0</v>
      </c>
      <c r="CO558" s="202">
        <f t="shared" ref="CO558" si="2002">IF($AH$96=$AJ$96,0,
IF(OR(AND($BS$110="NS",X558&lt;&gt;"NA",OR(X558="NS",X558=0)),AND($BS$110="NA",X558&lt;&gt;"NS",OR(X558="NA",X558=0))),0,
IF(OR(AND($BS$110&lt;&gt;"NS",$BS$110&lt;&gt;"NA",X558&lt;&gt;"NS",X558&lt;&gt;"NA",X558&gt;$BS$110),
AND(X558&gt;0,OR($BS$110="NS",$BS$110="NA")),
AND($BS$110&lt;&gt;"NS",$BS$110&lt;&gt;"NA",$BS$110&gt;=0,X558="NA"),
AND($BS$110&lt;&gt;"NS",$BS$110&lt;&gt;"NA",$BS$110=0,X558="NS")),1,0)))</f>
        <v>0</v>
      </c>
      <c r="CP558" s="202">
        <f t="shared" ref="CP558" si="2003">IF($AH$96=$AJ$96,0,
IF(OR(AND($BS$110="NS",Y558&lt;&gt;"NA",OR(Y558="NS",Y558=0)),AND($BS$110="NA",Y558&lt;&gt;"NS",OR(Y558="NA",Y558=0))),0,
IF(OR(AND($BS$110&lt;&gt;"NS",$BS$110&lt;&gt;"NA",Y558&lt;&gt;"NS",Y558&lt;&gt;"NA",Y558&gt;$BS$110),
AND(Y558&gt;0,OR($BS$110="NS",$BS$110="NA")),
AND($BS$110&lt;&gt;"NS",$BS$110&lt;&gt;"NA",$BS$110&gt;=0,Y558="NA"),
AND($BS$110&lt;&gt;"NS",$BS$110&lt;&gt;"NA",$BS$110=0,Y558="NS")),1,0)))</f>
        <v>0</v>
      </c>
      <c r="CQ558" s="202">
        <f t="shared" ref="CQ558" si="2004">IF($AH$96=$AJ$96,0,
IF(OR(AND($BS$110="NS",Z558&lt;&gt;"NA",OR(Z558="NS",Z558=0)),AND($BS$110="NA",Z558&lt;&gt;"NS",OR(Z558="NA",Z558=0))),0,
IF(OR(AND($BS$110&lt;&gt;"NS",$BS$110&lt;&gt;"NA",Z558&lt;&gt;"NS",Z558&lt;&gt;"NA",Z558&gt;$BS$110),
AND(Z558&gt;0,OR($BS$110="NS",$BS$110="NA")),
AND($BS$110&lt;&gt;"NS",$BS$110&lt;&gt;"NA",$BS$110&gt;=0,Z558="NA"),
AND($BS$110&lt;&gt;"NS",$BS$110&lt;&gt;"NA",$BS$110=0,Z558="NS")),1,0)))</f>
        <v>0</v>
      </c>
      <c r="CR558" s="202">
        <f t="shared" ref="CR558" si="2005">IF($AH$96=$AJ$96,0,
IF(OR(AND($BS$110="NS",AA558&lt;&gt;"NA",OR(AA558="NS",AA558=0)),AND($BS$110="NA",AA558&lt;&gt;"NS",OR(AA558="NA",AA558=0))),0,
IF(OR(AND($BS$110&lt;&gt;"NS",$BS$110&lt;&gt;"NA",AA558&lt;&gt;"NS",AA558&lt;&gt;"NA",AA558&gt;$BS$110),
AND(AA558&gt;0,OR($BS$110="NS",$BS$110="NA")),
AND($BS$110&lt;&gt;"NS",$BS$110&lt;&gt;"NA",$BS$110&gt;=0,AA558="NA"),
AND($BS$110&lt;&gt;"NS",$BS$110&lt;&gt;"NA",$BS$110=0,AA558="NS")),1,0)))</f>
        <v>0</v>
      </c>
      <c r="CS558" s="202">
        <f t="shared" ref="CS558" si="2006">IF($AH$96=$AJ$96,0,
IF(OR(AND($BS$110="NS",AB558&lt;&gt;"NA",OR(AB558="NS",AB558=0)),AND($BS$110="NA",AB558&lt;&gt;"NS",OR(AB558="NA",AB558=0))),0,
IF(OR(AND($BS$110&lt;&gt;"NS",$BS$110&lt;&gt;"NA",AB558&lt;&gt;"NS",AB558&lt;&gt;"NA",AB558&gt;$BS$110),
AND(AB558&gt;0,OR($BS$110="NS",$BS$110="NA")),
AND($BS$110&lt;&gt;"NS",$BS$110&lt;&gt;"NA",$BS$110&gt;=0,AB558="NA"),
AND($BS$110&lt;&gt;"NS",$BS$110&lt;&gt;"NA",$BS$110=0,AB558="NS")),1,0)))</f>
        <v>0</v>
      </c>
      <c r="CT558" s="202">
        <f t="shared" ref="CT558" si="2007">IF($AH$96=$AJ$96,0,
IF(OR(AND($BS$110="NS",AC558&lt;&gt;"NA",OR(AC558="NS",AC558=0)),AND($BS$110="NA",AC558&lt;&gt;"NS",OR(AC558="NA",AC558=0))),0,
IF(OR(AND($BS$110&lt;&gt;"NS",$BS$110&lt;&gt;"NA",AC558&lt;&gt;"NS",AC558&lt;&gt;"NA",AC558&gt;$BS$110),
AND(AC558&gt;0,OR($BS$110="NS",$BS$110="NA")),
AND($BS$110&lt;&gt;"NS",$BS$110&lt;&gt;"NA",$BS$110&gt;=0,AC558="NA"),
AND($BS$110&lt;&gt;"NS",$BS$110&lt;&gt;"NA",$BS$110=0,AC558="NS")),1,0)))</f>
        <v>0</v>
      </c>
      <c r="CU558" s="202">
        <f t="shared" ref="CU558" si="2008">IF($AH$96=$AJ$96,0,
IF(OR(AND($BS$110="NS",AD558&lt;&gt;"NA",OR(AD558="NS",AD558=0)),AND($BS$110="NA",AD558&lt;&gt;"NS",OR(AD558="NA",AD558=0))),0,
IF(OR(AND($BS$110&lt;&gt;"NS",$BS$110&lt;&gt;"NA",AD558&lt;&gt;"NS",AD558&lt;&gt;"NA",AD558&gt;$BS$110),
AND(AD558&gt;0,OR($BS$110="NS",$BS$110="NA")),
AND($BS$110&lt;&gt;"NS",$BS$110&lt;&gt;"NA",$BS$110&gt;=0,AD558="NA"),
AND($BS$110&lt;&gt;"NS",$BS$110&lt;&gt;"NA",$BS$110=0,AD558="NS")),1,0)))</f>
        <v>0</v>
      </c>
      <c r="CY558" s="563">
        <f t="shared" si="1903"/>
        <v>0</v>
      </c>
      <c r="CZ558" s="563"/>
    </row>
    <row r="559" spans="1:104" s="211" customFormat="1" ht="15" customHeight="1">
      <c r="A559" s="18"/>
      <c r="B559" s="51"/>
      <c r="C559" s="48" t="s">
        <v>5002</v>
      </c>
      <c r="D559" s="580" t="str">
        <f>IF(CNGE_2024_M3_Secc1!D58="","",CNGE_2024_M3_Secc1!D58)</f>
        <v/>
      </c>
      <c r="E559" s="580"/>
      <c r="F559" s="580"/>
      <c r="G559" s="580"/>
      <c r="H559" s="580"/>
      <c r="I559" s="103"/>
      <c r="J559" s="103"/>
      <c r="K559" s="103"/>
      <c r="L559" s="103"/>
      <c r="M559" s="103"/>
      <c r="N559" s="103"/>
      <c r="O559" s="103"/>
      <c r="P559" s="103"/>
      <c r="Q559" s="103"/>
      <c r="R559" s="103"/>
      <c r="S559" s="103"/>
      <c r="T559" s="103"/>
      <c r="U559" s="103"/>
      <c r="V559" s="103"/>
      <c r="W559" s="103"/>
      <c r="X559" s="103"/>
      <c r="Y559" s="103"/>
      <c r="Z559" s="103"/>
      <c r="AA559" s="103"/>
      <c r="AB559" s="103"/>
      <c r="AC559" s="103"/>
      <c r="AD559" s="103"/>
      <c r="AE559" s="213"/>
      <c r="AF559" s="210"/>
      <c r="AV559" s="202" t="e" cm="1">
        <f t="array" ref="AV559">IF(CNGE_2024_M3_Secc1!$AO$111=CNGE_2024_M3_Secc1!$AQ$111,O,IF(CNGE_2024_M3_Secc1!I226="",1,0))</f>
        <v>#NAME?</v>
      </c>
      <c r="AW559" s="202" t="e" cm="1">
        <f t="array" ref="AW559">IF(CNGE_2024_M3_Secc1!$AO$111=CNGE_2024_M3_Secc1!$AQ$111,O,IF(CNGE_2024_M3_Secc1!J226="",1,0))</f>
        <v>#NAME?</v>
      </c>
      <c r="AX559" s="202" t="e" cm="1">
        <f t="array" ref="AX559">IF(CNGE_2024_M3_Secc1!$AO$111=CNGE_2024_M3_Secc1!$AQ$111,O,IF(CNGE_2024_M3_Secc1!K226="",1,0))</f>
        <v>#NAME?</v>
      </c>
      <c r="AY559" s="202" t="e" cm="1">
        <f t="array" ref="AY559">IF(CNGE_2024_M3_Secc1!$AO$111=CNGE_2024_M3_Secc1!$AQ$111,O,IF(CNGE_2024_M3_Secc1!L226="",1,0))</f>
        <v>#NAME?</v>
      </c>
      <c r="AZ559" s="202" t="e" cm="1">
        <f t="array" ref="AZ559">IF(CNGE_2024_M3_Secc1!$AO$111=CNGE_2024_M3_Secc1!$AQ$111,O,IF(CNGE_2024_M3_Secc1!M226="",1,0))</f>
        <v>#NAME?</v>
      </c>
      <c r="BA559" s="202" t="e" cm="1">
        <f t="array" ref="BA559">IF(CNGE_2024_M3_Secc1!$AO$111=CNGE_2024_M3_Secc1!$AQ$111,O,IF(CNGE_2024_M3_Secc1!N226="",1,0))</f>
        <v>#NAME?</v>
      </c>
      <c r="BB559" s="202" t="e" cm="1">
        <f t="array" ref="BB559">IF(CNGE_2024_M3_Secc1!$AO$111=CNGE_2024_M3_Secc1!$AQ$111,O,IF(CNGE_2024_M3_Secc1!O226="",1,0))</f>
        <v>#NAME?</v>
      </c>
      <c r="BC559" s="202" t="e" cm="1">
        <f t="array" ref="BC559">IF(CNGE_2024_M3_Secc1!$AO$111=CNGE_2024_M3_Secc1!$AQ$111,O,IF(CNGE_2024_M3_Secc1!P226="",1,0))</f>
        <v>#NAME?</v>
      </c>
      <c r="BD559" s="202" t="e" cm="1">
        <f t="array" ref="BD559">IF(CNGE_2024_M3_Secc1!$AO$111=CNGE_2024_M3_Secc1!$AQ$111,O,IF(CNGE_2024_M3_Secc1!Q226="",1,0))</f>
        <v>#NAME?</v>
      </c>
      <c r="BE559" s="202" t="e" cm="1">
        <f t="array" ref="BE559">IF(CNGE_2024_M3_Secc1!$AO$111=CNGE_2024_M3_Secc1!$AQ$111,O,IF(CNGE_2024_M3_Secc1!R226="",1,0))</f>
        <v>#NAME?</v>
      </c>
      <c r="BF559" s="202" t="e" cm="1">
        <f t="array" ref="BF559">IF(CNGE_2024_M3_Secc1!$AO$111=CNGE_2024_M3_Secc1!$AQ$111,O,IF(CNGE_2024_M3_Secc1!S226="",1,0))</f>
        <v>#NAME?</v>
      </c>
      <c r="BG559" s="202" t="e" cm="1">
        <f t="array" ref="BG559">IF(CNGE_2024_M3_Secc1!$AO$111=CNGE_2024_M3_Secc1!$AQ$111,O,IF(CNGE_2024_M3_Secc1!T226="",1,0))</f>
        <v>#NAME?</v>
      </c>
      <c r="BH559" s="202" t="e" cm="1">
        <f t="array" ref="BH559">IF(CNGE_2024_M3_Secc1!$AO$111=CNGE_2024_M3_Secc1!$AQ$111,O,IF(CNGE_2024_M3_Secc1!U226="",1,0))</f>
        <v>#NAME?</v>
      </c>
      <c r="BI559" s="202" t="e" cm="1">
        <f t="array" ref="BI559">IF(CNGE_2024_M3_Secc1!$AO$111=CNGE_2024_M3_Secc1!$AQ$111,O,IF(CNGE_2024_M3_Secc1!V226="",1,0))</f>
        <v>#NAME?</v>
      </c>
      <c r="BJ559" s="202" t="e" cm="1">
        <f t="array" ref="BJ559">IF(CNGE_2024_M3_Secc1!$AO$111=CNGE_2024_M3_Secc1!$AQ$111,O,IF(CNGE_2024_M3_Secc1!W226="",1,0))</f>
        <v>#NAME?</v>
      </c>
      <c r="BK559" s="202" t="e" cm="1">
        <f t="array" ref="BK559">IF(CNGE_2024_M3_Secc1!$AO$111=CNGE_2024_M3_Secc1!$AQ$111,O,IF(CNGE_2024_M3_Secc1!X226="",1,0))</f>
        <v>#NAME?</v>
      </c>
      <c r="BL559" s="202" t="e" cm="1">
        <f t="array" ref="BL559">IF(CNGE_2024_M3_Secc1!$AO$111=CNGE_2024_M3_Secc1!$AQ$111,O,IF(CNGE_2024_M3_Secc1!Y226="",1,0))</f>
        <v>#NAME?</v>
      </c>
      <c r="BM559" s="202" t="e" cm="1">
        <f t="array" ref="BM559">IF(CNGE_2024_M3_Secc1!$AO$111=CNGE_2024_M3_Secc1!$AQ$111,O,IF(CNGE_2024_M3_Secc1!Z226="",1,0))</f>
        <v>#NAME?</v>
      </c>
      <c r="BN559" s="202" t="e" cm="1">
        <f t="array" ref="BN559">IF(CNGE_2024_M3_Secc1!$AO$111=CNGE_2024_M3_Secc1!$AQ$111,O,IF(CNGE_2024_M3_Secc1!AA226="",1,0))</f>
        <v>#NAME?</v>
      </c>
      <c r="BO559" s="202" t="e" cm="1">
        <f t="array" ref="BO559">IF(CNGE_2024_M3_Secc1!$AO$111=CNGE_2024_M3_Secc1!$AQ$111,O,IF(CNGE_2024_M3_Secc1!AB226="",1,0))</f>
        <v>#NAME?</v>
      </c>
      <c r="BP559" s="202" t="e" cm="1">
        <f t="array" ref="BP559">IF(CNGE_2024_M3_Secc1!$AO$111=CNGE_2024_M3_Secc1!$AQ$111,O,IF(CNGE_2024_M3_Secc1!AC226="",1,0))</f>
        <v>#NAME?</v>
      </c>
      <c r="BQ559" s="202" t="e" cm="1">
        <f t="array" ref="BQ559">IF(CNGE_2024_M3_Secc1!$AO$111=CNGE_2024_M3_Secc1!$AQ$111,O,IF(CNGE_2024_M3_Secc1!AD226="",1,0))</f>
        <v>#NAME?</v>
      </c>
      <c r="BZ559" s="202">
        <f>IF($AH$96=$AJ$96,0,
IF(OR(AND($BS$111="NS",I559&lt;&gt;"NA",OR(I559="NS",I559=0)),AND($BS$111="NA",I559&lt;&gt;"NS",OR(I559="NA",I559=0))),0,
IF(OR(AND($BS$111&lt;&gt;"NS",$BS$111&lt;&gt;"NA",I559&lt;&gt;"NS",I559&lt;&gt;"NA",I559&gt;$BS$111),
AND(I559&gt;0,OR($BS$111="NS",$BS$111="NA")),
AND($BS$111&lt;&gt;"NS",$BS$111&lt;&gt;"NA",$BS$111&gt;=0,I559="NA"),
AND($BS$111&lt;&gt;"NS",$BS$111&lt;&gt;"NA",$BS$111=0,I559="NS")),1,0)))</f>
        <v>0</v>
      </c>
      <c r="CA559" s="202">
        <f t="shared" ref="CA559" si="2009">IF($AH$96=$AJ$96,0,
IF(OR(AND($BS$111="NS",J559&lt;&gt;"NA",OR(J559="NS",J559=0)),AND($BS$111="NA",J559&lt;&gt;"NS",OR(J559="NA",J559=0))),0,
IF(OR(AND($BS$111&lt;&gt;"NS",$BS$111&lt;&gt;"NA",J559&lt;&gt;"NS",J559&lt;&gt;"NA",J559&gt;$BS$111),
AND(J559&gt;0,OR($BS$111="NS",$BS$111="NA")),
AND($BS$111&lt;&gt;"NS",$BS$111&lt;&gt;"NA",$BS$111&gt;=0,J559="NA"),
AND($BS$111&lt;&gt;"NS",$BS$111&lt;&gt;"NA",$BS$111=0,J559="NS")),1,0)))</f>
        <v>0</v>
      </c>
      <c r="CB559" s="202">
        <f t="shared" ref="CB559" si="2010">IF($AH$96=$AJ$96,0,
IF(OR(AND($BS$111="NS",K559&lt;&gt;"NA",OR(K559="NS",K559=0)),AND($BS$111="NA",K559&lt;&gt;"NS",OR(K559="NA",K559=0))),0,
IF(OR(AND($BS$111&lt;&gt;"NS",$BS$111&lt;&gt;"NA",K559&lt;&gt;"NS",K559&lt;&gt;"NA",K559&gt;$BS$111),
AND(K559&gt;0,OR($BS$111="NS",$BS$111="NA")),
AND($BS$111&lt;&gt;"NS",$BS$111&lt;&gt;"NA",$BS$111&gt;=0,K559="NA"),
AND($BS$111&lt;&gt;"NS",$BS$111&lt;&gt;"NA",$BS$111=0,K559="NS")),1,0)))</f>
        <v>0</v>
      </c>
      <c r="CC559" s="202">
        <f t="shared" ref="CC559" si="2011">IF($AH$96=$AJ$96,0,
IF(OR(AND($BS$111="NS",L559&lt;&gt;"NA",OR(L559="NS",L559=0)),AND($BS$111="NA",L559&lt;&gt;"NS",OR(L559="NA",L559=0))),0,
IF(OR(AND($BS$111&lt;&gt;"NS",$BS$111&lt;&gt;"NA",L559&lt;&gt;"NS",L559&lt;&gt;"NA",L559&gt;$BS$111),
AND(L559&gt;0,OR($BS$111="NS",$BS$111="NA")),
AND($BS$111&lt;&gt;"NS",$BS$111&lt;&gt;"NA",$BS$111&gt;=0,L559="NA"),
AND($BS$111&lt;&gt;"NS",$BS$111&lt;&gt;"NA",$BS$111=0,L559="NS")),1,0)))</f>
        <v>0</v>
      </c>
      <c r="CD559" s="202">
        <f t="shared" ref="CD559" si="2012">IF($AH$96=$AJ$96,0,
IF(OR(AND($BS$111="NS",M559&lt;&gt;"NA",OR(M559="NS",M559=0)),AND($BS$111="NA",M559&lt;&gt;"NS",OR(M559="NA",M559=0))),0,
IF(OR(AND($BS$111&lt;&gt;"NS",$BS$111&lt;&gt;"NA",M559&lt;&gt;"NS",M559&lt;&gt;"NA",M559&gt;$BS$111),
AND(M559&gt;0,OR($BS$111="NS",$BS$111="NA")),
AND($BS$111&lt;&gt;"NS",$BS$111&lt;&gt;"NA",$BS$111&gt;=0,M559="NA"),
AND($BS$111&lt;&gt;"NS",$BS$111&lt;&gt;"NA",$BS$111=0,M559="NS")),1,0)))</f>
        <v>0</v>
      </c>
      <c r="CE559" s="202">
        <f t="shared" ref="CE559" si="2013">IF($AH$96=$AJ$96,0,
IF(OR(AND($BS$111="NS",N559&lt;&gt;"NA",OR(N559="NS",N559=0)),AND($BS$111="NA",N559&lt;&gt;"NS",OR(N559="NA",N559=0))),0,
IF(OR(AND($BS$111&lt;&gt;"NS",$BS$111&lt;&gt;"NA",N559&lt;&gt;"NS",N559&lt;&gt;"NA",N559&gt;$BS$111),
AND(N559&gt;0,OR($BS$111="NS",$BS$111="NA")),
AND($BS$111&lt;&gt;"NS",$BS$111&lt;&gt;"NA",$BS$111&gt;=0,N559="NA"),
AND($BS$111&lt;&gt;"NS",$BS$111&lt;&gt;"NA",$BS$111=0,N559="NS")),1,0)))</f>
        <v>0</v>
      </c>
      <c r="CF559" s="202">
        <f t="shared" ref="CF559" si="2014">IF($AH$96=$AJ$96,0,
IF(OR(AND($BS$111="NS",O559&lt;&gt;"NA",OR(O559="NS",O559=0)),AND($BS$111="NA",O559&lt;&gt;"NS",OR(O559="NA",O559=0))),0,
IF(OR(AND($BS$111&lt;&gt;"NS",$BS$111&lt;&gt;"NA",O559&lt;&gt;"NS",O559&lt;&gt;"NA",O559&gt;$BS$111),
AND(O559&gt;0,OR($BS$111="NS",$BS$111="NA")),
AND($BS$111&lt;&gt;"NS",$BS$111&lt;&gt;"NA",$BS$111&gt;=0,O559="NA"),
AND($BS$111&lt;&gt;"NS",$BS$111&lt;&gt;"NA",$BS$111=0,O559="NS")),1,0)))</f>
        <v>0</v>
      </c>
      <c r="CG559" s="202">
        <f t="shared" ref="CG559" si="2015">IF($AH$96=$AJ$96,0,
IF(OR(AND($BS$111="NS",P559&lt;&gt;"NA",OR(P559="NS",P559=0)),AND($BS$111="NA",P559&lt;&gt;"NS",OR(P559="NA",P559=0))),0,
IF(OR(AND($BS$111&lt;&gt;"NS",$BS$111&lt;&gt;"NA",P559&lt;&gt;"NS",P559&lt;&gt;"NA",P559&gt;$BS$111),
AND(P559&gt;0,OR($BS$111="NS",$BS$111="NA")),
AND($BS$111&lt;&gt;"NS",$BS$111&lt;&gt;"NA",$BS$111&gt;=0,P559="NA"),
AND($BS$111&lt;&gt;"NS",$BS$111&lt;&gt;"NA",$BS$111=0,P559="NS")),1,0)))</f>
        <v>0</v>
      </c>
      <c r="CH559" s="202">
        <f t="shared" ref="CH559" si="2016">IF($AH$96=$AJ$96,0,
IF(OR(AND($BS$111="NS",Q559&lt;&gt;"NA",OR(Q559="NS",Q559=0)),AND($BS$111="NA",Q559&lt;&gt;"NS",OR(Q559="NA",Q559=0))),0,
IF(OR(AND($BS$111&lt;&gt;"NS",$BS$111&lt;&gt;"NA",Q559&lt;&gt;"NS",Q559&lt;&gt;"NA",Q559&gt;$BS$111),
AND(Q559&gt;0,OR($BS$111="NS",$BS$111="NA")),
AND($BS$111&lt;&gt;"NS",$BS$111&lt;&gt;"NA",$BS$111&gt;=0,Q559="NA"),
AND($BS$111&lt;&gt;"NS",$BS$111&lt;&gt;"NA",$BS$111=0,Q559="NS")),1,0)))</f>
        <v>0</v>
      </c>
      <c r="CI559" s="202">
        <f t="shared" ref="CI559" si="2017">IF($AH$96=$AJ$96,0,
IF(OR(AND($BS$111="NS",R559&lt;&gt;"NA",OR(R559="NS",R559=0)),AND($BS$111="NA",R559&lt;&gt;"NS",OR(R559="NA",R559=0))),0,
IF(OR(AND($BS$111&lt;&gt;"NS",$BS$111&lt;&gt;"NA",R559&lt;&gt;"NS",R559&lt;&gt;"NA",R559&gt;$BS$111),
AND(R559&gt;0,OR($BS$111="NS",$BS$111="NA")),
AND($BS$111&lt;&gt;"NS",$BS$111&lt;&gt;"NA",$BS$111&gt;=0,R559="NA"),
AND($BS$111&lt;&gt;"NS",$BS$111&lt;&gt;"NA",$BS$111=0,R559="NS")),1,0)))</f>
        <v>0</v>
      </c>
      <c r="CJ559" s="202">
        <f t="shared" ref="CJ559" si="2018">IF($AH$96=$AJ$96,0,
IF(OR(AND($BS$111="NS",S559&lt;&gt;"NA",OR(S559="NS",S559=0)),AND($BS$111="NA",S559&lt;&gt;"NS",OR(S559="NA",S559=0))),0,
IF(OR(AND($BS$111&lt;&gt;"NS",$BS$111&lt;&gt;"NA",S559&lt;&gt;"NS",S559&lt;&gt;"NA",S559&gt;$BS$111),
AND(S559&gt;0,OR($BS$111="NS",$BS$111="NA")),
AND($BS$111&lt;&gt;"NS",$BS$111&lt;&gt;"NA",$BS$111&gt;=0,S559="NA"),
AND($BS$111&lt;&gt;"NS",$BS$111&lt;&gt;"NA",$BS$111=0,S559="NS")),1,0)))</f>
        <v>0</v>
      </c>
      <c r="CK559" s="202">
        <f t="shared" ref="CK559" si="2019">IF($AH$96=$AJ$96,0,
IF(OR(AND($BS$111="NS",T559&lt;&gt;"NA",OR(T559="NS",T559=0)),AND($BS$111="NA",T559&lt;&gt;"NS",OR(T559="NA",T559=0))),0,
IF(OR(AND($BS$111&lt;&gt;"NS",$BS$111&lt;&gt;"NA",T559&lt;&gt;"NS",T559&lt;&gt;"NA",T559&gt;$BS$111),
AND(T559&gt;0,OR($BS$111="NS",$BS$111="NA")),
AND($BS$111&lt;&gt;"NS",$BS$111&lt;&gt;"NA",$BS$111&gt;=0,T559="NA"),
AND($BS$111&lt;&gt;"NS",$BS$111&lt;&gt;"NA",$BS$111=0,T559="NS")),1,0)))</f>
        <v>0</v>
      </c>
      <c r="CL559" s="202">
        <f t="shared" ref="CL559" si="2020">IF($AH$96=$AJ$96,0,
IF(OR(AND($BS$111="NS",U559&lt;&gt;"NA",OR(U559="NS",U559=0)),AND($BS$111="NA",U559&lt;&gt;"NS",OR(U559="NA",U559=0))),0,
IF(OR(AND($BS$111&lt;&gt;"NS",$BS$111&lt;&gt;"NA",U559&lt;&gt;"NS",U559&lt;&gt;"NA",U559&gt;$BS$111),
AND(U559&gt;0,OR($BS$111="NS",$BS$111="NA")),
AND($BS$111&lt;&gt;"NS",$BS$111&lt;&gt;"NA",$BS$111&gt;=0,U559="NA"),
AND($BS$111&lt;&gt;"NS",$BS$111&lt;&gt;"NA",$BS$111=0,U559="NS")),1,0)))</f>
        <v>0</v>
      </c>
      <c r="CM559" s="202">
        <f t="shared" ref="CM559" si="2021">IF($AH$96=$AJ$96,0,
IF(OR(AND($BS$111="NS",V559&lt;&gt;"NA",OR(V559="NS",V559=0)),AND($BS$111="NA",V559&lt;&gt;"NS",OR(V559="NA",V559=0))),0,
IF(OR(AND($BS$111&lt;&gt;"NS",$BS$111&lt;&gt;"NA",V559&lt;&gt;"NS",V559&lt;&gt;"NA",V559&gt;$BS$111),
AND(V559&gt;0,OR($BS$111="NS",$BS$111="NA")),
AND($BS$111&lt;&gt;"NS",$BS$111&lt;&gt;"NA",$BS$111&gt;=0,V559="NA"),
AND($BS$111&lt;&gt;"NS",$BS$111&lt;&gt;"NA",$BS$111=0,V559="NS")),1,0)))</f>
        <v>0</v>
      </c>
      <c r="CN559" s="202">
        <f t="shared" ref="CN559" si="2022">IF($AH$96=$AJ$96,0,
IF(OR(AND($BS$111="NS",W559&lt;&gt;"NA",OR(W559="NS",W559=0)),AND($BS$111="NA",W559&lt;&gt;"NS",OR(W559="NA",W559=0))),0,
IF(OR(AND($BS$111&lt;&gt;"NS",$BS$111&lt;&gt;"NA",W559&lt;&gt;"NS",W559&lt;&gt;"NA",W559&gt;$BS$111),
AND(W559&gt;0,OR($BS$111="NS",$BS$111="NA")),
AND($BS$111&lt;&gt;"NS",$BS$111&lt;&gt;"NA",$BS$111&gt;=0,W559="NA"),
AND($BS$111&lt;&gt;"NS",$BS$111&lt;&gt;"NA",$BS$111=0,W559="NS")),1,0)))</f>
        <v>0</v>
      </c>
      <c r="CO559" s="202">
        <f t="shared" ref="CO559" si="2023">IF($AH$96=$AJ$96,0,
IF(OR(AND($BS$111="NS",X559&lt;&gt;"NA",OR(X559="NS",X559=0)),AND($BS$111="NA",X559&lt;&gt;"NS",OR(X559="NA",X559=0))),0,
IF(OR(AND($BS$111&lt;&gt;"NS",$BS$111&lt;&gt;"NA",X559&lt;&gt;"NS",X559&lt;&gt;"NA",X559&gt;$BS$111),
AND(X559&gt;0,OR($BS$111="NS",$BS$111="NA")),
AND($BS$111&lt;&gt;"NS",$BS$111&lt;&gt;"NA",$BS$111&gt;=0,X559="NA"),
AND($BS$111&lt;&gt;"NS",$BS$111&lt;&gt;"NA",$BS$111=0,X559="NS")),1,0)))</f>
        <v>0</v>
      </c>
      <c r="CP559" s="202">
        <f t="shared" ref="CP559" si="2024">IF($AH$96=$AJ$96,0,
IF(OR(AND($BS$111="NS",Y559&lt;&gt;"NA",OR(Y559="NS",Y559=0)),AND($BS$111="NA",Y559&lt;&gt;"NS",OR(Y559="NA",Y559=0))),0,
IF(OR(AND($BS$111&lt;&gt;"NS",$BS$111&lt;&gt;"NA",Y559&lt;&gt;"NS",Y559&lt;&gt;"NA",Y559&gt;$BS$111),
AND(Y559&gt;0,OR($BS$111="NS",$BS$111="NA")),
AND($BS$111&lt;&gt;"NS",$BS$111&lt;&gt;"NA",$BS$111&gt;=0,Y559="NA"),
AND($BS$111&lt;&gt;"NS",$BS$111&lt;&gt;"NA",$BS$111=0,Y559="NS")),1,0)))</f>
        <v>0</v>
      </c>
      <c r="CQ559" s="202">
        <f t="shared" ref="CQ559" si="2025">IF($AH$96=$AJ$96,0,
IF(OR(AND($BS$111="NS",Z559&lt;&gt;"NA",OR(Z559="NS",Z559=0)),AND($BS$111="NA",Z559&lt;&gt;"NS",OR(Z559="NA",Z559=0))),0,
IF(OR(AND($BS$111&lt;&gt;"NS",$BS$111&lt;&gt;"NA",Z559&lt;&gt;"NS",Z559&lt;&gt;"NA",Z559&gt;$BS$111),
AND(Z559&gt;0,OR($BS$111="NS",$BS$111="NA")),
AND($BS$111&lt;&gt;"NS",$BS$111&lt;&gt;"NA",$BS$111&gt;=0,Z559="NA"),
AND($BS$111&lt;&gt;"NS",$BS$111&lt;&gt;"NA",$BS$111=0,Z559="NS")),1,0)))</f>
        <v>0</v>
      </c>
      <c r="CR559" s="202">
        <f t="shared" ref="CR559" si="2026">IF($AH$96=$AJ$96,0,
IF(OR(AND($BS$111="NS",AA559&lt;&gt;"NA",OR(AA559="NS",AA559=0)),AND($BS$111="NA",AA559&lt;&gt;"NS",OR(AA559="NA",AA559=0))),0,
IF(OR(AND($BS$111&lt;&gt;"NS",$BS$111&lt;&gt;"NA",AA559&lt;&gt;"NS",AA559&lt;&gt;"NA",AA559&gt;$BS$111),
AND(AA559&gt;0,OR($BS$111="NS",$BS$111="NA")),
AND($BS$111&lt;&gt;"NS",$BS$111&lt;&gt;"NA",$BS$111&gt;=0,AA559="NA"),
AND($BS$111&lt;&gt;"NS",$BS$111&lt;&gt;"NA",$BS$111=0,AA559="NS")),1,0)))</f>
        <v>0</v>
      </c>
      <c r="CS559" s="202">
        <f t="shared" ref="CS559" si="2027">IF($AH$96=$AJ$96,0,
IF(OR(AND($BS$111="NS",AB559&lt;&gt;"NA",OR(AB559="NS",AB559=0)),AND($BS$111="NA",AB559&lt;&gt;"NS",OR(AB559="NA",AB559=0))),0,
IF(OR(AND($BS$111&lt;&gt;"NS",$BS$111&lt;&gt;"NA",AB559&lt;&gt;"NS",AB559&lt;&gt;"NA",AB559&gt;$BS$111),
AND(AB559&gt;0,OR($BS$111="NS",$BS$111="NA")),
AND($BS$111&lt;&gt;"NS",$BS$111&lt;&gt;"NA",$BS$111&gt;=0,AB559="NA"),
AND($BS$111&lt;&gt;"NS",$BS$111&lt;&gt;"NA",$BS$111=0,AB559="NS")),1,0)))</f>
        <v>0</v>
      </c>
      <c r="CT559" s="202">
        <f t="shared" ref="CT559" si="2028">IF($AH$96=$AJ$96,0,
IF(OR(AND($BS$111="NS",AC559&lt;&gt;"NA",OR(AC559="NS",AC559=0)),AND($BS$111="NA",AC559&lt;&gt;"NS",OR(AC559="NA",AC559=0))),0,
IF(OR(AND($BS$111&lt;&gt;"NS",$BS$111&lt;&gt;"NA",AC559&lt;&gt;"NS",AC559&lt;&gt;"NA",AC559&gt;$BS$111),
AND(AC559&gt;0,OR($BS$111="NS",$BS$111="NA")),
AND($BS$111&lt;&gt;"NS",$BS$111&lt;&gt;"NA",$BS$111&gt;=0,AC559="NA"),
AND($BS$111&lt;&gt;"NS",$BS$111&lt;&gt;"NA",$BS$111=0,AC559="NS")),1,0)))</f>
        <v>0</v>
      </c>
      <c r="CU559" s="202">
        <f t="shared" ref="CU559" si="2029">IF($AH$96=$AJ$96,0,
IF(OR(AND($BS$111="NS",AD559&lt;&gt;"NA",OR(AD559="NS",AD559=0)),AND($BS$111="NA",AD559&lt;&gt;"NS",OR(AD559="NA",AD559=0))),0,
IF(OR(AND($BS$111&lt;&gt;"NS",$BS$111&lt;&gt;"NA",AD559&lt;&gt;"NS",AD559&lt;&gt;"NA",AD559&gt;$BS$111),
AND(AD559&gt;0,OR($BS$111="NS",$BS$111="NA")),
AND($BS$111&lt;&gt;"NS",$BS$111&lt;&gt;"NA",$BS$111&gt;=0,AD559="NA"),
AND($BS$111&lt;&gt;"NS",$BS$111&lt;&gt;"NA",$BS$111=0,AD559="NS")),1,0)))</f>
        <v>0</v>
      </c>
      <c r="CY559" s="563">
        <f t="shared" si="1903"/>
        <v>0</v>
      </c>
      <c r="CZ559" s="563"/>
    </row>
    <row r="560" spans="1:104" s="211" customFormat="1" ht="15" customHeight="1">
      <c r="A560" s="18"/>
      <c r="B560" s="51"/>
      <c r="C560" s="48" t="s">
        <v>5004</v>
      </c>
      <c r="D560" s="580" t="str">
        <f>IF(CNGE_2024_M3_Secc1!D59="","",CNGE_2024_M3_Secc1!D59)</f>
        <v/>
      </c>
      <c r="E560" s="580"/>
      <c r="F560" s="580"/>
      <c r="G560" s="580"/>
      <c r="H560" s="580"/>
      <c r="I560" s="103"/>
      <c r="J560" s="103"/>
      <c r="K560" s="103"/>
      <c r="L560" s="103"/>
      <c r="M560" s="103"/>
      <c r="N560" s="103"/>
      <c r="O560" s="103"/>
      <c r="P560" s="103"/>
      <c r="Q560" s="103"/>
      <c r="R560" s="103"/>
      <c r="S560" s="103"/>
      <c r="T560" s="103"/>
      <c r="U560" s="103"/>
      <c r="V560" s="103"/>
      <c r="W560" s="103"/>
      <c r="X560" s="103"/>
      <c r="Y560" s="103"/>
      <c r="Z560" s="103"/>
      <c r="AA560" s="103"/>
      <c r="AB560" s="103"/>
      <c r="AC560" s="103"/>
      <c r="AD560" s="103"/>
      <c r="AE560" s="213"/>
      <c r="AF560" s="210"/>
      <c r="AV560" s="202" t="e" cm="1">
        <f t="array" ref="AV560">IF(CNGE_2024_M3_Secc1!$AO$111=CNGE_2024_M3_Secc1!$AQ$111,O,IF(CNGE_2024_M3_Secc1!I227="",1,0))</f>
        <v>#NAME?</v>
      </c>
      <c r="AW560" s="202" t="e" cm="1">
        <f t="array" ref="AW560">IF(CNGE_2024_M3_Secc1!$AO$111=CNGE_2024_M3_Secc1!$AQ$111,O,IF(CNGE_2024_M3_Secc1!J227="",1,0))</f>
        <v>#NAME?</v>
      </c>
      <c r="AX560" s="202" t="e" cm="1">
        <f t="array" ref="AX560">IF(CNGE_2024_M3_Secc1!$AO$111=CNGE_2024_M3_Secc1!$AQ$111,O,IF(CNGE_2024_M3_Secc1!K227="",1,0))</f>
        <v>#NAME?</v>
      </c>
      <c r="AY560" s="202" t="e" cm="1">
        <f t="array" ref="AY560">IF(CNGE_2024_M3_Secc1!$AO$111=CNGE_2024_M3_Secc1!$AQ$111,O,IF(CNGE_2024_M3_Secc1!L227="",1,0))</f>
        <v>#NAME?</v>
      </c>
      <c r="AZ560" s="202" t="e" cm="1">
        <f t="array" ref="AZ560">IF(CNGE_2024_M3_Secc1!$AO$111=CNGE_2024_M3_Secc1!$AQ$111,O,IF(CNGE_2024_M3_Secc1!M227="",1,0))</f>
        <v>#NAME?</v>
      </c>
      <c r="BA560" s="202" t="e" cm="1">
        <f t="array" ref="BA560">IF(CNGE_2024_M3_Secc1!$AO$111=CNGE_2024_M3_Secc1!$AQ$111,O,IF(CNGE_2024_M3_Secc1!N227="",1,0))</f>
        <v>#NAME?</v>
      </c>
      <c r="BB560" s="202" t="e" cm="1">
        <f t="array" ref="BB560">IF(CNGE_2024_M3_Secc1!$AO$111=CNGE_2024_M3_Secc1!$AQ$111,O,IF(CNGE_2024_M3_Secc1!O227="",1,0))</f>
        <v>#NAME?</v>
      </c>
      <c r="BC560" s="202" t="e" cm="1">
        <f t="array" ref="BC560">IF(CNGE_2024_M3_Secc1!$AO$111=CNGE_2024_M3_Secc1!$AQ$111,O,IF(CNGE_2024_M3_Secc1!P227="",1,0))</f>
        <v>#NAME?</v>
      </c>
      <c r="BD560" s="202" t="e" cm="1">
        <f t="array" ref="BD560">IF(CNGE_2024_M3_Secc1!$AO$111=CNGE_2024_M3_Secc1!$AQ$111,O,IF(CNGE_2024_M3_Secc1!Q227="",1,0))</f>
        <v>#NAME?</v>
      </c>
      <c r="BE560" s="202" t="e" cm="1">
        <f t="array" ref="BE560">IF(CNGE_2024_M3_Secc1!$AO$111=CNGE_2024_M3_Secc1!$AQ$111,O,IF(CNGE_2024_M3_Secc1!R227="",1,0))</f>
        <v>#NAME?</v>
      </c>
      <c r="BF560" s="202" t="e" cm="1">
        <f t="array" ref="BF560">IF(CNGE_2024_M3_Secc1!$AO$111=CNGE_2024_M3_Secc1!$AQ$111,O,IF(CNGE_2024_M3_Secc1!S227="",1,0))</f>
        <v>#NAME?</v>
      </c>
      <c r="BG560" s="202" t="e" cm="1">
        <f t="array" ref="BG560">IF(CNGE_2024_M3_Secc1!$AO$111=CNGE_2024_M3_Secc1!$AQ$111,O,IF(CNGE_2024_M3_Secc1!T227="",1,0))</f>
        <v>#NAME?</v>
      </c>
      <c r="BH560" s="202" t="e" cm="1">
        <f t="array" ref="BH560">IF(CNGE_2024_M3_Secc1!$AO$111=CNGE_2024_M3_Secc1!$AQ$111,O,IF(CNGE_2024_M3_Secc1!U227="",1,0))</f>
        <v>#NAME?</v>
      </c>
      <c r="BI560" s="202" t="e" cm="1">
        <f t="array" ref="BI560">IF(CNGE_2024_M3_Secc1!$AO$111=CNGE_2024_M3_Secc1!$AQ$111,O,IF(CNGE_2024_M3_Secc1!V227="",1,0))</f>
        <v>#NAME?</v>
      </c>
      <c r="BJ560" s="202" t="e" cm="1">
        <f t="array" ref="BJ560">IF(CNGE_2024_M3_Secc1!$AO$111=CNGE_2024_M3_Secc1!$AQ$111,O,IF(CNGE_2024_M3_Secc1!W227="",1,0))</f>
        <v>#NAME?</v>
      </c>
      <c r="BK560" s="202" t="e" cm="1">
        <f t="array" ref="BK560">IF(CNGE_2024_M3_Secc1!$AO$111=CNGE_2024_M3_Secc1!$AQ$111,O,IF(CNGE_2024_M3_Secc1!X227="",1,0))</f>
        <v>#NAME?</v>
      </c>
      <c r="BL560" s="202" t="e" cm="1">
        <f t="array" ref="BL560">IF(CNGE_2024_M3_Secc1!$AO$111=CNGE_2024_M3_Secc1!$AQ$111,O,IF(CNGE_2024_M3_Secc1!Y227="",1,0))</f>
        <v>#NAME?</v>
      </c>
      <c r="BM560" s="202" t="e" cm="1">
        <f t="array" ref="BM560">IF(CNGE_2024_M3_Secc1!$AO$111=CNGE_2024_M3_Secc1!$AQ$111,O,IF(CNGE_2024_M3_Secc1!Z227="",1,0))</f>
        <v>#NAME?</v>
      </c>
      <c r="BN560" s="202" t="e" cm="1">
        <f t="array" ref="BN560">IF(CNGE_2024_M3_Secc1!$AO$111=CNGE_2024_M3_Secc1!$AQ$111,O,IF(CNGE_2024_M3_Secc1!AA227="",1,0))</f>
        <v>#NAME?</v>
      </c>
      <c r="BO560" s="202" t="e" cm="1">
        <f t="array" ref="BO560">IF(CNGE_2024_M3_Secc1!$AO$111=CNGE_2024_M3_Secc1!$AQ$111,O,IF(CNGE_2024_M3_Secc1!AB227="",1,0))</f>
        <v>#NAME?</v>
      </c>
      <c r="BP560" s="202" t="e" cm="1">
        <f t="array" ref="BP560">IF(CNGE_2024_M3_Secc1!$AO$111=CNGE_2024_M3_Secc1!$AQ$111,O,IF(CNGE_2024_M3_Secc1!AC227="",1,0))</f>
        <v>#NAME?</v>
      </c>
      <c r="BQ560" s="202" t="e" cm="1">
        <f t="array" ref="BQ560">IF(CNGE_2024_M3_Secc1!$AO$111=CNGE_2024_M3_Secc1!$AQ$111,O,IF(CNGE_2024_M3_Secc1!AD227="",1,0))</f>
        <v>#NAME?</v>
      </c>
      <c r="BZ560" s="202">
        <f>IF($AH$96=$AJ$96,0,
IF(OR(AND($BS$112="NS",I560&lt;&gt;"NA",OR(I560="NS",I560=0)),AND($BS$112="NA",I560&lt;&gt;"NS",OR(I560="NA",I560=0))),0,
IF(OR(AND($BS$112&lt;&gt;"NS",$BS$112&lt;&gt;"NA",I560&lt;&gt;"NS",I560&lt;&gt;"NA",I560&gt;$BS$112),
AND(I560&gt;0,OR($BS$112="NS",$BS$112="NA")),
AND($BS$112&lt;&gt;"NS",$BS$112&lt;&gt;"NA",$BS$112&gt;=0,I560="NA"),
AND($BS$112&lt;&gt;"NS",$BS$112&lt;&gt;"NA",$BS$112=0,I560="NS")),1,0)))</f>
        <v>0</v>
      </c>
      <c r="CA560" s="202">
        <f t="shared" ref="CA560" si="2030">IF($AH$96=$AJ$96,0,
IF(OR(AND($BS$112="NS",J560&lt;&gt;"NA",OR(J560="NS",J560=0)),AND($BS$112="NA",J560&lt;&gt;"NS",OR(J560="NA",J560=0))),0,
IF(OR(AND($BS$112&lt;&gt;"NS",$BS$112&lt;&gt;"NA",J560&lt;&gt;"NS",J560&lt;&gt;"NA",J560&gt;$BS$112),
AND(J560&gt;0,OR($BS$112="NS",$BS$112="NA")),
AND($BS$112&lt;&gt;"NS",$BS$112&lt;&gt;"NA",$BS$112&gt;=0,J560="NA"),
AND($BS$112&lt;&gt;"NS",$BS$112&lt;&gt;"NA",$BS$112=0,J560="NS")),1,0)))</f>
        <v>0</v>
      </c>
      <c r="CB560" s="202">
        <f t="shared" ref="CB560" si="2031">IF($AH$96=$AJ$96,0,
IF(OR(AND($BS$112="NS",K560&lt;&gt;"NA",OR(K560="NS",K560=0)),AND($BS$112="NA",K560&lt;&gt;"NS",OR(K560="NA",K560=0))),0,
IF(OR(AND($BS$112&lt;&gt;"NS",$BS$112&lt;&gt;"NA",K560&lt;&gt;"NS",K560&lt;&gt;"NA",K560&gt;$BS$112),
AND(K560&gt;0,OR($BS$112="NS",$BS$112="NA")),
AND($BS$112&lt;&gt;"NS",$BS$112&lt;&gt;"NA",$BS$112&gt;=0,K560="NA"),
AND($BS$112&lt;&gt;"NS",$BS$112&lt;&gt;"NA",$BS$112=0,K560="NS")),1,0)))</f>
        <v>0</v>
      </c>
      <c r="CC560" s="202">
        <f t="shared" ref="CC560" si="2032">IF($AH$96=$AJ$96,0,
IF(OR(AND($BS$112="NS",L560&lt;&gt;"NA",OR(L560="NS",L560=0)),AND($BS$112="NA",L560&lt;&gt;"NS",OR(L560="NA",L560=0))),0,
IF(OR(AND($BS$112&lt;&gt;"NS",$BS$112&lt;&gt;"NA",L560&lt;&gt;"NS",L560&lt;&gt;"NA",L560&gt;$BS$112),
AND(L560&gt;0,OR($BS$112="NS",$BS$112="NA")),
AND($BS$112&lt;&gt;"NS",$BS$112&lt;&gt;"NA",$BS$112&gt;=0,L560="NA"),
AND($BS$112&lt;&gt;"NS",$BS$112&lt;&gt;"NA",$BS$112=0,L560="NS")),1,0)))</f>
        <v>0</v>
      </c>
      <c r="CD560" s="202">
        <f t="shared" ref="CD560" si="2033">IF($AH$96=$AJ$96,0,
IF(OR(AND($BS$112="NS",M560&lt;&gt;"NA",OR(M560="NS",M560=0)),AND($BS$112="NA",M560&lt;&gt;"NS",OR(M560="NA",M560=0))),0,
IF(OR(AND($BS$112&lt;&gt;"NS",$BS$112&lt;&gt;"NA",M560&lt;&gt;"NS",M560&lt;&gt;"NA",M560&gt;$BS$112),
AND(M560&gt;0,OR($BS$112="NS",$BS$112="NA")),
AND($BS$112&lt;&gt;"NS",$BS$112&lt;&gt;"NA",$BS$112&gt;=0,M560="NA"),
AND($BS$112&lt;&gt;"NS",$BS$112&lt;&gt;"NA",$BS$112=0,M560="NS")),1,0)))</f>
        <v>0</v>
      </c>
      <c r="CE560" s="202">
        <f t="shared" ref="CE560" si="2034">IF($AH$96=$AJ$96,0,
IF(OR(AND($BS$112="NS",N560&lt;&gt;"NA",OR(N560="NS",N560=0)),AND($BS$112="NA",N560&lt;&gt;"NS",OR(N560="NA",N560=0))),0,
IF(OR(AND($BS$112&lt;&gt;"NS",$BS$112&lt;&gt;"NA",N560&lt;&gt;"NS",N560&lt;&gt;"NA",N560&gt;$BS$112),
AND(N560&gt;0,OR($BS$112="NS",$BS$112="NA")),
AND($BS$112&lt;&gt;"NS",$BS$112&lt;&gt;"NA",$BS$112&gt;=0,N560="NA"),
AND($BS$112&lt;&gt;"NS",$BS$112&lt;&gt;"NA",$BS$112=0,N560="NS")),1,0)))</f>
        <v>0</v>
      </c>
      <c r="CF560" s="202">
        <f t="shared" ref="CF560" si="2035">IF($AH$96=$AJ$96,0,
IF(OR(AND($BS$112="NS",O560&lt;&gt;"NA",OR(O560="NS",O560=0)),AND($BS$112="NA",O560&lt;&gt;"NS",OR(O560="NA",O560=0))),0,
IF(OR(AND($BS$112&lt;&gt;"NS",$BS$112&lt;&gt;"NA",O560&lt;&gt;"NS",O560&lt;&gt;"NA",O560&gt;$BS$112),
AND(O560&gt;0,OR($BS$112="NS",$BS$112="NA")),
AND($BS$112&lt;&gt;"NS",$BS$112&lt;&gt;"NA",$BS$112&gt;=0,O560="NA"),
AND($BS$112&lt;&gt;"NS",$BS$112&lt;&gt;"NA",$BS$112=0,O560="NS")),1,0)))</f>
        <v>0</v>
      </c>
      <c r="CG560" s="202">
        <f t="shared" ref="CG560" si="2036">IF($AH$96=$AJ$96,0,
IF(OR(AND($BS$112="NS",P560&lt;&gt;"NA",OR(P560="NS",P560=0)),AND($BS$112="NA",P560&lt;&gt;"NS",OR(P560="NA",P560=0))),0,
IF(OR(AND($BS$112&lt;&gt;"NS",$BS$112&lt;&gt;"NA",P560&lt;&gt;"NS",P560&lt;&gt;"NA",P560&gt;$BS$112),
AND(P560&gt;0,OR($BS$112="NS",$BS$112="NA")),
AND($BS$112&lt;&gt;"NS",$BS$112&lt;&gt;"NA",$BS$112&gt;=0,P560="NA"),
AND($BS$112&lt;&gt;"NS",$BS$112&lt;&gt;"NA",$BS$112=0,P560="NS")),1,0)))</f>
        <v>0</v>
      </c>
      <c r="CH560" s="202">
        <f t="shared" ref="CH560" si="2037">IF($AH$96=$AJ$96,0,
IF(OR(AND($BS$112="NS",Q560&lt;&gt;"NA",OR(Q560="NS",Q560=0)),AND($BS$112="NA",Q560&lt;&gt;"NS",OR(Q560="NA",Q560=0))),0,
IF(OR(AND($BS$112&lt;&gt;"NS",$BS$112&lt;&gt;"NA",Q560&lt;&gt;"NS",Q560&lt;&gt;"NA",Q560&gt;$BS$112),
AND(Q560&gt;0,OR($BS$112="NS",$BS$112="NA")),
AND($BS$112&lt;&gt;"NS",$BS$112&lt;&gt;"NA",$BS$112&gt;=0,Q560="NA"),
AND($BS$112&lt;&gt;"NS",$BS$112&lt;&gt;"NA",$BS$112=0,Q560="NS")),1,0)))</f>
        <v>0</v>
      </c>
      <c r="CI560" s="202">
        <f t="shared" ref="CI560" si="2038">IF($AH$96=$AJ$96,0,
IF(OR(AND($BS$112="NS",R560&lt;&gt;"NA",OR(R560="NS",R560=0)),AND($BS$112="NA",R560&lt;&gt;"NS",OR(R560="NA",R560=0))),0,
IF(OR(AND($BS$112&lt;&gt;"NS",$BS$112&lt;&gt;"NA",R560&lt;&gt;"NS",R560&lt;&gt;"NA",R560&gt;$BS$112),
AND(R560&gt;0,OR($BS$112="NS",$BS$112="NA")),
AND($BS$112&lt;&gt;"NS",$BS$112&lt;&gt;"NA",$BS$112&gt;=0,R560="NA"),
AND($BS$112&lt;&gt;"NS",$BS$112&lt;&gt;"NA",$BS$112=0,R560="NS")),1,0)))</f>
        <v>0</v>
      </c>
      <c r="CJ560" s="202">
        <f t="shared" ref="CJ560" si="2039">IF($AH$96=$AJ$96,0,
IF(OR(AND($BS$112="NS",S560&lt;&gt;"NA",OR(S560="NS",S560=0)),AND($BS$112="NA",S560&lt;&gt;"NS",OR(S560="NA",S560=0))),0,
IF(OR(AND($BS$112&lt;&gt;"NS",$BS$112&lt;&gt;"NA",S560&lt;&gt;"NS",S560&lt;&gt;"NA",S560&gt;$BS$112),
AND(S560&gt;0,OR($BS$112="NS",$BS$112="NA")),
AND($BS$112&lt;&gt;"NS",$BS$112&lt;&gt;"NA",$BS$112&gt;=0,S560="NA"),
AND($BS$112&lt;&gt;"NS",$BS$112&lt;&gt;"NA",$BS$112=0,S560="NS")),1,0)))</f>
        <v>0</v>
      </c>
      <c r="CK560" s="202">
        <f t="shared" ref="CK560" si="2040">IF($AH$96=$AJ$96,0,
IF(OR(AND($BS$112="NS",T560&lt;&gt;"NA",OR(T560="NS",T560=0)),AND($BS$112="NA",T560&lt;&gt;"NS",OR(T560="NA",T560=0))),0,
IF(OR(AND($BS$112&lt;&gt;"NS",$BS$112&lt;&gt;"NA",T560&lt;&gt;"NS",T560&lt;&gt;"NA",T560&gt;$BS$112),
AND(T560&gt;0,OR($BS$112="NS",$BS$112="NA")),
AND($BS$112&lt;&gt;"NS",$BS$112&lt;&gt;"NA",$BS$112&gt;=0,T560="NA"),
AND($BS$112&lt;&gt;"NS",$BS$112&lt;&gt;"NA",$BS$112=0,T560="NS")),1,0)))</f>
        <v>0</v>
      </c>
      <c r="CL560" s="202">
        <f t="shared" ref="CL560" si="2041">IF($AH$96=$AJ$96,0,
IF(OR(AND($BS$112="NS",U560&lt;&gt;"NA",OR(U560="NS",U560=0)),AND($BS$112="NA",U560&lt;&gt;"NS",OR(U560="NA",U560=0))),0,
IF(OR(AND($BS$112&lt;&gt;"NS",$BS$112&lt;&gt;"NA",U560&lt;&gt;"NS",U560&lt;&gt;"NA",U560&gt;$BS$112),
AND(U560&gt;0,OR($BS$112="NS",$BS$112="NA")),
AND($BS$112&lt;&gt;"NS",$BS$112&lt;&gt;"NA",$BS$112&gt;=0,U560="NA"),
AND($BS$112&lt;&gt;"NS",$BS$112&lt;&gt;"NA",$BS$112=0,U560="NS")),1,0)))</f>
        <v>0</v>
      </c>
      <c r="CM560" s="202">
        <f t="shared" ref="CM560" si="2042">IF($AH$96=$AJ$96,0,
IF(OR(AND($BS$112="NS",V560&lt;&gt;"NA",OR(V560="NS",V560=0)),AND($BS$112="NA",V560&lt;&gt;"NS",OR(V560="NA",V560=0))),0,
IF(OR(AND($BS$112&lt;&gt;"NS",$BS$112&lt;&gt;"NA",V560&lt;&gt;"NS",V560&lt;&gt;"NA",V560&gt;$BS$112),
AND(V560&gt;0,OR($BS$112="NS",$BS$112="NA")),
AND($BS$112&lt;&gt;"NS",$BS$112&lt;&gt;"NA",$BS$112&gt;=0,V560="NA"),
AND($BS$112&lt;&gt;"NS",$BS$112&lt;&gt;"NA",$BS$112=0,V560="NS")),1,0)))</f>
        <v>0</v>
      </c>
      <c r="CN560" s="202">
        <f t="shared" ref="CN560" si="2043">IF($AH$96=$AJ$96,0,
IF(OR(AND($BS$112="NS",W560&lt;&gt;"NA",OR(W560="NS",W560=0)),AND($BS$112="NA",W560&lt;&gt;"NS",OR(W560="NA",W560=0))),0,
IF(OR(AND($BS$112&lt;&gt;"NS",$BS$112&lt;&gt;"NA",W560&lt;&gt;"NS",W560&lt;&gt;"NA",W560&gt;$BS$112),
AND(W560&gt;0,OR($BS$112="NS",$BS$112="NA")),
AND($BS$112&lt;&gt;"NS",$BS$112&lt;&gt;"NA",$BS$112&gt;=0,W560="NA"),
AND($BS$112&lt;&gt;"NS",$BS$112&lt;&gt;"NA",$BS$112=0,W560="NS")),1,0)))</f>
        <v>0</v>
      </c>
      <c r="CO560" s="202">
        <f t="shared" ref="CO560" si="2044">IF($AH$96=$AJ$96,0,
IF(OR(AND($BS$112="NS",X560&lt;&gt;"NA",OR(X560="NS",X560=0)),AND($BS$112="NA",X560&lt;&gt;"NS",OR(X560="NA",X560=0))),0,
IF(OR(AND($BS$112&lt;&gt;"NS",$BS$112&lt;&gt;"NA",X560&lt;&gt;"NS",X560&lt;&gt;"NA",X560&gt;$BS$112),
AND(X560&gt;0,OR($BS$112="NS",$BS$112="NA")),
AND($BS$112&lt;&gt;"NS",$BS$112&lt;&gt;"NA",$BS$112&gt;=0,X560="NA"),
AND($BS$112&lt;&gt;"NS",$BS$112&lt;&gt;"NA",$BS$112=0,X560="NS")),1,0)))</f>
        <v>0</v>
      </c>
      <c r="CP560" s="202">
        <f t="shared" ref="CP560" si="2045">IF($AH$96=$AJ$96,0,
IF(OR(AND($BS$112="NS",Y560&lt;&gt;"NA",OR(Y560="NS",Y560=0)),AND($BS$112="NA",Y560&lt;&gt;"NS",OR(Y560="NA",Y560=0))),0,
IF(OR(AND($BS$112&lt;&gt;"NS",$BS$112&lt;&gt;"NA",Y560&lt;&gt;"NS",Y560&lt;&gt;"NA",Y560&gt;$BS$112),
AND(Y560&gt;0,OR($BS$112="NS",$BS$112="NA")),
AND($BS$112&lt;&gt;"NS",$BS$112&lt;&gt;"NA",$BS$112&gt;=0,Y560="NA"),
AND($BS$112&lt;&gt;"NS",$BS$112&lt;&gt;"NA",$BS$112=0,Y560="NS")),1,0)))</f>
        <v>0</v>
      </c>
      <c r="CQ560" s="202">
        <f t="shared" ref="CQ560" si="2046">IF($AH$96=$AJ$96,0,
IF(OR(AND($BS$112="NS",Z560&lt;&gt;"NA",OR(Z560="NS",Z560=0)),AND($BS$112="NA",Z560&lt;&gt;"NS",OR(Z560="NA",Z560=0))),0,
IF(OR(AND($BS$112&lt;&gt;"NS",$BS$112&lt;&gt;"NA",Z560&lt;&gt;"NS",Z560&lt;&gt;"NA",Z560&gt;$BS$112),
AND(Z560&gt;0,OR($BS$112="NS",$BS$112="NA")),
AND($BS$112&lt;&gt;"NS",$BS$112&lt;&gt;"NA",$BS$112&gt;=0,Z560="NA"),
AND($BS$112&lt;&gt;"NS",$BS$112&lt;&gt;"NA",$BS$112=0,Z560="NS")),1,0)))</f>
        <v>0</v>
      </c>
      <c r="CR560" s="202">
        <f t="shared" ref="CR560" si="2047">IF($AH$96=$AJ$96,0,
IF(OR(AND($BS$112="NS",AA560&lt;&gt;"NA",OR(AA560="NS",AA560=0)),AND($BS$112="NA",AA560&lt;&gt;"NS",OR(AA560="NA",AA560=0))),0,
IF(OR(AND($BS$112&lt;&gt;"NS",$BS$112&lt;&gt;"NA",AA560&lt;&gt;"NS",AA560&lt;&gt;"NA",AA560&gt;$BS$112),
AND(AA560&gt;0,OR($BS$112="NS",$BS$112="NA")),
AND($BS$112&lt;&gt;"NS",$BS$112&lt;&gt;"NA",$BS$112&gt;=0,AA560="NA"),
AND($BS$112&lt;&gt;"NS",$BS$112&lt;&gt;"NA",$BS$112=0,AA560="NS")),1,0)))</f>
        <v>0</v>
      </c>
      <c r="CS560" s="202">
        <f t="shared" ref="CS560" si="2048">IF($AH$96=$AJ$96,0,
IF(OR(AND($BS$112="NS",AB560&lt;&gt;"NA",OR(AB560="NS",AB560=0)),AND($BS$112="NA",AB560&lt;&gt;"NS",OR(AB560="NA",AB560=0))),0,
IF(OR(AND($BS$112&lt;&gt;"NS",$BS$112&lt;&gt;"NA",AB560&lt;&gt;"NS",AB560&lt;&gt;"NA",AB560&gt;$BS$112),
AND(AB560&gt;0,OR($BS$112="NS",$BS$112="NA")),
AND($BS$112&lt;&gt;"NS",$BS$112&lt;&gt;"NA",$BS$112&gt;=0,AB560="NA"),
AND($BS$112&lt;&gt;"NS",$BS$112&lt;&gt;"NA",$BS$112=0,AB560="NS")),1,0)))</f>
        <v>0</v>
      </c>
      <c r="CT560" s="202">
        <f t="shared" ref="CT560" si="2049">IF($AH$96=$AJ$96,0,
IF(OR(AND($BS$112="NS",AC560&lt;&gt;"NA",OR(AC560="NS",AC560=0)),AND($BS$112="NA",AC560&lt;&gt;"NS",OR(AC560="NA",AC560=0))),0,
IF(OR(AND($BS$112&lt;&gt;"NS",$BS$112&lt;&gt;"NA",AC560&lt;&gt;"NS",AC560&lt;&gt;"NA",AC560&gt;$BS$112),
AND(AC560&gt;0,OR($BS$112="NS",$BS$112="NA")),
AND($BS$112&lt;&gt;"NS",$BS$112&lt;&gt;"NA",$BS$112&gt;=0,AC560="NA"),
AND($BS$112&lt;&gt;"NS",$BS$112&lt;&gt;"NA",$BS$112=0,AC560="NS")),1,0)))</f>
        <v>0</v>
      </c>
      <c r="CU560" s="202">
        <f t="shared" ref="CU560" si="2050">IF($AH$96=$AJ$96,0,
IF(OR(AND($BS$112="NS",AD560&lt;&gt;"NA",OR(AD560="NS",AD560=0)),AND($BS$112="NA",AD560&lt;&gt;"NS",OR(AD560="NA",AD560=0))),0,
IF(OR(AND($BS$112&lt;&gt;"NS",$BS$112&lt;&gt;"NA",AD560&lt;&gt;"NS",AD560&lt;&gt;"NA",AD560&gt;$BS$112),
AND(AD560&gt;0,OR($BS$112="NS",$BS$112="NA")),
AND($BS$112&lt;&gt;"NS",$BS$112&lt;&gt;"NA",$BS$112&gt;=0,AD560="NA"),
AND($BS$112&lt;&gt;"NS",$BS$112&lt;&gt;"NA",$BS$112=0,AD560="NS")),1,0)))</f>
        <v>0</v>
      </c>
      <c r="CY560" s="563">
        <f t="shared" si="1903"/>
        <v>0</v>
      </c>
      <c r="CZ560" s="563"/>
    </row>
    <row r="561" spans="1:104" s="211" customFormat="1" ht="15" customHeight="1">
      <c r="A561" s="18"/>
      <c r="B561" s="51"/>
      <c r="C561" s="48" t="s">
        <v>5006</v>
      </c>
      <c r="D561" s="580" t="str">
        <f>IF(CNGE_2024_M3_Secc1!D60="","",CNGE_2024_M3_Secc1!D60)</f>
        <v/>
      </c>
      <c r="E561" s="580"/>
      <c r="F561" s="580"/>
      <c r="G561" s="580"/>
      <c r="H561" s="580"/>
      <c r="I561" s="103"/>
      <c r="J561" s="103"/>
      <c r="K561" s="103"/>
      <c r="L561" s="103"/>
      <c r="M561" s="103"/>
      <c r="N561" s="103"/>
      <c r="O561" s="103"/>
      <c r="P561" s="103"/>
      <c r="Q561" s="103"/>
      <c r="R561" s="103"/>
      <c r="S561" s="103"/>
      <c r="T561" s="103"/>
      <c r="U561" s="103"/>
      <c r="V561" s="103"/>
      <c r="W561" s="103"/>
      <c r="X561" s="103"/>
      <c r="Y561" s="103"/>
      <c r="Z561" s="103"/>
      <c r="AA561" s="103"/>
      <c r="AB561" s="103"/>
      <c r="AC561" s="103"/>
      <c r="AD561" s="103"/>
      <c r="AE561" s="213"/>
      <c r="AF561" s="210"/>
      <c r="AV561" s="202" t="e" cm="1">
        <f t="array" ref="AV561">IF(CNGE_2024_M3_Secc1!$AO$111=CNGE_2024_M3_Secc1!$AQ$111,O,IF(CNGE_2024_M3_Secc1!I228="",1,0))</f>
        <v>#NAME?</v>
      </c>
      <c r="AW561" s="202" t="e" cm="1">
        <f t="array" ref="AW561">IF(CNGE_2024_M3_Secc1!$AO$111=CNGE_2024_M3_Secc1!$AQ$111,O,IF(CNGE_2024_M3_Secc1!J228="",1,0))</f>
        <v>#NAME?</v>
      </c>
      <c r="AX561" s="202" t="e" cm="1">
        <f t="array" ref="AX561">IF(CNGE_2024_M3_Secc1!$AO$111=CNGE_2024_M3_Secc1!$AQ$111,O,IF(CNGE_2024_M3_Secc1!K228="",1,0))</f>
        <v>#NAME?</v>
      </c>
      <c r="AY561" s="202" t="e" cm="1">
        <f t="array" ref="AY561">IF(CNGE_2024_M3_Secc1!$AO$111=CNGE_2024_M3_Secc1!$AQ$111,O,IF(CNGE_2024_M3_Secc1!L228="",1,0))</f>
        <v>#NAME?</v>
      </c>
      <c r="AZ561" s="202" t="e" cm="1">
        <f t="array" ref="AZ561">IF(CNGE_2024_M3_Secc1!$AO$111=CNGE_2024_M3_Secc1!$AQ$111,O,IF(CNGE_2024_M3_Secc1!M228="",1,0))</f>
        <v>#NAME?</v>
      </c>
      <c r="BA561" s="202" t="e" cm="1">
        <f t="array" ref="BA561">IF(CNGE_2024_M3_Secc1!$AO$111=CNGE_2024_M3_Secc1!$AQ$111,O,IF(CNGE_2024_M3_Secc1!N228="",1,0))</f>
        <v>#NAME?</v>
      </c>
      <c r="BB561" s="202" t="e" cm="1">
        <f t="array" ref="BB561">IF(CNGE_2024_M3_Secc1!$AO$111=CNGE_2024_M3_Secc1!$AQ$111,O,IF(CNGE_2024_M3_Secc1!O228="",1,0))</f>
        <v>#NAME?</v>
      </c>
      <c r="BC561" s="202" t="e" cm="1">
        <f t="array" ref="BC561">IF(CNGE_2024_M3_Secc1!$AO$111=CNGE_2024_M3_Secc1!$AQ$111,O,IF(CNGE_2024_M3_Secc1!P228="",1,0))</f>
        <v>#NAME?</v>
      </c>
      <c r="BD561" s="202" t="e" cm="1">
        <f t="array" ref="BD561">IF(CNGE_2024_M3_Secc1!$AO$111=CNGE_2024_M3_Secc1!$AQ$111,O,IF(CNGE_2024_M3_Secc1!Q228="",1,0))</f>
        <v>#NAME?</v>
      </c>
      <c r="BE561" s="202" t="e" cm="1">
        <f t="array" ref="BE561">IF(CNGE_2024_M3_Secc1!$AO$111=CNGE_2024_M3_Secc1!$AQ$111,O,IF(CNGE_2024_M3_Secc1!R228="",1,0))</f>
        <v>#NAME?</v>
      </c>
      <c r="BF561" s="202" t="e" cm="1">
        <f t="array" ref="BF561">IF(CNGE_2024_M3_Secc1!$AO$111=CNGE_2024_M3_Secc1!$AQ$111,O,IF(CNGE_2024_M3_Secc1!S228="",1,0))</f>
        <v>#NAME?</v>
      </c>
      <c r="BG561" s="202" t="e" cm="1">
        <f t="array" ref="BG561">IF(CNGE_2024_M3_Secc1!$AO$111=CNGE_2024_M3_Secc1!$AQ$111,O,IF(CNGE_2024_M3_Secc1!T228="",1,0))</f>
        <v>#NAME?</v>
      </c>
      <c r="BH561" s="202" t="e" cm="1">
        <f t="array" ref="BH561">IF(CNGE_2024_M3_Secc1!$AO$111=CNGE_2024_M3_Secc1!$AQ$111,O,IF(CNGE_2024_M3_Secc1!U228="",1,0))</f>
        <v>#NAME?</v>
      </c>
      <c r="BI561" s="202" t="e" cm="1">
        <f t="array" ref="BI561">IF(CNGE_2024_M3_Secc1!$AO$111=CNGE_2024_M3_Secc1!$AQ$111,O,IF(CNGE_2024_M3_Secc1!V228="",1,0))</f>
        <v>#NAME?</v>
      </c>
      <c r="BJ561" s="202" t="e" cm="1">
        <f t="array" ref="BJ561">IF(CNGE_2024_M3_Secc1!$AO$111=CNGE_2024_M3_Secc1!$AQ$111,O,IF(CNGE_2024_M3_Secc1!W228="",1,0))</f>
        <v>#NAME?</v>
      </c>
      <c r="BK561" s="202" t="e" cm="1">
        <f t="array" ref="BK561">IF(CNGE_2024_M3_Secc1!$AO$111=CNGE_2024_M3_Secc1!$AQ$111,O,IF(CNGE_2024_M3_Secc1!X228="",1,0))</f>
        <v>#NAME?</v>
      </c>
      <c r="BL561" s="202" t="e" cm="1">
        <f t="array" ref="BL561">IF(CNGE_2024_M3_Secc1!$AO$111=CNGE_2024_M3_Secc1!$AQ$111,O,IF(CNGE_2024_M3_Secc1!Y228="",1,0))</f>
        <v>#NAME?</v>
      </c>
      <c r="BM561" s="202" t="e" cm="1">
        <f t="array" ref="BM561">IF(CNGE_2024_M3_Secc1!$AO$111=CNGE_2024_M3_Secc1!$AQ$111,O,IF(CNGE_2024_M3_Secc1!Z228="",1,0))</f>
        <v>#NAME?</v>
      </c>
      <c r="BN561" s="202" t="e" cm="1">
        <f t="array" ref="BN561">IF(CNGE_2024_M3_Secc1!$AO$111=CNGE_2024_M3_Secc1!$AQ$111,O,IF(CNGE_2024_M3_Secc1!AA228="",1,0))</f>
        <v>#NAME?</v>
      </c>
      <c r="BO561" s="202" t="e" cm="1">
        <f t="array" ref="BO561">IF(CNGE_2024_M3_Secc1!$AO$111=CNGE_2024_M3_Secc1!$AQ$111,O,IF(CNGE_2024_M3_Secc1!AB228="",1,0))</f>
        <v>#NAME?</v>
      </c>
      <c r="BP561" s="202" t="e" cm="1">
        <f t="array" ref="BP561">IF(CNGE_2024_M3_Secc1!$AO$111=CNGE_2024_M3_Secc1!$AQ$111,O,IF(CNGE_2024_M3_Secc1!AC228="",1,0))</f>
        <v>#NAME?</v>
      </c>
      <c r="BQ561" s="202" t="e" cm="1">
        <f t="array" ref="BQ561">IF(CNGE_2024_M3_Secc1!$AO$111=CNGE_2024_M3_Secc1!$AQ$111,O,IF(CNGE_2024_M3_Secc1!AD228="",1,0))</f>
        <v>#NAME?</v>
      </c>
      <c r="BZ561" s="202">
        <f>IF($AH$96=$AJ$96,0,
IF(OR(AND($BS$113="NS",I561&lt;&gt;"NA",OR(I561="NS",I561=0)),AND($BS$113="NA",I561&lt;&gt;"NS",OR(I561="NA",I561=0))),0,
IF(OR(AND($BS$113&lt;&gt;"NS",$BS$113&lt;&gt;"NA",I561&lt;&gt;"NS",I561&lt;&gt;"NA",I561&gt;$BS$113),
AND(I561&gt;0,OR($BS$113="NS",$BS$113="NA")),
AND($BS$113&lt;&gt;"NS",$BS$113&lt;&gt;"NA",$BS$113&gt;=0,I561="NA"),
AND($BS$113&lt;&gt;"NS",$BS$113&lt;&gt;"NA",$BS$113=0,I561="NS")),1,0)))</f>
        <v>0</v>
      </c>
      <c r="CA561" s="202">
        <f t="shared" ref="CA561" si="2051">IF($AH$96=$AJ$96,0,
IF(OR(AND($BS$113="NS",J561&lt;&gt;"NA",OR(J561="NS",J561=0)),AND($BS$113="NA",J561&lt;&gt;"NS",OR(J561="NA",J561=0))),0,
IF(OR(AND($BS$113&lt;&gt;"NS",$BS$113&lt;&gt;"NA",J561&lt;&gt;"NS",J561&lt;&gt;"NA",J561&gt;$BS$113),
AND(J561&gt;0,OR($BS$113="NS",$BS$113="NA")),
AND($BS$113&lt;&gt;"NS",$BS$113&lt;&gt;"NA",$BS$113&gt;=0,J561="NA"),
AND($BS$113&lt;&gt;"NS",$BS$113&lt;&gt;"NA",$BS$113=0,J561="NS")),1,0)))</f>
        <v>0</v>
      </c>
      <c r="CB561" s="202">
        <f t="shared" ref="CB561" si="2052">IF($AH$96=$AJ$96,0,
IF(OR(AND($BS$113="NS",K561&lt;&gt;"NA",OR(K561="NS",K561=0)),AND($BS$113="NA",K561&lt;&gt;"NS",OR(K561="NA",K561=0))),0,
IF(OR(AND($BS$113&lt;&gt;"NS",$BS$113&lt;&gt;"NA",K561&lt;&gt;"NS",K561&lt;&gt;"NA",K561&gt;$BS$113),
AND(K561&gt;0,OR($BS$113="NS",$BS$113="NA")),
AND($BS$113&lt;&gt;"NS",$BS$113&lt;&gt;"NA",$BS$113&gt;=0,K561="NA"),
AND($BS$113&lt;&gt;"NS",$BS$113&lt;&gt;"NA",$BS$113=0,K561="NS")),1,0)))</f>
        <v>0</v>
      </c>
      <c r="CC561" s="202">
        <f t="shared" ref="CC561" si="2053">IF($AH$96=$AJ$96,0,
IF(OR(AND($BS$113="NS",L561&lt;&gt;"NA",OR(L561="NS",L561=0)),AND($BS$113="NA",L561&lt;&gt;"NS",OR(L561="NA",L561=0))),0,
IF(OR(AND($BS$113&lt;&gt;"NS",$BS$113&lt;&gt;"NA",L561&lt;&gt;"NS",L561&lt;&gt;"NA",L561&gt;$BS$113),
AND(L561&gt;0,OR($BS$113="NS",$BS$113="NA")),
AND($BS$113&lt;&gt;"NS",$BS$113&lt;&gt;"NA",$BS$113&gt;=0,L561="NA"),
AND($BS$113&lt;&gt;"NS",$BS$113&lt;&gt;"NA",$BS$113=0,L561="NS")),1,0)))</f>
        <v>0</v>
      </c>
      <c r="CD561" s="202">
        <f t="shared" ref="CD561" si="2054">IF($AH$96=$AJ$96,0,
IF(OR(AND($BS$113="NS",M561&lt;&gt;"NA",OR(M561="NS",M561=0)),AND($BS$113="NA",M561&lt;&gt;"NS",OR(M561="NA",M561=0))),0,
IF(OR(AND($BS$113&lt;&gt;"NS",$BS$113&lt;&gt;"NA",M561&lt;&gt;"NS",M561&lt;&gt;"NA",M561&gt;$BS$113),
AND(M561&gt;0,OR($BS$113="NS",$BS$113="NA")),
AND($BS$113&lt;&gt;"NS",$BS$113&lt;&gt;"NA",$BS$113&gt;=0,M561="NA"),
AND($BS$113&lt;&gt;"NS",$BS$113&lt;&gt;"NA",$BS$113=0,M561="NS")),1,0)))</f>
        <v>0</v>
      </c>
      <c r="CE561" s="202">
        <f t="shared" ref="CE561" si="2055">IF($AH$96=$AJ$96,0,
IF(OR(AND($BS$113="NS",N561&lt;&gt;"NA",OR(N561="NS",N561=0)),AND($BS$113="NA",N561&lt;&gt;"NS",OR(N561="NA",N561=0))),0,
IF(OR(AND($BS$113&lt;&gt;"NS",$BS$113&lt;&gt;"NA",N561&lt;&gt;"NS",N561&lt;&gt;"NA",N561&gt;$BS$113),
AND(N561&gt;0,OR($BS$113="NS",$BS$113="NA")),
AND($BS$113&lt;&gt;"NS",$BS$113&lt;&gt;"NA",$BS$113&gt;=0,N561="NA"),
AND($BS$113&lt;&gt;"NS",$BS$113&lt;&gt;"NA",$BS$113=0,N561="NS")),1,0)))</f>
        <v>0</v>
      </c>
      <c r="CF561" s="202">
        <f t="shared" ref="CF561" si="2056">IF($AH$96=$AJ$96,0,
IF(OR(AND($BS$113="NS",O561&lt;&gt;"NA",OR(O561="NS",O561=0)),AND($BS$113="NA",O561&lt;&gt;"NS",OR(O561="NA",O561=0))),0,
IF(OR(AND($BS$113&lt;&gt;"NS",$BS$113&lt;&gt;"NA",O561&lt;&gt;"NS",O561&lt;&gt;"NA",O561&gt;$BS$113),
AND(O561&gt;0,OR($BS$113="NS",$BS$113="NA")),
AND($BS$113&lt;&gt;"NS",$BS$113&lt;&gt;"NA",$BS$113&gt;=0,O561="NA"),
AND($BS$113&lt;&gt;"NS",$BS$113&lt;&gt;"NA",$BS$113=0,O561="NS")),1,0)))</f>
        <v>0</v>
      </c>
      <c r="CG561" s="202">
        <f t="shared" ref="CG561" si="2057">IF($AH$96=$AJ$96,0,
IF(OR(AND($BS$113="NS",P561&lt;&gt;"NA",OR(P561="NS",P561=0)),AND($BS$113="NA",P561&lt;&gt;"NS",OR(P561="NA",P561=0))),0,
IF(OR(AND($BS$113&lt;&gt;"NS",$BS$113&lt;&gt;"NA",P561&lt;&gt;"NS",P561&lt;&gt;"NA",P561&gt;$BS$113),
AND(P561&gt;0,OR($BS$113="NS",$BS$113="NA")),
AND($BS$113&lt;&gt;"NS",$BS$113&lt;&gt;"NA",$BS$113&gt;=0,P561="NA"),
AND($BS$113&lt;&gt;"NS",$BS$113&lt;&gt;"NA",$BS$113=0,P561="NS")),1,0)))</f>
        <v>0</v>
      </c>
      <c r="CH561" s="202">
        <f t="shared" ref="CH561" si="2058">IF($AH$96=$AJ$96,0,
IF(OR(AND($BS$113="NS",Q561&lt;&gt;"NA",OR(Q561="NS",Q561=0)),AND($BS$113="NA",Q561&lt;&gt;"NS",OR(Q561="NA",Q561=0))),0,
IF(OR(AND($BS$113&lt;&gt;"NS",$BS$113&lt;&gt;"NA",Q561&lt;&gt;"NS",Q561&lt;&gt;"NA",Q561&gt;$BS$113),
AND(Q561&gt;0,OR($BS$113="NS",$BS$113="NA")),
AND($BS$113&lt;&gt;"NS",$BS$113&lt;&gt;"NA",$BS$113&gt;=0,Q561="NA"),
AND($BS$113&lt;&gt;"NS",$BS$113&lt;&gt;"NA",$BS$113=0,Q561="NS")),1,0)))</f>
        <v>0</v>
      </c>
      <c r="CI561" s="202">
        <f t="shared" ref="CI561" si="2059">IF($AH$96=$AJ$96,0,
IF(OR(AND($BS$113="NS",R561&lt;&gt;"NA",OR(R561="NS",R561=0)),AND($BS$113="NA",R561&lt;&gt;"NS",OR(R561="NA",R561=0))),0,
IF(OR(AND($BS$113&lt;&gt;"NS",$BS$113&lt;&gt;"NA",R561&lt;&gt;"NS",R561&lt;&gt;"NA",R561&gt;$BS$113),
AND(R561&gt;0,OR($BS$113="NS",$BS$113="NA")),
AND($BS$113&lt;&gt;"NS",$BS$113&lt;&gt;"NA",$BS$113&gt;=0,R561="NA"),
AND($BS$113&lt;&gt;"NS",$BS$113&lt;&gt;"NA",$BS$113=0,R561="NS")),1,0)))</f>
        <v>0</v>
      </c>
      <c r="CJ561" s="202">
        <f t="shared" ref="CJ561" si="2060">IF($AH$96=$AJ$96,0,
IF(OR(AND($BS$113="NS",S561&lt;&gt;"NA",OR(S561="NS",S561=0)),AND($BS$113="NA",S561&lt;&gt;"NS",OR(S561="NA",S561=0))),0,
IF(OR(AND($BS$113&lt;&gt;"NS",$BS$113&lt;&gt;"NA",S561&lt;&gt;"NS",S561&lt;&gt;"NA",S561&gt;$BS$113),
AND(S561&gt;0,OR($BS$113="NS",$BS$113="NA")),
AND($BS$113&lt;&gt;"NS",$BS$113&lt;&gt;"NA",$BS$113&gt;=0,S561="NA"),
AND($BS$113&lt;&gt;"NS",$BS$113&lt;&gt;"NA",$BS$113=0,S561="NS")),1,0)))</f>
        <v>0</v>
      </c>
      <c r="CK561" s="202">
        <f t="shared" ref="CK561" si="2061">IF($AH$96=$AJ$96,0,
IF(OR(AND($BS$113="NS",T561&lt;&gt;"NA",OR(T561="NS",T561=0)),AND($BS$113="NA",T561&lt;&gt;"NS",OR(T561="NA",T561=0))),0,
IF(OR(AND($BS$113&lt;&gt;"NS",$BS$113&lt;&gt;"NA",T561&lt;&gt;"NS",T561&lt;&gt;"NA",T561&gt;$BS$113),
AND(T561&gt;0,OR($BS$113="NS",$BS$113="NA")),
AND($BS$113&lt;&gt;"NS",$BS$113&lt;&gt;"NA",$BS$113&gt;=0,T561="NA"),
AND($BS$113&lt;&gt;"NS",$BS$113&lt;&gt;"NA",$BS$113=0,T561="NS")),1,0)))</f>
        <v>0</v>
      </c>
      <c r="CL561" s="202">
        <f t="shared" ref="CL561" si="2062">IF($AH$96=$AJ$96,0,
IF(OR(AND($BS$113="NS",U561&lt;&gt;"NA",OR(U561="NS",U561=0)),AND($BS$113="NA",U561&lt;&gt;"NS",OR(U561="NA",U561=0))),0,
IF(OR(AND($BS$113&lt;&gt;"NS",$BS$113&lt;&gt;"NA",U561&lt;&gt;"NS",U561&lt;&gt;"NA",U561&gt;$BS$113),
AND(U561&gt;0,OR($BS$113="NS",$BS$113="NA")),
AND($BS$113&lt;&gt;"NS",$BS$113&lt;&gt;"NA",$BS$113&gt;=0,U561="NA"),
AND($BS$113&lt;&gt;"NS",$BS$113&lt;&gt;"NA",$BS$113=0,U561="NS")),1,0)))</f>
        <v>0</v>
      </c>
      <c r="CM561" s="202">
        <f t="shared" ref="CM561" si="2063">IF($AH$96=$AJ$96,0,
IF(OR(AND($BS$113="NS",V561&lt;&gt;"NA",OR(V561="NS",V561=0)),AND($BS$113="NA",V561&lt;&gt;"NS",OR(V561="NA",V561=0))),0,
IF(OR(AND($BS$113&lt;&gt;"NS",$BS$113&lt;&gt;"NA",V561&lt;&gt;"NS",V561&lt;&gt;"NA",V561&gt;$BS$113),
AND(V561&gt;0,OR($BS$113="NS",$BS$113="NA")),
AND($BS$113&lt;&gt;"NS",$BS$113&lt;&gt;"NA",$BS$113&gt;=0,V561="NA"),
AND($BS$113&lt;&gt;"NS",$BS$113&lt;&gt;"NA",$BS$113=0,V561="NS")),1,0)))</f>
        <v>0</v>
      </c>
      <c r="CN561" s="202">
        <f t="shared" ref="CN561" si="2064">IF($AH$96=$AJ$96,0,
IF(OR(AND($BS$113="NS",W561&lt;&gt;"NA",OR(W561="NS",W561=0)),AND($BS$113="NA",W561&lt;&gt;"NS",OR(W561="NA",W561=0))),0,
IF(OR(AND($BS$113&lt;&gt;"NS",$BS$113&lt;&gt;"NA",W561&lt;&gt;"NS",W561&lt;&gt;"NA",W561&gt;$BS$113),
AND(W561&gt;0,OR($BS$113="NS",$BS$113="NA")),
AND($BS$113&lt;&gt;"NS",$BS$113&lt;&gt;"NA",$BS$113&gt;=0,W561="NA"),
AND($BS$113&lt;&gt;"NS",$BS$113&lt;&gt;"NA",$BS$113=0,W561="NS")),1,0)))</f>
        <v>0</v>
      </c>
      <c r="CO561" s="202">
        <f t="shared" ref="CO561" si="2065">IF($AH$96=$AJ$96,0,
IF(OR(AND($BS$113="NS",X561&lt;&gt;"NA",OR(X561="NS",X561=0)),AND($BS$113="NA",X561&lt;&gt;"NS",OR(X561="NA",X561=0))),0,
IF(OR(AND($BS$113&lt;&gt;"NS",$BS$113&lt;&gt;"NA",X561&lt;&gt;"NS",X561&lt;&gt;"NA",X561&gt;$BS$113),
AND(X561&gt;0,OR($BS$113="NS",$BS$113="NA")),
AND($BS$113&lt;&gt;"NS",$BS$113&lt;&gt;"NA",$BS$113&gt;=0,X561="NA"),
AND($BS$113&lt;&gt;"NS",$BS$113&lt;&gt;"NA",$BS$113=0,X561="NS")),1,0)))</f>
        <v>0</v>
      </c>
      <c r="CP561" s="202">
        <f t="shared" ref="CP561" si="2066">IF($AH$96=$AJ$96,0,
IF(OR(AND($BS$113="NS",Y561&lt;&gt;"NA",OR(Y561="NS",Y561=0)),AND($BS$113="NA",Y561&lt;&gt;"NS",OR(Y561="NA",Y561=0))),0,
IF(OR(AND($BS$113&lt;&gt;"NS",$BS$113&lt;&gt;"NA",Y561&lt;&gt;"NS",Y561&lt;&gt;"NA",Y561&gt;$BS$113),
AND(Y561&gt;0,OR($BS$113="NS",$BS$113="NA")),
AND($BS$113&lt;&gt;"NS",$BS$113&lt;&gt;"NA",$BS$113&gt;=0,Y561="NA"),
AND($BS$113&lt;&gt;"NS",$BS$113&lt;&gt;"NA",$BS$113=0,Y561="NS")),1,0)))</f>
        <v>0</v>
      </c>
      <c r="CQ561" s="202">
        <f t="shared" ref="CQ561" si="2067">IF($AH$96=$AJ$96,0,
IF(OR(AND($BS$113="NS",Z561&lt;&gt;"NA",OR(Z561="NS",Z561=0)),AND($BS$113="NA",Z561&lt;&gt;"NS",OR(Z561="NA",Z561=0))),0,
IF(OR(AND($BS$113&lt;&gt;"NS",$BS$113&lt;&gt;"NA",Z561&lt;&gt;"NS",Z561&lt;&gt;"NA",Z561&gt;$BS$113),
AND(Z561&gt;0,OR($BS$113="NS",$BS$113="NA")),
AND($BS$113&lt;&gt;"NS",$BS$113&lt;&gt;"NA",$BS$113&gt;=0,Z561="NA"),
AND($BS$113&lt;&gt;"NS",$BS$113&lt;&gt;"NA",$BS$113=0,Z561="NS")),1,0)))</f>
        <v>0</v>
      </c>
      <c r="CR561" s="202">
        <f t="shared" ref="CR561" si="2068">IF($AH$96=$AJ$96,0,
IF(OR(AND($BS$113="NS",AA561&lt;&gt;"NA",OR(AA561="NS",AA561=0)),AND($BS$113="NA",AA561&lt;&gt;"NS",OR(AA561="NA",AA561=0))),0,
IF(OR(AND($BS$113&lt;&gt;"NS",$BS$113&lt;&gt;"NA",AA561&lt;&gt;"NS",AA561&lt;&gt;"NA",AA561&gt;$BS$113),
AND(AA561&gt;0,OR($BS$113="NS",$BS$113="NA")),
AND($BS$113&lt;&gt;"NS",$BS$113&lt;&gt;"NA",$BS$113&gt;=0,AA561="NA"),
AND($BS$113&lt;&gt;"NS",$BS$113&lt;&gt;"NA",$BS$113=0,AA561="NS")),1,0)))</f>
        <v>0</v>
      </c>
      <c r="CS561" s="202">
        <f t="shared" ref="CS561" si="2069">IF($AH$96=$AJ$96,0,
IF(OR(AND($BS$113="NS",AB561&lt;&gt;"NA",OR(AB561="NS",AB561=0)),AND($BS$113="NA",AB561&lt;&gt;"NS",OR(AB561="NA",AB561=0))),0,
IF(OR(AND($BS$113&lt;&gt;"NS",$BS$113&lt;&gt;"NA",AB561&lt;&gt;"NS",AB561&lt;&gt;"NA",AB561&gt;$BS$113),
AND(AB561&gt;0,OR($BS$113="NS",$BS$113="NA")),
AND($BS$113&lt;&gt;"NS",$BS$113&lt;&gt;"NA",$BS$113&gt;=0,AB561="NA"),
AND($BS$113&lt;&gt;"NS",$BS$113&lt;&gt;"NA",$BS$113=0,AB561="NS")),1,0)))</f>
        <v>0</v>
      </c>
      <c r="CT561" s="202">
        <f t="shared" ref="CT561" si="2070">IF($AH$96=$AJ$96,0,
IF(OR(AND($BS$113="NS",AC561&lt;&gt;"NA",OR(AC561="NS",AC561=0)),AND($BS$113="NA",AC561&lt;&gt;"NS",OR(AC561="NA",AC561=0))),0,
IF(OR(AND($BS$113&lt;&gt;"NS",$BS$113&lt;&gt;"NA",AC561&lt;&gt;"NS",AC561&lt;&gt;"NA",AC561&gt;$BS$113),
AND(AC561&gt;0,OR($BS$113="NS",$BS$113="NA")),
AND($BS$113&lt;&gt;"NS",$BS$113&lt;&gt;"NA",$BS$113&gt;=0,AC561="NA"),
AND($BS$113&lt;&gt;"NS",$BS$113&lt;&gt;"NA",$BS$113=0,AC561="NS")),1,0)))</f>
        <v>0</v>
      </c>
      <c r="CU561" s="202">
        <f t="shared" ref="CU561" si="2071">IF($AH$96=$AJ$96,0,
IF(OR(AND($BS$113="NS",AD561&lt;&gt;"NA",OR(AD561="NS",AD561=0)),AND($BS$113="NA",AD561&lt;&gt;"NS",OR(AD561="NA",AD561=0))),0,
IF(OR(AND($BS$113&lt;&gt;"NS",$BS$113&lt;&gt;"NA",AD561&lt;&gt;"NS",AD561&lt;&gt;"NA",AD561&gt;$BS$113),
AND(AD561&gt;0,OR($BS$113="NS",$BS$113="NA")),
AND($BS$113&lt;&gt;"NS",$BS$113&lt;&gt;"NA",$BS$113&gt;=0,AD561="NA"),
AND($BS$113&lt;&gt;"NS",$BS$113&lt;&gt;"NA",$BS$113=0,AD561="NS")),1,0)))</f>
        <v>0</v>
      </c>
      <c r="CY561" s="563">
        <f t="shared" si="1903"/>
        <v>0</v>
      </c>
      <c r="CZ561" s="563"/>
    </row>
    <row r="562" spans="1:104" s="211" customFormat="1" ht="15" customHeight="1">
      <c r="A562" s="18"/>
      <c r="B562" s="51"/>
      <c r="C562" s="48" t="s">
        <v>5008</v>
      </c>
      <c r="D562" s="580" t="str">
        <f>IF(CNGE_2024_M3_Secc1!D61="","",CNGE_2024_M3_Secc1!D61)</f>
        <v/>
      </c>
      <c r="E562" s="580"/>
      <c r="F562" s="580"/>
      <c r="G562" s="580"/>
      <c r="H562" s="580"/>
      <c r="I562" s="103"/>
      <c r="J562" s="103"/>
      <c r="K562" s="103"/>
      <c r="L562" s="103"/>
      <c r="M562" s="103"/>
      <c r="N562" s="103"/>
      <c r="O562" s="103"/>
      <c r="P562" s="103"/>
      <c r="Q562" s="103"/>
      <c r="R562" s="103"/>
      <c r="S562" s="103"/>
      <c r="T562" s="103"/>
      <c r="U562" s="103"/>
      <c r="V562" s="103"/>
      <c r="W562" s="103"/>
      <c r="X562" s="103"/>
      <c r="Y562" s="103"/>
      <c r="Z562" s="103"/>
      <c r="AA562" s="103"/>
      <c r="AB562" s="103"/>
      <c r="AC562" s="103"/>
      <c r="AD562" s="103"/>
      <c r="AE562" s="213"/>
      <c r="AF562" s="210"/>
      <c r="AV562" s="202" t="e" cm="1">
        <f t="array" ref="AV562">IF(CNGE_2024_M3_Secc1!$AO$111=CNGE_2024_M3_Secc1!$AQ$111,O,IF(CNGE_2024_M3_Secc1!I229="",1,0))</f>
        <v>#NAME?</v>
      </c>
      <c r="AW562" s="202" t="e" cm="1">
        <f t="array" ref="AW562">IF(CNGE_2024_M3_Secc1!$AO$111=CNGE_2024_M3_Secc1!$AQ$111,O,IF(CNGE_2024_M3_Secc1!J229="",1,0))</f>
        <v>#NAME?</v>
      </c>
      <c r="AX562" s="202" t="e" cm="1">
        <f t="array" ref="AX562">IF(CNGE_2024_M3_Secc1!$AO$111=CNGE_2024_M3_Secc1!$AQ$111,O,IF(CNGE_2024_M3_Secc1!K229="",1,0))</f>
        <v>#NAME?</v>
      </c>
      <c r="AY562" s="202" t="e" cm="1">
        <f t="array" ref="AY562">IF(CNGE_2024_M3_Secc1!$AO$111=CNGE_2024_M3_Secc1!$AQ$111,O,IF(CNGE_2024_M3_Secc1!L229="",1,0))</f>
        <v>#NAME?</v>
      </c>
      <c r="AZ562" s="202" t="e" cm="1">
        <f t="array" ref="AZ562">IF(CNGE_2024_M3_Secc1!$AO$111=CNGE_2024_M3_Secc1!$AQ$111,O,IF(CNGE_2024_M3_Secc1!M229="",1,0))</f>
        <v>#NAME?</v>
      </c>
      <c r="BA562" s="202" t="e" cm="1">
        <f t="array" ref="BA562">IF(CNGE_2024_M3_Secc1!$AO$111=CNGE_2024_M3_Secc1!$AQ$111,O,IF(CNGE_2024_M3_Secc1!N229="",1,0))</f>
        <v>#NAME?</v>
      </c>
      <c r="BB562" s="202" t="e" cm="1">
        <f t="array" ref="BB562">IF(CNGE_2024_M3_Secc1!$AO$111=CNGE_2024_M3_Secc1!$AQ$111,O,IF(CNGE_2024_M3_Secc1!O229="",1,0))</f>
        <v>#NAME?</v>
      </c>
      <c r="BC562" s="202" t="e" cm="1">
        <f t="array" ref="BC562">IF(CNGE_2024_M3_Secc1!$AO$111=CNGE_2024_M3_Secc1!$AQ$111,O,IF(CNGE_2024_M3_Secc1!P229="",1,0))</f>
        <v>#NAME?</v>
      </c>
      <c r="BD562" s="202" t="e" cm="1">
        <f t="array" ref="BD562">IF(CNGE_2024_M3_Secc1!$AO$111=CNGE_2024_M3_Secc1!$AQ$111,O,IF(CNGE_2024_M3_Secc1!Q229="",1,0))</f>
        <v>#NAME?</v>
      </c>
      <c r="BE562" s="202" t="e" cm="1">
        <f t="array" ref="BE562">IF(CNGE_2024_M3_Secc1!$AO$111=CNGE_2024_M3_Secc1!$AQ$111,O,IF(CNGE_2024_M3_Secc1!R229="",1,0))</f>
        <v>#NAME?</v>
      </c>
      <c r="BF562" s="202" t="e" cm="1">
        <f t="array" ref="BF562">IF(CNGE_2024_M3_Secc1!$AO$111=CNGE_2024_M3_Secc1!$AQ$111,O,IF(CNGE_2024_M3_Secc1!S229="",1,0))</f>
        <v>#NAME?</v>
      </c>
      <c r="BG562" s="202" t="e" cm="1">
        <f t="array" ref="BG562">IF(CNGE_2024_M3_Secc1!$AO$111=CNGE_2024_M3_Secc1!$AQ$111,O,IF(CNGE_2024_M3_Secc1!T229="",1,0))</f>
        <v>#NAME?</v>
      </c>
      <c r="BH562" s="202" t="e" cm="1">
        <f t="array" ref="BH562">IF(CNGE_2024_M3_Secc1!$AO$111=CNGE_2024_M3_Secc1!$AQ$111,O,IF(CNGE_2024_M3_Secc1!U229="",1,0))</f>
        <v>#NAME?</v>
      </c>
      <c r="BI562" s="202" t="e" cm="1">
        <f t="array" ref="BI562">IF(CNGE_2024_M3_Secc1!$AO$111=CNGE_2024_M3_Secc1!$AQ$111,O,IF(CNGE_2024_M3_Secc1!V229="",1,0))</f>
        <v>#NAME?</v>
      </c>
      <c r="BJ562" s="202" t="e" cm="1">
        <f t="array" ref="BJ562">IF(CNGE_2024_M3_Secc1!$AO$111=CNGE_2024_M3_Secc1!$AQ$111,O,IF(CNGE_2024_M3_Secc1!W229="",1,0))</f>
        <v>#NAME?</v>
      </c>
      <c r="BK562" s="202" t="e" cm="1">
        <f t="array" ref="BK562">IF(CNGE_2024_M3_Secc1!$AO$111=CNGE_2024_M3_Secc1!$AQ$111,O,IF(CNGE_2024_M3_Secc1!X229="",1,0))</f>
        <v>#NAME?</v>
      </c>
      <c r="BL562" s="202" t="e" cm="1">
        <f t="array" ref="BL562">IF(CNGE_2024_M3_Secc1!$AO$111=CNGE_2024_M3_Secc1!$AQ$111,O,IF(CNGE_2024_M3_Secc1!Y229="",1,0))</f>
        <v>#NAME?</v>
      </c>
      <c r="BM562" s="202" t="e" cm="1">
        <f t="array" ref="BM562">IF(CNGE_2024_M3_Secc1!$AO$111=CNGE_2024_M3_Secc1!$AQ$111,O,IF(CNGE_2024_M3_Secc1!Z229="",1,0))</f>
        <v>#NAME?</v>
      </c>
      <c r="BN562" s="202" t="e" cm="1">
        <f t="array" ref="BN562">IF(CNGE_2024_M3_Secc1!$AO$111=CNGE_2024_M3_Secc1!$AQ$111,O,IF(CNGE_2024_M3_Secc1!AA229="",1,0))</f>
        <v>#NAME?</v>
      </c>
      <c r="BO562" s="202" t="e" cm="1">
        <f t="array" ref="BO562">IF(CNGE_2024_M3_Secc1!$AO$111=CNGE_2024_M3_Secc1!$AQ$111,O,IF(CNGE_2024_M3_Secc1!AB229="",1,0))</f>
        <v>#NAME?</v>
      </c>
      <c r="BP562" s="202" t="e" cm="1">
        <f t="array" ref="BP562">IF(CNGE_2024_M3_Secc1!$AO$111=CNGE_2024_M3_Secc1!$AQ$111,O,IF(CNGE_2024_M3_Secc1!AC229="",1,0))</f>
        <v>#NAME?</v>
      </c>
      <c r="BQ562" s="202" t="e" cm="1">
        <f t="array" ref="BQ562">IF(CNGE_2024_M3_Secc1!$AO$111=CNGE_2024_M3_Secc1!$AQ$111,O,IF(CNGE_2024_M3_Secc1!AD229="",1,0))</f>
        <v>#NAME?</v>
      </c>
      <c r="BZ562" s="202">
        <f>IF($AH$96=$AJ$96,0,
IF(OR(AND($BS$114="NS",I562&lt;&gt;"NA",OR(I562="NS",I562=0)),AND($BS$114="NA",I562&lt;&gt;"NS",OR(I562="NA",I562=0))),0,
IF(OR(AND($BS$114&lt;&gt;"NS",$BS$114&lt;&gt;"NA",I562&lt;&gt;"NS",I562&lt;&gt;"NA",I562&gt;$BS$114),
AND(I562&gt;0,OR($BS$114="NS",$BS$114="NA")),
AND($BS$114&lt;&gt;"NS",$BS$114&lt;&gt;"NA",$BS$114&gt;=0,I562="NA"),
AND($BS$114&lt;&gt;"NS",$BS$114&lt;&gt;"NA",$BS$114=0,I562="NS")),1,0)))</f>
        <v>0</v>
      </c>
      <c r="CA562" s="202">
        <f t="shared" ref="CA562" si="2072">IF($AH$96=$AJ$96,0,
IF(OR(AND($BS$114="NS",J562&lt;&gt;"NA",OR(J562="NS",J562=0)),AND($BS$114="NA",J562&lt;&gt;"NS",OR(J562="NA",J562=0))),0,
IF(OR(AND($BS$114&lt;&gt;"NS",$BS$114&lt;&gt;"NA",J562&lt;&gt;"NS",J562&lt;&gt;"NA",J562&gt;$BS$114),
AND(J562&gt;0,OR($BS$114="NS",$BS$114="NA")),
AND($BS$114&lt;&gt;"NS",$BS$114&lt;&gt;"NA",$BS$114&gt;=0,J562="NA"),
AND($BS$114&lt;&gt;"NS",$BS$114&lt;&gt;"NA",$BS$114=0,J562="NS")),1,0)))</f>
        <v>0</v>
      </c>
      <c r="CB562" s="202">
        <f t="shared" ref="CB562" si="2073">IF($AH$96=$AJ$96,0,
IF(OR(AND($BS$114="NS",K562&lt;&gt;"NA",OR(K562="NS",K562=0)),AND($BS$114="NA",K562&lt;&gt;"NS",OR(K562="NA",K562=0))),0,
IF(OR(AND($BS$114&lt;&gt;"NS",$BS$114&lt;&gt;"NA",K562&lt;&gt;"NS",K562&lt;&gt;"NA",K562&gt;$BS$114),
AND(K562&gt;0,OR($BS$114="NS",$BS$114="NA")),
AND($BS$114&lt;&gt;"NS",$BS$114&lt;&gt;"NA",$BS$114&gt;=0,K562="NA"),
AND($BS$114&lt;&gt;"NS",$BS$114&lt;&gt;"NA",$BS$114=0,K562="NS")),1,0)))</f>
        <v>0</v>
      </c>
      <c r="CC562" s="202">
        <f t="shared" ref="CC562" si="2074">IF($AH$96=$AJ$96,0,
IF(OR(AND($BS$114="NS",L562&lt;&gt;"NA",OR(L562="NS",L562=0)),AND($BS$114="NA",L562&lt;&gt;"NS",OR(L562="NA",L562=0))),0,
IF(OR(AND($BS$114&lt;&gt;"NS",$BS$114&lt;&gt;"NA",L562&lt;&gt;"NS",L562&lt;&gt;"NA",L562&gt;$BS$114),
AND(L562&gt;0,OR($BS$114="NS",$BS$114="NA")),
AND($BS$114&lt;&gt;"NS",$BS$114&lt;&gt;"NA",$BS$114&gt;=0,L562="NA"),
AND($BS$114&lt;&gt;"NS",$BS$114&lt;&gt;"NA",$BS$114=0,L562="NS")),1,0)))</f>
        <v>0</v>
      </c>
      <c r="CD562" s="202">
        <f t="shared" ref="CD562" si="2075">IF($AH$96=$AJ$96,0,
IF(OR(AND($BS$114="NS",M562&lt;&gt;"NA",OR(M562="NS",M562=0)),AND($BS$114="NA",M562&lt;&gt;"NS",OR(M562="NA",M562=0))),0,
IF(OR(AND($BS$114&lt;&gt;"NS",$BS$114&lt;&gt;"NA",M562&lt;&gt;"NS",M562&lt;&gt;"NA",M562&gt;$BS$114),
AND(M562&gt;0,OR($BS$114="NS",$BS$114="NA")),
AND($BS$114&lt;&gt;"NS",$BS$114&lt;&gt;"NA",$BS$114&gt;=0,M562="NA"),
AND($BS$114&lt;&gt;"NS",$BS$114&lt;&gt;"NA",$BS$114=0,M562="NS")),1,0)))</f>
        <v>0</v>
      </c>
      <c r="CE562" s="202">
        <f t="shared" ref="CE562" si="2076">IF($AH$96=$AJ$96,0,
IF(OR(AND($BS$114="NS",N562&lt;&gt;"NA",OR(N562="NS",N562=0)),AND($BS$114="NA",N562&lt;&gt;"NS",OR(N562="NA",N562=0))),0,
IF(OR(AND($BS$114&lt;&gt;"NS",$BS$114&lt;&gt;"NA",N562&lt;&gt;"NS",N562&lt;&gt;"NA",N562&gt;$BS$114),
AND(N562&gt;0,OR($BS$114="NS",$BS$114="NA")),
AND($BS$114&lt;&gt;"NS",$BS$114&lt;&gt;"NA",$BS$114&gt;=0,N562="NA"),
AND($BS$114&lt;&gt;"NS",$BS$114&lt;&gt;"NA",$BS$114=0,N562="NS")),1,0)))</f>
        <v>0</v>
      </c>
      <c r="CF562" s="202">
        <f t="shared" ref="CF562" si="2077">IF($AH$96=$AJ$96,0,
IF(OR(AND($BS$114="NS",O562&lt;&gt;"NA",OR(O562="NS",O562=0)),AND($BS$114="NA",O562&lt;&gt;"NS",OR(O562="NA",O562=0))),0,
IF(OR(AND($BS$114&lt;&gt;"NS",$BS$114&lt;&gt;"NA",O562&lt;&gt;"NS",O562&lt;&gt;"NA",O562&gt;$BS$114),
AND(O562&gt;0,OR($BS$114="NS",$BS$114="NA")),
AND($BS$114&lt;&gt;"NS",$BS$114&lt;&gt;"NA",$BS$114&gt;=0,O562="NA"),
AND($BS$114&lt;&gt;"NS",$BS$114&lt;&gt;"NA",$BS$114=0,O562="NS")),1,0)))</f>
        <v>0</v>
      </c>
      <c r="CG562" s="202">
        <f t="shared" ref="CG562" si="2078">IF($AH$96=$AJ$96,0,
IF(OR(AND($BS$114="NS",P562&lt;&gt;"NA",OR(P562="NS",P562=0)),AND($BS$114="NA",P562&lt;&gt;"NS",OR(P562="NA",P562=0))),0,
IF(OR(AND($BS$114&lt;&gt;"NS",$BS$114&lt;&gt;"NA",P562&lt;&gt;"NS",P562&lt;&gt;"NA",P562&gt;$BS$114),
AND(P562&gt;0,OR($BS$114="NS",$BS$114="NA")),
AND($BS$114&lt;&gt;"NS",$BS$114&lt;&gt;"NA",$BS$114&gt;=0,P562="NA"),
AND($BS$114&lt;&gt;"NS",$BS$114&lt;&gt;"NA",$BS$114=0,P562="NS")),1,0)))</f>
        <v>0</v>
      </c>
      <c r="CH562" s="202">
        <f t="shared" ref="CH562" si="2079">IF($AH$96=$AJ$96,0,
IF(OR(AND($BS$114="NS",Q562&lt;&gt;"NA",OR(Q562="NS",Q562=0)),AND($BS$114="NA",Q562&lt;&gt;"NS",OR(Q562="NA",Q562=0))),0,
IF(OR(AND($BS$114&lt;&gt;"NS",$BS$114&lt;&gt;"NA",Q562&lt;&gt;"NS",Q562&lt;&gt;"NA",Q562&gt;$BS$114),
AND(Q562&gt;0,OR($BS$114="NS",$BS$114="NA")),
AND($BS$114&lt;&gt;"NS",$BS$114&lt;&gt;"NA",$BS$114&gt;=0,Q562="NA"),
AND($BS$114&lt;&gt;"NS",$BS$114&lt;&gt;"NA",$BS$114=0,Q562="NS")),1,0)))</f>
        <v>0</v>
      </c>
      <c r="CI562" s="202">
        <f t="shared" ref="CI562" si="2080">IF($AH$96=$AJ$96,0,
IF(OR(AND($BS$114="NS",R562&lt;&gt;"NA",OR(R562="NS",R562=0)),AND($BS$114="NA",R562&lt;&gt;"NS",OR(R562="NA",R562=0))),0,
IF(OR(AND($BS$114&lt;&gt;"NS",$BS$114&lt;&gt;"NA",R562&lt;&gt;"NS",R562&lt;&gt;"NA",R562&gt;$BS$114),
AND(R562&gt;0,OR($BS$114="NS",$BS$114="NA")),
AND($BS$114&lt;&gt;"NS",$BS$114&lt;&gt;"NA",$BS$114&gt;=0,R562="NA"),
AND($BS$114&lt;&gt;"NS",$BS$114&lt;&gt;"NA",$BS$114=0,R562="NS")),1,0)))</f>
        <v>0</v>
      </c>
      <c r="CJ562" s="202">
        <f t="shared" ref="CJ562" si="2081">IF($AH$96=$AJ$96,0,
IF(OR(AND($BS$114="NS",S562&lt;&gt;"NA",OR(S562="NS",S562=0)),AND($BS$114="NA",S562&lt;&gt;"NS",OR(S562="NA",S562=0))),0,
IF(OR(AND($BS$114&lt;&gt;"NS",$BS$114&lt;&gt;"NA",S562&lt;&gt;"NS",S562&lt;&gt;"NA",S562&gt;$BS$114),
AND(S562&gt;0,OR($BS$114="NS",$BS$114="NA")),
AND($BS$114&lt;&gt;"NS",$BS$114&lt;&gt;"NA",$BS$114&gt;=0,S562="NA"),
AND($BS$114&lt;&gt;"NS",$BS$114&lt;&gt;"NA",$BS$114=0,S562="NS")),1,0)))</f>
        <v>0</v>
      </c>
      <c r="CK562" s="202">
        <f t="shared" ref="CK562" si="2082">IF($AH$96=$AJ$96,0,
IF(OR(AND($BS$114="NS",T562&lt;&gt;"NA",OR(T562="NS",T562=0)),AND($BS$114="NA",T562&lt;&gt;"NS",OR(T562="NA",T562=0))),0,
IF(OR(AND($BS$114&lt;&gt;"NS",$BS$114&lt;&gt;"NA",T562&lt;&gt;"NS",T562&lt;&gt;"NA",T562&gt;$BS$114),
AND(T562&gt;0,OR($BS$114="NS",$BS$114="NA")),
AND($BS$114&lt;&gt;"NS",$BS$114&lt;&gt;"NA",$BS$114&gt;=0,T562="NA"),
AND($BS$114&lt;&gt;"NS",$BS$114&lt;&gt;"NA",$BS$114=0,T562="NS")),1,0)))</f>
        <v>0</v>
      </c>
      <c r="CL562" s="202">
        <f t="shared" ref="CL562" si="2083">IF($AH$96=$AJ$96,0,
IF(OR(AND($BS$114="NS",U562&lt;&gt;"NA",OR(U562="NS",U562=0)),AND($BS$114="NA",U562&lt;&gt;"NS",OR(U562="NA",U562=0))),0,
IF(OR(AND($BS$114&lt;&gt;"NS",$BS$114&lt;&gt;"NA",U562&lt;&gt;"NS",U562&lt;&gt;"NA",U562&gt;$BS$114),
AND(U562&gt;0,OR($BS$114="NS",$BS$114="NA")),
AND($BS$114&lt;&gt;"NS",$BS$114&lt;&gt;"NA",$BS$114&gt;=0,U562="NA"),
AND($BS$114&lt;&gt;"NS",$BS$114&lt;&gt;"NA",$BS$114=0,U562="NS")),1,0)))</f>
        <v>0</v>
      </c>
      <c r="CM562" s="202">
        <f t="shared" ref="CM562" si="2084">IF($AH$96=$AJ$96,0,
IF(OR(AND($BS$114="NS",V562&lt;&gt;"NA",OR(V562="NS",V562=0)),AND($BS$114="NA",V562&lt;&gt;"NS",OR(V562="NA",V562=0))),0,
IF(OR(AND($BS$114&lt;&gt;"NS",$BS$114&lt;&gt;"NA",V562&lt;&gt;"NS",V562&lt;&gt;"NA",V562&gt;$BS$114),
AND(V562&gt;0,OR($BS$114="NS",$BS$114="NA")),
AND($BS$114&lt;&gt;"NS",$BS$114&lt;&gt;"NA",$BS$114&gt;=0,V562="NA"),
AND($BS$114&lt;&gt;"NS",$BS$114&lt;&gt;"NA",$BS$114=0,V562="NS")),1,0)))</f>
        <v>0</v>
      </c>
      <c r="CN562" s="202">
        <f t="shared" ref="CN562" si="2085">IF($AH$96=$AJ$96,0,
IF(OR(AND($BS$114="NS",W562&lt;&gt;"NA",OR(W562="NS",W562=0)),AND($BS$114="NA",W562&lt;&gt;"NS",OR(W562="NA",W562=0))),0,
IF(OR(AND($BS$114&lt;&gt;"NS",$BS$114&lt;&gt;"NA",W562&lt;&gt;"NS",W562&lt;&gt;"NA",W562&gt;$BS$114),
AND(W562&gt;0,OR($BS$114="NS",$BS$114="NA")),
AND($BS$114&lt;&gt;"NS",$BS$114&lt;&gt;"NA",$BS$114&gt;=0,W562="NA"),
AND($BS$114&lt;&gt;"NS",$BS$114&lt;&gt;"NA",$BS$114=0,W562="NS")),1,0)))</f>
        <v>0</v>
      </c>
      <c r="CO562" s="202">
        <f t="shared" ref="CO562" si="2086">IF($AH$96=$AJ$96,0,
IF(OR(AND($BS$114="NS",X562&lt;&gt;"NA",OR(X562="NS",X562=0)),AND($BS$114="NA",X562&lt;&gt;"NS",OR(X562="NA",X562=0))),0,
IF(OR(AND($BS$114&lt;&gt;"NS",$BS$114&lt;&gt;"NA",X562&lt;&gt;"NS",X562&lt;&gt;"NA",X562&gt;$BS$114),
AND(X562&gt;0,OR($BS$114="NS",$BS$114="NA")),
AND($BS$114&lt;&gt;"NS",$BS$114&lt;&gt;"NA",$BS$114&gt;=0,X562="NA"),
AND($BS$114&lt;&gt;"NS",$BS$114&lt;&gt;"NA",$BS$114=0,X562="NS")),1,0)))</f>
        <v>0</v>
      </c>
      <c r="CP562" s="202">
        <f t="shared" ref="CP562" si="2087">IF($AH$96=$AJ$96,0,
IF(OR(AND($BS$114="NS",Y562&lt;&gt;"NA",OR(Y562="NS",Y562=0)),AND($BS$114="NA",Y562&lt;&gt;"NS",OR(Y562="NA",Y562=0))),0,
IF(OR(AND($BS$114&lt;&gt;"NS",$BS$114&lt;&gt;"NA",Y562&lt;&gt;"NS",Y562&lt;&gt;"NA",Y562&gt;$BS$114),
AND(Y562&gt;0,OR($BS$114="NS",$BS$114="NA")),
AND($BS$114&lt;&gt;"NS",$BS$114&lt;&gt;"NA",$BS$114&gt;=0,Y562="NA"),
AND($BS$114&lt;&gt;"NS",$BS$114&lt;&gt;"NA",$BS$114=0,Y562="NS")),1,0)))</f>
        <v>0</v>
      </c>
      <c r="CQ562" s="202">
        <f t="shared" ref="CQ562" si="2088">IF($AH$96=$AJ$96,0,
IF(OR(AND($BS$114="NS",Z562&lt;&gt;"NA",OR(Z562="NS",Z562=0)),AND($BS$114="NA",Z562&lt;&gt;"NS",OR(Z562="NA",Z562=0))),0,
IF(OR(AND($BS$114&lt;&gt;"NS",$BS$114&lt;&gt;"NA",Z562&lt;&gt;"NS",Z562&lt;&gt;"NA",Z562&gt;$BS$114),
AND(Z562&gt;0,OR($BS$114="NS",$BS$114="NA")),
AND($BS$114&lt;&gt;"NS",$BS$114&lt;&gt;"NA",$BS$114&gt;=0,Z562="NA"),
AND($BS$114&lt;&gt;"NS",$BS$114&lt;&gt;"NA",$BS$114=0,Z562="NS")),1,0)))</f>
        <v>0</v>
      </c>
      <c r="CR562" s="202">
        <f t="shared" ref="CR562" si="2089">IF($AH$96=$AJ$96,0,
IF(OR(AND($BS$114="NS",AA562&lt;&gt;"NA",OR(AA562="NS",AA562=0)),AND($BS$114="NA",AA562&lt;&gt;"NS",OR(AA562="NA",AA562=0))),0,
IF(OR(AND($BS$114&lt;&gt;"NS",$BS$114&lt;&gt;"NA",AA562&lt;&gt;"NS",AA562&lt;&gt;"NA",AA562&gt;$BS$114),
AND(AA562&gt;0,OR($BS$114="NS",$BS$114="NA")),
AND($BS$114&lt;&gt;"NS",$BS$114&lt;&gt;"NA",$BS$114&gt;=0,AA562="NA"),
AND($BS$114&lt;&gt;"NS",$BS$114&lt;&gt;"NA",$BS$114=0,AA562="NS")),1,0)))</f>
        <v>0</v>
      </c>
      <c r="CS562" s="202">
        <f t="shared" ref="CS562" si="2090">IF($AH$96=$AJ$96,0,
IF(OR(AND($BS$114="NS",AB562&lt;&gt;"NA",OR(AB562="NS",AB562=0)),AND($BS$114="NA",AB562&lt;&gt;"NS",OR(AB562="NA",AB562=0))),0,
IF(OR(AND($BS$114&lt;&gt;"NS",$BS$114&lt;&gt;"NA",AB562&lt;&gt;"NS",AB562&lt;&gt;"NA",AB562&gt;$BS$114),
AND(AB562&gt;0,OR($BS$114="NS",$BS$114="NA")),
AND($BS$114&lt;&gt;"NS",$BS$114&lt;&gt;"NA",$BS$114&gt;=0,AB562="NA"),
AND($BS$114&lt;&gt;"NS",$BS$114&lt;&gt;"NA",$BS$114=0,AB562="NS")),1,0)))</f>
        <v>0</v>
      </c>
      <c r="CT562" s="202">
        <f t="shared" ref="CT562" si="2091">IF($AH$96=$AJ$96,0,
IF(OR(AND($BS$114="NS",AC562&lt;&gt;"NA",OR(AC562="NS",AC562=0)),AND($BS$114="NA",AC562&lt;&gt;"NS",OR(AC562="NA",AC562=0))),0,
IF(OR(AND($BS$114&lt;&gt;"NS",$BS$114&lt;&gt;"NA",AC562&lt;&gt;"NS",AC562&lt;&gt;"NA",AC562&gt;$BS$114),
AND(AC562&gt;0,OR($BS$114="NS",$BS$114="NA")),
AND($BS$114&lt;&gt;"NS",$BS$114&lt;&gt;"NA",$BS$114&gt;=0,AC562="NA"),
AND($BS$114&lt;&gt;"NS",$BS$114&lt;&gt;"NA",$BS$114=0,AC562="NS")),1,0)))</f>
        <v>0</v>
      </c>
      <c r="CU562" s="202">
        <f t="shared" ref="CU562" si="2092">IF($AH$96=$AJ$96,0,
IF(OR(AND($BS$114="NS",AD562&lt;&gt;"NA",OR(AD562="NS",AD562=0)),AND($BS$114="NA",AD562&lt;&gt;"NS",OR(AD562="NA",AD562=0))),0,
IF(OR(AND($BS$114&lt;&gt;"NS",$BS$114&lt;&gt;"NA",AD562&lt;&gt;"NS",AD562&lt;&gt;"NA",AD562&gt;$BS$114),
AND(AD562&gt;0,OR($BS$114="NS",$BS$114="NA")),
AND($BS$114&lt;&gt;"NS",$BS$114&lt;&gt;"NA",$BS$114&gt;=0,AD562="NA"),
AND($BS$114&lt;&gt;"NS",$BS$114&lt;&gt;"NA",$BS$114=0,AD562="NS")),1,0)))</f>
        <v>0</v>
      </c>
      <c r="CY562" s="563">
        <f t="shared" si="1903"/>
        <v>0</v>
      </c>
      <c r="CZ562" s="563"/>
    </row>
    <row r="563" spans="1:104" s="211" customFormat="1" ht="15" customHeight="1">
      <c r="A563" s="18"/>
      <c r="B563" s="51"/>
      <c r="C563" s="48" t="s">
        <v>5009</v>
      </c>
      <c r="D563" s="580" t="str">
        <f>IF(CNGE_2024_M3_Secc1!D62="","",CNGE_2024_M3_Secc1!D62)</f>
        <v/>
      </c>
      <c r="E563" s="580"/>
      <c r="F563" s="580"/>
      <c r="G563" s="580"/>
      <c r="H563" s="580"/>
      <c r="I563" s="103"/>
      <c r="J563" s="103"/>
      <c r="K563" s="103"/>
      <c r="L563" s="103"/>
      <c r="M563" s="103"/>
      <c r="N563" s="103"/>
      <c r="O563" s="103"/>
      <c r="P563" s="103"/>
      <c r="Q563" s="103"/>
      <c r="R563" s="103"/>
      <c r="S563" s="103"/>
      <c r="T563" s="103"/>
      <c r="U563" s="103"/>
      <c r="V563" s="103"/>
      <c r="W563" s="103"/>
      <c r="X563" s="103"/>
      <c r="Y563" s="103"/>
      <c r="Z563" s="103"/>
      <c r="AA563" s="103"/>
      <c r="AB563" s="103"/>
      <c r="AC563" s="103"/>
      <c r="AD563" s="103"/>
      <c r="AE563" s="213"/>
      <c r="AF563" s="210"/>
      <c r="AV563" s="202" t="e" cm="1">
        <f t="array" ref="AV563">IF(CNGE_2024_M3_Secc1!$AO$111=CNGE_2024_M3_Secc1!$AQ$111,O,IF(CNGE_2024_M3_Secc1!I230="",1,0))</f>
        <v>#NAME?</v>
      </c>
      <c r="AW563" s="202" t="e" cm="1">
        <f t="array" ref="AW563">IF(CNGE_2024_M3_Secc1!$AO$111=CNGE_2024_M3_Secc1!$AQ$111,O,IF(CNGE_2024_M3_Secc1!J230="",1,0))</f>
        <v>#NAME?</v>
      </c>
      <c r="AX563" s="202" t="e" cm="1">
        <f t="array" ref="AX563">IF(CNGE_2024_M3_Secc1!$AO$111=CNGE_2024_M3_Secc1!$AQ$111,O,IF(CNGE_2024_M3_Secc1!K230="",1,0))</f>
        <v>#NAME?</v>
      </c>
      <c r="AY563" s="202" t="e" cm="1">
        <f t="array" ref="AY563">IF(CNGE_2024_M3_Secc1!$AO$111=CNGE_2024_M3_Secc1!$AQ$111,O,IF(CNGE_2024_M3_Secc1!L230="",1,0))</f>
        <v>#NAME?</v>
      </c>
      <c r="AZ563" s="202" t="e" cm="1">
        <f t="array" ref="AZ563">IF(CNGE_2024_M3_Secc1!$AO$111=CNGE_2024_M3_Secc1!$AQ$111,O,IF(CNGE_2024_M3_Secc1!M230="",1,0))</f>
        <v>#NAME?</v>
      </c>
      <c r="BA563" s="202" t="e" cm="1">
        <f t="array" ref="BA563">IF(CNGE_2024_M3_Secc1!$AO$111=CNGE_2024_M3_Secc1!$AQ$111,O,IF(CNGE_2024_M3_Secc1!N230="",1,0))</f>
        <v>#NAME?</v>
      </c>
      <c r="BB563" s="202" t="e" cm="1">
        <f t="array" ref="BB563">IF(CNGE_2024_M3_Secc1!$AO$111=CNGE_2024_M3_Secc1!$AQ$111,O,IF(CNGE_2024_M3_Secc1!O230="",1,0))</f>
        <v>#NAME?</v>
      </c>
      <c r="BC563" s="202" t="e" cm="1">
        <f t="array" ref="BC563">IF(CNGE_2024_M3_Secc1!$AO$111=CNGE_2024_M3_Secc1!$AQ$111,O,IF(CNGE_2024_M3_Secc1!P230="",1,0))</f>
        <v>#NAME?</v>
      </c>
      <c r="BD563" s="202" t="e" cm="1">
        <f t="array" ref="BD563">IF(CNGE_2024_M3_Secc1!$AO$111=CNGE_2024_M3_Secc1!$AQ$111,O,IF(CNGE_2024_M3_Secc1!Q230="",1,0))</f>
        <v>#NAME?</v>
      </c>
      <c r="BE563" s="202" t="e" cm="1">
        <f t="array" ref="BE563">IF(CNGE_2024_M3_Secc1!$AO$111=CNGE_2024_M3_Secc1!$AQ$111,O,IF(CNGE_2024_M3_Secc1!R230="",1,0))</f>
        <v>#NAME?</v>
      </c>
      <c r="BF563" s="202" t="e" cm="1">
        <f t="array" ref="BF563">IF(CNGE_2024_M3_Secc1!$AO$111=CNGE_2024_M3_Secc1!$AQ$111,O,IF(CNGE_2024_M3_Secc1!S230="",1,0))</f>
        <v>#NAME?</v>
      </c>
      <c r="BG563" s="202" t="e" cm="1">
        <f t="array" ref="BG563">IF(CNGE_2024_M3_Secc1!$AO$111=CNGE_2024_M3_Secc1!$AQ$111,O,IF(CNGE_2024_M3_Secc1!T230="",1,0))</f>
        <v>#NAME?</v>
      </c>
      <c r="BH563" s="202" t="e" cm="1">
        <f t="array" ref="BH563">IF(CNGE_2024_M3_Secc1!$AO$111=CNGE_2024_M3_Secc1!$AQ$111,O,IF(CNGE_2024_M3_Secc1!U230="",1,0))</f>
        <v>#NAME?</v>
      </c>
      <c r="BI563" s="202" t="e" cm="1">
        <f t="array" ref="BI563">IF(CNGE_2024_M3_Secc1!$AO$111=CNGE_2024_M3_Secc1!$AQ$111,O,IF(CNGE_2024_M3_Secc1!V230="",1,0))</f>
        <v>#NAME?</v>
      </c>
      <c r="BJ563" s="202" t="e" cm="1">
        <f t="array" ref="BJ563">IF(CNGE_2024_M3_Secc1!$AO$111=CNGE_2024_M3_Secc1!$AQ$111,O,IF(CNGE_2024_M3_Secc1!W230="",1,0))</f>
        <v>#NAME?</v>
      </c>
      <c r="BK563" s="202" t="e" cm="1">
        <f t="array" ref="BK563">IF(CNGE_2024_M3_Secc1!$AO$111=CNGE_2024_M3_Secc1!$AQ$111,O,IF(CNGE_2024_M3_Secc1!X230="",1,0))</f>
        <v>#NAME?</v>
      </c>
      <c r="BL563" s="202" t="e" cm="1">
        <f t="array" ref="BL563">IF(CNGE_2024_M3_Secc1!$AO$111=CNGE_2024_M3_Secc1!$AQ$111,O,IF(CNGE_2024_M3_Secc1!Y230="",1,0))</f>
        <v>#NAME?</v>
      </c>
      <c r="BM563" s="202" t="e" cm="1">
        <f t="array" ref="BM563">IF(CNGE_2024_M3_Secc1!$AO$111=CNGE_2024_M3_Secc1!$AQ$111,O,IF(CNGE_2024_M3_Secc1!Z230="",1,0))</f>
        <v>#NAME?</v>
      </c>
      <c r="BN563" s="202" t="e" cm="1">
        <f t="array" ref="BN563">IF(CNGE_2024_M3_Secc1!$AO$111=CNGE_2024_M3_Secc1!$AQ$111,O,IF(CNGE_2024_M3_Secc1!AA230="",1,0))</f>
        <v>#NAME?</v>
      </c>
      <c r="BO563" s="202" t="e" cm="1">
        <f t="array" ref="BO563">IF(CNGE_2024_M3_Secc1!$AO$111=CNGE_2024_M3_Secc1!$AQ$111,O,IF(CNGE_2024_M3_Secc1!AB230="",1,0))</f>
        <v>#NAME?</v>
      </c>
      <c r="BP563" s="202" t="e" cm="1">
        <f t="array" ref="BP563">IF(CNGE_2024_M3_Secc1!$AO$111=CNGE_2024_M3_Secc1!$AQ$111,O,IF(CNGE_2024_M3_Secc1!AC230="",1,0))</f>
        <v>#NAME?</v>
      </c>
      <c r="BQ563" s="202" t="e" cm="1">
        <f t="array" ref="BQ563">IF(CNGE_2024_M3_Secc1!$AO$111=CNGE_2024_M3_Secc1!$AQ$111,O,IF(CNGE_2024_M3_Secc1!AD230="",1,0))</f>
        <v>#NAME?</v>
      </c>
      <c r="BZ563" s="202">
        <f>IF($AH$96=$AJ$96,0,
IF(OR(AND($BS$115="NS",I563&lt;&gt;"NA",OR(I563="NS",I563=0)),AND($BS$115="NA",I563&lt;&gt;"NS",OR(I563="NA",I563=0))),0,
IF(OR(AND($BS$115&lt;&gt;"NS",$BS$115&lt;&gt;"NA",I563&lt;&gt;"NS",I563&lt;&gt;"NA",I563&gt;$BS$115),
AND(I563&gt;0,OR($BS$115="NS",$BS$115="NA")),
AND($BS$115&lt;&gt;"NS",$BS$115&lt;&gt;"NA",$BS$115&gt;=0,I563="NA"),
AND($BS$115&lt;&gt;"NS",$BS$115&lt;&gt;"NA",$BS$115=0,I563="NS")),1,0)))</f>
        <v>0</v>
      </c>
      <c r="CA563" s="202">
        <f t="shared" ref="CA563" si="2093">IF($AH$96=$AJ$96,0,
IF(OR(AND($BS$115="NS",J563&lt;&gt;"NA",OR(J563="NS",J563=0)),AND($BS$115="NA",J563&lt;&gt;"NS",OR(J563="NA",J563=0))),0,
IF(OR(AND($BS$115&lt;&gt;"NS",$BS$115&lt;&gt;"NA",J563&lt;&gt;"NS",J563&lt;&gt;"NA",J563&gt;$BS$115),
AND(J563&gt;0,OR($BS$115="NS",$BS$115="NA")),
AND($BS$115&lt;&gt;"NS",$BS$115&lt;&gt;"NA",$BS$115&gt;=0,J563="NA"),
AND($BS$115&lt;&gt;"NS",$BS$115&lt;&gt;"NA",$BS$115=0,J563="NS")),1,0)))</f>
        <v>0</v>
      </c>
      <c r="CB563" s="202">
        <f t="shared" ref="CB563" si="2094">IF($AH$96=$AJ$96,0,
IF(OR(AND($BS$115="NS",K563&lt;&gt;"NA",OR(K563="NS",K563=0)),AND($BS$115="NA",K563&lt;&gt;"NS",OR(K563="NA",K563=0))),0,
IF(OR(AND($BS$115&lt;&gt;"NS",$BS$115&lt;&gt;"NA",K563&lt;&gt;"NS",K563&lt;&gt;"NA",K563&gt;$BS$115),
AND(K563&gt;0,OR($BS$115="NS",$BS$115="NA")),
AND($BS$115&lt;&gt;"NS",$BS$115&lt;&gt;"NA",$BS$115&gt;=0,K563="NA"),
AND($BS$115&lt;&gt;"NS",$BS$115&lt;&gt;"NA",$BS$115=0,K563="NS")),1,0)))</f>
        <v>0</v>
      </c>
      <c r="CC563" s="202">
        <f t="shared" ref="CC563" si="2095">IF($AH$96=$AJ$96,0,
IF(OR(AND($BS$115="NS",L563&lt;&gt;"NA",OR(L563="NS",L563=0)),AND($BS$115="NA",L563&lt;&gt;"NS",OR(L563="NA",L563=0))),0,
IF(OR(AND($BS$115&lt;&gt;"NS",$BS$115&lt;&gt;"NA",L563&lt;&gt;"NS",L563&lt;&gt;"NA",L563&gt;$BS$115),
AND(L563&gt;0,OR($BS$115="NS",$BS$115="NA")),
AND($BS$115&lt;&gt;"NS",$BS$115&lt;&gt;"NA",$BS$115&gt;=0,L563="NA"),
AND($BS$115&lt;&gt;"NS",$BS$115&lt;&gt;"NA",$BS$115=0,L563="NS")),1,0)))</f>
        <v>0</v>
      </c>
      <c r="CD563" s="202">
        <f t="shared" ref="CD563" si="2096">IF($AH$96=$AJ$96,0,
IF(OR(AND($BS$115="NS",M563&lt;&gt;"NA",OR(M563="NS",M563=0)),AND($BS$115="NA",M563&lt;&gt;"NS",OR(M563="NA",M563=0))),0,
IF(OR(AND($BS$115&lt;&gt;"NS",$BS$115&lt;&gt;"NA",M563&lt;&gt;"NS",M563&lt;&gt;"NA",M563&gt;$BS$115),
AND(M563&gt;0,OR($BS$115="NS",$BS$115="NA")),
AND($BS$115&lt;&gt;"NS",$BS$115&lt;&gt;"NA",$BS$115&gt;=0,M563="NA"),
AND($BS$115&lt;&gt;"NS",$BS$115&lt;&gt;"NA",$BS$115=0,M563="NS")),1,0)))</f>
        <v>0</v>
      </c>
      <c r="CE563" s="202">
        <f t="shared" ref="CE563" si="2097">IF($AH$96=$AJ$96,0,
IF(OR(AND($BS$115="NS",N563&lt;&gt;"NA",OR(N563="NS",N563=0)),AND($BS$115="NA",N563&lt;&gt;"NS",OR(N563="NA",N563=0))),0,
IF(OR(AND($BS$115&lt;&gt;"NS",$BS$115&lt;&gt;"NA",N563&lt;&gt;"NS",N563&lt;&gt;"NA",N563&gt;$BS$115),
AND(N563&gt;0,OR($BS$115="NS",$BS$115="NA")),
AND($BS$115&lt;&gt;"NS",$BS$115&lt;&gt;"NA",$BS$115&gt;=0,N563="NA"),
AND($BS$115&lt;&gt;"NS",$BS$115&lt;&gt;"NA",$BS$115=0,N563="NS")),1,0)))</f>
        <v>0</v>
      </c>
      <c r="CF563" s="202">
        <f t="shared" ref="CF563" si="2098">IF($AH$96=$AJ$96,0,
IF(OR(AND($BS$115="NS",O563&lt;&gt;"NA",OR(O563="NS",O563=0)),AND($BS$115="NA",O563&lt;&gt;"NS",OR(O563="NA",O563=0))),0,
IF(OR(AND($BS$115&lt;&gt;"NS",$BS$115&lt;&gt;"NA",O563&lt;&gt;"NS",O563&lt;&gt;"NA",O563&gt;$BS$115),
AND(O563&gt;0,OR($BS$115="NS",$BS$115="NA")),
AND($BS$115&lt;&gt;"NS",$BS$115&lt;&gt;"NA",$BS$115&gt;=0,O563="NA"),
AND($BS$115&lt;&gt;"NS",$BS$115&lt;&gt;"NA",$BS$115=0,O563="NS")),1,0)))</f>
        <v>0</v>
      </c>
      <c r="CG563" s="202">
        <f t="shared" ref="CG563" si="2099">IF($AH$96=$AJ$96,0,
IF(OR(AND($BS$115="NS",P563&lt;&gt;"NA",OR(P563="NS",P563=0)),AND($BS$115="NA",P563&lt;&gt;"NS",OR(P563="NA",P563=0))),0,
IF(OR(AND($BS$115&lt;&gt;"NS",$BS$115&lt;&gt;"NA",P563&lt;&gt;"NS",P563&lt;&gt;"NA",P563&gt;$BS$115),
AND(P563&gt;0,OR($BS$115="NS",$BS$115="NA")),
AND($BS$115&lt;&gt;"NS",$BS$115&lt;&gt;"NA",$BS$115&gt;=0,P563="NA"),
AND($BS$115&lt;&gt;"NS",$BS$115&lt;&gt;"NA",$BS$115=0,P563="NS")),1,0)))</f>
        <v>0</v>
      </c>
      <c r="CH563" s="202">
        <f t="shared" ref="CH563" si="2100">IF($AH$96=$AJ$96,0,
IF(OR(AND($BS$115="NS",Q563&lt;&gt;"NA",OR(Q563="NS",Q563=0)),AND($BS$115="NA",Q563&lt;&gt;"NS",OR(Q563="NA",Q563=0))),0,
IF(OR(AND($BS$115&lt;&gt;"NS",$BS$115&lt;&gt;"NA",Q563&lt;&gt;"NS",Q563&lt;&gt;"NA",Q563&gt;$BS$115),
AND(Q563&gt;0,OR($BS$115="NS",$BS$115="NA")),
AND($BS$115&lt;&gt;"NS",$BS$115&lt;&gt;"NA",$BS$115&gt;=0,Q563="NA"),
AND($BS$115&lt;&gt;"NS",$BS$115&lt;&gt;"NA",$BS$115=0,Q563="NS")),1,0)))</f>
        <v>0</v>
      </c>
      <c r="CI563" s="202">
        <f t="shared" ref="CI563" si="2101">IF($AH$96=$AJ$96,0,
IF(OR(AND($BS$115="NS",R563&lt;&gt;"NA",OR(R563="NS",R563=0)),AND($BS$115="NA",R563&lt;&gt;"NS",OR(R563="NA",R563=0))),0,
IF(OR(AND($BS$115&lt;&gt;"NS",$BS$115&lt;&gt;"NA",R563&lt;&gt;"NS",R563&lt;&gt;"NA",R563&gt;$BS$115),
AND(R563&gt;0,OR($BS$115="NS",$BS$115="NA")),
AND($BS$115&lt;&gt;"NS",$BS$115&lt;&gt;"NA",$BS$115&gt;=0,R563="NA"),
AND($BS$115&lt;&gt;"NS",$BS$115&lt;&gt;"NA",$BS$115=0,R563="NS")),1,0)))</f>
        <v>0</v>
      </c>
      <c r="CJ563" s="202">
        <f t="shared" ref="CJ563" si="2102">IF($AH$96=$AJ$96,0,
IF(OR(AND($BS$115="NS",S563&lt;&gt;"NA",OR(S563="NS",S563=0)),AND($BS$115="NA",S563&lt;&gt;"NS",OR(S563="NA",S563=0))),0,
IF(OR(AND($BS$115&lt;&gt;"NS",$BS$115&lt;&gt;"NA",S563&lt;&gt;"NS",S563&lt;&gt;"NA",S563&gt;$BS$115),
AND(S563&gt;0,OR($BS$115="NS",$BS$115="NA")),
AND($BS$115&lt;&gt;"NS",$BS$115&lt;&gt;"NA",$BS$115&gt;=0,S563="NA"),
AND($BS$115&lt;&gt;"NS",$BS$115&lt;&gt;"NA",$BS$115=0,S563="NS")),1,0)))</f>
        <v>0</v>
      </c>
      <c r="CK563" s="202">
        <f t="shared" ref="CK563" si="2103">IF($AH$96=$AJ$96,0,
IF(OR(AND($BS$115="NS",T563&lt;&gt;"NA",OR(T563="NS",T563=0)),AND($BS$115="NA",T563&lt;&gt;"NS",OR(T563="NA",T563=0))),0,
IF(OR(AND($BS$115&lt;&gt;"NS",$BS$115&lt;&gt;"NA",T563&lt;&gt;"NS",T563&lt;&gt;"NA",T563&gt;$BS$115),
AND(T563&gt;0,OR($BS$115="NS",$BS$115="NA")),
AND($BS$115&lt;&gt;"NS",$BS$115&lt;&gt;"NA",$BS$115&gt;=0,T563="NA"),
AND($BS$115&lt;&gt;"NS",$BS$115&lt;&gt;"NA",$BS$115=0,T563="NS")),1,0)))</f>
        <v>0</v>
      </c>
      <c r="CL563" s="202">
        <f t="shared" ref="CL563" si="2104">IF($AH$96=$AJ$96,0,
IF(OR(AND($BS$115="NS",U563&lt;&gt;"NA",OR(U563="NS",U563=0)),AND($BS$115="NA",U563&lt;&gt;"NS",OR(U563="NA",U563=0))),0,
IF(OR(AND($BS$115&lt;&gt;"NS",$BS$115&lt;&gt;"NA",U563&lt;&gt;"NS",U563&lt;&gt;"NA",U563&gt;$BS$115),
AND(U563&gt;0,OR($BS$115="NS",$BS$115="NA")),
AND($BS$115&lt;&gt;"NS",$BS$115&lt;&gt;"NA",$BS$115&gt;=0,U563="NA"),
AND($BS$115&lt;&gt;"NS",$BS$115&lt;&gt;"NA",$BS$115=0,U563="NS")),1,0)))</f>
        <v>0</v>
      </c>
      <c r="CM563" s="202">
        <f t="shared" ref="CM563" si="2105">IF($AH$96=$AJ$96,0,
IF(OR(AND($BS$115="NS",V563&lt;&gt;"NA",OR(V563="NS",V563=0)),AND($BS$115="NA",V563&lt;&gt;"NS",OR(V563="NA",V563=0))),0,
IF(OR(AND($BS$115&lt;&gt;"NS",$BS$115&lt;&gt;"NA",V563&lt;&gt;"NS",V563&lt;&gt;"NA",V563&gt;$BS$115),
AND(V563&gt;0,OR($BS$115="NS",$BS$115="NA")),
AND($BS$115&lt;&gt;"NS",$BS$115&lt;&gt;"NA",$BS$115&gt;=0,V563="NA"),
AND($BS$115&lt;&gt;"NS",$BS$115&lt;&gt;"NA",$BS$115=0,V563="NS")),1,0)))</f>
        <v>0</v>
      </c>
      <c r="CN563" s="202">
        <f t="shared" ref="CN563" si="2106">IF($AH$96=$AJ$96,0,
IF(OR(AND($BS$115="NS",W563&lt;&gt;"NA",OR(W563="NS",W563=0)),AND($BS$115="NA",W563&lt;&gt;"NS",OR(W563="NA",W563=0))),0,
IF(OR(AND($BS$115&lt;&gt;"NS",$BS$115&lt;&gt;"NA",W563&lt;&gt;"NS",W563&lt;&gt;"NA",W563&gt;$BS$115),
AND(W563&gt;0,OR($BS$115="NS",$BS$115="NA")),
AND($BS$115&lt;&gt;"NS",$BS$115&lt;&gt;"NA",$BS$115&gt;=0,W563="NA"),
AND($BS$115&lt;&gt;"NS",$BS$115&lt;&gt;"NA",$BS$115=0,W563="NS")),1,0)))</f>
        <v>0</v>
      </c>
      <c r="CO563" s="202">
        <f t="shared" ref="CO563" si="2107">IF($AH$96=$AJ$96,0,
IF(OR(AND($BS$115="NS",X563&lt;&gt;"NA",OR(X563="NS",X563=0)),AND($BS$115="NA",X563&lt;&gt;"NS",OR(X563="NA",X563=0))),0,
IF(OR(AND($BS$115&lt;&gt;"NS",$BS$115&lt;&gt;"NA",X563&lt;&gt;"NS",X563&lt;&gt;"NA",X563&gt;$BS$115),
AND(X563&gt;0,OR($BS$115="NS",$BS$115="NA")),
AND($BS$115&lt;&gt;"NS",$BS$115&lt;&gt;"NA",$BS$115&gt;=0,X563="NA"),
AND($BS$115&lt;&gt;"NS",$BS$115&lt;&gt;"NA",$BS$115=0,X563="NS")),1,0)))</f>
        <v>0</v>
      </c>
      <c r="CP563" s="202">
        <f t="shared" ref="CP563" si="2108">IF($AH$96=$AJ$96,0,
IF(OR(AND($BS$115="NS",Y563&lt;&gt;"NA",OR(Y563="NS",Y563=0)),AND($BS$115="NA",Y563&lt;&gt;"NS",OR(Y563="NA",Y563=0))),0,
IF(OR(AND($BS$115&lt;&gt;"NS",$BS$115&lt;&gt;"NA",Y563&lt;&gt;"NS",Y563&lt;&gt;"NA",Y563&gt;$BS$115),
AND(Y563&gt;0,OR($BS$115="NS",$BS$115="NA")),
AND($BS$115&lt;&gt;"NS",$BS$115&lt;&gt;"NA",$BS$115&gt;=0,Y563="NA"),
AND($BS$115&lt;&gt;"NS",$BS$115&lt;&gt;"NA",$BS$115=0,Y563="NS")),1,0)))</f>
        <v>0</v>
      </c>
      <c r="CQ563" s="202">
        <f t="shared" ref="CQ563" si="2109">IF($AH$96=$AJ$96,0,
IF(OR(AND($BS$115="NS",Z563&lt;&gt;"NA",OR(Z563="NS",Z563=0)),AND($BS$115="NA",Z563&lt;&gt;"NS",OR(Z563="NA",Z563=0))),0,
IF(OR(AND($BS$115&lt;&gt;"NS",$BS$115&lt;&gt;"NA",Z563&lt;&gt;"NS",Z563&lt;&gt;"NA",Z563&gt;$BS$115),
AND(Z563&gt;0,OR($BS$115="NS",$BS$115="NA")),
AND($BS$115&lt;&gt;"NS",$BS$115&lt;&gt;"NA",$BS$115&gt;=0,Z563="NA"),
AND($BS$115&lt;&gt;"NS",$BS$115&lt;&gt;"NA",$BS$115=0,Z563="NS")),1,0)))</f>
        <v>0</v>
      </c>
      <c r="CR563" s="202">
        <f t="shared" ref="CR563" si="2110">IF($AH$96=$AJ$96,0,
IF(OR(AND($BS$115="NS",AA563&lt;&gt;"NA",OR(AA563="NS",AA563=0)),AND($BS$115="NA",AA563&lt;&gt;"NS",OR(AA563="NA",AA563=0))),0,
IF(OR(AND($BS$115&lt;&gt;"NS",$BS$115&lt;&gt;"NA",AA563&lt;&gt;"NS",AA563&lt;&gt;"NA",AA563&gt;$BS$115),
AND(AA563&gt;0,OR($BS$115="NS",$BS$115="NA")),
AND($BS$115&lt;&gt;"NS",$BS$115&lt;&gt;"NA",$BS$115&gt;=0,AA563="NA"),
AND($BS$115&lt;&gt;"NS",$BS$115&lt;&gt;"NA",$BS$115=0,AA563="NS")),1,0)))</f>
        <v>0</v>
      </c>
      <c r="CS563" s="202">
        <f t="shared" ref="CS563" si="2111">IF($AH$96=$AJ$96,0,
IF(OR(AND($BS$115="NS",AB563&lt;&gt;"NA",OR(AB563="NS",AB563=0)),AND($BS$115="NA",AB563&lt;&gt;"NS",OR(AB563="NA",AB563=0))),0,
IF(OR(AND($BS$115&lt;&gt;"NS",$BS$115&lt;&gt;"NA",AB563&lt;&gt;"NS",AB563&lt;&gt;"NA",AB563&gt;$BS$115),
AND(AB563&gt;0,OR($BS$115="NS",$BS$115="NA")),
AND($BS$115&lt;&gt;"NS",$BS$115&lt;&gt;"NA",$BS$115&gt;=0,AB563="NA"),
AND($BS$115&lt;&gt;"NS",$BS$115&lt;&gt;"NA",$BS$115=0,AB563="NS")),1,0)))</f>
        <v>0</v>
      </c>
      <c r="CT563" s="202">
        <f t="shared" ref="CT563" si="2112">IF($AH$96=$AJ$96,0,
IF(OR(AND($BS$115="NS",AC563&lt;&gt;"NA",OR(AC563="NS",AC563=0)),AND($BS$115="NA",AC563&lt;&gt;"NS",OR(AC563="NA",AC563=0))),0,
IF(OR(AND($BS$115&lt;&gt;"NS",$BS$115&lt;&gt;"NA",AC563&lt;&gt;"NS",AC563&lt;&gt;"NA",AC563&gt;$BS$115),
AND(AC563&gt;0,OR($BS$115="NS",$BS$115="NA")),
AND($BS$115&lt;&gt;"NS",$BS$115&lt;&gt;"NA",$BS$115&gt;=0,AC563="NA"),
AND($BS$115&lt;&gt;"NS",$BS$115&lt;&gt;"NA",$BS$115=0,AC563="NS")),1,0)))</f>
        <v>0</v>
      </c>
      <c r="CU563" s="202">
        <f t="shared" ref="CU563" si="2113">IF($AH$96=$AJ$96,0,
IF(OR(AND($BS$115="NS",AD563&lt;&gt;"NA",OR(AD563="NS",AD563=0)),AND($BS$115="NA",AD563&lt;&gt;"NS",OR(AD563="NA",AD563=0))),0,
IF(OR(AND($BS$115&lt;&gt;"NS",$BS$115&lt;&gt;"NA",AD563&lt;&gt;"NS",AD563&lt;&gt;"NA",AD563&gt;$BS$115),
AND(AD563&gt;0,OR($BS$115="NS",$BS$115="NA")),
AND($BS$115&lt;&gt;"NS",$BS$115&lt;&gt;"NA",$BS$115&gt;=0,AD563="NA"),
AND($BS$115&lt;&gt;"NS",$BS$115&lt;&gt;"NA",$BS$115=0,AD563="NS")),1,0)))</f>
        <v>0</v>
      </c>
      <c r="CY563" s="563">
        <f t="shared" si="1903"/>
        <v>0</v>
      </c>
      <c r="CZ563" s="563"/>
    </row>
    <row r="564" spans="1:104" s="211" customFormat="1" ht="15" customHeight="1">
      <c r="A564" s="18"/>
      <c r="B564" s="51"/>
      <c r="C564" s="48" t="s">
        <v>5011</v>
      </c>
      <c r="D564" s="580" t="str">
        <f>IF(CNGE_2024_M3_Secc1!D63="","",CNGE_2024_M3_Secc1!D63)</f>
        <v/>
      </c>
      <c r="E564" s="580"/>
      <c r="F564" s="580"/>
      <c r="G564" s="580"/>
      <c r="H564" s="580"/>
      <c r="I564" s="103"/>
      <c r="J564" s="103"/>
      <c r="K564" s="103"/>
      <c r="L564" s="103"/>
      <c r="M564" s="103"/>
      <c r="N564" s="103"/>
      <c r="O564" s="103"/>
      <c r="P564" s="103"/>
      <c r="Q564" s="103"/>
      <c r="R564" s="103"/>
      <c r="S564" s="103"/>
      <c r="T564" s="103"/>
      <c r="U564" s="103"/>
      <c r="V564" s="103"/>
      <c r="W564" s="103"/>
      <c r="X564" s="103"/>
      <c r="Y564" s="103"/>
      <c r="Z564" s="103"/>
      <c r="AA564" s="103"/>
      <c r="AB564" s="103"/>
      <c r="AC564" s="103"/>
      <c r="AD564" s="103"/>
      <c r="AE564" s="213"/>
      <c r="AF564" s="210"/>
      <c r="AV564" s="202" t="e" cm="1">
        <f t="array" ref="AV564">IF(CNGE_2024_M3_Secc1!$AO$111=CNGE_2024_M3_Secc1!$AQ$111,O,IF(CNGE_2024_M3_Secc1!I231="",1,0))</f>
        <v>#NAME?</v>
      </c>
      <c r="AW564" s="202" t="e" cm="1">
        <f t="array" ref="AW564">IF(CNGE_2024_M3_Secc1!$AO$111=CNGE_2024_M3_Secc1!$AQ$111,O,IF(CNGE_2024_M3_Secc1!J231="",1,0))</f>
        <v>#NAME?</v>
      </c>
      <c r="AX564" s="202" t="e" cm="1">
        <f t="array" ref="AX564">IF(CNGE_2024_M3_Secc1!$AO$111=CNGE_2024_M3_Secc1!$AQ$111,O,IF(CNGE_2024_M3_Secc1!K231="",1,0))</f>
        <v>#NAME?</v>
      </c>
      <c r="AY564" s="202" t="e" cm="1">
        <f t="array" ref="AY564">IF(CNGE_2024_M3_Secc1!$AO$111=CNGE_2024_M3_Secc1!$AQ$111,O,IF(CNGE_2024_M3_Secc1!L231="",1,0))</f>
        <v>#NAME?</v>
      </c>
      <c r="AZ564" s="202" t="e" cm="1">
        <f t="array" ref="AZ564">IF(CNGE_2024_M3_Secc1!$AO$111=CNGE_2024_M3_Secc1!$AQ$111,O,IF(CNGE_2024_M3_Secc1!M231="",1,0))</f>
        <v>#NAME?</v>
      </c>
      <c r="BA564" s="202" t="e" cm="1">
        <f t="array" ref="BA564">IF(CNGE_2024_M3_Secc1!$AO$111=CNGE_2024_M3_Secc1!$AQ$111,O,IF(CNGE_2024_M3_Secc1!N231="",1,0))</f>
        <v>#NAME?</v>
      </c>
      <c r="BB564" s="202" t="e" cm="1">
        <f t="array" ref="BB564">IF(CNGE_2024_M3_Secc1!$AO$111=CNGE_2024_M3_Secc1!$AQ$111,O,IF(CNGE_2024_M3_Secc1!O231="",1,0))</f>
        <v>#NAME?</v>
      </c>
      <c r="BC564" s="202" t="e" cm="1">
        <f t="array" ref="BC564">IF(CNGE_2024_M3_Secc1!$AO$111=CNGE_2024_M3_Secc1!$AQ$111,O,IF(CNGE_2024_M3_Secc1!P231="",1,0))</f>
        <v>#NAME?</v>
      </c>
      <c r="BD564" s="202" t="e" cm="1">
        <f t="array" ref="BD564">IF(CNGE_2024_M3_Secc1!$AO$111=CNGE_2024_M3_Secc1!$AQ$111,O,IF(CNGE_2024_M3_Secc1!Q231="",1,0))</f>
        <v>#NAME?</v>
      </c>
      <c r="BE564" s="202" t="e" cm="1">
        <f t="array" ref="BE564">IF(CNGE_2024_M3_Secc1!$AO$111=CNGE_2024_M3_Secc1!$AQ$111,O,IF(CNGE_2024_M3_Secc1!R231="",1,0))</f>
        <v>#NAME?</v>
      </c>
      <c r="BF564" s="202" t="e" cm="1">
        <f t="array" ref="BF564">IF(CNGE_2024_M3_Secc1!$AO$111=CNGE_2024_M3_Secc1!$AQ$111,O,IF(CNGE_2024_M3_Secc1!S231="",1,0))</f>
        <v>#NAME?</v>
      </c>
      <c r="BG564" s="202" t="e" cm="1">
        <f t="array" ref="BG564">IF(CNGE_2024_M3_Secc1!$AO$111=CNGE_2024_M3_Secc1!$AQ$111,O,IF(CNGE_2024_M3_Secc1!T231="",1,0))</f>
        <v>#NAME?</v>
      </c>
      <c r="BH564" s="202" t="e" cm="1">
        <f t="array" ref="BH564">IF(CNGE_2024_M3_Secc1!$AO$111=CNGE_2024_M3_Secc1!$AQ$111,O,IF(CNGE_2024_M3_Secc1!U231="",1,0))</f>
        <v>#NAME?</v>
      </c>
      <c r="BI564" s="202" t="e" cm="1">
        <f t="array" ref="BI564">IF(CNGE_2024_M3_Secc1!$AO$111=CNGE_2024_M3_Secc1!$AQ$111,O,IF(CNGE_2024_M3_Secc1!V231="",1,0))</f>
        <v>#NAME?</v>
      </c>
      <c r="BJ564" s="202" t="e" cm="1">
        <f t="array" ref="BJ564">IF(CNGE_2024_M3_Secc1!$AO$111=CNGE_2024_M3_Secc1!$AQ$111,O,IF(CNGE_2024_M3_Secc1!W231="",1,0))</f>
        <v>#NAME?</v>
      </c>
      <c r="BK564" s="202" t="e" cm="1">
        <f t="array" ref="BK564">IF(CNGE_2024_M3_Secc1!$AO$111=CNGE_2024_M3_Secc1!$AQ$111,O,IF(CNGE_2024_M3_Secc1!X231="",1,0))</f>
        <v>#NAME?</v>
      </c>
      <c r="BL564" s="202" t="e" cm="1">
        <f t="array" ref="BL564">IF(CNGE_2024_M3_Secc1!$AO$111=CNGE_2024_M3_Secc1!$AQ$111,O,IF(CNGE_2024_M3_Secc1!Y231="",1,0))</f>
        <v>#NAME?</v>
      </c>
      <c r="BM564" s="202" t="e" cm="1">
        <f t="array" ref="BM564">IF(CNGE_2024_M3_Secc1!$AO$111=CNGE_2024_M3_Secc1!$AQ$111,O,IF(CNGE_2024_M3_Secc1!Z231="",1,0))</f>
        <v>#NAME?</v>
      </c>
      <c r="BN564" s="202" t="e" cm="1">
        <f t="array" ref="BN564">IF(CNGE_2024_M3_Secc1!$AO$111=CNGE_2024_M3_Secc1!$AQ$111,O,IF(CNGE_2024_M3_Secc1!AA231="",1,0))</f>
        <v>#NAME?</v>
      </c>
      <c r="BO564" s="202" t="e" cm="1">
        <f t="array" ref="BO564">IF(CNGE_2024_M3_Secc1!$AO$111=CNGE_2024_M3_Secc1!$AQ$111,O,IF(CNGE_2024_M3_Secc1!AB231="",1,0))</f>
        <v>#NAME?</v>
      </c>
      <c r="BP564" s="202" t="e" cm="1">
        <f t="array" ref="BP564">IF(CNGE_2024_M3_Secc1!$AO$111=CNGE_2024_M3_Secc1!$AQ$111,O,IF(CNGE_2024_M3_Secc1!AC231="",1,0))</f>
        <v>#NAME?</v>
      </c>
      <c r="BQ564" s="202" t="e" cm="1">
        <f t="array" ref="BQ564">IF(CNGE_2024_M3_Secc1!$AO$111=CNGE_2024_M3_Secc1!$AQ$111,O,IF(CNGE_2024_M3_Secc1!AD231="",1,0))</f>
        <v>#NAME?</v>
      </c>
      <c r="BZ564" s="202">
        <f>IF($AH$96=$AJ$96,0,
IF(OR(AND($BS$116="NS",I564&lt;&gt;"NA",OR(I564="NS",I564=0)),AND($BS$116="NA",I564&lt;&gt;"NS",OR(I564="NA",I564=0))),0,
IF(OR(AND($BS$116&lt;&gt;"NS",$BS$116&lt;&gt;"NA",I564&lt;&gt;"NS",I564&lt;&gt;"NA",I564&gt;$BS$116),
AND(I564&gt;0,OR($BS$116="NS",$BS$116="NA")),
AND($BS$116&lt;&gt;"NS",$BS$116&lt;&gt;"NA",$BS$116&gt;=0,I564="NA"),
AND($BS$116&lt;&gt;"NS",$BS$116&lt;&gt;"NA",$BS$116=0,I564="NS")),1,0)))</f>
        <v>0</v>
      </c>
      <c r="CA564" s="202">
        <f t="shared" ref="CA564" si="2114">IF($AH$96=$AJ$96,0,
IF(OR(AND($BS$116="NS",J564&lt;&gt;"NA",OR(J564="NS",J564=0)),AND($BS$116="NA",J564&lt;&gt;"NS",OR(J564="NA",J564=0))),0,
IF(OR(AND($BS$116&lt;&gt;"NS",$BS$116&lt;&gt;"NA",J564&lt;&gt;"NS",J564&lt;&gt;"NA",J564&gt;$BS$116),
AND(J564&gt;0,OR($BS$116="NS",$BS$116="NA")),
AND($BS$116&lt;&gt;"NS",$BS$116&lt;&gt;"NA",$BS$116&gt;=0,J564="NA"),
AND($BS$116&lt;&gt;"NS",$BS$116&lt;&gt;"NA",$BS$116=0,J564="NS")),1,0)))</f>
        <v>0</v>
      </c>
      <c r="CB564" s="202">
        <f t="shared" ref="CB564" si="2115">IF($AH$96=$AJ$96,0,
IF(OR(AND($BS$116="NS",K564&lt;&gt;"NA",OR(K564="NS",K564=0)),AND($BS$116="NA",K564&lt;&gt;"NS",OR(K564="NA",K564=0))),0,
IF(OR(AND($BS$116&lt;&gt;"NS",$BS$116&lt;&gt;"NA",K564&lt;&gt;"NS",K564&lt;&gt;"NA",K564&gt;$BS$116),
AND(K564&gt;0,OR($BS$116="NS",$BS$116="NA")),
AND($BS$116&lt;&gt;"NS",$BS$116&lt;&gt;"NA",$BS$116&gt;=0,K564="NA"),
AND($BS$116&lt;&gt;"NS",$BS$116&lt;&gt;"NA",$BS$116=0,K564="NS")),1,0)))</f>
        <v>0</v>
      </c>
      <c r="CC564" s="202">
        <f t="shared" ref="CC564" si="2116">IF($AH$96=$AJ$96,0,
IF(OR(AND($BS$116="NS",L564&lt;&gt;"NA",OR(L564="NS",L564=0)),AND($BS$116="NA",L564&lt;&gt;"NS",OR(L564="NA",L564=0))),0,
IF(OR(AND($BS$116&lt;&gt;"NS",$BS$116&lt;&gt;"NA",L564&lt;&gt;"NS",L564&lt;&gt;"NA",L564&gt;$BS$116),
AND(L564&gt;0,OR($BS$116="NS",$BS$116="NA")),
AND($BS$116&lt;&gt;"NS",$BS$116&lt;&gt;"NA",$BS$116&gt;=0,L564="NA"),
AND($BS$116&lt;&gt;"NS",$BS$116&lt;&gt;"NA",$BS$116=0,L564="NS")),1,0)))</f>
        <v>0</v>
      </c>
      <c r="CD564" s="202">
        <f t="shared" ref="CD564" si="2117">IF($AH$96=$AJ$96,0,
IF(OR(AND($BS$116="NS",M564&lt;&gt;"NA",OR(M564="NS",M564=0)),AND($BS$116="NA",M564&lt;&gt;"NS",OR(M564="NA",M564=0))),0,
IF(OR(AND($BS$116&lt;&gt;"NS",$BS$116&lt;&gt;"NA",M564&lt;&gt;"NS",M564&lt;&gt;"NA",M564&gt;$BS$116),
AND(M564&gt;0,OR($BS$116="NS",$BS$116="NA")),
AND($BS$116&lt;&gt;"NS",$BS$116&lt;&gt;"NA",$BS$116&gt;=0,M564="NA"),
AND($BS$116&lt;&gt;"NS",$BS$116&lt;&gt;"NA",$BS$116=0,M564="NS")),1,0)))</f>
        <v>0</v>
      </c>
      <c r="CE564" s="202">
        <f t="shared" ref="CE564" si="2118">IF($AH$96=$AJ$96,0,
IF(OR(AND($BS$116="NS",N564&lt;&gt;"NA",OR(N564="NS",N564=0)),AND($BS$116="NA",N564&lt;&gt;"NS",OR(N564="NA",N564=0))),0,
IF(OR(AND($BS$116&lt;&gt;"NS",$BS$116&lt;&gt;"NA",N564&lt;&gt;"NS",N564&lt;&gt;"NA",N564&gt;$BS$116),
AND(N564&gt;0,OR($BS$116="NS",$BS$116="NA")),
AND($BS$116&lt;&gt;"NS",$BS$116&lt;&gt;"NA",$BS$116&gt;=0,N564="NA"),
AND($BS$116&lt;&gt;"NS",$BS$116&lt;&gt;"NA",$BS$116=0,N564="NS")),1,0)))</f>
        <v>0</v>
      </c>
      <c r="CF564" s="202">
        <f t="shared" ref="CF564" si="2119">IF($AH$96=$AJ$96,0,
IF(OR(AND($BS$116="NS",O564&lt;&gt;"NA",OR(O564="NS",O564=0)),AND($BS$116="NA",O564&lt;&gt;"NS",OR(O564="NA",O564=0))),0,
IF(OR(AND($BS$116&lt;&gt;"NS",$BS$116&lt;&gt;"NA",O564&lt;&gt;"NS",O564&lt;&gt;"NA",O564&gt;$BS$116),
AND(O564&gt;0,OR($BS$116="NS",$BS$116="NA")),
AND($BS$116&lt;&gt;"NS",$BS$116&lt;&gt;"NA",$BS$116&gt;=0,O564="NA"),
AND($BS$116&lt;&gt;"NS",$BS$116&lt;&gt;"NA",$BS$116=0,O564="NS")),1,0)))</f>
        <v>0</v>
      </c>
      <c r="CG564" s="202">
        <f t="shared" ref="CG564" si="2120">IF($AH$96=$AJ$96,0,
IF(OR(AND($BS$116="NS",P564&lt;&gt;"NA",OR(P564="NS",P564=0)),AND($BS$116="NA",P564&lt;&gt;"NS",OR(P564="NA",P564=0))),0,
IF(OR(AND($BS$116&lt;&gt;"NS",$BS$116&lt;&gt;"NA",P564&lt;&gt;"NS",P564&lt;&gt;"NA",P564&gt;$BS$116),
AND(P564&gt;0,OR($BS$116="NS",$BS$116="NA")),
AND($BS$116&lt;&gt;"NS",$BS$116&lt;&gt;"NA",$BS$116&gt;=0,P564="NA"),
AND($BS$116&lt;&gt;"NS",$BS$116&lt;&gt;"NA",$BS$116=0,P564="NS")),1,0)))</f>
        <v>0</v>
      </c>
      <c r="CH564" s="202">
        <f t="shared" ref="CH564" si="2121">IF($AH$96=$AJ$96,0,
IF(OR(AND($BS$116="NS",Q564&lt;&gt;"NA",OR(Q564="NS",Q564=0)),AND($BS$116="NA",Q564&lt;&gt;"NS",OR(Q564="NA",Q564=0))),0,
IF(OR(AND($BS$116&lt;&gt;"NS",$BS$116&lt;&gt;"NA",Q564&lt;&gt;"NS",Q564&lt;&gt;"NA",Q564&gt;$BS$116),
AND(Q564&gt;0,OR($BS$116="NS",$BS$116="NA")),
AND($BS$116&lt;&gt;"NS",$BS$116&lt;&gt;"NA",$BS$116&gt;=0,Q564="NA"),
AND($BS$116&lt;&gt;"NS",$BS$116&lt;&gt;"NA",$BS$116=0,Q564="NS")),1,0)))</f>
        <v>0</v>
      </c>
      <c r="CI564" s="202">
        <f t="shared" ref="CI564" si="2122">IF($AH$96=$AJ$96,0,
IF(OR(AND($BS$116="NS",R564&lt;&gt;"NA",OR(R564="NS",R564=0)),AND($BS$116="NA",R564&lt;&gt;"NS",OR(R564="NA",R564=0))),0,
IF(OR(AND($BS$116&lt;&gt;"NS",$BS$116&lt;&gt;"NA",R564&lt;&gt;"NS",R564&lt;&gt;"NA",R564&gt;$BS$116),
AND(R564&gt;0,OR($BS$116="NS",$BS$116="NA")),
AND($BS$116&lt;&gt;"NS",$BS$116&lt;&gt;"NA",$BS$116&gt;=0,R564="NA"),
AND($BS$116&lt;&gt;"NS",$BS$116&lt;&gt;"NA",$BS$116=0,R564="NS")),1,0)))</f>
        <v>0</v>
      </c>
      <c r="CJ564" s="202">
        <f t="shared" ref="CJ564" si="2123">IF($AH$96=$AJ$96,0,
IF(OR(AND($BS$116="NS",S564&lt;&gt;"NA",OR(S564="NS",S564=0)),AND($BS$116="NA",S564&lt;&gt;"NS",OR(S564="NA",S564=0))),0,
IF(OR(AND($BS$116&lt;&gt;"NS",$BS$116&lt;&gt;"NA",S564&lt;&gt;"NS",S564&lt;&gt;"NA",S564&gt;$BS$116),
AND(S564&gt;0,OR($BS$116="NS",$BS$116="NA")),
AND($BS$116&lt;&gt;"NS",$BS$116&lt;&gt;"NA",$BS$116&gt;=0,S564="NA"),
AND($BS$116&lt;&gt;"NS",$BS$116&lt;&gt;"NA",$BS$116=0,S564="NS")),1,0)))</f>
        <v>0</v>
      </c>
      <c r="CK564" s="202">
        <f t="shared" ref="CK564" si="2124">IF($AH$96=$AJ$96,0,
IF(OR(AND($BS$116="NS",T564&lt;&gt;"NA",OR(T564="NS",T564=0)),AND($BS$116="NA",T564&lt;&gt;"NS",OR(T564="NA",T564=0))),0,
IF(OR(AND($BS$116&lt;&gt;"NS",$BS$116&lt;&gt;"NA",T564&lt;&gt;"NS",T564&lt;&gt;"NA",T564&gt;$BS$116),
AND(T564&gt;0,OR($BS$116="NS",$BS$116="NA")),
AND($BS$116&lt;&gt;"NS",$BS$116&lt;&gt;"NA",$BS$116&gt;=0,T564="NA"),
AND($BS$116&lt;&gt;"NS",$BS$116&lt;&gt;"NA",$BS$116=0,T564="NS")),1,0)))</f>
        <v>0</v>
      </c>
      <c r="CL564" s="202">
        <f t="shared" ref="CL564" si="2125">IF($AH$96=$AJ$96,0,
IF(OR(AND($BS$116="NS",U564&lt;&gt;"NA",OR(U564="NS",U564=0)),AND($BS$116="NA",U564&lt;&gt;"NS",OR(U564="NA",U564=0))),0,
IF(OR(AND($BS$116&lt;&gt;"NS",$BS$116&lt;&gt;"NA",U564&lt;&gt;"NS",U564&lt;&gt;"NA",U564&gt;$BS$116),
AND(U564&gt;0,OR($BS$116="NS",$BS$116="NA")),
AND($BS$116&lt;&gt;"NS",$BS$116&lt;&gt;"NA",$BS$116&gt;=0,U564="NA"),
AND($BS$116&lt;&gt;"NS",$BS$116&lt;&gt;"NA",$BS$116=0,U564="NS")),1,0)))</f>
        <v>0</v>
      </c>
      <c r="CM564" s="202">
        <f t="shared" ref="CM564" si="2126">IF($AH$96=$AJ$96,0,
IF(OR(AND($BS$116="NS",V564&lt;&gt;"NA",OR(V564="NS",V564=0)),AND($BS$116="NA",V564&lt;&gt;"NS",OR(V564="NA",V564=0))),0,
IF(OR(AND($BS$116&lt;&gt;"NS",$BS$116&lt;&gt;"NA",V564&lt;&gt;"NS",V564&lt;&gt;"NA",V564&gt;$BS$116),
AND(V564&gt;0,OR($BS$116="NS",$BS$116="NA")),
AND($BS$116&lt;&gt;"NS",$BS$116&lt;&gt;"NA",$BS$116&gt;=0,V564="NA"),
AND($BS$116&lt;&gt;"NS",$BS$116&lt;&gt;"NA",$BS$116=0,V564="NS")),1,0)))</f>
        <v>0</v>
      </c>
      <c r="CN564" s="202">
        <f t="shared" ref="CN564" si="2127">IF($AH$96=$AJ$96,0,
IF(OR(AND($BS$116="NS",W564&lt;&gt;"NA",OR(W564="NS",W564=0)),AND($BS$116="NA",W564&lt;&gt;"NS",OR(W564="NA",W564=0))),0,
IF(OR(AND($BS$116&lt;&gt;"NS",$BS$116&lt;&gt;"NA",W564&lt;&gt;"NS",W564&lt;&gt;"NA",W564&gt;$BS$116),
AND(W564&gt;0,OR($BS$116="NS",$BS$116="NA")),
AND($BS$116&lt;&gt;"NS",$BS$116&lt;&gt;"NA",$BS$116&gt;=0,W564="NA"),
AND($BS$116&lt;&gt;"NS",$BS$116&lt;&gt;"NA",$BS$116=0,W564="NS")),1,0)))</f>
        <v>0</v>
      </c>
      <c r="CO564" s="202">
        <f t="shared" ref="CO564" si="2128">IF($AH$96=$AJ$96,0,
IF(OR(AND($BS$116="NS",X564&lt;&gt;"NA",OR(X564="NS",X564=0)),AND($BS$116="NA",X564&lt;&gt;"NS",OR(X564="NA",X564=0))),0,
IF(OR(AND($BS$116&lt;&gt;"NS",$BS$116&lt;&gt;"NA",X564&lt;&gt;"NS",X564&lt;&gt;"NA",X564&gt;$BS$116),
AND(X564&gt;0,OR($BS$116="NS",$BS$116="NA")),
AND($BS$116&lt;&gt;"NS",$BS$116&lt;&gt;"NA",$BS$116&gt;=0,X564="NA"),
AND($BS$116&lt;&gt;"NS",$BS$116&lt;&gt;"NA",$BS$116=0,X564="NS")),1,0)))</f>
        <v>0</v>
      </c>
      <c r="CP564" s="202">
        <f t="shared" ref="CP564" si="2129">IF($AH$96=$AJ$96,0,
IF(OR(AND($BS$116="NS",Y564&lt;&gt;"NA",OR(Y564="NS",Y564=0)),AND($BS$116="NA",Y564&lt;&gt;"NS",OR(Y564="NA",Y564=0))),0,
IF(OR(AND($BS$116&lt;&gt;"NS",$BS$116&lt;&gt;"NA",Y564&lt;&gt;"NS",Y564&lt;&gt;"NA",Y564&gt;$BS$116),
AND(Y564&gt;0,OR($BS$116="NS",$BS$116="NA")),
AND($BS$116&lt;&gt;"NS",$BS$116&lt;&gt;"NA",$BS$116&gt;=0,Y564="NA"),
AND($BS$116&lt;&gt;"NS",$BS$116&lt;&gt;"NA",$BS$116=0,Y564="NS")),1,0)))</f>
        <v>0</v>
      </c>
      <c r="CQ564" s="202">
        <f t="shared" ref="CQ564" si="2130">IF($AH$96=$AJ$96,0,
IF(OR(AND($BS$116="NS",Z564&lt;&gt;"NA",OR(Z564="NS",Z564=0)),AND($BS$116="NA",Z564&lt;&gt;"NS",OR(Z564="NA",Z564=0))),0,
IF(OR(AND($BS$116&lt;&gt;"NS",$BS$116&lt;&gt;"NA",Z564&lt;&gt;"NS",Z564&lt;&gt;"NA",Z564&gt;$BS$116),
AND(Z564&gt;0,OR($BS$116="NS",$BS$116="NA")),
AND($BS$116&lt;&gt;"NS",$BS$116&lt;&gt;"NA",$BS$116&gt;=0,Z564="NA"),
AND($BS$116&lt;&gt;"NS",$BS$116&lt;&gt;"NA",$BS$116=0,Z564="NS")),1,0)))</f>
        <v>0</v>
      </c>
      <c r="CR564" s="202">
        <f t="shared" ref="CR564" si="2131">IF($AH$96=$AJ$96,0,
IF(OR(AND($BS$116="NS",AA564&lt;&gt;"NA",OR(AA564="NS",AA564=0)),AND($BS$116="NA",AA564&lt;&gt;"NS",OR(AA564="NA",AA564=0))),0,
IF(OR(AND($BS$116&lt;&gt;"NS",$BS$116&lt;&gt;"NA",AA564&lt;&gt;"NS",AA564&lt;&gt;"NA",AA564&gt;$BS$116),
AND(AA564&gt;0,OR($BS$116="NS",$BS$116="NA")),
AND($BS$116&lt;&gt;"NS",$BS$116&lt;&gt;"NA",$BS$116&gt;=0,AA564="NA"),
AND($BS$116&lt;&gt;"NS",$BS$116&lt;&gt;"NA",$BS$116=0,AA564="NS")),1,0)))</f>
        <v>0</v>
      </c>
      <c r="CS564" s="202">
        <f t="shared" ref="CS564" si="2132">IF($AH$96=$AJ$96,0,
IF(OR(AND($BS$116="NS",AB564&lt;&gt;"NA",OR(AB564="NS",AB564=0)),AND($BS$116="NA",AB564&lt;&gt;"NS",OR(AB564="NA",AB564=0))),0,
IF(OR(AND($BS$116&lt;&gt;"NS",$BS$116&lt;&gt;"NA",AB564&lt;&gt;"NS",AB564&lt;&gt;"NA",AB564&gt;$BS$116),
AND(AB564&gt;0,OR($BS$116="NS",$BS$116="NA")),
AND($BS$116&lt;&gt;"NS",$BS$116&lt;&gt;"NA",$BS$116&gt;=0,AB564="NA"),
AND($BS$116&lt;&gt;"NS",$BS$116&lt;&gt;"NA",$BS$116=0,AB564="NS")),1,0)))</f>
        <v>0</v>
      </c>
      <c r="CT564" s="202">
        <f t="shared" ref="CT564" si="2133">IF($AH$96=$AJ$96,0,
IF(OR(AND($BS$116="NS",AC564&lt;&gt;"NA",OR(AC564="NS",AC564=0)),AND($BS$116="NA",AC564&lt;&gt;"NS",OR(AC564="NA",AC564=0))),0,
IF(OR(AND($BS$116&lt;&gt;"NS",$BS$116&lt;&gt;"NA",AC564&lt;&gt;"NS",AC564&lt;&gt;"NA",AC564&gt;$BS$116),
AND(AC564&gt;0,OR($BS$116="NS",$BS$116="NA")),
AND($BS$116&lt;&gt;"NS",$BS$116&lt;&gt;"NA",$BS$116&gt;=0,AC564="NA"),
AND($BS$116&lt;&gt;"NS",$BS$116&lt;&gt;"NA",$BS$116=0,AC564="NS")),1,0)))</f>
        <v>0</v>
      </c>
      <c r="CU564" s="202">
        <f t="shared" ref="CU564" si="2134">IF($AH$96=$AJ$96,0,
IF(OR(AND($BS$116="NS",AD564&lt;&gt;"NA",OR(AD564="NS",AD564=0)),AND($BS$116="NA",AD564&lt;&gt;"NS",OR(AD564="NA",AD564=0))),0,
IF(OR(AND($BS$116&lt;&gt;"NS",$BS$116&lt;&gt;"NA",AD564&lt;&gt;"NS",AD564&lt;&gt;"NA",AD564&gt;$BS$116),
AND(AD564&gt;0,OR($BS$116="NS",$BS$116="NA")),
AND($BS$116&lt;&gt;"NS",$BS$116&lt;&gt;"NA",$BS$116&gt;=0,AD564="NA"),
AND($BS$116&lt;&gt;"NS",$BS$116&lt;&gt;"NA",$BS$116=0,AD564="NS")),1,0)))</f>
        <v>0</v>
      </c>
      <c r="CY564" s="563">
        <f t="shared" si="1903"/>
        <v>0</v>
      </c>
      <c r="CZ564" s="563"/>
    </row>
    <row r="565" spans="1:104" s="211" customFormat="1" ht="15" customHeight="1">
      <c r="A565" s="18"/>
      <c r="B565" s="51"/>
      <c r="C565" s="48" t="s">
        <v>5012</v>
      </c>
      <c r="D565" s="580" t="str">
        <f>IF(CNGE_2024_M3_Secc1!D64="","",CNGE_2024_M3_Secc1!D64)</f>
        <v/>
      </c>
      <c r="E565" s="580"/>
      <c r="F565" s="580"/>
      <c r="G565" s="580"/>
      <c r="H565" s="580"/>
      <c r="I565" s="103"/>
      <c r="J565" s="103"/>
      <c r="K565" s="103"/>
      <c r="L565" s="103"/>
      <c r="M565" s="103"/>
      <c r="N565" s="103"/>
      <c r="O565" s="103"/>
      <c r="P565" s="103"/>
      <c r="Q565" s="103"/>
      <c r="R565" s="103"/>
      <c r="S565" s="103"/>
      <c r="T565" s="103"/>
      <c r="U565" s="103"/>
      <c r="V565" s="103"/>
      <c r="W565" s="103"/>
      <c r="X565" s="103"/>
      <c r="Y565" s="103"/>
      <c r="Z565" s="103"/>
      <c r="AA565" s="103"/>
      <c r="AB565" s="103"/>
      <c r="AC565" s="103"/>
      <c r="AD565" s="103"/>
      <c r="AE565" s="213"/>
      <c r="AF565" s="210"/>
      <c r="AV565" s="202" t="e" cm="1">
        <f t="array" ref="AV565">IF(CNGE_2024_M3_Secc1!$AO$111=CNGE_2024_M3_Secc1!$AQ$111,O,IF(CNGE_2024_M3_Secc1!I232="",1,0))</f>
        <v>#NAME?</v>
      </c>
      <c r="AW565" s="202" t="e" cm="1">
        <f t="array" ref="AW565">IF(CNGE_2024_M3_Secc1!$AO$111=CNGE_2024_M3_Secc1!$AQ$111,O,IF(CNGE_2024_M3_Secc1!J232="",1,0))</f>
        <v>#NAME?</v>
      </c>
      <c r="AX565" s="202" t="e" cm="1">
        <f t="array" ref="AX565">IF(CNGE_2024_M3_Secc1!$AO$111=CNGE_2024_M3_Secc1!$AQ$111,O,IF(CNGE_2024_M3_Secc1!K232="",1,0))</f>
        <v>#NAME?</v>
      </c>
      <c r="AY565" s="202" t="e" cm="1">
        <f t="array" ref="AY565">IF(CNGE_2024_M3_Secc1!$AO$111=CNGE_2024_M3_Secc1!$AQ$111,O,IF(CNGE_2024_M3_Secc1!L232="",1,0))</f>
        <v>#NAME?</v>
      </c>
      <c r="AZ565" s="202" t="e" cm="1">
        <f t="array" ref="AZ565">IF(CNGE_2024_M3_Secc1!$AO$111=CNGE_2024_M3_Secc1!$AQ$111,O,IF(CNGE_2024_M3_Secc1!M232="",1,0))</f>
        <v>#NAME?</v>
      </c>
      <c r="BA565" s="202" t="e" cm="1">
        <f t="array" ref="BA565">IF(CNGE_2024_M3_Secc1!$AO$111=CNGE_2024_M3_Secc1!$AQ$111,O,IF(CNGE_2024_M3_Secc1!N232="",1,0))</f>
        <v>#NAME?</v>
      </c>
      <c r="BB565" s="202" t="e" cm="1">
        <f t="array" ref="BB565">IF(CNGE_2024_M3_Secc1!$AO$111=CNGE_2024_M3_Secc1!$AQ$111,O,IF(CNGE_2024_M3_Secc1!O232="",1,0))</f>
        <v>#NAME?</v>
      </c>
      <c r="BC565" s="202" t="e" cm="1">
        <f t="array" ref="BC565">IF(CNGE_2024_M3_Secc1!$AO$111=CNGE_2024_M3_Secc1!$AQ$111,O,IF(CNGE_2024_M3_Secc1!P232="",1,0))</f>
        <v>#NAME?</v>
      </c>
      <c r="BD565" s="202" t="e" cm="1">
        <f t="array" ref="BD565">IF(CNGE_2024_M3_Secc1!$AO$111=CNGE_2024_M3_Secc1!$AQ$111,O,IF(CNGE_2024_M3_Secc1!Q232="",1,0))</f>
        <v>#NAME?</v>
      </c>
      <c r="BE565" s="202" t="e" cm="1">
        <f t="array" ref="BE565">IF(CNGE_2024_M3_Secc1!$AO$111=CNGE_2024_M3_Secc1!$AQ$111,O,IF(CNGE_2024_M3_Secc1!R232="",1,0))</f>
        <v>#NAME?</v>
      </c>
      <c r="BF565" s="202" t="e" cm="1">
        <f t="array" ref="BF565">IF(CNGE_2024_M3_Secc1!$AO$111=CNGE_2024_M3_Secc1!$AQ$111,O,IF(CNGE_2024_M3_Secc1!S232="",1,0))</f>
        <v>#NAME?</v>
      </c>
      <c r="BG565" s="202" t="e" cm="1">
        <f t="array" ref="BG565">IF(CNGE_2024_M3_Secc1!$AO$111=CNGE_2024_M3_Secc1!$AQ$111,O,IF(CNGE_2024_M3_Secc1!T232="",1,0))</f>
        <v>#NAME?</v>
      </c>
      <c r="BH565" s="202" t="e" cm="1">
        <f t="array" ref="BH565">IF(CNGE_2024_M3_Secc1!$AO$111=CNGE_2024_M3_Secc1!$AQ$111,O,IF(CNGE_2024_M3_Secc1!U232="",1,0))</f>
        <v>#NAME?</v>
      </c>
      <c r="BI565" s="202" t="e" cm="1">
        <f t="array" ref="BI565">IF(CNGE_2024_M3_Secc1!$AO$111=CNGE_2024_M3_Secc1!$AQ$111,O,IF(CNGE_2024_M3_Secc1!V232="",1,0))</f>
        <v>#NAME?</v>
      </c>
      <c r="BJ565" s="202" t="e" cm="1">
        <f t="array" ref="BJ565">IF(CNGE_2024_M3_Secc1!$AO$111=CNGE_2024_M3_Secc1!$AQ$111,O,IF(CNGE_2024_M3_Secc1!W232="",1,0))</f>
        <v>#NAME?</v>
      </c>
      <c r="BK565" s="202" t="e" cm="1">
        <f t="array" ref="BK565">IF(CNGE_2024_M3_Secc1!$AO$111=CNGE_2024_M3_Secc1!$AQ$111,O,IF(CNGE_2024_M3_Secc1!X232="",1,0))</f>
        <v>#NAME?</v>
      </c>
      <c r="BL565" s="202" t="e" cm="1">
        <f t="array" ref="BL565">IF(CNGE_2024_M3_Secc1!$AO$111=CNGE_2024_M3_Secc1!$AQ$111,O,IF(CNGE_2024_M3_Secc1!Y232="",1,0))</f>
        <v>#NAME?</v>
      </c>
      <c r="BM565" s="202" t="e" cm="1">
        <f t="array" ref="BM565">IF(CNGE_2024_M3_Secc1!$AO$111=CNGE_2024_M3_Secc1!$AQ$111,O,IF(CNGE_2024_M3_Secc1!Z232="",1,0))</f>
        <v>#NAME?</v>
      </c>
      <c r="BN565" s="202" t="e" cm="1">
        <f t="array" ref="BN565">IF(CNGE_2024_M3_Secc1!$AO$111=CNGE_2024_M3_Secc1!$AQ$111,O,IF(CNGE_2024_M3_Secc1!AA232="",1,0))</f>
        <v>#NAME?</v>
      </c>
      <c r="BO565" s="202" t="e" cm="1">
        <f t="array" ref="BO565">IF(CNGE_2024_M3_Secc1!$AO$111=CNGE_2024_M3_Secc1!$AQ$111,O,IF(CNGE_2024_M3_Secc1!AB232="",1,0))</f>
        <v>#NAME?</v>
      </c>
      <c r="BP565" s="202" t="e" cm="1">
        <f t="array" ref="BP565">IF(CNGE_2024_M3_Secc1!$AO$111=CNGE_2024_M3_Secc1!$AQ$111,O,IF(CNGE_2024_M3_Secc1!AC232="",1,0))</f>
        <v>#NAME?</v>
      </c>
      <c r="BQ565" s="202" t="e" cm="1">
        <f t="array" ref="BQ565">IF(CNGE_2024_M3_Secc1!$AO$111=CNGE_2024_M3_Secc1!$AQ$111,O,IF(CNGE_2024_M3_Secc1!AD232="",1,0))</f>
        <v>#NAME?</v>
      </c>
      <c r="BZ565" s="202">
        <f>IF($AH$96=$AJ$96,0,
IF(OR(AND($BS$117="NS",I565&lt;&gt;"NA",OR(I565="NS",I565=0)),AND($BS$117="NA",I565&lt;&gt;"NS",OR(I565="NA",I565=0))),0,
IF(OR(AND($BS$117&lt;&gt;"NS",$BS$117&lt;&gt;"NA",I565&lt;&gt;"NS",I565&lt;&gt;"NA",I565&gt;$BS$117),
AND(I565&gt;0,OR($BS$117="NS",$BS$117="NA")),
AND($BS$117&lt;&gt;"NS",$BS$117&lt;&gt;"NA",$BS$117&gt;=0,I565="NA"),
AND($BS$117&lt;&gt;"NS",$BS$117&lt;&gt;"NA",$BS$117=0,I565="NS")),1,0)))</f>
        <v>0</v>
      </c>
      <c r="CA565" s="202">
        <f t="shared" ref="CA565" si="2135">IF($AH$96=$AJ$96,0,
IF(OR(AND($BS$117="NS",J565&lt;&gt;"NA",OR(J565="NS",J565=0)),AND($BS$117="NA",J565&lt;&gt;"NS",OR(J565="NA",J565=0))),0,
IF(OR(AND($BS$117&lt;&gt;"NS",$BS$117&lt;&gt;"NA",J565&lt;&gt;"NS",J565&lt;&gt;"NA",J565&gt;$BS$117),
AND(J565&gt;0,OR($BS$117="NS",$BS$117="NA")),
AND($BS$117&lt;&gt;"NS",$BS$117&lt;&gt;"NA",$BS$117&gt;=0,J565="NA"),
AND($BS$117&lt;&gt;"NS",$BS$117&lt;&gt;"NA",$BS$117=0,J565="NS")),1,0)))</f>
        <v>0</v>
      </c>
      <c r="CB565" s="202">
        <f t="shared" ref="CB565" si="2136">IF($AH$96=$AJ$96,0,
IF(OR(AND($BS$117="NS",K565&lt;&gt;"NA",OR(K565="NS",K565=0)),AND($BS$117="NA",K565&lt;&gt;"NS",OR(K565="NA",K565=0))),0,
IF(OR(AND($BS$117&lt;&gt;"NS",$BS$117&lt;&gt;"NA",K565&lt;&gt;"NS",K565&lt;&gt;"NA",K565&gt;$BS$117),
AND(K565&gt;0,OR($BS$117="NS",$BS$117="NA")),
AND($BS$117&lt;&gt;"NS",$BS$117&lt;&gt;"NA",$BS$117&gt;=0,K565="NA"),
AND($BS$117&lt;&gt;"NS",$BS$117&lt;&gt;"NA",$BS$117=0,K565="NS")),1,0)))</f>
        <v>0</v>
      </c>
      <c r="CC565" s="202">
        <f t="shared" ref="CC565" si="2137">IF($AH$96=$AJ$96,0,
IF(OR(AND($BS$117="NS",L565&lt;&gt;"NA",OR(L565="NS",L565=0)),AND($BS$117="NA",L565&lt;&gt;"NS",OR(L565="NA",L565=0))),0,
IF(OR(AND($BS$117&lt;&gt;"NS",$BS$117&lt;&gt;"NA",L565&lt;&gt;"NS",L565&lt;&gt;"NA",L565&gt;$BS$117),
AND(L565&gt;0,OR($BS$117="NS",$BS$117="NA")),
AND($BS$117&lt;&gt;"NS",$BS$117&lt;&gt;"NA",$BS$117&gt;=0,L565="NA"),
AND($BS$117&lt;&gt;"NS",$BS$117&lt;&gt;"NA",$BS$117=0,L565="NS")),1,0)))</f>
        <v>0</v>
      </c>
      <c r="CD565" s="202">
        <f t="shared" ref="CD565" si="2138">IF($AH$96=$AJ$96,0,
IF(OR(AND($BS$117="NS",M565&lt;&gt;"NA",OR(M565="NS",M565=0)),AND($BS$117="NA",M565&lt;&gt;"NS",OR(M565="NA",M565=0))),0,
IF(OR(AND($BS$117&lt;&gt;"NS",$BS$117&lt;&gt;"NA",M565&lt;&gt;"NS",M565&lt;&gt;"NA",M565&gt;$BS$117),
AND(M565&gt;0,OR($BS$117="NS",$BS$117="NA")),
AND($BS$117&lt;&gt;"NS",$BS$117&lt;&gt;"NA",$BS$117&gt;=0,M565="NA"),
AND($BS$117&lt;&gt;"NS",$BS$117&lt;&gt;"NA",$BS$117=0,M565="NS")),1,0)))</f>
        <v>0</v>
      </c>
      <c r="CE565" s="202">
        <f t="shared" ref="CE565" si="2139">IF($AH$96=$AJ$96,0,
IF(OR(AND($BS$117="NS",N565&lt;&gt;"NA",OR(N565="NS",N565=0)),AND($BS$117="NA",N565&lt;&gt;"NS",OR(N565="NA",N565=0))),0,
IF(OR(AND($BS$117&lt;&gt;"NS",$BS$117&lt;&gt;"NA",N565&lt;&gt;"NS",N565&lt;&gt;"NA",N565&gt;$BS$117),
AND(N565&gt;0,OR($BS$117="NS",$BS$117="NA")),
AND($BS$117&lt;&gt;"NS",$BS$117&lt;&gt;"NA",$BS$117&gt;=0,N565="NA"),
AND($BS$117&lt;&gt;"NS",$BS$117&lt;&gt;"NA",$BS$117=0,N565="NS")),1,0)))</f>
        <v>0</v>
      </c>
      <c r="CF565" s="202">
        <f t="shared" ref="CF565" si="2140">IF($AH$96=$AJ$96,0,
IF(OR(AND($BS$117="NS",O565&lt;&gt;"NA",OR(O565="NS",O565=0)),AND($BS$117="NA",O565&lt;&gt;"NS",OR(O565="NA",O565=0))),0,
IF(OR(AND($BS$117&lt;&gt;"NS",$BS$117&lt;&gt;"NA",O565&lt;&gt;"NS",O565&lt;&gt;"NA",O565&gt;$BS$117),
AND(O565&gt;0,OR($BS$117="NS",$BS$117="NA")),
AND($BS$117&lt;&gt;"NS",$BS$117&lt;&gt;"NA",$BS$117&gt;=0,O565="NA"),
AND($BS$117&lt;&gt;"NS",$BS$117&lt;&gt;"NA",$BS$117=0,O565="NS")),1,0)))</f>
        <v>0</v>
      </c>
      <c r="CG565" s="202">
        <f t="shared" ref="CG565" si="2141">IF($AH$96=$AJ$96,0,
IF(OR(AND($BS$117="NS",P565&lt;&gt;"NA",OR(P565="NS",P565=0)),AND($BS$117="NA",P565&lt;&gt;"NS",OR(P565="NA",P565=0))),0,
IF(OR(AND($BS$117&lt;&gt;"NS",$BS$117&lt;&gt;"NA",P565&lt;&gt;"NS",P565&lt;&gt;"NA",P565&gt;$BS$117),
AND(P565&gt;0,OR($BS$117="NS",$BS$117="NA")),
AND($BS$117&lt;&gt;"NS",$BS$117&lt;&gt;"NA",$BS$117&gt;=0,P565="NA"),
AND($BS$117&lt;&gt;"NS",$BS$117&lt;&gt;"NA",$BS$117=0,P565="NS")),1,0)))</f>
        <v>0</v>
      </c>
      <c r="CH565" s="202">
        <f t="shared" ref="CH565" si="2142">IF($AH$96=$AJ$96,0,
IF(OR(AND($BS$117="NS",Q565&lt;&gt;"NA",OR(Q565="NS",Q565=0)),AND($BS$117="NA",Q565&lt;&gt;"NS",OR(Q565="NA",Q565=0))),0,
IF(OR(AND($BS$117&lt;&gt;"NS",$BS$117&lt;&gt;"NA",Q565&lt;&gt;"NS",Q565&lt;&gt;"NA",Q565&gt;$BS$117),
AND(Q565&gt;0,OR($BS$117="NS",$BS$117="NA")),
AND($BS$117&lt;&gt;"NS",$BS$117&lt;&gt;"NA",$BS$117&gt;=0,Q565="NA"),
AND($BS$117&lt;&gt;"NS",$BS$117&lt;&gt;"NA",$BS$117=0,Q565="NS")),1,0)))</f>
        <v>0</v>
      </c>
      <c r="CI565" s="202">
        <f t="shared" ref="CI565" si="2143">IF($AH$96=$AJ$96,0,
IF(OR(AND($BS$117="NS",R565&lt;&gt;"NA",OR(R565="NS",R565=0)),AND($BS$117="NA",R565&lt;&gt;"NS",OR(R565="NA",R565=0))),0,
IF(OR(AND($BS$117&lt;&gt;"NS",$BS$117&lt;&gt;"NA",R565&lt;&gt;"NS",R565&lt;&gt;"NA",R565&gt;$BS$117),
AND(R565&gt;0,OR($BS$117="NS",$BS$117="NA")),
AND($BS$117&lt;&gt;"NS",$BS$117&lt;&gt;"NA",$BS$117&gt;=0,R565="NA"),
AND($BS$117&lt;&gt;"NS",$BS$117&lt;&gt;"NA",$BS$117=0,R565="NS")),1,0)))</f>
        <v>0</v>
      </c>
      <c r="CJ565" s="202">
        <f t="shared" ref="CJ565" si="2144">IF($AH$96=$AJ$96,0,
IF(OR(AND($BS$117="NS",S565&lt;&gt;"NA",OR(S565="NS",S565=0)),AND($BS$117="NA",S565&lt;&gt;"NS",OR(S565="NA",S565=0))),0,
IF(OR(AND($BS$117&lt;&gt;"NS",$BS$117&lt;&gt;"NA",S565&lt;&gt;"NS",S565&lt;&gt;"NA",S565&gt;$BS$117),
AND(S565&gt;0,OR($BS$117="NS",$BS$117="NA")),
AND($BS$117&lt;&gt;"NS",$BS$117&lt;&gt;"NA",$BS$117&gt;=0,S565="NA"),
AND($BS$117&lt;&gt;"NS",$BS$117&lt;&gt;"NA",$BS$117=0,S565="NS")),1,0)))</f>
        <v>0</v>
      </c>
      <c r="CK565" s="202">
        <f t="shared" ref="CK565" si="2145">IF($AH$96=$AJ$96,0,
IF(OR(AND($BS$117="NS",T565&lt;&gt;"NA",OR(T565="NS",T565=0)),AND($BS$117="NA",T565&lt;&gt;"NS",OR(T565="NA",T565=0))),0,
IF(OR(AND($BS$117&lt;&gt;"NS",$BS$117&lt;&gt;"NA",T565&lt;&gt;"NS",T565&lt;&gt;"NA",T565&gt;$BS$117),
AND(T565&gt;0,OR($BS$117="NS",$BS$117="NA")),
AND($BS$117&lt;&gt;"NS",$BS$117&lt;&gt;"NA",$BS$117&gt;=0,T565="NA"),
AND($BS$117&lt;&gt;"NS",$BS$117&lt;&gt;"NA",$BS$117=0,T565="NS")),1,0)))</f>
        <v>0</v>
      </c>
      <c r="CL565" s="202">
        <f t="shared" ref="CL565" si="2146">IF($AH$96=$AJ$96,0,
IF(OR(AND($BS$117="NS",U565&lt;&gt;"NA",OR(U565="NS",U565=0)),AND($BS$117="NA",U565&lt;&gt;"NS",OR(U565="NA",U565=0))),0,
IF(OR(AND($BS$117&lt;&gt;"NS",$BS$117&lt;&gt;"NA",U565&lt;&gt;"NS",U565&lt;&gt;"NA",U565&gt;$BS$117),
AND(U565&gt;0,OR($BS$117="NS",$BS$117="NA")),
AND($BS$117&lt;&gt;"NS",$BS$117&lt;&gt;"NA",$BS$117&gt;=0,U565="NA"),
AND($BS$117&lt;&gt;"NS",$BS$117&lt;&gt;"NA",$BS$117=0,U565="NS")),1,0)))</f>
        <v>0</v>
      </c>
      <c r="CM565" s="202">
        <f t="shared" ref="CM565" si="2147">IF($AH$96=$AJ$96,0,
IF(OR(AND($BS$117="NS",V565&lt;&gt;"NA",OR(V565="NS",V565=0)),AND($BS$117="NA",V565&lt;&gt;"NS",OR(V565="NA",V565=0))),0,
IF(OR(AND($BS$117&lt;&gt;"NS",$BS$117&lt;&gt;"NA",V565&lt;&gt;"NS",V565&lt;&gt;"NA",V565&gt;$BS$117),
AND(V565&gt;0,OR($BS$117="NS",$BS$117="NA")),
AND($BS$117&lt;&gt;"NS",$BS$117&lt;&gt;"NA",$BS$117&gt;=0,V565="NA"),
AND($BS$117&lt;&gt;"NS",$BS$117&lt;&gt;"NA",$BS$117=0,V565="NS")),1,0)))</f>
        <v>0</v>
      </c>
      <c r="CN565" s="202">
        <f t="shared" ref="CN565" si="2148">IF($AH$96=$AJ$96,0,
IF(OR(AND($BS$117="NS",W565&lt;&gt;"NA",OR(W565="NS",W565=0)),AND($BS$117="NA",W565&lt;&gt;"NS",OR(W565="NA",W565=0))),0,
IF(OR(AND($BS$117&lt;&gt;"NS",$BS$117&lt;&gt;"NA",W565&lt;&gt;"NS",W565&lt;&gt;"NA",W565&gt;$BS$117),
AND(W565&gt;0,OR($BS$117="NS",$BS$117="NA")),
AND($BS$117&lt;&gt;"NS",$BS$117&lt;&gt;"NA",$BS$117&gt;=0,W565="NA"),
AND($BS$117&lt;&gt;"NS",$BS$117&lt;&gt;"NA",$BS$117=0,W565="NS")),1,0)))</f>
        <v>0</v>
      </c>
      <c r="CO565" s="202">
        <f t="shared" ref="CO565" si="2149">IF($AH$96=$AJ$96,0,
IF(OR(AND($BS$117="NS",X565&lt;&gt;"NA",OR(X565="NS",X565=0)),AND($BS$117="NA",X565&lt;&gt;"NS",OR(X565="NA",X565=0))),0,
IF(OR(AND($BS$117&lt;&gt;"NS",$BS$117&lt;&gt;"NA",X565&lt;&gt;"NS",X565&lt;&gt;"NA",X565&gt;$BS$117),
AND(X565&gt;0,OR($BS$117="NS",$BS$117="NA")),
AND($BS$117&lt;&gt;"NS",$BS$117&lt;&gt;"NA",$BS$117&gt;=0,X565="NA"),
AND($BS$117&lt;&gt;"NS",$BS$117&lt;&gt;"NA",$BS$117=0,X565="NS")),1,0)))</f>
        <v>0</v>
      </c>
      <c r="CP565" s="202">
        <f t="shared" ref="CP565" si="2150">IF($AH$96=$AJ$96,0,
IF(OR(AND($BS$117="NS",Y565&lt;&gt;"NA",OR(Y565="NS",Y565=0)),AND($BS$117="NA",Y565&lt;&gt;"NS",OR(Y565="NA",Y565=0))),0,
IF(OR(AND($BS$117&lt;&gt;"NS",$BS$117&lt;&gt;"NA",Y565&lt;&gt;"NS",Y565&lt;&gt;"NA",Y565&gt;$BS$117),
AND(Y565&gt;0,OR($BS$117="NS",$BS$117="NA")),
AND($BS$117&lt;&gt;"NS",$BS$117&lt;&gt;"NA",$BS$117&gt;=0,Y565="NA"),
AND($BS$117&lt;&gt;"NS",$BS$117&lt;&gt;"NA",$BS$117=0,Y565="NS")),1,0)))</f>
        <v>0</v>
      </c>
      <c r="CQ565" s="202">
        <f t="shared" ref="CQ565" si="2151">IF($AH$96=$AJ$96,0,
IF(OR(AND($BS$117="NS",Z565&lt;&gt;"NA",OR(Z565="NS",Z565=0)),AND($BS$117="NA",Z565&lt;&gt;"NS",OR(Z565="NA",Z565=0))),0,
IF(OR(AND($BS$117&lt;&gt;"NS",$BS$117&lt;&gt;"NA",Z565&lt;&gt;"NS",Z565&lt;&gt;"NA",Z565&gt;$BS$117),
AND(Z565&gt;0,OR($BS$117="NS",$BS$117="NA")),
AND($BS$117&lt;&gt;"NS",$BS$117&lt;&gt;"NA",$BS$117&gt;=0,Z565="NA"),
AND($BS$117&lt;&gt;"NS",$BS$117&lt;&gt;"NA",$BS$117=0,Z565="NS")),1,0)))</f>
        <v>0</v>
      </c>
      <c r="CR565" s="202">
        <f t="shared" ref="CR565" si="2152">IF($AH$96=$AJ$96,0,
IF(OR(AND($BS$117="NS",AA565&lt;&gt;"NA",OR(AA565="NS",AA565=0)),AND($BS$117="NA",AA565&lt;&gt;"NS",OR(AA565="NA",AA565=0))),0,
IF(OR(AND($BS$117&lt;&gt;"NS",$BS$117&lt;&gt;"NA",AA565&lt;&gt;"NS",AA565&lt;&gt;"NA",AA565&gt;$BS$117),
AND(AA565&gt;0,OR($BS$117="NS",$BS$117="NA")),
AND($BS$117&lt;&gt;"NS",$BS$117&lt;&gt;"NA",$BS$117&gt;=0,AA565="NA"),
AND($BS$117&lt;&gt;"NS",$BS$117&lt;&gt;"NA",$BS$117=0,AA565="NS")),1,0)))</f>
        <v>0</v>
      </c>
      <c r="CS565" s="202">
        <f t="shared" ref="CS565" si="2153">IF($AH$96=$AJ$96,0,
IF(OR(AND($BS$117="NS",AB565&lt;&gt;"NA",OR(AB565="NS",AB565=0)),AND($BS$117="NA",AB565&lt;&gt;"NS",OR(AB565="NA",AB565=0))),0,
IF(OR(AND($BS$117&lt;&gt;"NS",$BS$117&lt;&gt;"NA",AB565&lt;&gt;"NS",AB565&lt;&gt;"NA",AB565&gt;$BS$117),
AND(AB565&gt;0,OR($BS$117="NS",$BS$117="NA")),
AND($BS$117&lt;&gt;"NS",$BS$117&lt;&gt;"NA",$BS$117&gt;=0,AB565="NA"),
AND($BS$117&lt;&gt;"NS",$BS$117&lt;&gt;"NA",$BS$117=0,AB565="NS")),1,0)))</f>
        <v>0</v>
      </c>
      <c r="CT565" s="202">
        <f t="shared" ref="CT565" si="2154">IF($AH$96=$AJ$96,0,
IF(OR(AND($BS$117="NS",AC565&lt;&gt;"NA",OR(AC565="NS",AC565=0)),AND($BS$117="NA",AC565&lt;&gt;"NS",OR(AC565="NA",AC565=0))),0,
IF(OR(AND($BS$117&lt;&gt;"NS",$BS$117&lt;&gt;"NA",AC565&lt;&gt;"NS",AC565&lt;&gt;"NA",AC565&gt;$BS$117),
AND(AC565&gt;0,OR($BS$117="NS",$BS$117="NA")),
AND($BS$117&lt;&gt;"NS",$BS$117&lt;&gt;"NA",$BS$117&gt;=0,AC565="NA"),
AND($BS$117&lt;&gt;"NS",$BS$117&lt;&gt;"NA",$BS$117=0,AC565="NS")),1,0)))</f>
        <v>0</v>
      </c>
      <c r="CU565" s="202">
        <f t="shared" ref="CU565" si="2155">IF($AH$96=$AJ$96,0,
IF(OR(AND($BS$117="NS",AD565&lt;&gt;"NA",OR(AD565="NS",AD565=0)),AND($BS$117="NA",AD565&lt;&gt;"NS",OR(AD565="NA",AD565=0))),0,
IF(OR(AND($BS$117&lt;&gt;"NS",$BS$117&lt;&gt;"NA",AD565&lt;&gt;"NS",AD565&lt;&gt;"NA",AD565&gt;$BS$117),
AND(AD565&gt;0,OR($BS$117="NS",$BS$117="NA")),
AND($BS$117&lt;&gt;"NS",$BS$117&lt;&gt;"NA",$BS$117&gt;=0,AD565="NA"),
AND($BS$117&lt;&gt;"NS",$BS$117&lt;&gt;"NA",$BS$117=0,AD565="NS")),1,0)))</f>
        <v>0</v>
      </c>
      <c r="CY565" s="563">
        <f t="shared" si="1903"/>
        <v>0</v>
      </c>
      <c r="CZ565" s="563"/>
    </row>
    <row r="566" spans="1:104" s="211" customFormat="1" ht="15" customHeight="1">
      <c r="A566" s="18"/>
      <c r="B566" s="51"/>
      <c r="C566" s="48" t="s">
        <v>5013</v>
      </c>
      <c r="D566" s="580" t="str">
        <f>IF(CNGE_2024_M3_Secc1!D65="","",CNGE_2024_M3_Secc1!D65)</f>
        <v/>
      </c>
      <c r="E566" s="580"/>
      <c r="F566" s="580"/>
      <c r="G566" s="580"/>
      <c r="H566" s="580"/>
      <c r="I566" s="103"/>
      <c r="J566" s="103"/>
      <c r="K566" s="103"/>
      <c r="L566" s="103"/>
      <c r="M566" s="103"/>
      <c r="N566" s="103"/>
      <c r="O566" s="103"/>
      <c r="P566" s="103"/>
      <c r="Q566" s="103"/>
      <c r="R566" s="103"/>
      <c r="S566" s="103"/>
      <c r="T566" s="103"/>
      <c r="U566" s="103"/>
      <c r="V566" s="103"/>
      <c r="W566" s="103"/>
      <c r="X566" s="103"/>
      <c r="Y566" s="103"/>
      <c r="Z566" s="103"/>
      <c r="AA566" s="103"/>
      <c r="AB566" s="103"/>
      <c r="AC566" s="103"/>
      <c r="AD566" s="103"/>
      <c r="AE566" s="213"/>
      <c r="AF566" s="210"/>
      <c r="AV566" s="202" t="e" cm="1">
        <f t="array" ref="AV566">IF(CNGE_2024_M3_Secc1!$AO$111=CNGE_2024_M3_Secc1!$AQ$111,O,IF(CNGE_2024_M3_Secc1!I233="",1,0))</f>
        <v>#NAME?</v>
      </c>
      <c r="AW566" s="202" t="e" cm="1">
        <f t="array" ref="AW566">IF(CNGE_2024_M3_Secc1!$AO$111=CNGE_2024_M3_Secc1!$AQ$111,O,IF(CNGE_2024_M3_Secc1!J233="",1,0))</f>
        <v>#NAME?</v>
      </c>
      <c r="AX566" s="202" t="e" cm="1">
        <f t="array" ref="AX566">IF(CNGE_2024_M3_Secc1!$AO$111=CNGE_2024_M3_Secc1!$AQ$111,O,IF(CNGE_2024_M3_Secc1!K233="",1,0))</f>
        <v>#NAME?</v>
      </c>
      <c r="AY566" s="202" t="e" cm="1">
        <f t="array" ref="AY566">IF(CNGE_2024_M3_Secc1!$AO$111=CNGE_2024_M3_Secc1!$AQ$111,O,IF(CNGE_2024_M3_Secc1!L233="",1,0))</f>
        <v>#NAME?</v>
      </c>
      <c r="AZ566" s="202" t="e" cm="1">
        <f t="array" ref="AZ566">IF(CNGE_2024_M3_Secc1!$AO$111=CNGE_2024_M3_Secc1!$AQ$111,O,IF(CNGE_2024_M3_Secc1!M233="",1,0))</f>
        <v>#NAME?</v>
      </c>
      <c r="BA566" s="202" t="e" cm="1">
        <f t="array" ref="BA566">IF(CNGE_2024_M3_Secc1!$AO$111=CNGE_2024_M3_Secc1!$AQ$111,O,IF(CNGE_2024_M3_Secc1!N233="",1,0))</f>
        <v>#NAME?</v>
      </c>
      <c r="BB566" s="202" t="e" cm="1">
        <f t="array" ref="BB566">IF(CNGE_2024_M3_Secc1!$AO$111=CNGE_2024_M3_Secc1!$AQ$111,O,IF(CNGE_2024_M3_Secc1!O233="",1,0))</f>
        <v>#NAME?</v>
      </c>
      <c r="BC566" s="202" t="e" cm="1">
        <f t="array" ref="BC566">IF(CNGE_2024_M3_Secc1!$AO$111=CNGE_2024_M3_Secc1!$AQ$111,O,IF(CNGE_2024_M3_Secc1!P233="",1,0))</f>
        <v>#NAME?</v>
      </c>
      <c r="BD566" s="202" t="e" cm="1">
        <f t="array" ref="BD566">IF(CNGE_2024_M3_Secc1!$AO$111=CNGE_2024_M3_Secc1!$AQ$111,O,IF(CNGE_2024_M3_Secc1!Q233="",1,0))</f>
        <v>#NAME?</v>
      </c>
      <c r="BE566" s="202" t="e" cm="1">
        <f t="array" ref="BE566">IF(CNGE_2024_M3_Secc1!$AO$111=CNGE_2024_M3_Secc1!$AQ$111,O,IF(CNGE_2024_M3_Secc1!R233="",1,0))</f>
        <v>#NAME?</v>
      </c>
      <c r="BF566" s="202" t="e" cm="1">
        <f t="array" ref="BF566">IF(CNGE_2024_M3_Secc1!$AO$111=CNGE_2024_M3_Secc1!$AQ$111,O,IF(CNGE_2024_M3_Secc1!S233="",1,0))</f>
        <v>#NAME?</v>
      </c>
      <c r="BG566" s="202" t="e" cm="1">
        <f t="array" ref="BG566">IF(CNGE_2024_M3_Secc1!$AO$111=CNGE_2024_M3_Secc1!$AQ$111,O,IF(CNGE_2024_M3_Secc1!T233="",1,0))</f>
        <v>#NAME?</v>
      </c>
      <c r="BH566" s="202" t="e" cm="1">
        <f t="array" ref="BH566">IF(CNGE_2024_M3_Secc1!$AO$111=CNGE_2024_M3_Secc1!$AQ$111,O,IF(CNGE_2024_M3_Secc1!U233="",1,0))</f>
        <v>#NAME?</v>
      </c>
      <c r="BI566" s="202" t="e" cm="1">
        <f t="array" ref="BI566">IF(CNGE_2024_M3_Secc1!$AO$111=CNGE_2024_M3_Secc1!$AQ$111,O,IF(CNGE_2024_M3_Secc1!V233="",1,0))</f>
        <v>#NAME?</v>
      </c>
      <c r="BJ566" s="202" t="e" cm="1">
        <f t="array" ref="BJ566">IF(CNGE_2024_M3_Secc1!$AO$111=CNGE_2024_M3_Secc1!$AQ$111,O,IF(CNGE_2024_M3_Secc1!W233="",1,0))</f>
        <v>#NAME?</v>
      </c>
      <c r="BK566" s="202" t="e" cm="1">
        <f t="array" ref="BK566">IF(CNGE_2024_M3_Secc1!$AO$111=CNGE_2024_M3_Secc1!$AQ$111,O,IF(CNGE_2024_M3_Secc1!X233="",1,0))</f>
        <v>#NAME?</v>
      </c>
      <c r="BL566" s="202" t="e" cm="1">
        <f t="array" ref="BL566">IF(CNGE_2024_M3_Secc1!$AO$111=CNGE_2024_M3_Secc1!$AQ$111,O,IF(CNGE_2024_M3_Secc1!Y233="",1,0))</f>
        <v>#NAME?</v>
      </c>
      <c r="BM566" s="202" t="e" cm="1">
        <f t="array" ref="BM566">IF(CNGE_2024_M3_Secc1!$AO$111=CNGE_2024_M3_Secc1!$AQ$111,O,IF(CNGE_2024_M3_Secc1!Z233="",1,0))</f>
        <v>#NAME?</v>
      </c>
      <c r="BN566" s="202" t="e" cm="1">
        <f t="array" ref="BN566">IF(CNGE_2024_M3_Secc1!$AO$111=CNGE_2024_M3_Secc1!$AQ$111,O,IF(CNGE_2024_M3_Secc1!AA233="",1,0))</f>
        <v>#NAME?</v>
      </c>
      <c r="BO566" s="202" t="e" cm="1">
        <f t="array" ref="BO566">IF(CNGE_2024_M3_Secc1!$AO$111=CNGE_2024_M3_Secc1!$AQ$111,O,IF(CNGE_2024_M3_Secc1!AB233="",1,0))</f>
        <v>#NAME?</v>
      </c>
      <c r="BP566" s="202" t="e" cm="1">
        <f t="array" ref="BP566">IF(CNGE_2024_M3_Secc1!$AO$111=CNGE_2024_M3_Secc1!$AQ$111,O,IF(CNGE_2024_M3_Secc1!AC233="",1,0))</f>
        <v>#NAME?</v>
      </c>
      <c r="BQ566" s="202" t="e" cm="1">
        <f t="array" ref="BQ566">IF(CNGE_2024_M3_Secc1!$AO$111=CNGE_2024_M3_Secc1!$AQ$111,O,IF(CNGE_2024_M3_Secc1!AD233="",1,0))</f>
        <v>#NAME?</v>
      </c>
      <c r="BZ566" s="202">
        <f>IF($AH$96=$AJ$96,0,
IF(OR(AND($BS$118="NS",I566&lt;&gt;"NA",OR(I566="NS",I566=0)),AND($BS$118="NA",I566&lt;&gt;"NS",OR(I566="NA",I566=0))),0,
IF(OR(AND($BS$118&lt;&gt;"NS",$BS$118&lt;&gt;"NA",I566&lt;&gt;"NS",I566&lt;&gt;"NA",I566&gt;$BS$118),
AND(I566&gt;0,OR($BS$118="NS",$BS$118="NA")),
AND($BS$118&lt;&gt;"NS",$BS$118&lt;&gt;"NA",$BS$118&gt;=0,I566="NA"),
AND($BS$118&lt;&gt;"NS",$BS$118&lt;&gt;"NA",$BS$118=0,I566="NS")),1,0)))</f>
        <v>0</v>
      </c>
      <c r="CA566" s="202">
        <f t="shared" ref="CA566" si="2156">IF($AH$96=$AJ$96,0,
IF(OR(AND($BS$118="NS",J566&lt;&gt;"NA",OR(J566="NS",J566=0)),AND($BS$118="NA",J566&lt;&gt;"NS",OR(J566="NA",J566=0))),0,
IF(OR(AND($BS$118&lt;&gt;"NS",$BS$118&lt;&gt;"NA",J566&lt;&gt;"NS",J566&lt;&gt;"NA",J566&gt;$BS$118),
AND(J566&gt;0,OR($BS$118="NS",$BS$118="NA")),
AND($BS$118&lt;&gt;"NS",$BS$118&lt;&gt;"NA",$BS$118&gt;=0,J566="NA"),
AND($BS$118&lt;&gt;"NS",$BS$118&lt;&gt;"NA",$BS$118=0,J566="NS")),1,0)))</f>
        <v>0</v>
      </c>
      <c r="CB566" s="202">
        <f t="shared" ref="CB566" si="2157">IF($AH$96=$AJ$96,0,
IF(OR(AND($BS$118="NS",K566&lt;&gt;"NA",OR(K566="NS",K566=0)),AND($BS$118="NA",K566&lt;&gt;"NS",OR(K566="NA",K566=0))),0,
IF(OR(AND($BS$118&lt;&gt;"NS",$BS$118&lt;&gt;"NA",K566&lt;&gt;"NS",K566&lt;&gt;"NA",K566&gt;$BS$118),
AND(K566&gt;0,OR($BS$118="NS",$BS$118="NA")),
AND($BS$118&lt;&gt;"NS",$BS$118&lt;&gt;"NA",$BS$118&gt;=0,K566="NA"),
AND($BS$118&lt;&gt;"NS",$BS$118&lt;&gt;"NA",$BS$118=0,K566="NS")),1,0)))</f>
        <v>0</v>
      </c>
      <c r="CC566" s="202">
        <f t="shared" ref="CC566" si="2158">IF($AH$96=$AJ$96,0,
IF(OR(AND($BS$118="NS",L566&lt;&gt;"NA",OR(L566="NS",L566=0)),AND($BS$118="NA",L566&lt;&gt;"NS",OR(L566="NA",L566=0))),0,
IF(OR(AND($BS$118&lt;&gt;"NS",$BS$118&lt;&gt;"NA",L566&lt;&gt;"NS",L566&lt;&gt;"NA",L566&gt;$BS$118),
AND(L566&gt;0,OR($BS$118="NS",$BS$118="NA")),
AND($BS$118&lt;&gt;"NS",$BS$118&lt;&gt;"NA",$BS$118&gt;=0,L566="NA"),
AND($BS$118&lt;&gt;"NS",$BS$118&lt;&gt;"NA",$BS$118=0,L566="NS")),1,0)))</f>
        <v>0</v>
      </c>
      <c r="CD566" s="202">
        <f t="shared" ref="CD566" si="2159">IF($AH$96=$AJ$96,0,
IF(OR(AND($BS$118="NS",M566&lt;&gt;"NA",OR(M566="NS",M566=0)),AND($BS$118="NA",M566&lt;&gt;"NS",OR(M566="NA",M566=0))),0,
IF(OR(AND($BS$118&lt;&gt;"NS",$BS$118&lt;&gt;"NA",M566&lt;&gt;"NS",M566&lt;&gt;"NA",M566&gt;$BS$118),
AND(M566&gt;0,OR($BS$118="NS",$BS$118="NA")),
AND($BS$118&lt;&gt;"NS",$BS$118&lt;&gt;"NA",$BS$118&gt;=0,M566="NA"),
AND($BS$118&lt;&gt;"NS",$BS$118&lt;&gt;"NA",$BS$118=0,M566="NS")),1,0)))</f>
        <v>0</v>
      </c>
      <c r="CE566" s="202">
        <f t="shared" ref="CE566" si="2160">IF($AH$96=$AJ$96,0,
IF(OR(AND($BS$118="NS",N566&lt;&gt;"NA",OR(N566="NS",N566=0)),AND($BS$118="NA",N566&lt;&gt;"NS",OR(N566="NA",N566=0))),0,
IF(OR(AND($BS$118&lt;&gt;"NS",$BS$118&lt;&gt;"NA",N566&lt;&gt;"NS",N566&lt;&gt;"NA",N566&gt;$BS$118),
AND(N566&gt;0,OR($BS$118="NS",$BS$118="NA")),
AND($BS$118&lt;&gt;"NS",$BS$118&lt;&gt;"NA",$BS$118&gt;=0,N566="NA"),
AND($BS$118&lt;&gt;"NS",$BS$118&lt;&gt;"NA",$BS$118=0,N566="NS")),1,0)))</f>
        <v>0</v>
      </c>
      <c r="CF566" s="202">
        <f t="shared" ref="CF566" si="2161">IF($AH$96=$AJ$96,0,
IF(OR(AND($BS$118="NS",O566&lt;&gt;"NA",OR(O566="NS",O566=0)),AND($BS$118="NA",O566&lt;&gt;"NS",OR(O566="NA",O566=0))),0,
IF(OR(AND($BS$118&lt;&gt;"NS",$BS$118&lt;&gt;"NA",O566&lt;&gt;"NS",O566&lt;&gt;"NA",O566&gt;$BS$118),
AND(O566&gt;0,OR($BS$118="NS",$BS$118="NA")),
AND($BS$118&lt;&gt;"NS",$BS$118&lt;&gt;"NA",$BS$118&gt;=0,O566="NA"),
AND($BS$118&lt;&gt;"NS",$BS$118&lt;&gt;"NA",$BS$118=0,O566="NS")),1,0)))</f>
        <v>0</v>
      </c>
      <c r="CG566" s="202">
        <f t="shared" ref="CG566" si="2162">IF($AH$96=$AJ$96,0,
IF(OR(AND($BS$118="NS",P566&lt;&gt;"NA",OR(P566="NS",P566=0)),AND($BS$118="NA",P566&lt;&gt;"NS",OR(P566="NA",P566=0))),0,
IF(OR(AND($BS$118&lt;&gt;"NS",$BS$118&lt;&gt;"NA",P566&lt;&gt;"NS",P566&lt;&gt;"NA",P566&gt;$BS$118),
AND(P566&gt;0,OR($BS$118="NS",$BS$118="NA")),
AND($BS$118&lt;&gt;"NS",$BS$118&lt;&gt;"NA",$BS$118&gt;=0,P566="NA"),
AND($BS$118&lt;&gt;"NS",$BS$118&lt;&gt;"NA",$BS$118=0,P566="NS")),1,0)))</f>
        <v>0</v>
      </c>
      <c r="CH566" s="202">
        <f t="shared" ref="CH566" si="2163">IF($AH$96=$AJ$96,0,
IF(OR(AND($BS$118="NS",Q566&lt;&gt;"NA",OR(Q566="NS",Q566=0)),AND($BS$118="NA",Q566&lt;&gt;"NS",OR(Q566="NA",Q566=0))),0,
IF(OR(AND($BS$118&lt;&gt;"NS",$BS$118&lt;&gt;"NA",Q566&lt;&gt;"NS",Q566&lt;&gt;"NA",Q566&gt;$BS$118),
AND(Q566&gt;0,OR($BS$118="NS",$BS$118="NA")),
AND($BS$118&lt;&gt;"NS",$BS$118&lt;&gt;"NA",$BS$118&gt;=0,Q566="NA"),
AND($BS$118&lt;&gt;"NS",$BS$118&lt;&gt;"NA",$BS$118=0,Q566="NS")),1,0)))</f>
        <v>0</v>
      </c>
      <c r="CI566" s="202">
        <f t="shared" ref="CI566" si="2164">IF($AH$96=$AJ$96,0,
IF(OR(AND($BS$118="NS",R566&lt;&gt;"NA",OR(R566="NS",R566=0)),AND($BS$118="NA",R566&lt;&gt;"NS",OR(R566="NA",R566=0))),0,
IF(OR(AND($BS$118&lt;&gt;"NS",$BS$118&lt;&gt;"NA",R566&lt;&gt;"NS",R566&lt;&gt;"NA",R566&gt;$BS$118),
AND(R566&gt;0,OR($BS$118="NS",$BS$118="NA")),
AND($BS$118&lt;&gt;"NS",$BS$118&lt;&gt;"NA",$BS$118&gt;=0,R566="NA"),
AND($BS$118&lt;&gt;"NS",$BS$118&lt;&gt;"NA",$BS$118=0,R566="NS")),1,0)))</f>
        <v>0</v>
      </c>
      <c r="CJ566" s="202">
        <f t="shared" ref="CJ566" si="2165">IF($AH$96=$AJ$96,0,
IF(OR(AND($BS$118="NS",S566&lt;&gt;"NA",OR(S566="NS",S566=0)),AND($BS$118="NA",S566&lt;&gt;"NS",OR(S566="NA",S566=0))),0,
IF(OR(AND($BS$118&lt;&gt;"NS",$BS$118&lt;&gt;"NA",S566&lt;&gt;"NS",S566&lt;&gt;"NA",S566&gt;$BS$118),
AND(S566&gt;0,OR($BS$118="NS",$BS$118="NA")),
AND($BS$118&lt;&gt;"NS",$BS$118&lt;&gt;"NA",$BS$118&gt;=0,S566="NA"),
AND($BS$118&lt;&gt;"NS",$BS$118&lt;&gt;"NA",$BS$118=0,S566="NS")),1,0)))</f>
        <v>0</v>
      </c>
      <c r="CK566" s="202">
        <f t="shared" ref="CK566" si="2166">IF($AH$96=$AJ$96,0,
IF(OR(AND($BS$118="NS",T566&lt;&gt;"NA",OR(T566="NS",T566=0)),AND($BS$118="NA",T566&lt;&gt;"NS",OR(T566="NA",T566=0))),0,
IF(OR(AND($BS$118&lt;&gt;"NS",$BS$118&lt;&gt;"NA",T566&lt;&gt;"NS",T566&lt;&gt;"NA",T566&gt;$BS$118),
AND(T566&gt;0,OR($BS$118="NS",$BS$118="NA")),
AND($BS$118&lt;&gt;"NS",$BS$118&lt;&gt;"NA",$BS$118&gt;=0,T566="NA"),
AND($BS$118&lt;&gt;"NS",$BS$118&lt;&gt;"NA",$BS$118=0,T566="NS")),1,0)))</f>
        <v>0</v>
      </c>
      <c r="CL566" s="202">
        <f t="shared" ref="CL566" si="2167">IF($AH$96=$AJ$96,0,
IF(OR(AND($BS$118="NS",U566&lt;&gt;"NA",OR(U566="NS",U566=0)),AND($BS$118="NA",U566&lt;&gt;"NS",OR(U566="NA",U566=0))),0,
IF(OR(AND($BS$118&lt;&gt;"NS",$BS$118&lt;&gt;"NA",U566&lt;&gt;"NS",U566&lt;&gt;"NA",U566&gt;$BS$118),
AND(U566&gt;0,OR($BS$118="NS",$BS$118="NA")),
AND($BS$118&lt;&gt;"NS",$BS$118&lt;&gt;"NA",$BS$118&gt;=0,U566="NA"),
AND($BS$118&lt;&gt;"NS",$BS$118&lt;&gt;"NA",$BS$118=0,U566="NS")),1,0)))</f>
        <v>0</v>
      </c>
      <c r="CM566" s="202">
        <f t="shared" ref="CM566" si="2168">IF($AH$96=$AJ$96,0,
IF(OR(AND($BS$118="NS",V566&lt;&gt;"NA",OR(V566="NS",V566=0)),AND($BS$118="NA",V566&lt;&gt;"NS",OR(V566="NA",V566=0))),0,
IF(OR(AND($BS$118&lt;&gt;"NS",$BS$118&lt;&gt;"NA",V566&lt;&gt;"NS",V566&lt;&gt;"NA",V566&gt;$BS$118),
AND(V566&gt;0,OR($BS$118="NS",$BS$118="NA")),
AND($BS$118&lt;&gt;"NS",$BS$118&lt;&gt;"NA",$BS$118&gt;=0,V566="NA"),
AND($BS$118&lt;&gt;"NS",$BS$118&lt;&gt;"NA",$BS$118=0,V566="NS")),1,0)))</f>
        <v>0</v>
      </c>
      <c r="CN566" s="202">
        <f t="shared" ref="CN566" si="2169">IF($AH$96=$AJ$96,0,
IF(OR(AND($BS$118="NS",W566&lt;&gt;"NA",OR(W566="NS",W566=0)),AND($BS$118="NA",W566&lt;&gt;"NS",OR(W566="NA",W566=0))),0,
IF(OR(AND($BS$118&lt;&gt;"NS",$BS$118&lt;&gt;"NA",W566&lt;&gt;"NS",W566&lt;&gt;"NA",W566&gt;$BS$118),
AND(W566&gt;0,OR($BS$118="NS",$BS$118="NA")),
AND($BS$118&lt;&gt;"NS",$BS$118&lt;&gt;"NA",$BS$118&gt;=0,W566="NA"),
AND($BS$118&lt;&gt;"NS",$BS$118&lt;&gt;"NA",$BS$118=0,W566="NS")),1,0)))</f>
        <v>0</v>
      </c>
      <c r="CO566" s="202">
        <f t="shared" ref="CO566" si="2170">IF($AH$96=$AJ$96,0,
IF(OR(AND($BS$118="NS",X566&lt;&gt;"NA",OR(X566="NS",X566=0)),AND($BS$118="NA",X566&lt;&gt;"NS",OR(X566="NA",X566=0))),0,
IF(OR(AND($BS$118&lt;&gt;"NS",$BS$118&lt;&gt;"NA",X566&lt;&gt;"NS",X566&lt;&gt;"NA",X566&gt;$BS$118),
AND(X566&gt;0,OR($BS$118="NS",$BS$118="NA")),
AND($BS$118&lt;&gt;"NS",$BS$118&lt;&gt;"NA",$BS$118&gt;=0,X566="NA"),
AND($BS$118&lt;&gt;"NS",$BS$118&lt;&gt;"NA",$BS$118=0,X566="NS")),1,0)))</f>
        <v>0</v>
      </c>
      <c r="CP566" s="202">
        <f t="shared" ref="CP566" si="2171">IF($AH$96=$AJ$96,0,
IF(OR(AND($BS$118="NS",Y566&lt;&gt;"NA",OR(Y566="NS",Y566=0)),AND($BS$118="NA",Y566&lt;&gt;"NS",OR(Y566="NA",Y566=0))),0,
IF(OR(AND($BS$118&lt;&gt;"NS",$BS$118&lt;&gt;"NA",Y566&lt;&gt;"NS",Y566&lt;&gt;"NA",Y566&gt;$BS$118),
AND(Y566&gt;0,OR($BS$118="NS",$BS$118="NA")),
AND($BS$118&lt;&gt;"NS",$BS$118&lt;&gt;"NA",$BS$118&gt;=0,Y566="NA"),
AND($BS$118&lt;&gt;"NS",$BS$118&lt;&gt;"NA",$BS$118=0,Y566="NS")),1,0)))</f>
        <v>0</v>
      </c>
      <c r="CQ566" s="202">
        <f t="shared" ref="CQ566" si="2172">IF($AH$96=$AJ$96,0,
IF(OR(AND($BS$118="NS",Z566&lt;&gt;"NA",OR(Z566="NS",Z566=0)),AND($BS$118="NA",Z566&lt;&gt;"NS",OR(Z566="NA",Z566=0))),0,
IF(OR(AND($BS$118&lt;&gt;"NS",$BS$118&lt;&gt;"NA",Z566&lt;&gt;"NS",Z566&lt;&gt;"NA",Z566&gt;$BS$118),
AND(Z566&gt;0,OR($BS$118="NS",$BS$118="NA")),
AND($BS$118&lt;&gt;"NS",$BS$118&lt;&gt;"NA",$BS$118&gt;=0,Z566="NA"),
AND($BS$118&lt;&gt;"NS",$BS$118&lt;&gt;"NA",$BS$118=0,Z566="NS")),1,0)))</f>
        <v>0</v>
      </c>
      <c r="CR566" s="202">
        <f t="shared" ref="CR566" si="2173">IF($AH$96=$AJ$96,0,
IF(OR(AND($BS$118="NS",AA566&lt;&gt;"NA",OR(AA566="NS",AA566=0)),AND($BS$118="NA",AA566&lt;&gt;"NS",OR(AA566="NA",AA566=0))),0,
IF(OR(AND($BS$118&lt;&gt;"NS",$BS$118&lt;&gt;"NA",AA566&lt;&gt;"NS",AA566&lt;&gt;"NA",AA566&gt;$BS$118),
AND(AA566&gt;0,OR($BS$118="NS",$BS$118="NA")),
AND($BS$118&lt;&gt;"NS",$BS$118&lt;&gt;"NA",$BS$118&gt;=0,AA566="NA"),
AND($BS$118&lt;&gt;"NS",$BS$118&lt;&gt;"NA",$BS$118=0,AA566="NS")),1,0)))</f>
        <v>0</v>
      </c>
      <c r="CS566" s="202">
        <f t="shared" ref="CS566" si="2174">IF($AH$96=$AJ$96,0,
IF(OR(AND($BS$118="NS",AB566&lt;&gt;"NA",OR(AB566="NS",AB566=0)),AND($BS$118="NA",AB566&lt;&gt;"NS",OR(AB566="NA",AB566=0))),0,
IF(OR(AND($BS$118&lt;&gt;"NS",$BS$118&lt;&gt;"NA",AB566&lt;&gt;"NS",AB566&lt;&gt;"NA",AB566&gt;$BS$118),
AND(AB566&gt;0,OR($BS$118="NS",$BS$118="NA")),
AND($BS$118&lt;&gt;"NS",$BS$118&lt;&gt;"NA",$BS$118&gt;=0,AB566="NA"),
AND($BS$118&lt;&gt;"NS",$BS$118&lt;&gt;"NA",$BS$118=0,AB566="NS")),1,0)))</f>
        <v>0</v>
      </c>
      <c r="CT566" s="202">
        <f t="shared" ref="CT566" si="2175">IF($AH$96=$AJ$96,0,
IF(OR(AND($BS$118="NS",AC566&lt;&gt;"NA",OR(AC566="NS",AC566=0)),AND($BS$118="NA",AC566&lt;&gt;"NS",OR(AC566="NA",AC566=0))),0,
IF(OR(AND($BS$118&lt;&gt;"NS",$BS$118&lt;&gt;"NA",AC566&lt;&gt;"NS",AC566&lt;&gt;"NA",AC566&gt;$BS$118),
AND(AC566&gt;0,OR($BS$118="NS",$BS$118="NA")),
AND($BS$118&lt;&gt;"NS",$BS$118&lt;&gt;"NA",$BS$118&gt;=0,AC566="NA"),
AND($BS$118&lt;&gt;"NS",$BS$118&lt;&gt;"NA",$BS$118=0,AC566="NS")),1,0)))</f>
        <v>0</v>
      </c>
      <c r="CU566" s="202">
        <f t="shared" ref="CU566" si="2176">IF($AH$96=$AJ$96,0,
IF(OR(AND($BS$118="NS",AD566&lt;&gt;"NA",OR(AD566="NS",AD566=0)),AND($BS$118="NA",AD566&lt;&gt;"NS",OR(AD566="NA",AD566=0))),0,
IF(OR(AND($BS$118&lt;&gt;"NS",$BS$118&lt;&gt;"NA",AD566&lt;&gt;"NS",AD566&lt;&gt;"NA",AD566&gt;$BS$118),
AND(AD566&gt;0,OR($BS$118="NS",$BS$118="NA")),
AND($BS$118&lt;&gt;"NS",$BS$118&lt;&gt;"NA",$BS$118&gt;=0,AD566="NA"),
AND($BS$118&lt;&gt;"NS",$BS$118&lt;&gt;"NA",$BS$118=0,AD566="NS")),1,0)))</f>
        <v>0</v>
      </c>
      <c r="CY566" s="563">
        <f t="shared" si="1903"/>
        <v>0</v>
      </c>
      <c r="CZ566" s="563"/>
    </row>
    <row r="567" spans="1:104" s="211" customFormat="1" ht="15" customHeight="1">
      <c r="A567" s="18"/>
      <c r="B567" s="51"/>
      <c r="C567" s="48" t="s">
        <v>5014</v>
      </c>
      <c r="D567" s="580" t="str">
        <f>IF(CNGE_2024_M3_Secc1!D66="","",CNGE_2024_M3_Secc1!D66)</f>
        <v/>
      </c>
      <c r="E567" s="580"/>
      <c r="F567" s="580"/>
      <c r="G567" s="580"/>
      <c r="H567" s="580"/>
      <c r="I567" s="103"/>
      <c r="J567" s="103"/>
      <c r="K567" s="103"/>
      <c r="L567" s="103"/>
      <c r="M567" s="103"/>
      <c r="N567" s="103"/>
      <c r="O567" s="103"/>
      <c r="P567" s="103"/>
      <c r="Q567" s="103"/>
      <c r="R567" s="103"/>
      <c r="S567" s="103"/>
      <c r="T567" s="103"/>
      <c r="U567" s="103"/>
      <c r="V567" s="103"/>
      <c r="W567" s="103"/>
      <c r="X567" s="103"/>
      <c r="Y567" s="103"/>
      <c r="Z567" s="103"/>
      <c r="AA567" s="103"/>
      <c r="AB567" s="103"/>
      <c r="AC567" s="103"/>
      <c r="AD567" s="103"/>
      <c r="AE567" s="213"/>
      <c r="AF567" s="210"/>
      <c r="AV567" s="202" t="e" cm="1">
        <f t="array" ref="AV567">IF(CNGE_2024_M3_Secc1!$AO$111=CNGE_2024_M3_Secc1!$AQ$111,O,IF(CNGE_2024_M3_Secc1!I234="",1,0))</f>
        <v>#NAME?</v>
      </c>
      <c r="AW567" s="202" t="e" cm="1">
        <f t="array" ref="AW567">IF(CNGE_2024_M3_Secc1!$AO$111=CNGE_2024_M3_Secc1!$AQ$111,O,IF(CNGE_2024_M3_Secc1!J234="",1,0))</f>
        <v>#NAME?</v>
      </c>
      <c r="AX567" s="202" t="e" cm="1">
        <f t="array" ref="AX567">IF(CNGE_2024_M3_Secc1!$AO$111=CNGE_2024_M3_Secc1!$AQ$111,O,IF(CNGE_2024_M3_Secc1!K234="",1,0))</f>
        <v>#NAME?</v>
      </c>
      <c r="AY567" s="202" t="e" cm="1">
        <f t="array" ref="AY567">IF(CNGE_2024_M3_Secc1!$AO$111=CNGE_2024_M3_Secc1!$AQ$111,O,IF(CNGE_2024_M3_Secc1!L234="",1,0))</f>
        <v>#NAME?</v>
      </c>
      <c r="AZ567" s="202" t="e" cm="1">
        <f t="array" ref="AZ567">IF(CNGE_2024_M3_Secc1!$AO$111=CNGE_2024_M3_Secc1!$AQ$111,O,IF(CNGE_2024_M3_Secc1!M234="",1,0))</f>
        <v>#NAME?</v>
      </c>
      <c r="BA567" s="202" t="e" cm="1">
        <f t="array" ref="BA567">IF(CNGE_2024_M3_Secc1!$AO$111=CNGE_2024_M3_Secc1!$AQ$111,O,IF(CNGE_2024_M3_Secc1!N234="",1,0))</f>
        <v>#NAME?</v>
      </c>
      <c r="BB567" s="202" t="e" cm="1">
        <f t="array" ref="BB567">IF(CNGE_2024_M3_Secc1!$AO$111=CNGE_2024_M3_Secc1!$AQ$111,O,IF(CNGE_2024_M3_Secc1!O234="",1,0))</f>
        <v>#NAME?</v>
      </c>
      <c r="BC567" s="202" t="e" cm="1">
        <f t="array" ref="BC567">IF(CNGE_2024_M3_Secc1!$AO$111=CNGE_2024_M3_Secc1!$AQ$111,O,IF(CNGE_2024_M3_Secc1!P234="",1,0))</f>
        <v>#NAME?</v>
      </c>
      <c r="BD567" s="202" t="e" cm="1">
        <f t="array" ref="BD567">IF(CNGE_2024_M3_Secc1!$AO$111=CNGE_2024_M3_Secc1!$AQ$111,O,IF(CNGE_2024_M3_Secc1!Q234="",1,0))</f>
        <v>#NAME?</v>
      </c>
      <c r="BE567" s="202" t="e" cm="1">
        <f t="array" ref="BE567">IF(CNGE_2024_M3_Secc1!$AO$111=CNGE_2024_M3_Secc1!$AQ$111,O,IF(CNGE_2024_M3_Secc1!R234="",1,0))</f>
        <v>#NAME?</v>
      </c>
      <c r="BF567" s="202" t="e" cm="1">
        <f t="array" ref="BF567">IF(CNGE_2024_M3_Secc1!$AO$111=CNGE_2024_M3_Secc1!$AQ$111,O,IF(CNGE_2024_M3_Secc1!S234="",1,0))</f>
        <v>#NAME?</v>
      </c>
      <c r="BG567" s="202" t="e" cm="1">
        <f t="array" ref="BG567">IF(CNGE_2024_M3_Secc1!$AO$111=CNGE_2024_M3_Secc1!$AQ$111,O,IF(CNGE_2024_M3_Secc1!T234="",1,0))</f>
        <v>#NAME?</v>
      </c>
      <c r="BH567" s="202" t="e" cm="1">
        <f t="array" ref="BH567">IF(CNGE_2024_M3_Secc1!$AO$111=CNGE_2024_M3_Secc1!$AQ$111,O,IF(CNGE_2024_M3_Secc1!U234="",1,0))</f>
        <v>#NAME?</v>
      </c>
      <c r="BI567" s="202" t="e" cm="1">
        <f t="array" ref="BI567">IF(CNGE_2024_M3_Secc1!$AO$111=CNGE_2024_M3_Secc1!$AQ$111,O,IF(CNGE_2024_M3_Secc1!V234="",1,0))</f>
        <v>#NAME?</v>
      </c>
      <c r="BJ567" s="202" t="e" cm="1">
        <f t="array" ref="BJ567">IF(CNGE_2024_M3_Secc1!$AO$111=CNGE_2024_M3_Secc1!$AQ$111,O,IF(CNGE_2024_M3_Secc1!W234="",1,0))</f>
        <v>#NAME?</v>
      </c>
      <c r="BK567" s="202" t="e" cm="1">
        <f t="array" ref="BK567">IF(CNGE_2024_M3_Secc1!$AO$111=CNGE_2024_M3_Secc1!$AQ$111,O,IF(CNGE_2024_M3_Secc1!X234="",1,0))</f>
        <v>#NAME?</v>
      </c>
      <c r="BL567" s="202" t="e" cm="1">
        <f t="array" ref="BL567">IF(CNGE_2024_M3_Secc1!$AO$111=CNGE_2024_M3_Secc1!$AQ$111,O,IF(CNGE_2024_M3_Secc1!Y234="",1,0))</f>
        <v>#NAME?</v>
      </c>
      <c r="BM567" s="202" t="e" cm="1">
        <f t="array" ref="BM567">IF(CNGE_2024_M3_Secc1!$AO$111=CNGE_2024_M3_Secc1!$AQ$111,O,IF(CNGE_2024_M3_Secc1!Z234="",1,0))</f>
        <v>#NAME?</v>
      </c>
      <c r="BN567" s="202" t="e" cm="1">
        <f t="array" ref="BN567">IF(CNGE_2024_M3_Secc1!$AO$111=CNGE_2024_M3_Secc1!$AQ$111,O,IF(CNGE_2024_M3_Secc1!AA234="",1,0))</f>
        <v>#NAME?</v>
      </c>
      <c r="BO567" s="202" t="e" cm="1">
        <f t="array" ref="BO567">IF(CNGE_2024_M3_Secc1!$AO$111=CNGE_2024_M3_Secc1!$AQ$111,O,IF(CNGE_2024_M3_Secc1!AB234="",1,0))</f>
        <v>#NAME?</v>
      </c>
      <c r="BP567" s="202" t="e" cm="1">
        <f t="array" ref="BP567">IF(CNGE_2024_M3_Secc1!$AO$111=CNGE_2024_M3_Secc1!$AQ$111,O,IF(CNGE_2024_M3_Secc1!AC234="",1,0))</f>
        <v>#NAME?</v>
      </c>
      <c r="BQ567" s="202" t="e" cm="1">
        <f t="array" ref="BQ567">IF(CNGE_2024_M3_Secc1!$AO$111=CNGE_2024_M3_Secc1!$AQ$111,O,IF(CNGE_2024_M3_Secc1!AD234="",1,0))</f>
        <v>#NAME?</v>
      </c>
      <c r="BZ567" s="202">
        <f>IF($AH$96=$AJ$96,0,
IF(OR(AND($BS$119="NS",I567&lt;&gt;"NA",OR(I567="NS",I567=0)),AND($BS$119="NA",I567&lt;&gt;"NS",OR(I567="NA",I567=0))),0,
IF(OR(AND($BS$119&lt;&gt;"NS",$BS$119&lt;&gt;"NA",I567&lt;&gt;"NS",I567&lt;&gt;"NA",I567&gt;$BS$119),
AND(I567&gt;0,OR($BS$119="NS",$BS$119="NA")),
AND($BS$119&lt;&gt;"NS",$BS$119&lt;&gt;"NA",$BS$119&gt;=0,I567="NA"),
AND($BS$119&lt;&gt;"NS",$BS$119&lt;&gt;"NA",$BS$119=0,I567="NS")),1,0)))</f>
        <v>0</v>
      </c>
      <c r="CA567" s="202">
        <f t="shared" ref="CA567" si="2177">IF($AH$96=$AJ$96,0,
IF(OR(AND($BS$119="NS",J567&lt;&gt;"NA",OR(J567="NS",J567=0)),AND($BS$119="NA",J567&lt;&gt;"NS",OR(J567="NA",J567=0))),0,
IF(OR(AND($BS$119&lt;&gt;"NS",$BS$119&lt;&gt;"NA",J567&lt;&gt;"NS",J567&lt;&gt;"NA",J567&gt;$BS$119),
AND(J567&gt;0,OR($BS$119="NS",$BS$119="NA")),
AND($BS$119&lt;&gt;"NS",$BS$119&lt;&gt;"NA",$BS$119&gt;=0,J567="NA"),
AND($BS$119&lt;&gt;"NS",$BS$119&lt;&gt;"NA",$BS$119=0,J567="NS")),1,0)))</f>
        <v>0</v>
      </c>
      <c r="CB567" s="202">
        <f t="shared" ref="CB567" si="2178">IF($AH$96=$AJ$96,0,
IF(OR(AND($BS$119="NS",K567&lt;&gt;"NA",OR(K567="NS",K567=0)),AND($BS$119="NA",K567&lt;&gt;"NS",OR(K567="NA",K567=0))),0,
IF(OR(AND($BS$119&lt;&gt;"NS",$BS$119&lt;&gt;"NA",K567&lt;&gt;"NS",K567&lt;&gt;"NA",K567&gt;$BS$119),
AND(K567&gt;0,OR($BS$119="NS",$BS$119="NA")),
AND($BS$119&lt;&gt;"NS",$BS$119&lt;&gt;"NA",$BS$119&gt;=0,K567="NA"),
AND($BS$119&lt;&gt;"NS",$BS$119&lt;&gt;"NA",$BS$119=0,K567="NS")),1,0)))</f>
        <v>0</v>
      </c>
      <c r="CC567" s="202">
        <f t="shared" ref="CC567" si="2179">IF($AH$96=$AJ$96,0,
IF(OR(AND($BS$119="NS",L567&lt;&gt;"NA",OR(L567="NS",L567=0)),AND($BS$119="NA",L567&lt;&gt;"NS",OR(L567="NA",L567=0))),0,
IF(OR(AND($BS$119&lt;&gt;"NS",$BS$119&lt;&gt;"NA",L567&lt;&gt;"NS",L567&lt;&gt;"NA",L567&gt;$BS$119),
AND(L567&gt;0,OR($BS$119="NS",$BS$119="NA")),
AND($BS$119&lt;&gt;"NS",$BS$119&lt;&gt;"NA",$BS$119&gt;=0,L567="NA"),
AND($BS$119&lt;&gt;"NS",$BS$119&lt;&gt;"NA",$BS$119=0,L567="NS")),1,0)))</f>
        <v>0</v>
      </c>
      <c r="CD567" s="202">
        <f t="shared" ref="CD567" si="2180">IF($AH$96=$AJ$96,0,
IF(OR(AND($BS$119="NS",M567&lt;&gt;"NA",OR(M567="NS",M567=0)),AND($BS$119="NA",M567&lt;&gt;"NS",OR(M567="NA",M567=0))),0,
IF(OR(AND($BS$119&lt;&gt;"NS",$BS$119&lt;&gt;"NA",M567&lt;&gt;"NS",M567&lt;&gt;"NA",M567&gt;$BS$119),
AND(M567&gt;0,OR($BS$119="NS",$BS$119="NA")),
AND($BS$119&lt;&gt;"NS",$BS$119&lt;&gt;"NA",$BS$119&gt;=0,M567="NA"),
AND($BS$119&lt;&gt;"NS",$BS$119&lt;&gt;"NA",$BS$119=0,M567="NS")),1,0)))</f>
        <v>0</v>
      </c>
      <c r="CE567" s="202">
        <f t="shared" ref="CE567" si="2181">IF($AH$96=$AJ$96,0,
IF(OR(AND($BS$119="NS",N567&lt;&gt;"NA",OR(N567="NS",N567=0)),AND($BS$119="NA",N567&lt;&gt;"NS",OR(N567="NA",N567=0))),0,
IF(OR(AND($BS$119&lt;&gt;"NS",$BS$119&lt;&gt;"NA",N567&lt;&gt;"NS",N567&lt;&gt;"NA",N567&gt;$BS$119),
AND(N567&gt;0,OR($BS$119="NS",$BS$119="NA")),
AND($BS$119&lt;&gt;"NS",$BS$119&lt;&gt;"NA",$BS$119&gt;=0,N567="NA"),
AND($BS$119&lt;&gt;"NS",$BS$119&lt;&gt;"NA",$BS$119=0,N567="NS")),1,0)))</f>
        <v>0</v>
      </c>
      <c r="CF567" s="202">
        <f t="shared" ref="CF567" si="2182">IF($AH$96=$AJ$96,0,
IF(OR(AND($BS$119="NS",O567&lt;&gt;"NA",OR(O567="NS",O567=0)),AND($BS$119="NA",O567&lt;&gt;"NS",OR(O567="NA",O567=0))),0,
IF(OR(AND($BS$119&lt;&gt;"NS",$BS$119&lt;&gt;"NA",O567&lt;&gt;"NS",O567&lt;&gt;"NA",O567&gt;$BS$119),
AND(O567&gt;0,OR($BS$119="NS",$BS$119="NA")),
AND($BS$119&lt;&gt;"NS",$BS$119&lt;&gt;"NA",$BS$119&gt;=0,O567="NA"),
AND($BS$119&lt;&gt;"NS",$BS$119&lt;&gt;"NA",$BS$119=0,O567="NS")),1,0)))</f>
        <v>0</v>
      </c>
      <c r="CG567" s="202">
        <f t="shared" ref="CG567" si="2183">IF($AH$96=$AJ$96,0,
IF(OR(AND($BS$119="NS",P567&lt;&gt;"NA",OR(P567="NS",P567=0)),AND($BS$119="NA",P567&lt;&gt;"NS",OR(P567="NA",P567=0))),0,
IF(OR(AND($BS$119&lt;&gt;"NS",$BS$119&lt;&gt;"NA",P567&lt;&gt;"NS",P567&lt;&gt;"NA",P567&gt;$BS$119),
AND(P567&gt;0,OR($BS$119="NS",$BS$119="NA")),
AND($BS$119&lt;&gt;"NS",$BS$119&lt;&gt;"NA",$BS$119&gt;=0,P567="NA"),
AND($BS$119&lt;&gt;"NS",$BS$119&lt;&gt;"NA",$BS$119=0,P567="NS")),1,0)))</f>
        <v>0</v>
      </c>
      <c r="CH567" s="202">
        <f t="shared" ref="CH567" si="2184">IF($AH$96=$AJ$96,0,
IF(OR(AND($BS$119="NS",Q567&lt;&gt;"NA",OR(Q567="NS",Q567=0)),AND($BS$119="NA",Q567&lt;&gt;"NS",OR(Q567="NA",Q567=0))),0,
IF(OR(AND($BS$119&lt;&gt;"NS",$BS$119&lt;&gt;"NA",Q567&lt;&gt;"NS",Q567&lt;&gt;"NA",Q567&gt;$BS$119),
AND(Q567&gt;0,OR($BS$119="NS",$BS$119="NA")),
AND($BS$119&lt;&gt;"NS",$BS$119&lt;&gt;"NA",$BS$119&gt;=0,Q567="NA"),
AND($BS$119&lt;&gt;"NS",$BS$119&lt;&gt;"NA",$BS$119=0,Q567="NS")),1,0)))</f>
        <v>0</v>
      </c>
      <c r="CI567" s="202">
        <f t="shared" ref="CI567" si="2185">IF($AH$96=$AJ$96,0,
IF(OR(AND($BS$119="NS",R567&lt;&gt;"NA",OR(R567="NS",R567=0)),AND($BS$119="NA",R567&lt;&gt;"NS",OR(R567="NA",R567=0))),0,
IF(OR(AND($BS$119&lt;&gt;"NS",$BS$119&lt;&gt;"NA",R567&lt;&gt;"NS",R567&lt;&gt;"NA",R567&gt;$BS$119),
AND(R567&gt;0,OR($BS$119="NS",$BS$119="NA")),
AND($BS$119&lt;&gt;"NS",$BS$119&lt;&gt;"NA",$BS$119&gt;=0,R567="NA"),
AND($BS$119&lt;&gt;"NS",$BS$119&lt;&gt;"NA",$BS$119=0,R567="NS")),1,0)))</f>
        <v>0</v>
      </c>
      <c r="CJ567" s="202">
        <f t="shared" ref="CJ567" si="2186">IF($AH$96=$AJ$96,0,
IF(OR(AND($BS$119="NS",S567&lt;&gt;"NA",OR(S567="NS",S567=0)),AND($BS$119="NA",S567&lt;&gt;"NS",OR(S567="NA",S567=0))),0,
IF(OR(AND($BS$119&lt;&gt;"NS",$BS$119&lt;&gt;"NA",S567&lt;&gt;"NS",S567&lt;&gt;"NA",S567&gt;$BS$119),
AND(S567&gt;0,OR($BS$119="NS",$BS$119="NA")),
AND($BS$119&lt;&gt;"NS",$BS$119&lt;&gt;"NA",$BS$119&gt;=0,S567="NA"),
AND($BS$119&lt;&gt;"NS",$BS$119&lt;&gt;"NA",$BS$119=0,S567="NS")),1,0)))</f>
        <v>0</v>
      </c>
      <c r="CK567" s="202">
        <f t="shared" ref="CK567" si="2187">IF($AH$96=$AJ$96,0,
IF(OR(AND($BS$119="NS",T567&lt;&gt;"NA",OR(T567="NS",T567=0)),AND($BS$119="NA",T567&lt;&gt;"NS",OR(T567="NA",T567=0))),0,
IF(OR(AND($BS$119&lt;&gt;"NS",$BS$119&lt;&gt;"NA",T567&lt;&gt;"NS",T567&lt;&gt;"NA",T567&gt;$BS$119),
AND(T567&gt;0,OR($BS$119="NS",$BS$119="NA")),
AND($BS$119&lt;&gt;"NS",$BS$119&lt;&gt;"NA",$BS$119&gt;=0,T567="NA"),
AND($BS$119&lt;&gt;"NS",$BS$119&lt;&gt;"NA",$BS$119=0,T567="NS")),1,0)))</f>
        <v>0</v>
      </c>
      <c r="CL567" s="202">
        <f t="shared" ref="CL567" si="2188">IF($AH$96=$AJ$96,0,
IF(OR(AND($BS$119="NS",U567&lt;&gt;"NA",OR(U567="NS",U567=0)),AND($BS$119="NA",U567&lt;&gt;"NS",OR(U567="NA",U567=0))),0,
IF(OR(AND($BS$119&lt;&gt;"NS",$BS$119&lt;&gt;"NA",U567&lt;&gt;"NS",U567&lt;&gt;"NA",U567&gt;$BS$119),
AND(U567&gt;0,OR($BS$119="NS",$BS$119="NA")),
AND($BS$119&lt;&gt;"NS",$BS$119&lt;&gt;"NA",$BS$119&gt;=0,U567="NA"),
AND($BS$119&lt;&gt;"NS",$BS$119&lt;&gt;"NA",$BS$119=0,U567="NS")),1,0)))</f>
        <v>0</v>
      </c>
      <c r="CM567" s="202">
        <f t="shared" ref="CM567" si="2189">IF($AH$96=$AJ$96,0,
IF(OR(AND($BS$119="NS",V567&lt;&gt;"NA",OR(V567="NS",V567=0)),AND($BS$119="NA",V567&lt;&gt;"NS",OR(V567="NA",V567=0))),0,
IF(OR(AND($BS$119&lt;&gt;"NS",$BS$119&lt;&gt;"NA",V567&lt;&gt;"NS",V567&lt;&gt;"NA",V567&gt;$BS$119),
AND(V567&gt;0,OR($BS$119="NS",$BS$119="NA")),
AND($BS$119&lt;&gt;"NS",$BS$119&lt;&gt;"NA",$BS$119&gt;=0,V567="NA"),
AND($BS$119&lt;&gt;"NS",$BS$119&lt;&gt;"NA",$BS$119=0,V567="NS")),1,0)))</f>
        <v>0</v>
      </c>
      <c r="CN567" s="202">
        <f t="shared" ref="CN567" si="2190">IF($AH$96=$AJ$96,0,
IF(OR(AND($BS$119="NS",W567&lt;&gt;"NA",OR(W567="NS",W567=0)),AND($BS$119="NA",W567&lt;&gt;"NS",OR(W567="NA",W567=0))),0,
IF(OR(AND($BS$119&lt;&gt;"NS",$BS$119&lt;&gt;"NA",W567&lt;&gt;"NS",W567&lt;&gt;"NA",W567&gt;$BS$119),
AND(W567&gt;0,OR($BS$119="NS",$BS$119="NA")),
AND($BS$119&lt;&gt;"NS",$BS$119&lt;&gt;"NA",$BS$119&gt;=0,W567="NA"),
AND($BS$119&lt;&gt;"NS",$BS$119&lt;&gt;"NA",$BS$119=0,W567="NS")),1,0)))</f>
        <v>0</v>
      </c>
      <c r="CO567" s="202">
        <f t="shared" ref="CO567" si="2191">IF($AH$96=$AJ$96,0,
IF(OR(AND($BS$119="NS",X567&lt;&gt;"NA",OR(X567="NS",X567=0)),AND($BS$119="NA",X567&lt;&gt;"NS",OR(X567="NA",X567=0))),0,
IF(OR(AND($BS$119&lt;&gt;"NS",$BS$119&lt;&gt;"NA",X567&lt;&gt;"NS",X567&lt;&gt;"NA",X567&gt;$BS$119),
AND(X567&gt;0,OR($BS$119="NS",$BS$119="NA")),
AND($BS$119&lt;&gt;"NS",$BS$119&lt;&gt;"NA",$BS$119&gt;=0,X567="NA"),
AND($BS$119&lt;&gt;"NS",$BS$119&lt;&gt;"NA",$BS$119=0,X567="NS")),1,0)))</f>
        <v>0</v>
      </c>
      <c r="CP567" s="202">
        <f t="shared" ref="CP567" si="2192">IF($AH$96=$AJ$96,0,
IF(OR(AND($BS$119="NS",Y567&lt;&gt;"NA",OR(Y567="NS",Y567=0)),AND($BS$119="NA",Y567&lt;&gt;"NS",OR(Y567="NA",Y567=0))),0,
IF(OR(AND($BS$119&lt;&gt;"NS",$BS$119&lt;&gt;"NA",Y567&lt;&gt;"NS",Y567&lt;&gt;"NA",Y567&gt;$BS$119),
AND(Y567&gt;0,OR($BS$119="NS",$BS$119="NA")),
AND($BS$119&lt;&gt;"NS",$BS$119&lt;&gt;"NA",$BS$119&gt;=0,Y567="NA"),
AND($BS$119&lt;&gt;"NS",$BS$119&lt;&gt;"NA",$BS$119=0,Y567="NS")),1,0)))</f>
        <v>0</v>
      </c>
      <c r="CQ567" s="202">
        <f t="shared" ref="CQ567" si="2193">IF($AH$96=$AJ$96,0,
IF(OR(AND($BS$119="NS",Z567&lt;&gt;"NA",OR(Z567="NS",Z567=0)),AND($BS$119="NA",Z567&lt;&gt;"NS",OR(Z567="NA",Z567=0))),0,
IF(OR(AND($BS$119&lt;&gt;"NS",$BS$119&lt;&gt;"NA",Z567&lt;&gt;"NS",Z567&lt;&gt;"NA",Z567&gt;$BS$119),
AND(Z567&gt;0,OR($BS$119="NS",$BS$119="NA")),
AND($BS$119&lt;&gt;"NS",$BS$119&lt;&gt;"NA",$BS$119&gt;=0,Z567="NA"),
AND($BS$119&lt;&gt;"NS",$BS$119&lt;&gt;"NA",$BS$119=0,Z567="NS")),1,0)))</f>
        <v>0</v>
      </c>
      <c r="CR567" s="202">
        <f t="shared" ref="CR567" si="2194">IF($AH$96=$AJ$96,0,
IF(OR(AND($BS$119="NS",AA567&lt;&gt;"NA",OR(AA567="NS",AA567=0)),AND($BS$119="NA",AA567&lt;&gt;"NS",OR(AA567="NA",AA567=0))),0,
IF(OR(AND($BS$119&lt;&gt;"NS",$BS$119&lt;&gt;"NA",AA567&lt;&gt;"NS",AA567&lt;&gt;"NA",AA567&gt;$BS$119),
AND(AA567&gt;0,OR($BS$119="NS",$BS$119="NA")),
AND($BS$119&lt;&gt;"NS",$BS$119&lt;&gt;"NA",$BS$119&gt;=0,AA567="NA"),
AND($BS$119&lt;&gt;"NS",$BS$119&lt;&gt;"NA",$BS$119=0,AA567="NS")),1,0)))</f>
        <v>0</v>
      </c>
      <c r="CS567" s="202">
        <f t="shared" ref="CS567" si="2195">IF($AH$96=$AJ$96,0,
IF(OR(AND($BS$119="NS",AB567&lt;&gt;"NA",OR(AB567="NS",AB567=0)),AND($BS$119="NA",AB567&lt;&gt;"NS",OR(AB567="NA",AB567=0))),0,
IF(OR(AND($BS$119&lt;&gt;"NS",$BS$119&lt;&gt;"NA",AB567&lt;&gt;"NS",AB567&lt;&gt;"NA",AB567&gt;$BS$119),
AND(AB567&gt;0,OR($BS$119="NS",$BS$119="NA")),
AND($BS$119&lt;&gt;"NS",$BS$119&lt;&gt;"NA",$BS$119&gt;=0,AB567="NA"),
AND($BS$119&lt;&gt;"NS",$BS$119&lt;&gt;"NA",$BS$119=0,AB567="NS")),1,0)))</f>
        <v>0</v>
      </c>
      <c r="CT567" s="202">
        <f t="shared" ref="CT567" si="2196">IF($AH$96=$AJ$96,0,
IF(OR(AND($BS$119="NS",AC567&lt;&gt;"NA",OR(AC567="NS",AC567=0)),AND($BS$119="NA",AC567&lt;&gt;"NS",OR(AC567="NA",AC567=0))),0,
IF(OR(AND($BS$119&lt;&gt;"NS",$BS$119&lt;&gt;"NA",AC567&lt;&gt;"NS",AC567&lt;&gt;"NA",AC567&gt;$BS$119),
AND(AC567&gt;0,OR($BS$119="NS",$BS$119="NA")),
AND($BS$119&lt;&gt;"NS",$BS$119&lt;&gt;"NA",$BS$119&gt;=0,AC567="NA"),
AND($BS$119&lt;&gt;"NS",$BS$119&lt;&gt;"NA",$BS$119=0,AC567="NS")),1,0)))</f>
        <v>0</v>
      </c>
      <c r="CU567" s="202">
        <f t="shared" ref="CU567" si="2197">IF($AH$96=$AJ$96,0,
IF(OR(AND($BS$119="NS",AD567&lt;&gt;"NA",OR(AD567="NS",AD567=0)),AND($BS$119="NA",AD567&lt;&gt;"NS",OR(AD567="NA",AD567=0))),0,
IF(OR(AND($BS$119&lt;&gt;"NS",$BS$119&lt;&gt;"NA",AD567&lt;&gt;"NS",AD567&lt;&gt;"NA",AD567&gt;$BS$119),
AND(AD567&gt;0,OR($BS$119="NS",$BS$119="NA")),
AND($BS$119&lt;&gt;"NS",$BS$119&lt;&gt;"NA",$BS$119&gt;=0,AD567="NA"),
AND($BS$119&lt;&gt;"NS",$BS$119&lt;&gt;"NA",$BS$119=0,AD567="NS")),1,0)))</f>
        <v>0</v>
      </c>
      <c r="CY567" s="563">
        <f t="shared" si="1903"/>
        <v>0</v>
      </c>
      <c r="CZ567" s="563"/>
    </row>
    <row r="568" spans="1:104" s="211" customFormat="1" ht="15" customHeight="1">
      <c r="A568" s="18"/>
      <c r="B568" s="51"/>
      <c r="C568" s="48" t="s">
        <v>5015</v>
      </c>
      <c r="D568" s="580" t="str">
        <f>IF(CNGE_2024_M3_Secc1!D67="","",CNGE_2024_M3_Secc1!D67)</f>
        <v/>
      </c>
      <c r="E568" s="580"/>
      <c r="F568" s="580"/>
      <c r="G568" s="580"/>
      <c r="H568" s="580"/>
      <c r="I568" s="103"/>
      <c r="J568" s="103"/>
      <c r="K568" s="103"/>
      <c r="L568" s="103"/>
      <c r="M568" s="103"/>
      <c r="N568" s="103"/>
      <c r="O568" s="103"/>
      <c r="P568" s="103"/>
      <c r="Q568" s="103"/>
      <c r="R568" s="103"/>
      <c r="S568" s="103"/>
      <c r="T568" s="103"/>
      <c r="U568" s="103"/>
      <c r="V568" s="103"/>
      <c r="W568" s="103"/>
      <c r="X568" s="103"/>
      <c r="Y568" s="103"/>
      <c r="Z568" s="103"/>
      <c r="AA568" s="103"/>
      <c r="AB568" s="103"/>
      <c r="AC568" s="103"/>
      <c r="AD568" s="103"/>
      <c r="AE568" s="213"/>
      <c r="AF568" s="210"/>
      <c r="AV568" s="202" t="e" cm="1">
        <f t="array" ref="AV568">IF(CNGE_2024_M3_Secc1!$AO$111=CNGE_2024_M3_Secc1!$AQ$111,O,IF(CNGE_2024_M3_Secc1!I235="",1,0))</f>
        <v>#NAME?</v>
      </c>
      <c r="AW568" s="202" t="e" cm="1">
        <f t="array" ref="AW568">IF(CNGE_2024_M3_Secc1!$AO$111=CNGE_2024_M3_Secc1!$AQ$111,O,IF(CNGE_2024_M3_Secc1!J235="",1,0))</f>
        <v>#NAME?</v>
      </c>
      <c r="AX568" s="202" t="e" cm="1">
        <f t="array" ref="AX568">IF(CNGE_2024_M3_Secc1!$AO$111=CNGE_2024_M3_Secc1!$AQ$111,O,IF(CNGE_2024_M3_Secc1!K235="",1,0))</f>
        <v>#NAME?</v>
      </c>
      <c r="AY568" s="202" t="e" cm="1">
        <f t="array" ref="AY568">IF(CNGE_2024_M3_Secc1!$AO$111=CNGE_2024_M3_Secc1!$AQ$111,O,IF(CNGE_2024_M3_Secc1!L235="",1,0))</f>
        <v>#NAME?</v>
      </c>
      <c r="AZ568" s="202" t="e" cm="1">
        <f t="array" ref="AZ568">IF(CNGE_2024_M3_Secc1!$AO$111=CNGE_2024_M3_Secc1!$AQ$111,O,IF(CNGE_2024_M3_Secc1!M235="",1,0))</f>
        <v>#NAME?</v>
      </c>
      <c r="BA568" s="202" t="e" cm="1">
        <f t="array" ref="BA568">IF(CNGE_2024_M3_Secc1!$AO$111=CNGE_2024_M3_Secc1!$AQ$111,O,IF(CNGE_2024_M3_Secc1!N235="",1,0))</f>
        <v>#NAME?</v>
      </c>
      <c r="BB568" s="202" t="e" cm="1">
        <f t="array" ref="BB568">IF(CNGE_2024_M3_Secc1!$AO$111=CNGE_2024_M3_Secc1!$AQ$111,O,IF(CNGE_2024_M3_Secc1!O235="",1,0))</f>
        <v>#NAME?</v>
      </c>
      <c r="BC568" s="202" t="e" cm="1">
        <f t="array" ref="BC568">IF(CNGE_2024_M3_Secc1!$AO$111=CNGE_2024_M3_Secc1!$AQ$111,O,IF(CNGE_2024_M3_Secc1!P235="",1,0))</f>
        <v>#NAME?</v>
      </c>
      <c r="BD568" s="202" t="e" cm="1">
        <f t="array" ref="BD568">IF(CNGE_2024_M3_Secc1!$AO$111=CNGE_2024_M3_Secc1!$AQ$111,O,IF(CNGE_2024_M3_Secc1!Q235="",1,0))</f>
        <v>#NAME?</v>
      </c>
      <c r="BE568" s="202" t="e" cm="1">
        <f t="array" ref="BE568">IF(CNGE_2024_M3_Secc1!$AO$111=CNGE_2024_M3_Secc1!$AQ$111,O,IF(CNGE_2024_M3_Secc1!R235="",1,0))</f>
        <v>#NAME?</v>
      </c>
      <c r="BF568" s="202" t="e" cm="1">
        <f t="array" ref="BF568">IF(CNGE_2024_M3_Secc1!$AO$111=CNGE_2024_M3_Secc1!$AQ$111,O,IF(CNGE_2024_M3_Secc1!S235="",1,0))</f>
        <v>#NAME?</v>
      </c>
      <c r="BG568" s="202" t="e" cm="1">
        <f t="array" ref="BG568">IF(CNGE_2024_M3_Secc1!$AO$111=CNGE_2024_M3_Secc1!$AQ$111,O,IF(CNGE_2024_M3_Secc1!T235="",1,0))</f>
        <v>#NAME?</v>
      </c>
      <c r="BH568" s="202" t="e" cm="1">
        <f t="array" ref="BH568">IF(CNGE_2024_M3_Secc1!$AO$111=CNGE_2024_M3_Secc1!$AQ$111,O,IF(CNGE_2024_M3_Secc1!U235="",1,0))</f>
        <v>#NAME?</v>
      </c>
      <c r="BI568" s="202" t="e" cm="1">
        <f t="array" ref="BI568">IF(CNGE_2024_M3_Secc1!$AO$111=CNGE_2024_M3_Secc1!$AQ$111,O,IF(CNGE_2024_M3_Secc1!V235="",1,0))</f>
        <v>#NAME?</v>
      </c>
      <c r="BJ568" s="202" t="e" cm="1">
        <f t="array" ref="BJ568">IF(CNGE_2024_M3_Secc1!$AO$111=CNGE_2024_M3_Secc1!$AQ$111,O,IF(CNGE_2024_M3_Secc1!W235="",1,0))</f>
        <v>#NAME?</v>
      </c>
      <c r="BK568" s="202" t="e" cm="1">
        <f t="array" ref="BK568">IF(CNGE_2024_M3_Secc1!$AO$111=CNGE_2024_M3_Secc1!$AQ$111,O,IF(CNGE_2024_M3_Secc1!X235="",1,0))</f>
        <v>#NAME?</v>
      </c>
      <c r="BL568" s="202" t="e" cm="1">
        <f t="array" ref="BL568">IF(CNGE_2024_M3_Secc1!$AO$111=CNGE_2024_M3_Secc1!$AQ$111,O,IF(CNGE_2024_M3_Secc1!Y235="",1,0))</f>
        <v>#NAME?</v>
      </c>
      <c r="BM568" s="202" t="e" cm="1">
        <f t="array" ref="BM568">IF(CNGE_2024_M3_Secc1!$AO$111=CNGE_2024_M3_Secc1!$AQ$111,O,IF(CNGE_2024_M3_Secc1!Z235="",1,0))</f>
        <v>#NAME?</v>
      </c>
      <c r="BN568" s="202" t="e" cm="1">
        <f t="array" ref="BN568">IF(CNGE_2024_M3_Secc1!$AO$111=CNGE_2024_M3_Secc1!$AQ$111,O,IF(CNGE_2024_M3_Secc1!AA235="",1,0))</f>
        <v>#NAME?</v>
      </c>
      <c r="BO568" s="202" t="e" cm="1">
        <f t="array" ref="BO568">IF(CNGE_2024_M3_Secc1!$AO$111=CNGE_2024_M3_Secc1!$AQ$111,O,IF(CNGE_2024_M3_Secc1!AB235="",1,0))</f>
        <v>#NAME?</v>
      </c>
      <c r="BP568" s="202" t="e" cm="1">
        <f t="array" ref="BP568">IF(CNGE_2024_M3_Secc1!$AO$111=CNGE_2024_M3_Secc1!$AQ$111,O,IF(CNGE_2024_M3_Secc1!AC235="",1,0))</f>
        <v>#NAME?</v>
      </c>
      <c r="BQ568" s="202" t="e" cm="1">
        <f t="array" ref="BQ568">IF(CNGE_2024_M3_Secc1!$AO$111=CNGE_2024_M3_Secc1!$AQ$111,O,IF(CNGE_2024_M3_Secc1!AD235="",1,0))</f>
        <v>#NAME?</v>
      </c>
      <c r="BZ568" s="202">
        <f>IF($AH$96=$AJ$96,0,
IF(OR(AND($BS$120="NS",I568&lt;&gt;"NA",OR(I568="NS",I568=0)),AND($BS$120="NA",I568&lt;&gt;"NS",OR(I568="NA",I568=0))),0,
IF(OR(AND($BS$120&lt;&gt;"NS",$BS$120&lt;&gt;"NA",I568&lt;&gt;"NS",I568&lt;&gt;"NA",I568&gt;$BS$120),
AND(I568&gt;0,OR($BS$120="NS",$BS$120="NA")),
AND($BS$120&lt;&gt;"NS",$BS$120&lt;&gt;"NA",$BS$120&gt;=0,I568="NA"),
AND($BS$120&lt;&gt;"NS",$BS$120&lt;&gt;"NA",$BS$120=0,I568="NS")),1,0)))</f>
        <v>0</v>
      </c>
      <c r="CA568" s="202">
        <f t="shared" ref="CA568" si="2198">IF($AH$96=$AJ$96,0,
IF(OR(AND($BS$120="NS",J568&lt;&gt;"NA",OR(J568="NS",J568=0)),AND($BS$120="NA",J568&lt;&gt;"NS",OR(J568="NA",J568=0))),0,
IF(OR(AND($BS$120&lt;&gt;"NS",$BS$120&lt;&gt;"NA",J568&lt;&gt;"NS",J568&lt;&gt;"NA",J568&gt;$BS$120),
AND(J568&gt;0,OR($BS$120="NS",$BS$120="NA")),
AND($BS$120&lt;&gt;"NS",$BS$120&lt;&gt;"NA",$BS$120&gt;=0,J568="NA"),
AND($BS$120&lt;&gt;"NS",$BS$120&lt;&gt;"NA",$BS$120=0,J568="NS")),1,0)))</f>
        <v>0</v>
      </c>
      <c r="CB568" s="202">
        <f t="shared" ref="CB568" si="2199">IF($AH$96=$AJ$96,0,
IF(OR(AND($BS$120="NS",K568&lt;&gt;"NA",OR(K568="NS",K568=0)),AND($BS$120="NA",K568&lt;&gt;"NS",OR(K568="NA",K568=0))),0,
IF(OR(AND($BS$120&lt;&gt;"NS",$BS$120&lt;&gt;"NA",K568&lt;&gt;"NS",K568&lt;&gt;"NA",K568&gt;$BS$120),
AND(K568&gt;0,OR($BS$120="NS",$BS$120="NA")),
AND($BS$120&lt;&gt;"NS",$BS$120&lt;&gt;"NA",$BS$120&gt;=0,K568="NA"),
AND($BS$120&lt;&gt;"NS",$BS$120&lt;&gt;"NA",$BS$120=0,K568="NS")),1,0)))</f>
        <v>0</v>
      </c>
      <c r="CC568" s="202">
        <f t="shared" ref="CC568" si="2200">IF($AH$96=$AJ$96,0,
IF(OR(AND($BS$120="NS",L568&lt;&gt;"NA",OR(L568="NS",L568=0)),AND($BS$120="NA",L568&lt;&gt;"NS",OR(L568="NA",L568=0))),0,
IF(OR(AND($BS$120&lt;&gt;"NS",$BS$120&lt;&gt;"NA",L568&lt;&gt;"NS",L568&lt;&gt;"NA",L568&gt;$BS$120),
AND(L568&gt;0,OR($BS$120="NS",$BS$120="NA")),
AND($BS$120&lt;&gt;"NS",$BS$120&lt;&gt;"NA",$BS$120&gt;=0,L568="NA"),
AND($BS$120&lt;&gt;"NS",$BS$120&lt;&gt;"NA",$BS$120=0,L568="NS")),1,0)))</f>
        <v>0</v>
      </c>
      <c r="CD568" s="202">
        <f t="shared" ref="CD568" si="2201">IF($AH$96=$AJ$96,0,
IF(OR(AND($BS$120="NS",M568&lt;&gt;"NA",OR(M568="NS",M568=0)),AND($BS$120="NA",M568&lt;&gt;"NS",OR(M568="NA",M568=0))),0,
IF(OR(AND($BS$120&lt;&gt;"NS",$BS$120&lt;&gt;"NA",M568&lt;&gt;"NS",M568&lt;&gt;"NA",M568&gt;$BS$120),
AND(M568&gt;0,OR($BS$120="NS",$BS$120="NA")),
AND($BS$120&lt;&gt;"NS",$BS$120&lt;&gt;"NA",$BS$120&gt;=0,M568="NA"),
AND($BS$120&lt;&gt;"NS",$BS$120&lt;&gt;"NA",$BS$120=0,M568="NS")),1,0)))</f>
        <v>0</v>
      </c>
      <c r="CE568" s="202">
        <f t="shared" ref="CE568" si="2202">IF($AH$96=$AJ$96,0,
IF(OR(AND($BS$120="NS",N568&lt;&gt;"NA",OR(N568="NS",N568=0)),AND($BS$120="NA",N568&lt;&gt;"NS",OR(N568="NA",N568=0))),0,
IF(OR(AND($BS$120&lt;&gt;"NS",$BS$120&lt;&gt;"NA",N568&lt;&gt;"NS",N568&lt;&gt;"NA",N568&gt;$BS$120),
AND(N568&gt;0,OR($BS$120="NS",$BS$120="NA")),
AND($BS$120&lt;&gt;"NS",$BS$120&lt;&gt;"NA",$BS$120&gt;=0,N568="NA"),
AND($BS$120&lt;&gt;"NS",$BS$120&lt;&gt;"NA",$BS$120=0,N568="NS")),1,0)))</f>
        <v>0</v>
      </c>
      <c r="CF568" s="202">
        <f t="shared" ref="CF568" si="2203">IF($AH$96=$AJ$96,0,
IF(OR(AND($BS$120="NS",O568&lt;&gt;"NA",OR(O568="NS",O568=0)),AND($BS$120="NA",O568&lt;&gt;"NS",OR(O568="NA",O568=0))),0,
IF(OR(AND($BS$120&lt;&gt;"NS",$BS$120&lt;&gt;"NA",O568&lt;&gt;"NS",O568&lt;&gt;"NA",O568&gt;$BS$120),
AND(O568&gt;0,OR($BS$120="NS",$BS$120="NA")),
AND($BS$120&lt;&gt;"NS",$BS$120&lt;&gt;"NA",$BS$120&gt;=0,O568="NA"),
AND($BS$120&lt;&gt;"NS",$BS$120&lt;&gt;"NA",$BS$120=0,O568="NS")),1,0)))</f>
        <v>0</v>
      </c>
      <c r="CG568" s="202">
        <f t="shared" ref="CG568" si="2204">IF($AH$96=$AJ$96,0,
IF(OR(AND($BS$120="NS",P568&lt;&gt;"NA",OR(P568="NS",P568=0)),AND($BS$120="NA",P568&lt;&gt;"NS",OR(P568="NA",P568=0))),0,
IF(OR(AND($BS$120&lt;&gt;"NS",$BS$120&lt;&gt;"NA",P568&lt;&gt;"NS",P568&lt;&gt;"NA",P568&gt;$BS$120),
AND(P568&gt;0,OR($BS$120="NS",$BS$120="NA")),
AND($BS$120&lt;&gt;"NS",$BS$120&lt;&gt;"NA",$BS$120&gt;=0,P568="NA"),
AND($BS$120&lt;&gt;"NS",$BS$120&lt;&gt;"NA",$BS$120=0,P568="NS")),1,0)))</f>
        <v>0</v>
      </c>
      <c r="CH568" s="202">
        <f t="shared" ref="CH568" si="2205">IF($AH$96=$AJ$96,0,
IF(OR(AND($BS$120="NS",Q568&lt;&gt;"NA",OR(Q568="NS",Q568=0)),AND($BS$120="NA",Q568&lt;&gt;"NS",OR(Q568="NA",Q568=0))),0,
IF(OR(AND($BS$120&lt;&gt;"NS",$BS$120&lt;&gt;"NA",Q568&lt;&gt;"NS",Q568&lt;&gt;"NA",Q568&gt;$BS$120),
AND(Q568&gt;0,OR($BS$120="NS",$BS$120="NA")),
AND($BS$120&lt;&gt;"NS",$BS$120&lt;&gt;"NA",$BS$120&gt;=0,Q568="NA"),
AND($BS$120&lt;&gt;"NS",$BS$120&lt;&gt;"NA",$BS$120=0,Q568="NS")),1,0)))</f>
        <v>0</v>
      </c>
      <c r="CI568" s="202">
        <f t="shared" ref="CI568" si="2206">IF($AH$96=$AJ$96,0,
IF(OR(AND($BS$120="NS",R568&lt;&gt;"NA",OR(R568="NS",R568=0)),AND($BS$120="NA",R568&lt;&gt;"NS",OR(R568="NA",R568=0))),0,
IF(OR(AND($BS$120&lt;&gt;"NS",$BS$120&lt;&gt;"NA",R568&lt;&gt;"NS",R568&lt;&gt;"NA",R568&gt;$BS$120),
AND(R568&gt;0,OR($BS$120="NS",$BS$120="NA")),
AND($BS$120&lt;&gt;"NS",$BS$120&lt;&gt;"NA",$BS$120&gt;=0,R568="NA"),
AND($BS$120&lt;&gt;"NS",$BS$120&lt;&gt;"NA",$BS$120=0,R568="NS")),1,0)))</f>
        <v>0</v>
      </c>
      <c r="CJ568" s="202">
        <f t="shared" ref="CJ568" si="2207">IF($AH$96=$AJ$96,0,
IF(OR(AND($BS$120="NS",S568&lt;&gt;"NA",OR(S568="NS",S568=0)),AND($BS$120="NA",S568&lt;&gt;"NS",OR(S568="NA",S568=0))),0,
IF(OR(AND($BS$120&lt;&gt;"NS",$BS$120&lt;&gt;"NA",S568&lt;&gt;"NS",S568&lt;&gt;"NA",S568&gt;$BS$120),
AND(S568&gt;0,OR($BS$120="NS",$BS$120="NA")),
AND($BS$120&lt;&gt;"NS",$BS$120&lt;&gt;"NA",$BS$120&gt;=0,S568="NA"),
AND($BS$120&lt;&gt;"NS",$BS$120&lt;&gt;"NA",$BS$120=0,S568="NS")),1,0)))</f>
        <v>0</v>
      </c>
      <c r="CK568" s="202">
        <f t="shared" ref="CK568" si="2208">IF($AH$96=$AJ$96,0,
IF(OR(AND($BS$120="NS",T568&lt;&gt;"NA",OR(T568="NS",T568=0)),AND($BS$120="NA",T568&lt;&gt;"NS",OR(T568="NA",T568=0))),0,
IF(OR(AND($BS$120&lt;&gt;"NS",$BS$120&lt;&gt;"NA",T568&lt;&gt;"NS",T568&lt;&gt;"NA",T568&gt;$BS$120),
AND(T568&gt;0,OR($BS$120="NS",$BS$120="NA")),
AND($BS$120&lt;&gt;"NS",$BS$120&lt;&gt;"NA",$BS$120&gt;=0,T568="NA"),
AND($BS$120&lt;&gt;"NS",$BS$120&lt;&gt;"NA",$BS$120=0,T568="NS")),1,0)))</f>
        <v>0</v>
      </c>
      <c r="CL568" s="202">
        <f t="shared" ref="CL568" si="2209">IF($AH$96=$AJ$96,0,
IF(OR(AND($BS$120="NS",U568&lt;&gt;"NA",OR(U568="NS",U568=0)),AND($BS$120="NA",U568&lt;&gt;"NS",OR(U568="NA",U568=0))),0,
IF(OR(AND($BS$120&lt;&gt;"NS",$BS$120&lt;&gt;"NA",U568&lt;&gt;"NS",U568&lt;&gt;"NA",U568&gt;$BS$120),
AND(U568&gt;0,OR($BS$120="NS",$BS$120="NA")),
AND($BS$120&lt;&gt;"NS",$BS$120&lt;&gt;"NA",$BS$120&gt;=0,U568="NA"),
AND($BS$120&lt;&gt;"NS",$BS$120&lt;&gt;"NA",$BS$120=0,U568="NS")),1,0)))</f>
        <v>0</v>
      </c>
      <c r="CM568" s="202">
        <f t="shared" ref="CM568" si="2210">IF($AH$96=$AJ$96,0,
IF(OR(AND($BS$120="NS",V568&lt;&gt;"NA",OR(V568="NS",V568=0)),AND($BS$120="NA",V568&lt;&gt;"NS",OR(V568="NA",V568=0))),0,
IF(OR(AND($BS$120&lt;&gt;"NS",$BS$120&lt;&gt;"NA",V568&lt;&gt;"NS",V568&lt;&gt;"NA",V568&gt;$BS$120),
AND(V568&gt;0,OR($BS$120="NS",$BS$120="NA")),
AND($BS$120&lt;&gt;"NS",$BS$120&lt;&gt;"NA",$BS$120&gt;=0,V568="NA"),
AND($BS$120&lt;&gt;"NS",$BS$120&lt;&gt;"NA",$BS$120=0,V568="NS")),1,0)))</f>
        <v>0</v>
      </c>
      <c r="CN568" s="202">
        <f t="shared" ref="CN568" si="2211">IF($AH$96=$AJ$96,0,
IF(OR(AND($BS$120="NS",W568&lt;&gt;"NA",OR(W568="NS",W568=0)),AND($BS$120="NA",W568&lt;&gt;"NS",OR(W568="NA",W568=0))),0,
IF(OR(AND($BS$120&lt;&gt;"NS",$BS$120&lt;&gt;"NA",W568&lt;&gt;"NS",W568&lt;&gt;"NA",W568&gt;$BS$120),
AND(W568&gt;0,OR($BS$120="NS",$BS$120="NA")),
AND($BS$120&lt;&gt;"NS",$BS$120&lt;&gt;"NA",$BS$120&gt;=0,W568="NA"),
AND($BS$120&lt;&gt;"NS",$BS$120&lt;&gt;"NA",$BS$120=0,W568="NS")),1,0)))</f>
        <v>0</v>
      </c>
      <c r="CO568" s="202">
        <f t="shared" ref="CO568" si="2212">IF($AH$96=$AJ$96,0,
IF(OR(AND($BS$120="NS",X568&lt;&gt;"NA",OR(X568="NS",X568=0)),AND($BS$120="NA",X568&lt;&gt;"NS",OR(X568="NA",X568=0))),0,
IF(OR(AND($BS$120&lt;&gt;"NS",$BS$120&lt;&gt;"NA",X568&lt;&gt;"NS",X568&lt;&gt;"NA",X568&gt;$BS$120),
AND(X568&gt;0,OR($BS$120="NS",$BS$120="NA")),
AND($BS$120&lt;&gt;"NS",$BS$120&lt;&gt;"NA",$BS$120&gt;=0,X568="NA"),
AND($BS$120&lt;&gt;"NS",$BS$120&lt;&gt;"NA",$BS$120=0,X568="NS")),1,0)))</f>
        <v>0</v>
      </c>
      <c r="CP568" s="202">
        <f t="shared" ref="CP568" si="2213">IF($AH$96=$AJ$96,0,
IF(OR(AND($BS$120="NS",Y568&lt;&gt;"NA",OR(Y568="NS",Y568=0)),AND($BS$120="NA",Y568&lt;&gt;"NS",OR(Y568="NA",Y568=0))),0,
IF(OR(AND($BS$120&lt;&gt;"NS",$BS$120&lt;&gt;"NA",Y568&lt;&gt;"NS",Y568&lt;&gt;"NA",Y568&gt;$BS$120),
AND(Y568&gt;0,OR($BS$120="NS",$BS$120="NA")),
AND($BS$120&lt;&gt;"NS",$BS$120&lt;&gt;"NA",$BS$120&gt;=0,Y568="NA"),
AND($BS$120&lt;&gt;"NS",$BS$120&lt;&gt;"NA",$BS$120=0,Y568="NS")),1,0)))</f>
        <v>0</v>
      </c>
      <c r="CQ568" s="202">
        <f t="shared" ref="CQ568" si="2214">IF($AH$96=$AJ$96,0,
IF(OR(AND($BS$120="NS",Z568&lt;&gt;"NA",OR(Z568="NS",Z568=0)),AND($BS$120="NA",Z568&lt;&gt;"NS",OR(Z568="NA",Z568=0))),0,
IF(OR(AND($BS$120&lt;&gt;"NS",$BS$120&lt;&gt;"NA",Z568&lt;&gt;"NS",Z568&lt;&gt;"NA",Z568&gt;$BS$120),
AND(Z568&gt;0,OR($BS$120="NS",$BS$120="NA")),
AND($BS$120&lt;&gt;"NS",$BS$120&lt;&gt;"NA",$BS$120&gt;=0,Z568="NA"),
AND($BS$120&lt;&gt;"NS",$BS$120&lt;&gt;"NA",$BS$120=0,Z568="NS")),1,0)))</f>
        <v>0</v>
      </c>
      <c r="CR568" s="202">
        <f t="shared" ref="CR568" si="2215">IF($AH$96=$AJ$96,0,
IF(OR(AND($BS$120="NS",AA568&lt;&gt;"NA",OR(AA568="NS",AA568=0)),AND($BS$120="NA",AA568&lt;&gt;"NS",OR(AA568="NA",AA568=0))),0,
IF(OR(AND($BS$120&lt;&gt;"NS",$BS$120&lt;&gt;"NA",AA568&lt;&gt;"NS",AA568&lt;&gt;"NA",AA568&gt;$BS$120),
AND(AA568&gt;0,OR($BS$120="NS",$BS$120="NA")),
AND($BS$120&lt;&gt;"NS",$BS$120&lt;&gt;"NA",$BS$120&gt;=0,AA568="NA"),
AND($BS$120&lt;&gt;"NS",$BS$120&lt;&gt;"NA",$BS$120=0,AA568="NS")),1,0)))</f>
        <v>0</v>
      </c>
      <c r="CS568" s="202">
        <f t="shared" ref="CS568" si="2216">IF($AH$96=$AJ$96,0,
IF(OR(AND($BS$120="NS",AB568&lt;&gt;"NA",OR(AB568="NS",AB568=0)),AND($BS$120="NA",AB568&lt;&gt;"NS",OR(AB568="NA",AB568=0))),0,
IF(OR(AND($BS$120&lt;&gt;"NS",$BS$120&lt;&gt;"NA",AB568&lt;&gt;"NS",AB568&lt;&gt;"NA",AB568&gt;$BS$120),
AND(AB568&gt;0,OR($BS$120="NS",$BS$120="NA")),
AND($BS$120&lt;&gt;"NS",$BS$120&lt;&gt;"NA",$BS$120&gt;=0,AB568="NA"),
AND($BS$120&lt;&gt;"NS",$BS$120&lt;&gt;"NA",$BS$120=0,AB568="NS")),1,0)))</f>
        <v>0</v>
      </c>
      <c r="CT568" s="202">
        <f t="shared" ref="CT568" si="2217">IF($AH$96=$AJ$96,0,
IF(OR(AND($BS$120="NS",AC568&lt;&gt;"NA",OR(AC568="NS",AC568=0)),AND($BS$120="NA",AC568&lt;&gt;"NS",OR(AC568="NA",AC568=0))),0,
IF(OR(AND($BS$120&lt;&gt;"NS",$BS$120&lt;&gt;"NA",AC568&lt;&gt;"NS",AC568&lt;&gt;"NA",AC568&gt;$BS$120),
AND(AC568&gt;0,OR($BS$120="NS",$BS$120="NA")),
AND($BS$120&lt;&gt;"NS",$BS$120&lt;&gt;"NA",$BS$120&gt;=0,AC568="NA"),
AND($BS$120&lt;&gt;"NS",$BS$120&lt;&gt;"NA",$BS$120=0,AC568="NS")),1,0)))</f>
        <v>0</v>
      </c>
      <c r="CU568" s="202">
        <f t="shared" ref="CU568" si="2218">IF($AH$96=$AJ$96,0,
IF(OR(AND($BS$120="NS",AD568&lt;&gt;"NA",OR(AD568="NS",AD568=0)),AND($BS$120="NA",AD568&lt;&gt;"NS",OR(AD568="NA",AD568=0))),0,
IF(OR(AND($BS$120&lt;&gt;"NS",$BS$120&lt;&gt;"NA",AD568&lt;&gt;"NS",AD568&lt;&gt;"NA",AD568&gt;$BS$120),
AND(AD568&gt;0,OR($BS$120="NS",$BS$120="NA")),
AND($BS$120&lt;&gt;"NS",$BS$120&lt;&gt;"NA",$BS$120&gt;=0,AD568="NA"),
AND($BS$120&lt;&gt;"NS",$BS$120&lt;&gt;"NA",$BS$120=0,AD568="NS")),1,0)))</f>
        <v>0</v>
      </c>
      <c r="CY568" s="563">
        <f t="shared" si="1903"/>
        <v>0</v>
      </c>
      <c r="CZ568" s="563"/>
    </row>
    <row r="569" spans="1:104" s="211" customFormat="1" ht="15" customHeight="1">
      <c r="A569" s="18"/>
      <c r="B569" s="51"/>
      <c r="C569" s="48" t="s">
        <v>5016</v>
      </c>
      <c r="D569" s="580" t="str">
        <f>IF(CNGE_2024_M3_Secc1!D68="","",CNGE_2024_M3_Secc1!D68)</f>
        <v/>
      </c>
      <c r="E569" s="580"/>
      <c r="F569" s="580"/>
      <c r="G569" s="580"/>
      <c r="H569" s="580"/>
      <c r="I569" s="103"/>
      <c r="J569" s="103"/>
      <c r="K569" s="103"/>
      <c r="L569" s="103"/>
      <c r="M569" s="103"/>
      <c r="N569" s="103"/>
      <c r="O569" s="103"/>
      <c r="P569" s="103"/>
      <c r="Q569" s="103"/>
      <c r="R569" s="103"/>
      <c r="S569" s="103"/>
      <c r="T569" s="103"/>
      <c r="U569" s="103"/>
      <c r="V569" s="103"/>
      <c r="W569" s="103"/>
      <c r="X569" s="103"/>
      <c r="Y569" s="103"/>
      <c r="Z569" s="103"/>
      <c r="AA569" s="103"/>
      <c r="AB569" s="103"/>
      <c r="AC569" s="103"/>
      <c r="AD569" s="103"/>
      <c r="AE569" s="213"/>
      <c r="AF569" s="210"/>
      <c r="AV569" s="202" t="e" cm="1">
        <f t="array" ref="AV569">IF(CNGE_2024_M3_Secc1!$AO$111=CNGE_2024_M3_Secc1!$AQ$111,O,IF(CNGE_2024_M3_Secc1!I236="",1,0))</f>
        <v>#NAME?</v>
      </c>
      <c r="AW569" s="202" t="e" cm="1">
        <f t="array" ref="AW569">IF(CNGE_2024_M3_Secc1!$AO$111=CNGE_2024_M3_Secc1!$AQ$111,O,IF(CNGE_2024_M3_Secc1!J236="",1,0))</f>
        <v>#NAME?</v>
      </c>
      <c r="AX569" s="202" t="e" cm="1">
        <f t="array" ref="AX569">IF(CNGE_2024_M3_Secc1!$AO$111=CNGE_2024_M3_Secc1!$AQ$111,O,IF(CNGE_2024_M3_Secc1!K236="",1,0))</f>
        <v>#NAME?</v>
      </c>
      <c r="AY569" s="202" t="e" cm="1">
        <f t="array" ref="AY569">IF(CNGE_2024_M3_Secc1!$AO$111=CNGE_2024_M3_Secc1!$AQ$111,O,IF(CNGE_2024_M3_Secc1!L236="",1,0))</f>
        <v>#NAME?</v>
      </c>
      <c r="AZ569" s="202" t="e" cm="1">
        <f t="array" ref="AZ569">IF(CNGE_2024_M3_Secc1!$AO$111=CNGE_2024_M3_Secc1!$AQ$111,O,IF(CNGE_2024_M3_Secc1!M236="",1,0))</f>
        <v>#NAME?</v>
      </c>
      <c r="BA569" s="202" t="e" cm="1">
        <f t="array" ref="BA569">IF(CNGE_2024_M3_Secc1!$AO$111=CNGE_2024_M3_Secc1!$AQ$111,O,IF(CNGE_2024_M3_Secc1!N236="",1,0))</f>
        <v>#NAME?</v>
      </c>
      <c r="BB569" s="202" t="e" cm="1">
        <f t="array" ref="BB569">IF(CNGE_2024_M3_Secc1!$AO$111=CNGE_2024_M3_Secc1!$AQ$111,O,IF(CNGE_2024_M3_Secc1!O236="",1,0))</f>
        <v>#NAME?</v>
      </c>
      <c r="BC569" s="202" t="e" cm="1">
        <f t="array" ref="BC569">IF(CNGE_2024_M3_Secc1!$AO$111=CNGE_2024_M3_Secc1!$AQ$111,O,IF(CNGE_2024_M3_Secc1!P236="",1,0))</f>
        <v>#NAME?</v>
      </c>
      <c r="BD569" s="202" t="e" cm="1">
        <f t="array" ref="BD569">IF(CNGE_2024_M3_Secc1!$AO$111=CNGE_2024_M3_Secc1!$AQ$111,O,IF(CNGE_2024_M3_Secc1!Q236="",1,0))</f>
        <v>#NAME?</v>
      </c>
      <c r="BE569" s="202" t="e" cm="1">
        <f t="array" ref="BE569">IF(CNGE_2024_M3_Secc1!$AO$111=CNGE_2024_M3_Secc1!$AQ$111,O,IF(CNGE_2024_M3_Secc1!R236="",1,0))</f>
        <v>#NAME?</v>
      </c>
      <c r="BF569" s="202" t="e" cm="1">
        <f t="array" ref="BF569">IF(CNGE_2024_M3_Secc1!$AO$111=CNGE_2024_M3_Secc1!$AQ$111,O,IF(CNGE_2024_M3_Secc1!S236="",1,0))</f>
        <v>#NAME?</v>
      </c>
      <c r="BG569" s="202" t="e" cm="1">
        <f t="array" ref="BG569">IF(CNGE_2024_M3_Secc1!$AO$111=CNGE_2024_M3_Secc1!$AQ$111,O,IF(CNGE_2024_M3_Secc1!T236="",1,0))</f>
        <v>#NAME?</v>
      </c>
      <c r="BH569" s="202" t="e" cm="1">
        <f t="array" ref="BH569">IF(CNGE_2024_M3_Secc1!$AO$111=CNGE_2024_M3_Secc1!$AQ$111,O,IF(CNGE_2024_M3_Secc1!U236="",1,0))</f>
        <v>#NAME?</v>
      </c>
      <c r="BI569" s="202" t="e" cm="1">
        <f t="array" ref="BI569">IF(CNGE_2024_M3_Secc1!$AO$111=CNGE_2024_M3_Secc1!$AQ$111,O,IF(CNGE_2024_M3_Secc1!V236="",1,0))</f>
        <v>#NAME?</v>
      </c>
      <c r="BJ569" s="202" t="e" cm="1">
        <f t="array" ref="BJ569">IF(CNGE_2024_M3_Secc1!$AO$111=CNGE_2024_M3_Secc1!$AQ$111,O,IF(CNGE_2024_M3_Secc1!W236="",1,0))</f>
        <v>#NAME?</v>
      </c>
      <c r="BK569" s="202" t="e" cm="1">
        <f t="array" ref="BK569">IF(CNGE_2024_M3_Secc1!$AO$111=CNGE_2024_M3_Secc1!$AQ$111,O,IF(CNGE_2024_M3_Secc1!X236="",1,0))</f>
        <v>#NAME?</v>
      </c>
      <c r="BL569" s="202" t="e" cm="1">
        <f t="array" ref="BL569">IF(CNGE_2024_M3_Secc1!$AO$111=CNGE_2024_M3_Secc1!$AQ$111,O,IF(CNGE_2024_M3_Secc1!Y236="",1,0))</f>
        <v>#NAME?</v>
      </c>
      <c r="BM569" s="202" t="e" cm="1">
        <f t="array" ref="BM569">IF(CNGE_2024_M3_Secc1!$AO$111=CNGE_2024_M3_Secc1!$AQ$111,O,IF(CNGE_2024_M3_Secc1!Z236="",1,0))</f>
        <v>#NAME?</v>
      </c>
      <c r="BN569" s="202" t="e" cm="1">
        <f t="array" ref="BN569">IF(CNGE_2024_M3_Secc1!$AO$111=CNGE_2024_M3_Secc1!$AQ$111,O,IF(CNGE_2024_M3_Secc1!AA236="",1,0))</f>
        <v>#NAME?</v>
      </c>
      <c r="BO569" s="202" t="e" cm="1">
        <f t="array" ref="BO569">IF(CNGE_2024_M3_Secc1!$AO$111=CNGE_2024_M3_Secc1!$AQ$111,O,IF(CNGE_2024_M3_Secc1!AB236="",1,0))</f>
        <v>#NAME?</v>
      </c>
      <c r="BP569" s="202" t="e" cm="1">
        <f t="array" ref="BP569">IF(CNGE_2024_M3_Secc1!$AO$111=CNGE_2024_M3_Secc1!$AQ$111,O,IF(CNGE_2024_M3_Secc1!AC236="",1,0))</f>
        <v>#NAME?</v>
      </c>
      <c r="BQ569" s="202" t="e" cm="1">
        <f t="array" ref="BQ569">IF(CNGE_2024_M3_Secc1!$AO$111=CNGE_2024_M3_Secc1!$AQ$111,O,IF(CNGE_2024_M3_Secc1!AD236="",1,0))</f>
        <v>#NAME?</v>
      </c>
      <c r="BZ569" s="202">
        <f>IF($AH$96=$AJ$96,0,
IF(OR(AND($BS$121="NS",I569&lt;&gt;"NA",OR(I569="NS",I569=0)),AND($BS$121="NA",I569&lt;&gt;"NS",OR(I569="NA",I569=0))),0,
IF(OR(AND($BS$121&lt;&gt;"NS",$BS$121&lt;&gt;"NA",I569&lt;&gt;"NS",I569&lt;&gt;"NA",I569&gt;$BS$121),
AND(I569&gt;0,OR($BS$121="NS",$BS$121="NA")),
AND($BS$121&lt;&gt;"NS",$BS$121&lt;&gt;"NA",$BS$121&gt;=0,I569="NA"),
AND($BS$121&lt;&gt;"NS",$BS$121&lt;&gt;"NA",$BS$121=0,I569="NS")),1,0)))</f>
        <v>0</v>
      </c>
      <c r="CA569" s="202">
        <f t="shared" ref="CA569" si="2219">IF($AH$96=$AJ$96,0,
IF(OR(AND($BS$121="NS",J569&lt;&gt;"NA",OR(J569="NS",J569=0)),AND($BS$121="NA",J569&lt;&gt;"NS",OR(J569="NA",J569=0))),0,
IF(OR(AND($BS$121&lt;&gt;"NS",$BS$121&lt;&gt;"NA",J569&lt;&gt;"NS",J569&lt;&gt;"NA",J569&gt;$BS$121),
AND(J569&gt;0,OR($BS$121="NS",$BS$121="NA")),
AND($BS$121&lt;&gt;"NS",$BS$121&lt;&gt;"NA",$BS$121&gt;=0,J569="NA"),
AND($BS$121&lt;&gt;"NS",$BS$121&lt;&gt;"NA",$BS$121=0,J569="NS")),1,0)))</f>
        <v>0</v>
      </c>
      <c r="CB569" s="202">
        <f t="shared" ref="CB569" si="2220">IF($AH$96=$AJ$96,0,
IF(OR(AND($BS$121="NS",K569&lt;&gt;"NA",OR(K569="NS",K569=0)),AND($BS$121="NA",K569&lt;&gt;"NS",OR(K569="NA",K569=0))),0,
IF(OR(AND($BS$121&lt;&gt;"NS",$BS$121&lt;&gt;"NA",K569&lt;&gt;"NS",K569&lt;&gt;"NA",K569&gt;$BS$121),
AND(K569&gt;0,OR($BS$121="NS",$BS$121="NA")),
AND($BS$121&lt;&gt;"NS",$BS$121&lt;&gt;"NA",$BS$121&gt;=0,K569="NA"),
AND($BS$121&lt;&gt;"NS",$BS$121&lt;&gt;"NA",$BS$121=0,K569="NS")),1,0)))</f>
        <v>0</v>
      </c>
      <c r="CC569" s="202">
        <f t="shared" ref="CC569" si="2221">IF($AH$96=$AJ$96,0,
IF(OR(AND($BS$121="NS",L569&lt;&gt;"NA",OR(L569="NS",L569=0)),AND($BS$121="NA",L569&lt;&gt;"NS",OR(L569="NA",L569=0))),0,
IF(OR(AND($BS$121&lt;&gt;"NS",$BS$121&lt;&gt;"NA",L569&lt;&gt;"NS",L569&lt;&gt;"NA",L569&gt;$BS$121),
AND(L569&gt;0,OR($BS$121="NS",$BS$121="NA")),
AND($BS$121&lt;&gt;"NS",$BS$121&lt;&gt;"NA",$BS$121&gt;=0,L569="NA"),
AND($BS$121&lt;&gt;"NS",$BS$121&lt;&gt;"NA",$BS$121=0,L569="NS")),1,0)))</f>
        <v>0</v>
      </c>
      <c r="CD569" s="202">
        <f t="shared" ref="CD569" si="2222">IF($AH$96=$AJ$96,0,
IF(OR(AND($BS$121="NS",M569&lt;&gt;"NA",OR(M569="NS",M569=0)),AND($BS$121="NA",M569&lt;&gt;"NS",OR(M569="NA",M569=0))),0,
IF(OR(AND($BS$121&lt;&gt;"NS",$BS$121&lt;&gt;"NA",M569&lt;&gt;"NS",M569&lt;&gt;"NA",M569&gt;$BS$121),
AND(M569&gt;0,OR($BS$121="NS",$BS$121="NA")),
AND($BS$121&lt;&gt;"NS",$BS$121&lt;&gt;"NA",$BS$121&gt;=0,M569="NA"),
AND($BS$121&lt;&gt;"NS",$BS$121&lt;&gt;"NA",$BS$121=0,M569="NS")),1,0)))</f>
        <v>0</v>
      </c>
      <c r="CE569" s="202">
        <f t="shared" ref="CE569" si="2223">IF($AH$96=$AJ$96,0,
IF(OR(AND($BS$121="NS",N569&lt;&gt;"NA",OR(N569="NS",N569=0)),AND($BS$121="NA",N569&lt;&gt;"NS",OR(N569="NA",N569=0))),0,
IF(OR(AND($BS$121&lt;&gt;"NS",$BS$121&lt;&gt;"NA",N569&lt;&gt;"NS",N569&lt;&gt;"NA",N569&gt;$BS$121),
AND(N569&gt;0,OR($BS$121="NS",$BS$121="NA")),
AND($BS$121&lt;&gt;"NS",$BS$121&lt;&gt;"NA",$BS$121&gt;=0,N569="NA"),
AND($BS$121&lt;&gt;"NS",$BS$121&lt;&gt;"NA",$BS$121=0,N569="NS")),1,0)))</f>
        <v>0</v>
      </c>
      <c r="CF569" s="202">
        <f t="shared" ref="CF569" si="2224">IF($AH$96=$AJ$96,0,
IF(OR(AND($BS$121="NS",O569&lt;&gt;"NA",OR(O569="NS",O569=0)),AND($BS$121="NA",O569&lt;&gt;"NS",OR(O569="NA",O569=0))),0,
IF(OR(AND($BS$121&lt;&gt;"NS",$BS$121&lt;&gt;"NA",O569&lt;&gt;"NS",O569&lt;&gt;"NA",O569&gt;$BS$121),
AND(O569&gt;0,OR($BS$121="NS",$BS$121="NA")),
AND($BS$121&lt;&gt;"NS",$BS$121&lt;&gt;"NA",$BS$121&gt;=0,O569="NA"),
AND($BS$121&lt;&gt;"NS",$BS$121&lt;&gt;"NA",$BS$121=0,O569="NS")),1,0)))</f>
        <v>0</v>
      </c>
      <c r="CG569" s="202">
        <f t="shared" ref="CG569" si="2225">IF($AH$96=$AJ$96,0,
IF(OR(AND($BS$121="NS",P569&lt;&gt;"NA",OR(P569="NS",P569=0)),AND($BS$121="NA",P569&lt;&gt;"NS",OR(P569="NA",P569=0))),0,
IF(OR(AND($BS$121&lt;&gt;"NS",$BS$121&lt;&gt;"NA",P569&lt;&gt;"NS",P569&lt;&gt;"NA",P569&gt;$BS$121),
AND(P569&gt;0,OR($BS$121="NS",$BS$121="NA")),
AND($BS$121&lt;&gt;"NS",$BS$121&lt;&gt;"NA",$BS$121&gt;=0,P569="NA"),
AND($BS$121&lt;&gt;"NS",$BS$121&lt;&gt;"NA",$BS$121=0,P569="NS")),1,0)))</f>
        <v>0</v>
      </c>
      <c r="CH569" s="202">
        <f t="shared" ref="CH569" si="2226">IF($AH$96=$AJ$96,0,
IF(OR(AND($BS$121="NS",Q569&lt;&gt;"NA",OR(Q569="NS",Q569=0)),AND($BS$121="NA",Q569&lt;&gt;"NS",OR(Q569="NA",Q569=0))),0,
IF(OR(AND($BS$121&lt;&gt;"NS",$BS$121&lt;&gt;"NA",Q569&lt;&gt;"NS",Q569&lt;&gt;"NA",Q569&gt;$BS$121),
AND(Q569&gt;0,OR($BS$121="NS",$BS$121="NA")),
AND($BS$121&lt;&gt;"NS",$BS$121&lt;&gt;"NA",$BS$121&gt;=0,Q569="NA"),
AND($BS$121&lt;&gt;"NS",$BS$121&lt;&gt;"NA",$BS$121=0,Q569="NS")),1,0)))</f>
        <v>0</v>
      </c>
      <c r="CI569" s="202">
        <f t="shared" ref="CI569" si="2227">IF($AH$96=$AJ$96,0,
IF(OR(AND($BS$121="NS",R569&lt;&gt;"NA",OR(R569="NS",R569=0)),AND($BS$121="NA",R569&lt;&gt;"NS",OR(R569="NA",R569=0))),0,
IF(OR(AND($BS$121&lt;&gt;"NS",$BS$121&lt;&gt;"NA",R569&lt;&gt;"NS",R569&lt;&gt;"NA",R569&gt;$BS$121),
AND(R569&gt;0,OR($BS$121="NS",$BS$121="NA")),
AND($BS$121&lt;&gt;"NS",$BS$121&lt;&gt;"NA",$BS$121&gt;=0,R569="NA"),
AND($BS$121&lt;&gt;"NS",$BS$121&lt;&gt;"NA",$BS$121=0,R569="NS")),1,0)))</f>
        <v>0</v>
      </c>
      <c r="CJ569" s="202">
        <f t="shared" ref="CJ569" si="2228">IF($AH$96=$AJ$96,0,
IF(OR(AND($BS$121="NS",S569&lt;&gt;"NA",OR(S569="NS",S569=0)),AND($BS$121="NA",S569&lt;&gt;"NS",OR(S569="NA",S569=0))),0,
IF(OR(AND($BS$121&lt;&gt;"NS",$BS$121&lt;&gt;"NA",S569&lt;&gt;"NS",S569&lt;&gt;"NA",S569&gt;$BS$121),
AND(S569&gt;0,OR($BS$121="NS",$BS$121="NA")),
AND($BS$121&lt;&gt;"NS",$BS$121&lt;&gt;"NA",$BS$121&gt;=0,S569="NA"),
AND($BS$121&lt;&gt;"NS",$BS$121&lt;&gt;"NA",$BS$121=0,S569="NS")),1,0)))</f>
        <v>0</v>
      </c>
      <c r="CK569" s="202">
        <f t="shared" ref="CK569" si="2229">IF($AH$96=$AJ$96,0,
IF(OR(AND($BS$121="NS",T569&lt;&gt;"NA",OR(T569="NS",T569=0)),AND($BS$121="NA",T569&lt;&gt;"NS",OR(T569="NA",T569=0))),0,
IF(OR(AND($BS$121&lt;&gt;"NS",$BS$121&lt;&gt;"NA",T569&lt;&gt;"NS",T569&lt;&gt;"NA",T569&gt;$BS$121),
AND(T569&gt;0,OR($BS$121="NS",$BS$121="NA")),
AND($BS$121&lt;&gt;"NS",$BS$121&lt;&gt;"NA",$BS$121&gt;=0,T569="NA"),
AND($BS$121&lt;&gt;"NS",$BS$121&lt;&gt;"NA",$BS$121=0,T569="NS")),1,0)))</f>
        <v>0</v>
      </c>
      <c r="CL569" s="202">
        <f t="shared" ref="CL569" si="2230">IF($AH$96=$AJ$96,0,
IF(OR(AND($BS$121="NS",U569&lt;&gt;"NA",OR(U569="NS",U569=0)),AND($BS$121="NA",U569&lt;&gt;"NS",OR(U569="NA",U569=0))),0,
IF(OR(AND($BS$121&lt;&gt;"NS",$BS$121&lt;&gt;"NA",U569&lt;&gt;"NS",U569&lt;&gt;"NA",U569&gt;$BS$121),
AND(U569&gt;0,OR($BS$121="NS",$BS$121="NA")),
AND($BS$121&lt;&gt;"NS",$BS$121&lt;&gt;"NA",$BS$121&gt;=0,U569="NA"),
AND($BS$121&lt;&gt;"NS",$BS$121&lt;&gt;"NA",$BS$121=0,U569="NS")),1,0)))</f>
        <v>0</v>
      </c>
      <c r="CM569" s="202">
        <f t="shared" ref="CM569" si="2231">IF($AH$96=$AJ$96,0,
IF(OR(AND($BS$121="NS",V569&lt;&gt;"NA",OR(V569="NS",V569=0)),AND($BS$121="NA",V569&lt;&gt;"NS",OR(V569="NA",V569=0))),0,
IF(OR(AND($BS$121&lt;&gt;"NS",$BS$121&lt;&gt;"NA",V569&lt;&gt;"NS",V569&lt;&gt;"NA",V569&gt;$BS$121),
AND(V569&gt;0,OR($BS$121="NS",$BS$121="NA")),
AND($BS$121&lt;&gt;"NS",$BS$121&lt;&gt;"NA",$BS$121&gt;=0,V569="NA"),
AND($BS$121&lt;&gt;"NS",$BS$121&lt;&gt;"NA",$BS$121=0,V569="NS")),1,0)))</f>
        <v>0</v>
      </c>
      <c r="CN569" s="202">
        <f t="shared" ref="CN569" si="2232">IF($AH$96=$AJ$96,0,
IF(OR(AND($BS$121="NS",W569&lt;&gt;"NA",OR(W569="NS",W569=0)),AND($BS$121="NA",W569&lt;&gt;"NS",OR(W569="NA",W569=0))),0,
IF(OR(AND($BS$121&lt;&gt;"NS",$BS$121&lt;&gt;"NA",W569&lt;&gt;"NS",W569&lt;&gt;"NA",W569&gt;$BS$121),
AND(W569&gt;0,OR($BS$121="NS",$BS$121="NA")),
AND($BS$121&lt;&gt;"NS",$BS$121&lt;&gt;"NA",$BS$121&gt;=0,W569="NA"),
AND($BS$121&lt;&gt;"NS",$BS$121&lt;&gt;"NA",$BS$121=0,W569="NS")),1,0)))</f>
        <v>0</v>
      </c>
      <c r="CO569" s="202">
        <f t="shared" ref="CO569" si="2233">IF($AH$96=$AJ$96,0,
IF(OR(AND($BS$121="NS",X569&lt;&gt;"NA",OR(X569="NS",X569=0)),AND($BS$121="NA",X569&lt;&gt;"NS",OR(X569="NA",X569=0))),0,
IF(OR(AND($BS$121&lt;&gt;"NS",$BS$121&lt;&gt;"NA",X569&lt;&gt;"NS",X569&lt;&gt;"NA",X569&gt;$BS$121),
AND(X569&gt;0,OR($BS$121="NS",$BS$121="NA")),
AND($BS$121&lt;&gt;"NS",$BS$121&lt;&gt;"NA",$BS$121&gt;=0,X569="NA"),
AND($BS$121&lt;&gt;"NS",$BS$121&lt;&gt;"NA",$BS$121=0,X569="NS")),1,0)))</f>
        <v>0</v>
      </c>
      <c r="CP569" s="202">
        <f t="shared" ref="CP569" si="2234">IF($AH$96=$AJ$96,0,
IF(OR(AND($BS$121="NS",Y569&lt;&gt;"NA",OR(Y569="NS",Y569=0)),AND($BS$121="NA",Y569&lt;&gt;"NS",OR(Y569="NA",Y569=0))),0,
IF(OR(AND($BS$121&lt;&gt;"NS",$BS$121&lt;&gt;"NA",Y569&lt;&gt;"NS",Y569&lt;&gt;"NA",Y569&gt;$BS$121),
AND(Y569&gt;0,OR($BS$121="NS",$BS$121="NA")),
AND($BS$121&lt;&gt;"NS",$BS$121&lt;&gt;"NA",$BS$121&gt;=0,Y569="NA"),
AND($BS$121&lt;&gt;"NS",$BS$121&lt;&gt;"NA",$BS$121=0,Y569="NS")),1,0)))</f>
        <v>0</v>
      </c>
      <c r="CQ569" s="202">
        <f t="shared" ref="CQ569" si="2235">IF($AH$96=$AJ$96,0,
IF(OR(AND($BS$121="NS",Z569&lt;&gt;"NA",OR(Z569="NS",Z569=0)),AND($BS$121="NA",Z569&lt;&gt;"NS",OR(Z569="NA",Z569=0))),0,
IF(OR(AND($BS$121&lt;&gt;"NS",$BS$121&lt;&gt;"NA",Z569&lt;&gt;"NS",Z569&lt;&gt;"NA",Z569&gt;$BS$121),
AND(Z569&gt;0,OR($BS$121="NS",$BS$121="NA")),
AND($BS$121&lt;&gt;"NS",$BS$121&lt;&gt;"NA",$BS$121&gt;=0,Z569="NA"),
AND($BS$121&lt;&gt;"NS",$BS$121&lt;&gt;"NA",$BS$121=0,Z569="NS")),1,0)))</f>
        <v>0</v>
      </c>
      <c r="CR569" s="202">
        <f t="shared" ref="CR569" si="2236">IF($AH$96=$AJ$96,0,
IF(OR(AND($BS$121="NS",AA569&lt;&gt;"NA",OR(AA569="NS",AA569=0)),AND($BS$121="NA",AA569&lt;&gt;"NS",OR(AA569="NA",AA569=0))),0,
IF(OR(AND($BS$121&lt;&gt;"NS",$BS$121&lt;&gt;"NA",AA569&lt;&gt;"NS",AA569&lt;&gt;"NA",AA569&gt;$BS$121),
AND(AA569&gt;0,OR($BS$121="NS",$BS$121="NA")),
AND($BS$121&lt;&gt;"NS",$BS$121&lt;&gt;"NA",$BS$121&gt;=0,AA569="NA"),
AND($BS$121&lt;&gt;"NS",$BS$121&lt;&gt;"NA",$BS$121=0,AA569="NS")),1,0)))</f>
        <v>0</v>
      </c>
      <c r="CS569" s="202">
        <f t="shared" ref="CS569" si="2237">IF($AH$96=$AJ$96,0,
IF(OR(AND($BS$121="NS",AB569&lt;&gt;"NA",OR(AB569="NS",AB569=0)),AND($BS$121="NA",AB569&lt;&gt;"NS",OR(AB569="NA",AB569=0))),0,
IF(OR(AND($BS$121&lt;&gt;"NS",$BS$121&lt;&gt;"NA",AB569&lt;&gt;"NS",AB569&lt;&gt;"NA",AB569&gt;$BS$121),
AND(AB569&gt;0,OR($BS$121="NS",$BS$121="NA")),
AND($BS$121&lt;&gt;"NS",$BS$121&lt;&gt;"NA",$BS$121&gt;=0,AB569="NA"),
AND($BS$121&lt;&gt;"NS",$BS$121&lt;&gt;"NA",$BS$121=0,AB569="NS")),1,0)))</f>
        <v>0</v>
      </c>
      <c r="CT569" s="202">
        <f t="shared" ref="CT569" si="2238">IF($AH$96=$AJ$96,0,
IF(OR(AND($BS$121="NS",AC569&lt;&gt;"NA",OR(AC569="NS",AC569=0)),AND($BS$121="NA",AC569&lt;&gt;"NS",OR(AC569="NA",AC569=0))),0,
IF(OR(AND($BS$121&lt;&gt;"NS",$BS$121&lt;&gt;"NA",AC569&lt;&gt;"NS",AC569&lt;&gt;"NA",AC569&gt;$BS$121),
AND(AC569&gt;0,OR($BS$121="NS",$BS$121="NA")),
AND($BS$121&lt;&gt;"NS",$BS$121&lt;&gt;"NA",$BS$121&gt;=0,AC569="NA"),
AND($BS$121&lt;&gt;"NS",$BS$121&lt;&gt;"NA",$BS$121=0,AC569="NS")),1,0)))</f>
        <v>0</v>
      </c>
      <c r="CU569" s="202">
        <f t="shared" ref="CU569" si="2239">IF($AH$96=$AJ$96,0,
IF(OR(AND($BS$121="NS",AD569&lt;&gt;"NA",OR(AD569="NS",AD569=0)),AND($BS$121="NA",AD569&lt;&gt;"NS",OR(AD569="NA",AD569=0))),0,
IF(OR(AND($BS$121&lt;&gt;"NS",$BS$121&lt;&gt;"NA",AD569&lt;&gt;"NS",AD569&lt;&gt;"NA",AD569&gt;$BS$121),
AND(AD569&gt;0,OR($BS$121="NS",$BS$121="NA")),
AND($BS$121&lt;&gt;"NS",$BS$121&lt;&gt;"NA",$BS$121&gt;=0,AD569="NA"),
AND($BS$121&lt;&gt;"NS",$BS$121&lt;&gt;"NA",$BS$121=0,AD569="NS")),1,0)))</f>
        <v>0</v>
      </c>
      <c r="CY569" s="563">
        <f t="shared" si="1903"/>
        <v>0</v>
      </c>
      <c r="CZ569" s="563"/>
    </row>
    <row r="570" spans="1:104" s="211" customFormat="1" ht="15" customHeight="1">
      <c r="A570" s="18"/>
      <c r="B570" s="51"/>
      <c r="C570" s="48" t="s">
        <v>5017</v>
      </c>
      <c r="D570" s="580" t="str">
        <f>IF(CNGE_2024_M3_Secc1!D69="","",CNGE_2024_M3_Secc1!D69)</f>
        <v/>
      </c>
      <c r="E570" s="580"/>
      <c r="F570" s="580"/>
      <c r="G570" s="580"/>
      <c r="H570" s="580"/>
      <c r="I570" s="103"/>
      <c r="J570" s="103"/>
      <c r="K570" s="103"/>
      <c r="L570" s="103"/>
      <c r="M570" s="103"/>
      <c r="N570" s="103"/>
      <c r="O570" s="103"/>
      <c r="P570" s="103"/>
      <c r="Q570" s="103"/>
      <c r="R570" s="103"/>
      <c r="S570" s="103"/>
      <c r="T570" s="103"/>
      <c r="U570" s="103"/>
      <c r="V570" s="103"/>
      <c r="W570" s="103"/>
      <c r="X570" s="103"/>
      <c r="Y570" s="103"/>
      <c r="Z570" s="103"/>
      <c r="AA570" s="103"/>
      <c r="AB570" s="103"/>
      <c r="AC570" s="103"/>
      <c r="AD570" s="103"/>
      <c r="AE570" s="213"/>
      <c r="AF570" s="210"/>
      <c r="AV570" s="202" t="e" cm="1">
        <f t="array" ref="AV570">IF(CNGE_2024_M3_Secc1!$AO$111=CNGE_2024_M3_Secc1!$AQ$111,O,IF(CNGE_2024_M3_Secc1!I237="",1,0))</f>
        <v>#NAME?</v>
      </c>
      <c r="AW570" s="202" t="e" cm="1">
        <f t="array" ref="AW570">IF(CNGE_2024_M3_Secc1!$AO$111=CNGE_2024_M3_Secc1!$AQ$111,O,IF(CNGE_2024_M3_Secc1!J237="",1,0))</f>
        <v>#NAME?</v>
      </c>
      <c r="AX570" s="202" t="e" cm="1">
        <f t="array" ref="AX570">IF(CNGE_2024_M3_Secc1!$AO$111=CNGE_2024_M3_Secc1!$AQ$111,O,IF(CNGE_2024_M3_Secc1!K237="",1,0))</f>
        <v>#NAME?</v>
      </c>
      <c r="AY570" s="202" t="e" cm="1">
        <f t="array" ref="AY570">IF(CNGE_2024_M3_Secc1!$AO$111=CNGE_2024_M3_Secc1!$AQ$111,O,IF(CNGE_2024_M3_Secc1!L237="",1,0))</f>
        <v>#NAME?</v>
      </c>
      <c r="AZ570" s="202" t="e" cm="1">
        <f t="array" ref="AZ570">IF(CNGE_2024_M3_Secc1!$AO$111=CNGE_2024_M3_Secc1!$AQ$111,O,IF(CNGE_2024_M3_Secc1!M237="",1,0))</f>
        <v>#NAME?</v>
      </c>
      <c r="BA570" s="202" t="e" cm="1">
        <f t="array" ref="BA570">IF(CNGE_2024_M3_Secc1!$AO$111=CNGE_2024_M3_Secc1!$AQ$111,O,IF(CNGE_2024_M3_Secc1!N237="",1,0))</f>
        <v>#NAME?</v>
      </c>
      <c r="BB570" s="202" t="e" cm="1">
        <f t="array" ref="BB570">IF(CNGE_2024_M3_Secc1!$AO$111=CNGE_2024_M3_Secc1!$AQ$111,O,IF(CNGE_2024_M3_Secc1!O237="",1,0))</f>
        <v>#NAME?</v>
      </c>
      <c r="BC570" s="202" t="e" cm="1">
        <f t="array" ref="BC570">IF(CNGE_2024_M3_Secc1!$AO$111=CNGE_2024_M3_Secc1!$AQ$111,O,IF(CNGE_2024_M3_Secc1!P237="",1,0))</f>
        <v>#NAME?</v>
      </c>
      <c r="BD570" s="202" t="e" cm="1">
        <f t="array" ref="BD570">IF(CNGE_2024_M3_Secc1!$AO$111=CNGE_2024_M3_Secc1!$AQ$111,O,IF(CNGE_2024_M3_Secc1!Q237="",1,0))</f>
        <v>#NAME?</v>
      </c>
      <c r="BE570" s="202" t="e" cm="1">
        <f t="array" ref="BE570">IF(CNGE_2024_M3_Secc1!$AO$111=CNGE_2024_M3_Secc1!$AQ$111,O,IF(CNGE_2024_M3_Secc1!R237="",1,0))</f>
        <v>#NAME?</v>
      </c>
      <c r="BF570" s="202" t="e" cm="1">
        <f t="array" ref="BF570">IF(CNGE_2024_M3_Secc1!$AO$111=CNGE_2024_M3_Secc1!$AQ$111,O,IF(CNGE_2024_M3_Secc1!S237="",1,0))</f>
        <v>#NAME?</v>
      </c>
      <c r="BG570" s="202" t="e" cm="1">
        <f t="array" ref="BG570">IF(CNGE_2024_M3_Secc1!$AO$111=CNGE_2024_M3_Secc1!$AQ$111,O,IF(CNGE_2024_M3_Secc1!T237="",1,0))</f>
        <v>#NAME?</v>
      </c>
      <c r="BH570" s="202" t="e" cm="1">
        <f t="array" ref="BH570">IF(CNGE_2024_M3_Secc1!$AO$111=CNGE_2024_M3_Secc1!$AQ$111,O,IF(CNGE_2024_M3_Secc1!U237="",1,0))</f>
        <v>#NAME?</v>
      </c>
      <c r="BI570" s="202" t="e" cm="1">
        <f t="array" ref="BI570">IF(CNGE_2024_M3_Secc1!$AO$111=CNGE_2024_M3_Secc1!$AQ$111,O,IF(CNGE_2024_M3_Secc1!V237="",1,0))</f>
        <v>#NAME?</v>
      </c>
      <c r="BJ570" s="202" t="e" cm="1">
        <f t="array" ref="BJ570">IF(CNGE_2024_M3_Secc1!$AO$111=CNGE_2024_M3_Secc1!$AQ$111,O,IF(CNGE_2024_M3_Secc1!W237="",1,0))</f>
        <v>#NAME?</v>
      </c>
      <c r="BK570" s="202" t="e" cm="1">
        <f t="array" ref="BK570">IF(CNGE_2024_M3_Secc1!$AO$111=CNGE_2024_M3_Secc1!$AQ$111,O,IF(CNGE_2024_M3_Secc1!X237="",1,0))</f>
        <v>#NAME?</v>
      </c>
      <c r="BL570" s="202" t="e" cm="1">
        <f t="array" ref="BL570">IF(CNGE_2024_M3_Secc1!$AO$111=CNGE_2024_M3_Secc1!$AQ$111,O,IF(CNGE_2024_M3_Secc1!Y237="",1,0))</f>
        <v>#NAME?</v>
      </c>
      <c r="BM570" s="202" t="e" cm="1">
        <f t="array" ref="BM570">IF(CNGE_2024_M3_Secc1!$AO$111=CNGE_2024_M3_Secc1!$AQ$111,O,IF(CNGE_2024_M3_Secc1!Z237="",1,0))</f>
        <v>#NAME?</v>
      </c>
      <c r="BN570" s="202" t="e" cm="1">
        <f t="array" ref="BN570">IF(CNGE_2024_M3_Secc1!$AO$111=CNGE_2024_M3_Secc1!$AQ$111,O,IF(CNGE_2024_M3_Secc1!AA237="",1,0))</f>
        <v>#NAME?</v>
      </c>
      <c r="BO570" s="202" t="e" cm="1">
        <f t="array" ref="BO570">IF(CNGE_2024_M3_Secc1!$AO$111=CNGE_2024_M3_Secc1!$AQ$111,O,IF(CNGE_2024_M3_Secc1!AB237="",1,0))</f>
        <v>#NAME?</v>
      </c>
      <c r="BP570" s="202" t="e" cm="1">
        <f t="array" ref="BP570">IF(CNGE_2024_M3_Secc1!$AO$111=CNGE_2024_M3_Secc1!$AQ$111,O,IF(CNGE_2024_M3_Secc1!AC237="",1,0))</f>
        <v>#NAME?</v>
      </c>
      <c r="BQ570" s="202" t="e" cm="1">
        <f t="array" ref="BQ570">IF(CNGE_2024_M3_Secc1!$AO$111=CNGE_2024_M3_Secc1!$AQ$111,O,IF(CNGE_2024_M3_Secc1!AD237="",1,0))</f>
        <v>#NAME?</v>
      </c>
      <c r="BZ570" s="202">
        <f>IF($AH$96=$AJ$96,0,
IF(OR(AND($BS$122="NS",I570&lt;&gt;"NA",OR(I570="NS",I570=0)),AND($BS$122="NA",I570&lt;&gt;"NS",OR(I570="NA",I570=0))),0,
IF(OR(AND($BS$122&lt;&gt;"NS",$BS$122&lt;&gt;"NA",I570&lt;&gt;"NS",I570&lt;&gt;"NA",I570&gt;$BS$122),
AND(I570&gt;0,OR($BS$122="NS",$BS$122="NA")),
AND($BS$122&lt;&gt;"NS",$BS$122&lt;&gt;"NA",$BS$122&gt;=0,I570="NA"),
AND($BS$122&lt;&gt;"NS",$BS$122&lt;&gt;"NA",$BS$122=0,I570="NS")),1,0)))</f>
        <v>0</v>
      </c>
      <c r="CA570" s="202">
        <f t="shared" ref="CA570" si="2240">IF($AH$96=$AJ$96,0,
IF(OR(AND($BS$122="NS",J570&lt;&gt;"NA",OR(J570="NS",J570=0)),AND($BS$122="NA",J570&lt;&gt;"NS",OR(J570="NA",J570=0))),0,
IF(OR(AND($BS$122&lt;&gt;"NS",$BS$122&lt;&gt;"NA",J570&lt;&gt;"NS",J570&lt;&gt;"NA",J570&gt;$BS$122),
AND(J570&gt;0,OR($BS$122="NS",$BS$122="NA")),
AND($BS$122&lt;&gt;"NS",$BS$122&lt;&gt;"NA",$BS$122&gt;=0,J570="NA"),
AND($BS$122&lt;&gt;"NS",$BS$122&lt;&gt;"NA",$BS$122=0,J570="NS")),1,0)))</f>
        <v>0</v>
      </c>
      <c r="CB570" s="202">
        <f t="shared" ref="CB570" si="2241">IF($AH$96=$AJ$96,0,
IF(OR(AND($BS$122="NS",K570&lt;&gt;"NA",OR(K570="NS",K570=0)),AND($BS$122="NA",K570&lt;&gt;"NS",OR(K570="NA",K570=0))),0,
IF(OR(AND($BS$122&lt;&gt;"NS",$BS$122&lt;&gt;"NA",K570&lt;&gt;"NS",K570&lt;&gt;"NA",K570&gt;$BS$122),
AND(K570&gt;0,OR($BS$122="NS",$BS$122="NA")),
AND($BS$122&lt;&gt;"NS",$BS$122&lt;&gt;"NA",$BS$122&gt;=0,K570="NA"),
AND($BS$122&lt;&gt;"NS",$BS$122&lt;&gt;"NA",$BS$122=0,K570="NS")),1,0)))</f>
        <v>0</v>
      </c>
      <c r="CC570" s="202">
        <f t="shared" ref="CC570" si="2242">IF($AH$96=$AJ$96,0,
IF(OR(AND($BS$122="NS",L570&lt;&gt;"NA",OR(L570="NS",L570=0)),AND($BS$122="NA",L570&lt;&gt;"NS",OR(L570="NA",L570=0))),0,
IF(OR(AND($BS$122&lt;&gt;"NS",$BS$122&lt;&gt;"NA",L570&lt;&gt;"NS",L570&lt;&gt;"NA",L570&gt;$BS$122),
AND(L570&gt;0,OR($BS$122="NS",$BS$122="NA")),
AND($BS$122&lt;&gt;"NS",$BS$122&lt;&gt;"NA",$BS$122&gt;=0,L570="NA"),
AND($BS$122&lt;&gt;"NS",$BS$122&lt;&gt;"NA",$BS$122=0,L570="NS")),1,0)))</f>
        <v>0</v>
      </c>
      <c r="CD570" s="202">
        <f t="shared" ref="CD570" si="2243">IF($AH$96=$AJ$96,0,
IF(OR(AND($BS$122="NS",M570&lt;&gt;"NA",OR(M570="NS",M570=0)),AND($BS$122="NA",M570&lt;&gt;"NS",OR(M570="NA",M570=0))),0,
IF(OR(AND($BS$122&lt;&gt;"NS",$BS$122&lt;&gt;"NA",M570&lt;&gt;"NS",M570&lt;&gt;"NA",M570&gt;$BS$122),
AND(M570&gt;0,OR($BS$122="NS",$BS$122="NA")),
AND($BS$122&lt;&gt;"NS",$BS$122&lt;&gt;"NA",$BS$122&gt;=0,M570="NA"),
AND($BS$122&lt;&gt;"NS",$BS$122&lt;&gt;"NA",$BS$122=0,M570="NS")),1,0)))</f>
        <v>0</v>
      </c>
      <c r="CE570" s="202">
        <f t="shared" ref="CE570" si="2244">IF($AH$96=$AJ$96,0,
IF(OR(AND($BS$122="NS",N570&lt;&gt;"NA",OR(N570="NS",N570=0)),AND($BS$122="NA",N570&lt;&gt;"NS",OR(N570="NA",N570=0))),0,
IF(OR(AND($BS$122&lt;&gt;"NS",$BS$122&lt;&gt;"NA",N570&lt;&gt;"NS",N570&lt;&gt;"NA",N570&gt;$BS$122),
AND(N570&gt;0,OR($BS$122="NS",$BS$122="NA")),
AND($BS$122&lt;&gt;"NS",$BS$122&lt;&gt;"NA",$BS$122&gt;=0,N570="NA"),
AND($BS$122&lt;&gt;"NS",$BS$122&lt;&gt;"NA",$BS$122=0,N570="NS")),1,0)))</f>
        <v>0</v>
      </c>
      <c r="CF570" s="202">
        <f t="shared" ref="CF570" si="2245">IF($AH$96=$AJ$96,0,
IF(OR(AND($BS$122="NS",O570&lt;&gt;"NA",OR(O570="NS",O570=0)),AND($BS$122="NA",O570&lt;&gt;"NS",OR(O570="NA",O570=0))),0,
IF(OR(AND($BS$122&lt;&gt;"NS",$BS$122&lt;&gt;"NA",O570&lt;&gt;"NS",O570&lt;&gt;"NA",O570&gt;$BS$122),
AND(O570&gt;0,OR($BS$122="NS",$BS$122="NA")),
AND($BS$122&lt;&gt;"NS",$BS$122&lt;&gt;"NA",$BS$122&gt;=0,O570="NA"),
AND($BS$122&lt;&gt;"NS",$BS$122&lt;&gt;"NA",$BS$122=0,O570="NS")),1,0)))</f>
        <v>0</v>
      </c>
      <c r="CG570" s="202">
        <f t="shared" ref="CG570" si="2246">IF($AH$96=$AJ$96,0,
IF(OR(AND($BS$122="NS",P570&lt;&gt;"NA",OR(P570="NS",P570=0)),AND($BS$122="NA",P570&lt;&gt;"NS",OR(P570="NA",P570=0))),0,
IF(OR(AND($BS$122&lt;&gt;"NS",$BS$122&lt;&gt;"NA",P570&lt;&gt;"NS",P570&lt;&gt;"NA",P570&gt;$BS$122),
AND(P570&gt;0,OR($BS$122="NS",$BS$122="NA")),
AND($BS$122&lt;&gt;"NS",$BS$122&lt;&gt;"NA",$BS$122&gt;=0,P570="NA"),
AND($BS$122&lt;&gt;"NS",$BS$122&lt;&gt;"NA",$BS$122=0,P570="NS")),1,0)))</f>
        <v>0</v>
      </c>
      <c r="CH570" s="202">
        <f t="shared" ref="CH570" si="2247">IF($AH$96=$AJ$96,0,
IF(OR(AND($BS$122="NS",Q570&lt;&gt;"NA",OR(Q570="NS",Q570=0)),AND($BS$122="NA",Q570&lt;&gt;"NS",OR(Q570="NA",Q570=0))),0,
IF(OR(AND($BS$122&lt;&gt;"NS",$BS$122&lt;&gt;"NA",Q570&lt;&gt;"NS",Q570&lt;&gt;"NA",Q570&gt;$BS$122),
AND(Q570&gt;0,OR($BS$122="NS",$BS$122="NA")),
AND($BS$122&lt;&gt;"NS",$BS$122&lt;&gt;"NA",$BS$122&gt;=0,Q570="NA"),
AND($BS$122&lt;&gt;"NS",$BS$122&lt;&gt;"NA",$BS$122=0,Q570="NS")),1,0)))</f>
        <v>0</v>
      </c>
      <c r="CI570" s="202">
        <f t="shared" ref="CI570" si="2248">IF($AH$96=$AJ$96,0,
IF(OR(AND($BS$122="NS",R570&lt;&gt;"NA",OR(R570="NS",R570=0)),AND($BS$122="NA",R570&lt;&gt;"NS",OR(R570="NA",R570=0))),0,
IF(OR(AND($BS$122&lt;&gt;"NS",$BS$122&lt;&gt;"NA",R570&lt;&gt;"NS",R570&lt;&gt;"NA",R570&gt;$BS$122),
AND(R570&gt;0,OR($BS$122="NS",$BS$122="NA")),
AND($BS$122&lt;&gt;"NS",$BS$122&lt;&gt;"NA",$BS$122&gt;=0,R570="NA"),
AND($BS$122&lt;&gt;"NS",$BS$122&lt;&gt;"NA",$BS$122=0,R570="NS")),1,0)))</f>
        <v>0</v>
      </c>
      <c r="CJ570" s="202">
        <f t="shared" ref="CJ570" si="2249">IF($AH$96=$AJ$96,0,
IF(OR(AND($BS$122="NS",S570&lt;&gt;"NA",OR(S570="NS",S570=0)),AND($BS$122="NA",S570&lt;&gt;"NS",OR(S570="NA",S570=0))),0,
IF(OR(AND($BS$122&lt;&gt;"NS",$BS$122&lt;&gt;"NA",S570&lt;&gt;"NS",S570&lt;&gt;"NA",S570&gt;$BS$122),
AND(S570&gt;0,OR($BS$122="NS",$BS$122="NA")),
AND($BS$122&lt;&gt;"NS",$BS$122&lt;&gt;"NA",$BS$122&gt;=0,S570="NA"),
AND($BS$122&lt;&gt;"NS",$BS$122&lt;&gt;"NA",$BS$122=0,S570="NS")),1,0)))</f>
        <v>0</v>
      </c>
      <c r="CK570" s="202">
        <f t="shared" ref="CK570" si="2250">IF($AH$96=$AJ$96,0,
IF(OR(AND($BS$122="NS",T570&lt;&gt;"NA",OR(T570="NS",T570=0)),AND($BS$122="NA",T570&lt;&gt;"NS",OR(T570="NA",T570=0))),0,
IF(OR(AND($BS$122&lt;&gt;"NS",$BS$122&lt;&gt;"NA",T570&lt;&gt;"NS",T570&lt;&gt;"NA",T570&gt;$BS$122),
AND(T570&gt;0,OR($BS$122="NS",$BS$122="NA")),
AND($BS$122&lt;&gt;"NS",$BS$122&lt;&gt;"NA",$BS$122&gt;=0,T570="NA"),
AND($BS$122&lt;&gt;"NS",$BS$122&lt;&gt;"NA",$BS$122=0,T570="NS")),1,0)))</f>
        <v>0</v>
      </c>
      <c r="CL570" s="202">
        <f t="shared" ref="CL570" si="2251">IF($AH$96=$AJ$96,0,
IF(OR(AND($BS$122="NS",U570&lt;&gt;"NA",OR(U570="NS",U570=0)),AND($BS$122="NA",U570&lt;&gt;"NS",OR(U570="NA",U570=0))),0,
IF(OR(AND($BS$122&lt;&gt;"NS",$BS$122&lt;&gt;"NA",U570&lt;&gt;"NS",U570&lt;&gt;"NA",U570&gt;$BS$122),
AND(U570&gt;0,OR($BS$122="NS",$BS$122="NA")),
AND($BS$122&lt;&gt;"NS",$BS$122&lt;&gt;"NA",$BS$122&gt;=0,U570="NA"),
AND($BS$122&lt;&gt;"NS",$BS$122&lt;&gt;"NA",$BS$122=0,U570="NS")),1,0)))</f>
        <v>0</v>
      </c>
      <c r="CM570" s="202">
        <f t="shared" ref="CM570" si="2252">IF($AH$96=$AJ$96,0,
IF(OR(AND($BS$122="NS",V570&lt;&gt;"NA",OR(V570="NS",V570=0)),AND($BS$122="NA",V570&lt;&gt;"NS",OR(V570="NA",V570=0))),0,
IF(OR(AND($BS$122&lt;&gt;"NS",$BS$122&lt;&gt;"NA",V570&lt;&gt;"NS",V570&lt;&gt;"NA",V570&gt;$BS$122),
AND(V570&gt;0,OR($BS$122="NS",$BS$122="NA")),
AND($BS$122&lt;&gt;"NS",$BS$122&lt;&gt;"NA",$BS$122&gt;=0,V570="NA"),
AND($BS$122&lt;&gt;"NS",$BS$122&lt;&gt;"NA",$BS$122=0,V570="NS")),1,0)))</f>
        <v>0</v>
      </c>
      <c r="CN570" s="202">
        <f t="shared" ref="CN570" si="2253">IF($AH$96=$AJ$96,0,
IF(OR(AND($BS$122="NS",W570&lt;&gt;"NA",OR(W570="NS",W570=0)),AND($BS$122="NA",W570&lt;&gt;"NS",OR(W570="NA",W570=0))),0,
IF(OR(AND($BS$122&lt;&gt;"NS",$BS$122&lt;&gt;"NA",W570&lt;&gt;"NS",W570&lt;&gt;"NA",W570&gt;$BS$122),
AND(W570&gt;0,OR($BS$122="NS",$BS$122="NA")),
AND($BS$122&lt;&gt;"NS",$BS$122&lt;&gt;"NA",$BS$122&gt;=0,W570="NA"),
AND($BS$122&lt;&gt;"NS",$BS$122&lt;&gt;"NA",$BS$122=0,W570="NS")),1,0)))</f>
        <v>0</v>
      </c>
      <c r="CO570" s="202">
        <f t="shared" ref="CO570" si="2254">IF($AH$96=$AJ$96,0,
IF(OR(AND($BS$122="NS",X570&lt;&gt;"NA",OR(X570="NS",X570=0)),AND($BS$122="NA",X570&lt;&gt;"NS",OR(X570="NA",X570=0))),0,
IF(OR(AND($BS$122&lt;&gt;"NS",$BS$122&lt;&gt;"NA",X570&lt;&gt;"NS",X570&lt;&gt;"NA",X570&gt;$BS$122),
AND(X570&gt;0,OR($BS$122="NS",$BS$122="NA")),
AND($BS$122&lt;&gt;"NS",$BS$122&lt;&gt;"NA",$BS$122&gt;=0,X570="NA"),
AND($BS$122&lt;&gt;"NS",$BS$122&lt;&gt;"NA",$BS$122=0,X570="NS")),1,0)))</f>
        <v>0</v>
      </c>
      <c r="CP570" s="202">
        <f t="shared" ref="CP570" si="2255">IF($AH$96=$AJ$96,0,
IF(OR(AND($BS$122="NS",Y570&lt;&gt;"NA",OR(Y570="NS",Y570=0)),AND($BS$122="NA",Y570&lt;&gt;"NS",OR(Y570="NA",Y570=0))),0,
IF(OR(AND($BS$122&lt;&gt;"NS",$BS$122&lt;&gt;"NA",Y570&lt;&gt;"NS",Y570&lt;&gt;"NA",Y570&gt;$BS$122),
AND(Y570&gt;0,OR($BS$122="NS",$BS$122="NA")),
AND($BS$122&lt;&gt;"NS",$BS$122&lt;&gt;"NA",$BS$122&gt;=0,Y570="NA"),
AND($BS$122&lt;&gt;"NS",$BS$122&lt;&gt;"NA",$BS$122=0,Y570="NS")),1,0)))</f>
        <v>0</v>
      </c>
      <c r="CQ570" s="202">
        <f t="shared" ref="CQ570" si="2256">IF($AH$96=$AJ$96,0,
IF(OR(AND($BS$122="NS",Z570&lt;&gt;"NA",OR(Z570="NS",Z570=0)),AND($BS$122="NA",Z570&lt;&gt;"NS",OR(Z570="NA",Z570=0))),0,
IF(OR(AND($BS$122&lt;&gt;"NS",$BS$122&lt;&gt;"NA",Z570&lt;&gt;"NS",Z570&lt;&gt;"NA",Z570&gt;$BS$122),
AND(Z570&gt;0,OR($BS$122="NS",$BS$122="NA")),
AND($BS$122&lt;&gt;"NS",$BS$122&lt;&gt;"NA",$BS$122&gt;=0,Z570="NA"),
AND($BS$122&lt;&gt;"NS",$BS$122&lt;&gt;"NA",$BS$122=0,Z570="NS")),1,0)))</f>
        <v>0</v>
      </c>
      <c r="CR570" s="202">
        <f t="shared" ref="CR570" si="2257">IF($AH$96=$AJ$96,0,
IF(OR(AND($BS$122="NS",AA570&lt;&gt;"NA",OR(AA570="NS",AA570=0)),AND($BS$122="NA",AA570&lt;&gt;"NS",OR(AA570="NA",AA570=0))),0,
IF(OR(AND($BS$122&lt;&gt;"NS",$BS$122&lt;&gt;"NA",AA570&lt;&gt;"NS",AA570&lt;&gt;"NA",AA570&gt;$BS$122),
AND(AA570&gt;0,OR($BS$122="NS",$BS$122="NA")),
AND($BS$122&lt;&gt;"NS",$BS$122&lt;&gt;"NA",$BS$122&gt;=0,AA570="NA"),
AND($BS$122&lt;&gt;"NS",$BS$122&lt;&gt;"NA",$BS$122=0,AA570="NS")),1,0)))</f>
        <v>0</v>
      </c>
      <c r="CS570" s="202">
        <f t="shared" ref="CS570" si="2258">IF($AH$96=$AJ$96,0,
IF(OR(AND($BS$122="NS",AB570&lt;&gt;"NA",OR(AB570="NS",AB570=0)),AND($BS$122="NA",AB570&lt;&gt;"NS",OR(AB570="NA",AB570=0))),0,
IF(OR(AND($BS$122&lt;&gt;"NS",$BS$122&lt;&gt;"NA",AB570&lt;&gt;"NS",AB570&lt;&gt;"NA",AB570&gt;$BS$122),
AND(AB570&gt;0,OR($BS$122="NS",$BS$122="NA")),
AND($BS$122&lt;&gt;"NS",$BS$122&lt;&gt;"NA",$BS$122&gt;=0,AB570="NA"),
AND($BS$122&lt;&gt;"NS",$BS$122&lt;&gt;"NA",$BS$122=0,AB570="NS")),1,0)))</f>
        <v>0</v>
      </c>
      <c r="CT570" s="202">
        <f t="shared" ref="CT570" si="2259">IF($AH$96=$AJ$96,0,
IF(OR(AND($BS$122="NS",AC570&lt;&gt;"NA",OR(AC570="NS",AC570=0)),AND($BS$122="NA",AC570&lt;&gt;"NS",OR(AC570="NA",AC570=0))),0,
IF(OR(AND($BS$122&lt;&gt;"NS",$BS$122&lt;&gt;"NA",AC570&lt;&gt;"NS",AC570&lt;&gt;"NA",AC570&gt;$BS$122),
AND(AC570&gt;0,OR($BS$122="NS",$BS$122="NA")),
AND($BS$122&lt;&gt;"NS",$BS$122&lt;&gt;"NA",$BS$122&gt;=0,AC570="NA"),
AND($BS$122&lt;&gt;"NS",$BS$122&lt;&gt;"NA",$BS$122=0,AC570="NS")),1,0)))</f>
        <v>0</v>
      </c>
      <c r="CU570" s="202">
        <f t="shared" ref="CU570" si="2260">IF($AH$96=$AJ$96,0,
IF(OR(AND($BS$122="NS",AD570&lt;&gt;"NA",OR(AD570="NS",AD570=0)),AND($BS$122="NA",AD570&lt;&gt;"NS",OR(AD570="NA",AD570=0))),0,
IF(OR(AND($BS$122&lt;&gt;"NS",$BS$122&lt;&gt;"NA",AD570&lt;&gt;"NS",AD570&lt;&gt;"NA",AD570&gt;$BS$122),
AND(AD570&gt;0,OR($BS$122="NS",$BS$122="NA")),
AND($BS$122&lt;&gt;"NS",$BS$122&lt;&gt;"NA",$BS$122&gt;=0,AD570="NA"),
AND($BS$122&lt;&gt;"NS",$BS$122&lt;&gt;"NA",$BS$122=0,AD570="NS")),1,0)))</f>
        <v>0</v>
      </c>
      <c r="CY570" s="563">
        <f t="shared" si="1903"/>
        <v>0</v>
      </c>
      <c r="CZ570" s="563"/>
    </row>
    <row r="571" spans="1:104" s="211" customFormat="1" ht="15" customHeight="1">
      <c r="A571" s="18"/>
      <c r="B571" s="51"/>
      <c r="C571" s="48" t="s">
        <v>5018</v>
      </c>
      <c r="D571" s="580" t="str">
        <f>IF(CNGE_2024_M3_Secc1!D70="","",CNGE_2024_M3_Secc1!D70)</f>
        <v/>
      </c>
      <c r="E571" s="580"/>
      <c r="F571" s="580"/>
      <c r="G571" s="580"/>
      <c r="H571" s="580"/>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213"/>
      <c r="AF571" s="210"/>
      <c r="AV571" s="202" t="e" cm="1">
        <f t="array" ref="AV571">IF(CNGE_2024_M3_Secc1!$AO$111=CNGE_2024_M3_Secc1!$AQ$111,O,IF(CNGE_2024_M3_Secc1!I238="",1,0))</f>
        <v>#NAME?</v>
      </c>
      <c r="AW571" s="202" t="e" cm="1">
        <f t="array" ref="AW571">IF(CNGE_2024_M3_Secc1!$AO$111=CNGE_2024_M3_Secc1!$AQ$111,O,IF(CNGE_2024_M3_Secc1!J238="",1,0))</f>
        <v>#NAME?</v>
      </c>
      <c r="AX571" s="202" t="e" cm="1">
        <f t="array" ref="AX571">IF(CNGE_2024_M3_Secc1!$AO$111=CNGE_2024_M3_Secc1!$AQ$111,O,IF(CNGE_2024_M3_Secc1!K238="",1,0))</f>
        <v>#NAME?</v>
      </c>
      <c r="AY571" s="202" t="e" cm="1">
        <f t="array" ref="AY571">IF(CNGE_2024_M3_Secc1!$AO$111=CNGE_2024_M3_Secc1!$AQ$111,O,IF(CNGE_2024_M3_Secc1!L238="",1,0))</f>
        <v>#NAME?</v>
      </c>
      <c r="AZ571" s="202" t="e" cm="1">
        <f t="array" ref="AZ571">IF(CNGE_2024_M3_Secc1!$AO$111=CNGE_2024_M3_Secc1!$AQ$111,O,IF(CNGE_2024_M3_Secc1!M238="",1,0))</f>
        <v>#NAME?</v>
      </c>
      <c r="BA571" s="202" t="e" cm="1">
        <f t="array" ref="BA571">IF(CNGE_2024_M3_Secc1!$AO$111=CNGE_2024_M3_Secc1!$AQ$111,O,IF(CNGE_2024_M3_Secc1!N238="",1,0))</f>
        <v>#NAME?</v>
      </c>
      <c r="BB571" s="202" t="e" cm="1">
        <f t="array" ref="BB571">IF(CNGE_2024_M3_Secc1!$AO$111=CNGE_2024_M3_Secc1!$AQ$111,O,IF(CNGE_2024_M3_Secc1!O238="",1,0))</f>
        <v>#NAME?</v>
      </c>
      <c r="BC571" s="202" t="e" cm="1">
        <f t="array" ref="BC571">IF(CNGE_2024_M3_Secc1!$AO$111=CNGE_2024_M3_Secc1!$AQ$111,O,IF(CNGE_2024_M3_Secc1!P238="",1,0))</f>
        <v>#NAME?</v>
      </c>
      <c r="BD571" s="202" t="e" cm="1">
        <f t="array" ref="BD571">IF(CNGE_2024_M3_Secc1!$AO$111=CNGE_2024_M3_Secc1!$AQ$111,O,IF(CNGE_2024_M3_Secc1!Q238="",1,0))</f>
        <v>#NAME?</v>
      </c>
      <c r="BE571" s="202" t="e" cm="1">
        <f t="array" ref="BE571">IF(CNGE_2024_M3_Secc1!$AO$111=CNGE_2024_M3_Secc1!$AQ$111,O,IF(CNGE_2024_M3_Secc1!R238="",1,0))</f>
        <v>#NAME?</v>
      </c>
      <c r="BF571" s="202" t="e" cm="1">
        <f t="array" ref="BF571">IF(CNGE_2024_M3_Secc1!$AO$111=CNGE_2024_M3_Secc1!$AQ$111,O,IF(CNGE_2024_M3_Secc1!S238="",1,0))</f>
        <v>#NAME?</v>
      </c>
      <c r="BG571" s="202" t="e" cm="1">
        <f t="array" ref="BG571">IF(CNGE_2024_M3_Secc1!$AO$111=CNGE_2024_M3_Secc1!$AQ$111,O,IF(CNGE_2024_M3_Secc1!T238="",1,0))</f>
        <v>#NAME?</v>
      </c>
      <c r="BH571" s="202" t="e" cm="1">
        <f t="array" ref="BH571">IF(CNGE_2024_M3_Secc1!$AO$111=CNGE_2024_M3_Secc1!$AQ$111,O,IF(CNGE_2024_M3_Secc1!U238="",1,0))</f>
        <v>#NAME?</v>
      </c>
      <c r="BI571" s="202" t="e" cm="1">
        <f t="array" ref="BI571">IF(CNGE_2024_M3_Secc1!$AO$111=CNGE_2024_M3_Secc1!$AQ$111,O,IF(CNGE_2024_M3_Secc1!V238="",1,0))</f>
        <v>#NAME?</v>
      </c>
      <c r="BJ571" s="202" t="e" cm="1">
        <f t="array" ref="BJ571">IF(CNGE_2024_M3_Secc1!$AO$111=CNGE_2024_M3_Secc1!$AQ$111,O,IF(CNGE_2024_M3_Secc1!W238="",1,0))</f>
        <v>#NAME?</v>
      </c>
      <c r="BK571" s="202" t="e" cm="1">
        <f t="array" ref="BK571">IF(CNGE_2024_M3_Secc1!$AO$111=CNGE_2024_M3_Secc1!$AQ$111,O,IF(CNGE_2024_M3_Secc1!X238="",1,0))</f>
        <v>#NAME?</v>
      </c>
      <c r="BL571" s="202" t="e" cm="1">
        <f t="array" ref="BL571">IF(CNGE_2024_M3_Secc1!$AO$111=CNGE_2024_M3_Secc1!$AQ$111,O,IF(CNGE_2024_M3_Secc1!Y238="",1,0))</f>
        <v>#NAME?</v>
      </c>
      <c r="BM571" s="202" t="e" cm="1">
        <f t="array" ref="BM571">IF(CNGE_2024_M3_Secc1!$AO$111=CNGE_2024_M3_Secc1!$AQ$111,O,IF(CNGE_2024_M3_Secc1!Z238="",1,0))</f>
        <v>#NAME?</v>
      </c>
      <c r="BN571" s="202" t="e" cm="1">
        <f t="array" ref="BN571">IF(CNGE_2024_M3_Secc1!$AO$111=CNGE_2024_M3_Secc1!$AQ$111,O,IF(CNGE_2024_M3_Secc1!AA238="",1,0))</f>
        <v>#NAME?</v>
      </c>
      <c r="BO571" s="202" t="e" cm="1">
        <f t="array" ref="BO571">IF(CNGE_2024_M3_Secc1!$AO$111=CNGE_2024_M3_Secc1!$AQ$111,O,IF(CNGE_2024_M3_Secc1!AB238="",1,0))</f>
        <v>#NAME?</v>
      </c>
      <c r="BP571" s="202" t="e" cm="1">
        <f t="array" ref="BP571">IF(CNGE_2024_M3_Secc1!$AO$111=CNGE_2024_M3_Secc1!$AQ$111,O,IF(CNGE_2024_M3_Secc1!AC238="",1,0))</f>
        <v>#NAME?</v>
      </c>
      <c r="BQ571" s="202" t="e" cm="1">
        <f t="array" ref="BQ571">IF(CNGE_2024_M3_Secc1!$AO$111=CNGE_2024_M3_Secc1!$AQ$111,O,IF(CNGE_2024_M3_Secc1!AD238="",1,0))</f>
        <v>#NAME?</v>
      </c>
      <c r="BZ571" s="202">
        <f>IF($AH$96=$AJ$96,0,
IF(OR(AND($BS$123="NS",I571&lt;&gt;"NA",OR(I571="NS",I571=0)),AND($BS$123="NA",I571&lt;&gt;"NS",OR(I571="NA",I571=0))),0,
IF(OR(AND($BS$123&lt;&gt;"NS",$BS$123&lt;&gt;"NA",I571&lt;&gt;"NS",I571&lt;&gt;"NA",I571&gt;$BS$123),
AND(I571&gt;0,OR($BS$123="NS",$BS$123="NA")),
AND($BS$123&lt;&gt;"NS",$BS$123&lt;&gt;"NA",$BS$123&gt;=0,I571="NA"),
AND($BS$123&lt;&gt;"NS",$BS$123&lt;&gt;"NA",$BS$123=0,I571="NS")),1,0)))</f>
        <v>0</v>
      </c>
      <c r="CA571" s="202">
        <f t="shared" ref="CA571" si="2261">IF($AH$96=$AJ$96,0,
IF(OR(AND($BS$123="NS",J571&lt;&gt;"NA",OR(J571="NS",J571=0)),AND($BS$123="NA",J571&lt;&gt;"NS",OR(J571="NA",J571=0))),0,
IF(OR(AND($BS$123&lt;&gt;"NS",$BS$123&lt;&gt;"NA",J571&lt;&gt;"NS",J571&lt;&gt;"NA",J571&gt;$BS$123),
AND(J571&gt;0,OR($BS$123="NS",$BS$123="NA")),
AND($BS$123&lt;&gt;"NS",$BS$123&lt;&gt;"NA",$BS$123&gt;=0,J571="NA"),
AND($BS$123&lt;&gt;"NS",$BS$123&lt;&gt;"NA",$BS$123=0,J571="NS")),1,0)))</f>
        <v>0</v>
      </c>
      <c r="CB571" s="202">
        <f t="shared" ref="CB571" si="2262">IF($AH$96=$AJ$96,0,
IF(OR(AND($BS$123="NS",K571&lt;&gt;"NA",OR(K571="NS",K571=0)),AND($BS$123="NA",K571&lt;&gt;"NS",OR(K571="NA",K571=0))),0,
IF(OR(AND($BS$123&lt;&gt;"NS",$BS$123&lt;&gt;"NA",K571&lt;&gt;"NS",K571&lt;&gt;"NA",K571&gt;$BS$123),
AND(K571&gt;0,OR($BS$123="NS",$BS$123="NA")),
AND($BS$123&lt;&gt;"NS",$BS$123&lt;&gt;"NA",$BS$123&gt;=0,K571="NA"),
AND($BS$123&lt;&gt;"NS",$BS$123&lt;&gt;"NA",$BS$123=0,K571="NS")),1,0)))</f>
        <v>0</v>
      </c>
      <c r="CC571" s="202">
        <f t="shared" ref="CC571" si="2263">IF($AH$96=$AJ$96,0,
IF(OR(AND($BS$123="NS",L571&lt;&gt;"NA",OR(L571="NS",L571=0)),AND($BS$123="NA",L571&lt;&gt;"NS",OR(L571="NA",L571=0))),0,
IF(OR(AND($BS$123&lt;&gt;"NS",$BS$123&lt;&gt;"NA",L571&lt;&gt;"NS",L571&lt;&gt;"NA",L571&gt;$BS$123),
AND(L571&gt;0,OR($BS$123="NS",$BS$123="NA")),
AND($BS$123&lt;&gt;"NS",$BS$123&lt;&gt;"NA",$BS$123&gt;=0,L571="NA"),
AND($BS$123&lt;&gt;"NS",$BS$123&lt;&gt;"NA",$BS$123=0,L571="NS")),1,0)))</f>
        <v>0</v>
      </c>
      <c r="CD571" s="202">
        <f t="shared" ref="CD571" si="2264">IF($AH$96=$AJ$96,0,
IF(OR(AND($BS$123="NS",M571&lt;&gt;"NA",OR(M571="NS",M571=0)),AND($BS$123="NA",M571&lt;&gt;"NS",OR(M571="NA",M571=0))),0,
IF(OR(AND($BS$123&lt;&gt;"NS",$BS$123&lt;&gt;"NA",M571&lt;&gt;"NS",M571&lt;&gt;"NA",M571&gt;$BS$123),
AND(M571&gt;0,OR($BS$123="NS",$BS$123="NA")),
AND($BS$123&lt;&gt;"NS",$BS$123&lt;&gt;"NA",$BS$123&gt;=0,M571="NA"),
AND($BS$123&lt;&gt;"NS",$BS$123&lt;&gt;"NA",$BS$123=0,M571="NS")),1,0)))</f>
        <v>0</v>
      </c>
      <c r="CE571" s="202">
        <f t="shared" ref="CE571" si="2265">IF($AH$96=$AJ$96,0,
IF(OR(AND($BS$123="NS",N571&lt;&gt;"NA",OR(N571="NS",N571=0)),AND($BS$123="NA",N571&lt;&gt;"NS",OR(N571="NA",N571=0))),0,
IF(OR(AND($BS$123&lt;&gt;"NS",$BS$123&lt;&gt;"NA",N571&lt;&gt;"NS",N571&lt;&gt;"NA",N571&gt;$BS$123),
AND(N571&gt;0,OR($BS$123="NS",$BS$123="NA")),
AND($BS$123&lt;&gt;"NS",$BS$123&lt;&gt;"NA",$BS$123&gt;=0,N571="NA"),
AND($BS$123&lt;&gt;"NS",$BS$123&lt;&gt;"NA",$BS$123=0,N571="NS")),1,0)))</f>
        <v>0</v>
      </c>
      <c r="CF571" s="202">
        <f t="shared" ref="CF571" si="2266">IF($AH$96=$AJ$96,0,
IF(OR(AND($BS$123="NS",O571&lt;&gt;"NA",OR(O571="NS",O571=0)),AND($BS$123="NA",O571&lt;&gt;"NS",OR(O571="NA",O571=0))),0,
IF(OR(AND($BS$123&lt;&gt;"NS",$BS$123&lt;&gt;"NA",O571&lt;&gt;"NS",O571&lt;&gt;"NA",O571&gt;$BS$123),
AND(O571&gt;0,OR($BS$123="NS",$BS$123="NA")),
AND($BS$123&lt;&gt;"NS",$BS$123&lt;&gt;"NA",$BS$123&gt;=0,O571="NA"),
AND($BS$123&lt;&gt;"NS",$BS$123&lt;&gt;"NA",$BS$123=0,O571="NS")),1,0)))</f>
        <v>0</v>
      </c>
      <c r="CG571" s="202">
        <f t="shared" ref="CG571" si="2267">IF($AH$96=$AJ$96,0,
IF(OR(AND($BS$123="NS",P571&lt;&gt;"NA",OR(P571="NS",P571=0)),AND($BS$123="NA",P571&lt;&gt;"NS",OR(P571="NA",P571=0))),0,
IF(OR(AND($BS$123&lt;&gt;"NS",$BS$123&lt;&gt;"NA",P571&lt;&gt;"NS",P571&lt;&gt;"NA",P571&gt;$BS$123),
AND(P571&gt;0,OR($BS$123="NS",$BS$123="NA")),
AND($BS$123&lt;&gt;"NS",$BS$123&lt;&gt;"NA",$BS$123&gt;=0,P571="NA"),
AND($BS$123&lt;&gt;"NS",$BS$123&lt;&gt;"NA",$BS$123=0,P571="NS")),1,0)))</f>
        <v>0</v>
      </c>
      <c r="CH571" s="202">
        <f t="shared" ref="CH571" si="2268">IF($AH$96=$AJ$96,0,
IF(OR(AND($BS$123="NS",Q571&lt;&gt;"NA",OR(Q571="NS",Q571=0)),AND($BS$123="NA",Q571&lt;&gt;"NS",OR(Q571="NA",Q571=0))),0,
IF(OR(AND($BS$123&lt;&gt;"NS",$BS$123&lt;&gt;"NA",Q571&lt;&gt;"NS",Q571&lt;&gt;"NA",Q571&gt;$BS$123),
AND(Q571&gt;0,OR($BS$123="NS",$BS$123="NA")),
AND($BS$123&lt;&gt;"NS",$BS$123&lt;&gt;"NA",$BS$123&gt;=0,Q571="NA"),
AND($BS$123&lt;&gt;"NS",$BS$123&lt;&gt;"NA",$BS$123=0,Q571="NS")),1,0)))</f>
        <v>0</v>
      </c>
      <c r="CI571" s="202">
        <f t="shared" ref="CI571" si="2269">IF($AH$96=$AJ$96,0,
IF(OR(AND($BS$123="NS",R571&lt;&gt;"NA",OR(R571="NS",R571=0)),AND($BS$123="NA",R571&lt;&gt;"NS",OR(R571="NA",R571=0))),0,
IF(OR(AND($BS$123&lt;&gt;"NS",$BS$123&lt;&gt;"NA",R571&lt;&gt;"NS",R571&lt;&gt;"NA",R571&gt;$BS$123),
AND(R571&gt;0,OR($BS$123="NS",$BS$123="NA")),
AND($BS$123&lt;&gt;"NS",$BS$123&lt;&gt;"NA",$BS$123&gt;=0,R571="NA"),
AND($BS$123&lt;&gt;"NS",$BS$123&lt;&gt;"NA",$BS$123=0,R571="NS")),1,0)))</f>
        <v>0</v>
      </c>
      <c r="CJ571" s="202">
        <f t="shared" ref="CJ571" si="2270">IF($AH$96=$AJ$96,0,
IF(OR(AND($BS$123="NS",S571&lt;&gt;"NA",OR(S571="NS",S571=0)),AND($BS$123="NA",S571&lt;&gt;"NS",OR(S571="NA",S571=0))),0,
IF(OR(AND($BS$123&lt;&gt;"NS",$BS$123&lt;&gt;"NA",S571&lt;&gt;"NS",S571&lt;&gt;"NA",S571&gt;$BS$123),
AND(S571&gt;0,OR($BS$123="NS",$BS$123="NA")),
AND($BS$123&lt;&gt;"NS",$BS$123&lt;&gt;"NA",$BS$123&gt;=0,S571="NA"),
AND($BS$123&lt;&gt;"NS",$BS$123&lt;&gt;"NA",$BS$123=0,S571="NS")),1,0)))</f>
        <v>0</v>
      </c>
      <c r="CK571" s="202">
        <f t="shared" ref="CK571" si="2271">IF($AH$96=$AJ$96,0,
IF(OR(AND($BS$123="NS",T571&lt;&gt;"NA",OR(T571="NS",T571=0)),AND($BS$123="NA",T571&lt;&gt;"NS",OR(T571="NA",T571=0))),0,
IF(OR(AND($BS$123&lt;&gt;"NS",$BS$123&lt;&gt;"NA",T571&lt;&gt;"NS",T571&lt;&gt;"NA",T571&gt;$BS$123),
AND(T571&gt;0,OR($BS$123="NS",$BS$123="NA")),
AND($BS$123&lt;&gt;"NS",$BS$123&lt;&gt;"NA",$BS$123&gt;=0,T571="NA"),
AND($BS$123&lt;&gt;"NS",$BS$123&lt;&gt;"NA",$BS$123=0,T571="NS")),1,0)))</f>
        <v>0</v>
      </c>
      <c r="CL571" s="202">
        <f t="shared" ref="CL571" si="2272">IF($AH$96=$AJ$96,0,
IF(OR(AND($BS$123="NS",U571&lt;&gt;"NA",OR(U571="NS",U571=0)),AND($BS$123="NA",U571&lt;&gt;"NS",OR(U571="NA",U571=0))),0,
IF(OR(AND($BS$123&lt;&gt;"NS",$BS$123&lt;&gt;"NA",U571&lt;&gt;"NS",U571&lt;&gt;"NA",U571&gt;$BS$123),
AND(U571&gt;0,OR($BS$123="NS",$BS$123="NA")),
AND($BS$123&lt;&gt;"NS",$BS$123&lt;&gt;"NA",$BS$123&gt;=0,U571="NA"),
AND($BS$123&lt;&gt;"NS",$BS$123&lt;&gt;"NA",$BS$123=0,U571="NS")),1,0)))</f>
        <v>0</v>
      </c>
      <c r="CM571" s="202">
        <f t="shared" ref="CM571" si="2273">IF($AH$96=$AJ$96,0,
IF(OR(AND($BS$123="NS",V571&lt;&gt;"NA",OR(V571="NS",V571=0)),AND($BS$123="NA",V571&lt;&gt;"NS",OR(V571="NA",V571=0))),0,
IF(OR(AND($BS$123&lt;&gt;"NS",$BS$123&lt;&gt;"NA",V571&lt;&gt;"NS",V571&lt;&gt;"NA",V571&gt;$BS$123),
AND(V571&gt;0,OR($BS$123="NS",$BS$123="NA")),
AND($BS$123&lt;&gt;"NS",$BS$123&lt;&gt;"NA",$BS$123&gt;=0,V571="NA"),
AND($BS$123&lt;&gt;"NS",$BS$123&lt;&gt;"NA",$BS$123=0,V571="NS")),1,0)))</f>
        <v>0</v>
      </c>
      <c r="CN571" s="202">
        <f t="shared" ref="CN571" si="2274">IF($AH$96=$AJ$96,0,
IF(OR(AND($BS$123="NS",W571&lt;&gt;"NA",OR(W571="NS",W571=0)),AND($BS$123="NA",W571&lt;&gt;"NS",OR(W571="NA",W571=0))),0,
IF(OR(AND($BS$123&lt;&gt;"NS",$BS$123&lt;&gt;"NA",W571&lt;&gt;"NS",W571&lt;&gt;"NA",W571&gt;$BS$123),
AND(W571&gt;0,OR($BS$123="NS",$BS$123="NA")),
AND($BS$123&lt;&gt;"NS",$BS$123&lt;&gt;"NA",$BS$123&gt;=0,W571="NA"),
AND($BS$123&lt;&gt;"NS",$BS$123&lt;&gt;"NA",$BS$123=0,W571="NS")),1,0)))</f>
        <v>0</v>
      </c>
      <c r="CO571" s="202">
        <f t="shared" ref="CO571" si="2275">IF($AH$96=$AJ$96,0,
IF(OR(AND($BS$123="NS",X571&lt;&gt;"NA",OR(X571="NS",X571=0)),AND($BS$123="NA",X571&lt;&gt;"NS",OR(X571="NA",X571=0))),0,
IF(OR(AND($BS$123&lt;&gt;"NS",$BS$123&lt;&gt;"NA",X571&lt;&gt;"NS",X571&lt;&gt;"NA",X571&gt;$BS$123),
AND(X571&gt;0,OR($BS$123="NS",$BS$123="NA")),
AND($BS$123&lt;&gt;"NS",$BS$123&lt;&gt;"NA",$BS$123&gt;=0,X571="NA"),
AND($BS$123&lt;&gt;"NS",$BS$123&lt;&gt;"NA",$BS$123=0,X571="NS")),1,0)))</f>
        <v>0</v>
      </c>
      <c r="CP571" s="202">
        <f t="shared" ref="CP571" si="2276">IF($AH$96=$AJ$96,0,
IF(OR(AND($BS$123="NS",Y571&lt;&gt;"NA",OR(Y571="NS",Y571=0)),AND($BS$123="NA",Y571&lt;&gt;"NS",OR(Y571="NA",Y571=0))),0,
IF(OR(AND($BS$123&lt;&gt;"NS",$BS$123&lt;&gt;"NA",Y571&lt;&gt;"NS",Y571&lt;&gt;"NA",Y571&gt;$BS$123),
AND(Y571&gt;0,OR($BS$123="NS",$BS$123="NA")),
AND($BS$123&lt;&gt;"NS",$BS$123&lt;&gt;"NA",$BS$123&gt;=0,Y571="NA"),
AND($BS$123&lt;&gt;"NS",$BS$123&lt;&gt;"NA",$BS$123=0,Y571="NS")),1,0)))</f>
        <v>0</v>
      </c>
      <c r="CQ571" s="202">
        <f t="shared" ref="CQ571" si="2277">IF($AH$96=$AJ$96,0,
IF(OR(AND($BS$123="NS",Z571&lt;&gt;"NA",OR(Z571="NS",Z571=0)),AND($BS$123="NA",Z571&lt;&gt;"NS",OR(Z571="NA",Z571=0))),0,
IF(OR(AND($BS$123&lt;&gt;"NS",$BS$123&lt;&gt;"NA",Z571&lt;&gt;"NS",Z571&lt;&gt;"NA",Z571&gt;$BS$123),
AND(Z571&gt;0,OR($BS$123="NS",$BS$123="NA")),
AND($BS$123&lt;&gt;"NS",$BS$123&lt;&gt;"NA",$BS$123&gt;=0,Z571="NA"),
AND($BS$123&lt;&gt;"NS",$BS$123&lt;&gt;"NA",$BS$123=0,Z571="NS")),1,0)))</f>
        <v>0</v>
      </c>
      <c r="CR571" s="202">
        <f t="shared" ref="CR571" si="2278">IF($AH$96=$AJ$96,0,
IF(OR(AND($BS$123="NS",AA571&lt;&gt;"NA",OR(AA571="NS",AA571=0)),AND($BS$123="NA",AA571&lt;&gt;"NS",OR(AA571="NA",AA571=0))),0,
IF(OR(AND($BS$123&lt;&gt;"NS",$BS$123&lt;&gt;"NA",AA571&lt;&gt;"NS",AA571&lt;&gt;"NA",AA571&gt;$BS$123),
AND(AA571&gt;0,OR($BS$123="NS",$BS$123="NA")),
AND($BS$123&lt;&gt;"NS",$BS$123&lt;&gt;"NA",$BS$123&gt;=0,AA571="NA"),
AND($BS$123&lt;&gt;"NS",$BS$123&lt;&gt;"NA",$BS$123=0,AA571="NS")),1,0)))</f>
        <v>0</v>
      </c>
      <c r="CS571" s="202">
        <f t="shared" ref="CS571" si="2279">IF($AH$96=$AJ$96,0,
IF(OR(AND($BS$123="NS",AB571&lt;&gt;"NA",OR(AB571="NS",AB571=0)),AND($BS$123="NA",AB571&lt;&gt;"NS",OR(AB571="NA",AB571=0))),0,
IF(OR(AND($BS$123&lt;&gt;"NS",$BS$123&lt;&gt;"NA",AB571&lt;&gt;"NS",AB571&lt;&gt;"NA",AB571&gt;$BS$123),
AND(AB571&gt;0,OR($BS$123="NS",$BS$123="NA")),
AND($BS$123&lt;&gt;"NS",$BS$123&lt;&gt;"NA",$BS$123&gt;=0,AB571="NA"),
AND($BS$123&lt;&gt;"NS",$BS$123&lt;&gt;"NA",$BS$123=0,AB571="NS")),1,0)))</f>
        <v>0</v>
      </c>
      <c r="CT571" s="202">
        <f t="shared" ref="CT571" si="2280">IF($AH$96=$AJ$96,0,
IF(OR(AND($BS$123="NS",AC571&lt;&gt;"NA",OR(AC571="NS",AC571=0)),AND($BS$123="NA",AC571&lt;&gt;"NS",OR(AC571="NA",AC571=0))),0,
IF(OR(AND($BS$123&lt;&gt;"NS",$BS$123&lt;&gt;"NA",AC571&lt;&gt;"NS",AC571&lt;&gt;"NA",AC571&gt;$BS$123),
AND(AC571&gt;0,OR($BS$123="NS",$BS$123="NA")),
AND($BS$123&lt;&gt;"NS",$BS$123&lt;&gt;"NA",$BS$123&gt;=0,AC571="NA"),
AND($BS$123&lt;&gt;"NS",$BS$123&lt;&gt;"NA",$BS$123=0,AC571="NS")),1,0)))</f>
        <v>0</v>
      </c>
      <c r="CU571" s="202">
        <f t="shared" ref="CU571" si="2281">IF($AH$96=$AJ$96,0,
IF(OR(AND($BS$123="NS",AD571&lt;&gt;"NA",OR(AD571="NS",AD571=0)),AND($BS$123="NA",AD571&lt;&gt;"NS",OR(AD571="NA",AD571=0))),0,
IF(OR(AND($BS$123&lt;&gt;"NS",$BS$123&lt;&gt;"NA",AD571&lt;&gt;"NS",AD571&lt;&gt;"NA",AD571&gt;$BS$123),
AND(AD571&gt;0,OR($BS$123="NS",$BS$123="NA")),
AND($BS$123&lt;&gt;"NS",$BS$123&lt;&gt;"NA",$BS$123&gt;=0,AD571="NA"),
AND($BS$123&lt;&gt;"NS",$BS$123&lt;&gt;"NA",$BS$123=0,AD571="NS")),1,0)))</f>
        <v>0</v>
      </c>
      <c r="CY571" s="563">
        <f t="shared" si="1903"/>
        <v>0</v>
      </c>
      <c r="CZ571" s="563"/>
    </row>
    <row r="572" spans="1:104" s="211" customFormat="1" ht="15" customHeight="1">
      <c r="A572" s="18"/>
      <c r="B572" s="51"/>
      <c r="C572" s="48" t="s">
        <v>5019</v>
      </c>
      <c r="D572" s="580" t="str">
        <f>IF(CNGE_2024_M3_Secc1!D71="","",CNGE_2024_M3_Secc1!D71)</f>
        <v/>
      </c>
      <c r="E572" s="580"/>
      <c r="F572" s="580"/>
      <c r="G572" s="580"/>
      <c r="H572" s="580"/>
      <c r="I572" s="103"/>
      <c r="J572" s="103"/>
      <c r="K572" s="103"/>
      <c r="L572" s="103"/>
      <c r="M572" s="103"/>
      <c r="N572" s="103"/>
      <c r="O572" s="103"/>
      <c r="P572" s="103"/>
      <c r="Q572" s="103"/>
      <c r="R572" s="103"/>
      <c r="S572" s="103"/>
      <c r="T572" s="103"/>
      <c r="U572" s="103"/>
      <c r="V572" s="103"/>
      <c r="W572" s="103"/>
      <c r="X572" s="103"/>
      <c r="Y572" s="103"/>
      <c r="Z572" s="103"/>
      <c r="AA572" s="103"/>
      <c r="AB572" s="103"/>
      <c r="AC572" s="103"/>
      <c r="AD572" s="103"/>
      <c r="AE572" s="213"/>
      <c r="AF572" s="210"/>
      <c r="AV572" s="202" t="e" cm="1">
        <f t="array" ref="AV572">IF(CNGE_2024_M3_Secc1!$AO$111=CNGE_2024_M3_Secc1!$AQ$111,O,IF(CNGE_2024_M3_Secc1!I239="",1,0))</f>
        <v>#NAME?</v>
      </c>
      <c r="AW572" s="202" t="e" cm="1">
        <f t="array" ref="AW572">IF(CNGE_2024_M3_Secc1!$AO$111=CNGE_2024_M3_Secc1!$AQ$111,O,IF(CNGE_2024_M3_Secc1!J239="",1,0))</f>
        <v>#NAME?</v>
      </c>
      <c r="AX572" s="202" t="e" cm="1">
        <f t="array" ref="AX572">IF(CNGE_2024_M3_Secc1!$AO$111=CNGE_2024_M3_Secc1!$AQ$111,O,IF(CNGE_2024_M3_Secc1!K239="",1,0))</f>
        <v>#NAME?</v>
      </c>
      <c r="AY572" s="202" t="e" cm="1">
        <f t="array" ref="AY572">IF(CNGE_2024_M3_Secc1!$AO$111=CNGE_2024_M3_Secc1!$AQ$111,O,IF(CNGE_2024_M3_Secc1!L239="",1,0))</f>
        <v>#NAME?</v>
      </c>
      <c r="AZ572" s="202" t="e" cm="1">
        <f t="array" ref="AZ572">IF(CNGE_2024_M3_Secc1!$AO$111=CNGE_2024_M3_Secc1!$AQ$111,O,IF(CNGE_2024_M3_Secc1!M239="",1,0))</f>
        <v>#NAME?</v>
      </c>
      <c r="BA572" s="202" t="e" cm="1">
        <f t="array" ref="BA572">IF(CNGE_2024_M3_Secc1!$AO$111=CNGE_2024_M3_Secc1!$AQ$111,O,IF(CNGE_2024_M3_Secc1!N239="",1,0))</f>
        <v>#NAME?</v>
      </c>
      <c r="BB572" s="202" t="e" cm="1">
        <f t="array" ref="BB572">IF(CNGE_2024_M3_Secc1!$AO$111=CNGE_2024_M3_Secc1!$AQ$111,O,IF(CNGE_2024_M3_Secc1!O239="",1,0))</f>
        <v>#NAME?</v>
      </c>
      <c r="BC572" s="202" t="e" cm="1">
        <f t="array" ref="BC572">IF(CNGE_2024_M3_Secc1!$AO$111=CNGE_2024_M3_Secc1!$AQ$111,O,IF(CNGE_2024_M3_Secc1!P239="",1,0))</f>
        <v>#NAME?</v>
      </c>
      <c r="BD572" s="202" t="e" cm="1">
        <f t="array" ref="BD572">IF(CNGE_2024_M3_Secc1!$AO$111=CNGE_2024_M3_Secc1!$AQ$111,O,IF(CNGE_2024_M3_Secc1!Q239="",1,0))</f>
        <v>#NAME?</v>
      </c>
      <c r="BE572" s="202" t="e" cm="1">
        <f t="array" ref="BE572">IF(CNGE_2024_M3_Secc1!$AO$111=CNGE_2024_M3_Secc1!$AQ$111,O,IF(CNGE_2024_M3_Secc1!R239="",1,0))</f>
        <v>#NAME?</v>
      </c>
      <c r="BF572" s="202" t="e" cm="1">
        <f t="array" ref="BF572">IF(CNGE_2024_M3_Secc1!$AO$111=CNGE_2024_M3_Secc1!$AQ$111,O,IF(CNGE_2024_M3_Secc1!S239="",1,0))</f>
        <v>#NAME?</v>
      </c>
      <c r="BG572" s="202" t="e" cm="1">
        <f t="array" ref="BG572">IF(CNGE_2024_M3_Secc1!$AO$111=CNGE_2024_M3_Secc1!$AQ$111,O,IF(CNGE_2024_M3_Secc1!T239="",1,0))</f>
        <v>#NAME?</v>
      </c>
      <c r="BH572" s="202" t="e" cm="1">
        <f t="array" ref="BH572">IF(CNGE_2024_M3_Secc1!$AO$111=CNGE_2024_M3_Secc1!$AQ$111,O,IF(CNGE_2024_M3_Secc1!U239="",1,0))</f>
        <v>#NAME?</v>
      </c>
      <c r="BI572" s="202" t="e" cm="1">
        <f t="array" ref="BI572">IF(CNGE_2024_M3_Secc1!$AO$111=CNGE_2024_M3_Secc1!$AQ$111,O,IF(CNGE_2024_M3_Secc1!V239="",1,0))</f>
        <v>#NAME?</v>
      </c>
      <c r="BJ572" s="202" t="e" cm="1">
        <f t="array" ref="BJ572">IF(CNGE_2024_M3_Secc1!$AO$111=CNGE_2024_M3_Secc1!$AQ$111,O,IF(CNGE_2024_M3_Secc1!W239="",1,0))</f>
        <v>#NAME?</v>
      </c>
      <c r="BK572" s="202" t="e" cm="1">
        <f t="array" ref="BK572">IF(CNGE_2024_M3_Secc1!$AO$111=CNGE_2024_M3_Secc1!$AQ$111,O,IF(CNGE_2024_M3_Secc1!X239="",1,0))</f>
        <v>#NAME?</v>
      </c>
      <c r="BL572" s="202" t="e" cm="1">
        <f t="array" ref="BL572">IF(CNGE_2024_M3_Secc1!$AO$111=CNGE_2024_M3_Secc1!$AQ$111,O,IF(CNGE_2024_M3_Secc1!Y239="",1,0))</f>
        <v>#NAME?</v>
      </c>
      <c r="BM572" s="202" t="e" cm="1">
        <f t="array" ref="BM572">IF(CNGE_2024_M3_Secc1!$AO$111=CNGE_2024_M3_Secc1!$AQ$111,O,IF(CNGE_2024_M3_Secc1!Z239="",1,0))</f>
        <v>#NAME?</v>
      </c>
      <c r="BN572" s="202" t="e" cm="1">
        <f t="array" ref="BN572">IF(CNGE_2024_M3_Secc1!$AO$111=CNGE_2024_M3_Secc1!$AQ$111,O,IF(CNGE_2024_M3_Secc1!AA239="",1,0))</f>
        <v>#NAME?</v>
      </c>
      <c r="BO572" s="202" t="e" cm="1">
        <f t="array" ref="BO572">IF(CNGE_2024_M3_Secc1!$AO$111=CNGE_2024_M3_Secc1!$AQ$111,O,IF(CNGE_2024_M3_Secc1!AB239="",1,0))</f>
        <v>#NAME?</v>
      </c>
      <c r="BP572" s="202" t="e" cm="1">
        <f t="array" ref="BP572">IF(CNGE_2024_M3_Secc1!$AO$111=CNGE_2024_M3_Secc1!$AQ$111,O,IF(CNGE_2024_M3_Secc1!AC239="",1,0))</f>
        <v>#NAME?</v>
      </c>
      <c r="BQ572" s="202" t="e" cm="1">
        <f t="array" ref="BQ572">IF(CNGE_2024_M3_Secc1!$AO$111=CNGE_2024_M3_Secc1!$AQ$111,O,IF(CNGE_2024_M3_Secc1!AD239="",1,0))</f>
        <v>#NAME?</v>
      </c>
      <c r="BZ572" s="202">
        <f>IF($AH$96=$AJ$96,0,
IF(OR(AND($BS$124="NS",I572&lt;&gt;"NA",OR(I572="NS",I572=0)),AND($BS$124="NA",I572&lt;&gt;"NS",OR(I572="NA",I572=0))),0,
IF(OR(AND($BS$124&lt;&gt;"NS",$BS$124&lt;&gt;"NA",I572&lt;&gt;"NS",I572&lt;&gt;"NA",I572&gt;$BS$124),
AND(I572&gt;0,OR($BS$124="NS",$BS$124="NA")),
AND($BS$124&lt;&gt;"NS",$BS$124&lt;&gt;"NA",$BS$124&gt;=0,I572="NA"),
AND($BS$124&lt;&gt;"NS",$BS$124&lt;&gt;"NA",$BS$124=0,I572="NS")),1,0)))</f>
        <v>0</v>
      </c>
      <c r="CA572" s="202">
        <f t="shared" ref="CA572" si="2282">IF($AH$96=$AJ$96,0,
IF(OR(AND($BS$124="NS",J572&lt;&gt;"NA",OR(J572="NS",J572=0)),AND($BS$124="NA",J572&lt;&gt;"NS",OR(J572="NA",J572=0))),0,
IF(OR(AND($BS$124&lt;&gt;"NS",$BS$124&lt;&gt;"NA",J572&lt;&gt;"NS",J572&lt;&gt;"NA",J572&gt;$BS$124),
AND(J572&gt;0,OR($BS$124="NS",$BS$124="NA")),
AND($BS$124&lt;&gt;"NS",$BS$124&lt;&gt;"NA",$BS$124&gt;=0,J572="NA"),
AND($BS$124&lt;&gt;"NS",$BS$124&lt;&gt;"NA",$BS$124=0,J572="NS")),1,0)))</f>
        <v>0</v>
      </c>
      <c r="CB572" s="202">
        <f t="shared" ref="CB572" si="2283">IF($AH$96=$AJ$96,0,
IF(OR(AND($BS$124="NS",K572&lt;&gt;"NA",OR(K572="NS",K572=0)),AND($BS$124="NA",K572&lt;&gt;"NS",OR(K572="NA",K572=0))),0,
IF(OR(AND($BS$124&lt;&gt;"NS",$BS$124&lt;&gt;"NA",K572&lt;&gt;"NS",K572&lt;&gt;"NA",K572&gt;$BS$124),
AND(K572&gt;0,OR($BS$124="NS",$BS$124="NA")),
AND($BS$124&lt;&gt;"NS",$BS$124&lt;&gt;"NA",$BS$124&gt;=0,K572="NA"),
AND($BS$124&lt;&gt;"NS",$BS$124&lt;&gt;"NA",$BS$124=0,K572="NS")),1,0)))</f>
        <v>0</v>
      </c>
      <c r="CC572" s="202">
        <f t="shared" ref="CC572" si="2284">IF($AH$96=$AJ$96,0,
IF(OR(AND($BS$124="NS",L572&lt;&gt;"NA",OR(L572="NS",L572=0)),AND($BS$124="NA",L572&lt;&gt;"NS",OR(L572="NA",L572=0))),0,
IF(OR(AND($BS$124&lt;&gt;"NS",$BS$124&lt;&gt;"NA",L572&lt;&gt;"NS",L572&lt;&gt;"NA",L572&gt;$BS$124),
AND(L572&gt;0,OR($BS$124="NS",$BS$124="NA")),
AND($BS$124&lt;&gt;"NS",$BS$124&lt;&gt;"NA",$BS$124&gt;=0,L572="NA"),
AND($BS$124&lt;&gt;"NS",$BS$124&lt;&gt;"NA",$BS$124=0,L572="NS")),1,0)))</f>
        <v>0</v>
      </c>
      <c r="CD572" s="202">
        <f t="shared" ref="CD572" si="2285">IF($AH$96=$AJ$96,0,
IF(OR(AND($BS$124="NS",M572&lt;&gt;"NA",OR(M572="NS",M572=0)),AND($BS$124="NA",M572&lt;&gt;"NS",OR(M572="NA",M572=0))),0,
IF(OR(AND($BS$124&lt;&gt;"NS",$BS$124&lt;&gt;"NA",M572&lt;&gt;"NS",M572&lt;&gt;"NA",M572&gt;$BS$124),
AND(M572&gt;0,OR($BS$124="NS",$BS$124="NA")),
AND($BS$124&lt;&gt;"NS",$BS$124&lt;&gt;"NA",$BS$124&gt;=0,M572="NA"),
AND($BS$124&lt;&gt;"NS",$BS$124&lt;&gt;"NA",$BS$124=0,M572="NS")),1,0)))</f>
        <v>0</v>
      </c>
      <c r="CE572" s="202">
        <f t="shared" ref="CE572" si="2286">IF($AH$96=$AJ$96,0,
IF(OR(AND($BS$124="NS",N572&lt;&gt;"NA",OR(N572="NS",N572=0)),AND($BS$124="NA",N572&lt;&gt;"NS",OR(N572="NA",N572=0))),0,
IF(OR(AND($BS$124&lt;&gt;"NS",$BS$124&lt;&gt;"NA",N572&lt;&gt;"NS",N572&lt;&gt;"NA",N572&gt;$BS$124),
AND(N572&gt;0,OR($BS$124="NS",$BS$124="NA")),
AND($BS$124&lt;&gt;"NS",$BS$124&lt;&gt;"NA",$BS$124&gt;=0,N572="NA"),
AND($BS$124&lt;&gt;"NS",$BS$124&lt;&gt;"NA",$BS$124=0,N572="NS")),1,0)))</f>
        <v>0</v>
      </c>
      <c r="CF572" s="202">
        <f t="shared" ref="CF572" si="2287">IF($AH$96=$AJ$96,0,
IF(OR(AND($BS$124="NS",O572&lt;&gt;"NA",OR(O572="NS",O572=0)),AND($BS$124="NA",O572&lt;&gt;"NS",OR(O572="NA",O572=0))),0,
IF(OR(AND($BS$124&lt;&gt;"NS",$BS$124&lt;&gt;"NA",O572&lt;&gt;"NS",O572&lt;&gt;"NA",O572&gt;$BS$124),
AND(O572&gt;0,OR($BS$124="NS",$BS$124="NA")),
AND($BS$124&lt;&gt;"NS",$BS$124&lt;&gt;"NA",$BS$124&gt;=0,O572="NA"),
AND($BS$124&lt;&gt;"NS",$BS$124&lt;&gt;"NA",$BS$124=0,O572="NS")),1,0)))</f>
        <v>0</v>
      </c>
      <c r="CG572" s="202">
        <f t="shared" ref="CG572" si="2288">IF($AH$96=$AJ$96,0,
IF(OR(AND($BS$124="NS",P572&lt;&gt;"NA",OR(P572="NS",P572=0)),AND($BS$124="NA",P572&lt;&gt;"NS",OR(P572="NA",P572=0))),0,
IF(OR(AND($BS$124&lt;&gt;"NS",$BS$124&lt;&gt;"NA",P572&lt;&gt;"NS",P572&lt;&gt;"NA",P572&gt;$BS$124),
AND(P572&gt;0,OR($BS$124="NS",$BS$124="NA")),
AND($BS$124&lt;&gt;"NS",$BS$124&lt;&gt;"NA",$BS$124&gt;=0,P572="NA"),
AND($BS$124&lt;&gt;"NS",$BS$124&lt;&gt;"NA",$BS$124=0,P572="NS")),1,0)))</f>
        <v>0</v>
      </c>
      <c r="CH572" s="202">
        <f t="shared" ref="CH572" si="2289">IF($AH$96=$AJ$96,0,
IF(OR(AND($BS$124="NS",Q572&lt;&gt;"NA",OR(Q572="NS",Q572=0)),AND($BS$124="NA",Q572&lt;&gt;"NS",OR(Q572="NA",Q572=0))),0,
IF(OR(AND($BS$124&lt;&gt;"NS",$BS$124&lt;&gt;"NA",Q572&lt;&gt;"NS",Q572&lt;&gt;"NA",Q572&gt;$BS$124),
AND(Q572&gt;0,OR($BS$124="NS",$BS$124="NA")),
AND($BS$124&lt;&gt;"NS",$BS$124&lt;&gt;"NA",$BS$124&gt;=0,Q572="NA"),
AND($BS$124&lt;&gt;"NS",$BS$124&lt;&gt;"NA",$BS$124=0,Q572="NS")),1,0)))</f>
        <v>0</v>
      </c>
      <c r="CI572" s="202">
        <f t="shared" ref="CI572" si="2290">IF($AH$96=$AJ$96,0,
IF(OR(AND($BS$124="NS",R572&lt;&gt;"NA",OR(R572="NS",R572=0)),AND($BS$124="NA",R572&lt;&gt;"NS",OR(R572="NA",R572=0))),0,
IF(OR(AND($BS$124&lt;&gt;"NS",$BS$124&lt;&gt;"NA",R572&lt;&gt;"NS",R572&lt;&gt;"NA",R572&gt;$BS$124),
AND(R572&gt;0,OR($BS$124="NS",$BS$124="NA")),
AND($BS$124&lt;&gt;"NS",$BS$124&lt;&gt;"NA",$BS$124&gt;=0,R572="NA"),
AND($BS$124&lt;&gt;"NS",$BS$124&lt;&gt;"NA",$BS$124=0,R572="NS")),1,0)))</f>
        <v>0</v>
      </c>
      <c r="CJ572" s="202">
        <f t="shared" ref="CJ572" si="2291">IF($AH$96=$AJ$96,0,
IF(OR(AND($BS$124="NS",S572&lt;&gt;"NA",OR(S572="NS",S572=0)),AND($BS$124="NA",S572&lt;&gt;"NS",OR(S572="NA",S572=0))),0,
IF(OR(AND($BS$124&lt;&gt;"NS",$BS$124&lt;&gt;"NA",S572&lt;&gt;"NS",S572&lt;&gt;"NA",S572&gt;$BS$124),
AND(S572&gt;0,OR($BS$124="NS",$BS$124="NA")),
AND($BS$124&lt;&gt;"NS",$BS$124&lt;&gt;"NA",$BS$124&gt;=0,S572="NA"),
AND($BS$124&lt;&gt;"NS",$BS$124&lt;&gt;"NA",$BS$124=0,S572="NS")),1,0)))</f>
        <v>0</v>
      </c>
      <c r="CK572" s="202">
        <f t="shared" ref="CK572" si="2292">IF($AH$96=$AJ$96,0,
IF(OR(AND($BS$124="NS",T572&lt;&gt;"NA",OR(T572="NS",T572=0)),AND($BS$124="NA",T572&lt;&gt;"NS",OR(T572="NA",T572=0))),0,
IF(OR(AND($BS$124&lt;&gt;"NS",$BS$124&lt;&gt;"NA",T572&lt;&gt;"NS",T572&lt;&gt;"NA",T572&gt;$BS$124),
AND(T572&gt;0,OR($BS$124="NS",$BS$124="NA")),
AND($BS$124&lt;&gt;"NS",$BS$124&lt;&gt;"NA",$BS$124&gt;=0,T572="NA"),
AND($BS$124&lt;&gt;"NS",$BS$124&lt;&gt;"NA",$BS$124=0,T572="NS")),1,0)))</f>
        <v>0</v>
      </c>
      <c r="CL572" s="202">
        <f t="shared" ref="CL572" si="2293">IF($AH$96=$AJ$96,0,
IF(OR(AND($BS$124="NS",U572&lt;&gt;"NA",OR(U572="NS",U572=0)),AND($BS$124="NA",U572&lt;&gt;"NS",OR(U572="NA",U572=0))),0,
IF(OR(AND($BS$124&lt;&gt;"NS",$BS$124&lt;&gt;"NA",U572&lt;&gt;"NS",U572&lt;&gt;"NA",U572&gt;$BS$124),
AND(U572&gt;0,OR($BS$124="NS",$BS$124="NA")),
AND($BS$124&lt;&gt;"NS",$BS$124&lt;&gt;"NA",$BS$124&gt;=0,U572="NA"),
AND($BS$124&lt;&gt;"NS",$BS$124&lt;&gt;"NA",$BS$124=0,U572="NS")),1,0)))</f>
        <v>0</v>
      </c>
      <c r="CM572" s="202">
        <f t="shared" ref="CM572" si="2294">IF($AH$96=$AJ$96,0,
IF(OR(AND($BS$124="NS",V572&lt;&gt;"NA",OR(V572="NS",V572=0)),AND($BS$124="NA",V572&lt;&gt;"NS",OR(V572="NA",V572=0))),0,
IF(OR(AND($BS$124&lt;&gt;"NS",$BS$124&lt;&gt;"NA",V572&lt;&gt;"NS",V572&lt;&gt;"NA",V572&gt;$BS$124),
AND(V572&gt;0,OR($BS$124="NS",$BS$124="NA")),
AND($BS$124&lt;&gt;"NS",$BS$124&lt;&gt;"NA",$BS$124&gt;=0,V572="NA"),
AND($BS$124&lt;&gt;"NS",$BS$124&lt;&gt;"NA",$BS$124=0,V572="NS")),1,0)))</f>
        <v>0</v>
      </c>
      <c r="CN572" s="202">
        <f t="shared" ref="CN572" si="2295">IF($AH$96=$AJ$96,0,
IF(OR(AND($BS$124="NS",W572&lt;&gt;"NA",OR(W572="NS",W572=0)),AND($BS$124="NA",W572&lt;&gt;"NS",OR(W572="NA",W572=0))),0,
IF(OR(AND($BS$124&lt;&gt;"NS",$BS$124&lt;&gt;"NA",W572&lt;&gt;"NS",W572&lt;&gt;"NA",W572&gt;$BS$124),
AND(W572&gt;0,OR($BS$124="NS",$BS$124="NA")),
AND($BS$124&lt;&gt;"NS",$BS$124&lt;&gt;"NA",$BS$124&gt;=0,W572="NA"),
AND($BS$124&lt;&gt;"NS",$BS$124&lt;&gt;"NA",$BS$124=0,W572="NS")),1,0)))</f>
        <v>0</v>
      </c>
      <c r="CO572" s="202">
        <f t="shared" ref="CO572" si="2296">IF($AH$96=$AJ$96,0,
IF(OR(AND($BS$124="NS",X572&lt;&gt;"NA",OR(X572="NS",X572=0)),AND($BS$124="NA",X572&lt;&gt;"NS",OR(X572="NA",X572=0))),0,
IF(OR(AND($BS$124&lt;&gt;"NS",$BS$124&lt;&gt;"NA",X572&lt;&gt;"NS",X572&lt;&gt;"NA",X572&gt;$BS$124),
AND(X572&gt;0,OR($BS$124="NS",$BS$124="NA")),
AND($BS$124&lt;&gt;"NS",$BS$124&lt;&gt;"NA",$BS$124&gt;=0,X572="NA"),
AND($BS$124&lt;&gt;"NS",$BS$124&lt;&gt;"NA",$BS$124=0,X572="NS")),1,0)))</f>
        <v>0</v>
      </c>
      <c r="CP572" s="202">
        <f t="shared" ref="CP572" si="2297">IF($AH$96=$AJ$96,0,
IF(OR(AND($BS$124="NS",Y572&lt;&gt;"NA",OR(Y572="NS",Y572=0)),AND($BS$124="NA",Y572&lt;&gt;"NS",OR(Y572="NA",Y572=0))),0,
IF(OR(AND($BS$124&lt;&gt;"NS",$BS$124&lt;&gt;"NA",Y572&lt;&gt;"NS",Y572&lt;&gt;"NA",Y572&gt;$BS$124),
AND(Y572&gt;0,OR($BS$124="NS",$BS$124="NA")),
AND($BS$124&lt;&gt;"NS",$BS$124&lt;&gt;"NA",$BS$124&gt;=0,Y572="NA"),
AND($BS$124&lt;&gt;"NS",$BS$124&lt;&gt;"NA",$BS$124=0,Y572="NS")),1,0)))</f>
        <v>0</v>
      </c>
      <c r="CQ572" s="202">
        <f t="shared" ref="CQ572" si="2298">IF($AH$96=$AJ$96,0,
IF(OR(AND($BS$124="NS",Z572&lt;&gt;"NA",OR(Z572="NS",Z572=0)),AND($BS$124="NA",Z572&lt;&gt;"NS",OR(Z572="NA",Z572=0))),0,
IF(OR(AND($BS$124&lt;&gt;"NS",$BS$124&lt;&gt;"NA",Z572&lt;&gt;"NS",Z572&lt;&gt;"NA",Z572&gt;$BS$124),
AND(Z572&gt;0,OR($BS$124="NS",$BS$124="NA")),
AND($BS$124&lt;&gt;"NS",$BS$124&lt;&gt;"NA",$BS$124&gt;=0,Z572="NA"),
AND($BS$124&lt;&gt;"NS",$BS$124&lt;&gt;"NA",$BS$124=0,Z572="NS")),1,0)))</f>
        <v>0</v>
      </c>
      <c r="CR572" s="202">
        <f t="shared" ref="CR572" si="2299">IF($AH$96=$AJ$96,0,
IF(OR(AND($BS$124="NS",AA572&lt;&gt;"NA",OR(AA572="NS",AA572=0)),AND($BS$124="NA",AA572&lt;&gt;"NS",OR(AA572="NA",AA572=0))),0,
IF(OR(AND($BS$124&lt;&gt;"NS",$BS$124&lt;&gt;"NA",AA572&lt;&gt;"NS",AA572&lt;&gt;"NA",AA572&gt;$BS$124),
AND(AA572&gt;0,OR($BS$124="NS",$BS$124="NA")),
AND($BS$124&lt;&gt;"NS",$BS$124&lt;&gt;"NA",$BS$124&gt;=0,AA572="NA"),
AND($BS$124&lt;&gt;"NS",$BS$124&lt;&gt;"NA",$BS$124=0,AA572="NS")),1,0)))</f>
        <v>0</v>
      </c>
      <c r="CS572" s="202">
        <f t="shared" ref="CS572" si="2300">IF($AH$96=$AJ$96,0,
IF(OR(AND($BS$124="NS",AB572&lt;&gt;"NA",OR(AB572="NS",AB572=0)),AND($BS$124="NA",AB572&lt;&gt;"NS",OR(AB572="NA",AB572=0))),0,
IF(OR(AND($BS$124&lt;&gt;"NS",$BS$124&lt;&gt;"NA",AB572&lt;&gt;"NS",AB572&lt;&gt;"NA",AB572&gt;$BS$124),
AND(AB572&gt;0,OR($BS$124="NS",$BS$124="NA")),
AND($BS$124&lt;&gt;"NS",$BS$124&lt;&gt;"NA",$BS$124&gt;=0,AB572="NA"),
AND($BS$124&lt;&gt;"NS",$BS$124&lt;&gt;"NA",$BS$124=0,AB572="NS")),1,0)))</f>
        <v>0</v>
      </c>
      <c r="CT572" s="202">
        <f t="shared" ref="CT572" si="2301">IF($AH$96=$AJ$96,0,
IF(OR(AND($BS$124="NS",AC572&lt;&gt;"NA",OR(AC572="NS",AC572=0)),AND($BS$124="NA",AC572&lt;&gt;"NS",OR(AC572="NA",AC572=0))),0,
IF(OR(AND($BS$124&lt;&gt;"NS",$BS$124&lt;&gt;"NA",AC572&lt;&gt;"NS",AC572&lt;&gt;"NA",AC572&gt;$BS$124),
AND(AC572&gt;0,OR($BS$124="NS",$BS$124="NA")),
AND($BS$124&lt;&gt;"NS",$BS$124&lt;&gt;"NA",$BS$124&gt;=0,AC572="NA"),
AND($BS$124&lt;&gt;"NS",$BS$124&lt;&gt;"NA",$BS$124=0,AC572="NS")),1,0)))</f>
        <v>0</v>
      </c>
      <c r="CU572" s="202">
        <f t="shared" ref="CU572" si="2302">IF($AH$96=$AJ$96,0,
IF(OR(AND($BS$124="NS",AD572&lt;&gt;"NA",OR(AD572="NS",AD572=0)),AND($BS$124="NA",AD572&lt;&gt;"NS",OR(AD572="NA",AD572=0))),0,
IF(OR(AND($BS$124&lt;&gt;"NS",$BS$124&lt;&gt;"NA",AD572&lt;&gt;"NS",AD572&lt;&gt;"NA",AD572&gt;$BS$124),
AND(AD572&gt;0,OR($BS$124="NS",$BS$124="NA")),
AND($BS$124&lt;&gt;"NS",$BS$124&lt;&gt;"NA",$BS$124&gt;=0,AD572="NA"),
AND($BS$124&lt;&gt;"NS",$BS$124&lt;&gt;"NA",$BS$124=0,AD572="NS")),1,0)))</f>
        <v>0</v>
      </c>
      <c r="CY572" s="563">
        <f t="shared" si="1903"/>
        <v>0</v>
      </c>
      <c r="CZ572" s="563"/>
    </row>
    <row r="573" spans="1:104" s="211" customFormat="1" ht="15" customHeight="1">
      <c r="A573" s="18"/>
      <c r="B573" s="51"/>
      <c r="C573" s="48" t="s">
        <v>5020</v>
      </c>
      <c r="D573" s="580" t="str">
        <f>IF(CNGE_2024_M3_Secc1!D72="","",CNGE_2024_M3_Secc1!D72)</f>
        <v/>
      </c>
      <c r="E573" s="580"/>
      <c r="F573" s="580"/>
      <c r="G573" s="580"/>
      <c r="H573" s="580"/>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213"/>
      <c r="AF573" s="210"/>
      <c r="AV573" s="202" t="e" cm="1">
        <f t="array" ref="AV573">IF(CNGE_2024_M3_Secc1!$AO$111=CNGE_2024_M3_Secc1!$AQ$111,O,IF(CNGE_2024_M3_Secc1!I240="",1,0))</f>
        <v>#NAME?</v>
      </c>
      <c r="AW573" s="202" t="e" cm="1">
        <f t="array" ref="AW573">IF(CNGE_2024_M3_Secc1!$AO$111=CNGE_2024_M3_Secc1!$AQ$111,O,IF(CNGE_2024_M3_Secc1!J240="",1,0))</f>
        <v>#NAME?</v>
      </c>
      <c r="AX573" s="202" t="e" cm="1">
        <f t="array" ref="AX573">IF(CNGE_2024_M3_Secc1!$AO$111=CNGE_2024_M3_Secc1!$AQ$111,O,IF(CNGE_2024_M3_Secc1!K240="",1,0))</f>
        <v>#NAME?</v>
      </c>
      <c r="AY573" s="202" t="e" cm="1">
        <f t="array" ref="AY573">IF(CNGE_2024_M3_Secc1!$AO$111=CNGE_2024_M3_Secc1!$AQ$111,O,IF(CNGE_2024_M3_Secc1!L240="",1,0))</f>
        <v>#NAME?</v>
      </c>
      <c r="AZ573" s="202" t="e" cm="1">
        <f t="array" ref="AZ573">IF(CNGE_2024_M3_Secc1!$AO$111=CNGE_2024_M3_Secc1!$AQ$111,O,IF(CNGE_2024_M3_Secc1!M240="",1,0))</f>
        <v>#NAME?</v>
      </c>
      <c r="BA573" s="202" t="e" cm="1">
        <f t="array" ref="BA573">IF(CNGE_2024_M3_Secc1!$AO$111=CNGE_2024_M3_Secc1!$AQ$111,O,IF(CNGE_2024_M3_Secc1!N240="",1,0))</f>
        <v>#NAME?</v>
      </c>
      <c r="BB573" s="202" t="e" cm="1">
        <f t="array" ref="BB573">IF(CNGE_2024_M3_Secc1!$AO$111=CNGE_2024_M3_Secc1!$AQ$111,O,IF(CNGE_2024_M3_Secc1!O240="",1,0))</f>
        <v>#NAME?</v>
      </c>
      <c r="BC573" s="202" t="e" cm="1">
        <f t="array" ref="BC573">IF(CNGE_2024_M3_Secc1!$AO$111=CNGE_2024_M3_Secc1!$AQ$111,O,IF(CNGE_2024_M3_Secc1!P240="",1,0))</f>
        <v>#NAME?</v>
      </c>
      <c r="BD573" s="202" t="e" cm="1">
        <f t="array" ref="BD573">IF(CNGE_2024_M3_Secc1!$AO$111=CNGE_2024_M3_Secc1!$AQ$111,O,IF(CNGE_2024_M3_Secc1!Q240="",1,0))</f>
        <v>#NAME?</v>
      </c>
      <c r="BE573" s="202" t="e" cm="1">
        <f t="array" ref="BE573">IF(CNGE_2024_M3_Secc1!$AO$111=CNGE_2024_M3_Secc1!$AQ$111,O,IF(CNGE_2024_M3_Secc1!R240="",1,0))</f>
        <v>#NAME?</v>
      </c>
      <c r="BF573" s="202" t="e" cm="1">
        <f t="array" ref="BF573">IF(CNGE_2024_M3_Secc1!$AO$111=CNGE_2024_M3_Secc1!$AQ$111,O,IF(CNGE_2024_M3_Secc1!S240="",1,0))</f>
        <v>#NAME?</v>
      </c>
      <c r="BG573" s="202" t="e" cm="1">
        <f t="array" ref="BG573">IF(CNGE_2024_M3_Secc1!$AO$111=CNGE_2024_M3_Secc1!$AQ$111,O,IF(CNGE_2024_M3_Secc1!T240="",1,0))</f>
        <v>#NAME?</v>
      </c>
      <c r="BH573" s="202" t="e" cm="1">
        <f t="array" ref="BH573">IF(CNGE_2024_M3_Secc1!$AO$111=CNGE_2024_M3_Secc1!$AQ$111,O,IF(CNGE_2024_M3_Secc1!U240="",1,0))</f>
        <v>#NAME?</v>
      </c>
      <c r="BI573" s="202" t="e" cm="1">
        <f t="array" ref="BI573">IF(CNGE_2024_M3_Secc1!$AO$111=CNGE_2024_M3_Secc1!$AQ$111,O,IF(CNGE_2024_M3_Secc1!V240="",1,0))</f>
        <v>#NAME?</v>
      </c>
      <c r="BJ573" s="202" t="e" cm="1">
        <f t="array" ref="BJ573">IF(CNGE_2024_M3_Secc1!$AO$111=CNGE_2024_M3_Secc1!$AQ$111,O,IF(CNGE_2024_M3_Secc1!W240="",1,0))</f>
        <v>#NAME?</v>
      </c>
      <c r="BK573" s="202" t="e" cm="1">
        <f t="array" ref="BK573">IF(CNGE_2024_M3_Secc1!$AO$111=CNGE_2024_M3_Secc1!$AQ$111,O,IF(CNGE_2024_M3_Secc1!X240="",1,0))</f>
        <v>#NAME?</v>
      </c>
      <c r="BL573" s="202" t="e" cm="1">
        <f t="array" ref="BL573">IF(CNGE_2024_M3_Secc1!$AO$111=CNGE_2024_M3_Secc1!$AQ$111,O,IF(CNGE_2024_M3_Secc1!Y240="",1,0))</f>
        <v>#NAME?</v>
      </c>
      <c r="BM573" s="202" t="e" cm="1">
        <f t="array" ref="BM573">IF(CNGE_2024_M3_Secc1!$AO$111=CNGE_2024_M3_Secc1!$AQ$111,O,IF(CNGE_2024_M3_Secc1!Z240="",1,0))</f>
        <v>#NAME?</v>
      </c>
      <c r="BN573" s="202" t="e" cm="1">
        <f t="array" ref="BN573">IF(CNGE_2024_M3_Secc1!$AO$111=CNGE_2024_M3_Secc1!$AQ$111,O,IF(CNGE_2024_M3_Secc1!AA240="",1,0))</f>
        <v>#NAME?</v>
      </c>
      <c r="BO573" s="202" t="e" cm="1">
        <f t="array" ref="BO573">IF(CNGE_2024_M3_Secc1!$AO$111=CNGE_2024_M3_Secc1!$AQ$111,O,IF(CNGE_2024_M3_Secc1!AB240="",1,0))</f>
        <v>#NAME?</v>
      </c>
      <c r="BP573" s="202" t="e" cm="1">
        <f t="array" ref="BP573">IF(CNGE_2024_M3_Secc1!$AO$111=CNGE_2024_M3_Secc1!$AQ$111,O,IF(CNGE_2024_M3_Secc1!AC240="",1,0))</f>
        <v>#NAME?</v>
      </c>
      <c r="BQ573" s="202" t="e" cm="1">
        <f t="array" ref="BQ573">IF(CNGE_2024_M3_Secc1!$AO$111=CNGE_2024_M3_Secc1!$AQ$111,O,IF(CNGE_2024_M3_Secc1!AD240="",1,0))</f>
        <v>#NAME?</v>
      </c>
      <c r="BZ573" s="202">
        <f>IF($AH$96=$AJ$96,0,
IF(OR(AND($BS$125="NS",I573&lt;&gt;"NA",OR(I573="NS",I573=0)),AND($BS$125="NA",I573&lt;&gt;"NS",OR(I573="NA",I573=0))),0,
IF(OR(AND($BS$125&lt;&gt;"NS",$BS$125&lt;&gt;"NA",I573&lt;&gt;"NS",I573&lt;&gt;"NA",I573&gt;$BS$125),
AND(I573&gt;0,OR($BS$125="NS",$BS$125="NA")),
AND($BS$125&lt;&gt;"NS",$BS$125&lt;&gt;"NA",$BS$125&gt;=0,I573="NA"),
AND($BS$125&lt;&gt;"NS",$BS$125&lt;&gt;"NA",$BS$125=0,I573="NS")),1,0)))</f>
        <v>0</v>
      </c>
      <c r="CA573" s="202">
        <f t="shared" ref="CA573" si="2303">IF($AH$96=$AJ$96,0,
IF(OR(AND($BS$125="NS",J573&lt;&gt;"NA",OR(J573="NS",J573=0)),AND($BS$125="NA",J573&lt;&gt;"NS",OR(J573="NA",J573=0))),0,
IF(OR(AND($BS$125&lt;&gt;"NS",$BS$125&lt;&gt;"NA",J573&lt;&gt;"NS",J573&lt;&gt;"NA",J573&gt;$BS$125),
AND(J573&gt;0,OR($BS$125="NS",$BS$125="NA")),
AND($BS$125&lt;&gt;"NS",$BS$125&lt;&gt;"NA",$BS$125&gt;=0,J573="NA"),
AND($BS$125&lt;&gt;"NS",$BS$125&lt;&gt;"NA",$BS$125=0,J573="NS")),1,0)))</f>
        <v>0</v>
      </c>
      <c r="CB573" s="202">
        <f t="shared" ref="CB573" si="2304">IF($AH$96=$AJ$96,0,
IF(OR(AND($BS$125="NS",K573&lt;&gt;"NA",OR(K573="NS",K573=0)),AND($BS$125="NA",K573&lt;&gt;"NS",OR(K573="NA",K573=0))),0,
IF(OR(AND($BS$125&lt;&gt;"NS",$BS$125&lt;&gt;"NA",K573&lt;&gt;"NS",K573&lt;&gt;"NA",K573&gt;$BS$125),
AND(K573&gt;0,OR($BS$125="NS",$BS$125="NA")),
AND($BS$125&lt;&gt;"NS",$BS$125&lt;&gt;"NA",$BS$125&gt;=0,K573="NA"),
AND($BS$125&lt;&gt;"NS",$BS$125&lt;&gt;"NA",$BS$125=0,K573="NS")),1,0)))</f>
        <v>0</v>
      </c>
      <c r="CC573" s="202">
        <f t="shared" ref="CC573" si="2305">IF($AH$96=$AJ$96,0,
IF(OR(AND($BS$125="NS",L573&lt;&gt;"NA",OR(L573="NS",L573=0)),AND($BS$125="NA",L573&lt;&gt;"NS",OR(L573="NA",L573=0))),0,
IF(OR(AND($BS$125&lt;&gt;"NS",$BS$125&lt;&gt;"NA",L573&lt;&gt;"NS",L573&lt;&gt;"NA",L573&gt;$BS$125),
AND(L573&gt;0,OR($BS$125="NS",$BS$125="NA")),
AND($BS$125&lt;&gt;"NS",$BS$125&lt;&gt;"NA",$BS$125&gt;=0,L573="NA"),
AND($BS$125&lt;&gt;"NS",$BS$125&lt;&gt;"NA",$BS$125=0,L573="NS")),1,0)))</f>
        <v>0</v>
      </c>
      <c r="CD573" s="202">
        <f t="shared" ref="CD573" si="2306">IF($AH$96=$AJ$96,0,
IF(OR(AND($BS$125="NS",M573&lt;&gt;"NA",OR(M573="NS",M573=0)),AND($BS$125="NA",M573&lt;&gt;"NS",OR(M573="NA",M573=0))),0,
IF(OR(AND($BS$125&lt;&gt;"NS",$BS$125&lt;&gt;"NA",M573&lt;&gt;"NS",M573&lt;&gt;"NA",M573&gt;$BS$125),
AND(M573&gt;0,OR($BS$125="NS",$BS$125="NA")),
AND($BS$125&lt;&gt;"NS",$BS$125&lt;&gt;"NA",$BS$125&gt;=0,M573="NA"),
AND($BS$125&lt;&gt;"NS",$BS$125&lt;&gt;"NA",$BS$125=0,M573="NS")),1,0)))</f>
        <v>0</v>
      </c>
      <c r="CE573" s="202">
        <f t="shared" ref="CE573" si="2307">IF($AH$96=$AJ$96,0,
IF(OR(AND($BS$125="NS",N573&lt;&gt;"NA",OR(N573="NS",N573=0)),AND($BS$125="NA",N573&lt;&gt;"NS",OR(N573="NA",N573=0))),0,
IF(OR(AND($BS$125&lt;&gt;"NS",$BS$125&lt;&gt;"NA",N573&lt;&gt;"NS",N573&lt;&gt;"NA",N573&gt;$BS$125),
AND(N573&gt;0,OR($BS$125="NS",$BS$125="NA")),
AND($BS$125&lt;&gt;"NS",$BS$125&lt;&gt;"NA",$BS$125&gt;=0,N573="NA"),
AND($BS$125&lt;&gt;"NS",$BS$125&lt;&gt;"NA",$BS$125=0,N573="NS")),1,0)))</f>
        <v>0</v>
      </c>
      <c r="CF573" s="202">
        <f t="shared" ref="CF573" si="2308">IF($AH$96=$AJ$96,0,
IF(OR(AND($BS$125="NS",O573&lt;&gt;"NA",OR(O573="NS",O573=0)),AND($BS$125="NA",O573&lt;&gt;"NS",OR(O573="NA",O573=0))),0,
IF(OR(AND($BS$125&lt;&gt;"NS",$BS$125&lt;&gt;"NA",O573&lt;&gt;"NS",O573&lt;&gt;"NA",O573&gt;$BS$125),
AND(O573&gt;0,OR($BS$125="NS",$BS$125="NA")),
AND($BS$125&lt;&gt;"NS",$BS$125&lt;&gt;"NA",$BS$125&gt;=0,O573="NA"),
AND($BS$125&lt;&gt;"NS",$BS$125&lt;&gt;"NA",$BS$125=0,O573="NS")),1,0)))</f>
        <v>0</v>
      </c>
      <c r="CG573" s="202">
        <f t="shared" ref="CG573" si="2309">IF($AH$96=$AJ$96,0,
IF(OR(AND($BS$125="NS",P573&lt;&gt;"NA",OR(P573="NS",P573=0)),AND($BS$125="NA",P573&lt;&gt;"NS",OR(P573="NA",P573=0))),0,
IF(OR(AND($BS$125&lt;&gt;"NS",$BS$125&lt;&gt;"NA",P573&lt;&gt;"NS",P573&lt;&gt;"NA",P573&gt;$BS$125),
AND(P573&gt;0,OR($BS$125="NS",$BS$125="NA")),
AND($BS$125&lt;&gt;"NS",$BS$125&lt;&gt;"NA",$BS$125&gt;=0,P573="NA"),
AND($BS$125&lt;&gt;"NS",$BS$125&lt;&gt;"NA",$BS$125=0,P573="NS")),1,0)))</f>
        <v>0</v>
      </c>
      <c r="CH573" s="202">
        <f t="shared" ref="CH573" si="2310">IF($AH$96=$AJ$96,0,
IF(OR(AND($BS$125="NS",Q573&lt;&gt;"NA",OR(Q573="NS",Q573=0)),AND($BS$125="NA",Q573&lt;&gt;"NS",OR(Q573="NA",Q573=0))),0,
IF(OR(AND($BS$125&lt;&gt;"NS",$BS$125&lt;&gt;"NA",Q573&lt;&gt;"NS",Q573&lt;&gt;"NA",Q573&gt;$BS$125),
AND(Q573&gt;0,OR($BS$125="NS",$BS$125="NA")),
AND($BS$125&lt;&gt;"NS",$BS$125&lt;&gt;"NA",$BS$125&gt;=0,Q573="NA"),
AND($BS$125&lt;&gt;"NS",$BS$125&lt;&gt;"NA",$BS$125=0,Q573="NS")),1,0)))</f>
        <v>0</v>
      </c>
      <c r="CI573" s="202">
        <f t="shared" ref="CI573" si="2311">IF($AH$96=$AJ$96,0,
IF(OR(AND($BS$125="NS",R573&lt;&gt;"NA",OR(R573="NS",R573=0)),AND($BS$125="NA",R573&lt;&gt;"NS",OR(R573="NA",R573=0))),0,
IF(OR(AND($BS$125&lt;&gt;"NS",$BS$125&lt;&gt;"NA",R573&lt;&gt;"NS",R573&lt;&gt;"NA",R573&gt;$BS$125),
AND(R573&gt;0,OR($BS$125="NS",$BS$125="NA")),
AND($BS$125&lt;&gt;"NS",$BS$125&lt;&gt;"NA",$BS$125&gt;=0,R573="NA"),
AND($BS$125&lt;&gt;"NS",$BS$125&lt;&gt;"NA",$BS$125=0,R573="NS")),1,0)))</f>
        <v>0</v>
      </c>
      <c r="CJ573" s="202">
        <f t="shared" ref="CJ573" si="2312">IF($AH$96=$AJ$96,0,
IF(OR(AND($BS$125="NS",S573&lt;&gt;"NA",OR(S573="NS",S573=0)),AND($BS$125="NA",S573&lt;&gt;"NS",OR(S573="NA",S573=0))),0,
IF(OR(AND($BS$125&lt;&gt;"NS",$BS$125&lt;&gt;"NA",S573&lt;&gt;"NS",S573&lt;&gt;"NA",S573&gt;$BS$125),
AND(S573&gt;0,OR($BS$125="NS",$BS$125="NA")),
AND($BS$125&lt;&gt;"NS",$BS$125&lt;&gt;"NA",$BS$125&gt;=0,S573="NA"),
AND($BS$125&lt;&gt;"NS",$BS$125&lt;&gt;"NA",$BS$125=0,S573="NS")),1,0)))</f>
        <v>0</v>
      </c>
      <c r="CK573" s="202">
        <f t="shared" ref="CK573" si="2313">IF($AH$96=$AJ$96,0,
IF(OR(AND($BS$125="NS",T573&lt;&gt;"NA",OR(T573="NS",T573=0)),AND($BS$125="NA",T573&lt;&gt;"NS",OR(T573="NA",T573=0))),0,
IF(OR(AND($BS$125&lt;&gt;"NS",$BS$125&lt;&gt;"NA",T573&lt;&gt;"NS",T573&lt;&gt;"NA",T573&gt;$BS$125),
AND(T573&gt;0,OR($BS$125="NS",$BS$125="NA")),
AND($BS$125&lt;&gt;"NS",$BS$125&lt;&gt;"NA",$BS$125&gt;=0,T573="NA"),
AND($BS$125&lt;&gt;"NS",$BS$125&lt;&gt;"NA",$BS$125=0,T573="NS")),1,0)))</f>
        <v>0</v>
      </c>
      <c r="CL573" s="202">
        <f t="shared" ref="CL573" si="2314">IF($AH$96=$AJ$96,0,
IF(OR(AND($BS$125="NS",U573&lt;&gt;"NA",OR(U573="NS",U573=0)),AND($BS$125="NA",U573&lt;&gt;"NS",OR(U573="NA",U573=0))),0,
IF(OR(AND($BS$125&lt;&gt;"NS",$BS$125&lt;&gt;"NA",U573&lt;&gt;"NS",U573&lt;&gt;"NA",U573&gt;$BS$125),
AND(U573&gt;0,OR($BS$125="NS",$BS$125="NA")),
AND($BS$125&lt;&gt;"NS",$BS$125&lt;&gt;"NA",$BS$125&gt;=0,U573="NA"),
AND($BS$125&lt;&gt;"NS",$BS$125&lt;&gt;"NA",$BS$125=0,U573="NS")),1,0)))</f>
        <v>0</v>
      </c>
      <c r="CM573" s="202">
        <f t="shared" ref="CM573" si="2315">IF($AH$96=$AJ$96,0,
IF(OR(AND($BS$125="NS",V573&lt;&gt;"NA",OR(V573="NS",V573=0)),AND($BS$125="NA",V573&lt;&gt;"NS",OR(V573="NA",V573=0))),0,
IF(OR(AND($BS$125&lt;&gt;"NS",$BS$125&lt;&gt;"NA",V573&lt;&gt;"NS",V573&lt;&gt;"NA",V573&gt;$BS$125),
AND(V573&gt;0,OR($BS$125="NS",$BS$125="NA")),
AND($BS$125&lt;&gt;"NS",$BS$125&lt;&gt;"NA",$BS$125&gt;=0,V573="NA"),
AND($BS$125&lt;&gt;"NS",$BS$125&lt;&gt;"NA",$BS$125=0,V573="NS")),1,0)))</f>
        <v>0</v>
      </c>
      <c r="CN573" s="202">
        <f t="shared" ref="CN573" si="2316">IF($AH$96=$AJ$96,0,
IF(OR(AND($BS$125="NS",W573&lt;&gt;"NA",OR(W573="NS",W573=0)),AND($BS$125="NA",W573&lt;&gt;"NS",OR(W573="NA",W573=0))),0,
IF(OR(AND($BS$125&lt;&gt;"NS",$BS$125&lt;&gt;"NA",W573&lt;&gt;"NS",W573&lt;&gt;"NA",W573&gt;$BS$125),
AND(W573&gt;0,OR($BS$125="NS",$BS$125="NA")),
AND($BS$125&lt;&gt;"NS",$BS$125&lt;&gt;"NA",$BS$125&gt;=0,W573="NA"),
AND($BS$125&lt;&gt;"NS",$BS$125&lt;&gt;"NA",$BS$125=0,W573="NS")),1,0)))</f>
        <v>0</v>
      </c>
      <c r="CO573" s="202">
        <f t="shared" ref="CO573" si="2317">IF($AH$96=$AJ$96,0,
IF(OR(AND($BS$125="NS",X573&lt;&gt;"NA",OR(X573="NS",X573=0)),AND($BS$125="NA",X573&lt;&gt;"NS",OR(X573="NA",X573=0))),0,
IF(OR(AND($BS$125&lt;&gt;"NS",$BS$125&lt;&gt;"NA",X573&lt;&gt;"NS",X573&lt;&gt;"NA",X573&gt;$BS$125),
AND(X573&gt;0,OR($BS$125="NS",$BS$125="NA")),
AND($BS$125&lt;&gt;"NS",$BS$125&lt;&gt;"NA",$BS$125&gt;=0,X573="NA"),
AND($BS$125&lt;&gt;"NS",$BS$125&lt;&gt;"NA",$BS$125=0,X573="NS")),1,0)))</f>
        <v>0</v>
      </c>
      <c r="CP573" s="202">
        <f t="shared" ref="CP573" si="2318">IF($AH$96=$AJ$96,0,
IF(OR(AND($BS$125="NS",Y573&lt;&gt;"NA",OR(Y573="NS",Y573=0)),AND($BS$125="NA",Y573&lt;&gt;"NS",OR(Y573="NA",Y573=0))),0,
IF(OR(AND($BS$125&lt;&gt;"NS",$BS$125&lt;&gt;"NA",Y573&lt;&gt;"NS",Y573&lt;&gt;"NA",Y573&gt;$BS$125),
AND(Y573&gt;0,OR($BS$125="NS",$BS$125="NA")),
AND($BS$125&lt;&gt;"NS",$BS$125&lt;&gt;"NA",$BS$125&gt;=0,Y573="NA"),
AND($BS$125&lt;&gt;"NS",$BS$125&lt;&gt;"NA",$BS$125=0,Y573="NS")),1,0)))</f>
        <v>0</v>
      </c>
      <c r="CQ573" s="202">
        <f t="shared" ref="CQ573" si="2319">IF($AH$96=$AJ$96,0,
IF(OR(AND($BS$125="NS",Z573&lt;&gt;"NA",OR(Z573="NS",Z573=0)),AND($BS$125="NA",Z573&lt;&gt;"NS",OR(Z573="NA",Z573=0))),0,
IF(OR(AND($BS$125&lt;&gt;"NS",$BS$125&lt;&gt;"NA",Z573&lt;&gt;"NS",Z573&lt;&gt;"NA",Z573&gt;$BS$125),
AND(Z573&gt;0,OR($BS$125="NS",$BS$125="NA")),
AND($BS$125&lt;&gt;"NS",$BS$125&lt;&gt;"NA",$BS$125&gt;=0,Z573="NA"),
AND($BS$125&lt;&gt;"NS",$BS$125&lt;&gt;"NA",$BS$125=0,Z573="NS")),1,0)))</f>
        <v>0</v>
      </c>
      <c r="CR573" s="202">
        <f t="shared" ref="CR573" si="2320">IF($AH$96=$AJ$96,0,
IF(OR(AND($BS$125="NS",AA573&lt;&gt;"NA",OR(AA573="NS",AA573=0)),AND($BS$125="NA",AA573&lt;&gt;"NS",OR(AA573="NA",AA573=0))),0,
IF(OR(AND($BS$125&lt;&gt;"NS",$BS$125&lt;&gt;"NA",AA573&lt;&gt;"NS",AA573&lt;&gt;"NA",AA573&gt;$BS$125),
AND(AA573&gt;0,OR($BS$125="NS",$BS$125="NA")),
AND($BS$125&lt;&gt;"NS",$BS$125&lt;&gt;"NA",$BS$125&gt;=0,AA573="NA"),
AND($BS$125&lt;&gt;"NS",$BS$125&lt;&gt;"NA",$BS$125=0,AA573="NS")),1,0)))</f>
        <v>0</v>
      </c>
      <c r="CS573" s="202">
        <f t="shared" ref="CS573" si="2321">IF($AH$96=$AJ$96,0,
IF(OR(AND($BS$125="NS",AB573&lt;&gt;"NA",OR(AB573="NS",AB573=0)),AND($BS$125="NA",AB573&lt;&gt;"NS",OR(AB573="NA",AB573=0))),0,
IF(OR(AND($BS$125&lt;&gt;"NS",$BS$125&lt;&gt;"NA",AB573&lt;&gt;"NS",AB573&lt;&gt;"NA",AB573&gt;$BS$125),
AND(AB573&gt;0,OR($BS$125="NS",$BS$125="NA")),
AND($BS$125&lt;&gt;"NS",$BS$125&lt;&gt;"NA",$BS$125&gt;=0,AB573="NA"),
AND($BS$125&lt;&gt;"NS",$BS$125&lt;&gt;"NA",$BS$125=0,AB573="NS")),1,0)))</f>
        <v>0</v>
      </c>
      <c r="CT573" s="202">
        <f t="shared" ref="CT573" si="2322">IF($AH$96=$AJ$96,0,
IF(OR(AND($BS$125="NS",AC573&lt;&gt;"NA",OR(AC573="NS",AC573=0)),AND($BS$125="NA",AC573&lt;&gt;"NS",OR(AC573="NA",AC573=0))),0,
IF(OR(AND($BS$125&lt;&gt;"NS",$BS$125&lt;&gt;"NA",AC573&lt;&gt;"NS",AC573&lt;&gt;"NA",AC573&gt;$BS$125),
AND(AC573&gt;0,OR($BS$125="NS",$BS$125="NA")),
AND($BS$125&lt;&gt;"NS",$BS$125&lt;&gt;"NA",$BS$125&gt;=0,AC573="NA"),
AND($BS$125&lt;&gt;"NS",$BS$125&lt;&gt;"NA",$BS$125=0,AC573="NS")),1,0)))</f>
        <v>0</v>
      </c>
      <c r="CU573" s="202">
        <f t="shared" ref="CU573" si="2323">IF($AH$96=$AJ$96,0,
IF(OR(AND($BS$125="NS",AD573&lt;&gt;"NA",OR(AD573="NS",AD573=0)),AND($BS$125="NA",AD573&lt;&gt;"NS",OR(AD573="NA",AD573=0))),0,
IF(OR(AND($BS$125&lt;&gt;"NS",$BS$125&lt;&gt;"NA",AD573&lt;&gt;"NS",AD573&lt;&gt;"NA",AD573&gt;$BS$125),
AND(AD573&gt;0,OR($BS$125="NS",$BS$125="NA")),
AND($BS$125&lt;&gt;"NS",$BS$125&lt;&gt;"NA",$BS$125&gt;=0,AD573="NA"),
AND($BS$125&lt;&gt;"NS",$BS$125&lt;&gt;"NA",$BS$125=0,AD573="NS")),1,0)))</f>
        <v>0</v>
      </c>
      <c r="CY573" s="563">
        <f t="shared" si="1903"/>
        <v>0</v>
      </c>
      <c r="CZ573" s="563"/>
    </row>
    <row r="574" spans="1:104" s="211" customFormat="1" ht="15" customHeight="1">
      <c r="A574" s="18"/>
      <c r="B574" s="51"/>
      <c r="C574" s="48" t="s">
        <v>5021</v>
      </c>
      <c r="D574" s="580" t="str">
        <f>IF(CNGE_2024_M3_Secc1!D73="","",CNGE_2024_M3_Secc1!D73)</f>
        <v/>
      </c>
      <c r="E574" s="580"/>
      <c r="F574" s="580"/>
      <c r="G574" s="580"/>
      <c r="H574" s="580"/>
      <c r="I574" s="103"/>
      <c r="J574" s="103"/>
      <c r="K574" s="103"/>
      <c r="L574" s="103"/>
      <c r="M574" s="103"/>
      <c r="N574" s="103"/>
      <c r="O574" s="103"/>
      <c r="P574" s="103"/>
      <c r="Q574" s="103"/>
      <c r="R574" s="103"/>
      <c r="S574" s="103"/>
      <c r="T574" s="103"/>
      <c r="U574" s="103"/>
      <c r="V574" s="103"/>
      <c r="W574" s="103"/>
      <c r="X574" s="103"/>
      <c r="Y574" s="103"/>
      <c r="Z574" s="103"/>
      <c r="AA574" s="103"/>
      <c r="AB574" s="103"/>
      <c r="AC574" s="103"/>
      <c r="AD574" s="103"/>
      <c r="AE574" s="213"/>
      <c r="AF574" s="210"/>
      <c r="AV574" s="202" t="e" cm="1">
        <f t="array" ref="AV574">IF(CNGE_2024_M3_Secc1!$AO$111=CNGE_2024_M3_Secc1!$AQ$111,O,IF(CNGE_2024_M3_Secc1!I241="",1,0))</f>
        <v>#NAME?</v>
      </c>
      <c r="AW574" s="202" t="e" cm="1">
        <f t="array" ref="AW574">IF(CNGE_2024_M3_Secc1!$AO$111=CNGE_2024_M3_Secc1!$AQ$111,O,IF(CNGE_2024_M3_Secc1!J241="",1,0))</f>
        <v>#NAME?</v>
      </c>
      <c r="AX574" s="202" t="e" cm="1">
        <f t="array" ref="AX574">IF(CNGE_2024_M3_Secc1!$AO$111=CNGE_2024_M3_Secc1!$AQ$111,O,IF(CNGE_2024_M3_Secc1!K241="",1,0))</f>
        <v>#NAME?</v>
      </c>
      <c r="AY574" s="202" t="e" cm="1">
        <f t="array" ref="AY574">IF(CNGE_2024_M3_Secc1!$AO$111=CNGE_2024_M3_Secc1!$AQ$111,O,IF(CNGE_2024_M3_Secc1!L241="",1,0))</f>
        <v>#NAME?</v>
      </c>
      <c r="AZ574" s="202" t="e" cm="1">
        <f t="array" ref="AZ574">IF(CNGE_2024_M3_Secc1!$AO$111=CNGE_2024_M3_Secc1!$AQ$111,O,IF(CNGE_2024_M3_Secc1!M241="",1,0))</f>
        <v>#NAME?</v>
      </c>
      <c r="BA574" s="202" t="e" cm="1">
        <f t="array" ref="BA574">IF(CNGE_2024_M3_Secc1!$AO$111=CNGE_2024_M3_Secc1!$AQ$111,O,IF(CNGE_2024_M3_Secc1!N241="",1,0))</f>
        <v>#NAME?</v>
      </c>
      <c r="BB574" s="202" t="e" cm="1">
        <f t="array" ref="BB574">IF(CNGE_2024_M3_Secc1!$AO$111=CNGE_2024_M3_Secc1!$AQ$111,O,IF(CNGE_2024_M3_Secc1!O241="",1,0))</f>
        <v>#NAME?</v>
      </c>
      <c r="BC574" s="202" t="e" cm="1">
        <f t="array" ref="BC574">IF(CNGE_2024_M3_Secc1!$AO$111=CNGE_2024_M3_Secc1!$AQ$111,O,IF(CNGE_2024_M3_Secc1!P241="",1,0))</f>
        <v>#NAME?</v>
      </c>
      <c r="BD574" s="202" t="e" cm="1">
        <f t="array" ref="BD574">IF(CNGE_2024_M3_Secc1!$AO$111=CNGE_2024_M3_Secc1!$AQ$111,O,IF(CNGE_2024_M3_Secc1!Q241="",1,0))</f>
        <v>#NAME?</v>
      </c>
      <c r="BE574" s="202" t="e" cm="1">
        <f t="array" ref="BE574">IF(CNGE_2024_M3_Secc1!$AO$111=CNGE_2024_M3_Secc1!$AQ$111,O,IF(CNGE_2024_M3_Secc1!R241="",1,0))</f>
        <v>#NAME?</v>
      </c>
      <c r="BF574" s="202" t="e" cm="1">
        <f t="array" ref="BF574">IF(CNGE_2024_M3_Secc1!$AO$111=CNGE_2024_M3_Secc1!$AQ$111,O,IF(CNGE_2024_M3_Secc1!S241="",1,0))</f>
        <v>#NAME?</v>
      </c>
      <c r="BG574" s="202" t="e" cm="1">
        <f t="array" ref="BG574">IF(CNGE_2024_M3_Secc1!$AO$111=CNGE_2024_M3_Secc1!$AQ$111,O,IF(CNGE_2024_M3_Secc1!T241="",1,0))</f>
        <v>#NAME?</v>
      </c>
      <c r="BH574" s="202" t="e" cm="1">
        <f t="array" ref="BH574">IF(CNGE_2024_M3_Secc1!$AO$111=CNGE_2024_M3_Secc1!$AQ$111,O,IF(CNGE_2024_M3_Secc1!U241="",1,0))</f>
        <v>#NAME?</v>
      </c>
      <c r="BI574" s="202" t="e" cm="1">
        <f t="array" ref="BI574">IF(CNGE_2024_M3_Secc1!$AO$111=CNGE_2024_M3_Secc1!$AQ$111,O,IF(CNGE_2024_M3_Secc1!V241="",1,0))</f>
        <v>#NAME?</v>
      </c>
      <c r="BJ574" s="202" t="e" cm="1">
        <f t="array" ref="BJ574">IF(CNGE_2024_M3_Secc1!$AO$111=CNGE_2024_M3_Secc1!$AQ$111,O,IF(CNGE_2024_M3_Secc1!W241="",1,0))</f>
        <v>#NAME?</v>
      </c>
      <c r="BK574" s="202" t="e" cm="1">
        <f t="array" ref="BK574">IF(CNGE_2024_M3_Secc1!$AO$111=CNGE_2024_M3_Secc1!$AQ$111,O,IF(CNGE_2024_M3_Secc1!X241="",1,0))</f>
        <v>#NAME?</v>
      </c>
      <c r="BL574" s="202" t="e" cm="1">
        <f t="array" ref="BL574">IF(CNGE_2024_M3_Secc1!$AO$111=CNGE_2024_M3_Secc1!$AQ$111,O,IF(CNGE_2024_M3_Secc1!Y241="",1,0))</f>
        <v>#NAME?</v>
      </c>
      <c r="BM574" s="202" t="e" cm="1">
        <f t="array" ref="BM574">IF(CNGE_2024_M3_Secc1!$AO$111=CNGE_2024_M3_Secc1!$AQ$111,O,IF(CNGE_2024_M3_Secc1!Z241="",1,0))</f>
        <v>#NAME?</v>
      </c>
      <c r="BN574" s="202" t="e" cm="1">
        <f t="array" ref="BN574">IF(CNGE_2024_M3_Secc1!$AO$111=CNGE_2024_M3_Secc1!$AQ$111,O,IF(CNGE_2024_M3_Secc1!AA241="",1,0))</f>
        <v>#NAME?</v>
      </c>
      <c r="BO574" s="202" t="e" cm="1">
        <f t="array" ref="BO574">IF(CNGE_2024_M3_Secc1!$AO$111=CNGE_2024_M3_Secc1!$AQ$111,O,IF(CNGE_2024_M3_Secc1!AB241="",1,0))</f>
        <v>#NAME?</v>
      </c>
      <c r="BP574" s="202" t="e" cm="1">
        <f t="array" ref="BP574">IF(CNGE_2024_M3_Secc1!$AO$111=CNGE_2024_M3_Secc1!$AQ$111,O,IF(CNGE_2024_M3_Secc1!AC241="",1,0))</f>
        <v>#NAME?</v>
      </c>
      <c r="BQ574" s="202" t="e" cm="1">
        <f t="array" ref="BQ574">IF(CNGE_2024_M3_Secc1!$AO$111=CNGE_2024_M3_Secc1!$AQ$111,O,IF(CNGE_2024_M3_Secc1!AD241="",1,0))</f>
        <v>#NAME?</v>
      </c>
      <c r="BZ574" s="202">
        <f>IF($AH$96=$AJ$96,0,
IF(OR(AND($BS$126="NS",I574&lt;&gt;"NA",OR(I574="NS",I574=0)),AND($BS$126="NA",I574&lt;&gt;"NS",OR(I574="NA",I574=0))),0,
IF(OR(AND($BS$126&lt;&gt;"NS",$BS$126&lt;&gt;"NA",I574&lt;&gt;"NS",I574&lt;&gt;"NA",I574&gt;$BS$126),
AND(I574&gt;0,OR($BS$126="NS",$BS$126="NA")),
AND($BS$126&lt;&gt;"NS",$BS$126&lt;&gt;"NA",$BS$126&gt;=0,I574="NA"),
AND($BS$126&lt;&gt;"NS",$BS$126&lt;&gt;"NA",$BS$126=0,I574="NS")),1,0)))</f>
        <v>0</v>
      </c>
      <c r="CA574" s="202">
        <f t="shared" ref="CA574" si="2324">IF($AH$96=$AJ$96,0,
IF(OR(AND($BS$126="NS",J574&lt;&gt;"NA",OR(J574="NS",J574=0)),AND($BS$126="NA",J574&lt;&gt;"NS",OR(J574="NA",J574=0))),0,
IF(OR(AND($BS$126&lt;&gt;"NS",$BS$126&lt;&gt;"NA",J574&lt;&gt;"NS",J574&lt;&gt;"NA",J574&gt;$BS$126),
AND(J574&gt;0,OR($BS$126="NS",$BS$126="NA")),
AND($BS$126&lt;&gt;"NS",$BS$126&lt;&gt;"NA",$BS$126&gt;=0,J574="NA"),
AND($BS$126&lt;&gt;"NS",$BS$126&lt;&gt;"NA",$BS$126=0,J574="NS")),1,0)))</f>
        <v>0</v>
      </c>
      <c r="CB574" s="202">
        <f t="shared" ref="CB574" si="2325">IF($AH$96=$AJ$96,0,
IF(OR(AND($BS$126="NS",K574&lt;&gt;"NA",OR(K574="NS",K574=0)),AND($BS$126="NA",K574&lt;&gt;"NS",OR(K574="NA",K574=0))),0,
IF(OR(AND($BS$126&lt;&gt;"NS",$BS$126&lt;&gt;"NA",K574&lt;&gt;"NS",K574&lt;&gt;"NA",K574&gt;$BS$126),
AND(K574&gt;0,OR($BS$126="NS",$BS$126="NA")),
AND($BS$126&lt;&gt;"NS",$BS$126&lt;&gt;"NA",$BS$126&gt;=0,K574="NA"),
AND($BS$126&lt;&gt;"NS",$BS$126&lt;&gt;"NA",$BS$126=0,K574="NS")),1,0)))</f>
        <v>0</v>
      </c>
      <c r="CC574" s="202">
        <f t="shared" ref="CC574" si="2326">IF($AH$96=$AJ$96,0,
IF(OR(AND($BS$126="NS",L574&lt;&gt;"NA",OR(L574="NS",L574=0)),AND($BS$126="NA",L574&lt;&gt;"NS",OR(L574="NA",L574=0))),0,
IF(OR(AND($BS$126&lt;&gt;"NS",$BS$126&lt;&gt;"NA",L574&lt;&gt;"NS",L574&lt;&gt;"NA",L574&gt;$BS$126),
AND(L574&gt;0,OR($BS$126="NS",$BS$126="NA")),
AND($BS$126&lt;&gt;"NS",$BS$126&lt;&gt;"NA",$BS$126&gt;=0,L574="NA"),
AND($BS$126&lt;&gt;"NS",$BS$126&lt;&gt;"NA",$BS$126=0,L574="NS")),1,0)))</f>
        <v>0</v>
      </c>
      <c r="CD574" s="202">
        <f t="shared" ref="CD574" si="2327">IF($AH$96=$AJ$96,0,
IF(OR(AND($BS$126="NS",M574&lt;&gt;"NA",OR(M574="NS",M574=0)),AND($BS$126="NA",M574&lt;&gt;"NS",OR(M574="NA",M574=0))),0,
IF(OR(AND($BS$126&lt;&gt;"NS",$BS$126&lt;&gt;"NA",M574&lt;&gt;"NS",M574&lt;&gt;"NA",M574&gt;$BS$126),
AND(M574&gt;0,OR($BS$126="NS",$BS$126="NA")),
AND($BS$126&lt;&gt;"NS",$BS$126&lt;&gt;"NA",$BS$126&gt;=0,M574="NA"),
AND($BS$126&lt;&gt;"NS",$BS$126&lt;&gt;"NA",$BS$126=0,M574="NS")),1,0)))</f>
        <v>0</v>
      </c>
      <c r="CE574" s="202">
        <f t="shared" ref="CE574" si="2328">IF($AH$96=$AJ$96,0,
IF(OR(AND($BS$126="NS",N574&lt;&gt;"NA",OR(N574="NS",N574=0)),AND($BS$126="NA",N574&lt;&gt;"NS",OR(N574="NA",N574=0))),0,
IF(OR(AND($BS$126&lt;&gt;"NS",$BS$126&lt;&gt;"NA",N574&lt;&gt;"NS",N574&lt;&gt;"NA",N574&gt;$BS$126),
AND(N574&gt;0,OR($BS$126="NS",$BS$126="NA")),
AND($BS$126&lt;&gt;"NS",$BS$126&lt;&gt;"NA",$BS$126&gt;=0,N574="NA"),
AND($BS$126&lt;&gt;"NS",$BS$126&lt;&gt;"NA",$BS$126=0,N574="NS")),1,0)))</f>
        <v>0</v>
      </c>
      <c r="CF574" s="202">
        <f t="shared" ref="CF574" si="2329">IF($AH$96=$AJ$96,0,
IF(OR(AND($BS$126="NS",O574&lt;&gt;"NA",OR(O574="NS",O574=0)),AND($BS$126="NA",O574&lt;&gt;"NS",OR(O574="NA",O574=0))),0,
IF(OR(AND($BS$126&lt;&gt;"NS",$BS$126&lt;&gt;"NA",O574&lt;&gt;"NS",O574&lt;&gt;"NA",O574&gt;$BS$126),
AND(O574&gt;0,OR($BS$126="NS",$BS$126="NA")),
AND($BS$126&lt;&gt;"NS",$BS$126&lt;&gt;"NA",$BS$126&gt;=0,O574="NA"),
AND($BS$126&lt;&gt;"NS",$BS$126&lt;&gt;"NA",$BS$126=0,O574="NS")),1,0)))</f>
        <v>0</v>
      </c>
      <c r="CG574" s="202">
        <f t="shared" ref="CG574" si="2330">IF($AH$96=$AJ$96,0,
IF(OR(AND($BS$126="NS",P574&lt;&gt;"NA",OR(P574="NS",P574=0)),AND($BS$126="NA",P574&lt;&gt;"NS",OR(P574="NA",P574=0))),0,
IF(OR(AND($BS$126&lt;&gt;"NS",$BS$126&lt;&gt;"NA",P574&lt;&gt;"NS",P574&lt;&gt;"NA",P574&gt;$BS$126),
AND(P574&gt;0,OR($BS$126="NS",$BS$126="NA")),
AND($BS$126&lt;&gt;"NS",$BS$126&lt;&gt;"NA",$BS$126&gt;=0,P574="NA"),
AND($BS$126&lt;&gt;"NS",$BS$126&lt;&gt;"NA",$BS$126=0,P574="NS")),1,0)))</f>
        <v>0</v>
      </c>
      <c r="CH574" s="202">
        <f t="shared" ref="CH574" si="2331">IF($AH$96=$AJ$96,0,
IF(OR(AND($BS$126="NS",Q574&lt;&gt;"NA",OR(Q574="NS",Q574=0)),AND($BS$126="NA",Q574&lt;&gt;"NS",OR(Q574="NA",Q574=0))),0,
IF(OR(AND($BS$126&lt;&gt;"NS",$BS$126&lt;&gt;"NA",Q574&lt;&gt;"NS",Q574&lt;&gt;"NA",Q574&gt;$BS$126),
AND(Q574&gt;0,OR($BS$126="NS",$BS$126="NA")),
AND($BS$126&lt;&gt;"NS",$BS$126&lt;&gt;"NA",$BS$126&gt;=0,Q574="NA"),
AND($BS$126&lt;&gt;"NS",$BS$126&lt;&gt;"NA",$BS$126=0,Q574="NS")),1,0)))</f>
        <v>0</v>
      </c>
      <c r="CI574" s="202">
        <f t="shared" ref="CI574" si="2332">IF($AH$96=$AJ$96,0,
IF(OR(AND($BS$126="NS",R574&lt;&gt;"NA",OR(R574="NS",R574=0)),AND($BS$126="NA",R574&lt;&gt;"NS",OR(R574="NA",R574=0))),0,
IF(OR(AND($BS$126&lt;&gt;"NS",$BS$126&lt;&gt;"NA",R574&lt;&gt;"NS",R574&lt;&gt;"NA",R574&gt;$BS$126),
AND(R574&gt;0,OR($BS$126="NS",$BS$126="NA")),
AND($BS$126&lt;&gt;"NS",$BS$126&lt;&gt;"NA",$BS$126&gt;=0,R574="NA"),
AND($BS$126&lt;&gt;"NS",$BS$126&lt;&gt;"NA",$BS$126=0,R574="NS")),1,0)))</f>
        <v>0</v>
      </c>
      <c r="CJ574" s="202">
        <f t="shared" ref="CJ574" si="2333">IF($AH$96=$AJ$96,0,
IF(OR(AND($BS$126="NS",S574&lt;&gt;"NA",OR(S574="NS",S574=0)),AND($BS$126="NA",S574&lt;&gt;"NS",OR(S574="NA",S574=0))),0,
IF(OR(AND($BS$126&lt;&gt;"NS",$BS$126&lt;&gt;"NA",S574&lt;&gt;"NS",S574&lt;&gt;"NA",S574&gt;$BS$126),
AND(S574&gt;0,OR($BS$126="NS",$BS$126="NA")),
AND($BS$126&lt;&gt;"NS",$BS$126&lt;&gt;"NA",$BS$126&gt;=0,S574="NA"),
AND($BS$126&lt;&gt;"NS",$BS$126&lt;&gt;"NA",$BS$126=0,S574="NS")),1,0)))</f>
        <v>0</v>
      </c>
      <c r="CK574" s="202">
        <f t="shared" ref="CK574" si="2334">IF($AH$96=$AJ$96,0,
IF(OR(AND($BS$126="NS",T574&lt;&gt;"NA",OR(T574="NS",T574=0)),AND($BS$126="NA",T574&lt;&gt;"NS",OR(T574="NA",T574=0))),0,
IF(OR(AND($BS$126&lt;&gt;"NS",$BS$126&lt;&gt;"NA",T574&lt;&gt;"NS",T574&lt;&gt;"NA",T574&gt;$BS$126),
AND(T574&gt;0,OR($BS$126="NS",$BS$126="NA")),
AND($BS$126&lt;&gt;"NS",$BS$126&lt;&gt;"NA",$BS$126&gt;=0,T574="NA"),
AND($BS$126&lt;&gt;"NS",$BS$126&lt;&gt;"NA",$BS$126=0,T574="NS")),1,0)))</f>
        <v>0</v>
      </c>
      <c r="CL574" s="202">
        <f t="shared" ref="CL574" si="2335">IF($AH$96=$AJ$96,0,
IF(OR(AND($BS$126="NS",U574&lt;&gt;"NA",OR(U574="NS",U574=0)),AND($BS$126="NA",U574&lt;&gt;"NS",OR(U574="NA",U574=0))),0,
IF(OR(AND($BS$126&lt;&gt;"NS",$BS$126&lt;&gt;"NA",U574&lt;&gt;"NS",U574&lt;&gt;"NA",U574&gt;$BS$126),
AND(U574&gt;0,OR($BS$126="NS",$BS$126="NA")),
AND($BS$126&lt;&gt;"NS",$BS$126&lt;&gt;"NA",$BS$126&gt;=0,U574="NA"),
AND($BS$126&lt;&gt;"NS",$BS$126&lt;&gt;"NA",$BS$126=0,U574="NS")),1,0)))</f>
        <v>0</v>
      </c>
      <c r="CM574" s="202">
        <f t="shared" ref="CM574" si="2336">IF($AH$96=$AJ$96,0,
IF(OR(AND($BS$126="NS",V574&lt;&gt;"NA",OR(V574="NS",V574=0)),AND($BS$126="NA",V574&lt;&gt;"NS",OR(V574="NA",V574=0))),0,
IF(OR(AND($BS$126&lt;&gt;"NS",$BS$126&lt;&gt;"NA",V574&lt;&gt;"NS",V574&lt;&gt;"NA",V574&gt;$BS$126),
AND(V574&gt;0,OR($BS$126="NS",$BS$126="NA")),
AND($BS$126&lt;&gt;"NS",$BS$126&lt;&gt;"NA",$BS$126&gt;=0,V574="NA"),
AND($BS$126&lt;&gt;"NS",$BS$126&lt;&gt;"NA",$BS$126=0,V574="NS")),1,0)))</f>
        <v>0</v>
      </c>
      <c r="CN574" s="202">
        <f t="shared" ref="CN574" si="2337">IF($AH$96=$AJ$96,0,
IF(OR(AND($BS$126="NS",W574&lt;&gt;"NA",OR(W574="NS",W574=0)),AND($BS$126="NA",W574&lt;&gt;"NS",OR(W574="NA",W574=0))),0,
IF(OR(AND($BS$126&lt;&gt;"NS",$BS$126&lt;&gt;"NA",W574&lt;&gt;"NS",W574&lt;&gt;"NA",W574&gt;$BS$126),
AND(W574&gt;0,OR($BS$126="NS",$BS$126="NA")),
AND($BS$126&lt;&gt;"NS",$BS$126&lt;&gt;"NA",$BS$126&gt;=0,W574="NA"),
AND($BS$126&lt;&gt;"NS",$BS$126&lt;&gt;"NA",$BS$126=0,W574="NS")),1,0)))</f>
        <v>0</v>
      </c>
      <c r="CO574" s="202">
        <f t="shared" ref="CO574" si="2338">IF($AH$96=$AJ$96,0,
IF(OR(AND($BS$126="NS",X574&lt;&gt;"NA",OR(X574="NS",X574=0)),AND($BS$126="NA",X574&lt;&gt;"NS",OR(X574="NA",X574=0))),0,
IF(OR(AND($BS$126&lt;&gt;"NS",$BS$126&lt;&gt;"NA",X574&lt;&gt;"NS",X574&lt;&gt;"NA",X574&gt;$BS$126),
AND(X574&gt;0,OR($BS$126="NS",$BS$126="NA")),
AND($BS$126&lt;&gt;"NS",$BS$126&lt;&gt;"NA",$BS$126&gt;=0,X574="NA"),
AND($BS$126&lt;&gt;"NS",$BS$126&lt;&gt;"NA",$BS$126=0,X574="NS")),1,0)))</f>
        <v>0</v>
      </c>
      <c r="CP574" s="202">
        <f t="shared" ref="CP574" si="2339">IF($AH$96=$AJ$96,0,
IF(OR(AND($BS$126="NS",Y574&lt;&gt;"NA",OR(Y574="NS",Y574=0)),AND($BS$126="NA",Y574&lt;&gt;"NS",OR(Y574="NA",Y574=0))),0,
IF(OR(AND($BS$126&lt;&gt;"NS",$BS$126&lt;&gt;"NA",Y574&lt;&gt;"NS",Y574&lt;&gt;"NA",Y574&gt;$BS$126),
AND(Y574&gt;0,OR($BS$126="NS",$BS$126="NA")),
AND($BS$126&lt;&gt;"NS",$BS$126&lt;&gt;"NA",$BS$126&gt;=0,Y574="NA"),
AND($BS$126&lt;&gt;"NS",$BS$126&lt;&gt;"NA",$BS$126=0,Y574="NS")),1,0)))</f>
        <v>0</v>
      </c>
      <c r="CQ574" s="202">
        <f t="shared" ref="CQ574" si="2340">IF($AH$96=$AJ$96,0,
IF(OR(AND($BS$126="NS",Z574&lt;&gt;"NA",OR(Z574="NS",Z574=0)),AND($BS$126="NA",Z574&lt;&gt;"NS",OR(Z574="NA",Z574=0))),0,
IF(OR(AND($BS$126&lt;&gt;"NS",$BS$126&lt;&gt;"NA",Z574&lt;&gt;"NS",Z574&lt;&gt;"NA",Z574&gt;$BS$126),
AND(Z574&gt;0,OR($BS$126="NS",$BS$126="NA")),
AND($BS$126&lt;&gt;"NS",$BS$126&lt;&gt;"NA",$BS$126&gt;=0,Z574="NA"),
AND($BS$126&lt;&gt;"NS",$BS$126&lt;&gt;"NA",$BS$126=0,Z574="NS")),1,0)))</f>
        <v>0</v>
      </c>
      <c r="CR574" s="202">
        <f t="shared" ref="CR574" si="2341">IF($AH$96=$AJ$96,0,
IF(OR(AND($BS$126="NS",AA574&lt;&gt;"NA",OR(AA574="NS",AA574=0)),AND($BS$126="NA",AA574&lt;&gt;"NS",OR(AA574="NA",AA574=0))),0,
IF(OR(AND($BS$126&lt;&gt;"NS",$BS$126&lt;&gt;"NA",AA574&lt;&gt;"NS",AA574&lt;&gt;"NA",AA574&gt;$BS$126),
AND(AA574&gt;0,OR($BS$126="NS",$BS$126="NA")),
AND($BS$126&lt;&gt;"NS",$BS$126&lt;&gt;"NA",$BS$126&gt;=0,AA574="NA"),
AND($BS$126&lt;&gt;"NS",$BS$126&lt;&gt;"NA",$BS$126=0,AA574="NS")),1,0)))</f>
        <v>0</v>
      </c>
      <c r="CS574" s="202">
        <f t="shared" ref="CS574" si="2342">IF($AH$96=$AJ$96,0,
IF(OR(AND($BS$126="NS",AB574&lt;&gt;"NA",OR(AB574="NS",AB574=0)),AND($BS$126="NA",AB574&lt;&gt;"NS",OR(AB574="NA",AB574=0))),0,
IF(OR(AND($BS$126&lt;&gt;"NS",$BS$126&lt;&gt;"NA",AB574&lt;&gt;"NS",AB574&lt;&gt;"NA",AB574&gt;$BS$126),
AND(AB574&gt;0,OR($BS$126="NS",$BS$126="NA")),
AND($BS$126&lt;&gt;"NS",$BS$126&lt;&gt;"NA",$BS$126&gt;=0,AB574="NA"),
AND($BS$126&lt;&gt;"NS",$BS$126&lt;&gt;"NA",$BS$126=0,AB574="NS")),1,0)))</f>
        <v>0</v>
      </c>
      <c r="CT574" s="202">
        <f t="shared" ref="CT574" si="2343">IF($AH$96=$AJ$96,0,
IF(OR(AND($BS$126="NS",AC574&lt;&gt;"NA",OR(AC574="NS",AC574=0)),AND($BS$126="NA",AC574&lt;&gt;"NS",OR(AC574="NA",AC574=0))),0,
IF(OR(AND($BS$126&lt;&gt;"NS",$BS$126&lt;&gt;"NA",AC574&lt;&gt;"NS",AC574&lt;&gt;"NA",AC574&gt;$BS$126),
AND(AC574&gt;0,OR($BS$126="NS",$BS$126="NA")),
AND($BS$126&lt;&gt;"NS",$BS$126&lt;&gt;"NA",$BS$126&gt;=0,AC574="NA"),
AND($BS$126&lt;&gt;"NS",$BS$126&lt;&gt;"NA",$BS$126=0,AC574="NS")),1,0)))</f>
        <v>0</v>
      </c>
      <c r="CU574" s="202">
        <f t="shared" ref="CU574" si="2344">IF($AH$96=$AJ$96,0,
IF(OR(AND($BS$126="NS",AD574&lt;&gt;"NA",OR(AD574="NS",AD574=0)),AND($BS$126="NA",AD574&lt;&gt;"NS",OR(AD574="NA",AD574=0))),0,
IF(OR(AND($BS$126&lt;&gt;"NS",$BS$126&lt;&gt;"NA",AD574&lt;&gt;"NS",AD574&lt;&gt;"NA",AD574&gt;$BS$126),
AND(AD574&gt;0,OR($BS$126="NS",$BS$126="NA")),
AND($BS$126&lt;&gt;"NS",$BS$126&lt;&gt;"NA",$BS$126&gt;=0,AD574="NA"),
AND($BS$126&lt;&gt;"NS",$BS$126&lt;&gt;"NA",$BS$126=0,AD574="NS")),1,0)))</f>
        <v>0</v>
      </c>
      <c r="CY574" s="563">
        <f t="shared" si="1903"/>
        <v>0</v>
      </c>
      <c r="CZ574" s="563"/>
    </row>
    <row r="575" spans="1:104" s="211" customFormat="1" ht="15" customHeight="1">
      <c r="A575" s="18"/>
      <c r="B575" s="51"/>
      <c r="C575" s="48" t="s">
        <v>5022</v>
      </c>
      <c r="D575" s="580" t="str">
        <f>IF(CNGE_2024_M3_Secc1!D74="","",CNGE_2024_M3_Secc1!D74)</f>
        <v/>
      </c>
      <c r="E575" s="580"/>
      <c r="F575" s="580"/>
      <c r="G575" s="580"/>
      <c r="H575" s="580"/>
      <c r="I575" s="103"/>
      <c r="J575" s="103"/>
      <c r="K575" s="103"/>
      <c r="L575" s="103"/>
      <c r="M575" s="103"/>
      <c r="N575" s="103"/>
      <c r="O575" s="103"/>
      <c r="P575" s="103"/>
      <c r="Q575" s="103"/>
      <c r="R575" s="103"/>
      <c r="S575" s="103"/>
      <c r="T575" s="103"/>
      <c r="U575" s="103"/>
      <c r="V575" s="103"/>
      <c r="W575" s="103"/>
      <c r="X575" s="103"/>
      <c r="Y575" s="103"/>
      <c r="Z575" s="103"/>
      <c r="AA575" s="103"/>
      <c r="AB575" s="103"/>
      <c r="AC575" s="103"/>
      <c r="AD575" s="103"/>
      <c r="AE575" s="213"/>
      <c r="AF575" s="210"/>
      <c r="AV575" s="202" t="e" cm="1">
        <f t="array" ref="AV575">IF(CNGE_2024_M3_Secc1!$AO$111=CNGE_2024_M3_Secc1!$AQ$111,O,IF(CNGE_2024_M3_Secc1!I242="",1,0))</f>
        <v>#NAME?</v>
      </c>
      <c r="AW575" s="202" t="e" cm="1">
        <f t="array" ref="AW575">IF(CNGE_2024_M3_Secc1!$AO$111=CNGE_2024_M3_Secc1!$AQ$111,O,IF(CNGE_2024_M3_Secc1!J242="",1,0))</f>
        <v>#NAME?</v>
      </c>
      <c r="AX575" s="202" t="e" cm="1">
        <f t="array" ref="AX575">IF(CNGE_2024_M3_Secc1!$AO$111=CNGE_2024_M3_Secc1!$AQ$111,O,IF(CNGE_2024_M3_Secc1!K242="",1,0))</f>
        <v>#NAME?</v>
      </c>
      <c r="AY575" s="202" t="e" cm="1">
        <f t="array" ref="AY575">IF(CNGE_2024_M3_Secc1!$AO$111=CNGE_2024_M3_Secc1!$AQ$111,O,IF(CNGE_2024_M3_Secc1!L242="",1,0))</f>
        <v>#NAME?</v>
      </c>
      <c r="AZ575" s="202" t="e" cm="1">
        <f t="array" ref="AZ575">IF(CNGE_2024_M3_Secc1!$AO$111=CNGE_2024_M3_Secc1!$AQ$111,O,IF(CNGE_2024_M3_Secc1!M242="",1,0))</f>
        <v>#NAME?</v>
      </c>
      <c r="BA575" s="202" t="e" cm="1">
        <f t="array" ref="BA575">IF(CNGE_2024_M3_Secc1!$AO$111=CNGE_2024_M3_Secc1!$AQ$111,O,IF(CNGE_2024_M3_Secc1!N242="",1,0))</f>
        <v>#NAME?</v>
      </c>
      <c r="BB575" s="202" t="e" cm="1">
        <f t="array" ref="BB575">IF(CNGE_2024_M3_Secc1!$AO$111=CNGE_2024_M3_Secc1!$AQ$111,O,IF(CNGE_2024_M3_Secc1!O242="",1,0))</f>
        <v>#NAME?</v>
      </c>
      <c r="BC575" s="202" t="e" cm="1">
        <f t="array" ref="BC575">IF(CNGE_2024_M3_Secc1!$AO$111=CNGE_2024_M3_Secc1!$AQ$111,O,IF(CNGE_2024_M3_Secc1!P242="",1,0))</f>
        <v>#NAME?</v>
      </c>
      <c r="BD575" s="202" t="e" cm="1">
        <f t="array" ref="BD575">IF(CNGE_2024_M3_Secc1!$AO$111=CNGE_2024_M3_Secc1!$AQ$111,O,IF(CNGE_2024_M3_Secc1!Q242="",1,0))</f>
        <v>#NAME?</v>
      </c>
      <c r="BE575" s="202" t="e" cm="1">
        <f t="array" ref="BE575">IF(CNGE_2024_M3_Secc1!$AO$111=CNGE_2024_M3_Secc1!$AQ$111,O,IF(CNGE_2024_M3_Secc1!R242="",1,0))</f>
        <v>#NAME?</v>
      </c>
      <c r="BF575" s="202" t="e" cm="1">
        <f t="array" ref="BF575">IF(CNGE_2024_M3_Secc1!$AO$111=CNGE_2024_M3_Secc1!$AQ$111,O,IF(CNGE_2024_M3_Secc1!S242="",1,0))</f>
        <v>#NAME?</v>
      </c>
      <c r="BG575" s="202" t="e" cm="1">
        <f t="array" ref="BG575">IF(CNGE_2024_M3_Secc1!$AO$111=CNGE_2024_M3_Secc1!$AQ$111,O,IF(CNGE_2024_M3_Secc1!T242="",1,0))</f>
        <v>#NAME?</v>
      </c>
      <c r="BH575" s="202" t="e" cm="1">
        <f t="array" ref="BH575">IF(CNGE_2024_M3_Secc1!$AO$111=CNGE_2024_M3_Secc1!$AQ$111,O,IF(CNGE_2024_M3_Secc1!U242="",1,0))</f>
        <v>#NAME?</v>
      </c>
      <c r="BI575" s="202" t="e" cm="1">
        <f t="array" ref="BI575">IF(CNGE_2024_M3_Secc1!$AO$111=CNGE_2024_M3_Secc1!$AQ$111,O,IF(CNGE_2024_M3_Secc1!V242="",1,0))</f>
        <v>#NAME?</v>
      </c>
      <c r="BJ575" s="202" t="e" cm="1">
        <f t="array" ref="BJ575">IF(CNGE_2024_M3_Secc1!$AO$111=CNGE_2024_M3_Secc1!$AQ$111,O,IF(CNGE_2024_M3_Secc1!W242="",1,0))</f>
        <v>#NAME?</v>
      </c>
      <c r="BK575" s="202" t="e" cm="1">
        <f t="array" ref="BK575">IF(CNGE_2024_M3_Secc1!$AO$111=CNGE_2024_M3_Secc1!$AQ$111,O,IF(CNGE_2024_M3_Secc1!X242="",1,0))</f>
        <v>#NAME?</v>
      </c>
      <c r="BL575" s="202" t="e" cm="1">
        <f t="array" ref="BL575">IF(CNGE_2024_M3_Secc1!$AO$111=CNGE_2024_M3_Secc1!$AQ$111,O,IF(CNGE_2024_M3_Secc1!Y242="",1,0))</f>
        <v>#NAME?</v>
      </c>
      <c r="BM575" s="202" t="e" cm="1">
        <f t="array" ref="BM575">IF(CNGE_2024_M3_Secc1!$AO$111=CNGE_2024_M3_Secc1!$AQ$111,O,IF(CNGE_2024_M3_Secc1!Z242="",1,0))</f>
        <v>#NAME?</v>
      </c>
      <c r="BN575" s="202" t="e" cm="1">
        <f t="array" ref="BN575">IF(CNGE_2024_M3_Secc1!$AO$111=CNGE_2024_M3_Secc1!$AQ$111,O,IF(CNGE_2024_M3_Secc1!AA242="",1,0))</f>
        <v>#NAME?</v>
      </c>
      <c r="BO575" s="202" t="e" cm="1">
        <f t="array" ref="BO575">IF(CNGE_2024_M3_Secc1!$AO$111=CNGE_2024_M3_Secc1!$AQ$111,O,IF(CNGE_2024_M3_Secc1!AB242="",1,0))</f>
        <v>#NAME?</v>
      </c>
      <c r="BP575" s="202" t="e" cm="1">
        <f t="array" ref="BP575">IF(CNGE_2024_M3_Secc1!$AO$111=CNGE_2024_M3_Secc1!$AQ$111,O,IF(CNGE_2024_M3_Secc1!AC242="",1,0))</f>
        <v>#NAME?</v>
      </c>
      <c r="BQ575" s="202" t="e" cm="1">
        <f t="array" ref="BQ575">IF(CNGE_2024_M3_Secc1!$AO$111=CNGE_2024_M3_Secc1!$AQ$111,O,IF(CNGE_2024_M3_Secc1!AD242="",1,0))</f>
        <v>#NAME?</v>
      </c>
      <c r="BZ575" s="202">
        <f>IF($AH$96=$AJ$96,0,
IF(OR(AND($BS$127="NS",I575&lt;&gt;"NA",OR(I575="NS",I575=0)),AND($BS$127="NA",I575&lt;&gt;"NS",OR(I575="NA",I575=0))),0,
IF(OR(AND($BS$127&lt;&gt;"NS",$BS$127&lt;&gt;"NA",I575&lt;&gt;"NS",I575&lt;&gt;"NA",I575&gt;$BS$127),
AND(I575&gt;0,OR($BS$127="NS",$BS$127="NA")),
AND($BS$127&lt;&gt;"NS",$BS$127&lt;&gt;"NA",$BS$127&gt;=0,I575="NA"),
AND($BS$127&lt;&gt;"NS",$BS$127&lt;&gt;"NA",$BS$127=0,I575="NS")),1,0)))</f>
        <v>0</v>
      </c>
      <c r="CA575" s="202">
        <f t="shared" ref="CA575" si="2345">IF($AH$96=$AJ$96,0,
IF(OR(AND($BS$127="NS",J575&lt;&gt;"NA",OR(J575="NS",J575=0)),AND($BS$127="NA",J575&lt;&gt;"NS",OR(J575="NA",J575=0))),0,
IF(OR(AND($BS$127&lt;&gt;"NS",$BS$127&lt;&gt;"NA",J575&lt;&gt;"NS",J575&lt;&gt;"NA",J575&gt;$BS$127),
AND(J575&gt;0,OR($BS$127="NS",$BS$127="NA")),
AND($BS$127&lt;&gt;"NS",$BS$127&lt;&gt;"NA",$BS$127&gt;=0,J575="NA"),
AND($BS$127&lt;&gt;"NS",$BS$127&lt;&gt;"NA",$BS$127=0,J575="NS")),1,0)))</f>
        <v>0</v>
      </c>
      <c r="CB575" s="202">
        <f t="shared" ref="CB575" si="2346">IF($AH$96=$AJ$96,0,
IF(OR(AND($BS$127="NS",K575&lt;&gt;"NA",OR(K575="NS",K575=0)),AND($BS$127="NA",K575&lt;&gt;"NS",OR(K575="NA",K575=0))),0,
IF(OR(AND($BS$127&lt;&gt;"NS",$BS$127&lt;&gt;"NA",K575&lt;&gt;"NS",K575&lt;&gt;"NA",K575&gt;$BS$127),
AND(K575&gt;0,OR($BS$127="NS",$BS$127="NA")),
AND($BS$127&lt;&gt;"NS",$BS$127&lt;&gt;"NA",$BS$127&gt;=0,K575="NA"),
AND($BS$127&lt;&gt;"NS",$BS$127&lt;&gt;"NA",$BS$127=0,K575="NS")),1,0)))</f>
        <v>0</v>
      </c>
      <c r="CC575" s="202">
        <f t="shared" ref="CC575" si="2347">IF($AH$96=$AJ$96,0,
IF(OR(AND($BS$127="NS",L575&lt;&gt;"NA",OR(L575="NS",L575=0)),AND($BS$127="NA",L575&lt;&gt;"NS",OR(L575="NA",L575=0))),0,
IF(OR(AND($BS$127&lt;&gt;"NS",$BS$127&lt;&gt;"NA",L575&lt;&gt;"NS",L575&lt;&gt;"NA",L575&gt;$BS$127),
AND(L575&gt;0,OR($BS$127="NS",$BS$127="NA")),
AND($BS$127&lt;&gt;"NS",$BS$127&lt;&gt;"NA",$BS$127&gt;=0,L575="NA"),
AND($BS$127&lt;&gt;"NS",$BS$127&lt;&gt;"NA",$BS$127=0,L575="NS")),1,0)))</f>
        <v>0</v>
      </c>
      <c r="CD575" s="202">
        <f t="shared" ref="CD575" si="2348">IF($AH$96=$AJ$96,0,
IF(OR(AND($BS$127="NS",M575&lt;&gt;"NA",OR(M575="NS",M575=0)),AND($BS$127="NA",M575&lt;&gt;"NS",OR(M575="NA",M575=0))),0,
IF(OR(AND($BS$127&lt;&gt;"NS",$BS$127&lt;&gt;"NA",M575&lt;&gt;"NS",M575&lt;&gt;"NA",M575&gt;$BS$127),
AND(M575&gt;0,OR($BS$127="NS",$BS$127="NA")),
AND($BS$127&lt;&gt;"NS",$BS$127&lt;&gt;"NA",$BS$127&gt;=0,M575="NA"),
AND($BS$127&lt;&gt;"NS",$BS$127&lt;&gt;"NA",$BS$127=0,M575="NS")),1,0)))</f>
        <v>0</v>
      </c>
      <c r="CE575" s="202">
        <f t="shared" ref="CE575" si="2349">IF($AH$96=$AJ$96,0,
IF(OR(AND($BS$127="NS",N575&lt;&gt;"NA",OR(N575="NS",N575=0)),AND($BS$127="NA",N575&lt;&gt;"NS",OR(N575="NA",N575=0))),0,
IF(OR(AND($BS$127&lt;&gt;"NS",$BS$127&lt;&gt;"NA",N575&lt;&gt;"NS",N575&lt;&gt;"NA",N575&gt;$BS$127),
AND(N575&gt;0,OR($BS$127="NS",$BS$127="NA")),
AND($BS$127&lt;&gt;"NS",$BS$127&lt;&gt;"NA",$BS$127&gt;=0,N575="NA"),
AND($BS$127&lt;&gt;"NS",$BS$127&lt;&gt;"NA",$BS$127=0,N575="NS")),1,0)))</f>
        <v>0</v>
      </c>
      <c r="CF575" s="202">
        <f t="shared" ref="CF575" si="2350">IF($AH$96=$AJ$96,0,
IF(OR(AND($BS$127="NS",O575&lt;&gt;"NA",OR(O575="NS",O575=0)),AND($BS$127="NA",O575&lt;&gt;"NS",OR(O575="NA",O575=0))),0,
IF(OR(AND($BS$127&lt;&gt;"NS",$BS$127&lt;&gt;"NA",O575&lt;&gt;"NS",O575&lt;&gt;"NA",O575&gt;$BS$127),
AND(O575&gt;0,OR($BS$127="NS",$BS$127="NA")),
AND($BS$127&lt;&gt;"NS",$BS$127&lt;&gt;"NA",$BS$127&gt;=0,O575="NA"),
AND($BS$127&lt;&gt;"NS",$BS$127&lt;&gt;"NA",$BS$127=0,O575="NS")),1,0)))</f>
        <v>0</v>
      </c>
      <c r="CG575" s="202">
        <f t="shared" ref="CG575" si="2351">IF($AH$96=$AJ$96,0,
IF(OR(AND($BS$127="NS",P575&lt;&gt;"NA",OR(P575="NS",P575=0)),AND($BS$127="NA",P575&lt;&gt;"NS",OR(P575="NA",P575=0))),0,
IF(OR(AND($BS$127&lt;&gt;"NS",$BS$127&lt;&gt;"NA",P575&lt;&gt;"NS",P575&lt;&gt;"NA",P575&gt;$BS$127),
AND(P575&gt;0,OR($BS$127="NS",$BS$127="NA")),
AND($BS$127&lt;&gt;"NS",$BS$127&lt;&gt;"NA",$BS$127&gt;=0,P575="NA"),
AND($BS$127&lt;&gt;"NS",$BS$127&lt;&gt;"NA",$BS$127=0,P575="NS")),1,0)))</f>
        <v>0</v>
      </c>
      <c r="CH575" s="202">
        <f t="shared" ref="CH575" si="2352">IF($AH$96=$AJ$96,0,
IF(OR(AND($BS$127="NS",Q575&lt;&gt;"NA",OR(Q575="NS",Q575=0)),AND($BS$127="NA",Q575&lt;&gt;"NS",OR(Q575="NA",Q575=0))),0,
IF(OR(AND($BS$127&lt;&gt;"NS",$BS$127&lt;&gt;"NA",Q575&lt;&gt;"NS",Q575&lt;&gt;"NA",Q575&gt;$BS$127),
AND(Q575&gt;0,OR($BS$127="NS",$BS$127="NA")),
AND($BS$127&lt;&gt;"NS",$BS$127&lt;&gt;"NA",$BS$127&gt;=0,Q575="NA"),
AND($BS$127&lt;&gt;"NS",$BS$127&lt;&gt;"NA",$BS$127=0,Q575="NS")),1,0)))</f>
        <v>0</v>
      </c>
      <c r="CI575" s="202">
        <f t="shared" ref="CI575" si="2353">IF($AH$96=$AJ$96,0,
IF(OR(AND($BS$127="NS",R575&lt;&gt;"NA",OR(R575="NS",R575=0)),AND($BS$127="NA",R575&lt;&gt;"NS",OR(R575="NA",R575=0))),0,
IF(OR(AND($BS$127&lt;&gt;"NS",$BS$127&lt;&gt;"NA",R575&lt;&gt;"NS",R575&lt;&gt;"NA",R575&gt;$BS$127),
AND(R575&gt;0,OR($BS$127="NS",$BS$127="NA")),
AND($BS$127&lt;&gt;"NS",$BS$127&lt;&gt;"NA",$BS$127&gt;=0,R575="NA"),
AND($BS$127&lt;&gt;"NS",$BS$127&lt;&gt;"NA",$BS$127=0,R575="NS")),1,0)))</f>
        <v>0</v>
      </c>
      <c r="CJ575" s="202">
        <f t="shared" ref="CJ575" si="2354">IF($AH$96=$AJ$96,0,
IF(OR(AND($BS$127="NS",S575&lt;&gt;"NA",OR(S575="NS",S575=0)),AND($BS$127="NA",S575&lt;&gt;"NS",OR(S575="NA",S575=0))),0,
IF(OR(AND($BS$127&lt;&gt;"NS",$BS$127&lt;&gt;"NA",S575&lt;&gt;"NS",S575&lt;&gt;"NA",S575&gt;$BS$127),
AND(S575&gt;0,OR($BS$127="NS",$BS$127="NA")),
AND($BS$127&lt;&gt;"NS",$BS$127&lt;&gt;"NA",$BS$127&gt;=0,S575="NA"),
AND($BS$127&lt;&gt;"NS",$BS$127&lt;&gt;"NA",$BS$127=0,S575="NS")),1,0)))</f>
        <v>0</v>
      </c>
      <c r="CK575" s="202">
        <f t="shared" ref="CK575" si="2355">IF($AH$96=$AJ$96,0,
IF(OR(AND($BS$127="NS",T575&lt;&gt;"NA",OR(T575="NS",T575=0)),AND($BS$127="NA",T575&lt;&gt;"NS",OR(T575="NA",T575=0))),0,
IF(OR(AND($BS$127&lt;&gt;"NS",$BS$127&lt;&gt;"NA",T575&lt;&gt;"NS",T575&lt;&gt;"NA",T575&gt;$BS$127),
AND(T575&gt;0,OR($BS$127="NS",$BS$127="NA")),
AND($BS$127&lt;&gt;"NS",$BS$127&lt;&gt;"NA",$BS$127&gt;=0,T575="NA"),
AND($BS$127&lt;&gt;"NS",$BS$127&lt;&gt;"NA",$BS$127=0,T575="NS")),1,0)))</f>
        <v>0</v>
      </c>
      <c r="CL575" s="202">
        <f t="shared" ref="CL575" si="2356">IF($AH$96=$AJ$96,0,
IF(OR(AND($BS$127="NS",U575&lt;&gt;"NA",OR(U575="NS",U575=0)),AND($BS$127="NA",U575&lt;&gt;"NS",OR(U575="NA",U575=0))),0,
IF(OR(AND($BS$127&lt;&gt;"NS",$BS$127&lt;&gt;"NA",U575&lt;&gt;"NS",U575&lt;&gt;"NA",U575&gt;$BS$127),
AND(U575&gt;0,OR($BS$127="NS",$BS$127="NA")),
AND($BS$127&lt;&gt;"NS",$BS$127&lt;&gt;"NA",$BS$127&gt;=0,U575="NA"),
AND($BS$127&lt;&gt;"NS",$BS$127&lt;&gt;"NA",$BS$127=0,U575="NS")),1,0)))</f>
        <v>0</v>
      </c>
      <c r="CM575" s="202">
        <f t="shared" ref="CM575" si="2357">IF($AH$96=$AJ$96,0,
IF(OR(AND($BS$127="NS",V575&lt;&gt;"NA",OR(V575="NS",V575=0)),AND($BS$127="NA",V575&lt;&gt;"NS",OR(V575="NA",V575=0))),0,
IF(OR(AND($BS$127&lt;&gt;"NS",$BS$127&lt;&gt;"NA",V575&lt;&gt;"NS",V575&lt;&gt;"NA",V575&gt;$BS$127),
AND(V575&gt;0,OR($BS$127="NS",$BS$127="NA")),
AND($BS$127&lt;&gt;"NS",$BS$127&lt;&gt;"NA",$BS$127&gt;=0,V575="NA"),
AND($BS$127&lt;&gt;"NS",$BS$127&lt;&gt;"NA",$BS$127=0,V575="NS")),1,0)))</f>
        <v>0</v>
      </c>
      <c r="CN575" s="202">
        <f t="shared" ref="CN575" si="2358">IF($AH$96=$AJ$96,0,
IF(OR(AND($BS$127="NS",W575&lt;&gt;"NA",OR(W575="NS",W575=0)),AND($BS$127="NA",W575&lt;&gt;"NS",OR(W575="NA",W575=0))),0,
IF(OR(AND($BS$127&lt;&gt;"NS",$BS$127&lt;&gt;"NA",W575&lt;&gt;"NS",W575&lt;&gt;"NA",W575&gt;$BS$127),
AND(W575&gt;0,OR($BS$127="NS",$BS$127="NA")),
AND($BS$127&lt;&gt;"NS",$BS$127&lt;&gt;"NA",$BS$127&gt;=0,W575="NA"),
AND($BS$127&lt;&gt;"NS",$BS$127&lt;&gt;"NA",$BS$127=0,W575="NS")),1,0)))</f>
        <v>0</v>
      </c>
      <c r="CO575" s="202">
        <f t="shared" ref="CO575" si="2359">IF($AH$96=$AJ$96,0,
IF(OR(AND($BS$127="NS",X575&lt;&gt;"NA",OR(X575="NS",X575=0)),AND($BS$127="NA",X575&lt;&gt;"NS",OR(X575="NA",X575=0))),0,
IF(OR(AND($BS$127&lt;&gt;"NS",$BS$127&lt;&gt;"NA",X575&lt;&gt;"NS",X575&lt;&gt;"NA",X575&gt;$BS$127),
AND(X575&gt;0,OR($BS$127="NS",$BS$127="NA")),
AND($BS$127&lt;&gt;"NS",$BS$127&lt;&gt;"NA",$BS$127&gt;=0,X575="NA"),
AND($BS$127&lt;&gt;"NS",$BS$127&lt;&gt;"NA",$BS$127=0,X575="NS")),1,0)))</f>
        <v>0</v>
      </c>
      <c r="CP575" s="202">
        <f t="shared" ref="CP575" si="2360">IF($AH$96=$AJ$96,0,
IF(OR(AND($BS$127="NS",Y575&lt;&gt;"NA",OR(Y575="NS",Y575=0)),AND($BS$127="NA",Y575&lt;&gt;"NS",OR(Y575="NA",Y575=0))),0,
IF(OR(AND($BS$127&lt;&gt;"NS",$BS$127&lt;&gt;"NA",Y575&lt;&gt;"NS",Y575&lt;&gt;"NA",Y575&gt;$BS$127),
AND(Y575&gt;0,OR($BS$127="NS",$BS$127="NA")),
AND($BS$127&lt;&gt;"NS",$BS$127&lt;&gt;"NA",$BS$127&gt;=0,Y575="NA"),
AND($BS$127&lt;&gt;"NS",$BS$127&lt;&gt;"NA",$BS$127=0,Y575="NS")),1,0)))</f>
        <v>0</v>
      </c>
      <c r="CQ575" s="202">
        <f t="shared" ref="CQ575" si="2361">IF($AH$96=$AJ$96,0,
IF(OR(AND($BS$127="NS",Z575&lt;&gt;"NA",OR(Z575="NS",Z575=0)),AND($BS$127="NA",Z575&lt;&gt;"NS",OR(Z575="NA",Z575=0))),0,
IF(OR(AND($BS$127&lt;&gt;"NS",$BS$127&lt;&gt;"NA",Z575&lt;&gt;"NS",Z575&lt;&gt;"NA",Z575&gt;$BS$127),
AND(Z575&gt;0,OR($BS$127="NS",$BS$127="NA")),
AND($BS$127&lt;&gt;"NS",$BS$127&lt;&gt;"NA",$BS$127&gt;=0,Z575="NA"),
AND($BS$127&lt;&gt;"NS",$BS$127&lt;&gt;"NA",$BS$127=0,Z575="NS")),1,0)))</f>
        <v>0</v>
      </c>
      <c r="CR575" s="202">
        <f t="shared" ref="CR575" si="2362">IF($AH$96=$AJ$96,0,
IF(OR(AND($BS$127="NS",AA575&lt;&gt;"NA",OR(AA575="NS",AA575=0)),AND($BS$127="NA",AA575&lt;&gt;"NS",OR(AA575="NA",AA575=0))),0,
IF(OR(AND($BS$127&lt;&gt;"NS",$BS$127&lt;&gt;"NA",AA575&lt;&gt;"NS",AA575&lt;&gt;"NA",AA575&gt;$BS$127),
AND(AA575&gt;0,OR($BS$127="NS",$BS$127="NA")),
AND($BS$127&lt;&gt;"NS",$BS$127&lt;&gt;"NA",$BS$127&gt;=0,AA575="NA"),
AND($BS$127&lt;&gt;"NS",$BS$127&lt;&gt;"NA",$BS$127=0,AA575="NS")),1,0)))</f>
        <v>0</v>
      </c>
      <c r="CS575" s="202">
        <f t="shared" ref="CS575" si="2363">IF($AH$96=$AJ$96,0,
IF(OR(AND($BS$127="NS",AB575&lt;&gt;"NA",OR(AB575="NS",AB575=0)),AND($BS$127="NA",AB575&lt;&gt;"NS",OR(AB575="NA",AB575=0))),0,
IF(OR(AND($BS$127&lt;&gt;"NS",$BS$127&lt;&gt;"NA",AB575&lt;&gt;"NS",AB575&lt;&gt;"NA",AB575&gt;$BS$127),
AND(AB575&gt;0,OR($BS$127="NS",$BS$127="NA")),
AND($BS$127&lt;&gt;"NS",$BS$127&lt;&gt;"NA",$BS$127&gt;=0,AB575="NA"),
AND($BS$127&lt;&gt;"NS",$BS$127&lt;&gt;"NA",$BS$127=0,AB575="NS")),1,0)))</f>
        <v>0</v>
      </c>
      <c r="CT575" s="202">
        <f t="shared" ref="CT575" si="2364">IF($AH$96=$AJ$96,0,
IF(OR(AND($BS$127="NS",AC575&lt;&gt;"NA",OR(AC575="NS",AC575=0)),AND($BS$127="NA",AC575&lt;&gt;"NS",OR(AC575="NA",AC575=0))),0,
IF(OR(AND($BS$127&lt;&gt;"NS",$BS$127&lt;&gt;"NA",AC575&lt;&gt;"NS",AC575&lt;&gt;"NA",AC575&gt;$BS$127),
AND(AC575&gt;0,OR($BS$127="NS",$BS$127="NA")),
AND($BS$127&lt;&gt;"NS",$BS$127&lt;&gt;"NA",$BS$127&gt;=0,AC575="NA"),
AND($BS$127&lt;&gt;"NS",$BS$127&lt;&gt;"NA",$BS$127=0,AC575="NS")),1,0)))</f>
        <v>0</v>
      </c>
      <c r="CU575" s="202">
        <f t="shared" ref="CU575" si="2365">IF($AH$96=$AJ$96,0,
IF(OR(AND($BS$127="NS",AD575&lt;&gt;"NA",OR(AD575="NS",AD575=0)),AND($BS$127="NA",AD575&lt;&gt;"NS",OR(AD575="NA",AD575=0))),0,
IF(OR(AND($BS$127&lt;&gt;"NS",$BS$127&lt;&gt;"NA",AD575&lt;&gt;"NS",AD575&lt;&gt;"NA",AD575&gt;$BS$127),
AND(AD575&gt;0,OR($BS$127="NS",$BS$127="NA")),
AND($BS$127&lt;&gt;"NS",$BS$127&lt;&gt;"NA",$BS$127&gt;=0,AD575="NA"),
AND($BS$127&lt;&gt;"NS",$BS$127&lt;&gt;"NA",$BS$127=0,AD575="NS")),1,0)))</f>
        <v>0</v>
      </c>
      <c r="CY575" s="563">
        <f t="shared" si="1903"/>
        <v>0</v>
      </c>
      <c r="CZ575" s="563"/>
    </row>
    <row r="576" spans="1:104" s="211" customFormat="1" ht="15" customHeight="1">
      <c r="A576" s="18"/>
      <c r="B576" s="51"/>
      <c r="C576" s="48" t="s">
        <v>5023</v>
      </c>
      <c r="D576" s="580" t="str">
        <f>IF(CNGE_2024_M3_Secc1!D75="","",CNGE_2024_M3_Secc1!D75)</f>
        <v/>
      </c>
      <c r="E576" s="580"/>
      <c r="F576" s="580"/>
      <c r="G576" s="580"/>
      <c r="H576" s="580"/>
      <c r="I576" s="103"/>
      <c r="J576" s="103"/>
      <c r="K576" s="103"/>
      <c r="L576" s="103"/>
      <c r="M576" s="103"/>
      <c r="N576" s="103"/>
      <c r="O576" s="103"/>
      <c r="P576" s="103"/>
      <c r="Q576" s="103"/>
      <c r="R576" s="103"/>
      <c r="S576" s="103"/>
      <c r="T576" s="103"/>
      <c r="U576" s="103"/>
      <c r="V576" s="103"/>
      <c r="W576" s="103"/>
      <c r="X576" s="103"/>
      <c r="Y576" s="103"/>
      <c r="Z576" s="103"/>
      <c r="AA576" s="103"/>
      <c r="AB576" s="103"/>
      <c r="AC576" s="103"/>
      <c r="AD576" s="103"/>
      <c r="AE576" s="213"/>
      <c r="AF576" s="210"/>
      <c r="AV576" s="202" t="e" cm="1">
        <f t="array" ref="AV576">IF(CNGE_2024_M3_Secc1!$AO$111=CNGE_2024_M3_Secc1!$AQ$111,O,IF(CNGE_2024_M3_Secc1!I243="",1,0))</f>
        <v>#NAME?</v>
      </c>
      <c r="AW576" s="202" t="e" cm="1">
        <f t="array" ref="AW576">IF(CNGE_2024_M3_Secc1!$AO$111=CNGE_2024_M3_Secc1!$AQ$111,O,IF(CNGE_2024_M3_Secc1!J243="",1,0))</f>
        <v>#NAME?</v>
      </c>
      <c r="AX576" s="202" t="e" cm="1">
        <f t="array" ref="AX576">IF(CNGE_2024_M3_Secc1!$AO$111=CNGE_2024_M3_Secc1!$AQ$111,O,IF(CNGE_2024_M3_Secc1!K243="",1,0))</f>
        <v>#NAME?</v>
      </c>
      <c r="AY576" s="202" t="e" cm="1">
        <f t="array" ref="AY576">IF(CNGE_2024_M3_Secc1!$AO$111=CNGE_2024_M3_Secc1!$AQ$111,O,IF(CNGE_2024_M3_Secc1!L243="",1,0))</f>
        <v>#NAME?</v>
      </c>
      <c r="AZ576" s="202" t="e" cm="1">
        <f t="array" ref="AZ576">IF(CNGE_2024_M3_Secc1!$AO$111=CNGE_2024_M3_Secc1!$AQ$111,O,IF(CNGE_2024_M3_Secc1!M243="",1,0))</f>
        <v>#NAME?</v>
      </c>
      <c r="BA576" s="202" t="e" cm="1">
        <f t="array" ref="BA576">IF(CNGE_2024_M3_Secc1!$AO$111=CNGE_2024_M3_Secc1!$AQ$111,O,IF(CNGE_2024_M3_Secc1!N243="",1,0))</f>
        <v>#NAME?</v>
      </c>
      <c r="BB576" s="202" t="e" cm="1">
        <f t="array" ref="BB576">IF(CNGE_2024_M3_Secc1!$AO$111=CNGE_2024_M3_Secc1!$AQ$111,O,IF(CNGE_2024_M3_Secc1!O243="",1,0))</f>
        <v>#NAME?</v>
      </c>
      <c r="BC576" s="202" t="e" cm="1">
        <f t="array" ref="BC576">IF(CNGE_2024_M3_Secc1!$AO$111=CNGE_2024_M3_Secc1!$AQ$111,O,IF(CNGE_2024_M3_Secc1!P243="",1,0))</f>
        <v>#NAME?</v>
      </c>
      <c r="BD576" s="202" t="e" cm="1">
        <f t="array" ref="BD576">IF(CNGE_2024_M3_Secc1!$AO$111=CNGE_2024_M3_Secc1!$AQ$111,O,IF(CNGE_2024_M3_Secc1!Q243="",1,0))</f>
        <v>#NAME?</v>
      </c>
      <c r="BE576" s="202" t="e" cm="1">
        <f t="array" ref="BE576">IF(CNGE_2024_M3_Secc1!$AO$111=CNGE_2024_M3_Secc1!$AQ$111,O,IF(CNGE_2024_M3_Secc1!R243="",1,0))</f>
        <v>#NAME?</v>
      </c>
      <c r="BF576" s="202" t="e" cm="1">
        <f t="array" ref="BF576">IF(CNGE_2024_M3_Secc1!$AO$111=CNGE_2024_M3_Secc1!$AQ$111,O,IF(CNGE_2024_M3_Secc1!S243="",1,0))</f>
        <v>#NAME?</v>
      </c>
      <c r="BG576" s="202" t="e" cm="1">
        <f t="array" ref="BG576">IF(CNGE_2024_M3_Secc1!$AO$111=CNGE_2024_M3_Secc1!$AQ$111,O,IF(CNGE_2024_M3_Secc1!T243="",1,0))</f>
        <v>#NAME?</v>
      </c>
      <c r="BH576" s="202" t="e" cm="1">
        <f t="array" ref="BH576">IF(CNGE_2024_M3_Secc1!$AO$111=CNGE_2024_M3_Secc1!$AQ$111,O,IF(CNGE_2024_M3_Secc1!U243="",1,0))</f>
        <v>#NAME?</v>
      </c>
      <c r="BI576" s="202" t="e" cm="1">
        <f t="array" ref="BI576">IF(CNGE_2024_M3_Secc1!$AO$111=CNGE_2024_M3_Secc1!$AQ$111,O,IF(CNGE_2024_M3_Secc1!V243="",1,0))</f>
        <v>#NAME?</v>
      </c>
      <c r="BJ576" s="202" t="e" cm="1">
        <f t="array" ref="BJ576">IF(CNGE_2024_M3_Secc1!$AO$111=CNGE_2024_M3_Secc1!$AQ$111,O,IF(CNGE_2024_M3_Secc1!W243="",1,0))</f>
        <v>#NAME?</v>
      </c>
      <c r="BK576" s="202" t="e" cm="1">
        <f t="array" ref="BK576">IF(CNGE_2024_M3_Secc1!$AO$111=CNGE_2024_M3_Secc1!$AQ$111,O,IF(CNGE_2024_M3_Secc1!X243="",1,0))</f>
        <v>#NAME?</v>
      </c>
      <c r="BL576" s="202" t="e" cm="1">
        <f t="array" ref="BL576">IF(CNGE_2024_M3_Secc1!$AO$111=CNGE_2024_M3_Secc1!$AQ$111,O,IF(CNGE_2024_M3_Secc1!Y243="",1,0))</f>
        <v>#NAME?</v>
      </c>
      <c r="BM576" s="202" t="e" cm="1">
        <f t="array" ref="BM576">IF(CNGE_2024_M3_Secc1!$AO$111=CNGE_2024_M3_Secc1!$AQ$111,O,IF(CNGE_2024_M3_Secc1!Z243="",1,0))</f>
        <v>#NAME?</v>
      </c>
      <c r="BN576" s="202" t="e" cm="1">
        <f t="array" ref="BN576">IF(CNGE_2024_M3_Secc1!$AO$111=CNGE_2024_M3_Secc1!$AQ$111,O,IF(CNGE_2024_M3_Secc1!AA243="",1,0))</f>
        <v>#NAME?</v>
      </c>
      <c r="BO576" s="202" t="e" cm="1">
        <f t="array" ref="BO576">IF(CNGE_2024_M3_Secc1!$AO$111=CNGE_2024_M3_Secc1!$AQ$111,O,IF(CNGE_2024_M3_Secc1!AB243="",1,0))</f>
        <v>#NAME?</v>
      </c>
      <c r="BP576" s="202" t="e" cm="1">
        <f t="array" ref="BP576">IF(CNGE_2024_M3_Secc1!$AO$111=CNGE_2024_M3_Secc1!$AQ$111,O,IF(CNGE_2024_M3_Secc1!AC243="",1,0))</f>
        <v>#NAME?</v>
      </c>
      <c r="BQ576" s="202" t="e" cm="1">
        <f t="array" ref="BQ576">IF(CNGE_2024_M3_Secc1!$AO$111=CNGE_2024_M3_Secc1!$AQ$111,O,IF(CNGE_2024_M3_Secc1!AD243="",1,0))</f>
        <v>#NAME?</v>
      </c>
      <c r="BZ576" s="202">
        <f>IF($AH$96=$AJ$96,0,
IF(OR(AND($BS$128="NS",I576&lt;&gt;"NA",OR(I576="NS",I576=0)),AND($BS$128="NA",I576&lt;&gt;"NS",OR(I576="NA",I576=0))),0,
IF(OR(AND($BS$128&lt;&gt;"NS",$BS$128&lt;&gt;"NA",I576&lt;&gt;"NS",I576&lt;&gt;"NA",I576&gt;$BS$128),
AND(I576&gt;0,OR($BS$128="NS",$BS$128="NA")),
AND($BS$128&lt;&gt;"NS",$BS$128&lt;&gt;"NA",$BS$128&gt;=0,I576="NA"),
AND($BS$128&lt;&gt;"NS",$BS$128&lt;&gt;"NA",$BS$128=0,I576="NS")),1,0)))</f>
        <v>0</v>
      </c>
      <c r="CA576" s="202">
        <f t="shared" ref="CA576" si="2366">IF($AH$96=$AJ$96,0,
IF(OR(AND($BS$128="NS",J576&lt;&gt;"NA",OR(J576="NS",J576=0)),AND($BS$128="NA",J576&lt;&gt;"NS",OR(J576="NA",J576=0))),0,
IF(OR(AND($BS$128&lt;&gt;"NS",$BS$128&lt;&gt;"NA",J576&lt;&gt;"NS",J576&lt;&gt;"NA",J576&gt;$BS$128),
AND(J576&gt;0,OR($BS$128="NS",$BS$128="NA")),
AND($BS$128&lt;&gt;"NS",$BS$128&lt;&gt;"NA",$BS$128&gt;=0,J576="NA"),
AND($BS$128&lt;&gt;"NS",$BS$128&lt;&gt;"NA",$BS$128=0,J576="NS")),1,0)))</f>
        <v>0</v>
      </c>
      <c r="CB576" s="202">
        <f t="shared" ref="CB576" si="2367">IF($AH$96=$AJ$96,0,
IF(OR(AND($BS$128="NS",K576&lt;&gt;"NA",OR(K576="NS",K576=0)),AND($BS$128="NA",K576&lt;&gt;"NS",OR(K576="NA",K576=0))),0,
IF(OR(AND($BS$128&lt;&gt;"NS",$BS$128&lt;&gt;"NA",K576&lt;&gt;"NS",K576&lt;&gt;"NA",K576&gt;$BS$128),
AND(K576&gt;0,OR($BS$128="NS",$BS$128="NA")),
AND($BS$128&lt;&gt;"NS",$BS$128&lt;&gt;"NA",$BS$128&gt;=0,K576="NA"),
AND($BS$128&lt;&gt;"NS",$BS$128&lt;&gt;"NA",$BS$128=0,K576="NS")),1,0)))</f>
        <v>0</v>
      </c>
      <c r="CC576" s="202">
        <f t="shared" ref="CC576" si="2368">IF($AH$96=$AJ$96,0,
IF(OR(AND($BS$128="NS",L576&lt;&gt;"NA",OR(L576="NS",L576=0)),AND($BS$128="NA",L576&lt;&gt;"NS",OR(L576="NA",L576=0))),0,
IF(OR(AND($BS$128&lt;&gt;"NS",$BS$128&lt;&gt;"NA",L576&lt;&gt;"NS",L576&lt;&gt;"NA",L576&gt;$BS$128),
AND(L576&gt;0,OR($BS$128="NS",$BS$128="NA")),
AND($BS$128&lt;&gt;"NS",$BS$128&lt;&gt;"NA",$BS$128&gt;=0,L576="NA"),
AND($BS$128&lt;&gt;"NS",$BS$128&lt;&gt;"NA",$BS$128=0,L576="NS")),1,0)))</f>
        <v>0</v>
      </c>
      <c r="CD576" s="202">
        <f t="shared" ref="CD576" si="2369">IF($AH$96=$AJ$96,0,
IF(OR(AND($BS$128="NS",M576&lt;&gt;"NA",OR(M576="NS",M576=0)),AND($BS$128="NA",M576&lt;&gt;"NS",OR(M576="NA",M576=0))),0,
IF(OR(AND($BS$128&lt;&gt;"NS",$BS$128&lt;&gt;"NA",M576&lt;&gt;"NS",M576&lt;&gt;"NA",M576&gt;$BS$128),
AND(M576&gt;0,OR($BS$128="NS",$BS$128="NA")),
AND($BS$128&lt;&gt;"NS",$BS$128&lt;&gt;"NA",$BS$128&gt;=0,M576="NA"),
AND($BS$128&lt;&gt;"NS",$BS$128&lt;&gt;"NA",$BS$128=0,M576="NS")),1,0)))</f>
        <v>0</v>
      </c>
      <c r="CE576" s="202">
        <f t="shared" ref="CE576" si="2370">IF($AH$96=$AJ$96,0,
IF(OR(AND($BS$128="NS",N576&lt;&gt;"NA",OR(N576="NS",N576=0)),AND($BS$128="NA",N576&lt;&gt;"NS",OR(N576="NA",N576=0))),0,
IF(OR(AND($BS$128&lt;&gt;"NS",$BS$128&lt;&gt;"NA",N576&lt;&gt;"NS",N576&lt;&gt;"NA",N576&gt;$BS$128),
AND(N576&gt;0,OR($BS$128="NS",$BS$128="NA")),
AND($BS$128&lt;&gt;"NS",$BS$128&lt;&gt;"NA",$BS$128&gt;=0,N576="NA"),
AND($BS$128&lt;&gt;"NS",$BS$128&lt;&gt;"NA",$BS$128=0,N576="NS")),1,0)))</f>
        <v>0</v>
      </c>
      <c r="CF576" s="202">
        <f t="shared" ref="CF576" si="2371">IF($AH$96=$AJ$96,0,
IF(OR(AND($BS$128="NS",O576&lt;&gt;"NA",OR(O576="NS",O576=0)),AND($BS$128="NA",O576&lt;&gt;"NS",OR(O576="NA",O576=0))),0,
IF(OR(AND($BS$128&lt;&gt;"NS",$BS$128&lt;&gt;"NA",O576&lt;&gt;"NS",O576&lt;&gt;"NA",O576&gt;$BS$128),
AND(O576&gt;0,OR($BS$128="NS",$BS$128="NA")),
AND($BS$128&lt;&gt;"NS",$BS$128&lt;&gt;"NA",$BS$128&gt;=0,O576="NA"),
AND($BS$128&lt;&gt;"NS",$BS$128&lt;&gt;"NA",$BS$128=0,O576="NS")),1,0)))</f>
        <v>0</v>
      </c>
      <c r="CG576" s="202">
        <f t="shared" ref="CG576" si="2372">IF($AH$96=$AJ$96,0,
IF(OR(AND($BS$128="NS",P576&lt;&gt;"NA",OR(P576="NS",P576=0)),AND($BS$128="NA",P576&lt;&gt;"NS",OR(P576="NA",P576=0))),0,
IF(OR(AND($BS$128&lt;&gt;"NS",$BS$128&lt;&gt;"NA",P576&lt;&gt;"NS",P576&lt;&gt;"NA",P576&gt;$BS$128),
AND(P576&gt;0,OR($BS$128="NS",$BS$128="NA")),
AND($BS$128&lt;&gt;"NS",$BS$128&lt;&gt;"NA",$BS$128&gt;=0,P576="NA"),
AND($BS$128&lt;&gt;"NS",$BS$128&lt;&gt;"NA",$BS$128=0,P576="NS")),1,0)))</f>
        <v>0</v>
      </c>
      <c r="CH576" s="202">
        <f t="shared" ref="CH576" si="2373">IF($AH$96=$AJ$96,0,
IF(OR(AND($BS$128="NS",Q576&lt;&gt;"NA",OR(Q576="NS",Q576=0)),AND($BS$128="NA",Q576&lt;&gt;"NS",OR(Q576="NA",Q576=0))),0,
IF(OR(AND($BS$128&lt;&gt;"NS",$BS$128&lt;&gt;"NA",Q576&lt;&gt;"NS",Q576&lt;&gt;"NA",Q576&gt;$BS$128),
AND(Q576&gt;0,OR($BS$128="NS",$BS$128="NA")),
AND($BS$128&lt;&gt;"NS",$BS$128&lt;&gt;"NA",$BS$128&gt;=0,Q576="NA"),
AND($BS$128&lt;&gt;"NS",$BS$128&lt;&gt;"NA",$BS$128=0,Q576="NS")),1,0)))</f>
        <v>0</v>
      </c>
      <c r="CI576" s="202">
        <f t="shared" ref="CI576" si="2374">IF($AH$96=$AJ$96,0,
IF(OR(AND($BS$128="NS",R576&lt;&gt;"NA",OR(R576="NS",R576=0)),AND($BS$128="NA",R576&lt;&gt;"NS",OR(R576="NA",R576=0))),0,
IF(OR(AND($BS$128&lt;&gt;"NS",$BS$128&lt;&gt;"NA",R576&lt;&gt;"NS",R576&lt;&gt;"NA",R576&gt;$BS$128),
AND(R576&gt;0,OR($BS$128="NS",$BS$128="NA")),
AND($BS$128&lt;&gt;"NS",$BS$128&lt;&gt;"NA",$BS$128&gt;=0,R576="NA"),
AND($BS$128&lt;&gt;"NS",$BS$128&lt;&gt;"NA",$BS$128=0,R576="NS")),1,0)))</f>
        <v>0</v>
      </c>
      <c r="CJ576" s="202">
        <f t="shared" ref="CJ576" si="2375">IF($AH$96=$AJ$96,0,
IF(OR(AND($BS$128="NS",S576&lt;&gt;"NA",OR(S576="NS",S576=0)),AND($BS$128="NA",S576&lt;&gt;"NS",OR(S576="NA",S576=0))),0,
IF(OR(AND($BS$128&lt;&gt;"NS",$BS$128&lt;&gt;"NA",S576&lt;&gt;"NS",S576&lt;&gt;"NA",S576&gt;$BS$128),
AND(S576&gt;0,OR($BS$128="NS",$BS$128="NA")),
AND($BS$128&lt;&gt;"NS",$BS$128&lt;&gt;"NA",$BS$128&gt;=0,S576="NA"),
AND($BS$128&lt;&gt;"NS",$BS$128&lt;&gt;"NA",$BS$128=0,S576="NS")),1,0)))</f>
        <v>0</v>
      </c>
      <c r="CK576" s="202">
        <f t="shared" ref="CK576" si="2376">IF($AH$96=$AJ$96,0,
IF(OR(AND($BS$128="NS",T576&lt;&gt;"NA",OR(T576="NS",T576=0)),AND($BS$128="NA",T576&lt;&gt;"NS",OR(T576="NA",T576=0))),0,
IF(OR(AND($BS$128&lt;&gt;"NS",$BS$128&lt;&gt;"NA",T576&lt;&gt;"NS",T576&lt;&gt;"NA",T576&gt;$BS$128),
AND(T576&gt;0,OR($BS$128="NS",$BS$128="NA")),
AND($BS$128&lt;&gt;"NS",$BS$128&lt;&gt;"NA",$BS$128&gt;=0,T576="NA"),
AND($BS$128&lt;&gt;"NS",$BS$128&lt;&gt;"NA",$BS$128=0,T576="NS")),1,0)))</f>
        <v>0</v>
      </c>
      <c r="CL576" s="202">
        <f t="shared" ref="CL576" si="2377">IF($AH$96=$AJ$96,0,
IF(OR(AND($BS$128="NS",U576&lt;&gt;"NA",OR(U576="NS",U576=0)),AND($BS$128="NA",U576&lt;&gt;"NS",OR(U576="NA",U576=0))),0,
IF(OR(AND($BS$128&lt;&gt;"NS",$BS$128&lt;&gt;"NA",U576&lt;&gt;"NS",U576&lt;&gt;"NA",U576&gt;$BS$128),
AND(U576&gt;0,OR($BS$128="NS",$BS$128="NA")),
AND($BS$128&lt;&gt;"NS",$BS$128&lt;&gt;"NA",$BS$128&gt;=0,U576="NA"),
AND($BS$128&lt;&gt;"NS",$BS$128&lt;&gt;"NA",$BS$128=0,U576="NS")),1,0)))</f>
        <v>0</v>
      </c>
      <c r="CM576" s="202">
        <f t="shared" ref="CM576" si="2378">IF($AH$96=$AJ$96,0,
IF(OR(AND($BS$128="NS",V576&lt;&gt;"NA",OR(V576="NS",V576=0)),AND($BS$128="NA",V576&lt;&gt;"NS",OR(V576="NA",V576=0))),0,
IF(OR(AND($BS$128&lt;&gt;"NS",$BS$128&lt;&gt;"NA",V576&lt;&gt;"NS",V576&lt;&gt;"NA",V576&gt;$BS$128),
AND(V576&gt;0,OR($BS$128="NS",$BS$128="NA")),
AND($BS$128&lt;&gt;"NS",$BS$128&lt;&gt;"NA",$BS$128&gt;=0,V576="NA"),
AND($BS$128&lt;&gt;"NS",$BS$128&lt;&gt;"NA",$BS$128=0,V576="NS")),1,0)))</f>
        <v>0</v>
      </c>
      <c r="CN576" s="202">
        <f t="shared" ref="CN576" si="2379">IF($AH$96=$AJ$96,0,
IF(OR(AND($BS$128="NS",W576&lt;&gt;"NA",OR(W576="NS",W576=0)),AND($BS$128="NA",W576&lt;&gt;"NS",OR(W576="NA",W576=0))),0,
IF(OR(AND($BS$128&lt;&gt;"NS",$BS$128&lt;&gt;"NA",W576&lt;&gt;"NS",W576&lt;&gt;"NA",W576&gt;$BS$128),
AND(W576&gt;0,OR($BS$128="NS",$BS$128="NA")),
AND($BS$128&lt;&gt;"NS",$BS$128&lt;&gt;"NA",$BS$128&gt;=0,W576="NA"),
AND($BS$128&lt;&gt;"NS",$BS$128&lt;&gt;"NA",$BS$128=0,W576="NS")),1,0)))</f>
        <v>0</v>
      </c>
      <c r="CO576" s="202">
        <f t="shared" ref="CO576" si="2380">IF($AH$96=$AJ$96,0,
IF(OR(AND($BS$128="NS",X576&lt;&gt;"NA",OR(X576="NS",X576=0)),AND($BS$128="NA",X576&lt;&gt;"NS",OR(X576="NA",X576=0))),0,
IF(OR(AND($BS$128&lt;&gt;"NS",$BS$128&lt;&gt;"NA",X576&lt;&gt;"NS",X576&lt;&gt;"NA",X576&gt;$BS$128),
AND(X576&gt;0,OR($BS$128="NS",$BS$128="NA")),
AND($BS$128&lt;&gt;"NS",$BS$128&lt;&gt;"NA",$BS$128&gt;=0,X576="NA"),
AND($BS$128&lt;&gt;"NS",$BS$128&lt;&gt;"NA",$BS$128=0,X576="NS")),1,0)))</f>
        <v>0</v>
      </c>
      <c r="CP576" s="202">
        <f t="shared" ref="CP576" si="2381">IF($AH$96=$AJ$96,0,
IF(OR(AND($BS$128="NS",Y576&lt;&gt;"NA",OR(Y576="NS",Y576=0)),AND($BS$128="NA",Y576&lt;&gt;"NS",OR(Y576="NA",Y576=0))),0,
IF(OR(AND($BS$128&lt;&gt;"NS",$BS$128&lt;&gt;"NA",Y576&lt;&gt;"NS",Y576&lt;&gt;"NA",Y576&gt;$BS$128),
AND(Y576&gt;0,OR($BS$128="NS",$BS$128="NA")),
AND($BS$128&lt;&gt;"NS",$BS$128&lt;&gt;"NA",$BS$128&gt;=0,Y576="NA"),
AND($BS$128&lt;&gt;"NS",$BS$128&lt;&gt;"NA",$BS$128=0,Y576="NS")),1,0)))</f>
        <v>0</v>
      </c>
      <c r="CQ576" s="202">
        <f t="shared" ref="CQ576" si="2382">IF($AH$96=$AJ$96,0,
IF(OR(AND($BS$128="NS",Z576&lt;&gt;"NA",OR(Z576="NS",Z576=0)),AND($BS$128="NA",Z576&lt;&gt;"NS",OR(Z576="NA",Z576=0))),0,
IF(OR(AND($BS$128&lt;&gt;"NS",$BS$128&lt;&gt;"NA",Z576&lt;&gt;"NS",Z576&lt;&gt;"NA",Z576&gt;$BS$128),
AND(Z576&gt;0,OR($BS$128="NS",$BS$128="NA")),
AND($BS$128&lt;&gt;"NS",$BS$128&lt;&gt;"NA",$BS$128&gt;=0,Z576="NA"),
AND($BS$128&lt;&gt;"NS",$BS$128&lt;&gt;"NA",$BS$128=0,Z576="NS")),1,0)))</f>
        <v>0</v>
      </c>
      <c r="CR576" s="202">
        <f t="shared" ref="CR576" si="2383">IF($AH$96=$AJ$96,0,
IF(OR(AND($BS$128="NS",AA576&lt;&gt;"NA",OR(AA576="NS",AA576=0)),AND($BS$128="NA",AA576&lt;&gt;"NS",OR(AA576="NA",AA576=0))),0,
IF(OR(AND($BS$128&lt;&gt;"NS",$BS$128&lt;&gt;"NA",AA576&lt;&gt;"NS",AA576&lt;&gt;"NA",AA576&gt;$BS$128),
AND(AA576&gt;0,OR($BS$128="NS",$BS$128="NA")),
AND($BS$128&lt;&gt;"NS",$BS$128&lt;&gt;"NA",$BS$128&gt;=0,AA576="NA"),
AND($BS$128&lt;&gt;"NS",$BS$128&lt;&gt;"NA",$BS$128=0,AA576="NS")),1,0)))</f>
        <v>0</v>
      </c>
      <c r="CS576" s="202">
        <f t="shared" ref="CS576" si="2384">IF($AH$96=$AJ$96,0,
IF(OR(AND($BS$128="NS",AB576&lt;&gt;"NA",OR(AB576="NS",AB576=0)),AND($BS$128="NA",AB576&lt;&gt;"NS",OR(AB576="NA",AB576=0))),0,
IF(OR(AND($BS$128&lt;&gt;"NS",$BS$128&lt;&gt;"NA",AB576&lt;&gt;"NS",AB576&lt;&gt;"NA",AB576&gt;$BS$128),
AND(AB576&gt;0,OR($BS$128="NS",$BS$128="NA")),
AND($BS$128&lt;&gt;"NS",$BS$128&lt;&gt;"NA",$BS$128&gt;=0,AB576="NA"),
AND($BS$128&lt;&gt;"NS",$BS$128&lt;&gt;"NA",$BS$128=0,AB576="NS")),1,0)))</f>
        <v>0</v>
      </c>
      <c r="CT576" s="202">
        <f t="shared" ref="CT576" si="2385">IF($AH$96=$AJ$96,0,
IF(OR(AND($BS$128="NS",AC576&lt;&gt;"NA",OR(AC576="NS",AC576=0)),AND($BS$128="NA",AC576&lt;&gt;"NS",OR(AC576="NA",AC576=0))),0,
IF(OR(AND($BS$128&lt;&gt;"NS",$BS$128&lt;&gt;"NA",AC576&lt;&gt;"NS",AC576&lt;&gt;"NA",AC576&gt;$BS$128),
AND(AC576&gt;0,OR($BS$128="NS",$BS$128="NA")),
AND($BS$128&lt;&gt;"NS",$BS$128&lt;&gt;"NA",$BS$128&gt;=0,AC576="NA"),
AND($BS$128&lt;&gt;"NS",$BS$128&lt;&gt;"NA",$BS$128=0,AC576="NS")),1,0)))</f>
        <v>0</v>
      </c>
      <c r="CU576" s="202">
        <f t="shared" ref="CU576" si="2386">IF($AH$96=$AJ$96,0,
IF(OR(AND($BS$128="NS",AD576&lt;&gt;"NA",OR(AD576="NS",AD576=0)),AND($BS$128="NA",AD576&lt;&gt;"NS",OR(AD576="NA",AD576=0))),0,
IF(OR(AND($BS$128&lt;&gt;"NS",$BS$128&lt;&gt;"NA",AD576&lt;&gt;"NS",AD576&lt;&gt;"NA",AD576&gt;$BS$128),
AND(AD576&gt;0,OR($BS$128="NS",$BS$128="NA")),
AND($BS$128&lt;&gt;"NS",$BS$128&lt;&gt;"NA",$BS$128&gt;=0,AD576="NA"),
AND($BS$128&lt;&gt;"NS",$BS$128&lt;&gt;"NA",$BS$128=0,AD576="NS")),1,0)))</f>
        <v>0</v>
      </c>
      <c r="CY576" s="563">
        <f t="shared" si="1903"/>
        <v>0</v>
      </c>
      <c r="CZ576" s="563"/>
    </row>
    <row r="577" spans="1:104" s="211" customFormat="1" ht="15" customHeight="1">
      <c r="A577" s="18"/>
      <c r="B577" s="51"/>
      <c r="C577" s="48" t="s">
        <v>5024</v>
      </c>
      <c r="D577" s="580" t="str">
        <f>IF(CNGE_2024_M3_Secc1!D76="","",CNGE_2024_M3_Secc1!D76)</f>
        <v/>
      </c>
      <c r="E577" s="580"/>
      <c r="F577" s="580"/>
      <c r="G577" s="580"/>
      <c r="H577" s="580"/>
      <c r="I577" s="103"/>
      <c r="J577" s="103"/>
      <c r="K577" s="103"/>
      <c r="L577" s="103"/>
      <c r="M577" s="103"/>
      <c r="N577" s="103"/>
      <c r="O577" s="103"/>
      <c r="P577" s="103"/>
      <c r="Q577" s="103"/>
      <c r="R577" s="103"/>
      <c r="S577" s="103"/>
      <c r="T577" s="103"/>
      <c r="U577" s="103"/>
      <c r="V577" s="103"/>
      <c r="W577" s="103"/>
      <c r="X577" s="103"/>
      <c r="Y577" s="103"/>
      <c r="Z577" s="103"/>
      <c r="AA577" s="103"/>
      <c r="AB577" s="103"/>
      <c r="AC577" s="103"/>
      <c r="AD577" s="103"/>
      <c r="AE577" s="213"/>
      <c r="AF577" s="210"/>
      <c r="AV577" s="202" t="e" cm="1">
        <f t="array" ref="AV577">IF(CNGE_2024_M3_Secc1!$AO$111=CNGE_2024_M3_Secc1!$AQ$111,O,IF(CNGE_2024_M3_Secc1!I244="",1,0))</f>
        <v>#NAME?</v>
      </c>
      <c r="AW577" s="202" t="e" cm="1">
        <f t="array" ref="AW577">IF(CNGE_2024_M3_Secc1!$AO$111=CNGE_2024_M3_Secc1!$AQ$111,O,IF(CNGE_2024_M3_Secc1!J244="",1,0))</f>
        <v>#NAME?</v>
      </c>
      <c r="AX577" s="202" t="e" cm="1">
        <f t="array" ref="AX577">IF(CNGE_2024_M3_Secc1!$AO$111=CNGE_2024_M3_Secc1!$AQ$111,O,IF(CNGE_2024_M3_Secc1!K244="",1,0))</f>
        <v>#NAME?</v>
      </c>
      <c r="AY577" s="202" t="e" cm="1">
        <f t="array" ref="AY577">IF(CNGE_2024_M3_Secc1!$AO$111=CNGE_2024_M3_Secc1!$AQ$111,O,IF(CNGE_2024_M3_Secc1!L244="",1,0))</f>
        <v>#NAME?</v>
      </c>
      <c r="AZ577" s="202" t="e" cm="1">
        <f t="array" ref="AZ577">IF(CNGE_2024_M3_Secc1!$AO$111=CNGE_2024_M3_Secc1!$AQ$111,O,IF(CNGE_2024_M3_Secc1!M244="",1,0))</f>
        <v>#NAME?</v>
      </c>
      <c r="BA577" s="202" t="e" cm="1">
        <f t="array" ref="BA577">IF(CNGE_2024_M3_Secc1!$AO$111=CNGE_2024_M3_Secc1!$AQ$111,O,IF(CNGE_2024_M3_Secc1!N244="",1,0))</f>
        <v>#NAME?</v>
      </c>
      <c r="BB577" s="202" t="e" cm="1">
        <f t="array" ref="BB577">IF(CNGE_2024_M3_Secc1!$AO$111=CNGE_2024_M3_Secc1!$AQ$111,O,IF(CNGE_2024_M3_Secc1!O244="",1,0))</f>
        <v>#NAME?</v>
      </c>
      <c r="BC577" s="202" t="e" cm="1">
        <f t="array" ref="BC577">IF(CNGE_2024_M3_Secc1!$AO$111=CNGE_2024_M3_Secc1!$AQ$111,O,IF(CNGE_2024_M3_Secc1!P244="",1,0))</f>
        <v>#NAME?</v>
      </c>
      <c r="BD577" s="202" t="e" cm="1">
        <f t="array" ref="BD577">IF(CNGE_2024_M3_Secc1!$AO$111=CNGE_2024_M3_Secc1!$AQ$111,O,IF(CNGE_2024_M3_Secc1!Q244="",1,0))</f>
        <v>#NAME?</v>
      </c>
      <c r="BE577" s="202" t="e" cm="1">
        <f t="array" ref="BE577">IF(CNGE_2024_M3_Secc1!$AO$111=CNGE_2024_M3_Secc1!$AQ$111,O,IF(CNGE_2024_M3_Secc1!R244="",1,0))</f>
        <v>#NAME?</v>
      </c>
      <c r="BF577" s="202" t="e" cm="1">
        <f t="array" ref="BF577">IF(CNGE_2024_M3_Secc1!$AO$111=CNGE_2024_M3_Secc1!$AQ$111,O,IF(CNGE_2024_M3_Secc1!S244="",1,0))</f>
        <v>#NAME?</v>
      </c>
      <c r="BG577" s="202" t="e" cm="1">
        <f t="array" ref="BG577">IF(CNGE_2024_M3_Secc1!$AO$111=CNGE_2024_M3_Secc1!$AQ$111,O,IF(CNGE_2024_M3_Secc1!T244="",1,0))</f>
        <v>#NAME?</v>
      </c>
      <c r="BH577" s="202" t="e" cm="1">
        <f t="array" ref="BH577">IF(CNGE_2024_M3_Secc1!$AO$111=CNGE_2024_M3_Secc1!$AQ$111,O,IF(CNGE_2024_M3_Secc1!U244="",1,0))</f>
        <v>#NAME?</v>
      </c>
      <c r="BI577" s="202" t="e" cm="1">
        <f t="array" ref="BI577">IF(CNGE_2024_M3_Secc1!$AO$111=CNGE_2024_M3_Secc1!$AQ$111,O,IF(CNGE_2024_M3_Secc1!V244="",1,0))</f>
        <v>#NAME?</v>
      </c>
      <c r="BJ577" s="202" t="e" cm="1">
        <f t="array" ref="BJ577">IF(CNGE_2024_M3_Secc1!$AO$111=CNGE_2024_M3_Secc1!$AQ$111,O,IF(CNGE_2024_M3_Secc1!W244="",1,0))</f>
        <v>#NAME?</v>
      </c>
      <c r="BK577" s="202" t="e" cm="1">
        <f t="array" ref="BK577">IF(CNGE_2024_M3_Secc1!$AO$111=CNGE_2024_M3_Secc1!$AQ$111,O,IF(CNGE_2024_M3_Secc1!X244="",1,0))</f>
        <v>#NAME?</v>
      </c>
      <c r="BL577" s="202" t="e" cm="1">
        <f t="array" ref="BL577">IF(CNGE_2024_M3_Secc1!$AO$111=CNGE_2024_M3_Secc1!$AQ$111,O,IF(CNGE_2024_M3_Secc1!Y244="",1,0))</f>
        <v>#NAME?</v>
      </c>
      <c r="BM577" s="202" t="e" cm="1">
        <f t="array" ref="BM577">IF(CNGE_2024_M3_Secc1!$AO$111=CNGE_2024_M3_Secc1!$AQ$111,O,IF(CNGE_2024_M3_Secc1!Z244="",1,0))</f>
        <v>#NAME?</v>
      </c>
      <c r="BN577" s="202" t="e" cm="1">
        <f t="array" ref="BN577">IF(CNGE_2024_M3_Secc1!$AO$111=CNGE_2024_M3_Secc1!$AQ$111,O,IF(CNGE_2024_M3_Secc1!AA244="",1,0))</f>
        <v>#NAME?</v>
      </c>
      <c r="BO577" s="202" t="e" cm="1">
        <f t="array" ref="BO577">IF(CNGE_2024_M3_Secc1!$AO$111=CNGE_2024_M3_Secc1!$AQ$111,O,IF(CNGE_2024_M3_Secc1!AB244="",1,0))</f>
        <v>#NAME?</v>
      </c>
      <c r="BP577" s="202" t="e" cm="1">
        <f t="array" ref="BP577">IF(CNGE_2024_M3_Secc1!$AO$111=CNGE_2024_M3_Secc1!$AQ$111,O,IF(CNGE_2024_M3_Secc1!AC244="",1,0))</f>
        <v>#NAME?</v>
      </c>
      <c r="BQ577" s="202" t="e" cm="1">
        <f t="array" ref="BQ577">IF(CNGE_2024_M3_Secc1!$AO$111=CNGE_2024_M3_Secc1!$AQ$111,O,IF(CNGE_2024_M3_Secc1!AD244="",1,0))</f>
        <v>#NAME?</v>
      </c>
      <c r="BZ577" s="202">
        <f>IF($AH$96=$AJ$96,0,
IF(OR(AND($BS$129="NS",I577&lt;&gt;"NA",OR(I577="NS",I577=0)),AND($BS$129="NA",I577&lt;&gt;"NS",OR(I577="NA",I577=0))),0,
IF(OR(AND($BS$129&lt;&gt;"NS",$BS$129&lt;&gt;"NA",I577&lt;&gt;"NS",I577&lt;&gt;"NA",I577&gt;$BS$129),
AND(I577&gt;0,OR($BS$129="NS",$BS$129="NA")),
AND($BS$129&lt;&gt;"NS",$BS$129&lt;&gt;"NA",$BS$129&gt;=0,I577="NA"),
AND($BS$129&lt;&gt;"NS",$BS$129&lt;&gt;"NA",$BS$129=0,I577="NS")),1,0)))</f>
        <v>0</v>
      </c>
      <c r="CA577" s="202">
        <f t="shared" ref="CA577" si="2387">IF($AH$96=$AJ$96,0,
IF(OR(AND($BS$129="NS",J577&lt;&gt;"NA",OR(J577="NS",J577=0)),AND($BS$129="NA",J577&lt;&gt;"NS",OR(J577="NA",J577=0))),0,
IF(OR(AND($BS$129&lt;&gt;"NS",$BS$129&lt;&gt;"NA",J577&lt;&gt;"NS",J577&lt;&gt;"NA",J577&gt;$BS$129),
AND(J577&gt;0,OR($BS$129="NS",$BS$129="NA")),
AND($BS$129&lt;&gt;"NS",$BS$129&lt;&gt;"NA",$BS$129&gt;=0,J577="NA"),
AND($BS$129&lt;&gt;"NS",$BS$129&lt;&gt;"NA",$BS$129=0,J577="NS")),1,0)))</f>
        <v>0</v>
      </c>
      <c r="CB577" s="202">
        <f t="shared" ref="CB577" si="2388">IF($AH$96=$AJ$96,0,
IF(OR(AND($BS$129="NS",K577&lt;&gt;"NA",OR(K577="NS",K577=0)),AND($BS$129="NA",K577&lt;&gt;"NS",OR(K577="NA",K577=0))),0,
IF(OR(AND($BS$129&lt;&gt;"NS",$BS$129&lt;&gt;"NA",K577&lt;&gt;"NS",K577&lt;&gt;"NA",K577&gt;$BS$129),
AND(K577&gt;0,OR($BS$129="NS",$BS$129="NA")),
AND($BS$129&lt;&gt;"NS",$BS$129&lt;&gt;"NA",$BS$129&gt;=0,K577="NA"),
AND($BS$129&lt;&gt;"NS",$BS$129&lt;&gt;"NA",$BS$129=0,K577="NS")),1,0)))</f>
        <v>0</v>
      </c>
      <c r="CC577" s="202">
        <f t="shared" ref="CC577" si="2389">IF($AH$96=$AJ$96,0,
IF(OR(AND($BS$129="NS",L577&lt;&gt;"NA",OR(L577="NS",L577=0)),AND($BS$129="NA",L577&lt;&gt;"NS",OR(L577="NA",L577=0))),0,
IF(OR(AND($BS$129&lt;&gt;"NS",$BS$129&lt;&gt;"NA",L577&lt;&gt;"NS",L577&lt;&gt;"NA",L577&gt;$BS$129),
AND(L577&gt;0,OR($BS$129="NS",$BS$129="NA")),
AND($BS$129&lt;&gt;"NS",$BS$129&lt;&gt;"NA",$BS$129&gt;=0,L577="NA"),
AND($BS$129&lt;&gt;"NS",$BS$129&lt;&gt;"NA",$BS$129=0,L577="NS")),1,0)))</f>
        <v>0</v>
      </c>
      <c r="CD577" s="202">
        <f t="shared" ref="CD577" si="2390">IF($AH$96=$AJ$96,0,
IF(OR(AND($BS$129="NS",M577&lt;&gt;"NA",OR(M577="NS",M577=0)),AND($BS$129="NA",M577&lt;&gt;"NS",OR(M577="NA",M577=0))),0,
IF(OR(AND($BS$129&lt;&gt;"NS",$BS$129&lt;&gt;"NA",M577&lt;&gt;"NS",M577&lt;&gt;"NA",M577&gt;$BS$129),
AND(M577&gt;0,OR($BS$129="NS",$BS$129="NA")),
AND($BS$129&lt;&gt;"NS",$BS$129&lt;&gt;"NA",$BS$129&gt;=0,M577="NA"),
AND($BS$129&lt;&gt;"NS",$BS$129&lt;&gt;"NA",$BS$129=0,M577="NS")),1,0)))</f>
        <v>0</v>
      </c>
      <c r="CE577" s="202">
        <f t="shared" ref="CE577" si="2391">IF($AH$96=$AJ$96,0,
IF(OR(AND($BS$129="NS",N577&lt;&gt;"NA",OR(N577="NS",N577=0)),AND($BS$129="NA",N577&lt;&gt;"NS",OR(N577="NA",N577=0))),0,
IF(OR(AND($BS$129&lt;&gt;"NS",$BS$129&lt;&gt;"NA",N577&lt;&gt;"NS",N577&lt;&gt;"NA",N577&gt;$BS$129),
AND(N577&gt;0,OR($BS$129="NS",$BS$129="NA")),
AND($BS$129&lt;&gt;"NS",$BS$129&lt;&gt;"NA",$BS$129&gt;=0,N577="NA"),
AND($BS$129&lt;&gt;"NS",$BS$129&lt;&gt;"NA",$BS$129=0,N577="NS")),1,0)))</f>
        <v>0</v>
      </c>
      <c r="CF577" s="202">
        <f t="shared" ref="CF577" si="2392">IF($AH$96=$AJ$96,0,
IF(OR(AND($BS$129="NS",O577&lt;&gt;"NA",OR(O577="NS",O577=0)),AND($BS$129="NA",O577&lt;&gt;"NS",OR(O577="NA",O577=0))),0,
IF(OR(AND($BS$129&lt;&gt;"NS",$BS$129&lt;&gt;"NA",O577&lt;&gt;"NS",O577&lt;&gt;"NA",O577&gt;$BS$129),
AND(O577&gt;0,OR($BS$129="NS",$BS$129="NA")),
AND($BS$129&lt;&gt;"NS",$BS$129&lt;&gt;"NA",$BS$129&gt;=0,O577="NA"),
AND($BS$129&lt;&gt;"NS",$BS$129&lt;&gt;"NA",$BS$129=0,O577="NS")),1,0)))</f>
        <v>0</v>
      </c>
      <c r="CG577" s="202">
        <f t="shared" ref="CG577" si="2393">IF($AH$96=$AJ$96,0,
IF(OR(AND($BS$129="NS",P577&lt;&gt;"NA",OR(P577="NS",P577=0)),AND($BS$129="NA",P577&lt;&gt;"NS",OR(P577="NA",P577=0))),0,
IF(OR(AND($BS$129&lt;&gt;"NS",$BS$129&lt;&gt;"NA",P577&lt;&gt;"NS",P577&lt;&gt;"NA",P577&gt;$BS$129),
AND(P577&gt;0,OR($BS$129="NS",$BS$129="NA")),
AND($BS$129&lt;&gt;"NS",$BS$129&lt;&gt;"NA",$BS$129&gt;=0,P577="NA"),
AND($BS$129&lt;&gt;"NS",$BS$129&lt;&gt;"NA",$BS$129=0,P577="NS")),1,0)))</f>
        <v>0</v>
      </c>
      <c r="CH577" s="202">
        <f t="shared" ref="CH577" si="2394">IF($AH$96=$AJ$96,0,
IF(OR(AND($BS$129="NS",Q577&lt;&gt;"NA",OR(Q577="NS",Q577=0)),AND($BS$129="NA",Q577&lt;&gt;"NS",OR(Q577="NA",Q577=0))),0,
IF(OR(AND($BS$129&lt;&gt;"NS",$BS$129&lt;&gt;"NA",Q577&lt;&gt;"NS",Q577&lt;&gt;"NA",Q577&gt;$BS$129),
AND(Q577&gt;0,OR($BS$129="NS",$BS$129="NA")),
AND($BS$129&lt;&gt;"NS",$BS$129&lt;&gt;"NA",$BS$129&gt;=0,Q577="NA"),
AND($BS$129&lt;&gt;"NS",$BS$129&lt;&gt;"NA",$BS$129=0,Q577="NS")),1,0)))</f>
        <v>0</v>
      </c>
      <c r="CI577" s="202">
        <f t="shared" ref="CI577" si="2395">IF($AH$96=$AJ$96,0,
IF(OR(AND($BS$129="NS",R577&lt;&gt;"NA",OR(R577="NS",R577=0)),AND($BS$129="NA",R577&lt;&gt;"NS",OR(R577="NA",R577=0))),0,
IF(OR(AND($BS$129&lt;&gt;"NS",$BS$129&lt;&gt;"NA",R577&lt;&gt;"NS",R577&lt;&gt;"NA",R577&gt;$BS$129),
AND(R577&gt;0,OR($BS$129="NS",$BS$129="NA")),
AND($BS$129&lt;&gt;"NS",$BS$129&lt;&gt;"NA",$BS$129&gt;=0,R577="NA"),
AND($BS$129&lt;&gt;"NS",$BS$129&lt;&gt;"NA",$BS$129=0,R577="NS")),1,0)))</f>
        <v>0</v>
      </c>
      <c r="CJ577" s="202">
        <f t="shared" ref="CJ577" si="2396">IF($AH$96=$AJ$96,0,
IF(OR(AND($BS$129="NS",S577&lt;&gt;"NA",OR(S577="NS",S577=0)),AND($BS$129="NA",S577&lt;&gt;"NS",OR(S577="NA",S577=0))),0,
IF(OR(AND($BS$129&lt;&gt;"NS",$BS$129&lt;&gt;"NA",S577&lt;&gt;"NS",S577&lt;&gt;"NA",S577&gt;$BS$129),
AND(S577&gt;0,OR($BS$129="NS",$BS$129="NA")),
AND($BS$129&lt;&gt;"NS",$BS$129&lt;&gt;"NA",$BS$129&gt;=0,S577="NA"),
AND($BS$129&lt;&gt;"NS",$BS$129&lt;&gt;"NA",$BS$129=0,S577="NS")),1,0)))</f>
        <v>0</v>
      </c>
      <c r="CK577" s="202">
        <f t="shared" ref="CK577" si="2397">IF($AH$96=$AJ$96,0,
IF(OR(AND($BS$129="NS",T577&lt;&gt;"NA",OR(T577="NS",T577=0)),AND($BS$129="NA",T577&lt;&gt;"NS",OR(T577="NA",T577=0))),0,
IF(OR(AND($BS$129&lt;&gt;"NS",$BS$129&lt;&gt;"NA",T577&lt;&gt;"NS",T577&lt;&gt;"NA",T577&gt;$BS$129),
AND(T577&gt;0,OR($BS$129="NS",$BS$129="NA")),
AND($BS$129&lt;&gt;"NS",$BS$129&lt;&gt;"NA",$BS$129&gt;=0,T577="NA"),
AND($BS$129&lt;&gt;"NS",$BS$129&lt;&gt;"NA",$BS$129=0,T577="NS")),1,0)))</f>
        <v>0</v>
      </c>
      <c r="CL577" s="202">
        <f t="shared" ref="CL577" si="2398">IF($AH$96=$AJ$96,0,
IF(OR(AND($BS$129="NS",U577&lt;&gt;"NA",OR(U577="NS",U577=0)),AND($BS$129="NA",U577&lt;&gt;"NS",OR(U577="NA",U577=0))),0,
IF(OR(AND($BS$129&lt;&gt;"NS",$BS$129&lt;&gt;"NA",U577&lt;&gt;"NS",U577&lt;&gt;"NA",U577&gt;$BS$129),
AND(U577&gt;0,OR($BS$129="NS",$BS$129="NA")),
AND($BS$129&lt;&gt;"NS",$BS$129&lt;&gt;"NA",$BS$129&gt;=0,U577="NA"),
AND($BS$129&lt;&gt;"NS",$BS$129&lt;&gt;"NA",$BS$129=0,U577="NS")),1,0)))</f>
        <v>0</v>
      </c>
      <c r="CM577" s="202">
        <f t="shared" ref="CM577" si="2399">IF($AH$96=$AJ$96,0,
IF(OR(AND($BS$129="NS",V577&lt;&gt;"NA",OR(V577="NS",V577=0)),AND($BS$129="NA",V577&lt;&gt;"NS",OR(V577="NA",V577=0))),0,
IF(OR(AND($BS$129&lt;&gt;"NS",$BS$129&lt;&gt;"NA",V577&lt;&gt;"NS",V577&lt;&gt;"NA",V577&gt;$BS$129),
AND(V577&gt;0,OR($BS$129="NS",$BS$129="NA")),
AND($BS$129&lt;&gt;"NS",$BS$129&lt;&gt;"NA",$BS$129&gt;=0,V577="NA"),
AND($BS$129&lt;&gt;"NS",$BS$129&lt;&gt;"NA",$BS$129=0,V577="NS")),1,0)))</f>
        <v>0</v>
      </c>
      <c r="CN577" s="202">
        <f t="shared" ref="CN577" si="2400">IF($AH$96=$AJ$96,0,
IF(OR(AND($BS$129="NS",W577&lt;&gt;"NA",OR(W577="NS",W577=0)),AND($BS$129="NA",W577&lt;&gt;"NS",OR(W577="NA",W577=0))),0,
IF(OR(AND($BS$129&lt;&gt;"NS",$BS$129&lt;&gt;"NA",W577&lt;&gt;"NS",W577&lt;&gt;"NA",W577&gt;$BS$129),
AND(W577&gt;0,OR($BS$129="NS",$BS$129="NA")),
AND($BS$129&lt;&gt;"NS",$BS$129&lt;&gt;"NA",$BS$129&gt;=0,W577="NA"),
AND($BS$129&lt;&gt;"NS",$BS$129&lt;&gt;"NA",$BS$129=0,W577="NS")),1,0)))</f>
        <v>0</v>
      </c>
      <c r="CO577" s="202">
        <f t="shared" ref="CO577" si="2401">IF($AH$96=$AJ$96,0,
IF(OR(AND($BS$129="NS",X577&lt;&gt;"NA",OR(X577="NS",X577=0)),AND($BS$129="NA",X577&lt;&gt;"NS",OR(X577="NA",X577=0))),0,
IF(OR(AND($BS$129&lt;&gt;"NS",$BS$129&lt;&gt;"NA",X577&lt;&gt;"NS",X577&lt;&gt;"NA",X577&gt;$BS$129),
AND(X577&gt;0,OR($BS$129="NS",$BS$129="NA")),
AND($BS$129&lt;&gt;"NS",$BS$129&lt;&gt;"NA",$BS$129&gt;=0,X577="NA"),
AND($BS$129&lt;&gt;"NS",$BS$129&lt;&gt;"NA",$BS$129=0,X577="NS")),1,0)))</f>
        <v>0</v>
      </c>
      <c r="CP577" s="202">
        <f t="shared" ref="CP577" si="2402">IF($AH$96=$AJ$96,0,
IF(OR(AND($BS$129="NS",Y577&lt;&gt;"NA",OR(Y577="NS",Y577=0)),AND($BS$129="NA",Y577&lt;&gt;"NS",OR(Y577="NA",Y577=0))),0,
IF(OR(AND($BS$129&lt;&gt;"NS",$BS$129&lt;&gt;"NA",Y577&lt;&gt;"NS",Y577&lt;&gt;"NA",Y577&gt;$BS$129),
AND(Y577&gt;0,OR($BS$129="NS",$BS$129="NA")),
AND($BS$129&lt;&gt;"NS",$BS$129&lt;&gt;"NA",$BS$129&gt;=0,Y577="NA"),
AND($BS$129&lt;&gt;"NS",$BS$129&lt;&gt;"NA",$BS$129=0,Y577="NS")),1,0)))</f>
        <v>0</v>
      </c>
      <c r="CQ577" s="202">
        <f t="shared" ref="CQ577" si="2403">IF($AH$96=$AJ$96,0,
IF(OR(AND($BS$129="NS",Z577&lt;&gt;"NA",OR(Z577="NS",Z577=0)),AND($BS$129="NA",Z577&lt;&gt;"NS",OR(Z577="NA",Z577=0))),0,
IF(OR(AND($BS$129&lt;&gt;"NS",$BS$129&lt;&gt;"NA",Z577&lt;&gt;"NS",Z577&lt;&gt;"NA",Z577&gt;$BS$129),
AND(Z577&gt;0,OR($BS$129="NS",$BS$129="NA")),
AND($BS$129&lt;&gt;"NS",$BS$129&lt;&gt;"NA",$BS$129&gt;=0,Z577="NA"),
AND($BS$129&lt;&gt;"NS",$BS$129&lt;&gt;"NA",$BS$129=0,Z577="NS")),1,0)))</f>
        <v>0</v>
      </c>
      <c r="CR577" s="202">
        <f t="shared" ref="CR577" si="2404">IF($AH$96=$AJ$96,0,
IF(OR(AND($BS$129="NS",AA577&lt;&gt;"NA",OR(AA577="NS",AA577=0)),AND($BS$129="NA",AA577&lt;&gt;"NS",OR(AA577="NA",AA577=0))),0,
IF(OR(AND($BS$129&lt;&gt;"NS",$BS$129&lt;&gt;"NA",AA577&lt;&gt;"NS",AA577&lt;&gt;"NA",AA577&gt;$BS$129),
AND(AA577&gt;0,OR($BS$129="NS",$BS$129="NA")),
AND($BS$129&lt;&gt;"NS",$BS$129&lt;&gt;"NA",$BS$129&gt;=0,AA577="NA"),
AND($BS$129&lt;&gt;"NS",$BS$129&lt;&gt;"NA",$BS$129=0,AA577="NS")),1,0)))</f>
        <v>0</v>
      </c>
      <c r="CS577" s="202">
        <f t="shared" ref="CS577" si="2405">IF($AH$96=$AJ$96,0,
IF(OR(AND($BS$129="NS",AB577&lt;&gt;"NA",OR(AB577="NS",AB577=0)),AND($BS$129="NA",AB577&lt;&gt;"NS",OR(AB577="NA",AB577=0))),0,
IF(OR(AND($BS$129&lt;&gt;"NS",$BS$129&lt;&gt;"NA",AB577&lt;&gt;"NS",AB577&lt;&gt;"NA",AB577&gt;$BS$129),
AND(AB577&gt;0,OR($BS$129="NS",$BS$129="NA")),
AND($BS$129&lt;&gt;"NS",$BS$129&lt;&gt;"NA",$BS$129&gt;=0,AB577="NA"),
AND($BS$129&lt;&gt;"NS",$BS$129&lt;&gt;"NA",$BS$129=0,AB577="NS")),1,0)))</f>
        <v>0</v>
      </c>
      <c r="CT577" s="202">
        <f t="shared" ref="CT577" si="2406">IF($AH$96=$AJ$96,0,
IF(OR(AND($BS$129="NS",AC577&lt;&gt;"NA",OR(AC577="NS",AC577=0)),AND($BS$129="NA",AC577&lt;&gt;"NS",OR(AC577="NA",AC577=0))),0,
IF(OR(AND($BS$129&lt;&gt;"NS",$BS$129&lt;&gt;"NA",AC577&lt;&gt;"NS",AC577&lt;&gt;"NA",AC577&gt;$BS$129),
AND(AC577&gt;0,OR($BS$129="NS",$BS$129="NA")),
AND($BS$129&lt;&gt;"NS",$BS$129&lt;&gt;"NA",$BS$129&gt;=0,AC577="NA"),
AND($BS$129&lt;&gt;"NS",$BS$129&lt;&gt;"NA",$BS$129=0,AC577="NS")),1,0)))</f>
        <v>0</v>
      </c>
      <c r="CU577" s="202">
        <f t="shared" ref="CU577" si="2407">IF($AH$96=$AJ$96,0,
IF(OR(AND($BS$129="NS",AD577&lt;&gt;"NA",OR(AD577="NS",AD577=0)),AND($BS$129="NA",AD577&lt;&gt;"NS",OR(AD577="NA",AD577=0))),0,
IF(OR(AND($BS$129&lt;&gt;"NS",$BS$129&lt;&gt;"NA",AD577&lt;&gt;"NS",AD577&lt;&gt;"NA",AD577&gt;$BS$129),
AND(AD577&gt;0,OR($BS$129="NS",$BS$129="NA")),
AND($BS$129&lt;&gt;"NS",$BS$129&lt;&gt;"NA",$BS$129&gt;=0,AD577="NA"),
AND($BS$129&lt;&gt;"NS",$BS$129&lt;&gt;"NA",$BS$129=0,AD577="NS")),1,0)))</f>
        <v>0</v>
      </c>
      <c r="CY577" s="563">
        <f t="shared" si="1903"/>
        <v>0</v>
      </c>
      <c r="CZ577" s="563"/>
    </row>
    <row r="578" spans="1:104" s="211" customFormat="1" ht="15" customHeight="1">
      <c r="A578" s="18"/>
      <c r="B578" s="51"/>
      <c r="C578" s="48" t="s">
        <v>5025</v>
      </c>
      <c r="D578" s="580" t="str">
        <f>IF(CNGE_2024_M3_Secc1!D77="","",CNGE_2024_M3_Secc1!D77)</f>
        <v/>
      </c>
      <c r="E578" s="580"/>
      <c r="F578" s="580"/>
      <c r="G578" s="580"/>
      <c r="H578" s="580"/>
      <c r="I578" s="103"/>
      <c r="J578" s="103"/>
      <c r="K578" s="103"/>
      <c r="L578" s="103"/>
      <c r="M578" s="103"/>
      <c r="N578" s="103"/>
      <c r="O578" s="103"/>
      <c r="P578" s="103"/>
      <c r="Q578" s="103"/>
      <c r="R578" s="103"/>
      <c r="S578" s="103"/>
      <c r="T578" s="103"/>
      <c r="U578" s="103"/>
      <c r="V578" s="103"/>
      <c r="W578" s="103"/>
      <c r="X578" s="103"/>
      <c r="Y578" s="103"/>
      <c r="Z578" s="103"/>
      <c r="AA578" s="103"/>
      <c r="AB578" s="103"/>
      <c r="AC578" s="103"/>
      <c r="AD578" s="103"/>
      <c r="AE578" s="213"/>
      <c r="AF578" s="210"/>
      <c r="AV578" s="202" t="e" cm="1">
        <f t="array" ref="AV578">IF(CNGE_2024_M3_Secc1!$AO$111=CNGE_2024_M3_Secc1!$AQ$111,O,IF(CNGE_2024_M3_Secc1!I245="",1,0))</f>
        <v>#NAME?</v>
      </c>
      <c r="AW578" s="202" t="e" cm="1">
        <f t="array" ref="AW578">IF(CNGE_2024_M3_Secc1!$AO$111=CNGE_2024_M3_Secc1!$AQ$111,O,IF(CNGE_2024_M3_Secc1!J245="",1,0))</f>
        <v>#NAME?</v>
      </c>
      <c r="AX578" s="202" t="e" cm="1">
        <f t="array" ref="AX578">IF(CNGE_2024_M3_Secc1!$AO$111=CNGE_2024_M3_Secc1!$AQ$111,O,IF(CNGE_2024_M3_Secc1!K245="",1,0))</f>
        <v>#NAME?</v>
      </c>
      <c r="AY578" s="202" t="e" cm="1">
        <f t="array" ref="AY578">IF(CNGE_2024_M3_Secc1!$AO$111=CNGE_2024_M3_Secc1!$AQ$111,O,IF(CNGE_2024_M3_Secc1!L245="",1,0))</f>
        <v>#NAME?</v>
      </c>
      <c r="AZ578" s="202" t="e" cm="1">
        <f t="array" ref="AZ578">IF(CNGE_2024_M3_Secc1!$AO$111=CNGE_2024_M3_Secc1!$AQ$111,O,IF(CNGE_2024_M3_Secc1!M245="",1,0))</f>
        <v>#NAME?</v>
      </c>
      <c r="BA578" s="202" t="e" cm="1">
        <f t="array" ref="BA578">IF(CNGE_2024_M3_Secc1!$AO$111=CNGE_2024_M3_Secc1!$AQ$111,O,IF(CNGE_2024_M3_Secc1!N245="",1,0))</f>
        <v>#NAME?</v>
      </c>
      <c r="BB578" s="202" t="e" cm="1">
        <f t="array" ref="BB578">IF(CNGE_2024_M3_Secc1!$AO$111=CNGE_2024_M3_Secc1!$AQ$111,O,IF(CNGE_2024_M3_Secc1!O245="",1,0))</f>
        <v>#NAME?</v>
      </c>
      <c r="BC578" s="202" t="e" cm="1">
        <f t="array" ref="BC578">IF(CNGE_2024_M3_Secc1!$AO$111=CNGE_2024_M3_Secc1!$AQ$111,O,IF(CNGE_2024_M3_Secc1!P245="",1,0))</f>
        <v>#NAME?</v>
      </c>
      <c r="BD578" s="202" t="e" cm="1">
        <f t="array" ref="BD578">IF(CNGE_2024_M3_Secc1!$AO$111=CNGE_2024_M3_Secc1!$AQ$111,O,IF(CNGE_2024_M3_Secc1!Q245="",1,0))</f>
        <v>#NAME?</v>
      </c>
      <c r="BE578" s="202" t="e" cm="1">
        <f t="array" ref="BE578">IF(CNGE_2024_M3_Secc1!$AO$111=CNGE_2024_M3_Secc1!$AQ$111,O,IF(CNGE_2024_M3_Secc1!R245="",1,0))</f>
        <v>#NAME?</v>
      </c>
      <c r="BF578" s="202" t="e" cm="1">
        <f t="array" ref="BF578">IF(CNGE_2024_M3_Secc1!$AO$111=CNGE_2024_M3_Secc1!$AQ$111,O,IF(CNGE_2024_M3_Secc1!S245="",1,0))</f>
        <v>#NAME?</v>
      </c>
      <c r="BG578" s="202" t="e" cm="1">
        <f t="array" ref="BG578">IF(CNGE_2024_M3_Secc1!$AO$111=CNGE_2024_M3_Secc1!$AQ$111,O,IF(CNGE_2024_M3_Secc1!T245="",1,0))</f>
        <v>#NAME?</v>
      </c>
      <c r="BH578" s="202" t="e" cm="1">
        <f t="array" ref="BH578">IF(CNGE_2024_M3_Secc1!$AO$111=CNGE_2024_M3_Secc1!$AQ$111,O,IF(CNGE_2024_M3_Secc1!U245="",1,0))</f>
        <v>#NAME?</v>
      </c>
      <c r="BI578" s="202" t="e" cm="1">
        <f t="array" ref="BI578">IF(CNGE_2024_M3_Secc1!$AO$111=CNGE_2024_M3_Secc1!$AQ$111,O,IF(CNGE_2024_M3_Secc1!V245="",1,0))</f>
        <v>#NAME?</v>
      </c>
      <c r="BJ578" s="202" t="e" cm="1">
        <f t="array" ref="BJ578">IF(CNGE_2024_M3_Secc1!$AO$111=CNGE_2024_M3_Secc1!$AQ$111,O,IF(CNGE_2024_M3_Secc1!W245="",1,0))</f>
        <v>#NAME?</v>
      </c>
      <c r="BK578" s="202" t="e" cm="1">
        <f t="array" ref="BK578">IF(CNGE_2024_M3_Secc1!$AO$111=CNGE_2024_M3_Secc1!$AQ$111,O,IF(CNGE_2024_M3_Secc1!X245="",1,0))</f>
        <v>#NAME?</v>
      </c>
      <c r="BL578" s="202" t="e" cm="1">
        <f t="array" ref="BL578">IF(CNGE_2024_M3_Secc1!$AO$111=CNGE_2024_M3_Secc1!$AQ$111,O,IF(CNGE_2024_M3_Secc1!Y245="",1,0))</f>
        <v>#NAME?</v>
      </c>
      <c r="BM578" s="202" t="e" cm="1">
        <f t="array" ref="BM578">IF(CNGE_2024_M3_Secc1!$AO$111=CNGE_2024_M3_Secc1!$AQ$111,O,IF(CNGE_2024_M3_Secc1!Z245="",1,0))</f>
        <v>#NAME?</v>
      </c>
      <c r="BN578" s="202" t="e" cm="1">
        <f t="array" ref="BN578">IF(CNGE_2024_M3_Secc1!$AO$111=CNGE_2024_M3_Secc1!$AQ$111,O,IF(CNGE_2024_M3_Secc1!AA245="",1,0))</f>
        <v>#NAME?</v>
      </c>
      <c r="BO578" s="202" t="e" cm="1">
        <f t="array" ref="BO578">IF(CNGE_2024_M3_Secc1!$AO$111=CNGE_2024_M3_Secc1!$AQ$111,O,IF(CNGE_2024_M3_Secc1!AB245="",1,0))</f>
        <v>#NAME?</v>
      </c>
      <c r="BP578" s="202" t="e" cm="1">
        <f t="array" ref="BP578">IF(CNGE_2024_M3_Secc1!$AO$111=CNGE_2024_M3_Secc1!$AQ$111,O,IF(CNGE_2024_M3_Secc1!AC245="",1,0))</f>
        <v>#NAME?</v>
      </c>
      <c r="BQ578" s="202" t="e" cm="1">
        <f t="array" ref="BQ578">IF(CNGE_2024_M3_Secc1!$AO$111=CNGE_2024_M3_Secc1!$AQ$111,O,IF(CNGE_2024_M3_Secc1!AD245="",1,0))</f>
        <v>#NAME?</v>
      </c>
      <c r="BZ578" s="202">
        <f>IF($AH$96=$AJ$96,0,
IF(OR(AND($BS$130="NS",I578&lt;&gt;"NA",OR(I578="NS",I578=0)),AND($BS$130="NA",I578&lt;&gt;"NS",OR(I578="NA",I578=0))),0,
IF(OR(AND($BS$130&lt;&gt;"NS",$BS$130&lt;&gt;"NA",I578&lt;&gt;"NS",I578&lt;&gt;"NA",I578&gt;$BS$130),
AND(I578&gt;0,OR($BS$130="NS",$BS$130="NA")),
AND($BS$130&lt;&gt;"NS",$BS$130&lt;&gt;"NA",$BS$130&gt;=0,I578="NA"),
AND($BS$130&lt;&gt;"NS",$BS$130&lt;&gt;"NA",$BS$130=0,I578="NS")),1,0)))</f>
        <v>0</v>
      </c>
      <c r="CA578" s="202">
        <f t="shared" ref="CA578" si="2408">IF($AH$96=$AJ$96,0,
IF(OR(AND($BS$130="NS",J578&lt;&gt;"NA",OR(J578="NS",J578=0)),AND($BS$130="NA",J578&lt;&gt;"NS",OR(J578="NA",J578=0))),0,
IF(OR(AND($BS$130&lt;&gt;"NS",$BS$130&lt;&gt;"NA",J578&lt;&gt;"NS",J578&lt;&gt;"NA",J578&gt;$BS$130),
AND(J578&gt;0,OR($BS$130="NS",$BS$130="NA")),
AND($BS$130&lt;&gt;"NS",$BS$130&lt;&gt;"NA",$BS$130&gt;=0,J578="NA"),
AND($BS$130&lt;&gt;"NS",$BS$130&lt;&gt;"NA",$BS$130=0,J578="NS")),1,0)))</f>
        <v>0</v>
      </c>
      <c r="CB578" s="202">
        <f t="shared" ref="CB578" si="2409">IF($AH$96=$AJ$96,0,
IF(OR(AND($BS$130="NS",K578&lt;&gt;"NA",OR(K578="NS",K578=0)),AND($BS$130="NA",K578&lt;&gt;"NS",OR(K578="NA",K578=0))),0,
IF(OR(AND($BS$130&lt;&gt;"NS",$BS$130&lt;&gt;"NA",K578&lt;&gt;"NS",K578&lt;&gt;"NA",K578&gt;$BS$130),
AND(K578&gt;0,OR($BS$130="NS",$BS$130="NA")),
AND($BS$130&lt;&gt;"NS",$BS$130&lt;&gt;"NA",$BS$130&gt;=0,K578="NA"),
AND($BS$130&lt;&gt;"NS",$BS$130&lt;&gt;"NA",$BS$130=0,K578="NS")),1,0)))</f>
        <v>0</v>
      </c>
      <c r="CC578" s="202">
        <f t="shared" ref="CC578" si="2410">IF($AH$96=$AJ$96,0,
IF(OR(AND($BS$130="NS",L578&lt;&gt;"NA",OR(L578="NS",L578=0)),AND($BS$130="NA",L578&lt;&gt;"NS",OR(L578="NA",L578=0))),0,
IF(OR(AND($BS$130&lt;&gt;"NS",$BS$130&lt;&gt;"NA",L578&lt;&gt;"NS",L578&lt;&gt;"NA",L578&gt;$BS$130),
AND(L578&gt;0,OR($BS$130="NS",$BS$130="NA")),
AND($BS$130&lt;&gt;"NS",$BS$130&lt;&gt;"NA",$BS$130&gt;=0,L578="NA"),
AND($BS$130&lt;&gt;"NS",$BS$130&lt;&gt;"NA",$BS$130=0,L578="NS")),1,0)))</f>
        <v>0</v>
      </c>
      <c r="CD578" s="202">
        <f t="shared" ref="CD578" si="2411">IF($AH$96=$AJ$96,0,
IF(OR(AND($BS$130="NS",M578&lt;&gt;"NA",OR(M578="NS",M578=0)),AND($BS$130="NA",M578&lt;&gt;"NS",OR(M578="NA",M578=0))),0,
IF(OR(AND($BS$130&lt;&gt;"NS",$BS$130&lt;&gt;"NA",M578&lt;&gt;"NS",M578&lt;&gt;"NA",M578&gt;$BS$130),
AND(M578&gt;0,OR($BS$130="NS",$BS$130="NA")),
AND($BS$130&lt;&gt;"NS",$BS$130&lt;&gt;"NA",$BS$130&gt;=0,M578="NA"),
AND($BS$130&lt;&gt;"NS",$BS$130&lt;&gt;"NA",$BS$130=0,M578="NS")),1,0)))</f>
        <v>0</v>
      </c>
      <c r="CE578" s="202">
        <f t="shared" ref="CE578" si="2412">IF($AH$96=$AJ$96,0,
IF(OR(AND($BS$130="NS",N578&lt;&gt;"NA",OR(N578="NS",N578=0)),AND($BS$130="NA",N578&lt;&gt;"NS",OR(N578="NA",N578=0))),0,
IF(OR(AND($BS$130&lt;&gt;"NS",$BS$130&lt;&gt;"NA",N578&lt;&gt;"NS",N578&lt;&gt;"NA",N578&gt;$BS$130),
AND(N578&gt;0,OR($BS$130="NS",$BS$130="NA")),
AND($BS$130&lt;&gt;"NS",$BS$130&lt;&gt;"NA",$BS$130&gt;=0,N578="NA"),
AND($BS$130&lt;&gt;"NS",$BS$130&lt;&gt;"NA",$BS$130=0,N578="NS")),1,0)))</f>
        <v>0</v>
      </c>
      <c r="CF578" s="202">
        <f t="shared" ref="CF578" si="2413">IF($AH$96=$AJ$96,0,
IF(OR(AND($BS$130="NS",O578&lt;&gt;"NA",OR(O578="NS",O578=0)),AND($BS$130="NA",O578&lt;&gt;"NS",OR(O578="NA",O578=0))),0,
IF(OR(AND($BS$130&lt;&gt;"NS",$BS$130&lt;&gt;"NA",O578&lt;&gt;"NS",O578&lt;&gt;"NA",O578&gt;$BS$130),
AND(O578&gt;0,OR($BS$130="NS",$BS$130="NA")),
AND($BS$130&lt;&gt;"NS",$BS$130&lt;&gt;"NA",$BS$130&gt;=0,O578="NA"),
AND($BS$130&lt;&gt;"NS",$BS$130&lt;&gt;"NA",$BS$130=0,O578="NS")),1,0)))</f>
        <v>0</v>
      </c>
      <c r="CG578" s="202">
        <f t="shared" ref="CG578" si="2414">IF($AH$96=$AJ$96,0,
IF(OR(AND($BS$130="NS",P578&lt;&gt;"NA",OR(P578="NS",P578=0)),AND($BS$130="NA",P578&lt;&gt;"NS",OR(P578="NA",P578=0))),0,
IF(OR(AND($BS$130&lt;&gt;"NS",$BS$130&lt;&gt;"NA",P578&lt;&gt;"NS",P578&lt;&gt;"NA",P578&gt;$BS$130),
AND(P578&gt;0,OR($BS$130="NS",$BS$130="NA")),
AND($BS$130&lt;&gt;"NS",$BS$130&lt;&gt;"NA",$BS$130&gt;=0,P578="NA"),
AND($BS$130&lt;&gt;"NS",$BS$130&lt;&gt;"NA",$BS$130=0,P578="NS")),1,0)))</f>
        <v>0</v>
      </c>
      <c r="CH578" s="202">
        <f t="shared" ref="CH578" si="2415">IF($AH$96=$AJ$96,0,
IF(OR(AND($BS$130="NS",Q578&lt;&gt;"NA",OR(Q578="NS",Q578=0)),AND($BS$130="NA",Q578&lt;&gt;"NS",OR(Q578="NA",Q578=0))),0,
IF(OR(AND($BS$130&lt;&gt;"NS",$BS$130&lt;&gt;"NA",Q578&lt;&gt;"NS",Q578&lt;&gt;"NA",Q578&gt;$BS$130),
AND(Q578&gt;0,OR($BS$130="NS",$BS$130="NA")),
AND($BS$130&lt;&gt;"NS",$BS$130&lt;&gt;"NA",$BS$130&gt;=0,Q578="NA"),
AND($BS$130&lt;&gt;"NS",$BS$130&lt;&gt;"NA",$BS$130=0,Q578="NS")),1,0)))</f>
        <v>0</v>
      </c>
      <c r="CI578" s="202">
        <f t="shared" ref="CI578" si="2416">IF($AH$96=$AJ$96,0,
IF(OR(AND($BS$130="NS",R578&lt;&gt;"NA",OR(R578="NS",R578=0)),AND($BS$130="NA",R578&lt;&gt;"NS",OR(R578="NA",R578=0))),0,
IF(OR(AND($BS$130&lt;&gt;"NS",$BS$130&lt;&gt;"NA",R578&lt;&gt;"NS",R578&lt;&gt;"NA",R578&gt;$BS$130),
AND(R578&gt;0,OR($BS$130="NS",$BS$130="NA")),
AND($BS$130&lt;&gt;"NS",$BS$130&lt;&gt;"NA",$BS$130&gt;=0,R578="NA"),
AND($BS$130&lt;&gt;"NS",$BS$130&lt;&gt;"NA",$BS$130=0,R578="NS")),1,0)))</f>
        <v>0</v>
      </c>
      <c r="CJ578" s="202">
        <f t="shared" ref="CJ578" si="2417">IF($AH$96=$AJ$96,0,
IF(OR(AND($BS$130="NS",S578&lt;&gt;"NA",OR(S578="NS",S578=0)),AND($BS$130="NA",S578&lt;&gt;"NS",OR(S578="NA",S578=0))),0,
IF(OR(AND($BS$130&lt;&gt;"NS",$BS$130&lt;&gt;"NA",S578&lt;&gt;"NS",S578&lt;&gt;"NA",S578&gt;$BS$130),
AND(S578&gt;0,OR($BS$130="NS",$BS$130="NA")),
AND($BS$130&lt;&gt;"NS",$BS$130&lt;&gt;"NA",$BS$130&gt;=0,S578="NA"),
AND($BS$130&lt;&gt;"NS",$BS$130&lt;&gt;"NA",$BS$130=0,S578="NS")),1,0)))</f>
        <v>0</v>
      </c>
      <c r="CK578" s="202">
        <f t="shared" ref="CK578" si="2418">IF($AH$96=$AJ$96,0,
IF(OR(AND($BS$130="NS",T578&lt;&gt;"NA",OR(T578="NS",T578=0)),AND($BS$130="NA",T578&lt;&gt;"NS",OR(T578="NA",T578=0))),0,
IF(OR(AND($BS$130&lt;&gt;"NS",$BS$130&lt;&gt;"NA",T578&lt;&gt;"NS",T578&lt;&gt;"NA",T578&gt;$BS$130),
AND(T578&gt;0,OR($BS$130="NS",$BS$130="NA")),
AND($BS$130&lt;&gt;"NS",$BS$130&lt;&gt;"NA",$BS$130&gt;=0,T578="NA"),
AND($BS$130&lt;&gt;"NS",$BS$130&lt;&gt;"NA",$BS$130=0,T578="NS")),1,0)))</f>
        <v>0</v>
      </c>
      <c r="CL578" s="202">
        <f t="shared" ref="CL578" si="2419">IF($AH$96=$AJ$96,0,
IF(OR(AND($BS$130="NS",U578&lt;&gt;"NA",OR(U578="NS",U578=0)),AND($BS$130="NA",U578&lt;&gt;"NS",OR(U578="NA",U578=0))),0,
IF(OR(AND($BS$130&lt;&gt;"NS",$BS$130&lt;&gt;"NA",U578&lt;&gt;"NS",U578&lt;&gt;"NA",U578&gt;$BS$130),
AND(U578&gt;0,OR($BS$130="NS",$BS$130="NA")),
AND($BS$130&lt;&gt;"NS",$BS$130&lt;&gt;"NA",$BS$130&gt;=0,U578="NA"),
AND($BS$130&lt;&gt;"NS",$BS$130&lt;&gt;"NA",$BS$130=0,U578="NS")),1,0)))</f>
        <v>0</v>
      </c>
      <c r="CM578" s="202">
        <f t="shared" ref="CM578" si="2420">IF($AH$96=$AJ$96,0,
IF(OR(AND($BS$130="NS",V578&lt;&gt;"NA",OR(V578="NS",V578=0)),AND($BS$130="NA",V578&lt;&gt;"NS",OR(V578="NA",V578=0))),0,
IF(OR(AND($BS$130&lt;&gt;"NS",$BS$130&lt;&gt;"NA",V578&lt;&gt;"NS",V578&lt;&gt;"NA",V578&gt;$BS$130),
AND(V578&gt;0,OR($BS$130="NS",$BS$130="NA")),
AND($BS$130&lt;&gt;"NS",$BS$130&lt;&gt;"NA",$BS$130&gt;=0,V578="NA"),
AND($BS$130&lt;&gt;"NS",$BS$130&lt;&gt;"NA",$BS$130=0,V578="NS")),1,0)))</f>
        <v>0</v>
      </c>
      <c r="CN578" s="202">
        <f t="shared" ref="CN578" si="2421">IF($AH$96=$AJ$96,0,
IF(OR(AND($BS$130="NS",W578&lt;&gt;"NA",OR(W578="NS",W578=0)),AND($BS$130="NA",W578&lt;&gt;"NS",OR(W578="NA",W578=0))),0,
IF(OR(AND($BS$130&lt;&gt;"NS",$BS$130&lt;&gt;"NA",W578&lt;&gt;"NS",W578&lt;&gt;"NA",W578&gt;$BS$130),
AND(W578&gt;0,OR($BS$130="NS",$BS$130="NA")),
AND($BS$130&lt;&gt;"NS",$BS$130&lt;&gt;"NA",$BS$130&gt;=0,W578="NA"),
AND($BS$130&lt;&gt;"NS",$BS$130&lt;&gt;"NA",$BS$130=0,W578="NS")),1,0)))</f>
        <v>0</v>
      </c>
      <c r="CO578" s="202">
        <f t="shared" ref="CO578" si="2422">IF($AH$96=$AJ$96,0,
IF(OR(AND($BS$130="NS",X578&lt;&gt;"NA",OR(X578="NS",X578=0)),AND($BS$130="NA",X578&lt;&gt;"NS",OR(X578="NA",X578=0))),0,
IF(OR(AND($BS$130&lt;&gt;"NS",$BS$130&lt;&gt;"NA",X578&lt;&gt;"NS",X578&lt;&gt;"NA",X578&gt;$BS$130),
AND(X578&gt;0,OR($BS$130="NS",$BS$130="NA")),
AND($BS$130&lt;&gt;"NS",$BS$130&lt;&gt;"NA",$BS$130&gt;=0,X578="NA"),
AND($BS$130&lt;&gt;"NS",$BS$130&lt;&gt;"NA",$BS$130=0,X578="NS")),1,0)))</f>
        <v>0</v>
      </c>
      <c r="CP578" s="202">
        <f t="shared" ref="CP578" si="2423">IF($AH$96=$AJ$96,0,
IF(OR(AND($BS$130="NS",Y578&lt;&gt;"NA",OR(Y578="NS",Y578=0)),AND($BS$130="NA",Y578&lt;&gt;"NS",OR(Y578="NA",Y578=0))),0,
IF(OR(AND($BS$130&lt;&gt;"NS",$BS$130&lt;&gt;"NA",Y578&lt;&gt;"NS",Y578&lt;&gt;"NA",Y578&gt;$BS$130),
AND(Y578&gt;0,OR($BS$130="NS",$BS$130="NA")),
AND($BS$130&lt;&gt;"NS",$BS$130&lt;&gt;"NA",$BS$130&gt;=0,Y578="NA"),
AND($BS$130&lt;&gt;"NS",$BS$130&lt;&gt;"NA",$BS$130=0,Y578="NS")),1,0)))</f>
        <v>0</v>
      </c>
      <c r="CQ578" s="202">
        <f t="shared" ref="CQ578" si="2424">IF($AH$96=$AJ$96,0,
IF(OR(AND($BS$130="NS",Z578&lt;&gt;"NA",OR(Z578="NS",Z578=0)),AND($BS$130="NA",Z578&lt;&gt;"NS",OR(Z578="NA",Z578=0))),0,
IF(OR(AND($BS$130&lt;&gt;"NS",$BS$130&lt;&gt;"NA",Z578&lt;&gt;"NS",Z578&lt;&gt;"NA",Z578&gt;$BS$130),
AND(Z578&gt;0,OR($BS$130="NS",$BS$130="NA")),
AND($BS$130&lt;&gt;"NS",$BS$130&lt;&gt;"NA",$BS$130&gt;=0,Z578="NA"),
AND($BS$130&lt;&gt;"NS",$BS$130&lt;&gt;"NA",$BS$130=0,Z578="NS")),1,0)))</f>
        <v>0</v>
      </c>
      <c r="CR578" s="202">
        <f t="shared" ref="CR578" si="2425">IF($AH$96=$AJ$96,0,
IF(OR(AND($BS$130="NS",AA578&lt;&gt;"NA",OR(AA578="NS",AA578=0)),AND($BS$130="NA",AA578&lt;&gt;"NS",OR(AA578="NA",AA578=0))),0,
IF(OR(AND($BS$130&lt;&gt;"NS",$BS$130&lt;&gt;"NA",AA578&lt;&gt;"NS",AA578&lt;&gt;"NA",AA578&gt;$BS$130),
AND(AA578&gt;0,OR($BS$130="NS",$BS$130="NA")),
AND($BS$130&lt;&gt;"NS",$BS$130&lt;&gt;"NA",$BS$130&gt;=0,AA578="NA"),
AND($BS$130&lt;&gt;"NS",$BS$130&lt;&gt;"NA",$BS$130=0,AA578="NS")),1,0)))</f>
        <v>0</v>
      </c>
      <c r="CS578" s="202">
        <f t="shared" ref="CS578" si="2426">IF($AH$96=$AJ$96,0,
IF(OR(AND($BS$130="NS",AB578&lt;&gt;"NA",OR(AB578="NS",AB578=0)),AND($BS$130="NA",AB578&lt;&gt;"NS",OR(AB578="NA",AB578=0))),0,
IF(OR(AND($BS$130&lt;&gt;"NS",$BS$130&lt;&gt;"NA",AB578&lt;&gt;"NS",AB578&lt;&gt;"NA",AB578&gt;$BS$130),
AND(AB578&gt;0,OR($BS$130="NS",$BS$130="NA")),
AND($BS$130&lt;&gt;"NS",$BS$130&lt;&gt;"NA",$BS$130&gt;=0,AB578="NA"),
AND($BS$130&lt;&gt;"NS",$BS$130&lt;&gt;"NA",$BS$130=0,AB578="NS")),1,0)))</f>
        <v>0</v>
      </c>
      <c r="CT578" s="202">
        <f t="shared" ref="CT578" si="2427">IF($AH$96=$AJ$96,0,
IF(OR(AND($BS$130="NS",AC578&lt;&gt;"NA",OR(AC578="NS",AC578=0)),AND($BS$130="NA",AC578&lt;&gt;"NS",OR(AC578="NA",AC578=0))),0,
IF(OR(AND($BS$130&lt;&gt;"NS",$BS$130&lt;&gt;"NA",AC578&lt;&gt;"NS",AC578&lt;&gt;"NA",AC578&gt;$BS$130),
AND(AC578&gt;0,OR($BS$130="NS",$BS$130="NA")),
AND($BS$130&lt;&gt;"NS",$BS$130&lt;&gt;"NA",$BS$130&gt;=0,AC578="NA"),
AND($BS$130&lt;&gt;"NS",$BS$130&lt;&gt;"NA",$BS$130=0,AC578="NS")),1,0)))</f>
        <v>0</v>
      </c>
      <c r="CU578" s="202">
        <f t="shared" ref="CU578" si="2428">IF($AH$96=$AJ$96,0,
IF(OR(AND($BS$130="NS",AD578&lt;&gt;"NA",OR(AD578="NS",AD578=0)),AND($BS$130="NA",AD578&lt;&gt;"NS",OR(AD578="NA",AD578=0))),0,
IF(OR(AND($BS$130&lt;&gt;"NS",$BS$130&lt;&gt;"NA",AD578&lt;&gt;"NS",AD578&lt;&gt;"NA",AD578&gt;$BS$130),
AND(AD578&gt;0,OR($BS$130="NS",$BS$130="NA")),
AND($BS$130&lt;&gt;"NS",$BS$130&lt;&gt;"NA",$BS$130&gt;=0,AD578="NA"),
AND($BS$130&lt;&gt;"NS",$BS$130&lt;&gt;"NA",$BS$130=0,AD578="NS")),1,0)))</f>
        <v>0</v>
      </c>
      <c r="CY578" s="563">
        <f t="shared" si="1903"/>
        <v>0</v>
      </c>
      <c r="CZ578" s="563"/>
    </row>
    <row r="579" spans="1:104" s="211" customFormat="1" ht="15" customHeight="1">
      <c r="A579" s="18"/>
      <c r="B579" s="51"/>
      <c r="C579" s="48" t="s">
        <v>5026</v>
      </c>
      <c r="D579" s="580" t="str">
        <f>IF(CNGE_2024_M3_Secc1!D78="","",CNGE_2024_M3_Secc1!D78)</f>
        <v/>
      </c>
      <c r="E579" s="580"/>
      <c r="F579" s="580"/>
      <c r="G579" s="580"/>
      <c r="H579" s="580"/>
      <c r="I579" s="103"/>
      <c r="J579" s="103"/>
      <c r="K579" s="103"/>
      <c r="L579" s="103"/>
      <c r="M579" s="103"/>
      <c r="N579" s="103"/>
      <c r="O579" s="103"/>
      <c r="P579" s="103"/>
      <c r="Q579" s="103"/>
      <c r="R579" s="103"/>
      <c r="S579" s="103"/>
      <c r="T579" s="103"/>
      <c r="U579" s="103"/>
      <c r="V579" s="103"/>
      <c r="W579" s="103"/>
      <c r="X579" s="103"/>
      <c r="Y579" s="103"/>
      <c r="Z579" s="103"/>
      <c r="AA579" s="103"/>
      <c r="AB579" s="103"/>
      <c r="AC579" s="103"/>
      <c r="AD579" s="103"/>
      <c r="AE579" s="213"/>
      <c r="AF579" s="210"/>
      <c r="AV579" s="202" t="e" cm="1">
        <f t="array" ref="AV579">IF(CNGE_2024_M3_Secc1!$AO$111=CNGE_2024_M3_Secc1!$AQ$111,O,IF(CNGE_2024_M3_Secc1!I246="",1,0))</f>
        <v>#NAME?</v>
      </c>
      <c r="AW579" s="202" t="e" cm="1">
        <f t="array" ref="AW579">IF(CNGE_2024_M3_Secc1!$AO$111=CNGE_2024_M3_Secc1!$AQ$111,O,IF(CNGE_2024_M3_Secc1!J246="",1,0))</f>
        <v>#NAME?</v>
      </c>
      <c r="AX579" s="202" t="e" cm="1">
        <f t="array" ref="AX579">IF(CNGE_2024_M3_Secc1!$AO$111=CNGE_2024_M3_Secc1!$AQ$111,O,IF(CNGE_2024_M3_Secc1!K246="",1,0))</f>
        <v>#NAME?</v>
      </c>
      <c r="AY579" s="202" t="e" cm="1">
        <f t="array" ref="AY579">IF(CNGE_2024_M3_Secc1!$AO$111=CNGE_2024_M3_Secc1!$AQ$111,O,IF(CNGE_2024_M3_Secc1!L246="",1,0))</f>
        <v>#NAME?</v>
      </c>
      <c r="AZ579" s="202" t="e" cm="1">
        <f t="array" ref="AZ579">IF(CNGE_2024_M3_Secc1!$AO$111=CNGE_2024_M3_Secc1!$AQ$111,O,IF(CNGE_2024_M3_Secc1!M246="",1,0))</f>
        <v>#NAME?</v>
      </c>
      <c r="BA579" s="202" t="e" cm="1">
        <f t="array" ref="BA579">IF(CNGE_2024_M3_Secc1!$AO$111=CNGE_2024_M3_Secc1!$AQ$111,O,IF(CNGE_2024_M3_Secc1!N246="",1,0))</f>
        <v>#NAME?</v>
      </c>
      <c r="BB579" s="202" t="e" cm="1">
        <f t="array" ref="BB579">IF(CNGE_2024_M3_Secc1!$AO$111=CNGE_2024_M3_Secc1!$AQ$111,O,IF(CNGE_2024_M3_Secc1!O246="",1,0))</f>
        <v>#NAME?</v>
      </c>
      <c r="BC579" s="202" t="e" cm="1">
        <f t="array" ref="BC579">IF(CNGE_2024_M3_Secc1!$AO$111=CNGE_2024_M3_Secc1!$AQ$111,O,IF(CNGE_2024_M3_Secc1!P246="",1,0))</f>
        <v>#NAME?</v>
      </c>
      <c r="BD579" s="202" t="e" cm="1">
        <f t="array" ref="BD579">IF(CNGE_2024_M3_Secc1!$AO$111=CNGE_2024_M3_Secc1!$AQ$111,O,IF(CNGE_2024_M3_Secc1!Q246="",1,0))</f>
        <v>#NAME?</v>
      </c>
      <c r="BE579" s="202" t="e" cm="1">
        <f t="array" ref="BE579">IF(CNGE_2024_M3_Secc1!$AO$111=CNGE_2024_M3_Secc1!$AQ$111,O,IF(CNGE_2024_M3_Secc1!R246="",1,0))</f>
        <v>#NAME?</v>
      </c>
      <c r="BF579" s="202" t="e" cm="1">
        <f t="array" ref="BF579">IF(CNGE_2024_M3_Secc1!$AO$111=CNGE_2024_M3_Secc1!$AQ$111,O,IF(CNGE_2024_M3_Secc1!S246="",1,0))</f>
        <v>#NAME?</v>
      </c>
      <c r="BG579" s="202" t="e" cm="1">
        <f t="array" ref="BG579">IF(CNGE_2024_M3_Secc1!$AO$111=CNGE_2024_M3_Secc1!$AQ$111,O,IF(CNGE_2024_M3_Secc1!T246="",1,0))</f>
        <v>#NAME?</v>
      </c>
      <c r="BH579" s="202" t="e" cm="1">
        <f t="array" ref="BH579">IF(CNGE_2024_M3_Secc1!$AO$111=CNGE_2024_M3_Secc1!$AQ$111,O,IF(CNGE_2024_M3_Secc1!U246="",1,0))</f>
        <v>#NAME?</v>
      </c>
      <c r="BI579" s="202" t="e" cm="1">
        <f t="array" ref="BI579">IF(CNGE_2024_M3_Secc1!$AO$111=CNGE_2024_M3_Secc1!$AQ$111,O,IF(CNGE_2024_M3_Secc1!V246="",1,0))</f>
        <v>#NAME?</v>
      </c>
      <c r="BJ579" s="202" t="e" cm="1">
        <f t="array" ref="BJ579">IF(CNGE_2024_M3_Secc1!$AO$111=CNGE_2024_M3_Secc1!$AQ$111,O,IF(CNGE_2024_M3_Secc1!W246="",1,0))</f>
        <v>#NAME?</v>
      </c>
      <c r="BK579" s="202" t="e" cm="1">
        <f t="array" ref="BK579">IF(CNGE_2024_M3_Secc1!$AO$111=CNGE_2024_M3_Secc1!$AQ$111,O,IF(CNGE_2024_M3_Secc1!X246="",1,0))</f>
        <v>#NAME?</v>
      </c>
      <c r="BL579" s="202" t="e" cm="1">
        <f t="array" ref="BL579">IF(CNGE_2024_M3_Secc1!$AO$111=CNGE_2024_M3_Secc1!$AQ$111,O,IF(CNGE_2024_M3_Secc1!Y246="",1,0))</f>
        <v>#NAME?</v>
      </c>
      <c r="BM579" s="202" t="e" cm="1">
        <f t="array" ref="BM579">IF(CNGE_2024_M3_Secc1!$AO$111=CNGE_2024_M3_Secc1!$AQ$111,O,IF(CNGE_2024_M3_Secc1!Z246="",1,0))</f>
        <v>#NAME?</v>
      </c>
      <c r="BN579" s="202" t="e" cm="1">
        <f t="array" ref="BN579">IF(CNGE_2024_M3_Secc1!$AO$111=CNGE_2024_M3_Secc1!$AQ$111,O,IF(CNGE_2024_M3_Secc1!AA246="",1,0))</f>
        <v>#NAME?</v>
      </c>
      <c r="BO579" s="202" t="e" cm="1">
        <f t="array" ref="BO579">IF(CNGE_2024_M3_Secc1!$AO$111=CNGE_2024_M3_Secc1!$AQ$111,O,IF(CNGE_2024_M3_Secc1!AB246="",1,0))</f>
        <v>#NAME?</v>
      </c>
      <c r="BP579" s="202" t="e" cm="1">
        <f t="array" ref="BP579">IF(CNGE_2024_M3_Secc1!$AO$111=CNGE_2024_M3_Secc1!$AQ$111,O,IF(CNGE_2024_M3_Secc1!AC246="",1,0))</f>
        <v>#NAME?</v>
      </c>
      <c r="BQ579" s="202" t="e" cm="1">
        <f t="array" ref="BQ579">IF(CNGE_2024_M3_Secc1!$AO$111=CNGE_2024_M3_Secc1!$AQ$111,O,IF(CNGE_2024_M3_Secc1!AD246="",1,0))</f>
        <v>#NAME?</v>
      </c>
      <c r="BZ579" s="202">
        <f>IF($AH$96=$AJ$96,0,
IF(OR(AND($BS$131="NS",I579&lt;&gt;"NA",OR(I579="NS",I579=0)),AND($BS$131="NA",I579&lt;&gt;"NS",OR(I579="NA",I579=0))),0,
IF(OR(AND($BS$131&lt;&gt;"NS",$BS$131&lt;&gt;"NA",I579&lt;&gt;"NS",I579&lt;&gt;"NA",I579&gt;$BS$131),
AND(I579&gt;0,OR($BS$131="NS",$BS$131="NA")),
AND($BS$131&lt;&gt;"NS",$BS$131&lt;&gt;"NA",$BS$131&gt;=0,I579="NA"),
AND($BS$131&lt;&gt;"NS",$BS$131&lt;&gt;"NA",$BS$131=0,I579="NS")),1,0)))</f>
        <v>0</v>
      </c>
      <c r="CA579" s="202">
        <f t="shared" ref="CA579" si="2429">IF($AH$96=$AJ$96,0,
IF(OR(AND($BS$131="NS",J579&lt;&gt;"NA",OR(J579="NS",J579=0)),AND($BS$131="NA",J579&lt;&gt;"NS",OR(J579="NA",J579=0))),0,
IF(OR(AND($BS$131&lt;&gt;"NS",$BS$131&lt;&gt;"NA",J579&lt;&gt;"NS",J579&lt;&gt;"NA",J579&gt;$BS$131),
AND(J579&gt;0,OR($BS$131="NS",$BS$131="NA")),
AND($BS$131&lt;&gt;"NS",$BS$131&lt;&gt;"NA",$BS$131&gt;=0,J579="NA"),
AND($BS$131&lt;&gt;"NS",$BS$131&lt;&gt;"NA",$BS$131=0,J579="NS")),1,0)))</f>
        <v>0</v>
      </c>
      <c r="CB579" s="202">
        <f t="shared" ref="CB579" si="2430">IF($AH$96=$AJ$96,0,
IF(OR(AND($BS$131="NS",K579&lt;&gt;"NA",OR(K579="NS",K579=0)),AND($BS$131="NA",K579&lt;&gt;"NS",OR(K579="NA",K579=0))),0,
IF(OR(AND($BS$131&lt;&gt;"NS",$BS$131&lt;&gt;"NA",K579&lt;&gt;"NS",K579&lt;&gt;"NA",K579&gt;$BS$131),
AND(K579&gt;0,OR($BS$131="NS",$BS$131="NA")),
AND($BS$131&lt;&gt;"NS",$BS$131&lt;&gt;"NA",$BS$131&gt;=0,K579="NA"),
AND($BS$131&lt;&gt;"NS",$BS$131&lt;&gt;"NA",$BS$131=0,K579="NS")),1,0)))</f>
        <v>0</v>
      </c>
      <c r="CC579" s="202">
        <f t="shared" ref="CC579" si="2431">IF($AH$96=$AJ$96,0,
IF(OR(AND($BS$131="NS",L579&lt;&gt;"NA",OR(L579="NS",L579=0)),AND($BS$131="NA",L579&lt;&gt;"NS",OR(L579="NA",L579=0))),0,
IF(OR(AND($BS$131&lt;&gt;"NS",$BS$131&lt;&gt;"NA",L579&lt;&gt;"NS",L579&lt;&gt;"NA",L579&gt;$BS$131),
AND(L579&gt;0,OR($BS$131="NS",$BS$131="NA")),
AND($BS$131&lt;&gt;"NS",$BS$131&lt;&gt;"NA",$BS$131&gt;=0,L579="NA"),
AND($BS$131&lt;&gt;"NS",$BS$131&lt;&gt;"NA",$BS$131=0,L579="NS")),1,0)))</f>
        <v>0</v>
      </c>
      <c r="CD579" s="202">
        <f t="shared" ref="CD579" si="2432">IF($AH$96=$AJ$96,0,
IF(OR(AND($BS$131="NS",M579&lt;&gt;"NA",OR(M579="NS",M579=0)),AND($BS$131="NA",M579&lt;&gt;"NS",OR(M579="NA",M579=0))),0,
IF(OR(AND($BS$131&lt;&gt;"NS",$BS$131&lt;&gt;"NA",M579&lt;&gt;"NS",M579&lt;&gt;"NA",M579&gt;$BS$131),
AND(M579&gt;0,OR($BS$131="NS",$BS$131="NA")),
AND($BS$131&lt;&gt;"NS",$BS$131&lt;&gt;"NA",$BS$131&gt;=0,M579="NA"),
AND($BS$131&lt;&gt;"NS",$BS$131&lt;&gt;"NA",$BS$131=0,M579="NS")),1,0)))</f>
        <v>0</v>
      </c>
      <c r="CE579" s="202">
        <f t="shared" ref="CE579" si="2433">IF($AH$96=$AJ$96,0,
IF(OR(AND($BS$131="NS",N579&lt;&gt;"NA",OR(N579="NS",N579=0)),AND($BS$131="NA",N579&lt;&gt;"NS",OR(N579="NA",N579=0))),0,
IF(OR(AND($BS$131&lt;&gt;"NS",$BS$131&lt;&gt;"NA",N579&lt;&gt;"NS",N579&lt;&gt;"NA",N579&gt;$BS$131),
AND(N579&gt;0,OR($BS$131="NS",$BS$131="NA")),
AND($BS$131&lt;&gt;"NS",$BS$131&lt;&gt;"NA",$BS$131&gt;=0,N579="NA"),
AND($BS$131&lt;&gt;"NS",$BS$131&lt;&gt;"NA",$BS$131=0,N579="NS")),1,0)))</f>
        <v>0</v>
      </c>
      <c r="CF579" s="202">
        <f t="shared" ref="CF579" si="2434">IF($AH$96=$AJ$96,0,
IF(OR(AND($BS$131="NS",O579&lt;&gt;"NA",OR(O579="NS",O579=0)),AND($BS$131="NA",O579&lt;&gt;"NS",OR(O579="NA",O579=0))),0,
IF(OR(AND($BS$131&lt;&gt;"NS",$BS$131&lt;&gt;"NA",O579&lt;&gt;"NS",O579&lt;&gt;"NA",O579&gt;$BS$131),
AND(O579&gt;0,OR($BS$131="NS",$BS$131="NA")),
AND($BS$131&lt;&gt;"NS",$BS$131&lt;&gt;"NA",$BS$131&gt;=0,O579="NA"),
AND($BS$131&lt;&gt;"NS",$BS$131&lt;&gt;"NA",$BS$131=0,O579="NS")),1,0)))</f>
        <v>0</v>
      </c>
      <c r="CG579" s="202">
        <f t="shared" ref="CG579" si="2435">IF($AH$96=$AJ$96,0,
IF(OR(AND($BS$131="NS",P579&lt;&gt;"NA",OR(P579="NS",P579=0)),AND($BS$131="NA",P579&lt;&gt;"NS",OR(P579="NA",P579=0))),0,
IF(OR(AND($BS$131&lt;&gt;"NS",$BS$131&lt;&gt;"NA",P579&lt;&gt;"NS",P579&lt;&gt;"NA",P579&gt;$BS$131),
AND(P579&gt;0,OR($BS$131="NS",$BS$131="NA")),
AND($BS$131&lt;&gt;"NS",$BS$131&lt;&gt;"NA",$BS$131&gt;=0,P579="NA"),
AND($BS$131&lt;&gt;"NS",$BS$131&lt;&gt;"NA",$BS$131=0,P579="NS")),1,0)))</f>
        <v>0</v>
      </c>
      <c r="CH579" s="202">
        <f t="shared" ref="CH579" si="2436">IF($AH$96=$AJ$96,0,
IF(OR(AND($BS$131="NS",Q579&lt;&gt;"NA",OR(Q579="NS",Q579=0)),AND($BS$131="NA",Q579&lt;&gt;"NS",OR(Q579="NA",Q579=0))),0,
IF(OR(AND($BS$131&lt;&gt;"NS",$BS$131&lt;&gt;"NA",Q579&lt;&gt;"NS",Q579&lt;&gt;"NA",Q579&gt;$BS$131),
AND(Q579&gt;0,OR($BS$131="NS",$BS$131="NA")),
AND($BS$131&lt;&gt;"NS",$BS$131&lt;&gt;"NA",$BS$131&gt;=0,Q579="NA"),
AND($BS$131&lt;&gt;"NS",$BS$131&lt;&gt;"NA",$BS$131=0,Q579="NS")),1,0)))</f>
        <v>0</v>
      </c>
      <c r="CI579" s="202">
        <f t="shared" ref="CI579" si="2437">IF($AH$96=$AJ$96,0,
IF(OR(AND($BS$131="NS",R579&lt;&gt;"NA",OR(R579="NS",R579=0)),AND($BS$131="NA",R579&lt;&gt;"NS",OR(R579="NA",R579=0))),0,
IF(OR(AND($BS$131&lt;&gt;"NS",$BS$131&lt;&gt;"NA",R579&lt;&gt;"NS",R579&lt;&gt;"NA",R579&gt;$BS$131),
AND(R579&gt;0,OR($BS$131="NS",$BS$131="NA")),
AND($BS$131&lt;&gt;"NS",$BS$131&lt;&gt;"NA",$BS$131&gt;=0,R579="NA"),
AND($BS$131&lt;&gt;"NS",$BS$131&lt;&gt;"NA",$BS$131=0,R579="NS")),1,0)))</f>
        <v>0</v>
      </c>
      <c r="CJ579" s="202">
        <f t="shared" ref="CJ579" si="2438">IF($AH$96=$AJ$96,0,
IF(OR(AND($BS$131="NS",S579&lt;&gt;"NA",OR(S579="NS",S579=0)),AND($BS$131="NA",S579&lt;&gt;"NS",OR(S579="NA",S579=0))),0,
IF(OR(AND($BS$131&lt;&gt;"NS",$BS$131&lt;&gt;"NA",S579&lt;&gt;"NS",S579&lt;&gt;"NA",S579&gt;$BS$131),
AND(S579&gt;0,OR($BS$131="NS",$BS$131="NA")),
AND($BS$131&lt;&gt;"NS",$BS$131&lt;&gt;"NA",$BS$131&gt;=0,S579="NA"),
AND($BS$131&lt;&gt;"NS",$BS$131&lt;&gt;"NA",$BS$131=0,S579="NS")),1,0)))</f>
        <v>0</v>
      </c>
      <c r="CK579" s="202">
        <f t="shared" ref="CK579" si="2439">IF($AH$96=$AJ$96,0,
IF(OR(AND($BS$131="NS",T579&lt;&gt;"NA",OR(T579="NS",T579=0)),AND($BS$131="NA",T579&lt;&gt;"NS",OR(T579="NA",T579=0))),0,
IF(OR(AND($BS$131&lt;&gt;"NS",$BS$131&lt;&gt;"NA",T579&lt;&gt;"NS",T579&lt;&gt;"NA",T579&gt;$BS$131),
AND(T579&gt;0,OR($BS$131="NS",$BS$131="NA")),
AND($BS$131&lt;&gt;"NS",$BS$131&lt;&gt;"NA",$BS$131&gt;=0,T579="NA"),
AND($BS$131&lt;&gt;"NS",$BS$131&lt;&gt;"NA",$BS$131=0,T579="NS")),1,0)))</f>
        <v>0</v>
      </c>
      <c r="CL579" s="202">
        <f t="shared" ref="CL579" si="2440">IF($AH$96=$AJ$96,0,
IF(OR(AND($BS$131="NS",U579&lt;&gt;"NA",OR(U579="NS",U579=0)),AND($BS$131="NA",U579&lt;&gt;"NS",OR(U579="NA",U579=0))),0,
IF(OR(AND($BS$131&lt;&gt;"NS",$BS$131&lt;&gt;"NA",U579&lt;&gt;"NS",U579&lt;&gt;"NA",U579&gt;$BS$131),
AND(U579&gt;0,OR($BS$131="NS",$BS$131="NA")),
AND($BS$131&lt;&gt;"NS",$BS$131&lt;&gt;"NA",$BS$131&gt;=0,U579="NA"),
AND($BS$131&lt;&gt;"NS",$BS$131&lt;&gt;"NA",$BS$131=0,U579="NS")),1,0)))</f>
        <v>0</v>
      </c>
      <c r="CM579" s="202">
        <f t="shared" ref="CM579" si="2441">IF($AH$96=$AJ$96,0,
IF(OR(AND($BS$131="NS",V579&lt;&gt;"NA",OR(V579="NS",V579=0)),AND($BS$131="NA",V579&lt;&gt;"NS",OR(V579="NA",V579=0))),0,
IF(OR(AND($BS$131&lt;&gt;"NS",$BS$131&lt;&gt;"NA",V579&lt;&gt;"NS",V579&lt;&gt;"NA",V579&gt;$BS$131),
AND(V579&gt;0,OR($BS$131="NS",$BS$131="NA")),
AND($BS$131&lt;&gt;"NS",$BS$131&lt;&gt;"NA",$BS$131&gt;=0,V579="NA"),
AND($BS$131&lt;&gt;"NS",$BS$131&lt;&gt;"NA",$BS$131=0,V579="NS")),1,0)))</f>
        <v>0</v>
      </c>
      <c r="CN579" s="202">
        <f t="shared" ref="CN579" si="2442">IF($AH$96=$AJ$96,0,
IF(OR(AND($BS$131="NS",W579&lt;&gt;"NA",OR(W579="NS",W579=0)),AND($BS$131="NA",W579&lt;&gt;"NS",OR(W579="NA",W579=0))),0,
IF(OR(AND($BS$131&lt;&gt;"NS",$BS$131&lt;&gt;"NA",W579&lt;&gt;"NS",W579&lt;&gt;"NA",W579&gt;$BS$131),
AND(W579&gt;0,OR($BS$131="NS",$BS$131="NA")),
AND($BS$131&lt;&gt;"NS",$BS$131&lt;&gt;"NA",$BS$131&gt;=0,W579="NA"),
AND($BS$131&lt;&gt;"NS",$BS$131&lt;&gt;"NA",$BS$131=0,W579="NS")),1,0)))</f>
        <v>0</v>
      </c>
      <c r="CO579" s="202">
        <f t="shared" ref="CO579" si="2443">IF($AH$96=$AJ$96,0,
IF(OR(AND($BS$131="NS",X579&lt;&gt;"NA",OR(X579="NS",X579=0)),AND($BS$131="NA",X579&lt;&gt;"NS",OR(X579="NA",X579=0))),0,
IF(OR(AND($BS$131&lt;&gt;"NS",$BS$131&lt;&gt;"NA",X579&lt;&gt;"NS",X579&lt;&gt;"NA",X579&gt;$BS$131),
AND(X579&gt;0,OR($BS$131="NS",$BS$131="NA")),
AND($BS$131&lt;&gt;"NS",$BS$131&lt;&gt;"NA",$BS$131&gt;=0,X579="NA"),
AND($BS$131&lt;&gt;"NS",$BS$131&lt;&gt;"NA",$BS$131=0,X579="NS")),1,0)))</f>
        <v>0</v>
      </c>
      <c r="CP579" s="202">
        <f t="shared" ref="CP579" si="2444">IF($AH$96=$AJ$96,0,
IF(OR(AND($BS$131="NS",Y579&lt;&gt;"NA",OR(Y579="NS",Y579=0)),AND($BS$131="NA",Y579&lt;&gt;"NS",OR(Y579="NA",Y579=0))),0,
IF(OR(AND($BS$131&lt;&gt;"NS",$BS$131&lt;&gt;"NA",Y579&lt;&gt;"NS",Y579&lt;&gt;"NA",Y579&gt;$BS$131),
AND(Y579&gt;0,OR($BS$131="NS",$BS$131="NA")),
AND($BS$131&lt;&gt;"NS",$BS$131&lt;&gt;"NA",$BS$131&gt;=0,Y579="NA"),
AND($BS$131&lt;&gt;"NS",$BS$131&lt;&gt;"NA",$BS$131=0,Y579="NS")),1,0)))</f>
        <v>0</v>
      </c>
      <c r="CQ579" s="202">
        <f t="shared" ref="CQ579" si="2445">IF($AH$96=$AJ$96,0,
IF(OR(AND($BS$131="NS",Z579&lt;&gt;"NA",OR(Z579="NS",Z579=0)),AND($BS$131="NA",Z579&lt;&gt;"NS",OR(Z579="NA",Z579=0))),0,
IF(OR(AND($BS$131&lt;&gt;"NS",$BS$131&lt;&gt;"NA",Z579&lt;&gt;"NS",Z579&lt;&gt;"NA",Z579&gt;$BS$131),
AND(Z579&gt;0,OR($BS$131="NS",$BS$131="NA")),
AND($BS$131&lt;&gt;"NS",$BS$131&lt;&gt;"NA",$BS$131&gt;=0,Z579="NA"),
AND($BS$131&lt;&gt;"NS",$BS$131&lt;&gt;"NA",$BS$131=0,Z579="NS")),1,0)))</f>
        <v>0</v>
      </c>
      <c r="CR579" s="202">
        <f t="shared" ref="CR579" si="2446">IF($AH$96=$AJ$96,0,
IF(OR(AND($BS$131="NS",AA579&lt;&gt;"NA",OR(AA579="NS",AA579=0)),AND($BS$131="NA",AA579&lt;&gt;"NS",OR(AA579="NA",AA579=0))),0,
IF(OR(AND($BS$131&lt;&gt;"NS",$BS$131&lt;&gt;"NA",AA579&lt;&gt;"NS",AA579&lt;&gt;"NA",AA579&gt;$BS$131),
AND(AA579&gt;0,OR($BS$131="NS",$BS$131="NA")),
AND($BS$131&lt;&gt;"NS",$BS$131&lt;&gt;"NA",$BS$131&gt;=0,AA579="NA"),
AND($BS$131&lt;&gt;"NS",$BS$131&lt;&gt;"NA",$BS$131=0,AA579="NS")),1,0)))</f>
        <v>0</v>
      </c>
      <c r="CS579" s="202">
        <f t="shared" ref="CS579" si="2447">IF($AH$96=$AJ$96,0,
IF(OR(AND($BS$131="NS",AB579&lt;&gt;"NA",OR(AB579="NS",AB579=0)),AND($BS$131="NA",AB579&lt;&gt;"NS",OR(AB579="NA",AB579=0))),0,
IF(OR(AND($BS$131&lt;&gt;"NS",$BS$131&lt;&gt;"NA",AB579&lt;&gt;"NS",AB579&lt;&gt;"NA",AB579&gt;$BS$131),
AND(AB579&gt;0,OR($BS$131="NS",$BS$131="NA")),
AND($BS$131&lt;&gt;"NS",$BS$131&lt;&gt;"NA",$BS$131&gt;=0,AB579="NA"),
AND($BS$131&lt;&gt;"NS",$BS$131&lt;&gt;"NA",$BS$131=0,AB579="NS")),1,0)))</f>
        <v>0</v>
      </c>
      <c r="CT579" s="202">
        <f t="shared" ref="CT579" si="2448">IF($AH$96=$AJ$96,0,
IF(OR(AND($BS$131="NS",AC579&lt;&gt;"NA",OR(AC579="NS",AC579=0)),AND($BS$131="NA",AC579&lt;&gt;"NS",OR(AC579="NA",AC579=0))),0,
IF(OR(AND($BS$131&lt;&gt;"NS",$BS$131&lt;&gt;"NA",AC579&lt;&gt;"NS",AC579&lt;&gt;"NA",AC579&gt;$BS$131),
AND(AC579&gt;0,OR($BS$131="NS",$BS$131="NA")),
AND($BS$131&lt;&gt;"NS",$BS$131&lt;&gt;"NA",$BS$131&gt;=0,AC579="NA"),
AND($BS$131&lt;&gt;"NS",$BS$131&lt;&gt;"NA",$BS$131=0,AC579="NS")),1,0)))</f>
        <v>0</v>
      </c>
      <c r="CU579" s="202">
        <f t="shared" ref="CU579" si="2449">IF($AH$96=$AJ$96,0,
IF(OR(AND($BS$131="NS",AD579&lt;&gt;"NA",OR(AD579="NS",AD579=0)),AND($BS$131="NA",AD579&lt;&gt;"NS",OR(AD579="NA",AD579=0))),0,
IF(OR(AND($BS$131&lt;&gt;"NS",$BS$131&lt;&gt;"NA",AD579&lt;&gt;"NS",AD579&lt;&gt;"NA",AD579&gt;$BS$131),
AND(AD579&gt;0,OR($BS$131="NS",$BS$131="NA")),
AND($BS$131&lt;&gt;"NS",$BS$131&lt;&gt;"NA",$BS$131&gt;=0,AD579="NA"),
AND($BS$131&lt;&gt;"NS",$BS$131&lt;&gt;"NA",$BS$131=0,AD579="NS")),1,0)))</f>
        <v>0</v>
      </c>
      <c r="CY579" s="563">
        <f t="shared" si="1903"/>
        <v>0</v>
      </c>
      <c r="CZ579" s="563"/>
    </row>
    <row r="580" spans="1:104" s="211" customFormat="1" ht="15" customHeight="1">
      <c r="A580" s="18"/>
      <c r="B580" s="51"/>
      <c r="C580" s="48" t="s">
        <v>5027</v>
      </c>
      <c r="D580" s="580" t="str">
        <f>IF(CNGE_2024_M3_Secc1!D79="","",CNGE_2024_M3_Secc1!D79)</f>
        <v/>
      </c>
      <c r="E580" s="580"/>
      <c r="F580" s="580"/>
      <c r="G580" s="580"/>
      <c r="H580" s="580"/>
      <c r="I580" s="103"/>
      <c r="J580" s="103"/>
      <c r="K580" s="103"/>
      <c r="L580" s="103"/>
      <c r="M580" s="103"/>
      <c r="N580" s="103"/>
      <c r="O580" s="103"/>
      <c r="P580" s="103"/>
      <c r="Q580" s="103"/>
      <c r="R580" s="103"/>
      <c r="S580" s="103"/>
      <c r="T580" s="103"/>
      <c r="U580" s="103"/>
      <c r="V580" s="103"/>
      <c r="W580" s="103"/>
      <c r="X580" s="103"/>
      <c r="Y580" s="103"/>
      <c r="Z580" s="103"/>
      <c r="AA580" s="103"/>
      <c r="AB580" s="103"/>
      <c r="AC580" s="103"/>
      <c r="AD580" s="103"/>
      <c r="AE580" s="213"/>
      <c r="AF580" s="210"/>
      <c r="AV580" s="202" t="e" cm="1">
        <f t="array" ref="AV580">IF(CNGE_2024_M3_Secc1!$AO$111=CNGE_2024_M3_Secc1!$AQ$111,O,IF(CNGE_2024_M3_Secc1!I247="",1,0))</f>
        <v>#NAME?</v>
      </c>
      <c r="AW580" s="202" t="e" cm="1">
        <f t="array" ref="AW580">IF(CNGE_2024_M3_Secc1!$AO$111=CNGE_2024_M3_Secc1!$AQ$111,O,IF(CNGE_2024_M3_Secc1!J247="",1,0))</f>
        <v>#NAME?</v>
      </c>
      <c r="AX580" s="202" t="e" cm="1">
        <f t="array" ref="AX580">IF(CNGE_2024_M3_Secc1!$AO$111=CNGE_2024_M3_Secc1!$AQ$111,O,IF(CNGE_2024_M3_Secc1!K247="",1,0))</f>
        <v>#NAME?</v>
      </c>
      <c r="AY580" s="202" t="e" cm="1">
        <f t="array" ref="AY580">IF(CNGE_2024_M3_Secc1!$AO$111=CNGE_2024_M3_Secc1!$AQ$111,O,IF(CNGE_2024_M3_Secc1!L247="",1,0))</f>
        <v>#NAME?</v>
      </c>
      <c r="AZ580" s="202" t="e" cm="1">
        <f t="array" ref="AZ580">IF(CNGE_2024_M3_Secc1!$AO$111=CNGE_2024_M3_Secc1!$AQ$111,O,IF(CNGE_2024_M3_Secc1!M247="",1,0))</f>
        <v>#NAME?</v>
      </c>
      <c r="BA580" s="202" t="e" cm="1">
        <f t="array" ref="BA580">IF(CNGE_2024_M3_Secc1!$AO$111=CNGE_2024_M3_Secc1!$AQ$111,O,IF(CNGE_2024_M3_Secc1!N247="",1,0))</f>
        <v>#NAME?</v>
      </c>
      <c r="BB580" s="202" t="e" cm="1">
        <f t="array" ref="BB580">IF(CNGE_2024_M3_Secc1!$AO$111=CNGE_2024_M3_Secc1!$AQ$111,O,IF(CNGE_2024_M3_Secc1!O247="",1,0))</f>
        <v>#NAME?</v>
      </c>
      <c r="BC580" s="202" t="e" cm="1">
        <f t="array" ref="BC580">IF(CNGE_2024_M3_Secc1!$AO$111=CNGE_2024_M3_Secc1!$AQ$111,O,IF(CNGE_2024_M3_Secc1!P247="",1,0))</f>
        <v>#NAME?</v>
      </c>
      <c r="BD580" s="202" t="e" cm="1">
        <f t="array" ref="BD580">IF(CNGE_2024_M3_Secc1!$AO$111=CNGE_2024_M3_Secc1!$AQ$111,O,IF(CNGE_2024_M3_Secc1!Q247="",1,0))</f>
        <v>#NAME?</v>
      </c>
      <c r="BE580" s="202" t="e" cm="1">
        <f t="array" ref="BE580">IF(CNGE_2024_M3_Secc1!$AO$111=CNGE_2024_M3_Secc1!$AQ$111,O,IF(CNGE_2024_M3_Secc1!R247="",1,0))</f>
        <v>#NAME?</v>
      </c>
      <c r="BF580" s="202" t="e" cm="1">
        <f t="array" ref="BF580">IF(CNGE_2024_M3_Secc1!$AO$111=CNGE_2024_M3_Secc1!$AQ$111,O,IF(CNGE_2024_M3_Secc1!S247="",1,0))</f>
        <v>#NAME?</v>
      </c>
      <c r="BG580" s="202" t="e" cm="1">
        <f t="array" ref="BG580">IF(CNGE_2024_M3_Secc1!$AO$111=CNGE_2024_M3_Secc1!$AQ$111,O,IF(CNGE_2024_M3_Secc1!T247="",1,0))</f>
        <v>#NAME?</v>
      </c>
      <c r="BH580" s="202" t="e" cm="1">
        <f t="array" ref="BH580">IF(CNGE_2024_M3_Secc1!$AO$111=CNGE_2024_M3_Secc1!$AQ$111,O,IF(CNGE_2024_M3_Secc1!U247="",1,0))</f>
        <v>#NAME?</v>
      </c>
      <c r="BI580" s="202" t="e" cm="1">
        <f t="array" ref="BI580">IF(CNGE_2024_M3_Secc1!$AO$111=CNGE_2024_M3_Secc1!$AQ$111,O,IF(CNGE_2024_M3_Secc1!V247="",1,0))</f>
        <v>#NAME?</v>
      </c>
      <c r="BJ580" s="202" t="e" cm="1">
        <f t="array" ref="BJ580">IF(CNGE_2024_M3_Secc1!$AO$111=CNGE_2024_M3_Secc1!$AQ$111,O,IF(CNGE_2024_M3_Secc1!W247="",1,0))</f>
        <v>#NAME?</v>
      </c>
      <c r="BK580" s="202" t="e" cm="1">
        <f t="array" ref="BK580">IF(CNGE_2024_M3_Secc1!$AO$111=CNGE_2024_M3_Secc1!$AQ$111,O,IF(CNGE_2024_M3_Secc1!X247="",1,0))</f>
        <v>#NAME?</v>
      </c>
      <c r="BL580" s="202" t="e" cm="1">
        <f t="array" ref="BL580">IF(CNGE_2024_M3_Secc1!$AO$111=CNGE_2024_M3_Secc1!$AQ$111,O,IF(CNGE_2024_M3_Secc1!Y247="",1,0))</f>
        <v>#NAME?</v>
      </c>
      <c r="BM580" s="202" t="e" cm="1">
        <f t="array" ref="BM580">IF(CNGE_2024_M3_Secc1!$AO$111=CNGE_2024_M3_Secc1!$AQ$111,O,IF(CNGE_2024_M3_Secc1!Z247="",1,0))</f>
        <v>#NAME?</v>
      </c>
      <c r="BN580" s="202" t="e" cm="1">
        <f t="array" ref="BN580">IF(CNGE_2024_M3_Secc1!$AO$111=CNGE_2024_M3_Secc1!$AQ$111,O,IF(CNGE_2024_M3_Secc1!AA247="",1,0))</f>
        <v>#NAME?</v>
      </c>
      <c r="BO580" s="202" t="e" cm="1">
        <f t="array" ref="BO580">IF(CNGE_2024_M3_Secc1!$AO$111=CNGE_2024_M3_Secc1!$AQ$111,O,IF(CNGE_2024_M3_Secc1!AB247="",1,0))</f>
        <v>#NAME?</v>
      </c>
      <c r="BP580" s="202" t="e" cm="1">
        <f t="array" ref="BP580">IF(CNGE_2024_M3_Secc1!$AO$111=CNGE_2024_M3_Secc1!$AQ$111,O,IF(CNGE_2024_M3_Secc1!AC247="",1,0))</f>
        <v>#NAME?</v>
      </c>
      <c r="BQ580" s="202" t="e" cm="1">
        <f t="array" ref="BQ580">IF(CNGE_2024_M3_Secc1!$AO$111=CNGE_2024_M3_Secc1!$AQ$111,O,IF(CNGE_2024_M3_Secc1!AD247="",1,0))</f>
        <v>#NAME?</v>
      </c>
      <c r="BZ580" s="202">
        <f>IF($AH$96=$AJ$96,0,
IF(OR(AND($BS$132="NS",I580&lt;&gt;"NA",OR(I580="NS",I580=0)),AND($BS$132="NA",I580&lt;&gt;"NS",OR(I580="NA",I580=0))),0,
IF(OR(AND($BS$132&lt;&gt;"NS",$BS$132&lt;&gt;"NA",I580&lt;&gt;"NS",I580&lt;&gt;"NA",I580&gt;$BS$132),
AND(I580&gt;0,OR($BS$132="NS",$BS$132="NA")),
AND($BS$132&lt;&gt;"NS",$BS$132&lt;&gt;"NA",$BS$132&gt;=0,I580="NA"),
AND($BS$132&lt;&gt;"NS",$BS$132&lt;&gt;"NA",$BS$132=0,I580="NS")),1,0)))</f>
        <v>0</v>
      </c>
      <c r="CA580" s="202">
        <f t="shared" ref="CA580" si="2450">IF($AH$96=$AJ$96,0,
IF(OR(AND($BS$132="NS",J580&lt;&gt;"NA",OR(J580="NS",J580=0)),AND($BS$132="NA",J580&lt;&gt;"NS",OR(J580="NA",J580=0))),0,
IF(OR(AND($BS$132&lt;&gt;"NS",$BS$132&lt;&gt;"NA",J580&lt;&gt;"NS",J580&lt;&gt;"NA",J580&gt;$BS$132),
AND(J580&gt;0,OR($BS$132="NS",$BS$132="NA")),
AND($BS$132&lt;&gt;"NS",$BS$132&lt;&gt;"NA",$BS$132&gt;=0,J580="NA"),
AND($BS$132&lt;&gt;"NS",$BS$132&lt;&gt;"NA",$BS$132=0,J580="NS")),1,0)))</f>
        <v>0</v>
      </c>
      <c r="CB580" s="202">
        <f t="shared" ref="CB580" si="2451">IF($AH$96=$AJ$96,0,
IF(OR(AND($BS$132="NS",K580&lt;&gt;"NA",OR(K580="NS",K580=0)),AND($BS$132="NA",K580&lt;&gt;"NS",OR(K580="NA",K580=0))),0,
IF(OR(AND($BS$132&lt;&gt;"NS",$BS$132&lt;&gt;"NA",K580&lt;&gt;"NS",K580&lt;&gt;"NA",K580&gt;$BS$132),
AND(K580&gt;0,OR($BS$132="NS",$BS$132="NA")),
AND($BS$132&lt;&gt;"NS",$BS$132&lt;&gt;"NA",$BS$132&gt;=0,K580="NA"),
AND($BS$132&lt;&gt;"NS",$BS$132&lt;&gt;"NA",$BS$132=0,K580="NS")),1,0)))</f>
        <v>0</v>
      </c>
      <c r="CC580" s="202">
        <f t="shared" ref="CC580" si="2452">IF($AH$96=$AJ$96,0,
IF(OR(AND($BS$132="NS",L580&lt;&gt;"NA",OR(L580="NS",L580=0)),AND($BS$132="NA",L580&lt;&gt;"NS",OR(L580="NA",L580=0))),0,
IF(OR(AND($BS$132&lt;&gt;"NS",$BS$132&lt;&gt;"NA",L580&lt;&gt;"NS",L580&lt;&gt;"NA",L580&gt;$BS$132),
AND(L580&gt;0,OR($BS$132="NS",$BS$132="NA")),
AND($BS$132&lt;&gt;"NS",$BS$132&lt;&gt;"NA",$BS$132&gt;=0,L580="NA"),
AND($BS$132&lt;&gt;"NS",$BS$132&lt;&gt;"NA",$BS$132=0,L580="NS")),1,0)))</f>
        <v>0</v>
      </c>
      <c r="CD580" s="202">
        <f t="shared" ref="CD580" si="2453">IF($AH$96=$AJ$96,0,
IF(OR(AND($BS$132="NS",M580&lt;&gt;"NA",OR(M580="NS",M580=0)),AND($BS$132="NA",M580&lt;&gt;"NS",OR(M580="NA",M580=0))),0,
IF(OR(AND($BS$132&lt;&gt;"NS",$BS$132&lt;&gt;"NA",M580&lt;&gt;"NS",M580&lt;&gt;"NA",M580&gt;$BS$132),
AND(M580&gt;0,OR($BS$132="NS",$BS$132="NA")),
AND($BS$132&lt;&gt;"NS",$BS$132&lt;&gt;"NA",$BS$132&gt;=0,M580="NA"),
AND($BS$132&lt;&gt;"NS",$BS$132&lt;&gt;"NA",$BS$132=0,M580="NS")),1,0)))</f>
        <v>0</v>
      </c>
      <c r="CE580" s="202">
        <f t="shared" ref="CE580" si="2454">IF($AH$96=$AJ$96,0,
IF(OR(AND($BS$132="NS",N580&lt;&gt;"NA",OR(N580="NS",N580=0)),AND($BS$132="NA",N580&lt;&gt;"NS",OR(N580="NA",N580=0))),0,
IF(OR(AND($BS$132&lt;&gt;"NS",$BS$132&lt;&gt;"NA",N580&lt;&gt;"NS",N580&lt;&gt;"NA",N580&gt;$BS$132),
AND(N580&gt;0,OR($BS$132="NS",$BS$132="NA")),
AND($BS$132&lt;&gt;"NS",$BS$132&lt;&gt;"NA",$BS$132&gt;=0,N580="NA"),
AND($BS$132&lt;&gt;"NS",$BS$132&lt;&gt;"NA",$BS$132=0,N580="NS")),1,0)))</f>
        <v>0</v>
      </c>
      <c r="CF580" s="202">
        <f t="shared" ref="CF580" si="2455">IF($AH$96=$AJ$96,0,
IF(OR(AND($BS$132="NS",O580&lt;&gt;"NA",OR(O580="NS",O580=0)),AND($BS$132="NA",O580&lt;&gt;"NS",OR(O580="NA",O580=0))),0,
IF(OR(AND($BS$132&lt;&gt;"NS",$BS$132&lt;&gt;"NA",O580&lt;&gt;"NS",O580&lt;&gt;"NA",O580&gt;$BS$132),
AND(O580&gt;0,OR($BS$132="NS",$BS$132="NA")),
AND($BS$132&lt;&gt;"NS",$BS$132&lt;&gt;"NA",$BS$132&gt;=0,O580="NA"),
AND($BS$132&lt;&gt;"NS",$BS$132&lt;&gt;"NA",$BS$132=0,O580="NS")),1,0)))</f>
        <v>0</v>
      </c>
      <c r="CG580" s="202">
        <f t="shared" ref="CG580" si="2456">IF($AH$96=$AJ$96,0,
IF(OR(AND($BS$132="NS",P580&lt;&gt;"NA",OR(P580="NS",P580=0)),AND($BS$132="NA",P580&lt;&gt;"NS",OR(P580="NA",P580=0))),0,
IF(OR(AND($BS$132&lt;&gt;"NS",$BS$132&lt;&gt;"NA",P580&lt;&gt;"NS",P580&lt;&gt;"NA",P580&gt;$BS$132),
AND(P580&gt;0,OR($BS$132="NS",$BS$132="NA")),
AND($BS$132&lt;&gt;"NS",$BS$132&lt;&gt;"NA",$BS$132&gt;=0,P580="NA"),
AND($BS$132&lt;&gt;"NS",$BS$132&lt;&gt;"NA",$BS$132=0,P580="NS")),1,0)))</f>
        <v>0</v>
      </c>
      <c r="CH580" s="202">
        <f t="shared" ref="CH580" si="2457">IF($AH$96=$AJ$96,0,
IF(OR(AND($BS$132="NS",Q580&lt;&gt;"NA",OR(Q580="NS",Q580=0)),AND($BS$132="NA",Q580&lt;&gt;"NS",OR(Q580="NA",Q580=0))),0,
IF(OR(AND($BS$132&lt;&gt;"NS",$BS$132&lt;&gt;"NA",Q580&lt;&gt;"NS",Q580&lt;&gt;"NA",Q580&gt;$BS$132),
AND(Q580&gt;0,OR($BS$132="NS",$BS$132="NA")),
AND($BS$132&lt;&gt;"NS",$BS$132&lt;&gt;"NA",$BS$132&gt;=0,Q580="NA"),
AND($BS$132&lt;&gt;"NS",$BS$132&lt;&gt;"NA",$BS$132=0,Q580="NS")),1,0)))</f>
        <v>0</v>
      </c>
      <c r="CI580" s="202">
        <f t="shared" ref="CI580" si="2458">IF($AH$96=$AJ$96,0,
IF(OR(AND($BS$132="NS",R580&lt;&gt;"NA",OR(R580="NS",R580=0)),AND($BS$132="NA",R580&lt;&gt;"NS",OR(R580="NA",R580=0))),0,
IF(OR(AND($BS$132&lt;&gt;"NS",$BS$132&lt;&gt;"NA",R580&lt;&gt;"NS",R580&lt;&gt;"NA",R580&gt;$BS$132),
AND(R580&gt;0,OR($BS$132="NS",$BS$132="NA")),
AND($BS$132&lt;&gt;"NS",$BS$132&lt;&gt;"NA",$BS$132&gt;=0,R580="NA"),
AND($BS$132&lt;&gt;"NS",$BS$132&lt;&gt;"NA",$BS$132=0,R580="NS")),1,0)))</f>
        <v>0</v>
      </c>
      <c r="CJ580" s="202">
        <f t="shared" ref="CJ580" si="2459">IF($AH$96=$AJ$96,0,
IF(OR(AND($BS$132="NS",S580&lt;&gt;"NA",OR(S580="NS",S580=0)),AND($BS$132="NA",S580&lt;&gt;"NS",OR(S580="NA",S580=0))),0,
IF(OR(AND($BS$132&lt;&gt;"NS",$BS$132&lt;&gt;"NA",S580&lt;&gt;"NS",S580&lt;&gt;"NA",S580&gt;$BS$132),
AND(S580&gt;0,OR($BS$132="NS",$BS$132="NA")),
AND($BS$132&lt;&gt;"NS",$BS$132&lt;&gt;"NA",$BS$132&gt;=0,S580="NA"),
AND($BS$132&lt;&gt;"NS",$BS$132&lt;&gt;"NA",$BS$132=0,S580="NS")),1,0)))</f>
        <v>0</v>
      </c>
      <c r="CK580" s="202">
        <f t="shared" ref="CK580" si="2460">IF($AH$96=$AJ$96,0,
IF(OR(AND($BS$132="NS",T580&lt;&gt;"NA",OR(T580="NS",T580=0)),AND($BS$132="NA",T580&lt;&gt;"NS",OR(T580="NA",T580=0))),0,
IF(OR(AND($BS$132&lt;&gt;"NS",$BS$132&lt;&gt;"NA",T580&lt;&gt;"NS",T580&lt;&gt;"NA",T580&gt;$BS$132),
AND(T580&gt;0,OR($BS$132="NS",$BS$132="NA")),
AND($BS$132&lt;&gt;"NS",$BS$132&lt;&gt;"NA",$BS$132&gt;=0,T580="NA"),
AND($BS$132&lt;&gt;"NS",$BS$132&lt;&gt;"NA",$BS$132=0,T580="NS")),1,0)))</f>
        <v>0</v>
      </c>
      <c r="CL580" s="202">
        <f t="shared" ref="CL580" si="2461">IF($AH$96=$AJ$96,0,
IF(OR(AND($BS$132="NS",U580&lt;&gt;"NA",OR(U580="NS",U580=0)),AND($BS$132="NA",U580&lt;&gt;"NS",OR(U580="NA",U580=0))),0,
IF(OR(AND($BS$132&lt;&gt;"NS",$BS$132&lt;&gt;"NA",U580&lt;&gt;"NS",U580&lt;&gt;"NA",U580&gt;$BS$132),
AND(U580&gt;0,OR($BS$132="NS",$BS$132="NA")),
AND($BS$132&lt;&gt;"NS",$BS$132&lt;&gt;"NA",$BS$132&gt;=0,U580="NA"),
AND($BS$132&lt;&gt;"NS",$BS$132&lt;&gt;"NA",$BS$132=0,U580="NS")),1,0)))</f>
        <v>0</v>
      </c>
      <c r="CM580" s="202">
        <f t="shared" ref="CM580" si="2462">IF($AH$96=$AJ$96,0,
IF(OR(AND($BS$132="NS",V580&lt;&gt;"NA",OR(V580="NS",V580=0)),AND($BS$132="NA",V580&lt;&gt;"NS",OR(V580="NA",V580=0))),0,
IF(OR(AND($BS$132&lt;&gt;"NS",$BS$132&lt;&gt;"NA",V580&lt;&gt;"NS",V580&lt;&gt;"NA",V580&gt;$BS$132),
AND(V580&gt;0,OR($BS$132="NS",$BS$132="NA")),
AND($BS$132&lt;&gt;"NS",$BS$132&lt;&gt;"NA",$BS$132&gt;=0,V580="NA"),
AND($BS$132&lt;&gt;"NS",$BS$132&lt;&gt;"NA",$BS$132=0,V580="NS")),1,0)))</f>
        <v>0</v>
      </c>
      <c r="CN580" s="202">
        <f t="shared" ref="CN580" si="2463">IF($AH$96=$AJ$96,0,
IF(OR(AND($BS$132="NS",W580&lt;&gt;"NA",OR(W580="NS",W580=0)),AND($BS$132="NA",W580&lt;&gt;"NS",OR(W580="NA",W580=0))),0,
IF(OR(AND($BS$132&lt;&gt;"NS",$BS$132&lt;&gt;"NA",W580&lt;&gt;"NS",W580&lt;&gt;"NA",W580&gt;$BS$132),
AND(W580&gt;0,OR($BS$132="NS",$BS$132="NA")),
AND($BS$132&lt;&gt;"NS",$BS$132&lt;&gt;"NA",$BS$132&gt;=0,W580="NA"),
AND($BS$132&lt;&gt;"NS",$BS$132&lt;&gt;"NA",$BS$132=0,W580="NS")),1,0)))</f>
        <v>0</v>
      </c>
      <c r="CO580" s="202">
        <f t="shared" ref="CO580" si="2464">IF($AH$96=$AJ$96,0,
IF(OR(AND($BS$132="NS",X580&lt;&gt;"NA",OR(X580="NS",X580=0)),AND($BS$132="NA",X580&lt;&gt;"NS",OR(X580="NA",X580=0))),0,
IF(OR(AND($BS$132&lt;&gt;"NS",$BS$132&lt;&gt;"NA",X580&lt;&gt;"NS",X580&lt;&gt;"NA",X580&gt;$BS$132),
AND(X580&gt;0,OR($BS$132="NS",$BS$132="NA")),
AND($BS$132&lt;&gt;"NS",$BS$132&lt;&gt;"NA",$BS$132&gt;=0,X580="NA"),
AND($BS$132&lt;&gt;"NS",$BS$132&lt;&gt;"NA",$BS$132=0,X580="NS")),1,0)))</f>
        <v>0</v>
      </c>
      <c r="CP580" s="202">
        <f t="shared" ref="CP580" si="2465">IF($AH$96=$AJ$96,0,
IF(OR(AND($BS$132="NS",Y580&lt;&gt;"NA",OR(Y580="NS",Y580=0)),AND($BS$132="NA",Y580&lt;&gt;"NS",OR(Y580="NA",Y580=0))),0,
IF(OR(AND($BS$132&lt;&gt;"NS",$BS$132&lt;&gt;"NA",Y580&lt;&gt;"NS",Y580&lt;&gt;"NA",Y580&gt;$BS$132),
AND(Y580&gt;0,OR($BS$132="NS",$BS$132="NA")),
AND($BS$132&lt;&gt;"NS",$BS$132&lt;&gt;"NA",$BS$132&gt;=0,Y580="NA"),
AND($BS$132&lt;&gt;"NS",$BS$132&lt;&gt;"NA",$BS$132=0,Y580="NS")),1,0)))</f>
        <v>0</v>
      </c>
      <c r="CQ580" s="202">
        <f t="shared" ref="CQ580" si="2466">IF($AH$96=$AJ$96,0,
IF(OR(AND($BS$132="NS",Z580&lt;&gt;"NA",OR(Z580="NS",Z580=0)),AND($BS$132="NA",Z580&lt;&gt;"NS",OR(Z580="NA",Z580=0))),0,
IF(OR(AND($BS$132&lt;&gt;"NS",$BS$132&lt;&gt;"NA",Z580&lt;&gt;"NS",Z580&lt;&gt;"NA",Z580&gt;$BS$132),
AND(Z580&gt;0,OR($BS$132="NS",$BS$132="NA")),
AND($BS$132&lt;&gt;"NS",$BS$132&lt;&gt;"NA",$BS$132&gt;=0,Z580="NA"),
AND($BS$132&lt;&gt;"NS",$BS$132&lt;&gt;"NA",$BS$132=0,Z580="NS")),1,0)))</f>
        <v>0</v>
      </c>
      <c r="CR580" s="202">
        <f t="shared" ref="CR580" si="2467">IF($AH$96=$AJ$96,0,
IF(OR(AND($BS$132="NS",AA580&lt;&gt;"NA",OR(AA580="NS",AA580=0)),AND($BS$132="NA",AA580&lt;&gt;"NS",OR(AA580="NA",AA580=0))),0,
IF(OR(AND($BS$132&lt;&gt;"NS",$BS$132&lt;&gt;"NA",AA580&lt;&gt;"NS",AA580&lt;&gt;"NA",AA580&gt;$BS$132),
AND(AA580&gt;0,OR($BS$132="NS",$BS$132="NA")),
AND($BS$132&lt;&gt;"NS",$BS$132&lt;&gt;"NA",$BS$132&gt;=0,AA580="NA"),
AND($BS$132&lt;&gt;"NS",$BS$132&lt;&gt;"NA",$BS$132=0,AA580="NS")),1,0)))</f>
        <v>0</v>
      </c>
      <c r="CS580" s="202">
        <f t="shared" ref="CS580" si="2468">IF($AH$96=$AJ$96,0,
IF(OR(AND($BS$132="NS",AB580&lt;&gt;"NA",OR(AB580="NS",AB580=0)),AND($BS$132="NA",AB580&lt;&gt;"NS",OR(AB580="NA",AB580=0))),0,
IF(OR(AND($BS$132&lt;&gt;"NS",$BS$132&lt;&gt;"NA",AB580&lt;&gt;"NS",AB580&lt;&gt;"NA",AB580&gt;$BS$132),
AND(AB580&gt;0,OR($BS$132="NS",$BS$132="NA")),
AND($BS$132&lt;&gt;"NS",$BS$132&lt;&gt;"NA",$BS$132&gt;=0,AB580="NA"),
AND($BS$132&lt;&gt;"NS",$BS$132&lt;&gt;"NA",$BS$132=0,AB580="NS")),1,0)))</f>
        <v>0</v>
      </c>
      <c r="CT580" s="202">
        <f t="shared" ref="CT580" si="2469">IF($AH$96=$AJ$96,0,
IF(OR(AND($BS$132="NS",AC580&lt;&gt;"NA",OR(AC580="NS",AC580=0)),AND($BS$132="NA",AC580&lt;&gt;"NS",OR(AC580="NA",AC580=0))),0,
IF(OR(AND($BS$132&lt;&gt;"NS",$BS$132&lt;&gt;"NA",AC580&lt;&gt;"NS",AC580&lt;&gt;"NA",AC580&gt;$BS$132),
AND(AC580&gt;0,OR($BS$132="NS",$BS$132="NA")),
AND($BS$132&lt;&gt;"NS",$BS$132&lt;&gt;"NA",$BS$132&gt;=0,AC580="NA"),
AND($BS$132&lt;&gt;"NS",$BS$132&lt;&gt;"NA",$BS$132=0,AC580="NS")),1,0)))</f>
        <v>0</v>
      </c>
      <c r="CU580" s="202">
        <f t="shared" ref="CU580" si="2470">IF($AH$96=$AJ$96,0,
IF(OR(AND($BS$132="NS",AD580&lt;&gt;"NA",OR(AD580="NS",AD580=0)),AND($BS$132="NA",AD580&lt;&gt;"NS",OR(AD580="NA",AD580=0))),0,
IF(OR(AND($BS$132&lt;&gt;"NS",$BS$132&lt;&gt;"NA",AD580&lt;&gt;"NS",AD580&lt;&gt;"NA",AD580&gt;$BS$132),
AND(AD580&gt;0,OR($BS$132="NS",$BS$132="NA")),
AND($BS$132&lt;&gt;"NS",$BS$132&lt;&gt;"NA",$BS$132&gt;=0,AD580="NA"),
AND($BS$132&lt;&gt;"NS",$BS$132&lt;&gt;"NA",$BS$132=0,AD580="NS")),1,0)))</f>
        <v>0</v>
      </c>
      <c r="CY580" s="563">
        <f t="shared" si="1903"/>
        <v>0</v>
      </c>
      <c r="CZ580" s="563"/>
    </row>
    <row r="581" spans="1:104" s="211" customFormat="1" ht="15" customHeight="1">
      <c r="A581" s="18"/>
      <c r="B581" s="51"/>
      <c r="C581" s="48" t="s">
        <v>5028</v>
      </c>
      <c r="D581" s="580" t="str">
        <f>IF(CNGE_2024_M3_Secc1!D80="","",CNGE_2024_M3_Secc1!D80)</f>
        <v/>
      </c>
      <c r="E581" s="580"/>
      <c r="F581" s="580"/>
      <c r="G581" s="580"/>
      <c r="H581" s="580"/>
      <c r="I581" s="103"/>
      <c r="J581" s="103"/>
      <c r="K581" s="103"/>
      <c r="L581" s="103"/>
      <c r="M581" s="103"/>
      <c r="N581" s="103"/>
      <c r="O581" s="103"/>
      <c r="P581" s="103"/>
      <c r="Q581" s="103"/>
      <c r="R581" s="103"/>
      <c r="S581" s="103"/>
      <c r="T581" s="103"/>
      <c r="U581" s="103"/>
      <c r="V581" s="103"/>
      <c r="W581" s="103"/>
      <c r="X581" s="103"/>
      <c r="Y581" s="103"/>
      <c r="Z581" s="103"/>
      <c r="AA581" s="103"/>
      <c r="AB581" s="103"/>
      <c r="AC581" s="103"/>
      <c r="AD581" s="103"/>
      <c r="AE581" s="213"/>
      <c r="AF581" s="210"/>
      <c r="AV581" s="202" t="e" cm="1">
        <f t="array" ref="AV581">IF(CNGE_2024_M3_Secc1!$AO$111=CNGE_2024_M3_Secc1!$AQ$111,O,IF(CNGE_2024_M3_Secc1!I248="",1,0))</f>
        <v>#NAME?</v>
      </c>
      <c r="AW581" s="202" t="e" cm="1">
        <f t="array" ref="AW581">IF(CNGE_2024_M3_Secc1!$AO$111=CNGE_2024_M3_Secc1!$AQ$111,O,IF(CNGE_2024_M3_Secc1!J248="",1,0))</f>
        <v>#NAME?</v>
      </c>
      <c r="AX581" s="202" t="e" cm="1">
        <f t="array" ref="AX581">IF(CNGE_2024_M3_Secc1!$AO$111=CNGE_2024_M3_Secc1!$AQ$111,O,IF(CNGE_2024_M3_Secc1!K248="",1,0))</f>
        <v>#NAME?</v>
      </c>
      <c r="AY581" s="202" t="e" cm="1">
        <f t="array" ref="AY581">IF(CNGE_2024_M3_Secc1!$AO$111=CNGE_2024_M3_Secc1!$AQ$111,O,IF(CNGE_2024_M3_Secc1!L248="",1,0))</f>
        <v>#NAME?</v>
      </c>
      <c r="AZ581" s="202" t="e" cm="1">
        <f t="array" ref="AZ581">IF(CNGE_2024_M3_Secc1!$AO$111=CNGE_2024_M3_Secc1!$AQ$111,O,IF(CNGE_2024_M3_Secc1!M248="",1,0))</f>
        <v>#NAME?</v>
      </c>
      <c r="BA581" s="202" t="e" cm="1">
        <f t="array" ref="BA581">IF(CNGE_2024_M3_Secc1!$AO$111=CNGE_2024_M3_Secc1!$AQ$111,O,IF(CNGE_2024_M3_Secc1!N248="",1,0))</f>
        <v>#NAME?</v>
      </c>
      <c r="BB581" s="202" t="e" cm="1">
        <f t="array" ref="BB581">IF(CNGE_2024_M3_Secc1!$AO$111=CNGE_2024_M3_Secc1!$AQ$111,O,IF(CNGE_2024_M3_Secc1!O248="",1,0))</f>
        <v>#NAME?</v>
      </c>
      <c r="BC581" s="202" t="e" cm="1">
        <f t="array" ref="BC581">IF(CNGE_2024_M3_Secc1!$AO$111=CNGE_2024_M3_Secc1!$AQ$111,O,IF(CNGE_2024_M3_Secc1!P248="",1,0))</f>
        <v>#NAME?</v>
      </c>
      <c r="BD581" s="202" t="e" cm="1">
        <f t="array" ref="BD581">IF(CNGE_2024_M3_Secc1!$AO$111=CNGE_2024_M3_Secc1!$AQ$111,O,IF(CNGE_2024_M3_Secc1!Q248="",1,0))</f>
        <v>#NAME?</v>
      </c>
      <c r="BE581" s="202" t="e" cm="1">
        <f t="array" ref="BE581">IF(CNGE_2024_M3_Secc1!$AO$111=CNGE_2024_M3_Secc1!$AQ$111,O,IF(CNGE_2024_M3_Secc1!R248="",1,0))</f>
        <v>#NAME?</v>
      </c>
      <c r="BF581" s="202" t="e" cm="1">
        <f t="array" ref="BF581">IF(CNGE_2024_M3_Secc1!$AO$111=CNGE_2024_M3_Secc1!$AQ$111,O,IF(CNGE_2024_M3_Secc1!S248="",1,0))</f>
        <v>#NAME?</v>
      </c>
      <c r="BG581" s="202" t="e" cm="1">
        <f t="array" ref="BG581">IF(CNGE_2024_M3_Secc1!$AO$111=CNGE_2024_M3_Secc1!$AQ$111,O,IF(CNGE_2024_M3_Secc1!T248="",1,0))</f>
        <v>#NAME?</v>
      </c>
      <c r="BH581" s="202" t="e" cm="1">
        <f t="array" ref="BH581">IF(CNGE_2024_M3_Secc1!$AO$111=CNGE_2024_M3_Secc1!$AQ$111,O,IF(CNGE_2024_M3_Secc1!U248="",1,0))</f>
        <v>#NAME?</v>
      </c>
      <c r="BI581" s="202" t="e" cm="1">
        <f t="array" ref="BI581">IF(CNGE_2024_M3_Secc1!$AO$111=CNGE_2024_M3_Secc1!$AQ$111,O,IF(CNGE_2024_M3_Secc1!V248="",1,0))</f>
        <v>#NAME?</v>
      </c>
      <c r="BJ581" s="202" t="e" cm="1">
        <f t="array" ref="BJ581">IF(CNGE_2024_M3_Secc1!$AO$111=CNGE_2024_M3_Secc1!$AQ$111,O,IF(CNGE_2024_M3_Secc1!W248="",1,0))</f>
        <v>#NAME?</v>
      </c>
      <c r="BK581" s="202" t="e" cm="1">
        <f t="array" ref="BK581">IF(CNGE_2024_M3_Secc1!$AO$111=CNGE_2024_M3_Secc1!$AQ$111,O,IF(CNGE_2024_M3_Secc1!X248="",1,0))</f>
        <v>#NAME?</v>
      </c>
      <c r="BL581" s="202" t="e" cm="1">
        <f t="array" ref="BL581">IF(CNGE_2024_M3_Secc1!$AO$111=CNGE_2024_M3_Secc1!$AQ$111,O,IF(CNGE_2024_M3_Secc1!Y248="",1,0))</f>
        <v>#NAME?</v>
      </c>
      <c r="BM581" s="202" t="e" cm="1">
        <f t="array" ref="BM581">IF(CNGE_2024_M3_Secc1!$AO$111=CNGE_2024_M3_Secc1!$AQ$111,O,IF(CNGE_2024_M3_Secc1!Z248="",1,0))</f>
        <v>#NAME?</v>
      </c>
      <c r="BN581" s="202" t="e" cm="1">
        <f t="array" ref="BN581">IF(CNGE_2024_M3_Secc1!$AO$111=CNGE_2024_M3_Secc1!$AQ$111,O,IF(CNGE_2024_M3_Secc1!AA248="",1,0))</f>
        <v>#NAME?</v>
      </c>
      <c r="BO581" s="202" t="e" cm="1">
        <f t="array" ref="BO581">IF(CNGE_2024_M3_Secc1!$AO$111=CNGE_2024_M3_Secc1!$AQ$111,O,IF(CNGE_2024_M3_Secc1!AB248="",1,0))</f>
        <v>#NAME?</v>
      </c>
      <c r="BP581" s="202" t="e" cm="1">
        <f t="array" ref="BP581">IF(CNGE_2024_M3_Secc1!$AO$111=CNGE_2024_M3_Secc1!$AQ$111,O,IF(CNGE_2024_M3_Secc1!AC248="",1,0))</f>
        <v>#NAME?</v>
      </c>
      <c r="BQ581" s="202" t="e" cm="1">
        <f t="array" ref="BQ581">IF(CNGE_2024_M3_Secc1!$AO$111=CNGE_2024_M3_Secc1!$AQ$111,O,IF(CNGE_2024_M3_Secc1!AD248="",1,0))</f>
        <v>#NAME?</v>
      </c>
      <c r="BZ581" s="202">
        <f>IF($AH$96=$AJ$96,0,
IF(OR(AND($BS$133="NS",I581&lt;&gt;"NA",OR(I581="NS",I581=0)),AND($BS$133="NA",I581&lt;&gt;"NS",OR(I581="NA",I581=0))),0,
IF(OR(AND($BS$133&lt;&gt;"NS",$BS$133&lt;&gt;"NA",I581&lt;&gt;"NS",I581&lt;&gt;"NA",I581&gt;$BS$133),
AND(I581&gt;0,OR($BS$133="NS",$BS$133="NA")),
AND($BS$133&lt;&gt;"NS",$BS$133&lt;&gt;"NA",$BS$133&gt;=0,I581="NA"),
AND($BS$133&lt;&gt;"NS",$BS$133&lt;&gt;"NA",$BS$133=0,I581="NS")),1,0)))</f>
        <v>0</v>
      </c>
      <c r="CA581" s="202">
        <f t="shared" ref="CA581" si="2471">IF($AH$96=$AJ$96,0,
IF(OR(AND($BS$133="NS",J581&lt;&gt;"NA",OR(J581="NS",J581=0)),AND($BS$133="NA",J581&lt;&gt;"NS",OR(J581="NA",J581=0))),0,
IF(OR(AND($BS$133&lt;&gt;"NS",$BS$133&lt;&gt;"NA",J581&lt;&gt;"NS",J581&lt;&gt;"NA",J581&gt;$BS$133),
AND(J581&gt;0,OR($BS$133="NS",$BS$133="NA")),
AND($BS$133&lt;&gt;"NS",$BS$133&lt;&gt;"NA",$BS$133&gt;=0,J581="NA"),
AND($BS$133&lt;&gt;"NS",$BS$133&lt;&gt;"NA",$BS$133=0,J581="NS")),1,0)))</f>
        <v>0</v>
      </c>
      <c r="CB581" s="202">
        <f t="shared" ref="CB581" si="2472">IF($AH$96=$AJ$96,0,
IF(OR(AND($BS$133="NS",K581&lt;&gt;"NA",OR(K581="NS",K581=0)),AND($BS$133="NA",K581&lt;&gt;"NS",OR(K581="NA",K581=0))),0,
IF(OR(AND($BS$133&lt;&gt;"NS",$BS$133&lt;&gt;"NA",K581&lt;&gt;"NS",K581&lt;&gt;"NA",K581&gt;$BS$133),
AND(K581&gt;0,OR($BS$133="NS",$BS$133="NA")),
AND($BS$133&lt;&gt;"NS",$BS$133&lt;&gt;"NA",$BS$133&gt;=0,K581="NA"),
AND($BS$133&lt;&gt;"NS",$BS$133&lt;&gt;"NA",$BS$133=0,K581="NS")),1,0)))</f>
        <v>0</v>
      </c>
      <c r="CC581" s="202">
        <f t="shared" ref="CC581" si="2473">IF($AH$96=$AJ$96,0,
IF(OR(AND($BS$133="NS",L581&lt;&gt;"NA",OR(L581="NS",L581=0)),AND($BS$133="NA",L581&lt;&gt;"NS",OR(L581="NA",L581=0))),0,
IF(OR(AND($BS$133&lt;&gt;"NS",$BS$133&lt;&gt;"NA",L581&lt;&gt;"NS",L581&lt;&gt;"NA",L581&gt;$BS$133),
AND(L581&gt;0,OR($BS$133="NS",$BS$133="NA")),
AND($BS$133&lt;&gt;"NS",$BS$133&lt;&gt;"NA",$BS$133&gt;=0,L581="NA"),
AND($BS$133&lt;&gt;"NS",$BS$133&lt;&gt;"NA",$BS$133=0,L581="NS")),1,0)))</f>
        <v>0</v>
      </c>
      <c r="CD581" s="202">
        <f t="shared" ref="CD581" si="2474">IF($AH$96=$AJ$96,0,
IF(OR(AND($BS$133="NS",M581&lt;&gt;"NA",OR(M581="NS",M581=0)),AND($BS$133="NA",M581&lt;&gt;"NS",OR(M581="NA",M581=0))),0,
IF(OR(AND($BS$133&lt;&gt;"NS",$BS$133&lt;&gt;"NA",M581&lt;&gt;"NS",M581&lt;&gt;"NA",M581&gt;$BS$133),
AND(M581&gt;0,OR($BS$133="NS",$BS$133="NA")),
AND($BS$133&lt;&gt;"NS",$BS$133&lt;&gt;"NA",$BS$133&gt;=0,M581="NA"),
AND($BS$133&lt;&gt;"NS",$BS$133&lt;&gt;"NA",$BS$133=0,M581="NS")),1,0)))</f>
        <v>0</v>
      </c>
      <c r="CE581" s="202">
        <f t="shared" ref="CE581" si="2475">IF($AH$96=$AJ$96,0,
IF(OR(AND($BS$133="NS",N581&lt;&gt;"NA",OR(N581="NS",N581=0)),AND($BS$133="NA",N581&lt;&gt;"NS",OR(N581="NA",N581=0))),0,
IF(OR(AND($BS$133&lt;&gt;"NS",$BS$133&lt;&gt;"NA",N581&lt;&gt;"NS",N581&lt;&gt;"NA",N581&gt;$BS$133),
AND(N581&gt;0,OR($BS$133="NS",$BS$133="NA")),
AND($BS$133&lt;&gt;"NS",$BS$133&lt;&gt;"NA",$BS$133&gt;=0,N581="NA"),
AND($BS$133&lt;&gt;"NS",$BS$133&lt;&gt;"NA",$BS$133=0,N581="NS")),1,0)))</f>
        <v>0</v>
      </c>
      <c r="CF581" s="202">
        <f t="shared" ref="CF581" si="2476">IF($AH$96=$AJ$96,0,
IF(OR(AND($BS$133="NS",O581&lt;&gt;"NA",OR(O581="NS",O581=0)),AND($BS$133="NA",O581&lt;&gt;"NS",OR(O581="NA",O581=0))),0,
IF(OR(AND($BS$133&lt;&gt;"NS",$BS$133&lt;&gt;"NA",O581&lt;&gt;"NS",O581&lt;&gt;"NA",O581&gt;$BS$133),
AND(O581&gt;0,OR($BS$133="NS",$BS$133="NA")),
AND($BS$133&lt;&gt;"NS",$BS$133&lt;&gt;"NA",$BS$133&gt;=0,O581="NA"),
AND($BS$133&lt;&gt;"NS",$BS$133&lt;&gt;"NA",$BS$133=0,O581="NS")),1,0)))</f>
        <v>0</v>
      </c>
      <c r="CG581" s="202">
        <f t="shared" ref="CG581" si="2477">IF($AH$96=$AJ$96,0,
IF(OR(AND($BS$133="NS",P581&lt;&gt;"NA",OR(P581="NS",P581=0)),AND($BS$133="NA",P581&lt;&gt;"NS",OR(P581="NA",P581=0))),0,
IF(OR(AND($BS$133&lt;&gt;"NS",$BS$133&lt;&gt;"NA",P581&lt;&gt;"NS",P581&lt;&gt;"NA",P581&gt;$BS$133),
AND(P581&gt;0,OR($BS$133="NS",$BS$133="NA")),
AND($BS$133&lt;&gt;"NS",$BS$133&lt;&gt;"NA",$BS$133&gt;=0,P581="NA"),
AND($BS$133&lt;&gt;"NS",$BS$133&lt;&gt;"NA",$BS$133=0,P581="NS")),1,0)))</f>
        <v>0</v>
      </c>
      <c r="CH581" s="202">
        <f t="shared" ref="CH581" si="2478">IF($AH$96=$AJ$96,0,
IF(OR(AND($BS$133="NS",Q581&lt;&gt;"NA",OR(Q581="NS",Q581=0)),AND($BS$133="NA",Q581&lt;&gt;"NS",OR(Q581="NA",Q581=0))),0,
IF(OR(AND($BS$133&lt;&gt;"NS",$BS$133&lt;&gt;"NA",Q581&lt;&gt;"NS",Q581&lt;&gt;"NA",Q581&gt;$BS$133),
AND(Q581&gt;0,OR($BS$133="NS",$BS$133="NA")),
AND($BS$133&lt;&gt;"NS",$BS$133&lt;&gt;"NA",$BS$133&gt;=0,Q581="NA"),
AND($BS$133&lt;&gt;"NS",$BS$133&lt;&gt;"NA",$BS$133=0,Q581="NS")),1,0)))</f>
        <v>0</v>
      </c>
      <c r="CI581" s="202">
        <f t="shared" ref="CI581" si="2479">IF($AH$96=$AJ$96,0,
IF(OR(AND($BS$133="NS",R581&lt;&gt;"NA",OR(R581="NS",R581=0)),AND($BS$133="NA",R581&lt;&gt;"NS",OR(R581="NA",R581=0))),0,
IF(OR(AND($BS$133&lt;&gt;"NS",$BS$133&lt;&gt;"NA",R581&lt;&gt;"NS",R581&lt;&gt;"NA",R581&gt;$BS$133),
AND(R581&gt;0,OR($BS$133="NS",$BS$133="NA")),
AND($BS$133&lt;&gt;"NS",$BS$133&lt;&gt;"NA",$BS$133&gt;=0,R581="NA"),
AND($BS$133&lt;&gt;"NS",$BS$133&lt;&gt;"NA",$BS$133=0,R581="NS")),1,0)))</f>
        <v>0</v>
      </c>
      <c r="CJ581" s="202">
        <f t="shared" ref="CJ581" si="2480">IF($AH$96=$AJ$96,0,
IF(OR(AND($BS$133="NS",S581&lt;&gt;"NA",OR(S581="NS",S581=0)),AND($BS$133="NA",S581&lt;&gt;"NS",OR(S581="NA",S581=0))),0,
IF(OR(AND($BS$133&lt;&gt;"NS",$BS$133&lt;&gt;"NA",S581&lt;&gt;"NS",S581&lt;&gt;"NA",S581&gt;$BS$133),
AND(S581&gt;0,OR($BS$133="NS",$BS$133="NA")),
AND($BS$133&lt;&gt;"NS",$BS$133&lt;&gt;"NA",$BS$133&gt;=0,S581="NA"),
AND($BS$133&lt;&gt;"NS",$BS$133&lt;&gt;"NA",$BS$133=0,S581="NS")),1,0)))</f>
        <v>0</v>
      </c>
      <c r="CK581" s="202">
        <f t="shared" ref="CK581" si="2481">IF($AH$96=$AJ$96,0,
IF(OR(AND($BS$133="NS",T581&lt;&gt;"NA",OR(T581="NS",T581=0)),AND($BS$133="NA",T581&lt;&gt;"NS",OR(T581="NA",T581=0))),0,
IF(OR(AND($BS$133&lt;&gt;"NS",$BS$133&lt;&gt;"NA",T581&lt;&gt;"NS",T581&lt;&gt;"NA",T581&gt;$BS$133),
AND(T581&gt;0,OR($BS$133="NS",$BS$133="NA")),
AND($BS$133&lt;&gt;"NS",$BS$133&lt;&gt;"NA",$BS$133&gt;=0,T581="NA"),
AND($BS$133&lt;&gt;"NS",$BS$133&lt;&gt;"NA",$BS$133=0,T581="NS")),1,0)))</f>
        <v>0</v>
      </c>
      <c r="CL581" s="202">
        <f t="shared" ref="CL581" si="2482">IF($AH$96=$AJ$96,0,
IF(OR(AND($BS$133="NS",U581&lt;&gt;"NA",OR(U581="NS",U581=0)),AND($BS$133="NA",U581&lt;&gt;"NS",OR(U581="NA",U581=0))),0,
IF(OR(AND($BS$133&lt;&gt;"NS",$BS$133&lt;&gt;"NA",U581&lt;&gt;"NS",U581&lt;&gt;"NA",U581&gt;$BS$133),
AND(U581&gt;0,OR($BS$133="NS",$BS$133="NA")),
AND($BS$133&lt;&gt;"NS",$BS$133&lt;&gt;"NA",$BS$133&gt;=0,U581="NA"),
AND($BS$133&lt;&gt;"NS",$BS$133&lt;&gt;"NA",$BS$133=0,U581="NS")),1,0)))</f>
        <v>0</v>
      </c>
      <c r="CM581" s="202">
        <f t="shared" ref="CM581" si="2483">IF($AH$96=$AJ$96,0,
IF(OR(AND($BS$133="NS",V581&lt;&gt;"NA",OR(V581="NS",V581=0)),AND($BS$133="NA",V581&lt;&gt;"NS",OR(V581="NA",V581=0))),0,
IF(OR(AND($BS$133&lt;&gt;"NS",$BS$133&lt;&gt;"NA",V581&lt;&gt;"NS",V581&lt;&gt;"NA",V581&gt;$BS$133),
AND(V581&gt;0,OR($BS$133="NS",$BS$133="NA")),
AND($BS$133&lt;&gt;"NS",$BS$133&lt;&gt;"NA",$BS$133&gt;=0,V581="NA"),
AND($BS$133&lt;&gt;"NS",$BS$133&lt;&gt;"NA",$BS$133=0,V581="NS")),1,0)))</f>
        <v>0</v>
      </c>
      <c r="CN581" s="202">
        <f t="shared" ref="CN581" si="2484">IF($AH$96=$AJ$96,0,
IF(OR(AND($BS$133="NS",W581&lt;&gt;"NA",OR(W581="NS",W581=0)),AND($BS$133="NA",W581&lt;&gt;"NS",OR(W581="NA",W581=0))),0,
IF(OR(AND($BS$133&lt;&gt;"NS",$BS$133&lt;&gt;"NA",W581&lt;&gt;"NS",W581&lt;&gt;"NA",W581&gt;$BS$133),
AND(W581&gt;0,OR($BS$133="NS",$BS$133="NA")),
AND($BS$133&lt;&gt;"NS",$BS$133&lt;&gt;"NA",$BS$133&gt;=0,W581="NA"),
AND($BS$133&lt;&gt;"NS",$BS$133&lt;&gt;"NA",$BS$133=0,W581="NS")),1,0)))</f>
        <v>0</v>
      </c>
      <c r="CO581" s="202">
        <f t="shared" ref="CO581" si="2485">IF($AH$96=$AJ$96,0,
IF(OR(AND($BS$133="NS",X581&lt;&gt;"NA",OR(X581="NS",X581=0)),AND($BS$133="NA",X581&lt;&gt;"NS",OR(X581="NA",X581=0))),0,
IF(OR(AND($BS$133&lt;&gt;"NS",$BS$133&lt;&gt;"NA",X581&lt;&gt;"NS",X581&lt;&gt;"NA",X581&gt;$BS$133),
AND(X581&gt;0,OR($BS$133="NS",$BS$133="NA")),
AND($BS$133&lt;&gt;"NS",$BS$133&lt;&gt;"NA",$BS$133&gt;=0,X581="NA"),
AND($BS$133&lt;&gt;"NS",$BS$133&lt;&gt;"NA",$BS$133=0,X581="NS")),1,0)))</f>
        <v>0</v>
      </c>
      <c r="CP581" s="202">
        <f t="shared" ref="CP581" si="2486">IF($AH$96=$AJ$96,0,
IF(OR(AND($BS$133="NS",Y581&lt;&gt;"NA",OR(Y581="NS",Y581=0)),AND($BS$133="NA",Y581&lt;&gt;"NS",OR(Y581="NA",Y581=0))),0,
IF(OR(AND($BS$133&lt;&gt;"NS",$BS$133&lt;&gt;"NA",Y581&lt;&gt;"NS",Y581&lt;&gt;"NA",Y581&gt;$BS$133),
AND(Y581&gt;0,OR($BS$133="NS",$BS$133="NA")),
AND($BS$133&lt;&gt;"NS",$BS$133&lt;&gt;"NA",$BS$133&gt;=0,Y581="NA"),
AND($BS$133&lt;&gt;"NS",$BS$133&lt;&gt;"NA",$BS$133=0,Y581="NS")),1,0)))</f>
        <v>0</v>
      </c>
      <c r="CQ581" s="202">
        <f t="shared" ref="CQ581" si="2487">IF($AH$96=$AJ$96,0,
IF(OR(AND($BS$133="NS",Z581&lt;&gt;"NA",OR(Z581="NS",Z581=0)),AND($BS$133="NA",Z581&lt;&gt;"NS",OR(Z581="NA",Z581=0))),0,
IF(OR(AND($BS$133&lt;&gt;"NS",$BS$133&lt;&gt;"NA",Z581&lt;&gt;"NS",Z581&lt;&gt;"NA",Z581&gt;$BS$133),
AND(Z581&gt;0,OR($BS$133="NS",$BS$133="NA")),
AND($BS$133&lt;&gt;"NS",$BS$133&lt;&gt;"NA",$BS$133&gt;=0,Z581="NA"),
AND($BS$133&lt;&gt;"NS",$BS$133&lt;&gt;"NA",$BS$133=0,Z581="NS")),1,0)))</f>
        <v>0</v>
      </c>
      <c r="CR581" s="202">
        <f t="shared" ref="CR581" si="2488">IF($AH$96=$AJ$96,0,
IF(OR(AND($BS$133="NS",AA581&lt;&gt;"NA",OR(AA581="NS",AA581=0)),AND($BS$133="NA",AA581&lt;&gt;"NS",OR(AA581="NA",AA581=0))),0,
IF(OR(AND($BS$133&lt;&gt;"NS",$BS$133&lt;&gt;"NA",AA581&lt;&gt;"NS",AA581&lt;&gt;"NA",AA581&gt;$BS$133),
AND(AA581&gt;0,OR($BS$133="NS",$BS$133="NA")),
AND($BS$133&lt;&gt;"NS",$BS$133&lt;&gt;"NA",$BS$133&gt;=0,AA581="NA"),
AND($BS$133&lt;&gt;"NS",$BS$133&lt;&gt;"NA",$BS$133=0,AA581="NS")),1,0)))</f>
        <v>0</v>
      </c>
      <c r="CS581" s="202">
        <f t="shared" ref="CS581" si="2489">IF($AH$96=$AJ$96,0,
IF(OR(AND($BS$133="NS",AB581&lt;&gt;"NA",OR(AB581="NS",AB581=0)),AND($BS$133="NA",AB581&lt;&gt;"NS",OR(AB581="NA",AB581=0))),0,
IF(OR(AND($BS$133&lt;&gt;"NS",$BS$133&lt;&gt;"NA",AB581&lt;&gt;"NS",AB581&lt;&gt;"NA",AB581&gt;$BS$133),
AND(AB581&gt;0,OR($BS$133="NS",$BS$133="NA")),
AND($BS$133&lt;&gt;"NS",$BS$133&lt;&gt;"NA",$BS$133&gt;=0,AB581="NA"),
AND($BS$133&lt;&gt;"NS",$BS$133&lt;&gt;"NA",$BS$133=0,AB581="NS")),1,0)))</f>
        <v>0</v>
      </c>
      <c r="CT581" s="202">
        <f t="shared" ref="CT581" si="2490">IF($AH$96=$AJ$96,0,
IF(OR(AND($BS$133="NS",AC581&lt;&gt;"NA",OR(AC581="NS",AC581=0)),AND($BS$133="NA",AC581&lt;&gt;"NS",OR(AC581="NA",AC581=0))),0,
IF(OR(AND($BS$133&lt;&gt;"NS",$BS$133&lt;&gt;"NA",AC581&lt;&gt;"NS",AC581&lt;&gt;"NA",AC581&gt;$BS$133),
AND(AC581&gt;0,OR($BS$133="NS",$BS$133="NA")),
AND($BS$133&lt;&gt;"NS",$BS$133&lt;&gt;"NA",$BS$133&gt;=0,AC581="NA"),
AND($BS$133&lt;&gt;"NS",$BS$133&lt;&gt;"NA",$BS$133=0,AC581="NS")),1,0)))</f>
        <v>0</v>
      </c>
      <c r="CU581" s="202">
        <f t="shared" ref="CU581" si="2491">IF($AH$96=$AJ$96,0,
IF(OR(AND($BS$133="NS",AD581&lt;&gt;"NA",OR(AD581="NS",AD581=0)),AND($BS$133="NA",AD581&lt;&gt;"NS",OR(AD581="NA",AD581=0))),0,
IF(OR(AND($BS$133&lt;&gt;"NS",$BS$133&lt;&gt;"NA",AD581&lt;&gt;"NS",AD581&lt;&gt;"NA",AD581&gt;$BS$133),
AND(AD581&gt;0,OR($BS$133="NS",$BS$133="NA")),
AND($BS$133&lt;&gt;"NS",$BS$133&lt;&gt;"NA",$BS$133&gt;=0,AD581="NA"),
AND($BS$133&lt;&gt;"NS",$BS$133&lt;&gt;"NA",$BS$133=0,AD581="NS")),1,0)))</f>
        <v>0</v>
      </c>
      <c r="CY581" s="563">
        <f t="shared" si="1903"/>
        <v>0</v>
      </c>
      <c r="CZ581" s="563"/>
    </row>
    <row r="582" spans="1:104" s="211" customFormat="1" ht="15" customHeight="1">
      <c r="A582" s="18"/>
      <c r="B582" s="51"/>
      <c r="C582" s="48" t="s">
        <v>5029</v>
      </c>
      <c r="D582" s="580" t="str">
        <f>IF(CNGE_2024_M3_Secc1!D81="","",CNGE_2024_M3_Secc1!D81)</f>
        <v/>
      </c>
      <c r="E582" s="580"/>
      <c r="F582" s="580"/>
      <c r="G582" s="580"/>
      <c r="H582" s="580"/>
      <c r="I582" s="103"/>
      <c r="J582" s="103"/>
      <c r="K582" s="103"/>
      <c r="L582" s="103"/>
      <c r="M582" s="103"/>
      <c r="N582" s="103"/>
      <c r="O582" s="103"/>
      <c r="P582" s="103"/>
      <c r="Q582" s="103"/>
      <c r="R582" s="103"/>
      <c r="S582" s="103"/>
      <c r="T582" s="103"/>
      <c r="U582" s="103"/>
      <c r="V582" s="103"/>
      <c r="W582" s="103"/>
      <c r="X582" s="103"/>
      <c r="Y582" s="103"/>
      <c r="Z582" s="103"/>
      <c r="AA582" s="103"/>
      <c r="AB582" s="103"/>
      <c r="AC582" s="103"/>
      <c r="AD582" s="103"/>
      <c r="AE582" s="213"/>
      <c r="AF582" s="210"/>
      <c r="AV582" s="202" t="e" cm="1">
        <f t="array" ref="AV582">IF(CNGE_2024_M3_Secc1!$AO$111=CNGE_2024_M3_Secc1!$AQ$111,O,IF(CNGE_2024_M3_Secc1!I249="",1,0))</f>
        <v>#NAME?</v>
      </c>
      <c r="AW582" s="202" t="e" cm="1">
        <f t="array" ref="AW582">IF(CNGE_2024_M3_Secc1!$AO$111=CNGE_2024_M3_Secc1!$AQ$111,O,IF(CNGE_2024_M3_Secc1!J249="",1,0))</f>
        <v>#NAME?</v>
      </c>
      <c r="AX582" s="202" t="e" cm="1">
        <f t="array" ref="AX582">IF(CNGE_2024_M3_Secc1!$AO$111=CNGE_2024_M3_Secc1!$AQ$111,O,IF(CNGE_2024_M3_Secc1!K249="",1,0))</f>
        <v>#NAME?</v>
      </c>
      <c r="AY582" s="202" t="e" cm="1">
        <f t="array" ref="AY582">IF(CNGE_2024_M3_Secc1!$AO$111=CNGE_2024_M3_Secc1!$AQ$111,O,IF(CNGE_2024_M3_Secc1!L249="",1,0))</f>
        <v>#NAME?</v>
      </c>
      <c r="AZ582" s="202" t="e" cm="1">
        <f t="array" ref="AZ582">IF(CNGE_2024_M3_Secc1!$AO$111=CNGE_2024_M3_Secc1!$AQ$111,O,IF(CNGE_2024_M3_Secc1!M249="",1,0))</f>
        <v>#NAME?</v>
      </c>
      <c r="BA582" s="202" t="e" cm="1">
        <f t="array" ref="BA582">IF(CNGE_2024_M3_Secc1!$AO$111=CNGE_2024_M3_Secc1!$AQ$111,O,IF(CNGE_2024_M3_Secc1!N249="",1,0))</f>
        <v>#NAME?</v>
      </c>
      <c r="BB582" s="202" t="e" cm="1">
        <f t="array" ref="BB582">IF(CNGE_2024_M3_Secc1!$AO$111=CNGE_2024_M3_Secc1!$AQ$111,O,IF(CNGE_2024_M3_Secc1!O249="",1,0))</f>
        <v>#NAME?</v>
      </c>
      <c r="BC582" s="202" t="e" cm="1">
        <f t="array" ref="BC582">IF(CNGE_2024_M3_Secc1!$AO$111=CNGE_2024_M3_Secc1!$AQ$111,O,IF(CNGE_2024_M3_Secc1!P249="",1,0))</f>
        <v>#NAME?</v>
      </c>
      <c r="BD582" s="202" t="e" cm="1">
        <f t="array" ref="BD582">IF(CNGE_2024_M3_Secc1!$AO$111=CNGE_2024_M3_Secc1!$AQ$111,O,IF(CNGE_2024_M3_Secc1!Q249="",1,0))</f>
        <v>#NAME?</v>
      </c>
      <c r="BE582" s="202" t="e" cm="1">
        <f t="array" ref="BE582">IF(CNGE_2024_M3_Secc1!$AO$111=CNGE_2024_M3_Secc1!$AQ$111,O,IF(CNGE_2024_M3_Secc1!R249="",1,0))</f>
        <v>#NAME?</v>
      </c>
      <c r="BF582" s="202" t="e" cm="1">
        <f t="array" ref="BF582">IF(CNGE_2024_M3_Secc1!$AO$111=CNGE_2024_M3_Secc1!$AQ$111,O,IF(CNGE_2024_M3_Secc1!S249="",1,0))</f>
        <v>#NAME?</v>
      </c>
      <c r="BG582" s="202" t="e" cm="1">
        <f t="array" ref="BG582">IF(CNGE_2024_M3_Secc1!$AO$111=CNGE_2024_M3_Secc1!$AQ$111,O,IF(CNGE_2024_M3_Secc1!T249="",1,0))</f>
        <v>#NAME?</v>
      </c>
      <c r="BH582" s="202" t="e" cm="1">
        <f t="array" ref="BH582">IF(CNGE_2024_M3_Secc1!$AO$111=CNGE_2024_M3_Secc1!$AQ$111,O,IF(CNGE_2024_M3_Secc1!U249="",1,0))</f>
        <v>#NAME?</v>
      </c>
      <c r="BI582" s="202" t="e" cm="1">
        <f t="array" ref="BI582">IF(CNGE_2024_M3_Secc1!$AO$111=CNGE_2024_M3_Secc1!$AQ$111,O,IF(CNGE_2024_M3_Secc1!V249="",1,0))</f>
        <v>#NAME?</v>
      </c>
      <c r="BJ582" s="202" t="e" cm="1">
        <f t="array" ref="BJ582">IF(CNGE_2024_M3_Secc1!$AO$111=CNGE_2024_M3_Secc1!$AQ$111,O,IF(CNGE_2024_M3_Secc1!W249="",1,0))</f>
        <v>#NAME?</v>
      </c>
      <c r="BK582" s="202" t="e" cm="1">
        <f t="array" ref="BK582">IF(CNGE_2024_M3_Secc1!$AO$111=CNGE_2024_M3_Secc1!$AQ$111,O,IF(CNGE_2024_M3_Secc1!X249="",1,0))</f>
        <v>#NAME?</v>
      </c>
      <c r="BL582" s="202" t="e" cm="1">
        <f t="array" ref="BL582">IF(CNGE_2024_M3_Secc1!$AO$111=CNGE_2024_M3_Secc1!$AQ$111,O,IF(CNGE_2024_M3_Secc1!Y249="",1,0))</f>
        <v>#NAME?</v>
      </c>
      <c r="BM582" s="202" t="e" cm="1">
        <f t="array" ref="BM582">IF(CNGE_2024_M3_Secc1!$AO$111=CNGE_2024_M3_Secc1!$AQ$111,O,IF(CNGE_2024_M3_Secc1!Z249="",1,0))</f>
        <v>#NAME?</v>
      </c>
      <c r="BN582" s="202" t="e" cm="1">
        <f t="array" ref="BN582">IF(CNGE_2024_M3_Secc1!$AO$111=CNGE_2024_M3_Secc1!$AQ$111,O,IF(CNGE_2024_M3_Secc1!AA249="",1,0))</f>
        <v>#NAME?</v>
      </c>
      <c r="BO582" s="202" t="e" cm="1">
        <f t="array" ref="BO582">IF(CNGE_2024_M3_Secc1!$AO$111=CNGE_2024_M3_Secc1!$AQ$111,O,IF(CNGE_2024_M3_Secc1!AB249="",1,0))</f>
        <v>#NAME?</v>
      </c>
      <c r="BP582" s="202" t="e" cm="1">
        <f t="array" ref="BP582">IF(CNGE_2024_M3_Secc1!$AO$111=CNGE_2024_M3_Secc1!$AQ$111,O,IF(CNGE_2024_M3_Secc1!AC249="",1,0))</f>
        <v>#NAME?</v>
      </c>
      <c r="BQ582" s="202" t="e" cm="1">
        <f t="array" ref="BQ582">IF(CNGE_2024_M3_Secc1!$AO$111=CNGE_2024_M3_Secc1!$AQ$111,O,IF(CNGE_2024_M3_Secc1!AD249="",1,0))</f>
        <v>#NAME?</v>
      </c>
      <c r="BZ582" s="202">
        <f>IF($AH$96=$AJ$96,0,
IF(OR(AND($BS$134="NS",I582&lt;&gt;"NA",OR(I582="NS",I582=0)),AND($BS$134="NA",I582&lt;&gt;"NS",OR(I582="NA",I582=0))),0,
IF(OR(AND($BS$134&lt;&gt;"NS",$BS$134&lt;&gt;"NA",I582&lt;&gt;"NS",I582&lt;&gt;"NA",I582&gt;$BS$134),
AND(I582&gt;0,OR($BS$134="NS",$BS$134="NA")),
AND($BS$134&lt;&gt;"NS",$BS$134&lt;&gt;"NA",$BS$134&gt;=0,I582="NA"),
AND($BS$134&lt;&gt;"NS",$BS$134&lt;&gt;"NA",$BS$134=0,I582="NS")),1,0)))</f>
        <v>0</v>
      </c>
      <c r="CA582" s="202">
        <f t="shared" ref="CA582" si="2492">IF($AH$96=$AJ$96,0,
IF(OR(AND($BS$134="NS",J582&lt;&gt;"NA",OR(J582="NS",J582=0)),AND($BS$134="NA",J582&lt;&gt;"NS",OR(J582="NA",J582=0))),0,
IF(OR(AND($BS$134&lt;&gt;"NS",$BS$134&lt;&gt;"NA",J582&lt;&gt;"NS",J582&lt;&gt;"NA",J582&gt;$BS$134),
AND(J582&gt;0,OR($BS$134="NS",$BS$134="NA")),
AND($BS$134&lt;&gt;"NS",$BS$134&lt;&gt;"NA",$BS$134&gt;=0,J582="NA"),
AND($BS$134&lt;&gt;"NS",$BS$134&lt;&gt;"NA",$BS$134=0,J582="NS")),1,0)))</f>
        <v>0</v>
      </c>
      <c r="CB582" s="202">
        <f t="shared" ref="CB582" si="2493">IF($AH$96=$AJ$96,0,
IF(OR(AND($BS$134="NS",K582&lt;&gt;"NA",OR(K582="NS",K582=0)),AND($BS$134="NA",K582&lt;&gt;"NS",OR(K582="NA",K582=0))),0,
IF(OR(AND($BS$134&lt;&gt;"NS",$BS$134&lt;&gt;"NA",K582&lt;&gt;"NS",K582&lt;&gt;"NA",K582&gt;$BS$134),
AND(K582&gt;0,OR($BS$134="NS",$BS$134="NA")),
AND($BS$134&lt;&gt;"NS",$BS$134&lt;&gt;"NA",$BS$134&gt;=0,K582="NA"),
AND($BS$134&lt;&gt;"NS",$BS$134&lt;&gt;"NA",$BS$134=0,K582="NS")),1,0)))</f>
        <v>0</v>
      </c>
      <c r="CC582" s="202">
        <f t="shared" ref="CC582" si="2494">IF($AH$96=$AJ$96,0,
IF(OR(AND($BS$134="NS",L582&lt;&gt;"NA",OR(L582="NS",L582=0)),AND($BS$134="NA",L582&lt;&gt;"NS",OR(L582="NA",L582=0))),0,
IF(OR(AND($BS$134&lt;&gt;"NS",$BS$134&lt;&gt;"NA",L582&lt;&gt;"NS",L582&lt;&gt;"NA",L582&gt;$BS$134),
AND(L582&gt;0,OR($BS$134="NS",$BS$134="NA")),
AND($BS$134&lt;&gt;"NS",$BS$134&lt;&gt;"NA",$BS$134&gt;=0,L582="NA"),
AND($BS$134&lt;&gt;"NS",$BS$134&lt;&gt;"NA",$BS$134=0,L582="NS")),1,0)))</f>
        <v>0</v>
      </c>
      <c r="CD582" s="202">
        <f t="shared" ref="CD582" si="2495">IF($AH$96=$AJ$96,0,
IF(OR(AND($BS$134="NS",M582&lt;&gt;"NA",OR(M582="NS",M582=0)),AND($BS$134="NA",M582&lt;&gt;"NS",OR(M582="NA",M582=0))),0,
IF(OR(AND($BS$134&lt;&gt;"NS",$BS$134&lt;&gt;"NA",M582&lt;&gt;"NS",M582&lt;&gt;"NA",M582&gt;$BS$134),
AND(M582&gt;0,OR($BS$134="NS",$BS$134="NA")),
AND($BS$134&lt;&gt;"NS",$BS$134&lt;&gt;"NA",$BS$134&gt;=0,M582="NA"),
AND($BS$134&lt;&gt;"NS",$BS$134&lt;&gt;"NA",$BS$134=0,M582="NS")),1,0)))</f>
        <v>0</v>
      </c>
      <c r="CE582" s="202">
        <f t="shared" ref="CE582" si="2496">IF($AH$96=$AJ$96,0,
IF(OR(AND($BS$134="NS",N582&lt;&gt;"NA",OR(N582="NS",N582=0)),AND($BS$134="NA",N582&lt;&gt;"NS",OR(N582="NA",N582=0))),0,
IF(OR(AND($BS$134&lt;&gt;"NS",$BS$134&lt;&gt;"NA",N582&lt;&gt;"NS",N582&lt;&gt;"NA",N582&gt;$BS$134),
AND(N582&gt;0,OR($BS$134="NS",$BS$134="NA")),
AND($BS$134&lt;&gt;"NS",$BS$134&lt;&gt;"NA",$BS$134&gt;=0,N582="NA"),
AND($BS$134&lt;&gt;"NS",$BS$134&lt;&gt;"NA",$BS$134=0,N582="NS")),1,0)))</f>
        <v>0</v>
      </c>
      <c r="CF582" s="202">
        <f t="shared" ref="CF582" si="2497">IF($AH$96=$AJ$96,0,
IF(OR(AND($BS$134="NS",O582&lt;&gt;"NA",OR(O582="NS",O582=0)),AND($BS$134="NA",O582&lt;&gt;"NS",OR(O582="NA",O582=0))),0,
IF(OR(AND($BS$134&lt;&gt;"NS",$BS$134&lt;&gt;"NA",O582&lt;&gt;"NS",O582&lt;&gt;"NA",O582&gt;$BS$134),
AND(O582&gt;0,OR($BS$134="NS",$BS$134="NA")),
AND($BS$134&lt;&gt;"NS",$BS$134&lt;&gt;"NA",$BS$134&gt;=0,O582="NA"),
AND($BS$134&lt;&gt;"NS",$BS$134&lt;&gt;"NA",$BS$134=0,O582="NS")),1,0)))</f>
        <v>0</v>
      </c>
      <c r="CG582" s="202">
        <f t="shared" ref="CG582" si="2498">IF($AH$96=$AJ$96,0,
IF(OR(AND($BS$134="NS",P582&lt;&gt;"NA",OR(P582="NS",P582=0)),AND($BS$134="NA",P582&lt;&gt;"NS",OR(P582="NA",P582=0))),0,
IF(OR(AND($BS$134&lt;&gt;"NS",$BS$134&lt;&gt;"NA",P582&lt;&gt;"NS",P582&lt;&gt;"NA",P582&gt;$BS$134),
AND(P582&gt;0,OR($BS$134="NS",$BS$134="NA")),
AND($BS$134&lt;&gt;"NS",$BS$134&lt;&gt;"NA",$BS$134&gt;=0,P582="NA"),
AND($BS$134&lt;&gt;"NS",$BS$134&lt;&gt;"NA",$BS$134=0,P582="NS")),1,0)))</f>
        <v>0</v>
      </c>
      <c r="CH582" s="202">
        <f t="shared" ref="CH582" si="2499">IF($AH$96=$AJ$96,0,
IF(OR(AND($BS$134="NS",Q582&lt;&gt;"NA",OR(Q582="NS",Q582=0)),AND($BS$134="NA",Q582&lt;&gt;"NS",OR(Q582="NA",Q582=0))),0,
IF(OR(AND($BS$134&lt;&gt;"NS",$BS$134&lt;&gt;"NA",Q582&lt;&gt;"NS",Q582&lt;&gt;"NA",Q582&gt;$BS$134),
AND(Q582&gt;0,OR($BS$134="NS",$BS$134="NA")),
AND($BS$134&lt;&gt;"NS",$BS$134&lt;&gt;"NA",$BS$134&gt;=0,Q582="NA"),
AND($BS$134&lt;&gt;"NS",$BS$134&lt;&gt;"NA",$BS$134=0,Q582="NS")),1,0)))</f>
        <v>0</v>
      </c>
      <c r="CI582" s="202">
        <f t="shared" ref="CI582" si="2500">IF($AH$96=$AJ$96,0,
IF(OR(AND($BS$134="NS",R582&lt;&gt;"NA",OR(R582="NS",R582=0)),AND($BS$134="NA",R582&lt;&gt;"NS",OR(R582="NA",R582=0))),0,
IF(OR(AND($BS$134&lt;&gt;"NS",$BS$134&lt;&gt;"NA",R582&lt;&gt;"NS",R582&lt;&gt;"NA",R582&gt;$BS$134),
AND(R582&gt;0,OR($BS$134="NS",$BS$134="NA")),
AND($BS$134&lt;&gt;"NS",$BS$134&lt;&gt;"NA",$BS$134&gt;=0,R582="NA"),
AND($BS$134&lt;&gt;"NS",$BS$134&lt;&gt;"NA",$BS$134=0,R582="NS")),1,0)))</f>
        <v>0</v>
      </c>
      <c r="CJ582" s="202">
        <f t="shared" ref="CJ582" si="2501">IF($AH$96=$AJ$96,0,
IF(OR(AND($BS$134="NS",S582&lt;&gt;"NA",OR(S582="NS",S582=0)),AND($BS$134="NA",S582&lt;&gt;"NS",OR(S582="NA",S582=0))),0,
IF(OR(AND($BS$134&lt;&gt;"NS",$BS$134&lt;&gt;"NA",S582&lt;&gt;"NS",S582&lt;&gt;"NA",S582&gt;$BS$134),
AND(S582&gt;0,OR($BS$134="NS",$BS$134="NA")),
AND($BS$134&lt;&gt;"NS",$BS$134&lt;&gt;"NA",$BS$134&gt;=0,S582="NA"),
AND($BS$134&lt;&gt;"NS",$BS$134&lt;&gt;"NA",$BS$134=0,S582="NS")),1,0)))</f>
        <v>0</v>
      </c>
      <c r="CK582" s="202">
        <f t="shared" ref="CK582" si="2502">IF($AH$96=$AJ$96,0,
IF(OR(AND($BS$134="NS",T582&lt;&gt;"NA",OR(T582="NS",T582=0)),AND($BS$134="NA",T582&lt;&gt;"NS",OR(T582="NA",T582=0))),0,
IF(OR(AND($BS$134&lt;&gt;"NS",$BS$134&lt;&gt;"NA",T582&lt;&gt;"NS",T582&lt;&gt;"NA",T582&gt;$BS$134),
AND(T582&gt;0,OR($BS$134="NS",$BS$134="NA")),
AND($BS$134&lt;&gt;"NS",$BS$134&lt;&gt;"NA",$BS$134&gt;=0,T582="NA"),
AND($BS$134&lt;&gt;"NS",$BS$134&lt;&gt;"NA",$BS$134=0,T582="NS")),1,0)))</f>
        <v>0</v>
      </c>
      <c r="CL582" s="202">
        <f t="shared" ref="CL582" si="2503">IF($AH$96=$AJ$96,0,
IF(OR(AND($BS$134="NS",U582&lt;&gt;"NA",OR(U582="NS",U582=0)),AND($BS$134="NA",U582&lt;&gt;"NS",OR(U582="NA",U582=0))),0,
IF(OR(AND($BS$134&lt;&gt;"NS",$BS$134&lt;&gt;"NA",U582&lt;&gt;"NS",U582&lt;&gt;"NA",U582&gt;$BS$134),
AND(U582&gt;0,OR($BS$134="NS",$BS$134="NA")),
AND($BS$134&lt;&gt;"NS",$BS$134&lt;&gt;"NA",$BS$134&gt;=0,U582="NA"),
AND($BS$134&lt;&gt;"NS",$BS$134&lt;&gt;"NA",$BS$134=0,U582="NS")),1,0)))</f>
        <v>0</v>
      </c>
      <c r="CM582" s="202">
        <f t="shared" ref="CM582" si="2504">IF($AH$96=$AJ$96,0,
IF(OR(AND($BS$134="NS",V582&lt;&gt;"NA",OR(V582="NS",V582=0)),AND($BS$134="NA",V582&lt;&gt;"NS",OR(V582="NA",V582=0))),0,
IF(OR(AND($BS$134&lt;&gt;"NS",$BS$134&lt;&gt;"NA",V582&lt;&gt;"NS",V582&lt;&gt;"NA",V582&gt;$BS$134),
AND(V582&gt;0,OR($BS$134="NS",$BS$134="NA")),
AND($BS$134&lt;&gt;"NS",$BS$134&lt;&gt;"NA",$BS$134&gt;=0,V582="NA"),
AND($BS$134&lt;&gt;"NS",$BS$134&lt;&gt;"NA",$BS$134=0,V582="NS")),1,0)))</f>
        <v>0</v>
      </c>
      <c r="CN582" s="202">
        <f t="shared" ref="CN582" si="2505">IF($AH$96=$AJ$96,0,
IF(OR(AND($BS$134="NS",W582&lt;&gt;"NA",OR(W582="NS",W582=0)),AND($BS$134="NA",W582&lt;&gt;"NS",OR(W582="NA",W582=0))),0,
IF(OR(AND($BS$134&lt;&gt;"NS",$BS$134&lt;&gt;"NA",W582&lt;&gt;"NS",W582&lt;&gt;"NA",W582&gt;$BS$134),
AND(W582&gt;0,OR($BS$134="NS",$BS$134="NA")),
AND($BS$134&lt;&gt;"NS",$BS$134&lt;&gt;"NA",$BS$134&gt;=0,W582="NA"),
AND($BS$134&lt;&gt;"NS",$BS$134&lt;&gt;"NA",$BS$134=0,W582="NS")),1,0)))</f>
        <v>0</v>
      </c>
      <c r="CO582" s="202">
        <f t="shared" ref="CO582" si="2506">IF($AH$96=$AJ$96,0,
IF(OR(AND($BS$134="NS",X582&lt;&gt;"NA",OR(X582="NS",X582=0)),AND($BS$134="NA",X582&lt;&gt;"NS",OR(X582="NA",X582=0))),0,
IF(OR(AND($BS$134&lt;&gt;"NS",$BS$134&lt;&gt;"NA",X582&lt;&gt;"NS",X582&lt;&gt;"NA",X582&gt;$BS$134),
AND(X582&gt;0,OR($BS$134="NS",$BS$134="NA")),
AND($BS$134&lt;&gt;"NS",$BS$134&lt;&gt;"NA",$BS$134&gt;=0,X582="NA"),
AND($BS$134&lt;&gt;"NS",$BS$134&lt;&gt;"NA",$BS$134=0,X582="NS")),1,0)))</f>
        <v>0</v>
      </c>
      <c r="CP582" s="202">
        <f t="shared" ref="CP582" si="2507">IF($AH$96=$AJ$96,0,
IF(OR(AND($BS$134="NS",Y582&lt;&gt;"NA",OR(Y582="NS",Y582=0)),AND($BS$134="NA",Y582&lt;&gt;"NS",OR(Y582="NA",Y582=0))),0,
IF(OR(AND($BS$134&lt;&gt;"NS",$BS$134&lt;&gt;"NA",Y582&lt;&gt;"NS",Y582&lt;&gt;"NA",Y582&gt;$BS$134),
AND(Y582&gt;0,OR($BS$134="NS",$BS$134="NA")),
AND($BS$134&lt;&gt;"NS",$BS$134&lt;&gt;"NA",$BS$134&gt;=0,Y582="NA"),
AND($BS$134&lt;&gt;"NS",$BS$134&lt;&gt;"NA",$BS$134=0,Y582="NS")),1,0)))</f>
        <v>0</v>
      </c>
      <c r="CQ582" s="202">
        <f t="shared" ref="CQ582" si="2508">IF($AH$96=$AJ$96,0,
IF(OR(AND($BS$134="NS",Z582&lt;&gt;"NA",OR(Z582="NS",Z582=0)),AND($BS$134="NA",Z582&lt;&gt;"NS",OR(Z582="NA",Z582=0))),0,
IF(OR(AND($BS$134&lt;&gt;"NS",$BS$134&lt;&gt;"NA",Z582&lt;&gt;"NS",Z582&lt;&gt;"NA",Z582&gt;$BS$134),
AND(Z582&gt;0,OR($BS$134="NS",$BS$134="NA")),
AND($BS$134&lt;&gt;"NS",$BS$134&lt;&gt;"NA",$BS$134&gt;=0,Z582="NA"),
AND($BS$134&lt;&gt;"NS",$BS$134&lt;&gt;"NA",$BS$134=0,Z582="NS")),1,0)))</f>
        <v>0</v>
      </c>
      <c r="CR582" s="202">
        <f t="shared" ref="CR582" si="2509">IF($AH$96=$AJ$96,0,
IF(OR(AND($BS$134="NS",AA582&lt;&gt;"NA",OR(AA582="NS",AA582=0)),AND($BS$134="NA",AA582&lt;&gt;"NS",OR(AA582="NA",AA582=0))),0,
IF(OR(AND($BS$134&lt;&gt;"NS",$BS$134&lt;&gt;"NA",AA582&lt;&gt;"NS",AA582&lt;&gt;"NA",AA582&gt;$BS$134),
AND(AA582&gt;0,OR($BS$134="NS",$BS$134="NA")),
AND($BS$134&lt;&gt;"NS",$BS$134&lt;&gt;"NA",$BS$134&gt;=0,AA582="NA"),
AND($BS$134&lt;&gt;"NS",$BS$134&lt;&gt;"NA",$BS$134=0,AA582="NS")),1,0)))</f>
        <v>0</v>
      </c>
      <c r="CS582" s="202">
        <f t="shared" ref="CS582" si="2510">IF($AH$96=$AJ$96,0,
IF(OR(AND($BS$134="NS",AB582&lt;&gt;"NA",OR(AB582="NS",AB582=0)),AND($BS$134="NA",AB582&lt;&gt;"NS",OR(AB582="NA",AB582=0))),0,
IF(OR(AND($BS$134&lt;&gt;"NS",$BS$134&lt;&gt;"NA",AB582&lt;&gt;"NS",AB582&lt;&gt;"NA",AB582&gt;$BS$134),
AND(AB582&gt;0,OR($BS$134="NS",$BS$134="NA")),
AND($BS$134&lt;&gt;"NS",$BS$134&lt;&gt;"NA",$BS$134&gt;=0,AB582="NA"),
AND($BS$134&lt;&gt;"NS",$BS$134&lt;&gt;"NA",$BS$134=0,AB582="NS")),1,0)))</f>
        <v>0</v>
      </c>
      <c r="CT582" s="202">
        <f t="shared" ref="CT582" si="2511">IF($AH$96=$AJ$96,0,
IF(OR(AND($BS$134="NS",AC582&lt;&gt;"NA",OR(AC582="NS",AC582=0)),AND($BS$134="NA",AC582&lt;&gt;"NS",OR(AC582="NA",AC582=0))),0,
IF(OR(AND($BS$134&lt;&gt;"NS",$BS$134&lt;&gt;"NA",AC582&lt;&gt;"NS",AC582&lt;&gt;"NA",AC582&gt;$BS$134),
AND(AC582&gt;0,OR($BS$134="NS",$BS$134="NA")),
AND($BS$134&lt;&gt;"NS",$BS$134&lt;&gt;"NA",$BS$134&gt;=0,AC582="NA"),
AND($BS$134&lt;&gt;"NS",$BS$134&lt;&gt;"NA",$BS$134=0,AC582="NS")),1,0)))</f>
        <v>0</v>
      </c>
      <c r="CU582" s="202">
        <f t="shared" ref="CU582" si="2512">IF($AH$96=$AJ$96,0,
IF(OR(AND($BS$134="NS",AD582&lt;&gt;"NA",OR(AD582="NS",AD582=0)),AND($BS$134="NA",AD582&lt;&gt;"NS",OR(AD582="NA",AD582=0))),0,
IF(OR(AND($BS$134&lt;&gt;"NS",$BS$134&lt;&gt;"NA",AD582&lt;&gt;"NS",AD582&lt;&gt;"NA",AD582&gt;$BS$134),
AND(AD582&gt;0,OR($BS$134="NS",$BS$134="NA")),
AND($BS$134&lt;&gt;"NS",$BS$134&lt;&gt;"NA",$BS$134&gt;=0,AD582="NA"),
AND($BS$134&lt;&gt;"NS",$BS$134&lt;&gt;"NA",$BS$134=0,AD582="NS")),1,0)))</f>
        <v>0</v>
      </c>
      <c r="CY582" s="563">
        <f t="shared" si="1903"/>
        <v>0</v>
      </c>
      <c r="CZ582" s="563"/>
    </row>
    <row r="583" spans="1:104" s="211" customFormat="1" ht="15" customHeight="1">
      <c r="A583" s="18"/>
      <c r="B583" s="51"/>
      <c r="C583" s="48" t="s">
        <v>5030</v>
      </c>
      <c r="D583" s="580" t="str">
        <f>IF(CNGE_2024_M3_Secc1!D82="","",CNGE_2024_M3_Secc1!D82)</f>
        <v/>
      </c>
      <c r="E583" s="580"/>
      <c r="F583" s="580"/>
      <c r="G583" s="580"/>
      <c r="H583" s="580"/>
      <c r="I583" s="103"/>
      <c r="J583" s="103"/>
      <c r="K583" s="103"/>
      <c r="L583" s="103"/>
      <c r="M583" s="103"/>
      <c r="N583" s="103"/>
      <c r="O583" s="103"/>
      <c r="P583" s="103"/>
      <c r="Q583" s="103"/>
      <c r="R583" s="103"/>
      <c r="S583" s="103"/>
      <c r="T583" s="103"/>
      <c r="U583" s="103"/>
      <c r="V583" s="103"/>
      <c r="W583" s="103"/>
      <c r="X583" s="103"/>
      <c r="Y583" s="103"/>
      <c r="Z583" s="103"/>
      <c r="AA583" s="103"/>
      <c r="AB583" s="103"/>
      <c r="AC583" s="103"/>
      <c r="AD583" s="103"/>
      <c r="AE583" s="213"/>
      <c r="AF583" s="210"/>
      <c r="AV583" s="202" t="e" cm="1">
        <f t="array" ref="AV583">IF(CNGE_2024_M3_Secc1!$AO$111=CNGE_2024_M3_Secc1!$AQ$111,O,IF(CNGE_2024_M3_Secc1!I250="",1,0))</f>
        <v>#NAME?</v>
      </c>
      <c r="AW583" s="202" t="e" cm="1">
        <f t="array" ref="AW583">IF(CNGE_2024_M3_Secc1!$AO$111=CNGE_2024_M3_Secc1!$AQ$111,O,IF(CNGE_2024_M3_Secc1!J250="",1,0))</f>
        <v>#NAME?</v>
      </c>
      <c r="AX583" s="202" t="e" cm="1">
        <f t="array" ref="AX583">IF(CNGE_2024_M3_Secc1!$AO$111=CNGE_2024_M3_Secc1!$AQ$111,O,IF(CNGE_2024_M3_Secc1!K250="",1,0))</f>
        <v>#NAME?</v>
      </c>
      <c r="AY583" s="202" t="e" cm="1">
        <f t="array" ref="AY583">IF(CNGE_2024_M3_Secc1!$AO$111=CNGE_2024_M3_Secc1!$AQ$111,O,IF(CNGE_2024_M3_Secc1!L250="",1,0))</f>
        <v>#NAME?</v>
      </c>
      <c r="AZ583" s="202" t="e" cm="1">
        <f t="array" ref="AZ583">IF(CNGE_2024_M3_Secc1!$AO$111=CNGE_2024_M3_Secc1!$AQ$111,O,IF(CNGE_2024_M3_Secc1!M250="",1,0))</f>
        <v>#NAME?</v>
      </c>
      <c r="BA583" s="202" t="e" cm="1">
        <f t="array" ref="BA583">IF(CNGE_2024_M3_Secc1!$AO$111=CNGE_2024_M3_Secc1!$AQ$111,O,IF(CNGE_2024_M3_Secc1!N250="",1,0))</f>
        <v>#NAME?</v>
      </c>
      <c r="BB583" s="202" t="e" cm="1">
        <f t="array" ref="BB583">IF(CNGE_2024_M3_Secc1!$AO$111=CNGE_2024_M3_Secc1!$AQ$111,O,IF(CNGE_2024_M3_Secc1!O250="",1,0))</f>
        <v>#NAME?</v>
      </c>
      <c r="BC583" s="202" t="e" cm="1">
        <f t="array" ref="BC583">IF(CNGE_2024_M3_Secc1!$AO$111=CNGE_2024_M3_Secc1!$AQ$111,O,IF(CNGE_2024_M3_Secc1!P250="",1,0))</f>
        <v>#NAME?</v>
      </c>
      <c r="BD583" s="202" t="e" cm="1">
        <f t="array" ref="BD583">IF(CNGE_2024_M3_Secc1!$AO$111=CNGE_2024_M3_Secc1!$AQ$111,O,IF(CNGE_2024_M3_Secc1!Q250="",1,0))</f>
        <v>#NAME?</v>
      </c>
      <c r="BE583" s="202" t="e" cm="1">
        <f t="array" ref="BE583">IF(CNGE_2024_M3_Secc1!$AO$111=CNGE_2024_M3_Secc1!$AQ$111,O,IF(CNGE_2024_M3_Secc1!R250="",1,0))</f>
        <v>#NAME?</v>
      </c>
      <c r="BF583" s="202" t="e" cm="1">
        <f t="array" ref="BF583">IF(CNGE_2024_M3_Secc1!$AO$111=CNGE_2024_M3_Secc1!$AQ$111,O,IF(CNGE_2024_M3_Secc1!S250="",1,0))</f>
        <v>#NAME?</v>
      </c>
      <c r="BG583" s="202" t="e" cm="1">
        <f t="array" ref="BG583">IF(CNGE_2024_M3_Secc1!$AO$111=CNGE_2024_M3_Secc1!$AQ$111,O,IF(CNGE_2024_M3_Secc1!T250="",1,0))</f>
        <v>#NAME?</v>
      </c>
      <c r="BH583" s="202" t="e" cm="1">
        <f t="array" ref="BH583">IF(CNGE_2024_M3_Secc1!$AO$111=CNGE_2024_M3_Secc1!$AQ$111,O,IF(CNGE_2024_M3_Secc1!U250="",1,0))</f>
        <v>#NAME?</v>
      </c>
      <c r="BI583" s="202" t="e" cm="1">
        <f t="array" ref="BI583">IF(CNGE_2024_M3_Secc1!$AO$111=CNGE_2024_M3_Secc1!$AQ$111,O,IF(CNGE_2024_M3_Secc1!V250="",1,0))</f>
        <v>#NAME?</v>
      </c>
      <c r="BJ583" s="202" t="e" cm="1">
        <f t="array" ref="BJ583">IF(CNGE_2024_M3_Secc1!$AO$111=CNGE_2024_M3_Secc1!$AQ$111,O,IF(CNGE_2024_M3_Secc1!W250="",1,0))</f>
        <v>#NAME?</v>
      </c>
      <c r="BK583" s="202" t="e" cm="1">
        <f t="array" ref="BK583">IF(CNGE_2024_M3_Secc1!$AO$111=CNGE_2024_M3_Secc1!$AQ$111,O,IF(CNGE_2024_M3_Secc1!X250="",1,0))</f>
        <v>#NAME?</v>
      </c>
      <c r="BL583" s="202" t="e" cm="1">
        <f t="array" ref="BL583">IF(CNGE_2024_M3_Secc1!$AO$111=CNGE_2024_M3_Secc1!$AQ$111,O,IF(CNGE_2024_M3_Secc1!Y250="",1,0))</f>
        <v>#NAME?</v>
      </c>
      <c r="BM583" s="202" t="e" cm="1">
        <f t="array" ref="BM583">IF(CNGE_2024_M3_Secc1!$AO$111=CNGE_2024_M3_Secc1!$AQ$111,O,IF(CNGE_2024_M3_Secc1!Z250="",1,0))</f>
        <v>#NAME?</v>
      </c>
      <c r="BN583" s="202" t="e" cm="1">
        <f t="array" ref="BN583">IF(CNGE_2024_M3_Secc1!$AO$111=CNGE_2024_M3_Secc1!$AQ$111,O,IF(CNGE_2024_M3_Secc1!AA250="",1,0))</f>
        <v>#NAME?</v>
      </c>
      <c r="BO583" s="202" t="e" cm="1">
        <f t="array" ref="BO583">IF(CNGE_2024_M3_Secc1!$AO$111=CNGE_2024_M3_Secc1!$AQ$111,O,IF(CNGE_2024_M3_Secc1!AB250="",1,0))</f>
        <v>#NAME?</v>
      </c>
      <c r="BP583" s="202" t="e" cm="1">
        <f t="array" ref="BP583">IF(CNGE_2024_M3_Secc1!$AO$111=CNGE_2024_M3_Secc1!$AQ$111,O,IF(CNGE_2024_M3_Secc1!AC250="",1,0))</f>
        <v>#NAME?</v>
      </c>
      <c r="BQ583" s="202" t="e" cm="1">
        <f t="array" ref="BQ583">IF(CNGE_2024_M3_Secc1!$AO$111=CNGE_2024_M3_Secc1!$AQ$111,O,IF(CNGE_2024_M3_Secc1!AD250="",1,0))</f>
        <v>#NAME?</v>
      </c>
      <c r="BZ583" s="202">
        <f>IF($AH$96=$AJ$96,0,
IF(OR(AND($BS$135="NS",I583&lt;&gt;"NA",OR(I583="NS",I583=0)),AND($BS$135="NA",I583&lt;&gt;"NS",OR(I583="NA",I583=0))),0,
IF(OR(AND($BS$135&lt;&gt;"NS",$BS$135&lt;&gt;"NA",I583&lt;&gt;"NS",I583&lt;&gt;"NA",I583&gt;$BS$135),
AND(I583&gt;0,OR($BS$135="NS",$BS$135="NA")),
AND($BS$135&lt;&gt;"NS",$BS$135&lt;&gt;"NA",$BS$135&gt;=0,I583="NA"),
AND($BS$135&lt;&gt;"NS",$BS$135&lt;&gt;"NA",$BS$135=0,I583="NS")),1,0)))</f>
        <v>0</v>
      </c>
      <c r="CA583" s="202">
        <f t="shared" ref="CA583" si="2513">IF($AH$96=$AJ$96,0,
IF(OR(AND($BS$135="NS",J583&lt;&gt;"NA",OR(J583="NS",J583=0)),AND($BS$135="NA",J583&lt;&gt;"NS",OR(J583="NA",J583=0))),0,
IF(OR(AND($BS$135&lt;&gt;"NS",$BS$135&lt;&gt;"NA",J583&lt;&gt;"NS",J583&lt;&gt;"NA",J583&gt;$BS$135),
AND(J583&gt;0,OR($BS$135="NS",$BS$135="NA")),
AND($BS$135&lt;&gt;"NS",$BS$135&lt;&gt;"NA",$BS$135&gt;=0,J583="NA"),
AND($BS$135&lt;&gt;"NS",$BS$135&lt;&gt;"NA",$BS$135=0,J583="NS")),1,0)))</f>
        <v>0</v>
      </c>
      <c r="CB583" s="202">
        <f t="shared" ref="CB583" si="2514">IF($AH$96=$AJ$96,0,
IF(OR(AND($BS$135="NS",K583&lt;&gt;"NA",OR(K583="NS",K583=0)),AND($BS$135="NA",K583&lt;&gt;"NS",OR(K583="NA",K583=0))),0,
IF(OR(AND($BS$135&lt;&gt;"NS",$BS$135&lt;&gt;"NA",K583&lt;&gt;"NS",K583&lt;&gt;"NA",K583&gt;$BS$135),
AND(K583&gt;0,OR($BS$135="NS",$BS$135="NA")),
AND($BS$135&lt;&gt;"NS",$BS$135&lt;&gt;"NA",$BS$135&gt;=0,K583="NA"),
AND($BS$135&lt;&gt;"NS",$BS$135&lt;&gt;"NA",$BS$135=0,K583="NS")),1,0)))</f>
        <v>0</v>
      </c>
      <c r="CC583" s="202">
        <f t="shared" ref="CC583" si="2515">IF($AH$96=$AJ$96,0,
IF(OR(AND($BS$135="NS",L583&lt;&gt;"NA",OR(L583="NS",L583=0)),AND($BS$135="NA",L583&lt;&gt;"NS",OR(L583="NA",L583=0))),0,
IF(OR(AND($BS$135&lt;&gt;"NS",$BS$135&lt;&gt;"NA",L583&lt;&gt;"NS",L583&lt;&gt;"NA",L583&gt;$BS$135),
AND(L583&gt;0,OR($BS$135="NS",$BS$135="NA")),
AND($BS$135&lt;&gt;"NS",$BS$135&lt;&gt;"NA",$BS$135&gt;=0,L583="NA"),
AND($BS$135&lt;&gt;"NS",$BS$135&lt;&gt;"NA",$BS$135=0,L583="NS")),1,0)))</f>
        <v>0</v>
      </c>
      <c r="CD583" s="202">
        <f t="shared" ref="CD583" si="2516">IF($AH$96=$AJ$96,0,
IF(OR(AND($BS$135="NS",M583&lt;&gt;"NA",OR(M583="NS",M583=0)),AND($BS$135="NA",M583&lt;&gt;"NS",OR(M583="NA",M583=0))),0,
IF(OR(AND($BS$135&lt;&gt;"NS",$BS$135&lt;&gt;"NA",M583&lt;&gt;"NS",M583&lt;&gt;"NA",M583&gt;$BS$135),
AND(M583&gt;0,OR($BS$135="NS",$BS$135="NA")),
AND($BS$135&lt;&gt;"NS",$BS$135&lt;&gt;"NA",$BS$135&gt;=0,M583="NA"),
AND($BS$135&lt;&gt;"NS",$BS$135&lt;&gt;"NA",$BS$135=0,M583="NS")),1,0)))</f>
        <v>0</v>
      </c>
      <c r="CE583" s="202">
        <f t="shared" ref="CE583" si="2517">IF($AH$96=$AJ$96,0,
IF(OR(AND($BS$135="NS",N583&lt;&gt;"NA",OR(N583="NS",N583=0)),AND($BS$135="NA",N583&lt;&gt;"NS",OR(N583="NA",N583=0))),0,
IF(OR(AND($BS$135&lt;&gt;"NS",$BS$135&lt;&gt;"NA",N583&lt;&gt;"NS",N583&lt;&gt;"NA",N583&gt;$BS$135),
AND(N583&gt;0,OR($BS$135="NS",$BS$135="NA")),
AND($BS$135&lt;&gt;"NS",$BS$135&lt;&gt;"NA",$BS$135&gt;=0,N583="NA"),
AND($BS$135&lt;&gt;"NS",$BS$135&lt;&gt;"NA",$BS$135=0,N583="NS")),1,0)))</f>
        <v>0</v>
      </c>
      <c r="CF583" s="202">
        <f t="shared" ref="CF583" si="2518">IF($AH$96=$AJ$96,0,
IF(OR(AND($BS$135="NS",O583&lt;&gt;"NA",OR(O583="NS",O583=0)),AND($BS$135="NA",O583&lt;&gt;"NS",OR(O583="NA",O583=0))),0,
IF(OR(AND($BS$135&lt;&gt;"NS",$BS$135&lt;&gt;"NA",O583&lt;&gt;"NS",O583&lt;&gt;"NA",O583&gt;$BS$135),
AND(O583&gt;0,OR($BS$135="NS",$BS$135="NA")),
AND($BS$135&lt;&gt;"NS",$BS$135&lt;&gt;"NA",$BS$135&gt;=0,O583="NA"),
AND($BS$135&lt;&gt;"NS",$BS$135&lt;&gt;"NA",$BS$135=0,O583="NS")),1,0)))</f>
        <v>0</v>
      </c>
      <c r="CG583" s="202">
        <f t="shared" ref="CG583" si="2519">IF($AH$96=$AJ$96,0,
IF(OR(AND($BS$135="NS",P583&lt;&gt;"NA",OR(P583="NS",P583=0)),AND($BS$135="NA",P583&lt;&gt;"NS",OR(P583="NA",P583=0))),0,
IF(OR(AND($BS$135&lt;&gt;"NS",$BS$135&lt;&gt;"NA",P583&lt;&gt;"NS",P583&lt;&gt;"NA",P583&gt;$BS$135),
AND(P583&gt;0,OR($BS$135="NS",$BS$135="NA")),
AND($BS$135&lt;&gt;"NS",$BS$135&lt;&gt;"NA",$BS$135&gt;=0,P583="NA"),
AND($BS$135&lt;&gt;"NS",$BS$135&lt;&gt;"NA",$BS$135=0,P583="NS")),1,0)))</f>
        <v>0</v>
      </c>
      <c r="CH583" s="202">
        <f t="shared" ref="CH583" si="2520">IF($AH$96=$AJ$96,0,
IF(OR(AND($BS$135="NS",Q583&lt;&gt;"NA",OR(Q583="NS",Q583=0)),AND($BS$135="NA",Q583&lt;&gt;"NS",OR(Q583="NA",Q583=0))),0,
IF(OR(AND($BS$135&lt;&gt;"NS",$BS$135&lt;&gt;"NA",Q583&lt;&gt;"NS",Q583&lt;&gt;"NA",Q583&gt;$BS$135),
AND(Q583&gt;0,OR($BS$135="NS",$BS$135="NA")),
AND($BS$135&lt;&gt;"NS",$BS$135&lt;&gt;"NA",$BS$135&gt;=0,Q583="NA"),
AND($BS$135&lt;&gt;"NS",$BS$135&lt;&gt;"NA",$BS$135=0,Q583="NS")),1,0)))</f>
        <v>0</v>
      </c>
      <c r="CI583" s="202">
        <f t="shared" ref="CI583" si="2521">IF($AH$96=$AJ$96,0,
IF(OR(AND($BS$135="NS",R583&lt;&gt;"NA",OR(R583="NS",R583=0)),AND($BS$135="NA",R583&lt;&gt;"NS",OR(R583="NA",R583=0))),0,
IF(OR(AND($BS$135&lt;&gt;"NS",$BS$135&lt;&gt;"NA",R583&lt;&gt;"NS",R583&lt;&gt;"NA",R583&gt;$BS$135),
AND(R583&gt;0,OR($BS$135="NS",$BS$135="NA")),
AND($BS$135&lt;&gt;"NS",$BS$135&lt;&gt;"NA",$BS$135&gt;=0,R583="NA"),
AND($BS$135&lt;&gt;"NS",$BS$135&lt;&gt;"NA",$BS$135=0,R583="NS")),1,0)))</f>
        <v>0</v>
      </c>
      <c r="CJ583" s="202">
        <f t="shared" ref="CJ583" si="2522">IF($AH$96=$AJ$96,0,
IF(OR(AND($BS$135="NS",S583&lt;&gt;"NA",OR(S583="NS",S583=0)),AND($BS$135="NA",S583&lt;&gt;"NS",OR(S583="NA",S583=0))),0,
IF(OR(AND($BS$135&lt;&gt;"NS",$BS$135&lt;&gt;"NA",S583&lt;&gt;"NS",S583&lt;&gt;"NA",S583&gt;$BS$135),
AND(S583&gt;0,OR($BS$135="NS",$BS$135="NA")),
AND($BS$135&lt;&gt;"NS",$BS$135&lt;&gt;"NA",$BS$135&gt;=0,S583="NA"),
AND($BS$135&lt;&gt;"NS",$BS$135&lt;&gt;"NA",$BS$135=0,S583="NS")),1,0)))</f>
        <v>0</v>
      </c>
      <c r="CK583" s="202">
        <f t="shared" ref="CK583" si="2523">IF($AH$96=$AJ$96,0,
IF(OR(AND($BS$135="NS",T583&lt;&gt;"NA",OR(T583="NS",T583=0)),AND($BS$135="NA",T583&lt;&gt;"NS",OR(T583="NA",T583=0))),0,
IF(OR(AND($BS$135&lt;&gt;"NS",$BS$135&lt;&gt;"NA",T583&lt;&gt;"NS",T583&lt;&gt;"NA",T583&gt;$BS$135),
AND(T583&gt;0,OR($BS$135="NS",$BS$135="NA")),
AND($BS$135&lt;&gt;"NS",$BS$135&lt;&gt;"NA",$BS$135&gt;=0,T583="NA"),
AND($BS$135&lt;&gt;"NS",$BS$135&lt;&gt;"NA",$BS$135=0,T583="NS")),1,0)))</f>
        <v>0</v>
      </c>
      <c r="CL583" s="202">
        <f t="shared" ref="CL583" si="2524">IF($AH$96=$AJ$96,0,
IF(OR(AND($BS$135="NS",U583&lt;&gt;"NA",OR(U583="NS",U583=0)),AND($BS$135="NA",U583&lt;&gt;"NS",OR(U583="NA",U583=0))),0,
IF(OR(AND($BS$135&lt;&gt;"NS",$BS$135&lt;&gt;"NA",U583&lt;&gt;"NS",U583&lt;&gt;"NA",U583&gt;$BS$135),
AND(U583&gt;0,OR($BS$135="NS",$BS$135="NA")),
AND($BS$135&lt;&gt;"NS",$BS$135&lt;&gt;"NA",$BS$135&gt;=0,U583="NA"),
AND($BS$135&lt;&gt;"NS",$BS$135&lt;&gt;"NA",$BS$135=0,U583="NS")),1,0)))</f>
        <v>0</v>
      </c>
      <c r="CM583" s="202">
        <f t="shared" ref="CM583" si="2525">IF($AH$96=$AJ$96,0,
IF(OR(AND($BS$135="NS",V583&lt;&gt;"NA",OR(V583="NS",V583=0)),AND($BS$135="NA",V583&lt;&gt;"NS",OR(V583="NA",V583=0))),0,
IF(OR(AND($BS$135&lt;&gt;"NS",$BS$135&lt;&gt;"NA",V583&lt;&gt;"NS",V583&lt;&gt;"NA",V583&gt;$BS$135),
AND(V583&gt;0,OR($BS$135="NS",$BS$135="NA")),
AND($BS$135&lt;&gt;"NS",$BS$135&lt;&gt;"NA",$BS$135&gt;=0,V583="NA"),
AND($BS$135&lt;&gt;"NS",$BS$135&lt;&gt;"NA",$BS$135=0,V583="NS")),1,0)))</f>
        <v>0</v>
      </c>
      <c r="CN583" s="202">
        <f t="shared" ref="CN583" si="2526">IF($AH$96=$AJ$96,0,
IF(OR(AND($BS$135="NS",W583&lt;&gt;"NA",OR(W583="NS",W583=0)),AND($BS$135="NA",W583&lt;&gt;"NS",OR(W583="NA",W583=0))),0,
IF(OR(AND($BS$135&lt;&gt;"NS",$BS$135&lt;&gt;"NA",W583&lt;&gt;"NS",W583&lt;&gt;"NA",W583&gt;$BS$135),
AND(W583&gt;0,OR($BS$135="NS",$BS$135="NA")),
AND($BS$135&lt;&gt;"NS",$BS$135&lt;&gt;"NA",$BS$135&gt;=0,W583="NA"),
AND($BS$135&lt;&gt;"NS",$BS$135&lt;&gt;"NA",$BS$135=0,W583="NS")),1,0)))</f>
        <v>0</v>
      </c>
      <c r="CO583" s="202">
        <f t="shared" ref="CO583" si="2527">IF($AH$96=$AJ$96,0,
IF(OR(AND($BS$135="NS",X583&lt;&gt;"NA",OR(X583="NS",X583=0)),AND($BS$135="NA",X583&lt;&gt;"NS",OR(X583="NA",X583=0))),0,
IF(OR(AND($BS$135&lt;&gt;"NS",$BS$135&lt;&gt;"NA",X583&lt;&gt;"NS",X583&lt;&gt;"NA",X583&gt;$BS$135),
AND(X583&gt;0,OR($BS$135="NS",$BS$135="NA")),
AND($BS$135&lt;&gt;"NS",$BS$135&lt;&gt;"NA",$BS$135&gt;=0,X583="NA"),
AND($BS$135&lt;&gt;"NS",$BS$135&lt;&gt;"NA",$BS$135=0,X583="NS")),1,0)))</f>
        <v>0</v>
      </c>
      <c r="CP583" s="202">
        <f t="shared" ref="CP583" si="2528">IF($AH$96=$AJ$96,0,
IF(OR(AND($BS$135="NS",Y583&lt;&gt;"NA",OR(Y583="NS",Y583=0)),AND($BS$135="NA",Y583&lt;&gt;"NS",OR(Y583="NA",Y583=0))),0,
IF(OR(AND($BS$135&lt;&gt;"NS",$BS$135&lt;&gt;"NA",Y583&lt;&gt;"NS",Y583&lt;&gt;"NA",Y583&gt;$BS$135),
AND(Y583&gt;0,OR($BS$135="NS",$BS$135="NA")),
AND($BS$135&lt;&gt;"NS",$BS$135&lt;&gt;"NA",$BS$135&gt;=0,Y583="NA"),
AND($BS$135&lt;&gt;"NS",$BS$135&lt;&gt;"NA",$BS$135=0,Y583="NS")),1,0)))</f>
        <v>0</v>
      </c>
      <c r="CQ583" s="202">
        <f t="shared" ref="CQ583" si="2529">IF($AH$96=$AJ$96,0,
IF(OR(AND($BS$135="NS",Z583&lt;&gt;"NA",OR(Z583="NS",Z583=0)),AND($BS$135="NA",Z583&lt;&gt;"NS",OR(Z583="NA",Z583=0))),0,
IF(OR(AND($BS$135&lt;&gt;"NS",$BS$135&lt;&gt;"NA",Z583&lt;&gt;"NS",Z583&lt;&gt;"NA",Z583&gt;$BS$135),
AND(Z583&gt;0,OR($BS$135="NS",$BS$135="NA")),
AND($BS$135&lt;&gt;"NS",$BS$135&lt;&gt;"NA",$BS$135&gt;=0,Z583="NA"),
AND($BS$135&lt;&gt;"NS",$BS$135&lt;&gt;"NA",$BS$135=0,Z583="NS")),1,0)))</f>
        <v>0</v>
      </c>
      <c r="CR583" s="202">
        <f t="shared" ref="CR583" si="2530">IF($AH$96=$AJ$96,0,
IF(OR(AND($BS$135="NS",AA583&lt;&gt;"NA",OR(AA583="NS",AA583=0)),AND($BS$135="NA",AA583&lt;&gt;"NS",OR(AA583="NA",AA583=0))),0,
IF(OR(AND($BS$135&lt;&gt;"NS",$BS$135&lt;&gt;"NA",AA583&lt;&gt;"NS",AA583&lt;&gt;"NA",AA583&gt;$BS$135),
AND(AA583&gt;0,OR($BS$135="NS",$BS$135="NA")),
AND($BS$135&lt;&gt;"NS",$BS$135&lt;&gt;"NA",$BS$135&gt;=0,AA583="NA"),
AND($BS$135&lt;&gt;"NS",$BS$135&lt;&gt;"NA",$BS$135=0,AA583="NS")),1,0)))</f>
        <v>0</v>
      </c>
      <c r="CS583" s="202">
        <f t="shared" ref="CS583" si="2531">IF($AH$96=$AJ$96,0,
IF(OR(AND($BS$135="NS",AB583&lt;&gt;"NA",OR(AB583="NS",AB583=0)),AND($BS$135="NA",AB583&lt;&gt;"NS",OR(AB583="NA",AB583=0))),0,
IF(OR(AND($BS$135&lt;&gt;"NS",$BS$135&lt;&gt;"NA",AB583&lt;&gt;"NS",AB583&lt;&gt;"NA",AB583&gt;$BS$135),
AND(AB583&gt;0,OR($BS$135="NS",$BS$135="NA")),
AND($BS$135&lt;&gt;"NS",$BS$135&lt;&gt;"NA",$BS$135&gt;=0,AB583="NA"),
AND($BS$135&lt;&gt;"NS",$BS$135&lt;&gt;"NA",$BS$135=0,AB583="NS")),1,0)))</f>
        <v>0</v>
      </c>
      <c r="CT583" s="202">
        <f t="shared" ref="CT583" si="2532">IF($AH$96=$AJ$96,0,
IF(OR(AND($BS$135="NS",AC583&lt;&gt;"NA",OR(AC583="NS",AC583=0)),AND($BS$135="NA",AC583&lt;&gt;"NS",OR(AC583="NA",AC583=0))),0,
IF(OR(AND($BS$135&lt;&gt;"NS",$BS$135&lt;&gt;"NA",AC583&lt;&gt;"NS",AC583&lt;&gt;"NA",AC583&gt;$BS$135),
AND(AC583&gt;0,OR($BS$135="NS",$BS$135="NA")),
AND($BS$135&lt;&gt;"NS",$BS$135&lt;&gt;"NA",$BS$135&gt;=0,AC583="NA"),
AND($BS$135&lt;&gt;"NS",$BS$135&lt;&gt;"NA",$BS$135=0,AC583="NS")),1,0)))</f>
        <v>0</v>
      </c>
      <c r="CU583" s="202">
        <f t="shared" ref="CU583" si="2533">IF($AH$96=$AJ$96,0,
IF(OR(AND($BS$135="NS",AD583&lt;&gt;"NA",OR(AD583="NS",AD583=0)),AND($BS$135="NA",AD583&lt;&gt;"NS",OR(AD583="NA",AD583=0))),0,
IF(OR(AND($BS$135&lt;&gt;"NS",$BS$135&lt;&gt;"NA",AD583&lt;&gt;"NS",AD583&lt;&gt;"NA",AD583&gt;$BS$135),
AND(AD583&gt;0,OR($BS$135="NS",$BS$135="NA")),
AND($BS$135&lt;&gt;"NS",$BS$135&lt;&gt;"NA",$BS$135&gt;=0,AD583="NA"),
AND($BS$135&lt;&gt;"NS",$BS$135&lt;&gt;"NA",$BS$135=0,AD583="NS")),1,0)))</f>
        <v>0</v>
      </c>
      <c r="CY583" s="563">
        <f t="shared" si="1903"/>
        <v>0</v>
      </c>
      <c r="CZ583" s="563"/>
    </row>
    <row r="584" spans="1:104" s="211" customFormat="1" ht="15" customHeight="1">
      <c r="A584" s="18"/>
      <c r="B584" s="51"/>
      <c r="C584" s="48" t="s">
        <v>5031</v>
      </c>
      <c r="D584" s="580" t="str">
        <f>IF(CNGE_2024_M3_Secc1!D83="","",CNGE_2024_M3_Secc1!D83)</f>
        <v/>
      </c>
      <c r="E584" s="580"/>
      <c r="F584" s="580"/>
      <c r="G584" s="580"/>
      <c r="H584" s="580"/>
      <c r="I584" s="103"/>
      <c r="J584" s="103"/>
      <c r="K584" s="103"/>
      <c r="L584" s="103"/>
      <c r="M584" s="103"/>
      <c r="N584" s="103"/>
      <c r="O584" s="103"/>
      <c r="P584" s="103"/>
      <c r="Q584" s="103"/>
      <c r="R584" s="103"/>
      <c r="S584" s="103"/>
      <c r="T584" s="103"/>
      <c r="U584" s="103"/>
      <c r="V584" s="103"/>
      <c r="W584" s="103"/>
      <c r="X584" s="103"/>
      <c r="Y584" s="103"/>
      <c r="Z584" s="103"/>
      <c r="AA584" s="103"/>
      <c r="AB584" s="103"/>
      <c r="AC584" s="103"/>
      <c r="AD584" s="103"/>
      <c r="AE584" s="213"/>
      <c r="AF584" s="210"/>
      <c r="AV584" s="202" t="e" cm="1">
        <f t="array" ref="AV584">IF(CNGE_2024_M3_Secc1!$AO$111=CNGE_2024_M3_Secc1!$AQ$111,O,IF(CNGE_2024_M3_Secc1!I251="",1,0))</f>
        <v>#NAME?</v>
      </c>
      <c r="AW584" s="202" t="e" cm="1">
        <f t="array" ref="AW584">IF(CNGE_2024_M3_Secc1!$AO$111=CNGE_2024_M3_Secc1!$AQ$111,O,IF(CNGE_2024_M3_Secc1!J251="",1,0))</f>
        <v>#NAME?</v>
      </c>
      <c r="AX584" s="202" t="e" cm="1">
        <f t="array" ref="AX584">IF(CNGE_2024_M3_Secc1!$AO$111=CNGE_2024_M3_Secc1!$AQ$111,O,IF(CNGE_2024_M3_Secc1!K251="",1,0))</f>
        <v>#NAME?</v>
      </c>
      <c r="AY584" s="202" t="e" cm="1">
        <f t="array" ref="AY584">IF(CNGE_2024_M3_Secc1!$AO$111=CNGE_2024_M3_Secc1!$AQ$111,O,IF(CNGE_2024_M3_Secc1!L251="",1,0))</f>
        <v>#NAME?</v>
      </c>
      <c r="AZ584" s="202" t="e" cm="1">
        <f t="array" ref="AZ584">IF(CNGE_2024_M3_Secc1!$AO$111=CNGE_2024_M3_Secc1!$AQ$111,O,IF(CNGE_2024_M3_Secc1!M251="",1,0))</f>
        <v>#NAME?</v>
      </c>
      <c r="BA584" s="202" t="e" cm="1">
        <f t="array" ref="BA584">IF(CNGE_2024_M3_Secc1!$AO$111=CNGE_2024_M3_Secc1!$AQ$111,O,IF(CNGE_2024_M3_Secc1!N251="",1,0))</f>
        <v>#NAME?</v>
      </c>
      <c r="BB584" s="202" t="e" cm="1">
        <f t="array" ref="BB584">IF(CNGE_2024_M3_Secc1!$AO$111=CNGE_2024_M3_Secc1!$AQ$111,O,IF(CNGE_2024_M3_Secc1!O251="",1,0))</f>
        <v>#NAME?</v>
      </c>
      <c r="BC584" s="202" t="e" cm="1">
        <f t="array" ref="BC584">IF(CNGE_2024_M3_Secc1!$AO$111=CNGE_2024_M3_Secc1!$AQ$111,O,IF(CNGE_2024_M3_Secc1!P251="",1,0))</f>
        <v>#NAME?</v>
      </c>
      <c r="BD584" s="202" t="e" cm="1">
        <f t="array" ref="BD584">IF(CNGE_2024_M3_Secc1!$AO$111=CNGE_2024_M3_Secc1!$AQ$111,O,IF(CNGE_2024_M3_Secc1!Q251="",1,0))</f>
        <v>#NAME?</v>
      </c>
      <c r="BE584" s="202" t="e" cm="1">
        <f t="array" ref="BE584">IF(CNGE_2024_M3_Secc1!$AO$111=CNGE_2024_M3_Secc1!$AQ$111,O,IF(CNGE_2024_M3_Secc1!R251="",1,0))</f>
        <v>#NAME?</v>
      </c>
      <c r="BF584" s="202" t="e" cm="1">
        <f t="array" ref="BF584">IF(CNGE_2024_M3_Secc1!$AO$111=CNGE_2024_M3_Secc1!$AQ$111,O,IF(CNGE_2024_M3_Secc1!S251="",1,0))</f>
        <v>#NAME?</v>
      </c>
      <c r="BG584" s="202" t="e" cm="1">
        <f t="array" ref="BG584">IF(CNGE_2024_M3_Secc1!$AO$111=CNGE_2024_M3_Secc1!$AQ$111,O,IF(CNGE_2024_M3_Secc1!T251="",1,0))</f>
        <v>#NAME?</v>
      </c>
      <c r="BH584" s="202" t="e" cm="1">
        <f t="array" ref="BH584">IF(CNGE_2024_M3_Secc1!$AO$111=CNGE_2024_M3_Secc1!$AQ$111,O,IF(CNGE_2024_M3_Secc1!U251="",1,0))</f>
        <v>#NAME?</v>
      </c>
      <c r="BI584" s="202" t="e" cm="1">
        <f t="array" ref="BI584">IF(CNGE_2024_M3_Secc1!$AO$111=CNGE_2024_M3_Secc1!$AQ$111,O,IF(CNGE_2024_M3_Secc1!V251="",1,0))</f>
        <v>#NAME?</v>
      </c>
      <c r="BJ584" s="202" t="e" cm="1">
        <f t="array" ref="BJ584">IF(CNGE_2024_M3_Secc1!$AO$111=CNGE_2024_M3_Secc1!$AQ$111,O,IF(CNGE_2024_M3_Secc1!W251="",1,0))</f>
        <v>#NAME?</v>
      </c>
      <c r="BK584" s="202" t="e" cm="1">
        <f t="array" ref="BK584">IF(CNGE_2024_M3_Secc1!$AO$111=CNGE_2024_M3_Secc1!$AQ$111,O,IF(CNGE_2024_M3_Secc1!X251="",1,0))</f>
        <v>#NAME?</v>
      </c>
      <c r="BL584" s="202" t="e" cm="1">
        <f t="array" ref="BL584">IF(CNGE_2024_M3_Secc1!$AO$111=CNGE_2024_M3_Secc1!$AQ$111,O,IF(CNGE_2024_M3_Secc1!Y251="",1,0))</f>
        <v>#NAME?</v>
      </c>
      <c r="BM584" s="202" t="e" cm="1">
        <f t="array" ref="BM584">IF(CNGE_2024_M3_Secc1!$AO$111=CNGE_2024_M3_Secc1!$AQ$111,O,IF(CNGE_2024_M3_Secc1!Z251="",1,0))</f>
        <v>#NAME?</v>
      </c>
      <c r="BN584" s="202" t="e" cm="1">
        <f t="array" ref="BN584">IF(CNGE_2024_M3_Secc1!$AO$111=CNGE_2024_M3_Secc1!$AQ$111,O,IF(CNGE_2024_M3_Secc1!AA251="",1,0))</f>
        <v>#NAME?</v>
      </c>
      <c r="BO584" s="202" t="e" cm="1">
        <f t="array" ref="BO584">IF(CNGE_2024_M3_Secc1!$AO$111=CNGE_2024_M3_Secc1!$AQ$111,O,IF(CNGE_2024_M3_Secc1!AB251="",1,0))</f>
        <v>#NAME?</v>
      </c>
      <c r="BP584" s="202" t="e" cm="1">
        <f t="array" ref="BP584">IF(CNGE_2024_M3_Secc1!$AO$111=CNGE_2024_M3_Secc1!$AQ$111,O,IF(CNGE_2024_M3_Secc1!AC251="",1,0))</f>
        <v>#NAME?</v>
      </c>
      <c r="BQ584" s="202" t="e" cm="1">
        <f t="array" ref="BQ584">IF(CNGE_2024_M3_Secc1!$AO$111=CNGE_2024_M3_Secc1!$AQ$111,O,IF(CNGE_2024_M3_Secc1!AD251="",1,0))</f>
        <v>#NAME?</v>
      </c>
      <c r="BZ584" s="202">
        <f>IF($AH$96=$AJ$96,0,
IF(OR(AND($BS$136="NS",I584&lt;&gt;"NA",OR(I584="NS",I584=0)),AND($BS$136="NA",I584&lt;&gt;"NS",OR(I584="NA",I584=0))),0,
IF(OR(AND($BS$136&lt;&gt;"NS",$BS$136&lt;&gt;"NA",I584&lt;&gt;"NS",I584&lt;&gt;"NA",I584&gt;$BS$136),
AND(I584&gt;0,OR($BS$136="NS",$BS$136="NA")),
AND($BS$136&lt;&gt;"NS",$BS$136&lt;&gt;"NA",$BS$136&gt;=0,I584="NA"),
AND($BS$136&lt;&gt;"NS",$BS$136&lt;&gt;"NA",$BS$136=0,I584="NS")),1,0)))</f>
        <v>0</v>
      </c>
      <c r="CA584" s="202">
        <f t="shared" ref="CA584" si="2534">IF($AH$96=$AJ$96,0,
IF(OR(AND($BS$136="NS",J584&lt;&gt;"NA",OR(J584="NS",J584=0)),AND($BS$136="NA",J584&lt;&gt;"NS",OR(J584="NA",J584=0))),0,
IF(OR(AND($BS$136&lt;&gt;"NS",$BS$136&lt;&gt;"NA",J584&lt;&gt;"NS",J584&lt;&gt;"NA",J584&gt;$BS$136),
AND(J584&gt;0,OR($BS$136="NS",$BS$136="NA")),
AND($BS$136&lt;&gt;"NS",$BS$136&lt;&gt;"NA",$BS$136&gt;=0,J584="NA"),
AND($BS$136&lt;&gt;"NS",$BS$136&lt;&gt;"NA",$BS$136=0,J584="NS")),1,0)))</f>
        <v>0</v>
      </c>
      <c r="CB584" s="202">
        <f t="shared" ref="CB584" si="2535">IF($AH$96=$AJ$96,0,
IF(OR(AND($BS$136="NS",K584&lt;&gt;"NA",OR(K584="NS",K584=0)),AND($BS$136="NA",K584&lt;&gt;"NS",OR(K584="NA",K584=0))),0,
IF(OR(AND($BS$136&lt;&gt;"NS",$BS$136&lt;&gt;"NA",K584&lt;&gt;"NS",K584&lt;&gt;"NA",K584&gt;$BS$136),
AND(K584&gt;0,OR($BS$136="NS",$BS$136="NA")),
AND($BS$136&lt;&gt;"NS",$BS$136&lt;&gt;"NA",$BS$136&gt;=0,K584="NA"),
AND($BS$136&lt;&gt;"NS",$BS$136&lt;&gt;"NA",$BS$136=0,K584="NS")),1,0)))</f>
        <v>0</v>
      </c>
      <c r="CC584" s="202">
        <f t="shared" ref="CC584" si="2536">IF($AH$96=$AJ$96,0,
IF(OR(AND($BS$136="NS",L584&lt;&gt;"NA",OR(L584="NS",L584=0)),AND($BS$136="NA",L584&lt;&gt;"NS",OR(L584="NA",L584=0))),0,
IF(OR(AND($BS$136&lt;&gt;"NS",$BS$136&lt;&gt;"NA",L584&lt;&gt;"NS",L584&lt;&gt;"NA",L584&gt;$BS$136),
AND(L584&gt;0,OR($BS$136="NS",$BS$136="NA")),
AND($BS$136&lt;&gt;"NS",$BS$136&lt;&gt;"NA",$BS$136&gt;=0,L584="NA"),
AND($BS$136&lt;&gt;"NS",$BS$136&lt;&gt;"NA",$BS$136=0,L584="NS")),1,0)))</f>
        <v>0</v>
      </c>
      <c r="CD584" s="202">
        <f t="shared" ref="CD584" si="2537">IF($AH$96=$AJ$96,0,
IF(OR(AND($BS$136="NS",M584&lt;&gt;"NA",OR(M584="NS",M584=0)),AND($BS$136="NA",M584&lt;&gt;"NS",OR(M584="NA",M584=0))),0,
IF(OR(AND($BS$136&lt;&gt;"NS",$BS$136&lt;&gt;"NA",M584&lt;&gt;"NS",M584&lt;&gt;"NA",M584&gt;$BS$136),
AND(M584&gt;0,OR($BS$136="NS",$BS$136="NA")),
AND($BS$136&lt;&gt;"NS",$BS$136&lt;&gt;"NA",$BS$136&gt;=0,M584="NA"),
AND($BS$136&lt;&gt;"NS",$BS$136&lt;&gt;"NA",$BS$136=0,M584="NS")),1,0)))</f>
        <v>0</v>
      </c>
      <c r="CE584" s="202">
        <f t="shared" ref="CE584" si="2538">IF($AH$96=$AJ$96,0,
IF(OR(AND($BS$136="NS",N584&lt;&gt;"NA",OR(N584="NS",N584=0)),AND($BS$136="NA",N584&lt;&gt;"NS",OR(N584="NA",N584=0))),0,
IF(OR(AND($BS$136&lt;&gt;"NS",$BS$136&lt;&gt;"NA",N584&lt;&gt;"NS",N584&lt;&gt;"NA",N584&gt;$BS$136),
AND(N584&gt;0,OR($BS$136="NS",$BS$136="NA")),
AND($BS$136&lt;&gt;"NS",$BS$136&lt;&gt;"NA",$BS$136&gt;=0,N584="NA"),
AND($BS$136&lt;&gt;"NS",$BS$136&lt;&gt;"NA",$BS$136=0,N584="NS")),1,0)))</f>
        <v>0</v>
      </c>
      <c r="CF584" s="202">
        <f t="shared" ref="CF584" si="2539">IF($AH$96=$AJ$96,0,
IF(OR(AND($BS$136="NS",O584&lt;&gt;"NA",OR(O584="NS",O584=0)),AND($BS$136="NA",O584&lt;&gt;"NS",OR(O584="NA",O584=0))),0,
IF(OR(AND($BS$136&lt;&gt;"NS",$BS$136&lt;&gt;"NA",O584&lt;&gt;"NS",O584&lt;&gt;"NA",O584&gt;$BS$136),
AND(O584&gt;0,OR($BS$136="NS",$BS$136="NA")),
AND($BS$136&lt;&gt;"NS",$BS$136&lt;&gt;"NA",$BS$136&gt;=0,O584="NA"),
AND($BS$136&lt;&gt;"NS",$BS$136&lt;&gt;"NA",$BS$136=0,O584="NS")),1,0)))</f>
        <v>0</v>
      </c>
      <c r="CG584" s="202">
        <f t="shared" ref="CG584" si="2540">IF($AH$96=$AJ$96,0,
IF(OR(AND($BS$136="NS",P584&lt;&gt;"NA",OR(P584="NS",P584=0)),AND($BS$136="NA",P584&lt;&gt;"NS",OR(P584="NA",P584=0))),0,
IF(OR(AND($BS$136&lt;&gt;"NS",$BS$136&lt;&gt;"NA",P584&lt;&gt;"NS",P584&lt;&gt;"NA",P584&gt;$BS$136),
AND(P584&gt;0,OR($BS$136="NS",$BS$136="NA")),
AND($BS$136&lt;&gt;"NS",$BS$136&lt;&gt;"NA",$BS$136&gt;=0,P584="NA"),
AND($BS$136&lt;&gt;"NS",$BS$136&lt;&gt;"NA",$BS$136=0,P584="NS")),1,0)))</f>
        <v>0</v>
      </c>
      <c r="CH584" s="202">
        <f t="shared" ref="CH584" si="2541">IF($AH$96=$AJ$96,0,
IF(OR(AND($BS$136="NS",Q584&lt;&gt;"NA",OR(Q584="NS",Q584=0)),AND($BS$136="NA",Q584&lt;&gt;"NS",OR(Q584="NA",Q584=0))),0,
IF(OR(AND($BS$136&lt;&gt;"NS",$BS$136&lt;&gt;"NA",Q584&lt;&gt;"NS",Q584&lt;&gt;"NA",Q584&gt;$BS$136),
AND(Q584&gt;0,OR($BS$136="NS",$BS$136="NA")),
AND($BS$136&lt;&gt;"NS",$BS$136&lt;&gt;"NA",$BS$136&gt;=0,Q584="NA"),
AND($BS$136&lt;&gt;"NS",$BS$136&lt;&gt;"NA",$BS$136=0,Q584="NS")),1,0)))</f>
        <v>0</v>
      </c>
      <c r="CI584" s="202">
        <f t="shared" ref="CI584" si="2542">IF($AH$96=$AJ$96,0,
IF(OR(AND($BS$136="NS",R584&lt;&gt;"NA",OR(R584="NS",R584=0)),AND($BS$136="NA",R584&lt;&gt;"NS",OR(R584="NA",R584=0))),0,
IF(OR(AND($BS$136&lt;&gt;"NS",$BS$136&lt;&gt;"NA",R584&lt;&gt;"NS",R584&lt;&gt;"NA",R584&gt;$BS$136),
AND(R584&gt;0,OR($BS$136="NS",$BS$136="NA")),
AND($BS$136&lt;&gt;"NS",$BS$136&lt;&gt;"NA",$BS$136&gt;=0,R584="NA"),
AND($BS$136&lt;&gt;"NS",$BS$136&lt;&gt;"NA",$BS$136=0,R584="NS")),1,0)))</f>
        <v>0</v>
      </c>
      <c r="CJ584" s="202">
        <f t="shared" ref="CJ584" si="2543">IF($AH$96=$AJ$96,0,
IF(OR(AND($BS$136="NS",S584&lt;&gt;"NA",OR(S584="NS",S584=0)),AND($BS$136="NA",S584&lt;&gt;"NS",OR(S584="NA",S584=0))),0,
IF(OR(AND($BS$136&lt;&gt;"NS",$BS$136&lt;&gt;"NA",S584&lt;&gt;"NS",S584&lt;&gt;"NA",S584&gt;$BS$136),
AND(S584&gt;0,OR($BS$136="NS",$BS$136="NA")),
AND($BS$136&lt;&gt;"NS",$BS$136&lt;&gt;"NA",$BS$136&gt;=0,S584="NA"),
AND($BS$136&lt;&gt;"NS",$BS$136&lt;&gt;"NA",$BS$136=0,S584="NS")),1,0)))</f>
        <v>0</v>
      </c>
      <c r="CK584" s="202">
        <f t="shared" ref="CK584" si="2544">IF($AH$96=$AJ$96,0,
IF(OR(AND($BS$136="NS",T584&lt;&gt;"NA",OR(T584="NS",T584=0)),AND($BS$136="NA",T584&lt;&gt;"NS",OR(T584="NA",T584=0))),0,
IF(OR(AND($BS$136&lt;&gt;"NS",$BS$136&lt;&gt;"NA",T584&lt;&gt;"NS",T584&lt;&gt;"NA",T584&gt;$BS$136),
AND(T584&gt;0,OR($BS$136="NS",$BS$136="NA")),
AND($BS$136&lt;&gt;"NS",$BS$136&lt;&gt;"NA",$BS$136&gt;=0,T584="NA"),
AND($BS$136&lt;&gt;"NS",$BS$136&lt;&gt;"NA",$BS$136=0,T584="NS")),1,0)))</f>
        <v>0</v>
      </c>
      <c r="CL584" s="202">
        <f t="shared" ref="CL584" si="2545">IF($AH$96=$AJ$96,0,
IF(OR(AND($BS$136="NS",U584&lt;&gt;"NA",OR(U584="NS",U584=0)),AND($BS$136="NA",U584&lt;&gt;"NS",OR(U584="NA",U584=0))),0,
IF(OR(AND($BS$136&lt;&gt;"NS",$BS$136&lt;&gt;"NA",U584&lt;&gt;"NS",U584&lt;&gt;"NA",U584&gt;$BS$136),
AND(U584&gt;0,OR($BS$136="NS",$BS$136="NA")),
AND($BS$136&lt;&gt;"NS",$BS$136&lt;&gt;"NA",$BS$136&gt;=0,U584="NA"),
AND($BS$136&lt;&gt;"NS",$BS$136&lt;&gt;"NA",$BS$136=0,U584="NS")),1,0)))</f>
        <v>0</v>
      </c>
      <c r="CM584" s="202">
        <f t="shared" ref="CM584" si="2546">IF($AH$96=$AJ$96,0,
IF(OR(AND($BS$136="NS",V584&lt;&gt;"NA",OR(V584="NS",V584=0)),AND($BS$136="NA",V584&lt;&gt;"NS",OR(V584="NA",V584=0))),0,
IF(OR(AND($BS$136&lt;&gt;"NS",$BS$136&lt;&gt;"NA",V584&lt;&gt;"NS",V584&lt;&gt;"NA",V584&gt;$BS$136),
AND(V584&gt;0,OR($BS$136="NS",$BS$136="NA")),
AND($BS$136&lt;&gt;"NS",$BS$136&lt;&gt;"NA",$BS$136&gt;=0,V584="NA"),
AND($BS$136&lt;&gt;"NS",$BS$136&lt;&gt;"NA",$BS$136=0,V584="NS")),1,0)))</f>
        <v>0</v>
      </c>
      <c r="CN584" s="202">
        <f t="shared" ref="CN584" si="2547">IF($AH$96=$AJ$96,0,
IF(OR(AND($BS$136="NS",W584&lt;&gt;"NA",OR(W584="NS",W584=0)),AND($BS$136="NA",W584&lt;&gt;"NS",OR(W584="NA",W584=0))),0,
IF(OR(AND($BS$136&lt;&gt;"NS",$BS$136&lt;&gt;"NA",W584&lt;&gt;"NS",W584&lt;&gt;"NA",W584&gt;$BS$136),
AND(W584&gt;0,OR($BS$136="NS",$BS$136="NA")),
AND($BS$136&lt;&gt;"NS",$BS$136&lt;&gt;"NA",$BS$136&gt;=0,W584="NA"),
AND($BS$136&lt;&gt;"NS",$BS$136&lt;&gt;"NA",$BS$136=0,W584="NS")),1,0)))</f>
        <v>0</v>
      </c>
      <c r="CO584" s="202">
        <f t="shared" ref="CO584" si="2548">IF($AH$96=$AJ$96,0,
IF(OR(AND($BS$136="NS",X584&lt;&gt;"NA",OR(X584="NS",X584=0)),AND($BS$136="NA",X584&lt;&gt;"NS",OR(X584="NA",X584=0))),0,
IF(OR(AND($BS$136&lt;&gt;"NS",$BS$136&lt;&gt;"NA",X584&lt;&gt;"NS",X584&lt;&gt;"NA",X584&gt;$BS$136),
AND(X584&gt;0,OR($BS$136="NS",$BS$136="NA")),
AND($BS$136&lt;&gt;"NS",$BS$136&lt;&gt;"NA",$BS$136&gt;=0,X584="NA"),
AND($BS$136&lt;&gt;"NS",$BS$136&lt;&gt;"NA",$BS$136=0,X584="NS")),1,0)))</f>
        <v>0</v>
      </c>
      <c r="CP584" s="202">
        <f t="shared" ref="CP584" si="2549">IF($AH$96=$AJ$96,0,
IF(OR(AND($BS$136="NS",Y584&lt;&gt;"NA",OR(Y584="NS",Y584=0)),AND($BS$136="NA",Y584&lt;&gt;"NS",OR(Y584="NA",Y584=0))),0,
IF(OR(AND($BS$136&lt;&gt;"NS",$BS$136&lt;&gt;"NA",Y584&lt;&gt;"NS",Y584&lt;&gt;"NA",Y584&gt;$BS$136),
AND(Y584&gt;0,OR($BS$136="NS",$BS$136="NA")),
AND($BS$136&lt;&gt;"NS",$BS$136&lt;&gt;"NA",$BS$136&gt;=0,Y584="NA"),
AND($BS$136&lt;&gt;"NS",$BS$136&lt;&gt;"NA",$BS$136=0,Y584="NS")),1,0)))</f>
        <v>0</v>
      </c>
      <c r="CQ584" s="202">
        <f t="shared" ref="CQ584" si="2550">IF($AH$96=$AJ$96,0,
IF(OR(AND($BS$136="NS",Z584&lt;&gt;"NA",OR(Z584="NS",Z584=0)),AND($BS$136="NA",Z584&lt;&gt;"NS",OR(Z584="NA",Z584=0))),0,
IF(OR(AND($BS$136&lt;&gt;"NS",$BS$136&lt;&gt;"NA",Z584&lt;&gt;"NS",Z584&lt;&gt;"NA",Z584&gt;$BS$136),
AND(Z584&gt;0,OR($BS$136="NS",$BS$136="NA")),
AND($BS$136&lt;&gt;"NS",$BS$136&lt;&gt;"NA",$BS$136&gt;=0,Z584="NA"),
AND($BS$136&lt;&gt;"NS",$BS$136&lt;&gt;"NA",$BS$136=0,Z584="NS")),1,0)))</f>
        <v>0</v>
      </c>
      <c r="CR584" s="202">
        <f t="shared" ref="CR584" si="2551">IF($AH$96=$AJ$96,0,
IF(OR(AND($BS$136="NS",AA584&lt;&gt;"NA",OR(AA584="NS",AA584=0)),AND($BS$136="NA",AA584&lt;&gt;"NS",OR(AA584="NA",AA584=0))),0,
IF(OR(AND($BS$136&lt;&gt;"NS",$BS$136&lt;&gt;"NA",AA584&lt;&gt;"NS",AA584&lt;&gt;"NA",AA584&gt;$BS$136),
AND(AA584&gt;0,OR($BS$136="NS",$BS$136="NA")),
AND($BS$136&lt;&gt;"NS",$BS$136&lt;&gt;"NA",$BS$136&gt;=0,AA584="NA"),
AND($BS$136&lt;&gt;"NS",$BS$136&lt;&gt;"NA",$BS$136=0,AA584="NS")),1,0)))</f>
        <v>0</v>
      </c>
      <c r="CS584" s="202">
        <f t="shared" ref="CS584" si="2552">IF($AH$96=$AJ$96,0,
IF(OR(AND($BS$136="NS",AB584&lt;&gt;"NA",OR(AB584="NS",AB584=0)),AND($BS$136="NA",AB584&lt;&gt;"NS",OR(AB584="NA",AB584=0))),0,
IF(OR(AND($BS$136&lt;&gt;"NS",$BS$136&lt;&gt;"NA",AB584&lt;&gt;"NS",AB584&lt;&gt;"NA",AB584&gt;$BS$136),
AND(AB584&gt;0,OR($BS$136="NS",$BS$136="NA")),
AND($BS$136&lt;&gt;"NS",$BS$136&lt;&gt;"NA",$BS$136&gt;=0,AB584="NA"),
AND($BS$136&lt;&gt;"NS",$BS$136&lt;&gt;"NA",$BS$136=0,AB584="NS")),1,0)))</f>
        <v>0</v>
      </c>
      <c r="CT584" s="202">
        <f t="shared" ref="CT584" si="2553">IF($AH$96=$AJ$96,0,
IF(OR(AND($BS$136="NS",AC584&lt;&gt;"NA",OR(AC584="NS",AC584=0)),AND($BS$136="NA",AC584&lt;&gt;"NS",OR(AC584="NA",AC584=0))),0,
IF(OR(AND($BS$136&lt;&gt;"NS",$BS$136&lt;&gt;"NA",AC584&lt;&gt;"NS",AC584&lt;&gt;"NA",AC584&gt;$BS$136),
AND(AC584&gt;0,OR($BS$136="NS",$BS$136="NA")),
AND($BS$136&lt;&gt;"NS",$BS$136&lt;&gt;"NA",$BS$136&gt;=0,AC584="NA"),
AND($BS$136&lt;&gt;"NS",$BS$136&lt;&gt;"NA",$BS$136=0,AC584="NS")),1,0)))</f>
        <v>0</v>
      </c>
      <c r="CU584" s="202">
        <f t="shared" ref="CU584" si="2554">IF($AH$96=$AJ$96,0,
IF(OR(AND($BS$136="NS",AD584&lt;&gt;"NA",OR(AD584="NS",AD584=0)),AND($BS$136="NA",AD584&lt;&gt;"NS",OR(AD584="NA",AD584=0))),0,
IF(OR(AND($BS$136&lt;&gt;"NS",$BS$136&lt;&gt;"NA",AD584&lt;&gt;"NS",AD584&lt;&gt;"NA",AD584&gt;$BS$136),
AND(AD584&gt;0,OR($BS$136="NS",$BS$136="NA")),
AND($BS$136&lt;&gt;"NS",$BS$136&lt;&gt;"NA",$BS$136&gt;=0,AD584="NA"),
AND($BS$136&lt;&gt;"NS",$BS$136&lt;&gt;"NA",$BS$136=0,AD584="NS")),1,0)))</f>
        <v>0</v>
      </c>
      <c r="CY584" s="563">
        <f t="shared" si="1903"/>
        <v>0</v>
      </c>
      <c r="CZ584" s="563"/>
    </row>
    <row r="585" spans="1:104" s="211" customFormat="1" ht="15" customHeight="1">
      <c r="A585" s="18"/>
      <c r="B585" s="51"/>
      <c r="C585" s="48" t="s">
        <v>5032</v>
      </c>
      <c r="D585" s="580" t="str">
        <f>IF(CNGE_2024_M3_Secc1!D84="","",CNGE_2024_M3_Secc1!D84)</f>
        <v/>
      </c>
      <c r="E585" s="580"/>
      <c r="F585" s="580"/>
      <c r="G585" s="580"/>
      <c r="H585" s="580"/>
      <c r="I585" s="103"/>
      <c r="J585" s="103"/>
      <c r="K585" s="103"/>
      <c r="L585" s="103"/>
      <c r="M585" s="103"/>
      <c r="N585" s="103"/>
      <c r="O585" s="103"/>
      <c r="P585" s="103"/>
      <c r="Q585" s="103"/>
      <c r="R585" s="103"/>
      <c r="S585" s="103"/>
      <c r="T585" s="103"/>
      <c r="U585" s="103"/>
      <c r="V585" s="103"/>
      <c r="W585" s="103"/>
      <c r="X585" s="103"/>
      <c r="Y585" s="103"/>
      <c r="Z585" s="103"/>
      <c r="AA585" s="103"/>
      <c r="AB585" s="103"/>
      <c r="AC585" s="103"/>
      <c r="AD585" s="103"/>
      <c r="AE585" s="213"/>
      <c r="AF585" s="210"/>
      <c r="AV585" s="202" t="e" cm="1">
        <f t="array" ref="AV585">IF(CNGE_2024_M3_Secc1!$AO$111=CNGE_2024_M3_Secc1!$AQ$111,O,IF(CNGE_2024_M3_Secc1!I252="",1,0))</f>
        <v>#NAME?</v>
      </c>
      <c r="AW585" s="202" t="e" cm="1">
        <f t="array" ref="AW585">IF(CNGE_2024_M3_Secc1!$AO$111=CNGE_2024_M3_Secc1!$AQ$111,O,IF(CNGE_2024_M3_Secc1!J252="",1,0))</f>
        <v>#NAME?</v>
      </c>
      <c r="AX585" s="202" t="e" cm="1">
        <f t="array" ref="AX585">IF(CNGE_2024_M3_Secc1!$AO$111=CNGE_2024_M3_Secc1!$AQ$111,O,IF(CNGE_2024_M3_Secc1!K252="",1,0))</f>
        <v>#NAME?</v>
      </c>
      <c r="AY585" s="202" t="e" cm="1">
        <f t="array" ref="AY585">IF(CNGE_2024_M3_Secc1!$AO$111=CNGE_2024_M3_Secc1!$AQ$111,O,IF(CNGE_2024_M3_Secc1!L252="",1,0))</f>
        <v>#NAME?</v>
      </c>
      <c r="AZ585" s="202" t="e" cm="1">
        <f t="array" ref="AZ585">IF(CNGE_2024_M3_Secc1!$AO$111=CNGE_2024_M3_Secc1!$AQ$111,O,IF(CNGE_2024_M3_Secc1!M252="",1,0))</f>
        <v>#NAME?</v>
      </c>
      <c r="BA585" s="202" t="e" cm="1">
        <f t="array" ref="BA585">IF(CNGE_2024_M3_Secc1!$AO$111=CNGE_2024_M3_Secc1!$AQ$111,O,IF(CNGE_2024_M3_Secc1!N252="",1,0))</f>
        <v>#NAME?</v>
      </c>
      <c r="BB585" s="202" t="e" cm="1">
        <f t="array" ref="BB585">IF(CNGE_2024_M3_Secc1!$AO$111=CNGE_2024_M3_Secc1!$AQ$111,O,IF(CNGE_2024_M3_Secc1!O252="",1,0))</f>
        <v>#NAME?</v>
      </c>
      <c r="BC585" s="202" t="e" cm="1">
        <f t="array" ref="BC585">IF(CNGE_2024_M3_Secc1!$AO$111=CNGE_2024_M3_Secc1!$AQ$111,O,IF(CNGE_2024_M3_Secc1!P252="",1,0))</f>
        <v>#NAME?</v>
      </c>
      <c r="BD585" s="202" t="e" cm="1">
        <f t="array" ref="BD585">IF(CNGE_2024_M3_Secc1!$AO$111=CNGE_2024_M3_Secc1!$AQ$111,O,IF(CNGE_2024_M3_Secc1!Q252="",1,0))</f>
        <v>#NAME?</v>
      </c>
      <c r="BE585" s="202" t="e" cm="1">
        <f t="array" ref="BE585">IF(CNGE_2024_M3_Secc1!$AO$111=CNGE_2024_M3_Secc1!$AQ$111,O,IF(CNGE_2024_M3_Secc1!R252="",1,0))</f>
        <v>#NAME?</v>
      </c>
      <c r="BF585" s="202" t="e" cm="1">
        <f t="array" ref="BF585">IF(CNGE_2024_M3_Secc1!$AO$111=CNGE_2024_M3_Secc1!$AQ$111,O,IF(CNGE_2024_M3_Secc1!S252="",1,0))</f>
        <v>#NAME?</v>
      </c>
      <c r="BG585" s="202" t="e" cm="1">
        <f t="array" ref="BG585">IF(CNGE_2024_M3_Secc1!$AO$111=CNGE_2024_M3_Secc1!$AQ$111,O,IF(CNGE_2024_M3_Secc1!T252="",1,0))</f>
        <v>#NAME?</v>
      </c>
      <c r="BH585" s="202" t="e" cm="1">
        <f t="array" ref="BH585">IF(CNGE_2024_M3_Secc1!$AO$111=CNGE_2024_M3_Secc1!$AQ$111,O,IF(CNGE_2024_M3_Secc1!U252="",1,0))</f>
        <v>#NAME?</v>
      </c>
      <c r="BI585" s="202" t="e" cm="1">
        <f t="array" ref="BI585">IF(CNGE_2024_M3_Secc1!$AO$111=CNGE_2024_M3_Secc1!$AQ$111,O,IF(CNGE_2024_M3_Secc1!V252="",1,0))</f>
        <v>#NAME?</v>
      </c>
      <c r="BJ585" s="202" t="e" cm="1">
        <f t="array" ref="BJ585">IF(CNGE_2024_M3_Secc1!$AO$111=CNGE_2024_M3_Secc1!$AQ$111,O,IF(CNGE_2024_M3_Secc1!W252="",1,0))</f>
        <v>#NAME?</v>
      </c>
      <c r="BK585" s="202" t="e" cm="1">
        <f t="array" ref="BK585">IF(CNGE_2024_M3_Secc1!$AO$111=CNGE_2024_M3_Secc1!$AQ$111,O,IF(CNGE_2024_M3_Secc1!X252="",1,0))</f>
        <v>#NAME?</v>
      </c>
      <c r="BL585" s="202" t="e" cm="1">
        <f t="array" ref="BL585">IF(CNGE_2024_M3_Secc1!$AO$111=CNGE_2024_M3_Secc1!$AQ$111,O,IF(CNGE_2024_M3_Secc1!Y252="",1,0))</f>
        <v>#NAME?</v>
      </c>
      <c r="BM585" s="202" t="e" cm="1">
        <f t="array" ref="BM585">IF(CNGE_2024_M3_Secc1!$AO$111=CNGE_2024_M3_Secc1!$AQ$111,O,IF(CNGE_2024_M3_Secc1!Z252="",1,0))</f>
        <v>#NAME?</v>
      </c>
      <c r="BN585" s="202" t="e" cm="1">
        <f t="array" ref="BN585">IF(CNGE_2024_M3_Secc1!$AO$111=CNGE_2024_M3_Secc1!$AQ$111,O,IF(CNGE_2024_M3_Secc1!AA252="",1,0))</f>
        <v>#NAME?</v>
      </c>
      <c r="BO585" s="202" t="e" cm="1">
        <f t="array" ref="BO585">IF(CNGE_2024_M3_Secc1!$AO$111=CNGE_2024_M3_Secc1!$AQ$111,O,IF(CNGE_2024_M3_Secc1!AB252="",1,0))</f>
        <v>#NAME?</v>
      </c>
      <c r="BP585" s="202" t="e" cm="1">
        <f t="array" ref="BP585">IF(CNGE_2024_M3_Secc1!$AO$111=CNGE_2024_M3_Secc1!$AQ$111,O,IF(CNGE_2024_M3_Secc1!AC252="",1,0))</f>
        <v>#NAME?</v>
      </c>
      <c r="BQ585" s="202" t="e" cm="1">
        <f t="array" ref="BQ585">IF(CNGE_2024_M3_Secc1!$AO$111=CNGE_2024_M3_Secc1!$AQ$111,O,IF(CNGE_2024_M3_Secc1!AD252="",1,0))</f>
        <v>#NAME?</v>
      </c>
      <c r="BZ585" s="202">
        <f>IF($AH$96=$AJ$96,0,
IF(OR(AND($BS$137="NS",I585&lt;&gt;"NA",OR(I585="NS",I585=0)),AND($BS$137="NA",I585&lt;&gt;"NS",OR(I585="NA",I585=0))),0,
IF(OR(AND($BS$137&lt;&gt;"NS",$BS$137&lt;&gt;"NA",I585&lt;&gt;"NS",I585&lt;&gt;"NA",I585&gt;$BS$137),
AND(I585&gt;0,OR($BS$137="NS",$BS$137="NA")),
AND($BS$137&lt;&gt;"NS",$BS$137&lt;&gt;"NA",$BS$137&gt;=0,I585="NA"),
AND($BS$137&lt;&gt;"NS",$BS$137&lt;&gt;"NA",$BS$137=0,I585="NS")),1,0)))</f>
        <v>0</v>
      </c>
      <c r="CA585" s="202">
        <f t="shared" ref="CA585" si="2555">IF($AH$96=$AJ$96,0,
IF(OR(AND($BS$137="NS",J585&lt;&gt;"NA",OR(J585="NS",J585=0)),AND($BS$137="NA",J585&lt;&gt;"NS",OR(J585="NA",J585=0))),0,
IF(OR(AND($BS$137&lt;&gt;"NS",$BS$137&lt;&gt;"NA",J585&lt;&gt;"NS",J585&lt;&gt;"NA",J585&gt;$BS$137),
AND(J585&gt;0,OR($BS$137="NS",$BS$137="NA")),
AND($BS$137&lt;&gt;"NS",$BS$137&lt;&gt;"NA",$BS$137&gt;=0,J585="NA"),
AND($BS$137&lt;&gt;"NS",$BS$137&lt;&gt;"NA",$BS$137=0,J585="NS")),1,0)))</f>
        <v>0</v>
      </c>
      <c r="CB585" s="202">
        <f t="shared" ref="CB585" si="2556">IF($AH$96=$AJ$96,0,
IF(OR(AND($BS$137="NS",K585&lt;&gt;"NA",OR(K585="NS",K585=0)),AND($BS$137="NA",K585&lt;&gt;"NS",OR(K585="NA",K585=0))),0,
IF(OR(AND($BS$137&lt;&gt;"NS",$BS$137&lt;&gt;"NA",K585&lt;&gt;"NS",K585&lt;&gt;"NA",K585&gt;$BS$137),
AND(K585&gt;0,OR($BS$137="NS",$BS$137="NA")),
AND($BS$137&lt;&gt;"NS",$BS$137&lt;&gt;"NA",$BS$137&gt;=0,K585="NA"),
AND($BS$137&lt;&gt;"NS",$BS$137&lt;&gt;"NA",$BS$137=0,K585="NS")),1,0)))</f>
        <v>0</v>
      </c>
      <c r="CC585" s="202">
        <f t="shared" ref="CC585" si="2557">IF($AH$96=$AJ$96,0,
IF(OR(AND($BS$137="NS",L585&lt;&gt;"NA",OR(L585="NS",L585=0)),AND($BS$137="NA",L585&lt;&gt;"NS",OR(L585="NA",L585=0))),0,
IF(OR(AND($BS$137&lt;&gt;"NS",$BS$137&lt;&gt;"NA",L585&lt;&gt;"NS",L585&lt;&gt;"NA",L585&gt;$BS$137),
AND(L585&gt;0,OR($BS$137="NS",$BS$137="NA")),
AND($BS$137&lt;&gt;"NS",$BS$137&lt;&gt;"NA",$BS$137&gt;=0,L585="NA"),
AND($BS$137&lt;&gt;"NS",$BS$137&lt;&gt;"NA",$BS$137=0,L585="NS")),1,0)))</f>
        <v>0</v>
      </c>
      <c r="CD585" s="202">
        <f t="shared" ref="CD585" si="2558">IF($AH$96=$AJ$96,0,
IF(OR(AND($BS$137="NS",M585&lt;&gt;"NA",OR(M585="NS",M585=0)),AND($BS$137="NA",M585&lt;&gt;"NS",OR(M585="NA",M585=0))),0,
IF(OR(AND($BS$137&lt;&gt;"NS",$BS$137&lt;&gt;"NA",M585&lt;&gt;"NS",M585&lt;&gt;"NA",M585&gt;$BS$137),
AND(M585&gt;0,OR($BS$137="NS",$BS$137="NA")),
AND($BS$137&lt;&gt;"NS",$BS$137&lt;&gt;"NA",$BS$137&gt;=0,M585="NA"),
AND($BS$137&lt;&gt;"NS",$BS$137&lt;&gt;"NA",$BS$137=0,M585="NS")),1,0)))</f>
        <v>0</v>
      </c>
      <c r="CE585" s="202">
        <f t="shared" ref="CE585" si="2559">IF($AH$96=$AJ$96,0,
IF(OR(AND($BS$137="NS",N585&lt;&gt;"NA",OR(N585="NS",N585=0)),AND($BS$137="NA",N585&lt;&gt;"NS",OR(N585="NA",N585=0))),0,
IF(OR(AND($BS$137&lt;&gt;"NS",$BS$137&lt;&gt;"NA",N585&lt;&gt;"NS",N585&lt;&gt;"NA",N585&gt;$BS$137),
AND(N585&gt;0,OR($BS$137="NS",$BS$137="NA")),
AND($BS$137&lt;&gt;"NS",$BS$137&lt;&gt;"NA",$BS$137&gt;=0,N585="NA"),
AND($BS$137&lt;&gt;"NS",$BS$137&lt;&gt;"NA",$BS$137=0,N585="NS")),1,0)))</f>
        <v>0</v>
      </c>
      <c r="CF585" s="202">
        <f t="shared" ref="CF585" si="2560">IF($AH$96=$AJ$96,0,
IF(OR(AND($BS$137="NS",O585&lt;&gt;"NA",OR(O585="NS",O585=0)),AND($BS$137="NA",O585&lt;&gt;"NS",OR(O585="NA",O585=0))),0,
IF(OR(AND($BS$137&lt;&gt;"NS",$BS$137&lt;&gt;"NA",O585&lt;&gt;"NS",O585&lt;&gt;"NA",O585&gt;$BS$137),
AND(O585&gt;0,OR($BS$137="NS",$BS$137="NA")),
AND($BS$137&lt;&gt;"NS",$BS$137&lt;&gt;"NA",$BS$137&gt;=0,O585="NA"),
AND($BS$137&lt;&gt;"NS",$BS$137&lt;&gt;"NA",$BS$137=0,O585="NS")),1,0)))</f>
        <v>0</v>
      </c>
      <c r="CG585" s="202">
        <f t="shared" ref="CG585" si="2561">IF($AH$96=$AJ$96,0,
IF(OR(AND($BS$137="NS",P585&lt;&gt;"NA",OR(P585="NS",P585=0)),AND($BS$137="NA",P585&lt;&gt;"NS",OR(P585="NA",P585=0))),0,
IF(OR(AND($BS$137&lt;&gt;"NS",$BS$137&lt;&gt;"NA",P585&lt;&gt;"NS",P585&lt;&gt;"NA",P585&gt;$BS$137),
AND(P585&gt;0,OR($BS$137="NS",$BS$137="NA")),
AND($BS$137&lt;&gt;"NS",$BS$137&lt;&gt;"NA",$BS$137&gt;=0,P585="NA"),
AND($BS$137&lt;&gt;"NS",$BS$137&lt;&gt;"NA",$BS$137=0,P585="NS")),1,0)))</f>
        <v>0</v>
      </c>
      <c r="CH585" s="202">
        <f t="shared" ref="CH585" si="2562">IF($AH$96=$AJ$96,0,
IF(OR(AND($BS$137="NS",Q585&lt;&gt;"NA",OR(Q585="NS",Q585=0)),AND($BS$137="NA",Q585&lt;&gt;"NS",OR(Q585="NA",Q585=0))),0,
IF(OR(AND($BS$137&lt;&gt;"NS",$BS$137&lt;&gt;"NA",Q585&lt;&gt;"NS",Q585&lt;&gt;"NA",Q585&gt;$BS$137),
AND(Q585&gt;0,OR($BS$137="NS",$BS$137="NA")),
AND($BS$137&lt;&gt;"NS",$BS$137&lt;&gt;"NA",$BS$137&gt;=0,Q585="NA"),
AND($BS$137&lt;&gt;"NS",$BS$137&lt;&gt;"NA",$BS$137=0,Q585="NS")),1,0)))</f>
        <v>0</v>
      </c>
      <c r="CI585" s="202">
        <f t="shared" ref="CI585" si="2563">IF($AH$96=$AJ$96,0,
IF(OR(AND($BS$137="NS",R585&lt;&gt;"NA",OR(R585="NS",R585=0)),AND($BS$137="NA",R585&lt;&gt;"NS",OR(R585="NA",R585=0))),0,
IF(OR(AND($BS$137&lt;&gt;"NS",$BS$137&lt;&gt;"NA",R585&lt;&gt;"NS",R585&lt;&gt;"NA",R585&gt;$BS$137),
AND(R585&gt;0,OR($BS$137="NS",$BS$137="NA")),
AND($BS$137&lt;&gt;"NS",$BS$137&lt;&gt;"NA",$BS$137&gt;=0,R585="NA"),
AND($BS$137&lt;&gt;"NS",$BS$137&lt;&gt;"NA",$BS$137=0,R585="NS")),1,0)))</f>
        <v>0</v>
      </c>
      <c r="CJ585" s="202">
        <f t="shared" ref="CJ585" si="2564">IF($AH$96=$AJ$96,0,
IF(OR(AND($BS$137="NS",S585&lt;&gt;"NA",OR(S585="NS",S585=0)),AND($BS$137="NA",S585&lt;&gt;"NS",OR(S585="NA",S585=0))),0,
IF(OR(AND($BS$137&lt;&gt;"NS",$BS$137&lt;&gt;"NA",S585&lt;&gt;"NS",S585&lt;&gt;"NA",S585&gt;$BS$137),
AND(S585&gt;0,OR($BS$137="NS",$BS$137="NA")),
AND($BS$137&lt;&gt;"NS",$BS$137&lt;&gt;"NA",$BS$137&gt;=0,S585="NA"),
AND($BS$137&lt;&gt;"NS",$BS$137&lt;&gt;"NA",$BS$137=0,S585="NS")),1,0)))</f>
        <v>0</v>
      </c>
      <c r="CK585" s="202">
        <f t="shared" ref="CK585" si="2565">IF($AH$96=$AJ$96,0,
IF(OR(AND($BS$137="NS",T585&lt;&gt;"NA",OR(T585="NS",T585=0)),AND($BS$137="NA",T585&lt;&gt;"NS",OR(T585="NA",T585=0))),0,
IF(OR(AND($BS$137&lt;&gt;"NS",$BS$137&lt;&gt;"NA",T585&lt;&gt;"NS",T585&lt;&gt;"NA",T585&gt;$BS$137),
AND(T585&gt;0,OR($BS$137="NS",$BS$137="NA")),
AND($BS$137&lt;&gt;"NS",$BS$137&lt;&gt;"NA",$BS$137&gt;=0,T585="NA"),
AND($BS$137&lt;&gt;"NS",$BS$137&lt;&gt;"NA",$BS$137=0,T585="NS")),1,0)))</f>
        <v>0</v>
      </c>
      <c r="CL585" s="202">
        <f t="shared" ref="CL585" si="2566">IF($AH$96=$AJ$96,0,
IF(OR(AND($BS$137="NS",U585&lt;&gt;"NA",OR(U585="NS",U585=0)),AND($BS$137="NA",U585&lt;&gt;"NS",OR(U585="NA",U585=0))),0,
IF(OR(AND($BS$137&lt;&gt;"NS",$BS$137&lt;&gt;"NA",U585&lt;&gt;"NS",U585&lt;&gt;"NA",U585&gt;$BS$137),
AND(U585&gt;0,OR($BS$137="NS",$BS$137="NA")),
AND($BS$137&lt;&gt;"NS",$BS$137&lt;&gt;"NA",$BS$137&gt;=0,U585="NA"),
AND($BS$137&lt;&gt;"NS",$BS$137&lt;&gt;"NA",$BS$137=0,U585="NS")),1,0)))</f>
        <v>0</v>
      </c>
      <c r="CM585" s="202">
        <f t="shared" ref="CM585" si="2567">IF($AH$96=$AJ$96,0,
IF(OR(AND($BS$137="NS",V585&lt;&gt;"NA",OR(V585="NS",V585=0)),AND($BS$137="NA",V585&lt;&gt;"NS",OR(V585="NA",V585=0))),0,
IF(OR(AND($BS$137&lt;&gt;"NS",$BS$137&lt;&gt;"NA",V585&lt;&gt;"NS",V585&lt;&gt;"NA",V585&gt;$BS$137),
AND(V585&gt;0,OR($BS$137="NS",$BS$137="NA")),
AND($BS$137&lt;&gt;"NS",$BS$137&lt;&gt;"NA",$BS$137&gt;=0,V585="NA"),
AND($BS$137&lt;&gt;"NS",$BS$137&lt;&gt;"NA",$BS$137=0,V585="NS")),1,0)))</f>
        <v>0</v>
      </c>
      <c r="CN585" s="202">
        <f t="shared" ref="CN585" si="2568">IF($AH$96=$AJ$96,0,
IF(OR(AND($BS$137="NS",W585&lt;&gt;"NA",OR(W585="NS",W585=0)),AND($BS$137="NA",W585&lt;&gt;"NS",OR(W585="NA",W585=0))),0,
IF(OR(AND($BS$137&lt;&gt;"NS",$BS$137&lt;&gt;"NA",W585&lt;&gt;"NS",W585&lt;&gt;"NA",W585&gt;$BS$137),
AND(W585&gt;0,OR($BS$137="NS",$BS$137="NA")),
AND($BS$137&lt;&gt;"NS",$BS$137&lt;&gt;"NA",$BS$137&gt;=0,W585="NA"),
AND($BS$137&lt;&gt;"NS",$BS$137&lt;&gt;"NA",$BS$137=0,W585="NS")),1,0)))</f>
        <v>0</v>
      </c>
      <c r="CO585" s="202">
        <f t="shared" ref="CO585" si="2569">IF($AH$96=$AJ$96,0,
IF(OR(AND($BS$137="NS",X585&lt;&gt;"NA",OR(X585="NS",X585=0)),AND($BS$137="NA",X585&lt;&gt;"NS",OR(X585="NA",X585=0))),0,
IF(OR(AND($BS$137&lt;&gt;"NS",$BS$137&lt;&gt;"NA",X585&lt;&gt;"NS",X585&lt;&gt;"NA",X585&gt;$BS$137),
AND(X585&gt;0,OR($BS$137="NS",$BS$137="NA")),
AND($BS$137&lt;&gt;"NS",$BS$137&lt;&gt;"NA",$BS$137&gt;=0,X585="NA"),
AND($BS$137&lt;&gt;"NS",$BS$137&lt;&gt;"NA",$BS$137=0,X585="NS")),1,0)))</f>
        <v>0</v>
      </c>
      <c r="CP585" s="202">
        <f t="shared" ref="CP585" si="2570">IF($AH$96=$AJ$96,0,
IF(OR(AND($BS$137="NS",Y585&lt;&gt;"NA",OR(Y585="NS",Y585=0)),AND($BS$137="NA",Y585&lt;&gt;"NS",OR(Y585="NA",Y585=0))),0,
IF(OR(AND($BS$137&lt;&gt;"NS",$BS$137&lt;&gt;"NA",Y585&lt;&gt;"NS",Y585&lt;&gt;"NA",Y585&gt;$BS$137),
AND(Y585&gt;0,OR($BS$137="NS",$BS$137="NA")),
AND($BS$137&lt;&gt;"NS",$BS$137&lt;&gt;"NA",$BS$137&gt;=0,Y585="NA"),
AND($BS$137&lt;&gt;"NS",$BS$137&lt;&gt;"NA",$BS$137=0,Y585="NS")),1,0)))</f>
        <v>0</v>
      </c>
      <c r="CQ585" s="202">
        <f t="shared" ref="CQ585" si="2571">IF($AH$96=$AJ$96,0,
IF(OR(AND($BS$137="NS",Z585&lt;&gt;"NA",OR(Z585="NS",Z585=0)),AND($BS$137="NA",Z585&lt;&gt;"NS",OR(Z585="NA",Z585=0))),0,
IF(OR(AND($BS$137&lt;&gt;"NS",$BS$137&lt;&gt;"NA",Z585&lt;&gt;"NS",Z585&lt;&gt;"NA",Z585&gt;$BS$137),
AND(Z585&gt;0,OR($BS$137="NS",$BS$137="NA")),
AND($BS$137&lt;&gt;"NS",$BS$137&lt;&gt;"NA",$BS$137&gt;=0,Z585="NA"),
AND($BS$137&lt;&gt;"NS",$BS$137&lt;&gt;"NA",$BS$137=0,Z585="NS")),1,0)))</f>
        <v>0</v>
      </c>
      <c r="CR585" s="202">
        <f t="shared" ref="CR585" si="2572">IF($AH$96=$AJ$96,0,
IF(OR(AND($BS$137="NS",AA585&lt;&gt;"NA",OR(AA585="NS",AA585=0)),AND($BS$137="NA",AA585&lt;&gt;"NS",OR(AA585="NA",AA585=0))),0,
IF(OR(AND($BS$137&lt;&gt;"NS",$BS$137&lt;&gt;"NA",AA585&lt;&gt;"NS",AA585&lt;&gt;"NA",AA585&gt;$BS$137),
AND(AA585&gt;0,OR($BS$137="NS",$BS$137="NA")),
AND($BS$137&lt;&gt;"NS",$BS$137&lt;&gt;"NA",$BS$137&gt;=0,AA585="NA"),
AND($BS$137&lt;&gt;"NS",$BS$137&lt;&gt;"NA",$BS$137=0,AA585="NS")),1,0)))</f>
        <v>0</v>
      </c>
      <c r="CS585" s="202">
        <f t="shared" ref="CS585" si="2573">IF($AH$96=$AJ$96,0,
IF(OR(AND($BS$137="NS",AB585&lt;&gt;"NA",OR(AB585="NS",AB585=0)),AND($BS$137="NA",AB585&lt;&gt;"NS",OR(AB585="NA",AB585=0))),0,
IF(OR(AND($BS$137&lt;&gt;"NS",$BS$137&lt;&gt;"NA",AB585&lt;&gt;"NS",AB585&lt;&gt;"NA",AB585&gt;$BS$137),
AND(AB585&gt;0,OR($BS$137="NS",$BS$137="NA")),
AND($BS$137&lt;&gt;"NS",$BS$137&lt;&gt;"NA",$BS$137&gt;=0,AB585="NA"),
AND($BS$137&lt;&gt;"NS",$BS$137&lt;&gt;"NA",$BS$137=0,AB585="NS")),1,0)))</f>
        <v>0</v>
      </c>
      <c r="CT585" s="202">
        <f t="shared" ref="CT585" si="2574">IF($AH$96=$AJ$96,0,
IF(OR(AND($BS$137="NS",AC585&lt;&gt;"NA",OR(AC585="NS",AC585=0)),AND($BS$137="NA",AC585&lt;&gt;"NS",OR(AC585="NA",AC585=0))),0,
IF(OR(AND($BS$137&lt;&gt;"NS",$BS$137&lt;&gt;"NA",AC585&lt;&gt;"NS",AC585&lt;&gt;"NA",AC585&gt;$BS$137),
AND(AC585&gt;0,OR($BS$137="NS",$BS$137="NA")),
AND($BS$137&lt;&gt;"NS",$BS$137&lt;&gt;"NA",$BS$137&gt;=0,AC585="NA"),
AND($BS$137&lt;&gt;"NS",$BS$137&lt;&gt;"NA",$BS$137=0,AC585="NS")),1,0)))</f>
        <v>0</v>
      </c>
      <c r="CU585" s="202">
        <f t="shared" ref="CU585" si="2575">IF($AH$96=$AJ$96,0,
IF(OR(AND($BS$137="NS",AD585&lt;&gt;"NA",OR(AD585="NS",AD585=0)),AND($BS$137="NA",AD585&lt;&gt;"NS",OR(AD585="NA",AD585=0))),0,
IF(OR(AND($BS$137&lt;&gt;"NS",$BS$137&lt;&gt;"NA",AD585&lt;&gt;"NS",AD585&lt;&gt;"NA",AD585&gt;$BS$137),
AND(AD585&gt;0,OR($BS$137="NS",$BS$137="NA")),
AND($BS$137&lt;&gt;"NS",$BS$137&lt;&gt;"NA",$BS$137&gt;=0,AD585="NA"),
AND($BS$137&lt;&gt;"NS",$BS$137&lt;&gt;"NA",$BS$137=0,AD585="NS")),1,0)))</f>
        <v>0</v>
      </c>
      <c r="CY585" s="563">
        <f t="shared" si="1903"/>
        <v>0</v>
      </c>
      <c r="CZ585" s="563"/>
    </row>
    <row r="586" spans="1:104" s="211" customFormat="1" ht="15" customHeight="1">
      <c r="A586" s="18"/>
      <c r="B586" s="51"/>
      <c r="C586" s="48" t="s">
        <v>5033</v>
      </c>
      <c r="D586" s="580" t="str">
        <f>IF(CNGE_2024_M3_Secc1!D85="","",CNGE_2024_M3_Secc1!D85)</f>
        <v/>
      </c>
      <c r="E586" s="580"/>
      <c r="F586" s="580"/>
      <c r="G586" s="580"/>
      <c r="H586" s="580"/>
      <c r="I586" s="103"/>
      <c r="J586" s="103"/>
      <c r="K586" s="103"/>
      <c r="L586" s="103"/>
      <c r="M586" s="103"/>
      <c r="N586" s="103"/>
      <c r="O586" s="103"/>
      <c r="P586" s="103"/>
      <c r="Q586" s="103"/>
      <c r="R586" s="103"/>
      <c r="S586" s="103"/>
      <c r="T586" s="103"/>
      <c r="U586" s="103"/>
      <c r="V586" s="103"/>
      <c r="W586" s="103"/>
      <c r="X586" s="103"/>
      <c r="Y586" s="103"/>
      <c r="Z586" s="103"/>
      <c r="AA586" s="103"/>
      <c r="AB586" s="103"/>
      <c r="AC586" s="103"/>
      <c r="AD586" s="103"/>
      <c r="AE586" s="213"/>
      <c r="AF586" s="210"/>
      <c r="AV586" s="202" t="e" cm="1">
        <f t="array" ref="AV586">IF(CNGE_2024_M3_Secc1!$AO$111=CNGE_2024_M3_Secc1!$AQ$111,O,IF(CNGE_2024_M3_Secc1!I253="",1,0))</f>
        <v>#NAME?</v>
      </c>
      <c r="AW586" s="202" t="e" cm="1">
        <f t="array" ref="AW586">IF(CNGE_2024_M3_Secc1!$AO$111=CNGE_2024_M3_Secc1!$AQ$111,O,IF(CNGE_2024_M3_Secc1!J253="",1,0))</f>
        <v>#NAME?</v>
      </c>
      <c r="AX586" s="202" t="e" cm="1">
        <f t="array" ref="AX586">IF(CNGE_2024_M3_Secc1!$AO$111=CNGE_2024_M3_Secc1!$AQ$111,O,IF(CNGE_2024_M3_Secc1!K253="",1,0))</f>
        <v>#NAME?</v>
      </c>
      <c r="AY586" s="202" t="e" cm="1">
        <f t="array" ref="AY586">IF(CNGE_2024_M3_Secc1!$AO$111=CNGE_2024_M3_Secc1!$AQ$111,O,IF(CNGE_2024_M3_Secc1!L253="",1,0))</f>
        <v>#NAME?</v>
      </c>
      <c r="AZ586" s="202" t="e" cm="1">
        <f t="array" ref="AZ586">IF(CNGE_2024_M3_Secc1!$AO$111=CNGE_2024_M3_Secc1!$AQ$111,O,IF(CNGE_2024_M3_Secc1!M253="",1,0))</f>
        <v>#NAME?</v>
      </c>
      <c r="BA586" s="202" t="e" cm="1">
        <f t="array" ref="BA586">IF(CNGE_2024_M3_Secc1!$AO$111=CNGE_2024_M3_Secc1!$AQ$111,O,IF(CNGE_2024_M3_Secc1!N253="",1,0))</f>
        <v>#NAME?</v>
      </c>
      <c r="BB586" s="202" t="e" cm="1">
        <f t="array" ref="BB586">IF(CNGE_2024_M3_Secc1!$AO$111=CNGE_2024_M3_Secc1!$AQ$111,O,IF(CNGE_2024_M3_Secc1!O253="",1,0))</f>
        <v>#NAME?</v>
      </c>
      <c r="BC586" s="202" t="e" cm="1">
        <f t="array" ref="BC586">IF(CNGE_2024_M3_Secc1!$AO$111=CNGE_2024_M3_Secc1!$AQ$111,O,IF(CNGE_2024_M3_Secc1!P253="",1,0))</f>
        <v>#NAME?</v>
      </c>
      <c r="BD586" s="202" t="e" cm="1">
        <f t="array" ref="BD586">IF(CNGE_2024_M3_Secc1!$AO$111=CNGE_2024_M3_Secc1!$AQ$111,O,IF(CNGE_2024_M3_Secc1!Q253="",1,0))</f>
        <v>#NAME?</v>
      </c>
      <c r="BE586" s="202" t="e" cm="1">
        <f t="array" ref="BE586">IF(CNGE_2024_M3_Secc1!$AO$111=CNGE_2024_M3_Secc1!$AQ$111,O,IF(CNGE_2024_M3_Secc1!R253="",1,0))</f>
        <v>#NAME?</v>
      </c>
      <c r="BF586" s="202" t="e" cm="1">
        <f t="array" ref="BF586">IF(CNGE_2024_M3_Secc1!$AO$111=CNGE_2024_M3_Secc1!$AQ$111,O,IF(CNGE_2024_M3_Secc1!S253="",1,0))</f>
        <v>#NAME?</v>
      </c>
      <c r="BG586" s="202" t="e" cm="1">
        <f t="array" ref="BG586">IF(CNGE_2024_M3_Secc1!$AO$111=CNGE_2024_M3_Secc1!$AQ$111,O,IF(CNGE_2024_M3_Secc1!T253="",1,0))</f>
        <v>#NAME?</v>
      </c>
      <c r="BH586" s="202" t="e" cm="1">
        <f t="array" ref="BH586">IF(CNGE_2024_M3_Secc1!$AO$111=CNGE_2024_M3_Secc1!$AQ$111,O,IF(CNGE_2024_M3_Secc1!U253="",1,0))</f>
        <v>#NAME?</v>
      </c>
      <c r="BI586" s="202" t="e" cm="1">
        <f t="array" ref="BI586">IF(CNGE_2024_M3_Secc1!$AO$111=CNGE_2024_M3_Secc1!$AQ$111,O,IF(CNGE_2024_M3_Secc1!V253="",1,0))</f>
        <v>#NAME?</v>
      </c>
      <c r="BJ586" s="202" t="e" cm="1">
        <f t="array" ref="BJ586">IF(CNGE_2024_M3_Secc1!$AO$111=CNGE_2024_M3_Secc1!$AQ$111,O,IF(CNGE_2024_M3_Secc1!W253="",1,0))</f>
        <v>#NAME?</v>
      </c>
      <c r="BK586" s="202" t="e" cm="1">
        <f t="array" ref="BK586">IF(CNGE_2024_M3_Secc1!$AO$111=CNGE_2024_M3_Secc1!$AQ$111,O,IF(CNGE_2024_M3_Secc1!X253="",1,0))</f>
        <v>#NAME?</v>
      </c>
      <c r="BL586" s="202" t="e" cm="1">
        <f t="array" ref="BL586">IF(CNGE_2024_M3_Secc1!$AO$111=CNGE_2024_M3_Secc1!$AQ$111,O,IF(CNGE_2024_M3_Secc1!Y253="",1,0))</f>
        <v>#NAME?</v>
      </c>
      <c r="BM586" s="202" t="e" cm="1">
        <f t="array" ref="BM586">IF(CNGE_2024_M3_Secc1!$AO$111=CNGE_2024_M3_Secc1!$AQ$111,O,IF(CNGE_2024_M3_Secc1!Z253="",1,0))</f>
        <v>#NAME?</v>
      </c>
      <c r="BN586" s="202" t="e" cm="1">
        <f t="array" ref="BN586">IF(CNGE_2024_M3_Secc1!$AO$111=CNGE_2024_M3_Secc1!$AQ$111,O,IF(CNGE_2024_M3_Secc1!AA253="",1,0))</f>
        <v>#NAME?</v>
      </c>
      <c r="BO586" s="202" t="e" cm="1">
        <f t="array" ref="BO586">IF(CNGE_2024_M3_Secc1!$AO$111=CNGE_2024_M3_Secc1!$AQ$111,O,IF(CNGE_2024_M3_Secc1!AB253="",1,0))</f>
        <v>#NAME?</v>
      </c>
      <c r="BP586" s="202" t="e" cm="1">
        <f t="array" ref="BP586">IF(CNGE_2024_M3_Secc1!$AO$111=CNGE_2024_M3_Secc1!$AQ$111,O,IF(CNGE_2024_M3_Secc1!AC253="",1,0))</f>
        <v>#NAME?</v>
      </c>
      <c r="BQ586" s="202" t="e" cm="1">
        <f t="array" ref="BQ586">IF(CNGE_2024_M3_Secc1!$AO$111=CNGE_2024_M3_Secc1!$AQ$111,O,IF(CNGE_2024_M3_Secc1!AD253="",1,0))</f>
        <v>#NAME?</v>
      </c>
      <c r="BZ586" s="202">
        <f>IF($AH$96=$AJ$96,0,
IF(OR(AND($BS$138="NS",I586&lt;&gt;"NA",OR(I586="NS",I586=0)),AND($BS$138="NA",I586&lt;&gt;"NS",OR(I586="NA",I586=0))),0,
IF(OR(AND($BS$138&lt;&gt;"NS",$BS$138&lt;&gt;"NA",I586&lt;&gt;"NS",I586&lt;&gt;"NA",I586&gt;$BS$138),
AND(I586&gt;0,OR($BS$138="NS",$BS$138="NA")),
AND($BS$138&lt;&gt;"NS",$BS$138&lt;&gt;"NA",$BS$138&gt;=0,I586="NA"),
AND($BS$138&lt;&gt;"NS",$BS$138&lt;&gt;"NA",$BS$138=0,I586="NS")),1,0)))</f>
        <v>0</v>
      </c>
      <c r="CA586" s="202">
        <f t="shared" ref="CA586" si="2576">IF($AH$96=$AJ$96,0,
IF(OR(AND($BS$138="NS",J586&lt;&gt;"NA",OR(J586="NS",J586=0)),AND($BS$138="NA",J586&lt;&gt;"NS",OR(J586="NA",J586=0))),0,
IF(OR(AND($BS$138&lt;&gt;"NS",$BS$138&lt;&gt;"NA",J586&lt;&gt;"NS",J586&lt;&gt;"NA",J586&gt;$BS$138),
AND(J586&gt;0,OR($BS$138="NS",$BS$138="NA")),
AND($BS$138&lt;&gt;"NS",$BS$138&lt;&gt;"NA",$BS$138&gt;=0,J586="NA"),
AND($BS$138&lt;&gt;"NS",$BS$138&lt;&gt;"NA",$BS$138=0,J586="NS")),1,0)))</f>
        <v>0</v>
      </c>
      <c r="CB586" s="202">
        <f t="shared" ref="CB586" si="2577">IF($AH$96=$AJ$96,0,
IF(OR(AND($BS$138="NS",K586&lt;&gt;"NA",OR(K586="NS",K586=0)),AND($BS$138="NA",K586&lt;&gt;"NS",OR(K586="NA",K586=0))),0,
IF(OR(AND($BS$138&lt;&gt;"NS",$BS$138&lt;&gt;"NA",K586&lt;&gt;"NS",K586&lt;&gt;"NA",K586&gt;$BS$138),
AND(K586&gt;0,OR($BS$138="NS",$BS$138="NA")),
AND($BS$138&lt;&gt;"NS",$BS$138&lt;&gt;"NA",$BS$138&gt;=0,K586="NA"),
AND($BS$138&lt;&gt;"NS",$BS$138&lt;&gt;"NA",$BS$138=0,K586="NS")),1,0)))</f>
        <v>0</v>
      </c>
      <c r="CC586" s="202">
        <f t="shared" ref="CC586" si="2578">IF($AH$96=$AJ$96,0,
IF(OR(AND($BS$138="NS",L586&lt;&gt;"NA",OR(L586="NS",L586=0)),AND($BS$138="NA",L586&lt;&gt;"NS",OR(L586="NA",L586=0))),0,
IF(OR(AND($BS$138&lt;&gt;"NS",$BS$138&lt;&gt;"NA",L586&lt;&gt;"NS",L586&lt;&gt;"NA",L586&gt;$BS$138),
AND(L586&gt;0,OR($BS$138="NS",$BS$138="NA")),
AND($BS$138&lt;&gt;"NS",$BS$138&lt;&gt;"NA",$BS$138&gt;=0,L586="NA"),
AND($BS$138&lt;&gt;"NS",$BS$138&lt;&gt;"NA",$BS$138=0,L586="NS")),1,0)))</f>
        <v>0</v>
      </c>
      <c r="CD586" s="202">
        <f t="shared" ref="CD586" si="2579">IF($AH$96=$AJ$96,0,
IF(OR(AND($BS$138="NS",M586&lt;&gt;"NA",OR(M586="NS",M586=0)),AND($BS$138="NA",M586&lt;&gt;"NS",OR(M586="NA",M586=0))),0,
IF(OR(AND($BS$138&lt;&gt;"NS",$BS$138&lt;&gt;"NA",M586&lt;&gt;"NS",M586&lt;&gt;"NA",M586&gt;$BS$138),
AND(M586&gt;0,OR($BS$138="NS",$BS$138="NA")),
AND($BS$138&lt;&gt;"NS",$BS$138&lt;&gt;"NA",$BS$138&gt;=0,M586="NA"),
AND($BS$138&lt;&gt;"NS",$BS$138&lt;&gt;"NA",$BS$138=0,M586="NS")),1,0)))</f>
        <v>0</v>
      </c>
      <c r="CE586" s="202">
        <f t="shared" ref="CE586" si="2580">IF($AH$96=$AJ$96,0,
IF(OR(AND($BS$138="NS",N586&lt;&gt;"NA",OR(N586="NS",N586=0)),AND($BS$138="NA",N586&lt;&gt;"NS",OR(N586="NA",N586=0))),0,
IF(OR(AND($BS$138&lt;&gt;"NS",$BS$138&lt;&gt;"NA",N586&lt;&gt;"NS",N586&lt;&gt;"NA",N586&gt;$BS$138),
AND(N586&gt;0,OR($BS$138="NS",$BS$138="NA")),
AND($BS$138&lt;&gt;"NS",$BS$138&lt;&gt;"NA",$BS$138&gt;=0,N586="NA"),
AND($BS$138&lt;&gt;"NS",$BS$138&lt;&gt;"NA",$BS$138=0,N586="NS")),1,0)))</f>
        <v>0</v>
      </c>
      <c r="CF586" s="202">
        <f t="shared" ref="CF586" si="2581">IF($AH$96=$AJ$96,0,
IF(OR(AND($BS$138="NS",O586&lt;&gt;"NA",OR(O586="NS",O586=0)),AND($BS$138="NA",O586&lt;&gt;"NS",OR(O586="NA",O586=0))),0,
IF(OR(AND($BS$138&lt;&gt;"NS",$BS$138&lt;&gt;"NA",O586&lt;&gt;"NS",O586&lt;&gt;"NA",O586&gt;$BS$138),
AND(O586&gt;0,OR($BS$138="NS",$BS$138="NA")),
AND($BS$138&lt;&gt;"NS",$BS$138&lt;&gt;"NA",$BS$138&gt;=0,O586="NA"),
AND($BS$138&lt;&gt;"NS",$BS$138&lt;&gt;"NA",$BS$138=0,O586="NS")),1,0)))</f>
        <v>0</v>
      </c>
      <c r="CG586" s="202">
        <f t="shared" ref="CG586" si="2582">IF($AH$96=$AJ$96,0,
IF(OR(AND($BS$138="NS",P586&lt;&gt;"NA",OR(P586="NS",P586=0)),AND($BS$138="NA",P586&lt;&gt;"NS",OR(P586="NA",P586=0))),0,
IF(OR(AND($BS$138&lt;&gt;"NS",$BS$138&lt;&gt;"NA",P586&lt;&gt;"NS",P586&lt;&gt;"NA",P586&gt;$BS$138),
AND(P586&gt;0,OR($BS$138="NS",$BS$138="NA")),
AND($BS$138&lt;&gt;"NS",$BS$138&lt;&gt;"NA",$BS$138&gt;=0,P586="NA"),
AND($BS$138&lt;&gt;"NS",$BS$138&lt;&gt;"NA",$BS$138=0,P586="NS")),1,0)))</f>
        <v>0</v>
      </c>
      <c r="CH586" s="202">
        <f t="shared" ref="CH586" si="2583">IF($AH$96=$AJ$96,0,
IF(OR(AND($BS$138="NS",Q586&lt;&gt;"NA",OR(Q586="NS",Q586=0)),AND($BS$138="NA",Q586&lt;&gt;"NS",OR(Q586="NA",Q586=0))),0,
IF(OR(AND($BS$138&lt;&gt;"NS",$BS$138&lt;&gt;"NA",Q586&lt;&gt;"NS",Q586&lt;&gt;"NA",Q586&gt;$BS$138),
AND(Q586&gt;0,OR($BS$138="NS",$BS$138="NA")),
AND($BS$138&lt;&gt;"NS",$BS$138&lt;&gt;"NA",$BS$138&gt;=0,Q586="NA"),
AND($BS$138&lt;&gt;"NS",$BS$138&lt;&gt;"NA",$BS$138=0,Q586="NS")),1,0)))</f>
        <v>0</v>
      </c>
      <c r="CI586" s="202">
        <f t="shared" ref="CI586" si="2584">IF($AH$96=$AJ$96,0,
IF(OR(AND($BS$138="NS",R586&lt;&gt;"NA",OR(R586="NS",R586=0)),AND($BS$138="NA",R586&lt;&gt;"NS",OR(R586="NA",R586=0))),0,
IF(OR(AND($BS$138&lt;&gt;"NS",$BS$138&lt;&gt;"NA",R586&lt;&gt;"NS",R586&lt;&gt;"NA",R586&gt;$BS$138),
AND(R586&gt;0,OR($BS$138="NS",$BS$138="NA")),
AND($BS$138&lt;&gt;"NS",$BS$138&lt;&gt;"NA",$BS$138&gt;=0,R586="NA"),
AND($BS$138&lt;&gt;"NS",$BS$138&lt;&gt;"NA",$BS$138=0,R586="NS")),1,0)))</f>
        <v>0</v>
      </c>
      <c r="CJ586" s="202">
        <f t="shared" ref="CJ586" si="2585">IF($AH$96=$AJ$96,0,
IF(OR(AND($BS$138="NS",S586&lt;&gt;"NA",OR(S586="NS",S586=0)),AND($BS$138="NA",S586&lt;&gt;"NS",OR(S586="NA",S586=0))),0,
IF(OR(AND($BS$138&lt;&gt;"NS",$BS$138&lt;&gt;"NA",S586&lt;&gt;"NS",S586&lt;&gt;"NA",S586&gt;$BS$138),
AND(S586&gt;0,OR($BS$138="NS",$BS$138="NA")),
AND($BS$138&lt;&gt;"NS",$BS$138&lt;&gt;"NA",$BS$138&gt;=0,S586="NA"),
AND($BS$138&lt;&gt;"NS",$BS$138&lt;&gt;"NA",$BS$138=0,S586="NS")),1,0)))</f>
        <v>0</v>
      </c>
      <c r="CK586" s="202">
        <f t="shared" ref="CK586" si="2586">IF($AH$96=$AJ$96,0,
IF(OR(AND($BS$138="NS",T586&lt;&gt;"NA",OR(T586="NS",T586=0)),AND($BS$138="NA",T586&lt;&gt;"NS",OR(T586="NA",T586=0))),0,
IF(OR(AND($BS$138&lt;&gt;"NS",$BS$138&lt;&gt;"NA",T586&lt;&gt;"NS",T586&lt;&gt;"NA",T586&gt;$BS$138),
AND(T586&gt;0,OR($BS$138="NS",$BS$138="NA")),
AND($BS$138&lt;&gt;"NS",$BS$138&lt;&gt;"NA",$BS$138&gt;=0,T586="NA"),
AND($BS$138&lt;&gt;"NS",$BS$138&lt;&gt;"NA",$BS$138=0,T586="NS")),1,0)))</f>
        <v>0</v>
      </c>
      <c r="CL586" s="202">
        <f t="shared" ref="CL586" si="2587">IF($AH$96=$AJ$96,0,
IF(OR(AND($BS$138="NS",U586&lt;&gt;"NA",OR(U586="NS",U586=0)),AND($BS$138="NA",U586&lt;&gt;"NS",OR(U586="NA",U586=0))),0,
IF(OR(AND($BS$138&lt;&gt;"NS",$BS$138&lt;&gt;"NA",U586&lt;&gt;"NS",U586&lt;&gt;"NA",U586&gt;$BS$138),
AND(U586&gt;0,OR($BS$138="NS",$BS$138="NA")),
AND($BS$138&lt;&gt;"NS",$BS$138&lt;&gt;"NA",$BS$138&gt;=0,U586="NA"),
AND($BS$138&lt;&gt;"NS",$BS$138&lt;&gt;"NA",$BS$138=0,U586="NS")),1,0)))</f>
        <v>0</v>
      </c>
      <c r="CM586" s="202">
        <f t="shared" ref="CM586" si="2588">IF($AH$96=$AJ$96,0,
IF(OR(AND($BS$138="NS",V586&lt;&gt;"NA",OR(V586="NS",V586=0)),AND($BS$138="NA",V586&lt;&gt;"NS",OR(V586="NA",V586=0))),0,
IF(OR(AND($BS$138&lt;&gt;"NS",$BS$138&lt;&gt;"NA",V586&lt;&gt;"NS",V586&lt;&gt;"NA",V586&gt;$BS$138),
AND(V586&gt;0,OR($BS$138="NS",$BS$138="NA")),
AND($BS$138&lt;&gt;"NS",$BS$138&lt;&gt;"NA",$BS$138&gt;=0,V586="NA"),
AND($BS$138&lt;&gt;"NS",$BS$138&lt;&gt;"NA",$BS$138=0,V586="NS")),1,0)))</f>
        <v>0</v>
      </c>
      <c r="CN586" s="202">
        <f t="shared" ref="CN586" si="2589">IF($AH$96=$AJ$96,0,
IF(OR(AND($BS$138="NS",W586&lt;&gt;"NA",OR(W586="NS",W586=0)),AND($BS$138="NA",W586&lt;&gt;"NS",OR(W586="NA",W586=0))),0,
IF(OR(AND($BS$138&lt;&gt;"NS",$BS$138&lt;&gt;"NA",W586&lt;&gt;"NS",W586&lt;&gt;"NA",W586&gt;$BS$138),
AND(W586&gt;0,OR($BS$138="NS",$BS$138="NA")),
AND($BS$138&lt;&gt;"NS",$BS$138&lt;&gt;"NA",$BS$138&gt;=0,W586="NA"),
AND($BS$138&lt;&gt;"NS",$BS$138&lt;&gt;"NA",$BS$138=0,W586="NS")),1,0)))</f>
        <v>0</v>
      </c>
      <c r="CO586" s="202">
        <f t="shared" ref="CO586" si="2590">IF($AH$96=$AJ$96,0,
IF(OR(AND($BS$138="NS",X586&lt;&gt;"NA",OR(X586="NS",X586=0)),AND($BS$138="NA",X586&lt;&gt;"NS",OR(X586="NA",X586=0))),0,
IF(OR(AND($BS$138&lt;&gt;"NS",$BS$138&lt;&gt;"NA",X586&lt;&gt;"NS",X586&lt;&gt;"NA",X586&gt;$BS$138),
AND(X586&gt;0,OR($BS$138="NS",$BS$138="NA")),
AND($BS$138&lt;&gt;"NS",$BS$138&lt;&gt;"NA",$BS$138&gt;=0,X586="NA"),
AND($BS$138&lt;&gt;"NS",$BS$138&lt;&gt;"NA",$BS$138=0,X586="NS")),1,0)))</f>
        <v>0</v>
      </c>
      <c r="CP586" s="202">
        <f t="shared" ref="CP586" si="2591">IF($AH$96=$AJ$96,0,
IF(OR(AND($BS$138="NS",Y586&lt;&gt;"NA",OR(Y586="NS",Y586=0)),AND($BS$138="NA",Y586&lt;&gt;"NS",OR(Y586="NA",Y586=0))),0,
IF(OR(AND($BS$138&lt;&gt;"NS",$BS$138&lt;&gt;"NA",Y586&lt;&gt;"NS",Y586&lt;&gt;"NA",Y586&gt;$BS$138),
AND(Y586&gt;0,OR($BS$138="NS",$BS$138="NA")),
AND($BS$138&lt;&gt;"NS",$BS$138&lt;&gt;"NA",$BS$138&gt;=0,Y586="NA"),
AND($BS$138&lt;&gt;"NS",$BS$138&lt;&gt;"NA",$BS$138=0,Y586="NS")),1,0)))</f>
        <v>0</v>
      </c>
      <c r="CQ586" s="202">
        <f t="shared" ref="CQ586" si="2592">IF($AH$96=$AJ$96,0,
IF(OR(AND($BS$138="NS",Z586&lt;&gt;"NA",OR(Z586="NS",Z586=0)),AND($BS$138="NA",Z586&lt;&gt;"NS",OR(Z586="NA",Z586=0))),0,
IF(OR(AND($BS$138&lt;&gt;"NS",$BS$138&lt;&gt;"NA",Z586&lt;&gt;"NS",Z586&lt;&gt;"NA",Z586&gt;$BS$138),
AND(Z586&gt;0,OR($BS$138="NS",$BS$138="NA")),
AND($BS$138&lt;&gt;"NS",$BS$138&lt;&gt;"NA",$BS$138&gt;=0,Z586="NA"),
AND($BS$138&lt;&gt;"NS",$BS$138&lt;&gt;"NA",$BS$138=0,Z586="NS")),1,0)))</f>
        <v>0</v>
      </c>
      <c r="CR586" s="202">
        <f t="shared" ref="CR586" si="2593">IF($AH$96=$AJ$96,0,
IF(OR(AND($BS$138="NS",AA586&lt;&gt;"NA",OR(AA586="NS",AA586=0)),AND($BS$138="NA",AA586&lt;&gt;"NS",OR(AA586="NA",AA586=0))),0,
IF(OR(AND($BS$138&lt;&gt;"NS",$BS$138&lt;&gt;"NA",AA586&lt;&gt;"NS",AA586&lt;&gt;"NA",AA586&gt;$BS$138),
AND(AA586&gt;0,OR($BS$138="NS",$BS$138="NA")),
AND($BS$138&lt;&gt;"NS",$BS$138&lt;&gt;"NA",$BS$138&gt;=0,AA586="NA"),
AND($BS$138&lt;&gt;"NS",$BS$138&lt;&gt;"NA",$BS$138=0,AA586="NS")),1,0)))</f>
        <v>0</v>
      </c>
      <c r="CS586" s="202">
        <f t="shared" ref="CS586" si="2594">IF($AH$96=$AJ$96,0,
IF(OR(AND($BS$138="NS",AB586&lt;&gt;"NA",OR(AB586="NS",AB586=0)),AND($BS$138="NA",AB586&lt;&gt;"NS",OR(AB586="NA",AB586=0))),0,
IF(OR(AND($BS$138&lt;&gt;"NS",$BS$138&lt;&gt;"NA",AB586&lt;&gt;"NS",AB586&lt;&gt;"NA",AB586&gt;$BS$138),
AND(AB586&gt;0,OR($BS$138="NS",$BS$138="NA")),
AND($BS$138&lt;&gt;"NS",$BS$138&lt;&gt;"NA",$BS$138&gt;=0,AB586="NA"),
AND($BS$138&lt;&gt;"NS",$BS$138&lt;&gt;"NA",$BS$138=0,AB586="NS")),1,0)))</f>
        <v>0</v>
      </c>
      <c r="CT586" s="202">
        <f t="shared" ref="CT586" si="2595">IF($AH$96=$AJ$96,0,
IF(OR(AND($BS$138="NS",AC586&lt;&gt;"NA",OR(AC586="NS",AC586=0)),AND($BS$138="NA",AC586&lt;&gt;"NS",OR(AC586="NA",AC586=0))),0,
IF(OR(AND($BS$138&lt;&gt;"NS",$BS$138&lt;&gt;"NA",AC586&lt;&gt;"NS",AC586&lt;&gt;"NA",AC586&gt;$BS$138),
AND(AC586&gt;0,OR($BS$138="NS",$BS$138="NA")),
AND($BS$138&lt;&gt;"NS",$BS$138&lt;&gt;"NA",$BS$138&gt;=0,AC586="NA"),
AND($BS$138&lt;&gt;"NS",$BS$138&lt;&gt;"NA",$BS$138=0,AC586="NS")),1,0)))</f>
        <v>0</v>
      </c>
      <c r="CU586" s="202">
        <f t="shared" ref="CU586" si="2596">IF($AH$96=$AJ$96,0,
IF(OR(AND($BS$138="NS",AD586&lt;&gt;"NA",OR(AD586="NS",AD586=0)),AND($BS$138="NA",AD586&lt;&gt;"NS",OR(AD586="NA",AD586=0))),0,
IF(OR(AND($BS$138&lt;&gt;"NS",$BS$138&lt;&gt;"NA",AD586&lt;&gt;"NS",AD586&lt;&gt;"NA",AD586&gt;$BS$138),
AND(AD586&gt;0,OR($BS$138="NS",$BS$138="NA")),
AND($BS$138&lt;&gt;"NS",$BS$138&lt;&gt;"NA",$BS$138&gt;=0,AD586="NA"),
AND($BS$138&lt;&gt;"NS",$BS$138&lt;&gt;"NA",$BS$138=0,AD586="NS")),1,0)))</f>
        <v>0</v>
      </c>
      <c r="CY586" s="563">
        <f t="shared" si="1903"/>
        <v>0</v>
      </c>
      <c r="CZ586" s="563"/>
    </row>
    <row r="587" spans="1:104" s="211" customFormat="1" ht="15" customHeight="1">
      <c r="A587" s="18"/>
      <c r="B587" s="51"/>
      <c r="C587" s="48" t="s">
        <v>5034</v>
      </c>
      <c r="D587" s="580" t="str">
        <f>IF(CNGE_2024_M3_Secc1!D86="","",CNGE_2024_M3_Secc1!D86)</f>
        <v/>
      </c>
      <c r="E587" s="580"/>
      <c r="F587" s="580"/>
      <c r="G587" s="580"/>
      <c r="H587" s="580"/>
      <c r="I587" s="103"/>
      <c r="J587" s="103"/>
      <c r="K587" s="103"/>
      <c r="L587" s="103"/>
      <c r="M587" s="103"/>
      <c r="N587" s="103"/>
      <c r="O587" s="103"/>
      <c r="P587" s="103"/>
      <c r="Q587" s="103"/>
      <c r="R587" s="103"/>
      <c r="S587" s="103"/>
      <c r="T587" s="103"/>
      <c r="U587" s="103"/>
      <c r="V587" s="103"/>
      <c r="W587" s="103"/>
      <c r="X587" s="103"/>
      <c r="Y587" s="103"/>
      <c r="Z587" s="103"/>
      <c r="AA587" s="103"/>
      <c r="AB587" s="103"/>
      <c r="AC587" s="103"/>
      <c r="AD587" s="103"/>
      <c r="AE587" s="213"/>
      <c r="AF587" s="210"/>
      <c r="AV587" s="202" t="e" cm="1">
        <f t="array" ref="AV587">IF(CNGE_2024_M3_Secc1!$AO$111=CNGE_2024_M3_Secc1!$AQ$111,O,IF(CNGE_2024_M3_Secc1!I254="",1,0))</f>
        <v>#NAME?</v>
      </c>
      <c r="AW587" s="202" t="e" cm="1">
        <f t="array" ref="AW587">IF(CNGE_2024_M3_Secc1!$AO$111=CNGE_2024_M3_Secc1!$AQ$111,O,IF(CNGE_2024_M3_Secc1!J254="",1,0))</f>
        <v>#NAME?</v>
      </c>
      <c r="AX587" s="202" t="e" cm="1">
        <f t="array" ref="AX587">IF(CNGE_2024_M3_Secc1!$AO$111=CNGE_2024_M3_Secc1!$AQ$111,O,IF(CNGE_2024_M3_Secc1!K254="",1,0))</f>
        <v>#NAME?</v>
      </c>
      <c r="AY587" s="202" t="e" cm="1">
        <f t="array" ref="AY587">IF(CNGE_2024_M3_Secc1!$AO$111=CNGE_2024_M3_Secc1!$AQ$111,O,IF(CNGE_2024_M3_Secc1!L254="",1,0))</f>
        <v>#NAME?</v>
      </c>
      <c r="AZ587" s="202" t="e" cm="1">
        <f t="array" ref="AZ587">IF(CNGE_2024_M3_Secc1!$AO$111=CNGE_2024_M3_Secc1!$AQ$111,O,IF(CNGE_2024_M3_Secc1!M254="",1,0))</f>
        <v>#NAME?</v>
      </c>
      <c r="BA587" s="202" t="e" cm="1">
        <f t="array" ref="BA587">IF(CNGE_2024_M3_Secc1!$AO$111=CNGE_2024_M3_Secc1!$AQ$111,O,IF(CNGE_2024_M3_Secc1!N254="",1,0))</f>
        <v>#NAME?</v>
      </c>
      <c r="BB587" s="202" t="e" cm="1">
        <f t="array" ref="BB587">IF(CNGE_2024_M3_Secc1!$AO$111=CNGE_2024_M3_Secc1!$AQ$111,O,IF(CNGE_2024_M3_Secc1!O254="",1,0))</f>
        <v>#NAME?</v>
      </c>
      <c r="BC587" s="202" t="e" cm="1">
        <f t="array" ref="BC587">IF(CNGE_2024_M3_Secc1!$AO$111=CNGE_2024_M3_Secc1!$AQ$111,O,IF(CNGE_2024_M3_Secc1!P254="",1,0))</f>
        <v>#NAME?</v>
      </c>
      <c r="BD587" s="202" t="e" cm="1">
        <f t="array" ref="BD587">IF(CNGE_2024_M3_Secc1!$AO$111=CNGE_2024_M3_Secc1!$AQ$111,O,IF(CNGE_2024_M3_Secc1!Q254="",1,0))</f>
        <v>#NAME?</v>
      </c>
      <c r="BE587" s="202" t="e" cm="1">
        <f t="array" ref="BE587">IF(CNGE_2024_M3_Secc1!$AO$111=CNGE_2024_M3_Secc1!$AQ$111,O,IF(CNGE_2024_M3_Secc1!R254="",1,0))</f>
        <v>#NAME?</v>
      </c>
      <c r="BF587" s="202" t="e" cm="1">
        <f t="array" ref="BF587">IF(CNGE_2024_M3_Secc1!$AO$111=CNGE_2024_M3_Secc1!$AQ$111,O,IF(CNGE_2024_M3_Secc1!S254="",1,0))</f>
        <v>#NAME?</v>
      </c>
      <c r="BG587" s="202" t="e" cm="1">
        <f t="array" ref="BG587">IF(CNGE_2024_M3_Secc1!$AO$111=CNGE_2024_M3_Secc1!$AQ$111,O,IF(CNGE_2024_M3_Secc1!T254="",1,0))</f>
        <v>#NAME?</v>
      </c>
      <c r="BH587" s="202" t="e" cm="1">
        <f t="array" ref="BH587">IF(CNGE_2024_M3_Secc1!$AO$111=CNGE_2024_M3_Secc1!$AQ$111,O,IF(CNGE_2024_M3_Secc1!U254="",1,0))</f>
        <v>#NAME?</v>
      </c>
      <c r="BI587" s="202" t="e" cm="1">
        <f t="array" ref="BI587">IF(CNGE_2024_M3_Secc1!$AO$111=CNGE_2024_M3_Secc1!$AQ$111,O,IF(CNGE_2024_M3_Secc1!V254="",1,0))</f>
        <v>#NAME?</v>
      </c>
      <c r="BJ587" s="202" t="e" cm="1">
        <f t="array" ref="BJ587">IF(CNGE_2024_M3_Secc1!$AO$111=CNGE_2024_M3_Secc1!$AQ$111,O,IF(CNGE_2024_M3_Secc1!W254="",1,0))</f>
        <v>#NAME?</v>
      </c>
      <c r="BK587" s="202" t="e" cm="1">
        <f t="array" ref="BK587">IF(CNGE_2024_M3_Secc1!$AO$111=CNGE_2024_M3_Secc1!$AQ$111,O,IF(CNGE_2024_M3_Secc1!X254="",1,0))</f>
        <v>#NAME?</v>
      </c>
      <c r="BL587" s="202" t="e" cm="1">
        <f t="array" ref="BL587">IF(CNGE_2024_M3_Secc1!$AO$111=CNGE_2024_M3_Secc1!$AQ$111,O,IF(CNGE_2024_M3_Secc1!Y254="",1,0))</f>
        <v>#NAME?</v>
      </c>
      <c r="BM587" s="202" t="e" cm="1">
        <f t="array" ref="BM587">IF(CNGE_2024_M3_Secc1!$AO$111=CNGE_2024_M3_Secc1!$AQ$111,O,IF(CNGE_2024_M3_Secc1!Z254="",1,0))</f>
        <v>#NAME?</v>
      </c>
      <c r="BN587" s="202" t="e" cm="1">
        <f t="array" ref="BN587">IF(CNGE_2024_M3_Secc1!$AO$111=CNGE_2024_M3_Secc1!$AQ$111,O,IF(CNGE_2024_M3_Secc1!AA254="",1,0))</f>
        <v>#NAME?</v>
      </c>
      <c r="BO587" s="202" t="e" cm="1">
        <f t="array" ref="BO587">IF(CNGE_2024_M3_Secc1!$AO$111=CNGE_2024_M3_Secc1!$AQ$111,O,IF(CNGE_2024_M3_Secc1!AB254="",1,0))</f>
        <v>#NAME?</v>
      </c>
      <c r="BP587" s="202" t="e" cm="1">
        <f t="array" ref="BP587">IF(CNGE_2024_M3_Secc1!$AO$111=CNGE_2024_M3_Secc1!$AQ$111,O,IF(CNGE_2024_M3_Secc1!AC254="",1,0))</f>
        <v>#NAME?</v>
      </c>
      <c r="BQ587" s="202" t="e" cm="1">
        <f t="array" ref="BQ587">IF(CNGE_2024_M3_Secc1!$AO$111=CNGE_2024_M3_Secc1!$AQ$111,O,IF(CNGE_2024_M3_Secc1!AD254="",1,0))</f>
        <v>#NAME?</v>
      </c>
      <c r="BZ587" s="202">
        <f>IF($AH$96=$AJ$96,0,
IF(OR(AND($BS$139="NS",I587&lt;&gt;"NA",OR(I587="NS",I587=0)),AND($BS$139="NA",I587&lt;&gt;"NS",OR(I587="NA",I587=0))),0,
IF(OR(AND($BS$139&lt;&gt;"NS",$BS$139&lt;&gt;"NA",I587&lt;&gt;"NS",I587&lt;&gt;"NA",I587&gt;$BS$139),
AND(I587&gt;0,OR($BS$139="NS",$BS$139="NA")),
AND($BS$139&lt;&gt;"NS",$BS$139&lt;&gt;"NA",$BS$139&gt;=0,I587="NA"),
AND($BS$139&lt;&gt;"NS",$BS$139&lt;&gt;"NA",$BS$139=0,I587="NS")),1,0)))</f>
        <v>0</v>
      </c>
      <c r="CA587" s="202">
        <f t="shared" ref="CA587" si="2597">IF($AH$96=$AJ$96,0,
IF(OR(AND($BS$139="NS",J587&lt;&gt;"NA",OR(J587="NS",J587=0)),AND($BS$139="NA",J587&lt;&gt;"NS",OR(J587="NA",J587=0))),0,
IF(OR(AND($BS$139&lt;&gt;"NS",$BS$139&lt;&gt;"NA",J587&lt;&gt;"NS",J587&lt;&gt;"NA",J587&gt;$BS$139),
AND(J587&gt;0,OR($BS$139="NS",$BS$139="NA")),
AND($BS$139&lt;&gt;"NS",$BS$139&lt;&gt;"NA",$BS$139&gt;=0,J587="NA"),
AND($BS$139&lt;&gt;"NS",$BS$139&lt;&gt;"NA",$BS$139=0,J587="NS")),1,0)))</f>
        <v>0</v>
      </c>
      <c r="CB587" s="202">
        <f t="shared" ref="CB587" si="2598">IF($AH$96=$AJ$96,0,
IF(OR(AND($BS$139="NS",K587&lt;&gt;"NA",OR(K587="NS",K587=0)),AND($BS$139="NA",K587&lt;&gt;"NS",OR(K587="NA",K587=0))),0,
IF(OR(AND($BS$139&lt;&gt;"NS",$BS$139&lt;&gt;"NA",K587&lt;&gt;"NS",K587&lt;&gt;"NA",K587&gt;$BS$139),
AND(K587&gt;0,OR($BS$139="NS",$BS$139="NA")),
AND($BS$139&lt;&gt;"NS",$BS$139&lt;&gt;"NA",$BS$139&gt;=0,K587="NA"),
AND($BS$139&lt;&gt;"NS",$BS$139&lt;&gt;"NA",$BS$139=0,K587="NS")),1,0)))</f>
        <v>0</v>
      </c>
      <c r="CC587" s="202">
        <f t="shared" ref="CC587" si="2599">IF($AH$96=$AJ$96,0,
IF(OR(AND($BS$139="NS",L587&lt;&gt;"NA",OR(L587="NS",L587=0)),AND($BS$139="NA",L587&lt;&gt;"NS",OR(L587="NA",L587=0))),0,
IF(OR(AND($BS$139&lt;&gt;"NS",$BS$139&lt;&gt;"NA",L587&lt;&gt;"NS",L587&lt;&gt;"NA",L587&gt;$BS$139),
AND(L587&gt;0,OR($BS$139="NS",$BS$139="NA")),
AND($BS$139&lt;&gt;"NS",$BS$139&lt;&gt;"NA",$BS$139&gt;=0,L587="NA"),
AND($BS$139&lt;&gt;"NS",$BS$139&lt;&gt;"NA",$BS$139=0,L587="NS")),1,0)))</f>
        <v>0</v>
      </c>
      <c r="CD587" s="202">
        <f t="shared" ref="CD587" si="2600">IF($AH$96=$AJ$96,0,
IF(OR(AND($BS$139="NS",M587&lt;&gt;"NA",OR(M587="NS",M587=0)),AND($BS$139="NA",M587&lt;&gt;"NS",OR(M587="NA",M587=0))),0,
IF(OR(AND($BS$139&lt;&gt;"NS",$BS$139&lt;&gt;"NA",M587&lt;&gt;"NS",M587&lt;&gt;"NA",M587&gt;$BS$139),
AND(M587&gt;0,OR($BS$139="NS",$BS$139="NA")),
AND($BS$139&lt;&gt;"NS",$BS$139&lt;&gt;"NA",$BS$139&gt;=0,M587="NA"),
AND($BS$139&lt;&gt;"NS",$BS$139&lt;&gt;"NA",$BS$139=0,M587="NS")),1,0)))</f>
        <v>0</v>
      </c>
      <c r="CE587" s="202">
        <f t="shared" ref="CE587" si="2601">IF($AH$96=$AJ$96,0,
IF(OR(AND($BS$139="NS",N587&lt;&gt;"NA",OR(N587="NS",N587=0)),AND($BS$139="NA",N587&lt;&gt;"NS",OR(N587="NA",N587=0))),0,
IF(OR(AND($BS$139&lt;&gt;"NS",$BS$139&lt;&gt;"NA",N587&lt;&gt;"NS",N587&lt;&gt;"NA",N587&gt;$BS$139),
AND(N587&gt;0,OR($BS$139="NS",$BS$139="NA")),
AND($BS$139&lt;&gt;"NS",$BS$139&lt;&gt;"NA",$BS$139&gt;=0,N587="NA"),
AND($BS$139&lt;&gt;"NS",$BS$139&lt;&gt;"NA",$BS$139=0,N587="NS")),1,0)))</f>
        <v>0</v>
      </c>
      <c r="CF587" s="202">
        <f t="shared" ref="CF587" si="2602">IF($AH$96=$AJ$96,0,
IF(OR(AND($BS$139="NS",O587&lt;&gt;"NA",OR(O587="NS",O587=0)),AND($BS$139="NA",O587&lt;&gt;"NS",OR(O587="NA",O587=0))),0,
IF(OR(AND($BS$139&lt;&gt;"NS",$BS$139&lt;&gt;"NA",O587&lt;&gt;"NS",O587&lt;&gt;"NA",O587&gt;$BS$139),
AND(O587&gt;0,OR($BS$139="NS",$BS$139="NA")),
AND($BS$139&lt;&gt;"NS",$BS$139&lt;&gt;"NA",$BS$139&gt;=0,O587="NA"),
AND($BS$139&lt;&gt;"NS",$BS$139&lt;&gt;"NA",$BS$139=0,O587="NS")),1,0)))</f>
        <v>0</v>
      </c>
      <c r="CG587" s="202">
        <f t="shared" ref="CG587" si="2603">IF($AH$96=$AJ$96,0,
IF(OR(AND($BS$139="NS",P587&lt;&gt;"NA",OR(P587="NS",P587=0)),AND($BS$139="NA",P587&lt;&gt;"NS",OR(P587="NA",P587=0))),0,
IF(OR(AND($BS$139&lt;&gt;"NS",$BS$139&lt;&gt;"NA",P587&lt;&gt;"NS",P587&lt;&gt;"NA",P587&gt;$BS$139),
AND(P587&gt;0,OR($BS$139="NS",$BS$139="NA")),
AND($BS$139&lt;&gt;"NS",$BS$139&lt;&gt;"NA",$BS$139&gt;=0,P587="NA"),
AND($BS$139&lt;&gt;"NS",$BS$139&lt;&gt;"NA",$BS$139=0,P587="NS")),1,0)))</f>
        <v>0</v>
      </c>
      <c r="CH587" s="202">
        <f t="shared" ref="CH587" si="2604">IF($AH$96=$AJ$96,0,
IF(OR(AND($BS$139="NS",Q587&lt;&gt;"NA",OR(Q587="NS",Q587=0)),AND($BS$139="NA",Q587&lt;&gt;"NS",OR(Q587="NA",Q587=0))),0,
IF(OR(AND($BS$139&lt;&gt;"NS",$BS$139&lt;&gt;"NA",Q587&lt;&gt;"NS",Q587&lt;&gt;"NA",Q587&gt;$BS$139),
AND(Q587&gt;0,OR($BS$139="NS",$BS$139="NA")),
AND($BS$139&lt;&gt;"NS",$BS$139&lt;&gt;"NA",$BS$139&gt;=0,Q587="NA"),
AND($BS$139&lt;&gt;"NS",$BS$139&lt;&gt;"NA",$BS$139=0,Q587="NS")),1,0)))</f>
        <v>0</v>
      </c>
      <c r="CI587" s="202">
        <f t="shared" ref="CI587" si="2605">IF($AH$96=$AJ$96,0,
IF(OR(AND($BS$139="NS",R587&lt;&gt;"NA",OR(R587="NS",R587=0)),AND($BS$139="NA",R587&lt;&gt;"NS",OR(R587="NA",R587=0))),0,
IF(OR(AND($BS$139&lt;&gt;"NS",$BS$139&lt;&gt;"NA",R587&lt;&gt;"NS",R587&lt;&gt;"NA",R587&gt;$BS$139),
AND(R587&gt;0,OR($BS$139="NS",$BS$139="NA")),
AND($BS$139&lt;&gt;"NS",$BS$139&lt;&gt;"NA",$BS$139&gt;=0,R587="NA"),
AND($BS$139&lt;&gt;"NS",$BS$139&lt;&gt;"NA",$BS$139=0,R587="NS")),1,0)))</f>
        <v>0</v>
      </c>
      <c r="CJ587" s="202">
        <f t="shared" ref="CJ587" si="2606">IF($AH$96=$AJ$96,0,
IF(OR(AND($BS$139="NS",S587&lt;&gt;"NA",OR(S587="NS",S587=0)),AND($BS$139="NA",S587&lt;&gt;"NS",OR(S587="NA",S587=0))),0,
IF(OR(AND($BS$139&lt;&gt;"NS",$BS$139&lt;&gt;"NA",S587&lt;&gt;"NS",S587&lt;&gt;"NA",S587&gt;$BS$139),
AND(S587&gt;0,OR($BS$139="NS",$BS$139="NA")),
AND($BS$139&lt;&gt;"NS",$BS$139&lt;&gt;"NA",$BS$139&gt;=0,S587="NA"),
AND($BS$139&lt;&gt;"NS",$BS$139&lt;&gt;"NA",$BS$139=0,S587="NS")),1,0)))</f>
        <v>0</v>
      </c>
      <c r="CK587" s="202">
        <f t="shared" ref="CK587" si="2607">IF($AH$96=$AJ$96,0,
IF(OR(AND($BS$139="NS",T587&lt;&gt;"NA",OR(T587="NS",T587=0)),AND($BS$139="NA",T587&lt;&gt;"NS",OR(T587="NA",T587=0))),0,
IF(OR(AND($BS$139&lt;&gt;"NS",$BS$139&lt;&gt;"NA",T587&lt;&gt;"NS",T587&lt;&gt;"NA",T587&gt;$BS$139),
AND(T587&gt;0,OR($BS$139="NS",$BS$139="NA")),
AND($BS$139&lt;&gt;"NS",$BS$139&lt;&gt;"NA",$BS$139&gt;=0,T587="NA"),
AND($BS$139&lt;&gt;"NS",$BS$139&lt;&gt;"NA",$BS$139=0,T587="NS")),1,0)))</f>
        <v>0</v>
      </c>
      <c r="CL587" s="202">
        <f t="shared" ref="CL587" si="2608">IF($AH$96=$AJ$96,0,
IF(OR(AND($BS$139="NS",U587&lt;&gt;"NA",OR(U587="NS",U587=0)),AND($BS$139="NA",U587&lt;&gt;"NS",OR(U587="NA",U587=0))),0,
IF(OR(AND($BS$139&lt;&gt;"NS",$BS$139&lt;&gt;"NA",U587&lt;&gt;"NS",U587&lt;&gt;"NA",U587&gt;$BS$139),
AND(U587&gt;0,OR($BS$139="NS",$BS$139="NA")),
AND($BS$139&lt;&gt;"NS",$BS$139&lt;&gt;"NA",$BS$139&gt;=0,U587="NA"),
AND($BS$139&lt;&gt;"NS",$BS$139&lt;&gt;"NA",$BS$139=0,U587="NS")),1,0)))</f>
        <v>0</v>
      </c>
      <c r="CM587" s="202">
        <f t="shared" ref="CM587" si="2609">IF($AH$96=$AJ$96,0,
IF(OR(AND($BS$139="NS",V587&lt;&gt;"NA",OR(V587="NS",V587=0)),AND($BS$139="NA",V587&lt;&gt;"NS",OR(V587="NA",V587=0))),0,
IF(OR(AND($BS$139&lt;&gt;"NS",$BS$139&lt;&gt;"NA",V587&lt;&gt;"NS",V587&lt;&gt;"NA",V587&gt;$BS$139),
AND(V587&gt;0,OR($BS$139="NS",$BS$139="NA")),
AND($BS$139&lt;&gt;"NS",$BS$139&lt;&gt;"NA",$BS$139&gt;=0,V587="NA"),
AND($BS$139&lt;&gt;"NS",$BS$139&lt;&gt;"NA",$BS$139=0,V587="NS")),1,0)))</f>
        <v>0</v>
      </c>
      <c r="CN587" s="202">
        <f t="shared" ref="CN587" si="2610">IF($AH$96=$AJ$96,0,
IF(OR(AND($BS$139="NS",W587&lt;&gt;"NA",OR(W587="NS",W587=0)),AND($BS$139="NA",W587&lt;&gt;"NS",OR(W587="NA",W587=0))),0,
IF(OR(AND($BS$139&lt;&gt;"NS",$BS$139&lt;&gt;"NA",W587&lt;&gt;"NS",W587&lt;&gt;"NA",W587&gt;$BS$139),
AND(W587&gt;0,OR($BS$139="NS",$BS$139="NA")),
AND($BS$139&lt;&gt;"NS",$BS$139&lt;&gt;"NA",$BS$139&gt;=0,W587="NA"),
AND($BS$139&lt;&gt;"NS",$BS$139&lt;&gt;"NA",$BS$139=0,W587="NS")),1,0)))</f>
        <v>0</v>
      </c>
      <c r="CO587" s="202">
        <f t="shared" ref="CO587" si="2611">IF($AH$96=$AJ$96,0,
IF(OR(AND($BS$139="NS",X587&lt;&gt;"NA",OR(X587="NS",X587=0)),AND($BS$139="NA",X587&lt;&gt;"NS",OR(X587="NA",X587=0))),0,
IF(OR(AND($BS$139&lt;&gt;"NS",$BS$139&lt;&gt;"NA",X587&lt;&gt;"NS",X587&lt;&gt;"NA",X587&gt;$BS$139),
AND(X587&gt;0,OR($BS$139="NS",$BS$139="NA")),
AND($BS$139&lt;&gt;"NS",$BS$139&lt;&gt;"NA",$BS$139&gt;=0,X587="NA"),
AND($BS$139&lt;&gt;"NS",$BS$139&lt;&gt;"NA",$BS$139=0,X587="NS")),1,0)))</f>
        <v>0</v>
      </c>
      <c r="CP587" s="202">
        <f t="shared" ref="CP587" si="2612">IF($AH$96=$AJ$96,0,
IF(OR(AND($BS$139="NS",Y587&lt;&gt;"NA",OR(Y587="NS",Y587=0)),AND($BS$139="NA",Y587&lt;&gt;"NS",OR(Y587="NA",Y587=0))),0,
IF(OR(AND($BS$139&lt;&gt;"NS",$BS$139&lt;&gt;"NA",Y587&lt;&gt;"NS",Y587&lt;&gt;"NA",Y587&gt;$BS$139),
AND(Y587&gt;0,OR($BS$139="NS",$BS$139="NA")),
AND($BS$139&lt;&gt;"NS",$BS$139&lt;&gt;"NA",$BS$139&gt;=0,Y587="NA"),
AND($BS$139&lt;&gt;"NS",$BS$139&lt;&gt;"NA",$BS$139=0,Y587="NS")),1,0)))</f>
        <v>0</v>
      </c>
      <c r="CQ587" s="202">
        <f t="shared" ref="CQ587" si="2613">IF($AH$96=$AJ$96,0,
IF(OR(AND($BS$139="NS",Z587&lt;&gt;"NA",OR(Z587="NS",Z587=0)),AND($BS$139="NA",Z587&lt;&gt;"NS",OR(Z587="NA",Z587=0))),0,
IF(OR(AND($BS$139&lt;&gt;"NS",$BS$139&lt;&gt;"NA",Z587&lt;&gt;"NS",Z587&lt;&gt;"NA",Z587&gt;$BS$139),
AND(Z587&gt;0,OR($BS$139="NS",$BS$139="NA")),
AND($BS$139&lt;&gt;"NS",$BS$139&lt;&gt;"NA",$BS$139&gt;=0,Z587="NA"),
AND($BS$139&lt;&gt;"NS",$BS$139&lt;&gt;"NA",$BS$139=0,Z587="NS")),1,0)))</f>
        <v>0</v>
      </c>
      <c r="CR587" s="202">
        <f t="shared" ref="CR587" si="2614">IF($AH$96=$AJ$96,0,
IF(OR(AND($BS$139="NS",AA587&lt;&gt;"NA",OR(AA587="NS",AA587=0)),AND($BS$139="NA",AA587&lt;&gt;"NS",OR(AA587="NA",AA587=0))),0,
IF(OR(AND($BS$139&lt;&gt;"NS",$BS$139&lt;&gt;"NA",AA587&lt;&gt;"NS",AA587&lt;&gt;"NA",AA587&gt;$BS$139),
AND(AA587&gt;0,OR($BS$139="NS",$BS$139="NA")),
AND($BS$139&lt;&gt;"NS",$BS$139&lt;&gt;"NA",$BS$139&gt;=0,AA587="NA"),
AND($BS$139&lt;&gt;"NS",$BS$139&lt;&gt;"NA",$BS$139=0,AA587="NS")),1,0)))</f>
        <v>0</v>
      </c>
      <c r="CS587" s="202">
        <f t="shared" ref="CS587" si="2615">IF($AH$96=$AJ$96,0,
IF(OR(AND($BS$139="NS",AB587&lt;&gt;"NA",OR(AB587="NS",AB587=0)),AND($BS$139="NA",AB587&lt;&gt;"NS",OR(AB587="NA",AB587=0))),0,
IF(OR(AND($BS$139&lt;&gt;"NS",$BS$139&lt;&gt;"NA",AB587&lt;&gt;"NS",AB587&lt;&gt;"NA",AB587&gt;$BS$139),
AND(AB587&gt;0,OR($BS$139="NS",$BS$139="NA")),
AND($BS$139&lt;&gt;"NS",$BS$139&lt;&gt;"NA",$BS$139&gt;=0,AB587="NA"),
AND($BS$139&lt;&gt;"NS",$BS$139&lt;&gt;"NA",$BS$139=0,AB587="NS")),1,0)))</f>
        <v>0</v>
      </c>
      <c r="CT587" s="202">
        <f t="shared" ref="CT587" si="2616">IF($AH$96=$AJ$96,0,
IF(OR(AND($BS$139="NS",AC587&lt;&gt;"NA",OR(AC587="NS",AC587=0)),AND($BS$139="NA",AC587&lt;&gt;"NS",OR(AC587="NA",AC587=0))),0,
IF(OR(AND($BS$139&lt;&gt;"NS",$BS$139&lt;&gt;"NA",AC587&lt;&gt;"NS",AC587&lt;&gt;"NA",AC587&gt;$BS$139),
AND(AC587&gt;0,OR($BS$139="NS",$BS$139="NA")),
AND($BS$139&lt;&gt;"NS",$BS$139&lt;&gt;"NA",$BS$139&gt;=0,AC587="NA"),
AND($BS$139&lt;&gt;"NS",$BS$139&lt;&gt;"NA",$BS$139=0,AC587="NS")),1,0)))</f>
        <v>0</v>
      </c>
      <c r="CU587" s="202">
        <f t="shared" ref="CU587" si="2617">IF($AH$96=$AJ$96,0,
IF(OR(AND($BS$139="NS",AD587&lt;&gt;"NA",OR(AD587="NS",AD587=0)),AND($BS$139="NA",AD587&lt;&gt;"NS",OR(AD587="NA",AD587=0))),0,
IF(OR(AND($BS$139&lt;&gt;"NS",$BS$139&lt;&gt;"NA",AD587&lt;&gt;"NS",AD587&lt;&gt;"NA",AD587&gt;$BS$139),
AND(AD587&gt;0,OR($BS$139="NS",$BS$139="NA")),
AND($BS$139&lt;&gt;"NS",$BS$139&lt;&gt;"NA",$BS$139&gt;=0,AD587="NA"),
AND($BS$139&lt;&gt;"NS",$BS$139&lt;&gt;"NA",$BS$139=0,AD587="NS")),1,0)))</f>
        <v>0</v>
      </c>
      <c r="CY587" s="563">
        <f t="shared" si="1903"/>
        <v>0</v>
      </c>
      <c r="CZ587" s="563"/>
    </row>
    <row r="588" spans="1:104" s="211" customFormat="1" ht="15" customHeight="1">
      <c r="A588" s="18"/>
      <c r="B588" s="51"/>
      <c r="C588" s="48" t="s">
        <v>5035</v>
      </c>
      <c r="D588" s="580" t="str">
        <f>IF(CNGE_2024_M3_Secc1!D87="","",CNGE_2024_M3_Secc1!D87)</f>
        <v/>
      </c>
      <c r="E588" s="580"/>
      <c r="F588" s="580"/>
      <c r="G588" s="580"/>
      <c r="H588" s="580"/>
      <c r="I588" s="103"/>
      <c r="J588" s="103"/>
      <c r="K588" s="103"/>
      <c r="L588" s="103"/>
      <c r="M588" s="103"/>
      <c r="N588" s="103"/>
      <c r="O588" s="103"/>
      <c r="P588" s="103"/>
      <c r="Q588" s="103"/>
      <c r="R588" s="103"/>
      <c r="S588" s="103"/>
      <c r="T588" s="103"/>
      <c r="U588" s="103"/>
      <c r="V588" s="103"/>
      <c r="W588" s="103"/>
      <c r="X588" s="103"/>
      <c r="Y588" s="103"/>
      <c r="Z588" s="103"/>
      <c r="AA588" s="103"/>
      <c r="AB588" s="103"/>
      <c r="AC588" s="103"/>
      <c r="AD588" s="103"/>
      <c r="AE588" s="213"/>
      <c r="AF588" s="210"/>
      <c r="AV588" s="202" t="e" cm="1">
        <f t="array" ref="AV588">IF(CNGE_2024_M3_Secc1!$AO$111=CNGE_2024_M3_Secc1!$AQ$111,O,IF(CNGE_2024_M3_Secc1!I255="",1,0))</f>
        <v>#NAME?</v>
      </c>
      <c r="AW588" s="202" t="e" cm="1">
        <f t="array" ref="AW588">IF(CNGE_2024_M3_Secc1!$AO$111=CNGE_2024_M3_Secc1!$AQ$111,O,IF(CNGE_2024_M3_Secc1!J255="",1,0))</f>
        <v>#NAME?</v>
      </c>
      <c r="AX588" s="202" t="e" cm="1">
        <f t="array" ref="AX588">IF(CNGE_2024_M3_Secc1!$AO$111=CNGE_2024_M3_Secc1!$AQ$111,O,IF(CNGE_2024_M3_Secc1!K255="",1,0))</f>
        <v>#NAME?</v>
      </c>
      <c r="AY588" s="202" t="e" cm="1">
        <f t="array" ref="AY588">IF(CNGE_2024_M3_Secc1!$AO$111=CNGE_2024_M3_Secc1!$AQ$111,O,IF(CNGE_2024_M3_Secc1!L255="",1,0))</f>
        <v>#NAME?</v>
      </c>
      <c r="AZ588" s="202" t="e" cm="1">
        <f t="array" ref="AZ588">IF(CNGE_2024_M3_Secc1!$AO$111=CNGE_2024_M3_Secc1!$AQ$111,O,IF(CNGE_2024_M3_Secc1!M255="",1,0))</f>
        <v>#NAME?</v>
      </c>
      <c r="BA588" s="202" t="e" cm="1">
        <f t="array" ref="BA588">IF(CNGE_2024_M3_Secc1!$AO$111=CNGE_2024_M3_Secc1!$AQ$111,O,IF(CNGE_2024_M3_Secc1!N255="",1,0))</f>
        <v>#NAME?</v>
      </c>
      <c r="BB588" s="202" t="e" cm="1">
        <f t="array" ref="BB588">IF(CNGE_2024_M3_Secc1!$AO$111=CNGE_2024_M3_Secc1!$AQ$111,O,IF(CNGE_2024_M3_Secc1!O255="",1,0))</f>
        <v>#NAME?</v>
      </c>
      <c r="BC588" s="202" t="e" cm="1">
        <f t="array" ref="BC588">IF(CNGE_2024_M3_Secc1!$AO$111=CNGE_2024_M3_Secc1!$AQ$111,O,IF(CNGE_2024_M3_Secc1!P255="",1,0))</f>
        <v>#NAME?</v>
      </c>
      <c r="BD588" s="202" t="e" cm="1">
        <f t="array" ref="BD588">IF(CNGE_2024_M3_Secc1!$AO$111=CNGE_2024_M3_Secc1!$AQ$111,O,IF(CNGE_2024_M3_Secc1!Q255="",1,0))</f>
        <v>#NAME?</v>
      </c>
      <c r="BE588" s="202" t="e" cm="1">
        <f t="array" ref="BE588">IF(CNGE_2024_M3_Secc1!$AO$111=CNGE_2024_M3_Secc1!$AQ$111,O,IF(CNGE_2024_M3_Secc1!R255="",1,0))</f>
        <v>#NAME?</v>
      </c>
      <c r="BF588" s="202" t="e" cm="1">
        <f t="array" ref="BF588">IF(CNGE_2024_M3_Secc1!$AO$111=CNGE_2024_M3_Secc1!$AQ$111,O,IF(CNGE_2024_M3_Secc1!S255="",1,0))</f>
        <v>#NAME?</v>
      </c>
      <c r="BG588" s="202" t="e" cm="1">
        <f t="array" ref="BG588">IF(CNGE_2024_M3_Secc1!$AO$111=CNGE_2024_M3_Secc1!$AQ$111,O,IF(CNGE_2024_M3_Secc1!T255="",1,0))</f>
        <v>#NAME?</v>
      </c>
      <c r="BH588" s="202" t="e" cm="1">
        <f t="array" ref="BH588">IF(CNGE_2024_M3_Secc1!$AO$111=CNGE_2024_M3_Secc1!$AQ$111,O,IF(CNGE_2024_M3_Secc1!U255="",1,0))</f>
        <v>#NAME?</v>
      </c>
      <c r="BI588" s="202" t="e" cm="1">
        <f t="array" ref="BI588">IF(CNGE_2024_M3_Secc1!$AO$111=CNGE_2024_M3_Secc1!$AQ$111,O,IF(CNGE_2024_M3_Secc1!V255="",1,0))</f>
        <v>#NAME?</v>
      </c>
      <c r="BJ588" s="202" t="e" cm="1">
        <f t="array" ref="BJ588">IF(CNGE_2024_M3_Secc1!$AO$111=CNGE_2024_M3_Secc1!$AQ$111,O,IF(CNGE_2024_M3_Secc1!W255="",1,0))</f>
        <v>#NAME?</v>
      </c>
      <c r="BK588" s="202" t="e" cm="1">
        <f t="array" ref="BK588">IF(CNGE_2024_M3_Secc1!$AO$111=CNGE_2024_M3_Secc1!$AQ$111,O,IF(CNGE_2024_M3_Secc1!X255="",1,0))</f>
        <v>#NAME?</v>
      </c>
      <c r="BL588" s="202" t="e" cm="1">
        <f t="array" ref="BL588">IF(CNGE_2024_M3_Secc1!$AO$111=CNGE_2024_M3_Secc1!$AQ$111,O,IF(CNGE_2024_M3_Secc1!Y255="",1,0))</f>
        <v>#NAME?</v>
      </c>
      <c r="BM588" s="202" t="e" cm="1">
        <f t="array" ref="BM588">IF(CNGE_2024_M3_Secc1!$AO$111=CNGE_2024_M3_Secc1!$AQ$111,O,IF(CNGE_2024_M3_Secc1!Z255="",1,0))</f>
        <v>#NAME?</v>
      </c>
      <c r="BN588" s="202" t="e" cm="1">
        <f t="array" ref="BN588">IF(CNGE_2024_M3_Secc1!$AO$111=CNGE_2024_M3_Secc1!$AQ$111,O,IF(CNGE_2024_M3_Secc1!AA255="",1,0))</f>
        <v>#NAME?</v>
      </c>
      <c r="BO588" s="202" t="e" cm="1">
        <f t="array" ref="BO588">IF(CNGE_2024_M3_Secc1!$AO$111=CNGE_2024_M3_Secc1!$AQ$111,O,IF(CNGE_2024_M3_Secc1!AB255="",1,0))</f>
        <v>#NAME?</v>
      </c>
      <c r="BP588" s="202" t="e" cm="1">
        <f t="array" ref="BP588">IF(CNGE_2024_M3_Secc1!$AO$111=CNGE_2024_M3_Secc1!$AQ$111,O,IF(CNGE_2024_M3_Secc1!AC255="",1,0))</f>
        <v>#NAME?</v>
      </c>
      <c r="BQ588" s="202" t="e" cm="1">
        <f t="array" ref="BQ588">IF(CNGE_2024_M3_Secc1!$AO$111=CNGE_2024_M3_Secc1!$AQ$111,O,IF(CNGE_2024_M3_Secc1!AD255="",1,0))</f>
        <v>#NAME?</v>
      </c>
      <c r="BZ588" s="202">
        <f>IF($AH$96=$AJ$96,0,
IF(OR(AND($BS$140="NS",I588&lt;&gt;"NA",OR(I588="NS",I588=0)),AND($BS$140="NA",I588&lt;&gt;"NS",OR(I588="NA",I588=0))),0,
IF(OR(AND($BS$140&lt;&gt;"NS",$BS$140&lt;&gt;"NA",I588&lt;&gt;"NS",I588&lt;&gt;"NA",I588&gt;$BS$140),
AND(I588&gt;0,OR($BS$140="NS",$BS$140="NA")),
AND($BS$140&lt;&gt;"NS",$BS$140&lt;&gt;"NA",$BS$140&gt;=0,I588="NA"),
AND($BS$140&lt;&gt;"NS",$BS$140&lt;&gt;"NA",$BS$140=0,I588="NS")),1,0)))</f>
        <v>0</v>
      </c>
      <c r="CA588" s="202">
        <f t="shared" ref="CA588" si="2618">IF($AH$96=$AJ$96,0,
IF(OR(AND($BS$140="NS",J588&lt;&gt;"NA",OR(J588="NS",J588=0)),AND($BS$140="NA",J588&lt;&gt;"NS",OR(J588="NA",J588=0))),0,
IF(OR(AND($BS$140&lt;&gt;"NS",$BS$140&lt;&gt;"NA",J588&lt;&gt;"NS",J588&lt;&gt;"NA",J588&gt;$BS$140),
AND(J588&gt;0,OR($BS$140="NS",$BS$140="NA")),
AND($BS$140&lt;&gt;"NS",$BS$140&lt;&gt;"NA",$BS$140&gt;=0,J588="NA"),
AND($BS$140&lt;&gt;"NS",$BS$140&lt;&gt;"NA",$BS$140=0,J588="NS")),1,0)))</f>
        <v>0</v>
      </c>
      <c r="CB588" s="202">
        <f t="shared" ref="CB588" si="2619">IF($AH$96=$AJ$96,0,
IF(OR(AND($BS$140="NS",K588&lt;&gt;"NA",OR(K588="NS",K588=0)),AND($BS$140="NA",K588&lt;&gt;"NS",OR(K588="NA",K588=0))),0,
IF(OR(AND($BS$140&lt;&gt;"NS",$BS$140&lt;&gt;"NA",K588&lt;&gt;"NS",K588&lt;&gt;"NA",K588&gt;$BS$140),
AND(K588&gt;0,OR($BS$140="NS",$BS$140="NA")),
AND($BS$140&lt;&gt;"NS",$BS$140&lt;&gt;"NA",$BS$140&gt;=0,K588="NA"),
AND($BS$140&lt;&gt;"NS",$BS$140&lt;&gt;"NA",$BS$140=0,K588="NS")),1,0)))</f>
        <v>0</v>
      </c>
      <c r="CC588" s="202">
        <f t="shared" ref="CC588" si="2620">IF($AH$96=$AJ$96,0,
IF(OR(AND($BS$140="NS",L588&lt;&gt;"NA",OR(L588="NS",L588=0)),AND($BS$140="NA",L588&lt;&gt;"NS",OR(L588="NA",L588=0))),0,
IF(OR(AND($BS$140&lt;&gt;"NS",$BS$140&lt;&gt;"NA",L588&lt;&gt;"NS",L588&lt;&gt;"NA",L588&gt;$BS$140),
AND(L588&gt;0,OR($BS$140="NS",$BS$140="NA")),
AND($BS$140&lt;&gt;"NS",$BS$140&lt;&gt;"NA",$BS$140&gt;=0,L588="NA"),
AND($BS$140&lt;&gt;"NS",$BS$140&lt;&gt;"NA",$BS$140=0,L588="NS")),1,0)))</f>
        <v>0</v>
      </c>
      <c r="CD588" s="202">
        <f t="shared" ref="CD588" si="2621">IF($AH$96=$AJ$96,0,
IF(OR(AND($BS$140="NS",M588&lt;&gt;"NA",OR(M588="NS",M588=0)),AND($BS$140="NA",M588&lt;&gt;"NS",OR(M588="NA",M588=0))),0,
IF(OR(AND($BS$140&lt;&gt;"NS",$BS$140&lt;&gt;"NA",M588&lt;&gt;"NS",M588&lt;&gt;"NA",M588&gt;$BS$140),
AND(M588&gt;0,OR($BS$140="NS",$BS$140="NA")),
AND($BS$140&lt;&gt;"NS",$BS$140&lt;&gt;"NA",$BS$140&gt;=0,M588="NA"),
AND($BS$140&lt;&gt;"NS",$BS$140&lt;&gt;"NA",$BS$140=0,M588="NS")),1,0)))</f>
        <v>0</v>
      </c>
      <c r="CE588" s="202">
        <f t="shared" ref="CE588" si="2622">IF($AH$96=$AJ$96,0,
IF(OR(AND($BS$140="NS",N588&lt;&gt;"NA",OR(N588="NS",N588=0)),AND($BS$140="NA",N588&lt;&gt;"NS",OR(N588="NA",N588=0))),0,
IF(OR(AND($BS$140&lt;&gt;"NS",$BS$140&lt;&gt;"NA",N588&lt;&gt;"NS",N588&lt;&gt;"NA",N588&gt;$BS$140),
AND(N588&gt;0,OR($BS$140="NS",$BS$140="NA")),
AND($BS$140&lt;&gt;"NS",$BS$140&lt;&gt;"NA",$BS$140&gt;=0,N588="NA"),
AND($BS$140&lt;&gt;"NS",$BS$140&lt;&gt;"NA",$BS$140=0,N588="NS")),1,0)))</f>
        <v>0</v>
      </c>
      <c r="CF588" s="202">
        <f t="shared" ref="CF588" si="2623">IF($AH$96=$AJ$96,0,
IF(OR(AND($BS$140="NS",O588&lt;&gt;"NA",OR(O588="NS",O588=0)),AND($BS$140="NA",O588&lt;&gt;"NS",OR(O588="NA",O588=0))),0,
IF(OR(AND($BS$140&lt;&gt;"NS",$BS$140&lt;&gt;"NA",O588&lt;&gt;"NS",O588&lt;&gt;"NA",O588&gt;$BS$140),
AND(O588&gt;0,OR($BS$140="NS",$BS$140="NA")),
AND($BS$140&lt;&gt;"NS",$BS$140&lt;&gt;"NA",$BS$140&gt;=0,O588="NA"),
AND($BS$140&lt;&gt;"NS",$BS$140&lt;&gt;"NA",$BS$140=0,O588="NS")),1,0)))</f>
        <v>0</v>
      </c>
      <c r="CG588" s="202">
        <f t="shared" ref="CG588" si="2624">IF($AH$96=$AJ$96,0,
IF(OR(AND($BS$140="NS",P588&lt;&gt;"NA",OR(P588="NS",P588=0)),AND($BS$140="NA",P588&lt;&gt;"NS",OR(P588="NA",P588=0))),0,
IF(OR(AND($BS$140&lt;&gt;"NS",$BS$140&lt;&gt;"NA",P588&lt;&gt;"NS",P588&lt;&gt;"NA",P588&gt;$BS$140),
AND(P588&gt;0,OR($BS$140="NS",$BS$140="NA")),
AND($BS$140&lt;&gt;"NS",$BS$140&lt;&gt;"NA",$BS$140&gt;=0,P588="NA"),
AND($BS$140&lt;&gt;"NS",$BS$140&lt;&gt;"NA",$BS$140=0,P588="NS")),1,0)))</f>
        <v>0</v>
      </c>
      <c r="CH588" s="202">
        <f t="shared" ref="CH588" si="2625">IF($AH$96=$AJ$96,0,
IF(OR(AND($BS$140="NS",Q588&lt;&gt;"NA",OR(Q588="NS",Q588=0)),AND($BS$140="NA",Q588&lt;&gt;"NS",OR(Q588="NA",Q588=0))),0,
IF(OR(AND($BS$140&lt;&gt;"NS",$BS$140&lt;&gt;"NA",Q588&lt;&gt;"NS",Q588&lt;&gt;"NA",Q588&gt;$BS$140),
AND(Q588&gt;0,OR($BS$140="NS",$BS$140="NA")),
AND($BS$140&lt;&gt;"NS",$BS$140&lt;&gt;"NA",$BS$140&gt;=0,Q588="NA"),
AND($BS$140&lt;&gt;"NS",$BS$140&lt;&gt;"NA",$BS$140=0,Q588="NS")),1,0)))</f>
        <v>0</v>
      </c>
      <c r="CI588" s="202">
        <f t="shared" ref="CI588" si="2626">IF($AH$96=$AJ$96,0,
IF(OR(AND($BS$140="NS",R588&lt;&gt;"NA",OR(R588="NS",R588=0)),AND($BS$140="NA",R588&lt;&gt;"NS",OR(R588="NA",R588=0))),0,
IF(OR(AND($BS$140&lt;&gt;"NS",$BS$140&lt;&gt;"NA",R588&lt;&gt;"NS",R588&lt;&gt;"NA",R588&gt;$BS$140),
AND(R588&gt;0,OR($BS$140="NS",$BS$140="NA")),
AND($BS$140&lt;&gt;"NS",$BS$140&lt;&gt;"NA",$BS$140&gt;=0,R588="NA"),
AND($BS$140&lt;&gt;"NS",$BS$140&lt;&gt;"NA",$BS$140=0,R588="NS")),1,0)))</f>
        <v>0</v>
      </c>
      <c r="CJ588" s="202">
        <f t="shared" ref="CJ588" si="2627">IF($AH$96=$AJ$96,0,
IF(OR(AND($BS$140="NS",S588&lt;&gt;"NA",OR(S588="NS",S588=0)),AND($BS$140="NA",S588&lt;&gt;"NS",OR(S588="NA",S588=0))),0,
IF(OR(AND($BS$140&lt;&gt;"NS",$BS$140&lt;&gt;"NA",S588&lt;&gt;"NS",S588&lt;&gt;"NA",S588&gt;$BS$140),
AND(S588&gt;0,OR($BS$140="NS",$BS$140="NA")),
AND($BS$140&lt;&gt;"NS",$BS$140&lt;&gt;"NA",$BS$140&gt;=0,S588="NA"),
AND($BS$140&lt;&gt;"NS",$BS$140&lt;&gt;"NA",$BS$140=0,S588="NS")),1,0)))</f>
        <v>0</v>
      </c>
      <c r="CK588" s="202">
        <f t="shared" ref="CK588" si="2628">IF($AH$96=$AJ$96,0,
IF(OR(AND($BS$140="NS",T588&lt;&gt;"NA",OR(T588="NS",T588=0)),AND($BS$140="NA",T588&lt;&gt;"NS",OR(T588="NA",T588=0))),0,
IF(OR(AND($BS$140&lt;&gt;"NS",$BS$140&lt;&gt;"NA",T588&lt;&gt;"NS",T588&lt;&gt;"NA",T588&gt;$BS$140),
AND(T588&gt;0,OR($BS$140="NS",$BS$140="NA")),
AND($BS$140&lt;&gt;"NS",$BS$140&lt;&gt;"NA",$BS$140&gt;=0,T588="NA"),
AND($BS$140&lt;&gt;"NS",$BS$140&lt;&gt;"NA",$BS$140=0,T588="NS")),1,0)))</f>
        <v>0</v>
      </c>
      <c r="CL588" s="202">
        <f t="shared" ref="CL588" si="2629">IF($AH$96=$AJ$96,0,
IF(OR(AND($BS$140="NS",U588&lt;&gt;"NA",OR(U588="NS",U588=0)),AND($BS$140="NA",U588&lt;&gt;"NS",OR(U588="NA",U588=0))),0,
IF(OR(AND($BS$140&lt;&gt;"NS",$BS$140&lt;&gt;"NA",U588&lt;&gt;"NS",U588&lt;&gt;"NA",U588&gt;$BS$140),
AND(U588&gt;0,OR($BS$140="NS",$BS$140="NA")),
AND($BS$140&lt;&gt;"NS",$BS$140&lt;&gt;"NA",$BS$140&gt;=0,U588="NA"),
AND($BS$140&lt;&gt;"NS",$BS$140&lt;&gt;"NA",$BS$140=0,U588="NS")),1,0)))</f>
        <v>0</v>
      </c>
      <c r="CM588" s="202">
        <f t="shared" ref="CM588" si="2630">IF($AH$96=$AJ$96,0,
IF(OR(AND($BS$140="NS",V588&lt;&gt;"NA",OR(V588="NS",V588=0)),AND($BS$140="NA",V588&lt;&gt;"NS",OR(V588="NA",V588=0))),0,
IF(OR(AND($BS$140&lt;&gt;"NS",$BS$140&lt;&gt;"NA",V588&lt;&gt;"NS",V588&lt;&gt;"NA",V588&gt;$BS$140),
AND(V588&gt;0,OR($BS$140="NS",$BS$140="NA")),
AND($BS$140&lt;&gt;"NS",$BS$140&lt;&gt;"NA",$BS$140&gt;=0,V588="NA"),
AND($BS$140&lt;&gt;"NS",$BS$140&lt;&gt;"NA",$BS$140=0,V588="NS")),1,0)))</f>
        <v>0</v>
      </c>
      <c r="CN588" s="202">
        <f t="shared" ref="CN588" si="2631">IF($AH$96=$AJ$96,0,
IF(OR(AND($BS$140="NS",W588&lt;&gt;"NA",OR(W588="NS",W588=0)),AND($BS$140="NA",W588&lt;&gt;"NS",OR(W588="NA",W588=0))),0,
IF(OR(AND($BS$140&lt;&gt;"NS",$BS$140&lt;&gt;"NA",W588&lt;&gt;"NS",W588&lt;&gt;"NA",W588&gt;$BS$140),
AND(W588&gt;0,OR($BS$140="NS",$BS$140="NA")),
AND($BS$140&lt;&gt;"NS",$BS$140&lt;&gt;"NA",$BS$140&gt;=0,W588="NA"),
AND($BS$140&lt;&gt;"NS",$BS$140&lt;&gt;"NA",$BS$140=0,W588="NS")),1,0)))</f>
        <v>0</v>
      </c>
      <c r="CO588" s="202">
        <f t="shared" ref="CO588" si="2632">IF($AH$96=$AJ$96,0,
IF(OR(AND($BS$140="NS",X588&lt;&gt;"NA",OR(X588="NS",X588=0)),AND($BS$140="NA",X588&lt;&gt;"NS",OR(X588="NA",X588=0))),0,
IF(OR(AND($BS$140&lt;&gt;"NS",$BS$140&lt;&gt;"NA",X588&lt;&gt;"NS",X588&lt;&gt;"NA",X588&gt;$BS$140),
AND(X588&gt;0,OR($BS$140="NS",$BS$140="NA")),
AND($BS$140&lt;&gt;"NS",$BS$140&lt;&gt;"NA",$BS$140&gt;=0,X588="NA"),
AND($BS$140&lt;&gt;"NS",$BS$140&lt;&gt;"NA",$BS$140=0,X588="NS")),1,0)))</f>
        <v>0</v>
      </c>
      <c r="CP588" s="202">
        <f t="shared" ref="CP588" si="2633">IF($AH$96=$AJ$96,0,
IF(OR(AND($BS$140="NS",Y588&lt;&gt;"NA",OR(Y588="NS",Y588=0)),AND($BS$140="NA",Y588&lt;&gt;"NS",OR(Y588="NA",Y588=0))),0,
IF(OR(AND($BS$140&lt;&gt;"NS",$BS$140&lt;&gt;"NA",Y588&lt;&gt;"NS",Y588&lt;&gt;"NA",Y588&gt;$BS$140),
AND(Y588&gt;0,OR($BS$140="NS",$BS$140="NA")),
AND($BS$140&lt;&gt;"NS",$BS$140&lt;&gt;"NA",$BS$140&gt;=0,Y588="NA"),
AND($BS$140&lt;&gt;"NS",$BS$140&lt;&gt;"NA",$BS$140=0,Y588="NS")),1,0)))</f>
        <v>0</v>
      </c>
      <c r="CQ588" s="202">
        <f t="shared" ref="CQ588" si="2634">IF($AH$96=$AJ$96,0,
IF(OR(AND($BS$140="NS",Z588&lt;&gt;"NA",OR(Z588="NS",Z588=0)),AND($BS$140="NA",Z588&lt;&gt;"NS",OR(Z588="NA",Z588=0))),0,
IF(OR(AND($BS$140&lt;&gt;"NS",$BS$140&lt;&gt;"NA",Z588&lt;&gt;"NS",Z588&lt;&gt;"NA",Z588&gt;$BS$140),
AND(Z588&gt;0,OR($BS$140="NS",$BS$140="NA")),
AND($BS$140&lt;&gt;"NS",$BS$140&lt;&gt;"NA",$BS$140&gt;=0,Z588="NA"),
AND($BS$140&lt;&gt;"NS",$BS$140&lt;&gt;"NA",$BS$140=0,Z588="NS")),1,0)))</f>
        <v>0</v>
      </c>
      <c r="CR588" s="202">
        <f t="shared" ref="CR588" si="2635">IF($AH$96=$AJ$96,0,
IF(OR(AND($BS$140="NS",AA588&lt;&gt;"NA",OR(AA588="NS",AA588=0)),AND($BS$140="NA",AA588&lt;&gt;"NS",OR(AA588="NA",AA588=0))),0,
IF(OR(AND($BS$140&lt;&gt;"NS",$BS$140&lt;&gt;"NA",AA588&lt;&gt;"NS",AA588&lt;&gt;"NA",AA588&gt;$BS$140),
AND(AA588&gt;0,OR($BS$140="NS",$BS$140="NA")),
AND($BS$140&lt;&gt;"NS",$BS$140&lt;&gt;"NA",$BS$140&gt;=0,AA588="NA"),
AND($BS$140&lt;&gt;"NS",$BS$140&lt;&gt;"NA",$BS$140=0,AA588="NS")),1,0)))</f>
        <v>0</v>
      </c>
      <c r="CS588" s="202">
        <f t="shared" ref="CS588" si="2636">IF($AH$96=$AJ$96,0,
IF(OR(AND($BS$140="NS",AB588&lt;&gt;"NA",OR(AB588="NS",AB588=0)),AND($BS$140="NA",AB588&lt;&gt;"NS",OR(AB588="NA",AB588=0))),0,
IF(OR(AND($BS$140&lt;&gt;"NS",$BS$140&lt;&gt;"NA",AB588&lt;&gt;"NS",AB588&lt;&gt;"NA",AB588&gt;$BS$140),
AND(AB588&gt;0,OR($BS$140="NS",$BS$140="NA")),
AND($BS$140&lt;&gt;"NS",$BS$140&lt;&gt;"NA",$BS$140&gt;=0,AB588="NA"),
AND($BS$140&lt;&gt;"NS",$BS$140&lt;&gt;"NA",$BS$140=0,AB588="NS")),1,0)))</f>
        <v>0</v>
      </c>
      <c r="CT588" s="202">
        <f t="shared" ref="CT588" si="2637">IF($AH$96=$AJ$96,0,
IF(OR(AND($BS$140="NS",AC588&lt;&gt;"NA",OR(AC588="NS",AC588=0)),AND($BS$140="NA",AC588&lt;&gt;"NS",OR(AC588="NA",AC588=0))),0,
IF(OR(AND($BS$140&lt;&gt;"NS",$BS$140&lt;&gt;"NA",AC588&lt;&gt;"NS",AC588&lt;&gt;"NA",AC588&gt;$BS$140),
AND(AC588&gt;0,OR($BS$140="NS",$BS$140="NA")),
AND($BS$140&lt;&gt;"NS",$BS$140&lt;&gt;"NA",$BS$140&gt;=0,AC588="NA"),
AND($BS$140&lt;&gt;"NS",$BS$140&lt;&gt;"NA",$BS$140=0,AC588="NS")),1,0)))</f>
        <v>0</v>
      </c>
      <c r="CU588" s="202">
        <f t="shared" ref="CU588" si="2638">IF($AH$96=$AJ$96,0,
IF(OR(AND($BS$140="NS",AD588&lt;&gt;"NA",OR(AD588="NS",AD588=0)),AND($BS$140="NA",AD588&lt;&gt;"NS",OR(AD588="NA",AD588=0))),0,
IF(OR(AND($BS$140&lt;&gt;"NS",$BS$140&lt;&gt;"NA",AD588&lt;&gt;"NS",AD588&lt;&gt;"NA",AD588&gt;$BS$140),
AND(AD588&gt;0,OR($BS$140="NS",$BS$140="NA")),
AND($BS$140&lt;&gt;"NS",$BS$140&lt;&gt;"NA",$BS$140&gt;=0,AD588="NA"),
AND($BS$140&lt;&gt;"NS",$BS$140&lt;&gt;"NA",$BS$140=0,AD588="NS")),1,0)))</f>
        <v>0</v>
      </c>
      <c r="CY588" s="563">
        <f t="shared" si="1903"/>
        <v>0</v>
      </c>
      <c r="CZ588" s="563"/>
    </row>
    <row r="589" spans="1:104" s="211" customFormat="1" ht="15" customHeight="1">
      <c r="A589" s="18"/>
      <c r="B589" s="51"/>
      <c r="C589" s="48" t="s">
        <v>5105</v>
      </c>
      <c r="D589" s="580" t="str">
        <f>IF(CNGE_2024_M3_Secc1!D88="","",CNGE_2024_M3_Secc1!D88)</f>
        <v/>
      </c>
      <c r="E589" s="580"/>
      <c r="F589" s="580"/>
      <c r="G589" s="580"/>
      <c r="H589" s="580"/>
      <c r="I589" s="103"/>
      <c r="J589" s="103"/>
      <c r="K589" s="103"/>
      <c r="L589" s="103"/>
      <c r="M589" s="103"/>
      <c r="N589" s="103"/>
      <c r="O589" s="103"/>
      <c r="P589" s="103"/>
      <c r="Q589" s="103"/>
      <c r="R589" s="103"/>
      <c r="S589" s="103"/>
      <c r="T589" s="103"/>
      <c r="U589" s="103"/>
      <c r="V589" s="103"/>
      <c r="W589" s="103"/>
      <c r="X589" s="103"/>
      <c r="Y589" s="103"/>
      <c r="Z589" s="103"/>
      <c r="AA589" s="103"/>
      <c r="AB589" s="103"/>
      <c r="AC589" s="103"/>
      <c r="AD589" s="103"/>
      <c r="AE589" s="213"/>
      <c r="AF589" s="210"/>
      <c r="AV589" s="202" t="e" cm="1">
        <f t="array" ref="AV589">IF(CNGE_2024_M3_Secc1!$AO$111=CNGE_2024_M3_Secc1!$AQ$111,O,IF(CNGE_2024_M3_Secc1!I256="",1,0))</f>
        <v>#NAME?</v>
      </c>
      <c r="AW589" s="202" t="e" cm="1">
        <f t="array" ref="AW589">IF(CNGE_2024_M3_Secc1!$AO$111=CNGE_2024_M3_Secc1!$AQ$111,O,IF(CNGE_2024_M3_Secc1!J256="",1,0))</f>
        <v>#NAME?</v>
      </c>
      <c r="AX589" s="202" t="e" cm="1">
        <f t="array" ref="AX589">IF(CNGE_2024_M3_Secc1!$AO$111=CNGE_2024_M3_Secc1!$AQ$111,O,IF(CNGE_2024_M3_Secc1!K256="",1,0))</f>
        <v>#NAME?</v>
      </c>
      <c r="AY589" s="202" t="e" cm="1">
        <f t="array" ref="AY589">IF(CNGE_2024_M3_Secc1!$AO$111=CNGE_2024_M3_Secc1!$AQ$111,O,IF(CNGE_2024_M3_Secc1!L256="",1,0))</f>
        <v>#NAME?</v>
      </c>
      <c r="AZ589" s="202" t="e" cm="1">
        <f t="array" ref="AZ589">IF(CNGE_2024_M3_Secc1!$AO$111=CNGE_2024_M3_Secc1!$AQ$111,O,IF(CNGE_2024_M3_Secc1!M256="",1,0))</f>
        <v>#NAME?</v>
      </c>
      <c r="BA589" s="202" t="e" cm="1">
        <f t="array" ref="BA589">IF(CNGE_2024_M3_Secc1!$AO$111=CNGE_2024_M3_Secc1!$AQ$111,O,IF(CNGE_2024_M3_Secc1!N256="",1,0))</f>
        <v>#NAME?</v>
      </c>
      <c r="BB589" s="202" t="e" cm="1">
        <f t="array" ref="BB589">IF(CNGE_2024_M3_Secc1!$AO$111=CNGE_2024_M3_Secc1!$AQ$111,O,IF(CNGE_2024_M3_Secc1!O256="",1,0))</f>
        <v>#NAME?</v>
      </c>
      <c r="BC589" s="202" t="e" cm="1">
        <f t="array" ref="BC589">IF(CNGE_2024_M3_Secc1!$AO$111=CNGE_2024_M3_Secc1!$AQ$111,O,IF(CNGE_2024_M3_Secc1!P256="",1,0))</f>
        <v>#NAME?</v>
      </c>
      <c r="BD589" s="202" t="e" cm="1">
        <f t="array" ref="BD589">IF(CNGE_2024_M3_Secc1!$AO$111=CNGE_2024_M3_Secc1!$AQ$111,O,IF(CNGE_2024_M3_Secc1!Q256="",1,0))</f>
        <v>#NAME?</v>
      </c>
      <c r="BE589" s="202" t="e" cm="1">
        <f t="array" ref="BE589">IF(CNGE_2024_M3_Secc1!$AO$111=CNGE_2024_M3_Secc1!$AQ$111,O,IF(CNGE_2024_M3_Secc1!R256="",1,0))</f>
        <v>#NAME?</v>
      </c>
      <c r="BF589" s="202" t="e" cm="1">
        <f t="array" ref="BF589">IF(CNGE_2024_M3_Secc1!$AO$111=CNGE_2024_M3_Secc1!$AQ$111,O,IF(CNGE_2024_M3_Secc1!S256="",1,0))</f>
        <v>#NAME?</v>
      </c>
      <c r="BG589" s="202" t="e" cm="1">
        <f t="array" ref="BG589">IF(CNGE_2024_M3_Secc1!$AO$111=CNGE_2024_M3_Secc1!$AQ$111,O,IF(CNGE_2024_M3_Secc1!T256="",1,0))</f>
        <v>#NAME?</v>
      </c>
      <c r="BH589" s="202" t="e" cm="1">
        <f t="array" ref="BH589">IF(CNGE_2024_M3_Secc1!$AO$111=CNGE_2024_M3_Secc1!$AQ$111,O,IF(CNGE_2024_M3_Secc1!U256="",1,0))</f>
        <v>#NAME?</v>
      </c>
      <c r="BI589" s="202" t="e" cm="1">
        <f t="array" ref="BI589">IF(CNGE_2024_M3_Secc1!$AO$111=CNGE_2024_M3_Secc1!$AQ$111,O,IF(CNGE_2024_M3_Secc1!V256="",1,0))</f>
        <v>#NAME?</v>
      </c>
      <c r="BJ589" s="202" t="e" cm="1">
        <f t="array" ref="BJ589">IF(CNGE_2024_M3_Secc1!$AO$111=CNGE_2024_M3_Secc1!$AQ$111,O,IF(CNGE_2024_M3_Secc1!W256="",1,0))</f>
        <v>#NAME?</v>
      </c>
      <c r="BK589" s="202" t="e" cm="1">
        <f t="array" ref="BK589">IF(CNGE_2024_M3_Secc1!$AO$111=CNGE_2024_M3_Secc1!$AQ$111,O,IF(CNGE_2024_M3_Secc1!X256="",1,0))</f>
        <v>#NAME?</v>
      </c>
      <c r="BL589" s="202" t="e" cm="1">
        <f t="array" ref="BL589">IF(CNGE_2024_M3_Secc1!$AO$111=CNGE_2024_M3_Secc1!$AQ$111,O,IF(CNGE_2024_M3_Secc1!Y256="",1,0))</f>
        <v>#NAME?</v>
      </c>
      <c r="BM589" s="202" t="e" cm="1">
        <f t="array" ref="BM589">IF(CNGE_2024_M3_Secc1!$AO$111=CNGE_2024_M3_Secc1!$AQ$111,O,IF(CNGE_2024_M3_Secc1!Z256="",1,0))</f>
        <v>#NAME?</v>
      </c>
      <c r="BN589" s="202" t="e" cm="1">
        <f t="array" ref="BN589">IF(CNGE_2024_M3_Secc1!$AO$111=CNGE_2024_M3_Secc1!$AQ$111,O,IF(CNGE_2024_M3_Secc1!AA256="",1,0))</f>
        <v>#NAME?</v>
      </c>
      <c r="BO589" s="202" t="e" cm="1">
        <f t="array" ref="BO589">IF(CNGE_2024_M3_Secc1!$AO$111=CNGE_2024_M3_Secc1!$AQ$111,O,IF(CNGE_2024_M3_Secc1!AB256="",1,0))</f>
        <v>#NAME?</v>
      </c>
      <c r="BP589" s="202" t="e" cm="1">
        <f t="array" ref="BP589">IF(CNGE_2024_M3_Secc1!$AO$111=CNGE_2024_M3_Secc1!$AQ$111,O,IF(CNGE_2024_M3_Secc1!AC256="",1,0))</f>
        <v>#NAME?</v>
      </c>
      <c r="BQ589" s="202" t="e" cm="1">
        <f t="array" ref="BQ589">IF(CNGE_2024_M3_Secc1!$AO$111=CNGE_2024_M3_Secc1!$AQ$111,O,IF(CNGE_2024_M3_Secc1!AD256="",1,0))</f>
        <v>#NAME?</v>
      </c>
      <c r="BZ589" s="202">
        <f>IF($AH$96=$AJ$96,0,
IF(OR(AND($BS$141="NS",I589&lt;&gt;"NA",OR(I589="NS",I589=0)),AND($BS$141="NA",I589&lt;&gt;"NS",OR(I589="NA",I589=0))),0,
IF(OR(AND($BS$141&lt;&gt;"NS",$BS$141&lt;&gt;"NA",I589&lt;&gt;"NS",I589&lt;&gt;"NA",I589&gt;$BS$141),
AND(I589&gt;0,OR($BS$141="NS",$BS$141="NA")),
AND($BS$141&lt;&gt;"NS",$BS$141&lt;&gt;"NA",$BS$141&gt;=0,I589="NA"),
AND($BS$141&lt;&gt;"NS",$BS$141&lt;&gt;"NA",$BS$141=0,I589="NS")),1,0)))</f>
        <v>0</v>
      </c>
      <c r="CA589" s="202">
        <f t="shared" ref="CA589" si="2639">IF($AH$96=$AJ$96,0,
IF(OR(AND($BS$141="NS",J589&lt;&gt;"NA",OR(J589="NS",J589=0)),AND($BS$141="NA",J589&lt;&gt;"NS",OR(J589="NA",J589=0))),0,
IF(OR(AND($BS$141&lt;&gt;"NS",$BS$141&lt;&gt;"NA",J589&lt;&gt;"NS",J589&lt;&gt;"NA",J589&gt;$BS$141),
AND(J589&gt;0,OR($BS$141="NS",$BS$141="NA")),
AND($BS$141&lt;&gt;"NS",$BS$141&lt;&gt;"NA",$BS$141&gt;=0,J589="NA"),
AND($BS$141&lt;&gt;"NS",$BS$141&lt;&gt;"NA",$BS$141=0,J589="NS")),1,0)))</f>
        <v>0</v>
      </c>
      <c r="CB589" s="202">
        <f t="shared" ref="CB589" si="2640">IF($AH$96=$AJ$96,0,
IF(OR(AND($BS$141="NS",K589&lt;&gt;"NA",OR(K589="NS",K589=0)),AND($BS$141="NA",K589&lt;&gt;"NS",OR(K589="NA",K589=0))),0,
IF(OR(AND($BS$141&lt;&gt;"NS",$BS$141&lt;&gt;"NA",K589&lt;&gt;"NS",K589&lt;&gt;"NA",K589&gt;$BS$141),
AND(K589&gt;0,OR($BS$141="NS",$BS$141="NA")),
AND($BS$141&lt;&gt;"NS",$BS$141&lt;&gt;"NA",$BS$141&gt;=0,K589="NA"),
AND($BS$141&lt;&gt;"NS",$BS$141&lt;&gt;"NA",$BS$141=0,K589="NS")),1,0)))</f>
        <v>0</v>
      </c>
      <c r="CC589" s="202">
        <f t="shared" ref="CC589" si="2641">IF($AH$96=$AJ$96,0,
IF(OR(AND($BS$141="NS",L589&lt;&gt;"NA",OR(L589="NS",L589=0)),AND($BS$141="NA",L589&lt;&gt;"NS",OR(L589="NA",L589=0))),0,
IF(OR(AND($BS$141&lt;&gt;"NS",$BS$141&lt;&gt;"NA",L589&lt;&gt;"NS",L589&lt;&gt;"NA",L589&gt;$BS$141),
AND(L589&gt;0,OR($BS$141="NS",$BS$141="NA")),
AND($BS$141&lt;&gt;"NS",$BS$141&lt;&gt;"NA",$BS$141&gt;=0,L589="NA"),
AND($BS$141&lt;&gt;"NS",$BS$141&lt;&gt;"NA",$BS$141=0,L589="NS")),1,0)))</f>
        <v>0</v>
      </c>
      <c r="CD589" s="202">
        <f t="shared" ref="CD589" si="2642">IF($AH$96=$AJ$96,0,
IF(OR(AND($BS$141="NS",M589&lt;&gt;"NA",OR(M589="NS",M589=0)),AND($BS$141="NA",M589&lt;&gt;"NS",OR(M589="NA",M589=0))),0,
IF(OR(AND($BS$141&lt;&gt;"NS",$BS$141&lt;&gt;"NA",M589&lt;&gt;"NS",M589&lt;&gt;"NA",M589&gt;$BS$141),
AND(M589&gt;0,OR($BS$141="NS",$BS$141="NA")),
AND($BS$141&lt;&gt;"NS",$BS$141&lt;&gt;"NA",$BS$141&gt;=0,M589="NA"),
AND($BS$141&lt;&gt;"NS",$BS$141&lt;&gt;"NA",$BS$141=0,M589="NS")),1,0)))</f>
        <v>0</v>
      </c>
      <c r="CE589" s="202">
        <f t="shared" ref="CE589" si="2643">IF($AH$96=$AJ$96,0,
IF(OR(AND($BS$141="NS",N589&lt;&gt;"NA",OR(N589="NS",N589=0)),AND($BS$141="NA",N589&lt;&gt;"NS",OR(N589="NA",N589=0))),0,
IF(OR(AND($BS$141&lt;&gt;"NS",$BS$141&lt;&gt;"NA",N589&lt;&gt;"NS",N589&lt;&gt;"NA",N589&gt;$BS$141),
AND(N589&gt;0,OR($BS$141="NS",$BS$141="NA")),
AND($BS$141&lt;&gt;"NS",$BS$141&lt;&gt;"NA",$BS$141&gt;=0,N589="NA"),
AND($BS$141&lt;&gt;"NS",$BS$141&lt;&gt;"NA",$BS$141=0,N589="NS")),1,0)))</f>
        <v>0</v>
      </c>
      <c r="CF589" s="202">
        <f t="shared" ref="CF589" si="2644">IF($AH$96=$AJ$96,0,
IF(OR(AND($BS$141="NS",O589&lt;&gt;"NA",OR(O589="NS",O589=0)),AND($BS$141="NA",O589&lt;&gt;"NS",OR(O589="NA",O589=0))),0,
IF(OR(AND($BS$141&lt;&gt;"NS",$BS$141&lt;&gt;"NA",O589&lt;&gt;"NS",O589&lt;&gt;"NA",O589&gt;$BS$141),
AND(O589&gt;0,OR($BS$141="NS",$BS$141="NA")),
AND($BS$141&lt;&gt;"NS",$BS$141&lt;&gt;"NA",$BS$141&gt;=0,O589="NA"),
AND($BS$141&lt;&gt;"NS",$BS$141&lt;&gt;"NA",$BS$141=0,O589="NS")),1,0)))</f>
        <v>0</v>
      </c>
      <c r="CG589" s="202">
        <f t="shared" ref="CG589" si="2645">IF($AH$96=$AJ$96,0,
IF(OR(AND($BS$141="NS",P589&lt;&gt;"NA",OR(P589="NS",P589=0)),AND($BS$141="NA",P589&lt;&gt;"NS",OR(P589="NA",P589=0))),0,
IF(OR(AND($BS$141&lt;&gt;"NS",$BS$141&lt;&gt;"NA",P589&lt;&gt;"NS",P589&lt;&gt;"NA",P589&gt;$BS$141),
AND(P589&gt;0,OR($BS$141="NS",$BS$141="NA")),
AND($BS$141&lt;&gt;"NS",$BS$141&lt;&gt;"NA",$BS$141&gt;=0,P589="NA"),
AND($BS$141&lt;&gt;"NS",$BS$141&lt;&gt;"NA",$BS$141=0,P589="NS")),1,0)))</f>
        <v>0</v>
      </c>
      <c r="CH589" s="202">
        <f t="shared" ref="CH589" si="2646">IF($AH$96=$AJ$96,0,
IF(OR(AND($BS$141="NS",Q589&lt;&gt;"NA",OR(Q589="NS",Q589=0)),AND($BS$141="NA",Q589&lt;&gt;"NS",OR(Q589="NA",Q589=0))),0,
IF(OR(AND($BS$141&lt;&gt;"NS",$BS$141&lt;&gt;"NA",Q589&lt;&gt;"NS",Q589&lt;&gt;"NA",Q589&gt;$BS$141),
AND(Q589&gt;0,OR($BS$141="NS",$BS$141="NA")),
AND($BS$141&lt;&gt;"NS",$BS$141&lt;&gt;"NA",$BS$141&gt;=0,Q589="NA"),
AND($BS$141&lt;&gt;"NS",$BS$141&lt;&gt;"NA",$BS$141=0,Q589="NS")),1,0)))</f>
        <v>0</v>
      </c>
      <c r="CI589" s="202">
        <f t="shared" ref="CI589" si="2647">IF($AH$96=$AJ$96,0,
IF(OR(AND($BS$141="NS",R589&lt;&gt;"NA",OR(R589="NS",R589=0)),AND($BS$141="NA",R589&lt;&gt;"NS",OR(R589="NA",R589=0))),0,
IF(OR(AND($BS$141&lt;&gt;"NS",$BS$141&lt;&gt;"NA",R589&lt;&gt;"NS",R589&lt;&gt;"NA",R589&gt;$BS$141),
AND(R589&gt;0,OR($BS$141="NS",$BS$141="NA")),
AND($BS$141&lt;&gt;"NS",$BS$141&lt;&gt;"NA",$BS$141&gt;=0,R589="NA"),
AND($BS$141&lt;&gt;"NS",$BS$141&lt;&gt;"NA",$BS$141=0,R589="NS")),1,0)))</f>
        <v>0</v>
      </c>
      <c r="CJ589" s="202">
        <f t="shared" ref="CJ589" si="2648">IF($AH$96=$AJ$96,0,
IF(OR(AND($BS$141="NS",S589&lt;&gt;"NA",OR(S589="NS",S589=0)),AND($BS$141="NA",S589&lt;&gt;"NS",OR(S589="NA",S589=0))),0,
IF(OR(AND($BS$141&lt;&gt;"NS",$BS$141&lt;&gt;"NA",S589&lt;&gt;"NS",S589&lt;&gt;"NA",S589&gt;$BS$141),
AND(S589&gt;0,OR($BS$141="NS",$BS$141="NA")),
AND($BS$141&lt;&gt;"NS",$BS$141&lt;&gt;"NA",$BS$141&gt;=0,S589="NA"),
AND($BS$141&lt;&gt;"NS",$BS$141&lt;&gt;"NA",$BS$141=0,S589="NS")),1,0)))</f>
        <v>0</v>
      </c>
      <c r="CK589" s="202">
        <f t="shared" ref="CK589" si="2649">IF($AH$96=$AJ$96,0,
IF(OR(AND($BS$141="NS",T589&lt;&gt;"NA",OR(T589="NS",T589=0)),AND($BS$141="NA",T589&lt;&gt;"NS",OR(T589="NA",T589=0))),0,
IF(OR(AND($BS$141&lt;&gt;"NS",$BS$141&lt;&gt;"NA",T589&lt;&gt;"NS",T589&lt;&gt;"NA",T589&gt;$BS$141),
AND(T589&gt;0,OR($BS$141="NS",$BS$141="NA")),
AND($BS$141&lt;&gt;"NS",$BS$141&lt;&gt;"NA",$BS$141&gt;=0,T589="NA"),
AND($BS$141&lt;&gt;"NS",$BS$141&lt;&gt;"NA",$BS$141=0,T589="NS")),1,0)))</f>
        <v>0</v>
      </c>
      <c r="CL589" s="202">
        <f t="shared" ref="CL589" si="2650">IF($AH$96=$AJ$96,0,
IF(OR(AND($BS$141="NS",U589&lt;&gt;"NA",OR(U589="NS",U589=0)),AND($BS$141="NA",U589&lt;&gt;"NS",OR(U589="NA",U589=0))),0,
IF(OR(AND($BS$141&lt;&gt;"NS",$BS$141&lt;&gt;"NA",U589&lt;&gt;"NS",U589&lt;&gt;"NA",U589&gt;$BS$141),
AND(U589&gt;0,OR($BS$141="NS",$BS$141="NA")),
AND($BS$141&lt;&gt;"NS",$BS$141&lt;&gt;"NA",$BS$141&gt;=0,U589="NA"),
AND($BS$141&lt;&gt;"NS",$BS$141&lt;&gt;"NA",$BS$141=0,U589="NS")),1,0)))</f>
        <v>0</v>
      </c>
      <c r="CM589" s="202">
        <f t="shared" ref="CM589" si="2651">IF($AH$96=$AJ$96,0,
IF(OR(AND($BS$141="NS",V589&lt;&gt;"NA",OR(V589="NS",V589=0)),AND($BS$141="NA",V589&lt;&gt;"NS",OR(V589="NA",V589=0))),0,
IF(OR(AND($BS$141&lt;&gt;"NS",$BS$141&lt;&gt;"NA",V589&lt;&gt;"NS",V589&lt;&gt;"NA",V589&gt;$BS$141),
AND(V589&gt;0,OR($BS$141="NS",$BS$141="NA")),
AND($BS$141&lt;&gt;"NS",$BS$141&lt;&gt;"NA",$BS$141&gt;=0,V589="NA"),
AND($BS$141&lt;&gt;"NS",$BS$141&lt;&gt;"NA",$BS$141=0,V589="NS")),1,0)))</f>
        <v>0</v>
      </c>
      <c r="CN589" s="202">
        <f t="shared" ref="CN589" si="2652">IF($AH$96=$AJ$96,0,
IF(OR(AND($BS$141="NS",W589&lt;&gt;"NA",OR(W589="NS",W589=0)),AND($BS$141="NA",W589&lt;&gt;"NS",OR(W589="NA",W589=0))),0,
IF(OR(AND($BS$141&lt;&gt;"NS",$BS$141&lt;&gt;"NA",W589&lt;&gt;"NS",W589&lt;&gt;"NA",W589&gt;$BS$141),
AND(W589&gt;0,OR($BS$141="NS",$BS$141="NA")),
AND($BS$141&lt;&gt;"NS",$BS$141&lt;&gt;"NA",$BS$141&gt;=0,W589="NA"),
AND($BS$141&lt;&gt;"NS",$BS$141&lt;&gt;"NA",$BS$141=0,W589="NS")),1,0)))</f>
        <v>0</v>
      </c>
      <c r="CO589" s="202">
        <f t="shared" ref="CO589" si="2653">IF($AH$96=$AJ$96,0,
IF(OR(AND($BS$141="NS",X589&lt;&gt;"NA",OR(X589="NS",X589=0)),AND($BS$141="NA",X589&lt;&gt;"NS",OR(X589="NA",X589=0))),0,
IF(OR(AND($BS$141&lt;&gt;"NS",$BS$141&lt;&gt;"NA",X589&lt;&gt;"NS",X589&lt;&gt;"NA",X589&gt;$BS$141),
AND(X589&gt;0,OR($BS$141="NS",$BS$141="NA")),
AND($BS$141&lt;&gt;"NS",$BS$141&lt;&gt;"NA",$BS$141&gt;=0,X589="NA"),
AND($BS$141&lt;&gt;"NS",$BS$141&lt;&gt;"NA",$BS$141=0,X589="NS")),1,0)))</f>
        <v>0</v>
      </c>
      <c r="CP589" s="202">
        <f t="shared" ref="CP589" si="2654">IF($AH$96=$AJ$96,0,
IF(OR(AND($BS$141="NS",Y589&lt;&gt;"NA",OR(Y589="NS",Y589=0)),AND($BS$141="NA",Y589&lt;&gt;"NS",OR(Y589="NA",Y589=0))),0,
IF(OR(AND($BS$141&lt;&gt;"NS",$BS$141&lt;&gt;"NA",Y589&lt;&gt;"NS",Y589&lt;&gt;"NA",Y589&gt;$BS$141),
AND(Y589&gt;0,OR($BS$141="NS",$BS$141="NA")),
AND($BS$141&lt;&gt;"NS",$BS$141&lt;&gt;"NA",$BS$141&gt;=0,Y589="NA"),
AND($BS$141&lt;&gt;"NS",$BS$141&lt;&gt;"NA",$BS$141=0,Y589="NS")),1,0)))</f>
        <v>0</v>
      </c>
      <c r="CQ589" s="202">
        <f t="shared" ref="CQ589" si="2655">IF($AH$96=$AJ$96,0,
IF(OR(AND($BS$141="NS",Z589&lt;&gt;"NA",OR(Z589="NS",Z589=0)),AND($BS$141="NA",Z589&lt;&gt;"NS",OR(Z589="NA",Z589=0))),0,
IF(OR(AND($BS$141&lt;&gt;"NS",$BS$141&lt;&gt;"NA",Z589&lt;&gt;"NS",Z589&lt;&gt;"NA",Z589&gt;$BS$141),
AND(Z589&gt;0,OR($BS$141="NS",$BS$141="NA")),
AND($BS$141&lt;&gt;"NS",$BS$141&lt;&gt;"NA",$BS$141&gt;=0,Z589="NA"),
AND($BS$141&lt;&gt;"NS",$BS$141&lt;&gt;"NA",$BS$141=0,Z589="NS")),1,0)))</f>
        <v>0</v>
      </c>
      <c r="CR589" s="202">
        <f t="shared" ref="CR589" si="2656">IF($AH$96=$AJ$96,0,
IF(OR(AND($BS$141="NS",AA589&lt;&gt;"NA",OR(AA589="NS",AA589=0)),AND($BS$141="NA",AA589&lt;&gt;"NS",OR(AA589="NA",AA589=0))),0,
IF(OR(AND($BS$141&lt;&gt;"NS",$BS$141&lt;&gt;"NA",AA589&lt;&gt;"NS",AA589&lt;&gt;"NA",AA589&gt;$BS$141),
AND(AA589&gt;0,OR($BS$141="NS",$BS$141="NA")),
AND($BS$141&lt;&gt;"NS",$BS$141&lt;&gt;"NA",$BS$141&gt;=0,AA589="NA"),
AND($BS$141&lt;&gt;"NS",$BS$141&lt;&gt;"NA",$BS$141=0,AA589="NS")),1,0)))</f>
        <v>0</v>
      </c>
      <c r="CS589" s="202">
        <f t="shared" ref="CS589" si="2657">IF($AH$96=$AJ$96,0,
IF(OR(AND($BS$141="NS",AB589&lt;&gt;"NA",OR(AB589="NS",AB589=0)),AND($BS$141="NA",AB589&lt;&gt;"NS",OR(AB589="NA",AB589=0))),0,
IF(OR(AND($BS$141&lt;&gt;"NS",$BS$141&lt;&gt;"NA",AB589&lt;&gt;"NS",AB589&lt;&gt;"NA",AB589&gt;$BS$141),
AND(AB589&gt;0,OR($BS$141="NS",$BS$141="NA")),
AND($BS$141&lt;&gt;"NS",$BS$141&lt;&gt;"NA",$BS$141&gt;=0,AB589="NA"),
AND($BS$141&lt;&gt;"NS",$BS$141&lt;&gt;"NA",$BS$141=0,AB589="NS")),1,0)))</f>
        <v>0</v>
      </c>
      <c r="CT589" s="202">
        <f t="shared" ref="CT589" si="2658">IF($AH$96=$AJ$96,0,
IF(OR(AND($BS$141="NS",AC589&lt;&gt;"NA",OR(AC589="NS",AC589=0)),AND($BS$141="NA",AC589&lt;&gt;"NS",OR(AC589="NA",AC589=0))),0,
IF(OR(AND($BS$141&lt;&gt;"NS",$BS$141&lt;&gt;"NA",AC589&lt;&gt;"NS",AC589&lt;&gt;"NA",AC589&gt;$BS$141),
AND(AC589&gt;0,OR($BS$141="NS",$BS$141="NA")),
AND($BS$141&lt;&gt;"NS",$BS$141&lt;&gt;"NA",$BS$141&gt;=0,AC589="NA"),
AND($BS$141&lt;&gt;"NS",$BS$141&lt;&gt;"NA",$BS$141=0,AC589="NS")),1,0)))</f>
        <v>0</v>
      </c>
      <c r="CU589" s="202">
        <f t="shared" ref="CU589" si="2659">IF($AH$96=$AJ$96,0,
IF(OR(AND($BS$141="NS",AD589&lt;&gt;"NA",OR(AD589="NS",AD589=0)),AND($BS$141="NA",AD589&lt;&gt;"NS",OR(AD589="NA",AD589=0))),0,
IF(OR(AND($BS$141&lt;&gt;"NS",$BS$141&lt;&gt;"NA",AD589&lt;&gt;"NS",AD589&lt;&gt;"NA",AD589&gt;$BS$141),
AND(AD589&gt;0,OR($BS$141="NS",$BS$141="NA")),
AND($BS$141&lt;&gt;"NS",$BS$141&lt;&gt;"NA",$BS$141&gt;=0,AD589="NA"),
AND($BS$141&lt;&gt;"NS",$BS$141&lt;&gt;"NA",$BS$141=0,AD589="NS")),1,0)))</f>
        <v>0</v>
      </c>
      <c r="CY589" s="563">
        <f t="shared" si="1903"/>
        <v>0</v>
      </c>
      <c r="CZ589" s="563"/>
    </row>
    <row r="590" spans="1:104" s="211" customFormat="1" ht="15" customHeight="1">
      <c r="A590" s="18"/>
      <c r="B590" s="51"/>
      <c r="C590" s="48" t="s">
        <v>5106</v>
      </c>
      <c r="D590" s="580" t="str">
        <f>IF(CNGE_2024_M3_Secc1!D89="","",CNGE_2024_M3_Secc1!D89)</f>
        <v/>
      </c>
      <c r="E590" s="580"/>
      <c r="F590" s="580"/>
      <c r="G590" s="580"/>
      <c r="H590" s="580"/>
      <c r="I590" s="103"/>
      <c r="J590" s="103"/>
      <c r="K590" s="103"/>
      <c r="L590" s="103"/>
      <c r="M590" s="103"/>
      <c r="N590" s="103"/>
      <c r="O590" s="103"/>
      <c r="P590" s="103"/>
      <c r="Q590" s="103"/>
      <c r="R590" s="103"/>
      <c r="S590" s="103"/>
      <c r="T590" s="103"/>
      <c r="U590" s="103"/>
      <c r="V590" s="103"/>
      <c r="W590" s="103"/>
      <c r="X590" s="103"/>
      <c r="Y590" s="103"/>
      <c r="Z590" s="103"/>
      <c r="AA590" s="103"/>
      <c r="AB590" s="103"/>
      <c r="AC590" s="103"/>
      <c r="AD590" s="103"/>
      <c r="AE590" s="213"/>
      <c r="AF590" s="210"/>
      <c r="AV590" s="202" t="e" cm="1">
        <f t="array" ref="AV590">IF(CNGE_2024_M3_Secc1!$AO$111=CNGE_2024_M3_Secc1!$AQ$111,O,IF(CNGE_2024_M3_Secc1!I257="",1,0))</f>
        <v>#NAME?</v>
      </c>
      <c r="AW590" s="202" t="e" cm="1">
        <f t="array" ref="AW590">IF(CNGE_2024_M3_Secc1!$AO$111=CNGE_2024_M3_Secc1!$AQ$111,O,IF(CNGE_2024_M3_Secc1!J257="",1,0))</f>
        <v>#NAME?</v>
      </c>
      <c r="AX590" s="202" t="e" cm="1">
        <f t="array" ref="AX590">IF(CNGE_2024_M3_Secc1!$AO$111=CNGE_2024_M3_Secc1!$AQ$111,O,IF(CNGE_2024_M3_Secc1!K257="",1,0))</f>
        <v>#NAME?</v>
      </c>
      <c r="AY590" s="202" t="e" cm="1">
        <f t="array" ref="AY590">IF(CNGE_2024_M3_Secc1!$AO$111=CNGE_2024_M3_Secc1!$AQ$111,O,IF(CNGE_2024_M3_Secc1!L257="",1,0))</f>
        <v>#NAME?</v>
      </c>
      <c r="AZ590" s="202" t="e" cm="1">
        <f t="array" ref="AZ590">IF(CNGE_2024_M3_Secc1!$AO$111=CNGE_2024_M3_Secc1!$AQ$111,O,IF(CNGE_2024_M3_Secc1!M257="",1,0))</f>
        <v>#NAME?</v>
      </c>
      <c r="BA590" s="202" t="e" cm="1">
        <f t="array" ref="BA590">IF(CNGE_2024_M3_Secc1!$AO$111=CNGE_2024_M3_Secc1!$AQ$111,O,IF(CNGE_2024_M3_Secc1!N257="",1,0))</f>
        <v>#NAME?</v>
      </c>
      <c r="BB590" s="202" t="e" cm="1">
        <f t="array" ref="BB590">IF(CNGE_2024_M3_Secc1!$AO$111=CNGE_2024_M3_Secc1!$AQ$111,O,IF(CNGE_2024_M3_Secc1!O257="",1,0))</f>
        <v>#NAME?</v>
      </c>
      <c r="BC590" s="202" t="e" cm="1">
        <f t="array" ref="BC590">IF(CNGE_2024_M3_Secc1!$AO$111=CNGE_2024_M3_Secc1!$AQ$111,O,IF(CNGE_2024_M3_Secc1!P257="",1,0))</f>
        <v>#NAME?</v>
      </c>
      <c r="BD590" s="202" t="e" cm="1">
        <f t="array" ref="BD590">IF(CNGE_2024_M3_Secc1!$AO$111=CNGE_2024_M3_Secc1!$AQ$111,O,IF(CNGE_2024_M3_Secc1!Q257="",1,0))</f>
        <v>#NAME?</v>
      </c>
      <c r="BE590" s="202" t="e" cm="1">
        <f t="array" ref="BE590">IF(CNGE_2024_M3_Secc1!$AO$111=CNGE_2024_M3_Secc1!$AQ$111,O,IF(CNGE_2024_M3_Secc1!R257="",1,0))</f>
        <v>#NAME?</v>
      </c>
      <c r="BF590" s="202" t="e" cm="1">
        <f t="array" ref="BF590">IF(CNGE_2024_M3_Secc1!$AO$111=CNGE_2024_M3_Secc1!$AQ$111,O,IF(CNGE_2024_M3_Secc1!S257="",1,0))</f>
        <v>#NAME?</v>
      </c>
      <c r="BG590" s="202" t="e" cm="1">
        <f t="array" ref="BG590">IF(CNGE_2024_M3_Secc1!$AO$111=CNGE_2024_M3_Secc1!$AQ$111,O,IF(CNGE_2024_M3_Secc1!T257="",1,0))</f>
        <v>#NAME?</v>
      </c>
      <c r="BH590" s="202" t="e" cm="1">
        <f t="array" ref="BH590">IF(CNGE_2024_M3_Secc1!$AO$111=CNGE_2024_M3_Secc1!$AQ$111,O,IF(CNGE_2024_M3_Secc1!U257="",1,0))</f>
        <v>#NAME?</v>
      </c>
      <c r="BI590" s="202" t="e" cm="1">
        <f t="array" ref="BI590">IF(CNGE_2024_M3_Secc1!$AO$111=CNGE_2024_M3_Secc1!$AQ$111,O,IF(CNGE_2024_M3_Secc1!V257="",1,0))</f>
        <v>#NAME?</v>
      </c>
      <c r="BJ590" s="202" t="e" cm="1">
        <f t="array" ref="BJ590">IF(CNGE_2024_M3_Secc1!$AO$111=CNGE_2024_M3_Secc1!$AQ$111,O,IF(CNGE_2024_M3_Secc1!W257="",1,0))</f>
        <v>#NAME?</v>
      </c>
      <c r="BK590" s="202" t="e" cm="1">
        <f t="array" ref="BK590">IF(CNGE_2024_M3_Secc1!$AO$111=CNGE_2024_M3_Secc1!$AQ$111,O,IF(CNGE_2024_M3_Secc1!X257="",1,0))</f>
        <v>#NAME?</v>
      </c>
      <c r="BL590" s="202" t="e" cm="1">
        <f t="array" ref="BL590">IF(CNGE_2024_M3_Secc1!$AO$111=CNGE_2024_M3_Secc1!$AQ$111,O,IF(CNGE_2024_M3_Secc1!Y257="",1,0))</f>
        <v>#NAME?</v>
      </c>
      <c r="BM590" s="202" t="e" cm="1">
        <f t="array" ref="BM590">IF(CNGE_2024_M3_Secc1!$AO$111=CNGE_2024_M3_Secc1!$AQ$111,O,IF(CNGE_2024_M3_Secc1!Z257="",1,0))</f>
        <v>#NAME?</v>
      </c>
      <c r="BN590" s="202" t="e" cm="1">
        <f t="array" ref="BN590">IF(CNGE_2024_M3_Secc1!$AO$111=CNGE_2024_M3_Secc1!$AQ$111,O,IF(CNGE_2024_M3_Secc1!AA257="",1,0))</f>
        <v>#NAME?</v>
      </c>
      <c r="BO590" s="202" t="e" cm="1">
        <f t="array" ref="BO590">IF(CNGE_2024_M3_Secc1!$AO$111=CNGE_2024_M3_Secc1!$AQ$111,O,IF(CNGE_2024_M3_Secc1!AB257="",1,0))</f>
        <v>#NAME?</v>
      </c>
      <c r="BP590" s="202" t="e" cm="1">
        <f t="array" ref="BP590">IF(CNGE_2024_M3_Secc1!$AO$111=CNGE_2024_M3_Secc1!$AQ$111,O,IF(CNGE_2024_M3_Secc1!AC257="",1,0))</f>
        <v>#NAME?</v>
      </c>
      <c r="BQ590" s="202" t="e" cm="1">
        <f t="array" ref="BQ590">IF(CNGE_2024_M3_Secc1!$AO$111=CNGE_2024_M3_Secc1!$AQ$111,O,IF(CNGE_2024_M3_Secc1!AD257="",1,0))</f>
        <v>#NAME?</v>
      </c>
      <c r="BZ590" s="202">
        <f>IF($AH$96=$AJ$96,0,
IF(OR(AND($BS$142="NS",I590&lt;&gt;"NA",OR(I590="NS",I590=0)),AND($BS$142="NA",I590&lt;&gt;"NS",OR(I590="NA",I590=0))),0,
IF(OR(AND($BS$142&lt;&gt;"NS",$BS$142&lt;&gt;"NA",I590&lt;&gt;"NS",I590&lt;&gt;"NA",I590&gt;$BS$142),
AND(I590&gt;0,OR($BS$142="NS",$BS$142="NA")),
AND($BS$142&lt;&gt;"NS",$BS$142&lt;&gt;"NA",$BS$142&gt;=0,I590="NA"),
AND($BS$142&lt;&gt;"NS",$BS$142&lt;&gt;"NA",$BS$142=0,I590="NS")),1,0)))</f>
        <v>0</v>
      </c>
      <c r="CA590" s="202">
        <f t="shared" ref="CA590" si="2660">IF($AH$96=$AJ$96,0,
IF(OR(AND($BS$142="NS",J590&lt;&gt;"NA",OR(J590="NS",J590=0)),AND($BS$142="NA",J590&lt;&gt;"NS",OR(J590="NA",J590=0))),0,
IF(OR(AND($BS$142&lt;&gt;"NS",$BS$142&lt;&gt;"NA",J590&lt;&gt;"NS",J590&lt;&gt;"NA",J590&gt;$BS$142),
AND(J590&gt;0,OR($BS$142="NS",$BS$142="NA")),
AND($BS$142&lt;&gt;"NS",$BS$142&lt;&gt;"NA",$BS$142&gt;=0,J590="NA"),
AND($BS$142&lt;&gt;"NS",$BS$142&lt;&gt;"NA",$BS$142=0,J590="NS")),1,0)))</f>
        <v>0</v>
      </c>
      <c r="CB590" s="202">
        <f t="shared" ref="CB590" si="2661">IF($AH$96=$AJ$96,0,
IF(OR(AND($BS$142="NS",K590&lt;&gt;"NA",OR(K590="NS",K590=0)),AND($BS$142="NA",K590&lt;&gt;"NS",OR(K590="NA",K590=0))),0,
IF(OR(AND($BS$142&lt;&gt;"NS",$BS$142&lt;&gt;"NA",K590&lt;&gt;"NS",K590&lt;&gt;"NA",K590&gt;$BS$142),
AND(K590&gt;0,OR($BS$142="NS",$BS$142="NA")),
AND($BS$142&lt;&gt;"NS",$BS$142&lt;&gt;"NA",$BS$142&gt;=0,K590="NA"),
AND($BS$142&lt;&gt;"NS",$BS$142&lt;&gt;"NA",$BS$142=0,K590="NS")),1,0)))</f>
        <v>0</v>
      </c>
      <c r="CC590" s="202">
        <f t="shared" ref="CC590" si="2662">IF($AH$96=$AJ$96,0,
IF(OR(AND($BS$142="NS",L590&lt;&gt;"NA",OR(L590="NS",L590=0)),AND($BS$142="NA",L590&lt;&gt;"NS",OR(L590="NA",L590=0))),0,
IF(OR(AND($BS$142&lt;&gt;"NS",$BS$142&lt;&gt;"NA",L590&lt;&gt;"NS",L590&lt;&gt;"NA",L590&gt;$BS$142),
AND(L590&gt;0,OR($BS$142="NS",$BS$142="NA")),
AND($BS$142&lt;&gt;"NS",$BS$142&lt;&gt;"NA",$BS$142&gt;=0,L590="NA"),
AND($BS$142&lt;&gt;"NS",$BS$142&lt;&gt;"NA",$BS$142=0,L590="NS")),1,0)))</f>
        <v>0</v>
      </c>
      <c r="CD590" s="202">
        <f t="shared" ref="CD590" si="2663">IF($AH$96=$AJ$96,0,
IF(OR(AND($BS$142="NS",M590&lt;&gt;"NA",OR(M590="NS",M590=0)),AND($BS$142="NA",M590&lt;&gt;"NS",OR(M590="NA",M590=0))),0,
IF(OR(AND($BS$142&lt;&gt;"NS",$BS$142&lt;&gt;"NA",M590&lt;&gt;"NS",M590&lt;&gt;"NA",M590&gt;$BS$142),
AND(M590&gt;0,OR($BS$142="NS",$BS$142="NA")),
AND($BS$142&lt;&gt;"NS",$BS$142&lt;&gt;"NA",$BS$142&gt;=0,M590="NA"),
AND($BS$142&lt;&gt;"NS",$BS$142&lt;&gt;"NA",$BS$142=0,M590="NS")),1,0)))</f>
        <v>0</v>
      </c>
      <c r="CE590" s="202">
        <f t="shared" ref="CE590" si="2664">IF($AH$96=$AJ$96,0,
IF(OR(AND($BS$142="NS",N590&lt;&gt;"NA",OR(N590="NS",N590=0)),AND($BS$142="NA",N590&lt;&gt;"NS",OR(N590="NA",N590=0))),0,
IF(OR(AND($BS$142&lt;&gt;"NS",$BS$142&lt;&gt;"NA",N590&lt;&gt;"NS",N590&lt;&gt;"NA",N590&gt;$BS$142),
AND(N590&gt;0,OR($BS$142="NS",$BS$142="NA")),
AND($BS$142&lt;&gt;"NS",$BS$142&lt;&gt;"NA",$BS$142&gt;=0,N590="NA"),
AND($BS$142&lt;&gt;"NS",$BS$142&lt;&gt;"NA",$BS$142=0,N590="NS")),1,0)))</f>
        <v>0</v>
      </c>
      <c r="CF590" s="202">
        <f t="shared" ref="CF590" si="2665">IF($AH$96=$AJ$96,0,
IF(OR(AND($BS$142="NS",O590&lt;&gt;"NA",OR(O590="NS",O590=0)),AND($BS$142="NA",O590&lt;&gt;"NS",OR(O590="NA",O590=0))),0,
IF(OR(AND($BS$142&lt;&gt;"NS",$BS$142&lt;&gt;"NA",O590&lt;&gt;"NS",O590&lt;&gt;"NA",O590&gt;$BS$142),
AND(O590&gt;0,OR($BS$142="NS",$BS$142="NA")),
AND($BS$142&lt;&gt;"NS",$BS$142&lt;&gt;"NA",$BS$142&gt;=0,O590="NA"),
AND($BS$142&lt;&gt;"NS",$BS$142&lt;&gt;"NA",$BS$142=0,O590="NS")),1,0)))</f>
        <v>0</v>
      </c>
      <c r="CG590" s="202">
        <f t="shared" ref="CG590" si="2666">IF($AH$96=$AJ$96,0,
IF(OR(AND($BS$142="NS",P590&lt;&gt;"NA",OR(P590="NS",P590=0)),AND($BS$142="NA",P590&lt;&gt;"NS",OR(P590="NA",P590=0))),0,
IF(OR(AND($BS$142&lt;&gt;"NS",$BS$142&lt;&gt;"NA",P590&lt;&gt;"NS",P590&lt;&gt;"NA",P590&gt;$BS$142),
AND(P590&gt;0,OR($BS$142="NS",$BS$142="NA")),
AND($BS$142&lt;&gt;"NS",$BS$142&lt;&gt;"NA",$BS$142&gt;=0,P590="NA"),
AND($BS$142&lt;&gt;"NS",$BS$142&lt;&gt;"NA",$BS$142=0,P590="NS")),1,0)))</f>
        <v>0</v>
      </c>
      <c r="CH590" s="202">
        <f t="shared" ref="CH590" si="2667">IF($AH$96=$AJ$96,0,
IF(OR(AND($BS$142="NS",Q590&lt;&gt;"NA",OR(Q590="NS",Q590=0)),AND($BS$142="NA",Q590&lt;&gt;"NS",OR(Q590="NA",Q590=0))),0,
IF(OR(AND($BS$142&lt;&gt;"NS",$BS$142&lt;&gt;"NA",Q590&lt;&gt;"NS",Q590&lt;&gt;"NA",Q590&gt;$BS$142),
AND(Q590&gt;0,OR($BS$142="NS",$BS$142="NA")),
AND($BS$142&lt;&gt;"NS",$BS$142&lt;&gt;"NA",$BS$142&gt;=0,Q590="NA"),
AND($BS$142&lt;&gt;"NS",$BS$142&lt;&gt;"NA",$BS$142=0,Q590="NS")),1,0)))</f>
        <v>0</v>
      </c>
      <c r="CI590" s="202">
        <f t="shared" ref="CI590" si="2668">IF($AH$96=$AJ$96,0,
IF(OR(AND($BS$142="NS",R590&lt;&gt;"NA",OR(R590="NS",R590=0)),AND($BS$142="NA",R590&lt;&gt;"NS",OR(R590="NA",R590=0))),0,
IF(OR(AND($BS$142&lt;&gt;"NS",$BS$142&lt;&gt;"NA",R590&lt;&gt;"NS",R590&lt;&gt;"NA",R590&gt;$BS$142),
AND(R590&gt;0,OR($BS$142="NS",$BS$142="NA")),
AND($BS$142&lt;&gt;"NS",$BS$142&lt;&gt;"NA",$BS$142&gt;=0,R590="NA"),
AND($BS$142&lt;&gt;"NS",$BS$142&lt;&gt;"NA",$BS$142=0,R590="NS")),1,0)))</f>
        <v>0</v>
      </c>
      <c r="CJ590" s="202">
        <f t="shared" ref="CJ590" si="2669">IF($AH$96=$AJ$96,0,
IF(OR(AND($BS$142="NS",S590&lt;&gt;"NA",OR(S590="NS",S590=0)),AND($BS$142="NA",S590&lt;&gt;"NS",OR(S590="NA",S590=0))),0,
IF(OR(AND($BS$142&lt;&gt;"NS",$BS$142&lt;&gt;"NA",S590&lt;&gt;"NS",S590&lt;&gt;"NA",S590&gt;$BS$142),
AND(S590&gt;0,OR($BS$142="NS",$BS$142="NA")),
AND($BS$142&lt;&gt;"NS",$BS$142&lt;&gt;"NA",$BS$142&gt;=0,S590="NA"),
AND($BS$142&lt;&gt;"NS",$BS$142&lt;&gt;"NA",$BS$142=0,S590="NS")),1,0)))</f>
        <v>0</v>
      </c>
      <c r="CK590" s="202">
        <f t="shared" ref="CK590" si="2670">IF($AH$96=$AJ$96,0,
IF(OR(AND($BS$142="NS",T590&lt;&gt;"NA",OR(T590="NS",T590=0)),AND($BS$142="NA",T590&lt;&gt;"NS",OR(T590="NA",T590=0))),0,
IF(OR(AND($BS$142&lt;&gt;"NS",$BS$142&lt;&gt;"NA",T590&lt;&gt;"NS",T590&lt;&gt;"NA",T590&gt;$BS$142),
AND(T590&gt;0,OR($BS$142="NS",$BS$142="NA")),
AND($BS$142&lt;&gt;"NS",$BS$142&lt;&gt;"NA",$BS$142&gt;=0,T590="NA"),
AND($BS$142&lt;&gt;"NS",$BS$142&lt;&gt;"NA",$BS$142=0,T590="NS")),1,0)))</f>
        <v>0</v>
      </c>
      <c r="CL590" s="202">
        <f t="shared" ref="CL590" si="2671">IF($AH$96=$AJ$96,0,
IF(OR(AND($BS$142="NS",U590&lt;&gt;"NA",OR(U590="NS",U590=0)),AND($BS$142="NA",U590&lt;&gt;"NS",OR(U590="NA",U590=0))),0,
IF(OR(AND($BS$142&lt;&gt;"NS",$BS$142&lt;&gt;"NA",U590&lt;&gt;"NS",U590&lt;&gt;"NA",U590&gt;$BS$142),
AND(U590&gt;0,OR($BS$142="NS",$BS$142="NA")),
AND($BS$142&lt;&gt;"NS",$BS$142&lt;&gt;"NA",$BS$142&gt;=0,U590="NA"),
AND($BS$142&lt;&gt;"NS",$BS$142&lt;&gt;"NA",$BS$142=0,U590="NS")),1,0)))</f>
        <v>0</v>
      </c>
      <c r="CM590" s="202">
        <f t="shared" ref="CM590" si="2672">IF($AH$96=$AJ$96,0,
IF(OR(AND($BS$142="NS",V590&lt;&gt;"NA",OR(V590="NS",V590=0)),AND($BS$142="NA",V590&lt;&gt;"NS",OR(V590="NA",V590=0))),0,
IF(OR(AND($BS$142&lt;&gt;"NS",$BS$142&lt;&gt;"NA",V590&lt;&gt;"NS",V590&lt;&gt;"NA",V590&gt;$BS$142),
AND(V590&gt;0,OR($BS$142="NS",$BS$142="NA")),
AND($BS$142&lt;&gt;"NS",$BS$142&lt;&gt;"NA",$BS$142&gt;=0,V590="NA"),
AND($BS$142&lt;&gt;"NS",$BS$142&lt;&gt;"NA",$BS$142=0,V590="NS")),1,0)))</f>
        <v>0</v>
      </c>
      <c r="CN590" s="202">
        <f t="shared" ref="CN590" si="2673">IF($AH$96=$AJ$96,0,
IF(OR(AND($BS$142="NS",W590&lt;&gt;"NA",OR(W590="NS",W590=0)),AND($BS$142="NA",W590&lt;&gt;"NS",OR(W590="NA",W590=0))),0,
IF(OR(AND($BS$142&lt;&gt;"NS",$BS$142&lt;&gt;"NA",W590&lt;&gt;"NS",W590&lt;&gt;"NA",W590&gt;$BS$142),
AND(W590&gt;0,OR($BS$142="NS",$BS$142="NA")),
AND($BS$142&lt;&gt;"NS",$BS$142&lt;&gt;"NA",$BS$142&gt;=0,W590="NA"),
AND($BS$142&lt;&gt;"NS",$BS$142&lt;&gt;"NA",$BS$142=0,W590="NS")),1,0)))</f>
        <v>0</v>
      </c>
      <c r="CO590" s="202">
        <f t="shared" ref="CO590" si="2674">IF($AH$96=$AJ$96,0,
IF(OR(AND($BS$142="NS",X590&lt;&gt;"NA",OR(X590="NS",X590=0)),AND($BS$142="NA",X590&lt;&gt;"NS",OR(X590="NA",X590=0))),0,
IF(OR(AND($BS$142&lt;&gt;"NS",$BS$142&lt;&gt;"NA",X590&lt;&gt;"NS",X590&lt;&gt;"NA",X590&gt;$BS$142),
AND(X590&gt;0,OR($BS$142="NS",$BS$142="NA")),
AND($BS$142&lt;&gt;"NS",$BS$142&lt;&gt;"NA",$BS$142&gt;=0,X590="NA"),
AND($BS$142&lt;&gt;"NS",$BS$142&lt;&gt;"NA",$BS$142=0,X590="NS")),1,0)))</f>
        <v>0</v>
      </c>
      <c r="CP590" s="202">
        <f t="shared" ref="CP590" si="2675">IF($AH$96=$AJ$96,0,
IF(OR(AND($BS$142="NS",Y590&lt;&gt;"NA",OR(Y590="NS",Y590=0)),AND($BS$142="NA",Y590&lt;&gt;"NS",OR(Y590="NA",Y590=0))),0,
IF(OR(AND($BS$142&lt;&gt;"NS",$BS$142&lt;&gt;"NA",Y590&lt;&gt;"NS",Y590&lt;&gt;"NA",Y590&gt;$BS$142),
AND(Y590&gt;0,OR($BS$142="NS",$BS$142="NA")),
AND($BS$142&lt;&gt;"NS",$BS$142&lt;&gt;"NA",$BS$142&gt;=0,Y590="NA"),
AND($BS$142&lt;&gt;"NS",$BS$142&lt;&gt;"NA",$BS$142=0,Y590="NS")),1,0)))</f>
        <v>0</v>
      </c>
      <c r="CQ590" s="202">
        <f t="shared" ref="CQ590" si="2676">IF($AH$96=$AJ$96,0,
IF(OR(AND($BS$142="NS",Z590&lt;&gt;"NA",OR(Z590="NS",Z590=0)),AND($BS$142="NA",Z590&lt;&gt;"NS",OR(Z590="NA",Z590=0))),0,
IF(OR(AND($BS$142&lt;&gt;"NS",$BS$142&lt;&gt;"NA",Z590&lt;&gt;"NS",Z590&lt;&gt;"NA",Z590&gt;$BS$142),
AND(Z590&gt;0,OR($BS$142="NS",$BS$142="NA")),
AND($BS$142&lt;&gt;"NS",$BS$142&lt;&gt;"NA",$BS$142&gt;=0,Z590="NA"),
AND($BS$142&lt;&gt;"NS",$BS$142&lt;&gt;"NA",$BS$142=0,Z590="NS")),1,0)))</f>
        <v>0</v>
      </c>
      <c r="CR590" s="202">
        <f t="shared" ref="CR590" si="2677">IF($AH$96=$AJ$96,0,
IF(OR(AND($BS$142="NS",AA590&lt;&gt;"NA",OR(AA590="NS",AA590=0)),AND($BS$142="NA",AA590&lt;&gt;"NS",OR(AA590="NA",AA590=0))),0,
IF(OR(AND($BS$142&lt;&gt;"NS",$BS$142&lt;&gt;"NA",AA590&lt;&gt;"NS",AA590&lt;&gt;"NA",AA590&gt;$BS$142),
AND(AA590&gt;0,OR($BS$142="NS",$BS$142="NA")),
AND($BS$142&lt;&gt;"NS",$BS$142&lt;&gt;"NA",$BS$142&gt;=0,AA590="NA"),
AND($BS$142&lt;&gt;"NS",$BS$142&lt;&gt;"NA",$BS$142=0,AA590="NS")),1,0)))</f>
        <v>0</v>
      </c>
      <c r="CS590" s="202">
        <f t="shared" ref="CS590" si="2678">IF($AH$96=$AJ$96,0,
IF(OR(AND($BS$142="NS",AB590&lt;&gt;"NA",OR(AB590="NS",AB590=0)),AND($BS$142="NA",AB590&lt;&gt;"NS",OR(AB590="NA",AB590=0))),0,
IF(OR(AND($BS$142&lt;&gt;"NS",$BS$142&lt;&gt;"NA",AB590&lt;&gt;"NS",AB590&lt;&gt;"NA",AB590&gt;$BS$142),
AND(AB590&gt;0,OR($BS$142="NS",$BS$142="NA")),
AND($BS$142&lt;&gt;"NS",$BS$142&lt;&gt;"NA",$BS$142&gt;=0,AB590="NA"),
AND($BS$142&lt;&gt;"NS",$BS$142&lt;&gt;"NA",$BS$142=0,AB590="NS")),1,0)))</f>
        <v>0</v>
      </c>
      <c r="CT590" s="202">
        <f t="shared" ref="CT590" si="2679">IF($AH$96=$AJ$96,0,
IF(OR(AND($BS$142="NS",AC590&lt;&gt;"NA",OR(AC590="NS",AC590=0)),AND($BS$142="NA",AC590&lt;&gt;"NS",OR(AC590="NA",AC590=0))),0,
IF(OR(AND($BS$142&lt;&gt;"NS",$BS$142&lt;&gt;"NA",AC590&lt;&gt;"NS",AC590&lt;&gt;"NA",AC590&gt;$BS$142),
AND(AC590&gt;0,OR($BS$142="NS",$BS$142="NA")),
AND($BS$142&lt;&gt;"NS",$BS$142&lt;&gt;"NA",$BS$142&gt;=0,AC590="NA"),
AND($BS$142&lt;&gt;"NS",$BS$142&lt;&gt;"NA",$BS$142=0,AC590="NS")),1,0)))</f>
        <v>0</v>
      </c>
      <c r="CU590" s="202">
        <f t="shared" ref="CU590" si="2680">IF($AH$96=$AJ$96,0,
IF(OR(AND($BS$142="NS",AD590&lt;&gt;"NA",OR(AD590="NS",AD590=0)),AND($BS$142="NA",AD590&lt;&gt;"NS",OR(AD590="NA",AD590=0))),0,
IF(OR(AND($BS$142&lt;&gt;"NS",$BS$142&lt;&gt;"NA",AD590&lt;&gt;"NS",AD590&lt;&gt;"NA",AD590&gt;$BS$142),
AND(AD590&gt;0,OR($BS$142="NS",$BS$142="NA")),
AND($BS$142&lt;&gt;"NS",$BS$142&lt;&gt;"NA",$BS$142&gt;=0,AD590="NA"),
AND($BS$142&lt;&gt;"NS",$BS$142&lt;&gt;"NA",$BS$142=0,AD590="NS")),1,0)))</f>
        <v>0</v>
      </c>
      <c r="CY590" s="563">
        <f t="shared" si="1903"/>
        <v>0</v>
      </c>
      <c r="CZ590" s="563"/>
    </row>
    <row r="591" spans="1:104" s="211" customFormat="1" ht="15" customHeight="1">
      <c r="A591" s="18"/>
      <c r="B591" s="51"/>
      <c r="C591" s="48" t="s">
        <v>5107</v>
      </c>
      <c r="D591" s="580" t="str">
        <f>IF(CNGE_2024_M3_Secc1!D90="","",CNGE_2024_M3_Secc1!D90)</f>
        <v/>
      </c>
      <c r="E591" s="580"/>
      <c r="F591" s="580"/>
      <c r="G591" s="580"/>
      <c r="H591" s="580"/>
      <c r="I591" s="103"/>
      <c r="J591" s="103"/>
      <c r="K591" s="103"/>
      <c r="L591" s="103"/>
      <c r="M591" s="103"/>
      <c r="N591" s="103"/>
      <c r="O591" s="103"/>
      <c r="P591" s="103"/>
      <c r="Q591" s="103"/>
      <c r="R591" s="103"/>
      <c r="S591" s="103"/>
      <c r="T591" s="103"/>
      <c r="U591" s="103"/>
      <c r="V591" s="103"/>
      <c r="W591" s="103"/>
      <c r="X591" s="103"/>
      <c r="Y591" s="103"/>
      <c r="Z591" s="103"/>
      <c r="AA591" s="103"/>
      <c r="AB591" s="103"/>
      <c r="AC591" s="103"/>
      <c r="AD591" s="103"/>
      <c r="AE591" s="213"/>
      <c r="AF591" s="210"/>
      <c r="AV591" s="202" t="e" cm="1">
        <f t="array" ref="AV591">IF(CNGE_2024_M3_Secc1!$AO$111=CNGE_2024_M3_Secc1!$AQ$111,O,IF(CNGE_2024_M3_Secc1!I258="",1,0))</f>
        <v>#NAME?</v>
      </c>
      <c r="AW591" s="202" t="e" cm="1">
        <f t="array" ref="AW591">IF(CNGE_2024_M3_Secc1!$AO$111=CNGE_2024_M3_Secc1!$AQ$111,O,IF(CNGE_2024_M3_Secc1!J258="",1,0))</f>
        <v>#NAME?</v>
      </c>
      <c r="AX591" s="202" t="e" cm="1">
        <f t="array" ref="AX591">IF(CNGE_2024_M3_Secc1!$AO$111=CNGE_2024_M3_Secc1!$AQ$111,O,IF(CNGE_2024_M3_Secc1!K258="",1,0))</f>
        <v>#NAME?</v>
      </c>
      <c r="AY591" s="202" t="e" cm="1">
        <f t="array" ref="AY591">IF(CNGE_2024_M3_Secc1!$AO$111=CNGE_2024_M3_Secc1!$AQ$111,O,IF(CNGE_2024_M3_Secc1!L258="",1,0))</f>
        <v>#NAME?</v>
      </c>
      <c r="AZ591" s="202" t="e" cm="1">
        <f t="array" ref="AZ591">IF(CNGE_2024_M3_Secc1!$AO$111=CNGE_2024_M3_Secc1!$AQ$111,O,IF(CNGE_2024_M3_Secc1!M258="",1,0))</f>
        <v>#NAME?</v>
      </c>
      <c r="BA591" s="202" t="e" cm="1">
        <f t="array" ref="BA591">IF(CNGE_2024_M3_Secc1!$AO$111=CNGE_2024_M3_Secc1!$AQ$111,O,IF(CNGE_2024_M3_Secc1!N258="",1,0))</f>
        <v>#NAME?</v>
      </c>
      <c r="BB591" s="202" t="e" cm="1">
        <f t="array" ref="BB591">IF(CNGE_2024_M3_Secc1!$AO$111=CNGE_2024_M3_Secc1!$AQ$111,O,IF(CNGE_2024_M3_Secc1!O258="",1,0))</f>
        <v>#NAME?</v>
      </c>
      <c r="BC591" s="202" t="e" cm="1">
        <f t="array" ref="BC591">IF(CNGE_2024_M3_Secc1!$AO$111=CNGE_2024_M3_Secc1!$AQ$111,O,IF(CNGE_2024_M3_Secc1!P258="",1,0))</f>
        <v>#NAME?</v>
      </c>
      <c r="BD591" s="202" t="e" cm="1">
        <f t="array" ref="BD591">IF(CNGE_2024_M3_Secc1!$AO$111=CNGE_2024_M3_Secc1!$AQ$111,O,IF(CNGE_2024_M3_Secc1!Q258="",1,0))</f>
        <v>#NAME?</v>
      </c>
      <c r="BE591" s="202" t="e" cm="1">
        <f t="array" ref="BE591">IF(CNGE_2024_M3_Secc1!$AO$111=CNGE_2024_M3_Secc1!$AQ$111,O,IF(CNGE_2024_M3_Secc1!R258="",1,0))</f>
        <v>#NAME?</v>
      </c>
      <c r="BF591" s="202" t="e" cm="1">
        <f t="array" ref="BF591">IF(CNGE_2024_M3_Secc1!$AO$111=CNGE_2024_M3_Secc1!$AQ$111,O,IF(CNGE_2024_M3_Secc1!S258="",1,0))</f>
        <v>#NAME?</v>
      </c>
      <c r="BG591" s="202" t="e" cm="1">
        <f t="array" ref="BG591">IF(CNGE_2024_M3_Secc1!$AO$111=CNGE_2024_M3_Secc1!$AQ$111,O,IF(CNGE_2024_M3_Secc1!T258="",1,0))</f>
        <v>#NAME?</v>
      </c>
      <c r="BH591" s="202" t="e" cm="1">
        <f t="array" ref="BH591">IF(CNGE_2024_M3_Secc1!$AO$111=CNGE_2024_M3_Secc1!$AQ$111,O,IF(CNGE_2024_M3_Secc1!U258="",1,0))</f>
        <v>#NAME?</v>
      </c>
      <c r="BI591" s="202" t="e" cm="1">
        <f t="array" ref="BI591">IF(CNGE_2024_M3_Secc1!$AO$111=CNGE_2024_M3_Secc1!$AQ$111,O,IF(CNGE_2024_M3_Secc1!V258="",1,0))</f>
        <v>#NAME?</v>
      </c>
      <c r="BJ591" s="202" t="e" cm="1">
        <f t="array" ref="BJ591">IF(CNGE_2024_M3_Secc1!$AO$111=CNGE_2024_M3_Secc1!$AQ$111,O,IF(CNGE_2024_M3_Secc1!W258="",1,0))</f>
        <v>#NAME?</v>
      </c>
      <c r="BK591" s="202" t="e" cm="1">
        <f t="array" ref="BK591">IF(CNGE_2024_M3_Secc1!$AO$111=CNGE_2024_M3_Secc1!$AQ$111,O,IF(CNGE_2024_M3_Secc1!X258="",1,0))</f>
        <v>#NAME?</v>
      </c>
      <c r="BL591" s="202" t="e" cm="1">
        <f t="array" ref="BL591">IF(CNGE_2024_M3_Secc1!$AO$111=CNGE_2024_M3_Secc1!$AQ$111,O,IF(CNGE_2024_M3_Secc1!Y258="",1,0))</f>
        <v>#NAME?</v>
      </c>
      <c r="BM591" s="202" t="e" cm="1">
        <f t="array" ref="BM591">IF(CNGE_2024_M3_Secc1!$AO$111=CNGE_2024_M3_Secc1!$AQ$111,O,IF(CNGE_2024_M3_Secc1!Z258="",1,0))</f>
        <v>#NAME?</v>
      </c>
      <c r="BN591" s="202" t="e" cm="1">
        <f t="array" ref="BN591">IF(CNGE_2024_M3_Secc1!$AO$111=CNGE_2024_M3_Secc1!$AQ$111,O,IF(CNGE_2024_M3_Secc1!AA258="",1,0))</f>
        <v>#NAME?</v>
      </c>
      <c r="BO591" s="202" t="e" cm="1">
        <f t="array" ref="BO591">IF(CNGE_2024_M3_Secc1!$AO$111=CNGE_2024_M3_Secc1!$AQ$111,O,IF(CNGE_2024_M3_Secc1!AB258="",1,0))</f>
        <v>#NAME?</v>
      </c>
      <c r="BP591" s="202" t="e" cm="1">
        <f t="array" ref="BP591">IF(CNGE_2024_M3_Secc1!$AO$111=CNGE_2024_M3_Secc1!$AQ$111,O,IF(CNGE_2024_M3_Secc1!AC258="",1,0))</f>
        <v>#NAME?</v>
      </c>
      <c r="BQ591" s="202" t="e" cm="1">
        <f t="array" ref="BQ591">IF(CNGE_2024_M3_Secc1!$AO$111=CNGE_2024_M3_Secc1!$AQ$111,O,IF(CNGE_2024_M3_Secc1!AD258="",1,0))</f>
        <v>#NAME?</v>
      </c>
      <c r="BZ591" s="202">
        <f>IF($AH$96=$AJ$96,0,
IF(OR(AND($BS$143="NS",I591&lt;&gt;"NA",OR(I591="NS",I591=0)),AND($BS$143="NA",I591&lt;&gt;"NS",OR(I591="NA",I591=0))),0,
IF(OR(AND($BS$143&lt;&gt;"NS",$BS$143&lt;&gt;"NA",I591&lt;&gt;"NS",I591&lt;&gt;"NA",I591&gt;$BS$143),
AND(I591&gt;0,OR($BS$143="NS",$BS$143="NA")),
AND($BS$143&lt;&gt;"NS",$BS$143&lt;&gt;"NA",$BS$143&gt;=0,I591="NA"),
AND($BS$143&lt;&gt;"NS",$BS$143&lt;&gt;"NA",$BS$143=0,I591="NS")),1,0)))</f>
        <v>0</v>
      </c>
      <c r="CA591" s="202">
        <f t="shared" ref="CA591" si="2681">IF($AH$96=$AJ$96,0,
IF(OR(AND($BS$143="NS",J591&lt;&gt;"NA",OR(J591="NS",J591=0)),AND($BS$143="NA",J591&lt;&gt;"NS",OR(J591="NA",J591=0))),0,
IF(OR(AND($BS$143&lt;&gt;"NS",$BS$143&lt;&gt;"NA",J591&lt;&gt;"NS",J591&lt;&gt;"NA",J591&gt;$BS$143),
AND(J591&gt;0,OR($BS$143="NS",$BS$143="NA")),
AND($BS$143&lt;&gt;"NS",$BS$143&lt;&gt;"NA",$BS$143&gt;=0,J591="NA"),
AND($BS$143&lt;&gt;"NS",$BS$143&lt;&gt;"NA",$BS$143=0,J591="NS")),1,0)))</f>
        <v>0</v>
      </c>
      <c r="CB591" s="202">
        <f t="shared" ref="CB591" si="2682">IF($AH$96=$AJ$96,0,
IF(OR(AND($BS$143="NS",K591&lt;&gt;"NA",OR(K591="NS",K591=0)),AND($BS$143="NA",K591&lt;&gt;"NS",OR(K591="NA",K591=0))),0,
IF(OR(AND($BS$143&lt;&gt;"NS",$BS$143&lt;&gt;"NA",K591&lt;&gt;"NS",K591&lt;&gt;"NA",K591&gt;$BS$143),
AND(K591&gt;0,OR($BS$143="NS",$BS$143="NA")),
AND($BS$143&lt;&gt;"NS",$BS$143&lt;&gt;"NA",$BS$143&gt;=0,K591="NA"),
AND($BS$143&lt;&gt;"NS",$BS$143&lt;&gt;"NA",$BS$143=0,K591="NS")),1,0)))</f>
        <v>0</v>
      </c>
      <c r="CC591" s="202">
        <f t="shared" ref="CC591" si="2683">IF($AH$96=$AJ$96,0,
IF(OR(AND($BS$143="NS",L591&lt;&gt;"NA",OR(L591="NS",L591=0)),AND($BS$143="NA",L591&lt;&gt;"NS",OR(L591="NA",L591=0))),0,
IF(OR(AND($BS$143&lt;&gt;"NS",$BS$143&lt;&gt;"NA",L591&lt;&gt;"NS",L591&lt;&gt;"NA",L591&gt;$BS$143),
AND(L591&gt;0,OR($BS$143="NS",$BS$143="NA")),
AND($BS$143&lt;&gt;"NS",$BS$143&lt;&gt;"NA",$BS$143&gt;=0,L591="NA"),
AND($BS$143&lt;&gt;"NS",$BS$143&lt;&gt;"NA",$BS$143=0,L591="NS")),1,0)))</f>
        <v>0</v>
      </c>
      <c r="CD591" s="202">
        <f t="shared" ref="CD591" si="2684">IF($AH$96=$AJ$96,0,
IF(OR(AND($BS$143="NS",M591&lt;&gt;"NA",OR(M591="NS",M591=0)),AND($BS$143="NA",M591&lt;&gt;"NS",OR(M591="NA",M591=0))),0,
IF(OR(AND($BS$143&lt;&gt;"NS",$BS$143&lt;&gt;"NA",M591&lt;&gt;"NS",M591&lt;&gt;"NA",M591&gt;$BS$143),
AND(M591&gt;0,OR($BS$143="NS",$BS$143="NA")),
AND($BS$143&lt;&gt;"NS",$BS$143&lt;&gt;"NA",$BS$143&gt;=0,M591="NA"),
AND($BS$143&lt;&gt;"NS",$BS$143&lt;&gt;"NA",$BS$143=0,M591="NS")),1,0)))</f>
        <v>0</v>
      </c>
      <c r="CE591" s="202">
        <f t="shared" ref="CE591" si="2685">IF($AH$96=$AJ$96,0,
IF(OR(AND($BS$143="NS",N591&lt;&gt;"NA",OR(N591="NS",N591=0)),AND($BS$143="NA",N591&lt;&gt;"NS",OR(N591="NA",N591=0))),0,
IF(OR(AND($BS$143&lt;&gt;"NS",$BS$143&lt;&gt;"NA",N591&lt;&gt;"NS",N591&lt;&gt;"NA",N591&gt;$BS$143),
AND(N591&gt;0,OR($BS$143="NS",$BS$143="NA")),
AND($BS$143&lt;&gt;"NS",$BS$143&lt;&gt;"NA",$BS$143&gt;=0,N591="NA"),
AND($BS$143&lt;&gt;"NS",$BS$143&lt;&gt;"NA",$BS$143=0,N591="NS")),1,0)))</f>
        <v>0</v>
      </c>
      <c r="CF591" s="202">
        <f t="shared" ref="CF591" si="2686">IF($AH$96=$AJ$96,0,
IF(OR(AND($BS$143="NS",O591&lt;&gt;"NA",OR(O591="NS",O591=0)),AND($BS$143="NA",O591&lt;&gt;"NS",OR(O591="NA",O591=0))),0,
IF(OR(AND($BS$143&lt;&gt;"NS",$BS$143&lt;&gt;"NA",O591&lt;&gt;"NS",O591&lt;&gt;"NA",O591&gt;$BS$143),
AND(O591&gt;0,OR($BS$143="NS",$BS$143="NA")),
AND($BS$143&lt;&gt;"NS",$BS$143&lt;&gt;"NA",$BS$143&gt;=0,O591="NA"),
AND($BS$143&lt;&gt;"NS",$BS$143&lt;&gt;"NA",$BS$143=0,O591="NS")),1,0)))</f>
        <v>0</v>
      </c>
      <c r="CG591" s="202">
        <f t="shared" ref="CG591" si="2687">IF($AH$96=$AJ$96,0,
IF(OR(AND($BS$143="NS",P591&lt;&gt;"NA",OR(P591="NS",P591=0)),AND($BS$143="NA",P591&lt;&gt;"NS",OR(P591="NA",P591=0))),0,
IF(OR(AND($BS$143&lt;&gt;"NS",$BS$143&lt;&gt;"NA",P591&lt;&gt;"NS",P591&lt;&gt;"NA",P591&gt;$BS$143),
AND(P591&gt;0,OR($BS$143="NS",$BS$143="NA")),
AND($BS$143&lt;&gt;"NS",$BS$143&lt;&gt;"NA",$BS$143&gt;=0,P591="NA"),
AND($BS$143&lt;&gt;"NS",$BS$143&lt;&gt;"NA",$BS$143=0,P591="NS")),1,0)))</f>
        <v>0</v>
      </c>
      <c r="CH591" s="202">
        <f t="shared" ref="CH591" si="2688">IF($AH$96=$AJ$96,0,
IF(OR(AND($BS$143="NS",Q591&lt;&gt;"NA",OR(Q591="NS",Q591=0)),AND($BS$143="NA",Q591&lt;&gt;"NS",OR(Q591="NA",Q591=0))),0,
IF(OR(AND($BS$143&lt;&gt;"NS",$BS$143&lt;&gt;"NA",Q591&lt;&gt;"NS",Q591&lt;&gt;"NA",Q591&gt;$BS$143),
AND(Q591&gt;0,OR($BS$143="NS",$BS$143="NA")),
AND($BS$143&lt;&gt;"NS",$BS$143&lt;&gt;"NA",$BS$143&gt;=0,Q591="NA"),
AND($BS$143&lt;&gt;"NS",$BS$143&lt;&gt;"NA",$BS$143=0,Q591="NS")),1,0)))</f>
        <v>0</v>
      </c>
      <c r="CI591" s="202">
        <f t="shared" ref="CI591" si="2689">IF($AH$96=$AJ$96,0,
IF(OR(AND($BS$143="NS",R591&lt;&gt;"NA",OR(R591="NS",R591=0)),AND($BS$143="NA",R591&lt;&gt;"NS",OR(R591="NA",R591=0))),0,
IF(OR(AND($BS$143&lt;&gt;"NS",$BS$143&lt;&gt;"NA",R591&lt;&gt;"NS",R591&lt;&gt;"NA",R591&gt;$BS$143),
AND(R591&gt;0,OR($BS$143="NS",$BS$143="NA")),
AND($BS$143&lt;&gt;"NS",$BS$143&lt;&gt;"NA",$BS$143&gt;=0,R591="NA"),
AND($BS$143&lt;&gt;"NS",$BS$143&lt;&gt;"NA",$BS$143=0,R591="NS")),1,0)))</f>
        <v>0</v>
      </c>
      <c r="CJ591" s="202">
        <f t="shared" ref="CJ591" si="2690">IF($AH$96=$AJ$96,0,
IF(OR(AND($BS$143="NS",S591&lt;&gt;"NA",OR(S591="NS",S591=0)),AND($BS$143="NA",S591&lt;&gt;"NS",OR(S591="NA",S591=0))),0,
IF(OR(AND($BS$143&lt;&gt;"NS",$BS$143&lt;&gt;"NA",S591&lt;&gt;"NS",S591&lt;&gt;"NA",S591&gt;$BS$143),
AND(S591&gt;0,OR($BS$143="NS",$BS$143="NA")),
AND($BS$143&lt;&gt;"NS",$BS$143&lt;&gt;"NA",$BS$143&gt;=0,S591="NA"),
AND($BS$143&lt;&gt;"NS",$BS$143&lt;&gt;"NA",$BS$143=0,S591="NS")),1,0)))</f>
        <v>0</v>
      </c>
      <c r="CK591" s="202">
        <f t="shared" ref="CK591" si="2691">IF($AH$96=$AJ$96,0,
IF(OR(AND($BS$143="NS",T591&lt;&gt;"NA",OR(T591="NS",T591=0)),AND($BS$143="NA",T591&lt;&gt;"NS",OR(T591="NA",T591=0))),0,
IF(OR(AND($BS$143&lt;&gt;"NS",$BS$143&lt;&gt;"NA",T591&lt;&gt;"NS",T591&lt;&gt;"NA",T591&gt;$BS$143),
AND(T591&gt;0,OR($BS$143="NS",$BS$143="NA")),
AND($BS$143&lt;&gt;"NS",$BS$143&lt;&gt;"NA",$BS$143&gt;=0,T591="NA"),
AND($BS$143&lt;&gt;"NS",$BS$143&lt;&gt;"NA",$BS$143=0,T591="NS")),1,0)))</f>
        <v>0</v>
      </c>
      <c r="CL591" s="202">
        <f t="shared" ref="CL591" si="2692">IF($AH$96=$AJ$96,0,
IF(OR(AND($BS$143="NS",U591&lt;&gt;"NA",OR(U591="NS",U591=0)),AND($BS$143="NA",U591&lt;&gt;"NS",OR(U591="NA",U591=0))),0,
IF(OR(AND($BS$143&lt;&gt;"NS",$BS$143&lt;&gt;"NA",U591&lt;&gt;"NS",U591&lt;&gt;"NA",U591&gt;$BS$143),
AND(U591&gt;0,OR($BS$143="NS",$BS$143="NA")),
AND($BS$143&lt;&gt;"NS",$BS$143&lt;&gt;"NA",$BS$143&gt;=0,U591="NA"),
AND($BS$143&lt;&gt;"NS",$BS$143&lt;&gt;"NA",$BS$143=0,U591="NS")),1,0)))</f>
        <v>0</v>
      </c>
      <c r="CM591" s="202">
        <f t="shared" ref="CM591" si="2693">IF($AH$96=$AJ$96,0,
IF(OR(AND($BS$143="NS",V591&lt;&gt;"NA",OR(V591="NS",V591=0)),AND($BS$143="NA",V591&lt;&gt;"NS",OR(V591="NA",V591=0))),0,
IF(OR(AND($BS$143&lt;&gt;"NS",$BS$143&lt;&gt;"NA",V591&lt;&gt;"NS",V591&lt;&gt;"NA",V591&gt;$BS$143),
AND(V591&gt;0,OR($BS$143="NS",$BS$143="NA")),
AND($BS$143&lt;&gt;"NS",$BS$143&lt;&gt;"NA",$BS$143&gt;=0,V591="NA"),
AND($BS$143&lt;&gt;"NS",$BS$143&lt;&gt;"NA",$BS$143=0,V591="NS")),1,0)))</f>
        <v>0</v>
      </c>
      <c r="CN591" s="202">
        <f t="shared" ref="CN591" si="2694">IF($AH$96=$AJ$96,0,
IF(OR(AND($BS$143="NS",W591&lt;&gt;"NA",OR(W591="NS",W591=0)),AND($BS$143="NA",W591&lt;&gt;"NS",OR(W591="NA",W591=0))),0,
IF(OR(AND($BS$143&lt;&gt;"NS",$BS$143&lt;&gt;"NA",W591&lt;&gt;"NS",W591&lt;&gt;"NA",W591&gt;$BS$143),
AND(W591&gt;0,OR($BS$143="NS",$BS$143="NA")),
AND($BS$143&lt;&gt;"NS",$BS$143&lt;&gt;"NA",$BS$143&gt;=0,W591="NA"),
AND($BS$143&lt;&gt;"NS",$BS$143&lt;&gt;"NA",$BS$143=0,W591="NS")),1,0)))</f>
        <v>0</v>
      </c>
      <c r="CO591" s="202">
        <f t="shared" ref="CO591" si="2695">IF($AH$96=$AJ$96,0,
IF(OR(AND($BS$143="NS",X591&lt;&gt;"NA",OR(X591="NS",X591=0)),AND($BS$143="NA",X591&lt;&gt;"NS",OR(X591="NA",X591=0))),0,
IF(OR(AND($BS$143&lt;&gt;"NS",$BS$143&lt;&gt;"NA",X591&lt;&gt;"NS",X591&lt;&gt;"NA",X591&gt;$BS$143),
AND(X591&gt;0,OR($BS$143="NS",$BS$143="NA")),
AND($BS$143&lt;&gt;"NS",$BS$143&lt;&gt;"NA",$BS$143&gt;=0,X591="NA"),
AND($BS$143&lt;&gt;"NS",$BS$143&lt;&gt;"NA",$BS$143=0,X591="NS")),1,0)))</f>
        <v>0</v>
      </c>
      <c r="CP591" s="202">
        <f t="shared" ref="CP591" si="2696">IF($AH$96=$AJ$96,0,
IF(OR(AND($BS$143="NS",Y591&lt;&gt;"NA",OR(Y591="NS",Y591=0)),AND($BS$143="NA",Y591&lt;&gt;"NS",OR(Y591="NA",Y591=0))),0,
IF(OR(AND($BS$143&lt;&gt;"NS",$BS$143&lt;&gt;"NA",Y591&lt;&gt;"NS",Y591&lt;&gt;"NA",Y591&gt;$BS$143),
AND(Y591&gt;0,OR($BS$143="NS",$BS$143="NA")),
AND($BS$143&lt;&gt;"NS",$BS$143&lt;&gt;"NA",$BS$143&gt;=0,Y591="NA"),
AND($BS$143&lt;&gt;"NS",$BS$143&lt;&gt;"NA",$BS$143=0,Y591="NS")),1,0)))</f>
        <v>0</v>
      </c>
      <c r="CQ591" s="202">
        <f t="shared" ref="CQ591" si="2697">IF($AH$96=$AJ$96,0,
IF(OR(AND($BS$143="NS",Z591&lt;&gt;"NA",OR(Z591="NS",Z591=0)),AND($BS$143="NA",Z591&lt;&gt;"NS",OR(Z591="NA",Z591=0))),0,
IF(OR(AND($BS$143&lt;&gt;"NS",$BS$143&lt;&gt;"NA",Z591&lt;&gt;"NS",Z591&lt;&gt;"NA",Z591&gt;$BS$143),
AND(Z591&gt;0,OR($BS$143="NS",$BS$143="NA")),
AND($BS$143&lt;&gt;"NS",$BS$143&lt;&gt;"NA",$BS$143&gt;=0,Z591="NA"),
AND($BS$143&lt;&gt;"NS",$BS$143&lt;&gt;"NA",$BS$143=0,Z591="NS")),1,0)))</f>
        <v>0</v>
      </c>
      <c r="CR591" s="202">
        <f t="shared" ref="CR591" si="2698">IF($AH$96=$AJ$96,0,
IF(OR(AND($BS$143="NS",AA591&lt;&gt;"NA",OR(AA591="NS",AA591=0)),AND($BS$143="NA",AA591&lt;&gt;"NS",OR(AA591="NA",AA591=0))),0,
IF(OR(AND($BS$143&lt;&gt;"NS",$BS$143&lt;&gt;"NA",AA591&lt;&gt;"NS",AA591&lt;&gt;"NA",AA591&gt;$BS$143),
AND(AA591&gt;0,OR($BS$143="NS",$BS$143="NA")),
AND($BS$143&lt;&gt;"NS",$BS$143&lt;&gt;"NA",$BS$143&gt;=0,AA591="NA"),
AND($BS$143&lt;&gt;"NS",$BS$143&lt;&gt;"NA",$BS$143=0,AA591="NS")),1,0)))</f>
        <v>0</v>
      </c>
      <c r="CS591" s="202">
        <f t="shared" ref="CS591" si="2699">IF($AH$96=$AJ$96,0,
IF(OR(AND($BS$143="NS",AB591&lt;&gt;"NA",OR(AB591="NS",AB591=0)),AND($BS$143="NA",AB591&lt;&gt;"NS",OR(AB591="NA",AB591=0))),0,
IF(OR(AND($BS$143&lt;&gt;"NS",$BS$143&lt;&gt;"NA",AB591&lt;&gt;"NS",AB591&lt;&gt;"NA",AB591&gt;$BS$143),
AND(AB591&gt;0,OR($BS$143="NS",$BS$143="NA")),
AND($BS$143&lt;&gt;"NS",$BS$143&lt;&gt;"NA",$BS$143&gt;=0,AB591="NA"),
AND($BS$143&lt;&gt;"NS",$BS$143&lt;&gt;"NA",$BS$143=0,AB591="NS")),1,0)))</f>
        <v>0</v>
      </c>
      <c r="CT591" s="202">
        <f t="shared" ref="CT591" si="2700">IF($AH$96=$AJ$96,0,
IF(OR(AND($BS$143="NS",AC591&lt;&gt;"NA",OR(AC591="NS",AC591=0)),AND($BS$143="NA",AC591&lt;&gt;"NS",OR(AC591="NA",AC591=0))),0,
IF(OR(AND($BS$143&lt;&gt;"NS",$BS$143&lt;&gt;"NA",AC591&lt;&gt;"NS",AC591&lt;&gt;"NA",AC591&gt;$BS$143),
AND(AC591&gt;0,OR($BS$143="NS",$BS$143="NA")),
AND($BS$143&lt;&gt;"NS",$BS$143&lt;&gt;"NA",$BS$143&gt;=0,AC591="NA"),
AND($BS$143&lt;&gt;"NS",$BS$143&lt;&gt;"NA",$BS$143=0,AC591="NS")),1,0)))</f>
        <v>0</v>
      </c>
      <c r="CU591" s="202">
        <f t="shared" ref="CU591" si="2701">IF($AH$96=$AJ$96,0,
IF(OR(AND($BS$143="NS",AD591&lt;&gt;"NA",OR(AD591="NS",AD591=0)),AND($BS$143="NA",AD591&lt;&gt;"NS",OR(AD591="NA",AD591=0))),0,
IF(OR(AND($BS$143&lt;&gt;"NS",$BS$143&lt;&gt;"NA",AD591&lt;&gt;"NS",AD591&lt;&gt;"NA",AD591&gt;$BS$143),
AND(AD591&gt;0,OR($BS$143="NS",$BS$143="NA")),
AND($BS$143&lt;&gt;"NS",$BS$143&lt;&gt;"NA",$BS$143&gt;=0,AD591="NA"),
AND($BS$143&lt;&gt;"NS",$BS$143&lt;&gt;"NA",$BS$143=0,AD591="NS")),1,0)))</f>
        <v>0</v>
      </c>
      <c r="CY591" s="563">
        <f t="shared" si="1903"/>
        <v>0</v>
      </c>
      <c r="CZ591" s="563"/>
    </row>
    <row r="592" spans="1:104" s="211" customFormat="1" ht="15" customHeight="1">
      <c r="A592" s="18"/>
      <c r="B592" s="51"/>
      <c r="C592" s="48" t="s">
        <v>5108</v>
      </c>
      <c r="D592" s="580" t="str">
        <f>IF(CNGE_2024_M3_Secc1!D91="","",CNGE_2024_M3_Secc1!D91)</f>
        <v/>
      </c>
      <c r="E592" s="580"/>
      <c r="F592" s="580"/>
      <c r="G592" s="580"/>
      <c r="H592" s="580"/>
      <c r="I592" s="103"/>
      <c r="J592" s="103"/>
      <c r="K592" s="103"/>
      <c r="L592" s="103"/>
      <c r="M592" s="103"/>
      <c r="N592" s="103"/>
      <c r="O592" s="103"/>
      <c r="P592" s="103"/>
      <c r="Q592" s="103"/>
      <c r="R592" s="103"/>
      <c r="S592" s="103"/>
      <c r="T592" s="103"/>
      <c r="U592" s="103"/>
      <c r="V592" s="103"/>
      <c r="W592" s="103"/>
      <c r="X592" s="103"/>
      <c r="Y592" s="103"/>
      <c r="Z592" s="103"/>
      <c r="AA592" s="103"/>
      <c r="AB592" s="103"/>
      <c r="AC592" s="103"/>
      <c r="AD592" s="103"/>
      <c r="AE592" s="213"/>
      <c r="AF592" s="210"/>
      <c r="AV592" s="202" t="e" cm="1">
        <f t="array" ref="AV592">IF(CNGE_2024_M3_Secc1!$AO$111=CNGE_2024_M3_Secc1!$AQ$111,O,IF(CNGE_2024_M3_Secc1!I259="",1,0))</f>
        <v>#NAME?</v>
      </c>
      <c r="AW592" s="202" t="e" cm="1">
        <f t="array" ref="AW592">IF(CNGE_2024_M3_Secc1!$AO$111=CNGE_2024_M3_Secc1!$AQ$111,O,IF(CNGE_2024_M3_Secc1!J259="",1,0))</f>
        <v>#NAME?</v>
      </c>
      <c r="AX592" s="202" t="e" cm="1">
        <f t="array" ref="AX592">IF(CNGE_2024_M3_Secc1!$AO$111=CNGE_2024_M3_Secc1!$AQ$111,O,IF(CNGE_2024_M3_Secc1!K259="",1,0))</f>
        <v>#NAME?</v>
      </c>
      <c r="AY592" s="202" t="e" cm="1">
        <f t="array" ref="AY592">IF(CNGE_2024_M3_Secc1!$AO$111=CNGE_2024_M3_Secc1!$AQ$111,O,IF(CNGE_2024_M3_Secc1!L259="",1,0))</f>
        <v>#NAME?</v>
      </c>
      <c r="AZ592" s="202" t="e" cm="1">
        <f t="array" ref="AZ592">IF(CNGE_2024_M3_Secc1!$AO$111=CNGE_2024_M3_Secc1!$AQ$111,O,IF(CNGE_2024_M3_Secc1!M259="",1,0))</f>
        <v>#NAME?</v>
      </c>
      <c r="BA592" s="202" t="e" cm="1">
        <f t="array" ref="BA592">IF(CNGE_2024_M3_Secc1!$AO$111=CNGE_2024_M3_Secc1!$AQ$111,O,IF(CNGE_2024_M3_Secc1!N259="",1,0))</f>
        <v>#NAME?</v>
      </c>
      <c r="BB592" s="202" t="e" cm="1">
        <f t="array" ref="BB592">IF(CNGE_2024_M3_Secc1!$AO$111=CNGE_2024_M3_Secc1!$AQ$111,O,IF(CNGE_2024_M3_Secc1!O259="",1,0))</f>
        <v>#NAME?</v>
      </c>
      <c r="BC592" s="202" t="e" cm="1">
        <f t="array" ref="BC592">IF(CNGE_2024_M3_Secc1!$AO$111=CNGE_2024_M3_Secc1!$AQ$111,O,IF(CNGE_2024_M3_Secc1!P259="",1,0))</f>
        <v>#NAME?</v>
      </c>
      <c r="BD592" s="202" t="e" cm="1">
        <f t="array" ref="BD592">IF(CNGE_2024_M3_Secc1!$AO$111=CNGE_2024_M3_Secc1!$AQ$111,O,IF(CNGE_2024_M3_Secc1!Q259="",1,0))</f>
        <v>#NAME?</v>
      </c>
      <c r="BE592" s="202" t="e" cm="1">
        <f t="array" ref="BE592">IF(CNGE_2024_M3_Secc1!$AO$111=CNGE_2024_M3_Secc1!$AQ$111,O,IF(CNGE_2024_M3_Secc1!R259="",1,0))</f>
        <v>#NAME?</v>
      </c>
      <c r="BF592" s="202" t="e" cm="1">
        <f t="array" ref="BF592">IF(CNGE_2024_M3_Secc1!$AO$111=CNGE_2024_M3_Secc1!$AQ$111,O,IF(CNGE_2024_M3_Secc1!S259="",1,0))</f>
        <v>#NAME?</v>
      </c>
      <c r="BG592" s="202" t="e" cm="1">
        <f t="array" ref="BG592">IF(CNGE_2024_M3_Secc1!$AO$111=CNGE_2024_M3_Secc1!$AQ$111,O,IF(CNGE_2024_M3_Secc1!T259="",1,0))</f>
        <v>#NAME?</v>
      </c>
      <c r="BH592" s="202" t="e" cm="1">
        <f t="array" ref="BH592">IF(CNGE_2024_M3_Secc1!$AO$111=CNGE_2024_M3_Secc1!$AQ$111,O,IF(CNGE_2024_M3_Secc1!U259="",1,0))</f>
        <v>#NAME?</v>
      </c>
      <c r="BI592" s="202" t="e" cm="1">
        <f t="array" ref="BI592">IF(CNGE_2024_M3_Secc1!$AO$111=CNGE_2024_M3_Secc1!$AQ$111,O,IF(CNGE_2024_M3_Secc1!V259="",1,0))</f>
        <v>#NAME?</v>
      </c>
      <c r="BJ592" s="202" t="e" cm="1">
        <f t="array" ref="BJ592">IF(CNGE_2024_M3_Secc1!$AO$111=CNGE_2024_M3_Secc1!$AQ$111,O,IF(CNGE_2024_M3_Secc1!W259="",1,0))</f>
        <v>#NAME?</v>
      </c>
      <c r="BK592" s="202" t="e" cm="1">
        <f t="array" ref="BK592">IF(CNGE_2024_M3_Secc1!$AO$111=CNGE_2024_M3_Secc1!$AQ$111,O,IF(CNGE_2024_M3_Secc1!X259="",1,0))</f>
        <v>#NAME?</v>
      </c>
      <c r="BL592" s="202" t="e" cm="1">
        <f t="array" ref="BL592">IF(CNGE_2024_M3_Secc1!$AO$111=CNGE_2024_M3_Secc1!$AQ$111,O,IF(CNGE_2024_M3_Secc1!Y259="",1,0))</f>
        <v>#NAME?</v>
      </c>
      <c r="BM592" s="202" t="e" cm="1">
        <f t="array" ref="BM592">IF(CNGE_2024_M3_Secc1!$AO$111=CNGE_2024_M3_Secc1!$AQ$111,O,IF(CNGE_2024_M3_Secc1!Z259="",1,0))</f>
        <v>#NAME?</v>
      </c>
      <c r="BN592" s="202" t="e" cm="1">
        <f t="array" ref="BN592">IF(CNGE_2024_M3_Secc1!$AO$111=CNGE_2024_M3_Secc1!$AQ$111,O,IF(CNGE_2024_M3_Secc1!AA259="",1,0))</f>
        <v>#NAME?</v>
      </c>
      <c r="BO592" s="202" t="e" cm="1">
        <f t="array" ref="BO592">IF(CNGE_2024_M3_Secc1!$AO$111=CNGE_2024_M3_Secc1!$AQ$111,O,IF(CNGE_2024_M3_Secc1!AB259="",1,0))</f>
        <v>#NAME?</v>
      </c>
      <c r="BP592" s="202" t="e" cm="1">
        <f t="array" ref="BP592">IF(CNGE_2024_M3_Secc1!$AO$111=CNGE_2024_M3_Secc1!$AQ$111,O,IF(CNGE_2024_M3_Secc1!AC259="",1,0))</f>
        <v>#NAME?</v>
      </c>
      <c r="BQ592" s="202" t="e" cm="1">
        <f t="array" ref="BQ592">IF(CNGE_2024_M3_Secc1!$AO$111=CNGE_2024_M3_Secc1!$AQ$111,O,IF(CNGE_2024_M3_Secc1!AD259="",1,0))</f>
        <v>#NAME?</v>
      </c>
      <c r="BZ592" s="202">
        <f>IF($AH$96=$AJ$96,0,
IF(OR(AND($BS$144="NS",I592&lt;&gt;"NA",OR(I592="NS",I592=0)),AND($BS$144="NA",I592&lt;&gt;"NS",OR(I592="NA",I592=0))),0,
IF(OR(AND($BS$144&lt;&gt;"NS",$BS$144&lt;&gt;"NA",I592&lt;&gt;"NS",I592&lt;&gt;"NA",I592&gt;$BS$144),
AND(I592&gt;0,OR($BS$144="NS",$BS$144="NA")),
AND($BS$144&lt;&gt;"NS",$BS$144&lt;&gt;"NA",$BS$144&gt;=0,I592="NA"),
AND($BS$144&lt;&gt;"NS",$BS$144&lt;&gt;"NA",$BS$144=0,I592="NS")),1,0)))</f>
        <v>0</v>
      </c>
      <c r="CA592" s="202">
        <f t="shared" ref="CA592" si="2702">IF($AH$96=$AJ$96,0,
IF(OR(AND($BS$144="NS",J592&lt;&gt;"NA",OR(J592="NS",J592=0)),AND($BS$144="NA",J592&lt;&gt;"NS",OR(J592="NA",J592=0))),0,
IF(OR(AND($BS$144&lt;&gt;"NS",$BS$144&lt;&gt;"NA",J592&lt;&gt;"NS",J592&lt;&gt;"NA",J592&gt;$BS$144),
AND(J592&gt;0,OR($BS$144="NS",$BS$144="NA")),
AND($BS$144&lt;&gt;"NS",$BS$144&lt;&gt;"NA",$BS$144&gt;=0,J592="NA"),
AND($BS$144&lt;&gt;"NS",$BS$144&lt;&gt;"NA",$BS$144=0,J592="NS")),1,0)))</f>
        <v>0</v>
      </c>
      <c r="CB592" s="202">
        <f t="shared" ref="CB592" si="2703">IF($AH$96=$AJ$96,0,
IF(OR(AND($BS$144="NS",K592&lt;&gt;"NA",OR(K592="NS",K592=0)),AND($BS$144="NA",K592&lt;&gt;"NS",OR(K592="NA",K592=0))),0,
IF(OR(AND($BS$144&lt;&gt;"NS",$BS$144&lt;&gt;"NA",K592&lt;&gt;"NS",K592&lt;&gt;"NA",K592&gt;$BS$144),
AND(K592&gt;0,OR($BS$144="NS",$BS$144="NA")),
AND($BS$144&lt;&gt;"NS",$BS$144&lt;&gt;"NA",$BS$144&gt;=0,K592="NA"),
AND($BS$144&lt;&gt;"NS",$BS$144&lt;&gt;"NA",$BS$144=0,K592="NS")),1,0)))</f>
        <v>0</v>
      </c>
      <c r="CC592" s="202">
        <f t="shared" ref="CC592" si="2704">IF($AH$96=$AJ$96,0,
IF(OR(AND($BS$144="NS",L592&lt;&gt;"NA",OR(L592="NS",L592=0)),AND($BS$144="NA",L592&lt;&gt;"NS",OR(L592="NA",L592=0))),0,
IF(OR(AND($BS$144&lt;&gt;"NS",$BS$144&lt;&gt;"NA",L592&lt;&gt;"NS",L592&lt;&gt;"NA",L592&gt;$BS$144),
AND(L592&gt;0,OR($BS$144="NS",$BS$144="NA")),
AND($BS$144&lt;&gt;"NS",$BS$144&lt;&gt;"NA",$BS$144&gt;=0,L592="NA"),
AND($BS$144&lt;&gt;"NS",$BS$144&lt;&gt;"NA",$BS$144=0,L592="NS")),1,0)))</f>
        <v>0</v>
      </c>
      <c r="CD592" s="202">
        <f t="shared" ref="CD592" si="2705">IF($AH$96=$AJ$96,0,
IF(OR(AND($BS$144="NS",M592&lt;&gt;"NA",OR(M592="NS",M592=0)),AND($BS$144="NA",M592&lt;&gt;"NS",OR(M592="NA",M592=0))),0,
IF(OR(AND($BS$144&lt;&gt;"NS",$BS$144&lt;&gt;"NA",M592&lt;&gt;"NS",M592&lt;&gt;"NA",M592&gt;$BS$144),
AND(M592&gt;0,OR($BS$144="NS",$BS$144="NA")),
AND($BS$144&lt;&gt;"NS",$BS$144&lt;&gt;"NA",$BS$144&gt;=0,M592="NA"),
AND($BS$144&lt;&gt;"NS",$BS$144&lt;&gt;"NA",$BS$144=0,M592="NS")),1,0)))</f>
        <v>0</v>
      </c>
      <c r="CE592" s="202">
        <f t="shared" ref="CE592" si="2706">IF($AH$96=$AJ$96,0,
IF(OR(AND($BS$144="NS",N592&lt;&gt;"NA",OR(N592="NS",N592=0)),AND($BS$144="NA",N592&lt;&gt;"NS",OR(N592="NA",N592=0))),0,
IF(OR(AND($BS$144&lt;&gt;"NS",$BS$144&lt;&gt;"NA",N592&lt;&gt;"NS",N592&lt;&gt;"NA",N592&gt;$BS$144),
AND(N592&gt;0,OR($BS$144="NS",$BS$144="NA")),
AND($BS$144&lt;&gt;"NS",$BS$144&lt;&gt;"NA",$BS$144&gt;=0,N592="NA"),
AND($BS$144&lt;&gt;"NS",$BS$144&lt;&gt;"NA",$BS$144=0,N592="NS")),1,0)))</f>
        <v>0</v>
      </c>
      <c r="CF592" s="202">
        <f t="shared" ref="CF592" si="2707">IF($AH$96=$AJ$96,0,
IF(OR(AND($BS$144="NS",O592&lt;&gt;"NA",OR(O592="NS",O592=0)),AND($BS$144="NA",O592&lt;&gt;"NS",OR(O592="NA",O592=0))),0,
IF(OR(AND($BS$144&lt;&gt;"NS",$BS$144&lt;&gt;"NA",O592&lt;&gt;"NS",O592&lt;&gt;"NA",O592&gt;$BS$144),
AND(O592&gt;0,OR($BS$144="NS",$BS$144="NA")),
AND($BS$144&lt;&gt;"NS",$BS$144&lt;&gt;"NA",$BS$144&gt;=0,O592="NA"),
AND($BS$144&lt;&gt;"NS",$BS$144&lt;&gt;"NA",$BS$144=0,O592="NS")),1,0)))</f>
        <v>0</v>
      </c>
      <c r="CG592" s="202">
        <f t="shared" ref="CG592" si="2708">IF($AH$96=$AJ$96,0,
IF(OR(AND($BS$144="NS",P592&lt;&gt;"NA",OR(P592="NS",P592=0)),AND($BS$144="NA",P592&lt;&gt;"NS",OR(P592="NA",P592=0))),0,
IF(OR(AND($BS$144&lt;&gt;"NS",$BS$144&lt;&gt;"NA",P592&lt;&gt;"NS",P592&lt;&gt;"NA",P592&gt;$BS$144),
AND(P592&gt;0,OR($BS$144="NS",$BS$144="NA")),
AND($BS$144&lt;&gt;"NS",$BS$144&lt;&gt;"NA",$BS$144&gt;=0,P592="NA"),
AND($BS$144&lt;&gt;"NS",$BS$144&lt;&gt;"NA",$BS$144=0,P592="NS")),1,0)))</f>
        <v>0</v>
      </c>
      <c r="CH592" s="202">
        <f t="shared" ref="CH592" si="2709">IF($AH$96=$AJ$96,0,
IF(OR(AND($BS$144="NS",Q592&lt;&gt;"NA",OR(Q592="NS",Q592=0)),AND($BS$144="NA",Q592&lt;&gt;"NS",OR(Q592="NA",Q592=0))),0,
IF(OR(AND($BS$144&lt;&gt;"NS",$BS$144&lt;&gt;"NA",Q592&lt;&gt;"NS",Q592&lt;&gt;"NA",Q592&gt;$BS$144),
AND(Q592&gt;0,OR($BS$144="NS",$BS$144="NA")),
AND($BS$144&lt;&gt;"NS",$BS$144&lt;&gt;"NA",$BS$144&gt;=0,Q592="NA"),
AND($BS$144&lt;&gt;"NS",$BS$144&lt;&gt;"NA",$BS$144=0,Q592="NS")),1,0)))</f>
        <v>0</v>
      </c>
      <c r="CI592" s="202">
        <f t="shared" ref="CI592" si="2710">IF($AH$96=$AJ$96,0,
IF(OR(AND($BS$144="NS",R592&lt;&gt;"NA",OR(R592="NS",R592=0)),AND($BS$144="NA",R592&lt;&gt;"NS",OR(R592="NA",R592=0))),0,
IF(OR(AND($BS$144&lt;&gt;"NS",$BS$144&lt;&gt;"NA",R592&lt;&gt;"NS",R592&lt;&gt;"NA",R592&gt;$BS$144),
AND(R592&gt;0,OR($BS$144="NS",$BS$144="NA")),
AND($BS$144&lt;&gt;"NS",$BS$144&lt;&gt;"NA",$BS$144&gt;=0,R592="NA"),
AND($BS$144&lt;&gt;"NS",$BS$144&lt;&gt;"NA",$BS$144=0,R592="NS")),1,0)))</f>
        <v>0</v>
      </c>
      <c r="CJ592" s="202">
        <f t="shared" ref="CJ592" si="2711">IF($AH$96=$AJ$96,0,
IF(OR(AND($BS$144="NS",S592&lt;&gt;"NA",OR(S592="NS",S592=0)),AND($BS$144="NA",S592&lt;&gt;"NS",OR(S592="NA",S592=0))),0,
IF(OR(AND($BS$144&lt;&gt;"NS",$BS$144&lt;&gt;"NA",S592&lt;&gt;"NS",S592&lt;&gt;"NA",S592&gt;$BS$144),
AND(S592&gt;0,OR($BS$144="NS",$BS$144="NA")),
AND($BS$144&lt;&gt;"NS",$BS$144&lt;&gt;"NA",$BS$144&gt;=0,S592="NA"),
AND($BS$144&lt;&gt;"NS",$BS$144&lt;&gt;"NA",$BS$144=0,S592="NS")),1,0)))</f>
        <v>0</v>
      </c>
      <c r="CK592" s="202">
        <f t="shared" ref="CK592" si="2712">IF($AH$96=$AJ$96,0,
IF(OR(AND($BS$144="NS",T592&lt;&gt;"NA",OR(T592="NS",T592=0)),AND($BS$144="NA",T592&lt;&gt;"NS",OR(T592="NA",T592=0))),0,
IF(OR(AND($BS$144&lt;&gt;"NS",$BS$144&lt;&gt;"NA",T592&lt;&gt;"NS",T592&lt;&gt;"NA",T592&gt;$BS$144),
AND(T592&gt;0,OR($BS$144="NS",$BS$144="NA")),
AND($BS$144&lt;&gt;"NS",$BS$144&lt;&gt;"NA",$BS$144&gt;=0,T592="NA"),
AND($BS$144&lt;&gt;"NS",$BS$144&lt;&gt;"NA",$BS$144=0,T592="NS")),1,0)))</f>
        <v>0</v>
      </c>
      <c r="CL592" s="202">
        <f t="shared" ref="CL592" si="2713">IF($AH$96=$AJ$96,0,
IF(OR(AND($BS$144="NS",U592&lt;&gt;"NA",OR(U592="NS",U592=0)),AND($BS$144="NA",U592&lt;&gt;"NS",OR(U592="NA",U592=0))),0,
IF(OR(AND($BS$144&lt;&gt;"NS",$BS$144&lt;&gt;"NA",U592&lt;&gt;"NS",U592&lt;&gt;"NA",U592&gt;$BS$144),
AND(U592&gt;0,OR($BS$144="NS",$BS$144="NA")),
AND($BS$144&lt;&gt;"NS",$BS$144&lt;&gt;"NA",$BS$144&gt;=0,U592="NA"),
AND($BS$144&lt;&gt;"NS",$BS$144&lt;&gt;"NA",$BS$144=0,U592="NS")),1,0)))</f>
        <v>0</v>
      </c>
      <c r="CM592" s="202">
        <f t="shared" ref="CM592" si="2714">IF($AH$96=$AJ$96,0,
IF(OR(AND($BS$144="NS",V592&lt;&gt;"NA",OR(V592="NS",V592=0)),AND($BS$144="NA",V592&lt;&gt;"NS",OR(V592="NA",V592=0))),0,
IF(OR(AND($BS$144&lt;&gt;"NS",$BS$144&lt;&gt;"NA",V592&lt;&gt;"NS",V592&lt;&gt;"NA",V592&gt;$BS$144),
AND(V592&gt;0,OR($BS$144="NS",$BS$144="NA")),
AND($BS$144&lt;&gt;"NS",$BS$144&lt;&gt;"NA",$BS$144&gt;=0,V592="NA"),
AND($BS$144&lt;&gt;"NS",$BS$144&lt;&gt;"NA",$BS$144=0,V592="NS")),1,0)))</f>
        <v>0</v>
      </c>
      <c r="CN592" s="202">
        <f t="shared" ref="CN592" si="2715">IF($AH$96=$AJ$96,0,
IF(OR(AND($BS$144="NS",W592&lt;&gt;"NA",OR(W592="NS",W592=0)),AND($BS$144="NA",W592&lt;&gt;"NS",OR(W592="NA",W592=0))),0,
IF(OR(AND($BS$144&lt;&gt;"NS",$BS$144&lt;&gt;"NA",W592&lt;&gt;"NS",W592&lt;&gt;"NA",W592&gt;$BS$144),
AND(W592&gt;0,OR($BS$144="NS",$BS$144="NA")),
AND($BS$144&lt;&gt;"NS",$BS$144&lt;&gt;"NA",$BS$144&gt;=0,W592="NA"),
AND($BS$144&lt;&gt;"NS",$BS$144&lt;&gt;"NA",$BS$144=0,W592="NS")),1,0)))</f>
        <v>0</v>
      </c>
      <c r="CO592" s="202">
        <f t="shared" ref="CO592" si="2716">IF($AH$96=$AJ$96,0,
IF(OR(AND($BS$144="NS",X592&lt;&gt;"NA",OR(X592="NS",X592=0)),AND($BS$144="NA",X592&lt;&gt;"NS",OR(X592="NA",X592=0))),0,
IF(OR(AND($BS$144&lt;&gt;"NS",$BS$144&lt;&gt;"NA",X592&lt;&gt;"NS",X592&lt;&gt;"NA",X592&gt;$BS$144),
AND(X592&gt;0,OR($BS$144="NS",$BS$144="NA")),
AND($BS$144&lt;&gt;"NS",$BS$144&lt;&gt;"NA",$BS$144&gt;=0,X592="NA"),
AND($BS$144&lt;&gt;"NS",$BS$144&lt;&gt;"NA",$BS$144=0,X592="NS")),1,0)))</f>
        <v>0</v>
      </c>
      <c r="CP592" s="202">
        <f t="shared" ref="CP592" si="2717">IF($AH$96=$AJ$96,0,
IF(OR(AND($BS$144="NS",Y592&lt;&gt;"NA",OR(Y592="NS",Y592=0)),AND($BS$144="NA",Y592&lt;&gt;"NS",OR(Y592="NA",Y592=0))),0,
IF(OR(AND($BS$144&lt;&gt;"NS",$BS$144&lt;&gt;"NA",Y592&lt;&gt;"NS",Y592&lt;&gt;"NA",Y592&gt;$BS$144),
AND(Y592&gt;0,OR($BS$144="NS",$BS$144="NA")),
AND($BS$144&lt;&gt;"NS",$BS$144&lt;&gt;"NA",$BS$144&gt;=0,Y592="NA"),
AND($BS$144&lt;&gt;"NS",$BS$144&lt;&gt;"NA",$BS$144=0,Y592="NS")),1,0)))</f>
        <v>0</v>
      </c>
      <c r="CQ592" s="202">
        <f t="shared" ref="CQ592" si="2718">IF($AH$96=$AJ$96,0,
IF(OR(AND($BS$144="NS",Z592&lt;&gt;"NA",OR(Z592="NS",Z592=0)),AND($BS$144="NA",Z592&lt;&gt;"NS",OR(Z592="NA",Z592=0))),0,
IF(OR(AND($BS$144&lt;&gt;"NS",$BS$144&lt;&gt;"NA",Z592&lt;&gt;"NS",Z592&lt;&gt;"NA",Z592&gt;$BS$144),
AND(Z592&gt;0,OR($BS$144="NS",$BS$144="NA")),
AND($BS$144&lt;&gt;"NS",$BS$144&lt;&gt;"NA",$BS$144&gt;=0,Z592="NA"),
AND($BS$144&lt;&gt;"NS",$BS$144&lt;&gt;"NA",$BS$144=0,Z592="NS")),1,0)))</f>
        <v>0</v>
      </c>
      <c r="CR592" s="202">
        <f t="shared" ref="CR592" si="2719">IF($AH$96=$AJ$96,0,
IF(OR(AND($BS$144="NS",AA592&lt;&gt;"NA",OR(AA592="NS",AA592=0)),AND($BS$144="NA",AA592&lt;&gt;"NS",OR(AA592="NA",AA592=0))),0,
IF(OR(AND($BS$144&lt;&gt;"NS",$BS$144&lt;&gt;"NA",AA592&lt;&gt;"NS",AA592&lt;&gt;"NA",AA592&gt;$BS$144),
AND(AA592&gt;0,OR($BS$144="NS",$BS$144="NA")),
AND($BS$144&lt;&gt;"NS",$BS$144&lt;&gt;"NA",$BS$144&gt;=0,AA592="NA"),
AND($BS$144&lt;&gt;"NS",$BS$144&lt;&gt;"NA",$BS$144=0,AA592="NS")),1,0)))</f>
        <v>0</v>
      </c>
      <c r="CS592" s="202">
        <f t="shared" ref="CS592" si="2720">IF($AH$96=$AJ$96,0,
IF(OR(AND($BS$144="NS",AB592&lt;&gt;"NA",OR(AB592="NS",AB592=0)),AND($BS$144="NA",AB592&lt;&gt;"NS",OR(AB592="NA",AB592=0))),0,
IF(OR(AND($BS$144&lt;&gt;"NS",$BS$144&lt;&gt;"NA",AB592&lt;&gt;"NS",AB592&lt;&gt;"NA",AB592&gt;$BS$144),
AND(AB592&gt;0,OR($BS$144="NS",$BS$144="NA")),
AND($BS$144&lt;&gt;"NS",$BS$144&lt;&gt;"NA",$BS$144&gt;=0,AB592="NA"),
AND($BS$144&lt;&gt;"NS",$BS$144&lt;&gt;"NA",$BS$144=0,AB592="NS")),1,0)))</f>
        <v>0</v>
      </c>
      <c r="CT592" s="202">
        <f t="shared" ref="CT592" si="2721">IF($AH$96=$AJ$96,0,
IF(OR(AND($BS$144="NS",AC592&lt;&gt;"NA",OR(AC592="NS",AC592=0)),AND($BS$144="NA",AC592&lt;&gt;"NS",OR(AC592="NA",AC592=0))),0,
IF(OR(AND($BS$144&lt;&gt;"NS",$BS$144&lt;&gt;"NA",AC592&lt;&gt;"NS",AC592&lt;&gt;"NA",AC592&gt;$BS$144),
AND(AC592&gt;0,OR($BS$144="NS",$BS$144="NA")),
AND($BS$144&lt;&gt;"NS",$BS$144&lt;&gt;"NA",$BS$144&gt;=0,AC592="NA"),
AND($BS$144&lt;&gt;"NS",$BS$144&lt;&gt;"NA",$BS$144=0,AC592="NS")),1,0)))</f>
        <v>0</v>
      </c>
      <c r="CU592" s="202">
        <f t="shared" ref="CU592" si="2722">IF($AH$96=$AJ$96,0,
IF(OR(AND($BS$144="NS",AD592&lt;&gt;"NA",OR(AD592="NS",AD592=0)),AND($BS$144="NA",AD592&lt;&gt;"NS",OR(AD592="NA",AD592=0))),0,
IF(OR(AND($BS$144&lt;&gt;"NS",$BS$144&lt;&gt;"NA",AD592&lt;&gt;"NS",AD592&lt;&gt;"NA",AD592&gt;$BS$144),
AND(AD592&gt;0,OR($BS$144="NS",$BS$144="NA")),
AND($BS$144&lt;&gt;"NS",$BS$144&lt;&gt;"NA",$BS$144&gt;=0,AD592="NA"),
AND($BS$144&lt;&gt;"NS",$BS$144&lt;&gt;"NA",$BS$144=0,AD592="NS")),1,0)))</f>
        <v>0</v>
      </c>
      <c r="CY592" s="563">
        <f t="shared" si="1903"/>
        <v>0</v>
      </c>
      <c r="CZ592" s="563"/>
    </row>
    <row r="593" spans="1:104" s="211" customFormat="1" ht="15" customHeight="1">
      <c r="A593" s="18"/>
      <c r="B593" s="51"/>
      <c r="C593" s="48" t="s">
        <v>5109</v>
      </c>
      <c r="D593" s="580" t="str">
        <f>IF(CNGE_2024_M3_Secc1!D92="","",CNGE_2024_M3_Secc1!D92)</f>
        <v/>
      </c>
      <c r="E593" s="580"/>
      <c r="F593" s="580"/>
      <c r="G593" s="580"/>
      <c r="H593" s="580"/>
      <c r="I593" s="103"/>
      <c r="J593" s="103"/>
      <c r="K593" s="103"/>
      <c r="L593" s="103"/>
      <c r="M593" s="103"/>
      <c r="N593" s="103"/>
      <c r="O593" s="103"/>
      <c r="P593" s="103"/>
      <c r="Q593" s="103"/>
      <c r="R593" s="103"/>
      <c r="S593" s="103"/>
      <c r="T593" s="103"/>
      <c r="U593" s="103"/>
      <c r="V593" s="103"/>
      <c r="W593" s="103"/>
      <c r="X593" s="103"/>
      <c r="Y593" s="103"/>
      <c r="Z593" s="103"/>
      <c r="AA593" s="103"/>
      <c r="AB593" s="103"/>
      <c r="AC593" s="103"/>
      <c r="AD593" s="103"/>
      <c r="AE593" s="213"/>
      <c r="AF593" s="210"/>
      <c r="AV593" s="202" t="e" cm="1">
        <f t="array" ref="AV593">IF(CNGE_2024_M3_Secc1!$AO$111=CNGE_2024_M3_Secc1!$AQ$111,O,IF(CNGE_2024_M3_Secc1!I260="",1,0))</f>
        <v>#NAME?</v>
      </c>
      <c r="AW593" s="202" t="e" cm="1">
        <f t="array" ref="AW593">IF(CNGE_2024_M3_Secc1!$AO$111=CNGE_2024_M3_Secc1!$AQ$111,O,IF(CNGE_2024_M3_Secc1!J260="",1,0))</f>
        <v>#NAME?</v>
      </c>
      <c r="AX593" s="202" t="e" cm="1">
        <f t="array" ref="AX593">IF(CNGE_2024_M3_Secc1!$AO$111=CNGE_2024_M3_Secc1!$AQ$111,O,IF(CNGE_2024_M3_Secc1!K260="",1,0))</f>
        <v>#NAME?</v>
      </c>
      <c r="AY593" s="202" t="e" cm="1">
        <f t="array" ref="AY593">IF(CNGE_2024_M3_Secc1!$AO$111=CNGE_2024_M3_Secc1!$AQ$111,O,IF(CNGE_2024_M3_Secc1!L260="",1,0))</f>
        <v>#NAME?</v>
      </c>
      <c r="AZ593" s="202" t="e" cm="1">
        <f t="array" ref="AZ593">IF(CNGE_2024_M3_Secc1!$AO$111=CNGE_2024_M3_Secc1!$AQ$111,O,IF(CNGE_2024_M3_Secc1!M260="",1,0))</f>
        <v>#NAME?</v>
      </c>
      <c r="BA593" s="202" t="e" cm="1">
        <f t="array" ref="BA593">IF(CNGE_2024_M3_Secc1!$AO$111=CNGE_2024_M3_Secc1!$AQ$111,O,IF(CNGE_2024_M3_Secc1!N260="",1,0))</f>
        <v>#NAME?</v>
      </c>
      <c r="BB593" s="202" t="e" cm="1">
        <f t="array" ref="BB593">IF(CNGE_2024_M3_Secc1!$AO$111=CNGE_2024_M3_Secc1!$AQ$111,O,IF(CNGE_2024_M3_Secc1!O260="",1,0))</f>
        <v>#NAME?</v>
      </c>
      <c r="BC593" s="202" t="e" cm="1">
        <f t="array" ref="BC593">IF(CNGE_2024_M3_Secc1!$AO$111=CNGE_2024_M3_Secc1!$AQ$111,O,IF(CNGE_2024_M3_Secc1!P260="",1,0))</f>
        <v>#NAME?</v>
      </c>
      <c r="BD593" s="202" t="e" cm="1">
        <f t="array" ref="BD593">IF(CNGE_2024_M3_Secc1!$AO$111=CNGE_2024_M3_Secc1!$AQ$111,O,IF(CNGE_2024_M3_Secc1!Q260="",1,0))</f>
        <v>#NAME?</v>
      </c>
      <c r="BE593" s="202" t="e" cm="1">
        <f t="array" ref="BE593">IF(CNGE_2024_M3_Secc1!$AO$111=CNGE_2024_M3_Secc1!$AQ$111,O,IF(CNGE_2024_M3_Secc1!R260="",1,0))</f>
        <v>#NAME?</v>
      </c>
      <c r="BF593" s="202" t="e" cm="1">
        <f t="array" ref="BF593">IF(CNGE_2024_M3_Secc1!$AO$111=CNGE_2024_M3_Secc1!$AQ$111,O,IF(CNGE_2024_M3_Secc1!S260="",1,0))</f>
        <v>#NAME?</v>
      </c>
      <c r="BG593" s="202" t="e" cm="1">
        <f t="array" ref="BG593">IF(CNGE_2024_M3_Secc1!$AO$111=CNGE_2024_M3_Secc1!$AQ$111,O,IF(CNGE_2024_M3_Secc1!T260="",1,0))</f>
        <v>#NAME?</v>
      </c>
      <c r="BH593" s="202" t="e" cm="1">
        <f t="array" ref="BH593">IF(CNGE_2024_M3_Secc1!$AO$111=CNGE_2024_M3_Secc1!$AQ$111,O,IF(CNGE_2024_M3_Secc1!U260="",1,0))</f>
        <v>#NAME?</v>
      </c>
      <c r="BI593" s="202" t="e" cm="1">
        <f t="array" ref="BI593">IF(CNGE_2024_M3_Secc1!$AO$111=CNGE_2024_M3_Secc1!$AQ$111,O,IF(CNGE_2024_M3_Secc1!V260="",1,0))</f>
        <v>#NAME?</v>
      </c>
      <c r="BJ593" s="202" t="e" cm="1">
        <f t="array" ref="BJ593">IF(CNGE_2024_M3_Secc1!$AO$111=CNGE_2024_M3_Secc1!$AQ$111,O,IF(CNGE_2024_M3_Secc1!W260="",1,0))</f>
        <v>#NAME?</v>
      </c>
      <c r="BK593" s="202" t="e" cm="1">
        <f t="array" ref="BK593">IF(CNGE_2024_M3_Secc1!$AO$111=CNGE_2024_M3_Secc1!$AQ$111,O,IF(CNGE_2024_M3_Secc1!X260="",1,0))</f>
        <v>#NAME?</v>
      </c>
      <c r="BL593" s="202" t="e" cm="1">
        <f t="array" ref="BL593">IF(CNGE_2024_M3_Secc1!$AO$111=CNGE_2024_M3_Secc1!$AQ$111,O,IF(CNGE_2024_M3_Secc1!Y260="",1,0))</f>
        <v>#NAME?</v>
      </c>
      <c r="BM593" s="202" t="e" cm="1">
        <f t="array" ref="BM593">IF(CNGE_2024_M3_Secc1!$AO$111=CNGE_2024_M3_Secc1!$AQ$111,O,IF(CNGE_2024_M3_Secc1!Z260="",1,0))</f>
        <v>#NAME?</v>
      </c>
      <c r="BN593" s="202" t="e" cm="1">
        <f t="array" ref="BN593">IF(CNGE_2024_M3_Secc1!$AO$111=CNGE_2024_M3_Secc1!$AQ$111,O,IF(CNGE_2024_M3_Secc1!AA260="",1,0))</f>
        <v>#NAME?</v>
      </c>
      <c r="BO593" s="202" t="e" cm="1">
        <f t="array" ref="BO593">IF(CNGE_2024_M3_Secc1!$AO$111=CNGE_2024_M3_Secc1!$AQ$111,O,IF(CNGE_2024_M3_Secc1!AB260="",1,0))</f>
        <v>#NAME?</v>
      </c>
      <c r="BP593" s="202" t="e" cm="1">
        <f t="array" ref="BP593">IF(CNGE_2024_M3_Secc1!$AO$111=CNGE_2024_M3_Secc1!$AQ$111,O,IF(CNGE_2024_M3_Secc1!AC260="",1,0))</f>
        <v>#NAME?</v>
      </c>
      <c r="BQ593" s="202" t="e" cm="1">
        <f t="array" ref="BQ593">IF(CNGE_2024_M3_Secc1!$AO$111=CNGE_2024_M3_Secc1!$AQ$111,O,IF(CNGE_2024_M3_Secc1!AD260="",1,0))</f>
        <v>#NAME?</v>
      </c>
      <c r="BZ593" s="202">
        <f>IF($AH$96=$AJ$96,0,
IF(OR(AND($BS$145="NS",I593&lt;&gt;"NA",OR(I593="NS",I593=0)),AND($BS$145="NA",I593&lt;&gt;"NS",OR(I593="NA",I593=0))),0,
IF(OR(AND($BS$145&lt;&gt;"NS",$BS$145&lt;&gt;"NA",I593&lt;&gt;"NS",I593&lt;&gt;"NA",I593&gt;$BS$145),
AND(I593&gt;0,OR($BS$145="NS",$BS$145="NA")),
AND($BS$145&lt;&gt;"NS",$BS$145&lt;&gt;"NA",$BS$145&gt;=0,I593="NA"),
AND($BS$145&lt;&gt;"NS",$BS$145&lt;&gt;"NA",$BS$145=0,I593="NS")),1,0)))</f>
        <v>0</v>
      </c>
      <c r="CA593" s="202">
        <f t="shared" ref="CA593" si="2723">IF($AH$96=$AJ$96,0,
IF(OR(AND($BS$145="NS",J593&lt;&gt;"NA",OR(J593="NS",J593=0)),AND($BS$145="NA",J593&lt;&gt;"NS",OR(J593="NA",J593=0))),0,
IF(OR(AND($BS$145&lt;&gt;"NS",$BS$145&lt;&gt;"NA",J593&lt;&gt;"NS",J593&lt;&gt;"NA",J593&gt;$BS$145),
AND(J593&gt;0,OR($BS$145="NS",$BS$145="NA")),
AND($BS$145&lt;&gt;"NS",$BS$145&lt;&gt;"NA",$BS$145&gt;=0,J593="NA"),
AND($BS$145&lt;&gt;"NS",$BS$145&lt;&gt;"NA",$BS$145=0,J593="NS")),1,0)))</f>
        <v>0</v>
      </c>
      <c r="CB593" s="202">
        <f t="shared" ref="CB593" si="2724">IF($AH$96=$AJ$96,0,
IF(OR(AND($BS$145="NS",K593&lt;&gt;"NA",OR(K593="NS",K593=0)),AND($BS$145="NA",K593&lt;&gt;"NS",OR(K593="NA",K593=0))),0,
IF(OR(AND($BS$145&lt;&gt;"NS",$BS$145&lt;&gt;"NA",K593&lt;&gt;"NS",K593&lt;&gt;"NA",K593&gt;$BS$145),
AND(K593&gt;0,OR($BS$145="NS",$BS$145="NA")),
AND($BS$145&lt;&gt;"NS",$BS$145&lt;&gt;"NA",$BS$145&gt;=0,K593="NA"),
AND($BS$145&lt;&gt;"NS",$BS$145&lt;&gt;"NA",$BS$145=0,K593="NS")),1,0)))</f>
        <v>0</v>
      </c>
      <c r="CC593" s="202">
        <f t="shared" ref="CC593" si="2725">IF($AH$96=$AJ$96,0,
IF(OR(AND($BS$145="NS",L593&lt;&gt;"NA",OR(L593="NS",L593=0)),AND($BS$145="NA",L593&lt;&gt;"NS",OR(L593="NA",L593=0))),0,
IF(OR(AND($BS$145&lt;&gt;"NS",$BS$145&lt;&gt;"NA",L593&lt;&gt;"NS",L593&lt;&gt;"NA",L593&gt;$BS$145),
AND(L593&gt;0,OR($BS$145="NS",$BS$145="NA")),
AND($BS$145&lt;&gt;"NS",$BS$145&lt;&gt;"NA",$BS$145&gt;=0,L593="NA"),
AND($BS$145&lt;&gt;"NS",$BS$145&lt;&gt;"NA",$BS$145=0,L593="NS")),1,0)))</f>
        <v>0</v>
      </c>
      <c r="CD593" s="202">
        <f t="shared" ref="CD593" si="2726">IF($AH$96=$AJ$96,0,
IF(OR(AND($BS$145="NS",M593&lt;&gt;"NA",OR(M593="NS",M593=0)),AND($BS$145="NA",M593&lt;&gt;"NS",OR(M593="NA",M593=0))),0,
IF(OR(AND($BS$145&lt;&gt;"NS",$BS$145&lt;&gt;"NA",M593&lt;&gt;"NS",M593&lt;&gt;"NA",M593&gt;$BS$145),
AND(M593&gt;0,OR($BS$145="NS",$BS$145="NA")),
AND($BS$145&lt;&gt;"NS",$BS$145&lt;&gt;"NA",$BS$145&gt;=0,M593="NA"),
AND($BS$145&lt;&gt;"NS",$BS$145&lt;&gt;"NA",$BS$145=0,M593="NS")),1,0)))</f>
        <v>0</v>
      </c>
      <c r="CE593" s="202">
        <f t="shared" ref="CE593" si="2727">IF($AH$96=$AJ$96,0,
IF(OR(AND($BS$145="NS",N593&lt;&gt;"NA",OR(N593="NS",N593=0)),AND($BS$145="NA",N593&lt;&gt;"NS",OR(N593="NA",N593=0))),0,
IF(OR(AND($BS$145&lt;&gt;"NS",$BS$145&lt;&gt;"NA",N593&lt;&gt;"NS",N593&lt;&gt;"NA",N593&gt;$BS$145),
AND(N593&gt;0,OR($BS$145="NS",$BS$145="NA")),
AND($BS$145&lt;&gt;"NS",$BS$145&lt;&gt;"NA",$BS$145&gt;=0,N593="NA"),
AND($BS$145&lt;&gt;"NS",$BS$145&lt;&gt;"NA",$BS$145=0,N593="NS")),1,0)))</f>
        <v>0</v>
      </c>
      <c r="CF593" s="202">
        <f t="shared" ref="CF593" si="2728">IF($AH$96=$AJ$96,0,
IF(OR(AND($BS$145="NS",O593&lt;&gt;"NA",OR(O593="NS",O593=0)),AND($BS$145="NA",O593&lt;&gt;"NS",OR(O593="NA",O593=0))),0,
IF(OR(AND($BS$145&lt;&gt;"NS",$BS$145&lt;&gt;"NA",O593&lt;&gt;"NS",O593&lt;&gt;"NA",O593&gt;$BS$145),
AND(O593&gt;0,OR($BS$145="NS",$BS$145="NA")),
AND($BS$145&lt;&gt;"NS",$BS$145&lt;&gt;"NA",$BS$145&gt;=0,O593="NA"),
AND($BS$145&lt;&gt;"NS",$BS$145&lt;&gt;"NA",$BS$145=0,O593="NS")),1,0)))</f>
        <v>0</v>
      </c>
      <c r="CG593" s="202">
        <f t="shared" ref="CG593" si="2729">IF($AH$96=$AJ$96,0,
IF(OR(AND($BS$145="NS",P593&lt;&gt;"NA",OR(P593="NS",P593=0)),AND($BS$145="NA",P593&lt;&gt;"NS",OR(P593="NA",P593=0))),0,
IF(OR(AND($BS$145&lt;&gt;"NS",$BS$145&lt;&gt;"NA",P593&lt;&gt;"NS",P593&lt;&gt;"NA",P593&gt;$BS$145),
AND(P593&gt;0,OR($BS$145="NS",$BS$145="NA")),
AND($BS$145&lt;&gt;"NS",$BS$145&lt;&gt;"NA",$BS$145&gt;=0,P593="NA"),
AND($BS$145&lt;&gt;"NS",$BS$145&lt;&gt;"NA",$BS$145=0,P593="NS")),1,0)))</f>
        <v>0</v>
      </c>
      <c r="CH593" s="202">
        <f t="shared" ref="CH593" si="2730">IF($AH$96=$AJ$96,0,
IF(OR(AND($BS$145="NS",Q593&lt;&gt;"NA",OR(Q593="NS",Q593=0)),AND($BS$145="NA",Q593&lt;&gt;"NS",OR(Q593="NA",Q593=0))),0,
IF(OR(AND($BS$145&lt;&gt;"NS",$BS$145&lt;&gt;"NA",Q593&lt;&gt;"NS",Q593&lt;&gt;"NA",Q593&gt;$BS$145),
AND(Q593&gt;0,OR($BS$145="NS",$BS$145="NA")),
AND($BS$145&lt;&gt;"NS",$BS$145&lt;&gt;"NA",$BS$145&gt;=0,Q593="NA"),
AND($BS$145&lt;&gt;"NS",$BS$145&lt;&gt;"NA",$BS$145=0,Q593="NS")),1,0)))</f>
        <v>0</v>
      </c>
      <c r="CI593" s="202">
        <f t="shared" ref="CI593" si="2731">IF($AH$96=$AJ$96,0,
IF(OR(AND($BS$145="NS",R593&lt;&gt;"NA",OR(R593="NS",R593=0)),AND($BS$145="NA",R593&lt;&gt;"NS",OR(R593="NA",R593=0))),0,
IF(OR(AND($BS$145&lt;&gt;"NS",$BS$145&lt;&gt;"NA",R593&lt;&gt;"NS",R593&lt;&gt;"NA",R593&gt;$BS$145),
AND(R593&gt;0,OR($BS$145="NS",$BS$145="NA")),
AND($BS$145&lt;&gt;"NS",$BS$145&lt;&gt;"NA",$BS$145&gt;=0,R593="NA"),
AND($BS$145&lt;&gt;"NS",$BS$145&lt;&gt;"NA",$BS$145=0,R593="NS")),1,0)))</f>
        <v>0</v>
      </c>
      <c r="CJ593" s="202">
        <f t="shared" ref="CJ593" si="2732">IF($AH$96=$AJ$96,0,
IF(OR(AND($BS$145="NS",S593&lt;&gt;"NA",OR(S593="NS",S593=0)),AND($BS$145="NA",S593&lt;&gt;"NS",OR(S593="NA",S593=0))),0,
IF(OR(AND($BS$145&lt;&gt;"NS",$BS$145&lt;&gt;"NA",S593&lt;&gt;"NS",S593&lt;&gt;"NA",S593&gt;$BS$145),
AND(S593&gt;0,OR($BS$145="NS",$BS$145="NA")),
AND($BS$145&lt;&gt;"NS",$BS$145&lt;&gt;"NA",$BS$145&gt;=0,S593="NA"),
AND($BS$145&lt;&gt;"NS",$BS$145&lt;&gt;"NA",$BS$145=0,S593="NS")),1,0)))</f>
        <v>0</v>
      </c>
      <c r="CK593" s="202">
        <f t="shared" ref="CK593" si="2733">IF($AH$96=$AJ$96,0,
IF(OR(AND($BS$145="NS",T593&lt;&gt;"NA",OR(T593="NS",T593=0)),AND($BS$145="NA",T593&lt;&gt;"NS",OR(T593="NA",T593=0))),0,
IF(OR(AND($BS$145&lt;&gt;"NS",$BS$145&lt;&gt;"NA",T593&lt;&gt;"NS",T593&lt;&gt;"NA",T593&gt;$BS$145),
AND(T593&gt;0,OR($BS$145="NS",$BS$145="NA")),
AND($BS$145&lt;&gt;"NS",$BS$145&lt;&gt;"NA",$BS$145&gt;=0,T593="NA"),
AND($BS$145&lt;&gt;"NS",$BS$145&lt;&gt;"NA",$BS$145=0,T593="NS")),1,0)))</f>
        <v>0</v>
      </c>
      <c r="CL593" s="202">
        <f t="shared" ref="CL593" si="2734">IF($AH$96=$AJ$96,0,
IF(OR(AND($BS$145="NS",U593&lt;&gt;"NA",OR(U593="NS",U593=0)),AND($BS$145="NA",U593&lt;&gt;"NS",OR(U593="NA",U593=0))),0,
IF(OR(AND($BS$145&lt;&gt;"NS",$BS$145&lt;&gt;"NA",U593&lt;&gt;"NS",U593&lt;&gt;"NA",U593&gt;$BS$145),
AND(U593&gt;0,OR($BS$145="NS",$BS$145="NA")),
AND($BS$145&lt;&gt;"NS",$BS$145&lt;&gt;"NA",$BS$145&gt;=0,U593="NA"),
AND($BS$145&lt;&gt;"NS",$BS$145&lt;&gt;"NA",$BS$145=0,U593="NS")),1,0)))</f>
        <v>0</v>
      </c>
      <c r="CM593" s="202">
        <f t="shared" ref="CM593" si="2735">IF($AH$96=$AJ$96,0,
IF(OR(AND($BS$145="NS",V593&lt;&gt;"NA",OR(V593="NS",V593=0)),AND($BS$145="NA",V593&lt;&gt;"NS",OR(V593="NA",V593=0))),0,
IF(OR(AND($BS$145&lt;&gt;"NS",$BS$145&lt;&gt;"NA",V593&lt;&gt;"NS",V593&lt;&gt;"NA",V593&gt;$BS$145),
AND(V593&gt;0,OR($BS$145="NS",$BS$145="NA")),
AND($BS$145&lt;&gt;"NS",$BS$145&lt;&gt;"NA",$BS$145&gt;=0,V593="NA"),
AND($BS$145&lt;&gt;"NS",$BS$145&lt;&gt;"NA",$BS$145=0,V593="NS")),1,0)))</f>
        <v>0</v>
      </c>
      <c r="CN593" s="202">
        <f t="shared" ref="CN593" si="2736">IF($AH$96=$AJ$96,0,
IF(OR(AND($BS$145="NS",W593&lt;&gt;"NA",OR(W593="NS",W593=0)),AND($BS$145="NA",W593&lt;&gt;"NS",OR(W593="NA",W593=0))),0,
IF(OR(AND($BS$145&lt;&gt;"NS",$BS$145&lt;&gt;"NA",W593&lt;&gt;"NS",W593&lt;&gt;"NA",W593&gt;$BS$145),
AND(W593&gt;0,OR($BS$145="NS",$BS$145="NA")),
AND($BS$145&lt;&gt;"NS",$BS$145&lt;&gt;"NA",$BS$145&gt;=0,W593="NA"),
AND($BS$145&lt;&gt;"NS",$BS$145&lt;&gt;"NA",$BS$145=0,W593="NS")),1,0)))</f>
        <v>0</v>
      </c>
      <c r="CO593" s="202">
        <f t="shared" ref="CO593" si="2737">IF($AH$96=$AJ$96,0,
IF(OR(AND($BS$145="NS",X593&lt;&gt;"NA",OR(X593="NS",X593=0)),AND($BS$145="NA",X593&lt;&gt;"NS",OR(X593="NA",X593=0))),0,
IF(OR(AND($BS$145&lt;&gt;"NS",$BS$145&lt;&gt;"NA",X593&lt;&gt;"NS",X593&lt;&gt;"NA",X593&gt;$BS$145),
AND(X593&gt;0,OR($BS$145="NS",$BS$145="NA")),
AND($BS$145&lt;&gt;"NS",$BS$145&lt;&gt;"NA",$BS$145&gt;=0,X593="NA"),
AND($BS$145&lt;&gt;"NS",$BS$145&lt;&gt;"NA",$BS$145=0,X593="NS")),1,0)))</f>
        <v>0</v>
      </c>
      <c r="CP593" s="202">
        <f t="shared" ref="CP593" si="2738">IF($AH$96=$AJ$96,0,
IF(OR(AND($BS$145="NS",Y593&lt;&gt;"NA",OR(Y593="NS",Y593=0)),AND($BS$145="NA",Y593&lt;&gt;"NS",OR(Y593="NA",Y593=0))),0,
IF(OR(AND($BS$145&lt;&gt;"NS",$BS$145&lt;&gt;"NA",Y593&lt;&gt;"NS",Y593&lt;&gt;"NA",Y593&gt;$BS$145),
AND(Y593&gt;0,OR($BS$145="NS",$BS$145="NA")),
AND($BS$145&lt;&gt;"NS",$BS$145&lt;&gt;"NA",$BS$145&gt;=0,Y593="NA"),
AND($BS$145&lt;&gt;"NS",$BS$145&lt;&gt;"NA",$BS$145=0,Y593="NS")),1,0)))</f>
        <v>0</v>
      </c>
      <c r="CQ593" s="202">
        <f t="shared" ref="CQ593" si="2739">IF($AH$96=$AJ$96,0,
IF(OR(AND($BS$145="NS",Z593&lt;&gt;"NA",OR(Z593="NS",Z593=0)),AND($BS$145="NA",Z593&lt;&gt;"NS",OR(Z593="NA",Z593=0))),0,
IF(OR(AND($BS$145&lt;&gt;"NS",$BS$145&lt;&gt;"NA",Z593&lt;&gt;"NS",Z593&lt;&gt;"NA",Z593&gt;$BS$145),
AND(Z593&gt;0,OR($BS$145="NS",$BS$145="NA")),
AND($BS$145&lt;&gt;"NS",$BS$145&lt;&gt;"NA",$BS$145&gt;=0,Z593="NA"),
AND($BS$145&lt;&gt;"NS",$BS$145&lt;&gt;"NA",$BS$145=0,Z593="NS")),1,0)))</f>
        <v>0</v>
      </c>
      <c r="CR593" s="202">
        <f t="shared" ref="CR593" si="2740">IF($AH$96=$AJ$96,0,
IF(OR(AND($BS$145="NS",AA593&lt;&gt;"NA",OR(AA593="NS",AA593=0)),AND($BS$145="NA",AA593&lt;&gt;"NS",OR(AA593="NA",AA593=0))),0,
IF(OR(AND($BS$145&lt;&gt;"NS",$BS$145&lt;&gt;"NA",AA593&lt;&gt;"NS",AA593&lt;&gt;"NA",AA593&gt;$BS$145),
AND(AA593&gt;0,OR($BS$145="NS",$BS$145="NA")),
AND($BS$145&lt;&gt;"NS",$BS$145&lt;&gt;"NA",$BS$145&gt;=0,AA593="NA"),
AND($BS$145&lt;&gt;"NS",$BS$145&lt;&gt;"NA",$BS$145=0,AA593="NS")),1,0)))</f>
        <v>0</v>
      </c>
      <c r="CS593" s="202">
        <f t="shared" ref="CS593" si="2741">IF($AH$96=$AJ$96,0,
IF(OR(AND($BS$145="NS",AB593&lt;&gt;"NA",OR(AB593="NS",AB593=0)),AND($BS$145="NA",AB593&lt;&gt;"NS",OR(AB593="NA",AB593=0))),0,
IF(OR(AND($BS$145&lt;&gt;"NS",$BS$145&lt;&gt;"NA",AB593&lt;&gt;"NS",AB593&lt;&gt;"NA",AB593&gt;$BS$145),
AND(AB593&gt;0,OR($BS$145="NS",$BS$145="NA")),
AND($BS$145&lt;&gt;"NS",$BS$145&lt;&gt;"NA",$BS$145&gt;=0,AB593="NA"),
AND($BS$145&lt;&gt;"NS",$BS$145&lt;&gt;"NA",$BS$145=0,AB593="NS")),1,0)))</f>
        <v>0</v>
      </c>
      <c r="CT593" s="202">
        <f t="shared" ref="CT593" si="2742">IF($AH$96=$AJ$96,0,
IF(OR(AND($BS$145="NS",AC593&lt;&gt;"NA",OR(AC593="NS",AC593=0)),AND($BS$145="NA",AC593&lt;&gt;"NS",OR(AC593="NA",AC593=0))),0,
IF(OR(AND($BS$145&lt;&gt;"NS",$BS$145&lt;&gt;"NA",AC593&lt;&gt;"NS",AC593&lt;&gt;"NA",AC593&gt;$BS$145),
AND(AC593&gt;0,OR($BS$145="NS",$BS$145="NA")),
AND($BS$145&lt;&gt;"NS",$BS$145&lt;&gt;"NA",$BS$145&gt;=0,AC593="NA"),
AND($BS$145&lt;&gt;"NS",$BS$145&lt;&gt;"NA",$BS$145=0,AC593="NS")),1,0)))</f>
        <v>0</v>
      </c>
      <c r="CU593" s="202">
        <f t="shared" ref="CU593" si="2743">IF($AH$96=$AJ$96,0,
IF(OR(AND($BS$145="NS",AD593&lt;&gt;"NA",OR(AD593="NS",AD593=0)),AND($BS$145="NA",AD593&lt;&gt;"NS",OR(AD593="NA",AD593=0))),0,
IF(OR(AND($BS$145&lt;&gt;"NS",$BS$145&lt;&gt;"NA",AD593&lt;&gt;"NS",AD593&lt;&gt;"NA",AD593&gt;$BS$145),
AND(AD593&gt;0,OR($BS$145="NS",$BS$145="NA")),
AND($BS$145&lt;&gt;"NS",$BS$145&lt;&gt;"NA",$BS$145&gt;=0,AD593="NA"),
AND($BS$145&lt;&gt;"NS",$BS$145&lt;&gt;"NA",$BS$145=0,AD593="NS")),1,0)))</f>
        <v>0</v>
      </c>
      <c r="CY593" s="563">
        <f t="shared" si="1903"/>
        <v>0</v>
      </c>
      <c r="CZ593" s="563"/>
    </row>
    <row r="594" spans="1:104" s="211" customFormat="1" ht="15" customHeight="1">
      <c r="A594" s="18"/>
      <c r="B594" s="51"/>
      <c r="C594" s="48" t="s">
        <v>5110</v>
      </c>
      <c r="D594" s="580" t="str">
        <f>IF(CNGE_2024_M3_Secc1!D93="","",CNGE_2024_M3_Secc1!D93)</f>
        <v/>
      </c>
      <c r="E594" s="580"/>
      <c r="F594" s="580"/>
      <c r="G594" s="580"/>
      <c r="H594" s="580"/>
      <c r="I594" s="103"/>
      <c r="J594" s="103"/>
      <c r="K594" s="103"/>
      <c r="L594" s="103"/>
      <c r="M594" s="103"/>
      <c r="N594" s="103"/>
      <c r="O594" s="103"/>
      <c r="P594" s="103"/>
      <c r="Q594" s="103"/>
      <c r="R594" s="103"/>
      <c r="S594" s="103"/>
      <c r="T594" s="103"/>
      <c r="U594" s="103"/>
      <c r="V594" s="103"/>
      <c r="W594" s="103"/>
      <c r="X594" s="103"/>
      <c r="Y594" s="103"/>
      <c r="Z594" s="103"/>
      <c r="AA594" s="103"/>
      <c r="AB594" s="103"/>
      <c r="AC594" s="103"/>
      <c r="AD594" s="103"/>
      <c r="AE594" s="213"/>
      <c r="AF594" s="210"/>
      <c r="AV594" s="202" t="e" cm="1">
        <f t="array" ref="AV594">IF(CNGE_2024_M3_Secc1!$AO$111=CNGE_2024_M3_Secc1!$AQ$111,O,IF(CNGE_2024_M3_Secc1!I261="",1,0))</f>
        <v>#NAME?</v>
      </c>
      <c r="AW594" s="202" t="e" cm="1">
        <f t="array" ref="AW594">IF(CNGE_2024_M3_Secc1!$AO$111=CNGE_2024_M3_Secc1!$AQ$111,O,IF(CNGE_2024_M3_Secc1!J261="",1,0))</f>
        <v>#NAME?</v>
      </c>
      <c r="AX594" s="202" t="e" cm="1">
        <f t="array" ref="AX594">IF(CNGE_2024_M3_Secc1!$AO$111=CNGE_2024_M3_Secc1!$AQ$111,O,IF(CNGE_2024_M3_Secc1!K261="",1,0))</f>
        <v>#NAME?</v>
      </c>
      <c r="AY594" s="202" t="e" cm="1">
        <f t="array" ref="AY594">IF(CNGE_2024_M3_Secc1!$AO$111=CNGE_2024_M3_Secc1!$AQ$111,O,IF(CNGE_2024_M3_Secc1!L261="",1,0))</f>
        <v>#NAME?</v>
      </c>
      <c r="AZ594" s="202" t="e" cm="1">
        <f t="array" ref="AZ594">IF(CNGE_2024_M3_Secc1!$AO$111=CNGE_2024_M3_Secc1!$AQ$111,O,IF(CNGE_2024_M3_Secc1!M261="",1,0))</f>
        <v>#NAME?</v>
      </c>
      <c r="BA594" s="202" t="e" cm="1">
        <f t="array" ref="BA594">IF(CNGE_2024_M3_Secc1!$AO$111=CNGE_2024_M3_Secc1!$AQ$111,O,IF(CNGE_2024_M3_Secc1!N261="",1,0))</f>
        <v>#NAME?</v>
      </c>
      <c r="BB594" s="202" t="e" cm="1">
        <f t="array" ref="BB594">IF(CNGE_2024_M3_Secc1!$AO$111=CNGE_2024_M3_Secc1!$AQ$111,O,IF(CNGE_2024_M3_Secc1!O261="",1,0))</f>
        <v>#NAME?</v>
      </c>
      <c r="BC594" s="202" t="e" cm="1">
        <f t="array" ref="BC594">IF(CNGE_2024_M3_Secc1!$AO$111=CNGE_2024_M3_Secc1!$AQ$111,O,IF(CNGE_2024_M3_Secc1!P261="",1,0))</f>
        <v>#NAME?</v>
      </c>
      <c r="BD594" s="202" t="e" cm="1">
        <f t="array" ref="BD594">IF(CNGE_2024_M3_Secc1!$AO$111=CNGE_2024_M3_Secc1!$AQ$111,O,IF(CNGE_2024_M3_Secc1!Q261="",1,0))</f>
        <v>#NAME?</v>
      </c>
      <c r="BE594" s="202" t="e" cm="1">
        <f t="array" ref="BE594">IF(CNGE_2024_M3_Secc1!$AO$111=CNGE_2024_M3_Secc1!$AQ$111,O,IF(CNGE_2024_M3_Secc1!R261="",1,0))</f>
        <v>#NAME?</v>
      </c>
      <c r="BF594" s="202" t="e" cm="1">
        <f t="array" ref="BF594">IF(CNGE_2024_M3_Secc1!$AO$111=CNGE_2024_M3_Secc1!$AQ$111,O,IF(CNGE_2024_M3_Secc1!S261="",1,0))</f>
        <v>#NAME?</v>
      </c>
      <c r="BG594" s="202" t="e" cm="1">
        <f t="array" ref="BG594">IF(CNGE_2024_M3_Secc1!$AO$111=CNGE_2024_M3_Secc1!$AQ$111,O,IF(CNGE_2024_M3_Secc1!T261="",1,0))</f>
        <v>#NAME?</v>
      </c>
      <c r="BH594" s="202" t="e" cm="1">
        <f t="array" ref="BH594">IF(CNGE_2024_M3_Secc1!$AO$111=CNGE_2024_M3_Secc1!$AQ$111,O,IF(CNGE_2024_M3_Secc1!U261="",1,0))</f>
        <v>#NAME?</v>
      </c>
      <c r="BI594" s="202" t="e" cm="1">
        <f t="array" ref="BI594">IF(CNGE_2024_M3_Secc1!$AO$111=CNGE_2024_M3_Secc1!$AQ$111,O,IF(CNGE_2024_M3_Secc1!V261="",1,0))</f>
        <v>#NAME?</v>
      </c>
      <c r="BJ594" s="202" t="e" cm="1">
        <f t="array" ref="BJ594">IF(CNGE_2024_M3_Secc1!$AO$111=CNGE_2024_M3_Secc1!$AQ$111,O,IF(CNGE_2024_M3_Secc1!W261="",1,0))</f>
        <v>#NAME?</v>
      </c>
      <c r="BK594" s="202" t="e" cm="1">
        <f t="array" ref="BK594">IF(CNGE_2024_M3_Secc1!$AO$111=CNGE_2024_M3_Secc1!$AQ$111,O,IF(CNGE_2024_M3_Secc1!X261="",1,0))</f>
        <v>#NAME?</v>
      </c>
      <c r="BL594" s="202" t="e" cm="1">
        <f t="array" ref="BL594">IF(CNGE_2024_M3_Secc1!$AO$111=CNGE_2024_M3_Secc1!$AQ$111,O,IF(CNGE_2024_M3_Secc1!Y261="",1,0))</f>
        <v>#NAME?</v>
      </c>
      <c r="BM594" s="202" t="e" cm="1">
        <f t="array" ref="BM594">IF(CNGE_2024_M3_Secc1!$AO$111=CNGE_2024_M3_Secc1!$AQ$111,O,IF(CNGE_2024_M3_Secc1!Z261="",1,0))</f>
        <v>#NAME?</v>
      </c>
      <c r="BN594" s="202" t="e" cm="1">
        <f t="array" ref="BN594">IF(CNGE_2024_M3_Secc1!$AO$111=CNGE_2024_M3_Secc1!$AQ$111,O,IF(CNGE_2024_M3_Secc1!AA261="",1,0))</f>
        <v>#NAME?</v>
      </c>
      <c r="BO594" s="202" t="e" cm="1">
        <f t="array" ref="BO594">IF(CNGE_2024_M3_Secc1!$AO$111=CNGE_2024_M3_Secc1!$AQ$111,O,IF(CNGE_2024_M3_Secc1!AB261="",1,0))</f>
        <v>#NAME?</v>
      </c>
      <c r="BP594" s="202" t="e" cm="1">
        <f t="array" ref="BP594">IF(CNGE_2024_M3_Secc1!$AO$111=CNGE_2024_M3_Secc1!$AQ$111,O,IF(CNGE_2024_M3_Secc1!AC261="",1,0))</f>
        <v>#NAME?</v>
      </c>
      <c r="BQ594" s="202" t="e" cm="1">
        <f t="array" ref="BQ594">IF(CNGE_2024_M3_Secc1!$AO$111=CNGE_2024_M3_Secc1!$AQ$111,O,IF(CNGE_2024_M3_Secc1!AD261="",1,0))</f>
        <v>#NAME?</v>
      </c>
      <c r="BZ594" s="202">
        <f>IF($AH$96=$AJ$96,0,
IF(OR(AND($BS$146="NS",I594&lt;&gt;"NA",OR(I594="NS",I594=0)),AND($BS$146="NA",I594&lt;&gt;"NS",OR(I594="NA",I594=0))),0,
IF(OR(AND($BS$146&lt;&gt;"NS",$BS$146&lt;&gt;"NA",I594&lt;&gt;"NS",I594&lt;&gt;"NA",I594&gt;$BS$146),
AND(I594&gt;0,OR($BS$146="NS",$BS$146="NA")),
AND($BS$146&lt;&gt;"NS",$BS$146&lt;&gt;"NA",$BS$146&gt;=0,I594="NA"),
AND($BS$146&lt;&gt;"NS",$BS$146&lt;&gt;"NA",$BS$146=0,I594="NS")),1,0)))</f>
        <v>0</v>
      </c>
      <c r="CA594" s="202">
        <f t="shared" ref="CA594" si="2744">IF($AH$96=$AJ$96,0,
IF(OR(AND($BS$146="NS",J594&lt;&gt;"NA",OR(J594="NS",J594=0)),AND($BS$146="NA",J594&lt;&gt;"NS",OR(J594="NA",J594=0))),0,
IF(OR(AND($BS$146&lt;&gt;"NS",$BS$146&lt;&gt;"NA",J594&lt;&gt;"NS",J594&lt;&gt;"NA",J594&gt;$BS$146),
AND(J594&gt;0,OR($BS$146="NS",$BS$146="NA")),
AND($BS$146&lt;&gt;"NS",$BS$146&lt;&gt;"NA",$BS$146&gt;=0,J594="NA"),
AND($BS$146&lt;&gt;"NS",$BS$146&lt;&gt;"NA",$BS$146=0,J594="NS")),1,0)))</f>
        <v>0</v>
      </c>
      <c r="CB594" s="202">
        <f t="shared" ref="CB594" si="2745">IF($AH$96=$AJ$96,0,
IF(OR(AND($BS$146="NS",K594&lt;&gt;"NA",OR(K594="NS",K594=0)),AND($BS$146="NA",K594&lt;&gt;"NS",OR(K594="NA",K594=0))),0,
IF(OR(AND($BS$146&lt;&gt;"NS",$BS$146&lt;&gt;"NA",K594&lt;&gt;"NS",K594&lt;&gt;"NA",K594&gt;$BS$146),
AND(K594&gt;0,OR($BS$146="NS",$BS$146="NA")),
AND($BS$146&lt;&gt;"NS",$BS$146&lt;&gt;"NA",$BS$146&gt;=0,K594="NA"),
AND($BS$146&lt;&gt;"NS",$BS$146&lt;&gt;"NA",$BS$146=0,K594="NS")),1,0)))</f>
        <v>0</v>
      </c>
      <c r="CC594" s="202">
        <f t="shared" ref="CC594" si="2746">IF($AH$96=$AJ$96,0,
IF(OR(AND($BS$146="NS",L594&lt;&gt;"NA",OR(L594="NS",L594=0)),AND($BS$146="NA",L594&lt;&gt;"NS",OR(L594="NA",L594=0))),0,
IF(OR(AND($BS$146&lt;&gt;"NS",$BS$146&lt;&gt;"NA",L594&lt;&gt;"NS",L594&lt;&gt;"NA",L594&gt;$BS$146),
AND(L594&gt;0,OR($BS$146="NS",$BS$146="NA")),
AND($BS$146&lt;&gt;"NS",$BS$146&lt;&gt;"NA",$BS$146&gt;=0,L594="NA"),
AND($BS$146&lt;&gt;"NS",$BS$146&lt;&gt;"NA",$BS$146=0,L594="NS")),1,0)))</f>
        <v>0</v>
      </c>
      <c r="CD594" s="202">
        <f t="shared" ref="CD594" si="2747">IF($AH$96=$AJ$96,0,
IF(OR(AND($BS$146="NS",M594&lt;&gt;"NA",OR(M594="NS",M594=0)),AND($BS$146="NA",M594&lt;&gt;"NS",OR(M594="NA",M594=0))),0,
IF(OR(AND($BS$146&lt;&gt;"NS",$BS$146&lt;&gt;"NA",M594&lt;&gt;"NS",M594&lt;&gt;"NA",M594&gt;$BS$146),
AND(M594&gt;0,OR($BS$146="NS",$BS$146="NA")),
AND($BS$146&lt;&gt;"NS",$BS$146&lt;&gt;"NA",$BS$146&gt;=0,M594="NA"),
AND($BS$146&lt;&gt;"NS",$BS$146&lt;&gt;"NA",$BS$146=0,M594="NS")),1,0)))</f>
        <v>0</v>
      </c>
      <c r="CE594" s="202">
        <f t="shared" ref="CE594" si="2748">IF($AH$96=$AJ$96,0,
IF(OR(AND($BS$146="NS",N594&lt;&gt;"NA",OR(N594="NS",N594=0)),AND($BS$146="NA",N594&lt;&gt;"NS",OR(N594="NA",N594=0))),0,
IF(OR(AND($BS$146&lt;&gt;"NS",$BS$146&lt;&gt;"NA",N594&lt;&gt;"NS",N594&lt;&gt;"NA",N594&gt;$BS$146),
AND(N594&gt;0,OR($BS$146="NS",$BS$146="NA")),
AND($BS$146&lt;&gt;"NS",$BS$146&lt;&gt;"NA",$BS$146&gt;=0,N594="NA"),
AND($BS$146&lt;&gt;"NS",$BS$146&lt;&gt;"NA",$BS$146=0,N594="NS")),1,0)))</f>
        <v>0</v>
      </c>
      <c r="CF594" s="202">
        <f t="shared" ref="CF594" si="2749">IF($AH$96=$AJ$96,0,
IF(OR(AND($BS$146="NS",O594&lt;&gt;"NA",OR(O594="NS",O594=0)),AND($BS$146="NA",O594&lt;&gt;"NS",OR(O594="NA",O594=0))),0,
IF(OR(AND($BS$146&lt;&gt;"NS",$BS$146&lt;&gt;"NA",O594&lt;&gt;"NS",O594&lt;&gt;"NA",O594&gt;$BS$146),
AND(O594&gt;0,OR($BS$146="NS",$BS$146="NA")),
AND($BS$146&lt;&gt;"NS",$BS$146&lt;&gt;"NA",$BS$146&gt;=0,O594="NA"),
AND($BS$146&lt;&gt;"NS",$BS$146&lt;&gt;"NA",$BS$146=0,O594="NS")),1,0)))</f>
        <v>0</v>
      </c>
      <c r="CG594" s="202">
        <f t="shared" ref="CG594" si="2750">IF($AH$96=$AJ$96,0,
IF(OR(AND($BS$146="NS",P594&lt;&gt;"NA",OR(P594="NS",P594=0)),AND($BS$146="NA",P594&lt;&gt;"NS",OR(P594="NA",P594=0))),0,
IF(OR(AND($BS$146&lt;&gt;"NS",$BS$146&lt;&gt;"NA",P594&lt;&gt;"NS",P594&lt;&gt;"NA",P594&gt;$BS$146),
AND(P594&gt;0,OR($BS$146="NS",$BS$146="NA")),
AND($BS$146&lt;&gt;"NS",$BS$146&lt;&gt;"NA",$BS$146&gt;=0,P594="NA"),
AND($BS$146&lt;&gt;"NS",$BS$146&lt;&gt;"NA",$BS$146=0,P594="NS")),1,0)))</f>
        <v>0</v>
      </c>
      <c r="CH594" s="202">
        <f t="shared" ref="CH594" si="2751">IF($AH$96=$AJ$96,0,
IF(OR(AND($BS$146="NS",Q594&lt;&gt;"NA",OR(Q594="NS",Q594=0)),AND($BS$146="NA",Q594&lt;&gt;"NS",OR(Q594="NA",Q594=0))),0,
IF(OR(AND($BS$146&lt;&gt;"NS",$BS$146&lt;&gt;"NA",Q594&lt;&gt;"NS",Q594&lt;&gt;"NA",Q594&gt;$BS$146),
AND(Q594&gt;0,OR($BS$146="NS",$BS$146="NA")),
AND($BS$146&lt;&gt;"NS",$BS$146&lt;&gt;"NA",$BS$146&gt;=0,Q594="NA"),
AND($BS$146&lt;&gt;"NS",$BS$146&lt;&gt;"NA",$BS$146=0,Q594="NS")),1,0)))</f>
        <v>0</v>
      </c>
      <c r="CI594" s="202">
        <f t="shared" ref="CI594" si="2752">IF($AH$96=$AJ$96,0,
IF(OR(AND($BS$146="NS",R594&lt;&gt;"NA",OR(R594="NS",R594=0)),AND($BS$146="NA",R594&lt;&gt;"NS",OR(R594="NA",R594=0))),0,
IF(OR(AND($BS$146&lt;&gt;"NS",$BS$146&lt;&gt;"NA",R594&lt;&gt;"NS",R594&lt;&gt;"NA",R594&gt;$BS$146),
AND(R594&gt;0,OR($BS$146="NS",$BS$146="NA")),
AND($BS$146&lt;&gt;"NS",$BS$146&lt;&gt;"NA",$BS$146&gt;=0,R594="NA"),
AND($BS$146&lt;&gt;"NS",$BS$146&lt;&gt;"NA",$BS$146=0,R594="NS")),1,0)))</f>
        <v>0</v>
      </c>
      <c r="CJ594" s="202">
        <f t="shared" ref="CJ594" si="2753">IF($AH$96=$AJ$96,0,
IF(OR(AND($BS$146="NS",S594&lt;&gt;"NA",OR(S594="NS",S594=0)),AND($BS$146="NA",S594&lt;&gt;"NS",OR(S594="NA",S594=0))),0,
IF(OR(AND($BS$146&lt;&gt;"NS",$BS$146&lt;&gt;"NA",S594&lt;&gt;"NS",S594&lt;&gt;"NA",S594&gt;$BS$146),
AND(S594&gt;0,OR($BS$146="NS",$BS$146="NA")),
AND($BS$146&lt;&gt;"NS",$BS$146&lt;&gt;"NA",$BS$146&gt;=0,S594="NA"),
AND($BS$146&lt;&gt;"NS",$BS$146&lt;&gt;"NA",$BS$146=0,S594="NS")),1,0)))</f>
        <v>0</v>
      </c>
      <c r="CK594" s="202">
        <f t="shared" ref="CK594" si="2754">IF($AH$96=$AJ$96,0,
IF(OR(AND($BS$146="NS",T594&lt;&gt;"NA",OR(T594="NS",T594=0)),AND($BS$146="NA",T594&lt;&gt;"NS",OR(T594="NA",T594=0))),0,
IF(OR(AND($BS$146&lt;&gt;"NS",$BS$146&lt;&gt;"NA",T594&lt;&gt;"NS",T594&lt;&gt;"NA",T594&gt;$BS$146),
AND(T594&gt;0,OR($BS$146="NS",$BS$146="NA")),
AND($BS$146&lt;&gt;"NS",$BS$146&lt;&gt;"NA",$BS$146&gt;=0,T594="NA"),
AND($BS$146&lt;&gt;"NS",$BS$146&lt;&gt;"NA",$BS$146=0,T594="NS")),1,0)))</f>
        <v>0</v>
      </c>
      <c r="CL594" s="202">
        <f t="shared" ref="CL594" si="2755">IF($AH$96=$AJ$96,0,
IF(OR(AND($BS$146="NS",U594&lt;&gt;"NA",OR(U594="NS",U594=0)),AND($BS$146="NA",U594&lt;&gt;"NS",OR(U594="NA",U594=0))),0,
IF(OR(AND($BS$146&lt;&gt;"NS",$BS$146&lt;&gt;"NA",U594&lt;&gt;"NS",U594&lt;&gt;"NA",U594&gt;$BS$146),
AND(U594&gt;0,OR($BS$146="NS",$BS$146="NA")),
AND($BS$146&lt;&gt;"NS",$BS$146&lt;&gt;"NA",$BS$146&gt;=0,U594="NA"),
AND($BS$146&lt;&gt;"NS",$BS$146&lt;&gt;"NA",$BS$146=0,U594="NS")),1,0)))</f>
        <v>0</v>
      </c>
      <c r="CM594" s="202">
        <f t="shared" ref="CM594" si="2756">IF($AH$96=$AJ$96,0,
IF(OR(AND($BS$146="NS",V594&lt;&gt;"NA",OR(V594="NS",V594=0)),AND($BS$146="NA",V594&lt;&gt;"NS",OR(V594="NA",V594=0))),0,
IF(OR(AND($BS$146&lt;&gt;"NS",$BS$146&lt;&gt;"NA",V594&lt;&gt;"NS",V594&lt;&gt;"NA",V594&gt;$BS$146),
AND(V594&gt;0,OR($BS$146="NS",$BS$146="NA")),
AND($BS$146&lt;&gt;"NS",$BS$146&lt;&gt;"NA",$BS$146&gt;=0,V594="NA"),
AND($BS$146&lt;&gt;"NS",$BS$146&lt;&gt;"NA",$BS$146=0,V594="NS")),1,0)))</f>
        <v>0</v>
      </c>
      <c r="CN594" s="202">
        <f t="shared" ref="CN594" si="2757">IF($AH$96=$AJ$96,0,
IF(OR(AND($BS$146="NS",W594&lt;&gt;"NA",OR(W594="NS",W594=0)),AND($BS$146="NA",W594&lt;&gt;"NS",OR(W594="NA",W594=0))),0,
IF(OR(AND($BS$146&lt;&gt;"NS",$BS$146&lt;&gt;"NA",W594&lt;&gt;"NS",W594&lt;&gt;"NA",W594&gt;$BS$146),
AND(W594&gt;0,OR($BS$146="NS",$BS$146="NA")),
AND($BS$146&lt;&gt;"NS",$BS$146&lt;&gt;"NA",$BS$146&gt;=0,W594="NA"),
AND($BS$146&lt;&gt;"NS",$BS$146&lt;&gt;"NA",$BS$146=0,W594="NS")),1,0)))</f>
        <v>0</v>
      </c>
      <c r="CO594" s="202">
        <f t="shared" ref="CO594" si="2758">IF($AH$96=$AJ$96,0,
IF(OR(AND($BS$146="NS",X594&lt;&gt;"NA",OR(X594="NS",X594=0)),AND($BS$146="NA",X594&lt;&gt;"NS",OR(X594="NA",X594=0))),0,
IF(OR(AND($BS$146&lt;&gt;"NS",$BS$146&lt;&gt;"NA",X594&lt;&gt;"NS",X594&lt;&gt;"NA",X594&gt;$BS$146),
AND(X594&gt;0,OR($BS$146="NS",$BS$146="NA")),
AND($BS$146&lt;&gt;"NS",$BS$146&lt;&gt;"NA",$BS$146&gt;=0,X594="NA"),
AND($BS$146&lt;&gt;"NS",$BS$146&lt;&gt;"NA",$BS$146=0,X594="NS")),1,0)))</f>
        <v>0</v>
      </c>
      <c r="CP594" s="202">
        <f t="shared" ref="CP594" si="2759">IF($AH$96=$AJ$96,0,
IF(OR(AND($BS$146="NS",Y594&lt;&gt;"NA",OR(Y594="NS",Y594=0)),AND($BS$146="NA",Y594&lt;&gt;"NS",OR(Y594="NA",Y594=0))),0,
IF(OR(AND($BS$146&lt;&gt;"NS",$BS$146&lt;&gt;"NA",Y594&lt;&gt;"NS",Y594&lt;&gt;"NA",Y594&gt;$BS$146),
AND(Y594&gt;0,OR($BS$146="NS",$BS$146="NA")),
AND($BS$146&lt;&gt;"NS",$BS$146&lt;&gt;"NA",$BS$146&gt;=0,Y594="NA"),
AND($BS$146&lt;&gt;"NS",$BS$146&lt;&gt;"NA",$BS$146=0,Y594="NS")),1,0)))</f>
        <v>0</v>
      </c>
      <c r="CQ594" s="202">
        <f t="shared" ref="CQ594" si="2760">IF($AH$96=$AJ$96,0,
IF(OR(AND($BS$146="NS",Z594&lt;&gt;"NA",OR(Z594="NS",Z594=0)),AND($BS$146="NA",Z594&lt;&gt;"NS",OR(Z594="NA",Z594=0))),0,
IF(OR(AND($BS$146&lt;&gt;"NS",$BS$146&lt;&gt;"NA",Z594&lt;&gt;"NS",Z594&lt;&gt;"NA",Z594&gt;$BS$146),
AND(Z594&gt;0,OR($BS$146="NS",$BS$146="NA")),
AND($BS$146&lt;&gt;"NS",$BS$146&lt;&gt;"NA",$BS$146&gt;=0,Z594="NA"),
AND($BS$146&lt;&gt;"NS",$BS$146&lt;&gt;"NA",$BS$146=0,Z594="NS")),1,0)))</f>
        <v>0</v>
      </c>
      <c r="CR594" s="202">
        <f t="shared" ref="CR594" si="2761">IF($AH$96=$AJ$96,0,
IF(OR(AND($BS$146="NS",AA594&lt;&gt;"NA",OR(AA594="NS",AA594=0)),AND($BS$146="NA",AA594&lt;&gt;"NS",OR(AA594="NA",AA594=0))),0,
IF(OR(AND($BS$146&lt;&gt;"NS",$BS$146&lt;&gt;"NA",AA594&lt;&gt;"NS",AA594&lt;&gt;"NA",AA594&gt;$BS$146),
AND(AA594&gt;0,OR($BS$146="NS",$BS$146="NA")),
AND($BS$146&lt;&gt;"NS",$BS$146&lt;&gt;"NA",$BS$146&gt;=0,AA594="NA"),
AND($BS$146&lt;&gt;"NS",$BS$146&lt;&gt;"NA",$BS$146=0,AA594="NS")),1,0)))</f>
        <v>0</v>
      </c>
      <c r="CS594" s="202">
        <f t="shared" ref="CS594" si="2762">IF($AH$96=$AJ$96,0,
IF(OR(AND($BS$146="NS",AB594&lt;&gt;"NA",OR(AB594="NS",AB594=0)),AND($BS$146="NA",AB594&lt;&gt;"NS",OR(AB594="NA",AB594=0))),0,
IF(OR(AND($BS$146&lt;&gt;"NS",$BS$146&lt;&gt;"NA",AB594&lt;&gt;"NS",AB594&lt;&gt;"NA",AB594&gt;$BS$146),
AND(AB594&gt;0,OR($BS$146="NS",$BS$146="NA")),
AND($BS$146&lt;&gt;"NS",$BS$146&lt;&gt;"NA",$BS$146&gt;=0,AB594="NA"),
AND($BS$146&lt;&gt;"NS",$BS$146&lt;&gt;"NA",$BS$146=0,AB594="NS")),1,0)))</f>
        <v>0</v>
      </c>
      <c r="CT594" s="202">
        <f t="shared" ref="CT594" si="2763">IF($AH$96=$AJ$96,0,
IF(OR(AND($BS$146="NS",AC594&lt;&gt;"NA",OR(AC594="NS",AC594=0)),AND($BS$146="NA",AC594&lt;&gt;"NS",OR(AC594="NA",AC594=0))),0,
IF(OR(AND($BS$146&lt;&gt;"NS",$BS$146&lt;&gt;"NA",AC594&lt;&gt;"NS",AC594&lt;&gt;"NA",AC594&gt;$BS$146),
AND(AC594&gt;0,OR($BS$146="NS",$BS$146="NA")),
AND($BS$146&lt;&gt;"NS",$BS$146&lt;&gt;"NA",$BS$146&gt;=0,AC594="NA"),
AND($BS$146&lt;&gt;"NS",$BS$146&lt;&gt;"NA",$BS$146=0,AC594="NS")),1,0)))</f>
        <v>0</v>
      </c>
      <c r="CU594" s="202">
        <f t="shared" ref="CU594" si="2764">IF($AH$96=$AJ$96,0,
IF(OR(AND($BS$146="NS",AD594&lt;&gt;"NA",OR(AD594="NS",AD594=0)),AND($BS$146="NA",AD594&lt;&gt;"NS",OR(AD594="NA",AD594=0))),0,
IF(OR(AND($BS$146&lt;&gt;"NS",$BS$146&lt;&gt;"NA",AD594&lt;&gt;"NS",AD594&lt;&gt;"NA",AD594&gt;$BS$146),
AND(AD594&gt;0,OR($BS$146="NS",$BS$146="NA")),
AND($BS$146&lt;&gt;"NS",$BS$146&lt;&gt;"NA",$BS$146&gt;=0,AD594="NA"),
AND($BS$146&lt;&gt;"NS",$BS$146&lt;&gt;"NA",$BS$146=0,AD594="NS")),1,0)))</f>
        <v>0</v>
      </c>
      <c r="CY594" s="563">
        <f t="shared" si="1903"/>
        <v>0</v>
      </c>
      <c r="CZ594" s="563"/>
    </row>
    <row r="595" spans="1:104" s="211" customFormat="1" ht="15" customHeight="1">
      <c r="A595" s="18"/>
      <c r="B595" s="51"/>
      <c r="C595" s="48" t="s">
        <v>5111</v>
      </c>
      <c r="D595" s="580" t="str">
        <f>IF(CNGE_2024_M3_Secc1!D94="","",CNGE_2024_M3_Secc1!D94)</f>
        <v/>
      </c>
      <c r="E595" s="580"/>
      <c r="F595" s="580"/>
      <c r="G595" s="580"/>
      <c r="H595" s="580"/>
      <c r="I595" s="103"/>
      <c r="J595" s="103"/>
      <c r="K595" s="103"/>
      <c r="L595" s="103"/>
      <c r="M595" s="103"/>
      <c r="N595" s="103"/>
      <c r="O595" s="103"/>
      <c r="P595" s="103"/>
      <c r="Q595" s="103"/>
      <c r="R595" s="103"/>
      <c r="S595" s="103"/>
      <c r="T595" s="103"/>
      <c r="U595" s="103"/>
      <c r="V595" s="103"/>
      <c r="W595" s="103"/>
      <c r="X595" s="103"/>
      <c r="Y595" s="103"/>
      <c r="Z595" s="103"/>
      <c r="AA595" s="103"/>
      <c r="AB595" s="103"/>
      <c r="AC595" s="103"/>
      <c r="AD595" s="103"/>
      <c r="AE595" s="213"/>
      <c r="AF595" s="210"/>
      <c r="AV595" s="202" t="e" cm="1">
        <f t="array" ref="AV595">IF(CNGE_2024_M3_Secc1!$AO$111=CNGE_2024_M3_Secc1!$AQ$111,O,IF(CNGE_2024_M3_Secc1!I262="",1,0))</f>
        <v>#NAME?</v>
      </c>
      <c r="AW595" s="202" t="e" cm="1">
        <f t="array" ref="AW595">IF(CNGE_2024_M3_Secc1!$AO$111=CNGE_2024_M3_Secc1!$AQ$111,O,IF(CNGE_2024_M3_Secc1!J262="",1,0))</f>
        <v>#NAME?</v>
      </c>
      <c r="AX595" s="202" t="e" cm="1">
        <f t="array" ref="AX595">IF(CNGE_2024_M3_Secc1!$AO$111=CNGE_2024_M3_Secc1!$AQ$111,O,IF(CNGE_2024_M3_Secc1!K262="",1,0))</f>
        <v>#NAME?</v>
      </c>
      <c r="AY595" s="202" t="e" cm="1">
        <f t="array" ref="AY595">IF(CNGE_2024_M3_Secc1!$AO$111=CNGE_2024_M3_Secc1!$AQ$111,O,IF(CNGE_2024_M3_Secc1!L262="",1,0))</f>
        <v>#NAME?</v>
      </c>
      <c r="AZ595" s="202" t="e" cm="1">
        <f t="array" ref="AZ595">IF(CNGE_2024_M3_Secc1!$AO$111=CNGE_2024_M3_Secc1!$AQ$111,O,IF(CNGE_2024_M3_Secc1!M262="",1,0))</f>
        <v>#NAME?</v>
      </c>
      <c r="BA595" s="202" t="e" cm="1">
        <f t="array" ref="BA595">IF(CNGE_2024_M3_Secc1!$AO$111=CNGE_2024_M3_Secc1!$AQ$111,O,IF(CNGE_2024_M3_Secc1!N262="",1,0))</f>
        <v>#NAME?</v>
      </c>
      <c r="BB595" s="202" t="e" cm="1">
        <f t="array" ref="BB595">IF(CNGE_2024_M3_Secc1!$AO$111=CNGE_2024_M3_Secc1!$AQ$111,O,IF(CNGE_2024_M3_Secc1!O262="",1,0))</f>
        <v>#NAME?</v>
      </c>
      <c r="BC595" s="202" t="e" cm="1">
        <f t="array" ref="BC595">IF(CNGE_2024_M3_Secc1!$AO$111=CNGE_2024_M3_Secc1!$AQ$111,O,IF(CNGE_2024_M3_Secc1!P262="",1,0))</f>
        <v>#NAME?</v>
      </c>
      <c r="BD595" s="202" t="e" cm="1">
        <f t="array" ref="BD595">IF(CNGE_2024_M3_Secc1!$AO$111=CNGE_2024_M3_Secc1!$AQ$111,O,IF(CNGE_2024_M3_Secc1!Q262="",1,0))</f>
        <v>#NAME?</v>
      </c>
      <c r="BE595" s="202" t="e" cm="1">
        <f t="array" ref="BE595">IF(CNGE_2024_M3_Secc1!$AO$111=CNGE_2024_M3_Secc1!$AQ$111,O,IF(CNGE_2024_M3_Secc1!R262="",1,0))</f>
        <v>#NAME?</v>
      </c>
      <c r="BF595" s="202" t="e" cm="1">
        <f t="array" ref="BF595">IF(CNGE_2024_M3_Secc1!$AO$111=CNGE_2024_M3_Secc1!$AQ$111,O,IF(CNGE_2024_M3_Secc1!S262="",1,0))</f>
        <v>#NAME?</v>
      </c>
      <c r="BG595" s="202" t="e" cm="1">
        <f t="array" ref="BG595">IF(CNGE_2024_M3_Secc1!$AO$111=CNGE_2024_M3_Secc1!$AQ$111,O,IF(CNGE_2024_M3_Secc1!T262="",1,0))</f>
        <v>#NAME?</v>
      </c>
      <c r="BH595" s="202" t="e" cm="1">
        <f t="array" ref="BH595">IF(CNGE_2024_M3_Secc1!$AO$111=CNGE_2024_M3_Secc1!$AQ$111,O,IF(CNGE_2024_M3_Secc1!U262="",1,0))</f>
        <v>#NAME?</v>
      </c>
      <c r="BI595" s="202" t="e" cm="1">
        <f t="array" ref="BI595">IF(CNGE_2024_M3_Secc1!$AO$111=CNGE_2024_M3_Secc1!$AQ$111,O,IF(CNGE_2024_M3_Secc1!V262="",1,0))</f>
        <v>#NAME?</v>
      </c>
      <c r="BJ595" s="202" t="e" cm="1">
        <f t="array" ref="BJ595">IF(CNGE_2024_M3_Secc1!$AO$111=CNGE_2024_M3_Secc1!$AQ$111,O,IF(CNGE_2024_M3_Secc1!W262="",1,0))</f>
        <v>#NAME?</v>
      </c>
      <c r="BK595" s="202" t="e" cm="1">
        <f t="array" ref="BK595">IF(CNGE_2024_M3_Secc1!$AO$111=CNGE_2024_M3_Secc1!$AQ$111,O,IF(CNGE_2024_M3_Secc1!X262="",1,0))</f>
        <v>#NAME?</v>
      </c>
      <c r="BL595" s="202" t="e" cm="1">
        <f t="array" ref="BL595">IF(CNGE_2024_M3_Secc1!$AO$111=CNGE_2024_M3_Secc1!$AQ$111,O,IF(CNGE_2024_M3_Secc1!Y262="",1,0))</f>
        <v>#NAME?</v>
      </c>
      <c r="BM595" s="202" t="e" cm="1">
        <f t="array" ref="BM595">IF(CNGE_2024_M3_Secc1!$AO$111=CNGE_2024_M3_Secc1!$AQ$111,O,IF(CNGE_2024_M3_Secc1!Z262="",1,0))</f>
        <v>#NAME?</v>
      </c>
      <c r="BN595" s="202" t="e" cm="1">
        <f t="array" ref="BN595">IF(CNGE_2024_M3_Secc1!$AO$111=CNGE_2024_M3_Secc1!$AQ$111,O,IF(CNGE_2024_M3_Secc1!AA262="",1,0))</f>
        <v>#NAME?</v>
      </c>
      <c r="BO595" s="202" t="e" cm="1">
        <f t="array" ref="BO595">IF(CNGE_2024_M3_Secc1!$AO$111=CNGE_2024_M3_Secc1!$AQ$111,O,IF(CNGE_2024_M3_Secc1!AB262="",1,0))</f>
        <v>#NAME?</v>
      </c>
      <c r="BP595" s="202" t="e" cm="1">
        <f t="array" ref="BP595">IF(CNGE_2024_M3_Secc1!$AO$111=CNGE_2024_M3_Secc1!$AQ$111,O,IF(CNGE_2024_M3_Secc1!AC262="",1,0))</f>
        <v>#NAME?</v>
      </c>
      <c r="BQ595" s="202" t="e" cm="1">
        <f t="array" ref="BQ595">IF(CNGE_2024_M3_Secc1!$AO$111=CNGE_2024_M3_Secc1!$AQ$111,O,IF(CNGE_2024_M3_Secc1!AD262="",1,0))</f>
        <v>#NAME?</v>
      </c>
      <c r="BZ595" s="202">
        <f>IF($AH$96=$AJ$96,0,
IF(OR(AND($BS$147="NS",I595&lt;&gt;"NA",OR(I595="NS",I595=0)),AND($BS$147="NA",I595&lt;&gt;"NS",OR(I595="NA",I595=0))),0,
IF(OR(AND($BS$147&lt;&gt;"NS",$BS$147&lt;&gt;"NA",I595&lt;&gt;"NS",I595&lt;&gt;"NA",I595&gt;$BS$147),
AND(I595&gt;0,OR($BS$147="NS",$BS$147="NA")),
AND($BS$147&lt;&gt;"NS",$BS$147&lt;&gt;"NA",$BS$147&gt;=0,I595="NA"),
AND($BS$147&lt;&gt;"NS",$BS$147&lt;&gt;"NA",$BS$147=0,I595="NS")),1,0)))</f>
        <v>0</v>
      </c>
      <c r="CA595" s="202">
        <f t="shared" ref="CA595" si="2765">IF($AH$96=$AJ$96,0,
IF(OR(AND($BS$147="NS",J595&lt;&gt;"NA",OR(J595="NS",J595=0)),AND($BS$147="NA",J595&lt;&gt;"NS",OR(J595="NA",J595=0))),0,
IF(OR(AND($BS$147&lt;&gt;"NS",$BS$147&lt;&gt;"NA",J595&lt;&gt;"NS",J595&lt;&gt;"NA",J595&gt;$BS$147),
AND(J595&gt;0,OR($BS$147="NS",$BS$147="NA")),
AND($BS$147&lt;&gt;"NS",$BS$147&lt;&gt;"NA",$BS$147&gt;=0,J595="NA"),
AND($BS$147&lt;&gt;"NS",$BS$147&lt;&gt;"NA",$BS$147=0,J595="NS")),1,0)))</f>
        <v>0</v>
      </c>
      <c r="CB595" s="202">
        <f t="shared" ref="CB595" si="2766">IF($AH$96=$AJ$96,0,
IF(OR(AND($BS$147="NS",K595&lt;&gt;"NA",OR(K595="NS",K595=0)),AND($BS$147="NA",K595&lt;&gt;"NS",OR(K595="NA",K595=0))),0,
IF(OR(AND($BS$147&lt;&gt;"NS",$BS$147&lt;&gt;"NA",K595&lt;&gt;"NS",K595&lt;&gt;"NA",K595&gt;$BS$147),
AND(K595&gt;0,OR($BS$147="NS",$BS$147="NA")),
AND($BS$147&lt;&gt;"NS",$BS$147&lt;&gt;"NA",$BS$147&gt;=0,K595="NA"),
AND($BS$147&lt;&gt;"NS",$BS$147&lt;&gt;"NA",$BS$147=0,K595="NS")),1,0)))</f>
        <v>0</v>
      </c>
      <c r="CC595" s="202">
        <f t="shared" ref="CC595" si="2767">IF($AH$96=$AJ$96,0,
IF(OR(AND($BS$147="NS",L595&lt;&gt;"NA",OR(L595="NS",L595=0)),AND($BS$147="NA",L595&lt;&gt;"NS",OR(L595="NA",L595=0))),0,
IF(OR(AND($BS$147&lt;&gt;"NS",$BS$147&lt;&gt;"NA",L595&lt;&gt;"NS",L595&lt;&gt;"NA",L595&gt;$BS$147),
AND(L595&gt;0,OR($BS$147="NS",$BS$147="NA")),
AND($BS$147&lt;&gt;"NS",$BS$147&lt;&gt;"NA",$BS$147&gt;=0,L595="NA"),
AND($BS$147&lt;&gt;"NS",$BS$147&lt;&gt;"NA",$BS$147=0,L595="NS")),1,0)))</f>
        <v>0</v>
      </c>
      <c r="CD595" s="202">
        <f t="shared" ref="CD595" si="2768">IF($AH$96=$AJ$96,0,
IF(OR(AND($BS$147="NS",M595&lt;&gt;"NA",OR(M595="NS",M595=0)),AND($BS$147="NA",M595&lt;&gt;"NS",OR(M595="NA",M595=0))),0,
IF(OR(AND($BS$147&lt;&gt;"NS",$BS$147&lt;&gt;"NA",M595&lt;&gt;"NS",M595&lt;&gt;"NA",M595&gt;$BS$147),
AND(M595&gt;0,OR($BS$147="NS",$BS$147="NA")),
AND($BS$147&lt;&gt;"NS",$BS$147&lt;&gt;"NA",$BS$147&gt;=0,M595="NA"),
AND($BS$147&lt;&gt;"NS",$BS$147&lt;&gt;"NA",$BS$147=0,M595="NS")),1,0)))</f>
        <v>0</v>
      </c>
      <c r="CE595" s="202">
        <f t="shared" ref="CE595" si="2769">IF($AH$96=$AJ$96,0,
IF(OR(AND($BS$147="NS",N595&lt;&gt;"NA",OR(N595="NS",N595=0)),AND($BS$147="NA",N595&lt;&gt;"NS",OR(N595="NA",N595=0))),0,
IF(OR(AND($BS$147&lt;&gt;"NS",$BS$147&lt;&gt;"NA",N595&lt;&gt;"NS",N595&lt;&gt;"NA",N595&gt;$BS$147),
AND(N595&gt;0,OR($BS$147="NS",$BS$147="NA")),
AND($BS$147&lt;&gt;"NS",$BS$147&lt;&gt;"NA",$BS$147&gt;=0,N595="NA"),
AND($BS$147&lt;&gt;"NS",$BS$147&lt;&gt;"NA",$BS$147=0,N595="NS")),1,0)))</f>
        <v>0</v>
      </c>
      <c r="CF595" s="202">
        <f t="shared" ref="CF595" si="2770">IF($AH$96=$AJ$96,0,
IF(OR(AND($BS$147="NS",O595&lt;&gt;"NA",OR(O595="NS",O595=0)),AND($BS$147="NA",O595&lt;&gt;"NS",OR(O595="NA",O595=0))),0,
IF(OR(AND($BS$147&lt;&gt;"NS",$BS$147&lt;&gt;"NA",O595&lt;&gt;"NS",O595&lt;&gt;"NA",O595&gt;$BS$147),
AND(O595&gt;0,OR($BS$147="NS",$BS$147="NA")),
AND($BS$147&lt;&gt;"NS",$BS$147&lt;&gt;"NA",$BS$147&gt;=0,O595="NA"),
AND($BS$147&lt;&gt;"NS",$BS$147&lt;&gt;"NA",$BS$147=0,O595="NS")),1,0)))</f>
        <v>0</v>
      </c>
      <c r="CG595" s="202">
        <f t="shared" ref="CG595" si="2771">IF($AH$96=$AJ$96,0,
IF(OR(AND($BS$147="NS",P595&lt;&gt;"NA",OR(P595="NS",P595=0)),AND($BS$147="NA",P595&lt;&gt;"NS",OR(P595="NA",P595=0))),0,
IF(OR(AND($BS$147&lt;&gt;"NS",$BS$147&lt;&gt;"NA",P595&lt;&gt;"NS",P595&lt;&gt;"NA",P595&gt;$BS$147),
AND(P595&gt;0,OR($BS$147="NS",$BS$147="NA")),
AND($BS$147&lt;&gt;"NS",$BS$147&lt;&gt;"NA",$BS$147&gt;=0,P595="NA"),
AND($BS$147&lt;&gt;"NS",$BS$147&lt;&gt;"NA",$BS$147=0,P595="NS")),1,0)))</f>
        <v>0</v>
      </c>
      <c r="CH595" s="202">
        <f t="shared" ref="CH595" si="2772">IF($AH$96=$AJ$96,0,
IF(OR(AND($BS$147="NS",Q595&lt;&gt;"NA",OR(Q595="NS",Q595=0)),AND($BS$147="NA",Q595&lt;&gt;"NS",OR(Q595="NA",Q595=0))),0,
IF(OR(AND($BS$147&lt;&gt;"NS",$BS$147&lt;&gt;"NA",Q595&lt;&gt;"NS",Q595&lt;&gt;"NA",Q595&gt;$BS$147),
AND(Q595&gt;0,OR($BS$147="NS",$BS$147="NA")),
AND($BS$147&lt;&gt;"NS",$BS$147&lt;&gt;"NA",$BS$147&gt;=0,Q595="NA"),
AND($BS$147&lt;&gt;"NS",$BS$147&lt;&gt;"NA",$BS$147=0,Q595="NS")),1,0)))</f>
        <v>0</v>
      </c>
      <c r="CI595" s="202">
        <f t="shared" ref="CI595" si="2773">IF($AH$96=$AJ$96,0,
IF(OR(AND($BS$147="NS",R595&lt;&gt;"NA",OR(R595="NS",R595=0)),AND($BS$147="NA",R595&lt;&gt;"NS",OR(R595="NA",R595=0))),0,
IF(OR(AND($BS$147&lt;&gt;"NS",$BS$147&lt;&gt;"NA",R595&lt;&gt;"NS",R595&lt;&gt;"NA",R595&gt;$BS$147),
AND(R595&gt;0,OR($BS$147="NS",$BS$147="NA")),
AND($BS$147&lt;&gt;"NS",$BS$147&lt;&gt;"NA",$BS$147&gt;=0,R595="NA"),
AND($BS$147&lt;&gt;"NS",$BS$147&lt;&gt;"NA",$BS$147=0,R595="NS")),1,0)))</f>
        <v>0</v>
      </c>
      <c r="CJ595" s="202">
        <f t="shared" ref="CJ595" si="2774">IF($AH$96=$AJ$96,0,
IF(OR(AND($BS$147="NS",S595&lt;&gt;"NA",OR(S595="NS",S595=0)),AND($BS$147="NA",S595&lt;&gt;"NS",OR(S595="NA",S595=0))),0,
IF(OR(AND($BS$147&lt;&gt;"NS",$BS$147&lt;&gt;"NA",S595&lt;&gt;"NS",S595&lt;&gt;"NA",S595&gt;$BS$147),
AND(S595&gt;0,OR($BS$147="NS",$BS$147="NA")),
AND($BS$147&lt;&gt;"NS",$BS$147&lt;&gt;"NA",$BS$147&gt;=0,S595="NA"),
AND($BS$147&lt;&gt;"NS",$BS$147&lt;&gt;"NA",$BS$147=0,S595="NS")),1,0)))</f>
        <v>0</v>
      </c>
      <c r="CK595" s="202">
        <f t="shared" ref="CK595" si="2775">IF($AH$96=$AJ$96,0,
IF(OR(AND($BS$147="NS",T595&lt;&gt;"NA",OR(T595="NS",T595=0)),AND($BS$147="NA",T595&lt;&gt;"NS",OR(T595="NA",T595=0))),0,
IF(OR(AND($BS$147&lt;&gt;"NS",$BS$147&lt;&gt;"NA",T595&lt;&gt;"NS",T595&lt;&gt;"NA",T595&gt;$BS$147),
AND(T595&gt;0,OR($BS$147="NS",$BS$147="NA")),
AND($BS$147&lt;&gt;"NS",$BS$147&lt;&gt;"NA",$BS$147&gt;=0,T595="NA"),
AND($BS$147&lt;&gt;"NS",$BS$147&lt;&gt;"NA",$BS$147=0,T595="NS")),1,0)))</f>
        <v>0</v>
      </c>
      <c r="CL595" s="202">
        <f t="shared" ref="CL595" si="2776">IF($AH$96=$AJ$96,0,
IF(OR(AND($BS$147="NS",U595&lt;&gt;"NA",OR(U595="NS",U595=0)),AND($BS$147="NA",U595&lt;&gt;"NS",OR(U595="NA",U595=0))),0,
IF(OR(AND($BS$147&lt;&gt;"NS",$BS$147&lt;&gt;"NA",U595&lt;&gt;"NS",U595&lt;&gt;"NA",U595&gt;$BS$147),
AND(U595&gt;0,OR($BS$147="NS",$BS$147="NA")),
AND($BS$147&lt;&gt;"NS",$BS$147&lt;&gt;"NA",$BS$147&gt;=0,U595="NA"),
AND($BS$147&lt;&gt;"NS",$BS$147&lt;&gt;"NA",$BS$147=0,U595="NS")),1,0)))</f>
        <v>0</v>
      </c>
      <c r="CM595" s="202">
        <f t="shared" ref="CM595" si="2777">IF($AH$96=$AJ$96,0,
IF(OR(AND($BS$147="NS",V595&lt;&gt;"NA",OR(V595="NS",V595=0)),AND($BS$147="NA",V595&lt;&gt;"NS",OR(V595="NA",V595=0))),0,
IF(OR(AND($BS$147&lt;&gt;"NS",$BS$147&lt;&gt;"NA",V595&lt;&gt;"NS",V595&lt;&gt;"NA",V595&gt;$BS$147),
AND(V595&gt;0,OR($BS$147="NS",$BS$147="NA")),
AND($BS$147&lt;&gt;"NS",$BS$147&lt;&gt;"NA",$BS$147&gt;=0,V595="NA"),
AND($BS$147&lt;&gt;"NS",$BS$147&lt;&gt;"NA",$BS$147=0,V595="NS")),1,0)))</f>
        <v>0</v>
      </c>
      <c r="CN595" s="202">
        <f t="shared" ref="CN595" si="2778">IF($AH$96=$AJ$96,0,
IF(OR(AND($BS$147="NS",W595&lt;&gt;"NA",OR(W595="NS",W595=0)),AND($BS$147="NA",W595&lt;&gt;"NS",OR(W595="NA",W595=0))),0,
IF(OR(AND($BS$147&lt;&gt;"NS",$BS$147&lt;&gt;"NA",W595&lt;&gt;"NS",W595&lt;&gt;"NA",W595&gt;$BS$147),
AND(W595&gt;0,OR($BS$147="NS",$BS$147="NA")),
AND($BS$147&lt;&gt;"NS",$BS$147&lt;&gt;"NA",$BS$147&gt;=0,W595="NA"),
AND($BS$147&lt;&gt;"NS",$BS$147&lt;&gt;"NA",$BS$147=0,W595="NS")),1,0)))</f>
        <v>0</v>
      </c>
      <c r="CO595" s="202">
        <f t="shared" ref="CO595" si="2779">IF($AH$96=$AJ$96,0,
IF(OR(AND($BS$147="NS",X595&lt;&gt;"NA",OR(X595="NS",X595=0)),AND($BS$147="NA",X595&lt;&gt;"NS",OR(X595="NA",X595=0))),0,
IF(OR(AND($BS$147&lt;&gt;"NS",$BS$147&lt;&gt;"NA",X595&lt;&gt;"NS",X595&lt;&gt;"NA",X595&gt;$BS$147),
AND(X595&gt;0,OR($BS$147="NS",$BS$147="NA")),
AND($BS$147&lt;&gt;"NS",$BS$147&lt;&gt;"NA",$BS$147&gt;=0,X595="NA"),
AND($BS$147&lt;&gt;"NS",$BS$147&lt;&gt;"NA",$BS$147=0,X595="NS")),1,0)))</f>
        <v>0</v>
      </c>
      <c r="CP595" s="202">
        <f t="shared" ref="CP595" si="2780">IF($AH$96=$AJ$96,0,
IF(OR(AND($BS$147="NS",Y595&lt;&gt;"NA",OR(Y595="NS",Y595=0)),AND($BS$147="NA",Y595&lt;&gt;"NS",OR(Y595="NA",Y595=0))),0,
IF(OR(AND($BS$147&lt;&gt;"NS",$BS$147&lt;&gt;"NA",Y595&lt;&gt;"NS",Y595&lt;&gt;"NA",Y595&gt;$BS$147),
AND(Y595&gt;0,OR($BS$147="NS",$BS$147="NA")),
AND($BS$147&lt;&gt;"NS",$BS$147&lt;&gt;"NA",$BS$147&gt;=0,Y595="NA"),
AND($BS$147&lt;&gt;"NS",$BS$147&lt;&gt;"NA",$BS$147=0,Y595="NS")),1,0)))</f>
        <v>0</v>
      </c>
      <c r="CQ595" s="202">
        <f t="shared" ref="CQ595" si="2781">IF($AH$96=$AJ$96,0,
IF(OR(AND($BS$147="NS",Z595&lt;&gt;"NA",OR(Z595="NS",Z595=0)),AND($BS$147="NA",Z595&lt;&gt;"NS",OR(Z595="NA",Z595=0))),0,
IF(OR(AND($BS$147&lt;&gt;"NS",$BS$147&lt;&gt;"NA",Z595&lt;&gt;"NS",Z595&lt;&gt;"NA",Z595&gt;$BS$147),
AND(Z595&gt;0,OR($BS$147="NS",$BS$147="NA")),
AND($BS$147&lt;&gt;"NS",$BS$147&lt;&gt;"NA",$BS$147&gt;=0,Z595="NA"),
AND($BS$147&lt;&gt;"NS",$BS$147&lt;&gt;"NA",$BS$147=0,Z595="NS")),1,0)))</f>
        <v>0</v>
      </c>
      <c r="CR595" s="202">
        <f t="shared" ref="CR595" si="2782">IF($AH$96=$AJ$96,0,
IF(OR(AND($BS$147="NS",AA595&lt;&gt;"NA",OR(AA595="NS",AA595=0)),AND($BS$147="NA",AA595&lt;&gt;"NS",OR(AA595="NA",AA595=0))),0,
IF(OR(AND($BS$147&lt;&gt;"NS",$BS$147&lt;&gt;"NA",AA595&lt;&gt;"NS",AA595&lt;&gt;"NA",AA595&gt;$BS$147),
AND(AA595&gt;0,OR($BS$147="NS",$BS$147="NA")),
AND($BS$147&lt;&gt;"NS",$BS$147&lt;&gt;"NA",$BS$147&gt;=0,AA595="NA"),
AND($BS$147&lt;&gt;"NS",$BS$147&lt;&gt;"NA",$BS$147=0,AA595="NS")),1,0)))</f>
        <v>0</v>
      </c>
      <c r="CS595" s="202">
        <f t="shared" ref="CS595" si="2783">IF($AH$96=$AJ$96,0,
IF(OR(AND($BS$147="NS",AB595&lt;&gt;"NA",OR(AB595="NS",AB595=0)),AND($BS$147="NA",AB595&lt;&gt;"NS",OR(AB595="NA",AB595=0))),0,
IF(OR(AND($BS$147&lt;&gt;"NS",$BS$147&lt;&gt;"NA",AB595&lt;&gt;"NS",AB595&lt;&gt;"NA",AB595&gt;$BS$147),
AND(AB595&gt;0,OR($BS$147="NS",$BS$147="NA")),
AND($BS$147&lt;&gt;"NS",$BS$147&lt;&gt;"NA",$BS$147&gt;=0,AB595="NA"),
AND($BS$147&lt;&gt;"NS",$BS$147&lt;&gt;"NA",$BS$147=0,AB595="NS")),1,0)))</f>
        <v>0</v>
      </c>
      <c r="CT595" s="202">
        <f t="shared" ref="CT595" si="2784">IF($AH$96=$AJ$96,0,
IF(OR(AND($BS$147="NS",AC595&lt;&gt;"NA",OR(AC595="NS",AC595=0)),AND($BS$147="NA",AC595&lt;&gt;"NS",OR(AC595="NA",AC595=0))),0,
IF(OR(AND($BS$147&lt;&gt;"NS",$BS$147&lt;&gt;"NA",AC595&lt;&gt;"NS",AC595&lt;&gt;"NA",AC595&gt;$BS$147),
AND(AC595&gt;0,OR($BS$147="NS",$BS$147="NA")),
AND($BS$147&lt;&gt;"NS",$BS$147&lt;&gt;"NA",$BS$147&gt;=0,AC595="NA"),
AND($BS$147&lt;&gt;"NS",$BS$147&lt;&gt;"NA",$BS$147=0,AC595="NS")),1,0)))</f>
        <v>0</v>
      </c>
      <c r="CU595" s="202">
        <f t="shared" ref="CU595" si="2785">IF($AH$96=$AJ$96,0,
IF(OR(AND($BS$147="NS",AD595&lt;&gt;"NA",OR(AD595="NS",AD595=0)),AND($BS$147="NA",AD595&lt;&gt;"NS",OR(AD595="NA",AD595=0))),0,
IF(OR(AND($BS$147&lt;&gt;"NS",$BS$147&lt;&gt;"NA",AD595&lt;&gt;"NS",AD595&lt;&gt;"NA",AD595&gt;$BS$147),
AND(AD595&gt;0,OR($BS$147="NS",$BS$147="NA")),
AND($BS$147&lt;&gt;"NS",$BS$147&lt;&gt;"NA",$BS$147&gt;=0,AD595="NA"),
AND($BS$147&lt;&gt;"NS",$BS$147&lt;&gt;"NA",$BS$147=0,AD595="NS")),1,0)))</f>
        <v>0</v>
      </c>
      <c r="CY595" s="563">
        <f t="shared" si="1903"/>
        <v>0</v>
      </c>
      <c r="CZ595" s="563"/>
    </row>
    <row r="596" spans="1:104" s="211" customFormat="1" ht="15" customHeight="1">
      <c r="A596" s="18"/>
      <c r="B596" s="51"/>
      <c r="C596" s="48" t="s">
        <v>5112</v>
      </c>
      <c r="D596" s="580" t="str">
        <f>IF(CNGE_2024_M3_Secc1!D95="","",CNGE_2024_M3_Secc1!D95)</f>
        <v/>
      </c>
      <c r="E596" s="580"/>
      <c r="F596" s="580"/>
      <c r="G596" s="580"/>
      <c r="H596" s="580"/>
      <c r="I596" s="103"/>
      <c r="J596" s="103"/>
      <c r="K596" s="103"/>
      <c r="L596" s="103"/>
      <c r="M596" s="103"/>
      <c r="N596" s="103"/>
      <c r="O596" s="103"/>
      <c r="P596" s="103"/>
      <c r="Q596" s="103"/>
      <c r="R596" s="103"/>
      <c r="S596" s="103"/>
      <c r="T596" s="103"/>
      <c r="U596" s="103"/>
      <c r="V596" s="103"/>
      <c r="W596" s="103"/>
      <c r="X596" s="103"/>
      <c r="Y596" s="103"/>
      <c r="Z596" s="103"/>
      <c r="AA596" s="103"/>
      <c r="AB596" s="103"/>
      <c r="AC596" s="103"/>
      <c r="AD596" s="103"/>
      <c r="AE596" s="213"/>
      <c r="AF596" s="210"/>
      <c r="AV596" s="202" t="e" cm="1">
        <f t="array" ref="AV596">IF(CNGE_2024_M3_Secc1!$AO$111=CNGE_2024_M3_Secc1!$AQ$111,O,IF(CNGE_2024_M3_Secc1!I263="",1,0))</f>
        <v>#NAME?</v>
      </c>
      <c r="AW596" s="202" t="e" cm="1">
        <f t="array" ref="AW596">IF(CNGE_2024_M3_Secc1!$AO$111=CNGE_2024_M3_Secc1!$AQ$111,O,IF(CNGE_2024_M3_Secc1!J263="",1,0))</f>
        <v>#NAME?</v>
      </c>
      <c r="AX596" s="202" t="e" cm="1">
        <f t="array" ref="AX596">IF(CNGE_2024_M3_Secc1!$AO$111=CNGE_2024_M3_Secc1!$AQ$111,O,IF(CNGE_2024_M3_Secc1!K263="",1,0))</f>
        <v>#NAME?</v>
      </c>
      <c r="AY596" s="202" t="e" cm="1">
        <f t="array" ref="AY596">IF(CNGE_2024_M3_Secc1!$AO$111=CNGE_2024_M3_Secc1!$AQ$111,O,IF(CNGE_2024_M3_Secc1!L263="",1,0))</f>
        <v>#NAME?</v>
      </c>
      <c r="AZ596" s="202" t="e" cm="1">
        <f t="array" ref="AZ596">IF(CNGE_2024_M3_Secc1!$AO$111=CNGE_2024_M3_Secc1!$AQ$111,O,IF(CNGE_2024_M3_Secc1!M263="",1,0))</f>
        <v>#NAME?</v>
      </c>
      <c r="BA596" s="202" t="e" cm="1">
        <f t="array" ref="BA596">IF(CNGE_2024_M3_Secc1!$AO$111=CNGE_2024_M3_Secc1!$AQ$111,O,IF(CNGE_2024_M3_Secc1!N263="",1,0))</f>
        <v>#NAME?</v>
      </c>
      <c r="BB596" s="202" t="e" cm="1">
        <f t="array" ref="BB596">IF(CNGE_2024_M3_Secc1!$AO$111=CNGE_2024_M3_Secc1!$AQ$111,O,IF(CNGE_2024_M3_Secc1!O263="",1,0))</f>
        <v>#NAME?</v>
      </c>
      <c r="BC596" s="202" t="e" cm="1">
        <f t="array" ref="BC596">IF(CNGE_2024_M3_Secc1!$AO$111=CNGE_2024_M3_Secc1!$AQ$111,O,IF(CNGE_2024_M3_Secc1!P263="",1,0))</f>
        <v>#NAME?</v>
      </c>
      <c r="BD596" s="202" t="e" cm="1">
        <f t="array" ref="BD596">IF(CNGE_2024_M3_Secc1!$AO$111=CNGE_2024_M3_Secc1!$AQ$111,O,IF(CNGE_2024_M3_Secc1!Q263="",1,0))</f>
        <v>#NAME?</v>
      </c>
      <c r="BE596" s="202" t="e" cm="1">
        <f t="array" ref="BE596">IF(CNGE_2024_M3_Secc1!$AO$111=CNGE_2024_M3_Secc1!$AQ$111,O,IF(CNGE_2024_M3_Secc1!R263="",1,0))</f>
        <v>#NAME?</v>
      </c>
      <c r="BF596" s="202" t="e" cm="1">
        <f t="array" ref="BF596">IF(CNGE_2024_M3_Secc1!$AO$111=CNGE_2024_M3_Secc1!$AQ$111,O,IF(CNGE_2024_M3_Secc1!S263="",1,0))</f>
        <v>#NAME?</v>
      </c>
      <c r="BG596" s="202" t="e" cm="1">
        <f t="array" ref="BG596">IF(CNGE_2024_M3_Secc1!$AO$111=CNGE_2024_M3_Secc1!$AQ$111,O,IF(CNGE_2024_M3_Secc1!T263="",1,0))</f>
        <v>#NAME?</v>
      </c>
      <c r="BH596" s="202" t="e" cm="1">
        <f t="array" ref="BH596">IF(CNGE_2024_M3_Secc1!$AO$111=CNGE_2024_M3_Secc1!$AQ$111,O,IF(CNGE_2024_M3_Secc1!U263="",1,0))</f>
        <v>#NAME?</v>
      </c>
      <c r="BI596" s="202" t="e" cm="1">
        <f t="array" ref="BI596">IF(CNGE_2024_M3_Secc1!$AO$111=CNGE_2024_M3_Secc1!$AQ$111,O,IF(CNGE_2024_M3_Secc1!V263="",1,0))</f>
        <v>#NAME?</v>
      </c>
      <c r="BJ596" s="202" t="e" cm="1">
        <f t="array" ref="BJ596">IF(CNGE_2024_M3_Secc1!$AO$111=CNGE_2024_M3_Secc1!$AQ$111,O,IF(CNGE_2024_M3_Secc1!W263="",1,0))</f>
        <v>#NAME?</v>
      </c>
      <c r="BK596" s="202" t="e" cm="1">
        <f t="array" ref="BK596">IF(CNGE_2024_M3_Secc1!$AO$111=CNGE_2024_M3_Secc1!$AQ$111,O,IF(CNGE_2024_M3_Secc1!X263="",1,0))</f>
        <v>#NAME?</v>
      </c>
      <c r="BL596" s="202" t="e" cm="1">
        <f t="array" ref="BL596">IF(CNGE_2024_M3_Secc1!$AO$111=CNGE_2024_M3_Secc1!$AQ$111,O,IF(CNGE_2024_M3_Secc1!Y263="",1,0))</f>
        <v>#NAME?</v>
      </c>
      <c r="BM596" s="202" t="e" cm="1">
        <f t="array" ref="BM596">IF(CNGE_2024_M3_Secc1!$AO$111=CNGE_2024_M3_Secc1!$AQ$111,O,IF(CNGE_2024_M3_Secc1!Z263="",1,0))</f>
        <v>#NAME?</v>
      </c>
      <c r="BN596" s="202" t="e" cm="1">
        <f t="array" ref="BN596">IF(CNGE_2024_M3_Secc1!$AO$111=CNGE_2024_M3_Secc1!$AQ$111,O,IF(CNGE_2024_M3_Secc1!AA263="",1,0))</f>
        <v>#NAME?</v>
      </c>
      <c r="BO596" s="202" t="e" cm="1">
        <f t="array" ref="BO596">IF(CNGE_2024_M3_Secc1!$AO$111=CNGE_2024_M3_Secc1!$AQ$111,O,IF(CNGE_2024_M3_Secc1!AB263="",1,0))</f>
        <v>#NAME?</v>
      </c>
      <c r="BP596" s="202" t="e" cm="1">
        <f t="array" ref="BP596">IF(CNGE_2024_M3_Secc1!$AO$111=CNGE_2024_M3_Secc1!$AQ$111,O,IF(CNGE_2024_M3_Secc1!AC263="",1,0))</f>
        <v>#NAME?</v>
      </c>
      <c r="BQ596" s="202" t="e" cm="1">
        <f t="array" ref="BQ596">IF(CNGE_2024_M3_Secc1!$AO$111=CNGE_2024_M3_Secc1!$AQ$111,O,IF(CNGE_2024_M3_Secc1!AD263="",1,0))</f>
        <v>#NAME?</v>
      </c>
      <c r="BZ596" s="202">
        <f>IF($AH$96=$AJ$96,0,
IF(OR(AND($BS$148="NS",I596&lt;&gt;"NA",OR(I596="NS",I596=0)),AND($BS$148="NA",I596&lt;&gt;"NS",OR(I596="NA",I596=0))),0,
IF(OR(AND($BS$148&lt;&gt;"NS",$BS$148&lt;&gt;"NA",I596&lt;&gt;"NS",I596&lt;&gt;"NA",I596&gt;$BS$148),
AND(I596&gt;0,OR($BS$148="NS",$BS$148="NA")),
AND($BS$148&lt;&gt;"NS",$BS$148&lt;&gt;"NA",$BS$148&gt;=0,I596="NA"),
AND($BS$148&lt;&gt;"NS",$BS$148&lt;&gt;"NA",$BS$148=0,I596="NS")),1,0)))</f>
        <v>0</v>
      </c>
      <c r="CA596" s="202">
        <f t="shared" ref="CA596" si="2786">IF($AH$96=$AJ$96,0,
IF(OR(AND($BS$148="NS",J596&lt;&gt;"NA",OR(J596="NS",J596=0)),AND($BS$148="NA",J596&lt;&gt;"NS",OR(J596="NA",J596=0))),0,
IF(OR(AND($BS$148&lt;&gt;"NS",$BS$148&lt;&gt;"NA",J596&lt;&gt;"NS",J596&lt;&gt;"NA",J596&gt;$BS$148),
AND(J596&gt;0,OR($BS$148="NS",$BS$148="NA")),
AND($BS$148&lt;&gt;"NS",$BS$148&lt;&gt;"NA",$BS$148&gt;=0,J596="NA"),
AND($BS$148&lt;&gt;"NS",$BS$148&lt;&gt;"NA",$BS$148=0,J596="NS")),1,0)))</f>
        <v>0</v>
      </c>
      <c r="CB596" s="202">
        <f t="shared" ref="CB596" si="2787">IF($AH$96=$AJ$96,0,
IF(OR(AND($BS$148="NS",K596&lt;&gt;"NA",OR(K596="NS",K596=0)),AND($BS$148="NA",K596&lt;&gt;"NS",OR(K596="NA",K596=0))),0,
IF(OR(AND($BS$148&lt;&gt;"NS",$BS$148&lt;&gt;"NA",K596&lt;&gt;"NS",K596&lt;&gt;"NA",K596&gt;$BS$148),
AND(K596&gt;0,OR($BS$148="NS",$BS$148="NA")),
AND($BS$148&lt;&gt;"NS",$BS$148&lt;&gt;"NA",$BS$148&gt;=0,K596="NA"),
AND($BS$148&lt;&gt;"NS",$BS$148&lt;&gt;"NA",$BS$148=0,K596="NS")),1,0)))</f>
        <v>0</v>
      </c>
      <c r="CC596" s="202">
        <f t="shared" ref="CC596" si="2788">IF($AH$96=$AJ$96,0,
IF(OR(AND($BS$148="NS",L596&lt;&gt;"NA",OR(L596="NS",L596=0)),AND($BS$148="NA",L596&lt;&gt;"NS",OR(L596="NA",L596=0))),0,
IF(OR(AND($BS$148&lt;&gt;"NS",$BS$148&lt;&gt;"NA",L596&lt;&gt;"NS",L596&lt;&gt;"NA",L596&gt;$BS$148),
AND(L596&gt;0,OR($BS$148="NS",$BS$148="NA")),
AND($BS$148&lt;&gt;"NS",$BS$148&lt;&gt;"NA",$BS$148&gt;=0,L596="NA"),
AND($BS$148&lt;&gt;"NS",$BS$148&lt;&gt;"NA",$BS$148=0,L596="NS")),1,0)))</f>
        <v>0</v>
      </c>
      <c r="CD596" s="202">
        <f t="shared" ref="CD596" si="2789">IF($AH$96=$AJ$96,0,
IF(OR(AND($BS$148="NS",M596&lt;&gt;"NA",OR(M596="NS",M596=0)),AND($BS$148="NA",M596&lt;&gt;"NS",OR(M596="NA",M596=0))),0,
IF(OR(AND($BS$148&lt;&gt;"NS",$BS$148&lt;&gt;"NA",M596&lt;&gt;"NS",M596&lt;&gt;"NA",M596&gt;$BS$148),
AND(M596&gt;0,OR($BS$148="NS",$BS$148="NA")),
AND($BS$148&lt;&gt;"NS",$BS$148&lt;&gt;"NA",$BS$148&gt;=0,M596="NA"),
AND($BS$148&lt;&gt;"NS",$BS$148&lt;&gt;"NA",$BS$148=0,M596="NS")),1,0)))</f>
        <v>0</v>
      </c>
      <c r="CE596" s="202">
        <f t="shared" ref="CE596" si="2790">IF($AH$96=$AJ$96,0,
IF(OR(AND($BS$148="NS",N596&lt;&gt;"NA",OR(N596="NS",N596=0)),AND($BS$148="NA",N596&lt;&gt;"NS",OR(N596="NA",N596=0))),0,
IF(OR(AND($BS$148&lt;&gt;"NS",$BS$148&lt;&gt;"NA",N596&lt;&gt;"NS",N596&lt;&gt;"NA",N596&gt;$BS$148),
AND(N596&gt;0,OR($BS$148="NS",$BS$148="NA")),
AND($BS$148&lt;&gt;"NS",$BS$148&lt;&gt;"NA",$BS$148&gt;=0,N596="NA"),
AND($BS$148&lt;&gt;"NS",$BS$148&lt;&gt;"NA",$BS$148=0,N596="NS")),1,0)))</f>
        <v>0</v>
      </c>
      <c r="CF596" s="202">
        <f t="shared" ref="CF596" si="2791">IF($AH$96=$AJ$96,0,
IF(OR(AND($BS$148="NS",O596&lt;&gt;"NA",OR(O596="NS",O596=0)),AND($BS$148="NA",O596&lt;&gt;"NS",OR(O596="NA",O596=0))),0,
IF(OR(AND($BS$148&lt;&gt;"NS",$BS$148&lt;&gt;"NA",O596&lt;&gt;"NS",O596&lt;&gt;"NA",O596&gt;$BS$148),
AND(O596&gt;0,OR($BS$148="NS",$BS$148="NA")),
AND($BS$148&lt;&gt;"NS",$BS$148&lt;&gt;"NA",$BS$148&gt;=0,O596="NA"),
AND($BS$148&lt;&gt;"NS",$BS$148&lt;&gt;"NA",$BS$148=0,O596="NS")),1,0)))</f>
        <v>0</v>
      </c>
      <c r="CG596" s="202">
        <f t="shared" ref="CG596" si="2792">IF($AH$96=$AJ$96,0,
IF(OR(AND($BS$148="NS",P596&lt;&gt;"NA",OR(P596="NS",P596=0)),AND($BS$148="NA",P596&lt;&gt;"NS",OR(P596="NA",P596=0))),0,
IF(OR(AND($BS$148&lt;&gt;"NS",$BS$148&lt;&gt;"NA",P596&lt;&gt;"NS",P596&lt;&gt;"NA",P596&gt;$BS$148),
AND(P596&gt;0,OR($BS$148="NS",$BS$148="NA")),
AND($BS$148&lt;&gt;"NS",$BS$148&lt;&gt;"NA",$BS$148&gt;=0,P596="NA"),
AND($BS$148&lt;&gt;"NS",$BS$148&lt;&gt;"NA",$BS$148=0,P596="NS")),1,0)))</f>
        <v>0</v>
      </c>
      <c r="CH596" s="202">
        <f t="shared" ref="CH596" si="2793">IF($AH$96=$AJ$96,0,
IF(OR(AND($BS$148="NS",Q596&lt;&gt;"NA",OR(Q596="NS",Q596=0)),AND($BS$148="NA",Q596&lt;&gt;"NS",OR(Q596="NA",Q596=0))),0,
IF(OR(AND($BS$148&lt;&gt;"NS",$BS$148&lt;&gt;"NA",Q596&lt;&gt;"NS",Q596&lt;&gt;"NA",Q596&gt;$BS$148),
AND(Q596&gt;0,OR($BS$148="NS",$BS$148="NA")),
AND($BS$148&lt;&gt;"NS",$BS$148&lt;&gt;"NA",$BS$148&gt;=0,Q596="NA"),
AND($BS$148&lt;&gt;"NS",$BS$148&lt;&gt;"NA",$BS$148=0,Q596="NS")),1,0)))</f>
        <v>0</v>
      </c>
      <c r="CI596" s="202">
        <f t="shared" ref="CI596" si="2794">IF($AH$96=$AJ$96,0,
IF(OR(AND($BS$148="NS",R596&lt;&gt;"NA",OR(R596="NS",R596=0)),AND($BS$148="NA",R596&lt;&gt;"NS",OR(R596="NA",R596=0))),0,
IF(OR(AND($BS$148&lt;&gt;"NS",$BS$148&lt;&gt;"NA",R596&lt;&gt;"NS",R596&lt;&gt;"NA",R596&gt;$BS$148),
AND(R596&gt;0,OR($BS$148="NS",$BS$148="NA")),
AND($BS$148&lt;&gt;"NS",$BS$148&lt;&gt;"NA",$BS$148&gt;=0,R596="NA"),
AND($BS$148&lt;&gt;"NS",$BS$148&lt;&gt;"NA",$BS$148=0,R596="NS")),1,0)))</f>
        <v>0</v>
      </c>
      <c r="CJ596" s="202">
        <f t="shared" ref="CJ596" si="2795">IF($AH$96=$AJ$96,0,
IF(OR(AND($BS$148="NS",S596&lt;&gt;"NA",OR(S596="NS",S596=0)),AND($BS$148="NA",S596&lt;&gt;"NS",OR(S596="NA",S596=0))),0,
IF(OR(AND($BS$148&lt;&gt;"NS",$BS$148&lt;&gt;"NA",S596&lt;&gt;"NS",S596&lt;&gt;"NA",S596&gt;$BS$148),
AND(S596&gt;0,OR($BS$148="NS",$BS$148="NA")),
AND($BS$148&lt;&gt;"NS",$BS$148&lt;&gt;"NA",$BS$148&gt;=0,S596="NA"),
AND($BS$148&lt;&gt;"NS",$BS$148&lt;&gt;"NA",$BS$148=0,S596="NS")),1,0)))</f>
        <v>0</v>
      </c>
      <c r="CK596" s="202">
        <f t="shared" ref="CK596" si="2796">IF($AH$96=$AJ$96,0,
IF(OR(AND($BS$148="NS",T596&lt;&gt;"NA",OR(T596="NS",T596=0)),AND($BS$148="NA",T596&lt;&gt;"NS",OR(T596="NA",T596=0))),0,
IF(OR(AND($BS$148&lt;&gt;"NS",$BS$148&lt;&gt;"NA",T596&lt;&gt;"NS",T596&lt;&gt;"NA",T596&gt;$BS$148),
AND(T596&gt;0,OR($BS$148="NS",$BS$148="NA")),
AND($BS$148&lt;&gt;"NS",$BS$148&lt;&gt;"NA",$BS$148&gt;=0,T596="NA"),
AND($BS$148&lt;&gt;"NS",$BS$148&lt;&gt;"NA",$BS$148=0,T596="NS")),1,0)))</f>
        <v>0</v>
      </c>
      <c r="CL596" s="202">
        <f t="shared" ref="CL596" si="2797">IF($AH$96=$AJ$96,0,
IF(OR(AND($BS$148="NS",U596&lt;&gt;"NA",OR(U596="NS",U596=0)),AND($BS$148="NA",U596&lt;&gt;"NS",OR(U596="NA",U596=0))),0,
IF(OR(AND($BS$148&lt;&gt;"NS",$BS$148&lt;&gt;"NA",U596&lt;&gt;"NS",U596&lt;&gt;"NA",U596&gt;$BS$148),
AND(U596&gt;0,OR($BS$148="NS",$BS$148="NA")),
AND($BS$148&lt;&gt;"NS",$BS$148&lt;&gt;"NA",$BS$148&gt;=0,U596="NA"),
AND($BS$148&lt;&gt;"NS",$BS$148&lt;&gt;"NA",$BS$148=0,U596="NS")),1,0)))</f>
        <v>0</v>
      </c>
      <c r="CM596" s="202">
        <f t="shared" ref="CM596" si="2798">IF($AH$96=$AJ$96,0,
IF(OR(AND($BS$148="NS",V596&lt;&gt;"NA",OR(V596="NS",V596=0)),AND($BS$148="NA",V596&lt;&gt;"NS",OR(V596="NA",V596=0))),0,
IF(OR(AND($BS$148&lt;&gt;"NS",$BS$148&lt;&gt;"NA",V596&lt;&gt;"NS",V596&lt;&gt;"NA",V596&gt;$BS$148),
AND(V596&gt;0,OR($BS$148="NS",$BS$148="NA")),
AND($BS$148&lt;&gt;"NS",$BS$148&lt;&gt;"NA",$BS$148&gt;=0,V596="NA"),
AND($BS$148&lt;&gt;"NS",$BS$148&lt;&gt;"NA",$BS$148=0,V596="NS")),1,0)))</f>
        <v>0</v>
      </c>
      <c r="CN596" s="202">
        <f t="shared" ref="CN596" si="2799">IF($AH$96=$AJ$96,0,
IF(OR(AND($BS$148="NS",W596&lt;&gt;"NA",OR(W596="NS",W596=0)),AND($BS$148="NA",W596&lt;&gt;"NS",OR(W596="NA",W596=0))),0,
IF(OR(AND($BS$148&lt;&gt;"NS",$BS$148&lt;&gt;"NA",W596&lt;&gt;"NS",W596&lt;&gt;"NA",W596&gt;$BS$148),
AND(W596&gt;0,OR($BS$148="NS",$BS$148="NA")),
AND($BS$148&lt;&gt;"NS",$BS$148&lt;&gt;"NA",$BS$148&gt;=0,W596="NA"),
AND($BS$148&lt;&gt;"NS",$BS$148&lt;&gt;"NA",$BS$148=0,W596="NS")),1,0)))</f>
        <v>0</v>
      </c>
      <c r="CO596" s="202">
        <f t="shared" ref="CO596" si="2800">IF($AH$96=$AJ$96,0,
IF(OR(AND($BS$148="NS",X596&lt;&gt;"NA",OR(X596="NS",X596=0)),AND($BS$148="NA",X596&lt;&gt;"NS",OR(X596="NA",X596=0))),0,
IF(OR(AND($BS$148&lt;&gt;"NS",$BS$148&lt;&gt;"NA",X596&lt;&gt;"NS",X596&lt;&gt;"NA",X596&gt;$BS$148),
AND(X596&gt;0,OR($BS$148="NS",$BS$148="NA")),
AND($BS$148&lt;&gt;"NS",$BS$148&lt;&gt;"NA",$BS$148&gt;=0,X596="NA"),
AND($BS$148&lt;&gt;"NS",$BS$148&lt;&gt;"NA",$BS$148=0,X596="NS")),1,0)))</f>
        <v>0</v>
      </c>
      <c r="CP596" s="202">
        <f t="shared" ref="CP596" si="2801">IF($AH$96=$AJ$96,0,
IF(OR(AND($BS$148="NS",Y596&lt;&gt;"NA",OR(Y596="NS",Y596=0)),AND($BS$148="NA",Y596&lt;&gt;"NS",OR(Y596="NA",Y596=0))),0,
IF(OR(AND($BS$148&lt;&gt;"NS",$BS$148&lt;&gt;"NA",Y596&lt;&gt;"NS",Y596&lt;&gt;"NA",Y596&gt;$BS$148),
AND(Y596&gt;0,OR($BS$148="NS",$BS$148="NA")),
AND($BS$148&lt;&gt;"NS",$BS$148&lt;&gt;"NA",$BS$148&gt;=0,Y596="NA"),
AND($BS$148&lt;&gt;"NS",$BS$148&lt;&gt;"NA",$BS$148=0,Y596="NS")),1,0)))</f>
        <v>0</v>
      </c>
      <c r="CQ596" s="202">
        <f t="shared" ref="CQ596" si="2802">IF($AH$96=$AJ$96,0,
IF(OR(AND($BS$148="NS",Z596&lt;&gt;"NA",OR(Z596="NS",Z596=0)),AND($BS$148="NA",Z596&lt;&gt;"NS",OR(Z596="NA",Z596=0))),0,
IF(OR(AND($BS$148&lt;&gt;"NS",$BS$148&lt;&gt;"NA",Z596&lt;&gt;"NS",Z596&lt;&gt;"NA",Z596&gt;$BS$148),
AND(Z596&gt;0,OR($BS$148="NS",$BS$148="NA")),
AND($BS$148&lt;&gt;"NS",$BS$148&lt;&gt;"NA",$BS$148&gt;=0,Z596="NA"),
AND($BS$148&lt;&gt;"NS",$BS$148&lt;&gt;"NA",$BS$148=0,Z596="NS")),1,0)))</f>
        <v>0</v>
      </c>
      <c r="CR596" s="202">
        <f t="shared" ref="CR596" si="2803">IF($AH$96=$AJ$96,0,
IF(OR(AND($BS$148="NS",AA596&lt;&gt;"NA",OR(AA596="NS",AA596=0)),AND($BS$148="NA",AA596&lt;&gt;"NS",OR(AA596="NA",AA596=0))),0,
IF(OR(AND($BS$148&lt;&gt;"NS",$BS$148&lt;&gt;"NA",AA596&lt;&gt;"NS",AA596&lt;&gt;"NA",AA596&gt;$BS$148),
AND(AA596&gt;0,OR($BS$148="NS",$BS$148="NA")),
AND($BS$148&lt;&gt;"NS",$BS$148&lt;&gt;"NA",$BS$148&gt;=0,AA596="NA"),
AND($BS$148&lt;&gt;"NS",$BS$148&lt;&gt;"NA",$BS$148=0,AA596="NS")),1,0)))</f>
        <v>0</v>
      </c>
      <c r="CS596" s="202">
        <f t="shared" ref="CS596" si="2804">IF($AH$96=$AJ$96,0,
IF(OR(AND($BS$148="NS",AB596&lt;&gt;"NA",OR(AB596="NS",AB596=0)),AND($BS$148="NA",AB596&lt;&gt;"NS",OR(AB596="NA",AB596=0))),0,
IF(OR(AND($BS$148&lt;&gt;"NS",$BS$148&lt;&gt;"NA",AB596&lt;&gt;"NS",AB596&lt;&gt;"NA",AB596&gt;$BS$148),
AND(AB596&gt;0,OR($BS$148="NS",$BS$148="NA")),
AND($BS$148&lt;&gt;"NS",$BS$148&lt;&gt;"NA",$BS$148&gt;=0,AB596="NA"),
AND($BS$148&lt;&gt;"NS",$BS$148&lt;&gt;"NA",$BS$148=0,AB596="NS")),1,0)))</f>
        <v>0</v>
      </c>
      <c r="CT596" s="202">
        <f t="shared" ref="CT596" si="2805">IF($AH$96=$AJ$96,0,
IF(OR(AND($BS$148="NS",AC596&lt;&gt;"NA",OR(AC596="NS",AC596=0)),AND($BS$148="NA",AC596&lt;&gt;"NS",OR(AC596="NA",AC596=0))),0,
IF(OR(AND($BS$148&lt;&gt;"NS",$BS$148&lt;&gt;"NA",AC596&lt;&gt;"NS",AC596&lt;&gt;"NA",AC596&gt;$BS$148),
AND(AC596&gt;0,OR($BS$148="NS",$BS$148="NA")),
AND($BS$148&lt;&gt;"NS",$BS$148&lt;&gt;"NA",$BS$148&gt;=0,AC596="NA"),
AND($BS$148&lt;&gt;"NS",$BS$148&lt;&gt;"NA",$BS$148=0,AC596="NS")),1,0)))</f>
        <v>0</v>
      </c>
      <c r="CU596" s="202">
        <f t="shared" ref="CU596" si="2806">IF($AH$96=$AJ$96,0,
IF(OR(AND($BS$148="NS",AD596&lt;&gt;"NA",OR(AD596="NS",AD596=0)),AND($BS$148="NA",AD596&lt;&gt;"NS",OR(AD596="NA",AD596=0))),0,
IF(OR(AND($BS$148&lt;&gt;"NS",$BS$148&lt;&gt;"NA",AD596&lt;&gt;"NS",AD596&lt;&gt;"NA",AD596&gt;$BS$148),
AND(AD596&gt;0,OR($BS$148="NS",$BS$148="NA")),
AND($BS$148&lt;&gt;"NS",$BS$148&lt;&gt;"NA",$BS$148&gt;=0,AD596="NA"),
AND($BS$148&lt;&gt;"NS",$BS$148&lt;&gt;"NA",$BS$148=0,AD596="NS")),1,0)))</f>
        <v>0</v>
      </c>
      <c r="CY596" s="563">
        <f t="shared" si="1903"/>
        <v>0</v>
      </c>
      <c r="CZ596" s="563"/>
    </row>
    <row r="597" spans="1:104" s="211" customFormat="1" ht="15" customHeight="1">
      <c r="A597" s="18"/>
      <c r="B597" s="51"/>
      <c r="C597" s="48" t="s">
        <v>5113</v>
      </c>
      <c r="D597" s="580" t="str">
        <f>IF(CNGE_2024_M3_Secc1!D96="","",CNGE_2024_M3_Secc1!D96)</f>
        <v/>
      </c>
      <c r="E597" s="580"/>
      <c r="F597" s="580"/>
      <c r="G597" s="580"/>
      <c r="H597" s="580"/>
      <c r="I597" s="103"/>
      <c r="J597" s="103"/>
      <c r="K597" s="103"/>
      <c r="L597" s="103"/>
      <c r="M597" s="103"/>
      <c r="N597" s="103"/>
      <c r="O597" s="103"/>
      <c r="P597" s="103"/>
      <c r="Q597" s="103"/>
      <c r="R597" s="103"/>
      <c r="S597" s="103"/>
      <c r="T597" s="103"/>
      <c r="U597" s="103"/>
      <c r="V597" s="103"/>
      <c r="W597" s="103"/>
      <c r="X597" s="103"/>
      <c r="Y597" s="103"/>
      <c r="Z597" s="103"/>
      <c r="AA597" s="103"/>
      <c r="AB597" s="103"/>
      <c r="AC597" s="103"/>
      <c r="AD597" s="103"/>
      <c r="AE597" s="213"/>
      <c r="AF597" s="210"/>
      <c r="AV597" s="202" t="e" cm="1">
        <f t="array" ref="AV597">IF(CNGE_2024_M3_Secc1!$AO$111=CNGE_2024_M3_Secc1!$AQ$111,O,IF(CNGE_2024_M3_Secc1!I264="",1,0))</f>
        <v>#NAME?</v>
      </c>
      <c r="AW597" s="202" t="e" cm="1">
        <f t="array" ref="AW597">IF(CNGE_2024_M3_Secc1!$AO$111=CNGE_2024_M3_Secc1!$AQ$111,O,IF(CNGE_2024_M3_Secc1!J264="",1,0))</f>
        <v>#NAME?</v>
      </c>
      <c r="AX597" s="202" t="e" cm="1">
        <f t="array" ref="AX597">IF(CNGE_2024_M3_Secc1!$AO$111=CNGE_2024_M3_Secc1!$AQ$111,O,IF(CNGE_2024_M3_Secc1!K264="",1,0))</f>
        <v>#NAME?</v>
      </c>
      <c r="AY597" s="202" t="e" cm="1">
        <f t="array" ref="AY597">IF(CNGE_2024_M3_Secc1!$AO$111=CNGE_2024_M3_Secc1!$AQ$111,O,IF(CNGE_2024_M3_Secc1!L264="",1,0))</f>
        <v>#NAME?</v>
      </c>
      <c r="AZ597" s="202" t="e" cm="1">
        <f t="array" ref="AZ597">IF(CNGE_2024_M3_Secc1!$AO$111=CNGE_2024_M3_Secc1!$AQ$111,O,IF(CNGE_2024_M3_Secc1!M264="",1,0))</f>
        <v>#NAME?</v>
      </c>
      <c r="BA597" s="202" t="e" cm="1">
        <f t="array" ref="BA597">IF(CNGE_2024_M3_Secc1!$AO$111=CNGE_2024_M3_Secc1!$AQ$111,O,IF(CNGE_2024_M3_Secc1!N264="",1,0))</f>
        <v>#NAME?</v>
      </c>
      <c r="BB597" s="202" t="e" cm="1">
        <f t="array" ref="BB597">IF(CNGE_2024_M3_Secc1!$AO$111=CNGE_2024_M3_Secc1!$AQ$111,O,IF(CNGE_2024_M3_Secc1!O264="",1,0))</f>
        <v>#NAME?</v>
      </c>
      <c r="BC597" s="202" t="e" cm="1">
        <f t="array" ref="BC597">IF(CNGE_2024_M3_Secc1!$AO$111=CNGE_2024_M3_Secc1!$AQ$111,O,IF(CNGE_2024_M3_Secc1!P264="",1,0))</f>
        <v>#NAME?</v>
      </c>
      <c r="BD597" s="202" t="e" cm="1">
        <f t="array" ref="BD597">IF(CNGE_2024_M3_Secc1!$AO$111=CNGE_2024_M3_Secc1!$AQ$111,O,IF(CNGE_2024_M3_Secc1!Q264="",1,0))</f>
        <v>#NAME?</v>
      </c>
      <c r="BE597" s="202" t="e" cm="1">
        <f t="array" ref="BE597">IF(CNGE_2024_M3_Secc1!$AO$111=CNGE_2024_M3_Secc1!$AQ$111,O,IF(CNGE_2024_M3_Secc1!R264="",1,0))</f>
        <v>#NAME?</v>
      </c>
      <c r="BF597" s="202" t="e" cm="1">
        <f t="array" ref="BF597">IF(CNGE_2024_M3_Secc1!$AO$111=CNGE_2024_M3_Secc1!$AQ$111,O,IF(CNGE_2024_M3_Secc1!S264="",1,0))</f>
        <v>#NAME?</v>
      </c>
      <c r="BG597" s="202" t="e" cm="1">
        <f t="array" ref="BG597">IF(CNGE_2024_M3_Secc1!$AO$111=CNGE_2024_M3_Secc1!$AQ$111,O,IF(CNGE_2024_M3_Secc1!T264="",1,0))</f>
        <v>#NAME?</v>
      </c>
      <c r="BH597" s="202" t="e" cm="1">
        <f t="array" ref="BH597">IF(CNGE_2024_M3_Secc1!$AO$111=CNGE_2024_M3_Secc1!$AQ$111,O,IF(CNGE_2024_M3_Secc1!U264="",1,0))</f>
        <v>#NAME?</v>
      </c>
      <c r="BI597" s="202" t="e" cm="1">
        <f t="array" ref="BI597">IF(CNGE_2024_M3_Secc1!$AO$111=CNGE_2024_M3_Secc1!$AQ$111,O,IF(CNGE_2024_M3_Secc1!V264="",1,0))</f>
        <v>#NAME?</v>
      </c>
      <c r="BJ597" s="202" t="e" cm="1">
        <f t="array" ref="BJ597">IF(CNGE_2024_M3_Secc1!$AO$111=CNGE_2024_M3_Secc1!$AQ$111,O,IF(CNGE_2024_M3_Secc1!W264="",1,0))</f>
        <v>#NAME?</v>
      </c>
      <c r="BK597" s="202" t="e" cm="1">
        <f t="array" ref="BK597">IF(CNGE_2024_M3_Secc1!$AO$111=CNGE_2024_M3_Secc1!$AQ$111,O,IF(CNGE_2024_M3_Secc1!X264="",1,0))</f>
        <v>#NAME?</v>
      </c>
      <c r="BL597" s="202" t="e" cm="1">
        <f t="array" ref="BL597">IF(CNGE_2024_M3_Secc1!$AO$111=CNGE_2024_M3_Secc1!$AQ$111,O,IF(CNGE_2024_M3_Secc1!Y264="",1,0))</f>
        <v>#NAME?</v>
      </c>
      <c r="BM597" s="202" t="e" cm="1">
        <f t="array" ref="BM597">IF(CNGE_2024_M3_Secc1!$AO$111=CNGE_2024_M3_Secc1!$AQ$111,O,IF(CNGE_2024_M3_Secc1!Z264="",1,0))</f>
        <v>#NAME?</v>
      </c>
      <c r="BN597" s="202" t="e" cm="1">
        <f t="array" ref="BN597">IF(CNGE_2024_M3_Secc1!$AO$111=CNGE_2024_M3_Secc1!$AQ$111,O,IF(CNGE_2024_M3_Secc1!AA264="",1,0))</f>
        <v>#NAME?</v>
      </c>
      <c r="BO597" s="202" t="e" cm="1">
        <f t="array" ref="BO597">IF(CNGE_2024_M3_Secc1!$AO$111=CNGE_2024_M3_Secc1!$AQ$111,O,IF(CNGE_2024_M3_Secc1!AB264="",1,0))</f>
        <v>#NAME?</v>
      </c>
      <c r="BP597" s="202" t="e" cm="1">
        <f t="array" ref="BP597">IF(CNGE_2024_M3_Secc1!$AO$111=CNGE_2024_M3_Secc1!$AQ$111,O,IF(CNGE_2024_M3_Secc1!AC264="",1,0))</f>
        <v>#NAME?</v>
      </c>
      <c r="BQ597" s="202" t="e" cm="1">
        <f t="array" ref="BQ597">IF(CNGE_2024_M3_Secc1!$AO$111=CNGE_2024_M3_Secc1!$AQ$111,O,IF(CNGE_2024_M3_Secc1!AD264="",1,0))</f>
        <v>#NAME?</v>
      </c>
      <c r="BZ597" s="202">
        <f>IF($AH$96=$AJ$96,0,
IF(OR(AND($BS$149="NS",I597&lt;&gt;"NA",OR(I597="NS",I597=0)),AND($BS$149="NA",I597&lt;&gt;"NS",OR(I597="NA",I597=0))),0,
IF(OR(AND($BS$149&lt;&gt;"NS",$BS$149&lt;&gt;"NA",I597&lt;&gt;"NS",I597&lt;&gt;"NA",I597&gt;$BS$149),
AND(I597&gt;0,OR($BS$149="NS",$BS$149="NA")),
AND($BS$149&lt;&gt;"NS",$BS$149&lt;&gt;"NA",$BS$149&gt;=0,I597="NA"),
AND($BS$149&lt;&gt;"NS",$BS$149&lt;&gt;"NA",$BS$149=0,I597="NS")),1,0)))</f>
        <v>0</v>
      </c>
      <c r="CA597" s="202">
        <f t="shared" ref="CA597" si="2807">IF($AH$96=$AJ$96,0,
IF(OR(AND($BS$149="NS",J597&lt;&gt;"NA",OR(J597="NS",J597=0)),AND($BS$149="NA",J597&lt;&gt;"NS",OR(J597="NA",J597=0))),0,
IF(OR(AND($BS$149&lt;&gt;"NS",$BS$149&lt;&gt;"NA",J597&lt;&gt;"NS",J597&lt;&gt;"NA",J597&gt;$BS$149),
AND(J597&gt;0,OR($BS$149="NS",$BS$149="NA")),
AND($BS$149&lt;&gt;"NS",$BS$149&lt;&gt;"NA",$BS$149&gt;=0,J597="NA"),
AND($BS$149&lt;&gt;"NS",$BS$149&lt;&gt;"NA",$BS$149=0,J597="NS")),1,0)))</f>
        <v>0</v>
      </c>
      <c r="CB597" s="202">
        <f t="shared" ref="CB597" si="2808">IF($AH$96=$AJ$96,0,
IF(OR(AND($BS$149="NS",K597&lt;&gt;"NA",OR(K597="NS",K597=0)),AND($BS$149="NA",K597&lt;&gt;"NS",OR(K597="NA",K597=0))),0,
IF(OR(AND($BS$149&lt;&gt;"NS",$BS$149&lt;&gt;"NA",K597&lt;&gt;"NS",K597&lt;&gt;"NA",K597&gt;$BS$149),
AND(K597&gt;0,OR($BS$149="NS",$BS$149="NA")),
AND($BS$149&lt;&gt;"NS",$BS$149&lt;&gt;"NA",$BS$149&gt;=0,K597="NA"),
AND($BS$149&lt;&gt;"NS",$BS$149&lt;&gt;"NA",$BS$149=0,K597="NS")),1,0)))</f>
        <v>0</v>
      </c>
      <c r="CC597" s="202">
        <f t="shared" ref="CC597" si="2809">IF($AH$96=$AJ$96,0,
IF(OR(AND($BS$149="NS",L597&lt;&gt;"NA",OR(L597="NS",L597=0)),AND($BS$149="NA",L597&lt;&gt;"NS",OR(L597="NA",L597=0))),0,
IF(OR(AND($BS$149&lt;&gt;"NS",$BS$149&lt;&gt;"NA",L597&lt;&gt;"NS",L597&lt;&gt;"NA",L597&gt;$BS$149),
AND(L597&gt;0,OR($BS$149="NS",$BS$149="NA")),
AND($BS$149&lt;&gt;"NS",$BS$149&lt;&gt;"NA",$BS$149&gt;=0,L597="NA"),
AND($BS$149&lt;&gt;"NS",$BS$149&lt;&gt;"NA",$BS$149=0,L597="NS")),1,0)))</f>
        <v>0</v>
      </c>
      <c r="CD597" s="202">
        <f t="shared" ref="CD597" si="2810">IF($AH$96=$AJ$96,0,
IF(OR(AND($BS$149="NS",M597&lt;&gt;"NA",OR(M597="NS",M597=0)),AND($BS$149="NA",M597&lt;&gt;"NS",OR(M597="NA",M597=0))),0,
IF(OR(AND($BS$149&lt;&gt;"NS",$BS$149&lt;&gt;"NA",M597&lt;&gt;"NS",M597&lt;&gt;"NA",M597&gt;$BS$149),
AND(M597&gt;0,OR($BS$149="NS",$BS$149="NA")),
AND($BS$149&lt;&gt;"NS",$BS$149&lt;&gt;"NA",$BS$149&gt;=0,M597="NA"),
AND($BS$149&lt;&gt;"NS",$BS$149&lt;&gt;"NA",$BS$149=0,M597="NS")),1,0)))</f>
        <v>0</v>
      </c>
      <c r="CE597" s="202">
        <f t="shared" ref="CE597" si="2811">IF($AH$96=$AJ$96,0,
IF(OR(AND($BS$149="NS",N597&lt;&gt;"NA",OR(N597="NS",N597=0)),AND($BS$149="NA",N597&lt;&gt;"NS",OR(N597="NA",N597=0))),0,
IF(OR(AND($BS$149&lt;&gt;"NS",$BS$149&lt;&gt;"NA",N597&lt;&gt;"NS",N597&lt;&gt;"NA",N597&gt;$BS$149),
AND(N597&gt;0,OR($BS$149="NS",$BS$149="NA")),
AND($BS$149&lt;&gt;"NS",$BS$149&lt;&gt;"NA",$BS$149&gt;=0,N597="NA"),
AND($BS$149&lt;&gt;"NS",$BS$149&lt;&gt;"NA",$BS$149=0,N597="NS")),1,0)))</f>
        <v>0</v>
      </c>
      <c r="CF597" s="202">
        <f t="shared" ref="CF597" si="2812">IF($AH$96=$AJ$96,0,
IF(OR(AND($BS$149="NS",O597&lt;&gt;"NA",OR(O597="NS",O597=0)),AND($BS$149="NA",O597&lt;&gt;"NS",OR(O597="NA",O597=0))),0,
IF(OR(AND($BS$149&lt;&gt;"NS",$BS$149&lt;&gt;"NA",O597&lt;&gt;"NS",O597&lt;&gt;"NA",O597&gt;$BS$149),
AND(O597&gt;0,OR($BS$149="NS",$BS$149="NA")),
AND($BS$149&lt;&gt;"NS",$BS$149&lt;&gt;"NA",$BS$149&gt;=0,O597="NA"),
AND($BS$149&lt;&gt;"NS",$BS$149&lt;&gt;"NA",$BS$149=0,O597="NS")),1,0)))</f>
        <v>0</v>
      </c>
      <c r="CG597" s="202">
        <f t="shared" ref="CG597" si="2813">IF($AH$96=$AJ$96,0,
IF(OR(AND($BS$149="NS",P597&lt;&gt;"NA",OR(P597="NS",P597=0)),AND($BS$149="NA",P597&lt;&gt;"NS",OR(P597="NA",P597=0))),0,
IF(OR(AND($BS$149&lt;&gt;"NS",$BS$149&lt;&gt;"NA",P597&lt;&gt;"NS",P597&lt;&gt;"NA",P597&gt;$BS$149),
AND(P597&gt;0,OR($BS$149="NS",$BS$149="NA")),
AND($BS$149&lt;&gt;"NS",$BS$149&lt;&gt;"NA",$BS$149&gt;=0,P597="NA"),
AND($BS$149&lt;&gt;"NS",$BS$149&lt;&gt;"NA",$BS$149=0,P597="NS")),1,0)))</f>
        <v>0</v>
      </c>
      <c r="CH597" s="202">
        <f t="shared" ref="CH597" si="2814">IF($AH$96=$AJ$96,0,
IF(OR(AND($BS$149="NS",Q597&lt;&gt;"NA",OR(Q597="NS",Q597=0)),AND($BS$149="NA",Q597&lt;&gt;"NS",OR(Q597="NA",Q597=0))),0,
IF(OR(AND($BS$149&lt;&gt;"NS",$BS$149&lt;&gt;"NA",Q597&lt;&gt;"NS",Q597&lt;&gt;"NA",Q597&gt;$BS$149),
AND(Q597&gt;0,OR($BS$149="NS",$BS$149="NA")),
AND($BS$149&lt;&gt;"NS",$BS$149&lt;&gt;"NA",$BS$149&gt;=0,Q597="NA"),
AND($BS$149&lt;&gt;"NS",$BS$149&lt;&gt;"NA",$BS$149=0,Q597="NS")),1,0)))</f>
        <v>0</v>
      </c>
      <c r="CI597" s="202">
        <f t="shared" ref="CI597" si="2815">IF($AH$96=$AJ$96,0,
IF(OR(AND($BS$149="NS",R597&lt;&gt;"NA",OR(R597="NS",R597=0)),AND($BS$149="NA",R597&lt;&gt;"NS",OR(R597="NA",R597=0))),0,
IF(OR(AND($BS$149&lt;&gt;"NS",$BS$149&lt;&gt;"NA",R597&lt;&gt;"NS",R597&lt;&gt;"NA",R597&gt;$BS$149),
AND(R597&gt;0,OR($BS$149="NS",$BS$149="NA")),
AND($BS$149&lt;&gt;"NS",$BS$149&lt;&gt;"NA",$BS$149&gt;=0,R597="NA"),
AND($BS$149&lt;&gt;"NS",$BS$149&lt;&gt;"NA",$BS$149=0,R597="NS")),1,0)))</f>
        <v>0</v>
      </c>
      <c r="CJ597" s="202">
        <f t="shared" ref="CJ597" si="2816">IF($AH$96=$AJ$96,0,
IF(OR(AND($BS$149="NS",S597&lt;&gt;"NA",OR(S597="NS",S597=0)),AND($BS$149="NA",S597&lt;&gt;"NS",OR(S597="NA",S597=0))),0,
IF(OR(AND($BS$149&lt;&gt;"NS",$BS$149&lt;&gt;"NA",S597&lt;&gt;"NS",S597&lt;&gt;"NA",S597&gt;$BS$149),
AND(S597&gt;0,OR($BS$149="NS",$BS$149="NA")),
AND($BS$149&lt;&gt;"NS",$BS$149&lt;&gt;"NA",$BS$149&gt;=0,S597="NA"),
AND($BS$149&lt;&gt;"NS",$BS$149&lt;&gt;"NA",$BS$149=0,S597="NS")),1,0)))</f>
        <v>0</v>
      </c>
      <c r="CK597" s="202">
        <f t="shared" ref="CK597" si="2817">IF($AH$96=$AJ$96,0,
IF(OR(AND($BS$149="NS",T597&lt;&gt;"NA",OR(T597="NS",T597=0)),AND($BS$149="NA",T597&lt;&gt;"NS",OR(T597="NA",T597=0))),0,
IF(OR(AND($BS$149&lt;&gt;"NS",$BS$149&lt;&gt;"NA",T597&lt;&gt;"NS",T597&lt;&gt;"NA",T597&gt;$BS$149),
AND(T597&gt;0,OR($BS$149="NS",$BS$149="NA")),
AND($BS$149&lt;&gt;"NS",$BS$149&lt;&gt;"NA",$BS$149&gt;=0,T597="NA"),
AND($BS$149&lt;&gt;"NS",$BS$149&lt;&gt;"NA",$BS$149=0,T597="NS")),1,0)))</f>
        <v>0</v>
      </c>
      <c r="CL597" s="202">
        <f t="shared" ref="CL597" si="2818">IF($AH$96=$AJ$96,0,
IF(OR(AND($BS$149="NS",U597&lt;&gt;"NA",OR(U597="NS",U597=0)),AND($BS$149="NA",U597&lt;&gt;"NS",OR(U597="NA",U597=0))),0,
IF(OR(AND($BS$149&lt;&gt;"NS",$BS$149&lt;&gt;"NA",U597&lt;&gt;"NS",U597&lt;&gt;"NA",U597&gt;$BS$149),
AND(U597&gt;0,OR($BS$149="NS",$BS$149="NA")),
AND($BS$149&lt;&gt;"NS",$BS$149&lt;&gt;"NA",$BS$149&gt;=0,U597="NA"),
AND($BS$149&lt;&gt;"NS",$BS$149&lt;&gt;"NA",$BS$149=0,U597="NS")),1,0)))</f>
        <v>0</v>
      </c>
      <c r="CM597" s="202">
        <f t="shared" ref="CM597" si="2819">IF($AH$96=$AJ$96,0,
IF(OR(AND($BS$149="NS",V597&lt;&gt;"NA",OR(V597="NS",V597=0)),AND($BS$149="NA",V597&lt;&gt;"NS",OR(V597="NA",V597=0))),0,
IF(OR(AND($BS$149&lt;&gt;"NS",$BS$149&lt;&gt;"NA",V597&lt;&gt;"NS",V597&lt;&gt;"NA",V597&gt;$BS$149),
AND(V597&gt;0,OR($BS$149="NS",$BS$149="NA")),
AND($BS$149&lt;&gt;"NS",$BS$149&lt;&gt;"NA",$BS$149&gt;=0,V597="NA"),
AND($BS$149&lt;&gt;"NS",$BS$149&lt;&gt;"NA",$BS$149=0,V597="NS")),1,0)))</f>
        <v>0</v>
      </c>
      <c r="CN597" s="202">
        <f t="shared" ref="CN597" si="2820">IF($AH$96=$AJ$96,0,
IF(OR(AND($BS$149="NS",W597&lt;&gt;"NA",OR(W597="NS",W597=0)),AND($BS$149="NA",W597&lt;&gt;"NS",OR(W597="NA",W597=0))),0,
IF(OR(AND($BS$149&lt;&gt;"NS",$BS$149&lt;&gt;"NA",W597&lt;&gt;"NS",W597&lt;&gt;"NA",W597&gt;$BS$149),
AND(W597&gt;0,OR($BS$149="NS",$BS$149="NA")),
AND($BS$149&lt;&gt;"NS",$BS$149&lt;&gt;"NA",$BS$149&gt;=0,W597="NA"),
AND($BS$149&lt;&gt;"NS",$BS$149&lt;&gt;"NA",$BS$149=0,W597="NS")),1,0)))</f>
        <v>0</v>
      </c>
      <c r="CO597" s="202">
        <f t="shared" ref="CO597" si="2821">IF($AH$96=$AJ$96,0,
IF(OR(AND($BS$149="NS",X597&lt;&gt;"NA",OR(X597="NS",X597=0)),AND($BS$149="NA",X597&lt;&gt;"NS",OR(X597="NA",X597=0))),0,
IF(OR(AND($BS$149&lt;&gt;"NS",$BS$149&lt;&gt;"NA",X597&lt;&gt;"NS",X597&lt;&gt;"NA",X597&gt;$BS$149),
AND(X597&gt;0,OR($BS$149="NS",$BS$149="NA")),
AND($BS$149&lt;&gt;"NS",$BS$149&lt;&gt;"NA",$BS$149&gt;=0,X597="NA"),
AND($BS$149&lt;&gt;"NS",$BS$149&lt;&gt;"NA",$BS$149=0,X597="NS")),1,0)))</f>
        <v>0</v>
      </c>
      <c r="CP597" s="202">
        <f t="shared" ref="CP597" si="2822">IF($AH$96=$AJ$96,0,
IF(OR(AND($BS$149="NS",Y597&lt;&gt;"NA",OR(Y597="NS",Y597=0)),AND($BS$149="NA",Y597&lt;&gt;"NS",OR(Y597="NA",Y597=0))),0,
IF(OR(AND($BS$149&lt;&gt;"NS",$BS$149&lt;&gt;"NA",Y597&lt;&gt;"NS",Y597&lt;&gt;"NA",Y597&gt;$BS$149),
AND(Y597&gt;0,OR($BS$149="NS",$BS$149="NA")),
AND($BS$149&lt;&gt;"NS",$BS$149&lt;&gt;"NA",$BS$149&gt;=0,Y597="NA"),
AND($BS$149&lt;&gt;"NS",$BS$149&lt;&gt;"NA",$BS$149=0,Y597="NS")),1,0)))</f>
        <v>0</v>
      </c>
      <c r="CQ597" s="202">
        <f t="shared" ref="CQ597" si="2823">IF($AH$96=$AJ$96,0,
IF(OR(AND($BS$149="NS",Z597&lt;&gt;"NA",OR(Z597="NS",Z597=0)),AND($BS$149="NA",Z597&lt;&gt;"NS",OR(Z597="NA",Z597=0))),0,
IF(OR(AND($BS$149&lt;&gt;"NS",$BS$149&lt;&gt;"NA",Z597&lt;&gt;"NS",Z597&lt;&gt;"NA",Z597&gt;$BS$149),
AND(Z597&gt;0,OR($BS$149="NS",$BS$149="NA")),
AND($BS$149&lt;&gt;"NS",$BS$149&lt;&gt;"NA",$BS$149&gt;=0,Z597="NA"),
AND($BS$149&lt;&gt;"NS",$BS$149&lt;&gt;"NA",$BS$149=0,Z597="NS")),1,0)))</f>
        <v>0</v>
      </c>
      <c r="CR597" s="202">
        <f t="shared" ref="CR597" si="2824">IF($AH$96=$AJ$96,0,
IF(OR(AND($BS$149="NS",AA597&lt;&gt;"NA",OR(AA597="NS",AA597=0)),AND($BS$149="NA",AA597&lt;&gt;"NS",OR(AA597="NA",AA597=0))),0,
IF(OR(AND($BS$149&lt;&gt;"NS",$BS$149&lt;&gt;"NA",AA597&lt;&gt;"NS",AA597&lt;&gt;"NA",AA597&gt;$BS$149),
AND(AA597&gt;0,OR($BS$149="NS",$BS$149="NA")),
AND($BS$149&lt;&gt;"NS",$BS$149&lt;&gt;"NA",$BS$149&gt;=0,AA597="NA"),
AND($BS$149&lt;&gt;"NS",$BS$149&lt;&gt;"NA",$BS$149=0,AA597="NS")),1,0)))</f>
        <v>0</v>
      </c>
      <c r="CS597" s="202">
        <f t="shared" ref="CS597" si="2825">IF($AH$96=$AJ$96,0,
IF(OR(AND($BS$149="NS",AB597&lt;&gt;"NA",OR(AB597="NS",AB597=0)),AND($BS$149="NA",AB597&lt;&gt;"NS",OR(AB597="NA",AB597=0))),0,
IF(OR(AND($BS$149&lt;&gt;"NS",$BS$149&lt;&gt;"NA",AB597&lt;&gt;"NS",AB597&lt;&gt;"NA",AB597&gt;$BS$149),
AND(AB597&gt;0,OR($BS$149="NS",$BS$149="NA")),
AND($BS$149&lt;&gt;"NS",$BS$149&lt;&gt;"NA",$BS$149&gt;=0,AB597="NA"),
AND($BS$149&lt;&gt;"NS",$BS$149&lt;&gt;"NA",$BS$149=0,AB597="NS")),1,0)))</f>
        <v>0</v>
      </c>
      <c r="CT597" s="202">
        <f t="shared" ref="CT597" si="2826">IF($AH$96=$AJ$96,0,
IF(OR(AND($BS$149="NS",AC597&lt;&gt;"NA",OR(AC597="NS",AC597=0)),AND($BS$149="NA",AC597&lt;&gt;"NS",OR(AC597="NA",AC597=0))),0,
IF(OR(AND($BS$149&lt;&gt;"NS",$BS$149&lt;&gt;"NA",AC597&lt;&gt;"NS",AC597&lt;&gt;"NA",AC597&gt;$BS$149),
AND(AC597&gt;0,OR($BS$149="NS",$BS$149="NA")),
AND($BS$149&lt;&gt;"NS",$BS$149&lt;&gt;"NA",$BS$149&gt;=0,AC597="NA"),
AND($BS$149&lt;&gt;"NS",$BS$149&lt;&gt;"NA",$BS$149=0,AC597="NS")),1,0)))</f>
        <v>0</v>
      </c>
      <c r="CU597" s="202">
        <f t="shared" ref="CU597" si="2827">IF($AH$96=$AJ$96,0,
IF(OR(AND($BS$149="NS",AD597&lt;&gt;"NA",OR(AD597="NS",AD597=0)),AND($BS$149="NA",AD597&lt;&gt;"NS",OR(AD597="NA",AD597=0))),0,
IF(OR(AND($BS$149&lt;&gt;"NS",$BS$149&lt;&gt;"NA",AD597&lt;&gt;"NS",AD597&lt;&gt;"NA",AD597&gt;$BS$149),
AND(AD597&gt;0,OR($BS$149="NS",$BS$149="NA")),
AND($BS$149&lt;&gt;"NS",$BS$149&lt;&gt;"NA",$BS$149&gt;=0,AD597="NA"),
AND($BS$149&lt;&gt;"NS",$BS$149&lt;&gt;"NA",$BS$149=0,AD597="NS")),1,0)))</f>
        <v>0</v>
      </c>
      <c r="CY597" s="563">
        <f t="shared" si="1903"/>
        <v>0</v>
      </c>
      <c r="CZ597" s="563"/>
    </row>
    <row r="598" spans="1:104" s="211" customFormat="1" ht="15" customHeight="1">
      <c r="A598" s="18"/>
      <c r="B598" s="51"/>
      <c r="C598" s="48" t="s">
        <v>5114</v>
      </c>
      <c r="D598" s="580" t="str">
        <f>IF(CNGE_2024_M3_Secc1!D97="","",CNGE_2024_M3_Secc1!D97)</f>
        <v/>
      </c>
      <c r="E598" s="580"/>
      <c r="F598" s="580"/>
      <c r="G598" s="580"/>
      <c r="H598" s="580"/>
      <c r="I598" s="103"/>
      <c r="J598" s="103"/>
      <c r="K598" s="103"/>
      <c r="L598" s="103"/>
      <c r="M598" s="103"/>
      <c r="N598" s="103"/>
      <c r="O598" s="103"/>
      <c r="P598" s="103"/>
      <c r="Q598" s="103"/>
      <c r="R598" s="103"/>
      <c r="S598" s="103"/>
      <c r="T598" s="103"/>
      <c r="U598" s="103"/>
      <c r="V598" s="103"/>
      <c r="W598" s="103"/>
      <c r="X598" s="103"/>
      <c r="Y598" s="103"/>
      <c r="Z598" s="103"/>
      <c r="AA598" s="103"/>
      <c r="AB598" s="103"/>
      <c r="AC598" s="103"/>
      <c r="AD598" s="103"/>
      <c r="AE598" s="213"/>
      <c r="AF598" s="210"/>
      <c r="AV598" s="202" t="e" cm="1">
        <f t="array" ref="AV598">IF(CNGE_2024_M3_Secc1!$AO$111=CNGE_2024_M3_Secc1!$AQ$111,O,IF(CNGE_2024_M3_Secc1!I265="",1,0))</f>
        <v>#NAME?</v>
      </c>
      <c r="AW598" s="202" t="e" cm="1">
        <f t="array" ref="AW598">IF(CNGE_2024_M3_Secc1!$AO$111=CNGE_2024_M3_Secc1!$AQ$111,O,IF(CNGE_2024_M3_Secc1!J265="",1,0))</f>
        <v>#NAME?</v>
      </c>
      <c r="AX598" s="202" t="e" cm="1">
        <f t="array" ref="AX598">IF(CNGE_2024_M3_Secc1!$AO$111=CNGE_2024_M3_Secc1!$AQ$111,O,IF(CNGE_2024_M3_Secc1!K265="",1,0))</f>
        <v>#NAME?</v>
      </c>
      <c r="AY598" s="202" t="e" cm="1">
        <f t="array" ref="AY598">IF(CNGE_2024_M3_Secc1!$AO$111=CNGE_2024_M3_Secc1!$AQ$111,O,IF(CNGE_2024_M3_Secc1!L265="",1,0))</f>
        <v>#NAME?</v>
      </c>
      <c r="AZ598" s="202" t="e" cm="1">
        <f t="array" ref="AZ598">IF(CNGE_2024_M3_Secc1!$AO$111=CNGE_2024_M3_Secc1!$AQ$111,O,IF(CNGE_2024_M3_Secc1!M265="",1,0))</f>
        <v>#NAME?</v>
      </c>
      <c r="BA598" s="202" t="e" cm="1">
        <f t="array" ref="BA598">IF(CNGE_2024_M3_Secc1!$AO$111=CNGE_2024_M3_Secc1!$AQ$111,O,IF(CNGE_2024_M3_Secc1!N265="",1,0))</f>
        <v>#NAME?</v>
      </c>
      <c r="BB598" s="202" t="e" cm="1">
        <f t="array" ref="BB598">IF(CNGE_2024_M3_Secc1!$AO$111=CNGE_2024_M3_Secc1!$AQ$111,O,IF(CNGE_2024_M3_Secc1!O265="",1,0))</f>
        <v>#NAME?</v>
      </c>
      <c r="BC598" s="202" t="e" cm="1">
        <f t="array" ref="BC598">IF(CNGE_2024_M3_Secc1!$AO$111=CNGE_2024_M3_Secc1!$AQ$111,O,IF(CNGE_2024_M3_Secc1!P265="",1,0))</f>
        <v>#NAME?</v>
      </c>
      <c r="BD598" s="202" t="e" cm="1">
        <f t="array" ref="BD598">IF(CNGE_2024_M3_Secc1!$AO$111=CNGE_2024_M3_Secc1!$AQ$111,O,IF(CNGE_2024_M3_Secc1!Q265="",1,0))</f>
        <v>#NAME?</v>
      </c>
      <c r="BE598" s="202" t="e" cm="1">
        <f t="array" ref="BE598">IF(CNGE_2024_M3_Secc1!$AO$111=CNGE_2024_M3_Secc1!$AQ$111,O,IF(CNGE_2024_M3_Secc1!R265="",1,0))</f>
        <v>#NAME?</v>
      </c>
      <c r="BF598" s="202" t="e" cm="1">
        <f t="array" ref="BF598">IF(CNGE_2024_M3_Secc1!$AO$111=CNGE_2024_M3_Secc1!$AQ$111,O,IF(CNGE_2024_M3_Secc1!S265="",1,0))</f>
        <v>#NAME?</v>
      </c>
      <c r="BG598" s="202" t="e" cm="1">
        <f t="array" ref="BG598">IF(CNGE_2024_M3_Secc1!$AO$111=CNGE_2024_M3_Secc1!$AQ$111,O,IF(CNGE_2024_M3_Secc1!T265="",1,0))</f>
        <v>#NAME?</v>
      </c>
      <c r="BH598" s="202" t="e" cm="1">
        <f t="array" ref="BH598">IF(CNGE_2024_M3_Secc1!$AO$111=CNGE_2024_M3_Secc1!$AQ$111,O,IF(CNGE_2024_M3_Secc1!U265="",1,0))</f>
        <v>#NAME?</v>
      </c>
      <c r="BI598" s="202" t="e" cm="1">
        <f t="array" ref="BI598">IF(CNGE_2024_M3_Secc1!$AO$111=CNGE_2024_M3_Secc1!$AQ$111,O,IF(CNGE_2024_M3_Secc1!V265="",1,0))</f>
        <v>#NAME?</v>
      </c>
      <c r="BJ598" s="202" t="e" cm="1">
        <f t="array" ref="BJ598">IF(CNGE_2024_M3_Secc1!$AO$111=CNGE_2024_M3_Secc1!$AQ$111,O,IF(CNGE_2024_M3_Secc1!W265="",1,0))</f>
        <v>#NAME?</v>
      </c>
      <c r="BK598" s="202" t="e" cm="1">
        <f t="array" ref="BK598">IF(CNGE_2024_M3_Secc1!$AO$111=CNGE_2024_M3_Secc1!$AQ$111,O,IF(CNGE_2024_M3_Secc1!X265="",1,0))</f>
        <v>#NAME?</v>
      </c>
      <c r="BL598" s="202" t="e" cm="1">
        <f t="array" ref="BL598">IF(CNGE_2024_M3_Secc1!$AO$111=CNGE_2024_M3_Secc1!$AQ$111,O,IF(CNGE_2024_M3_Secc1!Y265="",1,0))</f>
        <v>#NAME?</v>
      </c>
      <c r="BM598" s="202" t="e" cm="1">
        <f t="array" ref="BM598">IF(CNGE_2024_M3_Secc1!$AO$111=CNGE_2024_M3_Secc1!$AQ$111,O,IF(CNGE_2024_M3_Secc1!Z265="",1,0))</f>
        <v>#NAME?</v>
      </c>
      <c r="BN598" s="202" t="e" cm="1">
        <f t="array" ref="BN598">IF(CNGE_2024_M3_Secc1!$AO$111=CNGE_2024_M3_Secc1!$AQ$111,O,IF(CNGE_2024_M3_Secc1!AA265="",1,0))</f>
        <v>#NAME?</v>
      </c>
      <c r="BO598" s="202" t="e" cm="1">
        <f t="array" ref="BO598">IF(CNGE_2024_M3_Secc1!$AO$111=CNGE_2024_M3_Secc1!$AQ$111,O,IF(CNGE_2024_M3_Secc1!AB265="",1,0))</f>
        <v>#NAME?</v>
      </c>
      <c r="BP598" s="202" t="e" cm="1">
        <f t="array" ref="BP598">IF(CNGE_2024_M3_Secc1!$AO$111=CNGE_2024_M3_Secc1!$AQ$111,O,IF(CNGE_2024_M3_Secc1!AC265="",1,0))</f>
        <v>#NAME?</v>
      </c>
      <c r="BQ598" s="202" t="e" cm="1">
        <f t="array" ref="BQ598">IF(CNGE_2024_M3_Secc1!$AO$111=CNGE_2024_M3_Secc1!$AQ$111,O,IF(CNGE_2024_M3_Secc1!AD265="",1,0))</f>
        <v>#NAME?</v>
      </c>
      <c r="BZ598" s="202">
        <f>IF($AH$96=$AJ$96,0,
IF(OR(AND($BS$150="NS",I598&lt;&gt;"NA",OR(I598="NS",I598=0)),AND($BS$150="NA",I598&lt;&gt;"NS",OR(I598="NA",I598=0))),0,
IF(OR(AND($BS$150&lt;&gt;"NS",$BS$150&lt;&gt;"NA",I598&lt;&gt;"NS",I598&lt;&gt;"NA",I598&gt;$BS$150),
AND(I598&gt;0,OR($BS$150="NS",$BS$150="NA")),
AND($BS$150&lt;&gt;"NS",$BS$150&lt;&gt;"NA",$BS$150&gt;=0,I598="NA"),
AND($BS$150&lt;&gt;"NS",$BS$150&lt;&gt;"NA",$BS$150=0,I598="NS")),1,0)))</f>
        <v>0</v>
      </c>
      <c r="CA598" s="202">
        <f t="shared" ref="CA598" si="2828">IF($AH$96=$AJ$96,0,
IF(OR(AND($BS$150="NS",J598&lt;&gt;"NA",OR(J598="NS",J598=0)),AND($BS$150="NA",J598&lt;&gt;"NS",OR(J598="NA",J598=0))),0,
IF(OR(AND($BS$150&lt;&gt;"NS",$BS$150&lt;&gt;"NA",J598&lt;&gt;"NS",J598&lt;&gt;"NA",J598&gt;$BS$150),
AND(J598&gt;0,OR($BS$150="NS",$BS$150="NA")),
AND($BS$150&lt;&gt;"NS",$BS$150&lt;&gt;"NA",$BS$150&gt;=0,J598="NA"),
AND($BS$150&lt;&gt;"NS",$BS$150&lt;&gt;"NA",$BS$150=0,J598="NS")),1,0)))</f>
        <v>0</v>
      </c>
      <c r="CB598" s="202">
        <f t="shared" ref="CB598" si="2829">IF($AH$96=$AJ$96,0,
IF(OR(AND($BS$150="NS",K598&lt;&gt;"NA",OR(K598="NS",K598=0)),AND($BS$150="NA",K598&lt;&gt;"NS",OR(K598="NA",K598=0))),0,
IF(OR(AND($BS$150&lt;&gt;"NS",$BS$150&lt;&gt;"NA",K598&lt;&gt;"NS",K598&lt;&gt;"NA",K598&gt;$BS$150),
AND(K598&gt;0,OR($BS$150="NS",$BS$150="NA")),
AND($BS$150&lt;&gt;"NS",$BS$150&lt;&gt;"NA",$BS$150&gt;=0,K598="NA"),
AND($BS$150&lt;&gt;"NS",$BS$150&lt;&gt;"NA",$BS$150=0,K598="NS")),1,0)))</f>
        <v>0</v>
      </c>
      <c r="CC598" s="202">
        <f t="shared" ref="CC598" si="2830">IF($AH$96=$AJ$96,0,
IF(OR(AND($BS$150="NS",L598&lt;&gt;"NA",OR(L598="NS",L598=0)),AND($BS$150="NA",L598&lt;&gt;"NS",OR(L598="NA",L598=0))),0,
IF(OR(AND($BS$150&lt;&gt;"NS",$BS$150&lt;&gt;"NA",L598&lt;&gt;"NS",L598&lt;&gt;"NA",L598&gt;$BS$150),
AND(L598&gt;0,OR($BS$150="NS",$BS$150="NA")),
AND($BS$150&lt;&gt;"NS",$BS$150&lt;&gt;"NA",$BS$150&gt;=0,L598="NA"),
AND($BS$150&lt;&gt;"NS",$BS$150&lt;&gt;"NA",$BS$150=0,L598="NS")),1,0)))</f>
        <v>0</v>
      </c>
      <c r="CD598" s="202">
        <f t="shared" ref="CD598" si="2831">IF($AH$96=$AJ$96,0,
IF(OR(AND($BS$150="NS",M598&lt;&gt;"NA",OR(M598="NS",M598=0)),AND($BS$150="NA",M598&lt;&gt;"NS",OR(M598="NA",M598=0))),0,
IF(OR(AND($BS$150&lt;&gt;"NS",$BS$150&lt;&gt;"NA",M598&lt;&gt;"NS",M598&lt;&gt;"NA",M598&gt;$BS$150),
AND(M598&gt;0,OR($BS$150="NS",$BS$150="NA")),
AND($BS$150&lt;&gt;"NS",$BS$150&lt;&gt;"NA",$BS$150&gt;=0,M598="NA"),
AND($BS$150&lt;&gt;"NS",$BS$150&lt;&gt;"NA",$BS$150=0,M598="NS")),1,0)))</f>
        <v>0</v>
      </c>
      <c r="CE598" s="202">
        <f t="shared" ref="CE598" si="2832">IF($AH$96=$AJ$96,0,
IF(OR(AND($BS$150="NS",N598&lt;&gt;"NA",OR(N598="NS",N598=0)),AND($BS$150="NA",N598&lt;&gt;"NS",OR(N598="NA",N598=0))),0,
IF(OR(AND($BS$150&lt;&gt;"NS",$BS$150&lt;&gt;"NA",N598&lt;&gt;"NS",N598&lt;&gt;"NA",N598&gt;$BS$150),
AND(N598&gt;0,OR($BS$150="NS",$BS$150="NA")),
AND($BS$150&lt;&gt;"NS",$BS$150&lt;&gt;"NA",$BS$150&gt;=0,N598="NA"),
AND($BS$150&lt;&gt;"NS",$BS$150&lt;&gt;"NA",$BS$150=0,N598="NS")),1,0)))</f>
        <v>0</v>
      </c>
      <c r="CF598" s="202">
        <f t="shared" ref="CF598" si="2833">IF($AH$96=$AJ$96,0,
IF(OR(AND($BS$150="NS",O598&lt;&gt;"NA",OR(O598="NS",O598=0)),AND($BS$150="NA",O598&lt;&gt;"NS",OR(O598="NA",O598=0))),0,
IF(OR(AND($BS$150&lt;&gt;"NS",$BS$150&lt;&gt;"NA",O598&lt;&gt;"NS",O598&lt;&gt;"NA",O598&gt;$BS$150),
AND(O598&gt;0,OR($BS$150="NS",$BS$150="NA")),
AND($BS$150&lt;&gt;"NS",$BS$150&lt;&gt;"NA",$BS$150&gt;=0,O598="NA"),
AND($BS$150&lt;&gt;"NS",$BS$150&lt;&gt;"NA",$BS$150=0,O598="NS")),1,0)))</f>
        <v>0</v>
      </c>
      <c r="CG598" s="202">
        <f t="shared" ref="CG598" si="2834">IF($AH$96=$AJ$96,0,
IF(OR(AND($BS$150="NS",P598&lt;&gt;"NA",OR(P598="NS",P598=0)),AND($BS$150="NA",P598&lt;&gt;"NS",OR(P598="NA",P598=0))),0,
IF(OR(AND($BS$150&lt;&gt;"NS",$BS$150&lt;&gt;"NA",P598&lt;&gt;"NS",P598&lt;&gt;"NA",P598&gt;$BS$150),
AND(P598&gt;0,OR($BS$150="NS",$BS$150="NA")),
AND($BS$150&lt;&gt;"NS",$BS$150&lt;&gt;"NA",$BS$150&gt;=0,P598="NA"),
AND($BS$150&lt;&gt;"NS",$BS$150&lt;&gt;"NA",$BS$150=0,P598="NS")),1,0)))</f>
        <v>0</v>
      </c>
      <c r="CH598" s="202">
        <f t="shared" ref="CH598" si="2835">IF($AH$96=$AJ$96,0,
IF(OR(AND($BS$150="NS",Q598&lt;&gt;"NA",OR(Q598="NS",Q598=0)),AND($BS$150="NA",Q598&lt;&gt;"NS",OR(Q598="NA",Q598=0))),0,
IF(OR(AND($BS$150&lt;&gt;"NS",$BS$150&lt;&gt;"NA",Q598&lt;&gt;"NS",Q598&lt;&gt;"NA",Q598&gt;$BS$150),
AND(Q598&gt;0,OR($BS$150="NS",$BS$150="NA")),
AND($BS$150&lt;&gt;"NS",$BS$150&lt;&gt;"NA",$BS$150&gt;=0,Q598="NA"),
AND($BS$150&lt;&gt;"NS",$BS$150&lt;&gt;"NA",$BS$150=0,Q598="NS")),1,0)))</f>
        <v>0</v>
      </c>
      <c r="CI598" s="202">
        <f t="shared" ref="CI598" si="2836">IF($AH$96=$AJ$96,0,
IF(OR(AND($BS$150="NS",R598&lt;&gt;"NA",OR(R598="NS",R598=0)),AND($BS$150="NA",R598&lt;&gt;"NS",OR(R598="NA",R598=0))),0,
IF(OR(AND($BS$150&lt;&gt;"NS",$BS$150&lt;&gt;"NA",R598&lt;&gt;"NS",R598&lt;&gt;"NA",R598&gt;$BS$150),
AND(R598&gt;0,OR($BS$150="NS",$BS$150="NA")),
AND($BS$150&lt;&gt;"NS",$BS$150&lt;&gt;"NA",$BS$150&gt;=0,R598="NA"),
AND($BS$150&lt;&gt;"NS",$BS$150&lt;&gt;"NA",$BS$150=0,R598="NS")),1,0)))</f>
        <v>0</v>
      </c>
      <c r="CJ598" s="202">
        <f t="shared" ref="CJ598" si="2837">IF($AH$96=$AJ$96,0,
IF(OR(AND($BS$150="NS",S598&lt;&gt;"NA",OR(S598="NS",S598=0)),AND($BS$150="NA",S598&lt;&gt;"NS",OR(S598="NA",S598=0))),0,
IF(OR(AND($BS$150&lt;&gt;"NS",$BS$150&lt;&gt;"NA",S598&lt;&gt;"NS",S598&lt;&gt;"NA",S598&gt;$BS$150),
AND(S598&gt;0,OR($BS$150="NS",$BS$150="NA")),
AND($BS$150&lt;&gt;"NS",$BS$150&lt;&gt;"NA",$BS$150&gt;=0,S598="NA"),
AND($BS$150&lt;&gt;"NS",$BS$150&lt;&gt;"NA",$BS$150=0,S598="NS")),1,0)))</f>
        <v>0</v>
      </c>
      <c r="CK598" s="202">
        <f t="shared" ref="CK598" si="2838">IF($AH$96=$AJ$96,0,
IF(OR(AND($BS$150="NS",T598&lt;&gt;"NA",OR(T598="NS",T598=0)),AND($BS$150="NA",T598&lt;&gt;"NS",OR(T598="NA",T598=0))),0,
IF(OR(AND($BS$150&lt;&gt;"NS",$BS$150&lt;&gt;"NA",T598&lt;&gt;"NS",T598&lt;&gt;"NA",T598&gt;$BS$150),
AND(T598&gt;0,OR($BS$150="NS",$BS$150="NA")),
AND($BS$150&lt;&gt;"NS",$BS$150&lt;&gt;"NA",$BS$150&gt;=0,T598="NA"),
AND($BS$150&lt;&gt;"NS",$BS$150&lt;&gt;"NA",$BS$150=0,T598="NS")),1,0)))</f>
        <v>0</v>
      </c>
      <c r="CL598" s="202">
        <f t="shared" ref="CL598" si="2839">IF($AH$96=$AJ$96,0,
IF(OR(AND($BS$150="NS",U598&lt;&gt;"NA",OR(U598="NS",U598=0)),AND($BS$150="NA",U598&lt;&gt;"NS",OR(U598="NA",U598=0))),0,
IF(OR(AND($BS$150&lt;&gt;"NS",$BS$150&lt;&gt;"NA",U598&lt;&gt;"NS",U598&lt;&gt;"NA",U598&gt;$BS$150),
AND(U598&gt;0,OR($BS$150="NS",$BS$150="NA")),
AND($BS$150&lt;&gt;"NS",$BS$150&lt;&gt;"NA",$BS$150&gt;=0,U598="NA"),
AND($BS$150&lt;&gt;"NS",$BS$150&lt;&gt;"NA",$BS$150=0,U598="NS")),1,0)))</f>
        <v>0</v>
      </c>
      <c r="CM598" s="202">
        <f t="shared" ref="CM598" si="2840">IF($AH$96=$AJ$96,0,
IF(OR(AND($BS$150="NS",V598&lt;&gt;"NA",OR(V598="NS",V598=0)),AND($BS$150="NA",V598&lt;&gt;"NS",OR(V598="NA",V598=0))),0,
IF(OR(AND($BS$150&lt;&gt;"NS",$BS$150&lt;&gt;"NA",V598&lt;&gt;"NS",V598&lt;&gt;"NA",V598&gt;$BS$150),
AND(V598&gt;0,OR($BS$150="NS",$BS$150="NA")),
AND($BS$150&lt;&gt;"NS",$BS$150&lt;&gt;"NA",$BS$150&gt;=0,V598="NA"),
AND($BS$150&lt;&gt;"NS",$BS$150&lt;&gt;"NA",$BS$150=0,V598="NS")),1,0)))</f>
        <v>0</v>
      </c>
      <c r="CN598" s="202">
        <f t="shared" ref="CN598" si="2841">IF($AH$96=$AJ$96,0,
IF(OR(AND($BS$150="NS",W598&lt;&gt;"NA",OR(W598="NS",W598=0)),AND($BS$150="NA",W598&lt;&gt;"NS",OR(W598="NA",W598=0))),0,
IF(OR(AND($BS$150&lt;&gt;"NS",$BS$150&lt;&gt;"NA",W598&lt;&gt;"NS",W598&lt;&gt;"NA",W598&gt;$BS$150),
AND(W598&gt;0,OR($BS$150="NS",$BS$150="NA")),
AND($BS$150&lt;&gt;"NS",$BS$150&lt;&gt;"NA",$BS$150&gt;=0,W598="NA"),
AND($BS$150&lt;&gt;"NS",$BS$150&lt;&gt;"NA",$BS$150=0,W598="NS")),1,0)))</f>
        <v>0</v>
      </c>
      <c r="CO598" s="202">
        <f t="shared" ref="CO598" si="2842">IF($AH$96=$AJ$96,0,
IF(OR(AND($BS$150="NS",X598&lt;&gt;"NA",OR(X598="NS",X598=0)),AND($BS$150="NA",X598&lt;&gt;"NS",OR(X598="NA",X598=0))),0,
IF(OR(AND($BS$150&lt;&gt;"NS",$BS$150&lt;&gt;"NA",X598&lt;&gt;"NS",X598&lt;&gt;"NA",X598&gt;$BS$150),
AND(X598&gt;0,OR($BS$150="NS",$BS$150="NA")),
AND($BS$150&lt;&gt;"NS",$BS$150&lt;&gt;"NA",$BS$150&gt;=0,X598="NA"),
AND($BS$150&lt;&gt;"NS",$BS$150&lt;&gt;"NA",$BS$150=0,X598="NS")),1,0)))</f>
        <v>0</v>
      </c>
      <c r="CP598" s="202">
        <f t="shared" ref="CP598" si="2843">IF($AH$96=$AJ$96,0,
IF(OR(AND($BS$150="NS",Y598&lt;&gt;"NA",OR(Y598="NS",Y598=0)),AND($BS$150="NA",Y598&lt;&gt;"NS",OR(Y598="NA",Y598=0))),0,
IF(OR(AND($BS$150&lt;&gt;"NS",$BS$150&lt;&gt;"NA",Y598&lt;&gt;"NS",Y598&lt;&gt;"NA",Y598&gt;$BS$150),
AND(Y598&gt;0,OR($BS$150="NS",$BS$150="NA")),
AND($BS$150&lt;&gt;"NS",$BS$150&lt;&gt;"NA",$BS$150&gt;=0,Y598="NA"),
AND($BS$150&lt;&gt;"NS",$BS$150&lt;&gt;"NA",$BS$150=0,Y598="NS")),1,0)))</f>
        <v>0</v>
      </c>
      <c r="CQ598" s="202">
        <f t="shared" ref="CQ598" si="2844">IF($AH$96=$AJ$96,0,
IF(OR(AND($BS$150="NS",Z598&lt;&gt;"NA",OR(Z598="NS",Z598=0)),AND($BS$150="NA",Z598&lt;&gt;"NS",OR(Z598="NA",Z598=0))),0,
IF(OR(AND($BS$150&lt;&gt;"NS",$BS$150&lt;&gt;"NA",Z598&lt;&gt;"NS",Z598&lt;&gt;"NA",Z598&gt;$BS$150),
AND(Z598&gt;0,OR($BS$150="NS",$BS$150="NA")),
AND($BS$150&lt;&gt;"NS",$BS$150&lt;&gt;"NA",$BS$150&gt;=0,Z598="NA"),
AND($BS$150&lt;&gt;"NS",$BS$150&lt;&gt;"NA",$BS$150=0,Z598="NS")),1,0)))</f>
        <v>0</v>
      </c>
      <c r="CR598" s="202">
        <f t="shared" ref="CR598" si="2845">IF($AH$96=$AJ$96,0,
IF(OR(AND($BS$150="NS",AA598&lt;&gt;"NA",OR(AA598="NS",AA598=0)),AND($BS$150="NA",AA598&lt;&gt;"NS",OR(AA598="NA",AA598=0))),0,
IF(OR(AND($BS$150&lt;&gt;"NS",$BS$150&lt;&gt;"NA",AA598&lt;&gt;"NS",AA598&lt;&gt;"NA",AA598&gt;$BS$150),
AND(AA598&gt;0,OR($BS$150="NS",$BS$150="NA")),
AND($BS$150&lt;&gt;"NS",$BS$150&lt;&gt;"NA",$BS$150&gt;=0,AA598="NA"),
AND($BS$150&lt;&gt;"NS",$BS$150&lt;&gt;"NA",$BS$150=0,AA598="NS")),1,0)))</f>
        <v>0</v>
      </c>
      <c r="CS598" s="202">
        <f t="shared" ref="CS598" si="2846">IF($AH$96=$AJ$96,0,
IF(OR(AND($BS$150="NS",AB598&lt;&gt;"NA",OR(AB598="NS",AB598=0)),AND($BS$150="NA",AB598&lt;&gt;"NS",OR(AB598="NA",AB598=0))),0,
IF(OR(AND($BS$150&lt;&gt;"NS",$BS$150&lt;&gt;"NA",AB598&lt;&gt;"NS",AB598&lt;&gt;"NA",AB598&gt;$BS$150),
AND(AB598&gt;0,OR($BS$150="NS",$BS$150="NA")),
AND($BS$150&lt;&gt;"NS",$BS$150&lt;&gt;"NA",$BS$150&gt;=0,AB598="NA"),
AND($BS$150&lt;&gt;"NS",$BS$150&lt;&gt;"NA",$BS$150=0,AB598="NS")),1,0)))</f>
        <v>0</v>
      </c>
      <c r="CT598" s="202">
        <f t="shared" ref="CT598" si="2847">IF($AH$96=$AJ$96,0,
IF(OR(AND($BS$150="NS",AC598&lt;&gt;"NA",OR(AC598="NS",AC598=0)),AND($BS$150="NA",AC598&lt;&gt;"NS",OR(AC598="NA",AC598=0))),0,
IF(OR(AND($BS$150&lt;&gt;"NS",$BS$150&lt;&gt;"NA",AC598&lt;&gt;"NS",AC598&lt;&gt;"NA",AC598&gt;$BS$150),
AND(AC598&gt;0,OR($BS$150="NS",$BS$150="NA")),
AND($BS$150&lt;&gt;"NS",$BS$150&lt;&gt;"NA",$BS$150&gt;=0,AC598="NA"),
AND($BS$150&lt;&gt;"NS",$BS$150&lt;&gt;"NA",$BS$150=0,AC598="NS")),1,0)))</f>
        <v>0</v>
      </c>
      <c r="CU598" s="202">
        <f t="shared" ref="CU598" si="2848">IF($AH$96=$AJ$96,0,
IF(OR(AND($BS$150="NS",AD598&lt;&gt;"NA",OR(AD598="NS",AD598=0)),AND($BS$150="NA",AD598&lt;&gt;"NS",OR(AD598="NA",AD598=0))),0,
IF(OR(AND($BS$150&lt;&gt;"NS",$BS$150&lt;&gt;"NA",AD598&lt;&gt;"NS",AD598&lt;&gt;"NA",AD598&gt;$BS$150),
AND(AD598&gt;0,OR($BS$150="NS",$BS$150="NA")),
AND($BS$150&lt;&gt;"NS",$BS$150&lt;&gt;"NA",$BS$150&gt;=0,AD598="NA"),
AND($BS$150&lt;&gt;"NS",$BS$150&lt;&gt;"NA",$BS$150=0,AD598="NS")),1,0)))</f>
        <v>0</v>
      </c>
      <c r="CY598" s="563">
        <f t="shared" si="1903"/>
        <v>0</v>
      </c>
      <c r="CZ598" s="563"/>
    </row>
    <row r="599" spans="1:104" s="28" customFormat="1" ht="15">
      <c r="A599" s="18"/>
      <c r="I599" s="135">
        <f>IF(AND(SUM(I553:I598)=0,COUNTIF(I553:I598,"NS")&gt;0),"NS",
IF(AND(SUM(I553:I598)=0,COUNTIF(I553:I598,0)&gt;0),0,
IF(AND(SUM(I553:I598)=0,COUNTIF(I553:I598,"NA")&gt;0),"NA",
SUM(I553:I598))))</f>
        <v>0</v>
      </c>
      <c r="J599" s="135">
        <f t="shared" ref="J599:AD599" si="2849">IF(AND(SUM(J553:J598)=0,COUNTIF(J553:J598,"NS")&gt;0),"NS",
IF(AND(SUM(J553:J598)=0,COUNTIF(J553:J598,0)&gt;0),0,
IF(AND(SUM(J553:J598)=0,COUNTIF(J553:J598,"NA")&gt;0),"NA",
SUM(J553:J598))))</f>
        <v>0</v>
      </c>
      <c r="K599" s="135">
        <f t="shared" si="2849"/>
        <v>0</v>
      </c>
      <c r="L599" s="135">
        <f t="shared" si="2849"/>
        <v>0</v>
      </c>
      <c r="M599" s="135">
        <f t="shared" si="2849"/>
        <v>0</v>
      </c>
      <c r="N599" s="135">
        <f t="shared" si="2849"/>
        <v>0</v>
      </c>
      <c r="O599" s="135">
        <f t="shared" si="2849"/>
        <v>0</v>
      </c>
      <c r="P599" s="135">
        <f t="shared" si="2849"/>
        <v>0</v>
      </c>
      <c r="Q599" s="135">
        <f t="shared" si="2849"/>
        <v>0</v>
      </c>
      <c r="R599" s="135">
        <f t="shared" si="2849"/>
        <v>0</v>
      </c>
      <c r="S599" s="135">
        <f t="shared" si="2849"/>
        <v>0</v>
      </c>
      <c r="T599" s="135">
        <f t="shared" si="2849"/>
        <v>0</v>
      </c>
      <c r="U599" s="135">
        <f t="shared" si="2849"/>
        <v>0</v>
      </c>
      <c r="V599" s="135">
        <f t="shared" si="2849"/>
        <v>0</v>
      </c>
      <c r="W599" s="135">
        <f t="shared" si="2849"/>
        <v>0</v>
      </c>
      <c r="X599" s="135">
        <f t="shared" si="2849"/>
        <v>0</v>
      </c>
      <c r="Y599" s="135">
        <f t="shared" si="2849"/>
        <v>0</v>
      </c>
      <c r="Z599" s="135">
        <f t="shared" si="2849"/>
        <v>0</v>
      </c>
      <c r="AA599" s="135">
        <f t="shared" si="2849"/>
        <v>0</v>
      </c>
      <c r="AB599" s="135">
        <f t="shared" si="2849"/>
        <v>0</v>
      </c>
      <c r="AC599" s="135">
        <f t="shared" si="2849"/>
        <v>0</v>
      </c>
      <c r="AD599" s="135">
        <f t="shared" si="2849"/>
        <v>0</v>
      </c>
      <c r="AE599" s="213"/>
      <c r="AF599" s="111"/>
      <c r="BZ599" s="211"/>
      <c r="CU599" s="244">
        <f>SUM(CF449:CU494,BZ501:CU546,BZ553:CU598)</f>
        <v>0</v>
      </c>
      <c r="CY599" s="838">
        <f>SUM(CY553:CZ598)</f>
        <v>0</v>
      </c>
      <c r="CZ599" s="838"/>
    </row>
    <row r="600" spans="1:104" s="28" customFormat="1" ht="15">
      <c r="A600" s="18"/>
      <c r="AE600" s="213"/>
      <c r="AF600" s="111"/>
    </row>
    <row r="601" spans="1:104" s="38" customFormat="1" ht="15" customHeight="1">
      <c r="A601" s="18"/>
      <c r="B601" s="22"/>
      <c r="C601" s="442" t="s">
        <v>5189</v>
      </c>
      <c r="D601" s="443"/>
      <c r="E601" s="443"/>
      <c r="F601" s="443"/>
      <c r="G601" s="443"/>
      <c r="H601" s="443"/>
      <c r="I601" s="443"/>
      <c r="J601" s="443"/>
      <c r="K601" s="443"/>
      <c r="L601" s="443"/>
      <c r="M601" s="443"/>
      <c r="N601" s="443"/>
      <c r="O601" s="443"/>
      <c r="P601" s="443"/>
      <c r="Q601" s="443"/>
      <c r="R601" s="443"/>
      <c r="S601" s="443"/>
      <c r="T601" s="443"/>
      <c r="U601" s="443"/>
      <c r="V601" s="443"/>
      <c r="W601" s="443"/>
      <c r="X601" s="443"/>
      <c r="Y601" s="443"/>
      <c r="Z601" s="443"/>
      <c r="AA601" s="443"/>
      <c r="AB601" s="443"/>
      <c r="AC601" s="443"/>
      <c r="AD601" s="444"/>
      <c r="AE601" s="2"/>
      <c r="AF601" s="169"/>
    </row>
    <row r="602" spans="1:104" s="38" customFormat="1" ht="15" customHeight="1">
      <c r="A602" s="18"/>
      <c r="B602" s="22"/>
      <c r="C602" s="648" t="s">
        <v>5190</v>
      </c>
      <c r="D602" s="648"/>
      <c r="E602" s="648"/>
      <c r="F602" s="48" t="s">
        <v>5128</v>
      </c>
      <c r="G602" s="580" t="s">
        <v>5191</v>
      </c>
      <c r="H602" s="580"/>
      <c r="I602" s="580"/>
      <c r="J602" s="580"/>
      <c r="K602" s="580"/>
      <c r="L602" s="580"/>
      <c r="M602" s="580"/>
      <c r="N602" s="580"/>
      <c r="O602" s="580"/>
      <c r="P602" s="580"/>
      <c r="Q602" s="647" t="s">
        <v>5002</v>
      </c>
      <c r="R602" s="647"/>
      <c r="S602" s="647"/>
      <c r="T602" s="647"/>
      <c r="U602" s="580" t="s">
        <v>5192</v>
      </c>
      <c r="V602" s="580"/>
      <c r="W602" s="580"/>
      <c r="X602" s="580"/>
      <c r="Y602" s="580"/>
      <c r="Z602" s="580"/>
      <c r="AA602" s="580"/>
      <c r="AB602" s="580"/>
      <c r="AC602" s="580"/>
      <c r="AD602" s="580"/>
      <c r="AE602" s="2"/>
      <c r="AF602" s="169"/>
    </row>
    <row r="603" spans="1:104" s="38" customFormat="1" ht="15" customHeight="1">
      <c r="A603" s="18"/>
      <c r="B603" s="22"/>
      <c r="C603" s="648"/>
      <c r="D603" s="648"/>
      <c r="E603" s="648"/>
      <c r="F603" s="48" t="s">
        <v>5129</v>
      </c>
      <c r="G603" s="580" t="s">
        <v>5193</v>
      </c>
      <c r="H603" s="580"/>
      <c r="I603" s="580"/>
      <c r="J603" s="580"/>
      <c r="K603" s="580"/>
      <c r="L603" s="580"/>
      <c r="M603" s="580"/>
      <c r="N603" s="580"/>
      <c r="O603" s="580"/>
      <c r="P603" s="580"/>
      <c r="Q603" s="647" t="s">
        <v>5004</v>
      </c>
      <c r="R603" s="647"/>
      <c r="S603" s="647"/>
      <c r="T603" s="647"/>
      <c r="U603" s="580" t="s">
        <v>5194</v>
      </c>
      <c r="V603" s="580"/>
      <c r="W603" s="580"/>
      <c r="X603" s="580"/>
      <c r="Y603" s="580"/>
      <c r="Z603" s="580"/>
      <c r="AA603" s="580"/>
      <c r="AB603" s="580"/>
      <c r="AC603" s="580"/>
      <c r="AD603" s="580"/>
      <c r="AE603" s="2"/>
      <c r="AF603" s="169"/>
    </row>
    <row r="604" spans="1:104" s="38" customFormat="1" ht="15" customHeight="1">
      <c r="A604" s="18"/>
      <c r="B604" s="22"/>
      <c r="C604" s="648"/>
      <c r="D604" s="648"/>
      <c r="E604" s="648"/>
      <c r="F604" s="48" t="s">
        <v>5130</v>
      </c>
      <c r="G604" s="580" t="s">
        <v>5195</v>
      </c>
      <c r="H604" s="580"/>
      <c r="I604" s="580"/>
      <c r="J604" s="580"/>
      <c r="K604" s="580"/>
      <c r="L604" s="580"/>
      <c r="M604" s="580"/>
      <c r="N604" s="580"/>
      <c r="O604" s="580"/>
      <c r="P604" s="580"/>
      <c r="Q604" s="647" t="s">
        <v>5006</v>
      </c>
      <c r="R604" s="647"/>
      <c r="S604" s="647"/>
      <c r="T604" s="647"/>
      <c r="U604" s="580" t="s">
        <v>5196</v>
      </c>
      <c r="V604" s="580"/>
      <c r="W604" s="580"/>
      <c r="X604" s="580"/>
      <c r="Y604" s="580"/>
      <c r="Z604" s="580"/>
      <c r="AA604" s="580"/>
      <c r="AB604" s="580"/>
      <c r="AC604" s="580"/>
      <c r="AD604" s="580"/>
      <c r="AE604" s="2"/>
      <c r="AF604" s="169"/>
    </row>
    <row r="605" spans="1:104" s="38" customFormat="1" ht="15" customHeight="1">
      <c r="A605" s="18"/>
      <c r="B605" s="22"/>
      <c r="C605" s="648"/>
      <c r="D605" s="648"/>
      <c r="E605" s="648"/>
      <c r="F605" s="48" t="s">
        <v>5131</v>
      </c>
      <c r="G605" s="580" t="s">
        <v>5197</v>
      </c>
      <c r="H605" s="580"/>
      <c r="I605" s="580"/>
      <c r="J605" s="580"/>
      <c r="K605" s="580"/>
      <c r="L605" s="580"/>
      <c r="M605" s="580"/>
      <c r="N605" s="580"/>
      <c r="O605" s="580"/>
      <c r="P605" s="580"/>
      <c r="Q605" s="647" t="s">
        <v>5008</v>
      </c>
      <c r="R605" s="647"/>
      <c r="S605" s="647"/>
      <c r="T605" s="647"/>
      <c r="U605" s="580" t="s">
        <v>5198</v>
      </c>
      <c r="V605" s="580"/>
      <c r="W605" s="580"/>
      <c r="X605" s="580"/>
      <c r="Y605" s="580"/>
      <c r="Z605" s="580"/>
      <c r="AA605" s="580"/>
      <c r="AB605" s="580"/>
      <c r="AC605" s="580"/>
      <c r="AD605" s="580"/>
      <c r="AE605" s="2"/>
      <c r="AF605" s="169"/>
    </row>
    <row r="606" spans="1:104" s="38" customFormat="1" ht="15" customHeight="1">
      <c r="A606" s="18"/>
      <c r="B606" s="22"/>
      <c r="C606" s="648"/>
      <c r="D606" s="648"/>
      <c r="E606" s="648"/>
      <c r="F606" s="48" t="s">
        <v>5132</v>
      </c>
      <c r="G606" s="580" t="s">
        <v>5199</v>
      </c>
      <c r="H606" s="580"/>
      <c r="I606" s="580"/>
      <c r="J606" s="580"/>
      <c r="K606" s="580"/>
      <c r="L606" s="580"/>
      <c r="M606" s="580"/>
      <c r="N606" s="580"/>
      <c r="O606" s="580"/>
      <c r="P606" s="580"/>
      <c r="Q606" s="647" t="s">
        <v>5009</v>
      </c>
      <c r="R606" s="647"/>
      <c r="S606" s="647"/>
      <c r="T606" s="647"/>
      <c r="U606" s="580" t="s">
        <v>5200</v>
      </c>
      <c r="V606" s="580"/>
      <c r="W606" s="580"/>
      <c r="X606" s="580"/>
      <c r="Y606" s="580"/>
      <c r="Z606" s="580"/>
      <c r="AA606" s="580"/>
      <c r="AB606" s="580"/>
      <c r="AC606" s="580"/>
      <c r="AD606" s="580"/>
      <c r="AE606" s="2"/>
      <c r="AF606" s="169"/>
    </row>
    <row r="607" spans="1:104" s="38" customFormat="1" ht="15" customHeight="1">
      <c r="A607" s="18"/>
      <c r="B607" s="22"/>
      <c r="C607" s="648"/>
      <c r="D607" s="648"/>
      <c r="E607" s="648"/>
      <c r="F607" s="48" t="s">
        <v>5133</v>
      </c>
      <c r="G607" s="580" t="s">
        <v>5201</v>
      </c>
      <c r="H607" s="580"/>
      <c r="I607" s="580"/>
      <c r="J607" s="580"/>
      <c r="K607" s="580"/>
      <c r="L607" s="580"/>
      <c r="M607" s="580"/>
      <c r="N607" s="580"/>
      <c r="O607" s="580"/>
      <c r="P607" s="580"/>
      <c r="Q607" s="647" t="s">
        <v>5011</v>
      </c>
      <c r="R607" s="647"/>
      <c r="S607" s="647"/>
      <c r="T607" s="647"/>
      <c r="U607" s="580" t="s">
        <v>5202</v>
      </c>
      <c r="V607" s="580"/>
      <c r="W607" s="580"/>
      <c r="X607" s="580"/>
      <c r="Y607" s="580"/>
      <c r="Z607" s="580"/>
      <c r="AA607" s="580"/>
      <c r="AB607" s="580"/>
      <c r="AC607" s="580"/>
      <c r="AD607" s="580"/>
      <c r="AE607" s="2"/>
      <c r="AF607" s="169"/>
    </row>
    <row r="608" spans="1:104" s="38" customFormat="1" ht="15" customHeight="1">
      <c r="A608" s="18"/>
      <c r="B608" s="22"/>
      <c r="C608" s="648"/>
      <c r="D608" s="648"/>
      <c r="E608" s="648"/>
      <c r="F608" s="48" t="s">
        <v>5134</v>
      </c>
      <c r="G608" s="580" t="s">
        <v>5203</v>
      </c>
      <c r="H608" s="580"/>
      <c r="I608" s="580"/>
      <c r="J608" s="580"/>
      <c r="K608" s="580"/>
      <c r="L608" s="580"/>
      <c r="M608" s="580"/>
      <c r="N608" s="580"/>
      <c r="O608" s="580"/>
      <c r="P608" s="580"/>
      <c r="Q608" s="647" t="s">
        <v>5012</v>
      </c>
      <c r="R608" s="647"/>
      <c r="S608" s="647"/>
      <c r="T608" s="647"/>
      <c r="U608" s="580" t="s">
        <v>5204</v>
      </c>
      <c r="V608" s="580"/>
      <c r="W608" s="580"/>
      <c r="X608" s="580"/>
      <c r="Y608" s="580"/>
      <c r="Z608" s="580"/>
      <c r="AA608" s="580"/>
      <c r="AB608" s="580"/>
      <c r="AC608" s="580"/>
      <c r="AD608" s="580"/>
      <c r="AE608" s="2"/>
      <c r="AF608" s="169"/>
    </row>
    <row r="609" spans="1:32" s="38" customFormat="1" ht="15" customHeight="1">
      <c r="A609" s="18"/>
      <c r="B609" s="22"/>
      <c r="C609" s="648"/>
      <c r="D609" s="648"/>
      <c r="E609" s="648"/>
      <c r="F609" s="48" t="s">
        <v>5135</v>
      </c>
      <c r="G609" s="580" t="s">
        <v>5205</v>
      </c>
      <c r="H609" s="580"/>
      <c r="I609" s="580"/>
      <c r="J609" s="580"/>
      <c r="K609" s="580"/>
      <c r="L609" s="580"/>
      <c r="M609" s="580"/>
      <c r="N609" s="580"/>
      <c r="O609" s="580"/>
      <c r="P609" s="580"/>
      <c r="Q609" s="647" t="s">
        <v>5013</v>
      </c>
      <c r="R609" s="647"/>
      <c r="S609" s="647"/>
      <c r="T609" s="647"/>
      <c r="U609" s="580" t="s">
        <v>5206</v>
      </c>
      <c r="V609" s="580"/>
      <c r="W609" s="580"/>
      <c r="X609" s="580"/>
      <c r="Y609" s="580"/>
      <c r="Z609" s="580"/>
      <c r="AA609" s="580"/>
      <c r="AB609" s="580"/>
      <c r="AC609" s="580"/>
      <c r="AD609" s="580"/>
      <c r="AE609" s="2"/>
      <c r="AF609" s="169"/>
    </row>
    <row r="610" spans="1:32" s="38" customFormat="1" ht="24" customHeight="1">
      <c r="A610" s="18"/>
      <c r="B610" s="22"/>
      <c r="C610" s="648"/>
      <c r="D610" s="648"/>
      <c r="E610" s="648"/>
      <c r="F610" s="48" t="s">
        <v>5136</v>
      </c>
      <c r="G610" s="580" t="s">
        <v>5207</v>
      </c>
      <c r="H610" s="580"/>
      <c r="I610" s="580"/>
      <c r="J610" s="580"/>
      <c r="K610" s="580"/>
      <c r="L610" s="580"/>
      <c r="M610" s="580"/>
      <c r="N610" s="580"/>
      <c r="O610" s="580"/>
      <c r="P610" s="580"/>
      <c r="Q610" s="648" t="s">
        <v>5208</v>
      </c>
      <c r="R610" s="648"/>
      <c r="S610" s="648"/>
      <c r="T610" s="56" t="s">
        <v>5159</v>
      </c>
      <c r="U610" s="580" t="s">
        <v>5209</v>
      </c>
      <c r="V610" s="580"/>
      <c r="W610" s="580"/>
      <c r="X610" s="580"/>
      <c r="Y610" s="580"/>
      <c r="Z610" s="580"/>
      <c r="AA610" s="580"/>
      <c r="AB610" s="580"/>
      <c r="AC610" s="580"/>
      <c r="AD610" s="580"/>
      <c r="AE610" s="2"/>
      <c r="AF610" s="169"/>
    </row>
    <row r="611" spans="1:32" s="38" customFormat="1" ht="24" customHeight="1">
      <c r="A611" s="18"/>
      <c r="B611" s="22"/>
      <c r="C611" s="648"/>
      <c r="D611" s="648"/>
      <c r="E611" s="648"/>
      <c r="F611" s="56" t="s">
        <v>5137</v>
      </c>
      <c r="G611" s="580" t="s">
        <v>5210</v>
      </c>
      <c r="H611" s="580"/>
      <c r="I611" s="580"/>
      <c r="J611" s="580"/>
      <c r="K611" s="580"/>
      <c r="L611" s="580"/>
      <c r="M611" s="580"/>
      <c r="N611" s="580"/>
      <c r="O611" s="580"/>
      <c r="P611" s="580"/>
      <c r="Q611" s="648"/>
      <c r="R611" s="648"/>
      <c r="S611" s="648"/>
      <c r="T611" s="56" t="s">
        <v>5160</v>
      </c>
      <c r="U611" s="580" t="s">
        <v>5211</v>
      </c>
      <c r="V611" s="580"/>
      <c r="W611" s="580"/>
      <c r="X611" s="580"/>
      <c r="Y611" s="580"/>
      <c r="Z611" s="580"/>
      <c r="AA611" s="580"/>
      <c r="AB611" s="580"/>
      <c r="AC611" s="580"/>
      <c r="AD611" s="580"/>
      <c r="AE611" s="2"/>
      <c r="AF611" s="169"/>
    </row>
    <row r="612" spans="1:32" s="38" customFormat="1" ht="24" customHeight="1">
      <c r="A612" s="18"/>
      <c r="B612" s="22"/>
      <c r="C612" s="648"/>
      <c r="D612" s="648"/>
      <c r="E612" s="648"/>
      <c r="F612" s="56" t="s">
        <v>5138</v>
      </c>
      <c r="G612" s="580" t="s">
        <v>5212</v>
      </c>
      <c r="H612" s="580"/>
      <c r="I612" s="580"/>
      <c r="J612" s="580"/>
      <c r="K612" s="580"/>
      <c r="L612" s="580"/>
      <c r="M612" s="580"/>
      <c r="N612" s="580"/>
      <c r="O612" s="580"/>
      <c r="P612" s="580"/>
      <c r="Q612" s="648"/>
      <c r="R612" s="648"/>
      <c r="S612" s="648"/>
      <c r="T612" s="56" t="s">
        <v>5161</v>
      </c>
      <c r="U612" s="580" t="s">
        <v>5430</v>
      </c>
      <c r="V612" s="580"/>
      <c r="W612" s="580"/>
      <c r="X612" s="580"/>
      <c r="Y612" s="580"/>
      <c r="Z612" s="580"/>
      <c r="AA612" s="580"/>
      <c r="AB612" s="580"/>
      <c r="AC612" s="580"/>
      <c r="AD612" s="580"/>
      <c r="AE612" s="2"/>
      <c r="AF612" s="169"/>
    </row>
    <row r="613" spans="1:32" s="38" customFormat="1" ht="15" customHeight="1">
      <c r="A613" s="18"/>
      <c r="B613" s="22"/>
      <c r="C613" s="648"/>
      <c r="D613" s="648"/>
      <c r="E613" s="648"/>
      <c r="F613" s="56" t="s">
        <v>5139</v>
      </c>
      <c r="G613" s="580" t="s">
        <v>5214</v>
      </c>
      <c r="H613" s="580"/>
      <c r="I613" s="580"/>
      <c r="J613" s="580"/>
      <c r="K613" s="580"/>
      <c r="L613" s="580"/>
      <c r="M613" s="580"/>
      <c r="N613" s="580"/>
      <c r="O613" s="580"/>
      <c r="P613" s="580"/>
      <c r="Q613" s="648" t="s">
        <v>5215</v>
      </c>
      <c r="R613" s="648"/>
      <c r="S613" s="648"/>
      <c r="T613" s="56" t="s">
        <v>5162</v>
      </c>
      <c r="U613" s="580" t="s">
        <v>5216</v>
      </c>
      <c r="V613" s="580"/>
      <c r="W613" s="580"/>
      <c r="X613" s="580"/>
      <c r="Y613" s="580"/>
      <c r="Z613" s="580"/>
      <c r="AA613" s="580"/>
      <c r="AB613" s="580"/>
      <c r="AC613" s="580"/>
      <c r="AD613" s="580"/>
      <c r="AE613" s="2"/>
      <c r="AF613" s="169"/>
    </row>
    <row r="614" spans="1:32" s="38" customFormat="1" ht="15" customHeight="1">
      <c r="A614" s="18"/>
      <c r="B614" s="22"/>
      <c r="C614" s="648"/>
      <c r="D614" s="648"/>
      <c r="E614" s="648"/>
      <c r="F614" s="56" t="s">
        <v>5140</v>
      </c>
      <c r="G614" s="580" t="s">
        <v>5217</v>
      </c>
      <c r="H614" s="580"/>
      <c r="I614" s="580"/>
      <c r="J614" s="580"/>
      <c r="K614" s="580"/>
      <c r="L614" s="580"/>
      <c r="M614" s="580"/>
      <c r="N614" s="580"/>
      <c r="O614" s="580"/>
      <c r="P614" s="580"/>
      <c r="Q614" s="648"/>
      <c r="R614" s="648"/>
      <c r="S614" s="648"/>
      <c r="T614" s="56" t="s">
        <v>5163</v>
      </c>
      <c r="U614" s="580" t="s">
        <v>5218</v>
      </c>
      <c r="V614" s="580"/>
      <c r="W614" s="580"/>
      <c r="X614" s="580"/>
      <c r="Y614" s="580"/>
      <c r="Z614" s="580"/>
      <c r="AA614" s="580"/>
      <c r="AB614" s="580"/>
      <c r="AC614" s="580"/>
      <c r="AD614" s="580"/>
      <c r="AE614" s="2"/>
      <c r="AF614" s="169"/>
    </row>
    <row r="615" spans="1:32" s="38" customFormat="1" ht="15" customHeight="1">
      <c r="A615" s="18"/>
      <c r="B615" s="22"/>
      <c r="C615" s="648"/>
      <c r="D615" s="648"/>
      <c r="E615" s="648"/>
      <c r="F615" s="56" t="s">
        <v>5141</v>
      </c>
      <c r="G615" s="580" t="s">
        <v>5219</v>
      </c>
      <c r="H615" s="580"/>
      <c r="I615" s="580"/>
      <c r="J615" s="580"/>
      <c r="K615" s="580"/>
      <c r="L615" s="580"/>
      <c r="M615" s="580"/>
      <c r="N615" s="580"/>
      <c r="O615" s="580"/>
      <c r="P615" s="580"/>
      <c r="Q615" s="648"/>
      <c r="R615" s="648"/>
      <c r="S615" s="648"/>
      <c r="T615" s="56" t="s">
        <v>5164</v>
      </c>
      <c r="U615" s="580" t="s">
        <v>5220</v>
      </c>
      <c r="V615" s="580"/>
      <c r="W615" s="580"/>
      <c r="X615" s="580"/>
      <c r="Y615" s="580"/>
      <c r="Z615" s="580"/>
      <c r="AA615" s="580"/>
      <c r="AB615" s="580"/>
      <c r="AC615" s="580"/>
      <c r="AD615" s="580"/>
      <c r="AE615" s="2"/>
      <c r="AF615" s="169"/>
    </row>
    <row r="616" spans="1:32" s="38" customFormat="1" ht="15" customHeight="1">
      <c r="A616" s="18"/>
      <c r="B616" s="22"/>
      <c r="C616" s="648"/>
      <c r="D616" s="648"/>
      <c r="E616" s="648"/>
      <c r="F616" s="56" t="s">
        <v>5142</v>
      </c>
      <c r="G616" s="580" t="s">
        <v>5221</v>
      </c>
      <c r="H616" s="580"/>
      <c r="I616" s="580"/>
      <c r="J616" s="580"/>
      <c r="K616" s="580"/>
      <c r="L616" s="580"/>
      <c r="M616" s="580"/>
      <c r="N616" s="580"/>
      <c r="O616" s="580"/>
      <c r="P616" s="580"/>
      <c r="Q616" s="648"/>
      <c r="R616" s="648"/>
      <c r="S616" s="648"/>
      <c r="T616" s="56" t="s">
        <v>5165</v>
      </c>
      <c r="U616" s="580" t="s">
        <v>5222</v>
      </c>
      <c r="V616" s="580"/>
      <c r="W616" s="580"/>
      <c r="X616" s="580"/>
      <c r="Y616" s="580"/>
      <c r="Z616" s="580"/>
      <c r="AA616" s="580"/>
      <c r="AB616" s="580"/>
      <c r="AC616" s="580"/>
      <c r="AD616" s="580"/>
      <c r="AE616" s="2"/>
      <c r="AF616" s="169"/>
    </row>
    <row r="617" spans="1:32" s="38" customFormat="1" ht="15" customHeight="1">
      <c r="A617" s="18"/>
      <c r="B617" s="22"/>
      <c r="C617" s="648"/>
      <c r="D617" s="648"/>
      <c r="E617" s="648"/>
      <c r="F617" s="56" t="s">
        <v>5143</v>
      </c>
      <c r="G617" s="580" t="s">
        <v>5223</v>
      </c>
      <c r="H617" s="580"/>
      <c r="I617" s="580"/>
      <c r="J617" s="580"/>
      <c r="K617" s="580"/>
      <c r="L617" s="580"/>
      <c r="M617" s="580"/>
      <c r="N617" s="580"/>
      <c r="O617" s="580"/>
      <c r="P617" s="580"/>
      <c r="Q617" s="648"/>
      <c r="R617" s="648"/>
      <c r="S617" s="648"/>
      <c r="T617" s="56" t="s">
        <v>5166</v>
      </c>
      <c r="U617" s="580" t="s">
        <v>5431</v>
      </c>
      <c r="V617" s="580"/>
      <c r="W617" s="580"/>
      <c r="X617" s="580"/>
      <c r="Y617" s="580"/>
      <c r="Z617" s="580"/>
      <c r="AA617" s="580"/>
      <c r="AB617" s="580"/>
      <c r="AC617" s="580"/>
      <c r="AD617" s="580"/>
      <c r="AE617" s="2"/>
      <c r="AF617" s="169"/>
    </row>
    <row r="618" spans="1:32" s="38" customFormat="1" ht="15" customHeight="1">
      <c r="A618" s="18"/>
      <c r="B618" s="22"/>
      <c r="C618" s="648"/>
      <c r="D618" s="648"/>
      <c r="E618" s="648"/>
      <c r="F618" s="56" t="s">
        <v>5144</v>
      </c>
      <c r="G618" s="580" t="s">
        <v>5225</v>
      </c>
      <c r="H618" s="580"/>
      <c r="I618" s="580"/>
      <c r="J618" s="580"/>
      <c r="K618" s="580"/>
      <c r="L618" s="580"/>
      <c r="M618" s="580"/>
      <c r="N618" s="580"/>
      <c r="O618" s="580"/>
      <c r="P618" s="580"/>
      <c r="Q618" s="647" t="s">
        <v>5016</v>
      </c>
      <c r="R618" s="647"/>
      <c r="S618" s="647"/>
      <c r="T618" s="647"/>
      <c r="U618" s="580" t="s">
        <v>5226</v>
      </c>
      <c r="V618" s="580"/>
      <c r="W618" s="580"/>
      <c r="X618" s="580"/>
      <c r="Y618" s="580"/>
      <c r="Z618" s="580"/>
      <c r="AA618" s="580"/>
      <c r="AB618" s="580"/>
      <c r="AC618" s="580"/>
      <c r="AD618" s="580"/>
      <c r="AE618" s="2"/>
      <c r="AF618" s="169"/>
    </row>
    <row r="619" spans="1:32" s="38" customFormat="1" ht="15" customHeight="1">
      <c r="A619" s="18"/>
      <c r="B619" s="22"/>
      <c r="C619" s="648"/>
      <c r="D619" s="648"/>
      <c r="E619" s="648"/>
      <c r="F619" s="56" t="s">
        <v>5145</v>
      </c>
      <c r="G619" s="580" t="s">
        <v>5227</v>
      </c>
      <c r="H619" s="580"/>
      <c r="I619" s="580"/>
      <c r="J619" s="580"/>
      <c r="K619" s="580"/>
      <c r="L619" s="580"/>
      <c r="M619" s="580"/>
      <c r="N619" s="580"/>
      <c r="O619" s="580"/>
      <c r="P619" s="580"/>
      <c r="Q619" s="647" t="s">
        <v>5017</v>
      </c>
      <c r="R619" s="647"/>
      <c r="S619" s="647"/>
      <c r="T619" s="647"/>
      <c r="U619" s="580" t="s">
        <v>5228</v>
      </c>
      <c r="V619" s="580"/>
      <c r="W619" s="580"/>
      <c r="X619" s="580"/>
      <c r="Y619" s="580"/>
      <c r="Z619" s="580"/>
      <c r="AA619" s="580"/>
      <c r="AB619" s="580"/>
      <c r="AC619" s="580"/>
      <c r="AD619" s="580"/>
      <c r="AE619" s="2"/>
      <c r="AF619" s="169"/>
    </row>
    <row r="620" spans="1:32" s="38" customFormat="1" ht="15" customHeight="1">
      <c r="A620" s="18"/>
      <c r="B620" s="22"/>
      <c r="C620" s="648"/>
      <c r="D620" s="648"/>
      <c r="E620" s="648"/>
      <c r="F620" s="56" t="s">
        <v>5146</v>
      </c>
      <c r="G620" s="580" t="s">
        <v>5229</v>
      </c>
      <c r="H620" s="580"/>
      <c r="I620" s="580"/>
      <c r="J620" s="580"/>
      <c r="K620" s="580"/>
      <c r="L620" s="580"/>
      <c r="M620" s="580"/>
      <c r="N620" s="580"/>
      <c r="O620" s="580"/>
      <c r="P620" s="580"/>
      <c r="Q620" s="647" t="s">
        <v>5018</v>
      </c>
      <c r="R620" s="647"/>
      <c r="S620" s="647"/>
      <c r="T620" s="647"/>
      <c r="U620" s="580" t="s">
        <v>5230</v>
      </c>
      <c r="V620" s="580"/>
      <c r="W620" s="580"/>
      <c r="X620" s="580"/>
      <c r="Y620" s="580"/>
      <c r="Z620" s="580"/>
      <c r="AA620" s="580"/>
      <c r="AB620" s="580"/>
      <c r="AC620" s="580"/>
      <c r="AD620" s="580"/>
      <c r="AE620" s="2"/>
      <c r="AF620" s="169"/>
    </row>
    <row r="621" spans="1:32" s="38" customFormat="1" ht="15" customHeight="1">
      <c r="A621" s="18"/>
      <c r="B621" s="22"/>
      <c r="C621" s="648"/>
      <c r="D621" s="648"/>
      <c r="E621" s="648"/>
      <c r="F621" s="56" t="s">
        <v>5147</v>
      </c>
      <c r="G621" s="580" t="s">
        <v>5231</v>
      </c>
      <c r="H621" s="580"/>
      <c r="I621" s="580"/>
      <c r="J621" s="580"/>
      <c r="K621" s="580"/>
      <c r="L621" s="580"/>
      <c r="M621" s="580"/>
      <c r="N621" s="580"/>
      <c r="O621" s="580"/>
      <c r="P621" s="580"/>
      <c r="Q621" s="648" t="s">
        <v>5232</v>
      </c>
      <c r="R621" s="648"/>
      <c r="S621" s="648"/>
      <c r="T621" s="56" t="s">
        <v>5167</v>
      </c>
      <c r="U621" s="580" t="s">
        <v>5233</v>
      </c>
      <c r="V621" s="580"/>
      <c r="W621" s="580"/>
      <c r="X621" s="580"/>
      <c r="Y621" s="580"/>
      <c r="Z621" s="580"/>
      <c r="AA621" s="580"/>
      <c r="AB621" s="580"/>
      <c r="AC621" s="580"/>
      <c r="AD621" s="580"/>
      <c r="AE621" s="2"/>
      <c r="AF621" s="169"/>
    </row>
    <row r="622" spans="1:32" s="38" customFormat="1" ht="15" customHeight="1">
      <c r="A622" s="18"/>
      <c r="B622" s="22"/>
      <c r="C622" s="648"/>
      <c r="D622" s="648"/>
      <c r="E622" s="648"/>
      <c r="F622" s="56" t="s">
        <v>5148</v>
      </c>
      <c r="G622" s="580" t="s">
        <v>5432</v>
      </c>
      <c r="H622" s="580"/>
      <c r="I622" s="580"/>
      <c r="J622" s="580"/>
      <c r="K622" s="580"/>
      <c r="L622" s="580"/>
      <c r="M622" s="580"/>
      <c r="N622" s="580"/>
      <c r="O622" s="580"/>
      <c r="P622" s="580"/>
      <c r="Q622" s="648"/>
      <c r="R622" s="648"/>
      <c r="S622" s="648"/>
      <c r="T622" s="56" t="s">
        <v>5168</v>
      </c>
      <c r="U622" s="580" t="s">
        <v>5235</v>
      </c>
      <c r="V622" s="580"/>
      <c r="W622" s="580"/>
      <c r="X622" s="580"/>
      <c r="Y622" s="580"/>
      <c r="Z622" s="580"/>
      <c r="AA622" s="580"/>
      <c r="AB622" s="580"/>
      <c r="AC622" s="580"/>
      <c r="AD622" s="580"/>
      <c r="AE622" s="2"/>
      <c r="AF622" s="169"/>
    </row>
    <row r="623" spans="1:32" s="38" customFormat="1" ht="15" customHeight="1">
      <c r="A623" s="18"/>
      <c r="B623" s="22"/>
      <c r="C623" s="648" t="s">
        <v>5236</v>
      </c>
      <c r="D623" s="648"/>
      <c r="E623" s="648"/>
      <c r="F623" s="48" t="s">
        <v>5149</v>
      </c>
      <c r="G623" s="580" t="s">
        <v>5237</v>
      </c>
      <c r="H623" s="580"/>
      <c r="I623" s="580"/>
      <c r="J623" s="580"/>
      <c r="K623" s="580"/>
      <c r="L623" s="580"/>
      <c r="M623" s="580"/>
      <c r="N623" s="580"/>
      <c r="O623" s="580"/>
      <c r="P623" s="580"/>
      <c r="Q623" s="648"/>
      <c r="R623" s="648"/>
      <c r="S623" s="648"/>
      <c r="T623" s="56" t="s">
        <v>5169</v>
      </c>
      <c r="U623" s="580" t="s">
        <v>5238</v>
      </c>
      <c r="V623" s="580"/>
      <c r="W623" s="580"/>
      <c r="X623" s="580"/>
      <c r="Y623" s="580"/>
      <c r="Z623" s="580"/>
      <c r="AA623" s="580"/>
      <c r="AB623" s="580"/>
      <c r="AC623" s="580"/>
      <c r="AD623" s="580"/>
      <c r="AE623" s="2"/>
      <c r="AF623" s="169"/>
    </row>
    <row r="624" spans="1:32" s="38" customFormat="1" ht="15" customHeight="1">
      <c r="A624" s="18"/>
      <c r="B624" s="22"/>
      <c r="C624" s="648"/>
      <c r="D624" s="648"/>
      <c r="E624" s="648"/>
      <c r="F624" s="48" t="s">
        <v>5150</v>
      </c>
      <c r="G624" s="580" t="s">
        <v>5239</v>
      </c>
      <c r="H624" s="580"/>
      <c r="I624" s="580"/>
      <c r="J624" s="580"/>
      <c r="K624" s="580"/>
      <c r="L624" s="580"/>
      <c r="M624" s="580"/>
      <c r="N624" s="580"/>
      <c r="O624" s="580"/>
      <c r="P624" s="580"/>
      <c r="Q624" s="648"/>
      <c r="R624" s="648"/>
      <c r="S624" s="648"/>
      <c r="T624" s="56" t="s">
        <v>5170</v>
      </c>
      <c r="U624" s="580" t="s">
        <v>5240</v>
      </c>
      <c r="V624" s="580"/>
      <c r="W624" s="580"/>
      <c r="X624" s="580"/>
      <c r="Y624" s="580"/>
      <c r="Z624" s="580"/>
      <c r="AA624" s="580"/>
      <c r="AB624" s="580"/>
      <c r="AC624" s="580"/>
      <c r="AD624" s="580"/>
      <c r="AE624" s="2"/>
      <c r="AF624" s="169"/>
    </row>
    <row r="625" spans="1:32" s="38" customFormat="1" ht="15" customHeight="1">
      <c r="A625" s="18"/>
      <c r="B625" s="22"/>
      <c r="C625" s="648"/>
      <c r="D625" s="648"/>
      <c r="E625" s="648"/>
      <c r="F625" s="48" t="s">
        <v>5151</v>
      </c>
      <c r="G625" s="580" t="s">
        <v>5241</v>
      </c>
      <c r="H625" s="580"/>
      <c r="I625" s="580"/>
      <c r="J625" s="580"/>
      <c r="K625" s="580"/>
      <c r="L625" s="580"/>
      <c r="M625" s="580"/>
      <c r="N625" s="580"/>
      <c r="O625" s="580"/>
      <c r="P625" s="580"/>
      <c r="Q625" s="648"/>
      <c r="R625" s="648"/>
      <c r="S625" s="648"/>
      <c r="T625" s="56" t="s">
        <v>5171</v>
      </c>
      <c r="U625" s="580" t="s">
        <v>5242</v>
      </c>
      <c r="V625" s="580"/>
      <c r="W625" s="580"/>
      <c r="X625" s="580"/>
      <c r="Y625" s="580"/>
      <c r="Z625" s="580"/>
      <c r="AA625" s="580"/>
      <c r="AB625" s="580"/>
      <c r="AC625" s="580"/>
      <c r="AD625" s="580"/>
      <c r="AE625" s="2"/>
      <c r="AF625" s="169"/>
    </row>
    <row r="626" spans="1:32" s="38" customFormat="1" ht="15" customHeight="1">
      <c r="A626" s="18"/>
      <c r="B626" s="22"/>
      <c r="C626" s="648"/>
      <c r="D626" s="648"/>
      <c r="E626" s="648"/>
      <c r="F626" s="48" t="s">
        <v>5152</v>
      </c>
      <c r="G626" s="580" t="s">
        <v>5243</v>
      </c>
      <c r="H626" s="580"/>
      <c r="I626" s="580"/>
      <c r="J626" s="580"/>
      <c r="K626" s="580"/>
      <c r="L626" s="580"/>
      <c r="M626" s="580"/>
      <c r="N626" s="580"/>
      <c r="O626" s="580"/>
      <c r="P626" s="580"/>
      <c r="Q626" s="648"/>
      <c r="R626" s="648"/>
      <c r="S626" s="648"/>
      <c r="T626" s="56" t="s">
        <v>5172</v>
      </c>
      <c r="U626" s="580" t="s">
        <v>5433</v>
      </c>
      <c r="V626" s="580"/>
      <c r="W626" s="580"/>
      <c r="X626" s="580"/>
      <c r="Y626" s="580"/>
      <c r="Z626" s="580"/>
      <c r="AA626" s="580"/>
      <c r="AB626" s="580"/>
      <c r="AC626" s="580"/>
      <c r="AD626" s="580"/>
      <c r="AE626" s="2"/>
      <c r="AF626" s="169"/>
    </row>
    <row r="627" spans="1:32" s="38" customFormat="1" ht="15" customHeight="1">
      <c r="A627" s="18"/>
      <c r="B627" s="22"/>
      <c r="C627" s="648"/>
      <c r="D627" s="648"/>
      <c r="E627" s="648"/>
      <c r="F627" s="48" t="s">
        <v>5153</v>
      </c>
      <c r="G627" s="580" t="s">
        <v>5245</v>
      </c>
      <c r="H627" s="580"/>
      <c r="I627" s="580"/>
      <c r="J627" s="580"/>
      <c r="K627" s="580"/>
      <c r="L627" s="580"/>
      <c r="M627" s="580"/>
      <c r="N627" s="580"/>
      <c r="O627" s="580"/>
      <c r="P627" s="580"/>
      <c r="Q627" s="647" t="s">
        <v>5020</v>
      </c>
      <c r="R627" s="647"/>
      <c r="S627" s="647"/>
      <c r="T627" s="647"/>
      <c r="U627" s="580" t="s">
        <v>5246</v>
      </c>
      <c r="V627" s="580"/>
      <c r="W627" s="580"/>
      <c r="X627" s="580"/>
      <c r="Y627" s="580"/>
      <c r="Z627" s="580"/>
      <c r="AA627" s="580"/>
      <c r="AB627" s="580"/>
      <c r="AC627" s="580"/>
      <c r="AD627" s="580"/>
      <c r="AE627" s="2"/>
      <c r="AF627" s="169"/>
    </row>
    <row r="628" spans="1:32" s="38" customFormat="1" ht="15" customHeight="1">
      <c r="A628" s="18"/>
      <c r="B628" s="22"/>
      <c r="C628" s="648"/>
      <c r="D628" s="648"/>
      <c r="E628" s="648"/>
      <c r="F628" s="48" t="s">
        <v>5154</v>
      </c>
      <c r="G628" s="580" t="s">
        <v>5434</v>
      </c>
      <c r="H628" s="580"/>
      <c r="I628" s="580"/>
      <c r="J628" s="580"/>
      <c r="K628" s="580"/>
      <c r="L628" s="580"/>
      <c r="M628" s="580"/>
      <c r="N628" s="580"/>
      <c r="O628" s="580"/>
      <c r="P628" s="580"/>
      <c r="Q628" s="647" t="s">
        <v>5021</v>
      </c>
      <c r="R628" s="647"/>
      <c r="S628" s="647"/>
      <c r="T628" s="647"/>
      <c r="U628" s="580" t="s">
        <v>5435</v>
      </c>
      <c r="V628" s="580"/>
      <c r="W628" s="580"/>
      <c r="X628" s="580"/>
      <c r="Y628" s="580"/>
      <c r="Z628" s="580"/>
      <c r="AA628" s="580"/>
      <c r="AB628" s="580"/>
      <c r="AC628" s="580"/>
      <c r="AD628" s="580"/>
      <c r="AE628" s="2"/>
      <c r="AF628" s="169"/>
    </row>
    <row r="629" spans="1:32" s="38" customFormat="1" ht="15" customHeight="1">
      <c r="A629" s="18"/>
      <c r="B629" s="22"/>
      <c r="C629" s="647" t="s">
        <v>4996</v>
      </c>
      <c r="D629" s="647"/>
      <c r="E629" s="647"/>
      <c r="F629" s="647"/>
      <c r="G629" s="580" t="s">
        <v>5249</v>
      </c>
      <c r="H629" s="580"/>
      <c r="I629" s="580"/>
      <c r="J629" s="580"/>
      <c r="K629" s="580"/>
      <c r="L629" s="580"/>
      <c r="M629" s="580"/>
      <c r="N629" s="580"/>
      <c r="O629" s="580"/>
      <c r="P629" s="580"/>
      <c r="Q629" s="518"/>
      <c r="R629" s="518"/>
      <c r="S629" s="518"/>
      <c r="T629" s="518"/>
      <c r="U629" s="518"/>
      <c r="V629" s="518"/>
      <c r="W629" s="518"/>
      <c r="X629" s="518"/>
      <c r="Y629" s="518"/>
      <c r="Z629" s="518"/>
      <c r="AA629" s="518"/>
      <c r="AB629" s="518"/>
      <c r="AC629" s="518"/>
      <c r="AD629" s="518"/>
      <c r="AE629" s="2"/>
      <c r="AF629" s="169"/>
    </row>
    <row r="630" spans="1:32" s="38" customFormat="1" ht="24" customHeight="1">
      <c r="A630" s="18"/>
      <c r="B630" s="22"/>
      <c r="C630" s="647" t="s">
        <v>4998</v>
      </c>
      <c r="D630" s="647"/>
      <c r="E630" s="647"/>
      <c r="F630" s="647"/>
      <c r="G630" s="580" t="s">
        <v>5250</v>
      </c>
      <c r="H630" s="580"/>
      <c r="I630" s="580"/>
      <c r="J630" s="580"/>
      <c r="K630" s="580"/>
      <c r="L630" s="580"/>
      <c r="M630" s="580"/>
      <c r="N630" s="580"/>
      <c r="O630" s="580"/>
      <c r="P630" s="580"/>
      <c r="Q630" s="518"/>
      <c r="R630" s="518"/>
      <c r="S630" s="518"/>
      <c r="T630" s="518"/>
      <c r="U630" s="518"/>
      <c r="V630" s="518"/>
      <c r="W630" s="518"/>
      <c r="X630" s="518"/>
      <c r="Y630" s="518"/>
      <c r="Z630" s="518"/>
      <c r="AA630" s="518"/>
      <c r="AB630" s="518"/>
      <c r="AC630" s="518"/>
      <c r="AD630" s="518"/>
      <c r="AE630" s="2"/>
      <c r="AF630" s="169"/>
    </row>
    <row r="631" spans="1:32" s="38" customFormat="1" ht="24" customHeight="1">
      <c r="A631" s="18"/>
      <c r="B631"/>
      <c r="C631" s="678" t="s">
        <v>5251</v>
      </c>
      <c r="D631" s="679"/>
      <c r="E631" s="679"/>
      <c r="F631" s="48" t="s">
        <v>5155</v>
      </c>
      <c r="G631" s="580" t="s">
        <v>5252</v>
      </c>
      <c r="H631" s="580"/>
      <c r="I631" s="580"/>
      <c r="J631" s="580"/>
      <c r="K631" s="580"/>
      <c r="L631" s="580"/>
      <c r="M631" s="580"/>
      <c r="N631" s="580"/>
      <c r="O631" s="580"/>
      <c r="P631" s="580"/>
      <c r="Q631" s="518"/>
      <c r="R631" s="518"/>
      <c r="S631" s="518"/>
      <c r="T631" s="518"/>
      <c r="U631" s="518"/>
      <c r="V631" s="518"/>
      <c r="W631" s="518"/>
      <c r="X631" s="518"/>
      <c r="Y631" s="518"/>
      <c r="Z631" s="518"/>
      <c r="AA631" s="518"/>
      <c r="AB631" s="518"/>
      <c r="AC631" s="518"/>
      <c r="AD631" s="518"/>
      <c r="AE631" s="2"/>
      <c r="AF631" s="169"/>
    </row>
    <row r="632" spans="1:32" s="38" customFormat="1" ht="24" customHeight="1">
      <c r="A632" s="18"/>
      <c r="B632"/>
      <c r="C632" s="680"/>
      <c r="D632" s="681"/>
      <c r="E632" s="681"/>
      <c r="F632" s="48" t="s">
        <v>5156</v>
      </c>
      <c r="G632" s="580" t="s">
        <v>5253</v>
      </c>
      <c r="H632" s="580"/>
      <c r="I632" s="580"/>
      <c r="J632" s="580"/>
      <c r="K632" s="580"/>
      <c r="L632" s="580"/>
      <c r="M632" s="580"/>
      <c r="N632" s="580"/>
      <c r="O632" s="580"/>
      <c r="P632" s="580"/>
      <c r="Q632" s="518"/>
      <c r="R632" s="518"/>
      <c r="S632" s="518"/>
      <c r="T632" s="518"/>
      <c r="U632" s="518"/>
      <c r="V632" s="518"/>
      <c r="W632" s="518"/>
      <c r="X632" s="518"/>
      <c r="Y632" s="518"/>
      <c r="Z632" s="518"/>
      <c r="AA632" s="518"/>
      <c r="AB632" s="518"/>
      <c r="AC632" s="518"/>
      <c r="AD632" s="518"/>
      <c r="AE632" s="2"/>
      <c r="AF632" s="169"/>
    </row>
    <row r="633" spans="1:32" s="38" customFormat="1" ht="15" customHeight="1">
      <c r="A633" s="18"/>
      <c r="B633"/>
      <c r="C633" s="680"/>
      <c r="D633" s="681"/>
      <c r="E633" s="681"/>
      <c r="F633" s="48" t="s">
        <v>5157</v>
      </c>
      <c r="G633" s="580" t="s">
        <v>5254</v>
      </c>
      <c r="H633" s="580"/>
      <c r="I633" s="580"/>
      <c r="J633" s="580"/>
      <c r="K633" s="580"/>
      <c r="L633" s="580"/>
      <c r="M633" s="580"/>
      <c r="N633" s="580"/>
      <c r="O633" s="580"/>
      <c r="P633" s="580"/>
      <c r="Q633" s="518"/>
      <c r="R633" s="518"/>
      <c r="S633" s="518"/>
      <c r="T633" s="518"/>
      <c r="U633" s="518"/>
      <c r="V633" s="518"/>
      <c r="W633" s="518"/>
      <c r="X633" s="518"/>
      <c r="Y633" s="518"/>
      <c r="Z633" s="518"/>
      <c r="AA633" s="518"/>
      <c r="AB633" s="518"/>
      <c r="AC633" s="518"/>
      <c r="AD633" s="518"/>
      <c r="AE633" s="2"/>
      <c r="AF633" s="169"/>
    </row>
    <row r="634" spans="1:32" s="38" customFormat="1" ht="24" customHeight="1">
      <c r="A634" s="18"/>
      <c r="B634"/>
      <c r="C634" s="682"/>
      <c r="D634" s="683"/>
      <c r="E634" s="683"/>
      <c r="F634" s="48" t="s">
        <v>5158</v>
      </c>
      <c r="G634" s="666" t="s">
        <v>5436</v>
      </c>
      <c r="H634" s="667"/>
      <c r="I634" s="667"/>
      <c r="J634" s="667"/>
      <c r="K634" s="667"/>
      <c r="L634" s="667"/>
      <c r="M634" s="667"/>
      <c r="N634" s="667"/>
      <c r="O634" s="667"/>
      <c r="P634" s="668"/>
      <c r="Q634" s="518"/>
      <c r="R634" s="518"/>
      <c r="S634" s="518"/>
      <c r="T634" s="518"/>
      <c r="U634" s="518"/>
      <c r="V634" s="518"/>
      <c r="W634" s="518"/>
      <c r="X634" s="518"/>
      <c r="Y634" s="518"/>
      <c r="Z634" s="518"/>
      <c r="AA634" s="518"/>
      <c r="AB634" s="518"/>
      <c r="AC634" s="518"/>
      <c r="AD634" s="518"/>
      <c r="AE634" s="2"/>
      <c r="AF634" s="169"/>
    </row>
    <row r="635" spans="1:32" s="38" customFormat="1" ht="15" customHeight="1">
      <c r="A635" s="18"/>
      <c r="B635"/>
      <c r="Q635" s="52"/>
      <c r="R635" s="52"/>
      <c r="S635" s="52"/>
      <c r="T635" s="52"/>
      <c r="U635" s="52"/>
      <c r="V635" s="52"/>
      <c r="W635" s="52"/>
      <c r="X635" s="52"/>
      <c r="Y635" s="52"/>
      <c r="Z635" s="52"/>
      <c r="AA635" s="52"/>
      <c r="AB635" s="52"/>
      <c r="AC635" s="52"/>
      <c r="AD635" s="52"/>
      <c r="AE635" s="2"/>
      <c r="AF635" s="169"/>
    </row>
    <row r="636" spans="1:32" s="38" customFormat="1" ht="24" customHeight="1">
      <c r="A636" s="18"/>
      <c r="B636" s="3"/>
      <c r="C636" s="622" t="s">
        <v>5117</v>
      </c>
      <c r="D636" s="622"/>
      <c r="E636" s="622"/>
      <c r="F636" s="622"/>
      <c r="G636" s="622"/>
      <c r="H636" s="622"/>
      <c r="I636" s="622"/>
      <c r="J636" s="622"/>
      <c r="K636" s="622"/>
      <c r="L636" s="622"/>
      <c r="M636" s="622"/>
      <c r="N636" s="622"/>
      <c r="O636" s="622"/>
      <c r="P636" s="622"/>
      <c r="Q636" s="622"/>
      <c r="R636" s="622"/>
      <c r="S636" s="622"/>
      <c r="T636" s="622"/>
      <c r="U636" s="622"/>
      <c r="V636" s="622"/>
      <c r="W636" s="622"/>
      <c r="X636" s="622"/>
      <c r="Y636" s="622"/>
      <c r="Z636" s="622"/>
      <c r="AA636" s="622"/>
      <c r="AB636" s="622"/>
      <c r="AC636" s="622"/>
      <c r="AD636" s="622"/>
      <c r="AE636" s="2"/>
      <c r="AF636" s="169"/>
    </row>
    <row r="637" spans="1:32" s="38" customFormat="1" ht="60" customHeight="1">
      <c r="A637" s="18"/>
      <c r="B637" s="3"/>
      <c r="C637" s="511"/>
      <c r="D637" s="512"/>
      <c r="E637" s="512"/>
      <c r="F637" s="512"/>
      <c r="G637" s="512"/>
      <c r="H637" s="512"/>
      <c r="I637" s="512"/>
      <c r="J637" s="512"/>
      <c r="K637" s="512"/>
      <c r="L637" s="512"/>
      <c r="M637" s="512"/>
      <c r="N637" s="512"/>
      <c r="O637" s="512"/>
      <c r="P637" s="512"/>
      <c r="Q637" s="512"/>
      <c r="R637" s="512"/>
      <c r="S637" s="512"/>
      <c r="T637" s="512"/>
      <c r="U637" s="512"/>
      <c r="V637" s="512"/>
      <c r="W637" s="512"/>
      <c r="X637" s="512"/>
      <c r="Y637" s="512"/>
      <c r="Z637" s="512"/>
      <c r="AA637" s="512"/>
      <c r="AB637" s="512"/>
      <c r="AC637" s="512"/>
      <c r="AD637" s="513"/>
      <c r="AE637" s="2"/>
      <c r="AF637" s="169"/>
    </row>
    <row r="638" spans="1:32" ht="15">
      <c r="A638" s="18"/>
      <c r="B638" s="470" t="str">
        <f>IF(AN495=0,"", IF(AN495=1,_xlfn.CONCAT("Error: Verificar sumas en el numeral ",AP495,"."),_xlfn.CONCAT("Error: Verificar sumas en los numerales ",AP495)))</f>
        <v/>
      </c>
      <c r="C638" s="470"/>
      <c r="D638" s="470"/>
      <c r="E638" s="470"/>
      <c r="F638" s="470"/>
      <c r="G638" s="470"/>
      <c r="H638" s="470"/>
      <c r="I638" s="470"/>
      <c r="J638" s="470"/>
      <c r="K638" s="470"/>
      <c r="L638" s="470"/>
      <c r="M638" s="470"/>
      <c r="N638" s="470"/>
      <c r="O638" s="470"/>
      <c r="P638" s="470"/>
      <c r="Q638" s="470"/>
      <c r="R638" s="470"/>
      <c r="S638" s="470"/>
      <c r="T638" s="470"/>
      <c r="U638" s="470"/>
      <c r="V638" s="470"/>
      <c r="W638" s="470"/>
      <c r="X638" s="470"/>
      <c r="Y638" s="470"/>
      <c r="Z638" s="470"/>
      <c r="AA638" s="470"/>
      <c r="AB638" s="470"/>
      <c r="AC638" s="470"/>
      <c r="AD638" s="470"/>
      <c r="AE638" s="2"/>
    </row>
    <row r="639" spans="1:32" ht="15">
      <c r="A639" s="18"/>
      <c r="B639" s="470" t="str">
        <f>IF(BW495=0,"","Error: Verificar coherencia aritmética con la pregunta 5.5 conforme a la instrucción 3.")</f>
        <v/>
      </c>
      <c r="C639" s="470"/>
      <c r="D639" s="470"/>
      <c r="E639" s="470"/>
      <c r="F639" s="470"/>
      <c r="G639" s="470"/>
      <c r="H639" s="470"/>
      <c r="I639" s="470"/>
      <c r="J639" s="470"/>
      <c r="K639" s="470"/>
      <c r="L639" s="470"/>
      <c r="M639" s="470"/>
      <c r="N639" s="470"/>
      <c r="O639" s="470"/>
      <c r="P639" s="470"/>
      <c r="Q639" s="470"/>
      <c r="R639" s="470"/>
      <c r="S639" s="470"/>
      <c r="T639" s="470"/>
      <c r="U639" s="470"/>
      <c r="V639" s="470"/>
      <c r="W639" s="470"/>
      <c r="X639" s="470"/>
      <c r="Y639" s="470"/>
      <c r="Z639" s="470"/>
      <c r="AA639" s="470"/>
      <c r="AB639" s="470"/>
      <c r="AC639" s="470"/>
      <c r="AD639" s="470"/>
      <c r="AE639" s="2"/>
    </row>
    <row r="640" spans="1:32" ht="15">
      <c r="A640" s="18"/>
      <c r="B640" s="470" t="str">
        <f t="shared" ref="B640" si="2850">IF(CV495=0,"", IF(CV495=1,_xlfn.CONCAT("Error: Verificar coherencia aritmética con la pregunta 5.5 en el numeral ",CW495," tomando en cuenta la instrucción 4."),_xlfn.CONCAT("Error: Verificar coherencia aritmética con la pregunta 5.1 en los numerales ",CW495," tomando en cuenta la instrucción 4.")))</f>
        <v/>
      </c>
      <c r="C640" s="470"/>
      <c r="D640" s="470"/>
      <c r="E640" s="470"/>
      <c r="F640" s="470"/>
      <c r="G640" s="470"/>
      <c r="H640" s="470"/>
      <c r="I640" s="470"/>
      <c r="J640" s="470"/>
      <c r="K640" s="470"/>
      <c r="L640" s="470"/>
      <c r="M640" s="470"/>
      <c r="N640" s="470"/>
      <c r="O640" s="470"/>
      <c r="P640" s="470"/>
      <c r="Q640" s="470"/>
      <c r="R640" s="470"/>
      <c r="S640" s="470"/>
      <c r="T640" s="470"/>
      <c r="U640" s="470"/>
      <c r="V640" s="470"/>
      <c r="W640" s="470"/>
      <c r="X640" s="470"/>
      <c r="Y640" s="470"/>
      <c r="Z640" s="470"/>
      <c r="AA640" s="470"/>
      <c r="AB640" s="470"/>
      <c r="AC640" s="470"/>
      <c r="AD640" s="470"/>
      <c r="AE640" s="2"/>
    </row>
    <row r="641" spans="1:122" ht="15">
      <c r="A641" s="18"/>
      <c r="B641" s="471" t="str">
        <f>IF(CY599=0,"","Error: Debe completar toda la información requerida.")</f>
        <v/>
      </c>
      <c r="C641" s="471"/>
      <c r="D641" s="471"/>
      <c r="E641" s="471"/>
      <c r="F641" s="471"/>
      <c r="G641" s="471"/>
      <c r="H641" s="471"/>
      <c r="I641" s="471"/>
      <c r="J641" s="471"/>
      <c r="K641" s="471"/>
      <c r="L641" s="471"/>
      <c r="M641" s="471"/>
      <c r="N641" s="471"/>
      <c r="O641" s="471"/>
      <c r="P641" s="471"/>
      <c r="Q641" s="471"/>
      <c r="R641" s="471"/>
      <c r="S641" s="471"/>
      <c r="T641" s="471"/>
      <c r="U641" s="471"/>
      <c r="V641" s="471"/>
      <c r="W641" s="471"/>
      <c r="X641" s="471"/>
      <c r="Y641" s="471"/>
      <c r="Z641" s="471"/>
      <c r="AA641" s="471"/>
      <c r="AB641" s="471"/>
      <c r="AC641" s="471"/>
      <c r="AD641" s="471"/>
      <c r="AE641" s="2"/>
    </row>
    <row r="642" spans="1:122" ht="15">
      <c r="A642" s="18"/>
      <c r="AE642" s="2"/>
    </row>
    <row r="643" spans="1:122" ht="15">
      <c r="A643" s="18"/>
      <c r="AE643" s="2"/>
    </row>
    <row r="644" spans="1:122" s="38" customFormat="1" ht="24" customHeight="1">
      <c r="A644" s="18" t="s">
        <v>6235</v>
      </c>
      <c r="B644" s="538" t="s">
        <v>6236</v>
      </c>
      <c r="C644" s="538"/>
      <c r="D644" s="538"/>
      <c r="E644" s="538"/>
      <c r="F644" s="538"/>
      <c r="G644" s="538"/>
      <c r="H644" s="538"/>
      <c r="I644" s="538"/>
      <c r="J644" s="538"/>
      <c r="K644" s="538"/>
      <c r="L644" s="538"/>
      <c r="M644" s="538"/>
      <c r="N644" s="538"/>
      <c r="O644" s="538"/>
      <c r="P644" s="538"/>
      <c r="Q644" s="538"/>
      <c r="R644" s="538"/>
      <c r="S644" s="538"/>
      <c r="T644" s="538"/>
      <c r="U644" s="538"/>
      <c r="V644" s="538"/>
      <c r="W644" s="538"/>
      <c r="X644" s="538"/>
      <c r="Y644" s="538"/>
      <c r="Z644" s="538"/>
      <c r="AA644" s="538"/>
      <c r="AB644" s="538"/>
      <c r="AC644" s="538"/>
      <c r="AD644" s="538"/>
      <c r="AE644" s="2"/>
      <c r="AF644" s="169"/>
      <c r="AH644" s="522" t="s">
        <v>5066</v>
      </c>
      <c r="AI644" s="522"/>
      <c r="AJ644" s="522" t="s">
        <v>5067</v>
      </c>
      <c r="AK644" s="522"/>
      <c r="AL644" s="522" t="s">
        <v>5068</v>
      </c>
      <c r="AM644" s="522"/>
    </row>
    <row r="645" spans="1:122" s="38" customFormat="1" ht="24" customHeight="1">
      <c r="A645" s="60"/>
      <c r="B645" s="45"/>
      <c r="C645" s="492" t="s">
        <v>5428</v>
      </c>
      <c r="D645" s="492"/>
      <c r="E645" s="492"/>
      <c r="F645" s="492"/>
      <c r="G645" s="492"/>
      <c r="H645" s="492"/>
      <c r="I645" s="492"/>
      <c r="J645" s="492"/>
      <c r="K645" s="492"/>
      <c r="L645" s="492"/>
      <c r="M645" s="492"/>
      <c r="N645" s="492"/>
      <c r="O645" s="492"/>
      <c r="P645" s="492"/>
      <c r="Q645" s="492"/>
      <c r="R645" s="492"/>
      <c r="S645" s="492"/>
      <c r="T645" s="492"/>
      <c r="U645" s="492"/>
      <c r="V645" s="492"/>
      <c r="W645" s="492"/>
      <c r="X645" s="492"/>
      <c r="Y645" s="492"/>
      <c r="Z645" s="492"/>
      <c r="AA645" s="492"/>
      <c r="AB645" s="492"/>
      <c r="AC645" s="492"/>
      <c r="AD645" s="492"/>
      <c r="AE645" s="2"/>
      <c r="AF645" s="169"/>
      <c r="AH645" s="522">
        <f>COUNTBLANK(O653:AD712)</f>
        <v>960</v>
      </c>
      <c r="AI645" s="522"/>
      <c r="AJ645" s="522">
        <v>960</v>
      </c>
      <c r="AK645" s="522"/>
      <c r="AL645" s="522">
        <v>480</v>
      </c>
      <c r="AM645" s="522"/>
    </row>
    <row r="646" spans="1:122" s="38" customFormat="1" ht="24" customHeight="1">
      <c r="A646" s="156"/>
      <c r="B646" s="45"/>
      <c r="C646" s="492" t="s">
        <v>6237</v>
      </c>
      <c r="D646" s="492"/>
      <c r="E646" s="492"/>
      <c r="F646" s="492"/>
      <c r="G646" s="492"/>
      <c r="H646" s="492"/>
      <c r="I646" s="492"/>
      <c r="J646" s="492"/>
      <c r="K646" s="492"/>
      <c r="L646" s="492"/>
      <c r="M646" s="492"/>
      <c r="N646" s="492"/>
      <c r="O646" s="492"/>
      <c r="P646" s="492"/>
      <c r="Q646" s="492"/>
      <c r="R646" s="492"/>
      <c r="S646" s="492"/>
      <c r="T646" s="492"/>
      <c r="U646" s="492"/>
      <c r="V646" s="492"/>
      <c r="W646" s="492"/>
      <c r="X646" s="492"/>
      <c r="Y646" s="492"/>
      <c r="Z646" s="492"/>
      <c r="AA646" s="492"/>
      <c r="AB646" s="492"/>
      <c r="AC646" s="492"/>
      <c r="AD646" s="492"/>
      <c r="AE646" s="2"/>
      <c r="AF646" s="169"/>
    </row>
    <row r="647" spans="1:122" s="38" customFormat="1" ht="36" customHeight="1">
      <c r="A647" s="156"/>
      <c r="B647" s="61"/>
      <c r="C647" s="492" t="s">
        <v>6238</v>
      </c>
      <c r="D647" s="492"/>
      <c r="E647" s="492"/>
      <c r="F647" s="492"/>
      <c r="G647" s="492"/>
      <c r="H647" s="492"/>
      <c r="I647" s="492"/>
      <c r="J647" s="492"/>
      <c r="K647" s="492"/>
      <c r="L647" s="492"/>
      <c r="M647" s="492"/>
      <c r="N647" s="492"/>
      <c r="O647" s="492"/>
      <c r="P647" s="492"/>
      <c r="Q647" s="492"/>
      <c r="R647" s="492"/>
      <c r="S647" s="492"/>
      <c r="T647" s="492"/>
      <c r="U647" s="492"/>
      <c r="V647" s="492"/>
      <c r="W647" s="492"/>
      <c r="X647" s="492"/>
      <c r="Y647" s="492"/>
      <c r="Z647" s="492"/>
      <c r="AA647" s="492"/>
      <c r="AB647" s="492"/>
      <c r="AC647" s="492"/>
      <c r="AD647" s="492"/>
      <c r="AE647" s="2"/>
      <c r="AF647" s="169"/>
    </row>
    <row r="648" spans="1:122" s="38" customFormat="1" ht="36" customHeight="1">
      <c r="A648" s="60"/>
      <c r="B648" s="61"/>
      <c r="C648" s="492" t="s">
        <v>6239</v>
      </c>
      <c r="D648" s="492"/>
      <c r="E648" s="492"/>
      <c r="F648" s="492"/>
      <c r="G648" s="492"/>
      <c r="H648" s="492"/>
      <c r="I648" s="492"/>
      <c r="J648" s="492"/>
      <c r="K648" s="492"/>
      <c r="L648" s="492"/>
      <c r="M648" s="492"/>
      <c r="N648" s="492"/>
      <c r="O648" s="492"/>
      <c r="P648" s="492"/>
      <c r="Q648" s="492"/>
      <c r="R648" s="492"/>
      <c r="S648" s="492"/>
      <c r="T648" s="492"/>
      <c r="U648" s="492"/>
      <c r="V648" s="492"/>
      <c r="W648" s="492"/>
      <c r="X648" s="492"/>
      <c r="Y648" s="492"/>
      <c r="Z648" s="492"/>
      <c r="AA648" s="492"/>
      <c r="AB648" s="492"/>
      <c r="AC648" s="492"/>
      <c r="AD648" s="492"/>
      <c r="AE648" s="2"/>
      <c r="AF648" s="169"/>
    </row>
    <row r="649" spans="1:122" s="38" customFormat="1" ht="36" customHeight="1">
      <c r="A649" s="156"/>
      <c r="B649" s="61"/>
      <c r="C649" s="505" t="s">
        <v>6240</v>
      </c>
      <c r="D649" s="505"/>
      <c r="E649" s="505"/>
      <c r="F649" s="505"/>
      <c r="G649" s="505"/>
      <c r="H649" s="505"/>
      <c r="I649" s="505"/>
      <c r="J649" s="505"/>
      <c r="K649" s="505"/>
      <c r="L649" s="505"/>
      <c r="M649" s="505"/>
      <c r="N649" s="505"/>
      <c r="O649" s="505"/>
      <c r="P649" s="505"/>
      <c r="Q649" s="505"/>
      <c r="R649" s="505"/>
      <c r="S649" s="505"/>
      <c r="T649" s="505"/>
      <c r="U649" s="505"/>
      <c r="V649" s="505"/>
      <c r="W649" s="505"/>
      <c r="X649" s="505"/>
      <c r="Y649" s="505"/>
      <c r="Z649" s="505"/>
      <c r="AA649" s="505"/>
      <c r="AB649" s="505"/>
      <c r="AC649" s="505"/>
      <c r="AD649" s="505"/>
      <c r="AE649" s="2"/>
      <c r="AF649" s="169"/>
    </row>
    <row r="650" spans="1:122" s="38" customFormat="1" ht="15" customHeight="1">
      <c r="A650" s="18"/>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2"/>
      <c r="AF650" s="169"/>
      <c r="AX650" s="518" t="s">
        <v>5089</v>
      </c>
      <c r="AY650" s="518"/>
      <c r="AZ650" s="518"/>
      <c r="BA650" s="518"/>
      <c r="BB650" s="518"/>
      <c r="BC650" s="518"/>
      <c r="BD650" s="518"/>
      <c r="BE650" s="518"/>
      <c r="BF650" s="518"/>
      <c r="BG650" s="518"/>
      <c r="BH650" s="518"/>
      <c r="BI650" s="518"/>
      <c r="BJ650" s="518"/>
      <c r="BK650" s="518"/>
      <c r="BL650" s="518"/>
      <c r="BM650" s="518"/>
      <c r="BO650" s="518" t="s">
        <v>5512</v>
      </c>
      <c r="BP650" s="518"/>
      <c r="BQ650" s="518"/>
      <c r="BR650" s="518"/>
      <c r="BS650" s="518"/>
      <c r="BT650" s="518"/>
      <c r="BU650" s="518"/>
      <c r="BV650" s="518"/>
      <c r="BW650" s="518"/>
      <c r="BX650" s="518"/>
      <c r="BY650" s="518"/>
      <c r="BZ650" s="518"/>
      <c r="CA650" s="518"/>
      <c r="CB650" s="518"/>
      <c r="CC650" s="518"/>
      <c r="CD650" s="518"/>
      <c r="CE650" s="518"/>
      <c r="CF650" s="518"/>
      <c r="CH650" s="518" t="s">
        <v>5363</v>
      </c>
      <c r="CI650" s="518"/>
      <c r="CJ650" s="518"/>
      <c r="CK650" s="518"/>
      <c r="CL650" s="518"/>
      <c r="CM650" s="518"/>
      <c r="CN650" s="518"/>
      <c r="CO650" s="518"/>
      <c r="CP650" s="518"/>
      <c r="CQ650" s="518"/>
      <c r="CR650" s="518"/>
      <c r="CS650" s="518"/>
      <c r="CT650" s="518"/>
      <c r="CU650" s="518"/>
      <c r="CV650" s="518"/>
      <c r="CW650" s="518"/>
      <c r="CX650" s="518"/>
      <c r="CY650" s="518"/>
      <c r="DA650" s="23"/>
      <c r="DB650" s="23"/>
      <c r="DC650" s="23"/>
      <c r="DD650" s="23"/>
      <c r="DE650" s="23"/>
      <c r="DF650" s="23"/>
      <c r="DG650" s="23"/>
      <c r="DH650" s="23"/>
      <c r="DI650" s="23"/>
      <c r="DJ650" s="23"/>
      <c r="DK650" s="23"/>
      <c r="DL650" s="23"/>
      <c r="DM650" s="23"/>
      <c r="DN650" s="23"/>
      <c r="DO650" s="23"/>
      <c r="DP650" s="23"/>
      <c r="DQ650" s="23"/>
      <c r="DR650" s="23"/>
    </row>
    <row r="651" spans="1:122" s="38" customFormat="1" ht="15" customHeight="1">
      <c r="A651" s="18"/>
      <c r="B651" s="3"/>
      <c r="C651" s="604" t="s">
        <v>5853</v>
      </c>
      <c r="D651" s="605"/>
      <c r="E651" s="605"/>
      <c r="F651" s="605"/>
      <c r="G651" s="605"/>
      <c r="H651" s="605"/>
      <c r="I651" s="605"/>
      <c r="J651" s="605"/>
      <c r="K651" s="605"/>
      <c r="L651" s="605"/>
      <c r="M651" s="605"/>
      <c r="N651" s="606"/>
      <c r="O651" s="611" t="s">
        <v>6220</v>
      </c>
      <c r="P651" s="611"/>
      <c r="Q651" s="611"/>
      <c r="R651" s="611"/>
      <c r="S651" s="611"/>
      <c r="T651" s="611"/>
      <c r="U651" s="611"/>
      <c r="V651" s="611"/>
      <c r="W651" s="611"/>
      <c r="X651" s="611"/>
      <c r="Y651" s="611"/>
      <c r="Z651" s="611"/>
      <c r="AA651" s="611"/>
      <c r="AB651" s="611"/>
      <c r="AC651" s="611"/>
      <c r="AD651" s="611"/>
      <c r="AE651" s="2"/>
      <c r="AF651" s="169"/>
      <c r="AS651" s="518" t="s">
        <v>5336</v>
      </c>
      <c r="AT651" s="518"/>
      <c r="AU651" s="518"/>
      <c r="AV651" s="518"/>
      <c r="AX651" s="611" t="s">
        <v>6220</v>
      </c>
      <c r="AY651" s="611"/>
      <c r="AZ651" s="611"/>
      <c r="BA651" s="611"/>
      <c r="BB651" s="611"/>
      <c r="BC651" s="611"/>
      <c r="BD651" s="611"/>
      <c r="BE651" s="611"/>
      <c r="BF651" s="611"/>
      <c r="BG651" s="611"/>
      <c r="BH651" s="611"/>
      <c r="BI651" s="611"/>
      <c r="BJ651" s="611"/>
      <c r="BK651" s="611"/>
      <c r="BL651" s="611"/>
      <c r="BM651" s="611"/>
      <c r="BO651" s="611" t="s">
        <v>6220</v>
      </c>
      <c r="BP651" s="611"/>
      <c r="BQ651" s="611"/>
      <c r="BR651" s="611"/>
      <c r="BS651" s="611"/>
      <c r="BT651" s="611"/>
      <c r="BU651" s="611"/>
      <c r="BV651" s="611"/>
      <c r="BW651" s="611"/>
      <c r="BX651" s="611"/>
      <c r="BY651" s="611"/>
      <c r="BZ651" s="611"/>
      <c r="CA651" s="611"/>
      <c r="CB651" s="611"/>
      <c r="CC651" s="611"/>
      <c r="CD651" s="611"/>
      <c r="CE651" s="611"/>
      <c r="CF651" s="611"/>
      <c r="CH651" s="611" t="s">
        <v>6220</v>
      </c>
      <c r="CI651" s="611"/>
      <c r="CJ651" s="611"/>
      <c r="CK651" s="611"/>
      <c r="CL651" s="611"/>
      <c r="CM651" s="611"/>
      <c r="CN651" s="611"/>
      <c r="CO651" s="611"/>
      <c r="CP651" s="611"/>
      <c r="CQ651" s="611"/>
      <c r="CR651" s="611"/>
      <c r="CS651" s="611"/>
      <c r="CT651" s="611"/>
      <c r="CU651" s="611"/>
      <c r="CV651" s="611"/>
      <c r="CW651" s="611"/>
      <c r="CX651" s="611"/>
      <c r="CY651" s="611"/>
      <c r="DA651" s="844" t="s">
        <v>5279</v>
      </c>
      <c r="DB651" s="845"/>
      <c r="DC651" s="845"/>
      <c r="DD651" s="845"/>
      <c r="DE651" s="845"/>
      <c r="DF651" s="846"/>
      <c r="DG651" s="231"/>
      <c r="DH651" s="231"/>
      <c r="DI651" s="231"/>
      <c r="DJ651" s="231"/>
      <c r="DK651" s="231"/>
      <c r="DL651" s="231"/>
      <c r="DM651" s="231"/>
      <c r="DN651" s="231"/>
      <c r="DO651" s="231"/>
      <c r="DP651" s="231"/>
      <c r="DQ651" s="231"/>
      <c r="DR651" s="231"/>
    </row>
    <row r="652" spans="1:122" s="38" customFormat="1" ht="120" customHeight="1">
      <c r="A652" s="18"/>
      <c r="B652" s="3"/>
      <c r="C652" s="607"/>
      <c r="D652" s="608"/>
      <c r="E652" s="608"/>
      <c r="F652" s="608"/>
      <c r="G652" s="608"/>
      <c r="H652" s="608"/>
      <c r="I652" s="608"/>
      <c r="J652" s="608"/>
      <c r="K652" s="608"/>
      <c r="L652" s="608"/>
      <c r="M652" s="608"/>
      <c r="N652" s="609"/>
      <c r="O652" s="611" t="s">
        <v>5090</v>
      </c>
      <c r="P652" s="611"/>
      <c r="Q652" s="775" t="s">
        <v>6221</v>
      </c>
      <c r="R652" s="775"/>
      <c r="S652" s="775" t="s">
        <v>6222</v>
      </c>
      <c r="T652" s="775"/>
      <c r="U652" s="775" t="s">
        <v>6223</v>
      </c>
      <c r="V652" s="775"/>
      <c r="W652" s="775" t="s">
        <v>6224</v>
      </c>
      <c r="X652" s="775"/>
      <c r="Y652" s="775" t="s">
        <v>6225</v>
      </c>
      <c r="Z652" s="775"/>
      <c r="AA652" s="775" t="s">
        <v>6098</v>
      </c>
      <c r="AB652" s="775"/>
      <c r="AC652" s="775" t="s">
        <v>385</v>
      </c>
      <c r="AD652" s="775"/>
      <c r="AE652" s="2"/>
      <c r="AF652" s="169"/>
      <c r="AH652" s="875" t="s">
        <v>5093</v>
      </c>
      <c r="AI652" s="875"/>
      <c r="AJ652" s="875" t="s">
        <v>5094</v>
      </c>
      <c r="AK652" s="875"/>
      <c r="AL652" s="875" t="s">
        <v>5095</v>
      </c>
      <c r="AM652" s="875"/>
      <c r="AN652" s="875" t="s">
        <v>5096</v>
      </c>
      <c r="AO652" s="875"/>
      <c r="AP652" s="184" t="s">
        <v>5097</v>
      </c>
      <c r="AQ652" s="119" t="s">
        <v>5098</v>
      </c>
      <c r="AS652" s="518" t="s">
        <v>5098</v>
      </c>
      <c r="AT652" s="518"/>
      <c r="AU652" s="847" t="s">
        <v>6241</v>
      </c>
      <c r="AV652" s="847"/>
      <c r="AX652" s="611" t="s">
        <v>5090</v>
      </c>
      <c r="AY652" s="611"/>
      <c r="AZ652" s="775" t="s">
        <v>6221</v>
      </c>
      <c r="BA652" s="775"/>
      <c r="BB652" s="775" t="s">
        <v>6222</v>
      </c>
      <c r="BC652" s="775"/>
      <c r="BD652" s="775" t="s">
        <v>6223</v>
      </c>
      <c r="BE652" s="775"/>
      <c r="BF652" s="775" t="s">
        <v>6224</v>
      </c>
      <c r="BG652" s="775"/>
      <c r="BH652" s="775" t="s">
        <v>6225</v>
      </c>
      <c r="BI652" s="775"/>
      <c r="BJ652" s="843" t="s">
        <v>6226</v>
      </c>
      <c r="BK652" s="843"/>
      <c r="BL652" s="775" t="s">
        <v>385</v>
      </c>
      <c r="BM652" s="775"/>
      <c r="BO652" s="518" t="s">
        <v>5926</v>
      </c>
      <c r="BP652" s="518"/>
      <c r="BQ652" s="611" t="s">
        <v>5090</v>
      </c>
      <c r="BR652" s="611"/>
      <c r="BS652" s="775" t="s">
        <v>6221</v>
      </c>
      <c r="BT652" s="775"/>
      <c r="BU652" s="775" t="s">
        <v>6222</v>
      </c>
      <c r="BV652" s="775"/>
      <c r="BW652" s="775" t="s">
        <v>6223</v>
      </c>
      <c r="BX652" s="775"/>
      <c r="BY652" s="775" t="s">
        <v>6224</v>
      </c>
      <c r="BZ652" s="775"/>
      <c r="CA652" s="775" t="s">
        <v>6225</v>
      </c>
      <c r="CB652" s="775"/>
      <c r="CC652" s="843" t="s">
        <v>6226</v>
      </c>
      <c r="CD652" s="843"/>
      <c r="CE652" s="775" t="s">
        <v>385</v>
      </c>
      <c r="CF652" s="775"/>
      <c r="CH652" s="518" t="s">
        <v>5098</v>
      </c>
      <c r="CI652" s="518"/>
      <c r="CJ652" s="611" t="s">
        <v>5090</v>
      </c>
      <c r="CK652" s="611"/>
      <c r="CL652" s="775" t="s">
        <v>6221</v>
      </c>
      <c r="CM652" s="775"/>
      <c r="CN652" s="775" t="s">
        <v>6222</v>
      </c>
      <c r="CO652" s="775"/>
      <c r="CP652" s="775" t="s">
        <v>6223</v>
      </c>
      <c r="CQ652" s="775"/>
      <c r="CR652" s="775" t="s">
        <v>6224</v>
      </c>
      <c r="CS652" s="775"/>
      <c r="CT652" s="775" t="s">
        <v>6225</v>
      </c>
      <c r="CU652" s="775"/>
      <c r="CV652" s="843" t="s">
        <v>6226</v>
      </c>
      <c r="CW652" s="843"/>
      <c r="CX652" s="775" t="s">
        <v>385</v>
      </c>
      <c r="CY652" s="775"/>
      <c r="DA652" s="575" t="s">
        <v>6242</v>
      </c>
      <c r="DB652" s="576"/>
      <c r="DC652" s="575" t="s">
        <v>6243</v>
      </c>
      <c r="DD652" s="576"/>
      <c r="DE652" s="514" t="s">
        <v>5096</v>
      </c>
      <c r="DF652" s="515"/>
      <c r="DG652" s="246"/>
      <c r="DH652" s="841" t="s">
        <v>5104</v>
      </c>
      <c r="DI652" s="842"/>
      <c r="DJ652" s="246"/>
      <c r="DK652" s="246"/>
      <c r="DL652" s="246"/>
      <c r="DM652" s="246"/>
      <c r="DN652" s="246"/>
      <c r="DO652" s="247"/>
      <c r="DP652" s="247"/>
      <c r="DQ652" s="246"/>
      <c r="DR652" s="246"/>
    </row>
    <row r="653" spans="1:122" s="38" customFormat="1" ht="15" customHeight="1">
      <c r="A653" s="18"/>
      <c r="B653" s="3"/>
      <c r="C653" s="678" t="s">
        <v>5190</v>
      </c>
      <c r="D653" s="679"/>
      <c r="E653" s="765"/>
      <c r="F653" s="48" t="s">
        <v>5128</v>
      </c>
      <c r="G653" s="547" t="s">
        <v>5191</v>
      </c>
      <c r="H653" s="548"/>
      <c r="I653" s="548"/>
      <c r="J653" s="548"/>
      <c r="K653" s="548"/>
      <c r="L653" s="548"/>
      <c r="M653" s="548"/>
      <c r="N653" s="549"/>
      <c r="O653" s="531"/>
      <c r="P653" s="531"/>
      <c r="Q653" s="531"/>
      <c r="R653" s="531"/>
      <c r="S653" s="531"/>
      <c r="T653" s="531"/>
      <c r="U653" s="531"/>
      <c r="V653" s="531"/>
      <c r="W653" s="531"/>
      <c r="X653" s="531"/>
      <c r="Y653" s="531"/>
      <c r="Z653" s="531"/>
      <c r="AA653" s="531"/>
      <c r="AB653" s="531"/>
      <c r="AC653" s="531"/>
      <c r="AD653" s="531"/>
      <c r="AE653" s="2"/>
      <c r="AF653" s="169"/>
      <c r="AH653" s="522">
        <f>IF(O653="",0,O653)</f>
        <v>0</v>
      </c>
      <c r="AI653" s="522"/>
      <c r="AJ653" s="522">
        <f>COUNTIF(Q653:AD653,"NS")</f>
        <v>0</v>
      </c>
      <c r="AK653" s="522"/>
      <c r="AL653" s="522">
        <f>IF(COUNTIF(Q653:AD653,"NA")=COUNTA($Q$652:$AD$652),"NA",SUM(Q653:AD653))</f>
        <v>0</v>
      </c>
      <c r="AM653" s="522" t="str">
        <f>IF(COUNTIF(W653:AH653,"NA")=COUNTA($S$6:$AD$6),"NA",SUM(W653:AH653))</f>
        <v>NA</v>
      </c>
      <c r="AN653" s="524">
        <f>IF($AH$645=$AJ$645,0,IF(OR(AND(AH653=0,AJ653&gt;0),AND(AH653="NS",AL653&gt;0),AND(AH653="NS",AJ653=0,AL653=0)),1,IF(OR(AND(AJ653&gt;=2,AL653&lt;AH653),AND(AH653="NS",AL653=0,AJ653&gt;0),AH653=AL653),0,1)))</f>
        <v>0</v>
      </c>
      <c r="AO653" s="526"/>
      <c r="AP653" s="125" t="str">
        <f>IF(AN653=0,"", IF(SUM($AN$653:AN653)=1,_xlfn.CONCAT(AQ653), IF($AN$713&gt;SUM($AN$653:AN653),_xlfn.CONCAT(", ",AQ653), IF($AN$713=SUM($AN$653:AN653),_xlfn.CONCAT(" y ",AQ653,".")))))</f>
        <v/>
      </c>
      <c r="AQ653" s="113">
        <f>_xlfn.NUMBERVALUE(F653)</f>
        <v>1.1000000000000001</v>
      </c>
      <c r="AS653" s="518">
        <f>_xlfn.NUMBERVALUE(F653)</f>
        <v>1.1000000000000001</v>
      </c>
      <c r="AT653" s="518"/>
      <c r="AU653" s="514">
        <f>IF(CNGE_2024_M3_Secc1!$AO$111=CNGE_2024_M3_Secc1!$AQ$111,0,IF(CNGE_2024_M3_Secc2!BF370=0,0,1))</f>
        <v>0</v>
      </c>
      <c r="AV653" s="515"/>
      <c r="AX653" s="518">
        <f>IF($AH$375=$AJ$375,0,IF(SUM(O381:P426)&gt;0,0,1))</f>
        <v>0</v>
      </c>
      <c r="AY653" s="518"/>
      <c r="AZ653" s="518">
        <f t="shared" ref="AZ653" si="2851">IF($AH$375=$AJ$375,0,IF(SUM(Q381:R426)&gt;0,0,1))</f>
        <v>0</v>
      </c>
      <c r="BA653" s="518"/>
      <c r="BB653" s="518">
        <f t="shared" ref="BB653" si="2852">IF($AH$375=$AJ$375,0,IF(SUM(S381:T426)&gt;0,0,1))</f>
        <v>0</v>
      </c>
      <c r="BC653" s="518"/>
      <c r="BD653" s="518">
        <f t="shared" ref="BD653" si="2853">IF($AH$375=$AJ$375,0,IF(SUM(U381:V426)&gt;0,0,1))</f>
        <v>0</v>
      </c>
      <c r="BE653" s="518"/>
      <c r="BF653" s="518">
        <f t="shared" ref="BF653" si="2854">IF($AH$375=$AJ$375,0,IF(SUM(W381:X426)&gt;0,0,1))</f>
        <v>0</v>
      </c>
      <c r="BG653" s="518"/>
      <c r="BH653" s="518">
        <f t="shared" ref="BH653" si="2855">IF($AH$375=$AJ$375,0,IF(SUM(Y381:Z426)&gt;0,0,1))</f>
        <v>0</v>
      </c>
      <c r="BI653" s="518"/>
      <c r="BJ653" s="518">
        <f t="shared" ref="BJ653" si="2856">IF($AH$375=$AJ$375,0,IF(SUM(AA381:AB426)&gt;0,0,1))</f>
        <v>0</v>
      </c>
      <c r="BK653" s="518"/>
      <c r="BL653" s="518">
        <f t="shared" ref="BL653" si="2857">IF($AH$375=$AJ$375,0,IF(SUM(AC381:AD426)&gt;0,0,1))</f>
        <v>0</v>
      </c>
      <c r="BM653" s="518"/>
      <c r="BO653" s="518" t="s">
        <v>6244</v>
      </c>
      <c r="BP653" s="518"/>
      <c r="BQ653" s="518">
        <f>IF($AH$375=$AJ$375,0,$O$427)</f>
        <v>0</v>
      </c>
      <c r="BR653" s="518"/>
      <c r="BS653" s="518">
        <f>IF($AH$375=$AJ$375,0,$Q$427)</f>
        <v>0</v>
      </c>
      <c r="BT653" s="518"/>
      <c r="BU653" s="518">
        <f>IF($AH$375=$AJ$375,0,$S$427)</f>
        <v>0</v>
      </c>
      <c r="BV653" s="518"/>
      <c r="BW653" s="518">
        <f>IF($AH$375=$AJ$375,0,$U$427)</f>
        <v>0</v>
      </c>
      <c r="BX653" s="518"/>
      <c r="BY653" s="518">
        <f>IF($AH$375=$AJ$375,0,$W$427)</f>
        <v>0</v>
      </c>
      <c r="BZ653" s="518"/>
      <c r="CA653" s="518">
        <f>IF($AH$375=$AJ$375,0,$Y$427)</f>
        <v>0</v>
      </c>
      <c r="CB653" s="518"/>
      <c r="CC653" s="518">
        <f>IF($AH$375=$AJ$375,0,$AA$427)</f>
        <v>0</v>
      </c>
      <c r="CD653" s="518"/>
      <c r="CE653" s="518">
        <f>IF($AH$375=$AJ$375,0,$AC$427)</f>
        <v>0</v>
      </c>
      <c r="CF653" s="518"/>
      <c r="CH653" s="518">
        <v>1.1000000000000001</v>
      </c>
      <c r="CI653" s="518"/>
      <c r="CJ653" s="518">
        <f>IF($AH$645=$AJ$645,0,IF(OR(AND($BQ$653="NS",O653&lt;&gt;"NA",OR(O653="NS",O653=0)),AND($BQ$653="NA",O653&lt;&gt;"NS",OR(O653="NA",O653=0))),0,IF(OR(AND($BQ$653&lt;&gt;"NS",$BQ$653&lt;&gt;"NA",O653&lt;&gt;"NS",O653&lt;&gt;"NA",O653&gt;$BQ$653),AND(O653&gt;0,OR($BQ$653="NS",$BQ$653="NA")),AND($BQ$653&lt;&gt;"NS",$BQ$653&lt;&gt;"NA",$BQ$653&gt;=0,O653="NA"),AND($BQ$653&lt;&gt;"NS",$BQ$653&lt;&gt;"NA",$BQ$653=0,O653="NS")),1,0)))</f>
        <v>0</v>
      </c>
      <c r="CK653" s="518"/>
      <c r="CL653" s="518">
        <f>IF($AH$645=$AJ$645,0,IF(OR(AND($BS$653="NS",Q653&lt;&gt;"NA",OR(Q653="NS",Q653=0)),AND($BS$653="NA",Q653&lt;&gt;"NS",OR(Q653="NA",Q653=0))),0,IF(OR(AND($BS$653&lt;&gt;"NS",$BS$653&lt;&gt;"NA",Q653&lt;&gt;"NS",Q653&lt;&gt;"NA",Q653&gt;$BS$653),AND(Q653&gt;0,OR($BS$653="NS",$BS$653="NA")),AND($BS$653&lt;&gt;"NS",$BS$653&lt;&gt;"NA",$BS$653&gt;=0,Q653="NA"),AND($BS$653&lt;&gt;"NS",$BS$653&lt;&gt;"NA",$BS$653=0,Q653="NS")),1,0)))</f>
        <v>0</v>
      </c>
      <c r="CM653" s="518"/>
      <c r="CN653" s="518">
        <f>IF($AH$645=$AJ$645,0,IF(OR(AND($BU$653="NS",S653&lt;&gt;"NA",OR(S653="NS",S653=0)),AND($BU$653="NA",S653&lt;&gt;"NS",OR(S653="NA",S653=0))),0,IF(OR(AND($BU$653&lt;&gt;"NS",$BU$653&lt;&gt;"NA",S653&lt;&gt;"NS",S653&lt;&gt;"NA",S653&gt;$BU$653),AND(S653&gt;0,OR($BU$653="NS",$BU$653="NA")),AND($BU$653&lt;&gt;"NS",$BU$653&lt;&gt;"NA",$BU$653&gt;=0,S653="NA"),AND($BU$653&lt;&gt;"NS",$BU$653&lt;&gt;"NA",$BU$653=0,S653="NS")),1,0)))</f>
        <v>0</v>
      </c>
      <c r="CO653" s="518"/>
      <c r="CP653" s="518">
        <f>IF($AH$645=$AJ$645,0,IF(OR(AND(BW$653="NS",U653&lt;&gt;"NA",OR(U653="NS",U653=0)),AND(BW$653="NA",U653&lt;&gt;"NS",OR(U653="NA",U653=0))),0,IF(OR(AND(BW$653&lt;&gt;"NS",BW$653&lt;&gt;"NA",U653&lt;&gt;"NS",U653&lt;&gt;"NA",U653&gt;BW$653),AND(U653&gt;0,OR(BW$653="NS",BW$653="NA")),AND(BW$653&lt;&gt;"NS",BW$653&lt;&gt;"NA",BW$653&gt;=0,U653="NA"),AND(BW$653&lt;&gt;"NS",BW$653&lt;&gt;"NA",BW$653=0,U653="NS")),1,0)))</f>
        <v>0</v>
      </c>
      <c r="CQ653" s="518"/>
      <c r="CR653" s="518">
        <f>IF($AH$645=$AJ$645,0,IF(OR(AND($BY$653="NS",W653&lt;&gt;"NA",OR(W653="NS",W653=0)),AND($BY$653="NA",W653&lt;&gt;"NS",OR(W653="NA",W653=0))),0,IF(OR(AND($BY$653&lt;&gt;"NS",$BY$653&lt;&gt;"NA",W653&lt;&gt;"NS",W653&lt;&gt;"NA",W653&gt;$BY$653),AND(W653&gt;0,OR($BY$653="NS",BY$653="NA")),AND($BY$653&lt;&gt;"NS",$BY$653&lt;&gt;"NA",$BY$653&gt;=0,W653="NA"),AND($BY$653&lt;&gt;"NS",$BY$653&lt;&gt;"NA",$BY$653=0,W653="NS")),1,0)))</f>
        <v>0</v>
      </c>
      <c r="CS653" s="518"/>
      <c r="CT653" s="518">
        <f>IF($AH$645=$AJ$645,0,IF(OR(AND($CA$653="NS",Y653&lt;&gt;"NA",OR(Y653="NS",Y653=0)),AND($CA$653="NA",Y653&lt;&gt;"NS",OR(Y653="NA",Y653=0))),0,IF(OR(AND($CA$653&lt;&gt;"NS",$CA$653&lt;&gt;"NA",Y653&lt;&gt;"NS",Y653&lt;&gt;"NA",Y653&gt;$CA$653),AND(Y653&gt;0,OR($CA$653="NS",$CA$653="NA")),AND($CA$653&lt;&gt;"NS",$CA$653&lt;&gt;"NA",$CA$653&gt;=0,Y653="NA"),AND($CA$653&lt;&gt;"NS",$CA$653&lt;&gt;"NA",$CA$653=0,Y653="NS")),1,0)))</f>
        <v>0</v>
      </c>
      <c r="CU653" s="518"/>
      <c r="CV653" s="518">
        <f>IF($AH$645=$AJ$645,0,IF(OR(AND($CC$653="NS",AA653&lt;&gt;"NA",OR(AA653="NS",AA653=0)),AND($CC$653="NA",AA653&lt;&gt;"NS",OR(AA653="NA",AA653=0))),0,IF(OR(AND($CC$653&lt;&gt;"NS",$CC$653&lt;&gt;"NA",AA653&lt;&gt;"NS",AA653&lt;&gt;"NA",AA653&gt;$CC$653),AND(AA653&gt;0,OR($CC$653="NS",$CC$653="NA")),AND($CC$653&lt;&gt;"NS",$CC$653&lt;&gt;"NA",$CC$653&gt;=0,AA653="NA"),AND($CC$653&lt;&gt;"NS",$CC$653&lt;&gt;"NA",$CC$653=0,AA653="NS")),1,0)))</f>
        <v>0</v>
      </c>
      <c r="CW653" s="518"/>
      <c r="CX653" s="518">
        <f>IF($AH$645=$AJ$645,0,IF(OR(AND($CE$653="NS",AC653&lt;&gt;"NA",OR(AC653="NS",AC653=0)),AND($CE$653="NA",AC653&lt;&gt;"NS",OR(AC653="NA",AC653=0))),0,IF(OR(AND($CE$653&lt;&gt;"NS",$CE$653&lt;&gt;"NA",AC653&lt;&gt;"NS",AC653&lt;&gt;"NA",AC653&gt;$CE$653),AND(AC653&gt;0,OR($CE$653="NS",$CE$653="NA")),AND($CE$653&lt;&gt;"NS",$CE$653&lt;&gt;"NA",$CE$653&gt;=0,AC653="NA"),AND($CE$653&lt;&gt;"NS",$CE$653&lt;&gt;"NA",$CE$653=0,AC653="NS")),1,0)))</f>
        <v>0</v>
      </c>
      <c r="CY653" s="518"/>
      <c r="DA653" s="514">
        <f>IF($AH$440=$AJ$440,0,SUM(N449:N494))</f>
        <v>0</v>
      </c>
      <c r="DB653" s="515"/>
      <c r="DC653" s="514">
        <f>IF($AH$645=$AJ$645,0,O713)</f>
        <v>0</v>
      </c>
      <c r="DD653" s="515"/>
      <c r="DE653" s="721">
        <f>IF(OR(AND(DA653="NS",DC653="NS"),AND(DA653="NA",DC653="NA"),AND(DA653&gt;0,DC653=""),DA653=DC653),0,1)</f>
        <v>0</v>
      </c>
      <c r="DF653" s="722"/>
      <c r="DG653" s="23"/>
      <c r="DH653" s="514">
        <f>IF($AH$645=$AJ$645,0,IF(OR(AND(AU653=1,COUNTA(O653:AD653)=0),AND(AU653=0,COUNTA(O653:AD653)=COUNTIF($AX$653:$BM$653,0))),0,1))</f>
        <v>0</v>
      </c>
      <c r="DI653" s="515"/>
      <c r="DJ653" s="23"/>
      <c r="DK653" s="23"/>
      <c r="DL653" s="23"/>
      <c r="DM653" s="23"/>
      <c r="DN653" s="23"/>
      <c r="DO653" s="23"/>
      <c r="DP653" s="23"/>
      <c r="DQ653" s="23"/>
      <c r="DR653" s="23"/>
    </row>
    <row r="654" spans="1:122" s="38" customFormat="1" ht="15" customHeight="1">
      <c r="A654" s="18"/>
      <c r="B654" s="3"/>
      <c r="C654" s="680"/>
      <c r="D654" s="681"/>
      <c r="E654" s="766"/>
      <c r="F654" s="48" t="s">
        <v>5129</v>
      </c>
      <c r="G654" s="547" t="s">
        <v>5193</v>
      </c>
      <c r="H654" s="548"/>
      <c r="I654" s="548"/>
      <c r="J654" s="548"/>
      <c r="K654" s="548"/>
      <c r="L654" s="548"/>
      <c r="M654" s="548"/>
      <c r="N654" s="549"/>
      <c r="O654" s="531"/>
      <c r="P654" s="531"/>
      <c r="Q654" s="531"/>
      <c r="R654" s="531"/>
      <c r="S654" s="531"/>
      <c r="T654" s="531"/>
      <c r="U654" s="531"/>
      <c r="V654" s="531"/>
      <c r="W654" s="531"/>
      <c r="X654" s="531"/>
      <c r="Y654" s="531"/>
      <c r="Z654" s="531"/>
      <c r="AA654" s="531"/>
      <c r="AB654" s="531"/>
      <c r="AC654" s="531"/>
      <c r="AD654" s="531"/>
      <c r="AE654" s="2"/>
      <c r="AF654" s="169"/>
      <c r="AH654" s="522">
        <f t="shared" ref="AH654:AH712" si="2858">IF(O654="",0,O654)</f>
        <v>0</v>
      </c>
      <c r="AI654" s="522"/>
      <c r="AJ654" s="522">
        <f t="shared" ref="AJ654:AJ712" si="2859">COUNTIF(Q654:AD654,"NS")</f>
        <v>0</v>
      </c>
      <c r="AK654" s="522"/>
      <c r="AL654" s="522">
        <f t="shared" ref="AL654:AL712" si="2860">IF(COUNTIF(Q654:AD654,"NA")=COUNTA($Q$652:$AD$652),"NA",SUM(Q654:AD654))</f>
        <v>0</v>
      </c>
      <c r="AM654" s="522" t="str">
        <f t="shared" ref="AM654:AM712" si="2861">IF(COUNTIF(W654:AH654,"NA")=COUNTA($S$6:$AD$6),"NA",SUM(W654:AH654))</f>
        <v>NA</v>
      </c>
      <c r="AN654" s="524">
        <f t="shared" ref="AN654:AN712" si="2862">IF($AH$645=$AJ$645,0,IF(OR(AND(AH654=0,AJ654&gt;0),AND(AH654="NS",AL654&gt;0),AND(AH654="NS",AJ654=0,AL654=0)),1,IF(OR(AND(AJ654&gt;=2,AL654&lt;AH654),AND(AH654="NS",AL654=0,AJ654&gt;0),AH654=AL654),0,1)))</f>
        <v>0</v>
      </c>
      <c r="AO654" s="526"/>
      <c r="AP654" s="125" t="str">
        <f>IF(AN654=0,"", IF(SUM($AN$653:AN654)=1,_xlfn.CONCAT(AQ654), IF($AN$713&gt;SUM($AN$653:AN654),_xlfn.CONCAT(", ",AQ654), IF($AN$713=SUM($AN$653:AN654),_xlfn.CONCAT(" y ",AQ654,".")))))</f>
        <v/>
      </c>
      <c r="AQ654" s="113">
        <f t="shared" ref="AQ654:AQ710" si="2863">_xlfn.NUMBERVALUE(F654)</f>
        <v>1.2</v>
      </c>
      <c r="AS654" s="518">
        <f t="shared" ref="AS654:AS679" si="2864">_xlfn.NUMBERVALUE(F654)</f>
        <v>1.2</v>
      </c>
      <c r="AT654" s="518"/>
      <c r="AU654" s="514">
        <f>IF(CNGE_2024_M3_Secc1!$AO$111=CNGE_2024_M3_Secc1!$AQ$111,0,IF(CNGE_2024_M3_Secc2!BF371=0,0,1))</f>
        <v>0</v>
      </c>
      <c r="AV654" s="515"/>
      <c r="BO654" s="518" t="s">
        <v>6245</v>
      </c>
      <c r="BP654" s="518"/>
      <c r="BQ654" s="518">
        <f>IF($AH$645=$AJ$645,0,O713)</f>
        <v>0</v>
      </c>
      <c r="BR654" s="518"/>
      <c r="BS654" s="518">
        <f t="shared" ref="BS654" si="2865">IF($AH$645=$AJ$645,0,Q713)</f>
        <v>0</v>
      </c>
      <c r="BT654" s="518"/>
      <c r="BU654" s="518">
        <f t="shared" ref="BU654" si="2866">IF($AH$645=$AJ$645,0,S713)</f>
        <v>0</v>
      </c>
      <c r="BV654" s="518"/>
      <c r="BW654" s="518">
        <f t="shared" ref="BW654" si="2867">IF($AH$645=$AJ$645,0,U713)</f>
        <v>0</v>
      </c>
      <c r="BX654" s="518"/>
      <c r="BY654" s="518">
        <f t="shared" ref="BY654" si="2868">IF($AH$645=$AJ$645,0,W713)</f>
        <v>0</v>
      </c>
      <c r="BZ654" s="518"/>
      <c r="CA654" s="518">
        <f t="shared" ref="CA654" si="2869">IF($AH$645=$AJ$645,0,Y713)</f>
        <v>0</v>
      </c>
      <c r="CB654" s="518"/>
      <c r="CC654" s="518">
        <f t="shared" ref="CC654" si="2870">IF($AH$645=$AJ$645,0,AA713)</f>
        <v>0</v>
      </c>
      <c r="CD654" s="518"/>
      <c r="CE654" s="518">
        <f t="shared" ref="CE654" si="2871">IF($AH$645=$AJ$645,0,AC713)</f>
        <v>0</v>
      </c>
      <c r="CF654" s="518"/>
      <c r="CH654" s="518">
        <v>1.2</v>
      </c>
      <c r="CI654" s="518"/>
      <c r="CJ654" s="518">
        <f t="shared" ref="CJ654:CJ711" si="2872">IF($AH$645=$AJ$645,0,
IF(OR(AND($BQ$653="NS",O654&lt;&gt;"NA",OR(O654="NS",O654=0)),AND($BQ$653="NA",O654&lt;&gt;"NS",OR(O654="NA",O654=0))),0,
IF(OR(AND($BQ$653&lt;&gt;"NS",$BQ$653&lt;&gt;"NA",O654&lt;&gt;"NS",O654&lt;&gt;"NA",O654&gt;$BQ$653),
AND(O654&gt;0,OR($BQ$653="NS",$BQ$653="NA")),
AND($BQ$653&lt;&gt;"NS",$BQ$653&lt;&gt;"NA",$BQ$653&gt;=0,O654="NA"),
AND($BQ$653&lt;&gt;"NS",$BQ$653&lt;&gt;"NA",$BQ$653=0,O654="NS")),1,0)))</f>
        <v>0</v>
      </c>
      <c r="CK654" s="518"/>
      <c r="CL654" s="518">
        <f t="shared" ref="CL654:CL712" si="2873">IF($AH$645=$AJ$645,0,IF(OR(AND($BS$653="NS",Q654&lt;&gt;"NA",OR(Q654="NS",Q654=0)),AND($BS$653="NA",Q654&lt;&gt;"NS",OR(Q654="NA",Q654=0))),0,IF(OR(AND($BS$653&lt;&gt;"NS",$BS$653&lt;&gt;"NA",Q654&lt;&gt;"NS",Q654&lt;&gt;"NA",Q654&gt;$BS$653),AND(Q654&gt;0,OR($BS$653="NS",$BS$653="NA")),AND($BS$653&lt;&gt;"NS",$BS$653&lt;&gt;"NA",$BS$653&gt;=0,Q654="NA"),AND($BS$653&lt;&gt;"NS",$BS$653&lt;&gt;"NA",$BS$653=0,Q654="NS")),1,0)))</f>
        <v>0</v>
      </c>
      <c r="CM654" s="518"/>
      <c r="CN654" s="518">
        <f t="shared" ref="CN654:CN712" si="2874">IF($AH$645=$AJ$645,0,IF(OR(AND($BU$653="NS",S654&lt;&gt;"NA",OR(S654="NS",S654=0)),AND($BU$653="NA",S654&lt;&gt;"NS",OR(S654="NA",S654=0))),0,IF(OR(AND($BU$653&lt;&gt;"NS",$BU$653&lt;&gt;"NA",S654&lt;&gt;"NS",S654&lt;&gt;"NA",S654&gt;$BU$653),AND(S654&gt;0,OR($BU$653="NS",$BU$653="NA")),AND($BU$653&lt;&gt;"NS",$BU$653&lt;&gt;"NA",$BU$653&gt;=0,S654="NA"),AND($BU$653&lt;&gt;"NS",$BU$653&lt;&gt;"NA",$BU$653=0,S654="NS")),1,0)))</f>
        <v>0</v>
      </c>
      <c r="CO654" s="518"/>
      <c r="CP654" s="518">
        <f t="shared" ref="CP654:CP712" si="2875">IF($AH$645=$AJ$645,0,IF(OR(AND(BW$653="NS",U654&lt;&gt;"NA",OR(U654="NS",U654=0)),AND(BW$653="NA",U654&lt;&gt;"NS",OR(U654="NA",U654=0))),0,IF(OR(AND(BW$653&lt;&gt;"NS",BW$653&lt;&gt;"NA",U654&lt;&gt;"NS",U654&lt;&gt;"NA",U654&gt;BW$653),AND(U654&gt;0,OR(BW$653="NS",BW$653="NA")),AND(BW$653&lt;&gt;"NS",BW$653&lt;&gt;"NA",BW$653&gt;=0,U654="NA"),AND(BW$653&lt;&gt;"NS",BW$653&lt;&gt;"NA",BW$653=0,U654="NS")),1,0)))</f>
        <v>0</v>
      </c>
      <c r="CQ654" s="518"/>
      <c r="CR654" s="518">
        <f t="shared" ref="CR654:CR712" si="2876">IF($AH$645=$AJ$645,0,
IF(OR(AND($BY$653="NS",W654&lt;&gt;"NA",OR(W654="NS",W654=0)),AND($BY$653="NA",W654&lt;&gt;"NS",OR(W654="NA",W654=0))),0,
IF(OR(AND($BY$653&lt;&gt;"NS",$BY$653&lt;&gt;"NA",W654&lt;&gt;"NS",W654&lt;&gt;"NA",W654&gt;$BY$653),
AND(W654&gt;0,OR($BY$653="NS",$BY$653="NA")),
AND($BY$653&lt;&gt;"NS",$BY$653&lt;&gt;"NA",$BY$653&gt;=0,W654="NA"),
AND($BY$653&lt;&gt;"NS",$BY$653&lt;&gt;"NA",$BY$653=0,W654="NS")),1,0)))</f>
        <v>0</v>
      </c>
      <c r="CS654" s="518"/>
      <c r="CT654" s="518">
        <f t="shared" ref="CT654:CT712" si="2877">IF($AH$645=$AJ$645,0,IF(OR(AND($CA$653="NS",Y654&lt;&gt;"NA",OR(Y654="NS",Y654=0)),AND($CA$653="NA",Y654&lt;&gt;"NS",OR(Y654="NA",Y654=0))),0,IF(OR(AND($CA$653&lt;&gt;"NS",$CA$653&lt;&gt;"NA",Y654&lt;&gt;"NS",Y654&lt;&gt;"NA",Y654&gt;$CA$653),AND(Y654&gt;0,OR($CA$653="NS",$CA$653="NA")),AND($CA$653&lt;&gt;"NS",$CA$653&lt;&gt;"NA",$CA$653&gt;=0,Y654="NA"),AND($CA$653&lt;&gt;"NS",$CA$653&lt;&gt;"NA",$CA$653=0,Y654="NS")),1,0)))</f>
        <v>0</v>
      </c>
      <c r="CU654" s="518"/>
      <c r="CV654" s="518">
        <f t="shared" ref="CV654:CV712" si="2878">IF($AH$645=$AJ$645,0,IF(OR(AND($CC$653="NS",AA654&lt;&gt;"NA",OR(AA654="NS",AA654=0)),AND($CC$653="NA",AA654&lt;&gt;"NS",OR(AA654="NA",AA654=0))),0,IF(OR(AND($CC$653&lt;&gt;"NS",$CC$653&lt;&gt;"NA",AA654&lt;&gt;"NS",AA654&lt;&gt;"NA",AA654&gt;$CC$653),AND(AA654&gt;0,OR($CC$653="NS",$CC$653="NA")),AND($CC$653&lt;&gt;"NS",$CC$653&lt;&gt;"NA",$CC$653&gt;=0,AA654="NA"),AND($CC$653&lt;&gt;"NS",$CC$653&lt;&gt;"NA",$CC$653=0,AA654="NS")),1,0)))</f>
        <v>0</v>
      </c>
      <c r="CW654" s="518"/>
      <c r="CX654" s="518">
        <f t="shared" ref="CX654:CX712" si="2879">IF($AH$645=$AJ$645,0,IF(OR(AND($CE$653="NS",AC654&lt;&gt;"NA",OR(AC654="NS",AC654=0)),AND($CE$653="NA",AC654&lt;&gt;"NS",OR(AC654="NA",AC654=0))),0,IF(OR(AND($CE$653&lt;&gt;"NS",$CE$653&lt;&gt;"NA",AC654&lt;&gt;"NS",AC654&lt;&gt;"NA",AC654&gt;$CE$653),AND(AC654&gt;0,OR($CE$653="NS",$CE$653="NA")),AND($CE$653&lt;&gt;"NS",$CE$653&lt;&gt;"NA",$CE$653&gt;=0,AC654="NA"),AND($CE$653&lt;&gt;"NS",$CE$653&lt;&gt;"NA",$CE$653=0,AC654="NS")),1,0)))</f>
        <v>0</v>
      </c>
      <c r="CY654" s="518"/>
      <c r="DA654" s="23"/>
      <c r="DB654" s="23"/>
      <c r="DC654" s="23"/>
      <c r="DD654" s="23"/>
      <c r="DE654" s="23"/>
      <c r="DF654" s="23"/>
      <c r="DG654" s="23"/>
      <c r="DH654" s="514">
        <f t="shared" ref="DH654:DH712" si="2880">IF($AH$645=$AJ$645,0,IF(OR(AND(AU654=1,COUNTA(O654:AD654)=0),AND(AU654=0,COUNTA(O654:AD654)=COUNTIF($AX$653:$BM$653,0))),0,1))</f>
        <v>0</v>
      </c>
      <c r="DI654" s="515"/>
      <c r="DJ654" s="23"/>
      <c r="DK654" s="23"/>
      <c r="DL654" s="23"/>
      <c r="DM654" s="23"/>
      <c r="DN654" s="23"/>
      <c r="DO654" s="23"/>
      <c r="DP654" s="23"/>
      <c r="DQ654" s="23"/>
      <c r="DR654" s="23"/>
    </row>
    <row r="655" spans="1:122" s="38" customFormat="1" ht="15" customHeight="1">
      <c r="A655" s="18"/>
      <c r="B655" s="3"/>
      <c r="C655" s="680"/>
      <c r="D655" s="681"/>
      <c r="E655" s="766"/>
      <c r="F655" s="48" t="s">
        <v>5130</v>
      </c>
      <c r="G655" s="547" t="s">
        <v>5195</v>
      </c>
      <c r="H655" s="548"/>
      <c r="I655" s="548"/>
      <c r="J655" s="548"/>
      <c r="K655" s="548"/>
      <c r="L655" s="548"/>
      <c r="M655" s="548"/>
      <c r="N655" s="549"/>
      <c r="O655" s="531"/>
      <c r="P655" s="531"/>
      <c r="Q655" s="531"/>
      <c r="R655" s="531"/>
      <c r="S655" s="531"/>
      <c r="T655" s="531"/>
      <c r="U655" s="531"/>
      <c r="V655" s="531"/>
      <c r="W655" s="531"/>
      <c r="X655" s="531"/>
      <c r="Y655" s="531"/>
      <c r="Z655" s="531"/>
      <c r="AA655" s="531"/>
      <c r="AB655" s="531"/>
      <c r="AC655" s="531"/>
      <c r="AD655" s="531"/>
      <c r="AE655" s="2"/>
      <c r="AF655" s="169"/>
      <c r="AH655" s="522">
        <f t="shared" si="2858"/>
        <v>0</v>
      </c>
      <c r="AI655" s="522"/>
      <c r="AJ655" s="522">
        <f t="shared" si="2859"/>
        <v>0</v>
      </c>
      <c r="AK655" s="522"/>
      <c r="AL655" s="522">
        <f t="shared" si="2860"/>
        <v>0</v>
      </c>
      <c r="AM655" s="522" t="str">
        <f t="shared" si="2861"/>
        <v>NA</v>
      </c>
      <c r="AN655" s="524">
        <f t="shared" si="2862"/>
        <v>0</v>
      </c>
      <c r="AO655" s="526"/>
      <c r="AP655" s="125" t="str">
        <f>IF(AN655=0,"", IF(SUM($AN$653:AN655)=1,_xlfn.CONCAT(AQ655), IF($AN$713&gt;SUM($AN$653:AN655),_xlfn.CONCAT(", ",AQ655), IF($AN$713=SUM($AN$653:AN655),_xlfn.CONCAT(" y ",AQ655,".")))))</f>
        <v/>
      </c>
      <c r="AQ655" s="113">
        <f t="shared" si="2863"/>
        <v>1.3</v>
      </c>
      <c r="AS655" s="518">
        <f t="shared" si="2864"/>
        <v>1.3</v>
      </c>
      <c r="AT655" s="518"/>
      <c r="AU655" s="514">
        <f>IF(CNGE_2024_M3_Secc1!$AO$111=CNGE_2024_M3_Secc1!$AQ$111,0,IF(CNGE_2024_M3_Secc2!BF372=0,0,1))</f>
        <v>0</v>
      </c>
      <c r="AV655" s="515"/>
      <c r="BO655" s="518" t="s">
        <v>5096</v>
      </c>
      <c r="BP655" s="518"/>
      <c r="BQ655" s="642">
        <f>IF($AH$645=$AJ$645,0,IF(AND(BQ653=0,BQ654&gt;0),1,IF(OR(AND(BQ654="NS",BQ653="NS"),AND(BQ654="NA",BQ653="NA"),AND(BQ653&lt;&gt;"NS",BQ653&lt;&gt;"NA",BQ654&lt;&gt;"NS",BQ654&lt;&gt;"NA",BQ653&lt;=BQ654),AND(BQ653&lt;&gt;"NS",BQ653&lt;&gt;"NA",BQ653&gt;0,BQ654="NS")),0,1)))</f>
        <v>0</v>
      </c>
      <c r="BR655" s="642"/>
      <c r="BS655" s="642">
        <f t="shared" ref="BS655" si="2881">IF($AH$645=$AJ$645,0,IF(AND(BS653=0,BS654&gt;0),1,IF(OR(AND(BS654="NS",BS653="NS"),AND(BS654="NA",BS653="NA"),AND(BS653&lt;&gt;"NS",BS653&lt;&gt;"NA",BS654&lt;&gt;"NS",BS654&lt;&gt;"NA",BS653&lt;=BS654),AND(BS653&lt;&gt;"NS",BS653&lt;&gt;"NA",BS653&gt;0,BS654="NS")),0,1)))</f>
        <v>0</v>
      </c>
      <c r="BT655" s="642"/>
      <c r="BU655" s="642">
        <f t="shared" ref="BU655" si="2882">IF($AH$645=$AJ$645,0,IF(AND(BU653=0,BU654&gt;0),1,IF(OR(AND(BU654="NS",BU653="NS"),AND(BU654="NA",BU653="NA"),AND(BU653&lt;&gt;"NS",BU653&lt;&gt;"NA",BU654&lt;&gt;"NS",BU654&lt;&gt;"NA",BU653&lt;=BU654),AND(BU653&lt;&gt;"NS",BU653&lt;&gt;"NA",BU653&gt;0,BU654="NS")),0,1)))</f>
        <v>0</v>
      </c>
      <c r="BV655" s="642"/>
      <c r="BW655" s="642">
        <f t="shared" ref="BW655" si="2883">IF($AH$645=$AJ$645,0,IF(AND(BW653=0,BW654&gt;0),1,IF(OR(AND(BW654="NS",BW653="NS"),AND(BW654="NA",BW653="NA"),AND(BW653&lt;&gt;"NS",BW653&lt;&gt;"NA",BW654&lt;&gt;"NS",BW654&lt;&gt;"NA",BW653&lt;=BW654),AND(BW653&lt;&gt;"NS",BW653&lt;&gt;"NA",BW653&gt;0,BW654="NS")),0,1)))</f>
        <v>0</v>
      </c>
      <c r="BX655" s="642"/>
      <c r="BY655" s="642">
        <f t="shared" ref="BY655" si="2884">IF($AH$645=$AJ$645,0,IF(AND(BY653=0,BY654&gt;0),1,IF(OR(AND(BY654="NS",BY653="NS"),AND(BY654="NA",BY653="NA"),AND(BY653&lt;&gt;"NS",BY653&lt;&gt;"NA",BY654&lt;&gt;"NS",BY654&lt;&gt;"NA",BY653&lt;=BY654),AND(BY653&lt;&gt;"NS",BY653&lt;&gt;"NA",BY653&gt;0,BY654="NS")),0,1)))</f>
        <v>0</v>
      </c>
      <c r="BZ655" s="642"/>
      <c r="CA655" s="642">
        <f t="shared" ref="CA655" si="2885">IF($AH$645=$AJ$645,0,IF(AND(CA653=0,CA654&gt;0),1,IF(OR(AND(CA654="NS",CA653="NS"),AND(CA654="NA",CA653="NA"),AND(CA653&lt;&gt;"NS",CA653&lt;&gt;"NA",CA654&lt;&gt;"NS",CA654&lt;&gt;"NA",CA653&lt;=CA654),AND(CA653&lt;&gt;"NS",CA653&lt;&gt;"NA",CA653&gt;0,CA654="NS")),0,1)))</f>
        <v>0</v>
      </c>
      <c r="CB655" s="642"/>
      <c r="CC655" s="642">
        <f t="shared" ref="CC655" si="2886">IF($AH$645=$AJ$645,0,IF(AND(CC653=0,CC654&gt;0),1,IF(OR(AND(CC654="NS",CC653="NS"),AND(CC654="NA",CC653="NA"),AND(CC653&lt;&gt;"NS",CC653&lt;&gt;"NA",CC654&lt;&gt;"NS",CC654&lt;&gt;"NA",CC653&lt;=CC654),AND(CC653&lt;&gt;"NS",CC653&lt;&gt;"NA",CC653&gt;0,CC654="NS")),0,1)))</f>
        <v>0</v>
      </c>
      <c r="CD655" s="642"/>
      <c r="CE655" s="642">
        <f t="shared" ref="CE655" si="2887">IF($AH$645=$AJ$645,0,IF(AND(CE653=0,CE654&gt;0),1,IF(OR(AND(CE654="NS",CE653="NS"),AND(CE654="NA",CE653="NA"),AND(CE653&lt;&gt;"NS",CE653&lt;&gt;"NA",CE654&lt;&gt;"NS",CE654&lt;&gt;"NA",CE653&lt;=CE654),AND(CE653&lt;&gt;"NS",CE653&lt;&gt;"NA",CE653&gt;0,CE654="NS")),0,1)))</f>
        <v>0</v>
      </c>
      <c r="CF655" s="642"/>
      <c r="CH655" s="518">
        <v>1.3</v>
      </c>
      <c r="CI655" s="518"/>
      <c r="CJ655" s="518">
        <f t="shared" si="2872"/>
        <v>0</v>
      </c>
      <c r="CK655" s="518"/>
      <c r="CL655" s="518">
        <f t="shared" si="2873"/>
        <v>0</v>
      </c>
      <c r="CM655" s="518"/>
      <c r="CN655" s="518">
        <f t="shared" si="2874"/>
        <v>0</v>
      </c>
      <c r="CO655" s="518"/>
      <c r="CP655" s="518">
        <f t="shared" si="2875"/>
        <v>0</v>
      </c>
      <c r="CQ655" s="518"/>
      <c r="CR655" s="518">
        <f t="shared" si="2876"/>
        <v>0</v>
      </c>
      <c r="CS655" s="518"/>
      <c r="CT655" s="518">
        <f t="shared" si="2877"/>
        <v>0</v>
      </c>
      <c r="CU655" s="518"/>
      <c r="CV655" s="518">
        <f t="shared" si="2878"/>
        <v>0</v>
      </c>
      <c r="CW655" s="518"/>
      <c r="CX655" s="518">
        <f t="shared" si="2879"/>
        <v>0</v>
      </c>
      <c r="CY655" s="518"/>
      <c r="DH655" s="514">
        <f t="shared" si="2880"/>
        <v>0</v>
      </c>
      <c r="DI655" s="515"/>
    </row>
    <row r="656" spans="1:122" s="38" customFormat="1" ht="15" customHeight="1">
      <c r="A656" s="18"/>
      <c r="B656" s="3"/>
      <c r="C656" s="680"/>
      <c r="D656" s="681"/>
      <c r="E656" s="766"/>
      <c r="F656" s="48" t="s">
        <v>5131</v>
      </c>
      <c r="G656" s="547" t="s">
        <v>5197</v>
      </c>
      <c r="H656" s="548"/>
      <c r="I656" s="548"/>
      <c r="J656" s="548"/>
      <c r="K656" s="548"/>
      <c r="L656" s="548"/>
      <c r="M656" s="548"/>
      <c r="N656" s="549"/>
      <c r="O656" s="531"/>
      <c r="P656" s="531"/>
      <c r="Q656" s="531"/>
      <c r="R656" s="531"/>
      <c r="S656" s="531"/>
      <c r="T656" s="531"/>
      <c r="U656" s="531"/>
      <c r="V656" s="531"/>
      <c r="W656" s="531"/>
      <c r="X656" s="531"/>
      <c r="Y656" s="531"/>
      <c r="Z656" s="531"/>
      <c r="AA656" s="531"/>
      <c r="AB656" s="531"/>
      <c r="AC656" s="531"/>
      <c r="AD656" s="531"/>
      <c r="AE656" s="2"/>
      <c r="AF656" s="169"/>
      <c r="AH656" s="522">
        <f t="shared" si="2858"/>
        <v>0</v>
      </c>
      <c r="AI656" s="522"/>
      <c r="AJ656" s="522">
        <f t="shared" si="2859"/>
        <v>0</v>
      </c>
      <c r="AK656" s="522"/>
      <c r="AL656" s="522">
        <f t="shared" si="2860"/>
        <v>0</v>
      </c>
      <c r="AM656" s="522" t="str">
        <f t="shared" si="2861"/>
        <v>NA</v>
      </c>
      <c r="AN656" s="524">
        <f t="shared" si="2862"/>
        <v>0</v>
      </c>
      <c r="AO656" s="526"/>
      <c r="AP656" s="125" t="str">
        <f>IF(AN656=0,"", IF(SUM($AN$653:AN656)=1,_xlfn.CONCAT(AQ656), IF($AN$713&gt;SUM($AN$653:AN656),_xlfn.CONCAT(", ",AQ656), IF($AN$713=SUM($AN$653:AN656),_xlfn.CONCAT(" y ",AQ656,".")))))</f>
        <v/>
      </c>
      <c r="AQ656" s="113">
        <f t="shared" si="2863"/>
        <v>1.4</v>
      </c>
      <c r="AS656" s="518">
        <f t="shared" si="2864"/>
        <v>1.4</v>
      </c>
      <c r="AT656" s="518"/>
      <c r="AU656" s="514">
        <f>IF(CNGE_2024_M3_Secc1!$AO$111=CNGE_2024_M3_Secc1!$AQ$111,0,IF(CNGE_2024_M3_Secc2!BF373=0,0,1))</f>
        <v>0</v>
      </c>
      <c r="AV656" s="515"/>
      <c r="CE656" s="586">
        <f>SUM(BQ655:CF655)</f>
        <v>0</v>
      </c>
      <c r="CF656" s="586"/>
      <c r="CH656" s="518">
        <v>1.4</v>
      </c>
      <c r="CI656" s="518"/>
      <c r="CJ656" s="518">
        <f t="shared" si="2872"/>
        <v>0</v>
      </c>
      <c r="CK656" s="518"/>
      <c r="CL656" s="518">
        <f t="shared" si="2873"/>
        <v>0</v>
      </c>
      <c r="CM656" s="518"/>
      <c r="CN656" s="518">
        <f t="shared" si="2874"/>
        <v>0</v>
      </c>
      <c r="CO656" s="518"/>
      <c r="CP656" s="518">
        <f t="shared" si="2875"/>
        <v>0</v>
      </c>
      <c r="CQ656" s="518"/>
      <c r="CR656" s="518">
        <f t="shared" si="2876"/>
        <v>0</v>
      </c>
      <c r="CS656" s="518"/>
      <c r="CT656" s="518">
        <f t="shared" si="2877"/>
        <v>0</v>
      </c>
      <c r="CU656" s="518"/>
      <c r="CV656" s="518">
        <f t="shared" si="2878"/>
        <v>0</v>
      </c>
      <c r="CW656" s="518"/>
      <c r="CX656" s="518">
        <f t="shared" si="2879"/>
        <v>0</v>
      </c>
      <c r="CY656" s="518"/>
      <c r="DH656" s="514">
        <f t="shared" si="2880"/>
        <v>0</v>
      </c>
      <c r="DI656" s="515"/>
    </row>
    <row r="657" spans="1:113" s="38" customFormat="1" ht="15" customHeight="1">
      <c r="A657" s="18"/>
      <c r="B657" s="3"/>
      <c r="C657" s="680"/>
      <c r="D657" s="681"/>
      <c r="E657" s="766"/>
      <c r="F657" s="48" t="s">
        <v>5132</v>
      </c>
      <c r="G657" s="547" t="s">
        <v>5199</v>
      </c>
      <c r="H657" s="548"/>
      <c r="I657" s="548"/>
      <c r="J657" s="548"/>
      <c r="K657" s="548"/>
      <c r="L657" s="548"/>
      <c r="M657" s="548"/>
      <c r="N657" s="549"/>
      <c r="O657" s="531"/>
      <c r="P657" s="531"/>
      <c r="Q657" s="531"/>
      <c r="R657" s="531"/>
      <c r="S657" s="531"/>
      <c r="T657" s="531"/>
      <c r="U657" s="531"/>
      <c r="V657" s="531"/>
      <c r="W657" s="531"/>
      <c r="X657" s="531"/>
      <c r="Y657" s="531"/>
      <c r="Z657" s="531"/>
      <c r="AA657" s="531"/>
      <c r="AB657" s="531"/>
      <c r="AC657" s="531"/>
      <c r="AD657" s="531"/>
      <c r="AE657" s="2"/>
      <c r="AF657" s="169"/>
      <c r="AH657" s="522">
        <f t="shared" si="2858"/>
        <v>0</v>
      </c>
      <c r="AI657" s="522"/>
      <c r="AJ657" s="522">
        <f t="shared" si="2859"/>
        <v>0</v>
      </c>
      <c r="AK657" s="522"/>
      <c r="AL657" s="522">
        <f t="shared" si="2860"/>
        <v>0</v>
      </c>
      <c r="AM657" s="522" t="str">
        <f t="shared" si="2861"/>
        <v>NA</v>
      </c>
      <c r="AN657" s="524">
        <f t="shared" si="2862"/>
        <v>0</v>
      </c>
      <c r="AO657" s="526"/>
      <c r="AP657" s="125" t="str">
        <f>IF(AN657=0,"", IF(SUM($AN$653:AN657)=1,_xlfn.CONCAT(AQ657), IF($AN$713&gt;SUM($AN$653:AN657),_xlfn.CONCAT(", ",AQ657), IF($AN$713=SUM($AN$653:AN657),_xlfn.CONCAT(" y ",AQ657,".")))))</f>
        <v/>
      </c>
      <c r="AQ657" s="113">
        <f t="shared" si="2863"/>
        <v>1.5</v>
      </c>
      <c r="AS657" s="518">
        <f t="shared" si="2864"/>
        <v>1.5</v>
      </c>
      <c r="AT657" s="518"/>
      <c r="AU657" s="514">
        <f>IF(CNGE_2024_M3_Secc1!$AO$111=CNGE_2024_M3_Secc1!$AQ$111,0,IF(CNGE_2024_M3_Secc2!BF374=0,0,1))</f>
        <v>0</v>
      </c>
      <c r="AV657" s="515"/>
      <c r="CH657" s="518">
        <v>1.5</v>
      </c>
      <c r="CI657" s="518"/>
      <c r="CJ657" s="518">
        <f t="shared" si="2872"/>
        <v>0</v>
      </c>
      <c r="CK657" s="518"/>
      <c r="CL657" s="518">
        <f t="shared" si="2873"/>
        <v>0</v>
      </c>
      <c r="CM657" s="518"/>
      <c r="CN657" s="518">
        <f t="shared" si="2874"/>
        <v>0</v>
      </c>
      <c r="CO657" s="518"/>
      <c r="CP657" s="518">
        <f t="shared" si="2875"/>
        <v>0</v>
      </c>
      <c r="CQ657" s="518"/>
      <c r="CR657" s="518">
        <f t="shared" si="2876"/>
        <v>0</v>
      </c>
      <c r="CS657" s="518"/>
      <c r="CT657" s="518">
        <f t="shared" si="2877"/>
        <v>0</v>
      </c>
      <c r="CU657" s="518"/>
      <c r="CV657" s="518">
        <f t="shared" si="2878"/>
        <v>0</v>
      </c>
      <c r="CW657" s="518"/>
      <c r="CX657" s="518">
        <f t="shared" si="2879"/>
        <v>0</v>
      </c>
      <c r="CY657" s="518"/>
      <c r="DH657" s="514">
        <f t="shared" si="2880"/>
        <v>0</v>
      </c>
      <c r="DI657" s="515"/>
    </row>
    <row r="658" spans="1:113" s="38" customFormat="1" ht="15" customHeight="1">
      <c r="A658" s="18"/>
      <c r="B658" s="3"/>
      <c r="C658" s="680"/>
      <c r="D658" s="681"/>
      <c r="E658" s="766"/>
      <c r="F658" s="48" t="s">
        <v>5133</v>
      </c>
      <c r="G658" s="547" t="s">
        <v>5201</v>
      </c>
      <c r="H658" s="548"/>
      <c r="I658" s="548"/>
      <c r="J658" s="548"/>
      <c r="K658" s="548"/>
      <c r="L658" s="548"/>
      <c r="M658" s="548"/>
      <c r="N658" s="549"/>
      <c r="O658" s="531"/>
      <c r="P658" s="531"/>
      <c r="Q658" s="531"/>
      <c r="R658" s="531"/>
      <c r="S658" s="531"/>
      <c r="T658" s="531"/>
      <c r="U658" s="531"/>
      <c r="V658" s="531"/>
      <c r="W658" s="531"/>
      <c r="X658" s="531"/>
      <c r="Y658" s="531"/>
      <c r="Z658" s="531"/>
      <c r="AA658" s="531"/>
      <c r="AB658" s="531"/>
      <c r="AC658" s="531"/>
      <c r="AD658" s="531"/>
      <c r="AE658" s="2"/>
      <c r="AF658" s="169"/>
      <c r="AH658" s="522">
        <f t="shared" si="2858"/>
        <v>0</v>
      </c>
      <c r="AI658" s="522"/>
      <c r="AJ658" s="522">
        <f t="shared" si="2859"/>
        <v>0</v>
      </c>
      <c r="AK658" s="522"/>
      <c r="AL658" s="522">
        <f t="shared" si="2860"/>
        <v>0</v>
      </c>
      <c r="AM658" s="522" t="str">
        <f t="shared" si="2861"/>
        <v>NA</v>
      </c>
      <c r="AN658" s="524">
        <f t="shared" si="2862"/>
        <v>0</v>
      </c>
      <c r="AO658" s="526"/>
      <c r="AP658" s="125" t="str">
        <f>IF(AN658=0,"", IF(SUM($AN$653:AN658)=1,_xlfn.CONCAT(AQ658), IF($AN$713&gt;SUM($AN$653:AN658),_xlfn.CONCAT(", ",AQ658), IF($AN$713=SUM($AN$653:AN658),_xlfn.CONCAT(" y ",AQ658,".")))))</f>
        <v/>
      </c>
      <c r="AQ658" s="113">
        <f t="shared" si="2863"/>
        <v>1.6</v>
      </c>
      <c r="AS658" s="518">
        <f t="shared" si="2864"/>
        <v>1.6</v>
      </c>
      <c r="AT658" s="518"/>
      <c r="AU658" s="514">
        <f>IF(CNGE_2024_M3_Secc1!$AO$111=CNGE_2024_M3_Secc1!$AQ$111,0,IF(CNGE_2024_M3_Secc2!BF375=0,0,1))</f>
        <v>0</v>
      </c>
      <c r="AV658" s="515"/>
      <c r="CH658" s="518">
        <v>1.6</v>
      </c>
      <c r="CI658" s="518"/>
      <c r="CJ658" s="518">
        <f t="shared" si="2872"/>
        <v>0</v>
      </c>
      <c r="CK658" s="518"/>
      <c r="CL658" s="518">
        <f>IF($AH$645=$AJ$645,0,IF(OR(AND($BS$653="NS",Q658&lt;&gt;"NA",OR(Q658="NS",Q658=0)),AND($BS$653="NA",Q658&lt;&gt;"NS",OR(Q658="NA",Q658=0))),0,IF(OR(AND($BS$653&lt;&gt;"NS",$BS$653&lt;&gt;"NA",Q658&lt;&gt;"NS",Q658&lt;&gt;"NA",Q658&gt;$BS$653),AND(Q658&gt;0,OR($BS$653="NS",$BS$653="NA")),AND($BS$653&lt;&gt;"NS",$BS$653&lt;&gt;"NA",$BS$653&gt;=0,Q658="NA"),AND($BS$653&lt;&gt;"NS",$BS$653&lt;&gt;"NA",$BS$653=0,Q658="NS")),1,0)))</f>
        <v>0</v>
      </c>
      <c r="CM658" s="518"/>
      <c r="CN658" s="518">
        <f t="shared" si="2874"/>
        <v>0</v>
      </c>
      <c r="CO658" s="518"/>
      <c r="CP658" s="518">
        <f t="shared" si="2875"/>
        <v>0</v>
      </c>
      <c r="CQ658" s="518"/>
      <c r="CR658" s="518">
        <f t="shared" si="2876"/>
        <v>0</v>
      </c>
      <c r="CS658" s="518"/>
      <c r="CT658" s="518">
        <f t="shared" si="2877"/>
        <v>0</v>
      </c>
      <c r="CU658" s="518"/>
      <c r="CV658" s="518">
        <f t="shared" si="2878"/>
        <v>0</v>
      </c>
      <c r="CW658" s="518"/>
      <c r="CX658" s="518">
        <f t="shared" si="2879"/>
        <v>0</v>
      </c>
      <c r="CY658" s="518"/>
      <c r="DH658" s="514">
        <f t="shared" si="2880"/>
        <v>0</v>
      </c>
      <c r="DI658" s="515"/>
    </row>
    <row r="659" spans="1:113" s="38" customFormat="1" ht="15" customHeight="1">
      <c r="A659" s="18"/>
      <c r="B659" s="3"/>
      <c r="C659" s="680"/>
      <c r="D659" s="681"/>
      <c r="E659" s="766"/>
      <c r="F659" s="48" t="s">
        <v>5134</v>
      </c>
      <c r="G659" s="547" t="s">
        <v>5203</v>
      </c>
      <c r="H659" s="548"/>
      <c r="I659" s="548"/>
      <c r="J659" s="548"/>
      <c r="K659" s="548"/>
      <c r="L659" s="548"/>
      <c r="M659" s="548"/>
      <c r="N659" s="549"/>
      <c r="O659" s="531"/>
      <c r="P659" s="531"/>
      <c r="Q659" s="531"/>
      <c r="R659" s="531"/>
      <c r="S659" s="531"/>
      <c r="T659" s="531"/>
      <c r="U659" s="531"/>
      <c r="V659" s="531"/>
      <c r="W659" s="531"/>
      <c r="X659" s="531"/>
      <c r="Y659" s="531"/>
      <c r="Z659" s="531"/>
      <c r="AA659" s="531"/>
      <c r="AB659" s="531"/>
      <c r="AC659" s="531"/>
      <c r="AD659" s="531"/>
      <c r="AE659" s="2"/>
      <c r="AF659" s="169"/>
      <c r="AH659" s="522">
        <f t="shared" si="2858"/>
        <v>0</v>
      </c>
      <c r="AI659" s="522"/>
      <c r="AJ659" s="522">
        <f t="shared" si="2859"/>
        <v>0</v>
      </c>
      <c r="AK659" s="522"/>
      <c r="AL659" s="522">
        <f t="shared" si="2860"/>
        <v>0</v>
      </c>
      <c r="AM659" s="522" t="str">
        <f t="shared" si="2861"/>
        <v>NA</v>
      </c>
      <c r="AN659" s="524">
        <f t="shared" si="2862"/>
        <v>0</v>
      </c>
      <c r="AO659" s="526"/>
      <c r="AP659" s="125" t="str">
        <f>IF(AN659=0,"", IF(SUM($AN$653:AN659)=1,_xlfn.CONCAT(AQ659), IF($AN$713&gt;SUM($AN$653:AN659),_xlfn.CONCAT(", ",AQ659), IF($AN$713=SUM($AN$653:AN659),_xlfn.CONCAT(" y ",AQ659,".")))))</f>
        <v/>
      </c>
      <c r="AQ659" s="113">
        <f t="shared" si="2863"/>
        <v>1.7</v>
      </c>
      <c r="AS659" s="518">
        <f t="shared" si="2864"/>
        <v>1.7</v>
      </c>
      <c r="AT659" s="518"/>
      <c r="AU659" s="514">
        <f>IF(CNGE_2024_M3_Secc1!$AO$111=CNGE_2024_M3_Secc1!$AQ$111,0,IF(CNGE_2024_M3_Secc2!BF376=0,0,1))</f>
        <v>0</v>
      </c>
      <c r="AV659" s="515"/>
      <c r="CH659" s="518">
        <v>1.7</v>
      </c>
      <c r="CI659" s="518"/>
      <c r="CJ659" s="518">
        <f t="shared" si="2872"/>
        <v>0</v>
      </c>
      <c r="CK659" s="518"/>
      <c r="CL659" s="518">
        <f t="shared" si="2873"/>
        <v>0</v>
      </c>
      <c r="CM659" s="518"/>
      <c r="CN659" s="518">
        <f t="shared" si="2874"/>
        <v>0</v>
      </c>
      <c r="CO659" s="518"/>
      <c r="CP659" s="518">
        <f t="shared" si="2875"/>
        <v>0</v>
      </c>
      <c r="CQ659" s="518"/>
      <c r="CR659" s="518">
        <f t="shared" si="2876"/>
        <v>0</v>
      </c>
      <c r="CS659" s="518"/>
      <c r="CT659" s="518">
        <f t="shared" si="2877"/>
        <v>0</v>
      </c>
      <c r="CU659" s="518"/>
      <c r="CV659" s="518">
        <f t="shared" si="2878"/>
        <v>0</v>
      </c>
      <c r="CW659" s="518"/>
      <c r="CX659" s="518">
        <f t="shared" si="2879"/>
        <v>0</v>
      </c>
      <c r="CY659" s="518"/>
      <c r="DH659" s="514">
        <f t="shared" si="2880"/>
        <v>0</v>
      </c>
      <c r="DI659" s="515"/>
    </row>
    <row r="660" spans="1:113" s="38" customFormat="1" ht="15" customHeight="1">
      <c r="A660" s="18"/>
      <c r="B660" s="3"/>
      <c r="C660" s="680"/>
      <c r="D660" s="681"/>
      <c r="E660" s="766"/>
      <c r="F660" s="48" t="s">
        <v>5135</v>
      </c>
      <c r="G660" s="547" t="s">
        <v>5205</v>
      </c>
      <c r="H660" s="548"/>
      <c r="I660" s="548"/>
      <c r="J660" s="548"/>
      <c r="K660" s="548"/>
      <c r="L660" s="548"/>
      <c r="M660" s="548"/>
      <c r="N660" s="549"/>
      <c r="O660" s="531"/>
      <c r="P660" s="531"/>
      <c r="Q660" s="531"/>
      <c r="R660" s="531"/>
      <c r="S660" s="531"/>
      <c r="T660" s="531"/>
      <c r="U660" s="531"/>
      <c r="V660" s="531"/>
      <c r="W660" s="531"/>
      <c r="X660" s="531"/>
      <c r="Y660" s="531"/>
      <c r="Z660" s="531"/>
      <c r="AA660" s="531"/>
      <c r="AB660" s="531"/>
      <c r="AC660" s="531"/>
      <c r="AD660" s="531"/>
      <c r="AE660" s="2"/>
      <c r="AF660" s="169"/>
      <c r="AH660" s="522">
        <f t="shared" si="2858"/>
        <v>0</v>
      </c>
      <c r="AI660" s="522"/>
      <c r="AJ660" s="522">
        <f t="shared" si="2859"/>
        <v>0</v>
      </c>
      <c r="AK660" s="522"/>
      <c r="AL660" s="522">
        <f t="shared" si="2860"/>
        <v>0</v>
      </c>
      <c r="AM660" s="522" t="str">
        <f t="shared" si="2861"/>
        <v>NA</v>
      </c>
      <c r="AN660" s="524">
        <f t="shared" si="2862"/>
        <v>0</v>
      </c>
      <c r="AO660" s="526"/>
      <c r="AP660" s="125" t="str">
        <f>IF(AN660=0,"", IF(SUM($AN$653:AN660)=1,_xlfn.CONCAT(AQ660), IF($AN$713&gt;SUM($AN$653:AN660),_xlfn.CONCAT(", ",AQ660), IF($AN$713=SUM($AN$653:AN660),_xlfn.CONCAT(" y ",AQ660,".")))))</f>
        <v/>
      </c>
      <c r="AQ660" s="113">
        <f t="shared" si="2863"/>
        <v>1.8</v>
      </c>
      <c r="AS660" s="518">
        <f t="shared" si="2864"/>
        <v>1.8</v>
      </c>
      <c r="AT660" s="518"/>
      <c r="AU660" s="514">
        <f>IF(CNGE_2024_M3_Secc1!$AO$111=CNGE_2024_M3_Secc1!$AQ$111,0,IF(CNGE_2024_M3_Secc2!BF377=0,0,1))</f>
        <v>0</v>
      </c>
      <c r="AV660" s="515"/>
      <c r="CH660" s="518">
        <v>1.8</v>
      </c>
      <c r="CI660" s="518"/>
      <c r="CJ660" s="518">
        <f t="shared" si="2872"/>
        <v>0</v>
      </c>
      <c r="CK660" s="518"/>
      <c r="CL660" s="518">
        <f t="shared" si="2873"/>
        <v>0</v>
      </c>
      <c r="CM660" s="518"/>
      <c r="CN660" s="518">
        <f t="shared" si="2874"/>
        <v>0</v>
      </c>
      <c r="CO660" s="518"/>
      <c r="CP660" s="518">
        <f t="shared" si="2875"/>
        <v>0</v>
      </c>
      <c r="CQ660" s="518"/>
      <c r="CR660" s="518">
        <f t="shared" si="2876"/>
        <v>0</v>
      </c>
      <c r="CS660" s="518"/>
      <c r="CT660" s="518">
        <f t="shared" si="2877"/>
        <v>0</v>
      </c>
      <c r="CU660" s="518"/>
      <c r="CV660" s="518">
        <f t="shared" si="2878"/>
        <v>0</v>
      </c>
      <c r="CW660" s="518"/>
      <c r="CX660" s="518">
        <f t="shared" si="2879"/>
        <v>0</v>
      </c>
      <c r="CY660" s="518"/>
      <c r="DH660" s="514">
        <f t="shared" si="2880"/>
        <v>0</v>
      </c>
      <c r="DI660" s="515"/>
    </row>
    <row r="661" spans="1:113" s="38" customFormat="1" ht="15" customHeight="1">
      <c r="A661" s="18"/>
      <c r="B661" s="3"/>
      <c r="C661" s="680"/>
      <c r="D661" s="681"/>
      <c r="E661" s="766"/>
      <c r="F661" s="48" t="s">
        <v>5136</v>
      </c>
      <c r="G661" s="547" t="s">
        <v>5207</v>
      </c>
      <c r="H661" s="548"/>
      <c r="I661" s="548"/>
      <c r="J661" s="548"/>
      <c r="K661" s="548"/>
      <c r="L661" s="548"/>
      <c r="M661" s="548"/>
      <c r="N661" s="549"/>
      <c r="O661" s="531"/>
      <c r="P661" s="531"/>
      <c r="Q661" s="531"/>
      <c r="R661" s="531"/>
      <c r="S661" s="531"/>
      <c r="T661" s="531"/>
      <c r="U661" s="531"/>
      <c r="V661" s="531"/>
      <c r="W661" s="531"/>
      <c r="X661" s="531"/>
      <c r="Y661" s="531"/>
      <c r="Z661" s="531"/>
      <c r="AA661" s="531"/>
      <c r="AB661" s="531"/>
      <c r="AC661" s="531"/>
      <c r="AD661" s="531"/>
      <c r="AE661" s="2"/>
      <c r="AF661" s="169"/>
      <c r="AH661" s="522">
        <f t="shared" si="2858"/>
        <v>0</v>
      </c>
      <c r="AI661" s="522"/>
      <c r="AJ661" s="522">
        <f t="shared" si="2859"/>
        <v>0</v>
      </c>
      <c r="AK661" s="522"/>
      <c r="AL661" s="522">
        <f t="shared" si="2860"/>
        <v>0</v>
      </c>
      <c r="AM661" s="522" t="str">
        <f t="shared" si="2861"/>
        <v>NA</v>
      </c>
      <c r="AN661" s="524">
        <f t="shared" si="2862"/>
        <v>0</v>
      </c>
      <c r="AO661" s="526"/>
      <c r="AP661" s="125" t="str">
        <f>IF(AN661=0,"", IF(SUM($AN$653:AN661)=1,_xlfn.CONCAT(AQ661), IF($AN$713&gt;SUM($AN$653:AN661),_xlfn.CONCAT(", ",AQ661), IF($AN$713=SUM($AN$653:AN661),_xlfn.CONCAT(" y ",AQ661,".")))))</f>
        <v/>
      </c>
      <c r="AQ661" s="113">
        <f t="shared" si="2863"/>
        <v>1.9</v>
      </c>
      <c r="AS661" s="518">
        <f t="shared" si="2864"/>
        <v>1.9</v>
      </c>
      <c r="AT661" s="518"/>
      <c r="AU661" s="514">
        <f>IF(CNGE_2024_M3_Secc1!$AO$111=CNGE_2024_M3_Secc1!$AQ$111,0,IF(CNGE_2024_M3_Secc2!BF378=0,0,1))</f>
        <v>0</v>
      </c>
      <c r="AV661" s="515"/>
      <c r="CH661" s="518">
        <v>1.9</v>
      </c>
      <c r="CI661" s="518"/>
      <c r="CJ661" s="518">
        <f t="shared" si="2872"/>
        <v>0</v>
      </c>
      <c r="CK661" s="518"/>
      <c r="CL661" s="518">
        <f t="shared" si="2873"/>
        <v>0</v>
      </c>
      <c r="CM661" s="518"/>
      <c r="CN661" s="518">
        <f t="shared" si="2874"/>
        <v>0</v>
      </c>
      <c r="CO661" s="518"/>
      <c r="CP661" s="518">
        <f t="shared" si="2875"/>
        <v>0</v>
      </c>
      <c r="CQ661" s="518"/>
      <c r="CR661" s="518">
        <f t="shared" si="2876"/>
        <v>0</v>
      </c>
      <c r="CS661" s="518"/>
      <c r="CT661" s="518">
        <f t="shared" si="2877"/>
        <v>0</v>
      </c>
      <c r="CU661" s="518"/>
      <c r="CV661" s="518">
        <f t="shared" si="2878"/>
        <v>0</v>
      </c>
      <c r="CW661" s="518"/>
      <c r="CX661" s="518">
        <f t="shared" si="2879"/>
        <v>0</v>
      </c>
      <c r="CY661" s="518"/>
      <c r="DH661" s="514">
        <f t="shared" si="2880"/>
        <v>0</v>
      </c>
      <c r="DI661" s="515"/>
    </row>
    <row r="662" spans="1:113" s="38" customFormat="1" ht="15" customHeight="1">
      <c r="A662" s="18"/>
      <c r="B662" s="3"/>
      <c r="C662" s="680"/>
      <c r="D662" s="681"/>
      <c r="E662" s="766"/>
      <c r="F662" s="56" t="s">
        <v>5137</v>
      </c>
      <c r="G662" s="547" t="s">
        <v>5210</v>
      </c>
      <c r="H662" s="548"/>
      <c r="I662" s="548"/>
      <c r="J662" s="548"/>
      <c r="K662" s="548"/>
      <c r="L662" s="548"/>
      <c r="M662" s="548"/>
      <c r="N662" s="549"/>
      <c r="O662" s="531"/>
      <c r="P662" s="531"/>
      <c r="Q662" s="531"/>
      <c r="R662" s="531"/>
      <c r="S662" s="531"/>
      <c r="T662" s="531"/>
      <c r="U662" s="531"/>
      <c r="V662" s="531"/>
      <c r="W662" s="531"/>
      <c r="X662" s="531"/>
      <c r="Y662" s="531"/>
      <c r="Z662" s="531"/>
      <c r="AA662" s="531"/>
      <c r="AB662" s="531"/>
      <c r="AC662" s="531"/>
      <c r="AD662" s="531"/>
      <c r="AE662" s="2"/>
      <c r="AF662" s="169"/>
      <c r="AH662" s="522">
        <f t="shared" si="2858"/>
        <v>0</v>
      </c>
      <c r="AI662" s="522"/>
      <c r="AJ662" s="522">
        <f t="shared" si="2859"/>
        <v>0</v>
      </c>
      <c r="AK662" s="522"/>
      <c r="AL662" s="522">
        <f t="shared" si="2860"/>
        <v>0</v>
      </c>
      <c r="AM662" s="522" t="str">
        <f t="shared" si="2861"/>
        <v>NA</v>
      </c>
      <c r="AN662" s="524">
        <f t="shared" si="2862"/>
        <v>0</v>
      </c>
      <c r="AO662" s="526"/>
      <c r="AP662" s="125" t="str">
        <f>IF(AN662=0,"", IF(SUM($AN$653:AN662)=1,_xlfn.CONCAT(AQ662), IF($AN$713&gt;SUM($AN$653:AN662),_xlfn.CONCAT(", ",AQ662), IF($AN$713=SUM($AN$653:AN662),_xlfn.CONCAT(" y ",AQ662,".")))))</f>
        <v/>
      </c>
      <c r="AQ662" s="113">
        <f t="shared" si="2863"/>
        <v>1.1000000000000001</v>
      </c>
      <c r="AS662" s="518">
        <f t="shared" si="2864"/>
        <v>1.1000000000000001</v>
      </c>
      <c r="AT662" s="518"/>
      <c r="AU662" s="514">
        <f>IF(CNGE_2024_M3_Secc1!$AO$111=CNGE_2024_M3_Secc1!$AQ$111,0,IF(CNGE_2024_M3_Secc2!BF379=0,0,1))</f>
        <v>0</v>
      </c>
      <c r="AV662" s="515"/>
      <c r="CH662" s="518">
        <v>1.1000000000000001</v>
      </c>
      <c r="CI662" s="518"/>
      <c r="CJ662" s="518">
        <f t="shared" si="2872"/>
        <v>0</v>
      </c>
      <c r="CK662" s="518"/>
      <c r="CL662" s="518">
        <f t="shared" si="2873"/>
        <v>0</v>
      </c>
      <c r="CM662" s="518"/>
      <c r="CN662" s="518">
        <f t="shared" si="2874"/>
        <v>0</v>
      </c>
      <c r="CO662" s="518"/>
      <c r="CP662" s="518">
        <f t="shared" si="2875"/>
        <v>0</v>
      </c>
      <c r="CQ662" s="518"/>
      <c r="CR662" s="518">
        <f t="shared" si="2876"/>
        <v>0</v>
      </c>
      <c r="CS662" s="518"/>
      <c r="CT662" s="518">
        <f t="shared" si="2877"/>
        <v>0</v>
      </c>
      <c r="CU662" s="518"/>
      <c r="CV662" s="518">
        <f t="shared" si="2878"/>
        <v>0</v>
      </c>
      <c r="CW662" s="518"/>
      <c r="CX662" s="518">
        <f t="shared" si="2879"/>
        <v>0</v>
      </c>
      <c r="CY662" s="518"/>
      <c r="DH662" s="514">
        <f t="shared" si="2880"/>
        <v>0</v>
      </c>
      <c r="DI662" s="515"/>
    </row>
    <row r="663" spans="1:113" s="38" customFormat="1" ht="15" customHeight="1">
      <c r="A663" s="18"/>
      <c r="B663" s="3"/>
      <c r="C663" s="680"/>
      <c r="D663" s="681"/>
      <c r="E663" s="766"/>
      <c r="F663" s="56" t="s">
        <v>5138</v>
      </c>
      <c r="G663" s="547" t="s">
        <v>5212</v>
      </c>
      <c r="H663" s="548"/>
      <c r="I663" s="548"/>
      <c r="J663" s="548"/>
      <c r="K663" s="548"/>
      <c r="L663" s="548"/>
      <c r="M663" s="548"/>
      <c r="N663" s="549"/>
      <c r="O663" s="531"/>
      <c r="P663" s="531"/>
      <c r="Q663" s="531"/>
      <c r="R663" s="531"/>
      <c r="S663" s="531"/>
      <c r="T663" s="531"/>
      <c r="U663" s="531"/>
      <c r="V663" s="531"/>
      <c r="W663" s="531"/>
      <c r="X663" s="531"/>
      <c r="Y663" s="531"/>
      <c r="Z663" s="531"/>
      <c r="AA663" s="531"/>
      <c r="AB663" s="531"/>
      <c r="AC663" s="531"/>
      <c r="AD663" s="531"/>
      <c r="AE663" s="2"/>
      <c r="AF663" s="169"/>
      <c r="AH663" s="522">
        <f t="shared" si="2858"/>
        <v>0</v>
      </c>
      <c r="AI663" s="522"/>
      <c r="AJ663" s="522">
        <f t="shared" si="2859"/>
        <v>0</v>
      </c>
      <c r="AK663" s="522"/>
      <c r="AL663" s="522">
        <f t="shared" si="2860"/>
        <v>0</v>
      </c>
      <c r="AM663" s="522" t="str">
        <f t="shared" si="2861"/>
        <v>NA</v>
      </c>
      <c r="AN663" s="524">
        <f t="shared" si="2862"/>
        <v>0</v>
      </c>
      <c r="AO663" s="526"/>
      <c r="AP663" s="125" t="str">
        <f>IF(AN663=0,"", IF(SUM($AN$653:AN663)=1,_xlfn.CONCAT(AQ663), IF($AN$713&gt;SUM($AN$653:AN663),_xlfn.CONCAT(", ",AQ663), IF($AN$713=SUM($AN$653:AN663),_xlfn.CONCAT(" y ",AQ663,".")))))</f>
        <v/>
      </c>
      <c r="AQ663" s="113">
        <f t="shared" si="2863"/>
        <v>1.1100000000000001</v>
      </c>
      <c r="AS663" s="518">
        <f t="shared" si="2864"/>
        <v>1.1100000000000001</v>
      </c>
      <c r="AT663" s="518"/>
      <c r="AU663" s="514">
        <f>IF(CNGE_2024_M3_Secc1!$AO$111=CNGE_2024_M3_Secc1!$AQ$111,0,IF(CNGE_2024_M3_Secc2!BF380=0,0,1))</f>
        <v>0</v>
      </c>
      <c r="AV663" s="515"/>
      <c r="CH663" s="518">
        <v>1.1100000000000001</v>
      </c>
      <c r="CI663" s="518"/>
      <c r="CJ663" s="518">
        <f t="shared" si="2872"/>
        <v>0</v>
      </c>
      <c r="CK663" s="518"/>
      <c r="CL663" s="518">
        <f t="shared" si="2873"/>
        <v>0</v>
      </c>
      <c r="CM663" s="518"/>
      <c r="CN663" s="518">
        <f t="shared" si="2874"/>
        <v>0</v>
      </c>
      <c r="CO663" s="518"/>
      <c r="CP663" s="518">
        <f t="shared" si="2875"/>
        <v>0</v>
      </c>
      <c r="CQ663" s="518"/>
      <c r="CR663" s="518">
        <f t="shared" si="2876"/>
        <v>0</v>
      </c>
      <c r="CS663" s="518"/>
      <c r="CT663" s="518">
        <f t="shared" si="2877"/>
        <v>0</v>
      </c>
      <c r="CU663" s="518"/>
      <c r="CV663" s="518">
        <f t="shared" si="2878"/>
        <v>0</v>
      </c>
      <c r="CW663" s="518"/>
      <c r="CX663" s="518">
        <f t="shared" si="2879"/>
        <v>0</v>
      </c>
      <c r="CY663" s="518"/>
      <c r="DH663" s="514">
        <f t="shared" si="2880"/>
        <v>0</v>
      </c>
      <c r="DI663" s="515"/>
    </row>
    <row r="664" spans="1:113" s="38" customFormat="1" ht="15" customHeight="1">
      <c r="A664" s="18"/>
      <c r="B664" s="3"/>
      <c r="C664" s="680"/>
      <c r="D664" s="681"/>
      <c r="E664" s="766"/>
      <c r="F664" s="56" t="s">
        <v>5139</v>
      </c>
      <c r="G664" s="547" t="s">
        <v>5214</v>
      </c>
      <c r="H664" s="548"/>
      <c r="I664" s="548"/>
      <c r="J664" s="548"/>
      <c r="K664" s="548"/>
      <c r="L664" s="548"/>
      <c r="M664" s="548"/>
      <c r="N664" s="549"/>
      <c r="O664" s="531"/>
      <c r="P664" s="531"/>
      <c r="Q664" s="531"/>
      <c r="R664" s="531"/>
      <c r="S664" s="531"/>
      <c r="T664" s="531"/>
      <c r="U664" s="531"/>
      <c r="V664" s="531"/>
      <c r="W664" s="531"/>
      <c r="X664" s="531"/>
      <c r="Y664" s="531"/>
      <c r="Z664" s="531"/>
      <c r="AA664" s="531"/>
      <c r="AB664" s="531"/>
      <c r="AC664" s="531"/>
      <c r="AD664" s="531"/>
      <c r="AE664" s="2"/>
      <c r="AF664" s="169"/>
      <c r="AH664" s="522">
        <f t="shared" si="2858"/>
        <v>0</v>
      </c>
      <c r="AI664" s="522"/>
      <c r="AJ664" s="522">
        <f t="shared" si="2859"/>
        <v>0</v>
      </c>
      <c r="AK664" s="522"/>
      <c r="AL664" s="522">
        <f t="shared" si="2860"/>
        <v>0</v>
      </c>
      <c r="AM664" s="522" t="str">
        <f t="shared" si="2861"/>
        <v>NA</v>
      </c>
      <c r="AN664" s="524">
        <f t="shared" si="2862"/>
        <v>0</v>
      </c>
      <c r="AO664" s="526"/>
      <c r="AP664" s="125" t="str">
        <f>IF(AN664=0,"", IF(SUM($AN$653:AN664)=1,_xlfn.CONCAT(AQ664), IF($AN$713&gt;SUM($AN$653:AN664),_xlfn.CONCAT(", ",AQ664), IF($AN$713=SUM($AN$653:AN664),_xlfn.CONCAT(" y ",AQ664,".")))))</f>
        <v/>
      </c>
      <c r="AQ664" s="113">
        <f t="shared" si="2863"/>
        <v>1.1200000000000001</v>
      </c>
      <c r="AS664" s="518">
        <f t="shared" si="2864"/>
        <v>1.1200000000000001</v>
      </c>
      <c r="AT664" s="518"/>
      <c r="AU664" s="514">
        <f>IF(CNGE_2024_M3_Secc1!$AO$111=CNGE_2024_M3_Secc1!$AQ$111,0,IF(CNGE_2024_M3_Secc2!BF381=0,0,1))</f>
        <v>0</v>
      </c>
      <c r="AV664" s="515"/>
      <c r="CH664" s="518">
        <v>1.1200000000000001</v>
      </c>
      <c r="CI664" s="518"/>
      <c r="CJ664" s="518">
        <f t="shared" si="2872"/>
        <v>0</v>
      </c>
      <c r="CK664" s="518"/>
      <c r="CL664" s="518">
        <f t="shared" si="2873"/>
        <v>0</v>
      </c>
      <c r="CM664" s="518"/>
      <c r="CN664" s="518">
        <f t="shared" si="2874"/>
        <v>0</v>
      </c>
      <c r="CO664" s="518"/>
      <c r="CP664" s="518">
        <f t="shared" si="2875"/>
        <v>0</v>
      </c>
      <c r="CQ664" s="518"/>
      <c r="CR664" s="518">
        <f t="shared" si="2876"/>
        <v>0</v>
      </c>
      <c r="CS664" s="518"/>
      <c r="CT664" s="518">
        <f t="shared" si="2877"/>
        <v>0</v>
      </c>
      <c r="CU664" s="518"/>
      <c r="CV664" s="518">
        <f>IF($AH$645=$AJ$645,0,IF(OR(AND($CC$653="NS",AA664&lt;&gt;"NA",OR(AA664="NS",AA664=0)),AND($CC$653="NA",AA664&lt;&gt;"NS",OR(AA664="NA",AA664=0))),0,IF(OR(AND($CC$653&lt;&gt;"NS",$CC$653&lt;&gt;"NA",AA664&lt;&gt;"NS",AA664&lt;&gt;"NA",AA664&gt;$CC$653),AND(AA664&gt;0,OR($CC$653="NS",$CC$653="NA")),AND($CC$653&lt;&gt;"NS",$CC$653&lt;&gt;"NA",$CC$653&gt;=0,AA664="NA"),AND($CC$653&lt;&gt;"NS",$CC$653&lt;&gt;"NA",$CC$653=0,AA664="NS")),1,0)))</f>
        <v>0</v>
      </c>
      <c r="CW664" s="518"/>
      <c r="CX664" s="518">
        <f t="shared" si="2879"/>
        <v>0</v>
      </c>
      <c r="CY664" s="518"/>
      <c r="DH664" s="514">
        <f t="shared" si="2880"/>
        <v>0</v>
      </c>
      <c r="DI664" s="515"/>
    </row>
    <row r="665" spans="1:113" s="38" customFormat="1" ht="15" customHeight="1">
      <c r="A665" s="18"/>
      <c r="B665" s="3"/>
      <c r="C665" s="680"/>
      <c r="D665" s="681"/>
      <c r="E665" s="766"/>
      <c r="F665" s="56" t="s">
        <v>5140</v>
      </c>
      <c r="G665" s="547" t="s">
        <v>5217</v>
      </c>
      <c r="H665" s="548"/>
      <c r="I665" s="548"/>
      <c r="J665" s="548"/>
      <c r="K665" s="548"/>
      <c r="L665" s="548"/>
      <c r="M665" s="548"/>
      <c r="N665" s="549"/>
      <c r="O665" s="531"/>
      <c r="P665" s="531"/>
      <c r="Q665" s="531"/>
      <c r="R665" s="531"/>
      <c r="S665" s="531"/>
      <c r="T665" s="531"/>
      <c r="U665" s="531"/>
      <c r="V665" s="531"/>
      <c r="W665" s="531"/>
      <c r="X665" s="531"/>
      <c r="Y665" s="531"/>
      <c r="Z665" s="531"/>
      <c r="AA665" s="531"/>
      <c r="AB665" s="531"/>
      <c r="AC665" s="531"/>
      <c r="AD665" s="531"/>
      <c r="AE665" s="2"/>
      <c r="AF665" s="169"/>
      <c r="AH665" s="522">
        <f t="shared" si="2858"/>
        <v>0</v>
      </c>
      <c r="AI665" s="522"/>
      <c r="AJ665" s="522">
        <f t="shared" si="2859"/>
        <v>0</v>
      </c>
      <c r="AK665" s="522"/>
      <c r="AL665" s="522">
        <f t="shared" si="2860"/>
        <v>0</v>
      </c>
      <c r="AM665" s="522" t="str">
        <f t="shared" si="2861"/>
        <v>NA</v>
      </c>
      <c r="AN665" s="524">
        <f t="shared" si="2862"/>
        <v>0</v>
      </c>
      <c r="AO665" s="526"/>
      <c r="AP665" s="125" t="str">
        <f>IF(AN665=0,"", IF(SUM($AN$653:AN665)=1,_xlfn.CONCAT(AQ665), IF($AN$713&gt;SUM($AN$653:AN665),_xlfn.CONCAT(", ",AQ665), IF($AN$713=SUM($AN$653:AN665),_xlfn.CONCAT(" y ",AQ665,".")))))</f>
        <v/>
      </c>
      <c r="AQ665" s="113">
        <f t="shared" si="2863"/>
        <v>1.1299999999999999</v>
      </c>
      <c r="AS665" s="518">
        <f t="shared" si="2864"/>
        <v>1.1299999999999999</v>
      </c>
      <c r="AT665" s="518"/>
      <c r="AU665" s="514">
        <f>IF(CNGE_2024_M3_Secc1!$AO$111=CNGE_2024_M3_Secc1!$AQ$111,0,IF(CNGE_2024_M3_Secc2!BF382=0,0,1))</f>
        <v>0</v>
      </c>
      <c r="AV665" s="515"/>
      <c r="CH665" s="518">
        <v>1.1299999999999999</v>
      </c>
      <c r="CI665" s="518"/>
      <c r="CJ665" s="518">
        <f t="shared" si="2872"/>
        <v>0</v>
      </c>
      <c r="CK665" s="518"/>
      <c r="CL665" s="518">
        <f t="shared" si="2873"/>
        <v>0</v>
      </c>
      <c r="CM665" s="518"/>
      <c r="CN665" s="518">
        <f t="shared" si="2874"/>
        <v>0</v>
      </c>
      <c r="CO665" s="518"/>
      <c r="CP665" s="518">
        <f t="shared" si="2875"/>
        <v>0</v>
      </c>
      <c r="CQ665" s="518"/>
      <c r="CR665" s="518">
        <f t="shared" si="2876"/>
        <v>0</v>
      </c>
      <c r="CS665" s="518"/>
      <c r="CT665" s="518">
        <f t="shared" si="2877"/>
        <v>0</v>
      </c>
      <c r="CU665" s="518"/>
      <c r="CV665" s="518">
        <f t="shared" si="2878"/>
        <v>0</v>
      </c>
      <c r="CW665" s="518"/>
      <c r="CX665" s="518">
        <f t="shared" si="2879"/>
        <v>0</v>
      </c>
      <c r="CY665" s="518"/>
      <c r="DH665" s="514">
        <f t="shared" si="2880"/>
        <v>0</v>
      </c>
      <c r="DI665" s="515"/>
    </row>
    <row r="666" spans="1:113" s="38" customFormat="1" ht="15" customHeight="1">
      <c r="A666" s="18"/>
      <c r="B666" s="3"/>
      <c r="C666" s="680"/>
      <c r="D666" s="681"/>
      <c r="E666" s="766"/>
      <c r="F666" s="56" t="s">
        <v>5141</v>
      </c>
      <c r="G666" s="547" t="s">
        <v>5219</v>
      </c>
      <c r="H666" s="548"/>
      <c r="I666" s="548"/>
      <c r="J666" s="548"/>
      <c r="K666" s="548"/>
      <c r="L666" s="548"/>
      <c r="M666" s="548"/>
      <c r="N666" s="549"/>
      <c r="O666" s="531"/>
      <c r="P666" s="531"/>
      <c r="Q666" s="531"/>
      <c r="R666" s="531"/>
      <c r="S666" s="531"/>
      <c r="T666" s="531"/>
      <c r="U666" s="531"/>
      <c r="V666" s="531"/>
      <c r="W666" s="531"/>
      <c r="X666" s="531"/>
      <c r="Y666" s="531"/>
      <c r="Z666" s="531"/>
      <c r="AA666" s="531"/>
      <c r="AB666" s="531"/>
      <c r="AC666" s="531"/>
      <c r="AD666" s="531"/>
      <c r="AE666" s="2"/>
      <c r="AF666" s="169"/>
      <c r="AH666" s="522">
        <f t="shared" si="2858"/>
        <v>0</v>
      </c>
      <c r="AI666" s="522"/>
      <c r="AJ666" s="522">
        <f t="shared" si="2859"/>
        <v>0</v>
      </c>
      <c r="AK666" s="522"/>
      <c r="AL666" s="522">
        <f t="shared" si="2860"/>
        <v>0</v>
      </c>
      <c r="AM666" s="522" t="str">
        <f t="shared" si="2861"/>
        <v>NA</v>
      </c>
      <c r="AN666" s="524">
        <f t="shared" si="2862"/>
        <v>0</v>
      </c>
      <c r="AO666" s="526"/>
      <c r="AP666" s="125" t="str">
        <f>IF(AN666=0,"", IF(SUM($AN$653:AN666)=1,_xlfn.CONCAT(AQ666), IF($AN$713&gt;SUM($AN$653:AN666),_xlfn.CONCAT(", ",AQ666), IF($AN$713=SUM($AN$653:AN666),_xlfn.CONCAT(" y ",AQ666,".")))))</f>
        <v/>
      </c>
      <c r="AQ666" s="113">
        <f t="shared" si="2863"/>
        <v>1.1399999999999999</v>
      </c>
      <c r="AS666" s="518">
        <f t="shared" si="2864"/>
        <v>1.1399999999999999</v>
      </c>
      <c r="AT666" s="518"/>
      <c r="AU666" s="514">
        <f>IF(CNGE_2024_M3_Secc1!$AO$111=CNGE_2024_M3_Secc1!$AQ$111,0,IF(CNGE_2024_M3_Secc2!BF383=0,0,1))</f>
        <v>0</v>
      </c>
      <c r="AV666" s="515"/>
      <c r="CH666" s="518">
        <v>1.1399999999999999</v>
      </c>
      <c r="CI666" s="518"/>
      <c r="CJ666" s="518">
        <f t="shared" si="2872"/>
        <v>0</v>
      </c>
      <c r="CK666" s="518"/>
      <c r="CL666" s="518">
        <f t="shared" si="2873"/>
        <v>0</v>
      </c>
      <c r="CM666" s="518"/>
      <c r="CN666" s="518">
        <f t="shared" si="2874"/>
        <v>0</v>
      </c>
      <c r="CO666" s="518"/>
      <c r="CP666" s="518">
        <f t="shared" si="2875"/>
        <v>0</v>
      </c>
      <c r="CQ666" s="518"/>
      <c r="CR666" s="518">
        <f t="shared" si="2876"/>
        <v>0</v>
      </c>
      <c r="CS666" s="518"/>
      <c r="CT666" s="518">
        <f t="shared" si="2877"/>
        <v>0</v>
      </c>
      <c r="CU666" s="518"/>
      <c r="CV666" s="518">
        <f t="shared" si="2878"/>
        <v>0</v>
      </c>
      <c r="CW666" s="518"/>
      <c r="CX666" s="518">
        <f t="shared" si="2879"/>
        <v>0</v>
      </c>
      <c r="CY666" s="518"/>
      <c r="DH666" s="514">
        <f t="shared" si="2880"/>
        <v>0</v>
      </c>
      <c r="DI666" s="515"/>
    </row>
    <row r="667" spans="1:113" s="38" customFormat="1" ht="15" customHeight="1">
      <c r="A667" s="18"/>
      <c r="B667" s="3"/>
      <c r="C667" s="680"/>
      <c r="D667" s="681"/>
      <c r="E667" s="766"/>
      <c r="F667" s="56" t="s">
        <v>5142</v>
      </c>
      <c r="G667" s="547" t="s">
        <v>5221</v>
      </c>
      <c r="H667" s="548"/>
      <c r="I667" s="548"/>
      <c r="J667" s="548"/>
      <c r="K667" s="548"/>
      <c r="L667" s="548"/>
      <c r="M667" s="548"/>
      <c r="N667" s="549"/>
      <c r="O667" s="531"/>
      <c r="P667" s="531"/>
      <c r="Q667" s="531"/>
      <c r="R667" s="531"/>
      <c r="S667" s="531"/>
      <c r="T667" s="531"/>
      <c r="U667" s="531"/>
      <c r="V667" s="531"/>
      <c r="W667" s="531"/>
      <c r="X667" s="531"/>
      <c r="Y667" s="531"/>
      <c r="Z667" s="531"/>
      <c r="AA667" s="531"/>
      <c r="AB667" s="531"/>
      <c r="AC667" s="531"/>
      <c r="AD667" s="531"/>
      <c r="AE667" s="2"/>
      <c r="AF667" s="169"/>
      <c r="AH667" s="522">
        <f t="shared" si="2858"/>
        <v>0</v>
      </c>
      <c r="AI667" s="522"/>
      <c r="AJ667" s="522">
        <f t="shared" si="2859"/>
        <v>0</v>
      </c>
      <c r="AK667" s="522"/>
      <c r="AL667" s="522">
        <f t="shared" si="2860"/>
        <v>0</v>
      </c>
      <c r="AM667" s="522" t="str">
        <f t="shared" si="2861"/>
        <v>NA</v>
      </c>
      <c r="AN667" s="524">
        <f t="shared" si="2862"/>
        <v>0</v>
      </c>
      <c r="AO667" s="526"/>
      <c r="AP667" s="125" t="str">
        <f>IF(AN667=0,"", IF(SUM($AN$653:AN667)=1,_xlfn.CONCAT(AQ667), IF($AN$713&gt;SUM($AN$653:AN667),_xlfn.CONCAT(", ",AQ667), IF($AN$713=SUM($AN$653:AN667),_xlfn.CONCAT(" y ",AQ667,".")))))</f>
        <v/>
      </c>
      <c r="AQ667" s="113">
        <f t="shared" si="2863"/>
        <v>1.1499999999999999</v>
      </c>
      <c r="AS667" s="518">
        <f t="shared" si="2864"/>
        <v>1.1499999999999999</v>
      </c>
      <c r="AT667" s="518"/>
      <c r="AU667" s="514">
        <f>IF(CNGE_2024_M3_Secc1!$AO$111=CNGE_2024_M3_Secc1!$AQ$111,0,IF(CNGE_2024_M3_Secc2!BF384=0,0,1))</f>
        <v>0</v>
      </c>
      <c r="AV667" s="515"/>
      <c r="CH667" s="518">
        <v>1.1499999999999999</v>
      </c>
      <c r="CI667" s="518"/>
      <c r="CJ667" s="518">
        <f t="shared" si="2872"/>
        <v>0</v>
      </c>
      <c r="CK667" s="518"/>
      <c r="CL667" s="518">
        <f t="shared" si="2873"/>
        <v>0</v>
      </c>
      <c r="CM667" s="518"/>
      <c r="CN667" s="518">
        <f t="shared" si="2874"/>
        <v>0</v>
      </c>
      <c r="CO667" s="518"/>
      <c r="CP667" s="518">
        <f t="shared" si="2875"/>
        <v>0</v>
      </c>
      <c r="CQ667" s="518"/>
      <c r="CR667" s="518">
        <f t="shared" si="2876"/>
        <v>0</v>
      </c>
      <c r="CS667" s="518"/>
      <c r="CT667" s="518">
        <f t="shared" si="2877"/>
        <v>0</v>
      </c>
      <c r="CU667" s="518"/>
      <c r="CV667" s="518">
        <f t="shared" si="2878"/>
        <v>0</v>
      </c>
      <c r="CW667" s="518"/>
      <c r="CX667" s="518">
        <f t="shared" si="2879"/>
        <v>0</v>
      </c>
      <c r="CY667" s="518"/>
      <c r="DH667" s="514">
        <f t="shared" si="2880"/>
        <v>0</v>
      </c>
      <c r="DI667" s="515"/>
    </row>
    <row r="668" spans="1:113" s="38" customFormat="1" ht="15" customHeight="1">
      <c r="A668" s="18"/>
      <c r="B668" s="3"/>
      <c r="C668" s="680"/>
      <c r="D668" s="681"/>
      <c r="E668" s="766"/>
      <c r="F668" s="56" t="s">
        <v>5143</v>
      </c>
      <c r="G668" s="547" t="s">
        <v>5223</v>
      </c>
      <c r="H668" s="548"/>
      <c r="I668" s="548"/>
      <c r="J668" s="548"/>
      <c r="K668" s="548"/>
      <c r="L668" s="548"/>
      <c r="M668" s="548"/>
      <c r="N668" s="549"/>
      <c r="O668" s="531"/>
      <c r="P668" s="531"/>
      <c r="Q668" s="531"/>
      <c r="R668" s="531"/>
      <c r="S668" s="531"/>
      <c r="T668" s="531"/>
      <c r="U668" s="531"/>
      <c r="V668" s="531"/>
      <c r="W668" s="531"/>
      <c r="X668" s="531"/>
      <c r="Y668" s="531"/>
      <c r="Z668" s="531"/>
      <c r="AA668" s="531"/>
      <c r="AB668" s="531"/>
      <c r="AC668" s="531"/>
      <c r="AD668" s="531"/>
      <c r="AE668" s="2"/>
      <c r="AF668" s="169"/>
      <c r="AH668" s="522">
        <f t="shared" si="2858"/>
        <v>0</v>
      </c>
      <c r="AI668" s="522"/>
      <c r="AJ668" s="522">
        <f t="shared" si="2859"/>
        <v>0</v>
      </c>
      <c r="AK668" s="522"/>
      <c r="AL668" s="522">
        <f t="shared" si="2860"/>
        <v>0</v>
      </c>
      <c r="AM668" s="522" t="str">
        <f t="shared" si="2861"/>
        <v>NA</v>
      </c>
      <c r="AN668" s="524">
        <f t="shared" si="2862"/>
        <v>0</v>
      </c>
      <c r="AO668" s="526"/>
      <c r="AP668" s="125" t="str">
        <f>IF(AN668=0,"", IF(SUM($AN$653:AN668)=1,_xlfn.CONCAT(AQ668), IF($AN$713&gt;SUM($AN$653:AN668),_xlfn.CONCAT(", ",AQ668), IF($AN$713=SUM($AN$653:AN668),_xlfn.CONCAT(" y ",AQ668,".")))))</f>
        <v/>
      </c>
      <c r="AQ668" s="113">
        <f t="shared" si="2863"/>
        <v>1.1599999999999999</v>
      </c>
      <c r="AS668" s="518">
        <f t="shared" si="2864"/>
        <v>1.1599999999999999</v>
      </c>
      <c r="AT668" s="518"/>
      <c r="AU668" s="514">
        <f>IF(CNGE_2024_M3_Secc1!$AO$111=CNGE_2024_M3_Secc1!$AQ$111,0,IF(CNGE_2024_M3_Secc2!BF385=0,0,1))</f>
        <v>0</v>
      </c>
      <c r="AV668" s="515"/>
      <c r="CH668" s="518">
        <v>1.1599999999999999</v>
      </c>
      <c r="CI668" s="518"/>
      <c r="CJ668" s="518">
        <f t="shared" si="2872"/>
        <v>0</v>
      </c>
      <c r="CK668" s="518"/>
      <c r="CL668" s="518">
        <f t="shared" si="2873"/>
        <v>0</v>
      </c>
      <c r="CM668" s="518"/>
      <c r="CN668" s="518">
        <f t="shared" si="2874"/>
        <v>0</v>
      </c>
      <c r="CO668" s="518"/>
      <c r="CP668" s="518">
        <f t="shared" si="2875"/>
        <v>0</v>
      </c>
      <c r="CQ668" s="518"/>
      <c r="CR668" s="518">
        <f t="shared" si="2876"/>
        <v>0</v>
      </c>
      <c r="CS668" s="518"/>
      <c r="CT668" s="518">
        <f t="shared" si="2877"/>
        <v>0</v>
      </c>
      <c r="CU668" s="518"/>
      <c r="CV668" s="518">
        <f t="shared" si="2878"/>
        <v>0</v>
      </c>
      <c r="CW668" s="518"/>
      <c r="CX668" s="518">
        <f t="shared" si="2879"/>
        <v>0</v>
      </c>
      <c r="CY668" s="518"/>
      <c r="DH668" s="514">
        <f t="shared" si="2880"/>
        <v>0</v>
      </c>
      <c r="DI668" s="515"/>
    </row>
    <row r="669" spans="1:113" s="38" customFormat="1" ht="15" customHeight="1">
      <c r="A669" s="18"/>
      <c r="B669" s="3"/>
      <c r="C669" s="680"/>
      <c r="D669" s="681"/>
      <c r="E669" s="766"/>
      <c r="F669" s="56" t="s">
        <v>5144</v>
      </c>
      <c r="G669" s="547" t="s">
        <v>5225</v>
      </c>
      <c r="H669" s="548"/>
      <c r="I669" s="548"/>
      <c r="J669" s="548"/>
      <c r="K669" s="548"/>
      <c r="L669" s="548"/>
      <c r="M669" s="548"/>
      <c r="N669" s="549"/>
      <c r="O669" s="531"/>
      <c r="P669" s="531"/>
      <c r="Q669" s="531"/>
      <c r="R669" s="531"/>
      <c r="S669" s="531"/>
      <c r="T669" s="531"/>
      <c r="U669" s="531"/>
      <c r="V669" s="531"/>
      <c r="W669" s="531"/>
      <c r="X669" s="531"/>
      <c r="Y669" s="531"/>
      <c r="Z669" s="531"/>
      <c r="AA669" s="531"/>
      <c r="AB669" s="531"/>
      <c r="AC669" s="531"/>
      <c r="AD669" s="531"/>
      <c r="AE669" s="2"/>
      <c r="AF669" s="169"/>
      <c r="AH669" s="522">
        <f t="shared" si="2858"/>
        <v>0</v>
      </c>
      <c r="AI669" s="522"/>
      <c r="AJ669" s="522">
        <f t="shared" si="2859"/>
        <v>0</v>
      </c>
      <c r="AK669" s="522"/>
      <c r="AL669" s="522">
        <f t="shared" si="2860"/>
        <v>0</v>
      </c>
      <c r="AM669" s="522" t="str">
        <f t="shared" si="2861"/>
        <v>NA</v>
      </c>
      <c r="AN669" s="524">
        <f t="shared" si="2862"/>
        <v>0</v>
      </c>
      <c r="AO669" s="526"/>
      <c r="AP669" s="125" t="str">
        <f>IF(AN669=0,"", IF(SUM($AN$653:AN669)=1,_xlfn.CONCAT(AQ669), IF($AN$713&gt;SUM($AN$653:AN669),_xlfn.CONCAT(", ",AQ669), IF($AN$713=SUM($AN$653:AN669),_xlfn.CONCAT(" y ",AQ669,".")))))</f>
        <v/>
      </c>
      <c r="AQ669" s="113">
        <f t="shared" si="2863"/>
        <v>1.17</v>
      </c>
      <c r="AS669" s="518">
        <f t="shared" si="2864"/>
        <v>1.17</v>
      </c>
      <c r="AT669" s="518"/>
      <c r="AU669" s="514">
        <f>IF(CNGE_2024_M3_Secc1!$AO$111=CNGE_2024_M3_Secc1!$AQ$111,0,IF(CNGE_2024_M3_Secc2!BF386=0,0,1))</f>
        <v>0</v>
      </c>
      <c r="AV669" s="515"/>
      <c r="CH669" s="518">
        <v>1.17</v>
      </c>
      <c r="CI669" s="518"/>
      <c r="CJ669" s="518">
        <f t="shared" si="2872"/>
        <v>0</v>
      </c>
      <c r="CK669" s="518"/>
      <c r="CL669" s="518">
        <f t="shared" si="2873"/>
        <v>0</v>
      </c>
      <c r="CM669" s="518"/>
      <c r="CN669" s="518">
        <f t="shared" si="2874"/>
        <v>0</v>
      </c>
      <c r="CO669" s="518"/>
      <c r="CP669" s="518">
        <f t="shared" si="2875"/>
        <v>0</v>
      </c>
      <c r="CQ669" s="518"/>
      <c r="CR669" s="518">
        <f t="shared" si="2876"/>
        <v>0</v>
      </c>
      <c r="CS669" s="518"/>
      <c r="CT669" s="518">
        <f t="shared" si="2877"/>
        <v>0</v>
      </c>
      <c r="CU669" s="518"/>
      <c r="CV669" s="518">
        <f t="shared" si="2878"/>
        <v>0</v>
      </c>
      <c r="CW669" s="518"/>
      <c r="CX669" s="518">
        <f t="shared" si="2879"/>
        <v>0</v>
      </c>
      <c r="CY669" s="518"/>
      <c r="DH669" s="514">
        <f t="shared" si="2880"/>
        <v>0</v>
      </c>
      <c r="DI669" s="515"/>
    </row>
    <row r="670" spans="1:113" s="38" customFormat="1" ht="15" customHeight="1">
      <c r="A670" s="18"/>
      <c r="B670" s="3"/>
      <c r="C670" s="680"/>
      <c r="D670" s="681"/>
      <c r="E670" s="766"/>
      <c r="F670" s="56" t="s">
        <v>5145</v>
      </c>
      <c r="G670" s="547" t="s">
        <v>5227</v>
      </c>
      <c r="H670" s="548"/>
      <c r="I670" s="548"/>
      <c r="J670" s="548"/>
      <c r="K670" s="548"/>
      <c r="L670" s="548"/>
      <c r="M670" s="548"/>
      <c r="N670" s="549"/>
      <c r="O670" s="531"/>
      <c r="P670" s="531"/>
      <c r="Q670" s="531"/>
      <c r="R670" s="531"/>
      <c r="S670" s="531"/>
      <c r="T670" s="531"/>
      <c r="U670" s="531"/>
      <c r="V670" s="531"/>
      <c r="W670" s="531"/>
      <c r="X670" s="531"/>
      <c r="Y670" s="531"/>
      <c r="Z670" s="531"/>
      <c r="AA670" s="531"/>
      <c r="AB670" s="531"/>
      <c r="AC670" s="531"/>
      <c r="AD670" s="531"/>
      <c r="AE670" s="2"/>
      <c r="AF670" s="169"/>
      <c r="AH670" s="522">
        <f t="shared" si="2858"/>
        <v>0</v>
      </c>
      <c r="AI670" s="522"/>
      <c r="AJ670" s="522">
        <f t="shared" si="2859"/>
        <v>0</v>
      </c>
      <c r="AK670" s="522"/>
      <c r="AL670" s="522">
        <f t="shared" si="2860"/>
        <v>0</v>
      </c>
      <c r="AM670" s="522" t="str">
        <f t="shared" si="2861"/>
        <v>NA</v>
      </c>
      <c r="AN670" s="524">
        <f t="shared" si="2862"/>
        <v>0</v>
      </c>
      <c r="AO670" s="526"/>
      <c r="AP670" s="125" t="str">
        <f>IF(AN670=0,"", IF(SUM($AN$653:AN670)=1,_xlfn.CONCAT(AQ670), IF($AN$713&gt;SUM($AN$653:AN670),_xlfn.CONCAT(", ",AQ670), IF($AN$713=SUM($AN$653:AN670),_xlfn.CONCAT(" y ",AQ670,".")))))</f>
        <v/>
      </c>
      <c r="AQ670" s="113">
        <f t="shared" si="2863"/>
        <v>1.18</v>
      </c>
      <c r="AS670" s="518">
        <f t="shared" si="2864"/>
        <v>1.18</v>
      </c>
      <c r="AT670" s="518"/>
      <c r="AU670" s="514">
        <f>IF(CNGE_2024_M3_Secc1!$AO$111=CNGE_2024_M3_Secc1!$AQ$111,0,IF(CNGE_2024_M3_Secc2!BF387=0,0,1))</f>
        <v>0</v>
      </c>
      <c r="AV670" s="515"/>
      <c r="CH670" s="518">
        <v>1.18</v>
      </c>
      <c r="CI670" s="518"/>
      <c r="CJ670" s="518">
        <f t="shared" si="2872"/>
        <v>0</v>
      </c>
      <c r="CK670" s="518"/>
      <c r="CL670" s="518">
        <f t="shared" si="2873"/>
        <v>0</v>
      </c>
      <c r="CM670" s="518"/>
      <c r="CN670" s="518">
        <f t="shared" si="2874"/>
        <v>0</v>
      </c>
      <c r="CO670" s="518"/>
      <c r="CP670" s="518">
        <f t="shared" si="2875"/>
        <v>0</v>
      </c>
      <c r="CQ670" s="518"/>
      <c r="CR670" s="518">
        <f t="shared" si="2876"/>
        <v>0</v>
      </c>
      <c r="CS670" s="518"/>
      <c r="CT670" s="518">
        <f t="shared" si="2877"/>
        <v>0</v>
      </c>
      <c r="CU670" s="518"/>
      <c r="CV670" s="518">
        <f t="shared" si="2878"/>
        <v>0</v>
      </c>
      <c r="CW670" s="518"/>
      <c r="CX670" s="518">
        <f t="shared" si="2879"/>
        <v>0</v>
      </c>
      <c r="CY670" s="518"/>
      <c r="DH670" s="514">
        <f t="shared" si="2880"/>
        <v>0</v>
      </c>
      <c r="DI670" s="515"/>
    </row>
    <row r="671" spans="1:113" s="38" customFormat="1" ht="15" customHeight="1">
      <c r="A671" s="18"/>
      <c r="B671" s="3"/>
      <c r="C671" s="680"/>
      <c r="D671" s="681"/>
      <c r="E671" s="766"/>
      <c r="F671" s="56" t="s">
        <v>5146</v>
      </c>
      <c r="G671" s="547" t="s">
        <v>5229</v>
      </c>
      <c r="H671" s="548"/>
      <c r="I671" s="548"/>
      <c r="J671" s="548"/>
      <c r="K671" s="548"/>
      <c r="L671" s="548"/>
      <c r="M671" s="548"/>
      <c r="N671" s="549"/>
      <c r="O671" s="531"/>
      <c r="P671" s="531"/>
      <c r="Q671" s="531"/>
      <c r="R671" s="531"/>
      <c r="S671" s="531"/>
      <c r="T671" s="531"/>
      <c r="U671" s="531"/>
      <c r="V671" s="531"/>
      <c r="W671" s="531"/>
      <c r="X671" s="531"/>
      <c r="Y671" s="531"/>
      <c r="Z671" s="531"/>
      <c r="AA671" s="531"/>
      <c r="AB671" s="531"/>
      <c r="AC671" s="531"/>
      <c r="AD671" s="531"/>
      <c r="AE671" s="2"/>
      <c r="AF671" s="169"/>
      <c r="AH671" s="522">
        <f t="shared" si="2858"/>
        <v>0</v>
      </c>
      <c r="AI671" s="522"/>
      <c r="AJ671" s="522">
        <f t="shared" si="2859"/>
        <v>0</v>
      </c>
      <c r="AK671" s="522"/>
      <c r="AL671" s="522">
        <f t="shared" si="2860"/>
        <v>0</v>
      </c>
      <c r="AM671" s="522" t="str">
        <f t="shared" si="2861"/>
        <v>NA</v>
      </c>
      <c r="AN671" s="524">
        <f t="shared" si="2862"/>
        <v>0</v>
      </c>
      <c r="AO671" s="526"/>
      <c r="AP671" s="125" t="str">
        <f>IF(AN671=0,"", IF(SUM($AN$653:AN671)=1,_xlfn.CONCAT(AQ671), IF($AN$713&gt;SUM($AN$653:AN671),_xlfn.CONCAT(", ",AQ671), IF($AN$713=SUM($AN$653:AN671),_xlfn.CONCAT(" y ",AQ671,".")))))</f>
        <v/>
      </c>
      <c r="AQ671" s="113">
        <f t="shared" si="2863"/>
        <v>1.19</v>
      </c>
      <c r="AS671" s="518">
        <f t="shared" si="2864"/>
        <v>1.19</v>
      </c>
      <c r="AT671" s="518"/>
      <c r="AU671" s="514">
        <f>IF(CNGE_2024_M3_Secc1!$AO$111=CNGE_2024_M3_Secc1!$AQ$111,0,IF(CNGE_2024_M3_Secc2!BF388=0,0,1))</f>
        <v>0</v>
      </c>
      <c r="AV671" s="515"/>
      <c r="CH671" s="518">
        <v>1.19</v>
      </c>
      <c r="CI671" s="518"/>
      <c r="CJ671" s="518">
        <f t="shared" si="2872"/>
        <v>0</v>
      </c>
      <c r="CK671" s="518"/>
      <c r="CL671" s="518">
        <f t="shared" si="2873"/>
        <v>0</v>
      </c>
      <c r="CM671" s="518"/>
      <c r="CN671" s="518">
        <f t="shared" si="2874"/>
        <v>0</v>
      </c>
      <c r="CO671" s="518"/>
      <c r="CP671" s="518">
        <f t="shared" si="2875"/>
        <v>0</v>
      </c>
      <c r="CQ671" s="518"/>
      <c r="CR671" s="518">
        <f t="shared" si="2876"/>
        <v>0</v>
      </c>
      <c r="CS671" s="518"/>
      <c r="CT671" s="518">
        <f t="shared" si="2877"/>
        <v>0</v>
      </c>
      <c r="CU671" s="518"/>
      <c r="CV671" s="518">
        <f t="shared" si="2878"/>
        <v>0</v>
      </c>
      <c r="CW671" s="518"/>
      <c r="CX671" s="518">
        <f t="shared" si="2879"/>
        <v>0</v>
      </c>
      <c r="CY671" s="518"/>
      <c r="DH671" s="514">
        <f t="shared" si="2880"/>
        <v>0</v>
      </c>
      <c r="DI671" s="515"/>
    </row>
    <row r="672" spans="1:113" s="38" customFormat="1" ht="15" customHeight="1">
      <c r="A672" s="18"/>
      <c r="B672" s="3"/>
      <c r="C672" s="680"/>
      <c r="D672" s="681"/>
      <c r="E672" s="766"/>
      <c r="F672" s="56" t="s">
        <v>5147</v>
      </c>
      <c r="G672" s="547" t="s">
        <v>5231</v>
      </c>
      <c r="H672" s="548"/>
      <c r="I672" s="548"/>
      <c r="J672" s="548"/>
      <c r="K672" s="548"/>
      <c r="L672" s="548"/>
      <c r="M672" s="548"/>
      <c r="N672" s="549"/>
      <c r="O672" s="531"/>
      <c r="P672" s="531"/>
      <c r="Q672" s="531"/>
      <c r="R672" s="531"/>
      <c r="S672" s="531"/>
      <c r="T672" s="531"/>
      <c r="U672" s="531"/>
      <c r="V672" s="531"/>
      <c r="W672" s="531"/>
      <c r="X672" s="531"/>
      <c r="Y672" s="531"/>
      <c r="Z672" s="531"/>
      <c r="AA672" s="531"/>
      <c r="AB672" s="531"/>
      <c r="AC672" s="531"/>
      <c r="AD672" s="531"/>
      <c r="AE672" s="2"/>
      <c r="AF672" s="169"/>
      <c r="AH672" s="522">
        <f t="shared" si="2858"/>
        <v>0</v>
      </c>
      <c r="AI672" s="522"/>
      <c r="AJ672" s="522">
        <f t="shared" si="2859"/>
        <v>0</v>
      </c>
      <c r="AK672" s="522"/>
      <c r="AL672" s="522">
        <f t="shared" si="2860"/>
        <v>0</v>
      </c>
      <c r="AM672" s="522" t="str">
        <f t="shared" si="2861"/>
        <v>NA</v>
      </c>
      <c r="AN672" s="524">
        <f t="shared" si="2862"/>
        <v>0</v>
      </c>
      <c r="AO672" s="526"/>
      <c r="AP672" s="125" t="str">
        <f>IF(AN672=0,"", IF(SUM($AN$653:AN672)=1,_xlfn.CONCAT(AQ672), IF($AN$713&gt;SUM($AN$653:AN672),_xlfn.CONCAT(", ",AQ672), IF($AN$713=SUM($AN$653:AN672),_xlfn.CONCAT(" y ",AQ672,".")))))</f>
        <v/>
      </c>
      <c r="AQ672" s="113">
        <f t="shared" si="2863"/>
        <v>1.2</v>
      </c>
      <c r="AS672" s="518">
        <f t="shared" si="2864"/>
        <v>1.2</v>
      </c>
      <c r="AT672" s="518"/>
      <c r="AU672" s="514">
        <f>IF(CNGE_2024_M3_Secc1!$AO$111=CNGE_2024_M3_Secc1!$AQ$111,0,IF(CNGE_2024_M3_Secc2!BF389=0,0,1))</f>
        <v>0</v>
      </c>
      <c r="AV672" s="515"/>
      <c r="CH672" s="518">
        <v>1.2</v>
      </c>
      <c r="CI672" s="518"/>
      <c r="CJ672" s="518">
        <f t="shared" si="2872"/>
        <v>0</v>
      </c>
      <c r="CK672" s="518"/>
      <c r="CL672" s="518">
        <f t="shared" si="2873"/>
        <v>0</v>
      </c>
      <c r="CM672" s="518"/>
      <c r="CN672" s="518">
        <f t="shared" si="2874"/>
        <v>0</v>
      </c>
      <c r="CO672" s="518"/>
      <c r="CP672" s="518">
        <f t="shared" si="2875"/>
        <v>0</v>
      </c>
      <c r="CQ672" s="518"/>
      <c r="CR672" s="518">
        <f t="shared" si="2876"/>
        <v>0</v>
      </c>
      <c r="CS672" s="518"/>
      <c r="CT672" s="518">
        <f t="shared" si="2877"/>
        <v>0</v>
      </c>
      <c r="CU672" s="518"/>
      <c r="CV672" s="518">
        <f t="shared" si="2878"/>
        <v>0</v>
      </c>
      <c r="CW672" s="518"/>
      <c r="CX672" s="518">
        <f t="shared" si="2879"/>
        <v>0</v>
      </c>
      <c r="CY672" s="518"/>
      <c r="DH672" s="514">
        <f t="shared" si="2880"/>
        <v>0</v>
      </c>
      <c r="DI672" s="515"/>
    </row>
    <row r="673" spans="1:113" s="38" customFormat="1" ht="15" customHeight="1">
      <c r="A673" s="18"/>
      <c r="B673" s="3"/>
      <c r="C673" s="682"/>
      <c r="D673" s="683"/>
      <c r="E673" s="767"/>
      <c r="F673" s="56" t="s">
        <v>5148</v>
      </c>
      <c r="G673" s="547" t="s">
        <v>5432</v>
      </c>
      <c r="H673" s="548"/>
      <c r="I673" s="548"/>
      <c r="J673" s="548"/>
      <c r="K673" s="548"/>
      <c r="L673" s="548"/>
      <c r="M673" s="548"/>
      <c r="N673" s="549"/>
      <c r="O673" s="531"/>
      <c r="P673" s="531"/>
      <c r="Q673" s="531"/>
      <c r="R673" s="531"/>
      <c r="S673" s="531"/>
      <c r="T673" s="531"/>
      <c r="U673" s="531"/>
      <c r="V673" s="531"/>
      <c r="W673" s="531"/>
      <c r="X673" s="531"/>
      <c r="Y673" s="531"/>
      <c r="Z673" s="531"/>
      <c r="AA673" s="531"/>
      <c r="AB673" s="531"/>
      <c r="AC673" s="531"/>
      <c r="AD673" s="531"/>
      <c r="AE673" s="2"/>
      <c r="AF673" s="169"/>
      <c r="AH673" s="522">
        <f t="shared" si="2858"/>
        <v>0</v>
      </c>
      <c r="AI673" s="522"/>
      <c r="AJ673" s="522">
        <f t="shared" si="2859"/>
        <v>0</v>
      </c>
      <c r="AK673" s="522"/>
      <c r="AL673" s="522">
        <f t="shared" si="2860"/>
        <v>0</v>
      </c>
      <c r="AM673" s="522" t="str">
        <f t="shared" si="2861"/>
        <v>NA</v>
      </c>
      <c r="AN673" s="524">
        <f t="shared" si="2862"/>
        <v>0</v>
      </c>
      <c r="AO673" s="526"/>
      <c r="AP673" s="125" t="str">
        <f>IF(AN673=0,"", IF(SUM($AN$653:AN673)=1,_xlfn.CONCAT(AQ673), IF($AN$713&gt;SUM($AN$653:AN673),_xlfn.CONCAT(", ",AQ673), IF($AN$713=SUM($AN$653:AN673),_xlfn.CONCAT(" y ",AQ673,".")))))</f>
        <v/>
      </c>
      <c r="AQ673" s="113">
        <f t="shared" si="2863"/>
        <v>1.21</v>
      </c>
      <c r="AS673" s="518">
        <f t="shared" si="2864"/>
        <v>1.21</v>
      </c>
      <c r="AT673" s="518"/>
      <c r="AU673" s="514">
        <f>IF(CNGE_2024_M3_Secc1!$AO$111=CNGE_2024_M3_Secc1!$AQ$111,0,IF(CNGE_2024_M3_Secc2!BF390=0,0,1))</f>
        <v>0</v>
      </c>
      <c r="AV673" s="515"/>
      <c r="CH673" s="518">
        <v>1.21</v>
      </c>
      <c r="CI673" s="518"/>
      <c r="CJ673" s="518">
        <f t="shared" si="2872"/>
        <v>0</v>
      </c>
      <c r="CK673" s="518"/>
      <c r="CL673" s="518">
        <f t="shared" si="2873"/>
        <v>0</v>
      </c>
      <c r="CM673" s="518"/>
      <c r="CN673" s="518">
        <f t="shared" si="2874"/>
        <v>0</v>
      </c>
      <c r="CO673" s="518"/>
      <c r="CP673" s="518">
        <f t="shared" si="2875"/>
        <v>0</v>
      </c>
      <c r="CQ673" s="518"/>
      <c r="CR673" s="518">
        <f t="shared" si="2876"/>
        <v>0</v>
      </c>
      <c r="CS673" s="518"/>
      <c r="CT673" s="518">
        <f t="shared" si="2877"/>
        <v>0</v>
      </c>
      <c r="CU673" s="518"/>
      <c r="CV673" s="518">
        <f t="shared" si="2878"/>
        <v>0</v>
      </c>
      <c r="CW673" s="518"/>
      <c r="CX673" s="518">
        <f t="shared" si="2879"/>
        <v>0</v>
      </c>
      <c r="CY673" s="518"/>
      <c r="DH673" s="514">
        <f t="shared" si="2880"/>
        <v>0</v>
      </c>
      <c r="DI673" s="515"/>
    </row>
    <row r="674" spans="1:113" s="38" customFormat="1" ht="15" customHeight="1">
      <c r="A674" s="18"/>
      <c r="B674" s="3"/>
      <c r="C674" s="678" t="s">
        <v>5236</v>
      </c>
      <c r="D674" s="679"/>
      <c r="E674" s="765"/>
      <c r="F674" s="48" t="s">
        <v>5149</v>
      </c>
      <c r="G674" s="547" t="s">
        <v>5237</v>
      </c>
      <c r="H674" s="548"/>
      <c r="I674" s="548"/>
      <c r="J674" s="548"/>
      <c r="K674" s="548"/>
      <c r="L674" s="548"/>
      <c r="M674" s="548"/>
      <c r="N674" s="549"/>
      <c r="O674" s="531"/>
      <c r="P674" s="531"/>
      <c r="Q674" s="531"/>
      <c r="R674" s="531"/>
      <c r="S674" s="531"/>
      <c r="T674" s="531"/>
      <c r="U674" s="531"/>
      <c r="V674" s="531"/>
      <c r="W674" s="531"/>
      <c r="X674" s="531"/>
      <c r="Y674" s="531"/>
      <c r="Z674" s="531"/>
      <c r="AA674" s="531"/>
      <c r="AB674" s="531"/>
      <c r="AC674" s="531"/>
      <c r="AD674" s="531"/>
      <c r="AE674" s="2"/>
      <c r="AF674" s="169"/>
      <c r="AH674" s="522">
        <f t="shared" si="2858"/>
        <v>0</v>
      </c>
      <c r="AI674" s="522"/>
      <c r="AJ674" s="522">
        <f t="shared" si="2859"/>
        <v>0</v>
      </c>
      <c r="AK674" s="522"/>
      <c r="AL674" s="522">
        <f t="shared" si="2860"/>
        <v>0</v>
      </c>
      <c r="AM674" s="522" t="str">
        <f t="shared" si="2861"/>
        <v>NA</v>
      </c>
      <c r="AN674" s="524">
        <f t="shared" si="2862"/>
        <v>0</v>
      </c>
      <c r="AO674" s="526"/>
      <c r="AP674" s="125" t="str">
        <f>IF(AN674=0,"", IF(SUM($AN$653:AN674)=1,_xlfn.CONCAT(AQ674), IF($AN$713&gt;SUM($AN$653:AN674),_xlfn.CONCAT(", ",AQ674), IF($AN$713=SUM($AN$653:AN674),_xlfn.CONCAT(" y ",AQ674,".")))))</f>
        <v/>
      </c>
      <c r="AQ674" s="113">
        <f t="shared" si="2863"/>
        <v>2.1</v>
      </c>
      <c r="AS674" s="518">
        <f t="shared" si="2864"/>
        <v>2.1</v>
      </c>
      <c r="AT674" s="518"/>
      <c r="AU674" s="514">
        <f>IF(CNGE_2024_M3_Secc1!$AO$111=CNGE_2024_M3_Secc1!$AQ$111,0,IF(CNGE_2024_M3_Secc2!BF391=0,0,1))</f>
        <v>0</v>
      </c>
      <c r="AV674" s="515"/>
      <c r="CH674" s="518">
        <v>2.1</v>
      </c>
      <c r="CI674" s="518"/>
      <c r="CJ674" s="518">
        <f t="shared" si="2872"/>
        <v>0</v>
      </c>
      <c r="CK674" s="518"/>
      <c r="CL674" s="518">
        <f t="shared" si="2873"/>
        <v>0</v>
      </c>
      <c r="CM674" s="518"/>
      <c r="CN674" s="518">
        <f t="shared" si="2874"/>
        <v>0</v>
      </c>
      <c r="CO674" s="518"/>
      <c r="CP674" s="518">
        <f t="shared" si="2875"/>
        <v>0</v>
      </c>
      <c r="CQ674" s="518"/>
      <c r="CR674" s="518">
        <f t="shared" si="2876"/>
        <v>0</v>
      </c>
      <c r="CS674" s="518"/>
      <c r="CT674" s="518">
        <f t="shared" si="2877"/>
        <v>0</v>
      </c>
      <c r="CU674" s="518"/>
      <c r="CV674" s="518">
        <f t="shared" si="2878"/>
        <v>0</v>
      </c>
      <c r="CW674" s="518"/>
      <c r="CX674" s="518">
        <f t="shared" si="2879"/>
        <v>0</v>
      </c>
      <c r="CY674" s="518"/>
      <c r="DH674" s="514">
        <f t="shared" si="2880"/>
        <v>0</v>
      </c>
      <c r="DI674" s="515"/>
    </row>
    <row r="675" spans="1:113" s="38" customFormat="1" ht="15" customHeight="1">
      <c r="A675" s="18"/>
      <c r="B675" s="3"/>
      <c r="C675" s="680"/>
      <c r="D675" s="681"/>
      <c r="E675" s="766"/>
      <c r="F675" s="48" t="s">
        <v>5150</v>
      </c>
      <c r="G675" s="547" t="s">
        <v>5239</v>
      </c>
      <c r="H675" s="548"/>
      <c r="I675" s="548"/>
      <c r="J675" s="548"/>
      <c r="K675" s="548"/>
      <c r="L675" s="548"/>
      <c r="M675" s="548"/>
      <c r="N675" s="549"/>
      <c r="O675" s="531"/>
      <c r="P675" s="531"/>
      <c r="Q675" s="531"/>
      <c r="R675" s="531"/>
      <c r="S675" s="531"/>
      <c r="T675" s="531"/>
      <c r="U675" s="531"/>
      <c r="V675" s="531"/>
      <c r="W675" s="531"/>
      <c r="X675" s="531"/>
      <c r="Y675" s="531"/>
      <c r="Z675" s="531"/>
      <c r="AA675" s="531"/>
      <c r="AB675" s="531"/>
      <c r="AC675" s="531"/>
      <c r="AD675" s="531"/>
      <c r="AE675" s="2"/>
      <c r="AF675" s="169"/>
      <c r="AH675" s="522">
        <f t="shared" si="2858"/>
        <v>0</v>
      </c>
      <c r="AI675" s="522"/>
      <c r="AJ675" s="522">
        <f t="shared" si="2859"/>
        <v>0</v>
      </c>
      <c r="AK675" s="522"/>
      <c r="AL675" s="522">
        <f t="shared" si="2860"/>
        <v>0</v>
      </c>
      <c r="AM675" s="522" t="str">
        <f t="shared" si="2861"/>
        <v>NA</v>
      </c>
      <c r="AN675" s="524">
        <f t="shared" si="2862"/>
        <v>0</v>
      </c>
      <c r="AO675" s="526"/>
      <c r="AP675" s="125" t="str">
        <f>IF(AN675=0,"", IF(SUM($AN$653:AN675)=1,_xlfn.CONCAT(AQ675), IF($AN$713&gt;SUM($AN$653:AN675),_xlfn.CONCAT(", ",AQ675), IF($AN$713=SUM($AN$653:AN675),_xlfn.CONCAT(" y ",AQ675,".")))))</f>
        <v/>
      </c>
      <c r="AQ675" s="113">
        <f t="shared" si="2863"/>
        <v>2.2000000000000002</v>
      </c>
      <c r="AS675" s="518">
        <f t="shared" si="2864"/>
        <v>2.2000000000000002</v>
      </c>
      <c r="AT675" s="518"/>
      <c r="AU675" s="514">
        <f>IF(CNGE_2024_M3_Secc1!$AO$111=CNGE_2024_M3_Secc1!$AQ$111,0,IF(CNGE_2024_M3_Secc2!BF392=0,0,1))</f>
        <v>0</v>
      </c>
      <c r="AV675" s="515"/>
      <c r="CH675" s="518">
        <v>2.2000000000000002</v>
      </c>
      <c r="CI675" s="518"/>
      <c r="CJ675" s="518">
        <f t="shared" si="2872"/>
        <v>0</v>
      </c>
      <c r="CK675" s="518"/>
      <c r="CL675" s="518">
        <f t="shared" si="2873"/>
        <v>0</v>
      </c>
      <c r="CM675" s="518"/>
      <c r="CN675" s="518">
        <f t="shared" si="2874"/>
        <v>0</v>
      </c>
      <c r="CO675" s="518"/>
      <c r="CP675" s="518">
        <f t="shared" si="2875"/>
        <v>0</v>
      </c>
      <c r="CQ675" s="518"/>
      <c r="CR675" s="518">
        <f t="shared" si="2876"/>
        <v>0</v>
      </c>
      <c r="CS675" s="518"/>
      <c r="CT675" s="518">
        <f t="shared" si="2877"/>
        <v>0</v>
      </c>
      <c r="CU675" s="518"/>
      <c r="CV675" s="518">
        <f t="shared" si="2878"/>
        <v>0</v>
      </c>
      <c r="CW675" s="518"/>
      <c r="CX675" s="518">
        <f t="shared" si="2879"/>
        <v>0</v>
      </c>
      <c r="CY675" s="518"/>
      <c r="DH675" s="514">
        <f t="shared" si="2880"/>
        <v>0</v>
      </c>
      <c r="DI675" s="515"/>
    </row>
    <row r="676" spans="1:113" s="38" customFormat="1" ht="15" customHeight="1">
      <c r="A676" s="18"/>
      <c r="B676" s="3"/>
      <c r="C676" s="680"/>
      <c r="D676" s="681"/>
      <c r="E676" s="766"/>
      <c r="F676" s="48" t="s">
        <v>5151</v>
      </c>
      <c r="G676" s="547" t="s">
        <v>5241</v>
      </c>
      <c r="H676" s="548"/>
      <c r="I676" s="548"/>
      <c r="J676" s="548"/>
      <c r="K676" s="548"/>
      <c r="L676" s="548"/>
      <c r="M676" s="548"/>
      <c r="N676" s="549"/>
      <c r="O676" s="531"/>
      <c r="P676" s="531"/>
      <c r="Q676" s="531"/>
      <c r="R676" s="531"/>
      <c r="S676" s="531"/>
      <c r="T676" s="531"/>
      <c r="U676" s="531"/>
      <c r="V676" s="531"/>
      <c r="W676" s="531"/>
      <c r="X676" s="531"/>
      <c r="Y676" s="531"/>
      <c r="Z676" s="531"/>
      <c r="AA676" s="531"/>
      <c r="AB676" s="531"/>
      <c r="AC676" s="531"/>
      <c r="AD676" s="531"/>
      <c r="AE676" s="2"/>
      <c r="AF676" s="169"/>
      <c r="AH676" s="522">
        <f t="shared" si="2858"/>
        <v>0</v>
      </c>
      <c r="AI676" s="522"/>
      <c r="AJ676" s="522">
        <f t="shared" si="2859"/>
        <v>0</v>
      </c>
      <c r="AK676" s="522"/>
      <c r="AL676" s="522">
        <f t="shared" si="2860"/>
        <v>0</v>
      </c>
      <c r="AM676" s="522" t="str">
        <f t="shared" si="2861"/>
        <v>NA</v>
      </c>
      <c r="AN676" s="524">
        <f t="shared" si="2862"/>
        <v>0</v>
      </c>
      <c r="AO676" s="526"/>
      <c r="AP676" s="125" t="str">
        <f>IF(AN676=0,"", IF(SUM($AN$653:AN676)=1,_xlfn.CONCAT(AQ676), IF($AN$713&gt;SUM($AN$653:AN676),_xlfn.CONCAT(", ",AQ676), IF($AN$713=SUM($AN$653:AN676),_xlfn.CONCAT(" y ",AQ676,".")))))</f>
        <v/>
      </c>
      <c r="AQ676" s="113">
        <f t="shared" si="2863"/>
        <v>2.2999999999999998</v>
      </c>
      <c r="AS676" s="518">
        <f t="shared" si="2864"/>
        <v>2.2999999999999998</v>
      </c>
      <c r="AT676" s="518"/>
      <c r="AU676" s="514">
        <f>IF(CNGE_2024_M3_Secc1!$AO$111=CNGE_2024_M3_Secc1!$AQ$111,0,IF(CNGE_2024_M3_Secc2!BF393=0,0,1))</f>
        <v>0</v>
      </c>
      <c r="AV676" s="515"/>
      <c r="CH676" s="518">
        <v>2.2999999999999998</v>
      </c>
      <c r="CI676" s="518"/>
      <c r="CJ676" s="518">
        <f t="shared" si="2872"/>
        <v>0</v>
      </c>
      <c r="CK676" s="518"/>
      <c r="CL676" s="518">
        <f t="shared" si="2873"/>
        <v>0</v>
      </c>
      <c r="CM676" s="518"/>
      <c r="CN676" s="518">
        <f t="shared" si="2874"/>
        <v>0</v>
      </c>
      <c r="CO676" s="518"/>
      <c r="CP676" s="518">
        <f t="shared" si="2875"/>
        <v>0</v>
      </c>
      <c r="CQ676" s="518"/>
      <c r="CR676" s="518">
        <f t="shared" si="2876"/>
        <v>0</v>
      </c>
      <c r="CS676" s="518"/>
      <c r="CT676" s="518">
        <f t="shared" si="2877"/>
        <v>0</v>
      </c>
      <c r="CU676" s="518"/>
      <c r="CV676" s="518">
        <f t="shared" si="2878"/>
        <v>0</v>
      </c>
      <c r="CW676" s="518"/>
      <c r="CX676" s="518">
        <f t="shared" si="2879"/>
        <v>0</v>
      </c>
      <c r="CY676" s="518"/>
      <c r="DH676" s="514">
        <f t="shared" si="2880"/>
        <v>0</v>
      </c>
      <c r="DI676" s="515"/>
    </row>
    <row r="677" spans="1:113" s="38" customFormat="1" ht="15" customHeight="1">
      <c r="A677" s="18"/>
      <c r="B677" s="3"/>
      <c r="C677" s="680"/>
      <c r="D677" s="681"/>
      <c r="E677" s="766"/>
      <c r="F677" s="48" t="s">
        <v>5152</v>
      </c>
      <c r="G677" s="547" t="s">
        <v>5243</v>
      </c>
      <c r="H677" s="548"/>
      <c r="I677" s="548"/>
      <c r="J677" s="548"/>
      <c r="K677" s="548"/>
      <c r="L677" s="548"/>
      <c r="M677" s="548"/>
      <c r="N677" s="549"/>
      <c r="O677" s="531"/>
      <c r="P677" s="531"/>
      <c r="Q677" s="531"/>
      <c r="R677" s="531"/>
      <c r="S677" s="531"/>
      <c r="T677" s="531"/>
      <c r="U677" s="531"/>
      <c r="V677" s="531"/>
      <c r="W677" s="531"/>
      <c r="X677" s="531"/>
      <c r="Y677" s="531"/>
      <c r="Z677" s="531"/>
      <c r="AA677" s="531"/>
      <c r="AB677" s="531"/>
      <c r="AC677" s="531"/>
      <c r="AD677" s="531"/>
      <c r="AE677" s="2"/>
      <c r="AF677" s="169"/>
      <c r="AH677" s="522">
        <f t="shared" si="2858"/>
        <v>0</v>
      </c>
      <c r="AI677" s="522"/>
      <c r="AJ677" s="522">
        <f t="shared" si="2859"/>
        <v>0</v>
      </c>
      <c r="AK677" s="522"/>
      <c r="AL677" s="522">
        <f t="shared" si="2860"/>
        <v>0</v>
      </c>
      <c r="AM677" s="522" t="str">
        <f t="shared" si="2861"/>
        <v>NA</v>
      </c>
      <c r="AN677" s="524">
        <f t="shared" si="2862"/>
        <v>0</v>
      </c>
      <c r="AO677" s="526"/>
      <c r="AP677" s="125" t="str">
        <f>IF(AN677=0,"", IF(SUM($AN$653:AN677)=1,_xlfn.CONCAT(AQ677), IF($AN$713&gt;SUM($AN$653:AN677),_xlfn.CONCAT(", ",AQ677), IF($AN$713=SUM($AN$653:AN677),_xlfn.CONCAT(" y ",AQ677,".")))))</f>
        <v/>
      </c>
      <c r="AQ677" s="113">
        <f t="shared" si="2863"/>
        <v>2.4</v>
      </c>
      <c r="AS677" s="518">
        <f t="shared" si="2864"/>
        <v>2.4</v>
      </c>
      <c r="AT677" s="518"/>
      <c r="AU677" s="514">
        <f>IF(CNGE_2024_M3_Secc1!$AO$111=CNGE_2024_M3_Secc1!$AQ$111,0,IF(CNGE_2024_M3_Secc2!BF394=0,0,1))</f>
        <v>0</v>
      </c>
      <c r="AV677" s="515"/>
      <c r="CH677" s="518">
        <v>2.4</v>
      </c>
      <c r="CI677" s="518"/>
      <c r="CJ677" s="518">
        <f t="shared" si="2872"/>
        <v>0</v>
      </c>
      <c r="CK677" s="518"/>
      <c r="CL677" s="518">
        <f t="shared" si="2873"/>
        <v>0</v>
      </c>
      <c r="CM677" s="518"/>
      <c r="CN677" s="518">
        <f t="shared" si="2874"/>
        <v>0</v>
      </c>
      <c r="CO677" s="518"/>
      <c r="CP677" s="518">
        <f t="shared" si="2875"/>
        <v>0</v>
      </c>
      <c r="CQ677" s="518"/>
      <c r="CR677" s="518">
        <f t="shared" si="2876"/>
        <v>0</v>
      </c>
      <c r="CS677" s="518"/>
      <c r="CT677" s="518">
        <f t="shared" si="2877"/>
        <v>0</v>
      </c>
      <c r="CU677" s="518"/>
      <c r="CV677" s="518">
        <f t="shared" si="2878"/>
        <v>0</v>
      </c>
      <c r="CW677" s="518"/>
      <c r="CX677" s="518">
        <f t="shared" si="2879"/>
        <v>0</v>
      </c>
      <c r="CY677" s="518"/>
      <c r="DH677" s="514">
        <f t="shared" si="2880"/>
        <v>0</v>
      </c>
      <c r="DI677" s="515"/>
    </row>
    <row r="678" spans="1:113" s="38" customFormat="1" ht="15" customHeight="1">
      <c r="A678" s="18"/>
      <c r="B678" s="3"/>
      <c r="C678" s="680"/>
      <c r="D678" s="681"/>
      <c r="E678" s="766"/>
      <c r="F678" s="48" t="s">
        <v>5153</v>
      </c>
      <c r="G678" s="547" t="s">
        <v>5245</v>
      </c>
      <c r="H678" s="548"/>
      <c r="I678" s="548"/>
      <c r="J678" s="548"/>
      <c r="K678" s="548"/>
      <c r="L678" s="548"/>
      <c r="M678" s="548"/>
      <c r="N678" s="549"/>
      <c r="O678" s="531"/>
      <c r="P678" s="531"/>
      <c r="Q678" s="531"/>
      <c r="R678" s="531"/>
      <c r="S678" s="531"/>
      <c r="T678" s="531"/>
      <c r="U678" s="531"/>
      <c r="V678" s="531"/>
      <c r="W678" s="531"/>
      <c r="X678" s="531"/>
      <c r="Y678" s="531"/>
      <c r="Z678" s="531"/>
      <c r="AA678" s="531"/>
      <c r="AB678" s="531"/>
      <c r="AC678" s="531"/>
      <c r="AD678" s="531"/>
      <c r="AE678" s="2"/>
      <c r="AF678" s="169"/>
      <c r="AH678" s="522">
        <f t="shared" si="2858"/>
        <v>0</v>
      </c>
      <c r="AI678" s="522"/>
      <c r="AJ678" s="522">
        <f t="shared" si="2859"/>
        <v>0</v>
      </c>
      <c r="AK678" s="522"/>
      <c r="AL678" s="522">
        <f t="shared" si="2860"/>
        <v>0</v>
      </c>
      <c r="AM678" s="522" t="str">
        <f t="shared" si="2861"/>
        <v>NA</v>
      </c>
      <c r="AN678" s="524">
        <f t="shared" si="2862"/>
        <v>0</v>
      </c>
      <c r="AO678" s="526"/>
      <c r="AP678" s="125" t="str">
        <f>IF(AN678=0,"", IF(SUM($AN$653:AN678)=1,_xlfn.CONCAT(AQ678), IF($AN$713&gt;SUM($AN$653:AN678),_xlfn.CONCAT(", ",AQ678), IF($AN$713=SUM($AN$653:AN678),_xlfn.CONCAT(" y ",AQ678,".")))))</f>
        <v/>
      </c>
      <c r="AQ678" s="113">
        <f t="shared" si="2863"/>
        <v>2.5</v>
      </c>
      <c r="AS678" s="518">
        <f t="shared" si="2864"/>
        <v>2.5</v>
      </c>
      <c r="AT678" s="518"/>
      <c r="AU678" s="514">
        <f>IF(CNGE_2024_M3_Secc1!$AO$111=CNGE_2024_M3_Secc1!$AQ$111,0,IF(CNGE_2024_M3_Secc2!BF395=0,0,1))</f>
        <v>0</v>
      </c>
      <c r="AV678" s="515"/>
      <c r="CH678" s="518">
        <v>2.5</v>
      </c>
      <c r="CI678" s="518"/>
      <c r="CJ678" s="518">
        <f t="shared" si="2872"/>
        <v>0</v>
      </c>
      <c r="CK678" s="518"/>
      <c r="CL678" s="518">
        <f t="shared" si="2873"/>
        <v>0</v>
      </c>
      <c r="CM678" s="518"/>
      <c r="CN678" s="518">
        <f t="shared" si="2874"/>
        <v>0</v>
      </c>
      <c r="CO678" s="518"/>
      <c r="CP678" s="518">
        <f t="shared" si="2875"/>
        <v>0</v>
      </c>
      <c r="CQ678" s="518"/>
      <c r="CR678" s="518">
        <f t="shared" si="2876"/>
        <v>0</v>
      </c>
      <c r="CS678" s="518"/>
      <c r="CT678" s="518">
        <f t="shared" si="2877"/>
        <v>0</v>
      </c>
      <c r="CU678" s="518"/>
      <c r="CV678" s="518">
        <f t="shared" si="2878"/>
        <v>0</v>
      </c>
      <c r="CW678" s="518"/>
      <c r="CX678" s="518">
        <f t="shared" si="2879"/>
        <v>0</v>
      </c>
      <c r="CY678" s="518"/>
      <c r="DH678" s="514">
        <f t="shared" si="2880"/>
        <v>0</v>
      </c>
      <c r="DI678" s="515"/>
    </row>
    <row r="679" spans="1:113" s="38" customFormat="1" ht="15" customHeight="1">
      <c r="A679" s="18"/>
      <c r="B679" s="3"/>
      <c r="C679" s="682"/>
      <c r="D679" s="683"/>
      <c r="E679" s="767"/>
      <c r="F679" s="48" t="s">
        <v>5154</v>
      </c>
      <c r="G679" s="547" t="s">
        <v>5434</v>
      </c>
      <c r="H679" s="548"/>
      <c r="I679" s="548"/>
      <c r="J679" s="548"/>
      <c r="K679" s="548"/>
      <c r="L679" s="548"/>
      <c r="M679" s="548"/>
      <c r="N679" s="549"/>
      <c r="O679" s="531"/>
      <c r="P679" s="531"/>
      <c r="Q679" s="531"/>
      <c r="R679" s="531"/>
      <c r="S679" s="531"/>
      <c r="T679" s="531"/>
      <c r="U679" s="531"/>
      <c r="V679" s="531"/>
      <c r="W679" s="531"/>
      <c r="X679" s="531"/>
      <c r="Y679" s="531"/>
      <c r="Z679" s="531"/>
      <c r="AA679" s="531"/>
      <c r="AB679" s="531"/>
      <c r="AC679" s="531"/>
      <c r="AD679" s="531"/>
      <c r="AE679" s="2"/>
      <c r="AF679" s="169"/>
      <c r="AH679" s="522">
        <f t="shared" si="2858"/>
        <v>0</v>
      </c>
      <c r="AI679" s="522"/>
      <c r="AJ679" s="522">
        <f t="shared" si="2859"/>
        <v>0</v>
      </c>
      <c r="AK679" s="522"/>
      <c r="AL679" s="522">
        <f t="shared" si="2860"/>
        <v>0</v>
      </c>
      <c r="AM679" s="522" t="str">
        <f t="shared" si="2861"/>
        <v>NA</v>
      </c>
      <c r="AN679" s="524">
        <f t="shared" si="2862"/>
        <v>0</v>
      </c>
      <c r="AO679" s="526"/>
      <c r="AP679" s="125" t="str">
        <f>IF(AN679=0,"", IF(SUM($AN$653:AN679)=1,_xlfn.CONCAT(AQ679), IF($AN$713&gt;SUM($AN$653:AN679),_xlfn.CONCAT(", ",AQ679), IF($AN$713=SUM($AN$653:AN679),_xlfn.CONCAT(" y ",AQ679,".")))))</f>
        <v/>
      </c>
      <c r="AQ679" s="113">
        <f t="shared" si="2863"/>
        <v>2.6</v>
      </c>
      <c r="AS679" s="518">
        <f t="shared" si="2864"/>
        <v>2.6</v>
      </c>
      <c r="AT679" s="518"/>
      <c r="AU679" s="514">
        <f>IF(CNGE_2024_M3_Secc1!$AO$111=CNGE_2024_M3_Secc1!$AQ$111,0,IF(CNGE_2024_M3_Secc2!BF396=0,0,1))</f>
        <v>0</v>
      </c>
      <c r="AV679" s="515"/>
      <c r="CH679" s="518">
        <v>2.6</v>
      </c>
      <c r="CI679" s="518"/>
      <c r="CJ679" s="518">
        <f t="shared" si="2872"/>
        <v>0</v>
      </c>
      <c r="CK679" s="518"/>
      <c r="CL679" s="518">
        <f t="shared" si="2873"/>
        <v>0</v>
      </c>
      <c r="CM679" s="518"/>
      <c r="CN679" s="518">
        <f t="shared" si="2874"/>
        <v>0</v>
      </c>
      <c r="CO679" s="518"/>
      <c r="CP679" s="518">
        <f t="shared" si="2875"/>
        <v>0</v>
      </c>
      <c r="CQ679" s="518"/>
      <c r="CR679" s="518">
        <f t="shared" si="2876"/>
        <v>0</v>
      </c>
      <c r="CS679" s="518"/>
      <c r="CT679" s="518">
        <f t="shared" si="2877"/>
        <v>0</v>
      </c>
      <c r="CU679" s="518"/>
      <c r="CV679" s="518">
        <f t="shared" si="2878"/>
        <v>0</v>
      </c>
      <c r="CW679" s="518"/>
      <c r="CX679" s="518">
        <f t="shared" si="2879"/>
        <v>0</v>
      </c>
      <c r="CY679" s="518"/>
      <c r="DH679" s="514">
        <f t="shared" si="2880"/>
        <v>0</v>
      </c>
      <c r="DI679" s="515"/>
    </row>
    <row r="680" spans="1:113" s="38" customFormat="1" ht="24" customHeight="1">
      <c r="A680" s="18"/>
      <c r="B680" s="3"/>
      <c r="C680" s="768" t="s">
        <v>4996</v>
      </c>
      <c r="D680" s="769"/>
      <c r="E680" s="769"/>
      <c r="F680" s="770"/>
      <c r="G680" s="547" t="s">
        <v>5249</v>
      </c>
      <c r="H680" s="548"/>
      <c r="I680" s="548"/>
      <c r="J680" s="548"/>
      <c r="K680" s="548"/>
      <c r="L680" s="548"/>
      <c r="M680" s="548"/>
      <c r="N680" s="549"/>
      <c r="O680" s="531"/>
      <c r="P680" s="531"/>
      <c r="Q680" s="531"/>
      <c r="R680" s="531"/>
      <c r="S680" s="531"/>
      <c r="T680" s="531"/>
      <c r="U680" s="531"/>
      <c r="V680" s="531"/>
      <c r="W680" s="531"/>
      <c r="X680" s="531"/>
      <c r="Y680" s="531"/>
      <c r="Z680" s="531"/>
      <c r="AA680" s="531"/>
      <c r="AB680" s="531"/>
      <c r="AC680" s="531"/>
      <c r="AD680" s="531"/>
      <c r="AE680" s="2"/>
      <c r="AF680" s="169"/>
      <c r="AH680" s="522">
        <f t="shared" si="2858"/>
        <v>0</v>
      </c>
      <c r="AI680" s="522"/>
      <c r="AJ680" s="522">
        <f t="shared" si="2859"/>
        <v>0</v>
      </c>
      <c r="AK680" s="522"/>
      <c r="AL680" s="522">
        <f t="shared" si="2860"/>
        <v>0</v>
      </c>
      <c r="AM680" s="522" t="str">
        <f t="shared" si="2861"/>
        <v>NA</v>
      </c>
      <c r="AN680" s="524">
        <f t="shared" si="2862"/>
        <v>0</v>
      </c>
      <c r="AO680" s="526"/>
      <c r="AP680" s="125" t="str">
        <f>IF(AN680=0,"", IF(SUM($AN$653:AN680)=1,_xlfn.CONCAT(AQ680), IF($AN$713&gt;SUM($AN$653:AN680),_xlfn.CONCAT(", ",AQ680), IF($AN$713=SUM($AN$653:AN680),_xlfn.CONCAT(" y ",AQ680,".")))))</f>
        <v/>
      </c>
      <c r="AQ680" s="113">
        <f>_xlfn.NUMBERVALUE(C680)</f>
        <v>3</v>
      </c>
      <c r="AS680" s="518">
        <f>_xlfn.NUMBERVALUE(C680)</f>
        <v>3</v>
      </c>
      <c r="AT680" s="518"/>
      <c r="AU680" s="514">
        <f>IF(CNGE_2024_M3_Secc1!$AO$111=CNGE_2024_M3_Secc1!$AQ$111,0,IF(CNGE_2024_M3_Secc2!BF397=0,0,1))</f>
        <v>0</v>
      </c>
      <c r="AV680" s="515"/>
      <c r="CH680" s="518">
        <v>3</v>
      </c>
      <c r="CI680" s="518"/>
      <c r="CJ680" s="518">
        <f t="shared" si="2872"/>
        <v>0</v>
      </c>
      <c r="CK680" s="518"/>
      <c r="CL680" s="518">
        <f t="shared" si="2873"/>
        <v>0</v>
      </c>
      <c r="CM680" s="518"/>
      <c r="CN680" s="518">
        <f t="shared" si="2874"/>
        <v>0</v>
      </c>
      <c r="CO680" s="518"/>
      <c r="CP680" s="518">
        <f t="shared" si="2875"/>
        <v>0</v>
      </c>
      <c r="CQ680" s="518"/>
      <c r="CR680" s="518">
        <f t="shared" si="2876"/>
        <v>0</v>
      </c>
      <c r="CS680" s="518"/>
      <c r="CT680" s="518">
        <f t="shared" si="2877"/>
        <v>0</v>
      </c>
      <c r="CU680" s="518"/>
      <c r="CV680" s="518">
        <f t="shared" si="2878"/>
        <v>0</v>
      </c>
      <c r="CW680" s="518"/>
      <c r="CX680" s="518">
        <f t="shared" si="2879"/>
        <v>0</v>
      </c>
      <c r="CY680" s="518"/>
      <c r="DH680" s="514">
        <f t="shared" si="2880"/>
        <v>0</v>
      </c>
      <c r="DI680" s="515"/>
    </row>
    <row r="681" spans="1:113" s="38" customFormat="1" ht="24" customHeight="1">
      <c r="A681" s="18"/>
      <c r="B681" s="3"/>
      <c r="C681" s="768" t="s">
        <v>4998</v>
      </c>
      <c r="D681" s="769"/>
      <c r="E681" s="769"/>
      <c r="F681" s="770"/>
      <c r="G681" s="547" t="s">
        <v>5250</v>
      </c>
      <c r="H681" s="548"/>
      <c r="I681" s="548"/>
      <c r="J681" s="548"/>
      <c r="K681" s="548"/>
      <c r="L681" s="548"/>
      <c r="M681" s="548"/>
      <c r="N681" s="549"/>
      <c r="O681" s="531"/>
      <c r="P681" s="531"/>
      <c r="Q681" s="531"/>
      <c r="R681" s="531"/>
      <c r="S681" s="531"/>
      <c r="T681" s="531"/>
      <c r="U681" s="531"/>
      <c r="V681" s="531"/>
      <c r="W681" s="531"/>
      <c r="X681" s="531"/>
      <c r="Y681" s="531"/>
      <c r="Z681" s="531"/>
      <c r="AA681" s="531"/>
      <c r="AB681" s="531"/>
      <c r="AC681" s="531"/>
      <c r="AD681" s="531"/>
      <c r="AE681" s="2"/>
      <c r="AF681" s="169"/>
      <c r="AH681" s="522">
        <f t="shared" si="2858"/>
        <v>0</v>
      </c>
      <c r="AI681" s="522"/>
      <c r="AJ681" s="522">
        <f t="shared" si="2859"/>
        <v>0</v>
      </c>
      <c r="AK681" s="522"/>
      <c r="AL681" s="522">
        <f t="shared" si="2860"/>
        <v>0</v>
      </c>
      <c r="AM681" s="522" t="str">
        <f t="shared" si="2861"/>
        <v>NA</v>
      </c>
      <c r="AN681" s="524">
        <f t="shared" si="2862"/>
        <v>0</v>
      </c>
      <c r="AO681" s="526"/>
      <c r="AP681" s="125" t="str">
        <f>IF(AN681=0,"", IF(SUM($AN$653:AN681)=1,_xlfn.CONCAT(AQ681), IF($AN$713&gt;SUM($AN$653:AN681),_xlfn.CONCAT(", ",AQ681), IF($AN$713=SUM($AN$653:AN681),_xlfn.CONCAT(" y ",AQ681,".")))))</f>
        <v/>
      </c>
      <c r="AQ681" s="113">
        <f>_xlfn.NUMBERVALUE(C681)</f>
        <v>4</v>
      </c>
      <c r="AS681" s="518">
        <f>_xlfn.NUMBERVALUE(C681)</f>
        <v>4</v>
      </c>
      <c r="AT681" s="518"/>
      <c r="AU681" s="514">
        <f>IF(CNGE_2024_M3_Secc1!$AO$111=CNGE_2024_M3_Secc1!$AQ$111,0,IF(CNGE_2024_M3_Secc2!BF398=0,0,1))</f>
        <v>0</v>
      </c>
      <c r="AV681" s="515"/>
      <c r="CH681" s="518">
        <v>4</v>
      </c>
      <c r="CI681" s="518"/>
      <c r="CJ681" s="518">
        <f t="shared" si="2872"/>
        <v>0</v>
      </c>
      <c r="CK681" s="518"/>
      <c r="CL681" s="518">
        <f t="shared" si="2873"/>
        <v>0</v>
      </c>
      <c r="CM681" s="518"/>
      <c r="CN681" s="518">
        <f t="shared" si="2874"/>
        <v>0</v>
      </c>
      <c r="CO681" s="518"/>
      <c r="CP681" s="518">
        <f t="shared" si="2875"/>
        <v>0</v>
      </c>
      <c r="CQ681" s="518"/>
      <c r="CR681" s="518">
        <f t="shared" si="2876"/>
        <v>0</v>
      </c>
      <c r="CS681" s="518"/>
      <c r="CT681" s="518">
        <f t="shared" si="2877"/>
        <v>0</v>
      </c>
      <c r="CU681" s="518"/>
      <c r="CV681" s="518">
        <f t="shared" si="2878"/>
        <v>0</v>
      </c>
      <c r="CW681" s="518"/>
      <c r="CX681" s="518">
        <f t="shared" si="2879"/>
        <v>0</v>
      </c>
      <c r="CY681" s="518"/>
      <c r="DH681" s="514">
        <f t="shared" si="2880"/>
        <v>0</v>
      </c>
      <c r="DI681" s="515"/>
    </row>
    <row r="682" spans="1:113" s="38" customFormat="1" ht="24" customHeight="1">
      <c r="A682" s="18"/>
      <c r="B682" s="3"/>
      <c r="C682" s="678" t="s">
        <v>5251</v>
      </c>
      <c r="D682" s="679"/>
      <c r="E682" s="765"/>
      <c r="F682" s="48" t="s">
        <v>5155</v>
      </c>
      <c r="G682" s="547" t="s">
        <v>5252</v>
      </c>
      <c r="H682" s="548"/>
      <c r="I682" s="548"/>
      <c r="J682" s="548"/>
      <c r="K682" s="548"/>
      <c r="L682" s="548"/>
      <c r="M682" s="548"/>
      <c r="N682" s="549"/>
      <c r="O682" s="531"/>
      <c r="P682" s="531"/>
      <c r="Q682" s="531"/>
      <c r="R682" s="531"/>
      <c r="S682" s="531"/>
      <c r="T682" s="531"/>
      <c r="U682" s="531"/>
      <c r="V682" s="531"/>
      <c r="W682" s="531"/>
      <c r="X682" s="531"/>
      <c r="Y682" s="531"/>
      <c r="Z682" s="531"/>
      <c r="AA682" s="531"/>
      <c r="AB682" s="531"/>
      <c r="AC682" s="531"/>
      <c r="AD682" s="531"/>
      <c r="AE682" s="2"/>
      <c r="AF682" s="169"/>
      <c r="AH682" s="522">
        <f t="shared" si="2858"/>
        <v>0</v>
      </c>
      <c r="AI682" s="522"/>
      <c r="AJ682" s="522">
        <f t="shared" si="2859"/>
        <v>0</v>
      </c>
      <c r="AK682" s="522"/>
      <c r="AL682" s="522">
        <f t="shared" si="2860"/>
        <v>0</v>
      </c>
      <c r="AM682" s="522" t="str">
        <f t="shared" si="2861"/>
        <v>NA</v>
      </c>
      <c r="AN682" s="524">
        <f t="shared" si="2862"/>
        <v>0</v>
      </c>
      <c r="AO682" s="526"/>
      <c r="AP682" s="125" t="str">
        <f>IF(AN682=0,"", IF(SUM($AN$653:AN682)=1,_xlfn.CONCAT(AQ682), IF($AN$713&gt;SUM($AN$653:AN682),_xlfn.CONCAT(", ",AQ682), IF($AN$713=SUM($AN$653:AN682),_xlfn.CONCAT(" y ",AQ682,".")))))</f>
        <v/>
      </c>
      <c r="AQ682" s="113">
        <f t="shared" si="2863"/>
        <v>5.0999999999999996</v>
      </c>
      <c r="AS682" s="518">
        <f t="shared" ref="AS682:AS710" si="2888">_xlfn.NUMBERVALUE(F682)</f>
        <v>5.0999999999999996</v>
      </c>
      <c r="AT682" s="518"/>
      <c r="AU682" s="514">
        <f>IF(CNGE_2024_M3_Secc1!$AO$111=CNGE_2024_M3_Secc1!$AQ$111,0,IF(CNGE_2024_M3_Secc2!BF399=0,0,1))</f>
        <v>0</v>
      </c>
      <c r="AV682" s="515"/>
      <c r="CH682" s="518">
        <v>5.0999999999999996</v>
      </c>
      <c r="CI682" s="518"/>
      <c r="CJ682" s="518">
        <f t="shared" si="2872"/>
        <v>0</v>
      </c>
      <c r="CK682" s="518"/>
      <c r="CL682" s="518">
        <f t="shared" si="2873"/>
        <v>0</v>
      </c>
      <c r="CM682" s="518"/>
      <c r="CN682" s="518">
        <f t="shared" si="2874"/>
        <v>0</v>
      </c>
      <c r="CO682" s="518"/>
      <c r="CP682" s="518">
        <f t="shared" si="2875"/>
        <v>0</v>
      </c>
      <c r="CQ682" s="518"/>
      <c r="CR682" s="518">
        <f t="shared" si="2876"/>
        <v>0</v>
      </c>
      <c r="CS682" s="518"/>
      <c r="CT682" s="518">
        <f t="shared" si="2877"/>
        <v>0</v>
      </c>
      <c r="CU682" s="518"/>
      <c r="CV682" s="518">
        <f t="shared" si="2878"/>
        <v>0</v>
      </c>
      <c r="CW682" s="518"/>
      <c r="CX682" s="518">
        <f t="shared" si="2879"/>
        <v>0</v>
      </c>
      <c r="CY682" s="518"/>
      <c r="DH682" s="514">
        <f t="shared" si="2880"/>
        <v>0</v>
      </c>
      <c r="DI682" s="515"/>
    </row>
    <row r="683" spans="1:113" s="38" customFormat="1" ht="24" customHeight="1">
      <c r="A683" s="18"/>
      <c r="B683" s="3"/>
      <c r="C683" s="680"/>
      <c r="D683" s="681"/>
      <c r="E683" s="766"/>
      <c r="F683" s="48" t="s">
        <v>5156</v>
      </c>
      <c r="G683" s="547" t="s">
        <v>5253</v>
      </c>
      <c r="H683" s="548"/>
      <c r="I683" s="548"/>
      <c r="J683" s="548"/>
      <c r="K683" s="548"/>
      <c r="L683" s="548"/>
      <c r="M683" s="548"/>
      <c r="N683" s="549"/>
      <c r="O683" s="531"/>
      <c r="P683" s="531"/>
      <c r="Q683" s="531"/>
      <c r="R683" s="531"/>
      <c r="S683" s="531"/>
      <c r="T683" s="531"/>
      <c r="U683" s="531"/>
      <c r="V683" s="531"/>
      <c r="W683" s="531"/>
      <c r="X683" s="531"/>
      <c r="Y683" s="531"/>
      <c r="Z683" s="531"/>
      <c r="AA683" s="531"/>
      <c r="AB683" s="531"/>
      <c r="AC683" s="531"/>
      <c r="AD683" s="531"/>
      <c r="AE683" s="2"/>
      <c r="AF683" s="169"/>
      <c r="AH683" s="522">
        <f t="shared" si="2858"/>
        <v>0</v>
      </c>
      <c r="AI683" s="522"/>
      <c r="AJ683" s="522">
        <f t="shared" si="2859"/>
        <v>0</v>
      </c>
      <c r="AK683" s="522"/>
      <c r="AL683" s="522">
        <f t="shared" si="2860"/>
        <v>0</v>
      </c>
      <c r="AM683" s="522" t="str">
        <f t="shared" si="2861"/>
        <v>NA</v>
      </c>
      <c r="AN683" s="524">
        <f t="shared" si="2862"/>
        <v>0</v>
      </c>
      <c r="AO683" s="526"/>
      <c r="AP683" s="125" t="str">
        <f>IF(AN683=0,"", IF(SUM($AN$653:AN683)=1,_xlfn.CONCAT(AQ683), IF($AN$713&gt;SUM($AN$653:AN683),_xlfn.CONCAT(", ",AQ683), IF($AN$713=SUM($AN$653:AN683),_xlfn.CONCAT(" y ",AQ683,".")))))</f>
        <v/>
      </c>
      <c r="AQ683" s="113">
        <f t="shared" si="2863"/>
        <v>5.2</v>
      </c>
      <c r="AS683" s="518">
        <f t="shared" si="2888"/>
        <v>5.2</v>
      </c>
      <c r="AT683" s="518"/>
      <c r="AU683" s="514">
        <f>IF(CNGE_2024_M3_Secc1!$AO$111=CNGE_2024_M3_Secc1!$AQ$111,0,IF(CNGE_2024_M3_Secc2!BF400=0,0,1))</f>
        <v>0</v>
      </c>
      <c r="AV683" s="515"/>
      <c r="CH683" s="518">
        <v>5.2</v>
      </c>
      <c r="CI683" s="518"/>
      <c r="CJ683" s="518">
        <f t="shared" si="2872"/>
        <v>0</v>
      </c>
      <c r="CK683" s="518"/>
      <c r="CL683" s="518">
        <f t="shared" si="2873"/>
        <v>0</v>
      </c>
      <c r="CM683" s="518"/>
      <c r="CN683" s="518">
        <f t="shared" si="2874"/>
        <v>0</v>
      </c>
      <c r="CO683" s="518"/>
      <c r="CP683" s="518">
        <f t="shared" si="2875"/>
        <v>0</v>
      </c>
      <c r="CQ683" s="518"/>
      <c r="CR683" s="518">
        <f t="shared" si="2876"/>
        <v>0</v>
      </c>
      <c r="CS683" s="518"/>
      <c r="CT683" s="518">
        <f t="shared" si="2877"/>
        <v>0</v>
      </c>
      <c r="CU683" s="518"/>
      <c r="CV683" s="518">
        <f t="shared" si="2878"/>
        <v>0</v>
      </c>
      <c r="CW683" s="518"/>
      <c r="CX683" s="518">
        <f t="shared" si="2879"/>
        <v>0</v>
      </c>
      <c r="CY683" s="518"/>
      <c r="DH683" s="514">
        <f t="shared" si="2880"/>
        <v>0</v>
      </c>
      <c r="DI683" s="515"/>
    </row>
    <row r="684" spans="1:113" s="38" customFormat="1" ht="24" customHeight="1">
      <c r="A684" s="18"/>
      <c r="B684" s="3"/>
      <c r="C684" s="680"/>
      <c r="D684" s="681"/>
      <c r="E684" s="766"/>
      <c r="F684" s="48" t="s">
        <v>5157</v>
      </c>
      <c r="G684" s="547" t="s">
        <v>5254</v>
      </c>
      <c r="H684" s="548"/>
      <c r="I684" s="548"/>
      <c r="J684" s="548"/>
      <c r="K684" s="548"/>
      <c r="L684" s="548"/>
      <c r="M684" s="548"/>
      <c r="N684" s="549"/>
      <c r="O684" s="531"/>
      <c r="P684" s="531"/>
      <c r="Q684" s="531"/>
      <c r="R684" s="531"/>
      <c r="S684" s="531"/>
      <c r="T684" s="531"/>
      <c r="U684" s="531"/>
      <c r="V684" s="531"/>
      <c r="W684" s="531"/>
      <c r="X684" s="531"/>
      <c r="Y684" s="531"/>
      <c r="Z684" s="531"/>
      <c r="AA684" s="531"/>
      <c r="AB684" s="531"/>
      <c r="AC684" s="531"/>
      <c r="AD684" s="531"/>
      <c r="AE684" s="2"/>
      <c r="AF684" s="169"/>
      <c r="AH684" s="522">
        <f t="shared" si="2858"/>
        <v>0</v>
      </c>
      <c r="AI684" s="522"/>
      <c r="AJ684" s="522">
        <f t="shared" si="2859"/>
        <v>0</v>
      </c>
      <c r="AK684" s="522"/>
      <c r="AL684" s="522">
        <f t="shared" si="2860"/>
        <v>0</v>
      </c>
      <c r="AM684" s="522" t="str">
        <f t="shared" si="2861"/>
        <v>NA</v>
      </c>
      <c r="AN684" s="524">
        <f t="shared" si="2862"/>
        <v>0</v>
      </c>
      <c r="AO684" s="526"/>
      <c r="AP684" s="125" t="str">
        <f>IF(AN684=0,"", IF(SUM($AN$653:AN684)=1,_xlfn.CONCAT(AQ684), IF($AN$713&gt;SUM($AN$653:AN684),_xlfn.CONCAT(", ",AQ684), IF($AN$713=SUM($AN$653:AN684),_xlfn.CONCAT(" y ",AQ684,".")))))</f>
        <v/>
      </c>
      <c r="AQ684" s="113">
        <f t="shared" si="2863"/>
        <v>5.3</v>
      </c>
      <c r="AS684" s="518">
        <f t="shared" si="2888"/>
        <v>5.3</v>
      </c>
      <c r="AT684" s="518"/>
      <c r="AU684" s="514">
        <f>IF(CNGE_2024_M3_Secc1!$AO$111=CNGE_2024_M3_Secc1!$AQ$111,0,IF(CNGE_2024_M3_Secc2!BF401=0,0,1))</f>
        <v>0</v>
      </c>
      <c r="AV684" s="515"/>
      <c r="CH684" s="518">
        <v>5.3</v>
      </c>
      <c r="CI684" s="518"/>
      <c r="CJ684" s="518">
        <f t="shared" si="2872"/>
        <v>0</v>
      </c>
      <c r="CK684" s="518"/>
      <c r="CL684" s="518">
        <f t="shared" si="2873"/>
        <v>0</v>
      </c>
      <c r="CM684" s="518"/>
      <c r="CN684" s="518">
        <f t="shared" si="2874"/>
        <v>0</v>
      </c>
      <c r="CO684" s="518"/>
      <c r="CP684" s="518">
        <f t="shared" si="2875"/>
        <v>0</v>
      </c>
      <c r="CQ684" s="518"/>
      <c r="CR684" s="518">
        <f t="shared" si="2876"/>
        <v>0</v>
      </c>
      <c r="CS684" s="518"/>
      <c r="CT684" s="518">
        <f t="shared" si="2877"/>
        <v>0</v>
      </c>
      <c r="CU684" s="518"/>
      <c r="CV684" s="518">
        <f t="shared" si="2878"/>
        <v>0</v>
      </c>
      <c r="CW684" s="518"/>
      <c r="CX684" s="518">
        <f t="shared" si="2879"/>
        <v>0</v>
      </c>
      <c r="CY684" s="518"/>
      <c r="DH684" s="514">
        <f t="shared" si="2880"/>
        <v>0</v>
      </c>
      <c r="DI684" s="515"/>
    </row>
    <row r="685" spans="1:113" s="38" customFormat="1" ht="24" customHeight="1">
      <c r="A685" s="18"/>
      <c r="B685" s="3"/>
      <c r="C685" s="682"/>
      <c r="D685" s="683"/>
      <c r="E685" s="767"/>
      <c r="F685" s="48" t="s">
        <v>5158</v>
      </c>
      <c r="G685" s="547" t="s">
        <v>5436</v>
      </c>
      <c r="H685" s="548"/>
      <c r="I685" s="548"/>
      <c r="J685" s="548"/>
      <c r="K685" s="548"/>
      <c r="L685" s="548"/>
      <c r="M685" s="548"/>
      <c r="N685" s="549"/>
      <c r="O685" s="531"/>
      <c r="P685" s="531"/>
      <c r="Q685" s="531"/>
      <c r="R685" s="531"/>
      <c r="S685" s="531"/>
      <c r="T685" s="531"/>
      <c r="U685" s="531"/>
      <c r="V685" s="531"/>
      <c r="W685" s="531"/>
      <c r="X685" s="531"/>
      <c r="Y685" s="531"/>
      <c r="Z685" s="531"/>
      <c r="AA685" s="531"/>
      <c r="AB685" s="531"/>
      <c r="AC685" s="531"/>
      <c r="AD685" s="531"/>
      <c r="AE685" s="2"/>
      <c r="AF685" s="169"/>
      <c r="AH685" s="522">
        <f t="shared" si="2858"/>
        <v>0</v>
      </c>
      <c r="AI685" s="522"/>
      <c r="AJ685" s="522">
        <f t="shared" si="2859"/>
        <v>0</v>
      </c>
      <c r="AK685" s="522"/>
      <c r="AL685" s="522">
        <f t="shared" si="2860"/>
        <v>0</v>
      </c>
      <c r="AM685" s="522" t="str">
        <f t="shared" si="2861"/>
        <v>NA</v>
      </c>
      <c r="AN685" s="524">
        <f t="shared" si="2862"/>
        <v>0</v>
      </c>
      <c r="AO685" s="526"/>
      <c r="AP685" s="125" t="str">
        <f>IF(AN685=0,"", IF(SUM($AN$653:AN685)=1,_xlfn.CONCAT(AQ685), IF($AN$713&gt;SUM($AN$653:AN685),_xlfn.CONCAT(", ",AQ685), IF($AN$713=SUM($AN$653:AN685),_xlfn.CONCAT(" y ",AQ685,".")))))</f>
        <v/>
      </c>
      <c r="AQ685" s="113">
        <f t="shared" si="2863"/>
        <v>5.4</v>
      </c>
      <c r="AS685" s="518">
        <f t="shared" si="2888"/>
        <v>5.4</v>
      </c>
      <c r="AT685" s="518"/>
      <c r="AU685" s="514">
        <f>IF(CNGE_2024_M3_Secc1!$AO$111=CNGE_2024_M3_Secc1!$AQ$111,0,IF(CNGE_2024_M3_Secc2!BF402=0,0,1))</f>
        <v>0</v>
      </c>
      <c r="AV685" s="515"/>
      <c r="CH685" s="518">
        <v>5.4</v>
      </c>
      <c r="CI685" s="518"/>
      <c r="CJ685" s="518">
        <f t="shared" si="2872"/>
        <v>0</v>
      </c>
      <c r="CK685" s="518"/>
      <c r="CL685" s="518">
        <f t="shared" si="2873"/>
        <v>0</v>
      </c>
      <c r="CM685" s="518"/>
      <c r="CN685" s="518">
        <f t="shared" si="2874"/>
        <v>0</v>
      </c>
      <c r="CO685" s="518"/>
      <c r="CP685" s="518">
        <f t="shared" si="2875"/>
        <v>0</v>
      </c>
      <c r="CQ685" s="518"/>
      <c r="CR685" s="518">
        <f t="shared" si="2876"/>
        <v>0</v>
      </c>
      <c r="CS685" s="518"/>
      <c r="CT685" s="518">
        <f t="shared" si="2877"/>
        <v>0</v>
      </c>
      <c r="CU685" s="518"/>
      <c r="CV685" s="518">
        <f t="shared" si="2878"/>
        <v>0</v>
      </c>
      <c r="CW685" s="518"/>
      <c r="CX685" s="518">
        <f t="shared" si="2879"/>
        <v>0</v>
      </c>
      <c r="CY685" s="518"/>
      <c r="DH685" s="514">
        <f t="shared" si="2880"/>
        <v>0</v>
      </c>
      <c r="DI685" s="515"/>
    </row>
    <row r="686" spans="1:113" s="38" customFormat="1" ht="15" customHeight="1">
      <c r="A686" s="18"/>
      <c r="B686" s="3"/>
      <c r="C686" s="768" t="s">
        <v>5002</v>
      </c>
      <c r="D686" s="769"/>
      <c r="E686" s="769"/>
      <c r="F686" s="770"/>
      <c r="G686" s="547" t="s">
        <v>5192</v>
      </c>
      <c r="H686" s="548"/>
      <c r="I686" s="548"/>
      <c r="J686" s="548"/>
      <c r="K686" s="548"/>
      <c r="L686" s="548"/>
      <c r="M686" s="548"/>
      <c r="N686" s="549"/>
      <c r="O686" s="531"/>
      <c r="P686" s="531"/>
      <c r="Q686" s="531"/>
      <c r="R686" s="531"/>
      <c r="S686" s="531"/>
      <c r="T686" s="531"/>
      <c r="U686" s="531"/>
      <c r="V686" s="531"/>
      <c r="W686" s="531"/>
      <c r="X686" s="531"/>
      <c r="Y686" s="531"/>
      <c r="Z686" s="531"/>
      <c r="AA686" s="531"/>
      <c r="AB686" s="531"/>
      <c r="AC686" s="531"/>
      <c r="AD686" s="531"/>
      <c r="AE686" s="2"/>
      <c r="AF686" s="169"/>
      <c r="AH686" s="522">
        <f t="shared" si="2858"/>
        <v>0</v>
      </c>
      <c r="AI686" s="522"/>
      <c r="AJ686" s="522">
        <f t="shared" si="2859"/>
        <v>0</v>
      </c>
      <c r="AK686" s="522"/>
      <c r="AL686" s="522">
        <f t="shared" si="2860"/>
        <v>0</v>
      </c>
      <c r="AM686" s="522" t="str">
        <f t="shared" si="2861"/>
        <v>NA</v>
      </c>
      <c r="AN686" s="524">
        <f t="shared" si="2862"/>
        <v>0</v>
      </c>
      <c r="AO686" s="526"/>
      <c r="AP686" s="125" t="str">
        <f>IF(AN686=0,"", IF(SUM($AN$653:AN686)=1,_xlfn.CONCAT(AQ686), IF($AN$713&gt;SUM($AN$653:AN686),_xlfn.CONCAT(", ",AQ686), IF($AN$713=SUM($AN$653:AN686),_xlfn.CONCAT(" y ",AQ686,".")))))</f>
        <v/>
      </c>
      <c r="AQ686" s="113">
        <f>_xlfn.NUMBERVALUE(C686)</f>
        <v>6</v>
      </c>
      <c r="AS686" s="518">
        <f>_xlfn.NUMBERVALUE(C686)</f>
        <v>6</v>
      </c>
      <c r="AT686" s="518"/>
      <c r="AU686" s="514">
        <f>IF(CNGE_2024_M3_Secc1!$AO$111=CNGE_2024_M3_Secc1!$AQ$111,0,IF(CNGE_2024_M3_Secc2!BF403=0,0,1))</f>
        <v>0</v>
      </c>
      <c r="AV686" s="515"/>
      <c r="CH686" s="518">
        <v>6</v>
      </c>
      <c r="CI686" s="518"/>
      <c r="CJ686" s="518">
        <f t="shared" si="2872"/>
        <v>0</v>
      </c>
      <c r="CK686" s="518"/>
      <c r="CL686" s="518">
        <f t="shared" si="2873"/>
        <v>0</v>
      </c>
      <c r="CM686" s="518"/>
      <c r="CN686" s="518">
        <f t="shared" si="2874"/>
        <v>0</v>
      </c>
      <c r="CO686" s="518"/>
      <c r="CP686" s="518">
        <f t="shared" si="2875"/>
        <v>0</v>
      </c>
      <c r="CQ686" s="518"/>
      <c r="CR686" s="518">
        <f t="shared" si="2876"/>
        <v>0</v>
      </c>
      <c r="CS686" s="518"/>
      <c r="CT686" s="518">
        <f t="shared" si="2877"/>
        <v>0</v>
      </c>
      <c r="CU686" s="518"/>
      <c r="CV686" s="518">
        <f t="shared" si="2878"/>
        <v>0</v>
      </c>
      <c r="CW686" s="518"/>
      <c r="CX686" s="518">
        <f t="shared" si="2879"/>
        <v>0</v>
      </c>
      <c r="CY686" s="518"/>
      <c r="DH686" s="514">
        <f t="shared" si="2880"/>
        <v>0</v>
      </c>
      <c r="DI686" s="515"/>
    </row>
    <row r="687" spans="1:113" s="38" customFormat="1" ht="15" customHeight="1">
      <c r="A687" s="18"/>
      <c r="B687" s="3"/>
      <c r="C687" s="768" t="s">
        <v>5004</v>
      </c>
      <c r="D687" s="769"/>
      <c r="E687" s="769"/>
      <c r="F687" s="770"/>
      <c r="G687" s="547" t="s">
        <v>5194</v>
      </c>
      <c r="H687" s="548"/>
      <c r="I687" s="548"/>
      <c r="J687" s="548"/>
      <c r="K687" s="548"/>
      <c r="L687" s="548"/>
      <c r="M687" s="548"/>
      <c r="N687" s="549"/>
      <c r="O687" s="531"/>
      <c r="P687" s="531"/>
      <c r="Q687" s="531"/>
      <c r="R687" s="531"/>
      <c r="S687" s="531"/>
      <c r="T687" s="531"/>
      <c r="U687" s="531"/>
      <c r="V687" s="531"/>
      <c r="W687" s="531"/>
      <c r="X687" s="531"/>
      <c r="Y687" s="531"/>
      <c r="Z687" s="531"/>
      <c r="AA687" s="531"/>
      <c r="AB687" s="531"/>
      <c r="AC687" s="531"/>
      <c r="AD687" s="531"/>
      <c r="AE687" s="2"/>
      <c r="AF687" s="169"/>
      <c r="AH687" s="522">
        <f t="shared" si="2858"/>
        <v>0</v>
      </c>
      <c r="AI687" s="522"/>
      <c r="AJ687" s="522">
        <f t="shared" si="2859"/>
        <v>0</v>
      </c>
      <c r="AK687" s="522"/>
      <c r="AL687" s="522">
        <f t="shared" si="2860"/>
        <v>0</v>
      </c>
      <c r="AM687" s="522" t="str">
        <f t="shared" si="2861"/>
        <v>NA</v>
      </c>
      <c r="AN687" s="524">
        <f t="shared" si="2862"/>
        <v>0</v>
      </c>
      <c r="AO687" s="526"/>
      <c r="AP687" s="125" t="str">
        <f>IF(AN687=0,"", IF(SUM($AN$653:AN687)=1,_xlfn.CONCAT(AQ687), IF($AN$713&gt;SUM($AN$653:AN687),_xlfn.CONCAT(", ",AQ687), IF($AN$713=SUM($AN$653:AN687),_xlfn.CONCAT(" y ",AQ687,".")))))</f>
        <v/>
      </c>
      <c r="AQ687" s="113">
        <f t="shared" ref="AQ687:AQ693" si="2889">_xlfn.NUMBERVALUE(C687)</f>
        <v>7</v>
      </c>
      <c r="AS687" s="518">
        <f t="shared" ref="AS687:AS693" si="2890">_xlfn.NUMBERVALUE(C687)</f>
        <v>7</v>
      </c>
      <c r="AT687" s="518"/>
      <c r="AU687" s="514">
        <f>IF(CNGE_2024_M3_Secc1!$AO$111=CNGE_2024_M3_Secc1!$AQ$111,0,IF(CNGE_2024_M3_Secc2!BF404=0,0,1))</f>
        <v>0</v>
      </c>
      <c r="AV687" s="515"/>
      <c r="CH687" s="518">
        <v>7</v>
      </c>
      <c r="CI687" s="518"/>
      <c r="CJ687" s="518">
        <f t="shared" si="2872"/>
        <v>0</v>
      </c>
      <c r="CK687" s="518"/>
      <c r="CL687" s="518">
        <f t="shared" si="2873"/>
        <v>0</v>
      </c>
      <c r="CM687" s="518"/>
      <c r="CN687" s="518">
        <f t="shared" si="2874"/>
        <v>0</v>
      </c>
      <c r="CO687" s="518"/>
      <c r="CP687" s="518">
        <f t="shared" si="2875"/>
        <v>0</v>
      </c>
      <c r="CQ687" s="518"/>
      <c r="CR687" s="518">
        <f t="shared" si="2876"/>
        <v>0</v>
      </c>
      <c r="CS687" s="518"/>
      <c r="CT687" s="518">
        <f t="shared" si="2877"/>
        <v>0</v>
      </c>
      <c r="CU687" s="518"/>
      <c r="CV687" s="518">
        <f t="shared" si="2878"/>
        <v>0</v>
      </c>
      <c r="CW687" s="518"/>
      <c r="CX687" s="518">
        <f t="shared" si="2879"/>
        <v>0</v>
      </c>
      <c r="CY687" s="518"/>
      <c r="DH687" s="514">
        <f t="shared" si="2880"/>
        <v>0</v>
      </c>
      <c r="DI687" s="515"/>
    </row>
    <row r="688" spans="1:113" s="38" customFormat="1" ht="15" customHeight="1">
      <c r="A688" s="18"/>
      <c r="B688" s="3"/>
      <c r="C688" s="768" t="s">
        <v>5006</v>
      </c>
      <c r="D688" s="769"/>
      <c r="E688" s="769"/>
      <c r="F688" s="770"/>
      <c r="G688" s="547" t="s">
        <v>5196</v>
      </c>
      <c r="H688" s="548"/>
      <c r="I688" s="548"/>
      <c r="J688" s="548"/>
      <c r="K688" s="548"/>
      <c r="L688" s="548"/>
      <c r="M688" s="548"/>
      <c r="N688" s="549"/>
      <c r="O688" s="531"/>
      <c r="P688" s="531"/>
      <c r="Q688" s="531"/>
      <c r="R688" s="531"/>
      <c r="S688" s="531"/>
      <c r="T688" s="531"/>
      <c r="U688" s="531"/>
      <c r="V688" s="531"/>
      <c r="W688" s="531"/>
      <c r="X688" s="531"/>
      <c r="Y688" s="531"/>
      <c r="Z688" s="531"/>
      <c r="AA688" s="531"/>
      <c r="AB688" s="531"/>
      <c r="AC688" s="531"/>
      <c r="AD688" s="531"/>
      <c r="AE688" s="2"/>
      <c r="AF688" s="169"/>
      <c r="AH688" s="522">
        <f t="shared" si="2858"/>
        <v>0</v>
      </c>
      <c r="AI688" s="522"/>
      <c r="AJ688" s="522">
        <f t="shared" si="2859"/>
        <v>0</v>
      </c>
      <c r="AK688" s="522"/>
      <c r="AL688" s="522">
        <f t="shared" si="2860"/>
        <v>0</v>
      </c>
      <c r="AM688" s="522" t="str">
        <f t="shared" si="2861"/>
        <v>NA</v>
      </c>
      <c r="AN688" s="524">
        <f t="shared" si="2862"/>
        <v>0</v>
      </c>
      <c r="AO688" s="526"/>
      <c r="AP688" s="125" t="str">
        <f>IF(AN688=0,"", IF(SUM($AN$653:AN688)=1,_xlfn.CONCAT(AQ688), IF($AN$713&gt;SUM($AN$653:AN688),_xlfn.CONCAT(", ",AQ688), IF($AN$713=SUM($AN$653:AN688),_xlfn.CONCAT(" y ",AQ688,".")))))</f>
        <v/>
      </c>
      <c r="AQ688" s="113">
        <f t="shared" si="2889"/>
        <v>8</v>
      </c>
      <c r="AS688" s="518">
        <f t="shared" si="2890"/>
        <v>8</v>
      </c>
      <c r="AT688" s="518"/>
      <c r="AU688" s="514">
        <f>IF(CNGE_2024_M3_Secc1!$AO$111=CNGE_2024_M3_Secc1!$AQ$111,0,IF(CNGE_2024_M3_Secc2!BF405=0,0,1))</f>
        <v>0</v>
      </c>
      <c r="AV688" s="515"/>
      <c r="CH688" s="518">
        <v>8</v>
      </c>
      <c r="CI688" s="518"/>
      <c r="CJ688" s="518">
        <f t="shared" si="2872"/>
        <v>0</v>
      </c>
      <c r="CK688" s="518"/>
      <c r="CL688" s="518">
        <f t="shared" si="2873"/>
        <v>0</v>
      </c>
      <c r="CM688" s="518"/>
      <c r="CN688" s="518">
        <f t="shared" si="2874"/>
        <v>0</v>
      </c>
      <c r="CO688" s="518"/>
      <c r="CP688" s="518">
        <f t="shared" si="2875"/>
        <v>0</v>
      </c>
      <c r="CQ688" s="518"/>
      <c r="CR688" s="518">
        <f t="shared" si="2876"/>
        <v>0</v>
      </c>
      <c r="CS688" s="518"/>
      <c r="CT688" s="518">
        <f t="shared" si="2877"/>
        <v>0</v>
      </c>
      <c r="CU688" s="518"/>
      <c r="CV688" s="518">
        <f t="shared" si="2878"/>
        <v>0</v>
      </c>
      <c r="CW688" s="518"/>
      <c r="CX688" s="518">
        <f t="shared" si="2879"/>
        <v>0</v>
      </c>
      <c r="CY688" s="518"/>
      <c r="DH688" s="514">
        <f t="shared" si="2880"/>
        <v>0</v>
      </c>
      <c r="DI688" s="515"/>
    </row>
    <row r="689" spans="1:113" s="38" customFormat="1" ht="15" customHeight="1">
      <c r="A689" s="18"/>
      <c r="B689" s="3"/>
      <c r="C689" s="768" t="s">
        <v>5008</v>
      </c>
      <c r="D689" s="769"/>
      <c r="E689" s="769"/>
      <c r="F689" s="770"/>
      <c r="G689" s="547" t="s">
        <v>5198</v>
      </c>
      <c r="H689" s="548"/>
      <c r="I689" s="548"/>
      <c r="J689" s="548"/>
      <c r="K689" s="548"/>
      <c r="L689" s="548"/>
      <c r="M689" s="548"/>
      <c r="N689" s="549"/>
      <c r="O689" s="531"/>
      <c r="P689" s="531"/>
      <c r="Q689" s="531"/>
      <c r="R689" s="531"/>
      <c r="S689" s="531"/>
      <c r="T689" s="531"/>
      <c r="U689" s="531"/>
      <c r="V689" s="531"/>
      <c r="W689" s="531"/>
      <c r="X689" s="531"/>
      <c r="Y689" s="531"/>
      <c r="Z689" s="531"/>
      <c r="AA689" s="531"/>
      <c r="AB689" s="531"/>
      <c r="AC689" s="531"/>
      <c r="AD689" s="531"/>
      <c r="AE689" s="2"/>
      <c r="AF689" s="169"/>
      <c r="AH689" s="522">
        <f t="shared" si="2858"/>
        <v>0</v>
      </c>
      <c r="AI689" s="522"/>
      <c r="AJ689" s="522">
        <f t="shared" si="2859"/>
        <v>0</v>
      </c>
      <c r="AK689" s="522"/>
      <c r="AL689" s="522">
        <f t="shared" si="2860"/>
        <v>0</v>
      </c>
      <c r="AM689" s="522" t="str">
        <f t="shared" si="2861"/>
        <v>NA</v>
      </c>
      <c r="AN689" s="524">
        <f t="shared" si="2862"/>
        <v>0</v>
      </c>
      <c r="AO689" s="526"/>
      <c r="AP689" s="125" t="str">
        <f>IF(AN689=0,"", IF(SUM($AN$653:AN689)=1,_xlfn.CONCAT(AQ689), IF($AN$713&gt;SUM($AN$653:AN689),_xlfn.CONCAT(", ",AQ689), IF($AN$713=SUM($AN$653:AN689),_xlfn.CONCAT(" y ",AQ689,".")))))</f>
        <v/>
      </c>
      <c r="AQ689" s="113">
        <f t="shared" si="2889"/>
        <v>9</v>
      </c>
      <c r="AS689" s="518">
        <f t="shared" si="2890"/>
        <v>9</v>
      </c>
      <c r="AT689" s="518"/>
      <c r="AU689" s="514">
        <f>IF(CNGE_2024_M3_Secc1!$AO$111=CNGE_2024_M3_Secc1!$AQ$111,0,IF(CNGE_2024_M3_Secc2!BF406=0,0,1))</f>
        <v>0</v>
      </c>
      <c r="AV689" s="515"/>
      <c r="CH689" s="518">
        <v>9</v>
      </c>
      <c r="CI689" s="518"/>
      <c r="CJ689" s="518">
        <f t="shared" si="2872"/>
        <v>0</v>
      </c>
      <c r="CK689" s="518"/>
      <c r="CL689" s="518">
        <f t="shared" si="2873"/>
        <v>0</v>
      </c>
      <c r="CM689" s="518"/>
      <c r="CN689" s="518">
        <f t="shared" si="2874"/>
        <v>0</v>
      </c>
      <c r="CO689" s="518"/>
      <c r="CP689" s="518">
        <f t="shared" si="2875"/>
        <v>0</v>
      </c>
      <c r="CQ689" s="518"/>
      <c r="CR689" s="518">
        <f t="shared" si="2876"/>
        <v>0</v>
      </c>
      <c r="CS689" s="518"/>
      <c r="CT689" s="518">
        <f t="shared" si="2877"/>
        <v>0</v>
      </c>
      <c r="CU689" s="518"/>
      <c r="CV689" s="518">
        <f t="shared" si="2878"/>
        <v>0</v>
      </c>
      <c r="CW689" s="518"/>
      <c r="CX689" s="518">
        <f t="shared" si="2879"/>
        <v>0</v>
      </c>
      <c r="CY689" s="518"/>
      <c r="DH689" s="514">
        <f t="shared" si="2880"/>
        <v>0</v>
      </c>
      <c r="DI689" s="515"/>
    </row>
    <row r="690" spans="1:113" s="38" customFormat="1" ht="15" customHeight="1">
      <c r="A690" s="18"/>
      <c r="B690" s="3"/>
      <c r="C690" s="768" t="s">
        <v>5009</v>
      </c>
      <c r="D690" s="769"/>
      <c r="E690" s="769"/>
      <c r="F690" s="770"/>
      <c r="G690" s="547" t="s">
        <v>5200</v>
      </c>
      <c r="H690" s="548"/>
      <c r="I690" s="548"/>
      <c r="J690" s="548"/>
      <c r="K690" s="548"/>
      <c r="L690" s="548"/>
      <c r="M690" s="548"/>
      <c r="N690" s="549"/>
      <c r="O690" s="531"/>
      <c r="P690" s="531"/>
      <c r="Q690" s="531"/>
      <c r="R690" s="531"/>
      <c r="S690" s="531"/>
      <c r="T690" s="531"/>
      <c r="U690" s="531"/>
      <c r="V690" s="531"/>
      <c r="W690" s="531"/>
      <c r="X690" s="531"/>
      <c r="Y690" s="531"/>
      <c r="Z690" s="531"/>
      <c r="AA690" s="531"/>
      <c r="AB690" s="531"/>
      <c r="AC690" s="531"/>
      <c r="AD690" s="531"/>
      <c r="AE690" s="2"/>
      <c r="AF690" s="169"/>
      <c r="AH690" s="522">
        <f t="shared" si="2858"/>
        <v>0</v>
      </c>
      <c r="AI690" s="522"/>
      <c r="AJ690" s="522">
        <f t="shared" si="2859"/>
        <v>0</v>
      </c>
      <c r="AK690" s="522"/>
      <c r="AL690" s="522">
        <f t="shared" si="2860"/>
        <v>0</v>
      </c>
      <c r="AM690" s="522" t="str">
        <f t="shared" si="2861"/>
        <v>NA</v>
      </c>
      <c r="AN690" s="524">
        <f t="shared" si="2862"/>
        <v>0</v>
      </c>
      <c r="AO690" s="526"/>
      <c r="AP690" s="125" t="str">
        <f>IF(AN690=0,"", IF(SUM($AN$653:AN690)=1,_xlfn.CONCAT(AQ690), IF($AN$713&gt;SUM($AN$653:AN690),_xlfn.CONCAT(", ",AQ690), IF($AN$713=SUM($AN$653:AN690),_xlfn.CONCAT(" y ",AQ690,".")))))</f>
        <v/>
      </c>
      <c r="AQ690" s="113">
        <f t="shared" si="2889"/>
        <v>10</v>
      </c>
      <c r="AS690" s="518">
        <f t="shared" si="2890"/>
        <v>10</v>
      </c>
      <c r="AT690" s="518"/>
      <c r="AU690" s="514">
        <f>IF(CNGE_2024_M3_Secc1!$AO$111=CNGE_2024_M3_Secc1!$AQ$111,0,IF(CNGE_2024_M3_Secc2!BF407=0,0,1))</f>
        <v>0</v>
      </c>
      <c r="AV690" s="515"/>
      <c r="CH690" s="518">
        <v>10</v>
      </c>
      <c r="CI690" s="518"/>
      <c r="CJ690" s="518">
        <f t="shared" si="2872"/>
        <v>0</v>
      </c>
      <c r="CK690" s="518"/>
      <c r="CL690" s="518">
        <f t="shared" si="2873"/>
        <v>0</v>
      </c>
      <c r="CM690" s="518"/>
      <c r="CN690" s="518">
        <f t="shared" si="2874"/>
        <v>0</v>
      </c>
      <c r="CO690" s="518"/>
      <c r="CP690" s="518">
        <f t="shared" si="2875"/>
        <v>0</v>
      </c>
      <c r="CQ690" s="518"/>
      <c r="CR690" s="518">
        <f t="shared" si="2876"/>
        <v>0</v>
      </c>
      <c r="CS690" s="518"/>
      <c r="CT690" s="518">
        <f t="shared" si="2877"/>
        <v>0</v>
      </c>
      <c r="CU690" s="518"/>
      <c r="CV690" s="518">
        <f t="shared" si="2878"/>
        <v>0</v>
      </c>
      <c r="CW690" s="518"/>
      <c r="CX690" s="518">
        <f t="shared" si="2879"/>
        <v>0</v>
      </c>
      <c r="CY690" s="518"/>
      <c r="DH690" s="514">
        <f t="shared" si="2880"/>
        <v>0</v>
      </c>
      <c r="DI690" s="515"/>
    </row>
    <row r="691" spans="1:113" s="38" customFormat="1" ht="15" customHeight="1">
      <c r="A691" s="18"/>
      <c r="B691" s="3"/>
      <c r="C691" s="768" t="s">
        <v>5011</v>
      </c>
      <c r="D691" s="769"/>
      <c r="E691" s="769"/>
      <c r="F691" s="770"/>
      <c r="G691" s="547" t="s">
        <v>5202</v>
      </c>
      <c r="H691" s="548"/>
      <c r="I691" s="548"/>
      <c r="J691" s="548"/>
      <c r="K691" s="548"/>
      <c r="L691" s="548"/>
      <c r="M691" s="548"/>
      <c r="N691" s="549"/>
      <c r="O691" s="531"/>
      <c r="P691" s="531"/>
      <c r="Q691" s="531"/>
      <c r="R691" s="531"/>
      <c r="S691" s="531"/>
      <c r="T691" s="531"/>
      <c r="U691" s="531"/>
      <c r="V691" s="531"/>
      <c r="W691" s="531"/>
      <c r="X691" s="531"/>
      <c r="Y691" s="531"/>
      <c r="Z691" s="531"/>
      <c r="AA691" s="531"/>
      <c r="AB691" s="531"/>
      <c r="AC691" s="531"/>
      <c r="AD691" s="531"/>
      <c r="AE691" s="2"/>
      <c r="AF691" s="169"/>
      <c r="AH691" s="522">
        <f t="shared" si="2858"/>
        <v>0</v>
      </c>
      <c r="AI691" s="522"/>
      <c r="AJ691" s="522">
        <f t="shared" si="2859"/>
        <v>0</v>
      </c>
      <c r="AK691" s="522"/>
      <c r="AL691" s="522">
        <f t="shared" si="2860"/>
        <v>0</v>
      </c>
      <c r="AM691" s="522" t="str">
        <f t="shared" si="2861"/>
        <v>NA</v>
      </c>
      <c r="AN691" s="524">
        <f t="shared" si="2862"/>
        <v>0</v>
      </c>
      <c r="AO691" s="526"/>
      <c r="AP691" s="125" t="str">
        <f>IF(AN691=0,"", IF(SUM($AN$653:AN691)=1,_xlfn.CONCAT(AQ691), IF($AN$713&gt;SUM($AN$653:AN691),_xlfn.CONCAT(", ",AQ691), IF($AN$713=SUM($AN$653:AN691),_xlfn.CONCAT(" y ",AQ691,".")))))</f>
        <v/>
      </c>
      <c r="AQ691" s="113">
        <f t="shared" si="2889"/>
        <v>11</v>
      </c>
      <c r="AS691" s="518">
        <f t="shared" si="2890"/>
        <v>11</v>
      </c>
      <c r="AT691" s="518"/>
      <c r="AU691" s="514">
        <f>IF(CNGE_2024_M3_Secc1!$AO$111=CNGE_2024_M3_Secc1!$AQ$111,0,IF(CNGE_2024_M3_Secc2!BF408=0,0,1))</f>
        <v>0</v>
      </c>
      <c r="AV691" s="515"/>
      <c r="CH691" s="518">
        <v>11</v>
      </c>
      <c r="CI691" s="518"/>
      <c r="CJ691" s="518">
        <f t="shared" si="2872"/>
        <v>0</v>
      </c>
      <c r="CK691" s="518"/>
      <c r="CL691" s="518">
        <f t="shared" si="2873"/>
        <v>0</v>
      </c>
      <c r="CM691" s="518"/>
      <c r="CN691" s="518">
        <f t="shared" si="2874"/>
        <v>0</v>
      </c>
      <c r="CO691" s="518"/>
      <c r="CP691" s="518">
        <f t="shared" si="2875"/>
        <v>0</v>
      </c>
      <c r="CQ691" s="518"/>
      <c r="CR691" s="518">
        <f t="shared" si="2876"/>
        <v>0</v>
      </c>
      <c r="CS691" s="518"/>
      <c r="CT691" s="518">
        <f t="shared" si="2877"/>
        <v>0</v>
      </c>
      <c r="CU691" s="518"/>
      <c r="CV691" s="518">
        <f t="shared" si="2878"/>
        <v>0</v>
      </c>
      <c r="CW691" s="518"/>
      <c r="CX691" s="518">
        <f t="shared" si="2879"/>
        <v>0</v>
      </c>
      <c r="CY691" s="518"/>
      <c r="DH691" s="514">
        <f t="shared" si="2880"/>
        <v>0</v>
      </c>
      <c r="DI691" s="515"/>
    </row>
    <row r="692" spans="1:113" s="38" customFormat="1" ht="15" customHeight="1">
      <c r="A692" s="18"/>
      <c r="B692" s="3"/>
      <c r="C692" s="768" t="s">
        <v>5012</v>
      </c>
      <c r="D692" s="769"/>
      <c r="E692" s="769"/>
      <c r="F692" s="770"/>
      <c r="G692" s="547" t="s">
        <v>5204</v>
      </c>
      <c r="H692" s="548"/>
      <c r="I692" s="548"/>
      <c r="J692" s="548"/>
      <c r="K692" s="548"/>
      <c r="L692" s="548"/>
      <c r="M692" s="548"/>
      <c r="N692" s="549"/>
      <c r="O692" s="531"/>
      <c r="P692" s="531"/>
      <c r="Q692" s="531"/>
      <c r="R692" s="531"/>
      <c r="S692" s="531"/>
      <c r="T692" s="531"/>
      <c r="U692" s="531"/>
      <c r="V692" s="531"/>
      <c r="W692" s="531"/>
      <c r="X692" s="531"/>
      <c r="Y692" s="531"/>
      <c r="Z692" s="531"/>
      <c r="AA692" s="531"/>
      <c r="AB692" s="531"/>
      <c r="AC692" s="531"/>
      <c r="AD692" s="531"/>
      <c r="AE692" s="2"/>
      <c r="AF692" s="169"/>
      <c r="AH692" s="522">
        <f t="shared" si="2858"/>
        <v>0</v>
      </c>
      <c r="AI692" s="522"/>
      <c r="AJ692" s="522">
        <f t="shared" si="2859"/>
        <v>0</v>
      </c>
      <c r="AK692" s="522"/>
      <c r="AL692" s="522">
        <f t="shared" si="2860"/>
        <v>0</v>
      </c>
      <c r="AM692" s="522" t="str">
        <f t="shared" si="2861"/>
        <v>NA</v>
      </c>
      <c r="AN692" s="524">
        <f t="shared" si="2862"/>
        <v>0</v>
      </c>
      <c r="AO692" s="526"/>
      <c r="AP692" s="125" t="str">
        <f>IF(AN692=0,"", IF(SUM($AN$653:AN692)=1,_xlfn.CONCAT(AQ692), IF($AN$713&gt;SUM($AN$653:AN692),_xlfn.CONCAT(", ",AQ692), IF($AN$713=SUM($AN$653:AN692),_xlfn.CONCAT(" y ",AQ692,".")))))</f>
        <v/>
      </c>
      <c r="AQ692" s="113">
        <f t="shared" si="2889"/>
        <v>12</v>
      </c>
      <c r="AS692" s="518">
        <f t="shared" si="2890"/>
        <v>12</v>
      </c>
      <c r="AT692" s="518"/>
      <c r="AU692" s="514">
        <f>IF(CNGE_2024_M3_Secc1!$AO$111=CNGE_2024_M3_Secc1!$AQ$111,0,IF(CNGE_2024_M3_Secc2!BF409=0,0,1))</f>
        <v>0</v>
      </c>
      <c r="AV692" s="515"/>
      <c r="CH692" s="518">
        <v>12</v>
      </c>
      <c r="CI692" s="518"/>
      <c r="CJ692" s="518">
        <f t="shared" si="2872"/>
        <v>0</v>
      </c>
      <c r="CK692" s="518"/>
      <c r="CL692" s="518">
        <f t="shared" si="2873"/>
        <v>0</v>
      </c>
      <c r="CM692" s="518"/>
      <c r="CN692" s="518">
        <f t="shared" si="2874"/>
        <v>0</v>
      </c>
      <c r="CO692" s="518"/>
      <c r="CP692" s="518">
        <f t="shared" si="2875"/>
        <v>0</v>
      </c>
      <c r="CQ692" s="518"/>
      <c r="CR692" s="518">
        <f t="shared" si="2876"/>
        <v>0</v>
      </c>
      <c r="CS692" s="518"/>
      <c r="CT692" s="518">
        <f t="shared" si="2877"/>
        <v>0</v>
      </c>
      <c r="CU692" s="518"/>
      <c r="CV692" s="518">
        <f t="shared" si="2878"/>
        <v>0</v>
      </c>
      <c r="CW692" s="518"/>
      <c r="CX692" s="518">
        <f t="shared" si="2879"/>
        <v>0</v>
      </c>
      <c r="CY692" s="518"/>
      <c r="DH692" s="514">
        <f t="shared" si="2880"/>
        <v>0</v>
      </c>
      <c r="DI692" s="515"/>
    </row>
    <row r="693" spans="1:113" s="38" customFormat="1" ht="15" customHeight="1">
      <c r="A693" s="18"/>
      <c r="B693" s="3"/>
      <c r="C693" s="768" t="s">
        <v>5013</v>
      </c>
      <c r="D693" s="769"/>
      <c r="E693" s="769"/>
      <c r="F693" s="770"/>
      <c r="G693" s="547" t="s">
        <v>5206</v>
      </c>
      <c r="H693" s="548"/>
      <c r="I693" s="548"/>
      <c r="J693" s="548"/>
      <c r="K693" s="548"/>
      <c r="L693" s="548"/>
      <c r="M693" s="548"/>
      <c r="N693" s="549"/>
      <c r="O693" s="531"/>
      <c r="P693" s="531"/>
      <c r="Q693" s="531"/>
      <c r="R693" s="531"/>
      <c r="S693" s="531"/>
      <c r="T693" s="531"/>
      <c r="U693" s="531"/>
      <c r="V693" s="531"/>
      <c r="W693" s="531"/>
      <c r="X693" s="531"/>
      <c r="Y693" s="531"/>
      <c r="Z693" s="531"/>
      <c r="AA693" s="531"/>
      <c r="AB693" s="531"/>
      <c r="AC693" s="531"/>
      <c r="AD693" s="531"/>
      <c r="AE693" s="2"/>
      <c r="AF693" s="169"/>
      <c r="AH693" s="522">
        <f t="shared" si="2858"/>
        <v>0</v>
      </c>
      <c r="AI693" s="522"/>
      <c r="AJ693" s="522">
        <f t="shared" si="2859"/>
        <v>0</v>
      </c>
      <c r="AK693" s="522"/>
      <c r="AL693" s="522">
        <f t="shared" si="2860"/>
        <v>0</v>
      </c>
      <c r="AM693" s="522" t="str">
        <f t="shared" si="2861"/>
        <v>NA</v>
      </c>
      <c r="AN693" s="524">
        <f t="shared" si="2862"/>
        <v>0</v>
      </c>
      <c r="AO693" s="526"/>
      <c r="AP693" s="125" t="str">
        <f>IF(AN693=0,"", IF(SUM($AN$653:AN693)=1,_xlfn.CONCAT(AQ693), IF($AN$713&gt;SUM($AN$653:AN693),_xlfn.CONCAT(", ",AQ693), IF($AN$713=SUM($AN$653:AN693),_xlfn.CONCAT(" y ",AQ693,".")))))</f>
        <v/>
      </c>
      <c r="AQ693" s="113">
        <f t="shared" si="2889"/>
        <v>13</v>
      </c>
      <c r="AS693" s="518">
        <f t="shared" si="2890"/>
        <v>13</v>
      </c>
      <c r="AT693" s="518"/>
      <c r="AU693" s="514">
        <f>IF(CNGE_2024_M3_Secc1!$AO$111=CNGE_2024_M3_Secc1!$AQ$111,0,IF(CNGE_2024_M3_Secc2!BF410=0,0,1))</f>
        <v>0</v>
      </c>
      <c r="AV693" s="515"/>
      <c r="CH693" s="518">
        <v>13</v>
      </c>
      <c r="CI693" s="518"/>
      <c r="CJ693" s="518">
        <f t="shared" si="2872"/>
        <v>0</v>
      </c>
      <c r="CK693" s="518"/>
      <c r="CL693" s="518">
        <f t="shared" si="2873"/>
        <v>0</v>
      </c>
      <c r="CM693" s="518"/>
      <c r="CN693" s="518">
        <f t="shared" si="2874"/>
        <v>0</v>
      </c>
      <c r="CO693" s="518"/>
      <c r="CP693" s="518">
        <f t="shared" si="2875"/>
        <v>0</v>
      </c>
      <c r="CQ693" s="518"/>
      <c r="CR693" s="518">
        <f t="shared" si="2876"/>
        <v>0</v>
      </c>
      <c r="CS693" s="518"/>
      <c r="CT693" s="518">
        <f t="shared" si="2877"/>
        <v>0</v>
      </c>
      <c r="CU693" s="518"/>
      <c r="CV693" s="518">
        <f t="shared" si="2878"/>
        <v>0</v>
      </c>
      <c r="CW693" s="518"/>
      <c r="CX693" s="518">
        <f t="shared" si="2879"/>
        <v>0</v>
      </c>
      <c r="CY693" s="518"/>
      <c r="DH693" s="514">
        <f t="shared" si="2880"/>
        <v>0</v>
      </c>
      <c r="DI693" s="515"/>
    </row>
    <row r="694" spans="1:113" s="38" customFormat="1" ht="24" customHeight="1">
      <c r="A694" s="18"/>
      <c r="B694" s="3"/>
      <c r="C694" s="678" t="s">
        <v>5208</v>
      </c>
      <c r="D694" s="679"/>
      <c r="E694" s="765"/>
      <c r="F694" s="56" t="s">
        <v>5159</v>
      </c>
      <c r="G694" s="547" t="s">
        <v>5209</v>
      </c>
      <c r="H694" s="548"/>
      <c r="I694" s="548"/>
      <c r="J694" s="548"/>
      <c r="K694" s="548"/>
      <c r="L694" s="548"/>
      <c r="M694" s="548"/>
      <c r="N694" s="549"/>
      <c r="O694" s="531"/>
      <c r="P694" s="531"/>
      <c r="Q694" s="531"/>
      <c r="R694" s="531"/>
      <c r="S694" s="531"/>
      <c r="T694" s="531"/>
      <c r="U694" s="531"/>
      <c r="V694" s="531"/>
      <c r="W694" s="531"/>
      <c r="X694" s="531"/>
      <c r="Y694" s="531"/>
      <c r="Z694" s="531"/>
      <c r="AA694" s="531"/>
      <c r="AB694" s="531"/>
      <c r="AC694" s="531"/>
      <c r="AD694" s="531"/>
      <c r="AE694" s="2"/>
      <c r="AF694" s="169"/>
      <c r="AH694" s="522">
        <f t="shared" si="2858"/>
        <v>0</v>
      </c>
      <c r="AI694" s="522"/>
      <c r="AJ694" s="522">
        <f t="shared" si="2859"/>
        <v>0</v>
      </c>
      <c r="AK694" s="522"/>
      <c r="AL694" s="522">
        <f t="shared" si="2860"/>
        <v>0</v>
      </c>
      <c r="AM694" s="522" t="str">
        <f t="shared" si="2861"/>
        <v>NA</v>
      </c>
      <c r="AN694" s="524">
        <f t="shared" si="2862"/>
        <v>0</v>
      </c>
      <c r="AO694" s="526"/>
      <c r="AP694" s="125" t="str">
        <f>IF(AN694=0,"", IF(SUM($AN$653:AN694)=1,_xlfn.CONCAT(AQ694), IF($AN$713&gt;SUM($AN$653:AN694),_xlfn.CONCAT(", ",AQ694), IF($AN$713=SUM($AN$653:AN694),_xlfn.CONCAT(" y ",AQ694,".")))))</f>
        <v/>
      </c>
      <c r="AQ694" s="248">
        <f t="shared" si="2863"/>
        <v>14.1</v>
      </c>
      <c r="AS694" s="518">
        <f t="shared" si="2888"/>
        <v>14.1</v>
      </c>
      <c r="AT694" s="518"/>
      <c r="AU694" s="514">
        <f>IF(CNGE_2024_M3_Secc1!$AO$111=CNGE_2024_M3_Secc1!$AQ$111,0,IF(CNGE_2024_M3_Secc2!BF411=0,0,1))</f>
        <v>0</v>
      </c>
      <c r="AV694" s="515"/>
      <c r="CH694" s="518">
        <v>14.1</v>
      </c>
      <c r="CI694" s="518"/>
      <c r="CJ694" s="518">
        <f t="shared" si="2872"/>
        <v>0</v>
      </c>
      <c r="CK694" s="518"/>
      <c r="CL694" s="518">
        <f t="shared" si="2873"/>
        <v>0</v>
      </c>
      <c r="CM694" s="518"/>
      <c r="CN694" s="518">
        <f t="shared" si="2874"/>
        <v>0</v>
      </c>
      <c r="CO694" s="518"/>
      <c r="CP694" s="518">
        <f t="shared" si="2875"/>
        <v>0</v>
      </c>
      <c r="CQ694" s="518"/>
      <c r="CR694" s="518">
        <f t="shared" si="2876"/>
        <v>0</v>
      </c>
      <c r="CS694" s="518"/>
      <c r="CT694" s="518">
        <f t="shared" si="2877"/>
        <v>0</v>
      </c>
      <c r="CU694" s="518"/>
      <c r="CV694" s="518">
        <f t="shared" si="2878"/>
        <v>0</v>
      </c>
      <c r="CW694" s="518"/>
      <c r="CX694" s="518">
        <f t="shared" si="2879"/>
        <v>0</v>
      </c>
      <c r="CY694" s="518"/>
      <c r="DH694" s="514">
        <f t="shared" si="2880"/>
        <v>0</v>
      </c>
      <c r="DI694" s="515"/>
    </row>
    <row r="695" spans="1:113" s="38" customFormat="1" ht="24" customHeight="1">
      <c r="A695" s="18"/>
      <c r="B695" s="3"/>
      <c r="C695" s="680"/>
      <c r="D695" s="681"/>
      <c r="E695" s="766"/>
      <c r="F695" s="56" t="s">
        <v>5160</v>
      </c>
      <c r="G695" s="547" t="s">
        <v>5211</v>
      </c>
      <c r="H695" s="548"/>
      <c r="I695" s="548"/>
      <c r="J695" s="548"/>
      <c r="K695" s="548"/>
      <c r="L695" s="548"/>
      <c r="M695" s="548"/>
      <c r="N695" s="549"/>
      <c r="O695" s="531"/>
      <c r="P695" s="531"/>
      <c r="Q695" s="531"/>
      <c r="R695" s="531"/>
      <c r="S695" s="531"/>
      <c r="T695" s="531"/>
      <c r="U695" s="531"/>
      <c r="V695" s="531"/>
      <c r="W695" s="531"/>
      <c r="X695" s="531"/>
      <c r="Y695" s="531"/>
      <c r="Z695" s="531"/>
      <c r="AA695" s="531"/>
      <c r="AB695" s="531"/>
      <c r="AC695" s="531"/>
      <c r="AD695" s="531"/>
      <c r="AE695" s="2"/>
      <c r="AF695" s="169"/>
      <c r="AH695" s="522">
        <f t="shared" si="2858"/>
        <v>0</v>
      </c>
      <c r="AI695" s="522"/>
      <c r="AJ695" s="522">
        <f t="shared" si="2859"/>
        <v>0</v>
      </c>
      <c r="AK695" s="522"/>
      <c r="AL695" s="522">
        <f t="shared" si="2860"/>
        <v>0</v>
      </c>
      <c r="AM695" s="522" t="str">
        <f t="shared" si="2861"/>
        <v>NA</v>
      </c>
      <c r="AN695" s="524">
        <f t="shared" si="2862"/>
        <v>0</v>
      </c>
      <c r="AO695" s="526"/>
      <c r="AP695" s="125" t="str">
        <f>IF(AN695=0,"", IF(SUM($AN$653:AN695)=1,_xlfn.CONCAT(AQ695), IF($AN$713&gt;SUM($AN$653:AN695),_xlfn.CONCAT(", ",AQ695), IF($AN$713=SUM($AN$653:AN695),_xlfn.CONCAT(" y ",AQ695,".")))))</f>
        <v/>
      </c>
      <c r="AQ695" s="248">
        <f t="shared" si="2863"/>
        <v>14.2</v>
      </c>
      <c r="AS695" s="518">
        <f t="shared" si="2888"/>
        <v>14.2</v>
      </c>
      <c r="AT695" s="518"/>
      <c r="AU695" s="514">
        <f>IF(CNGE_2024_M3_Secc1!$AO$111=CNGE_2024_M3_Secc1!$AQ$111,0,IF(CNGE_2024_M3_Secc2!BF412=0,0,1))</f>
        <v>0</v>
      </c>
      <c r="AV695" s="515"/>
      <c r="CH695" s="518">
        <v>14.2</v>
      </c>
      <c r="CI695" s="518"/>
      <c r="CJ695" s="518">
        <f t="shared" si="2872"/>
        <v>0</v>
      </c>
      <c r="CK695" s="518"/>
      <c r="CL695" s="518">
        <f t="shared" si="2873"/>
        <v>0</v>
      </c>
      <c r="CM695" s="518"/>
      <c r="CN695" s="518">
        <f t="shared" si="2874"/>
        <v>0</v>
      </c>
      <c r="CO695" s="518"/>
      <c r="CP695" s="518">
        <f t="shared" si="2875"/>
        <v>0</v>
      </c>
      <c r="CQ695" s="518"/>
      <c r="CR695" s="518">
        <f t="shared" si="2876"/>
        <v>0</v>
      </c>
      <c r="CS695" s="518"/>
      <c r="CT695" s="518">
        <f t="shared" si="2877"/>
        <v>0</v>
      </c>
      <c r="CU695" s="518"/>
      <c r="CV695" s="518">
        <f t="shared" si="2878"/>
        <v>0</v>
      </c>
      <c r="CW695" s="518"/>
      <c r="CX695" s="518">
        <f t="shared" si="2879"/>
        <v>0</v>
      </c>
      <c r="CY695" s="518"/>
      <c r="DH695" s="514">
        <f t="shared" si="2880"/>
        <v>0</v>
      </c>
      <c r="DI695" s="515"/>
    </row>
    <row r="696" spans="1:113" s="38" customFormat="1" ht="36" customHeight="1">
      <c r="A696" s="18"/>
      <c r="B696" s="3"/>
      <c r="C696" s="682"/>
      <c r="D696" s="683"/>
      <c r="E696" s="767"/>
      <c r="F696" s="56" t="s">
        <v>5161</v>
      </c>
      <c r="G696" s="547" t="s">
        <v>5430</v>
      </c>
      <c r="H696" s="548"/>
      <c r="I696" s="548"/>
      <c r="J696" s="548"/>
      <c r="K696" s="548"/>
      <c r="L696" s="548"/>
      <c r="M696" s="548"/>
      <c r="N696" s="549"/>
      <c r="O696" s="531"/>
      <c r="P696" s="531"/>
      <c r="Q696" s="531"/>
      <c r="R696" s="531"/>
      <c r="S696" s="531"/>
      <c r="T696" s="531"/>
      <c r="U696" s="531"/>
      <c r="V696" s="531"/>
      <c r="W696" s="531"/>
      <c r="X696" s="531"/>
      <c r="Y696" s="531"/>
      <c r="Z696" s="531"/>
      <c r="AA696" s="531"/>
      <c r="AB696" s="531"/>
      <c r="AC696" s="531"/>
      <c r="AD696" s="531"/>
      <c r="AE696" s="2"/>
      <c r="AF696" s="169"/>
      <c r="AH696" s="522">
        <f t="shared" si="2858"/>
        <v>0</v>
      </c>
      <c r="AI696" s="522"/>
      <c r="AJ696" s="522">
        <f t="shared" si="2859"/>
        <v>0</v>
      </c>
      <c r="AK696" s="522"/>
      <c r="AL696" s="522">
        <f t="shared" si="2860"/>
        <v>0</v>
      </c>
      <c r="AM696" s="522" t="str">
        <f t="shared" si="2861"/>
        <v>NA</v>
      </c>
      <c r="AN696" s="524">
        <f t="shared" si="2862"/>
        <v>0</v>
      </c>
      <c r="AO696" s="526"/>
      <c r="AP696" s="125" t="str">
        <f>IF(AN696=0,"", IF(SUM($AN$653:AN696)=1,_xlfn.CONCAT(AQ696), IF($AN$713&gt;SUM($AN$653:AN696),_xlfn.CONCAT(", ",AQ696), IF($AN$713=SUM($AN$653:AN696),_xlfn.CONCAT(" y ",AQ696,".")))))</f>
        <v/>
      </c>
      <c r="AQ696" s="248">
        <f t="shared" si="2863"/>
        <v>14.3</v>
      </c>
      <c r="AS696" s="518">
        <f t="shared" si="2888"/>
        <v>14.3</v>
      </c>
      <c r="AT696" s="518"/>
      <c r="AU696" s="514">
        <f>IF(CNGE_2024_M3_Secc1!$AO$111=CNGE_2024_M3_Secc1!$AQ$111,0,IF(CNGE_2024_M3_Secc2!BF413=0,0,1))</f>
        <v>0</v>
      </c>
      <c r="AV696" s="515"/>
      <c r="CH696" s="518">
        <v>14.3</v>
      </c>
      <c r="CI696" s="518"/>
      <c r="CJ696" s="518">
        <f t="shared" si="2872"/>
        <v>0</v>
      </c>
      <c r="CK696" s="518"/>
      <c r="CL696" s="518">
        <f t="shared" si="2873"/>
        <v>0</v>
      </c>
      <c r="CM696" s="518"/>
      <c r="CN696" s="518">
        <f t="shared" si="2874"/>
        <v>0</v>
      </c>
      <c r="CO696" s="518"/>
      <c r="CP696" s="518">
        <f t="shared" si="2875"/>
        <v>0</v>
      </c>
      <c r="CQ696" s="518"/>
      <c r="CR696" s="518">
        <f t="shared" si="2876"/>
        <v>0</v>
      </c>
      <c r="CS696" s="518"/>
      <c r="CT696" s="518">
        <f t="shared" si="2877"/>
        <v>0</v>
      </c>
      <c r="CU696" s="518"/>
      <c r="CV696" s="518">
        <f t="shared" si="2878"/>
        <v>0</v>
      </c>
      <c r="CW696" s="518"/>
      <c r="CX696" s="518">
        <f t="shared" si="2879"/>
        <v>0</v>
      </c>
      <c r="CY696" s="518"/>
      <c r="DH696" s="514">
        <f t="shared" si="2880"/>
        <v>0</v>
      </c>
      <c r="DI696" s="515"/>
    </row>
    <row r="697" spans="1:113" s="38" customFormat="1" ht="15" customHeight="1">
      <c r="A697" s="18"/>
      <c r="B697" s="3"/>
      <c r="C697" s="678" t="s">
        <v>5215</v>
      </c>
      <c r="D697" s="679"/>
      <c r="E697" s="765"/>
      <c r="F697" s="56" t="s">
        <v>5162</v>
      </c>
      <c r="G697" s="547" t="s">
        <v>5216</v>
      </c>
      <c r="H697" s="548"/>
      <c r="I697" s="548"/>
      <c r="J697" s="548"/>
      <c r="K697" s="548"/>
      <c r="L697" s="548"/>
      <c r="M697" s="548"/>
      <c r="N697" s="549"/>
      <c r="O697" s="531"/>
      <c r="P697" s="531"/>
      <c r="Q697" s="531"/>
      <c r="R697" s="531"/>
      <c r="S697" s="531"/>
      <c r="T697" s="531"/>
      <c r="U697" s="531"/>
      <c r="V697" s="531"/>
      <c r="W697" s="531"/>
      <c r="X697" s="531"/>
      <c r="Y697" s="531"/>
      <c r="Z697" s="531"/>
      <c r="AA697" s="531"/>
      <c r="AB697" s="531"/>
      <c r="AC697" s="531"/>
      <c r="AD697" s="531"/>
      <c r="AE697" s="2"/>
      <c r="AF697" s="169"/>
      <c r="AH697" s="522">
        <f t="shared" si="2858"/>
        <v>0</v>
      </c>
      <c r="AI697" s="522"/>
      <c r="AJ697" s="522">
        <f t="shared" si="2859"/>
        <v>0</v>
      </c>
      <c r="AK697" s="522"/>
      <c r="AL697" s="522">
        <f t="shared" si="2860"/>
        <v>0</v>
      </c>
      <c r="AM697" s="522" t="str">
        <f t="shared" si="2861"/>
        <v>NA</v>
      </c>
      <c r="AN697" s="524">
        <f t="shared" si="2862"/>
        <v>0</v>
      </c>
      <c r="AO697" s="526"/>
      <c r="AP697" s="125" t="str">
        <f>IF(AN697=0,"", IF(SUM($AN$653:AN697)=1,_xlfn.CONCAT(AQ697), IF($AN$713&gt;SUM($AN$653:AN697),_xlfn.CONCAT(", ",AQ697), IF($AN$713=SUM($AN$653:AN697),_xlfn.CONCAT(" y ",AQ697,".")))))</f>
        <v/>
      </c>
      <c r="AQ697" s="248">
        <f t="shared" si="2863"/>
        <v>15.1</v>
      </c>
      <c r="AS697" s="518">
        <f t="shared" si="2888"/>
        <v>15.1</v>
      </c>
      <c r="AT697" s="518"/>
      <c r="AU697" s="514">
        <f>IF(CNGE_2024_M3_Secc1!$AO$111=CNGE_2024_M3_Secc1!$AQ$111,0,IF(CNGE_2024_M3_Secc2!BF414=0,0,1))</f>
        <v>0</v>
      </c>
      <c r="AV697" s="515"/>
      <c r="CH697" s="518">
        <v>15.1</v>
      </c>
      <c r="CI697" s="518"/>
      <c r="CJ697" s="518">
        <f t="shared" si="2872"/>
        <v>0</v>
      </c>
      <c r="CK697" s="518"/>
      <c r="CL697" s="518">
        <f t="shared" si="2873"/>
        <v>0</v>
      </c>
      <c r="CM697" s="518"/>
      <c r="CN697" s="518">
        <f t="shared" si="2874"/>
        <v>0</v>
      </c>
      <c r="CO697" s="518"/>
      <c r="CP697" s="518">
        <f t="shared" si="2875"/>
        <v>0</v>
      </c>
      <c r="CQ697" s="518"/>
      <c r="CR697" s="518">
        <f t="shared" si="2876"/>
        <v>0</v>
      </c>
      <c r="CS697" s="518"/>
      <c r="CT697" s="518">
        <f t="shared" si="2877"/>
        <v>0</v>
      </c>
      <c r="CU697" s="518"/>
      <c r="CV697" s="518">
        <f t="shared" si="2878"/>
        <v>0</v>
      </c>
      <c r="CW697" s="518"/>
      <c r="CX697" s="518">
        <f t="shared" si="2879"/>
        <v>0</v>
      </c>
      <c r="CY697" s="518"/>
      <c r="DH697" s="514">
        <f t="shared" si="2880"/>
        <v>0</v>
      </c>
      <c r="DI697" s="515"/>
    </row>
    <row r="698" spans="1:113" s="38" customFormat="1" ht="15" customHeight="1">
      <c r="A698" s="18"/>
      <c r="B698" s="3"/>
      <c r="C698" s="680"/>
      <c r="D698" s="681"/>
      <c r="E698" s="766"/>
      <c r="F698" s="56" t="s">
        <v>5163</v>
      </c>
      <c r="G698" s="547" t="s">
        <v>5218</v>
      </c>
      <c r="H698" s="548"/>
      <c r="I698" s="548"/>
      <c r="J698" s="548"/>
      <c r="K698" s="548"/>
      <c r="L698" s="548"/>
      <c r="M698" s="548"/>
      <c r="N698" s="549"/>
      <c r="O698" s="531"/>
      <c r="P698" s="531"/>
      <c r="Q698" s="531"/>
      <c r="R698" s="531"/>
      <c r="S698" s="531"/>
      <c r="T698" s="531"/>
      <c r="U698" s="531"/>
      <c r="V698" s="531"/>
      <c r="W698" s="531"/>
      <c r="X698" s="531"/>
      <c r="Y698" s="531"/>
      <c r="Z698" s="531"/>
      <c r="AA698" s="531"/>
      <c r="AB698" s="531"/>
      <c r="AC698" s="531"/>
      <c r="AD698" s="531"/>
      <c r="AE698" s="2"/>
      <c r="AF698" s="169"/>
      <c r="AH698" s="522">
        <f t="shared" si="2858"/>
        <v>0</v>
      </c>
      <c r="AI698" s="522"/>
      <c r="AJ698" s="522">
        <f t="shared" si="2859"/>
        <v>0</v>
      </c>
      <c r="AK698" s="522"/>
      <c r="AL698" s="522">
        <f t="shared" si="2860"/>
        <v>0</v>
      </c>
      <c r="AM698" s="522" t="str">
        <f t="shared" si="2861"/>
        <v>NA</v>
      </c>
      <c r="AN698" s="524">
        <f t="shared" si="2862"/>
        <v>0</v>
      </c>
      <c r="AO698" s="526"/>
      <c r="AP698" s="125" t="str">
        <f>IF(AN698=0,"", IF(SUM($AN$653:AN698)=1,_xlfn.CONCAT(AQ698), IF($AN$713&gt;SUM($AN$653:AN698),_xlfn.CONCAT(", ",AQ698), IF($AN$713=SUM($AN$653:AN698),_xlfn.CONCAT(" y ",AQ698,".")))))</f>
        <v/>
      </c>
      <c r="AQ698" s="248">
        <f t="shared" si="2863"/>
        <v>15.2</v>
      </c>
      <c r="AS698" s="518">
        <f t="shared" si="2888"/>
        <v>15.2</v>
      </c>
      <c r="AT698" s="518"/>
      <c r="AU698" s="514">
        <f>IF(CNGE_2024_M3_Secc1!$AO$111=CNGE_2024_M3_Secc1!$AQ$111,0,IF(CNGE_2024_M3_Secc2!BF415=0,0,1))</f>
        <v>0</v>
      </c>
      <c r="AV698" s="515"/>
      <c r="CH698" s="518">
        <v>15.2</v>
      </c>
      <c r="CI698" s="518"/>
      <c r="CJ698" s="518">
        <f t="shared" si="2872"/>
        <v>0</v>
      </c>
      <c r="CK698" s="518"/>
      <c r="CL698" s="518">
        <f t="shared" si="2873"/>
        <v>0</v>
      </c>
      <c r="CM698" s="518"/>
      <c r="CN698" s="518">
        <f t="shared" si="2874"/>
        <v>0</v>
      </c>
      <c r="CO698" s="518"/>
      <c r="CP698" s="518">
        <f t="shared" si="2875"/>
        <v>0</v>
      </c>
      <c r="CQ698" s="518"/>
      <c r="CR698" s="518">
        <f t="shared" si="2876"/>
        <v>0</v>
      </c>
      <c r="CS698" s="518"/>
      <c r="CT698" s="518">
        <f t="shared" si="2877"/>
        <v>0</v>
      </c>
      <c r="CU698" s="518"/>
      <c r="CV698" s="518">
        <f t="shared" si="2878"/>
        <v>0</v>
      </c>
      <c r="CW698" s="518"/>
      <c r="CX698" s="518">
        <f t="shared" si="2879"/>
        <v>0</v>
      </c>
      <c r="CY698" s="518"/>
      <c r="DH698" s="514">
        <f t="shared" si="2880"/>
        <v>0</v>
      </c>
      <c r="DI698" s="515"/>
    </row>
    <row r="699" spans="1:113" s="38" customFormat="1" ht="15" customHeight="1">
      <c r="A699" s="18"/>
      <c r="B699" s="3"/>
      <c r="C699" s="680"/>
      <c r="D699" s="681"/>
      <c r="E699" s="766"/>
      <c r="F699" s="56" t="s">
        <v>5164</v>
      </c>
      <c r="G699" s="547" t="s">
        <v>5220</v>
      </c>
      <c r="H699" s="548"/>
      <c r="I699" s="548"/>
      <c r="J699" s="548"/>
      <c r="K699" s="548"/>
      <c r="L699" s="548"/>
      <c r="M699" s="548"/>
      <c r="N699" s="549"/>
      <c r="O699" s="531"/>
      <c r="P699" s="531"/>
      <c r="Q699" s="531"/>
      <c r="R699" s="531"/>
      <c r="S699" s="531"/>
      <c r="T699" s="531"/>
      <c r="U699" s="531"/>
      <c r="V699" s="531"/>
      <c r="W699" s="531"/>
      <c r="X699" s="531"/>
      <c r="Y699" s="531"/>
      <c r="Z699" s="531"/>
      <c r="AA699" s="531"/>
      <c r="AB699" s="531"/>
      <c r="AC699" s="531"/>
      <c r="AD699" s="531"/>
      <c r="AE699" s="2"/>
      <c r="AF699" s="169"/>
      <c r="AH699" s="522">
        <f t="shared" si="2858"/>
        <v>0</v>
      </c>
      <c r="AI699" s="522"/>
      <c r="AJ699" s="522">
        <f t="shared" si="2859"/>
        <v>0</v>
      </c>
      <c r="AK699" s="522"/>
      <c r="AL699" s="522">
        <f t="shared" si="2860"/>
        <v>0</v>
      </c>
      <c r="AM699" s="522" t="str">
        <f t="shared" si="2861"/>
        <v>NA</v>
      </c>
      <c r="AN699" s="524">
        <f t="shared" si="2862"/>
        <v>0</v>
      </c>
      <c r="AO699" s="526"/>
      <c r="AP699" s="125" t="str">
        <f>IF(AN699=0,"", IF(SUM($AN$653:AN699)=1,_xlfn.CONCAT(AQ699), IF($AN$713&gt;SUM($AN$653:AN699),_xlfn.CONCAT(", ",AQ699), IF($AN$713=SUM($AN$653:AN699),_xlfn.CONCAT(" y ",AQ699,".")))))</f>
        <v/>
      </c>
      <c r="AQ699" s="248">
        <f t="shared" si="2863"/>
        <v>15.3</v>
      </c>
      <c r="AS699" s="518">
        <f t="shared" si="2888"/>
        <v>15.3</v>
      </c>
      <c r="AT699" s="518"/>
      <c r="AU699" s="514">
        <f>IF(CNGE_2024_M3_Secc1!$AO$111=CNGE_2024_M3_Secc1!$AQ$111,0,IF(CNGE_2024_M3_Secc2!BF416=0,0,1))</f>
        <v>0</v>
      </c>
      <c r="AV699" s="515"/>
      <c r="CH699" s="518">
        <v>15.3</v>
      </c>
      <c r="CI699" s="518"/>
      <c r="CJ699" s="518">
        <f t="shared" si="2872"/>
        <v>0</v>
      </c>
      <c r="CK699" s="518"/>
      <c r="CL699" s="518">
        <f t="shared" si="2873"/>
        <v>0</v>
      </c>
      <c r="CM699" s="518"/>
      <c r="CN699" s="518">
        <f t="shared" si="2874"/>
        <v>0</v>
      </c>
      <c r="CO699" s="518"/>
      <c r="CP699" s="518">
        <f t="shared" si="2875"/>
        <v>0</v>
      </c>
      <c r="CQ699" s="518"/>
      <c r="CR699" s="518">
        <f t="shared" si="2876"/>
        <v>0</v>
      </c>
      <c r="CS699" s="518"/>
      <c r="CT699" s="518">
        <f t="shared" si="2877"/>
        <v>0</v>
      </c>
      <c r="CU699" s="518"/>
      <c r="CV699" s="518">
        <f t="shared" si="2878"/>
        <v>0</v>
      </c>
      <c r="CW699" s="518"/>
      <c r="CX699" s="518">
        <f t="shared" si="2879"/>
        <v>0</v>
      </c>
      <c r="CY699" s="518"/>
      <c r="DH699" s="514">
        <f t="shared" si="2880"/>
        <v>0</v>
      </c>
      <c r="DI699" s="515"/>
    </row>
    <row r="700" spans="1:113" s="38" customFormat="1" ht="15" customHeight="1">
      <c r="A700" s="18"/>
      <c r="B700" s="3"/>
      <c r="C700" s="680"/>
      <c r="D700" s="681"/>
      <c r="E700" s="766"/>
      <c r="F700" s="56" t="s">
        <v>5165</v>
      </c>
      <c r="G700" s="547" t="s">
        <v>5222</v>
      </c>
      <c r="H700" s="548"/>
      <c r="I700" s="548"/>
      <c r="J700" s="548"/>
      <c r="K700" s="548"/>
      <c r="L700" s="548"/>
      <c r="M700" s="548"/>
      <c r="N700" s="549"/>
      <c r="O700" s="531"/>
      <c r="P700" s="531"/>
      <c r="Q700" s="531"/>
      <c r="R700" s="531"/>
      <c r="S700" s="531"/>
      <c r="T700" s="531"/>
      <c r="U700" s="531"/>
      <c r="V700" s="531"/>
      <c r="W700" s="531"/>
      <c r="X700" s="531"/>
      <c r="Y700" s="531"/>
      <c r="Z700" s="531"/>
      <c r="AA700" s="531"/>
      <c r="AB700" s="531"/>
      <c r="AC700" s="531"/>
      <c r="AD700" s="531"/>
      <c r="AE700" s="2"/>
      <c r="AF700" s="169"/>
      <c r="AH700" s="522">
        <f t="shared" si="2858"/>
        <v>0</v>
      </c>
      <c r="AI700" s="522"/>
      <c r="AJ700" s="522">
        <f t="shared" si="2859"/>
        <v>0</v>
      </c>
      <c r="AK700" s="522"/>
      <c r="AL700" s="522">
        <f t="shared" si="2860"/>
        <v>0</v>
      </c>
      <c r="AM700" s="522" t="str">
        <f t="shared" si="2861"/>
        <v>NA</v>
      </c>
      <c r="AN700" s="524">
        <f t="shared" si="2862"/>
        <v>0</v>
      </c>
      <c r="AO700" s="526"/>
      <c r="AP700" s="125" t="str">
        <f>IF(AN700=0,"", IF(SUM($AN$653:AN700)=1,_xlfn.CONCAT(AQ700), IF($AN$713&gt;SUM($AN$653:AN700),_xlfn.CONCAT(", ",AQ700), IF($AN$713=SUM($AN$653:AN700),_xlfn.CONCAT(" y ",AQ700,".")))))</f>
        <v/>
      </c>
      <c r="AQ700" s="248">
        <f t="shared" si="2863"/>
        <v>15.4</v>
      </c>
      <c r="AS700" s="518">
        <f t="shared" si="2888"/>
        <v>15.4</v>
      </c>
      <c r="AT700" s="518"/>
      <c r="AU700" s="514">
        <f>IF(CNGE_2024_M3_Secc1!$AO$111=CNGE_2024_M3_Secc1!$AQ$111,0,IF(CNGE_2024_M3_Secc2!BF417=0,0,1))</f>
        <v>0</v>
      </c>
      <c r="AV700" s="515"/>
      <c r="CH700" s="518">
        <v>15.4</v>
      </c>
      <c r="CI700" s="518"/>
      <c r="CJ700" s="518">
        <f t="shared" si="2872"/>
        <v>0</v>
      </c>
      <c r="CK700" s="518"/>
      <c r="CL700" s="518">
        <f t="shared" si="2873"/>
        <v>0</v>
      </c>
      <c r="CM700" s="518"/>
      <c r="CN700" s="518">
        <f t="shared" si="2874"/>
        <v>0</v>
      </c>
      <c r="CO700" s="518"/>
      <c r="CP700" s="518">
        <f t="shared" si="2875"/>
        <v>0</v>
      </c>
      <c r="CQ700" s="518"/>
      <c r="CR700" s="518">
        <f t="shared" si="2876"/>
        <v>0</v>
      </c>
      <c r="CS700" s="518"/>
      <c r="CT700" s="518">
        <f t="shared" si="2877"/>
        <v>0</v>
      </c>
      <c r="CU700" s="518"/>
      <c r="CV700" s="518">
        <f t="shared" si="2878"/>
        <v>0</v>
      </c>
      <c r="CW700" s="518"/>
      <c r="CX700" s="518">
        <f t="shared" si="2879"/>
        <v>0</v>
      </c>
      <c r="CY700" s="518"/>
      <c r="DH700" s="514">
        <f t="shared" si="2880"/>
        <v>0</v>
      </c>
      <c r="DI700" s="515"/>
    </row>
    <row r="701" spans="1:113" s="38" customFormat="1" ht="15" customHeight="1">
      <c r="A701" s="18"/>
      <c r="B701" s="3"/>
      <c r="C701" s="682"/>
      <c r="D701" s="683"/>
      <c r="E701" s="767"/>
      <c r="F701" s="56" t="s">
        <v>5166</v>
      </c>
      <c r="G701" s="547" t="s">
        <v>5431</v>
      </c>
      <c r="H701" s="548"/>
      <c r="I701" s="548"/>
      <c r="J701" s="548"/>
      <c r="K701" s="548"/>
      <c r="L701" s="548"/>
      <c r="M701" s="548"/>
      <c r="N701" s="549"/>
      <c r="O701" s="531"/>
      <c r="P701" s="531"/>
      <c r="Q701" s="531"/>
      <c r="R701" s="531"/>
      <c r="S701" s="531"/>
      <c r="T701" s="531"/>
      <c r="U701" s="531"/>
      <c r="V701" s="531"/>
      <c r="W701" s="531"/>
      <c r="X701" s="531"/>
      <c r="Y701" s="531"/>
      <c r="Z701" s="531"/>
      <c r="AA701" s="531"/>
      <c r="AB701" s="531"/>
      <c r="AC701" s="531"/>
      <c r="AD701" s="531"/>
      <c r="AE701" s="2"/>
      <c r="AF701" s="169"/>
      <c r="AH701" s="522">
        <f t="shared" si="2858"/>
        <v>0</v>
      </c>
      <c r="AI701" s="522"/>
      <c r="AJ701" s="522">
        <f t="shared" si="2859"/>
        <v>0</v>
      </c>
      <c r="AK701" s="522"/>
      <c r="AL701" s="522">
        <f t="shared" si="2860"/>
        <v>0</v>
      </c>
      <c r="AM701" s="522" t="str">
        <f t="shared" si="2861"/>
        <v>NA</v>
      </c>
      <c r="AN701" s="524">
        <f t="shared" si="2862"/>
        <v>0</v>
      </c>
      <c r="AO701" s="526"/>
      <c r="AP701" s="125" t="str">
        <f>IF(AN701=0,"", IF(SUM($AN$653:AN701)=1,_xlfn.CONCAT(AQ701), IF($AN$713&gt;SUM($AN$653:AN701),_xlfn.CONCAT(", ",AQ701), IF($AN$713=SUM($AN$653:AN701),_xlfn.CONCAT(" y ",AQ701,".")))))</f>
        <v/>
      </c>
      <c r="AQ701" s="113">
        <f t="shared" si="2863"/>
        <v>15.5</v>
      </c>
      <c r="AS701" s="518">
        <f t="shared" si="2888"/>
        <v>15.5</v>
      </c>
      <c r="AT701" s="518"/>
      <c r="AU701" s="514">
        <f>IF(CNGE_2024_M3_Secc1!$AO$111=CNGE_2024_M3_Secc1!$AQ$111,0,IF(CNGE_2024_M3_Secc2!BF418=0,0,1))</f>
        <v>0</v>
      </c>
      <c r="AV701" s="515"/>
      <c r="CH701" s="518">
        <v>15.5</v>
      </c>
      <c r="CI701" s="518"/>
      <c r="CJ701" s="518">
        <f t="shared" si="2872"/>
        <v>0</v>
      </c>
      <c r="CK701" s="518"/>
      <c r="CL701" s="518">
        <f t="shared" si="2873"/>
        <v>0</v>
      </c>
      <c r="CM701" s="518"/>
      <c r="CN701" s="518">
        <f t="shared" si="2874"/>
        <v>0</v>
      </c>
      <c r="CO701" s="518"/>
      <c r="CP701" s="518">
        <f t="shared" si="2875"/>
        <v>0</v>
      </c>
      <c r="CQ701" s="518"/>
      <c r="CR701" s="518">
        <f t="shared" si="2876"/>
        <v>0</v>
      </c>
      <c r="CS701" s="518"/>
      <c r="CT701" s="518">
        <f t="shared" si="2877"/>
        <v>0</v>
      </c>
      <c r="CU701" s="518"/>
      <c r="CV701" s="518">
        <f t="shared" si="2878"/>
        <v>0</v>
      </c>
      <c r="CW701" s="518"/>
      <c r="CX701" s="518">
        <f t="shared" si="2879"/>
        <v>0</v>
      </c>
      <c r="CY701" s="518"/>
      <c r="DH701" s="514">
        <f t="shared" si="2880"/>
        <v>0</v>
      </c>
      <c r="DI701" s="515"/>
    </row>
    <row r="702" spans="1:113" s="38" customFormat="1" ht="15" customHeight="1">
      <c r="A702" s="18"/>
      <c r="B702" s="3"/>
      <c r="C702" s="649" t="s">
        <v>5016</v>
      </c>
      <c r="D702" s="650"/>
      <c r="E702" s="650"/>
      <c r="F702" s="651"/>
      <c r="G702" s="547" t="s">
        <v>5226</v>
      </c>
      <c r="H702" s="548"/>
      <c r="I702" s="548"/>
      <c r="J702" s="548"/>
      <c r="K702" s="548"/>
      <c r="L702" s="548"/>
      <c r="M702" s="548"/>
      <c r="N702" s="549"/>
      <c r="O702" s="531"/>
      <c r="P702" s="531"/>
      <c r="Q702" s="531"/>
      <c r="R702" s="531"/>
      <c r="S702" s="531"/>
      <c r="T702" s="531"/>
      <c r="U702" s="531"/>
      <c r="V702" s="531"/>
      <c r="W702" s="531"/>
      <c r="X702" s="531"/>
      <c r="Y702" s="531"/>
      <c r="Z702" s="531"/>
      <c r="AA702" s="531"/>
      <c r="AB702" s="531"/>
      <c r="AC702" s="531"/>
      <c r="AD702" s="531"/>
      <c r="AE702" s="2"/>
      <c r="AF702" s="169"/>
      <c r="AH702" s="522">
        <f t="shared" si="2858"/>
        <v>0</v>
      </c>
      <c r="AI702" s="522"/>
      <c r="AJ702" s="522">
        <f t="shared" si="2859"/>
        <v>0</v>
      </c>
      <c r="AK702" s="522"/>
      <c r="AL702" s="522">
        <f t="shared" si="2860"/>
        <v>0</v>
      </c>
      <c r="AM702" s="522" t="str">
        <f t="shared" si="2861"/>
        <v>NA</v>
      </c>
      <c r="AN702" s="524">
        <f t="shared" si="2862"/>
        <v>0</v>
      </c>
      <c r="AO702" s="526"/>
      <c r="AP702" s="125" t="str">
        <f>IF(AN702=0,"", IF(SUM($AN$653:AN702)=1,_xlfn.CONCAT(AQ702), IF($AN$713&gt;SUM($AN$653:AN702),_xlfn.CONCAT(", ",AQ702), IF($AN$713=SUM($AN$653:AN702),_xlfn.CONCAT(" y ",AQ702,".")))))</f>
        <v/>
      </c>
      <c r="AQ702" s="113">
        <f>_xlfn.NUMBERVALUE(C702)</f>
        <v>16</v>
      </c>
      <c r="AS702" s="518">
        <f>_xlfn.NUMBERVALUE(C702)</f>
        <v>16</v>
      </c>
      <c r="AT702" s="518"/>
      <c r="AU702" s="514">
        <f>IF(CNGE_2024_M3_Secc1!$AO$111=CNGE_2024_M3_Secc1!$AQ$111,0,IF(CNGE_2024_M3_Secc2!BF419=0,0,1))</f>
        <v>0</v>
      </c>
      <c r="AV702" s="515"/>
      <c r="CH702" s="518">
        <v>16</v>
      </c>
      <c r="CI702" s="518"/>
      <c r="CJ702" s="518">
        <f t="shared" si="2872"/>
        <v>0</v>
      </c>
      <c r="CK702" s="518"/>
      <c r="CL702" s="518">
        <f t="shared" si="2873"/>
        <v>0</v>
      </c>
      <c r="CM702" s="518"/>
      <c r="CN702" s="518">
        <f t="shared" si="2874"/>
        <v>0</v>
      </c>
      <c r="CO702" s="518"/>
      <c r="CP702" s="518">
        <f t="shared" si="2875"/>
        <v>0</v>
      </c>
      <c r="CQ702" s="518"/>
      <c r="CR702" s="518">
        <f t="shared" si="2876"/>
        <v>0</v>
      </c>
      <c r="CS702" s="518"/>
      <c r="CT702" s="518">
        <f t="shared" si="2877"/>
        <v>0</v>
      </c>
      <c r="CU702" s="518"/>
      <c r="CV702" s="518">
        <f t="shared" si="2878"/>
        <v>0</v>
      </c>
      <c r="CW702" s="518"/>
      <c r="CX702" s="518">
        <f t="shared" si="2879"/>
        <v>0</v>
      </c>
      <c r="CY702" s="518"/>
      <c r="DH702" s="514">
        <f t="shared" si="2880"/>
        <v>0</v>
      </c>
      <c r="DI702" s="515"/>
    </row>
    <row r="703" spans="1:113" s="38" customFormat="1" ht="15" customHeight="1">
      <c r="A703" s="18"/>
      <c r="B703" s="3"/>
      <c r="C703" s="768" t="s">
        <v>5017</v>
      </c>
      <c r="D703" s="769"/>
      <c r="E703" s="769"/>
      <c r="F703" s="770"/>
      <c r="G703" s="547" t="s">
        <v>5228</v>
      </c>
      <c r="H703" s="548"/>
      <c r="I703" s="548"/>
      <c r="J703" s="548"/>
      <c r="K703" s="548"/>
      <c r="L703" s="548"/>
      <c r="M703" s="548"/>
      <c r="N703" s="549"/>
      <c r="O703" s="531"/>
      <c r="P703" s="531"/>
      <c r="Q703" s="531"/>
      <c r="R703" s="531"/>
      <c r="S703" s="531"/>
      <c r="T703" s="531"/>
      <c r="U703" s="531"/>
      <c r="V703" s="531"/>
      <c r="W703" s="531"/>
      <c r="X703" s="531"/>
      <c r="Y703" s="531"/>
      <c r="Z703" s="531"/>
      <c r="AA703" s="531"/>
      <c r="AB703" s="531"/>
      <c r="AC703" s="531"/>
      <c r="AD703" s="531"/>
      <c r="AE703" s="2"/>
      <c r="AF703" s="169"/>
      <c r="AH703" s="522">
        <f t="shared" si="2858"/>
        <v>0</v>
      </c>
      <c r="AI703" s="522"/>
      <c r="AJ703" s="522">
        <f t="shared" si="2859"/>
        <v>0</v>
      </c>
      <c r="AK703" s="522"/>
      <c r="AL703" s="522">
        <f t="shared" si="2860"/>
        <v>0</v>
      </c>
      <c r="AM703" s="522" t="str">
        <f t="shared" si="2861"/>
        <v>NA</v>
      </c>
      <c r="AN703" s="524">
        <f t="shared" si="2862"/>
        <v>0</v>
      </c>
      <c r="AO703" s="526"/>
      <c r="AP703" s="125" t="str">
        <f>IF(AN703=0,"", IF(SUM($AN$653:AN703)=1,_xlfn.CONCAT(AQ703), IF($AN$713&gt;SUM($AN$653:AN703),_xlfn.CONCAT(", ",AQ703), IF($AN$713=SUM($AN$653:AN703),_xlfn.CONCAT(" y ",AQ703,".")))))</f>
        <v/>
      </c>
      <c r="AQ703" s="113">
        <f t="shared" ref="AQ703:AQ704" si="2891">_xlfn.NUMBERVALUE(C703)</f>
        <v>17</v>
      </c>
      <c r="AS703" s="518">
        <f t="shared" ref="AS703:AS704" si="2892">_xlfn.NUMBERVALUE(C703)</f>
        <v>17</v>
      </c>
      <c r="AT703" s="518"/>
      <c r="AU703" s="514">
        <f>IF(CNGE_2024_M3_Secc1!$AO$111=CNGE_2024_M3_Secc1!$AQ$111,0,IF(CNGE_2024_M3_Secc2!BF420=0,0,1))</f>
        <v>0</v>
      </c>
      <c r="AV703" s="515"/>
      <c r="CH703" s="518">
        <v>17</v>
      </c>
      <c r="CI703" s="518"/>
      <c r="CJ703" s="518">
        <f t="shared" si="2872"/>
        <v>0</v>
      </c>
      <c r="CK703" s="518"/>
      <c r="CL703" s="518">
        <f t="shared" si="2873"/>
        <v>0</v>
      </c>
      <c r="CM703" s="518"/>
      <c r="CN703" s="518">
        <f t="shared" si="2874"/>
        <v>0</v>
      </c>
      <c r="CO703" s="518"/>
      <c r="CP703" s="518">
        <f t="shared" si="2875"/>
        <v>0</v>
      </c>
      <c r="CQ703" s="518"/>
      <c r="CR703" s="518">
        <f t="shared" si="2876"/>
        <v>0</v>
      </c>
      <c r="CS703" s="518"/>
      <c r="CT703" s="518">
        <f t="shared" si="2877"/>
        <v>0</v>
      </c>
      <c r="CU703" s="518"/>
      <c r="CV703" s="518">
        <f t="shared" si="2878"/>
        <v>0</v>
      </c>
      <c r="CW703" s="518"/>
      <c r="CX703" s="518">
        <f t="shared" si="2879"/>
        <v>0</v>
      </c>
      <c r="CY703" s="518"/>
      <c r="DH703" s="514">
        <f t="shared" si="2880"/>
        <v>0</v>
      </c>
      <c r="DI703" s="515"/>
    </row>
    <row r="704" spans="1:113" s="38" customFormat="1" ht="15" customHeight="1">
      <c r="A704" s="18"/>
      <c r="B704" s="3"/>
      <c r="C704" s="768" t="s">
        <v>5018</v>
      </c>
      <c r="D704" s="769"/>
      <c r="E704" s="769"/>
      <c r="F704" s="770"/>
      <c r="G704" s="547" t="s">
        <v>5230</v>
      </c>
      <c r="H704" s="548"/>
      <c r="I704" s="548"/>
      <c r="J704" s="548"/>
      <c r="K704" s="548"/>
      <c r="L704" s="548"/>
      <c r="M704" s="548"/>
      <c r="N704" s="549"/>
      <c r="O704" s="531"/>
      <c r="P704" s="531"/>
      <c r="Q704" s="531"/>
      <c r="R704" s="531"/>
      <c r="S704" s="531"/>
      <c r="T704" s="531"/>
      <c r="U704" s="531"/>
      <c r="V704" s="531"/>
      <c r="W704" s="531"/>
      <c r="X704" s="531"/>
      <c r="Y704" s="531"/>
      <c r="Z704" s="531"/>
      <c r="AA704" s="531"/>
      <c r="AB704" s="531"/>
      <c r="AC704" s="531"/>
      <c r="AD704" s="531"/>
      <c r="AE704" s="2"/>
      <c r="AF704" s="169"/>
      <c r="AH704" s="522">
        <f t="shared" si="2858"/>
        <v>0</v>
      </c>
      <c r="AI704" s="522"/>
      <c r="AJ704" s="522">
        <f t="shared" si="2859"/>
        <v>0</v>
      </c>
      <c r="AK704" s="522"/>
      <c r="AL704" s="522">
        <f t="shared" si="2860"/>
        <v>0</v>
      </c>
      <c r="AM704" s="522" t="str">
        <f t="shared" si="2861"/>
        <v>NA</v>
      </c>
      <c r="AN704" s="524">
        <f t="shared" si="2862"/>
        <v>0</v>
      </c>
      <c r="AO704" s="526"/>
      <c r="AP704" s="125" t="str">
        <f>IF(AN704=0,"", IF(SUM($AN$653:AN704)=1,_xlfn.CONCAT(AQ704), IF($AN$713&gt;SUM($AN$653:AN704),_xlfn.CONCAT(", ",AQ704), IF($AN$713=SUM($AN$653:AN704),_xlfn.CONCAT(" y ",AQ704,".")))))</f>
        <v/>
      </c>
      <c r="AQ704" s="113">
        <f t="shared" si="2891"/>
        <v>18</v>
      </c>
      <c r="AS704" s="518">
        <f t="shared" si="2892"/>
        <v>18</v>
      </c>
      <c r="AT704" s="518"/>
      <c r="AU704" s="514">
        <f>IF(CNGE_2024_M3_Secc1!$AO$111=CNGE_2024_M3_Secc1!$AQ$111,0,IF(CNGE_2024_M3_Secc2!BF421=0,0,1))</f>
        <v>0</v>
      </c>
      <c r="AV704" s="515"/>
      <c r="CH704" s="518">
        <v>18</v>
      </c>
      <c r="CI704" s="518"/>
      <c r="CJ704" s="518">
        <f t="shared" si="2872"/>
        <v>0</v>
      </c>
      <c r="CK704" s="518"/>
      <c r="CL704" s="518">
        <f t="shared" si="2873"/>
        <v>0</v>
      </c>
      <c r="CM704" s="518"/>
      <c r="CN704" s="518">
        <f t="shared" si="2874"/>
        <v>0</v>
      </c>
      <c r="CO704" s="518"/>
      <c r="CP704" s="518">
        <f t="shared" si="2875"/>
        <v>0</v>
      </c>
      <c r="CQ704" s="518"/>
      <c r="CR704" s="518">
        <f t="shared" si="2876"/>
        <v>0</v>
      </c>
      <c r="CS704" s="518"/>
      <c r="CT704" s="518">
        <f t="shared" si="2877"/>
        <v>0</v>
      </c>
      <c r="CU704" s="518"/>
      <c r="CV704" s="518">
        <f t="shared" si="2878"/>
        <v>0</v>
      </c>
      <c r="CW704" s="518"/>
      <c r="CX704" s="518">
        <f t="shared" si="2879"/>
        <v>0</v>
      </c>
      <c r="CY704" s="518"/>
      <c r="DH704" s="514">
        <f t="shared" si="2880"/>
        <v>0</v>
      </c>
      <c r="DI704" s="515"/>
    </row>
    <row r="705" spans="1:113" s="38" customFormat="1" ht="15" customHeight="1">
      <c r="A705" s="18"/>
      <c r="B705" s="3"/>
      <c r="C705" s="678" t="s">
        <v>5232</v>
      </c>
      <c r="D705" s="679"/>
      <c r="E705" s="679"/>
      <c r="F705" s="56" t="s">
        <v>5167</v>
      </c>
      <c r="G705" s="547" t="s">
        <v>5233</v>
      </c>
      <c r="H705" s="548"/>
      <c r="I705" s="548"/>
      <c r="J705" s="548"/>
      <c r="K705" s="548"/>
      <c r="L705" s="548"/>
      <c r="M705" s="548"/>
      <c r="N705" s="549"/>
      <c r="O705" s="531"/>
      <c r="P705" s="531"/>
      <c r="Q705" s="531"/>
      <c r="R705" s="531"/>
      <c r="S705" s="531"/>
      <c r="T705" s="531"/>
      <c r="U705" s="531"/>
      <c r="V705" s="531"/>
      <c r="W705" s="531"/>
      <c r="X705" s="531"/>
      <c r="Y705" s="531"/>
      <c r="Z705" s="531"/>
      <c r="AA705" s="531"/>
      <c r="AB705" s="531"/>
      <c r="AC705" s="531"/>
      <c r="AD705" s="531"/>
      <c r="AE705" s="2"/>
      <c r="AF705" s="169"/>
      <c r="AH705" s="522">
        <f t="shared" si="2858"/>
        <v>0</v>
      </c>
      <c r="AI705" s="522"/>
      <c r="AJ705" s="522">
        <f t="shared" si="2859"/>
        <v>0</v>
      </c>
      <c r="AK705" s="522"/>
      <c r="AL705" s="522">
        <f t="shared" si="2860"/>
        <v>0</v>
      </c>
      <c r="AM705" s="522" t="str">
        <f t="shared" si="2861"/>
        <v>NA</v>
      </c>
      <c r="AN705" s="524">
        <f t="shared" si="2862"/>
        <v>0</v>
      </c>
      <c r="AO705" s="526"/>
      <c r="AP705" s="125" t="str">
        <f>IF(AN705=0,"", IF(SUM($AN$653:AN705)=1,_xlfn.CONCAT(AQ705), IF($AN$713&gt;SUM($AN$653:AN705),_xlfn.CONCAT(", ",AQ705), IF($AN$713=SUM($AN$653:AN705),_xlfn.CONCAT(" y ",AQ705,".")))))</f>
        <v/>
      </c>
      <c r="AQ705" s="113">
        <f t="shared" si="2863"/>
        <v>19.100000000000001</v>
      </c>
      <c r="AS705" s="518">
        <f t="shared" si="2888"/>
        <v>19.100000000000001</v>
      </c>
      <c r="AT705" s="518"/>
      <c r="AU705" s="514">
        <f>IF(CNGE_2024_M3_Secc1!$AO$111=CNGE_2024_M3_Secc1!$AQ$111,0,IF(CNGE_2024_M3_Secc2!BF422=0,0,1))</f>
        <v>0</v>
      </c>
      <c r="AV705" s="515"/>
      <c r="CH705" s="518">
        <v>19.100000000000001</v>
      </c>
      <c r="CI705" s="518"/>
      <c r="CJ705" s="518">
        <f t="shared" si="2872"/>
        <v>0</v>
      </c>
      <c r="CK705" s="518"/>
      <c r="CL705" s="518">
        <f t="shared" si="2873"/>
        <v>0</v>
      </c>
      <c r="CM705" s="518"/>
      <c r="CN705" s="518">
        <f t="shared" si="2874"/>
        <v>0</v>
      </c>
      <c r="CO705" s="518"/>
      <c r="CP705" s="518">
        <f t="shared" si="2875"/>
        <v>0</v>
      </c>
      <c r="CQ705" s="518"/>
      <c r="CR705" s="518">
        <f t="shared" si="2876"/>
        <v>0</v>
      </c>
      <c r="CS705" s="518"/>
      <c r="CT705" s="518">
        <f t="shared" si="2877"/>
        <v>0</v>
      </c>
      <c r="CU705" s="518"/>
      <c r="CV705" s="518">
        <f t="shared" si="2878"/>
        <v>0</v>
      </c>
      <c r="CW705" s="518"/>
      <c r="CX705" s="518">
        <f t="shared" si="2879"/>
        <v>0</v>
      </c>
      <c r="CY705" s="518"/>
      <c r="DH705" s="514">
        <f t="shared" si="2880"/>
        <v>0</v>
      </c>
      <c r="DI705" s="515"/>
    </row>
    <row r="706" spans="1:113" s="38" customFormat="1" ht="15" customHeight="1">
      <c r="A706" s="18"/>
      <c r="B706" s="3"/>
      <c r="C706" s="680"/>
      <c r="D706" s="681"/>
      <c r="E706" s="681"/>
      <c r="F706" s="56" t="s">
        <v>5168</v>
      </c>
      <c r="G706" s="547" t="s">
        <v>5235</v>
      </c>
      <c r="H706" s="548"/>
      <c r="I706" s="548"/>
      <c r="J706" s="548"/>
      <c r="K706" s="548"/>
      <c r="L706" s="548"/>
      <c r="M706" s="548"/>
      <c r="N706" s="549"/>
      <c r="O706" s="531"/>
      <c r="P706" s="531"/>
      <c r="Q706" s="531"/>
      <c r="R706" s="531"/>
      <c r="S706" s="531"/>
      <c r="T706" s="531"/>
      <c r="U706" s="531"/>
      <c r="V706" s="531"/>
      <c r="W706" s="531"/>
      <c r="X706" s="531"/>
      <c r="Y706" s="531"/>
      <c r="Z706" s="531"/>
      <c r="AA706" s="531"/>
      <c r="AB706" s="531"/>
      <c r="AC706" s="531"/>
      <c r="AD706" s="531"/>
      <c r="AE706" s="2"/>
      <c r="AF706" s="169"/>
      <c r="AH706" s="522">
        <f t="shared" si="2858"/>
        <v>0</v>
      </c>
      <c r="AI706" s="522"/>
      <c r="AJ706" s="522">
        <f t="shared" si="2859"/>
        <v>0</v>
      </c>
      <c r="AK706" s="522"/>
      <c r="AL706" s="522">
        <f t="shared" si="2860"/>
        <v>0</v>
      </c>
      <c r="AM706" s="522" t="str">
        <f t="shared" si="2861"/>
        <v>NA</v>
      </c>
      <c r="AN706" s="524">
        <f t="shared" si="2862"/>
        <v>0</v>
      </c>
      <c r="AO706" s="526"/>
      <c r="AP706" s="125" t="str">
        <f>IF(AN706=0,"", IF(SUM($AN$653:AN706)=1,_xlfn.CONCAT(AQ706), IF($AN$713&gt;SUM($AN$653:AN706),_xlfn.CONCAT(", ",AQ706), IF($AN$713=SUM($AN$653:AN706),_xlfn.CONCAT(" y ",AQ706,".")))))</f>
        <v/>
      </c>
      <c r="AQ706" s="113">
        <f t="shared" si="2863"/>
        <v>19.2</v>
      </c>
      <c r="AS706" s="518">
        <f t="shared" si="2888"/>
        <v>19.2</v>
      </c>
      <c r="AT706" s="518"/>
      <c r="AU706" s="514">
        <f>IF(CNGE_2024_M3_Secc1!$AO$111=CNGE_2024_M3_Secc1!$AQ$111,0,IF(CNGE_2024_M3_Secc2!BF423=0,0,1))</f>
        <v>0</v>
      </c>
      <c r="AV706" s="515"/>
      <c r="CH706" s="518">
        <v>19.2</v>
      </c>
      <c r="CI706" s="518"/>
      <c r="CJ706" s="518">
        <f t="shared" si="2872"/>
        <v>0</v>
      </c>
      <c r="CK706" s="518"/>
      <c r="CL706" s="518">
        <f t="shared" si="2873"/>
        <v>0</v>
      </c>
      <c r="CM706" s="518"/>
      <c r="CN706" s="518">
        <f t="shared" si="2874"/>
        <v>0</v>
      </c>
      <c r="CO706" s="518"/>
      <c r="CP706" s="518">
        <f t="shared" si="2875"/>
        <v>0</v>
      </c>
      <c r="CQ706" s="518"/>
      <c r="CR706" s="518">
        <f t="shared" si="2876"/>
        <v>0</v>
      </c>
      <c r="CS706" s="518"/>
      <c r="CT706" s="518">
        <f t="shared" si="2877"/>
        <v>0</v>
      </c>
      <c r="CU706" s="518"/>
      <c r="CV706" s="518">
        <f t="shared" si="2878"/>
        <v>0</v>
      </c>
      <c r="CW706" s="518"/>
      <c r="CX706" s="518">
        <f t="shared" si="2879"/>
        <v>0</v>
      </c>
      <c r="CY706" s="518"/>
      <c r="DH706" s="514">
        <f t="shared" si="2880"/>
        <v>0</v>
      </c>
      <c r="DI706" s="515"/>
    </row>
    <row r="707" spans="1:113" s="38" customFormat="1" ht="15" customHeight="1">
      <c r="A707" s="18"/>
      <c r="B707" s="3"/>
      <c r="C707" s="680"/>
      <c r="D707" s="681"/>
      <c r="E707" s="681"/>
      <c r="F707" s="56" t="s">
        <v>5169</v>
      </c>
      <c r="G707" s="547" t="s">
        <v>5238</v>
      </c>
      <c r="H707" s="548"/>
      <c r="I707" s="548"/>
      <c r="J707" s="548"/>
      <c r="K707" s="548"/>
      <c r="L707" s="548"/>
      <c r="M707" s="548"/>
      <c r="N707" s="549"/>
      <c r="O707" s="531"/>
      <c r="P707" s="531"/>
      <c r="Q707" s="531"/>
      <c r="R707" s="531"/>
      <c r="S707" s="531"/>
      <c r="T707" s="531"/>
      <c r="U707" s="531"/>
      <c r="V707" s="531"/>
      <c r="W707" s="531"/>
      <c r="X707" s="531"/>
      <c r="Y707" s="531"/>
      <c r="Z707" s="531"/>
      <c r="AA707" s="531"/>
      <c r="AB707" s="531"/>
      <c r="AC707" s="531"/>
      <c r="AD707" s="531"/>
      <c r="AE707" s="2"/>
      <c r="AF707" s="169"/>
      <c r="AH707" s="522">
        <f t="shared" si="2858"/>
        <v>0</v>
      </c>
      <c r="AI707" s="522"/>
      <c r="AJ707" s="522">
        <f t="shared" si="2859"/>
        <v>0</v>
      </c>
      <c r="AK707" s="522"/>
      <c r="AL707" s="522">
        <f t="shared" si="2860"/>
        <v>0</v>
      </c>
      <c r="AM707" s="522" t="str">
        <f t="shared" si="2861"/>
        <v>NA</v>
      </c>
      <c r="AN707" s="524">
        <f t="shared" si="2862"/>
        <v>0</v>
      </c>
      <c r="AO707" s="526"/>
      <c r="AP707" s="125" t="str">
        <f>IF(AN707=0,"", IF(SUM($AN$653:AN707)=1,_xlfn.CONCAT(AQ707), IF($AN$713&gt;SUM($AN$653:AN707),_xlfn.CONCAT(", ",AQ707), IF($AN$713=SUM($AN$653:AN707),_xlfn.CONCAT(" y ",AQ707,".")))))</f>
        <v/>
      </c>
      <c r="AQ707" s="113">
        <f t="shared" si="2863"/>
        <v>19.3</v>
      </c>
      <c r="AS707" s="518">
        <f t="shared" si="2888"/>
        <v>19.3</v>
      </c>
      <c r="AT707" s="518"/>
      <c r="AU707" s="514">
        <f>IF(CNGE_2024_M3_Secc1!$AO$111=CNGE_2024_M3_Secc1!$AQ$111,0,IF(CNGE_2024_M3_Secc2!BF424=0,0,1))</f>
        <v>0</v>
      </c>
      <c r="AV707" s="515"/>
      <c r="CH707" s="518">
        <v>19.3</v>
      </c>
      <c r="CI707" s="518"/>
      <c r="CJ707" s="518">
        <f t="shared" si="2872"/>
        <v>0</v>
      </c>
      <c r="CK707" s="518"/>
      <c r="CL707" s="518">
        <f t="shared" si="2873"/>
        <v>0</v>
      </c>
      <c r="CM707" s="518"/>
      <c r="CN707" s="518">
        <f t="shared" si="2874"/>
        <v>0</v>
      </c>
      <c r="CO707" s="518"/>
      <c r="CP707" s="518">
        <f t="shared" si="2875"/>
        <v>0</v>
      </c>
      <c r="CQ707" s="518"/>
      <c r="CR707" s="518">
        <f t="shared" si="2876"/>
        <v>0</v>
      </c>
      <c r="CS707" s="518"/>
      <c r="CT707" s="518">
        <f t="shared" si="2877"/>
        <v>0</v>
      </c>
      <c r="CU707" s="518"/>
      <c r="CV707" s="518">
        <f t="shared" si="2878"/>
        <v>0</v>
      </c>
      <c r="CW707" s="518"/>
      <c r="CX707" s="518">
        <f t="shared" si="2879"/>
        <v>0</v>
      </c>
      <c r="CY707" s="518"/>
      <c r="DH707" s="514">
        <f t="shared" si="2880"/>
        <v>0</v>
      </c>
      <c r="DI707" s="515"/>
    </row>
    <row r="708" spans="1:113" s="38" customFormat="1" ht="15" customHeight="1">
      <c r="A708" s="18"/>
      <c r="B708" s="3"/>
      <c r="C708" s="680"/>
      <c r="D708" s="681"/>
      <c r="E708" s="681"/>
      <c r="F708" s="56" t="s">
        <v>5170</v>
      </c>
      <c r="G708" s="547" t="s">
        <v>5240</v>
      </c>
      <c r="H708" s="548"/>
      <c r="I708" s="548"/>
      <c r="J708" s="548"/>
      <c r="K708" s="548"/>
      <c r="L708" s="548"/>
      <c r="M708" s="548"/>
      <c r="N708" s="549"/>
      <c r="O708" s="531"/>
      <c r="P708" s="531"/>
      <c r="Q708" s="531"/>
      <c r="R708" s="531"/>
      <c r="S708" s="531"/>
      <c r="T708" s="531"/>
      <c r="U708" s="531"/>
      <c r="V708" s="531"/>
      <c r="W708" s="531"/>
      <c r="X708" s="531"/>
      <c r="Y708" s="531"/>
      <c r="Z708" s="531"/>
      <c r="AA708" s="531"/>
      <c r="AB708" s="531"/>
      <c r="AC708" s="531"/>
      <c r="AD708" s="531"/>
      <c r="AE708" s="2"/>
      <c r="AF708" s="169"/>
      <c r="AH708" s="522">
        <f t="shared" si="2858"/>
        <v>0</v>
      </c>
      <c r="AI708" s="522"/>
      <c r="AJ708" s="522">
        <f t="shared" si="2859"/>
        <v>0</v>
      </c>
      <c r="AK708" s="522"/>
      <c r="AL708" s="522">
        <f t="shared" si="2860"/>
        <v>0</v>
      </c>
      <c r="AM708" s="522" t="str">
        <f t="shared" si="2861"/>
        <v>NA</v>
      </c>
      <c r="AN708" s="524">
        <f t="shared" si="2862"/>
        <v>0</v>
      </c>
      <c r="AO708" s="526"/>
      <c r="AP708" s="125" t="str">
        <f>IF(AN708=0,"", IF(SUM($AN$653:AN708)=1,_xlfn.CONCAT(AQ708), IF($AN$713&gt;SUM($AN$653:AN708),_xlfn.CONCAT(", ",AQ708), IF($AN$713=SUM($AN$653:AN708),_xlfn.CONCAT(" y ",AQ708,".")))))</f>
        <v/>
      </c>
      <c r="AQ708" s="113">
        <f t="shared" si="2863"/>
        <v>19.399999999999999</v>
      </c>
      <c r="AS708" s="518">
        <f t="shared" si="2888"/>
        <v>19.399999999999999</v>
      </c>
      <c r="AT708" s="518"/>
      <c r="AU708" s="514">
        <f>IF(CNGE_2024_M3_Secc1!$AO$111=CNGE_2024_M3_Secc1!$AQ$111,0,IF(CNGE_2024_M3_Secc2!BF425=0,0,1))</f>
        <v>0</v>
      </c>
      <c r="AV708" s="515"/>
      <c r="CH708" s="518">
        <v>19.399999999999999</v>
      </c>
      <c r="CI708" s="518"/>
      <c r="CJ708" s="518">
        <f t="shared" si="2872"/>
        <v>0</v>
      </c>
      <c r="CK708" s="518"/>
      <c r="CL708" s="518">
        <f t="shared" si="2873"/>
        <v>0</v>
      </c>
      <c r="CM708" s="518"/>
      <c r="CN708" s="518">
        <f t="shared" si="2874"/>
        <v>0</v>
      </c>
      <c r="CO708" s="518"/>
      <c r="CP708" s="518">
        <f t="shared" si="2875"/>
        <v>0</v>
      </c>
      <c r="CQ708" s="518"/>
      <c r="CR708" s="518">
        <f t="shared" si="2876"/>
        <v>0</v>
      </c>
      <c r="CS708" s="518"/>
      <c r="CT708" s="518">
        <f t="shared" si="2877"/>
        <v>0</v>
      </c>
      <c r="CU708" s="518"/>
      <c r="CV708" s="518">
        <f t="shared" si="2878"/>
        <v>0</v>
      </c>
      <c r="CW708" s="518"/>
      <c r="CX708" s="518">
        <f t="shared" si="2879"/>
        <v>0</v>
      </c>
      <c r="CY708" s="518"/>
      <c r="DH708" s="514">
        <f t="shared" si="2880"/>
        <v>0</v>
      </c>
      <c r="DI708" s="515"/>
    </row>
    <row r="709" spans="1:113" s="38" customFormat="1" ht="15" customHeight="1">
      <c r="A709" s="18"/>
      <c r="B709" s="3"/>
      <c r="C709" s="680"/>
      <c r="D709" s="681"/>
      <c r="E709" s="681"/>
      <c r="F709" s="56" t="s">
        <v>5171</v>
      </c>
      <c r="G709" s="547" t="s">
        <v>5242</v>
      </c>
      <c r="H709" s="548"/>
      <c r="I709" s="548"/>
      <c r="J709" s="548"/>
      <c r="K709" s="548"/>
      <c r="L709" s="548"/>
      <c r="M709" s="548"/>
      <c r="N709" s="549"/>
      <c r="O709" s="531"/>
      <c r="P709" s="531"/>
      <c r="Q709" s="531"/>
      <c r="R709" s="531"/>
      <c r="S709" s="531"/>
      <c r="T709" s="531"/>
      <c r="U709" s="531"/>
      <c r="V709" s="531"/>
      <c r="W709" s="531"/>
      <c r="X709" s="531"/>
      <c r="Y709" s="531"/>
      <c r="Z709" s="531"/>
      <c r="AA709" s="531"/>
      <c r="AB709" s="531"/>
      <c r="AC709" s="531"/>
      <c r="AD709" s="531"/>
      <c r="AE709" s="2"/>
      <c r="AF709" s="169"/>
      <c r="AH709" s="522">
        <f t="shared" si="2858"/>
        <v>0</v>
      </c>
      <c r="AI709" s="522"/>
      <c r="AJ709" s="522">
        <f t="shared" si="2859"/>
        <v>0</v>
      </c>
      <c r="AK709" s="522"/>
      <c r="AL709" s="522">
        <f t="shared" si="2860"/>
        <v>0</v>
      </c>
      <c r="AM709" s="522" t="str">
        <f t="shared" si="2861"/>
        <v>NA</v>
      </c>
      <c r="AN709" s="524">
        <f t="shared" si="2862"/>
        <v>0</v>
      </c>
      <c r="AO709" s="526"/>
      <c r="AP709" s="125" t="str">
        <f>IF(AN709=0,"", IF(SUM($AN$653:AN709)=1,_xlfn.CONCAT(AQ709), IF($AN$713&gt;SUM($AN$653:AN709),_xlfn.CONCAT(", ",AQ709), IF($AN$713=SUM($AN$653:AN709),_xlfn.CONCAT(" y ",AQ709,".")))))</f>
        <v/>
      </c>
      <c r="AQ709" s="113">
        <f t="shared" si="2863"/>
        <v>19.5</v>
      </c>
      <c r="AS709" s="518">
        <f t="shared" si="2888"/>
        <v>19.5</v>
      </c>
      <c r="AT709" s="518"/>
      <c r="AU709" s="514">
        <f>IF(CNGE_2024_M3_Secc1!$AO$111=CNGE_2024_M3_Secc1!$AQ$111,0,IF(CNGE_2024_M3_Secc2!BF426=0,0,1))</f>
        <v>0</v>
      </c>
      <c r="AV709" s="515"/>
      <c r="CH709" s="518">
        <v>19.5</v>
      </c>
      <c r="CI709" s="518"/>
      <c r="CJ709" s="518">
        <f t="shared" si="2872"/>
        <v>0</v>
      </c>
      <c r="CK709" s="518"/>
      <c r="CL709" s="518">
        <f t="shared" si="2873"/>
        <v>0</v>
      </c>
      <c r="CM709" s="518"/>
      <c r="CN709" s="518">
        <f t="shared" si="2874"/>
        <v>0</v>
      </c>
      <c r="CO709" s="518"/>
      <c r="CP709" s="518">
        <f t="shared" si="2875"/>
        <v>0</v>
      </c>
      <c r="CQ709" s="518"/>
      <c r="CR709" s="518">
        <f t="shared" si="2876"/>
        <v>0</v>
      </c>
      <c r="CS709" s="518"/>
      <c r="CT709" s="518">
        <f t="shared" si="2877"/>
        <v>0</v>
      </c>
      <c r="CU709" s="518"/>
      <c r="CV709" s="518">
        <f t="shared" si="2878"/>
        <v>0</v>
      </c>
      <c r="CW709" s="518"/>
      <c r="CX709" s="518">
        <f t="shared" si="2879"/>
        <v>0</v>
      </c>
      <c r="CY709" s="518"/>
      <c r="DH709" s="514">
        <f t="shared" si="2880"/>
        <v>0</v>
      </c>
      <c r="DI709" s="515"/>
    </row>
    <row r="710" spans="1:113" s="38" customFormat="1" ht="24" customHeight="1">
      <c r="A710" s="18"/>
      <c r="B710" s="3"/>
      <c r="C710" s="682"/>
      <c r="D710" s="683"/>
      <c r="E710" s="683"/>
      <c r="F710" s="56" t="s">
        <v>5172</v>
      </c>
      <c r="G710" s="547" t="s">
        <v>5433</v>
      </c>
      <c r="H710" s="548"/>
      <c r="I710" s="548"/>
      <c r="J710" s="548"/>
      <c r="K710" s="548"/>
      <c r="L710" s="548"/>
      <c r="M710" s="548"/>
      <c r="N710" s="549"/>
      <c r="O710" s="531"/>
      <c r="P710" s="531"/>
      <c r="Q710" s="531"/>
      <c r="R710" s="531"/>
      <c r="S710" s="531"/>
      <c r="T710" s="531"/>
      <c r="U710" s="531"/>
      <c r="V710" s="531"/>
      <c r="W710" s="531"/>
      <c r="X710" s="531"/>
      <c r="Y710" s="531"/>
      <c r="Z710" s="531"/>
      <c r="AA710" s="531"/>
      <c r="AB710" s="531"/>
      <c r="AC710" s="531"/>
      <c r="AD710" s="531"/>
      <c r="AE710" s="2"/>
      <c r="AF710" s="169"/>
      <c r="AH710" s="522">
        <f t="shared" si="2858"/>
        <v>0</v>
      </c>
      <c r="AI710" s="522"/>
      <c r="AJ710" s="522">
        <f t="shared" si="2859"/>
        <v>0</v>
      </c>
      <c r="AK710" s="522"/>
      <c r="AL710" s="522">
        <f t="shared" si="2860"/>
        <v>0</v>
      </c>
      <c r="AM710" s="522" t="str">
        <f t="shared" si="2861"/>
        <v>NA</v>
      </c>
      <c r="AN710" s="524">
        <f t="shared" si="2862"/>
        <v>0</v>
      </c>
      <c r="AO710" s="526"/>
      <c r="AP710" s="125" t="str">
        <f>IF(AN710=0,"", IF(SUM($AN$653:AN710)=1,_xlfn.CONCAT(AQ710), IF($AN$713&gt;SUM($AN$653:AN710),_xlfn.CONCAT(", ",AQ710), IF($AN$713=SUM($AN$653:AN710),_xlfn.CONCAT(" y ",AQ710,".")))))</f>
        <v/>
      </c>
      <c r="AQ710" s="113">
        <f t="shared" si="2863"/>
        <v>19.600000000000001</v>
      </c>
      <c r="AS710" s="518">
        <f t="shared" si="2888"/>
        <v>19.600000000000001</v>
      </c>
      <c r="AT710" s="518"/>
      <c r="AU710" s="514">
        <f>IF(CNGE_2024_M3_Secc1!$AO$111=CNGE_2024_M3_Secc1!$AQ$111,0,IF(CNGE_2024_M3_Secc2!BF427=0,0,1))</f>
        <v>0</v>
      </c>
      <c r="AV710" s="515"/>
      <c r="CH710" s="518">
        <v>19.600000000000001</v>
      </c>
      <c r="CI710" s="518"/>
      <c r="CJ710" s="518">
        <f t="shared" si="2872"/>
        <v>0</v>
      </c>
      <c r="CK710" s="518"/>
      <c r="CL710" s="518">
        <f t="shared" si="2873"/>
        <v>0</v>
      </c>
      <c r="CM710" s="518"/>
      <c r="CN710" s="518">
        <f t="shared" si="2874"/>
        <v>0</v>
      </c>
      <c r="CO710" s="518"/>
      <c r="CP710" s="518">
        <f t="shared" si="2875"/>
        <v>0</v>
      </c>
      <c r="CQ710" s="518"/>
      <c r="CR710" s="518">
        <f t="shared" si="2876"/>
        <v>0</v>
      </c>
      <c r="CS710" s="518"/>
      <c r="CT710" s="518">
        <f t="shared" si="2877"/>
        <v>0</v>
      </c>
      <c r="CU710" s="518"/>
      <c r="CV710" s="518">
        <f t="shared" si="2878"/>
        <v>0</v>
      </c>
      <c r="CW710" s="518"/>
      <c r="CX710" s="518">
        <f t="shared" si="2879"/>
        <v>0</v>
      </c>
      <c r="CY710" s="518"/>
      <c r="DH710" s="514">
        <f t="shared" si="2880"/>
        <v>0</v>
      </c>
      <c r="DI710" s="515"/>
    </row>
    <row r="711" spans="1:113" s="38" customFormat="1" ht="15" customHeight="1">
      <c r="A711" s="18"/>
      <c r="B711" s="3"/>
      <c r="C711" s="768" t="s">
        <v>5020</v>
      </c>
      <c r="D711" s="769"/>
      <c r="E711" s="769"/>
      <c r="F711" s="770"/>
      <c r="G711" s="547" t="s">
        <v>5246</v>
      </c>
      <c r="H711" s="548"/>
      <c r="I711" s="548"/>
      <c r="J711" s="548"/>
      <c r="K711" s="548"/>
      <c r="L711" s="548"/>
      <c r="M711" s="548"/>
      <c r="N711" s="549"/>
      <c r="O711" s="531"/>
      <c r="P711" s="531"/>
      <c r="Q711" s="531"/>
      <c r="R711" s="531"/>
      <c r="S711" s="531"/>
      <c r="T711" s="531"/>
      <c r="U711" s="531"/>
      <c r="V711" s="531"/>
      <c r="W711" s="531"/>
      <c r="X711" s="531"/>
      <c r="Y711" s="531"/>
      <c r="Z711" s="531"/>
      <c r="AA711" s="531"/>
      <c r="AB711" s="531"/>
      <c r="AC711" s="531"/>
      <c r="AD711" s="531"/>
      <c r="AE711" s="2"/>
      <c r="AF711" s="169"/>
      <c r="AH711" s="522">
        <f t="shared" si="2858"/>
        <v>0</v>
      </c>
      <c r="AI711" s="522"/>
      <c r="AJ711" s="522">
        <f t="shared" si="2859"/>
        <v>0</v>
      </c>
      <c r="AK711" s="522"/>
      <c r="AL711" s="522">
        <f t="shared" si="2860"/>
        <v>0</v>
      </c>
      <c r="AM711" s="522" t="str">
        <f t="shared" si="2861"/>
        <v>NA</v>
      </c>
      <c r="AN711" s="524">
        <f t="shared" si="2862"/>
        <v>0</v>
      </c>
      <c r="AO711" s="526"/>
      <c r="AP711" s="125" t="str">
        <f>IF(AN711=0,"", IF(SUM($AN$653:AN711)=1,_xlfn.CONCAT(AQ711), IF($AN$713&gt;SUM($AN$653:AN711),_xlfn.CONCAT(", ",AQ711), IF($AN$713=SUM($AN$653:AN711),_xlfn.CONCAT(" y ",AQ711,".")))))</f>
        <v/>
      </c>
      <c r="AQ711" s="113">
        <f>_xlfn.NUMBERVALUE(C711)</f>
        <v>20</v>
      </c>
      <c r="AS711" s="518">
        <f>_xlfn.NUMBERVALUE(C711)</f>
        <v>20</v>
      </c>
      <c r="AT711" s="518"/>
      <c r="AU711" s="514">
        <f>IF(CNGE_2024_M3_Secc1!$AO$111=CNGE_2024_M3_Secc1!$AQ$111,0,IF(CNGE_2024_M3_Secc2!BF428=0,0,1))</f>
        <v>0</v>
      </c>
      <c r="AV711" s="515"/>
      <c r="CH711" s="518">
        <v>20</v>
      </c>
      <c r="CI711" s="518"/>
      <c r="CJ711" s="518">
        <f t="shared" si="2872"/>
        <v>0</v>
      </c>
      <c r="CK711" s="518"/>
      <c r="CL711" s="518">
        <f t="shared" si="2873"/>
        <v>0</v>
      </c>
      <c r="CM711" s="518"/>
      <c r="CN711" s="518">
        <f t="shared" si="2874"/>
        <v>0</v>
      </c>
      <c r="CO711" s="518"/>
      <c r="CP711" s="518">
        <f t="shared" si="2875"/>
        <v>0</v>
      </c>
      <c r="CQ711" s="518"/>
      <c r="CR711" s="518">
        <f t="shared" si="2876"/>
        <v>0</v>
      </c>
      <c r="CS711" s="518"/>
      <c r="CT711" s="518">
        <f t="shared" si="2877"/>
        <v>0</v>
      </c>
      <c r="CU711" s="518"/>
      <c r="CV711" s="518">
        <f t="shared" si="2878"/>
        <v>0</v>
      </c>
      <c r="CW711" s="518"/>
      <c r="CX711" s="518">
        <f t="shared" si="2879"/>
        <v>0</v>
      </c>
      <c r="CY711" s="518"/>
      <c r="DH711" s="514">
        <f t="shared" si="2880"/>
        <v>0</v>
      </c>
      <c r="DI711" s="515"/>
    </row>
    <row r="712" spans="1:113" s="38" customFormat="1" ht="15" customHeight="1">
      <c r="A712" s="18"/>
      <c r="B712" s="3"/>
      <c r="C712" s="768" t="s">
        <v>5021</v>
      </c>
      <c r="D712" s="769"/>
      <c r="E712" s="769"/>
      <c r="F712" s="770"/>
      <c r="G712" s="547" t="s">
        <v>5435</v>
      </c>
      <c r="H712" s="548"/>
      <c r="I712" s="548"/>
      <c r="J712" s="548"/>
      <c r="K712" s="548"/>
      <c r="L712" s="548"/>
      <c r="M712" s="548"/>
      <c r="N712" s="549"/>
      <c r="O712" s="531"/>
      <c r="P712" s="531"/>
      <c r="Q712" s="531"/>
      <c r="R712" s="531"/>
      <c r="S712" s="531"/>
      <c r="T712" s="531"/>
      <c r="U712" s="531"/>
      <c r="V712" s="531"/>
      <c r="W712" s="531"/>
      <c r="X712" s="531"/>
      <c r="Y712" s="531"/>
      <c r="Z712" s="531"/>
      <c r="AA712" s="531"/>
      <c r="AB712" s="531"/>
      <c r="AC712" s="531"/>
      <c r="AD712" s="531"/>
      <c r="AE712" s="2"/>
      <c r="AF712" s="169"/>
      <c r="AH712" s="522">
        <f t="shared" si="2858"/>
        <v>0</v>
      </c>
      <c r="AI712" s="522"/>
      <c r="AJ712" s="522">
        <f t="shared" si="2859"/>
        <v>0</v>
      </c>
      <c r="AK712" s="522"/>
      <c r="AL712" s="522">
        <f t="shared" si="2860"/>
        <v>0</v>
      </c>
      <c r="AM712" s="522" t="str">
        <f t="shared" si="2861"/>
        <v>NA</v>
      </c>
      <c r="AN712" s="524">
        <f t="shared" si="2862"/>
        <v>0</v>
      </c>
      <c r="AO712" s="526"/>
      <c r="AP712" s="125" t="str">
        <f>IF(AN712=0,"", IF(SUM($AN$653:AN712)=1,_xlfn.CONCAT(AQ712), IF($AN$713&gt;SUM($AN$653:AN712),_xlfn.CONCAT(", ",AQ712), IF($AN$713=SUM($AN$653:AN712),_xlfn.CONCAT(" y ",AQ712,".")))))</f>
        <v/>
      </c>
      <c r="AQ712" s="113">
        <f>_xlfn.NUMBERVALUE(C712)</f>
        <v>21</v>
      </c>
      <c r="AS712" s="518">
        <f>_xlfn.NUMBERVALUE(C712)</f>
        <v>21</v>
      </c>
      <c r="AT712" s="518"/>
      <c r="AU712" s="514">
        <f>IF(CNGE_2024_M3_Secc1!$AO$111=CNGE_2024_M3_Secc1!$AQ$111,0,IF(CNGE_2024_M3_Secc2!BF429=0,0,1))</f>
        <v>0</v>
      </c>
      <c r="AV712" s="515"/>
      <c r="CH712" s="518">
        <v>21</v>
      </c>
      <c r="CI712" s="518"/>
      <c r="CJ712" s="518">
        <f>IF($AH$645=$AJ$645,0,
IF(OR(AND($BQ$653="NS",O712&lt;&gt;"NA",OR(O712="NS",O712=0)),AND($BQ$653="NA",O712&lt;&gt;"NS",OR(O712="NA",O712=0))),0,
IF(OR(AND($BQ$653&lt;&gt;"NS",$BQ$653&lt;&gt;"NA",O712&lt;&gt;"NS",O712&lt;&gt;"NA",O712&gt;$BQ$653),
AND(O712&gt;0,OR($BQ$653="NS",$BQ$653="NA")),
AND($BQ$653&lt;&gt;"NS",$BQ$653&lt;&gt;"NA",$BQ$653&gt;=0,O712="NA"),
AND($BQ$653&lt;&gt;"NS",$BQ$653&lt;&gt;"NA",$BQ$653=0,O712="NS")),1,0)))</f>
        <v>0</v>
      </c>
      <c r="CK712" s="518"/>
      <c r="CL712" s="518">
        <f t="shared" si="2873"/>
        <v>0</v>
      </c>
      <c r="CM712" s="518"/>
      <c r="CN712" s="518">
        <f t="shared" si="2874"/>
        <v>0</v>
      </c>
      <c r="CO712" s="518"/>
      <c r="CP712" s="518">
        <f t="shared" si="2875"/>
        <v>0</v>
      </c>
      <c r="CQ712" s="518"/>
      <c r="CR712" s="518">
        <f t="shared" si="2876"/>
        <v>0</v>
      </c>
      <c r="CS712" s="518"/>
      <c r="CT712" s="518">
        <f t="shared" si="2877"/>
        <v>0</v>
      </c>
      <c r="CU712" s="518"/>
      <c r="CV712" s="518">
        <f t="shared" si="2878"/>
        <v>0</v>
      </c>
      <c r="CW712" s="518"/>
      <c r="CX712" s="518">
        <f t="shared" si="2879"/>
        <v>0</v>
      </c>
      <c r="CY712" s="518"/>
      <c r="DH712" s="514">
        <f t="shared" si="2880"/>
        <v>0</v>
      </c>
      <c r="DI712" s="515"/>
    </row>
    <row r="713" spans="1:113" s="38" customFormat="1" ht="15" customHeight="1">
      <c r="A713" s="18"/>
      <c r="B713" s="3"/>
      <c r="C713" s="3"/>
      <c r="D713" s="3"/>
      <c r="E713" s="3"/>
      <c r="F713" s="3"/>
      <c r="G713" s="3"/>
      <c r="H713" s="3"/>
      <c r="I713" s="3"/>
      <c r="J713" s="3"/>
      <c r="K713" s="3"/>
      <c r="L713" s="3"/>
      <c r="M713" s="3"/>
      <c r="N713" s="62" t="s">
        <v>5115</v>
      </c>
      <c r="O713" s="611">
        <f>IF(AND(SUM(O653:P712)=0,COUNTIF(O653:P712,"NS")&gt;0),"NS",
IF(AND(SUM(O653:P712)=0,COUNTIF(O653:P712,0)&gt;0),0,
IF(AND(SUM(O653:P712)=0,COUNTIF(O653:P712,"NA")&gt;0),"NA",
SUM(O653:P712))))</f>
        <v>0</v>
      </c>
      <c r="P713" s="611"/>
      <c r="Q713" s="611">
        <f t="shared" ref="Q713" si="2893">IF(AND(SUM(Q653:R712)=0,COUNTIF(Q653:R712,"NS")&gt;0),"NS",
IF(AND(SUM(Q653:R712)=0,COUNTIF(Q653:R712,0)&gt;0),0,
IF(AND(SUM(Q653:R712)=0,COUNTIF(Q653:R712,"NA")&gt;0),"NA",
SUM(Q653:R712))))</f>
        <v>0</v>
      </c>
      <c r="R713" s="611"/>
      <c r="S713" s="611">
        <f t="shared" ref="S713" si="2894">IF(AND(SUM(S653:T712)=0,COUNTIF(S653:T712,"NS")&gt;0),"NS",
IF(AND(SUM(S653:T712)=0,COUNTIF(S653:T712,0)&gt;0),0,
IF(AND(SUM(S653:T712)=0,COUNTIF(S653:T712,"NA")&gt;0),"NA",
SUM(S653:T712))))</f>
        <v>0</v>
      </c>
      <c r="T713" s="611"/>
      <c r="U713" s="611">
        <f t="shared" ref="U713" si="2895">IF(AND(SUM(U653:V712)=0,COUNTIF(U653:V712,"NS")&gt;0),"NS",
IF(AND(SUM(U653:V712)=0,COUNTIF(U653:V712,0)&gt;0),0,
IF(AND(SUM(U653:V712)=0,COUNTIF(U653:V712,"NA")&gt;0),"NA",
SUM(U653:V712))))</f>
        <v>0</v>
      </c>
      <c r="V713" s="611"/>
      <c r="W713" s="611">
        <f t="shared" ref="W713" si="2896">IF(AND(SUM(W653:X712)=0,COUNTIF(W653:X712,"NS")&gt;0),"NS",
IF(AND(SUM(W653:X712)=0,COUNTIF(W653:X712,0)&gt;0),0,
IF(AND(SUM(W653:X712)=0,COUNTIF(W653:X712,"NA")&gt;0),"NA",
SUM(W653:X712))))</f>
        <v>0</v>
      </c>
      <c r="X713" s="611"/>
      <c r="Y713" s="611">
        <f t="shared" ref="Y713" si="2897">IF(AND(SUM(Y653:Z712)=0,COUNTIF(Y653:Z712,"NS")&gt;0),"NS",
IF(AND(SUM(Y653:Z712)=0,COUNTIF(Y653:Z712,0)&gt;0),0,
IF(AND(SUM(Y653:Z712)=0,COUNTIF(Y653:Z712,"NA")&gt;0),"NA",
SUM(Y653:Z712))))</f>
        <v>0</v>
      </c>
      <c r="Z713" s="611"/>
      <c r="AA713" s="611">
        <f t="shared" ref="AA713" si="2898">IF(AND(SUM(AA653:AB712)=0,COUNTIF(AA653:AB712,"NS")&gt;0),"NS",
IF(AND(SUM(AA653:AB712)=0,COUNTIF(AA653:AB712,0)&gt;0),0,
IF(AND(SUM(AA653:AB712)=0,COUNTIF(AA653:AB712,"NA")&gt;0),"NA",
SUM(AA653:AB712))))</f>
        <v>0</v>
      </c>
      <c r="AB713" s="611"/>
      <c r="AC713" s="611">
        <f t="shared" ref="AC713" si="2899">IF(AND(SUM(AC653:AD712)=0,COUNTIF(AC653:AD712,"NS")&gt;0),"NS",
IF(AND(SUM(AC653:AD712)=0,COUNTIF(AC653:AD712,0)&gt;0),0,
IF(AND(SUM(AC653:AD712)=0,COUNTIF(AC653:AD712,"NA")&gt;0),"NA",
SUM(AC653:AD712))))</f>
        <v>0</v>
      </c>
      <c r="AD713" s="611"/>
      <c r="AE713" s="2"/>
      <c r="AF713" s="169"/>
      <c r="AN713" s="586">
        <f>SUM(AN653:AO712)</f>
        <v>0</v>
      </c>
      <c r="AO713" s="586"/>
      <c r="AP713" s="148" t="str">
        <f>IF(AN713=0,"", IF(AN713=1,VLOOKUP(1,AN653:AP712,3,FALSE), IF(AN713&gt;1,_xlfn.CONCAT(AP653:AP712),"")))</f>
        <v/>
      </c>
      <c r="CX713" s="721">
        <f>SUM(CJ653:CY712)</f>
        <v>0</v>
      </c>
      <c r="CY713" s="722"/>
      <c r="DH713" s="727">
        <f>SUM(DH653:DI712)</f>
        <v>0</v>
      </c>
      <c r="DI713" s="728"/>
    </row>
    <row r="714" spans="1:113" s="38" customFormat="1" ht="15" customHeight="1">
      <c r="A714" s="18"/>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2"/>
      <c r="AF714" s="169"/>
    </row>
    <row r="715" spans="1:113" s="38" customFormat="1" ht="24" customHeight="1">
      <c r="A715" s="18"/>
      <c r="B715" s="6"/>
      <c r="C715" s="622" t="s">
        <v>5117</v>
      </c>
      <c r="D715" s="622"/>
      <c r="E715" s="622"/>
      <c r="F715" s="622"/>
      <c r="G715" s="622"/>
      <c r="H715" s="622"/>
      <c r="I715" s="622"/>
      <c r="J715" s="622"/>
      <c r="K715" s="622"/>
      <c r="L715" s="622"/>
      <c r="M715" s="622"/>
      <c r="N715" s="622"/>
      <c r="O715" s="622"/>
      <c r="P715" s="622"/>
      <c r="Q715" s="622"/>
      <c r="R715" s="622"/>
      <c r="S715" s="622"/>
      <c r="T715" s="622"/>
      <c r="U715" s="622"/>
      <c r="V715" s="622"/>
      <c r="W715" s="622"/>
      <c r="X715" s="622"/>
      <c r="Y715" s="622"/>
      <c r="Z715" s="622"/>
      <c r="AA715" s="622"/>
      <c r="AB715" s="622"/>
      <c r="AC715" s="622"/>
      <c r="AD715" s="622"/>
      <c r="AE715" s="2"/>
      <c r="AF715" s="169"/>
    </row>
    <row r="716" spans="1:113" s="38" customFormat="1" ht="60" customHeight="1">
      <c r="A716" s="18"/>
      <c r="B716" s="6"/>
      <c r="C716" s="762"/>
      <c r="D716" s="763"/>
      <c r="E716" s="763"/>
      <c r="F716" s="763"/>
      <c r="G716" s="763"/>
      <c r="H716" s="763"/>
      <c r="I716" s="763"/>
      <c r="J716" s="763"/>
      <c r="K716" s="763"/>
      <c r="L716" s="763"/>
      <c r="M716" s="763"/>
      <c r="N716" s="763"/>
      <c r="O716" s="763"/>
      <c r="P716" s="763"/>
      <c r="Q716" s="763"/>
      <c r="R716" s="763"/>
      <c r="S716" s="763"/>
      <c r="T716" s="763"/>
      <c r="U716" s="763"/>
      <c r="V716" s="763"/>
      <c r="W716" s="763"/>
      <c r="X716" s="763"/>
      <c r="Y716" s="763"/>
      <c r="Z716" s="763"/>
      <c r="AA716" s="763"/>
      <c r="AB716" s="763"/>
      <c r="AC716" s="763"/>
      <c r="AD716" s="764"/>
      <c r="AE716" s="2"/>
      <c r="AF716" s="169"/>
    </row>
    <row r="717" spans="1:113" ht="15">
      <c r="A717" s="18"/>
      <c r="B717" s="470" t="str">
        <f>IF(AN713=0,"", IF(AN713=1,_xlfn.CONCAT("Error: Verificar sumas en el numeral ",AP713,"."),_xlfn.CONCAT("Error: Verificar sumas en los numerales ",AP713)))</f>
        <v/>
      </c>
      <c r="C717" s="470"/>
      <c r="D717" s="470"/>
      <c r="E717" s="470"/>
      <c r="F717" s="470"/>
      <c r="G717" s="470"/>
      <c r="H717" s="470"/>
      <c r="I717" s="470"/>
      <c r="J717" s="470"/>
      <c r="K717" s="470"/>
      <c r="L717" s="470"/>
      <c r="M717" s="470"/>
      <c r="N717" s="470"/>
      <c r="O717" s="470"/>
      <c r="P717" s="470"/>
      <c r="Q717" s="470"/>
      <c r="R717" s="470"/>
      <c r="S717" s="470"/>
      <c r="T717" s="470"/>
      <c r="U717" s="470"/>
      <c r="V717" s="470"/>
      <c r="W717" s="470"/>
      <c r="X717" s="470"/>
      <c r="Y717" s="470"/>
      <c r="Z717" s="470"/>
      <c r="AA717" s="470"/>
      <c r="AB717" s="470"/>
      <c r="AC717" s="470"/>
      <c r="AD717" s="470"/>
      <c r="AE717" s="2"/>
    </row>
    <row r="718" spans="1:113" ht="15">
      <c r="A718" s="18"/>
      <c r="B718" s="470" t="str">
        <f>IF(CE656=0,"","Error: Verificar coherencia aritmética con la pregunta 5.5 conforme a la instrucción 3.")</f>
        <v/>
      </c>
      <c r="C718" s="470"/>
      <c r="D718" s="470"/>
      <c r="E718" s="470"/>
      <c r="F718" s="470"/>
      <c r="G718" s="470"/>
      <c r="H718" s="470"/>
      <c r="I718" s="470"/>
      <c r="J718" s="470"/>
      <c r="K718" s="470"/>
      <c r="L718" s="470"/>
      <c r="M718" s="470"/>
      <c r="N718" s="470"/>
      <c r="O718" s="470"/>
      <c r="P718" s="470"/>
      <c r="Q718" s="470"/>
      <c r="R718" s="470"/>
      <c r="S718" s="470"/>
      <c r="T718" s="470"/>
      <c r="U718" s="470"/>
      <c r="V718" s="470"/>
      <c r="W718" s="470"/>
      <c r="X718" s="470"/>
      <c r="Y718" s="470"/>
      <c r="Z718" s="470"/>
      <c r="AA718" s="470"/>
      <c r="AB718" s="470"/>
      <c r="AC718" s="470"/>
      <c r="AD718" s="470"/>
      <c r="AE718" s="2"/>
    </row>
    <row r="719" spans="1:113" ht="15">
      <c r="A719" s="18"/>
      <c r="B719" s="470" t="str">
        <f>IF(CX713=0,"","Error: Verificar coherencia aritmética con la pregunta 5.5 conforme a la instrucción 4.")</f>
        <v/>
      </c>
      <c r="C719" s="470"/>
      <c r="D719" s="470"/>
      <c r="E719" s="470"/>
      <c r="F719" s="470"/>
      <c r="G719" s="470"/>
      <c r="H719" s="470"/>
      <c r="I719" s="470"/>
      <c r="J719" s="470"/>
      <c r="K719" s="470"/>
      <c r="L719" s="470"/>
      <c r="M719" s="470"/>
      <c r="N719" s="470"/>
      <c r="O719" s="470"/>
      <c r="P719" s="470"/>
      <c r="Q719" s="470"/>
      <c r="R719" s="470"/>
      <c r="S719" s="470"/>
      <c r="T719" s="470"/>
      <c r="U719" s="470"/>
      <c r="V719" s="470"/>
      <c r="W719" s="470"/>
      <c r="X719" s="470"/>
      <c r="Y719" s="470"/>
      <c r="Z719" s="470"/>
      <c r="AA719" s="470"/>
      <c r="AB719" s="470"/>
      <c r="AC719" s="470"/>
      <c r="AD719" s="470"/>
      <c r="AE719" s="2"/>
    </row>
    <row r="720" spans="1:113" ht="15">
      <c r="A720" s="18"/>
      <c r="B720" s="470" t="str">
        <f>IF(DE653=0,"","Error: Verificar coherencia aritmética con la pregunta 5.5 conforme a la instrucción 5.")</f>
        <v/>
      </c>
      <c r="C720" s="470"/>
      <c r="D720" s="470"/>
      <c r="E720" s="470"/>
      <c r="F720" s="470"/>
      <c r="G720" s="470"/>
      <c r="H720" s="470"/>
      <c r="I720" s="470"/>
      <c r="J720" s="470"/>
      <c r="K720" s="470"/>
      <c r="L720" s="470"/>
      <c r="M720" s="470"/>
      <c r="N720" s="470"/>
      <c r="O720" s="470"/>
      <c r="P720" s="470"/>
      <c r="Q720" s="470"/>
      <c r="R720" s="470"/>
      <c r="S720" s="470"/>
      <c r="T720" s="470"/>
      <c r="U720" s="470"/>
      <c r="V720" s="470"/>
      <c r="W720" s="470"/>
      <c r="X720" s="470"/>
      <c r="Y720" s="470"/>
      <c r="Z720" s="470"/>
      <c r="AA720" s="470"/>
      <c r="AB720" s="470"/>
      <c r="AC720" s="470"/>
      <c r="AD720" s="470"/>
      <c r="AE720" s="2"/>
    </row>
    <row r="721" spans="1:72" ht="15">
      <c r="A721" s="18"/>
      <c r="B721" s="471" t="str">
        <f>IF(DH713=0,"","Error: Debe completar toda la información requerida.")</f>
        <v/>
      </c>
      <c r="C721" s="471"/>
      <c r="D721" s="471"/>
      <c r="E721" s="471"/>
      <c r="F721" s="471"/>
      <c r="G721" s="471"/>
      <c r="H721" s="471"/>
      <c r="I721" s="471"/>
      <c r="J721" s="471"/>
      <c r="K721" s="471"/>
      <c r="L721" s="471"/>
      <c r="M721" s="471"/>
      <c r="N721" s="471"/>
      <c r="O721" s="471"/>
      <c r="P721" s="471"/>
      <c r="Q721" s="471"/>
      <c r="R721" s="471"/>
      <c r="S721" s="471"/>
      <c r="T721" s="471"/>
      <c r="U721" s="471"/>
      <c r="V721" s="471"/>
      <c r="W721" s="471"/>
      <c r="X721" s="471"/>
      <c r="Y721" s="471"/>
      <c r="Z721" s="471"/>
      <c r="AA721" s="471"/>
      <c r="AB721" s="471"/>
      <c r="AC721" s="471"/>
      <c r="AD721" s="471"/>
      <c r="AE721" s="2"/>
    </row>
    <row r="722" spans="1:72" ht="15">
      <c r="A722" s="18"/>
      <c r="AE722" s="2"/>
    </row>
    <row r="723" spans="1:72" s="38" customFormat="1" ht="24" customHeight="1">
      <c r="A723" s="18" t="s">
        <v>6246</v>
      </c>
      <c r="B723" s="624" t="s">
        <v>6247</v>
      </c>
      <c r="C723" s="624"/>
      <c r="D723" s="624"/>
      <c r="E723" s="624"/>
      <c r="F723" s="624"/>
      <c r="G723" s="624"/>
      <c r="H723" s="624"/>
      <c r="I723" s="624"/>
      <c r="J723" s="624"/>
      <c r="K723" s="624"/>
      <c r="L723" s="624"/>
      <c r="M723" s="624"/>
      <c r="N723" s="624"/>
      <c r="O723" s="624"/>
      <c r="P723" s="624"/>
      <c r="Q723" s="624"/>
      <c r="R723" s="624"/>
      <c r="S723" s="624"/>
      <c r="T723" s="624"/>
      <c r="U723" s="624"/>
      <c r="V723" s="624"/>
      <c r="W723" s="624"/>
      <c r="X723" s="624"/>
      <c r="Y723" s="624"/>
      <c r="Z723" s="624"/>
      <c r="AA723" s="624"/>
      <c r="AB723" s="624"/>
      <c r="AC723" s="624"/>
      <c r="AD723" s="624"/>
      <c r="AE723" s="2"/>
      <c r="AF723" s="169"/>
      <c r="AH723" s="522" t="s">
        <v>5066</v>
      </c>
      <c r="AI723" s="522"/>
      <c r="AJ723" s="522" t="s">
        <v>5067</v>
      </c>
      <c r="AK723" s="522"/>
      <c r="AL723" s="522" t="s">
        <v>5068</v>
      </c>
      <c r="AM723" s="522"/>
    </row>
    <row r="724" spans="1:72" s="38" customFormat="1" ht="24" customHeight="1">
      <c r="A724" s="60"/>
      <c r="B724" s="45"/>
      <c r="C724" s="492" t="s">
        <v>6237</v>
      </c>
      <c r="D724" s="492"/>
      <c r="E724" s="492"/>
      <c r="F724" s="492"/>
      <c r="G724" s="492"/>
      <c r="H724" s="492"/>
      <c r="I724" s="492"/>
      <c r="J724" s="492"/>
      <c r="K724" s="492"/>
      <c r="L724" s="492"/>
      <c r="M724" s="492"/>
      <c r="N724" s="492"/>
      <c r="O724" s="492"/>
      <c r="P724" s="492"/>
      <c r="Q724" s="492"/>
      <c r="R724" s="492"/>
      <c r="S724" s="492"/>
      <c r="T724" s="492"/>
      <c r="U724" s="492"/>
      <c r="V724" s="492"/>
      <c r="W724" s="492"/>
      <c r="X724" s="492"/>
      <c r="Y724" s="492"/>
      <c r="Z724" s="492"/>
      <c r="AA724" s="492"/>
      <c r="AB724" s="492"/>
      <c r="AC724" s="492"/>
      <c r="AD724" s="492"/>
      <c r="AE724" s="2"/>
      <c r="AF724" s="169"/>
      <c r="AH724" s="522">
        <f>COUNTBLANK(O730:AD743)</f>
        <v>224</v>
      </c>
      <c r="AI724" s="522"/>
      <c r="AJ724" s="522">
        <v>224</v>
      </c>
      <c r="AK724" s="522"/>
      <c r="AL724" s="522">
        <v>112</v>
      </c>
      <c r="AM724" s="522"/>
    </row>
    <row r="725" spans="1:72" s="38" customFormat="1" ht="36" customHeight="1">
      <c r="A725" s="156"/>
      <c r="B725" s="45"/>
      <c r="C725" s="492" t="s">
        <v>6248</v>
      </c>
      <c r="D725" s="492"/>
      <c r="E725" s="492"/>
      <c r="F725" s="492"/>
      <c r="G725" s="492"/>
      <c r="H725" s="492"/>
      <c r="I725" s="492"/>
      <c r="J725" s="492"/>
      <c r="K725" s="492"/>
      <c r="L725" s="492"/>
      <c r="M725" s="492"/>
      <c r="N725" s="492"/>
      <c r="O725" s="492"/>
      <c r="P725" s="492"/>
      <c r="Q725" s="492"/>
      <c r="R725" s="492"/>
      <c r="S725" s="492"/>
      <c r="T725" s="492"/>
      <c r="U725" s="492"/>
      <c r="V725" s="492"/>
      <c r="W725" s="492"/>
      <c r="X725" s="492"/>
      <c r="Y725" s="492"/>
      <c r="Z725" s="492"/>
      <c r="AA725" s="492"/>
      <c r="AB725" s="492"/>
      <c r="AC725" s="492"/>
      <c r="AD725" s="492"/>
      <c r="AE725" s="2"/>
      <c r="AF725" s="169"/>
    </row>
    <row r="726" spans="1:72" s="38" customFormat="1" ht="36" customHeight="1">
      <c r="A726" s="156"/>
      <c r="B726" s="286"/>
      <c r="C726" s="492" t="s">
        <v>6249</v>
      </c>
      <c r="D726" s="492"/>
      <c r="E726" s="492"/>
      <c r="F726" s="492"/>
      <c r="G726" s="492"/>
      <c r="H726" s="492"/>
      <c r="I726" s="492"/>
      <c r="J726" s="492"/>
      <c r="K726" s="492"/>
      <c r="L726" s="492"/>
      <c r="M726" s="492"/>
      <c r="N726" s="492"/>
      <c r="O726" s="492"/>
      <c r="P726" s="492"/>
      <c r="Q726" s="492"/>
      <c r="R726" s="492"/>
      <c r="S726" s="492"/>
      <c r="T726" s="492"/>
      <c r="U726" s="492"/>
      <c r="V726" s="492"/>
      <c r="W726" s="492"/>
      <c r="X726" s="492"/>
      <c r="Y726" s="492"/>
      <c r="Z726" s="492"/>
      <c r="AA726" s="492"/>
      <c r="AB726" s="492"/>
      <c r="AC726" s="492"/>
      <c r="AD726" s="492"/>
      <c r="AE726" s="2"/>
      <c r="AF726" s="169"/>
    </row>
    <row r="727" spans="1:72" s="38" customFormat="1" ht="15" customHeight="1">
      <c r="A727" s="18"/>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2"/>
      <c r="AF727" s="169"/>
      <c r="AS727" s="518" t="s">
        <v>5512</v>
      </c>
      <c r="AT727" s="518"/>
      <c r="AU727" s="518"/>
      <c r="AV727" s="518"/>
      <c r="AW727" s="518"/>
      <c r="AX727" s="518"/>
      <c r="AY727" s="518"/>
      <c r="AZ727" s="518"/>
      <c r="BA727" s="518"/>
      <c r="BB727" s="518"/>
      <c r="BC727" s="518"/>
      <c r="BD727" s="518"/>
      <c r="BE727" s="518"/>
      <c r="BF727" s="518"/>
      <c r="BG727" s="518"/>
      <c r="BH727" s="518"/>
      <c r="BI727" s="518"/>
      <c r="BJ727" s="518"/>
    </row>
    <row r="728" spans="1:72" s="38" customFormat="1" ht="15" customHeight="1">
      <c r="A728" s="18"/>
      <c r="B728" s="3"/>
      <c r="C728" s="611" t="s">
        <v>6166</v>
      </c>
      <c r="D728" s="611"/>
      <c r="E728" s="611"/>
      <c r="F728" s="611"/>
      <c r="G728" s="611"/>
      <c r="H728" s="611"/>
      <c r="I728" s="611"/>
      <c r="J728" s="611"/>
      <c r="K728" s="611"/>
      <c r="L728" s="611"/>
      <c r="M728" s="611"/>
      <c r="N728" s="611"/>
      <c r="O728" s="611" t="s">
        <v>6220</v>
      </c>
      <c r="P728" s="611"/>
      <c r="Q728" s="611"/>
      <c r="R728" s="611"/>
      <c r="S728" s="611"/>
      <c r="T728" s="611"/>
      <c r="U728" s="611"/>
      <c r="V728" s="611"/>
      <c r="W728" s="611"/>
      <c r="X728" s="611"/>
      <c r="Y728" s="611"/>
      <c r="Z728" s="611"/>
      <c r="AA728" s="611"/>
      <c r="AB728" s="611"/>
      <c r="AC728" s="611"/>
      <c r="AD728" s="611"/>
      <c r="AE728" s="2"/>
      <c r="AF728" s="169"/>
      <c r="AS728" s="611" t="s">
        <v>6220</v>
      </c>
      <c r="AT728" s="611"/>
      <c r="AU728" s="611"/>
      <c r="AV728" s="611"/>
      <c r="AW728" s="611"/>
      <c r="AX728" s="611"/>
      <c r="AY728" s="611"/>
      <c r="AZ728" s="611"/>
      <c r="BA728" s="611"/>
      <c r="BB728" s="611"/>
      <c r="BC728" s="611"/>
      <c r="BD728" s="611"/>
      <c r="BE728" s="611"/>
      <c r="BF728" s="611"/>
      <c r="BG728" s="611"/>
      <c r="BH728" s="611"/>
      <c r="BI728" s="611"/>
      <c r="BJ728" s="611"/>
    </row>
    <row r="729" spans="1:72" s="38" customFormat="1" ht="120" customHeight="1">
      <c r="A729" s="18"/>
      <c r="B729" s="3"/>
      <c r="C729" s="611"/>
      <c r="D729" s="611"/>
      <c r="E729" s="611"/>
      <c r="F729" s="611"/>
      <c r="G729" s="611"/>
      <c r="H729" s="611"/>
      <c r="I729" s="611"/>
      <c r="J729" s="611"/>
      <c r="K729" s="611"/>
      <c r="L729" s="611"/>
      <c r="M729" s="611"/>
      <c r="N729" s="611"/>
      <c r="O729" s="611" t="s">
        <v>5090</v>
      </c>
      <c r="P729" s="611"/>
      <c r="Q729" s="775" t="s">
        <v>6221</v>
      </c>
      <c r="R729" s="775"/>
      <c r="S729" s="775" t="s">
        <v>6222</v>
      </c>
      <c r="T729" s="775"/>
      <c r="U729" s="775" t="s">
        <v>6223</v>
      </c>
      <c r="V729" s="775"/>
      <c r="W729" s="775" t="s">
        <v>6224</v>
      </c>
      <c r="X729" s="775"/>
      <c r="Y729" s="775" t="s">
        <v>6225</v>
      </c>
      <c r="Z729" s="775"/>
      <c r="AA729" s="775" t="s">
        <v>6098</v>
      </c>
      <c r="AB729" s="775"/>
      <c r="AC729" s="775" t="s">
        <v>385</v>
      </c>
      <c r="AD729" s="775"/>
      <c r="AE729" s="2"/>
      <c r="AF729" s="169"/>
      <c r="AH729" s="522" t="s">
        <v>5093</v>
      </c>
      <c r="AI729" s="522"/>
      <c r="AJ729" s="522" t="s">
        <v>5094</v>
      </c>
      <c r="AK729" s="522"/>
      <c r="AL729" s="522" t="s">
        <v>5095</v>
      </c>
      <c r="AM729" s="522"/>
      <c r="AN729" s="522" t="s">
        <v>5096</v>
      </c>
      <c r="AO729" s="522"/>
      <c r="AP729" s="127" t="s">
        <v>5097</v>
      </c>
      <c r="AQ729" s="128" t="s">
        <v>5098</v>
      </c>
      <c r="AS729" s="518" t="s">
        <v>5926</v>
      </c>
      <c r="AT729" s="518"/>
      <c r="AU729" s="611" t="s">
        <v>5090</v>
      </c>
      <c r="AV729" s="611"/>
      <c r="AW729" s="775" t="s">
        <v>6221</v>
      </c>
      <c r="AX729" s="775"/>
      <c r="AY729" s="775" t="s">
        <v>6222</v>
      </c>
      <c r="AZ729" s="775"/>
      <c r="BA729" s="775" t="s">
        <v>6223</v>
      </c>
      <c r="BB729" s="775"/>
      <c r="BC729" s="775" t="s">
        <v>6224</v>
      </c>
      <c r="BD729" s="775"/>
      <c r="BE729" s="775" t="s">
        <v>6225</v>
      </c>
      <c r="BF729" s="775"/>
      <c r="BG729" s="843" t="s">
        <v>6226</v>
      </c>
      <c r="BH729" s="843"/>
      <c r="BI729" s="775" t="s">
        <v>385</v>
      </c>
      <c r="BJ729" s="775"/>
      <c r="BL729" s="575" t="s">
        <v>6250</v>
      </c>
      <c r="BM729" s="576"/>
      <c r="BN729" s="575" t="s">
        <v>6251</v>
      </c>
      <c r="BO729" s="576"/>
      <c r="BP729" s="514" t="s">
        <v>5096</v>
      </c>
      <c r="BQ729" s="515"/>
      <c r="BS729" s="841" t="s">
        <v>5104</v>
      </c>
      <c r="BT729" s="842"/>
    </row>
    <row r="730" spans="1:72" s="38" customFormat="1" ht="24" customHeight="1">
      <c r="A730" s="18"/>
      <c r="B730" s="3"/>
      <c r="C730" s="775" t="s">
        <v>6252</v>
      </c>
      <c r="D730" s="775"/>
      <c r="E730" s="775"/>
      <c r="F730" s="166" t="s">
        <v>5128</v>
      </c>
      <c r="G730" s="591" t="s">
        <v>6171</v>
      </c>
      <c r="H730" s="592"/>
      <c r="I730" s="592"/>
      <c r="J730" s="592"/>
      <c r="K730" s="592"/>
      <c r="L730" s="592"/>
      <c r="M730" s="592"/>
      <c r="N730" s="592"/>
      <c r="O730" s="531"/>
      <c r="P730" s="531"/>
      <c r="Q730" s="531"/>
      <c r="R730" s="531"/>
      <c r="S730" s="531"/>
      <c r="T730" s="531"/>
      <c r="U730" s="531"/>
      <c r="V730" s="531"/>
      <c r="W730" s="531"/>
      <c r="X730" s="531"/>
      <c r="Y730" s="531"/>
      <c r="Z730" s="531"/>
      <c r="AA730" s="531"/>
      <c r="AB730" s="531"/>
      <c r="AC730" s="531"/>
      <c r="AD730" s="531"/>
      <c r="AE730" s="2"/>
      <c r="AF730" s="169"/>
      <c r="AH730" s="522">
        <f>IF(O730="",0,O730)</f>
        <v>0</v>
      </c>
      <c r="AI730" s="522"/>
      <c r="AJ730" s="522">
        <f>COUNTIF(Q730:AD730,"NS")</f>
        <v>0</v>
      </c>
      <c r="AK730" s="522"/>
      <c r="AL730" s="522">
        <f>IF(COUNTIF(Q730:AD730,"NA")=COUNTA($Q$652:$AD$652),"NA",SUM(Q730:AD730))</f>
        <v>0</v>
      </c>
      <c r="AM730" s="522" t="str">
        <f>IF(COUNTIF(W730:AH730,"NA")=COUNTA($S$6:$AD$6),"NA",SUM(W730:AH730))</f>
        <v>NA</v>
      </c>
      <c r="AN730" s="524">
        <f>IF($AH$645=$AJ$645,0,IF(OR(AND(AH730=0,AJ730&gt;0),AND(AH730="NS",AL730&gt;0),AND(AH730="NS",AJ730=0,AL730=0)),1,IF(OR(AND(AJ730&gt;=2,AL730&lt;AH730),AND(AH730="NS",AL730=0,AJ730&gt;0),AH730=AL730),0,1)))</f>
        <v>0</v>
      </c>
      <c r="AO730" s="526"/>
      <c r="AP730" s="125" t="str">
        <f>IF(AN730=0,"", IF(SUM($AN$730:AN730)=1,_xlfn.CONCAT(AQ730), IF($AN$744&gt;SUM($AN$730:AN730),_xlfn.CONCAT(", ",AQ730), IF($AN$744=SUM($AN$730:AN730),_xlfn.CONCAT(" y ",AQ730,".")))))</f>
        <v/>
      </c>
      <c r="AQ730" s="113">
        <f>_xlfn.NUMBERVALUE(F730)</f>
        <v>1.1000000000000001</v>
      </c>
      <c r="AS730" s="518" t="s">
        <v>6244</v>
      </c>
      <c r="AT730" s="518"/>
      <c r="AU730" s="518">
        <f>IF($AH$375=$AJ$375,0,$O$427)</f>
        <v>0</v>
      </c>
      <c r="AV730" s="518"/>
      <c r="AW730" s="518">
        <f>IF($AH$375=$AJ$375,0,$Q$427)</f>
        <v>0</v>
      </c>
      <c r="AX730" s="518"/>
      <c r="AY730" s="518">
        <f>IF($AH$375=$AJ$375,0,$S$427)</f>
        <v>0</v>
      </c>
      <c r="AZ730" s="518"/>
      <c r="BA730" s="518">
        <f>IF($AH$375=$AJ$375,0,$U$427)</f>
        <v>0</v>
      </c>
      <c r="BB730" s="518"/>
      <c r="BC730" s="518">
        <f>IF($AH$375=$AJ$375,0,$W$427)</f>
        <v>0</v>
      </c>
      <c r="BD730" s="518"/>
      <c r="BE730" s="518">
        <f>IF($AH$375=$AJ$375,0,$Y$427)</f>
        <v>0</v>
      </c>
      <c r="BF730" s="518"/>
      <c r="BG730" s="518">
        <f>IF($AH$375=$AJ$375,0,$AA$427)</f>
        <v>0</v>
      </c>
      <c r="BH730" s="518"/>
      <c r="BI730" s="518">
        <f>IF($AH$375=$AJ$375,0,$AC$427)</f>
        <v>0</v>
      </c>
      <c r="BJ730" s="518"/>
      <c r="BL730" s="514">
        <f>IF($AH$724=$AJ$724,0,SUM(O381:P426))</f>
        <v>0</v>
      </c>
      <c r="BM730" s="515"/>
      <c r="BN730" s="514">
        <f>IF($AH$724=$AJ$724,0,O744)</f>
        <v>0</v>
      </c>
      <c r="BO730" s="515"/>
      <c r="BP730" s="721">
        <f>IF(OR(AND(BL730="NS",BN730="NS"),AND(BL730="NA",BN730="NA"),AND(BL730&gt;0,BN730=""),BL730&gt;=BN730),0,1)</f>
        <v>0</v>
      </c>
      <c r="BQ730" s="722"/>
      <c r="BS730" s="514">
        <f>IF($AH$724=$AJ$724,0,IF(COUNTA(O730:AD730)=COUNTIF($AX$653:$BM$653,0),0,1))</f>
        <v>0</v>
      </c>
      <c r="BT730" s="515"/>
    </row>
    <row r="731" spans="1:72" s="38" customFormat="1" ht="36" customHeight="1">
      <c r="A731" s="18"/>
      <c r="B731" s="3"/>
      <c r="C731" s="775"/>
      <c r="D731" s="775"/>
      <c r="E731" s="775"/>
      <c r="F731" s="166" t="s">
        <v>5129</v>
      </c>
      <c r="G731" s="591" t="s">
        <v>6172</v>
      </c>
      <c r="H731" s="592"/>
      <c r="I731" s="592"/>
      <c r="J731" s="592"/>
      <c r="K731" s="592"/>
      <c r="L731" s="592"/>
      <c r="M731" s="592"/>
      <c r="N731" s="592"/>
      <c r="O731" s="531"/>
      <c r="P731" s="531"/>
      <c r="Q731" s="531"/>
      <c r="R731" s="531"/>
      <c r="S731" s="531"/>
      <c r="T731" s="531"/>
      <c r="U731" s="531"/>
      <c r="V731" s="531"/>
      <c r="W731" s="531"/>
      <c r="X731" s="531"/>
      <c r="Y731" s="531"/>
      <c r="Z731" s="531"/>
      <c r="AA731" s="531"/>
      <c r="AB731" s="531"/>
      <c r="AC731" s="531"/>
      <c r="AD731" s="531"/>
      <c r="AE731" s="2"/>
      <c r="AF731" s="169"/>
      <c r="AH731" s="522">
        <f t="shared" ref="AH731:AH743" si="2900">IF(O731="",0,O731)</f>
        <v>0</v>
      </c>
      <c r="AI731" s="522"/>
      <c r="AJ731" s="522">
        <f t="shared" ref="AJ731:AJ743" si="2901">COUNTIF(Q731:AD731,"NS")</f>
        <v>0</v>
      </c>
      <c r="AK731" s="522"/>
      <c r="AL731" s="522">
        <f t="shared" ref="AL731:AL743" si="2902">IF(COUNTIF(Q731:AD731,"NA")=COUNTA($Q$652:$AD$652),"NA",SUM(Q731:AD731))</f>
        <v>0</v>
      </c>
      <c r="AM731" s="522" t="str">
        <f t="shared" ref="AM731:AM743" si="2903">IF(COUNTIF(W731:AH731,"NA")=COUNTA($S$6:$AD$6),"NA",SUM(W731:AH731))</f>
        <v>NA</v>
      </c>
      <c r="AN731" s="524">
        <f t="shared" ref="AN731:AN743" si="2904">IF($AH$645=$AJ$645,0,IF(OR(AND(AH731=0,AJ731&gt;0),AND(AH731="NS",AL731&gt;0),AND(AH731="NS",AJ731=0,AL731=0)),1,IF(OR(AND(AJ731&gt;=2,AL731&lt;AH731),AND(AH731="NS",AL731=0,AJ731&gt;0),AH731=AL731),0,1)))</f>
        <v>0</v>
      </c>
      <c r="AO731" s="526"/>
      <c r="AP731" s="125" t="str">
        <f>IF(AN731=0,"", IF(SUM($AN$730:AN731)=1,_xlfn.CONCAT(AQ731), IF($AN$744&gt;SUM($AN$730:AN731),_xlfn.CONCAT(", ",AQ731), IF($AN$744=SUM($AN$730:AN731),_xlfn.CONCAT(" y ",AQ731,".")))))</f>
        <v/>
      </c>
      <c r="AQ731" s="113">
        <f t="shared" ref="AQ731:AQ732" si="2905">_xlfn.NUMBERVALUE(F731)</f>
        <v>1.2</v>
      </c>
      <c r="AS731" s="518" t="s">
        <v>6245</v>
      </c>
      <c r="AT731" s="518"/>
      <c r="AU731" s="518">
        <f>IF($AH$724=$AJ$724,0,O744)</f>
        <v>0</v>
      </c>
      <c r="AV731" s="518"/>
      <c r="AW731" s="518">
        <f t="shared" ref="AW731" si="2906">IF($AH$724=$AJ$724,0,Q744)</f>
        <v>0</v>
      </c>
      <c r="AX731" s="518"/>
      <c r="AY731" s="518">
        <f t="shared" ref="AY731" si="2907">IF($AH$724=$AJ$724,0,S744)</f>
        <v>0</v>
      </c>
      <c r="AZ731" s="518"/>
      <c r="BA731" s="518">
        <f t="shared" ref="BA731" si="2908">IF($AH$724=$AJ$724,0,U744)</f>
        <v>0</v>
      </c>
      <c r="BB731" s="518"/>
      <c r="BC731" s="518">
        <f t="shared" ref="BC731" si="2909">IF($AH$724=$AJ$724,0,W744)</f>
        <v>0</v>
      </c>
      <c r="BD731" s="518"/>
      <c r="BE731" s="518">
        <f t="shared" ref="BE731" si="2910">IF($AH$724=$AJ$724,0,Y744)</f>
        <v>0</v>
      </c>
      <c r="BF731" s="518"/>
      <c r="BG731" s="518">
        <f t="shared" ref="BG731" si="2911">IF($AH$724=$AJ$724,0,AA744)</f>
        <v>0</v>
      </c>
      <c r="BH731" s="518"/>
      <c r="BI731" s="518">
        <f t="shared" ref="BI731" si="2912">IF($AH$724=$AJ$724,0,AC744)</f>
        <v>0</v>
      </c>
      <c r="BJ731" s="518"/>
      <c r="BS731" s="514">
        <f t="shared" ref="BS731:BS743" si="2913">IF($AH$724=$AJ$724,0,IF(COUNTA(O731:AD731)=COUNTIF($AX$653:$BM$653,0),0,1))</f>
        <v>0</v>
      </c>
      <c r="BT731" s="515"/>
    </row>
    <row r="732" spans="1:72" s="38" customFormat="1" ht="48" customHeight="1">
      <c r="A732" s="18"/>
      <c r="B732" s="3"/>
      <c r="C732" s="775"/>
      <c r="D732" s="775"/>
      <c r="E732" s="775"/>
      <c r="F732" s="166" t="s">
        <v>5130</v>
      </c>
      <c r="G732" s="591" t="s">
        <v>6173</v>
      </c>
      <c r="H732" s="592"/>
      <c r="I732" s="592"/>
      <c r="J732" s="592"/>
      <c r="K732" s="592"/>
      <c r="L732" s="592"/>
      <c r="M732" s="592"/>
      <c r="N732" s="592"/>
      <c r="O732" s="531"/>
      <c r="P732" s="531"/>
      <c r="Q732" s="531"/>
      <c r="R732" s="531"/>
      <c r="S732" s="531"/>
      <c r="T732" s="531"/>
      <c r="U732" s="531"/>
      <c r="V732" s="531"/>
      <c r="W732" s="531"/>
      <c r="X732" s="531"/>
      <c r="Y732" s="531"/>
      <c r="Z732" s="531"/>
      <c r="AA732" s="531"/>
      <c r="AB732" s="531"/>
      <c r="AC732" s="531"/>
      <c r="AD732" s="531"/>
      <c r="AE732" s="2"/>
      <c r="AF732" s="169"/>
      <c r="AH732" s="522">
        <f t="shared" si="2900"/>
        <v>0</v>
      </c>
      <c r="AI732" s="522"/>
      <c r="AJ732" s="522">
        <f t="shared" si="2901"/>
        <v>0</v>
      </c>
      <c r="AK732" s="522"/>
      <c r="AL732" s="522">
        <f t="shared" si="2902"/>
        <v>0</v>
      </c>
      <c r="AM732" s="522" t="str">
        <f t="shared" si="2903"/>
        <v>NA</v>
      </c>
      <c r="AN732" s="524">
        <f t="shared" si="2904"/>
        <v>0</v>
      </c>
      <c r="AO732" s="526"/>
      <c r="AP732" s="125" t="str">
        <f>IF(AN732=0,"", IF(SUM($AN$730:AN732)=1,_xlfn.CONCAT(AQ732), IF($AN$744&gt;SUM($AN$730:AN732),_xlfn.CONCAT(", ",AQ732), IF($AN$744=SUM($AN$730:AN732),_xlfn.CONCAT(" y ",AQ732,".")))))</f>
        <v/>
      </c>
      <c r="AQ732" s="113">
        <f t="shared" si="2905"/>
        <v>1.3</v>
      </c>
      <c r="AS732" s="518" t="s">
        <v>5096</v>
      </c>
      <c r="AT732" s="518"/>
      <c r="AU732" s="642">
        <f>IF($AH$645=$AJ$645,0,IF(AND(AU730=0,AU731&gt;0),1,IF(OR(AND(AU731="NS",AU730="NS"),AND(AU731="NA",AU730="NA"),AND(AU730&lt;&gt;"NS",AU730&lt;&gt;"NA",AU731&lt;&gt;"NS",AU731&lt;&gt;"NA",AU730&lt;=AU731),AND(AU730&lt;&gt;"NS",AU730&lt;&gt;"NA",AU730&gt;0,AU731="NS")),0,1)))</f>
        <v>0</v>
      </c>
      <c r="AV732" s="642"/>
      <c r="AW732" s="642">
        <f t="shared" ref="AW732" si="2914">IF($AH$645=$AJ$645,0,IF(AND(AW730=0,AW731&gt;0),1,IF(OR(AND(AW731="NS",AW730="NS"),AND(AW731="NA",AW730="NA"),AND(AW730&lt;&gt;"NS",AW730&lt;&gt;"NA",AW731&lt;&gt;"NS",AW731&lt;&gt;"NA",AW730&lt;=AW731),AND(AW730&lt;&gt;"NS",AW730&lt;&gt;"NA",AW730&gt;0,AW731="NS")),0,1)))</f>
        <v>0</v>
      </c>
      <c r="AX732" s="642"/>
      <c r="AY732" s="642">
        <f t="shared" ref="AY732" si="2915">IF($AH$645=$AJ$645,0,IF(AND(AY730=0,AY731&gt;0),1,IF(OR(AND(AY731="NS",AY730="NS"),AND(AY731="NA",AY730="NA"),AND(AY730&lt;&gt;"NS",AY730&lt;&gt;"NA",AY731&lt;&gt;"NS",AY731&lt;&gt;"NA",AY730&lt;=AY731),AND(AY730&lt;&gt;"NS",AY730&lt;&gt;"NA",AY730&gt;0,AY731="NS")),0,1)))</f>
        <v>0</v>
      </c>
      <c r="AZ732" s="642"/>
      <c r="BA732" s="642">
        <f t="shared" ref="BA732" si="2916">IF($AH$645=$AJ$645,0,IF(AND(BA730=0,BA731&gt;0),1,IF(OR(AND(BA731="NS",BA730="NS"),AND(BA731="NA",BA730="NA"),AND(BA730&lt;&gt;"NS",BA730&lt;&gt;"NA",BA731&lt;&gt;"NS",BA731&lt;&gt;"NA",BA730&lt;=BA731),AND(BA730&lt;&gt;"NS",BA730&lt;&gt;"NA",BA730&gt;0,BA731="NS")),0,1)))</f>
        <v>0</v>
      </c>
      <c r="BB732" s="642"/>
      <c r="BC732" s="642">
        <f t="shared" ref="BC732" si="2917">IF($AH$645=$AJ$645,0,IF(AND(BC730=0,BC731&gt;0),1,IF(OR(AND(BC731="NS",BC730="NS"),AND(BC731="NA",BC730="NA"),AND(BC730&lt;&gt;"NS",BC730&lt;&gt;"NA",BC731&lt;&gt;"NS",BC731&lt;&gt;"NA",BC730&lt;=BC731),AND(BC730&lt;&gt;"NS",BC730&lt;&gt;"NA",BC730&gt;0,BC731="NS")),0,1)))</f>
        <v>0</v>
      </c>
      <c r="BD732" s="642"/>
      <c r="BE732" s="642">
        <f t="shared" ref="BE732" si="2918">IF($AH$645=$AJ$645,0,IF(AND(BE730=0,BE731&gt;0),1,IF(OR(AND(BE731="NS",BE730="NS"),AND(BE731="NA",BE730="NA"),AND(BE730&lt;&gt;"NS",BE730&lt;&gt;"NA",BE731&lt;&gt;"NS",BE731&lt;&gt;"NA",BE730&lt;=BE731),AND(BE730&lt;&gt;"NS",BE730&lt;&gt;"NA",BE730&gt;0,BE731="NS")),0,1)))</f>
        <v>0</v>
      </c>
      <c r="BF732" s="642"/>
      <c r="BG732" s="642">
        <f t="shared" ref="BG732" si="2919">IF($AH$645=$AJ$645,0,IF(AND(BG730=0,BG731&gt;0),1,IF(OR(AND(BG731="NS",BG730="NS"),AND(BG731="NA",BG730="NA"),AND(BG730&lt;&gt;"NS",BG730&lt;&gt;"NA",BG731&lt;&gt;"NS",BG731&lt;&gt;"NA",BG730&lt;=BG731),AND(BG730&lt;&gt;"NS",BG730&lt;&gt;"NA",BG730&gt;0,BG731="NS")),0,1)))</f>
        <v>0</v>
      </c>
      <c r="BH732" s="642"/>
      <c r="BI732" s="642">
        <f t="shared" ref="BI732" si="2920">IF($AH$645=$AJ$645,0,IF(AND(BI730=0,BI731&gt;0),1,IF(OR(AND(BI731="NS",BI730="NS"),AND(BI731="NA",BI730="NA"),AND(BI730&lt;&gt;"NS",BI730&lt;&gt;"NA",BI731&lt;&gt;"NS",BI731&lt;&gt;"NA",BI730&lt;=BI731),AND(BI730&lt;&gt;"NS",BI730&lt;&gt;"NA",BI730&gt;0,BI731="NS")),0,1)))</f>
        <v>0</v>
      </c>
      <c r="BJ732" s="642"/>
      <c r="BS732" s="514">
        <f t="shared" si="2913"/>
        <v>0</v>
      </c>
      <c r="BT732" s="515"/>
    </row>
    <row r="733" spans="1:72" s="38" customFormat="1" ht="24" customHeight="1">
      <c r="A733" s="18"/>
      <c r="B733" s="3"/>
      <c r="C733" s="649" t="s">
        <v>4994</v>
      </c>
      <c r="D733" s="650"/>
      <c r="E733" s="650"/>
      <c r="F733" s="651"/>
      <c r="G733" s="591" t="s">
        <v>6174</v>
      </c>
      <c r="H733" s="592"/>
      <c r="I733" s="592"/>
      <c r="J733" s="592"/>
      <c r="K733" s="592"/>
      <c r="L733" s="592"/>
      <c r="M733" s="592"/>
      <c r="N733" s="592"/>
      <c r="O733" s="531"/>
      <c r="P733" s="531"/>
      <c r="Q733" s="531"/>
      <c r="R733" s="531"/>
      <c r="S733" s="531"/>
      <c r="T733" s="531"/>
      <c r="U733" s="531"/>
      <c r="V733" s="531"/>
      <c r="W733" s="531"/>
      <c r="X733" s="531"/>
      <c r="Y733" s="531"/>
      <c r="Z733" s="531"/>
      <c r="AA733" s="531"/>
      <c r="AB733" s="531"/>
      <c r="AC733" s="531"/>
      <c r="AD733" s="531"/>
      <c r="AE733" s="2"/>
      <c r="AF733" s="169"/>
      <c r="AH733" s="522">
        <f t="shared" si="2900"/>
        <v>0</v>
      </c>
      <c r="AI733" s="522"/>
      <c r="AJ733" s="522">
        <f t="shared" si="2901"/>
        <v>0</v>
      </c>
      <c r="AK733" s="522"/>
      <c r="AL733" s="522">
        <f t="shared" si="2902"/>
        <v>0</v>
      </c>
      <c r="AM733" s="522" t="str">
        <f t="shared" si="2903"/>
        <v>NA</v>
      </c>
      <c r="AN733" s="524">
        <f t="shared" si="2904"/>
        <v>0</v>
      </c>
      <c r="AO733" s="526"/>
      <c r="AP733" s="125" t="str">
        <f>IF(AN733=0,"", IF(SUM($AN$730:AN733)=1,_xlfn.CONCAT(AQ733), IF($AN$744&gt;SUM($AN$730:AN733),_xlfn.CONCAT(", ",AQ733), IF($AN$744=SUM($AN$730:AN733),_xlfn.CONCAT(" y ",AQ733,".")))))</f>
        <v/>
      </c>
      <c r="AQ733" s="113">
        <f>_xlfn.NUMBERVALUE(C733)</f>
        <v>2</v>
      </c>
      <c r="BI733" s="586">
        <f>SUM(AU732:BJ732)</f>
        <v>0</v>
      </c>
      <c r="BJ733" s="586"/>
      <c r="BS733" s="514">
        <f t="shared" si="2913"/>
        <v>0</v>
      </c>
      <c r="BT733" s="515"/>
    </row>
    <row r="734" spans="1:72" s="38" customFormat="1" ht="36" customHeight="1">
      <c r="A734" s="18"/>
      <c r="B734" s="3"/>
      <c r="C734" s="649" t="s">
        <v>4996</v>
      </c>
      <c r="D734" s="650"/>
      <c r="E734" s="650"/>
      <c r="F734" s="651"/>
      <c r="G734" s="591" t="s">
        <v>6175</v>
      </c>
      <c r="H734" s="592"/>
      <c r="I734" s="592"/>
      <c r="J734" s="592"/>
      <c r="K734" s="592"/>
      <c r="L734" s="592"/>
      <c r="M734" s="592"/>
      <c r="N734" s="592"/>
      <c r="O734" s="531"/>
      <c r="P734" s="531"/>
      <c r="Q734" s="531"/>
      <c r="R734" s="531"/>
      <c r="S734" s="531"/>
      <c r="T734" s="531"/>
      <c r="U734" s="531"/>
      <c r="V734" s="531"/>
      <c r="W734" s="531"/>
      <c r="X734" s="531"/>
      <c r="Y734" s="531"/>
      <c r="Z734" s="531"/>
      <c r="AA734" s="531"/>
      <c r="AB734" s="531"/>
      <c r="AC734" s="531"/>
      <c r="AD734" s="531"/>
      <c r="AE734" s="2"/>
      <c r="AF734" s="169"/>
      <c r="AH734" s="522">
        <f t="shared" si="2900"/>
        <v>0</v>
      </c>
      <c r="AI734" s="522"/>
      <c r="AJ734" s="522">
        <f t="shared" si="2901"/>
        <v>0</v>
      </c>
      <c r="AK734" s="522"/>
      <c r="AL734" s="522">
        <f t="shared" si="2902"/>
        <v>0</v>
      </c>
      <c r="AM734" s="522" t="str">
        <f t="shared" si="2903"/>
        <v>NA</v>
      </c>
      <c r="AN734" s="524">
        <f t="shared" si="2904"/>
        <v>0</v>
      </c>
      <c r="AO734" s="526"/>
      <c r="AP734" s="125" t="str">
        <f>IF(AN734=0,"", IF(SUM($AN$730:AN734)=1,_xlfn.CONCAT(AQ734), IF($AN$744&gt;SUM($AN$730:AN734),_xlfn.CONCAT(", ",AQ734), IF($AN$744=SUM($AN$730:AN734),_xlfn.CONCAT(" y ",AQ734,".")))))</f>
        <v/>
      </c>
      <c r="AQ734" s="113">
        <f t="shared" ref="AQ734:AQ743" si="2921">_xlfn.NUMBERVALUE(C734)</f>
        <v>3</v>
      </c>
      <c r="BS734" s="514">
        <f t="shared" si="2913"/>
        <v>0</v>
      </c>
      <c r="BT734" s="515"/>
    </row>
    <row r="735" spans="1:72" s="38" customFormat="1" ht="48" customHeight="1">
      <c r="A735" s="18"/>
      <c r="B735" s="3"/>
      <c r="C735" s="649" t="s">
        <v>4998</v>
      </c>
      <c r="D735" s="650"/>
      <c r="E735" s="650"/>
      <c r="F735" s="651"/>
      <c r="G735" s="591" t="s">
        <v>6176</v>
      </c>
      <c r="H735" s="592"/>
      <c r="I735" s="592"/>
      <c r="J735" s="592"/>
      <c r="K735" s="592"/>
      <c r="L735" s="592"/>
      <c r="M735" s="592"/>
      <c r="N735" s="592"/>
      <c r="O735" s="531"/>
      <c r="P735" s="531"/>
      <c r="Q735" s="531"/>
      <c r="R735" s="531"/>
      <c r="S735" s="531"/>
      <c r="T735" s="531"/>
      <c r="U735" s="531"/>
      <c r="V735" s="531"/>
      <c r="W735" s="531"/>
      <c r="X735" s="531"/>
      <c r="Y735" s="531"/>
      <c r="Z735" s="531"/>
      <c r="AA735" s="531"/>
      <c r="AB735" s="531"/>
      <c r="AC735" s="531"/>
      <c r="AD735" s="531"/>
      <c r="AE735" s="2"/>
      <c r="AF735" s="169"/>
      <c r="AH735" s="522">
        <f t="shared" si="2900"/>
        <v>0</v>
      </c>
      <c r="AI735" s="522"/>
      <c r="AJ735" s="522">
        <f t="shared" si="2901"/>
        <v>0</v>
      </c>
      <c r="AK735" s="522"/>
      <c r="AL735" s="522">
        <f t="shared" si="2902"/>
        <v>0</v>
      </c>
      <c r="AM735" s="522" t="str">
        <f t="shared" si="2903"/>
        <v>NA</v>
      </c>
      <c r="AN735" s="524">
        <f t="shared" si="2904"/>
        <v>0</v>
      </c>
      <c r="AO735" s="526"/>
      <c r="AP735" s="125" t="str">
        <f>IF(AN735=0,"", IF(SUM($AN$730:AN735)=1,_xlfn.CONCAT(AQ735), IF($AN$744&gt;SUM($AN$730:AN735),_xlfn.CONCAT(", ",AQ735), IF($AN$744=SUM($AN$730:AN735),_xlfn.CONCAT(" y ",AQ735,".")))))</f>
        <v/>
      </c>
      <c r="AQ735" s="113">
        <f t="shared" si="2921"/>
        <v>4</v>
      </c>
      <c r="BS735" s="514">
        <f t="shared" si="2913"/>
        <v>0</v>
      </c>
      <c r="BT735" s="515"/>
    </row>
    <row r="736" spans="1:72" s="38" customFormat="1" ht="36" customHeight="1">
      <c r="A736" s="18"/>
      <c r="B736" s="3"/>
      <c r="C736" s="649" t="s">
        <v>5000</v>
      </c>
      <c r="D736" s="650"/>
      <c r="E736" s="650"/>
      <c r="F736" s="651"/>
      <c r="G736" s="591" t="s">
        <v>6177</v>
      </c>
      <c r="H736" s="592"/>
      <c r="I736" s="592"/>
      <c r="J736" s="592"/>
      <c r="K736" s="592"/>
      <c r="L736" s="592"/>
      <c r="M736" s="592"/>
      <c r="N736" s="592"/>
      <c r="O736" s="531"/>
      <c r="P736" s="531"/>
      <c r="Q736" s="531"/>
      <c r="R736" s="531"/>
      <c r="S736" s="531"/>
      <c r="T736" s="531"/>
      <c r="U736" s="531"/>
      <c r="V736" s="531"/>
      <c r="W736" s="531"/>
      <c r="X736" s="531"/>
      <c r="Y736" s="531"/>
      <c r="Z736" s="531"/>
      <c r="AA736" s="531"/>
      <c r="AB736" s="531"/>
      <c r="AC736" s="531"/>
      <c r="AD736" s="531"/>
      <c r="AE736" s="2"/>
      <c r="AF736" s="169"/>
      <c r="AH736" s="522">
        <f t="shared" si="2900"/>
        <v>0</v>
      </c>
      <c r="AI736" s="522"/>
      <c r="AJ736" s="522">
        <f t="shared" si="2901"/>
        <v>0</v>
      </c>
      <c r="AK736" s="522"/>
      <c r="AL736" s="522">
        <f t="shared" si="2902"/>
        <v>0</v>
      </c>
      <c r="AM736" s="522" t="str">
        <f t="shared" si="2903"/>
        <v>NA</v>
      </c>
      <c r="AN736" s="524">
        <f t="shared" si="2904"/>
        <v>0</v>
      </c>
      <c r="AO736" s="526"/>
      <c r="AP736" s="125" t="str">
        <f>IF(AN736=0,"", IF(SUM($AN$730:AN736)=1,_xlfn.CONCAT(AQ736), IF($AN$744&gt;SUM($AN$730:AN736),_xlfn.CONCAT(", ",AQ736), IF($AN$744=SUM($AN$730:AN736),_xlfn.CONCAT(" y ",AQ736,".")))))</f>
        <v/>
      </c>
      <c r="AQ736" s="113">
        <f t="shared" si="2921"/>
        <v>5</v>
      </c>
      <c r="BS736" s="514">
        <f t="shared" si="2913"/>
        <v>0</v>
      </c>
      <c r="BT736" s="515"/>
    </row>
    <row r="737" spans="1:72" s="38" customFormat="1" ht="15" customHeight="1">
      <c r="A737" s="18"/>
      <c r="B737" s="3"/>
      <c r="C737" s="649" t="s">
        <v>5002</v>
      </c>
      <c r="D737" s="650"/>
      <c r="E737" s="650"/>
      <c r="F737" s="651"/>
      <c r="G737" s="591" t="s">
        <v>6178</v>
      </c>
      <c r="H737" s="592"/>
      <c r="I737" s="592"/>
      <c r="J737" s="592"/>
      <c r="K737" s="592"/>
      <c r="L737" s="592"/>
      <c r="M737" s="592"/>
      <c r="N737" s="592"/>
      <c r="O737" s="531"/>
      <c r="P737" s="531"/>
      <c r="Q737" s="531"/>
      <c r="R737" s="531"/>
      <c r="S737" s="531"/>
      <c r="T737" s="531"/>
      <c r="U737" s="531"/>
      <c r="V737" s="531"/>
      <c r="W737" s="531"/>
      <c r="X737" s="531"/>
      <c r="Y737" s="531"/>
      <c r="Z737" s="531"/>
      <c r="AA737" s="531"/>
      <c r="AB737" s="531"/>
      <c r="AC737" s="531"/>
      <c r="AD737" s="531"/>
      <c r="AE737" s="2"/>
      <c r="AF737" s="169"/>
      <c r="AH737" s="522">
        <f t="shared" si="2900"/>
        <v>0</v>
      </c>
      <c r="AI737" s="522"/>
      <c r="AJ737" s="522">
        <f t="shared" si="2901"/>
        <v>0</v>
      </c>
      <c r="AK737" s="522"/>
      <c r="AL737" s="522">
        <f t="shared" si="2902"/>
        <v>0</v>
      </c>
      <c r="AM737" s="522" t="str">
        <f t="shared" si="2903"/>
        <v>NA</v>
      </c>
      <c r="AN737" s="524">
        <f t="shared" si="2904"/>
        <v>0</v>
      </c>
      <c r="AO737" s="526"/>
      <c r="AP737" s="125" t="str">
        <f>IF(AN737=0,"", IF(SUM($AN$730:AN737)=1,_xlfn.CONCAT(AQ737), IF($AN$744&gt;SUM($AN$730:AN737),_xlfn.CONCAT(", ",AQ737), IF($AN$744=SUM($AN$730:AN737),_xlfn.CONCAT(" y ",AQ737,".")))))</f>
        <v/>
      </c>
      <c r="AQ737" s="113">
        <f t="shared" si="2921"/>
        <v>6</v>
      </c>
      <c r="BS737" s="514">
        <f t="shared" si="2913"/>
        <v>0</v>
      </c>
      <c r="BT737" s="515"/>
    </row>
    <row r="738" spans="1:72" s="38" customFormat="1" ht="15" customHeight="1">
      <c r="A738" s="18"/>
      <c r="B738" s="3"/>
      <c r="C738" s="649" t="s">
        <v>5004</v>
      </c>
      <c r="D738" s="650"/>
      <c r="E738" s="650"/>
      <c r="F738" s="651"/>
      <c r="G738" s="591" t="s">
        <v>6179</v>
      </c>
      <c r="H738" s="592"/>
      <c r="I738" s="592"/>
      <c r="J738" s="592"/>
      <c r="K738" s="592"/>
      <c r="L738" s="592"/>
      <c r="M738" s="592"/>
      <c r="N738" s="592"/>
      <c r="O738" s="531"/>
      <c r="P738" s="531"/>
      <c r="Q738" s="531"/>
      <c r="R738" s="531"/>
      <c r="S738" s="531"/>
      <c r="T738" s="531"/>
      <c r="U738" s="531"/>
      <c r="V738" s="531"/>
      <c r="W738" s="531"/>
      <c r="X738" s="531"/>
      <c r="Y738" s="531"/>
      <c r="Z738" s="531"/>
      <c r="AA738" s="531"/>
      <c r="AB738" s="531"/>
      <c r="AC738" s="531"/>
      <c r="AD738" s="531"/>
      <c r="AE738" s="2"/>
      <c r="AF738" s="169"/>
      <c r="AH738" s="522">
        <f t="shared" si="2900"/>
        <v>0</v>
      </c>
      <c r="AI738" s="522"/>
      <c r="AJ738" s="522">
        <f t="shared" si="2901"/>
        <v>0</v>
      </c>
      <c r="AK738" s="522"/>
      <c r="AL738" s="522">
        <f t="shared" si="2902"/>
        <v>0</v>
      </c>
      <c r="AM738" s="522" t="str">
        <f t="shared" si="2903"/>
        <v>NA</v>
      </c>
      <c r="AN738" s="524">
        <f t="shared" si="2904"/>
        <v>0</v>
      </c>
      <c r="AO738" s="526"/>
      <c r="AP738" s="125" t="str">
        <f>IF(AN738=0,"", IF(SUM($AN$730:AN738)=1,_xlfn.CONCAT(AQ738), IF($AN$744&gt;SUM($AN$730:AN738),_xlfn.CONCAT(", ",AQ738), IF($AN$744=SUM($AN$730:AN738),_xlfn.CONCAT(" y ",AQ738,".")))))</f>
        <v/>
      </c>
      <c r="AQ738" s="113">
        <f t="shared" si="2921"/>
        <v>7</v>
      </c>
      <c r="BS738" s="514">
        <f t="shared" si="2913"/>
        <v>0</v>
      </c>
      <c r="BT738" s="515"/>
    </row>
    <row r="739" spans="1:72" s="38" customFormat="1" ht="24" customHeight="1">
      <c r="A739" s="18"/>
      <c r="B739" s="3"/>
      <c r="C739" s="649" t="s">
        <v>5006</v>
      </c>
      <c r="D739" s="650"/>
      <c r="E739" s="650"/>
      <c r="F739" s="651"/>
      <c r="G739" s="591" t="s">
        <v>6180</v>
      </c>
      <c r="H739" s="592"/>
      <c r="I739" s="592"/>
      <c r="J739" s="592"/>
      <c r="K739" s="592"/>
      <c r="L739" s="592"/>
      <c r="M739" s="592"/>
      <c r="N739" s="592"/>
      <c r="O739" s="531"/>
      <c r="P739" s="531"/>
      <c r="Q739" s="531"/>
      <c r="R739" s="531"/>
      <c r="S739" s="531"/>
      <c r="T739" s="531"/>
      <c r="U739" s="531"/>
      <c r="V739" s="531"/>
      <c r="W739" s="531"/>
      <c r="X739" s="531"/>
      <c r="Y739" s="531"/>
      <c r="Z739" s="531"/>
      <c r="AA739" s="531"/>
      <c r="AB739" s="531"/>
      <c r="AC739" s="531"/>
      <c r="AD739" s="531"/>
      <c r="AE739" s="2"/>
      <c r="AF739" s="169"/>
      <c r="AH739" s="522">
        <f t="shared" si="2900"/>
        <v>0</v>
      </c>
      <c r="AI739" s="522"/>
      <c r="AJ739" s="522">
        <f t="shared" si="2901"/>
        <v>0</v>
      </c>
      <c r="AK739" s="522"/>
      <c r="AL739" s="522">
        <f t="shared" si="2902"/>
        <v>0</v>
      </c>
      <c r="AM739" s="522" t="str">
        <f t="shared" si="2903"/>
        <v>NA</v>
      </c>
      <c r="AN739" s="524">
        <f t="shared" si="2904"/>
        <v>0</v>
      </c>
      <c r="AO739" s="526"/>
      <c r="AP739" s="125" t="str">
        <f>IF(AN739=0,"", IF(SUM($AN$730:AN739)=1,_xlfn.CONCAT(AQ739), IF($AN$744&gt;SUM($AN$730:AN739),_xlfn.CONCAT(", ",AQ739), IF($AN$744=SUM($AN$730:AN739),_xlfn.CONCAT(" y ",AQ739,".")))))</f>
        <v/>
      </c>
      <c r="AQ739" s="113">
        <f t="shared" si="2921"/>
        <v>8</v>
      </c>
      <c r="BS739" s="514">
        <f t="shared" si="2913"/>
        <v>0</v>
      </c>
      <c r="BT739" s="515"/>
    </row>
    <row r="740" spans="1:72" s="38" customFormat="1" ht="36" customHeight="1">
      <c r="A740" s="18"/>
      <c r="B740" s="3"/>
      <c r="C740" s="649" t="s">
        <v>5008</v>
      </c>
      <c r="D740" s="650"/>
      <c r="E740" s="650"/>
      <c r="F740" s="651"/>
      <c r="G740" s="591" t="s">
        <v>6181</v>
      </c>
      <c r="H740" s="592"/>
      <c r="I740" s="592"/>
      <c r="J740" s="592"/>
      <c r="K740" s="592"/>
      <c r="L740" s="592"/>
      <c r="M740" s="592"/>
      <c r="N740" s="592"/>
      <c r="O740" s="531"/>
      <c r="P740" s="531"/>
      <c r="Q740" s="531"/>
      <c r="R740" s="531"/>
      <c r="S740" s="531"/>
      <c r="T740" s="531"/>
      <c r="U740" s="531"/>
      <c r="V740" s="531"/>
      <c r="W740" s="531"/>
      <c r="X740" s="531"/>
      <c r="Y740" s="531"/>
      <c r="Z740" s="531"/>
      <c r="AA740" s="531"/>
      <c r="AB740" s="531"/>
      <c r="AC740" s="531"/>
      <c r="AD740" s="531"/>
      <c r="AE740" s="2"/>
      <c r="AF740" s="169"/>
      <c r="AH740" s="522">
        <f t="shared" si="2900"/>
        <v>0</v>
      </c>
      <c r="AI740" s="522"/>
      <c r="AJ740" s="522">
        <f t="shared" si="2901"/>
        <v>0</v>
      </c>
      <c r="AK740" s="522"/>
      <c r="AL740" s="522">
        <f t="shared" si="2902"/>
        <v>0</v>
      </c>
      <c r="AM740" s="522" t="str">
        <f t="shared" si="2903"/>
        <v>NA</v>
      </c>
      <c r="AN740" s="524">
        <f t="shared" si="2904"/>
        <v>0</v>
      </c>
      <c r="AO740" s="526"/>
      <c r="AP740" s="125" t="str">
        <f>IF(AN740=0,"", IF(SUM($AN$730:AN740)=1,_xlfn.CONCAT(AQ740), IF($AN$744&gt;SUM($AN$730:AN740),_xlfn.CONCAT(", ",AQ740), IF($AN$744=SUM($AN$730:AN740),_xlfn.CONCAT(" y ",AQ740,".")))))</f>
        <v/>
      </c>
      <c r="AQ740" s="113">
        <f t="shared" si="2921"/>
        <v>9</v>
      </c>
      <c r="BS740" s="514">
        <f t="shared" si="2913"/>
        <v>0</v>
      </c>
      <c r="BT740" s="515"/>
    </row>
    <row r="741" spans="1:72" s="38" customFormat="1" ht="36" customHeight="1">
      <c r="A741" s="18"/>
      <c r="B741" s="3"/>
      <c r="C741" s="649" t="s">
        <v>5009</v>
      </c>
      <c r="D741" s="650"/>
      <c r="E741" s="650"/>
      <c r="F741" s="651"/>
      <c r="G741" s="591" t="s">
        <v>6182</v>
      </c>
      <c r="H741" s="592"/>
      <c r="I741" s="592"/>
      <c r="J741" s="592"/>
      <c r="K741" s="592"/>
      <c r="L741" s="592"/>
      <c r="M741" s="592"/>
      <c r="N741" s="592"/>
      <c r="O741" s="531"/>
      <c r="P741" s="531"/>
      <c r="Q741" s="531"/>
      <c r="R741" s="531"/>
      <c r="S741" s="531"/>
      <c r="T741" s="531"/>
      <c r="U741" s="531"/>
      <c r="V741" s="531"/>
      <c r="W741" s="531"/>
      <c r="X741" s="531"/>
      <c r="Y741" s="531"/>
      <c r="Z741" s="531"/>
      <c r="AA741" s="531"/>
      <c r="AB741" s="531"/>
      <c r="AC741" s="531"/>
      <c r="AD741" s="531"/>
      <c r="AE741" s="2"/>
      <c r="AF741" s="169"/>
      <c r="AH741" s="522">
        <f t="shared" si="2900"/>
        <v>0</v>
      </c>
      <c r="AI741" s="522"/>
      <c r="AJ741" s="522">
        <f t="shared" si="2901"/>
        <v>0</v>
      </c>
      <c r="AK741" s="522"/>
      <c r="AL741" s="522">
        <f t="shared" si="2902"/>
        <v>0</v>
      </c>
      <c r="AM741" s="522" t="str">
        <f t="shared" si="2903"/>
        <v>NA</v>
      </c>
      <c r="AN741" s="524">
        <f t="shared" si="2904"/>
        <v>0</v>
      </c>
      <c r="AO741" s="526"/>
      <c r="AP741" s="125" t="str">
        <f>IF(AN741=0,"", IF(SUM($AN$730:AN741)=1,_xlfn.CONCAT(AQ741), IF($AN$744&gt;SUM($AN$730:AN741),_xlfn.CONCAT(", ",AQ741), IF($AN$744=SUM($AN$730:AN741),_xlfn.CONCAT(" y ",AQ741,".")))))</f>
        <v/>
      </c>
      <c r="AQ741" s="113">
        <f t="shared" si="2921"/>
        <v>10</v>
      </c>
      <c r="BS741" s="514">
        <f t="shared" si="2913"/>
        <v>0</v>
      </c>
      <c r="BT741" s="515"/>
    </row>
    <row r="742" spans="1:72" s="38" customFormat="1" ht="15" customHeight="1">
      <c r="A742" s="18"/>
      <c r="B742" s="3"/>
      <c r="C742" s="649" t="s">
        <v>5011</v>
      </c>
      <c r="D742" s="650"/>
      <c r="E742" s="650"/>
      <c r="F742" s="651"/>
      <c r="G742" s="591" t="s">
        <v>6098</v>
      </c>
      <c r="H742" s="592"/>
      <c r="I742" s="592"/>
      <c r="J742" s="592"/>
      <c r="K742" s="592"/>
      <c r="L742" s="592"/>
      <c r="M742" s="592"/>
      <c r="N742" s="592"/>
      <c r="O742" s="531"/>
      <c r="P742" s="531"/>
      <c r="Q742" s="531"/>
      <c r="R742" s="531"/>
      <c r="S742" s="531"/>
      <c r="T742" s="531"/>
      <c r="U742" s="531"/>
      <c r="V742" s="531"/>
      <c r="W742" s="531"/>
      <c r="X742" s="531"/>
      <c r="Y742" s="531"/>
      <c r="Z742" s="531"/>
      <c r="AA742" s="531"/>
      <c r="AB742" s="531"/>
      <c r="AC742" s="531"/>
      <c r="AD742" s="531"/>
      <c r="AE742" s="2"/>
      <c r="AF742" s="169"/>
      <c r="AH742" s="522">
        <f t="shared" si="2900"/>
        <v>0</v>
      </c>
      <c r="AI742" s="522"/>
      <c r="AJ742" s="522">
        <f t="shared" si="2901"/>
        <v>0</v>
      </c>
      <c r="AK742" s="522"/>
      <c r="AL742" s="522">
        <f t="shared" si="2902"/>
        <v>0</v>
      </c>
      <c r="AM742" s="522" t="str">
        <f t="shared" si="2903"/>
        <v>NA</v>
      </c>
      <c r="AN742" s="524">
        <f t="shared" si="2904"/>
        <v>0</v>
      </c>
      <c r="AO742" s="526"/>
      <c r="AP742" s="125" t="str">
        <f>IF(AN742=0,"", IF(SUM($AN$730:AN742)=1,_xlfn.CONCAT(AQ742), IF($AN$744&gt;SUM($AN$730:AN742),_xlfn.CONCAT(", ",AQ742), IF($AN$744=SUM($AN$730:AN742),_xlfn.CONCAT(" y ",AQ742,".")))))</f>
        <v/>
      </c>
      <c r="AQ742" s="113">
        <f t="shared" si="2921"/>
        <v>11</v>
      </c>
      <c r="BS742" s="514">
        <f t="shared" si="2913"/>
        <v>0</v>
      </c>
      <c r="BT742" s="515"/>
    </row>
    <row r="743" spans="1:72" s="38" customFormat="1" ht="15" customHeight="1">
      <c r="A743" s="18"/>
      <c r="B743" s="3"/>
      <c r="C743" s="649" t="s">
        <v>5012</v>
      </c>
      <c r="D743" s="650"/>
      <c r="E743" s="650"/>
      <c r="F743" s="651"/>
      <c r="G743" s="591" t="s">
        <v>385</v>
      </c>
      <c r="H743" s="592"/>
      <c r="I743" s="592"/>
      <c r="J743" s="592"/>
      <c r="K743" s="592"/>
      <c r="L743" s="592"/>
      <c r="M743" s="592"/>
      <c r="N743" s="592"/>
      <c r="O743" s="531"/>
      <c r="P743" s="531"/>
      <c r="Q743" s="531"/>
      <c r="R743" s="531"/>
      <c r="S743" s="531"/>
      <c r="T743" s="531"/>
      <c r="U743" s="531"/>
      <c r="V743" s="531"/>
      <c r="W743" s="531"/>
      <c r="X743" s="531"/>
      <c r="Y743" s="531"/>
      <c r="Z743" s="531"/>
      <c r="AA743" s="531"/>
      <c r="AB743" s="531"/>
      <c r="AC743" s="531"/>
      <c r="AD743" s="531"/>
      <c r="AE743" s="2"/>
      <c r="AF743" s="169"/>
      <c r="AH743" s="522">
        <f t="shared" si="2900"/>
        <v>0</v>
      </c>
      <c r="AI743" s="522"/>
      <c r="AJ743" s="522">
        <f t="shared" si="2901"/>
        <v>0</v>
      </c>
      <c r="AK743" s="522"/>
      <c r="AL743" s="522">
        <f t="shared" si="2902"/>
        <v>0</v>
      </c>
      <c r="AM743" s="522" t="str">
        <f t="shared" si="2903"/>
        <v>NA</v>
      </c>
      <c r="AN743" s="524">
        <f t="shared" si="2904"/>
        <v>0</v>
      </c>
      <c r="AO743" s="526"/>
      <c r="AP743" s="125" t="str">
        <f>IF(AN743=0,"", IF(SUM($AN$730:AN743)=1,_xlfn.CONCAT(AQ743), IF($AN$744&gt;SUM($AN$730:AN743),_xlfn.CONCAT(", ",AQ743), IF($AN$744=SUM($AN$730:AN743),_xlfn.CONCAT(" y ",AQ743,".")))))</f>
        <v/>
      </c>
      <c r="AQ743" s="113">
        <f t="shared" si="2921"/>
        <v>12</v>
      </c>
      <c r="BS743" s="514">
        <f t="shared" si="2913"/>
        <v>0</v>
      </c>
      <c r="BT743" s="515"/>
    </row>
    <row r="744" spans="1:72" s="38" customFormat="1" ht="15" customHeight="1">
      <c r="A744" s="18"/>
      <c r="B744" s="3"/>
      <c r="C744" s="3"/>
      <c r="D744" s="3"/>
      <c r="E744" s="3"/>
      <c r="F744" s="3"/>
      <c r="G744" s="3"/>
      <c r="H744" s="3"/>
      <c r="I744" s="3"/>
      <c r="J744" s="3"/>
      <c r="K744" s="3"/>
      <c r="L744" s="3"/>
      <c r="M744" s="3"/>
      <c r="N744" s="62" t="s">
        <v>5115</v>
      </c>
      <c r="O744" s="611">
        <f>IF(AND(SUM(O730:P743)=0,COUNTIF(O730:P743,"NS")&gt;0),"NS",
IF(AND(SUM(O730:P743)=0,COUNTIF(O730:P743,0)&gt;0),0,
IF(AND(SUM(O730:P743)=0,COUNTIF(O730:P743,"NA")&gt;0),"NA",
SUM(O730:P743))))</f>
        <v>0</v>
      </c>
      <c r="P744" s="611"/>
      <c r="Q744" s="611">
        <f t="shared" ref="Q744" si="2922">IF(AND(SUM(Q730:R743)=0,COUNTIF(Q730:R743,"NS")&gt;0),"NS",
IF(AND(SUM(Q730:R743)=0,COUNTIF(Q730:R743,0)&gt;0),0,
IF(AND(SUM(Q730:R743)=0,COUNTIF(Q730:R743,"NA")&gt;0),"NA",
SUM(Q730:R743))))</f>
        <v>0</v>
      </c>
      <c r="R744" s="611"/>
      <c r="S744" s="611">
        <f t="shared" ref="S744" si="2923">IF(AND(SUM(S730:T743)=0,COUNTIF(S730:T743,"NS")&gt;0),"NS",
IF(AND(SUM(S730:T743)=0,COUNTIF(S730:T743,0)&gt;0),0,
IF(AND(SUM(S730:T743)=0,COUNTIF(S730:T743,"NA")&gt;0),"NA",
SUM(S730:T743))))</f>
        <v>0</v>
      </c>
      <c r="T744" s="611"/>
      <c r="U744" s="611">
        <f t="shared" ref="U744" si="2924">IF(AND(SUM(U730:V743)=0,COUNTIF(U730:V743,"NS")&gt;0),"NS",
IF(AND(SUM(U730:V743)=0,COUNTIF(U730:V743,0)&gt;0),0,
IF(AND(SUM(U730:V743)=0,COUNTIF(U730:V743,"NA")&gt;0),"NA",
SUM(U730:V743))))</f>
        <v>0</v>
      </c>
      <c r="V744" s="611"/>
      <c r="W744" s="611">
        <f t="shared" ref="W744" si="2925">IF(AND(SUM(W730:X743)=0,COUNTIF(W730:X743,"NS")&gt;0),"NS",
IF(AND(SUM(W730:X743)=0,COUNTIF(W730:X743,0)&gt;0),0,
IF(AND(SUM(W730:X743)=0,COUNTIF(W730:X743,"NA")&gt;0),"NA",
SUM(W730:X743))))</f>
        <v>0</v>
      </c>
      <c r="X744" s="611"/>
      <c r="Y744" s="611">
        <f t="shared" ref="Y744" si="2926">IF(AND(SUM(Y730:Z743)=0,COUNTIF(Y730:Z743,"NS")&gt;0),"NS",
IF(AND(SUM(Y730:Z743)=0,COUNTIF(Y730:Z743,0)&gt;0),0,
IF(AND(SUM(Y730:Z743)=0,COUNTIF(Y730:Z743,"NA")&gt;0),"NA",
SUM(Y730:Z743))))</f>
        <v>0</v>
      </c>
      <c r="Z744" s="611"/>
      <c r="AA744" s="611">
        <f t="shared" ref="AA744" si="2927">IF(AND(SUM(AA730:AB743)=0,COUNTIF(AA730:AB743,"NS")&gt;0),"NS",
IF(AND(SUM(AA730:AB743)=0,COUNTIF(AA730:AB743,0)&gt;0),0,
IF(AND(SUM(AA730:AB743)=0,COUNTIF(AA730:AB743,"NA")&gt;0),"NA",
SUM(AA730:AB743))))</f>
        <v>0</v>
      </c>
      <c r="AB744" s="611"/>
      <c r="AC744" s="611">
        <f t="shared" ref="AC744" si="2928">IF(AND(SUM(AC730:AD743)=0,COUNTIF(AC730:AD743,"NS")&gt;0),"NS",
IF(AND(SUM(AC730:AD743)=0,COUNTIF(AC730:AD743,0)&gt;0),0,
IF(AND(SUM(AC730:AD743)=0,COUNTIF(AC730:AD743,"NA")&gt;0),"NA",
SUM(AC730:AD743))))</f>
        <v>0</v>
      </c>
      <c r="AD744" s="611"/>
      <c r="AE744" s="2"/>
      <c r="AF744" s="169"/>
      <c r="AN744" s="586">
        <f>SUM(AN730:AO743)</f>
        <v>0</v>
      </c>
      <c r="AO744" s="586"/>
      <c r="AP744" s="148" t="str">
        <f>IF(AN744=0,"", IF(AN744=1,VLOOKUP(1,AN730:AP743,3,FALSE), IF(AN744&gt;1,_xlfn.CONCAT(AP730:AP743),"")))</f>
        <v/>
      </c>
      <c r="BS744" s="529">
        <f>SUM(BS730:BT743)</f>
        <v>0</v>
      </c>
      <c r="BT744" s="529"/>
    </row>
    <row r="745" spans="1:72" s="38" customFormat="1" ht="15" customHeight="1">
      <c r="A745" s="18"/>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2"/>
      <c r="AF745" s="169"/>
    </row>
    <row r="746" spans="1:72" s="38" customFormat="1" ht="24" customHeight="1">
      <c r="A746" s="18"/>
      <c r="B746" s="3"/>
      <c r="C746" s="505" t="s">
        <v>5117</v>
      </c>
      <c r="D746" s="505"/>
      <c r="E746" s="505"/>
      <c r="F746" s="505"/>
      <c r="G746" s="505"/>
      <c r="H746" s="505"/>
      <c r="I746" s="505"/>
      <c r="J746" s="505"/>
      <c r="K746" s="505"/>
      <c r="L746" s="505"/>
      <c r="M746" s="505"/>
      <c r="N746" s="505"/>
      <c r="O746" s="505"/>
      <c r="P746" s="505"/>
      <c r="Q746" s="505"/>
      <c r="R746" s="505"/>
      <c r="S746" s="505"/>
      <c r="T746" s="505"/>
      <c r="U746" s="505"/>
      <c r="V746" s="505"/>
      <c r="W746" s="505"/>
      <c r="X746" s="505"/>
      <c r="Y746" s="505"/>
      <c r="Z746" s="505"/>
      <c r="AA746" s="505"/>
      <c r="AB746" s="505"/>
      <c r="AC746" s="505"/>
      <c r="AD746" s="505"/>
      <c r="AE746" s="2"/>
      <c r="AF746" s="169"/>
    </row>
    <row r="747" spans="1:72" s="38" customFormat="1" ht="60" customHeight="1">
      <c r="A747" s="18"/>
      <c r="B747" s="3"/>
      <c r="C747" s="511"/>
      <c r="D747" s="512"/>
      <c r="E747" s="512"/>
      <c r="F747" s="512"/>
      <c r="G747" s="512"/>
      <c r="H747" s="512"/>
      <c r="I747" s="512"/>
      <c r="J747" s="512"/>
      <c r="K747" s="512"/>
      <c r="L747" s="512"/>
      <c r="M747" s="512"/>
      <c r="N747" s="512"/>
      <c r="O747" s="512"/>
      <c r="P747" s="512"/>
      <c r="Q747" s="512"/>
      <c r="R747" s="512"/>
      <c r="S747" s="512"/>
      <c r="T747" s="512"/>
      <c r="U747" s="512"/>
      <c r="V747" s="512"/>
      <c r="W747" s="512"/>
      <c r="X747" s="512"/>
      <c r="Y747" s="512"/>
      <c r="Z747" s="512"/>
      <c r="AA747" s="512"/>
      <c r="AB747" s="512"/>
      <c r="AC747" s="512"/>
      <c r="AD747" s="513"/>
      <c r="AE747" s="2"/>
      <c r="AF747" s="169"/>
    </row>
    <row r="748" spans="1:72" s="38" customFormat="1" ht="15" customHeight="1">
      <c r="A748" s="18"/>
      <c r="B748" s="470" t="str">
        <f>IF(AN744=0,"", IF(AN744=1,_xlfn.CONCAT("Error: Verificar sumas en el numeral ",AP744,"."),_xlfn.CONCAT("Error: Verificar sumas en los numerales ",AP744)))</f>
        <v/>
      </c>
      <c r="C748" s="470"/>
      <c r="D748" s="470"/>
      <c r="E748" s="470"/>
      <c r="F748" s="470"/>
      <c r="G748" s="470"/>
      <c r="H748" s="470"/>
      <c r="I748" s="470"/>
      <c r="J748" s="470"/>
      <c r="K748" s="470"/>
      <c r="L748" s="470"/>
      <c r="M748" s="470"/>
      <c r="N748" s="470"/>
      <c r="O748" s="470"/>
      <c r="P748" s="470"/>
      <c r="Q748" s="470"/>
      <c r="R748" s="470"/>
      <c r="S748" s="470"/>
      <c r="T748" s="470"/>
      <c r="U748" s="470"/>
      <c r="V748" s="470"/>
      <c r="W748" s="470"/>
      <c r="X748" s="470"/>
      <c r="Y748" s="470"/>
      <c r="Z748" s="470"/>
      <c r="AA748" s="470"/>
      <c r="AB748" s="470"/>
      <c r="AC748" s="470"/>
      <c r="AD748" s="470"/>
      <c r="AE748" s="2"/>
      <c r="AF748" s="169"/>
    </row>
    <row r="749" spans="1:72" s="38" customFormat="1" ht="15" customHeight="1">
      <c r="A749" s="18"/>
      <c r="B749" s="470" t="str">
        <f>IF(BP730=0,"","Error: Verificar coherencia aritmética con la pregunta 5.5 conforme a la instrucción 2.")</f>
        <v/>
      </c>
      <c r="C749" s="470"/>
      <c r="D749" s="470"/>
      <c r="E749" s="470"/>
      <c r="F749" s="470"/>
      <c r="G749" s="470"/>
      <c r="H749" s="470"/>
      <c r="I749" s="470"/>
      <c r="J749" s="470"/>
      <c r="K749" s="470"/>
      <c r="L749" s="470"/>
      <c r="M749" s="470"/>
      <c r="N749" s="470"/>
      <c r="O749" s="470"/>
      <c r="P749" s="470"/>
      <c r="Q749" s="470"/>
      <c r="R749" s="470"/>
      <c r="S749" s="470"/>
      <c r="T749" s="470"/>
      <c r="U749" s="470"/>
      <c r="V749" s="470"/>
      <c r="W749" s="470"/>
      <c r="X749" s="470"/>
      <c r="Y749" s="470"/>
      <c r="Z749" s="470"/>
      <c r="AA749" s="470"/>
      <c r="AB749" s="470"/>
      <c r="AC749" s="470"/>
      <c r="AD749" s="470"/>
      <c r="AE749" s="2"/>
      <c r="AF749" s="169"/>
    </row>
    <row r="750" spans="1:72" s="38" customFormat="1" ht="15" customHeight="1">
      <c r="A750" s="18"/>
      <c r="B750" s="470" t="str">
        <f>IF(BI733=0,"","Error: Verificar coherencia aritmética con la pregunta 5.5 conforme a la instrucción 3.")</f>
        <v/>
      </c>
      <c r="C750" s="470"/>
      <c r="D750" s="470"/>
      <c r="E750" s="470"/>
      <c r="F750" s="470"/>
      <c r="G750" s="470"/>
      <c r="H750" s="470"/>
      <c r="I750" s="470"/>
      <c r="J750" s="470"/>
      <c r="K750" s="470"/>
      <c r="L750" s="470"/>
      <c r="M750" s="470"/>
      <c r="N750" s="470"/>
      <c r="O750" s="470"/>
      <c r="P750" s="470"/>
      <c r="Q750" s="470"/>
      <c r="R750" s="470"/>
      <c r="S750" s="470"/>
      <c r="T750" s="470"/>
      <c r="U750" s="470"/>
      <c r="V750" s="470"/>
      <c r="W750" s="470"/>
      <c r="X750" s="470"/>
      <c r="Y750" s="470"/>
      <c r="Z750" s="470"/>
      <c r="AA750" s="470"/>
      <c r="AB750" s="470"/>
      <c r="AC750" s="470"/>
      <c r="AD750" s="470"/>
      <c r="AE750" s="2"/>
      <c r="AF750" s="169"/>
    </row>
    <row r="751" spans="1:72" s="38" customFormat="1" ht="15" customHeight="1">
      <c r="A751" s="18"/>
      <c r="B751" s="471" t="str">
        <f>IF(BS744=0,"","Error: Debe completar toda la información requerida.")</f>
        <v/>
      </c>
      <c r="C751" s="471"/>
      <c r="D751" s="471"/>
      <c r="E751" s="471"/>
      <c r="F751" s="471"/>
      <c r="G751" s="471"/>
      <c r="H751" s="471"/>
      <c r="I751" s="471"/>
      <c r="J751" s="471"/>
      <c r="K751" s="471"/>
      <c r="L751" s="471"/>
      <c r="M751" s="471"/>
      <c r="N751" s="471"/>
      <c r="O751" s="471"/>
      <c r="P751" s="471"/>
      <c r="Q751" s="471"/>
      <c r="R751" s="471"/>
      <c r="S751" s="471"/>
      <c r="T751" s="471"/>
      <c r="U751" s="471"/>
      <c r="V751" s="471"/>
      <c r="W751" s="471"/>
      <c r="X751" s="471"/>
      <c r="Y751" s="471"/>
      <c r="Z751" s="471"/>
      <c r="AA751" s="471"/>
      <c r="AB751" s="471"/>
      <c r="AC751" s="471"/>
      <c r="AD751" s="471"/>
      <c r="AE751" s="2"/>
      <c r="AF751" s="169"/>
    </row>
    <row r="752" spans="1:72" s="38" customFormat="1" ht="15" customHeight="1">
      <c r="A752" s="18"/>
      <c r="B752" s="51"/>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2"/>
      <c r="AF752" s="169"/>
    </row>
    <row r="753" spans="1:63" s="38" customFormat="1" ht="15" customHeight="1">
      <c r="A753" s="18"/>
      <c r="B753" s="51"/>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2"/>
      <c r="AF753" s="169"/>
    </row>
    <row r="754" spans="1:63" s="38" customFormat="1" ht="24" customHeight="1">
      <c r="A754" s="18" t="s">
        <v>6253</v>
      </c>
      <c r="B754" s="624" t="s">
        <v>6254</v>
      </c>
      <c r="C754" s="624"/>
      <c r="D754" s="624"/>
      <c r="E754" s="624"/>
      <c r="F754" s="624"/>
      <c r="G754" s="624"/>
      <c r="H754" s="624"/>
      <c r="I754" s="624"/>
      <c r="J754" s="624"/>
      <c r="K754" s="624"/>
      <c r="L754" s="624"/>
      <c r="M754" s="624"/>
      <c r="N754" s="624"/>
      <c r="O754" s="624"/>
      <c r="P754" s="624"/>
      <c r="Q754" s="624"/>
      <c r="R754" s="624"/>
      <c r="S754" s="624"/>
      <c r="T754" s="624"/>
      <c r="U754" s="624"/>
      <c r="V754" s="624"/>
      <c r="W754" s="624"/>
      <c r="X754" s="624"/>
      <c r="Y754" s="624"/>
      <c r="Z754" s="624"/>
      <c r="AA754" s="624"/>
      <c r="AB754" s="624"/>
      <c r="AC754" s="624"/>
      <c r="AD754" s="624"/>
      <c r="AE754" s="2"/>
      <c r="AF754" s="169"/>
      <c r="AH754" s="522" t="s">
        <v>5066</v>
      </c>
      <c r="AI754" s="522"/>
      <c r="AJ754" s="522" t="s">
        <v>5067</v>
      </c>
      <c r="AK754" s="522"/>
      <c r="AL754" s="522" t="s">
        <v>5068</v>
      </c>
      <c r="AM754" s="522"/>
    </row>
    <row r="755" spans="1:63" s="38" customFormat="1" ht="24" customHeight="1">
      <c r="A755" s="60"/>
      <c r="B755" s="45"/>
      <c r="C755" s="492" t="s">
        <v>6255</v>
      </c>
      <c r="D755" s="492"/>
      <c r="E755" s="492"/>
      <c r="F755" s="492"/>
      <c r="G755" s="492"/>
      <c r="H755" s="492"/>
      <c r="I755" s="492"/>
      <c r="J755" s="492"/>
      <c r="K755" s="492"/>
      <c r="L755" s="492"/>
      <c r="M755" s="492"/>
      <c r="N755" s="492"/>
      <c r="O755" s="492"/>
      <c r="P755" s="492"/>
      <c r="Q755" s="492"/>
      <c r="R755" s="492"/>
      <c r="S755" s="492"/>
      <c r="T755" s="492"/>
      <c r="U755" s="492"/>
      <c r="V755" s="492"/>
      <c r="W755" s="492"/>
      <c r="X755" s="492"/>
      <c r="Y755" s="492"/>
      <c r="Z755" s="492"/>
      <c r="AA755" s="492"/>
      <c r="AB755" s="492"/>
      <c r="AC755" s="492"/>
      <c r="AD755" s="492"/>
      <c r="AE755" s="2"/>
      <c r="AF755" s="169"/>
      <c r="AH755" s="807">
        <f>COUNTBLANK(M762:AD771)</f>
        <v>180</v>
      </c>
      <c r="AI755" s="807"/>
      <c r="AJ755" s="522">
        <v>180</v>
      </c>
      <c r="AK755" s="522"/>
      <c r="AL755" s="522">
        <v>90</v>
      </c>
      <c r="AM755" s="522"/>
    </row>
    <row r="756" spans="1:63" s="38" customFormat="1" ht="24" customHeight="1">
      <c r="A756" s="156"/>
      <c r="B756" s="45"/>
      <c r="C756" s="492" t="s">
        <v>6256</v>
      </c>
      <c r="D756" s="492"/>
      <c r="E756" s="492"/>
      <c r="F756" s="492"/>
      <c r="G756" s="492"/>
      <c r="H756" s="492"/>
      <c r="I756" s="492"/>
      <c r="J756" s="492"/>
      <c r="K756" s="492"/>
      <c r="L756" s="492"/>
      <c r="M756" s="492"/>
      <c r="N756" s="492"/>
      <c r="O756" s="492"/>
      <c r="P756" s="492"/>
      <c r="Q756" s="492"/>
      <c r="R756" s="492"/>
      <c r="S756" s="492"/>
      <c r="T756" s="492"/>
      <c r="U756" s="492"/>
      <c r="V756" s="492"/>
      <c r="W756" s="492"/>
      <c r="X756" s="492"/>
      <c r="Y756" s="492"/>
      <c r="Z756" s="492"/>
      <c r="AA756" s="492"/>
      <c r="AB756" s="492"/>
      <c r="AC756" s="492"/>
      <c r="AD756" s="492"/>
      <c r="AE756" s="2"/>
      <c r="AF756" s="169"/>
    </row>
    <row r="757" spans="1:63" s="38" customFormat="1" ht="36" customHeight="1">
      <c r="A757" s="156"/>
      <c r="B757" s="61"/>
      <c r="C757" s="492" t="s">
        <v>6257</v>
      </c>
      <c r="D757" s="492"/>
      <c r="E757" s="492"/>
      <c r="F757" s="492"/>
      <c r="G757" s="492"/>
      <c r="H757" s="492"/>
      <c r="I757" s="492"/>
      <c r="J757" s="492"/>
      <c r="K757" s="492"/>
      <c r="L757" s="492"/>
      <c r="M757" s="492"/>
      <c r="N757" s="492"/>
      <c r="O757" s="492"/>
      <c r="P757" s="492"/>
      <c r="Q757" s="492"/>
      <c r="R757" s="492"/>
      <c r="S757" s="492"/>
      <c r="T757" s="492"/>
      <c r="U757" s="492"/>
      <c r="V757" s="492"/>
      <c r="W757" s="492"/>
      <c r="X757" s="492"/>
      <c r="Y757" s="492"/>
      <c r="Z757" s="492"/>
      <c r="AA757" s="492"/>
      <c r="AB757" s="492"/>
      <c r="AC757" s="492"/>
      <c r="AD757" s="492"/>
      <c r="AE757" s="2"/>
      <c r="AF757" s="169"/>
    </row>
    <row r="758" spans="1:63" s="38" customFormat="1" ht="36" customHeight="1">
      <c r="A758" s="60"/>
      <c r="B758" s="61"/>
      <c r="C758" s="594" t="s">
        <v>6258</v>
      </c>
      <c r="D758" s="594"/>
      <c r="E758" s="594"/>
      <c r="F758" s="594"/>
      <c r="G758" s="594"/>
      <c r="H758" s="594"/>
      <c r="I758" s="594"/>
      <c r="J758" s="594"/>
      <c r="K758" s="594"/>
      <c r="L758" s="594"/>
      <c r="M758" s="594"/>
      <c r="N758" s="594"/>
      <c r="O758" s="594"/>
      <c r="P758" s="594"/>
      <c r="Q758" s="594"/>
      <c r="R758" s="594"/>
      <c r="S758" s="594"/>
      <c r="T758" s="594"/>
      <c r="U758" s="594"/>
      <c r="V758" s="594"/>
      <c r="W758" s="594"/>
      <c r="X758" s="594"/>
      <c r="Y758" s="594"/>
      <c r="Z758" s="594"/>
      <c r="AA758" s="594"/>
      <c r="AB758" s="594"/>
      <c r="AC758" s="594"/>
      <c r="AD758" s="594"/>
      <c r="AE758" s="2"/>
      <c r="AF758" s="169"/>
    </row>
    <row r="759" spans="1:63" s="38" customFormat="1" ht="15" customHeight="1">
      <c r="A759" s="18"/>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c r="AA759" s="51"/>
      <c r="AB759" s="51"/>
      <c r="AC759" s="51"/>
      <c r="AD759" s="51"/>
      <c r="AE759" s="2"/>
      <c r="AF759" s="169"/>
    </row>
    <row r="760" spans="1:63" s="38" customFormat="1" ht="15" customHeight="1">
      <c r="A760" s="18"/>
      <c r="B760" s="51"/>
      <c r="C760" s="611" t="s">
        <v>6192</v>
      </c>
      <c r="D760" s="611"/>
      <c r="E760" s="611"/>
      <c r="F760" s="611"/>
      <c r="G760" s="611"/>
      <c r="H760" s="611"/>
      <c r="I760" s="611"/>
      <c r="J760" s="611"/>
      <c r="K760" s="611"/>
      <c r="L760" s="611"/>
      <c r="M760" s="445" t="s">
        <v>6259</v>
      </c>
      <c r="N760" s="445"/>
      <c r="O760" s="445"/>
      <c r="P760" s="445"/>
      <c r="Q760" s="445"/>
      <c r="R760" s="445"/>
      <c r="S760" s="445"/>
      <c r="T760" s="445"/>
      <c r="U760" s="445"/>
      <c r="V760" s="445"/>
      <c r="W760" s="445"/>
      <c r="X760" s="445"/>
      <c r="Y760" s="445"/>
      <c r="Z760" s="445"/>
      <c r="AA760" s="445"/>
      <c r="AB760" s="445"/>
      <c r="AC760" s="445"/>
      <c r="AD760" s="445"/>
      <c r="AE760" s="2"/>
      <c r="AF760" s="169"/>
      <c r="AS760" s="514" t="s">
        <v>5089</v>
      </c>
      <c r="AT760" s="527"/>
      <c r="AU760" s="527"/>
      <c r="AV760" s="515"/>
      <c r="AX760" s="518" t="s">
        <v>5512</v>
      </c>
      <c r="AY760" s="518"/>
      <c r="AZ760" s="518"/>
      <c r="BA760" s="518"/>
      <c r="BB760" s="518"/>
      <c r="BC760" s="518"/>
      <c r="BE760" s="518" t="s">
        <v>5363</v>
      </c>
      <c r="BF760" s="518"/>
      <c r="BG760" s="518"/>
      <c r="BH760" s="518"/>
    </row>
    <row r="761" spans="1:63" s="38" customFormat="1" ht="15" customHeight="1">
      <c r="A761" s="18"/>
      <c r="B761" s="51"/>
      <c r="C761" s="611"/>
      <c r="D761" s="611"/>
      <c r="E761" s="611"/>
      <c r="F761" s="611"/>
      <c r="G761" s="611"/>
      <c r="H761" s="611"/>
      <c r="I761" s="611"/>
      <c r="J761" s="611"/>
      <c r="K761" s="611"/>
      <c r="L761" s="611"/>
      <c r="M761" s="445" t="s">
        <v>5090</v>
      </c>
      <c r="N761" s="445"/>
      <c r="O761" s="445"/>
      <c r="P761" s="445"/>
      <c r="Q761" s="445"/>
      <c r="R761" s="445"/>
      <c r="S761" s="450" t="s">
        <v>6195</v>
      </c>
      <c r="T761" s="450"/>
      <c r="U761" s="450"/>
      <c r="V761" s="450"/>
      <c r="W761" s="450"/>
      <c r="X761" s="450"/>
      <c r="Y761" s="450" t="s">
        <v>6196</v>
      </c>
      <c r="Z761" s="450"/>
      <c r="AA761" s="450"/>
      <c r="AB761" s="450"/>
      <c r="AC761" s="450"/>
      <c r="AD761" s="450"/>
      <c r="AE761" s="2"/>
      <c r="AF761" s="169"/>
      <c r="AH761" s="522" t="s">
        <v>5093</v>
      </c>
      <c r="AI761" s="522"/>
      <c r="AJ761" s="522" t="s">
        <v>5094</v>
      </c>
      <c r="AK761" s="522"/>
      <c r="AL761" s="522" t="s">
        <v>5095</v>
      </c>
      <c r="AM761" s="522"/>
      <c r="AN761" s="522" t="s">
        <v>5096</v>
      </c>
      <c r="AO761" s="522"/>
      <c r="AP761" s="127" t="s">
        <v>5097</v>
      </c>
      <c r="AQ761" s="128" t="s">
        <v>5098</v>
      </c>
      <c r="AS761" s="575" t="s">
        <v>6260</v>
      </c>
      <c r="AT761" s="576"/>
      <c r="AU761" s="575" t="s">
        <v>6261</v>
      </c>
      <c r="AV761" s="576"/>
      <c r="AX761" s="516" t="s">
        <v>6250</v>
      </c>
      <c r="AY761" s="516"/>
      <c r="AZ761" s="516" t="s">
        <v>6262</v>
      </c>
      <c r="BA761" s="516"/>
      <c r="BB761" s="518" t="s">
        <v>5096</v>
      </c>
      <c r="BC761" s="518"/>
      <c r="BE761" s="518" t="s">
        <v>5098</v>
      </c>
      <c r="BF761" s="518"/>
      <c r="BG761" s="518" t="s">
        <v>5096</v>
      </c>
      <c r="BH761" s="518"/>
      <c r="BJ761" s="516" t="s">
        <v>5104</v>
      </c>
      <c r="BK761" s="516"/>
    </row>
    <row r="762" spans="1:63" s="38" customFormat="1" ht="15" customHeight="1">
      <c r="A762" s="18"/>
      <c r="B762" s="51"/>
      <c r="C762" s="48" t="s">
        <v>4992</v>
      </c>
      <c r="D762" s="547" t="s">
        <v>6197</v>
      </c>
      <c r="E762" s="548"/>
      <c r="F762" s="548"/>
      <c r="G762" s="548"/>
      <c r="H762" s="548"/>
      <c r="I762" s="548"/>
      <c r="J762" s="548"/>
      <c r="K762" s="548"/>
      <c r="L762" s="549"/>
      <c r="M762" s="452"/>
      <c r="N762" s="452"/>
      <c r="O762" s="452"/>
      <c r="P762" s="452"/>
      <c r="Q762" s="452"/>
      <c r="R762" s="452"/>
      <c r="S762" s="452"/>
      <c r="T762" s="452"/>
      <c r="U762" s="452"/>
      <c r="V762" s="452"/>
      <c r="W762" s="452"/>
      <c r="X762" s="452"/>
      <c r="Y762" s="452"/>
      <c r="Z762" s="452"/>
      <c r="AA762" s="452"/>
      <c r="AB762" s="452"/>
      <c r="AC762" s="452"/>
      <c r="AD762" s="452"/>
      <c r="AE762" s="2"/>
      <c r="AF762" s="169"/>
      <c r="AH762" s="522">
        <f>M762</f>
        <v>0</v>
      </c>
      <c r="AI762" s="522"/>
      <c r="AJ762" s="522">
        <f>COUNTIF(S762:AD762,"NS")</f>
        <v>0</v>
      </c>
      <c r="AK762" s="522"/>
      <c r="AL762" s="522">
        <f>IF(COUNTIF(S762:AD762,"NA")=COUNTA($S$761:$AD$761),"NA",SUM(S762:AD762))</f>
        <v>0</v>
      </c>
      <c r="AM762" s="522" t="str">
        <f>IF(COUNTIF(W762:AH762,"NA")=COUNTA($S$6:$AD$6),"NA",SUM(W762:AH762))</f>
        <v>NA</v>
      </c>
      <c r="AN762" s="522">
        <f>IF($AH$755=$AJ$755, 0, IF(OR(AND(AH762=0, AJ762&gt;0),AND(AH762="NS", AL762&gt;0), AND(AH762="NS", AJ762=0, AL762=0),AND(AH762="NA",AJ762&gt;0,AL762=0)), 1, IF(OR(AND(AH762&gt;0, AJ762=2), AND(AH762="NS", AJ762=2), AND(AH762="NS", AL762=0, AJ762&gt;0), AH762=AL762), 0, 1)))</f>
        <v>0</v>
      </c>
      <c r="AO762" s="522"/>
      <c r="AP762" s="125" t="str">
        <f>IF(AN762=0,"", IF(SUM($AN$762:AN762)=1,_xlfn.CONCAT(AQ762), IF($AN$772&gt;SUM($AN$762:AN762),_xlfn.CONCAT(", ",AQ762), IF($AN$772=SUM($AN$762:AN762),_xlfn.CONCAT(" y ",AQ762,".")))))</f>
        <v/>
      </c>
      <c r="AQ762" s="113">
        <f>_xlfn.NUMBERVALUE(C762)</f>
        <v>1</v>
      </c>
      <c r="AS762" s="514">
        <f>IF($AH$333=$AJ$333,0,IF(OR(W342="NS",W342="NA",W342=0),1,0))</f>
        <v>0</v>
      </c>
      <c r="AT762" s="515"/>
      <c r="AU762" s="514">
        <f>IF($AH$333=$AJ$333,0,IF(OR(AA342="NS",AA342="NA",AA342=0),1,0))</f>
        <v>0</v>
      </c>
      <c r="AV762" s="515"/>
      <c r="AX762" s="518">
        <f>IF($AH$333=$AJ$333,0,$S$85)</f>
        <v>0</v>
      </c>
      <c r="AY762" s="518"/>
      <c r="AZ762" s="518">
        <f>IF($AH$333=$AJ$333,0,IF(COUNTA(M762:R771)=1,SUM(M762:R771),0))</f>
        <v>0</v>
      </c>
      <c r="BA762" s="518"/>
      <c r="BB762" s="586">
        <f>IF(OR($AH$333=$AJ$333,AZ762="NA"),0,
IF(AX762=AZ762,0,1))</f>
        <v>0</v>
      </c>
      <c r="BC762" s="586"/>
      <c r="BE762" s="514">
        <f>_xlfn.NUMBERVALUE(C762)</f>
        <v>1</v>
      </c>
      <c r="BF762" s="515"/>
      <c r="BG762" s="518">
        <f>IF(OR($AH$755=$AJ$755,COUNTIF($M$342:$R$351,1)&gt;=2),0,
IF(OR(AND($AX$762="NS",M762&lt;&gt;"NA",OR(M762="NS",M762=0)),AND($AX$762="NA",M762&lt;&gt;"NS",OR(M762="NA",M762=0))),0,
IF(OR(AND($AX$762&lt;&gt;"NS",$AX$762&lt;&gt;"NA",M762&lt;&gt;"NS",M762&lt;&gt;"NA",M762&gt;$AX$762),
AND(M762&gt;0,OR($AX$762="NS",$AX$762="NA")),
AND($AX$762&lt;&gt;"NS",$AX$762&lt;&gt;"NA",$AX$762&gt;=0,M762="NA"),
AND($AX$762&lt;&gt;"NS",$AX$762&lt;&gt;"NA",$AX$762=0,M762="NS")),1,0)))</f>
        <v>0</v>
      </c>
      <c r="BH762" s="518"/>
      <c r="BJ762" s="518">
        <f>IF($AH$755=$AJ$755,0,IF(OR(AND(AH342=0,AS762=0,AU762=0,COUNTA(M762:AD762)=3),AND(AH342=1,COUNTBLANK(M762:AD762)=18),AND(AH342=0,AS762=1,AU762=1,COUNTA(M762:AD762)=1),AND(AH342=0,AS762=0,AU762=1,COUNTA(M762:AD762)=2),AND(AH342=0,AS762=1,AU762=0,COUNTA(M762:AD762)=2)),0,1))</f>
        <v>0</v>
      </c>
      <c r="BK762" s="518"/>
    </row>
    <row r="763" spans="1:63" s="38" customFormat="1" ht="15" customHeight="1">
      <c r="A763" s="18"/>
      <c r="B763" s="51"/>
      <c r="C763" s="48" t="s">
        <v>4994</v>
      </c>
      <c r="D763" s="547" t="s">
        <v>6198</v>
      </c>
      <c r="E763" s="548"/>
      <c r="F763" s="548"/>
      <c r="G763" s="548"/>
      <c r="H763" s="548"/>
      <c r="I763" s="548"/>
      <c r="J763" s="548"/>
      <c r="K763" s="548"/>
      <c r="L763" s="549"/>
      <c r="M763" s="452"/>
      <c r="N763" s="452"/>
      <c r="O763" s="452"/>
      <c r="P763" s="452"/>
      <c r="Q763" s="452"/>
      <c r="R763" s="452"/>
      <c r="S763" s="452"/>
      <c r="T763" s="452"/>
      <c r="U763" s="452"/>
      <c r="V763" s="452"/>
      <c r="W763" s="452"/>
      <c r="X763" s="452"/>
      <c r="Y763" s="452"/>
      <c r="Z763" s="452"/>
      <c r="AA763" s="452"/>
      <c r="AB763" s="452"/>
      <c r="AC763" s="452"/>
      <c r="AD763" s="452"/>
      <c r="AE763" s="2"/>
      <c r="AF763" s="169"/>
      <c r="AH763" s="522">
        <f t="shared" ref="AH763:AH771" si="2929">M763</f>
        <v>0</v>
      </c>
      <c r="AI763" s="522"/>
      <c r="AJ763" s="522">
        <f t="shared" ref="AJ763:AJ771" si="2930">COUNTIF(S763:AD763,"NS")</f>
        <v>0</v>
      </c>
      <c r="AK763" s="522"/>
      <c r="AL763" s="522">
        <f t="shared" ref="AL763:AL771" si="2931">IF(COUNTIF(S763:AD763,"NA")=COUNTA($S$761:$AD$761),"NA",SUM(S763:AD763))</f>
        <v>0</v>
      </c>
      <c r="AM763" s="522" t="str">
        <f t="shared" ref="AM763:AM771" si="2932">IF(COUNTIF(W763:AH763,"NA")=COUNTA($S$6:$AD$6),"NA",SUM(W763:AH763))</f>
        <v>NA</v>
      </c>
      <c r="AN763" s="522">
        <f t="shared" ref="AN763:AN771" si="2933">IF($AH$755=$AJ$755, 0, IF(OR(AND(AH763=0, AJ763&gt;0),AND(AH763="NS", AL763&gt;0), AND(AH763="NS", AJ763=0, AL763=0),AND(AH763="NA",AJ763&gt;0,AL763=0)), 1, IF(OR(AND(AH763&gt;0, AJ763=2), AND(AH763="NS", AJ763=2), AND(AH763="NS", AL763=0, AJ763&gt;0), AH763=AL763), 0, 1)))</f>
        <v>0</v>
      </c>
      <c r="AO763" s="522"/>
      <c r="AP763" s="125" t="str">
        <f>IF(AN763=0,"", IF(SUM($AN$762:AN763)=1,_xlfn.CONCAT(AQ763), IF($AN$772&gt;SUM($AN$762:AN763),_xlfn.CONCAT(", ",AQ763), IF($AN$772=SUM($AN$762:AN763),_xlfn.CONCAT(" y ",AQ763,".")))))</f>
        <v/>
      </c>
      <c r="AQ763" s="113">
        <f t="shared" ref="AQ763:AQ771" si="2934">_xlfn.NUMBERVALUE(C763)</f>
        <v>2</v>
      </c>
      <c r="AS763" s="514">
        <f>IF($AH$333=$AJ$333,0,IF(OR(W343="NS",W343="NA",W343=0),1,0))</f>
        <v>0</v>
      </c>
      <c r="AT763" s="515"/>
      <c r="AU763" s="514">
        <f t="shared" ref="AU763:AU770" si="2935">IF($AH$333=$AJ$333,0,IF(OR(AA343="NS",AA343="NA",AA343=0),1,0))</f>
        <v>0</v>
      </c>
      <c r="AV763" s="515"/>
      <c r="BE763" s="514">
        <f>_xlfn.NUMBERVALUE(C763)</f>
        <v>2</v>
      </c>
      <c r="BF763" s="515"/>
      <c r="BG763" s="518">
        <f>IF(OR($AH$755=$AJ$755,COUNTIF($M$342:$R$351,1)&gt;=2),0,
IF(OR(AND($AX$762="NS",M763&lt;&gt;"NA",OR(M763="NS",M763=0)),AND($AX$762="NA",M763&lt;&gt;"NS",OR(M763="NA",M763=0))),0,
IF(OR(AND($AX$762&lt;&gt;"NS",$AX$762&lt;&gt;"NA",M763&lt;&gt;"NS",M763&lt;&gt;"NA",M763&gt;$AX$762),
AND(M763&gt;0,OR($AX$762="NS",$AX$762="NA")),
AND($AX$762&lt;&gt;"NS",$AX$762&lt;&gt;"NA",$AX$762&gt;=0,M763="NA"),
AND($AX$762&lt;&gt;"NS",$AX$762&lt;&gt;"NA",$AX$762=0,M763="NS")),1,0)))</f>
        <v>0</v>
      </c>
      <c r="BH763" s="518"/>
      <c r="BJ763" s="518">
        <f t="shared" ref="BJ763:BJ771" si="2936">IF($AH$755=$AJ$755,0,IF(OR(AND(AH343=0,AS763=0,AU763=0,COUNTA(M763:AD763)=3),AND(AH343=1,COUNTBLANK(M763:AD763)=18),AND(AH343=0,AS763=1,AU763=1,COUNTA(M763:AD763)=1),AND(AH343=0,AS763=0,AU763=1,COUNTA(M763:AD763)=2),AND(AH343=0,AS763=1,AU763=0,COUNTA(M763:AD763)=2)),0,1))</f>
        <v>0</v>
      </c>
      <c r="BK763" s="518"/>
    </row>
    <row r="764" spans="1:63" s="38" customFormat="1" ht="15" customHeight="1">
      <c r="A764" s="18"/>
      <c r="B764" s="51"/>
      <c r="C764" s="48" t="s">
        <v>4996</v>
      </c>
      <c r="D764" s="547" t="s">
        <v>6199</v>
      </c>
      <c r="E764" s="548"/>
      <c r="F764" s="548"/>
      <c r="G764" s="548"/>
      <c r="H764" s="548"/>
      <c r="I764" s="548"/>
      <c r="J764" s="548"/>
      <c r="K764" s="548"/>
      <c r="L764" s="549"/>
      <c r="M764" s="452"/>
      <c r="N764" s="452"/>
      <c r="O764" s="452"/>
      <c r="P764" s="452"/>
      <c r="Q764" s="452"/>
      <c r="R764" s="452"/>
      <c r="S764" s="452"/>
      <c r="T764" s="452"/>
      <c r="U764" s="452"/>
      <c r="V764" s="452"/>
      <c r="W764" s="452"/>
      <c r="X764" s="452"/>
      <c r="Y764" s="452"/>
      <c r="Z764" s="452"/>
      <c r="AA764" s="452"/>
      <c r="AB764" s="452"/>
      <c r="AC764" s="452"/>
      <c r="AD764" s="452"/>
      <c r="AE764" s="2"/>
      <c r="AF764" s="169"/>
      <c r="AH764" s="522">
        <f t="shared" si="2929"/>
        <v>0</v>
      </c>
      <c r="AI764" s="522"/>
      <c r="AJ764" s="522">
        <f t="shared" si="2930"/>
        <v>0</v>
      </c>
      <c r="AK764" s="522"/>
      <c r="AL764" s="522">
        <f t="shared" si="2931"/>
        <v>0</v>
      </c>
      <c r="AM764" s="522" t="str">
        <f t="shared" si="2932"/>
        <v>NA</v>
      </c>
      <c r="AN764" s="522">
        <f t="shared" si="2933"/>
        <v>0</v>
      </c>
      <c r="AO764" s="522"/>
      <c r="AP764" s="125" t="str">
        <f>IF(AN764=0,"", IF(SUM($AN$762:AN764)=1,_xlfn.CONCAT(AQ764), IF($AN$772&gt;SUM($AN$762:AN764),_xlfn.CONCAT(", ",AQ764), IF($AN$772=SUM($AN$762:AN764),_xlfn.CONCAT(" y ",AQ764,".")))))</f>
        <v/>
      </c>
      <c r="AQ764" s="113">
        <f t="shared" si="2934"/>
        <v>3</v>
      </c>
      <c r="AS764" s="514">
        <f t="shared" ref="AS764:AS771" si="2937">IF($AH$333=$AJ$333,0,IF(OR(W344="NS",W344="NA",W344=0),1,0))</f>
        <v>0</v>
      </c>
      <c r="AT764" s="515"/>
      <c r="AU764" s="514">
        <f t="shared" si="2935"/>
        <v>0</v>
      </c>
      <c r="AV764" s="515"/>
      <c r="BE764" s="514">
        <f t="shared" ref="BE764:BE771" si="2938">_xlfn.NUMBERVALUE(C764)</f>
        <v>3</v>
      </c>
      <c r="BF764" s="515"/>
      <c r="BG764" s="518">
        <f t="shared" ref="BG764:BG771" si="2939">IF(OR($AH$755=$AJ$755,COUNTIF($M$342:$R$351,1)&gt;=2),0,
IF(OR(AND($AX$762="NS",M764&lt;&gt;"NA",OR(M764="NS",M764=0)),AND($AX$762="NA",M764&lt;&gt;"NS",OR(M764="NA",M764=0))),0,
IF(OR(AND($AX$762&lt;&gt;"NS",$AX$762&lt;&gt;"NA",M764&lt;&gt;"NS",M764&lt;&gt;"NA",M764&gt;$AX$762),
AND(M764&gt;0,OR($AX$762="NS",$AX$762="NA")),
AND($AX$762&lt;&gt;"NS",$AX$762&lt;&gt;"NA",$AX$762&gt;=0,M764="NA"),
AND($AX$762&lt;&gt;"NS",$AX$762&lt;&gt;"NA",$AX$762=0,M764="NS")),1,0)))</f>
        <v>0</v>
      </c>
      <c r="BH764" s="518"/>
      <c r="BJ764" s="518">
        <f t="shared" si="2936"/>
        <v>0</v>
      </c>
      <c r="BK764" s="518"/>
    </row>
    <row r="765" spans="1:63" s="38" customFormat="1" ht="15" customHeight="1">
      <c r="A765" s="18"/>
      <c r="B765" s="51"/>
      <c r="C765" s="48" t="s">
        <v>4998</v>
      </c>
      <c r="D765" s="547" t="s">
        <v>6200</v>
      </c>
      <c r="E765" s="548"/>
      <c r="F765" s="548"/>
      <c r="G765" s="548"/>
      <c r="H765" s="548"/>
      <c r="I765" s="548"/>
      <c r="J765" s="548"/>
      <c r="K765" s="548"/>
      <c r="L765" s="549"/>
      <c r="M765" s="452"/>
      <c r="N765" s="452"/>
      <c r="O765" s="452"/>
      <c r="P765" s="452"/>
      <c r="Q765" s="452"/>
      <c r="R765" s="452"/>
      <c r="S765" s="452"/>
      <c r="T765" s="452"/>
      <c r="U765" s="452"/>
      <c r="V765" s="452"/>
      <c r="W765" s="452"/>
      <c r="X765" s="452"/>
      <c r="Y765" s="452"/>
      <c r="Z765" s="452"/>
      <c r="AA765" s="452"/>
      <c r="AB765" s="452"/>
      <c r="AC765" s="452"/>
      <c r="AD765" s="452"/>
      <c r="AE765" s="2"/>
      <c r="AF765" s="169"/>
      <c r="AH765" s="522">
        <f t="shared" si="2929"/>
        <v>0</v>
      </c>
      <c r="AI765" s="522"/>
      <c r="AJ765" s="522">
        <f t="shared" si="2930"/>
        <v>0</v>
      </c>
      <c r="AK765" s="522"/>
      <c r="AL765" s="522">
        <f t="shared" si="2931"/>
        <v>0</v>
      </c>
      <c r="AM765" s="522" t="str">
        <f t="shared" si="2932"/>
        <v>NA</v>
      </c>
      <c r="AN765" s="522">
        <f t="shared" si="2933"/>
        <v>0</v>
      </c>
      <c r="AO765" s="522"/>
      <c r="AP765" s="125" t="str">
        <f>IF(AN765=0,"", IF(SUM($AN$762:AN765)=1,_xlfn.CONCAT(AQ765), IF($AN$772&gt;SUM($AN$762:AN765),_xlfn.CONCAT(", ",AQ765), IF($AN$772=SUM($AN$762:AN765),_xlfn.CONCAT(" y ",AQ765,".")))))</f>
        <v/>
      </c>
      <c r="AQ765" s="113">
        <f t="shared" si="2934"/>
        <v>4</v>
      </c>
      <c r="AS765" s="514">
        <f t="shared" si="2937"/>
        <v>0</v>
      </c>
      <c r="AT765" s="515"/>
      <c r="AU765" s="514">
        <f t="shared" si="2935"/>
        <v>0</v>
      </c>
      <c r="AV765" s="515"/>
      <c r="BE765" s="514">
        <f t="shared" si="2938"/>
        <v>4</v>
      </c>
      <c r="BF765" s="515"/>
      <c r="BG765" s="518">
        <f t="shared" si="2939"/>
        <v>0</v>
      </c>
      <c r="BH765" s="518"/>
      <c r="BJ765" s="518">
        <f t="shared" si="2936"/>
        <v>0</v>
      </c>
      <c r="BK765" s="518"/>
    </row>
    <row r="766" spans="1:63" s="38" customFormat="1" ht="15" customHeight="1">
      <c r="A766" s="18"/>
      <c r="B766" s="51"/>
      <c r="C766" s="48" t="s">
        <v>5000</v>
      </c>
      <c r="D766" s="547" t="s">
        <v>6201</v>
      </c>
      <c r="E766" s="548"/>
      <c r="F766" s="548"/>
      <c r="G766" s="548"/>
      <c r="H766" s="548"/>
      <c r="I766" s="548"/>
      <c r="J766" s="548"/>
      <c r="K766" s="548"/>
      <c r="L766" s="549"/>
      <c r="M766" s="452"/>
      <c r="N766" s="452"/>
      <c r="O766" s="452"/>
      <c r="P766" s="452"/>
      <c r="Q766" s="452"/>
      <c r="R766" s="452"/>
      <c r="S766" s="452"/>
      <c r="T766" s="452"/>
      <c r="U766" s="452"/>
      <c r="V766" s="452"/>
      <c r="W766" s="452"/>
      <c r="X766" s="452"/>
      <c r="Y766" s="452"/>
      <c r="Z766" s="452"/>
      <c r="AA766" s="452"/>
      <c r="AB766" s="452"/>
      <c r="AC766" s="452"/>
      <c r="AD766" s="452"/>
      <c r="AE766" s="2"/>
      <c r="AF766" s="169"/>
      <c r="AH766" s="522">
        <f t="shared" si="2929"/>
        <v>0</v>
      </c>
      <c r="AI766" s="522"/>
      <c r="AJ766" s="522">
        <f t="shared" si="2930"/>
        <v>0</v>
      </c>
      <c r="AK766" s="522"/>
      <c r="AL766" s="522">
        <f t="shared" si="2931"/>
        <v>0</v>
      </c>
      <c r="AM766" s="522" t="str">
        <f t="shared" si="2932"/>
        <v>NA</v>
      </c>
      <c r="AN766" s="522">
        <f t="shared" si="2933"/>
        <v>0</v>
      </c>
      <c r="AO766" s="522"/>
      <c r="AP766" s="125" t="str">
        <f>IF(AN766=0,"", IF(SUM($AN$762:AN766)=1,_xlfn.CONCAT(AQ766), IF($AN$772&gt;SUM($AN$762:AN766),_xlfn.CONCAT(", ",AQ766), IF($AN$772=SUM($AN$762:AN766),_xlfn.CONCAT(" y ",AQ766,".")))))</f>
        <v/>
      </c>
      <c r="AQ766" s="113">
        <f t="shared" si="2934"/>
        <v>5</v>
      </c>
      <c r="AS766" s="514">
        <f t="shared" si="2937"/>
        <v>0</v>
      </c>
      <c r="AT766" s="515"/>
      <c r="AU766" s="514">
        <f>IF($AH$333=$AJ$333,0,IF(OR(AA346="NS",AA346="NA",AA346=0),1,0))</f>
        <v>0</v>
      </c>
      <c r="AV766" s="515"/>
      <c r="BE766" s="514">
        <f t="shared" si="2938"/>
        <v>5</v>
      </c>
      <c r="BF766" s="515"/>
      <c r="BG766" s="518">
        <f t="shared" si="2939"/>
        <v>0</v>
      </c>
      <c r="BH766" s="518"/>
      <c r="BJ766" s="518">
        <f t="shared" si="2936"/>
        <v>0</v>
      </c>
      <c r="BK766" s="518"/>
    </row>
    <row r="767" spans="1:63" s="38" customFormat="1" ht="15" customHeight="1">
      <c r="A767" s="18"/>
      <c r="B767" s="51"/>
      <c r="C767" s="48" t="s">
        <v>5002</v>
      </c>
      <c r="D767" s="547" t="s">
        <v>6202</v>
      </c>
      <c r="E767" s="548"/>
      <c r="F767" s="548"/>
      <c r="G767" s="548"/>
      <c r="H767" s="548"/>
      <c r="I767" s="548"/>
      <c r="J767" s="548"/>
      <c r="K767" s="548"/>
      <c r="L767" s="549"/>
      <c r="M767" s="452"/>
      <c r="N767" s="452"/>
      <c r="O767" s="452"/>
      <c r="P767" s="452"/>
      <c r="Q767" s="452"/>
      <c r="R767" s="452"/>
      <c r="S767" s="452"/>
      <c r="T767" s="452"/>
      <c r="U767" s="452"/>
      <c r="V767" s="452"/>
      <c r="W767" s="452"/>
      <c r="X767" s="452"/>
      <c r="Y767" s="452"/>
      <c r="Z767" s="452"/>
      <c r="AA767" s="452"/>
      <c r="AB767" s="452"/>
      <c r="AC767" s="452"/>
      <c r="AD767" s="452"/>
      <c r="AE767" s="2"/>
      <c r="AF767" s="169"/>
      <c r="AH767" s="522">
        <f t="shared" si="2929"/>
        <v>0</v>
      </c>
      <c r="AI767" s="522"/>
      <c r="AJ767" s="522">
        <f t="shared" si="2930"/>
        <v>0</v>
      </c>
      <c r="AK767" s="522"/>
      <c r="AL767" s="522">
        <f t="shared" si="2931"/>
        <v>0</v>
      </c>
      <c r="AM767" s="522" t="str">
        <f t="shared" si="2932"/>
        <v>NA</v>
      </c>
      <c r="AN767" s="522">
        <f t="shared" si="2933"/>
        <v>0</v>
      </c>
      <c r="AO767" s="522"/>
      <c r="AP767" s="125" t="str">
        <f>IF(AN767=0,"", IF(SUM($AN$762:AN767)=1,_xlfn.CONCAT(AQ767), IF($AN$772&gt;SUM($AN$762:AN767),_xlfn.CONCAT(", ",AQ767), IF($AN$772=SUM($AN$762:AN767),_xlfn.CONCAT(" y ",AQ767,".")))))</f>
        <v/>
      </c>
      <c r="AQ767" s="113">
        <f t="shared" si="2934"/>
        <v>6</v>
      </c>
      <c r="AS767" s="514">
        <f t="shared" si="2937"/>
        <v>0</v>
      </c>
      <c r="AT767" s="515"/>
      <c r="AU767" s="514">
        <f t="shared" si="2935"/>
        <v>0</v>
      </c>
      <c r="AV767" s="515"/>
      <c r="BE767" s="514">
        <f t="shared" si="2938"/>
        <v>6</v>
      </c>
      <c r="BF767" s="515"/>
      <c r="BG767" s="518">
        <f t="shared" si="2939"/>
        <v>0</v>
      </c>
      <c r="BH767" s="518"/>
      <c r="BJ767" s="518">
        <f t="shared" si="2936"/>
        <v>0</v>
      </c>
      <c r="BK767" s="518"/>
    </row>
    <row r="768" spans="1:63" s="38" customFormat="1" ht="15" customHeight="1">
      <c r="A768" s="18"/>
      <c r="B768" s="51"/>
      <c r="C768" s="48" t="s">
        <v>5004</v>
      </c>
      <c r="D768" s="547" t="s">
        <v>6203</v>
      </c>
      <c r="E768" s="548"/>
      <c r="F768" s="548"/>
      <c r="G768" s="548"/>
      <c r="H768" s="548"/>
      <c r="I768" s="548"/>
      <c r="J768" s="548"/>
      <c r="K768" s="548"/>
      <c r="L768" s="549"/>
      <c r="M768" s="452"/>
      <c r="N768" s="452"/>
      <c r="O768" s="452"/>
      <c r="P768" s="452"/>
      <c r="Q768" s="452"/>
      <c r="R768" s="452"/>
      <c r="S768" s="452"/>
      <c r="T768" s="452"/>
      <c r="U768" s="452"/>
      <c r="V768" s="452"/>
      <c r="W768" s="452"/>
      <c r="X768" s="452"/>
      <c r="Y768" s="452"/>
      <c r="Z768" s="452"/>
      <c r="AA768" s="452"/>
      <c r="AB768" s="452"/>
      <c r="AC768" s="452"/>
      <c r="AD768" s="452"/>
      <c r="AE768" s="2"/>
      <c r="AF768" s="169"/>
      <c r="AH768" s="522">
        <f t="shared" si="2929"/>
        <v>0</v>
      </c>
      <c r="AI768" s="522"/>
      <c r="AJ768" s="522">
        <f t="shared" si="2930"/>
        <v>0</v>
      </c>
      <c r="AK768" s="522"/>
      <c r="AL768" s="522">
        <f t="shared" si="2931"/>
        <v>0</v>
      </c>
      <c r="AM768" s="522" t="str">
        <f t="shared" si="2932"/>
        <v>NA</v>
      </c>
      <c r="AN768" s="522">
        <f t="shared" si="2933"/>
        <v>0</v>
      </c>
      <c r="AO768" s="522"/>
      <c r="AP768" s="125" t="str">
        <f>IF(AN768=0,"", IF(SUM($AN$762:AN768)=1,_xlfn.CONCAT(AQ768), IF($AN$772&gt;SUM($AN$762:AN768),_xlfn.CONCAT(", ",AQ768), IF($AN$772=SUM($AN$762:AN768),_xlfn.CONCAT(" y ",AQ768,".")))))</f>
        <v/>
      </c>
      <c r="AQ768" s="113">
        <f t="shared" si="2934"/>
        <v>7</v>
      </c>
      <c r="AS768" s="514">
        <f t="shared" si="2937"/>
        <v>0</v>
      </c>
      <c r="AT768" s="515"/>
      <c r="AU768" s="514">
        <f t="shared" si="2935"/>
        <v>0</v>
      </c>
      <c r="AV768" s="515"/>
      <c r="BE768" s="514">
        <f t="shared" si="2938"/>
        <v>7</v>
      </c>
      <c r="BF768" s="515"/>
      <c r="BG768" s="518">
        <f t="shared" si="2939"/>
        <v>0</v>
      </c>
      <c r="BH768" s="518"/>
      <c r="BJ768" s="518">
        <f t="shared" si="2936"/>
        <v>0</v>
      </c>
      <c r="BK768" s="518"/>
    </row>
    <row r="769" spans="1:63" s="38" customFormat="1" ht="15" customHeight="1">
      <c r="A769" s="18"/>
      <c r="B769" s="3"/>
      <c r="C769" s="53" t="s">
        <v>5006</v>
      </c>
      <c r="D769" s="591" t="s">
        <v>6204</v>
      </c>
      <c r="E769" s="592"/>
      <c r="F769" s="592"/>
      <c r="G769" s="592"/>
      <c r="H769" s="592"/>
      <c r="I769" s="592"/>
      <c r="J769" s="592"/>
      <c r="K769" s="592"/>
      <c r="L769" s="593"/>
      <c r="M769" s="452"/>
      <c r="N769" s="452"/>
      <c r="O769" s="452"/>
      <c r="P769" s="452"/>
      <c r="Q769" s="452"/>
      <c r="R769" s="452"/>
      <c r="S769" s="452"/>
      <c r="T769" s="452"/>
      <c r="U769" s="452"/>
      <c r="V769" s="452"/>
      <c r="W769" s="452"/>
      <c r="X769" s="452"/>
      <c r="Y769" s="452"/>
      <c r="Z769" s="452"/>
      <c r="AA769" s="452"/>
      <c r="AB769" s="452"/>
      <c r="AC769" s="452"/>
      <c r="AD769" s="452"/>
      <c r="AE769" s="2"/>
      <c r="AF769" s="169"/>
      <c r="AH769" s="522">
        <f t="shared" si="2929"/>
        <v>0</v>
      </c>
      <c r="AI769" s="522"/>
      <c r="AJ769" s="522">
        <f t="shared" si="2930"/>
        <v>0</v>
      </c>
      <c r="AK769" s="522"/>
      <c r="AL769" s="522">
        <f t="shared" si="2931"/>
        <v>0</v>
      </c>
      <c r="AM769" s="522" t="str">
        <f t="shared" si="2932"/>
        <v>NA</v>
      </c>
      <c r="AN769" s="522">
        <f t="shared" si="2933"/>
        <v>0</v>
      </c>
      <c r="AO769" s="522"/>
      <c r="AP769" s="125" t="str">
        <f>IF(AN769=0,"", IF(SUM($AN$762:AN769)=1,_xlfn.CONCAT(AQ769), IF($AN$772&gt;SUM($AN$762:AN769),_xlfn.CONCAT(", ",AQ769), IF($AN$772=SUM($AN$762:AN769),_xlfn.CONCAT(" y ",AQ769,".")))))</f>
        <v/>
      </c>
      <c r="AQ769" s="113">
        <f t="shared" si="2934"/>
        <v>8</v>
      </c>
      <c r="AS769" s="514">
        <f t="shared" si="2937"/>
        <v>0</v>
      </c>
      <c r="AT769" s="515"/>
      <c r="AU769" s="514">
        <f t="shared" si="2935"/>
        <v>0</v>
      </c>
      <c r="AV769" s="515"/>
      <c r="BE769" s="514">
        <f t="shared" si="2938"/>
        <v>8</v>
      </c>
      <c r="BF769" s="515"/>
      <c r="BG769" s="518">
        <f t="shared" si="2939"/>
        <v>0</v>
      </c>
      <c r="BH769" s="518"/>
      <c r="BJ769" s="518">
        <f t="shared" si="2936"/>
        <v>0</v>
      </c>
      <c r="BK769" s="518"/>
    </row>
    <row r="770" spans="1:63" s="38" customFormat="1" ht="15" customHeight="1">
      <c r="A770" s="18"/>
      <c r="B770" s="3"/>
      <c r="C770" s="53" t="s">
        <v>5008</v>
      </c>
      <c r="D770" s="591" t="s">
        <v>6263</v>
      </c>
      <c r="E770" s="592"/>
      <c r="F770" s="592"/>
      <c r="G770" s="592"/>
      <c r="H770" s="592"/>
      <c r="I770" s="592"/>
      <c r="J770" s="592"/>
      <c r="K770" s="592"/>
      <c r="L770" s="593"/>
      <c r="M770" s="452"/>
      <c r="N770" s="452"/>
      <c r="O770" s="452"/>
      <c r="P770" s="452"/>
      <c r="Q770" s="452"/>
      <c r="R770" s="452"/>
      <c r="S770" s="452"/>
      <c r="T770" s="452"/>
      <c r="U770" s="452"/>
      <c r="V770" s="452"/>
      <c r="W770" s="452"/>
      <c r="X770" s="452"/>
      <c r="Y770" s="452"/>
      <c r="Z770" s="452"/>
      <c r="AA770" s="452"/>
      <c r="AB770" s="452"/>
      <c r="AC770" s="452"/>
      <c r="AD770" s="452"/>
      <c r="AE770" s="2"/>
      <c r="AF770" s="169"/>
      <c r="AH770" s="522">
        <f t="shared" si="2929"/>
        <v>0</v>
      </c>
      <c r="AI770" s="522"/>
      <c r="AJ770" s="522">
        <f t="shared" si="2930"/>
        <v>0</v>
      </c>
      <c r="AK770" s="522"/>
      <c r="AL770" s="522">
        <f t="shared" si="2931"/>
        <v>0</v>
      </c>
      <c r="AM770" s="522" t="str">
        <f t="shared" si="2932"/>
        <v>NA</v>
      </c>
      <c r="AN770" s="522">
        <f t="shared" si="2933"/>
        <v>0</v>
      </c>
      <c r="AO770" s="522"/>
      <c r="AP770" s="125" t="str">
        <f>IF(AN770=0,"", IF(SUM($AN$762:AN770)=1,_xlfn.CONCAT(AQ770), IF($AN$772&gt;SUM($AN$762:AN770),_xlfn.CONCAT(", ",AQ770), IF($AN$772=SUM($AN$762:AN770),_xlfn.CONCAT(" y ",AQ770,".")))))</f>
        <v/>
      </c>
      <c r="AQ770" s="113">
        <f t="shared" si="2934"/>
        <v>9</v>
      </c>
      <c r="AS770" s="514">
        <f t="shared" si="2937"/>
        <v>0</v>
      </c>
      <c r="AT770" s="515"/>
      <c r="AU770" s="514">
        <f t="shared" si="2935"/>
        <v>0</v>
      </c>
      <c r="AV770" s="515"/>
      <c r="BE770" s="514">
        <f t="shared" si="2938"/>
        <v>9</v>
      </c>
      <c r="BF770" s="515"/>
      <c r="BG770" s="518">
        <f t="shared" si="2939"/>
        <v>0</v>
      </c>
      <c r="BH770" s="518"/>
      <c r="BJ770" s="518">
        <f t="shared" si="2936"/>
        <v>0</v>
      </c>
      <c r="BK770" s="518"/>
    </row>
    <row r="771" spans="1:63" s="38" customFormat="1" ht="15" customHeight="1">
      <c r="A771" s="18"/>
      <c r="B771" s="3"/>
      <c r="C771" s="53" t="s">
        <v>5009</v>
      </c>
      <c r="D771" s="591" t="s">
        <v>385</v>
      </c>
      <c r="E771" s="592"/>
      <c r="F771" s="592"/>
      <c r="G771" s="592"/>
      <c r="H771" s="592"/>
      <c r="I771" s="592"/>
      <c r="J771" s="592"/>
      <c r="K771" s="592"/>
      <c r="L771" s="593"/>
      <c r="M771" s="452"/>
      <c r="N771" s="452"/>
      <c r="O771" s="452"/>
      <c r="P771" s="452"/>
      <c r="Q771" s="452"/>
      <c r="R771" s="452"/>
      <c r="S771" s="452"/>
      <c r="T771" s="452"/>
      <c r="U771" s="452"/>
      <c r="V771" s="452"/>
      <c r="W771" s="452"/>
      <c r="X771" s="452"/>
      <c r="Y771" s="452"/>
      <c r="Z771" s="452"/>
      <c r="AA771" s="452"/>
      <c r="AB771" s="452"/>
      <c r="AC771" s="452"/>
      <c r="AD771" s="452"/>
      <c r="AE771" s="2"/>
      <c r="AF771" s="169"/>
      <c r="AH771" s="522">
        <f t="shared" si="2929"/>
        <v>0</v>
      </c>
      <c r="AI771" s="522"/>
      <c r="AJ771" s="522">
        <f t="shared" si="2930"/>
        <v>0</v>
      </c>
      <c r="AK771" s="522"/>
      <c r="AL771" s="522">
        <f t="shared" si="2931"/>
        <v>0</v>
      </c>
      <c r="AM771" s="522" t="str">
        <f t="shared" si="2932"/>
        <v>NA</v>
      </c>
      <c r="AN771" s="522">
        <f t="shared" si="2933"/>
        <v>0</v>
      </c>
      <c r="AO771" s="522"/>
      <c r="AP771" s="125" t="str">
        <f>IF(AN771=0,"", IF(SUM($AN$762:AN771)=1,_xlfn.CONCAT(AQ771), IF($AN$772&gt;SUM($AN$762:AN771),_xlfn.CONCAT(", ",AQ771), IF($AN$772=SUM($AN$762:AN771),_xlfn.CONCAT(" y ",AQ771,".")))))</f>
        <v/>
      </c>
      <c r="AQ771" s="113">
        <f t="shared" si="2934"/>
        <v>10</v>
      </c>
      <c r="AS771" s="514">
        <f t="shared" si="2937"/>
        <v>0</v>
      </c>
      <c r="AT771" s="515"/>
      <c r="AU771" s="514">
        <f>IF($AH$333=$AJ$333,0,IF(OR(AA351="NS",AA351="NA",AA351=0),1,0))</f>
        <v>0</v>
      </c>
      <c r="AV771" s="515"/>
      <c r="BE771" s="514">
        <f t="shared" si="2938"/>
        <v>10</v>
      </c>
      <c r="BF771" s="515"/>
      <c r="BG771" s="518">
        <f t="shared" si="2939"/>
        <v>0</v>
      </c>
      <c r="BH771" s="518"/>
      <c r="BJ771" s="518">
        <f t="shared" si="2936"/>
        <v>0</v>
      </c>
      <c r="BK771" s="518"/>
    </row>
    <row r="772" spans="1:63" s="38" customFormat="1" ht="15" customHeight="1">
      <c r="A772" s="18"/>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2"/>
      <c r="AF772" s="169"/>
      <c r="AN772" s="535">
        <f>SUM(AN762:AO771)</f>
        <v>0</v>
      </c>
      <c r="AO772" s="535"/>
      <c r="AP772" s="148" t="str">
        <f>IF(AN772=0,"", IF(AN772=1,VLOOKUP(1,AN762:AP771,3,FALSE), IF(AN772&gt;1,_xlfn.CONCAT(AP762:AP771),"")))</f>
        <v/>
      </c>
      <c r="BG772" s="721">
        <f>SUM(BG762:BH771)</f>
        <v>0</v>
      </c>
      <c r="BH772" s="722"/>
      <c r="BJ772" s="573">
        <f>SUM(BJ762:BK771)</f>
        <v>0</v>
      </c>
      <c r="BK772" s="573"/>
    </row>
    <row r="773" spans="1:63" s="38" customFormat="1" ht="24" customHeight="1">
      <c r="A773" s="18"/>
      <c r="B773" s="6"/>
      <c r="C773" s="622" t="s">
        <v>5117</v>
      </c>
      <c r="D773" s="622"/>
      <c r="E773" s="622"/>
      <c r="F773" s="622"/>
      <c r="G773" s="622"/>
      <c r="H773" s="622"/>
      <c r="I773" s="622"/>
      <c r="J773" s="622"/>
      <c r="K773" s="622"/>
      <c r="L773" s="622"/>
      <c r="M773" s="622"/>
      <c r="N773" s="622"/>
      <c r="O773" s="622"/>
      <c r="P773" s="622"/>
      <c r="Q773" s="622"/>
      <c r="R773" s="622"/>
      <c r="S773" s="622"/>
      <c r="T773" s="622"/>
      <c r="U773" s="622"/>
      <c r="V773" s="622"/>
      <c r="W773" s="622"/>
      <c r="X773" s="622"/>
      <c r="Y773" s="622"/>
      <c r="Z773" s="622"/>
      <c r="AA773" s="622"/>
      <c r="AB773" s="622"/>
      <c r="AC773" s="622"/>
      <c r="AD773" s="622"/>
      <c r="AE773" s="2"/>
      <c r="AF773" s="169"/>
    </row>
    <row r="774" spans="1:63" s="38" customFormat="1" ht="60" customHeight="1">
      <c r="A774" s="18"/>
      <c r="B774" s="6"/>
      <c r="C774" s="762"/>
      <c r="D774" s="763"/>
      <c r="E774" s="763"/>
      <c r="F774" s="763"/>
      <c r="G774" s="763"/>
      <c r="H774" s="763"/>
      <c r="I774" s="763"/>
      <c r="J774" s="763"/>
      <c r="K774" s="763"/>
      <c r="L774" s="763"/>
      <c r="M774" s="763"/>
      <c r="N774" s="763"/>
      <c r="O774" s="763"/>
      <c r="P774" s="763"/>
      <c r="Q774" s="763"/>
      <c r="R774" s="763"/>
      <c r="S774" s="763"/>
      <c r="T774" s="763"/>
      <c r="U774" s="763"/>
      <c r="V774" s="763"/>
      <c r="W774" s="763"/>
      <c r="X774" s="763"/>
      <c r="Y774" s="763"/>
      <c r="Z774" s="763"/>
      <c r="AA774" s="763"/>
      <c r="AB774" s="763"/>
      <c r="AC774" s="763"/>
      <c r="AD774" s="764"/>
      <c r="AE774" s="2"/>
      <c r="AF774" s="169"/>
    </row>
    <row r="775" spans="1:63" s="38" customFormat="1" ht="15" customHeight="1">
      <c r="A775" s="18"/>
      <c r="B775" s="470" t="str">
        <f>IF(AN772=0,"", IF(AN772=1,_xlfn.CONCAT("Error: Verificar sumas en el numeral ",AP772,"."),_xlfn.CONCAT("Error: Verificar sumas en los numerales ",AP772)))</f>
        <v/>
      </c>
      <c r="C775" s="470"/>
      <c r="D775" s="470"/>
      <c r="E775" s="470"/>
      <c r="F775" s="470"/>
      <c r="G775" s="470"/>
      <c r="H775" s="470"/>
      <c r="I775" s="470"/>
      <c r="J775" s="470"/>
      <c r="K775" s="470"/>
      <c r="L775" s="470"/>
      <c r="M775" s="470"/>
      <c r="N775" s="470"/>
      <c r="O775" s="470"/>
      <c r="P775" s="470"/>
      <c r="Q775" s="470"/>
      <c r="R775" s="470"/>
      <c r="S775" s="470"/>
      <c r="T775" s="470"/>
      <c r="U775" s="470"/>
      <c r="V775" s="470"/>
      <c r="W775" s="470"/>
      <c r="X775" s="470"/>
      <c r="Y775" s="470"/>
      <c r="Z775" s="470"/>
      <c r="AA775" s="470"/>
      <c r="AB775" s="470"/>
      <c r="AC775" s="470"/>
      <c r="AD775" s="470"/>
      <c r="AE775" s="2"/>
      <c r="AF775" s="169"/>
    </row>
    <row r="776" spans="1:63" ht="15">
      <c r="A776" s="18"/>
      <c r="B776" s="470" t="str">
        <f>IF(AL338=0,"","Error: Verificar coherencia aritmética con la pregunta 5.1 conforme a la instrucción 1.")</f>
        <v/>
      </c>
      <c r="C776" s="470"/>
      <c r="D776" s="470"/>
      <c r="E776" s="470"/>
      <c r="F776" s="470"/>
      <c r="G776" s="470"/>
      <c r="H776" s="470"/>
      <c r="I776" s="470"/>
      <c r="J776" s="470"/>
      <c r="K776" s="470"/>
      <c r="L776" s="470"/>
      <c r="M776" s="470"/>
      <c r="N776" s="470"/>
      <c r="O776" s="470"/>
      <c r="P776" s="470"/>
      <c r="Q776" s="470"/>
      <c r="R776" s="470"/>
      <c r="S776" s="470"/>
      <c r="T776" s="470"/>
      <c r="U776" s="470"/>
      <c r="V776" s="470"/>
      <c r="W776" s="470"/>
      <c r="X776" s="470"/>
      <c r="Y776" s="470"/>
      <c r="Z776" s="470"/>
      <c r="AA776" s="470"/>
      <c r="AB776" s="470"/>
      <c r="AC776" s="470"/>
      <c r="AD776" s="470"/>
      <c r="AE776" s="2"/>
    </row>
    <row r="777" spans="1:63" ht="15">
      <c r="A777" s="18"/>
      <c r="B777" s="470" t="str">
        <f>IF(AQ352=0,"","Error: Verificar coherencia aritmética con la pregunta 5.1 conforme a la instrucción 2.")</f>
        <v/>
      </c>
      <c r="C777" s="470"/>
      <c r="D777" s="470"/>
      <c r="E777" s="470"/>
      <c r="F777" s="470"/>
      <c r="G777" s="470"/>
      <c r="H777" s="470"/>
      <c r="I777" s="470"/>
      <c r="J777" s="470"/>
      <c r="K777" s="470"/>
      <c r="L777" s="470"/>
      <c r="M777" s="470"/>
      <c r="N777" s="470"/>
      <c r="O777" s="470"/>
      <c r="P777" s="470"/>
      <c r="Q777" s="470"/>
      <c r="R777" s="470"/>
      <c r="S777" s="470"/>
      <c r="T777" s="470"/>
      <c r="U777" s="470"/>
      <c r="V777" s="470"/>
      <c r="W777" s="470"/>
      <c r="X777" s="470"/>
      <c r="Y777" s="470"/>
      <c r="Z777" s="470"/>
      <c r="AA777" s="470"/>
      <c r="AB777" s="470"/>
      <c r="AC777" s="470"/>
      <c r="AD777" s="470"/>
      <c r="AE777" s="2"/>
    </row>
    <row r="778" spans="1:63" ht="15">
      <c r="A778" s="18"/>
      <c r="B778" s="471" t="str">
        <f>IF(BJ772=0,"","Error: Debe completar toda la información requerida.")</f>
        <v/>
      </c>
      <c r="C778" s="471"/>
      <c r="D778" s="471"/>
      <c r="E778" s="471"/>
      <c r="F778" s="471"/>
      <c r="G778" s="471"/>
      <c r="H778" s="471"/>
      <c r="I778" s="471"/>
      <c r="J778" s="471"/>
      <c r="K778" s="471"/>
      <c r="L778" s="471"/>
      <c r="M778" s="471"/>
      <c r="N778" s="471"/>
      <c r="O778" s="471"/>
      <c r="P778" s="471"/>
      <c r="Q778" s="471"/>
      <c r="R778" s="471"/>
      <c r="S778" s="471"/>
      <c r="T778" s="471"/>
      <c r="U778" s="471"/>
      <c r="V778" s="471"/>
      <c r="W778" s="471"/>
      <c r="X778" s="471"/>
      <c r="Y778" s="471"/>
      <c r="Z778" s="471"/>
      <c r="AA778" s="471"/>
      <c r="AB778" s="471"/>
      <c r="AC778" s="471"/>
      <c r="AD778" s="471"/>
      <c r="AE778" s="2"/>
    </row>
    <row r="779" spans="1:63" ht="15">
      <c r="A779" s="18"/>
      <c r="AE779" s="2"/>
    </row>
    <row r="780" spans="1:63" ht="15.75" thickBot="1">
      <c r="A780" s="18"/>
      <c r="AE780" s="2"/>
    </row>
    <row r="781" spans="1:63" s="38" customFormat="1" ht="15" customHeight="1" thickBot="1">
      <c r="A781" s="45" t="s">
        <v>5054</v>
      </c>
      <c r="B781" s="614" t="s">
        <v>6264</v>
      </c>
      <c r="C781" s="615"/>
      <c r="D781" s="615"/>
      <c r="E781" s="615"/>
      <c r="F781" s="615"/>
      <c r="G781" s="615"/>
      <c r="H781" s="615"/>
      <c r="I781" s="615"/>
      <c r="J781" s="615"/>
      <c r="K781" s="615"/>
      <c r="L781" s="615"/>
      <c r="M781" s="615"/>
      <c r="N781" s="615"/>
      <c r="O781" s="615"/>
      <c r="P781" s="615"/>
      <c r="Q781" s="615"/>
      <c r="R781" s="615"/>
      <c r="S781" s="615"/>
      <c r="T781" s="615"/>
      <c r="U781" s="615"/>
      <c r="V781" s="615"/>
      <c r="W781" s="615"/>
      <c r="X781" s="615"/>
      <c r="Y781" s="615"/>
      <c r="Z781" s="615"/>
      <c r="AA781" s="615"/>
      <c r="AB781" s="615"/>
      <c r="AC781" s="615"/>
      <c r="AD781" s="616"/>
      <c r="AE781" s="2"/>
      <c r="AF781" s="169"/>
    </row>
    <row r="782" spans="1:63" s="38" customFormat="1" ht="15" customHeight="1">
      <c r="A782" s="45"/>
      <c r="B782" s="601" t="s">
        <v>5485</v>
      </c>
      <c r="C782" s="602"/>
      <c r="D782" s="602"/>
      <c r="E782" s="602"/>
      <c r="F782" s="602"/>
      <c r="G782" s="602"/>
      <c r="H782" s="602"/>
      <c r="I782" s="602"/>
      <c r="J782" s="602"/>
      <c r="K782" s="602"/>
      <c r="L782" s="602"/>
      <c r="M782" s="602"/>
      <c r="N782" s="602"/>
      <c r="O782" s="602"/>
      <c r="P782" s="602"/>
      <c r="Q782" s="602"/>
      <c r="R782" s="602"/>
      <c r="S782" s="602"/>
      <c r="T782" s="602"/>
      <c r="U782" s="602"/>
      <c r="V782" s="602"/>
      <c r="W782" s="602"/>
      <c r="X782" s="602"/>
      <c r="Y782" s="602"/>
      <c r="Z782" s="602"/>
      <c r="AA782" s="602"/>
      <c r="AB782" s="602"/>
      <c r="AC782" s="602"/>
      <c r="AD782" s="603"/>
      <c r="AE782" s="2"/>
      <c r="AF782" s="169"/>
    </row>
    <row r="783" spans="1:63" s="38" customFormat="1" ht="24" customHeight="1">
      <c r="A783" s="45"/>
      <c r="B783" s="170"/>
      <c r="C783" s="505" t="s">
        <v>6265</v>
      </c>
      <c r="D783" s="505"/>
      <c r="E783" s="505"/>
      <c r="F783" s="505"/>
      <c r="G783" s="505"/>
      <c r="H783" s="505"/>
      <c r="I783" s="505"/>
      <c r="J783" s="505"/>
      <c r="K783" s="505"/>
      <c r="L783" s="505"/>
      <c r="M783" s="505"/>
      <c r="N783" s="505"/>
      <c r="O783" s="505"/>
      <c r="P783" s="505"/>
      <c r="Q783" s="505"/>
      <c r="R783" s="505"/>
      <c r="S783" s="505"/>
      <c r="T783" s="505"/>
      <c r="U783" s="505"/>
      <c r="V783" s="505"/>
      <c r="W783" s="505"/>
      <c r="X783" s="505"/>
      <c r="Y783" s="505"/>
      <c r="Z783" s="505"/>
      <c r="AA783" s="505"/>
      <c r="AB783" s="505"/>
      <c r="AC783" s="505"/>
      <c r="AD783" s="506"/>
      <c r="AE783" s="2"/>
      <c r="AF783" s="169"/>
    </row>
    <row r="784" spans="1:63" s="38" customFormat="1" ht="15" customHeight="1">
      <c r="A784" s="18"/>
      <c r="B784" s="619" t="s">
        <v>5059</v>
      </c>
      <c r="C784" s="620"/>
      <c r="D784" s="620"/>
      <c r="E784" s="620"/>
      <c r="F784" s="620"/>
      <c r="G784" s="620"/>
      <c r="H784" s="620"/>
      <c r="I784" s="620"/>
      <c r="J784" s="620"/>
      <c r="K784" s="620"/>
      <c r="L784" s="620"/>
      <c r="M784" s="620"/>
      <c r="N784" s="620"/>
      <c r="O784" s="620"/>
      <c r="P784" s="620"/>
      <c r="Q784" s="620"/>
      <c r="R784" s="620"/>
      <c r="S784" s="620"/>
      <c r="T784" s="620"/>
      <c r="U784" s="620"/>
      <c r="V784" s="620"/>
      <c r="W784" s="620"/>
      <c r="X784" s="620"/>
      <c r="Y784" s="620"/>
      <c r="Z784" s="620"/>
      <c r="AA784" s="620"/>
      <c r="AB784" s="620"/>
      <c r="AC784" s="620"/>
      <c r="AD784" s="621"/>
      <c r="AE784" s="2"/>
      <c r="AF784" s="169"/>
    </row>
    <row r="785" spans="1:46" s="38" customFormat="1" ht="36" customHeight="1">
      <c r="A785" s="18"/>
      <c r="B785" s="44"/>
      <c r="C785" s="628" t="s">
        <v>6266</v>
      </c>
      <c r="D785" s="628"/>
      <c r="E785" s="628"/>
      <c r="F785" s="628"/>
      <c r="G785" s="628"/>
      <c r="H785" s="628"/>
      <c r="I785" s="628"/>
      <c r="J785" s="628"/>
      <c r="K785" s="628"/>
      <c r="L785" s="628"/>
      <c r="M785" s="628"/>
      <c r="N785" s="628"/>
      <c r="O785" s="628"/>
      <c r="P785" s="628"/>
      <c r="Q785" s="628"/>
      <c r="R785" s="628"/>
      <c r="S785" s="628"/>
      <c r="T785" s="628"/>
      <c r="U785" s="628"/>
      <c r="V785" s="628"/>
      <c r="W785" s="628"/>
      <c r="X785" s="628"/>
      <c r="Y785" s="628"/>
      <c r="Z785" s="628"/>
      <c r="AA785" s="628"/>
      <c r="AB785" s="628"/>
      <c r="AC785" s="628"/>
      <c r="AD785" s="629"/>
      <c r="AE785" s="2"/>
      <c r="AF785" s="169"/>
    </row>
    <row r="786" spans="1:46" s="38" customFormat="1" ht="15" customHeight="1">
      <c r="A786" s="18"/>
      <c r="B786"/>
      <c r="C786"/>
      <c r="D786"/>
      <c r="E786"/>
      <c r="F786"/>
      <c r="G786"/>
      <c r="H786"/>
      <c r="I786"/>
      <c r="J786"/>
      <c r="K786"/>
      <c r="L786"/>
      <c r="M786"/>
      <c r="N786"/>
      <c r="O786"/>
      <c r="P786"/>
      <c r="Q786"/>
      <c r="R786"/>
      <c r="S786"/>
      <c r="T786"/>
      <c r="U786"/>
      <c r="V786"/>
      <c r="W786"/>
      <c r="X786"/>
      <c r="Y786"/>
      <c r="Z786"/>
      <c r="AA786"/>
      <c r="AB786"/>
      <c r="AC786"/>
      <c r="AD786"/>
      <c r="AE786" s="2"/>
      <c r="AF786" s="169"/>
    </row>
    <row r="787" spans="1:46" s="38" customFormat="1" ht="24" customHeight="1">
      <c r="A787" s="18" t="s">
        <v>6267</v>
      </c>
      <c r="B787" s="538" t="s">
        <v>6268</v>
      </c>
      <c r="C787" s="538"/>
      <c r="D787" s="538"/>
      <c r="E787" s="538"/>
      <c r="F787" s="538"/>
      <c r="G787" s="538"/>
      <c r="H787" s="538"/>
      <c r="I787" s="538"/>
      <c r="J787" s="538"/>
      <c r="K787" s="538"/>
      <c r="L787" s="538"/>
      <c r="M787" s="538"/>
      <c r="N787" s="538"/>
      <c r="O787" s="538"/>
      <c r="P787" s="538"/>
      <c r="Q787" s="538"/>
      <c r="R787" s="538"/>
      <c r="S787" s="538"/>
      <c r="T787" s="538"/>
      <c r="U787" s="538"/>
      <c r="V787" s="538"/>
      <c r="W787" s="538"/>
      <c r="X787" s="538"/>
      <c r="Y787" s="538"/>
      <c r="Z787" s="538"/>
      <c r="AA787" s="538"/>
      <c r="AB787" s="538"/>
      <c r="AC787" s="538"/>
      <c r="AD787" s="538"/>
      <c r="AE787" s="2"/>
      <c r="AF787" s="169"/>
      <c r="AH787" s="522" t="s">
        <v>5066</v>
      </c>
      <c r="AI787" s="522"/>
      <c r="AJ787" s="522" t="s">
        <v>5067</v>
      </c>
      <c r="AK787" s="522"/>
      <c r="AL787" s="522" t="s">
        <v>5068</v>
      </c>
      <c r="AM787" s="522"/>
    </row>
    <row r="788" spans="1:46" s="180" customFormat="1" ht="36" customHeight="1">
      <c r="A788" s="60"/>
      <c r="B788" s="293"/>
      <c r="C788" s="492" t="s">
        <v>6269</v>
      </c>
      <c r="D788" s="637"/>
      <c r="E788" s="637"/>
      <c r="F788" s="637"/>
      <c r="G788" s="637"/>
      <c r="H788" s="637"/>
      <c r="I788" s="637"/>
      <c r="J788" s="637"/>
      <c r="K788" s="637"/>
      <c r="L788" s="637"/>
      <c r="M788" s="637"/>
      <c r="N788" s="637"/>
      <c r="O788" s="637"/>
      <c r="P788" s="637"/>
      <c r="Q788" s="637"/>
      <c r="R788" s="637"/>
      <c r="S788" s="637"/>
      <c r="T788" s="637"/>
      <c r="U788" s="637"/>
      <c r="V788" s="637"/>
      <c r="W788" s="637"/>
      <c r="X788" s="637"/>
      <c r="Y788" s="637"/>
      <c r="Z788" s="637"/>
      <c r="AA788" s="637"/>
      <c r="AB788" s="637"/>
      <c r="AC788" s="637"/>
      <c r="AD788" s="637"/>
      <c r="AE788" s="2"/>
      <c r="AF788" s="179"/>
      <c r="AH788" s="522">
        <f>COUNTBLANK(D794:AD839)</f>
        <v>1241</v>
      </c>
      <c r="AI788" s="522"/>
      <c r="AJ788" s="522">
        <v>1241</v>
      </c>
      <c r="AK788" s="522"/>
      <c r="AL788" s="522">
        <v>690</v>
      </c>
      <c r="AM788" s="522"/>
    </row>
    <row r="789" spans="1:46" s="180" customFormat="1" ht="36" customHeight="1">
      <c r="A789" s="156"/>
      <c r="B789" s="293"/>
      <c r="C789" s="594" t="s">
        <v>6270</v>
      </c>
      <c r="D789" s="594"/>
      <c r="E789" s="594"/>
      <c r="F789" s="594"/>
      <c r="G789" s="594"/>
      <c r="H789" s="594"/>
      <c r="I789" s="594"/>
      <c r="J789" s="594"/>
      <c r="K789" s="594"/>
      <c r="L789" s="594"/>
      <c r="M789" s="594"/>
      <c r="N789" s="594"/>
      <c r="O789" s="594"/>
      <c r="P789" s="594"/>
      <c r="Q789" s="594"/>
      <c r="R789" s="594"/>
      <c r="S789" s="594"/>
      <c r="T789" s="594"/>
      <c r="U789" s="594"/>
      <c r="V789" s="594"/>
      <c r="W789" s="594"/>
      <c r="X789" s="594"/>
      <c r="Y789" s="594"/>
      <c r="Z789" s="594"/>
      <c r="AA789" s="594"/>
      <c r="AB789" s="594"/>
      <c r="AC789" s="594"/>
      <c r="AD789" s="594"/>
      <c r="AE789" s="2"/>
      <c r="AF789" s="179"/>
    </row>
    <row r="790" spans="1:46" ht="24" customHeight="1">
      <c r="A790" s="156"/>
      <c r="B790" s="61"/>
      <c r="C790" s="492" t="s">
        <v>6271</v>
      </c>
      <c r="D790" s="492"/>
      <c r="E790" s="492"/>
      <c r="F790" s="492"/>
      <c r="G790" s="492"/>
      <c r="H790" s="492"/>
      <c r="I790" s="492"/>
      <c r="J790" s="492"/>
      <c r="K790" s="492"/>
      <c r="L790" s="492"/>
      <c r="M790" s="492"/>
      <c r="N790" s="492"/>
      <c r="O790" s="492"/>
      <c r="P790" s="492"/>
      <c r="Q790" s="492"/>
      <c r="R790" s="492"/>
      <c r="S790" s="492"/>
      <c r="T790" s="492"/>
      <c r="U790" s="492"/>
      <c r="V790" s="492"/>
      <c r="W790" s="492"/>
      <c r="X790" s="492"/>
      <c r="Y790" s="492"/>
      <c r="Z790" s="492"/>
      <c r="AA790" s="492"/>
      <c r="AB790" s="492"/>
      <c r="AC790" s="492"/>
      <c r="AD790" s="492"/>
    </row>
    <row r="791" spans="1:46" ht="15" customHeight="1">
      <c r="A791" s="18"/>
      <c r="B791" s="1"/>
      <c r="C791" s="245"/>
      <c r="D791" s="245"/>
      <c r="E791" s="245"/>
      <c r="F791" s="245"/>
      <c r="G791" s="245"/>
      <c r="H791" s="245"/>
      <c r="I791" s="245"/>
      <c r="J791" s="245"/>
      <c r="K791" s="245"/>
      <c r="L791" s="245"/>
      <c r="M791" s="245"/>
      <c r="N791" s="245"/>
      <c r="O791" s="245"/>
      <c r="P791" s="245"/>
      <c r="Q791" s="245"/>
      <c r="R791" s="245"/>
      <c r="S791" s="245"/>
      <c r="T791" s="245"/>
      <c r="U791" s="245"/>
      <c r="V791" s="245"/>
      <c r="W791" s="245"/>
      <c r="X791" s="245"/>
      <c r="Y791" s="245"/>
      <c r="Z791" s="245"/>
      <c r="AA791" s="245"/>
      <c r="AB791" s="245"/>
      <c r="AC791" s="245"/>
      <c r="AD791" s="245"/>
    </row>
    <row r="792" spans="1:46" ht="15" customHeight="1">
      <c r="A792" s="18"/>
      <c r="B792" s="1"/>
      <c r="C792" s="824" t="s">
        <v>5080</v>
      </c>
      <c r="D792" s="825"/>
      <c r="E792" s="825"/>
      <c r="F792" s="825"/>
      <c r="G792" s="825"/>
      <c r="H792" s="825"/>
      <c r="I792" s="825"/>
      <c r="J792" s="826"/>
      <c r="K792" s="611" t="s">
        <v>6272</v>
      </c>
      <c r="L792" s="611"/>
      <c r="M792" s="611"/>
      <c r="N792" s="611"/>
      <c r="O792" s="611"/>
      <c r="P792" s="611"/>
      <c r="Q792" s="611"/>
      <c r="R792" s="611"/>
      <c r="S792" s="611"/>
      <c r="T792" s="611"/>
      <c r="U792" s="611"/>
      <c r="V792" s="611"/>
      <c r="W792" s="611"/>
      <c r="X792" s="611"/>
      <c r="Y792" s="611"/>
      <c r="Z792" s="611"/>
      <c r="AA792" s="611"/>
      <c r="AB792" s="611"/>
      <c r="AC792" s="611"/>
      <c r="AD792" s="611"/>
    </row>
    <row r="793" spans="1:46" ht="36" customHeight="1">
      <c r="A793" s="18"/>
      <c r="B793" s="1"/>
      <c r="C793" s="830"/>
      <c r="D793" s="831"/>
      <c r="E793" s="831"/>
      <c r="F793" s="831"/>
      <c r="G793" s="831"/>
      <c r="H793" s="831"/>
      <c r="I793" s="831"/>
      <c r="J793" s="832"/>
      <c r="K793" s="611" t="s">
        <v>5090</v>
      </c>
      <c r="L793" s="611"/>
      <c r="M793" s="611"/>
      <c r="N793" s="611"/>
      <c r="O793" s="642" t="s">
        <v>6273</v>
      </c>
      <c r="P793" s="642"/>
      <c r="Q793" s="642"/>
      <c r="R793" s="642"/>
      <c r="S793" s="642" t="s">
        <v>6274</v>
      </c>
      <c r="T793" s="642"/>
      <c r="U793" s="642"/>
      <c r="V793" s="642"/>
      <c r="W793" s="642" t="s">
        <v>6275</v>
      </c>
      <c r="X793" s="642"/>
      <c r="Y793" s="642"/>
      <c r="Z793" s="642"/>
      <c r="AA793" s="642" t="s">
        <v>385</v>
      </c>
      <c r="AB793" s="642"/>
      <c r="AC793" s="642"/>
      <c r="AD793" s="642"/>
      <c r="AH793" s="875" t="s">
        <v>5093</v>
      </c>
      <c r="AI793" s="875"/>
      <c r="AJ793" s="875" t="s">
        <v>5094</v>
      </c>
      <c r="AK793" s="875"/>
      <c r="AL793" s="875" t="s">
        <v>5095</v>
      </c>
      <c r="AM793" s="875"/>
      <c r="AN793" s="875" t="s">
        <v>5096</v>
      </c>
      <c r="AO793" s="875"/>
      <c r="AP793" s="184" t="s">
        <v>5097</v>
      </c>
      <c r="AQ793" s="119" t="s">
        <v>5098</v>
      </c>
      <c r="AR793" s="5"/>
      <c r="AS793" s="813" t="s">
        <v>5104</v>
      </c>
      <c r="AT793" s="813"/>
    </row>
    <row r="794" spans="1:46" ht="15" customHeight="1">
      <c r="A794" s="18"/>
      <c r="B794" s="1"/>
      <c r="C794" s="187" t="s">
        <v>5846</v>
      </c>
      <c r="D794" s="547" t="s">
        <v>385</v>
      </c>
      <c r="E794" s="548"/>
      <c r="F794" s="548"/>
      <c r="G794" s="548"/>
      <c r="H794" s="548"/>
      <c r="I794" s="548"/>
      <c r="J794" s="549"/>
      <c r="K794" s="447"/>
      <c r="L794" s="448"/>
      <c r="M794" s="448"/>
      <c r="N794" s="449"/>
      <c r="O794" s="447"/>
      <c r="P794" s="448"/>
      <c r="Q794" s="448"/>
      <c r="R794" s="449"/>
      <c r="S794" s="447"/>
      <c r="T794" s="448"/>
      <c r="U794" s="448"/>
      <c r="V794" s="449"/>
      <c r="W794" s="447"/>
      <c r="X794" s="448"/>
      <c r="Y794" s="448"/>
      <c r="Z794" s="449"/>
      <c r="AA794" s="447"/>
      <c r="AB794" s="448"/>
      <c r="AC794" s="448"/>
      <c r="AD794" s="449"/>
      <c r="AH794" s="522">
        <f>IF(K794="",0,K794)</f>
        <v>0</v>
      </c>
      <c r="AI794" s="522"/>
      <c r="AJ794" s="522">
        <f>COUNTIF(O794:AD794,"NS")</f>
        <v>0</v>
      </c>
      <c r="AK794" s="522"/>
      <c r="AL794" s="522">
        <f>IF(COUNTIF(O794:AD794,"NA")=COUNTA($O$793:$AD$793),"NA",SUM(O794:AD794))</f>
        <v>0</v>
      </c>
      <c r="AM794" s="522" t="str">
        <f>IF(COUNTIF(W794:AH794,"NA")=COUNTA($S$6:$AD$6),"NA",SUM(W794:AH794))</f>
        <v>NA</v>
      </c>
      <c r="AN794" s="524">
        <f>IF($AH$788=$AJ$788,0,IF(OR(AND(AH794=0,AJ794&gt;0),AND(AH794="NS",AL794&gt;0),AND(AH794="NS",AJ794=0,AL794=0)),1,IF(OR(AND(AJ794&gt;=2,AL794&lt;AH794),AND(AH794="NS",AL794=0,AJ794&gt;0),AH794=AL794),0,1)))</f>
        <v>0</v>
      </c>
      <c r="AO794" s="526"/>
      <c r="AP794" s="125" t="str">
        <f>IF(AN794=0,"", IF(SUM($AN$794:AN794)=1,_xlfn.CONCAT(AQ794), IF($AN$840&gt;SUM($AN$794:AN794),_xlfn.CONCAT(", ",AQ794), IF($AN$840=SUM($AN$794:AN794),_xlfn.CONCAT(" y ",AQ794,".")))))</f>
        <v/>
      </c>
      <c r="AQ794" s="113">
        <f>_xlfn.NUMBERVALUE(C794)</f>
        <v>0</v>
      </c>
      <c r="AS794" s="522">
        <f>IF($AH$788=$AJ$788,0,IF(OR(AND(D794="No identificado",OR(COUNTBLANK(K794:AD794)=20,COUNTBLANK(K794:AD794)=15)),AND(D794&lt;&gt;"",AH39=1,COUNTBLANK(K794:AD794)=20),AND(D794="",COUNTBLANK(K794:AD794)=20),AND(D794&lt;&gt;"",COUNTBLANK(K794:AD794)=15)),0,1))</f>
        <v>0</v>
      </c>
      <c r="AT794" s="522"/>
    </row>
    <row r="795" spans="1:46" ht="15" customHeight="1">
      <c r="A795" s="18"/>
      <c r="B795" s="1"/>
      <c r="C795" s="187" t="s">
        <v>4992</v>
      </c>
      <c r="D795" s="547" t="str">
        <f>IF(CNGE_2024_M3_Secc1!D53="","",CNGE_2024_M3_Secc1!D53)</f>
        <v/>
      </c>
      <c r="E795" s="548"/>
      <c r="F795" s="548"/>
      <c r="G795" s="548"/>
      <c r="H795" s="548"/>
      <c r="I795" s="548"/>
      <c r="J795" s="549"/>
      <c r="K795" s="447"/>
      <c r="L795" s="448"/>
      <c r="M795" s="448"/>
      <c r="N795" s="449"/>
      <c r="O795" s="447"/>
      <c r="P795" s="448"/>
      <c r="Q795" s="448"/>
      <c r="R795" s="449"/>
      <c r="S795" s="447"/>
      <c r="T795" s="448"/>
      <c r="U795" s="448"/>
      <c r="V795" s="449"/>
      <c r="W795" s="447"/>
      <c r="X795" s="448"/>
      <c r="Y795" s="448"/>
      <c r="Z795" s="449"/>
      <c r="AA795" s="447"/>
      <c r="AB795" s="448"/>
      <c r="AC795" s="448"/>
      <c r="AD795" s="449"/>
      <c r="AH795" s="522">
        <f t="shared" ref="AH795:AH839" si="2940">IF(K795="",0,K795)</f>
        <v>0</v>
      </c>
      <c r="AI795" s="522"/>
      <c r="AJ795" s="522">
        <f t="shared" ref="AJ795:AJ839" si="2941">COUNTIF(O795:AD795,"NS")</f>
        <v>0</v>
      </c>
      <c r="AK795" s="522"/>
      <c r="AL795" s="522">
        <f t="shared" ref="AL795:AL839" si="2942">IF(COUNTIF(O795:AD795,"NA")=COUNTA($O$793:$AD$793),"NA",SUM(O795:AD795))</f>
        <v>0</v>
      </c>
      <c r="AM795" s="522" t="str">
        <f t="shared" ref="AM795:AM839" si="2943">IF(COUNTIF(W795:AH795,"NA")=COUNTA($S$6:$AD$6),"NA",SUM(W795:AH795))</f>
        <v>NA</v>
      </c>
      <c r="AN795" s="524">
        <f t="shared" ref="AN795:AN839" si="2944">IF($AH$788=$AJ$788,0,IF(OR(AND(AH795=0,AJ795&gt;0),AND(AH795="NS",AL795&gt;0),AND(AH795="NS",AJ795=0,AL795=0)),1,IF(OR(AND(AJ795&gt;=2,AL795&lt;AH795),AND(AH795="NS",AL795=0,AJ795&gt;0),AH795=AL795),0,1)))</f>
        <v>0</v>
      </c>
      <c r="AO795" s="526"/>
      <c r="AP795" s="125" t="str">
        <f>IF(AN795=0,"", IF(SUM($AN$794:AN795)=1,_xlfn.CONCAT(AQ795), IF($AN$840&gt;SUM($AN$794:AN795),_xlfn.CONCAT(", ",AQ795), IF($AN$840=SUM($AN$794:AN795),_xlfn.CONCAT(" y ",AQ795,".")))))</f>
        <v/>
      </c>
      <c r="AQ795" s="113">
        <f t="shared" ref="AQ795:AQ839" si="2945">_xlfn.NUMBERVALUE(C795)</f>
        <v>1</v>
      </c>
      <c r="AS795" s="522">
        <f t="shared" ref="AS795:AS839" si="2946">IF($AH$788=$AJ$788,0,IF(OR(AND(D795="No identificado",OR(COUNTBLANK(K795:AD795)=20,COUNTBLANK(K795:AD795)=15)),AND(D795&lt;&gt;"",AH40=1,COUNTBLANK(K795:AD795)=20),AND(D795="",COUNTBLANK(K795:AD795)=20),AND(D795&lt;&gt;"",COUNTBLANK(K795:AD795)=15)),0,1))</f>
        <v>0</v>
      </c>
      <c r="AT795" s="522"/>
    </row>
    <row r="796" spans="1:46" ht="15" customHeight="1">
      <c r="A796" s="18"/>
      <c r="B796" s="1"/>
      <c r="C796" s="53" t="s">
        <v>4994</v>
      </c>
      <c r="D796" s="547" t="str">
        <f>IF(CNGE_2024_M3_Secc1!D54="","",CNGE_2024_M3_Secc1!D54)</f>
        <v/>
      </c>
      <c r="E796" s="548"/>
      <c r="F796" s="548"/>
      <c r="G796" s="548"/>
      <c r="H796" s="548"/>
      <c r="I796" s="548"/>
      <c r="J796" s="549"/>
      <c r="K796" s="447"/>
      <c r="L796" s="448"/>
      <c r="M796" s="448"/>
      <c r="N796" s="449"/>
      <c r="O796" s="447"/>
      <c r="P796" s="448"/>
      <c r="Q796" s="448"/>
      <c r="R796" s="449"/>
      <c r="S796" s="447"/>
      <c r="T796" s="448"/>
      <c r="U796" s="448"/>
      <c r="V796" s="449"/>
      <c r="W796" s="447"/>
      <c r="X796" s="448"/>
      <c r="Y796" s="448"/>
      <c r="Z796" s="449"/>
      <c r="AA796" s="447"/>
      <c r="AB796" s="448"/>
      <c r="AC796" s="448"/>
      <c r="AD796" s="449"/>
      <c r="AH796" s="522">
        <f t="shared" si="2940"/>
        <v>0</v>
      </c>
      <c r="AI796" s="522"/>
      <c r="AJ796" s="522">
        <f t="shared" si="2941"/>
        <v>0</v>
      </c>
      <c r="AK796" s="522"/>
      <c r="AL796" s="522">
        <f t="shared" si="2942"/>
        <v>0</v>
      </c>
      <c r="AM796" s="522" t="str">
        <f t="shared" si="2943"/>
        <v>NA</v>
      </c>
      <c r="AN796" s="524">
        <f t="shared" si="2944"/>
        <v>0</v>
      </c>
      <c r="AO796" s="526"/>
      <c r="AP796" s="125" t="str">
        <f>IF(AN796=0,"", IF(SUM($AN$794:AN796)=1,_xlfn.CONCAT(AQ796), IF($AN$840&gt;SUM($AN$794:AN796),_xlfn.CONCAT(", ",AQ796), IF($AN$840=SUM($AN$794:AN796),_xlfn.CONCAT(" y ",AQ796,".")))))</f>
        <v/>
      </c>
      <c r="AQ796" s="113">
        <f t="shared" si="2945"/>
        <v>2</v>
      </c>
      <c r="AS796" s="522">
        <f t="shared" si="2946"/>
        <v>0</v>
      </c>
      <c r="AT796" s="522"/>
    </row>
    <row r="797" spans="1:46" ht="15" customHeight="1">
      <c r="A797" s="18"/>
      <c r="B797" s="1"/>
      <c r="C797" s="53" t="s">
        <v>4996</v>
      </c>
      <c r="D797" s="547" t="str">
        <f>IF(CNGE_2024_M3_Secc1!D55="","",CNGE_2024_M3_Secc1!D55)</f>
        <v/>
      </c>
      <c r="E797" s="548"/>
      <c r="F797" s="548"/>
      <c r="G797" s="548"/>
      <c r="H797" s="548"/>
      <c r="I797" s="548"/>
      <c r="J797" s="549"/>
      <c r="K797" s="447"/>
      <c r="L797" s="448"/>
      <c r="M797" s="448"/>
      <c r="N797" s="449"/>
      <c r="O797" s="447"/>
      <c r="P797" s="448"/>
      <c r="Q797" s="448"/>
      <c r="R797" s="449"/>
      <c r="S797" s="447"/>
      <c r="T797" s="448"/>
      <c r="U797" s="448"/>
      <c r="V797" s="449"/>
      <c r="W797" s="447"/>
      <c r="X797" s="448"/>
      <c r="Y797" s="448"/>
      <c r="Z797" s="449"/>
      <c r="AA797" s="447"/>
      <c r="AB797" s="448"/>
      <c r="AC797" s="448"/>
      <c r="AD797" s="449"/>
      <c r="AH797" s="522">
        <f t="shared" si="2940"/>
        <v>0</v>
      </c>
      <c r="AI797" s="522"/>
      <c r="AJ797" s="522">
        <f t="shared" si="2941"/>
        <v>0</v>
      </c>
      <c r="AK797" s="522"/>
      <c r="AL797" s="522">
        <f t="shared" si="2942"/>
        <v>0</v>
      </c>
      <c r="AM797" s="522" t="str">
        <f t="shared" si="2943"/>
        <v>NA</v>
      </c>
      <c r="AN797" s="524">
        <f t="shared" si="2944"/>
        <v>0</v>
      </c>
      <c r="AO797" s="526"/>
      <c r="AP797" s="125" t="str">
        <f>IF(AN797=0,"", IF(SUM($AN$794:AN797)=1,_xlfn.CONCAT(AQ797), IF($AN$840&gt;SUM($AN$794:AN797),_xlfn.CONCAT(", ",AQ797), IF($AN$840=SUM($AN$794:AN797),_xlfn.CONCAT(" y ",AQ797,".")))))</f>
        <v/>
      </c>
      <c r="AQ797" s="113">
        <f t="shared" si="2945"/>
        <v>3</v>
      </c>
      <c r="AS797" s="522">
        <f t="shared" si="2946"/>
        <v>0</v>
      </c>
      <c r="AT797" s="522"/>
    </row>
    <row r="798" spans="1:46" ht="15" customHeight="1">
      <c r="A798" s="18"/>
      <c r="B798" s="1"/>
      <c r="C798" s="53" t="s">
        <v>4998</v>
      </c>
      <c r="D798" s="547" t="str">
        <f>IF(CNGE_2024_M3_Secc1!D56="","",CNGE_2024_M3_Secc1!D56)</f>
        <v/>
      </c>
      <c r="E798" s="548"/>
      <c r="F798" s="548"/>
      <c r="G798" s="548"/>
      <c r="H798" s="548"/>
      <c r="I798" s="548"/>
      <c r="J798" s="549"/>
      <c r="K798" s="447"/>
      <c r="L798" s="448"/>
      <c r="M798" s="448"/>
      <c r="N798" s="449"/>
      <c r="O798" s="447"/>
      <c r="P798" s="448"/>
      <c r="Q798" s="448"/>
      <c r="R798" s="449"/>
      <c r="S798" s="447"/>
      <c r="T798" s="448"/>
      <c r="U798" s="448"/>
      <c r="V798" s="449"/>
      <c r="W798" s="447"/>
      <c r="X798" s="448"/>
      <c r="Y798" s="448"/>
      <c r="Z798" s="449"/>
      <c r="AA798" s="447"/>
      <c r="AB798" s="448"/>
      <c r="AC798" s="448"/>
      <c r="AD798" s="449"/>
      <c r="AH798" s="522">
        <f t="shared" si="2940"/>
        <v>0</v>
      </c>
      <c r="AI798" s="522"/>
      <c r="AJ798" s="522">
        <f t="shared" si="2941"/>
        <v>0</v>
      </c>
      <c r="AK798" s="522"/>
      <c r="AL798" s="522">
        <f t="shared" si="2942"/>
        <v>0</v>
      </c>
      <c r="AM798" s="522" t="str">
        <f t="shared" si="2943"/>
        <v>NA</v>
      </c>
      <c r="AN798" s="524">
        <f t="shared" si="2944"/>
        <v>0</v>
      </c>
      <c r="AO798" s="526"/>
      <c r="AP798" s="125" t="str">
        <f>IF(AN798=0,"", IF(SUM($AN$794:AN798)=1,_xlfn.CONCAT(AQ798), IF($AN$840&gt;SUM($AN$794:AN798),_xlfn.CONCAT(", ",AQ798), IF($AN$840=SUM($AN$794:AN798),_xlfn.CONCAT(" y ",AQ798,".")))))</f>
        <v/>
      </c>
      <c r="AQ798" s="113">
        <f t="shared" si="2945"/>
        <v>4</v>
      </c>
      <c r="AS798" s="522">
        <f t="shared" si="2946"/>
        <v>0</v>
      </c>
      <c r="AT798" s="522"/>
    </row>
    <row r="799" spans="1:46" ht="15" customHeight="1">
      <c r="A799" s="18"/>
      <c r="B799" s="1"/>
      <c r="C799" s="53" t="s">
        <v>5000</v>
      </c>
      <c r="D799" s="547" t="str">
        <f>IF(CNGE_2024_M3_Secc1!D57="","",CNGE_2024_M3_Secc1!D57)</f>
        <v/>
      </c>
      <c r="E799" s="548"/>
      <c r="F799" s="548"/>
      <c r="G799" s="548"/>
      <c r="H799" s="548"/>
      <c r="I799" s="548"/>
      <c r="J799" s="549"/>
      <c r="K799" s="447"/>
      <c r="L799" s="448"/>
      <c r="M799" s="448"/>
      <c r="N799" s="449"/>
      <c r="O799" s="447"/>
      <c r="P799" s="448"/>
      <c r="Q799" s="448"/>
      <c r="R799" s="449"/>
      <c r="S799" s="447"/>
      <c r="T799" s="448"/>
      <c r="U799" s="448"/>
      <c r="V799" s="449"/>
      <c r="W799" s="447"/>
      <c r="X799" s="448"/>
      <c r="Y799" s="448"/>
      <c r="Z799" s="449"/>
      <c r="AA799" s="447"/>
      <c r="AB799" s="448"/>
      <c r="AC799" s="448"/>
      <c r="AD799" s="449"/>
      <c r="AH799" s="522">
        <f t="shared" si="2940"/>
        <v>0</v>
      </c>
      <c r="AI799" s="522"/>
      <c r="AJ799" s="522">
        <f t="shared" si="2941"/>
        <v>0</v>
      </c>
      <c r="AK799" s="522"/>
      <c r="AL799" s="522">
        <f t="shared" si="2942"/>
        <v>0</v>
      </c>
      <c r="AM799" s="522" t="str">
        <f t="shared" si="2943"/>
        <v>NA</v>
      </c>
      <c r="AN799" s="524">
        <f t="shared" si="2944"/>
        <v>0</v>
      </c>
      <c r="AO799" s="526"/>
      <c r="AP799" s="125" t="str">
        <f>IF(AN799=0,"", IF(SUM($AN$794:AN799)=1,_xlfn.CONCAT(AQ799), IF($AN$840&gt;SUM($AN$794:AN799),_xlfn.CONCAT(", ",AQ799), IF($AN$840=SUM($AN$794:AN799),_xlfn.CONCAT(" y ",AQ799,".")))))</f>
        <v/>
      </c>
      <c r="AQ799" s="113">
        <f t="shared" si="2945"/>
        <v>5</v>
      </c>
      <c r="AS799" s="522">
        <f t="shared" si="2946"/>
        <v>0</v>
      </c>
      <c r="AT799" s="522"/>
    </row>
    <row r="800" spans="1:46" ht="15" customHeight="1">
      <c r="A800" s="18"/>
      <c r="B800" s="1"/>
      <c r="C800" s="53" t="s">
        <v>5002</v>
      </c>
      <c r="D800" s="547" t="str">
        <f>IF(CNGE_2024_M3_Secc1!D58="","",CNGE_2024_M3_Secc1!D58)</f>
        <v/>
      </c>
      <c r="E800" s="548"/>
      <c r="F800" s="548"/>
      <c r="G800" s="548"/>
      <c r="H800" s="548"/>
      <c r="I800" s="548"/>
      <c r="J800" s="549"/>
      <c r="K800" s="447"/>
      <c r="L800" s="448"/>
      <c r="M800" s="448"/>
      <c r="N800" s="449"/>
      <c r="O800" s="447"/>
      <c r="P800" s="448"/>
      <c r="Q800" s="448"/>
      <c r="R800" s="449"/>
      <c r="S800" s="447"/>
      <c r="T800" s="448"/>
      <c r="U800" s="448"/>
      <c r="V800" s="449"/>
      <c r="W800" s="447"/>
      <c r="X800" s="448"/>
      <c r="Y800" s="448"/>
      <c r="Z800" s="449"/>
      <c r="AA800" s="447"/>
      <c r="AB800" s="448"/>
      <c r="AC800" s="448"/>
      <c r="AD800" s="449"/>
      <c r="AH800" s="522">
        <f t="shared" si="2940"/>
        <v>0</v>
      </c>
      <c r="AI800" s="522"/>
      <c r="AJ800" s="522">
        <f t="shared" si="2941"/>
        <v>0</v>
      </c>
      <c r="AK800" s="522"/>
      <c r="AL800" s="522">
        <f t="shared" si="2942"/>
        <v>0</v>
      </c>
      <c r="AM800" s="522" t="str">
        <f t="shared" si="2943"/>
        <v>NA</v>
      </c>
      <c r="AN800" s="524">
        <f t="shared" si="2944"/>
        <v>0</v>
      </c>
      <c r="AO800" s="526"/>
      <c r="AP800" s="125" t="str">
        <f>IF(AN800=0,"", IF(SUM($AN$794:AN800)=1,_xlfn.CONCAT(AQ800), IF($AN$840&gt;SUM($AN$794:AN800),_xlfn.CONCAT(", ",AQ800), IF($AN$840=SUM($AN$794:AN800),_xlfn.CONCAT(" y ",AQ800,".")))))</f>
        <v/>
      </c>
      <c r="AQ800" s="113">
        <f t="shared" si="2945"/>
        <v>6</v>
      </c>
      <c r="AS800" s="522">
        <f t="shared" si="2946"/>
        <v>0</v>
      </c>
      <c r="AT800" s="522"/>
    </row>
    <row r="801" spans="1:46" ht="15" customHeight="1">
      <c r="A801" s="18"/>
      <c r="B801" s="1"/>
      <c r="C801" s="53" t="s">
        <v>5004</v>
      </c>
      <c r="D801" s="547" t="str">
        <f>IF(CNGE_2024_M3_Secc1!D59="","",CNGE_2024_M3_Secc1!D59)</f>
        <v/>
      </c>
      <c r="E801" s="548"/>
      <c r="F801" s="548"/>
      <c r="G801" s="548"/>
      <c r="H801" s="548"/>
      <c r="I801" s="548"/>
      <c r="J801" s="549"/>
      <c r="K801" s="447"/>
      <c r="L801" s="448"/>
      <c r="M801" s="448"/>
      <c r="N801" s="449"/>
      <c r="O801" s="447"/>
      <c r="P801" s="448"/>
      <c r="Q801" s="448"/>
      <c r="R801" s="449"/>
      <c r="S801" s="447"/>
      <c r="T801" s="448"/>
      <c r="U801" s="448"/>
      <c r="V801" s="449"/>
      <c r="W801" s="447"/>
      <c r="X801" s="448"/>
      <c r="Y801" s="448"/>
      <c r="Z801" s="449"/>
      <c r="AA801" s="447"/>
      <c r="AB801" s="448"/>
      <c r="AC801" s="448"/>
      <c r="AD801" s="449"/>
      <c r="AH801" s="522">
        <f t="shared" si="2940"/>
        <v>0</v>
      </c>
      <c r="AI801" s="522"/>
      <c r="AJ801" s="522">
        <f t="shared" si="2941"/>
        <v>0</v>
      </c>
      <c r="AK801" s="522"/>
      <c r="AL801" s="522">
        <f t="shared" si="2942"/>
        <v>0</v>
      </c>
      <c r="AM801" s="522" t="str">
        <f t="shared" si="2943"/>
        <v>NA</v>
      </c>
      <c r="AN801" s="524">
        <f t="shared" si="2944"/>
        <v>0</v>
      </c>
      <c r="AO801" s="526"/>
      <c r="AP801" s="125" t="str">
        <f>IF(AN801=0,"", IF(SUM($AN$794:AN801)=1,_xlfn.CONCAT(AQ801), IF($AN$840&gt;SUM($AN$794:AN801),_xlfn.CONCAT(", ",AQ801), IF($AN$840=SUM($AN$794:AN801),_xlfn.CONCAT(" y ",AQ801,".")))))</f>
        <v/>
      </c>
      <c r="AQ801" s="113">
        <f t="shared" si="2945"/>
        <v>7</v>
      </c>
      <c r="AS801" s="522">
        <f t="shared" si="2946"/>
        <v>0</v>
      </c>
      <c r="AT801" s="522"/>
    </row>
    <row r="802" spans="1:46" ht="15" customHeight="1">
      <c r="A802" s="18"/>
      <c r="B802" s="1"/>
      <c r="C802" s="53" t="s">
        <v>5006</v>
      </c>
      <c r="D802" s="547" t="str">
        <f>IF(CNGE_2024_M3_Secc1!D60="","",CNGE_2024_M3_Secc1!D60)</f>
        <v/>
      </c>
      <c r="E802" s="548"/>
      <c r="F802" s="548"/>
      <c r="G802" s="548"/>
      <c r="H802" s="548"/>
      <c r="I802" s="548"/>
      <c r="J802" s="549"/>
      <c r="K802" s="447"/>
      <c r="L802" s="448"/>
      <c r="M802" s="448"/>
      <c r="N802" s="449"/>
      <c r="O802" s="447"/>
      <c r="P802" s="448"/>
      <c r="Q802" s="448"/>
      <c r="R802" s="449"/>
      <c r="S802" s="447"/>
      <c r="T802" s="448"/>
      <c r="U802" s="448"/>
      <c r="V802" s="449"/>
      <c r="W802" s="447"/>
      <c r="X802" s="448"/>
      <c r="Y802" s="448"/>
      <c r="Z802" s="449"/>
      <c r="AA802" s="447"/>
      <c r="AB802" s="448"/>
      <c r="AC802" s="448"/>
      <c r="AD802" s="449"/>
      <c r="AH802" s="522">
        <f t="shared" si="2940"/>
        <v>0</v>
      </c>
      <c r="AI802" s="522"/>
      <c r="AJ802" s="522">
        <f t="shared" si="2941"/>
        <v>0</v>
      </c>
      <c r="AK802" s="522"/>
      <c r="AL802" s="522">
        <f t="shared" si="2942"/>
        <v>0</v>
      </c>
      <c r="AM802" s="522" t="str">
        <f t="shared" si="2943"/>
        <v>NA</v>
      </c>
      <c r="AN802" s="524">
        <f t="shared" si="2944"/>
        <v>0</v>
      </c>
      <c r="AO802" s="526"/>
      <c r="AP802" s="125" t="str">
        <f>IF(AN802=0,"", IF(SUM($AN$794:AN802)=1,_xlfn.CONCAT(AQ802), IF($AN$840&gt;SUM($AN$794:AN802),_xlfn.CONCAT(", ",AQ802), IF($AN$840=SUM($AN$794:AN802),_xlfn.CONCAT(" y ",AQ802,".")))))</f>
        <v/>
      </c>
      <c r="AQ802" s="113">
        <f t="shared" si="2945"/>
        <v>8</v>
      </c>
      <c r="AS802" s="522">
        <f t="shared" si="2946"/>
        <v>0</v>
      </c>
      <c r="AT802" s="522"/>
    </row>
    <row r="803" spans="1:46" ht="15" customHeight="1">
      <c r="A803" s="18"/>
      <c r="B803" s="1"/>
      <c r="C803" s="53" t="s">
        <v>5008</v>
      </c>
      <c r="D803" s="547" t="str">
        <f>IF(CNGE_2024_M3_Secc1!D61="","",CNGE_2024_M3_Secc1!D61)</f>
        <v/>
      </c>
      <c r="E803" s="548"/>
      <c r="F803" s="548"/>
      <c r="G803" s="548"/>
      <c r="H803" s="548"/>
      <c r="I803" s="548"/>
      <c r="J803" s="549"/>
      <c r="K803" s="447"/>
      <c r="L803" s="448"/>
      <c r="M803" s="448"/>
      <c r="N803" s="449"/>
      <c r="O803" s="447"/>
      <c r="P803" s="448"/>
      <c r="Q803" s="448"/>
      <c r="R803" s="449"/>
      <c r="S803" s="447"/>
      <c r="T803" s="448"/>
      <c r="U803" s="448"/>
      <c r="V803" s="449"/>
      <c r="W803" s="447"/>
      <c r="X803" s="448"/>
      <c r="Y803" s="448"/>
      <c r="Z803" s="449"/>
      <c r="AA803" s="447"/>
      <c r="AB803" s="448"/>
      <c r="AC803" s="448"/>
      <c r="AD803" s="449"/>
      <c r="AH803" s="522">
        <f t="shared" si="2940"/>
        <v>0</v>
      </c>
      <c r="AI803" s="522"/>
      <c r="AJ803" s="522">
        <f t="shared" si="2941"/>
        <v>0</v>
      </c>
      <c r="AK803" s="522"/>
      <c r="AL803" s="522">
        <f t="shared" si="2942"/>
        <v>0</v>
      </c>
      <c r="AM803" s="522" t="str">
        <f t="shared" si="2943"/>
        <v>NA</v>
      </c>
      <c r="AN803" s="524">
        <f t="shared" si="2944"/>
        <v>0</v>
      </c>
      <c r="AO803" s="526"/>
      <c r="AP803" s="125" t="str">
        <f>IF(AN803=0,"", IF(SUM($AN$794:AN803)=1,_xlfn.CONCAT(AQ803), IF($AN$840&gt;SUM($AN$794:AN803),_xlfn.CONCAT(", ",AQ803), IF($AN$840=SUM($AN$794:AN803),_xlfn.CONCAT(" y ",AQ803,".")))))</f>
        <v/>
      </c>
      <c r="AQ803" s="113">
        <f t="shared" si="2945"/>
        <v>9</v>
      </c>
      <c r="AS803" s="522">
        <f t="shared" si="2946"/>
        <v>0</v>
      </c>
      <c r="AT803" s="522"/>
    </row>
    <row r="804" spans="1:46" ht="15" customHeight="1">
      <c r="A804" s="18"/>
      <c r="B804" s="1"/>
      <c r="C804" s="53" t="s">
        <v>5009</v>
      </c>
      <c r="D804" s="547" t="str">
        <f>IF(CNGE_2024_M3_Secc1!D62="","",CNGE_2024_M3_Secc1!D62)</f>
        <v/>
      </c>
      <c r="E804" s="548"/>
      <c r="F804" s="548"/>
      <c r="G804" s="548"/>
      <c r="H804" s="548"/>
      <c r="I804" s="548"/>
      <c r="J804" s="549"/>
      <c r="K804" s="447"/>
      <c r="L804" s="448"/>
      <c r="M804" s="448"/>
      <c r="N804" s="449"/>
      <c r="O804" s="447"/>
      <c r="P804" s="448"/>
      <c r="Q804" s="448"/>
      <c r="R804" s="449"/>
      <c r="S804" s="447"/>
      <c r="T804" s="448"/>
      <c r="U804" s="448"/>
      <c r="V804" s="449"/>
      <c r="W804" s="447"/>
      <c r="X804" s="448"/>
      <c r="Y804" s="448"/>
      <c r="Z804" s="449"/>
      <c r="AA804" s="447"/>
      <c r="AB804" s="448"/>
      <c r="AC804" s="448"/>
      <c r="AD804" s="449"/>
      <c r="AH804" s="522">
        <f t="shared" si="2940"/>
        <v>0</v>
      </c>
      <c r="AI804" s="522"/>
      <c r="AJ804" s="522">
        <f t="shared" si="2941"/>
        <v>0</v>
      </c>
      <c r="AK804" s="522"/>
      <c r="AL804" s="522">
        <f t="shared" si="2942"/>
        <v>0</v>
      </c>
      <c r="AM804" s="522" t="str">
        <f t="shared" si="2943"/>
        <v>NA</v>
      </c>
      <c r="AN804" s="524">
        <f t="shared" si="2944"/>
        <v>0</v>
      </c>
      <c r="AO804" s="526"/>
      <c r="AP804" s="125" t="str">
        <f>IF(AN804=0,"", IF(SUM($AN$794:AN804)=1,_xlfn.CONCAT(AQ804), IF($AN$840&gt;SUM($AN$794:AN804),_xlfn.CONCAT(", ",AQ804), IF($AN$840=SUM($AN$794:AN804),_xlfn.CONCAT(" y ",AQ804,".")))))</f>
        <v/>
      </c>
      <c r="AQ804" s="113">
        <f t="shared" si="2945"/>
        <v>10</v>
      </c>
      <c r="AS804" s="522">
        <f t="shared" si="2946"/>
        <v>0</v>
      </c>
      <c r="AT804" s="522"/>
    </row>
    <row r="805" spans="1:46" ht="15" customHeight="1">
      <c r="A805" s="18"/>
      <c r="B805" s="1"/>
      <c r="C805" s="53" t="s">
        <v>5011</v>
      </c>
      <c r="D805" s="547" t="str">
        <f>IF(CNGE_2024_M3_Secc1!D63="","",CNGE_2024_M3_Secc1!D63)</f>
        <v/>
      </c>
      <c r="E805" s="548"/>
      <c r="F805" s="548"/>
      <c r="G805" s="548"/>
      <c r="H805" s="548"/>
      <c r="I805" s="548"/>
      <c r="J805" s="549"/>
      <c r="K805" s="447"/>
      <c r="L805" s="448"/>
      <c r="M805" s="448"/>
      <c r="N805" s="449"/>
      <c r="O805" s="447"/>
      <c r="P805" s="448"/>
      <c r="Q805" s="448"/>
      <c r="R805" s="449"/>
      <c r="S805" s="447"/>
      <c r="T805" s="448"/>
      <c r="U805" s="448"/>
      <c r="V805" s="449"/>
      <c r="W805" s="447"/>
      <c r="X805" s="448"/>
      <c r="Y805" s="448"/>
      <c r="Z805" s="449"/>
      <c r="AA805" s="447"/>
      <c r="AB805" s="448"/>
      <c r="AC805" s="448"/>
      <c r="AD805" s="449"/>
      <c r="AH805" s="522">
        <f t="shared" si="2940"/>
        <v>0</v>
      </c>
      <c r="AI805" s="522"/>
      <c r="AJ805" s="522">
        <f t="shared" si="2941"/>
        <v>0</v>
      </c>
      <c r="AK805" s="522"/>
      <c r="AL805" s="522">
        <f t="shared" si="2942"/>
        <v>0</v>
      </c>
      <c r="AM805" s="522" t="str">
        <f t="shared" si="2943"/>
        <v>NA</v>
      </c>
      <c r="AN805" s="524">
        <f t="shared" si="2944"/>
        <v>0</v>
      </c>
      <c r="AO805" s="526"/>
      <c r="AP805" s="125" t="str">
        <f>IF(AN805=0,"", IF(SUM($AN$794:AN805)=1,_xlfn.CONCAT(AQ805), IF($AN$840&gt;SUM($AN$794:AN805),_xlfn.CONCAT(", ",AQ805), IF($AN$840=SUM($AN$794:AN805),_xlfn.CONCAT(" y ",AQ805,".")))))</f>
        <v/>
      </c>
      <c r="AQ805" s="113">
        <f t="shared" si="2945"/>
        <v>11</v>
      </c>
      <c r="AS805" s="522">
        <f t="shared" si="2946"/>
        <v>0</v>
      </c>
      <c r="AT805" s="522"/>
    </row>
    <row r="806" spans="1:46" ht="15" customHeight="1">
      <c r="A806" s="18"/>
      <c r="B806" s="1"/>
      <c r="C806" s="53" t="s">
        <v>5012</v>
      </c>
      <c r="D806" s="547" t="str">
        <f>IF(CNGE_2024_M3_Secc1!D64="","",CNGE_2024_M3_Secc1!D64)</f>
        <v/>
      </c>
      <c r="E806" s="548"/>
      <c r="F806" s="548"/>
      <c r="G806" s="548"/>
      <c r="H806" s="548"/>
      <c r="I806" s="548"/>
      <c r="J806" s="549"/>
      <c r="K806" s="447"/>
      <c r="L806" s="448"/>
      <c r="M806" s="448"/>
      <c r="N806" s="449"/>
      <c r="O806" s="447"/>
      <c r="P806" s="448"/>
      <c r="Q806" s="448"/>
      <c r="R806" s="449"/>
      <c r="S806" s="447"/>
      <c r="T806" s="448"/>
      <c r="U806" s="448"/>
      <c r="V806" s="449"/>
      <c r="W806" s="447"/>
      <c r="X806" s="448"/>
      <c r="Y806" s="448"/>
      <c r="Z806" s="449"/>
      <c r="AA806" s="447"/>
      <c r="AB806" s="448"/>
      <c r="AC806" s="448"/>
      <c r="AD806" s="449"/>
      <c r="AH806" s="522">
        <f t="shared" si="2940"/>
        <v>0</v>
      </c>
      <c r="AI806" s="522"/>
      <c r="AJ806" s="522">
        <f t="shared" si="2941"/>
        <v>0</v>
      </c>
      <c r="AK806" s="522"/>
      <c r="AL806" s="522">
        <f t="shared" si="2942"/>
        <v>0</v>
      </c>
      <c r="AM806" s="522" t="str">
        <f t="shared" si="2943"/>
        <v>NA</v>
      </c>
      <c r="AN806" s="524">
        <f t="shared" si="2944"/>
        <v>0</v>
      </c>
      <c r="AO806" s="526"/>
      <c r="AP806" s="125" t="str">
        <f>IF(AN806=0,"", IF(SUM($AN$794:AN806)=1,_xlfn.CONCAT(AQ806), IF($AN$840&gt;SUM($AN$794:AN806),_xlfn.CONCAT(", ",AQ806), IF($AN$840=SUM($AN$794:AN806),_xlfn.CONCAT(" y ",AQ806,".")))))</f>
        <v/>
      </c>
      <c r="AQ806" s="113">
        <f t="shared" si="2945"/>
        <v>12</v>
      </c>
      <c r="AS806" s="522">
        <f t="shared" si="2946"/>
        <v>0</v>
      </c>
      <c r="AT806" s="522"/>
    </row>
    <row r="807" spans="1:46" ht="15" customHeight="1">
      <c r="A807" s="18"/>
      <c r="B807" s="1"/>
      <c r="C807" s="53" t="s">
        <v>5013</v>
      </c>
      <c r="D807" s="547" t="str">
        <f>IF(CNGE_2024_M3_Secc1!D65="","",CNGE_2024_M3_Secc1!D65)</f>
        <v/>
      </c>
      <c r="E807" s="548"/>
      <c r="F807" s="548"/>
      <c r="G807" s="548"/>
      <c r="H807" s="548"/>
      <c r="I807" s="548"/>
      <c r="J807" s="549"/>
      <c r="K807" s="447"/>
      <c r="L807" s="448"/>
      <c r="M807" s="448"/>
      <c r="N807" s="449"/>
      <c r="O807" s="447"/>
      <c r="P807" s="448"/>
      <c r="Q807" s="448"/>
      <c r="R807" s="449"/>
      <c r="S807" s="447"/>
      <c r="T807" s="448"/>
      <c r="U807" s="448"/>
      <c r="V807" s="449"/>
      <c r="W807" s="447"/>
      <c r="X807" s="448"/>
      <c r="Y807" s="448"/>
      <c r="Z807" s="449"/>
      <c r="AA807" s="447"/>
      <c r="AB807" s="448"/>
      <c r="AC807" s="448"/>
      <c r="AD807" s="449"/>
      <c r="AH807" s="522">
        <f t="shared" si="2940"/>
        <v>0</v>
      </c>
      <c r="AI807" s="522"/>
      <c r="AJ807" s="522">
        <f t="shared" si="2941"/>
        <v>0</v>
      </c>
      <c r="AK807" s="522"/>
      <c r="AL807" s="522">
        <f t="shared" si="2942"/>
        <v>0</v>
      </c>
      <c r="AM807" s="522" t="str">
        <f t="shared" si="2943"/>
        <v>NA</v>
      </c>
      <c r="AN807" s="524">
        <f t="shared" si="2944"/>
        <v>0</v>
      </c>
      <c r="AO807" s="526"/>
      <c r="AP807" s="125" t="str">
        <f>IF(AN807=0,"", IF(SUM($AN$794:AN807)=1,_xlfn.CONCAT(AQ807), IF($AN$840&gt;SUM($AN$794:AN807),_xlfn.CONCAT(", ",AQ807), IF($AN$840=SUM($AN$794:AN807),_xlfn.CONCAT(" y ",AQ807,".")))))</f>
        <v/>
      </c>
      <c r="AQ807" s="113">
        <f t="shared" si="2945"/>
        <v>13</v>
      </c>
      <c r="AS807" s="522">
        <f t="shared" si="2946"/>
        <v>0</v>
      </c>
      <c r="AT807" s="522"/>
    </row>
    <row r="808" spans="1:46" ht="15" customHeight="1">
      <c r="A808" s="18"/>
      <c r="B808" s="1"/>
      <c r="C808" s="53" t="s">
        <v>5014</v>
      </c>
      <c r="D808" s="547" t="str">
        <f>IF(CNGE_2024_M3_Secc1!D66="","",CNGE_2024_M3_Secc1!D66)</f>
        <v/>
      </c>
      <c r="E808" s="548"/>
      <c r="F808" s="548"/>
      <c r="G808" s="548"/>
      <c r="H808" s="548"/>
      <c r="I808" s="548"/>
      <c r="J808" s="549"/>
      <c r="K808" s="447"/>
      <c r="L808" s="448"/>
      <c r="M808" s="448"/>
      <c r="N808" s="449"/>
      <c r="O808" s="447"/>
      <c r="P808" s="448"/>
      <c r="Q808" s="448"/>
      <c r="R808" s="449"/>
      <c r="S808" s="447"/>
      <c r="T808" s="448"/>
      <c r="U808" s="448"/>
      <c r="V808" s="449"/>
      <c r="W808" s="447"/>
      <c r="X808" s="448"/>
      <c r="Y808" s="448"/>
      <c r="Z808" s="449"/>
      <c r="AA808" s="447"/>
      <c r="AB808" s="448"/>
      <c r="AC808" s="448"/>
      <c r="AD808" s="449"/>
      <c r="AH808" s="522">
        <f t="shared" si="2940"/>
        <v>0</v>
      </c>
      <c r="AI808" s="522"/>
      <c r="AJ808" s="522">
        <f t="shared" si="2941"/>
        <v>0</v>
      </c>
      <c r="AK808" s="522"/>
      <c r="AL808" s="522">
        <f t="shared" si="2942"/>
        <v>0</v>
      </c>
      <c r="AM808" s="522" t="str">
        <f t="shared" si="2943"/>
        <v>NA</v>
      </c>
      <c r="AN808" s="524">
        <f t="shared" si="2944"/>
        <v>0</v>
      </c>
      <c r="AO808" s="526"/>
      <c r="AP808" s="125" t="str">
        <f>IF(AN808=0,"", IF(SUM($AN$794:AN808)=1,_xlfn.CONCAT(AQ808), IF($AN$840&gt;SUM($AN$794:AN808),_xlfn.CONCAT(", ",AQ808), IF($AN$840=SUM($AN$794:AN808),_xlfn.CONCAT(" y ",AQ808,".")))))</f>
        <v/>
      </c>
      <c r="AQ808" s="113">
        <f t="shared" si="2945"/>
        <v>14</v>
      </c>
      <c r="AS808" s="522">
        <f t="shared" si="2946"/>
        <v>0</v>
      </c>
      <c r="AT808" s="522"/>
    </row>
    <row r="809" spans="1:46" ht="15" customHeight="1">
      <c r="A809" s="18"/>
      <c r="B809" s="1"/>
      <c r="C809" s="53" t="s">
        <v>5015</v>
      </c>
      <c r="D809" s="547" t="str">
        <f>IF(CNGE_2024_M3_Secc1!D67="","",CNGE_2024_M3_Secc1!D67)</f>
        <v/>
      </c>
      <c r="E809" s="548"/>
      <c r="F809" s="548"/>
      <c r="G809" s="548"/>
      <c r="H809" s="548"/>
      <c r="I809" s="548"/>
      <c r="J809" s="549"/>
      <c r="K809" s="447"/>
      <c r="L809" s="448"/>
      <c r="M809" s="448"/>
      <c r="N809" s="449"/>
      <c r="O809" s="447"/>
      <c r="P809" s="448"/>
      <c r="Q809" s="448"/>
      <c r="R809" s="449"/>
      <c r="S809" s="447"/>
      <c r="T809" s="448"/>
      <c r="U809" s="448"/>
      <c r="V809" s="449"/>
      <c r="W809" s="447"/>
      <c r="X809" s="448"/>
      <c r="Y809" s="448"/>
      <c r="Z809" s="449"/>
      <c r="AA809" s="447"/>
      <c r="AB809" s="448"/>
      <c r="AC809" s="448"/>
      <c r="AD809" s="449"/>
      <c r="AH809" s="522">
        <f t="shared" si="2940"/>
        <v>0</v>
      </c>
      <c r="AI809" s="522"/>
      <c r="AJ809" s="522">
        <f t="shared" si="2941"/>
        <v>0</v>
      </c>
      <c r="AK809" s="522"/>
      <c r="AL809" s="522">
        <f t="shared" si="2942"/>
        <v>0</v>
      </c>
      <c r="AM809" s="522" t="str">
        <f t="shared" si="2943"/>
        <v>NA</v>
      </c>
      <c r="AN809" s="524">
        <f t="shared" si="2944"/>
        <v>0</v>
      </c>
      <c r="AO809" s="526"/>
      <c r="AP809" s="125" t="str">
        <f>IF(AN809=0,"", IF(SUM($AN$794:AN809)=1,_xlfn.CONCAT(AQ809), IF($AN$840&gt;SUM($AN$794:AN809),_xlfn.CONCAT(", ",AQ809), IF($AN$840=SUM($AN$794:AN809),_xlfn.CONCAT(" y ",AQ809,".")))))</f>
        <v/>
      </c>
      <c r="AQ809" s="113">
        <f t="shared" si="2945"/>
        <v>15</v>
      </c>
      <c r="AS809" s="522">
        <f t="shared" si="2946"/>
        <v>0</v>
      </c>
      <c r="AT809" s="522"/>
    </row>
    <row r="810" spans="1:46" ht="15" customHeight="1">
      <c r="A810" s="18"/>
      <c r="B810" s="1"/>
      <c r="C810" s="53" t="s">
        <v>5016</v>
      </c>
      <c r="D810" s="547" t="str">
        <f>IF(CNGE_2024_M3_Secc1!D68="","",CNGE_2024_M3_Secc1!D68)</f>
        <v/>
      </c>
      <c r="E810" s="548"/>
      <c r="F810" s="548"/>
      <c r="G810" s="548"/>
      <c r="H810" s="548"/>
      <c r="I810" s="548"/>
      <c r="J810" s="549"/>
      <c r="K810" s="447"/>
      <c r="L810" s="448"/>
      <c r="M810" s="448"/>
      <c r="N810" s="449"/>
      <c r="O810" s="447"/>
      <c r="P810" s="448"/>
      <c r="Q810" s="448"/>
      <c r="R810" s="449"/>
      <c r="S810" s="447"/>
      <c r="T810" s="448"/>
      <c r="U810" s="448"/>
      <c r="V810" s="449"/>
      <c r="W810" s="447"/>
      <c r="X810" s="448"/>
      <c r="Y810" s="448"/>
      <c r="Z810" s="449"/>
      <c r="AA810" s="447"/>
      <c r="AB810" s="448"/>
      <c r="AC810" s="448"/>
      <c r="AD810" s="449"/>
      <c r="AH810" s="522">
        <f t="shared" si="2940"/>
        <v>0</v>
      </c>
      <c r="AI810" s="522"/>
      <c r="AJ810" s="522">
        <f t="shared" si="2941"/>
        <v>0</v>
      </c>
      <c r="AK810" s="522"/>
      <c r="AL810" s="522">
        <f t="shared" si="2942"/>
        <v>0</v>
      </c>
      <c r="AM810" s="522" t="str">
        <f t="shared" si="2943"/>
        <v>NA</v>
      </c>
      <c r="AN810" s="524">
        <f t="shared" si="2944"/>
        <v>0</v>
      </c>
      <c r="AO810" s="526"/>
      <c r="AP810" s="125" t="str">
        <f>IF(AN810=0,"", IF(SUM($AN$794:AN810)=1,_xlfn.CONCAT(AQ810), IF($AN$840&gt;SUM($AN$794:AN810),_xlfn.CONCAT(", ",AQ810), IF($AN$840=SUM($AN$794:AN810),_xlfn.CONCAT(" y ",AQ810,".")))))</f>
        <v/>
      </c>
      <c r="AQ810" s="113">
        <f t="shared" si="2945"/>
        <v>16</v>
      </c>
      <c r="AS810" s="522">
        <f t="shared" si="2946"/>
        <v>0</v>
      </c>
      <c r="AT810" s="522"/>
    </row>
    <row r="811" spans="1:46" ht="15" customHeight="1">
      <c r="A811" s="18"/>
      <c r="B811" s="1"/>
      <c r="C811" s="53" t="s">
        <v>5017</v>
      </c>
      <c r="D811" s="547" t="str">
        <f>IF(CNGE_2024_M3_Secc1!D69="","",CNGE_2024_M3_Secc1!D69)</f>
        <v/>
      </c>
      <c r="E811" s="548"/>
      <c r="F811" s="548"/>
      <c r="G811" s="548"/>
      <c r="H811" s="548"/>
      <c r="I811" s="548"/>
      <c r="J811" s="549"/>
      <c r="K811" s="447"/>
      <c r="L811" s="448"/>
      <c r="M811" s="448"/>
      <c r="N811" s="449"/>
      <c r="O811" s="447"/>
      <c r="P811" s="448"/>
      <c r="Q811" s="448"/>
      <c r="R811" s="449"/>
      <c r="S811" s="447"/>
      <c r="T811" s="448"/>
      <c r="U811" s="448"/>
      <c r="V811" s="449"/>
      <c r="W811" s="447"/>
      <c r="X811" s="448"/>
      <c r="Y811" s="448"/>
      <c r="Z811" s="449"/>
      <c r="AA811" s="447"/>
      <c r="AB811" s="448"/>
      <c r="AC811" s="448"/>
      <c r="AD811" s="449"/>
      <c r="AH811" s="522">
        <f t="shared" si="2940"/>
        <v>0</v>
      </c>
      <c r="AI811" s="522"/>
      <c r="AJ811" s="522">
        <f t="shared" si="2941"/>
        <v>0</v>
      </c>
      <c r="AK811" s="522"/>
      <c r="AL811" s="522">
        <f t="shared" si="2942"/>
        <v>0</v>
      </c>
      <c r="AM811" s="522" t="str">
        <f t="shared" si="2943"/>
        <v>NA</v>
      </c>
      <c r="AN811" s="524">
        <f t="shared" si="2944"/>
        <v>0</v>
      </c>
      <c r="AO811" s="526"/>
      <c r="AP811" s="125" t="str">
        <f>IF(AN811=0,"", IF(SUM($AN$794:AN811)=1,_xlfn.CONCAT(AQ811), IF($AN$840&gt;SUM($AN$794:AN811),_xlfn.CONCAT(", ",AQ811), IF($AN$840=SUM($AN$794:AN811),_xlfn.CONCAT(" y ",AQ811,".")))))</f>
        <v/>
      </c>
      <c r="AQ811" s="113">
        <f t="shared" si="2945"/>
        <v>17</v>
      </c>
      <c r="AS811" s="522">
        <f t="shared" si="2946"/>
        <v>0</v>
      </c>
      <c r="AT811" s="522"/>
    </row>
    <row r="812" spans="1:46" ht="15" customHeight="1">
      <c r="A812" s="18"/>
      <c r="B812" s="1"/>
      <c r="C812" s="53" t="s">
        <v>5018</v>
      </c>
      <c r="D812" s="547" t="str">
        <f>IF(CNGE_2024_M3_Secc1!D70="","",CNGE_2024_M3_Secc1!D70)</f>
        <v/>
      </c>
      <c r="E812" s="548"/>
      <c r="F812" s="548"/>
      <c r="G812" s="548"/>
      <c r="H812" s="548"/>
      <c r="I812" s="548"/>
      <c r="J812" s="549"/>
      <c r="K812" s="447"/>
      <c r="L812" s="448"/>
      <c r="M812" s="448"/>
      <c r="N812" s="449"/>
      <c r="O812" s="447"/>
      <c r="P812" s="448"/>
      <c r="Q812" s="448"/>
      <c r="R812" s="449"/>
      <c r="S812" s="447"/>
      <c r="T812" s="448"/>
      <c r="U812" s="448"/>
      <c r="V812" s="449"/>
      <c r="W812" s="447"/>
      <c r="X812" s="448"/>
      <c r="Y812" s="448"/>
      <c r="Z812" s="449"/>
      <c r="AA812" s="447"/>
      <c r="AB812" s="448"/>
      <c r="AC812" s="448"/>
      <c r="AD812" s="449"/>
      <c r="AH812" s="522">
        <f t="shared" si="2940"/>
        <v>0</v>
      </c>
      <c r="AI812" s="522"/>
      <c r="AJ812" s="522">
        <f t="shared" si="2941"/>
        <v>0</v>
      </c>
      <c r="AK812" s="522"/>
      <c r="AL812" s="522">
        <f t="shared" si="2942"/>
        <v>0</v>
      </c>
      <c r="AM812" s="522" t="str">
        <f t="shared" si="2943"/>
        <v>NA</v>
      </c>
      <c r="AN812" s="524">
        <f t="shared" si="2944"/>
        <v>0</v>
      </c>
      <c r="AO812" s="526"/>
      <c r="AP812" s="125" t="str">
        <f>IF(AN812=0,"", IF(SUM($AN$794:AN812)=1,_xlfn.CONCAT(AQ812), IF($AN$840&gt;SUM($AN$794:AN812),_xlfn.CONCAT(", ",AQ812), IF($AN$840=SUM($AN$794:AN812),_xlfn.CONCAT(" y ",AQ812,".")))))</f>
        <v/>
      </c>
      <c r="AQ812" s="113">
        <f t="shared" si="2945"/>
        <v>18</v>
      </c>
      <c r="AS812" s="522">
        <f t="shared" si="2946"/>
        <v>0</v>
      </c>
      <c r="AT812" s="522"/>
    </row>
    <row r="813" spans="1:46" ht="15" customHeight="1">
      <c r="A813" s="18"/>
      <c r="B813" s="1"/>
      <c r="C813" s="53" t="s">
        <v>5019</v>
      </c>
      <c r="D813" s="547" t="str">
        <f>IF(CNGE_2024_M3_Secc1!D71="","",CNGE_2024_M3_Secc1!D71)</f>
        <v/>
      </c>
      <c r="E813" s="548"/>
      <c r="F813" s="548"/>
      <c r="G813" s="548"/>
      <c r="H813" s="548"/>
      <c r="I813" s="548"/>
      <c r="J813" s="549"/>
      <c r="K813" s="447"/>
      <c r="L813" s="448"/>
      <c r="M813" s="448"/>
      <c r="N813" s="449"/>
      <c r="O813" s="447"/>
      <c r="P813" s="448"/>
      <c r="Q813" s="448"/>
      <c r="R813" s="449"/>
      <c r="S813" s="447"/>
      <c r="T813" s="448"/>
      <c r="U813" s="448"/>
      <c r="V813" s="449"/>
      <c r="W813" s="447"/>
      <c r="X813" s="448"/>
      <c r="Y813" s="448"/>
      <c r="Z813" s="449"/>
      <c r="AA813" s="447"/>
      <c r="AB813" s="448"/>
      <c r="AC813" s="448"/>
      <c r="AD813" s="449"/>
      <c r="AH813" s="522">
        <f t="shared" si="2940"/>
        <v>0</v>
      </c>
      <c r="AI813" s="522"/>
      <c r="AJ813" s="522">
        <f t="shared" si="2941"/>
        <v>0</v>
      </c>
      <c r="AK813" s="522"/>
      <c r="AL813" s="522">
        <f t="shared" si="2942"/>
        <v>0</v>
      </c>
      <c r="AM813" s="522" t="str">
        <f t="shared" si="2943"/>
        <v>NA</v>
      </c>
      <c r="AN813" s="524">
        <f t="shared" si="2944"/>
        <v>0</v>
      </c>
      <c r="AO813" s="526"/>
      <c r="AP813" s="125" t="str">
        <f>IF(AN813=0,"", IF(SUM($AN$794:AN813)=1,_xlfn.CONCAT(AQ813), IF($AN$840&gt;SUM($AN$794:AN813),_xlfn.CONCAT(", ",AQ813), IF($AN$840=SUM($AN$794:AN813),_xlfn.CONCAT(" y ",AQ813,".")))))</f>
        <v/>
      </c>
      <c r="AQ813" s="113">
        <f t="shared" si="2945"/>
        <v>19</v>
      </c>
      <c r="AS813" s="522">
        <f t="shared" si="2946"/>
        <v>0</v>
      </c>
      <c r="AT813" s="522"/>
    </row>
    <row r="814" spans="1:46" ht="15" customHeight="1">
      <c r="A814" s="18"/>
      <c r="B814" s="1"/>
      <c r="C814" s="53" t="s">
        <v>5020</v>
      </c>
      <c r="D814" s="547" t="str">
        <f>IF(CNGE_2024_M3_Secc1!D72="","",CNGE_2024_M3_Secc1!D72)</f>
        <v/>
      </c>
      <c r="E814" s="548"/>
      <c r="F814" s="548"/>
      <c r="G814" s="548"/>
      <c r="H814" s="548"/>
      <c r="I814" s="548"/>
      <c r="J814" s="549"/>
      <c r="K814" s="447"/>
      <c r="L814" s="448"/>
      <c r="M814" s="448"/>
      <c r="N814" s="449"/>
      <c r="O814" s="447"/>
      <c r="P814" s="448"/>
      <c r="Q814" s="448"/>
      <c r="R814" s="449"/>
      <c r="S814" s="447"/>
      <c r="T814" s="448"/>
      <c r="U814" s="448"/>
      <c r="V814" s="449"/>
      <c r="W814" s="447"/>
      <c r="X814" s="448"/>
      <c r="Y814" s="448"/>
      <c r="Z814" s="449"/>
      <c r="AA814" s="447"/>
      <c r="AB814" s="448"/>
      <c r="AC814" s="448"/>
      <c r="AD814" s="449"/>
      <c r="AH814" s="522">
        <f t="shared" si="2940"/>
        <v>0</v>
      </c>
      <c r="AI814" s="522"/>
      <c r="AJ814" s="522">
        <f t="shared" si="2941"/>
        <v>0</v>
      </c>
      <c r="AK814" s="522"/>
      <c r="AL814" s="522">
        <f t="shared" si="2942"/>
        <v>0</v>
      </c>
      <c r="AM814" s="522" t="str">
        <f t="shared" si="2943"/>
        <v>NA</v>
      </c>
      <c r="AN814" s="524">
        <f t="shared" si="2944"/>
        <v>0</v>
      </c>
      <c r="AO814" s="526"/>
      <c r="AP814" s="125" t="str">
        <f>IF(AN814=0,"", IF(SUM($AN$794:AN814)=1,_xlfn.CONCAT(AQ814), IF($AN$840&gt;SUM($AN$794:AN814),_xlfn.CONCAT(", ",AQ814), IF($AN$840=SUM($AN$794:AN814),_xlfn.CONCAT(" y ",AQ814,".")))))</f>
        <v/>
      </c>
      <c r="AQ814" s="113">
        <f t="shared" si="2945"/>
        <v>20</v>
      </c>
      <c r="AS814" s="522">
        <f t="shared" si="2946"/>
        <v>0</v>
      </c>
      <c r="AT814" s="522"/>
    </row>
    <row r="815" spans="1:46" ht="15" customHeight="1">
      <c r="A815" s="18"/>
      <c r="B815" s="1"/>
      <c r="C815" s="53" t="s">
        <v>5021</v>
      </c>
      <c r="D815" s="547" t="str">
        <f>IF(CNGE_2024_M3_Secc1!D73="","",CNGE_2024_M3_Secc1!D73)</f>
        <v/>
      </c>
      <c r="E815" s="548"/>
      <c r="F815" s="548"/>
      <c r="G815" s="548"/>
      <c r="H815" s="548"/>
      <c r="I815" s="548"/>
      <c r="J815" s="549"/>
      <c r="K815" s="447"/>
      <c r="L815" s="448"/>
      <c r="M815" s="448"/>
      <c r="N815" s="449"/>
      <c r="O815" s="447"/>
      <c r="P815" s="448"/>
      <c r="Q815" s="448"/>
      <c r="R815" s="449"/>
      <c r="S815" s="447"/>
      <c r="T815" s="448"/>
      <c r="U815" s="448"/>
      <c r="V815" s="449"/>
      <c r="W815" s="447"/>
      <c r="X815" s="448"/>
      <c r="Y815" s="448"/>
      <c r="Z815" s="449"/>
      <c r="AA815" s="447"/>
      <c r="AB815" s="448"/>
      <c r="AC815" s="448"/>
      <c r="AD815" s="449"/>
      <c r="AH815" s="522">
        <f t="shared" si="2940"/>
        <v>0</v>
      </c>
      <c r="AI815" s="522"/>
      <c r="AJ815" s="522">
        <f t="shared" si="2941"/>
        <v>0</v>
      </c>
      <c r="AK815" s="522"/>
      <c r="AL815" s="522">
        <f t="shared" si="2942"/>
        <v>0</v>
      </c>
      <c r="AM815" s="522" t="str">
        <f t="shared" si="2943"/>
        <v>NA</v>
      </c>
      <c r="AN815" s="524">
        <f t="shared" si="2944"/>
        <v>0</v>
      </c>
      <c r="AO815" s="526"/>
      <c r="AP815" s="125" t="str">
        <f>IF(AN815=0,"", IF(SUM($AN$794:AN815)=1,_xlfn.CONCAT(AQ815), IF($AN$840&gt;SUM($AN$794:AN815),_xlfn.CONCAT(", ",AQ815), IF($AN$840=SUM($AN$794:AN815),_xlfn.CONCAT(" y ",AQ815,".")))))</f>
        <v/>
      </c>
      <c r="AQ815" s="113">
        <f t="shared" si="2945"/>
        <v>21</v>
      </c>
      <c r="AS815" s="522">
        <f t="shared" si="2946"/>
        <v>0</v>
      </c>
      <c r="AT815" s="522"/>
    </row>
    <row r="816" spans="1:46" ht="15" customHeight="1">
      <c r="A816" s="18"/>
      <c r="B816" s="1"/>
      <c r="C816" s="53" t="s">
        <v>5022</v>
      </c>
      <c r="D816" s="547" t="str">
        <f>IF(CNGE_2024_M3_Secc1!D74="","",CNGE_2024_M3_Secc1!D74)</f>
        <v/>
      </c>
      <c r="E816" s="548"/>
      <c r="F816" s="548"/>
      <c r="G816" s="548"/>
      <c r="H816" s="548"/>
      <c r="I816" s="548"/>
      <c r="J816" s="549"/>
      <c r="K816" s="447"/>
      <c r="L816" s="448"/>
      <c r="M816" s="448"/>
      <c r="N816" s="449"/>
      <c r="O816" s="447"/>
      <c r="P816" s="448"/>
      <c r="Q816" s="448"/>
      <c r="R816" s="449"/>
      <c r="S816" s="447"/>
      <c r="T816" s="448"/>
      <c r="U816" s="448"/>
      <c r="V816" s="449"/>
      <c r="W816" s="447"/>
      <c r="X816" s="448"/>
      <c r="Y816" s="448"/>
      <c r="Z816" s="449"/>
      <c r="AA816" s="447"/>
      <c r="AB816" s="448"/>
      <c r="AC816" s="448"/>
      <c r="AD816" s="449"/>
      <c r="AH816" s="522">
        <f t="shared" si="2940"/>
        <v>0</v>
      </c>
      <c r="AI816" s="522"/>
      <c r="AJ816" s="522">
        <f t="shared" si="2941"/>
        <v>0</v>
      </c>
      <c r="AK816" s="522"/>
      <c r="AL816" s="522">
        <f t="shared" si="2942"/>
        <v>0</v>
      </c>
      <c r="AM816" s="522" t="str">
        <f t="shared" si="2943"/>
        <v>NA</v>
      </c>
      <c r="AN816" s="524">
        <f t="shared" si="2944"/>
        <v>0</v>
      </c>
      <c r="AO816" s="526"/>
      <c r="AP816" s="125" t="str">
        <f>IF(AN816=0,"", IF(SUM($AN$794:AN816)=1,_xlfn.CONCAT(AQ816), IF($AN$840&gt;SUM($AN$794:AN816),_xlfn.CONCAT(", ",AQ816), IF($AN$840=SUM($AN$794:AN816),_xlfn.CONCAT(" y ",AQ816,".")))))</f>
        <v/>
      </c>
      <c r="AQ816" s="113">
        <f t="shared" si="2945"/>
        <v>22</v>
      </c>
      <c r="AS816" s="522">
        <f t="shared" si="2946"/>
        <v>0</v>
      </c>
      <c r="AT816" s="522"/>
    </row>
    <row r="817" spans="1:46" ht="15" customHeight="1">
      <c r="A817" s="18"/>
      <c r="B817" s="1"/>
      <c r="C817" s="53" t="s">
        <v>5023</v>
      </c>
      <c r="D817" s="547" t="str">
        <f>IF(CNGE_2024_M3_Secc1!D75="","",CNGE_2024_M3_Secc1!D75)</f>
        <v/>
      </c>
      <c r="E817" s="548"/>
      <c r="F817" s="548"/>
      <c r="G817" s="548"/>
      <c r="H817" s="548"/>
      <c r="I817" s="548"/>
      <c r="J817" s="549"/>
      <c r="K817" s="447"/>
      <c r="L817" s="448"/>
      <c r="M817" s="448"/>
      <c r="N817" s="449"/>
      <c r="O817" s="447"/>
      <c r="P817" s="448"/>
      <c r="Q817" s="448"/>
      <c r="R817" s="449"/>
      <c r="S817" s="447"/>
      <c r="T817" s="448"/>
      <c r="U817" s="448"/>
      <c r="V817" s="449"/>
      <c r="W817" s="447"/>
      <c r="X817" s="448"/>
      <c r="Y817" s="448"/>
      <c r="Z817" s="449"/>
      <c r="AA817" s="447"/>
      <c r="AB817" s="448"/>
      <c r="AC817" s="448"/>
      <c r="AD817" s="449"/>
      <c r="AH817" s="522">
        <f t="shared" si="2940"/>
        <v>0</v>
      </c>
      <c r="AI817" s="522"/>
      <c r="AJ817" s="522">
        <f t="shared" si="2941"/>
        <v>0</v>
      </c>
      <c r="AK817" s="522"/>
      <c r="AL817" s="522">
        <f t="shared" si="2942"/>
        <v>0</v>
      </c>
      <c r="AM817" s="522" t="str">
        <f t="shared" si="2943"/>
        <v>NA</v>
      </c>
      <c r="AN817" s="524">
        <f t="shared" si="2944"/>
        <v>0</v>
      </c>
      <c r="AO817" s="526"/>
      <c r="AP817" s="125" t="str">
        <f>IF(AN817=0,"", IF(SUM($AN$794:AN817)=1,_xlfn.CONCAT(AQ817), IF($AN$840&gt;SUM($AN$794:AN817),_xlfn.CONCAT(", ",AQ817), IF($AN$840=SUM($AN$794:AN817),_xlfn.CONCAT(" y ",AQ817,".")))))</f>
        <v/>
      </c>
      <c r="AQ817" s="113">
        <f t="shared" si="2945"/>
        <v>23</v>
      </c>
      <c r="AS817" s="522">
        <f t="shared" si="2946"/>
        <v>0</v>
      </c>
      <c r="AT817" s="522"/>
    </row>
    <row r="818" spans="1:46" ht="15" customHeight="1">
      <c r="A818" s="18"/>
      <c r="B818" s="1"/>
      <c r="C818" s="53" t="s">
        <v>5024</v>
      </c>
      <c r="D818" s="547" t="str">
        <f>IF(CNGE_2024_M3_Secc1!D76="","",CNGE_2024_M3_Secc1!D76)</f>
        <v/>
      </c>
      <c r="E818" s="548"/>
      <c r="F818" s="548"/>
      <c r="G818" s="548"/>
      <c r="H818" s="548"/>
      <c r="I818" s="548"/>
      <c r="J818" s="549"/>
      <c r="K818" s="447"/>
      <c r="L818" s="448"/>
      <c r="M818" s="448"/>
      <c r="N818" s="449"/>
      <c r="O818" s="447"/>
      <c r="P818" s="448"/>
      <c r="Q818" s="448"/>
      <c r="R818" s="449"/>
      <c r="S818" s="447"/>
      <c r="T818" s="448"/>
      <c r="U818" s="448"/>
      <c r="V818" s="449"/>
      <c r="W818" s="447"/>
      <c r="X818" s="448"/>
      <c r="Y818" s="448"/>
      <c r="Z818" s="449"/>
      <c r="AA818" s="447"/>
      <c r="AB818" s="448"/>
      <c r="AC818" s="448"/>
      <c r="AD818" s="449"/>
      <c r="AH818" s="522">
        <f t="shared" si="2940"/>
        <v>0</v>
      </c>
      <c r="AI818" s="522"/>
      <c r="AJ818" s="522">
        <f t="shared" si="2941"/>
        <v>0</v>
      </c>
      <c r="AK818" s="522"/>
      <c r="AL818" s="522">
        <f t="shared" si="2942"/>
        <v>0</v>
      </c>
      <c r="AM818" s="522" t="str">
        <f t="shared" si="2943"/>
        <v>NA</v>
      </c>
      <c r="AN818" s="524">
        <f t="shared" si="2944"/>
        <v>0</v>
      </c>
      <c r="AO818" s="526"/>
      <c r="AP818" s="125" t="str">
        <f>IF(AN818=0,"", IF(SUM($AN$794:AN818)=1,_xlfn.CONCAT(AQ818), IF($AN$840&gt;SUM($AN$794:AN818),_xlfn.CONCAT(", ",AQ818), IF($AN$840=SUM($AN$794:AN818),_xlfn.CONCAT(" y ",AQ818,".")))))</f>
        <v/>
      </c>
      <c r="AQ818" s="113">
        <f t="shared" si="2945"/>
        <v>24</v>
      </c>
      <c r="AS818" s="522">
        <f t="shared" si="2946"/>
        <v>0</v>
      </c>
      <c r="AT818" s="522"/>
    </row>
    <row r="819" spans="1:46" ht="15" customHeight="1">
      <c r="A819" s="18"/>
      <c r="B819" s="1"/>
      <c r="C819" s="53" t="s">
        <v>5025</v>
      </c>
      <c r="D819" s="547" t="str">
        <f>IF(CNGE_2024_M3_Secc1!D77="","",CNGE_2024_M3_Secc1!D77)</f>
        <v/>
      </c>
      <c r="E819" s="548"/>
      <c r="F819" s="548"/>
      <c r="G819" s="548"/>
      <c r="H819" s="548"/>
      <c r="I819" s="548"/>
      <c r="J819" s="549"/>
      <c r="K819" s="447"/>
      <c r="L819" s="448"/>
      <c r="M819" s="448"/>
      <c r="N819" s="449"/>
      <c r="O819" s="447"/>
      <c r="P819" s="448"/>
      <c r="Q819" s="448"/>
      <c r="R819" s="449"/>
      <c r="S819" s="447"/>
      <c r="T819" s="448"/>
      <c r="U819" s="448"/>
      <c r="V819" s="449"/>
      <c r="W819" s="447"/>
      <c r="X819" s="448"/>
      <c r="Y819" s="448"/>
      <c r="Z819" s="449"/>
      <c r="AA819" s="447"/>
      <c r="AB819" s="448"/>
      <c r="AC819" s="448"/>
      <c r="AD819" s="449"/>
      <c r="AH819" s="522">
        <f t="shared" si="2940"/>
        <v>0</v>
      </c>
      <c r="AI819" s="522"/>
      <c r="AJ819" s="522">
        <f t="shared" si="2941"/>
        <v>0</v>
      </c>
      <c r="AK819" s="522"/>
      <c r="AL819" s="522">
        <f t="shared" si="2942"/>
        <v>0</v>
      </c>
      <c r="AM819" s="522" t="str">
        <f t="shared" si="2943"/>
        <v>NA</v>
      </c>
      <c r="AN819" s="524">
        <f t="shared" si="2944"/>
        <v>0</v>
      </c>
      <c r="AO819" s="526"/>
      <c r="AP819" s="125" t="str">
        <f>IF(AN819=0,"", IF(SUM($AN$794:AN819)=1,_xlfn.CONCAT(AQ819), IF($AN$840&gt;SUM($AN$794:AN819),_xlfn.CONCAT(", ",AQ819), IF($AN$840=SUM($AN$794:AN819),_xlfn.CONCAT(" y ",AQ819,".")))))</f>
        <v/>
      </c>
      <c r="AQ819" s="113">
        <f t="shared" si="2945"/>
        <v>25</v>
      </c>
      <c r="AS819" s="522">
        <f t="shared" si="2946"/>
        <v>0</v>
      </c>
      <c r="AT819" s="522"/>
    </row>
    <row r="820" spans="1:46" ht="15" customHeight="1">
      <c r="A820" s="18"/>
      <c r="B820" s="1"/>
      <c r="C820" s="53" t="s">
        <v>5026</v>
      </c>
      <c r="D820" s="547" t="str">
        <f>IF(CNGE_2024_M3_Secc1!D78="","",CNGE_2024_M3_Secc1!D78)</f>
        <v/>
      </c>
      <c r="E820" s="548"/>
      <c r="F820" s="548"/>
      <c r="G820" s="548"/>
      <c r="H820" s="548"/>
      <c r="I820" s="548"/>
      <c r="J820" s="549"/>
      <c r="K820" s="447"/>
      <c r="L820" s="448"/>
      <c r="M820" s="448"/>
      <c r="N820" s="449"/>
      <c r="O820" s="447"/>
      <c r="P820" s="448"/>
      <c r="Q820" s="448"/>
      <c r="R820" s="449"/>
      <c r="S820" s="447"/>
      <c r="T820" s="448"/>
      <c r="U820" s="448"/>
      <c r="V820" s="449"/>
      <c r="W820" s="447"/>
      <c r="X820" s="448"/>
      <c r="Y820" s="448"/>
      <c r="Z820" s="449"/>
      <c r="AA820" s="447"/>
      <c r="AB820" s="448"/>
      <c r="AC820" s="448"/>
      <c r="AD820" s="449"/>
      <c r="AH820" s="522">
        <f t="shared" si="2940"/>
        <v>0</v>
      </c>
      <c r="AI820" s="522"/>
      <c r="AJ820" s="522">
        <f t="shared" si="2941"/>
        <v>0</v>
      </c>
      <c r="AK820" s="522"/>
      <c r="AL820" s="522">
        <f t="shared" si="2942"/>
        <v>0</v>
      </c>
      <c r="AM820" s="522" t="str">
        <f t="shared" si="2943"/>
        <v>NA</v>
      </c>
      <c r="AN820" s="524">
        <f t="shared" si="2944"/>
        <v>0</v>
      </c>
      <c r="AO820" s="526"/>
      <c r="AP820" s="125" t="str">
        <f>IF(AN820=0,"", IF(SUM($AN$794:AN820)=1,_xlfn.CONCAT(AQ820), IF($AN$840&gt;SUM($AN$794:AN820),_xlfn.CONCAT(", ",AQ820), IF($AN$840=SUM($AN$794:AN820),_xlfn.CONCAT(" y ",AQ820,".")))))</f>
        <v/>
      </c>
      <c r="AQ820" s="113">
        <f t="shared" si="2945"/>
        <v>26</v>
      </c>
      <c r="AS820" s="522">
        <f t="shared" si="2946"/>
        <v>0</v>
      </c>
      <c r="AT820" s="522"/>
    </row>
    <row r="821" spans="1:46" ht="15" customHeight="1">
      <c r="A821" s="18"/>
      <c r="B821" s="1"/>
      <c r="C821" s="53" t="s">
        <v>5027</v>
      </c>
      <c r="D821" s="547" t="str">
        <f>IF(CNGE_2024_M3_Secc1!D79="","",CNGE_2024_M3_Secc1!D79)</f>
        <v/>
      </c>
      <c r="E821" s="548"/>
      <c r="F821" s="548"/>
      <c r="G821" s="548"/>
      <c r="H821" s="548"/>
      <c r="I821" s="548"/>
      <c r="J821" s="549"/>
      <c r="K821" s="447"/>
      <c r="L821" s="448"/>
      <c r="M821" s="448"/>
      <c r="N821" s="449"/>
      <c r="O821" s="447"/>
      <c r="P821" s="448"/>
      <c r="Q821" s="448"/>
      <c r="R821" s="449"/>
      <c r="S821" s="447"/>
      <c r="T821" s="448"/>
      <c r="U821" s="448"/>
      <c r="V821" s="449"/>
      <c r="W821" s="447"/>
      <c r="X821" s="448"/>
      <c r="Y821" s="448"/>
      <c r="Z821" s="449"/>
      <c r="AA821" s="447"/>
      <c r="AB821" s="448"/>
      <c r="AC821" s="448"/>
      <c r="AD821" s="449"/>
      <c r="AH821" s="522">
        <f t="shared" si="2940"/>
        <v>0</v>
      </c>
      <c r="AI821" s="522"/>
      <c r="AJ821" s="522">
        <f t="shared" si="2941"/>
        <v>0</v>
      </c>
      <c r="AK821" s="522"/>
      <c r="AL821" s="522">
        <f t="shared" si="2942"/>
        <v>0</v>
      </c>
      <c r="AM821" s="522" t="str">
        <f t="shared" si="2943"/>
        <v>NA</v>
      </c>
      <c r="AN821" s="524">
        <f t="shared" si="2944"/>
        <v>0</v>
      </c>
      <c r="AO821" s="526"/>
      <c r="AP821" s="125" t="str">
        <f>IF(AN821=0,"", IF(SUM($AN$794:AN821)=1,_xlfn.CONCAT(AQ821), IF($AN$840&gt;SUM($AN$794:AN821),_xlfn.CONCAT(", ",AQ821), IF($AN$840=SUM($AN$794:AN821),_xlfn.CONCAT(" y ",AQ821,".")))))</f>
        <v/>
      </c>
      <c r="AQ821" s="113">
        <f t="shared" si="2945"/>
        <v>27</v>
      </c>
      <c r="AS821" s="522">
        <f t="shared" si="2946"/>
        <v>0</v>
      </c>
      <c r="AT821" s="522"/>
    </row>
    <row r="822" spans="1:46" ht="15" customHeight="1">
      <c r="A822" s="18"/>
      <c r="B822" s="1"/>
      <c r="C822" s="53" t="s">
        <v>5028</v>
      </c>
      <c r="D822" s="547" t="str">
        <f>IF(CNGE_2024_M3_Secc1!D80="","",CNGE_2024_M3_Secc1!D80)</f>
        <v/>
      </c>
      <c r="E822" s="548"/>
      <c r="F822" s="548"/>
      <c r="G822" s="548"/>
      <c r="H822" s="548"/>
      <c r="I822" s="548"/>
      <c r="J822" s="549"/>
      <c r="K822" s="447"/>
      <c r="L822" s="448"/>
      <c r="M822" s="448"/>
      <c r="N822" s="449"/>
      <c r="O822" s="447"/>
      <c r="P822" s="448"/>
      <c r="Q822" s="448"/>
      <c r="R822" s="449"/>
      <c r="S822" s="447"/>
      <c r="T822" s="448"/>
      <c r="U822" s="448"/>
      <c r="V822" s="449"/>
      <c r="W822" s="447"/>
      <c r="X822" s="448"/>
      <c r="Y822" s="448"/>
      <c r="Z822" s="449"/>
      <c r="AA822" s="447"/>
      <c r="AB822" s="448"/>
      <c r="AC822" s="448"/>
      <c r="AD822" s="449"/>
      <c r="AH822" s="522">
        <f t="shared" si="2940"/>
        <v>0</v>
      </c>
      <c r="AI822" s="522"/>
      <c r="AJ822" s="522">
        <f t="shared" si="2941"/>
        <v>0</v>
      </c>
      <c r="AK822" s="522"/>
      <c r="AL822" s="522">
        <f t="shared" si="2942"/>
        <v>0</v>
      </c>
      <c r="AM822" s="522" t="str">
        <f t="shared" si="2943"/>
        <v>NA</v>
      </c>
      <c r="AN822" s="524">
        <f t="shared" si="2944"/>
        <v>0</v>
      </c>
      <c r="AO822" s="526"/>
      <c r="AP822" s="125" t="str">
        <f>IF(AN822=0,"", IF(SUM($AN$794:AN822)=1,_xlfn.CONCAT(AQ822), IF($AN$840&gt;SUM($AN$794:AN822),_xlfn.CONCAT(", ",AQ822), IF($AN$840=SUM($AN$794:AN822),_xlfn.CONCAT(" y ",AQ822,".")))))</f>
        <v/>
      </c>
      <c r="AQ822" s="113">
        <f t="shared" si="2945"/>
        <v>28</v>
      </c>
      <c r="AS822" s="522">
        <f t="shared" si="2946"/>
        <v>0</v>
      </c>
      <c r="AT822" s="522"/>
    </row>
    <row r="823" spans="1:46" ht="15" customHeight="1">
      <c r="A823" s="18"/>
      <c r="B823" s="1"/>
      <c r="C823" s="53" t="s">
        <v>5029</v>
      </c>
      <c r="D823" s="547" t="str">
        <f>IF(CNGE_2024_M3_Secc1!D81="","",CNGE_2024_M3_Secc1!D81)</f>
        <v/>
      </c>
      <c r="E823" s="548"/>
      <c r="F823" s="548"/>
      <c r="G823" s="548"/>
      <c r="H823" s="548"/>
      <c r="I823" s="548"/>
      <c r="J823" s="549"/>
      <c r="K823" s="447"/>
      <c r="L823" s="448"/>
      <c r="M823" s="448"/>
      <c r="N823" s="449"/>
      <c r="O823" s="447"/>
      <c r="P823" s="448"/>
      <c r="Q823" s="448"/>
      <c r="R823" s="449"/>
      <c r="S823" s="447"/>
      <c r="T823" s="448"/>
      <c r="U823" s="448"/>
      <c r="V823" s="449"/>
      <c r="W823" s="447"/>
      <c r="X823" s="448"/>
      <c r="Y823" s="448"/>
      <c r="Z823" s="449"/>
      <c r="AA823" s="447"/>
      <c r="AB823" s="448"/>
      <c r="AC823" s="448"/>
      <c r="AD823" s="449"/>
      <c r="AH823" s="522">
        <f t="shared" si="2940"/>
        <v>0</v>
      </c>
      <c r="AI823" s="522"/>
      <c r="AJ823" s="522">
        <f t="shared" si="2941"/>
        <v>0</v>
      </c>
      <c r="AK823" s="522"/>
      <c r="AL823" s="522">
        <f t="shared" si="2942"/>
        <v>0</v>
      </c>
      <c r="AM823" s="522" t="str">
        <f t="shared" si="2943"/>
        <v>NA</v>
      </c>
      <c r="AN823" s="524">
        <f t="shared" si="2944"/>
        <v>0</v>
      </c>
      <c r="AO823" s="526"/>
      <c r="AP823" s="125" t="str">
        <f>IF(AN823=0,"", IF(SUM($AN$794:AN823)=1,_xlfn.CONCAT(AQ823), IF($AN$840&gt;SUM($AN$794:AN823),_xlfn.CONCAT(", ",AQ823), IF($AN$840=SUM($AN$794:AN823),_xlfn.CONCAT(" y ",AQ823,".")))))</f>
        <v/>
      </c>
      <c r="AQ823" s="113">
        <f t="shared" si="2945"/>
        <v>29</v>
      </c>
      <c r="AS823" s="522">
        <f t="shared" si="2946"/>
        <v>0</v>
      </c>
      <c r="AT823" s="522"/>
    </row>
    <row r="824" spans="1:46" ht="15" customHeight="1">
      <c r="A824" s="18"/>
      <c r="B824" s="1"/>
      <c r="C824" s="53" t="s">
        <v>5030</v>
      </c>
      <c r="D824" s="547" t="str">
        <f>IF(CNGE_2024_M3_Secc1!D82="","",CNGE_2024_M3_Secc1!D82)</f>
        <v/>
      </c>
      <c r="E824" s="548"/>
      <c r="F824" s="548"/>
      <c r="G824" s="548"/>
      <c r="H824" s="548"/>
      <c r="I824" s="548"/>
      <c r="J824" s="549"/>
      <c r="K824" s="447"/>
      <c r="L824" s="448"/>
      <c r="M824" s="448"/>
      <c r="N824" s="449"/>
      <c r="O824" s="447"/>
      <c r="P824" s="448"/>
      <c r="Q824" s="448"/>
      <c r="R824" s="449"/>
      <c r="S824" s="447"/>
      <c r="T824" s="448"/>
      <c r="U824" s="448"/>
      <c r="V824" s="449"/>
      <c r="W824" s="447"/>
      <c r="X824" s="448"/>
      <c r="Y824" s="448"/>
      <c r="Z824" s="449"/>
      <c r="AA824" s="447"/>
      <c r="AB824" s="448"/>
      <c r="AC824" s="448"/>
      <c r="AD824" s="449"/>
      <c r="AH824" s="522">
        <f t="shared" si="2940"/>
        <v>0</v>
      </c>
      <c r="AI824" s="522"/>
      <c r="AJ824" s="522">
        <f t="shared" si="2941"/>
        <v>0</v>
      </c>
      <c r="AK824" s="522"/>
      <c r="AL824" s="522">
        <f t="shared" si="2942"/>
        <v>0</v>
      </c>
      <c r="AM824" s="522" t="str">
        <f t="shared" si="2943"/>
        <v>NA</v>
      </c>
      <c r="AN824" s="524">
        <f t="shared" si="2944"/>
        <v>0</v>
      </c>
      <c r="AO824" s="526"/>
      <c r="AP824" s="125" t="str">
        <f>IF(AN824=0,"", IF(SUM($AN$794:AN824)=1,_xlfn.CONCAT(AQ824), IF($AN$840&gt;SUM($AN$794:AN824),_xlfn.CONCAT(", ",AQ824), IF($AN$840=SUM($AN$794:AN824),_xlfn.CONCAT(" y ",AQ824,".")))))</f>
        <v/>
      </c>
      <c r="AQ824" s="113">
        <f t="shared" si="2945"/>
        <v>30</v>
      </c>
      <c r="AS824" s="522">
        <f t="shared" si="2946"/>
        <v>0</v>
      </c>
      <c r="AT824" s="522"/>
    </row>
    <row r="825" spans="1:46" ht="15" customHeight="1">
      <c r="A825" s="18"/>
      <c r="B825" s="1"/>
      <c r="C825" s="53" t="s">
        <v>5031</v>
      </c>
      <c r="D825" s="547" t="str">
        <f>IF(CNGE_2024_M3_Secc1!D83="","",CNGE_2024_M3_Secc1!D83)</f>
        <v/>
      </c>
      <c r="E825" s="548"/>
      <c r="F825" s="548"/>
      <c r="G825" s="548"/>
      <c r="H825" s="548"/>
      <c r="I825" s="548"/>
      <c r="J825" s="549"/>
      <c r="K825" s="447"/>
      <c r="L825" s="448"/>
      <c r="M825" s="448"/>
      <c r="N825" s="449"/>
      <c r="O825" s="447"/>
      <c r="P825" s="448"/>
      <c r="Q825" s="448"/>
      <c r="R825" s="449"/>
      <c r="S825" s="447"/>
      <c r="T825" s="448"/>
      <c r="U825" s="448"/>
      <c r="V825" s="449"/>
      <c r="W825" s="447"/>
      <c r="X825" s="448"/>
      <c r="Y825" s="448"/>
      <c r="Z825" s="449"/>
      <c r="AA825" s="447"/>
      <c r="AB825" s="448"/>
      <c r="AC825" s="448"/>
      <c r="AD825" s="449"/>
      <c r="AH825" s="522">
        <f t="shared" si="2940"/>
        <v>0</v>
      </c>
      <c r="AI825" s="522"/>
      <c r="AJ825" s="522">
        <f t="shared" si="2941"/>
        <v>0</v>
      </c>
      <c r="AK825" s="522"/>
      <c r="AL825" s="522">
        <f t="shared" si="2942"/>
        <v>0</v>
      </c>
      <c r="AM825" s="522" t="str">
        <f t="shared" si="2943"/>
        <v>NA</v>
      </c>
      <c r="AN825" s="524">
        <f t="shared" si="2944"/>
        <v>0</v>
      </c>
      <c r="AO825" s="526"/>
      <c r="AP825" s="125" t="str">
        <f>IF(AN825=0,"", IF(SUM($AN$794:AN825)=1,_xlfn.CONCAT(AQ825), IF($AN$840&gt;SUM($AN$794:AN825),_xlfn.CONCAT(", ",AQ825), IF($AN$840=SUM($AN$794:AN825),_xlfn.CONCAT(" y ",AQ825,".")))))</f>
        <v/>
      </c>
      <c r="AQ825" s="113">
        <f t="shared" si="2945"/>
        <v>31</v>
      </c>
      <c r="AS825" s="522">
        <f t="shared" si="2946"/>
        <v>0</v>
      </c>
      <c r="AT825" s="522"/>
    </row>
    <row r="826" spans="1:46" ht="15" customHeight="1">
      <c r="A826" s="18"/>
      <c r="B826" s="1"/>
      <c r="C826" s="53" t="s">
        <v>5032</v>
      </c>
      <c r="D826" s="547" t="str">
        <f>IF(CNGE_2024_M3_Secc1!D84="","",CNGE_2024_M3_Secc1!D84)</f>
        <v/>
      </c>
      <c r="E826" s="548"/>
      <c r="F826" s="548"/>
      <c r="G826" s="548"/>
      <c r="H826" s="548"/>
      <c r="I826" s="548"/>
      <c r="J826" s="549"/>
      <c r="K826" s="447"/>
      <c r="L826" s="448"/>
      <c r="M826" s="448"/>
      <c r="N826" s="449"/>
      <c r="O826" s="447"/>
      <c r="P826" s="448"/>
      <c r="Q826" s="448"/>
      <c r="R826" s="449"/>
      <c r="S826" s="447"/>
      <c r="T826" s="448"/>
      <c r="U826" s="448"/>
      <c r="V826" s="449"/>
      <c r="W826" s="447"/>
      <c r="X826" s="448"/>
      <c r="Y826" s="448"/>
      <c r="Z826" s="449"/>
      <c r="AA826" s="447"/>
      <c r="AB826" s="448"/>
      <c r="AC826" s="448"/>
      <c r="AD826" s="449"/>
      <c r="AH826" s="522">
        <f t="shared" si="2940"/>
        <v>0</v>
      </c>
      <c r="AI826" s="522"/>
      <c r="AJ826" s="522">
        <f t="shared" si="2941"/>
        <v>0</v>
      </c>
      <c r="AK826" s="522"/>
      <c r="AL826" s="522">
        <f t="shared" si="2942"/>
        <v>0</v>
      </c>
      <c r="AM826" s="522" t="str">
        <f t="shared" si="2943"/>
        <v>NA</v>
      </c>
      <c r="AN826" s="524">
        <f t="shared" si="2944"/>
        <v>0</v>
      </c>
      <c r="AO826" s="526"/>
      <c r="AP826" s="125" t="str">
        <f>IF(AN826=0,"", IF(SUM($AN$794:AN826)=1,_xlfn.CONCAT(AQ826), IF($AN$840&gt;SUM($AN$794:AN826),_xlfn.CONCAT(", ",AQ826), IF($AN$840=SUM($AN$794:AN826),_xlfn.CONCAT(" y ",AQ826,".")))))</f>
        <v/>
      </c>
      <c r="AQ826" s="113">
        <f t="shared" si="2945"/>
        <v>32</v>
      </c>
      <c r="AS826" s="522">
        <f t="shared" si="2946"/>
        <v>0</v>
      </c>
      <c r="AT826" s="522"/>
    </row>
    <row r="827" spans="1:46" ht="15" customHeight="1">
      <c r="A827" s="18"/>
      <c r="B827" s="1"/>
      <c r="C827" s="53" t="s">
        <v>5033</v>
      </c>
      <c r="D827" s="547" t="str">
        <f>IF(CNGE_2024_M3_Secc1!D85="","",CNGE_2024_M3_Secc1!D85)</f>
        <v/>
      </c>
      <c r="E827" s="548"/>
      <c r="F827" s="548"/>
      <c r="G827" s="548"/>
      <c r="H827" s="548"/>
      <c r="I827" s="548"/>
      <c r="J827" s="549"/>
      <c r="K827" s="447"/>
      <c r="L827" s="448"/>
      <c r="M827" s="448"/>
      <c r="N827" s="449"/>
      <c r="O827" s="447"/>
      <c r="P827" s="448"/>
      <c r="Q827" s="448"/>
      <c r="R827" s="449"/>
      <c r="S827" s="447"/>
      <c r="T827" s="448"/>
      <c r="U827" s="448"/>
      <c r="V827" s="449"/>
      <c r="W827" s="447"/>
      <c r="X827" s="448"/>
      <c r="Y827" s="448"/>
      <c r="Z827" s="449"/>
      <c r="AA827" s="447"/>
      <c r="AB827" s="448"/>
      <c r="AC827" s="448"/>
      <c r="AD827" s="449"/>
      <c r="AH827" s="522">
        <f t="shared" si="2940"/>
        <v>0</v>
      </c>
      <c r="AI827" s="522"/>
      <c r="AJ827" s="522">
        <f t="shared" si="2941"/>
        <v>0</v>
      </c>
      <c r="AK827" s="522"/>
      <c r="AL827" s="522">
        <f t="shared" si="2942"/>
        <v>0</v>
      </c>
      <c r="AM827" s="522" t="str">
        <f t="shared" si="2943"/>
        <v>NA</v>
      </c>
      <c r="AN827" s="524">
        <f t="shared" si="2944"/>
        <v>0</v>
      </c>
      <c r="AO827" s="526"/>
      <c r="AP827" s="125" t="str">
        <f>IF(AN827=0,"", IF(SUM($AN$794:AN827)=1,_xlfn.CONCAT(AQ827), IF($AN$840&gt;SUM($AN$794:AN827),_xlfn.CONCAT(", ",AQ827), IF($AN$840=SUM($AN$794:AN827),_xlfn.CONCAT(" y ",AQ827,".")))))</f>
        <v/>
      </c>
      <c r="AQ827" s="113">
        <f t="shared" si="2945"/>
        <v>33</v>
      </c>
      <c r="AS827" s="522">
        <f t="shared" si="2946"/>
        <v>0</v>
      </c>
      <c r="AT827" s="522"/>
    </row>
    <row r="828" spans="1:46" ht="15" customHeight="1">
      <c r="A828" s="18"/>
      <c r="B828" s="1"/>
      <c r="C828" s="53" t="s">
        <v>5034</v>
      </c>
      <c r="D828" s="547" t="str">
        <f>IF(CNGE_2024_M3_Secc1!D86="","",CNGE_2024_M3_Secc1!D86)</f>
        <v/>
      </c>
      <c r="E828" s="548"/>
      <c r="F828" s="548"/>
      <c r="G828" s="548"/>
      <c r="H828" s="548"/>
      <c r="I828" s="548"/>
      <c r="J828" s="549"/>
      <c r="K828" s="447"/>
      <c r="L828" s="448"/>
      <c r="M828" s="448"/>
      <c r="N828" s="449"/>
      <c r="O828" s="447"/>
      <c r="P828" s="448"/>
      <c r="Q828" s="448"/>
      <c r="R828" s="449"/>
      <c r="S828" s="447"/>
      <c r="T828" s="448"/>
      <c r="U828" s="448"/>
      <c r="V828" s="449"/>
      <c r="W828" s="447"/>
      <c r="X828" s="448"/>
      <c r="Y828" s="448"/>
      <c r="Z828" s="449"/>
      <c r="AA828" s="447"/>
      <c r="AB828" s="448"/>
      <c r="AC828" s="448"/>
      <c r="AD828" s="449"/>
      <c r="AH828" s="522">
        <f t="shared" si="2940"/>
        <v>0</v>
      </c>
      <c r="AI828" s="522"/>
      <c r="AJ828" s="522">
        <f t="shared" si="2941"/>
        <v>0</v>
      </c>
      <c r="AK828" s="522"/>
      <c r="AL828" s="522">
        <f t="shared" si="2942"/>
        <v>0</v>
      </c>
      <c r="AM828" s="522" t="str">
        <f t="shared" si="2943"/>
        <v>NA</v>
      </c>
      <c r="AN828" s="524">
        <f t="shared" si="2944"/>
        <v>0</v>
      </c>
      <c r="AO828" s="526"/>
      <c r="AP828" s="125" t="str">
        <f>IF(AN828=0,"", IF(SUM($AN$794:AN828)=1,_xlfn.CONCAT(AQ828), IF($AN$840&gt;SUM($AN$794:AN828),_xlfn.CONCAT(", ",AQ828), IF($AN$840=SUM($AN$794:AN828),_xlfn.CONCAT(" y ",AQ828,".")))))</f>
        <v/>
      </c>
      <c r="AQ828" s="113">
        <f t="shared" si="2945"/>
        <v>34</v>
      </c>
      <c r="AS828" s="522">
        <f t="shared" si="2946"/>
        <v>0</v>
      </c>
      <c r="AT828" s="522"/>
    </row>
    <row r="829" spans="1:46" ht="15" customHeight="1">
      <c r="A829" s="18"/>
      <c r="B829" s="1"/>
      <c r="C829" s="53" t="s">
        <v>5035</v>
      </c>
      <c r="D829" s="547" t="str">
        <f>IF(CNGE_2024_M3_Secc1!D87="","",CNGE_2024_M3_Secc1!D87)</f>
        <v/>
      </c>
      <c r="E829" s="548"/>
      <c r="F829" s="548"/>
      <c r="G829" s="548"/>
      <c r="H829" s="548"/>
      <c r="I829" s="548"/>
      <c r="J829" s="549"/>
      <c r="K829" s="447"/>
      <c r="L829" s="448"/>
      <c r="M829" s="448"/>
      <c r="N829" s="449"/>
      <c r="O829" s="447"/>
      <c r="P829" s="448"/>
      <c r="Q829" s="448"/>
      <c r="R829" s="449"/>
      <c r="S829" s="447"/>
      <c r="T829" s="448"/>
      <c r="U829" s="448"/>
      <c r="V829" s="449"/>
      <c r="W829" s="447"/>
      <c r="X829" s="448"/>
      <c r="Y829" s="448"/>
      <c r="Z829" s="449"/>
      <c r="AA829" s="447"/>
      <c r="AB829" s="448"/>
      <c r="AC829" s="448"/>
      <c r="AD829" s="449"/>
      <c r="AH829" s="522">
        <f t="shared" si="2940"/>
        <v>0</v>
      </c>
      <c r="AI829" s="522"/>
      <c r="AJ829" s="522">
        <f t="shared" si="2941"/>
        <v>0</v>
      </c>
      <c r="AK829" s="522"/>
      <c r="AL829" s="522">
        <f t="shared" si="2942"/>
        <v>0</v>
      </c>
      <c r="AM829" s="522" t="str">
        <f t="shared" si="2943"/>
        <v>NA</v>
      </c>
      <c r="AN829" s="524">
        <f t="shared" si="2944"/>
        <v>0</v>
      </c>
      <c r="AO829" s="526"/>
      <c r="AP829" s="125" t="str">
        <f>IF(AN829=0,"", IF(SUM($AN$794:AN829)=1,_xlfn.CONCAT(AQ829), IF($AN$840&gt;SUM($AN$794:AN829),_xlfn.CONCAT(", ",AQ829), IF($AN$840=SUM($AN$794:AN829),_xlfn.CONCAT(" y ",AQ829,".")))))</f>
        <v/>
      </c>
      <c r="AQ829" s="113">
        <f t="shared" si="2945"/>
        <v>35</v>
      </c>
      <c r="AS829" s="522">
        <f t="shared" si="2946"/>
        <v>0</v>
      </c>
      <c r="AT829" s="522"/>
    </row>
    <row r="830" spans="1:46" ht="15" customHeight="1">
      <c r="A830" s="18"/>
      <c r="B830" s="1"/>
      <c r="C830" s="53" t="s">
        <v>5105</v>
      </c>
      <c r="D830" s="547" t="str">
        <f>IF(CNGE_2024_M3_Secc1!D88="","",CNGE_2024_M3_Secc1!D88)</f>
        <v/>
      </c>
      <c r="E830" s="548"/>
      <c r="F830" s="548"/>
      <c r="G830" s="548"/>
      <c r="H830" s="548"/>
      <c r="I830" s="548"/>
      <c r="J830" s="549"/>
      <c r="K830" s="447"/>
      <c r="L830" s="448"/>
      <c r="M830" s="448"/>
      <c r="N830" s="449"/>
      <c r="O830" s="447"/>
      <c r="P830" s="448"/>
      <c r="Q830" s="448"/>
      <c r="R830" s="449"/>
      <c r="S830" s="447"/>
      <c r="T830" s="448"/>
      <c r="U830" s="448"/>
      <c r="V830" s="449"/>
      <c r="W830" s="447"/>
      <c r="X830" s="448"/>
      <c r="Y830" s="448"/>
      <c r="Z830" s="449"/>
      <c r="AA830" s="447"/>
      <c r="AB830" s="448"/>
      <c r="AC830" s="448"/>
      <c r="AD830" s="449"/>
      <c r="AH830" s="522">
        <f t="shared" si="2940"/>
        <v>0</v>
      </c>
      <c r="AI830" s="522"/>
      <c r="AJ830" s="522">
        <f t="shared" si="2941"/>
        <v>0</v>
      </c>
      <c r="AK830" s="522"/>
      <c r="AL830" s="522">
        <f t="shared" si="2942"/>
        <v>0</v>
      </c>
      <c r="AM830" s="522" t="str">
        <f t="shared" si="2943"/>
        <v>NA</v>
      </c>
      <c r="AN830" s="524">
        <f t="shared" si="2944"/>
        <v>0</v>
      </c>
      <c r="AO830" s="526"/>
      <c r="AP830" s="125" t="str">
        <f>IF(AN830=0,"", IF(SUM($AN$794:AN830)=1,_xlfn.CONCAT(AQ830), IF($AN$840&gt;SUM($AN$794:AN830),_xlfn.CONCAT(", ",AQ830), IF($AN$840=SUM($AN$794:AN830),_xlfn.CONCAT(" y ",AQ830,".")))))</f>
        <v/>
      </c>
      <c r="AQ830" s="113">
        <f t="shared" si="2945"/>
        <v>36</v>
      </c>
      <c r="AS830" s="522">
        <f t="shared" si="2946"/>
        <v>0</v>
      </c>
      <c r="AT830" s="522"/>
    </row>
    <row r="831" spans="1:46" ht="15" customHeight="1">
      <c r="A831" s="18"/>
      <c r="B831" s="1"/>
      <c r="C831" s="53" t="s">
        <v>5106</v>
      </c>
      <c r="D831" s="547" t="str">
        <f>IF(CNGE_2024_M3_Secc1!D89="","",CNGE_2024_M3_Secc1!D89)</f>
        <v/>
      </c>
      <c r="E831" s="548"/>
      <c r="F831" s="548"/>
      <c r="G831" s="548"/>
      <c r="H831" s="548"/>
      <c r="I831" s="548"/>
      <c r="J831" s="549"/>
      <c r="K831" s="447"/>
      <c r="L831" s="448"/>
      <c r="M831" s="448"/>
      <c r="N831" s="449"/>
      <c r="O831" s="447"/>
      <c r="P831" s="448"/>
      <c r="Q831" s="448"/>
      <c r="R831" s="449"/>
      <c r="S831" s="447"/>
      <c r="T831" s="448"/>
      <c r="U831" s="448"/>
      <c r="V831" s="449"/>
      <c r="W831" s="447"/>
      <c r="X831" s="448"/>
      <c r="Y831" s="448"/>
      <c r="Z831" s="449"/>
      <c r="AA831" s="447"/>
      <c r="AB831" s="448"/>
      <c r="AC831" s="448"/>
      <c r="AD831" s="449"/>
      <c r="AH831" s="522">
        <f t="shared" si="2940"/>
        <v>0</v>
      </c>
      <c r="AI831" s="522"/>
      <c r="AJ831" s="522">
        <f t="shared" si="2941"/>
        <v>0</v>
      </c>
      <c r="AK831" s="522"/>
      <c r="AL831" s="522">
        <f t="shared" si="2942"/>
        <v>0</v>
      </c>
      <c r="AM831" s="522" t="str">
        <f t="shared" si="2943"/>
        <v>NA</v>
      </c>
      <c r="AN831" s="524">
        <f t="shared" si="2944"/>
        <v>0</v>
      </c>
      <c r="AO831" s="526"/>
      <c r="AP831" s="125" t="str">
        <f>IF(AN831=0,"", IF(SUM($AN$794:AN831)=1,_xlfn.CONCAT(AQ831), IF($AN$840&gt;SUM($AN$794:AN831),_xlfn.CONCAT(", ",AQ831), IF($AN$840=SUM($AN$794:AN831),_xlfn.CONCAT(" y ",AQ831,".")))))</f>
        <v/>
      </c>
      <c r="AQ831" s="113">
        <f t="shared" si="2945"/>
        <v>37</v>
      </c>
      <c r="AS831" s="522">
        <f t="shared" si="2946"/>
        <v>0</v>
      </c>
      <c r="AT831" s="522"/>
    </row>
    <row r="832" spans="1:46" ht="15" customHeight="1">
      <c r="A832" s="18"/>
      <c r="B832" s="1"/>
      <c r="C832" s="53" t="s">
        <v>5107</v>
      </c>
      <c r="D832" s="547" t="str">
        <f>IF(CNGE_2024_M3_Secc1!D90="","",CNGE_2024_M3_Secc1!D90)</f>
        <v/>
      </c>
      <c r="E832" s="548"/>
      <c r="F832" s="548"/>
      <c r="G832" s="548"/>
      <c r="H832" s="548"/>
      <c r="I832" s="548"/>
      <c r="J832" s="549"/>
      <c r="K832" s="447"/>
      <c r="L832" s="448"/>
      <c r="M832" s="448"/>
      <c r="N832" s="449"/>
      <c r="O832" s="447"/>
      <c r="P832" s="448"/>
      <c r="Q832" s="448"/>
      <c r="R832" s="449"/>
      <c r="S832" s="447"/>
      <c r="T832" s="448"/>
      <c r="U832" s="448"/>
      <c r="V832" s="449"/>
      <c r="W832" s="447"/>
      <c r="X832" s="448"/>
      <c r="Y832" s="448"/>
      <c r="Z832" s="449"/>
      <c r="AA832" s="447"/>
      <c r="AB832" s="448"/>
      <c r="AC832" s="448"/>
      <c r="AD832" s="449"/>
      <c r="AH832" s="522">
        <f t="shared" si="2940"/>
        <v>0</v>
      </c>
      <c r="AI832" s="522"/>
      <c r="AJ832" s="522">
        <f t="shared" si="2941"/>
        <v>0</v>
      </c>
      <c r="AK832" s="522"/>
      <c r="AL832" s="522">
        <f t="shared" si="2942"/>
        <v>0</v>
      </c>
      <c r="AM832" s="522" t="str">
        <f t="shared" si="2943"/>
        <v>NA</v>
      </c>
      <c r="AN832" s="524">
        <f t="shared" si="2944"/>
        <v>0</v>
      </c>
      <c r="AO832" s="526"/>
      <c r="AP832" s="125" t="str">
        <f>IF(AN832=0,"", IF(SUM($AN$794:AN832)=1,_xlfn.CONCAT(AQ832), IF($AN$840&gt;SUM($AN$794:AN832),_xlfn.CONCAT(", ",AQ832), IF($AN$840=SUM($AN$794:AN832),_xlfn.CONCAT(" y ",AQ832,".")))))</f>
        <v/>
      </c>
      <c r="AQ832" s="113">
        <f t="shared" si="2945"/>
        <v>38</v>
      </c>
      <c r="AS832" s="522">
        <f t="shared" si="2946"/>
        <v>0</v>
      </c>
      <c r="AT832" s="522"/>
    </row>
    <row r="833" spans="1:46" ht="15" customHeight="1">
      <c r="A833" s="18"/>
      <c r="B833" s="1"/>
      <c r="C833" s="53" t="s">
        <v>5108</v>
      </c>
      <c r="D833" s="547" t="str">
        <f>IF(CNGE_2024_M3_Secc1!D91="","",CNGE_2024_M3_Secc1!D91)</f>
        <v/>
      </c>
      <c r="E833" s="548"/>
      <c r="F833" s="548"/>
      <c r="G833" s="548"/>
      <c r="H833" s="548"/>
      <c r="I833" s="548"/>
      <c r="J833" s="549"/>
      <c r="K833" s="447"/>
      <c r="L833" s="448"/>
      <c r="M833" s="448"/>
      <c r="N833" s="449"/>
      <c r="O833" s="447"/>
      <c r="P833" s="448"/>
      <c r="Q833" s="448"/>
      <c r="R833" s="449"/>
      <c r="S833" s="447"/>
      <c r="T833" s="448"/>
      <c r="U833" s="448"/>
      <c r="V833" s="449"/>
      <c r="W833" s="447"/>
      <c r="X833" s="448"/>
      <c r="Y833" s="448"/>
      <c r="Z833" s="449"/>
      <c r="AA833" s="447"/>
      <c r="AB833" s="448"/>
      <c r="AC833" s="448"/>
      <c r="AD833" s="449"/>
      <c r="AH833" s="522">
        <f t="shared" si="2940"/>
        <v>0</v>
      </c>
      <c r="AI833" s="522"/>
      <c r="AJ833" s="522">
        <f t="shared" si="2941"/>
        <v>0</v>
      </c>
      <c r="AK833" s="522"/>
      <c r="AL833" s="522">
        <f t="shared" si="2942"/>
        <v>0</v>
      </c>
      <c r="AM833" s="522" t="str">
        <f t="shared" si="2943"/>
        <v>NA</v>
      </c>
      <c r="AN833" s="524">
        <f t="shared" si="2944"/>
        <v>0</v>
      </c>
      <c r="AO833" s="526"/>
      <c r="AP833" s="125" t="str">
        <f>IF(AN833=0,"", IF(SUM($AN$794:AN833)=1,_xlfn.CONCAT(AQ833), IF($AN$840&gt;SUM($AN$794:AN833),_xlfn.CONCAT(", ",AQ833), IF($AN$840=SUM($AN$794:AN833),_xlfn.CONCAT(" y ",AQ833,".")))))</f>
        <v/>
      </c>
      <c r="AQ833" s="113">
        <f t="shared" si="2945"/>
        <v>39</v>
      </c>
      <c r="AS833" s="522">
        <f t="shared" si="2946"/>
        <v>0</v>
      </c>
      <c r="AT833" s="522"/>
    </row>
    <row r="834" spans="1:46" ht="15" customHeight="1">
      <c r="A834" s="18"/>
      <c r="B834" s="1"/>
      <c r="C834" s="53" t="s">
        <v>5109</v>
      </c>
      <c r="D834" s="547" t="str">
        <f>IF(CNGE_2024_M3_Secc1!D92="","",CNGE_2024_M3_Secc1!D92)</f>
        <v/>
      </c>
      <c r="E834" s="548"/>
      <c r="F834" s="548"/>
      <c r="G834" s="548"/>
      <c r="H834" s="548"/>
      <c r="I834" s="548"/>
      <c r="J834" s="549"/>
      <c r="K834" s="447"/>
      <c r="L834" s="448"/>
      <c r="M834" s="448"/>
      <c r="N834" s="449"/>
      <c r="O834" s="447"/>
      <c r="P834" s="448"/>
      <c r="Q834" s="448"/>
      <c r="R834" s="449"/>
      <c r="S834" s="447"/>
      <c r="T834" s="448"/>
      <c r="U834" s="448"/>
      <c r="V834" s="449"/>
      <c r="W834" s="447"/>
      <c r="X834" s="448"/>
      <c r="Y834" s="448"/>
      <c r="Z834" s="449"/>
      <c r="AA834" s="447"/>
      <c r="AB834" s="448"/>
      <c r="AC834" s="448"/>
      <c r="AD834" s="449"/>
      <c r="AH834" s="522">
        <f t="shared" si="2940"/>
        <v>0</v>
      </c>
      <c r="AI834" s="522"/>
      <c r="AJ834" s="522">
        <f t="shared" si="2941"/>
        <v>0</v>
      </c>
      <c r="AK834" s="522"/>
      <c r="AL834" s="522">
        <f t="shared" si="2942"/>
        <v>0</v>
      </c>
      <c r="AM834" s="522" t="str">
        <f t="shared" si="2943"/>
        <v>NA</v>
      </c>
      <c r="AN834" s="524">
        <f t="shared" si="2944"/>
        <v>0</v>
      </c>
      <c r="AO834" s="526"/>
      <c r="AP834" s="125" t="str">
        <f>IF(AN834=0,"", IF(SUM($AN$794:AN834)=1,_xlfn.CONCAT(AQ834), IF($AN$840&gt;SUM($AN$794:AN834),_xlfn.CONCAT(", ",AQ834), IF($AN$840=SUM($AN$794:AN834),_xlfn.CONCAT(" y ",AQ834,".")))))</f>
        <v/>
      </c>
      <c r="AQ834" s="113">
        <f t="shared" si="2945"/>
        <v>40</v>
      </c>
      <c r="AS834" s="522">
        <f t="shared" si="2946"/>
        <v>0</v>
      </c>
      <c r="AT834" s="522"/>
    </row>
    <row r="835" spans="1:46" ht="15" customHeight="1">
      <c r="A835" s="18"/>
      <c r="B835" s="1"/>
      <c r="C835" s="53" t="s">
        <v>5110</v>
      </c>
      <c r="D835" s="547" t="str">
        <f>IF(CNGE_2024_M3_Secc1!D93="","",CNGE_2024_M3_Secc1!D93)</f>
        <v/>
      </c>
      <c r="E835" s="548"/>
      <c r="F835" s="548"/>
      <c r="G835" s="548"/>
      <c r="H835" s="548"/>
      <c r="I835" s="548"/>
      <c r="J835" s="549"/>
      <c r="K835" s="447"/>
      <c r="L835" s="448"/>
      <c r="M835" s="448"/>
      <c r="N835" s="449"/>
      <c r="O835" s="447"/>
      <c r="P835" s="448"/>
      <c r="Q835" s="448"/>
      <c r="R835" s="449"/>
      <c r="S835" s="447"/>
      <c r="T835" s="448"/>
      <c r="U835" s="448"/>
      <c r="V835" s="449"/>
      <c r="W835" s="447"/>
      <c r="X835" s="448"/>
      <c r="Y835" s="448"/>
      <c r="Z835" s="449"/>
      <c r="AA835" s="447"/>
      <c r="AB835" s="448"/>
      <c r="AC835" s="448"/>
      <c r="AD835" s="449"/>
      <c r="AH835" s="522">
        <f t="shared" si="2940"/>
        <v>0</v>
      </c>
      <c r="AI835" s="522"/>
      <c r="AJ835" s="522">
        <f t="shared" si="2941"/>
        <v>0</v>
      </c>
      <c r="AK835" s="522"/>
      <c r="AL835" s="522">
        <f t="shared" si="2942"/>
        <v>0</v>
      </c>
      <c r="AM835" s="522" t="str">
        <f t="shared" si="2943"/>
        <v>NA</v>
      </c>
      <c r="AN835" s="524">
        <f t="shared" si="2944"/>
        <v>0</v>
      </c>
      <c r="AO835" s="526"/>
      <c r="AP835" s="125" t="str">
        <f>IF(AN835=0,"", IF(SUM($AN$794:AN835)=1,_xlfn.CONCAT(AQ835), IF($AN$840&gt;SUM($AN$794:AN835),_xlfn.CONCAT(", ",AQ835), IF($AN$840=SUM($AN$794:AN835),_xlfn.CONCAT(" y ",AQ835,".")))))</f>
        <v/>
      </c>
      <c r="AQ835" s="113">
        <f t="shared" si="2945"/>
        <v>41</v>
      </c>
      <c r="AS835" s="522">
        <f t="shared" si="2946"/>
        <v>0</v>
      </c>
      <c r="AT835" s="522"/>
    </row>
    <row r="836" spans="1:46" ht="15" customHeight="1">
      <c r="A836" s="18"/>
      <c r="B836" s="1"/>
      <c r="C836" s="53" t="s">
        <v>5111</v>
      </c>
      <c r="D836" s="547" t="str">
        <f>IF(CNGE_2024_M3_Secc1!D94="","",CNGE_2024_M3_Secc1!D94)</f>
        <v/>
      </c>
      <c r="E836" s="548"/>
      <c r="F836" s="548"/>
      <c r="G836" s="548"/>
      <c r="H836" s="548"/>
      <c r="I836" s="548"/>
      <c r="J836" s="549"/>
      <c r="K836" s="447"/>
      <c r="L836" s="448"/>
      <c r="M836" s="448"/>
      <c r="N836" s="449"/>
      <c r="O836" s="447"/>
      <c r="P836" s="448"/>
      <c r="Q836" s="448"/>
      <c r="R836" s="449"/>
      <c r="S836" s="447"/>
      <c r="T836" s="448"/>
      <c r="U836" s="448"/>
      <c r="V836" s="449"/>
      <c r="W836" s="447"/>
      <c r="X836" s="448"/>
      <c r="Y836" s="448"/>
      <c r="Z836" s="449"/>
      <c r="AA836" s="447"/>
      <c r="AB836" s="448"/>
      <c r="AC836" s="448"/>
      <c r="AD836" s="449"/>
      <c r="AH836" s="522">
        <f t="shared" si="2940"/>
        <v>0</v>
      </c>
      <c r="AI836" s="522"/>
      <c r="AJ836" s="522">
        <f t="shared" si="2941"/>
        <v>0</v>
      </c>
      <c r="AK836" s="522"/>
      <c r="AL836" s="522">
        <f t="shared" si="2942"/>
        <v>0</v>
      </c>
      <c r="AM836" s="522" t="str">
        <f t="shared" si="2943"/>
        <v>NA</v>
      </c>
      <c r="AN836" s="524">
        <f t="shared" si="2944"/>
        <v>0</v>
      </c>
      <c r="AO836" s="526"/>
      <c r="AP836" s="125" t="str">
        <f>IF(AN836=0,"", IF(SUM($AN$794:AN836)=1,_xlfn.CONCAT(AQ836), IF($AN$840&gt;SUM($AN$794:AN836),_xlfn.CONCAT(", ",AQ836), IF($AN$840=SUM($AN$794:AN836),_xlfn.CONCAT(" y ",AQ836,".")))))</f>
        <v/>
      </c>
      <c r="AQ836" s="113">
        <f t="shared" si="2945"/>
        <v>42</v>
      </c>
      <c r="AS836" s="522">
        <f t="shared" si="2946"/>
        <v>0</v>
      </c>
      <c r="AT836" s="522"/>
    </row>
    <row r="837" spans="1:46" ht="15" customHeight="1">
      <c r="A837" s="18"/>
      <c r="B837" s="1"/>
      <c r="C837" s="53" t="s">
        <v>5112</v>
      </c>
      <c r="D837" s="547" t="str">
        <f>IF(CNGE_2024_M3_Secc1!D95="","",CNGE_2024_M3_Secc1!D95)</f>
        <v/>
      </c>
      <c r="E837" s="548"/>
      <c r="F837" s="548"/>
      <c r="G837" s="548"/>
      <c r="H837" s="548"/>
      <c r="I837" s="548"/>
      <c r="J837" s="549"/>
      <c r="K837" s="447"/>
      <c r="L837" s="448"/>
      <c r="M837" s="448"/>
      <c r="N837" s="449"/>
      <c r="O837" s="447"/>
      <c r="P837" s="448"/>
      <c r="Q837" s="448"/>
      <c r="R837" s="449"/>
      <c r="S837" s="447"/>
      <c r="T837" s="448"/>
      <c r="U837" s="448"/>
      <c r="V837" s="449"/>
      <c r="W837" s="447"/>
      <c r="X837" s="448"/>
      <c r="Y837" s="448"/>
      <c r="Z837" s="449"/>
      <c r="AA837" s="447"/>
      <c r="AB837" s="448"/>
      <c r="AC837" s="448"/>
      <c r="AD837" s="449"/>
      <c r="AH837" s="522">
        <f t="shared" si="2940"/>
        <v>0</v>
      </c>
      <c r="AI837" s="522"/>
      <c r="AJ837" s="522">
        <f t="shared" si="2941"/>
        <v>0</v>
      </c>
      <c r="AK837" s="522"/>
      <c r="AL837" s="522">
        <f t="shared" si="2942"/>
        <v>0</v>
      </c>
      <c r="AM837" s="522" t="str">
        <f t="shared" si="2943"/>
        <v>NA</v>
      </c>
      <c r="AN837" s="524">
        <f t="shared" si="2944"/>
        <v>0</v>
      </c>
      <c r="AO837" s="526"/>
      <c r="AP837" s="125" t="str">
        <f>IF(AN837=0,"", IF(SUM($AN$794:AN837)=1,_xlfn.CONCAT(AQ837), IF($AN$840&gt;SUM($AN$794:AN837),_xlfn.CONCAT(", ",AQ837), IF($AN$840=SUM($AN$794:AN837),_xlfn.CONCAT(" y ",AQ837,".")))))</f>
        <v/>
      </c>
      <c r="AQ837" s="113">
        <f t="shared" si="2945"/>
        <v>43</v>
      </c>
      <c r="AS837" s="522">
        <f t="shared" si="2946"/>
        <v>0</v>
      </c>
      <c r="AT837" s="522"/>
    </row>
    <row r="838" spans="1:46" ht="15" customHeight="1">
      <c r="A838" s="18"/>
      <c r="B838" s="1"/>
      <c r="C838" s="53" t="s">
        <v>5113</v>
      </c>
      <c r="D838" s="547" t="str">
        <f>IF(CNGE_2024_M3_Secc1!D96="","",CNGE_2024_M3_Secc1!D96)</f>
        <v/>
      </c>
      <c r="E838" s="548"/>
      <c r="F838" s="548"/>
      <c r="G838" s="548"/>
      <c r="H838" s="548"/>
      <c r="I838" s="548"/>
      <c r="J838" s="549"/>
      <c r="K838" s="447"/>
      <c r="L838" s="448"/>
      <c r="M838" s="448"/>
      <c r="N838" s="449"/>
      <c r="O838" s="447"/>
      <c r="P838" s="448"/>
      <c r="Q838" s="448"/>
      <c r="R838" s="449"/>
      <c r="S838" s="447"/>
      <c r="T838" s="448"/>
      <c r="U838" s="448"/>
      <c r="V838" s="449"/>
      <c r="W838" s="447"/>
      <c r="X838" s="448"/>
      <c r="Y838" s="448"/>
      <c r="Z838" s="449"/>
      <c r="AA838" s="447"/>
      <c r="AB838" s="448"/>
      <c r="AC838" s="448"/>
      <c r="AD838" s="449"/>
      <c r="AH838" s="522">
        <f t="shared" si="2940"/>
        <v>0</v>
      </c>
      <c r="AI838" s="522"/>
      <c r="AJ838" s="522">
        <f t="shared" si="2941"/>
        <v>0</v>
      </c>
      <c r="AK838" s="522"/>
      <c r="AL838" s="522">
        <f t="shared" si="2942"/>
        <v>0</v>
      </c>
      <c r="AM838" s="522" t="str">
        <f t="shared" si="2943"/>
        <v>NA</v>
      </c>
      <c r="AN838" s="524">
        <f t="shared" si="2944"/>
        <v>0</v>
      </c>
      <c r="AO838" s="526"/>
      <c r="AP838" s="125" t="str">
        <f>IF(AN838=0,"", IF(SUM($AN$794:AN838)=1,_xlfn.CONCAT(AQ838), IF($AN$840&gt;SUM($AN$794:AN838),_xlfn.CONCAT(", ",AQ838), IF($AN$840=SUM($AN$794:AN838),_xlfn.CONCAT(" y ",AQ838,".")))))</f>
        <v/>
      </c>
      <c r="AQ838" s="113">
        <f t="shared" si="2945"/>
        <v>44</v>
      </c>
      <c r="AS838" s="522">
        <f t="shared" si="2946"/>
        <v>0</v>
      </c>
      <c r="AT838" s="522"/>
    </row>
    <row r="839" spans="1:46" ht="15" customHeight="1">
      <c r="A839" s="18"/>
      <c r="B839" s="1"/>
      <c r="C839" s="53" t="s">
        <v>5114</v>
      </c>
      <c r="D839" s="547" t="str">
        <f>IF(CNGE_2024_M3_Secc1!D97="","",CNGE_2024_M3_Secc1!D97)</f>
        <v/>
      </c>
      <c r="E839" s="548"/>
      <c r="F839" s="548"/>
      <c r="G839" s="548"/>
      <c r="H839" s="548"/>
      <c r="I839" s="548"/>
      <c r="J839" s="549"/>
      <c r="K839" s="447"/>
      <c r="L839" s="448"/>
      <c r="M839" s="448"/>
      <c r="N839" s="449"/>
      <c r="O839" s="447"/>
      <c r="P839" s="448"/>
      <c r="Q839" s="448"/>
      <c r="R839" s="449"/>
      <c r="S839" s="447"/>
      <c r="T839" s="448"/>
      <c r="U839" s="448"/>
      <c r="V839" s="449"/>
      <c r="W839" s="447"/>
      <c r="X839" s="448"/>
      <c r="Y839" s="448"/>
      <c r="Z839" s="449"/>
      <c r="AA839" s="447"/>
      <c r="AB839" s="448"/>
      <c r="AC839" s="448"/>
      <c r="AD839" s="449"/>
      <c r="AH839" s="522">
        <f t="shared" si="2940"/>
        <v>0</v>
      </c>
      <c r="AI839" s="522"/>
      <c r="AJ839" s="522">
        <f t="shared" si="2941"/>
        <v>0</v>
      </c>
      <c r="AK839" s="522"/>
      <c r="AL839" s="522">
        <f t="shared" si="2942"/>
        <v>0</v>
      </c>
      <c r="AM839" s="522" t="str">
        <f t="shared" si="2943"/>
        <v>NA</v>
      </c>
      <c r="AN839" s="524">
        <f t="shared" si="2944"/>
        <v>0</v>
      </c>
      <c r="AO839" s="526"/>
      <c r="AP839" s="125" t="str">
        <f>IF(AN839=0,"", IF(SUM($AN$794:AN839)=1,_xlfn.CONCAT(AQ839), IF($AN$840&gt;SUM($AN$794:AN839),_xlfn.CONCAT(", ",AQ839), IF($AN$840=SUM($AN$794:AN839),_xlfn.CONCAT(" y ",AQ839,".")))))</f>
        <v/>
      </c>
      <c r="AQ839" s="113">
        <f t="shared" si="2945"/>
        <v>45</v>
      </c>
      <c r="AS839" s="522">
        <f t="shared" si="2946"/>
        <v>0</v>
      </c>
      <c r="AT839" s="522"/>
    </row>
    <row r="840" spans="1:46" ht="15" customHeight="1">
      <c r="A840" s="18"/>
      <c r="B840" s="1"/>
      <c r="C840" s="245"/>
      <c r="D840" s="245"/>
      <c r="E840" s="245"/>
      <c r="F840" s="245"/>
      <c r="G840" s="245"/>
      <c r="H840" s="245"/>
      <c r="I840" s="245"/>
      <c r="J840" s="49" t="s">
        <v>5115</v>
      </c>
      <c r="K840" s="442">
        <f>IF(AND(SUM(K794:N839)=0,COUNTIF(K794:N839,"NS")&gt;0),"NS",
IF(AND(SUM(K794:N839)=0,COUNTIF(K794:N839,0)&gt;0),0,
IF(AND(SUM(K794:N839)=0,COUNTIF(K794:N839,"NA")&gt;0),"NA",
SUM(K794:N839))))</f>
        <v>0</v>
      </c>
      <c r="L840" s="443"/>
      <c r="M840" s="443"/>
      <c r="N840" s="444"/>
      <c r="O840" s="442">
        <f t="shared" ref="O840" si="2947">IF(AND(SUM(O794:R839)=0,COUNTIF(O794:R839,"NS")&gt;0),"NS",
IF(AND(SUM(O794:R839)=0,COUNTIF(O794:R839,0)&gt;0),0,
IF(AND(SUM(O794:R839)=0,COUNTIF(O794:R839,"NA")&gt;0),"NA",
SUM(O794:R839))))</f>
        <v>0</v>
      </c>
      <c r="P840" s="443"/>
      <c r="Q840" s="443"/>
      <c r="R840" s="444"/>
      <c r="S840" s="442">
        <f t="shared" ref="S840" si="2948">IF(AND(SUM(S794:V839)=0,COUNTIF(S794:V839,"NS")&gt;0),"NS",
IF(AND(SUM(S794:V839)=0,COUNTIF(S794:V839,0)&gt;0),0,
IF(AND(SUM(S794:V839)=0,COUNTIF(S794:V839,"NA")&gt;0),"NA",
SUM(S794:V839))))</f>
        <v>0</v>
      </c>
      <c r="T840" s="443"/>
      <c r="U840" s="443"/>
      <c r="V840" s="444"/>
      <c r="W840" s="442">
        <f t="shared" ref="W840" si="2949">IF(AND(SUM(W794:Z839)=0,COUNTIF(W794:Z839,"NS")&gt;0),"NS",
IF(AND(SUM(W794:Z839)=0,COUNTIF(W794:Z839,0)&gt;0),0,
IF(AND(SUM(W794:Z839)=0,COUNTIF(W794:Z839,"NA")&gt;0),"NA",
SUM(W794:Z839))))</f>
        <v>0</v>
      </c>
      <c r="X840" s="443"/>
      <c r="Y840" s="443"/>
      <c r="Z840" s="444"/>
      <c r="AA840" s="442">
        <f t="shared" ref="AA840" si="2950">IF(AND(SUM(AA794:AD839)=0,COUNTIF(AA794:AD839,"NS")&gt;0),"NS",
IF(AND(SUM(AA794:AD839)=0,COUNTIF(AA794:AD839,0)&gt;0),0,
IF(AND(SUM(AA794:AD839)=0,COUNTIF(AA794:AD839,"NA")&gt;0),"NA",
SUM(AA794:AD839))))</f>
        <v>0</v>
      </c>
      <c r="AB840" s="443"/>
      <c r="AC840" s="443"/>
      <c r="AD840" s="444"/>
      <c r="AN840" s="535">
        <f>SUM(AN794:AO839)</f>
        <v>0</v>
      </c>
      <c r="AO840" s="535"/>
      <c r="AP840" s="148" t="str">
        <f>IF(AN840=0,"", IF(AN840=1,VLOOKUP(1,AN794:AP839,3,FALSE), IF(AN840&gt;1,_xlfn.CONCAT(AP794:AP839),"")))</f>
        <v/>
      </c>
      <c r="AS840" s="529">
        <f>SUM(AS794:AT839)</f>
        <v>0</v>
      </c>
      <c r="AT840" s="529"/>
    </row>
    <row r="841" spans="1:46" ht="15" customHeight="1">
      <c r="A841" s="18"/>
      <c r="B841" s="1"/>
      <c r="C841" s="245"/>
      <c r="D841" s="245"/>
      <c r="E841" s="245"/>
      <c r="F841" s="245"/>
      <c r="G841" s="245"/>
      <c r="H841" s="245"/>
      <c r="I841" s="245"/>
      <c r="J841" s="245"/>
      <c r="K841" s="245"/>
      <c r="L841" s="245"/>
      <c r="M841" s="245"/>
      <c r="N841" s="245"/>
      <c r="O841" s="245"/>
      <c r="P841" s="245"/>
      <c r="Q841" s="245"/>
      <c r="R841" s="245"/>
      <c r="S841" s="245"/>
      <c r="T841" s="245"/>
      <c r="U841" s="245"/>
      <c r="V841" s="245"/>
      <c r="W841" s="245"/>
      <c r="X841" s="245"/>
      <c r="Y841" s="245"/>
      <c r="Z841" s="245"/>
      <c r="AA841" s="245"/>
      <c r="AB841" s="245"/>
      <c r="AC841" s="245"/>
      <c r="AD841" s="245"/>
    </row>
    <row r="842" spans="1:46" ht="45" customHeight="1">
      <c r="A842" s="18"/>
      <c r="B842" s="1"/>
      <c r="C842" s="871" t="s">
        <v>6276</v>
      </c>
      <c r="D842" s="871"/>
      <c r="E842" s="871"/>
      <c r="F842" s="553"/>
      <c r="G842" s="554"/>
      <c r="H842" s="554"/>
      <c r="I842" s="554"/>
      <c r="J842" s="554"/>
      <c r="K842" s="554"/>
      <c r="L842" s="554"/>
      <c r="M842" s="554"/>
      <c r="N842" s="554"/>
      <c r="O842" s="554"/>
      <c r="P842" s="554"/>
      <c r="Q842" s="554"/>
      <c r="R842" s="554"/>
      <c r="S842" s="554"/>
      <c r="T842" s="554"/>
      <c r="U842" s="554"/>
      <c r="V842" s="554"/>
      <c r="W842" s="554"/>
      <c r="X842" s="554"/>
      <c r="Y842" s="554"/>
      <c r="Z842" s="554"/>
      <c r="AA842" s="554"/>
      <c r="AB842" s="554"/>
      <c r="AC842" s="554"/>
      <c r="AD842" s="555"/>
      <c r="AH842" s="522" t="s">
        <v>5299</v>
      </c>
      <c r="AI842" s="522"/>
      <c r="AJ842" s="522">
        <f>IF(OR(W840="",W840="NA",W840=0,W840="NS"),0,1)</f>
        <v>0</v>
      </c>
      <c r="AK842" s="522"/>
      <c r="AL842" s="570">
        <f>IF(OR(AND(AJ842=0,F842=""),AND(AJ842=1,F842&lt;&gt;"")),0,1)</f>
        <v>0</v>
      </c>
      <c r="AM842" s="570"/>
    </row>
    <row r="843" spans="1:46" ht="15" customHeight="1">
      <c r="A843" s="18"/>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row>
    <row r="844" spans="1:46" ht="24" customHeight="1">
      <c r="A844" s="18"/>
      <c r="B844" s="249"/>
      <c r="C844" s="594" t="s">
        <v>5117</v>
      </c>
      <c r="D844" s="594"/>
      <c r="E844" s="594"/>
      <c r="F844" s="594"/>
      <c r="G844" s="594"/>
      <c r="H844" s="594"/>
      <c r="I844" s="594"/>
      <c r="J844" s="594"/>
      <c r="K844" s="594"/>
      <c r="L844" s="594"/>
      <c r="M844" s="594"/>
      <c r="N844" s="594"/>
      <c r="O844" s="594"/>
      <c r="P844" s="594"/>
      <c r="Q844" s="594"/>
      <c r="R844" s="594"/>
      <c r="S844" s="594"/>
      <c r="T844" s="594"/>
      <c r="U844" s="594"/>
      <c r="V844" s="594"/>
      <c r="W844" s="594"/>
      <c r="X844" s="594"/>
      <c r="Y844" s="594"/>
      <c r="Z844" s="594"/>
      <c r="AA844" s="594"/>
      <c r="AB844" s="594"/>
      <c r="AC844" s="594"/>
      <c r="AD844" s="594"/>
    </row>
    <row r="845" spans="1:46" ht="60" customHeight="1">
      <c r="A845" s="18"/>
      <c r="B845" s="249"/>
      <c r="C845" s="870"/>
      <c r="D845" s="870"/>
      <c r="E845" s="870"/>
      <c r="F845" s="870"/>
      <c r="G845" s="870"/>
      <c r="H845" s="870"/>
      <c r="I845" s="870"/>
      <c r="J845" s="870"/>
      <c r="K845" s="870"/>
      <c r="L845" s="870"/>
      <c r="M845" s="870"/>
      <c r="N845" s="870"/>
      <c r="O845" s="870"/>
      <c r="P845" s="870"/>
      <c r="Q845" s="870"/>
      <c r="R845" s="870"/>
      <c r="S845" s="870"/>
      <c r="T845" s="870"/>
      <c r="U845" s="870"/>
      <c r="V845" s="870"/>
      <c r="W845" s="870"/>
      <c r="X845" s="870"/>
      <c r="Y845" s="870"/>
      <c r="Z845" s="870"/>
      <c r="AA845" s="870"/>
      <c r="AB845" s="870"/>
      <c r="AC845" s="870"/>
      <c r="AD845" s="870"/>
    </row>
    <row r="846" spans="1:46" ht="15" customHeight="1">
      <c r="A846" s="18"/>
      <c r="B846" s="470" t="str">
        <f>IF(AN840=0,"", IF(AN840=1,_xlfn.CONCAT("Error: Verificar sumas en el numeral ",AP840,"."),_xlfn.CONCAT("Error: Verificar sumas en los numerales ",AP840)))</f>
        <v/>
      </c>
      <c r="C846" s="470"/>
      <c r="D846" s="470"/>
      <c r="E846" s="470"/>
      <c r="F846" s="470"/>
      <c r="G846" s="470"/>
      <c r="H846" s="470"/>
      <c r="I846" s="470"/>
      <c r="J846" s="470"/>
      <c r="K846" s="470"/>
      <c r="L846" s="470"/>
      <c r="M846" s="470"/>
      <c r="N846" s="470"/>
      <c r="O846" s="470"/>
      <c r="P846" s="470"/>
      <c r="Q846" s="470"/>
      <c r="R846" s="470"/>
      <c r="S846" s="470"/>
      <c r="T846" s="470"/>
      <c r="U846" s="470"/>
      <c r="V846" s="470"/>
      <c r="W846" s="470"/>
      <c r="X846" s="470"/>
      <c r="Y846" s="470"/>
      <c r="Z846" s="470"/>
      <c r="AA846" s="470"/>
      <c r="AB846" s="470"/>
      <c r="AC846" s="470"/>
      <c r="AD846" s="470"/>
    </row>
    <row r="847" spans="1:46" ht="15" customHeight="1">
      <c r="A847" s="18"/>
      <c r="B847" s="470" t="str">
        <f>IF(AL842=0,"","Error: Debe especificar Otro estatus.")</f>
        <v/>
      </c>
      <c r="C847" s="470"/>
      <c r="D847" s="470"/>
      <c r="E847" s="470"/>
      <c r="F847" s="470"/>
      <c r="G847" s="470"/>
      <c r="H847" s="470"/>
      <c r="I847" s="470"/>
      <c r="J847" s="470"/>
      <c r="K847" s="470"/>
      <c r="L847" s="470"/>
      <c r="M847" s="470"/>
      <c r="N847" s="470"/>
      <c r="O847" s="470"/>
      <c r="P847" s="470"/>
      <c r="Q847" s="470"/>
      <c r="R847" s="470"/>
      <c r="S847" s="470"/>
      <c r="T847" s="470"/>
      <c r="U847" s="470"/>
      <c r="V847" s="470"/>
      <c r="W847" s="470"/>
      <c r="X847" s="470"/>
      <c r="Y847" s="470"/>
      <c r="Z847" s="470"/>
      <c r="AA847" s="470"/>
      <c r="AB847" s="470"/>
      <c r="AC847" s="470"/>
      <c r="AD847" s="470"/>
    </row>
    <row r="848" spans="1:46" ht="15" customHeight="1">
      <c r="A848" s="18"/>
      <c r="B848" s="471" t="str">
        <f>IF(AS840=0,"","Error: Debe completar toda la información requerida.")</f>
        <v/>
      </c>
      <c r="C848" s="471"/>
      <c r="D848" s="471"/>
      <c r="E848" s="471"/>
      <c r="F848" s="471"/>
      <c r="G848" s="471"/>
      <c r="H848" s="471"/>
      <c r="I848" s="471"/>
      <c r="J848" s="471"/>
      <c r="K848" s="471"/>
      <c r="L848" s="471"/>
      <c r="M848" s="471"/>
      <c r="N848" s="471"/>
      <c r="O848" s="471"/>
      <c r="P848" s="471"/>
      <c r="Q848" s="471"/>
      <c r="R848" s="471"/>
      <c r="S848" s="471"/>
      <c r="T848" s="471"/>
      <c r="U848" s="471"/>
      <c r="V848" s="471"/>
      <c r="W848" s="471"/>
      <c r="X848" s="471"/>
      <c r="Y848" s="471"/>
      <c r="Z848" s="471"/>
      <c r="AA848" s="471"/>
      <c r="AB848" s="471"/>
      <c r="AC848" s="471"/>
      <c r="AD848" s="471"/>
    </row>
    <row r="849" spans="1:86" ht="15" customHeight="1">
      <c r="A849" s="18"/>
    </row>
    <row r="850" spans="1:86" ht="15" customHeight="1">
      <c r="A850" s="18"/>
    </row>
    <row r="851" spans="1:86" ht="15" customHeight="1">
      <c r="A851" s="18"/>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row>
    <row r="852" spans="1:86" ht="36" customHeight="1">
      <c r="A852" s="18" t="s">
        <v>6277</v>
      </c>
      <c r="B852" s="624" t="s">
        <v>6278</v>
      </c>
      <c r="C852" s="624"/>
      <c r="D852" s="624"/>
      <c r="E852" s="624"/>
      <c r="F852" s="624"/>
      <c r="G852" s="624"/>
      <c r="H852" s="624"/>
      <c r="I852" s="624"/>
      <c r="J852" s="624"/>
      <c r="K852" s="624"/>
      <c r="L852" s="624"/>
      <c r="M852" s="624"/>
      <c r="N852" s="624"/>
      <c r="O852" s="624"/>
      <c r="P852" s="624"/>
      <c r="Q852" s="624"/>
      <c r="R852" s="624"/>
      <c r="S852" s="624"/>
      <c r="T852" s="624"/>
      <c r="U852" s="624"/>
      <c r="V852" s="624"/>
      <c r="W852" s="624"/>
      <c r="X852" s="624"/>
      <c r="Y852" s="624"/>
      <c r="Z852" s="624"/>
      <c r="AA852" s="624"/>
      <c r="AB852" s="624"/>
      <c r="AC852" s="624"/>
      <c r="AD852" s="624"/>
      <c r="AH852" s="522" t="s">
        <v>5066</v>
      </c>
      <c r="AI852" s="522"/>
      <c r="AJ852" s="522" t="s">
        <v>5067</v>
      </c>
      <c r="AK852" s="522"/>
      <c r="AL852" s="522" t="s">
        <v>5068</v>
      </c>
      <c r="AM852" s="522"/>
    </row>
    <row r="853" spans="1:86" s="28" customFormat="1" ht="24" customHeight="1">
      <c r="A853" s="60"/>
      <c r="B853" s="330"/>
      <c r="C853" s="492" t="s">
        <v>6279</v>
      </c>
      <c r="D853" s="637"/>
      <c r="E853" s="637"/>
      <c r="F853" s="637"/>
      <c r="G853" s="637"/>
      <c r="H853" s="637"/>
      <c r="I853" s="637"/>
      <c r="J853" s="637"/>
      <c r="K853" s="637"/>
      <c r="L853" s="637"/>
      <c r="M853" s="637"/>
      <c r="N853" s="637"/>
      <c r="O853" s="637"/>
      <c r="P853" s="637"/>
      <c r="Q853" s="637"/>
      <c r="R853" s="637"/>
      <c r="S853" s="637"/>
      <c r="T853" s="637"/>
      <c r="U853" s="637"/>
      <c r="V853" s="637"/>
      <c r="W853" s="637"/>
      <c r="X853" s="637"/>
      <c r="Y853" s="637"/>
      <c r="Z853" s="637"/>
      <c r="AA853" s="637"/>
      <c r="AB853" s="637"/>
      <c r="AC853" s="637"/>
      <c r="AD853" s="637"/>
      <c r="AF853" s="111"/>
      <c r="AH853" s="522">
        <f>COUNTBLANK(D862:AD907)+COUNTBLANK(D914:AD959)+COUNTBLANK(D966:AD1011)</f>
        <v>3723</v>
      </c>
      <c r="AI853" s="522"/>
      <c r="AJ853" s="522">
        <v>3723</v>
      </c>
      <c r="AK853" s="522"/>
      <c r="AL853" s="522">
        <v>90</v>
      </c>
      <c r="AM853" s="522"/>
    </row>
    <row r="854" spans="1:86" ht="36" customHeight="1">
      <c r="A854" s="156"/>
      <c r="B854" s="45"/>
      <c r="C854" s="492" t="s">
        <v>6153</v>
      </c>
      <c r="D854" s="492"/>
      <c r="E854" s="492"/>
      <c r="F854" s="492"/>
      <c r="G854" s="492"/>
      <c r="H854" s="492"/>
      <c r="I854" s="492"/>
      <c r="J854" s="492"/>
      <c r="K854" s="492"/>
      <c r="L854" s="492"/>
      <c r="M854" s="492"/>
      <c r="N854" s="492"/>
      <c r="O854" s="492"/>
      <c r="P854" s="492"/>
      <c r="Q854" s="492"/>
      <c r="R854" s="492"/>
      <c r="S854" s="492"/>
      <c r="T854" s="492"/>
      <c r="U854" s="492"/>
      <c r="V854" s="492"/>
      <c r="W854" s="492"/>
      <c r="X854" s="492"/>
      <c r="Y854" s="492"/>
      <c r="Z854" s="492"/>
      <c r="AA854" s="492"/>
      <c r="AB854" s="492"/>
      <c r="AC854" s="492"/>
      <c r="AD854" s="492"/>
    </row>
    <row r="855" spans="1:86" ht="38.25" customHeight="1">
      <c r="A855" s="156"/>
      <c r="B855" s="1"/>
      <c r="C855" s="492" t="s">
        <v>6280</v>
      </c>
      <c r="D855" s="492"/>
      <c r="E855" s="492"/>
      <c r="F855" s="492"/>
      <c r="G855" s="492"/>
      <c r="H855" s="492"/>
      <c r="I855" s="492"/>
      <c r="J855" s="492"/>
      <c r="K855" s="492"/>
      <c r="L855" s="492"/>
      <c r="M855" s="492"/>
      <c r="N855" s="492"/>
      <c r="O855" s="492"/>
      <c r="P855" s="492"/>
      <c r="Q855" s="492"/>
      <c r="R855" s="492"/>
      <c r="S855" s="492"/>
      <c r="T855" s="492"/>
      <c r="U855" s="492"/>
      <c r="V855" s="492"/>
      <c r="W855" s="492"/>
      <c r="X855" s="492"/>
      <c r="Y855" s="492"/>
      <c r="Z855" s="492"/>
      <c r="AA855" s="492"/>
      <c r="AB855" s="492"/>
      <c r="AC855" s="492"/>
      <c r="AD855" s="492"/>
    </row>
    <row r="856" spans="1:86" ht="36" customHeight="1">
      <c r="A856" s="60"/>
      <c r="B856" s="1"/>
      <c r="C856" s="492" t="s">
        <v>6281</v>
      </c>
      <c r="D856" s="492"/>
      <c r="E856" s="492"/>
      <c r="F856" s="492"/>
      <c r="G856" s="492"/>
      <c r="H856" s="492"/>
      <c r="I856" s="492"/>
      <c r="J856" s="492"/>
      <c r="K856" s="492"/>
      <c r="L856" s="492"/>
      <c r="M856" s="492"/>
      <c r="N856" s="492"/>
      <c r="O856" s="492"/>
      <c r="P856" s="492"/>
      <c r="Q856" s="492"/>
      <c r="R856" s="492"/>
      <c r="S856" s="492"/>
      <c r="T856" s="492"/>
      <c r="U856" s="492"/>
      <c r="V856" s="492"/>
      <c r="W856" s="492"/>
      <c r="X856" s="492"/>
      <c r="Y856" s="492"/>
      <c r="Z856" s="492"/>
      <c r="AA856" s="492"/>
      <c r="AB856" s="492"/>
      <c r="AC856" s="492"/>
      <c r="AD856" s="492"/>
    </row>
    <row r="857" spans="1:86" ht="15" customHeight="1">
      <c r="A857" s="18"/>
      <c r="B857" s="1"/>
      <c r="C857" s="245"/>
      <c r="D857" s="245"/>
      <c r="E857" s="245"/>
      <c r="F857" s="245"/>
      <c r="G857" s="245"/>
      <c r="H857" s="245"/>
      <c r="I857" s="245"/>
      <c r="J857" s="245"/>
      <c r="K857" s="245"/>
      <c r="L857" s="245"/>
      <c r="M857" s="245"/>
      <c r="N857" s="245"/>
      <c r="O857" s="245"/>
      <c r="P857" s="245"/>
      <c r="Q857" s="245"/>
      <c r="R857" s="245"/>
      <c r="S857" s="245"/>
      <c r="T857" s="245"/>
      <c r="U857" s="245"/>
      <c r="V857" s="245"/>
      <c r="W857" s="245"/>
      <c r="X857" s="245"/>
      <c r="Y857" s="245"/>
      <c r="Z857" s="245"/>
      <c r="AA857" s="245"/>
      <c r="AB857" s="245"/>
      <c r="AC857" s="245"/>
      <c r="AD857" s="245"/>
    </row>
    <row r="858" spans="1:86" ht="15" customHeight="1">
      <c r="A858" s="18"/>
      <c r="B858" s="1"/>
      <c r="C858" s="3"/>
      <c r="D858" s="3"/>
      <c r="E858" s="3"/>
      <c r="F858" s="3"/>
      <c r="G858" s="3"/>
      <c r="H858" s="3"/>
      <c r="I858" s="3"/>
      <c r="J858" s="3"/>
      <c r="K858" s="3"/>
      <c r="L858" s="3"/>
      <c r="M858" s="3"/>
      <c r="N858" s="3"/>
      <c r="O858" s="3"/>
      <c r="P858" s="3"/>
      <c r="Q858" s="3"/>
      <c r="R858" s="3"/>
      <c r="S858" s="3"/>
      <c r="T858" s="3"/>
      <c r="U858" s="3"/>
      <c r="V858" s="3"/>
      <c r="W858" s="3"/>
      <c r="X858" s="3"/>
      <c r="Y858" s="3"/>
      <c r="Z858" s="3"/>
      <c r="AA858" s="634" t="s">
        <v>5125</v>
      </c>
      <c r="AB858" s="634"/>
      <c r="AC858" s="634"/>
      <c r="AD858" s="634"/>
      <c r="AV858" s="38"/>
      <c r="AW858" s="38"/>
      <c r="AX858" s="38"/>
      <c r="AY858" s="38"/>
      <c r="AZ858" s="38"/>
      <c r="BA858" s="38"/>
      <c r="BB858" s="514" t="s">
        <v>5089</v>
      </c>
      <c r="BC858" s="527"/>
      <c r="BD858" s="527"/>
      <c r="BE858" s="527"/>
      <c r="BF858" s="527"/>
      <c r="BG858" s="527"/>
      <c r="BH858" s="527"/>
      <c r="BI858" s="527"/>
      <c r="BJ858" s="527"/>
      <c r="BK858" s="527"/>
      <c r="BL858" s="527"/>
      <c r="BM858" s="527"/>
      <c r="BN858" s="527"/>
      <c r="BO858" s="527"/>
      <c r="BP858" s="527" t="s">
        <v>5125</v>
      </c>
      <c r="BQ858" s="515"/>
    </row>
    <row r="859" spans="1:86" s="38" customFormat="1" ht="36" customHeight="1">
      <c r="A859" s="18"/>
      <c r="B859" s="22"/>
      <c r="C859" s="445" t="s">
        <v>5080</v>
      </c>
      <c r="D859" s="445"/>
      <c r="E859" s="445"/>
      <c r="F859" s="445"/>
      <c r="G859" s="445"/>
      <c r="H859" s="445"/>
      <c r="I859" s="445"/>
      <c r="J859" s="445"/>
      <c r="K859" s="445"/>
      <c r="L859" s="445"/>
      <c r="M859" s="445"/>
      <c r="N859" s="445" t="s">
        <v>6282</v>
      </c>
      <c r="O859" s="445"/>
      <c r="P859" s="445"/>
      <c r="Q859" s="445"/>
      <c r="R859" s="445"/>
      <c r="S859" s="445"/>
      <c r="T859" s="445"/>
      <c r="U859" s="445"/>
      <c r="V859" s="445"/>
      <c r="W859" s="445"/>
      <c r="X859" s="445"/>
      <c r="Y859" s="445"/>
      <c r="Z859" s="445"/>
      <c r="AA859" s="445"/>
      <c r="AB859" s="445"/>
      <c r="AC859" s="445"/>
      <c r="AD859" s="445"/>
      <c r="AE859" s="2"/>
      <c r="AF859" s="169"/>
      <c r="AV859" s="211"/>
      <c r="AW859" s="211"/>
      <c r="AX859" s="211"/>
      <c r="AY859" s="211"/>
      <c r="AZ859" s="211"/>
      <c r="BA859" s="211"/>
      <c r="BB859" s="445" t="s">
        <v>6157</v>
      </c>
      <c r="BC859" s="445"/>
      <c r="BD859" s="445"/>
      <c r="BE859" s="445"/>
      <c r="BF859" s="445"/>
      <c r="BG859" s="445"/>
      <c r="BH859" s="445"/>
      <c r="BI859" s="445"/>
      <c r="BJ859" s="445"/>
      <c r="BK859" s="445"/>
      <c r="BL859" s="445"/>
      <c r="BM859" s="445"/>
      <c r="BN859" s="445"/>
      <c r="BO859" s="445"/>
      <c r="BP859" s="445"/>
      <c r="BQ859" s="445"/>
    </row>
    <row r="860" spans="1:86" s="38" customFormat="1" ht="15" customHeight="1">
      <c r="A860" s="18"/>
      <c r="B860" s="22"/>
      <c r="C860" s="445"/>
      <c r="D860" s="445"/>
      <c r="E860" s="445"/>
      <c r="F860" s="445"/>
      <c r="G860" s="445"/>
      <c r="H860" s="445"/>
      <c r="I860" s="445"/>
      <c r="J860" s="445"/>
      <c r="K860" s="445"/>
      <c r="L860" s="445"/>
      <c r="M860" s="445"/>
      <c r="N860" s="510" t="s">
        <v>5090</v>
      </c>
      <c r="O860" s="768" t="s">
        <v>4992</v>
      </c>
      <c r="P860" s="769"/>
      <c r="Q860" s="769"/>
      <c r="R860" s="769"/>
      <c r="S860" s="769"/>
      <c r="T860" s="769"/>
      <c r="U860" s="769"/>
      <c r="V860" s="769"/>
      <c r="W860" s="769"/>
      <c r="X860" s="769"/>
      <c r="Y860" s="769"/>
      <c r="Z860" s="769"/>
      <c r="AA860" s="769"/>
      <c r="AB860" s="769"/>
      <c r="AC860" s="769"/>
      <c r="AD860" s="770"/>
      <c r="AF860" s="169"/>
      <c r="AV860" s="211"/>
      <c r="AW860" s="211"/>
      <c r="AX860" s="211"/>
      <c r="AY860" s="211"/>
      <c r="AZ860" s="211"/>
      <c r="BA860" s="211"/>
      <c r="BB860" s="855" t="s">
        <v>4992</v>
      </c>
      <c r="BC860" s="856"/>
      <c r="BD860" s="856"/>
      <c r="BE860" s="856"/>
      <c r="BF860" s="856"/>
      <c r="BG860" s="856"/>
      <c r="BH860" s="856"/>
      <c r="BI860" s="856"/>
      <c r="BJ860" s="856"/>
      <c r="BK860" s="856"/>
      <c r="BL860" s="856"/>
      <c r="BM860" s="856"/>
      <c r="BN860" s="856"/>
      <c r="BO860" s="856"/>
      <c r="BP860" s="856"/>
      <c r="BQ860" s="857"/>
      <c r="BS860" s="514" t="s">
        <v>5512</v>
      </c>
      <c r="BT860" s="527"/>
      <c r="BU860" s="527"/>
      <c r="BV860" s="527"/>
      <c r="BW860" s="527"/>
      <c r="BX860" s="515"/>
      <c r="BZ860" s="514" t="s">
        <v>5512</v>
      </c>
      <c r="CA860" s="527"/>
      <c r="CB860" s="527"/>
      <c r="CC860" s="527"/>
      <c r="CD860" s="527"/>
      <c r="CE860" s="515"/>
    </row>
    <row r="861" spans="1:86" s="38" customFormat="1" ht="24" customHeight="1">
      <c r="A861" s="18"/>
      <c r="B861" s="22"/>
      <c r="C861" s="445"/>
      <c r="D861" s="445"/>
      <c r="E861" s="445"/>
      <c r="F861" s="445"/>
      <c r="G861" s="445"/>
      <c r="H861" s="445"/>
      <c r="I861" s="445"/>
      <c r="J861" s="445"/>
      <c r="K861" s="445"/>
      <c r="L861" s="445"/>
      <c r="M861" s="445"/>
      <c r="N861" s="510"/>
      <c r="O861" s="188" t="s">
        <v>5128</v>
      </c>
      <c r="P861" s="188" t="s">
        <v>5129</v>
      </c>
      <c r="Q861" s="188" t="s">
        <v>5130</v>
      </c>
      <c r="R861" s="188" t="s">
        <v>5131</v>
      </c>
      <c r="S861" s="188" t="s">
        <v>5132</v>
      </c>
      <c r="T861" s="188" t="s">
        <v>5133</v>
      </c>
      <c r="U861" s="188" t="s">
        <v>5134</v>
      </c>
      <c r="V861" s="188" t="s">
        <v>5135</v>
      </c>
      <c r="W861" s="188" t="s">
        <v>5136</v>
      </c>
      <c r="X861" s="188" t="s">
        <v>5137</v>
      </c>
      <c r="Y861" s="188" t="s">
        <v>5138</v>
      </c>
      <c r="Z861" s="188" t="s">
        <v>5139</v>
      </c>
      <c r="AA861" s="188" t="s">
        <v>5140</v>
      </c>
      <c r="AB861" s="188" t="s">
        <v>5141</v>
      </c>
      <c r="AC861" s="188" t="s">
        <v>5142</v>
      </c>
      <c r="AD861" s="188" t="s">
        <v>5143</v>
      </c>
      <c r="AF861" s="169"/>
      <c r="AH861" s="522" t="s">
        <v>5093</v>
      </c>
      <c r="AI861" s="522"/>
      <c r="AJ861" s="522" t="s">
        <v>5094</v>
      </c>
      <c r="AK861" s="522"/>
      <c r="AL861" s="522" t="s">
        <v>5095</v>
      </c>
      <c r="AM861" s="522"/>
      <c r="AN861" s="522" t="s">
        <v>5096</v>
      </c>
      <c r="AO861" s="522"/>
      <c r="AP861" s="127" t="s">
        <v>5097</v>
      </c>
      <c r="AQ861" s="128" t="s">
        <v>5098</v>
      </c>
      <c r="AS861" s="563" t="s">
        <v>5336</v>
      </c>
      <c r="AT861" s="563"/>
      <c r="AV861" s="211"/>
      <c r="AW861" s="211"/>
      <c r="AX861" s="211"/>
      <c r="AY861" s="211"/>
      <c r="AZ861" s="211"/>
      <c r="BA861" s="211"/>
      <c r="BB861" s="239" t="s">
        <v>5128</v>
      </c>
      <c r="BC861" s="239" t="s">
        <v>5129</v>
      </c>
      <c r="BD861" s="239" t="s">
        <v>5130</v>
      </c>
      <c r="BE861" s="239" t="s">
        <v>5131</v>
      </c>
      <c r="BF861" s="239" t="s">
        <v>5132</v>
      </c>
      <c r="BG861" s="239" t="s">
        <v>5133</v>
      </c>
      <c r="BH861" s="239" t="s">
        <v>5134</v>
      </c>
      <c r="BI861" s="239" t="s">
        <v>5135</v>
      </c>
      <c r="BJ861" s="239" t="s">
        <v>5136</v>
      </c>
      <c r="BK861" s="239" t="s">
        <v>5137</v>
      </c>
      <c r="BL861" s="239" t="s">
        <v>5138</v>
      </c>
      <c r="BM861" s="239" t="s">
        <v>5139</v>
      </c>
      <c r="BN861" s="239" t="s">
        <v>5140</v>
      </c>
      <c r="BO861" s="239" t="s">
        <v>5141</v>
      </c>
      <c r="BP861" s="239" t="s">
        <v>5142</v>
      </c>
      <c r="BQ861" s="239" t="s">
        <v>5143</v>
      </c>
      <c r="BS861" s="575" t="s">
        <v>6283</v>
      </c>
      <c r="BT861" s="576"/>
      <c r="BU861" s="514" t="s">
        <v>5096</v>
      </c>
      <c r="BV861" s="515"/>
      <c r="BW861" s="514" t="s">
        <v>5098</v>
      </c>
      <c r="BX861" s="515"/>
      <c r="BZ861" s="575" t="s">
        <v>6283</v>
      </c>
      <c r="CA861" s="576"/>
      <c r="CB861" s="575" t="s">
        <v>6284</v>
      </c>
      <c r="CC861" s="576"/>
      <c r="CD861" s="514" t="s">
        <v>5098</v>
      </c>
      <c r="CE861" s="515"/>
      <c r="CG861" s="839" t="s">
        <v>5104</v>
      </c>
      <c r="CH861" s="839"/>
    </row>
    <row r="862" spans="1:86" s="38" customFormat="1" ht="15" customHeight="1">
      <c r="A862" s="18"/>
      <c r="B862" s="3"/>
      <c r="C862" s="47" t="s">
        <v>5846</v>
      </c>
      <c r="D862" s="547" t="s">
        <v>385</v>
      </c>
      <c r="E862" s="548"/>
      <c r="F862" s="548"/>
      <c r="G862" s="548"/>
      <c r="H862" s="548"/>
      <c r="I862" s="548"/>
      <c r="J862" s="548"/>
      <c r="K862" s="548"/>
      <c r="L862" s="548"/>
      <c r="M862" s="549"/>
      <c r="N862" s="103"/>
      <c r="O862" s="103"/>
      <c r="P862" s="103"/>
      <c r="Q862" s="103"/>
      <c r="R862" s="103"/>
      <c r="S862" s="103"/>
      <c r="T862" s="103"/>
      <c r="U862" s="103"/>
      <c r="V862" s="103"/>
      <c r="W862" s="103"/>
      <c r="X862" s="103"/>
      <c r="Y862" s="103"/>
      <c r="Z862" s="103"/>
      <c r="AA862" s="103"/>
      <c r="AB862" s="103"/>
      <c r="AC862" s="103"/>
      <c r="AD862" s="103"/>
      <c r="AE862" s="2"/>
      <c r="AF862" s="169"/>
      <c r="AH862" s="522">
        <f>IF(N862="",0,N862)</f>
        <v>0</v>
      </c>
      <c r="AI862" s="522"/>
      <c r="AJ862" s="522">
        <f>COUNTIF(O862:AD862,"NS")+COUNTIF(I914:AD914,"NS")+COUNTIF(I966:AD966,"NS")</f>
        <v>0</v>
      </c>
      <c r="AK862" s="522"/>
      <c r="AL862" s="522">
        <f>SUM(O862:AD862,I914:AD914,I966:AD966)</f>
        <v>0</v>
      </c>
      <c r="AM862" s="522" t="str">
        <f>IF(COUNTIF(W860:AH860,"NA")=COUNTA($S$6:$AD$6),"NA",SUM(W860:AH860))</f>
        <v>NA</v>
      </c>
      <c r="AN862" s="524">
        <f>IF($AH$440=$AJ$440,0,IF(OR(AND(AH862=0,AJ862&gt;0),AND(AH862="NS",AL862&gt;0),AND(AH862="NS",AJ862=0,AL862=0)),1,IF(OR(AND(AJ862&gt;=2,AL862&lt;AH862),AND(AH862="NS",AL862=0,AJ862&gt;0),AH862=AL862),0,1)))</f>
        <v>0</v>
      </c>
      <c r="AO862" s="526"/>
      <c r="AP862" s="125" t="str">
        <f>IF(AN862=0,"", IF(SUM($AN$862:AN862)=1,_xlfn.CONCAT(AQ862), IF($AN$908&gt;SUM($AN$862:AN862),_xlfn.CONCAT(", ",AQ862), IF($AN$908=SUM($AN$862:AN862),_xlfn.CONCAT(" y ",AQ862,".")))))</f>
        <v/>
      </c>
      <c r="AQ862" s="113">
        <f>_xlfn.NUMBERVALUE(C862)</f>
        <v>0</v>
      </c>
      <c r="AS862" s="563">
        <f>IF(OR($AH$788=$AJ$788,K794="",K794&gt;0),0,1)</f>
        <v>0</v>
      </c>
      <c r="AT862" s="563"/>
      <c r="AV862" s="211"/>
      <c r="AW862" s="211"/>
      <c r="AX862" s="211"/>
      <c r="AY862" s="211"/>
      <c r="AZ862" s="211"/>
      <c r="BA862" s="211"/>
      <c r="BB862" s="202">
        <v>0</v>
      </c>
      <c r="BC862" s="202">
        <v>0</v>
      </c>
      <c r="BD862" s="202">
        <v>0</v>
      </c>
      <c r="BE862" s="202">
        <v>0</v>
      </c>
      <c r="BF862" s="202">
        <v>0</v>
      </c>
      <c r="BG862" s="202">
        <v>0</v>
      </c>
      <c r="BH862" s="202">
        <v>0</v>
      </c>
      <c r="BI862" s="202">
        <v>0</v>
      </c>
      <c r="BJ862" s="202">
        <v>0</v>
      </c>
      <c r="BK862" s="202">
        <v>0</v>
      </c>
      <c r="BL862" s="202">
        <v>0</v>
      </c>
      <c r="BM862" s="202">
        <v>0</v>
      </c>
      <c r="BN862" s="202">
        <v>0</v>
      </c>
      <c r="BO862" s="202">
        <v>0</v>
      </c>
      <c r="BP862" s="202">
        <v>0</v>
      </c>
      <c r="BQ862" s="202">
        <v>0</v>
      </c>
      <c r="BS862" s="575">
        <f>IF($AH788=$AJ$788,0,SUM(K794:N839))</f>
        <v>0</v>
      </c>
      <c r="BT862" s="576"/>
      <c r="BU862" s="575">
        <f>IF($AH$853=$AJ$853,0,IF(OR(AND($BS$862="NS",N862="NS"),AND($BS$862="NA",N862="NA"),AND(BS862&gt;=0,N862&gt;=0,N862&gt;=$BS$862),AND(N862="",N862="")),0,1))</f>
        <v>0</v>
      </c>
      <c r="BV862" s="576"/>
      <c r="BW862" s="514">
        <f t="shared" ref="BW862:BW907" si="2951">_xlfn.NUMBERVALUE(C862)</f>
        <v>0</v>
      </c>
      <c r="BX862" s="515"/>
      <c r="BZ862" s="514">
        <f>IF($AH$788=$AJ$788,0,IF(K794="",0,K794))</f>
        <v>0</v>
      </c>
      <c r="CA862" s="515"/>
      <c r="CB862" s="514">
        <f>IF($AH$853=$AJ$853,0,IF(N862="",0,N862))</f>
        <v>0</v>
      </c>
      <c r="CC862" s="515"/>
      <c r="CD862" s="514">
        <f>IF($AH$853=$AJ$853,0,IF(AND(BZ862=0,CB862&gt;0),1,IF(OR(AND(CB862="NS",BZ862="NS"),AND(CB862="NA",BZ862="NA"),AND(BZ862&lt;&gt;"NS",BZ862&lt;&gt;"NA",CB862&lt;&gt;"NS",CB862&lt;&gt;"NA",BZ862&lt;=CB862),AND(BZ862&lt;&gt;"NS",BZ862&lt;&gt;"NA",BZ862&gt;0,CB862="NS")),0,1)))</f>
        <v>0</v>
      </c>
      <c r="CE862" s="515"/>
      <c r="CG862" s="563">
        <f>IF($AH$853=$AJ$853,0,IF(OR(AND(D862="No identificado",COUNTBLANK(N862:AD862)=17),AND(D862&lt;&gt;"",AS862=1,COUNTBLANK(N862:AD862)=17),AND(D862&lt;&gt;"",AS862=0,COUNTIF(BB862:BQ862,0)=COUNTA(O862:AD862),N862&lt;&gt;"")),0,1))</f>
        <v>0</v>
      </c>
      <c r="CH862" s="563"/>
    </row>
    <row r="863" spans="1:86" s="38" customFormat="1" ht="15" customHeight="1">
      <c r="A863" s="18"/>
      <c r="B863" s="3"/>
      <c r="C863" s="47" t="s">
        <v>4992</v>
      </c>
      <c r="D863" s="547" t="str">
        <f>IF(CNGE_2024_M3_Secc1!D53="","",CNGE_2024_M3_Secc1!D53)</f>
        <v/>
      </c>
      <c r="E863" s="548"/>
      <c r="F863" s="548"/>
      <c r="G863" s="548"/>
      <c r="H863" s="548"/>
      <c r="I863" s="548"/>
      <c r="J863" s="548"/>
      <c r="K863" s="548"/>
      <c r="L863" s="548"/>
      <c r="M863" s="549"/>
      <c r="N863" s="103"/>
      <c r="O863" s="103"/>
      <c r="P863" s="103"/>
      <c r="Q863" s="103"/>
      <c r="R863" s="103"/>
      <c r="S863" s="103"/>
      <c r="T863" s="103"/>
      <c r="U863" s="103"/>
      <c r="V863" s="103"/>
      <c r="W863" s="103"/>
      <c r="X863" s="103"/>
      <c r="Y863" s="103"/>
      <c r="Z863" s="103"/>
      <c r="AA863" s="103"/>
      <c r="AB863" s="103"/>
      <c r="AC863" s="103"/>
      <c r="AD863" s="103"/>
      <c r="AE863" s="2"/>
      <c r="AF863" s="169"/>
      <c r="AH863" s="522">
        <f t="shared" ref="AH863:AH907" si="2952">IF(N863="",0,N863)</f>
        <v>0</v>
      </c>
      <c r="AI863" s="522"/>
      <c r="AJ863" s="522">
        <f t="shared" ref="AJ863:AJ907" si="2953">COUNTIF(O863:AD863,"NS")+COUNTIF(I915:AD915,"NS")+COUNTIF(I967:AD967,"NS")</f>
        <v>0</v>
      </c>
      <c r="AK863" s="522"/>
      <c r="AL863" s="522">
        <f t="shared" ref="AL863:AL907" si="2954">SUM(O863:AD863,I915:AD915,I967:AD967)</f>
        <v>0</v>
      </c>
      <c r="AM863" s="522" t="str">
        <f t="shared" ref="AM863:AM907" si="2955">IF(COUNTIF(W861:AH861,"NA")=COUNTA($S$6:$AD$6),"NA",SUM(W861:AH861))</f>
        <v>NA</v>
      </c>
      <c r="AN863" s="524">
        <f t="shared" ref="AN863:AN907" si="2956">IF($AH$440=$AJ$440,0,IF(OR(AND(AH863=0,AJ863&gt;0),AND(AH863="NS",AL863&gt;0),AND(AH863="NS",AJ863=0,AL863=0)),1,IF(OR(AND(AJ863&gt;=2,AL863&lt;AH863),AND(AH863="NS",AL863=0,AJ863&gt;0),AH863=AL863),0,1)))</f>
        <v>0</v>
      </c>
      <c r="AO863" s="526"/>
      <c r="AP863" s="125" t="str">
        <f>IF(AN863=0,"", IF(SUM($AN$862:AN863)=1,_xlfn.CONCAT(AQ863), IF($AN$908&gt;SUM($AN$862:AN863),_xlfn.CONCAT(", ",AQ863), IF($AN$908=SUM($AN$862:AN863),_xlfn.CONCAT(" y ",AQ863,".")))))</f>
        <v/>
      </c>
      <c r="AQ863" s="113">
        <f t="shared" ref="AQ863:AQ907" si="2957">_xlfn.NUMBERVALUE(C863)</f>
        <v>1</v>
      </c>
      <c r="AS863" s="563">
        <f t="shared" ref="AS863:AS906" si="2958">IF(OR($AH$788=$AJ$788,K795="",K795&gt;0),0,1)</f>
        <v>0</v>
      </c>
      <c r="AT863" s="563"/>
      <c r="AV863" s="211"/>
      <c r="AW863" s="211"/>
      <c r="AX863" s="211"/>
      <c r="AY863" s="211"/>
      <c r="AZ863" s="211"/>
      <c r="BA863" s="211"/>
      <c r="BB863" s="202" t="e" cm="1">
        <f t="array" ref="BB863">IF(CNGE_2024_M3_Secc1!$AO$111=CNGE_2024_M3_Secc1!$AQ$111,O,IF(CNGE_2024_M3_Secc1!O121="",1,0))</f>
        <v>#NAME?</v>
      </c>
      <c r="BC863" s="202" t="e" cm="1">
        <f t="array" ref="BC863">IF(CNGE_2024_M3_Secc1!$AO$111=CNGE_2024_M3_Secc1!$AQ$111,O,IF(CNGE_2024_M3_Secc1!P121="",1,0))</f>
        <v>#NAME?</v>
      </c>
      <c r="BD863" s="202" t="e" cm="1">
        <f t="array" ref="BD863">IF(CNGE_2024_M3_Secc1!$AO$111=CNGE_2024_M3_Secc1!$AQ$111,O,IF(CNGE_2024_M3_Secc1!Q121="",1,0))</f>
        <v>#NAME?</v>
      </c>
      <c r="BE863" s="202" t="e" cm="1">
        <f t="array" ref="BE863">IF(CNGE_2024_M3_Secc1!$AO$111=CNGE_2024_M3_Secc1!$AQ$111,O,IF(CNGE_2024_M3_Secc1!R121="",1,0))</f>
        <v>#NAME?</v>
      </c>
      <c r="BF863" s="202" t="e" cm="1">
        <f t="array" ref="BF863">IF(CNGE_2024_M3_Secc1!$AO$111=CNGE_2024_M3_Secc1!$AQ$111,O,IF(CNGE_2024_M3_Secc1!S121="",1,0))</f>
        <v>#NAME?</v>
      </c>
      <c r="BG863" s="202" t="e" cm="1">
        <f t="array" ref="BG863">IF(CNGE_2024_M3_Secc1!$AO$111=CNGE_2024_M3_Secc1!$AQ$111,O,IF(CNGE_2024_M3_Secc1!T121="",1,0))</f>
        <v>#NAME?</v>
      </c>
      <c r="BH863" s="202" t="e" cm="1">
        <f t="array" ref="BH863">IF(CNGE_2024_M3_Secc1!$AO$111=CNGE_2024_M3_Secc1!$AQ$111,O,IF(CNGE_2024_M3_Secc1!U121="",1,0))</f>
        <v>#NAME?</v>
      </c>
      <c r="BI863" s="202" t="e" cm="1">
        <f t="array" ref="BI863">IF(CNGE_2024_M3_Secc1!$AO$111=CNGE_2024_M3_Secc1!$AQ$111,O,IF(CNGE_2024_M3_Secc1!V121="",1,0))</f>
        <v>#NAME?</v>
      </c>
      <c r="BJ863" s="202" t="e" cm="1">
        <f t="array" ref="BJ863">IF(CNGE_2024_M3_Secc1!$AO$111=CNGE_2024_M3_Secc1!$AQ$111,O,IF(CNGE_2024_M3_Secc1!W121="",1,0))</f>
        <v>#NAME?</v>
      </c>
      <c r="BK863" s="202" t="e" cm="1">
        <f t="array" ref="BK863">IF(CNGE_2024_M3_Secc1!$AO$111=CNGE_2024_M3_Secc1!$AQ$111,O,IF(CNGE_2024_M3_Secc1!X121="",1,0))</f>
        <v>#NAME?</v>
      </c>
      <c r="BL863" s="202" t="e" cm="1">
        <f t="array" ref="BL863">IF(CNGE_2024_M3_Secc1!$AO$111=CNGE_2024_M3_Secc1!$AQ$111,O,IF(CNGE_2024_M3_Secc1!Y121="",1,0))</f>
        <v>#NAME?</v>
      </c>
      <c r="BM863" s="202" t="e" cm="1">
        <f t="array" ref="BM863">IF(CNGE_2024_M3_Secc1!$AO$111=CNGE_2024_M3_Secc1!$AQ$111,O,IF(CNGE_2024_M3_Secc1!Z121="",1,0))</f>
        <v>#NAME?</v>
      </c>
      <c r="BN863" s="202" t="e" cm="1">
        <f t="array" ref="BN863">IF(CNGE_2024_M3_Secc1!$AO$111=CNGE_2024_M3_Secc1!$AQ$111,O,IF(CNGE_2024_M3_Secc1!AA121="",1,0))</f>
        <v>#NAME?</v>
      </c>
      <c r="BO863" s="202" t="e" cm="1">
        <f t="array" ref="BO863">IF(CNGE_2024_M3_Secc1!$AO$111=CNGE_2024_M3_Secc1!$AQ$111,O,IF(CNGE_2024_M3_Secc1!AB121="",1,0))</f>
        <v>#NAME?</v>
      </c>
      <c r="BP863" s="202" t="e" cm="1">
        <f t="array" ref="BP863">IF(CNGE_2024_M3_Secc1!$AO$111=CNGE_2024_M3_Secc1!$AQ$111,O,IF(CNGE_2024_M3_Secc1!AC121="",1,0))</f>
        <v>#NAME?</v>
      </c>
      <c r="BQ863" s="202" t="e" cm="1">
        <f t="array" ref="BQ863">IF(CNGE_2024_M3_Secc1!$AO$111=CNGE_2024_M3_Secc1!$AQ$111,O,IF(CNGE_2024_M3_Secc1!AD121="",1,0))</f>
        <v>#NAME?</v>
      </c>
      <c r="BU863" s="575">
        <f t="shared" ref="BU863:BU907" si="2959">IF($AH$853=$AJ$853,0,IF(OR(AND($BS$862="NS",N863="NS"),AND($BS$862="NA",N863="NA"),AND(BS863&gt;=0,N863&gt;=0,N863&gt;=$BS$862),AND(D863="",N863="")),0,1))</f>
        <v>0</v>
      </c>
      <c r="BV863" s="576"/>
      <c r="BW863" s="514">
        <f t="shared" si="2951"/>
        <v>1</v>
      </c>
      <c r="BX863" s="515"/>
      <c r="BZ863" s="514">
        <f t="shared" ref="BZ863:BZ907" si="2960">IF($AH$788=$AJ$788,0,IF(K795="",0,K795))</f>
        <v>0</v>
      </c>
      <c r="CA863" s="515"/>
      <c r="CB863" s="514">
        <f t="shared" ref="CB863:CB907" si="2961">IF($AH$853=$AJ$853,0,IF(N863="",0,N863))</f>
        <v>0</v>
      </c>
      <c r="CC863" s="515"/>
      <c r="CD863" s="514">
        <f t="shared" ref="CD863:CD907" si="2962">IF($AH$853=$AJ$853,0,IF(AND(BZ863=0,CB863&gt;0),1,IF(OR(AND(CB863="NS",BZ863="NS"),AND(CB863="NA",BZ863="NA"),AND(BZ863&lt;&gt;"NS",BZ863&lt;&gt;"NA",CB863&lt;&gt;"NS",CB863&lt;&gt;"NA",BZ863&lt;=CB863),AND(BZ863&lt;&gt;"NS",BZ863&lt;&gt;"NA",BZ863&gt;0,CB863="NS")),0,1)))</f>
        <v>0</v>
      </c>
      <c r="CE863" s="515"/>
      <c r="CG863" s="563">
        <f t="shared" ref="CG863:CG907" si="2963">IF($AH$853=$AJ$853,0,IF(OR(AND(D863="",COUNTBLANK(N863:AD863)=17),AND(D863&lt;&gt;"",AS863=1,COUNTBLANK(N863:AD863)=17),AND(D863&lt;&gt;"",AS863=0,COUNTIF(BB863:BQ863,0)=COUNTA(O863:AD863),N863&lt;&gt;"")),0,1))</f>
        <v>0</v>
      </c>
      <c r="CH863" s="563"/>
    </row>
    <row r="864" spans="1:86" s="38" customFormat="1" ht="15" customHeight="1">
      <c r="A864" s="18"/>
      <c r="B864" s="3"/>
      <c r="C864" s="48" t="s">
        <v>4994</v>
      </c>
      <c r="D864" s="547" t="str">
        <f>IF(CNGE_2024_M3_Secc1!D54="","",CNGE_2024_M3_Secc1!D54)</f>
        <v/>
      </c>
      <c r="E864" s="548"/>
      <c r="F864" s="548"/>
      <c r="G864" s="548"/>
      <c r="H864" s="548"/>
      <c r="I864" s="548"/>
      <c r="J864" s="548"/>
      <c r="K864" s="548"/>
      <c r="L864" s="548"/>
      <c r="M864" s="549"/>
      <c r="N864" s="103"/>
      <c r="O864" s="103"/>
      <c r="P864" s="103"/>
      <c r="Q864" s="103"/>
      <c r="R864" s="103"/>
      <c r="S864" s="103"/>
      <c r="T864" s="103"/>
      <c r="U864" s="103"/>
      <c r="V864" s="103"/>
      <c r="W864" s="103"/>
      <c r="X864" s="103"/>
      <c r="Y864" s="103"/>
      <c r="Z864" s="103"/>
      <c r="AA864" s="103"/>
      <c r="AB864" s="103"/>
      <c r="AC864" s="103"/>
      <c r="AD864" s="103"/>
      <c r="AE864" s="2"/>
      <c r="AF864" s="169"/>
      <c r="AH864" s="522">
        <f t="shared" si="2952"/>
        <v>0</v>
      </c>
      <c r="AI864" s="522"/>
      <c r="AJ864" s="522">
        <f t="shared" si="2953"/>
        <v>0</v>
      </c>
      <c r="AK864" s="522"/>
      <c r="AL864" s="522">
        <f t="shared" si="2954"/>
        <v>0</v>
      </c>
      <c r="AM864" s="522" t="str">
        <f t="shared" si="2955"/>
        <v>NA</v>
      </c>
      <c r="AN864" s="524">
        <f t="shared" si="2956"/>
        <v>0</v>
      </c>
      <c r="AO864" s="526"/>
      <c r="AP864" s="125" t="str">
        <f>IF(AN864=0,"", IF(SUM($AN$862:AN864)=1,_xlfn.CONCAT(AQ864), IF($AN$908&gt;SUM($AN$862:AN864),_xlfn.CONCAT(", ",AQ864), IF($AN$908=SUM($AN$862:AN864),_xlfn.CONCAT(" y ",AQ864,".")))))</f>
        <v/>
      </c>
      <c r="AQ864" s="113">
        <f t="shared" si="2957"/>
        <v>2</v>
      </c>
      <c r="AS864" s="563">
        <f t="shared" si="2958"/>
        <v>0</v>
      </c>
      <c r="AT864" s="563"/>
      <c r="AV864" s="211"/>
      <c r="AW864" s="211"/>
      <c r="AX864" s="211"/>
      <c r="AY864" s="211"/>
      <c r="AZ864" s="211"/>
      <c r="BA864" s="211"/>
      <c r="BB864" s="202" t="e" cm="1">
        <f t="array" ref="BB864">IF(CNGE_2024_M3_Secc1!$AO$111=CNGE_2024_M3_Secc1!$AQ$111,O,IF(CNGE_2024_M3_Secc1!O122="",1,0))</f>
        <v>#NAME?</v>
      </c>
      <c r="BC864" s="202" t="e" cm="1">
        <f t="array" ref="BC864">IF(CNGE_2024_M3_Secc1!$AO$111=CNGE_2024_M3_Secc1!$AQ$111,O,IF(CNGE_2024_M3_Secc1!P122="",1,0))</f>
        <v>#NAME?</v>
      </c>
      <c r="BD864" s="202" t="e" cm="1">
        <f t="array" ref="BD864">IF(CNGE_2024_M3_Secc1!$AO$111=CNGE_2024_M3_Secc1!$AQ$111,O,IF(CNGE_2024_M3_Secc1!Q122="",1,0))</f>
        <v>#NAME?</v>
      </c>
      <c r="BE864" s="202" t="e" cm="1">
        <f t="array" ref="BE864">IF(CNGE_2024_M3_Secc1!$AO$111=CNGE_2024_M3_Secc1!$AQ$111,O,IF(CNGE_2024_M3_Secc1!R122="",1,0))</f>
        <v>#NAME?</v>
      </c>
      <c r="BF864" s="202" t="e" cm="1">
        <f t="array" ref="BF864">IF(CNGE_2024_M3_Secc1!$AO$111=CNGE_2024_M3_Secc1!$AQ$111,O,IF(CNGE_2024_M3_Secc1!S122="",1,0))</f>
        <v>#NAME?</v>
      </c>
      <c r="BG864" s="202" t="e" cm="1">
        <f t="array" ref="BG864">IF(CNGE_2024_M3_Secc1!$AO$111=CNGE_2024_M3_Secc1!$AQ$111,O,IF(CNGE_2024_M3_Secc1!T122="",1,0))</f>
        <v>#NAME?</v>
      </c>
      <c r="BH864" s="202" t="e" cm="1">
        <f t="array" ref="BH864">IF(CNGE_2024_M3_Secc1!$AO$111=CNGE_2024_M3_Secc1!$AQ$111,O,IF(CNGE_2024_M3_Secc1!U122="",1,0))</f>
        <v>#NAME?</v>
      </c>
      <c r="BI864" s="202" t="e" cm="1">
        <f t="array" ref="BI864">IF(CNGE_2024_M3_Secc1!$AO$111=CNGE_2024_M3_Secc1!$AQ$111,O,IF(CNGE_2024_M3_Secc1!V122="",1,0))</f>
        <v>#NAME?</v>
      </c>
      <c r="BJ864" s="202" t="e" cm="1">
        <f t="array" ref="BJ864">IF(CNGE_2024_M3_Secc1!$AO$111=CNGE_2024_M3_Secc1!$AQ$111,O,IF(CNGE_2024_M3_Secc1!W122="",1,0))</f>
        <v>#NAME?</v>
      </c>
      <c r="BK864" s="202" t="e" cm="1">
        <f t="array" ref="BK864">IF(CNGE_2024_M3_Secc1!$AO$111=CNGE_2024_M3_Secc1!$AQ$111,O,IF(CNGE_2024_M3_Secc1!X122="",1,0))</f>
        <v>#NAME?</v>
      </c>
      <c r="BL864" s="202" t="e" cm="1">
        <f t="array" ref="BL864">IF(CNGE_2024_M3_Secc1!$AO$111=CNGE_2024_M3_Secc1!$AQ$111,O,IF(CNGE_2024_M3_Secc1!Y122="",1,0))</f>
        <v>#NAME?</v>
      </c>
      <c r="BM864" s="202" t="e" cm="1">
        <f t="array" ref="BM864">IF(CNGE_2024_M3_Secc1!$AO$111=CNGE_2024_M3_Secc1!$AQ$111,O,IF(CNGE_2024_M3_Secc1!Z122="",1,0))</f>
        <v>#NAME?</v>
      </c>
      <c r="BN864" s="202" t="e" cm="1">
        <f t="array" ref="BN864">IF(CNGE_2024_M3_Secc1!$AO$111=CNGE_2024_M3_Secc1!$AQ$111,O,IF(CNGE_2024_M3_Secc1!AA122="",1,0))</f>
        <v>#NAME?</v>
      </c>
      <c r="BO864" s="202" t="e" cm="1">
        <f t="array" ref="BO864">IF(CNGE_2024_M3_Secc1!$AO$111=CNGE_2024_M3_Secc1!$AQ$111,O,IF(CNGE_2024_M3_Secc1!AB122="",1,0))</f>
        <v>#NAME?</v>
      </c>
      <c r="BP864" s="202" t="e" cm="1">
        <f t="array" ref="BP864">IF(CNGE_2024_M3_Secc1!$AO$111=CNGE_2024_M3_Secc1!$AQ$111,O,IF(CNGE_2024_M3_Secc1!AC122="",1,0))</f>
        <v>#NAME?</v>
      </c>
      <c r="BQ864" s="202" t="e" cm="1">
        <f t="array" ref="BQ864">IF(CNGE_2024_M3_Secc1!$AO$111=CNGE_2024_M3_Secc1!$AQ$111,O,IF(CNGE_2024_M3_Secc1!AD122="",1,0))</f>
        <v>#NAME?</v>
      </c>
      <c r="BU864" s="575">
        <f t="shared" si="2959"/>
        <v>0</v>
      </c>
      <c r="BV864" s="576"/>
      <c r="BW864" s="514">
        <f t="shared" si="2951"/>
        <v>2</v>
      </c>
      <c r="BX864" s="515"/>
      <c r="BZ864" s="514">
        <f t="shared" si="2960"/>
        <v>0</v>
      </c>
      <c r="CA864" s="515"/>
      <c r="CB864" s="514">
        <f t="shared" si="2961"/>
        <v>0</v>
      </c>
      <c r="CC864" s="515"/>
      <c r="CD864" s="514">
        <f t="shared" si="2962"/>
        <v>0</v>
      </c>
      <c r="CE864" s="515"/>
      <c r="CG864" s="563">
        <f t="shared" si="2963"/>
        <v>0</v>
      </c>
      <c r="CH864" s="563"/>
    </row>
    <row r="865" spans="1:86" s="38" customFormat="1" ht="15" customHeight="1">
      <c r="A865" s="18"/>
      <c r="B865" s="3"/>
      <c r="C865" s="48" t="s">
        <v>4996</v>
      </c>
      <c r="D865" s="547" t="str">
        <f>IF(CNGE_2024_M3_Secc1!D55="","",CNGE_2024_M3_Secc1!D55)</f>
        <v/>
      </c>
      <c r="E865" s="548"/>
      <c r="F865" s="548"/>
      <c r="G865" s="548"/>
      <c r="H865" s="548"/>
      <c r="I865" s="548"/>
      <c r="J865" s="548"/>
      <c r="K865" s="548"/>
      <c r="L865" s="548"/>
      <c r="M865" s="549"/>
      <c r="N865" s="103"/>
      <c r="O865" s="103"/>
      <c r="P865" s="103"/>
      <c r="Q865" s="103"/>
      <c r="R865" s="103"/>
      <c r="S865" s="103"/>
      <c r="T865" s="103"/>
      <c r="U865" s="103"/>
      <c r="V865" s="103"/>
      <c r="W865" s="103"/>
      <c r="X865" s="103"/>
      <c r="Y865" s="103"/>
      <c r="Z865" s="103"/>
      <c r="AA865" s="103"/>
      <c r="AB865" s="103"/>
      <c r="AC865" s="103"/>
      <c r="AD865" s="103"/>
      <c r="AE865" s="2"/>
      <c r="AF865" s="169"/>
      <c r="AH865" s="522">
        <f t="shared" si="2952"/>
        <v>0</v>
      </c>
      <c r="AI865" s="522"/>
      <c r="AJ865" s="522">
        <f t="shared" si="2953"/>
        <v>0</v>
      </c>
      <c r="AK865" s="522"/>
      <c r="AL865" s="522">
        <f t="shared" si="2954"/>
        <v>0</v>
      </c>
      <c r="AM865" s="522" t="str">
        <f t="shared" si="2955"/>
        <v>NA</v>
      </c>
      <c r="AN865" s="524">
        <f t="shared" si="2956"/>
        <v>0</v>
      </c>
      <c r="AO865" s="526"/>
      <c r="AP865" s="125" t="str">
        <f>IF(AN865=0,"", IF(SUM($AN$862:AN865)=1,_xlfn.CONCAT(AQ865), IF($AN$908&gt;SUM($AN$862:AN865),_xlfn.CONCAT(", ",AQ865), IF($AN$908=SUM($AN$862:AN865),_xlfn.CONCAT(" y ",AQ865,".")))))</f>
        <v/>
      </c>
      <c r="AQ865" s="113">
        <f t="shared" si="2957"/>
        <v>3</v>
      </c>
      <c r="AS865" s="563">
        <f t="shared" si="2958"/>
        <v>0</v>
      </c>
      <c r="AT865" s="563"/>
      <c r="AV865" s="211"/>
      <c r="AW865" s="211"/>
      <c r="AX865" s="211"/>
      <c r="AY865" s="211"/>
      <c r="AZ865" s="211"/>
      <c r="BA865" s="211"/>
      <c r="BB865" s="202" t="e" cm="1">
        <f t="array" ref="BB865">IF(CNGE_2024_M3_Secc1!$AO$111=CNGE_2024_M3_Secc1!$AQ$111,O,IF(CNGE_2024_M3_Secc1!O123="",1,0))</f>
        <v>#NAME?</v>
      </c>
      <c r="BC865" s="202" t="e" cm="1">
        <f t="array" ref="BC865">IF(CNGE_2024_M3_Secc1!$AO$111=CNGE_2024_M3_Secc1!$AQ$111,O,IF(CNGE_2024_M3_Secc1!P123="",1,0))</f>
        <v>#NAME?</v>
      </c>
      <c r="BD865" s="202" t="e" cm="1">
        <f t="array" ref="BD865">IF(CNGE_2024_M3_Secc1!$AO$111=CNGE_2024_M3_Secc1!$AQ$111,O,IF(CNGE_2024_M3_Secc1!Q123="",1,0))</f>
        <v>#NAME?</v>
      </c>
      <c r="BE865" s="202" t="e" cm="1">
        <f t="array" ref="BE865">IF(CNGE_2024_M3_Secc1!$AO$111=CNGE_2024_M3_Secc1!$AQ$111,O,IF(CNGE_2024_M3_Secc1!R123="",1,0))</f>
        <v>#NAME?</v>
      </c>
      <c r="BF865" s="202" t="e" cm="1">
        <f t="array" ref="BF865">IF(CNGE_2024_M3_Secc1!$AO$111=CNGE_2024_M3_Secc1!$AQ$111,O,IF(CNGE_2024_M3_Secc1!S123="",1,0))</f>
        <v>#NAME?</v>
      </c>
      <c r="BG865" s="202" t="e" cm="1">
        <f t="array" ref="BG865">IF(CNGE_2024_M3_Secc1!$AO$111=CNGE_2024_M3_Secc1!$AQ$111,O,IF(CNGE_2024_M3_Secc1!T123="",1,0))</f>
        <v>#NAME?</v>
      </c>
      <c r="BH865" s="202" t="e" cm="1">
        <f t="array" ref="BH865">IF(CNGE_2024_M3_Secc1!$AO$111=CNGE_2024_M3_Secc1!$AQ$111,O,IF(CNGE_2024_M3_Secc1!U123="",1,0))</f>
        <v>#NAME?</v>
      </c>
      <c r="BI865" s="202" t="e" cm="1">
        <f t="array" ref="BI865">IF(CNGE_2024_M3_Secc1!$AO$111=CNGE_2024_M3_Secc1!$AQ$111,O,IF(CNGE_2024_M3_Secc1!V123="",1,0))</f>
        <v>#NAME?</v>
      </c>
      <c r="BJ865" s="202" t="e" cm="1">
        <f t="array" ref="BJ865">IF(CNGE_2024_M3_Secc1!$AO$111=CNGE_2024_M3_Secc1!$AQ$111,O,IF(CNGE_2024_M3_Secc1!W123="",1,0))</f>
        <v>#NAME?</v>
      </c>
      <c r="BK865" s="202" t="e" cm="1">
        <f t="array" ref="BK865">IF(CNGE_2024_M3_Secc1!$AO$111=CNGE_2024_M3_Secc1!$AQ$111,O,IF(CNGE_2024_M3_Secc1!X123="",1,0))</f>
        <v>#NAME?</v>
      </c>
      <c r="BL865" s="202" t="e" cm="1">
        <f t="array" ref="BL865">IF(CNGE_2024_M3_Secc1!$AO$111=CNGE_2024_M3_Secc1!$AQ$111,O,IF(CNGE_2024_M3_Secc1!Y123="",1,0))</f>
        <v>#NAME?</v>
      </c>
      <c r="BM865" s="202" t="e" cm="1">
        <f t="array" ref="BM865">IF(CNGE_2024_M3_Secc1!$AO$111=CNGE_2024_M3_Secc1!$AQ$111,O,IF(CNGE_2024_M3_Secc1!Z123="",1,0))</f>
        <v>#NAME?</v>
      </c>
      <c r="BN865" s="202" t="e" cm="1">
        <f t="array" ref="BN865">IF(CNGE_2024_M3_Secc1!$AO$111=CNGE_2024_M3_Secc1!$AQ$111,O,IF(CNGE_2024_M3_Secc1!AA123="",1,0))</f>
        <v>#NAME?</v>
      </c>
      <c r="BO865" s="202" t="e" cm="1">
        <f t="array" ref="BO865">IF(CNGE_2024_M3_Secc1!$AO$111=CNGE_2024_M3_Secc1!$AQ$111,O,IF(CNGE_2024_M3_Secc1!AB123="",1,0))</f>
        <v>#NAME?</v>
      </c>
      <c r="BP865" s="202" t="e" cm="1">
        <f t="array" ref="BP865">IF(CNGE_2024_M3_Secc1!$AO$111=CNGE_2024_M3_Secc1!$AQ$111,O,IF(CNGE_2024_M3_Secc1!AC123="",1,0))</f>
        <v>#NAME?</v>
      </c>
      <c r="BQ865" s="202" t="e" cm="1">
        <f t="array" ref="BQ865">IF(CNGE_2024_M3_Secc1!$AO$111=CNGE_2024_M3_Secc1!$AQ$111,O,IF(CNGE_2024_M3_Secc1!AD123="",1,0))</f>
        <v>#NAME?</v>
      </c>
      <c r="BU865" s="575">
        <f t="shared" si="2959"/>
        <v>0</v>
      </c>
      <c r="BV865" s="576"/>
      <c r="BW865" s="514">
        <f t="shared" si="2951"/>
        <v>3</v>
      </c>
      <c r="BX865" s="515"/>
      <c r="BZ865" s="514">
        <f t="shared" si="2960"/>
        <v>0</v>
      </c>
      <c r="CA865" s="515"/>
      <c r="CB865" s="514">
        <f t="shared" si="2961"/>
        <v>0</v>
      </c>
      <c r="CC865" s="515"/>
      <c r="CD865" s="514">
        <f t="shared" si="2962"/>
        <v>0</v>
      </c>
      <c r="CE865" s="515"/>
      <c r="CG865" s="563">
        <f t="shared" si="2963"/>
        <v>0</v>
      </c>
      <c r="CH865" s="563"/>
    </row>
    <row r="866" spans="1:86" s="38" customFormat="1" ht="15" customHeight="1">
      <c r="A866" s="18"/>
      <c r="B866" s="3"/>
      <c r="C866" s="48" t="s">
        <v>4998</v>
      </c>
      <c r="D866" s="547" t="str">
        <f>IF(CNGE_2024_M3_Secc1!D56="","",CNGE_2024_M3_Secc1!D56)</f>
        <v/>
      </c>
      <c r="E866" s="548"/>
      <c r="F866" s="548"/>
      <c r="G866" s="548"/>
      <c r="H866" s="548"/>
      <c r="I866" s="548"/>
      <c r="J866" s="548"/>
      <c r="K866" s="548"/>
      <c r="L866" s="548"/>
      <c r="M866" s="549"/>
      <c r="N866" s="103"/>
      <c r="O866" s="103"/>
      <c r="P866" s="103"/>
      <c r="Q866" s="103"/>
      <c r="R866" s="103"/>
      <c r="S866" s="103"/>
      <c r="T866" s="103"/>
      <c r="U866" s="103"/>
      <c r="V866" s="103"/>
      <c r="W866" s="103"/>
      <c r="X866" s="103"/>
      <c r="Y866" s="103"/>
      <c r="Z866" s="103"/>
      <c r="AA866" s="103"/>
      <c r="AB866" s="103"/>
      <c r="AC866" s="103"/>
      <c r="AD866" s="103"/>
      <c r="AE866" s="2"/>
      <c r="AF866" s="169"/>
      <c r="AH866" s="522">
        <f t="shared" si="2952"/>
        <v>0</v>
      </c>
      <c r="AI866" s="522"/>
      <c r="AJ866" s="522">
        <f t="shared" si="2953"/>
        <v>0</v>
      </c>
      <c r="AK866" s="522"/>
      <c r="AL866" s="522">
        <f t="shared" si="2954"/>
        <v>0</v>
      </c>
      <c r="AM866" s="522" t="str">
        <f t="shared" si="2955"/>
        <v>NA</v>
      </c>
      <c r="AN866" s="524">
        <f t="shared" si="2956"/>
        <v>0</v>
      </c>
      <c r="AO866" s="526"/>
      <c r="AP866" s="125" t="str">
        <f>IF(AN866=0,"", IF(SUM($AN$862:AN866)=1,_xlfn.CONCAT(AQ866), IF($AN$908&gt;SUM($AN$862:AN866),_xlfn.CONCAT(", ",AQ866), IF($AN$908=SUM($AN$862:AN866),_xlfn.CONCAT(" y ",AQ866,".")))))</f>
        <v/>
      </c>
      <c r="AQ866" s="113">
        <f t="shared" si="2957"/>
        <v>4</v>
      </c>
      <c r="AS866" s="563">
        <f t="shared" si="2958"/>
        <v>0</v>
      </c>
      <c r="AT866" s="563"/>
      <c r="AV866" s="211"/>
      <c r="AW866" s="211"/>
      <c r="AX866" s="211"/>
      <c r="AY866" s="211"/>
      <c r="AZ866" s="211"/>
      <c r="BA866" s="211"/>
      <c r="BB866" s="202" t="e" cm="1">
        <f t="array" ref="BB866">IF(CNGE_2024_M3_Secc1!$AO$111=CNGE_2024_M3_Secc1!$AQ$111,O,IF(CNGE_2024_M3_Secc1!O124="",1,0))</f>
        <v>#NAME?</v>
      </c>
      <c r="BC866" s="202" t="e" cm="1">
        <f t="array" ref="BC866">IF(CNGE_2024_M3_Secc1!$AO$111=CNGE_2024_M3_Secc1!$AQ$111,O,IF(CNGE_2024_M3_Secc1!P124="",1,0))</f>
        <v>#NAME?</v>
      </c>
      <c r="BD866" s="202" t="e" cm="1">
        <f t="array" ref="BD866">IF(CNGE_2024_M3_Secc1!$AO$111=CNGE_2024_M3_Secc1!$AQ$111,O,IF(CNGE_2024_M3_Secc1!Q124="",1,0))</f>
        <v>#NAME?</v>
      </c>
      <c r="BE866" s="202" t="e" cm="1">
        <f t="array" ref="BE866">IF(CNGE_2024_M3_Secc1!$AO$111=CNGE_2024_M3_Secc1!$AQ$111,O,IF(CNGE_2024_M3_Secc1!R124="",1,0))</f>
        <v>#NAME?</v>
      </c>
      <c r="BF866" s="202" t="e" cm="1">
        <f t="array" ref="BF866">IF(CNGE_2024_M3_Secc1!$AO$111=CNGE_2024_M3_Secc1!$AQ$111,O,IF(CNGE_2024_M3_Secc1!S124="",1,0))</f>
        <v>#NAME?</v>
      </c>
      <c r="BG866" s="202" t="e" cm="1">
        <f t="array" ref="BG866">IF(CNGE_2024_M3_Secc1!$AO$111=CNGE_2024_M3_Secc1!$AQ$111,O,IF(CNGE_2024_M3_Secc1!T124="",1,0))</f>
        <v>#NAME?</v>
      </c>
      <c r="BH866" s="202" t="e" cm="1">
        <f t="array" ref="BH866">IF(CNGE_2024_M3_Secc1!$AO$111=CNGE_2024_M3_Secc1!$AQ$111,O,IF(CNGE_2024_M3_Secc1!U124="",1,0))</f>
        <v>#NAME?</v>
      </c>
      <c r="BI866" s="202" t="e" cm="1">
        <f t="array" ref="BI866">IF(CNGE_2024_M3_Secc1!$AO$111=CNGE_2024_M3_Secc1!$AQ$111,O,IF(CNGE_2024_M3_Secc1!V124="",1,0))</f>
        <v>#NAME?</v>
      </c>
      <c r="BJ866" s="202" t="e" cm="1">
        <f t="array" ref="BJ866">IF(CNGE_2024_M3_Secc1!$AO$111=CNGE_2024_M3_Secc1!$AQ$111,O,IF(CNGE_2024_M3_Secc1!W124="",1,0))</f>
        <v>#NAME?</v>
      </c>
      <c r="BK866" s="202" t="e" cm="1">
        <f t="array" ref="BK866">IF(CNGE_2024_M3_Secc1!$AO$111=CNGE_2024_M3_Secc1!$AQ$111,O,IF(CNGE_2024_M3_Secc1!X124="",1,0))</f>
        <v>#NAME?</v>
      </c>
      <c r="BL866" s="202" t="e" cm="1">
        <f t="array" ref="BL866">IF(CNGE_2024_M3_Secc1!$AO$111=CNGE_2024_M3_Secc1!$AQ$111,O,IF(CNGE_2024_M3_Secc1!Y124="",1,0))</f>
        <v>#NAME?</v>
      </c>
      <c r="BM866" s="202" t="e" cm="1">
        <f t="array" ref="BM866">IF(CNGE_2024_M3_Secc1!$AO$111=CNGE_2024_M3_Secc1!$AQ$111,O,IF(CNGE_2024_M3_Secc1!Z124="",1,0))</f>
        <v>#NAME?</v>
      </c>
      <c r="BN866" s="202" t="e" cm="1">
        <f t="array" ref="BN866">IF(CNGE_2024_M3_Secc1!$AO$111=CNGE_2024_M3_Secc1!$AQ$111,O,IF(CNGE_2024_M3_Secc1!AA124="",1,0))</f>
        <v>#NAME?</v>
      </c>
      <c r="BO866" s="202" t="e" cm="1">
        <f t="array" ref="BO866">IF(CNGE_2024_M3_Secc1!$AO$111=CNGE_2024_M3_Secc1!$AQ$111,O,IF(CNGE_2024_M3_Secc1!AB124="",1,0))</f>
        <v>#NAME?</v>
      </c>
      <c r="BP866" s="202" t="e" cm="1">
        <f t="array" ref="BP866">IF(CNGE_2024_M3_Secc1!$AO$111=CNGE_2024_M3_Secc1!$AQ$111,O,IF(CNGE_2024_M3_Secc1!AC124="",1,0))</f>
        <v>#NAME?</v>
      </c>
      <c r="BQ866" s="202" t="e" cm="1">
        <f t="array" ref="BQ866">IF(CNGE_2024_M3_Secc1!$AO$111=CNGE_2024_M3_Secc1!$AQ$111,O,IF(CNGE_2024_M3_Secc1!AD124="",1,0))</f>
        <v>#NAME?</v>
      </c>
      <c r="BU866" s="575">
        <f t="shared" si="2959"/>
        <v>0</v>
      </c>
      <c r="BV866" s="576"/>
      <c r="BW866" s="514">
        <f t="shared" si="2951"/>
        <v>4</v>
      </c>
      <c r="BX866" s="515"/>
      <c r="BZ866" s="514">
        <f t="shared" si="2960"/>
        <v>0</v>
      </c>
      <c r="CA866" s="515"/>
      <c r="CB866" s="514">
        <f t="shared" si="2961"/>
        <v>0</v>
      </c>
      <c r="CC866" s="515"/>
      <c r="CD866" s="514">
        <f t="shared" si="2962"/>
        <v>0</v>
      </c>
      <c r="CE866" s="515"/>
      <c r="CG866" s="563">
        <f t="shared" si="2963"/>
        <v>0</v>
      </c>
      <c r="CH866" s="563"/>
    </row>
    <row r="867" spans="1:86" s="38" customFormat="1" ht="15" customHeight="1">
      <c r="A867" s="18"/>
      <c r="B867" s="3"/>
      <c r="C867" s="48" t="s">
        <v>5000</v>
      </c>
      <c r="D867" s="547" t="str">
        <f>IF(CNGE_2024_M3_Secc1!D57="","",CNGE_2024_M3_Secc1!D57)</f>
        <v/>
      </c>
      <c r="E867" s="548"/>
      <c r="F867" s="548"/>
      <c r="G867" s="548"/>
      <c r="H867" s="548"/>
      <c r="I867" s="548"/>
      <c r="J867" s="548"/>
      <c r="K867" s="548"/>
      <c r="L867" s="548"/>
      <c r="M867" s="549"/>
      <c r="N867" s="103"/>
      <c r="O867" s="103"/>
      <c r="P867" s="103"/>
      <c r="Q867" s="103"/>
      <c r="R867" s="103"/>
      <c r="S867" s="103"/>
      <c r="T867" s="103"/>
      <c r="U867" s="103"/>
      <c r="V867" s="103"/>
      <c r="W867" s="103"/>
      <c r="X867" s="103"/>
      <c r="Y867" s="103"/>
      <c r="Z867" s="103"/>
      <c r="AA867" s="103"/>
      <c r="AB867" s="103"/>
      <c r="AC867" s="103"/>
      <c r="AD867" s="103"/>
      <c r="AE867" s="2"/>
      <c r="AF867" s="169"/>
      <c r="AH867" s="522">
        <f t="shared" si="2952"/>
        <v>0</v>
      </c>
      <c r="AI867" s="522"/>
      <c r="AJ867" s="522">
        <f t="shared" si="2953"/>
        <v>0</v>
      </c>
      <c r="AK867" s="522"/>
      <c r="AL867" s="522">
        <f t="shared" si="2954"/>
        <v>0</v>
      </c>
      <c r="AM867" s="522" t="str">
        <f t="shared" si="2955"/>
        <v>NA</v>
      </c>
      <c r="AN867" s="524">
        <f t="shared" si="2956"/>
        <v>0</v>
      </c>
      <c r="AO867" s="526"/>
      <c r="AP867" s="125" t="str">
        <f>IF(AN867=0,"", IF(SUM($AN$862:AN867)=1,_xlfn.CONCAT(AQ867), IF($AN$908&gt;SUM($AN$862:AN867),_xlfn.CONCAT(", ",AQ867), IF($AN$908=SUM($AN$862:AN867),_xlfn.CONCAT(" y ",AQ867,".")))))</f>
        <v/>
      </c>
      <c r="AQ867" s="113">
        <f t="shared" si="2957"/>
        <v>5</v>
      </c>
      <c r="AS867" s="563">
        <f t="shared" si="2958"/>
        <v>0</v>
      </c>
      <c r="AT867" s="563"/>
      <c r="AV867" s="211"/>
      <c r="AW867" s="211"/>
      <c r="AX867" s="211"/>
      <c r="AY867" s="211"/>
      <c r="AZ867" s="211"/>
      <c r="BA867" s="211"/>
      <c r="BB867" s="202" t="e" cm="1">
        <f t="array" ref="BB867">IF(CNGE_2024_M3_Secc1!$AO$111=CNGE_2024_M3_Secc1!$AQ$111,O,IF(CNGE_2024_M3_Secc1!O125="",1,0))</f>
        <v>#NAME?</v>
      </c>
      <c r="BC867" s="202" t="e" cm="1">
        <f t="array" ref="BC867">IF(CNGE_2024_M3_Secc1!$AO$111=CNGE_2024_M3_Secc1!$AQ$111,O,IF(CNGE_2024_M3_Secc1!P125="",1,0))</f>
        <v>#NAME?</v>
      </c>
      <c r="BD867" s="202" t="e" cm="1">
        <f t="array" ref="BD867">IF(CNGE_2024_M3_Secc1!$AO$111=CNGE_2024_M3_Secc1!$AQ$111,O,IF(CNGE_2024_M3_Secc1!Q125="",1,0))</f>
        <v>#NAME?</v>
      </c>
      <c r="BE867" s="202" t="e" cm="1">
        <f t="array" ref="BE867">IF(CNGE_2024_M3_Secc1!$AO$111=CNGE_2024_M3_Secc1!$AQ$111,O,IF(CNGE_2024_M3_Secc1!R125="",1,0))</f>
        <v>#NAME?</v>
      </c>
      <c r="BF867" s="202" t="e" cm="1">
        <f t="array" ref="BF867">IF(CNGE_2024_M3_Secc1!$AO$111=CNGE_2024_M3_Secc1!$AQ$111,O,IF(CNGE_2024_M3_Secc1!S125="",1,0))</f>
        <v>#NAME?</v>
      </c>
      <c r="BG867" s="202" t="e" cm="1">
        <f t="array" ref="BG867">IF(CNGE_2024_M3_Secc1!$AO$111=CNGE_2024_M3_Secc1!$AQ$111,O,IF(CNGE_2024_M3_Secc1!T125="",1,0))</f>
        <v>#NAME?</v>
      </c>
      <c r="BH867" s="202" t="e" cm="1">
        <f t="array" ref="BH867">IF(CNGE_2024_M3_Secc1!$AO$111=CNGE_2024_M3_Secc1!$AQ$111,O,IF(CNGE_2024_M3_Secc1!U125="",1,0))</f>
        <v>#NAME?</v>
      </c>
      <c r="BI867" s="202" t="e" cm="1">
        <f t="array" ref="BI867">IF(CNGE_2024_M3_Secc1!$AO$111=CNGE_2024_M3_Secc1!$AQ$111,O,IF(CNGE_2024_M3_Secc1!V125="",1,0))</f>
        <v>#NAME?</v>
      </c>
      <c r="BJ867" s="202" t="e" cm="1">
        <f t="array" ref="BJ867">IF(CNGE_2024_M3_Secc1!$AO$111=CNGE_2024_M3_Secc1!$AQ$111,O,IF(CNGE_2024_M3_Secc1!W125="",1,0))</f>
        <v>#NAME?</v>
      </c>
      <c r="BK867" s="202" t="e" cm="1">
        <f t="array" ref="BK867">IF(CNGE_2024_M3_Secc1!$AO$111=CNGE_2024_M3_Secc1!$AQ$111,O,IF(CNGE_2024_M3_Secc1!X125="",1,0))</f>
        <v>#NAME?</v>
      </c>
      <c r="BL867" s="202" t="e" cm="1">
        <f t="array" ref="BL867">IF(CNGE_2024_M3_Secc1!$AO$111=CNGE_2024_M3_Secc1!$AQ$111,O,IF(CNGE_2024_M3_Secc1!Y125="",1,0))</f>
        <v>#NAME?</v>
      </c>
      <c r="BM867" s="202" t="e" cm="1">
        <f t="array" ref="BM867">IF(CNGE_2024_M3_Secc1!$AO$111=CNGE_2024_M3_Secc1!$AQ$111,O,IF(CNGE_2024_M3_Secc1!Z125="",1,0))</f>
        <v>#NAME?</v>
      </c>
      <c r="BN867" s="202" t="e" cm="1">
        <f t="array" ref="BN867">IF(CNGE_2024_M3_Secc1!$AO$111=CNGE_2024_M3_Secc1!$AQ$111,O,IF(CNGE_2024_M3_Secc1!AA125="",1,0))</f>
        <v>#NAME?</v>
      </c>
      <c r="BO867" s="202" t="e" cm="1">
        <f t="array" ref="BO867">IF(CNGE_2024_M3_Secc1!$AO$111=CNGE_2024_M3_Secc1!$AQ$111,O,IF(CNGE_2024_M3_Secc1!AB125="",1,0))</f>
        <v>#NAME?</v>
      </c>
      <c r="BP867" s="202" t="e" cm="1">
        <f t="array" ref="BP867">IF(CNGE_2024_M3_Secc1!$AO$111=CNGE_2024_M3_Secc1!$AQ$111,O,IF(CNGE_2024_M3_Secc1!AC125="",1,0))</f>
        <v>#NAME?</v>
      </c>
      <c r="BQ867" s="202" t="e" cm="1">
        <f t="array" ref="BQ867">IF(CNGE_2024_M3_Secc1!$AO$111=CNGE_2024_M3_Secc1!$AQ$111,O,IF(CNGE_2024_M3_Secc1!AD125="",1,0))</f>
        <v>#NAME?</v>
      </c>
      <c r="BU867" s="575">
        <f t="shared" si="2959"/>
        <v>0</v>
      </c>
      <c r="BV867" s="576"/>
      <c r="BW867" s="514">
        <f t="shared" si="2951"/>
        <v>5</v>
      </c>
      <c r="BX867" s="515"/>
      <c r="BZ867" s="514">
        <f t="shared" si="2960"/>
        <v>0</v>
      </c>
      <c r="CA867" s="515"/>
      <c r="CB867" s="514">
        <f t="shared" si="2961"/>
        <v>0</v>
      </c>
      <c r="CC867" s="515"/>
      <c r="CD867" s="514">
        <f t="shared" si="2962"/>
        <v>0</v>
      </c>
      <c r="CE867" s="515"/>
      <c r="CG867" s="563">
        <f t="shared" si="2963"/>
        <v>0</v>
      </c>
      <c r="CH867" s="563"/>
    </row>
    <row r="868" spans="1:86" s="38" customFormat="1" ht="15" customHeight="1">
      <c r="A868" s="18"/>
      <c r="B868" s="3"/>
      <c r="C868" s="48" t="s">
        <v>5002</v>
      </c>
      <c r="D868" s="547" t="str">
        <f>IF(CNGE_2024_M3_Secc1!D58="","",CNGE_2024_M3_Secc1!D58)</f>
        <v/>
      </c>
      <c r="E868" s="548"/>
      <c r="F868" s="548"/>
      <c r="G868" s="548"/>
      <c r="H868" s="548"/>
      <c r="I868" s="548"/>
      <c r="J868" s="548"/>
      <c r="K868" s="548"/>
      <c r="L868" s="548"/>
      <c r="M868" s="549"/>
      <c r="N868" s="103"/>
      <c r="O868" s="103"/>
      <c r="P868" s="103"/>
      <c r="Q868" s="103"/>
      <c r="R868" s="103"/>
      <c r="S868" s="103"/>
      <c r="T868" s="103"/>
      <c r="U868" s="103"/>
      <c r="V868" s="103"/>
      <c r="W868" s="103"/>
      <c r="X868" s="103"/>
      <c r="Y868" s="103"/>
      <c r="Z868" s="103"/>
      <c r="AA868" s="103"/>
      <c r="AB868" s="103"/>
      <c r="AC868" s="103"/>
      <c r="AD868" s="103"/>
      <c r="AE868" s="2"/>
      <c r="AF868" s="169"/>
      <c r="AH868" s="522">
        <f t="shared" si="2952"/>
        <v>0</v>
      </c>
      <c r="AI868" s="522"/>
      <c r="AJ868" s="522">
        <f t="shared" si="2953"/>
        <v>0</v>
      </c>
      <c r="AK868" s="522"/>
      <c r="AL868" s="522">
        <f t="shared" si="2954"/>
        <v>0</v>
      </c>
      <c r="AM868" s="522" t="str">
        <f t="shared" si="2955"/>
        <v>NA</v>
      </c>
      <c r="AN868" s="524">
        <f t="shared" si="2956"/>
        <v>0</v>
      </c>
      <c r="AO868" s="526"/>
      <c r="AP868" s="125" t="str">
        <f>IF(AN868=0,"", IF(SUM($AN$862:AN868)=1,_xlfn.CONCAT(AQ868), IF($AN$908&gt;SUM($AN$862:AN868),_xlfn.CONCAT(", ",AQ868), IF($AN$908=SUM($AN$862:AN868),_xlfn.CONCAT(" y ",AQ868,".")))))</f>
        <v/>
      </c>
      <c r="AQ868" s="113">
        <f t="shared" si="2957"/>
        <v>6</v>
      </c>
      <c r="AS868" s="563">
        <f t="shared" si="2958"/>
        <v>0</v>
      </c>
      <c r="AT868" s="563"/>
      <c r="AV868" s="211"/>
      <c r="AW868" s="211"/>
      <c r="AX868" s="211"/>
      <c r="AY868" s="211"/>
      <c r="AZ868" s="211"/>
      <c r="BA868" s="211"/>
      <c r="BB868" s="202" t="e" cm="1">
        <f t="array" ref="BB868">IF(CNGE_2024_M3_Secc1!$AO$111=CNGE_2024_M3_Secc1!$AQ$111,O,IF(CNGE_2024_M3_Secc1!O126="",1,0))</f>
        <v>#NAME?</v>
      </c>
      <c r="BC868" s="202" t="e" cm="1">
        <f t="array" ref="BC868">IF(CNGE_2024_M3_Secc1!$AO$111=CNGE_2024_M3_Secc1!$AQ$111,O,IF(CNGE_2024_M3_Secc1!P126="",1,0))</f>
        <v>#NAME?</v>
      </c>
      <c r="BD868" s="202" t="e" cm="1">
        <f t="array" ref="BD868">IF(CNGE_2024_M3_Secc1!$AO$111=CNGE_2024_M3_Secc1!$AQ$111,O,IF(CNGE_2024_M3_Secc1!Q126="",1,0))</f>
        <v>#NAME?</v>
      </c>
      <c r="BE868" s="202" t="e" cm="1">
        <f t="array" ref="BE868">IF(CNGE_2024_M3_Secc1!$AO$111=CNGE_2024_M3_Secc1!$AQ$111,O,IF(CNGE_2024_M3_Secc1!R126="",1,0))</f>
        <v>#NAME?</v>
      </c>
      <c r="BF868" s="202" t="e" cm="1">
        <f t="array" ref="BF868">IF(CNGE_2024_M3_Secc1!$AO$111=CNGE_2024_M3_Secc1!$AQ$111,O,IF(CNGE_2024_M3_Secc1!S126="",1,0))</f>
        <v>#NAME?</v>
      </c>
      <c r="BG868" s="202" t="e" cm="1">
        <f t="array" ref="BG868">IF(CNGE_2024_M3_Secc1!$AO$111=CNGE_2024_M3_Secc1!$AQ$111,O,IF(CNGE_2024_M3_Secc1!T126="",1,0))</f>
        <v>#NAME?</v>
      </c>
      <c r="BH868" s="202" t="e" cm="1">
        <f t="array" ref="BH868">IF(CNGE_2024_M3_Secc1!$AO$111=CNGE_2024_M3_Secc1!$AQ$111,O,IF(CNGE_2024_M3_Secc1!U126="",1,0))</f>
        <v>#NAME?</v>
      </c>
      <c r="BI868" s="202" t="e" cm="1">
        <f t="array" ref="BI868">IF(CNGE_2024_M3_Secc1!$AO$111=CNGE_2024_M3_Secc1!$AQ$111,O,IF(CNGE_2024_M3_Secc1!V126="",1,0))</f>
        <v>#NAME?</v>
      </c>
      <c r="BJ868" s="202" t="e" cm="1">
        <f t="array" ref="BJ868">IF(CNGE_2024_M3_Secc1!$AO$111=CNGE_2024_M3_Secc1!$AQ$111,O,IF(CNGE_2024_M3_Secc1!W126="",1,0))</f>
        <v>#NAME?</v>
      </c>
      <c r="BK868" s="202" t="e" cm="1">
        <f t="array" ref="BK868">IF(CNGE_2024_M3_Secc1!$AO$111=CNGE_2024_M3_Secc1!$AQ$111,O,IF(CNGE_2024_M3_Secc1!X126="",1,0))</f>
        <v>#NAME?</v>
      </c>
      <c r="BL868" s="202" t="e" cm="1">
        <f t="array" ref="BL868">IF(CNGE_2024_M3_Secc1!$AO$111=CNGE_2024_M3_Secc1!$AQ$111,O,IF(CNGE_2024_M3_Secc1!Y126="",1,0))</f>
        <v>#NAME?</v>
      </c>
      <c r="BM868" s="202" t="e" cm="1">
        <f t="array" ref="BM868">IF(CNGE_2024_M3_Secc1!$AO$111=CNGE_2024_M3_Secc1!$AQ$111,O,IF(CNGE_2024_M3_Secc1!Z126="",1,0))</f>
        <v>#NAME?</v>
      </c>
      <c r="BN868" s="202" t="e" cm="1">
        <f t="array" ref="BN868">IF(CNGE_2024_M3_Secc1!$AO$111=CNGE_2024_M3_Secc1!$AQ$111,O,IF(CNGE_2024_M3_Secc1!AA126="",1,0))</f>
        <v>#NAME?</v>
      </c>
      <c r="BO868" s="202" t="e" cm="1">
        <f t="array" ref="BO868">IF(CNGE_2024_M3_Secc1!$AO$111=CNGE_2024_M3_Secc1!$AQ$111,O,IF(CNGE_2024_M3_Secc1!AB126="",1,0))</f>
        <v>#NAME?</v>
      </c>
      <c r="BP868" s="202" t="e" cm="1">
        <f t="array" ref="BP868">IF(CNGE_2024_M3_Secc1!$AO$111=CNGE_2024_M3_Secc1!$AQ$111,O,IF(CNGE_2024_M3_Secc1!AC126="",1,0))</f>
        <v>#NAME?</v>
      </c>
      <c r="BQ868" s="202" t="e" cm="1">
        <f t="array" ref="BQ868">IF(CNGE_2024_M3_Secc1!$AO$111=CNGE_2024_M3_Secc1!$AQ$111,O,IF(CNGE_2024_M3_Secc1!AD126="",1,0))</f>
        <v>#NAME?</v>
      </c>
      <c r="BU868" s="575">
        <f t="shared" si="2959"/>
        <v>0</v>
      </c>
      <c r="BV868" s="576"/>
      <c r="BW868" s="514">
        <f t="shared" si="2951"/>
        <v>6</v>
      </c>
      <c r="BX868" s="515"/>
      <c r="BZ868" s="514">
        <f t="shared" si="2960"/>
        <v>0</v>
      </c>
      <c r="CA868" s="515"/>
      <c r="CB868" s="514">
        <f t="shared" si="2961"/>
        <v>0</v>
      </c>
      <c r="CC868" s="515"/>
      <c r="CD868" s="514">
        <f t="shared" si="2962"/>
        <v>0</v>
      </c>
      <c r="CE868" s="515"/>
      <c r="CG868" s="563">
        <f t="shared" si="2963"/>
        <v>0</v>
      </c>
      <c r="CH868" s="563"/>
    </row>
    <row r="869" spans="1:86" s="38" customFormat="1" ht="15" customHeight="1">
      <c r="A869" s="18"/>
      <c r="B869" s="3"/>
      <c r="C869" s="48" t="s">
        <v>5004</v>
      </c>
      <c r="D869" s="547" t="str">
        <f>IF(CNGE_2024_M3_Secc1!D59="","",CNGE_2024_M3_Secc1!D59)</f>
        <v/>
      </c>
      <c r="E869" s="548"/>
      <c r="F869" s="548"/>
      <c r="G869" s="548"/>
      <c r="H869" s="548"/>
      <c r="I869" s="548"/>
      <c r="J869" s="548"/>
      <c r="K869" s="548"/>
      <c r="L869" s="548"/>
      <c r="M869" s="549"/>
      <c r="N869" s="103"/>
      <c r="O869" s="103"/>
      <c r="P869" s="103"/>
      <c r="Q869" s="103"/>
      <c r="R869" s="103"/>
      <c r="S869" s="103"/>
      <c r="T869" s="103"/>
      <c r="U869" s="103"/>
      <c r="V869" s="103"/>
      <c r="W869" s="103"/>
      <c r="X869" s="103"/>
      <c r="Y869" s="103"/>
      <c r="Z869" s="103"/>
      <c r="AA869" s="103"/>
      <c r="AB869" s="103"/>
      <c r="AC869" s="103"/>
      <c r="AD869" s="103"/>
      <c r="AE869" s="2"/>
      <c r="AF869" s="169"/>
      <c r="AH869" s="522">
        <f t="shared" si="2952"/>
        <v>0</v>
      </c>
      <c r="AI869" s="522"/>
      <c r="AJ869" s="522">
        <f t="shared" si="2953"/>
        <v>0</v>
      </c>
      <c r="AK869" s="522"/>
      <c r="AL869" s="522">
        <f t="shared" si="2954"/>
        <v>0</v>
      </c>
      <c r="AM869" s="522" t="str">
        <f t="shared" si="2955"/>
        <v>NA</v>
      </c>
      <c r="AN869" s="524">
        <f t="shared" si="2956"/>
        <v>0</v>
      </c>
      <c r="AO869" s="526"/>
      <c r="AP869" s="125" t="str">
        <f>IF(AN869=0,"", IF(SUM($AN$862:AN869)=1,_xlfn.CONCAT(AQ869), IF($AN$908&gt;SUM($AN$862:AN869),_xlfn.CONCAT(", ",AQ869), IF($AN$908=SUM($AN$862:AN869),_xlfn.CONCAT(" y ",AQ869,".")))))</f>
        <v/>
      </c>
      <c r="AQ869" s="113">
        <f t="shared" si="2957"/>
        <v>7</v>
      </c>
      <c r="AS869" s="563">
        <f t="shared" si="2958"/>
        <v>0</v>
      </c>
      <c r="AT869" s="563"/>
      <c r="AV869" s="211"/>
      <c r="AW869" s="211"/>
      <c r="AX869" s="211"/>
      <c r="AY869" s="211"/>
      <c r="AZ869" s="211"/>
      <c r="BA869" s="211"/>
      <c r="BB869" s="202" t="e" cm="1">
        <f t="array" ref="BB869">IF(CNGE_2024_M3_Secc1!$AO$111=CNGE_2024_M3_Secc1!$AQ$111,O,IF(CNGE_2024_M3_Secc1!O127="",1,0))</f>
        <v>#NAME?</v>
      </c>
      <c r="BC869" s="202" t="e" cm="1">
        <f t="array" ref="BC869">IF(CNGE_2024_M3_Secc1!$AO$111=CNGE_2024_M3_Secc1!$AQ$111,O,IF(CNGE_2024_M3_Secc1!P127="",1,0))</f>
        <v>#NAME?</v>
      </c>
      <c r="BD869" s="202" t="e" cm="1">
        <f t="array" ref="BD869">IF(CNGE_2024_M3_Secc1!$AO$111=CNGE_2024_M3_Secc1!$AQ$111,O,IF(CNGE_2024_M3_Secc1!Q127="",1,0))</f>
        <v>#NAME?</v>
      </c>
      <c r="BE869" s="202" t="e" cm="1">
        <f t="array" ref="BE869">IF(CNGE_2024_M3_Secc1!$AO$111=CNGE_2024_M3_Secc1!$AQ$111,O,IF(CNGE_2024_M3_Secc1!R127="",1,0))</f>
        <v>#NAME?</v>
      </c>
      <c r="BF869" s="202" t="e" cm="1">
        <f t="array" ref="BF869">IF(CNGE_2024_M3_Secc1!$AO$111=CNGE_2024_M3_Secc1!$AQ$111,O,IF(CNGE_2024_M3_Secc1!S127="",1,0))</f>
        <v>#NAME?</v>
      </c>
      <c r="BG869" s="202" t="e" cm="1">
        <f t="array" ref="BG869">IF(CNGE_2024_M3_Secc1!$AO$111=CNGE_2024_M3_Secc1!$AQ$111,O,IF(CNGE_2024_M3_Secc1!T127="",1,0))</f>
        <v>#NAME?</v>
      </c>
      <c r="BH869" s="202" t="e" cm="1">
        <f t="array" ref="BH869">IF(CNGE_2024_M3_Secc1!$AO$111=CNGE_2024_M3_Secc1!$AQ$111,O,IF(CNGE_2024_M3_Secc1!U127="",1,0))</f>
        <v>#NAME?</v>
      </c>
      <c r="BI869" s="202" t="e" cm="1">
        <f t="array" ref="BI869">IF(CNGE_2024_M3_Secc1!$AO$111=CNGE_2024_M3_Secc1!$AQ$111,O,IF(CNGE_2024_M3_Secc1!V127="",1,0))</f>
        <v>#NAME?</v>
      </c>
      <c r="BJ869" s="202" t="e" cm="1">
        <f t="array" ref="BJ869">IF(CNGE_2024_M3_Secc1!$AO$111=CNGE_2024_M3_Secc1!$AQ$111,O,IF(CNGE_2024_M3_Secc1!W127="",1,0))</f>
        <v>#NAME?</v>
      </c>
      <c r="BK869" s="202" t="e" cm="1">
        <f t="array" ref="BK869">IF(CNGE_2024_M3_Secc1!$AO$111=CNGE_2024_M3_Secc1!$AQ$111,O,IF(CNGE_2024_M3_Secc1!X127="",1,0))</f>
        <v>#NAME?</v>
      </c>
      <c r="BL869" s="202" t="e" cm="1">
        <f t="array" ref="BL869">IF(CNGE_2024_M3_Secc1!$AO$111=CNGE_2024_M3_Secc1!$AQ$111,O,IF(CNGE_2024_M3_Secc1!Y127="",1,0))</f>
        <v>#NAME?</v>
      </c>
      <c r="BM869" s="202" t="e" cm="1">
        <f t="array" ref="BM869">IF(CNGE_2024_M3_Secc1!$AO$111=CNGE_2024_M3_Secc1!$AQ$111,O,IF(CNGE_2024_M3_Secc1!Z127="",1,0))</f>
        <v>#NAME?</v>
      </c>
      <c r="BN869" s="202" t="e" cm="1">
        <f t="array" ref="BN869">IF(CNGE_2024_M3_Secc1!$AO$111=CNGE_2024_M3_Secc1!$AQ$111,O,IF(CNGE_2024_M3_Secc1!AA127="",1,0))</f>
        <v>#NAME?</v>
      </c>
      <c r="BO869" s="202" t="e" cm="1">
        <f t="array" ref="BO869">IF(CNGE_2024_M3_Secc1!$AO$111=CNGE_2024_M3_Secc1!$AQ$111,O,IF(CNGE_2024_M3_Secc1!AB127="",1,0))</f>
        <v>#NAME?</v>
      </c>
      <c r="BP869" s="202" t="e" cm="1">
        <f t="array" ref="BP869">IF(CNGE_2024_M3_Secc1!$AO$111=CNGE_2024_M3_Secc1!$AQ$111,O,IF(CNGE_2024_M3_Secc1!AC127="",1,0))</f>
        <v>#NAME?</v>
      </c>
      <c r="BQ869" s="202" t="e" cm="1">
        <f t="array" ref="BQ869">IF(CNGE_2024_M3_Secc1!$AO$111=CNGE_2024_M3_Secc1!$AQ$111,O,IF(CNGE_2024_M3_Secc1!AD127="",1,0))</f>
        <v>#NAME?</v>
      </c>
      <c r="BU869" s="575">
        <f t="shared" si="2959"/>
        <v>0</v>
      </c>
      <c r="BV869" s="576"/>
      <c r="BW869" s="514">
        <f t="shared" si="2951"/>
        <v>7</v>
      </c>
      <c r="BX869" s="515"/>
      <c r="BZ869" s="514">
        <f t="shared" si="2960"/>
        <v>0</v>
      </c>
      <c r="CA869" s="515"/>
      <c r="CB869" s="514">
        <f t="shared" si="2961"/>
        <v>0</v>
      </c>
      <c r="CC869" s="515"/>
      <c r="CD869" s="514">
        <f t="shared" si="2962"/>
        <v>0</v>
      </c>
      <c r="CE869" s="515"/>
      <c r="CG869" s="563">
        <f t="shared" si="2963"/>
        <v>0</v>
      </c>
      <c r="CH869" s="563"/>
    </row>
    <row r="870" spans="1:86" s="38" customFormat="1" ht="15" customHeight="1">
      <c r="A870" s="18"/>
      <c r="B870" s="3"/>
      <c r="C870" s="48" t="s">
        <v>5006</v>
      </c>
      <c r="D870" s="547" t="str">
        <f>IF(CNGE_2024_M3_Secc1!D60="","",CNGE_2024_M3_Secc1!D60)</f>
        <v/>
      </c>
      <c r="E870" s="548"/>
      <c r="F870" s="548"/>
      <c r="G870" s="548"/>
      <c r="H870" s="548"/>
      <c r="I870" s="548"/>
      <c r="J870" s="548"/>
      <c r="K870" s="548"/>
      <c r="L870" s="548"/>
      <c r="M870" s="549"/>
      <c r="N870" s="103"/>
      <c r="O870" s="103"/>
      <c r="P870" s="103"/>
      <c r="Q870" s="103"/>
      <c r="R870" s="103"/>
      <c r="S870" s="103"/>
      <c r="T870" s="103"/>
      <c r="U870" s="103"/>
      <c r="V870" s="103"/>
      <c r="W870" s="103"/>
      <c r="X870" s="103"/>
      <c r="Y870" s="103"/>
      <c r="Z870" s="103"/>
      <c r="AA870" s="103"/>
      <c r="AB870" s="103"/>
      <c r="AC870" s="103"/>
      <c r="AD870" s="103"/>
      <c r="AE870" s="2"/>
      <c r="AF870" s="169"/>
      <c r="AH870" s="522">
        <f t="shared" si="2952"/>
        <v>0</v>
      </c>
      <c r="AI870" s="522"/>
      <c r="AJ870" s="522">
        <f t="shared" si="2953"/>
        <v>0</v>
      </c>
      <c r="AK870" s="522"/>
      <c r="AL870" s="522">
        <f t="shared" si="2954"/>
        <v>0</v>
      </c>
      <c r="AM870" s="522" t="str">
        <f t="shared" si="2955"/>
        <v>NA</v>
      </c>
      <c r="AN870" s="524">
        <f t="shared" si="2956"/>
        <v>0</v>
      </c>
      <c r="AO870" s="526"/>
      <c r="AP870" s="125" t="str">
        <f>IF(AN870=0,"", IF(SUM($AN$862:AN870)=1,_xlfn.CONCAT(AQ870), IF($AN$908&gt;SUM($AN$862:AN870),_xlfn.CONCAT(", ",AQ870), IF($AN$908=SUM($AN$862:AN870),_xlfn.CONCAT(" y ",AQ870,".")))))</f>
        <v/>
      </c>
      <c r="AQ870" s="113">
        <f t="shared" si="2957"/>
        <v>8</v>
      </c>
      <c r="AS870" s="563">
        <f t="shared" si="2958"/>
        <v>0</v>
      </c>
      <c r="AT870" s="563"/>
      <c r="AV870" s="211"/>
      <c r="AW870" s="211"/>
      <c r="AX870" s="211"/>
      <c r="AY870" s="211"/>
      <c r="AZ870" s="211"/>
      <c r="BA870" s="211"/>
      <c r="BB870" s="202" t="e" cm="1">
        <f t="array" ref="BB870">IF(CNGE_2024_M3_Secc1!$AO$111=CNGE_2024_M3_Secc1!$AQ$111,O,IF(CNGE_2024_M3_Secc1!O128="",1,0))</f>
        <v>#NAME?</v>
      </c>
      <c r="BC870" s="202" t="e" cm="1">
        <f t="array" ref="BC870">IF(CNGE_2024_M3_Secc1!$AO$111=CNGE_2024_M3_Secc1!$AQ$111,O,IF(CNGE_2024_M3_Secc1!P128="",1,0))</f>
        <v>#NAME?</v>
      </c>
      <c r="BD870" s="202" t="e" cm="1">
        <f t="array" ref="BD870">IF(CNGE_2024_M3_Secc1!$AO$111=CNGE_2024_M3_Secc1!$AQ$111,O,IF(CNGE_2024_M3_Secc1!Q128="",1,0))</f>
        <v>#NAME?</v>
      </c>
      <c r="BE870" s="202" t="e" cm="1">
        <f t="array" ref="BE870">IF(CNGE_2024_M3_Secc1!$AO$111=CNGE_2024_M3_Secc1!$AQ$111,O,IF(CNGE_2024_M3_Secc1!R128="",1,0))</f>
        <v>#NAME?</v>
      </c>
      <c r="BF870" s="202" t="e" cm="1">
        <f t="array" ref="BF870">IF(CNGE_2024_M3_Secc1!$AO$111=CNGE_2024_M3_Secc1!$AQ$111,O,IF(CNGE_2024_M3_Secc1!S128="",1,0))</f>
        <v>#NAME?</v>
      </c>
      <c r="BG870" s="202" t="e" cm="1">
        <f t="array" ref="BG870">IF(CNGE_2024_M3_Secc1!$AO$111=CNGE_2024_M3_Secc1!$AQ$111,O,IF(CNGE_2024_M3_Secc1!T128="",1,0))</f>
        <v>#NAME?</v>
      </c>
      <c r="BH870" s="202" t="e" cm="1">
        <f t="array" ref="BH870">IF(CNGE_2024_M3_Secc1!$AO$111=CNGE_2024_M3_Secc1!$AQ$111,O,IF(CNGE_2024_M3_Secc1!U128="",1,0))</f>
        <v>#NAME?</v>
      </c>
      <c r="BI870" s="202" t="e" cm="1">
        <f t="array" ref="BI870">IF(CNGE_2024_M3_Secc1!$AO$111=CNGE_2024_M3_Secc1!$AQ$111,O,IF(CNGE_2024_M3_Secc1!V128="",1,0))</f>
        <v>#NAME?</v>
      </c>
      <c r="BJ870" s="202" t="e" cm="1">
        <f t="array" ref="BJ870">IF(CNGE_2024_M3_Secc1!$AO$111=CNGE_2024_M3_Secc1!$AQ$111,O,IF(CNGE_2024_M3_Secc1!W128="",1,0))</f>
        <v>#NAME?</v>
      </c>
      <c r="BK870" s="202" t="e" cm="1">
        <f t="array" ref="BK870">IF(CNGE_2024_M3_Secc1!$AO$111=CNGE_2024_M3_Secc1!$AQ$111,O,IF(CNGE_2024_M3_Secc1!X128="",1,0))</f>
        <v>#NAME?</v>
      </c>
      <c r="BL870" s="202" t="e" cm="1">
        <f t="array" ref="BL870">IF(CNGE_2024_M3_Secc1!$AO$111=CNGE_2024_M3_Secc1!$AQ$111,O,IF(CNGE_2024_M3_Secc1!Y128="",1,0))</f>
        <v>#NAME?</v>
      </c>
      <c r="BM870" s="202" t="e" cm="1">
        <f t="array" ref="BM870">IF(CNGE_2024_M3_Secc1!$AO$111=CNGE_2024_M3_Secc1!$AQ$111,O,IF(CNGE_2024_M3_Secc1!Z128="",1,0))</f>
        <v>#NAME?</v>
      </c>
      <c r="BN870" s="202" t="e" cm="1">
        <f t="array" ref="BN870">IF(CNGE_2024_M3_Secc1!$AO$111=CNGE_2024_M3_Secc1!$AQ$111,O,IF(CNGE_2024_M3_Secc1!AA128="",1,0))</f>
        <v>#NAME?</v>
      </c>
      <c r="BO870" s="202" t="e" cm="1">
        <f t="array" ref="BO870">IF(CNGE_2024_M3_Secc1!$AO$111=CNGE_2024_M3_Secc1!$AQ$111,O,IF(CNGE_2024_M3_Secc1!AB128="",1,0))</f>
        <v>#NAME?</v>
      </c>
      <c r="BP870" s="202" t="e" cm="1">
        <f t="array" ref="BP870">IF(CNGE_2024_M3_Secc1!$AO$111=CNGE_2024_M3_Secc1!$AQ$111,O,IF(CNGE_2024_M3_Secc1!AC128="",1,0))</f>
        <v>#NAME?</v>
      </c>
      <c r="BQ870" s="202" t="e" cm="1">
        <f t="array" ref="BQ870">IF(CNGE_2024_M3_Secc1!$AO$111=CNGE_2024_M3_Secc1!$AQ$111,O,IF(CNGE_2024_M3_Secc1!AD128="",1,0))</f>
        <v>#NAME?</v>
      </c>
      <c r="BU870" s="575">
        <f t="shared" si="2959"/>
        <v>0</v>
      </c>
      <c r="BV870" s="576"/>
      <c r="BW870" s="514">
        <f t="shared" si="2951"/>
        <v>8</v>
      </c>
      <c r="BX870" s="515"/>
      <c r="BZ870" s="514">
        <f t="shared" si="2960"/>
        <v>0</v>
      </c>
      <c r="CA870" s="515"/>
      <c r="CB870" s="514">
        <f t="shared" si="2961"/>
        <v>0</v>
      </c>
      <c r="CC870" s="515"/>
      <c r="CD870" s="514">
        <f t="shared" si="2962"/>
        <v>0</v>
      </c>
      <c r="CE870" s="515"/>
      <c r="CG870" s="563">
        <f t="shared" si="2963"/>
        <v>0</v>
      </c>
      <c r="CH870" s="563"/>
    </row>
    <row r="871" spans="1:86" s="38" customFormat="1" ht="15" customHeight="1">
      <c r="A871" s="18"/>
      <c r="B871" s="3"/>
      <c r="C871" s="48" t="s">
        <v>5008</v>
      </c>
      <c r="D871" s="547" t="str">
        <f>IF(CNGE_2024_M3_Secc1!D61="","",CNGE_2024_M3_Secc1!D61)</f>
        <v/>
      </c>
      <c r="E871" s="548"/>
      <c r="F871" s="548"/>
      <c r="G871" s="548"/>
      <c r="H871" s="548"/>
      <c r="I871" s="548"/>
      <c r="J871" s="548"/>
      <c r="K871" s="548"/>
      <c r="L871" s="548"/>
      <c r="M871" s="549"/>
      <c r="N871" s="103"/>
      <c r="O871" s="103"/>
      <c r="P871" s="103"/>
      <c r="Q871" s="103"/>
      <c r="R871" s="103"/>
      <c r="S871" s="103"/>
      <c r="T871" s="103"/>
      <c r="U871" s="103"/>
      <c r="V871" s="103"/>
      <c r="W871" s="103"/>
      <c r="X871" s="103"/>
      <c r="Y871" s="103"/>
      <c r="Z871" s="103"/>
      <c r="AA871" s="103"/>
      <c r="AB871" s="103"/>
      <c r="AC871" s="103"/>
      <c r="AD871" s="103"/>
      <c r="AE871" s="2"/>
      <c r="AF871" s="169"/>
      <c r="AH871" s="522">
        <f t="shared" si="2952"/>
        <v>0</v>
      </c>
      <c r="AI871" s="522"/>
      <c r="AJ871" s="522">
        <f t="shared" si="2953"/>
        <v>0</v>
      </c>
      <c r="AK871" s="522"/>
      <c r="AL871" s="522">
        <f t="shared" si="2954"/>
        <v>0</v>
      </c>
      <c r="AM871" s="522" t="str">
        <f t="shared" si="2955"/>
        <v>NA</v>
      </c>
      <c r="AN871" s="524">
        <f t="shared" si="2956"/>
        <v>0</v>
      </c>
      <c r="AO871" s="526"/>
      <c r="AP871" s="125" t="str">
        <f>IF(AN871=0,"", IF(SUM($AN$862:AN871)=1,_xlfn.CONCAT(AQ871), IF($AN$908&gt;SUM($AN$862:AN871),_xlfn.CONCAT(", ",AQ871), IF($AN$908=SUM($AN$862:AN871),_xlfn.CONCAT(" y ",AQ871,".")))))</f>
        <v/>
      </c>
      <c r="AQ871" s="113">
        <f t="shared" si="2957"/>
        <v>9</v>
      </c>
      <c r="AS871" s="563">
        <f t="shared" si="2958"/>
        <v>0</v>
      </c>
      <c r="AT871" s="563"/>
      <c r="AV871" s="211"/>
      <c r="AW871" s="211"/>
      <c r="AX871" s="211"/>
      <c r="AY871" s="211"/>
      <c r="AZ871" s="211"/>
      <c r="BA871" s="211"/>
      <c r="BB871" s="202" t="e" cm="1">
        <f t="array" ref="BB871">IF(CNGE_2024_M3_Secc1!$AO$111=CNGE_2024_M3_Secc1!$AQ$111,O,IF(CNGE_2024_M3_Secc1!O129="",1,0))</f>
        <v>#NAME?</v>
      </c>
      <c r="BC871" s="202" t="e" cm="1">
        <f t="array" ref="BC871">IF(CNGE_2024_M3_Secc1!$AO$111=CNGE_2024_M3_Secc1!$AQ$111,O,IF(CNGE_2024_M3_Secc1!P129="",1,0))</f>
        <v>#NAME?</v>
      </c>
      <c r="BD871" s="202" t="e" cm="1">
        <f t="array" ref="BD871">IF(CNGE_2024_M3_Secc1!$AO$111=CNGE_2024_M3_Secc1!$AQ$111,O,IF(CNGE_2024_M3_Secc1!Q129="",1,0))</f>
        <v>#NAME?</v>
      </c>
      <c r="BE871" s="202" t="e" cm="1">
        <f t="array" ref="BE871">IF(CNGE_2024_M3_Secc1!$AO$111=CNGE_2024_M3_Secc1!$AQ$111,O,IF(CNGE_2024_M3_Secc1!R129="",1,0))</f>
        <v>#NAME?</v>
      </c>
      <c r="BF871" s="202" t="e" cm="1">
        <f t="array" ref="BF871">IF(CNGE_2024_M3_Secc1!$AO$111=CNGE_2024_M3_Secc1!$AQ$111,O,IF(CNGE_2024_M3_Secc1!S129="",1,0))</f>
        <v>#NAME?</v>
      </c>
      <c r="BG871" s="202" t="e" cm="1">
        <f t="array" ref="BG871">IF(CNGE_2024_M3_Secc1!$AO$111=CNGE_2024_M3_Secc1!$AQ$111,O,IF(CNGE_2024_M3_Secc1!T129="",1,0))</f>
        <v>#NAME?</v>
      </c>
      <c r="BH871" s="202" t="e" cm="1">
        <f t="array" ref="BH871">IF(CNGE_2024_M3_Secc1!$AO$111=CNGE_2024_M3_Secc1!$AQ$111,O,IF(CNGE_2024_M3_Secc1!U129="",1,0))</f>
        <v>#NAME?</v>
      </c>
      <c r="BI871" s="202" t="e" cm="1">
        <f t="array" ref="BI871">IF(CNGE_2024_M3_Secc1!$AO$111=CNGE_2024_M3_Secc1!$AQ$111,O,IF(CNGE_2024_M3_Secc1!V129="",1,0))</f>
        <v>#NAME?</v>
      </c>
      <c r="BJ871" s="202" t="e" cm="1">
        <f t="array" ref="BJ871">IF(CNGE_2024_M3_Secc1!$AO$111=CNGE_2024_M3_Secc1!$AQ$111,O,IF(CNGE_2024_M3_Secc1!W129="",1,0))</f>
        <v>#NAME?</v>
      </c>
      <c r="BK871" s="202" t="e" cm="1">
        <f t="array" ref="BK871">IF(CNGE_2024_M3_Secc1!$AO$111=CNGE_2024_M3_Secc1!$AQ$111,O,IF(CNGE_2024_M3_Secc1!X129="",1,0))</f>
        <v>#NAME?</v>
      </c>
      <c r="BL871" s="202" t="e" cm="1">
        <f t="array" ref="BL871">IF(CNGE_2024_M3_Secc1!$AO$111=CNGE_2024_M3_Secc1!$AQ$111,O,IF(CNGE_2024_M3_Secc1!Y129="",1,0))</f>
        <v>#NAME?</v>
      </c>
      <c r="BM871" s="202" t="e" cm="1">
        <f t="array" ref="BM871">IF(CNGE_2024_M3_Secc1!$AO$111=CNGE_2024_M3_Secc1!$AQ$111,O,IF(CNGE_2024_M3_Secc1!Z129="",1,0))</f>
        <v>#NAME?</v>
      </c>
      <c r="BN871" s="202" t="e" cm="1">
        <f t="array" ref="BN871">IF(CNGE_2024_M3_Secc1!$AO$111=CNGE_2024_M3_Secc1!$AQ$111,O,IF(CNGE_2024_M3_Secc1!AA129="",1,0))</f>
        <v>#NAME?</v>
      </c>
      <c r="BO871" s="202" t="e" cm="1">
        <f t="array" ref="BO871">IF(CNGE_2024_M3_Secc1!$AO$111=CNGE_2024_M3_Secc1!$AQ$111,O,IF(CNGE_2024_M3_Secc1!AB129="",1,0))</f>
        <v>#NAME?</v>
      </c>
      <c r="BP871" s="202" t="e" cm="1">
        <f t="array" ref="BP871">IF(CNGE_2024_M3_Secc1!$AO$111=CNGE_2024_M3_Secc1!$AQ$111,O,IF(CNGE_2024_M3_Secc1!AC129="",1,0))</f>
        <v>#NAME?</v>
      </c>
      <c r="BQ871" s="202" t="e" cm="1">
        <f t="array" ref="BQ871">IF(CNGE_2024_M3_Secc1!$AO$111=CNGE_2024_M3_Secc1!$AQ$111,O,IF(CNGE_2024_M3_Secc1!AD129="",1,0))</f>
        <v>#NAME?</v>
      </c>
      <c r="BU871" s="575">
        <f t="shared" si="2959"/>
        <v>0</v>
      </c>
      <c r="BV871" s="576"/>
      <c r="BW871" s="514">
        <f t="shared" si="2951"/>
        <v>9</v>
      </c>
      <c r="BX871" s="515"/>
      <c r="BZ871" s="514">
        <f t="shared" si="2960"/>
        <v>0</v>
      </c>
      <c r="CA871" s="515"/>
      <c r="CB871" s="514">
        <f t="shared" si="2961"/>
        <v>0</v>
      </c>
      <c r="CC871" s="515"/>
      <c r="CD871" s="514">
        <f t="shared" si="2962"/>
        <v>0</v>
      </c>
      <c r="CE871" s="515"/>
      <c r="CG871" s="563">
        <f t="shared" si="2963"/>
        <v>0</v>
      </c>
      <c r="CH871" s="563"/>
    </row>
    <row r="872" spans="1:86" s="38" customFormat="1" ht="15" customHeight="1">
      <c r="A872" s="18"/>
      <c r="B872" s="3"/>
      <c r="C872" s="48" t="s">
        <v>5009</v>
      </c>
      <c r="D872" s="547" t="str">
        <f>IF(CNGE_2024_M3_Secc1!D62="","",CNGE_2024_M3_Secc1!D62)</f>
        <v/>
      </c>
      <c r="E872" s="548"/>
      <c r="F872" s="548"/>
      <c r="G872" s="548"/>
      <c r="H872" s="548"/>
      <c r="I872" s="548"/>
      <c r="J872" s="548"/>
      <c r="K872" s="548"/>
      <c r="L872" s="548"/>
      <c r="M872" s="549"/>
      <c r="N872" s="103"/>
      <c r="O872" s="103"/>
      <c r="P872" s="103"/>
      <c r="Q872" s="103"/>
      <c r="R872" s="103"/>
      <c r="S872" s="103"/>
      <c r="T872" s="103"/>
      <c r="U872" s="103"/>
      <c r="V872" s="103"/>
      <c r="W872" s="103"/>
      <c r="X872" s="103"/>
      <c r="Y872" s="103"/>
      <c r="Z872" s="103"/>
      <c r="AA872" s="103"/>
      <c r="AB872" s="103"/>
      <c r="AC872" s="103"/>
      <c r="AD872" s="103"/>
      <c r="AE872" s="2"/>
      <c r="AF872" s="169"/>
      <c r="AH872" s="522">
        <f t="shared" si="2952"/>
        <v>0</v>
      </c>
      <c r="AI872" s="522"/>
      <c r="AJ872" s="522">
        <f t="shared" si="2953"/>
        <v>0</v>
      </c>
      <c r="AK872" s="522"/>
      <c r="AL872" s="522">
        <f t="shared" si="2954"/>
        <v>0</v>
      </c>
      <c r="AM872" s="522" t="str">
        <f t="shared" si="2955"/>
        <v>NA</v>
      </c>
      <c r="AN872" s="524">
        <f t="shared" si="2956"/>
        <v>0</v>
      </c>
      <c r="AO872" s="526"/>
      <c r="AP872" s="125" t="str">
        <f>IF(AN872=0,"", IF(SUM($AN$862:AN872)=1,_xlfn.CONCAT(AQ872), IF($AN$908&gt;SUM($AN$862:AN872),_xlfn.CONCAT(", ",AQ872), IF($AN$908=SUM($AN$862:AN872),_xlfn.CONCAT(" y ",AQ872,".")))))</f>
        <v/>
      </c>
      <c r="AQ872" s="113">
        <f t="shared" si="2957"/>
        <v>10</v>
      </c>
      <c r="AS872" s="563">
        <f t="shared" si="2958"/>
        <v>0</v>
      </c>
      <c r="AT872" s="563"/>
      <c r="AV872" s="211"/>
      <c r="AW872" s="211"/>
      <c r="AX872" s="211"/>
      <c r="AY872" s="211"/>
      <c r="AZ872" s="211"/>
      <c r="BA872" s="211"/>
      <c r="BB872" s="202" t="e" cm="1">
        <f t="array" ref="BB872">IF(CNGE_2024_M3_Secc1!$AO$111=CNGE_2024_M3_Secc1!$AQ$111,O,IF(CNGE_2024_M3_Secc1!O130="",1,0))</f>
        <v>#NAME?</v>
      </c>
      <c r="BC872" s="202" t="e" cm="1">
        <f t="array" ref="BC872">IF(CNGE_2024_M3_Secc1!$AO$111=CNGE_2024_M3_Secc1!$AQ$111,O,IF(CNGE_2024_M3_Secc1!P130="",1,0))</f>
        <v>#NAME?</v>
      </c>
      <c r="BD872" s="202" t="e" cm="1">
        <f t="array" ref="BD872">IF(CNGE_2024_M3_Secc1!$AO$111=CNGE_2024_M3_Secc1!$AQ$111,O,IF(CNGE_2024_M3_Secc1!Q130="",1,0))</f>
        <v>#NAME?</v>
      </c>
      <c r="BE872" s="202" t="e" cm="1">
        <f t="array" ref="BE872">IF(CNGE_2024_M3_Secc1!$AO$111=CNGE_2024_M3_Secc1!$AQ$111,O,IF(CNGE_2024_M3_Secc1!R130="",1,0))</f>
        <v>#NAME?</v>
      </c>
      <c r="BF872" s="202" t="e" cm="1">
        <f t="array" ref="BF872">IF(CNGE_2024_M3_Secc1!$AO$111=CNGE_2024_M3_Secc1!$AQ$111,O,IF(CNGE_2024_M3_Secc1!S130="",1,0))</f>
        <v>#NAME?</v>
      </c>
      <c r="BG872" s="202" t="e" cm="1">
        <f t="array" ref="BG872">IF(CNGE_2024_M3_Secc1!$AO$111=CNGE_2024_M3_Secc1!$AQ$111,O,IF(CNGE_2024_M3_Secc1!T130="",1,0))</f>
        <v>#NAME?</v>
      </c>
      <c r="BH872" s="202" t="e" cm="1">
        <f t="array" ref="BH872">IF(CNGE_2024_M3_Secc1!$AO$111=CNGE_2024_M3_Secc1!$AQ$111,O,IF(CNGE_2024_M3_Secc1!U130="",1,0))</f>
        <v>#NAME?</v>
      </c>
      <c r="BI872" s="202" t="e" cm="1">
        <f t="array" ref="BI872">IF(CNGE_2024_M3_Secc1!$AO$111=CNGE_2024_M3_Secc1!$AQ$111,O,IF(CNGE_2024_M3_Secc1!V130="",1,0))</f>
        <v>#NAME?</v>
      </c>
      <c r="BJ872" s="202" t="e" cm="1">
        <f t="array" ref="BJ872">IF(CNGE_2024_M3_Secc1!$AO$111=CNGE_2024_M3_Secc1!$AQ$111,O,IF(CNGE_2024_M3_Secc1!W130="",1,0))</f>
        <v>#NAME?</v>
      </c>
      <c r="BK872" s="202" t="e" cm="1">
        <f t="array" ref="BK872">IF(CNGE_2024_M3_Secc1!$AO$111=CNGE_2024_M3_Secc1!$AQ$111,O,IF(CNGE_2024_M3_Secc1!X130="",1,0))</f>
        <v>#NAME?</v>
      </c>
      <c r="BL872" s="202" t="e" cm="1">
        <f t="array" ref="BL872">IF(CNGE_2024_M3_Secc1!$AO$111=CNGE_2024_M3_Secc1!$AQ$111,O,IF(CNGE_2024_M3_Secc1!Y130="",1,0))</f>
        <v>#NAME?</v>
      </c>
      <c r="BM872" s="202" t="e" cm="1">
        <f t="array" ref="BM872">IF(CNGE_2024_M3_Secc1!$AO$111=CNGE_2024_M3_Secc1!$AQ$111,O,IF(CNGE_2024_M3_Secc1!Z130="",1,0))</f>
        <v>#NAME?</v>
      </c>
      <c r="BN872" s="202" t="e" cm="1">
        <f t="array" ref="BN872">IF(CNGE_2024_M3_Secc1!$AO$111=CNGE_2024_M3_Secc1!$AQ$111,O,IF(CNGE_2024_M3_Secc1!AA130="",1,0))</f>
        <v>#NAME?</v>
      </c>
      <c r="BO872" s="202" t="e" cm="1">
        <f t="array" ref="BO872">IF(CNGE_2024_M3_Secc1!$AO$111=CNGE_2024_M3_Secc1!$AQ$111,O,IF(CNGE_2024_M3_Secc1!AB130="",1,0))</f>
        <v>#NAME?</v>
      </c>
      <c r="BP872" s="202" t="e" cm="1">
        <f t="array" ref="BP872">IF(CNGE_2024_M3_Secc1!$AO$111=CNGE_2024_M3_Secc1!$AQ$111,O,IF(CNGE_2024_M3_Secc1!AC130="",1,0))</f>
        <v>#NAME?</v>
      </c>
      <c r="BQ872" s="202" t="e" cm="1">
        <f t="array" ref="BQ872">IF(CNGE_2024_M3_Secc1!$AO$111=CNGE_2024_M3_Secc1!$AQ$111,O,IF(CNGE_2024_M3_Secc1!AD130="",1,0))</f>
        <v>#NAME?</v>
      </c>
      <c r="BU872" s="575">
        <f t="shared" si="2959"/>
        <v>0</v>
      </c>
      <c r="BV872" s="576"/>
      <c r="BW872" s="514">
        <f t="shared" si="2951"/>
        <v>10</v>
      </c>
      <c r="BX872" s="515"/>
      <c r="BZ872" s="514">
        <f t="shared" si="2960"/>
        <v>0</v>
      </c>
      <c r="CA872" s="515"/>
      <c r="CB872" s="514">
        <f t="shared" si="2961"/>
        <v>0</v>
      </c>
      <c r="CC872" s="515"/>
      <c r="CD872" s="514">
        <f t="shared" si="2962"/>
        <v>0</v>
      </c>
      <c r="CE872" s="515"/>
      <c r="CG872" s="563">
        <f t="shared" si="2963"/>
        <v>0</v>
      </c>
      <c r="CH872" s="563"/>
    </row>
    <row r="873" spans="1:86" s="38" customFormat="1" ht="15" customHeight="1">
      <c r="A873" s="18"/>
      <c r="B873" s="3"/>
      <c r="C873" s="48" t="s">
        <v>5011</v>
      </c>
      <c r="D873" s="547" t="str">
        <f>IF(CNGE_2024_M3_Secc1!D63="","",CNGE_2024_M3_Secc1!D63)</f>
        <v/>
      </c>
      <c r="E873" s="548"/>
      <c r="F873" s="548"/>
      <c r="G873" s="548"/>
      <c r="H873" s="548"/>
      <c r="I873" s="548"/>
      <c r="J873" s="548"/>
      <c r="K873" s="548"/>
      <c r="L873" s="548"/>
      <c r="M873" s="549"/>
      <c r="N873" s="103"/>
      <c r="O873" s="103"/>
      <c r="P873" s="103"/>
      <c r="Q873" s="103"/>
      <c r="R873" s="103"/>
      <c r="S873" s="103"/>
      <c r="T873" s="103"/>
      <c r="U873" s="103"/>
      <c r="V873" s="103"/>
      <c r="W873" s="103"/>
      <c r="X873" s="103"/>
      <c r="Y873" s="103"/>
      <c r="Z873" s="103"/>
      <c r="AA873" s="103"/>
      <c r="AB873" s="103"/>
      <c r="AC873" s="103"/>
      <c r="AD873" s="103"/>
      <c r="AE873" s="2"/>
      <c r="AF873" s="169"/>
      <c r="AH873" s="522">
        <f t="shared" si="2952"/>
        <v>0</v>
      </c>
      <c r="AI873" s="522"/>
      <c r="AJ873" s="522">
        <f t="shared" si="2953"/>
        <v>0</v>
      </c>
      <c r="AK873" s="522"/>
      <c r="AL873" s="522">
        <f t="shared" si="2954"/>
        <v>0</v>
      </c>
      <c r="AM873" s="522" t="str">
        <f t="shared" si="2955"/>
        <v>NA</v>
      </c>
      <c r="AN873" s="524">
        <f t="shared" si="2956"/>
        <v>0</v>
      </c>
      <c r="AO873" s="526"/>
      <c r="AP873" s="125" t="str">
        <f>IF(AN873=0,"", IF(SUM($AN$862:AN873)=1,_xlfn.CONCAT(AQ873), IF($AN$908&gt;SUM($AN$862:AN873),_xlfn.CONCAT(", ",AQ873), IF($AN$908=SUM($AN$862:AN873),_xlfn.CONCAT(" y ",AQ873,".")))))</f>
        <v/>
      </c>
      <c r="AQ873" s="113">
        <f t="shared" si="2957"/>
        <v>11</v>
      </c>
      <c r="AS873" s="563">
        <f t="shared" si="2958"/>
        <v>0</v>
      </c>
      <c r="AT873" s="563"/>
      <c r="AV873" s="211"/>
      <c r="AW873" s="211"/>
      <c r="AX873" s="211"/>
      <c r="AY873" s="211"/>
      <c r="AZ873" s="211"/>
      <c r="BA873" s="211"/>
      <c r="BB873" s="202" t="e" cm="1">
        <f t="array" ref="BB873">IF(CNGE_2024_M3_Secc1!$AO$111=CNGE_2024_M3_Secc1!$AQ$111,O,IF(CNGE_2024_M3_Secc1!O131="",1,0))</f>
        <v>#NAME?</v>
      </c>
      <c r="BC873" s="202" t="e" cm="1">
        <f t="array" ref="BC873">IF(CNGE_2024_M3_Secc1!$AO$111=CNGE_2024_M3_Secc1!$AQ$111,O,IF(CNGE_2024_M3_Secc1!P131="",1,0))</f>
        <v>#NAME?</v>
      </c>
      <c r="BD873" s="202" t="e" cm="1">
        <f t="array" ref="BD873">IF(CNGE_2024_M3_Secc1!$AO$111=CNGE_2024_M3_Secc1!$AQ$111,O,IF(CNGE_2024_M3_Secc1!Q131="",1,0))</f>
        <v>#NAME?</v>
      </c>
      <c r="BE873" s="202" t="e" cm="1">
        <f t="array" ref="BE873">IF(CNGE_2024_M3_Secc1!$AO$111=CNGE_2024_M3_Secc1!$AQ$111,O,IF(CNGE_2024_M3_Secc1!R131="",1,0))</f>
        <v>#NAME?</v>
      </c>
      <c r="BF873" s="202" t="e" cm="1">
        <f t="array" ref="BF873">IF(CNGE_2024_M3_Secc1!$AO$111=CNGE_2024_M3_Secc1!$AQ$111,O,IF(CNGE_2024_M3_Secc1!S131="",1,0))</f>
        <v>#NAME?</v>
      </c>
      <c r="BG873" s="202" t="e" cm="1">
        <f t="array" ref="BG873">IF(CNGE_2024_M3_Secc1!$AO$111=CNGE_2024_M3_Secc1!$AQ$111,O,IF(CNGE_2024_M3_Secc1!T131="",1,0))</f>
        <v>#NAME?</v>
      </c>
      <c r="BH873" s="202" t="e" cm="1">
        <f t="array" ref="BH873">IF(CNGE_2024_M3_Secc1!$AO$111=CNGE_2024_M3_Secc1!$AQ$111,O,IF(CNGE_2024_M3_Secc1!U131="",1,0))</f>
        <v>#NAME?</v>
      </c>
      <c r="BI873" s="202" t="e" cm="1">
        <f t="array" ref="BI873">IF(CNGE_2024_M3_Secc1!$AO$111=CNGE_2024_M3_Secc1!$AQ$111,O,IF(CNGE_2024_M3_Secc1!V131="",1,0))</f>
        <v>#NAME?</v>
      </c>
      <c r="BJ873" s="202" t="e" cm="1">
        <f t="array" ref="BJ873">IF(CNGE_2024_M3_Secc1!$AO$111=CNGE_2024_M3_Secc1!$AQ$111,O,IF(CNGE_2024_M3_Secc1!W131="",1,0))</f>
        <v>#NAME?</v>
      </c>
      <c r="BK873" s="202" t="e" cm="1">
        <f t="array" ref="BK873">IF(CNGE_2024_M3_Secc1!$AO$111=CNGE_2024_M3_Secc1!$AQ$111,O,IF(CNGE_2024_M3_Secc1!X131="",1,0))</f>
        <v>#NAME?</v>
      </c>
      <c r="BL873" s="202" t="e" cm="1">
        <f t="array" ref="BL873">IF(CNGE_2024_M3_Secc1!$AO$111=CNGE_2024_M3_Secc1!$AQ$111,O,IF(CNGE_2024_M3_Secc1!Y131="",1,0))</f>
        <v>#NAME?</v>
      </c>
      <c r="BM873" s="202" t="e" cm="1">
        <f t="array" ref="BM873">IF(CNGE_2024_M3_Secc1!$AO$111=CNGE_2024_M3_Secc1!$AQ$111,O,IF(CNGE_2024_M3_Secc1!Z131="",1,0))</f>
        <v>#NAME?</v>
      </c>
      <c r="BN873" s="202" t="e" cm="1">
        <f t="array" ref="BN873">IF(CNGE_2024_M3_Secc1!$AO$111=CNGE_2024_M3_Secc1!$AQ$111,O,IF(CNGE_2024_M3_Secc1!AA131="",1,0))</f>
        <v>#NAME?</v>
      </c>
      <c r="BO873" s="202" t="e" cm="1">
        <f t="array" ref="BO873">IF(CNGE_2024_M3_Secc1!$AO$111=CNGE_2024_M3_Secc1!$AQ$111,O,IF(CNGE_2024_M3_Secc1!AB131="",1,0))</f>
        <v>#NAME?</v>
      </c>
      <c r="BP873" s="202" t="e" cm="1">
        <f t="array" ref="BP873">IF(CNGE_2024_M3_Secc1!$AO$111=CNGE_2024_M3_Secc1!$AQ$111,O,IF(CNGE_2024_M3_Secc1!AC131="",1,0))</f>
        <v>#NAME?</v>
      </c>
      <c r="BQ873" s="202" t="e" cm="1">
        <f t="array" ref="BQ873">IF(CNGE_2024_M3_Secc1!$AO$111=CNGE_2024_M3_Secc1!$AQ$111,O,IF(CNGE_2024_M3_Secc1!AD131="",1,0))</f>
        <v>#NAME?</v>
      </c>
      <c r="BU873" s="575">
        <f t="shared" si="2959"/>
        <v>0</v>
      </c>
      <c r="BV873" s="576"/>
      <c r="BW873" s="514">
        <f t="shared" si="2951"/>
        <v>11</v>
      </c>
      <c r="BX873" s="515"/>
      <c r="BZ873" s="514">
        <f t="shared" si="2960"/>
        <v>0</v>
      </c>
      <c r="CA873" s="515"/>
      <c r="CB873" s="514">
        <f t="shared" si="2961"/>
        <v>0</v>
      </c>
      <c r="CC873" s="515"/>
      <c r="CD873" s="514">
        <f t="shared" si="2962"/>
        <v>0</v>
      </c>
      <c r="CE873" s="515"/>
      <c r="CG873" s="563">
        <f t="shared" si="2963"/>
        <v>0</v>
      </c>
      <c r="CH873" s="563"/>
    </row>
    <row r="874" spans="1:86" s="38" customFormat="1" ht="15" customHeight="1">
      <c r="A874" s="18"/>
      <c r="B874" s="3"/>
      <c r="C874" s="48" t="s">
        <v>5012</v>
      </c>
      <c r="D874" s="547" t="str">
        <f>IF(CNGE_2024_M3_Secc1!D64="","",CNGE_2024_M3_Secc1!D64)</f>
        <v/>
      </c>
      <c r="E874" s="548"/>
      <c r="F874" s="548"/>
      <c r="G874" s="548"/>
      <c r="H874" s="548"/>
      <c r="I874" s="548"/>
      <c r="J874" s="548"/>
      <c r="K874" s="548"/>
      <c r="L874" s="548"/>
      <c r="M874" s="549"/>
      <c r="N874" s="103"/>
      <c r="O874" s="103"/>
      <c r="P874" s="103"/>
      <c r="Q874" s="103"/>
      <c r="R874" s="103"/>
      <c r="S874" s="103"/>
      <c r="T874" s="103"/>
      <c r="U874" s="103"/>
      <c r="V874" s="103"/>
      <c r="W874" s="103"/>
      <c r="X874" s="103"/>
      <c r="Y874" s="103"/>
      <c r="Z874" s="103"/>
      <c r="AA874" s="103"/>
      <c r="AB874" s="103"/>
      <c r="AC874" s="103"/>
      <c r="AD874" s="103"/>
      <c r="AE874" s="2"/>
      <c r="AF874" s="169"/>
      <c r="AH874" s="522">
        <f t="shared" si="2952"/>
        <v>0</v>
      </c>
      <c r="AI874" s="522"/>
      <c r="AJ874" s="522">
        <f t="shared" si="2953"/>
        <v>0</v>
      </c>
      <c r="AK874" s="522"/>
      <c r="AL874" s="522">
        <f t="shared" si="2954"/>
        <v>0</v>
      </c>
      <c r="AM874" s="522" t="str">
        <f t="shared" si="2955"/>
        <v>NA</v>
      </c>
      <c r="AN874" s="524">
        <f t="shared" si="2956"/>
        <v>0</v>
      </c>
      <c r="AO874" s="526"/>
      <c r="AP874" s="125" t="str">
        <f>IF(AN874=0,"", IF(SUM($AN$862:AN874)=1,_xlfn.CONCAT(AQ874), IF($AN$908&gt;SUM($AN$862:AN874),_xlfn.CONCAT(", ",AQ874), IF($AN$908=SUM($AN$862:AN874),_xlfn.CONCAT(" y ",AQ874,".")))))</f>
        <v/>
      </c>
      <c r="AQ874" s="113">
        <f t="shared" si="2957"/>
        <v>12</v>
      </c>
      <c r="AS874" s="563">
        <f t="shared" si="2958"/>
        <v>0</v>
      </c>
      <c r="AT874" s="563"/>
      <c r="AV874" s="211"/>
      <c r="AW874" s="211"/>
      <c r="AX874" s="211"/>
      <c r="AY874" s="211"/>
      <c r="AZ874" s="211"/>
      <c r="BA874" s="211"/>
      <c r="BB874" s="202" t="e" cm="1">
        <f t="array" ref="BB874">IF(CNGE_2024_M3_Secc1!$AO$111=CNGE_2024_M3_Secc1!$AQ$111,O,IF(CNGE_2024_M3_Secc1!O132="",1,0))</f>
        <v>#NAME?</v>
      </c>
      <c r="BC874" s="202" t="e" cm="1">
        <f t="array" ref="BC874">IF(CNGE_2024_M3_Secc1!$AO$111=CNGE_2024_M3_Secc1!$AQ$111,O,IF(CNGE_2024_M3_Secc1!P132="",1,0))</f>
        <v>#NAME?</v>
      </c>
      <c r="BD874" s="202" t="e" cm="1">
        <f t="array" ref="BD874">IF(CNGE_2024_M3_Secc1!$AO$111=CNGE_2024_M3_Secc1!$AQ$111,O,IF(CNGE_2024_M3_Secc1!Q132="",1,0))</f>
        <v>#NAME?</v>
      </c>
      <c r="BE874" s="202" t="e" cm="1">
        <f t="array" ref="BE874">IF(CNGE_2024_M3_Secc1!$AO$111=CNGE_2024_M3_Secc1!$AQ$111,O,IF(CNGE_2024_M3_Secc1!R132="",1,0))</f>
        <v>#NAME?</v>
      </c>
      <c r="BF874" s="202" t="e" cm="1">
        <f t="array" ref="BF874">IF(CNGE_2024_M3_Secc1!$AO$111=CNGE_2024_M3_Secc1!$AQ$111,O,IF(CNGE_2024_M3_Secc1!S132="",1,0))</f>
        <v>#NAME?</v>
      </c>
      <c r="BG874" s="202" t="e" cm="1">
        <f t="array" ref="BG874">IF(CNGE_2024_M3_Secc1!$AO$111=CNGE_2024_M3_Secc1!$AQ$111,O,IF(CNGE_2024_M3_Secc1!T132="",1,0))</f>
        <v>#NAME?</v>
      </c>
      <c r="BH874" s="202" t="e" cm="1">
        <f t="array" ref="BH874">IF(CNGE_2024_M3_Secc1!$AO$111=CNGE_2024_M3_Secc1!$AQ$111,O,IF(CNGE_2024_M3_Secc1!U132="",1,0))</f>
        <v>#NAME?</v>
      </c>
      <c r="BI874" s="202" t="e" cm="1">
        <f t="array" ref="BI874">IF(CNGE_2024_M3_Secc1!$AO$111=CNGE_2024_M3_Secc1!$AQ$111,O,IF(CNGE_2024_M3_Secc1!V132="",1,0))</f>
        <v>#NAME?</v>
      </c>
      <c r="BJ874" s="202" t="e" cm="1">
        <f t="array" ref="BJ874">IF(CNGE_2024_M3_Secc1!$AO$111=CNGE_2024_M3_Secc1!$AQ$111,O,IF(CNGE_2024_M3_Secc1!W132="",1,0))</f>
        <v>#NAME?</v>
      </c>
      <c r="BK874" s="202" t="e" cm="1">
        <f t="array" ref="BK874">IF(CNGE_2024_M3_Secc1!$AO$111=CNGE_2024_M3_Secc1!$AQ$111,O,IF(CNGE_2024_M3_Secc1!X132="",1,0))</f>
        <v>#NAME?</v>
      </c>
      <c r="BL874" s="202" t="e" cm="1">
        <f t="array" ref="BL874">IF(CNGE_2024_M3_Secc1!$AO$111=CNGE_2024_M3_Secc1!$AQ$111,O,IF(CNGE_2024_M3_Secc1!Y132="",1,0))</f>
        <v>#NAME?</v>
      </c>
      <c r="BM874" s="202" t="e" cm="1">
        <f t="array" ref="BM874">IF(CNGE_2024_M3_Secc1!$AO$111=CNGE_2024_M3_Secc1!$AQ$111,O,IF(CNGE_2024_M3_Secc1!Z132="",1,0))</f>
        <v>#NAME?</v>
      </c>
      <c r="BN874" s="202" t="e" cm="1">
        <f t="array" ref="BN874">IF(CNGE_2024_M3_Secc1!$AO$111=CNGE_2024_M3_Secc1!$AQ$111,O,IF(CNGE_2024_M3_Secc1!AA132="",1,0))</f>
        <v>#NAME?</v>
      </c>
      <c r="BO874" s="202" t="e" cm="1">
        <f t="array" ref="BO874">IF(CNGE_2024_M3_Secc1!$AO$111=CNGE_2024_M3_Secc1!$AQ$111,O,IF(CNGE_2024_M3_Secc1!AB132="",1,0))</f>
        <v>#NAME?</v>
      </c>
      <c r="BP874" s="202" t="e" cm="1">
        <f t="array" ref="BP874">IF(CNGE_2024_M3_Secc1!$AO$111=CNGE_2024_M3_Secc1!$AQ$111,O,IF(CNGE_2024_M3_Secc1!AC132="",1,0))</f>
        <v>#NAME?</v>
      </c>
      <c r="BQ874" s="202" t="e" cm="1">
        <f t="array" ref="BQ874">IF(CNGE_2024_M3_Secc1!$AO$111=CNGE_2024_M3_Secc1!$AQ$111,O,IF(CNGE_2024_M3_Secc1!AD132="",1,0))</f>
        <v>#NAME?</v>
      </c>
      <c r="BU874" s="575">
        <f t="shared" si="2959"/>
        <v>0</v>
      </c>
      <c r="BV874" s="576"/>
      <c r="BW874" s="514">
        <f t="shared" si="2951"/>
        <v>12</v>
      </c>
      <c r="BX874" s="515"/>
      <c r="BZ874" s="514">
        <f t="shared" si="2960"/>
        <v>0</v>
      </c>
      <c r="CA874" s="515"/>
      <c r="CB874" s="514">
        <f t="shared" si="2961"/>
        <v>0</v>
      </c>
      <c r="CC874" s="515"/>
      <c r="CD874" s="514">
        <f t="shared" si="2962"/>
        <v>0</v>
      </c>
      <c r="CE874" s="515"/>
      <c r="CG874" s="563">
        <f t="shared" si="2963"/>
        <v>0</v>
      </c>
      <c r="CH874" s="563"/>
    </row>
    <row r="875" spans="1:86" s="38" customFormat="1" ht="15" customHeight="1">
      <c r="A875" s="18"/>
      <c r="B875" s="3"/>
      <c r="C875" s="48" t="s">
        <v>5013</v>
      </c>
      <c r="D875" s="547" t="str">
        <f>IF(CNGE_2024_M3_Secc1!D65="","",CNGE_2024_M3_Secc1!D65)</f>
        <v/>
      </c>
      <c r="E875" s="548"/>
      <c r="F875" s="548"/>
      <c r="G875" s="548"/>
      <c r="H875" s="548"/>
      <c r="I875" s="548"/>
      <c r="J875" s="548"/>
      <c r="K875" s="548"/>
      <c r="L875" s="548"/>
      <c r="M875" s="549"/>
      <c r="N875" s="103"/>
      <c r="O875" s="103"/>
      <c r="P875" s="103"/>
      <c r="Q875" s="103"/>
      <c r="R875" s="103"/>
      <c r="S875" s="103"/>
      <c r="T875" s="103"/>
      <c r="U875" s="103"/>
      <c r="V875" s="103"/>
      <c r="W875" s="103"/>
      <c r="X875" s="103"/>
      <c r="Y875" s="103"/>
      <c r="Z875" s="103"/>
      <c r="AA875" s="103"/>
      <c r="AB875" s="103"/>
      <c r="AC875" s="103"/>
      <c r="AD875" s="103"/>
      <c r="AE875" s="2"/>
      <c r="AF875" s="169"/>
      <c r="AH875" s="522">
        <f t="shared" si="2952"/>
        <v>0</v>
      </c>
      <c r="AI875" s="522"/>
      <c r="AJ875" s="522">
        <f t="shared" si="2953"/>
        <v>0</v>
      </c>
      <c r="AK875" s="522"/>
      <c r="AL875" s="522">
        <f t="shared" si="2954"/>
        <v>0</v>
      </c>
      <c r="AM875" s="522" t="str">
        <f t="shared" si="2955"/>
        <v>NA</v>
      </c>
      <c r="AN875" s="524">
        <f t="shared" si="2956"/>
        <v>0</v>
      </c>
      <c r="AO875" s="526"/>
      <c r="AP875" s="125" t="str">
        <f>IF(AN875=0,"", IF(SUM($AN$862:AN875)=1,_xlfn.CONCAT(AQ875), IF($AN$908&gt;SUM($AN$862:AN875),_xlfn.CONCAT(", ",AQ875), IF($AN$908=SUM($AN$862:AN875),_xlfn.CONCAT(" y ",AQ875,".")))))</f>
        <v/>
      </c>
      <c r="AQ875" s="113">
        <f t="shared" si="2957"/>
        <v>13</v>
      </c>
      <c r="AS875" s="563">
        <f t="shared" si="2958"/>
        <v>0</v>
      </c>
      <c r="AT875" s="563"/>
      <c r="AV875" s="211"/>
      <c r="AW875" s="211"/>
      <c r="AX875" s="211"/>
      <c r="AY875" s="211"/>
      <c r="AZ875" s="211"/>
      <c r="BA875" s="211"/>
      <c r="BB875" s="202" t="e" cm="1">
        <f t="array" ref="BB875">IF(CNGE_2024_M3_Secc1!$AO$111=CNGE_2024_M3_Secc1!$AQ$111,O,IF(CNGE_2024_M3_Secc1!O133="",1,0))</f>
        <v>#NAME?</v>
      </c>
      <c r="BC875" s="202" t="e" cm="1">
        <f t="array" ref="BC875">IF(CNGE_2024_M3_Secc1!$AO$111=CNGE_2024_M3_Secc1!$AQ$111,O,IF(CNGE_2024_M3_Secc1!P133="",1,0))</f>
        <v>#NAME?</v>
      </c>
      <c r="BD875" s="202" t="e" cm="1">
        <f t="array" ref="BD875">IF(CNGE_2024_M3_Secc1!$AO$111=CNGE_2024_M3_Secc1!$AQ$111,O,IF(CNGE_2024_M3_Secc1!Q133="",1,0))</f>
        <v>#NAME?</v>
      </c>
      <c r="BE875" s="202" t="e" cm="1">
        <f t="array" ref="BE875">IF(CNGE_2024_M3_Secc1!$AO$111=CNGE_2024_M3_Secc1!$AQ$111,O,IF(CNGE_2024_M3_Secc1!R133="",1,0))</f>
        <v>#NAME?</v>
      </c>
      <c r="BF875" s="202" t="e" cm="1">
        <f t="array" ref="BF875">IF(CNGE_2024_M3_Secc1!$AO$111=CNGE_2024_M3_Secc1!$AQ$111,O,IF(CNGE_2024_M3_Secc1!S133="",1,0))</f>
        <v>#NAME?</v>
      </c>
      <c r="BG875" s="202" t="e" cm="1">
        <f t="array" ref="BG875">IF(CNGE_2024_M3_Secc1!$AO$111=CNGE_2024_M3_Secc1!$AQ$111,O,IF(CNGE_2024_M3_Secc1!T133="",1,0))</f>
        <v>#NAME?</v>
      </c>
      <c r="BH875" s="202" t="e" cm="1">
        <f t="array" ref="BH875">IF(CNGE_2024_M3_Secc1!$AO$111=CNGE_2024_M3_Secc1!$AQ$111,O,IF(CNGE_2024_M3_Secc1!U133="",1,0))</f>
        <v>#NAME?</v>
      </c>
      <c r="BI875" s="202" t="e" cm="1">
        <f t="array" ref="BI875">IF(CNGE_2024_M3_Secc1!$AO$111=CNGE_2024_M3_Secc1!$AQ$111,O,IF(CNGE_2024_M3_Secc1!V133="",1,0))</f>
        <v>#NAME?</v>
      </c>
      <c r="BJ875" s="202" t="e" cm="1">
        <f t="array" ref="BJ875">IF(CNGE_2024_M3_Secc1!$AO$111=CNGE_2024_M3_Secc1!$AQ$111,O,IF(CNGE_2024_M3_Secc1!W133="",1,0))</f>
        <v>#NAME?</v>
      </c>
      <c r="BK875" s="202" t="e" cm="1">
        <f t="array" ref="BK875">IF(CNGE_2024_M3_Secc1!$AO$111=CNGE_2024_M3_Secc1!$AQ$111,O,IF(CNGE_2024_M3_Secc1!X133="",1,0))</f>
        <v>#NAME?</v>
      </c>
      <c r="BL875" s="202" t="e" cm="1">
        <f t="array" ref="BL875">IF(CNGE_2024_M3_Secc1!$AO$111=CNGE_2024_M3_Secc1!$AQ$111,O,IF(CNGE_2024_M3_Secc1!Y133="",1,0))</f>
        <v>#NAME?</v>
      </c>
      <c r="BM875" s="202" t="e" cm="1">
        <f t="array" ref="BM875">IF(CNGE_2024_M3_Secc1!$AO$111=CNGE_2024_M3_Secc1!$AQ$111,O,IF(CNGE_2024_M3_Secc1!Z133="",1,0))</f>
        <v>#NAME?</v>
      </c>
      <c r="BN875" s="202" t="e" cm="1">
        <f t="array" ref="BN875">IF(CNGE_2024_M3_Secc1!$AO$111=CNGE_2024_M3_Secc1!$AQ$111,O,IF(CNGE_2024_M3_Secc1!AA133="",1,0))</f>
        <v>#NAME?</v>
      </c>
      <c r="BO875" s="202" t="e" cm="1">
        <f t="array" ref="BO875">IF(CNGE_2024_M3_Secc1!$AO$111=CNGE_2024_M3_Secc1!$AQ$111,O,IF(CNGE_2024_M3_Secc1!AB133="",1,0))</f>
        <v>#NAME?</v>
      </c>
      <c r="BP875" s="202" t="e" cm="1">
        <f t="array" ref="BP875">IF(CNGE_2024_M3_Secc1!$AO$111=CNGE_2024_M3_Secc1!$AQ$111,O,IF(CNGE_2024_M3_Secc1!AC133="",1,0))</f>
        <v>#NAME?</v>
      </c>
      <c r="BQ875" s="202" t="e" cm="1">
        <f t="array" ref="BQ875">IF(CNGE_2024_M3_Secc1!$AO$111=CNGE_2024_M3_Secc1!$AQ$111,O,IF(CNGE_2024_M3_Secc1!AD133="",1,0))</f>
        <v>#NAME?</v>
      </c>
      <c r="BU875" s="575">
        <f t="shared" si="2959"/>
        <v>0</v>
      </c>
      <c r="BV875" s="576"/>
      <c r="BW875" s="514">
        <f t="shared" si="2951"/>
        <v>13</v>
      </c>
      <c r="BX875" s="515"/>
      <c r="BZ875" s="514">
        <f t="shared" si="2960"/>
        <v>0</v>
      </c>
      <c r="CA875" s="515"/>
      <c r="CB875" s="514">
        <f t="shared" si="2961"/>
        <v>0</v>
      </c>
      <c r="CC875" s="515"/>
      <c r="CD875" s="514">
        <f t="shared" si="2962"/>
        <v>0</v>
      </c>
      <c r="CE875" s="515"/>
      <c r="CG875" s="563">
        <f t="shared" si="2963"/>
        <v>0</v>
      </c>
      <c r="CH875" s="563"/>
    </row>
    <row r="876" spans="1:86" s="38" customFormat="1" ht="15" customHeight="1">
      <c r="A876" s="18"/>
      <c r="B876" s="3"/>
      <c r="C876" s="48" t="s">
        <v>5014</v>
      </c>
      <c r="D876" s="547" t="str">
        <f>IF(CNGE_2024_M3_Secc1!D66="","",CNGE_2024_M3_Secc1!D66)</f>
        <v/>
      </c>
      <c r="E876" s="548"/>
      <c r="F876" s="548"/>
      <c r="G876" s="548"/>
      <c r="H876" s="548"/>
      <c r="I876" s="548"/>
      <c r="J876" s="548"/>
      <c r="K876" s="548"/>
      <c r="L876" s="548"/>
      <c r="M876" s="549"/>
      <c r="N876" s="103"/>
      <c r="O876" s="103"/>
      <c r="P876" s="103"/>
      <c r="Q876" s="103"/>
      <c r="R876" s="103"/>
      <c r="S876" s="103"/>
      <c r="T876" s="103"/>
      <c r="U876" s="103"/>
      <c r="V876" s="103"/>
      <c r="W876" s="103"/>
      <c r="X876" s="103"/>
      <c r="Y876" s="103"/>
      <c r="Z876" s="103"/>
      <c r="AA876" s="103"/>
      <c r="AB876" s="103"/>
      <c r="AC876" s="103"/>
      <c r="AD876" s="103"/>
      <c r="AE876" s="2"/>
      <c r="AF876" s="169"/>
      <c r="AH876" s="522">
        <f t="shared" si="2952"/>
        <v>0</v>
      </c>
      <c r="AI876" s="522"/>
      <c r="AJ876" s="522">
        <f t="shared" si="2953"/>
        <v>0</v>
      </c>
      <c r="AK876" s="522"/>
      <c r="AL876" s="522">
        <f t="shared" si="2954"/>
        <v>0</v>
      </c>
      <c r="AM876" s="522" t="str">
        <f t="shared" si="2955"/>
        <v>NA</v>
      </c>
      <c r="AN876" s="524">
        <f t="shared" si="2956"/>
        <v>0</v>
      </c>
      <c r="AO876" s="526"/>
      <c r="AP876" s="125" t="str">
        <f>IF(AN876=0,"", IF(SUM($AN$862:AN876)=1,_xlfn.CONCAT(AQ876), IF($AN$908&gt;SUM($AN$862:AN876),_xlfn.CONCAT(", ",AQ876), IF($AN$908=SUM($AN$862:AN876),_xlfn.CONCAT(" y ",AQ876,".")))))</f>
        <v/>
      </c>
      <c r="AQ876" s="113">
        <f t="shared" si="2957"/>
        <v>14</v>
      </c>
      <c r="AS876" s="563">
        <f t="shared" si="2958"/>
        <v>0</v>
      </c>
      <c r="AT876" s="563"/>
      <c r="AV876" s="211"/>
      <c r="AW876" s="211"/>
      <c r="AX876" s="211"/>
      <c r="AY876" s="211"/>
      <c r="AZ876" s="211"/>
      <c r="BA876" s="211"/>
      <c r="BB876" s="202" t="e" cm="1">
        <f t="array" ref="BB876">IF(CNGE_2024_M3_Secc1!$AO$111=CNGE_2024_M3_Secc1!$AQ$111,O,IF(CNGE_2024_M3_Secc1!O134="",1,0))</f>
        <v>#NAME?</v>
      </c>
      <c r="BC876" s="202" t="e" cm="1">
        <f t="array" ref="BC876">IF(CNGE_2024_M3_Secc1!$AO$111=CNGE_2024_M3_Secc1!$AQ$111,O,IF(CNGE_2024_M3_Secc1!P134="",1,0))</f>
        <v>#NAME?</v>
      </c>
      <c r="BD876" s="202" t="e" cm="1">
        <f t="array" ref="BD876">IF(CNGE_2024_M3_Secc1!$AO$111=CNGE_2024_M3_Secc1!$AQ$111,O,IF(CNGE_2024_M3_Secc1!Q134="",1,0))</f>
        <v>#NAME?</v>
      </c>
      <c r="BE876" s="202" t="e" cm="1">
        <f t="array" ref="BE876">IF(CNGE_2024_M3_Secc1!$AO$111=CNGE_2024_M3_Secc1!$AQ$111,O,IF(CNGE_2024_M3_Secc1!R134="",1,0))</f>
        <v>#NAME?</v>
      </c>
      <c r="BF876" s="202" t="e" cm="1">
        <f t="array" ref="BF876">IF(CNGE_2024_M3_Secc1!$AO$111=CNGE_2024_M3_Secc1!$AQ$111,O,IF(CNGE_2024_M3_Secc1!S134="",1,0))</f>
        <v>#NAME?</v>
      </c>
      <c r="BG876" s="202" t="e" cm="1">
        <f t="array" ref="BG876">IF(CNGE_2024_M3_Secc1!$AO$111=CNGE_2024_M3_Secc1!$AQ$111,O,IF(CNGE_2024_M3_Secc1!T134="",1,0))</f>
        <v>#NAME?</v>
      </c>
      <c r="BH876" s="202" t="e" cm="1">
        <f t="array" ref="BH876">IF(CNGE_2024_M3_Secc1!$AO$111=CNGE_2024_M3_Secc1!$AQ$111,O,IF(CNGE_2024_M3_Secc1!U134="",1,0))</f>
        <v>#NAME?</v>
      </c>
      <c r="BI876" s="202" t="e" cm="1">
        <f t="array" ref="BI876">IF(CNGE_2024_M3_Secc1!$AO$111=CNGE_2024_M3_Secc1!$AQ$111,O,IF(CNGE_2024_M3_Secc1!V134="",1,0))</f>
        <v>#NAME?</v>
      </c>
      <c r="BJ876" s="202" t="e" cm="1">
        <f t="array" ref="BJ876">IF(CNGE_2024_M3_Secc1!$AO$111=CNGE_2024_M3_Secc1!$AQ$111,O,IF(CNGE_2024_M3_Secc1!W134="",1,0))</f>
        <v>#NAME?</v>
      </c>
      <c r="BK876" s="202" t="e" cm="1">
        <f t="array" ref="BK876">IF(CNGE_2024_M3_Secc1!$AO$111=CNGE_2024_M3_Secc1!$AQ$111,O,IF(CNGE_2024_M3_Secc1!X134="",1,0))</f>
        <v>#NAME?</v>
      </c>
      <c r="BL876" s="202" t="e" cm="1">
        <f t="array" ref="BL876">IF(CNGE_2024_M3_Secc1!$AO$111=CNGE_2024_M3_Secc1!$AQ$111,O,IF(CNGE_2024_M3_Secc1!Y134="",1,0))</f>
        <v>#NAME?</v>
      </c>
      <c r="BM876" s="202" t="e" cm="1">
        <f t="array" ref="BM876">IF(CNGE_2024_M3_Secc1!$AO$111=CNGE_2024_M3_Secc1!$AQ$111,O,IF(CNGE_2024_M3_Secc1!Z134="",1,0))</f>
        <v>#NAME?</v>
      </c>
      <c r="BN876" s="202" t="e" cm="1">
        <f t="array" ref="BN876">IF(CNGE_2024_M3_Secc1!$AO$111=CNGE_2024_M3_Secc1!$AQ$111,O,IF(CNGE_2024_M3_Secc1!AA134="",1,0))</f>
        <v>#NAME?</v>
      </c>
      <c r="BO876" s="202" t="e" cm="1">
        <f t="array" ref="BO876">IF(CNGE_2024_M3_Secc1!$AO$111=CNGE_2024_M3_Secc1!$AQ$111,O,IF(CNGE_2024_M3_Secc1!AB134="",1,0))</f>
        <v>#NAME?</v>
      </c>
      <c r="BP876" s="202" t="e" cm="1">
        <f t="array" ref="BP876">IF(CNGE_2024_M3_Secc1!$AO$111=CNGE_2024_M3_Secc1!$AQ$111,O,IF(CNGE_2024_M3_Secc1!AC134="",1,0))</f>
        <v>#NAME?</v>
      </c>
      <c r="BQ876" s="202" t="e" cm="1">
        <f t="array" ref="BQ876">IF(CNGE_2024_M3_Secc1!$AO$111=CNGE_2024_M3_Secc1!$AQ$111,O,IF(CNGE_2024_M3_Secc1!AD134="",1,0))</f>
        <v>#NAME?</v>
      </c>
      <c r="BU876" s="575">
        <f t="shared" si="2959"/>
        <v>0</v>
      </c>
      <c r="BV876" s="576"/>
      <c r="BW876" s="514">
        <f t="shared" si="2951"/>
        <v>14</v>
      </c>
      <c r="BX876" s="515"/>
      <c r="BZ876" s="514">
        <f t="shared" si="2960"/>
        <v>0</v>
      </c>
      <c r="CA876" s="515"/>
      <c r="CB876" s="514">
        <f t="shared" si="2961"/>
        <v>0</v>
      </c>
      <c r="CC876" s="515"/>
      <c r="CD876" s="514">
        <f t="shared" si="2962"/>
        <v>0</v>
      </c>
      <c r="CE876" s="515"/>
      <c r="CG876" s="563">
        <f t="shared" si="2963"/>
        <v>0</v>
      </c>
      <c r="CH876" s="563"/>
    </row>
    <row r="877" spans="1:86" s="38" customFormat="1" ht="15" customHeight="1">
      <c r="A877" s="18"/>
      <c r="B877" s="3"/>
      <c r="C877" s="48" t="s">
        <v>5015</v>
      </c>
      <c r="D877" s="547" t="str">
        <f>IF(CNGE_2024_M3_Secc1!D67="","",CNGE_2024_M3_Secc1!D67)</f>
        <v/>
      </c>
      <c r="E877" s="548"/>
      <c r="F877" s="548"/>
      <c r="G877" s="548"/>
      <c r="H877" s="548"/>
      <c r="I877" s="548"/>
      <c r="J877" s="548"/>
      <c r="K877" s="548"/>
      <c r="L877" s="548"/>
      <c r="M877" s="549"/>
      <c r="N877" s="103"/>
      <c r="O877" s="103"/>
      <c r="P877" s="103"/>
      <c r="Q877" s="103"/>
      <c r="R877" s="103"/>
      <c r="S877" s="103"/>
      <c r="T877" s="103"/>
      <c r="U877" s="103"/>
      <c r="V877" s="103"/>
      <c r="W877" s="103"/>
      <c r="X877" s="103"/>
      <c r="Y877" s="103"/>
      <c r="Z877" s="103"/>
      <c r="AA877" s="103"/>
      <c r="AB877" s="103"/>
      <c r="AC877" s="103"/>
      <c r="AD877" s="103"/>
      <c r="AE877" s="2"/>
      <c r="AF877" s="169"/>
      <c r="AH877" s="522">
        <f t="shared" si="2952"/>
        <v>0</v>
      </c>
      <c r="AI877" s="522"/>
      <c r="AJ877" s="522">
        <f t="shared" si="2953"/>
        <v>0</v>
      </c>
      <c r="AK877" s="522"/>
      <c r="AL877" s="522">
        <f t="shared" si="2954"/>
        <v>0</v>
      </c>
      <c r="AM877" s="522" t="str">
        <f t="shared" si="2955"/>
        <v>NA</v>
      </c>
      <c r="AN877" s="524">
        <f t="shared" si="2956"/>
        <v>0</v>
      </c>
      <c r="AO877" s="526"/>
      <c r="AP877" s="125" t="str">
        <f>IF(AN877=0,"", IF(SUM($AN$862:AN877)=1,_xlfn.CONCAT(AQ877), IF($AN$908&gt;SUM($AN$862:AN877),_xlfn.CONCAT(", ",AQ877), IF($AN$908=SUM($AN$862:AN877),_xlfn.CONCAT(" y ",AQ877,".")))))</f>
        <v/>
      </c>
      <c r="AQ877" s="113">
        <f t="shared" si="2957"/>
        <v>15</v>
      </c>
      <c r="AS877" s="563">
        <f t="shared" si="2958"/>
        <v>0</v>
      </c>
      <c r="AT877" s="563"/>
      <c r="AV877" s="211"/>
      <c r="AW877" s="211"/>
      <c r="AX877" s="211"/>
      <c r="AY877" s="211"/>
      <c r="AZ877" s="211"/>
      <c r="BA877" s="211"/>
      <c r="BB877" s="202" t="e" cm="1">
        <f t="array" ref="BB877">IF(CNGE_2024_M3_Secc1!$AO$111=CNGE_2024_M3_Secc1!$AQ$111,O,IF(CNGE_2024_M3_Secc1!O135="",1,0))</f>
        <v>#NAME?</v>
      </c>
      <c r="BC877" s="202" t="e" cm="1">
        <f t="array" ref="BC877">IF(CNGE_2024_M3_Secc1!$AO$111=CNGE_2024_M3_Secc1!$AQ$111,O,IF(CNGE_2024_M3_Secc1!P135="",1,0))</f>
        <v>#NAME?</v>
      </c>
      <c r="BD877" s="202" t="e" cm="1">
        <f t="array" ref="BD877">IF(CNGE_2024_M3_Secc1!$AO$111=CNGE_2024_M3_Secc1!$AQ$111,O,IF(CNGE_2024_M3_Secc1!Q135="",1,0))</f>
        <v>#NAME?</v>
      </c>
      <c r="BE877" s="202" t="e" cm="1">
        <f t="array" ref="BE877">IF(CNGE_2024_M3_Secc1!$AO$111=CNGE_2024_M3_Secc1!$AQ$111,O,IF(CNGE_2024_M3_Secc1!R135="",1,0))</f>
        <v>#NAME?</v>
      </c>
      <c r="BF877" s="202" t="e" cm="1">
        <f t="array" ref="BF877">IF(CNGE_2024_M3_Secc1!$AO$111=CNGE_2024_M3_Secc1!$AQ$111,O,IF(CNGE_2024_M3_Secc1!S135="",1,0))</f>
        <v>#NAME?</v>
      </c>
      <c r="BG877" s="202" t="e" cm="1">
        <f t="array" ref="BG877">IF(CNGE_2024_M3_Secc1!$AO$111=CNGE_2024_M3_Secc1!$AQ$111,O,IF(CNGE_2024_M3_Secc1!T135="",1,0))</f>
        <v>#NAME?</v>
      </c>
      <c r="BH877" s="202" t="e" cm="1">
        <f t="array" ref="BH877">IF(CNGE_2024_M3_Secc1!$AO$111=CNGE_2024_M3_Secc1!$AQ$111,O,IF(CNGE_2024_M3_Secc1!U135="",1,0))</f>
        <v>#NAME?</v>
      </c>
      <c r="BI877" s="202" t="e" cm="1">
        <f t="array" ref="BI877">IF(CNGE_2024_M3_Secc1!$AO$111=CNGE_2024_M3_Secc1!$AQ$111,O,IF(CNGE_2024_M3_Secc1!V135="",1,0))</f>
        <v>#NAME?</v>
      </c>
      <c r="BJ877" s="202" t="e" cm="1">
        <f t="array" ref="BJ877">IF(CNGE_2024_M3_Secc1!$AO$111=CNGE_2024_M3_Secc1!$AQ$111,O,IF(CNGE_2024_M3_Secc1!W135="",1,0))</f>
        <v>#NAME?</v>
      </c>
      <c r="BK877" s="202" t="e" cm="1">
        <f t="array" ref="BK877">IF(CNGE_2024_M3_Secc1!$AO$111=CNGE_2024_M3_Secc1!$AQ$111,O,IF(CNGE_2024_M3_Secc1!X135="",1,0))</f>
        <v>#NAME?</v>
      </c>
      <c r="BL877" s="202" t="e" cm="1">
        <f t="array" ref="BL877">IF(CNGE_2024_M3_Secc1!$AO$111=CNGE_2024_M3_Secc1!$AQ$111,O,IF(CNGE_2024_M3_Secc1!Y135="",1,0))</f>
        <v>#NAME?</v>
      </c>
      <c r="BM877" s="202" t="e" cm="1">
        <f t="array" ref="BM877">IF(CNGE_2024_M3_Secc1!$AO$111=CNGE_2024_M3_Secc1!$AQ$111,O,IF(CNGE_2024_M3_Secc1!Z135="",1,0))</f>
        <v>#NAME?</v>
      </c>
      <c r="BN877" s="202" t="e" cm="1">
        <f t="array" ref="BN877">IF(CNGE_2024_M3_Secc1!$AO$111=CNGE_2024_M3_Secc1!$AQ$111,O,IF(CNGE_2024_M3_Secc1!AA135="",1,0))</f>
        <v>#NAME?</v>
      </c>
      <c r="BO877" s="202" t="e" cm="1">
        <f t="array" ref="BO877">IF(CNGE_2024_M3_Secc1!$AO$111=CNGE_2024_M3_Secc1!$AQ$111,O,IF(CNGE_2024_M3_Secc1!AB135="",1,0))</f>
        <v>#NAME?</v>
      </c>
      <c r="BP877" s="202" t="e" cm="1">
        <f t="array" ref="BP877">IF(CNGE_2024_M3_Secc1!$AO$111=CNGE_2024_M3_Secc1!$AQ$111,O,IF(CNGE_2024_M3_Secc1!AC135="",1,0))</f>
        <v>#NAME?</v>
      </c>
      <c r="BQ877" s="202" t="e" cm="1">
        <f t="array" ref="BQ877">IF(CNGE_2024_M3_Secc1!$AO$111=CNGE_2024_M3_Secc1!$AQ$111,O,IF(CNGE_2024_M3_Secc1!AD135="",1,0))</f>
        <v>#NAME?</v>
      </c>
      <c r="BU877" s="575">
        <f t="shared" si="2959"/>
        <v>0</v>
      </c>
      <c r="BV877" s="576"/>
      <c r="BW877" s="514">
        <f t="shared" si="2951"/>
        <v>15</v>
      </c>
      <c r="BX877" s="515"/>
      <c r="BZ877" s="514">
        <f t="shared" si="2960"/>
        <v>0</v>
      </c>
      <c r="CA877" s="515"/>
      <c r="CB877" s="514">
        <f t="shared" si="2961"/>
        <v>0</v>
      </c>
      <c r="CC877" s="515"/>
      <c r="CD877" s="514">
        <f t="shared" si="2962"/>
        <v>0</v>
      </c>
      <c r="CE877" s="515"/>
      <c r="CG877" s="563">
        <f t="shared" si="2963"/>
        <v>0</v>
      </c>
      <c r="CH877" s="563"/>
    </row>
    <row r="878" spans="1:86" s="38" customFormat="1" ht="15" customHeight="1">
      <c r="A878" s="18"/>
      <c r="B878" s="3"/>
      <c r="C878" s="48" t="s">
        <v>5016</v>
      </c>
      <c r="D878" s="547" t="str">
        <f>IF(CNGE_2024_M3_Secc1!D68="","",CNGE_2024_M3_Secc1!D68)</f>
        <v/>
      </c>
      <c r="E878" s="548"/>
      <c r="F878" s="548"/>
      <c r="G878" s="548"/>
      <c r="H878" s="548"/>
      <c r="I878" s="548"/>
      <c r="J878" s="548"/>
      <c r="K878" s="548"/>
      <c r="L878" s="548"/>
      <c r="M878" s="549"/>
      <c r="N878" s="103"/>
      <c r="O878" s="103"/>
      <c r="P878" s="103"/>
      <c r="Q878" s="103"/>
      <c r="R878" s="103"/>
      <c r="S878" s="103"/>
      <c r="T878" s="103"/>
      <c r="U878" s="103"/>
      <c r="V878" s="103"/>
      <c r="W878" s="103"/>
      <c r="X878" s="103"/>
      <c r="Y878" s="103"/>
      <c r="Z878" s="103"/>
      <c r="AA878" s="103"/>
      <c r="AB878" s="103"/>
      <c r="AC878" s="103"/>
      <c r="AD878" s="103"/>
      <c r="AE878" s="2"/>
      <c r="AF878" s="169"/>
      <c r="AH878" s="522">
        <f t="shared" si="2952"/>
        <v>0</v>
      </c>
      <c r="AI878" s="522"/>
      <c r="AJ878" s="522">
        <f t="shared" si="2953"/>
        <v>0</v>
      </c>
      <c r="AK878" s="522"/>
      <c r="AL878" s="522">
        <f t="shared" si="2954"/>
        <v>0</v>
      </c>
      <c r="AM878" s="522" t="str">
        <f t="shared" si="2955"/>
        <v>NA</v>
      </c>
      <c r="AN878" s="524">
        <f t="shared" si="2956"/>
        <v>0</v>
      </c>
      <c r="AO878" s="526"/>
      <c r="AP878" s="125" t="str">
        <f>IF(AN878=0,"", IF(SUM($AN$862:AN878)=1,_xlfn.CONCAT(AQ878), IF($AN$908&gt;SUM($AN$862:AN878),_xlfn.CONCAT(", ",AQ878), IF($AN$908=SUM($AN$862:AN878),_xlfn.CONCAT(" y ",AQ878,".")))))</f>
        <v/>
      </c>
      <c r="AQ878" s="113">
        <f t="shared" si="2957"/>
        <v>16</v>
      </c>
      <c r="AS878" s="563">
        <f t="shared" si="2958"/>
        <v>0</v>
      </c>
      <c r="AT878" s="563"/>
      <c r="AV878" s="211"/>
      <c r="AW878" s="211"/>
      <c r="AX878" s="211"/>
      <c r="AY878" s="211"/>
      <c r="AZ878" s="211"/>
      <c r="BA878" s="211"/>
      <c r="BB878" s="202" t="e" cm="1">
        <f t="array" ref="BB878">IF(CNGE_2024_M3_Secc1!$AO$111=CNGE_2024_M3_Secc1!$AQ$111,O,IF(CNGE_2024_M3_Secc1!O136="",1,0))</f>
        <v>#NAME?</v>
      </c>
      <c r="BC878" s="202" t="e" cm="1">
        <f t="array" ref="BC878">IF(CNGE_2024_M3_Secc1!$AO$111=CNGE_2024_M3_Secc1!$AQ$111,O,IF(CNGE_2024_M3_Secc1!P136="",1,0))</f>
        <v>#NAME?</v>
      </c>
      <c r="BD878" s="202" t="e" cm="1">
        <f t="array" ref="BD878">IF(CNGE_2024_M3_Secc1!$AO$111=CNGE_2024_M3_Secc1!$AQ$111,O,IF(CNGE_2024_M3_Secc1!Q136="",1,0))</f>
        <v>#NAME?</v>
      </c>
      <c r="BE878" s="202" t="e" cm="1">
        <f t="array" ref="BE878">IF(CNGE_2024_M3_Secc1!$AO$111=CNGE_2024_M3_Secc1!$AQ$111,O,IF(CNGE_2024_M3_Secc1!R136="",1,0))</f>
        <v>#NAME?</v>
      </c>
      <c r="BF878" s="202" t="e" cm="1">
        <f t="array" ref="BF878">IF(CNGE_2024_M3_Secc1!$AO$111=CNGE_2024_M3_Secc1!$AQ$111,O,IF(CNGE_2024_M3_Secc1!S136="",1,0))</f>
        <v>#NAME?</v>
      </c>
      <c r="BG878" s="202" t="e" cm="1">
        <f t="array" ref="BG878">IF(CNGE_2024_M3_Secc1!$AO$111=CNGE_2024_M3_Secc1!$AQ$111,O,IF(CNGE_2024_M3_Secc1!T136="",1,0))</f>
        <v>#NAME?</v>
      </c>
      <c r="BH878" s="202" t="e" cm="1">
        <f t="array" ref="BH878">IF(CNGE_2024_M3_Secc1!$AO$111=CNGE_2024_M3_Secc1!$AQ$111,O,IF(CNGE_2024_M3_Secc1!U136="",1,0))</f>
        <v>#NAME?</v>
      </c>
      <c r="BI878" s="202" t="e" cm="1">
        <f t="array" ref="BI878">IF(CNGE_2024_M3_Secc1!$AO$111=CNGE_2024_M3_Secc1!$AQ$111,O,IF(CNGE_2024_M3_Secc1!V136="",1,0))</f>
        <v>#NAME?</v>
      </c>
      <c r="BJ878" s="202" t="e" cm="1">
        <f t="array" ref="BJ878">IF(CNGE_2024_M3_Secc1!$AO$111=CNGE_2024_M3_Secc1!$AQ$111,O,IF(CNGE_2024_M3_Secc1!W136="",1,0))</f>
        <v>#NAME?</v>
      </c>
      <c r="BK878" s="202" t="e" cm="1">
        <f t="array" ref="BK878">IF(CNGE_2024_M3_Secc1!$AO$111=CNGE_2024_M3_Secc1!$AQ$111,O,IF(CNGE_2024_M3_Secc1!X136="",1,0))</f>
        <v>#NAME?</v>
      </c>
      <c r="BL878" s="202" t="e" cm="1">
        <f t="array" ref="BL878">IF(CNGE_2024_M3_Secc1!$AO$111=CNGE_2024_M3_Secc1!$AQ$111,O,IF(CNGE_2024_M3_Secc1!Y136="",1,0))</f>
        <v>#NAME?</v>
      </c>
      <c r="BM878" s="202" t="e" cm="1">
        <f t="array" ref="BM878">IF(CNGE_2024_M3_Secc1!$AO$111=CNGE_2024_M3_Secc1!$AQ$111,O,IF(CNGE_2024_M3_Secc1!Z136="",1,0))</f>
        <v>#NAME?</v>
      </c>
      <c r="BN878" s="202" t="e" cm="1">
        <f t="array" ref="BN878">IF(CNGE_2024_M3_Secc1!$AO$111=CNGE_2024_M3_Secc1!$AQ$111,O,IF(CNGE_2024_M3_Secc1!AA136="",1,0))</f>
        <v>#NAME?</v>
      </c>
      <c r="BO878" s="202" t="e" cm="1">
        <f t="array" ref="BO878">IF(CNGE_2024_M3_Secc1!$AO$111=CNGE_2024_M3_Secc1!$AQ$111,O,IF(CNGE_2024_M3_Secc1!AB136="",1,0))</f>
        <v>#NAME?</v>
      </c>
      <c r="BP878" s="202" t="e" cm="1">
        <f t="array" ref="BP878">IF(CNGE_2024_M3_Secc1!$AO$111=CNGE_2024_M3_Secc1!$AQ$111,O,IF(CNGE_2024_M3_Secc1!AC136="",1,0))</f>
        <v>#NAME?</v>
      </c>
      <c r="BQ878" s="202" t="e" cm="1">
        <f t="array" ref="BQ878">IF(CNGE_2024_M3_Secc1!$AO$111=CNGE_2024_M3_Secc1!$AQ$111,O,IF(CNGE_2024_M3_Secc1!AD136="",1,0))</f>
        <v>#NAME?</v>
      </c>
      <c r="BU878" s="575">
        <f t="shared" si="2959"/>
        <v>0</v>
      </c>
      <c r="BV878" s="576"/>
      <c r="BW878" s="514">
        <f t="shared" si="2951"/>
        <v>16</v>
      </c>
      <c r="BX878" s="515"/>
      <c r="BZ878" s="514">
        <f t="shared" si="2960"/>
        <v>0</v>
      </c>
      <c r="CA878" s="515"/>
      <c r="CB878" s="514">
        <f t="shared" si="2961"/>
        <v>0</v>
      </c>
      <c r="CC878" s="515"/>
      <c r="CD878" s="514">
        <f t="shared" si="2962"/>
        <v>0</v>
      </c>
      <c r="CE878" s="515"/>
      <c r="CG878" s="563">
        <f t="shared" si="2963"/>
        <v>0</v>
      </c>
      <c r="CH878" s="563"/>
    </row>
    <row r="879" spans="1:86" s="38" customFormat="1" ht="15" customHeight="1">
      <c r="A879" s="18"/>
      <c r="B879" s="3"/>
      <c r="C879" s="48" t="s">
        <v>5017</v>
      </c>
      <c r="D879" s="547" t="str">
        <f>IF(CNGE_2024_M3_Secc1!D69="","",CNGE_2024_M3_Secc1!D69)</f>
        <v/>
      </c>
      <c r="E879" s="548"/>
      <c r="F879" s="548"/>
      <c r="G879" s="548"/>
      <c r="H879" s="548"/>
      <c r="I879" s="548"/>
      <c r="J879" s="548"/>
      <c r="K879" s="548"/>
      <c r="L879" s="548"/>
      <c r="M879" s="549"/>
      <c r="N879" s="103"/>
      <c r="O879" s="103"/>
      <c r="P879" s="103"/>
      <c r="Q879" s="103"/>
      <c r="R879" s="103"/>
      <c r="S879" s="103"/>
      <c r="T879" s="103"/>
      <c r="U879" s="103"/>
      <c r="V879" s="103"/>
      <c r="W879" s="103"/>
      <c r="X879" s="103"/>
      <c r="Y879" s="103"/>
      <c r="Z879" s="103"/>
      <c r="AA879" s="103"/>
      <c r="AB879" s="103"/>
      <c r="AC879" s="103"/>
      <c r="AD879" s="103"/>
      <c r="AE879" s="2"/>
      <c r="AF879" s="169"/>
      <c r="AH879" s="522">
        <f t="shared" si="2952"/>
        <v>0</v>
      </c>
      <c r="AI879" s="522"/>
      <c r="AJ879" s="522">
        <f t="shared" si="2953"/>
        <v>0</v>
      </c>
      <c r="AK879" s="522"/>
      <c r="AL879" s="522">
        <f t="shared" si="2954"/>
        <v>0</v>
      </c>
      <c r="AM879" s="522" t="str">
        <f t="shared" si="2955"/>
        <v>NA</v>
      </c>
      <c r="AN879" s="524">
        <f t="shared" si="2956"/>
        <v>0</v>
      </c>
      <c r="AO879" s="526"/>
      <c r="AP879" s="125" t="str">
        <f>IF(AN879=0,"", IF(SUM($AN$862:AN879)=1,_xlfn.CONCAT(AQ879), IF($AN$908&gt;SUM($AN$862:AN879),_xlfn.CONCAT(", ",AQ879), IF($AN$908=SUM($AN$862:AN879),_xlfn.CONCAT(" y ",AQ879,".")))))</f>
        <v/>
      </c>
      <c r="AQ879" s="113">
        <f t="shared" si="2957"/>
        <v>17</v>
      </c>
      <c r="AS879" s="563">
        <f t="shared" si="2958"/>
        <v>0</v>
      </c>
      <c r="AT879" s="563"/>
      <c r="AV879" s="211"/>
      <c r="AW879" s="211"/>
      <c r="AX879" s="211"/>
      <c r="AY879" s="211"/>
      <c r="AZ879" s="211"/>
      <c r="BA879" s="211"/>
      <c r="BB879" s="202" t="e" cm="1">
        <f t="array" ref="BB879">IF(CNGE_2024_M3_Secc1!$AO$111=CNGE_2024_M3_Secc1!$AQ$111,O,IF(CNGE_2024_M3_Secc1!O137="",1,0))</f>
        <v>#NAME?</v>
      </c>
      <c r="BC879" s="202" t="e" cm="1">
        <f t="array" ref="BC879">IF(CNGE_2024_M3_Secc1!$AO$111=CNGE_2024_M3_Secc1!$AQ$111,O,IF(CNGE_2024_M3_Secc1!P137="",1,0))</f>
        <v>#NAME?</v>
      </c>
      <c r="BD879" s="202" t="e" cm="1">
        <f t="array" ref="BD879">IF(CNGE_2024_M3_Secc1!$AO$111=CNGE_2024_M3_Secc1!$AQ$111,O,IF(CNGE_2024_M3_Secc1!Q137="",1,0))</f>
        <v>#NAME?</v>
      </c>
      <c r="BE879" s="202" t="e" cm="1">
        <f t="array" ref="BE879">IF(CNGE_2024_M3_Secc1!$AO$111=CNGE_2024_M3_Secc1!$AQ$111,O,IF(CNGE_2024_M3_Secc1!R137="",1,0))</f>
        <v>#NAME?</v>
      </c>
      <c r="BF879" s="202" t="e" cm="1">
        <f t="array" ref="BF879">IF(CNGE_2024_M3_Secc1!$AO$111=CNGE_2024_M3_Secc1!$AQ$111,O,IF(CNGE_2024_M3_Secc1!S137="",1,0))</f>
        <v>#NAME?</v>
      </c>
      <c r="BG879" s="202" t="e" cm="1">
        <f t="array" ref="BG879">IF(CNGE_2024_M3_Secc1!$AO$111=CNGE_2024_M3_Secc1!$AQ$111,O,IF(CNGE_2024_M3_Secc1!T137="",1,0))</f>
        <v>#NAME?</v>
      </c>
      <c r="BH879" s="202" t="e" cm="1">
        <f t="array" ref="BH879">IF(CNGE_2024_M3_Secc1!$AO$111=CNGE_2024_M3_Secc1!$AQ$111,O,IF(CNGE_2024_M3_Secc1!U137="",1,0))</f>
        <v>#NAME?</v>
      </c>
      <c r="BI879" s="202" t="e" cm="1">
        <f t="array" ref="BI879">IF(CNGE_2024_M3_Secc1!$AO$111=CNGE_2024_M3_Secc1!$AQ$111,O,IF(CNGE_2024_M3_Secc1!V137="",1,0))</f>
        <v>#NAME?</v>
      </c>
      <c r="BJ879" s="202" t="e" cm="1">
        <f t="array" ref="BJ879">IF(CNGE_2024_M3_Secc1!$AO$111=CNGE_2024_M3_Secc1!$AQ$111,O,IF(CNGE_2024_M3_Secc1!W137="",1,0))</f>
        <v>#NAME?</v>
      </c>
      <c r="BK879" s="202" t="e" cm="1">
        <f t="array" ref="BK879">IF(CNGE_2024_M3_Secc1!$AO$111=CNGE_2024_M3_Secc1!$AQ$111,O,IF(CNGE_2024_M3_Secc1!X137="",1,0))</f>
        <v>#NAME?</v>
      </c>
      <c r="BL879" s="202" t="e" cm="1">
        <f t="array" ref="BL879">IF(CNGE_2024_M3_Secc1!$AO$111=CNGE_2024_M3_Secc1!$AQ$111,O,IF(CNGE_2024_M3_Secc1!Y137="",1,0))</f>
        <v>#NAME?</v>
      </c>
      <c r="BM879" s="202" t="e" cm="1">
        <f t="array" ref="BM879">IF(CNGE_2024_M3_Secc1!$AO$111=CNGE_2024_M3_Secc1!$AQ$111,O,IF(CNGE_2024_M3_Secc1!Z137="",1,0))</f>
        <v>#NAME?</v>
      </c>
      <c r="BN879" s="202" t="e" cm="1">
        <f t="array" ref="BN879">IF(CNGE_2024_M3_Secc1!$AO$111=CNGE_2024_M3_Secc1!$AQ$111,O,IF(CNGE_2024_M3_Secc1!AA137="",1,0))</f>
        <v>#NAME?</v>
      </c>
      <c r="BO879" s="202" t="e" cm="1">
        <f t="array" ref="BO879">IF(CNGE_2024_M3_Secc1!$AO$111=CNGE_2024_M3_Secc1!$AQ$111,O,IF(CNGE_2024_M3_Secc1!AB137="",1,0))</f>
        <v>#NAME?</v>
      </c>
      <c r="BP879" s="202" t="e" cm="1">
        <f t="array" ref="BP879">IF(CNGE_2024_M3_Secc1!$AO$111=CNGE_2024_M3_Secc1!$AQ$111,O,IF(CNGE_2024_M3_Secc1!AC137="",1,0))</f>
        <v>#NAME?</v>
      </c>
      <c r="BQ879" s="202" t="e" cm="1">
        <f t="array" ref="BQ879">IF(CNGE_2024_M3_Secc1!$AO$111=CNGE_2024_M3_Secc1!$AQ$111,O,IF(CNGE_2024_M3_Secc1!AD137="",1,0))</f>
        <v>#NAME?</v>
      </c>
      <c r="BU879" s="575">
        <f t="shared" si="2959"/>
        <v>0</v>
      </c>
      <c r="BV879" s="576"/>
      <c r="BW879" s="514">
        <f t="shared" si="2951"/>
        <v>17</v>
      </c>
      <c r="BX879" s="515"/>
      <c r="BZ879" s="514">
        <f t="shared" si="2960"/>
        <v>0</v>
      </c>
      <c r="CA879" s="515"/>
      <c r="CB879" s="514">
        <f t="shared" si="2961"/>
        <v>0</v>
      </c>
      <c r="CC879" s="515"/>
      <c r="CD879" s="514">
        <f t="shared" si="2962"/>
        <v>0</v>
      </c>
      <c r="CE879" s="515"/>
      <c r="CG879" s="563">
        <f t="shared" si="2963"/>
        <v>0</v>
      </c>
      <c r="CH879" s="563"/>
    </row>
    <row r="880" spans="1:86" s="38" customFormat="1" ht="15" customHeight="1">
      <c r="A880" s="18"/>
      <c r="B880" s="3"/>
      <c r="C880" s="48" t="s">
        <v>5018</v>
      </c>
      <c r="D880" s="547" t="str">
        <f>IF(CNGE_2024_M3_Secc1!D70="","",CNGE_2024_M3_Secc1!D70)</f>
        <v/>
      </c>
      <c r="E880" s="548"/>
      <c r="F880" s="548"/>
      <c r="G880" s="548"/>
      <c r="H880" s="548"/>
      <c r="I880" s="548"/>
      <c r="J880" s="548"/>
      <c r="K880" s="548"/>
      <c r="L880" s="548"/>
      <c r="M880" s="549"/>
      <c r="N880" s="103"/>
      <c r="O880" s="103"/>
      <c r="P880" s="103"/>
      <c r="Q880" s="103"/>
      <c r="R880" s="103"/>
      <c r="S880" s="103"/>
      <c r="T880" s="103"/>
      <c r="U880" s="103"/>
      <c r="V880" s="103"/>
      <c r="W880" s="103"/>
      <c r="X880" s="103"/>
      <c r="Y880" s="103"/>
      <c r="Z880" s="103"/>
      <c r="AA880" s="103"/>
      <c r="AB880" s="103"/>
      <c r="AC880" s="103"/>
      <c r="AD880" s="103"/>
      <c r="AE880" s="2"/>
      <c r="AF880" s="169"/>
      <c r="AH880" s="522">
        <f t="shared" si="2952"/>
        <v>0</v>
      </c>
      <c r="AI880" s="522"/>
      <c r="AJ880" s="522">
        <f t="shared" si="2953"/>
        <v>0</v>
      </c>
      <c r="AK880" s="522"/>
      <c r="AL880" s="522">
        <f t="shared" si="2954"/>
        <v>0</v>
      </c>
      <c r="AM880" s="522" t="str">
        <f t="shared" si="2955"/>
        <v>NA</v>
      </c>
      <c r="AN880" s="524">
        <f t="shared" si="2956"/>
        <v>0</v>
      </c>
      <c r="AO880" s="526"/>
      <c r="AP880" s="125" t="str">
        <f>IF(AN880=0,"", IF(SUM($AN$862:AN880)=1,_xlfn.CONCAT(AQ880), IF($AN$908&gt;SUM($AN$862:AN880),_xlfn.CONCAT(", ",AQ880), IF($AN$908=SUM($AN$862:AN880),_xlfn.CONCAT(" y ",AQ880,".")))))</f>
        <v/>
      </c>
      <c r="AQ880" s="113">
        <f t="shared" si="2957"/>
        <v>18</v>
      </c>
      <c r="AS880" s="563">
        <f t="shared" si="2958"/>
        <v>0</v>
      </c>
      <c r="AT880" s="563"/>
      <c r="AV880" s="211"/>
      <c r="AW880" s="211"/>
      <c r="AX880" s="211"/>
      <c r="AY880" s="211"/>
      <c r="AZ880" s="211"/>
      <c r="BA880" s="211"/>
      <c r="BB880" s="202" t="e" cm="1">
        <f t="array" ref="BB880">IF(CNGE_2024_M3_Secc1!$AO$111=CNGE_2024_M3_Secc1!$AQ$111,O,IF(CNGE_2024_M3_Secc1!O138="",1,0))</f>
        <v>#NAME?</v>
      </c>
      <c r="BC880" s="202" t="e" cm="1">
        <f t="array" ref="BC880">IF(CNGE_2024_M3_Secc1!$AO$111=CNGE_2024_M3_Secc1!$AQ$111,O,IF(CNGE_2024_M3_Secc1!P138="",1,0))</f>
        <v>#NAME?</v>
      </c>
      <c r="BD880" s="202" t="e" cm="1">
        <f t="array" ref="BD880">IF(CNGE_2024_M3_Secc1!$AO$111=CNGE_2024_M3_Secc1!$AQ$111,O,IF(CNGE_2024_M3_Secc1!Q138="",1,0))</f>
        <v>#NAME?</v>
      </c>
      <c r="BE880" s="202" t="e" cm="1">
        <f t="array" ref="BE880">IF(CNGE_2024_M3_Secc1!$AO$111=CNGE_2024_M3_Secc1!$AQ$111,O,IF(CNGE_2024_M3_Secc1!R138="",1,0))</f>
        <v>#NAME?</v>
      </c>
      <c r="BF880" s="202" t="e" cm="1">
        <f t="array" ref="BF880">IF(CNGE_2024_M3_Secc1!$AO$111=CNGE_2024_M3_Secc1!$AQ$111,O,IF(CNGE_2024_M3_Secc1!S138="",1,0))</f>
        <v>#NAME?</v>
      </c>
      <c r="BG880" s="202" t="e" cm="1">
        <f t="array" ref="BG880">IF(CNGE_2024_M3_Secc1!$AO$111=CNGE_2024_M3_Secc1!$AQ$111,O,IF(CNGE_2024_M3_Secc1!T138="",1,0))</f>
        <v>#NAME?</v>
      </c>
      <c r="BH880" s="202" t="e" cm="1">
        <f t="array" ref="BH880">IF(CNGE_2024_M3_Secc1!$AO$111=CNGE_2024_M3_Secc1!$AQ$111,O,IF(CNGE_2024_M3_Secc1!U138="",1,0))</f>
        <v>#NAME?</v>
      </c>
      <c r="BI880" s="202" t="e" cm="1">
        <f t="array" ref="BI880">IF(CNGE_2024_M3_Secc1!$AO$111=CNGE_2024_M3_Secc1!$AQ$111,O,IF(CNGE_2024_M3_Secc1!V138="",1,0))</f>
        <v>#NAME?</v>
      </c>
      <c r="BJ880" s="202" t="e" cm="1">
        <f t="array" ref="BJ880">IF(CNGE_2024_M3_Secc1!$AO$111=CNGE_2024_M3_Secc1!$AQ$111,O,IF(CNGE_2024_M3_Secc1!W138="",1,0))</f>
        <v>#NAME?</v>
      </c>
      <c r="BK880" s="202" t="e" cm="1">
        <f t="array" ref="BK880">IF(CNGE_2024_M3_Secc1!$AO$111=CNGE_2024_M3_Secc1!$AQ$111,O,IF(CNGE_2024_M3_Secc1!X138="",1,0))</f>
        <v>#NAME?</v>
      </c>
      <c r="BL880" s="202" t="e" cm="1">
        <f t="array" ref="BL880">IF(CNGE_2024_M3_Secc1!$AO$111=CNGE_2024_M3_Secc1!$AQ$111,O,IF(CNGE_2024_M3_Secc1!Y138="",1,0))</f>
        <v>#NAME?</v>
      </c>
      <c r="BM880" s="202" t="e" cm="1">
        <f t="array" ref="BM880">IF(CNGE_2024_M3_Secc1!$AO$111=CNGE_2024_M3_Secc1!$AQ$111,O,IF(CNGE_2024_M3_Secc1!Z138="",1,0))</f>
        <v>#NAME?</v>
      </c>
      <c r="BN880" s="202" t="e" cm="1">
        <f t="array" ref="BN880">IF(CNGE_2024_M3_Secc1!$AO$111=CNGE_2024_M3_Secc1!$AQ$111,O,IF(CNGE_2024_M3_Secc1!AA138="",1,0))</f>
        <v>#NAME?</v>
      </c>
      <c r="BO880" s="202" t="e" cm="1">
        <f t="array" ref="BO880">IF(CNGE_2024_M3_Secc1!$AO$111=CNGE_2024_M3_Secc1!$AQ$111,O,IF(CNGE_2024_M3_Secc1!AB138="",1,0))</f>
        <v>#NAME?</v>
      </c>
      <c r="BP880" s="202" t="e" cm="1">
        <f t="array" ref="BP880">IF(CNGE_2024_M3_Secc1!$AO$111=CNGE_2024_M3_Secc1!$AQ$111,O,IF(CNGE_2024_M3_Secc1!AC138="",1,0))</f>
        <v>#NAME?</v>
      </c>
      <c r="BQ880" s="202" t="e" cm="1">
        <f t="array" ref="BQ880">IF(CNGE_2024_M3_Secc1!$AO$111=CNGE_2024_M3_Secc1!$AQ$111,O,IF(CNGE_2024_M3_Secc1!AD138="",1,0))</f>
        <v>#NAME?</v>
      </c>
      <c r="BU880" s="575">
        <f t="shared" si="2959"/>
        <v>0</v>
      </c>
      <c r="BV880" s="576"/>
      <c r="BW880" s="514">
        <f t="shared" si="2951"/>
        <v>18</v>
      </c>
      <c r="BX880" s="515"/>
      <c r="BZ880" s="514">
        <f t="shared" si="2960"/>
        <v>0</v>
      </c>
      <c r="CA880" s="515"/>
      <c r="CB880" s="514">
        <f t="shared" si="2961"/>
        <v>0</v>
      </c>
      <c r="CC880" s="515"/>
      <c r="CD880" s="514">
        <f t="shared" si="2962"/>
        <v>0</v>
      </c>
      <c r="CE880" s="515"/>
      <c r="CG880" s="563">
        <f t="shared" si="2963"/>
        <v>0</v>
      </c>
      <c r="CH880" s="563"/>
    </row>
    <row r="881" spans="1:86" s="38" customFormat="1" ht="15" customHeight="1">
      <c r="A881" s="18"/>
      <c r="B881" s="3"/>
      <c r="C881" s="48" t="s">
        <v>5019</v>
      </c>
      <c r="D881" s="547" t="str">
        <f>IF(CNGE_2024_M3_Secc1!D71="","",CNGE_2024_M3_Secc1!D71)</f>
        <v/>
      </c>
      <c r="E881" s="548"/>
      <c r="F881" s="548"/>
      <c r="G881" s="548"/>
      <c r="H881" s="548"/>
      <c r="I881" s="548"/>
      <c r="J881" s="548"/>
      <c r="K881" s="548"/>
      <c r="L881" s="548"/>
      <c r="M881" s="549"/>
      <c r="N881" s="103"/>
      <c r="O881" s="103"/>
      <c r="P881" s="103"/>
      <c r="Q881" s="103"/>
      <c r="R881" s="103"/>
      <c r="S881" s="103"/>
      <c r="T881" s="103"/>
      <c r="U881" s="103"/>
      <c r="V881" s="103"/>
      <c r="W881" s="103"/>
      <c r="X881" s="103"/>
      <c r="Y881" s="103"/>
      <c r="Z881" s="103"/>
      <c r="AA881" s="103"/>
      <c r="AB881" s="103"/>
      <c r="AC881" s="103"/>
      <c r="AD881" s="103"/>
      <c r="AE881" s="2"/>
      <c r="AF881" s="169"/>
      <c r="AH881" s="522">
        <f t="shared" si="2952"/>
        <v>0</v>
      </c>
      <c r="AI881" s="522"/>
      <c r="AJ881" s="522">
        <f t="shared" si="2953"/>
        <v>0</v>
      </c>
      <c r="AK881" s="522"/>
      <c r="AL881" s="522">
        <f t="shared" si="2954"/>
        <v>0</v>
      </c>
      <c r="AM881" s="522" t="str">
        <f t="shared" si="2955"/>
        <v>NA</v>
      </c>
      <c r="AN881" s="524">
        <f t="shared" si="2956"/>
        <v>0</v>
      </c>
      <c r="AO881" s="526"/>
      <c r="AP881" s="125" t="str">
        <f>IF(AN881=0,"", IF(SUM($AN$862:AN881)=1,_xlfn.CONCAT(AQ881), IF($AN$908&gt;SUM($AN$862:AN881),_xlfn.CONCAT(", ",AQ881), IF($AN$908=SUM($AN$862:AN881),_xlfn.CONCAT(" y ",AQ881,".")))))</f>
        <v/>
      </c>
      <c r="AQ881" s="113">
        <f t="shared" si="2957"/>
        <v>19</v>
      </c>
      <c r="AS881" s="563">
        <f t="shared" si="2958"/>
        <v>0</v>
      </c>
      <c r="AT881" s="563"/>
      <c r="AV881" s="211"/>
      <c r="AW881" s="211"/>
      <c r="AX881" s="211"/>
      <c r="AY881" s="211"/>
      <c r="AZ881" s="211"/>
      <c r="BA881" s="211"/>
      <c r="BB881" s="202" t="e" cm="1">
        <f t="array" ref="BB881">IF(CNGE_2024_M3_Secc1!$AO$111=CNGE_2024_M3_Secc1!$AQ$111,O,IF(CNGE_2024_M3_Secc1!O139="",1,0))</f>
        <v>#NAME?</v>
      </c>
      <c r="BC881" s="202" t="e" cm="1">
        <f t="array" ref="BC881">IF(CNGE_2024_M3_Secc1!$AO$111=CNGE_2024_M3_Secc1!$AQ$111,O,IF(CNGE_2024_M3_Secc1!P139="",1,0))</f>
        <v>#NAME?</v>
      </c>
      <c r="BD881" s="202" t="e" cm="1">
        <f t="array" ref="BD881">IF(CNGE_2024_M3_Secc1!$AO$111=CNGE_2024_M3_Secc1!$AQ$111,O,IF(CNGE_2024_M3_Secc1!Q139="",1,0))</f>
        <v>#NAME?</v>
      </c>
      <c r="BE881" s="202" t="e" cm="1">
        <f t="array" ref="BE881">IF(CNGE_2024_M3_Secc1!$AO$111=CNGE_2024_M3_Secc1!$AQ$111,O,IF(CNGE_2024_M3_Secc1!R139="",1,0))</f>
        <v>#NAME?</v>
      </c>
      <c r="BF881" s="202" t="e" cm="1">
        <f t="array" ref="BF881">IF(CNGE_2024_M3_Secc1!$AO$111=CNGE_2024_M3_Secc1!$AQ$111,O,IF(CNGE_2024_M3_Secc1!S139="",1,0))</f>
        <v>#NAME?</v>
      </c>
      <c r="BG881" s="202" t="e" cm="1">
        <f t="array" ref="BG881">IF(CNGE_2024_M3_Secc1!$AO$111=CNGE_2024_M3_Secc1!$AQ$111,O,IF(CNGE_2024_M3_Secc1!T139="",1,0))</f>
        <v>#NAME?</v>
      </c>
      <c r="BH881" s="202" t="e" cm="1">
        <f t="array" ref="BH881">IF(CNGE_2024_M3_Secc1!$AO$111=CNGE_2024_M3_Secc1!$AQ$111,O,IF(CNGE_2024_M3_Secc1!U139="",1,0))</f>
        <v>#NAME?</v>
      </c>
      <c r="BI881" s="202" t="e" cm="1">
        <f t="array" ref="BI881">IF(CNGE_2024_M3_Secc1!$AO$111=CNGE_2024_M3_Secc1!$AQ$111,O,IF(CNGE_2024_M3_Secc1!V139="",1,0))</f>
        <v>#NAME?</v>
      </c>
      <c r="BJ881" s="202" t="e" cm="1">
        <f t="array" ref="BJ881">IF(CNGE_2024_M3_Secc1!$AO$111=CNGE_2024_M3_Secc1!$AQ$111,O,IF(CNGE_2024_M3_Secc1!W139="",1,0))</f>
        <v>#NAME?</v>
      </c>
      <c r="BK881" s="202" t="e" cm="1">
        <f t="array" ref="BK881">IF(CNGE_2024_M3_Secc1!$AO$111=CNGE_2024_M3_Secc1!$AQ$111,O,IF(CNGE_2024_M3_Secc1!X139="",1,0))</f>
        <v>#NAME?</v>
      </c>
      <c r="BL881" s="202" t="e" cm="1">
        <f t="array" ref="BL881">IF(CNGE_2024_M3_Secc1!$AO$111=CNGE_2024_M3_Secc1!$AQ$111,O,IF(CNGE_2024_M3_Secc1!Y139="",1,0))</f>
        <v>#NAME?</v>
      </c>
      <c r="BM881" s="202" t="e" cm="1">
        <f t="array" ref="BM881">IF(CNGE_2024_M3_Secc1!$AO$111=CNGE_2024_M3_Secc1!$AQ$111,O,IF(CNGE_2024_M3_Secc1!Z139="",1,0))</f>
        <v>#NAME?</v>
      </c>
      <c r="BN881" s="202" t="e" cm="1">
        <f t="array" ref="BN881">IF(CNGE_2024_M3_Secc1!$AO$111=CNGE_2024_M3_Secc1!$AQ$111,O,IF(CNGE_2024_M3_Secc1!AA139="",1,0))</f>
        <v>#NAME?</v>
      </c>
      <c r="BO881" s="202" t="e" cm="1">
        <f t="array" ref="BO881">IF(CNGE_2024_M3_Secc1!$AO$111=CNGE_2024_M3_Secc1!$AQ$111,O,IF(CNGE_2024_M3_Secc1!AB139="",1,0))</f>
        <v>#NAME?</v>
      </c>
      <c r="BP881" s="202" t="e" cm="1">
        <f t="array" ref="BP881">IF(CNGE_2024_M3_Secc1!$AO$111=CNGE_2024_M3_Secc1!$AQ$111,O,IF(CNGE_2024_M3_Secc1!AC139="",1,0))</f>
        <v>#NAME?</v>
      </c>
      <c r="BQ881" s="202" t="e" cm="1">
        <f t="array" ref="BQ881">IF(CNGE_2024_M3_Secc1!$AO$111=CNGE_2024_M3_Secc1!$AQ$111,O,IF(CNGE_2024_M3_Secc1!AD139="",1,0))</f>
        <v>#NAME?</v>
      </c>
      <c r="BU881" s="575">
        <f t="shared" si="2959"/>
        <v>0</v>
      </c>
      <c r="BV881" s="576"/>
      <c r="BW881" s="514">
        <f t="shared" si="2951"/>
        <v>19</v>
      </c>
      <c r="BX881" s="515"/>
      <c r="BZ881" s="514">
        <f t="shared" si="2960"/>
        <v>0</v>
      </c>
      <c r="CA881" s="515"/>
      <c r="CB881" s="514">
        <f t="shared" si="2961"/>
        <v>0</v>
      </c>
      <c r="CC881" s="515"/>
      <c r="CD881" s="514">
        <f t="shared" si="2962"/>
        <v>0</v>
      </c>
      <c r="CE881" s="515"/>
      <c r="CG881" s="563">
        <f t="shared" si="2963"/>
        <v>0</v>
      </c>
      <c r="CH881" s="563"/>
    </row>
    <row r="882" spans="1:86" s="38" customFormat="1" ht="15" customHeight="1">
      <c r="A882" s="18"/>
      <c r="B882" s="3"/>
      <c r="C882" s="48" t="s">
        <v>5020</v>
      </c>
      <c r="D882" s="547" t="str">
        <f>IF(CNGE_2024_M3_Secc1!D72="","",CNGE_2024_M3_Secc1!D72)</f>
        <v/>
      </c>
      <c r="E882" s="548"/>
      <c r="F882" s="548"/>
      <c r="G882" s="548"/>
      <c r="H882" s="548"/>
      <c r="I882" s="548"/>
      <c r="J882" s="548"/>
      <c r="K882" s="548"/>
      <c r="L882" s="548"/>
      <c r="M882" s="549"/>
      <c r="N882" s="103"/>
      <c r="O882" s="103"/>
      <c r="P882" s="103"/>
      <c r="Q882" s="103"/>
      <c r="R882" s="103"/>
      <c r="S882" s="103"/>
      <c r="T882" s="103"/>
      <c r="U882" s="103"/>
      <c r="V882" s="103"/>
      <c r="W882" s="103"/>
      <c r="X882" s="103"/>
      <c r="Y882" s="103"/>
      <c r="Z882" s="103"/>
      <c r="AA882" s="103"/>
      <c r="AB882" s="103"/>
      <c r="AC882" s="103"/>
      <c r="AD882" s="103"/>
      <c r="AE882" s="2"/>
      <c r="AF882" s="169"/>
      <c r="AH882" s="522">
        <f t="shared" si="2952"/>
        <v>0</v>
      </c>
      <c r="AI882" s="522"/>
      <c r="AJ882" s="522">
        <f t="shared" si="2953"/>
        <v>0</v>
      </c>
      <c r="AK882" s="522"/>
      <c r="AL882" s="522">
        <f t="shared" si="2954"/>
        <v>0</v>
      </c>
      <c r="AM882" s="522" t="str">
        <f t="shared" si="2955"/>
        <v>NA</v>
      </c>
      <c r="AN882" s="524">
        <f t="shared" si="2956"/>
        <v>0</v>
      </c>
      <c r="AO882" s="526"/>
      <c r="AP882" s="125" t="str">
        <f>IF(AN882=0,"", IF(SUM($AN$862:AN882)=1,_xlfn.CONCAT(AQ882), IF($AN$908&gt;SUM($AN$862:AN882),_xlfn.CONCAT(", ",AQ882), IF($AN$908=SUM($AN$862:AN882),_xlfn.CONCAT(" y ",AQ882,".")))))</f>
        <v/>
      </c>
      <c r="AQ882" s="113">
        <f t="shared" si="2957"/>
        <v>20</v>
      </c>
      <c r="AS882" s="563">
        <f t="shared" si="2958"/>
        <v>0</v>
      </c>
      <c r="AT882" s="563"/>
      <c r="AV882" s="211"/>
      <c r="AW882" s="211"/>
      <c r="AX882" s="211"/>
      <c r="AY882" s="211"/>
      <c r="AZ882" s="211"/>
      <c r="BA882" s="211"/>
      <c r="BB882" s="202" t="e" cm="1">
        <f t="array" ref="BB882">IF(CNGE_2024_M3_Secc1!$AO$111=CNGE_2024_M3_Secc1!$AQ$111,O,IF(CNGE_2024_M3_Secc1!O140="",1,0))</f>
        <v>#NAME?</v>
      </c>
      <c r="BC882" s="202" t="e" cm="1">
        <f t="array" ref="BC882">IF(CNGE_2024_M3_Secc1!$AO$111=CNGE_2024_M3_Secc1!$AQ$111,O,IF(CNGE_2024_M3_Secc1!P140="",1,0))</f>
        <v>#NAME?</v>
      </c>
      <c r="BD882" s="202" t="e" cm="1">
        <f t="array" ref="BD882">IF(CNGE_2024_M3_Secc1!$AO$111=CNGE_2024_M3_Secc1!$AQ$111,O,IF(CNGE_2024_M3_Secc1!Q140="",1,0))</f>
        <v>#NAME?</v>
      </c>
      <c r="BE882" s="202" t="e" cm="1">
        <f t="array" ref="BE882">IF(CNGE_2024_M3_Secc1!$AO$111=CNGE_2024_M3_Secc1!$AQ$111,O,IF(CNGE_2024_M3_Secc1!R140="",1,0))</f>
        <v>#NAME?</v>
      </c>
      <c r="BF882" s="202" t="e" cm="1">
        <f t="array" ref="BF882">IF(CNGE_2024_M3_Secc1!$AO$111=CNGE_2024_M3_Secc1!$AQ$111,O,IF(CNGE_2024_M3_Secc1!S140="",1,0))</f>
        <v>#NAME?</v>
      </c>
      <c r="BG882" s="202" t="e" cm="1">
        <f t="array" ref="BG882">IF(CNGE_2024_M3_Secc1!$AO$111=CNGE_2024_M3_Secc1!$AQ$111,O,IF(CNGE_2024_M3_Secc1!T140="",1,0))</f>
        <v>#NAME?</v>
      </c>
      <c r="BH882" s="202" t="e" cm="1">
        <f t="array" ref="BH882">IF(CNGE_2024_M3_Secc1!$AO$111=CNGE_2024_M3_Secc1!$AQ$111,O,IF(CNGE_2024_M3_Secc1!U140="",1,0))</f>
        <v>#NAME?</v>
      </c>
      <c r="BI882" s="202" t="e" cm="1">
        <f t="array" ref="BI882">IF(CNGE_2024_M3_Secc1!$AO$111=CNGE_2024_M3_Secc1!$AQ$111,O,IF(CNGE_2024_M3_Secc1!V140="",1,0))</f>
        <v>#NAME?</v>
      </c>
      <c r="BJ882" s="202" t="e" cm="1">
        <f t="array" ref="BJ882">IF(CNGE_2024_M3_Secc1!$AO$111=CNGE_2024_M3_Secc1!$AQ$111,O,IF(CNGE_2024_M3_Secc1!W140="",1,0))</f>
        <v>#NAME?</v>
      </c>
      <c r="BK882" s="202" t="e" cm="1">
        <f t="array" ref="BK882">IF(CNGE_2024_M3_Secc1!$AO$111=CNGE_2024_M3_Secc1!$AQ$111,O,IF(CNGE_2024_M3_Secc1!X140="",1,0))</f>
        <v>#NAME?</v>
      </c>
      <c r="BL882" s="202" t="e" cm="1">
        <f t="array" ref="BL882">IF(CNGE_2024_M3_Secc1!$AO$111=CNGE_2024_M3_Secc1!$AQ$111,O,IF(CNGE_2024_M3_Secc1!Y140="",1,0))</f>
        <v>#NAME?</v>
      </c>
      <c r="BM882" s="202" t="e" cm="1">
        <f t="array" ref="BM882">IF(CNGE_2024_M3_Secc1!$AO$111=CNGE_2024_M3_Secc1!$AQ$111,O,IF(CNGE_2024_M3_Secc1!Z140="",1,0))</f>
        <v>#NAME?</v>
      </c>
      <c r="BN882" s="202" t="e" cm="1">
        <f t="array" ref="BN882">IF(CNGE_2024_M3_Secc1!$AO$111=CNGE_2024_M3_Secc1!$AQ$111,O,IF(CNGE_2024_M3_Secc1!AA140="",1,0))</f>
        <v>#NAME?</v>
      </c>
      <c r="BO882" s="202" t="e" cm="1">
        <f t="array" ref="BO882">IF(CNGE_2024_M3_Secc1!$AO$111=CNGE_2024_M3_Secc1!$AQ$111,O,IF(CNGE_2024_M3_Secc1!AB140="",1,0))</f>
        <v>#NAME?</v>
      </c>
      <c r="BP882" s="202" t="e" cm="1">
        <f t="array" ref="BP882">IF(CNGE_2024_M3_Secc1!$AO$111=CNGE_2024_M3_Secc1!$AQ$111,O,IF(CNGE_2024_M3_Secc1!AC140="",1,0))</f>
        <v>#NAME?</v>
      </c>
      <c r="BQ882" s="202" t="e" cm="1">
        <f t="array" ref="BQ882">IF(CNGE_2024_M3_Secc1!$AO$111=CNGE_2024_M3_Secc1!$AQ$111,O,IF(CNGE_2024_M3_Secc1!AD140="",1,0))</f>
        <v>#NAME?</v>
      </c>
      <c r="BU882" s="575">
        <f t="shared" si="2959"/>
        <v>0</v>
      </c>
      <c r="BV882" s="576"/>
      <c r="BW882" s="514">
        <f t="shared" si="2951"/>
        <v>20</v>
      </c>
      <c r="BX882" s="515"/>
      <c r="BZ882" s="514">
        <f t="shared" si="2960"/>
        <v>0</v>
      </c>
      <c r="CA882" s="515"/>
      <c r="CB882" s="514">
        <f t="shared" si="2961"/>
        <v>0</v>
      </c>
      <c r="CC882" s="515"/>
      <c r="CD882" s="514">
        <f t="shared" si="2962"/>
        <v>0</v>
      </c>
      <c r="CE882" s="515"/>
      <c r="CG882" s="563">
        <f t="shared" si="2963"/>
        <v>0</v>
      </c>
      <c r="CH882" s="563"/>
    </row>
    <row r="883" spans="1:86" s="38" customFormat="1" ht="15" customHeight="1">
      <c r="A883" s="18"/>
      <c r="B883" s="3"/>
      <c r="C883" s="48" t="s">
        <v>5021</v>
      </c>
      <c r="D883" s="547" t="str">
        <f>IF(CNGE_2024_M3_Secc1!D73="","",CNGE_2024_M3_Secc1!D73)</f>
        <v/>
      </c>
      <c r="E883" s="548"/>
      <c r="F883" s="548"/>
      <c r="G883" s="548"/>
      <c r="H883" s="548"/>
      <c r="I883" s="548"/>
      <c r="J883" s="548"/>
      <c r="K883" s="548"/>
      <c r="L883" s="548"/>
      <c r="M883" s="549"/>
      <c r="N883" s="103"/>
      <c r="O883" s="103"/>
      <c r="P883" s="103"/>
      <c r="Q883" s="103"/>
      <c r="R883" s="103"/>
      <c r="S883" s="103"/>
      <c r="T883" s="103"/>
      <c r="U883" s="103"/>
      <c r="V883" s="103"/>
      <c r="W883" s="103"/>
      <c r="X883" s="103"/>
      <c r="Y883" s="103"/>
      <c r="Z883" s="103"/>
      <c r="AA883" s="103"/>
      <c r="AB883" s="103"/>
      <c r="AC883" s="103"/>
      <c r="AD883" s="103"/>
      <c r="AE883" s="2"/>
      <c r="AF883" s="169"/>
      <c r="AH883" s="522">
        <f t="shared" si="2952"/>
        <v>0</v>
      </c>
      <c r="AI883" s="522"/>
      <c r="AJ883" s="522">
        <f t="shared" si="2953"/>
        <v>0</v>
      </c>
      <c r="AK883" s="522"/>
      <c r="AL883" s="522">
        <f t="shared" si="2954"/>
        <v>0</v>
      </c>
      <c r="AM883" s="522" t="str">
        <f t="shared" si="2955"/>
        <v>NA</v>
      </c>
      <c r="AN883" s="524">
        <f t="shared" si="2956"/>
        <v>0</v>
      </c>
      <c r="AO883" s="526"/>
      <c r="AP883" s="125" t="str">
        <f>IF(AN883=0,"", IF(SUM($AN$862:AN883)=1,_xlfn.CONCAT(AQ883), IF($AN$908&gt;SUM($AN$862:AN883),_xlfn.CONCAT(", ",AQ883), IF($AN$908=SUM($AN$862:AN883),_xlfn.CONCAT(" y ",AQ883,".")))))</f>
        <v/>
      </c>
      <c r="AQ883" s="113">
        <f t="shared" si="2957"/>
        <v>21</v>
      </c>
      <c r="AS883" s="563">
        <f t="shared" si="2958"/>
        <v>0</v>
      </c>
      <c r="AT883" s="563"/>
      <c r="AV883" s="211"/>
      <c r="AW883" s="211"/>
      <c r="AX883" s="211"/>
      <c r="AY883" s="211"/>
      <c r="AZ883" s="211"/>
      <c r="BA883" s="211"/>
      <c r="BB883" s="202" t="e" cm="1">
        <f t="array" ref="BB883">IF(CNGE_2024_M3_Secc1!$AO$111=CNGE_2024_M3_Secc1!$AQ$111,O,IF(CNGE_2024_M3_Secc1!O141="",1,0))</f>
        <v>#NAME?</v>
      </c>
      <c r="BC883" s="202" t="e" cm="1">
        <f t="array" ref="BC883">IF(CNGE_2024_M3_Secc1!$AO$111=CNGE_2024_M3_Secc1!$AQ$111,O,IF(CNGE_2024_M3_Secc1!P141="",1,0))</f>
        <v>#NAME?</v>
      </c>
      <c r="BD883" s="202" t="e" cm="1">
        <f t="array" ref="BD883">IF(CNGE_2024_M3_Secc1!$AO$111=CNGE_2024_M3_Secc1!$AQ$111,O,IF(CNGE_2024_M3_Secc1!Q141="",1,0))</f>
        <v>#NAME?</v>
      </c>
      <c r="BE883" s="202" t="e" cm="1">
        <f t="array" ref="BE883">IF(CNGE_2024_M3_Secc1!$AO$111=CNGE_2024_M3_Secc1!$AQ$111,O,IF(CNGE_2024_M3_Secc1!R141="",1,0))</f>
        <v>#NAME?</v>
      </c>
      <c r="BF883" s="202" t="e" cm="1">
        <f t="array" ref="BF883">IF(CNGE_2024_M3_Secc1!$AO$111=CNGE_2024_M3_Secc1!$AQ$111,O,IF(CNGE_2024_M3_Secc1!S141="",1,0))</f>
        <v>#NAME?</v>
      </c>
      <c r="BG883" s="202" t="e" cm="1">
        <f t="array" ref="BG883">IF(CNGE_2024_M3_Secc1!$AO$111=CNGE_2024_M3_Secc1!$AQ$111,O,IF(CNGE_2024_M3_Secc1!T141="",1,0))</f>
        <v>#NAME?</v>
      </c>
      <c r="BH883" s="202" t="e" cm="1">
        <f t="array" ref="BH883">IF(CNGE_2024_M3_Secc1!$AO$111=CNGE_2024_M3_Secc1!$AQ$111,O,IF(CNGE_2024_M3_Secc1!U141="",1,0))</f>
        <v>#NAME?</v>
      </c>
      <c r="BI883" s="202" t="e" cm="1">
        <f t="array" ref="BI883">IF(CNGE_2024_M3_Secc1!$AO$111=CNGE_2024_M3_Secc1!$AQ$111,O,IF(CNGE_2024_M3_Secc1!V141="",1,0))</f>
        <v>#NAME?</v>
      </c>
      <c r="BJ883" s="202" t="e" cm="1">
        <f t="array" ref="BJ883">IF(CNGE_2024_M3_Secc1!$AO$111=CNGE_2024_M3_Secc1!$AQ$111,O,IF(CNGE_2024_M3_Secc1!W141="",1,0))</f>
        <v>#NAME?</v>
      </c>
      <c r="BK883" s="202" t="e" cm="1">
        <f t="array" ref="BK883">IF(CNGE_2024_M3_Secc1!$AO$111=CNGE_2024_M3_Secc1!$AQ$111,O,IF(CNGE_2024_M3_Secc1!X141="",1,0))</f>
        <v>#NAME?</v>
      </c>
      <c r="BL883" s="202" t="e" cm="1">
        <f t="array" ref="BL883">IF(CNGE_2024_M3_Secc1!$AO$111=CNGE_2024_M3_Secc1!$AQ$111,O,IF(CNGE_2024_M3_Secc1!Y141="",1,0))</f>
        <v>#NAME?</v>
      </c>
      <c r="BM883" s="202" t="e" cm="1">
        <f t="array" ref="BM883">IF(CNGE_2024_M3_Secc1!$AO$111=CNGE_2024_M3_Secc1!$AQ$111,O,IF(CNGE_2024_M3_Secc1!Z141="",1,0))</f>
        <v>#NAME?</v>
      </c>
      <c r="BN883" s="202" t="e" cm="1">
        <f t="array" ref="BN883">IF(CNGE_2024_M3_Secc1!$AO$111=CNGE_2024_M3_Secc1!$AQ$111,O,IF(CNGE_2024_M3_Secc1!AA141="",1,0))</f>
        <v>#NAME?</v>
      </c>
      <c r="BO883" s="202" t="e" cm="1">
        <f t="array" ref="BO883">IF(CNGE_2024_M3_Secc1!$AO$111=CNGE_2024_M3_Secc1!$AQ$111,O,IF(CNGE_2024_M3_Secc1!AB141="",1,0))</f>
        <v>#NAME?</v>
      </c>
      <c r="BP883" s="202" t="e" cm="1">
        <f t="array" ref="BP883">IF(CNGE_2024_M3_Secc1!$AO$111=CNGE_2024_M3_Secc1!$AQ$111,O,IF(CNGE_2024_M3_Secc1!AC141="",1,0))</f>
        <v>#NAME?</v>
      </c>
      <c r="BQ883" s="202" t="e" cm="1">
        <f t="array" ref="BQ883">IF(CNGE_2024_M3_Secc1!$AO$111=CNGE_2024_M3_Secc1!$AQ$111,O,IF(CNGE_2024_M3_Secc1!AD141="",1,0))</f>
        <v>#NAME?</v>
      </c>
      <c r="BU883" s="575">
        <f t="shared" si="2959"/>
        <v>0</v>
      </c>
      <c r="BV883" s="576"/>
      <c r="BW883" s="514">
        <f t="shared" si="2951"/>
        <v>21</v>
      </c>
      <c r="BX883" s="515"/>
      <c r="BZ883" s="514">
        <f t="shared" si="2960"/>
        <v>0</v>
      </c>
      <c r="CA883" s="515"/>
      <c r="CB883" s="514">
        <f t="shared" si="2961"/>
        <v>0</v>
      </c>
      <c r="CC883" s="515"/>
      <c r="CD883" s="514">
        <f t="shared" si="2962"/>
        <v>0</v>
      </c>
      <c r="CE883" s="515"/>
      <c r="CG883" s="563">
        <f t="shared" si="2963"/>
        <v>0</v>
      </c>
      <c r="CH883" s="563"/>
    </row>
    <row r="884" spans="1:86" s="38" customFormat="1" ht="15" customHeight="1">
      <c r="A884" s="18"/>
      <c r="B884" s="3"/>
      <c r="C884" s="48" t="s">
        <v>5022</v>
      </c>
      <c r="D884" s="547" t="str">
        <f>IF(CNGE_2024_M3_Secc1!D74="","",CNGE_2024_M3_Secc1!D74)</f>
        <v/>
      </c>
      <c r="E884" s="548"/>
      <c r="F884" s="548"/>
      <c r="G884" s="548"/>
      <c r="H884" s="548"/>
      <c r="I884" s="548"/>
      <c r="J884" s="548"/>
      <c r="K884" s="548"/>
      <c r="L884" s="548"/>
      <c r="M884" s="549"/>
      <c r="N884" s="103"/>
      <c r="O884" s="103"/>
      <c r="P884" s="103"/>
      <c r="Q884" s="103"/>
      <c r="R884" s="103"/>
      <c r="S884" s="103"/>
      <c r="T884" s="103"/>
      <c r="U884" s="103"/>
      <c r="V884" s="103"/>
      <c r="W884" s="103"/>
      <c r="X884" s="103"/>
      <c r="Y884" s="103"/>
      <c r="Z884" s="103"/>
      <c r="AA884" s="103"/>
      <c r="AB884" s="103"/>
      <c r="AC884" s="103"/>
      <c r="AD884" s="103"/>
      <c r="AE884" s="2"/>
      <c r="AF884" s="169"/>
      <c r="AH884" s="522">
        <f t="shared" si="2952"/>
        <v>0</v>
      </c>
      <c r="AI884" s="522"/>
      <c r="AJ884" s="522">
        <f t="shared" si="2953"/>
        <v>0</v>
      </c>
      <c r="AK884" s="522"/>
      <c r="AL884" s="522">
        <f t="shared" si="2954"/>
        <v>0</v>
      </c>
      <c r="AM884" s="522" t="str">
        <f t="shared" si="2955"/>
        <v>NA</v>
      </c>
      <c r="AN884" s="524">
        <f t="shared" si="2956"/>
        <v>0</v>
      </c>
      <c r="AO884" s="526"/>
      <c r="AP884" s="125" t="str">
        <f>IF(AN884=0,"", IF(SUM($AN$862:AN884)=1,_xlfn.CONCAT(AQ884), IF($AN$908&gt;SUM($AN$862:AN884),_xlfn.CONCAT(", ",AQ884), IF($AN$908=SUM($AN$862:AN884),_xlfn.CONCAT(" y ",AQ884,".")))))</f>
        <v/>
      </c>
      <c r="AQ884" s="113">
        <f t="shared" si="2957"/>
        <v>22</v>
      </c>
      <c r="AS884" s="563">
        <f t="shared" si="2958"/>
        <v>0</v>
      </c>
      <c r="AT884" s="563"/>
      <c r="AV884" s="211"/>
      <c r="AW884" s="211"/>
      <c r="AX884" s="211"/>
      <c r="AY884" s="211"/>
      <c r="AZ884" s="211"/>
      <c r="BA884" s="211"/>
      <c r="BB884" s="202" t="e" cm="1">
        <f t="array" ref="BB884">IF(CNGE_2024_M3_Secc1!$AO$111=CNGE_2024_M3_Secc1!$AQ$111,O,IF(CNGE_2024_M3_Secc1!O142="",1,0))</f>
        <v>#NAME?</v>
      </c>
      <c r="BC884" s="202" t="e" cm="1">
        <f t="array" ref="BC884">IF(CNGE_2024_M3_Secc1!$AO$111=CNGE_2024_M3_Secc1!$AQ$111,O,IF(CNGE_2024_M3_Secc1!P142="",1,0))</f>
        <v>#NAME?</v>
      </c>
      <c r="BD884" s="202" t="e" cm="1">
        <f t="array" ref="BD884">IF(CNGE_2024_M3_Secc1!$AO$111=CNGE_2024_M3_Secc1!$AQ$111,O,IF(CNGE_2024_M3_Secc1!Q142="",1,0))</f>
        <v>#NAME?</v>
      </c>
      <c r="BE884" s="202" t="e" cm="1">
        <f t="array" ref="BE884">IF(CNGE_2024_M3_Secc1!$AO$111=CNGE_2024_M3_Secc1!$AQ$111,O,IF(CNGE_2024_M3_Secc1!R142="",1,0))</f>
        <v>#NAME?</v>
      </c>
      <c r="BF884" s="202" t="e" cm="1">
        <f t="array" ref="BF884">IF(CNGE_2024_M3_Secc1!$AO$111=CNGE_2024_M3_Secc1!$AQ$111,O,IF(CNGE_2024_M3_Secc1!S142="",1,0))</f>
        <v>#NAME?</v>
      </c>
      <c r="BG884" s="202" t="e" cm="1">
        <f t="array" ref="BG884">IF(CNGE_2024_M3_Secc1!$AO$111=CNGE_2024_M3_Secc1!$AQ$111,O,IF(CNGE_2024_M3_Secc1!T142="",1,0))</f>
        <v>#NAME?</v>
      </c>
      <c r="BH884" s="202" t="e" cm="1">
        <f t="array" ref="BH884">IF(CNGE_2024_M3_Secc1!$AO$111=CNGE_2024_M3_Secc1!$AQ$111,O,IF(CNGE_2024_M3_Secc1!U142="",1,0))</f>
        <v>#NAME?</v>
      </c>
      <c r="BI884" s="202" t="e" cm="1">
        <f t="array" ref="BI884">IF(CNGE_2024_M3_Secc1!$AO$111=CNGE_2024_M3_Secc1!$AQ$111,O,IF(CNGE_2024_M3_Secc1!V142="",1,0))</f>
        <v>#NAME?</v>
      </c>
      <c r="BJ884" s="202" t="e" cm="1">
        <f t="array" ref="BJ884">IF(CNGE_2024_M3_Secc1!$AO$111=CNGE_2024_M3_Secc1!$AQ$111,O,IF(CNGE_2024_M3_Secc1!W142="",1,0))</f>
        <v>#NAME?</v>
      </c>
      <c r="BK884" s="202" t="e" cm="1">
        <f t="array" ref="BK884">IF(CNGE_2024_M3_Secc1!$AO$111=CNGE_2024_M3_Secc1!$AQ$111,O,IF(CNGE_2024_M3_Secc1!X142="",1,0))</f>
        <v>#NAME?</v>
      </c>
      <c r="BL884" s="202" t="e" cm="1">
        <f t="array" ref="BL884">IF(CNGE_2024_M3_Secc1!$AO$111=CNGE_2024_M3_Secc1!$AQ$111,O,IF(CNGE_2024_M3_Secc1!Y142="",1,0))</f>
        <v>#NAME?</v>
      </c>
      <c r="BM884" s="202" t="e" cm="1">
        <f t="array" ref="BM884">IF(CNGE_2024_M3_Secc1!$AO$111=CNGE_2024_M3_Secc1!$AQ$111,O,IF(CNGE_2024_M3_Secc1!Z142="",1,0))</f>
        <v>#NAME?</v>
      </c>
      <c r="BN884" s="202" t="e" cm="1">
        <f t="array" ref="BN884">IF(CNGE_2024_M3_Secc1!$AO$111=CNGE_2024_M3_Secc1!$AQ$111,O,IF(CNGE_2024_M3_Secc1!AA142="",1,0))</f>
        <v>#NAME?</v>
      </c>
      <c r="BO884" s="202" t="e" cm="1">
        <f t="array" ref="BO884">IF(CNGE_2024_M3_Secc1!$AO$111=CNGE_2024_M3_Secc1!$AQ$111,O,IF(CNGE_2024_M3_Secc1!AB142="",1,0))</f>
        <v>#NAME?</v>
      </c>
      <c r="BP884" s="202" t="e" cm="1">
        <f t="array" ref="BP884">IF(CNGE_2024_M3_Secc1!$AO$111=CNGE_2024_M3_Secc1!$AQ$111,O,IF(CNGE_2024_M3_Secc1!AC142="",1,0))</f>
        <v>#NAME?</v>
      </c>
      <c r="BQ884" s="202" t="e" cm="1">
        <f t="array" ref="BQ884">IF(CNGE_2024_M3_Secc1!$AO$111=CNGE_2024_M3_Secc1!$AQ$111,O,IF(CNGE_2024_M3_Secc1!AD142="",1,0))</f>
        <v>#NAME?</v>
      </c>
      <c r="BU884" s="575">
        <f t="shared" si="2959"/>
        <v>0</v>
      </c>
      <c r="BV884" s="576"/>
      <c r="BW884" s="514">
        <f t="shared" si="2951"/>
        <v>22</v>
      </c>
      <c r="BX884" s="515"/>
      <c r="BZ884" s="514">
        <f t="shared" si="2960"/>
        <v>0</v>
      </c>
      <c r="CA884" s="515"/>
      <c r="CB884" s="514">
        <f t="shared" si="2961"/>
        <v>0</v>
      </c>
      <c r="CC884" s="515"/>
      <c r="CD884" s="514">
        <f t="shared" si="2962"/>
        <v>0</v>
      </c>
      <c r="CE884" s="515"/>
      <c r="CG884" s="563">
        <f t="shared" si="2963"/>
        <v>0</v>
      </c>
      <c r="CH884" s="563"/>
    </row>
    <row r="885" spans="1:86" s="38" customFormat="1" ht="15" customHeight="1">
      <c r="A885" s="18"/>
      <c r="B885" s="3"/>
      <c r="C885" s="48" t="s">
        <v>5023</v>
      </c>
      <c r="D885" s="547" t="str">
        <f>IF(CNGE_2024_M3_Secc1!D75="","",CNGE_2024_M3_Secc1!D75)</f>
        <v/>
      </c>
      <c r="E885" s="548"/>
      <c r="F885" s="548"/>
      <c r="G885" s="548"/>
      <c r="H885" s="548"/>
      <c r="I885" s="548"/>
      <c r="J885" s="548"/>
      <c r="K885" s="548"/>
      <c r="L885" s="548"/>
      <c r="M885" s="549"/>
      <c r="N885" s="103"/>
      <c r="O885" s="103"/>
      <c r="P885" s="103"/>
      <c r="Q885" s="103"/>
      <c r="R885" s="103"/>
      <c r="S885" s="103"/>
      <c r="T885" s="103"/>
      <c r="U885" s="103"/>
      <c r="V885" s="103"/>
      <c r="W885" s="103"/>
      <c r="X885" s="103"/>
      <c r="Y885" s="103"/>
      <c r="Z885" s="103"/>
      <c r="AA885" s="103"/>
      <c r="AB885" s="103"/>
      <c r="AC885" s="103"/>
      <c r="AD885" s="103"/>
      <c r="AE885" s="2"/>
      <c r="AF885" s="169"/>
      <c r="AH885" s="522">
        <f t="shared" si="2952"/>
        <v>0</v>
      </c>
      <c r="AI885" s="522"/>
      <c r="AJ885" s="522">
        <f t="shared" si="2953"/>
        <v>0</v>
      </c>
      <c r="AK885" s="522"/>
      <c r="AL885" s="522">
        <f t="shared" si="2954"/>
        <v>0</v>
      </c>
      <c r="AM885" s="522" t="str">
        <f t="shared" si="2955"/>
        <v>NA</v>
      </c>
      <c r="AN885" s="524">
        <f t="shared" si="2956"/>
        <v>0</v>
      </c>
      <c r="AO885" s="526"/>
      <c r="AP885" s="125" t="str">
        <f>IF(AN885=0,"", IF(SUM($AN$862:AN885)=1,_xlfn.CONCAT(AQ885), IF($AN$908&gt;SUM($AN$862:AN885),_xlfn.CONCAT(", ",AQ885), IF($AN$908=SUM($AN$862:AN885),_xlfn.CONCAT(" y ",AQ885,".")))))</f>
        <v/>
      </c>
      <c r="AQ885" s="113">
        <f t="shared" si="2957"/>
        <v>23</v>
      </c>
      <c r="AS885" s="563">
        <f t="shared" si="2958"/>
        <v>0</v>
      </c>
      <c r="AT885" s="563"/>
      <c r="AV885" s="211"/>
      <c r="AW885" s="211"/>
      <c r="AX885" s="211"/>
      <c r="AY885" s="211"/>
      <c r="AZ885" s="211"/>
      <c r="BA885" s="211"/>
      <c r="BB885" s="202" t="e" cm="1">
        <f t="array" ref="BB885">IF(CNGE_2024_M3_Secc1!$AO$111=CNGE_2024_M3_Secc1!$AQ$111,O,IF(CNGE_2024_M3_Secc1!O143="",1,0))</f>
        <v>#NAME?</v>
      </c>
      <c r="BC885" s="202" t="e" cm="1">
        <f t="array" ref="BC885">IF(CNGE_2024_M3_Secc1!$AO$111=CNGE_2024_M3_Secc1!$AQ$111,O,IF(CNGE_2024_M3_Secc1!P143="",1,0))</f>
        <v>#NAME?</v>
      </c>
      <c r="BD885" s="202" t="e" cm="1">
        <f t="array" ref="BD885">IF(CNGE_2024_M3_Secc1!$AO$111=CNGE_2024_M3_Secc1!$AQ$111,O,IF(CNGE_2024_M3_Secc1!Q143="",1,0))</f>
        <v>#NAME?</v>
      </c>
      <c r="BE885" s="202" t="e" cm="1">
        <f t="array" ref="BE885">IF(CNGE_2024_M3_Secc1!$AO$111=CNGE_2024_M3_Secc1!$AQ$111,O,IF(CNGE_2024_M3_Secc1!R143="",1,0))</f>
        <v>#NAME?</v>
      </c>
      <c r="BF885" s="202" t="e" cm="1">
        <f t="array" ref="BF885">IF(CNGE_2024_M3_Secc1!$AO$111=CNGE_2024_M3_Secc1!$AQ$111,O,IF(CNGE_2024_M3_Secc1!S143="",1,0))</f>
        <v>#NAME?</v>
      </c>
      <c r="BG885" s="202" t="e" cm="1">
        <f t="array" ref="BG885">IF(CNGE_2024_M3_Secc1!$AO$111=CNGE_2024_M3_Secc1!$AQ$111,O,IF(CNGE_2024_M3_Secc1!T143="",1,0))</f>
        <v>#NAME?</v>
      </c>
      <c r="BH885" s="202" t="e" cm="1">
        <f t="array" ref="BH885">IF(CNGE_2024_M3_Secc1!$AO$111=CNGE_2024_M3_Secc1!$AQ$111,O,IF(CNGE_2024_M3_Secc1!U143="",1,0))</f>
        <v>#NAME?</v>
      </c>
      <c r="BI885" s="202" t="e" cm="1">
        <f t="array" ref="BI885">IF(CNGE_2024_M3_Secc1!$AO$111=CNGE_2024_M3_Secc1!$AQ$111,O,IF(CNGE_2024_M3_Secc1!V143="",1,0))</f>
        <v>#NAME?</v>
      </c>
      <c r="BJ885" s="202" t="e" cm="1">
        <f t="array" ref="BJ885">IF(CNGE_2024_M3_Secc1!$AO$111=CNGE_2024_M3_Secc1!$AQ$111,O,IF(CNGE_2024_M3_Secc1!W143="",1,0))</f>
        <v>#NAME?</v>
      </c>
      <c r="BK885" s="202" t="e" cm="1">
        <f t="array" ref="BK885">IF(CNGE_2024_M3_Secc1!$AO$111=CNGE_2024_M3_Secc1!$AQ$111,O,IF(CNGE_2024_M3_Secc1!X143="",1,0))</f>
        <v>#NAME?</v>
      </c>
      <c r="BL885" s="202" t="e" cm="1">
        <f t="array" ref="BL885">IF(CNGE_2024_M3_Secc1!$AO$111=CNGE_2024_M3_Secc1!$AQ$111,O,IF(CNGE_2024_M3_Secc1!Y143="",1,0))</f>
        <v>#NAME?</v>
      </c>
      <c r="BM885" s="202" t="e" cm="1">
        <f t="array" ref="BM885">IF(CNGE_2024_M3_Secc1!$AO$111=CNGE_2024_M3_Secc1!$AQ$111,O,IF(CNGE_2024_M3_Secc1!Z143="",1,0))</f>
        <v>#NAME?</v>
      </c>
      <c r="BN885" s="202" t="e" cm="1">
        <f t="array" ref="BN885">IF(CNGE_2024_M3_Secc1!$AO$111=CNGE_2024_M3_Secc1!$AQ$111,O,IF(CNGE_2024_M3_Secc1!AA143="",1,0))</f>
        <v>#NAME?</v>
      </c>
      <c r="BO885" s="202" t="e" cm="1">
        <f t="array" ref="BO885">IF(CNGE_2024_M3_Secc1!$AO$111=CNGE_2024_M3_Secc1!$AQ$111,O,IF(CNGE_2024_M3_Secc1!AB143="",1,0))</f>
        <v>#NAME?</v>
      </c>
      <c r="BP885" s="202" t="e" cm="1">
        <f t="array" ref="BP885">IF(CNGE_2024_M3_Secc1!$AO$111=CNGE_2024_M3_Secc1!$AQ$111,O,IF(CNGE_2024_M3_Secc1!AC143="",1,0))</f>
        <v>#NAME?</v>
      </c>
      <c r="BQ885" s="202" t="e" cm="1">
        <f t="array" ref="BQ885">IF(CNGE_2024_M3_Secc1!$AO$111=CNGE_2024_M3_Secc1!$AQ$111,O,IF(CNGE_2024_M3_Secc1!AD143="",1,0))</f>
        <v>#NAME?</v>
      </c>
      <c r="BU885" s="575">
        <f t="shared" si="2959"/>
        <v>0</v>
      </c>
      <c r="BV885" s="576"/>
      <c r="BW885" s="514">
        <f t="shared" si="2951"/>
        <v>23</v>
      </c>
      <c r="BX885" s="515"/>
      <c r="BZ885" s="514">
        <f t="shared" si="2960"/>
        <v>0</v>
      </c>
      <c r="CA885" s="515"/>
      <c r="CB885" s="514">
        <f t="shared" si="2961"/>
        <v>0</v>
      </c>
      <c r="CC885" s="515"/>
      <c r="CD885" s="514">
        <f t="shared" si="2962"/>
        <v>0</v>
      </c>
      <c r="CE885" s="515"/>
      <c r="CG885" s="563">
        <f t="shared" si="2963"/>
        <v>0</v>
      </c>
      <c r="CH885" s="563"/>
    </row>
    <row r="886" spans="1:86" s="38" customFormat="1" ht="15" customHeight="1">
      <c r="A886" s="18"/>
      <c r="B886" s="3"/>
      <c r="C886" s="48" t="s">
        <v>5024</v>
      </c>
      <c r="D886" s="547" t="str">
        <f>IF(CNGE_2024_M3_Secc1!D76="","",CNGE_2024_M3_Secc1!D76)</f>
        <v/>
      </c>
      <c r="E886" s="548"/>
      <c r="F886" s="548"/>
      <c r="G886" s="548"/>
      <c r="H886" s="548"/>
      <c r="I886" s="548"/>
      <c r="J886" s="548"/>
      <c r="K886" s="548"/>
      <c r="L886" s="548"/>
      <c r="M886" s="549"/>
      <c r="N886" s="103"/>
      <c r="O886" s="103"/>
      <c r="P886" s="103"/>
      <c r="Q886" s="103"/>
      <c r="R886" s="103"/>
      <c r="S886" s="103"/>
      <c r="T886" s="103"/>
      <c r="U886" s="103"/>
      <c r="V886" s="103"/>
      <c r="W886" s="103"/>
      <c r="X886" s="103"/>
      <c r="Y886" s="103"/>
      <c r="Z886" s="103"/>
      <c r="AA886" s="103"/>
      <c r="AB886" s="103"/>
      <c r="AC886" s="103"/>
      <c r="AD886" s="103"/>
      <c r="AE886" s="2"/>
      <c r="AF886" s="169"/>
      <c r="AH886" s="522">
        <f t="shared" si="2952"/>
        <v>0</v>
      </c>
      <c r="AI886" s="522"/>
      <c r="AJ886" s="522">
        <f t="shared" si="2953"/>
        <v>0</v>
      </c>
      <c r="AK886" s="522"/>
      <c r="AL886" s="522">
        <f t="shared" si="2954"/>
        <v>0</v>
      </c>
      <c r="AM886" s="522" t="str">
        <f t="shared" si="2955"/>
        <v>NA</v>
      </c>
      <c r="AN886" s="524">
        <f t="shared" si="2956"/>
        <v>0</v>
      </c>
      <c r="AO886" s="526"/>
      <c r="AP886" s="125" t="str">
        <f>IF(AN886=0,"", IF(SUM($AN$862:AN886)=1,_xlfn.CONCAT(AQ886), IF($AN$908&gt;SUM($AN$862:AN886),_xlfn.CONCAT(", ",AQ886), IF($AN$908=SUM($AN$862:AN886),_xlfn.CONCAT(" y ",AQ886,".")))))</f>
        <v/>
      </c>
      <c r="AQ886" s="113">
        <f t="shared" si="2957"/>
        <v>24</v>
      </c>
      <c r="AS886" s="563">
        <f t="shared" si="2958"/>
        <v>0</v>
      </c>
      <c r="AT886" s="563"/>
      <c r="AV886" s="211"/>
      <c r="AW886" s="211"/>
      <c r="AX886" s="211"/>
      <c r="AY886" s="211"/>
      <c r="AZ886" s="211"/>
      <c r="BA886" s="211"/>
      <c r="BB886" s="202" t="e" cm="1">
        <f t="array" ref="BB886">IF(CNGE_2024_M3_Secc1!$AO$111=CNGE_2024_M3_Secc1!$AQ$111,O,IF(CNGE_2024_M3_Secc1!O144="",1,0))</f>
        <v>#NAME?</v>
      </c>
      <c r="BC886" s="202" t="e" cm="1">
        <f t="array" ref="BC886">IF(CNGE_2024_M3_Secc1!$AO$111=CNGE_2024_M3_Secc1!$AQ$111,O,IF(CNGE_2024_M3_Secc1!P144="",1,0))</f>
        <v>#NAME?</v>
      </c>
      <c r="BD886" s="202" t="e" cm="1">
        <f t="array" ref="BD886">IF(CNGE_2024_M3_Secc1!$AO$111=CNGE_2024_M3_Secc1!$AQ$111,O,IF(CNGE_2024_M3_Secc1!Q144="",1,0))</f>
        <v>#NAME?</v>
      </c>
      <c r="BE886" s="202" t="e" cm="1">
        <f t="array" ref="BE886">IF(CNGE_2024_M3_Secc1!$AO$111=CNGE_2024_M3_Secc1!$AQ$111,O,IF(CNGE_2024_M3_Secc1!R144="",1,0))</f>
        <v>#NAME?</v>
      </c>
      <c r="BF886" s="202" t="e" cm="1">
        <f t="array" ref="BF886">IF(CNGE_2024_M3_Secc1!$AO$111=CNGE_2024_M3_Secc1!$AQ$111,O,IF(CNGE_2024_M3_Secc1!S144="",1,0))</f>
        <v>#NAME?</v>
      </c>
      <c r="BG886" s="202" t="e" cm="1">
        <f t="array" ref="BG886">IF(CNGE_2024_M3_Secc1!$AO$111=CNGE_2024_M3_Secc1!$AQ$111,O,IF(CNGE_2024_M3_Secc1!T144="",1,0))</f>
        <v>#NAME?</v>
      </c>
      <c r="BH886" s="202" t="e" cm="1">
        <f t="array" ref="BH886">IF(CNGE_2024_M3_Secc1!$AO$111=CNGE_2024_M3_Secc1!$AQ$111,O,IF(CNGE_2024_M3_Secc1!U144="",1,0))</f>
        <v>#NAME?</v>
      </c>
      <c r="BI886" s="202" t="e" cm="1">
        <f t="array" ref="BI886">IF(CNGE_2024_M3_Secc1!$AO$111=CNGE_2024_M3_Secc1!$AQ$111,O,IF(CNGE_2024_M3_Secc1!V144="",1,0))</f>
        <v>#NAME?</v>
      </c>
      <c r="BJ886" s="202" t="e" cm="1">
        <f t="array" ref="BJ886">IF(CNGE_2024_M3_Secc1!$AO$111=CNGE_2024_M3_Secc1!$AQ$111,O,IF(CNGE_2024_M3_Secc1!W144="",1,0))</f>
        <v>#NAME?</v>
      </c>
      <c r="BK886" s="202" t="e" cm="1">
        <f t="array" ref="BK886">IF(CNGE_2024_M3_Secc1!$AO$111=CNGE_2024_M3_Secc1!$AQ$111,O,IF(CNGE_2024_M3_Secc1!X144="",1,0))</f>
        <v>#NAME?</v>
      </c>
      <c r="BL886" s="202" t="e" cm="1">
        <f t="array" ref="BL886">IF(CNGE_2024_M3_Secc1!$AO$111=CNGE_2024_M3_Secc1!$AQ$111,O,IF(CNGE_2024_M3_Secc1!Y144="",1,0))</f>
        <v>#NAME?</v>
      </c>
      <c r="BM886" s="202" t="e" cm="1">
        <f t="array" ref="BM886">IF(CNGE_2024_M3_Secc1!$AO$111=CNGE_2024_M3_Secc1!$AQ$111,O,IF(CNGE_2024_M3_Secc1!Z144="",1,0))</f>
        <v>#NAME?</v>
      </c>
      <c r="BN886" s="202" t="e" cm="1">
        <f t="array" ref="BN886">IF(CNGE_2024_M3_Secc1!$AO$111=CNGE_2024_M3_Secc1!$AQ$111,O,IF(CNGE_2024_M3_Secc1!AA144="",1,0))</f>
        <v>#NAME?</v>
      </c>
      <c r="BO886" s="202" t="e" cm="1">
        <f t="array" ref="BO886">IF(CNGE_2024_M3_Secc1!$AO$111=CNGE_2024_M3_Secc1!$AQ$111,O,IF(CNGE_2024_M3_Secc1!AB144="",1,0))</f>
        <v>#NAME?</v>
      </c>
      <c r="BP886" s="202" t="e" cm="1">
        <f t="array" ref="BP886">IF(CNGE_2024_M3_Secc1!$AO$111=CNGE_2024_M3_Secc1!$AQ$111,O,IF(CNGE_2024_M3_Secc1!AC144="",1,0))</f>
        <v>#NAME?</v>
      </c>
      <c r="BQ886" s="202" t="e" cm="1">
        <f t="array" ref="BQ886">IF(CNGE_2024_M3_Secc1!$AO$111=CNGE_2024_M3_Secc1!$AQ$111,O,IF(CNGE_2024_M3_Secc1!AD144="",1,0))</f>
        <v>#NAME?</v>
      </c>
      <c r="BU886" s="575">
        <f t="shared" si="2959"/>
        <v>0</v>
      </c>
      <c r="BV886" s="576"/>
      <c r="BW886" s="514">
        <f t="shared" si="2951"/>
        <v>24</v>
      </c>
      <c r="BX886" s="515"/>
      <c r="BZ886" s="514">
        <f t="shared" si="2960"/>
        <v>0</v>
      </c>
      <c r="CA886" s="515"/>
      <c r="CB886" s="514">
        <f t="shared" si="2961"/>
        <v>0</v>
      </c>
      <c r="CC886" s="515"/>
      <c r="CD886" s="514">
        <f t="shared" si="2962"/>
        <v>0</v>
      </c>
      <c r="CE886" s="515"/>
      <c r="CG886" s="563">
        <f t="shared" si="2963"/>
        <v>0</v>
      </c>
      <c r="CH886" s="563"/>
    </row>
    <row r="887" spans="1:86" s="38" customFormat="1" ht="15" customHeight="1">
      <c r="A887" s="18"/>
      <c r="B887" s="3"/>
      <c r="C887" s="48" t="s">
        <v>5025</v>
      </c>
      <c r="D887" s="547" t="str">
        <f>IF(CNGE_2024_M3_Secc1!D77="","",CNGE_2024_M3_Secc1!D77)</f>
        <v/>
      </c>
      <c r="E887" s="548"/>
      <c r="F887" s="548"/>
      <c r="G887" s="548"/>
      <c r="H887" s="548"/>
      <c r="I887" s="548"/>
      <c r="J887" s="548"/>
      <c r="K887" s="548"/>
      <c r="L887" s="548"/>
      <c r="M887" s="549"/>
      <c r="N887" s="103"/>
      <c r="O887" s="103"/>
      <c r="P887" s="103"/>
      <c r="Q887" s="103"/>
      <c r="R887" s="103"/>
      <c r="S887" s="103"/>
      <c r="T887" s="103"/>
      <c r="U887" s="103"/>
      <c r="V887" s="103"/>
      <c r="W887" s="103"/>
      <c r="X887" s="103"/>
      <c r="Y887" s="103"/>
      <c r="Z887" s="103"/>
      <c r="AA887" s="103"/>
      <c r="AB887" s="103"/>
      <c r="AC887" s="103"/>
      <c r="AD887" s="103"/>
      <c r="AE887" s="2"/>
      <c r="AF887" s="169"/>
      <c r="AH887" s="522">
        <f t="shared" si="2952"/>
        <v>0</v>
      </c>
      <c r="AI887" s="522"/>
      <c r="AJ887" s="522">
        <f t="shared" si="2953"/>
        <v>0</v>
      </c>
      <c r="AK887" s="522"/>
      <c r="AL887" s="522">
        <f t="shared" si="2954"/>
        <v>0</v>
      </c>
      <c r="AM887" s="522" t="str">
        <f t="shared" si="2955"/>
        <v>NA</v>
      </c>
      <c r="AN887" s="524">
        <f t="shared" si="2956"/>
        <v>0</v>
      </c>
      <c r="AO887" s="526"/>
      <c r="AP887" s="125" t="str">
        <f>IF(AN887=0,"", IF(SUM($AN$862:AN887)=1,_xlfn.CONCAT(AQ887), IF($AN$908&gt;SUM($AN$862:AN887),_xlfn.CONCAT(", ",AQ887), IF($AN$908=SUM($AN$862:AN887),_xlfn.CONCAT(" y ",AQ887,".")))))</f>
        <v/>
      </c>
      <c r="AQ887" s="113">
        <f t="shared" si="2957"/>
        <v>25</v>
      </c>
      <c r="AS887" s="563">
        <f t="shared" si="2958"/>
        <v>0</v>
      </c>
      <c r="AT887" s="563"/>
      <c r="AV887" s="211"/>
      <c r="AW887" s="211"/>
      <c r="AX887" s="211"/>
      <c r="AY887" s="211"/>
      <c r="AZ887" s="211"/>
      <c r="BA887" s="211"/>
      <c r="BB887" s="202" t="e" cm="1">
        <f t="array" ref="BB887">IF(CNGE_2024_M3_Secc1!$AO$111=CNGE_2024_M3_Secc1!$AQ$111,O,IF(CNGE_2024_M3_Secc1!O145="",1,0))</f>
        <v>#NAME?</v>
      </c>
      <c r="BC887" s="202" t="e" cm="1">
        <f t="array" ref="BC887">IF(CNGE_2024_M3_Secc1!$AO$111=CNGE_2024_M3_Secc1!$AQ$111,O,IF(CNGE_2024_M3_Secc1!P145="",1,0))</f>
        <v>#NAME?</v>
      </c>
      <c r="BD887" s="202" t="e" cm="1">
        <f t="array" ref="BD887">IF(CNGE_2024_M3_Secc1!$AO$111=CNGE_2024_M3_Secc1!$AQ$111,O,IF(CNGE_2024_M3_Secc1!Q145="",1,0))</f>
        <v>#NAME?</v>
      </c>
      <c r="BE887" s="202" t="e" cm="1">
        <f t="array" ref="BE887">IF(CNGE_2024_M3_Secc1!$AO$111=CNGE_2024_M3_Secc1!$AQ$111,O,IF(CNGE_2024_M3_Secc1!R145="",1,0))</f>
        <v>#NAME?</v>
      </c>
      <c r="BF887" s="202" t="e" cm="1">
        <f t="array" ref="BF887">IF(CNGE_2024_M3_Secc1!$AO$111=CNGE_2024_M3_Secc1!$AQ$111,O,IF(CNGE_2024_M3_Secc1!S145="",1,0))</f>
        <v>#NAME?</v>
      </c>
      <c r="BG887" s="202" t="e" cm="1">
        <f t="array" ref="BG887">IF(CNGE_2024_M3_Secc1!$AO$111=CNGE_2024_M3_Secc1!$AQ$111,O,IF(CNGE_2024_M3_Secc1!T145="",1,0))</f>
        <v>#NAME?</v>
      </c>
      <c r="BH887" s="202" t="e" cm="1">
        <f t="array" ref="BH887">IF(CNGE_2024_M3_Secc1!$AO$111=CNGE_2024_M3_Secc1!$AQ$111,O,IF(CNGE_2024_M3_Secc1!U145="",1,0))</f>
        <v>#NAME?</v>
      </c>
      <c r="BI887" s="202" t="e" cm="1">
        <f t="array" ref="BI887">IF(CNGE_2024_M3_Secc1!$AO$111=CNGE_2024_M3_Secc1!$AQ$111,O,IF(CNGE_2024_M3_Secc1!V145="",1,0))</f>
        <v>#NAME?</v>
      </c>
      <c r="BJ887" s="202" t="e" cm="1">
        <f t="array" ref="BJ887">IF(CNGE_2024_M3_Secc1!$AO$111=CNGE_2024_M3_Secc1!$AQ$111,O,IF(CNGE_2024_M3_Secc1!W145="",1,0))</f>
        <v>#NAME?</v>
      </c>
      <c r="BK887" s="202" t="e" cm="1">
        <f t="array" ref="BK887">IF(CNGE_2024_M3_Secc1!$AO$111=CNGE_2024_M3_Secc1!$AQ$111,O,IF(CNGE_2024_M3_Secc1!X145="",1,0))</f>
        <v>#NAME?</v>
      </c>
      <c r="BL887" s="202" t="e" cm="1">
        <f t="array" ref="BL887">IF(CNGE_2024_M3_Secc1!$AO$111=CNGE_2024_M3_Secc1!$AQ$111,O,IF(CNGE_2024_M3_Secc1!Y145="",1,0))</f>
        <v>#NAME?</v>
      </c>
      <c r="BM887" s="202" t="e" cm="1">
        <f t="array" ref="BM887">IF(CNGE_2024_M3_Secc1!$AO$111=CNGE_2024_M3_Secc1!$AQ$111,O,IF(CNGE_2024_M3_Secc1!Z145="",1,0))</f>
        <v>#NAME?</v>
      </c>
      <c r="BN887" s="202" t="e" cm="1">
        <f t="array" ref="BN887">IF(CNGE_2024_M3_Secc1!$AO$111=CNGE_2024_M3_Secc1!$AQ$111,O,IF(CNGE_2024_M3_Secc1!AA145="",1,0))</f>
        <v>#NAME?</v>
      </c>
      <c r="BO887" s="202" t="e" cm="1">
        <f t="array" ref="BO887">IF(CNGE_2024_M3_Secc1!$AO$111=CNGE_2024_M3_Secc1!$AQ$111,O,IF(CNGE_2024_M3_Secc1!AB145="",1,0))</f>
        <v>#NAME?</v>
      </c>
      <c r="BP887" s="202" t="e" cm="1">
        <f t="array" ref="BP887">IF(CNGE_2024_M3_Secc1!$AO$111=CNGE_2024_M3_Secc1!$AQ$111,O,IF(CNGE_2024_M3_Secc1!AC145="",1,0))</f>
        <v>#NAME?</v>
      </c>
      <c r="BQ887" s="202" t="e" cm="1">
        <f t="array" ref="BQ887">IF(CNGE_2024_M3_Secc1!$AO$111=CNGE_2024_M3_Secc1!$AQ$111,O,IF(CNGE_2024_M3_Secc1!AD145="",1,0))</f>
        <v>#NAME?</v>
      </c>
      <c r="BU887" s="575">
        <f t="shared" si="2959"/>
        <v>0</v>
      </c>
      <c r="BV887" s="576"/>
      <c r="BW887" s="514">
        <f t="shared" si="2951"/>
        <v>25</v>
      </c>
      <c r="BX887" s="515"/>
      <c r="BZ887" s="514">
        <f t="shared" si="2960"/>
        <v>0</v>
      </c>
      <c r="CA887" s="515"/>
      <c r="CB887" s="514">
        <f t="shared" si="2961"/>
        <v>0</v>
      </c>
      <c r="CC887" s="515"/>
      <c r="CD887" s="514">
        <f t="shared" si="2962"/>
        <v>0</v>
      </c>
      <c r="CE887" s="515"/>
      <c r="CG887" s="563">
        <f t="shared" si="2963"/>
        <v>0</v>
      </c>
      <c r="CH887" s="563"/>
    </row>
    <row r="888" spans="1:86" s="38" customFormat="1" ht="15" customHeight="1">
      <c r="A888" s="18"/>
      <c r="B888" s="3"/>
      <c r="C888" s="48" t="s">
        <v>5026</v>
      </c>
      <c r="D888" s="547" t="str">
        <f>IF(CNGE_2024_M3_Secc1!D78="","",CNGE_2024_M3_Secc1!D78)</f>
        <v/>
      </c>
      <c r="E888" s="548"/>
      <c r="F888" s="548"/>
      <c r="G888" s="548"/>
      <c r="H888" s="548"/>
      <c r="I888" s="548"/>
      <c r="J888" s="548"/>
      <c r="K888" s="548"/>
      <c r="L888" s="548"/>
      <c r="M888" s="549"/>
      <c r="N888" s="103"/>
      <c r="O888" s="103"/>
      <c r="P888" s="103"/>
      <c r="Q888" s="103"/>
      <c r="R888" s="103"/>
      <c r="S888" s="103"/>
      <c r="T888" s="103"/>
      <c r="U888" s="103"/>
      <c r="V888" s="103"/>
      <c r="W888" s="103"/>
      <c r="X888" s="103"/>
      <c r="Y888" s="103"/>
      <c r="Z888" s="103"/>
      <c r="AA888" s="103"/>
      <c r="AB888" s="103"/>
      <c r="AC888" s="103"/>
      <c r="AD888" s="103"/>
      <c r="AE888" s="2"/>
      <c r="AF888" s="169"/>
      <c r="AH888" s="522">
        <f t="shared" si="2952"/>
        <v>0</v>
      </c>
      <c r="AI888" s="522"/>
      <c r="AJ888" s="522">
        <f t="shared" si="2953"/>
        <v>0</v>
      </c>
      <c r="AK888" s="522"/>
      <c r="AL888" s="522">
        <f t="shared" si="2954"/>
        <v>0</v>
      </c>
      <c r="AM888" s="522" t="str">
        <f t="shared" si="2955"/>
        <v>NA</v>
      </c>
      <c r="AN888" s="524">
        <f t="shared" si="2956"/>
        <v>0</v>
      </c>
      <c r="AO888" s="526"/>
      <c r="AP888" s="125" t="str">
        <f>IF(AN888=0,"", IF(SUM($AN$862:AN888)=1,_xlfn.CONCAT(AQ888), IF($AN$908&gt;SUM($AN$862:AN888),_xlfn.CONCAT(", ",AQ888), IF($AN$908=SUM($AN$862:AN888),_xlfn.CONCAT(" y ",AQ888,".")))))</f>
        <v/>
      </c>
      <c r="AQ888" s="113">
        <f t="shared" si="2957"/>
        <v>26</v>
      </c>
      <c r="AS888" s="563">
        <f t="shared" si="2958"/>
        <v>0</v>
      </c>
      <c r="AT888" s="563"/>
      <c r="AV888" s="211"/>
      <c r="AW888" s="211"/>
      <c r="AX888" s="211"/>
      <c r="AY888" s="211"/>
      <c r="AZ888" s="211"/>
      <c r="BA888" s="211"/>
      <c r="BB888" s="202" t="e" cm="1">
        <f t="array" ref="BB888">IF(CNGE_2024_M3_Secc1!$AO$111=CNGE_2024_M3_Secc1!$AQ$111,O,IF(CNGE_2024_M3_Secc1!O146="",1,0))</f>
        <v>#NAME?</v>
      </c>
      <c r="BC888" s="202" t="e" cm="1">
        <f t="array" ref="BC888">IF(CNGE_2024_M3_Secc1!$AO$111=CNGE_2024_M3_Secc1!$AQ$111,O,IF(CNGE_2024_M3_Secc1!P146="",1,0))</f>
        <v>#NAME?</v>
      </c>
      <c r="BD888" s="202" t="e" cm="1">
        <f t="array" ref="BD888">IF(CNGE_2024_M3_Secc1!$AO$111=CNGE_2024_M3_Secc1!$AQ$111,O,IF(CNGE_2024_M3_Secc1!Q146="",1,0))</f>
        <v>#NAME?</v>
      </c>
      <c r="BE888" s="202" t="e" cm="1">
        <f t="array" ref="BE888">IF(CNGE_2024_M3_Secc1!$AO$111=CNGE_2024_M3_Secc1!$AQ$111,O,IF(CNGE_2024_M3_Secc1!R146="",1,0))</f>
        <v>#NAME?</v>
      </c>
      <c r="BF888" s="202" t="e" cm="1">
        <f t="array" ref="BF888">IF(CNGE_2024_M3_Secc1!$AO$111=CNGE_2024_M3_Secc1!$AQ$111,O,IF(CNGE_2024_M3_Secc1!S146="",1,0))</f>
        <v>#NAME?</v>
      </c>
      <c r="BG888" s="202" t="e" cm="1">
        <f t="array" ref="BG888">IF(CNGE_2024_M3_Secc1!$AO$111=CNGE_2024_M3_Secc1!$AQ$111,O,IF(CNGE_2024_M3_Secc1!T146="",1,0))</f>
        <v>#NAME?</v>
      </c>
      <c r="BH888" s="202" t="e" cm="1">
        <f t="array" ref="BH888">IF(CNGE_2024_M3_Secc1!$AO$111=CNGE_2024_M3_Secc1!$AQ$111,O,IF(CNGE_2024_M3_Secc1!U146="",1,0))</f>
        <v>#NAME?</v>
      </c>
      <c r="BI888" s="202" t="e" cm="1">
        <f t="array" ref="BI888">IF(CNGE_2024_M3_Secc1!$AO$111=CNGE_2024_M3_Secc1!$AQ$111,O,IF(CNGE_2024_M3_Secc1!V146="",1,0))</f>
        <v>#NAME?</v>
      </c>
      <c r="BJ888" s="202" t="e" cm="1">
        <f t="array" ref="BJ888">IF(CNGE_2024_M3_Secc1!$AO$111=CNGE_2024_M3_Secc1!$AQ$111,O,IF(CNGE_2024_M3_Secc1!W146="",1,0))</f>
        <v>#NAME?</v>
      </c>
      <c r="BK888" s="202" t="e" cm="1">
        <f t="array" ref="BK888">IF(CNGE_2024_M3_Secc1!$AO$111=CNGE_2024_M3_Secc1!$AQ$111,O,IF(CNGE_2024_M3_Secc1!X146="",1,0))</f>
        <v>#NAME?</v>
      </c>
      <c r="BL888" s="202" t="e" cm="1">
        <f t="array" ref="BL888">IF(CNGE_2024_M3_Secc1!$AO$111=CNGE_2024_M3_Secc1!$AQ$111,O,IF(CNGE_2024_M3_Secc1!Y146="",1,0))</f>
        <v>#NAME?</v>
      </c>
      <c r="BM888" s="202" t="e" cm="1">
        <f t="array" ref="BM888">IF(CNGE_2024_M3_Secc1!$AO$111=CNGE_2024_M3_Secc1!$AQ$111,O,IF(CNGE_2024_M3_Secc1!Z146="",1,0))</f>
        <v>#NAME?</v>
      </c>
      <c r="BN888" s="202" t="e" cm="1">
        <f t="array" ref="BN888">IF(CNGE_2024_M3_Secc1!$AO$111=CNGE_2024_M3_Secc1!$AQ$111,O,IF(CNGE_2024_M3_Secc1!AA146="",1,0))</f>
        <v>#NAME?</v>
      </c>
      <c r="BO888" s="202" t="e" cm="1">
        <f t="array" ref="BO888">IF(CNGE_2024_M3_Secc1!$AO$111=CNGE_2024_M3_Secc1!$AQ$111,O,IF(CNGE_2024_M3_Secc1!AB146="",1,0))</f>
        <v>#NAME?</v>
      </c>
      <c r="BP888" s="202" t="e" cm="1">
        <f t="array" ref="BP888">IF(CNGE_2024_M3_Secc1!$AO$111=CNGE_2024_M3_Secc1!$AQ$111,O,IF(CNGE_2024_M3_Secc1!AC146="",1,0))</f>
        <v>#NAME?</v>
      </c>
      <c r="BQ888" s="202" t="e" cm="1">
        <f t="array" ref="BQ888">IF(CNGE_2024_M3_Secc1!$AO$111=CNGE_2024_M3_Secc1!$AQ$111,O,IF(CNGE_2024_M3_Secc1!AD146="",1,0))</f>
        <v>#NAME?</v>
      </c>
      <c r="BU888" s="575">
        <f t="shared" si="2959"/>
        <v>0</v>
      </c>
      <c r="BV888" s="576"/>
      <c r="BW888" s="514">
        <f t="shared" si="2951"/>
        <v>26</v>
      </c>
      <c r="BX888" s="515"/>
      <c r="BZ888" s="514">
        <f t="shared" si="2960"/>
        <v>0</v>
      </c>
      <c r="CA888" s="515"/>
      <c r="CB888" s="514">
        <f t="shared" si="2961"/>
        <v>0</v>
      </c>
      <c r="CC888" s="515"/>
      <c r="CD888" s="514">
        <f t="shared" si="2962"/>
        <v>0</v>
      </c>
      <c r="CE888" s="515"/>
      <c r="CG888" s="563">
        <f t="shared" si="2963"/>
        <v>0</v>
      </c>
      <c r="CH888" s="563"/>
    </row>
    <row r="889" spans="1:86" s="38" customFormat="1" ht="15" customHeight="1">
      <c r="A889" s="18"/>
      <c r="B889" s="3"/>
      <c r="C889" s="48" t="s">
        <v>5027</v>
      </c>
      <c r="D889" s="547" t="str">
        <f>IF(CNGE_2024_M3_Secc1!D79="","",CNGE_2024_M3_Secc1!D79)</f>
        <v/>
      </c>
      <c r="E889" s="548"/>
      <c r="F889" s="548"/>
      <c r="G889" s="548"/>
      <c r="H889" s="548"/>
      <c r="I889" s="548"/>
      <c r="J889" s="548"/>
      <c r="K889" s="548"/>
      <c r="L889" s="548"/>
      <c r="M889" s="549"/>
      <c r="N889" s="103"/>
      <c r="O889" s="103"/>
      <c r="P889" s="103"/>
      <c r="Q889" s="103"/>
      <c r="R889" s="103"/>
      <c r="S889" s="103"/>
      <c r="T889" s="103"/>
      <c r="U889" s="103"/>
      <c r="V889" s="103"/>
      <c r="W889" s="103"/>
      <c r="X889" s="103"/>
      <c r="Y889" s="103"/>
      <c r="Z889" s="103"/>
      <c r="AA889" s="103"/>
      <c r="AB889" s="103"/>
      <c r="AC889" s="103"/>
      <c r="AD889" s="103"/>
      <c r="AE889" s="2"/>
      <c r="AF889" s="169"/>
      <c r="AH889" s="522">
        <f t="shared" si="2952"/>
        <v>0</v>
      </c>
      <c r="AI889" s="522"/>
      <c r="AJ889" s="522">
        <f t="shared" si="2953"/>
        <v>0</v>
      </c>
      <c r="AK889" s="522"/>
      <c r="AL889" s="522">
        <f t="shared" si="2954"/>
        <v>0</v>
      </c>
      <c r="AM889" s="522" t="str">
        <f t="shared" si="2955"/>
        <v>NA</v>
      </c>
      <c r="AN889" s="524">
        <f t="shared" si="2956"/>
        <v>0</v>
      </c>
      <c r="AO889" s="526"/>
      <c r="AP889" s="125" t="str">
        <f>IF(AN889=0,"", IF(SUM($AN$862:AN889)=1,_xlfn.CONCAT(AQ889), IF($AN$908&gt;SUM($AN$862:AN889),_xlfn.CONCAT(", ",AQ889), IF($AN$908=SUM($AN$862:AN889),_xlfn.CONCAT(" y ",AQ889,".")))))</f>
        <v/>
      </c>
      <c r="AQ889" s="113">
        <f t="shared" si="2957"/>
        <v>27</v>
      </c>
      <c r="AS889" s="563">
        <f t="shared" si="2958"/>
        <v>0</v>
      </c>
      <c r="AT889" s="563"/>
      <c r="AV889" s="211"/>
      <c r="AW889" s="211"/>
      <c r="AX889" s="211"/>
      <c r="AY889" s="211"/>
      <c r="AZ889" s="211"/>
      <c r="BA889" s="211"/>
      <c r="BB889" s="202" t="e" cm="1">
        <f t="array" ref="BB889">IF(CNGE_2024_M3_Secc1!$AO$111=CNGE_2024_M3_Secc1!$AQ$111,O,IF(CNGE_2024_M3_Secc1!O147="",1,0))</f>
        <v>#NAME?</v>
      </c>
      <c r="BC889" s="202" t="e" cm="1">
        <f t="array" ref="BC889">IF(CNGE_2024_M3_Secc1!$AO$111=CNGE_2024_M3_Secc1!$AQ$111,O,IF(CNGE_2024_M3_Secc1!P147="",1,0))</f>
        <v>#NAME?</v>
      </c>
      <c r="BD889" s="202" t="e" cm="1">
        <f t="array" ref="BD889">IF(CNGE_2024_M3_Secc1!$AO$111=CNGE_2024_M3_Secc1!$AQ$111,O,IF(CNGE_2024_M3_Secc1!Q147="",1,0))</f>
        <v>#NAME?</v>
      </c>
      <c r="BE889" s="202" t="e" cm="1">
        <f t="array" ref="BE889">IF(CNGE_2024_M3_Secc1!$AO$111=CNGE_2024_M3_Secc1!$AQ$111,O,IF(CNGE_2024_M3_Secc1!R147="",1,0))</f>
        <v>#NAME?</v>
      </c>
      <c r="BF889" s="202" t="e" cm="1">
        <f t="array" ref="BF889">IF(CNGE_2024_M3_Secc1!$AO$111=CNGE_2024_M3_Secc1!$AQ$111,O,IF(CNGE_2024_M3_Secc1!S147="",1,0))</f>
        <v>#NAME?</v>
      </c>
      <c r="BG889" s="202" t="e" cm="1">
        <f t="array" ref="BG889">IF(CNGE_2024_M3_Secc1!$AO$111=CNGE_2024_M3_Secc1!$AQ$111,O,IF(CNGE_2024_M3_Secc1!T147="",1,0))</f>
        <v>#NAME?</v>
      </c>
      <c r="BH889" s="202" t="e" cm="1">
        <f t="array" ref="BH889">IF(CNGE_2024_M3_Secc1!$AO$111=CNGE_2024_M3_Secc1!$AQ$111,O,IF(CNGE_2024_M3_Secc1!U147="",1,0))</f>
        <v>#NAME?</v>
      </c>
      <c r="BI889" s="202" t="e" cm="1">
        <f t="array" ref="BI889">IF(CNGE_2024_M3_Secc1!$AO$111=CNGE_2024_M3_Secc1!$AQ$111,O,IF(CNGE_2024_M3_Secc1!V147="",1,0))</f>
        <v>#NAME?</v>
      </c>
      <c r="BJ889" s="202" t="e" cm="1">
        <f t="array" ref="BJ889">IF(CNGE_2024_M3_Secc1!$AO$111=CNGE_2024_M3_Secc1!$AQ$111,O,IF(CNGE_2024_M3_Secc1!W147="",1,0))</f>
        <v>#NAME?</v>
      </c>
      <c r="BK889" s="202" t="e" cm="1">
        <f t="array" ref="BK889">IF(CNGE_2024_M3_Secc1!$AO$111=CNGE_2024_M3_Secc1!$AQ$111,O,IF(CNGE_2024_M3_Secc1!X147="",1,0))</f>
        <v>#NAME?</v>
      </c>
      <c r="BL889" s="202" t="e" cm="1">
        <f t="array" ref="BL889">IF(CNGE_2024_M3_Secc1!$AO$111=CNGE_2024_M3_Secc1!$AQ$111,O,IF(CNGE_2024_M3_Secc1!Y147="",1,0))</f>
        <v>#NAME?</v>
      </c>
      <c r="BM889" s="202" t="e" cm="1">
        <f t="array" ref="BM889">IF(CNGE_2024_M3_Secc1!$AO$111=CNGE_2024_M3_Secc1!$AQ$111,O,IF(CNGE_2024_M3_Secc1!Z147="",1,0))</f>
        <v>#NAME?</v>
      </c>
      <c r="BN889" s="202" t="e" cm="1">
        <f t="array" ref="BN889">IF(CNGE_2024_M3_Secc1!$AO$111=CNGE_2024_M3_Secc1!$AQ$111,O,IF(CNGE_2024_M3_Secc1!AA147="",1,0))</f>
        <v>#NAME?</v>
      </c>
      <c r="BO889" s="202" t="e" cm="1">
        <f t="array" ref="BO889">IF(CNGE_2024_M3_Secc1!$AO$111=CNGE_2024_M3_Secc1!$AQ$111,O,IF(CNGE_2024_M3_Secc1!AB147="",1,0))</f>
        <v>#NAME?</v>
      </c>
      <c r="BP889" s="202" t="e" cm="1">
        <f t="array" ref="BP889">IF(CNGE_2024_M3_Secc1!$AO$111=CNGE_2024_M3_Secc1!$AQ$111,O,IF(CNGE_2024_M3_Secc1!AC147="",1,0))</f>
        <v>#NAME?</v>
      </c>
      <c r="BQ889" s="202" t="e" cm="1">
        <f t="array" ref="BQ889">IF(CNGE_2024_M3_Secc1!$AO$111=CNGE_2024_M3_Secc1!$AQ$111,O,IF(CNGE_2024_M3_Secc1!AD147="",1,0))</f>
        <v>#NAME?</v>
      </c>
      <c r="BU889" s="575">
        <f t="shared" si="2959"/>
        <v>0</v>
      </c>
      <c r="BV889" s="576"/>
      <c r="BW889" s="514">
        <f t="shared" si="2951"/>
        <v>27</v>
      </c>
      <c r="BX889" s="515"/>
      <c r="BZ889" s="514">
        <f t="shared" si="2960"/>
        <v>0</v>
      </c>
      <c r="CA889" s="515"/>
      <c r="CB889" s="514">
        <f t="shared" si="2961"/>
        <v>0</v>
      </c>
      <c r="CC889" s="515"/>
      <c r="CD889" s="514">
        <f t="shared" si="2962"/>
        <v>0</v>
      </c>
      <c r="CE889" s="515"/>
      <c r="CG889" s="563">
        <f t="shared" si="2963"/>
        <v>0</v>
      </c>
      <c r="CH889" s="563"/>
    </row>
    <row r="890" spans="1:86" s="38" customFormat="1" ht="15" customHeight="1">
      <c r="A890" s="18"/>
      <c r="B890" s="3"/>
      <c r="C890" s="48" t="s">
        <v>5028</v>
      </c>
      <c r="D890" s="547" t="str">
        <f>IF(CNGE_2024_M3_Secc1!D80="","",CNGE_2024_M3_Secc1!D80)</f>
        <v/>
      </c>
      <c r="E890" s="548"/>
      <c r="F890" s="548"/>
      <c r="G890" s="548"/>
      <c r="H890" s="548"/>
      <c r="I890" s="548"/>
      <c r="J890" s="548"/>
      <c r="K890" s="548"/>
      <c r="L890" s="548"/>
      <c r="M890" s="549"/>
      <c r="N890" s="103"/>
      <c r="O890" s="103"/>
      <c r="P890" s="103"/>
      <c r="Q890" s="103"/>
      <c r="R890" s="103"/>
      <c r="S890" s="103"/>
      <c r="T890" s="103"/>
      <c r="U890" s="103"/>
      <c r="V890" s="103"/>
      <c r="W890" s="103"/>
      <c r="X890" s="103"/>
      <c r="Y890" s="103"/>
      <c r="Z890" s="103"/>
      <c r="AA890" s="103"/>
      <c r="AB890" s="103"/>
      <c r="AC890" s="103"/>
      <c r="AD890" s="103"/>
      <c r="AE890" s="2"/>
      <c r="AF890" s="169"/>
      <c r="AH890" s="522">
        <f t="shared" si="2952"/>
        <v>0</v>
      </c>
      <c r="AI890" s="522"/>
      <c r="AJ890" s="522">
        <f t="shared" si="2953"/>
        <v>0</v>
      </c>
      <c r="AK890" s="522"/>
      <c r="AL890" s="522">
        <f t="shared" si="2954"/>
        <v>0</v>
      </c>
      <c r="AM890" s="522" t="str">
        <f t="shared" si="2955"/>
        <v>NA</v>
      </c>
      <c r="AN890" s="524">
        <f t="shared" si="2956"/>
        <v>0</v>
      </c>
      <c r="AO890" s="526"/>
      <c r="AP890" s="125" t="str">
        <f>IF(AN890=0,"", IF(SUM($AN$862:AN890)=1,_xlfn.CONCAT(AQ890), IF($AN$908&gt;SUM($AN$862:AN890),_xlfn.CONCAT(", ",AQ890), IF($AN$908=SUM($AN$862:AN890),_xlfn.CONCAT(" y ",AQ890,".")))))</f>
        <v/>
      </c>
      <c r="AQ890" s="113">
        <f t="shared" si="2957"/>
        <v>28</v>
      </c>
      <c r="AS890" s="563">
        <f t="shared" si="2958"/>
        <v>0</v>
      </c>
      <c r="AT890" s="563"/>
      <c r="AV890" s="211"/>
      <c r="AW890" s="211"/>
      <c r="AX890" s="211"/>
      <c r="AY890" s="211"/>
      <c r="AZ890" s="211"/>
      <c r="BA890" s="211"/>
      <c r="BB890" s="202" t="e" cm="1">
        <f t="array" ref="BB890">IF(CNGE_2024_M3_Secc1!$AO$111=CNGE_2024_M3_Secc1!$AQ$111,O,IF(CNGE_2024_M3_Secc1!O148="",1,0))</f>
        <v>#NAME?</v>
      </c>
      <c r="BC890" s="202" t="e" cm="1">
        <f t="array" ref="BC890">IF(CNGE_2024_M3_Secc1!$AO$111=CNGE_2024_M3_Secc1!$AQ$111,O,IF(CNGE_2024_M3_Secc1!P148="",1,0))</f>
        <v>#NAME?</v>
      </c>
      <c r="BD890" s="202" t="e" cm="1">
        <f t="array" ref="BD890">IF(CNGE_2024_M3_Secc1!$AO$111=CNGE_2024_M3_Secc1!$AQ$111,O,IF(CNGE_2024_M3_Secc1!Q148="",1,0))</f>
        <v>#NAME?</v>
      </c>
      <c r="BE890" s="202" t="e" cm="1">
        <f t="array" ref="BE890">IF(CNGE_2024_M3_Secc1!$AO$111=CNGE_2024_M3_Secc1!$AQ$111,O,IF(CNGE_2024_M3_Secc1!R148="",1,0))</f>
        <v>#NAME?</v>
      </c>
      <c r="BF890" s="202" t="e" cm="1">
        <f t="array" ref="BF890">IF(CNGE_2024_M3_Secc1!$AO$111=CNGE_2024_M3_Secc1!$AQ$111,O,IF(CNGE_2024_M3_Secc1!S148="",1,0))</f>
        <v>#NAME?</v>
      </c>
      <c r="BG890" s="202" t="e" cm="1">
        <f t="array" ref="BG890">IF(CNGE_2024_M3_Secc1!$AO$111=CNGE_2024_M3_Secc1!$AQ$111,O,IF(CNGE_2024_M3_Secc1!T148="",1,0))</f>
        <v>#NAME?</v>
      </c>
      <c r="BH890" s="202" t="e" cm="1">
        <f t="array" ref="BH890">IF(CNGE_2024_M3_Secc1!$AO$111=CNGE_2024_M3_Secc1!$AQ$111,O,IF(CNGE_2024_M3_Secc1!U148="",1,0))</f>
        <v>#NAME?</v>
      </c>
      <c r="BI890" s="202" t="e" cm="1">
        <f t="array" ref="BI890">IF(CNGE_2024_M3_Secc1!$AO$111=CNGE_2024_M3_Secc1!$AQ$111,O,IF(CNGE_2024_M3_Secc1!V148="",1,0))</f>
        <v>#NAME?</v>
      </c>
      <c r="BJ890" s="202" t="e" cm="1">
        <f t="array" ref="BJ890">IF(CNGE_2024_M3_Secc1!$AO$111=CNGE_2024_M3_Secc1!$AQ$111,O,IF(CNGE_2024_M3_Secc1!W148="",1,0))</f>
        <v>#NAME?</v>
      </c>
      <c r="BK890" s="202" t="e" cm="1">
        <f t="array" ref="BK890">IF(CNGE_2024_M3_Secc1!$AO$111=CNGE_2024_M3_Secc1!$AQ$111,O,IF(CNGE_2024_M3_Secc1!X148="",1,0))</f>
        <v>#NAME?</v>
      </c>
      <c r="BL890" s="202" t="e" cm="1">
        <f t="array" ref="BL890">IF(CNGE_2024_M3_Secc1!$AO$111=CNGE_2024_M3_Secc1!$AQ$111,O,IF(CNGE_2024_M3_Secc1!Y148="",1,0))</f>
        <v>#NAME?</v>
      </c>
      <c r="BM890" s="202" t="e" cm="1">
        <f t="array" ref="BM890">IF(CNGE_2024_M3_Secc1!$AO$111=CNGE_2024_M3_Secc1!$AQ$111,O,IF(CNGE_2024_M3_Secc1!Z148="",1,0))</f>
        <v>#NAME?</v>
      </c>
      <c r="BN890" s="202" t="e" cm="1">
        <f t="array" ref="BN890">IF(CNGE_2024_M3_Secc1!$AO$111=CNGE_2024_M3_Secc1!$AQ$111,O,IF(CNGE_2024_M3_Secc1!AA148="",1,0))</f>
        <v>#NAME?</v>
      </c>
      <c r="BO890" s="202" t="e" cm="1">
        <f t="array" ref="BO890">IF(CNGE_2024_M3_Secc1!$AO$111=CNGE_2024_M3_Secc1!$AQ$111,O,IF(CNGE_2024_M3_Secc1!AB148="",1,0))</f>
        <v>#NAME?</v>
      </c>
      <c r="BP890" s="202" t="e" cm="1">
        <f t="array" ref="BP890">IF(CNGE_2024_M3_Secc1!$AO$111=CNGE_2024_M3_Secc1!$AQ$111,O,IF(CNGE_2024_M3_Secc1!AC148="",1,0))</f>
        <v>#NAME?</v>
      </c>
      <c r="BQ890" s="202" t="e" cm="1">
        <f t="array" ref="BQ890">IF(CNGE_2024_M3_Secc1!$AO$111=CNGE_2024_M3_Secc1!$AQ$111,O,IF(CNGE_2024_M3_Secc1!AD148="",1,0))</f>
        <v>#NAME?</v>
      </c>
      <c r="BU890" s="575">
        <f t="shared" si="2959"/>
        <v>0</v>
      </c>
      <c r="BV890" s="576"/>
      <c r="BW890" s="514">
        <f t="shared" si="2951"/>
        <v>28</v>
      </c>
      <c r="BX890" s="515"/>
      <c r="BZ890" s="514">
        <f t="shared" si="2960"/>
        <v>0</v>
      </c>
      <c r="CA890" s="515"/>
      <c r="CB890" s="514">
        <f t="shared" si="2961"/>
        <v>0</v>
      </c>
      <c r="CC890" s="515"/>
      <c r="CD890" s="514">
        <f t="shared" si="2962"/>
        <v>0</v>
      </c>
      <c r="CE890" s="515"/>
      <c r="CG890" s="563">
        <f t="shared" si="2963"/>
        <v>0</v>
      </c>
      <c r="CH890" s="563"/>
    </row>
    <row r="891" spans="1:86" s="38" customFormat="1" ht="15" customHeight="1">
      <c r="A891" s="18"/>
      <c r="B891" s="3"/>
      <c r="C891" s="48" t="s">
        <v>5029</v>
      </c>
      <c r="D891" s="547" t="str">
        <f>IF(CNGE_2024_M3_Secc1!D81="","",CNGE_2024_M3_Secc1!D81)</f>
        <v/>
      </c>
      <c r="E891" s="548"/>
      <c r="F891" s="548"/>
      <c r="G891" s="548"/>
      <c r="H891" s="548"/>
      <c r="I891" s="548"/>
      <c r="J891" s="548"/>
      <c r="K891" s="548"/>
      <c r="L891" s="548"/>
      <c r="M891" s="549"/>
      <c r="N891" s="103"/>
      <c r="O891" s="103"/>
      <c r="P891" s="103"/>
      <c r="Q891" s="103"/>
      <c r="R891" s="103"/>
      <c r="S891" s="103"/>
      <c r="T891" s="103"/>
      <c r="U891" s="103"/>
      <c r="V891" s="103"/>
      <c r="W891" s="103"/>
      <c r="X891" s="103"/>
      <c r="Y891" s="103"/>
      <c r="Z891" s="103"/>
      <c r="AA891" s="103"/>
      <c r="AB891" s="103"/>
      <c r="AC891" s="103"/>
      <c r="AD891" s="103"/>
      <c r="AE891" s="2"/>
      <c r="AF891" s="169"/>
      <c r="AH891" s="522">
        <f t="shared" si="2952"/>
        <v>0</v>
      </c>
      <c r="AI891" s="522"/>
      <c r="AJ891" s="522">
        <f t="shared" si="2953"/>
        <v>0</v>
      </c>
      <c r="AK891" s="522"/>
      <c r="AL891" s="522">
        <f t="shared" si="2954"/>
        <v>0</v>
      </c>
      <c r="AM891" s="522" t="str">
        <f t="shared" si="2955"/>
        <v>NA</v>
      </c>
      <c r="AN891" s="524">
        <f t="shared" si="2956"/>
        <v>0</v>
      </c>
      <c r="AO891" s="526"/>
      <c r="AP891" s="125" t="str">
        <f>IF(AN891=0,"", IF(SUM($AN$862:AN891)=1,_xlfn.CONCAT(AQ891), IF($AN$908&gt;SUM($AN$862:AN891),_xlfn.CONCAT(", ",AQ891), IF($AN$908=SUM($AN$862:AN891),_xlfn.CONCAT(" y ",AQ891,".")))))</f>
        <v/>
      </c>
      <c r="AQ891" s="113">
        <f t="shared" si="2957"/>
        <v>29</v>
      </c>
      <c r="AS891" s="563">
        <f t="shared" si="2958"/>
        <v>0</v>
      </c>
      <c r="AT891" s="563"/>
      <c r="AV891" s="211"/>
      <c r="AW891" s="211"/>
      <c r="AX891" s="211"/>
      <c r="AY891" s="211"/>
      <c r="AZ891" s="211"/>
      <c r="BA891" s="211"/>
      <c r="BB891" s="202" t="e" cm="1">
        <f t="array" ref="BB891">IF(CNGE_2024_M3_Secc1!$AO$111=CNGE_2024_M3_Secc1!$AQ$111,O,IF(CNGE_2024_M3_Secc1!O149="",1,0))</f>
        <v>#NAME?</v>
      </c>
      <c r="BC891" s="202" t="e" cm="1">
        <f t="array" ref="BC891">IF(CNGE_2024_M3_Secc1!$AO$111=CNGE_2024_M3_Secc1!$AQ$111,O,IF(CNGE_2024_M3_Secc1!P149="",1,0))</f>
        <v>#NAME?</v>
      </c>
      <c r="BD891" s="202" t="e" cm="1">
        <f t="array" ref="BD891">IF(CNGE_2024_M3_Secc1!$AO$111=CNGE_2024_M3_Secc1!$AQ$111,O,IF(CNGE_2024_M3_Secc1!Q149="",1,0))</f>
        <v>#NAME?</v>
      </c>
      <c r="BE891" s="202" t="e" cm="1">
        <f t="array" ref="BE891">IF(CNGE_2024_M3_Secc1!$AO$111=CNGE_2024_M3_Secc1!$AQ$111,O,IF(CNGE_2024_M3_Secc1!R149="",1,0))</f>
        <v>#NAME?</v>
      </c>
      <c r="BF891" s="202" t="e" cm="1">
        <f t="array" ref="BF891">IF(CNGE_2024_M3_Secc1!$AO$111=CNGE_2024_M3_Secc1!$AQ$111,O,IF(CNGE_2024_M3_Secc1!S149="",1,0))</f>
        <v>#NAME?</v>
      </c>
      <c r="BG891" s="202" t="e" cm="1">
        <f t="array" ref="BG891">IF(CNGE_2024_M3_Secc1!$AO$111=CNGE_2024_M3_Secc1!$AQ$111,O,IF(CNGE_2024_M3_Secc1!T149="",1,0))</f>
        <v>#NAME?</v>
      </c>
      <c r="BH891" s="202" t="e" cm="1">
        <f t="array" ref="BH891">IF(CNGE_2024_M3_Secc1!$AO$111=CNGE_2024_M3_Secc1!$AQ$111,O,IF(CNGE_2024_M3_Secc1!U149="",1,0))</f>
        <v>#NAME?</v>
      </c>
      <c r="BI891" s="202" t="e" cm="1">
        <f t="array" ref="BI891">IF(CNGE_2024_M3_Secc1!$AO$111=CNGE_2024_M3_Secc1!$AQ$111,O,IF(CNGE_2024_M3_Secc1!V149="",1,0))</f>
        <v>#NAME?</v>
      </c>
      <c r="BJ891" s="202" t="e" cm="1">
        <f t="array" ref="BJ891">IF(CNGE_2024_M3_Secc1!$AO$111=CNGE_2024_M3_Secc1!$AQ$111,O,IF(CNGE_2024_M3_Secc1!W149="",1,0))</f>
        <v>#NAME?</v>
      </c>
      <c r="BK891" s="202" t="e" cm="1">
        <f t="array" ref="BK891">IF(CNGE_2024_M3_Secc1!$AO$111=CNGE_2024_M3_Secc1!$AQ$111,O,IF(CNGE_2024_M3_Secc1!X149="",1,0))</f>
        <v>#NAME?</v>
      </c>
      <c r="BL891" s="202" t="e" cm="1">
        <f t="array" ref="BL891">IF(CNGE_2024_M3_Secc1!$AO$111=CNGE_2024_M3_Secc1!$AQ$111,O,IF(CNGE_2024_M3_Secc1!Y149="",1,0))</f>
        <v>#NAME?</v>
      </c>
      <c r="BM891" s="202" t="e" cm="1">
        <f t="array" ref="BM891">IF(CNGE_2024_M3_Secc1!$AO$111=CNGE_2024_M3_Secc1!$AQ$111,O,IF(CNGE_2024_M3_Secc1!Z149="",1,0))</f>
        <v>#NAME?</v>
      </c>
      <c r="BN891" s="202" t="e" cm="1">
        <f t="array" ref="BN891">IF(CNGE_2024_M3_Secc1!$AO$111=CNGE_2024_M3_Secc1!$AQ$111,O,IF(CNGE_2024_M3_Secc1!AA149="",1,0))</f>
        <v>#NAME?</v>
      </c>
      <c r="BO891" s="202" t="e" cm="1">
        <f t="array" ref="BO891">IF(CNGE_2024_M3_Secc1!$AO$111=CNGE_2024_M3_Secc1!$AQ$111,O,IF(CNGE_2024_M3_Secc1!AB149="",1,0))</f>
        <v>#NAME?</v>
      </c>
      <c r="BP891" s="202" t="e" cm="1">
        <f t="array" ref="BP891">IF(CNGE_2024_M3_Secc1!$AO$111=CNGE_2024_M3_Secc1!$AQ$111,O,IF(CNGE_2024_M3_Secc1!AC149="",1,0))</f>
        <v>#NAME?</v>
      </c>
      <c r="BQ891" s="202" t="e" cm="1">
        <f t="array" ref="BQ891">IF(CNGE_2024_M3_Secc1!$AO$111=CNGE_2024_M3_Secc1!$AQ$111,O,IF(CNGE_2024_M3_Secc1!AD149="",1,0))</f>
        <v>#NAME?</v>
      </c>
      <c r="BU891" s="575">
        <f t="shared" si="2959"/>
        <v>0</v>
      </c>
      <c r="BV891" s="576"/>
      <c r="BW891" s="514">
        <f t="shared" si="2951"/>
        <v>29</v>
      </c>
      <c r="BX891" s="515"/>
      <c r="BZ891" s="514">
        <f t="shared" si="2960"/>
        <v>0</v>
      </c>
      <c r="CA891" s="515"/>
      <c r="CB891" s="514">
        <f t="shared" si="2961"/>
        <v>0</v>
      </c>
      <c r="CC891" s="515"/>
      <c r="CD891" s="514">
        <f t="shared" si="2962"/>
        <v>0</v>
      </c>
      <c r="CE891" s="515"/>
      <c r="CG891" s="563">
        <f t="shared" si="2963"/>
        <v>0</v>
      </c>
      <c r="CH891" s="563"/>
    </row>
    <row r="892" spans="1:86" s="38" customFormat="1" ht="15" customHeight="1">
      <c r="A892" s="18"/>
      <c r="B892" s="3"/>
      <c r="C892" s="48" t="s">
        <v>5030</v>
      </c>
      <c r="D892" s="547" t="str">
        <f>IF(CNGE_2024_M3_Secc1!D82="","",CNGE_2024_M3_Secc1!D82)</f>
        <v/>
      </c>
      <c r="E892" s="548"/>
      <c r="F892" s="548"/>
      <c r="G892" s="548"/>
      <c r="H892" s="548"/>
      <c r="I892" s="548"/>
      <c r="J892" s="548"/>
      <c r="K892" s="548"/>
      <c r="L892" s="548"/>
      <c r="M892" s="549"/>
      <c r="N892" s="103"/>
      <c r="O892" s="103"/>
      <c r="P892" s="103"/>
      <c r="Q892" s="103"/>
      <c r="R892" s="103"/>
      <c r="S892" s="103"/>
      <c r="T892" s="103"/>
      <c r="U892" s="103"/>
      <c r="V892" s="103"/>
      <c r="W892" s="103"/>
      <c r="X892" s="103"/>
      <c r="Y892" s="103"/>
      <c r="Z892" s="103"/>
      <c r="AA892" s="103"/>
      <c r="AB892" s="103"/>
      <c r="AC892" s="103"/>
      <c r="AD892" s="103"/>
      <c r="AE892" s="2"/>
      <c r="AF892" s="169"/>
      <c r="AH892" s="522">
        <f t="shared" si="2952"/>
        <v>0</v>
      </c>
      <c r="AI892" s="522"/>
      <c r="AJ892" s="522">
        <f t="shared" si="2953"/>
        <v>0</v>
      </c>
      <c r="AK892" s="522"/>
      <c r="AL892" s="522">
        <f t="shared" si="2954"/>
        <v>0</v>
      </c>
      <c r="AM892" s="522" t="str">
        <f t="shared" si="2955"/>
        <v>NA</v>
      </c>
      <c r="AN892" s="524">
        <f t="shared" si="2956"/>
        <v>0</v>
      </c>
      <c r="AO892" s="526"/>
      <c r="AP892" s="125" t="str">
        <f>IF(AN892=0,"", IF(SUM($AN$862:AN892)=1,_xlfn.CONCAT(AQ892), IF($AN$908&gt;SUM($AN$862:AN892),_xlfn.CONCAT(", ",AQ892), IF($AN$908=SUM($AN$862:AN892),_xlfn.CONCAT(" y ",AQ892,".")))))</f>
        <v/>
      </c>
      <c r="AQ892" s="113">
        <f t="shared" si="2957"/>
        <v>30</v>
      </c>
      <c r="AS892" s="563">
        <f t="shared" si="2958"/>
        <v>0</v>
      </c>
      <c r="AT892" s="563"/>
      <c r="AV892" s="211"/>
      <c r="AW892" s="211"/>
      <c r="AX892" s="211"/>
      <c r="AY892" s="211"/>
      <c r="AZ892" s="211"/>
      <c r="BA892" s="211"/>
      <c r="BB892" s="202" t="e" cm="1">
        <f t="array" ref="BB892">IF(CNGE_2024_M3_Secc1!$AO$111=CNGE_2024_M3_Secc1!$AQ$111,O,IF(CNGE_2024_M3_Secc1!O150="",1,0))</f>
        <v>#NAME?</v>
      </c>
      <c r="BC892" s="202" t="e" cm="1">
        <f t="array" ref="BC892">IF(CNGE_2024_M3_Secc1!$AO$111=CNGE_2024_M3_Secc1!$AQ$111,O,IF(CNGE_2024_M3_Secc1!P150="",1,0))</f>
        <v>#NAME?</v>
      </c>
      <c r="BD892" s="202" t="e" cm="1">
        <f t="array" ref="BD892">IF(CNGE_2024_M3_Secc1!$AO$111=CNGE_2024_M3_Secc1!$AQ$111,O,IF(CNGE_2024_M3_Secc1!Q150="",1,0))</f>
        <v>#NAME?</v>
      </c>
      <c r="BE892" s="202" t="e" cm="1">
        <f t="array" ref="BE892">IF(CNGE_2024_M3_Secc1!$AO$111=CNGE_2024_M3_Secc1!$AQ$111,O,IF(CNGE_2024_M3_Secc1!R150="",1,0))</f>
        <v>#NAME?</v>
      </c>
      <c r="BF892" s="202" t="e" cm="1">
        <f t="array" ref="BF892">IF(CNGE_2024_M3_Secc1!$AO$111=CNGE_2024_M3_Secc1!$AQ$111,O,IF(CNGE_2024_M3_Secc1!S150="",1,0))</f>
        <v>#NAME?</v>
      </c>
      <c r="BG892" s="202" t="e" cm="1">
        <f t="array" ref="BG892">IF(CNGE_2024_M3_Secc1!$AO$111=CNGE_2024_M3_Secc1!$AQ$111,O,IF(CNGE_2024_M3_Secc1!T150="",1,0))</f>
        <v>#NAME?</v>
      </c>
      <c r="BH892" s="202" t="e" cm="1">
        <f t="array" ref="BH892">IF(CNGE_2024_M3_Secc1!$AO$111=CNGE_2024_M3_Secc1!$AQ$111,O,IF(CNGE_2024_M3_Secc1!U150="",1,0))</f>
        <v>#NAME?</v>
      </c>
      <c r="BI892" s="202" t="e" cm="1">
        <f t="array" ref="BI892">IF(CNGE_2024_M3_Secc1!$AO$111=CNGE_2024_M3_Secc1!$AQ$111,O,IF(CNGE_2024_M3_Secc1!V150="",1,0))</f>
        <v>#NAME?</v>
      </c>
      <c r="BJ892" s="202" t="e" cm="1">
        <f t="array" ref="BJ892">IF(CNGE_2024_M3_Secc1!$AO$111=CNGE_2024_M3_Secc1!$AQ$111,O,IF(CNGE_2024_M3_Secc1!W150="",1,0))</f>
        <v>#NAME?</v>
      </c>
      <c r="BK892" s="202" t="e" cm="1">
        <f t="array" ref="BK892">IF(CNGE_2024_M3_Secc1!$AO$111=CNGE_2024_M3_Secc1!$AQ$111,O,IF(CNGE_2024_M3_Secc1!X150="",1,0))</f>
        <v>#NAME?</v>
      </c>
      <c r="BL892" s="202" t="e" cm="1">
        <f t="array" ref="BL892">IF(CNGE_2024_M3_Secc1!$AO$111=CNGE_2024_M3_Secc1!$AQ$111,O,IF(CNGE_2024_M3_Secc1!Y150="",1,0))</f>
        <v>#NAME?</v>
      </c>
      <c r="BM892" s="202" t="e" cm="1">
        <f t="array" ref="BM892">IF(CNGE_2024_M3_Secc1!$AO$111=CNGE_2024_M3_Secc1!$AQ$111,O,IF(CNGE_2024_M3_Secc1!Z150="",1,0))</f>
        <v>#NAME?</v>
      </c>
      <c r="BN892" s="202" t="e" cm="1">
        <f t="array" ref="BN892">IF(CNGE_2024_M3_Secc1!$AO$111=CNGE_2024_M3_Secc1!$AQ$111,O,IF(CNGE_2024_M3_Secc1!AA150="",1,0))</f>
        <v>#NAME?</v>
      </c>
      <c r="BO892" s="202" t="e" cm="1">
        <f t="array" ref="BO892">IF(CNGE_2024_M3_Secc1!$AO$111=CNGE_2024_M3_Secc1!$AQ$111,O,IF(CNGE_2024_M3_Secc1!AB150="",1,0))</f>
        <v>#NAME?</v>
      </c>
      <c r="BP892" s="202" t="e" cm="1">
        <f t="array" ref="BP892">IF(CNGE_2024_M3_Secc1!$AO$111=CNGE_2024_M3_Secc1!$AQ$111,O,IF(CNGE_2024_M3_Secc1!AC150="",1,0))</f>
        <v>#NAME?</v>
      </c>
      <c r="BQ892" s="202" t="e" cm="1">
        <f t="array" ref="BQ892">IF(CNGE_2024_M3_Secc1!$AO$111=CNGE_2024_M3_Secc1!$AQ$111,O,IF(CNGE_2024_M3_Secc1!AD150="",1,0))</f>
        <v>#NAME?</v>
      </c>
      <c r="BU892" s="575">
        <f t="shared" si="2959"/>
        <v>0</v>
      </c>
      <c r="BV892" s="576"/>
      <c r="BW892" s="514">
        <f t="shared" si="2951"/>
        <v>30</v>
      </c>
      <c r="BX892" s="515"/>
      <c r="BZ892" s="514">
        <f t="shared" si="2960"/>
        <v>0</v>
      </c>
      <c r="CA892" s="515"/>
      <c r="CB892" s="514">
        <f t="shared" si="2961"/>
        <v>0</v>
      </c>
      <c r="CC892" s="515"/>
      <c r="CD892" s="514">
        <f t="shared" si="2962"/>
        <v>0</v>
      </c>
      <c r="CE892" s="515"/>
      <c r="CG892" s="563">
        <f t="shared" si="2963"/>
        <v>0</v>
      </c>
      <c r="CH892" s="563"/>
    </row>
    <row r="893" spans="1:86" s="38" customFormat="1" ht="15" customHeight="1">
      <c r="A893" s="18"/>
      <c r="B893" s="3"/>
      <c r="C893" s="48" t="s">
        <v>5031</v>
      </c>
      <c r="D893" s="547" t="str">
        <f>IF(CNGE_2024_M3_Secc1!D83="","",CNGE_2024_M3_Secc1!D83)</f>
        <v/>
      </c>
      <c r="E893" s="548"/>
      <c r="F893" s="548"/>
      <c r="G893" s="548"/>
      <c r="H893" s="548"/>
      <c r="I893" s="548"/>
      <c r="J893" s="548"/>
      <c r="K893" s="548"/>
      <c r="L893" s="548"/>
      <c r="M893" s="549"/>
      <c r="N893" s="103"/>
      <c r="O893" s="103"/>
      <c r="P893" s="103"/>
      <c r="Q893" s="103"/>
      <c r="R893" s="103"/>
      <c r="S893" s="103"/>
      <c r="T893" s="103"/>
      <c r="U893" s="103"/>
      <c r="V893" s="103"/>
      <c r="W893" s="103"/>
      <c r="X893" s="103"/>
      <c r="Y893" s="103"/>
      <c r="Z893" s="103"/>
      <c r="AA893" s="103"/>
      <c r="AB893" s="103"/>
      <c r="AC893" s="103"/>
      <c r="AD893" s="103"/>
      <c r="AE893" s="2"/>
      <c r="AF893" s="169"/>
      <c r="AH893" s="522">
        <f t="shared" si="2952"/>
        <v>0</v>
      </c>
      <c r="AI893" s="522"/>
      <c r="AJ893" s="522">
        <f t="shared" si="2953"/>
        <v>0</v>
      </c>
      <c r="AK893" s="522"/>
      <c r="AL893" s="522">
        <f t="shared" si="2954"/>
        <v>0</v>
      </c>
      <c r="AM893" s="522" t="str">
        <f t="shared" si="2955"/>
        <v>NA</v>
      </c>
      <c r="AN893" s="524">
        <f t="shared" si="2956"/>
        <v>0</v>
      </c>
      <c r="AO893" s="526"/>
      <c r="AP893" s="125" t="str">
        <f>IF(AN893=0,"", IF(SUM($AN$862:AN893)=1,_xlfn.CONCAT(AQ893), IF($AN$908&gt;SUM($AN$862:AN893),_xlfn.CONCAT(", ",AQ893), IF($AN$908=SUM($AN$862:AN893),_xlfn.CONCAT(" y ",AQ893,".")))))</f>
        <v/>
      </c>
      <c r="AQ893" s="113">
        <f t="shared" si="2957"/>
        <v>31</v>
      </c>
      <c r="AS893" s="563">
        <f t="shared" si="2958"/>
        <v>0</v>
      </c>
      <c r="AT893" s="563"/>
      <c r="AV893" s="211"/>
      <c r="AW893" s="211"/>
      <c r="AX893" s="211"/>
      <c r="AY893" s="211"/>
      <c r="AZ893" s="211"/>
      <c r="BA893" s="211"/>
      <c r="BB893" s="202" t="e" cm="1">
        <f t="array" ref="BB893">IF(CNGE_2024_M3_Secc1!$AO$111=CNGE_2024_M3_Secc1!$AQ$111,O,IF(CNGE_2024_M3_Secc1!O151="",1,0))</f>
        <v>#NAME?</v>
      </c>
      <c r="BC893" s="202" t="e" cm="1">
        <f t="array" ref="BC893">IF(CNGE_2024_M3_Secc1!$AO$111=CNGE_2024_M3_Secc1!$AQ$111,O,IF(CNGE_2024_M3_Secc1!P151="",1,0))</f>
        <v>#NAME?</v>
      </c>
      <c r="BD893" s="202" t="e" cm="1">
        <f t="array" ref="BD893">IF(CNGE_2024_M3_Secc1!$AO$111=CNGE_2024_M3_Secc1!$AQ$111,O,IF(CNGE_2024_M3_Secc1!Q151="",1,0))</f>
        <v>#NAME?</v>
      </c>
      <c r="BE893" s="202" t="e" cm="1">
        <f t="array" ref="BE893">IF(CNGE_2024_M3_Secc1!$AO$111=CNGE_2024_M3_Secc1!$AQ$111,O,IF(CNGE_2024_M3_Secc1!R151="",1,0))</f>
        <v>#NAME?</v>
      </c>
      <c r="BF893" s="202" t="e" cm="1">
        <f t="array" ref="BF893">IF(CNGE_2024_M3_Secc1!$AO$111=CNGE_2024_M3_Secc1!$AQ$111,O,IF(CNGE_2024_M3_Secc1!S151="",1,0))</f>
        <v>#NAME?</v>
      </c>
      <c r="BG893" s="202" t="e" cm="1">
        <f t="array" ref="BG893">IF(CNGE_2024_M3_Secc1!$AO$111=CNGE_2024_M3_Secc1!$AQ$111,O,IF(CNGE_2024_M3_Secc1!T151="",1,0))</f>
        <v>#NAME?</v>
      </c>
      <c r="BH893" s="202" t="e" cm="1">
        <f t="array" ref="BH893">IF(CNGE_2024_M3_Secc1!$AO$111=CNGE_2024_M3_Secc1!$AQ$111,O,IF(CNGE_2024_M3_Secc1!U151="",1,0))</f>
        <v>#NAME?</v>
      </c>
      <c r="BI893" s="202" t="e" cm="1">
        <f t="array" ref="BI893">IF(CNGE_2024_M3_Secc1!$AO$111=CNGE_2024_M3_Secc1!$AQ$111,O,IF(CNGE_2024_M3_Secc1!V151="",1,0))</f>
        <v>#NAME?</v>
      </c>
      <c r="BJ893" s="202" t="e" cm="1">
        <f t="array" ref="BJ893">IF(CNGE_2024_M3_Secc1!$AO$111=CNGE_2024_M3_Secc1!$AQ$111,O,IF(CNGE_2024_M3_Secc1!W151="",1,0))</f>
        <v>#NAME?</v>
      </c>
      <c r="BK893" s="202" t="e" cm="1">
        <f t="array" ref="BK893">IF(CNGE_2024_M3_Secc1!$AO$111=CNGE_2024_M3_Secc1!$AQ$111,O,IF(CNGE_2024_M3_Secc1!X151="",1,0))</f>
        <v>#NAME?</v>
      </c>
      <c r="BL893" s="202" t="e" cm="1">
        <f t="array" ref="BL893">IF(CNGE_2024_M3_Secc1!$AO$111=CNGE_2024_M3_Secc1!$AQ$111,O,IF(CNGE_2024_M3_Secc1!Y151="",1,0))</f>
        <v>#NAME?</v>
      </c>
      <c r="BM893" s="202" t="e" cm="1">
        <f t="array" ref="BM893">IF(CNGE_2024_M3_Secc1!$AO$111=CNGE_2024_M3_Secc1!$AQ$111,O,IF(CNGE_2024_M3_Secc1!Z151="",1,0))</f>
        <v>#NAME?</v>
      </c>
      <c r="BN893" s="202" t="e" cm="1">
        <f t="array" ref="BN893">IF(CNGE_2024_M3_Secc1!$AO$111=CNGE_2024_M3_Secc1!$AQ$111,O,IF(CNGE_2024_M3_Secc1!AA151="",1,0))</f>
        <v>#NAME?</v>
      </c>
      <c r="BO893" s="202" t="e" cm="1">
        <f t="array" ref="BO893">IF(CNGE_2024_M3_Secc1!$AO$111=CNGE_2024_M3_Secc1!$AQ$111,O,IF(CNGE_2024_M3_Secc1!AB151="",1,0))</f>
        <v>#NAME?</v>
      </c>
      <c r="BP893" s="202" t="e" cm="1">
        <f t="array" ref="BP893">IF(CNGE_2024_M3_Secc1!$AO$111=CNGE_2024_M3_Secc1!$AQ$111,O,IF(CNGE_2024_M3_Secc1!AC151="",1,0))</f>
        <v>#NAME?</v>
      </c>
      <c r="BQ893" s="202" t="e" cm="1">
        <f t="array" ref="BQ893">IF(CNGE_2024_M3_Secc1!$AO$111=CNGE_2024_M3_Secc1!$AQ$111,O,IF(CNGE_2024_M3_Secc1!AD151="",1,0))</f>
        <v>#NAME?</v>
      </c>
      <c r="BU893" s="575">
        <f t="shared" si="2959"/>
        <v>0</v>
      </c>
      <c r="BV893" s="576"/>
      <c r="BW893" s="514">
        <f t="shared" si="2951"/>
        <v>31</v>
      </c>
      <c r="BX893" s="515"/>
      <c r="BZ893" s="514">
        <f t="shared" si="2960"/>
        <v>0</v>
      </c>
      <c r="CA893" s="515"/>
      <c r="CB893" s="514">
        <f t="shared" si="2961"/>
        <v>0</v>
      </c>
      <c r="CC893" s="515"/>
      <c r="CD893" s="514">
        <f t="shared" si="2962"/>
        <v>0</v>
      </c>
      <c r="CE893" s="515"/>
      <c r="CG893" s="563">
        <f t="shared" si="2963"/>
        <v>0</v>
      </c>
      <c r="CH893" s="563"/>
    </row>
    <row r="894" spans="1:86" s="38" customFormat="1" ht="15" customHeight="1">
      <c r="A894" s="18"/>
      <c r="B894" s="3"/>
      <c r="C894" s="48" t="s">
        <v>5032</v>
      </c>
      <c r="D894" s="547" t="str">
        <f>IF(CNGE_2024_M3_Secc1!D84="","",CNGE_2024_M3_Secc1!D84)</f>
        <v/>
      </c>
      <c r="E894" s="548"/>
      <c r="F894" s="548"/>
      <c r="G894" s="548"/>
      <c r="H894" s="548"/>
      <c r="I894" s="548"/>
      <c r="J894" s="548"/>
      <c r="K894" s="548"/>
      <c r="L894" s="548"/>
      <c r="M894" s="549"/>
      <c r="N894" s="103"/>
      <c r="O894" s="103"/>
      <c r="P894" s="103"/>
      <c r="Q894" s="103"/>
      <c r="R894" s="103"/>
      <c r="S894" s="103"/>
      <c r="T894" s="103"/>
      <c r="U894" s="103"/>
      <c r="V894" s="103"/>
      <c r="W894" s="103"/>
      <c r="X894" s="103"/>
      <c r="Y894" s="103"/>
      <c r="Z894" s="103"/>
      <c r="AA894" s="103"/>
      <c r="AB894" s="103"/>
      <c r="AC894" s="103"/>
      <c r="AD894" s="103"/>
      <c r="AE894" s="2"/>
      <c r="AF894" s="169"/>
      <c r="AH894" s="522">
        <f t="shared" si="2952"/>
        <v>0</v>
      </c>
      <c r="AI894" s="522"/>
      <c r="AJ894" s="522">
        <f t="shared" si="2953"/>
        <v>0</v>
      </c>
      <c r="AK894" s="522"/>
      <c r="AL894" s="522">
        <f t="shared" si="2954"/>
        <v>0</v>
      </c>
      <c r="AM894" s="522" t="str">
        <f t="shared" si="2955"/>
        <v>NA</v>
      </c>
      <c r="AN894" s="524">
        <f t="shared" si="2956"/>
        <v>0</v>
      </c>
      <c r="AO894" s="526"/>
      <c r="AP894" s="125" t="str">
        <f>IF(AN894=0,"", IF(SUM($AN$862:AN894)=1,_xlfn.CONCAT(AQ894), IF($AN$908&gt;SUM($AN$862:AN894),_xlfn.CONCAT(", ",AQ894), IF($AN$908=SUM($AN$862:AN894),_xlfn.CONCAT(" y ",AQ894,".")))))</f>
        <v/>
      </c>
      <c r="AQ894" s="113">
        <f t="shared" si="2957"/>
        <v>32</v>
      </c>
      <c r="AS894" s="563">
        <f t="shared" si="2958"/>
        <v>0</v>
      </c>
      <c r="AT894" s="563"/>
      <c r="AV894" s="211"/>
      <c r="AW894" s="211"/>
      <c r="AX894" s="211"/>
      <c r="AY894" s="211"/>
      <c r="AZ894" s="211"/>
      <c r="BA894" s="211"/>
      <c r="BB894" s="202" t="e" cm="1">
        <f t="array" ref="BB894">IF(CNGE_2024_M3_Secc1!$AO$111=CNGE_2024_M3_Secc1!$AQ$111,O,IF(CNGE_2024_M3_Secc1!O152="",1,0))</f>
        <v>#NAME?</v>
      </c>
      <c r="BC894" s="202" t="e" cm="1">
        <f t="array" ref="BC894">IF(CNGE_2024_M3_Secc1!$AO$111=CNGE_2024_M3_Secc1!$AQ$111,O,IF(CNGE_2024_M3_Secc1!P152="",1,0))</f>
        <v>#NAME?</v>
      </c>
      <c r="BD894" s="202" t="e" cm="1">
        <f t="array" ref="BD894">IF(CNGE_2024_M3_Secc1!$AO$111=CNGE_2024_M3_Secc1!$AQ$111,O,IF(CNGE_2024_M3_Secc1!Q152="",1,0))</f>
        <v>#NAME?</v>
      </c>
      <c r="BE894" s="202" t="e" cm="1">
        <f t="array" ref="BE894">IF(CNGE_2024_M3_Secc1!$AO$111=CNGE_2024_M3_Secc1!$AQ$111,O,IF(CNGE_2024_M3_Secc1!R152="",1,0))</f>
        <v>#NAME?</v>
      </c>
      <c r="BF894" s="202" t="e" cm="1">
        <f t="array" ref="BF894">IF(CNGE_2024_M3_Secc1!$AO$111=CNGE_2024_M3_Secc1!$AQ$111,O,IF(CNGE_2024_M3_Secc1!S152="",1,0))</f>
        <v>#NAME?</v>
      </c>
      <c r="BG894" s="202" t="e" cm="1">
        <f t="array" ref="BG894">IF(CNGE_2024_M3_Secc1!$AO$111=CNGE_2024_M3_Secc1!$AQ$111,O,IF(CNGE_2024_M3_Secc1!T152="",1,0))</f>
        <v>#NAME?</v>
      </c>
      <c r="BH894" s="202" t="e" cm="1">
        <f t="array" ref="BH894">IF(CNGE_2024_M3_Secc1!$AO$111=CNGE_2024_M3_Secc1!$AQ$111,O,IF(CNGE_2024_M3_Secc1!U152="",1,0))</f>
        <v>#NAME?</v>
      </c>
      <c r="BI894" s="202" t="e" cm="1">
        <f t="array" ref="BI894">IF(CNGE_2024_M3_Secc1!$AO$111=CNGE_2024_M3_Secc1!$AQ$111,O,IF(CNGE_2024_M3_Secc1!V152="",1,0))</f>
        <v>#NAME?</v>
      </c>
      <c r="BJ894" s="202" t="e" cm="1">
        <f t="array" ref="BJ894">IF(CNGE_2024_M3_Secc1!$AO$111=CNGE_2024_M3_Secc1!$AQ$111,O,IF(CNGE_2024_M3_Secc1!W152="",1,0))</f>
        <v>#NAME?</v>
      </c>
      <c r="BK894" s="202" t="e" cm="1">
        <f t="array" ref="BK894">IF(CNGE_2024_M3_Secc1!$AO$111=CNGE_2024_M3_Secc1!$AQ$111,O,IF(CNGE_2024_M3_Secc1!X152="",1,0))</f>
        <v>#NAME?</v>
      </c>
      <c r="BL894" s="202" t="e" cm="1">
        <f t="array" ref="BL894">IF(CNGE_2024_M3_Secc1!$AO$111=CNGE_2024_M3_Secc1!$AQ$111,O,IF(CNGE_2024_M3_Secc1!Y152="",1,0))</f>
        <v>#NAME?</v>
      </c>
      <c r="BM894" s="202" t="e" cm="1">
        <f t="array" ref="BM894">IF(CNGE_2024_M3_Secc1!$AO$111=CNGE_2024_M3_Secc1!$AQ$111,O,IF(CNGE_2024_M3_Secc1!Z152="",1,0))</f>
        <v>#NAME?</v>
      </c>
      <c r="BN894" s="202" t="e" cm="1">
        <f t="array" ref="BN894">IF(CNGE_2024_M3_Secc1!$AO$111=CNGE_2024_M3_Secc1!$AQ$111,O,IF(CNGE_2024_M3_Secc1!AA152="",1,0))</f>
        <v>#NAME?</v>
      </c>
      <c r="BO894" s="202" t="e" cm="1">
        <f t="array" ref="BO894">IF(CNGE_2024_M3_Secc1!$AO$111=CNGE_2024_M3_Secc1!$AQ$111,O,IF(CNGE_2024_M3_Secc1!AB152="",1,0))</f>
        <v>#NAME?</v>
      </c>
      <c r="BP894" s="202" t="e" cm="1">
        <f t="array" ref="BP894">IF(CNGE_2024_M3_Secc1!$AO$111=CNGE_2024_M3_Secc1!$AQ$111,O,IF(CNGE_2024_M3_Secc1!AC152="",1,0))</f>
        <v>#NAME?</v>
      </c>
      <c r="BQ894" s="202" t="e" cm="1">
        <f t="array" ref="BQ894">IF(CNGE_2024_M3_Secc1!$AO$111=CNGE_2024_M3_Secc1!$AQ$111,O,IF(CNGE_2024_M3_Secc1!AD152="",1,0))</f>
        <v>#NAME?</v>
      </c>
      <c r="BU894" s="575">
        <f t="shared" si="2959"/>
        <v>0</v>
      </c>
      <c r="BV894" s="576"/>
      <c r="BW894" s="514">
        <f t="shared" si="2951"/>
        <v>32</v>
      </c>
      <c r="BX894" s="515"/>
      <c r="BZ894" s="514">
        <f t="shared" si="2960"/>
        <v>0</v>
      </c>
      <c r="CA894" s="515"/>
      <c r="CB894" s="514">
        <f t="shared" si="2961"/>
        <v>0</v>
      </c>
      <c r="CC894" s="515"/>
      <c r="CD894" s="514">
        <f t="shared" si="2962"/>
        <v>0</v>
      </c>
      <c r="CE894" s="515"/>
      <c r="CG894" s="563">
        <f t="shared" si="2963"/>
        <v>0</v>
      </c>
      <c r="CH894" s="563"/>
    </row>
    <row r="895" spans="1:86" s="38" customFormat="1" ht="15" customHeight="1">
      <c r="A895" s="18"/>
      <c r="B895" s="3"/>
      <c r="C895" s="48" t="s">
        <v>5033</v>
      </c>
      <c r="D895" s="547" t="str">
        <f>IF(CNGE_2024_M3_Secc1!D85="","",CNGE_2024_M3_Secc1!D85)</f>
        <v/>
      </c>
      <c r="E895" s="548"/>
      <c r="F895" s="548"/>
      <c r="G895" s="548"/>
      <c r="H895" s="548"/>
      <c r="I895" s="548"/>
      <c r="J895" s="548"/>
      <c r="K895" s="548"/>
      <c r="L895" s="548"/>
      <c r="M895" s="549"/>
      <c r="N895" s="103"/>
      <c r="O895" s="103"/>
      <c r="P895" s="103"/>
      <c r="Q895" s="103"/>
      <c r="R895" s="103"/>
      <c r="S895" s="103"/>
      <c r="T895" s="103"/>
      <c r="U895" s="103"/>
      <c r="V895" s="103"/>
      <c r="W895" s="103"/>
      <c r="X895" s="103"/>
      <c r="Y895" s="103"/>
      <c r="Z895" s="103"/>
      <c r="AA895" s="103"/>
      <c r="AB895" s="103"/>
      <c r="AC895" s="103"/>
      <c r="AD895" s="103"/>
      <c r="AE895" s="2"/>
      <c r="AF895" s="169"/>
      <c r="AH895" s="522">
        <f t="shared" si="2952"/>
        <v>0</v>
      </c>
      <c r="AI895" s="522"/>
      <c r="AJ895" s="522">
        <f t="shared" si="2953"/>
        <v>0</v>
      </c>
      <c r="AK895" s="522"/>
      <c r="AL895" s="522">
        <f t="shared" si="2954"/>
        <v>0</v>
      </c>
      <c r="AM895" s="522" t="str">
        <f t="shared" si="2955"/>
        <v>NA</v>
      </c>
      <c r="AN895" s="524">
        <f t="shared" si="2956"/>
        <v>0</v>
      </c>
      <c r="AO895" s="526"/>
      <c r="AP895" s="125" t="str">
        <f>IF(AN895=0,"", IF(SUM($AN$862:AN895)=1,_xlfn.CONCAT(AQ895), IF($AN$908&gt;SUM($AN$862:AN895),_xlfn.CONCAT(", ",AQ895), IF($AN$908=SUM($AN$862:AN895),_xlfn.CONCAT(" y ",AQ895,".")))))</f>
        <v/>
      </c>
      <c r="AQ895" s="113">
        <f t="shared" si="2957"/>
        <v>33</v>
      </c>
      <c r="AS895" s="563">
        <f t="shared" si="2958"/>
        <v>0</v>
      </c>
      <c r="AT895" s="563"/>
      <c r="AV895" s="211"/>
      <c r="AW895" s="211"/>
      <c r="AX895" s="211"/>
      <c r="AY895" s="211"/>
      <c r="AZ895" s="211"/>
      <c r="BA895" s="211"/>
      <c r="BB895" s="202" t="e" cm="1">
        <f t="array" ref="BB895">IF(CNGE_2024_M3_Secc1!$AO$111=CNGE_2024_M3_Secc1!$AQ$111,O,IF(CNGE_2024_M3_Secc1!O153="",1,0))</f>
        <v>#NAME?</v>
      </c>
      <c r="BC895" s="202" t="e" cm="1">
        <f t="array" ref="BC895">IF(CNGE_2024_M3_Secc1!$AO$111=CNGE_2024_M3_Secc1!$AQ$111,O,IF(CNGE_2024_M3_Secc1!P153="",1,0))</f>
        <v>#NAME?</v>
      </c>
      <c r="BD895" s="202" t="e" cm="1">
        <f t="array" ref="BD895">IF(CNGE_2024_M3_Secc1!$AO$111=CNGE_2024_M3_Secc1!$AQ$111,O,IF(CNGE_2024_M3_Secc1!Q153="",1,0))</f>
        <v>#NAME?</v>
      </c>
      <c r="BE895" s="202" t="e" cm="1">
        <f t="array" ref="BE895">IF(CNGE_2024_M3_Secc1!$AO$111=CNGE_2024_M3_Secc1!$AQ$111,O,IF(CNGE_2024_M3_Secc1!R153="",1,0))</f>
        <v>#NAME?</v>
      </c>
      <c r="BF895" s="202" t="e" cm="1">
        <f t="array" ref="BF895">IF(CNGE_2024_M3_Secc1!$AO$111=CNGE_2024_M3_Secc1!$AQ$111,O,IF(CNGE_2024_M3_Secc1!S153="",1,0))</f>
        <v>#NAME?</v>
      </c>
      <c r="BG895" s="202" t="e" cm="1">
        <f t="array" ref="BG895">IF(CNGE_2024_M3_Secc1!$AO$111=CNGE_2024_M3_Secc1!$AQ$111,O,IF(CNGE_2024_M3_Secc1!T153="",1,0))</f>
        <v>#NAME?</v>
      </c>
      <c r="BH895" s="202" t="e" cm="1">
        <f t="array" ref="BH895">IF(CNGE_2024_M3_Secc1!$AO$111=CNGE_2024_M3_Secc1!$AQ$111,O,IF(CNGE_2024_M3_Secc1!U153="",1,0))</f>
        <v>#NAME?</v>
      </c>
      <c r="BI895" s="202" t="e" cm="1">
        <f t="array" ref="BI895">IF(CNGE_2024_M3_Secc1!$AO$111=CNGE_2024_M3_Secc1!$AQ$111,O,IF(CNGE_2024_M3_Secc1!V153="",1,0))</f>
        <v>#NAME?</v>
      </c>
      <c r="BJ895" s="202" t="e" cm="1">
        <f t="array" ref="BJ895">IF(CNGE_2024_M3_Secc1!$AO$111=CNGE_2024_M3_Secc1!$AQ$111,O,IF(CNGE_2024_M3_Secc1!W153="",1,0))</f>
        <v>#NAME?</v>
      </c>
      <c r="BK895" s="202" t="e" cm="1">
        <f t="array" ref="BK895">IF(CNGE_2024_M3_Secc1!$AO$111=CNGE_2024_M3_Secc1!$AQ$111,O,IF(CNGE_2024_M3_Secc1!X153="",1,0))</f>
        <v>#NAME?</v>
      </c>
      <c r="BL895" s="202" t="e" cm="1">
        <f t="array" ref="BL895">IF(CNGE_2024_M3_Secc1!$AO$111=CNGE_2024_M3_Secc1!$AQ$111,O,IF(CNGE_2024_M3_Secc1!Y153="",1,0))</f>
        <v>#NAME?</v>
      </c>
      <c r="BM895" s="202" t="e" cm="1">
        <f t="array" ref="BM895">IF(CNGE_2024_M3_Secc1!$AO$111=CNGE_2024_M3_Secc1!$AQ$111,O,IF(CNGE_2024_M3_Secc1!Z153="",1,0))</f>
        <v>#NAME?</v>
      </c>
      <c r="BN895" s="202" t="e" cm="1">
        <f t="array" ref="BN895">IF(CNGE_2024_M3_Secc1!$AO$111=CNGE_2024_M3_Secc1!$AQ$111,O,IF(CNGE_2024_M3_Secc1!AA153="",1,0))</f>
        <v>#NAME?</v>
      </c>
      <c r="BO895" s="202" t="e" cm="1">
        <f t="array" ref="BO895">IF(CNGE_2024_M3_Secc1!$AO$111=CNGE_2024_M3_Secc1!$AQ$111,O,IF(CNGE_2024_M3_Secc1!AB153="",1,0))</f>
        <v>#NAME?</v>
      </c>
      <c r="BP895" s="202" t="e" cm="1">
        <f t="array" ref="BP895">IF(CNGE_2024_M3_Secc1!$AO$111=CNGE_2024_M3_Secc1!$AQ$111,O,IF(CNGE_2024_M3_Secc1!AC153="",1,0))</f>
        <v>#NAME?</v>
      </c>
      <c r="BQ895" s="202" t="e" cm="1">
        <f t="array" ref="BQ895">IF(CNGE_2024_M3_Secc1!$AO$111=CNGE_2024_M3_Secc1!$AQ$111,O,IF(CNGE_2024_M3_Secc1!AD153="",1,0))</f>
        <v>#NAME?</v>
      </c>
      <c r="BU895" s="575">
        <f t="shared" si="2959"/>
        <v>0</v>
      </c>
      <c r="BV895" s="576"/>
      <c r="BW895" s="514">
        <f t="shared" si="2951"/>
        <v>33</v>
      </c>
      <c r="BX895" s="515"/>
      <c r="BZ895" s="514">
        <f t="shared" si="2960"/>
        <v>0</v>
      </c>
      <c r="CA895" s="515"/>
      <c r="CB895" s="514">
        <f t="shared" si="2961"/>
        <v>0</v>
      </c>
      <c r="CC895" s="515"/>
      <c r="CD895" s="514">
        <f t="shared" si="2962"/>
        <v>0</v>
      </c>
      <c r="CE895" s="515"/>
      <c r="CG895" s="563">
        <f t="shared" si="2963"/>
        <v>0</v>
      </c>
      <c r="CH895" s="563"/>
    </row>
    <row r="896" spans="1:86" s="38" customFormat="1" ht="15" customHeight="1">
      <c r="A896" s="18"/>
      <c r="B896" s="3"/>
      <c r="C896" s="48" t="s">
        <v>5034</v>
      </c>
      <c r="D896" s="547" t="str">
        <f>IF(CNGE_2024_M3_Secc1!D86="","",CNGE_2024_M3_Secc1!D86)</f>
        <v/>
      </c>
      <c r="E896" s="548"/>
      <c r="F896" s="548"/>
      <c r="G896" s="548"/>
      <c r="H896" s="548"/>
      <c r="I896" s="548"/>
      <c r="J896" s="548"/>
      <c r="K896" s="548"/>
      <c r="L896" s="548"/>
      <c r="M896" s="549"/>
      <c r="N896" s="103"/>
      <c r="O896" s="103"/>
      <c r="P896" s="103"/>
      <c r="Q896" s="103"/>
      <c r="R896" s="103"/>
      <c r="S896" s="103"/>
      <c r="T896" s="103"/>
      <c r="U896" s="103"/>
      <c r="V896" s="103"/>
      <c r="W896" s="103"/>
      <c r="X896" s="103"/>
      <c r="Y896" s="103"/>
      <c r="Z896" s="103"/>
      <c r="AA896" s="103"/>
      <c r="AB896" s="103"/>
      <c r="AC896" s="103"/>
      <c r="AD896" s="103"/>
      <c r="AE896" s="2"/>
      <c r="AF896" s="169"/>
      <c r="AH896" s="522">
        <f t="shared" si="2952"/>
        <v>0</v>
      </c>
      <c r="AI896" s="522"/>
      <c r="AJ896" s="522">
        <f t="shared" si="2953"/>
        <v>0</v>
      </c>
      <c r="AK896" s="522"/>
      <c r="AL896" s="522">
        <f t="shared" si="2954"/>
        <v>0</v>
      </c>
      <c r="AM896" s="522" t="str">
        <f t="shared" si="2955"/>
        <v>NA</v>
      </c>
      <c r="AN896" s="524">
        <f t="shared" si="2956"/>
        <v>0</v>
      </c>
      <c r="AO896" s="526"/>
      <c r="AP896" s="125" t="str">
        <f>IF(AN896=0,"", IF(SUM($AN$862:AN896)=1,_xlfn.CONCAT(AQ896), IF($AN$908&gt;SUM($AN$862:AN896),_xlfn.CONCAT(", ",AQ896), IF($AN$908=SUM($AN$862:AN896),_xlfn.CONCAT(" y ",AQ896,".")))))</f>
        <v/>
      </c>
      <c r="AQ896" s="113">
        <f t="shared" si="2957"/>
        <v>34</v>
      </c>
      <c r="AS896" s="563">
        <f t="shared" si="2958"/>
        <v>0</v>
      </c>
      <c r="AT896" s="563"/>
      <c r="AV896" s="211"/>
      <c r="AW896" s="211"/>
      <c r="AX896" s="211"/>
      <c r="AY896" s="211"/>
      <c r="AZ896" s="211"/>
      <c r="BA896" s="211"/>
      <c r="BB896" s="202" t="e" cm="1">
        <f t="array" ref="BB896">IF(CNGE_2024_M3_Secc1!$AO$111=CNGE_2024_M3_Secc1!$AQ$111,O,IF(CNGE_2024_M3_Secc1!O154="",1,0))</f>
        <v>#NAME?</v>
      </c>
      <c r="BC896" s="202" t="e" cm="1">
        <f t="array" ref="BC896">IF(CNGE_2024_M3_Secc1!$AO$111=CNGE_2024_M3_Secc1!$AQ$111,O,IF(CNGE_2024_M3_Secc1!P154="",1,0))</f>
        <v>#NAME?</v>
      </c>
      <c r="BD896" s="202" t="e" cm="1">
        <f t="array" ref="BD896">IF(CNGE_2024_M3_Secc1!$AO$111=CNGE_2024_M3_Secc1!$AQ$111,O,IF(CNGE_2024_M3_Secc1!Q154="",1,0))</f>
        <v>#NAME?</v>
      </c>
      <c r="BE896" s="202" t="e" cm="1">
        <f t="array" ref="BE896">IF(CNGE_2024_M3_Secc1!$AO$111=CNGE_2024_M3_Secc1!$AQ$111,O,IF(CNGE_2024_M3_Secc1!R154="",1,0))</f>
        <v>#NAME?</v>
      </c>
      <c r="BF896" s="202" t="e" cm="1">
        <f t="array" ref="BF896">IF(CNGE_2024_M3_Secc1!$AO$111=CNGE_2024_M3_Secc1!$AQ$111,O,IF(CNGE_2024_M3_Secc1!S154="",1,0))</f>
        <v>#NAME?</v>
      </c>
      <c r="BG896" s="202" t="e" cm="1">
        <f t="array" ref="BG896">IF(CNGE_2024_M3_Secc1!$AO$111=CNGE_2024_M3_Secc1!$AQ$111,O,IF(CNGE_2024_M3_Secc1!T154="",1,0))</f>
        <v>#NAME?</v>
      </c>
      <c r="BH896" s="202" t="e" cm="1">
        <f t="array" ref="BH896">IF(CNGE_2024_M3_Secc1!$AO$111=CNGE_2024_M3_Secc1!$AQ$111,O,IF(CNGE_2024_M3_Secc1!U154="",1,0))</f>
        <v>#NAME?</v>
      </c>
      <c r="BI896" s="202" t="e" cm="1">
        <f t="array" ref="BI896">IF(CNGE_2024_M3_Secc1!$AO$111=CNGE_2024_M3_Secc1!$AQ$111,O,IF(CNGE_2024_M3_Secc1!V154="",1,0))</f>
        <v>#NAME?</v>
      </c>
      <c r="BJ896" s="202" t="e" cm="1">
        <f t="array" ref="BJ896">IF(CNGE_2024_M3_Secc1!$AO$111=CNGE_2024_M3_Secc1!$AQ$111,O,IF(CNGE_2024_M3_Secc1!W154="",1,0))</f>
        <v>#NAME?</v>
      </c>
      <c r="BK896" s="202" t="e" cm="1">
        <f t="array" ref="BK896">IF(CNGE_2024_M3_Secc1!$AO$111=CNGE_2024_M3_Secc1!$AQ$111,O,IF(CNGE_2024_M3_Secc1!X154="",1,0))</f>
        <v>#NAME?</v>
      </c>
      <c r="BL896" s="202" t="e" cm="1">
        <f t="array" ref="BL896">IF(CNGE_2024_M3_Secc1!$AO$111=CNGE_2024_M3_Secc1!$AQ$111,O,IF(CNGE_2024_M3_Secc1!Y154="",1,0))</f>
        <v>#NAME?</v>
      </c>
      <c r="BM896" s="202" t="e" cm="1">
        <f t="array" ref="BM896">IF(CNGE_2024_M3_Secc1!$AO$111=CNGE_2024_M3_Secc1!$AQ$111,O,IF(CNGE_2024_M3_Secc1!Z154="",1,0))</f>
        <v>#NAME?</v>
      </c>
      <c r="BN896" s="202" t="e" cm="1">
        <f t="array" ref="BN896">IF(CNGE_2024_M3_Secc1!$AO$111=CNGE_2024_M3_Secc1!$AQ$111,O,IF(CNGE_2024_M3_Secc1!AA154="",1,0))</f>
        <v>#NAME?</v>
      </c>
      <c r="BO896" s="202" t="e" cm="1">
        <f t="array" ref="BO896">IF(CNGE_2024_M3_Secc1!$AO$111=CNGE_2024_M3_Secc1!$AQ$111,O,IF(CNGE_2024_M3_Secc1!AB154="",1,0))</f>
        <v>#NAME?</v>
      </c>
      <c r="BP896" s="202" t="e" cm="1">
        <f t="array" ref="BP896">IF(CNGE_2024_M3_Secc1!$AO$111=CNGE_2024_M3_Secc1!$AQ$111,O,IF(CNGE_2024_M3_Secc1!AC154="",1,0))</f>
        <v>#NAME?</v>
      </c>
      <c r="BQ896" s="202" t="e" cm="1">
        <f t="array" ref="BQ896">IF(CNGE_2024_M3_Secc1!$AO$111=CNGE_2024_M3_Secc1!$AQ$111,O,IF(CNGE_2024_M3_Secc1!AD154="",1,0))</f>
        <v>#NAME?</v>
      </c>
      <c r="BU896" s="575">
        <f t="shared" si="2959"/>
        <v>0</v>
      </c>
      <c r="BV896" s="576"/>
      <c r="BW896" s="514">
        <f t="shared" si="2951"/>
        <v>34</v>
      </c>
      <c r="BX896" s="515"/>
      <c r="BZ896" s="514">
        <f t="shared" si="2960"/>
        <v>0</v>
      </c>
      <c r="CA896" s="515"/>
      <c r="CB896" s="514">
        <f t="shared" si="2961"/>
        <v>0</v>
      </c>
      <c r="CC896" s="515"/>
      <c r="CD896" s="514">
        <f t="shared" si="2962"/>
        <v>0</v>
      </c>
      <c r="CE896" s="515"/>
      <c r="CG896" s="563">
        <f t="shared" si="2963"/>
        <v>0</v>
      </c>
      <c r="CH896" s="563"/>
    </row>
    <row r="897" spans="1:86" s="38" customFormat="1" ht="15" customHeight="1">
      <c r="A897" s="18"/>
      <c r="B897" s="3"/>
      <c r="C897" s="48" t="s">
        <v>5035</v>
      </c>
      <c r="D897" s="547" t="str">
        <f>IF(CNGE_2024_M3_Secc1!D87="","",CNGE_2024_M3_Secc1!D87)</f>
        <v/>
      </c>
      <c r="E897" s="548"/>
      <c r="F897" s="548"/>
      <c r="G897" s="548"/>
      <c r="H897" s="548"/>
      <c r="I897" s="548"/>
      <c r="J897" s="548"/>
      <c r="K897" s="548"/>
      <c r="L897" s="548"/>
      <c r="M897" s="549"/>
      <c r="N897" s="103"/>
      <c r="O897" s="103"/>
      <c r="P897" s="103"/>
      <c r="Q897" s="103"/>
      <c r="R897" s="103"/>
      <c r="S897" s="103"/>
      <c r="T897" s="103"/>
      <c r="U897" s="103"/>
      <c r="V897" s="103"/>
      <c r="W897" s="103"/>
      <c r="X897" s="103"/>
      <c r="Y897" s="103"/>
      <c r="Z897" s="103"/>
      <c r="AA897" s="103"/>
      <c r="AB897" s="103"/>
      <c r="AC897" s="103"/>
      <c r="AD897" s="103"/>
      <c r="AE897" s="2"/>
      <c r="AF897" s="169"/>
      <c r="AH897" s="522">
        <f t="shared" si="2952"/>
        <v>0</v>
      </c>
      <c r="AI897" s="522"/>
      <c r="AJ897" s="522">
        <f t="shared" si="2953"/>
        <v>0</v>
      </c>
      <c r="AK897" s="522"/>
      <c r="AL897" s="522">
        <f t="shared" si="2954"/>
        <v>0</v>
      </c>
      <c r="AM897" s="522" t="str">
        <f t="shared" si="2955"/>
        <v>NA</v>
      </c>
      <c r="AN897" s="524">
        <f t="shared" si="2956"/>
        <v>0</v>
      </c>
      <c r="AO897" s="526"/>
      <c r="AP897" s="125" t="str">
        <f>IF(AN897=0,"", IF(SUM($AN$862:AN897)=1,_xlfn.CONCAT(AQ897), IF($AN$908&gt;SUM($AN$862:AN897),_xlfn.CONCAT(", ",AQ897), IF($AN$908=SUM($AN$862:AN897),_xlfn.CONCAT(" y ",AQ897,".")))))</f>
        <v/>
      </c>
      <c r="AQ897" s="113">
        <f t="shared" si="2957"/>
        <v>35</v>
      </c>
      <c r="AS897" s="563">
        <f t="shared" si="2958"/>
        <v>0</v>
      </c>
      <c r="AT897" s="563"/>
      <c r="AV897" s="211"/>
      <c r="AW897" s="211"/>
      <c r="AX897" s="211"/>
      <c r="AY897" s="211"/>
      <c r="AZ897" s="211"/>
      <c r="BA897" s="211"/>
      <c r="BB897" s="202" t="e" cm="1">
        <f t="array" ref="BB897">IF(CNGE_2024_M3_Secc1!$AO$111=CNGE_2024_M3_Secc1!$AQ$111,O,IF(CNGE_2024_M3_Secc1!O155="",1,0))</f>
        <v>#NAME?</v>
      </c>
      <c r="BC897" s="202" t="e" cm="1">
        <f t="array" ref="BC897">IF(CNGE_2024_M3_Secc1!$AO$111=CNGE_2024_M3_Secc1!$AQ$111,O,IF(CNGE_2024_M3_Secc1!P155="",1,0))</f>
        <v>#NAME?</v>
      </c>
      <c r="BD897" s="202" t="e" cm="1">
        <f t="array" ref="BD897">IF(CNGE_2024_M3_Secc1!$AO$111=CNGE_2024_M3_Secc1!$AQ$111,O,IF(CNGE_2024_M3_Secc1!Q155="",1,0))</f>
        <v>#NAME?</v>
      </c>
      <c r="BE897" s="202" t="e" cm="1">
        <f t="array" ref="BE897">IF(CNGE_2024_M3_Secc1!$AO$111=CNGE_2024_M3_Secc1!$AQ$111,O,IF(CNGE_2024_M3_Secc1!R155="",1,0))</f>
        <v>#NAME?</v>
      </c>
      <c r="BF897" s="202" t="e" cm="1">
        <f t="array" ref="BF897">IF(CNGE_2024_M3_Secc1!$AO$111=CNGE_2024_M3_Secc1!$AQ$111,O,IF(CNGE_2024_M3_Secc1!S155="",1,0))</f>
        <v>#NAME?</v>
      </c>
      <c r="BG897" s="202" t="e" cm="1">
        <f t="array" ref="BG897">IF(CNGE_2024_M3_Secc1!$AO$111=CNGE_2024_M3_Secc1!$AQ$111,O,IF(CNGE_2024_M3_Secc1!T155="",1,0))</f>
        <v>#NAME?</v>
      </c>
      <c r="BH897" s="202" t="e" cm="1">
        <f t="array" ref="BH897">IF(CNGE_2024_M3_Secc1!$AO$111=CNGE_2024_M3_Secc1!$AQ$111,O,IF(CNGE_2024_M3_Secc1!U155="",1,0))</f>
        <v>#NAME?</v>
      </c>
      <c r="BI897" s="202" t="e" cm="1">
        <f t="array" ref="BI897">IF(CNGE_2024_M3_Secc1!$AO$111=CNGE_2024_M3_Secc1!$AQ$111,O,IF(CNGE_2024_M3_Secc1!V155="",1,0))</f>
        <v>#NAME?</v>
      </c>
      <c r="BJ897" s="202" t="e" cm="1">
        <f t="array" ref="BJ897">IF(CNGE_2024_M3_Secc1!$AO$111=CNGE_2024_M3_Secc1!$AQ$111,O,IF(CNGE_2024_M3_Secc1!W155="",1,0))</f>
        <v>#NAME?</v>
      </c>
      <c r="BK897" s="202" t="e" cm="1">
        <f t="array" ref="BK897">IF(CNGE_2024_M3_Secc1!$AO$111=CNGE_2024_M3_Secc1!$AQ$111,O,IF(CNGE_2024_M3_Secc1!X155="",1,0))</f>
        <v>#NAME?</v>
      </c>
      <c r="BL897" s="202" t="e" cm="1">
        <f t="array" ref="BL897">IF(CNGE_2024_M3_Secc1!$AO$111=CNGE_2024_M3_Secc1!$AQ$111,O,IF(CNGE_2024_M3_Secc1!Y155="",1,0))</f>
        <v>#NAME?</v>
      </c>
      <c r="BM897" s="202" t="e" cm="1">
        <f t="array" ref="BM897">IF(CNGE_2024_M3_Secc1!$AO$111=CNGE_2024_M3_Secc1!$AQ$111,O,IF(CNGE_2024_M3_Secc1!Z155="",1,0))</f>
        <v>#NAME?</v>
      </c>
      <c r="BN897" s="202" t="e" cm="1">
        <f t="array" ref="BN897">IF(CNGE_2024_M3_Secc1!$AO$111=CNGE_2024_M3_Secc1!$AQ$111,O,IF(CNGE_2024_M3_Secc1!AA155="",1,0))</f>
        <v>#NAME?</v>
      </c>
      <c r="BO897" s="202" t="e" cm="1">
        <f t="array" ref="BO897">IF(CNGE_2024_M3_Secc1!$AO$111=CNGE_2024_M3_Secc1!$AQ$111,O,IF(CNGE_2024_M3_Secc1!AB155="",1,0))</f>
        <v>#NAME?</v>
      </c>
      <c r="BP897" s="202" t="e" cm="1">
        <f t="array" ref="BP897">IF(CNGE_2024_M3_Secc1!$AO$111=CNGE_2024_M3_Secc1!$AQ$111,O,IF(CNGE_2024_M3_Secc1!AC155="",1,0))</f>
        <v>#NAME?</v>
      </c>
      <c r="BQ897" s="202" t="e" cm="1">
        <f t="array" ref="BQ897">IF(CNGE_2024_M3_Secc1!$AO$111=CNGE_2024_M3_Secc1!$AQ$111,O,IF(CNGE_2024_M3_Secc1!AD155="",1,0))</f>
        <v>#NAME?</v>
      </c>
      <c r="BU897" s="575">
        <f t="shared" si="2959"/>
        <v>0</v>
      </c>
      <c r="BV897" s="576"/>
      <c r="BW897" s="514">
        <f t="shared" si="2951"/>
        <v>35</v>
      </c>
      <c r="BX897" s="515"/>
      <c r="BZ897" s="514">
        <f t="shared" si="2960"/>
        <v>0</v>
      </c>
      <c r="CA897" s="515"/>
      <c r="CB897" s="514">
        <f t="shared" si="2961"/>
        <v>0</v>
      </c>
      <c r="CC897" s="515"/>
      <c r="CD897" s="514">
        <f t="shared" si="2962"/>
        <v>0</v>
      </c>
      <c r="CE897" s="515"/>
      <c r="CG897" s="563">
        <f t="shared" si="2963"/>
        <v>0</v>
      </c>
      <c r="CH897" s="563"/>
    </row>
    <row r="898" spans="1:86" s="38" customFormat="1" ht="15" customHeight="1">
      <c r="A898" s="18"/>
      <c r="B898" s="3"/>
      <c r="C898" s="48" t="s">
        <v>5105</v>
      </c>
      <c r="D898" s="547" t="str">
        <f>IF(CNGE_2024_M3_Secc1!D88="","",CNGE_2024_M3_Secc1!D88)</f>
        <v/>
      </c>
      <c r="E898" s="548"/>
      <c r="F898" s="548"/>
      <c r="G898" s="548"/>
      <c r="H898" s="548"/>
      <c r="I898" s="548"/>
      <c r="J898" s="548"/>
      <c r="K898" s="548"/>
      <c r="L898" s="548"/>
      <c r="M898" s="549"/>
      <c r="N898" s="103"/>
      <c r="O898" s="103"/>
      <c r="P898" s="103"/>
      <c r="Q898" s="103"/>
      <c r="R898" s="103"/>
      <c r="S898" s="103"/>
      <c r="T898" s="103"/>
      <c r="U898" s="103"/>
      <c r="V898" s="103"/>
      <c r="W898" s="103"/>
      <c r="X898" s="103"/>
      <c r="Y898" s="103"/>
      <c r="Z898" s="103"/>
      <c r="AA898" s="103"/>
      <c r="AB898" s="103"/>
      <c r="AC898" s="103"/>
      <c r="AD898" s="103"/>
      <c r="AE898" s="2"/>
      <c r="AF898" s="169"/>
      <c r="AH898" s="522">
        <f t="shared" si="2952"/>
        <v>0</v>
      </c>
      <c r="AI898" s="522"/>
      <c r="AJ898" s="522">
        <f t="shared" si="2953"/>
        <v>0</v>
      </c>
      <c r="AK898" s="522"/>
      <c r="AL898" s="522">
        <f t="shared" si="2954"/>
        <v>0</v>
      </c>
      <c r="AM898" s="522" t="str">
        <f t="shared" si="2955"/>
        <v>NA</v>
      </c>
      <c r="AN898" s="524">
        <f t="shared" si="2956"/>
        <v>0</v>
      </c>
      <c r="AO898" s="526"/>
      <c r="AP898" s="125" t="str">
        <f>IF(AN898=0,"", IF(SUM($AN$862:AN898)=1,_xlfn.CONCAT(AQ898), IF($AN$908&gt;SUM($AN$862:AN898),_xlfn.CONCAT(", ",AQ898), IF($AN$908=SUM($AN$862:AN898),_xlfn.CONCAT(" y ",AQ898,".")))))</f>
        <v/>
      </c>
      <c r="AQ898" s="113">
        <f t="shared" si="2957"/>
        <v>36</v>
      </c>
      <c r="AS898" s="563">
        <f t="shared" si="2958"/>
        <v>0</v>
      </c>
      <c r="AT898" s="563"/>
      <c r="AV898" s="211"/>
      <c r="AW898" s="211"/>
      <c r="AX898" s="211"/>
      <c r="AY898" s="211"/>
      <c r="AZ898" s="211"/>
      <c r="BA898" s="211"/>
      <c r="BB898" s="202" t="e" cm="1">
        <f t="array" ref="BB898">IF(CNGE_2024_M3_Secc1!$AO$111=CNGE_2024_M3_Secc1!$AQ$111,O,IF(CNGE_2024_M3_Secc1!O156="",1,0))</f>
        <v>#NAME?</v>
      </c>
      <c r="BC898" s="202" t="e" cm="1">
        <f t="array" ref="BC898">IF(CNGE_2024_M3_Secc1!$AO$111=CNGE_2024_M3_Secc1!$AQ$111,O,IF(CNGE_2024_M3_Secc1!P156="",1,0))</f>
        <v>#NAME?</v>
      </c>
      <c r="BD898" s="202" t="e" cm="1">
        <f t="array" ref="BD898">IF(CNGE_2024_M3_Secc1!$AO$111=CNGE_2024_M3_Secc1!$AQ$111,O,IF(CNGE_2024_M3_Secc1!Q156="",1,0))</f>
        <v>#NAME?</v>
      </c>
      <c r="BE898" s="202" t="e" cm="1">
        <f t="array" ref="BE898">IF(CNGE_2024_M3_Secc1!$AO$111=CNGE_2024_M3_Secc1!$AQ$111,O,IF(CNGE_2024_M3_Secc1!R156="",1,0))</f>
        <v>#NAME?</v>
      </c>
      <c r="BF898" s="202" t="e" cm="1">
        <f t="array" ref="BF898">IF(CNGE_2024_M3_Secc1!$AO$111=CNGE_2024_M3_Secc1!$AQ$111,O,IF(CNGE_2024_M3_Secc1!S156="",1,0))</f>
        <v>#NAME?</v>
      </c>
      <c r="BG898" s="202" t="e" cm="1">
        <f t="array" ref="BG898">IF(CNGE_2024_M3_Secc1!$AO$111=CNGE_2024_M3_Secc1!$AQ$111,O,IF(CNGE_2024_M3_Secc1!T156="",1,0))</f>
        <v>#NAME?</v>
      </c>
      <c r="BH898" s="202" t="e" cm="1">
        <f t="array" ref="BH898">IF(CNGE_2024_M3_Secc1!$AO$111=CNGE_2024_M3_Secc1!$AQ$111,O,IF(CNGE_2024_M3_Secc1!U156="",1,0))</f>
        <v>#NAME?</v>
      </c>
      <c r="BI898" s="202" t="e" cm="1">
        <f t="array" ref="BI898">IF(CNGE_2024_M3_Secc1!$AO$111=CNGE_2024_M3_Secc1!$AQ$111,O,IF(CNGE_2024_M3_Secc1!V156="",1,0))</f>
        <v>#NAME?</v>
      </c>
      <c r="BJ898" s="202" t="e" cm="1">
        <f t="array" ref="BJ898">IF(CNGE_2024_M3_Secc1!$AO$111=CNGE_2024_M3_Secc1!$AQ$111,O,IF(CNGE_2024_M3_Secc1!W156="",1,0))</f>
        <v>#NAME?</v>
      </c>
      <c r="BK898" s="202" t="e" cm="1">
        <f t="array" ref="BK898">IF(CNGE_2024_M3_Secc1!$AO$111=CNGE_2024_M3_Secc1!$AQ$111,O,IF(CNGE_2024_M3_Secc1!X156="",1,0))</f>
        <v>#NAME?</v>
      </c>
      <c r="BL898" s="202" t="e" cm="1">
        <f t="array" ref="BL898">IF(CNGE_2024_M3_Secc1!$AO$111=CNGE_2024_M3_Secc1!$AQ$111,O,IF(CNGE_2024_M3_Secc1!Y156="",1,0))</f>
        <v>#NAME?</v>
      </c>
      <c r="BM898" s="202" t="e" cm="1">
        <f t="array" ref="BM898">IF(CNGE_2024_M3_Secc1!$AO$111=CNGE_2024_M3_Secc1!$AQ$111,O,IF(CNGE_2024_M3_Secc1!Z156="",1,0))</f>
        <v>#NAME?</v>
      </c>
      <c r="BN898" s="202" t="e" cm="1">
        <f t="array" ref="BN898">IF(CNGE_2024_M3_Secc1!$AO$111=CNGE_2024_M3_Secc1!$AQ$111,O,IF(CNGE_2024_M3_Secc1!AA156="",1,0))</f>
        <v>#NAME?</v>
      </c>
      <c r="BO898" s="202" t="e" cm="1">
        <f t="array" ref="BO898">IF(CNGE_2024_M3_Secc1!$AO$111=CNGE_2024_M3_Secc1!$AQ$111,O,IF(CNGE_2024_M3_Secc1!AB156="",1,0))</f>
        <v>#NAME?</v>
      </c>
      <c r="BP898" s="202" t="e" cm="1">
        <f t="array" ref="BP898">IF(CNGE_2024_M3_Secc1!$AO$111=CNGE_2024_M3_Secc1!$AQ$111,O,IF(CNGE_2024_M3_Secc1!AC156="",1,0))</f>
        <v>#NAME?</v>
      </c>
      <c r="BQ898" s="202" t="e" cm="1">
        <f t="array" ref="BQ898">IF(CNGE_2024_M3_Secc1!$AO$111=CNGE_2024_M3_Secc1!$AQ$111,O,IF(CNGE_2024_M3_Secc1!AD156="",1,0))</f>
        <v>#NAME?</v>
      </c>
      <c r="BU898" s="575">
        <f t="shared" si="2959"/>
        <v>0</v>
      </c>
      <c r="BV898" s="576"/>
      <c r="BW898" s="514">
        <f t="shared" si="2951"/>
        <v>36</v>
      </c>
      <c r="BX898" s="515"/>
      <c r="BZ898" s="514">
        <f t="shared" si="2960"/>
        <v>0</v>
      </c>
      <c r="CA898" s="515"/>
      <c r="CB898" s="514">
        <f t="shared" si="2961"/>
        <v>0</v>
      </c>
      <c r="CC898" s="515"/>
      <c r="CD898" s="514">
        <f t="shared" si="2962"/>
        <v>0</v>
      </c>
      <c r="CE898" s="515"/>
      <c r="CG898" s="563">
        <f t="shared" si="2963"/>
        <v>0</v>
      </c>
      <c r="CH898" s="563"/>
    </row>
    <row r="899" spans="1:86" s="38" customFormat="1" ht="15" customHeight="1">
      <c r="A899" s="18"/>
      <c r="B899" s="3"/>
      <c r="C899" s="48" t="s">
        <v>5106</v>
      </c>
      <c r="D899" s="547" t="str">
        <f>IF(CNGE_2024_M3_Secc1!D89="","",CNGE_2024_M3_Secc1!D89)</f>
        <v/>
      </c>
      <c r="E899" s="548"/>
      <c r="F899" s="548"/>
      <c r="G899" s="548"/>
      <c r="H899" s="548"/>
      <c r="I899" s="548"/>
      <c r="J899" s="548"/>
      <c r="K899" s="548"/>
      <c r="L899" s="548"/>
      <c r="M899" s="549"/>
      <c r="N899" s="103"/>
      <c r="O899" s="103"/>
      <c r="P899" s="103"/>
      <c r="Q899" s="103"/>
      <c r="R899" s="103"/>
      <c r="S899" s="103"/>
      <c r="T899" s="103"/>
      <c r="U899" s="103"/>
      <c r="V899" s="103"/>
      <c r="W899" s="103"/>
      <c r="X899" s="103"/>
      <c r="Y899" s="103"/>
      <c r="Z899" s="103"/>
      <c r="AA899" s="103"/>
      <c r="AB899" s="103"/>
      <c r="AC899" s="103"/>
      <c r="AD899" s="103"/>
      <c r="AE899" s="2"/>
      <c r="AF899" s="169"/>
      <c r="AH899" s="522">
        <f t="shared" si="2952"/>
        <v>0</v>
      </c>
      <c r="AI899" s="522"/>
      <c r="AJ899" s="522">
        <f t="shared" si="2953"/>
        <v>0</v>
      </c>
      <c r="AK899" s="522"/>
      <c r="AL899" s="522">
        <f t="shared" si="2954"/>
        <v>0</v>
      </c>
      <c r="AM899" s="522" t="str">
        <f t="shared" si="2955"/>
        <v>NA</v>
      </c>
      <c r="AN899" s="524">
        <f t="shared" si="2956"/>
        <v>0</v>
      </c>
      <c r="AO899" s="526"/>
      <c r="AP899" s="125" t="str">
        <f>IF(AN899=0,"", IF(SUM($AN$862:AN899)=1,_xlfn.CONCAT(AQ899), IF($AN$908&gt;SUM($AN$862:AN899),_xlfn.CONCAT(", ",AQ899), IF($AN$908=SUM($AN$862:AN899),_xlfn.CONCAT(" y ",AQ899,".")))))</f>
        <v/>
      </c>
      <c r="AQ899" s="113">
        <f t="shared" si="2957"/>
        <v>37</v>
      </c>
      <c r="AS899" s="563">
        <f t="shared" si="2958"/>
        <v>0</v>
      </c>
      <c r="AT899" s="563"/>
      <c r="AV899" s="211"/>
      <c r="AW899" s="211"/>
      <c r="AX899" s="211"/>
      <c r="AY899" s="211"/>
      <c r="AZ899" s="211"/>
      <c r="BA899" s="211"/>
      <c r="BB899" s="202" t="e" cm="1">
        <f t="array" ref="BB899">IF(CNGE_2024_M3_Secc1!$AO$111=CNGE_2024_M3_Secc1!$AQ$111,O,IF(CNGE_2024_M3_Secc1!O157="",1,0))</f>
        <v>#NAME?</v>
      </c>
      <c r="BC899" s="202" t="e" cm="1">
        <f t="array" ref="BC899">IF(CNGE_2024_M3_Secc1!$AO$111=CNGE_2024_M3_Secc1!$AQ$111,O,IF(CNGE_2024_M3_Secc1!P157="",1,0))</f>
        <v>#NAME?</v>
      </c>
      <c r="BD899" s="202" t="e" cm="1">
        <f t="array" ref="BD899">IF(CNGE_2024_M3_Secc1!$AO$111=CNGE_2024_M3_Secc1!$AQ$111,O,IF(CNGE_2024_M3_Secc1!Q157="",1,0))</f>
        <v>#NAME?</v>
      </c>
      <c r="BE899" s="202" t="e" cm="1">
        <f t="array" ref="BE899">IF(CNGE_2024_M3_Secc1!$AO$111=CNGE_2024_M3_Secc1!$AQ$111,O,IF(CNGE_2024_M3_Secc1!R157="",1,0))</f>
        <v>#NAME?</v>
      </c>
      <c r="BF899" s="202" t="e" cm="1">
        <f t="array" ref="BF899">IF(CNGE_2024_M3_Secc1!$AO$111=CNGE_2024_M3_Secc1!$AQ$111,O,IF(CNGE_2024_M3_Secc1!S157="",1,0))</f>
        <v>#NAME?</v>
      </c>
      <c r="BG899" s="202" t="e" cm="1">
        <f t="array" ref="BG899">IF(CNGE_2024_M3_Secc1!$AO$111=CNGE_2024_M3_Secc1!$AQ$111,O,IF(CNGE_2024_M3_Secc1!T157="",1,0))</f>
        <v>#NAME?</v>
      </c>
      <c r="BH899" s="202" t="e" cm="1">
        <f t="array" ref="BH899">IF(CNGE_2024_M3_Secc1!$AO$111=CNGE_2024_M3_Secc1!$AQ$111,O,IF(CNGE_2024_M3_Secc1!U157="",1,0))</f>
        <v>#NAME?</v>
      </c>
      <c r="BI899" s="202" t="e" cm="1">
        <f t="array" ref="BI899">IF(CNGE_2024_M3_Secc1!$AO$111=CNGE_2024_M3_Secc1!$AQ$111,O,IF(CNGE_2024_M3_Secc1!V157="",1,0))</f>
        <v>#NAME?</v>
      </c>
      <c r="BJ899" s="202" t="e" cm="1">
        <f t="array" ref="BJ899">IF(CNGE_2024_M3_Secc1!$AO$111=CNGE_2024_M3_Secc1!$AQ$111,O,IF(CNGE_2024_M3_Secc1!W157="",1,0))</f>
        <v>#NAME?</v>
      </c>
      <c r="BK899" s="202" t="e" cm="1">
        <f t="array" ref="BK899">IF(CNGE_2024_M3_Secc1!$AO$111=CNGE_2024_M3_Secc1!$AQ$111,O,IF(CNGE_2024_M3_Secc1!X157="",1,0))</f>
        <v>#NAME?</v>
      </c>
      <c r="BL899" s="202" t="e" cm="1">
        <f t="array" ref="BL899">IF(CNGE_2024_M3_Secc1!$AO$111=CNGE_2024_M3_Secc1!$AQ$111,O,IF(CNGE_2024_M3_Secc1!Y157="",1,0))</f>
        <v>#NAME?</v>
      </c>
      <c r="BM899" s="202" t="e" cm="1">
        <f t="array" ref="BM899">IF(CNGE_2024_M3_Secc1!$AO$111=CNGE_2024_M3_Secc1!$AQ$111,O,IF(CNGE_2024_M3_Secc1!Z157="",1,0))</f>
        <v>#NAME?</v>
      </c>
      <c r="BN899" s="202" t="e" cm="1">
        <f t="array" ref="BN899">IF(CNGE_2024_M3_Secc1!$AO$111=CNGE_2024_M3_Secc1!$AQ$111,O,IF(CNGE_2024_M3_Secc1!AA157="",1,0))</f>
        <v>#NAME?</v>
      </c>
      <c r="BO899" s="202" t="e" cm="1">
        <f t="array" ref="BO899">IF(CNGE_2024_M3_Secc1!$AO$111=CNGE_2024_M3_Secc1!$AQ$111,O,IF(CNGE_2024_M3_Secc1!AB157="",1,0))</f>
        <v>#NAME?</v>
      </c>
      <c r="BP899" s="202" t="e" cm="1">
        <f t="array" ref="BP899">IF(CNGE_2024_M3_Secc1!$AO$111=CNGE_2024_M3_Secc1!$AQ$111,O,IF(CNGE_2024_M3_Secc1!AC157="",1,0))</f>
        <v>#NAME?</v>
      </c>
      <c r="BQ899" s="202" t="e" cm="1">
        <f t="array" ref="BQ899">IF(CNGE_2024_M3_Secc1!$AO$111=CNGE_2024_M3_Secc1!$AQ$111,O,IF(CNGE_2024_M3_Secc1!AD157="",1,0))</f>
        <v>#NAME?</v>
      </c>
      <c r="BU899" s="575">
        <f t="shared" si="2959"/>
        <v>0</v>
      </c>
      <c r="BV899" s="576"/>
      <c r="BW899" s="514">
        <f t="shared" si="2951"/>
        <v>37</v>
      </c>
      <c r="BX899" s="515"/>
      <c r="BZ899" s="514">
        <f t="shared" si="2960"/>
        <v>0</v>
      </c>
      <c r="CA899" s="515"/>
      <c r="CB899" s="514">
        <f t="shared" si="2961"/>
        <v>0</v>
      </c>
      <c r="CC899" s="515"/>
      <c r="CD899" s="514">
        <f t="shared" si="2962"/>
        <v>0</v>
      </c>
      <c r="CE899" s="515"/>
      <c r="CG899" s="563">
        <f t="shared" si="2963"/>
        <v>0</v>
      </c>
      <c r="CH899" s="563"/>
    </row>
    <row r="900" spans="1:86" s="38" customFormat="1" ht="15" customHeight="1">
      <c r="A900" s="18"/>
      <c r="B900" s="3"/>
      <c r="C900" s="48" t="s">
        <v>5107</v>
      </c>
      <c r="D900" s="547" t="str">
        <f>IF(CNGE_2024_M3_Secc1!D90="","",CNGE_2024_M3_Secc1!D90)</f>
        <v/>
      </c>
      <c r="E900" s="548"/>
      <c r="F900" s="548"/>
      <c r="G900" s="548"/>
      <c r="H900" s="548"/>
      <c r="I900" s="548"/>
      <c r="J900" s="548"/>
      <c r="K900" s="548"/>
      <c r="L900" s="548"/>
      <c r="M900" s="549"/>
      <c r="N900" s="103"/>
      <c r="O900" s="103"/>
      <c r="P900" s="103"/>
      <c r="Q900" s="103"/>
      <c r="R900" s="103"/>
      <c r="S900" s="103"/>
      <c r="T900" s="103"/>
      <c r="U900" s="103"/>
      <c r="V900" s="103"/>
      <c r="W900" s="103"/>
      <c r="X900" s="103"/>
      <c r="Y900" s="103"/>
      <c r="Z900" s="103"/>
      <c r="AA900" s="103"/>
      <c r="AB900" s="103"/>
      <c r="AC900" s="103"/>
      <c r="AD900" s="103"/>
      <c r="AE900" s="2"/>
      <c r="AF900" s="169"/>
      <c r="AH900" s="522">
        <f t="shared" si="2952"/>
        <v>0</v>
      </c>
      <c r="AI900" s="522"/>
      <c r="AJ900" s="522">
        <f t="shared" si="2953"/>
        <v>0</v>
      </c>
      <c r="AK900" s="522"/>
      <c r="AL900" s="522">
        <f t="shared" si="2954"/>
        <v>0</v>
      </c>
      <c r="AM900" s="522" t="str">
        <f t="shared" si="2955"/>
        <v>NA</v>
      </c>
      <c r="AN900" s="524">
        <f t="shared" si="2956"/>
        <v>0</v>
      </c>
      <c r="AO900" s="526"/>
      <c r="AP900" s="125" t="str">
        <f>IF(AN900=0,"", IF(SUM($AN$862:AN900)=1,_xlfn.CONCAT(AQ900), IF($AN$908&gt;SUM($AN$862:AN900),_xlfn.CONCAT(", ",AQ900), IF($AN$908=SUM($AN$862:AN900),_xlfn.CONCAT(" y ",AQ900,".")))))</f>
        <v/>
      </c>
      <c r="AQ900" s="113">
        <f t="shared" si="2957"/>
        <v>38</v>
      </c>
      <c r="AS900" s="563">
        <f t="shared" si="2958"/>
        <v>0</v>
      </c>
      <c r="AT900" s="563"/>
      <c r="AV900" s="211"/>
      <c r="AW900" s="211"/>
      <c r="AX900" s="211"/>
      <c r="AY900" s="211"/>
      <c r="AZ900" s="211"/>
      <c r="BA900" s="211"/>
      <c r="BB900" s="202" t="e" cm="1">
        <f t="array" ref="BB900">IF(CNGE_2024_M3_Secc1!$AO$111=CNGE_2024_M3_Secc1!$AQ$111,O,IF(CNGE_2024_M3_Secc1!O158="",1,0))</f>
        <v>#NAME?</v>
      </c>
      <c r="BC900" s="202" t="e" cm="1">
        <f t="array" ref="BC900">IF(CNGE_2024_M3_Secc1!$AO$111=CNGE_2024_M3_Secc1!$AQ$111,O,IF(CNGE_2024_M3_Secc1!P158="",1,0))</f>
        <v>#NAME?</v>
      </c>
      <c r="BD900" s="202" t="e" cm="1">
        <f t="array" ref="BD900">IF(CNGE_2024_M3_Secc1!$AO$111=CNGE_2024_M3_Secc1!$AQ$111,O,IF(CNGE_2024_M3_Secc1!Q158="",1,0))</f>
        <v>#NAME?</v>
      </c>
      <c r="BE900" s="202" t="e" cm="1">
        <f t="array" ref="BE900">IF(CNGE_2024_M3_Secc1!$AO$111=CNGE_2024_M3_Secc1!$AQ$111,O,IF(CNGE_2024_M3_Secc1!R158="",1,0))</f>
        <v>#NAME?</v>
      </c>
      <c r="BF900" s="202" t="e" cm="1">
        <f t="array" ref="BF900">IF(CNGE_2024_M3_Secc1!$AO$111=CNGE_2024_M3_Secc1!$AQ$111,O,IF(CNGE_2024_M3_Secc1!S158="",1,0))</f>
        <v>#NAME?</v>
      </c>
      <c r="BG900" s="202" t="e" cm="1">
        <f t="array" ref="BG900">IF(CNGE_2024_M3_Secc1!$AO$111=CNGE_2024_M3_Secc1!$AQ$111,O,IF(CNGE_2024_M3_Secc1!T158="",1,0))</f>
        <v>#NAME?</v>
      </c>
      <c r="BH900" s="202" t="e" cm="1">
        <f t="array" ref="BH900">IF(CNGE_2024_M3_Secc1!$AO$111=CNGE_2024_M3_Secc1!$AQ$111,O,IF(CNGE_2024_M3_Secc1!U158="",1,0))</f>
        <v>#NAME?</v>
      </c>
      <c r="BI900" s="202" t="e" cm="1">
        <f t="array" ref="BI900">IF(CNGE_2024_M3_Secc1!$AO$111=CNGE_2024_M3_Secc1!$AQ$111,O,IF(CNGE_2024_M3_Secc1!V158="",1,0))</f>
        <v>#NAME?</v>
      </c>
      <c r="BJ900" s="202" t="e" cm="1">
        <f t="array" ref="BJ900">IF(CNGE_2024_M3_Secc1!$AO$111=CNGE_2024_M3_Secc1!$AQ$111,O,IF(CNGE_2024_M3_Secc1!W158="",1,0))</f>
        <v>#NAME?</v>
      </c>
      <c r="BK900" s="202" t="e" cm="1">
        <f t="array" ref="BK900">IF(CNGE_2024_M3_Secc1!$AO$111=CNGE_2024_M3_Secc1!$AQ$111,O,IF(CNGE_2024_M3_Secc1!X158="",1,0))</f>
        <v>#NAME?</v>
      </c>
      <c r="BL900" s="202" t="e" cm="1">
        <f t="array" ref="BL900">IF(CNGE_2024_M3_Secc1!$AO$111=CNGE_2024_M3_Secc1!$AQ$111,O,IF(CNGE_2024_M3_Secc1!Y158="",1,0))</f>
        <v>#NAME?</v>
      </c>
      <c r="BM900" s="202" t="e" cm="1">
        <f t="array" ref="BM900">IF(CNGE_2024_M3_Secc1!$AO$111=CNGE_2024_M3_Secc1!$AQ$111,O,IF(CNGE_2024_M3_Secc1!Z158="",1,0))</f>
        <v>#NAME?</v>
      </c>
      <c r="BN900" s="202" t="e" cm="1">
        <f t="array" ref="BN900">IF(CNGE_2024_M3_Secc1!$AO$111=CNGE_2024_M3_Secc1!$AQ$111,O,IF(CNGE_2024_M3_Secc1!AA158="",1,0))</f>
        <v>#NAME?</v>
      </c>
      <c r="BO900" s="202" t="e" cm="1">
        <f t="array" ref="BO900">IF(CNGE_2024_M3_Secc1!$AO$111=CNGE_2024_M3_Secc1!$AQ$111,O,IF(CNGE_2024_M3_Secc1!AB158="",1,0))</f>
        <v>#NAME?</v>
      </c>
      <c r="BP900" s="202" t="e" cm="1">
        <f t="array" ref="BP900">IF(CNGE_2024_M3_Secc1!$AO$111=CNGE_2024_M3_Secc1!$AQ$111,O,IF(CNGE_2024_M3_Secc1!AC158="",1,0))</f>
        <v>#NAME?</v>
      </c>
      <c r="BQ900" s="202" t="e" cm="1">
        <f t="array" ref="BQ900">IF(CNGE_2024_M3_Secc1!$AO$111=CNGE_2024_M3_Secc1!$AQ$111,O,IF(CNGE_2024_M3_Secc1!AD158="",1,0))</f>
        <v>#NAME?</v>
      </c>
      <c r="BU900" s="575">
        <f t="shared" si="2959"/>
        <v>0</v>
      </c>
      <c r="BV900" s="576"/>
      <c r="BW900" s="514">
        <f t="shared" si="2951"/>
        <v>38</v>
      </c>
      <c r="BX900" s="515"/>
      <c r="BZ900" s="514">
        <f t="shared" si="2960"/>
        <v>0</v>
      </c>
      <c r="CA900" s="515"/>
      <c r="CB900" s="514">
        <f t="shared" si="2961"/>
        <v>0</v>
      </c>
      <c r="CC900" s="515"/>
      <c r="CD900" s="514">
        <f t="shared" si="2962"/>
        <v>0</v>
      </c>
      <c r="CE900" s="515"/>
      <c r="CG900" s="563">
        <f t="shared" si="2963"/>
        <v>0</v>
      </c>
      <c r="CH900" s="563"/>
    </row>
    <row r="901" spans="1:86" s="38" customFormat="1" ht="15" customHeight="1">
      <c r="A901" s="18"/>
      <c r="B901" s="3"/>
      <c r="C901" s="48" t="s">
        <v>5108</v>
      </c>
      <c r="D901" s="547" t="str">
        <f>IF(CNGE_2024_M3_Secc1!D91="","",CNGE_2024_M3_Secc1!D91)</f>
        <v/>
      </c>
      <c r="E901" s="548"/>
      <c r="F901" s="548"/>
      <c r="G901" s="548"/>
      <c r="H901" s="548"/>
      <c r="I901" s="548"/>
      <c r="J901" s="548"/>
      <c r="K901" s="548"/>
      <c r="L901" s="548"/>
      <c r="M901" s="549"/>
      <c r="N901" s="103"/>
      <c r="O901" s="103"/>
      <c r="P901" s="103"/>
      <c r="Q901" s="103"/>
      <c r="R901" s="103"/>
      <c r="S901" s="103"/>
      <c r="T901" s="103"/>
      <c r="U901" s="103"/>
      <c r="V901" s="103"/>
      <c r="W901" s="103"/>
      <c r="X901" s="103"/>
      <c r="Y901" s="103"/>
      <c r="Z901" s="103"/>
      <c r="AA901" s="103"/>
      <c r="AB901" s="103"/>
      <c r="AC901" s="103"/>
      <c r="AD901" s="103"/>
      <c r="AE901" s="2"/>
      <c r="AF901" s="169"/>
      <c r="AH901" s="522">
        <f t="shared" si="2952"/>
        <v>0</v>
      </c>
      <c r="AI901" s="522"/>
      <c r="AJ901" s="522">
        <f t="shared" si="2953"/>
        <v>0</v>
      </c>
      <c r="AK901" s="522"/>
      <c r="AL901" s="522">
        <f t="shared" si="2954"/>
        <v>0</v>
      </c>
      <c r="AM901" s="522" t="str">
        <f t="shared" si="2955"/>
        <v>NA</v>
      </c>
      <c r="AN901" s="524">
        <f t="shared" si="2956"/>
        <v>0</v>
      </c>
      <c r="AO901" s="526"/>
      <c r="AP901" s="125" t="str">
        <f>IF(AN901=0,"", IF(SUM($AN$862:AN901)=1,_xlfn.CONCAT(AQ901), IF($AN$908&gt;SUM($AN$862:AN901),_xlfn.CONCAT(", ",AQ901), IF($AN$908=SUM($AN$862:AN901),_xlfn.CONCAT(" y ",AQ901,".")))))</f>
        <v/>
      </c>
      <c r="AQ901" s="113">
        <f t="shared" si="2957"/>
        <v>39</v>
      </c>
      <c r="AS901" s="563">
        <f t="shared" si="2958"/>
        <v>0</v>
      </c>
      <c r="AT901" s="563"/>
      <c r="AV901" s="211"/>
      <c r="AW901" s="211"/>
      <c r="AX901" s="211"/>
      <c r="AY901" s="211"/>
      <c r="AZ901" s="211"/>
      <c r="BA901" s="211"/>
      <c r="BB901" s="202" t="e" cm="1">
        <f t="array" ref="BB901">IF(CNGE_2024_M3_Secc1!$AO$111=CNGE_2024_M3_Secc1!$AQ$111,O,IF(CNGE_2024_M3_Secc1!O159="",1,0))</f>
        <v>#NAME?</v>
      </c>
      <c r="BC901" s="202" t="e" cm="1">
        <f t="array" ref="BC901">IF(CNGE_2024_M3_Secc1!$AO$111=CNGE_2024_M3_Secc1!$AQ$111,O,IF(CNGE_2024_M3_Secc1!P159="",1,0))</f>
        <v>#NAME?</v>
      </c>
      <c r="BD901" s="202" t="e" cm="1">
        <f t="array" ref="BD901">IF(CNGE_2024_M3_Secc1!$AO$111=CNGE_2024_M3_Secc1!$AQ$111,O,IF(CNGE_2024_M3_Secc1!Q159="",1,0))</f>
        <v>#NAME?</v>
      </c>
      <c r="BE901" s="202" t="e" cm="1">
        <f t="array" ref="BE901">IF(CNGE_2024_M3_Secc1!$AO$111=CNGE_2024_M3_Secc1!$AQ$111,O,IF(CNGE_2024_M3_Secc1!R159="",1,0))</f>
        <v>#NAME?</v>
      </c>
      <c r="BF901" s="202" t="e" cm="1">
        <f t="array" ref="BF901">IF(CNGE_2024_M3_Secc1!$AO$111=CNGE_2024_M3_Secc1!$AQ$111,O,IF(CNGE_2024_M3_Secc1!S159="",1,0))</f>
        <v>#NAME?</v>
      </c>
      <c r="BG901" s="202" t="e" cm="1">
        <f t="array" ref="BG901">IF(CNGE_2024_M3_Secc1!$AO$111=CNGE_2024_M3_Secc1!$AQ$111,O,IF(CNGE_2024_M3_Secc1!T159="",1,0))</f>
        <v>#NAME?</v>
      </c>
      <c r="BH901" s="202" t="e" cm="1">
        <f t="array" ref="BH901">IF(CNGE_2024_M3_Secc1!$AO$111=CNGE_2024_M3_Secc1!$AQ$111,O,IF(CNGE_2024_M3_Secc1!U159="",1,0))</f>
        <v>#NAME?</v>
      </c>
      <c r="BI901" s="202" t="e" cm="1">
        <f t="array" ref="BI901">IF(CNGE_2024_M3_Secc1!$AO$111=CNGE_2024_M3_Secc1!$AQ$111,O,IF(CNGE_2024_M3_Secc1!V159="",1,0))</f>
        <v>#NAME?</v>
      </c>
      <c r="BJ901" s="202" t="e" cm="1">
        <f t="array" ref="BJ901">IF(CNGE_2024_M3_Secc1!$AO$111=CNGE_2024_M3_Secc1!$AQ$111,O,IF(CNGE_2024_M3_Secc1!W159="",1,0))</f>
        <v>#NAME?</v>
      </c>
      <c r="BK901" s="202" t="e" cm="1">
        <f t="array" ref="BK901">IF(CNGE_2024_M3_Secc1!$AO$111=CNGE_2024_M3_Secc1!$AQ$111,O,IF(CNGE_2024_M3_Secc1!X159="",1,0))</f>
        <v>#NAME?</v>
      </c>
      <c r="BL901" s="202" t="e" cm="1">
        <f t="array" ref="BL901">IF(CNGE_2024_M3_Secc1!$AO$111=CNGE_2024_M3_Secc1!$AQ$111,O,IF(CNGE_2024_M3_Secc1!Y159="",1,0))</f>
        <v>#NAME?</v>
      </c>
      <c r="BM901" s="202" t="e" cm="1">
        <f t="array" ref="BM901">IF(CNGE_2024_M3_Secc1!$AO$111=CNGE_2024_M3_Secc1!$AQ$111,O,IF(CNGE_2024_M3_Secc1!Z159="",1,0))</f>
        <v>#NAME?</v>
      </c>
      <c r="BN901" s="202" t="e" cm="1">
        <f t="array" ref="BN901">IF(CNGE_2024_M3_Secc1!$AO$111=CNGE_2024_M3_Secc1!$AQ$111,O,IF(CNGE_2024_M3_Secc1!AA159="",1,0))</f>
        <v>#NAME?</v>
      </c>
      <c r="BO901" s="202" t="e" cm="1">
        <f t="array" ref="BO901">IF(CNGE_2024_M3_Secc1!$AO$111=CNGE_2024_M3_Secc1!$AQ$111,O,IF(CNGE_2024_M3_Secc1!AB159="",1,0))</f>
        <v>#NAME?</v>
      </c>
      <c r="BP901" s="202" t="e" cm="1">
        <f t="array" ref="BP901">IF(CNGE_2024_M3_Secc1!$AO$111=CNGE_2024_M3_Secc1!$AQ$111,O,IF(CNGE_2024_M3_Secc1!AC159="",1,0))</f>
        <v>#NAME?</v>
      </c>
      <c r="BQ901" s="202" t="e" cm="1">
        <f t="array" ref="BQ901">IF(CNGE_2024_M3_Secc1!$AO$111=CNGE_2024_M3_Secc1!$AQ$111,O,IF(CNGE_2024_M3_Secc1!AD159="",1,0))</f>
        <v>#NAME?</v>
      </c>
      <c r="BU901" s="575">
        <f t="shared" si="2959"/>
        <v>0</v>
      </c>
      <c r="BV901" s="576"/>
      <c r="BW901" s="514">
        <f t="shared" si="2951"/>
        <v>39</v>
      </c>
      <c r="BX901" s="515"/>
      <c r="BZ901" s="514">
        <f t="shared" si="2960"/>
        <v>0</v>
      </c>
      <c r="CA901" s="515"/>
      <c r="CB901" s="514">
        <f t="shared" si="2961"/>
        <v>0</v>
      </c>
      <c r="CC901" s="515"/>
      <c r="CD901" s="514">
        <f t="shared" si="2962"/>
        <v>0</v>
      </c>
      <c r="CE901" s="515"/>
      <c r="CG901" s="563">
        <f t="shared" si="2963"/>
        <v>0</v>
      </c>
      <c r="CH901" s="563"/>
    </row>
    <row r="902" spans="1:86" s="38" customFormat="1" ht="15" customHeight="1">
      <c r="A902" s="18"/>
      <c r="B902" s="3"/>
      <c r="C902" s="48" t="s">
        <v>5109</v>
      </c>
      <c r="D902" s="547" t="str">
        <f>IF(CNGE_2024_M3_Secc1!D92="","",CNGE_2024_M3_Secc1!D92)</f>
        <v/>
      </c>
      <c r="E902" s="548"/>
      <c r="F902" s="548"/>
      <c r="G902" s="548"/>
      <c r="H902" s="548"/>
      <c r="I902" s="548"/>
      <c r="J902" s="548"/>
      <c r="K902" s="548"/>
      <c r="L902" s="548"/>
      <c r="M902" s="549"/>
      <c r="N902" s="103"/>
      <c r="O902" s="103"/>
      <c r="P902" s="103"/>
      <c r="Q902" s="103"/>
      <c r="R902" s="103"/>
      <c r="S902" s="103"/>
      <c r="T902" s="103"/>
      <c r="U902" s="103"/>
      <c r="V902" s="103"/>
      <c r="W902" s="103"/>
      <c r="X902" s="103"/>
      <c r="Y902" s="103"/>
      <c r="Z902" s="103"/>
      <c r="AA902" s="103"/>
      <c r="AB902" s="103"/>
      <c r="AC902" s="103"/>
      <c r="AD902" s="103"/>
      <c r="AE902" s="2"/>
      <c r="AF902" s="169"/>
      <c r="AH902" s="522">
        <f t="shared" si="2952"/>
        <v>0</v>
      </c>
      <c r="AI902" s="522"/>
      <c r="AJ902" s="522">
        <f t="shared" si="2953"/>
        <v>0</v>
      </c>
      <c r="AK902" s="522"/>
      <c r="AL902" s="522">
        <f t="shared" si="2954"/>
        <v>0</v>
      </c>
      <c r="AM902" s="522" t="str">
        <f t="shared" si="2955"/>
        <v>NA</v>
      </c>
      <c r="AN902" s="524">
        <f t="shared" si="2956"/>
        <v>0</v>
      </c>
      <c r="AO902" s="526"/>
      <c r="AP902" s="125" t="str">
        <f>IF(AN902=0,"", IF(SUM($AN$862:AN902)=1,_xlfn.CONCAT(AQ902), IF($AN$908&gt;SUM($AN$862:AN902),_xlfn.CONCAT(", ",AQ902), IF($AN$908=SUM($AN$862:AN902),_xlfn.CONCAT(" y ",AQ902,".")))))</f>
        <v/>
      </c>
      <c r="AQ902" s="113">
        <f t="shared" si="2957"/>
        <v>40</v>
      </c>
      <c r="AS902" s="563">
        <f t="shared" si="2958"/>
        <v>0</v>
      </c>
      <c r="AT902" s="563"/>
      <c r="AV902" s="211"/>
      <c r="AW902" s="211"/>
      <c r="AX902" s="211"/>
      <c r="AY902" s="211"/>
      <c r="AZ902" s="211"/>
      <c r="BA902" s="211"/>
      <c r="BB902" s="202" t="e" cm="1">
        <f t="array" ref="BB902">IF(CNGE_2024_M3_Secc1!$AO$111=CNGE_2024_M3_Secc1!$AQ$111,O,IF(CNGE_2024_M3_Secc1!O160="",1,0))</f>
        <v>#NAME?</v>
      </c>
      <c r="BC902" s="202" t="e" cm="1">
        <f t="array" ref="BC902">IF(CNGE_2024_M3_Secc1!$AO$111=CNGE_2024_M3_Secc1!$AQ$111,O,IF(CNGE_2024_M3_Secc1!P160="",1,0))</f>
        <v>#NAME?</v>
      </c>
      <c r="BD902" s="202" t="e" cm="1">
        <f t="array" ref="BD902">IF(CNGE_2024_M3_Secc1!$AO$111=CNGE_2024_M3_Secc1!$AQ$111,O,IF(CNGE_2024_M3_Secc1!Q160="",1,0))</f>
        <v>#NAME?</v>
      </c>
      <c r="BE902" s="202" t="e" cm="1">
        <f t="array" ref="BE902">IF(CNGE_2024_M3_Secc1!$AO$111=CNGE_2024_M3_Secc1!$AQ$111,O,IF(CNGE_2024_M3_Secc1!R160="",1,0))</f>
        <v>#NAME?</v>
      </c>
      <c r="BF902" s="202" t="e" cm="1">
        <f t="array" ref="BF902">IF(CNGE_2024_M3_Secc1!$AO$111=CNGE_2024_M3_Secc1!$AQ$111,O,IF(CNGE_2024_M3_Secc1!S160="",1,0))</f>
        <v>#NAME?</v>
      </c>
      <c r="BG902" s="202" t="e" cm="1">
        <f t="array" ref="BG902">IF(CNGE_2024_M3_Secc1!$AO$111=CNGE_2024_M3_Secc1!$AQ$111,O,IF(CNGE_2024_M3_Secc1!T160="",1,0))</f>
        <v>#NAME?</v>
      </c>
      <c r="BH902" s="202" t="e" cm="1">
        <f t="array" ref="BH902">IF(CNGE_2024_M3_Secc1!$AO$111=CNGE_2024_M3_Secc1!$AQ$111,O,IF(CNGE_2024_M3_Secc1!U160="",1,0))</f>
        <v>#NAME?</v>
      </c>
      <c r="BI902" s="202" t="e" cm="1">
        <f t="array" ref="BI902">IF(CNGE_2024_M3_Secc1!$AO$111=CNGE_2024_M3_Secc1!$AQ$111,O,IF(CNGE_2024_M3_Secc1!V160="",1,0))</f>
        <v>#NAME?</v>
      </c>
      <c r="BJ902" s="202" t="e" cm="1">
        <f t="array" ref="BJ902">IF(CNGE_2024_M3_Secc1!$AO$111=CNGE_2024_M3_Secc1!$AQ$111,O,IF(CNGE_2024_M3_Secc1!W160="",1,0))</f>
        <v>#NAME?</v>
      </c>
      <c r="BK902" s="202" t="e" cm="1">
        <f t="array" ref="BK902">IF(CNGE_2024_M3_Secc1!$AO$111=CNGE_2024_M3_Secc1!$AQ$111,O,IF(CNGE_2024_M3_Secc1!X160="",1,0))</f>
        <v>#NAME?</v>
      </c>
      <c r="BL902" s="202" t="e" cm="1">
        <f t="array" ref="BL902">IF(CNGE_2024_M3_Secc1!$AO$111=CNGE_2024_M3_Secc1!$AQ$111,O,IF(CNGE_2024_M3_Secc1!Y160="",1,0))</f>
        <v>#NAME?</v>
      </c>
      <c r="BM902" s="202" t="e" cm="1">
        <f t="array" ref="BM902">IF(CNGE_2024_M3_Secc1!$AO$111=CNGE_2024_M3_Secc1!$AQ$111,O,IF(CNGE_2024_M3_Secc1!Z160="",1,0))</f>
        <v>#NAME?</v>
      </c>
      <c r="BN902" s="202" t="e" cm="1">
        <f t="array" ref="BN902">IF(CNGE_2024_M3_Secc1!$AO$111=CNGE_2024_M3_Secc1!$AQ$111,O,IF(CNGE_2024_M3_Secc1!AA160="",1,0))</f>
        <v>#NAME?</v>
      </c>
      <c r="BO902" s="202" t="e" cm="1">
        <f t="array" ref="BO902">IF(CNGE_2024_M3_Secc1!$AO$111=CNGE_2024_M3_Secc1!$AQ$111,O,IF(CNGE_2024_M3_Secc1!AB160="",1,0))</f>
        <v>#NAME?</v>
      </c>
      <c r="BP902" s="202" t="e" cm="1">
        <f t="array" ref="BP902">IF(CNGE_2024_M3_Secc1!$AO$111=CNGE_2024_M3_Secc1!$AQ$111,O,IF(CNGE_2024_M3_Secc1!AC160="",1,0))</f>
        <v>#NAME?</v>
      </c>
      <c r="BQ902" s="202" t="e" cm="1">
        <f t="array" ref="BQ902">IF(CNGE_2024_M3_Secc1!$AO$111=CNGE_2024_M3_Secc1!$AQ$111,O,IF(CNGE_2024_M3_Secc1!AD160="",1,0))</f>
        <v>#NAME?</v>
      </c>
      <c r="BU902" s="575">
        <f t="shared" si="2959"/>
        <v>0</v>
      </c>
      <c r="BV902" s="576"/>
      <c r="BW902" s="514">
        <f t="shared" si="2951"/>
        <v>40</v>
      </c>
      <c r="BX902" s="515"/>
      <c r="BZ902" s="514">
        <f t="shared" si="2960"/>
        <v>0</v>
      </c>
      <c r="CA902" s="515"/>
      <c r="CB902" s="514">
        <f t="shared" si="2961"/>
        <v>0</v>
      </c>
      <c r="CC902" s="515"/>
      <c r="CD902" s="514">
        <f t="shared" si="2962"/>
        <v>0</v>
      </c>
      <c r="CE902" s="515"/>
      <c r="CG902" s="563">
        <f t="shared" si="2963"/>
        <v>0</v>
      </c>
      <c r="CH902" s="563"/>
    </row>
    <row r="903" spans="1:86" s="38" customFormat="1" ht="15" customHeight="1">
      <c r="A903" s="18"/>
      <c r="B903" s="3"/>
      <c r="C903" s="48" t="s">
        <v>5110</v>
      </c>
      <c r="D903" s="547" t="str">
        <f>IF(CNGE_2024_M3_Secc1!D93="","",CNGE_2024_M3_Secc1!D93)</f>
        <v/>
      </c>
      <c r="E903" s="548"/>
      <c r="F903" s="548"/>
      <c r="G903" s="548"/>
      <c r="H903" s="548"/>
      <c r="I903" s="548"/>
      <c r="J903" s="548"/>
      <c r="K903" s="548"/>
      <c r="L903" s="548"/>
      <c r="M903" s="549"/>
      <c r="N903" s="103"/>
      <c r="O903" s="103"/>
      <c r="P903" s="103"/>
      <c r="Q903" s="103"/>
      <c r="R903" s="103"/>
      <c r="S903" s="103"/>
      <c r="T903" s="103"/>
      <c r="U903" s="103"/>
      <c r="V903" s="103"/>
      <c r="W903" s="103"/>
      <c r="X903" s="103"/>
      <c r="Y903" s="103"/>
      <c r="Z903" s="103"/>
      <c r="AA903" s="103"/>
      <c r="AB903" s="103"/>
      <c r="AC903" s="103"/>
      <c r="AD903" s="103"/>
      <c r="AE903" s="2"/>
      <c r="AF903" s="169"/>
      <c r="AH903" s="522">
        <f t="shared" si="2952"/>
        <v>0</v>
      </c>
      <c r="AI903" s="522"/>
      <c r="AJ903" s="522">
        <f t="shared" si="2953"/>
        <v>0</v>
      </c>
      <c r="AK903" s="522"/>
      <c r="AL903" s="522">
        <f t="shared" si="2954"/>
        <v>0</v>
      </c>
      <c r="AM903" s="522" t="str">
        <f t="shared" si="2955"/>
        <v>NA</v>
      </c>
      <c r="AN903" s="524">
        <f t="shared" si="2956"/>
        <v>0</v>
      </c>
      <c r="AO903" s="526"/>
      <c r="AP903" s="125" t="str">
        <f>IF(AN903=0,"", IF(SUM($AN$862:AN903)=1,_xlfn.CONCAT(AQ903), IF($AN$908&gt;SUM($AN$862:AN903),_xlfn.CONCAT(", ",AQ903), IF($AN$908=SUM($AN$862:AN903),_xlfn.CONCAT(" y ",AQ903,".")))))</f>
        <v/>
      </c>
      <c r="AQ903" s="113">
        <f t="shared" si="2957"/>
        <v>41</v>
      </c>
      <c r="AS903" s="563">
        <f t="shared" si="2958"/>
        <v>0</v>
      </c>
      <c r="AT903" s="563"/>
      <c r="AV903" s="211"/>
      <c r="AW903" s="211"/>
      <c r="AX903" s="211"/>
      <c r="AY903" s="211"/>
      <c r="AZ903" s="211"/>
      <c r="BA903" s="211"/>
      <c r="BB903" s="202" t="e" cm="1">
        <f t="array" ref="BB903">IF(CNGE_2024_M3_Secc1!$AO$111=CNGE_2024_M3_Secc1!$AQ$111,O,IF(CNGE_2024_M3_Secc1!O161="",1,0))</f>
        <v>#NAME?</v>
      </c>
      <c r="BC903" s="202" t="e" cm="1">
        <f t="array" ref="BC903">IF(CNGE_2024_M3_Secc1!$AO$111=CNGE_2024_M3_Secc1!$AQ$111,O,IF(CNGE_2024_M3_Secc1!P161="",1,0))</f>
        <v>#NAME?</v>
      </c>
      <c r="BD903" s="202" t="e" cm="1">
        <f t="array" ref="BD903">IF(CNGE_2024_M3_Secc1!$AO$111=CNGE_2024_M3_Secc1!$AQ$111,O,IF(CNGE_2024_M3_Secc1!Q161="",1,0))</f>
        <v>#NAME?</v>
      </c>
      <c r="BE903" s="202" t="e" cm="1">
        <f t="array" ref="BE903">IF(CNGE_2024_M3_Secc1!$AO$111=CNGE_2024_M3_Secc1!$AQ$111,O,IF(CNGE_2024_M3_Secc1!R161="",1,0))</f>
        <v>#NAME?</v>
      </c>
      <c r="BF903" s="202" t="e" cm="1">
        <f t="array" ref="BF903">IF(CNGE_2024_M3_Secc1!$AO$111=CNGE_2024_M3_Secc1!$AQ$111,O,IF(CNGE_2024_M3_Secc1!S161="",1,0))</f>
        <v>#NAME?</v>
      </c>
      <c r="BG903" s="202" t="e" cm="1">
        <f t="array" ref="BG903">IF(CNGE_2024_M3_Secc1!$AO$111=CNGE_2024_M3_Secc1!$AQ$111,O,IF(CNGE_2024_M3_Secc1!T161="",1,0))</f>
        <v>#NAME?</v>
      </c>
      <c r="BH903" s="202" t="e" cm="1">
        <f t="array" ref="BH903">IF(CNGE_2024_M3_Secc1!$AO$111=CNGE_2024_M3_Secc1!$AQ$111,O,IF(CNGE_2024_M3_Secc1!U161="",1,0))</f>
        <v>#NAME?</v>
      </c>
      <c r="BI903" s="202" t="e" cm="1">
        <f t="array" ref="BI903">IF(CNGE_2024_M3_Secc1!$AO$111=CNGE_2024_M3_Secc1!$AQ$111,O,IF(CNGE_2024_M3_Secc1!V161="",1,0))</f>
        <v>#NAME?</v>
      </c>
      <c r="BJ903" s="202" t="e" cm="1">
        <f t="array" ref="BJ903">IF(CNGE_2024_M3_Secc1!$AO$111=CNGE_2024_M3_Secc1!$AQ$111,O,IF(CNGE_2024_M3_Secc1!W161="",1,0))</f>
        <v>#NAME?</v>
      </c>
      <c r="BK903" s="202" t="e" cm="1">
        <f t="array" ref="BK903">IF(CNGE_2024_M3_Secc1!$AO$111=CNGE_2024_M3_Secc1!$AQ$111,O,IF(CNGE_2024_M3_Secc1!X161="",1,0))</f>
        <v>#NAME?</v>
      </c>
      <c r="BL903" s="202" t="e" cm="1">
        <f t="array" ref="BL903">IF(CNGE_2024_M3_Secc1!$AO$111=CNGE_2024_M3_Secc1!$AQ$111,O,IF(CNGE_2024_M3_Secc1!Y161="",1,0))</f>
        <v>#NAME?</v>
      </c>
      <c r="BM903" s="202" t="e" cm="1">
        <f t="array" ref="BM903">IF(CNGE_2024_M3_Secc1!$AO$111=CNGE_2024_M3_Secc1!$AQ$111,O,IF(CNGE_2024_M3_Secc1!Z161="",1,0))</f>
        <v>#NAME?</v>
      </c>
      <c r="BN903" s="202" t="e" cm="1">
        <f t="array" ref="BN903">IF(CNGE_2024_M3_Secc1!$AO$111=CNGE_2024_M3_Secc1!$AQ$111,O,IF(CNGE_2024_M3_Secc1!AA161="",1,0))</f>
        <v>#NAME?</v>
      </c>
      <c r="BO903" s="202" t="e" cm="1">
        <f t="array" ref="BO903">IF(CNGE_2024_M3_Secc1!$AO$111=CNGE_2024_M3_Secc1!$AQ$111,O,IF(CNGE_2024_M3_Secc1!AB161="",1,0))</f>
        <v>#NAME?</v>
      </c>
      <c r="BP903" s="202" t="e" cm="1">
        <f t="array" ref="BP903">IF(CNGE_2024_M3_Secc1!$AO$111=CNGE_2024_M3_Secc1!$AQ$111,O,IF(CNGE_2024_M3_Secc1!AC161="",1,0))</f>
        <v>#NAME?</v>
      </c>
      <c r="BQ903" s="202" t="e" cm="1">
        <f t="array" ref="BQ903">IF(CNGE_2024_M3_Secc1!$AO$111=CNGE_2024_M3_Secc1!$AQ$111,O,IF(CNGE_2024_M3_Secc1!AD161="",1,0))</f>
        <v>#NAME?</v>
      </c>
      <c r="BU903" s="575">
        <f t="shared" si="2959"/>
        <v>0</v>
      </c>
      <c r="BV903" s="576"/>
      <c r="BW903" s="514">
        <f t="shared" si="2951"/>
        <v>41</v>
      </c>
      <c r="BX903" s="515"/>
      <c r="BZ903" s="514">
        <f t="shared" si="2960"/>
        <v>0</v>
      </c>
      <c r="CA903" s="515"/>
      <c r="CB903" s="514">
        <f t="shared" si="2961"/>
        <v>0</v>
      </c>
      <c r="CC903" s="515"/>
      <c r="CD903" s="514">
        <f t="shared" si="2962"/>
        <v>0</v>
      </c>
      <c r="CE903" s="515"/>
      <c r="CG903" s="563">
        <f t="shared" si="2963"/>
        <v>0</v>
      </c>
      <c r="CH903" s="563"/>
    </row>
    <row r="904" spans="1:86" s="38" customFormat="1" ht="15" customHeight="1">
      <c r="A904" s="18"/>
      <c r="B904" s="3"/>
      <c r="C904" s="48" t="s">
        <v>5111</v>
      </c>
      <c r="D904" s="547" t="str">
        <f>IF(CNGE_2024_M3_Secc1!D94="","",CNGE_2024_M3_Secc1!D94)</f>
        <v/>
      </c>
      <c r="E904" s="548"/>
      <c r="F904" s="548"/>
      <c r="G904" s="548"/>
      <c r="H904" s="548"/>
      <c r="I904" s="548"/>
      <c r="J904" s="548"/>
      <c r="K904" s="548"/>
      <c r="L904" s="548"/>
      <c r="M904" s="549"/>
      <c r="N904" s="103"/>
      <c r="O904" s="103"/>
      <c r="P904" s="103"/>
      <c r="Q904" s="103"/>
      <c r="R904" s="103"/>
      <c r="S904" s="103"/>
      <c r="T904" s="103"/>
      <c r="U904" s="103"/>
      <c r="V904" s="103"/>
      <c r="W904" s="103"/>
      <c r="X904" s="103"/>
      <c r="Y904" s="103"/>
      <c r="Z904" s="103"/>
      <c r="AA904" s="103"/>
      <c r="AB904" s="103"/>
      <c r="AC904" s="103"/>
      <c r="AD904" s="103"/>
      <c r="AE904" s="2"/>
      <c r="AF904" s="169"/>
      <c r="AH904" s="522">
        <f t="shared" si="2952"/>
        <v>0</v>
      </c>
      <c r="AI904" s="522"/>
      <c r="AJ904" s="522">
        <f t="shared" si="2953"/>
        <v>0</v>
      </c>
      <c r="AK904" s="522"/>
      <c r="AL904" s="522">
        <f t="shared" si="2954"/>
        <v>0</v>
      </c>
      <c r="AM904" s="522" t="str">
        <f t="shared" si="2955"/>
        <v>NA</v>
      </c>
      <c r="AN904" s="524">
        <f t="shared" si="2956"/>
        <v>0</v>
      </c>
      <c r="AO904" s="526"/>
      <c r="AP904" s="125" t="str">
        <f>IF(AN904=0,"", IF(SUM($AN$862:AN904)=1,_xlfn.CONCAT(AQ904), IF($AN$908&gt;SUM($AN$862:AN904),_xlfn.CONCAT(", ",AQ904), IF($AN$908=SUM($AN$862:AN904),_xlfn.CONCAT(" y ",AQ904,".")))))</f>
        <v/>
      </c>
      <c r="AQ904" s="113">
        <f t="shared" si="2957"/>
        <v>42</v>
      </c>
      <c r="AS904" s="563">
        <f t="shared" si="2958"/>
        <v>0</v>
      </c>
      <c r="AT904" s="563"/>
      <c r="AV904" s="211"/>
      <c r="AW904" s="211"/>
      <c r="AX904" s="211"/>
      <c r="AY904" s="211"/>
      <c r="AZ904" s="211"/>
      <c r="BA904" s="211"/>
      <c r="BB904" s="202" t="e" cm="1">
        <f t="array" ref="BB904">IF(CNGE_2024_M3_Secc1!$AO$111=CNGE_2024_M3_Secc1!$AQ$111,O,IF(CNGE_2024_M3_Secc1!O162="",1,0))</f>
        <v>#NAME?</v>
      </c>
      <c r="BC904" s="202" t="e" cm="1">
        <f t="array" ref="BC904">IF(CNGE_2024_M3_Secc1!$AO$111=CNGE_2024_M3_Secc1!$AQ$111,O,IF(CNGE_2024_M3_Secc1!P162="",1,0))</f>
        <v>#NAME?</v>
      </c>
      <c r="BD904" s="202" t="e" cm="1">
        <f t="array" ref="BD904">IF(CNGE_2024_M3_Secc1!$AO$111=CNGE_2024_M3_Secc1!$AQ$111,O,IF(CNGE_2024_M3_Secc1!Q162="",1,0))</f>
        <v>#NAME?</v>
      </c>
      <c r="BE904" s="202" t="e" cm="1">
        <f t="array" ref="BE904">IF(CNGE_2024_M3_Secc1!$AO$111=CNGE_2024_M3_Secc1!$AQ$111,O,IF(CNGE_2024_M3_Secc1!R162="",1,0))</f>
        <v>#NAME?</v>
      </c>
      <c r="BF904" s="202" t="e" cm="1">
        <f t="array" ref="BF904">IF(CNGE_2024_M3_Secc1!$AO$111=CNGE_2024_M3_Secc1!$AQ$111,O,IF(CNGE_2024_M3_Secc1!S162="",1,0))</f>
        <v>#NAME?</v>
      </c>
      <c r="BG904" s="202" t="e" cm="1">
        <f t="array" ref="BG904">IF(CNGE_2024_M3_Secc1!$AO$111=CNGE_2024_M3_Secc1!$AQ$111,O,IF(CNGE_2024_M3_Secc1!T162="",1,0))</f>
        <v>#NAME?</v>
      </c>
      <c r="BH904" s="202" t="e" cm="1">
        <f t="array" ref="BH904">IF(CNGE_2024_M3_Secc1!$AO$111=CNGE_2024_M3_Secc1!$AQ$111,O,IF(CNGE_2024_M3_Secc1!U162="",1,0))</f>
        <v>#NAME?</v>
      </c>
      <c r="BI904" s="202" t="e" cm="1">
        <f t="array" ref="BI904">IF(CNGE_2024_M3_Secc1!$AO$111=CNGE_2024_M3_Secc1!$AQ$111,O,IF(CNGE_2024_M3_Secc1!V162="",1,0))</f>
        <v>#NAME?</v>
      </c>
      <c r="BJ904" s="202" t="e" cm="1">
        <f t="array" ref="BJ904">IF(CNGE_2024_M3_Secc1!$AO$111=CNGE_2024_M3_Secc1!$AQ$111,O,IF(CNGE_2024_M3_Secc1!W162="",1,0))</f>
        <v>#NAME?</v>
      </c>
      <c r="BK904" s="202" t="e" cm="1">
        <f t="array" ref="BK904">IF(CNGE_2024_M3_Secc1!$AO$111=CNGE_2024_M3_Secc1!$AQ$111,O,IF(CNGE_2024_M3_Secc1!X162="",1,0))</f>
        <v>#NAME?</v>
      </c>
      <c r="BL904" s="202" t="e" cm="1">
        <f t="array" ref="BL904">IF(CNGE_2024_M3_Secc1!$AO$111=CNGE_2024_M3_Secc1!$AQ$111,O,IF(CNGE_2024_M3_Secc1!Y162="",1,0))</f>
        <v>#NAME?</v>
      </c>
      <c r="BM904" s="202" t="e" cm="1">
        <f t="array" ref="BM904">IF(CNGE_2024_M3_Secc1!$AO$111=CNGE_2024_M3_Secc1!$AQ$111,O,IF(CNGE_2024_M3_Secc1!Z162="",1,0))</f>
        <v>#NAME?</v>
      </c>
      <c r="BN904" s="202" t="e" cm="1">
        <f t="array" ref="BN904">IF(CNGE_2024_M3_Secc1!$AO$111=CNGE_2024_M3_Secc1!$AQ$111,O,IF(CNGE_2024_M3_Secc1!AA162="",1,0))</f>
        <v>#NAME?</v>
      </c>
      <c r="BO904" s="202" t="e" cm="1">
        <f t="array" ref="BO904">IF(CNGE_2024_M3_Secc1!$AO$111=CNGE_2024_M3_Secc1!$AQ$111,O,IF(CNGE_2024_M3_Secc1!AB162="",1,0))</f>
        <v>#NAME?</v>
      </c>
      <c r="BP904" s="202" t="e" cm="1">
        <f t="array" ref="BP904">IF(CNGE_2024_M3_Secc1!$AO$111=CNGE_2024_M3_Secc1!$AQ$111,O,IF(CNGE_2024_M3_Secc1!AC162="",1,0))</f>
        <v>#NAME?</v>
      </c>
      <c r="BQ904" s="202" t="e" cm="1">
        <f t="array" ref="BQ904">IF(CNGE_2024_M3_Secc1!$AO$111=CNGE_2024_M3_Secc1!$AQ$111,O,IF(CNGE_2024_M3_Secc1!AD162="",1,0))</f>
        <v>#NAME?</v>
      </c>
      <c r="BU904" s="575">
        <f t="shared" si="2959"/>
        <v>0</v>
      </c>
      <c r="BV904" s="576"/>
      <c r="BW904" s="514">
        <f t="shared" si="2951"/>
        <v>42</v>
      </c>
      <c r="BX904" s="515"/>
      <c r="BZ904" s="514">
        <f t="shared" si="2960"/>
        <v>0</v>
      </c>
      <c r="CA904" s="515"/>
      <c r="CB904" s="514">
        <f t="shared" si="2961"/>
        <v>0</v>
      </c>
      <c r="CC904" s="515"/>
      <c r="CD904" s="514">
        <f t="shared" si="2962"/>
        <v>0</v>
      </c>
      <c r="CE904" s="515"/>
      <c r="CG904" s="563">
        <f t="shared" si="2963"/>
        <v>0</v>
      </c>
      <c r="CH904" s="563"/>
    </row>
    <row r="905" spans="1:86" s="38" customFormat="1" ht="15" customHeight="1">
      <c r="A905" s="18"/>
      <c r="B905" s="3"/>
      <c r="C905" s="48" t="s">
        <v>5112</v>
      </c>
      <c r="D905" s="547" t="str">
        <f>IF(CNGE_2024_M3_Secc1!D95="","",CNGE_2024_M3_Secc1!D95)</f>
        <v/>
      </c>
      <c r="E905" s="548"/>
      <c r="F905" s="548"/>
      <c r="G905" s="548"/>
      <c r="H905" s="548"/>
      <c r="I905" s="548"/>
      <c r="J905" s="548"/>
      <c r="K905" s="548"/>
      <c r="L905" s="548"/>
      <c r="M905" s="549"/>
      <c r="N905" s="103"/>
      <c r="O905" s="103"/>
      <c r="P905" s="103"/>
      <c r="Q905" s="103"/>
      <c r="R905" s="103"/>
      <c r="S905" s="103"/>
      <c r="T905" s="103"/>
      <c r="U905" s="103"/>
      <c r="V905" s="103"/>
      <c r="W905" s="103"/>
      <c r="X905" s="103"/>
      <c r="Y905" s="103"/>
      <c r="Z905" s="103"/>
      <c r="AA905" s="103"/>
      <c r="AB905" s="103"/>
      <c r="AC905" s="103"/>
      <c r="AD905" s="103"/>
      <c r="AE905" s="2"/>
      <c r="AF905" s="169"/>
      <c r="AH905" s="522">
        <f t="shared" si="2952"/>
        <v>0</v>
      </c>
      <c r="AI905" s="522"/>
      <c r="AJ905" s="522">
        <f t="shared" si="2953"/>
        <v>0</v>
      </c>
      <c r="AK905" s="522"/>
      <c r="AL905" s="522">
        <f t="shared" si="2954"/>
        <v>0</v>
      </c>
      <c r="AM905" s="522" t="str">
        <f t="shared" si="2955"/>
        <v>NA</v>
      </c>
      <c r="AN905" s="524">
        <f t="shared" si="2956"/>
        <v>0</v>
      </c>
      <c r="AO905" s="526"/>
      <c r="AP905" s="125" t="str">
        <f>IF(AN905=0,"", IF(SUM($AN$862:AN905)=1,_xlfn.CONCAT(AQ905), IF($AN$908&gt;SUM($AN$862:AN905),_xlfn.CONCAT(", ",AQ905), IF($AN$908=SUM($AN$862:AN905),_xlfn.CONCAT(" y ",AQ905,".")))))</f>
        <v/>
      </c>
      <c r="AQ905" s="113">
        <f t="shared" si="2957"/>
        <v>43</v>
      </c>
      <c r="AS905" s="563">
        <f t="shared" si="2958"/>
        <v>0</v>
      </c>
      <c r="AT905" s="563"/>
      <c r="AV905" s="211"/>
      <c r="AW905" s="211"/>
      <c r="AX905" s="211"/>
      <c r="AY905" s="211"/>
      <c r="AZ905" s="211"/>
      <c r="BA905" s="211"/>
      <c r="BB905" s="202" t="e" cm="1">
        <f t="array" ref="BB905">IF(CNGE_2024_M3_Secc1!$AO$111=CNGE_2024_M3_Secc1!$AQ$111,O,IF(CNGE_2024_M3_Secc1!O163="",1,0))</f>
        <v>#NAME?</v>
      </c>
      <c r="BC905" s="202" t="e" cm="1">
        <f t="array" ref="BC905">IF(CNGE_2024_M3_Secc1!$AO$111=CNGE_2024_M3_Secc1!$AQ$111,O,IF(CNGE_2024_M3_Secc1!P163="",1,0))</f>
        <v>#NAME?</v>
      </c>
      <c r="BD905" s="202" t="e" cm="1">
        <f t="array" ref="BD905">IF(CNGE_2024_M3_Secc1!$AO$111=CNGE_2024_M3_Secc1!$AQ$111,O,IF(CNGE_2024_M3_Secc1!Q163="",1,0))</f>
        <v>#NAME?</v>
      </c>
      <c r="BE905" s="202" t="e" cm="1">
        <f t="array" ref="BE905">IF(CNGE_2024_M3_Secc1!$AO$111=CNGE_2024_M3_Secc1!$AQ$111,O,IF(CNGE_2024_M3_Secc1!R163="",1,0))</f>
        <v>#NAME?</v>
      </c>
      <c r="BF905" s="202" t="e" cm="1">
        <f t="array" ref="BF905">IF(CNGE_2024_M3_Secc1!$AO$111=CNGE_2024_M3_Secc1!$AQ$111,O,IF(CNGE_2024_M3_Secc1!S163="",1,0))</f>
        <v>#NAME?</v>
      </c>
      <c r="BG905" s="202" t="e" cm="1">
        <f t="array" ref="BG905">IF(CNGE_2024_M3_Secc1!$AO$111=CNGE_2024_M3_Secc1!$AQ$111,O,IF(CNGE_2024_M3_Secc1!T163="",1,0))</f>
        <v>#NAME?</v>
      </c>
      <c r="BH905" s="202" t="e" cm="1">
        <f t="array" ref="BH905">IF(CNGE_2024_M3_Secc1!$AO$111=CNGE_2024_M3_Secc1!$AQ$111,O,IF(CNGE_2024_M3_Secc1!U163="",1,0))</f>
        <v>#NAME?</v>
      </c>
      <c r="BI905" s="202" t="e" cm="1">
        <f t="array" ref="BI905">IF(CNGE_2024_M3_Secc1!$AO$111=CNGE_2024_M3_Secc1!$AQ$111,O,IF(CNGE_2024_M3_Secc1!V163="",1,0))</f>
        <v>#NAME?</v>
      </c>
      <c r="BJ905" s="202" t="e" cm="1">
        <f t="array" ref="BJ905">IF(CNGE_2024_M3_Secc1!$AO$111=CNGE_2024_M3_Secc1!$AQ$111,O,IF(CNGE_2024_M3_Secc1!W163="",1,0))</f>
        <v>#NAME?</v>
      </c>
      <c r="BK905" s="202" t="e" cm="1">
        <f t="array" ref="BK905">IF(CNGE_2024_M3_Secc1!$AO$111=CNGE_2024_M3_Secc1!$AQ$111,O,IF(CNGE_2024_M3_Secc1!X163="",1,0))</f>
        <v>#NAME?</v>
      </c>
      <c r="BL905" s="202" t="e" cm="1">
        <f t="array" ref="BL905">IF(CNGE_2024_M3_Secc1!$AO$111=CNGE_2024_M3_Secc1!$AQ$111,O,IF(CNGE_2024_M3_Secc1!Y163="",1,0))</f>
        <v>#NAME?</v>
      </c>
      <c r="BM905" s="202" t="e" cm="1">
        <f t="array" ref="BM905">IF(CNGE_2024_M3_Secc1!$AO$111=CNGE_2024_M3_Secc1!$AQ$111,O,IF(CNGE_2024_M3_Secc1!Z163="",1,0))</f>
        <v>#NAME?</v>
      </c>
      <c r="BN905" s="202" t="e" cm="1">
        <f t="array" ref="BN905">IF(CNGE_2024_M3_Secc1!$AO$111=CNGE_2024_M3_Secc1!$AQ$111,O,IF(CNGE_2024_M3_Secc1!AA163="",1,0))</f>
        <v>#NAME?</v>
      </c>
      <c r="BO905" s="202" t="e" cm="1">
        <f t="array" ref="BO905">IF(CNGE_2024_M3_Secc1!$AO$111=CNGE_2024_M3_Secc1!$AQ$111,O,IF(CNGE_2024_M3_Secc1!AB163="",1,0))</f>
        <v>#NAME?</v>
      </c>
      <c r="BP905" s="202" t="e" cm="1">
        <f t="array" ref="BP905">IF(CNGE_2024_M3_Secc1!$AO$111=CNGE_2024_M3_Secc1!$AQ$111,O,IF(CNGE_2024_M3_Secc1!AC163="",1,0))</f>
        <v>#NAME?</v>
      </c>
      <c r="BQ905" s="202" t="e" cm="1">
        <f t="array" ref="BQ905">IF(CNGE_2024_M3_Secc1!$AO$111=CNGE_2024_M3_Secc1!$AQ$111,O,IF(CNGE_2024_M3_Secc1!AD163="",1,0))</f>
        <v>#NAME?</v>
      </c>
      <c r="BU905" s="575">
        <f t="shared" si="2959"/>
        <v>0</v>
      </c>
      <c r="BV905" s="576"/>
      <c r="BW905" s="514">
        <f t="shared" si="2951"/>
        <v>43</v>
      </c>
      <c r="BX905" s="515"/>
      <c r="BZ905" s="514">
        <f t="shared" si="2960"/>
        <v>0</v>
      </c>
      <c r="CA905" s="515"/>
      <c r="CB905" s="514">
        <f t="shared" si="2961"/>
        <v>0</v>
      </c>
      <c r="CC905" s="515"/>
      <c r="CD905" s="514">
        <f t="shared" si="2962"/>
        <v>0</v>
      </c>
      <c r="CE905" s="515"/>
      <c r="CG905" s="563">
        <f t="shared" si="2963"/>
        <v>0</v>
      </c>
      <c r="CH905" s="563"/>
    </row>
    <row r="906" spans="1:86" s="38" customFormat="1" ht="15" customHeight="1">
      <c r="A906" s="18"/>
      <c r="B906" s="3"/>
      <c r="C906" s="48" t="s">
        <v>5113</v>
      </c>
      <c r="D906" s="547" t="str">
        <f>IF(CNGE_2024_M3_Secc1!D96="","",CNGE_2024_M3_Secc1!D96)</f>
        <v/>
      </c>
      <c r="E906" s="548"/>
      <c r="F906" s="548"/>
      <c r="G906" s="548"/>
      <c r="H906" s="548"/>
      <c r="I906" s="548"/>
      <c r="J906" s="548"/>
      <c r="K906" s="548"/>
      <c r="L906" s="548"/>
      <c r="M906" s="549"/>
      <c r="N906" s="103"/>
      <c r="O906" s="103"/>
      <c r="P906" s="103"/>
      <c r="Q906" s="103"/>
      <c r="R906" s="103"/>
      <c r="S906" s="103"/>
      <c r="T906" s="103"/>
      <c r="U906" s="103"/>
      <c r="V906" s="103"/>
      <c r="W906" s="103"/>
      <c r="X906" s="103"/>
      <c r="Y906" s="103"/>
      <c r="Z906" s="103"/>
      <c r="AA906" s="103"/>
      <c r="AB906" s="103"/>
      <c r="AC906" s="103"/>
      <c r="AD906" s="103"/>
      <c r="AE906" s="2"/>
      <c r="AF906" s="169"/>
      <c r="AH906" s="522">
        <f t="shared" si="2952"/>
        <v>0</v>
      </c>
      <c r="AI906" s="522"/>
      <c r="AJ906" s="522">
        <f t="shared" si="2953"/>
        <v>0</v>
      </c>
      <c r="AK906" s="522"/>
      <c r="AL906" s="522">
        <f t="shared" si="2954"/>
        <v>0</v>
      </c>
      <c r="AM906" s="522" t="str">
        <f t="shared" si="2955"/>
        <v>NA</v>
      </c>
      <c r="AN906" s="524">
        <f t="shared" si="2956"/>
        <v>0</v>
      </c>
      <c r="AO906" s="526"/>
      <c r="AP906" s="125" t="str">
        <f>IF(AN906=0,"", IF(SUM($AN$862:AN906)=1,_xlfn.CONCAT(AQ906), IF($AN$908&gt;SUM($AN$862:AN906),_xlfn.CONCAT(", ",AQ906), IF($AN$908=SUM($AN$862:AN906),_xlfn.CONCAT(" y ",AQ906,".")))))</f>
        <v/>
      </c>
      <c r="AQ906" s="113">
        <f t="shared" si="2957"/>
        <v>44</v>
      </c>
      <c r="AS906" s="563">
        <f t="shared" si="2958"/>
        <v>0</v>
      </c>
      <c r="AT906" s="563"/>
      <c r="AV906" s="211"/>
      <c r="AW906" s="211"/>
      <c r="AX906" s="211"/>
      <c r="AY906" s="211"/>
      <c r="AZ906" s="211"/>
      <c r="BA906" s="211"/>
      <c r="BB906" s="202" t="e" cm="1">
        <f t="array" ref="BB906">IF(CNGE_2024_M3_Secc1!$AO$111=CNGE_2024_M3_Secc1!$AQ$111,O,IF(CNGE_2024_M3_Secc1!O164="",1,0))</f>
        <v>#NAME?</v>
      </c>
      <c r="BC906" s="202" t="e" cm="1">
        <f t="array" ref="BC906">IF(CNGE_2024_M3_Secc1!$AO$111=CNGE_2024_M3_Secc1!$AQ$111,O,IF(CNGE_2024_M3_Secc1!P164="",1,0))</f>
        <v>#NAME?</v>
      </c>
      <c r="BD906" s="202" t="e" cm="1">
        <f t="array" ref="BD906">IF(CNGE_2024_M3_Secc1!$AO$111=CNGE_2024_M3_Secc1!$AQ$111,O,IF(CNGE_2024_M3_Secc1!Q164="",1,0))</f>
        <v>#NAME?</v>
      </c>
      <c r="BE906" s="202" t="e" cm="1">
        <f t="array" ref="BE906">IF(CNGE_2024_M3_Secc1!$AO$111=CNGE_2024_M3_Secc1!$AQ$111,O,IF(CNGE_2024_M3_Secc1!R164="",1,0))</f>
        <v>#NAME?</v>
      </c>
      <c r="BF906" s="202" t="e" cm="1">
        <f t="array" ref="BF906">IF(CNGE_2024_M3_Secc1!$AO$111=CNGE_2024_M3_Secc1!$AQ$111,O,IF(CNGE_2024_M3_Secc1!S164="",1,0))</f>
        <v>#NAME?</v>
      </c>
      <c r="BG906" s="202" t="e" cm="1">
        <f t="array" ref="BG906">IF(CNGE_2024_M3_Secc1!$AO$111=CNGE_2024_M3_Secc1!$AQ$111,O,IF(CNGE_2024_M3_Secc1!T164="",1,0))</f>
        <v>#NAME?</v>
      </c>
      <c r="BH906" s="202" t="e" cm="1">
        <f t="array" ref="BH906">IF(CNGE_2024_M3_Secc1!$AO$111=CNGE_2024_M3_Secc1!$AQ$111,O,IF(CNGE_2024_M3_Secc1!U164="",1,0))</f>
        <v>#NAME?</v>
      </c>
      <c r="BI906" s="202" t="e" cm="1">
        <f t="array" ref="BI906">IF(CNGE_2024_M3_Secc1!$AO$111=CNGE_2024_M3_Secc1!$AQ$111,O,IF(CNGE_2024_M3_Secc1!V164="",1,0))</f>
        <v>#NAME?</v>
      </c>
      <c r="BJ906" s="202" t="e" cm="1">
        <f t="array" ref="BJ906">IF(CNGE_2024_M3_Secc1!$AO$111=CNGE_2024_M3_Secc1!$AQ$111,O,IF(CNGE_2024_M3_Secc1!W164="",1,0))</f>
        <v>#NAME?</v>
      </c>
      <c r="BK906" s="202" t="e" cm="1">
        <f t="array" ref="BK906">IF(CNGE_2024_M3_Secc1!$AO$111=CNGE_2024_M3_Secc1!$AQ$111,O,IF(CNGE_2024_M3_Secc1!X164="",1,0))</f>
        <v>#NAME?</v>
      </c>
      <c r="BL906" s="202" t="e" cm="1">
        <f t="array" ref="BL906">IF(CNGE_2024_M3_Secc1!$AO$111=CNGE_2024_M3_Secc1!$AQ$111,O,IF(CNGE_2024_M3_Secc1!Y164="",1,0))</f>
        <v>#NAME?</v>
      </c>
      <c r="BM906" s="202" t="e" cm="1">
        <f t="array" ref="BM906">IF(CNGE_2024_M3_Secc1!$AO$111=CNGE_2024_M3_Secc1!$AQ$111,O,IF(CNGE_2024_M3_Secc1!Z164="",1,0))</f>
        <v>#NAME?</v>
      </c>
      <c r="BN906" s="202" t="e" cm="1">
        <f t="array" ref="BN906">IF(CNGE_2024_M3_Secc1!$AO$111=CNGE_2024_M3_Secc1!$AQ$111,O,IF(CNGE_2024_M3_Secc1!AA164="",1,0))</f>
        <v>#NAME?</v>
      </c>
      <c r="BO906" s="202" t="e" cm="1">
        <f t="array" ref="BO906">IF(CNGE_2024_M3_Secc1!$AO$111=CNGE_2024_M3_Secc1!$AQ$111,O,IF(CNGE_2024_M3_Secc1!AB164="",1,0))</f>
        <v>#NAME?</v>
      </c>
      <c r="BP906" s="202" t="e" cm="1">
        <f t="array" ref="BP906">IF(CNGE_2024_M3_Secc1!$AO$111=CNGE_2024_M3_Secc1!$AQ$111,O,IF(CNGE_2024_M3_Secc1!AC164="",1,0))</f>
        <v>#NAME?</v>
      </c>
      <c r="BQ906" s="202" t="e" cm="1">
        <f t="array" ref="BQ906">IF(CNGE_2024_M3_Secc1!$AO$111=CNGE_2024_M3_Secc1!$AQ$111,O,IF(CNGE_2024_M3_Secc1!AD164="",1,0))</f>
        <v>#NAME?</v>
      </c>
      <c r="BU906" s="575">
        <f t="shared" si="2959"/>
        <v>0</v>
      </c>
      <c r="BV906" s="576"/>
      <c r="BW906" s="514">
        <f t="shared" si="2951"/>
        <v>44</v>
      </c>
      <c r="BX906" s="515"/>
      <c r="BZ906" s="514">
        <f t="shared" si="2960"/>
        <v>0</v>
      </c>
      <c r="CA906" s="515"/>
      <c r="CB906" s="514">
        <f t="shared" si="2961"/>
        <v>0</v>
      </c>
      <c r="CC906" s="515"/>
      <c r="CD906" s="514">
        <f t="shared" si="2962"/>
        <v>0</v>
      </c>
      <c r="CE906" s="515"/>
      <c r="CG906" s="563">
        <f t="shared" si="2963"/>
        <v>0</v>
      </c>
      <c r="CH906" s="563"/>
    </row>
    <row r="907" spans="1:86" s="38" customFormat="1" ht="15" customHeight="1">
      <c r="A907" s="18"/>
      <c r="B907" s="3"/>
      <c r="C907" s="56" t="s">
        <v>5114</v>
      </c>
      <c r="D907" s="547" t="str">
        <f>IF(CNGE_2024_M3_Secc1!D97="","",CNGE_2024_M3_Secc1!D97)</f>
        <v/>
      </c>
      <c r="E907" s="548"/>
      <c r="F907" s="548"/>
      <c r="G907" s="548"/>
      <c r="H907" s="548"/>
      <c r="I907" s="548"/>
      <c r="J907" s="548"/>
      <c r="K907" s="548"/>
      <c r="L907" s="548"/>
      <c r="M907" s="549"/>
      <c r="N907" s="103"/>
      <c r="O907" s="103"/>
      <c r="P907" s="103"/>
      <c r="Q907" s="103"/>
      <c r="R907" s="103"/>
      <c r="S907" s="103"/>
      <c r="T907" s="103"/>
      <c r="U907" s="103"/>
      <c r="V907" s="103"/>
      <c r="W907" s="103"/>
      <c r="X907" s="103"/>
      <c r="Y907" s="103"/>
      <c r="Z907" s="103"/>
      <c r="AA907" s="103"/>
      <c r="AB907" s="103"/>
      <c r="AC907" s="103"/>
      <c r="AD907" s="103"/>
      <c r="AE907" s="2"/>
      <c r="AF907" s="169"/>
      <c r="AH907" s="522">
        <f t="shared" si="2952"/>
        <v>0</v>
      </c>
      <c r="AI907" s="522"/>
      <c r="AJ907" s="522">
        <f t="shared" si="2953"/>
        <v>0</v>
      </c>
      <c r="AK907" s="522"/>
      <c r="AL907" s="522">
        <f t="shared" si="2954"/>
        <v>0</v>
      </c>
      <c r="AM907" s="522" t="str">
        <f t="shared" si="2955"/>
        <v>NA</v>
      </c>
      <c r="AN907" s="524">
        <f t="shared" si="2956"/>
        <v>0</v>
      </c>
      <c r="AO907" s="526"/>
      <c r="AP907" s="125" t="str">
        <f>IF(AN907=0,"", IF(SUM($AN$862:AN907)=1,_xlfn.CONCAT(AQ907), IF($AN$908&gt;SUM($AN$862:AN907),_xlfn.CONCAT(", ",AQ907), IF($AN$908=SUM($AN$862:AN907),_xlfn.CONCAT(" y ",AQ907,".")))))</f>
        <v/>
      </c>
      <c r="AQ907" s="113">
        <f t="shared" si="2957"/>
        <v>45</v>
      </c>
      <c r="AS907" s="563">
        <f>IF(OR($AH$788=$AJ$788,K839="",K839&gt;0),0,1)</f>
        <v>0</v>
      </c>
      <c r="AT907" s="563"/>
      <c r="AV907" s="211"/>
      <c r="AW907" s="211"/>
      <c r="AX907" s="211"/>
      <c r="AY907" s="211"/>
      <c r="AZ907" s="211"/>
      <c r="BA907" s="211"/>
      <c r="BB907" s="202" t="e" cm="1">
        <f t="array" ref="BB907">IF(CNGE_2024_M3_Secc1!$AO$111=CNGE_2024_M3_Secc1!$AQ$111,O,IF(CNGE_2024_M3_Secc1!O165="",1,0))</f>
        <v>#NAME?</v>
      </c>
      <c r="BC907" s="202" t="e" cm="1">
        <f t="array" ref="BC907">IF(CNGE_2024_M3_Secc1!$AO$111=CNGE_2024_M3_Secc1!$AQ$111,O,IF(CNGE_2024_M3_Secc1!P165="",1,0))</f>
        <v>#NAME?</v>
      </c>
      <c r="BD907" s="202" t="e" cm="1">
        <f t="array" ref="BD907">IF(CNGE_2024_M3_Secc1!$AO$111=CNGE_2024_M3_Secc1!$AQ$111,O,IF(CNGE_2024_M3_Secc1!Q165="",1,0))</f>
        <v>#NAME?</v>
      </c>
      <c r="BE907" s="202" t="e" cm="1">
        <f t="array" ref="BE907">IF(CNGE_2024_M3_Secc1!$AO$111=CNGE_2024_M3_Secc1!$AQ$111,O,IF(CNGE_2024_M3_Secc1!R165="",1,0))</f>
        <v>#NAME?</v>
      </c>
      <c r="BF907" s="202" t="e" cm="1">
        <f t="array" ref="BF907">IF(CNGE_2024_M3_Secc1!$AO$111=CNGE_2024_M3_Secc1!$AQ$111,O,IF(CNGE_2024_M3_Secc1!S165="",1,0))</f>
        <v>#NAME?</v>
      </c>
      <c r="BG907" s="202" t="e" cm="1">
        <f t="array" ref="BG907">IF(CNGE_2024_M3_Secc1!$AO$111=CNGE_2024_M3_Secc1!$AQ$111,O,IF(CNGE_2024_M3_Secc1!T165="",1,0))</f>
        <v>#NAME?</v>
      </c>
      <c r="BH907" s="202" t="e" cm="1">
        <f t="array" ref="BH907">IF(CNGE_2024_M3_Secc1!$AO$111=CNGE_2024_M3_Secc1!$AQ$111,O,IF(CNGE_2024_M3_Secc1!U165="",1,0))</f>
        <v>#NAME?</v>
      </c>
      <c r="BI907" s="202" t="e" cm="1">
        <f t="array" ref="BI907">IF(CNGE_2024_M3_Secc1!$AO$111=CNGE_2024_M3_Secc1!$AQ$111,O,IF(CNGE_2024_M3_Secc1!V165="",1,0))</f>
        <v>#NAME?</v>
      </c>
      <c r="BJ907" s="202" t="e" cm="1">
        <f t="array" ref="BJ907">IF(CNGE_2024_M3_Secc1!$AO$111=CNGE_2024_M3_Secc1!$AQ$111,O,IF(CNGE_2024_M3_Secc1!W165="",1,0))</f>
        <v>#NAME?</v>
      </c>
      <c r="BK907" s="202" t="e" cm="1">
        <f t="array" ref="BK907">IF(CNGE_2024_M3_Secc1!$AO$111=CNGE_2024_M3_Secc1!$AQ$111,O,IF(CNGE_2024_M3_Secc1!X165="",1,0))</f>
        <v>#NAME?</v>
      </c>
      <c r="BL907" s="202" t="e" cm="1">
        <f t="array" ref="BL907">IF(CNGE_2024_M3_Secc1!$AO$111=CNGE_2024_M3_Secc1!$AQ$111,O,IF(CNGE_2024_M3_Secc1!Y165="",1,0))</f>
        <v>#NAME?</v>
      </c>
      <c r="BM907" s="202" t="e" cm="1">
        <f t="array" ref="BM907">IF(CNGE_2024_M3_Secc1!$AO$111=CNGE_2024_M3_Secc1!$AQ$111,O,IF(CNGE_2024_M3_Secc1!Z165="",1,0))</f>
        <v>#NAME?</v>
      </c>
      <c r="BN907" s="202" t="e" cm="1">
        <f t="array" ref="BN907">IF(CNGE_2024_M3_Secc1!$AO$111=CNGE_2024_M3_Secc1!$AQ$111,O,IF(CNGE_2024_M3_Secc1!AA165="",1,0))</f>
        <v>#NAME?</v>
      </c>
      <c r="BO907" s="202" t="e" cm="1">
        <f t="array" ref="BO907">IF(CNGE_2024_M3_Secc1!$AO$111=CNGE_2024_M3_Secc1!$AQ$111,O,IF(CNGE_2024_M3_Secc1!AB165="",1,0))</f>
        <v>#NAME?</v>
      </c>
      <c r="BP907" s="202" t="e" cm="1">
        <f t="array" ref="BP907">IF(CNGE_2024_M3_Secc1!$AO$111=CNGE_2024_M3_Secc1!$AQ$111,O,IF(CNGE_2024_M3_Secc1!AC165="",1,0))</f>
        <v>#NAME?</v>
      </c>
      <c r="BQ907" s="202" t="e" cm="1">
        <f t="array" ref="BQ907">IF(CNGE_2024_M3_Secc1!$AO$111=CNGE_2024_M3_Secc1!$AQ$111,O,IF(CNGE_2024_M3_Secc1!AD165="",1,0))</f>
        <v>#NAME?</v>
      </c>
      <c r="BU907" s="575">
        <f t="shared" si="2959"/>
        <v>0</v>
      </c>
      <c r="BV907" s="576"/>
      <c r="BW907" s="514">
        <f t="shared" si="2951"/>
        <v>45</v>
      </c>
      <c r="BX907" s="515"/>
      <c r="BZ907" s="514">
        <f t="shared" si="2960"/>
        <v>0</v>
      </c>
      <c r="CA907" s="515"/>
      <c r="CB907" s="514">
        <f t="shared" si="2961"/>
        <v>0</v>
      </c>
      <c r="CC907" s="515"/>
      <c r="CD907" s="514">
        <f t="shared" si="2962"/>
        <v>0</v>
      </c>
      <c r="CE907" s="515"/>
      <c r="CG907" s="563">
        <f t="shared" si="2963"/>
        <v>0</v>
      </c>
      <c r="CH907" s="563"/>
    </row>
    <row r="908" spans="1:86" ht="15">
      <c r="A908" s="18"/>
      <c r="C908" s="28"/>
      <c r="D908" s="28"/>
      <c r="E908" s="28"/>
      <c r="F908" s="28"/>
      <c r="G908" s="28"/>
      <c r="H908" s="28"/>
      <c r="I908" s="28"/>
      <c r="J908" s="28"/>
      <c r="K908" s="28"/>
      <c r="L908" s="28"/>
      <c r="M908" s="49" t="s">
        <v>5115</v>
      </c>
      <c r="N908" s="135">
        <f>IF(AND(SUM(N862:N907)=0,COUNTIF(N862:N907,"NS")&gt;0),"NS",
IF(AND(SUM(N862:N907)=0,COUNTIF(N862:N907,0)&gt;0),0,
IF(AND(SUM(N862:N907)=0,COUNTIF(N862:N907,"NA")&gt;0),"NA",
SUM(N862:N907))))</f>
        <v>0</v>
      </c>
      <c r="O908" s="135">
        <f t="shared" ref="O908:AD908" si="2964">IF(AND(SUM(O862:O907)=0,COUNTIF(O862:O907,"NS")&gt;0),"NS",
IF(AND(SUM(O862:O907)=0,COUNTIF(O862:O907,0)&gt;0),0,
IF(AND(SUM(O862:O907)=0,COUNTIF(O862:O907,"NA")&gt;0),"NA",
SUM(O862:O907))))</f>
        <v>0</v>
      </c>
      <c r="P908" s="135">
        <f t="shared" si="2964"/>
        <v>0</v>
      </c>
      <c r="Q908" s="135">
        <f t="shared" si="2964"/>
        <v>0</v>
      </c>
      <c r="R908" s="135">
        <f t="shared" si="2964"/>
        <v>0</v>
      </c>
      <c r="S908" s="135">
        <f t="shared" si="2964"/>
        <v>0</v>
      </c>
      <c r="T908" s="135">
        <f t="shared" si="2964"/>
        <v>0</v>
      </c>
      <c r="U908" s="135">
        <f t="shared" si="2964"/>
        <v>0</v>
      </c>
      <c r="V908" s="135">
        <f t="shared" si="2964"/>
        <v>0</v>
      </c>
      <c r="W908" s="135">
        <f t="shared" si="2964"/>
        <v>0</v>
      </c>
      <c r="X908" s="135">
        <f t="shared" si="2964"/>
        <v>0</v>
      </c>
      <c r="Y908" s="135">
        <f t="shared" si="2964"/>
        <v>0</v>
      </c>
      <c r="Z908" s="135">
        <f t="shared" si="2964"/>
        <v>0</v>
      </c>
      <c r="AA908" s="135">
        <f t="shared" si="2964"/>
        <v>0</v>
      </c>
      <c r="AB908" s="135">
        <f t="shared" si="2964"/>
        <v>0</v>
      </c>
      <c r="AC908" s="135">
        <f t="shared" si="2964"/>
        <v>0</v>
      </c>
      <c r="AD908" s="135">
        <f t="shared" si="2964"/>
        <v>0</v>
      </c>
      <c r="AE908" s="2"/>
      <c r="AN908" s="535">
        <f>SUM(AN862:AO907)</f>
        <v>0</v>
      </c>
      <c r="AO908" s="535"/>
      <c r="AP908" s="126" t="str">
        <f>IF(AN908=0,"", IF(AN908=1,VLOOKUP(1,AN862:AP907,3,FALSE), IF(AN908&gt;1,_xlfn.CONCAT(AP862:AP907),"")))</f>
        <v/>
      </c>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U908" s="707">
        <f>SUM(BU862:BV907)</f>
        <v>0</v>
      </c>
      <c r="BV908" s="708"/>
      <c r="CD908" s="707">
        <f>SUM(CD862:CE907)</f>
        <v>0</v>
      </c>
      <c r="CE908" s="708"/>
      <c r="CG908" s="838">
        <f>SUM(CG862:CH907)</f>
        <v>0</v>
      </c>
      <c r="CH908" s="838"/>
    </row>
    <row r="909" spans="1:86" ht="15">
      <c r="A909" s="18"/>
      <c r="AE909" s="2"/>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CG909" s="28"/>
      <c r="CH909" s="28"/>
    </row>
    <row r="910" spans="1:86" s="38" customFormat="1" ht="15" customHeight="1">
      <c r="A910" s="18"/>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634" t="s">
        <v>5174</v>
      </c>
      <c r="AB910" s="634"/>
      <c r="AC910" s="634"/>
      <c r="AD910" s="634"/>
      <c r="AE910" s="2"/>
      <c r="AF910" s="169"/>
      <c r="AV910" s="699"/>
      <c r="AW910" s="699"/>
      <c r="AX910" s="699"/>
      <c r="AY910" s="699"/>
      <c r="AZ910" s="699"/>
      <c r="BA910" s="699"/>
      <c r="BB910" s="699"/>
      <c r="BC910" s="699"/>
      <c r="BD910" s="699"/>
      <c r="BE910" s="699"/>
      <c r="BF910" s="699"/>
      <c r="BG910" s="699"/>
      <c r="BH910" s="699"/>
      <c r="BI910" s="699"/>
      <c r="BJ910" s="699"/>
      <c r="BK910" s="699"/>
      <c r="BL910" s="699"/>
      <c r="BM910" s="699"/>
      <c r="BN910" s="699"/>
      <c r="BO910" s="699"/>
      <c r="BP910" s="699" t="s">
        <v>5174</v>
      </c>
      <c r="BQ910" s="699"/>
      <c r="CG910" s="211"/>
      <c r="CH910" s="211"/>
    </row>
    <row r="911" spans="1:86" s="38" customFormat="1" ht="36" customHeight="1">
      <c r="A911" s="18"/>
      <c r="B911" s="22"/>
      <c r="C911" s="445" t="s">
        <v>5080</v>
      </c>
      <c r="D911" s="445"/>
      <c r="E911" s="445"/>
      <c r="F911" s="445"/>
      <c r="G911" s="445"/>
      <c r="H911" s="445"/>
      <c r="I911" s="445" t="s">
        <v>6282</v>
      </c>
      <c r="J911" s="445"/>
      <c r="K911" s="445"/>
      <c r="L911" s="445"/>
      <c r="M911" s="445"/>
      <c r="N911" s="445"/>
      <c r="O911" s="445"/>
      <c r="P911" s="445"/>
      <c r="Q911" s="445"/>
      <c r="R911" s="445"/>
      <c r="S911" s="445"/>
      <c r="T911" s="445"/>
      <c r="U911" s="445"/>
      <c r="V911" s="445"/>
      <c r="W911" s="445"/>
      <c r="X911" s="445"/>
      <c r="Y911" s="445"/>
      <c r="Z911" s="445"/>
      <c r="AA911" s="445"/>
      <c r="AB911" s="445"/>
      <c r="AC911" s="445"/>
      <c r="AD911" s="445"/>
      <c r="AE911" s="2"/>
      <c r="AF911" s="169"/>
      <c r="AV911" s="445" t="s">
        <v>6156</v>
      </c>
      <c r="AW911" s="445"/>
      <c r="AX911" s="445"/>
      <c r="AY911" s="445"/>
      <c r="AZ911" s="445"/>
      <c r="BA911" s="445"/>
      <c r="BB911" s="445"/>
      <c r="BC911" s="445"/>
      <c r="BD911" s="445"/>
      <c r="BE911" s="445"/>
      <c r="BF911" s="445"/>
      <c r="BG911" s="445"/>
      <c r="BH911" s="445"/>
      <c r="BI911" s="445"/>
      <c r="BJ911" s="445"/>
      <c r="BK911" s="445"/>
      <c r="BL911" s="445"/>
      <c r="BM911" s="445"/>
      <c r="BN911" s="445"/>
      <c r="BO911" s="445"/>
      <c r="BP911" s="445"/>
      <c r="BQ911" s="445"/>
      <c r="CG911" s="211"/>
      <c r="CH911" s="211"/>
    </row>
    <row r="912" spans="1:86" s="38" customFormat="1" ht="15" customHeight="1">
      <c r="A912" s="18"/>
      <c r="B912" s="22"/>
      <c r="C912" s="445"/>
      <c r="D912" s="445"/>
      <c r="E912" s="445"/>
      <c r="F912" s="445"/>
      <c r="G912" s="445"/>
      <c r="H912" s="445"/>
      <c r="I912" s="649" t="s">
        <v>4992</v>
      </c>
      <c r="J912" s="650"/>
      <c r="K912" s="650"/>
      <c r="L912" s="650"/>
      <c r="M912" s="651"/>
      <c r="N912" s="659" t="s">
        <v>4994</v>
      </c>
      <c r="O912" s="659"/>
      <c r="P912" s="659"/>
      <c r="Q912" s="659"/>
      <c r="R912" s="659"/>
      <c r="S912" s="659"/>
      <c r="T912" s="660" t="s">
        <v>4996</v>
      </c>
      <c r="U912" s="660" t="s">
        <v>4998</v>
      </c>
      <c r="V912" s="663" t="s">
        <v>5000</v>
      </c>
      <c r="W912" s="664"/>
      <c r="X912" s="664"/>
      <c r="Y912" s="665"/>
      <c r="Z912" s="660" t="s">
        <v>5002</v>
      </c>
      <c r="AA912" s="660" t="s">
        <v>5004</v>
      </c>
      <c r="AB912" s="660" t="s">
        <v>5006</v>
      </c>
      <c r="AC912" s="660" t="s">
        <v>5008</v>
      </c>
      <c r="AD912" s="659" t="s">
        <v>5009</v>
      </c>
      <c r="AE912" s="2"/>
      <c r="AF912" s="169"/>
      <c r="AV912" s="768" t="s">
        <v>4992</v>
      </c>
      <c r="AW912" s="769"/>
      <c r="AX912" s="769"/>
      <c r="AY912" s="769"/>
      <c r="AZ912" s="770"/>
      <c r="BA912" s="647" t="s">
        <v>4994</v>
      </c>
      <c r="BB912" s="647"/>
      <c r="BC912" s="647"/>
      <c r="BD912" s="647"/>
      <c r="BE912" s="647"/>
      <c r="BF912" s="647"/>
      <c r="BG912" s="849" t="s">
        <v>4996</v>
      </c>
      <c r="BH912" s="849" t="s">
        <v>4998</v>
      </c>
      <c r="BI912" s="850" t="s">
        <v>5000</v>
      </c>
      <c r="BJ912" s="851"/>
      <c r="BK912" s="851"/>
      <c r="BL912" s="852"/>
      <c r="BM912" s="849" t="s">
        <v>5002</v>
      </c>
      <c r="BN912" s="849" t="s">
        <v>5004</v>
      </c>
      <c r="BO912" s="849" t="s">
        <v>5006</v>
      </c>
      <c r="BP912" s="849" t="s">
        <v>5008</v>
      </c>
      <c r="BQ912" s="647" t="s">
        <v>5009</v>
      </c>
      <c r="CG912" s="211"/>
      <c r="CH912" s="211"/>
    </row>
    <row r="913" spans="1:86" s="38" customFormat="1" ht="24" customHeight="1">
      <c r="A913" s="18"/>
      <c r="B913" s="22"/>
      <c r="C913" s="445"/>
      <c r="D913" s="445"/>
      <c r="E913" s="445"/>
      <c r="F913" s="445"/>
      <c r="G913" s="445"/>
      <c r="H913" s="445"/>
      <c r="I913" s="183" t="s">
        <v>5144</v>
      </c>
      <c r="J913" s="183" t="s">
        <v>5145</v>
      </c>
      <c r="K913" s="183" t="s">
        <v>5146</v>
      </c>
      <c r="L913" s="183" t="s">
        <v>5147</v>
      </c>
      <c r="M913" s="183" t="s">
        <v>5148</v>
      </c>
      <c r="N913" s="183" t="s">
        <v>5149</v>
      </c>
      <c r="O913" s="183" t="s">
        <v>5150</v>
      </c>
      <c r="P913" s="183" t="s">
        <v>5151</v>
      </c>
      <c r="Q913" s="183" t="s">
        <v>5152</v>
      </c>
      <c r="R913" s="183" t="s">
        <v>5153</v>
      </c>
      <c r="S913" s="183" t="s">
        <v>5154</v>
      </c>
      <c r="T913" s="661"/>
      <c r="U913" s="661"/>
      <c r="V913" s="183" t="s">
        <v>5155</v>
      </c>
      <c r="W913" s="183" t="s">
        <v>5156</v>
      </c>
      <c r="X913" s="183" t="s">
        <v>5157</v>
      </c>
      <c r="Y913" s="183" t="s">
        <v>5158</v>
      </c>
      <c r="Z913" s="661"/>
      <c r="AA913" s="661"/>
      <c r="AB913" s="661"/>
      <c r="AC913" s="661"/>
      <c r="AD913" s="659"/>
      <c r="AE913" s="2"/>
      <c r="AF913" s="169"/>
      <c r="AV913" s="188" t="s">
        <v>5144</v>
      </c>
      <c r="AW913" s="188" t="s">
        <v>5145</v>
      </c>
      <c r="AX913" s="188" t="s">
        <v>5146</v>
      </c>
      <c r="AY913" s="188" t="s">
        <v>5147</v>
      </c>
      <c r="AZ913" s="188" t="s">
        <v>5148</v>
      </c>
      <c r="BA913" s="188" t="s">
        <v>5149</v>
      </c>
      <c r="BB913" s="188" t="s">
        <v>5150</v>
      </c>
      <c r="BC913" s="188" t="s">
        <v>5151</v>
      </c>
      <c r="BD913" s="188" t="s">
        <v>5152</v>
      </c>
      <c r="BE913" s="188" t="s">
        <v>5153</v>
      </c>
      <c r="BF913" s="188" t="s">
        <v>5154</v>
      </c>
      <c r="BG913" s="809"/>
      <c r="BH913" s="809"/>
      <c r="BI913" s="188" t="s">
        <v>5155</v>
      </c>
      <c r="BJ913" s="188" t="s">
        <v>5156</v>
      </c>
      <c r="BK913" s="188" t="s">
        <v>5157</v>
      </c>
      <c r="BL913" s="188" t="s">
        <v>5158</v>
      </c>
      <c r="BM913" s="809"/>
      <c r="BN913" s="809"/>
      <c r="BO913" s="809"/>
      <c r="BP913" s="809"/>
      <c r="BQ913" s="647"/>
      <c r="CG913" s="839" t="s">
        <v>5104</v>
      </c>
      <c r="CH913" s="839"/>
    </row>
    <row r="914" spans="1:86" s="38" customFormat="1" ht="15" customHeight="1">
      <c r="A914" s="18"/>
      <c r="B914" s="3"/>
      <c r="C914" s="47" t="s">
        <v>5846</v>
      </c>
      <c r="D914" s="580" t="s">
        <v>385</v>
      </c>
      <c r="E914" s="580"/>
      <c r="F914" s="580"/>
      <c r="G914" s="580"/>
      <c r="H914" s="580"/>
      <c r="I914" s="356"/>
      <c r="J914" s="356"/>
      <c r="K914" s="356"/>
      <c r="L914" s="356"/>
      <c r="M914" s="356"/>
      <c r="N914" s="356"/>
      <c r="O914" s="356"/>
      <c r="P914" s="356"/>
      <c r="Q914" s="356"/>
      <c r="R914" s="356"/>
      <c r="S914" s="356"/>
      <c r="T914" s="356"/>
      <c r="U914" s="356"/>
      <c r="V914" s="356"/>
      <c r="W914" s="356"/>
      <c r="X914" s="356"/>
      <c r="Y914" s="356"/>
      <c r="Z914" s="356"/>
      <c r="AA914" s="356"/>
      <c r="AB914" s="356"/>
      <c r="AC914" s="356"/>
      <c r="AD914" s="356"/>
      <c r="AE914" s="2"/>
      <c r="AF914" s="169"/>
      <c r="AV914" s="202">
        <v>0</v>
      </c>
      <c r="AW914" s="202">
        <v>0</v>
      </c>
      <c r="AX914" s="202">
        <v>0</v>
      </c>
      <c r="AY914" s="202">
        <v>0</v>
      </c>
      <c r="AZ914" s="202">
        <v>0</v>
      </c>
      <c r="BA914" s="202">
        <v>0</v>
      </c>
      <c r="BB914" s="202">
        <v>0</v>
      </c>
      <c r="BC914" s="202">
        <v>0</v>
      </c>
      <c r="BD914" s="202">
        <v>0</v>
      </c>
      <c r="BE914" s="202">
        <v>0</v>
      </c>
      <c r="BF914" s="202">
        <v>0</v>
      </c>
      <c r="BG914" s="202">
        <v>0</v>
      </c>
      <c r="BH914" s="202">
        <v>0</v>
      </c>
      <c r="BI914" s="202">
        <v>0</v>
      </c>
      <c r="BJ914" s="202">
        <v>0</v>
      </c>
      <c r="BK914" s="202">
        <v>0</v>
      </c>
      <c r="BL914" s="202">
        <v>0</v>
      </c>
      <c r="BM914" s="202">
        <v>0</v>
      </c>
      <c r="BN914" s="202">
        <v>0</v>
      </c>
      <c r="BO914" s="202">
        <v>0</v>
      </c>
      <c r="BP914" s="202">
        <v>0</v>
      </c>
      <c r="BQ914" s="202">
        <v>0</v>
      </c>
      <c r="CG914" s="563">
        <f>IF($AH$853=$AJ$853,0,IF(OR(AND(D914="No identificado",COUNTBLANK(I914:AD914)=22),AND(D914&lt;&gt;"",AS862=1,COUNTBLANK(I914:AD914)=22),AND(D914&lt;&gt;"",AS862=0,COUNTIF(AV914:BQ914,0)=COUNTA(I914:AD914))),0,1))</f>
        <v>0</v>
      </c>
      <c r="CH914" s="563"/>
    </row>
    <row r="915" spans="1:86" s="38" customFormat="1" ht="15" customHeight="1">
      <c r="A915" s="18"/>
      <c r="B915" s="3"/>
      <c r="C915" s="47" t="s">
        <v>4992</v>
      </c>
      <c r="D915" s="580" t="str">
        <f>IF(CNGE_2024_M3_Secc1!D53="","",CNGE_2024_M3_Secc1!D53)</f>
        <v/>
      </c>
      <c r="E915" s="580"/>
      <c r="F915" s="580"/>
      <c r="G915" s="580"/>
      <c r="H915" s="580"/>
      <c r="I915" s="356"/>
      <c r="J915" s="356"/>
      <c r="K915" s="356"/>
      <c r="L915" s="356"/>
      <c r="M915" s="356"/>
      <c r="N915" s="356"/>
      <c r="O915" s="356"/>
      <c r="P915" s="356"/>
      <c r="Q915" s="356"/>
      <c r="R915" s="356"/>
      <c r="S915" s="356"/>
      <c r="T915" s="356"/>
      <c r="U915" s="356"/>
      <c r="V915" s="356"/>
      <c r="W915" s="356"/>
      <c r="X915" s="356"/>
      <c r="Y915" s="356"/>
      <c r="Z915" s="356"/>
      <c r="AA915" s="356"/>
      <c r="AB915" s="356"/>
      <c r="AC915" s="356"/>
      <c r="AD915" s="356"/>
      <c r="AE915" s="2"/>
      <c r="AF915" s="169"/>
      <c r="AV915" s="202" t="e" cm="1">
        <f t="array" ref="AV915">IF(CNGE_2024_M3_Secc1!$AO$111=CNGE_2024_M3_Secc1!$AQ$111,O,IF(CNGE_2024_M3_Secc1!I171="",1,0))</f>
        <v>#NAME?</v>
      </c>
      <c r="AW915" s="202" t="e" cm="1">
        <f t="array" ref="AW915">IF(CNGE_2024_M3_Secc1!$AO$111=CNGE_2024_M3_Secc1!$AQ$111,O,IF(CNGE_2024_M3_Secc1!J171="",1,0))</f>
        <v>#NAME?</v>
      </c>
      <c r="AX915" s="202" t="e" cm="1">
        <f t="array" ref="AX915">IF(CNGE_2024_M3_Secc1!$AO$111=CNGE_2024_M3_Secc1!$AQ$111,O,IF(CNGE_2024_M3_Secc1!K171="",1,0))</f>
        <v>#NAME?</v>
      </c>
      <c r="AY915" s="202" t="e" cm="1">
        <f t="array" ref="AY915">IF(CNGE_2024_M3_Secc1!$AO$111=CNGE_2024_M3_Secc1!$AQ$111,O,IF(CNGE_2024_M3_Secc1!L171="",1,0))</f>
        <v>#NAME?</v>
      </c>
      <c r="AZ915" s="202" t="e" cm="1">
        <f t="array" ref="AZ915">IF(CNGE_2024_M3_Secc1!$AO$111=CNGE_2024_M3_Secc1!$AQ$111,O,IF(CNGE_2024_M3_Secc1!M171="",1,0))</f>
        <v>#NAME?</v>
      </c>
      <c r="BA915" s="202" t="e" cm="1">
        <f t="array" ref="BA915">IF(CNGE_2024_M3_Secc1!$AO$111=CNGE_2024_M3_Secc1!$AQ$111,O,IF(CNGE_2024_M3_Secc1!N171="",1,0))</f>
        <v>#NAME?</v>
      </c>
      <c r="BB915" s="202" t="e" cm="1">
        <f t="array" ref="BB915">IF(CNGE_2024_M3_Secc1!$AO$111=CNGE_2024_M3_Secc1!$AQ$111,O,IF(CNGE_2024_M3_Secc1!O171="",1,0))</f>
        <v>#NAME?</v>
      </c>
      <c r="BC915" s="202" t="e" cm="1">
        <f t="array" ref="BC915">IF(CNGE_2024_M3_Secc1!$AO$111=CNGE_2024_M3_Secc1!$AQ$111,O,IF(CNGE_2024_M3_Secc1!P171="",1,0))</f>
        <v>#NAME?</v>
      </c>
      <c r="BD915" s="202" t="e" cm="1">
        <f t="array" ref="BD915">IF(CNGE_2024_M3_Secc1!$AO$111=CNGE_2024_M3_Secc1!$AQ$111,O,IF(CNGE_2024_M3_Secc1!Q171="",1,0))</f>
        <v>#NAME?</v>
      </c>
      <c r="BE915" s="202" t="e" cm="1">
        <f t="array" ref="BE915">IF(CNGE_2024_M3_Secc1!$AO$111=CNGE_2024_M3_Secc1!$AQ$111,O,IF(CNGE_2024_M3_Secc1!R171="",1,0))</f>
        <v>#NAME?</v>
      </c>
      <c r="BF915" s="202" t="e" cm="1">
        <f t="array" ref="BF915">IF(CNGE_2024_M3_Secc1!$AO$111=CNGE_2024_M3_Secc1!$AQ$111,O,IF(CNGE_2024_M3_Secc1!S171="",1,0))</f>
        <v>#NAME?</v>
      </c>
      <c r="BG915" s="202" t="e" cm="1">
        <f t="array" ref="BG915">IF(CNGE_2024_M3_Secc1!$AO$111=CNGE_2024_M3_Secc1!$AQ$111,O,IF(CNGE_2024_M3_Secc1!T171="",1,0))</f>
        <v>#NAME?</v>
      </c>
      <c r="BH915" s="202" t="e" cm="1">
        <f t="array" ref="BH915">IF(CNGE_2024_M3_Secc1!$AO$111=CNGE_2024_M3_Secc1!$AQ$111,O,IF(CNGE_2024_M3_Secc1!U171="",1,0))</f>
        <v>#NAME?</v>
      </c>
      <c r="BI915" s="202" t="e" cm="1">
        <f t="array" ref="BI915">IF(CNGE_2024_M3_Secc1!$AO$111=CNGE_2024_M3_Secc1!$AQ$111,O,IF(CNGE_2024_M3_Secc1!V171="",1,0))</f>
        <v>#NAME?</v>
      </c>
      <c r="BJ915" s="202" t="e" cm="1">
        <f t="array" ref="BJ915">IF(CNGE_2024_M3_Secc1!$AO$111=CNGE_2024_M3_Secc1!$AQ$111,O,IF(CNGE_2024_M3_Secc1!W171="",1,0))</f>
        <v>#NAME?</v>
      </c>
      <c r="BK915" s="202" t="e" cm="1">
        <f t="array" ref="BK915">IF(CNGE_2024_M3_Secc1!$AO$111=CNGE_2024_M3_Secc1!$AQ$111,O,IF(CNGE_2024_M3_Secc1!X171="",1,0))</f>
        <v>#NAME?</v>
      </c>
      <c r="BL915" s="202" t="e" cm="1">
        <f t="array" ref="BL915">IF(CNGE_2024_M3_Secc1!$AO$111=CNGE_2024_M3_Secc1!$AQ$111,O,IF(CNGE_2024_M3_Secc1!Y171="",1,0))</f>
        <v>#NAME?</v>
      </c>
      <c r="BM915" s="202" t="e" cm="1">
        <f t="array" ref="BM915">IF(CNGE_2024_M3_Secc1!$AO$111=CNGE_2024_M3_Secc1!$AQ$111,O,IF(CNGE_2024_M3_Secc1!Z171="",1,0))</f>
        <v>#NAME?</v>
      </c>
      <c r="BN915" s="202" t="e" cm="1">
        <f t="array" ref="BN915">IF(CNGE_2024_M3_Secc1!$AO$111=CNGE_2024_M3_Secc1!$AQ$111,O,IF(CNGE_2024_M3_Secc1!AA171="",1,0))</f>
        <v>#NAME?</v>
      </c>
      <c r="BO915" s="202" t="e" cm="1">
        <f t="array" ref="BO915">IF(CNGE_2024_M3_Secc1!$AO$111=CNGE_2024_M3_Secc1!$AQ$111,O,IF(CNGE_2024_M3_Secc1!AB171="",1,0))</f>
        <v>#NAME?</v>
      </c>
      <c r="BP915" s="202" t="e" cm="1">
        <f t="array" ref="BP915">IF(CNGE_2024_M3_Secc1!$AO$111=CNGE_2024_M3_Secc1!$AQ$111,O,IF(CNGE_2024_M3_Secc1!AC171="",1,0))</f>
        <v>#NAME?</v>
      </c>
      <c r="BQ915" s="202" t="e" cm="1">
        <f t="array" ref="BQ915">IF(CNGE_2024_M3_Secc1!$AO$111=CNGE_2024_M3_Secc1!$AQ$111,O,IF(CNGE_2024_M3_Secc1!AD171="",1,0))</f>
        <v>#NAME?</v>
      </c>
      <c r="CG915" s="563">
        <f t="shared" ref="CG915:CG959" si="2965">IF($AH$853=$AJ$853,0,IF(OR(AND(D915="",COUNTBLANK(I915:AD915)=22),AND(D915&lt;&gt;"",AS863=1,COUNTBLANK(I915:AD915)=22),AND(D915&lt;&gt;"",AS863=0,COUNTIF(AV915:BQ915,0)=COUNTA(I915:AD915))),0,1))</f>
        <v>0</v>
      </c>
      <c r="CH915" s="563"/>
    </row>
    <row r="916" spans="1:86" s="38" customFormat="1" ht="15" customHeight="1">
      <c r="A916" s="18"/>
      <c r="B916" s="3"/>
      <c r="C916" s="48" t="s">
        <v>4994</v>
      </c>
      <c r="D916" s="580" t="str">
        <f>IF(CNGE_2024_M3_Secc1!D54="","",CNGE_2024_M3_Secc1!D54)</f>
        <v/>
      </c>
      <c r="E916" s="580"/>
      <c r="F916" s="580"/>
      <c r="G916" s="580"/>
      <c r="H916" s="580"/>
      <c r="I916" s="356"/>
      <c r="J916" s="356"/>
      <c r="K916" s="356"/>
      <c r="L916" s="356"/>
      <c r="M916" s="356"/>
      <c r="N916" s="356"/>
      <c r="O916" s="356"/>
      <c r="P916" s="356"/>
      <c r="Q916" s="356"/>
      <c r="R916" s="356"/>
      <c r="S916" s="356"/>
      <c r="T916" s="356"/>
      <c r="U916" s="356"/>
      <c r="V916" s="356"/>
      <c r="W916" s="356"/>
      <c r="X916" s="356"/>
      <c r="Y916" s="356"/>
      <c r="Z916" s="356"/>
      <c r="AA916" s="356"/>
      <c r="AB916" s="356"/>
      <c r="AC916" s="356"/>
      <c r="AD916" s="356"/>
      <c r="AE916" s="2"/>
      <c r="AF916" s="169"/>
      <c r="AV916" s="202" t="e" cm="1">
        <f t="array" ref="AV916">IF(CNGE_2024_M3_Secc1!$AO$111=CNGE_2024_M3_Secc1!$AQ$111,O,IF(CNGE_2024_M3_Secc1!I172="",1,0))</f>
        <v>#NAME?</v>
      </c>
      <c r="AW916" s="202" t="e" cm="1">
        <f t="array" ref="AW916">IF(CNGE_2024_M3_Secc1!$AO$111=CNGE_2024_M3_Secc1!$AQ$111,O,IF(CNGE_2024_M3_Secc1!J172="",1,0))</f>
        <v>#NAME?</v>
      </c>
      <c r="AX916" s="202" t="e" cm="1">
        <f t="array" ref="AX916">IF(CNGE_2024_M3_Secc1!$AO$111=CNGE_2024_M3_Secc1!$AQ$111,O,IF(CNGE_2024_M3_Secc1!K172="",1,0))</f>
        <v>#NAME?</v>
      </c>
      <c r="AY916" s="202" t="e" cm="1">
        <f t="array" ref="AY916">IF(CNGE_2024_M3_Secc1!$AO$111=CNGE_2024_M3_Secc1!$AQ$111,O,IF(CNGE_2024_M3_Secc1!L172="",1,0))</f>
        <v>#NAME?</v>
      </c>
      <c r="AZ916" s="202" t="e" cm="1">
        <f t="array" ref="AZ916">IF(CNGE_2024_M3_Secc1!$AO$111=CNGE_2024_M3_Secc1!$AQ$111,O,IF(CNGE_2024_M3_Secc1!M172="",1,0))</f>
        <v>#NAME?</v>
      </c>
      <c r="BA916" s="202" t="e" cm="1">
        <f t="array" ref="BA916">IF(CNGE_2024_M3_Secc1!$AO$111=CNGE_2024_M3_Secc1!$AQ$111,O,IF(CNGE_2024_M3_Secc1!N172="",1,0))</f>
        <v>#NAME?</v>
      </c>
      <c r="BB916" s="202" t="e" cm="1">
        <f t="array" ref="BB916">IF(CNGE_2024_M3_Secc1!$AO$111=CNGE_2024_M3_Secc1!$AQ$111,O,IF(CNGE_2024_M3_Secc1!O172="",1,0))</f>
        <v>#NAME?</v>
      </c>
      <c r="BC916" s="202" t="e" cm="1">
        <f t="array" ref="BC916">IF(CNGE_2024_M3_Secc1!$AO$111=CNGE_2024_M3_Secc1!$AQ$111,O,IF(CNGE_2024_M3_Secc1!P172="",1,0))</f>
        <v>#NAME?</v>
      </c>
      <c r="BD916" s="202" t="e" cm="1">
        <f t="array" ref="BD916">IF(CNGE_2024_M3_Secc1!$AO$111=CNGE_2024_M3_Secc1!$AQ$111,O,IF(CNGE_2024_M3_Secc1!Q172="",1,0))</f>
        <v>#NAME?</v>
      </c>
      <c r="BE916" s="202" t="e" cm="1">
        <f t="array" ref="BE916">IF(CNGE_2024_M3_Secc1!$AO$111=CNGE_2024_M3_Secc1!$AQ$111,O,IF(CNGE_2024_M3_Secc1!R172="",1,0))</f>
        <v>#NAME?</v>
      </c>
      <c r="BF916" s="202" t="e" cm="1">
        <f t="array" ref="BF916">IF(CNGE_2024_M3_Secc1!$AO$111=CNGE_2024_M3_Secc1!$AQ$111,O,IF(CNGE_2024_M3_Secc1!S172="",1,0))</f>
        <v>#NAME?</v>
      </c>
      <c r="BG916" s="202" t="e" cm="1">
        <f t="array" ref="BG916">IF(CNGE_2024_M3_Secc1!$AO$111=CNGE_2024_M3_Secc1!$AQ$111,O,IF(CNGE_2024_M3_Secc1!T172="",1,0))</f>
        <v>#NAME?</v>
      </c>
      <c r="BH916" s="202" t="e" cm="1">
        <f t="array" ref="BH916">IF(CNGE_2024_M3_Secc1!$AO$111=CNGE_2024_M3_Secc1!$AQ$111,O,IF(CNGE_2024_M3_Secc1!U172="",1,0))</f>
        <v>#NAME?</v>
      </c>
      <c r="BI916" s="202" t="e" cm="1">
        <f t="array" ref="BI916">IF(CNGE_2024_M3_Secc1!$AO$111=CNGE_2024_M3_Secc1!$AQ$111,O,IF(CNGE_2024_M3_Secc1!V172="",1,0))</f>
        <v>#NAME?</v>
      </c>
      <c r="BJ916" s="202" t="e" cm="1">
        <f t="array" ref="BJ916">IF(CNGE_2024_M3_Secc1!$AO$111=CNGE_2024_M3_Secc1!$AQ$111,O,IF(CNGE_2024_M3_Secc1!W172="",1,0))</f>
        <v>#NAME?</v>
      </c>
      <c r="BK916" s="202" t="e" cm="1">
        <f t="array" ref="BK916">IF(CNGE_2024_M3_Secc1!$AO$111=CNGE_2024_M3_Secc1!$AQ$111,O,IF(CNGE_2024_M3_Secc1!X172="",1,0))</f>
        <v>#NAME?</v>
      </c>
      <c r="BL916" s="202" t="e" cm="1">
        <f t="array" ref="BL916">IF(CNGE_2024_M3_Secc1!$AO$111=CNGE_2024_M3_Secc1!$AQ$111,O,IF(CNGE_2024_M3_Secc1!Y172="",1,0))</f>
        <v>#NAME?</v>
      </c>
      <c r="BM916" s="202" t="e" cm="1">
        <f t="array" ref="BM916">IF(CNGE_2024_M3_Secc1!$AO$111=CNGE_2024_M3_Secc1!$AQ$111,O,IF(CNGE_2024_M3_Secc1!Z172="",1,0))</f>
        <v>#NAME?</v>
      </c>
      <c r="BN916" s="202" t="e" cm="1">
        <f t="array" ref="BN916">IF(CNGE_2024_M3_Secc1!$AO$111=CNGE_2024_M3_Secc1!$AQ$111,O,IF(CNGE_2024_M3_Secc1!AA172="",1,0))</f>
        <v>#NAME?</v>
      </c>
      <c r="BO916" s="202" t="e" cm="1">
        <f t="array" ref="BO916">IF(CNGE_2024_M3_Secc1!$AO$111=CNGE_2024_M3_Secc1!$AQ$111,O,IF(CNGE_2024_M3_Secc1!AB172="",1,0))</f>
        <v>#NAME?</v>
      </c>
      <c r="BP916" s="202" t="e" cm="1">
        <f t="array" ref="BP916">IF(CNGE_2024_M3_Secc1!$AO$111=CNGE_2024_M3_Secc1!$AQ$111,O,IF(CNGE_2024_M3_Secc1!AC172="",1,0))</f>
        <v>#NAME?</v>
      </c>
      <c r="BQ916" s="202" t="e" cm="1">
        <f t="array" ref="BQ916">IF(CNGE_2024_M3_Secc1!$AO$111=CNGE_2024_M3_Secc1!$AQ$111,O,IF(CNGE_2024_M3_Secc1!AD172="",1,0))</f>
        <v>#NAME?</v>
      </c>
      <c r="CG916" s="563">
        <f t="shared" si="2965"/>
        <v>0</v>
      </c>
      <c r="CH916" s="563"/>
    </row>
    <row r="917" spans="1:86" s="38" customFormat="1" ht="15" customHeight="1">
      <c r="A917" s="18"/>
      <c r="B917" s="3"/>
      <c r="C917" s="48" t="s">
        <v>4996</v>
      </c>
      <c r="D917" s="580" t="str">
        <f>IF(CNGE_2024_M3_Secc1!D55="","",CNGE_2024_M3_Secc1!D55)</f>
        <v/>
      </c>
      <c r="E917" s="580"/>
      <c r="F917" s="580"/>
      <c r="G917" s="580"/>
      <c r="H917" s="580"/>
      <c r="I917" s="356"/>
      <c r="J917" s="356"/>
      <c r="K917" s="356"/>
      <c r="L917" s="356"/>
      <c r="M917" s="356"/>
      <c r="N917" s="356"/>
      <c r="O917" s="356"/>
      <c r="P917" s="356"/>
      <c r="Q917" s="356"/>
      <c r="R917" s="356"/>
      <c r="S917" s="356"/>
      <c r="T917" s="356"/>
      <c r="U917" s="356"/>
      <c r="V917" s="356"/>
      <c r="W917" s="356"/>
      <c r="X917" s="356"/>
      <c r="Y917" s="356"/>
      <c r="Z917" s="356"/>
      <c r="AA917" s="356"/>
      <c r="AB917" s="356"/>
      <c r="AC917" s="356"/>
      <c r="AD917" s="356"/>
      <c r="AE917" s="2"/>
      <c r="AF917" s="169"/>
      <c r="AV917" s="202" t="e" cm="1">
        <f t="array" ref="AV917">IF(CNGE_2024_M3_Secc1!$AO$111=CNGE_2024_M3_Secc1!$AQ$111,O,IF(CNGE_2024_M3_Secc1!I173="",1,0))</f>
        <v>#NAME?</v>
      </c>
      <c r="AW917" s="202" t="e" cm="1">
        <f t="array" ref="AW917">IF(CNGE_2024_M3_Secc1!$AO$111=CNGE_2024_M3_Secc1!$AQ$111,O,IF(CNGE_2024_M3_Secc1!J173="",1,0))</f>
        <v>#NAME?</v>
      </c>
      <c r="AX917" s="202" t="e" cm="1">
        <f t="array" ref="AX917">IF(CNGE_2024_M3_Secc1!$AO$111=CNGE_2024_M3_Secc1!$AQ$111,O,IF(CNGE_2024_M3_Secc1!K173="",1,0))</f>
        <v>#NAME?</v>
      </c>
      <c r="AY917" s="202" t="e" cm="1">
        <f t="array" ref="AY917">IF(CNGE_2024_M3_Secc1!$AO$111=CNGE_2024_M3_Secc1!$AQ$111,O,IF(CNGE_2024_M3_Secc1!L173="",1,0))</f>
        <v>#NAME?</v>
      </c>
      <c r="AZ917" s="202" t="e" cm="1">
        <f t="array" ref="AZ917">IF(CNGE_2024_M3_Secc1!$AO$111=CNGE_2024_M3_Secc1!$AQ$111,O,IF(CNGE_2024_M3_Secc1!M173="",1,0))</f>
        <v>#NAME?</v>
      </c>
      <c r="BA917" s="202" t="e" cm="1">
        <f t="array" ref="BA917">IF(CNGE_2024_M3_Secc1!$AO$111=CNGE_2024_M3_Secc1!$AQ$111,O,IF(CNGE_2024_M3_Secc1!N173="",1,0))</f>
        <v>#NAME?</v>
      </c>
      <c r="BB917" s="202" t="e" cm="1">
        <f t="array" ref="BB917">IF(CNGE_2024_M3_Secc1!$AO$111=CNGE_2024_M3_Secc1!$AQ$111,O,IF(CNGE_2024_M3_Secc1!O173="",1,0))</f>
        <v>#NAME?</v>
      </c>
      <c r="BC917" s="202" t="e" cm="1">
        <f t="array" ref="BC917">IF(CNGE_2024_M3_Secc1!$AO$111=CNGE_2024_M3_Secc1!$AQ$111,O,IF(CNGE_2024_M3_Secc1!P173="",1,0))</f>
        <v>#NAME?</v>
      </c>
      <c r="BD917" s="202" t="e" cm="1">
        <f t="array" ref="BD917">IF(CNGE_2024_M3_Secc1!$AO$111=CNGE_2024_M3_Secc1!$AQ$111,O,IF(CNGE_2024_M3_Secc1!Q173="",1,0))</f>
        <v>#NAME?</v>
      </c>
      <c r="BE917" s="202" t="e" cm="1">
        <f t="array" ref="BE917">IF(CNGE_2024_M3_Secc1!$AO$111=CNGE_2024_M3_Secc1!$AQ$111,O,IF(CNGE_2024_M3_Secc1!R173="",1,0))</f>
        <v>#NAME?</v>
      </c>
      <c r="BF917" s="202" t="e" cm="1">
        <f t="array" ref="BF917">IF(CNGE_2024_M3_Secc1!$AO$111=CNGE_2024_M3_Secc1!$AQ$111,O,IF(CNGE_2024_M3_Secc1!S173="",1,0))</f>
        <v>#NAME?</v>
      </c>
      <c r="BG917" s="202" t="e" cm="1">
        <f t="array" ref="BG917">IF(CNGE_2024_M3_Secc1!$AO$111=CNGE_2024_M3_Secc1!$AQ$111,O,IF(CNGE_2024_M3_Secc1!T173="",1,0))</f>
        <v>#NAME?</v>
      </c>
      <c r="BH917" s="202" t="e" cm="1">
        <f t="array" ref="BH917">IF(CNGE_2024_M3_Secc1!$AO$111=CNGE_2024_M3_Secc1!$AQ$111,O,IF(CNGE_2024_M3_Secc1!U173="",1,0))</f>
        <v>#NAME?</v>
      </c>
      <c r="BI917" s="202" t="e" cm="1">
        <f t="array" ref="BI917">IF(CNGE_2024_M3_Secc1!$AO$111=CNGE_2024_M3_Secc1!$AQ$111,O,IF(CNGE_2024_M3_Secc1!V173="",1,0))</f>
        <v>#NAME?</v>
      </c>
      <c r="BJ917" s="202" t="e" cm="1">
        <f t="array" ref="BJ917">IF(CNGE_2024_M3_Secc1!$AO$111=CNGE_2024_M3_Secc1!$AQ$111,O,IF(CNGE_2024_M3_Secc1!W173="",1,0))</f>
        <v>#NAME?</v>
      </c>
      <c r="BK917" s="202" t="e" cm="1">
        <f t="array" ref="BK917">IF(CNGE_2024_M3_Secc1!$AO$111=CNGE_2024_M3_Secc1!$AQ$111,O,IF(CNGE_2024_M3_Secc1!X173="",1,0))</f>
        <v>#NAME?</v>
      </c>
      <c r="BL917" s="202" t="e" cm="1">
        <f t="array" ref="BL917">IF(CNGE_2024_M3_Secc1!$AO$111=CNGE_2024_M3_Secc1!$AQ$111,O,IF(CNGE_2024_M3_Secc1!Y173="",1,0))</f>
        <v>#NAME?</v>
      </c>
      <c r="BM917" s="202" t="e" cm="1">
        <f t="array" ref="BM917">IF(CNGE_2024_M3_Secc1!$AO$111=CNGE_2024_M3_Secc1!$AQ$111,O,IF(CNGE_2024_M3_Secc1!Z173="",1,0))</f>
        <v>#NAME?</v>
      </c>
      <c r="BN917" s="202" t="e" cm="1">
        <f t="array" ref="BN917">IF(CNGE_2024_M3_Secc1!$AO$111=CNGE_2024_M3_Secc1!$AQ$111,O,IF(CNGE_2024_M3_Secc1!AA173="",1,0))</f>
        <v>#NAME?</v>
      </c>
      <c r="BO917" s="202" t="e" cm="1">
        <f t="array" ref="BO917">IF(CNGE_2024_M3_Secc1!$AO$111=CNGE_2024_M3_Secc1!$AQ$111,O,IF(CNGE_2024_M3_Secc1!AB173="",1,0))</f>
        <v>#NAME?</v>
      </c>
      <c r="BP917" s="202" t="e" cm="1">
        <f t="array" ref="BP917">IF(CNGE_2024_M3_Secc1!$AO$111=CNGE_2024_M3_Secc1!$AQ$111,O,IF(CNGE_2024_M3_Secc1!AC173="",1,0))</f>
        <v>#NAME?</v>
      </c>
      <c r="BQ917" s="202" t="e" cm="1">
        <f t="array" ref="BQ917">IF(CNGE_2024_M3_Secc1!$AO$111=CNGE_2024_M3_Secc1!$AQ$111,O,IF(CNGE_2024_M3_Secc1!AD173="",1,0))</f>
        <v>#NAME?</v>
      </c>
      <c r="CG917" s="563">
        <f t="shared" si="2965"/>
        <v>0</v>
      </c>
      <c r="CH917" s="563"/>
    </row>
    <row r="918" spans="1:86" s="38" customFormat="1" ht="15" customHeight="1">
      <c r="A918" s="18"/>
      <c r="B918" s="3"/>
      <c r="C918" s="48" t="s">
        <v>4998</v>
      </c>
      <c r="D918" s="580" t="str">
        <f>IF(CNGE_2024_M3_Secc1!D56="","",CNGE_2024_M3_Secc1!D56)</f>
        <v/>
      </c>
      <c r="E918" s="580"/>
      <c r="F918" s="580"/>
      <c r="G918" s="580"/>
      <c r="H918" s="580"/>
      <c r="I918" s="356"/>
      <c r="J918" s="356"/>
      <c r="K918" s="356"/>
      <c r="L918" s="356"/>
      <c r="M918" s="356"/>
      <c r="N918" s="356"/>
      <c r="O918" s="356"/>
      <c r="P918" s="356"/>
      <c r="Q918" s="356"/>
      <c r="R918" s="356"/>
      <c r="S918" s="356"/>
      <c r="T918" s="356"/>
      <c r="U918" s="356"/>
      <c r="V918" s="356"/>
      <c r="W918" s="356"/>
      <c r="X918" s="356"/>
      <c r="Y918" s="356"/>
      <c r="Z918" s="356"/>
      <c r="AA918" s="356"/>
      <c r="AB918" s="356"/>
      <c r="AC918" s="356"/>
      <c r="AD918" s="356"/>
      <c r="AE918" s="2"/>
      <c r="AF918" s="169"/>
      <c r="AV918" s="202" t="e" cm="1">
        <f t="array" ref="AV918">IF(CNGE_2024_M3_Secc1!$AO$111=CNGE_2024_M3_Secc1!$AQ$111,O,IF(CNGE_2024_M3_Secc1!I174="",1,0))</f>
        <v>#NAME?</v>
      </c>
      <c r="AW918" s="202" t="e" cm="1">
        <f t="array" ref="AW918">IF(CNGE_2024_M3_Secc1!$AO$111=CNGE_2024_M3_Secc1!$AQ$111,O,IF(CNGE_2024_M3_Secc1!J174="",1,0))</f>
        <v>#NAME?</v>
      </c>
      <c r="AX918" s="202" t="e" cm="1">
        <f t="array" ref="AX918">IF(CNGE_2024_M3_Secc1!$AO$111=CNGE_2024_M3_Secc1!$AQ$111,O,IF(CNGE_2024_M3_Secc1!K174="",1,0))</f>
        <v>#NAME?</v>
      </c>
      <c r="AY918" s="202" t="e" cm="1">
        <f t="array" ref="AY918">IF(CNGE_2024_M3_Secc1!$AO$111=CNGE_2024_M3_Secc1!$AQ$111,O,IF(CNGE_2024_M3_Secc1!L174="",1,0))</f>
        <v>#NAME?</v>
      </c>
      <c r="AZ918" s="202" t="e" cm="1">
        <f t="array" ref="AZ918">IF(CNGE_2024_M3_Secc1!$AO$111=CNGE_2024_M3_Secc1!$AQ$111,O,IF(CNGE_2024_M3_Secc1!M174="",1,0))</f>
        <v>#NAME?</v>
      </c>
      <c r="BA918" s="202" t="e" cm="1">
        <f t="array" ref="BA918">IF(CNGE_2024_M3_Secc1!$AO$111=CNGE_2024_M3_Secc1!$AQ$111,O,IF(CNGE_2024_M3_Secc1!N174="",1,0))</f>
        <v>#NAME?</v>
      </c>
      <c r="BB918" s="202" t="e" cm="1">
        <f t="array" ref="BB918">IF(CNGE_2024_M3_Secc1!$AO$111=CNGE_2024_M3_Secc1!$AQ$111,O,IF(CNGE_2024_M3_Secc1!O174="",1,0))</f>
        <v>#NAME?</v>
      </c>
      <c r="BC918" s="202" t="e" cm="1">
        <f t="array" ref="BC918">IF(CNGE_2024_M3_Secc1!$AO$111=CNGE_2024_M3_Secc1!$AQ$111,O,IF(CNGE_2024_M3_Secc1!P174="",1,0))</f>
        <v>#NAME?</v>
      </c>
      <c r="BD918" s="202" t="e" cm="1">
        <f t="array" ref="BD918">IF(CNGE_2024_M3_Secc1!$AO$111=CNGE_2024_M3_Secc1!$AQ$111,O,IF(CNGE_2024_M3_Secc1!Q174="",1,0))</f>
        <v>#NAME?</v>
      </c>
      <c r="BE918" s="202" t="e" cm="1">
        <f t="array" ref="BE918">IF(CNGE_2024_M3_Secc1!$AO$111=CNGE_2024_M3_Secc1!$AQ$111,O,IF(CNGE_2024_M3_Secc1!R174="",1,0))</f>
        <v>#NAME?</v>
      </c>
      <c r="BF918" s="202" t="e" cm="1">
        <f t="array" ref="BF918">IF(CNGE_2024_M3_Secc1!$AO$111=CNGE_2024_M3_Secc1!$AQ$111,O,IF(CNGE_2024_M3_Secc1!S174="",1,0))</f>
        <v>#NAME?</v>
      </c>
      <c r="BG918" s="202" t="e" cm="1">
        <f t="array" ref="BG918">IF(CNGE_2024_M3_Secc1!$AO$111=CNGE_2024_M3_Secc1!$AQ$111,O,IF(CNGE_2024_M3_Secc1!T174="",1,0))</f>
        <v>#NAME?</v>
      </c>
      <c r="BH918" s="202" t="e" cm="1">
        <f t="array" ref="BH918">IF(CNGE_2024_M3_Secc1!$AO$111=CNGE_2024_M3_Secc1!$AQ$111,O,IF(CNGE_2024_M3_Secc1!U174="",1,0))</f>
        <v>#NAME?</v>
      </c>
      <c r="BI918" s="202" t="e" cm="1">
        <f t="array" ref="BI918">IF(CNGE_2024_M3_Secc1!$AO$111=CNGE_2024_M3_Secc1!$AQ$111,O,IF(CNGE_2024_M3_Secc1!V174="",1,0))</f>
        <v>#NAME?</v>
      </c>
      <c r="BJ918" s="202" t="e" cm="1">
        <f t="array" ref="BJ918">IF(CNGE_2024_M3_Secc1!$AO$111=CNGE_2024_M3_Secc1!$AQ$111,O,IF(CNGE_2024_M3_Secc1!W174="",1,0))</f>
        <v>#NAME?</v>
      </c>
      <c r="BK918" s="202" t="e" cm="1">
        <f t="array" ref="BK918">IF(CNGE_2024_M3_Secc1!$AO$111=CNGE_2024_M3_Secc1!$AQ$111,O,IF(CNGE_2024_M3_Secc1!X174="",1,0))</f>
        <v>#NAME?</v>
      </c>
      <c r="BL918" s="202" t="e" cm="1">
        <f t="array" ref="BL918">IF(CNGE_2024_M3_Secc1!$AO$111=CNGE_2024_M3_Secc1!$AQ$111,O,IF(CNGE_2024_M3_Secc1!Y174="",1,0))</f>
        <v>#NAME?</v>
      </c>
      <c r="BM918" s="202" t="e" cm="1">
        <f t="array" ref="BM918">IF(CNGE_2024_M3_Secc1!$AO$111=CNGE_2024_M3_Secc1!$AQ$111,O,IF(CNGE_2024_M3_Secc1!Z174="",1,0))</f>
        <v>#NAME?</v>
      </c>
      <c r="BN918" s="202" t="e" cm="1">
        <f t="array" ref="BN918">IF(CNGE_2024_M3_Secc1!$AO$111=CNGE_2024_M3_Secc1!$AQ$111,O,IF(CNGE_2024_M3_Secc1!AA174="",1,0))</f>
        <v>#NAME?</v>
      </c>
      <c r="BO918" s="202" t="e" cm="1">
        <f t="array" ref="BO918">IF(CNGE_2024_M3_Secc1!$AO$111=CNGE_2024_M3_Secc1!$AQ$111,O,IF(CNGE_2024_M3_Secc1!AB174="",1,0))</f>
        <v>#NAME?</v>
      </c>
      <c r="BP918" s="202" t="e" cm="1">
        <f t="array" ref="BP918">IF(CNGE_2024_M3_Secc1!$AO$111=CNGE_2024_M3_Secc1!$AQ$111,O,IF(CNGE_2024_M3_Secc1!AC174="",1,0))</f>
        <v>#NAME?</v>
      </c>
      <c r="BQ918" s="202" t="e" cm="1">
        <f t="array" ref="BQ918">IF(CNGE_2024_M3_Secc1!$AO$111=CNGE_2024_M3_Secc1!$AQ$111,O,IF(CNGE_2024_M3_Secc1!AD174="",1,0))</f>
        <v>#NAME?</v>
      </c>
      <c r="CG918" s="563">
        <f t="shared" si="2965"/>
        <v>0</v>
      </c>
      <c r="CH918" s="563"/>
    </row>
    <row r="919" spans="1:86" s="38" customFormat="1" ht="15" customHeight="1">
      <c r="A919" s="18"/>
      <c r="B919" s="3"/>
      <c r="C919" s="48" t="s">
        <v>5000</v>
      </c>
      <c r="D919" s="580" t="str">
        <f>IF(CNGE_2024_M3_Secc1!D57="","",CNGE_2024_M3_Secc1!D57)</f>
        <v/>
      </c>
      <c r="E919" s="580"/>
      <c r="F919" s="580"/>
      <c r="G919" s="580"/>
      <c r="H919" s="580"/>
      <c r="I919" s="356"/>
      <c r="J919" s="356"/>
      <c r="K919" s="356"/>
      <c r="L919" s="356"/>
      <c r="M919" s="356"/>
      <c r="N919" s="356"/>
      <c r="O919" s="356"/>
      <c r="P919" s="356"/>
      <c r="Q919" s="356"/>
      <c r="R919" s="356"/>
      <c r="S919" s="356"/>
      <c r="T919" s="356"/>
      <c r="U919" s="356"/>
      <c r="V919" s="356"/>
      <c r="W919" s="356"/>
      <c r="X919" s="356"/>
      <c r="Y919" s="356"/>
      <c r="Z919" s="356"/>
      <c r="AA919" s="356"/>
      <c r="AB919" s="356"/>
      <c r="AC919" s="356"/>
      <c r="AD919" s="356"/>
      <c r="AE919" s="2"/>
      <c r="AF919" s="169"/>
      <c r="AV919" s="202" t="e" cm="1">
        <f t="array" ref="AV919">IF(CNGE_2024_M3_Secc1!$AO$111=CNGE_2024_M3_Secc1!$AQ$111,O,IF(CNGE_2024_M3_Secc1!I175="",1,0))</f>
        <v>#NAME?</v>
      </c>
      <c r="AW919" s="202" t="e" cm="1">
        <f t="array" ref="AW919">IF(CNGE_2024_M3_Secc1!$AO$111=CNGE_2024_M3_Secc1!$AQ$111,O,IF(CNGE_2024_M3_Secc1!J175="",1,0))</f>
        <v>#NAME?</v>
      </c>
      <c r="AX919" s="202" t="e" cm="1">
        <f t="array" ref="AX919">IF(CNGE_2024_M3_Secc1!$AO$111=CNGE_2024_M3_Secc1!$AQ$111,O,IF(CNGE_2024_M3_Secc1!K175="",1,0))</f>
        <v>#NAME?</v>
      </c>
      <c r="AY919" s="202" t="e" cm="1">
        <f t="array" ref="AY919">IF(CNGE_2024_M3_Secc1!$AO$111=CNGE_2024_M3_Secc1!$AQ$111,O,IF(CNGE_2024_M3_Secc1!L175="",1,0))</f>
        <v>#NAME?</v>
      </c>
      <c r="AZ919" s="202" t="e" cm="1">
        <f t="array" ref="AZ919">IF(CNGE_2024_M3_Secc1!$AO$111=CNGE_2024_M3_Secc1!$AQ$111,O,IF(CNGE_2024_M3_Secc1!M175="",1,0))</f>
        <v>#NAME?</v>
      </c>
      <c r="BA919" s="202" t="e" cm="1">
        <f t="array" ref="BA919">IF(CNGE_2024_M3_Secc1!$AO$111=CNGE_2024_M3_Secc1!$AQ$111,O,IF(CNGE_2024_M3_Secc1!N175="",1,0))</f>
        <v>#NAME?</v>
      </c>
      <c r="BB919" s="202" t="e" cm="1">
        <f t="array" ref="BB919">IF(CNGE_2024_M3_Secc1!$AO$111=CNGE_2024_M3_Secc1!$AQ$111,O,IF(CNGE_2024_M3_Secc1!O175="",1,0))</f>
        <v>#NAME?</v>
      </c>
      <c r="BC919" s="202" t="e" cm="1">
        <f t="array" ref="BC919">IF(CNGE_2024_M3_Secc1!$AO$111=CNGE_2024_M3_Secc1!$AQ$111,O,IF(CNGE_2024_M3_Secc1!P175="",1,0))</f>
        <v>#NAME?</v>
      </c>
      <c r="BD919" s="202" t="e" cm="1">
        <f t="array" ref="BD919">IF(CNGE_2024_M3_Secc1!$AO$111=CNGE_2024_M3_Secc1!$AQ$111,O,IF(CNGE_2024_M3_Secc1!Q175="",1,0))</f>
        <v>#NAME?</v>
      </c>
      <c r="BE919" s="202" t="e" cm="1">
        <f t="array" ref="BE919">IF(CNGE_2024_M3_Secc1!$AO$111=CNGE_2024_M3_Secc1!$AQ$111,O,IF(CNGE_2024_M3_Secc1!R175="",1,0))</f>
        <v>#NAME?</v>
      </c>
      <c r="BF919" s="202" t="e" cm="1">
        <f t="array" ref="BF919">IF(CNGE_2024_M3_Secc1!$AO$111=CNGE_2024_M3_Secc1!$AQ$111,O,IF(CNGE_2024_M3_Secc1!S175="",1,0))</f>
        <v>#NAME?</v>
      </c>
      <c r="BG919" s="202" t="e" cm="1">
        <f t="array" ref="BG919">IF(CNGE_2024_M3_Secc1!$AO$111=CNGE_2024_M3_Secc1!$AQ$111,O,IF(CNGE_2024_M3_Secc1!T175="",1,0))</f>
        <v>#NAME?</v>
      </c>
      <c r="BH919" s="202" t="e" cm="1">
        <f t="array" ref="BH919">IF(CNGE_2024_M3_Secc1!$AO$111=CNGE_2024_M3_Secc1!$AQ$111,O,IF(CNGE_2024_M3_Secc1!U175="",1,0))</f>
        <v>#NAME?</v>
      </c>
      <c r="BI919" s="202" t="e" cm="1">
        <f t="array" ref="BI919">IF(CNGE_2024_M3_Secc1!$AO$111=CNGE_2024_M3_Secc1!$AQ$111,O,IF(CNGE_2024_M3_Secc1!V175="",1,0))</f>
        <v>#NAME?</v>
      </c>
      <c r="BJ919" s="202" t="e" cm="1">
        <f t="array" ref="BJ919">IF(CNGE_2024_M3_Secc1!$AO$111=CNGE_2024_M3_Secc1!$AQ$111,O,IF(CNGE_2024_M3_Secc1!W175="",1,0))</f>
        <v>#NAME?</v>
      </c>
      <c r="BK919" s="202" t="e" cm="1">
        <f t="array" ref="BK919">IF(CNGE_2024_M3_Secc1!$AO$111=CNGE_2024_M3_Secc1!$AQ$111,O,IF(CNGE_2024_M3_Secc1!X175="",1,0))</f>
        <v>#NAME?</v>
      </c>
      <c r="BL919" s="202" t="e" cm="1">
        <f t="array" ref="BL919">IF(CNGE_2024_M3_Secc1!$AO$111=CNGE_2024_M3_Secc1!$AQ$111,O,IF(CNGE_2024_M3_Secc1!Y175="",1,0))</f>
        <v>#NAME?</v>
      </c>
      <c r="BM919" s="202" t="e" cm="1">
        <f t="array" ref="BM919">IF(CNGE_2024_M3_Secc1!$AO$111=CNGE_2024_M3_Secc1!$AQ$111,O,IF(CNGE_2024_M3_Secc1!Z175="",1,0))</f>
        <v>#NAME?</v>
      </c>
      <c r="BN919" s="202" t="e" cm="1">
        <f t="array" ref="BN919">IF(CNGE_2024_M3_Secc1!$AO$111=CNGE_2024_M3_Secc1!$AQ$111,O,IF(CNGE_2024_M3_Secc1!AA175="",1,0))</f>
        <v>#NAME?</v>
      </c>
      <c r="BO919" s="202" t="e" cm="1">
        <f t="array" ref="BO919">IF(CNGE_2024_M3_Secc1!$AO$111=CNGE_2024_M3_Secc1!$AQ$111,O,IF(CNGE_2024_M3_Secc1!AB175="",1,0))</f>
        <v>#NAME?</v>
      </c>
      <c r="BP919" s="202" t="e" cm="1">
        <f t="array" ref="BP919">IF(CNGE_2024_M3_Secc1!$AO$111=CNGE_2024_M3_Secc1!$AQ$111,O,IF(CNGE_2024_M3_Secc1!AC175="",1,0))</f>
        <v>#NAME?</v>
      </c>
      <c r="BQ919" s="202" t="e" cm="1">
        <f t="array" ref="BQ919">IF(CNGE_2024_M3_Secc1!$AO$111=CNGE_2024_M3_Secc1!$AQ$111,O,IF(CNGE_2024_M3_Secc1!AD175="",1,0))</f>
        <v>#NAME?</v>
      </c>
      <c r="CG919" s="563">
        <f t="shared" si="2965"/>
        <v>0</v>
      </c>
      <c r="CH919" s="563"/>
    </row>
    <row r="920" spans="1:86" s="38" customFormat="1" ht="15" customHeight="1">
      <c r="A920" s="18"/>
      <c r="B920" s="3"/>
      <c r="C920" s="48" t="s">
        <v>5002</v>
      </c>
      <c r="D920" s="580" t="str">
        <f>IF(CNGE_2024_M3_Secc1!D58="","",CNGE_2024_M3_Secc1!D58)</f>
        <v/>
      </c>
      <c r="E920" s="580"/>
      <c r="F920" s="580"/>
      <c r="G920" s="580"/>
      <c r="H920" s="580"/>
      <c r="I920" s="356"/>
      <c r="J920" s="356"/>
      <c r="K920" s="356"/>
      <c r="L920" s="356"/>
      <c r="M920" s="356"/>
      <c r="N920" s="356"/>
      <c r="O920" s="356"/>
      <c r="P920" s="356"/>
      <c r="Q920" s="356"/>
      <c r="R920" s="356"/>
      <c r="S920" s="356"/>
      <c r="T920" s="356"/>
      <c r="U920" s="356"/>
      <c r="V920" s="356"/>
      <c r="W920" s="356"/>
      <c r="X920" s="356"/>
      <c r="Y920" s="356"/>
      <c r="Z920" s="356"/>
      <c r="AA920" s="356"/>
      <c r="AB920" s="356"/>
      <c r="AC920" s="356"/>
      <c r="AD920" s="356"/>
      <c r="AE920" s="2"/>
      <c r="AF920" s="169"/>
      <c r="AV920" s="202" t="e" cm="1">
        <f t="array" ref="AV920">IF(CNGE_2024_M3_Secc1!$AO$111=CNGE_2024_M3_Secc1!$AQ$111,O,IF(CNGE_2024_M3_Secc1!I176="",1,0))</f>
        <v>#NAME?</v>
      </c>
      <c r="AW920" s="202" t="e" cm="1">
        <f t="array" ref="AW920">IF(CNGE_2024_M3_Secc1!$AO$111=CNGE_2024_M3_Secc1!$AQ$111,O,IF(CNGE_2024_M3_Secc1!J176="",1,0))</f>
        <v>#NAME?</v>
      </c>
      <c r="AX920" s="202" t="e" cm="1">
        <f t="array" ref="AX920">IF(CNGE_2024_M3_Secc1!$AO$111=CNGE_2024_M3_Secc1!$AQ$111,O,IF(CNGE_2024_M3_Secc1!K176="",1,0))</f>
        <v>#NAME?</v>
      </c>
      <c r="AY920" s="202" t="e" cm="1">
        <f t="array" ref="AY920">IF(CNGE_2024_M3_Secc1!$AO$111=CNGE_2024_M3_Secc1!$AQ$111,O,IF(CNGE_2024_M3_Secc1!L176="",1,0))</f>
        <v>#NAME?</v>
      </c>
      <c r="AZ920" s="202" t="e" cm="1">
        <f t="array" ref="AZ920">IF(CNGE_2024_M3_Secc1!$AO$111=CNGE_2024_M3_Secc1!$AQ$111,O,IF(CNGE_2024_M3_Secc1!M176="",1,0))</f>
        <v>#NAME?</v>
      </c>
      <c r="BA920" s="202" t="e" cm="1">
        <f t="array" ref="BA920">IF(CNGE_2024_M3_Secc1!$AO$111=CNGE_2024_M3_Secc1!$AQ$111,O,IF(CNGE_2024_M3_Secc1!N176="",1,0))</f>
        <v>#NAME?</v>
      </c>
      <c r="BB920" s="202" t="e" cm="1">
        <f t="array" ref="BB920">IF(CNGE_2024_M3_Secc1!$AO$111=CNGE_2024_M3_Secc1!$AQ$111,O,IF(CNGE_2024_M3_Secc1!O176="",1,0))</f>
        <v>#NAME?</v>
      </c>
      <c r="BC920" s="202" t="e" cm="1">
        <f t="array" ref="BC920">IF(CNGE_2024_M3_Secc1!$AO$111=CNGE_2024_M3_Secc1!$AQ$111,O,IF(CNGE_2024_M3_Secc1!P176="",1,0))</f>
        <v>#NAME?</v>
      </c>
      <c r="BD920" s="202" t="e" cm="1">
        <f t="array" ref="BD920">IF(CNGE_2024_M3_Secc1!$AO$111=CNGE_2024_M3_Secc1!$AQ$111,O,IF(CNGE_2024_M3_Secc1!Q176="",1,0))</f>
        <v>#NAME?</v>
      </c>
      <c r="BE920" s="202" t="e" cm="1">
        <f t="array" ref="BE920">IF(CNGE_2024_M3_Secc1!$AO$111=CNGE_2024_M3_Secc1!$AQ$111,O,IF(CNGE_2024_M3_Secc1!R176="",1,0))</f>
        <v>#NAME?</v>
      </c>
      <c r="BF920" s="202" t="e" cm="1">
        <f t="array" ref="BF920">IF(CNGE_2024_M3_Secc1!$AO$111=CNGE_2024_M3_Secc1!$AQ$111,O,IF(CNGE_2024_M3_Secc1!S176="",1,0))</f>
        <v>#NAME?</v>
      </c>
      <c r="BG920" s="202" t="e" cm="1">
        <f t="array" ref="BG920">IF(CNGE_2024_M3_Secc1!$AO$111=CNGE_2024_M3_Secc1!$AQ$111,O,IF(CNGE_2024_M3_Secc1!T176="",1,0))</f>
        <v>#NAME?</v>
      </c>
      <c r="BH920" s="202" t="e" cm="1">
        <f t="array" ref="BH920">IF(CNGE_2024_M3_Secc1!$AO$111=CNGE_2024_M3_Secc1!$AQ$111,O,IF(CNGE_2024_M3_Secc1!U176="",1,0))</f>
        <v>#NAME?</v>
      </c>
      <c r="BI920" s="202" t="e" cm="1">
        <f t="array" ref="BI920">IF(CNGE_2024_M3_Secc1!$AO$111=CNGE_2024_M3_Secc1!$AQ$111,O,IF(CNGE_2024_M3_Secc1!V176="",1,0))</f>
        <v>#NAME?</v>
      </c>
      <c r="BJ920" s="202" t="e" cm="1">
        <f t="array" ref="BJ920">IF(CNGE_2024_M3_Secc1!$AO$111=CNGE_2024_M3_Secc1!$AQ$111,O,IF(CNGE_2024_M3_Secc1!W176="",1,0))</f>
        <v>#NAME?</v>
      </c>
      <c r="BK920" s="202" t="e" cm="1">
        <f t="array" ref="BK920">IF(CNGE_2024_M3_Secc1!$AO$111=CNGE_2024_M3_Secc1!$AQ$111,O,IF(CNGE_2024_M3_Secc1!X176="",1,0))</f>
        <v>#NAME?</v>
      </c>
      <c r="BL920" s="202" t="e" cm="1">
        <f t="array" ref="BL920">IF(CNGE_2024_M3_Secc1!$AO$111=CNGE_2024_M3_Secc1!$AQ$111,O,IF(CNGE_2024_M3_Secc1!Y176="",1,0))</f>
        <v>#NAME?</v>
      </c>
      <c r="BM920" s="202" t="e" cm="1">
        <f t="array" ref="BM920">IF(CNGE_2024_M3_Secc1!$AO$111=CNGE_2024_M3_Secc1!$AQ$111,O,IF(CNGE_2024_M3_Secc1!Z176="",1,0))</f>
        <v>#NAME?</v>
      </c>
      <c r="BN920" s="202" t="e" cm="1">
        <f t="array" ref="BN920">IF(CNGE_2024_M3_Secc1!$AO$111=CNGE_2024_M3_Secc1!$AQ$111,O,IF(CNGE_2024_M3_Secc1!AA176="",1,0))</f>
        <v>#NAME?</v>
      </c>
      <c r="BO920" s="202" t="e" cm="1">
        <f t="array" ref="BO920">IF(CNGE_2024_M3_Secc1!$AO$111=CNGE_2024_M3_Secc1!$AQ$111,O,IF(CNGE_2024_M3_Secc1!AB176="",1,0))</f>
        <v>#NAME?</v>
      </c>
      <c r="BP920" s="202" t="e" cm="1">
        <f t="array" ref="BP920">IF(CNGE_2024_M3_Secc1!$AO$111=CNGE_2024_M3_Secc1!$AQ$111,O,IF(CNGE_2024_M3_Secc1!AC176="",1,0))</f>
        <v>#NAME?</v>
      </c>
      <c r="BQ920" s="202" t="e" cm="1">
        <f t="array" ref="BQ920">IF(CNGE_2024_M3_Secc1!$AO$111=CNGE_2024_M3_Secc1!$AQ$111,O,IF(CNGE_2024_M3_Secc1!AD176="",1,0))</f>
        <v>#NAME?</v>
      </c>
      <c r="CG920" s="563">
        <f t="shared" si="2965"/>
        <v>0</v>
      </c>
      <c r="CH920" s="563"/>
    </row>
    <row r="921" spans="1:86" s="38" customFormat="1" ht="15" customHeight="1">
      <c r="A921" s="18"/>
      <c r="B921" s="3"/>
      <c r="C921" s="48" t="s">
        <v>5004</v>
      </c>
      <c r="D921" s="580" t="str">
        <f>IF(CNGE_2024_M3_Secc1!D59="","",CNGE_2024_M3_Secc1!D59)</f>
        <v/>
      </c>
      <c r="E921" s="580"/>
      <c r="F921" s="580"/>
      <c r="G921" s="580"/>
      <c r="H921" s="580"/>
      <c r="I921" s="356"/>
      <c r="J921" s="356"/>
      <c r="K921" s="356"/>
      <c r="L921" s="356"/>
      <c r="M921" s="356"/>
      <c r="N921" s="356"/>
      <c r="O921" s="356"/>
      <c r="P921" s="356"/>
      <c r="Q921" s="356"/>
      <c r="R921" s="356"/>
      <c r="S921" s="356"/>
      <c r="T921" s="356"/>
      <c r="U921" s="356"/>
      <c r="V921" s="356"/>
      <c r="W921" s="356"/>
      <c r="X921" s="356"/>
      <c r="Y921" s="356"/>
      <c r="Z921" s="356"/>
      <c r="AA921" s="356"/>
      <c r="AB921" s="356"/>
      <c r="AC921" s="356"/>
      <c r="AD921" s="356"/>
      <c r="AE921" s="2"/>
      <c r="AF921" s="169"/>
      <c r="AV921" s="202" t="e" cm="1">
        <f t="array" ref="AV921">IF(CNGE_2024_M3_Secc1!$AO$111=CNGE_2024_M3_Secc1!$AQ$111,O,IF(CNGE_2024_M3_Secc1!I177="",1,0))</f>
        <v>#NAME?</v>
      </c>
      <c r="AW921" s="202" t="e" cm="1">
        <f t="array" ref="AW921">IF(CNGE_2024_M3_Secc1!$AO$111=CNGE_2024_M3_Secc1!$AQ$111,O,IF(CNGE_2024_M3_Secc1!J177="",1,0))</f>
        <v>#NAME?</v>
      </c>
      <c r="AX921" s="202" t="e" cm="1">
        <f t="array" ref="AX921">IF(CNGE_2024_M3_Secc1!$AO$111=CNGE_2024_M3_Secc1!$AQ$111,O,IF(CNGE_2024_M3_Secc1!K177="",1,0))</f>
        <v>#NAME?</v>
      </c>
      <c r="AY921" s="202" t="e" cm="1">
        <f t="array" ref="AY921">IF(CNGE_2024_M3_Secc1!$AO$111=CNGE_2024_M3_Secc1!$AQ$111,O,IF(CNGE_2024_M3_Secc1!L177="",1,0))</f>
        <v>#NAME?</v>
      </c>
      <c r="AZ921" s="202" t="e" cm="1">
        <f t="array" ref="AZ921">IF(CNGE_2024_M3_Secc1!$AO$111=CNGE_2024_M3_Secc1!$AQ$111,O,IF(CNGE_2024_M3_Secc1!M177="",1,0))</f>
        <v>#NAME?</v>
      </c>
      <c r="BA921" s="202" t="e" cm="1">
        <f t="array" ref="BA921">IF(CNGE_2024_M3_Secc1!$AO$111=CNGE_2024_M3_Secc1!$AQ$111,O,IF(CNGE_2024_M3_Secc1!N177="",1,0))</f>
        <v>#NAME?</v>
      </c>
      <c r="BB921" s="202" t="e" cm="1">
        <f t="array" ref="BB921">IF(CNGE_2024_M3_Secc1!$AO$111=CNGE_2024_M3_Secc1!$AQ$111,O,IF(CNGE_2024_M3_Secc1!O177="",1,0))</f>
        <v>#NAME?</v>
      </c>
      <c r="BC921" s="202" t="e" cm="1">
        <f t="array" ref="BC921">IF(CNGE_2024_M3_Secc1!$AO$111=CNGE_2024_M3_Secc1!$AQ$111,O,IF(CNGE_2024_M3_Secc1!P177="",1,0))</f>
        <v>#NAME?</v>
      </c>
      <c r="BD921" s="202" t="e" cm="1">
        <f t="array" ref="BD921">IF(CNGE_2024_M3_Secc1!$AO$111=CNGE_2024_M3_Secc1!$AQ$111,O,IF(CNGE_2024_M3_Secc1!Q177="",1,0))</f>
        <v>#NAME?</v>
      </c>
      <c r="BE921" s="202" t="e" cm="1">
        <f t="array" ref="BE921">IF(CNGE_2024_M3_Secc1!$AO$111=CNGE_2024_M3_Secc1!$AQ$111,O,IF(CNGE_2024_M3_Secc1!R177="",1,0))</f>
        <v>#NAME?</v>
      </c>
      <c r="BF921" s="202" t="e" cm="1">
        <f t="array" ref="BF921">IF(CNGE_2024_M3_Secc1!$AO$111=CNGE_2024_M3_Secc1!$AQ$111,O,IF(CNGE_2024_M3_Secc1!S177="",1,0))</f>
        <v>#NAME?</v>
      </c>
      <c r="BG921" s="202" t="e" cm="1">
        <f t="array" ref="BG921">IF(CNGE_2024_M3_Secc1!$AO$111=CNGE_2024_M3_Secc1!$AQ$111,O,IF(CNGE_2024_M3_Secc1!T177="",1,0))</f>
        <v>#NAME?</v>
      </c>
      <c r="BH921" s="202" t="e" cm="1">
        <f t="array" ref="BH921">IF(CNGE_2024_M3_Secc1!$AO$111=CNGE_2024_M3_Secc1!$AQ$111,O,IF(CNGE_2024_M3_Secc1!U177="",1,0))</f>
        <v>#NAME?</v>
      </c>
      <c r="BI921" s="202" t="e" cm="1">
        <f t="array" ref="BI921">IF(CNGE_2024_M3_Secc1!$AO$111=CNGE_2024_M3_Secc1!$AQ$111,O,IF(CNGE_2024_M3_Secc1!V177="",1,0))</f>
        <v>#NAME?</v>
      </c>
      <c r="BJ921" s="202" t="e" cm="1">
        <f t="array" ref="BJ921">IF(CNGE_2024_M3_Secc1!$AO$111=CNGE_2024_M3_Secc1!$AQ$111,O,IF(CNGE_2024_M3_Secc1!W177="",1,0))</f>
        <v>#NAME?</v>
      </c>
      <c r="BK921" s="202" t="e" cm="1">
        <f t="array" ref="BK921">IF(CNGE_2024_M3_Secc1!$AO$111=CNGE_2024_M3_Secc1!$AQ$111,O,IF(CNGE_2024_M3_Secc1!X177="",1,0))</f>
        <v>#NAME?</v>
      </c>
      <c r="BL921" s="202" t="e" cm="1">
        <f t="array" ref="BL921">IF(CNGE_2024_M3_Secc1!$AO$111=CNGE_2024_M3_Secc1!$AQ$111,O,IF(CNGE_2024_M3_Secc1!Y177="",1,0))</f>
        <v>#NAME?</v>
      </c>
      <c r="BM921" s="202" t="e" cm="1">
        <f t="array" ref="BM921">IF(CNGE_2024_M3_Secc1!$AO$111=CNGE_2024_M3_Secc1!$AQ$111,O,IF(CNGE_2024_M3_Secc1!Z177="",1,0))</f>
        <v>#NAME?</v>
      </c>
      <c r="BN921" s="202" t="e" cm="1">
        <f t="array" ref="BN921">IF(CNGE_2024_M3_Secc1!$AO$111=CNGE_2024_M3_Secc1!$AQ$111,O,IF(CNGE_2024_M3_Secc1!AA177="",1,0))</f>
        <v>#NAME?</v>
      </c>
      <c r="BO921" s="202" t="e" cm="1">
        <f t="array" ref="BO921">IF(CNGE_2024_M3_Secc1!$AO$111=CNGE_2024_M3_Secc1!$AQ$111,O,IF(CNGE_2024_M3_Secc1!AB177="",1,0))</f>
        <v>#NAME?</v>
      </c>
      <c r="BP921" s="202" t="e" cm="1">
        <f t="array" ref="BP921">IF(CNGE_2024_M3_Secc1!$AO$111=CNGE_2024_M3_Secc1!$AQ$111,O,IF(CNGE_2024_M3_Secc1!AC177="",1,0))</f>
        <v>#NAME?</v>
      </c>
      <c r="BQ921" s="202" t="e" cm="1">
        <f t="array" ref="BQ921">IF(CNGE_2024_M3_Secc1!$AO$111=CNGE_2024_M3_Secc1!$AQ$111,O,IF(CNGE_2024_M3_Secc1!AD177="",1,0))</f>
        <v>#NAME?</v>
      </c>
      <c r="CG921" s="563">
        <f t="shared" si="2965"/>
        <v>0</v>
      </c>
      <c r="CH921" s="563"/>
    </row>
    <row r="922" spans="1:86" s="38" customFormat="1" ht="15" customHeight="1">
      <c r="A922" s="18"/>
      <c r="B922" s="3"/>
      <c r="C922" s="48" t="s">
        <v>5006</v>
      </c>
      <c r="D922" s="580" t="str">
        <f>IF(CNGE_2024_M3_Secc1!D60="","",CNGE_2024_M3_Secc1!D60)</f>
        <v/>
      </c>
      <c r="E922" s="580"/>
      <c r="F922" s="580"/>
      <c r="G922" s="580"/>
      <c r="H922" s="580"/>
      <c r="I922" s="356"/>
      <c r="J922" s="356"/>
      <c r="K922" s="356"/>
      <c r="L922" s="356"/>
      <c r="M922" s="356"/>
      <c r="N922" s="356"/>
      <c r="O922" s="356"/>
      <c r="P922" s="356"/>
      <c r="Q922" s="356"/>
      <c r="R922" s="356"/>
      <c r="S922" s="356"/>
      <c r="T922" s="356"/>
      <c r="U922" s="356"/>
      <c r="V922" s="356"/>
      <c r="W922" s="356"/>
      <c r="X922" s="356"/>
      <c r="Y922" s="356"/>
      <c r="Z922" s="356"/>
      <c r="AA922" s="356"/>
      <c r="AB922" s="356"/>
      <c r="AC922" s="356"/>
      <c r="AD922" s="356"/>
      <c r="AE922" s="2"/>
      <c r="AF922" s="169"/>
      <c r="AV922" s="202" t="e" cm="1">
        <f t="array" ref="AV922">IF(CNGE_2024_M3_Secc1!$AO$111=CNGE_2024_M3_Secc1!$AQ$111,O,IF(CNGE_2024_M3_Secc1!I178="",1,0))</f>
        <v>#NAME?</v>
      </c>
      <c r="AW922" s="202" t="e" cm="1">
        <f t="array" ref="AW922">IF(CNGE_2024_M3_Secc1!$AO$111=CNGE_2024_M3_Secc1!$AQ$111,O,IF(CNGE_2024_M3_Secc1!J178="",1,0))</f>
        <v>#NAME?</v>
      </c>
      <c r="AX922" s="202" t="e" cm="1">
        <f t="array" ref="AX922">IF(CNGE_2024_M3_Secc1!$AO$111=CNGE_2024_M3_Secc1!$AQ$111,O,IF(CNGE_2024_M3_Secc1!K178="",1,0))</f>
        <v>#NAME?</v>
      </c>
      <c r="AY922" s="202" t="e" cm="1">
        <f t="array" ref="AY922">IF(CNGE_2024_M3_Secc1!$AO$111=CNGE_2024_M3_Secc1!$AQ$111,O,IF(CNGE_2024_M3_Secc1!L178="",1,0))</f>
        <v>#NAME?</v>
      </c>
      <c r="AZ922" s="202" t="e" cm="1">
        <f t="array" ref="AZ922">IF(CNGE_2024_M3_Secc1!$AO$111=CNGE_2024_M3_Secc1!$AQ$111,O,IF(CNGE_2024_M3_Secc1!M178="",1,0))</f>
        <v>#NAME?</v>
      </c>
      <c r="BA922" s="202" t="e" cm="1">
        <f t="array" ref="BA922">IF(CNGE_2024_M3_Secc1!$AO$111=CNGE_2024_M3_Secc1!$AQ$111,O,IF(CNGE_2024_M3_Secc1!N178="",1,0))</f>
        <v>#NAME?</v>
      </c>
      <c r="BB922" s="202" t="e" cm="1">
        <f t="array" ref="BB922">IF(CNGE_2024_M3_Secc1!$AO$111=CNGE_2024_M3_Secc1!$AQ$111,O,IF(CNGE_2024_M3_Secc1!O178="",1,0))</f>
        <v>#NAME?</v>
      </c>
      <c r="BC922" s="202" t="e" cm="1">
        <f t="array" ref="BC922">IF(CNGE_2024_M3_Secc1!$AO$111=CNGE_2024_M3_Secc1!$AQ$111,O,IF(CNGE_2024_M3_Secc1!P178="",1,0))</f>
        <v>#NAME?</v>
      </c>
      <c r="BD922" s="202" t="e" cm="1">
        <f t="array" ref="BD922">IF(CNGE_2024_M3_Secc1!$AO$111=CNGE_2024_M3_Secc1!$AQ$111,O,IF(CNGE_2024_M3_Secc1!Q178="",1,0))</f>
        <v>#NAME?</v>
      </c>
      <c r="BE922" s="202" t="e" cm="1">
        <f t="array" ref="BE922">IF(CNGE_2024_M3_Secc1!$AO$111=CNGE_2024_M3_Secc1!$AQ$111,O,IF(CNGE_2024_M3_Secc1!R178="",1,0))</f>
        <v>#NAME?</v>
      </c>
      <c r="BF922" s="202" t="e" cm="1">
        <f t="array" ref="BF922">IF(CNGE_2024_M3_Secc1!$AO$111=CNGE_2024_M3_Secc1!$AQ$111,O,IF(CNGE_2024_M3_Secc1!S178="",1,0))</f>
        <v>#NAME?</v>
      </c>
      <c r="BG922" s="202" t="e" cm="1">
        <f t="array" ref="BG922">IF(CNGE_2024_M3_Secc1!$AO$111=CNGE_2024_M3_Secc1!$AQ$111,O,IF(CNGE_2024_M3_Secc1!T178="",1,0))</f>
        <v>#NAME?</v>
      </c>
      <c r="BH922" s="202" t="e" cm="1">
        <f t="array" ref="BH922">IF(CNGE_2024_M3_Secc1!$AO$111=CNGE_2024_M3_Secc1!$AQ$111,O,IF(CNGE_2024_M3_Secc1!U178="",1,0))</f>
        <v>#NAME?</v>
      </c>
      <c r="BI922" s="202" t="e" cm="1">
        <f t="array" ref="BI922">IF(CNGE_2024_M3_Secc1!$AO$111=CNGE_2024_M3_Secc1!$AQ$111,O,IF(CNGE_2024_M3_Secc1!V178="",1,0))</f>
        <v>#NAME?</v>
      </c>
      <c r="BJ922" s="202" t="e" cm="1">
        <f t="array" ref="BJ922">IF(CNGE_2024_M3_Secc1!$AO$111=CNGE_2024_M3_Secc1!$AQ$111,O,IF(CNGE_2024_M3_Secc1!W178="",1,0))</f>
        <v>#NAME?</v>
      </c>
      <c r="BK922" s="202" t="e" cm="1">
        <f t="array" ref="BK922">IF(CNGE_2024_M3_Secc1!$AO$111=CNGE_2024_M3_Secc1!$AQ$111,O,IF(CNGE_2024_M3_Secc1!X178="",1,0))</f>
        <v>#NAME?</v>
      </c>
      <c r="BL922" s="202" t="e" cm="1">
        <f t="array" ref="BL922">IF(CNGE_2024_M3_Secc1!$AO$111=CNGE_2024_M3_Secc1!$AQ$111,O,IF(CNGE_2024_M3_Secc1!Y178="",1,0))</f>
        <v>#NAME?</v>
      </c>
      <c r="BM922" s="202" t="e" cm="1">
        <f t="array" ref="BM922">IF(CNGE_2024_M3_Secc1!$AO$111=CNGE_2024_M3_Secc1!$AQ$111,O,IF(CNGE_2024_M3_Secc1!Z178="",1,0))</f>
        <v>#NAME?</v>
      </c>
      <c r="BN922" s="202" t="e" cm="1">
        <f t="array" ref="BN922">IF(CNGE_2024_M3_Secc1!$AO$111=CNGE_2024_M3_Secc1!$AQ$111,O,IF(CNGE_2024_M3_Secc1!AA178="",1,0))</f>
        <v>#NAME?</v>
      </c>
      <c r="BO922" s="202" t="e" cm="1">
        <f t="array" ref="BO922">IF(CNGE_2024_M3_Secc1!$AO$111=CNGE_2024_M3_Secc1!$AQ$111,O,IF(CNGE_2024_M3_Secc1!AB178="",1,0))</f>
        <v>#NAME?</v>
      </c>
      <c r="BP922" s="202" t="e" cm="1">
        <f t="array" ref="BP922">IF(CNGE_2024_M3_Secc1!$AO$111=CNGE_2024_M3_Secc1!$AQ$111,O,IF(CNGE_2024_M3_Secc1!AC178="",1,0))</f>
        <v>#NAME?</v>
      </c>
      <c r="BQ922" s="202" t="e" cm="1">
        <f t="array" ref="BQ922">IF(CNGE_2024_M3_Secc1!$AO$111=CNGE_2024_M3_Secc1!$AQ$111,O,IF(CNGE_2024_M3_Secc1!AD178="",1,0))</f>
        <v>#NAME?</v>
      </c>
      <c r="CG922" s="563">
        <f t="shared" si="2965"/>
        <v>0</v>
      </c>
      <c r="CH922" s="563"/>
    </row>
    <row r="923" spans="1:86" s="38" customFormat="1" ht="15" customHeight="1">
      <c r="A923" s="18"/>
      <c r="B923" s="3"/>
      <c r="C923" s="48" t="s">
        <v>5008</v>
      </c>
      <c r="D923" s="580" t="str">
        <f>IF(CNGE_2024_M3_Secc1!D61="","",CNGE_2024_M3_Secc1!D61)</f>
        <v/>
      </c>
      <c r="E923" s="580"/>
      <c r="F923" s="580"/>
      <c r="G923" s="580"/>
      <c r="H923" s="580"/>
      <c r="I923" s="356"/>
      <c r="J923" s="356"/>
      <c r="K923" s="356"/>
      <c r="L923" s="356"/>
      <c r="M923" s="356"/>
      <c r="N923" s="356"/>
      <c r="O923" s="356"/>
      <c r="P923" s="356"/>
      <c r="Q923" s="356"/>
      <c r="R923" s="356"/>
      <c r="S923" s="356"/>
      <c r="T923" s="356"/>
      <c r="U923" s="356"/>
      <c r="V923" s="356"/>
      <c r="W923" s="356"/>
      <c r="X923" s="356"/>
      <c r="Y923" s="356"/>
      <c r="Z923" s="356"/>
      <c r="AA923" s="356"/>
      <c r="AB923" s="356"/>
      <c r="AC923" s="356"/>
      <c r="AD923" s="356"/>
      <c r="AE923" s="2"/>
      <c r="AF923" s="169"/>
      <c r="AV923" s="202" t="e" cm="1">
        <f t="array" ref="AV923">IF(CNGE_2024_M3_Secc1!$AO$111=CNGE_2024_M3_Secc1!$AQ$111,O,IF(CNGE_2024_M3_Secc1!I179="",1,0))</f>
        <v>#NAME?</v>
      </c>
      <c r="AW923" s="202" t="e" cm="1">
        <f t="array" ref="AW923">IF(CNGE_2024_M3_Secc1!$AO$111=CNGE_2024_M3_Secc1!$AQ$111,O,IF(CNGE_2024_M3_Secc1!J179="",1,0))</f>
        <v>#NAME?</v>
      </c>
      <c r="AX923" s="202" t="e" cm="1">
        <f t="array" ref="AX923">IF(CNGE_2024_M3_Secc1!$AO$111=CNGE_2024_M3_Secc1!$AQ$111,O,IF(CNGE_2024_M3_Secc1!K179="",1,0))</f>
        <v>#NAME?</v>
      </c>
      <c r="AY923" s="202" t="e" cm="1">
        <f t="array" ref="AY923">IF(CNGE_2024_M3_Secc1!$AO$111=CNGE_2024_M3_Secc1!$AQ$111,O,IF(CNGE_2024_M3_Secc1!L179="",1,0))</f>
        <v>#NAME?</v>
      </c>
      <c r="AZ923" s="202" t="e" cm="1">
        <f t="array" ref="AZ923">IF(CNGE_2024_M3_Secc1!$AO$111=CNGE_2024_M3_Secc1!$AQ$111,O,IF(CNGE_2024_M3_Secc1!M179="",1,0))</f>
        <v>#NAME?</v>
      </c>
      <c r="BA923" s="202" t="e" cm="1">
        <f t="array" ref="BA923">IF(CNGE_2024_M3_Secc1!$AO$111=CNGE_2024_M3_Secc1!$AQ$111,O,IF(CNGE_2024_M3_Secc1!N179="",1,0))</f>
        <v>#NAME?</v>
      </c>
      <c r="BB923" s="202" t="e" cm="1">
        <f t="array" ref="BB923">IF(CNGE_2024_M3_Secc1!$AO$111=CNGE_2024_M3_Secc1!$AQ$111,O,IF(CNGE_2024_M3_Secc1!O179="",1,0))</f>
        <v>#NAME?</v>
      </c>
      <c r="BC923" s="202" t="e" cm="1">
        <f t="array" ref="BC923">IF(CNGE_2024_M3_Secc1!$AO$111=CNGE_2024_M3_Secc1!$AQ$111,O,IF(CNGE_2024_M3_Secc1!P179="",1,0))</f>
        <v>#NAME?</v>
      </c>
      <c r="BD923" s="202" t="e" cm="1">
        <f t="array" ref="BD923">IF(CNGE_2024_M3_Secc1!$AO$111=CNGE_2024_M3_Secc1!$AQ$111,O,IF(CNGE_2024_M3_Secc1!Q179="",1,0))</f>
        <v>#NAME?</v>
      </c>
      <c r="BE923" s="202" t="e" cm="1">
        <f t="array" ref="BE923">IF(CNGE_2024_M3_Secc1!$AO$111=CNGE_2024_M3_Secc1!$AQ$111,O,IF(CNGE_2024_M3_Secc1!R179="",1,0))</f>
        <v>#NAME?</v>
      </c>
      <c r="BF923" s="202" t="e" cm="1">
        <f t="array" ref="BF923">IF(CNGE_2024_M3_Secc1!$AO$111=CNGE_2024_M3_Secc1!$AQ$111,O,IF(CNGE_2024_M3_Secc1!S179="",1,0))</f>
        <v>#NAME?</v>
      </c>
      <c r="BG923" s="202" t="e" cm="1">
        <f t="array" ref="BG923">IF(CNGE_2024_M3_Secc1!$AO$111=CNGE_2024_M3_Secc1!$AQ$111,O,IF(CNGE_2024_M3_Secc1!T179="",1,0))</f>
        <v>#NAME?</v>
      </c>
      <c r="BH923" s="202" t="e" cm="1">
        <f t="array" ref="BH923">IF(CNGE_2024_M3_Secc1!$AO$111=CNGE_2024_M3_Secc1!$AQ$111,O,IF(CNGE_2024_M3_Secc1!U179="",1,0))</f>
        <v>#NAME?</v>
      </c>
      <c r="BI923" s="202" t="e" cm="1">
        <f t="array" ref="BI923">IF(CNGE_2024_M3_Secc1!$AO$111=CNGE_2024_M3_Secc1!$AQ$111,O,IF(CNGE_2024_M3_Secc1!V179="",1,0))</f>
        <v>#NAME?</v>
      </c>
      <c r="BJ923" s="202" t="e" cm="1">
        <f t="array" ref="BJ923">IF(CNGE_2024_M3_Secc1!$AO$111=CNGE_2024_M3_Secc1!$AQ$111,O,IF(CNGE_2024_M3_Secc1!W179="",1,0))</f>
        <v>#NAME?</v>
      </c>
      <c r="BK923" s="202" t="e" cm="1">
        <f t="array" ref="BK923">IF(CNGE_2024_M3_Secc1!$AO$111=CNGE_2024_M3_Secc1!$AQ$111,O,IF(CNGE_2024_M3_Secc1!X179="",1,0))</f>
        <v>#NAME?</v>
      </c>
      <c r="BL923" s="202" t="e" cm="1">
        <f t="array" ref="BL923">IF(CNGE_2024_M3_Secc1!$AO$111=CNGE_2024_M3_Secc1!$AQ$111,O,IF(CNGE_2024_M3_Secc1!Y179="",1,0))</f>
        <v>#NAME?</v>
      </c>
      <c r="BM923" s="202" t="e" cm="1">
        <f t="array" ref="BM923">IF(CNGE_2024_M3_Secc1!$AO$111=CNGE_2024_M3_Secc1!$AQ$111,O,IF(CNGE_2024_M3_Secc1!Z179="",1,0))</f>
        <v>#NAME?</v>
      </c>
      <c r="BN923" s="202" t="e" cm="1">
        <f t="array" ref="BN923">IF(CNGE_2024_M3_Secc1!$AO$111=CNGE_2024_M3_Secc1!$AQ$111,O,IF(CNGE_2024_M3_Secc1!AA179="",1,0))</f>
        <v>#NAME?</v>
      </c>
      <c r="BO923" s="202" t="e" cm="1">
        <f t="array" ref="BO923">IF(CNGE_2024_M3_Secc1!$AO$111=CNGE_2024_M3_Secc1!$AQ$111,O,IF(CNGE_2024_M3_Secc1!AB179="",1,0))</f>
        <v>#NAME?</v>
      </c>
      <c r="BP923" s="202" t="e" cm="1">
        <f t="array" ref="BP923">IF(CNGE_2024_M3_Secc1!$AO$111=CNGE_2024_M3_Secc1!$AQ$111,O,IF(CNGE_2024_M3_Secc1!AC179="",1,0))</f>
        <v>#NAME?</v>
      </c>
      <c r="BQ923" s="202" t="e" cm="1">
        <f t="array" ref="BQ923">IF(CNGE_2024_M3_Secc1!$AO$111=CNGE_2024_M3_Secc1!$AQ$111,O,IF(CNGE_2024_M3_Secc1!AD179="",1,0))</f>
        <v>#NAME?</v>
      </c>
      <c r="CG923" s="563">
        <f t="shared" si="2965"/>
        <v>0</v>
      </c>
      <c r="CH923" s="563"/>
    </row>
    <row r="924" spans="1:86" s="38" customFormat="1" ht="15" customHeight="1">
      <c r="A924" s="18"/>
      <c r="B924" s="3"/>
      <c r="C924" s="48" t="s">
        <v>5009</v>
      </c>
      <c r="D924" s="580" t="str">
        <f>IF(CNGE_2024_M3_Secc1!D62="","",CNGE_2024_M3_Secc1!D62)</f>
        <v/>
      </c>
      <c r="E924" s="580"/>
      <c r="F924" s="580"/>
      <c r="G924" s="580"/>
      <c r="H924" s="580"/>
      <c r="I924" s="356"/>
      <c r="J924" s="356"/>
      <c r="K924" s="356"/>
      <c r="L924" s="356"/>
      <c r="M924" s="356"/>
      <c r="N924" s="356"/>
      <c r="O924" s="356"/>
      <c r="P924" s="356"/>
      <c r="Q924" s="356"/>
      <c r="R924" s="356"/>
      <c r="S924" s="356"/>
      <c r="T924" s="356"/>
      <c r="U924" s="356"/>
      <c r="V924" s="356"/>
      <c r="W924" s="356"/>
      <c r="X924" s="356"/>
      <c r="Y924" s="356"/>
      <c r="Z924" s="356"/>
      <c r="AA924" s="356"/>
      <c r="AB924" s="356"/>
      <c r="AC924" s="356"/>
      <c r="AD924" s="356"/>
      <c r="AE924" s="2"/>
      <c r="AF924" s="169"/>
      <c r="AV924" s="202" t="e" cm="1">
        <f t="array" ref="AV924">IF(CNGE_2024_M3_Secc1!$AO$111=CNGE_2024_M3_Secc1!$AQ$111,O,IF(CNGE_2024_M3_Secc1!I180="",1,0))</f>
        <v>#NAME?</v>
      </c>
      <c r="AW924" s="202" t="e" cm="1">
        <f t="array" ref="AW924">IF(CNGE_2024_M3_Secc1!$AO$111=CNGE_2024_M3_Secc1!$AQ$111,O,IF(CNGE_2024_M3_Secc1!J180="",1,0))</f>
        <v>#NAME?</v>
      </c>
      <c r="AX924" s="202" t="e" cm="1">
        <f t="array" ref="AX924">IF(CNGE_2024_M3_Secc1!$AO$111=CNGE_2024_M3_Secc1!$AQ$111,O,IF(CNGE_2024_M3_Secc1!K180="",1,0))</f>
        <v>#NAME?</v>
      </c>
      <c r="AY924" s="202" t="e" cm="1">
        <f t="array" ref="AY924">IF(CNGE_2024_M3_Secc1!$AO$111=CNGE_2024_M3_Secc1!$AQ$111,O,IF(CNGE_2024_M3_Secc1!L180="",1,0))</f>
        <v>#NAME?</v>
      </c>
      <c r="AZ924" s="202" t="e" cm="1">
        <f t="array" ref="AZ924">IF(CNGE_2024_M3_Secc1!$AO$111=CNGE_2024_M3_Secc1!$AQ$111,O,IF(CNGE_2024_M3_Secc1!M180="",1,0))</f>
        <v>#NAME?</v>
      </c>
      <c r="BA924" s="202" t="e" cm="1">
        <f t="array" ref="BA924">IF(CNGE_2024_M3_Secc1!$AO$111=CNGE_2024_M3_Secc1!$AQ$111,O,IF(CNGE_2024_M3_Secc1!N180="",1,0))</f>
        <v>#NAME?</v>
      </c>
      <c r="BB924" s="202" t="e" cm="1">
        <f t="array" ref="BB924">IF(CNGE_2024_M3_Secc1!$AO$111=CNGE_2024_M3_Secc1!$AQ$111,O,IF(CNGE_2024_M3_Secc1!O180="",1,0))</f>
        <v>#NAME?</v>
      </c>
      <c r="BC924" s="202" t="e" cm="1">
        <f t="array" ref="BC924">IF(CNGE_2024_M3_Secc1!$AO$111=CNGE_2024_M3_Secc1!$AQ$111,O,IF(CNGE_2024_M3_Secc1!P180="",1,0))</f>
        <v>#NAME?</v>
      </c>
      <c r="BD924" s="202" t="e" cm="1">
        <f t="array" ref="BD924">IF(CNGE_2024_M3_Secc1!$AO$111=CNGE_2024_M3_Secc1!$AQ$111,O,IF(CNGE_2024_M3_Secc1!Q180="",1,0))</f>
        <v>#NAME?</v>
      </c>
      <c r="BE924" s="202" t="e" cm="1">
        <f t="array" ref="BE924">IF(CNGE_2024_M3_Secc1!$AO$111=CNGE_2024_M3_Secc1!$AQ$111,O,IF(CNGE_2024_M3_Secc1!R180="",1,0))</f>
        <v>#NAME?</v>
      </c>
      <c r="BF924" s="202" t="e" cm="1">
        <f t="array" ref="BF924">IF(CNGE_2024_M3_Secc1!$AO$111=CNGE_2024_M3_Secc1!$AQ$111,O,IF(CNGE_2024_M3_Secc1!S180="",1,0))</f>
        <v>#NAME?</v>
      </c>
      <c r="BG924" s="202" t="e" cm="1">
        <f t="array" ref="BG924">IF(CNGE_2024_M3_Secc1!$AO$111=CNGE_2024_M3_Secc1!$AQ$111,O,IF(CNGE_2024_M3_Secc1!T180="",1,0))</f>
        <v>#NAME?</v>
      </c>
      <c r="BH924" s="202" t="e" cm="1">
        <f t="array" ref="BH924">IF(CNGE_2024_M3_Secc1!$AO$111=CNGE_2024_M3_Secc1!$AQ$111,O,IF(CNGE_2024_M3_Secc1!U180="",1,0))</f>
        <v>#NAME?</v>
      </c>
      <c r="BI924" s="202" t="e" cm="1">
        <f t="array" ref="BI924">IF(CNGE_2024_M3_Secc1!$AO$111=CNGE_2024_M3_Secc1!$AQ$111,O,IF(CNGE_2024_M3_Secc1!V180="",1,0))</f>
        <v>#NAME?</v>
      </c>
      <c r="BJ924" s="202" t="e" cm="1">
        <f t="array" ref="BJ924">IF(CNGE_2024_M3_Secc1!$AO$111=CNGE_2024_M3_Secc1!$AQ$111,O,IF(CNGE_2024_M3_Secc1!W180="",1,0))</f>
        <v>#NAME?</v>
      </c>
      <c r="BK924" s="202" t="e" cm="1">
        <f t="array" ref="BK924">IF(CNGE_2024_M3_Secc1!$AO$111=CNGE_2024_M3_Secc1!$AQ$111,O,IF(CNGE_2024_M3_Secc1!X180="",1,0))</f>
        <v>#NAME?</v>
      </c>
      <c r="BL924" s="202" t="e" cm="1">
        <f t="array" ref="BL924">IF(CNGE_2024_M3_Secc1!$AO$111=CNGE_2024_M3_Secc1!$AQ$111,O,IF(CNGE_2024_M3_Secc1!Y180="",1,0))</f>
        <v>#NAME?</v>
      </c>
      <c r="BM924" s="202" t="e" cm="1">
        <f t="array" ref="BM924">IF(CNGE_2024_M3_Secc1!$AO$111=CNGE_2024_M3_Secc1!$AQ$111,O,IF(CNGE_2024_M3_Secc1!Z180="",1,0))</f>
        <v>#NAME?</v>
      </c>
      <c r="BN924" s="202" t="e" cm="1">
        <f t="array" ref="BN924">IF(CNGE_2024_M3_Secc1!$AO$111=CNGE_2024_M3_Secc1!$AQ$111,O,IF(CNGE_2024_M3_Secc1!AA180="",1,0))</f>
        <v>#NAME?</v>
      </c>
      <c r="BO924" s="202" t="e" cm="1">
        <f t="array" ref="BO924">IF(CNGE_2024_M3_Secc1!$AO$111=CNGE_2024_M3_Secc1!$AQ$111,O,IF(CNGE_2024_M3_Secc1!AB180="",1,0))</f>
        <v>#NAME?</v>
      </c>
      <c r="BP924" s="202" t="e" cm="1">
        <f t="array" ref="BP924">IF(CNGE_2024_M3_Secc1!$AO$111=CNGE_2024_M3_Secc1!$AQ$111,O,IF(CNGE_2024_M3_Secc1!AC180="",1,0))</f>
        <v>#NAME?</v>
      </c>
      <c r="BQ924" s="202" t="e" cm="1">
        <f t="array" ref="BQ924">IF(CNGE_2024_M3_Secc1!$AO$111=CNGE_2024_M3_Secc1!$AQ$111,O,IF(CNGE_2024_M3_Secc1!AD180="",1,0))</f>
        <v>#NAME?</v>
      </c>
      <c r="CG924" s="563">
        <f t="shared" si="2965"/>
        <v>0</v>
      </c>
      <c r="CH924" s="563"/>
    </row>
    <row r="925" spans="1:86" s="38" customFormat="1" ht="15" customHeight="1">
      <c r="A925" s="18"/>
      <c r="B925" s="3"/>
      <c r="C925" s="48" t="s">
        <v>5011</v>
      </c>
      <c r="D925" s="580" t="str">
        <f>IF(CNGE_2024_M3_Secc1!D63="","",CNGE_2024_M3_Secc1!D63)</f>
        <v/>
      </c>
      <c r="E925" s="580"/>
      <c r="F925" s="580"/>
      <c r="G925" s="580"/>
      <c r="H925" s="580"/>
      <c r="I925" s="356"/>
      <c r="J925" s="356"/>
      <c r="K925" s="356"/>
      <c r="L925" s="356"/>
      <c r="M925" s="356"/>
      <c r="N925" s="356"/>
      <c r="O925" s="356"/>
      <c r="P925" s="356"/>
      <c r="Q925" s="356"/>
      <c r="R925" s="356"/>
      <c r="S925" s="356"/>
      <c r="T925" s="356"/>
      <c r="U925" s="356"/>
      <c r="V925" s="356"/>
      <c r="W925" s="356"/>
      <c r="X925" s="356"/>
      <c r="Y925" s="356"/>
      <c r="Z925" s="356"/>
      <c r="AA925" s="356"/>
      <c r="AB925" s="356"/>
      <c r="AC925" s="356"/>
      <c r="AD925" s="356"/>
      <c r="AE925" s="2"/>
      <c r="AF925" s="169"/>
      <c r="AV925" s="202" t="e" cm="1">
        <f t="array" ref="AV925">IF(CNGE_2024_M3_Secc1!$AO$111=CNGE_2024_M3_Secc1!$AQ$111,O,IF(CNGE_2024_M3_Secc1!I181="",1,0))</f>
        <v>#NAME?</v>
      </c>
      <c r="AW925" s="202" t="e" cm="1">
        <f t="array" ref="AW925">IF(CNGE_2024_M3_Secc1!$AO$111=CNGE_2024_M3_Secc1!$AQ$111,O,IF(CNGE_2024_M3_Secc1!J181="",1,0))</f>
        <v>#NAME?</v>
      </c>
      <c r="AX925" s="202" t="e" cm="1">
        <f t="array" ref="AX925">IF(CNGE_2024_M3_Secc1!$AO$111=CNGE_2024_M3_Secc1!$AQ$111,O,IF(CNGE_2024_M3_Secc1!K181="",1,0))</f>
        <v>#NAME?</v>
      </c>
      <c r="AY925" s="202" t="e" cm="1">
        <f t="array" ref="AY925">IF(CNGE_2024_M3_Secc1!$AO$111=CNGE_2024_M3_Secc1!$AQ$111,O,IF(CNGE_2024_M3_Secc1!L181="",1,0))</f>
        <v>#NAME?</v>
      </c>
      <c r="AZ925" s="202" t="e" cm="1">
        <f t="array" ref="AZ925">IF(CNGE_2024_M3_Secc1!$AO$111=CNGE_2024_M3_Secc1!$AQ$111,O,IF(CNGE_2024_M3_Secc1!M181="",1,0))</f>
        <v>#NAME?</v>
      </c>
      <c r="BA925" s="202" t="e" cm="1">
        <f t="array" ref="BA925">IF(CNGE_2024_M3_Secc1!$AO$111=CNGE_2024_M3_Secc1!$AQ$111,O,IF(CNGE_2024_M3_Secc1!N181="",1,0))</f>
        <v>#NAME?</v>
      </c>
      <c r="BB925" s="202" t="e" cm="1">
        <f t="array" ref="BB925">IF(CNGE_2024_M3_Secc1!$AO$111=CNGE_2024_M3_Secc1!$AQ$111,O,IF(CNGE_2024_M3_Secc1!O181="",1,0))</f>
        <v>#NAME?</v>
      </c>
      <c r="BC925" s="202" t="e" cm="1">
        <f t="array" ref="BC925">IF(CNGE_2024_M3_Secc1!$AO$111=CNGE_2024_M3_Secc1!$AQ$111,O,IF(CNGE_2024_M3_Secc1!P181="",1,0))</f>
        <v>#NAME?</v>
      </c>
      <c r="BD925" s="202" t="e" cm="1">
        <f t="array" ref="BD925">IF(CNGE_2024_M3_Secc1!$AO$111=CNGE_2024_M3_Secc1!$AQ$111,O,IF(CNGE_2024_M3_Secc1!Q181="",1,0))</f>
        <v>#NAME?</v>
      </c>
      <c r="BE925" s="202" t="e" cm="1">
        <f t="array" ref="BE925">IF(CNGE_2024_M3_Secc1!$AO$111=CNGE_2024_M3_Secc1!$AQ$111,O,IF(CNGE_2024_M3_Secc1!R181="",1,0))</f>
        <v>#NAME?</v>
      </c>
      <c r="BF925" s="202" t="e" cm="1">
        <f t="array" ref="BF925">IF(CNGE_2024_M3_Secc1!$AO$111=CNGE_2024_M3_Secc1!$AQ$111,O,IF(CNGE_2024_M3_Secc1!S181="",1,0))</f>
        <v>#NAME?</v>
      </c>
      <c r="BG925" s="202" t="e" cm="1">
        <f t="array" ref="BG925">IF(CNGE_2024_M3_Secc1!$AO$111=CNGE_2024_M3_Secc1!$AQ$111,O,IF(CNGE_2024_M3_Secc1!T181="",1,0))</f>
        <v>#NAME?</v>
      </c>
      <c r="BH925" s="202" t="e" cm="1">
        <f t="array" ref="BH925">IF(CNGE_2024_M3_Secc1!$AO$111=CNGE_2024_M3_Secc1!$AQ$111,O,IF(CNGE_2024_M3_Secc1!U181="",1,0))</f>
        <v>#NAME?</v>
      </c>
      <c r="BI925" s="202" t="e" cm="1">
        <f t="array" ref="BI925">IF(CNGE_2024_M3_Secc1!$AO$111=CNGE_2024_M3_Secc1!$AQ$111,O,IF(CNGE_2024_M3_Secc1!V181="",1,0))</f>
        <v>#NAME?</v>
      </c>
      <c r="BJ925" s="202" t="e" cm="1">
        <f t="array" ref="BJ925">IF(CNGE_2024_M3_Secc1!$AO$111=CNGE_2024_M3_Secc1!$AQ$111,O,IF(CNGE_2024_M3_Secc1!W181="",1,0))</f>
        <v>#NAME?</v>
      </c>
      <c r="BK925" s="202" t="e" cm="1">
        <f t="array" ref="BK925">IF(CNGE_2024_M3_Secc1!$AO$111=CNGE_2024_M3_Secc1!$AQ$111,O,IF(CNGE_2024_M3_Secc1!X181="",1,0))</f>
        <v>#NAME?</v>
      </c>
      <c r="BL925" s="202" t="e" cm="1">
        <f t="array" ref="BL925">IF(CNGE_2024_M3_Secc1!$AO$111=CNGE_2024_M3_Secc1!$AQ$111,O,IF(CNGE_2024_M3_Secc1!Y181="",1,0))</f>
        <v>#NAME?</v>
      </c>
      <c r="BM925" s="202" t="e" cm="1">
        <f t="array" ref="BM925">IF(CNGE_2024_M3_Secc1!$AO$111=CNGE_2024_M3_Secc1!$AQ$111,O,IF(CNGE_2024_M3_Secc1!Z181="",1,0))</f>
        <v>#NAME?</v>
      </c>
      <c r="BN925" s="202" t="e" cm="1">
        <f t="array" ref="BN925">IF(CNGE_2024_M3_Secc1!$AO$111=CNGE_2024_M3_Secc1!$AQ$111,O,IF(CNGE_2024_M3_Secc1!AA181="",1,0))</f>
        <v>#NAME?</v>
      </c>
      <c r="BO925" s="202" t="e" cm="1">
        <f t="array" ref="BO925">IF(CNGE_2024_M3_Secc1!$AO$111=CNGE_2024_M3_Secc1!$AQ$111,O,IF(CNGE_2024_M3_Secc1!AB181="",1,0))</f>
        <v>#NAME?</v>
      </c>
      <c r="BP925" s="202" t="e" cm="1">
        <f t="array" ref="BP925">IF(CNGE_2024_M3_Secc1!$AO$111=CNGE_2024_M3_Secc1!$AQ$111,O,IF(CNGE_2024_M3_Secc1!AC181="",1,0))</f>
        <v>#NAME?</v>
      </c>
      <c r="BQ925" s="202" t="e" cm="1">
        <f t="array" ref="BQ925">IF(CNGE_2024_M3_Secc1!$AO$111=CNGE_2024_M3_Secc1!$AQ$111,O,IF(CNGE_2024_M3_Secc1!AD181="",1,0))</f>
        <v>#NAME?</v>
      </c>
      <c r="CG925" s="563">
        <f t="shared" si="2965"/>
        <v>0</v>
      </c>
      <c r="CH925" s="563"/>
    </row>
    <row r="926" spans="1:86" s="38" customFormat="1" ht="15" customHeight="1">
      <c r="A926" s="18"/>
      <c r="B926" s="3"/>
      <c r="C926" s="48" t="s">
        <v>5012</v>
      </c>
      <c r="D926" s="580" t="str">
        <f>IF(CNGE_2024_M3_Secc1!D64="","",CNGE_2024_M3_Secc1!D64)</f>
        <v/>
      </c>
      <c r="E926" s="580"/>
      <c r="F926" s="580"/>
      <c r="G926" s="580"/>
      <c r="H926" s="580"/>
      <c r="I926" s="356"/>
      <c r="J926" s="356"/>
      <c r="K926" s="356"/>
      <c r="L926" s="356"/>
      <c r="M926" s="356"/>
      <c r="N926" s="356"/>
      <c r="O926" s="356"/>
      <c r="P926" s="356"/>
      <c r="Q926" s="356"/>
      <c r="R926" s="356"/>
      <c r="S926" s="356"/>
      <c r="T926" s="356"/>
      <c r="U926" s="356"/>
      <c r="V926" s="356"/>
      <c r="W926" s="356"/>
      <c r="X926" s="356"/>
      <c r="Y926" s="356"/>
      <c r="Z926" s="356"/>
      <c r="AA926" s="356"/>
      <c r="AB926" s="356"/>
      <c r="AC926" s="356"/>
      <c r="AD926" s="356"/>
      <c r="AE926" s="2"/>
      <c r="AF926" s="169"/>
      <c r="AV926" s="202" t="e" cm="1">
        <f t="array" ref="AV926">IF(CNGE_2024_M3_Secc1!$AO$111=CNGE_2024_M3_Secc1!$AQ$111,O,IF(CNGE_2024_M3_Secc1!I182="",1,0))</f>
        <v>#NAME?</v>
      </c>
      <c r="AW926" s="202" t="e" cm="1">
        <f t="array" ref="AW926">IF(CNGE_2024_M3_Secc1!$AO$111=CNGE_2024_M3_Secc1!$AQ$111,O,IF(CNGE_2024_M3_Secc1!J182="",1,0))</f>
        <v>#NAME?</v>
      </c>
      <c r="AX926" s="202" t="e" cm="1">
        <f t="array" ref="AX926">IF(CNGE_2024_M3_Secc1!$AO$111=CNGE_2024_M3_Secc1!$AQ$111,O,IF(CNGE_2024_M3_Secc1!K182="",1,0))</f>
        <v>#NAME?</v>
      </c>
      <c r="AY926" s="202" t="e" cm="1">
        <f t="array" ref="AY926">IF(CNGE_2024_M3_Secc1!$AO$111=CNGE_2024_M3_Secc1!$AQ$111,O,IF(CNGE_2024_M3_Secc1!L182="",1,0))</f>
        <v>#NAME?</v>
      </c>
      <c r="AZ926" s="202" t="e" cm="1">
        <f t="array" ref="AZ926">IF(CNGE_2024_M3_Secc1!$AO$111=CNGE_2024_M3_Secc1!$AQ$111,O,IF(CNGE_2024_M3_Secc1!M182="",1,0))</f>
        <v>#NAME?</v>
      </c>
      <c r="BA926" s="202" t="e" cm="1">
        <f t="array" ref="BA926">IF(CNGE_2024_M3_Secc1!$AO$111=CNGE_2024_M3_Secc1!$AQ$111,O,IF(CNGE_2024_M3_Secc1!N182="",1,0))</f>
        <v>#NAME?</v>
      </c>
      <c r="BB926" s="202" t="e" cm="1">
        <f t="array" ref="BB926">IF(CNGE_2024_M3_Secc1!$AO$111=CNGE_2024_M3_Secc1!$AQ$111,O,IF(CNGE_2024_M3_Secc1!O182="",1,0))</f>
        <v>#NAME?</v>
      </c>
      <c r="BC926" s="202" t="e" cm="1">
        <f t="array" ref="BC926">IF(CNGE_2024_M3_Secc1!$AO$111=CNGE_2024_M3_Secc1!$AQ$111,O,IF(CNGE_2024_M3_Secc1!P182="",1,0))</f>
        <v>#NAME?</v>
      </c>
      <c r="BD926" s="202" t="e" cm="1">
        <f t="array" ref="BD926">IF(CNGE_2024_M3_Secc1!$AO$111=CNGE_2024_M3_Secc1!$AQ$111,O,IF(CNGE_2024_M3_Secc1!Q182="",1,0))</f>
        <v>#NAME?</v>
      </c>
      <c r="BE926" s="202" t="e" cm="1">
        <f t="array" ref="BE926">IF(CNGE_2024_M3_Secc1!$AO$111=CNGE_2024_M3_Secc1!$AQ$111,O,IF(CNGE_2024_M3_Secc1!R182="",1,0))</f>
        <v>#NAME?</v>
      </c>
      <c r="BF926" s="202" t="e" cm="1">
        <f t="array" ref="BF926">IF(CNGE_2024_M3_Secc1!$AO$111=CNGE_2024_M3_Secc1!$AQ$111,O,IF(CNGE_2024_M3_Secc1!S182="",1,0))</f>
        <v>#NAME?</v>
      </c>
      <c r="BG926" s="202" t="e" cm="1">
        <f t="array" ref="BG926">IF(CNGE_2024_M3_Secc1!$AO$111=CNGE_2024_M3_Secc1!$AQ$111,O,IF(CNGE_2024_M3_Secc1!T182="",1,0))</f>
        <v>#NAME?</v>
      </c>
      <c r="BH926" s="202" t="e" cm="1">
        <f t="array" ref="BH926">IF(CNGE_2024_M3_Secc1!$AO$111=CNGE_2024_M3_Secc1!$AQ$111,O,IF(CNGE_2024_M3_Secc1!U182="",1,0))</f>
        <v>#NAME?</v>
      </c>
      <c r="BI926" s="202" t="e" cm="1">
        <f t="array" ref="BI926">IF(CNGE_2024_M3_Secc1!$AO$111=CNGE_2024_M3_Secc1!$AQ$111,O,IF(CNGE_2024_M3_Secc1!V182="",1,0))</f>
        <v>#NAME?</v>
      </c>
      <c r="BJ926" s="202" t="e" cm="1">
        <f t="array" ref="BJ926">IF(CNGE_2024_M3_Secc1!$AO$111=CNGE_2024_M3_Secc1!$AQ$111,O,IF(CNGE_2024_M3_Secc1!W182="",1,0))</f>
        <v>#NAME?</v>
      </c>
      <c r="BK926" s="202" t="e" cm="1">
        <f t="array" ref="BK926">IF(CNGE_2024_M3_Secc1!$AO$111=CNGE_2024_M3_Secc1!$AQ$111,O,IF(CNGE_2024_M3_Secc1!X182="",1,0))</f>
        <v>#NAME?</v>
      </c>
      <c r="BL926" s="202" t="e" cm="1">
        <f t="array" ref="BL926">IF(CNGE_2024_M3_Secc1!$AO$111=CNGE_2024_M3_Secc1!$AQ$111,O,IF(CNGE_2024_M3_Secc1!Y182="",1,0))</f>
        <v>#NAME?</v>
      </c>
      <c r="BM926" s="202" t="e" cm="1">
        <f t="array" ref="BM926">IF(CNGE_2024_M3_Secc1!$AO$111=CNGE_2024_M3_Secc1!$AQ$111,O,IF(CNGE_2024_M3_Secc1!Z182="",1,0))</f>
        <v>#NAME?</v>
      </c>
      <c r="BN926" s="202" t="e" cm="1">
        <f t="array" ref="BN926">IF(CNGE_2024_M3_Secc1!$AO$111=CNGE_2024_M3_Secc1!$AQ$111,O,IF(CNGE_2024_M3_Secc1!AA182="",1,0))</f>
        <v>#NAME?</v>
      </c>
      <c r="BO926" s="202" t="e" cm="1">
        <f t="array" ref="BO926">IF(CNGE_2024_M3_Secc1!$AO$111=CNGE_2024_M3_Secc1!$AQ$111,O,IF(CNGE_2024_M3_Secc1!AB182="",1,0))</f>
        <v>#NAME?</v>
      </c>
      <c r="BP926" s="202" t="e" cm="1">
        <f t="array" ref="BP926">IF(CNGE_2024_M3_Secc1!$AO$111=CNGE_2024_M3_Secc1!$AQ$111,O,IF(CNGE_2024_M3_Secc1!AC182="",1,0))</f>
        <v>#NAME?</v>
      </c>
      <c r="BQ926" s="202" t="e" cm="1">
        <f t="array" ref="BQ926">IF(CNGE_2024_M3_Secc1!$AO$111=CNGE_2024_M3_Secc1!$AQ$111,O,IF(CNGE_2024_M3_Secc1!AD182="",1,0))</f>
        <v>#NAME?</v>
      </c>
      <c r="CG926" s="563">
        <f t="shared" si="2965"/>
        <v>0</v>
      </c>
      <c r="CH926" s="563"/>
    </row>
    <row r="927" spans="1:86" s="38" customFormat="1" ht="15" customHeight="1">
      <c r="A927" s="18"/>
      <c r="B927" s="3"/>
      <c r="C927" s="48" t="s">
        <v>5013</v>
      </c>
      <c r="D927" s="580" t="str">
        <f>IF(CNGE_2024_M3_Secc1!D65="","",CNGE_2024_M3_Secc1!D65)</f>
        <v/>
      </c>
      <c r="E927" s="580"/>
      <c r="F927" s="580"/>
      <c r="G927" s="580"/>
      <c r="H927" s="580"/>
      <c r="I927" s="356"/>
      <c r="J927" s="356"/>
      <c r="K927" s="356"/>
      <c r="L927" s="356"/>
      <c r="M927" s="356"/>
      <c r="N927" s="356"/>
      <c r="O927" s="356"/>
      <c r="P927" s="356"/>
      <c r="Q927" s="356"/>
      <c r="R927" s="356"/>
      <c r="S927" s="356"/>
      <c r="T927" s="356"/>
      <c r="U927" s="356"/>
      <c r="V927" s="356"/>
      <c r="W927" s="356"/>
      <c r="X927" s="356"/>
      <c r="Y927" s="356"/>
      <c r="Z927" s="356"/>
      <c r="AA927" s="356"/>
      <c r="AB927" s="356"/>
      <c r="AC927" s="356"/>
      <c r="AD927" s="356"/>
      <c r="AE927" s="2"/>
      <c r="AF927" s="169"/>
      <c r="AV927" s="202" t="e" cm="1">
        <f t="array" ref="AV927">IF(CNGE_2024_M3_Secc1!$AO$111=CNGE_2024_M3_Secc1!$AQ$111,O,IF(CNGE_2024_M3_Secc1!I183="",1,0))</f>
        <v>#NAME?</v>
      </c>
      <c r="AW927" s="202" t="e" cm="1">
        <f t="array" ref="AW927">IF(CNGE_2024_M3_Secc1!$AO$111=CNGE_2024_M3_Secc1!$AQ$111,O,IF(CNGE_2024_M3_Secc1!J183="",1,0))</f>
        <v>#NAME?</v>
      </c>
      <c r="AX927" s="202" t="e" cm="1">
        <f t="array" ref="AX927">IF(CNGE_2024_M3_Secc1!$AO$111=CNGE_2024_M3_Secc1!$AQ$111,O,IF(CNGE_2024_M3_Secc1!K183="",1,0))</f>
        <v>#NAME?</v>
      </c>
      <c r="AY927" s="202" t="e" cm="1">
        <f t="array" ref="AY927">IF(CNGE_2024_M3_Secc1!$AO$111=CNGE_2024_M3_Secc1!$AQ$111,O,IF(CNGE_2024_M3_Secc1!L183="",1,0))</f>
        <v>#NAME?</v>
      </c>
      <c r="AZ927" s="202" t="e" cm="1">
        <f t="array" ref="AZ927">IF(CNGE_2024_M3_Secc1!$AO$111=CNGE_2024_M3_Secc1!$AQ$111,O,IF(CNGE_2024_M3_Secc1!M183="",1,0))</f>
        <v>#NAME?</v>
      </c>
      <c r="BA927" s="202" t="e" cm="1">
        <f t="array" ref="BA927">IF(CNGE_2024_M3_Secc1!$AO$111=CNGE_2024_M3_Secc1!$AQ$111,O,IF(CNGE_2024_M3_Secc1!N183="",1,0))</f>
        <v>#NAME?</v>
      </c>
      <c r="BB927" s="202" t="e" cm="1">
        <f t="array" ref="BB927">IF(CNGE_2024_M3_Secc1!$AO$111=CNGE_2024_M3_Secc1!$AQ$111,O,IF(CNGE_2024_M3_Secc1!O183="",1,0))</f>
        <v>#NAME?</v>
      </c>
      <c r="BC927" s="202" t="e" cm="1">
        <f t="array" ref="BC927">IF(CNGE_2024_M3_Secc1!$AO$111=CNGE_2024_M3_Secc1!$AQ$111,O,IF(CNGE_2024_M3_Secc1!P183="",1,0))</f>
        <v>#NAME?</v>
      </c>
      <c r="BD927" s="202" t="e" cm="1">
        <f t="array" ref="BD927">IF(CNGE_2024_M3_Secc1!$AO$111=CNGE_2024_M3_Secc1!$AQ$111,O,IF(CNGE_2024_M3_Secc1!Q183="",1,0))</f>
        <v>#NAME?</v>
      </c>
      <c r="BE927" s="202" t="e" cm="1">
        <f t="array" ref="BE927">IF(CNGE_2024_M3_Secc1!$AO$111=CNGE_2024_M3_Secc1!$AQ$111,O,IF(CNGE_2024_M3_Secc1!R183="",1,0))</f>
        <v>#NAME?</v>
      </c>
      <c r="BF927" s="202" t="e" cm="1">
        <f t="array" ref="BF927">IF(CNGE_2024_M3_Secc1!$AO$111=CNGE_2024_M3_Secc1!$AQ$111,O,IF(CNGE_2024_M3_Secc1!S183="",1,0))</f>
        <v>#NAME?</v>
      </c>
      <c r="BG927" s="202" t="e" cm="1">
        <f t="array" ref="BG927">IF(CNGE_2024_M3_Secc1!$AO$111=CNGE_2024_M3_Secc1!$AQ$111,O,IF(CNGE_2024_M3_Secc1!T183="",1,0))</f>
        <v>#NAME?</v>
      </c>
      <c r="BH927" s="202" t="e" cm="1">
        <f t="array" ref="BH927">IF(CNGE_2024_M3_Secc1!$AO$111=CNGE_2024_M3_Secc1!$AQ$111,O,IF(CNGE_2024_M3_Secc1!U183="",1,0))</f>
        <v>#NAME?</v>
      </c>
      <c r="BI927" s="202" t="e" cm="1">
        <f t="array" ref="BI927">IF(CNGE_2024_M3_Secc1!$AO$111=CNGE_2024_M3_Secc1!$AQ$111,O,IF(CNGE_2024_M3_Secc1!V183="",1,0))</f>
        <v>#NAME?</v>
      </c>
      <c r="BJ927" s="202" t="e" cm="1">
        <f t="array" ref="BJ927">IF(CNGE_2024_M3_Secc1!$AO$111=CNGE_2024_M3_Secc1!$AQ$111,O,IF(CNGE_2024_M3_Secc1!W183="",1,0))</f>
        <v>#NAME?</v>
      </c>
      <c r="BK927" s="202" t="e" cm="1">
        <f t="array" ref="BK927">IF(CNGE_2024_M3_Secc1!$AO$111=CNGE_2024_M3_Secc1!$AQ$111,O,IF(CNGE_2024_M3_Secc1!X183="",1,0))</f>
        <v>#NAME?</v>
      </c>
      <c r="BL927" s="202" t="e" cm="1">
        <f t="array" ref="BL927">IF(CNGE_2024_M3_Secc1!$AO$111=CNGE_2024_M3_Secc1!$AQ$111,O,IF(CNGE_2024_M3_Secc1!Y183="",1,0))</f>
        <v>#NAME?</v>
      </c>
      <c r="BM927" s="202" t="e" cm="1">
        <f t="array" ref="BM927">IF(CNGE_2024_M3_Secc1!$AO$111=CNGE_2024_M3_Secc1!$AQ$111,O,IF(CNGE_2024_M3_Secc1!Z183="",1,0))</f>
        <v>#NAME?</v>
      </c>
      <c r="BN927" s="202" t="e" cm="1">
        <f t="array" ref="BN927">IF(CNGE_2024_M3_Secc1!$AO$111=CNGE_2024_M3_Secc1!$AQ$111,O,IF(CNGE_2024_M3_Secc1!AA183="",1,0))</f>
        <v>#NAME?</v>
      </c>
      <c r="BO927" s="202" t="e" cm="1">
        <f t="array" ref="BO927">IF(CNGE_2024_M3_Secc1!$AO$111=CNGE_2024_M3_Secc1!$AQ$111,O,IF(CNGE_2024_M3_Secc1!AB183="",1,0))</f>
        <v>#NAME?</v>
      </c>
      <c r="BP927" s="202" t="e" cm="1">
        <f t="array" ref="BP927">IF(CNGE_2024_M3_Secc1!$AO$111=CNGE_2024_M3_Secc1!$AQ$111,O,IF(CNGE_2024_M3_Secc1!AC183="",1,0))</f>
        <v>#NAME?</v>
      </c>
      <c r="BQ927" s="202" t="e" cm="1">
        <f t="array" ref="BQ927">IF(CNGE_2024_M3_Secc1!$AO$111=CNGE_2024_M3_Secc1!$AQ$111,O,IF(CNGE_2024_M3_Secc1!AD183="",1,0))</f>
        <v>#NAME?</v>
      </c>
      <c r="CG927" s="563">
        <f t="shared" si="2965"/>
        <v>0</v>
      </c>
      <c r="CH927" s="563"/>
    </row>
    <row r="928" spans="1:86" s="38" customFormat="1" ht="15" customHeight="1">
      <c r="A928" s="18"/>
      <c r="B928" s="3"/>
      <c r="C928" s="48" t="s">
        <v>5014</v>
      </c>
      <c r="D928" s="580" t="str">
        <f>IF(CNGE_2024_M3_Secc1!D66="","",CNGE_2024_M3_Secc1!D66)</f>
        <v/>
      </c>
      <c r="E928" s="580"/>
      <c r="F928" s="580"/>
      <c r="G928" s="580"/>
      <c r="H928" s="580"/>
      <c r="I928" s="356"/>
      <c r="J928" s="356"/>
      <c r="K928" s="356"/>
      <c r="L928" s="356"/>
      <c r="M928" s="356"/>
      <c r="N928" s="356"/>
      <c r="O928" s="356"/>
      <c r="P928" s="356"/>
      <c r="Q928" s="356"/>
      <c r="R928" s="356"/>
      <c r="S928" s="356"/>
      <c r="T928" s="356"/>
      <c r="U928" s="356"/>
      <c r="V928" s="356"/>
      <c r="W928" s="356"/>
      <c r="X928" s="356"/>
      <c r="Y928" s="356"/>
      <c r="Z928" s="356"/>
      <c r="AA928" s="356"/>
      <c r="AB928" s="356"/>
      <c r="AC928" s="356"/>
      <c r="AD928" s="356"/>
      <c r="AE928" s="2"/>
      <c r="AF928" s="169"/>
      <c r="AV928" s="202" t="e" cm="1">
        <f t="array" ref="AV928">IF(CNGE_2024_M3_Secc1!$AO$111=CNGE_2024_M3_Secc1!$AQ$111,O,IF(CNGE_2024_M3_Secc1!I184="",1,0))</f>
        <v>#NAME?</v>
      </c>
      <c r="AW928" s="202" t="e" cm="1">
        <f t="array" ref="AW928">IF(CNGE_2024_M3_Secc1!$AO$111=CNGE_2024_M3_Secc1!$AQ$111,O,IF(CNGE_2024_M3_Secc1!J184="",1,0))</f>
        <v>#NAME?</v>
      </c>
      <c r="AX928" s="202" t="e" cm="1">
        <f t="array" ref="AX928">IF(CNGE_2024_M3_Secc1!$AO$111=CNGE_2024_M3_Secc1!$AQ$111,O,IF(CNGE_2024_M3_Secc1!K184="",1,0))</f>
        <v>#NAME?</v>
      </c>
      <c r="AY928" s="202" t="e" cm="1">
        <f t="array" ref="AY928">IF(CNGE_2024_M3_Secc1!$AO$111=CNGE_2024_M3_Secc1!$AQ$111,O,IF(CNGE_2024_M3_Secc1!L184="",1,0))</f>
        <v>#NAME?</v>
      </c>
      <c r="AZ928" s="202" t="e" cm="1">
        <f t="array" ref="AZ928">IF(CNGE_2024_M3_Secc1!$AO$111=CNGE_2024_M3_Secc1!$AQ$111,O,IF(CNGE_2024_M3_Secc1!M184="",1,0))</f>
        <v>#NAME?</v>
      </c>
      <c r="BA928" s="202" t="e" cm="1">
        <f t="array" ref="BA928">IF(CNGE_2024_M3_Secc1!$AO$111=CNGE_2024_M3_Secc1!$AQ$111,O,IF(CNGE_2024_M3_Secc1!N184="",1,0))</f>
        <v>#NAME?</v>
      </c>
      <c r="BB928" s="202" t="e" cm="1">
        <f t="array" ref="BB928">IF(CNGE_2024_M3_Secc1!$AO$111=CNGE_2024_M3_Secc1!$AQ$111,O,IF(CNGE_2024_M3_Secc1!O184="",1,0))</f>
        <v>#NAME?</v>
      </c>
      <c r="BC928" s="202" t="e" cm="1">
        <f t="array" ref="BC928">IF(CNGE_2024_M3_Secc1!$AO$111=CNGE_2024_M3_Secc1!$AQ$111,O,IF(CNGE_2024_M3_Secc1!P184="",1,0))</f>
        <v>#NAME?</v>
      </c>
      <c r="BD928" s="202" t="e" cm="1">
        <f t="array" ref="BD928">IF(CNGE_2024_M3_Secc1!$AO$111=CNGE_2024_M3_Secc1!$AQ$111,O,IF(CNGE_2024_M3_Secc1!Q184="",1,0))</f>
        <v>#NAME?</v>
      </c>
      <c r="BE928" s="202" t="e" cm="1">
        <f t="array" ref="BE928">IF(CNGE_2024_M3_Secc1!$AO$111=CNGE_2024_M3_Secc1!$AQ$111,O,IF(CNGE_2024_M3_Secc1!R184="",1,0))</f>
        <v>#NAME?</v>
      </c>
      <c r="BF928" s="202" t="e" cm="1">
        <f t="array" ref="BF928">IF(CNGE_2024_M3_Secc1!$AO$111=CNGE_2024_M3_Secc1!$AQ$111,O,IF(CNGE_2024_M3_Secc1!S184="",1,0))</f>
        <v>#NAME?</v>
      </c>
      <c r="BG928" s="202" t="e" cm="1">
        <f t="array" ref="BG928">IF(CNGE_2024_M3_Secc1!$AO$111=CNGE_2024_M3_Secc1!$AQ$111,O,IF(CNGE_2024_M3_Secc1!T184="",1,0))</f>
        <v>#NAME?</v>
      </c>
      <c r="BH928" s="202" t="e" cm="1">
        <f t="array" ref="BH928">IF(CNGE_2024_M3_Secc1!$AO$111=CNGE_2024_M3_Secc1!$AQ$111,O,IF(CNGE_2024_M3_Secc1!U184="",1,0))</f>
        <v>#NAME?</v>
      </c>
      <c r="BI928" s="202" t="e" cm="1">
        <f t="array" ref="BI928">IF(CNGE_2024_M3_Secc1!$AO$111=CNGE_2024_M3_Secc1!$AQ$111,O,IF(CNGE_2024_M3_Secc1!V184="",1,0))</f>
        <v>#NAME?</v>
      </c>
      <c r="BJ928" s="202" t="e" cm="1">
        <f t="array" ref="BJ928">IF(CNGE_2024_M3_Secc1!$AO$111=CNGE_2024_M3_Secc1!$AQ$111,O,IF(CNGE_2024_M3_Secc1!W184="",1,0))</f>
        <v>#NAME?</v>
      </c>
      <c r="BK928" s="202" t="e" cm="1">
        <f t="array" ref="BK928">IF(CNGE_2024_M3_Secc1!$AO$111=CNGE_2024_M3_Secc1!$AQ$111,O,IF(CNGE_2024_M3_Secc1!X184="",1,0))</f>
        <v>#NAME?</v>
      </c>
      <c r="BL928" s="202" t="e" cm="1">
        <f t="array" ref="BL928">IF(CNGE_2024_M3_Secc1!$AO$111=CNGE_2024_M3_Secc1!$AQ$111,O,IF(CNGE_2024_M3_Secc1!Y184="",1,0))</f>
        <v>#NAME?</v>
      </c>
      <c r="BM928" s="202" t="e" cm="1">
        <f t="array" ref="BM928">IF(CNGE_2024_M3_Secc1!$AO$111=CNGE_2024_M3_Secc1!$AQ$111,O,IF(CNGE_2024_M3_Secc1!Z184="",1,0))</f>
        <v>#NAME?</v>
      </c>
      <c r="BN928" s="202" t="e" cm="1">
        <f t="array" ref="BN928">IF(CNGE_2024_M3_Secc1!$AO$111=CNGE_2024_M3_Secc1!$AQ$111,O,IF(CNGE_2024_M3_Secc1!AA184="",1,0))</f>
        <v>#NAME?</v>
      </c>
      <c r="BO928" s="202" t="e" cm="1">
        <f t="array" ref="BO928">IF(CNGE_2024_M3_Secc1!$AO$111=CNGE_2024_M3_Secc1!$AQ$111,O,IF(CNGE_2024_M3_Secc1!AB184="",1,0))</f>
        <v>#NAME?</v>
      </c>
      <c r="BP928" s="202" t="e" cm="1">
        <f t="array" ref="BP928">IF(CNGE_2024_M3_Secc1!$AO$111=CNGE_2024_M3_Secc1!$AQ$111,O,IF(CNGE_2024_M3_Secc1!AC184="",1,0))</f>
        <v>#NAME?</v>
      </c>
      <c r="BQ928" s="202" t="e" cm="1">
        <f t="array" ref="BQ928">IF(CNGE_2024_M3_Secc1!$AO$111=CNGE_2024_M3_Secc1!$AQ$111,O,IF(CNGE_2024_M3_Secc1!AD184="",1,0))</f>
        <v>#NAME?</v>
      </c>
      <c r="CG928" s="563">
        <f t="shared" si="2965"/>
        <v>0</v>
      </c>
      <c r="CH928" s="563"/>
    </row>
    <row r="929" spans="1:86" s="38" customFormat="1" ht="15" customHeight="1">
      <c r="A929" s="18"/>
      <c r="B929" s="3"/>
      <c r="C929" s="48" t="s">
        <v>5015</v>
      </c>
      <c r="D929" s="580" t="str">
        <f>IF(CNGE_2024_M3_Secc1!D67="","",CNGE_2024_M3_Secc1!D67)</f>
        <v/>
      </c>
      <c r="E929" s="580"/>
      <c r="F929" s="580"/>
      <c r="G929" s="580"/>
      <c r="H929" s="580"/>
      <c r="I929" s="356"/>
      <c r="J929" s="356"/>
      <c r="K929" s="356"/>
      <c r="L929" s="356"/>
      <c r="M929" s="356"/>
      <c r="N929" s="356"/>
      <c r="O929" s="356"/>
      <c r="P929" s="356"/>
      <c r="Q929" s="356"/>
      <c r="R929" s="356"/>
      <c r="S929" s="356"/>
      <c r="T929" s="356"/>
      <c r="U929" s="356"/>
      <c r="V929" s="356"/>
      <c r="W929" s="356"/>
      <c r="X929" s="356"/>
      <c r="Y929" s="356"/>
      <c r="Z929" s="356"/>
      <c r="AA929" s="356"/>
      <c r="AB929" s="356"/>
      <c r="AC929" s="356"/>
      <c r="AD929" s="356"/>
      <c r="AE929" s="2"/>
      <c r="AF929" s="169"/>
      <c r="AV929" s="202" t="e" cm="1">
        <f t="array" ref="AV929">IF(CNGE_2024_M3_Secc1!$AO$111=CNGE_2024_M3_Secc1!$AQ$111,O,IF(CNGE_2024_M3_Secc1!I185="",1,0))</f>
        <v>#NAME?</v>
      </c>
      <c r="AW929" s="202" t="e" cm="1">
        <f t="array" ref="AW929">IF(CNGE_2024_M3_Secc1!$AO$111=CNGE_2024_M3_Secc1!$AQ$111,O,IF(CNGE_2024_M3_Secc1!J185="",1,0))</f>
        <v>#NAME?</v>
      </c>
      <c r="AX929" s="202" t="e" cm="1">
        <f t="array" ref="AX929">IF(CNGE_2024_M3_Secc1!$AO$111=CNGE_2024_M3_Secc1!$AQ$111,O,IF(CNGE_2024_M3_Secc1!K185="",1,0))</f>
        <v>#NAME?</v>
      </c>
      <c r="AY929" s="202" t="e" cm="1">
        <f t="array" ref="AY929">IF(CNGE_2024_M3_Secc1!$AO$111=CNGE_2024_M3_Secc1!$AQ$111,O,IF(CNGE_2024_M3_Secc1!L185="",1,0))</f>
        <v>#NAME?</v>
      </c>
      <c r="AZ929" s="202" t="e" cm="1">
        <f t="array" ref="AZ929">IF(CNGE_2024_M3_Secc1!$AO$111=CNGE_2024_M3_Secc1!$AQ$111,O,IF(CNGE_2024_M3_Secc1!M185="",1,0))</f>
        <v>#NAME?</v>
      </c>
      <c r="BA929" s="202" t="e" cm="1">
        <f t="array" ref="BA929">IF(CNGE_2024_M3_Secc1!$AO$111=CNGE_2024_M3_Secc1!$AQ$111,O,IF(CNGE_2024_M3_Secc1!N185="",1,0))</f>
        <v>#NAME?</v>
      </c>
      <c r="BB929" s="202" t="e" cm="1">
        <f t="array" ref="BB929">IF(CNGE_2024_M3_Secc1!$AO$111=CNGE_2024_M3_Secc1!$AQ$111,O,IF(CNGE_2024_M3_Secc1!O185="",1,0))</f>
        <v>#NAME?</v>
      </c>
      <c r="BC929" s="202" t="e" cm="1">
        <f t="array" ref="BC929">IF(CNGE_2024_M3_Secc1!$AO$111=CNGE_2024_M3_Secc1!$AQ$111,O,IF(CNGE_2024_M3_Secc1!P185="",1,0))</f>
        <v>#NAME?</v>
      </c>
      <c r="BD929" s="202" t="e" cm="1">
        <f t="array" ref="BD929">IF(CNGE_2024_M3_Secc1!$AO$111=CNGE_2024_M3_Secc1!$AQ$111,O,IF(CNGE_2024_M3_Secc1!Q185="",1,0))</f>
        <v>#NAME?</v>
      </c>
      <c r="BE929" s="202" t="e" cm="1">
        <f t="array" ref="BE929">IF(CNGE_2024_M3_Secc1!$AO$111=CNGE_2024_M3_Secc1!$AQ$111,O,IF(CNGE_2024_M3_Secc1!R185="",1,0))</f>
        <v>#NAME?</v>
      </c>
      <c r="BF929" s="202" t="e" cm="1">
        <f t="array" ref="BF929">IF(CNGE_2024_M3_Secc1!$AO$111=CNGE_2024_M3_Secc1!$AQ$111,O,IF(CNGE_2024_M3_Secc1!S185="",1,0))</f>
        <v>#NAME?</v>
      </c>
      <c r="BG929" s="202" t="e" cm="1">
        <f t="array" ref="BG929">IF(CNGE_2024_M3_Secc1!$AO$111=CNGE_2024_M3_Secc1!$AQ$111,O,IF(CNGE_2024_M3_Secc1!T185="",1,0))</f>
        <v>#NAME?</v>
      </c>
      <c r="BH929" s="202" t="e" cm="1">
        <f t="array" ref="BH929">IF(CNGE_2024_M3_Secc1!$AO$111=CNGE_2024_M3_Secc1!$AQ$111,O,IF(CNGE_2024_M3_Secc1!U185="",1,0))</f>
        <v>#NAME?</v>
      </c>
      <c r="BI929" s="202" t="e" cm="1">
        <f t="array" ref="BI929">IF(CNGE_2024_M3_Secc1!$AO$111=CNGE_2024_M3_Secc1!$AQ$111,O,IF(CNGE_2024_M3_Secc1!V185="",1,0))</f>
        <v>#NAME?</v>
      </c>
      <c r="BJ929" s="202" t="e" cm="1">
        <f t="array" ref="BJ929">IF(CNGE_2024_M3_Secc1!$AO$111=CNGE_2024_M3_Secc1!$AQ$111,O,IF(CNGE_2024_M3_Secc1!W185="",1,0))</f>
        <v>#NAME?</v>
      </c>
      <c r="BK929" s="202" t="e" cm="1">
        <f t="array" ref="BK929">IF(CNGE_2024_M3_Secc1!$AO$111=CNGE_2024_M3_Secc1!$AQ$111,O,IF(CNGE_2024_M3_Secc1!X185="",1,0))</f>
        <v>#NAME?</v>
      </c>
      <c r="BL929" s="202" t="e" cm="1">
        <f t="array" ref="BL929">IF(CNGE_2024_M3_Secc1!$AO$111=CNGE_2024_M3_Secc1!$AQ$111,O,IF(CNGE_2024_M3_Secc1!Y185="",1,0))</f>
        <v>#NAME?</v>
      </c>
      <c r="BM929" s="202" t="e" cm="1">
        <f t="array" ref="BM929">IF(CNGE_2024_M3_Secc1!$AO$111=CNGE_2024_M3_Secc1!$AQ$111,O,IF(CNGE_2024_M3_Secc1!Z185="",1,0))</f>
        <v>#NAME?</v>
      </c>
      <c r="BN929" s="202" t="e" cm="1">
        <f t="array" ref="BN929">IF(CNGE_2024_M3_Secc1!$AO$111=CNGE_2024_M3_Secc1!$AQ$111,O,IF(CNGE_2024_M3_Secc1!AA185="",1,0))</f>
        <v>#NAME?</v>
      </c>
      <c r="BO929" s="202" t="e" cm="1">
        <f t="array" ref="BO929">IF(CNGE_2024_M3_Secc1!$AO$111=CNGE_2024_M3_Secc1!$AQ$111,O,IF(CNGE_2024_M3_Secc1!AB185="",1,0))</f>
        <v>#NAME?</v>
      </c>
      <c r="BP929" s="202" t="e" cm="1">
        <f t="array" ref="BP929">IF(CNGE_2024_M3_Secc1!$AO$111=CNGE_2024_M3_Secc1!$AQ$111,O,IF(CNGE_2024_M3_Secc1!AC185="",1,0))</f>
        <v>#NAME?</v>
      </c>
      <c r="BQ929" s="202" t="e" cm="1">
        <f t="array" ref="BQ929">IF(CNGE_2024_M3_Secc1!$AO$111=CNGE_2024_M3_Secc1!$AQ$111,O,IF(CNGE_2024_M3_Secc1!AD185="",1,0))</f>
        <v>#NAME?</v>
      </c>
      <c r="CG929" s="563">
        <f t="shared" si="2965"/>
        <v>0</v>
      </c>
      <c r="CH929" s="563"/>
    </row>
    <row r="930" spans="1:86" s="38" customFormat="1" ht="15" customHeight="1">
      <c r="A930" s="18"/>
      <c r="B930" s="3"/>
      <c r="C930" s="48" t="s">
        <v>5016</v>
      </c>
      <c r="D930" s="580" t="str">
        <f>IF(CNGE_2024_M3_Secc1!D68="","",CNGE_2024_M3_Secc1!D68)</f>
        <v/>
      </c>
      <c r="E930" s="580"/>
      <c r="F930" s="580"/>
      <c r="G930" s="580"/>
      <c r="H930" s="580"/>
      <c r="I930" s="356"/>
      <c r="J930" s="356"/>
      <c r="K930" s="356"/>
      <c r="L930" s="356"/>
      <c r="M930" s="356"/>
      <c r="N930" s="356"/>
      <c r="O930" s="356"/>
      <c r="P930" s="356"/>
      <c r="Q930" s="356"/>
      <c r="R930" s="356"/>
      <c r="S930" s="356"/>
      <c r="T930" s="356"/>
      <c r="U930" s="356"/>
      <c r="V930" s="356"/>
      <c r="W930" s="356"/>
      <c r="X930" s="356"/>
      <c r="Y930" s="356"/>
      <c r="Z930" s="356"/>
      <c r="AA930" s="356"/>
      <c r="AB930" s="356"/>
      <c r="AC930" s="356"/>
      <c r="AD930" s="356"/>
      <c r="AE930" s="2"/>
      <c r="AF930" s="169"/>
      <c r="AV930" s="202" t="e" cm="1">
        <f t="array" ref="AV930">IF(CNGE_2024_M3_Secc1!$AO$111=CNGE_2024_M3_Secc1!$AQ$111,O,IF(CNGE_2024_M3_Secc1!I186="",1,0))</f>
        <v>#NAME?</v>
      </c>
      <c r="AW930" s="202" t="e" cm="1">
        <f t="array" ref="AW930">IF(CNGE_2024_M3_Secc1!$AO$111=CNGE_2024_M3_Secc1!$AQ$111,O,IF(CNGE_2024_M3_Secc1!J186="",1,0))</f>
        <v>#NAME?</v>
      </c>
      <c r="AX930" s="202" t="e" cm="1">
        <f t="array" ref="AX930">IF(CNGE_2024_M3_Secc1!$AO$111=CNGE_2024_M3_Secc1!$AQ$111,O,IF(CNGE_2024_M3_Secc1!K186="",1,0))</f>
        <v>#NAME?</v>
      </c>
      <c r="AY930" s="202" t="e" cm="1">
        <f t="array" ref="AY930">IF(CNGE_2024_M3_Secc1!$AO$111=CNGE_2024_M3_Secc1!$AQ$111,O,IF(CNGE_2024_M3_Secc1!L186="",1,0))</f>
        <v>#NAME?</v>
      </c>
      <c r="AZ930" s="202" t="e" cm="1">
        <f t="array" ref="AZ930">IF(CNGE_2024_M3_Secc1!$AO$111=CNGE_2024_M3_Secc1!$AQ$111,O,IF(CNGE_2024_M3_Secc1!M186="",1,0))</f>
        <v>#NAME?</v>
      </c>
      <c r="BA930" s="202" t="e" cm="1">
        <f t="array" ref="BA930">IF(CNGE_2024_M3_Secc1!$AO$111=CNGE_2024_M3_Secc1!$AQ$111,O,IF(CNGE_2024_M3_Secc1!N186="",1,0))</f>
        <v>#NAME?</v>
      </c>
      <c r="BB930" s="202" t="e" cm="1">
        <f t="array" ref="BB930">IF(CNGE_2024_M3_Secc1!$AO$111=CNGE_2024_M3_Secc1!$AQ$111,O,IF(CNGE_2024_M3_Secc1!O186="",1,0))</f>
        <v>#NAME?</v>
      </c>
      <c r="BC930" s="202" t="e" cm="1">
        <f t="array" ref="BC930">IF(CNGE_2024_M3_Secc1!$AO$111=CNGE_2024_M3_Secc1!$AQ$111,O,IF(CNGE_2024_M3_Secc1!P186="",1,0))</f>
        <v>#NAME?</v>
      </c>
      <c r="BD930" s="202" t="e" cm="1">
        <f t="array" ref="BD930">IF(CNGE_2024_M3_Secc1!$AO$111=CNGE_2024_M3_Secc1!$AQ$111,O,IF(CNGE_2024_M3_Secc1!Q186="",1,0))</f>
        <v>#NAME?</v>
      </c>
      <c r="BE930" s="202" t="e" cm="1">
        <f t="array" ref="BE930">IF(CNGE_2024_M3_Secc1!$AO$111=CNGE_2024_M3_Secc1!$AQ$111,O,IF(CNGE_2024_M3_Secc1!R186="",1,0))</f>
        <v>#NAME?</v>
      </c>
      <c r="BF930" s="202" t="e" cm="1">
        <f t="array" ref="BF930">IF(CNGE_2024_M3_Secc1!$AO$111=CNGE_2024_M3_Secc1!$AQ$111,O,IF(CNGE_2024_M3_Secc1!S186="",1,0))</f>
        <v>#NAME?</v>
      </c>
      <c r="BG930" s="202" t="e" cm="1">
        <f t="array" ref="BG930">IF(CNGE_2024_M3_Secc1!$AO$111=CNGE_2024_M3_Secc1!$AQ$111,O,IF(CNGE_2024_M3_Secc1!T186="",1,0))</f>
        <v>#NAME?</v>
      </c>
      <c r="BH930" s="202" t="e" cm="1">
        <f t="array" ref="BH930">IF(CNGE_2024_M3_Secc1!$AO$111=CNGE_2024_M3_Secc1!$AQ$111,O,IF(CNGE_2024_M3_Secc1!U186="",1,0))</f>
        <v>#NAME?</v>
      </c>
      <c r="BI930" s="202" t="e" cm="1">
        <f t="array" ref="BI930">IF(CNGE_2024_M3_Secc1!$AO$111=CNGE_2024_M3_Secc1!$AQ$111,O,IF(CNGE_2024_M3_Secc1!V186="",1,0))</f>
        <v>#NAME?</v>
      </c>
      <c r="BJ930" s="202" t="e" cm="1">
        <f t="array" ref="BJ930">IF(CNGE_2024_M3_Secc1!$AO$111=CNGE_2024_M3_Secc1!$AQ$111,O,IF(CNGE_2024_M3_Secc1!W186="",1,0))</f>
        <v>#NAME?</v>
      </c>
      <c r="BK930" s="202" t="e" cm="1">
        <f t="array" ref="BK930">IF(CNGE_2024_M3_Secc1!$AO$111=CNGE_2024_M3_Secc1!$AQ$111,O,IF(CNGE_2024_M3_Secc1!X186="",1,0))</f>
        <v>#NAME?</v>
      </c>
      <c r="BL930" s="202" t="e" cm="1">
        <f t="array" ref="BL930">IF(CNGE_2024_M3_Secc1!$AO$111=CNGE_2024_M3_Secc1!$AQ$111,O,IF(CNGE_2024_M3_Secc1!Y186="",1,0))</f>
        <v>#NAME?</v>
      </c>
      <c r="BM930" s="202" t="e" cm="1">
        <f t="array" ref="BM930">IF(CNGE_2024_M3_Secc1!$AO$111=CNGE_2024_M3_Secc1!$AQ$111,O,IF(CNGE_2024_M3_Secc1!Z186="",1,0))</f>
        <v>#NAME?</v>
      </c>
      <c r="BN930" s="202" t="e" cm="1">
        <f t="array" ref="BN930">IF(CNGE_2024_M3_Secc1!$AO$111=CNGE_2024_M3_Secc1!$AQ$111,O,IF(CNGE_2024_M3_Secc1!AA186="",1,0))</f>
        <v>#NAME?</v>
      </c>
      <c r="BO930" s="202" t="e" cm="1">
        <f t="array" ref="BO930">IF(CNGE_2024_M3_Secc1!$AO$111=CNGE_2024_M3_Secc1!$AQ$111,O,IF(CNGE_2024_M3_Secc1!AB186="",1,0))</f>
        <v>#NAME?</v>
      </c>
      <c r="BP930" s="202" t="e" cm="1">
        <f t="array" ref="BP930">IF(CNGE_2024_M3_Secc1!$AO$111=CNGE_2024_M3_Secc1!$AQ$111,O,IF(CNGE_2024_M3_Secc1!AC186="",1,0))</f>
        <v>#NAME?</v>
      </c>
      <c r="BQ930" s="202" t="e" cm="1">
        <f t="array" ref="BQ930">IF(CNGE_2024_M3_Secc1!$AO$111=CNGE_2024_M3_Secc1!$AQ$111,O,IF(CNGE_2024_M3_Secc1!AD186="",1,0))</f>
        <v>#NAME?</v>
      </c>
      <c r="CG930" s="563">
        <f t="shared" si="2965"/>
        <v>0</v>
      </c>
      <c r="CH930" s="563"/>
    </row>
    <row r="931" spans="1:86" s="38" customFormat="1" ht="15" customHeight="1">
      <c r="A931" s="18"/>
      <c r="B931" s="3"/>
      <c r="C931" s="48" t="s">
        <v>5017</v>
      </c>
      <c r="D931" s="580" t="str">
        <f>IF(CNGE_2024_M3_Secc1!D69="","",CNGE_2024_M3_Secc1!D69)</f>
        <v/>
      </c>
      <c r="E931" s="580"/>
      <c r="F931" s="580"/>
      <c r="G931" s="580"/>
      <c r="H931" s="580"/>
      <c r="I931" s="356"/>
      <c r="J931" s="356"/>
      <c r="K931" s="356"/>
      <c r="L931" s="356"/>
      <c r="M931" s="356"/>
      <c r="N931" s="356"/>
      <c r="O931" s="356"/>
      <c r="P931" s="356"/>
      <c r="Q931" s="356"/>
      <c r="R931" s="356"/>
      <c r="S931" s="356"/>
      <c r="T931" s="356"/>
      <c r="U931" s="356"/>
      <c r="V931" s="356"/>
      <c r="W931" s="356"/>
      <c r="X931" s="356"/>
      <c r="Y931" s="356"/>
      <c r="Z931" s="356"/>
      <c r="AA931" s="356"/>
      <c r="AB931" s="356"/>
      <c r="AC931" s="356"/>
      <c r="AD931" s="356"/>
      <c r="AE931" s="2"/>
      <c r="AF931" s="169"/>
      <c r="AV931" s="202" t="e" cm="1">
        <f t="array" ref="AV931">IF(CNGE_2024_M3_Secc1!$AO$111=CNGE_2024_M3_Secc1!$AQ$111,O,IF(CNGE_2024_M3_Secc1!I187="",1,0))</f>
        <v>#NAME?</v>
      </c>
      <c r="AW931" s="202" t="e" cm="1">
        <f t="array" ref="AW931">IF(CNGE_2024_M3_Secc1!$AO$111=CNGE_2024_M3_Secc1!$AQ$111,O,IF(CNGE_2024_M3_Secc1!J187="",1,0))</f>
        <v>#NAME?</v>
      </c>
      <c r="AX931" s="202" t="e" cm="1">
        <f t="array" ref="AX931">IF(CNGE_2024_M3_Secc1!$AO$111=CNGE_2024_M3_Secc1!$AQ$111,O,IF(CNGE_2024_M3_Secc1!K187="",1,0))</f>
        <v>#NAME?</v>
      </c>
      <c r="AY931" s="202" t="e" cm="1">
        <f t="array" ref="AY931">IF(CNGE_2024_M3_Secc1!$AO$111=CNGE_2024_M3_Secc1!$AQ$111,O,IF(CNGE_2024_M3_Secc1!L187="",1,0))</f>
        <v>#NAME?</v>
      </c>
      <c r="AZ931" s="202" t="e" cm="1">
        <f t="array" ref="AZ931">IF(CNGE_2024_M3_Secc1!$AO$111=CNGE_2024_M3_Secc1!$AQ$111,O,IF(CNGE_2024_M3_Secc1!M187="",1,0))</f>
        <v>#NAME?</v>
      </c>
      <c r="BA931" s="202" t="e" cm="1">
        <f t="array" ref="BA931">IF(CNGE_2024_M3_Secc1!$AO$111=CNGE_2024_M3_Secc1!$AQ$111,O,IF(CNGE_2024_M3_Secc1!N187="",1,0))</f>
        <v>#NAME?</v>
      </c>
      <c r="BB931" s="202" t="e" cm="1">
        <f t="array" ref="BB931">IF(CNGE_2024_M3_Secc1!$AO$111=CNGE_2024_M3_Secc1!$AQ$111,O,IF(CNGE_2024_M3_Secc1!O187="",1,0))</f>
        <v>#NAME?</v>
      </c>
      <c r="BC931" s="202" t="e" cm="1">
        <f t="array" ref="BC931">IF(CNGE_2024_M3_Secc1!$AO$111=CNGE_2024_M3_Secc1!$AQ$111,O,IF(CNGE_2024_M3_Secc1!P187="",1,0))</f>
        <v>#NAME?</v>
      </c>
      <c r="BD931" s="202" t="e" cm="1">
        <f t="array" ref="BD931">IF(CNGE_2024_M3_Secc1!$AO$111=CNGE_2024_M3_Secc1!$AQ$111,O,IF(CNGE_2024_M3_Secc1!Q187="",1,0))</f>
        <v>#NAME?</v>
      </c>
      <c r="BE931" s="202" t="e" cm="1">
        <f t="array" ref="BE931">IF(CNGE_2024_M3_Secc1!$AO$111=CNGE_2024_M3_Secc1!$AQ$111,O,IF(CNGE_2024_M3_Secc1!R187="",1,0))</f>
        <v>#NAME?</v>
      </c>
      <c r="BF931" s="202" t="e" cm="1">
        <f t="array" ref="BF931">IF(CNGE_2024_M3_Secc1!$AO$111=CNGE_2024_M3_Secc1!$AQ$111,O,IF(CNGE_2024_M3_Secc1!S187="",1,0))</f>
        <v>#NAME?</v>
      </c>
      <c r="BG931" s="202" t="e" cm="1">
        <f t="array" ref="BG931">IF(CNGE_2024_M3_Secc1!$AO$111=CNGE_2024_M3_Secc1!$AQ$111,O,IF(CNGE_2024_M3_Secc1!T187="",1,0))</f>
        <v>#NAME?</v>
      </c>
      <c r="BH931" s="202" t="e" cm="1">
        <f t="array" ref="BH931">IF(CNGE_2024_M3_Secc1!$AO$111=CNGE_2024_M3_Secc1!$AQ$111,O,IF(CNGE_2024_M3_Secc1!U187="",1,0))</f>
        <v>#NAME?</v>
      </c>
      <c r="BI931" s="202" t="e" cm="1">
        <f t="array" ref="BI931">IF(CNGE_2024_M3_Secc1!$AO$111=CNGE_2024_M3_Secc1!$AQ$111,O,IF(CNGE_2024_M3_Secc1!V187="",1,0))</f>
        <v>#NAME?</v>
      </c>
      <c r="BJ931" s="202" t="e" cm="1">
        <f t="array" ref="BJ931">IF(CNGE_2024_M3_Secc1!$AO$111=CNGE_2024_M3_Secc1!$AQ$111,O,IF(CNGE_2024_M3_Secc1!W187="",1,0))</f>
        <v>#NAME?</v>
      </c>
      <c r="BK931" s="202" t="e" cm="1">
        <f t="array" ref="BK931">IF(CNGE_2024_M3_Secc1!$AO$111=CNGE_2024_M3_Secc1!$AQ$111,O,IF(CNGE_2024_M3_Secc1!X187="",1,0))</f>
        <v>#NAME?</v>
      </c>
      <c r="BL931" s="202" t="e" cm="1">
        <f t="array" ref="BL931">IF(CNGE_2024_M3_Secc1!$AO$111=CNGE_2024_M3_Secc1!$AQ$111,O,IF(CNGE_2024_M3_Secc1!Y187="",1,0))</f>
        <v>#NAME?</v>
      </c>
      <c r="BM931" s="202" t="e" cm="1">
        <f t="array" ref="BM931">IF(CNGE_2024_M3_Secc1!$AO$111=CNGE_2024_M3_Secc1!$AQ$111,O,IF(CNGE_2024_M3_Secc1!Z187="",1,0))</f>
        <v>#NAME?</v>
      </c>
      <c r="BN931" s="202" t="e" cm="1">
        <f t="array" ref="BN931">IF(CNGE_2024_M3_Secc1!$AO$111=CNGE_2024_M3_Secc1!$AQ$111,O,IF(CNGE_2024_M3_Secc1!AA187="",1,0))</f>
        <v>#NAME?</v>
      </c>
      <c r="BO931" s="202" t="e" cm="1">
        <f t="array" ref="BO931">IF(CNGE_2024_M3_Secc1!$AO$111=CNGE_2024_M3_Secc1!$AQ$111,O,IF(CNGE_2024_M3_Secc1!AB187="",1,0))</f>
        <v>#NAME?</v>
      </c>
      <c r="BP931" s="202" t="e" cm="1">
        <f t="array" ref="BP931">IF(CNGE_2024_M3_Secc1!$AO$111=CNGE_2024_M3_Secc1!$AQ$111,O,IF(CNGE_2024_M3_Secc1!AC187="",1,0))</f>
        <v>#NAME?</v>
      </c>
      <c r="BQ931" s="202" t="e" cm="1">
        <f t="array" ref="BQ931">IF(CNGE_2024_M3_Secc1!$AO$111=CNGE_2024_M3_Secc1!$AQ$111,O,IF(CNGE_2024_M3_Secc1!AD187="",1,0))</f>
        <v>#NAME?</v>
      </c>
      <c r="CG931" s="563">
        <f t="shared" si="2965"/>
        <v>0</v>
      </c>
      <c r="CH931" s="563"/>
    </row>
    <row r="932" spans="1:86" s="38" customFormat="1" ht="15" customHeight="1">
      <c r="A932" s="18"/>
      <c r="B932" s="3"/>
      <c r="C932" s="48" t="s">
        <v>5018</v>
      </c>
      <c r="D932" s="580" t="str">
        <f>IF(CNGE_2024_M3_Secc1!D70="","",CNGE_2024_M3_Secc1!D70)</f>
        <v/>
      </c>
      <c r="E932" s="580"/>
      <c r="F932" s="580"/>
      <c r="G932" s="580"/>
      <c r="H932" s="580"/>
      <c r="I932" s="356"/>
      <c r="J932" s="356"/>
      <c r="K932" s="356"/>
      <c r="L932" s="356"/>
      <c r="M932" s="356"/>
      <c r="N932" s="356"/>
      <c r="O932" s="356"/>
      <c r="P932" s="356"/>
      <c r="Q932" s="356"/>
      <c r="R932" s="356"/>
      <c r="S932" s="356"/>
      <c r="T932" s="356"/>
      <c r="U932" s="356"/>
      <c r="V932" s="356"/>
      <c r="W932" s="356"/>
      <c r="X932" s="356"/>
      <c r="Y932" s="356"/>
      <c r="Z932" s="356"/>
      <c r="AA932" s="356"/>
      <c r="AB932" s="356"/>
      <c r="AC932" s="356"/>
      <c r="AD932" s="356"/>
      <c r="AE932" s="2"/>
      <c r="AF932" s="169"/>
      <c r="AV932" s="202" t="e" cm="1">
        <f t="array" ref="AV932">IF(CNGE_2024_M3_Secc1!$AO$111=CNGE_2024_M3_Secc1!$AQ$111,O,IF(CNGE_2024_M3_Secc1!I188="",1,0))</f>
        <v>#NAME?</v>
      </c>
      <c r="AW932" s="202" t="e" cm="1">
        <f t="array" ref="AW932">IF(CNGE_2024_M3_Secc1!$AO$111=CNGE_2024_M3_Secc1!$AQ$111,O,IF(CNGE_2024_M3_Secc1!J188="",1,0))</f>
        <v>#NAME?</v>
      </c>
      <c r="AX932" s="202" t="e" cm="1">
        <f t="array" ref="AX932">IF(CNGE_2024_M3_Secc1!$AO$111=CNGE_2024_M3_Secc1!$AQ$111,O,IF(CNGE_2024_M3_Secc1!K188="",1,0))</f>
        <v>#NAME?</v>
      </c>
      <c r="AY932" s="202" t="e" cm="1">
        <f t="array" ref="AY932">IF(CNGE_2024_M3_Secc1!$AO$111=CNGE_2024_M3_Secc1!$AQ$111,O,IF(CNGE_2024_M3_Secc1!L188="",1,0))</f>
        <v>#NAME?</v>
      </c>
      <c r="AZ932" s="202" t="e" cm="1">
        <f t="array" ref="AZ932">IF(CNGE_2024_M3_Secc1!$AO$111=CNGE_2024_M3_Secc1!$AQ$111,O,IF(CNGE_2024_M3_Secc1!M188="",1,0))</f>
        <v>#NAME?</v>
      </c>
      <c r="BA932" s="202" t="e" cm="1">
        <f t="array" ref="BA932">IF(CNGE_2024_M3_Secc1!$AO$111=CNGE_2024_M3_Secc1!$AQ$111,O,IF(CNGE_2024_M3_Secc1!N188="",1,0))</f>
        <v>#NAME?</v>
      </c>
      <c r="BB932" s="202" t="e" cm="1">
        <f t="array" ref="BB932">IF(CNGE_2024_M3_Secc1!$AO$111=CNGE_2024_M3_Secc1!$AQ$111,O,IF(CNGE_2024_M3_Secc1!O188="",1,0))</f>
        <v>#NAME?</v>
      </c>
      <c r="BC932" s="202" t="e" cm="1">
        <f t="array" ref="BC932">IF(CNGE_2024_M3_Secc1!$AO$111=CNGE_2024_M3_Secc1!$AQ$111,O,IF(CNGE_2024_M3_Secc1!P188="",1,0))</f>
        <v>#NAME?</v>
      </c>
      <c r="BD932" s="202" t="e" cm="1">
        <f t="array" ref="BD932">IF(CNGE_2024_M3_Secc1!$AO$111=CNGE_2024_M3_Secc1!$AQ$111,O,IF(CNGE_2024_M3_Secc1!Q188="",1,0))</f>
        <v>#NAME?</v>
      </c>
      <c r="BE932" s="202" t="e" cm="1">
        <f t="array" ref="BE932">IF(CNGE_2024_M3_Secc1!$AO$111=CNGE_2024_M3_Secc1!$AQ$111,O,IF(CNGE_2024_M3_Secc1!R188="",1,0))</f>
        <v>#NAME?</v>
      </c>
      <c r="BF932" s="202" t="e" cm="1">
        <f t="array" ref="BF932">IF(CNGE_2024_M3_Secc1!$AO$111=CNGE_2024_M3_Secc1!$AQ$111,O,IF(CNGE_2024_M3_Secc1!S188="",1,0))</f>
        <v>#NAME?</v>
      </c>
      <c r="BG932" s="202" t="e" cm="1">
        <f t="array" ref="BG932">IF(CNGE_2024_M3_Secc1!$AO$111=CNGE_2024_M3_Secc1!$AQ$111,O,IF(CNGE_2024_M3_Secc1!T188="",1,0))</f>
        <v>#NAME?</v>
      </c>
      <c r="BH932" s="202" t="e" cm="1">
        <f t="array" ref="BH932">IF(CNGE_2024_M3_Secc1!$AO$111=CNGE_2024_M3_Secc1!$AQ$111,O,IF(CNGE_2024_M3_Secc1!U188="",1,0))</f>
        <v>#NAME?</v>
      </c>
      <c r="BI932" s="202" t="e" cm="1">
        <f t="array" ref="BI932">IF(CNGE_2024_M3_Secc1!$AO$111=CNGE_2024_M3_Secc1!$AQ$111,O,IF(CNGE_2024_M3_Secc1!V188="",1,0))</f>
        <v>#NAME?</v>
      </c>
      <c r="BJ932" s="202" t="e" cm="1">
        <f t="array" ref="BJ932">IF(CNGE_2024_M3_Secc1!$AO$111=CNGE_2024_M3_Secc1!$AQ$111,O,IF(CNGE_2024_M3_Secc1!W188="",1,0))</f>
        <v>#NAME?</v>
      </c>
      <c r="BK932" s="202" t="e" cm="1">
        <f t="array" ref="BK932">IF(CNGE_2024_M3_Secc1!$AO$111=CNGE_2024_M3_Secc1!$AQ$111,O,IF(CNGE_2024_M3_Secc1!X188="",1,0))</f>
        <v>#NAME?</v>
      </c>
      <c r="BL932" s="202" t="e" cm="1">
        <f t="array" ref="BL932">IF(CNGE_2024_M3_Secc1!$AO$111=CNGE_2024_M3_Secc1!$AQ$111,O,IF(CNGE_2024_M3_Secc1!Y188="",1,0))</f>
        <v>#NAME?</v>
      </c>
      <c r="BM932" s="202" t="e" cm="1">
        <f t="array" ref="BM932">IF(CNGE_2024_M3_Secc1!$AO$111=CNGE_2024_M3_Secc1!$AQ$111,O,IF(CNGE_2024_M3_Secc1!Z188="",1,0))</f>
        <v>#NAME?</v>
      </c>
      <c r="BN932" s="202" t="e" cm="1">
        <f t="array" ref="BN932">IF(CNGE_2024_M3_Secc1!$AO$111=CNGE_2024_M3_Secc1!$AQ$111,O,IF(CNGE_2024_M3_Secc1!AA188="",1,0))</f>
        <v>#NAME?</v>
      </c>
      <c r="BO932" s="202" t="e" cm="1">
        <f t="array" ref="BO932">IF(CNGE_2024_M3_Secc1!$AO$111=CNGE_2024_M3_Secc1!$AQ$111,O,IF(CNGE_2024_M3_Secc1!AB188="",1,0))</f>
        <v>#NAME?</v>
      </c>
      <c r="BP932" s="202" t="e" cm="1">
        <f t="array" ref="BP932">IF(CNGE_2024_M3_Secc1!$AO$111=CNGE_2024_M3_Secc1!$AQ$111,O,IF(CNGE_2024_M3_Secc1!AC188="",1,0))</f>
        <v>#NAME?</v>
      </c>
      <c r="BQ932" s="202" t="e" cm="1">
        <f t="array" ref="BQ932">IF(CNGE_2024_M3_Secc1!$AO$111=CNGE_2024_M3_Secc1!$AQ$111,O,IF(CNGE_2024_M3_Secc1!AD188="",1,0))</f>
        <v>#NAME?</v>
      </c>
      <c r="CG932" s="563">
        <f t="shared" si="2965"/>
        <v>0</v>
      </c>
      <c r="CH932" s="563"/>
    </row>
    <row r="933" spans="1:86" s="38" customFormat="1" ht="15" customHeight="1">
      <c r="A933" s="18"/>
      <c r="B933" s="3"/>
      <c r="C933" s="48" t="s">
        <v>5019</v>
      </c>
      <c r="D933" s="580" t="str">
        <f>IF(CNGE_2024_M3_Secc1!D71="","",CNGE_2024_M3_Secc1!D71)</f>
        <v/>
      </c>
      <c r="E933" s="580"/>
      <c r="F933" s="580"/>
      <c r="G933" s="580"/>
      <c r="H933" s="580"/>
      <c r="I933" s="356"/>
      <c r="J933" s="356"/>
      <c r="K933" s="356"/>
      <c r="L933" s="356"/>
      <c r="M933" s="356"/>
      <c r="N933" s="356"/>
      <c r="O933" s="356"/>
      <c r="P933" s="356"/>
      <c r="Q933" s="356"/>
      <c r="R933" s="356"/>
      <c r="S933" s="356"/>
      <c r="T933" s="356"/>
      <c r="U933" s="356"/>
      <c r="V933" s="356"/>
      <c r="W933" s="356"/>
      <c r="X933" s="356"/>
      <c r="Y933" s="356"/>
      <c r="Z933" s="356"/>
      <c r="AA933" s="356"/>
      <c r="AB933" s="356"/>
      <c r="AC933" s="356"/>
      <c r="AD933" s="356"/>
      <c r="AE933" s="2"/>
      <c r="AF933" s="169"/>
      <c r="AV933" s="202" t="e" cm="1">
        <f t="array" ref="AV933">IF(CNGE_2024_M3_Secc1!$AO$111=CNGE_2024_M3_Secc1!$AQ$111,O,IF(CNGE_2024_M3_Secc1!I189="",1,0))</f>
        <v>#NAME?</v>
      </c>
      <c r="AW933" s="202" t="e" cm="1">
        <f t="array" ref="AW933">IF(CNGE_2024_M3_Secc1!$AO$111=CNGE_2024_M3_Secc1!$AQ$111,O,IF(CNGE_2024_M3_Secc1!J189="",1,0))</f>
        <v>#NAME?</v>
      </c>
      <c r="AX933" s="202" t="e" cm="1">
        <f t="array" ref="AX933">IF(CNGE_2024_M3_Secc1!$AO$111=CNGE_2024_M3_Secc1!$AQ$111,O,IF(CNGE_2024_M3_Secc1!K189="",1,0))</f>
        <v>#NAME?</v>
      </c>
      <c r="AY933" s="202" t="e" cm="1">
        <f t="array" ref="AY933">IF(CNGE_2024_M3_Secc1!$AO$111=CNGE_2024_M3_Secc1!$AQ$111,O,IF(CNGE_2024_M3_Secc1!L189="",1,0))</f>
        <v>#NAME?</v>
      </c>
      <c r="AZ933" s="202" t="e" cm="1">
        <f t="array" ref="AZ933">IF(CNGE_2024_M3_Secc1!$AO$111=CNGE_2024_M3_Secc1!$AQ$111,O,IF(CNGE_2024_M3_Secc1!M189="",1,0))</f>
        <v>#NAME?</v>
      </c>
      <c r="BA933" s="202" t="e" cm="1">
        <f t="array" ref="BA933">IF(CNGE_2024_M3_Secc1!$AO$111=CNGE_2024_M3_Secc1!$AQ$111,O,IF(CNGE_2024_M3_Secc1!N189="",1,0))</f>
        <v>#NAME?</v>
      </c>
      <c r="BB933" s="202" t="e" cm="1">
        <f t="array" ref="BB933">IF(CNGE_2024_M3_Secc1!$AO$111=CNGE_2024_M3_Secc1!$AQ$111,O,IF(CNGE_2024_M3_Secc1!O189="",1,0))</f>
        <v>#NAME?</v>
      </c>
      <c r="BC933" s="202" t="e" cm="1">
        <f t="array" ref="BC933">IF(CNGE_2024_M3_Secc1!$AO$111=CNGE_2024_M3_Secc1!$AQ$111,O,IF(CNGE_2024_M3_Secc1!P189="",1,0))</f>
        <v>#NAME?</v>
      </c>
      <c r="BD933" s="202" t="e" cm="1">
        <f t="array" ref="BD933">IF(CNGE_2024_M3_Secc1!$AO$111=CNGE_2024_M3_Secc1!$AQ$111,O,IF(CNGE_2024_M3_Secc1!Q189="",1,0))</f>
        <v>#NAME?</v>
      </c>
      <c r="BE933" s="202" t="e" cm="1">
        <f t="array" ref="BE933">IF(CNGE_2024_M3_Secc1!$AO$111=CNGE_2024_M3_Secc1!$AQ$111,O,IF(CNGE_2024_M3_Secc1!R189="",1,0))</f>
        <v>#NAME?</v>
      </c>
      <c r="BF933" s="202" t="e" cm="1">
        <f t="array" ref="BF933">IF(CNGE_2024_M3_Secc1!$AO$111=CNGE_2024_M3_Secc1!$AQ$111,O,IF(CNGE_2024_M3_Secc1!S189="",1,0))</f>
        <v>#NAME?</v>
      </c>
      <c r="BG933" s="202" t="e" cm="1">
        <f t="array" ref="BG933">IF(CNGE_2024_M3_Secc1!$AO$111=CNGE_2024_M3_Secc1!$AQ$111,O,IF(CNGE_2024_M3_Secc1!T189="",1,0))</f>
        <v>#NAME?</v>
      </c>
      <c r="BH933" s="202" t="e" cm="1">
        <f t="array" ref="BH933">IF(CNGE_2024_M3_Secc1!$AO$111=CNGE_2024_M3_Secc1!$AQ$111,O,IF(CNGE_2024_M3_Secc1!U189="",1,0))</f>
        <v>#NAME?</v>
      </c>
      <c r="BI933" s="202" t="e" cm="1">
        <f t="array" ref="BI933">IF(CNGE_2024_M3_Secc1!$AO$111=CNGE_2024_M3_Secc1!$AQ$111,O,IF(CNGE_2024_M3_Secc1!V189="",1,0))</f>
        <v>#NAME?</v>
      </c>
      <c r="BJ933" s="202" t="e" cm="1">
        <f t="array" ref="BJ933">IF(CNGE_2024_M3_Secc1!$AO$111=CNGE_2024_M3_Secc1!$AQ$111,O,IF(CNGE_2024_M3_Secc1!W189="",1,0))</f>
        <v>#NAME?</v>
      </c>
      <c r="BK933" s="202" t="e" cm="1">
        <f t="array" ref="BK933">IF(CNGE_2024_M3_Secc1!$AO$111=CNGE_2024_M3_Secc1!$AQ$111,O,IF(CNGE_2024_M3_Secc1!X189="",1,0))</f>
        <v>#NAME?</v>
      </c>
      <c r="BL933" s="202" t="e" cm="1">
        <f t="array" ref="BL933">IF(CNGE_2024_M3_Secc1!$AO$111=CNGE_2024_M3_Secc1!$AQ$111,O,IF(CNGE_2024_M3_Secc1!Y189="",1,0))</f>
        <v>#NAME?</v>
      </c>
      <c r="BM933" s="202" t="e" cm="1">
        <f t="array" ref="BM933">IF(CNGE_2024_M3_Secc1!$AO$111=CNGE_2024_M3_Secc1!$AQ$111,O,IF(CNGE_2024_M3_Secc1!Z189="",1,0))</f>
        <v>#NAME?</v>
      </c>
      <c r="BN933" s="202" t="e" cm="1">
        <f t="array" ref="BN933">IF(CNGE_2024_M3_Secc1!$AO$111=CNGE_2024_M3_Secc1!$AQ$111,O,IF(CNGE_2024_M3_Secc1!AA189="",1,0))</f>
        <v>#NAME?</v>
      </c>
      <c r="BO933" s="202" t="e" cm="1">
        <f t="array" ref="BO933">IF(CNGE_2024_M3_Secc1!$AO$111=CNGE_2024_M3_Secc1!$AQ$111,O,IF(CNGE_2024_M3_Secc1!AB189="",1,0))</f>
        <v>#NAME?</v>
      </c>
      <c r="BP933" s="202" t="e" cm="1">
        <f t="array" ref="BP933">IF(CNGE_2024_M3_Secc1!$AO$111=CNGE_2024_M3_Secc1!$AQ$111,O,IF(CNGE_2024_M3_Secc1!AC189="",1,0))</f>
        <v>#NAME?</v>
      </c>
      <c r="BQ933" s="202" t="e" cm="1">
        <f t="array" ref="BQ933">IF(CNGE_2024_M3_Secc1!$AO$111=CNGE_2024_M3_Secc1!$AQ$111,O,IF(CNGE_2024_M3_Secc1!AD189="",1,0))</f>
        <v>#NAME?</v>
      </c>
      <c r="CG933" s="563">
        <f t="shared" si="2965"/>
        <v>0</v>
      </c>
      <c r="CH933" s="563"/>
    </row>
    <row r="934" spans="1:86" s="38" customFormat="1" ht="15" customHeight="1">
      <c r="A934" s="18"/>
      <c r="B934" s="3"/>
      <c r="C934" s="48" t="s">
        <v>5020</v>
      </c>
      <c r="D934" s="580" t="str">
        <f>IF(CNGE_2024_M3_Secc1!D72="","",CNGE_2024_M3_Secc1!D72)</f>
        <v/>
      </c>
      <c r="E934" s="580"/>
      <c r="F934" s="580"/>
      <c r="G934" s="580"/>
      <c r="H934" s="580"/>
      <c r="I934" s="356"/>
      <c r="J934" s="356"/>
      <c r="K934" s="356"/>
      <c r="L934" s="356"/>
      <c r="M934" s="356"/>
      <c r="N934" s="356"/>
      <c r="O934" s="356"/>
      <c r="P934" s="356"/>
      <c r="Q934" s="356"/>
      <c r="R934" s="356"/>
      <c r="S934" s="356"/>
      <c r="T934" s="356"/>
      <c r="U934" s="356"/>
      <c r="V934" s="356"/>
      <c r="W934" s="356"/>
      <c r="X934" s="356"/>
      <c r="Y934" s="356"/>
      <c r="Z934" s="356"/>
      <c r="AA934" s="356"/>
      <c r="AB934" s="356"/>
      <c r="AC934" s="356"/>
      <c r="AD934" s="356"/>
      <c r="AE934" s="2"/>
      <c r="AF934" s="169"/>
      <c r="AV934" s="202" t="e" cm="1">
        <f t="array" ref="AV934">IF(CNGE_2024_M3_Secc1!$AO$111=CNGE_2024_M3_Secc1!$AQ$111,O,IF(CNGE_2024_M3_Secc1!I190="",1,0))</f>
        <v>#NAME?</v>
      </c>
      <c r="AW934" s="202" t="e" cm="1">
        <f t="array" ref="AW934">IF(CNGE_2024_M3_Secc1!$AO$111=CNGE_2024_M3_Secc1!$AQ$111,O,IF(CNGE_2024_M3_Secc1!J190="",1,0))</f>
        <v>#NAME?</v>
      </c>
      <c r="AX934" s="202" t="e" cm="1">
        <f t="array" ref="AX934">IF(CNGE_2024_M3_Secc1!$AO$111=CNGE_2024_M3_Secc1!$AQ$111,O,IF(CNGE_2024_M3_Secc1!K190="",1,0))</f>
        <v>#NAME?</v>
      </c>
      <c r="AY934" s="202" t="e" cm="1">
        <f t="array" ref="AY934">IF(CNGE_2024_M3_Secc1!$AO$111=CNGE_2024_M3_Secc1!$AQ$111,O,IF(CNGE_2024_M3_Secc1!L190="",1,0))</f>
        <v>#NAME?</v>
      </c>
      <c r="AZ934" s="202" t="e" cm="1">
        <f t="array" ref="AZ934">IF(CNGE_2024_M3_Secc1!$AO$111=CNGE_2024_M3_Secc1!$AQ$111,O,IF(CNGE_2024_M3_Secc1!M190="",1,0))</f>
        <v>#NAME?</v>
      </c>
      <c r="BA934" s="202" t="e" cm="1">
        <f t="array" ref="BA934">IF(CNGE_2024_M3_Secc1!$AO$111=CNGE_2024_M3_Secc1!$AQ$111,O,IF(CNGE_2024_M3_Secc1!N190="",1,0))</f>
        <v>#NAME?</v>
      </c>
      <c r="BB934" s="202" t="e" cm="1">
        <f t="array" ref="BB934">IF(CNGE_2024_M3_Secc1!$AO$111=CNGE_2024_M3_Secc1!$AQ$111,O,IF(CNGE_2024_M3_Secc1!O190="",1,0))</f>
        <v>#NAME?</v>
      </c>
      <c r="BC934" s="202" t="e" cm="1">
        <f t="array" ref="BC934">IF(CNGE_2024_M3_Secc1!$AO$111=CNGE_2024_M3_Secc1!$AQ$111,O,IF(CNGE_2024_M3_Secc1!P190="",1,0))</f>
        <v>#NAME?</v>
      </c>
      <c r="BD934" s="202" t="e" cm="1">
        <f t="array" ref="BD934">IF(CNGE_2024_M3_Secc1!$AO$111=CNGE_2024_M3_Secc1!$AQ$111,O,IF(CNGE_2024_M3_Secc1!Q190="",1,0))</f>
        <v>#NAME?</v>
      </c>
      <c r="BE934" s="202" t="e" cm="1">
        <f t="array" ref="BE934">IF(CNGE_2024_M3_Secc1!$AO$111=CNGE_2024_M3_Secc1!$AQ$111,O,IF(CNGE_2024_M3_Secc1!R190="",1,0))</f>
        <v>#NAME?</v>
      </c>
      <c r="BF934" s="202" t="e" cm="1">
        <f t="array" ref="BF934">IF(CNGE_2024_M3_Secc1!$AO$111=CNGE_2024_M3_Secc1!$AQ$111,O,IF(CNGE_2024_M3_Secc1!S190="",1,0))</f>
        <v>#NAME?</v>
      </c>
      <c r="BG934" s="202" t="e" cm="1">
        <f t="array" ref="BG934">IF(CNGE_2024_M3_Secc1!$AO$111=CNGE_2024_M3_Secc1!$AQ$111,O,IF(CNGE_2024_M3_Secc1!T190="",1,0))</f>
        <v>#NAME?</v>
      </c>
      <c r="BH934" s="202" t="e" cm="1">
        <f t="array" ref="BH934">IF(CNGE_2024_M3_Secc1!$AO$111=CNGE_2024_M3_Secc1!$AQ$111,O,IF(CNGE_2024_M3_Secc1!U190="",1,0))</f>
        <v>#NAME?</v>
      </c>
      <c r="BI934" s="202" t="e" cm="1">
        <f t="array" ref="BI934">IF(CNGE_2024_M3_Secc1!$AO$111=CNGE_2024_M3_Secc1!$AQ$111,O,IF(CNGE_2024_M3_Secc1!V190="",1,0))</f>
        <v>#NAME?</v>
      </c>
      <c r="BJ934" s="202" t="e" cm="1">
        <f t="array" ref="BJ934">IF(CNGE_2024_M3_Secc1!$AO$111=CNGE_2024_M3_Secc1!$AQ$111,O,IF(CNGE_2024_M3_Secc1!W190="",1,0))</f>
        <v>#NAME?</v>
      </c>
      <c r="BK934" s="202" t="e" cm="1">
        <f t="array" ref="BK934">IF(CNGE_2024_M3_Secc1!$AO$111=CNGE_2024_M3_Secc1!$AQ$111,O,IF(CNGE_2024_M3_Secc1!X190="",1,0))</f>
        <v>#NAME?</v>
      </c>
      <c r="BL934" s="202" t="e" cm="1">
        <f t="array" ref="BL934">IF(CNGE_2024_M3_Secc1!$AO$111=CNGE_2024_M3_Secc1!$AQ$111,O,IF(CNGE_2024_M3_Secc1!Y190="",1,0))</f>
        <v>#NAME?</v>
      </c>
      <c r="BM934" s="202" t="e" cm="1">
        <f t="array" ref="BM934">IF(CNGE_2024_M3_Secc1!$AO$111=CNGE_2024_M3_Secc1!$AQ$111,O,IF(CNGE_2024_M3_Secc1!Z190="",1,0))</f>
        <v>#NAME?</v>
      </c>
      <c r="BN934" s="202" t="e" cm="1">
        <f t="array" ref="BN934">IF(CNGE_2024_M3_Secc1!$AO$111=CNGE_2024_M3_Secc1!$AQ$111,O,IF(CNGE_2024_M3_Secc1!AA190="",1,0))</f>
        <v>#NAME?</v>
      </c>
      <c r="BO934" s="202" t="e" cm="1">
        <f t="array" ref="BO934">IF(CNGE_2024_M3_Secc1!$AO$111=CNGE_2024_M3_Secc1!$AQ$111,O,IF(CNGE_2024_M3_Secc1!AB190="",1,0))</f>
        <v>#NAME?</v>
      </c>
      <c r="BP934" s="202" t="e" cm="1">
        <f t="array" ref="BP934">IF(CNGE_2024_M3_Secc1!$AO$111=CNGE_2024_M3_Secc1!$AQ$111,O,IF(CNGE_2024_M3_Secc1!AC190="",1,0))</f>
        <v>#NAME?</v>
      </c>
      <c r="BQ934" s="202" t="e" cm="1">
        <f t="array" ref="BQ934">IF(CNGE_2024_M3_Secc1!$AO$111=CNGE_2024_M3_Secc1!$AQ$111,O,IF(CNGE_2024_M3_Secc1!AD190="",1,0))</f>
        <v>#NAME?</v>
      </c>
      <c r="CG934" s="563">
        <f t="shared" si="2965"/>
        <v>0</v>
      </c>
      <c r="CH934" s="563"/>
    </row>
    <row r="935" spans="1:86" s="38" customFormat="1" ht="15" customHeight="1">
      <c r="A935" s="18"/>
      <c r="B935" s="3"/>
      <c r="C935" s="48" t="s">
        <v>5021</v>
      </c>
      <c r="D935" s="580" t="str">
        <f>IF(CNGE_2024_M3_Secc1!D73="","",CNGE_2024_M3_Secc1!D73)</f>
        <v/>
      </c>
      <c r="E935" s="580"/>
      <c r="F935" s="580"/>
      <c r="G935" s="580"/>
      <c r="H935" s="580"/>
      <c r="I935" s="356"/>
      <c r="J935" s="356"/>
      <c r="K935" s="356"/>
      <c r="L935" s="356"/>
      <c r="M935" s="356"/>
      <c r="N935" s="356"/>
      <c r="O935" s="356"/>
      <c r="P935" s="356"/>
      <c r="Q935" s="356"/>
      <c r="R935" s="356"/>
      <c r="S935" s="356"/>
      <c r="T935" s="356"/>
      <c r="U935" s="356"/>
      <c r="V935" s="356"/>
      <c r="W935" s="356"/>
      <c r="X935" s="356"/>
      <c r="Y935" s="356"/>
      <c r="Z935" s="356"/>
      <c r="AA935" s="356"/>
      <c r="AB935" s="356"/>
      <c r="AC935" s="356"/>
      <c r="AD935" s="356"/>
      <c r="AE935" s="2"/>
      <c r="AF935" s="169"/>
      <c r="AV935" s="202" t="e" cm="1">
        <f t="array" ref="AV935">IF(CNGE_2024_M3_Secc1!$AO$111=CNGE_2024_M3_Secc1!$AQ$111,O,IF(CNGE_2024_M3_Secc1!I191="",1,0))</f>
        <v>#NAME?</v>
      </c>
      <c r="AW935" s="202" t="e" cm="1">
        <f t="array" ref="AW935">IF(CNGE_2024_M3_Secc1!$AO$111=CNGE_2024_M3_Secc1!$AQ$111,O,IF(CNGE_2024_M3_Secc1!J191="",1,0))</f>
        <v>#NAME?</v>
      </c>
      <c r="AX935" s="202" t="e" cm="1">
        <f t="array" ref="AX935">IF(CNGE_2024_M3_Secc1!$AO$111=CNGE_2024_M3_Secc1!$AQ$111,O,IF(CNGE_2024_M3_Secc1!K191="",1,0))</f>
        <v>#NAME?</v>
      </c>
      <c r="AY935" s="202" t="e" cm="1">
        <f t="array" ref="AY935">IF(CNGE_2024_M3_Secc1!$AO$111=CNGE_2024_M3_Secc1!$AQ$111,O,IF(CNGE_2024_M3_Secc1!L191="",1,0))</f>
        <v>#NAME?</v>
      </c>
      <c r="AZ935" s="202" t="e" cm="1">
        <f t="array" ref="AZ935">IF(CNGE_2024_M3_Secc1!$AO$111=CNGE_2024_M3_Secc1!$AQ$111,O,IF(CNGE_2024_M3_Secc1!M191="",1,0))</f>
        <v>#NAME?</v>
      </c>
      <c r="BA935" s="202" t="e" cm="1">
        <f t="array" ref="BA935">IF(CNGE_2024_M3_Secc1!$AO$111=CNGE_2024_M3_Secc1!$AQ$111,O,IF(CNGE_2024_M3_Secc1!N191="",1,0))</f>
        <v>#NAME?</v>
      </c>
      <c r="BB935" s="202" t="e" cm="1">
        <f t="array" ref="BB935">IF(CNGE_2024_M3_Secc1!$AO$111=CNGE_2024_M3_Secc1!$AQ$111,O,IF(CNGE_2024_M3_Secc1!O191="",1,0))</f>
        <v>#NAME?</v>
      </c>
      <c r="BC935" s="202" t="e" cm="1">
        <f t="array" ref="BC935">IF(CNGE_2024_M3_Secc1!$AO$111=CNGE_2024_M3_Secc1!$AQ$111,O,IF(CNGE_2024_M3_Secc1!P191="",1,0))</f>
        <v>#NAME?</v>
      </c>
      <c r="BD935" s="202" t="e" cm="1">
        <f t="array" ref="BD935">IF(CNGE_2024_M3_Secc1!$AO$111=CNGE_2024_M3_Secc1!$AQ$111,O,IF(CNGE_2024_M3_Secc1!Q191="",1,0))</f>
        <v>#NAME?</v>
      </c>
      <c r="BE935" s="202" t="e" cm="1">
        <f t="array" ref="BE935">IF(CNGE_2024_M3_Secc1!$AO$111=CNGE_2024_M3_Secc1!$AQ$111,O,IF(CNGE_2024_M3_Secc1!R191="",1,0))</f>
        <v>#NAME?</v>
      </c>
      <c r="BF935" s="202" t="e" cm="1">
        <f t="array" ref="BF935">IF(CNGE_2024_M3_Secc1!$AO$111=CNGE_2024_M3_Secc1!$AQ$111,O,IF(CNGE_2024_M3_Secc1!S191="",1,0))</f>
        <v>#NAME?</v>
      </c>
      <c r="BG935" s="202" t="e" cm="1">
        <f t="array" ref="BG935">IF(CNGE_2024_M3_Secc1!$AO$111=CNGE_2024_M3_Secc1!$AQ$111,O,IF(CNGE_2024_M3_Secc1!T191="",1,0))</f>
        <v>#NAME?</v>
      </c>
      <c r="BH935" s="202" t="e" cm="1">
        <f t="array" ref="BH935">IF(CNGE_2024_M3_Secc1!$AO$111=CNGE_2024_M3_Secc1!$AQ$111,O,IF(CNGE_2024_M3_Secc1!U191="",1,0))</f>
        <v>#NAME?</v>
      </c>
      <c r="BI935" s="202" t="e" cm="1">
        <f t="array" ref="BI935">IF(CNGE_2024_M3_Secc1!$AO$111=CNGE_2024_M3_Secc1!$AQ$111,O,IF(CNGE_2024_M3_Secc1!V191="",1,0))</f>
        <v>#NAME?</v>
      </c>
      <c r="BJ935" s="202" t="e" cm="1">
        <f t="array" ref="BJ935">IF(CNGE_2024_M3_Secc1!$AO$111=CNGE_2024_M3_Secc1!$AQ$111,O,IF(CNGE_2024_M3_Secc1!W191="",1,0))</f>
        <v>#NAME?</v>
      </c>
      <c r="BK935" s="202" t="e" cm="1">
        <f t="array" ref="BK935">IF(CNGE_2024_M3_Secc1!$AO$111=CNGE_2024_M3_Secc1!$AQ$111,O,IF(CNGE_2024_M3_Secc1!X191="",1,0))</f>
        <v>#NAME?</v>
      </c>
      <c r="BL935" s="202" t="e" cm="1">
        <f t="array" ref="BL935">IF(CNGE_2024_M3_Secc1!$AO$111=CNGE_2024_M3_Secc1!$AQ$111,O,IF(CNGE_2024_M3_Secc1!Y191="",1,0))</f>
        <v>#NAME?</v>
      </c>
      <c r="BM935" s="202" t="e" cm="1">
        <f t="array" ref="BM935">IF(CNGE_2024_M3_Secc1!$AO$111=CNGE_2024_M3_Secc1!$AQ$111,O,IF(CNGE_2024_M3_Secc1!Z191="",1,0))</f>
        <v>#NAME?</v>
      </c>
      <c r="BN935" s="202" t="e" cm="1">
        <f t="array" ref="BN935">IF(CNGE_2024_M3_Secc1!$AO$111=CNGE_2024_M3_Secc1!$AQ$111,O,IF(CNGE_2024_M3_Secc1!AA191="",1,0))</f>
        <v>#NAME?</v>
      </c>
      <c r="BO935" s="202" t="e" cm="1">
        <f t="array" ref="BO935">IF(CNGE_2024_M3_Secc1!$AO$111=CNGE_2024_M3_Secc1!$AQ$111,O,IF(CNGE_2024_M3_Secc1!AB191="",1,0))</f>
        <v>#NAME?</v>
      </c>
      <c r="BP935" s="202" t="e" cm="1">
        <f t="array" ref="BP935">IF(CNGE_2024_M3_Secc1!$AO$111=CNGE_2024_M3_Secc1!$AQ$111,O,IF(CNGE_2024_M3_Secc1!AC191="",1,0))</f>
        <v>#NAME?</v>
      </c>
      <c r="BQ935" s="202" t="e" cm="1">
        <f t="array" ref="BQ935">IF(CNGE_2024_M3_Secc1!$AO$111=CNGE_2024_M3_Secc1!$AQ$111,O,IF(CNGE_2024_M3_Secc1!AD191="",1,0))</f>
        <v>#NAME?</v>
      </c>
      <c r="CG935" s="563">
        <f t="shared" si="2965"/>
        <v>0</v>
      </c>
      <c r="CH935" s="563"/>
    </row>
    <row r="936" spans="1:86" s="38" customFormat="1" ht="15" customHeight="1">
      <c r="A936" s="18"/>
      <c r="B936" s="3"/>
      <c r="C936" s="48" t="s">
        <v>5022</v>
      </c>
      <c r="D936" s="580" t="str">
        <f>IF(CNGE_2024_M3_Secc1!D74="","",CNGE_2024_M3_Secc1!D74)</f>
        <v/>
      </c>
      <c r="E936" s="580"/>
      <c r="F936" s="580"/>
      <c r="G936" s="580"/>
      <c r="H936" s="580"/>
      <c r="I936" s="356"/>
      <c r="J936" s="356"/>
      <c r="K936" s="356"/>
      <c r="L936" s="356"/>
      <c r="M936" s="356"/>
      <c r="N936" s="356"/>
      <c r="O936" s="356"/>
      <c r="P936" s="356"/>
      <c r="Q936" s="356"/>
      <c r="R936" s="356"/>
      <c r="S936" s="356"/>
      <c r="T936" s="356"/>
      <c r="U936" s="356"/>
      <c r="V936" s="356"/>
      <c r="W936" s="356"/>
      <c r="X936" s="356"/>
      <c r="Y936" s="356"/>
      <c r="Z936" s="356"/>
      <c r="AA936" s="356"/>
      <c r="AB936" s="356"/>
      <c r="AC936" s="356"/>
      <c r="AD936" s="356"/>
      <c r="AE936" s="2"/>
      <c r="AF936" s="169"/>
      <c r="AV936" s="202" t="e" cm="1">
        <f t="array" ref="AV936">IF(CNGE_2024_M3_Secc1!$AO$111=CNGE_2024_M3_Secc1!$AQ$111,O,IF(CNGE_2024_M3_Secc1!I192="",1,0))</f>
        <v>#NAME?</v>
      </c>
      <c r="AW936" s="202" t="e" cm="1">
        <f t="array" ref="AW936">IF(CNGE_2024_M3_Secc1!$AO$111=CNGE_2024_M3_Secc1!$AQ$111,O,IF(CNGE_2024_M3_Secc1!J192="",1,0))</f>
        <v>#NAME?</v>
      </c>
      <c r="AX936" s="202" t="e" cm="1">
        <f t="array" ref="AX936">IF(CNGE_2024_M3_Secc1!$AO$111=CNGE_2024_M3_Secc1!$AQ$111,O,IF(CNGE_2024_M3_Secc1!K192="",1,0))</f>
        <v>#NAME?</v>
      </c>
      <c r="AY936" s="202" t="e" cm="1">
        <f t="array" ref="AY936">IF(CNGE_2024_M3_Secc1!$AO$111=CNGE_2024_M3_Secc1!$AQ$111,O,IF(CNGE_2024_M3_Secc1!L192="",1,0))</f>
        <v>#NAME?</v>
      </c>
      <c r="AZ936" s="202" t="e" cm="1">
        <f t="array" ref="AZ936">IF(CNGE_2024_M3_Secc1!$AO$111=CNGE_2024_M3_Secc1!$AQ$111,O,IF(CNGE_2024_M3_Secc1!M192="",1,0))</f>
        <v>#NAME?</v>
      </c>
      <c r="BA936" s="202" t="e" cm="1">
        <f t="array" ref="BA936">IF(CNGE_2024_M3_Secc1!$AO$111=CNGE_2024_M3_Secc1!$AQ$111,O,IF(CNGE_2024_M3_Secc1!N192="",1,0))</f>
        <v>#NAME?</v>
      </c>
      <c r="BB936" s="202" t="e" cm="1">
        <f t="array" ref="BB936">IF(CNGE_2024_M3_Secc1!$AO$111=CNGE_2024_M3_Secc1!$AQ$111,O,IF(CNGE_2024_M3_Secc1!O192="",1,0))</f>
        <v>#NAME?</v>
      </c>
      <c r="BC936" s="202" t="e" cm="1">
        <f t="array" ref="BC936">IF(CNGE_2024_M3_Secc1!$AO$111=CNGE_2024_M3_Secc1!$AQ$111,O,IF(CNGE_2024_M3_Secc1!P192="",1,0))</f>
        <v>#NAME?</v>
      </c>
      <c r="BD936" s="202" t="e" cm="1">
        <f t="array" ref="BD936">IF(CNGE_2024_M3_Secc1!$AO$111=CNGE_2024_M3_Secc1!$AQ$111,O,IF(CNGE_2024_M3_Secc1!Q192="",1,0))</f>
        <v>#NAME?</v>
      </c>
      <c r="BE936" s="202" t="e" cm="1">
        <f t="array" ref="BE936">IF(CNGE_2024_M3_Secc1!$AO$111=CNGE_2024_M3_Secc1!$AQ$111,O,IF(CNGE_2024_M3_Secc1!R192="",1,0))</f>
        <v>#NAME?</v>
      </c>
      <c r="BF936" s="202" t="e" cm="1">
        <f t="array" ref="BF936">IF(CNGE_2024_M3_Secc1!$AO$111=CNGE_2024_M3_Secc1!$AQ$111,O,IF(CNGE_2024_M3_Secc1!S192="",1,0))</f>
        <v>#NAME?</v>
      </c>
      <c r="BG936" s="202" t="e" cm="1">
        <f t="array" ref="BG936">IF(CNGE_2024_M3_Secc1!$AO$111=CNGE_2024_M3_Secc1!$AQ$111,O,IF(CNGE_2024_M3_Secc1!T192="",1,0))</f>
        <v>#NAME?</v>
      </c>
      <c r="BH936" s="202" t="e" cm="1">
        <f t="array" ref="BH936">IF(CNGE_2024_M3_Secc1!$AO$111=CNGE_2024_M3_Secc1!$AQ$111,O,IF(CNGE_2024_M3_Secc1!U192="",1,0))</f>
        <v>#NAME?</v>
      </c>
      <c r="BI936" s="202" t="e" cm="1">
        <f t="array" ref="BI936">IF(CNGE_2024_M3_Secc1!$AO$111=CNGE_2024_M3_Secc1!$AQ$111,O,IF(CNGE_2024_M3_Secc1!V192="",1,0))</f>
        <v>#NAME?</v>
      </c>
      <c r="BJ936" s="202" t="e" cm="1">
        <f t="array" ref="BJ936">IF(CNGE_2024_M3_Secc1!$AO$111=CNGE_2024_M3_Secc1!$AQ$111,O,IF(CNGE_2024_M3_Secc1!W192="",1,0))</f>
        <v>#NAME?</v>
      </c>
      <c r="BK936" s="202" t="e" cm="1">
        <f t="array" ref="BK936">IF(CNGE_2024_M3_Secc1!$AO$111=CNGE_2024_M3_Secc1!$AQ$111,O,IF(CNGE_2024_M3_Secc1!X192="",1,0))</f>
        <v>#NAME?</v>
      </c>
      <c r="BL936" s="202" t="e" cm="1">
        <f t="array" ref="BL936">IF(CNGE_2024_M3_Secc1!$AO$111=CNGE_2024_M3_Secc1!$AQ$111,O,IF(CNGE_2024_M3_Secc1!Y192="",1,0))</f>
        <v>#NAME?</v>
      </c>
      <c r="BM936" s="202" t="e" cm="1">
        <f t="array" ref="BM936">IF(CNGE_2024_M3_Secc1!$AO$111=CNGE_2024_M3_Secc1!$AQ$111,O,IF(CNGE_2024_M3_Secc1!Z192="",1,0))</f>
        <v>#NAME?</v>
      </c>
      <c r="BN936" s="202" t="e" cm="1">
        <f t="array" ref="BN936">IF(CNGE_2024_M3_Secc1!$AO$111=CNGE_2024_M3_Secc1!$AQ$111,O,IF(CNGE_2024_M3_Secc1!AA192="",1,0))</f>
        <v>#NAME?</v>
      </c>
      <c r="BO936" s="202" t="e" cm="1">
        <f t="array" ref="BO936">IF(CNGE_2024_M3_Secc1!$AO$111=CNGE_2024_M3_Secc1!$AQ$111,O,IF(CNGE_2024_M3_Secc1!AB192="",1,0))</f>
        <v>#NAME?</v>
      </c>
      <c r="BP936" s="202" t="e" cm="1">
        <f t="array" ref="BP936">IF(CNGE_2024_M3_Secc1!$AO$111=CNGE_2024_M3_Secc1!$AQ$111,O,IF(CNGE_2024_M3_Secc1!AC192="",1,0))</f>
        <v>#NAME?</v>
      </c>
      <c r="BQ936" s="202" t="e" cm="1">
        <f t="array" ref="BQ936">IF(CNGE_2024_M3_Secc1!$AO$111=CNGE_2024_M3_Secc1!$AQ$111,O,IF(CNGE_2024_M3_Secc1!AD192="",1,0))</f>
        <v>#NAME?</v>
      </c>
      <c r="CG936" s="563">
        <f t="shared" si="2965"/>
        <v>0</v>
      </c>
      <c r="CH936" s="563"/>
    </row>
    <row r="937" spans="1:86" s="38" customFormat="1" ht="15" customHeight="1">
      <c r="A937" s="18"/>
      <c r="B937" s="3"/>
      <c r="C937" s="48" t="s">
        <v>5023</v>
      </c>
      <c r="D937" s="580" t="str">
        <f>IF(CNGE_2024_M3_Secc1!D75="","",CNGE_2024_M3_Secc1!D75)</f>
        <v/>
      </c>
      <c r="E937" s="580"/>
      <c r="F937" s="580"/>
      <c r="G937" s="580"/>
      <c r="H937" s="580"/>
      <c r="I937" s="356"/>
      <c r="J937" s="356"/>
      <c r="K937" s="356"/>
      <c r="L937" s="356"/>
      <c r="M937" s="356"/>
      <c r="N937" s="356"/>
      <c r="O937" s="356"/>
      <c r="P937" s="356"/>
      <c r="Q937" s="356"/>
      <c r="R937" s="356"/>
      <c r="S937" s="356"/>
      <c r="T937" s="356"/>
      <c r="U937" s="356"/>
      <c r="V937" s="356"/>
      <c r="W937" s="356"/>
      <c r="X937" s="356"/>
      <c r="Y937" s="356"/>
      <c r="Z937" s="356"/>
      <c r="AA937" s="356"/>
      <c r="AB937" s="356"/>
      <c r="AC937" s="356"/>
      <c r="AD937" s="356"/>
      <c r="AE937" s="2"/>
      <c r="AF937" s="169"/>
      <c r="AV937" s="202" t="e" cm="1">
        <f t="array" ref="AV937">IF(CNGE_2024_M3_Secc1!$AO$111=CNGE_2024_M3_Secc1!$AQ$111,O,IF(CNGE_2024_M3_Secc1!I193="",1,0))</f>
        <v>#NAME?</v>
      </c>
      <c r="AW937" s="202" t="e" cm="1">
        <f t="array" ref="AW937">IF(CNGE_2024_M3_Secc1!$AO$111=CNGE_2024_M3_Secc1!$AQ$111,O,IF(CNGE_2024_M3_Secc1!J193="",1,0))</f>
        <v>#NAME?</v>
      </c>
      <c r="AX937" s="202" t="e" cm="1">
        <f t="array" ref="AX937">IF(CNGE_2024_M3_Secc1!$AO$111=CNGE_2024_M3_Secc1!$AQ$111,O,IF(CNGE_2024_M3_Secc1!K193="",1,0))</f>
        <v>#NAME?</v>
      </c>
      <c r="AY937" s="202" t="e" cm="1">
        <f t="array" ref="AY937">IF(CNGE_2024_M3_Secc1!$AO$111=CNGE_2024_M3_Secc1!$AQ$111,O,IF(CNGE_2024_M3_Secc1!L193="",1,0))</f>
        <v>#NAME?</v>
      </c>
      <c r="AZ937" s="202" t="e" cm="1">
        <f t="array" ref="AZ937">IF(CNGE_2024_M3_Secc1!$AO$111=CNGE_2024_M3_Secc1!$AQ$111,O,IF(CNGE_2024_M3_Secc1!M193="",1,0))</f>
        <v>#NAME?</v>
      </c>
      <c r="BA937" s="202" t="e" cm="1">
        <f t="array" ref="BA937">IF(CNGE_2024_M3_Secc1!$AO$111=CNGE_2024_M3_Secc1!$AQ$111,O,IF(CNGE_2024_M3_Secc1!N193="",1,0))</f>
        <v>#NAME?</v>
      </c>
      <c r="BB937" s="202" t="e" cm="1">
        <f t="array" ref="BB937">IF(CNGE_2024_M3_Secc1!$AO$111=CNGE_2024_M3_Secc1!$AQ$111,O,IF(CNGE_2024_M3_Secc1!O193="",1,0))</f>
        <v>#NAME?</v>
      </c>
      <c r="BC937" s="202" t="e" cm="1">
        <f t="array" ref="BC937">IF(CNGE_2024_M3_Secc1!$AO$111=CNGE_2024_M3_Secc1!$AQ$111,O,IF(CNGE_2024_M3_Secc1!P193="",1,0))</f>
        <v>#NAME?</v>
      </c>
      <c r="BD937" s="202" t="e" cm="1">
        <f t="array" ref="BD937">IF(CNGE_2024_M3_Secc1!$AO$111=CNGE_2024_M3_Secc1!$AQ$111,O,IF(CNGE_2024_M3_Secc1!Q193="",1,0))</f>
        <v>#NAME?</v>
      </c>
      <c r="BE937" s="202" t="e" cm="1">
        <f t="array" ref="BE937">IF(CNGE_2024_M3_Secc1!$AO$111=CNGE_2024_M3_Secc1!$AQ$111,O,IF(CNGE_2024_M3_Secc1!R193="",1,0))</f>
        <v>#NAME?</v>
      </c>
      <c r="BF937" s="202" t="e" cm="1">
        <f t="array" ref="BF937">IF(CNGE_2024_M3_Secc1!$AO$111=CNGE_2024_M3_Secc1!$AQ$111,O,IF(CNGE_2024_M3_Secc1!S193="",1,0))</f>
        <v>#NAME?</v>
      </c>
      <c r="BG937" s="202" t="e" cm="1">
        <f t="array" ref="BG937">IF(CNGE_2024_M3_Secc1!$AO$111=CNGE_2024_M3_Secc1!$AQ$111,O,IF(CNGE_2024_M3_Secc1!T193="",1,0))</f>
        <v>#NAME?</v>
      </c>
      <c r="BH937" s="202" t="e" cm="1">
        <f t="array" ref="BH937">IF(CNGE_2024_M3_Secc1!$AO$111=CNGE_2024_M3_Secc1!$AQ$111,O,IF(CNGE_2024_M3_Secc1!U193="",1,0))</f>
        <v>#NAME?</v>
      </c>
      <c r="BI937" s="202" t="e" cm="1">
        <f t="array" ref="BI937">IF(CNGE_2024_M3_Secc1!$AO$111=CNGE_2024_M3_Secc1!$AQ$111,O,IF(CNGE_2024_M3_Secc1!V193="",1,0))</f>
        <v>#NAME?</v>
      </c>
      <c r="BJ937" s="202" t="e" cm="1">
        <f t="array" ref="BJ937">IF(CNGE_2024_M3_Secc1!$AO$111=CNGE_2024_M3_Secc1!$AQ$111,O,IF(CNGE_2024_M3_Secc1!W193="",1,0))</f>
        <v>#NAME?</v>
      </c>
      <c r="BK937" s="202" t="e" cm="1">
        <f t="array" ref="BK937">IF(CNGE_2024_M3_Secc1!$AO$111=CNGE_2024_M3_Secc1!$AQ$111,O,IF(CNGE_2024_M3_Secc1!X193="",1,0))</f>
        <v>#NAME?</v>
      </c>
      <c r="BL937" s="202" t="e" cm="1">
        <f t="array" ref="BL937">IF(CNGE_2024_M3_Secc1!$AO$111=CNGE_2024_M3_Secc1!$AQ$111,O,IF(CNGE_2024_M3_Secc1!Y193="",1,0))</f>
        <v>#NAME?</v>
      </c>
      <c r="BM937" s="202" t="e" cm="1">
        <f t="array" ref="BM937">IF(CNGE_2024_M3_Secc1!$AO$111=CNGE_2024_M3_Secc1!$AQ$111,O,IF(CNGE_2024_M3_Secc1!Z193="",1,0))</f>
        <v>#NAME?</v>
      </c>
      <c r="BN937" s="202" t="e" cm="1">
        <f t="array" ref="BN937">IF(CNGE_2024_M3_Secc1!$AO$111=CNGE_2024_M3_Secc1!$AQ$111,O,IF(CNGE_2024_M3_Secc1!AA193="",1,0))</f>
        <v>#NAME?</v>
      </c>
      <c r="BO937" s="202" t="e" cm="1">
        <f t="array" ref="BO937">IF(CNGE_2024_M3_Secc1!$AO$111=CNGE_2024_M3_Secc1!$AQ$111,O,IF(CNGE_2024_M3_Secc1!AB193="",1,0))</f>
        <v>#NAME?</v>
      </c>
      <c r="BP937" s="202" t="e" cm="1">
        <f t="array" ref="BP937">IF(CNGE_2024_M3_Secc1!$AO$111=CNGE_2024_M3_Secc1!$AQ$111,O,IF(CNGE_2024_M3_Secc1!AC193="",1,0))</f>
        <v>#NAME?</v>
      </c>
      <c r="BQ937" s="202" t="e" cm="1">
        <f t="array" ref="BQ937">IF(CNGE_2024_M3_Secc1!$AO$111=CNGE_2024_M3_Secc1!$AQ$111,O,IF(CNGE_2024_M3_Secc1!AD193="",1,0))</f>
        <v>#NAME?</v>
      </c>
      <c r="CG937" s="563">
        <f t="shared" si="2965"/>
        <v>0</v>
      </c>
      <c r="CH937" s="563"/>
    </row>
    <row r="938" spans="1:86" s="38" customFormat="1" ht="15" customHeight="1">
      <c r="A938" s="18"/>
      <c r="B938" s="3"/>
      <c r="C938" s="48" t="s">
        <v>5024</v>
      </c>
      <c r="D938" s="580" t="str">
        <f>IF(CNGE_2024_M3_Secc1!D76="","",CNGE_2024_M3_Secc1!D76)</f>
        <v/>
      </c>
      <c r="E938" s="580"/>
      <c r="F938" s="580"/>
      <c r="G938" s="580"/>
      <c r="H938" s="580"/>
      <c r="I938" s="356"/>
      <c r="J938" s="356"/>
      <c r="K938" s="356"/>
      <c r="L938" s="356"/>
      <c r="M938" s="356"/>
      <c r="N938" s="356"/>
      <c r="O938" s="356"/>
      <c r="P938" s="356"/>
      <c r="Q938" s="356"/>
      <c r="R938" s="356"/>
      <c r="S938" s="356"/>
      <c r="T938" s="356"/>
      <c r="U938" s="356"/>
      <c r="V938" s="356"/>
      <c r="W938" s="356"/>
      <c r="X938" s="356"/>
      <c r="Y938" s="356"/>
      <c r="Z938" s="356"/>
      <c r="AA938" s="356"/>
      <c r="AB938" s="356"/>
      <c r="AC938" s="356"/>
      <c r="AD938" s="356"/>
      <c r="AE938" s="2"/>
      <c r="AF938" s="169"/>
      <c r="AV938" s="202" t="e" cm="1">
        <f t="array" ref="AV938">IF(CNGE_2024_M3_Secc1!$AO$111=CNGE_2024_M3_Secc1!$AQ$111,O,IF(CNGE_2024_M3_Secc1!I194="",1,0))</f>
        <v>#NAME?</v>
      </c>
      <c r="AW938" s="202" t="e" cm="1">
        <f t="array" ref="AW938">IF(CNGE_2024_M3_Secc1!$AO$111=CNGE_2024_M3_Secc1!$AQ$111,O,IF(CNGE_2024_M3_Secc1!J194="",1,0))</f>
        <v>#NAME?</v>
      </c>
      <c r="AX938" s="202" t="e" cm="1">
        <f t="array" ref="AX938">IF(CNGE_2024_M3_Secc1!$AO$111=CNGE_2024_M3_Secc1!$AQ$111,O,IF(CNGE_2024_M3_Secc1!K194="",1,0))</f>
        <v>#NAME?</v>
      </c>
      <c r="AY938" s="202" t="e" cm="1">
        <f t="array" ref="AY938">IF(CNGE_2024_M3_Secc1!$AO$111=CNGE_2024_M3_Secc1!$AQ$111,O,IF(CNGE_2024_M3_Secc1!L194="",1,0))</f>
        <v>#NAME?</v>
      </c>
      <c r="AZ938" s="202" t="e" cm="1">
        <f t="array" ref="AZ938">IF(CNGE_2024_M3_Secc1!$AO$111=CNGE_2024_M3_Secc1!$AQ$111,O,IF(CNGE_2024_M3_Secc1!M194="",1,0))</f>
        <v>#NAME?</v>
      </c>
      <c r="BA938" s="202" t="e" cm="1">
        <f t="array" ref="BA938">IF(CNGE_2024_M3_Secc1!$AO$111=CNGE_2024_M3_Secc1!$AQ$111,O,IF(CNGE_2024_M3_Secc1!N194="",1,0))</f>
        <v>#NAME?</v>
      </c>
      <c r="BB938" s="202" t="e" cm="1">
        <f t="array" ref="BB938">IF(CNGE_2024_M3_Secc1!$AO$111=CNGE_2024_M3_Secc1!$AQ$111,O,IF(CNGE_2024_M3_Secc1!O194="",1,0))</f>
        <v>#NAME?</v>
      </c>
      <c r="BC938" s="202" t="e" cm="1">
        <f t="array" ref="BC938">IF(CNGE_2024_M3_Secc1!$AO$111=CNGE_2024_M3_Secc1!$AQ$111,O,IF(CNGE_2024_M3_Secc1!P194="",1,0))</f>
        <v>#NAME?</v>
      </c>
      <c r="BD938" s="202" t="e" cm="1">
        <f t="array" ref="BD938">IF(CNGE_2024_M3_Secc1!$AO$111=CNGE_2024_M3_Secc1!$AQ$111,O,IF(CNGE_2024_M3_Secc1!Q194="",1,0))</f>
        <v>#NAME?</v>
      </c>
      <c r="BE938" s="202" t="e" cm="1">
        <f t="array" ref="BE938">IF(CNGE_2024_M3_Secc1!$AO$111=CNGE_2024_M3_Secc1!$AQ$111,O,IF(CNGE_2024_M3_Secc1!R194="",1,0))</f>
        <v>#NAME?</v>
      </c>
      <c r="BF938" s="202" t="e" cm="1">
        <f t="array" ref="BF938">IF(CNGE_2024_M3_Secc1!$AO$111=CNGE_2024_M3_Secc1!$AQ$111,O,IF(CNGE_2024_M3_Secc1!S194="",1,0))</f>
        <v>#NAME?</v>
      </c>
      <c r="BG938" s="202" t="e" cm="1">
        <f t="array" ref="BG938">IF(CNGE_2024_M3_Secc1!$AO$111=CNGE_2024_M3_Secc1!$AQ$111,O,IF(CNGE_2024_M3_Secc1!T194="",1,0))</f>
        <v>#NAME?</v>
      </c>
      <c r="BH938" s="202" t="e" cm="1">
        <f t="array" ref="BH938">IF(CNGE_2024_M3_Secc1!$AO$111=CNGE_2024_M3_Secc1!$AQ$111,O,IF(CNGE_2024_M3_Secc1!U194="",1,0))</f>
        <v>#NAME?</v>
      </c>
      <c r="BI938" s="202" t="e" cm="1">
        <f t="array" ref="BI938">IF(CNGE_2024_M3_Secc1!$AO$111=CNGE_2024_M3_Secc1!$AQ$111,O,IF(CNGE_2024_M3_Secc1!V194="",1,0))</f>
        <v>#NAME?</v>
      </c>
      <c r="BJ938" s="202" t="e" cm="1">
        <f t="array" ref="BJ938">IF(CNGE_2024_M3_Secc1!$AO$111=CNGE_2024_M3_Secc1!$AQ$111,O,IF(CNGE_2024_M3_Secc1!W194="",1,0))</f>
        <v>#NAME?</v>
      </c>
      <c r="BK938" s="202" t="e" cm="1">
        <f t="array" ref="BK938">IF(CNGE_2024_M3_Secc1!$AO$111=CNGE_2024_M3_Secc1!$AQ$111,O,IF(CNGE_2024_M3_Secc1!X194="",1,0))</f>
        <v>#NAME?</v>
      </c>
      <c r="BL938" s="202" t="e" cm="1">
        <f t="array" ref="BL938">IF(CNGE_2024_M3_Secc1!$AO$111=CNGE_2024_M3_Secc1!$AQ$111,O,IF(CNGE_2024_M3_Secc1!Y194="",1,0))</f>
        <v>#NAME?</v>
      </c>
      <c r="BM938" s="202" t="e" cm="1">
        <f t="array" ref="BM938">IF(CNGE_2024_M3_Secc1!$AO$111=CNGE_2024_M3_Secc1!$AQ$111,O,IF(CNGE_2024_M3_Secc1!Z194="",1,0))</f>
        <v>#NAME?</v>
      </c>
      <c r="BN938" s="202" t="e" cm="1">
        <f t="array" ref="BN938">IF(CNGE_2024_M3_Secc1!$AO$111=CNGE_2024_M3_Secc1!$AQ$111,O,IF(CNGE_2024_M3_Secc1!AA194="",1,0))</f>
        <v>#NAME?</v>
      </c>
      <c r="BO938" s="202" t="e" cm="1">
        <f t="array" ref="BO938">IF(CNGE_2024_M3_Secc1!$AO$111=CNGE_2024_M3_Secc1!$AQ$111,O,IF(CNGE_2024_M3_Secc1!AB194="",1,0))</f>
        <v>#NAME?</v>
      </c>
      <c r="BP938" s="202" t="e" cm="1">
        <f t="array" ref="BP938">IF(CNGE_2024_M3_Secc1!$AO$111=CNGE_2024_M3_Secc1!$AQ$111,O,IF(CNGE_2024_M3_Secc1!AC194="",1,0))</f>
        <v>#NAME?</v>
      </c>
      <c r="BQ938" s="202" t="e" cm="1">
        <f t="array" ref="BQ938">IF(CNGE_2024_M3_Secc1!$AO$111=CNGE_2024_M3_Secc1!$AQ$111,O,IF(CNGE_2024_M3_Secc1!AD194="",1,0))</f>
        <v>#NAME?</v>
      </c>
      <c r="CG938" s="563">
        <f t="shared" si="2965"/>
        <v>0</v>
      </c>
      <c r="CH938" s="563"/>
    </row>
    <row r="939" spans="1:86" s="38" customFormat="1" ht="15" customHeight="1">
      <c r="A939" s="18"/>
      <c r="B939" s="3"/>
      <c r="C939" s="48" t="s">
        <v>5025</v>
      </c>
      <c r="D939" s="580" t="str">
        <f>IF(CNGE_2024_M3_Secc1!D77="","",CNGE_2024_M3_Secc1!D77)</f>
        <v/>
      </c>
      <c r="E939" s="580"/>
      <c r="F939" s="580"/>
      <c r="G939" s="580"/>
      <c r="H939" s="580"/>
      <c r="I939" s="356"/>
      <c r="J939" s="356"/>
      <c r="K939" s="356"/>
      <c r="L939" s="356"/>
      <c r="M939" s="356"/>
      <c r="N939" s="356"/>
      <c r="O939" s="356"/>
      <c r="P939" s="356"/>
      <c r="Q939" s="356"/>
      <c r="R939" s="356"/>
      <c r="S939" s="356"/>
      <c r="T939" s="356"/>
      <c r="U939" s="356"/>
      <c r="V939" s="356"/>
      <c r="W939" s="356"/>
      <c r="X939" s="356"/>
      <c r="Y939" s="356"/>
      <c r="Z939" s="356"/>
      <c r="AA939" s="356"/>
      <c r="AB939" s="356"/>
      <c r="AC939" s="356"/>
      <c r="AD939" s="356"/>
      <c r="AE939" s="2"/>
      <c r="AF939" s="169"/>
      <c r="AV939" s="202" t="e" cm="1">
        <f t="array" ref="AV939">IF(CNGE_2024_M3_Secc1!$AO$111=CNGE_2024_M3_Secc1!$AQ$111,O,IF(CNGE_2024_M3_Secc1!I195="",1,0))</f>
        <v>#NAME?</v>
      </c>
      <c r="AW939" s="202" t="e" cm="1">
        <f t="array" ref="AW939">IF(CNGE_2024_M3_Secc1!$AO$111=CNGE_2024_M3_Secc1!$AQ$111,O,IF(CNGE_2024_M3_Secc1!J195="",1,0))</f>
        <v>#NAME?</v>
      </c>
      <c r="AX939" s="202" t="e" cm="1">
        <f t="array" ref="AX939">IF(CNGE_2024_M3_Secc1!$AO$111=CNGE_2024_M3_Secc1!$AQ$111,O,IF(CNGE_2024_M3_Secc1!K195="",1,0))</f>
        <v>#NAME?</v>
      </c>
      <c r="AY939" s="202" t="e" cm="1">
        <f t="array" ref="AY939">IF(CNGE_2024_M3_Secc1!$AO$111=CNGE_2024_M3_Secc1!$AQ$111,O,IF(CNGE_2024_M3_Secc1!L195="",1,0))</f>
        <v>#NAME?</v>
      </c>
      <c r="AZ939" s="202" t="e" cm="1">
        <f t="array" ref="AZ939">IF(CNGE_2024_M3_Secc1!$AO$111=CNGE_2024_M3_Secc1!$AQ$111,O,IF(CNGE_2024_M3_Secc1!M195="",1,0))</f>
        <v>#NAME?</v>
      </c>
      <c r="BA939" s="202" t="e" cm="1">
        <f t="array" ref="BA939">IF(CNGE_2024_M3_Secc1!$AO$111=CNGE_2024_M3_Secc1!$AQ$111,O,IF(CNGE_2024_M3_Secc1!N195="",1,0))</f>
        <v>#NAME?</v>
      </c>
      <c r="BB939" s="202" t="e" cm="1">
        <f t="array" ref="BB939">IF(CNGE_2024_M3_Secc1!$AO$111=CNGE_2024_M3_Secc1!$AQ$111,O,IF(CNGE_2024_M3_Secc1!O195="",1,0))</f>
        <v>#NAME?</v>
      </c>
      <c r="BC939" s="202" t="e" cm="1">
        <f t="array" ref="BC939">IF(CNGE_2024_M3_Secc1!$AO$111=CNGE_2024_M3_Secc1!$AQ$111,O,IF(CNGE_2024_M3_Secc1!P195="",1,0))</f>
        <v>#NAME?</v>
      </c>
      <c r="BD939" s="202" t="e" cm="1">
        <f t="array" ref="BD939">IF(CNGE_2024_M3_Secc1!$AO$111=CNGE_2024_M3_Secc1!$AQ$111,O,IF(CNGE_2024_M3_Secc1!Q195="",1,0))</f>
        <v>#NAME?</v>
      </c>
      <c r="BE939" s="202" t="e" cm="1">
        <f t="array" ref="BE939">IF(CNGE_2024_M3_Secc1!$AO$111=CNGE_2024_M3_Secc1!$AQ$111,O,IF(CNGE_2024_M3_Secc1!R195="",1,0))</f>
        <v>#NAME?</v>
      </c>
      <c r="BF939" s="202" t="e" cm="1">
        <f t="array" ref="BF939">IF(CNGE_2024_M3_Secc1!$AO$111=CNGE_2024_M3_Secc1!$AQ$111,O,IF(CNGE_2024_M3_Secc1!S195="",1,0))</f>
        <v>#NAME?</v>
      </c>
      <c r="BG939" s="202" t="e" cm="1">
        <f t="array" ref="BG939">IF(CNGE_2024_M3_Secc1!$AO$111=CNGE_2024_M3_Secc1!$AQ$111,O,IF(CNGE_2024_M3_Secc1!T195="",1,0))</f>
        <v>#NAME?</v>
      </c>
      <c r="BH939" s="202" t="e" cm="1">
        <f t="array" ref="BH939">IF(CNGE_2024_M3_Secc1!$AO$111=CNGE_2024_M3_Secc1!$AQ$111,O,IF(CNGE_2024_M3_Secc1!U195="",1,0))</f>
        <v>#NAME?</v>
      </c>
      <c r="BI939" s="202" t="e" cm="1">
        <f t="array" ref="BI939">IF(CNGE_2024_M3_Secc1!$AO$111=CNGE_2024_M3_Secc1!$AQ$111,O,IF(CNGE_2024_M3_Secc1!V195="",1,0))</f>
        <v>#NAME?</v>
      </c>
      <c r="BJ939" s="202" t="e" cm="1">
        <f t="array" ref="BJ939">IF(CNGE_2024_M3_Secc1!$AO$111=CNGE_2024_M3_Secc1!$AQ$111,O,IF(CNGE_2024_M3_Secc1!W195="",1,0))</f>
        <v>#NAME?</v>
      </c>
      <c r="BK939" s="202" t="e" cm="1">
        <f t="array" ref="BK939">IF(CNGE_2024_M3_Secc1!$AO$111=CNGE_2024_M3_Secc1!$AQ$111,O,IF(CNGE_2024_M3_Secc1!X195="",1,0))</f>
        <v>#NAME?</v>
      </c>
      <c r="BL939" s="202" t="e" cm="1">
        <f t="array" ref="BL939">IF(CNGE_2024_M3_Secc1!$AO$111=CNGE_2024_M3_Secc1!$AQ$111,O,IF(CNGE_2024_M3_Secc1!Y195="",1,0))</f>
        <v>#NAME?</v>
      </c>
      <c r="BM939" s="202" t="e" cm="1">
        <f t="array" ref="BM939">IF(CNGE_2024_M3_Secc1!$AO$111=CNGE_2024_M3_Secc1!$AQ$111,O,IF(CNGE_2024_M3_Secc1!Z195="",1,0))</f>
        <v>#NAME?</v>
      </c>
      <c r="BN939" s="202" t="e" cm="1">
        <f t="array" ref="BN939">IF(CNGE_2024_M3_Secc1!$AO$111=CNGE_2024_M3_Secc1!$AQ$111,O,IF(CNGE_2024_M3_Secc1!AA195="",1,0))</f>
        <v>#NAME?</v>
      </c>
      <c r="BO939" s="202" t="e" cm="1">
        <f t="array" ref="BO939">IF(CNGE_2024_M3_Secc1!$AO$111=CNGE_2024_M3_Secc1!$AQ$111,O,IF(CNGE_2024_M3_Secc1!AB195="",1,0))</f>
        <v>#NAME?</v>
      </c>
      <c r="BP939" s="202" t="e" cm="1">
        <f t="array" ref="BP939">IF(CNGE_2024_M3_Secc1!$AO$111=CNGE_2024_M3_Secc1!$AQ$111,O,IF(CNGE_2024_M3_Secc1!AC195="",1,0))</f>
        <v>#NAME?</v>
      </c>
      <c r="BQ939" s="202" t="e" cm="1">
        <f t="array" ref="BQ939">IF(CNGE_2024_M3_Secc1!$AO$111=CNGE_2024_M3_Secc1!$AQ$111,O,IF(CNGE_2024_M3_Secc1!AD195="",1,0))</f>
        <v>#NAME?</v>
      </c>
      <c r="CG939" s="563">
        <f t="shared" si="2965"/>
        <v>0</v>
      </c>
      <c r="CH939" s="563"/>
    </row>
    <row r="940" spans="1:86" s="38" customFormat="1" ht="15" customHeight="1">
      <c r="A940" s="18"/>
      <c r="B940" s="3"/>
      <c r="C940" s="48" t="s">
        <v>5026</v>
      </c>
      <c r="D940" s="580" t="str">
        <f>IF(CNGE_2024_M3_Secc1!D78="","",CNGE_2024_M3_Secc1!D78)</f>
        <v/>
      </c>
      <c r="E940" s="580"/>
      <c r="F940" s="580"/>
      <c r="G940" s="580"/>
      <c r="H940" s="580"/>
      <c r="I940" s="356"/>
      <c r="J940" s="356"/>
      <c r="K940" s="356"/>
      <c r="L940" s="356"/>
      <c r="M940" s="356"/>
      <c r="N940" s="356"/>
      <c r="O940" s="356"/>
      <c r="P940" s="356"/>
      <c r="Q940" s="356"/>
      <c r="R940" s="356"/>
      <c r="S940" s="356"/>
      <c r="T940" s="356"/>
      <c r="U940" s="356"/>
      <c r="V940" s="356"/>
      <c r="W940" s="356"/>
      <c r="X940" s="356"/>
      <c r="Y940" s="356"/>
      <c r="Z940" s="356"/>
      <c r="AA940" s="356"/>
      <c r="AB940" s="356"/>
      <c r="AC940" s="356"/>
      <c r="AD940" s="356"/>
      <c r="AE940" s="2"/>
      <c r="AF940" s="169"/>
      <c r="AV940" s="202" t="e" cm="1">
        <f t="array" ref="AV940">IF(CNGE_2024_M3_Secc1!$AO$111=CNGE_2024_M3_Secc1!$AQ$111,O,IF(CNGE_2024_M3_Secc1!I196="",1,0))</f>
        <v>#NAME?</v>
      </c>
      <c r="AW940" s="202" t="e" cm="1">
        <f t="array" ref="AW940">IF(CNGE_2024_M3_Secc1!$AO$111=CNGE_2024_M3_Secc1!$AQ$111,O,IF(CNGE_2024_M3_Secc1!J196="",1,0))</f>
        <v>#NAME?</v>
      </c>
      <c r="AX940" s="202" t="e" cm="1">
        <f t="array" ref="AX940">IF(CNGE_2024_M3_Secc1!$AO$111=CNGE_2024_M3_Secc1!$AQ$111,O,IF(CNGE_2024_M3_Secc1!K196="",1,0))</f>
        <v>#NAME?</v>
      </c>
      <c r="AY940" s="202" t="e" cm="1">
        <f t="array" ref="AY940">IF(CNGE_2024_M3_Secc1!$AO$111=CNGE_2024_M3_Secc1!$AQ$111,O,IF(CNGE_2024_M3_Secc1!L196="",1,0))</f>
        <v>#NAME?</v>
      </c>
      <c r="AZ940" s="202" t="e" cm="1">
        <f t="array" ref="AZ940">IF(CNGE_2024_M3_Secc1!$AO$111=CNGE_2024_M3_Secc1!$AQ$111,O,IF(CNGE_2024_M3_Secc1!M196="",1,0))</f>
        <v>#NAME?</v>
      </c>
      <c r="BA940" s="202" t="e" cm="1">
        <f t="array" ref="BA940">IF(CNGE_2024_M3_Secc1!$AO$111=CNGE_2024_M3_Secc1!$AQ$111,O,IF(CNGE_2024_M3_Secc1!N196="",1,0))</f>
        <v>#NAME?</v>
      </c>
      <c r="BB940" s="202" t="e" cm="1">
        <f t="array" ref="BB940">IF(CNGE_2024_M3_Secc1!$AO$111=CNGE_2024_M3_Secc1!$AQ$111,O,IF(CNGE_2024_M3_Secc1!O196="",1,0))</f>
        <v>#NAME?</v>
      </c>
      <c r="BC940" s="202" t="e" cm="1">
        <f t="array" ref="BC940">IF(CNGE_2024_M3_Secc1!$AO$111=CNGE_2024_M3_Secc1!$AQ$111,O,IF(CNGE_2024_M3_Secc1!P196="",1,0))</f>
        <v>#NAME?</v>
      </c>
      <c r="BD940" s="202" t="e" cm="1">
        <f t="array" ref="BD940">IF(CNGE_2024_M3_Secc1!$AO$111=CNGE_2024_M3_Secc1!$AQ$111,O,IF(CNGE_2024_M3_Secc1!Q196="",1,0))</f>
        <v>#NAME?</v>
      </c>
      <c r="BE940" s="202" t="e" cm="1">
        <f t="array" ref="BE940">IF(CNGE_2024_M3_Secc1!$AO$111=CNGE_2024_M3_Secc1!$AQ$111,O,IF(CNGE_2024_M3_Secc1!R196="",1,0))</f>
        <v>#NAME?</v>
      </c>
      <c r="BF940" s="202" t="e" cm="1">
        <f t="array" ref="BF940">IF(CNGE_2024_M3_Secc1!$AO$111=CNGE_2024_M3_Secc1!$AQ$111,O,IF(CNGE_2024_M3_Secc1!S196="",1,0))</f>
        <v>#NAME?</v>
      </c>
      <c r="BG940" s="202" t="e" cm="1">
        <f t="array" ref="BG940">IF(CNGE_2024_M3_Secc1!$AO$111=CNGE_2024_M3_Secc1!$AQ$111,O,IF(CNGE_2024_M3_Secc1!T196="",1,0))</f>
        <v>#NAME?</v>
      </c>
      <c r="BH940" s="202" t="e" cm="1">
        <f t="array" ref="BH940">IF(CNGE_2024_M3_Secc1!$AO$111=CNGE_2024_M3_Secc1!$AQ$111,O,IF(CNGE_2024_M3_Secc1!U196="",1,0))</f>
        <v>#NAME?</v>
      </c>
      <c r="BI940" s="202" t="e" cm="1">
        <f t="array" ref="BI940">IF(CNGE_2024_M3_Secc1!$AO$111=CNGE_2024_M3_Secc1!$AQ$111,O,IF(CNGE_2024_M3_Secc1!V196="",1,0))</f>
        <v>#NAME?</v>
      </c>
      <c r="BJ940" s="202" t="e" cm="1">
        <f t="array" ref="BJ940">IF(CNGE_2024_M3_Secc1!$AO$111=CNGE_2024_M3_Secc1!$AQ$111,O,IF(CNGE_2024_M3_Secc1!W196="",1,0))</f>
        <v>#NAME?</v>
      </c>
      <c r="BK940" s="202" t="e" cm="1">
        <f t="array" ref="BK940">IF(CNGE_2024_M3_Secc1!$AO$111=CNGE_2024_M3_Secc1!$AQ$111,O,IF(CNGE_2024_M3_Secc1!X196="",1,0))</f>
        <v>#NAME?</v>
      </c>
      <c r="BL940" s="202" t="e" cm="1">
        <f t="array" ref="BL940">IF(CNGE_2024_M3_Secc1!$AO$111=CNGE_2024_M3_Secc1!$AQ$111,O,IF(CNGE_2024_M3_Secc1!Y196="",1,0))</f>
        <v>#NAME?</v>
      </c>
      <c r="BM940" s="202" t="e" cm="1">
        <f t="array" ref="BM940">IF(CNGE_2024_M3_Secc1!$AO$111=CNGE_2024_M3_Secc1!$AQ$111,O,IF(CNGE_2024_M3_Secc1!Z196="",1,0))</f>
        <v>#NAME?</v>
      </c>
      <c r="BN940" s="202" t="e" cm="1">
        <f t="array" ref="BN940">IF(CNGE_2024_M3_Secc1!$AO$111=CNGE_2024_M3_Secc1!$AQ$111,O,IF(CNGE_2024_M3_Secc1!AA196="",1,0))</f>
        <v>#NAME?</v>
      </c>
      <c r="BO940" s="202" t="e" cm="1">
        <f t="array" ref="BO940">IF(CNGE_2024_M3_Secc1!$AO$111=CNGE_2024_M3_Secc1!$AQ$111,O,IF(CNGE_2024_M3_Secc1!AB196="",1,0))</f>
        <v>#NAME?</v>
      </c>
      <c r="BP940" s="202" t="e" cm="1">
        <f t="array" ref="BP940">IF(CNGE_2024_M3_Secc1!$AO$111=CNGE_2024_M3_Secc1!$AQ$111,O,IF(CNGE_2024_M3_Secc1!AC196="",1,0))</f>
        <v>#NAME?</v>
      </c>
      <c r="BQ940" s="202" t="e" cm="1">
        <f t="array" ref="BQ940">IF(CNGE_2024_M3_Secc1!$AO$111=CNGE_2024_M3_Secc1!$AQ$111,O,IF(CNGE_2024_M3_Secc1!AD196="",1,0))</f>
        <v>#NAME?</v>
      </c>
      <c r="CG940" s="563">
        <f t="shared" si="2965"/>
        <v>0</v>
      </c>
      <c r="CH940" s="563"/>
    </row>
    <row r="941" spans="1:86" s="38" customFormat="1" ht="15" customHeight="1">
      <c r="A941" s="18"/>
      <c r="B941" s="3"/>
      <c r="C941" s="48" t="s">
        <v>5027</v>
      </c>
      <c r="D941" s="580" t="str">
        <f>IF(CNGE_2024_M3_Secc1!D79="","",CNGE_2024_M3_Secc1!D79)</f>
        <v/>
      </c>
      <c r="E941" s="580"/>
      <c r="F941" s="580"/>
      <c r="G941" s="580"/>
      <c r="H941" s="580"/>
      <c r="I941" s="356"/>
      <c r="J941" s="356"/>
      <c r="K941" s="356"/>
      <c r="L941" s="356"/>
      <c r="M941" s="356"/>
      <c r="N941" s="356"/>
      <c r="O941" s="356"/>
      <c r="P941" s="356"/>
      <c r="Q941" s="356"/>
      <c r="R941" s="356"/>
      <c r="S941" s="356"/>
      <c r="T941" s="356"/>
      <c r="U941" s="356"/>
      <c r="V941" s="356"/>
      <c r="W941" s="356"/>
      <c r="X941" s="356"/>
      <c r="Y941" s="356"/>
      <c r="Z941" s="356"/>
      <c r="AA941" s="356"/>
      <c r="AB941" s="356"/>
      <c r="AC941" s="356"/>
      <c r="AD941" s="356"/>
      <c r="AE941" s="2"/>
      <c r="AF941" s="169"/>
      <c r="AV941" s="202" t="e" cm="1">
        <f t="array" ref="AV941">IF(CNGE_2024_M3_Secc1!$AO$111=CNGE_2024_M3_Secc1!$AQ$111,O,IF(CNGE_2024_M3_Secc1!I197="",1,0))</f>
        <v>#NAME?</v>
      </c>
      <c r="AW941" s="202" t="e" cm="1">
        <f t="array" ref="AW941">IF(CNGE_2024_M3_Secc1!$AO$111=CNGE_2024_M3_Secc1!$AQ$111,O,IF(CNGE_2024_M3_Secc1!J197="",1,0))</f>
        <v>#NAME?</v>
      </c>
      <c r="AX941" s="202" t="e" cm="1">
        <f t="array" ref="AX941">IF(CNGE_2024_M3_Secc1!$AO$111=CNGE_2024_M3_Secc1!$AQ$111,O,IF(CNGE_2024_M3_Secc1!K197="",1,0))</f>
        <v>#NAME?</v>
      </c>
      <c r="AY941" s="202" t="e" cm="1">
        <f t="array" ref="AY941">IF(CNGE_2024_M3_Secc1!$AO$111=CNGE_2024_M3_Secc1!$AQ$111,O,IF(CNGE_2024_M3_Secc1!L197="",1,0))</f>
        <v>#NAME?</v>
      </c>
      <c r="AZ941" s="202" t="e" cm="1">
        <f t="array" ref="AZ941">IF(CNGE_2024_M3_Secc1!$AO$111=CNGE_2024_M3_Secc1!$AQ$111,O,IF(CNGE_2024_M3_Secc1!M197="",1,0))</f>
        <v>#NAME?</v>
      </c>
      <c r="BA941" s="202" t="e" cm="1">
        <f t="array" ref="BA941">IF(CNGE_2024_M3_Secc1!$AO$111=CNGE_2024_M3_Secc1!$AQ$111,O,IF(CNGE_2024_M3_Secc1!N197="",1,0))</f>
        <v>#NAME?</v>
      </c>
      <c r="BB941" s="202" t="e" cm="1">
        <f t="array" ref="BB941">IF(CNGE_2024_M3_Secc1!$AO$111=CNGE_2024_M3_Secc1!$AQ$111,O,IF(CNGE_2024_M3_Secc1!O197="",1,0))</f>
        <v>#NAME?</v>
      </c>
      <c r="BC941" s="202" t="e" cm="1">
        <f t="array" ref="BC941">IF(CNGE_2024_M3_Secc1!$AO$111=CNGE_2024_M3_Secc1!$AQ$111,O,IF(CNGE_2024_M3_Secc1!P197="",1,0))</f>
        <v>#NAME?</v>
      </c>
      <c r="BD941" s="202" t="e" cm="1">
        <f t="array" ref="BD941">IF(CNGE_2024_M3_Secc1!$AO$111=CNGE_2024_M3_Secc1!$AQ$111,O,IF(CNGE_2024_M3_Secc1!Q197="",1,0))</f>
        <v>#NAME?</v>
      </c>
      <c r="BE941" s="202" t="e" cm="1">
        <f t="array" ref="BE941">IF(CNGE_2024_M3_Secc1!$AO$111=CNGE_2024_M3_Secc1!$AQ$111,O,IF(CNGE_2024_M3_Secc1!R197="",1,0))</f>
        <v>#NAME?</v>
      </c>
      <c r="BF941" s="202" t="e" cm="1">
        <f t="array" ref="BF941">IF(CNGE_2024_M3_Secc1!$AO$111=CNGE_2024_M3_Secc1!$AQ$111,O,IF(CNGE_2024_M3_Secc1!S197="",1,0))</f>
        <v>#NAME?</v>
      </c>
      <c r="BG941" s="202" t="e" cm="1">
        <f t="array" ref="BG941">IF(CNGE_2024_M3_Secc1!$AO$111=CNGE_2024_M3_Secc1!$AQ$111,O,IF(CNGE_2024_M3_Secc1!T197="",1,0))</f>
        <v>#NAME?</v>
      </c>
      <c r="BH941" s="202" t="e" cm="1">
        <f t="array" ref="BH941">IF(CNGE_2024_M3_Secc1!$AO$111=CNGE_2024_M3_Secc1!$AQ$111,O,IF(CNGE_2024_M3_Secc1!U197="",1,0))</f>
        <v>#NAME?</v>
      </c>
      <c r="BI941" s="202" t="e" cm="1">
        <f t="array" ref="BI941">IF(CNGE_2024_M3_Secc1!$AO$111=CNGE_2024_M3_Secc1!$AQ$111,O,IF(CNGE_2024_M3_Secc1!V197="",1,0))</f>
        <v>#NAME?</v>
      </c>
      <c r="BJ941" s="202" t="e" cm="1">
        <f t="array" ref="BJ941">IF(CNGE_2024_M3_Secc1!$AO$111=CNGE_2024_M3_Secc1!$AQ$111,O,IF(CNGE_2024_M3_Secc1!W197="",1,0))</f>
        <v>#NAME?</v>
      </c>
      <c r="BK941" s="202" t="e" cm="1">
        <f t="array" ref="BK941">IF(CNGE_2024_M3_Secc1!$AO$111=CNGE_2024_M3_Secc1!$AQ$111,O,IF(CNGE_2024_M3_Secc1!X197="",1,0))</f>
        <v>#NAME?</v>
      </c>
      <c r="BL941" s="202" t="e" cm="1">
        <f t="array" ref="BL941">IF(CNGE_2024_M3_Secc1!$AO$111=CNGE_2024_M3_Secc1!$AQ$111,O,IF(CNGE_2024_M3_Secc1!Y197="",1,0))</f>
        <v>#NAME?</v>
      </c>
      <c r="BM941" s="202" t="e" cm="1">
        <f t="array" ref="BM941">IF(CNGE_2024_M3_Secc1!$AO$111=CNGE_2024_M3_Secc1!$AQ$111,O,IF(CNGE_2024_M3_Secc1!Z197="",1,0))</f>
        <v>#NAME?</v>
      </c>
      <c r="BN941" s="202" t="e" cm="1">
        <f t="array" ref="BN941">IF(CNGE_2024_M3_Secc1!$AO$111=CNGE_2024_M3_Secc1!$AQ$111,O,IF(CNGE_2024_M3_Secc1!AA197="",1,0))</f>
        <v>#NAME?</v>
      </c>
      <c r="BO941" s="202" t="e" cm="1">
        <f t="array" ref="BO941">IF(CNGE_2024_M3_Secc1!$AO$111=CNGE_2024_M3_Secc1!$AQ$111,O,IF(CNGE_2024_M3_Secc1!AB197="",1,0))</f>
        <v>#NAME?</v>
      </c>
      <c r="BP941" s="202" t="e" cm="1">
        <f t="array" ref="BP941">IF(CNGE_2024_M3_Secc1!$AO$111=CNGE_2024_M3_Secc1!$AQ$111,O,IF(CNGE_2024_M3_Secc1!AC197="",1,0))</f>
        <v>#NAME?</v>
      </c>
      <c r="BQ941" s="202" t="e" cm="1">
        <f t="array" ref="BQ941">IF(CNGE_2024_M3_Secc1!$AO$111=CNGE_2024_M3_Secc1!$AQ$111,O,IF(CNGE_2024_M3_Secc1!AD197="",1,0))</f>
        <v>#NAME?</v>
      </c>
      <c r="CG941" s="563">
        <f t="shared" si="2965"/>
        <v>0</v>
      </c>
      <c r="CH941" s="563"/>
    </row>
    <row r="942" spans="1:86" s="38" customFormat="1" ht="15" customHeight="1">
      <c r="A942" s="18"/>
      <c r="B942" s="3"/>
      <c r="C942" s="48" t="s">
        <v>5028</v>
      </c>
      <c r="D942" s="580" t="str">
        <f>IF(CNGE_2024_M3_Secc1!D80="","",CNGE_2024_M3_Secc1!D80)</f>
        <v/>
      </c>
      <c r="E942" s="580"/>
      <c r="F942" s="580"/>
      <c r="G942" s="580"/>
      <c r="H942" s="580"/>
      <c r="I942" s="356"/>
      <c r="J942" s="356"/>
      <c r="K942" s="356"/>
      <c r="L942" s="356"/>
      <c r="M942" s="356"/>
      <c r="N942" s="356"/>
      <c r="O942" s="356"/>
      <c r="P942" s="356"/>
      <c r="Q942" s="356"/>
      <c r="R942" s="356"/>
      <c r="S942" s="356"/>
      <c r="T942" s="356"/>
      <c r="U942" s="356"/>
      <c r="V942" s="356"/>
      <c r="W942" s="356"/>
      <c r="X942" s="356"/>
      <c r="Y942" s="356"/>
      <c r="Z942" s="356"/>
      <c r="AA942" s="356"/>
      <c r="AB942" s="356"/>
      <c r="AC942" s="356"/>
      <c r="AD942" s="356"/>
      <c r="AE942" s="2"/>
      <c r="AF942" s="169"/>
      <c r="AV942" s="202" t="e" cm="1">
        <f t="array" ref="AV942">IF(CNGE_2024_M3_Secc1!$AO$111=CNGE_2024_M3_Secc1!$AQ$111,O,IF(CNGE_2024_M3_Secc1!I198="",1,0))</f>
        <v>#NAME?</v>
      </c>
      <c r="AW942" s="202" t="e" cm="1">
        <f t="array" ref="AW942">IF(CNGE_2024_M3_Secc1!$AO$111=CNGE_2024_M3_Secc1!$AQ$111,O,IF(CNGE_2024_M3_Secc1!J198="",1,0))</f>
        <v>#NAME?</v>
      </c>
      <c r="AX942" s="202" t="e" cm="1">
        <f t="array" ref="AX942">IF(CNGE_2024_M3_Secc1!$AO$111=CNGE_2024_M3_Secc1!$AQ$111,O,IF(CNGE_2024_M3_Secc1!K198="",1,0))</f>
        <v>#NAME?</v>
      </c>
      <c r="AY942" s="202" t="e" cm="1">
        <f t="array" ref="AY942">IF(CNGE_2024_M3_Secc1!$AO$111=CNGE_2024_M3_Secc1!$AQ$111,O,IF(CNGE_2024_M3_Secc1!L198="",1,0))</f>
        <v>#NAME?</v>
      </c>
      <c r="AZ942" s="202" t="e" cm="1">
        <f t="array" ref="AZ942">IF(CNGE_2024_M3_Secc1!$AO$111=CNGE_2024_M3_Secc1!$AQ$111,O,IF(CNGE_2024_M3_Secc1!M198="",1,0))</f>
        <v>#NAME?</v>
      </c>
      <c r="BA942" s="202" t="e" cm="1">
        <f t="array" ref="BA942">IF(CNGE_2024_M3_Secc1!$AO$111=CNGE_2024_M3_Secc1!$AQ$111,O,IF(CNGE_2024_M3_Secc1!N198="",1,0))</f>
        <v>#NAME?</v>
      </c>
      <c r="BB942" s="202" t="e" cm="1">
        <f t="array" ref="BB942">IF(CNGE_2024_M3_Secc1!$AO$111=CNGE_2024_M3_Secc1!$AQ$111,O,IF(CNGE_2024_M3_Secc1!O198="",1,0))</f>
        <v>#NAME?</v>
      </c>
      <c r="BC942" s="202" t="e" cm="1">
        <f t="array" ref="BC942">IF(CNGE_2024_M3_Secc1!$AO$111=CNGE_2024_M3_Secc1!$AQ$111,O,IF(CNGE_2024_M3_Secc1!P198="",1,0))</f>
        <v>#NAME?</v>
      </c>
      <c r="BD942" s="202" t="e" cm="1">
        <f t="array" ref="BD942">IF(CNGE_2024_M3_Secc1!$AO$111=CNGE_2024_M3_Secc1!$AQ$111,O,IF(CNGE_2024_M3_Secc1!Q198="",1,0))</f>
        <v>#NAME?</v>
      </c>
      <c r="BE942" s="202" t="e" cm="1">
        <f t="array" ref="BE942">IF(CNGE_2024_M3_Secc1!$AO$111=CNGE_2024_M3_Secc1!$AQ$111,O,IF(CNGE_2024_M3_Secc1!R198="",1,0))</f>
        <v>#NAME?</v>
      </c>
      <c r="BF942" s="202" t="e" cm="1">
        <f t="array" ref="BF942">IF(CNGE_2024_M3_Secc1!$AO$111=CNGE_2024_M3_Secc1!$AQ$111,O,IF(CNGE_2024_M3_Secc1!S198="",1,0))</f>
        <v>#NAME?</v>
      </c>
      <c r="BG942" s="202" t="e" cm="1">
        <f t="array" ref="BG942">IF(CNGE_2024_M3_Secc1!$AO$111=CNGE_2024_M3_Secc1!$AQ$111,O,IF(CNGE_2024_M3_Secc1!T198="",1,0))</f>
        <v>#NAME?</v>
      </c>
      <c r="BH942" s="202" t="e" cm="1">
        <f t="array" ref="BH942">IF(CNGE_2024_M3_Secc1!$AO$111=CNGE_2024_M3_Secc1!$AQ$111,O,IF(CNGE_2024_M3_Secc1!U198="",1,0))</f>
        <v>#NAME?</v>
      </c>
      <c r="BI942" s="202" t="e" cm="1">
        <f t="array" ref="BI942">IF(CNGE_2024_M3_Secc1!$AO$111=CNGE_2024_M3_Secc1!$AQ$111,O,IF(CNGE_2024_M3_Secc1!V198="",1,0))</f>
        <v>#NAME?</v>
      </c>
      <c r="BJ942" s="202" t="e" cm="1">
        <f t="array" ref="BJ942">IF(CNGE_2024_M3_Secc1!$AO$111=CNGE_2024_M3_Secc1!$AQ$111,O,IF(CNGE_2024_M3_Secc1!W198="",1,0))</f>
        <v>#NAME?</v>
      </c>
      <c r="BK942" s="202" t="e" cm="1">
        <f t="array" ref="BK942">IF(CNGE_2024_M3_Secc1!$AO$111=CNGE_2024_M3_Secc1!$AQ$111,O,IF(CNGE_2024_M3_Secc1!X198="",1,0))</f>
        <v>#NAME?</v>
      </c>
      <c r="BL942" s="202" t="e" cm="1">
        <f t="array" ref="BL942">IF(CNGE_2024_M3_Secc1!$AO$111=CNGE_2024_M3_Secc1!$AQ$111,O,IF(CNGE_2024_M3_Secc1!Y198="",1,0))</f>
        <v>#NAME?</v>
      </c>
      <c r="BM942" s="202" t="e" cm="1">
        <f t="array" ref="BM942">IF(CNGE_2024_M3_Secc1!$AO$111=CNGE_2024_M3_Secc1!$AQ$111,O,IF(CNGE_2024_M3_Secc1!Z198="",1,0))</f>
        <v>#NAME?</v>
      </c>
      <c r="BN942" s="202" t="e" cm="1">
        <f t="array" ref="BN942">IF(CNGE_2024_M3_Secc1!$AO$111=CNGE_2024_M3_Secc1!$AQ$111,O,IF(CNGE_2024_M3_Secc1!AA198="",1,0))</f>
        <v>#NAME?</v>
      </c>
      <c r="BO942" s="202" t="e" cm="1">
        <f t="array" ref="BO942">IF(CNGE_2024_M3_Secc1!$AO$111=CNGE_2024_M3_Secc1!$AQ$111,O,IF(CNGE_2024_M3_Secc1!AB198="",1,0))</f>
        <v>#NAME?</v>
      </c>
      <c r="BP942" s="202" t="e" cm="1">
        <f t="array" ref="BP942">IF(CNGE_2024_M3_Secc1!$AO$111=CNGE_2024_M3_Secc1!$AQ$111,O,IF(CNGE_2024_M3_Secc1!AC198="",1,0))</f>
        <v>#NAME?</v>
      </c>
      <c r="BQ942" s="202" t="e" cm="1">
        <f t="array" ref="BQ942">IF(CNGE_2024_M3_Secc1!$AO$111=CNGE_2024_M3_Secc1!$AQ$111,O,IF(CNGE_2024_M3_Secc1!AD198="",1,0))</f>
        <v>#NAME?</v>
      </c>
      <c r="CG942" s="563">
        <f t="shared" si="2965"/>
        <v>0</v>
      </c>
      <c r="CH942" s="563"/>
    </row>
    <row r="943" spans="1:86" s="38" customFormat="1" ht="15" customHeight="1">
      <c r="A943" s="18"/>
      <c r="B943" s="3"/>
      <c r="C943" s="48" t="s">
        <v>5029</v>
      </c>
      <c r="D943" s="580" t="str">
        <f>IF(CNGE_2024_M3_Secc1!D81="","",CNGE_2024_M3_Secc1!D81)</f>
        <v/>
      </c>
      <c r="E943" s="580"/>
      <c r="F943" s="580"/>
      <c r="G943" s="580"/>
      <c r="H943" s="580"/>
      <c r="I943" s="356"/>
      <c r="J943" s="356"/>
      <c r="K943" s="356"/>
      <c r="L943" s="356"/>
      <c r="M943" s="356"/>
      <c r="N943" s="356"/>
      <c r="O943" s="356"/>
      <c r="P943" s="356"/>
      <c r="Q943" s="356"/>
      <c r="R943" s="356"/>
      <c r="S943" s="356"/>
      <c r="T943" s="356"/>
      <c r="U943" s="356"/>
      <c r="V943" s="356"/>
      <c r="W943" s="356"/>
      <c r="X943" s="356"/>
      <c r="Y943" s="356"/>
      <c r="Z943" s="356"/>
      <c r="AA943" s="356"/>
      <c r="AB943" s="356"/>
      <c r="AC943" s="356"/>
      <c r="AD943" s="356"/>
      <c r="AE943" s="2"/>
      <c r="AF943" s="169"/>
      <c r="AV943" s="202" t="e" cm="1">
        <f t="array" ref="AV943">IF(CNGE_2024_M3_Secc1!$AO$111=CNGE_2024_M3_Secc1!$AQ$111,O,IF(CNGE_2024_M3_Secc1!I199="",1,0))</f>
        <v>#NAME?</v>
      </c>
      <c r="AW943" s="202" t="e" cm="1">
        <f t="array" ref="AW943">IF(CNGE_2024_M3_Secc1!$AO$111=CNGE_2024_M3_Secc1!$AQ$111,O,IF(CNGE_2024_M3_Secc1!J199="",1,0))</f>
        <v>#NAME?</v>
      </c>
      <c r="AX943" s="202" t="e" cm="1">
        <f t="array" ref="AX943">IF(CNGE_2024_M3_Secc1!$AO$111=CNGE_2024_M3_Secc1!$AQ$111,O,IF(CNGE_2024_M3_Secc1!K199="",1,0))</f>
        <v>#NAME?</v>
      </c>
      <c r="AY943" s="202" t="e" cm="1">
        <f t="array" ref="AY943">IF(CNGE_2024_M3_Secc1!$AO$111=CNGE_2024_M3_Secc1!$AQ$111,O,IF(CNGE_2024_M3_Secc1!L199="",1,0))</f>
        <v>#NAME?</v>
      </c>
      <c r="AZ943" s="202" t="e" cm="1">
        <f t="array" ref="AZ943">IF(CNGE_2024_M3_Secc1!$AO$111=CNGE_2024_M3_Secc1!$AQ$111,O,IF(CNGE_2024_M3_Secc1!M199="",1,0))</f>
        <v>#NAME?</v>
      </c>
      <c r="BA943" s="202" t="e" cm="1">
        <f t="array" ref="BA943">IF(CNGE_2024_M3_Secc1!$AO$111=CNGE_2024_M3_Secc1!$AQ$111,O,IF(CNGE_2024_M3_Secc1!N199="",1,0))</f>
        <v>#NAME?</v>
      </c>
      <c r="BB943" s="202" t="e" cm="1">
        <f t="array" ref="BB943">IF(CNGE_2024_M3_Secc1!$AO$111=CNGE_2024_M3_Secc1!$AQ$111,O,IF(CNGE_2024_M3_Secc1!O199="",1,0))</f>
        <v>#NAME?</v>
      </c>
      <c r="BC943" s="202" t="e" cm="1">
        <f t="array" ref="BC943">IF(CNGE_2024_M3_Secc1!$AO$111=CNGE_2024_M3_Secc1!$AQ$111,O,IF(CNGE_2024_M3_Secc1!P199="",1,0))</f>
        <v>#NAME?</v>
      </c>
      <c r="BD943" s="202" t="e" cm="1">
        <f t="array" ref="BD943">IF(CNGE_2024_M3_Secc1!$AO$111=CNGE_2024_M3_Secc1!$AQ$111,O,IF(CNGE_2024_M3_Secc1!Q199="",1,0))</f>
        <v>#NAME?</v>
      </c>
      <c r="BE943" s="202" t="e" cm="1">
        <f t="array" ref="BE943">IF(CNGE_2024_M3_Secc1!$AO$111=CNGE_2024_M3_Secc1!$AQ$111,O,IF(CNGE_2024_M3_Secc1!R199="",1,0))</f>
        <v>#NAME?</v>
      </c>
      <c r="BF943" s="202" t="e" cm="1">
        <f t="array" ref="BF943">IF(CNGE_2024_M3_Secc1!$AO$111=CNGE_2024_M3_Secc1!$AQ$111,O,IF(CNGE_2024_M3_Secc1!S199="",1,0))</f>
        <v>#NAME?</v>
      </c>
      <c r="BG943" s="202" t="e" cm="1">
        <f t="array" ref="BG943">IF(CNGE_2024_M3_Secc1!$AO$111=CNGE_2024_M3_Secc1!$AQ$111,O,IF(CNGE_2024_M3_Secc1!T199="",1,0))</f>
        <v>#NAME?</v>
      </c>
      <c r="BH943" s="202" t="e" cm="1">
        <f t="array" ref="BH943">IF(CNGE_2024_M3_Secc1!$AO$111=CNGE_2024_M3_Secc1!$AQ$111,O,IF(CNGE_2024_M3_Secc1!U199="",1,0))</f>
        <v>#NAME?</v>
      </c>
      <c r="BI943" s="202" t="e" cm="1">
        <f t="array" ref="BI943">IF(CNGE_2024_M3_Secc1!$AO$111=CNGE_2024_M3_Secc1!$AQ$111,O,IF(CNGE_2024_M3_Secc1!V199="",1,0))</f>
        <v>#NAME?</v>
      </c>
      <c r="BJ943" s="202" t="e" cm="1">
        <f t="array" ref="BJ943">IF(CNGE_2024_M3_Secc1!$AO$111=CNGE_2024_M3_Secc1!$AQ$111,O,IF(CNGE_2024_M3_Secc1!W199="",1,0))</f>
        <v>#NAME?</v>
      </c>
      <c r="BK943" s="202" t="e" cm="1">
        <f t="array" ref="BK943">IF(CNGE_2024_M3_Secc1!$AO$111=CNGE_2024_M3_Secc1!$AQ$111,O,IF(CNGE_2024_M3_Secc1!X199="",1,0))</f>
        <v>#NAME?</v>
      </c>
      <c r="BL943" s="202" t="e" cm="1">
        <f t="array" ref="BL943">IF(CNGE_2024_M3_Secc1!$AO$111=CNGE_2024_M3_Secc1!$AQ$111,O,IF(CNGE_2024_M3_Secc1!Y199="",1,0))</f>
        <v>#NAME?</v>
      </c>
      <c r="BM943" s="202" t="e" cm="1">
        <f t="array" ref="BM943">IF(CNGE_2024_M3_Secc1!$AO$111=CNGE_2024_M3_Secc1!$AQ$111,O,IF(CNGE_2024_M3_Secc1!Z199="",1,0))</f>
        <v>#NAME?</v>
      </c>
      <c r="BN943" s="202" t="e" cm="1">
        <f t="array" ref="BN943">IF(CNGE_2024_M3_Secc1!$AO$111=CNGE_2024_M3_Secc1!$AQ$111,O,IF(CNGE_2024_M3_Secc1!AA199="",1,0))</f>
        <v>#NAME?</v>
      </c>
      <c r="BO943" s="202" t="e" cm="1">
        <f t="array" ref="BO943">IF(CNGE_2024_M3_Secc1!$AO$111=CNGE_2024_M3_Secc1!$AQ$111,O,IF(CNGE_2024_M3_Secc1!AB199="",1,0))</f>
        <v>#NAME?</v>
      </c>
      <c r="BP943" s="202" t="e" cm="1">
        <f t="array" ref="BP943">IF(CNGE_2024_M3_Secc1!$AO$111=CNGE_2024_M3_Secc1!$AQ$111,O,IF(CNGE_2024_M3_Secc1!AC199="",1,0))</f>
        <v>#NAME?</v>
      </c>
      <c r="BQ943" s="202" t="e" cm="1">
        <f t="array" ref="BQ943">IF(CNGE_2024_M3_Secc1!$AO$111=CNGE_2024_M3_Secc1!$AQ$111,O,IF(CNGE_2024_M3_Secc1!AD199="",1,0))</f>
        <v>#NAME?</v>
      </c>
      <c r="CG943" s="563">
        <f t="shared" si="2965"/>
        <v>0</v>
      </c>
      <c r="CH943" s="563"/>
    </row>
    <row r="944" spans="1:86" s="38" customFormat="1" ht="15" customHeight="1">
      <c r="A944" s="18"/>
      <c r="B944" s="3"/>
      <c r="C944" s="48" t="s">
        <v>5030</v>
      </c>
      <c r="D944" s="580" t="str">
        <f>IF(CNGE_2024_M3_Secc1!D82="","",CNGE_2024_M3_Secc1!D82)</f>
        <v/>
      </c>
      <c r="E944" s="580"/>
      <c r="F944" s="580"/>
      <c r="G944" s="580"/>
      <c r="H944" s="580"/>
      <c r="I944" s="356"/>
      <c r="J944" s="356"/>
      <c r="K944" s="356"/>
      <c r="L944" s="356"/>
      <c r="M944" s="356"/>
      <c r="N944" s="356"/>
      <c r="O944" s="356"/>
      <c r="P944" s="356"/>
      <c r="Q944" s="356"/>
      <c r="R944" s="356"/>
      <c r="S944" s="356"/>
      <c r="T944" s="356"/>
      <c r="U944" s="356"/>
      <c r="V944" s="356"/>
      <c r="W944" s="356"/>
      <c r="X944" s="356"/>
      <c r="Y944" s="356"/>
      <c r="Z944" s="356"/>
      <c r="AA944" s="356"/>
      <c r="AB944" s="356"/>
      <c r="AC944" s="356"/>
      <c r="AD944" s="356"/>
      <c r="AE944" s="2"/>
      <c r="AF944" s="169"/>
      <c r="AV944" s="202" t="e" cm="1">
        <f t="array" ref="AV944">IF(CNGE_2024_M3_Secc1!$AO$111=CNGE_2024_M3_Secc1!$AQ$111,O,IF(CNGE_2024_M3_Secc1!I200="",1,0))</f>
        <v>#NAME?</v>
      </c>
      <c r="AW944" s="202" t="e" cm="1">
        <f t="array" ref="AW944">IF(CNGE_2024_M3_Secc1!$AO$111=CNGE_2024_M3_Secc1!$AQ$111,O,IF(CNGE_2024_M3_Secc1!J200="",1,0))</f>
        <v>#NAME?</v>
      </c>
      <c r="AX944" s="202" t="e" cm="1">
        <f t="array" ref="AX944">IF(CNGE_2024_M3_Secc1!$AO$111=CNGE_2024_M3_Secc1!$AQ$111,O,IF(CNGE_2024_M3_Secc1!K200="",1,0))</f>
        <v>#NAME?</v>
      </c>
      <c r="AY944" s="202" t="e" cm="1">
        <f t="array" ref="AY944">IF(CNGE_2024_M3_Secc1!$AO$111=CNGE_2024_M3_Secc1!$AQ$111,O,IF(CNGE_2024_M3_Secc1!L200="",1,0))</f>
        <v>#NAME?</v>
      </c>
      <c r="AZ944" s="202" t="e" cm="1">
        <f t="array" ref="AZ944">IF(CNGE_2024_M3_Secc1!$AO$111=CNGE_2024_M3_Secc1!$AQ$111,O,IF(CNGE_2024_M3_Secc1!M200="",1,0))</f>
        <v>#NAME?</v>
      </c>
      <c r="BA944" s="202" t="e" cm="1">
        <f t="array" ref="BA944">IF(CNGE_2024_M3_Secc1!$AO$111=CNGE_2024_M3_Secc1!$AQ$111,O,IF(CNGE_2024_M3_Secc1!N200="",1,0))</f>
        <v>#NAME?</v>
      </c>
      <c r="BB944" s="202" t="e" cm="1">
        <f t="array" ref="BB944">IF(CNGE_2024_M3_Secc1!$AO$111=CNGE_2024_M3_Secc1!$AQ$111,O,IF(CNGE_2024_M3_Secc1!O200="",1,0))</f>
        <v>#NAME?</v>
      </c>
      <c r="BC944" s="202" t="e" cm="1">
        <f t="array" ref="BC944">IF(CNGE_2024_M3_Secc1!$AO$111=CNGE_2024_M3_Secc1!$AQ$111,O,IF(CNGE_2024_M3_Secc1!P200="",1,0))</f>
        <v>#NAME?</v>
      </c>
      <c r="BD944" s="202" t="e" cm="1">
        <f t="array" ref="BD944">IF(CNGE_2024_M3_Secc1!$AO$111=CNGE_2024_M3_Secc1!$AQ$111,O,IF(CNGE_2024_M3_Secc1!Q200="",1,0))</f>
        <v>#NAME?</v>
      </c>
      <c r="BE944" s="202" t="e" cm="1">
        <f t="array" ref="BE944">IF(CNGE_2024_M3_Secc1!$AO$111=CNGE_2024_M3_Secc1!$AQ$111,O,IF(CNGE_2024_M3_Secc1!R200="",1,0))</f>
        <v>#NAME?</v>
      </c>
      <c r="BF944" s="202" t="e" cm="1">
        <f t="array" ref="BF944">IF(CNGE_2024_M3_Secc1!$AO$111=CNGE_2024_M3_Secc1!$AQ$111,O,IF(CNGE_2024_M3_Secc1!S200="",1,0))</f>
        <v>#NAME?</v>
      </c>
      <c r="BG944" s="202" t="e" cm="1">
        <f t="array" ref="BG944">IF(CNGE_2024_M3_Secc1!$AO$111=CNGE_2024_M3_Secc1!$AQ$111,O,IF(CNGE_2024_M3_Secc1!T200="",1,0))</f>
        <v>#NAME?</v>
      </c>
      <c r="BH944" s="202" t="e" cm="1">
        <f t="array" ref="BH944">IF(CNGE_2024_M3_Secc1!$AO$111=CNGE_2024_M3_Secc1!$AQ$111,O,IF(CNGE_2024_M3_Secc1!U200="",1,0))</f>
        <v>#NAME?</v>
      </c>
      <c r="BI944" s="202" t="e" cm="1">
        <f t="array" ref="BI944">IF(CNGE_2024_M3_Secc1!$AO$111=CNGE_2024_M3_Secc1!$AQ$111,O,IF(CNGE_2024_M3_Secc1!V200="",1,0))</f>
        <v>#NAME?</v>
      </c>
      <c r="BJ944" s="202" t="e" cm="1">
        <f t="array" ref="BJ944">IF(CNGE_2024_M3_Secc1!$AO$111=CNGE_2024_M3_Secc1!$AQ$111,O,IF(CNGE_2024_M3_Secc1!W200="",1,0))</f>
        <v>#NAME?</v>
      </c>
      <c r="BK944" s="202" t="e" cm="1">
        <f t="array" ref="BK944">IF(CNGE_2024_M3_Secc1!$AO$111=CNGE_2024_M3_Secc1!$AQ$111,O,IF(CNGE_2024_M3_Secc1!X200="",1,0))</f>
        <v>#NAME?</v>
      </c>
      <c r="BL944" s="202" t="e" cm="1">
        <f t="array" ref="BL944">IF(CNGE_2024_M3_Secc1!$AO$111=CNGE_2024_M3_Secc1!$AQ$111,O,IF(CNGE_2024_M3_Secc1!Y200="",1,0))</f>
        <v>#NAME?</v>
      </c>
      <c r="BM944" s="202" t="e" cm="1">
        <f t="array" ref="BM944">IF(CNGE_2024_M3_Secc1!$AO$111=CNGE_2024_M3_Secc1!$AQ$111,O,IF(CNGE_2024_M3_Secc1!Z200="",1,0))</f>
        <v>#NAME?</v>
      </c>
      <c r="BN944" s="202" t="e" cm="1">
        <f t="array" ref="BN944">IF(CNGE_2024_M3_Secc1!$AO$111=CNGE_2024_M3_Secc1!$AQ$111,O,IF(CNGE_2024_M3_Secc1!AA200="",1,0))</f>
        <v>#NAME?</v>
      </c>
      <c r="BO944" s="202" t="e" cm="1">
        <f t="array" ref="BO944">IF(CNGE_2024_M3_Secc1!$AO$111=CNGE_2024_M3_Secc1!$AQ$111,O,IF(CNGE_2024_M3_Secc1!AB200="",1,0))</f>
        <v>#NAME?</v>
      </c>
      <c r="BP944" s="202" t="e" cm="1">
        <f t="array" ref="BP944">IF(CNGE_2024_M3_Secc1!$AO$111=CNGE_2024_M3_Secc1!$AQ$111,O,IF(CNGE_2024_M3_Secc1!AC200="",1,0))</f>
        <v>#NAME?</v>
      </c>
      <c r="BQ944" s="202" t="e" cm="1">
        <f t="array" ref="BQ944">IF(CNGE_2024_M3_Secc1!$AO$111=CNGE_2024_M3_Secc1!$AQ$111,O,IF(CNGE_2024_M3_Secc1!AD200="",1,0))</f>
        <v>#NAME?</v>
      </c>
      <c r="CG944" s="563">
        <f t="shared" si="2965"/>
        <v>0</v>
      </c>
      <c r="CH944" s="563"/>
    </row>
    <row r="945" spans="1:86" s="38" customFormat="1" ht="15" customHeight="1">
      <c r="A945" s="18"/>
      <c r="B945" s="3"/>
      <c r="C945" s="48" t="s">
        <v>5031</v>
      </c>
      <c r="D945" s="580" t="str">
        <f>IF(CNGE_2024_M3_Secc1!D83="","",CNGE_2024_M3_Secc1!D83)</f>
        <v/>
      </c>
      <c r="E945" s="580"/>
      <c r="F945" s="580"/>
      <c r="G945" s="580"/>
      <c r="H945" s="580"/>
      <c r="I945" s="356"/>
      <c r="J945" s="356"/>
      <c r="K945" s="356"/>
      <c r="L945" s="356"/>
      <c r="M945" s="356"/>
      <c r="N945" s="356"/>
      <c r="O945" s="356"/>
      <c r="P945" s="356"/>
      <c r="Q945" s="356"/>
      <c r="R945" s="356"/>
      <c r="S945" s="356"/>
      <c r="T945" s="356"/>
      <c r="U945" s="356"/>
      <c r="V945" s="356"/>
      <c r="W945" s="356"/>
      <c r="X945" s="356"/>
      <c r="Y945" s="356"/>
      <c r="Z945" s="356"/>
      <c r="AA945" s="356"/>
      <c r="AB945" s="356"/>
      <c r="AC945" s="356"/>
      <c r="AD945" s="356"/>
      <c r="AE945" s="2"/>
      <c r="AF945" s="169"/>
      <c r="AV945" s="202" t="e" cm="1">
        <f t="array" ref="AV945">IF(CNGE_2024_M3_Secc1!$AO$111=CNGE_2024_M3_Secc1!$AQ$111,O,IF(CNGE_2024_M3_Secc1!I201="",1,0))</f>
        <v>#NAME?</v>
      </c>
      <c r="AW945" s="202" t="e" cm="1">
        <f t="array" ref="AW945">IF(CNGE_2024_M3_Secc1!$AO$111=CNGE_2024_M3_Secc1!$AQ$111,O,IF(CNGE_2024_M3_Secc1!J201="",1,0))</f>
        <v>#NAME?</v>
      </c>
      <c r="AX945" s="202" t="e" cm="1">
        <f t="array" ref="AX945">IF(CNGE_2024_M3_Secc1!$AO$111=CNGE_2024_M3_Secc1!$AQ$111,O,IF(CNGE_2024_M3_Secc1!K201="",1,0))</f>
        <v>#NAME?</v>
      </c>
      <c r="AY945" s="202" t="e" cm="1">
        <f t="array" ref="AY945">IF(CNGE_2024_M3_Secc1!$AO$111=CNGE_2024_M3_Secc1!$AQ$111,O,IF(CNGE_2024_M3_Secc1!L201="",1,0))</f>
        <v>#NAME?</v>
      </c>
      <c r="AZ945" s="202" t="e" cm="1">
        <f t="array" ref="AZ945">IF(CNGE_2024_M3_Secc1!$AO$111=CNGE_2024_M3_Secc1!$AQ$111,O,IF(CNGE_2024_M3_Secc1!M201="",1,0))</f>
        <v>#NAME?</v>
      </c>
      <c r="BA945" s="202" t="e" cm="1">
        <f t="array" ref="BA945">IF(CNGE_2024_M3_Secc1!$AO$111=CNGE_2024_M3_Secc1!$AQ$111,O,IF(CNGE_2024_M3_Secc1!N201="",1,0))</f>
        <v>#NAME?</v>
      </c>
      <c r="BB945" s="202" t="e" cm="1">
        <f t="array" ref="BB945">IF(CNGE_2024_M3_Secc1!$AO$111=CNGE_2024_M3_Secc1!$AQ$111,O,IF(CNGE_2024_M3_Secc1!O201="",1,0))</f>
        <v>#NAME?</v>
      </c>
      <c r="BC945" s="202" t="e" cm="1">
        <f t="array" ref="BC945">IF(CNGE_2024_M3_Secc1!$AO$111=CNGE_2024_M3_Secc1!$AQ$111,O,IF(CNGE_2024_M3_Secc1!P201="",1,0))</f>
        <v>#NAME?</v>
      </c>
      <c r="BD945" s="202" t="e" cm="1">
        <f t="array" ref="BD945">IF(CNGE_2024_M3_Secc1!$AO$111=CNGE_2024_M3_Secc1!$AQ$111,O,IF(CNGE_2024_M3_Secc1!Q201="",1,0))</f>
        <v>#NAME?</v>
      </c>
      <c r="BE945" s="202" t="e" cm="1">
        <f t="array" ref="BE945">IF(CNGE_2024_M3_Secc1!$AO$111=CNGE_2024_M3_Secc1!$AQ$111,O,IF(CNGE_2024_M3_Secc1!R201="",1,0))</f>
        <v>#NAME?</v>
      </c>
      <c r="BF945" s="202" t="e" cm="1">
        <f t="array" ref="BF945">IF(CNGE_2024_M3_Secc1!$AO$111=CNGE_2024_M3_Secc1!$AQ$111,O,IF(CNGE_2024_M3_Secc1!S201="",1,0))</f>
        <v>#NAME?</v>
      </c>
      <c r="BG945" s="202" t="e" cm="1">
        <f t="array" ref="BG945">IF(CNGE_2024_M3_Secc1!$AO$111=CNGE_2024_M3_Secc1!$AQ$111,O,IF(CNGE_2024_M3_Secc1!T201="",1,0))</f>
        <v>#NAME?</v>
      </c>
      <c r="BH945" s="202" t="e" cm="1">
        <f t="array" ref="BH945">IF(CNGE_2024_M3_Secc1!$AO$111=CNGE_2024_M3_Secc1!$AQ$111,O,IF(CNGE_2024_M3_Secc1!U201="",1,0))</f>
        <v>#NAME?</v>
      </c>
      <c r="BI945" s="202" t="e" cm="1">
        <f t="array" ref="BI945">IF(CNGE_2024_M3_Secc1!$AO$111=CNGE_2024_M3_Secc1!$AQ$111,O,IF(CNGE_2024_M3_Secc1!V201="",1,0))</f>
        <v>#NAME?</v>
      </c>
      <c r="BJ945" s="202" t="e" cm="1">
        <f t="array" ref="BJ945">IF(CNGE_2024_M3_Secc1!$AO$111=CNGE_2024_M3_Secc1!$AQ$111,O,IF(CNGE_2024_M3_Secc1!W201="",1,0))</f>
        <v>#NAME?</v>
      </c>
      <c r="BK945" s="202" t="e" cm="1">
        <f t="array" ref="BK945">IF(CNGE_2024_M3_Secc1!$AO$111=CNGE_2024_M3_Secc1!$AQ$111,O,IF(CNGE_2024_M3_Secc1!X201="",1,0))</f>
        <v>#NAME?</v>
      </c>
      <c r="BL945" s="202" t="e" cm="1">
        <f t="array" ref="BL945">IF(CNGE_2024_M3_Secc1!$AO$111=CNGE_2024_M3_Secc1!$AQ$111,O,IF(CNGE_2024_M3_Secc1!Y201="",1,0))</f>
        <v>#NAME?</v>
      </c>
      <c r="BM945" s="202" t="e" cm="1">
        <f t="array" ref="BM945">IF(CNGE_2024_M3_Secc1!$AO$111=CNGE_2024_M3_Secc1!$AQ$111,O,IF(CNGE_2024_M3_Secc1!Z201="",1,0))</f>
        <v>#NAME?</v>
      </c>
      <c r="BN945" s="202" t="e" cm="1">
        <f t="array" ref="BN945">IF(CNGE_2024_M3_Secc1!$AO$111=CNGE_2024_M3_Secc1!$AQ$111,O,IF(CNGE_2024_M3_Secc1!AA201="",1,0))</f>
        <v>#NAME?</v>
      </c>
      <c r="BO945" s="202" t="e" cm="1">
        <f t="array" ref="BO945">IF(CNGE_2024_M3_Secc1!$AO$111=CNGE_2024_M3_Secc1!$AQ$111,O,IF(CNGE_2024_M3_Secc1!AB201="",1,0))</f>
        <v>#NAME?</v>
      </c>
      <c r="BP945" s="202" t="e" cm="1">
        <f t="array" ref="BP945">IF(CNGE_2024_M3_Secc1!$AO$111=CNGE_2024_M3_Secc1!$AQ$111,O,IF(CNGE_2024_M3_Secc1!AC201="",1,0))</f>
        <v>#NAME?</v>
      </c>
      <c r="BQ945" s="202" t="e" cm="1">
        <f t="array" ref="BQ945">IF(CNGE_2024_M3_Secc1!$AO$111=CNGE_2024_M3_Secc1!$AQ$111,O,IF(CNGE_2024_M3_Secc1!AD201="",1,0))</f>
        <v>#NAME?</v>
      </c>
      <c r="CG945" s="563">
        <f t="shared" si="2965"/>
        <v>0</v>
      </c>
      <c r="CH945" s="563"/>
    </row>
    <row r="946" spans="1:86" s="38" customFormat="1" ht="15" customHeight="1">
      <c r="A946" s="18"/>
      <c r="B946" s="3"/>
      <c r="C946" s="48" t="s">
        <v>5032</v>
      </c>
      <c r="D946" s="580" t="str">
        <f>IF(CNGE_2024_M3_Secc1!D84="","",CNGE_2024_M3_Secc1!D84)</f>
        <v/>
      </c>
      <c r="E946" s="580"/>
      <c r="F946" s="580"/>
      <c r="G946" s="580"/>
      <c r="H946" s="580"/>
      <c r="I946" s="356"/>
      <c r="J946" s="356"/>
      <c r="K946" s="356"/>
      <c r="L946" s="356"/>
      <c r="M946" s="356"/>
      <c r="N946" s="356"/>
      <c r="O946" s="356"/>
      <c r="P946" s="356"/>
      <c r="Q946" s="356"/>
      <c r="R946" s="356"/>
      <c r="S946" s="356"/>
      <c r="T946" s="356"/>
      <c r="U946" s="356"/>
      <c r="V946" s="356"/>
      <c r="W946" s="356"/>
      <c r="X946" s="356"/>
      <c r="Y946" s="356"/>
      <c r="Z946" s="356"/>
      <c r="AA946" s="356"/>
      <c r="AB946" s="356"/>
      <c r="AC946" s="356"/>
      <c r="AD946" s="356"/>
      <c r="AE946" s="2"/>
      <c r="AF946" s="169"/>
      <c r="AV946" s="202" t="e" cm="1">
        <f t="array" ref="AV946">IF(CNGE_2024_M3_Secc1!$AO$111=CNGE_2024_M3_Secc1!$AQ$111,O,IF(CNGE_2024_M3_Secc1!I202="",1,0))</f>
        <v>#NAME?</v>
      </c>
      <c r="AW946" s="202" t="e" cm="1">
        <f t="array" ref="AW946">IF(CNGE_2024_M3_Secc1!$AO$111=CNGE_2024_M3_Secc1!$AQ$111,O,IF(CNGE_2024_M3_Secc1!J202="",1,0))</f>
        <v>#NAME?</v>
      </c>
      <c r="AX946" s="202" t="e" cm="1">
        <f t="array" ref="AX946">IF(CNGE_2024_M3_Secc1!$AO$111=CNGE_2024_M3_Secc1!$AQ$111,O,IF(CNGE_2024_M3_Secc1!K202="",1,0))</f>
        <v>#NAME?</v>
      </c>
      <c r="AY946" s="202" t="e" cm="1">
        <f t="array" ref="AY946">IF(CNGE_2024_M3_Secc1!$AO$111=CNGE_2024_M3_Secc1!$AQ$111,O,IF(CNGE_2024_M3_Secc1!L202="",1,0))</f>
        <v>#NAME?</v>
      </c>
      <c r="AZ946" s="202" t="e" cm="1">
        <f t="array" ref="AZ946">IF(CNGE_2024_M3_Secc1!$AO$111=CNGE_2024_M3_Secc1!$AQ$111,O,IF(CNGE_2024_M3_Secc1!M202="",1,0))</f>
        <v>#NAME?</v>
      </c>
      <c r="BA946" s="202" t="e" cm="1">
        <f t="array" ref="BA946">IF(CNGE_2024_M3_Secc1!$AO$111=CNGE_2024_M3_Secc1!$AQ$111,O,IF(CNGE_2024_M3_Secc1!N202="",1,0))</f>
        <v>#NAME?</v>
      </c>
      <c r="BB946" s="202" t="e" cm="1">
        <f t="array" ref="BB946">IF(CNGE_2024_M3_Secc1!$AO$111=CNGE_2024_M3_Secc1!$AQ$111,O,IF(CNGE_2024_M3_Secc1!O202="",1,0))</f>
        <v>#NAME?</v>
      </c>
      <c r="BC946" s="202" t="e" cm="1">
        <f t="array" ref="BC946">IF(CNGE_2024_M3_Secc1!$AO$111=CNGE_2024_M3_Secc1!$AQ$111,O,IF(CNGE_2024_M3_Secc1!P202="",1,0))</f>
        <v>#NAME?</v>
      </c>
      <c r="BD946" s="202" t="e" cm="1">
        <f t="array" ref="BD946">IF(CNGE_2024_M3_Secc1!$AO$111=CNGE_2024_M3_Secc1!$AQ$111,O,IF(CNGE_2024_M3_Secc1!Q202="",1,0))</f>
        <v>#NAME?</v>
      </c>
      <c r="BE946" s="202" t="e" cm="1">
        <f t="array" ref="BE946">IF(CNGE_2024_M3_Secc1!$AO$111=CNGE_2024_M3_Secc1!$AQ$111,O,IF(CNGE_2024_M3_Secc1!R202="",1,0))</f>
        <v>#NAME?</v>
      </c>
      <c r="BF946" s="202" t="e" cm="1">
        <f t="array" ref="BF946">IF(CNGE_2024_M3_Secc1!$AO$111=CNGE_2024_M3_Secc1!$AQ$111,O,IF(CNGE_2024_M3_Secc1!S202="",1,0))</f>
        <v>#NAME?</v>
      </c>
      <c r="BG946" s="202" t="e" cm="1">
        <f t="array" ref="BG946">IF(CNGE_2024_M3_Secc1!$AO$111=CNGE_2024_M3_Secc1!$AQ$111,O,IF(CNGE_2024_M3_Secc1!T202="",1,0))</f>
        <v>#NAME?</v>
      </c>
      <c r="BH946" s="202" t="e" cm="1">
        <f t="array" ref="BH946">IF(CNGE_2024_M3_Secc1!$AO$111=CNGE_2024_M3_Secc1!$AQ$111,O,IF(CNGE_2024_M3_Secc1!U202="",1,0))</f>
        <v>#NAME?</v>
      </c>
      <c r="BI946" s="202" t="e" cm="1">
        <f t="array" ref="BI946">IF(CNGE_2024_M3_Secc1!$AO$111=CNGE_2024_M3_Secc1!$AQ$111,O,IF(CNGE_2024_M3_Secc1!V202="",1,0))</f>
        <v>#NAME?</v>
      </c>
      <c r="BJ946" s="202" t="e" cm="1">
        <f t="array" ref="BJ946">IF(CNGE_2024_M3_Secc1!$AO$111=CNGE_2024_M3_Secc1!$AQ$111,O,IF(CNGE_2024_M3_Secc1!W202="",1,0))</f>
        <v>#NAME?</v>
      </c>
      <c r="BK946" s="202" t="e" cm="1">
        <f t="array" ref="BK946">IF(CNGE_2024_M3_Secc1!$AO$111=CNGE_2024_M3_Secc1!$AQ$111,O,IF(CNGE_2024_M3_Secc1!X202="",1,0))</f>
        <v>#NAME?</v>
      </c>
      <c r="BL946" s="202" t="e" cm="1">
        <f t="array" ref="BL946">IF(CNGE_2024_M3_Secc1!$AO$111=CNGE_2024_M3_Secc1!$AQ$111,O,IF(CNGE_2024_M3_Secc1!Y202="",1,0))</f>
        <v>#NAME?</v>
      </c>
      <c r="BM946" s="202" t="e" cm="1">
        <f t="array" ref="BM946">IF(CNGE_2024_M3_Secc1!$AO$111=CNGE_2024_M3_Secc1!$AQ$111,O,IF(CNGE_2024_M3_Secc1!Z202="",1,0))</f>
        <v>#NAME?</v>
      </c>
      <c r="BN946" s="202" t="e" cm="1">
        <f t="array" ref="BN946">IF(CNGE_2024_M3_Secc1!$AO$111=CNGE_2024_M3_Secc1!$AQ$111,O,IF(CNGE_2024_M3_Secc1!AA202="",1,0))</f>
        <v>#NAME?</v>
      </c>
      <c r="BO946" s="202" t="e" cm="1">
        <f t="array" ref="BO946">IF(CNGE_2024_M3_Secc1!$AO$111=CNGE_2024_M3_Secc1!$AQ$111,O,IF(CNGE_2024_M3_Secc1!AB202="",1,0))</f>
        <v>#NAME?</v>
      </c>
      <c r="BP946" s="202" t="e" cm="1">
        <f t="array" ref="BP946">IF(CNGE_2024_M3_Secc1!$AO$111=CNGE_2024_M3_Secc1!$AQ$111,O,IF(CNGE_2024_M3_Secc1!AC202="",1,0))</f>
        <v>#NAME?</v>
      </c>
      <c r="BQ946" s="202" t="e" cm="1">
        <f t="array" ref="BQ946">IF(CNGE_2024_M3_Secc1!$AO$111=CNGE_2024_M3_Secc1!$AQ$111,O,IF(CNGE_2024_M3_Secc1!AD202="",1,0))</f>
        <v>#NAME?</v>
      </c>
      <c r="CG946" s="563">
        <f t="shared" si="2965"/>
        <v>0</v>
      </c>
      <c r="CH946" s="563"/>
    </row>
    <row r="947" spans="1:86" s="38" customFormat="1" ht="15" customHeight="1">
      <c r="A947" s="18"/>
      <c r="B947" s="3"/>
      <c r="C947" s="48" t="s">
        <v>5033</v>
      </c>
      <c r="D947" s="580" t="str">
        <f>IF(CNGE_2024_M3_Secc1!D85="","",CNGE_2024_M3_Secc1!D85)</f>
        <v/>
      </c>
      <c r="E947" s="580"/>
      <c r="F947" s="580"/>
      <c r="G947" s="580"/>
      <c r="H947" s="580"/>
      <c r="I947" s="356"/>
      <c r="J947" s="356"/>
      <c r="K947" s="356"/>
      <c r="L947" s="356"/>
      <c r="M947" s="356"/>
      <c r="N947" s="356"/>
      <c r="O947" s="356"/>
      <c r="P947" s="356"/>
      <c r="Q947" s="356"/>
      <c r="R947" s="356"/>
      <c r="S947" s="356"/>
      <c r="T947" s="356"/>
      <c r="U947" s="356"/>
      <c r="V947" s="356"/>
      <c r="W947" s="356"/>
      <c r="X947" s="356"/>
      <c r="Y947" s="356"/>
      <c r="Z947" s="356"/>
      <c r="AA947" s="356"/>
      <c r="AB947" s="356"/>
      <c r="AC947" s="356"/>
      <c r="AD947" s="356"/>
      <c r="AE947" s="2"/>
      <c r="AF947" s="169"/>
      <c r="AV947" s="202" t="e" cm="1">
        <f t="array" ref="AV947">IF(CNGE_2024_M3_Secc1!$AO$111=CNGE_2024_M3_Secc1!$AQ$111,O,IF(CNGE_2024_M3_Secc1!I203="",1,0))</f>
        <v>#NAME?</v>
      </c>
      <c r="AW947" s="202" t="e" cm="1">
        <f t="array" ref="AW947">IF(CNGE_2024_M3_Secc1!$AO$111=CNGE_2024_M3_Secc1!$AQ$111,O,IF(CNGE_2024_M3_Secc1!J203="",1,0))</f>
        <v>#NAME?</v>
      </c>
      <c r="AX947" s="202" t="e" cm="1">
        <f t="array" ref="AX947">IF(CNGE_2024_M3_Secc1!$AO$111=CNGE_2024_M3_Secc1!$AQ$111,O,IF(CNGE_2024_M3_Secc1!K203="",1,0))</f>
        <v>#NAME?</v>
      </c>
      <c r="AY947" s="202" t="e" cm="1">
        <f t="array" ref="AY947">IF(CNGE_2024_M3_Secc1!$AO$111=CNGE_2024_M3_Secc1!$AQ$111,O,IF(CNGE_2024_M3_Secc1!L203="",1,0))</f>
        <v>#NAME?</v>
      </c>
      <c r="AZ947" s="202" t="e" cm="1">
        <f t="array" ref="AZ947">IF(CNGE_2024_M3_Secc1!$AO$111=CNGE_2024_M3_Secc1!$AQ$111,O,IF(CNGE_2024_M3_Secc1!M203="",1,0))</f>
        <v>#NAME?</v>
      </c>
      <c r="BA947" s="202" t="e" cm="1">
        <f t="array" ref="BA947">IF(CNGE_2024_M3_Secc1!$AO$111=CNGE_2024_M3_Secc1!$AQ$111,O,IF(CNGE_2024_M3_Secc1!N203="",1,0))</f>
        <v>#NAME?</v>
      </c>
      <c r="BB947" s="202" t="e" cm="1">
        <f t="array" ref="BB947">IF(CNGE_2024_M3_Secc1!$AO$111=CNGE_2024_M3_Secc1!$AQ$111,O,IF(CNGE_2024_M3_Secc1!O203="",1,0))</f>
        <v>#NAME?</v>
      </c>
      <c r="BC947" s="202" t="e" cm="1">
        <f t="array" ref="BC947">IF(CNGE_2024_M3_Secc1!$AO$111=CNGE_2024_M3_Secc1!$AQ$111,O,IF(CNGE_2024_M3_Secc1!P203="",1,0))</f>
        <v>#NAME?</v>
      </c>
      <c r="BD947" s="202" t="e" cm="1">
        <f t="array" ref="BD947">IF(CNGE_2024_M3_Secc1!$AO$111=CNGE_2024_M3_Secc1!$AQ$111,O,IF(CNGE_2024_M3_Secc1!Q203="",1,0))</f>
        <v>#NAME?</v>
      </c>
      <c r="BE947" s="202" t="e" cm="1">
        <f t="array" ref="BE947">IF(CNGE_2024_M3_Secc1!$AO$111=CNGE_2024_M3_Secc1!$AQ$111,O,IF(CNGE_2024_M3_Secc1!R203="",1,0))</f>
        <v>#NAME?</v>
      </c>
      <c r="BF947" s="202" t="e" cm="1">
        <f t="array" ref="BF947">IF(CNGE_2024_M3_Secc1!$AO$111=CNGE_2024_M3_Secc1!$AQ$111,O,IF(CNGE_2024_M3_Secc1!S203="",1,0))</f>
        <v>#NAME?</v>
      </c>
      <c r="BG947" s="202" t="e" cm="1">
        <f t="array" ref="BG947">IF(CNGE_2024_M3_Secc1!$AO$111=CNGE_2024_M3_Secc1!$AQ$111,O,IF(CNGE_2024_M3_Secc1!T203="",1,0))</f>
        <v>#NAME?</v>
      </c>
      <c r="BH947" s="202" t="e" cm="1">
        <f t="array" ref="BH947">IF(CNGE_2024_M3_Secc1!$AO$111=CNGE_2024_M3_Secc1!$AQ$111,O,IF(CNGE_2024_M3_Secc1!U203="",1,0))</f>
        <v>#NAME?</v>
      </c>
      <c r="BI947" s="202" t="e" cm="1">
        <f t="array" ref="BI947">IF(CNGE_2024_M3_Secc1!$AO$111=CNGE_2024_M3_Secc1!$AQ$111,O,IF(CNGE_2024_M3_Secc1!V203="",1,0))</f>
        <v>#NAME?</v>
      </c>
      <c r="BJ947" s="202" t="e" cm="1">
        <f t="array" ref="BJ947">IF(CNGE_2024_M3_Secc1!$AO$111=CNGE_2024_M3_Secc1!$AQ$111,O,IF(CNGE_2024_M3_Secc1!W203="",1,0))</f>
        <v>#NAME?</v>
      </c>
      <c r="BK947" s="202" t="e" cm="1">
        <f t="array" ref="BK947">IF(CNGE_2024_M3_Secc1!$AO$111=CNGE_2024_M3_Secc1!$AQ$111,O,IF(CNGE_2024_M3_Secc1!X203="",1,0))</f>
        <v>#NAME?</v>
      </c>
      <c r="BL947" s="202" t="e" cm="1">
        <f t="array" ref="BL947">IF(CNGE_2024_M3_Secc1!$AO$111=CNGE_2024_M3_Secc1!$AQ$111,O,IF(CNGE_2024_M3_Secc1!Y203="",1,0))</f>
        <v>#NAME?</v>
      </c>
      <c r="BM947" s="202" t="e" cm="1">
        <f t="array" ref="BM947">IF(CNGE_2024_M3_Secc1!$AO$111=CNGE_2024_M3_Secc1!$AQ$111,O,IF(CNGE_2024_M3_Secc1!Z203="",1,0))</f>
        <v>#NAME?</v>
      </c>
      <c r="BN947" s="202" t="e" cm="1">
        <f t="array" ref="BN947">IF(CNGE_2024_M3_Secc1!$AO$111=CNGE_2024_M3_Secc1!$AQ$111,O,IF(CNGE_2024_M3_Secc1!AA203="",1,0))</f>
        <v>#NAME?</v>
      </c>
      <c r="BO947" s="202" t="e" cm="1">
        <f t="array" ref="BO947">IF(CNGE_2024_M3_Secc1!$AO$111=CNGE_2024_M3_Secc1!$AQ$111,O,IF(CNGE_2024_M3_Secc1!AB203="",1,0))</f>
        <v>#NAME?</v>
      </c>
      <c r="BP947" s="202" t="e" cm="1">
        <f t="array" ref="BP947">IF(CNGE_2024_M3_Secc1!$AO$111=CNGE_2024_M3_Secc1!$AQ$111,O,IF(CNGE_2024_M3_Secc1!AC203="",1,0))</f>
        <v>#NAME?</v>
      </c>
      <c r="BQ947" s="202" t="e" cm="1">
        <f t="array" ref="BQ947">IF(CNGE_2024_M3_Secc1!$AO$111=CNGE_2024_M3_Secc1!$AQ$111,O,IF(CNGE_2024_M3_Secc1!AD203="",1,0))</f>
        <v>#NAME?</v>
      </c>
      <c r="CG947" s="563">
        <f t="shared" si="2965"/>
        <v>0</v>
      </c>
      <c r="CH947" s="563"/>
    </row>
    <row r="948" spans="1:86" s="38" customFormat="1" ht="15" customHeight="1">
      <c r="A948" s="18"/>
      <c r="B948" s="3"/>
      <c r="C948" s="48" t="s">
        <v>5034</v>
      </c>
      <c r="D948" s="580" t="str">
        <f>IF(CNGE_2024_M3_Secc1!D86="","",CNGE_2024_M3_Secc1!D86)</f>
        <v/>
      </c>
      <c r="E948" s="580"/>
      <c r="F948" s="580"/>
      <c r="G948" s="580"/>
      <c r="H948" s="580"/>
      <c r="I948" s="356"/>
      <c r="J948" s="356"/>
      <c r="K948" s="356"/>
      <c r="L948" s="356"/>
      <c r="M948" s="356"/>
      <c r="N948" s="356"/>
      <c r="O948" s="356"/>
      <c r="P948" s="356"/>
      <c r="Q948" s="356"/>
      <c r="R948" s="356"/>
      <c r="S948" s="356"/>
      <c r="T948" s="356"/>
      <c r="U948" s="356"/>
      <c r="V948" s="356"/>
      <c r="W948" s="356"/>
      <c r="X948" s="356"/>
      <c r="Y948" s="356"/>
      <c r="Z948" s="356"/>
      <c r="AA948" s="356"/>
      <c r="AB948" s="356"/>
      <c r="AC948" s="356"/>
      <c r="AD948" s="356"/>
      <c r="AE948" s="2"/>
      <c r="AF948" s="169"/>
      <c r="AV948" s="202" t="e" cm="1">
        <f t="array" ref="AV948">IF(CNGE_2024_M3_Secc1!$AO$111=CNGE_2024_M3_Secc1!$AQ$111,O,IF(CNGE_2024_M3_Secc1!I204="",1,0))</f>
        <v>#NAME?</v>
      </c>
      <c r="AW948" s="202" t="e" cm="1">
        <f t="array" ref="AW948">IF(CNGE_2024_M3_Secc1!$AO$111=CNGE_2024_M3_Secc1!$AQ$111,O,IF(CNGE_2024_M3_Secc1!J204="",1,0))</f>
        <v>#NAME?</v>
      </c>
      <c r="AX948" s="202" t="e" cm="1">
        <f t="array" ref="AX948">IF(CNGE_2024_M3_Secc1!$AO$111=CNGE_2024_M3_Secc1!$AQ$111,O,IF(CNGE_2024_M3_Secc1!K204="",1,0))</f>
        <v>#NAME?</v>
      </c>
      <c r="AY948" s="202" t="e" cm="1">
        <f t="array" ref="AY948">IF(CNGE_2024_M3_Secc1!$AO$111=CNGE_2024_M3_Secc1!$AQ$111,O,IF(CNGE_2024_M3_Secc1!L204="",1,0))</f>
        <v>#NAME?</v>
      </c>
      <c r="AZ948" s="202" t="e" cm="1">
        <f t="array" ref="AZ948">IF(CNGE_2024_M3_Secc1!$AO$111=CNGE_2024_M3_Secc1!$AQ$111,O,IF(CNGE_2024_M3_Secc1!M204="",1,0))</f>
        <v>#NAME?</v>
      </c>
      <c r="BA948" s="202" t="e" cm="1">
        <f t="array" ref="BA948">IF(CNGE_2024_M3_Secc1!$AO$111=CNGE_2024_M3_Secc1!$AQ$111,O,IF(CNGE_2024_M3_Secc1!N204="",1,0))</f>
        <v>#NAME?</v>
      </c>
      <c r="BB948" s="202" t="e" cm="1">
        <f t="array" ref="BB948">IF(CNGE_2024_M3_Secc1!$AO$111=CNGE_2024_M3_Secc1!$AQ$111,O,IF(CNGE_2024_M3_Secc1!O204="",1,0))</f>
        <v>#NAME?</v>
      </c>
      <c r="BC948" s="202" t="e" cm="1">
        <f t="array" ref="BC948">IF(CNGE_2024_M3_Secc1!$AO$111=CNGE_2024_M3_Secc1!$AQ$111,O,IF(CNGE_2024_M3_Secc1!P204="",1,0))</f>
        <v>#NAME?</v>
      </c>
      <c r="BD948" s="202" t="e" cm="1">
        <f t="array" ref="BD948">IF(CNGE_2024_M3_Secc1!$AO$111=CNGE_2024_M3_Secc1!$AQ$111,O,IF(CNGE_2024_M3_Secc1!Q204="",1,0))</f>
        <v>#NAME?</v>
      </c>
      <c r="BE948" s="202" t="e" cm="1">
        <f t="array" ref="BE948">IF(CNGE_2024_M3_Secc1!$AO$111=CNGE_2024_M3_Secc1!$AQ$111,O,IF(CNGE_2024_M3_Secc1!R204="",1,0))</f>
        <v>#NAME?</v>
      </c>
      <c r="BF948" s="202" t="e" cm="1">
        <f t="array" ref="BF948">IF(CNGE_2024_M3_Secc1!$AO$111=CNGE_2024_M3_Secc1!$AQ$111,O,IF(CNGE_2024_M3_Secc1!S204="",1,0))</f>
        <v>#NAME?</v>
      </c>
      <c r="BG948" s="202" t="e" cm="1">
        <f t="array" ref="BG948">IF(CNGE_2024_M3_Secc1!$AO$111=CNGE_2024_M3_Secc1!$AQ$111,O,IF(CNGE_2024_M3_Secc1!T204="",1,0))</f>
        <v>#NAME?</v>
      </c>
      <c r="BH948" s="202" t="e" cm="1">
        <f t="array" ref="BH948">IF(CNGE_2024_M3_Secc1!$AO$111=CNGE_2024_M3_Secc1!$AQ$111,O,IF(CNGE_2024_M3_Secc1!U204="",1,0))</f>
        <v>#NAME?</v>
      </c>
      <c r="BI948" s="202" t="e" cm="1">
        <f t="array" ref="BI948">IF(CNGE_2024_M3_Secc1!$AO$111=CNGE_2024_M3_Secc1!$AQ$111,O,IF(CNGE_2024_M3_Secc1!V204="",1,0))</f>
        <v>#NAME?</v>
      </c>
      <c r="BJ948" s="202" t="e" cm="1">
        <f t="array" ref="BJ948">IF(CNGE_2024_M3_Secc1!$AO$111=CNGE_2024_M3_Secc1!$AQ$111,O,IF(CNGE_2024_M3_Secc1!W204="",1,0))</f>
        <v>#NAME?</v>
      </c>
      <c r="BK948" s="202" t="e" cm="1">
        <f t="array" ref="BK948">IF(CNGE_2024_M3_Secc1!$AO$111=CNGE_2024_M3_Secc1!$AQ$111,O,IF(CNGE_2024_M3_Secc1!X204="",1,0))</f>
        <v>#NAME?</v>
      </c>
      <c r="BL948" s="202" t="e" cm="1">
        <f t="array" ref="BL948">IF(CNGE_2024_M3_Secc1!$AO$111=CNGE_2024_M3_Secc1!$AQ$111,O,IF(CNGE_2024_M3_Secc1!Y204="",1,0))</f>
        <v>#NAME?</v>
      </c>
      <c r="BM948" s="202" t="e" cm="1">
        <f t="array" ref="BM948">IF(CNGE_2024_M3_Secc1!$AO$111=CNGE_2024_M3_Secc1!$AQ$111,O,IF(CNGE_2024_M3_Secc1!Z204="",1,0))</f>
        <v>#NAME?</v>
      </c>
      <c r="BN948" s="202" t="e" cm="1">
        <f t="array" ref="BN948">IF(CNGE_2024_M3_Secc1!$AO$111=CNGE_2024_M3_Secc1!$AQ$111,O,IF(CNGE_2024_M3_Secc1!AA204="",1,0))</f>
        <v>#NAME?</v>
      </c>
      <c r="BO948" s="202" t="e" cm="1">
        <f t="array" ref="BO948">IF(CNGE_2024_M3_Secc1!$AO$111=CNGE_2024_M3_Secc1!$AQ$111,O,IF(CNGE_2024_M3_Secc1!AB204="",1,0))</f>
        <v>#NAME?</v>
      </c>
      <c r="BP948" s="202" t="e" cm="1">
        <f t="array" ref="BP948">IF(CNGE_2024_M3_Secc1!$AO$111=CNGE_2024_M3_Secc1!$AQ$111,O,IF(CNGE_2024_M3_Secc1!AC204="",1,0))</f>
        <v>#NAME?</v>
      </c>
      <c r="BQ948" s="202" t="e" cm="1">
        <f t="array" ref="BQ948">IF(CNGE_2024_M3_Secc1!$AO$111=CNGE_2024_M3_Secc1!$AQ$111,O,IF(CNGE_2024_M3_Secc1!AD204="",1,0))</f>
        <v>#NAME?</v>
      </c>
      <c r="CG948" s="563">
        <f t="shared" si="2965"/>
        <v>0</v>
      </c>
      <c r="CH948" s="563"/>
    </row>
    <row r="949" spans="1:86" s="38" customFormat="1" ht="15" customHeight="1">
      <c r="A949" s="18"/>
      <c r="B949" s="3"/>
      <c r="C949" s="48" t="s">
        <v>5035</v>
      </c>
      <c r="D949" s="580" t="str">
        <f>IF(CNGE_2024_M3_Secc1!D87="","",CNGE_2024_M3_Secc1!D87)</f>
        <v/>
      </c>
      <c r="E949" s="580"/>
      <c r="F949" s="580"/>
      <c r="G949" s="580"/>
      <c r="H949" s="580"/>
      <c r="I949" s="356"/>
      <c r="J949" s="356"/>
      <c r="K949" s="356"/>
      <c r="L949" s="356"/>
      <c r="M949" s="356"/>
      <c r="N949" s="356"/>
      <c r="O949" s="356"/>
      <c r="P949" s="356"/>
      <c r="Q949" s="356"/>
      <c r="R949" s="356"/>
      <c r="S949" s="356"/>
      <c r="T949" s="356"/>
      <c r="U949" s="356"/>
      <c r="V949" s="356"/>
      <c r="W949" s="356"/>
      <c r="X949" s="356"/>
      <c r="Y949" s="356"/>
      <c r="Z949" s="356"/>
      <c r="AA949" s="356"/>
      <c r="AB949" s="356"/>
      <c r="AC949" s="356"/>
      <c r="AD949" s="356"/>
      <c r="AE949" s="2"/>
      <c r="AF949" s="169"/>
      <c r="AV949" s="202" t="e" cm="1">
        <f t="array" ref="AV949">IF(CNGE_2024_M3_Secc1!$AO$111=CNGE_2024_M3_Secc1!$AQ$111,O,IF(CNGE_2024_M3_Secc1!I205="",1,0))</f>
        <v>#NAME?</v>
      </c>
      <c r="AW949" s="202" t="e" cm="1">
        <f t="array" ref="AW949">IF(CNGE_2024_M3_Secc1!$AO$111=CNGE_2024_M3_Secc1!$AQ$111,O,IF(CNGE_2024_M3_Secc1!J205="",1,0))</f>
        <v>#NAME?</v>
      </c>
      <c r="AX949" s="202" t="e" cm="1">
        <f t="array" ref="AX949">IF(CNGE_2024_M3_Secc1!$AO$111=CNGE_2024_M3_Secc1!$AQ$111,O,IF(CNGE_2024_M3_Secc1!K205="",1,0))</f>
        <v>#NAME?</v>
      </c>
      <c r="AY949" s="202" t="e" cm="1">
        <f t="array" ref="AY949">IF(CNGE_2024_M3_Secc1!$AO$111=CNGE_2024_M3_Secc1!$AQ$111,O,IF(CNGE_2024_M3_Secc1!L205="",1,0))</f>
        <v>#NAME?</v>
      </c>
      <c r="AZ949" s="202" t="e" cm="1">
        <f t="array" ref="AZ949">IF(CNGE_2024_M3_Secc1!$AO$111=CNGE_2024_M3_Secc1!$AQ$111,O,IF(CNGE_2024_M3_Secc1!M205="",1,0))</f>
        <v>#NAME?</v>
      </c>
      <c r="BA949" s="202" t="e" cm="1">
        <f t="array" ref="BA949">IF(CNGE_2024_M3_Secc1!$AO$111=CNGE_2024_M3_Secc1!$AQ$111,O,IF(CNGE_2024_M3_Secc1!N205="",1,0))</f>
        <v>#NAME?</v>
      </c>
      <c r="BB949" s="202" t="e" cm="1">
        <f t="array" ref="BB949">IF(CNGE_2024_M3_Secc1!$AO$111=CNGE_2024_M3_Secc1!$AQ$111,O,IF(CNGE_2024_M3_Secc1!O205="",1,0))</f>
        <v>#NAME?</v>
      </c>
      <c r="BC949" s="202" t="e" cm="1">
        <f t="array" ref="BC949">IF(CNGE_2024_M3_Secc1!$AO$111=CNGE_2024_M3_Secc1!$AQ$111,O,IF(CNGE_2024_M3_Secc1!P205="",1,0))</f>
        <v>#NAME?</v>
      </c>
      <c r="BD949" s="202" t="e" cm="1">
        <f t="array" ref="BD949">IF(CNGE_2024_M3_Secc1!$AO$111=CNGE_2024_M3_Secc1!$AQ$111,O,IF(CNGE_2024_M3_Secc1!Q205="",1,0))</f>
        <v>#NAME?</v>
      </c>
      <c r="BE949" s="202" t="e" cm="1">
        <f t="array" ref="BE949">IF(CNGE_2024_M3_Secc1!$AO$111=CNGE_2024_M3_Secc1!$AQ$111,O,IF(CNGE_2024_M3_Secc1!R205="",1,0))</f>
        <v>#NAME?</v>
      </c>
      <c r="BF949" s="202" t="e" cm="1">
        <f t="array" ref="BF949">IF(CNGE_2024_M3_Secc1!$AO$111=CNGE_2024_M3_Secc1!$AQ$111,O,IF(CNGE_2024_M3_Secc1!S205="",1,0))</f>
        <v>#NAME?</v>
      </c>
      <c r="BG949" s="202" t="e" cm="1">
        <f t="array" ref="BG949">IF(CNGE_2024_M3_Secc1!$AO$111=CNGE_2024_M3_Secc1!$AQ$111,O,IF(CNGE_2024_M3_Secc1!T205="",1,0))</f>
        <v>#NAME?</v>
      </c>
      <c r="BH949" s="202" t="e" cm="1">
        <f t="array" ref="BH949">IF(CNGE_2024_M3_Secc1!$AO$111=CNGE_2024_M3_Secc1!$AQ$111,O,IF(CNGE_2024_M3_Secc1!U205="",1,0))</f>
        <v>#NAME?</v>
      </c>
      <c r="BI949" s="202" t="e" cm="1">
        <f t="array" ref="BI949">IF(CNGE_2024_M3_Secc1!$AO$111=CNGE_2024_M3_Secc1!$AQ$111,O,IF(CNGE_2024_M3_Secc1!V205="",1,0))</f>
        <v>#NAME?</v>
      </c>
      <c r="BJ949" s="202" t="e" cm="1">
        <f t="array" ref="BJ949">IF(CNGE_2024_M3_Secc1!$AO$111=CNGE_2024_M3_Secc1!$AQ$111,O,IF(CNGE_2024_M3_Secc1!W205="",1,0))</f>
        <v>#NAME?</v>
      </c>
      <c r="BK949" s="202" t="e" cm="1">
        <f t="array" ref="BK949">IF(CNGE_2024_M3_Secc1!$AO$111=CNGE_2024_M3_Secc1!$AQ$111,O,IF(CNGE_2024_M3_Secc1!X205="",1,0))</f>
        <v>#NAME?</v>
      </c>
      <c r="BL949" s="202" t="e" cm="1">
        <f t="array" ref="BL949">IF(CNGE_2024_M3_Secc1!$AO$111=CNGE_2024_M3_Secc1!$AQ$111,O,IF(CNGE_2024_M3_Secc1!Y205="",1,0))</f>
        <v>#NAME?</v>
      </c>
      <c r="BM949" s="202" t="e" cm="1">
        <f t="array" ref="BM949">IF(CNGE_2024_M3_Secc1!$AO$111=CNGE_2024_M3_Secc1!$AQ$111,O,IF(CNGE_2024_M3_Secc1!Z205="",1,0))</f>
        <v>#NAME?</v>
      </c>
      <c r="BN949" s="202" t="e" cm="1">
        <f t="array" ref="BN949">IF(CNGE_2024_M3_Secc1!$AO$111=CNGE_2024_M3_Secc1!$AQ$111,O,IF(CNGE_2024_M3_Secc1!AA205="",1,0))</f>
        <v>#NAME?</v>
      </c>
      <c r="BO949" s="202" t="e" cm="1">
        <f t="array" ref="BO949">IF(CNGE_2024_M3_Secc1!$AO$111=CNGE_2024_M3_Secc1!$AQ$111,O,IF(CNGE_2024_M3_Secc1!AB205="",1,0))</f>
        <v>#NAME?</v>
      </c>
      <c r="BP949" s="202" t="e" cm="1">
        <f t="array" ref="BP949">IF(CNGE_2024_M3_Secc1!$AO$111=CNGE_2024_M3_Secc1!$AQ$111,O,IF(CNGE_2024_M3_Secc1!AC205="",1,0))</f>
        <v>#NAME?</v>
      </c>
      <c r="BQ949" s="202" t="e" cm="1">
        <f t="array" ref="BQ949">IF(CNGE_2024_M3_Secc1!$AO$111=CNGE_2024_M3_Secc1!$AQ$111,O,IF(CNGE_2024_M3_Secc1!AD205="",1,0))</f>
        <v>#NAME?</v>
      </c>
      <c r="CG949" s="563">
        <f t="shared" si="2965"/>
        <v>0</v>
      </c>
      <c r="CH949" s="563"/>
    </row>
    <row r="950" spans="1:86" s="38" customFormat="1" ht="15" customHeight="1">
      <c r="A950" s="18"/>
      <c r="B950" s="3"/>
      <c r="C950" s="48" t="s">
        <v>5105</v>
      </c>
      <c r="D950" s="580" t="str">
        <f>IF(CNGE_2024_M3_Secc1!D88="","",CNGE_2024_M3_Secc1!D88)</f>
        <v/>
      </c>
      <c r="E950" s="580"/>
      <c r="F950" s="580"/>
      <c r="G950" s="580"/>
      <c r="H950" s="580"/>
      <c r="I950" s="356"/>
      <c r="J950" s="356"/>
      <c r="K950" s="356"/>
      <c r="L950" s="356"/>
      <c r="M950" s="356"/>
      <c r="N950" s="356"/>
      <c r="O950" s="356"/>
      <c r="P950" s="356"/>
      <c r="Q950" s="356"/>
      <c r="R950" s="356"/>
      <c r="S950" s="356"/>
      <c r="T950" s="356"/>
      <c r="U950" s="356"/>
      <c r="V950" s="356"/>
      <c r="W950" s="356"/>
      <c r="X950" s="356"/>
      <c r="Y950" s="356"/>
      <c r="Z950" s="356"/>
      <c r="AA950" s="356"/>
      <c r="AB950" s="356"/>
      <c r="AC950" s="356"/>
      <c r="AD950" s="356"/>
      <c r="AE950" s="2"/>
      <c r="AF950" s="169"/>
      <c r="AV950" s="202" t="e" cm="1">
        <f t="array" ref="AV950">IF(CNGE_2024_M3_Secc1!$AO$111=CNGE_2024_M3_Secc1!$AQ$111,O,IF(CNGE_2024_M3_Secc1!I206="",1,0))</f>
        <v>#NAME?</v>
      </c>
      <c r="AW950" s="202" t="e" cm="1">
        <f t="array" ref="AW950">IF(CNGE_2024_M3_Secc1!$AO$111=CNGE_2024_M3_Secc1!$AQ$111,O,IF(CNGE_2024_M3_Secc1!J206="",1,0))</f>
        <v>#NAME?</v>
      </c>
      <c r="AX950" s="202" t="e" cm="1">
        <f t="array" ref="AX950">IF(CNGE_2024_M3_Secc1!$AO$111=CNGE_2024_M3_Secc1!$AQ$111,O,IF(CNGE_2024_M3_Secc1!K206="",1,0))</f>
        <v>#NAME?</v>
      </c>
      <c r="AY950" s="202" t="e" cm="1">
        <f t="array" ref="AY950">IF(CNGE_2024_M3_Secc1!$AO$111=CNGE_2024_M3_Secc1!$AQ$111,O,IF(CNGE_2024_M3_Secc1!L206="",1,0))</f>
        <v>#NAME?</v>
      </c>
      <c r="AZ950" s="202" t="e" cm="1">
        <f t="array" ref="AZ950">IF(CNGE_2024_M3_Secc1!$AO$111=CNGE_2024_M3_Secc1!$AQ$111,O,IF(CNGE_2024_M3_Secc1!M206="",1,0))</f>
        <v>#NAME?</v>
      </c>
      <c r="BA950" s="202" t="e" cm="1">
        <f t="array" ref="BA950">IF(CNGE_2024_M3_Secc1!$AO$111=CNGE_2024_M3_Secc1!$AQ$111,O,IF(CNGE_2024_M3_Secc1!N206="",1,0))</f>
        <v>#NAME?</v>
      </c>
      <c r="BB950" s="202" t="e" cm="1">
        <f t="array" ref="BB950">IF(CNGE_2024_M3_Secc1!$AO$111=CNGE_2024_M3_Secc1!$AQ$111,O,IF(CNGE_2024_M3_Secc1!O206="",1,0))</f>
        <v>#NAME?</v>
      </c>
      <c r="BC950" s="202" t="e" cm="1">
        <f t="array" ref="BC950">IF(CNGE_2024_M3_Secc1!$AO$111=CNGE_2024_M3_Secc1!$AQ$111,O,IF(CNGE_2024_M3_Secc1!P206="",1,0))</f>
        <v>#NAME?</v>
      </c>
      <c r="BD950" s="202" t="e" cm="1">
        <f t="array" ref="BD950">IF(CNGE_2024_M3_Secc1!$AO$111=CNGE_2024_M3_Secc1!$AQ$111,O,IF(CNGE_2024_M3_Secc1!Q206="",1,0))</f>
        <v>#NAME?</v>
      </c>
      <c r="BE950" s="202" t="e" cm="1">
        <f t="array" ref="BE950">IF(CNGE_2024_M3_Secc1!$AO$111=CNGE_2024_M3_Secc1!$AQ$111,O,IF(CNGE_2024_M3_Secc1!R206="",1,0))</f>
        <v>#NAME?</v>
      </c>
      <c r="BF950" s="202" t="e" cm="1">
        <f t="array" ref="BF950">IF(CNGE_2024_M3_Secc1!$AO$111=CNGE_2024_M3_Secc1!$AQ$111,O,IF(CNGE_2024_M3_Secc1!S206="",1,0))</f>
        <v>#NAME?</v>
      </c>
      <c r="BG950" s="202" t="e" cm="1">
        <f t="array" ref="BG950">IF(CNGE_2024_M3_Secc1!$AO$111=CNGE_2024_M3_Secc1!$AQ$111,O,IF(CNGE_2024_M3_Secc1!T206="",1,0))</f>
        <v>#NAME?</v>
      </c>
      <c r="BH950" s="202" t="e" cm="1">
        <f t="array" ref="BH950">IF(CNGE_2024_M3_Secc1!$AO$111=CNGE_2024_M3_Secc1!$AQ$111,O,IF(CNGE_2024_M3_Secc1!U206="",1,0))</f>
        <v>#NAME?</v>
      </c>
      <c r="BI950" s="202" t="e" cm="1">
        <f t="array" ref="BI950">IF(CNGE_2024_M3_Secc1!$AO$111=CNGE_2024_M3_Secc1!$AQ$111,O,IF(CNGE_2024_M3_Secc1!V206="",1,0))</f>
        <v>#NAME?</v>
      </c>
      <c r="BJ950" s="202" t="e" cm="1">
        <f t="array" ref="BJ950">IF(CNGE_2024_M3_Secc1!$AO$111=CNGE_2024_M3_Secc1!$AQ$111,O,IF(CNGE_2024_M3_Secc1!W206="",1,0))</f>
        <v>#NAME?</v>
      </c>
      <c r="BK950" s="202" t="e" cm="1">
        <f t="array" ref="BK950">IF(CNGE_2024_M3_Secc1!$AO$111=CNGE_2024_M3_Secc1!$AQ$111,O,IF(CNGE_2024_M3_Secc1!X206="",1,0))</f>
        <v>#NAME?</v>
      </c>
      <c r="BL950" s="202" t="e" cm="1">
        <f t="array" ref="BL950">IF(CNGE_2024_M3_Secc1!$AO$111=CNGE_2024_M3_Secc1!$AQ$111,O,IF(CNGE_2024_M3_Secc1!Y206="",1,0))</f>
        <v>#NAME?</v>
      </c>
      <c r="BM950" s="202" t="e" cm="1">
        <f t="array" ref="BM950">IF(CNGE_2024_M3_Secc1!$AO$111=CNGE_2024_M3_Secc1!$AQ$111,O,IF(CNGE_2024_M3_Secc1!Z206="",1,0))</f>
        <v>#NAME?</v>
      </c>
      <c r="BN950" s="202" t="e" cm="1">
        <f t="array" ref="BN950">IF(CNGE_2024_M3_Secc1!$AO$111=CNGE_2024_M3_Secc1!$AQ$111,O,IF(CNGE_2024_M3_Secc1!AA206="",1,0))</f>
        <v>#NAME?</v>
      </c>
      <c r="BO950" s="202" t="e" cm="1">
        <f t="array" ref="BO950">IF(CNGE_2024_M3_Secc1!$AO$111=CNGE_2024_M3_Secc1!$AQ$111,O,IF(CNGE_2024_M3_Secc1!AB206="",1,0))</f>
        <v>#NAME?</v>
      </c>
      <c r="BP950" s="202" t="e" cm="1">
        <f t="array" ref="BP950">IF(CNGE_2024_M3_Secc1!$AO$111=CNGE_2024_M3_Secc1!$AQ$111,O,IF(CNGE_2024_M3_Secc1!AC206="",1,0))</f>
        <v>#NAME?</v>
      </c>
      <c r="BQ950" s="202" t="e" cm="1">
        <f t="array" ref="BQ950">IF(CNGE_2024_M3_Secc1!$AO$111=CNGE_2024_M3_Secc1!$AQ$111,O,IF(CNGE_2024_M3_Secc1!AD206="",1,0))</f>
        <v>#NAME?</v>
      </c>
      <c r="CG950" s="563">
        <f t="shared" si="2965"/>
        <v>0</v>
      </c>
      <c r="CH950" s="563"/>
    </row>
    <row r="951" spans="1:86" s="38" customFormat="1" ht="15" customHeight="1">
      <c r="A951" s="18"/>
      <c r="B951" s="3"/>
      <c r="C951" s="48" t="s">
        <v>5106</v>
      </c>
      <c r="D951" s="580" t="str">
        <f>IF(CNGE_2024_M3_Secc1!D89="","",CNGE_2024_M3_Secc1!D89)</f>
        <v/>
      </c>
      <c r="E951" s="580"/>
      <c r="F951" s="580"/>
      <c r="G951" s="580"/>
      <c r="H951" s="580"/>
      <c r="I951" s="356"/>
      <c r="J951" s="356"/>
      <c r="K951" s="356"/>
      <c r="L951" s="356"/>
      <c r="M951" s="356"/>
      <c r="N951" s="356"/>
      <c r="O951" s="356"/>
      <c r="P951" s="356"/>
      <c r="Q951" s="356"/>
      <c r="R951" s="356"/>
      <c r="S951" s="356"/>
      <c r="T951" s="356"/>
      <c r="U951" s="356"/>
      <c r="V951" s="356"/>
      <c r="W951" s="356"/>
      <c r="X951" s="356"/>
      <c r="Y951" s="356"/>
      <c r="Z951" s="356"/>
      <c r="AA951" s="356"/>
      <c r="AB951" s="356"/>
      <c r="AC951" s="356"/>
      <c r="AD951" s="356"/>
      <c r="AE951" s="2"/>
      <c r="AF951" s="169"/>
      <c r="AV951" s="202" t="e" cm="1">
        <f t="array" ref="AV951">IF(CNGE_2024_M3_Secc1!$AO$111=CNGE_2024_M3_Secc1!$AQ$111,O,IF(CNGE_2024_M3_Secc1!I207="",1,0))</f>
        <v>#NAME?</v>
      </c>
      <c r="AW951" s="202" t="e" cm="1">
        <f t="array" ref="AW951">IF(CNGE_2024_M3_Secc1!$AO$111=CNGE_2024_M3_Secc1!$AQ$111,O,IF(CNGE_2024_M3_Secc1!J207="",1,0))</f>
        <v>#NAME?</v>
      </c>
      <c r="AX951" s="202" t="e" cm="1">
        <f t="array" ref="AX951">IF(CNGE_2024_M3_Secc1!$AO$111=CNGE_2024_M3_Secc1!$AQ$111,O,IF(CNGE_2024_M3_Secc1!K207="",1,0))</f>
        <v>#NAME?</v>
      </c>
      <c r="AY951" s="202" t="e" cm="1">
        <f t="array" ref="AY951">IF(CNGE_2024_M3_Secc1!$AO$111=CNGE_2024_M3_Secc1!$AQ$111,O,IF(CNGE_2024_M3_Secc1!L207="",1,0))</f>
        <v>#NAME?</v>
      </c>
      <c r="AZ951" s="202" t="e" cm="1">
        <f t="array" ref="AZ951">IF(CNGE_2024_M3_Secc1!$AO$111=CNGE_2024_M3_Secc1!$AQ$111,O,IF(CNGE_2024_M3_Secc1!M207="",1,0))</f>
        <v>#NAME?</v>
      </c>
      <c r="BA951" s="202" t="e" cm="1">
        <f t="array" ref="BA951">IF(CNGE_2024_M3_Secc1!$AO$111=CNGE_2024_M3_Secc1!$AQ$111,O,IF(CNGE_2024_M3_Secc1!N207="",1,0))</f>
        <v>#NAME?</v>
      </c>
      <c r="BB951" s="202" t="e" cm="1">
        <f t="array" ref="BB951">IF(CNGE_2024_M3_Secc1!$AO$111=CNGE_2024_M3_Secc1!$AQ$111,O,IF(CNGE_2024_M3_Secc1!O207="",1,0))</f>
        <v>#NAME?</v>
      </c>
      <c r="BC951" s="202" t="e" cm="1">
        <f t="array" ref="BC951">IF(CNGE_2024_M3_Secc1!$AO$111=CNGE_2024_M3_Secc1!$AQ$111,O,IF(CNGE_2024_M3_Secc1!P207="",1,0))</f>
        <v>#NAME?</v>
      </c>
      <c r="BD951" s="202" t="e" cm="1">
        <f t="array" ref="BD951">IF(CNGE_2024_M3_Secc1!$AO$111=CNGE_2024_M3_Secc1!$AQ$111,O,IF(CNGE_2024_M3_Secc1!Q207="",1,0))</f>
        <v>#NAME?</v>
      </c>
      <c r="BE951" s="202" t="e" cm="1">
        <f t="array" ref="BE951">IF(CNGE_2024_M3_Secc1!$AO$111=CNGE_2024_M3_Secc1!$AQ$111,O,IF(CNGE_2024_M3_Secc1!R207="",1,0))</f>
        <v>#NAME?</v>
      </c>
      <c r="BF951" s="202" t="e" cm="1">
        <f t="array" ref="BF951">IF(CNGE_2024_M3_Secc1!$AO$111=CNGE_2024_M3_Secc1!$AQ$111,O,IF(CNGE_2024_M3_Secc1!S207="",1,0))</f>
        <v>#NAME?</v>
      </c>
      <c r="BG951" s="202" t="e" cm="1">
        <f t="array" ref="BG951">IF(CNGE_2024_M3_Secc1!$AO$111=CNGE_2024_M3_Secc1!$AQ$111,O,IF(CNGE_2024_M3_Secc1!T207="",1,0))</f>
        <v>#NAME?</v>
      </c>
      <c r="BH951" s="202" t="e" cm="1">
        <f t="array" ref="BH951">IF(CNGE_2024_M3_Secc1!$AO$111=CNGE_2024_M3_Secc1!$AQ$111,O,IF(CNGE_2024_M3_Secc1!U207="",1,0))</f>
        <v>#NAME?</v>
      </c>
      <c r="BI951" s="202" t="e" cm="1">
        <f t="array" ref="BI951">IF(CNGE_2024_M3_Secc1!$AO$111=CNGE_2024_M3_Secc1!$AQ$111,O,IF(CNGE_2024_M3_Secc1!V207="",1,0))</f>
        <v>#NAME?</v>
      </c>
      <c r="BJ951" s="202" t="e" cm="1">
        <f t="array" ref="BJ951">IF(CNGE_2024_M3_Secc1!$AO$111=CNGE_2024_M3_Secc1!$AQ$111,O,IF(CNGE_2024_M3_Secc1!W207="",1,0))</f>
        <v>#NAME?</v>
      </c>
      <c r="BK951" s="202" t="e" cm="1">
        <f t="array" ref="BK951">IF(CNGE_2024_M3_Secc1!$AO$111=CNGE_2024_M3_Secc1!$AQ$111,O,IF(CNGE_2024_M3_Secc1!X207="",1,0))</f>
        <v>#NAME?</v>
      </c>
      <c r="BL951" s="202" t="e" cm="1">
        <f t="array" ref="BL951">IF(CNGE_2024_M3_Secc1!$AO$111=CNGE_2024_M3_Secc1!$AQ$111,O,IF(CNGE_2024_M3_Secc1!Y207="",1,0))</f>
        <v>#NAME?</v>
      </c>
      <c r="BM951" s="202" t="e" cm="1">
        <f t="array" ref="BM951">IF(CNGE_2024_M3_Secc1!$AO$111=CNGE_2024_M3_Secc1!$AQ$111,O,IF(CNGE_2024_M3_Secc1!Z207="",1,0))</f>
        <v>#NAME?</v>
      </c>
      <c r="BN951" s="202" t="e" cm="1">
        <f t="array" ref="BN951">IF(CNGE_2024_M3_Secc1!$AO$111=CNGE_2024_M3_Secc1!$AQ$111,O,IF(CNGE_2024_M3_Secc1!AA207="",1,0))</f>
        <v>#NAME?</v>
      </c>
      <c r="BO951" s="202" t="e" cm="1">
        <f t="array" ref="BO951">IF(CNGE_2024_M3_Secc1!$AO$111=CNGE_2024_M3_Secc1!$AQ$111,O,IF(CNGE_2024_M3_Secc1!AB207="",1,0))</f>
        <v>#NAME?</v>
      </c>
      <c r="BP951" s="202" t="e" cm="1">
        <f t="array" ref="BP951">IF(CNGE_2024_M3_Secc1!$AO$111=CNGE_2024_M3_Secc1!$AQ$111,O,IF(CNGE_2024_M3_Secc1!AC207="",1,0))</f>
        <v>#NAME?</v>
      </c>
      <c r="BQ951" s="202" t="e" cm="1">
        <f t="array" ref="BQ951">IF(CNGE_2024_M3_Secc1!$AO$111=CNGE_2024_M3_Secc1!$AQ$111,O,IF(CNGE_2024_M3_Secc1!AD207="",1,0))</f>
        <v>#NAME?</v>
      </c>
      <c r="CG951" s="563">
        <f t="shared" si="2965"/>
        <v>0</v>
      </c>
      <c r="CH951" s="563"/>
    </row>
    <row r="952" spans="1:86" s="38" customFormat="1" ht="15" customHeight="1">
      <c r="A952" s="18"/>
      <c r="B952" s="3"/>
      <c r="C952" s="48" t="s">
        <v>5107</v>
      </c>
      <c r="D952" s="580" t="str">
        <f>IF(CNGE_2024_M3_Secc1!D90="","",CNGE_2024_M3_Secc1!D90)</f>
        <v/>
      </c>
      <c r="E952" s="580"/>
      <c r="F952" s="580"/>
      <c r="G952" s="580"/>
      <c r="H952" s="580"/>
      <c r="I952" s="356"/>
      <c r="J952" s="356"/>
      <c r="K952" s="356"/>
      <c r="L952" s="356"/>
      <c r="M952" s="356"/>
      <c r="N952" s="356"/>
      <c r="O952" s="356"/>
      <c r="P952" s="356"/>
      <c r="Q952" s="356"/>
      <c r="R952" s="356"/>
      <c r="S952" s="356"/>
      <c r="T952" s="356"/>
      <c r="U952" s="356"/>
      <c r="V952" s="356"/>
      <c r="W952" s="356"/>
      <c r="X952" s="356"/>
      <c r="Y952" s="356"/>
      <c r="Z952" s="356"/>
      <c r="AA952" s="356"/>
      <c r="AB952" s="356"/>
      <c r="AC952" s="356"/>
      <c r="AD952" s="356"/>
      <c r="AE952" s="2"/>
      <c r="AF952" s="169"/>
      <c r="AV952" s="202" t="e" cm="1">
        <f t="array" ref="AV952">IF(CNGE_2024_M3_Secc1!$AO$111=CNGE_2024_M3_Secc1!$AQ$111,O,IF(CNGE_2024_M3_Secc1!I208="",1,0))</f>
        <v>#NAME?</v>
      </c>
      <c r="AW952" s="202" t="e" cm="1">
        <f t="array" ref="AW952">IF(CNGE_2024_M3_Secc1!$AO$111=CNGE_2024_M3_Secc1!$AQ$111,O,IF(CNGE_2024_M3_Secc1!J208="",1,0))</f>
        <v>#NAME?</v>
      </c>
      <c r="AX952" s="202" t="e" cm="1">
        <f t="array" ref="AX952">IF(CNGE_2024_M3_Secc1!$AO$111=CNGE_2024_M3_Secc1!$AQ$111,O,IF(CNGE_2024_M3_Secc1!K208="",1,0))</f>
        <v>#NAME?</v>
      </c>
      <c r="AY952" s="202" t="e" cm="1">
        <f t="array" ref="AY952">IF(CNGE_2024_M3_Secc1!$AO$111=CNGE_2024_M3_Secc1!$AQ$111,O,IF(CNGE_2024_M3_Secc1!L208="",1,0))</f>
        <v>#NAME?</v>
      </c>
      <c r="AZ952" s="202" t="e" cm="1">
        <f t="array" ref="AZ952">IF(CNGE_2024_M3_Secc1!$AO$111=CNGE_2024_M3_Secc1!$AQ$111,O,IF(CNGE_2024_M3_Secc1!M208="",1,0))</f>
        <v>#NAME?</v>
      </c>
      <c r="BA952" s="202" t="e" cm="1">
        <f t="array" ref="BA952">IF(CNGE_2024_M3_Secc1!$AO$111=CNGE_2024_M3_Secc1!$AQ$111,O,IF(CNGE_2024_M3_Secc1!N208="",1,0))</f>
        <v>#NAME?</v>
      </c>
      <c r="BB952" s="202" t="e" cm="1">
        <f t="array" ref="BB952">IF(CNGE_2024_M3_Secc1!$AO$111=CNGE_2024_M3_Secc1!$AQ$111,O,IF(CNGE_2024_M3_Secc1!O208="",1,0))</f>
        <v>#NAME?</v>
      </c>
      <c r="BC952" s="202" t="e" cm="1">
        <f t="array" ref="BC952">IF(CNGE_2024_M3_Secc1!$AO$111=CNGE_2024_M3_Secc1!$AQ$111,O,IF(CNGE_2024_M3_Secc1!P208="",1,0))</f>
        <v>#NAME?</v>
      </c>
      <c r="BD952" s="202" t="e" cm="1">
        <f t="array" ref="BD952">IF(CNGE_2024_M3_Secc1!$AO$111=CNGE_2024_M3_Secc1!$AQ$111,O,IF(CNGE_2024_M3_Secc1!Q208="",1,0))</f>
        <v>#NAME?</v>
      </c>
      <c r="BE952" s="202" t="e" cm="1">
        <f t="array" ref="BE952">IF(CNGE_2024_M3_Secc1!$AO$111=CNGE_2024_M3_Secc1!$AQ$111,O,IF(CNGE_2024_M3_Secc1!R208="",1,0))</f>
        <v>#NAME?</v>
      </c>
      <c r="BF952" s="202" t="e" cm="1">
        <f t="array" ref="BF952">IF(CNGE_2024_M3_Secc1!$AO$111=CNGE_2024_M3_Secc1!$AQ$111,O,IF(CNGE_2024_M3_Secc1!S208="",1,0))</f>
        <v>#NAME?</v>
      </c>
      <c r="BG952" s="202" t="e" cm="1">
        <f t="array" ref="BG952">IF(CNGE_2024_M3_Secc1!$AO$111=CNGE_2024_M3_Secc1!$AQ$111,O,IF(CNGE_2024_M3_Secc1!T208="",1,0))</f>
        <v>#NAME?</v>
      </c>
      <c r="BH952" s="202" t="e" cm="1">
        <f t="array" ref="BH952">IF(CNGE_2024_M3_Secc1!$AO$111=CNGE_2024_M3_Secc1!$AQ$111,O,IF(CNGE_2024_M3_Secc1!U208="",1,0))</f>
        <v>#NAME?</v>
      </c>
      <c r="BI952" s="202" t="e" cm="1">
        <f t="array" ref="BI952">IF(CNGE_2024_M3_Secc1!$AO$111=CNGE_2024_M3_Secc1!$AQ$111,O,IF(CNGE_2024_M3_Secc1!V208="",1,0))</f>
        <v>#NAME?</v>
      </c>
      <c r="BJ952" s="202" t="e" cm="1">
        <f t="array" ref="BJ952">IF(CNGE_2024_M3_Secc1!$AO$111=CNGE_2024_M3_Secc1!$AQ$111,O,IF(CNGE_2024_M3_Secc1!W208="",1,0))</f>
        <v>#NAME?</v>
      </c>
      <c r="BK952" s="202" t="e" cm="1">
        <f t="array" ref="BK952">IF(CNGE_2024_M3_Secc1!$AO$111=CNGE_2024_M3_Secc1!$AQ$111,O,IF(CNGE_2024_M3_Secc1!X208="",1,0))</f>
        <v>#NAME?</v>
      </c>
      <c r="BL952" s="202" t="e" cm="1">
        <f t="array" ref="BL952">IF(CNGE_2024_M3_Secc1!$AO$111=CNGE_2024_M3_Secc1!$AQ$111,O,IF(CNGE_2024_M3_Secc1!Y208="",1,0))</f>
        <v>#NAME?</v>
      </c>
      <c r="BM952" s="202" t="e" cm="1">
        <f t="array" ref="BM952">IF(CNGE_2024_M3_Secc1!$AO$111=CNGE_2024_M3_Secc1!$AQ$111,O,IF(CNGE_2024_M3_Secc1!Z208="",1,0))</f>
        <v>#NAME?</v>
      </c>
      <c r="BN952" s="202" t="e" cm="1">
        <f t="array" ref="BN952">IF(CNGE_2024_M3_Secc1!$AO$111=CNGE_2024_M3_Secc1!$AQ$111,O,IF(CNGE_2024_M3_Secc1!AA208="",1,0))</f>
        <v>#NAME?</v>
      </c>
      <c r="BO952" s="202" t="e" cm="1">
        <f t="array" ref="BO952">IF(CNGE_2024_M3_Secc1!$AO$111=CNGE_2024_M3_Secc1!$AQ$111,O,IF(CNGE_2024_M3_Secc1!AB208="",1,0))</f>
        <v>#NAME?</v>
      </c>
      <c r="BP952" s="202" t="e" cm="1">
        <f t="array" ref="BP952">IF(CNGE_2024_M3_Secc1!$AO$111=CNGE_2024_M3_Secc1!$AQ$111,O,IF(CNGE_2024_M3_Secc1!AC208="",1,0))</f>
        <v>#NAME?</v>
      </c>
      <c r="BQ952" s="202" t="e" cm="1">
        <f t="array" ref="BQ952">IF(CNGE_2024_M3_Secc1!$AO$111=CNGE_2024_M3_Secc1!$AQ$111,O,IF(CNGE_2024_M3_Secc1!AD208="",1,0))</f>
        <v>#NAME?</v>
      </c>
      <c r="CG952" s="563">
        <f t="shared" si="2965"/>
        <v>0</v>
      </c>
      <c r="CH952" s="563"/>
    </row>
    <row r="953" spans="1:86" s="38" customFormat="1" ht="15" customHeight="1">
      <c r="A953" s="18"/>
      <c r="B953" s="3"/>
      <c r="C953" s="48" t="s">
        <v>5108</v>
      </c>
      <c r="D953" s="580" t="str">
        <f>IF(CNGE_2024_M3_Secc1!D91="","",CNGE_2024_M3_Secc1!D91)</f>
        <v/>
      </c>
      <c r="E953" s="580"/>
      <c r="F953" s="580"/>
      <c r="G953" s="580"/>
      <c r="H953" s="580"/>
      <c r="I953" s="356"/>
      <c r="J953" s="356"/>
      <c r="K953" s="356"/>
      <c r="L953" s="356"/>
      <c r="M953" s="356"/>
      <c r="N953" s="356"/>
      <c r="O953" s="356"/>
      <c r="P953" s="356"/>
      <c r="Q953" s="356"/>
      <c r="R953" s="356"/>
      <c r="S953" s="356"/>
      <c r="T953" s="356"/>
      <c r="U953" s="356"/>
      <c r="V953" s="356"/>
      <c r="W953" s="356"/>
      <c r="X953" s="356"/>
      <c r="Y953" s="356"/>
      <c r="Z953" s="356"/>
      <c r="AA953" s="356"/>
      <c r="AB953" s="356"/>
      <c r="AC953" s="356"/>
      <c r="AD953" s="356"/>
      <c r="AE953" s="2"/>
      <c r="AF953" s="169"/>
      <c r="AV953" s="202" t="e" cm="1">
        <f t="array" ref="AV953">IF(CNGE_2024_M3_Secc1!$AO$111=CNGE_2024_M3_Secc1!$AQ$111,O,IF(CNGE_2024_M3_Secc1!I209="",1,0))</f>
        <v>#NAME?</v>
      </c>
      <c r="AW953" s="202" t="e" cm="1">
        <f t="array" ref="AW953">IF(CNGE_2024_M3_Secc1!$AO$111=CNGE_2024_M3_Secc1!$AQ$111,O,IF(CNGE_2024_M3_Secc1!J209="",1,0))</f>
        <v>#NAME?</v>
      </c>
      <c r="AX953" s="202" t="e" cm="1">
        <f t="array" ref="AX953">IF(CNGE_2024_M3_Secc1!$AO$111=CNGE_2024_M3_Secc1!$AQ$111,O,IF(CNGE_2024_M3_Secc1!K209="",1,0))</f>
        <v>#NAME?</v>
      </c>
      <c r="AY953" s="202" t="e" cm="1">
        <f t="array" ref="AY953">IF(CNGE_2024_M3_Secc1!$AO$111=CNGE_2024_M3_Secc1!$AQ$111,O,IF(CNGE_2024_M3_Secc1!L209="",1,0))</f>
        <v>#NAME?</v>
      </c>
      <c r="AZ953" s="202" t="e" cm="1">
        <f t="array" ref="AZ953">IF(CNGE_2024_M3_Secc1!$AO$111=CNGE_2024_M3_Secc1!$AQ$111,O,IF(CNGE_2024_M3_Secc1!M209="",1,0))</f>
        <v>#NAME?</v>
      </c>
      <c r="BA953" s="202" t="e" cm="1">
        <f t="array" ref="BA953">IF(CNGE_2024_M3_Secc1!$AO$111=CNGE_2024_M3_Secc1!$AQ$111,O,IF(CNGE_2024_M3_Secc1!N209="",1,0))</f>
        <v>#NAME?</v>
      </c>
      <c r="BB953" s="202" t="e" cm="1">
        <f t="array" ref="BB953">IF(CNGE_2024_M3_Secc1!$AO$111=CNGE_2024_M3_Secc1!$AQ$111,O,IF(CNGE_2024_M3_Secc1!O209="",1,0))</f>
        <v>#NAME?</v>
      </c>
      <c r="BC953" s="202" t="e" cm="1">
        <f t="array" ref="BC953">IF(CNGE_2024_M3_Secc1!$AO$111=CNGE_2024_M3_Secc1!$AQ$111,O,IF(CNGE_2024_M3_Secc1!P209="",1,0))</f>
        <v>#NAME?</v>
      </c>
      <c r="BD953" s="202" t="e" cm="1">
        <f t="array" ref="BD953">IF(CNGE_2024_M3_Secc1!$AO$111=CNGE_2024_M3_Secc1!$AQ$111,O,IF(CNGE_2024_M3_Secc1!Q209="",1,0))</f>
        <v>#NAME?</v>
      </c>
      <c r="BE953" s="202" t="e" cm="1">
        <f t="array" ref="BE953">IF(CNGE_2024_M3_Secc1!$AO$111=CNGE_2024_M3_Secc1!$AQ$111,O,IF(CNGE_2024_M3_Secc1!R209="",1,0))</f>
        <v>#NAME?</v>
      </c>
      <c r="BF953" s="202" t="e" cm="1">
        <f t="array" ref="BF953">IF(CNGE_2024_M3_Secc1!$AO$111=CNGE_2024_M3_Secc1!$AQ$111,O,IF(CNGE_2024_M3_Secc1!S209="",1,0))</f>
        <v>#NAME?</v>
      </c>
      <c r="BG953" s="202" t="e" cm="1">
        <f t="array" ref="BG953">IF(CNGE_2024_M3_Secc1!$AO$111=CNGE_2024_M3_Secc1!$AQ$111,O,IF(CNGE_2024_M3_Secc1!T209="",1,0))</f>
        <v>#NAME?</v>
      </c>
      <c r="BH953" s="202" t="e" cm="1">
        <f t="array" ref="BH953">IF(CNGE_2024_M3_Secc1!$AO$111=CNGE_2024_M3_Secc1!$AQ$111,O,IF(CNGE_2024_M3_Secc1!U209="",1,0))</f>
        <v>#NAME?</v>
      </c>
      <c r="BI953" s="202" t="e" cm="1">
        <f t="array" ref="BI953">IF(CNGE_2024_M3_Secc1!$AO$111=CNGE_2024_M3_Secc1!$AQ$111,O,IF(CNGE_2024_M3_Secc1!V209="",1,0))</f>
        <v>#NAME?</v>
      </c>
      <c r="BJ953" s="202" t="e" cm="1">
        <f t="array" ref="BJ953">IF(CNGE_2024_M3_Secc1!$AO$111=CNGE_2024_M3_Secc1!$AQ$111,O,IF(CNGE_2024_M3_Secc1!W209="",1,0))</f>
        <v>#NAME?</v>
      </c>
      <c r="BK953" s="202" t="e" cm="1">
        <f t="array" ref="BK953">IF(CNGE_2024_M3_Secc1!$AO$111=CNGE_2024_M3_Secc1!$AQ$111,O,IF(CNGE_2024_M3_Secc1!X209="",1,0))</f>
        <v>#NAME?</v>
      </c>
      <c r="BL953" s="202" t="e" cm="1">
        <f t="array" ref="BL953">IF(CNGE_2024_M3_Secc1!$AO$111=CNGE_2024_M3_Secc1!$AQ$111,O,IF(CNGE_2024_M3_Secc1!Y209="",1,0))</f>
        <v>#NAME?</v>
      </c>
      <c r="BM953" s="202" t="e" cm="1">
        <f t="array" ref="BM953">IF(CNGE_2024_M3_Secc1!$AO$111=CNGE_2024_M3_Secc1!$AQ$111,O,IF(CNGE_2024_M3_Secc1!Z209="",1,0))</f>
        <v>#NAME?</v>
      </c>
      <c r="BN953" s="202" t="e" cm="1">
        <f t="array" ref="BN953">IF(CNGE_2024_M3_Secc1!$AO$111=CNGE_2024_M3_Secc1!$AQ$111,O,IF(CNGE_2024_M3_Secc1!AA209="",1,0))</f>
        <v>#NAME?</v>
      </c>
      <c r="BO953" s="202" t="e" cm="1">
        <f t="array" ref="BO953">IF(CNGE_2024_M3_Secc1!$AO$111=CNGE_2024_M3_Secc1!$AQ$111,O,IF(CNGE_2024_M3_Secc1!AB209="",1,0))</f>
        <v>#NAME?</v>
      </c>
      <c r="BP953" s="202" t="e" cm="1">
        <f t="array" ref="BP953">IF(CNGE_2024_M3_Secc1!$AO$111=CNGE_2024_M3_Secc1!$AQ$111,O,IF(CNGE_2024_M3_Secc1!AC209="",1,0))</f>
        <v>#NAME?</v>
      </c>
      <c r="BQ953" s="202" t="e" cm="1">
        <f t="array" ref="BQ953">IF(CNGE_2024_M3_Secc1!$AO$111=CNGE_2024_M3_Secc1!$AQ$111,O,IF(CNGE_2024_M3_Secc1!AD209="",1,0))</f>
        <v>#NAME?</v>
      </c>
      <c r="CG953" s="563">
        <f t="shared" si="2965"/>
        <v>0</v>
      </c>
      <c r="CH953" s="563"/>
    </row>
    <row r="954" spans="1:86" s="38" customFormat="1" ht="15" customHeight="1">
      <c r="A954" s="18"/>
      <c r="B954" s="3"/>
      <c r="C954" s="48" t="s">
        <v>5109</v>
      </c>
      <c r="D954" s="580" t="str">
        <f>IF(CNGE_2024_M3_Secc1!D92="","",CNGE_2024_M3_Secc1!D92)</f>
        <v/>
      </c>
      <c r="E954" s="580"/>
      <c r="F954" s="580"/>
      <c r="G954" s="580"/>
      <c r="H954" s="580"/>
      <c r="I954" s="356"/>
      <c r="J954" s="356"/>
      <c r="K954" s="356"/>
      <c r="L954" s="356"/>
      <c r="M954" s="356"/>
      <c r="N954" s="356"/>
      <c r="O954" s="356"/>
      <c r="P954" s="356"/>
      <c r="Q954" s="356"/>
      <c r="R954" s="356"/>
      <c r="S954" s="356"/>
      <c r="T954" s="356"/>
      <c r="U954" s="356"/>
      <c r="V954" s="356"/>
      <c r="W954" s="356"/>
      <c r="X954" s="356"/>
      <c r="Y954" s="356"/>
      <c r="Z954" s="356"/>
      <c r="AA954" s="356"/>
      <c r="AB954" s="356"/>
      <c r="AC954" s="356"/>
      <c r="AD954" s="356"/>
      <c r="AE954" s="2"/>
      <c r="AF954" s="169"/>
      <c r="AV954" s="202" t="e" cm="1">
        <f t="array" ref="AV954">IF(CNGE_2024_M3_Secc1!$AO$111=CNGE_2024_M3_Secc1!$AQ$111,O,IF(CNGE_2024_M3_Secc1!I210="",1,0))</f>
        <v>#NAME?</v>
      </c>
      <c r="AW954" s="202" t="e" cm="1">
        <f t="array" ref="AW954">IF(CNGE_2024_M3_Secc1!$AO$111=CNGE_2024_M3_Secc1!$AQ$111,O,IF(CNGE_2024_M3_Secc1!J210="",1,0))</f>
        <v>#NAME?</v>
      </c>
      <c r="AX954" s="202" t="e" cm="1">
        <f t="array" ref="AX954">IF(CNGE_2024_M3_Secc1!$AO$111=CNGE_2024_M3_Secc1!$AQ$111,O,IF(CNGE_2024_M3_Secc1!K210="",1,0))</f>
        <v>#NAME?</v>
      </c>
      <c r="AY954" s="202" t="e" cm="1">
        <f t="array" ref="AY954">IF(CNGE_2024_M3_Secc1!$AO$111=CNGE_2024_M3_Secc1!$AQ$111,O,IF(CNGE_2024_M3_Secc1!L210="",1,0))</f>
        <v>#NAME?</v>
      </c>
      <c r="AZ954" s="202" t="e" cm="1">
        <f t="array" ref="AZ954">IF(CNGE_2024_M3_Secc1!$AO$111=CNGE_2024_M3_Secc1!$AQ$111,O,IF(CNGE_2024_M3_Secc1!M210="",1,0))</f>
        <v>#NAME?</v>
      </c>
      <c r="BA954" s="202" t="e" cm="1">
        <f t="array" ref="BA954">IF(CNGE_2024_M3_Secc1!$AO$111=CNGE_2024_M3_Secc1!$AQ$111,O,IF(CNGE_2024_M3_Secc1!N210="",1,0))</f>
        <v>#NAME?</v>
      </c>
      <c r="BB954" s="202" t="e" cm="1">
        <f t="array" ref="BB954">IF(CNGE_2024_M3_Secc1!$AO$111=CNGE_2024_M3_Secc1!$AQ$111,O,IF(CNGE_2024_M3_Secc1!O210="",1,0))</f>
        <v>#NAME?</v>
      </c>
      <c r="BC954" s="202" t="e" cm="1">
        <f t="array" ref="BC954">IF(CNGE_2024_M3_Secc1!$AO$111=CNGE_2024_M3_Secc1!$AQ$111,O,IF(CNGE_2024_M3_Secc1!P210="",1,0))</f>
        <v>#NAME?</v>
      </c>
      <c r="BD954" s="202" t="e" cm="1">
        <f t="array" ref="BD954">IF(CNGE_2024_M3_Secc1!$AO$111=CNGE_2024_M3_Secc1!$AQ$111,O,IF(CNGE_2024_M3_Secc1!Q210="",1,0))</f>
        <v>#NAME?</v>
      </c>
      <c r="BE954" s="202" t="e" cm="1">
        <f t="array" ref="BE954">IF(CNGE_2024_M3_Secc1!$AO$111=CNGE_2024_M3_Secc1!$AQ$111,O,IF(CNGE_2024_M3_Secc1!R210="",1,0))</f>
        <v>#NAME?</v>
      </c>
      <c r="BF954" s="202" t="e" cm="1">
        <f t="array" ref="BF954">IF(CNGE_2024_M3_Secc1!$AO$111=CNGE_2024_M3_Secc1!$AQ$111,O,IF(CNGE_2024_M3_Secc1!S210="",1,0))</f>
        <v>#NAME?</v>
      </c>
      <c r="BG954" s="202" t="e" cm="1">
        <f t="array" ref="BG954">IF(CNGE_2024_M3_Secc1!$AO$111=CNGE_2024_M3_Secc1!$AQ$111,O,IF(CNGE_2024_M3_Secc1!T210="",1,0))</f>
        <v>#NAME?</v>
      </c>
      <c r="BH954" s="202" t="e" cm="1">
        <f t="array" ref="BH954">IF(CNGE_2024_M3_Secc1!$AO$111=CNGE_2024_M3_Secc1!$AQ$111,O,IF(CNGE_2024_M3_Secc1!U210="",1,0))</f>
        <v>#NAME?</v>
      </c>
      <c r="BI954" s="202" t="e" cm="1">
        <f t="array" ref="BI954">IF(CNGE_2024_M3_Secc1!$AO$111=CNGE_2024_M3_Secc1!$AQ$111,O,IF(CNGE_2024_M3_Secc1!V210="",1,0))</f>
        <v>#NAME?</v>
      </c>
      <c r="BJ954" s="202" t="e" cm="1">
        <f t="array" ref="BJ954">IF(CNGE_2024_M3_Secc1!$AO$111=CNGE_2024_M3_Secc1!$AQ$111,O,IF(CNGE_2024_M3_Secc1!W210="",1,0))</f>
        <v>#NAME?</v>
      </c>
      <c r="BK954" s="202" t="e" cm="1">
        <f t="array" ref="BK954">IF(CNGE_2024_M3_Secc1!$AO$111=CNGE_2024_M3_Secc1!$AQ$111,O,IF(CNGE_2024_M3_Secc1!X210="",1,0))</f>
        <v>#NAME?</v>
      </c>
      <c r="BL954" s="202" t="e" cm="1">
        <f t="array" ref="BL954">IF(CNGE_2024_M3_Secc1!$AO$111=CNGE_2024_M3_Secc1!$AQ$111,O,IF(CNGE_2024_M3_Secc1!Y210="",1,0))</f>
        <v>#NAME?</v>
      </c>
      <c r="BM954" s="202" t="e" cm="1">
        <f t="array" ref="BM954">IF(CNGE_2024_M3_Secc1!$AO$111=CNGE_2024_M3_Secc1!$AQ$111,O,IF(CNGE_2024_M3_Secc1!Z210="",1,0))</f>
        <v>#NAME?</v>
      </c>
      <c r="BN954" s="202" t="e" cm="1">
        <f t="array" ref="BN954">IF(CNGE_2024_M3_Secc1!$AO$111=CNGE_2024_M3_Secc1!$AQ$111,O,IF(CNGE_2024_M3_Secc1!AA210="",1,0))</f>
        <v>#NAME?</v>
      </c>
      <c r="BO954" s="202" t="e" cm="1">
        <f t="array" ref="BO954">IF(CNGE_2024_M3_Secc1!$AO$111=CNGE_2024_M3_Secc1!$AQ$111,O,IF(CNGE_2024_M3_Secc1!AB210="",1,0))</f>
        <v>#NAME?</v>
      </c>
      <c r="BP954" s="202" t="e" cm="1">
        <f t="array" ref="BP954">IF(CNGE_2024_M3_Secc1!$AO$111=CNGE_2024_M3_Secc1!$AQ$111,O,IF(CNGE_2024_M3_Secc1!AC210="",1,0))</f>
        <v>#NAME?</v>
      </c>
      <c r="BQ954" s="202" t="e" cm="1">
        <f t="array" ref="BQ954">IF(CNGE_2024_M3_Secc1!$AO$111=CNGE_2024_M3_Secc1!$AQ$111,O,IF(CNGE_2024_M3_Secc1!AD210="",1,0))</f>
        <v>#NAME?</v>
      </c>
      <c r="CG954" s="563">
        <f t="shared" si="2965"/>
        <v>0</v>
      </c>
      <c r="CH954" s="563"/>
    </row>
    <row r="955" spans="1:86" s="38" customFormat="1" ht="15" customHeight="1">
      <c r="A955" s="18"/>
      <c r="B955" s="3"/>
      <c r="C955" s="48" t="s">
        <v>5110</v>
      </c>
      <c r="D955" s="580" t="str">
        <f>IF(CNGE_2024_M3_Secc1!D93="","",CNGE_2024_M3_Secc1!D93)</f>
        <v/>
      </c>
      <c r="E955" s="580"/>
      <c r="F955" s="580"/>
      <c r="G955" s="580"/>
      <c r="H955" s="580"/>
      <c r="I955" s="356"/>
      <c r="J955" s="356"/>
      <c r="K955" s="356"/>
      <c r="L955" s="356"/>
      <c r="M955" s="356"/>
      <c r="N955" s="356"/>
      <c r="O955" s="356"/>
      <c r="P955" s="356"/>
      <c r="Q955" s="356"/>
      <c r="R955" s="356"/>
      <c r="S955" s="356"/>
      <c r="T955" s="356"/>
      <c r="U955" s="356"/>
      <c r="V955" s="356"/>
      <c r="W955" s="356"/>
      <c r="X955" s="356"/>
      <c r="Y955" s="356"/>
      <c r="Z955" s="356"/>
      <c r="AA955" s="356"/>
      <c r="AB955" s="356"/>
      <c r="AC955" s="356"/>
      <c r="AD955" s="356"/>
      <c r="AE955" s="2"/>
      <c r="AF955" s="169"/>
      <c r="AV955" s="202" t="e" cm="1">
        <f t="array" ref="AV955">IF(CNGE_2024_M3_Secc1!$AO$111=CNGE_2024_M3_Secc1!$AQ$111,O,IF(CNGE_2024_M3_Secc1!I211="",1,0))</f>
        <v>#NAME?</v>
      </c>
      <c r="AW955" s="202" t="e" cm="1">
        <f t="array" ref="AW955">IF(CNGE_2024_M3_Secc1!$AO$111=CNGE_2024_M3_Secc1!$AQ$111,O,IF(CNGE_2024_M3_Secc1!J211="",1,0))</f>
        <v>#NAME?</v>
      </c>
      <c r="AX955" s="202" t="e" cm="1">
        <f t="array" ref="AX955">IF(CNGE_2024_M3_Secc1!$AO$111=CNGE_2024_M3_Secc1!$AQ$111,O,IF(CNGE_2024_M3_Secc1!K211="",1,0))</f>
        <v>#NAME?</v>
      </c>
      <c r="AY955" s="202" t="e" cm="1">
        <f t="array" ref="AY955">IF(CNGE_2024_M3_Secc1!$AO$111=CNGE_2024_M3_Secc1!$AQ$111,O,IF(CNGE_2024_M3_Secc1!L211="",1,0))</f>
        <v>#NAME?</v>
      </c>
      <c r="AZ955" s="202" t="e" cm="1">
        <f t="array" ref="AZ955">IF(CNGE_2024_M3_Secc1!$AO$111=CNGE_2024_M3_Secc1!$AQ$111,O,IF(CNGE_2024_M3_Secc1!M211="",1,0))</f>
        <v>#NAME?</v>
      </c>
      <c r="BA955" s="202" t="e" cm="1">
        <f t="array" ref="BA955">IF(CNGE_2024_M3_Secc1!$AO$111=CNGE_2024_M3_Secc1!$AQ$111,O,IF(CNGE_2024_M3_Secc1!N211="",1,0))</f>
        <v>#NAME?</v>
      </c>
      <c r="BB955" s="202" t="e" cm="1">
        <f t="array" ref="BB955">IF(CNGE_2024_M3_Secc1!$AO$111=CNGE_2024_M3_Secc1!$AQ$111,O,IF(CNGE_2024_M3_Secc1!O211="",1,0))</f>
        <v>#NAME?</v>
      </c>
      <c r="BC955" s="202" t="e" cm="1">
        <f t="array" ref="BC955">IF(CNGE_2024_M3_Secc1!$AO$111=CNGE_2024_M3_Secc1!$AQ$111,O,IF(CNGE_2024_M3_Secc1!P211="",1,0))</f>
        <v>#NAME?</v>
      </c>
      <c r="BD955" s="202" t="e" cm="1">
        <f t="array" ref="BD955">IF(CNGE_2024_M3_Secc1!$AO$111=CNGE_2024_M3_Secc1!$AQ$111,O,IF(CNGE_2024_M3_Secc1!Q211="",1,0))</f>
        <v>#NAME?</v>
      </c>
      <c r="BE955" s="202" t="e" cm="1">
        <f t="array" ref="BE955">IF(CNGE_2024_M3_Secc1!$AO$111=CNGE_2024_M3_Secc1!$AQ$111,O,IF(CNGE_2024_M3_Secc1!R211="",1,0))</f>
        <v>#NAME?</v>
      </c>
      <c r="BF955" s="202" t="e" cm="1">
        <f t="array" ref="BF955">IF(CNGE_2024_M3_Secc1!$AO$111=CNGE_2024_M3_Secc1!$AQ$111,O,IF(CNGE_2024_M3_Secc1!S211="",1,0))</f>
        <v>#NAME?</v>
      </c>
      <c r="BG955" s="202" t="e" cm="1">
        <f t="array" ref="BG955">IF(CNGE_2024_M3_Secc1!$AO$111=CNGE_2024_M3_Secc1!$AQ$111,O,IF(CNGE_2024_M3_Secc1!T211="",1,0))</f>
        <v>#NAME?</v>
      </c>
      <c r="BH955" s="202" t="e" cm="1">
        <f t="array" ref="BH955">IF(CNGE_2024_M3_Secc1!$AO$111=CNGE_2024_M3_Secc1!$AQ$111,O,IF(CNGE_2024_M3_Secc1!U211="",1,0))</f>
        <v>#NAME?</v>
      </c>
      <c r="BI955" s="202" t="e" cm="1">
        <f t="array" ref="BI955">IF(CNGE_2024_M3_Secc1!$AO$111=CNGE_2024_M3_Secc1!$AQ$111,O,IF(CNGE_2024_M3_Secc1!V211="",1,0))</f>
        <v>#NAME?</v>
      </c>
      <c r="BJ955" s="202" t="e" cm="1">
        <f t="array" ref="BJ955">IF(CNGE_2024_M3_Secc1!$AO$111=CNGE_2024_M3_Secc1!$AQ$111,O,IF(CNGE_2024_M3_Secc1!W211="",1,0))</f>
        <v>#NAME?</v>
      </c>
      <c r="BK955" s="202" t="e" cm="1">
        <f t="array" ref="BK955">IF(CNGE_2024_M3_Secc1!$AO$111=CNGE_2024_M3_Secc1!$AQ$111,O,IF(CNGE_2024_M3_Secc1!X211="",1,0))</f>
        <v>#NAME?</v>
      </c>
      <c r="BL955" s="202" t="e" cm="1">
        <f t="array" ref="BL955">IF(CNGE_2024_M3_Secc1!$AO$111=CNGE_2024_M3_Secc1!$AQ$111,O,IF(CNGE_2024_M3_Secc1!Y211="",1,0))</f>
        <v>#NAME?</v>
      </c>
      <c r="BM955" s="202" t="e" cm="1">
        <f t="array" ref="BM955">IF(CNGE_2024_M3_Secc1!$AO$111=CNGE_2024_M3_Secc1!$AQ$111,O,IF(CNGE_2024_M3_Secc1!Z211="",1,0))</f>
        <v>#NAME?</v>
      </c>
      <c r="BN955" s="202" t="e" cm="1">
        <f t="array" ref="BN955">IF(CNGE_2024_M3_Secc1!$AO$111=CNGE_2024_M3_Secc1!$AQ$111,O,IF(CNGE_2024_M3_Secc1!AA211="",1,0))</f>
        <v>#NAME?</v>
      </c>
      <c r="BO955" s="202" t="e" cm="1">
        <f t="array" ref="BO955">IF(CNGE_2024_M3_Secc1!$AO$111=CNGE_2024_M3_Secc1!$AQ$111,O,IF(CNGE_2024_M3_Secc1!AB211="",1,0))</f>
        <v>#NAME?</v>
      </c>
      <c r="BP955" s="202" t="e" cm="1">
        <f t="array" ref="BP955">IF(CNGE_2024_M3_Secc1!$AO$111=CNGE_2024_M3_Secc1!$AQ$111,O,IF(CNGE_2024_M3_Secc1!AC211="",1,0))</f>
        <v>#NAME?</v>
      </c>
      <c r="BQ955" s="202" t="e" cm="1">
        <f t="array" ref="BQ955">IF(CNGE_2024_M3_Secc1!$AO$111=CNGE_2024_M3_Secc1!$AQ$111,O,IF(CNGE_2024_M3_Secc1!AD211="",1,0))</f>
        <v>#NAME?</v>
      </c>
      <c r="CG955" s="563">
        <f t="shared" si="2965"/>
        <v>0</v>
      </c>
      <c r="CH955" s="563"/>
    </row>
    <row r="956" spans="1:86" s="38" customFormat="1" ht="15" customHeight="1">
      <c r="A956" s="18"/>
      <c r="B956" s="3"/>
      <c r="C956" s="48" t="s">
        <v>5111</v>
      </c>
      <c r="D956" s="580" t="str">
        <f>IF(CNGE_2024_M3_Secc1!D94="","",CNGE_2024_M3_Secc1!D94)</f>
        <v/>
      </c>
      <c r="E956" s="580"/>
      <c r="F956" s="580"/>
      <c r="G956" s="580"/>
      <c r="H956" s="580"/>
      <c r="I956" s="356"/>
      <c r="J956" s="356"/>
      <c r="K956" s="356"/>
      <c r="L956" s="356"/>
      <c r="M956" s="356"/>
      <c r="N956" s="356"/>
      <c r="O956" s="356"/>
      <c r="P956" s="356"/>
      <c r="Q956" s="356"/>
      <c r="R956" s="356"/>
      <c r="S956" s="356"/>
      <c r="T956" s="356"/>
      <c r="U956" s="356"/>
      <c r="V956" s="356"/>
      <c r="W956" s="356"/>
      <c r="X956" s="356"/>
      <c r="Y956" s="356"/>
      <c r="Z956" s="356"/>
      <c r="AA956" s="356"/>
      <c r="AB956" s="356"/>
      <c r="AC956" s="356"/>
      <c r="AD956" s="356"/>
      <c r="AE956" s="2"/>
      <c r="AF956" s="169"/>
      <c r="AV956" s="202" t="e" cm="1">
        <f t="array" ref="AV956">IF(CNGE_2024_M3_Secc1!$AO$111=CNGE_2024_M3_Secc1!$AQ$111,O,IF(CNGE_2024_M3_Secc1!I212="",1,0))</f>
        <v>#NAME?</v>
      </c>
      <c r="AW956" s="202" t="e" cm="1">
        <f t="array" ref="AW956">IF(CNGE_2024_M3_Secc1!$AO$111=CNGE_2024_M3_Secc1!$AQ$111,O,IF(CNGE_2024_M3_Secc1!J212="",1,0))</f>
        <v>#NAME?</v>
      </c>
      <c r="AX956" s="202" t="e" cm="1">
        <f t="array" ref="AX956">IF(CNGE_2024_M3_Secc1!$AO$111=CNGE_2024_M3_Secc1!$AQ$111,O,IF(CNGE_2024_M3_Secc1!K212="",1,0))</f>
        <v>#NAME?</v>
      </c>
      <c r="AY956" s="202" t="e" cm="1">
        <f t="array" ref="AY956">IF(CNGE_2024_M3_Secc1!$AO$111=CNGE_2024_M3_Secc1!$AQ$111,O,IF(CNGE_2024_M3_Secc1!L212="",1,0))</f>
        <v>#NAME?</v>
      </c>
      <c r="AZ956" s="202" t="e" cm="1">
        <f t="array" ref="AZ956">IF(CNGE_2024_M3_Secc1!$AO$111=CNGE_2024_M3_Secc1!$AQ$111,O,IF(CNGE_2024_M3_Secc1!M212="",1,0))</f>
        <v>#NAME?</v>
      </c>
      <c r="BA956" s="202" t="e" cm="1">
        <f t="array" ref="BA956">IF(CNGE_2024_M3_Secc1!$AO$111=CNGE_2024_M3_Secc1!$AQ$111,O,IF(CNGE_2024_M3_Secc1!N212="",1,0))</f>
        <v>#NAME?</v>
      </c>
      <c r="BB956" s="202" t="e" cm="1">
        <f t="array" ref="BB956">IF(CNGE_2024_M3_Secc1!$AO$111=CNGE_2024_M3_Secc1!$AQ$111,O,IF(CNGE_2024_M3_Secc1!O212="",1,0))</f>
        <v>#NAME?</v>
      </c>
      <c r="BC956" s="202" t="e" cm="1">
        <f t="array" ref="BC956">IF(CNGE_2024_M3_Secc1!$AO$111=CNGE_2024_M3_Secc1!$AQ$111,O,IF(CNGE_2024_M3_Secc1!P212="",1,0))</f>
        <v>#NAME?</v>
      </c>
      <c r="BD956" s="202" t="e" cm="1">
        <f t="array" ref="BD956">IF(CNGE_2024_M3_Secc1!$AO$111=CNGE_2024_M3_Secc1!$AQ$111,O,IF(CNGE_2024_M3_Secc1!Q212="",1,0))</f>
        <v>#NAME?</v>
      </c>
      <c r="BE956" s="202" t="e" cm="1">
        <f t="array" ref="BE956">IF(CNGE_2024_M3_Secc1!$AO$111=CNGE_2024_M3_Secc1!$AQ$111,O,IF(CNGE_2024_M3_Secc1!R212="",1,0))</f>
        <v>#NAME?</v>
      </c>
      <c r="BF956" s="202" t="e" cm="1">
        <f t="array" ref="BF956">IF(CNGE_2024_M3_Secc1!$AO$111=CNGE_2024_M3_Secc1!$AQ$111,O,IF(CNGE_2024_M3_Secc1!S212="",1,0))</f>
        <v>#NAME?</v>
      </c>
      <c r="BG956" s="202" t="e" cm="1">
        <f t="array" ref="BG956">IF(CNGE_2024_M3_Secc1!$AO$111=CNGE_2024_M3_Secc1!$AQ$111,O,IF(CNGE_2024_M3_Secc1!T212="",1,0))</f>
        <v>#NAME?</v>
      </c>
      <c r="BH956" s="202" t="e" cm="1">
        <f t="array" ref="BH956">IF(CNGE_2024_M3_Secc1!$AO$111=CNGE_2024_M3_Secc1!$AQ$111,O,IF(CNGE_2024_M3_Secc1!U212="",1,0))</f>
        <v>#NAME?</v>
      </c>
      <c r="BI956" s="202" t="e" cm="1">
        <f t="array" ref="BI956">IF(CNGE_2024_M3_Secc1!$AO$111=CNGE_2024_M3_Secc1!$AQ$111,O,IF(CNGE_2024_M3_Secc1!V212="",1,0))</f>
        <v>#NAME?</v>
      </c>
      <c r="BJ956" s="202" t="e" cm="1">
        <f t="array" ref="BJ956">IF(CNGE_2024_M3_Secc1!$AO$111=CNGE_2024_M3_Secc1!$AQ$111,O,IF(CNGE_2024_M3_Secc1!W212="",1,0))</f>
        <v>#NAME?</v>
      </c>
      <c r="BK956" s="202" t="e" cm="1">
        <f t="array" ref="BK956">IF(CNGE_2024_M3_Secc1!$AO$111=CNGE_2024_M3_Secc1!$AQ$111,O,IF(CNGE_2024_M3_Secc1!X212="",1,0))</f>
        <v>#NAME?</v>
      </c>
      <c r="BL956" s="202" t="e" cm="1">
        <f t="array" ref="BL956">IF(CNGE_2024_M3_Secc1!$AO$111=CNGE_2024_M3_Secc1!$AQ$111,O,IF(CNGE_2024_M3_Secc1!Y212="",1,0))</f>
        <v>#NAME?</v>
      </c>
      <c r="BM956" s="202" t="e" cm="1">
        <f t="array" ref="BM956">IF(CNGE_2024_M3_Secc1!$AO$111=CNGE_2024_M3_Secc1!$AQ$111,O,IF(CNGE_2024_M3_Secc1!Z212="",1,0))</f>
        <v>#NAME?</v>
      </c>
      <c r="BN956" s="202" t="e" cm="1">
        <f t="array" ref="BN956">IF(CNGE_2024_M3_Secc1!$AO$111=CNGE_2024_M3_Secc1!$AQ$111,O,IF(CNGE_2024_M3_Secc1!AA212="",1,0))</f>
        <v>#NAME?</v>
      </c>
      <c r="BO956" s="202" t="e" cm="1">
        <f t="array" ref="BO956">IF(CNGE_2024_M3_Secc1!$AO$111=CNGE_2024_M3_Secc1!$AQ$111,O,IF(CNGE_2024_M3_Secc1!AB212="",1,0))</f>
        <v>#NAME?</v>
      </c>
      <c r="BP956" s="202" t="e" cm="1">
        <f t="array" ref="BP956">IF(CNGE_2024_M3_Secc1!$AO$111=CNGE_2024_M3_Secc1!$AQ$111,O,IF(CNGE_2024_M3_Secc1!AC212="",1,0))</f>
        <v>#NAME?</v>
      </c>
      <c r="BQ956" s="202" t="e" cm="1">
        <f t="array" ref="BQ956">IF(CNGE_2024_M3_Secc1!$AO$111=CNGE_2024_M3_Secc1!$AQ$111,O,IF(CNGE_2024_M3_Secc1!AD212="",1,0))</f>
        <v>#NAME?</v>
      </c>
      <c r="CG956" s="563">
        <f t="shared" si="2965"/>
        <v>0</v>
      </c>
      <c r="CH956" s="563"/>
    </row>
    <row r="957" spans="1:86" s="38" customFormat="1" ht="15" customHeight="1">
      <c r="A957" s="18"/>
      <c r="B957" s="3"/>
      <c r="C957" s="48" t="s">
        <v>5112</v>
      </c>
      <c r="D957" s="580" t="str">
        <f>IF(CNGE_2024_M3_Secc1!D95="","",CNGE_2024_M3_Secc1!D95)</f>
        <v/>
      </c>
      <c r="E957" s="580"/>
      <c r="F957" s="580"/>
      <c r="G957" s="580"/>
      <c r="H957" s="580"/>
      <c r="I957" s="356"/>
      <c r="J957" s="356"/>
      <c r="K957" s="356"/>
      <c r="L957" s="356"/>
      <c r="M957" s="356"/>
      <c r="N957" s="356"/>
      <c r="O957" s="356"/>
      <c r="P957" s="356"/>
      <c r="Q957" s="356"/>
      <c r="R957" s="356"/>
      <c r="S957" s="356"/>
      <c r="T957" s="356"/>
      <c r="U957" s="356"/>
      <c r="V957" s="356"/>
      <c r="W957" s="356"/>
      <c r="X957" s="356"/>
      <c r="Y957" s="356"/>
      <c r="Z957" s="356"/>
      <c r="AA957" s="356"/>
      <c r="AB957" s="356"/>
      <c r="AC957" s="356"/>
      <c r="AD957" s="356"/>
      <c r="AE957" s="2"/>
      <c r="AF957" s="169"/>
      <c r="AV957" s="202" t="e" cm="1">
        <f t="array" ref="AV957">IF(CNGE_2024_M3_Secc1!$AO$111=CNGE_2024_M3_Secc1!$AQ$111,O,IF(CNGE_2024_M3_Secc1!I213="",1,0))</f>
        <v>#NAME?</v>
      </c>
      <c r="AW957" s="202" t="e" cm="1">
        <f t="array" ref="AW957">IF(CNGE_2024_M3_Secc1!$AO$111=CNGE_2024_M3_Secc1!$AQ$111,O,IF(CNGE_2024_M3_Secc1!J213="",1,0))</f>
        <v>#NAME?</v>
      </c>
      <c r="AX957" s="202" t="e" cm="1">
        <f t="array" ref="AX957">IF(CNGE_2024_M3_Secc1!$AO$111=CNGE_2024_M3_Secc1!$AQ$111,O,IF(CNGE_2024_M3_Secc1!K213="",1,0))</f>
        <v>#NAME?</v>
      </c>
      <c r="AY957" s="202" t="e" cm="1">
        <f t="array" ref="AY957">IF(CNGE_2024_M3_Secc1!$AO$111=CNGE_2024_M3_Secc1!$AQ$111,O,IF(CNGE_2024_M3_Secc1!L213="",1,0))</f>
        <v>#NAME?</v>
      </c>
      <c r="AZ957" s="202" t="e" cm="1">
        <f t="array" ref="AZ957">IF(CNGE_2024_M3_Secc1!$AO$111=CNGE_2024_M3_Secc1!$AQ$111,O,IF(CNGE_2024_M3_Secc1!M213="",1,0))</f>
        <v>#NAME?</v>
      </c>
      <c r="BA957" s="202" t="e" cm="1">
        <f t="array" ref="BA957">IF(CNGE_2024_M3_Secc1!$AO$111=CNGE_2024_M3_Secc1!$AQ$111,O,IF(CNGE_2024_M3_Secc1!N213="",1,0))</f>
        <v>#NAME?</v>
      </c>
      <c r="BB957" s="202" t="e" cm="1">
        <f t="array" ref="BB957">IF(CNGE_2024_M3_Secc1!$AO$111=CNGE_2024_M3_Secc1!$AQ$111,O,IF(CNGE_2024_M3_Secc1!O213="",1,0))</f>
        <v>#NAME?</v>
      </c>
      <c r="BC957" s="202" t="e" cm="1">
        <f t="array" ref="BC957">IF(CNGE_2024_M3_Secc1!$AO$111=CNGE_2024_M3_Secc1!$AQ$111,O,IF(CNGE_2024_M3_Secc1!P213="",1,0))</f>
        <v>#NAME?</v>
      </c>
      <c r="BD957" s="202" t="e" cm="1">
        <f t="array" ref="BD957">IF(CNGE_2024_M3_Secc1!$AO$111=CNGE_2024_M3_Secc1!$AQ$111,O,IF(CNGE_2024_M3_Secc1!Q213="",1,0))</f>
        <v>#NAME?</v>
      </c>
      <c r="BE957" s="202" t="e" cm="1">
        <f t="array" ref="BE957">IF(CNGE_2024_M3_Secc1!$AO$111=CNGE_2024_M3_Secc1!$AQ$111,O,IF(CNGE_2024_M3_Secc1!R213="",1,0))</f>
        <v>#NAME?</v>
      </c>
      <c r="BF957" s="202" t="e" cm="1">
        <f t="array" ref="BF957">IF(CNGE_2024_M3_Secc1!$AO$111=CNGE_2024_M3_Secc1!$AQ$111,O,IF(CNGE_2024_M3_Secc1!S213="",1,0))</f>
        <v>#NAME?</v>
      </c>
      <c r="BG957" s="202" t="e" cm="1">
        <f t="array" ref="BG957">IF(CNGE_2024_M3_Secc1!$AO$111=CNGE_2024_M3_Secc1!$AQ$111,O,IF(CNGE_2024_M3_Secc1!T213="",1,0))</f>
        <v>#NAME?</v>
      </c>
      <c r="BH957" s="202" t="e" cm="1">
        <f t="array" ref="BH957">IF(CNGE_2024_M3_Secc1!$AO$111=CNGE_2024_M3_Secc1!$AQ$111,O,IF(CNGE_2024_M3_Secc1!U213="",1,0))</f>
        <v>#NAME?</v>
      </c>
      <c r="BI957" s="202" t="e" cm="1">
        <f t="array" ref="BI957">IF(CNGE_2024_M3_Secc1!$AO$111=CNGE_2024_M3_Secc1!$AQ$111,O,IF(CNGE_2024_M3_Secc1!V213="",1,0))</f>
        <v>#NAME?</v>
      </c>
      <c r="BJ957" s="202" t="e" cm="1">
        <f t="array" ref="BJ957">IF(CNGE_2024_M3_Secc1!$AO$111=CNGE_2024_M3_Secc1!$AQ$111,O,IF(CNGE_2024_M3_Secc1!W213="",1,0))</f>
        <v>#NAME?</v>
      </c>
      <c r="BK957" s="202" t="e" cm="1">
        <f t="array" ref="BK957">IF(CNGE_2024_M3_Secc1!$AO$111=CNGE_2024_M3_Secc1!$AQ$111,O,IF(CNGE_2024_M3_Secc1!X213="",1,0))</f>
        <v>#NAME?</v>
      </c>
      <c r="BL957" s="202" t="e" cm="1">
        <f t="array" ref="BL957">IF(CNGE_2024_M3_Secc1!$AO$111=CNGE_2024_M3_Secc1!$AQ$111,O,IF(CNGE_2024_M3_Secc1!Y213="",1,0))</f>
        <v>#NAME?</v>
      </c>
      <c r="BM957" s="202" t="e" cm="1">
        <f t="array" ref="BM957">IF(CNGE_2024_M3_Secc1!$AO$111=CNGE_2024_M3_Secc1!$AQ$111,O,IF(CNGE_2024_M3_Secc1!Z213="",1,0))</f>
        <v>#NAME?</v>
      </c>
      <c r="BN957" s="202" t="e" cm="1">
        <f t="array" ref="BN957">IF(CNGE_2024_M3_Secc1!$AO$111=CNGE_2024_M3_Secc1!$AQ$111,O,IF(CNGE_2024_M3_Secc1!AA213="",1,0))</f>
        <v>#NAME?</v>
      </c>
      <c r="BO957" s="202" t="e" cm="1">
        <f t="array" ref="BO957">IF(CNGE_2024_M3_Secc1!$AO$111=CNGE_2024_M3_Secc1!$AQ$111,O,IF(CNGE_2024_M3_Secc1!AB213="",1,0))</f>
        <v>#NAME?</v>
      </c>
      <c r="BP957" s="202" t="e" cm="1">
        <f t="array" ref="BP957">IF(CNGE_2024_M3_Secc1!$AO$111=CNGE_2024_M3_Secc1!$AQ$111,O,IF(CNGE_2024_M3_Secc1!AC213="",1,0))</f>
        <v>#NAME?</v>
      </c>
      <c r="BQ957" s="202" t="e" cm="1">
        <f t="array" ref="BQ957">IF(CNGE_2024_M3_Secc1!$AO$111=CNGE_2024_M3_Secc1!$AQ$111,O,IF(CNGE_2024_M3_Secc1!AD213="",1,0))</f>
        <v>#NAME?</v>
      </c>
      <c r="CG957" s="563">
        <f t="shared" si="2965"/>
        <v>0</v>
      </c>
      <c r="CH957" s="563"/>
    </row>
    <row r="958" spans="1:86" s="38" customFormat="1" ht="15" customHeight="1">
      <c r="A958" s="18"/>
      <c r="B958" s="3"/>
      <c r="C958" s="48" t="s">
        <v>5113</v>
      </c>
      <c r="D958" s="580" t="str">
        <f>IF(CNGE_2024_M3_Secc1!D96="","",CNGE_2024_M3_Secc1!D96)</f>
        <v/>
      </c>
      <c r="E958" s="580"/>
      <c r="F958" s="580"/>
      <c r="G958" s="580"/>
      <c r="H958" s="580"/>
      <c r="I958" s="356"/>
      <c r="J958" s="356"/>
      <c r="K958" s="356"/>
      <c r="L958" s="356"/>
      <c r="M958" s="356"/>
      <c r="N958" s="356"/>
      <c r="O958" s="356"/>
      <c r="P958" s="356"/>
      <c r="Q958" s="356"/>
      <c r="R958" s="356"/>
      <c r="S958" s="356"/>
      <c r="T958" s="356"/>
      <c r="U958" s="356"/>
      <c r="V958" s="356"/>
      <c r="W958" s="356"/>
      <c r="X958" s="356"/>
      <c r="Y958" s="356"/>
      <c r="Z958" s="356"/>
      <c r="AA958" s="356"/>
      <c r="AB958" s="356"/>
      <c r="AC958" s="356"/>
      <c r="AD958" s="356"/>
      <c r="AE958" s="2"/>
      <c r="AF958" s="169"/>
      <c r="AV958" s="202" t="e" cm="1">
        <f t="array" ref="AV958">IF(CNGE_2024_M3_Secc1!$AO$111=CNGE_2024_M3_Secc1!$AQ$111,O,IF(CNGE_2024_M3_Secc1!I214="",1,0))</f>
        <v>#NAME?</v>
      </c>
      <c r="AW958" s="202" t="e" cm="1">
        <f t="array" ref="AW958">IF(CNGE_2024_M3_Secc1!$AO$111=CNGE_2024_M3_Secc1!$AQ$111,O,IF(CNGE_2024_M3_Secc1!J214="",1,0))</f>
        <v>#NAME?</v>
      </c>
      <c r="AX958" s="202" t="e" cm="1">
        <f t="array" ref="AX958">IF(CNGE_2024_M3_Secc1!$AO$111=CNGE_2024_M3_Secc1!$AQ$111,O,IF(CNGE_2024_M3_Secc1!K214="",1,0))</f>
        <v>#NAME?</v>
      </c>
      <c r="AY958" s="202" t="e" cm="1">
        <f t="array" ref="AY958">IF(CNGE_2024_M3_Secc1!$AO$111=CNGE_2024_M3_Secc1!$AQ$111,O,IF(CNGE_2024_M3_Secc1!L214="",1,0))</f>
        <v>#NAME?</v>
      </c>
      <c r="AZ958" s="202" t="e" cm="1">
        <f t="array" ref="AZ958">IF(CNGE_2024_M3_Secc1!$AO$111=CNGE_2024_M3_Secc1!$AQ$111,O,IF(CNGE_2024_M3_Secc1!M214="",1,0))</f>
        <v>#NAME?</v>
      </c>
      <c r="BA958" s="202" t="e" cm="1">
        <f t="array" ref="BA958">IF(CNGE_2024_M3_Secc1!$AO$111=CNGE_2024_M3_Secc1!$AQ$111,O,IF(CNGE_2024_M3_Secc1!N214="",1,0))</f>
        <v>#NAME?</v>
      </c>
      <c r="BB958" s="202" t="e" cm="1">
        <f t="array" ref="BB958">IF(CNGE_2024_M3_Secc1!$AO$111=CNGE_2024_M3_Secc1!$AQ$111,O,IF(CNGE_2024_M3_Secc1!O214="",1,0))</f>
        <v>#NAME?</v>
      </c>
      <c r="BC958" s="202" t="e" cm="1">
        <f t="array" ref="BC958">IF(CNGE_2024_M3_Secc1!$AO$111=CNGE_2024_M3_Secc1!$AQ$111,O,IF(CNGE_2024_M3_Secc1!P214="",1,0))</f>
        <v>#NAME?</v>
      </c>
      <c r="BD958" s="202" t="e" cm="1">
        <f t="array" ref="BD958">IF(CNGE_2024_M3_Secc1!$AO$111=CNGE_2024_M3_Secc1!$AQ$111,O,IF(CNGE_2024_M3_Secc1!Q214="",1,0))</f>
        <v>#NAME?</v>
      </c>
      <c r="BE958" s="202" t="e" cm="1">
        <f t="array" ref="BE958">IF(CNGE_2024_M3_Secc1!$AO$111=CNGE_2024_M3_Secc1!$AQ$111,O,IF(CNGE_2024_M3_Secc1!R214="",1,0))</f>
        <v>#NAME?</v>
      </c>
      <c r="BF958" s="202" t="e" cm="1">
        <f t="array" ref="BF958">IF(CNGE_2024_M3_Secc1!$AO$111=CNGE_2024_M3_Secc1!$AQ$111,O,IF(CNGE_2024_M3_Secc1!S214="",1,0))</f>
        <v>#NAME?</v>
      </c>
      <c r="BG958" s="202" t="e" cm="1">
        <f t="array" ref="BG958">IF(CNGE_2024_M3_Secc1!$AO$111=CNGE_2024_M3_Secc1!$AQ$111,O,IF(CNGE_2024_M3_Secc1!T214="",1,0))</f>
        <v>#NAME?</v>
      </c>
      <c r="BH958" s="202" t="e" cm="1">
        <f t="array" ref="BH958">IF(CNGE_2024_M3_Secc1!$AO$111=CNGE_2024_M3_Secc1!$AQ$111,O,IF(CNGE_2024_M3_Secc1!U214="",1,0))</f>
        <v>#NAME?</v>
      </c>
      <c r="BI958" s="202" t="e" cm="1">
        <f t="array" ref="BI958">IF(CNGE_2024_M3_Secc1!$AO$111=CNGE_2024_M3_Secc1!$AQ$111,O,IF(CNGE_2024_M3_Secc1!V214="",1,0))</f>
        <v>#NAME?</v>
      </c>
      <c r="BJ958" s="202" t="e" cm="1">
        <f t="array" ref="BJ958">IF(CNGE_2024_M3_Secc1!$AO$111=CNGE_2024_M3_Secc1!$AQ$111,O,IF(CNGE_2024_M3_Secc1!W214="",1,0))</f>
        <v>#NAME?</v>
      </c>
      <c r="BK958" s="202" t="e" cm="1">
        <f t="array" ref="BK958">IF(CNGE_2024_M3_Secc1!$AO$111=CNGE_2024_M3_Secc1!$AQ$111,O,IF(CNGE_2024_M3_Secc1!X214="",1,0))</f>
        <v>#NAME?</v>
      </c>
      <c r="BL958" s="202" t="e" cm="1">
        <f t="array" ref="BL958">IF(CNGE_2024_M3_Secc1!$AO$111=CNGE_2024_M3_Secc1!$AQ$111,O,IF(CNGE_2024_M3_Secc1!Y214="",1,0))</f>
        <v>#NAME?</v>
      </c>
      <c r="BM958" s="202" t="e" cm="1">
        <f t="array" ref="BM958">IF(CNGE_2024_M3_Secc1!$AO$111=CNGE_2024_M3_Secc1!$AQ$111,O,IF(CNGE_2024_M3_Secc1!Z214="",1,0))</f>
        <v>#NAME?</v>
      </c>
      <c r="BN958" s="202" t="e" cm="1">
        <f t="array" ref="BN958">IF(CNGE_2024_M3_Secc1!$AO$111=CNGE_2024_M3_Secc1!$AQ$111,O,IF(CNGE_2024_M3_Secc1!AA214="",1,0))</f>
        <v>#NAME?</v>
      </c>
      <c r="BO958" s="202" t="e" cm="1">
        <f t="array" ref="BO958">IF(CNGE_2024_M3_Secc1!$AO$111=CNGE_2024_M3_Secc1!$AQ$111,O,IF(CNGE_2024_M3_Secc1!AB214="",1,0))</f>
        <v>#NAME?</v>
      </c>
      <c r="BP958" s="202" t="e" cm="1">
        <f t="array" ref="BP958">IF(CNGE_2024_M3_Secc1!$AO$111=CNGE_2024_M3_Secc1!$AQ$111,O,IF(CNGE_2024_M3_Secc1!AC214="",1,0))</f>
        <v>#NAME?</v>
      </c>
      <c r="BQ958" s="202" t="e" cm="1">
        <f t="array" ref="BQ958">IF(CNGE_2024_M3_Secc1!$AO$111=CNGE_2024_M3_Secc1!$AQ$111,O,IF(CNGE_2024_M3_Secc1!AD214="",1,0))</f>
        <v>#NAME?</v>
      </c>
      <c r="CG958" s="563">
        <f t="shared" si="2965"/>
        <v>0</v>
      </c>
      <c r="CH958" s="563"/>
    </row>
    <row r="959" spans="1:86" s="38" customFormat="1" ht="15" customHeight="1">
      <c r="A959" s="18"/>
      <c r="B959" s="3"/>
      <c r="C959" s="48" t="s">
        <v>5114</v>
      </c>
      <c r="D959" s="580" t="str">
        <f>IF(CNGE_2024_M3_Secc1!D97="","",CNGE_2024_M3_Secc1!D97)</f>
        <v/>
      </c>
      <c r="E959" s="580"/>
      <c r="F959" s="580"/>
      <c r="G959" s="580"/>
      <c r="H959" s="580"/>
      <c r="I959" s="356"/>
      <c r="J959" s="356"/>
      <c r="K959" s="356"/>
      <c r="L959" s="356"/>
      <c r="M959" s="356"/>
      <c r="N959" s="356"/>
      <c r="O959" s="356"/>
      <c r="P959" s="356"/>
      <c r="Q959" s="356"/>
      <c r="R959" s="356"/>
      <c r="S959" s="356"/>
      <c r="T959" s="356"/>
      <c r="U959" s="356"/>
      <c r="V959" s="356"/>
      <c r="W959" s="356"/>
      <c r="X959" s="356"/>
      <c r="Y959" s="356"/>
      <c r="Z959" s="356"/>
      <c r="AA959" s="356"/>
      <c r="AB959" s="356"/>
      <c r="AC959" s="356"/>
      <c r="AD959" s="356"/>
      <c r="AE959" s="2"/>
      <c r="AF959" s="169"/>
      <c r="AV959" s="202" t="e" cm="1">
        <f t="array" ref="AV959">IF(CNGE_2024_M3_Secc1!$AO$111=CNGE_2024_M3_Secc1!$AQ$111,O,IF(CNGE_2024_M3_Secc1!I215="",1,0))</f>
        <v>#NAME?</v>
      </c>
      <c r="AW959" s="202" t="e" cm="1">
        <f t="array" ref="AW959">IF(CNGE_2024_M3_Secc1!$AO$111=CNGE_2024_M3_Secc1!$AQ$111,O,IF(CNGE_2024_M3_Secc1!J215="",1,0))</f>
        <v>#NAME?</v>
      </c>
      <c r="AX959" s="202" t="e" cm="1">
        <f t="array" ref="AX959">IF(CNGE_2024_M3_Secc1!$AO$111=CNGE_2024_M3_Secc1!$AQ$111,O,IF(CNGE_2024_M3_Secc1!K215="",1,0))</f>
        <v>#NAME?</v>
      </c>
      <c r="AY959" s="202" t="e" cm="1">
        <f t="array" ref="AY959">IF(CNGE_2024_M3_Secc1!$AO$111=CNGE_2024_M3_Secc1!$AQ$111,O,IF(CNGE_2024_M3_Secc1!L215="",1,0))</f>
        <v>#NAME?</v>
      </c>
      <c r="AZ959" s="202" t="e" cm="1">
        <f t="array" ref="AZ959">IF(CNGE_2024_M3_Secc1!$AO$111=CNGE_2024_M3_Secc1!$AQ$111,O,IF(CNGE_2024_M3_Secc1!M215="",1,0))</f>
        <v>#NAME?</v>
      </c>
      <c r="BA959" s="202" t="e" cm="1">
        <f t="array" ref="BA959">IF(CNGE_2024_M3_Secc1!$AO$111=CNGE_2024_M3_Secc1!$AQ$111,O,IF(CNGE_2024_M3_Secc1!N215="",1,0))</f>
        <v>#NAME?</v>
      </c>
      <c r="BB959" s="202" t="e" cm="1">
        <f t="array" ref="BB959">IF(CNGE_2024_M3_Secc1!$AO$111=CNGE_2024_M3_Secc1!$AQ$111,O,IF(CNGE_2024_M3_Secc1!O215="",1,0))</f>
        <v>#NAME?</v>
      </c>
      <c r="BC959" s="202" t="e" cm="1">
        <f t="array" ref="BC959">IF(CNGE_2024_M3_Secc1!$AO$111=CNGE_2024_M3_Secc1!$AQ$111,O,IF(CNGE_2024_M3_Secc1!P215="",1,0))</f>
        <v>#NAME?</v>
      </c>
      <c r="BD959" s="202" t="e" cm="1">
        <f t="array" ref="BD959">IF(CNGE_2024_M3_Secc1!$AO$111=CNGE_2024_M3_Secc1!$AQ$111,O,IF(CNGE_2024_M3_Secc1!Q215="",1,0))</f>
        <v>#NAME?</v>
      </c>
      <c r="BE959" s="202" t="e" cm="1">
        <f t="array" ref="BE959">IF(CNGE_2024_M3_Secc1!$AO$111=CNGE_2024_M3_Secc1!$AQ$111,O,IF(CNGE_2024_M3_Secc1!R215="",1,0))</f>
        <v>#NAME?</v>
      </c>
      <c r="BF959" s="202" t="e" cm="1">
        <f t="array" ref="BF959">IF(CNGE_2024_M3_Secc1!$AO$111=CNGE_2024_M3_Secc1!$AQ$111,O,IF(CNGE_2024_M3_Secc1!S215="",1,0))</f>
        <v>#NAME?</v>
      </c>
      <c r="BG959" s="202" t="e" cm="1">
        <f t="array" ref="BG959">IF(CNGE_2024_M3_Secc1!$AO$111=CNGE_2024_M3_Secc1!$AQ$111,O,IF(CNGE_2024_M3_Secc1!T215="",1,0))</f>
        <v>#NAME?</v>
      </c>
      <c r="BH959" s="202" t="e" cm="1">
        <f t="array" ref="BH959">IF(CNGE_2024_M3_Secc1!$AO$111=CNGE_2024_M3_Secc1!$AQ$111,O,IF(CNGE_2024_M3_Secc1!U215="",1,0))</f>
        <v>#NAME?</v>
      </c>
      <c r="BI959" s="202" t="e" cm="1">
        <f t="array" ref="BI959">IF(CNGE_2024_M3_Secc1!$AO$111=CNGE_2024_M3_Secc1!$AQ$111,O,IF(CNGE_2024_M3_Secc1!V215="",1,0))</f>
        <v>#NAME?</v>
      </c>
      <c r="BJ959" s="202" t="e" cm="1">
        <f t="array" ref="BJ959">IF(CNGE_2024_M3_Secc1!$AO$111=CNGE_2024_M3_Secc1!$AQ$111,O,IF(CNGE_2024_M3_Secc1!W215="",1,0))</f>
        <v>#NAME?</v>
      </c>
      <c r="BK959" s="202" t="e" cm="1">
        <f t="array" ref="BK959">IF(CNGE_2024_M3_Secc1!$AO$111=CNGE_2024_M3_Secc1!$AQ$111,O,IF(CNGE_2024_M3_Secc1!X215="",1,0))</f>
        <v>#NAME?</v>
      </c>
      <c r="BL959" s="202" t="e" cm="1">
        <f t="array" ref="BL959">IF(CNGE_2024_M3_Secc1!$AO$111=CNGE_2024_M3_Secc1!$AQ$111,O,IF(CNGE_2024_M3_Secc1!Y215="",1,0))</f>
        <v>#NAME?</v>
      </c>
      <c r="BM959" s="202" t="e" cm="1">
        <f t="array" ref="BM959">IF(CNGE_2024_M3_Secc1!$AO$111=CNGE_2024_M3_Secc1!$AQ$111,O,IF(CNGE_2024_M3_Secc1!Z215="",1,0))</f>
        <v>#NAME?</v>
      </c>
      <c r="BN959" s="202" t="e" cm="1">
        <f t="array" ref="BN959">IF(CNGE_2024_M3_Secc1!$AO$111=CNGE_2024_M3_Secc1!$AQ$111,O,IF(CNGE_2024_M3_Secc1!AA215="",1,0))</f>
        <v>#NAME?</v>
      </c>
      <c r="BO959" s="202" t="e" cm="1">
        <f t="array" ref="BO959">IF(CNGE_2024_M3_Secc1!$AO$111=CNGE_2024_M3_Secc1!$AQ$111,O,IF(CNGE_2024_M3_Secc1!AB215="",1,0))</f>
        <v>#NAME?</v>
      </c>
      <c r="BP959" s="202" t="e" cm="1">
        <f t="array" ref="BP959">IF(CNGE_2024_M3_Secc1!$AO$111=CNGE_2024_M3_Secc1!$AQ$111,O,IF(CNGE_2024_M3_Secc1!AC215="",1,0))</f>
        <v>#NAME?</v>
      </c>
      <c r="BQ959" s="202" t="e" cm="1">
        <f t="array" ref="BQ959">IF(CNGE_2024_M3_Secc1!$AO$111=CNGE_2024_M3_Secc1!$AQ$111,O,IF(CNGE_2024_M3_Secc1!AD215="",1,0))</f>
        <v>#NAME?</v>
      </c>
      <c r="CG959" s="563">
        <f t="shared" si="2965"/>
        <v>0</v>
      </c>
      <c r="CH959" s="563"/>
    </row>
    <row r="960" spans="1:86" ht="15">
      <c r="A960" s="18"/>
      <c r="I960" s="236">
        <f>IF(AND(SUM(I914:I959)=0,COUNTIF(I914:I959,"NS")&gt;0),"NS",
IF(AND(SUM(I914:I959)=0,COUNTIF(I914:I959,0)&gt;0),0,
IF(AND(SUM(I914:I959)=0,COUNTIF(I914:I959,"NA")&gt;0),"NA",
SUM(I914:I959))))</f>
        <v>0</v>
      </c>
      <c r="J960" s="236">
        <f t="shared" ref="J960:AD960" si="2966">IF(AND(SUM(J914:J959)=0,COUNTIF(J914:J959,"NS")&gt;0),"NS",
IF(AND(SUM(J914:J959)=0,COUNTIF(J914:J959,0)&gt;0),0,
IF(AND(SUM(J914:J959)=0,COUNTIF(J914:J959,"NA")&gt;0),"NA",
SUM(J914:J959))))</f>
        <v>0</v>
      </c>
      <c r="K960" s="236">
        <f t="shared" si="2966"/>
        <v>0</v>
      </c>
      <c r="L960" s="236">
        <f t="shared" si="2966"/>
        <v>0</v>
      </c>
      <c r="M960" s="236">
        <f t="shared" si="2966"/>
        <v>0</v>
      </c>
      <c r="N960" s="236">
        <f t="shared" si="2966"/>
        <v>0</v>
      </c>
      <c r="O960" s="236">
        <f t="shared" si="2966"/>
        <v>0</v>
      </c>
      <c r="P960" s="236">
        <f t="shared" si="2966"/>
        <v>0</v>
      </c>
      <c r="Q960" s="236">
        <f t="shared" si="2966"/>
        <v>0</v>
      </c>
      <c r="R960" s="236">
        <f t="shared" si="2966"/>
        <v>0</v>
      </c>
      <c r="S960" s="236">
        <f t="shared" si="2966"/>
        <v>0</v>
      </c>
      <c r="T960" s="236">
        <f t="shared" si="2966"/>
        <v>0</v>
      </c>
      <c r="U960" s="236">
        <f t="shared" si="2966"/>
        <v>0</v>
      </c>
      <c r="V960" s="236">
        <f t="shared" si="2966"/>
        <v>0</v>
      </c>
      <c r="W960" s="236">
        <f t="shared" si="2966"/>
        <v>0</v>
      </c>
      <c r="X960" s="236">
        <f t="shared" si="2966"/>
        <v>0</v>
      </c>
      <c r="Y960" s="236">
        <f t="shared" si="2966"/>
        <v>0</v>
      </c>
      <c r="Z960" s="236">
        <f t="shared" si="2966"/>
        <v>0</v>
      </c>
      <c r="AA960" s="236">
        <f t="shared" si="2966"/>
        <v>0</v>
      </c>
      <c r="AB960" s="236">
        <f t="shared" si="2966"/>
        <v>0</v>
      </c>
      <c r="AC960" s="236">
        <f t="shared" si="2966"/>
        <v>0</v>
      </c>
      <c r="AD960" s="236">
        <f t="shared" si="2966"/>
        <v>0</v>
      </c>
      <c r="AE960" s="2"/>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CG960" s="838">
        <f>SUM(CG914:CH959)</f>
        <v>0</v>
      </c>
      <c r="CH960" s="838"/>
    </row>
    <row r="961" spans="1:86" ht="15">
      <c r="A961" s="18"/>
      <c r="AE961" s="2"/>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CG961" s="28"/>
      <c r="CH961" s="28"/>
    </row>
    <row r="962" spans="1:86" s="38" customFormat="1" ht="15" customHeight="1">
      <c r="A962" s="18"/>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634" t="s">
        <v>5175</v>
      </c>
      <c r="AB962" s="634"/>
      <c r="AC962" s="634"/>
      <c r="AD962" s="634"/>
      <c r="AE962" s="2"/>
      <c r="AF962" s="169"/>
      <c r="BP962" s="853" t="s">
        <v>5175</v>
      </c>
      <c r="BQ962" s="853"/>
      <c r="CG962" s="211"/>
      <c r="CH962" s="211"/>
    </row>
    <row r="963" spans="1:86" s="38" customFormat="1" ht="36" customHeight="1">
      <c r="A963" s="18"/>
      <c r="B963" s="22"/>
      <c r="C963" s="445" t="s">
        <v>5080</v>
      </c>
      <c r="D963" s="445"/>
      <c r="E963" s="445"/>
      <c r="F963" s="445"/>
      <c r="G963" s="445"/>
      <c r="H963" s="445"/>
      <c r="I963" s="445" t="s">
        <v>6282</v>
      </c>
      <c r="J963" s="445"/>
      <c r="K963" s="445"/>
      <c r="L963" s="445"/>
      <c r="M963" s="445"/>
      <c r="N963" s="445"/>
      <c r="O963" s="445"/>
      <c r="P963" s="445"/>
      <c r="Q963" s="445"/>
      <c r="R963" s="445"/>
      <c r="S963" s="445"/>
      <c r="T963" s="445"/>
      <c r="U963" s="445"/>
      <c r="V963" s="445"/>
      <c r="W963" s="445"/>
      <c r="X963" s="445"/>
      <c r="Y963" s="445"/>
      <c r="Z963" s="445"/>
      <c r="AA963" s="445"/>
      <c r="AB963" s="445"/>
      <c r="AC963" s="445"/>
      <c r="AD963" s="445"/>
      <c r="AE963" s="2"/>
      <c r="AF963" s="169"/>
      <c r="AV963" s="611" t="s">
        <v>5127</v>
      </c>
      <c r="AW963" s="611"/>
      <c r="AX963" s="611"/>
      <c r="AY963" s="611"/>
      <c r="AZ963" s="611"/>
      <c r="BA963" s="611"/>
      <c r="BB963" s="611"/>
      <c r="BC963" s="611"/>
      <c r="BD963" s="611"/>
      <c r="BE963" s="611"/>
      <c r="BF963" s="611"/>
      <c r="BG963" s="611"/>
      <c r="BH963" s="611"/>
      <c r="BI963" s="611"/>
      <c r="BJ963" s="611"/>
      <c r="BK963" s="611"/>
      <c r="BL963" s="611"/>
      <c r="BM963" s="611"/>
      <c r="BN963" s="611"/>
      <c r="BO963" s="611"/>
      <c r="BP963" s="611"/>
      <c r="BQ963" s="611"/>
      <c r="CG963" s="211"/>
      <c r="CH963" s="211"/>
    </row>
    <row r="964" spans="1:86" s="38" customFormat="1" ht="15" customHeight="1">
      <c r="A964" s="18"/>
      <c r="B964" s="22"/>
      <c r="C964" s="445"/>
      <c r="D964" s="445"/>
      <c r="E964" s="445"/>
      <c r="F964" s="445"/>
      <c r="G964" s="445"/>
      <c r="H964" s="445"/>
      <c r="I964" s="659" t="s">
        <v>5011</v>
      </c>
      <c r="J964" s="659" t="s">
        <v>5012</v>
      </c>
      <c r="K964" s="659" t="s">
        <v>5013</v>
      </c>
      <c r="L964" s="659" t="s">
        <v>5014</v>
      </c>
      <c r="M964" s="659"/>
      <c r="N964" s="659"/>
      <c r="O964" s="659" t="s">
        <v>5015</v>
      </c>
      <c r="P964" s="659"/>
      <c r="Q964" s="659"/>
      <c r="R964" s="659"/>
      <c r="S964" s="659"/>
      <c r="T964" s="659" t="s">
        <v>5016</v>
      </c>
      <c r="U964" s="659" t="s">
        <v>5017</v>
      </c>
      <c r="V964" s="659" t="s">
        <v>5018</v>
      </c>
      <c r="W964" s="659" t="s">
        <v>5019</v>
      </c>
      <c r="X964" s="659"/>
      <c r="Y964" s="659"/>
      <c r="Z964" s="659"/>
      <c r="AA964" s="659"/>
      <c r="AB964" s="659"/>
      <c r="AC964" s="659" t="s">
        <v>5020</v>
      </c>
      <c r="AD964" s="659" t="s">
        <v>5021</v>
      </c>
      <c r="AE964" s="2"/>
      <c r="AF964" s="169"/>
      <c r="AV964" s="662" t="s">
        <v>5011</v>
      </c>
      <c r="AW964" s="662" t="s">
        <v>5012</v>
      </c>
      <c r="AX964" s="662" t="s">
        <v>5013</v>
      </c>
      <c r="AY964" s="848" t="s">
        <v>5014</v>
      </c>
      <c r="AZ964" s="848"/>
      <c r="BA964" s="848"/>
      <c r="BB964" s="848" t="s">
        <v>5015</v>
      </c>
      <c r="BC964" s="848"/>
      <c r="BD964" s="848"/>
      <c r="BE964" s="848"/>
      <c r="BF964" s="848"/>
      <c r="BG964" s="848" t="s">
        <v>5016</v>
      </c>
      <c r="BH964" s="848" t="s">
        <v>5017</v>
      </c>
      <c r="BI964" s="848" t="s">
        <v>5018</v>
      </c>
      <c r="BJ964" s="848" t="s">
        <v>5019</v>
      </c>
      <c r="BK964" s="848"/>
      <c r="BL964" s="848"/>
      <c r="BM964" s="848"/>
      <c r="BN964" s="848"/>
      <c r="BO964" s="848"/>
      <c r="BP964" s="848" t="s">
        <v>5020</v>
      </c>
      <c r="BQ964" s="848" t="s">
        <v>5021</v>
      </c>
      <c r="CG964" s="211"/>
      <c r="CH964" s="211"/>
    </row>
    <row r="965" spans="1:86" s="38" customFormat="1" ht="24" customHeight="1">
      <c r="A965" s="18"/>
      <c r="B965" s="22"/>
      <c r="C965" s="445"/>
      <c r="D965" s="445"/>
      <c r="E965" s="445"/>
      <c r="F965" s="445"/>
      <c r="G965" s="445"/>
      <c r="H965" s="445"/>
      <c r="I965" s="659"/>
      <c r="J965" s="659"/>
      <c r="K965" s="659"/>
      <c r="L965" s="183" t="s">
        <v>5159</v>
      </c>
      <c r="M965" s="183" t="s">
        <v>5160</v>
      </c>
      <c r="N965" s="183" t="s">
        <v>5161</v>
      </c>
      <c r="O965" s="183" t="s">
        <v>5162</v>
      </c>
      <c r="P965" s="183" t="s">
        <v>5163</v>
      </c>
      <c r="Q965" s="183" t="s">
        <v>5164</v>
      </c>
      <c r="R965" s="183" t="s">
        <v>5165</v>
      </c>
      <c r="S965" s="183" t="s">
        <v>5166</v>
      </c>
      <c r="T965" s="659"/>
      <c r="U965" s="659"/>
      <c r="V965" s="659"/>
      <c r="W965" s="183" t="s">
        <v>5167</v>
      </c>
      <c r="X965" s="183" t="s">
        <v>5168</v>
      </c>
      <c r="Y965" s="183" t="s">
        <v>5169</v>
      </c>
      <c r="Z965" s="183" t="s">
        <v>5170</v>
      </c>
      <c r="AA965" s="183" t="s">
        <v>5171</v>
      </c>
      <c r="AB965" s="183" t="s">
        <v>5172</v>
      </c>
      <c r="AC965" s="659"/>
      <c r="AD965" s="659"/>
      <c r="AE965" s="2"/>
      <c r="AF965" s="169"/>
      <c r="AV965" s="661"/>
      <c r="AW965" s="661"/>
      <c r="AX965" s="661"/>
      <c r="AY965" s="243" t="s">
        <v>5159</v>
      </c>
      <c r="AZ965" s="243" t="s">
        <v>5160</v>
      </c>
      <c r="BA965" s="243" t="s">
        <v>5161</v>
      </c>
      <c r="BB965" s="243" t="s">
        <v>5162</v>
      </c>
      <c r="BC965" s="243" t="s">
        <v>5163</v>
      </c>
      <c r="BD965" s="243" t="s">
        <v>5164</v>
      </c>
      <c r="BE965" s="243" t="s">
        <v>5165</v>
      </c>
      <c r="BF965" s="243" t="s">
        <v>5166</v>
      </c>
      <c r="BG965" s="848"/>
      <c r="BH965" s="848"/>
      <c r="BI965" s="848"/>
      <c r="BJ965" s="243" t="s">
        <v>5167</v>
      </c>
      <c r="BK965" s="243" t="s">
        <v>5168</v>
      </c>
      <c r="BL965" s="243" t="s">
        <v>5169</v>
      </c>
      <c r="BM965" s="243" t="s">
        <v>5170</v>
      </c>
      <c r="BN965" s="243" t="s">
        <v>5171</v>
      </c>
      <c r="BO965" s="243" t="s">
        <v>5172</v>
      </c>
      <c r="BP965" s="848"/>
      <c r="BQ965" s="848"/>
      <c r="CG965" s="839" t="s">
        <v>5104</v>
      </c>
      <c r="CH965" s="839"/>
    </row>
    <row r="966" spans="1:86" s="38" customFormat="1" ht="15" customHeight="1">
      <c r="A966" s="18"/>
      <c r="B966" s="3"/>
      <c r="C966" s="47" t="s">
        <v>5846</v>
      </c>
      <c r="D966" s="580" t="s">
        <v>385</v>
      </c>
      <c r="E966" s="580"/>
      <c r="F966" s="580"/>
      <c r="G966" s="580"/>
      <c r="H966" s="580"/>
      <c r="I966" s="356"/>
      <c r="J966" s="356"/>
      <c r="K966" s="356"/>
      <c r="L966" s="356"/>
      <c r="M966" s="356"/>
      <c r="N966" s="356"/>
      <c r="O966" s="356"/>
      <c r="P966" s="356"/>
      <c r="Q966" s="356"/>
      <c r="R966" s="356"/>
      <c r="S966" s="356"/>
      <c r="T966" s="356"/>
      <c r="U966" s="356"/>
      <c r="V966" s="356"/>
      <c r="W966" s="356"/>
      <c r="X966" s="356"/>
      <c r="Y966" s="356"/>
      <c r="Z966" s="356"/>
      <c r="AA966" s="356"/>
      <c r="AB966" s="356"/>
      <c r="AC966" s="356"/>
      <c r="AD966" s="356"/>
      <c r="AE966" s="2"/>
      <c r="AF966" s="169"/>
      <c r="AV966" s="202">
        <v>0</v>
      </c>
      <c r="AW966" s="202">
        <v>0</v>
      </c>
      <c r="AX966" s="202">
        <v>0</v>
      </c>
      <c r="AY966" s="202">
        <v>0</v>
      </c>
      <c r="AZ966" s="202">
        <v>0</v>
      </c>
      <c r="BA966" s="202">
        <v>0</v>
      </c>
      <c r="BB966" s="202">
        <v>0</v>
      </c>
      <c r="BC966" s="202">
        <v>0</v>
      </c>
      <c r="BD966" s="202">
        <v>0</v>
      </c>
      <c r="BE966" s="202">
        <v>0</v>
      </c>
      <c r="BF966" s="202">
        <v>0</v>
      </c>
      <c r="BG966" s="202">
        <v>0</v>
      </c>
      <c r="BH966" s="202">
        <v>0</v>
      </c>
      <c r="BI966" s="202">
        <v>0</v>
      </c>
      <c r="BJ966" s="202">
        <v>0</v>
      </c>
      <c r="BK966" s="202">
        <v>0</v>
      </c>
      <c r="BL966" s="202">
        <v>0</v>
      </c>
      <c r="BM966" s="202">
        <v>0</v>
      </c>
      <c r="BN966" s="202">
        <v>0</v>
      </c>
      <c r="BO966" s="202">
        <v>0</v>
      </c>
      <c r="BP966" s="202">
        <v>0</v>
      </c>
      <c r="BQ966" s="202">
        <v>0</v>
      </c>
      <c r="CG966" s="563">
        <f>IF($AH$853=$AJ$853,0,IF(OR(AND(D966="No identificado",COUNTBLANK(I966:AD966)=22),AND(D966&lt;&gt;"",AS862=1,COUNTBLANK(I966:AD966)=22),AND(D966&lt;&gt;"",AS862=0,COUNTIF(AV966:BQ966,0)=COUNTA(I966:AD966))),0,1))</f>
        <v>0</v>
      </c>
      <c r="CH966" s="563"/>
    </row>
    <row r="967" spans="1:86" s="38" customFormat="1" ht="15" customHeight="1">
      <c r="A967" s="18"/>
      <c r="B967" s="3"/>
      <c r="C967" s="47" t="s">
        <v>4992</v>
      </c>
      <c r="D967" s="580" t="str">
        <f>IF(CNGE_2024_M3_Secc1!D53="","",CNGE_2024_M3_Secc1!D53)</f>
        <v/>
      </c>
      <c r="E967" s="580"/>
      <c r="F967" s="580"/>
      <c r="G967" s="580"/>
      <c r="H967" s="580"/>
      <c r="I967" s="356"/>
      <c r="J967" s="356"/>
      <c r="K967" s="356"/>
      <c r="L967" s="356"/>
      <c r="M967" s="356"/>
      <c r="N967" s="356"/>
      <c r="O967" s="356"/>
      <c r="P967" s="356"/>
      <c r="Q967" s="356"/>
      <c r="R967" s="356"/>
      <c r="S967" s="356"/>
      <c r="T967" s="356"/>
      <c r="U967" s="356"/>
      <c r="V967" s="356"/>
      <c r="W967" s="356"/>
      <c r="X967" s="356"/>
      <c r="Y967" s="356"/>
      <c r="Z967" s="356"/>
      <c r="AA967" s="356"/>
      <c r="AB967" s="356"/>
      <c r="AC967" s="356"/>
      <c r="AD967" s="356"/>
      <c r="AE967" s="2"/>
      <c r="AF967" s="169"/>
      <c r="AV967" s="202" t="e" cm="1">
        <f t="array" ref="AV967">IF(CNGE_2024_M3_Secc1!$AO$111=CNGE_2024_M3_Secc1!$AQ$111,O,IF(CNGE_2024_M3_Secc1!I221="",1,0))</f>
        <v>#NAME?</v>
      </c>
      <c r="AW967" s="202" t="e" cm="1">
        <f t="array" ref="AW967">IF(CNGE_2024_M3_Secc1!$AO$111=CNGE_2024_M3_Secc1!$AQ$111,O,IF(CNGE_2024_M3_Secc1!J221="",1,0))</f>
        <v>#NAME?</v>
      </c>
      <c r="AX967" s="202" t="e" cm="1">
        <f t="array" ref="AX967">IF(CNGE_2024_M3_Secc1!$AO$111=CNGE_2024_M3_Secc1!$AQ$111,O,IF(CNGE_2024_M3_Secc1!K221="",1,0))</f>
        <v>#NAME?</v>
      </c>
      <c r="AY967" s="202" t="e" cm="1">
        <f t="array" ref="AY967">IF(CNGE_2024_M3_Secc1!$AO$111=CNGE_2024_M3_Secc1!$AQ$111,O,IF(CNGE_2024_M3_Secc1!L221="",1,0))</f>
        <v>#NAME?</v>
      </c>
      <c r="AZ967" s="202" t="e" cm="1">
        <f t="array" ref="AZ967">IF(CNGE_2024_M3_Secc1!$AO$111=CNGE_2024_M3_Secc1!$AQ$111,O,IF(CNGE_2024_M3_Secc1!M221="",1,0))</f>
        <v>#NAME?</v>
      </c>
      <c r="BA967" s="202" t="e" cm="1">
        <f t="array" ref="BA967">IF(CNGE_2024_M3_Secc1!$AO$111=CNGE_2024_M3_Secc1!$AQ$111,O,IF(CNGE_2024_M3_Secc1!N221="",1,0))</f>
        <v>#NAME?</v>
      </c>
      <c r="BB967" s="202" t="e" cm="1">
        <f t="array" ref="BB967">IF(CNGE_2024_M3_Secc1!$AO$111=CNGE_2024_M3_Secc1!$AQ$111,O,IF(CNGE_2024_M3_Secc1!O221="",1,0))</f>
        <v>#NAME?</v>
      </c>
      <c r="BC967" s="202" t="e" cm="1">
        <f t="array" ref="BC967">IF(CNGE_2024_M3_Secc1!$AO$111=CNGE_2024_M3_Secc1!$AQ$111,O,IF(CNGE_2024_M3_Secc1!P221="",1,0))</f>
        <v>#NAME?</v>
      </c>
      <c r="BD967" s="202" t="e" cm="1">
        <f t="array" ref="BD967">IF(CNGE_2024_M3_Secc1!$AO$111=CNGE_2024_M3_Secc1!$AQ$111,O,IF(CNGE_2024_M3_Secc1!Q221="",1,0))</f>
        <v>#NAME?</v>
      </c>
      <c r="BE967" s="202" t="e" cm="1">
        <f t="array" ref="BE967">IF(CNGE_2024_M3_Secc1!$AO$111=CNGE_2024_M3_Secc1!$AQ$111,O,IF(CNGE_2024_M3_Secc1!R221="",1,0))</f>
        <v>#NAME?</v>
      </c>
      <c r="BF967" s="202" t="e" cm="1">
        <f t="array" ref="BF967">IF(CNGE_2024_M3_Secc1!$AO$111=CNGE_2024_M3_Secc1!$AQ$111,O,IF(CNGE_2024_M3_Secc1!S221="",1,0))</f>
        <v>#NAME?</v>
      </c>
      <c r="BG967" s="202" t="e" cm="1">
        <f t="array" ref="BG967">IF(CNGE_2024_M3_Secc1!$AO$111=CNGE_2024_M3_Secc1!$AQ$111,O,IF(CNGE_2024_M3_Secc1!T221="",1,0))</f>
        <v>#NAME?</v>
      </c>
      <c r="BH967" s="202" t="e" cm="1">
        <f t="array" ref="BH967">IF(CNGE_2024_M3_Secc1!$AO$111=CNGE_2024_M3_Secc1!$AQ$111,O,IF(CNGE_2024_M3_Secc1!U221="",1,0))</f>
        <v>#NAME?</v>
      </c>
      <c r="BI967" s="202" t="e" cm="1">
        <f t="array" ref="BI967">IF(CNGE_2024_M3_Secc1!$AO$111=CNGE_2024_M3_Secc1!$AQ$111,O,IF(CNGE_2024_M3_Secc1!V221="",1,0))</f>
        <v>#NAME?</v>
      </c>
      <c r="BJ967" s="202" t="e" cm="1">
        <f t="array" ref="BJ967">IF(CNGE_2024_M3_Secc1!$AO$111=CNGE_2024_M3_Secc1!$AQ$111,O,IF(CNGE_2024_M3_Secc1!W221="",1,0))</f>
        <v>#NAME?</v>
      </c>
      <c r="BK967" s="202" t="e" cm="1">
        <f t="array" ref="BK967">IF(CNGE_2024_M3_Secc1!$AO$111=CNGE_2024_M3_Secc1!$AQ$111,O,IF(CNGE_2024_M3_Secc1!X221="",1,0))</f>
        <v>#NAME?</v>
      </c>
      <c r="BL967" s="202" t="e" cm="1">
        <f t="array" ref="BL967">IF(CNGE_2024_M3_Secc1!$AO$111=CNGE_2024_M3_Secc1!$AQ$111,O,IF(CNGE_2024_M3_Secc1!Y221="",1,0))</f>
        <v>#NAME?</v>
      </c>
      <c r="BM967" s="202" t="e" cm="1">
        <f t="array" ref="BM967">IF(CNGE_2024_M3_Secc1!$AO$111=CNGE_2024_M3_Secc1!$AQ$111,O,IF(CNGE_2024_M3_Secc1!Z221="",1,0))</f>
        <v>#NAME?</v>
      </c>
      <c r="BN967" s="202" t="e" cm="1">
        <f t="array" ref="BN967">IF(CNGE_2024_M3_Secc1!$AO$111=CNGE_2024_M3_Secc1!$AQ$111,O,IF(CNGE_2024_M3_Secc1!AA221="",1,0))</f>
        <v>#NAME?</v>
      </c>
      <c r="BO967" s="202" t="e" cm="1">
        <f t="array" ref="BO967">IF(CNGE_2024_M3_Secc1!$AO$111=CNGE_2024_M3_Secc1!$AQ$111,O,IF(CNGE_2024_M3_Secc1!AB221="",1,0))</f>
        <v>#NAME?</v>
      </c>
      <c r="BP967" s="202" t="e" cm="1">
        <f t="array" ref="BP967">IF(CNGE_2024_M3_Secc1!$AO$111=CNGE_2024_M3_Secc1!$AQ$111,O,IF(CNGE_2024_M3_Secc1!AC221="",1,0))</f>
        <v>#NAME?</v>
      </c>
      <c r="BQ967" s="202" t="e" cm="1">
        <f t="array" ref="BQ967">IF(CNGE_2024_M3_Secc1!$AO$111=CNGE_2024_M3_Secc1!$AQ$111,O,IF(CNGE_2024_M3_Secc1!AD221="",1,0))</f>
        <v>#NAME?</v>
      </c>
      <c r="CG967" s="563">
        <f t="shared" ref="CG967:CG1011" si="2967">IF($AH$853=$AJ$853,0,IF(OR(AND(D967="",COUNTBLANK(I967:AD967)=22),AND(D967&lt;&gt;"",AS863=1,COUNTBLANK(I967:AD967)=22),AND(D967&lt;&gt;"",AS863=0,COUNTIF(AV967:BQ967,0)=COUNTA(I967:AD967))),0,1))</f>
        <v>0</v>
      </c>
      <c r="CH967" s="563"/>
    </row>
    <row r="968" spans="1:86" s="38" customFormat="1" ht="15" customHeight="1">
      <c r="A968" s="18"/>
      <c r="B968" s="3"/>
      <c r="C968" s="48" t="s">
        <v>4994</v>
      </c>
      <c r="D968" s="580" t="str">
        <f>IF(CNGE_2024_M3_Secc1!D54="","",CNGE_2024_M3_Secc1!D54)</f>
        <v/>
      </c>
      <c r="E968" s="580"/>
      <c r="F968" s="580"/>
      <c r="G968" s="580"/>
      <c r="H968" s="580"/>
      <c r="I968" s="356"/>
      <c r="J968" s="356"/>
      <c r="K968" s="356"/>
      <c r="L968" s="356"/>
      <c r="M968" s="356"/>
      <c r="N968" s="356"/>
      <c r="O968" s="356"/>
      <c r="P968" s="356"/>
      <c r="Q968" s="356"/>
      <c r="R968" s="356"/>
      <c r="S968" s="356"/>
      <c r="T968" s="356"/>
      <c r="U968" s="356"/>
      <c r="V968" s="356"/>
      <c r="W968" s="356"/>
      <c r="X968" s="356"/>
      <c r="Y968" s="356"/>
      <c r="Z968" s="356"/>
      <c r="AA968" s="356"/>
      <c r="AB968" s="356"/>
      <c r="AC968" s="356"/>
      <c r="AD968" s="356"/>
      <c r="AE968" s="2"/>
      <c r="AF968" s="169"/>
      <c r="AV968" s="202" t="e" cm="1">
        <f t="array" ref="AV968">IF(CNGE_2024_M3_Secc1!$AO$111=CNGE_2024_M3_Secc1!$AQ$111,O,IF(CNGE_2024_M3_Secc1!I222="",1,0))</f>
        <v>#NAME?</v>
      </c>
      <c r="AW968" s="202" t="e" cm="1">
        <f t="array" ref="AW968">IF(CNGE_2024_M3_Secc1!$AO$111=CNGE_2024_M3_Secc1!$AQ$111,O,IF(CNGE_2024_M3_Secc1!J222="",1,0))</f>
        <v>#NAME?</v>
      </c>
      <c r="AX968" s="202" t="e" cm="1">
        <f t="array" ref="AX968">IF(CNGE_2024_M3_Secc1!$AO$111=CNGE_2024_M3_Secc1!$AQ$111,O,IF(CNGE_2024_M3_Secc1!K222="",1,0))</f>
        <v>#NAME?</v>
      </c>
      <c r="AY968" s="202" t="e" cm="1">
        <f t="array" ref="AY968">IF(CNGE_2024_M3_Secc1!$AO$111=CNGE_2024_M3_Secc1!$AQ$111,O,IF(CNGE_2024_M3_Secc1!L222="",1,0))</f>
        <v>#NAME?</v>
      </c>
      <c r="AZ968" s="202" t="e" cm="1">
        <f t="array" ref="AZ968">IF(CNGE_2024_M3_Secc1!$AO$111=CNGE_2024_M3_Secc1!$AQ$111,O,IF(CNGE_2024_M3_Secc1!M222="",1,0))</f>
        <v>#NAME?</v>
      </c>
      <c r="BA968" s="202" t="e" cm="1">
        <f t="array" ref="BA968">IF(CNGE_2024_M3_Secc1!$AO$111=CNGE_2024_M3_Secc1!$AQ$111,O,IF(CNGE_2024_M3_Secc1!N222="",1,0))</f>
        <v>#NAME?</v>
      </c>
      <c r="BB968" s="202" t="e" cm="1">
        <f t="array" ref="BB968">IF(CNGE_2024_M3_Secc1!$AO$111=CNGE_2024_M3_Secc1!$AQ$111,O,IF(CNGE_2024_M3_Secc1!O222="",1,0))</f>
        <v>#NAME?</v>
      </c>
      <c r="BC968" s="202" t="e" cm="1">
        <f t="array" ref="BC968">IF(CNGE_2024_M3_Secc1!$AO$111=CNGE_2024_M3_Secc1!$AQ$111,O,IF(CNGE_2024_M3_Secc1!P222="",1,0))</f>
        <v>#NAME?</v>
      </c>
      <c r="BD968" s="202" t="e" cm="1">
        <f t="array" ref="BD968">IF(CNGE_2024_M3_Secc1!$AO$111=CNGE_2024_M3_Secc1!$AQ$111,O,IF(CNGE_2024_M3_Secc1!Q222="",1,0))</f>
        <v>#NAME?</v>
      </c>
      <c r="BE968" s="202" t="e" cm="1">
        <f t="array" ref="BE968">IF(CNGE_2024_M3_Secc1!$AO$111=CNGE_2024_M3_Secc1!$AQ$111,O,IF(CNGE_2024_M3_Secc1!R222="",1,0))</f>
        <v>#NAME?</v>
      </c>
      <c r="BF968" s="202" t="e" cm="1">
        <f t="array" ref="BF968">IF(CNGE_2024_M3_Secc1!$AO$111=CNGE_2024_M3_Secc1!$AQ$111,O,IF(CNGE_2024_M3_Secc1!S222="",1,0))</f>
        <v>#NAME?</v>
      </c>
      <c r="BG968" s="202" t="e" cm="1">
        <f t="array" ref="BG968">IF(CNGE_2024_M3_Secc1!$AO$111=CNGE_2024_M3_Secc1!$AQ$111,O,IF(CNGE_2024_M3_Secc1!T222="",1,0))</f>
        <v>#NAME?</v>
      </c>
      <c r="BH968" s="202" t="e" cm="1">
        <f t="array" ref="BH968">IF(CNGE_2024_M3_Secc1!$AO$111=CNGE_2024_M3_Secc1!$AQ$111,O,IF(CNGE_2024_M3_Secc1!U222="",1,0))</f>
        <v>#NAME?</v>
      </c>
      <c r="BI968" s="202" t="e" cm="1">
        <f t="array" ref="BI968">IF(CNGE_2024_M3_Secc1!$AO$111=CNGE_2024_M3_Secc1!$AQ$111,O,IF(CNGE_2024_M3_Secc1!V222="",1,0))</f>
        <v>#NAME?</v>
      </c>
      <c r="BJ968" s="202" t="e" cm="1">
        <f t="array" ref="BJ968">IF(CNGE_2024_M3_Secc1!$AO$111=CNGE_2024_M3_Secc1!$AQ$111,O,IF(CNGE_2024_M3_Secc1!W222="",1,0))</f>
        <v>#NAME?</v>
      </c>
      <c r="BK968" s="202" t="e" cm="1">
        <f t="array" ref="BK968">IF(CNGE_2024_M3_Secc1!$AO$111=CNGE_2024_M3_Secc1!$AQ$111,O,IF(CNGE_2024_M3_Secc1!X222="",1,0))</f>
        <v>#NAME?</v>
      </c>
      <c r="BL968" s="202" t="e" cm="1">
        <f t="array" ref="BL968">IF(CNGE_2024_M3_Secc1!$AO$111=CNGE_2024_M3_Secc1!$AQ$111,O,IF(CNGE_2024_M3_Secc1!Y222="",1,0))</f>
        <v>#NAME?</v>
      </c>
      <c r="BM968" s="202" t="e" cm="1">
        <f t="array" ref="BM968">IF(CNGE_2024_M3_Secc1!$AO$111=CNGE_2024_M3_Secc1!$AQ$111,O,IF(CNGE_2024_M3_Secc1!Z222="",1,0))</f>
        <v>#NAME?</v>
      </c>
      <c r="BN968" s="202" t="e" cm="1">
        <f t="array" ref="BN968">IF(CNGE_2024_M3_Secc1!$AO$111=CNGE_2024_M3_Secc1!$AQ$111,O,IF(CNGE_2024_M3_Secc1!AA222="",1,0))</f>
        <v>#NAME?</v>
      </c>
      <c r="BO968" s="202" t="e" cm="1">
        <f t="array" ref="BO968">IF(CNGE_2024_M3_Secc1!$AO$111=CNGE_2024_M3_Secc1!$AQ$111,O,IF(CNGE_2024_M3_Secc1!AB222="",1,0))</f>
        <v>#NAME?</v>
      </c>
      <c r="BP968" s="202" t="e" cm="1">
        <f t="array" ref="BP968">IF(CNGE_2024_M3_Secc1!$AO$111=CNGE_2024_M3_Secc1!$AQ$111,O,IF(CNGE_2024_M3_Secc1!AC222="",1,0))</f>
        <v>#NAME?</v>
      </c>
      <c r="BQ968" s="202" t="e" cm="1">
        <f t="array" ref="BQ968">IF(CNGE_2024_M3_Secc1!$AO$111=CNGE_2024_M3_Secc1!$AQ$111,O,IF(CNGE_2024_M3_Secc1!AD222="",1,0))</f>
        <v>#NAME?</v>
      </c>
      <c r="CG968" s="563">
        <f t="shared" si="2967"/>
        <v>0</v>
      </c>
      <c r="CH968" s="563"/>
    </row>
    <row r="969" spans="1:86" s="38" customFormat="1" ht="15" customHeight="1">
      <c r="A969" s="18"/>
      <c r="B969" s="3"/>
      <c r="C969" s="48" t="s">
        <v>4996</v>
      </c>
      <c r="D969" s="580" t="str">
        <f>IF(CNGE_2024_M3_Secc1!D55="","",CNGE_2024_M3_Secc1!D55)</f>
        <v/>
      </c>
      <c r="E969" s="580"/>
      <c r="F969" s="580"/>
      <c r="G969" s="580"/>
      <c r="H969" s="580"/>
      <c r="I969" s="356"/>
      <c r="J969" s="356"/>
      <c r="K969" s="356"/>
      <c r="L969" s="356"/>
      <c r="M969" s="356"/>
      <c r="N969" s="356"/>
      <c r="O969" s="356"/>
      <c r="P969" s="356"/>
      <c r="Q969" s="356"/>
      <c r="R969" s="356"/>
      <c r="S969" s="356"/>
      <c r="T969" s="356"/>
      <c r="U969" s="356"/>
      <c r="V969" s="356"/>
      <c r="W969" s="356"/>
      <c r="X969" s="356"/>
      <c r="Y969" s="356"/>
      <c r="Z969" s="356"/>
      <c r="AA969" s="356"/>
      <c r="AB969" s="356"/>
      <c r="AC969" s="356"/>
      <c r="AD969" s="356"/>
      <c r="AE969" s="2"/>
      <c r="AF969" s="169"/>
      <c r="AV969" s="202" t="e" cm="1">
        <f t="array" ref="AV969">IF(CNGE_2024_M3_Secc1!$AO$111=CNGE_2024_M3_Secc1!$AQ$111,O,IF(CNGE_2024_M3_Secc1!I223="",1,0))</f>
        <v>#NAME?</v>
      </c>
      <c r="AW969" s="202" t="e" cm="1">
        <f t="array" ref="AW969">IF(CNGE_2024_M3_Secc1!$AO$111=CNGE_2024_M3_Secc1!$AQ$111,O,IF(CNGE_2024_M3_Secc1!J223="",1,0))</f>
        <v>#NAME?</v>
      </c>
      <c r="AX969" s="202" t="e" cm="1">
        <f t="array" ref="AX969">IF(CNGE_2024_M3_Secc1!$AO$111=CNGE_2024_M3_Secc1!$AQ$111,O,IF(CNGE_2024_M3_Secc1!K223="",1,0))</f>
        <v>#NAME?</v>
      </c>
      <c r="AY969" s="202" t="e" cm="1">
        <f t="array" ref="AY969">IF(CNGE_2024_M3_Secc1!$AO$111=CNGE_2024_M3_Secc1!$AQ$111,O,IF(CNGE_2024_M3_Secc1!L223="",1,0))</f>
        <v>#NAME?</v>
      </c>
      <c r="AZ969" s="202" t="e" cm="1">
        <f t="array" ref="AZ969">IF(CNGE_2024_M3_Secc1!$AO$111=CNGE_2024_M3_Secc1!$AQ$111,O,IF(CNGE_2024_M3_Secc1!M223="",1,0))</f>
        <v>#NAME?</v>
      </c>
      <c r="BA969" s="202" t="e" cm="1">
        <f t="array" ref="BA969">IF(CNGE_2024_M3_Secc1!$AO$111=CNGE_2024_M3_Secc1!$AQ$111,O,IF(CNGE_2024_M3_Secc1!N223="",1,0))</f>
        <v>#NAME?</v>
      </c>
      <c r="BB969" s="202" t="e" cm="1">
        <f t="array" ref="BB969">IF(CNGE_2024_M3_Secc1!$AO$111=CNGE_2024_M3_Secc1!$AQ$111,O,IF(CNGE_2024_M3_Secc1!O223="",1,0))</f>
        <v>#NAME?</v>
      </c>
      <c r="BC969" s="202" t="e" cm="1">
        <f t="array" ref="BC969">IF(CNGE_2024_M3_Secc1!$AO$111=CNGE_2024_M3_Secc1!$AQ$111,O,IF(CNGE_2024_M3_Secc1!P223="",1,0))</f>
        <v>#NAME?</v>
      </c>
      <c r="BD969" s="202" t="e" cm="1">
        <f t="array" ref="BD969">IF(CNGE_2024_M3_Secc1!$AO$111=CNGE_2024_M3_Secc1!$AQ$111,O,IF(CNGE_2024_M3_Secc1!Q223="",1,0))</f>
        <v>#NAME?</v>
      </c>
      <c r="BE969" s="202" t="e" cm="1">
        <f t="array" ref="BE969">IF(CNGE_2024_M3_Secc1!$AO$111=CNGE_2024_M3_Secc1!$AQ$111,O,IF(CNGE_2024_M3_Secc1!R223="",1,0))</f>
        <v>#NAME?</v>
      </c>
      <c r="BF969" s="202" t="e" cm="1">
        <f t="array" ref="BF969">IF(CNGE_2024_M3_Secc1!$AO$111=CNGE_2024_M3_Secc1!$AQ$111,O,IF(CNGE_2024_M3_Secc1!S223="",1,0))</f>
        <v>#NAME?</v>
      </c>
      <c r="BG969" s="202" t="e" cm="1">
        <f t="array" ref="BG969">IF(CNGE_2024_M3_Secc1!$AO$111=CNGE_2024_M3_Secc1!$AQ$111,O,IF(CNGE_2024_M3_Secc1!T223="",1,0))</f>
        <v>#NAME?</v>
      </c>
      <c r="BH969" s="202" t="e" cm="1">
        <f t="array" ref="BH969">IF(CNGE_2024_M3_Secc1!$AO$111=CNGE_2024_M3_Secc1!$AQ$111,O,IF(CNGE_2024_M3_Secc1!U223="",1,0))</f>
        <v>#NAME?</v>
      </c>
      <c r="BI969" s="202" t="e" cm="1">
        <f t="array" ref="BI969">IF(CNGE_2024_M3_Secc1!$AO$111=CNGE_2024_M3_Secc1!$AQ$111,O,IF(CNGE_2024_M3_Secc1!V223="",1,0))</f>
        <v>#NAME?</v>
      </c>
      <c r="BJ969" s="202" t="e" cm="1">
        <f t="array" ref="BJ969">IF(CNGE_2024_M3_Secc1!$AO$111=CNGE_2024_M3_Secc1!$AQ$111,O,IF(CNGE_2024_M3_Secc1!W223="",1,0))</f>
        <v>#NAME?</v>
      </c>
      <c r="BK969" s="202" t="e" cm="1">
        <f t="array" ref="BK969">IF(CNGE_2024_M3_Secc1!$AO$111=CNGE_2024_M3_Secc1!$AQ$111,O,IF(CNGE_2024_M3_Secc1!X223="",1,0))</f>
        <v>#NAME?</v>
      </c>
      <c r="BL969" s="202" t="e" cm="1">
        <f t="array" ref="BL969">IF(CNGE_2024_M3_Secc1!$AO$111=CNGE_2024_M3_Secc1!$AQ$111,O,IF(CNGE_2024_M3_Secc1!Y223="",1,0))</f>
        <v>#NAME?</v>
      </c>
      <c r="BM969" s="202" t="e" cm="1">
        <f t="array" ref="BM969">IF(CNGE_2024_M3_Secc1!$AO$111=CNGE_2024_M3_Secc1!$AQ$111,O,IF(CNGE_2024_M3_Secc1!Z223="",1,0))</f>
        <v>#NAME?</v>
      </c>
      <c r="BN969" s="202" t="e" cm="1">
        <f t="array" ref="BN969">IF(CNGE_2024_M3_Secc1!$AO$111=CNGE_2024_M3_Secc1!$AQ$111,O,IF(CNGE_2024_M3_Secc1!AA223="",1,0))</f>
        <v>#NAME?</v>
      </c>
      <c r="BO969" s="202" t="e" cm="1">
        <f t="array" ref="BO969">IF(CNGE_2024_M3_Secc1!$AO$111=CNGE_2024_M3_Secc1!$AQ$111,O,IF(CNGE_2024_M3_Secc1!AB223="",1,0))</f>
        <v>#NAME?</v>
      </c>
      <c r="BP969" s="202" t="e" cm="1">
        <f t="array" ref="BP969">IF(CNGE_2024_M3_Secc1!$AO$111=CNGE_2024_M3_Secc1!$AQ$111,O,IF(CNGE_2024_M3_Secc1!AC223="",1,0))</f>
        <v>#NAME?</v>
      </c>
      <c r="BQ969" s="202" t="e" cm="1">
        <f t="array" ref="BQ969">IF(CNGE_2024_M3_Secc1!$AO$111=CNGE_2024_M3_Secc1!$AQ$111,O,IF(CNGE_2024_M3_Secc1!AD223="",1,0))</f>
        <v>#NAME?</v>
      </c>
      <c r="CG969" s="563">
        <f t="shared" si="2967"/>
        <v>0</v>
      </c>
      <c r="CH969" s="563"/>
    </row>
    <row r="970" spans="1:86" s="38" customFormat="1" ht="15" customHeight="1">
      <c r="A970" s="18"/>
      <c r="B970" s="3"/>
      <c r="C970" s="48" t="s">
        <v>4998</v>
      </c>
      <c r="D970" s="580" t="str">
        <f>IF(CNGE_2024_M3_Secc1!D56="","",CNGE_2024_M3_Secc1!D56)</f>
        <v/>
      </c>
      <c r="E970" s="580"/>
      <c r="F970" s="580"/>
      <c r="G970" s="580"/>
      <c r="H970" s="580"/>
      <c r="I970" s="356"/>
      <c r="J970" s="356"/>
      <c r="K970" s="356"/>
      <c r="L970" s="356"/>
      <c r="M970" s="356"/>
      <c r="N970" s="356"/>
      <c r="O970" s="356"/>
      <c r="P970" s="356"/>
      <c r="Q970" s="356"/>
      <c r="R970" s="356"/>
      <c r="S970" s="356"/>
      <c r="T970" s="356"/>
      <c r="U970" s="356"/>
      <c r="V970" s="356"/>
      <c r="W970" s="356"/>
      <c r="X970" s="356"/>
      <c r="Y970" s="356"/>
      <c r="Z970" s="356"/>
      <c r="AA970" s="356"/>
      <c r="AB970" s="356"/>
      <c r="AC970" s="356"/>
      <c r="AD970" s="356"/>
      <c r="AE970" s="2"/>
      <c r="AF970" s="169"/>
      <c r="AV970" s="202" t="e" cm="1">
        <f t="array" ref="AV970">IF(CNGE_2024_M3_Secc1!$AO$111=CNGE_2024_M3_Secc1!$AQ$111,O,IF(CNGE_2024_M3_Secc1!I224="",1,0))</f>
        <v>#NAME?</v>
      </c>
      <c r="AW970" s="202" t="e" cm="1">
        <f t="array" ref="AW970">IF(CNGE_2024_M3_Secc1!$AO$111=CNGE_2024_M3_Secc1!$AQ$111,O,IF(CNGE_2024_M3_Secc1!J224="",1,0))</f>
        <v>#NAME?</v>
      </c>
      <c r="AX970" s="202" t="e" cm="1">
        <f t="array" ref="AX970">IF(CNGE_2024_M3_Secc1!$AO$111=CNGE_2024_M3_Secc1!$AQ$111,O,IF(CNGE_2024_M3_Secc1!K224="",1,0))</f>
        <v>#NAME?</v>
      </c>
      <c r="AY970" s="202" t="e" cm="1">
        <f t="array" ref="AY970">IF(CNGE_2024_M3_Secc1!$AO$111=CNGE_2024_M3_Secc1!$AQ$111,O,IF(CNGE_2024_M3_Secc1!L224="",1,0))</f>
        <v>#NAME?</v>
      </c>
      <c r="AZ970" s="202" t="e" cm="1">
        <f t="array" ref="AZ970">IF(CNGE_2024_M3_Secc1!$AO$111=CNGE_2024_M3_Secc1!$AQ$111,O,IF(CNGE_2024_M3_Secc1!M224="",1,0))</f>
        <v>#NAME?</v>
      </c>
      <c r="BA970" s="202" t="e" cm="1">
        <f t="array" ref="BA970">IF(CNGE_2024_M3_Secc1!$AO$111=CNGE_2024_M3_Secc1!$AQ$111,O,IF(CNGE_2024_M3_Secc1!N224="",1,0))</f>
        <v>#NAME?</v>
      </c>
      <c r="BB970" s="202" t="e" cm="1">
        <f t="array" ref="BB970">IF(CNGE_2024_M3_Secc1!$AO$111=CNGE_2024_M3_Secc1!$AQ$111,O,IF(CNGE_2024_M3_Secc1!O224="",1,0))</f>
        <v>#NAME?</v>
      </c>
      <c r="BC970" s="202" t="e" cm="1">
        <f t="array" ref="BC970">IF(CNGE_2024_M3_Secc1!$AO$111=CNGE_2024_M3_Secc1!$AQ$111,O,IF(CNGE_2024_M3_Secc1!P224="",1,0))</f>
        <v>#NAME?</v>
      </c>
      <c r="BD970" s="202" t="e" cm="1">
        <f t="array" ref="BD970">IF(CNGE_2024_M3_Secc1!$AO$111=CNGE_2024_M3_Secc1!$AQ$111,O,IF(CNGE_2024_M3_Secc1!Q224="",1,0))</f>
        <v>#NAME?</v>
      </c>
      <c r="BE970" s="202" t="e" cm="1">
        <f t="array" ref="BE970">IF(CNGE_2024_M3_Secc1!$AO$111=CNGE_2024_M3_Secc1!$AQ$111,O,IF(CNGE_2024_M3_Secc1!R224="",1,0))</f>
        <v>#NAME?</v>
      </c>
      <c r="BF970" s="202" t="e" cm="1">
        <f t="array" ref="BF970">IF(CNGE_2024_M3_Secc1!$AO$111=CNGE_2024_M3_Secc1!$AQ$111,O,IF(CNGE_2024_M3_Secc1!S224="",1,0))</f>
        <v>#NAME?</v>
      </c>
      <c r="BG970" s="202" t="e" cm="1">
        <f t="array" ref="BG970">IF(CNGE_2024_M3_Secc1!$AO$111=CNGE_2024_M3_Secc1!$AQ$111,O,IF(CNGE_2024_M3_Secc1!T224="",1,0))</f>
        <v>#NAME?</v>
      </c>
      <c r="BH970" s="202" t="e" cm="1">
        <f t="array" ref="BH970">IF(CNGE_2024_M3_Secc1!$AO$111=CNGE_2024_M3_Secc1!$AQ$111,O,IF(CNGE_2024_M3_Secc1!U224="",1,0))</f>
        <v>#NAME?</v>
      </c>
      <c r="BI970" s="202" t="e" cm="1">
        <f t="array" ref="BI970">IF(CNGE_2024_M3_Secc1!$AO$111=CNGE_2024_M3_Secc1!$AQ$111,O,IF(CNGE_2024_M3_Secc1!V224="",1,0))</f>
        <v>#NAME?</v>
      </c>
      <c r="BJ970" s="202" t="e" cm="1">
        <f t="array" ref="BJ970">IF(CNGE_2024_M3_Secc1!$AO$111=CNGE_2024_M3_Secc1!$AQ$111,O,IF(CNGE_2024_M3_Secc1!W224="",1,0))</f>
        <v>#NAME?</v>
      </c>
      <c r="BK970" s="202" t="e" cm="1">
        <f t="array" ref="BK970">IF(CNGE_2024_M3_Secc1!$AO$111=CNGE_2024_M3_Secc1!$AQ$111,O,IF(CNGE_2024_M3_Secc1!X224="",1,0))</f>
        <v>#NAME?</v>
      </c>
      <c r="BL970" s="202" t="e" cm="1">
        <f t="array" ref="BL970">IF(CNGE_2024_M3_Secc1!$AO$111=CNGE_2024_M3_Secc1!$AQ$111,O,IF(CNGE_2024_M3_Secc1!Y224="",1,0))</f>
        <v>#NAME?</v>
      </c>
      <c r="BM970" s="202" t="e" cm="1">
        <f t="array" ref="BM970">IF(CNGE_2024_M3_Secc1!$AO$111=CNGE_2024_M3_Secc1!$AQ$111,O,IF(CNGE_2024_M3_Secc1!Z224="",1,0))</f>
        <v>#NAME?</v>
      </c>
      <c r="BN970" s="202" t="e" cm="1">
        <f t="array" ref="BN970">IF(CNGE_2024_M3_Secc1!$AO$111=CNGE_2024_M3_Secc1!$AQ$111,O,IF(CNGE_2024_M3_Secc1!AA224="",1,0))</f>
        <v>#NAME?</v>
      </c>
      <c r="BO970" s="202" t="e" cm="1">
        <f t="array" ref="BO970">IF(CNGE_2024_M3_Secc1!$AO$111=CNGE_2024_M3_Secc1!$AQ$111,O,IF(CNGE_2024_M3_Secc1!AB224="",1,0))</f>
        <v>#NAME?</v>
      </c>
      <c r="BP970" s="202" t="e" cm="1">
        <f t="array" ref="BP970">IF(CNGE_2024_M3_Secc1!$AO$111=CNGE_2024_M3_Secc1!$AQ$111,O,IF(CNGE_2024_M3_Secc1!AC224="",1,0))</f>
        <v>#NAME?</v>
      </c>
      <c r="BQ970" s="202" t="e" cm="1">
        <f t="array" ref="BQ970">IF(CNGE_2024_M3_Secc1!$AO$111=CNGE_2024_M3_Secc1!$AQ$111,O,IF(CNGE_2024_M3_Secc1!AD224="",1,0))</f>
        <v>#NAME?</v>
      </c>
      <c r="CG970" s="563">
        <f t="shared" si="2967"/>
        <v>0</v>
      </c>
      <c r="CH970" s="563"/>
    </row>
    <row r="971" spans="1:86" s="38" customFormat="1" ht="15" customHeight="1">
      <c r="A971" s="18"/>
      <c r="B971" s="3"/>
      <c r="C971" s="48" t="s">
        <v>5000</v>
      </c>
      <c r="D971" s="580" t="str">
        <f>IF(CNGE_2024_M3_Secc1!D57="","",CNGE_2024_M3_Secc1!D57)</f>
        <v/>
      </c>
      <c r="E971" s="580"/>
      <c r="F971" s="580"/>
      <c r="G971" s="580"/>
      <c r="H971" s="580"/>
      <c r="I971" s="356"/>
      <c r="J971" s="356"/>
      <c r="K971" s="356"/>
      <c r="L971" s="356"/>
      <c r="M971" s="356"/>
      <c r="N971" s="356"/>
      <c r="O971" s="356"/>
      <c r="P971" s="356"/>
      <c r="Q971" s="356"/>
      <c r="R971" s="356"/>
      <c r="S971" s="356"/>
      <c r="T971" s="356"/>
      <c r="U971" s="356"/>
      <c r="V971" s="356"/>
      <c r="W971" s="356"/>
      <c r="X971" s="356"/>
      <c r="Y971" s="356"/>
      <c r="Z971" s="356"/>
      <c r="AA971" s="356"/>
      <c r="AB971" s="356"/>
      <c r="AC971" s="356"/>
      <c r="AD971" s="356"/>
      <c r="AE971" s="2"/>
      <c r="AF971" s="169"/>
      <c r="AV971" s="202" t="e" cm="1">
        <f t="array" ref="AV971">IF(CNGE_2024_M3_Secc1!$AO$111=CNGE_2024_M3_Secc1!$AQ$111,O,IF(CNGE_2024_M3_Secc1!I225="",1,0))</f>
        <v>#NAME?</v>
      </c>
      <c r="AW971" s="202" t="e" cm="1">
        <f t="array" ref="AW971">IF(CNGE_2024_M3_Secc1!$AO$111=CNGE_2024_M3_Secc1!$AQ$111,O,IF(CNGE_2024_M3_Secc1!J225="",1,0))</f>
        <v>#NAME?</v>
      </c>
      <c r="AX971" s="202" t="e" cm="1">
        <f t="array" ref="AX971">IF(CNGE_2024_M3_Secc1!$AO$111=CNGE_2024_M3_Secc1!$AQ$111,O,IF(CNGE_2024_M3_Secc1!K225="",1,0))</f>
        <v>#NAME?</v>
      </c>
      <c r="AY971" s="202" t="e" cm="1">
        <f t="array" ref="AY971">IF(CNGE_2024_M3_Secc1!$AO$111=CNGE_2024_M3_Secc1!$AQ$111,O,IF(CNGE_2024_M3_Secc1!L225="",1,0))</f>
        <v>#NAME?</v>
      </c>
      <c r="AZ971" s="202" t="e" cm="1">
        <f t="array" ref="AZ971">IF(CNGE_2024_M3_Secc1!$AO$111=CNGE_2024_M3_Secc1!$AQ$111,O,IF(CNGE_2024_M3_Secc1!M225="",1,0))</f>
        <v>#NAME?</v>
      </c>
      <c r="BA971" s="202" t="e" cm="1">
        <f t="array" ref="BA971">IF(CNGE_2024_M3_Secc1!$AO$111=CNGE_2024_M3_Secc1!$AQ$111,O,IF(CNGE_2024_M3_Secc1!N225="",1,0))</f>
        <v>#NAME?</v>
      </c>
      <c r="BB971" s="202" t="e" cm="1">
        <f t="array" ref="BB971">IF(CNGE_2024_M3_Secc1!$AO$111=CNGE_2024_M3_Secc1!$AQ$111,O,IF(CNGE_2024_M3_Secc1!O225="",1,0))</f>
        <v>#NAME?</v>
      </c>
      <c r="BC971" s="202" t="e" cm="1">
        <f t="array" ref="BC971">IF(CNGE_2024_M3_Secc1!$AO$111=CNGE_2024_M3_Secc1!$AQ$111,O,IF(CNGE_2024_M3_Secc1!P225="",1,0))</f>
        <v>#NAME?</v>
      </c>
      <c r="BD971" s="202" t="e" cm="1">
        <f t="array" ref="BD971">IF(CNGE_2024_M3_Secc1!$AO$111=CNGE_2024_M3_Secc1!$AQ$111,O,IF(CNGE_2024_M3_Secc1!Q225="",1,0))</f>
        <v>#NAME?</v>
      </c>
      <c r="BE971" s="202" t="e" cm="1">
        <f t="array" ref="BE971">IF(CNGE_2024_M3_Secc1!$AO$111=CNGE_2024_M3_Secc1!$AQ$111,O,IF(CNGE_2024_M3_Secc1!R225="",1,0))</f>
        <v>#NAME?</v>
      </c>
      <c r="BF971" s="202" t="e" cm="1">
        <f t="array" ref="BF971">IF(CNGE_2024_M3_Secc1!$AO$111=CNGE_2024_M3_Secc1!$AQ$111,O,IF(CNGE_2024_M3_Secc1!S225="",1,0))</f>
        <v>#NAME?</v>
      </c>
      <c r="BG971" s="202" t="e" cm="1">
        <f t="array" ref="BG971">IF(CNGE_2024_M3_Secc1!$AO$111=CNGE_2024_M3_Secc1!$AQ$111,O,IF(CNGE_2024_M3_Secc1!T225="",1,0))</f>
        <v>#NAME?</v>
      </c>
      <c r="BH971" s="202" t="e" cm="1">
        <f t="array" ref="BH971">IF(CNGE_2024_M3_Secc1!$AO$111=CNGE_2024_M3_Secc1!$AQ$111,O,IF(CNGE_2024_M3_Secc1!U225="",1,0))</f>
        <v>#NAME?</v>
      </c>
      <c r="BI971" s="202" t="e" cm="1">
        <f t="array" ref="BI971">IF(CNGE_2024_M3_Secc1!$AO$111=CNGE_2024_M3_Secc1!$AQ$111,O,IF(CNGE_2024_M3_Secc1!V225="",1,0))</f>
        <v>#NAME?</v>
      </c>
      <c r="BJ971" s="202" t="e" cm="1">
        <f t="array" ref="BJ971">IF(CNGE_2024_M3_Secc1!$AO$111=CNGE_2024_M3_Secc1!$AQ$111,O,IF(CNGE_2024_M3_Secc1!W225="",1,0))</f>
        <v>#NAME?</v>
      </c>
      <c r="BK971" s="202" t="e" cm="1">
        <f t="array" ref="BK971">IF(CNGE_2024_M3_Secc1!$AO$111=CNGE_2024_M3_Secc1!$AQ$111,O,IF(CNGE_2024_M3_Secc1!X225="",1,0))</f>
        <v>#NAME?</v>
      </c>
      <c r="BL971" s="202" t="e" cm="1">
        <f t="array" ref="BL971">IF(CNGE_2024_M3_Secc1!$AO$111=CNGE_2024_M3_Secc1!$AQ$111,O,IF(CNGE_2024_M3_Secc1!Y225="",1,0))</f>
        <v>#NAME?</v>
      </c>
      <c r="BM971" s="202" t="e" cm="1">
        <f t="array" ref="BM971">IF(CNGE_2024_M3_Secc1!$AO$111=CNGE_2024_M3_Secc1!$AQ$111,O,IF(CNGE_2024_M3_Secc1!Z225="",1,0))</f>
        <v>#NAME?</v>
      </c>
      <c r="BN971" s="202" t="e" cm="1">
        <f t="array" ref="BN971">IF(CNGE_2024_M3_Secc1!$AO$111=CNGE_2024_M3_Secc1!$AQ$111,O,IF(CNGE_2024_M3_Secc1!AA225="",1,0))</f>
        <v>#NAME?</v>
      </c>
      <c r="BO971" s="202" t="e" cm="1">
        <f t="array" ref="BO971">IF(CNGE_2024_M3_Secc1!$AO$111=CNGE_2024_M3_Secc1!$AQ$111,O,IF(CNGE_2024_M3_Secc1!AB225="",1,0))</f>
        <v>#NAME?</v>
      </c>
      <c r="BP971" s="202" t="e" cm="1">
        <f t="array" ref="BP971">IF(CNGE_2024_M3_Secc1!$AO$111=CNGE_2024_M3_Secc1!$AQ$111,O,IF(CNGE_2024_M3_Secc1!AC225="",1,0))</f>
        <v>#NAME?</v>
      </c>
      <c r="BQ971" s="202" t="e" cm="1">
        <f t="array" ref="BQ971">IF(CNGE_2024_M3_Secc1!$AO$111=CNGE_2024_M3_Secc1!$AQ$111,O,IF(CNGE_2024_M3_Secc1!AD225="",1,0))</f>
        <v>#NAME?</v>
      </c>
      <c r="CG971" s="563">
        <f t="shared" si="2967"/>
        <v>0</v>
      </c>
      <c r="CH971" s="563"/>
    </row>
    <row r="972" spans="1:86" s="38" customFormat="1" ht="15" customHeight="1">
      <c r="A972" s="18"/>
      <c r="B972" s="3"/>
      <c r="C972" s="48" t="s">
        <v>5002</v>
      </c>
      <c r="D972" s="580" t="str">
        <f>IF(CNGE_2024_M3_Secc1!D58="","",CNGE_2024_M3_Secc1!D58)</f>
        <v/>
      </c>
      <c r="E972" s="580"/>
      <c r="F972" s="580"/>
      <c r="G972" s="580"/>
      <c r="H972" s="580"/>
      <c r="I972" s="356"/>
      <c r="J972" s="356"/>
      <c r="K972" s="356"/>
      <c r="L972" s="356"/>
      <c r="M972" s="356"/>
      <c r="N972" s="356"/>
      <c r="O972" s="356"/>
      <c r="P972" s="356"/>
      <c r="Q972" s="356"/>
      <c r="R972" s="356"/>
      <c r="S972" s="356"/>
      <c r="T972" s="356"/>
      <c r="U972" s="356"/>
      <c r="V972" s="356"/>
      <c r="W972" s="356"/>
      <c r="X972" s="356"/>
      <c r="Y972" s="356"/>
      <c r="Z972" s="356"/>
      <c r="AA972" s="356"/>
      <c r="AB972" s="356"/>
      <c r="AC972" s="356"/>
      <c r="AD972" s="356"/>
      <c r="AE972" s="2"/>
      <c r="AF972" s="169"/>
      <c r="AV972" s="202" t="e" cm="1">
        <f t="array" ref="AV972">IF(CNGE_2024_M3_Secc1!$AO$111=CNGE_2024_M3_Secc1!$AQ$111,O,IF(CNGE_2024_M3_Secc1!I226="",1,0))</f>
        <v>#NAME?</v>
      </c>
      <c r="AW972" s="202" t="e" cm="1">
        <f t="array" ref="AW972">IF(CNGE_2024_M3_Secc1!$AO$111=CNGE_2024_M3_Secc1!$AQ$111,O,IF(CNGE_2024_M3_Secc1!J226="",1,0))</f>
        <v>#NAME?</v>
      </c>
      <c r="AX972" s="202" t="e" cm="1">
        <f t="array" ref="AX972">IF(CNGE_2024_M3_Secc1!$AO$111=CNGE_2024_M3_Secc1!$AQ$111,O,IF(CNGE_2024_M3_Secc1!K226="",1,0))</f>
        <v>#NAME?</v>
      </c>
      <c r="AY972" s="202" t="e" cm="1">
        <f t="array" ref="AY972">IF(CNGE_2024_M3_Secc1!$AO$111=CNGE_2024_M3_Secc1!$AQ$111,O,IF(CNGE_2024_M3_Secc1!L226="",1,0))</f>
        <v>#NAME?</v>
      </c>
      <c r="AZ972" s="202" t="e" cm="1">
        <f t="array" ref="AZ972">IF(CNGE_2024_M3_Secc1!$AO$111=CNGE_2024_M3_Secc1!$AQ$111,O,IF(CNGE_2024_M3_Secc1!M226="",1,0))</f>
        <v>#NAME?</v>
      </c>
      <c r="BA972" s="202" t="e" cm="1">
        <f t="array" ref="BA972">IF(CNGE_2024_M3_Secc1!$AO$111=CNGE_2024_M3_Secc1!$AQ$111,O,IF(CNGE_2024_M3_Secc1!N226="",1,0))</f>
        <v>#NAME?</v>
      </c>
      <c r="BB972" s="202" t="e" cm="1">
        <f t="array" ref="BB972">IF(CNGE_2024_M3_Secc1!$AO$111=CNGE_2024_M3_Secc1!$AQ$111,O,IF(CNGE_2024_M3_Secc1!O226="",1,0))</f>
        <v>#NAME?</v>
      </c>
      <c r="BC972" s="202" t="e" cm="1">
        <f t="array" ref="BC972">IF(CNGE_2024_M3_Secc1!$AO$111=CNGE_2024_M3_Secc1!$AQ$111,O,IF(CNGE_2024_M3_Secc1!P226="",1,0))</f>
        <v>#NAME?</v>
      </c>
      <c r="BD972" s="202" t="e" cm="1">
        <f t="array" ref="BD972">IF(CNGE_2024_M3_Secc1!$AO$111=CNGE_2024_M3_Secc1!$AQ$111,O,IF(CNGE_2024_M3_Secc1!Q226="",1,0))</f>
        <v>#NAME?</v>
      </c>
      <c r="BE972" s="202" t="e" cm="1">
        <f t="array" ref="BE972">IF(CNGE_2024_M3_Secc1!$AO$111=CNGE_2024_M3_Secc1!$AQ$111,O,IF(CNGE_2024_M3_Secc1!R226="",1,0))</f>
        <v>#NAME?</v>
      </c>
      <c r="BF972" s="202" t="e" cm="1">
        <f t="array" ref="BF972">IF(CNGE_2024_M3_Secc1!$AO$111=CNGE_2024_M3_Secc1!$AQ$111,O,IF(CNGE_2024_M3_Secc1!S226="",1,0))</f>
        <v>#NAME?</v>
      </c>
      <c r="BG972" s="202" t="e" cm="1">
        <f t="array" ref="BG972">IF(CNGE_2024_M3_Secc1!$AO$111=CNGE_2024_M3_Secc1!$AQ$111,O,IF(CNGE_2024_M3_Secc1!T226="",1,0))</f>
        <v>#NAME?</v>
      </c>
      <c r="BH972" s="202" t="e" cm="1">
        <f t="array" ref="BH972">IF(CNGE_2024_M3_Secc1!$AO$111=CNGE_2024_M3_Secc1!$AQ$111,O,IF(CNGE_2024_M3_Secc1!U226="",1,0))</f>
        <v>#NAME?</v>
      </c>
      <c r="BI972" s="202" t="e" cm="1">
        <f t="array" ref="BI972">IF(CNGE_2024_M3_Secc1!$AO$111=CNGE_2024_M3_Secc1!$AQ$111,O,IF(CNGE_2024_M3_Secc1!V226="",1,0))</f>
        <v>#NAME?</v>
      </c>
      <c r="BJ972" s="202" t="e" cm="1">
        <f t="array" ref="BJ972">IF(CNGE_2024_M3_Secc1!$AO$111=CNGE_2024_M3_Secc1!$AQ$111,O,IF(CNGE_2024_M3_Secc1!W226="",1,0))</f>
        <v>#NAME?</v>
      </c>
      <c r="BK972" s="202" t="e" cm="1">
        <f t="array" ref="BK972">IF(CNGE_2024_M3_Secc1!$AO$111=CNGE_2024_M3_Secc1!$AQ$111,O,IF(CNGE_2024_M3_Secc1!X226="",1,0))</f>
        <v>#NAME?</v>
      </c>
      <c r="BL972" s="202" t="e" cm="1">
        <f t="array" ref="BL972">IF(CNGE_2024_M3_Secc1!$AO$111=CNGE_2024_M3_Secc1!$AQ$111,O,IF(CNGE_2024_M3_Secc1!Y226="",1,0))</f>
        <v>#NAME?</v>
      </c>
      <c r="BM972" s="202" t="e" cm="1">
        <f t="array" ref="BM972">IF(CNGE_2024_M3_Secc1!$AO$111=CNGE_2024_M3_Secc1!$AQ$111,O,IF(CNGE_2024_M3_Secc1!Z226="",1,0))</f>
        <v>#NAME?</v>
      </c>
      <c r="BN972" s="202" t="e" cm="1">
        <f t="array" ref="BN972">IF(CNGE_2024_M3_Secc1!$AO$111=CNGE_2024_M3_Secc1!$AQ$111,O,IF(CNGE_2024_M3_Secc1!AA226="",1,0))</f>
        <v>#NAME?</v>
      </c>
      <c r="BO972" s="202" t="e" cm="1">
        <f t="array" ref="BO972">IF(CNGE_2024_M3_Secc1!$AO$111=CNGE_2024_M3_Secc1!$AQ$111,O,IF(CNGE_2024_M3_Secc1!AB226="",1,0))</f>
        <v>#NAME?</v>
      </c>
      <c r="BP972" s="202" t="e" cm="1">
        <f t="array" ref="BP972">IF(CNGE_2024_M3_Secc1!$AO$111=CNGE_2024_M3_Secc1!$AQ$111,O,IF(CNGE_2024_M3_Secc1!AC226="",1,0))</f>
        <v>#NAME?</v>
      </c>
      <c r="BQ972" s="202" t="e" cm="1">
        <f t="array" ref="BQ972">IF(CNGE_2024_M3_Secc1!$AO$111=CNGE_2024_M3_Secc1!$AQ$111,O,IF(CNGE_2024_M3_Secc1!AD226="",1,0))</f>
        <v>#NAME?</v>
      </c>
      <c r="CG972" s="563">
        <f t="shared" si="2967"/>
        <v>0</v>
      </c>
      <c r="CH972" s="563"/>
    </row>
    <row r="973" spans="1:86" s="38" customFormat="1" ht="15" customHeight="1">
      <c r="A973" s="18"/>
      <c r="B973" s="3"/>
      <c r="C973" s="48" t="s">
        <v>5004</v>
      </c>
      <c r="D973" s="580" t="str">
        <f>IF(CNGE_2024_M3_Secc1!D59="","",CNGE_2024_M3_Secc1!D59)</f>
        <v/>
      </c>
      <c r="E973" s="580"/>
      <c r="F973" s="580"/>
      <c r="G973" s="580"/>
      <c r="H973" s="580"/>
      <c r="I973" s="356"/>
      <c r="J973" s="356"/>
      <c r="K973" s="356"/>
      <c r="L973" s="356"/>
      <c r="M973" s="356"/>
      <c r="N973" s="356"/>
      <c r="O973" s="356"/>
      <c r="P973" s="356"/>
      <c r="Q973" s="356"/>
      <c r="R973" s="356"/>
      <c r="S973" s="356"/>
      <c r="T973" s="356"/>
      <c r="U973" s="356"/>
      <c r="V973" s="356"/>
      <c r="W973" s="356"/>
      <c r="X973" s="356"/>
      <c r="Y973" s="356"/>
      <c r="Z973" s="356"/>
      <c r="AA973" s="356"/>
      <c r="AB973" s="356"/>
      <c r="AC973" s="356"/>
      <c r="AD973" s="356"/>
      <c r="AE973" s="2"/>
      <c r="AF973" s="169"/>
      <c r="AV973" s="202" t="e" cm="1">
        <f t="array" ref="AV973">IF(CNGE_2024_M3_Secc1!$AO$111=CNGE_2024_M3_Secc1!$AQ$111,O,IF(CNGE_2024_M3_Secc1!I227="",1,0))</f>
        <v>#NAME?</v>
      </c>
      <c r="AW973" s="202" t="e" cm="1">
        <f t="array" ref="AW973">IF(CNGE_2024_M3_Secc1!$AO$111=CNGE_2024_M3_Secc1!$AQ$111,O,IF(CNGE_2024_M3_Secc1!J227="",1,0))</f>
        <v>#NAME?</v>
      </c>
      <c r="AX973" s="202" t="e" cm="1">
        <f t="array" ref="AX973">IF(CNGE_2024_M3_Secc1!$AO$111=CNGE_2024_M3_Secc1!$AQ$111,O,IF(CNGE_2024_M3_Secc1!K227="",1,0))</f>
        <v>#NAME?</v>
      </c>
      <c r="AY973" s="202" t="e" cm="1">
        <f t="array" ref="AY973">IF(CNGE_2024_M3_Secc1!$AO$111=CNGE_2024_M3_Secc1!$AQ$111,O,IF(CNGE_2024_M3_Secc1!L227="",1,0))</f>
        <v>#NAME?</v>
      </c>
      <c r="AZ973" s="202" t="e" cm="1">
        <f t="array" ref="AZ973">IF(CNGE_2024_M3_Secc1!$AO$111=CNGE_2024_M3_Secc1!$AQ$111,O,IF(CNGE_2024_M3_Secc1!M227="",1,0))</f>
        <v>#NAME?</v>
      </c>
      <c r="BA973" s="202" t="e" cm="1">
        <f t="array" ref="BA973">IF(CNGE_2024_M3_Secc1!$AO$111=CNGE_2024_M3_Secc1!$AQ$111,O,IF(CNGE_2024_M3_Secc1!N227="",1,0))</f>
        <v>#NAME?</v>
      </c>
      <c r="BB973" s="202" t="e" cm="1">
        <f t="array" ref="BB973">IF(CNGE_2024_M3_Secc1!$AO$111=CNGE_2024_M3_Secc1!$AQ$111,O,IF(CNGE_2024_M3_Secc1!O227="",1,0))</f>
        <v>#NAME?</v>
      </c>
      <c r="BC973" s="202" t="e" cm="1">
        <f t="array" ref="BC973">IF(CNGE_2024_M3_Secc1!$AO$111=CNGE_2024_M3_Secc1!$AQ$111,O,IF(CNGE_2024_M3_Secc1!P227="",1,0))</f>
        <v>#NAME?</v>
      </c>
      <c r="BD973" s="202" t="e" cm="1">
        <f t="array" ref="BD973">IF(CNGE_2024_M3_Secc1!$AO$111=CNGE_2024_M3_Secc1!$AQ$111,O,IF(CNGE_2024_M3_Secc1!Q227="",1,0))</f>
        <v>#NAME?</v>
      </c>
      <c r="BE973" s="202" t="e" cm="1">
        <f t="array" ref="BE973">IF(CNGE_2024_M3_Secc1!$AO$111=CNGE_2024_M3_Secc1!$AQ$111,O,IF(CNGE_2024_M3_Secc1!R227="",1,0))</f>
        <v>#NAME?</v>
      </c>
      <c r="BF973" s="202" t="e" cm="1">
        <f t="array" ref="BF973">IF(CNGE_2024_M3_Secc1!$AO$111=CNGE_2024_M3_Secc1!$AQ$111,O,IF(CNGE_2024_M3_Secc1!S227="",1,0))</f>
        <v>#NAME?</v>
      </c>
      <c r="BG973" s="202" t="e" cm="1">
        <f t="array" ref="BG973">IF(CNGE_2024_M3_Secc1!$AO$111=CNGE_2024_M3_Secc1!$AQ$111,O,IF(CNGE_2024_M3_Secc1!T227="",1,0))</f>
        <v>#NAME?</v>
      </c>
      <c r="BH973" s="202" t="e" cm="1">
        <f t="array" ref="BH973">IF(CNGE_2024_M3_Secc1!$AO$111=CNGE_2024_M3_Secc1!$AQ$111,O,IF(CNGE_2024_M3_Secc1!U227="",1,0))</f>
        <v>#NAME?</v>
      </c>
      <c r="BI973" s="202" t="e" cm="1">
        <f t="array" ref="BI973">IF(CNGE_2024_M3_Secc1!$AO$111=CNGE_2024_M3_Secc1!$AQ$111,O,IF(CNGE_2024_M3_Secc1!V227="",1,0))</f>
        <v>#NAME?</v>
      </c>
      <c r="BJ973" s="202" t="e" cm="1">
        <f t="array" ref="BJ973">IF(CNGE_2024_M3_Secc1!$AO$111=CNGE_2024_M3_Secc1!$AQ$111,O,IF(CNGE_2024_M3_Secc1!W227="",1,0))</f>
        <v>#NAME?</v>
      </c>
      <c r="BK973" s="202" t="e" cm="1">
        <f t="array" ref="BK973">IF(CNGE_2024_M3_Secc1!$AO$111=CNGE_2024_M3_Secc1!$AQ$111,O,IF(CNGE_2024_M3_Secc1!X227="",1,0))</f>
        <v>#NAME?</v>
      </c>
      <c r="BL973" s="202" t="e" cm="1">
        <f t="array" ref="BL973">IF(CNGE_2024_M3_Secc1!$AO$111=CNGE_2024_M3_Secc1!$AQ$111,O,IF(CNGE_2024_M3_Secc1!Y227="",1,0))</f>
        <v>#NAME?</v>
      </c>
      <c r="BM973" s="202" t="e" cm="1">
        <f t="array" ref="BM973">IF(CNGE_2024_M3_Secc1!$AO$111=CNGE_2024_M3_Secc1!$AQ$111,O,IF(CNGE_2024_M3_Secc1!Z227="",1,0))</f>
        <v>#NAME?</v>
      </c>
      <c r="BN973" s="202" t="e" cm="1">
        <f t="array" ref="BN973">IF(CNGE_2024_M3_Secc1!$AO$111=CNGE_2024_M3_Secc1!$AQ$111,O,IF(CNGE_2024_M3_Secc1!AA227="",1,0))</f>
        <v>#NAME?</v>
      </c>
      <c r="BO973" s="202" t="e" cm="1">
        <f t="array" ref="BO973">IF(CNGE_2024_M3_Secc1!$AO$111=CNGE_2024_M3_Secc1!$AQ$111,O,IF(CNGE_2024_M3_Secc1!AB227="",1,0))</f>
        <v>#NAME?</v>
      </c>
      <c r="BP973" s="202" t="e" cm="1">
        <f t="array" ref="BP973">IF(CNGE_2024_M3_Secc1!$AO$111=CNGE_2024_M3_Secc1!$AQ$111,O,IF(CNGE_2024_M3_Secc1!AC227="",1,0))</f>
        <v>#NAME?</v>
      </c>
      <c r="BQ973" s="202" t="e" cm="1">
        <f t="array" ref="BQ973">IF(CNGE_2024_M3_Secc1!$AO$111=CNGE_2024_M3_Secc1!$AQ$111,O,IF(CNGE_2024_M3_Secc1!AD227="",1,0))</f>
        <v>#NAME?</v>
      </c>
      <c r="CG973" s="563">
        <f t="shared" si="2967"/>
        <v>0</v>
      </c>
      <c r="CH973" s="563"/>
    </row>
    <row r="974" spans="1:86" s="38" customFormat="1" ht="15" customHeight="1">
      <c r="A974" s="18"/>
      <c r="B974" s="3"/>
      <c r="C974" s="48" t="s">
        <v>5006</v>
      </c>
      <c r="D974" s="580" t="str">
        <f>IF(CNGE_2024_M3_Secc1!D60="","",CNGE_2024_M3_Secc1!D60)</f>
        <v/>
      </c>
      <c r="E974" s="580"/>
      <c r="F974" s="580"/>
      <c r="G974" s="580"/>
      <c r="H974" s="580"/>
      <c r="I974" s="356"/>
      <c r="J974" s="356"/>
      <c r="K974" s="356"/>
      <c r="L974" s="356"/>
      <c r="M974" s="356"/>
      <c r="N974" s="356"/>
      <c r="O974" s="356"/>
      <c r="P974" s="356"/>
      <c r="Q974" s="356"/>
      <c r="R974" s="356"/>
      <c r="S974" s="356"/>
      <c r="T974" s="356"/>
      <c r="U974" s="356"/>
      <c r="V974" s="356"/>
      <c r="W974" s="356"/>
      <c r="X974" s="356"/>
      <c r="Y974" s="356"/>
      <c r="Z974" s="356"/>
      <c r="AA974" s="356"/>
      <c r="AB974" s="356"/>
      <c r="AC974" s="356"/>
      <c r="AD974" s="356"/>
      <c r="AE974" s="2"/>
      <c r="AF974" s="169"/>
      <c r="AV974" s="202" t="e" cm="1">
        <f t="array" ref="AV974">IF(CNGE_2024_M3_Secc1!$AO$111=CNGE_2024_M3_Secc1!$AQ$111,O,IF(CNGE_2024_M3_Secc1!I228="",1,0))</f>
        <v>#NAME?</v>
      </c>
      <c r="AW974" s="202" t="e" cm="1">
        <f t="array" ref="AW974">IF(CNGE_2024_M3_Secc1!$AO$111=CNGE_2024_M3_Secc1!$AQ$111,O,IF(CNGE_2024_M3_Secc1!J228="",1,0))</f>
        <v>#NAME?</v>
      </c>
      <c r="AX974" s="202" t="e" cm="1">
        <f t="array" ref="AX974">IF(CNGE_2024_M3_Secc1!$AO$111=CNGE_2024_M3_Secc1!$AQ$111,O,IF(CNGE_2024_M3_Secc1!K228="",1,0))</f>
        <v>#NAME?</v>
      </c>
      <c r="AY974" s="202" t="e" cm="1">
        <f t="array" ref="AY974">IF(CNGE_2024_M3_Secc1!$AO$111=CNGE_2024_M3_Secc1!$AQ$111,O,IF(CNGE_2024_M3_Secc1!L228="",1,0))</f>
        <v>#NAME?</v>
      </c>
      <c r="AZ974" s="202" t="e" cm="1">
        <f t="array" ref="AZ974">IF(CNGE_2024_M3_Secc1!$AO$111=CNGE_2024_M3_Secc1!$AQ$111,O,IF(CNGE_2024_M3_Secc1!M228="",1,0))</f>
        <v>#NAME?</v>
      </c>
      <c r="BA974" s="202" t="e" cm="1">
        <f t="array" ref="BA974">IF(CNGE_2024_M3_Secc1!$AO$111=CNGE_2024_M3_Secc1!$AQ$111,O,IF(CNGE_2024_M3_Secc1!N228="",1,0))</f>
        <v>#NAME?</v>
      </c>
      <c r="BB974" s="202" t="e" cm="1">
        <f t="array" ref="BB974">IF(CNGE_2024_M3_Secc1!$AO$111=CNGE_2024_M3_Secc1!$AQ$111,O,IF(CNGE_2024_M3_Secc1!O228="",1,0))</f>
        <v>#NAME?</v>
      </c>
      <c r="BC974" s="202" t="e" cm="1">
        <f t="array" ref="BC974">IF(CNGE_2024_M3_Secc1!$AO$111=CNGE_2024_M3_Secc1!$AQ$111,O,IF(CNGE_2024_M3_Secc1!P228="",1,0))</f>
        <v>#NAME?</v>
      </c>
      <c r="BD974" s="202" t="e" cm="1">
        <f t="array" ref="BD974">IF(CNGE_2024_M3_Secc1!$AO$111=CNGE_2024_M3_Secc1!$AQ$111,O,IF(CNGE_2024_M3_Secc1!Q228="",1,0))</f>
        <v>#NAME?</v>
      </c>
      <c r="BE974" s="202" t="e" cm="1">
        <f t="array" ref="BE974">IF(CNGE_2024_M3_Secc1!$AO$111=CNGE_2024_M3_Secc1!$AQ$111,O,IF(CNGE_2024_M3_Secc1!R228="",1,0))</f>
        <v>#NAME?</v>
      </c>
      <c r="BF974" s="202" t="e" cm="1">
        <f t="array" ref="BF974">IF(CNGE_2024_M3_Secc1!$AO$111=CNGE_2024_M3_Secc1!$AQ$111,O,IF(CNGE_2024_M3_Secc1!S228="",1,0))</f>
        <v>#NAME?</v>
      </c>
      <c r="BG974" s="202" t="e" cm="1">
        <f t="array" ref="BG974">IF(CNGE_2024_M3_Secc1!$AO$111=CNGE_2024_M3_Secc1!$AQ$111,O,IF(CNGE_2024_M3_Secc1!T228="",1,0))</f>
        <v>#NAME?</v>
      </c>
      <c r="BH974" s="202" t="e" cm="1">
        <f t="array" ref="BH974">IF(CNGE_2024_M3_Secc1!$AO$111=CNGE_2024_M3_Secc1!$AQ$111,O,IF(CNGE_2024_M3_Secc1!U228="",1,0))</f>
        <v>#NAME?</v>
      </c>
      <c r="BI974" s="202" t="e" cm="1">
        <f t="array" ref="BI974">IF(CNGE_2024_M3_Secc1!$AO$111=CNGE_2024_M3_Secc1!$AQ$111,O,IF(CNGE_2024_M3_Secc1!V228="",1,0))</f>
        <v>#NAME?</v>
      </c>
      <c r="BJ974" s="202" t="e" cm="1">
        <f t="array" ref="BJ974">IF(CNGE_2024_M3_Secc1!$AO$111=CNGE_2024_M3_Secc1!$AQ$111,O,IF(CNGE_2024_M3_Secc1!W228="",1,0))</f>
        <v>#NAME?</v>
      </c>
      <c r="BK974" s="202" t="e" cm="1">
        <f t="array" ref="BK974">IF(CNGE_2024_M3_Secc1!$AO$111=CNGE_2024_M3_Secc1!$AQ$111,O,IF(CNGE_2024_M3_Secc1!X228="",1,0))</f>
        <v>#NAME?</v>
      </c>
      <c r="BL974" s="202" t="e" cm="1">
        <f t="array" ref="BL974">IF(CNGE_2024_M3_Secc1!$AO$111=CNGE_2024_M3_Secc1!$AQ$111,O,IF(CNGE_2024_M3_Secc1!Y228="",1,0))</f>
        <v>#NAME?</v>
      </c>
      <c r="BM974" s="202" t="e" cm="1">
        <f t="array" ref="BM974">IF(CNGE_2024_M3_Secc1!$AO$111=CNGE_2024_M3_Secc1!$AQ$111,O,IF(CNGE_2024_M3_Secc1!Z228="",1,0))</f>
        <v>#NAME?</v>
      </c>
      <c r="BN974" s="202" t="e" cm="1">
        <f t="array" ref="BN974">IF(CNGE_2024_M3_Secc1!$AO$111=CNGE_2024_M3_Secc1!$AQ$111,O,IF(CNGE_2024_M3_Secc1!AA228="",1,0))</f>
        <v>#NAME?</v>
      </c>
      <c r="BO974" s="202" t="e" cm="1">
        <f t="array" ref="BO974">IF(CNGE_2024_M3_Secc1!$AO$111=CNGE_2024_M3_Secc1!$AQ$111,O,IF(CNGE_2024_M3_Secc1!AB228="",1,0))</f>
        <v>#NAME?</v>
      </c>
      <c r="BP974" s="202" t="e" cm="1">
        <f t="array" ref="BP974">IF(CNGE_2024_M3_Secc1!$AO$111=CNGE_2024_M3_Secc1!$AQ$111,O,IF(CNGE_2024_M3_Secc1!AC228="",1,0))</f>
        <v>#NAME?</v>
      </c>
      <c r="BQ974" s="202" t="e" cm="1">
        <f t="array" ref="BQ974">IF(CNGE_2024_M3_Secc1!$AO$111=CNGE_2024_M3_Secc1!$AQ$111,O,IF(CNGE_2024_M3_Secc1!AD228="",1,0))</f>
        <v>#NAME?</v>
      </c>
      <c r="CG974" s="563">
        <f t="shared" si="2967"/>
        <v>0</v>
      </c>
      <c r="CH974" s="563"/>
    </row>
    <row r="975" spans="1:86" s="38" customFormat="1" ht="15" customHeight="1">
      <c r="A975" s="18"/>
      <c r="B975" s="3"/>
      <c r="C975" s="48" t="s">
        <v>5008</v>
      </c>
      <c r="D975" s="580" t="str">
        <f>IF(CNGE_2024_M3_Secc1!D61="","",CNGE_2024_M3_Secc1!D61)</f>
        <v/>
      </c>
      <c r="E975" s="580"/>
      <c r="F975" s="580"/>
      <c r="G975" s="580"/>
      <c r="H975" s="580"/>
      <c r="I975" s="356"/>
      <c r="J975" s="356"/>
      <c r="K975" s="356"/>
      <c r="L975" s="356"/>
      <c r="M975" s="356"/>
      <c r="N975" s="356"/>
      <c r="O975" s="356"/>
      <c r="P975" s="356"/>
      <c r="Q975" s="356"/>
      <c r="R975" s="356"/>
      <c r="S975" s="356"/>
      <c r="T975" s="356"/>
      <c r="U975" s="356"/>
      <c r="V975" s="356"/>
      <c r="W975" s="356"/>
      <c r="X975" s="356"/>
      <c r="Y975" s="356"/>
      <c r="Z975" s="356"/>
      <c r="AA975" s="356"/>
      <c r="AB975" s="356"/>
      <c r="AC975" s="356"/>
      <c r="AD975" s="356"/>
      <c r="AE975" s="2"/>
      <c r="AF975" s="169"/>
      <c r="AV975" s="202" t="e" cm="1">
        <f t="array" ref="AV975">IF(CNGE_2024_M3_Secc1!$AO$111=CNGE_2024_M3_Secc1!$AQ$111,O,IF(CNGE_2024_M3_Secc1!I229="",1,0))</f>
        <v>#NAME?</v>
      </c>
      <c r="AW975" s="202" t="e" cm="1">
        <f t="array" ref="AW975">IF(CNGE_2024_M3_Secc1!$AO$111=CNGE_2024_M3_Secc1!$AQ$111,O,IF(CNGE_2024_M3_Secc1!J229="",1,0))</f>
        <v>#NAME?</v>
      </c>
      <c r="AX975" s="202" t="e" cm="1">
        <f t="array" ref="AX975">IF(CNGE_2024_M3_Secc1!$AO$111=CNGE_2024_M3_Secc1!$AQ$111,O,IF(CNGE_2024_M3_Secc1!K229="",1,0))</f>
        <v>#NAME?</v>
      </c>
      <c r="AY975" s="202" t="e" cm="1">
        <f t="array" ref="AY975">IF(CNGE_2024_M3_Secc1!$AO$111=CNGE_2024_M3_Secc1!$AQ$111,O,IF(CNGE_2024_M3_Secc1!L229="",1,0))</f>
        <v>#NAME?</v>
      </c>
      <c r="AZ975" s="202" t="e" cm="1">
        <f t="array" ref="AZ975">IF(CNGE_2024_M3_Secc1!$AO$111=CNGE_2024_M3_Secc1!$AQ$111,O,IF(CNGE_2024_M3_Secc1!M229="",1,0))</f>
        <v>#NAME?</v>
      </c>
      <c r="BA975" s="202" t="e" cm="1">
        <f t="array" ref="BA975">IF(CNGE_2024_M3_Secc1!$AO$111=CNGE_2024_M3_Secc1!$AQ$111,O,IF(CNGE_2024_M3_Secc1!N229="",1,0))</f>
        <v>#NAME?</v>
      </c>
      <c r="BB975" s="202" t="e" cm="1">
        <f t="array" ref="BB975">IF(CNGE_2024_M3_Secc1!$AO$111=CNGE_2024_M3_Secc1!$AQ$111,O,IF(CNGE_2024_M3_Secc1!O229="",1,0))</f>
        <v>#NAME?</v>
      </c>
      <c r="BC975" s="202" t="e" cm="1">
        <f t="array" ref="BC975">IF(CNGE_2024_M3_Secc1!$AO$111=CNGE_2024_M3_Secc1!$AQ$111,O,IF(CNGE_2024_M3_Secc1!P229="",1,0))</f>
        <v>#NAME?</v>
      </c>
      <c r="BD975" s="202" t="e" cm="1">
        <f t="array" ref="BD975">IF(CNGE_2024_M3_Secc1!$AO$111=CNGE_2024_M3_Secc1!$AQ$111,O,IF(CNGE_2024_M3_Secc1!Q229="",1,0))</f>
        <v>#NAME?</v>
      </c>
      <c r="BE975" s="202" t="e" cm="1">
        <f t="array" ref="BE975">IF(CNGE_2024_M3_Secc1!$AO$111=CNGE_2024_M3_Secc1!$AQ$111,O,IF(CNGE_2024_M3_Secc1!R229="",1,0))</f>
        <v>#NAME?</v>
      </c>
      <c r="BF975" s="202" t="e" cm="1">
        <f t="array" ref="BF975">IF(CNGE_2024_M3_Secc1!$AO$111=CNGE_2024_M3_Secc1!$AQ$111,O,IF(CNGE_2024_M3_Secc1!S229="",1,0))</f>
        <v>#NAME?</v>
      </c>
      <c r="BG975" s="202" t="e" cm="1">
        <f t="array" ref="BG975">IF(CNGE_2024_M3_Secc1!$AO$111=CNGE_2024_M3_Secc1!$AQ$111,O,IF(CNGE_2024_M3_Secc1!T229="",1,0))</f>
        <v>#NAME?</v>
      </c>
      <c r="BH975" s="202" t="e" cm="1">
        <f t="array" ref="BH975">IF(CNGE_2024_M3_Secc1!$AO$111=CNGE_2024_M3_Secc1!$AQ$111,O,IF(CNGE_2024_M3_Secc1!U229="",1,0))</f>
        <v>#NAME?</v>
      </c>
      <c r="BI975" s="202" t="e" cm="1">
        <f t="array" ref="BI975">IF(CNGE_2024_M3_Secc1!$AO$111=CNGE_2024_M3_Secc1!$AQ$111,O,IF(CNGE_2024_M3_Secc1!V229="",1,0))</f>
        <v>#NAME?</v>
      </c>
      <c r="BJ975" s="202" t="e" cm="1">
        <f t="array" ref="BJ975">IF(CNGE_2024_M3_Secc1!$AO$111=CNGE_2024_M3_Secc1!$AQ$111,O,IF(CNGE_2024_M3_Secc1!W229="",1,0))</f>
        <v>#NAME?</v>
      </c>
      <c r="BK975" s="202" t="e" cm="1">
        <f t="array" ref="BK975">IF(CNGE_2024_M3_Secc1!$AO$111=CNGE_2024_M3_Secc1!$AQ$111,O,IF(CNGE_2024_M3_Secc1!X229="",1,0))</f>
        <v>#NAME?</v>
      </c>
      <c r="BL975" s="202" t="e" cm="1">
        <f t="array" ref="BL975">IF(CNGE_2024_M3_Secc1!$AO$111=CNGE_2024_M3_Secc1!$AQ$111,O,IF(CNGE_2024_M3_Secc1!Y229="",1,0))</f>
        <v>#NAME?</v>
      </c>
      <c r="BM975" s="202" t="e" cm="1">
        <f t="array" ref="BM975">IF(CNGE_2024_M3_Secc1!$AO$111=CNGE_2024_M3_Secc1!$AQ$111,O,IF(CNGE_2024_M3_Secc1!Z229="",1,0))</f>
        <v>#NAME?</v>
      </c>
      <c r="BN975" s="202" t="e" cm="1">
        <f t="array" ref="BN975">IF(CNGE_2024_M3_Secc1!$AO$111=CNGE_2024_M3_Secc1!$AQ$111,O,IF(CNGE_2024_M3_Secc1!AA229="",1,0))</f>
        <v>#NAME?</v>
      </c>
      <c r="BO975" s="202" t="e" cm="1">
        <f t="array" ref="BO975">IF(CNGE_2024_M3_Secc1!$AO$111=CNGE_2024_M3_Secc1!$AQ$111,O,IF(CNGE_2024_M3_Secc1!AB229="",1,0))</f>
        <v>#NAME?</v>
      </c>
      <c r="BP975" s="202" t="e" cm="1">
        <f t="array" ref="BP975">IF(CNGE_2024_M3_Secc1!$AO$111=CNGE_2024_M3_Secc1!$AQ$111,O,IF(CNGE_2024_M3_Secc1!AC229="",1,0))</f>
        <v>#NAME?</v>
      </c>
      <c r="BQ975" s="202" t="e" cm="1">
        <f t="array" ref="BQ975">IF(CNGE_2024_M3_Secc1!$AO$111=CNGE_2024_M3_Secc1!$AQ$111,O,IF(CNGE_2024_M3_Secc1!AD229="",1,0))</f>
        <v>#NAME?</v>
      </c>
      <c r="CG975" s="563">
        <f t="shared" si="2967"/>
        <v>0</v>
      </c>
      <c r="CH975" s="563"/>
    </row>
    <row r="976" spans="1:86" s="38" customFormat="1" ht="15" customHeight="1">
      <c r="A976" s="18"/>
      <c r="B976" s="3"/>
      <c r="C976" s="48" t="s">
        <v>5009</v>
      </c>
      <c r="D976" s="580" t="str">
        <f>IF(CNGE_2024_M3_Secc1!D62="","",CNGE_2024_M3_Secc1!D62)</f>
        <v/>
      </c>
      <c r="E976" s="580"/>
      <c r="F976" s="580"/>
      <c r="G976" s="580"/>
      <c r="H976" s="580"/>
      <c r="I976" s="356"/>
      <c r="J976" s="356"/>
      <c r="K976" s="356"/>
      <c r="L976" s="356"/>
      <c r="M976" s="356"/>
      <c r="N976" s="356"/>
      <c r="O976" s="356"/>
      <c r="P976" s="356"/>
      <c r="Q976" s="356"/>
      <c r="R976" s="356"/>
      <c r="S976" s="356"/>
      <c r="T976" s="356"/>
      <c r="U976" s="356"/>
      <c r="V976" s="356"/>
      <c r="W976" s="356"/>
      <c r="X976" s="356"/>
      <c r="Y976" s="356"/>
      <c r="Z976" s="356"/>
      <c r="AA976" s="356"/>
      <c r="AB976" s="356"/>
      <c r="AC976" s="356"/>
      <c r="AD976" s="356"/>
      <c r="AE976" s="2"/>
      <c r="AF976" s="169"/>
      <c r="AV976" s="202" t="e" cm="1">
        <f t="array" ref="AV976">IF(CNGE_2024_M3_Secc1!$AO$111=CNGE_2024_M3_Secc1!$AQ$111,O,IF(CNGE_2024_M3_Secc1!I230="",1,0))</f>
        <v>#NAME?</v>
      </c>
      <c r="AW976" s="202" t="e" cm="1">
        <f t="array" ref="AW976">IF(CNGE_2024_M3_Secc1!$AO$111=CNGE_2024_M3_Secc1!$AQ$111,O,IF(CNGE_2024_M3_Secc1!J230="",1,0))</f>
        <v>#NAME?</v>
      </c>
      <c r="AX976" s="202" t="e" cm="1">
        <f t="array" ref="AX976">IF(CNGE_2024_M3_Secc1!$AO$111=CNGE_2024_M3_Secc1!$AQ$111,O,IF(CNGE_2024_M3_Secc1!K230="",1,0))</f>
        <v>#NAME?</v>
      </c>
      <c r="AY976" s="202" t="e" cm="1">
        <f t="array" ref="AY976">IF(CNGE_2024_M3_Secc1!$AO$111=CNGE_2024_M3_Secc1!$AQ$111,O,IF(CNGE_2024_M3_Secc1!L230="",1,0))</f>
        <v>#NAME?</v>
      </c>
      <c r="AZ976" s="202" t="e" cm="1">
        <f t="array" ref="AZ976">IF(CNGE_2024_M3_Secc1!$AO$111=CNGE_2024_M3_Secc1!$AQ$111,O,IF(CNGE_2024_M3_Secc1!M230="",1,0))</f>
        <v>#NAME?</v>
      </c>
      <c r="BA976" s="202" t="e" cm="1">
        <f t="array" ref="BA976">IF(CNGE_2024_M3_Secc1!$AO$111=CNGE_2024_M3_Secc1!$AQ$111,O,IF(CNGE_2024_M3_Secc1!N230="",1,0))</f>
        <v>#NAME?</v>
      </c>
      <c r="BB976" s="202" t="e" cm="1">
        <f t="array" ref="BB976">IF(CNGE_2024_M3_Secc1!$AO$111=CNGE_2024_M3_Secc1!$AQ$111,O,IF(CNGE_2024_M3_Secc1!O230="",1,0))</f>
        <v>#NAME?</v>
      </c>
      <c r="BC976" s="202" t="e" cm="1">
        <f t="array" ref="BC976">IF(CNGE_2024_M3_Secc1!$AO$111=CNGE_2024_M3_Secc1!$AQ$111,O,IF(CNGE_2024_M3_Secc1!P230="",1,0))</f>
        <v>#NAME?</v>
      </c>
      <c r="BD976" s="202" t="e" cm="1">
        <f t="array" ref="BD976">IF(CNGE_2024_M3_Secc1!$AO$111=CNGE_2024_M3_Secc1!$AQ$111,O,IF(CNGE_2024_M3_Secc1!Q230="",1,0))</f>
        <v>#NAME?</v>
      </c>
      <c r="BE976" s="202" t="e" cm="1">
        <f t="array" ref="BE976">IF(CNGE_2024_M3_Secc1!$AO$111=CNGE_2024_M3_Secc1!$AQ$111,O,IF(CNGE_2024_M3_Secc1!R230="",1,0))</f>
        <v>#NAME?</v>
      </c>
      <c r="BF976" s="202" t="e" cm="1">
        <f t="array" ref="BF976">IF(CNGE_2024_M3_Secc1!$AO$111=CNGE_2024_M3_Secc1!$AQ$111,O,IF(CNGE_2024_M3_Secc1!S230="",1,0))</f>
        <v>#NAME?</v>
      </c>
      <c r="BG976" s="202" t="e" cm="1">
        <f t="array" ref="BG976">IF(CNGE_2024_M3_Secc1!$AO$111=CNGE_2024_M3_Secc1!$AQ$111,O,IF(CNGE_2024_M3_Secc1!T230="",1,0))</f>
        <v>#NAME?</v>
      </c>
      <c r="BH976" s="202" t="e" cm="1">
        <f t="array" ref="BH976">IF(CNGE_2024_M3_Secc1!$AO$111=CNGE_2024_M3_Secc1!$AQ$111,O,IF(CNGE_2024_M3_Secc1!U230="",1,0))</f>
        <v>#NAME?</v>
      </c>
      <c r="BI976" s="202" t="e" cm="1">
        <f t="array" ref="BI976">IF(CNGE_2024_M3_Secc1!$AO$111=CNGE_2024_M3_Secc1!$AQ$111,O,IF(CNGE_2024_M3_Secc1!V230="",1,0))</f>
        <v>#NAME?</v>
      </c>
      <c r="BJ976" s="202" t="e" cm="1">
        <f t="array" ref="BJ976">IF(CNGE_2024_M3_Secc1!$AO$111=CNGE_2024_M3_Secc1!$AQ$111,O,IF(CNGE_2024_M3_Secc1!W230="",1,0))</f>
        <v>#NAME?</v>
      </c>
      <c r="BK976" s="202" t="e" cm="1">
        <f t="array" ref="BK976">IF(CNGE_2024_M3_Secc1!$AO$111=CNGE_2024_M3_Secc1!$AQ$111,O,IF(CNGE_2024_M3_Secc1!X230="",1,0))</f>
        <v>#NAME?</v>
      </c>
      <c r="BL976" s="202" t="e" cm="1">
        <f t="array" ref="BL976">IF(CNGE_2024_M3_Secc1!$AO$111=CNGE_2024_M3_Secc1!$AQ$111,O,IF(CNGE_2024_M3_Secc1!Y230="",1,0))</f>
        <v>#NAME?</v>
      </c>
      <c r="BM976" s="202" t="e" cm="1">
        <f t="array" ref="BM976">IF(CNGE_2024_M3_Secc1!$AO$111=CNGE_2024_M3_Secc1!$AQ$111,O,IF(CNGE_2024_M3_Secc1!Z230="",1,0))</f>
        <v>#NAME?</v>
      </c>
      <c r="BN976" s="202" t="e" cm="1">
        <f t="array" ref="BN976">IF(CNGE_2024_M3_Secc1!$AO$111=CNGE_2024_M3_Secc1!$AQ$111,O,IF(CNGE_2024_M3_Secc1!AA230="",1,0))</f>
        <v>#NAME?</v>
      </c>
      <c r="BO976" s="202" t="e" cm="1">
        <f t="array" ref="BO976">IF(CNGE_2024_M3_Secc1!$AO$111=CNGE_2024_M3_Secc1!$AQ$111,O,IF(CNGE_2024_M3_Secc1!AB230="",1,0))</f>
        <v>#NAME?</v>
      </c>
      <c r="BP976" s="202" t="e" cm="1">
        <f t="array" ref="BP976">IF(CNGE_2024_M3_Secc1!$AO$111=CNGE_2024_M3_Secc1!$AQ$111,O,IF(CNGE_2024_M3_Secc1!AC230="",1,0))</f>
        <v>#NAME?</v>
      </c>
      <c r="BQ976" s="202" t="e" cm="1">
        <f t="array" ref="BQ976">IF(CNGE_2024_M3_Secc1!$AO$111=CNGE_2024_M3_Secc1!$AQ$111,O,IF(CNGE_2024_M3_Secc1!AD230="",1,0))</f>
        <v>#NAME?</v>
      </c>
      <c r="CG976" s="563">
        <f t="shared" si="2967"/>
        <v>0</v>
      </c>
      <c r="CH976" s="563"/>
    </row>
    <row r="977" spans="1:86" s="38" customFormat="1" ht="15" customHeight="1">
      <c r="A977" s="18"/>
      <c r="B977" s="3"/>
      <c r="C977" s="48" t="s">
        <v>5011</v>
      </c>
      <c r="D977" s="580" t="str">
        <f>IF(CNGE_2024_M3_Secc1!D63="","",CNGE_2024_M3_Secc1!D63)</f>
        <v/>
      </c>
      <c r="E977" s="580"/>
      <c r="F977" s="580"/>
      <c r="G977" s="580"/>
      <c r="H977" s="580"/>
      <c r="I977" s="356"/>
      <c r="J977" s="356"/>
      <c r="K977" s="356"/>
      <c r="L977" s="356"/>
      <c r="M977" s="356"/>
      <c r="N977" s="356"/>
      <c r="O977" s="356"/>
      <c r="P977" s="356"/>
      <c r="Q977" s="356"/>
      <c r="R977" s="356"/>
      <c r="S977" s="356"/>
      <c r="T977" s="356"/>
      <c r="U977" s="356"/>
      <c r="V977" s="356"/>
      <c r="W977" s="356"/>
      <c r="X977" s="356"/>
      <c r="Y977" s="356"/>
      <c r="Z977" s="356"/>
      <c r="AA977" s="356"/>
      <c r="AB977" s="356"/>
      <c r="AC977" s="356"/>
      <c r="AD977" s="356"/>
      <c r="AE977" s="2"/>
      <c r="AF977" s="169"/>
      <c r="AV977" s="202" t="e" cm="1">
        <f t="array" ref="AV977">IF(CNGE_2024_M3_Secc1!$AO$111=CNGE_2024_M3_Secc1!$AQ$111,O,IF(CNGE_2024_M3_Secc1!I231="",1,0))</f>
        <v>#NAME?</v>
      </c>
      <c r="AW977" s="202" t="e" cm="1">
        <f t="array" ref="AW977">IF(CNGE_2024_M3_Secc1!$AO$111=CNGE_2024_M3_Secc1!$AQ$111,O,IF(CNGE_2024_M3_Secc1!J231="",1,0))</f>
        <v>#NAME?</v>
      </c>
      <c r="AX977" s="202" t="e" cm="1">
        <f t="array" ref="AX977">IF(CNGE_2024_M3_Secc1!$AO$111=CNGE_2024_M3_Secc1!$AQ$111,O,IF(CNGE_2024_M3_Secc1!K231="",1,0))</f>
        <v>#NAME?</v>
      </c>
      <c r="AY977" s="202" t="e" cm="1">
        <f t="array" ref="AY977">IF(CNGE_2024_M3_Secc1!$AO$111=CNGE_2024_M3_Secc1!$AQ$111,O,IF(CNGE_2024_M3_Secc1!L231="",1,0))</f>
        <v>#NAME?</v>
      </c>
      <c r="AZ977" s="202" t="e" cm="1">
        <f t="array" ref="AZ977">IF(CNGE_2024_M3_Secc1!$AO$111=CNGE_2024_M3_Secc1!$AQ$111,O,IF(CNGE_2024_M3_Secc1!M231="",1,0))</f>
        <v>#NAME?</v>
      </c>
      <c r="BA977" s="202" t="e" cm="1">
        <f t="array" ref="BA977">IF(CNGE_2024_M3_Secc1!$AO$111=CNGE_2024_M3_Secc1!$AQ$111,O,IF(CNGE_2024_M3_Secc1!N231="",1,0))</f>
        <v>#NAME?</v>
      </c>
      <c r="BB977" s="202" t="e" cm="1">
        <f t="array" ref="BB977">IF(CNGE_2024_M3_Secc1!$AO$111=CNGE_2024_M3_Secc1!$AQ$111,O,IF(CNGE_2024_M3_Secc1!O231="",1,0))</f>
        <v>#NAME?</v>
      </c>
      <c r="BC977" s="202" t="e" cm="1">
        <f t="array" ref="BC977">IF(CNGE_2024_M3_Secc1!$AO$111=CNGE_2024_M3_Secc1!$AQ$111,O,IF(CNGE_2024_M3_Secc1!P231="",1,0))</f>
        <v>#NAME?</v>
      </c>
      <c r="BD977" s="202" t="e" cm="1">
        <f t="array" ref="BD977">IF(CNGE_2024_M3_Secc1!$AO$111=CNGE_2024_M3_Secc1!$AQ$111,O,IF(CNGE_2024_M3_Secc1!Q231="",1,0))</f>
        <v>#NAME?</v>
      </c>
      <c r="BE977" s="202" t="e" cm="1">
        <f t="array" ref="BE977">IF(CNGE_2024_M3_Secc1!$AO$111=CNGE_2024_M3_Secc1!$AQ$111,O,IF(CNGE_2024_M3_Secc1!R231="",1,0))</f>
        <v>#NAME?</v>
      </c>
      <c r="BF977" s="202" t="e" cm="1">
        <f t="array" ref="BF977">IF(CNGE_2024_M3_Secc1!$AO$111=CNGE_2024_M3_Secc1!$AQ$111,O,IF(CNGE_2024_M3_Secc1!S231="",1,0))</f>
        <v>#NAME?</v>
      </c>
      <c r="BG977" s="202" t="e" cm="1">
        <f t="array" ref="BG977">IF(CNGE_2024_M3_Secc1!$AO$111=CNGE_2024_M3_Secc1!$AQ$111,O,IF(CNGE_2024_M3_Secc1!T231="",1,0))</f>
        <v>#NAME?</v>
      </c>
      <c r="BH977" s="202" t="e" cm="1">
        <f t="array" ref="BH977">IF(CNGE_2024_M3_Secc1!$AO$111=CNGE_2024_M3_Secc1!$AQ$111,O,IF(CNGE_2024_M3_Secc1!U231="",1,0))</f>
        <v>#NAME?</v>
      </c>
      <c r="BI977" s="202" t="e" cm="1">
        <f t="array" ref="BI977">IF(CNGE_2024_M3_Secc1!$AO$111=CNGE_2024_M3_Secc1!$AQ$111,O,IF(CNGE_2024_M3_Secc1!V231="",1,0))</f>
        <v>#NAME?</v>
      </c>
      <c r="BJ977" s="202" t="e" cm="1">
        <f t="array" ref="BJ977">IF(CNGE_2024_M3_Secc1!$AO$111=CNGE_2024_M3_Secc1!$AQ$111,O,IF(CNGE_2024_M3_Secc1!W231="",1,0))</f>
        <v>#NAME?</v>
      </c>
      <c r="BK977" s="202" t="e" cm="1">
        <f t="array" ref="BK977">IF(CNGE_2024_M3_Secc1!$AO$111=CNGE_2024_M3_Secc1!$AQ$111,O,IF(CNGE_2024_M3_Secc1!X231="",1,0))</f>
        <v>#NAME?</v>
      </c>
      <c r="BL977" s="202" t="e" cm="1">
        <f t="array" ref="BL977">IF(CNGE_2024_M3_Secc1!$AO$111=CNGE_2024_M3_Secc1!$AQ$111,O,IF(CNGE_2024_M3_Secc1!Y231="",1,0))</f>
        <v>#NAME?</v>
      </c>
      <c r="BM977" s="202" t="e" cm="1">
        <f t="array" ref="BM977">IF(CNGE_2024_M3_Secc1!$AO$111=CNGE_2024_M3_Secc1!$AQ$111,O,IF(CNGE_2024_M3_Secc1!Z231="",1,0))</f>
        <v>#NAME?</v>
      </c>
      <c r="BN977" s="202" t="e" cm="1">
        <f t="array" ref="BN977">IF(CNGE_2024_M3_Secc1!$AO$111=CNGE_2024_M3_Secc1!$AQ$111,O,IF(CNGE_2024_M3_Secc1!AA231="",1,0))</f>
        <v>#NAME?</v>
      </c>
      <c r="BO977" s="202" t="e" cm="1">
        <f t="array" ref="BO977">IF(CNGE_2024_M3_Secc1!$AO$111=CNGE_2024_M3_Secc1!$AQ$111,O,IF(CNGE_2024_M3_Secc1!AB231="",1,0))</f>
        <v>#NAME?</v>
      </c>
      <c r="BP977" s="202" t="e" cm="1">
        <f t="array" ref="BP977">IF(CNGE_2024_M3_Secc1!$AO$111=CNGE_2024_M3_Secc1!$AQ$111,O,IF(CNGE_2024_M3_Secc1!AC231="",1,0))</f>
        <v>#NAME?</v>
      </c>
      <c r="BQ977" s="202" t="e" cm="1">
        <f t="array" ref="BQ977">IF(CNGE_2024_M3_Secc1!$AO$111=CNGE_2024_M3_Secc1!$AQ$111,O,IF(CNGE_2024_M3_Secc1!AD231="",1,0))</f>
        <v>#NAME?</v>
      </c>
      <c r="CG977" s="563">
        <f t="shared" si="2967"/>
        <v>0</v>
      </c>
      <c r="CH977" s="563"/>
    </row>
    <row r="978" spans="1:86" s="38" customFormat="1" ht="15" customHeight="1">
      <c r="A978" s="18"/>
      <c r="B978" s="3"/>
      <c r="C978" s="48" t="s">
        <v>5012</v>
      </c>
      <c r="D978" s="580" t="str">
        <f>IF(CNGE_2024_M3_Secc1!D64="","",CNGE_2024_M3_Secc1!D64)</f>
        <v/>
      </c>
      <c r="E978" s="580"/>
      <c r="F978" s="580"/>
      <c r="G978" s="580"/>
      <c r="H978" s="580"/>
      <c r="I978" s="356"/>
      <c r="J978" s="356"/>
      <c r="K978" s="356"/>
      <c r="L978" s="356"/>
      <c r="M978" s="356"/>
      <c r="N978" s="356"/>
      <c r="O978" s="356"/>
      <c r="P978" s="356"/>
      <c r="Q978" s="356"/>
      <c r="R978" s="356"/>
      <c r="S978" s="356"/>
      <c r="T978" s="356"/>
      <c r="U978" s="356"/>
      <c r="V978" s="356"/>
      <c r="W978" s="356"/>
      <c r="X978" s="356"/>
      <c r="Y978" s="356"/>
      <c r="Z978" s="356"/>
      <c r="AA978" s="356"/>
      <c r="AB978" s="356"/>
      <c r="AC978" s="356"/>
      <c r="AD978" s="356"/>
      <c r="AE978" s="2"/>
      <c r="AF978" s="169"/>
      <c r="AV978" s="202" t="e" cm="1">
        <f t="array" ref="AV978">IF(CNGE_2024_M3_Secc1!$AO$111=CNGE_2024_M3_Secc1!$AQ$111,O,IF(CNGE_2024_M3_Secc1!I232="",1,0))</f>
        <v>#NAME?</v>
      </c>
      <c r="AW978" s="202" t="e" cm="1">
        <f t="array" ref="AW978">IF(CNGE_2024_M3_Secc1!$AO$111=CNGE_2024_M3_Secc1!$AQ$111,O,IF(CNGE_2024_M3_Secc1!J232="",1,0))</f>
        <v>#NAME?</v>
      </c>
      <c r="AX978" s="202" t="e" cm="1">
        <f t="array" ref="AX978">IF(CNGE_2024_M3_Secc1!$AO$111=CNGE_2024_M3_Secc1!$AQ$111,O,IF(CNGE_2024_M3_Secc1!K232="",1,0))</f>
        <v>#NAME?</v>
      </c>
      <c r="AY978" s="202" t="e" cm="1">
        <f t="array" ref="AY978">IF(CNGE_2024_M3_Secc1!$AO$111=CNGE_2024_M3_Secc1!$AQ$111,O,IF(CNGE_2024_M3_Secc1!L232="",1,0))</f>
        <v>#NAME?</v>
      </c>
      <c r="AZ978" s="202" t="e" cm="1">
        <f t="array" ref="AZ978">IF(CNGE_2024_M3_Secc1!$AO$111=CNGE_2024_M3_Secc1!$AQ$111,O,IF(CNGE_2024_M3_Secc1!M232="",1,0))</f>
        <v>#NAME?</v>
      </c>
      <c r="BA978" s="202" t="e" cm="1">
        <f t="array" ref="BA978">IF(CNGE_2024_M3_Secc1!$AO$111=CNGE_2024_M3_Secc1!$AQ$111,O,IF(CNGE_2024_M3_Secc1!N232="",1,0))</f>
        <v>#NAME?</v>
      </c>
      <c r="BB978" s="202" t="e" cm="1">
        <f t="array" ref="BB978">IF(CNGE_2024_M3_Secc1!$AO$111=CNGE_2024_M3_Secc1!$AQ$111,O,IF(CNGE_2024_M3_Secc1!O232="",1,0))</f>
        <v>#NAME?</v>
      </c>
      <c r="BC978" s="202" t="e" cm="1">
        <f t="array" ref="BC978">IF(CNGE_2024_M3_Secc1!$AO$111=CNGE_2024_M3_Secc1!$AQ$111,O,IF(CNGE_2024_M3_Secc1!P232="",1,0))</f>
        <v>#NAME?</v>
      </c>
      <c r="BD978" s="202" t="e" cm="1">
        <f t="array" ref="BD978">IF(CNGE_2024_M3_Secc1!$AO$111=CNGE_2024_M3_Secc1!$AQ$111,O,IF(CNGE_2024_M3_Secc1!Q232="",1,0))</f>
        <v>#NAME?</v>
      </c>
      <c r="BE978" s="202" t="e" cm="1">
        <f t="array" ref="BE978">IF(CNGE_2024_M3_Secc1!$AO$111=CNGE_2024_M3_Secc1!$AQ$111,O,IF(CNGE_2024_M3_Secc1!R232="",1,0))</f>
        <v>#NAME?</v>
      </c>
      <c r="BF978" s="202" t="e" cm="1">
        <f t="array" ref="BF978">IF(CNGE_2024_M3_Secc1!$AO$111=CNGE_2024_M3_Secc1!$AQ$111,O,IF(CNGE_2024_M3_Secc1!S232="",1,0))</f>
        <v>#NAME?</v>
      </c>
      <c r="BG978" s="202" t="e" cm="1">
        <f t="array" ref="BG978">IF(CNGE_2024_M3_Secc1!$AO$111=CNGE_2024_M3_Secc1!$AQ$111,O,IF(CNGE_2024_M3_Secc1!T232="",1,0))</f>
        <v>#NAME?</v>
      </c>
      <c r="BH978" s="202" t="e" cm="1">
        <f t="array" ref="BH978">IF(CNGE_2024_M3_Secc1!$AO$111=CNGE_2024_M3_Secc1!$AQ$111,O,IF(CNGE_2024_M3_Secc1!U232="",1,0))</f>
        <v>#NAME?</v>
      </c>
      <c r="BI978" s="202" t="e" cm="1">
        <f t="array" ref="BI978">IF(CNGE_2024_M3_Secc1!$AO$111=CNGE_2024_M3_Secc1!$AQ$111,O,IF(CNGE_2024_M3_Secc1!V232="",1,0))</f>
        <v>#NAME?</v>
      </c>
      <c r="BJ978" s="202" t="e" cm="1">
        <f t="array" ref="BJ978">IF(CNGE_2024_M3_Secc1!$AO$111=CNGE_2024_M3_Secc1!$AQ$111,O,IF(CNGE_2024_M3_Secc1!W232="",1,0))</f>
        <v>#NAME?</v>
      </c>
      <c r="BK978" s="202" t="e" cm="1">
        <f t="array" ref="BK978">IF(CNGE_2024_M3_Secc1!$AO$111=CNGE_2024_M3_Secc1!$AQ$111,O,IF(CNGE_2024_M3_Secc1!X232="",1,0))</f>
        <v>#NAME?</v>
      </c>
      <c r="BL978" s="202" t="e" cm="1">
        <f t="array" ref="BL978">IF(CNGE_2024_M3_Secc1!$AO$111=CNGE_2024_M3_Secc1!$AQ$111,O,IF(CNGE_2024_M3_Secc1!Y232="",1,0))</f>
        <v>#NAME?</v>
      </c>
      <c r="BM978" s="202" t="e" cm="1">
        <f t="array" ref="BM978">IF(CNGE_2024_M3_Secc1!$AO$111=CNGE_2024_M3_Secc1!$AQ$111,O,IF(CNGE_2024_M3_Secc1!Z232="",1,0))</f>
        <v>#NAME?</v>
      </c>
      <c r="BN978" s="202" t="e" cm="1">
        <f t="array" ref="BN978">IF(CNGE_2024_M3_Secc1!$AO$111=CNGE_2024_M3_Secc1!$AQ$111,O,IF(CNGE_2024_M3_Secc1!AA232="",1,0))</f>
        <v>#NAME?</v>
      </c>
      <c r="BO978" s="202" t="e" cm="1">
        <f t="array" ref="BO978">IF(CNGE_2024_M3_Secc1!$AO$111=CNGE_2024_M3_Secc1!$AQ$111,O,IF(CNGE_2024_M3_Secc1!AB232="",1,0))</f>
        <v>#NAME?</v>
      </c>
      <c r="BP978" s="202" t="e" cm="1">
        <f t="array" ref="BP978">IF(CNGE_2024_M3_Secc1!$AO$111=CNGE_2024_M3_Secc1!$AQ$111,O,IF(CNGE_2024_M3_Secc1!AC232="",1,0))</f>
        <v>#NAME?</v>
      </c>
      <c r="BQ978" s="202" t="e" cm="1">
        <f t="array" ref="BQ978">IF(CNGE_2024_M3_Secc1!$AO$111=CNGE_2024_M3_Secc1!$AQ$111,O,IF(CNGE_2024_M3_Secc1!AD232="",1,0))</f>
        <v>#NAME?</v>
      </c>
      <c r="CG978" s="563">
        <f t="shared" si="2967"/>
        <v>0</v>
      </c>
      <c r="CH978" s="563"/>
    </row>
    <row r="979" spans="1:86" s="38" customFormat="1" ht="15" customHeight="1">
      <c r="A979" s="18"/>
      <c r="B979" s="3"/>
      <c r="C979" s="48" t="s">
        <v>5013</v>
      </c>
      <c r="D979" s="580" t="str">
        <f>IF(CNGE_2024_M3_Secc1!D65="","",CNGE_2024_M3_Secc1!D65)</f>
        <v/>
      </c>
      <c r="E979" s="580"/>
      <c r="F979" s="580"/>
      <c r="G979" s="580"/>
      <c r="H979" s="580"/>
      <c r="I979" s="356"/>
      <c r="J979" s="356"/>
      <c r="K979" s="356"/>
      <c r="L979" s="356"/>
      <c r="M979" s="356"/>
      <c r="N979" s="356"/>
      <c r="O979" s="356"/>
      <c r="P979" s="356"/>
      <c r="Q979" s="356"/>
      <c r="R979" s="356"/>
      <c r="S979" s="356"/>
      <c r="T979" s="356"/>
      <c r="U979" s="356"/>
      <c r="V979" s="356"/>
      <c r="W979" s="356"/>
      <c r="X979" s="356"/>
      <c r="Y979" s="356"/>
      <c r="Z979" s="356"/>
      <c r="AA979" s="356"/>
      <c r="AB979" s="356"/>
      <c r="AC979" s="356"/>
      <c r="AD979" s="356"/>
      <c r="AE979" s="2"/>
      <c r="AF979" s="169"/>
      <c r="AV979" s="202" t="e" cm="1">
        <f t="array" ref="AV979">IF(CNGE_2024_M3_Secc1!$AO$111=CNGE_2024_M3_Secc1!$AQ$111,O,IF(CNGE_2024_M3_Secc1!I233="",1,0))</f>
        <v>#NAME?</v>
      </c>
      <c r="AW979" s="202" t="e" cm="1">
        <f t="array" ref="AW979">IF(CNGE_2024_M3_Secc1!$AO$111=CNGE_2024_M3_Secc1!$AQ$111,O,IF(CNGE_2024_M3_Secc1!J233="",1,0))</f>
        <v>#NAME?</v>
      </c>
      <c r="AX979" s="202" t="e" cm="1">
        <f t="array" ref="AX979">IF(CNGE_2024_M3_Secc1!$AO$111=CNGE_2024_M3_Secc1!$AQ$111,O,IF(CNGE_2024_M3_Secc1!K233="",1,0))</f>
        <v>#NAME?</v>
      </c>
      <c r="AY979" s="202" t="e" cm="1">
        <f t="array" ref="AY979">IF(CNGE_2024_M3_Secc1!$AO$111=CNGE_2024_M3_Secc1!$AQ$111,O,IF(CNGE_2024_M3_Secc1!L233="",1,0))</f>
        <v>#NAME?</v>
      </c>
      <c r="AZ979" s="202" t="e" cm="1">
        <f t="array" ref="AZ979">IF(CNGE_2024_M3_Secc1!$AO$111=CNGE_2024_M3_Secc1!$AQ$111,O,IF(CNGE_2024_M3_Secc1!M233="",1,0))</f>
        <v>#NAME?</v>
      </c>
      <c r="BA979" s="202" t="e" cm="1">
        <f t="array" ref="BA979">IF(CNGE_2024_M3_Secc1!$AO$111=CNGE_2024_M3_Secc1!$AQ$111,O,IF(CNGE_2024_M3_Secc1!N233="",1,0))</f>
        <v>#NAME?</v>
      </c>
      <c r="BB979" s="202" t="e" cm="1">
        <f t="array" ref="BB979">IF(CNGE_2024_M3_Secc1!$AO$111=CNGE_2024_M3_Secc1!$AQ$111,O,IF(CNGE_2024_M3_Secc1!O233="",1,0))</f>
        <v>#NAME?</v>
      </c>
      <c r="BC979" s="202" t="e" cm="1">
        <f t="array" ref="BC979">IF(CNGE_2024_M3_Secc1!$AO$111=CNGE_2024_M3_Secc1!$AQ$111,O,IF(CNGE_2024_M3_Secc1!P233="",1,0))</f>
        <v>#NAME?</v>
      </c>
      <c r="BD979" s="202" t="e" cm="1">
        <f t="array" ref="BD979">IF(CNGE_2024_M3_Secc1!$AO$111=CNGE_2024_M3_Secc1!$AQ$111,O,IF(CNGE_2024_M3_Secc1!Q233="",1,0))</f>
        <v>#NAME?</v>
      </c>
      <c r="BE979" s="202" t="e" cm="1">
        <f t="array" ref="BE979">IF(CNGE_2024_M3_Secc1!$AO$111=CNGE_2024_M3_Secc1!$AQ$111,O,IF(CNGE_2024_M3_Secc1!R233="",1,0))</f>
        <v>#NAME?</v>
      </c>
      <c r="BF979" s="202" t="e" cm="1">
        <f t="array" ref="BF979">IF(CNGE_2024_M3_Secc1!$AO$111=CNGE_2024_M3_Secc1!$AQ$111,O,IF(CNGE_2024_M3_Secc1!S233="",1,0))</f>
        <v>#NAME?</v>
      </c>
      <c r="BG979" s="202" t="e" cm="1">
        <f t="array" ref="BG979">IF(CNGE_2024_M3_Secc1!$AO$111=CNGE_2024_M3_Secc1!$AQ$111,O,IF(CNGE_2024_M3_Secc1!T233="",1,0))</f>
        <v>#NAME?</v>
      </c>
      <c r="BH979" s="202" t="e" cm="1">
        <f t="array" ref="BH979">IF(CNGE_2024_M3_Secc1!$AO$111=CNGE_2024_M3_Secc1!$AQ$111,O,IF(CNGE_2024_M3_Secc1!U233="",1,0))</f>
        <v>#NAME?</v>
      </c>
      <c r="BI979" s="202" t="e" cm="1">
        <f t="array" ref="BI979">IF(CNGE_2024_M3_Secc1!$AO$111=CNGE_2024_M3_Secc1!$AQ$111,O,IF(CNGE_2024_M3_Secc1!V233="",1,0))</f>
        <v>#NAME?</v>
      </c>
      <c r="BJ979" s="202" t="e" cm="1">
        <f t="array" ref="BJ979">IF(CNGE_2024_M3_Secc1!$AO$111=CNGE_2024_M3_Secc1!$AQ$111,O,IF(CNGE_2024_M3_Secc1!W233="",1,0))</f>
        <v>#NAME?</v>
      </c>
      <c r="BK979" s="202" t="e" cm="1">
        <f t="array" ref="BK979">IF(CNGE_2024_M3_Secc1!$AO$111=CNGE_2024_M3_Secc1!$AQ$111,O,IF(CNGE_2024_M3_Secc1!X233="",1,0))</f>
        <v>#NAME?</v>
      </c>
      <c r="BL979" s="202" t="e" cm="1">
        <f t="array" ref="BL979">IF(CNGE_2024_M3_Secc1!$AO$111=CNGE_2024_M3_Secc1!$AQ$111,O,IF(CNGE_2024_M3_Secc1!Y233="",1,0))</f>
        <v>#NAME?</v>
      </c>
      <c r="BM979" s="202" t="e" cm="1">
        <f t="array" ref="BM979">IF(CNGE_2024_M3_Secc1!$AO$111=CNGE_2024_M3_Secc1!$AQ$111,O,IF(CNGE_2024_M3_Secc1!Z233="",1,0))</f>
        <v>#NAME?</v>
      </c>
      <c r="BN979" s="202" t="e" cm="1">
        <f t="array" ref="BN979">IF(CNGE_2024_M3_Secc1!$AO$111=CNGE_2024_M3_Secc1!$AQ$111,O,IF(CNGE_2024_M3_Secc1!AA233="",1,0))</f>
        <v>#NAME?</v>
      </c>
      <c r="BO979" s="202" t="e" cm="1">
        <f t="array" ref="BO979">IF(CNGE_2024_M3_Secc1!$AO$111=CNGE_2024_M3_Secc1!$AQ$111,O,IF(CNGE_2024_M3_Secc1!AB233="",1,0))</f>
        <v>#NAME?</v>
      </c>
      <c r="BP979" s="202" t="e" cm="1">
        <f t="array" ref="BP979">IF(CNGE_2024_M3_Secc1!$AO$111=CNGE_2024_M3_Secc1!$AQ$111,O,IF(CNGE_2024_M3_Secc1!AC233="",1,0))</f>
        <v>#NAME?</v>
      </c>
      <c r="BQ979" s="202" t="e" cm="1">
        <f t="array" ref="BQ979">IF(CNGE_2024_M3_Secc1!$AO$111=CNGE_2024_M3_Secc1!$AQ$111,O,IF(CNGE_2024_M3_Secc1!AD233="",1,0))</f>
        <v>#NAME?</v>
      </c>
      <c r="CG979" s="563">
        <f t="shared" si="2967"/>
        <v>0</v>
      </c>
      <c r="CH979" s="563"/>
    </row>
    <row r="980" spans="1:86" s="38" customFormat="1" ht="15" customHeight="1">
      <c r="A980" s="18"/>
      <c r="B980" s="3"/>
      <c r="C980" s="48" t="s">
        <v>5014</v>
      </c>
      <c r="D980" s="580" t="str">
        <f>IF(CNGE_2024_M3_Secc1!D66="","",CNGE_2024_M3_Secc1!D66)</f>
        <v/>
      </c>
      <c r="E980" s="580"/>
      <c r="F980" s="580"/>
      <c r="G980" s="580"/>
      <c r="H980" s="580"/>
      <c r="I980" s="356"/>
      <c r="J980" s="356"/>
      <c r="K980" s="356"/>
      <c r="L980" s="356"/>
      <c r="M980" s="356"/>
      <c r="N980" s="356"/>
      <c r="O980" s="356"/>
      <c r="P980" s="356"/>
      <c r="Q980" s="356"/>
      <c r="R980" s="356"/>
      <c r="S980" s="356"/>
      <c r="T980" s="356"/>
      <c r="U980" s="356"/>
      <c r="V980" s="356"/>
      <c r="W980" s="356"/>
      <c r="X980" s="356"/>
      <c r="Y980" s="356"/>
      <c r="Z980" s="356"/>
      <c r="AA980" s="356"/>
      <c r="AB980" s="356"/>
      <c r="AC980" s="356"/>
      <c r="AD980" s="356"/>
      <c r="AE980" s="2"/>
      <c r="AF980" s="169"/>
      <c r="AV980" s="202" t="e" cm="1">
        <f t="array" ref="AV980">IF(CNGE_2024_M3_Secc1!$AO$111=CNGE_2024_M3_Secc1!$AQ$111,O,IF(CNGE_2024_M3_Secc1!I234="",1,0))</f>
        <v>#NAME?</v>
      </c>
      <c r="AW980" s="202" t="e" cm="1">
        <f t="array" ref="AW980">IF(CNGE_2024_M3_Secc1!$AO$111=CNGE_2024_M3_Secc1!$AQ$111,O,IF(CNGE_2024_M3_Secc1!J234="",1,0))</f>
        <v>#NAME?</v>
      </c>
      <c r="AX980" s="202" t="e" cm="1">
        <f t="array" ref="AX980">IF(CNGE_2024_M3_Secc1!$AO$111=CNGE_2024_M3_Secc1!$AQ$111,O,IF(CNGE_2024_M3_Secc1!K234="",1,0))</f>
        <v>#NAME?</v>
      </c>
      <c r="AY980" s="202" t="e" cm="1">
        <f t="array" ref="AY980">IF(CNGE_2024_M3_Secc1!$AO$111=CNGE_2024_M3_Secc1!$AQ$111,O,IF(CNGE_2024_M3_Secc1!L234="",1,0))</f>
        <v>#NAME?</v>
      </c>
      <c r="AZ980" s="202" t="e" cm="1">
        <f t="array" ref="AZ980">IF(CNGE_2024_M3_Secc1!$AO$111=CNGE_2024_M3_Secc1!$AQ$111,O,IF(CNGE_2024_M3_Secc1!M234="",1,0))</f>
        <v>#NAME?</v>
      </c>
      <c r="BA980" s="202" t="e" cm="1">
        <f t="array" ref="BA980">IF(CNGE_2024_M3_Secc1!$AO$111=CNGE_2024_M3_Secc1!$AQ$111,O,IF(CNGE_2024_M3_Secc1!N234="",1,0))</f>
        <v>#NAME?</v>
      </c>
      <c r="BB980" s="202" t="e" cm="1">
        <f t="array" ref="BB980">IF(CNGE_2024_M3_Secc1!$AO$111=CNGE_2024_M3_Secc1!$AQ$111,O,IF(CNGE_2024_M3_Secc1!O234="",1,0))</f>
        <v>#NAME?</v>
      </c>
      <c r="BC980" s="202" t="e" cm="1">
        <f t="array" ref="BC980">IF(CNGE_2024_M3_Secc1!$AO$111=CNGE_2024_M3_Secc1!$AQ$111,O,IF(CNGE_2024_M3_Secc1!P234="",1,0))</f>
        <v>#NAME?</v>
      </c>
      <c r="BD980" s="202" t="e" cm="1">
        <f t="array" ref="BD980">IF(CNGE_2024_M3_Secc1!$AO$111=CNGE_2024_M3_Secc1!$AQ$111,O,IF(CNGE_2024_M3_Secc1!Q234="",1,0))</f>
        <v>#NAME?</v>
      </c>
      <c r="BE980" s="202" t="e" cm="1">
        <f t="array" ref="BE980">IF(CNGE_2024_M3_Secc1!$AO$111=CNGE_2024_M3_Secc1!$AQ$111,O,IF(CNGE_2024_M3_Secc1!R234="",1,0))</f>
        <v>#NAME?</v>
      </c>
      <c r="BF980" s="202" t="e" cm="1">
        <f t="array" ref="BF980">IF(CNGE_2024_M3_Secc1!$AO$111=CNGE_2024_M3_Secc1!$AQ$111,O,IF(CNGE_2024_M3_Secc1!S234="",1,0))</f>
        <v>#NAME?</v>
      </c>
      <c r="BG980" s="202" t="e" cm="1">
        <f t="array" ref="BG980">IF(CNGE_2024_M3_Secc1!$AO$111=CNGE_2024_M3_Secc1!$AQ$111,O,IF(CNGE_2024_M3_Secc1!T234="",1,0))</f>
        <v>#NAME?</v>
      </c>
      <c r="BH980" s="202" t="e" cm="1">
        <f t="array" ref="BH980">IF(CNGE_2024_M3_Secc1!$AO$111=CNGE_2024_M3_Secc1!$AQ$111,O,IF(CNGE_2024_M3_Secc1!U234="",1,0))</f>
        <v>#NAME?</v>
      </c>
      <c r="BI980" s="202" t="e" cm="1">
        <f t="array" ref="BI980">IF(CNGE_2024_M3_Secc1!$AO$111=CNGE_2024_M3_Secc1!$AQ$111,O,IF(CNGE_2024_M3_Secc1!V234="",1,0))</f>
        <v>#NAME?</v>
      </c>
      <c r="BJ980" s="202" t="e" cm="1">
        <f t="array" ref="BJ980">IF(CNGE_2024_M3_Secc1!$AO$111=CNGE_2024_M3_Secc1!$AQ$111,O,IF(CNGE_2024_M3_Secc1!W234="",1,0))</f>
        <v>#NAME?</v>
      </c>
      <c r="BK980" s="202" t="e" cm="1">
        <f t="array" ref="BK980">IF(CNGE_2024_M3_Secc1!$AO$111=CNGE_2024_M3_Secc1!$AQ$111,O,IF(CNGE_2024_M3_Secc1!X234="",1,0))</f>
        <v>#NAME?</v>
      </c>
      <c r="BL980" s="202" t="e" cm="1">
        <f t="array" ref="BL980">IF(CNGE_2024_M3_Secc1!$AO$111=CNGE_2024_M3_Secc1!$AQ$111,O,IF(CNGE_2024_M3_Secc1!Y234="",1,0))</f>
        <v>#NAME?</v>
      </c>
      <c r="BM980" s="202" t="e" cm="1">
        <f t="array" ref="BM980">IF(CNGE_2024_M3_Secc1!$AO$111=CNGE_2024_M3_Secc1!$AQ$111,O,IF(CNGE_2024_M3_Secc1!Z234="",1,0))</f>
        <v>#NAME?</v>
      </c>
      <c r="BN980" s="202" t="e" cm="1">
        <f t="array" ref="BN980">IF(CNGE_2024_M3_Secc1!$AO$111=CNGE_2024_M3_Secc1!$AQ$111,O,IF(CNGE_2024_M3_Secc1!AA234="",1,0))</f>
        <v>#NAME?</v>
      </c>
      <c r="BO980" s="202" t="e" cm="1">
        <f t="array" ref="BO980">IF(CNGE_2024_M3_Secc1!$AO$111=CNGE_2024_M3_Secc1!$AQ$111,O,IF(CNGE_2024_M3_Secc1!AB234="",1,0))</f>
        <v>#NAME?</v>
      </c>
      <c r="BP980" s="202" t="e" cm="1">
        <f t="array" ref="BP980">IF(CNGE_2024_M3_Secc1!$AO$111=CNGE_2024_M3_Secc1!$AQ$111,O,IF(CNGE_2024_M3_Secc1!AC234="",1,0))</f>
        <v>#NAME?</v>
      </c>
      <c r="BQ980" s="202" t="e" cm="1">
        <f t="array" ref="BQ980">IF(CNGE_2024_M3_Secc1!$AO$111=CNGE_2024_M3_Secc1!$AQ$111,O,IF(CNGE_2024_M3_Secc1!AD234="",1,0))</f>
        <v>#NAME?</v>
      </c>
      <c r="CG980" s="563">
        <f t="shared" si="2967"/>
        <v>0</v>
      </c>
      <c r="CH980" s="563"/>
    </row>
    <row r="981" spans="1:86" s="38" customFormat="1" ht="15" customHeight="1">
      <c r="A981" s="18"/>
      <c r="B981" s="3"/>
      <c r="C981" s="48" t="s">
        <v>5015</v>
      </c>
      <c r="D981" s="580" t="str">
        <f>IF(CNGE_2024_M3_Secc1!D67="","",CNGE_2024_M3_Secc1!D67)</f>
        <v/>
      </c>
      <c r="E981" s="580"/>
      <c r="F981" s="580"/>
      <c r="G981" s="580"/>
      <c r="H981" s="580"/>
      <c r="I981" s="356"/>
      <c r="J981" s="356"/>
      <c r="K981" s="356"/>
      <c r="L981" s="356"/>
      <c r="M981" s="356"/>
      <c r="N981" s="356"/>
      <c r="O981" s="356"/>
      <c r="P981" s="356"/>
      <c r="Q981" s="356"/>
      <c r="R981" s="356"/>
      <c r="S981" s="356"/>
      <c r="T981" s="356"/>
      <c r="U981" s="356"/>
      <c r="V981" s="356"/>
      <c r="W981" s="356"/>
      <c r="X981" s="356"/>
      <c r="Y981" s="356"/>
      <c r="Z981" s="356"/>
      <c r="AA981" s="356"/>
      <c r="AB981" s="356"/>
      <c r="AC981" s="356"/>
      <c r="AD981" s="356"/>
      <c r="AE981" s="2"/>
      <c r="AF981" s="169"/>
      <c r="AV981" s="202" t="e" cm="1">
        <f t="array" ref="AV981">IF(CNGE_2024_M3_Secc1!$AO$111=CNGE_2024_M3_Secc1!$AQ$111,O,IF(CNGE_2024_M3_Secc1!I235="",1,0))</f>
        <v>#NAME?</v>
      </c>
      <c r="AW981" s="202" t="e" cm="1">
        <f t="array" ref="AW981">IF(CNGE_2024_M3_Secc1!$AO$111=CNGE_2024_M3_Secc1!$AQ$111,O,IF(CNGE_2024_M3_Secc1!J235="",1,0))</f>
        <v>#NAME?</v>
      </c>
      <c r="AX981" s="202" t="e" cm="1">
        <f t="array" ref="AX981">IF(CNGE_2024_M3_Secc1!$AO$111=CNGE_2024_M3_Secc1!$AQ$111,O,IF(CNGE_2024_M3_Secc1!K235="",1,0))</f>
        <v>#NAME?</v>
      </c>
      <c r="AY981" s="202" t="e" cm="1">
        <f t="array" ref="AY981">IF(CNGE_2024_M3_Secc1!$AO$111=CNGE_2024_M3_Secc1!$AQ$111,O,IF(CNGE_2024_M3_Secc1!L235="",1,0))</f>
        <v>#NAME?</v>
      </c>
      <c r="AZ981" s="202" t="e" cm="1">
        <f t="array" ref="AZ981">IF(CNGE_2024_M3_Secc1!$AO$111=CNGE_2024_M3_Secc1!$AQ$111,O,IF(CNGE_2024_M3_Secc1!M235="",1,0))</f>
        <v>#NAME?</v>
      </c>
      <c r="BA981" s="202" t="e" cm="1">
        <f t="array" ref="BA981">IF(CNGE_2024_M3_Secc1!$AO$111=CNGE_2024_M3_Secc1!$AQ$111,O,IF(CNGE_2024_M3_Secc1!N235="",1,0))</f>
        <v>#NAME?</v>
      </c>
      <c r="BB981" s="202" t="e" cm="1">
        <f t="array" ref="BB981">IF(CNGE_2024_M3_Secc1!$AO$111=CNGE_2024_M3_Secc1!$AQ$111,O,IF(CNGE_2024_M3_Secc1!O235="",1,0))</f>
        <v>#NAME?</v>
      </c>
      <c r="BC981" s="202" t="e" cm="1">
        <f t="array" ref="BC981">IF(CNGE_2024_M3_Secc1!$AO$111=CNGE_2024_M3_Secc1!$AQ$111,O,IF(CNGE_2024_M3_Secc1!P235="",1,0))</f>
        <v>#NAME?</v>
      </c>
      <c r="BD981" s="202" t="e" cm="1">
        <f t="array" ref="BD981">IF(CNGE_2024_M3_Secc1!$AO$111=CNGE_2024_M3_Secc1!$AQ$111,O,IF(CNGE_2024_M3_Secc1!Q235="",1,0))</f>
        <v>#NAME?</v>
      </c>
      <c r="BE981" s="202" t="e" cm="1">
        <f t="array" ref="BE981">IF(CNGE_2024_M3_Secc1!$AO$111=CNGE_2024_M3_Secc1!$AQ$111,O,IF(CNGE_2024_M3_Secc1!R235="",1,0))</f>
        <v>#NAME?</v>
      </c>
      <c r="BF981" s="202" t="e" cm="1">
        <f t="array" ref="BF981">IF(CNGE_2024_M3_Secc1!$AO$111=CNGE_2024_M3_Secc1!$AQ$111,O,IF(CNGE_2024_M3_Secc1!S235="",1,0))</f>
        <v>#NAME?</v>
      </c>
      <c r="BG981" s="202" t="e" cm="1">
        <f t="array" ref="BG981">IF(CNGE_2024_M3_Secc1!$AO$111=CNGE_2024_M3_Secc1!$AQ$111,O,IF(CNGE_2024_M3_Secc1!T235="",1,0))</f>
        <v>#NAME?</v>
      </c>
      <c r="BH981" s="202" t="e" cm="1">
        <f t="array" ref="BH981">IF(CNGE_2024_M3_Secc1!$AO$111=CNGE_2024_M3_Secc1!$AQ$111,O,IF(CNGE_2024_M3_Secc1!U235="",1,0))</f>
        <v>#NAME?</v>
      </c>
      <c r="BI981" s="202" t="e" cm="1">
        <f t="array" ref="BI981">IF(CNGE_2024_M3_Secc1!$AO$111=CNGE_2024_M3_Secc1!$AQ$111,O,IF(CNGE_2024_M3_Secc1!V235="",1,0))</f>
        <v>#NAME?</v>
      </c>
      <c r="BJ981" s="202" t="e" cm="1">
        <f t="array" ref="BJ981">IF(CNGE_2024_M3_Secc1!$AO$111=CNGE_2024_M3_Secc1!$AQ$111,O,IF(CNGE_2024_M3_Secc1!W235="",1,0))</f>
        <v>#NAME?</v>
      </c>
      <c r="BK981" s="202" t="e" cm="1">
        <f t="array" ref="BK981">IF(CNGE_2024_M3_Secc1!$AO$111=CNGE_2024_M3_Secc1!$AQ$111,O,IF(CNGE_2024_M3_Secc1!X235="",1,0))</f>
        <v>#NAME?</v>
      </c>
      <c r="BL981" s="202" t="e" cm="1">
        <f t="array" ref="BL981">IF(CNGE_2024_M3_Secc1!$AO$111=CNGE_2024_M3_Secc1!$AQ$111,O,IF(CNGE_2024_M3_Secc1!Y235="",1,0))</f>
        <v>#NAME?</v>
      </c>
      <c r="BM981" s="202" t="e" cm="1">
        <f t="array" ref="BM981">IF(CNGE_2024_M3_Secc1!$AO$111=CNGE_2024_M3_Secc1!$AQ$111,O,IF(CNGE_2024_M3_Secc1!Z235="",1,0))</f>
        <v>#NAME?</v>
      </c>
      <c r="BN981" s="202" t="e" cm="1">
        <f t="array" ref="BN981">IF(CNGE_2024_M3_Secc1!$AO$111=CNGE_2024_M3_Secc1!$AQ$111,O,IF(CNGE_2024_M3_Secc1!AA235="",1,0))</f>
        <v>#NAME?</v>
      </c>
      <c r="BO981" s="202" t="e" cm="1">
        <f t="array" ref="BO981">IF(CNGE_2024_M3_Secc1!$AO$111=CNGE_2024_M3_Secc1!$AQ$111,O,IF(CNGE_2024_M3_Secc1!AB235="",1,0))</f>
        <v>#NAME?</v>
      </c>
      <c r="BP981" s="202" t="e" cm="1">
        <f t="array" ref="BP981">IF(CNGE_2024_M3_Secc1!$AO$111=CNGE_2024_M3_Secc1!$AQ$111,O,IF(CNGE_2024_M3_Secc1!AC235="",1,0))</f>
        <v>#NAME?</v>
      </c>
      <c r="BQ981" s="202" t="e" cm="1">
        <f t="array" ref="BQ981">IF(CNGE_2024_M3_Secc1!$AO$111=CNGE_2024_M3_Secc1!$AQ$111,O,IF(CNGE_2024_M3_Secc1!AD235="",1,0))</f>
        <v>#NAME?</v>
      </c>
      <c r="CG981" s="563">
        <f t="shared" si="2967"/>
        <v>0</v>
      </c>
      <c r="CH981" s="563"/>
    </row>
    <row r="982" spans="1:86" s="38" customFormat="1" ht="15" customHeight="1">
      <c r="A982" s="18"/>
      <c r="B982" s="3"/>
      <c r="C982" s="48" t="s">
        <v>5016</v>
      </c>
      <c r="D982" s="580" t="str">
        <f>IF(CNGE_2024_M3_Secc1!D68="","",CNGE_2024_M3_Secc1!D68)</f>
        <v/>
      </c>
      <c r="E982" s="580"/>
      <c r="F982" s="580"/>
      <c r="G982" s="580"/>
      <c r="H982" s="580"/>
      <c r="I982" s="356"/>
      <c r="J982" s="356"/>
      <c r="K982" s="356"/>
      <c r="L982" s="356"/>
      <c r="M982" s="356"/>
      <c r="N982" s="356"/>
      <c r="O982" s="356"/>
      <c r="P982" s="356"/>
      <c r="Q982" s="356"/>
      <c r="R982" s="356"/>
      <c r="S982" s="356"/>
      <c r="T982" s="356"/>
      <c r="U982" s="356"/>
      <c r="V982" s="356"/>
      <c r="W982" s="356"/>
      <c r="X982" s="356"/>
      <c r="Y982" s="356"/>
      <c r="Z982" s="356"/>
      <c r="AA982" s="356"/>
      <c r="AB982" s="356"/>
      <c r="AC982" s="356"/>
      <c r="AD982" s="356"/>
      <c r="AE982" s="2"/>
      <c r="AF982" s="169"/>
      <c r="AV982" s="202" t="e" cm="1">
        <f t="array" ref="AV982">IF(CNGE_2024_M3_Secc1!$AO$111=CNGE_2024_M3_Secc1!$AQ$111,O,IF(CNGE_2024_M3_Secc1!I236="",1,0))</f>
        <v>#NAME?</v>
      </c>
      <c r="AW982" s="202" t="e" cm="1">
        <f t="array" ref="AW982">IF(CNGE_2024_M3_Secc1!$AO$111=CNGE_2024_M3_Secc1!$AQ$111,O,IF(CNGE_2024_M3_Secc1!J236="",1,0))</f>
        <v>#NAME?</v>
      </c>
      <c r="AX982" s="202" t="e" cm="1">
        <f t="array" ref="AX982">IF(CNGE_2024_M3_Secc1!$AO$111=CNGE_2024_M3_Secc1!$AQ$111,O,IF(CNGE_2024_M3_Secc1!K236="",1,0))</f>
        <v>#NAME?</v>
      </c>
      <c r="AY982" s="202" t="e" cm="1">
        <f t="array" ref="AY982">IF(CNGE_2024_M3_Secc1!$AO$111=CNGE_2024_M3_Secc1!$AQ$111,O,IF(CNGE_2024_M3_Secc1!L236="",1,0))</f>
        <v>#NAME?</v>
      </c>
      <c r="AZ982" s="202" t="e" cm="1">
        <f t="array" ref="AZ982">IF(CNGE_2024_M3_Secc1!$AO$111=CNGE_2024_M3_Secc1!$AQ$111,O,IF(CNGE_2024_M3_Secc1!M236="",1,0))</f>
        <v>#NAME?</v>
      </c>
      <c r="BA982" s="202" t="e" cm="1">
        <f t="array" ref="BA982">IF(CNGE_2024_M3_Secc1!$AO$111=CNGE_2024_M3_Secc1!$AQ$111,O,IF(CNGE_2024_M3_Secc1!N236="",1,0))</f>
        <v>#NAME?</v>
      </c>
      <c r="BB982" s="202" t="e" cm="1">
        <f t="array" ref="BB982">IF(CNGE_2024_M3_Secc1!$AO$111=CNGE_2024_M3_Secc1!$AQ$111,O,IF(CNGE_2024_M3_Secc1!O236="",1,0))</f>
        <v>#NAME?</v>
      </c>
      <c r="BC982" s="202" t="e" cm="1">
        <f t="array" ref="BC982">IF(CNGE_2024_M3_Secc1!$AO$111=CNGE_2024_M3_Secc1!$AQ$111,O,IF(CNGE_2024_M3_Secc1!P236="",1,0))</f>
        <v>#NAME?</v>
      </c>
      <c r="BD982" s="202" t="e" cm="1">
        <f t="array" ref="BD982">IF(CNGE_2024_M3_Secc1!$AO$111=CNGE_2024_M3_Secc1!$AQ$111,O,IF(CNGE_2024_M3_Secc1!Q236="",1,0))</f>
        <v>#NAME?</v>
      </c>
      <c r="BE982" s="202" t="e" cm="1">
        <f t="array" ref="BE982">IF(CNGE_2024_M3_Secc1!$AO$111=CNGE_2024_M3_Secc1!$AQ$111,O,IF(CNGE_2024_M3_Secc1!R236="",1,0))</f>
        <v>#NAME?</v>
      </c>
      <c r="BF982" s="202" t="e" cm="1">
        <f t="array" ref="BF982">IF(CNGE_2024_M3_Secc1!$AO$111=CNGE_2024_M3_Secc1!$AQ$111,O,IF(CNGE_2024_M3_Secc1!S236="",1,0))</f>
        <v>#NAME?</v>
      </c>
      <c r="BG982" s="202" t="e" cm="1">
        <f t="array" ref="BG982">IF(CNGE_2024_M3_Secc1!$AO$111=CNGE_2024_M3_Secc1!$AQ$111,O,IF(CNGE_2024_M3_Secc1!T236="",1,0))</f>
        <v>#NAME?</v>
      </c>
      <c r="BH982" s="202" t="e" cm="1">
        <f t="array" ref="BH982">IF(CNGE_2024_M3_Secc1!$AO$111=CNGE_2024_M3_Secc1!$AQ$111,O,IF(CNGE_2024_M3_Secc1!U236="",1,0))</f>
        <v>#NAME?</v>
      </c>
      <c r="BI982" s="202" t="e" cm="1">
        <f t="array" ref="BI982">IF(CNGE_2024_M3_Secc1!$AO$111=CNGE_2024_M3_Secc1!$AQ$111,O,IF(CNGE_2024_M3_Secc1!V236="",1,0))</f>
        <v>#NAME?</v>
      </c>
      <c r="BJ982" s="202" t="e" cm="1">
        <f t="array" ref="BJ982">IF(CNGE_2024_M3_Secc1!$AO$111=CNGE_2024_M3_Secc1!$AQ$111,O,IF(CNGE_2024_M3_Secc1!W236="",1,0))</f>
        <v>#NAME?</v>
      </c>
      <c r="BK982" s="202" t="e" cm="1">
        <f t="array" ref="BK982">IF(CNGE_2024_M3_Secc1!$AO$111=CNGE_2024_M3_Secc1!$AQ$111,O,IF(CNGE_2024_M3_Secc1!X236="",1,0))</f>
        <v>#NAME?</v>
      </c>
      <c r="BL982" s="202" t="e" cm="1">
        <f t="array" ref="BL982">IF(CNGE_2024_M3_Secc1!$AO$111=CNGE_2024_M3_Secc1!$AQ$111,O,IF(CNGE_2024_M3_Secc1!Y236="",1,0))</f>
        <v>#NAME?</v>
      </c>
      <c r="BM982" s="202" t="e" cm="1">
        <f t="array" ref="BM982">IF(CNGE_2024_M3_Secc1!$AO$111=CNGE_2024_M3_Secc1!$AQ$111,O,IF(CNGE_2024_M3_Secc1!Z236="",1,0))</f>
        <v>#NAME?</v>
      </c>
      <c r="BN982" s="202" t="e" cm="1">
        <f t="array" ref="BN982">IF(CNGE_2024_M3_Secc1!$AO$111=CNGE_2024_M3_Secc1!$AQ$111,O,IF(CNGE_2024_M3_Secc1!AA236="",1,0))</f>
        <v>#NAME?</v>
      </c>
      <c r="BO982" s="202" t="e" cm="1">
        <f t="array" ref="BO982">IF(CNGE_2024_M3_Secc1!$AO$111=CNGE_2024_M3_Secc1!$AQ$111,O,IF(CNGE_2024_M3_Secc1!AB236="",1,0))</f>
        <v>#NAME?</v>
      </c>
      <c r="BP982" s="202" t="e" cm="1">
        <f t="array" ref="BP982">IF(CNGE_2024_M3_Secc1!$AO$111=CNGE_2024_M3_Secc1!$AQ$111,O,IF(CNGE_2024_M3_Secc1!AC236="",1,0))</f>
        <v>#NAME?</v>
      </c>
      <c r="BQ982" s="202" t="e" cm="1">
        <f t="array" ref="BQ982">IF(CNGE_2024_M3_Secc1!$AO$111=CNGE_2024_M3_Secc1!$AQ$111,O,IF(CNGE_2024_M3_Secc1!AD236="",1,0))</f>
        <v>#NAME?</v>
      </c>
      <c r="CG982" s="563">
        <f t="shared" si="2967"/>
        <v>0</v>
      </c>
      <c r="CH982" s="563"/>
    </row>
    <row r="983" spans="1:86" s="38" customFormat="1" ht="15" customHeight="1">
      <c r="A983" s="18"/>
      <c r="B983" s="3"/>
      <c r="C983" s="48" t="s">
        <v>5017</v>
      </c>
      <c r="D983" s="580" t="str">
        <f>IF(CNGE_2024_M3_Secc1!D69="","",CNGE_2024_M3_Secc1!D69)</f>
        <v/>
      </c>
      <c r="E983" s="580"/>
      <c r="F983" s="580"/>
      <c r="G983" s="580"/>
      <c r="H983" s="580"/>
      <c r="I983" s="356"/>
      <c r="J983" s="356"/>
      <c r="K983" s="356"/>
      <c r="L983" s="356"/>
      <c r="M983" s="356"/>
      <c r="N983" s="356"/>
      <c r="O983" s="356"/>
      <c r="P983" s="356"/>
      <c r="Q983" s="356"/>
      <c r="R983" s="356"/>
      <c r="S983" s="356"/>
      <c r="T983" s="356"/>
      <c r="U983" s="356"/>
      <c r="V983" s="356"/>
      <c r="W983" s="356"/>
      <c r="X983" s="356"/>
      <c r="Y983" s="356"/>
      <c r="Z983" s="356"/>
      <c r="AA983" s="356"/>
      <c r="AB983" s="356"/>
      <c r="AC983" s="356"/>
      <c r="AD983" s="356"/>
      <c r="AE983" s="2"/>
      <c r="AF983" s="169"/>
      <c r="AV983" s="202" t="e" cm="1">
        <f t="array" ref="AV983">IF(CNGE_2024_M3_Secc1!$AO$111=CNGE_2024_M3_Secc1!$AQ$111,O,IF(CNGE_2024_M3_Secc1!I237="",1,0))</f>
        <v>#NAME?</v>
      </c>
      <c r="AW983" s="202" t="e" cm="1">
        <f t="array" ref="AW983">IF(CNGE_2024_M3_Secc1!$AO$111=CNGE_2024_M3_Secc1!$AQ$111,O,IF(CNGE_2024_M3_Secc1!J237="",1,0))</f>
        <v>#NAME?</v>
      </c>
      <c r="AX983" s="202" t="e" cm="1">
        <f t="array" ref="AX983">IF(CNGE_2024_M3_Secc1!$AO$111=CNGE_2024_M3_Secc1!$AQ$111,O,IF(CNGE_2024_M3_Secc1!K237="",1,0))</f>
        <v>#NAME?</v>
      </c>
      <c r="AY983" s="202" t="e" cm="1">
        <f t="array" ref="AY983">IF(CNGE_2024_M3_Secc1!$AO$111=CNGE_2024_M3_Secc1!$AQ$111,O,IF(CNGE_2024_M3_Secc1!L237="",1,0))</f>
        <v>#NAME?</v>
      </c>
      <c r="AZ983" s="202" t="e" cm="1">
        <f t="array" ref="AZ983">IF(CNGE_2024_M3_Secc1!$AO$111=CNGE_2024_M3_Secc1!$AQ$111,O,IF(CNGE_2024_M3_Secc1!M237="",1,0))</f>
        <v>#NAME?</v>
      </c>
      <c r="BA983" s="202" t="e" cm="1">
        <f t="array" ref="BA983">IF(CNGE_2024_M3_Secc1!$AO$111=CNGE_2024_M3_Secc1!$AQ$111,O,IF(CNGE_2024_M3_Secc1!N237="",1,0))</f>
        <v>#NAME?</v>
      </c>
      <c r="BB983" s="202" t="e" cm="1">
        <f t="array" ref="BB983">IF(CNGE_2024_M3_Secc1!$AO$111=CNGE_2024_M3_Secc1!$AQ$111,O,IF(CNGE_2024_M3_Secc1!O237="",1,0))</f>
        <v>#NAME?</v>
      </c>
      <c r="BC983" s="202" t="e" cm="1">
        <f t="array" ref="BC983">IF(CNGE_2024_M3_Secc1!$AO$111=CNGE_2024_M3_Secc1!$AQ$111,O,IF(CNGE_2024_M3_Secc1!P237="",1,0))</f>
        <v>#NAME?</v>
      </c>
      <c r="BD983" s="202" t="e" cm="1">
        <f t="array" ref="BD983">IF(CNGE_2024_M3_Secc1!$AO$111=CNGE_2024_M3_Secc1!$AQ$111,O,IF(CNGE_2024_M3_Secc1!Q237="",1,0))</f>
        <v>#NAME?</v>
      </c>
      <c r="BE983" s="202" t="e" cm="1">
        <f t="array" ref="BE983">IF(CNGE_2024_M3_Secc1!$AO$111=CNGE_2024_M3_Secc1!$AQ$111,O,IF(CNGE_2024_M3_Secc1!R237="",1,0))</f>
        <v>#NAME?</v>
      </c>
      <c r="BF983" s="202" t="e" cm="1">
        <f t="array" ref="BF983">IF(CNGE_2024_M3_Secc1!$AO$111=CNGE_2024_M3_Secc1!$AQ$111,O,IF(CNGE_2024_M3_Secc1!S237="",1,0))</f>
        <v>#NAME?</v>
      </c>
      <c r="BG983" s="202" t="e" cm="1">
        <f t="array" ref="BG983">IF(CNGE_2024_M3_Secc1!$AO$111=CNGE_2024_M3_Secc1!$AQ$111,O,IF(CNGE_2024_M3_Secc1!T237="",1,0))</f>
        <v>#NAME?</v>
      </c>
      <c r="BH983" s="202" t="e" cm="1">
        <f t="array" ref="BH983">IF(CNGE_2024_M3_Secc1!$AO$111=CNGE_2024_M3_Secc1!$AQ$111,O,IF(CNGE_2024_M3_Secc1!U237="",1,0))</f>
        <v>#NAME?</v>
      </c>
      <c r="BI983" s="202" t="e" cm="1">
        <f t="array" ref="BI983">IF(CNGE_2024_M3_Secc1!$AO$111=CNGE_2024_M3_Secc1!$AQ$111,O,IF(CNGE_2024_M3_Secc1!V237="",1,0))</f>
        <v>#NAME?</v>
      </c>
      <c r="BJ983" s="202" t="e" cm="1">
        <f t="array" ref="BJ983">IF(CNGE_2024_M3_Secc1!$AO$111=CNGE_2024_M3_Secc1!$AQ$111,O,IF(CNGE_2024_M3_Secc1!W237="",1,0))</f>
        <v>#NAME?</v>
      </c>
      <c r="BK983" s="202" t="e" cm="1">
        <f t="array" ref="BK983">IF(CNGE_2024_M3_Secc1!$AO$111=CNGE_2024_M3_Secc1!$AQ$111,O,IF(CNGE_2024_M3_Secc1!X237="",1,0))</f>
        <v>#NAME?</v>
      </c>
      <c r="BL983" s="202" t="e" cm="1">
        <f t="array" ref="BL983">IF(CNGE_2024_M3_Secc1!$AO$111=CNGE_2024_M3_Secc1!$AQ$111,O,IF(CNGE_2024_M3_Secc1!Y237="",1,0))</f>
        <v>#NAME?</v>
      </c>
      <c r="BM983" s="202" t="e" cm="1">
        <f t="array" ref="BM983">IF(CNGE_2024_M3_Secc1!$AO$111=CNGE_2024_M3_Secc1!$AQ$111,O,IF(CNGE_2024_M3_Secc1!Z237="",1,0))</f>
        <v>#NAME?</v>
      </c>
      <c r="BN983" s="202" t="e" cm="1">
        <f t="array" ref="BN983">IF(CNGE_2024_M3_Secc1!$AO$111=CNGE_2024_M3_Secc1!$AQ$111,O,IF(CNGE_2024_M3_Secc1!AA237="",1,0))</f>
        <v>#NAME?</v>
      </c>
      <c r="BO983" s="202" t="e" cm="1">
        <f t="array" ref="BO983">IF(CNGE_2024_M3_Secc1!$AO$111=CNGE_2024_M3_Secc1!$AQ$111,O,IF(CNGE_2024_M3_Secc1!AB237="",1,0))</f>
        <v>#NAME?</v>
      </c>
      <c r="BP983" s="202" t="e" cm="1">
        <f t="array" ref="BP983">IF(CNGE_2024_M3_Secc1!$AO$111=CNGE_2024_M3_Secc1!$AQ$111,O,IF(CNGE_2024_M3_Secc1!AC237="",1,0))</f>
        <v>#NAME?</v>
      </c>
      <c r="BQ983" s="202" t="e" cm="1">
        <f t="array" ref="BQ983">IF(CNGE_2024_M3_Secc1!$AO$111=CNGE_2024_M3_Secc1!$AQ$111,O,IF(CNGE_2024_M3_Secc1!AD237="",1,0))</f>
        <v>#NAME?</v>
      </c>
      <c r="CG983" s="563">
        <f t="shared" si="2967"/>
        <v>0</v>
      </c>
      <c r="CH983" s="563"/>
    </row>
    <row r="984" spans="1:86" s="38" customFormat="1" ht="15" customHeight="1">
      <c r="A984" s="18"/>
      <c r="B984" s="3"/>
      <c r="C984" s="48" t="s">
        <v>5018</v>
      </c>
      <c r="D984" s="580" t="str">
        <f>IF(CNGE_2024_M3_Secc1!D70="","",CNGE_2024_M3_Secc1!D70)</f>
        <v/>
      </c>
      <c r="E984" s="580"/>
      <c r="F984" s="580"/>
      <c r="G984" s="580"/>
      <c r="H984" s="580"/>
      <c r="I984" s="356"/>
      <c r="J984" s="356"/>
      <c r="K984" s="356"/>
      <c r="L984" s="356"/>
      <c r="M984" s="356"/>
      <c r="N984" s="356"/>
      <c r="O984" s="356"/>
      <c r="P984" s="356"/>
      <c r="Q984" s="356"/>
      <c r="R984" s="356"/>
      <c r="S984" s="356"/>
      <c r="T984" s="356"/>
      <c r="U984" s="356"/>
      <c r="V984" s="356"/>
      <c r="W984" s="356"/>
      <c r="X984" s="356"/>
      <c r="Y984" s="356"/>
      <c r="Z984" s="356"/>
      <c r="AA984" s="356"/>
      <c r="AB984" s="356"/>
      <c r="AC984" s="356"/>
      <c r="AD984" s="356"/>
      <c r="AE984" s="2"/>
      <c r="AF984" s="169"/>
      <c r="AV984" s="202" t="e" cm="1">
        <f t="array" ref="AV984">IF(CNGE_2024_M3_Secc1!$AO$111=CNGE_2024_M3_Secc1!$AQ$111,O,IF(CNGE_2024_M3_Secc1!I238="",1,0))</f>
        <v>#NAME?</v>
      </c>
      <c r="AW984" s="202" t="e" cm="1">
        <f t="array" ref="AW984">IF(CNGE_2024_M3_Secc1!$AO$111=CNGE_2024_M3_Secc1!$AQ$111,O,IF(CNGE_2024_M3_Secc1!J238="",1,0))</f>
        <v>#NAME?</v>
      </c>
      <c r="AX984" s="202" t="e" cm="1">
        <f t="array" ref="AX984">IF(CNGE_2024_M3_Secc1!$AO$111=CNGE_2024_M3_Secc1!$AQ$111,O,IF(CNGE_2024_M3_Secc1!K238="",1,0))</f>
        <v>#NAME?</v>
      </c>
      <c r="AY984" s="202" t="e" cm="1">
        <f t="array" ref="AY984">IF(CNGE_2024_M3_Secc1!$AO$111=CNGE_2024_M3_Secc1!$AQ$111,O,IF(CNGE_2024_M3_Secc1!L238="",1,0))</f>
        <v>#NAME?</v>
      </c>
      <c r="AZ984" s="202" t="e" cm="1">
        <f t="array" ref="AZ984">IF(CNGE_2024_M3_Secc1!$AO$111=CNGE_2024_M3_Secc1!$AQ$111,O,IF(CNGE_2024_M3_Secc1!M238="",1,0))</f>
        <v>#NAME?</v>
      </c>
      <c r="BA984" s="202" t="e" cm="1">
        <f t="array" ref="BA984">IF(CNGE_2024_M3_Secc1!$AO$111=CNGE_2024_M3_Secc1!$AQ$111,O,IF(CNGE_2024_M3_Secc1!N238="",1,0))</f>
        <v>#NAME?</v>
      </c>
      <c r="BB984" s="202" t="e" cm="1">
        <f t="array" ref="BB984">IF(CNGE_2024_M3_Secc1!$AO$111=CNGE_2024_M3_Secc1!$AQ$111,O,IF(CNGE_2024_M3_Secc1!O238="",1,0))</f>
        <v>#NAME?</v>
      </c>
      <c r="BC984" s="202" t="e" cm="1">
        <f t="array" ref="BC984">IF(CNGE_2024_M3_Secc1!$AO$111=CNGE_2024_M3_Secc1!$AQ$111,O,IF(CNGE_2024_M3_Secc1!P238="",1,0))</f>
        <v>#NAME?</v>
      </c>
      <c r="BD984" s="202" t="e" cm="1">
        <f t="array" ref="BD984">IF(CNGE_2024_M3_Secc1!$AO$111=CNGE_2024_M3_Secc1!$AQ$111,O,IF(CNGE_2024_M3_Secc1!Q238="",1,0))</f>
        <v>#NAME?</v>
      </c>
      <c r="BE984" s="202" t="e" cm="1">
        <f t="array" ref="BE984">IF(CNGE_2024_M3_Secc1!$AO$111=CNGE_2024_M3_Secc1!$AQ$111,O,IF(CNGE_2024_M3_Secc1!R238="",1,0))</f>
        <v>#NAME?</v>
      </c>
      <c r="BF984" s="202" t="e" cm="1">
        <f t="array" ref="BF984">IF(CNGE_2024_M3_Secc1!$AO$111=CNGE_2024_M3_Secc1!$AQ$111,O,IF(CNGE_2024_M3_Secc1!S238="",1,0))</f>
        <v>#NAME?</v>
      </c>
      <c r="BG984" s="202" t="e" cm="1">
        <f t="array" ref="BG984">IF(CNGE_2024_M3_Secc1!$AO$111=CNGE_2024_M3_Secc1!$AQ$111,O,IF(CNGE_2024_M3_Secc1!T238="",1,0))</f>
        <v>#NAME?</v>
      </c>
      <c r="BH984" s="202" t="e" cm="1">
        <f t="array" ref="BH984">IF(CNGE_2024_M3_Secc1!$AO$111=CNGE_2024_M3_Secc1!$AQ$111,O,IF(CNGE_2024_M3_Secc1!U238="",1,0))</f>
        <v>#NAME?</v>
      </c>
      <c r="BI984" s="202" t="e" cm="1">
        <f t="array" ref="BI984">IF(CNGE_2024_M3_Secc1!$AO$111=CNGE_2024_M3_Secc1!$AQ$111,O,IF(CNGE_2024_M3_Secc1!V238="",1,0))</f>
        <v>#NAME?</v>
      </c>
      <c r="BJ984" s="202" t="e" cm="1">
        <f t="array" ref="BJ984">IF(CNGE_2024_M3_Secc1!$AO$111=CNGE_2024_M3_Secc1!$AQ$111,O,IF(CNGE_2024_M3_Secc1!W238="",1,0))</f>
        <v>#NAME?</v>
      </c>
      <c r="BK984" s="202" t="e" cm="1">
        <f t="array" ref="BK984">IF(CNGE_2024_M3_Secc1!$AO$111=CNGE_2024_M3_Secc1!$AQ$111,O,IF(CNGE_2024_M3_Secc1!X238="",1,0))</f>
        <v>#NAME?</v>
      </c>
      <c r="BL984" s="202" t="e" cm="1">
        <f t="array" ref="BL984">IF(CNGE_2024_M3_Secc1!$AO$111=CNGE_2024_M3_Secc1!$AQ$111,O,IF(CNGE_2024_M3_Secc1!Y238="",1,0))</f>
        <v>#NAME?</v>
      </c>
      <c r="BM984" s="202" t="e" cm="1">
        <f t="array" ref="BM984">IF(CNGE_2024_M3_Secc1!$AO$111=CNGE_2024_M3_Secc1!$AQ$111,O,IF(CNGE_2024_M3_Secc1!Z238="",1,0))</f>
        <v>#NAME?</v>
      </c>
      <c r="BN984" s="202" t="e" cm="1">
        <f t="array" ref="BN984">IF(CNGE_2024_M3_Secc1!$AO$111=CNGE_2024_M3_Secc1!$AQ$111,O,IF(CNGE_2024_M3_Secc1!AA238="",1,0))</f>
        <v>#NAME?</v>
      </c>
      <c r="BO984" s="202" t="e" cm="1">
        <f t="array" ref="BO984">IF(CNGE_2024_M3_Secc1!$AO$111=CNGE_2024_M3_Secc1!$AQ$111,O,IF(CNGE_2024_M3_Secc1!AB238="",1,0))</f>
        <v>#NAME?</v>
      </c>
      <c r="BP984" s="202" t="e" cm="1">
        <f t="array" ref="BP984">IF(CNGE_2024_M3_Secc1!$AO$111=CNGE_2024_M3_Secc1!$AQ$111,O,IF(CNGE_2024_M3_Secc1!AC238="",1,0))</f>
        <v>#NAME?</v>
      </c>
      <c r="BQ984" s="202" t="e" cm="1">
        <f t="array" ref="BQ984">IF(CNGE_2024_M3_Secc1!$AO$111=CNGE_2024_M3_Secc1!$AQ$111,O,IF(CNGE_2024_M3_Secc1!AD238="",1,0))</f>
        <v>#NAME?</v>
      </c>
      <c r="CG984" s="563">
        <f t="shared" si="2967"/>
        <v>0</v>
      </c>
      <c r="CH984" s="563"/>
    </row>
    <row r="985" spans="1:86" s="38" customFormat="1" ht="15" customHeight="1">
      <c r="A985" s="18"/>
      <c r="B985" s="3"/>
      <c r="C985" s="48" t="s">
        <v>5019</v>
      </c>
      <c r="D985" s="580" t="str">
        <f>IF(CNGE_2024_M3_Secc1!D71="","",CNGE_2024_M3_Secc1!D71)</f>
        <v/>
      </c>
      <c r="E985" s="580"/>
      <c r="F985" s="580"/>
      <c r="G985" s="580"/>
      <c r="H985" s="580"/>
      <c r="I985" s="356"/>
      <c r="J985" s="356"/>
      <c r="K985" s="356"/>
      <c r="L985" s="356"/>
      <c r="M985" s="356"/>
      <c r="N985" s="356"/>
      <c r="O985" s="356"/>
      <c r="P985" s="356"/>
      <c r="Q985" s="356"/>
      <c r="R985" s="356"/>
      <c r="S985" s="356"/>
      <c r="T985" s="356"/>
      <c r="U985" s="356"/>
      <c r="V985" s="356"/>
      <c r="W985" s="356"/>
      <c r="X985" s="356"/>
      <c r="Y985" s="356"/>
      <c r="Z985" s="356"/>
      <c r="AA985" s="356"/>
      <c r="AB985" s="356"/>
      <c r="AC985" s="356"/>
      <c r="AD985" s="356"/>
      <c r="AE985" s="2"/>
      <c r="AF985" s="169"/>
      <c r="AV985" s="202" t="e" cm="1">
        <f t="array" ref="AV985">IF(CNGE_2024_M3_Secc1!$AO$111=CNGE_2024_M3_Secc1!$AQ$111,O,IF(CNGE_2024_M3_Secc1!I239="",1,0))</f>
        <v>#NAME?</v>
      </c>
      <c r="AW985" s="202" t="e" cm="1">
        <f t="array" ref="AW985">IF(CNGE_2024_M3_Secc1!$AO$111=CNGE_2024_M3_Secc1!$AQ$111,O,IF(CNGE_2024_M3_Secc1!J239="",1,0))</f>
        <v>#NAME?</v>
      </c>
      <c r="AX985" s="202" t="e" cm="1">
        <f t="array" ref="AX985">IF(CNGE_2024_M3_Secc1!$AO$111=CNGE_2024_M3_Secc1!$AQ$111,O,IF(CNGE_2024_M3_Secc1!K239="",1,0))</f>
        <v>#NAME?</v>
      </c>
      <c r="AY985" s="202" t="e" cm="1">
        <f t="array" ref="AY985">IF(CNGE_2024_M3_Secc1!$AO$111=CNGE_2024_M3_Secc1!$AQ$111,O,IF(CNGE_2024_M3_Secc1!L239="",1,0))</f>
        <v>#NAME?</v>
      </c>
      <c r="AZ985" s="202" t="e" cm="1">
        <f t="array" ref="AZ985">IF(CNGE_2024_M3_Secc1!$AO$111=CNGE_2024_M3_Secc1!$AQ$111,O,IF(CNGE_2024_M3_Secc1!M239="",1,0))</f>
        <v>#NAME?</v>
      </c>
      <c r="BA985" s="202" t="e" cm="1">
        <f t="array" ref="BA985">IF(CNGE_2024_M3_Secc1!$AO$111=CNGE_2024_M3_Secc1!$AQ$111,O,IF(CNGE_2024_M3_Secc1!N239="",1,0))</f>
        <v>#NAME?</v>
      </c>
      <c r="BB985" s="202" t="e" cm="1">
        <f t="array" ref="BB985">IF(CNGE_2024_M3_Secc1!$AO$111=CNGE_2024_M3_Secc1!$AQ$111,O,IF(CNGE_2024_M3_Secc1!O239="",1,0))</f>
        <v>#NAME?</v>
      </c>
      <c r="BC985" s="202" t="e" cm="1">
        <f t="array" ref="BC985">IF(CNGE_2024_M3_Secc1!$AO$111=CNGE_2024_M3_Secc1!$AQ$111,O,IF(CNGE_2024_M3_Secc1!P239="",1,0))</f>
        <v>#NAME?</v>
      </c>
      <c r="BD985" s="202" t="e" cm="1">
        <f t="array" ref="BD985">IF(CNGE_2024_M3_Secc1!$AO$111=CNGE_2024_M3_Secc1!$AQ$111,O,IF(CNGE_2024_M3_Secc1!Q239="",1,0))</f>
        <v>#NAME?</v>
      </c>
      <c r="BE985" s="202" t="e" cm="1">
        <f t="array" ref="BE985">IF(CNGE_2024_M3_Secc1!$AO$111=CNGE_2024_M3_Secc1!$AQ$111,O,IF(CNGE_2024_M3_Secc1!R239="",1,0))</f>
        <v>#NAME?</v>
      </c>
      <c r="BF985" s="202" t="e" cm="1">
        <f t="array" ref="BF985">IF(CNGE_2024_M3_Secc1!$AO$111=CNGE_2024_M3_Secc1!$AQ$111,O,IF(CNGE_2024_M3_Secc1!S239="",1,0))</f>
        <v>#NAME?</v>
      </c>
      <c r="BG985" s="202" t="e" cm="1">
        <f t="array" ref="BG985">IF(CNGE_2024_M3_Secc1!$AO$111=CNGE_2024_M3_Secc1!$AQ$111,O,IF(CNGE_2024_M3_Secc1!T239="",1,0))</f>
        <v>#NAME?</v>
      </c>
      <c r="BH985" s="202" t="e" cm="1">
        <f t="array" ref="BH985">IF(CNGE_2024_M3_Secc1!$AO$111=CNGE_2024_M3_Secc1!$AQ$111,O,IF(CNGE_2024_M3_Secc1!U239="",1,0))</f>
        <v>#NAME?</v>
      </c>
      <c r="BI985" s="202" t="e" cm="1">
        <f t="array" ref="BI985">IF(CNGE_2024_M3_Secc1!$AO$111=CNGE_2024_M3_Secc1!$AQ$111,O,IF(CNGE_2024_M3_Secc1!V239="",1,0))</f>
        <v>#NAME?</v>
      </c>
      <c r="BJ985" s="202" t="e" cm="1">
        <f t="array" ref="BJ985">IF(CNGE_2024_M3_Secc1!$AO$111=CNGE_2024_M3_Secc1!$AQ$111,O,IF(CNGE_2024_M3_Secc1!W239="",1,0))</f>
        <v>#NAME?</v>
      </c>
      <c r="BK985" s="202" t="e" cm="1">
        <f t="array" ref="BK985">IF(CNGE_2024_M3_Secc1!$AO$111=CNGE_2024_M3_Secc1!$AQ$111,O,IF(CNGE_2024_M3_Secc1!X239="",1,0))</f>
        <v>#NAME?</v>
      </c>
      <c r="BL985" s="202" t="e" cm="1">
        <f t="array" ref="BL985">IF(CNGE_2024_M3_Secc1!$AO$111=CNGE_2024_M3_Secc1!$AQ$111,O,IF(CNGE_2024_M3_Secc1!Y239="",1,0))</f>
        <v>#NAME?</v>
      </c>
      <c r="BM985" s="202" t="e" cm="1">
        <f t="array" ref="BM985">IF(CNGE_2024_M3_Secc1!$AO$111=CNGE_2024_M3_Secc1!$AQ$111,O,IF(CNGE_2024_M3_Secc1!Z239="",1,0))</f>
        <v>#NAME?</v>
      </c>
      <c r="BN985" s="202" t="e" cm="1">
        <f t="array" ref="BN985">IF(CNGE_2024_M3_Secc1!$AO$111=CNGE_2024_M3_Secc1!$AQ$111,O,IF(CNGE_2024_M3_Secc1!AA239="",1,0))</f>
        <v>#NAME?</v>
      </c>
      <c r="BO985" s="202" t="e" cm="1">
        <f t="array" ref="BO985">IF(CNGE_2024_M3_Secc1!$AO$111=CNGE_2024_M3_Secc1!$AQ$111,O,IF(CNGE_2024_M3_Secc1!AB239="",1,0))</f>
        <v>#NAME?</v>
      </c>
      <c r="BP985" s="202" t="e" cm="1">
        <f t="array" ref="BP985">IF(CNGE_2024_M3_Secc1!$AO$111=CNGE_2024_M3_Secc1!$AQ$111,O,IF(CNGE_2024_M3_Secc1!AC239="",1,0))</f>
        <v>#NAME?</v>
      </c>
      <c r="BQ985" s="202" t="e" cm="1">
        <f t="array" ref="BQ985">IF(CNGE_2024_M3_Secc1!$AO$111=CNGE_2024_M3_Secc1!$AQ$111,O,IF(CNGE_2024_M3_Secc1!AD239="",1,0))</f>
        <v>#NAME?</v>
      </c>
      <c r="CG985" s="563">
        <f t="shared" si="2967"/>
        <v>0</v>
      </c>
      <c r="CH985" s="563"/>
    </row>
    <row r="986" spans="1:86" s="38" customFormat="1" ht="15" customHeight="1">
      <c r="A986" s="18"/>
      <c r="B986" s="3"/>
      <c r="C986" s="48" t="s">
        <v>5020</v>
      </c>
      <c r="D986" s="580" t="str">
        <f>IF(CNGE_2024_M3_Secc1!D72="","",CNGE_2024_M3_Secc1!D72)</f>
        <v/>
      </c>
      <c r="E986" s="580"/>
      <c r="F986" s="580"/>
      <c r="G986" s="580"/>
      <c r="H986" s="580"/>
      <c r="I986" s="356"/>
      <c r="J986" s="356"/>
      <c r="K986" s="356"/>
      <c r="L986" s="356"/>
      <c r="M986" s="356"/>
      <c r="N986" s="356"/>
      <c r="O986" s="356"/>
      <c r="P986" s="356"/>
      <c r="Q986" s="356"/>
      <c r="R986" s="356"/>
      <c r="S986" s="356"/>
      <c r="T986" s="356"/>
      <c r="U986" s="356"/>
      <c r="V986" s="356"/>
      <c r="W986" s="356"/>
      <c r="X986" s="356"/>
      <c r="Y986" s="356"/>
      <c r="Z986" s="356"/>
      <c r="AA986" s="356"/>
      <c r="AB986" s="356"/>
      <c r="AC986" s="356"/>
      <c r="AD986" s="356"/>
      <c r="AE986" s="2"/>
      <c r="AF986" s="169"/>
      <c r="AV986" s="202" t="e" cm="1">
        <f t="array" ref="AV986">IF(CNGE_2024_M3_Secc1!$AO$111=CNGE_2024_M3_Secc1!$AQ$111,O,IF(CNGE_2024_M3_Secc1!I240="",1,0))</f>
        <v>#NAME?</v>
      </c>
      <c r="AW986" s="202" t="e" cm="1">
        <f t="array" ref="AW986">IF(CNGE_2024_M3_Secc1!$AO$111=CNGE_2024_M3_Secc1!$AQ$111,O,IF(CNGE_2024_M3_Secc1!J240="",1,0))</f>
        <v>#NAME?</v>
      </c>
      <c r="AX986" s="202" t="e" cm="1">
        <f t="array" ref="AX986">IF(CNGE_2024_M3_Secc1!$AO$111=CNGE_2024_M3_Secc1!$AQ$111,O,IF(CNGE_2024_M3_Secc1!K240="",1,0))</f>
        <v>#NAME?</v>
      </c>
      <c r="AY986" s="202" t="e" cm="1">
        <f t="array" ref="AY986">IF(CNGE_2024_M3_Secc1!$AO$111=CNGE_2024_M3_Secc1!$AQ$111,O,IF(CNGE_2024_M3_Secc1!L240="",1,0))</f>
        <v>#NAME?</v>
      </c>
      <c r="AZ986" s="202" t="e" cm="1">
        <f t="array" ref="AZ986">IF(CNGE_2024_M3_Secc1!$AO$111=CNGE_2024_M3_Secc1!$AQ$111,O,IF(CNGE_2024_M3_Secc1!M240="",1,0))</f>
        <v>#NAME?</v>
      </c>
      <c r="BA986" s="202" t="e" cm="1">
        <f t="array" ref="BA986">IF(CNGE_2024_M3_Secc1!$AO$111=CNGE_2024_M3_Secc1!$AQ$111,O,IF(CNGE_2024_M3_Secc1!N240="",1,0))</f>
        <v>#NAME?</v>
      </c>
      <c r="BB986" s="202" t="e" cm="1">
        <f t="array" ref="BB986">IF(CNGE_2024_M3_Secc1!$AO$111=CNGE_2024_M3_Secc1!$AQ$111,O,IF(CNGE_2024_M3_Secc1!O240="",1,0))</f>
        <v>#NAME?</v>
      </c>
      <c r="BC986" s="202" t="e" cm="1">
        <f t="array" ref="BC986">IF(CNGE_2024_M3_Secc1!$AO$111=CNGE_2024_M3_Secc1!$AQ$111,O,IF(CNGE_2024_M3_Secc1!P240="",1,0))</f>
        <v>#NAME?</v>
      </c>
      <c r="BD986" s="202" t="e" cm="1">
        <f t="array" ref="BD986">IF(CNGE_2024_M3_Secc1!$AO$111=CNGE_2024_M3_Secc1!$AQ$111,O,IF(CNGE_2024_M3_Secc1!Q240="",1,0))</f>
        <v>#NAME?</v>
      </c>
      <c r="BE986" s="202" t="e" cm="1">
        <f t="array" ref="BE986">IF(CNGE_2024_M3_Secc1!$AO$111=CNGE_2024_M3_Secc1!$AQ$111,O,IF(CNGE_2024_M3_Secc1!R240="",1,0))</f>
        <v>#NAME?</v>
      </c>
      <c r="BF986" s="202" t="e" cm="1">
        <f t="array" ref="BF986">IF(CNGE_2024_M3_Secc1!$AO$111=CNGE_2024_M3_Secc1!$AQ$111,O,IF(CNGE_2024_M3_Secc1!S240="",1,0))</f>
        <v>#NAME?</v>
      </c>
      <c r="BG986" s="202" t="e" cm="1">
        <f t="array" ref="BG986">IF(CNGE_2024_M3_Secc1!$AO$111=CNGE_2024_M3_Secc1!$AQ$111,O,IF(CNGE_2024_M3_Secc1!T240="",1,0))</f>
        <v>#NAME?</v>
      </c>
      <c r="BH986" s="202" t="e" cm="1">
        <f t="array" ref="BH986">IF(CNGE_2024_M3_Secc1!$AO$111=CNGE_2024_M3_Secc1!$AQ$111,O,IF(CNGE_2024_M3_Secc1!U240="",1,0))</f>
        <v>#NAME?</v>
      </c>
      <c r="BI986" s="202" t="e" cm="1">
        <f t="array" ref="BI986">IF(CNGE_2024_M3_Secc1!$AO$111=CNGE_2024_M3_Secc1!$AQ$111,O,IF(CNGE_2024_M3_Secc1!V240="",1,0))</f>
        <v>#NAME?</v>
      </c>
      <c r="BJ986" s="202" t="e" cm="1">
        <f t="array" ref="BJ986">IF(CNGE_2024_M3_Secc1!$AO$111=CNGE_2024_M3_Secc1!$AQ$111,O,IF(CNGE_2024_M3_Secc1!W240="",1,0))</f>
        <v>#NAME?</v>
      </c>
      <c r="BK986" s="202" t="e" cm="1">
        <f t="array" ref="BK986">IF(CNGE_2024_M3_Secc1!$AO$111=CNGE_2024_M3_Secc1!$AQ$111,O,IF(CNGE_2024_M3_Secc1!X240="",1,0))</f>
        <v>#NAME?</v>
      </c>
      <c r="BL986" s="202" t="e" cm="1">
        <f t="array" ref="BL986">IF(CNGE_2024_M3_Secc1!$AO$111=CNGE_2024_M3_Secc1!$AQ$111,O,IF(CNGE_2024_M3_Secc1!Y240="",1,0))</f>
        <v>#NAME?</v>
      </c>
      <c r="BM986" s="202" t="e" cm="1">
        <f t="array" ref="BM986">IF(CNGE_2024_M3_Secc1!$AO$111=CNGE_2024_M3_Secc1!$AQ$111,O,IF(CNGE_2024_M3_Secc1!Z240="",1,0))</f>
        <v>#NAME?</v>
      </c>
      <c r="BN986" s="202" t="e" cm="1">
        <f t="array" ref="BN986">IF(CNGE_2024_M3_Secc1!$AO$111=CNGE_2024_M3_Secc1!$AQ$111,O,IF(CNGE_2024_M3_Secc1!AA240="",1,0))</f>
        <v>#NAME?</v>
      </c>
      <c r="BO986" s="202" t="e" cm="1">
        <f t="array" ref="BO986">IF(CNGE_2024_M3_Secc1!$AO$111=CNGE_2024_M3_Secc1!$AQ$111,O,IF(CNGE_2024_M3_Secc1!AB240="",1,0))</f>
        <v>#NAME?</v>
      </c>
      <c r="BP986" s="202" t="e" cm="1">
        <f t="array" ref="BP986">IF(CNGE_2024_M3_Secc1!$AO$111=CNGE_2024_M3_Secc1!$AQ$111,O,IF(CNGE_2024_M3_Secc1!AC240="",1,0))</f>
        <v>#NAME?</v>
      </c>
      <c r="BQ986" s="202" t="e" cm="1">
        <f t="array" ref="BQ986">IF(CNGE_2024_M3_Secc1!$AO$111=CNGE_2024_M3_Secc1!$AQ$111,O,IF(CNGE_2024_M3_Secc1!AD240="",1,0))</f>
        <v>#NAME?</v>
      </c>
      <c r="CG986" s="563">
        <f t="shared" si="2967"/>
        <v>0</v>
      </c>
      <c r="CH986" s="563"/>
    </row>
    <row r="987" spans="1:86" s="38" customFormat="1" ht="15" customHeight="1">
      <c r="A987" s="18"/>
      <c r="B987" s="3"/>
      <c r="C987" s="48" t="s">
        <v>5021</v>
      </c>
      <c r="D987" s="580" t="str">
        <f>IF(CNGE_2024_M3_Secc1!D73="","",CNGE_2024_M3_Secc1!D73)</f>
        <v/>
      </c>
      <c r="E987" s="580"/>
      <c r="F987" s="580"/>
      <c r="G987" s="580"/>
      <c r="H987" s="580"/>
      <c r="I987" s="356"/>
      <c r="J987" s="356"/>
      <c r="K987" s="356"/>
      <c r="L987" s="356"/>
      <c r="M987" s="356"/>
      <c r="N987" s="356"/>
      <c r="O987" s="356"/>
      <c r="P987" s="356"/>
      <c r="Q987" s="356"/>
      <c r="R987" s="356"/>
      <c r="S987" s="356"/>
      <c r="T987" s="356"/>
      <c r="U987" s="356"/>
      <c r="V987" s="356"/>
      <c r="W987" s="356"/>
      <c r="X987" s="356"/>
      <c r="Y987" s="356"/>
      <c r="Z987" s="356"/>
      <c r="AA987" s="356"/>
      <c r="AB987" s="356"/>
      <c r="AC987" s="356"/>
      <c r="AD987" s="356"/>
      <c r="AE987" s="2"/>
      <c r="AF987" s="169"/>
      <c r="AV987" s="202" t="e" cm="1">
        <f t="array" ref="AV987">IF(CNGE_2024_M3_Secc1!$AO$111=CNGE_2024_M3_Secc1!$AQ$111,O,IF(CNGE_2024_M3_Secc1!I241="",1,0))</f>
        <v>#NAME?</v>
      </c>
      <c r="AW987" s="202" t="e" cm="1">
        <f t="array" ref="AW987">IF(CNGE_2024_M3_Secc1!$AO$111=CNGE_2024_M3_Secc1!$AQ$111,O,IF(CNGE_2024_M3_Secc1!J241="",1,0))</f>
        <v>#NAME?</v>
      </c>
      <c r="AX987" s="202" t="e" cm="1">
        <f t="array" ref="AX987">IF(CNGE_2024_M3_Secc1!$AO$111=CNGE_2024_M3_Secc1!$AQ$111,O,IF(CNGE_2024_M3_Secc1!K241="",1,0))</f>
        <v>#NAME?</v>
      </c>
      <c r="AY987" s="202" t="e" cm="1">
        <f t="array" ref="AY987">IF(CNGE_2024_M3_Secc1!$AO$111=CNGE_2024_M3_Secc1!$AQ$111,O,IF(CNGE_2024_M3_Secc1!L241="",1,0))</f>
        <v>#NAME?</v>
      </c>
      <c r="AZ987" s="202" t="e" cm="1">
        <f t="array" ref="AZ987">IF(CNGE_2024_M3_Secc1!$AO$111=CNGE_2024_M3_Secc1!$AQ$111,O,IF(CNGE_2024_M3_Secc1!M241="",1,0))</f>
        <v>#NAME?</v>
      </c>
      <c r="BA987" s="202" t="e" cm="1">
        <f t="array" ref="BA987">IF(CNGE_2024_M3_Secc1!$AO$111=CNGE_2024_M3_Secc1!$AQ$111,O,IF(CNGE_2024_M3_Secc1!N241="",1,0))</f>
        <v>#NAME?</v>
      </c>
      <c r="BB987" s="202" t="e" cm="1">
        <f t="array" ref="BB987">IF(CNGE_2024_M3_Secc1!$AO$111=CNGE_2024_M3_Secc1!$AQ$111,O,IF(CNGE_2024_M3_Secc1!O241="",1,0))</f>
        <v>#NAME?</v>
      </c>
      <c r="BC987" s="202" t="e" cm="1">
        <f t="array" ref="BC987">IF(CNGE_2024_M3_Secc1!$AO$111=CNGE_2024_M3_Secc1!$AQ$111,O,IF(CNGE_2024_M3_Secc1!P241="",1,0))</f>
        <v>#NAME?</v>
      </c>
      <c r="BD987" s="202" t="e" cm="1">
        <f t="array" ref="BD987">IF(CNGE_2024_M3_Secc1!$AO$111=CNGE_2024_M3_Secc1!$AQ$111,O,IF(CNGE_2024_M3_Secc1!Q241="",1,0))</f>
        <v>#NAME?</v>
      </c>
      <c r="BE987" s="202" t="e" cm="1">
        <f t="array" ref="BE987">IF(CNGE_2024_M3_Secc1!$AO$111=CNGE_2024_M3_Secc1!$AQ$111,O,IF(CNGE_2024_M3_Secc1!R241="",1,0))</f>
        <v>#NAME?</v>
      </c>
      <c r="BF987" s="202" t="e" cm="1">
        <f t="array" ref="BF987">IF(CNGE_2024_M3_Secc1!$AO$111=CNGE_2024_M3_Secc1!$AQ$111,O,IF(CNGE_2024_M3_Secc1!S241="",1,0))</f>
        <v>#NAME?</v>
      </c>
      <c r="BG987" s="202" t="e" cm="1">
        <f t="array" ref="BG987">IF(CNGE_2024_M3_Secc1!$AO$111=CNGE_2024_M3_Secc1!$AQ$111,O,IF(CNGE_2024_M3_Secc1!T241="",1,0))</f>
        <v>#NAME?</v>
      </c>
      <c r="BH987" s="202" t="e" cm="1">
        <f t="array" ref="BH987">IF(CNGE_2024_M3_Secc1!$AO$111=CNGE_2024_M3_Secc1!$AQ$111,O,IF(CNGE_2024_M3_Secc1!U241="",1,0))</f>
        <v>#NAME?</v>
      </c>
      <c r="BI987" s="202" t="e" cm="1">
        <f t="array" ref="BI987">IF(CNGE_2024_M3_Secc1!$AO$111=CNGE_2024_M3_Secc1!$AQ$111,O,IF(CNGE_2024_M3_Secc1!V241="",1,0))</f>
        <v>#NAME?</v>
      </c>
      <c r="BJ987" s="202" t="e" cm="1">
        <f t="array" ref="BJ987">IF(CNGE_2024_M3_Secc1!$AO$111=CNGE_2024_M3_Secc1!$AQ$111,O,IF(CNGE_2024_M3_Secc1!W241="",1,0))</f>
        <v>#NAME?</v>
      </c>
      <c r="BK987" s="202" t="e" cm="1">
        <f t="array" ref="BK987">IF(CNGE_2024_M3_Secc1!$AO$111=CNGE_2024_M3_Secc1!$AQ$111,O,IF(CNGE_2024_M3_Secc1!X241="",1,0))</f>
        <v>#NAME?</v>
      </c>
      <c r="BL987" s="202" t="e" cm="1">
        <f t="array" ref="BL987">IF(CNGE_2024_M3_Secc1!$AO$111=CNGE_2024_M3_Secc1!$AQ$111,O,IF(CNGE_2024_M3_Secc1!Y241="",1,0))</f>
        <v>#NAME?</v>
      </c>
      <c r="BM987" s="202" t="e" cm="1">
        <f t="array" ref="BM987">IF(CNGE_2024_M3_Secc1!$AO$111=CNGE_2024_M3_Secc1!$AQ$111,O,IF(CNGE_2024_M3_Secc1!Z241="",1,0))</f>
        <v>#NAME?</v>
      </c>
      <c r="BN987" s="202" t="e" cm="1">
        <f t="array" ref="BN987">IF(CNGE_2024_M3_Secc1!$AO$111=CNGE_2024_M3_Secc1!$AQ$111,O,IF(CNGE_2024_M3_Secc1!AA241="",1,0))</f>
        <v>#NAME?</v>
      </c>
      <c r="BO987" s="202" t="e" cm="1">
        <f t="array" ref="BO987">IF(CNGE_2024_M3_Secc1!$AO$111=CNGE_2024_M3_Secc1!$AQ$111,O,IF(CNGE_2024_M3_Secc1!AB241="",1,0))</f>
        <v>#NAME?</v>
      </c>
      <c r="BP987" s="202" t="e" cm="1">
        <f t="array" ref="BP987">IF(CNGE_2024_M3_Secc1!$AO$111=CNGE_2024_M3_Secc1!$AQ$111,O,IF(CNGE_2024_M3_Secc1!AC241="",1,0))</f>
        <v>#NAME?</v>
      </c>
      <c r="BQ987" s="202" t="e" cm="1">
        <f t="array" ref="BQ987">IF(CNGE_2024_M3_Secc1!$AO$111=CNGE_2024_M3_Secc1!$AQ$111,O,IF(CNGE_2024_M3_Secc1!AD241="",1,0))</f>
        <v>#NAME?</v>
      </c>
      <c r="CG987" s="563">
        <f t="shared" si="2967"/>
        <v>0</v>
      </c>
      <c r="CH987" s="563"/>
    </row>
    <row r="988" spans="1:86" s="38" customFormat="1" ht="15" customHeight="1">
      <c r="A988" s="18"/>
      <c r="B988" s="3"/>
      <c r="C988" s="48" t="s">
        <v>5022</v>
      </c>
      <c r="D988" s="580" t="str">
        <f>IF(CNGE_2024_M3_Secc1!D74="","",CNGE_2024_M3_Secc1!D74)</f>
        <v/>
      </c>
      <c r="E988" s="580"/>
      <c r="F988" s="580"/>
      <c r="G988" s="580"/>
      <c r="H988" s="580"/>
      <c r="I988" s="356"/>
      <c r="J988" s="356"/>
      <c r="K988" s="356"/>
      <c r="L988" s="356"/>
      <c r="M988" s="356"/>
      <c r="N988" s="356"/>
      <c r="O988" s="356"/>
      <c r="P988" s="356"/>
      <c r="Q988" s="356"/>
      <c r="R988" s="356"/>
      <c r="S988" s="356"/>
      <c r="T988" s="356"/>
      <c r="U988" s="356"/>
      <c r="V988" s="356"/>
      <c r="W988" s="356"/>
      <c r="X988" s="356"/>
      <c r="Y988" s="356"/>
      <c r="Z988" s="356"/>
      <c r="AA988" s="356"/>
      <c r="AB988" s="356"/>
      <c r="AC988" s="356"/>
      <c r="AD988" s="356"/>
      <c r="AE988" s="2"/>
      <c r="AF988" s="169"/>
      <c r="AV988" s="202" t="e" cm="1">
        <f t="array" ref="AV988">IF(CNGE_2024_M3_Secc1!$AO$111=CNGE_2024_M3_Secc1!$AQ$111,O,IF(CNGE_2024_M3_Secc1!I242="",1,0))</f>
        <v>#NAME?</v>
      </c>
      <c r="AW988" s="202" t="e" cm="1">
        <f t="array" ref="AW988">IF(CNGE_2024_M3_Secc1!$AO$111=CNGE_2024_M3_Secc1!$AQ$111,O,IF(CNGE_2024_M3_Secc1!J242="",1,0))</f>
        <v>#NAME?</v>
      </c>
      <c r="AX988" s="202" t="e" cm="1">
        <f t="array" ref="AX988">IF(CNGE_2024_M3_Secc1!$AO$111=CNGE_2024_M3_Secc1!$AQ$111,O,IF(CNGE_2024_M3_Secc1!K242="",1,0))</f>
        <v>#NAME?</v>
      </c>
      <c r="AY988" s="202" t="e" cm="1">
        <f t="array" ref="AY988">IF(CNGE_2024_M3_Secc1!$AO$111=CNGE_2024_M3_Secc1!$AQ$111,O,IF(CNGE_2024_M3_Secc1!L242="",1,0))</f>
        <v>#NAME?</v>
      </c>
      <c r="AZ988" s="202" t="e" cm="1">
        <f t="array" ref="AZ988">IF(CNGE_2024_M3_Secc1!$AO$111=CNGE_2024_M3_Secc1!$AQ$111,O,IF(CNGE_2024_M3_Secc1!M242="",1,0))</f>
        <v>#NAME?</v>
      </c>
      <c r="BA988" s="202" t="e" cm="1">
        <f t="array" ref="BA988">IF(CNGE_2024_M3_Secc1!$AO$111=CNGE_2024_M3_Secc1!$AQ$111,O,IF(CNGE_2024_M3_Secc1!N242="",1,0))</f>
        <v>#NAME?</v>
      </c>
      <c r="BB988" s="202" t="e" cm="1">
        <f t="array" ref="BB988">IF(CNGE_2024_M3_Secc1!$AO$111=CNGE_2024_M3_Secc1!$AQ$111,O,IF(CNGE_2024_M3_Secc1!O242="",1,0))</f>
        <v>#NAME?</v>
      </c>
      <c r="BC988" s="202" t="e" cm="1">
        <f t="array" ref="BC988">IF(CNGE_2024_M3_Secc1!$AO$111=CNGE_2024_M3_Secc1!$AQ$111,O,IF(CNGE_2024_M3_Secc1!P242="",1,0))</f>
        <v>#NAME?</v>
      </c>
      <c r="BD988" s="202" t="e" cm="1">
        <f t="array" ref="BD988">IF(CNGE_2024_M3_Secc1!$AO$111=CNGE_2024_M3_Secc1!$AQ$111,O,IF(CNGE_2024_M3_Secc1!Q242="",1,0))</f>
        <v>#NAME?</v>
      </c>
      <c r="BE988" s="202" t="e" cm="1">
        <f t="array" ref="BE988">IF(CNGE_2024_M3_Secc1!$AO$111=CNGE_2024_M3_Secc1!$AQ$111,O,IF(CNGE_2024_M3_Secc1!R242="",1,0))</f>
        <v>#NAME?</v>
      </c>
      <c r="BF988" s="202" t="e" cm="1">
        <f t="array" ref="BF988">IF(CNGE_2024_M3_Secc1!$AO$111=CNGE_2024_M3_Secc1!$AQ$111,O,IF(CNGE_2024_M3_Secc1!S242="",1,0))</f>
        <v>#NAME?</v>
      </c>
      <c r="BG988" s="202" t="e" cm="1">
        <f t="array" ref="BG988">IF(CNGE_2024_M3_Secc1!$AO$111=CNGE_2024_M3_Secc1!$AQ$111,O,IF(CNGE_2024_M3_Secc1!T242="",1,0))</f>
        <v>#NAME?</v>
      </c>
      <c r="BH988" s="202" t="e" cm="1">
        <f t="array" ref="BH988">IF(CNGE_2024_M3_Secc1!$AO$111=CNGE_2024_M3_Secc1!$AQ$111,O,IF(CNGE_2024_M3_Secc1!U242="",1,0))</f>
        <v>#NAME?</v>
      </c>
      <c r="BI988" s="202" t="e" cm="1">
        <f t="array" ref="BI988">IF(CNGE_2024_M3_Secc1!$AO$111=CNGE_2024_M3_Secc1!$AQ$111,O,IF(CNGE_2024_M3_Secc1!V242="",1,0))</f>
        <v>#NAME?</v>
      </c>
      <c r="BJ988" s="202" t="e" cm="1">
        <f t="array" ref="BJ988">IF(CNGE_2024_M3_Secc1!$AO$111=CNGE_2024_M3_Secc1!$AQ$111,O,IF(CNGE_2024_M3_Secc1!W242="",1,0))</f>
        <v>#NAME?</v>
      </c>
      <c r="BK988" s="202" t="e" cm="1">
        <f t="array" ref="BK988">IF(CNGE_2024_M3_Secc1!$AO$111=CNGE_2024_M3_Secc1!$AQ$111,O,IF(CNGE_2024_M3_Secc1!X242="",1,0))</f>
        <v>#NAME?</v>
      </c>
      <c r="BL988" s="202" t="e" cm="1">
        <f t="array" ref="BL988">IF(CNGE_2024_M3_Secc1!$AO$111=CNGE_2024_M3_Secc1!$AQ$111,O,IF(CNGE_2024_M3_Secc1!Y242="",1,0))</f>
        <v>#NAME?</v>
      </c>
      <c r="BM988" s="202" t="e" cm="1">
        <f t="array" ref="BM988">IF(CNGE_2024_M3_Secc1!$AO$111=CNGE_2024_M3_Secc1!$AQ$111,O,IF(CNGE_2024_M3_Secc1!Z242="",1,0))</f>
        <v>#NAME?</v>
      </c>
      <c r="BN988" s="202" t="e" cm="1">
        <f t="array" ref="BN988">IF(CNGE_2024_M3_Secc1!$AO$111=CNGE_2024_M3_Secc1!$AQ$111,O,IF(CNGE_2024_M3_Secc1!AA242="",1,0))</f>
        <v>#NAME?</v>
      </c>
      <c r="BO988" s="202" t="e" cm="1">
        <f t="array" ref="BO988">IF(CNGE_2024_M3_Secc1!$AO$111=CNGE_2024_M3_Secc1!$AQ$111,O,IF(CNGE_2024_M3_Secc1!AB242="",1,0))</f>
        <v>#NAME?</v>
      </c>
      <c r="BP988" s="202" t="e" cm="1">
        <f t="array" ref="BP988">IF(CNGE_2024_M3_Secc1!$AO$111=CNGE_2024_M3_Secc1!$AQ$111,O,IF(CNGE_2024_M3_Secc1!AC242="",1,0))</f>
        <v>#NAME?</v>
      </c>
      <c r="BQ988" s="202" t="e" cm="1">
        <f t="array" ref="BQ988">IF(CNGE_2024_M3_Secc1!$AO$111=CNGE_2024_M3_Secc1!$AQ$111,O,IF(CNGE_2024_M3_Secc1!AD242="",1,0))</f>
        <v>#NAME?</v>
      </c>
      <c r="CG988" s="563">
        <f t="shared" si="2967"/>
        <v>0</v>
      </c>
      <c r="CH988" s="563"/>
    </row>
    <row r="989" spans="1:86" s="38" customFormat="1" ht="15" customHeight="1">
      <c r="A989" s="18"/>
      <c r="B989" s="3"/>
      <c r="C989" s="48" t="s">
        <v>5023</v>
      </c>
      <c r="D989" s="580" t="str">
        <f>IF(CNGE_2024_M3_Secc1!D75="","",CNGE_2024_M3_Secc1!D75)</f>
        <v/>
      </c>
      <c r="E989" s="580"/>
      <c r="F989" s="580"/>
      <c r="G989" s="580"/>
      <c r="H989" s="580"/>
      <c r="I989" s="356"/>
      <c r="J989" s="356"/>
      <c r="K989" s="356"/>
      <c r="L989" s="356"/>
      <c r="M989" s="356"/>
      <c r="N989" s="356"/>
      <c r="O989" s="356"/>
      <c r="P989" s="356"/>
      <c r="Q989" s="356"/>
      <c r="R989" s="356"/>
      <c r="S989" s="356"/>
      <c r="T989" s="356"/>
      <c r="U989" s="356"/>
      <c r="V989" s="356"/>
      <c r="W989" s="356"/>
      <c r="X989" s="356"/>
      <c r="Y989" s="356"/>
      <c r="Z989" s="356"/>
      <c r="AA989" s="356"/>
      <c r="AB989" s="356"/>
      <c r="AC989" s="356"/>
      <c r="AD989" s="356"/>
      <c r="AE989" s="2"/>
      <c r="AF989" s="169"/>
      <c r="AV989" s="202" t="e" cm="1">
        <f t="array" ref="AV989">IF(CNGE_2024_M3_Secc1!$AO$111=CNGE_2024_M3_Secc1!$AQ$111,O,IF(CNGE_2024_M3_Secc1!I243="",1,0))</f>
        <v>#NAME?</v>
      </c>
      <c r="AW989" s="202" t="e" cm="1">
        <f t="array" ref="AW989">IF(CNGE_2024_M3_Secc1!$AO$111=CNGE_2024_M3_Secc1!$AQ$111,O,IF(CNGE_2024_M3_Secc1!J243="",1,0))</f>
        <v>#NAME?</v>
      </c>
      <c r="AX989" s="202" t="e" cm="1">
        <f t="array" ref="AX989">IF(CNGE_2024_M3_Secc1!$AO$111=CNGE_2024_M3_Secc1!$AQ$111,O,IF(CNGE_2024_M3_Secc1!K243="",1,0))</f>
        <v>#NAME?</v>
      </c>
      <c r="AY989" s="202" t="e" cm="1">
        <f t="array" ref="AY989">IF(CNGE_2024_M3_Secc1!$AO$111=CNGE_2024_M3_Secc1!$AQ$111,O,IF(CNGE_2024_M3_Secc1!L243="",1,0))</f>
        <v>#NAME?</v>
      </c>
      <c r="AZ989" s="202" t="e" cm="1">
        <f t="array" ref="AZ989">IF(CNGE_2024_M3_Secc1!$AO$111=CNGE_2024_M3_Secc1!$AQ$111,O,IF(CNGE_2024_M3_Secc1!M243="",1,0))</f>
        <v>#NAME?</v>
      </c>
      <c r="BA989" s="202" t="e" cm="1">
        <f t="array" ref="BA989">IF(CNGE_2024_M3_Secc1!$AO$111=CNGE_2024_M3_Secc1!$AQ$111,O,IF(CNGE_2024_M3_Secc1!N243="",1,0))</f>
        <v>#NAME?</v>
      </c>
      <c r="BB989" s="202" t="e" cm="1">
        <f t="array" ref="BB989">IF(CNGE_2024_M3_Secc1!$AO$111=CNGE_2024_M3_Secc1!$AQ$111,O,IF(CNGE_2024_M3_Secc1!O243="",1,0))</f>
        <v>#NAME?</v>
      </c>
      <c r="BC989" s="202" t="e" cm="1">
        <f t="array" ref="BC989">IF(CNGE_2024_M3_Secc1!$AO$111=CNGE_2024_M3_Secc1!$AQ$111,O,IF(CNGE_2024_M3_Secc1!P243="",1,0))</f>
        <v>#NAME?</v>
      </c>
      <c r="BD989" s="202" t="e" cm="1">
        <f t="array" ref="BD989">IF(CNGE_2024_M3_Secc1!$AO$111=CNGE_2024_M3_Secc1!$AQ$111,O,IF(CNGE_2024_M3_Secc1!Q243="",1,0))</f>
        <v>#NAME?</v>
      </c>
      <c r="BE989" s="202" t="e" cm="1">
        <f t="array" ref="BE989">IF(CNGE_2024_M3_Secc1!$AO$111=CNGE_2024_M3_Secc1!$AQ$111,O,IF(CNGE_2024_M3_Secc1!R243="",1,0))</f>
        <v>#NAME?</v>
      </c>
      <c r="BF989" s="202" t="e" cm="1">
        <f t="array" ref="BF989">IF(CNGE_2024_M3_Secc1!$AO$111=CNGE_2024_M3_Secc1!$AQ$111,O,IF(CNGE_2024_M3_Secc1!S243="",1,0))</f>
        <v>#NAME?</v>
      </c>
      <c r="BG989" s="202" t="e" cm="1">
        <f t="array" ref="BG989">IF(CNGE_2024_M3_Secc1!$AO$111=CNGE_2024_M3_Secc1!$AQ$111,O,IF(CNGE_2024_M3_Secc1!T243="",1,0))</f>
        <v>#NAME?</v>
      </c>
      <c r="BH989" s="202" t="e" cm="1">
        <f t="array" ref="BH989">IF(CNGE_2024_M3_Secc1!$AO$111=CNGE_2024_M3_Secc1!$AQ$111,O,IF(CNGE_2024_M3_Secc1!U243="",1,0))</f>
        <v>#NAME?</v>
      </c>
      <c r="BI989" s="202" t="e" cm="1">
        <f t="array" ref="BI989">IF(CNGE_2024_M3_Secc1!$AO$111=CNGE_2024_M3_Secc1!$AQ$111,O,IF(CNGE_2024_M3_Secc1!V243="",1,0))</f>
        <v>#NAME?</v>
      </c>
      <c r="BJ989" s="202" t="e" cm="1">
        <f t="array" ref="BJ989">IF(CNGE_2024_M3_Secc1!$AO$111=CNGE_2024_M3_Secc1!$AQ$111,O,IF(CNGE_2024_M3_Secc1!W243="",1,0))</f>
        <v>#NAME?</v>
      </c>
      <c r="BK989" s="202" t="e" cm="1">
        <f t="array" ref="BK989">IF(CNGE_2024_M3_Secc1!$AO$111=CNGE_2024_M3_Secc1!$AQ$111,O,IF(CNGE_2024_M3_Secc1!X243="",1,0))</f>
        <v>#NAME?</v>
      </c>
      <c r="BL989" s="202" t="e" cm="1">
        <f t="array" ref="BL989">IF(CNGE_2024_M3_Secc1!$AO$111=CNGE_2024_M3_Secc1!$AQ$111,O,IF(CNGE_2024_M3_Secc1!Y243="",1,0))</f>
        <v>#NAME?</v>
      </c>
      <c r="BM989" s="202" t="e" cm="1">
        <f t="array" ref="BM989">IF(CNGE_2024_M3_Secc1!$AO$111=CNGE_2024_M3_Secc1!$AQ$111,O,IF(CNGE_2024_M3_Secc1!Z243="",1,0))</f>
        <v>#NAME?</v>
      </c>
      <c r="BN989" s="202" t="e" cm="1">
        <f t="array" ref="BN989">IF(CNGE_2024_M3_Secc1!$AO$111=CNGE_2024_M3_Secc1!$AQ$111,O,IF(CNGE_2024_M3_Secc1!AA243="",1,0))</f>
        <v>#NAME?</v>
      </c>
      <c r="BO989" s="202" t="e" cm="1">
        <f t="array" ref="BO989">IF(CNGE_2024_M3_Secc1!$AO$111=CNGE_2024_M3_Secc1!$AQ$111,O,IF(CNGE_2024_M3_Secc1!AB243="",1,0))</f>
        <v>#NAME?</v>
      </c>
      <c r="BP989" s="202" t="e" cm="1">
        <f t="array" ref="BP989">IF(CNGE_2024_M3_Secc1!$AO$111=CNGE_2024_M3_Secc1!$AQ$111,O,IF(CNGE_2024_M3_Secc1!AC243="",1,0))</f>
        <v>#NAME?</v>
      </c>
      <c r="BQ989" s="202" t="e" cm="1">
        <f t="array" ref="BQ989">IF(CNGE_2024_M3_Secc1!$AO$111=CNGE_2024_M3_Secc1!$AQ$111,O,IF(CNGE_2024_M3_Secc1!AD243="",1,0))</f>
        <v>#NAME?</v>
      </c>
      <c r="CG989" s="563">
        <f t="shared" si="2967"/>
        <v>0</v>
      </c>
      <c r="CH989" s="563"/>
    </row>
    <row r="990" spans="1:86" s="38" customFormat="1" ht="15" customHeight="1">
      <c r="A990" s="18"/>
      <c r="B990" s="3"/>
      <c r="C990" s="48" t="s">
        <v>5024</v>
      </c>
      <c r="D990" s="580" t="str">
        <f>IF(CNGE_2024_M3_Secc1!D76="","",CNGE_2024_M3_Secc1!D76)</f>
        <v/>
      </c>
      <c r="E990" s="580"/>
      <c r="F990" s="580"/>
      <c r="G990" s="580"/>
      <c r="H990" s="580"/>
      <c r="I990" s="356"/>
      <c r="J990" s="356"/>
      <c r="K990" s="356"/>
      <c r="L990" s="356"/>
      <c r="M990" s="356"/>
      <c r="N990" s="356"/>
      <c r="O990" s="356"/>
      <c r="P990" s="356"/>
      <c r="Q990" s="356"/>
      <c r="R990" s="356"/>
      <c r="S990" s="356"/>
      <c r="T990" s="356"/>
      <c r="U990" s="356"/>
      <c r="V990" s="356"/>
      <c r="W990" s="356"/>
      <c r="X990" s="356"/>
      <c r="Y990" s="356"/>
      <c r="Z990" s="356"/>
      <c r="AA990" s="356"/>
      <c r="AB990" s="356"/>
      <c r="AC990" s="356"/>
      <c r="AD990" s="356"/>
      <c r="AE990" s="2"/>
      <c r="AF990" s="169"/>
      <c r="AV990" s="202" t="e" cm="1">
        <f t="array" ref="AV990">IF(CNGE_2024_M3_Secc1!$AO$111=CNGE_2024_M3_Secc1!$AQ$111,O,IF(CNGE_2024_M3_Secc1!I244="",1,0))</f>
        <v>#NAME?</v>
      </c>
      <c r="AW990" s="202" t="e" cm="1">
        <f t="array" ref="AW990">IF(CNGE_2024_M3_Secc1!$AO$111=CNGE_2024_M3_Secc1!$AQ$111,O,IF(CNGE_2024_M3_Secc1!J244="",1,0))</f>
        <v>#NAME?</v>
      </c>
      <c r="AX990" s="202" t="e" cm="1">
        <f t="array" ref="AX990">IF(CNGE_2024_M3_Secc1!$AO$111=CNGE_2024_M3_Secc1!$AQ$111,O,IF(CNGE_2024_M3_Secc1!K244="",1,0))</f>
        <v>#NAME?</v>
      </c>
      <c r="AY990" s="202" t="e" cm="1">
        <f t="array" ref="AY990">IF(CNGE_2024_M3_Secc1!$AO$111=CNGE_2024_M3_Secc1!$AQ$111,O,IF(CNGE_2024_M3_Secc1!L244="",1,0))</f>
        <v>#NAME?</v>
      </c>
      <c r="AZ990" s="202" t="e" cm="1">
        <f t="array" ref="AZ990">IF(CNGE_2024_M3_Secc1!$AO$111=CNGE_2024_M3_Secc1!$AQ$111,O,IF(CNGE_2024_M3_Secc1!M244="",1,0))</f>
        <v>#NAME?</v>
      </c>
      <c r="BA990" s="202" t="e" cm="1">
        <f t="array" ref="BA990">IF(CNGE_2024_M3_Secc1!$AO$111=CNGE_2024_M3_Secc1!$AQ$111,O,IF(CNGE_2024_M3_Secc1!N244="",1,0))</f>
        <v>#NAME?</v>
      </c>
      <c r="BB990" s="202" t="e" cm="1">
        <f t="array" ref="BB990">IF(CNGE_2024_M3_Secc1!$AO$111=CNGE_2024_M3_Secc1!$AQ$111,O,IF(CNGE_2024_M3_Secc1!O244="",1,0))</f>
        <v>#NAME?</v>
      </c>
      <c r="BC990" s="202" t="e" cm="1">
        <f t="array" ref="BC990">IF(CNGE_2024_M3_Secc1!$AO$111=CNGE_2024_M3_Secc1!$AQ$111,O,IF(CNGE_2024_M3_Secc1!P244="",1,0))</f>
        <v>#NAME?</v>
      </c>
      <c r="BD990" s="202" t="e" cm="1">
        <f t="array" ref="BD990">IF(CNGE_2024_M3_Secc1!$AO$111=CNGE_2024_M3_Secc1!$AQ$111,O,IF(CNGE_2024_M3_Secc1!Q244="",1,0))</f>
        <v>#NAME?</v>
      </c>
      <c r="BE990" s="202" t="e" cm="1">
        <f t="array" ref="BE990">IF(CNGE_2024_M3_Secc1!$AO$111=CNGE_2024_M3_Secc1!$AQ$111,O,IF(CNGE_2024_M3_Secc1!R244="",1,0))</f>
        <v>#NAME?</v>
      </c>
      <c r="BF990" s="202" t="e" cm="1">
        <f t="array" ref="BF990">IF(CNGE_2024_M3_Secc1!$AO$111=CNGE_2024_M3_Secc1!$AQ$111,O,IF(CNGE_2024_M3_Secc1!S244="",1,0))</f>
        <v>#NAME?</v>
      </c>
      <c r="BG990" s="202" t="e" cm="1">
        <f t="array" ref="BG990">IF(CNGE_2024_M3_Secc1!$AO$111=CNGE_2024_M3_Secc1!$AQ$111,O,IF(CNGE_2024_M3_Secc1!T244="",1,0))</f>
        <v>#NAME?</v>
      </c>
      <c r="BH990" s="202" t="e" cm="1">
        <f t="array" ref="BH990">IF(CNGE_2024_M3_Secc1!$AO$111=CNGE_2024_M3_Secc1!$AQ$111,O,IF(CNGE_2024_M3_Secc1!U244="",1,0))</f>
        <v>#NAME?</v>
      </c>
      <c r="BI990" s="202" t="e" cm="1">
        <f t="array" ref="BI990">IF(CNGE_2024_M3_Secc1!$AO$111=CNGE_2024_M3_Secc1!$AQ$111,O,IF(CNGE_2024_M3_Secc1!V244="",1,0))</f>
        <v>#NAME?</v>
      </c>
      <c r="BJ990" s="202" t="e" cm="1">
        <f t="array" ref="BJ990">IF(CNGE_2024_M3_Secc1!$AO$111=CNGE_2024_M3_Secc1!$AQ$111,O,IF(CNGE_2024_M3_Secc1!W244="",1,0))</f>
        <v>#NAME?</v>
      </c>
      <c r="BK990" s="202" t="e" cm="1">
        <f t="array" ref="BK990">IF(CNGE_2024_M3_Secc1!$AO$111=CNGE_2024_M3_Secc1!$AQ$111,O,IF(CNGE_2024_M3_Secc1!X244="",1,0))</f>
        <v>#NAME?</v>
      </c>
      <c r="BL990" s="202" t="e" cm="1">
        <f t="array" ref="BL990">IF(CNGE_2024_M3_Secc1!$AO$111=CNGE_2024_M3_Secc1!$AQ$111,O,IF(CNGE_2024_M3_Secc1!Y244="",1,0))</f>
        <v>#NAME?</v>
      </c>
      <c r="BM990" s="202" t="e" cm="1">
        <f t="array" ref="BM990">IF(CNGE_2024_M3_Secc1!$AO$111=CNGE_2024_M3_Secc1!$AQ$111,O,IF(CNGE_2024_M3_Secc1!Z244="",1,0))</f>
        <v>#NAME?</v>
      </c>
      <c r="BN990" s="202" t="e" cm="1">
        <f t="array" ref="BN990">IF(CNGE_2024_M3_Secc1!$AO$111=CNGE_2024_M3_Secc1!$AQ$111,O,IF(CNGE_2024_M3_Secc1!AA244="",1,0))</f>
        <v>#NAME?</v>
      </c>
      <c r="BO990" s="202" t="e" cm="1">
        <f t="array" ref="BO990">IF(CNGE_2024_M3_Secc1!$AO$111=CNGE_2024_M3_Secc1!$AQ$111,O,IF(CNGE_2024_M3_Secc1!AB244="",1,0))</f>
        <v>#NAME?</v>
      </c>
      <c r="BP990" s="202" t="e" cm="1">
        <f t="array" ref="BP990">IF(CNGE_2024_M3_Secc1!$AO$111=CNGE_2024_M3_Secc1!$AQ$111,O,IF(CNGE_2024_M3_Secc1!AC244="",1,0))</f>
        <v>#NAME?</v>
      </c>
      <c r="BQ990" s="202" t="e" cm="1">
        <f t="array" ref="BQ990">IF(CNGE_2024_M3_Secc1!$AO$111=CNGE_2024_M3_Secc1!$AQ$111,O,IF(CNGE_2024_M3_Secc1!AD244="",1,0))</f>
        <v>#NAME?</v>
      </c>
      <c r="CG990" s="563">
        <f t="shared" si="2967"/>
        <v>0</v>
      </c>
      <c r="CH990" s="563"/>
    </row>
    <row r="991" spans="1:86" s="38" customFormat="1" ht="15" customHeight="1">
      <c r="A991" s="18"/>
      <c r="B991" s="3"/>
      <c r="C991" s="48" t="s">
        <v>5025</v>
      </c>
      <c r="D991" s="580" t="str">
        <f>IF(CNGE_2024_M3_Secc1!D77="","",CNGE_2024_M3_Secc1!D77)</f>
        <v/>
      </c>
      <c r="E991" s="580"/>
      <c r="F991" s="580"/>
      <c r="G991" s="580"/>
      <c r="H991" s="580"/>
      <c r="I991" s="356"/>
      <c r="J991" s="356"/>
      <c r="K991" s="356"/>
      <c r="L991" s="356"/>
      <c r="M991" s="356"/>
      <c r="N991" s="356"/>
      <c r="O991" s="356"/>
      <c r="P991" s="356"/>
      <c r="Q991" s="356"/>
      <c r="R991" s="356"/>
      <c r="S991" s="356"/>
      <c r="T991" s="356"/>
      <c r="U991" s="356"/>
      <c r="V991" s="356"/>
      <c r="W991" s="356"/>
      <c r="X991" s="356"/>
      <c r="Y991" s="356"/>
      <c r="Z991" s="356"/>
      <c r="AA991" s="356"/>
      <c r="AB991" s="356"/>
      <c r="AC991" s="356"/>
      <c r="AD991" s="356"/>
      <c r="AE991" s="2"/>
      <c r="AF991" s="169"/>
      <c r="AV991" s="202" t="e" cm="1">
        <f t="array" ref="AV991">IF(CNGE_2024_M3_Secc1!$AO$111=CNGE_2024_M3_Secc1!$AQ$111,O,IF(CNGE_2024_M3_Secc1!I245="",1,0))</f>
        <v>#NAME?</v>
      </c>
      <c r="AW991" s="202" t="e" cm="1">
        <f t="array" ref="AW991">IF(CNGE_2024_M3_Secc1!$AO$111=CNGE_2024_M3_Secc1!$AQ$111,O,IF(CNGE_2024_M3_Secc1!J245="",1,0))</f>
        <v>#NAME?</v>
      </c>
      <c r="AX991" s="202" t="e" cm="1">
        <f t="array" ref="AX991">IF(CNGE_2024_M3_Secc1!$AO$111=CNGE_2024_M3_Secc1!$AQ$111,O,IF(CNGE_2024_M3_Secc1!K245="",1,0))</f>
        <v>#NAME?</v>
      </c>
      <c r="AY991" s="202" t="e" cm="1">
        <f t="array" ref="AY991">IF(CNGE_2024_M3_Secc1!$AO$111=CNGE_2024_M3_Secc1!$AQ$111,O,IF(CNGE_2024_M3_Secc1!L245="",1,0))</f>
        <v>#NAME?</v>
      </c>
      <c r="AZ991" s="202" t="e" cm="1">
        <f t="array" ref="AZ991">IF(CNGE_2024_M3_Secc1!$AO$111=CNGE_2024_M3_Secc1!$AQ$111,O,IF(CNGE_2024_M3_Secc1!M245="",1,0))</f>
        <v>#NAME?</v>
      </c>
      <c r="BA991" s="202" t="e" cm="1">
        <f t="array" ref="BA991">IF(CNGE_2024_M3_Secc1!$AO$111=CNGE_2024_M3_Secc1!$AQ$111,O,IF(CNGE_2024_M3_Secc1!N245="",1,0))</f>
        <v>#NAME?</v>
      </c>
      <c r="BB991" s="202" t="e" cm="1">
        <f t="array" ref="BB991">IF(CNGE_2024_M3_Secc1!$AO$111=CNGE_2024_M3_Secc1!$AQ$111,O,IF(CNGE_2024_M3_Secc1!O245="",1,0))</f>
        <v>#NAME?</v>
      </c>
      <c r="BC991" s="202" t="e" cm="1">
        <f t="array" ref="BC991">IF(CNGE_2024_M3_Secc1!$AO$111=CNGE_2024_M3_Secc1!$AQ$111,O,IF(CNGE_2024_M3_Secc1!P245="",1,0))</f>
        <v>#NAME?</v>
      </c>
      <c r="BD991" s="202" t="e" cm="1">
        <f t="array" ref="BD991">IF(CNGE_2024_M3_Secc1!$AO$111=CNGE_2024_M3_Secc1!$AQ$111,O,IF(CNGE_2024_M3_Secc1!Q245="",1,0))</f>
        <v>#NAME?</v>
      </c>
      <c r="BE991" s="202" t="e" cm="1">
        <f t="array" ref="BE991">IF(CNGE_2024_M3_Secc1!$AO$111=CNGE_2024_M3_Secc1!$AQ$111,O,IF(CNGE_2024_M3_Secc1!R245="",1,0))</f>
        <v>#NAME?</v>
      </c>
      <c r="BF991" s="202" t="e" cm="1">
        <f t="array" ref="BF991">IF(CNGE_2024_M3_Secc1!$AO$111=CNGE_2024_M3_Secc1!$AQ$111,O,IF(CNGE_2024_M3_Secc1!S245="",1,0))</f>
        <v>#NAME?</v>
      </c>
      <c r="BG991" s="202" t="e" cm="1">
        <f t="array" ref="BG991">IF(CNGE_2024_M3_Secc1!$AO$111=CNGE_2024_M3_Secc1!$AQ$111,O,IF(CNGE_2024_M3_Secc1!T245="",1,0))</f>
        <v>#NAME?</v>
      </c>
      <c r="BH991" s="202" t="e" cm="1">
        <f t="array" ref="BH991">IF(CNGE_2024_M3_Secc1!$AO$111=CNGE_2024_M3_Secc1!$AQ$111,O,IF(CNGE_2024_M3_Secc1!U245="",1,0))</f>
        <v>#NAME?</v>
      </c>
      <c r="BI991" s="202" t="e" cm="1">
        <f t="array" ref="BI991">IF(CNGE_2024_M3_Secc1!$AO$111=CNGE_2024_M3_Secc1!$AQ$111,O,IF(CNGE_2024_M3_Secc1!V245="",1,0))</f>
        <v>#NAME?</v>
      </c>
      <c r="BJ991" s="202" t="e" cm="1">
        <f t="array" ref="BJ991">IF(CNGE_2024_M3_Secc1!$AO$111=CNGE_2024_M3_Secc1!$AQ$111,O,IF(CNGE_2024_M3_Secc1!W245="",1,0))</f>
        <v>#NAME?</v>
      </c>
      <c r="BK991" s="202" t="e" cm="1">
        <f t="array" ref="BK991">IF(CNGE_2024_M3_Secc1!$AO$111=CNGE_2024_M3_Secc1!$AQ$111,O,IF(CNGE_2024_M3_Secc1!X245="",1,0))</f>
        <v>#NAME?</v>
      </c>
      <c r="BL991" s="202" t="e" cm="1">
        <f t="array" ref="BL991">IF(CNGE_2024_M3_Secc1!$AO$111=CNGE_2024_M3_Secc1!$AQ$111,O,IF(CNGE_2024_M3_Secc1!Y245="",1,0))</f>
        <v>#NAME?</v>
      </c>
      <c r="BM991" s="202" t="e" cm="1">
        <f t="array" ref="BM991">IF(CNGE_2024_M3_Secc1!$AO$111=CNGE_2024_M3_Secc1!$AQ$111,O,IF(CNGE_2024_M3_Secc1!Z245="",1,0))</f>
        <v>#NAME?</v>
      </c>
      <c r="BN991" s="202" t="e" cm="1">
        <f t="array" ref="BN991">IF(CNGE_2024_M3_Secc1!$AO$111=CNGE_2024_M3_Secc1!$AQ$111,O,IF(CNGE_2024_M3_Secc1!AA245="",1,0))</f>
        <v>#NAME?</v>
      </c>
      <c r="BO991" s="202" t="e" cm="1">
        <f t="array" ref="BO991">IF(CNGE_2024_M3_Secc1!$AO$111=CNGE_2024_M3_Secc1!$AQ$111,O,IF(CNGE_2024_M3_Secc1!AB245="",1,0))</f>
        <v>#NAME?</v>
      </c>
      <c r="BP991" s="202" t="e" cm="1">
        <f t="array" ref="BP991">IF(CNGE_2024_M3_Secc1!$AO$111=CNGE_2024_M3_Secc1!$AQ$111,O,IF(CNGE_2024_M3_Secc1!AC245="",1,0))</f>
        <v>#NAME?</v>
      </c>
      <c r="BQ991" s="202" t="e" cm="1">
        <f t="array" ref="BQ991">IF(CNGE_2024_M3_Secc1!$AO$111=CNGE_2024_M3_Secc1!$AQ$111,O,IF(CNGE_2024_M3_Secc1!AD245="",1,0))</f>
        <v>#NAME?</v>
      </c>
      <c r="CG991" s="563">
        <f t="shared" si="2967"/>
        <v>0</v>
      </c>
      <c r="CH991" s="563"/>
    </row>
    <row r="992" spans="1:86" s="38" customFormat="1" ht="15" customHeight="1">
      <c r="A992" s="18"/>
      <c r="B992" s="3"/>
      <c r="C992" s="48" t="s">
        <v>5026</v>
      </c>
      <c r="D992" s="580" t="str">
        <f>IF(CNGE_2024_M3_Secc1!D78="","",CNGE_2024_M3_Secc1!D78)</f>
        <v/>
      </c>
      <c r="E992" s="580"/>
      <c r="F992" s="580"/>
      <c r="G992" s="580"/>
      <c r="H992" s="580"/>
      <c r="I992" s="356"/>
      <c r="J992" s="356"/>
      <c r="K992" s="356"/>
      <c r="L992" s="356"/>
      <c r="M992" s="356"/>
      <c r="N992" s="356"/>
      <c r="O992" s="356"/>
      <c r="P992" s="356"/>
      <c r="Q992" s="356"/>
      <c r="R992" s="356"/>
      <c r="S992" s="356"/>
      <c r="T992" s="356"/>
      <c r="U992" s="356"/>
      <c r="V992" s="356"/>
      <c r="W992" s="356"/>
      <c r="X992" s="356"/>
      <c r="Y992" s="356"/>
      <c r="Z992" s="356"/>
      <c r="AA992" s="356"/>
      <c r="AB992" s="356"/>
      <c r="AC992" s="356"/>
      <c r="AD992" s="356"/>
      <c r="AE992" s="2"/>
      <c r="AF992" s="169"/>
      <c r="AV992" s="202" t="e" cm="1">
        <f t="array" ref="AV992">IF(CNGE_2024_M3_Secc1!$AO$111=CNGE_2024_M3_Secc1!$AQ$111,O,IF(CNGE_2024_M3_Secc1!I246="",1,0))</f>
        <v>#NAME?</v>
      </c>
      <c r="AW992" s="202" t="e" cm="1">
        <f t="array" ref="AW992">IF(CNGE_2024_M3_Secc1!$AO$111=CNGE_2024_M3_Secc1!$AQ$111,O,IF(CNGE_2024_M3_Secc1!J246="",1,0))</f>
        <v>#NAME?</v>
      </c>
      <c r="AX992" s="202" t="e" cm="1">
        <f t="array" ref="AX992">IF(CNGE_2024_M3_Secc1!$AO$111=CNGE_2024_M3_Secc1!$AQ$111,O,IF(CNGE_2024_M3_Secc1!K246="",1,0))</f>
        <v>#NAME?</v>
      </c>
      <c r="AY992" s="202" t="e" cm="1">
        <f t="array" ref="AY992">IF(CNGE_2024_M3_Secc1!$AO$111=CNGE_2024_M3_Secc1!$AQ$111,O,IF(CNGE_2024_M3_Secc1!L246="",1,0))</f>
        <v>#NAME?</v>
      </c>
      <c r="AZ992" s="202" t="e" cm="1">
        <f t="array" ref="AZ992">IF(CNGE_2024_M3_Secc1!$AO$111=CNGE_2024_M3_Secc1!$AQ$111,O,IF(CNGE_2024_M3_Secc1!M246="",1,0))</f>
        <v>#NAME?</v>
      </c>
      <c r="BA992" s="202" t="e" cm="1">
        <f t="array" ref="BA992">IF(CNGE_2024_M3_Secc1!$AO$111=CNGE_2024_M3_Secc1!$AQ$111,O,IF(CNGE_2024_M3_Secc1!N246="",1,0))</f>
        <v>#NAME?</v>
      </c>
      <c r="BB992" s="202" t="e" cm="1">
        <f t="array" ref="BB992">IF(CNGE_2024_M3_Secc1!$AO$111=CNGE_2024_M3_Secc1!$AQ$111,O,IF(CNGE_2024_M3_Secc1!O246="",1,0))</f>
        <v>#NAME?</v>
      </c>
      <c r="BC992" s="202" t="e" cm="1">
        <f t="array" ref="BC992">IF(CNGE_2024_M3_Secc1!$AO$111=CNGE_2024_M3_Secc1!$AQ$111,O,IF(CNGE_2024_M3_Secc1!P246="",1,0))</f>
        <v>#NAME?</v>
      </c>
      <c r="BD992" s="202" t="e" cm="1">
        <f t="array" ref="BD992">IF(CNGE_2024_M3_Secc1!$AO$111=CNGE_2024_M3_Secc1!$AQ$111,O,IF(CNGE_2024_M3_Secc1!Q246="",1,0))</f>
        <v>#NAME?</v>
      </c>
      <c r="BE992" s="202" t="e" cm="1">
        <f t="array" ref="BE992">IF(CNGE_2024_M3_Secc1!$AO$111=CNGE_2024_M3_Secc1!$AQ$111,O,IF(CNGE_2024_M3_Secc1!R246="",1,0))</f>
        <v>#NAME?</v>
      </c>
      <c r="BF992" s="202" t="e" cm="1">
        <f t="array" ref="BF992">IF(CNGE_2024_M3_Secc1!$AO$111=CNGE_2024_M3_Secc1!$AQ$111,O,IF(CNGE_2024_M3_Secc1!S246="",1,0))</f>
        <v>#NAME?</v>
      </c>
      <c r="BG992" s="202" t="e" cm="1">
        <f t="array" ref="BG992">IF(CNGE_2024_M3_Secc1!$AO$111=CNGE_2024_M3_Secc1!$AQ$111,O,IF(CNGE_2024_M3_Secc1!T246="",1,0))</f>
        <v>#NAME?</v>
      </c>
      <c r="BH992" s="202" t="e" cm="1">
        <f t="array" ref="BH992">IF(CNGE_2024_M3_Secc1!$AO$111=CNGE_2024_M3_Secc1!$AQ$111,O,IF(CNGE_2024_M3_Secc1!U246="",1,0))</f>
        <v>#NAME?</v>
      </c>
      <c r="BI992" s="202" t="e" cm="1">
        <f t="array" ref="BI992">IF(CNGE_2024_M3_Secc1!$AO$111=CNGE_2024_M3_Secc1!$AQ$111,O,IF(CNGE_2024_M3_Secc1!V246="",1,0))</f>
        <v>#NAME?</v>
      </c>
      <c r="BJ992" s="202" t="e" cm="1">
        <f t="array" ref="BJ992">IF(CNGE_2024_M3_Secc1!$AO$111=CNGE_2024_M3_Secc1!$AQ$111,O,IF(CNGE_2024_M3_Secc1!W246="",1,0))</f>
        <v>#NAME?</v>
      </c>
      <c r="BK992" s="202" t="e" cm="1">
        <f t="array" ref="BK992">IF(CNGE_2024_M3_Secc1!$AO$111=CNGE_2024_M3_Secc1!$AQ$111,O,IF(CNGE_2024_M3_Secc1!X246="",1,0))</f>
        <v>#NAME?</v>
      </c>
      <c r="BL992" s="202" t="e" cm="1">
        <f t="array" ref="BL992">IF(CNGE_2024_M3_Secc1!$AO$111=CNGE_2024_M3_Secc1!$AQ$111,O,IF(CNGE_2024_M3_Secc1!Y246="",1,0))</f>
        <v>#NAME?</v>
      </c>
      <c r="BM992" s="202" t="e" cm="1">
        <f t="array" ref="BM992">IF(CNGE_2024_M3_Secc1!$AO$111=CNGE_2024_M3_Secc1!$AQ$111,O,IF(CNGE_2024_M3_Secc1!Z246="",1,0))</f>
        <v>#NAME?</v>
      </c>
      <c r="BN992" s="202" t="e" cm="1">
        <f t="array" ref="BN992">IF(CNGE_2024_M3_Secc1!$AO$111=CNGE_2024_M3_Secc1!$AQ$111,O,IF(CNGE_2024_M3_Secc1!AA246="",1,0))</f>
        <v>#NAME?</v>
      </c>
      <c r="BO992" s="202" t="e" cm="1">
        <f t="array" ref="BO992">IF(CNGE_2024_M3_Secc1!$AO$111=CNGE_2024_M3_Secc1!$AQ$111,O,IF(CNGE_2024_M3_Secc1!AB246="",1,0))</f>
        <v>#NAME?</v>
      </c>
      <c r="BP992" s="202" t="e" cm="1">
        <f t="array" ref="BP992">IF(CNGE_2024_M3_Secc1!$AO$111=CNGE_2024_M3_Secc1!$AQ$111,O,IF(CNGE_2024_M3_Secc1!AC246="",1,0))</f>
        <v>#NAME?</v>
      </c>
      <c r="BQ992" s="202" t="e" cm="1">
        <f t="array" ref="BQ992">IF(CNGE_2024_M3_Secc1!$AO$111=CNGE_2024_M3_Secc1!$AQ$111,O,IF(CNGE_2024_M3_Secc1!AD246="",1,0))</f>
        <v>#NAME?</v>
      </c>
      <c r="CG992" s="563">
        <f t="shared" si="2967"/>
        <v>0</v>
      </c>
      <c r="CH992" s="563"/>
    </row>
    <row r="993" spans="1:86" s="38" customFormat="1" ht="15" customHeight="1">
      <c r="A993" s="18"/>
      <c r="B993" s="3"/>
      <c r="C993" s="48" t="s">
        <v>5027</v>
      </c>
      <c r="D993" s="580" t="str">
        <f>IF(CNGE_2024_M3_Secc1!D79="","",CNGE_2024_M3_Secc1!D79)</f>
        <v/>
      </c>
      <c r="E993" s="580"/>
      <c r="F993" s="580"/>
      <c r="G993" s="580"/>
      <c r="H993" s="580"/>
      <c r="I993" s="356"/>
      <c r="J993" s="356"/>
      <c r="K993" s="356"/>
      <c r="L993" s="356"/>
      <c r="M993" s="356"/>
      <c r="N993" s="356"/>
      <c r="O993" s="356"/>
      <c r="P993" s="356"/>
      <c r="Q993" s="356"/>
      <c r="R993" s="356"/>
      <c r="S993" s="356"/>
      <c r="T993" s="356"/>
      <c r="U993" s="356"/>
      <c r="V993" s="356"/>
      <c r="W993" s="356"/>
      <c r="X993" s="356"/>
      <c r="Y993" s="356"/>
      <c r="Z993" s="356"/>
      <c r="AA993" s="356"/>
      <c r="AB993" s="356"/>
      <c r="AC993" s="356"/>
      <c r="AD993" s="356"/>
      <c r="AE993" s="2"/>
      <c r="AF993" s="169"/>
      <c r="AV993" s="202" t="e" cm="1">
        <f t="array" ref="AV993">IF(CNGE_2024_M3_Secc1!$AO$111=CNGE_2024_M3_Secc1!$AQ$111,O,IF(CNGE_2024_M3_Secc1!I247="",1,0))</f>
        <v>#NAME?</v>
      </c>
      <c r="AW993" s="202" t="e" cm="1">
        <f t="array" ref="AW993">IF(CNGE_2024_M3_Secc1!$AO$111=CNGE_2024_M3_Secc1!$AQ$111,O,IF(CNGE_2024_M3_Secc1!J247="",1,0))</f>
        <v>#NAME?</v>
      </c>
      <c r="AX993" s="202" t="e" cm="1">
        <f t="array" ref="AX993">IF(CNGE_2024_M3_Secc1!$AO$111=CNGE_2024_M3_Secc1!$AQ$111,O,IF(CNGE_2024_M3_Secc1!K247="",1,0))</f>
        <v>#NAME?</v>
      </c>
      <c r="AY993" s="202" t="e" cm="1">
        <f t="array" ref="AY993">IF(CNGE_2024_M3_Secc1!$AO$111=CNGE_2024_M3_Secc1!$AQ$111,O,IF(CNGE_2024_M3_Secc1!L247="",1,0))</f>
        <v>#NAME?</v>
      </c>
      <c r="AZ993" s="202" t="e" cm="1">
        <f t="array" ref="AZ993">IF(CNGE_2024_M3_Secc1!$AO$111=CNGE_2024_M3_Secc1!$AQ$111,O,IF(CNGE_2024_M3_Secc1!M247="",1,0))</f>
        <v>#NAME?</v>
      </c>
      <c r="BA993" s="202" t="e" cm="1">
        <f t="array" ref="BA993">IF(CNGE_2024_M3_Secc1!$AO$111=CNGE_2024_M3_Secc1!$AQ$111,O,IF(CNGE_2024_M3_Secc1!N247="",1,0))</f>
        <v>#NAME?</v>
      </c>
      <c r="BB993" s="202" t="e" cm="1">
        <f t="array" ref="BB993">IF(CNGE_2024_M3_Secc1!$AO$111=CNGE_2024_M3_Secc1!$AQ$111,O,IF(CNGE_2024_M3_Secc1!O247="",1,0))</f>
        <v>#NAME?</v>
      </c>
      <c r="BC993" s="202" t="e" cm="1">
        <f t="array" ref="BC993">IF(CNGE_2024_M3_Secc1!$AO$111=CNGE_2024_M3_Secc1!$AQ$111,O,IF(CNGE_2024_M3_Secc1!P247="",1,0))</f>
        <v>#NAME?</v>
      </c>
      <c r="BD993" s="202" t="e" cm="1">
        <f t="array" ref="BD993">IF(CNGE_2024_M3_Secc1!$AO$111=CNGE_2024_M3_Secc1!$AQ$111,O,IF(CNGE_2024_M3_Secc1!Q247="",1,0))</f>
        <v>#NAME?</v>
      </c>
      <c r="BE993" s="202" t="e" cm="1">
        <f t="array" ref="BE993">IF(CNGE_2024_M3_Secc1!$AO$111=CNGE_2024_M3_Secc1!$AQ$111,O,IF(CNGE_2024_M3_Secc1!R247="",1,0))</f>
        <v>#NAME?</v>
      </c>
      <c r="BF993" s="202" t="e" cm="1">
        <f t="array" ref="BF993">IF(CNGE_2024_M3_Secc1!$AO$111=CNGE_2024_M3_Secc1!$AQ$111,O,IF(CNGE_2024_M3_Secc1!S247="",1,0))</f>
        <v>#NAME?</v>
      </c>
      <c r="BG993" s="202" t="e" cm="1">
        <f t="array" ref="BG993">IF(CNGE_2024_M3_Secc1!$AO$111=CNGE_2024_M3_Secc1!$AQ$111,O,IF(CNGE_2024_M3_Secc1!T247="",1,0))</f>
        <v>#NAME?</v>
      </c>
      <c r="BH993" s="202" t="e" cm="1">
        <f t="array" ref="BH993">IF(CNGE_2024_M3_Secc1!$AO$111=CNGE_2024_M3_Secc1!$AQ$111,O,IF(CNGE_2024_M3_Secc1!U247="",1,0))</f>
        <v>#NAME?</v>
      </c>
      <c r="BI993" s="202" t="e" cm="1">
        <f t="array" ref="BI993">IF(CNGE_2024_M3_Secc1!$AO$111=CNGE_2024_M3_Secc1!$AQ$111,O,IF(CNGE_2024_M3_Secc1!V247="",1,0))</f>
        <v>#NAME?</v>
      </c>
      <c r="BJ993" s="202" t="e" cm="1">
        <f t="array" ref="BJ993">IF(CNGE_2024_M3_Secc1!$AO$111=CNGE_2024_M3_Secc1!$AQ$111,O,IF(CNGE_2024_M3_Secc1!W247="",1,0))</f>
        <v>#NAME?</v>
      </c>
      <c r="BK993" s="202" t="e" cm="1">
        <f t="array" ref="BK993">IF(CNGE_2024_M3_Secc1!$AO$111=CNGE_2024_M3_Secc1!$AQ$111,O,IF(CNGE_2024_M3_Secc1!X247="",1,0))</f>
        <v>#NAME?</v>
      </c>
      <c r="BL993" s="202" t="e" cm="1">
        <f t="array" ref="BL993">IF(CNGE_2024_M3_Secc1!$AO$111=CNGE_2024_M3_Secc1!$AQ$111,O,IF(CNGE_2024_M3_Secc1!Y247="",1,0))</f>
        <v>#NAME?</v>
      </c>
      <c r="BM993" s="202" t="e" cm="1">
        <f t="array" ref="BM993">IF(CNGE_2024_M3_Secc1!$AO$111=CNGE_2024_M3_Secc1!$AQ$111,O,IF(CNGE_2024_M3_Secc1!Z247="",1,0))</f>
        <v>#NAME?</v>
      </c>
      <c r="BN993" s="202" t="e" cm="1">
        <f t="array" ref="BN993">IF(CNGE_2024_M3_Secc1!$AO$111=CNGE_2024_M3_Secc1!$AQ$111,O,IF(CNGE_2024_M3_Secc1!AA247="",1,0))</f>
        <v>#NAME?</v>
      </c>
      <c r="BO993" s="202" t="e" cm="1">
        <f t="array" ref="BO993">IF(CNGE_2024_M3_Secc1!$AO$111=CNGE_2024_M3_Secc1!$AQ$111,O,IF(CNGE_2024_M3_Secc1!AB247="",1,0))</f>
        <v>#NAME?</v>
      </c>
      <c r="BP993" s="202" t="e" cm="1">
        <f t="array" ref="BP993">IF(CNGE_2024_M3_Secc1!$AO$111=CNGE_2024_M3_Secc1!$AQ$111,O,IF(CNGE_2024_M3_Secc1!AC247="",1,0))</f>
        <v>#NAME?</v>
      </c>
      <c r="BQ993" s="202" t="e" cm="1">
        <f t="array" ref="BQ993">IF(CNGE_2024_M3_Secc1!$AO$111=CNGE_2024_M3_Secc1!$AQ$111,O,IF(CNGE_2024_M3_Secc1!AD247="",1,0))</f>
        <v>#NAME?</v>
      </c>
      <c r="CG993" s="563">
        <f t="shared" si="2967"/>
        <v>0</v>
      </c>
      <c r="CH993" s="563"/>
    </row>
    <row r="994" spans="1:86" s="38" customFormat="1" ht="15" customHeight="1">
      <c r="A994" s="18"/>
      <c r="B994" s="3"/>
      <c r="C994" s="48" t="s">
        <v>5028</v>
      </c>
      <c r="D994" s="580" t="str">
        <f>IF(CNGE_2024_M3_Secc1!D80="","",CNGE_2024_M3_Secc1!D80)</f>
        <v/>
      </c>
      <c r="E994" s="580"/>
      <c r="F994" s="580"/>
      <c r="G994" s="580"/>
      <c r="H994" s="580"/>
      <c r="I994" s="356"/>
      <c r="J994" s="356"/>
      <c r="K994" s="356"/>
      <c r="L994" s="356"/>
      <c r="M994" s="356"/>
      <c r="N994" s="356"/>
      <c r="O994" s="356"/>
      <c r="P994" s="356"/>
      <c r="Q994" s="356"/>
      <c r="R994" s="356"/>
      <c r="S994" s="356"/>
      <c r="T994" s="356"/>
      <c r="U994" s="356"/>
      <c r="V994" s="356"/>
      <c r="W994" s="356"/>
      <c r="X994" s="356"/>
      <c r="Y994" s="356"/>
      <c r="Z994" s="356"/>
      <c r="AA994" s="356"/>
      <c r="AB994" s="356"/>
      <c r="AC994" s="356"/>
      <c r="AD994" s="356"/>
      <c r="AE994" s="2"/>
      <c r="AF994" s="169"/>
      <c r="AV994" s="202" t="e" cm="1">
        <f t="array" ref="AV994">IF(CNGE_2024_M3_Secc1!$AO$111=CNGE_2024_M3_Secc1!$AQ$111,O,IF(CNGE_2024_M3_Secc1!I248="",1,0))</f>
        <v>#NAME?</v>
      </c>
      <c r="AW994" s="202" t="e" cm="1">
        <f t="array" ref="AW994">IF(CNGE_2024_M3_Secc1!$AO$111=CNGE_2024_M3_Secc1!$AQ$111,O,IF(CNGE_2024_M3_Secc1!J248="",1,0))</f>
        <v>#NAME?</v>
      </c>
      <c r="AX994" s="202" t="e" cm="1">
        <f t="array" ref="AX994">IF(CNGE_2024_M3_Secc1!$AO$111=CNGE_2024_M3_Secc1!$AQ$111,O,IF(CNGE_2024_M3_Secc1!K248="",1,0))</f>
        <v>#NAME?</v>
      </c>
      <c r="AY994" s="202" t="e" cm="1">
        <f t="array" ref="AY994">IF(CNGE_2024_M3_Secc1!$AO$111=CNGE_2024_M3_Secc1!$AQ$111,O,IF(CNGE_2024_M3_Secc1!L248="",1,0))</f>
        <v>#NAME?</v>
      </c>
      <c r="AZ994" s="202" t="e" cm="1">
        <f t="array" ref="AZ994">IF(CNGE_2024_M3_Secc1!$AO$111=CNGE_2024_M3_Secc1!$AQ$111,O,IF(CNGE_2024_M3_Secc1!M248="",1,0))</f>
        <v>#NAME?</v>
      </c>
      <c r="BA994" s="202" t="e" cm="1">
        <f t="array" ref="BA994">IF(CNGE_2024_M3_Secc1!$AO$111=CNGE_2024_M3_Secc1!$AQ$111,O,IF(CNGE_2024_M3_Secc1!N248="",1,0))</f>
        <v>#NAME?</v>
      </c>
      <c r="BB994" s="202" t="e" cm="1">
        <f t="array" ref="BB994">IF(CNGE_2024_M3_Secc1!$AO$111=CNGE_2024_M3_Secc1!$AQ$111,O,IF(CNGE_2024_M3_Secc1!O248="",1,0))</f>
        <v>#NAME?</v>
      </c>
      <c r="BC994" s="202" t="e" cm="1">
        <f t="array" ref="BC994">IF(CNGE_2024_M3_Secc1!$AO$111=CNGE_2024_M3_Secc1!$AQ$111,O,IF(CNGE_2024_M3_Secc1!P248="",1,0))</f>
        <v>#NAME?</v>
      </c>
      <c r="BD994" s="202" t="e" cm="1">
        <f t="array" ref="BD994">IF(CNGE_2024_M3_Secc1!$AO$111=CNGE_2024_M3_Secc1!$AQ$111,O,IF(CNGE_2024_M3_Secc1!Q248="",1,0))</f>
        <v>#NAME?</v>
      </c>
      <c r="BE994" s="202" t="e" cm="1">
        <f t="array" ref="BE994">IF(CNGE_2024_M3_Secc1!$AO$111=CNGE_2024_M3_Secc1!$AQ$111,O,IF(CNGE_2024_M3_Secc1!R248="",1,0))</f>
        <v>#NAME?</v>
      </c>
      <c r="BF994" s="202" t="e" cm="1">
        <f t="array" ref="BF994">IF(CNGE_2024_M3_Secc1!$AO$111=CNGE_2024_M3_Secc1!$AQ$111,O,IF(CNGE_2024_M3_Secc1!S248="",1,0))</f>
        <v>#NAME?</v>
      </c>
      <c r="BG994" s="202" t="e" cm="1">
        <f t="array" ref="BG994">IF(CNGE_2024_M3_Secc1!$AO$111=CNGE_2024_M3_Secc1!$AQ$111,O,IF(CNGE_2024_M3_Secc1!T248="",1,0))</f>
        <v>#NAME?</v>
      </c>
      <c r="BH994" s="202" t="e" cm="1">
        <f t="array" ref="BH994">IF(CNGE_2024_M3_Secc1!$AO$111=CNGE_2024_M3_Secc1!$AQ$111,O,IF(CNGE_2024_M3_Secc1!U248="",1,0))</f>
        <v>#NAME?</v>
      </c>
      <c r="BI994" s="202" t="e" cm="1">
        <f t="array" ref="BI994">IF(CNGE_2024_M3_Secc1!$AO$111=CNGE_2024_M3_Secc1!$AQ$111,O,IF(CNGE_2024_M3_Secc1!V248="",1,0))</f>
        <v>#NAME?</v>
      </c>
      <c r="BJ994" s="202" t="e" cm="1">
        <f t="array" ref="BJ994">IF(CNGE_2024_M3_Secc1!$AO$111=CNGE_2024_M3_Secc1!$AQ$111,O,IF(CNGE_2024_M3_Secc1!W248="",1,0))</f>
        <v>#NAME?</v>
      </c>
      <c r="BK994" s="202" t="e" cm="1">
        <f t="array" ref="BK994">IF(CNGE_2024_M3_Secc1!$AO$111=CNGE_2024_M3_Secc1!$AQ$111,O,IF(CNGE_2024_M3_Secc1!X248="",1,0))</f>
        <v>#NAME?</v>
      </c>
      <c r="BL994" s="202" t="e" cm="1">
        <f t="array" ref="BL994">IF(CNGE_2024_M3_Secc1!$AO$111=CNGE_2024_M3_Secc1!$AQ$111,O,IF(CNGE_2024_M3_Secc1!Y248="",1,0))</f>
        <v>#NAME?</v>
      </c>
      <c r="BM994" s="202" t="e" cm="1">
        <f t="array" ref="BM994">IF(CNGE_2024_M3_Secc1!$AO$111=CNGE_2024_M3_Secc1!$AQ$111,O,IF(CNGE_2024_M3_Secc1!Z248="",1,0))</f>
        <v>#NAME?</v>
      </c>
      <c r="BN994" s="202" t="e" cm="1">
        <f t="array" ref="BN994">IF(CNGE_2024_M3_Secc1!$AO$111=CNGE_2024_M3_Secc1!$AQ$111,O,IF(CNGE_2024_M3_Secc1!AA248="",1,0))</f>
        <v>#NAME?</v>
      </c>
      <c r="BO994" s="202" t="e" cm="1">
        <f t="array" ref="BO994">IF(CNGE_2024_M3_Secc1!$AO$111=CNGE_2024_M3_Secc1!$AQ$111,O,IF(CNGE_2024_M3_Secc1!AB248="",1,0))</f>
        <v>#NAME?</v>
      </c>
      <c r="BP994" s="202" t="e" cm="1">
        <f t="array" ref="BP994">IF(CNGE_2024_M3_Secc1!$AO$111=CNGE_2024_M3_Secc1!$AQ$111,O,IF(CNGE_2024_M3_Secc1!AC248="",1,0))</f>
        <v>#NAME?</v>
      </c>
      <c r="BQ994" s="202" t="e" cm="1">
        <f t="array" ref="BQ994">IF(CNGE_2024_M3_Secc1!$AO$111=CNGE_2024_M3_Secc1!$AQ$111,O,IF(CNGE_2024_M3_Secc1!AD248="",1,0))</f>
        <v>#NAME?</v>
      </c>
      <c r="CG994" s="563">
        <f t="shared" si="2967"/>
        <v>0</v>
      </c>
      <c r="CH994" s="563"/>
    </row>
    <row r="995" spans="1:86" s="38" customFormat="1" ht="15" customHeight="1">
      <c r="A995" s="18"/>
      <c r="B995" s="3"/>
      <c r="C995" s="48" t="s">
        <v>5029</v>
      </c>
      <c r="D995" s="580" t="str">
        <f>IF(CNGE_2024_M3_Secc1!D81="","",CNGE_2024_M3_Secc1!D81)</f>
        <v/>
      </c>
      <c r="E995" s="580"/>
      <c r="F995" s="580"/>
      <c r="G995" s="580"/>
      <c r="H995" s="580"/>
      <c r="I995" s="356"/>
      <c r="J995" s="356"/>
      <c r="K995" s="356"/>
      <c r="L995" s="356"/>
      <c r="M995" s="356"/>
      <c r="N995" s="356"/>
      <c r="O995" s="356"/>
      <c r="P995" s="356"/>
      <c r="Q995" s="356"/>
      <c r="R995" s="356"/>
      <c r="S995" s="356"/>
      <c r="T995" s="356"/>
      <c r="U995" s="356"/>
      <c r="V995" s="356"/>
      <c r="W995" s="356"/>
      <c r="X995" s="356"/>
      <c r="Y995" s="356"/>
      <c r="Z995" s="356"/>
      <c r="AA995" s="356"/>
      <c r="AB995" s="356"/>
      <c r="AC995" s="356"/>
      <c r="AD995" s="356"/>
      <c r="AE995" s="2"/>
      <c r="AF995" s="169"/>
      <c r="AV995" s="202" t="e" cm="1">
        <f t="array" ref="AV995">IF(CNGE_2024_M3_Secc1!$AO$111=CNGE_2024_M3_Secc1!$AQ$111,O,IF(CNGE_2024_M3_Secc1!I249="",1,0))</f>
        <v>#NAME?</v>
      </c>
      <c r="AW995" s="202" t="e" cm="1">
        <f t="array" ref="AW995">IF(CNGE_2024_M3_Secc1!$AO$111=CNGE_2024_M3_Secc1!$AQ$111,O,IF(CNGE_2024_M3_Secc1!J249="",1,0))</f>
        <v>#NAME?</v>
      </c>
      <c r="AX995" s="202" t="e" cm="1">
        <f t="array" ref="AX995">IF(CNGE_2024_M3_Secc1!$AO$111=CNGE_2024_M3_Secc1!$AQ$111,O,IF(CNGE_2024_M3_Secc1!K249="",1,0))</f>
        <v>#NAME?</v>
      </c>
      <c r="AY995" s="202" t="e" cm="1">
        <f t="array" ref="AY995">IF(CNGE_2024_M3_Secc1!$AO$111=CNGE_2024_M3_Secc1!$AQ$111,O,IF(CNGE_2024_M3_Secc1!L249="",1,0))</f>
        <v>#NAME?</v>
      </c>
      <c r="AZ995" s="202" t="e" cm="1">
        <f t="array" ref="AZ995">IF(CNGE_2024_M3_Secc1!$AO$111=CNGE_2024_M3_Secc1!$AQ$111,O,IF(CNGE_2024_M3_Secc1!M249="",1,0))</f>
        <v>#NAME?</v>
      </c>
      <c r="BA995" s="202" t="e" cm="1">
        <f t="array" ref="BA995">IF(CNGE_2024_M3_Secc1!$AO$111=CNGE_2024_M3_Secc1!$AQ$111,O,IF(CNGE_2024_M3_Secc1!N249="",1,0))</f>
        <v>#NAME?</v>
      </c>
      <c r="BB995" s="202" t="e" cm="1">
        <f t="array" ref="BB995">IF(CNGE_2024_M3_Secc1!$AO$111=CNGE_2024_M3_Secc1!$AQ$111,O,IF(CNGE_2024_M3_Secc1!O249="",1,0))</f>
        <v>#NAME?</v>
      </c>
      <c r="BC995" s="202" t="e" cm="1">
        <f t="array" ref="BC995">IF(CNGE_2024_M3_Secc1!$AO$111=CNGE_2024_M3_Secc1!$AQ$111,O,IF(CNGE_2024_M3_Secc1!P249="",1,0))</f>
        <v>#NAME?</v>
      </c>
      <c r="BD995" s="202" t="e" cm="1">
        <f t="array" ref="BD995">IF(CNGE_2024_M3_Secc1!$AO$111=CNGE_2024_M3_Secc1!$AQ$111,O,IF(CNGE_2024_M3_Secc1!Q249="",1,0))</f>
        <v>#NAME?</v>
      </c>
      <c r="BE995" s="202" t="e" cm="1">
        <f t="array" ref="BE995">IF(CNGE_2024_M3_Secc1!$AO$111=CNGE_2024_M3_Secc1!$AQ$111,O,IF(CNGE_2024_M3_Secc1!R249="",1,0))</f>
        <v>#NAME?</v>
      </c>
      <c r="BF995" s="202" t="e" cm="1">
        <f t="array" ref="BF995">IF(CNGE_2024_M3_Secc1!$AO$111=CNGE_2024_M3_Secc1!$AQ$111,O,IF(CNGE_2024_M3_Secc1!S249="",1,0))</f>
        <v>#NAME?</v>
      </c>
      <c r="BG995" s="202" t="e" cm="1">
        <f t="array" ref="BG995">IF(CNGE_2024_M3_Secc1!$AO$111=CNGE_2024_M3_Secc1!$AQ$111,O,IF(CNGE_2024_M3_Secc1!T249="",1,0))</f>
        <v>#NAME?</v>
      </c>
      <c r="BH995" s="202" t="e" cm="1">
        <f t="array" ref="BH995">IF(CNGE_2024_M3_Secc1!$AO$111=CNGE_2024_M3_Secc1!$AQ$111,O,IF(CNGE_2024_M3_Secc1!U249="",1,0))</f>
        <v>#NAME?</v>
      </c>
      <c r="BI995" s="202" t="e" cm="1">
        <f t="array" ref="BI995">IF(CNGE_2024_M3_Secc1!$AO$111=CNGE_2024_M3_Secc1!$AQ$111,O,IF(CNGE_2024_M3_Secc1!V249="",1,0))</f>
        <v>#NAME?</v>
      </c>
      <c r="BJ995" s="202" t="e" cm="1">
        <f t="array" ref="BJ995">IF(CNGE_2024_M3_Secc1!$AO$111=CNGE_2024_M3_Secc1!$AQ$111,O,IF(CNGE_2024_M3_Secc1!W249="",1,0))</f>
        <v>#NAME?</v>
      </c>
      <c r="BK995" s="202" t="e" cm="1">
        <f t="array" ref="BK995">IF(CNGE_2024_M3_Secc1!$AO$111=CNGE_2024_M3_Secc1!$AQ$111,O,IF(CNGE_2024_M3_Secc1!X249="",1,0))</f>
        <v>#NAME?</v>
      </c>
      <c r="BL995" s="202" t="e" cm="1">
        <f t="array" ref="BL995">IF(CNGE_2024_M3_Secc1!$AO$111=CNGE_2024_M3_Secc1!$AQ$111,O,IF(CNGE_2024_M3_Secc1!Y249="",1,0))</f>
        <v>#NAME?</v>
      </c>
      <c r="BM995" s="202" t="e" cm="1">
        <f t="array" ref="BM995">IF(CNGE_2024_M3_Secc1!$AO$111=CNGE_2024_M3_Secc1!$AQ$111,O,IF(CNGE_2024_M3_Secc1!Z249="",1,0))</f>
        <v>#NAME?</v>
      </c>
      <c r="BN995" s="202" t="e" cm="1">
        <f t="array" ref="BN995">IF(CNGE_2024_M3_Secc1!$AO$111=CNGE_2024_M3_Secc1!$AQ$111,O,IF(CNGE_2024_M3_Secc1!AA249="",1,0))</f>
        <v>#NAME?</v>
      </c>
      <c r="BO995" s="202" t="e" cm="1">
        <f t="array" ref="BO995">IF(CNGE_2024_M3_Secc1!$AO$111=CNGE_2024_M3_Secc1!$AQ$111,O,IF(CNGE_2024_M3_Secc1!AB249="",1,0))</f>
        <v>#NAME?</v>
      </c>
      <c r="BP995" s="202" t="e" cm="1">
        <f t="array" ref="BP995">IF(CNGE_2024_M3_Secc1!$AO$111=CNGE_2024_M3_Secc1!$AQ$111,O,IF(CNGE_2024_M3_Secc1!AC249="",1,0))</f>
        <v>#NAME?</v>
      </c>
      <c r="BQ995" s="202" t="e" cm="1">
        <f t="array" ref="BQ995">IF(CNGE_2024_M3_Secc1!$AO$111=CNGE_2024_M3_Secc1!$AQ$111,O,IF(CNGE_2024_M3_Secc1!AD249="",1,0))</f>
        <v>#NAME?</v>
      </c>
      <c r="CG995" s="563">
        <f t="shared" si="2967"/>
        <v>0</v>
      </c>
      <c r="CH995" s="563"/>
    </row>
    <row r="996" spans="1:86" s="38" customFormat="1" ht="15" customHeight="1">
      <c r="A996" s="18"/>
      <c r="B996" s="3"/>
      <c r="C996" s="48" t="s">
        <v>5030</v>
      </c>
      <c r="D996" s="580" t="str">
        <f>IF(CNGE_2024_M3_Secc1!D82="","",CNGE_2024_M3_Secc1!D82)</f>
        <v/>
      </c>
      <c r="E996" s="580"/>
      <c r="F996" s="580"/>
      <c r="G996" s="580"/>
      <c r="H996" s="580"/>
      <c r="I996" s="356"/>
      <c r="J996" s="356"/>
      <c r="K996" s="356"/>
      <c r="L996" s="356"/>
      <c r="M996" s="356"/>
      <c r="N996" s="356"/>
      <c r="O996" s="356"/>
      <c r="P996" s="356"/>
      <c r="Q996" s="356"/>
      <c r="R996" s="356"/>
      <c r="S996" s="356"/>
      <c r="T996" s="356"/>
      <c r="U996" s="356"/>
      <c r="V996" s="356"/>
      <c r="W996" s="356"/>
      <c r="X996" s="356"/>
      <c r="Y996" s="356"/>
      <c r="Z996" s="356"/>
      <c r="AA996" s="356"/>
      <c r="AB996" s="356"/>
      <c r="AC996" s="356"/>
      <c r="AD996" s="356"/>
      <c r="AE996" s="2"/>
      <c r="AF996" s="169"/>
      <c r="AV996" s="202" t="e" cm="1">
        <f t="array" ref="AV996">IF(CNGE_2024_M3_Secc1!$AO$111=CNGE_2024_M3_Secc1!$AQ$111,O,IF(CNGE_2024_M3_Secc1!I250="",1,0))</f>
        <v>#NAME?</v>
      </c>
      <c r="AW996" s="202" t="e" cm="1">
        <f t="array" ref="AW996">IF(CNGE_2024_M3_Secc1!$AO$111=CNGE_2024_M3_Secc1!$AQ$111,O,IF(CNGE_2024_M3_Secc1!J250="",1,0))</f>
        <v>#NAME?</v>
      </c>
      <c r="AX996" s="202" t="e" cm="1">
        <f t="array" ref="AX996">IF(CNGE_2024_M3_Secc1!$AO$111=CNGE_2024_M3_Secc1!$AQ$111,O,IF(CNGE_2024_M3_Secc1!K250="",1,0))</f>
        <v>#NAME?</v>
      </c>
      <c r="AY996" s="202" t="e" cm="1">
        <f t="array" ref="AY996">IF(CNGE_2024_M3_Secc1!$AO$111=CNGE_2024_M3_Secc1!$AQ$111,O,IF(CNGE_2024_M3_Secc1!L250="",1,0))</f>
        <v>#NAME?</v>
      </c>
      <c r="AZ996" s="202" t="e" cm="1">
        <f t="array" ref="AZ996">IF(CNGE_2024_M3_Secc1!$AO$111=CNGE_2024_M3_Secc1!$AQ$111,O,IF(CNGE_2024_M3_Secc1!M250="",1,0))</f>
        <v>#NAME?</v>
      </c>
      <c r="BA996" s="202" t="e" cm="1">
        <f t="array" ref="BA996">IF(CNGE_2024_M3_Secc1!$AO$111=CNGE_2024_M3_Secc1!$AQ$111,O,IF(CNGE_2024_M3_Secc1!N250="",1,0))</f>
        <v>#NAME?</v>
      </c>
      <c r="BB996" s="202" t="e" cm="1">
        <f t="array" ref="BB996">IF(CNGE_2024_M3_Secc1!$AO$111=CNGE_2024_M3_Secc1!$AQ$111,O,IF(CNGE_2024_M3_Secc1!O250="",1,0))</f>
        <v>#NAME?</v>
      </c>
      <c r="BC996" s="202" t="e" cm="1">
        <f t="array" ref="BC996">IF(CNGE_2024_M3_Secc1!$AO$111=CNGE_2024_M3_Secc1!$AQ$111,O,IF(CNGE_2024_M3_Secc1!P250="",1,0))</f>
        <v>#NAME?</v>
      </c>
      <c r="BD996" s="202" t="e" cm="1">
        <f t="array" ref="BD996">IF(CNGE_2024_M3_Secc1!$AO$111=CNGE_2024_M3_Secc1!$AQ$111,O,IF(CNGE_2024_M3_Secc1!Q250="",1,0))</f>
        <v>#NAME?</v>
      </c>
      <c r="BE996" s="202" t="e" cm="1">
        <f t="array" ref="BE996">IF(CNGE_2024_M3_Secc1!$AO$111=CNGE_2024_M3_Secc1!$AQ$111,O,IF(CNGE_2024_M3_Secc1!R250="",1,0))</f>
        <v>#NAME?</v>
      </c>
      <c r="BF996" s="202" t="e" cm="1">
        <f t="array" ref="BF996">IF(CNGE_2024_M3_Secc1!$AO$111=CNGE_2024_M3_Secc1!$AQ$111,O,IF(CNGE_2024_M3_Secc1!S250="",1,0))</f>
        <v>#NAME?</v>
      </c>
      <c r="BG996" s="202" t="e" cm="1">
        <f t="array" ref="BG996">IF(CNGE_2024_M3_Secc1!$AO$111=CNGE_2024_M3_Secc1!$AQ$111,O,IF(CNGE_2024_M3_Secc1!T250="",1,0))</f>
        <v>#NAME?</v>
      </c>
      <c r="BH996" s="202" t="e" cm="1">
        <f t="array" ref="BH996">IF(CNGE_2024_M3_Secc1!$AO$111=CNGE_2024_M3_Secc1!$AQ$111,O,IF(CNGE_2024_M3_Secc1!U250="",1,0))</f>
        <v>#NAME?</v>
      </c>
      <c r="BI996" s="202" t="e" cm="1">
        <f t="array" ref="BI996">IF(CNGE_2024_M3_Secc1!$AO$111=CNGE_2024_M3_Secc1!$AQ$111,O,IF(CNGE_2024_M3_Secc1!V250="",1,0))</f>
        <v>#NAME?</v>
      </c>
      <c r="BJ996" s="202" t="e" cm="1">
        <f t="array" ref="BJ996">IF(CNGE_2024_M3_Secc1!$AO$111=CNGE_2024_M3_Secc1!$AQ$111,O,IF(CNGE_2024_M3_Secc1!W250="",1,0))</f>
        <v>#NAME?</v>
      </c>
      <c r="BK996" s="202" t="e" cm="1">
        <f t="array" ref="BK996">IF(CNGE_2024_M3_Secc1!$AO$111=CNGE_2024_M3_Secc1!$AQ$111,O,IF(CNGE_2024_M3_Secc1!X250="",1,0))</f>
        <v>#NAME?</v>
      </c>
      <c r="BL996" s="202" t="e" cm="1">
        <f t="array" ref="BL996">IF(CNGE_2024_M3_Secc1!$AO$111=CNGE_2024_M3_Secc1!$AQ$111,O,IF(CNGE_2024_M3_Secc1!Y250="",1,0))</f>
        <v>#NAME?</v>
      </c>
      <c r="BM996" s="202" t="e" cm="1">
        <f t="array" ref="BM996">IF(CNGE_2024_M3_Secc1!$AO$111=CNGE_2024_M3_Secc1!$AQ$111,O,IF(CNGE_2024_M3_Secc1!Z250="",1,0))</f>
        <v>#NAME?</v>
      </c>
      <c r="BN996" s="202" t="e" cm="1">
        <f t="array" ref="BN996">IF(CNGE_2024_M3_Secc1!$AO$111=CNGE_2024_M3_Secc1!$AQ$111,O,IF(CNGE_2024_M3_Secc1!AA250="",1,0))</f>
        <v>#NAME?</v>
      </c>
      <c r="BO996" s="202" t="e" cm="1">
        <f t="array" ref="BO996">IF(CNGE_2024_M3_Secc1!$AO$111=CNGE_2024_M3_Secc1!$AQ$111,O,IF(CNGE_2024_M3_Secc1!AB250="",1,0))</f>
        <v>#NAME?</v>
      </c>
      <c r="BP996" s="202" t="e" cm="1">
        <f t="array" ref="BP996">IF(CNGE_2024_M3_Secc1!$AO$111=CNGE_2024_M3_Secc1!$AQ$111,O,IF(CNGE_2024_M3_Secc1!AC250="",1,0))</f>
        <v>#NAME?</v>
      </c>
      <c r="BQ996" s="202" t="e" cm="1">
        <f t="array" ref="BQ996">IF(CNGE_2024_M3_Secc1!$AO$111=CNGE_2024_M3_Secc1!$AQ$111,O,IF(CNGE_2024_M3_Secc1!AD250="",1,0))</f>
        <v>#NAME?</v>
      </c>
      <c r="CG996" s="563">
        <f t="shared" si="2967"/>
        <v>0</v>
      </c>
      <c r="CH996" s="563"/>
    </row>
    <row r="997" spans="1:86" s="38" customFormat="1" ht="15" customHeight="1">
      <c r="A997" s="18"/>
      <c r="B997" s="3"/>
      <c r="C997" s="48" t="s">
        <v>5031</v>
      </c>
      <c r="D997" s="580" t="str">
        <f>IF(CNGE_2024_M3_Secc1!D83="","",CNGE_2024_M3_Secc1!D83)</f>
        <v/>
      </c>
      <c r="E997" s="580"/>
      <c r="F997" s="580"/>
      <c r="G997" s="580"/>
      <c r="H997" s="580"/>
      <c r="I997" s="356"/>
      <c r="J997" s="356"/>
      <c r="K997" s="356"/>
      <c r="L997" s="356"/>
      <c r="M997" s="356"/>
      <c r="N997" s="356"/>
      <c r="O997" s="356"/>
      <c r="P997" s="356"/>
      <c r="Q997" s="356"/>
      <c r="R997" s="356"/>
      <c r="S997" s="356"/>
      <c r="T997" s="356"/>
      <c r="U997" s="356"/>
      <c r="V997" s="356"/>
      <c r="W997" s="356"/>
      <c r="X997" s="356"/>
      <c r="Y997" s="356"/>
      <c r="Z997" s="356"/>
      <c r="AA997" s="356"/>
      <c r="AB997" s="356"/>
      <c r="AC997" s="356"/>
      <c r="AD997" s="356"/>
      <c r="AE997" s="2"/>
      <c r="AF997" s="169"/>
      <c r="AV997" s="202" t="e" cm="1">
        <f t="array" ref="AV997">IF(CNGE_2024_M3_Secc1!$AO$111=CNGE_2024_M3_Secc1!$AQ$111,O,IF(CNGE_2024_M3_Secc1!I251="",1,0))</f>
        <v>#NAME?</v>
      </c>
      <c r="AW997" s="202" t="e" cm="1">
        <f t="array" ref="AW997">IF(CNGE_2024_M3_Secc1!$AO$111=CNGE_2024_M3_Secc1!$AQ$111,O,IF(CNGE_2024_M3_Secc1!J251="",1,0))</f>
        <v>#NAME?</v>
      </c>
      <c r="AX997" s="202" t="e" cm="1">
        <f t="array" ref="AX997">IF(CNGE_2024_M3_Secc1!$AO$111=CNGE_2024_M3_Secc1!$AQ$111,O,IF(CNGE_2024_M3_Secc1!K251="",1,0))</f>
        <v>#NAME?</v>
      </c>
      <c r="AY997" s="202" t="e" cm="1">
        <f t="array" ref="AY997">IF(CNGE_2024_M3_Secc1!$AO$111=CNGE_2024_M3_Secc1!$AQ$111,O,IF(CNGE_2024_M3_Secc1!L251="",1,0))</f>
        <v>#NAME?</v>
      </c>
      <c r="AZ997" s="202" t="e" cm="1">
        <f t="array" ref="AZ997">IF(CNGE_2024_M3_Secc1!$AO$111=CNGE_2024_M3_Secc1!$AQ$111,O,IF(CNGE_2024_M3_Secc1!M251="",1,0))</f>
        <v>#NAME?</v>
      </c>
      <c r="BA997" s="202" t="e" cm="1">
        <f t="array" ref="BA997">IF(CNGE_2024_M3_Secc1!$AO$111=CNGE_2024_M3_Secc1!$AQ$111,O,IF(CNGE_2024_M3_Secc1!N251="",1,0))</f>
        <v>#NAME?</v>
      </c>
      <c r="BB997" s="202" t="e" cm="1">
        <f t="array" ref="BB997">IF(CNGE_2024_M3_Secc1!$AO$111=CNGE_2024_M3_Secc1!$AQ$111,O,IF(CNGE_2024_M3_Secc1!O251="",1,0))</f>
        <v>#NAME?</v>
      </c>
      <c r="BC997" s="202" t="e" cm="1">
        <f t="array" ref="BC997">IF(CNGE_2024_M3_Secc1!$AO$111=CNGE_2024_M3_Secc1!$AQ$111,O,IF(CNGE_2024_M3_Secc1!P251="",1,0))</f>
        <v>#NAME?</v>
      </c>
      <c r="BD997" s="202" t="e" cm="1">
        <f t="array" ref="BD997">IF(CNGE_2024_M3_Secc1!$AO$111=CNGE_2024_M3_Secc1!$AQ$111,O,IF(CNGE_2024_M3_Secc1!Q251="",1,0))</f>
        <v>#NAME?</v>
      </c>
      <c r="BE997" s="202" t="e" cm="1">
        <f t="array" ref="BE997">IF(CNGE_2024_M3_Secc1!$AO$111=CNGE_2024_M3_Secc1!$AQ$111,O,IF(CNGE_2024_M3_Secc1!R251="",1,0))</f>
        <v>#NAME?</v>
      </c>
      <c r="BF997" s="202" t="e" cm="1">
        <f t="array" ref="BF997">IF(CNGE_2024_M3_Secc1!$AO$111=CNGE_2024_M3_Secc1!$AQ$111,O,IF(CNGE_2024_M3_Secc1!S251="",1,0))</f>
        <v>#NAME?</v>
      </c>
      <c r="BG997" s="202" t="e" cm="1">
        <f t="array" ref="BG997">IF(CNGE_2024_M3_Secc1!$AO$111=CNGE_2024_M3_Secc1!$AQ$111,O,IF(CNGE_2024_M3_Secc1!T251="",1,0))</f>
        <v>#NAME?</v>
      </c>
      <c r="BH997" s="202" t="e" cm="1">
        <f t="array" ref="BH997">IF(CNGE_2024_M3_Secc1!$AO$111=CNGE_2024_M3_Secc1!$AQ$111,O,IF(CNGE_2024_M3_Secc1!U251="",1,0))</f>
        <v>#NAME?</v>
      </c>
      <c r="BI997" s="202" t="e" cm="1">
        <f t="array" ref="BI997">IF(CNGE_2024_M3_Secc1!$AO$111=CNGE_2024_M3_Secc1!$AQ$111,O,IF(CNGE_2024_M3_Secc1!V251="",1,0))</f>
        <v>#NAME?</v>
      </c>
      <c r="BJ997" s="202" t="e" cm="1">
        <f t="array" ref="BJ997">IF(CNGE_2024_M3_Secc1!$AO$111=CNGE_2024_M3_Secc1!$AQ$111,O,IF(CNGE_2024_M3_Secc1!W251="",1,0))</f>
        <v>#NAME?</v>
      </c>
      <c r="BK997" s="202" t="e" cm="1">
        <f t="array" ref="BK997">IF(CNGE_2024_M3_Secc1!$AO$111=CNGE_2024_M3_Secc1!$AQ$111,O,IF(CNGE_2024_M3_Secc1!X251="",1,0))</f>
        <v>#NAME?</v>
      </c>
      <c r="BL997" s="202" t="e" cm="1">
        <f t="array" ref="BL997">IF(CNGE_2024_M3_Secc1!$AO$111=CNGE_2024_M3_Secc1!$AQ$111,O,IF(CNGE_2024_M3_Secc1!Y251="",1,0))</f>
        <v>#NAME?</v>
      </c>
      <c r="BM997" s="202" t="e" cm="1">
        <f t="array" ref="BM997">IF(CNGE_2024_M3_Secc1!$AO$111=CNGE_2024_M3_Secc1!$AQ$111,O,IF(CNGE_2024_M3_Secc1!Z251="",1,0))</f>
        <v>#NAME?</v>
      </c>
      <c r="BN997" s="202" t="e" cm="1">
        <f t="array" ref="BN997">IF(CNGE_2024_M3_Secc1!$AO$111=CNGE_2024_M3_Secc1!$AQ$111,O,IF(CNGE_2024_M3_Secc1!AA251="",1,0))</f>
        <v>#NAME?</v>
      </c>
      <c r="BO997" s="202" t="e" cm="1">
        <f t="array" ref="BO997">IF(CNGE_2024_M3_Secc1!$AO$111=CNGE_2024_M3_Secc1!$AQ$111,O,IF(CNGE_2024_M3_Secc1!AB251="",1,0))</f>
        <v>#NAME?</v>
      </c>
      <c r="BP997" s="202" t="e" cm="1">
        <f t="array" ref="BP997">IF(CNGE_2024_M3_Secc1!$AO$111=CNGE_2024_M3_Secc1!$AQ$111,O,IF(CNGE_2024_M3_Secc1!AC251="",1,0))</f>
        <v>#NAME?</v>
      </c>
      <c r="BQ997" s="202" t="e" cm="1">
        <f t="array" ref="BQ997">IF(CNGE_2024_M3_Secc1!$AO$111=CNGE_2024_M3_Secc1!$AQ$111,O,IF(CNGE_2024_M3_Secc1!AD251="",1,0))</f>
        <v>#NAME?</v>
      </c>
      <c r="CG997" s="563">
        <f t="shared" si="2967"/>
        <v>0</v>
      </c>
      <c r="CH997" s="563"/>
    </row>
    <row r="998" spans="1:86" s="38" customFormat="1" ht="15" customHeight="1">
      <c r="A998" s="18"/>
      <c r="B998" s="3"/>
      <c r="C998" s="48" t="s">
        <v>5032</v>
      </c>
      <c r="D998" s="580" t="str">
        <f>IF(CNGE_2024_M3_Secc1!D84="","",CNGE_2024_M3_Secc1!D84)</f>
        <v/>
      </c>
      <c r="E998" s="580"/>
      <c r="F998" s="580"/>
      <c r="G998" s="580"/>
      <c r="H998" s="580"/>
      <c r="I998" s="356"/>
      <c r="J998" s="356"/>
      <c r="K998" s="356"/>
      <c r="L998" s="356"/>
      <c r="M998" s="356"/>
      <c r="N998" s="356"/>
      <c r="O998" s="356"/>
      <c r="P998" s="356"/>
      <c r="Q998" s="356"/>
      <c r="R998" s="356"/>
      <c r="S998" s="356"/>
      <c r="T998" s="356"/>
      <c r="U998" s="356"/>
      <c r="V998" s="356"/>
      <c r="W998" s="356"/>
      <c r="X998" s="356"/>
      <c r="Y998" s="356"/>
      <c r="Z998" s="356"/>
      <c r="AA998" s="356"/>
      <c r="AB998" s="356"/>
      <c r="AC998" s="356"/>
      <c r="AD998" s="356"/>
      <c r="AE998" s="2"/>
      <c r="AF998" s="169"/>
      <c r="AV998" s="202" t="e" cm="1">
        <f t="array" ref="AV998">IF(CNGE_2024_M3_Secc1!$AO$111=CNGE_2024_M3_Secc1!$AQ$111,O,IF(CNGE_2024_M3_Secc1!I252="",1,0))</f>
        <v>#NAME?</v>
      </c>
      <c r="AW998" s="202" t="e" cm="1">
        <f t="array" ref="AW998">IF(CNGE_2024_M3_Secc1!$AO$111=CNGE_2024_M3_Secc1!$AQ$111,O,IF(CNGE_2024_M3_Secc1!J252="",1,0))</f>
        <v>#NAME?</v>
      </c>
      <c r="AX998" s="202" t="e" cm="1">
        <f t="array" ref="AX998">IF(CNGE_2024_M3_Secc1!$AO$111=CNGE_2024_M3_Secc1!$AQ$111,O,IF(CNGE_2024_M3_Secc1!K252="",1,0))</f>
        <v>#NAME?</v>
      </c>
      <c r="AY998" s="202" t="e" cm="1">
        <f t="array" ref="AY998">IF(CNGE_2024_M3_Secc1!$AO$111=CNGE_2024_M3_Secc1!$AQ$111,O,IF(CNGE_2024_M3_Secc1!L252="",1,0))</f>
        <v>#NAME?</v>
      </c>
      <c r="AZ998" s="202" t="e" cm="1">
        <f t="array" ref="AZ998">IF(CNGE_2024_M3_Secc1!$AO$111=CNGE_2024_M3_Secc1!$AQ$111,O,IF(CNGE_2024_M3_Secc1!M252="",1,0))</f>
        <v>#NAME?</v>
      </c>
      <c r="BA998" s="202" t="e" cm="1">
        <f t="array" ref="BA998">IF(CNGE_2024_M3_Secc1!$AO$111=CNGE_2024_M3_Secc1!$AQ$111,O,IF(CNGE_2024_M3_Secc1!N252="",1,0))</f>
        <v>#NAME?</v>
      </c>
      <c r="BB998" s="202" t="e" cm="1">
        <f t="array" ref="BB998">IF(CNGE_2024_M3_Secc1!$AO$111=CNGE_2024_M3_Secc1!$AQ$111,O,IF(CNGE_2024_M3_Secc1!O252="",1,0))</f>
        <v>#NAME?</v>
      </c>
      <c r="BC998" s="202" t="e" cm="1">
        <f t="array" ref="BC998">IF(CNGE_2024_M3_Secc1!$AO$111=CNGE_2024_M3_Secc1!$AQ$111,O,IF(CNGE_2024_M3_Secc1!P252="",1,0))</f>
        <v>#NAME?</v>
      </c>
      <c r="BD998" s="202" t="e" cm="1">
        <f t="array" ref="BD998">IF(CNGE_2024_M3_Secc1!$AO$111=CNGE_2024_M3_Secc1!$AQ$111,O,IF(CNGE_2024_M3_Secc1!Q252="",1,0))</f>
        <v>#NAME?</v>
      </c>
      <c r="BE998" s="202" t="e" cm="1">
        <f t="array" ref="BE998">IF(CNGE_2024_M3_Secc1!$AO$111=CNGE_2024_M3_Secc1!$AQ$111,O,IF(CNGE_2024_M3_Secc1!R252="",1,0))</f>
        <v>#NAME?</v>
      </c>
      <c r="BF998" s="202" t="e" cm="1">
        <f t="array" ref="BF998">IF(CNGE_2024_M3_Secc1!$AO$111=CNGE_2024_M3_Secc1!$AQ$111,O,IF(CNGE_2024_M3_Secc1!S252="",1,0))</f>
        <v>#NAME?</v>
      </c>
      <c r="BG998" s="202" t="e" cm="1">
        <f t="array" ref="BG998">IF(CNGE_2024_M3_Secc1!$AO$111=CNGE_2024_M3_Secc1!$AQ$111,O,IF(CNGE_2024_M3_Secc1!T252="",1,0))</f>
        <v>#NAME?</v>
      </c>
      <c r="BH998" s="202" t="e" cm="1">
        <f t="array" ref="BH998">IF(CNGE_2024_M3_Secc1!$AO$111=CNGE_2024_M3_Secc1!$AQ$111,O,IF(CNGE_2024_M3_Secc1!U252="",1,0))</f>
        <v>#NAME?</v>
      </c>
      <c r="BI998" s="202" t="e" cm="1">
        <f t="array" ref="BI998">IF(CNGE_2024_M3_Secc1!$AO$111=CNGE_2024_M3_Secc1!$AQ$111,O,IF(CNGE_2024_M3_Secc1!V252="",1,0))</f>
        <v>#NAME?</v>
      </c>
      <c r="BJ998" s="202" t="e" cm="1">
        <f t="array" ref="BJ998">IF(CNGE_2024_M3_Secc1!$AO$111=CNGE_2024_M3_Secc1!$AQ$111,O,IF(CNGE_2024_M3_Secc1!W252="",1,0))</f>
        <v>#NAME?</v>
      </c>
      <c r="BK998" s="202" t="e" cm="1">
        <f t="array" ref="BK998">IF(CNGE_2024_M3_Secc1!$AO$111=CNGE_2024_M3_Secc1!$AQ$111,O,IF(CNGE_2024_M3_Secc1!X252="",1,0))</f>
        <v>#NAME?</v>
      </c>
      <c r="BL998" s="202" t="e" cm="1">
        <f t="array" ref="BL998">IF(CNGE_2024_M3_Secc1!$AO$111=CNGE_2024_M3_Secc1!$AQ$111,O,IF(CNGE_2024_M3_Secc1!Y252="",1,0))</f>
        <v>#NAME?</v>
      </c>
      <c r="BM998" s="202" t="e" cm="1">
        <f t="array" ref="BM998">IF(CNGE_2024_M3_Secc1!$AO$111=CNGE_2024_M3_Secc1!$AQ$111,O,IF(CNGE_2024_M3_Secc1!Z252="",1,0))</f>
        <v>#NAME?</v>
      </c>
      <c r="BN998" s="202" t="e" cm="1">
        <f t="array" ref="BN998">IF(CNGE_2024_M3_Secc1!$AO$111=CNGE_2024_M3_Secc1!$AQ$111,O,IF(CNGE_2024_M3_Secc1!AA252="",1,0))</f>
        <v>#NAME?</v>
      </c>
      <c r="BO998" s="202" t="e" cm="1">
        <f t="array" ref="BO998">IF(CNGE_2024_M3_Secc1!$AO$111=CNGE_2024_M3_Secc1!$AQ$111,O,IF(CNGE_2024_M3_Secc1!AB252="",1,0))</f>
        <v>#NAME?</v>
      </c>
      <c r="BP998" s="202" t="e" cm="1">
        <f t="array" ref="BP998">IF(CNGE_2024_M3_Secc1!$AO$111=CNGE_2024_M3_Secc1!$AQ$111,O,IF(CNGE_2024_M3_Secc1!AC252="",1,0))</f>
        <v>#NAME?</v>
      </c>
      <c r="BQ998" s="202" t="e" cm="1">
        <f t="array" ref="BQ998">IF(CNGE_2024_M3_Secc1!$AO$111=CNGE_2024_M3_Secc1!$AQ$111,O,IF(CNGE_2024_M3_Secc1!AD252="",1,0))</f>
        <v>#NAME?</v>
      </c>
      <c r="CG998" s="563">
        <f t="shared" si="2967"/>
        <v>0</v>
      </c>
      <c r="CH998" s="563"/>
    </row>
    <row r="999" spans="1:86" s="38" customFormat="1" ht="15" customHeight="1">
      <c r="A999" s="18"/>
      <c r="B999" s="3"/>
      <c r="C999" s="48" t="s">
        <v>5033</v>
      </c>
      <c r="D999" s="580" t="str">
        <f>IF(CNGE_2024_M3_Secc1!D85="","",CNGE_2024_M3_Secc1!D85)</f>
        <v/>
      </c>
      <c r="E999" s="580"/>
      <c r="F999" s="580"/>
      <c r="G999" s="580"/>
      <c r="H999" s="580"/>
      <c r="I999" s="356"/>
      <c r="J999" s="356"/>
      <c r="K999" s="356"/>
      <c r="L999" s="356"/>
      <c r="M999" s="356"/>
      <c r="N999" s="356"/>
      <c r="O999" s="356"/>
      <c r="P999" s="356"/>
      <c r="Q999" s="356"/>
      <c r="R999" s="356"/>
      <c r="S999" s="356"/>
      <c r="T999" s="356"/>
      <c r="U999" s="356"/>
      <c r="V999" s="356"/>
      <c r="W999" s="356"/>
      <c r="X999" s="356"/>
      <c r="Y999" s="356"/>
      <c r="Z999" s="356"/>
      <c r="AA999" s="356"/>
      <c r="AB999" s="356"/>
      <c r="AC999" s="356"/>
      <c r="AD999" s="356"/>
      <c r="AE999" s="2"/>
      <c r="AF999" s="169"/>
      <c r="AV999" s="202" t="e" cm="1">
        <f t="array" ref="AV999">IF(CNGE_2024_M3_Secc1!$AO$111=CNGE_2024_M3_Secc1!$AQ$111,O,IF(CNGE_2024_M3_Secc1!I253="",1,0))</f>
        <v>#NAME?</v>
      </c>
      <c r="AW999" s="202" t="e" cm="1">
        <f t="array" ref="AW999">IF(CNGE_2024_M3_Secc1!$AO$111=CNGE_2024_M3_Secc1!$AQ$111,O,IF(CNGE_2024_M3_Secc1!J253="",1,0))</f>
        <v>#NAME?</v>
      </c>
      <c r="AX999" s="202" t="e" cm="1">
        <f t="array" ref="AX999">IF(CNGE_2024_M3_Secc1!$AO$111=CNGE_2024_M3_Secc1!$AQ$111,O,IF(CNGE_2024_M3_Secc1!K253="",1,0))</f>
        <v>#NAME?</v>
      </c>
      <c r="AY999" s="202" t="e" cm="1">
        <f t="array" ref="AY999">IF(CNGE_2024_M3_Secc1!$AO$111=CNGE_2024_M3_Secc1!$AQ$111,O,IF(CNGE_2024_M3_Secc1!L253="",1,0))</f>
        <v>#NAME?</v>
      </c>
      <c r="AZ999" s="202" t="e" cm="1">
        <f t="array" ref="AZ999">IF(CNGE_2024_M3_Secc1!$AO$111=CNGE_2024_M3_Secc1!$AQ$111,O,IF(CNGE_2024_M3_Secc1!M253="",1,0))</f>
        <v>#NAME?</v>
      </c>
      <c r="BA999" s="202" t="e" cm="1">
        <f t="array" ref="BA999">IF(CNGE_2024_M3_Secc1!$AO$111=CNGE_2024_M3_Secc1!$AQ$111,O,IF(CNGE_2024_M3_Secc1!N253="",1,0))</f>
        <v>#NAME?</v>
      </c>
      <c r="BB999" s="202" t="e" cm="1">
        <f t="array" ref="BB999">IF(CNGE_2024_M3_Secc1!$AO$111=CNGE_2024_M3_Secc1!$AQ$111,O,IF(CNGE_2024_M3_Secc1!O253="",1,0))</f>
        <v>#NAME?</v>
      </c>
      <c r="BC999" s="202" t="e" cm="1">
        <f t="array" ref="BC999">IF(CNGE_2024_M3_Secc1!$AO$111=CNGE_2024_M3_Secc1!$AQ$111,O,IF(CNGE_2024_M3_Secc1!P253="",1,0))</f>
        <v>#NAME?</v>
      </c>
      <c r="BD999" s="202" t="e" cm="1">
        <f t="array" ref="BD999">IF(CNGE_2024_M3_Secc1!$AO$111=CNGE_2024_M3_Secc1!$AQ$111,O,IF(CNGE_2024_M3_Secc1!Q253="",1,0))</f>
        <v>#NAME?</v>
      </c>
      <c r="BE999" s="202" t="e" cm="1">
        <f t="array" ref="BE999">IF(CNGE_2024_M3_Secc1!$AO$111=CNGE_2024_M3_Secc1!$AQ$111,O,IF(CNGE_2024_M3_Secc1!R253="",1,0))</f>
        <v>#NAME?</v>
      </c>
      <c r="BF999" s="202" t="e" cm="1">
        <f t="array" ref="BF999">IF(CNGE_2024_M3_Secc1!$AO$111=CNGE_2024_M3_Secc1!$AQ$111,O,IF(CNGE_2024_M3_Secc1!S253="",1,0))</f>
        <v>#NAME?</v>
      </c>
      <c r="BG999" s="202" t="e" cm="1">
        <f t="array" ref="BG999">IF(CNGE_2024_M3_Secc1!$AO$111=CNGE_2024_M3_Secc1!$AQ$111,O,IF(CNGE_2024_M3_Secc1!T253="",1,0))</f>
        <v>#NAME?</v>
      </c>
      <c r="BH999" s="202" t="e" cm="1">
        <f t="array" ref="BH999">IF(CNGE_2024_M3_Secc1!$AO$111=CNGE_2024_M3_Secc1!$AQ$111,O,IF(CNGE_2024_M3_Secc1!U253="",1,0))</f>
        <v>#NAME?</v>
      </c>
      <c r="BI999" s="202" t="e" cm="1">
        <f t="array" ref="BI999">IF(CNGE_2024_M3_Secc1!$AO$111=CNGE_2024_M3_Secc1!$AQ$111,O,IF(CNGE_2024_M3_Secc1!V253="",1,0))</f>
        <v>#NAME?</v>
      </c>
      <c r="BJ999" s="202" t="e" cm="1">
        <f t="array" ref="BJ999">IF(CNGE_2024_M3_Secc1!$AO$111=CNGE_2024_M3_Secc1!$AQ$111,O,IF(CNGE_2024_M3_Secc1!W253="",1,0))</f>
        <v>#NAME?</v>
      </c>
      <c r="BK999" s="202" t="e" cm="1">
        <f t="array" ref="BK999">IF(CNGE_2024_M3_Secc1!$AO$111=CNGE_2024_M3_Secc1!$AQ$111,O,IF(CNGE_2024_M3_Secc1!X253="",1,0))</f>
        <v>#NAME?</v>
      </c>
      <c r="BL999" s="202" t="e" cm="1">
        <f t="array" ref="BL999">IF(CNGE_2024_M3_Secc1!$AO$111=CNGE_2024_M3_Secc1!$AQ$111,O,IF(CNGE_2024_M3_Secc1!Y253="",1,0))</f>
        <v>#NAME?</v>
      </c>
      <c r="BM999" s="202" t="e" cm="1">
        <f t="array" ref="BM999">IF(CNGE_2024_M3_Secc1!$AO$111=CNGE_2024_M3_Secc1!$AQ$111,O,IF(CNGE_2024_M3_Secc1!Z253="",1,0))</f>
        <v>#NAME?</v>
      </c>
      <c r="BN999" s="202" t="e" cm="1">
        <f t="array" ref="BN999">IF(CNGE_2024_M3_Secc1!$AO$111=CNGE_2024_M3_Secc1!$AQ$111,O,IF(CNGE_2024_M3_Secc1!AA253="",1,0))</f>
        <v>#NAME?</v>
      </c>
      <c r="BO999" s="202" t="e" cm="1">
        <f t="array" ref="BO999">IF(CNGE_2024_M3_Secc1!$AO$111=CNGE_2024_M3_Secc1!$AQ$111,O,IF(CNGE_2024_M3_Secc1!AB253="",1,0))</f>
        <v>#NAME?</v>
      </c>
      <c r="BP999" s="202" t="e" cm="1">
        <f t="array" ref="BP999">IF(CNGE_2024_M3_Secc1!$AO$111=CNGE_2024_M3_Secc1!$AQ$111,O,IF(CNGE_2024_M3_Secc1!AC253="",1,0))</f>
        <v>#NAME?</v>
      </c>
      <c r="BQ999" s="202" t="e" cm="1">
        <f t="array" ref="BQ999">IF(CNGE_2024_M3_Secc1!$AO$111=CNGE_2024_M3_Secc1!$AQ$111,O,IF(CNGE_2024_M3_Secc1!AD253="",1,0))</f>
        <v>#NAME?</v>
      </c>
      <c r="CG999" s="563">
        <f t="shared" si="2967"/>
        <v>0</v>
      </c>
      <c r="CH999" s="563"/>
    </row>
    <row r="1000" spans="1:86" s="38" customFormat="1" ht="15" customHeight="1">
      <c r="A1000" s="18"/>
      <c r="B1000" s="3"/>
      <c r="C1000" s="48" t="s">
        <v>5034</v>
      </c>
      <c r="D1000" s="580" t="str">
        <f>IF(CNGE_2024_M3_Secc1!D86="","",CNGE_2024_M3_Secc1!D86)</f>
        <v/>
      </c>
      <c r="E1000" s="580"/>
      <c r="F1000" s="580"/>
      <c r="G1000" s="580"/>
      <c r="H1000" s="580"/>
      <c r="I1000" s="356"/>
      <c r="J1000" s="356"/>
      <c r="K1000" s="356"/>
      <c r="L1000" s="356"/>
      <c r="M1000" s="356"/>
      <c r="N1000" s="356"/>
      <c r="O1000" s="356"/>
      <c r="P1000" s="356"/>
      <c r="Q1000" s="356"/>
      <c r="R1000" s="356"/>
      <c r="S1000" s="356"/>
      <c r="T1000" s="356"/>
      <c r="U1000" s="356"/>
      <c r="V1000" s="356"/>
      <c r="W1000" s="356"/>
      <c r="X1000" s="356"/>
      <c r="Y1000" s="356"/>
      <c r="Z1000" s="356"/>
      <c r="AA1000" s="356"/>
      <c r="AB1000" s="356"/>
      <c r="AC1000" s="356"/>
      <c r="AD1000" s="356"/>
      <c r="AE1000" s="2"/>
      <c r="AF1000" s="169"/>
      <c r="AV1000" s="202" t="e" cm="1">
        <f t="array" ref="AV1000">IF(CNGE_2024_M3_Secc1!$AO$111=CNGE_2024_M3_Secc1!$AQ$111,O,IF(CNGE_2024_M3_Secc1!I254="",1,0))</f>
        <v>#NAME?</v>
      </c>
      <c r="AW1000" s="202" t="e" cm="1">
        <f t="array" ref="AW1000">IF(CNGE_2024_M3_Secc1!$AO$111=CNGE_2024_M3_Secc1!$AQ$111,O,IF(CNGE_2024_M3_Secc1!J254="",1,0))</f>
        <v>#NAME?</v>
      </c>
      <c r="AX1000" s="202" t="e" cm="1">
        <f t="array" ref="AX1000">IF(CNGE_2024_M3_Secc1!$AO$111=CNGE_2024_M3_Secc1!$AQ$111,O,IF(CNGE_2024_M3_Secc1!K254="",1,0))</f>
        <v>#NAME?</v>
      </c>
      <c r="AY1000" s="202" t="e" cm="1">
        <f t="array" ref="AY1000">IF(CNGE_2024_M3_Secc1!$AO$111=CNGE_2024_M3_Secc1!$AQ$111,O,IF(CNGE_2024_M3_Secc1!L254="",1,0))</f>
        <v>#NAME?</v>
      </c>
      <c r="AZ1000" s="202" t="e" cm="1">
        <f t="array" ref="AZ1000">IF(CNGE_2024_M3_Secc1!$AO$111=CNGE_2024_M3_Secc1!$AQ$111,O,IF(CNGE_2024_M3_Secc1!M254="",1,0))</f>
        <v>#NAME?</v>
      </c>
      <c r="BA1000" s="202" t="e" cm="1">
        <f t="array" ref="BA1000">IF(CNGE_2024_M3_Secc1!$AO$111=CNGE_2024_M3_Secc1!$AQ$111,O,IF(CNGE_2024_M3_Secc1!N254="",1,0))</f>
        <v>#NAME?</v>
      </c>
      <c r="BB1000" s="202" t="e" cm="1">
        <f t="array" ref="BB1000">IF(CNGE_2024_M3_Secc1!$AO$111=CNGE_2024_M3_Secc1!$AQ$111,O,IF(CNGE_2024_M3_Secc1!O254="",1,0))</f>
        <v>#NAME?</v>
      </c>
      <c r="BC1000" s="202" t="e" cm="1">
        <f t="array" ref="BC1000">IF(CNGE_2024_M3_Secc1!$AO$111=CNGE_2024_M3_Secc1!$AQ$111,O,IF(CNGE_2024_M3_Secc1!P254="",1,0))</f>
        <v>#NAME?</v>
      </c>
      <c r="BD1000" s="202" t="e" cm="1">
        <f t="array" ref="BD1000">IF(CNGE_2024_M3_Secc1!$AO$111=CNGE_2024_M3_Secc1!$AQ$111,O,IF(CNGE_2024_M3_Secc1!Q254="",1,0))</f>
        <v>#NAME?</v>
      </c>
      <c r="BE1000" s="202" t="e" cm="1">
        <f t="array" ref="BE1000">IF(CNGE_2024_M3_Secc1!$AO$111=CNGE_2024_M3_Secc1!$AQ$111,O,IF(CNGE_2024_M3_Secc1!R254="",1,0))</f>
        <v>#NAME?</v>
      </c>
      <c r="BF1000" s="202" t="e" cm="1">
        <f t="array" ref="BF1000">IF(CNGE_2024_M3_Secc1!$AO$111=CNGE_2024_M3_Secc1!$AQ$111,O,IF(CNGE_2024_M3_Secc1!S254="",1,0))</f>
        <v>#NAME?</v>
      </c>
      <c r="BG1000" s="202" t="e" cm="1">
        <f t="array" ref="BG1000">IF(CNGE_2024_M3_Secc1!$AO$111=CNGE_2024_M3_Secc1!$AQ$111,O,IF(CNGE_2024_M3_Secc1!T254="",1,0))</f>
        <v>#NAME?</v>
      </c>
      <c r="BH1000" s="202" t="e" cm="1">
        <f t="array" ref="BH1000">IF(CNGE_2024_M3_Secc1!$AO$111=CNGE_2024_M3_Secc1!$AQ$111,O,IF(CNGE_2024_M3_Secc1!U254="",1,0))</f>
        <v>#NAME?</v>
      </c>
      <c r="BI1000" s="202" t="e" cm="1">
        <f t="array" ref="BI1000">IF(CNGE_2024_M3_Secc1!$AO$111=CNGE_2024_M3_Secc1!$AQ$111,O,IF(CNGE_2024_M3_Secc1!V254="",1,0))</f>
        <v>#NAME?</v>
      </c>
      <c r="BJ1000" s="202" t="e" cm="1">
        <f t="array" ref="BJ1000">IF(CNGE_2024_M3_Secc1!$AO$111=CNGE_2024_M3_Secc1!$AQ$111,O,IF(CNGE_2024_M3_Secc1!W254="",1,0))</f>
        <v>#NAME?</v>
      </c>
      <c r="BK1000" s="202" t="e" cm="1">
        <f t="array" ref="BK1000">IF(CNGE_2024_M3_Secc1!$AO$111=CNGE_2024_M3_Secc1!$AQ$111,O,IF(CNGE_2024_M3_Secc1!X254="",1,0))</f>
        <v>#NAME?</v>
      </c>
      <c r="BL1000" s="202" t="e" cm="1">
        <f t="array" ref="BL1000">IF(CNGE_2024_M3_Secc1!$AO$111=CNGE_2024_M3_Secc1!$AQ$111,O,IF(CNGE_2024_M3_Secc1!Y254="",1,0))</f>
        <v>#NAME?</v>
      </c>
      <c r="BM1000" s="202" t="e" cm="1">
        <f t="array" ref="BM1000">IF(CNGE_2024_M3_Secc1!$AO$111=CNGE_2024_M3_Secc1!$AQ$111,O,IF(CNGE_2024_M3_Secc1!Z254="",1,0))</f>
        <v>#NAME?</v>
      </c>
      <c r="BN1000" s="202" t="e" cm="1">
        <f t="array" ref="BN1000">IF(CNGE_2024_M3_Secc1!$AO$111=CNGE_2024_M3_Secc1!$AQ$111,O,IF(CNGE_2024_M3_Secc1!AA254="",1,0))</f>
        <v>#NAME?</v>
      </c>
      <c r="BO1000" s="202" t="e" cm="1">
        <f t="array" ref="BO1000">IF(CNGE_2024_M3_Secc1!$AO$111=CNGE_2024_M3_Secc1!$AQ$111,O,IF(CNGE_2024_M3_Secc1!AB254="",1,0))</f>
        <v>#NAME?</v>
      </c>
      <c r="BP1000" s="202" t="e" cm="1">
        <f t="array" ref="BP1000">IF(CNGE_2024_M3_Secc1!$AO$111=CNGE_2024_M3_Secc1!$AQ$111,O,IF(CNGE_2024_M3_Secc1!AC254="",1,0))</f>
        <v>#NAME?</v>
      </c>
      <c r="BQ1000" s="202" t="e" cm="1">
        <f t="array" ref="BQ1000">IF(CNGE_2024_M3_Secc1!$AO$111=CNGE_2024_M3_Secc1!$AQ$111,O,IF(CNGE_2024_M3_Secc1!AD254="",1,0))</f>
        <v>#NAME?</v>
      </c>
      <c r="CG1000" s="563">
        <f t="shared" si="2967"/>
        <v>0</v>
      </c>
      <c r="CH1000" s="563"/>
    </row>
    <row r="1001" spans="1:86" s="38" customFormat="1" ht="15" customHeight="1">
      <c r="A1001" s="18"/>
      <c r="B1001" s="3"/>
      <c r="C1001" s="48" t="s">
        <v>5035</v>
      </c>
      <c r="D1001" s="580" t="str">
        <f>IF(CNGE_2024_M3_Secc1!D87="","",CNGE_2024_M3_Secc1!D87)</f>
        <v/>
      </c>
      <c r="E1001" s="580"/>
      <c r="F1001" s="580"/>
      <c r="G1001" s="580"/>
      <c r="H1001" s="580"/>
      <c r="I1001" s="356"/>
      <c r="J1001" s="356"/>
      <c r="K1001" s="356"/>
      <c r="L1001" s="356"/>
      <c r="M1001" s="356"/>
      <c r="N1001" s="356"/>
      <c r="O1001" s="356"/>
      <c r="P1001" s="356"/>
      <c r="Q1001" s="356"/>
      <c r="R1001" s="356"/>
      <c r="S1001" s="356"/>
      <c r="T1001" s="356"/>
      <c r="U1001" s="356"/>
      <c r="V1001" s="356"/>
      <c r="W1001" s="356"/>
      <c r="X1001" s="356"/>
      <c r="Y1001" s="356"/>
      <c r="Z1001" s="356"/>
      <c r="AA1001" s="356"/>
      <c r="AB1001" s="356"/>
      <c r="AC1001" s="356"/>
      <c r="AD1001" s="356"/>
      <c r="AE1001" s="2"/>
      <c r="AF1001" s="169"/>
      <c r="AV1001" s="202" t="e" cm="1">
        <f t="array" ref="AV1001">IF(CNGE_2024_M3_Secc1!$AO$111=CNGE_2024_M3_Secc1!$AQ$111,O,IF(CNGE_2024_M3_Secc1!I255="",1,0))</f>
        <v>#NAME?</v>
      </c>
      <c r="AW1001" s="202" t="e" cm="1">
        <f t="array" ref="AW1001">IF(CNGE_2024_M3_Secc1!$AO$111=CNGE_2024_M3_Secc1!$AQ$111,O,IF(CNGE_2024_M3_Secc1!J255="",1,0))</f>
        <v>#NAME?</v>
      </c>
      <c r="AX1001" s="202" t="e" cm="1">
        <f t="array" ref="AX1001">IF(CNGE_2024_M3_Secc1!$AO$111=CNGE_2024_M3_Secc1!$AQ$111,O,IF(CNGE_2024_M3_Secc1!K255="",1,0))</f>
        <v>#NAME?</v>
      </c>
      <c r="AY1001" s="202" t="e" cm="1">
        <f t="array" ref="AY1001">IF(CNGE_2024_M3_Secc1!$AO$111=CNGE_2024_M3_Secc1!$AQ$111,O,IF(CNGE_2024_M3_Secc1!L255="",1,0))</f>
        <v>#NAME?</v>
      </c>
      <c r="AZ1001" s="202" t="e" cm="1">
        <f t="array" ref="AZ1001">IF(CNGE_2024_M3_Secc1!$AO$111=CNGE_2024_M3_Secc1!$AQ$111,O,IF(CNGE_2024_M3_Secc1!M255="",1,0))</f>
        <v>#NAME?</v>
      </c>
      <c r="BA1001" s="202" t="e" cm="1">
        <f t="array" ref="BA1001">IF(CNGE_2024_M3_Secc1!$AO$111=CNGE_2024_M3_Secc1!$AQ$111,O,IF(CNGE_2024_M3_Secc1!N255="",1,0))</f>
        <v>#NAME?</v>
      </c>
      <c r="BB1001" s="202" t="e" cm="1">
        <f t="array" ref="BB1001">IF(CNGE_2024_M3_Secc1!$AO$111=CNGE_2024_M3_Secc1!$AQ$111,O,IF(CNGE_2024_M3_Secc1!O255="",1,0))</f>
        <v>#NAME?</v>
      </c>
      <c r="BC1001" s="202" t="e" cm="1">
        <f t="array" ref="BC1001">IF(CNGE_2024_M3_Secc1!$AO$111=CNGE_2024_M3_Secc1!$AQ$111,O,IF(CNGE_2024_M3_Secc1!P255="",1,0))</f>
        <v>#NAME?</v>
      </c>
      <c r="BD1001" s="202" t="e" cm="1">
        <f t="array" ref="BD1001">IF(CNGE_2024_M3_Secc1!$AO$111=CNGE_2024_M3_Secc1!$AQ$111,O,IF(CNGE_2024_M3_Secc1!Q255="",1,0))</f>
        <v>#NAME?</v>
      </c>
      <c r="BE1001" s="202" t="e" cm="1">
        <f t="array" ref="BE1001">IF(CNGE_2024_M3_Secc1!$AO$111=CNGE_2024_M3_Secc1!$AQ$111,O,IF(CNGE_2024_M3_Secc1!R255="",1,0))</f>
        <v>#NAME?</v>
      </c>
      <c r="BF1001" s="202" t="e" cm="1">
        <f t="array" ref="BF1001">IF(CNGE_2024_M3_Secc1!$AO$111=CNGE_2024_M3_Secc1!$AQ$111,O,IF(CNGE_2024_M3_Secc1!S255="",1,0))</f>
        <v>#NAME?</v>
      </c>
      <c r="BG1001" s="202" t="e" cm="1">
        <f t="array" ref="BG1001">IF(CNGE_2024_M3_Secc1!$AO$111=CNGE_2024_M3_Secc1!$AQ$111,O,IF(CNGE_2024_M3_Secc1!T255="",1,0))</f>
        <v>#NAME?</v>
      </c>
      <c r="BH1001" s="202" t="e" cm="1">
        <f t="array" ref="BH1001">IF(CNGE_2024_M3_Secc1!$AO$111=CNGE_2024_M3_Secc1!$AQ$111,O,IF(CNGE_2024_M3_Secc1!U255="",1,0))</f>
        <v>#NAME?</v>
      </c>
      <c r="BI1001" s="202" t="e" cm="1">
        <f t="array" ref="BI1001">IF(CNGE_2024_M3_Secc1!$AO$111=CNGE_2024_M3_Secc1!$AQ$111,O,IF(CNGE_2024_M3_Secc1!V255="",1,0))</f>
        <v>#NAME?</v>
      </c>
      <c r="BJ1001" s="202" t="e" cm="1">
        <f t="array" ref="BJ1001">IF(CNGE_2024_M3_Secc1!$AO$111=CNGE_2024_M3_Secc1!$AQ$111,O,IF(CNGE_2024_M3_Secc1!W255="",1,0))</f>
        <v>#NAME?</v>
      </c>
      <c r="BK1001" s="202" t="e" cm="1">
        <f t="array" ref="BK1001">IF(CNGE_2024_M3_Secc1!$AO$111=CNGE_2024_M3_Secc1!$AQ$111,O,IF(CNGE_2024_M3_Secc1!X255="",1,0))</f>
        <v>#NAME?</v>
      </c>
      <c r="BL1001" s="202" t="e" cm="1">
        <f t="array" ref="BL1001">IF(CNGE_2024_M3_Secc1!$AO$111=CNGE_2024_M3_Secc1!$AQ$111,O,IF(CNGE_2024_M3_Secc1!Y255="",1,0))</f>
        <v>#NAME?</v>
      </c>
      <c r="BM1001" s="202" t="e" cm="1">
        <f t="array" ref="BM1001">IF(CNGE_2024_M3_Secc1!$AO$111=CNGE_2024_M3_Secc1!$AQ$111,O,IF(CNGE_2024_M3_Secc1!Z255="",1,0))</f>
        <v>#NAME?</v>
      </c>
      <c r="BN1001" s="202" t="e" cm="1">
        <f t="array" ref="BN1001">IF(CNGE_2024_M3_Secc1!$AO$111=CNGE_2024_M3_Secc1!$AQ$111,O,IF(CNGE_2024_M3_Secc1!AA255="",1,0))</f>
        <v>#NAME?</v>
      </c>
      <c r="BO1001" s="202" t="e" cm="1">
        <f t="array" ref="BO1001">IF(CNGE_2024_M3_Secc1!$AO$111=CNGE_2024_M3_Secc1!$AQ$111,O,IF(CNGE_2024_M3_Secc1!AB255="",1,0))</f>
        <v>#NAME?</v>
      </c>
      <c r="BP1001" s="202" t="e" cm="1">
        <f t="array" ref="BP1001">IF(CNGE_2024_M3_Secc1!$AO$111=CNGE_2024_M3_Secc1!$AQ$111,O,IF(CNGE_2024_M3_Secc1!AC255="",1,0))</f>
        <v>#NAME?</v>
      </c>
      <c r="BQ1001" s="202" t="e" cm="1">
        <f t="array" ref="BQ1001">IF(CNGE_2024_M3_Secc1!$AO$111=CNGE_2024_M3_Secc1!$AQ$111,O,IF(CNGE_2024_M3_Secc1!AD255="",1,0))</f>
        <v>#NAME?</v>
      </c>
      <c r="CG1001" s="563">
        <f t="shared" si="2967"/>
        <v>0</v>
      </c>
      <c r="CH1001" s="563"/>
    </row>
    <row r="1002" spans="1:86" s="38" customFormat="1" ht="15" customHeight="1">
      <c r="A1002" s="18"/>
      <c r="B1002" s="3"/>
      <c r="C1002" s="48" t="s">
        <v>5105</v>
      </c>
      <c r="D1002" s="580" t="str">
        <f>IF(CNGE_2024_M3_Secc1!D88="","",CNGE_2024_M3_Secc1!D88)</f>
        <v/>
      </c>
      <c r="E1002" s="580"/>
      <c r="F1002" s="580"/>
      <c r="G1002" s="580"/>
      <c r="H1002" s="580"/>
      <c r="I1002" s="356"/>
      <c r="J1002" s="356"/>
      <c r="K1002" s="356"/>
      <c r="L1002" s="356"/>
      <c r="M1002" s="356"/>
      <c r="N1002" s="356"/>
      <c r="O1002" s="356"/>
      <c r="P1002" s="356"/>
      <c r="Q1002" s="356"/>
      <c r="R1002" s="356"/>
      <c r="S1002" s="356"/>
      <c r="T1002" s="356"/>
      <c r="U1002" s="356"/>
      <c r="V1002" s="356"/>
      <c r="W1002" s="356"/>
      <c r="X1002" s="356"/>
      <c r="Y1002" s="356"/>
      <c r="Z1002" s="356"/>
      <c r="AA1002" s="356"/>
      <c r="AB1002" s="356"/>
      <c r="AC1002" s="356"/>
      <c r="AD1002" s="356"/>
      <c r="AE1002" s="2"/>
      <c r="AF1002" s="169"/>
      <c r="AV1002" s="202" t="e" cm="1">
        <f t="array" ref="AV1002">IF(CNGE_2024_M3_Secc1!$AO$111=CNGE_2024_M3_Secc1!$AQ$111,O,IF(CNGE_2024_M3_Secc1!I256="",1,0))</f>
        <v>#NAME?</v>
      </c>
      <c r="AW1002" s="202" t="e" cm="1">
        <f t="array" ref="AW1002">IF(CNGE_2024_M3_Secc1!$AO$111=CNGE_2024_M3_Secc1!$AQ$111,O,IF(CNGE_2024_M3_Secc1!J256="",1,0))</f>
        <v>#NAME?</v>
      </c>
      <c r="AX1002" s="202" t="e" cm="1">
        <f t="array" ref="AX1002">IF(CNGE_2024_M3_Secc1!$AO$111=CNGE_2024_M3_Secc1!$AQ$111,O,IF(CNGE_2024_M3_Secc1!K256="",1,0))</f>
        <v>#NAME?</v>
      </c>
      <c r="AY1002" s="202" t="e" cm="1">
        <f t="array" ref="AY1002">IF(CNGE_2024_M3_Secc1!$AO$111=CNGE_2024_M3_Secc1!$AQ$111,O,IF(CNGE_2024_M3_Secc1!L256="",1,0))</f>
        <v>#NAME?</v>
      </c>
      <c r="AZ1002" s="202" t="e" cm="1">
        <f t="array" ref="AZ1002">IF(CNGE_2024_M3_Secc1!$AO$111=CNGE_2024_M3_Secc1!$AQ$111,O,IF(CNGE_2024_M3_Secc1!M256="",1,0))</f>
        <v>#NAME?</v>
      </c>
      <c r="BA1002" s="202" t="e" cm="1">
        <f t="array" ref="BA1002">IF(CNGE_2024_M3_Secc1!$AO$111=CNGE_2024_M3_Secc1!$AQ$111,O,IF(CNGE_2024_M3_Secc1!N256="",1,0))</f>
        <v>#NAME?</v>
      </c>
      <c r="BB1002" s="202" t="e" cm="1">
        <f t="array" ref="BB1002">IF(CNGE_2024_M3_Secc1!$AO$111=CNGE_2024_M3_Secc1!$AQ$111,O,IF(CNGE_2024_M3_Secc1!O256="",1,0))</f>
        <v>#NAME?</v>
      </c>
      <c r="BC1002" s="202" t="e" cm="1">
        <f t="array" ref="BC1002">IF(CNGE_2024_M3_Secc1!$AO$111=CNGE_2024_M3_Secc1!$AQ$111,O,IF(CNGE_2024_M3_Secc1!P256="",1,0))</f>
        <v>#NAME?</v>
      </c>
      <c r="BD1002" s="202" t="e" cm="1">
        <f t="array" ref="BD1002">IF(CNGE_2024_M3_Secc1!$AO$111=CNGE_2024_M3_Secc1!$AQ$111,O,IF(CNGE_2024_M3_Secc1!Q256="",1,0))</f>
        <v>#NAME?</v>
      </c>
      <c r="BE1002" s="202" t="e" cm="1">
        <f t="array" ref="BE1002">IF(CNGE_2024_M3_Secc1!$AO$111=CNGE_2024_M3_Secc1!$AQ$111,O,IF(CNGE_2024_M3_Secc1!R256="",1,0))</f>
        <v>#NAME?</v>
      </c>
      <c r="BF1002" s="202" t="e" cm="1">
        <f t="array" ref="BF1002">IF(CNGE_2024_M3_Secc1!$AO$111=CNGE_2024_M3_Secc1!$AQ$111,O,IF(CNGE_2024_M3_Secc1!S256="",1,0))</f>
        <v>#NAME?</v>
      </c>
      <c r="BG1002" s="202" t="e" cm="1">
        <f t="array" ref="BG1002">IF(CNGE_2024_M3_Secc1!$AO$111=CNGE_2024_M3_Secc1!$AQ$111,O,IF(CNGE_2024_M3_Secc1!T256="",1,0))</f>
        <v>#NAME?</v>
      </c>
      <c r="BH1002" s="202" t="e" cm="1">
        <f t="array" ref="BH1002">IF(CNGE_2024_M3_Secc1!$AO$111=CNGE_2024_M3_Secc1!$AQ$111,O,IF(CNGE_2024_M3_Secc1!U256="",1,0))</f>
        <v>#NAME?</v>
      </c>
      <c r="BI1002" s="202" t="e" cm="1">
        <f t="array" ref="BI1002">IF(CNGE_2024_M3_Secc1!$AO$111=CNGE_2024_M3_Secc1!$AQ$111,O,IF(CNGE_2024_M3_Secc1!V256="",1,0))</f>
        <v>#NAME?</v>
      </c>
      <c r="BJ1002" s="202" t="e" cm="1">
        <f t="array" ref="BJ1002">IF(CNGE_2024_M3_Secc1!$AO$111=CNGE_2024_M3_Secc1!$AQ$111,O,IF(CNGE_2024_M3_Secc1!W256="",1,0))</f>
        <v>#NAME?</v>
      </c>
      <c r="BK1002" s="202" t="e" cm="1">
        <f t="array" ref="BK1002">IF(CNGE_2024_M3_Secc1!$AO$111=CNGE_2024_M3_Secc1!$AQ$111,O,IF(CNGE_2024_M3_Secc1!X256="",1,0))</f>
        <v>#NAME?</v>
      </c>
      <c r="BL1002" s="202" t="e" cm="1">
        <f t="array" ref="BL1002">IF(CNGE_2024_M3_Secc1!$AO$111=CNGE_2024_M3_Secc1!$AQ$111,O,IF(CNGE_2024_M3_Secc1!Y256="",1,0))</f>
        <v>#NAME?</v>
      </c>
      <c r="BM1002" s="202" t="e" cm="1">
        <f t="array" ref="BM1002">IF(CNGE_2024_M3_Secc1!$AO$111=CNGE_2024_M3_Secc1!$AQ$111,O,IF(CNGE_2024_M3_Secc1!Z256="",1,0))</f>
        <v>#NAME?</v>
      </c>
      <c r="BN1002" s="202" t="e" cm="1">
        <f t="array" ref="BN1002">IF(CNGE_2024_M3_Secc1!$AO$111=CNGE_2024_M3_Secc1!$AQ$111,O,IF(CNGE_2024_M3_Secc1!AA256="",1,0))</f>
        <v>#NAME?</v>
      </c>
      <c r="BO1002" s="202" t="e" cm="1">
        <f t="array" ref="BO1002">IF(CNGE_2024_M3_Secc1!$AO$111=CNGE_2024_M3_Secc1!$AQ$111,O,IF(CNGE_2024_M3_Secc1!AB256="",1,0))</f>
        <v>#NAME?</v>
      </c>
      <c r="BP1002" s="202" t="e" cm="1">
        <f t="array" ref="BP1002">IF(CNGE_2024_M3_Secc1!$AO$111=CNGE_2024_M3_Secc1!$AQ$111,O,IF(CNGE_2024_M3_Secc1!AC256="",1,0))</f>
        <v>#NAME?</v>
      </c>
      <c r="BQ1002" s="202" t="e" cm="1">
        <f t="array" ref="BQ1002">IF(CNGE_2024_M3_Secc1!$AO$111=CNGE_2024_M3_Secc1!$AQ$111,O,IF(CNGE_2024_M3_Secc1!AD256="",1,0))</f>
        <v>#NAME?</v>
      </c>
      <c r="CG1002" s="563">
        <f t="shared" si="2967"/>
        <v>0</v>
      </c>
      <c r="CH1002" s="563"/>
    </row>
    <row r="1003" spans="1:86" s="38" customFormat="1" ht="15" customHeight="1">
      <c r="A1003" s="18"/>
      <c r="B1003" s="3"/>
      <c r="C1003" s="48" t="s">
        <v>5106</v>
      </c>
      <c r="D1003" s="580" t="str">
        <f>IF(CNGE_2024_M3_Secc1!D89="","",CNGE_2024_M3_Secc1!D89)</f>
        <v/>
      </c>
      <c r="E1003" s="580"/>
      <c r="F1003" s="580"/>
      <c r="G1003" s="580"/>
      <c r="H1003" s="580"/>
      <c r="I1003" s="356"/>
      <c r="J1003" s="356"/>
      <c r="K1003" s="356"/>
      <c r="L1003" s="356"/>
      <c r="M1003" s="356"/>
      <c r="N1003" s="356"/>
      <c r="O1003" s="356"/>
      <c r="P1003" s="356"/>
      <c r="Q1003" s="356"/>
      <c r="R1003" s="356"/>
      <c r="S1003" s="356"/>
      <c r="T1003" s="356"/>
      <c r="U1003" s="356"/>
      <c r="V1003" s="356"/>
      <c r="W1003" s="356"/>
      <c r="X1003" s="356"/>
      <c r="Y1003" s="356"/>
      <c r="Z1003" s="356"/>
      <c r="AA1003" s="356"/>
      <c r="AB1003" s="356"/>
      <c r="AC1003" s="356"/>
      <c r="AD1003" s="356"/>
      <c r="AE1003" s="2"/>
      <c r="AF1003" s="169"/>
      <c r="AV1003" s="202" t="e" cm="1">
        <f t="array" ref="AV1003">IF(CNGE_2024_M3_Secc1!$AO$111=CNGE_2024_M3_Secc1!$AQ$111,O,IF(CNGE_2024_M3_Secc1!I257="",1,0))</f>
        <v>#NAME?</v>
      </c>
      <c r="AW1003" s="202" t="e" cm="1">
        <f t="array" ref="AW1003">IF(CNGE_2024_M3_Secc1!$AO$111=CNGE_2024_M3_Secc1!$AQ$111,O,IF(CNGE_2024_M3_Secc1!J257="",1,0))</f>
        <v>#NAME?</v>
      </c>
      <c r="AX1003" s="202" t="e" cm="1">
        <f t="array" ref="AX1003">IF(CNGE_2024_M3_Secc1!$AO$111=CNGE_2024_M3_Secc1!$AQ$111,O,IF(CNGE_2024_M3_Secc1!K257="",1,0))</f>
        <v>#NAME?</v>
      </c>
      <c r="AY1003" s="202" t="e" cm="1">
        <f t="array" ref="AY1003">IF(CNGE_2024_M3_Secc1!$AO$111=CNGE_2024_M3_Secc1!$AQ$111,O,IF(CNGE_2024_M3_Secc1!L257="",1,0))</f>
        <v>#NAME?</v>
      </c>
      <c r="AZ1003" s="202" t="e" cm="1">
        <f t="array" ref="AZ1003">IF(CNGE_2024_M3_Secc1!$AO$111=CNGE_2024_M3_Secc1!$AQ$111,O,IF(CNGE_2024_M3_Secc1!M257="",1,0))</f>
        <v>#NAME?</v>
      </c>
      <c r="BA1003" s="202" t="e" cm="1">
        <f t="array" ref="BA1003">IF(CNGE_2024_M3_Secc1!$AO$111=CNGE_2024_M3_Secc1!$AQ$111,O,IF(CNGE_2024_M3_Secc1!N257="",1,0))</f>
        <v>#NAME?</v>
      </c>
      <c r="BB1003" s="202" t="e" cm="1">
        <f t="array" ref="BB1003">IF(CNGE_2024_M3_Secc1!$AO$111=CNGE_2024_M3_Secc1!$AQ$111,O,IF(CNGE_2024_M3_Secc1!O257="",1,0))</f>
        <v>#NAME?</v>
      </c>
      <c r="BC1003" s="202" t="e" cm="1">
        <f t="array" ref="BC1003">IF(CNGE_2024_M3_Secc1!$AO$111=CNGE_2024_M3_Secc1!$AQ$111,O,IF(CNGE_2024_M3_Secc1!P257="",1,0))</f>
        <v>#NAME?</v>
      </c>
      <c r="BD1003" s="202" t="e" cm="1">
        <f t="array" ref="BD1003">IF(CNGE_2024_M3_Secc1!$AO$111=CNGE_2024_M3_Secc1!$AQ$111,O,IF(CNGE_2024_M3_Secc1!Q257="",1,0))</f>
        <v>#NAME?</v>
      </c>
      <c r="BE1003" s="202" t="e" cm="1">
        <f t="array" ref="BE1003">IF(CNGE_2024_M3_Secc1!$AO$111=CNGE_2024_M3_Secc1!$AQ$111,O,IF(CNGE_2024_M3_Secc1!R257="",1,0))</f>
        <v>#NAME?</v>
      </c>
      <c r="BF1003" s="202" t="e" cm="1">
        <f t="array" ref="BF1003">IF(CNGE_2024_M3_Secc1!$AO$111=CNGE_2024_M3_Secc1!$AQ$111,O,IF(CNGE_2024_M3_Secc1!S257="",1,0))</f>
        <v>#NAME?</v>
      </c>
      <c r="BG1003" s="202" t="e" cm="1">
        <f t="array" ref="BG1003">IF(CNGE_2024_M3_Secc1!$AO$111=CNGE_2024_M3_Secc1!$AQ$111,O,IF(CNGE_2024_M3_Secc1!T257="",1,0))</f>
        <v>#NAME?</v>
      </c>
      <c r="BH1003" s="202" t="e" cm="1">
        <f t="array" ref="BH1003">IF(CNGE_2024_M3_Secc1!$AO$111=CNGE_2024_M3_Secc1!$AQ$111,O,IF(CNGE_2024_M3_Secc1!U257="",1,0))</f>
        <v>#NAME?</v>
      </c>
      <c r="BI1003" s="202" t="e" cm="1">
        <f t="array" ref="BI1003">IF(CNGE_2024_M3_Secc1!$AO$111=CNGE_2024_M3_Secc1!$AQ$111,O,IF(CNGE_2024_M3_Secc1!V257="",1,0))</f>
        <v>#NAME?</v>
      </c>
      <c r="BJ1003" s="202" t="e" cm="1">
        <f t="array" ref="BJ1003">IF(CNGE_2024_M3_Secc1!$AO$111=CNGE_2024_M3_Secc1!$AQ$111,O,IF(CNGE_2024_M3_Secc1!W257="",1,0))</f>
        <v>#NAME?</v>
      </c>
      <c r="BK1003" s="202" t="e" cm="1">
        <f t="array" ref="BK1003">IF(CNGE_2024_M3_Secc1!$AO$111=CNGE_2024_M3_Secc1!$AQ$111,O,IF(CNGE_2024_M3_Secc1!X257="",1,0))</f>
        <v>#NAME?</v>
      </c>
      <c r="BL1003" s="202" t="e" cm="1">
        <f t="array" ref="BL1003">IF(CNGE_2024_M3_Secc1!$AO$111=CNGE_2024_M3_Secc1!$AQ$111,O,IF(CNGE_2024_M3_Secc1!Y257="",1,0))</f>
        <v>#NAME?</v>
      </c>
      <c r="BM1003" s="202" t="e" cm="1">
        <f t="array" ref="BM1003">IF(CNGE_2024_M3_Secc1!$AO$111=CNGE_2024_M3_Secc1!$AQ$111,O,IF(CNGE_2024_M3_Secc1!Z257="",1,0))</f>
        <v>#NAME?</v>
      </c>
      <c r="BN1003" s="202" t="e" cm="1">
        <f t="array" ref="BN1003">IF(CNGE_2024_M3_Secc1!$AO$111=CNGE_2024_M3_Secc1!$AQ$111,O,IF(CNGE_2024_M3_Secc1!AA257="",1,0))</f>
        <v>#NAME?</v>
      </c>
      <c r="BO1003" s="202" t="e" cm="1">
        <f t="array" ref="BO1003">IF(CNGE_2024_M3_Secc1!$AO$111=CNGE_2024_M3_Secc1!$AQ$111,O,IF(CNGE_2024_M3_Secc1!AB257="",1,0))</f>
        <v>#NAME?</v>
      </c>
      <c r="BP1003" s="202" t="e" cm="1">
        <f t="array" ref="BP1003">IF(CNGE_2024_M3_Secc1!$AO$111=CNGE_2024_M3_Secc1!$AQ$111,O,IF(CNGE_2024_M3_Secc1!AC257="",1,0))</f>
        <v>#NAME?</v>
      </c>
      <c r="BQ1003" s="202" t="e" cm="1">
        <f t="array" ref="BQ1003">IF(CNGE_2024_M3_Secc1!$AO$111=CNGE_2024_M3_Secc1!$AQ$111,O,IF(CNGE_2024_M3_Secc1!AD257="",1,0))</f>
        <v>#NAME?</v>
      </c>
      <c r="CG1003" s="563">
        <f t="shared" si="2967"/>
        <v>0</v>
      </c>
      <c r="CH1003" s="563"/>
    </row>
    <row r="1004" spans="1:86" s="38" customFormat="1" ht="15" customHeight="1">
      <c r="A1004" s="18"/>
      <c r="B1004" s="3"/>
      <c r="C1004" s="48" t="s">
        <v>5107</v>
      </c>
      <c r="D1004" s="580" t="str">
        <f>IF(CNGE_2024_M3_Secc1!D90="","",CNGE_2024_M3_Secc1!D90)</f>
        <v/>
      </c>
      <c r="E1004" s="580"/>
      <c r="F1004" s="580"/>
      <c r="G1004" s="580"/>
      <c r="H1004" s="580"/>
      <c r="I1004" s="356"/>
      <c r="J1004" s="356"/>
      <c r="K1004" s="356"/>
      <c r="L1004" s="356"/>
      <c r="M1004" s="356"/>
      <c r="N1004" s="356"/>
      <c r="O1004" s="356"/>
      <c r="P1004" s="356"/>
      <c r="Q1004" s="356"/>
      <c r="R1004" s="356"/>
      <c r="S1004" s="356"/>
      <c r="T1004" s="356"/>
      <c r="U1004" s="356"/>
      <c r="V1004" s="356"/>
      <c r="W1004" s="356"/>
      <c r="X1004" s="356"/>
      <c r="Y1004" s="356"/>
      <c r="Z1004" s="356"/>
      <c r="AA1004" s="356"/>
      <c r="AB1004" s="356"/>
      <c r="AC1004" s="356"/>
      <c r="AD1004" s="356"/>
      <c r="AE1004" s="2"/>
      <c r="AF1004" s="169"/>
      <c r="AV1004" s="202" t="e" cm="1">
        <f t="array" ref="AV1004">IF(CNGE_2024_M3_Secc1!$AO$111=CNGE_2024_M3_Secc1!$AQ$111,O,IF(CNGE_2024_M3_Secc1!I258="",1,0))</f>
        <v>#NAME?</v>
      </c>
      <c r="AW1004" s="202" t="e" cm="1">
        <f t="array" ref="AW1004">IF(CNGE_2024_M3_Secc1!$AO$111=CNGE_2024_M3_Secc1!$AQ$111,O,IF(CNGE_2024_M3_Secc1!J258="",1,0))</f>
        <v>#NAME?</v>
      </c>
      <c r="AX1004" s="202" t="e" cm="1">
        <f t="array" ref="AX1004">IF(CNGE_2024_M3_Secc1!$AO$111=CNGE_2024_M3_Secc1!$AQ$111,O,IF(CNGE_2024_M3_Secc1!K258="",1,0))</f>
        <v>#NAME?</v>
      </c>
      <c r="AY1004" s="202" t="e" cm="1">
        <f t="array" ref="AY1004">IF(CNGE_2024_M3_Secc1!$AO$111=CNGE_2024_M3_Secc1!$AQ$111,O,IF(CNGE_2024_M3_Secc1!L258="",1,0))</f>
        <v>#NAME?</v>
      </c>
      <c r="AZ1004" s="202" t="e" cm="1">
        <f t="array" ref="AZ1004">IF(CNGE_2024_M3_Secc1!$AO$111=CNGE_2024_M3_Secc1!$AQ$111,O,IF(CNGE_2024_M3_Secc1!M258="",1,0))</f>
        <v>#NAME?</v>
      </c>
      <c r="BA1004" s="202" t="e" cm="1">
        <f t="array" ref="BA1004">IF(CNGE_2024_M3_Secc1!$AO$111=CNGE_2024_M3_Secc1!$AQ$111,O,IF(CNGE_2024_M3_Secc1!N258="",1,0))</f>
        <v>#NAME?</v>
      </c>
      <c r="BB1004" s="202" t="e" cm="1">
        <f t="array" ref="BB1004">IF(CNGE_2024_M3_Secc1!$AO$111=CNGE_2024_M3_Secc1!$AQ$111,O,IF(CNGE_2024_M3_Secc1!O258="",1,0))</f>
        <v>#NAME?</v>
      </c>
      <c r="BC1004" s="202" t="e" cm="1">
        <f t="array" ref="BC1004">IF(CNGE_2024_M3_Secc1!$AO$111=CNGE_2024_M3_Secc1!$AQ$111,O,IF(CNGE_2024_M3_Secc1!P258="",1,0))</f>
        <v>#NAME?</v>
      </c>
      <c r="BD1004" s="202" t="e" cm="1">
        <f t="array" ref="BD1004">IF(CNGE_2024_M3_Secc1!$AO$111=CNGE_2024_M3_Secc1!$AQ$111,O,IF(CNGE_2024_M3_Secc1!Q258="",1,0))</f>
        <v>#NAME?</v>
      </c>
      <c r="BE1004" s="202" t="e" cm="1">
        <f t="array" ref="BE1004">IF(CNGE_2024_M3_Secc1!$AO$111=CNGE_2024_M3_Secc1!$AQ$111,O,IF(CNGE_2024_M3_Secc1!R258="",1,0))</f>
        <v>#NAME?</v>
      </c>
      <c r="BF1004" s="202" t="e" cm="1">
        <f t="array" ref="BF1004">IF(CNGE_2024_M3_Secc1!$AO$111=CNGE_2024_M3_Secc1!$AQ$111,O,IF(CNGE_2024_M3_Secc1!S258="",1,0))</f>
        <v>#NAME?</v>
      </c>
      <c r="BG1004" s="202" t="e" cm="1">
        <f t="array" ref="BG1004">IF(CNGE_2024_M3_Secc1!$AO$111=CNGE_2024_M3_Secc1!$AQ$111,O,IF(CNGE_2024_M3_Secc1!T258="",1,0))</f>
        <v>#NAME?</v>
      </c>
      <c r="BH1004" s="202" t="e" cm="1">
        <f t="array" ref="BH1004">IF(CNGE_2024_M3_Secc1!$AO$111=CNGE_2024_M3_Secc1!$AQ$111,O,IF(CNGE_2024_M3_Secc1!U258="",1,0))</f>
        <v>#NAME?</v>
      </c>
      <c r="BI1004" s="202" t="e" cm="1">
        <f t="array" ref="BI1004">IF(CNGE_2024_M3_Secc1!$AO$111=CNGE_2024_M3_Secc1!$AQ$111,O,IF(CNGE_2024_M3_Secc1!V258="",1,0))</f>
        <v>#NAME?</v>
      </c>
      <c r="BJ1004" s="202" t="e" cm="1">
        <f t="array" ref="BJ1004">IF(CNGE_2024_M3_Secc1!$AO$111=CNGE_2024_M3_Secc1!$AQ$111,O,IF(CNGE_2024_M3_Secc1!W258="",1,0))</f>
        <v>#NAME?</v>
      </c>
      <c r="BK1004" s="202" t="e" cm="1">
        <f t="array" ref="BK1004">IF(CNGE_2024_M3_Secc1!$AO$111=CNGE_2024_M3_Secc1!$AQ$111,O,IF(CNGE_2024_M3_Secc1!X258="",1,0))</f>
        <v>#NAME?</v>
      </c>
      <c r="BL1004" s="202" t="e" cm="1">
        <f t="array" ref="BL1004">IF(CNGE_2024_M3_Secc1!$AO$111=CNGE_2024_M3_Secc1!$AQ$111,O,IF(CNGE_2024_M3_Secc1!Y258="",1,0))</f>
        <v>#NAME?</v>
      </c>
      <c r="BM1004" s="202" t="e" cm="1">
        <f t="array" ref="BM1004">IF(CNGE_2024_M3_Secc1!$AO$111=CNGE_2024_M3_Secc1!$AQ$111,O,IF(CNGE_2024_M3_Secc1!Z258="",1,0))</f>
        <v>#NAME?</v>
      </c>
      <c r="BN1004" s="202" t="e" cm="1">
        <f t="array" ref="BN1004">IF(CNGE_2024_M3_Secc1!$AO$111=CNGE_2024_M3_Secc1!$AQ$111,O,IF(CNGE_2024_M3_Secc1!AA258="",1,0))</f>
        <v>#NAME?</v>
      </c>
      <c r="BO1004" s="202" t="e" cm="1">
        <f t="array" ref="BO1004">IF(CNGE_2024_M3_Secc1!$AO$111=CNGE_2024_M3_Secc1!$AQ$111,O,IF(CNGE_2024_M3_Secc1!AB258="",1,0))</f>
        <v>#NAME?</v>
      </c>
      <c r="BP1004" s="202" t="e" cm="1">
        <f t="array" ref="BP1004">IF(CNGE_2024_M3_Secc1!$AO$111=CNGE_2024_M3_Secc1!$AQ$111,O,IF(CNGE_2024_M3_Secc1!AC258="",1,0))</f>
        <v>#NAME?</v>
      </c>
      <c r="BQ1004" s="202" t="e" cm="1">
        <f t="array" ref="BQ1004">IF(CNGE_2024_M3_Secc1!$AO$111=CNGE_2024_M3_Secc1!$AQ$111,O,IF(CNGE_2024_M3_Secc1!AD258="",1,0))</f>
        <v>#NAME?</v>
      </c>
      <c r="CG1004" s="563">
        <f t="shared" si="2967"/>
        <v>0</v>
      </c>
      <c r="CH1004" s="563"/>
    </row>
    <row r="1005" spans="1:86" s="38" customFormat="1" ht="15" customHeight="1">
      <c r="A1005" s="18"/>
      <c r="B1005" s="3"/>
      <c r="C1005" s="48" t="s">
        <v>5108</v>
      </c>
      <c r="D1005" s="580" t="str">
        <f>IF(CNGE_2024_M3_Secc1!D91="","",CNGE_2024_M3_Secc1!D91)</f>
        <v/>
      </c>
      <c r="E1005" s="580"/>
      <c r="F1005" s="580"/>
      <c r="G1005" s="580"/>
      <c r="H1005" s="580"/>
      <c r="I1005" s="356"/>
      <c r="J1005" s="356"/>
      <c r="K1005" s="356"/>
      <c r="L1005" s="356"/>
      <c r="M1005" s="356"/>
      <c r="N1005" s="356"/>
      <c r="O1005" s="356"/>
      <c r="P1005" s="356"/>
      <c r="Q1005" s="356"/>
      <c r="R1005" s="356"/>
      <c r="S1005" s="356"/>
      <c r="T1005" s="356"/>
      <c r="U1005" s="356"/>
      <c r="V1005" s="356"/>
      <c r="W1005" s="356"/>
      <c r="X1005" s="356"/>
      <c r="Y1005" s="356"/>
      <c r="Z1005" s="356"/>
      <c r="AA1005" s="356"/>
      <c r="AB1005" s="356"/>
      <c r="AC1005" s="356"/>
      <c r="AD1005" s="356"/>
      <c r="AE1005" s="2"/>
      <c r="AF1005" s="169"/>
      <c r="AV1005" s="202" t="e" cm="1">
        <f t="array" ref="AV1005">IF(CNGE_2024_M3_Secc1!$AO$111=CNGE_2024_M3_Secc1!$AQ$111,O,IF(CNGE_2024_M3_Secc1!I259="",1,0))</f>
        <v>#NAME?</v>
      </c>
      <c r="AW1005" s="202" t="e" cm="1">
        <f t="array" ref="AW1005">IF(CNGE_2024_M3_Secc1!$AO$111=CNGE_2024_M3_Secc1!$AQ$111,O,IF(CNGE_2024_M3_Secc1!J259="",1,0))</f>
        <v>#NAME?</v>
      </c>
      <c r="AX1005" s="202" t="e" cm="1">
        <f t="array" ref="AX1005">IF(CNGE_2024_M3_Secc1!$AO$111=CNGE_2024_M3_Secc1!$AQ$111,O,IF(CNGE_2024_M3_Secc1!K259="",1,0))</f>
        <v>#NAME?</v>
      </c>
      <c r="AY1005" s="202" t="e" cm="1">
        <f t="array" ref="AY1005">IF(CNGE_2024_M3_Secc1!$AO$111=CNGE_2024_M3_Secc1!$AQ$111,O,IF(CNGE_2024_M3_Secc1!L259="",1,0))</f>
        <v>#NAME?</v>
      </c>
      <c r="AZ1005" s="202" t="e" cm="1">
        <f t="array" ref="AZ1005">IF(CNGE_2024_M3_Secc1!$AO$111=CNGE_2024_M3_Secc1!$AQ$111,O,IF(CNGE_2024_M3_Secc1!M259="",1,0))</f>
        <v>#NAME?</v>
      </c>
      <c r="BA1005" s="202" t="e" cm="1">
        <f t="array" ref="BA1005">IF(CNGE_2024_M3_Secc1!$AO$111=CNGE_2024_M3_Secc1!$AQ$111,O,IF(CNGE_2024_M3_Secc1!N259="",1,0))</f>
        <v>#NAME?</v>
      </c>
      <c r="BB1005" s="202" t="e" cm="1">
        <f t="array" ref="BB1005">IF(CNGE_2024_M3_Secc1!$AO$111=CNGE_2024_M3_Secc1!$AQ$111,O,IF(CNGE_2024_M3_Secc1!O259="",1,0))</f>
        <v>#NAME?</v>
      </c>
      <c r="BC1005" s="202" t="e" cm="1">
        <f t="array" ref="BC1005">IF(CNGE_2024_M3_Secc1!$AO$111=CNGE_2024_M3_Secc1!$AQ$111,O,IF(CNGE_2024_M3_Secc1!P259="",1,0))</f>
        <v>#NAME?</v>
      </c>
      <c r="BD1005" s="202" t="e" cm="1">
        <f t="array" ref="BD1005">IF(CNGE_2024_M3_Secc1!$AO$111=CNGE_2024_M3_Secc1!$AQ$111,O,IF(CNGE_2024_M3_Secc1!Q259="",1,0))</f>
        <v>#NAME?</v>
      </c>
      <c r="BE1005" s="202" t="e" cm="1">
        <f t="array" ref="BE1005">IF(CNGE_2024_M3_Secc1!$AO$111=CNGE_2024_M3_Secc1!$AQ$111,O,IF(CNGE_2024_M3_Secc1!R259="",1,0))</f>
        <v>#NAME?</v>
      </c>
      <c r="BF1005" s="202" t="e" cm="1">
        <f t="array" ref="BF1005">IF(CNGE_2024_M3_Secc1!$AO$111=CNGE_2024_M3_Secc1!$AQ$111,O,IF(CNGE_2024_M3_Secc1!S259="",1,0))</f>
        <v>#NAME?</v>
      </c>
      <c r="BG1005" s="202" t="e" cm="1">
        <f t="array" ref="BG1005">IF(CNGE_2024_M3_Secc1!$AO$111=CNGE_2024_M3_Secc1!$AQ$111,O,IF(CNGE_2024_M3_Secc1!T259="",1,0))</f>
        <v>#NAME?</v>
      </c>
      <c r="BH1005" s="202" t="e" cm="1">
        <f t="array" ref="BH1005">IF(CNGE_2024_M3_Secc1!$AO$111=CNGE_2024_M3_Secc1!$AQ$111,O,IF(CNGE_2024_M3_Secc1!U259="",1,0))</f>
        <v>#NAME?</v>
      </c>
      <c r="BI1005" s="202" t="e" cm="1">
        <f t="array" ref="BI1005">IF(CNGE_2024_M3_Secc1!$AO$111=CNGE_2024_M3_Secc1!$AQ$111,O,IF(CNGE_2024_M3_Secc1!V259="",1,0))</f>
        <v>#NAME?</v>
      </c>
      <c r="BJ1005" s="202" t="e" cm="1">
        <f t="array" ref="BJ1005">IF(CNGE_2024_M3_Secc1!$AO$111=CNGE_2024_M3_Secc1!$AQ$111,O,IF(CNGE_2024_M3_Secc1!W259="",1,0))</f>
        <v>#NAME?</v>
      </c>
      <c r="BK1005" s="202" t="e" cm="1">
        <f t="array" ref="BK1005">IF(CNGE_2024_M3_Secc1!$AO$111=CNGE_2024_M3_Secc1!$AQ$111,O,IF(CNGE_2024_M3_Secc1!X259="",1,0))</f>
        <v>#NAME?</v>
      </c>
      <c r="BL1005" s="202" t="e" cm="1">
        <f t="array" ref="BL1005">IF(CNGE_2024_M3_Secc1!$AO$111=CNGE_2024_M3_Secc1!$AQ$111,O,IF(CNGE_2024_M3_Secc1!Y259="",1,0))</f>
        <v>#NAME?</v>
      </c>
      <c r="BM1005" s="202" t="e" cm="1">
        <f t="array" ref="BM1005">IF(CNGE_2024_M3_Secc1!$AO$111=CNGE_2024_M3_Secc1!$AQ$111,O,IF(CNGE_2024_M3_Secc1!Z259="",1,0))</f>
        <v>#NAME?</v>
      </c>
      <c r="BN1005" s="202" t="e" cm="1">
        <f t="array" ref="BN1005">IF(CNGE_2024_M3_Secc1!$AO$111=CNGE_2024_M3_Secc1!$AQ$111,O,IF(CNGE_2024_M3_Secc1!AA259="",1,0))</f>
        <v>#NAME?</v>
      </c>
      <c r="BO1005" s="202" t="e" cm="1">
        <f t="array" ref="BO1005">IF(CNGE_2024_M3_Secc1!$AO$111=CNGE_2024_M3_Secc1!$AQ$111,O,IF(CNGE_2024_M3_Secc1!AB259="",1,0))</f>
        <v>#NAME?</v>
      </c>
      <c r="BP1005" s="202" t="e" cm="1">
        <f t="array" ref="BP1005">IF(CNGE_2024_M3_Secc1!$AO$111=CNGE_2024_M3_Secc1!$AQ$111,O,IF(CNGE_2024_M3_Secc1!AC259="",1,0))</f>
        <v>#NAME?</v>
      </c>
      <c r="BQ1005" s="202" t="e" cm="1">
        <f t="array" ref="BQ1005">IF(CNGE_2024_M3_Secc1!$AO$111=CNGE_2024_M3_Secc1!$AQ$111,O,IF(CNGE_2024_M3_Secc1!AD259="",1,0))</f>
        <v>#NAME?</v>
      </c>
      <c r="CG1005" s="563">
        <f t="shared" si="2967"/>
        <v>0</v>
      </c>
      <c r="CH1005" s="563"/>
    </row>
    <row r="1006" spans="1:86" s="38" customFormat="1" ht="15" customHeight="1">
      <c r="A1006" s="18"/>
      <c r="B1006" s="3"/>
      <c r="C1006" s="48" t="s">
        <v>5109</v>
      </c>
      <c r="D1006" s="580" t="str">
        <f>IF(CNGE_2024_M3_Secc1!D92="","",CNGE_2024_M3_Secc1!D92)</f>
        <v/>
      </c>
      <c r="E1006" s="580"/>
      <c r="F1006" s="580"/>
      <c r="G1006" s="580"/>
      <c r="H1006" s="580"/>
      <c r="I1006" s="356"/>
      <c r="J1006" s="356"/>
      <c r="K1006" s="356"/>
      <c r="L1006" s="356"/>
      <c r="M1006" s="356"/>
      <c r="N1006" s="356"/>
      <c r="O1006" s="356"/>
      <c r="P1006" s="356"/>
      <c r="Q1006" s="356"/>
      <c r="R1006" s="356"/>
      <c r="S1006" s="356"/>
      <c r="T1006" s="356"/>
      <c r="U1006" s="356"/>
      <c r="V1006" s="356"/>
      <c r="W1006" s="356"/>
      <c r="X1006" s="356"/>
      <c r="Y1006" s="356"/>
      <c r="Z1006" s="356"/>
      <c r="AA1006" s="356"/>
      <c r="AB1006" s="356"/>
      <c r="AC1006" s="356"/>
      <c r="AD1006" s="356"/>
      <c r="AE1006" s="2"/>
      <c r="AF1006" s="169"/>
      <c r="AV1006" s="202" t="e" cm="1">
        <f t="array" ref="AV1006">IF(CNGE_2024_M3_Secc1!$AO$111=CNGE_2024_M3_Secc1!$AQ$111,O,IF(CNGE_2024_M3_Secc1!I260="",1,0))</f>
        <v>#NAME?</v>
      </c>
      <c r="AW1006" s="202" t="e" cm="1">
        <f t="array" ref="AW1006">IF(CNGE_2024_M3_Secc1!$AO$111=CNGE_2024_M3_Secc1!$AQ$111,O,IF(CNGE_2024_M3_Secc1!J260="",1,0))</f>
        <v>#NAME?</v>
      </c>
      <c r="AX1006" s="202" t="e" cm="1">
        <f t="array" ref="AX1006">IF(CNGE_2024_M3_Secc1!$AO$111=CNGE_2024_M3_Secc1!$AQ$111,O,IF(CNGE_2024_M3_Secc1!K260="",1,0))</f>
        <v>#NAME?</v>
      </c>
      <c r="AY1006" s="202" t="e" cm="1">
        <f t="array" ref="AY1006">IF(CNGE_2024_M3_Secc1!$AO$111=CNGE_2024_M3_Secc1!$AQ$111,O,IF(CNGE_2024_M3_Secc1!L260="",1,0))</f>
        <v>#NAME?</v>
      </c>
      <c r="AZ1006" s="202" t="e" cm="1">
        <f t="array" ref="AZ1006">IF(CNGE_2024_M3_Secc1!$AO$111=CNGE_2024_M3_Secc1!$AQ$111,O,IF(CNGE_2024_M3_Secc1!M260="",1,0))</f>
        <v>#NAME?</v>
      </c>
      <c r="BA1006" s="202" t="e" cm="1">
        <f t="array" ref="BA1006">IF(CNGE_2024_M3_Secc1!$AO$111=CNGE_2024_M3_Secc1!$AQ$111,O,IF(CNGE_2024_M3_Secc1!N260="",1,0))</f>
        <v>#NAME?</v>
      </c>
      <c r="BB1006" s="202" t="e" cm="1">
        <f t="array" ref="BB1006">IF(CNGE_2024_M3_Secc1!$AO$111=CNGE_2024_M3_Secc1!$AQ$111,O,IF(CNGE_2024_M3_Secc1!O260="",1,0))</f>
        <v>#NAME?</v>
      </c>
      <c r="BC1006" s="202" t="e" cm="1">
        <f t="array" ref="BC1006">IF(CNGE_2024_M3_Secc1!$AO$111=CNGE_2024_M3_Secc1!$AQ$111,O,IF(CNGE_2024_M3_Secc1!P260="",1,0))</f>
        <v>#NAME?</v>
      </c>
      <c r="BD1006" s="202" t="e" cm="1">
        <f t="array" ref="BD1006">IF(CNGE_2024_M3_Secc1!$AO$111=CNGE_2024_M3_Secc1!$AQ$111,O,IF(CNGE_2024_M3_Secc1!Q260="",1,0))</f>
        <v>#NAME?</v>
      </c>
      <c r="BE1006" s="202" t="e" cm="1">
        <f t="array" ref="BE1006">IF(CNGE_2024_M3_Secc1!$AO$111=CNGE_2024_M3_Secc1!$AQ$111,O,IF(CNGE_2024_M3_Secc1!R260="",1,0))</f>
        <v>#NAME?</v>
      </c>
      <c r="BF1006" s="202" t="e" cm="1">
        <f t="array" ref="BF1006">IF(CNGE_2024_M3_Secc1!$AO$111=CNGE_2024_M3_Secc1!$AQ$111,O,IF(CNGE_2024_M3_Secc1!S260="",1,0))</f>
        <v>#NAME?</v>
      </c>
      <c r="BG1006" s="202" t="e" cm="1">
        <f t="array" ref="BG1006">IF(CNGE_2024_M3_Secc1!$AO$111=CNGE_2024_M3_Secc1!$AQ$111,O,IF(CNGE_2024_M3_Secc1!T260="",1,0))</f>
        <v>#NAME?</v>
      </c>
      <c r="BH1006" s="202" t="e" cm="1">
        <f t="array" ref="BH1006">IF(CNGE_2024_M3_Secc1!$AO$111=CNGE_2024_M3_Secc1!$AQ$111,O,IF(CNGE_2024_M3_Secc1!U260="",1,0))</f>
        <v>#NAME?</v>
      </c>
      <c r="BI1006" s="202" t="e" cm="1">
        <f t="array" ref="BI1006">IF(CNGE_2024_M3_Secc1!$AO$111=CNGE_2024_M3_Secc1!$AQ$111,O,IF(CNGE_2024_M3_Secc1!V260="",1,0))</f>
        <v>#NAME?</v>
      </c>
      <c r="BJ1006" s="202" t="e" cm="1">
        <f t="array" ref="BJ1006">IF(CNGE_2024_M3_Secc1!$AO$111=CNGE_2024_M3_Secc1!$AQ$111,O,IF(CNGE_2024_M3_Secc1!W260="",1,0))</f>
        <v>#NAME?</v>
      </c>
      <c r="BK1006" s="202" t="e" cm="1">
        <f t="array" ref="BK1006">IF(CNGE_2024_M3_Secc1!$AO$111=CNGE_2024_M3_Secc1!$AQ$111,O,IF(CNGE_2024_M3_Secc1!X260="",1,0))</f>
        <v>#NAME?</v>
      </c>
      <c r="BL1006" s="202" t="e" cm="1">
        <f t="array" ref="BL1006">IF(CNGE_2024_M3_Secc1!$AO$111=CNGE_2024_M3_Secc1!$AQ$111,O,IF(CNGE_2024_M3_Secc1!Y260="",1,0))</f>
        <v>#NAME?</v>
      </c>
      <c r="BM1006" s="202" t="e" cm="1">
        <f t="array" ref="BM1006">IF(CNGE_2024_M3_Secc1!$AO$111=CNGE_2024_M3_Secc1!$AQ$111,O,IF(CNGE_2024_M3_Secc1!Z260="",1,0))</f>
        <v>#NAME?</v>
      </c>
      <c r="BN1006" s="202" t="e" cm="1">
        <f t="array" ref="BN1006">IF(CNGE_2024_M3_Secc1!$AO$111=CNGE_2024_M3_Secc1!$AQ$111,O,IF(CNGE_2024_M3_Secc1!AA260="",1,0))</f>
        <v>#NAME?</v>
      </c>
      <c r="BO1006" s="202" t="e" cm="1">
        <f t="array" ref="BO1006">IF(CNGE_2024_M3_Secc1!$AO$111=CNGE_2024_M3_Secc1!$AQ$111,O,IF(CNGE_2024_M3_Secc1!AB260="",1,0))</f>
        <v>#NAME?</v>
      </c>
      <c r="BP1006" s="202" t="e" cm="1">
        <f t="array" ref="BP1006">IF(CNGE_2024_M3_Secc1!$AO$111=CNGE_2024_M3_Secc1!$AQ$111,O,IF(CNGE_2024_M3_Secc1!AC260="",1,0))</f>
        <v>#NAME?</v>
      </c>
      <c r="BQ1006" s="202" t="e" cm="1">
        <f t="array" ref="BQ1006">IF(CNGE_2024_M3_Secc1!$AO$111=CNGE_2024_M3_Secc1!$AQ$111,O,IF(CNGE_2024_M3_Secc1!AD260="",1,0))</f>
        <v>#NAME?</v>
      </c>
      <c r="CG1006" s="563">
        <f t="shared" si="2967"/>
        <v>0</v>
      </c>
      <c r="CH1006" s="563"/>
    </row>
    <row r="1007" spans="1:86" s="38" customFormat="1" ht="15" customHeight="1">
      <c r="A1007" s="18"/>
      <c r="B1007" s="3"/>
      <c r="C1007" s="48" t="s">
        <v>5110</v>
      </c>
      <c r="D1007" s="580" t="str">
        <f>IF(CNGE_2024_M3_Secc1!D93="","",CNGE_2024_M3_Secc1!D93)</f>
        <v/>
      </c>
      <c r="E1007" s="580"/>
      <c r="F1007" s="580"/>
      <c r="G1007" s="580"/>
      <c r="H1007" s="580"/>
      <c r="I1007" s="356"/>
      <c r="J1007" s="356"/>
      <c r="K1007" s="356"/>
      <c r="L1007" s="356"/>
      <c r="M1007" s="356"/>
      <c r="N1007" s="356"/>
      <c r="O1007" s="356"/>
      <c r="P1007" s="356"/>
      <c r="Q1007" s="356"/>
      <c r="R1007" s="356"/>
      <c r="S1007" s="356"/>
      <c r="T1007" s="356"/>
      <c r="U1007" s="356"/>
      <c r="V1007" s="356"/>
      <c r="W1007" s="356"/>
      <c r="X1007" s="356"/>
      <c r="Y1007" s="356"/>
      <c r="Z1007" s="356"/>
      <c r="AA1007" s="356"/>
      <c r="AB1007" s="356"/>
      <c r="AC1007" s="356"/>
      <c r="AD1007" s="356"/>
      <c r="AE1007" s="2"/>
      <c r="AF1007" s="169"/>
      <c r="AV1007" s="202" t="e" cm="1">
        <f t="array" ref="AV1007">IF(CNGE_2024_M3_Secc1!$AO$111=CNGE_2024_M3_Secc1!$AQ$111,O,IF(CNGE_2024_M3_Secc1!I261="",1,0))</f>
        <v>#NAME?</v>
      </c>
      <c r="AW1007" s="202" t="e" cm="1">
        <f t="array" ref="AW1007">IF(CNGE_2024_M3_Secc1!$AO$111=CNGE_2024_M3_Secc1!$AQ$111,O,IF(CNGE_2024_M3_Secc1!J261="",1,0))</f>
        <v>#NAME?</v>
      </c>
      <c r="AX1007" s="202" t="e" cm="1">
        <f t="array" ref="AX1007">IF(CNGE_2024_M3_Secc1!$AO$111=CNGE_2024_M3_Secc1!$AQ$111,O,IF(CNGE_2024_M3_Secc1!K261="",1,0))</f>
        <v>#NAME?</v>
      </c>
      <c r="AY1007" s="202" t="e" cm="1">
        <f t="array" ref="AY1007">IF(CNGE_2024_M3_Secc1!$AO$111=CNGE_2024_M3_Secc1!$AQ$111,O,IF(CNGE_2024_M3_Secc1!L261="",1,0))</f>
        <v>#NAME?</v>
      </c>
      <c r="AZ1007" s="202" t="e" cm="1">
        <f t="array" ref="AZ1007">IF(CNGE_2024_M3_Secc1!$AO$111=CNGE_2024_M3_Secc1!$AQ$111,O,IF(CNGE_2024_M3_Secc1!M261="",1,0))</f>
        <v>#NAME?</v>
      </c>
      <c r="BA1007" s="202" t="e" cm="1">
        <f t="array" ref="BA1007">IF(CNGE_2024_M3_Secc1!$AO$111=CNGE_2024_M3_Secc1!$AQ$111,O,IF(CNGE_2024_M3_Secc1!N261="",1,0))</f>
        <v>#NAME?</v>
      </c>
      <c r="BB1007" s="202" t="e" cm="1">
        <f t="array" ref="BB1007">IF(CNGE_2024_M3_Secc1!$AO$111=CNGE_2024_M3_Secc1!$AQ$111,O,IF(CNGE_2024_M3_Secc1!O261="",1,0))</f>
        <v>#NAME?</v>
      </c>
      <c r="BC1007" s="202" t="e" cm="1">
        <f t="array" ref="BC1007">IF(CNGE_2024_M3_Secc1!$AO$111=CNGE_2024_M3_Secc1!$AQ$111,O,IF(CNGE_2024_M3_Secc1!P261="",1,0))</f>
        <v>#NAME?</v>
      </c>
      <c r="BD1007" s="202" t="e" cm="1">
        <f t="array" ref="BD1007">IF(CNGE_2024_M3_Secc1!$AO$111=CNGE_2024_M3_Secc1!$AQ$111,O,IF(CNGE_2024_M3_Secc1!Q261="",1,0))</f>
        <v>#NAME?</v>
      </c>
      <c r="BE1007" s="202" t="e" cm="1">
        <f t="array" ref="BE1007">IF(CNGE_2024_M3_Secc1!$AO$111=CNGE_2024_M3_Secc1!$AQ$111,O,IF(CNGE_2024_M3_Secc1!R261="",1,0))</f>
        <v>#NAME?</v>
      </c>
      <c r="BF1007" s="202" t="e" cm="1">
        <f t="array" ref="BF1007">IF(CNGE_2024_M3_Secc1!$AO$111=CNGE_2024_M3_Secc1!$AQ$111,O,IF(CNGE_2024_M3_Secc1!S261="",1,0))</f>
        <v>#NAME?</v>
      </c>
      <c r="BG1007" s="202" t="e" cm="1">
        <f t="array" ref="BG1007">IF(CNGE_2024_M3_Secc1!$AO$111=CNGE_2024_M3_Secc1!$AQ$111,O,IF(CNGE_2024_M3_Secc1!T261="",1,0))</f>
        <v>#NAME?</v>
      </c>
      <c r="BH1007" s="202" t="e" cm="1">
        <f t="array" ref="BH1007">IF(CNGE_2024_M3_Secc1!$AO$111=CNGE_2024_M3_Secc1!$AQ$111,O,IF(CNGE_2024_M3_Secc1!U261="",1,0))</f>
        <v>#NAME?</v>
      </c>
      <c r="BI1007" s="202" t="e" cm="1">
        <f t="array" ref="BI1007">IF(CNGE_2024_M3_Secc1!$AO$111=CNGE_2024_M3_Secc1!$AQ$111,O,IF(CNGE_2024_M3_Secc1!V261="",1,0))</f>
        <v>#NAME?</v>
      </c>
      <c r="BJ1007" s="202" t="e" cm="1">
        <f t="array" ref="BJ1007">IF(CNGE_2024_M3_Secc1!$AO$111=CNGE_2024_M3_Secc1!$AQ$111,O,IF(CNGE_2024_M3_Secc1!W261="",1,0))</f>
        <v>#NAME?</v>
      </c>
      <c r="BK1007" s="202" t="e" cm="1">
        <f t="array" ref="BK1007">IF(CNGE_2024_M3_Secc1!$AO$111=CNGE_2024_M3_Secc1!$AQ$111,O,IF(CNGE_2024_M3_Secc1!X261="",1,0))</f>
        <v>#NAME?</v>
      </c>
      <c r="BL1007" s="202" t="e" cm="1">
        <f t="array" ref="BL1007">IF(CNGE_2024_M3_Secc1!$AO$111=CNGE_2024_M3_Secc1!$AQ$111,O,IF(CNGE_2024_M3_Secc1!Y261="",1,0))</f>
        <v>#NAME?</v>
      </c>
      <c r="BM1007" s="202" t="e" cm="1">
        <f t="array" ref="BM1007">IF(CNGE_2024_M3_Secc1!$AO$111=CNGE_2024_M3_Secc1!$AQ$111,O,IF(CNGE_2024_M3_Secc1!Z261="",1,0))</f>
        <v>#NAME?</v>
      </c>
      <c r="BN1007" s="202" t="e" cm="1">
        <f t="array" ref="BN1007">IF(CNGE_2024_M3_Secc1!$AO$111=CNGE_2024_M3_Secc1!$AQ$111,O,IF(CNGE_2024_M3_Secc1!AA261="",1,0))</f>
        <v>#NAME?</v>
      </c>
      <c r="BO1007" s="202" t="e" cm="1">
        <f t="array" ref="BO1007">IF(CNGE_2024_M3_Secc1!$AO$111=CNGE_2024_M3_Secc1!$AQ$111,O,IF(CNGE_2024_M3_Secc1!AB261="",1,0))</f>
        <v>#NAME?</v>
      </c>
      <c r="BP1007" s="202" t="e" cm="1">
        <f t="array" ref="BP1007">IF(CNGE_2024_M3_Secc1!$AO$111=CNGE_2024_M3_Secc1!$AQ$111,O,IF(CNGE_2024_M3_Secc1!AC261="",1,0))</f>
        <v>#NAME?</v>
      </c>
      <c r="BQ1007" s="202" t="e" cm="1">
        <f t="array" ref="BQ1007">IF(CNGE_2024_M3_Secc1!$AO$111=CNGE_2024_M3_Secc1!$AQ$111,O,IF(CNGE_2024_M3_Secc1!AD261="",1,0))</f>
        <v>#NAME?</v>
      </c>
      <c r="CG1007" s="563">
        <f t="shared" si="2967"/>
        <v>0</v>
      </c>
      <c r="CH1007" s="563"/>
    </row>
    <row r="1008" spans="1:86" s="38" customFormat="1" ht="15" customHeight="1">
      <c r="A1008" s="18"/>
      <c r="B1008" s="3"/>
      <c r="C1008" s="48" t="s">
        <v>5111</v>
      </c>
      <c r="D1008" s="580" t="str">
        <f>IF(CNGE_2024_M3_Secc1!D94="","",CNGE_2024_M3_Secc1!D94)</f>
        <v/>
      </c>
      <c r="E1008" s="580"/>
      <c r="F1008" s="580"/>
      <c r="G1008" s="580"/>
      <c r="H1008" s="580"/>
      <c r="I1008" s="356"/>
      <c r="J1008" s="356"/>
      <c r="K1008" s="356"/>
      <c r="L1008" s="356"/>
      <c r="M1008" s="356"/>
      <c r="N1008" s="356"/>
      <c r="O1008" s="356"/>
      <c r="P1008" s="356"/>
      <c r="Q1008" s="356"/>
      <c r="R1008" s="356"/>
      <c r="S1008" s="356"/>
      <c r="T1008" s="356"/>
      <c r="U1008" s="356"/>
      <c r="V1008" s="356"/>
      <c r="W1008" s="356"/>
      <c r="X1008" s="356"/>
      <c r="Y1008" s="356"/>
      <c r="Z1008" s="356"/>
      <c r="AA1008" s="356"/>
      <c r="AB1008" s="356"/>
      <c r="AC1008" s="356"/>
      <c r="AD1008" s="356"/>
      <c r="AE1008" s="2"/>
      <c r="AF1008" s="169"/>
      <c r="AV1008" s="202" t="e" cm="1">
        <f t="array" ref="AV1008">IF(CNGE_2024_M3_Secc1!$AO$111=CNGE_2024_M3_Secc1!$AQ$111,O,IF(CNGE_2024_M3_Secc1!I262="",1,0))</f>
        <v>#NAME?</v>
      </c>
      <c r="AW1008" s="202" t="e" cm="1">
        <f t="array" ref="AW1008">IF(CNGE_2024_M3_Secc1!$AO$111=CNGE_2024_M3_Secc1!$AQ$111,O,IF(CNGE_2024_M3_Secc1!J262="",1,0))</f>
        <v>#NAME?</v>
      </c>
      <c r="AX1008" s="202" t="e" cm="1">
        <f t="array" ref="AX1008">IF(CNGE_2024_M3_Secc1!$AO$111=CNGE_2024_M3_Secc1!$AQ$111,O,IF(CNGE_2024_M3_Secc1!K262="",1,0))</f>
        <v>#NAME?</v>
      </c>
      <c r="AY1008" s="202" t="e" cm="1">
        <f t="array" ref="AY1008">IF(CNGE_2024_M3_Secc1!$AO$111=CNGE_2024_M3_Secc1!$AQ$111,O,IF(CNGE_2024_M3_Secc1!L262="",1,0))</f>
        <v>#NAME?</v>
      </c>
      <c r="AZ1008" s="202" t="e" cm="1">
        <f t="array" ref="AZ1008">IF(CNGE_2024_M3_Secc1!$AO$111=CNGE_2024_M3_Secc1!$AQ$111,O,IF(CNGE_2024_M3_Secc1!M262="",1,0))</f>
        <v>#NAME?</v>
      </c>
      <c r="BA1008" s="202" t="e" cm="1">
        <f t="array" ref="BA1008">IF(CNGE_2024_M3_Secc1!$AO$111=CNGE_2024_M3_Secc1!$AQ$111,O,IF(CNGE_2024_M3_Secc1!N262="",1,0))</f>
        <v>#NAME?</v>
      </c>
      <c r="BB1008" s="202" t="e" cm="1">
        <f t="array" ref="BB1008">IF(CNGE_2024_M3_Secc1!$AO$111=CNGE_2024_M3_Secc1!$AQ$111,O,IF(CNGE_2024_M3_Secc1!O262="",1,0))</f>
        <v>#NAME?</v>
      </c>
      <c r="BC1008" s="202" t="e" cm="1">
        <f t="array" ref="BC1008">IF(CNGE_2024_M3_Secc1!$AO$111=CNGE_2024_M3_Secc1!$AQ$111,O,IF(CNGE_2024_M3_Secc1!P262="",1,0))</f>
        <v>#NAME?</v>
      </c>
      <c r="BD1008" s="202" t="e" cm="1">
        <f t="array" ref="BD1008">IF(CNGE_2024_M3_Secc1!$AO$111=CNGE_2024_M3_Secc1!$AQ$111,O,IF(CNGE_2024_M3_Secc1!Q262="",1,0))</f>
        <v>#NAME?</v>
      </c>
      <c r="BE1008" s="202" t="e" cm="1">
        <f t="array" ref="BE1008">IF(CNGE_2024_M3_Secc1!$AO$111=CNGE_2024_M3_Secc1!$AQ$111,O,IF(CNGE_2024_M3_Secc1!R262="",1,0))</f>
        <v>#NAME?</v>
      </c>
      <c r="BF1008" s="202" t="e" cm="1">
        <f t="array" ref="BF1008">IF(CNGE_2024_M3_Secc1!$AO$111=CNGE_2024_M3_Secc1!$AQ$111,O,IF(CNGE_2024_M3_Secc1!S262="",1,0))</f>
        <v>#NAME?</v>
      </c>
      <c r="BG1008" s="202" t="e" cm="1">
        <f t="array" ref="BG1008">IF(CNGE_2024_M3_Secc1!$AO$111=CNGE_2024_M3_Secc1!$AQ$111,O,IF(CNGE_2024_M3_Secc1!T262="",1,0))</f>
        <v>#NAME?</v>
      </c>
      <c r="BH1008" s="202" t="e" cm="1">
        <f t="array" ref="BH1008">IF(CNGE_2024_M3_Secc1!$AO$111=CNGE_2024_M3_Secc1!$AQ$111,O,IF(CNGE_2024_M3_Secc1!U262="",1,0))</f>
        <v>#NAME?</v>
      </c>
      <c r="BI1008" s="202" t="e" cm="1">
        <f t="array" ref="BI1008">IF(CNGE_2024_M3_Secc1!$AO$111=CNGE_2024_M3_Secc1!$AQ$111,O,IF(CNGE_2024_M3_Secc1!V262="",1,0))</f>
        <v>#NAME?</v>
      </c>
      <c r="BJ1008" s="202" t="e" cm="1">
        <f t="array" ref="BJ1008">IF(CNGE_2024_M3_Secc1!$AO$111=CNGE_2024_M3_Secc1!$AQ$111,O,IF(CNGE_2024_M3_Secc1!W262="",1,0))</f>
        <v>#NAME?</v>
      </c>
      <c r="BK1008" s="202" t="e" cm="1">
        <f t="array" ref="BK1008">IF(CNGE_2024_M3_Secc1!$AO$111=CNGE_2024_M3_Secc1!$AQ$111,O,IF(CNGE_2024_M3_Secc1!X262="",1,0))</f>
        <v>#NAME?</v>
      </c>
      <c r="BL1008" s="202" t="e" cm="1">
        <f t="array" ref="BL1008">IF(CNGE_2024_M3_Secc1!$AO$111=CNGE_2024_M3_Secc1!$AQ$111,O,IF(CNGE_2024_M3_Secc1!Y262="",1,0))</f>
        <v>#NAME?</v>
      </c>
      <c r="BM1008" s="202" t="e" cm="1">
        <f t="array" ref="BM1008">IF(CNGE_2024_M3_Secc1!$AO$111=CNGE_2024_M3_Secc1!$AQ$111,O,IF(CNGE_2024_M3_Secc1!Z262="",1,0))</f>
        <v>#NAME?</v>
      </c>
      <c r="BN1008" s="202" t="e" cm="1">
        <f t="array" ref="BN1008">IF(CNGE_2024_M3_Secc1!$AO$111=CNGE_2024_M3_Secc1!$AQ$111,O,IF(CNGE_2024_M3_Secc1!AA262="",1,0))</f>
        <v>#NAME?</v>
      </c>
      <c r="BO1008" s="202" t="e" cm="1">
        <f t="array" ref="BO1008">IF(CNGE_2024_M3_Secc1!$AO$111=CNGE_2024_M3_Secc1!$AQ$111,O,IF(CNGE_2024_M3_Secc1!AB262="",1,0))</f>
        <v>#NAME?</v>
      </c>
      <c r="BP1008" s="202" t="e" cm="1">
        <f t="array" ref="BP1008">IF(CNGE_2024_M3_Secc1!$AO$111=CNGE_2024_M3_Secc1!$AQ$111,O,IF(CNGE_2024_M3_Secc1!AC262="",1,0))</f>
        <v>#NAME?</v>
      </c>
      <c r="BQ1008" s="202" t="e" cm="1">
        <f t="array" ref="BQ1008">IF(CNGE_2024_M3_Secc1!$AO$111=CNGE_2024_M3_Secc1!$AQ$111,O,IF(CNGE_2024_M3_Secc1!AD262="",1,0))</f>
        <v>#NAME?</v>
      </c>
      <c r="CG1008" s="563">
        <f t="shared" si="2967"/>
        <v>0</v>
      </c>
      <c r="CH1008" s="563"/>
    </row>
    <row r="1009" spans="1:86" s="38" customFormat="1" ht="15" customHeight="1">
      <c r="A1009" s="18"/>
      <c r="B1009" s="3"/>
      <c r="C1009" s="48" t="s">
        <v>5112</v>
      </c>
      <c r="D1009" s="580" t="str">
        <f>IF(CNGE_2024_M3_Secc1!D95="","",CNGE_2024_M3_Secc1!D95)</f>
        <v/>
      </c>
      <c r="E1009" s="580"/>
      <c r="F1009" s="580"/>
      <c r="G1009" s="580"/>
      <c r="H1009" s="580"/>
      <c r="I1009" s="356"/>
      <c r="J1009" s="356"/>
      <c r="K1009" s="356"/>
      <c r="L1009" s="356"/>
      <c r="M1009" s="356"/>
      <c r="N1009" s="356"/>
      <c r="O1009" s="356"/>
      <c r="P1009" s="356"/>
      <c r="Q1009" s="356"/>
      <c r="R1009" s="356"/>
      <c r="S1009" s="356"/>
      <c r="T1009" s="356"/>
      <c r="U1009" s="356"/>
      <c r="V1009" s="356"/>
      <c r="W1009" s="356"/>
      <c r="X1009" s="356"/>
      <c r="Y1009" s="356"/>
      <c r="Z1009" s="356"/>
      <c r="AA1009" s="356"/>
      <c r="AB1009" s="356"/>
      <c r="AC1009" s="356"/>
      <c r="AD1009" s="356"/>
      <c r="AE1009" s="2"/>
      <c r="AF1009" s="169"/>
      <c r="AV1009" s="202" t="e" cm="1">
        <f t="array" ref="AV1009">IF(CNGE_2024_M3_Secc1!$AO$111=CNGE_2024_M3_Secc1!$AQ$111,O,IF(CNGE_2024_M3_Secc1!I263="",1,0))</f>
        <v>#NAME?</v>
      </c>
      <c r="AW1009" s="202" t="e" cm="1">
        <f t="array" ref="AW1009">IF(CNGE_2024_M3_Secc1!$AO$111=CNGE_2024_M3_Secc1!$AQ$111,O,IF(CNGE_2024_M3_Secc1!J263="",1,0))</f>
        <v>#NAME?</v>
      </c>
      <c r="AX1009" s="202" t="e" cm="1">
        <f t="array" ref="AX1009">IF(CNGE_2024_M3_Secc1!$AO$111=CNGE_2024_M3_Secc1!$AQ$111,O,IF(CNGE_2024_M3_Secc1!K263="",1,0))</f>
        <v>#NAME?</v>
      </c>
      <c r="AY1009" s="202" t="e" cm="1">
        <f t="array" ref="AY1009">IF(CNGE_2024_M3_Secc1!$AO$111=CNGE_2024_M3_Secc1!$AQ$111,O,IF(CNGE_2024_M3_Secc1!L263="",1,0))</f>
        <v>#NAME?</v>
      </c>
      <c r="AZ1009" s="202" t="e" cm="1">
        <f t="array" ref="AZ1009">IF(CNGE_2024_M3_Secc1!$AO$111=CNGE_2024_M3_Secc1!$AQ$111,O,IF(CNGE_2024_M3_Secc1!M263="",1,0))</f>
        <v>#NAME?</v>
      </c>
      <c r="BA1009" s="202" t="e" cm="1">
        <f t="array" ref="BA1009">IF(CNGE_2024_M3_Secc1!$AO$111=CNGE_2024_M3_Secc1!$AQ$111,O,IF(CNGE_2024_M3_Secc1!N263="",1,0))</f>
        <v>#NAME?</v>
      </c>
      <c r="BB1009" s="202" t="e" cm="1">
        <f t="array" ref="BB1009">IF(CNGE_2024_M3_Secc1!$AO$111=CNGE_2024_M3_Secc1!$AQ$111,O,IF(CNGE_2024_M3_Secc1!O263="",1,0))</f>
        <v>#NAME?</v>
      </c>
      <c r="BC1009" s="202" t="e" cm="1">
        <f t="array" ref="BC1009">IF(CNGE_2024_M3_Secc1!$AO$111=CNGE_2024_M3_Secc1!$AQ$111,O,IF(CNGE_2024_M3_Secc1!P263="",1,0))</f>
        <v>#NAME?</v>
      </c>
      <c r="BD1009" s="202" t="e" cm="1">
        <f t="array" ref="BD1009">IF(CNGE_2024_M3_Secc1!$AO$111=CNGE_2024_M3_Secc1!$AQ$111,O,IF(CNGE_2024_M3_Secc1!Q263="",1,0))</f>
        <v>#NAME?</v>
      </c>
      <c r="BE1009" s="202" t="e" cm="1">
        <f t="array" ref="BE1009">IF(CNGE_2024_M3_Secc1!$AO$111=CNGE_2024_M3_Secc1!$AQ$111,O,IF(CNGE_2024_M3_Secc1!R263="",1,0))</f>
        <v>#NAME?</v>
      </c>
      <c r="BF1009" s="202" t="e" cm="1">
        <f t="array" ref="BF1009">IF(CNGE_2024_M3_Secc1!$AO$111=CNGE_2024_M3_Secc1!$AQ$111,O,IF(CNGE_2024_M3_Secc1!S263="",1,0))</f>
        <v>#NAME?</v>
      </c>
      <c r="BG1009" s="202" t="e" cm="1">
        <f t="array" ref="BG1009">IF(CNGE_2024_M3_Secc1!$AO$111=CNGE_2024_M3_Secc1!$AQ$111,O,IF(CNGE_2024_M3_Secc1!T263="",1,0))</f>
        <v>#NAME?</v>
      </c>
      <c r="BH1009" s="202" t="e" cm="1">
        <f t="array" ref="BH1009">IF(CNGE_2024_M3_Secc1!$AO$111=CNGE_2024_M3_Secc1!$AQ$111,O,IF(CNGE_2024_M3_Secc1!U263="",1,0))</f>
        <v>#NAME?</v>
      </c>
      <c r="BI1009" s="202" t="e" cm="1">
        <f t="array" ref="BI1009">IF(CNGE_2024_M3_Secc1!$AO$111=CNGE_2024_M3_Secc1!$AQ$111,O,IF(CNGE_2024_M3_Secc1!V263="",1,0))</f>
        <v>#NAME?</v>
      </c>
      <c r="BJ1009" s="202" t="e" cm="1">
        <f t="array" ref="BJ1009">IF(CNGE_2024_M3_Secc1!$AO$111=CNGE_2024_M3_Secc1!$AQ$111,O,IF(CNGE_2024_M3_Secc1!W263="",1,0))</f>
        <v>#NAME?</v>
      </c>
      <c r="BK1009" s="202" t="e" cm="1">
        <f t="array" ref="BK1009">IF(CNGE_2024_M3_Secc1!$AO$111=CNGE_2024_M3_Secc1!$AQ$111,O,IF(CNGE_2024_M3_Secc1!X263="",1,0))</f>
        <v>#NAME?</v>
      </c>
      <c r="BL1009" s="202" t="e" cm="1">
        <f t="array" ref="BL1009">IF(CNGE_2024_M3_Secc1!$AO$111=CNGE_2024_M3_Secc1!$AQ$111,O,IF(CNGE_2024_M3_Secc1!Y263="",1,0))</f>
        <v>#NAME?</v>
      </c>
      <c r="BM1009" s="202" t="e" cm="1">
        <f t="array" ref="BM1009">IF(CNGE_2024_M3_Secc1!$AO$111=CNGE_2024_M3_Secc1!$AQ$111,O,IF(CNGE_2024_M3_Secc1!Z263="",1,0))</f>
        <v>#NAME?</v>
      </c>
      <c r="BN1009" s="202" t="e" cm="1">
        <f t="array" ref="BN1009">IF(CNGE_2024_M3_Secc1!$AO$111=CNGE_2024_M3_Secc1!$AQ$111,O,IF(CNGE_2024_M3_Secc1!AA263="",1,0))</f>
        <v>#NAME?</v>
      </c>
      <c r="BO1009" s="202" t="e" cm="1">
        <f t="array" ref="BO1009">IF(CNGE_2024_M3_Secc1!$AO$111=CNGE_2024_M3_Secc1!$AQ$111,O,IF(CNGE_2024_M3_Secc1!AB263="",1,0))</f>
        <v>#NAME?</v>
      </c>
      <c r="BP1009" s="202" t="e" cm="1">
        <f t="array" ref="BP1009">IF(CNGE_2024_M3_Secc1!$AO$111=CNGE_2024_M3_Secc1!$AQ$111,O,IF(CNGE_2024_M3_Secc1!AC263="",1,0))</f>
        <v>#NAME?</v>
      </c>
      <c r="BQ1009" s="202" t="e" cm="1">
        <f t="array" ref="BQ1009">IF(CNGE_2024_M3_Secc1!$AO$111=CNGE_2024_M3_Secc1!$AQ$111,O,IF(CNGE_2024_M3_Secc1!AD263="",1,0))</f>
        <v>#NAME?</v>
      </c>
      <c r="CG1009" s="563">
        <f t="shared" si="2967"/>
        <v>0</v>
      </c>
      <c r="CH1009" s="563"/>
    </row>
    <row r="1010" spans="1:86" s="38" customFormat="1" ht="15" customHeight="1">
      <c r="A1010" s="18"/>
      <c r="B1010" s="3"/>
      <c r="C1010" s="48" t="s">
        <v>5113</v>
      </c>
      <c r="D1010" s="580" t="str">
        <f>IF(CNGE_2024_M3_Secc1!D96="","",CNGE_2024_M3_Secc1!D96)</f>
        <v/>
      </c>
      <c r="E1010" s="580"/>
      <c r="F1010" s="580"/>
      <c r="G1010" s="580"/>
      <c r="H1010" s="580"/>
      <c r="I1010" s="356"/>
      <c r="J1010" s="356"/>
      <c r="K1010" s="356"/>
      <c r="L1010" s="356"/>
      <c r="M1010" s="356"/>
      <c r="N1010" s="356"/>
      <c r="O1010" s="356"/>
      <c r="P1010" s="356"/>
      <c r="Q1010" s="356"/>
      <c r="R1010" s="356"/>
      <c r="S1010" s="356"/>
      <c r="T1010" s="356"/>
      <c r="U1010" s="356"/>
      <c r="V1010" s="356"/>
      <c r="W1010" s="356"/>
      <c r="X1010" s="356"/>
      <c r="Y1010" s="356"/>
      <c r="Z1010" s="356"/>
      <c r="AA1010" s="356"/>
      <c r="AB1010" s="356"/>
      <c r="AC1010" s="356"/>
      <c r="AD1010" s="356"/>
      <c r="AE1010" s="2"/>
      <c r="AF1010" s="169"/>
      <c r="AV1010" s="202" t="e" cm="1">
        <f t="array" ref="AV1010">IF(CNGE_2024_M3_Secc1!$AO$111=CNGE_2024_M3_Secc1!$AQ$111,O,IF(CNGE_2024_M3_Secc1!I264="",1,0))</f>
        <v>#NAME?</v>
      </c>
      <c r="AW1010" s="202" t="e" cm="1">
        <f t="array" ref="AW1010">IF(CNGE_2024_M3_Secc1!$AO$111=CNGE_2024_M3_Secc1!$AQ$111,O,IF(CNGE_2024_M3_Secc1!J264="",1,0))</f>
        <v>#NAME?</v>
      </c>
      <c r="AX1010" s="202" t="e" cm="1">
        <f t="array" ref="AX1010">IF(CNGE_2024_M3_Secc1!$AO$111=CNGE_2024_M3_Secc1!$AQ$111,O,IF(CNGE_2024_M3_Secc1!K264="",1,0))</f>
        <v>#NAME?</v>
      </c>
      <c r="AY1010" s="202" t="e" cm="1">
        <f t="array" ref="AY1010">IF(CNGE_2024_M3_Secc1!$AO$111=CNGE_2024_M3_Secc1!$AQ$111,O,IF(CNGE_2024_M3_Secc1!L264="",1,0))</f>
        <v>#NAME?</v>
      </c>
      <c r="AZ1010" s="202" t="e" cm="1">
        <f t="array" ref="AZ1010">IF(CNGE_2024_M3_Secc1!$AO$111=CNGE_2024_M3_Secc1!$AQ$111,O,IF(CNGE_2024_M3_Secc1!M264="",1,0))</f>
        <v>#NAME?</v>
      </c>
      <c r="BA1010" s="202" t="e" cm="1">
        <f t="array" ref="BA1010">IF(CNGE_2024_M3_Secc1!$AO$111=CNGE_2024_M3_Secc1!$AQ$111,O,IF(CNGE_2024_M3_Secc1!N264="",1,0))</f>
        <v>#NAME?</v>
      </c>
      <c r="BB1010" s="202" t="e" cm="1">
        <f t="array" ref="BB1010">IF(CNGE_2024_M3_Secc1!$AO$111=CNGE_2024_M3_Secc1!$AQ$111,O,IF(CNGE_2024_M3_Secc1!O264="",1,0))</f>
        <v>#NAME?</v>
      </c>
      <c r="BC1010" s="202" t="e" cm="1">
        <f t="array" ref="BC1010">IF(CNGE_2024_M3_Secc1!$AO$111=CNGE_2024_M3_Secc1!$AQ$111,O,IF(CNGE_2024_M3_Secc1!P264="",1,0))</f>
        <v>#NAME?</v>
      </c>
      <c r="BD1010" s="202" t="e" cm="1">
        <f t="array" ref="BD1010">IF(CNGE_2024_M3_Secc1!$AO$111=CNGE_2024_M3_Secc1!$AQ$111,O,IF(CNGE_2024_M3_Secc1!Q264="",1,0))</f>
        <v>#NAME?</v>
      </c>
      <c r="BE1010" s="202" t="e" cm="1">
        <f t="array" ref="BE1010">IF(CNGE_2024_M3_Secc1!$AO$111=CNGE_2024_M3_Secc1!$AQ$111,O,IF(CNGE_2024_M3_Secc1!R264="",1,0))</f>
        <v>#NAME?</v>
      </c>
      <c r="BF1010" s="202" t="e" cm="1">
        <f t="array" ref="BF1010">IF(CNGE_2024_M3_Secc1!$AO$111=CNGE_2024_M3_Secc1!$AQ$111,O,IF(CNGE_2024_M3_Secc1!S264="",1,0))</f>
        <v>#NAME?</v>
      </c>
      <c r="BG1010" s="202" t="e" cm="1">
        <f t="array" ref="BG1010">IF(CNGE_2024_M3_Secc1!$AO$111=CNGE_2024_M3_Secc1!$AQ$111,O,IF(CNGE_2024_M3_Secc1!T264="",1,0))</f>
        <v>#NAME?</v>
      </c>
      <c r="BH1010" s="202" t="e" cm="1">
        <f t="array" ref="BH1010">IF(CNGE_2024_M3_Secc1!$AO$111=CNGE_2024_M3_Secc1!$AQ$111,O,IF(CNGE_2024_M3_Secc1!U264="",1,0))</f>
        <v>#NAME?</v>
      </c>
      <c r="BI1010" s="202" t="e" cm="1">
        <f t="array" ref="BI1010">IF(CNGE_2024_M3_Secc1!$AO$111=CNGE_2024_M3_Secc1!$AQ$111,O,IF(CNGE_2024_M3_Secc1!V264="",1,0))</f>
        <v>#NAME?</v>
      </c>
      <c r="BJ1010" s="202" t="e" cm="1">
        <f t="array" ref="BJ1010">IF(CNGE_2024_M3_Secc1!$AO$111=CNGE_2024_M3_Secc1!$AQ$111,O,IF(CNGE_2024_M3_Secc1!W264="",1,0))</f>
        <v>#NAME?</v>
      </c>
      <c r="BK1010" s="202" t="e" cm="1">
        <f t="array" ref="BK1010">IF(CNGE_2024_M3_Secc1!$AO$111=CNGE_2024_M3_Secc1!$AQ$111,O,IF(CNGE_2024_M3_Secc1!X264="",1,0))</f>
        <v>#NAME?</v>
      </c>
      <c r="BL1010" s="202" t="e" cm="1">
        <f t="array" ref="BL1010">IF(CNGE_2024_M3_Secc1!$AO$111=CNGE_2024_M3_Secc1!$AQ$111,O,IF(CNGE_2024_M3_Secc1!Y264="",1,0))</f>
        <v>#NAME?</v>
      </c>
      <c r="BM1010" s="202" t="e" cm="1">
        <f t="array" ref="BM1010">IF(CNGE_2024_M3_Secc1!$AO$111=CNGE_2024_M3_Secc1!$AQ$111,O,IF(CNGE_2024_M3_Secc1!Z264="",1,0))</f>
        <v>#NAME?</v>
      </c>
      <c r="BN1010" s="202" t="e" cm="1">
        <f t="array" ref="BN1010">IF(CNGE_2024_M3_Secc1!$AO$111=CNGE_2024_M3_Secc1!$AQ$111,O,IF(CNGE_2024_M3_Secc1!AA264="",1,0))</f>
        <v>#NAME?</v>
      </c>
      <c r="BO1010" s="202" t="e" cm="1">
        <f t="array" ref="BO1010">IF(CNGE_2024_M3_Secc1!$AO$111=CNGE_2024_M3_Secc1!$AQ$111,O,IF(CNGE_2024_M3_Secc1!AB264="",1,0))</f>
        <v>#NAME?</v>
      </c>
      <c r="BP1010" s="202" t="e" cm="1">
        <f t="array" ref="BP1010">IF(CNGE_2024_M3_Secc1!$AO$111=CNGE_2024_M3_Secc1!$AQ$111,O,IF(CNGE_2024_M3_Secc1!AC264="",1,0))</f>
        <v>#NAME?</v>
      </c>
      <c r="BQ1010" s="202" t="e" cm="1">
        <f t="array" ref="BQ1010">IF(CNGE_2024_M3_Secc1!$AO$111=CNGE_2024_M3_Secc1!$AQ$111,O,IF(CNGE_2024_M3_Secc1!AD264="",1,0))</f>
        <v>#NAME?</v>
      </c>
      <c r="CG1010" s="563">
        <f t="shared" si="2967"/>
        <v>0</v>
      </c>
      <c r="CH1010" s="563"/>
    </row>
    <row r="1011" spans="1:86" s="38" customFormat="1" ht="15" customHeight="1">
      <c r="A1011" s="18"/>
      <c r="B1011" s="3"/>
      <c r="C1011" s="48" t="s">
        <v>5114</v>
      </c>
      <c r="D1011" s="580" t="str">
        <f>IF(CNGE_2024_M3_Secc1!D97="","",CNGE_2024_M3_Secc1!D97)</f>
        <v/>
      </c>
      <c r="E1011" s="580"/>
      <c r="F1011" s="580"/>
      <c r="G1011" s="580"/>
      <c r="H1011" s="580"/>
      <c r="I1011" s="356"/>
      <c r="J1011" s="356"/>
      <c r="K1011" s="356"/>
      <c r="L1011" s="356"/>
      <c r="M1011" s="356"/>
      <c r="N1011" s="356"/>
      <c r="O1011" s="356"/>
      <c r="P1011" s="356"/>
      <c r="Q1011" s="356"/>
      <c r="R1011" s="356"/>
      <c r="S1011" s="356"/>
      <c r="T1011" s="356"/>
      <c r="U1011" s="356"/>
      <c r="V1011" s="356"/>
      <c r="W1011" s="356"/>
      <c r="X1011" s="356"/>
      <c r="Y1011" s="356"/>
      <c r="Z1011" s="356"/>
      <c r="AA1011" s="356"/>
      <c r="AB1011" s="356"/>
      <c r="AC1011" s="356"/>
      <c r="AD1011" s="356"/>
      <c r="AE1011" s="2"/>
      <c r="AF1011" s="169"/>
      <c r="AV1011" s="202" t="e" cm="1">
        <f t="array" ref="AV1011">IF(CNGE_2024_M3_Secc1!$AO$111=CNGE_2024_M3_Secc1!$AQ$111,O,IF(CNGE_2024_M3_Secc1!I265="",1,0))</f>
        <v>#NAME?</v>
      </c>
      <c r="AW1011" s="202" t="e" cm="1">
        <f t="array" ref="AW1011">IF(CNGE_2024_M3_Secc1!$AO$111=CNGE_2024_M3_Secc1!$AQ$111,O,IF(CNGE_2024_M3_Secc1!J265="",1,0))</f>
        <v>#NAME?</v>
      </c>
      <c r="AX1011" s="202" t="e" cm="1">
        <f t="array" ref="AX1011">IF(CNGE_2024_M3_Secc1!$AO$111=CNGE_2024_M3_Secc1!$AQ$111,O,IF(CNGE_2024_M3_Secc1!K265="",1,0))</f>
        <v>#NAME?</v>
      </c>
      <c r="AY1011" s="202" t="e" cm="1">
        <f t="array" ref="AY1011">IF(CNGE_2024_M3_Secc1!$AO$111=CNGE_2024_M3_Secc1!$AQ$111,O,IF(CNGE_2024_M3_Secc1!L265="",1,0))</f>
        <v>#NAME?</v>
      </c>
      <c r="AZ1011" s="202" t="e" cm="1">
        <f t="array" ref="AZ1011">IF(CNGE_2024_M3_Secc1!$AO$111=CNGE_2024_M3_Secc1!$AQ$111,O,IF(CNGE_2024_M3_Secc1!M265="",1,0))</f>
        <v>#NAME?</v>
      </c>
      <c r="BA1011" s="202" t="e" cm="1">
        <f t="array" ref="BA1011">IF(CNGE_2024_M3_Secc1!$AO$111=CNGE_2024_M3_Secc1!$AQ$111,O,IF(CNGE_2024_M3_Secc1!N265="",1,0))</f>
        <v>#NAME?</v>
      </c>
      <c r="BB1011" s="202" t="e" cm="1">
        <f t="array" ref="BB1011">IF(CNGE_2024_M3_Secc1!$AO$111=CNGE_2024_M3_Secc1!$AQ$111,O,IF(CNGE_2024_M3_Secc1!O265="",1,0))</f>
        <v>#NAME?</v>
      </c>
      <c r="BC1011" s="202" t="e" cm="1">
        <f t="array" ref="BC1011">IF(CNGE_2024_M3_Secc1!$AO$111=CNGE_2024_M3_Secc1!$AQ$111,O,IF(CNGE_2024_M3_Secc1!P265="",1,0))</f>
        <v>#NAME?</v>
      </c>
      <c r="BD1011" s="202" t="e" cm="1">
        <f t="array" ref="BD1011">IF(CNGE_2024_M3_Secc1!$AO$111=CNGE_2024_M3_Secc1!$AQ$111,O,IF(CNGE_2024_M3_Secc1!Q265="",1,0))</f>
        <v>#NAME?</v>
      </c>
      <c r="BE1011" s="202" t="e" cm="1">
        <f t="array" ref="BE1011">IF(CNGE_2024_M3_Secc1!$AO$111=CNGE_2024_M3_Secc1!$AQ$111,O,IF(CNGE_2024_M3_Secc1!R265="",1,0))</f>
        <v>#NAME?</v>
      </c>
      <c r="BF1011" s="202" t="e" cm="1">
        <f t="array" ref="BF1011">IF(CNGE_2024_M3_Secc1!$AO$111=CNGE_2024_M3_Secc1!$AQ$111,O,IF(CNGE_2024_M3_Secc1!S265="",1,0))</f>
        <v>#NAME?</v>
      </c>
      <c r="BG1011" s="202" t="e" cm="1">
        <f t="array" ref="BG1011">IF(CNGE_2024_M3_Secc1!$AO$111=CNGE_2024_M3_Secc1!$AQ$111,O,IF(CNGE_2024_M3_Secc1!T265="",1,0))</f>
        <v>#NAME?</v>
      </c>
      <c r="BH1011" s="202" t="e" cm="1">
        <f t="array" ref="BH1011">IF(CNGE_2024_M3_Secc1!$AO$111=CNGE_2024_M3_Secc1!$AQ$111,O,IF(CNGE_2024_M3_Secc1!U265="",1,0))</f>
        <v>#NAME?</v>
      </c>
      <c r="BI1011" s="202" t="e" cm="1">
        <f t="array" ref="BI1011">IF(CNGE_2024_M3_Secc1!$AO$111=CNGE_2024_M3_Secc1!$AQ$111,O,IF(CNGE_2024_M3_Secc1!V265="",1,0))</f>
        <v>#NAME?</v>
      </c>
      <c r="BJ1011" s="202" t="e" cm="1">
        <f t="array" ref="BJ1011">IF(CNGE_2024_M3_Secc1!$AO$111=CNGE_2024_M3_Secc1!$AQ$111,O,IF(CNGE_2024_M3_Secc1!W265="",1,0))</f>
        <v>#NAME?</v>
      </c>
      <c r="BK1011" s="202" t="e" cm="1">
        <f t="array" ref="BK1011">IF(CNGE_2024_M3_Secc1!$AO$111=CNGE_2024_M3_Secc1!$AQ$111,O,IF(CNGE_2024_M3_Secc1!X265="",1,0))</f>
        <v>#NAME?</v>
      </c>
      <c r="BL1011" s="202" t="e" cm="1">
        <f t="array" ref="BL1011">IF(CNGE_2024_M3_Secc1!$AO$111=CNGE_2024_M3_Secc1!$AQ$111,O,IF(CNGE_2024_M3_Secc1!Y265="",1,0))</f>
        <v>#NAME?</v>
      </c>
      <c r="BM1011" s="202" t="e" cm="1">
        <f t="array" ref="BM1011">IF(CNGE_2024_M3_Secc1!$AO$111=CNGE_2024_M3_Secc1!$AQ$111,O,IF(CNGE_2024_M3_Secc1!Z265="",1,0))</f>
        <v>#NAME?</v>
      </c>
      <c r="BN1011" s="202" t="e" cm="1">
        <f t="array" ref="BN1011">IF(CNGE_2024_M3_Secc1!$AO$111=CNGE_2024_M3_Secc1!$AQ$111,O,IF(CNGE_2024_M3_Secc1!AA265="",1,0))</f>
        <v>#NAME?</v>
      </c>
      <c r="BO1011" s="202" t="e" cm="1">
        <f t="array" ref="BO1011">IF(CNGE_2024_M3_Secc1!$AO$111=CNGE_2024_M3_Secc1!$AQ$111,O,IF(CNGE_2024_M3_Secc1!AB265="",1,0))</f>
        <v>#NAME?</v>
      </c>
      <c r="BP1011" s="202" t="e" cm="1">
        <f t="array" ref="BP1011">IF(CNGE_2024_M3_Secc1!$AO$111=CNGE_2024_M3_Secc1!$AQ$111,O,IF(CNGE_2024_M3_Secc1!AC265="",1,0))</f>
        <v>#NAME?</v>
      </c>
      <c r="BQ1011" s="202" t="e" cm="1">
        <f t="array" ref="BQ1011">IF(CNGE_2024_M3_Secc1!$AO$111=CNGE_2024_M3_Secc1!$AQ$111,O,IF(CNGE_2024_M3_Secc1!AD265="",1,0))</f>
        <v>#NAME?</v>
      </c>
      <c r="CG1011" s="563">
        <f t="shared" si="2967"/>
        <v>0</v>
      </c>
      <c r="CH1011" s="563"/>
    </row>
    <row r="1012" spans="1:86" ht="15">
      <c r="A1012" s="18"/>
      <c r="I1012" s="236">
        <f>IF(AND(SUM(I966:I1011)=0,COUNTIF(I966:I1011,"NS")&gt;0),"NS",
IF(AND(SUM(I966:I1011)=0,COUNTIF(I966:I1011,0)&gt;0),0,
IF(AND(SUM(I966:I1011)=0,COUNTIF(I966:I1011,"NA")&gt;0),"NA",
SUM(I966:I1011))))</f>
        <v>0</v>
      </c>
      <c r="J1012" s="236">
        <f t="shared" ref="J1012:AD1012" si="2968">IF(AND(SUM(J966:J1011)=0,COUNTIF(J966:J1011,"NS")&gt;0),"NS",
IF(AND(SUM(J966:J1011)=0,COUNTIF(J966:J1011,0)&gt;0),0,
IF(AND(SUM(J966:J1011)=0,COUNTIF(J966:J1011,"NA")&gt;0),"NA",
SUM(J966:J1011))))</f>
        <v>0</v>
      </c>
      <c r="K1012" s="236">
        <f t="shared" si="2968"/>
        <v>0</v>
      </c>
      <c r="L1012" s="236">
        <f t="shared" si="2968"/>
        <v>0</v>
      </c>
      <c r="M1012" s="236">
        <f t="shared" si="2968"/>
        <v>0</v>
      </c>
      <c r="N1012" s="236">
        <f t="shared" si="2968"/>
        <v>0</v>
      </c>
      <c r="O1012" s="236">
        <f t="shared" si="2968"/>
        <v>0</v>
      </c>
      <c r="P1012" s="236">
        <f t="shared" si="2968"/>
        <v>0</v>
      </c>
      <c r="Q1012" s="236">
        <f t="shared" si="2968"/>
        <v>0</v>
      </c>
      <c r="R1012" s="236">
        <f t="shared" si="2968"/>
        <v>0</v>
      </c>
      <c r="S1012" s="236">
        <f t="shared" si="2968"/>
        <v>0</v>
      </c>
      <c r="T1012" s="236">
        <f t="shared" si="2968"/>
        <v>0</v>
      </c>
      <c r="U1012" s="236">
        <f t="shared" si="2968"/>
        <v>0</v>
      </c>
      <c r="V1012" s="236">
        <f t="shared" si="2968"/>
        <v>0</v>
      </c>
      <c r="W1012" s="236">
        <f t="shared" si="2968"/>
        <v>0</v>
      </c>
      <c r="X1012" s="236">
        <f t="shared" si="2968"/>
        <v>0</v>
      </c>
      <c r="Y1012" s="236">
        <f t="shared" si="2968"/>
        <v>0</v>
      </c>
      <c r="Z1012" s="236">
        <f t="shared" si="2968"/>
        <v>0</v>
      </c>
      <c r="AA1012" s="236">
        <f t="shared" si="2968"/>
        <v>0</v>
      </c>
      <c r="AB1012" s="236">
        <f t="shared" si="2968"/>
        <v>0</v>
      </c>
      <c r="AC1012" s="236">
        <f t="shared" si="2968"/>
        <v>0</v>
      </c>
      <c r="AD1012" s="236">
        <f t="shared" si="2968"/>
        <v>0</v>
      </c>
      <c r="AE1012" s="2"/>
      <c r="CG1012" s="838">
        <f>SUM(CG966:CH1011)</f>
        <v>0</v>
      </c>
      <c r="CH1012" s="838"/>
    </row>
    <row r="1013" spans="1:86" ht="15" customHeight="1">
      <c r="A1013" s="18"/>
      <c r="B1013" s="1"/>
      <c r="C1013" s="245"/>
      <c r="D1013" s="245"/>
      <c r="E1013" s="245"/>
      <c r="F1013" s="245"/>
      <c r="G1013" s="245"/>
      <c r="H1013" s="245"/>
      <c r="I1013" s="245"/>
      <c r="J1013" s="245"/>
      <c r="K1013" s="245"/>
      <c r="L1013" s="245"/>
      <c r="M1013" s="245"/>
      <c r="N1013" s="245"/>
      <c r="O1013" s="245"/>
      <c r="P1013" s="245"/>
      <c r="Q1013" s="245"/>
      <c r="R1013" s="245"/>
      <c r="S1013" s="245"/>
      <c r="T1013" s="245"/>
      <c r="U1013" s="245"/>
      <c r="V1013" s="245"/>
      <c r="W1013" s="245"/>
      <c r="X1013" s="245"/>
      <c r="Y1013" s="245"/>
      <c r="Z1013" s="245"/>
      <c r="AA1013" s="245"/>
      <c r="AB1013" s="245"/>
      <c r="AC1013" s="245"/>
      <c r="AD1013" s="245"/>
    </row>
    <row r="1014" spans="1:86" s="38" customFormat="1" ht="14.25" customHeight="1">
      <c r="A1014" s="18"/>
      <c r="B1014" s="22"/>
      <c r="C1014" s="442" t="s">
        <v>5189</v>
      </c>
      <c r="D1014" s="443"/>
      <c r="E1014" s="443"/>
      <c r="F1014" s="443"/>
      <c r="G1014" s="443"/>
      <c r="H1014" s="443"/>
      <c r="I1014" s="443"/>
      <c r="J1014" s="443"/>
      <c r="K1014" s="443"/>
      <c r="L1014" s="443"/>
      <c r="M1014" s="443"/>
      <c r="N1014" s="443"/>
      <c r="O1014" s="443"/>
      <c r="P1014" s="443"/>
      <c r="Q1014" s="443"/>
      <c r="R1014" s="443"/>
      <c r="S1014" s="443"/>
      <c r="T1014" s="443"/>
      <c r="U1014" s="443"/>
      <c r="V1014" s="443"/>
      <c r="W1014" s="443"/>
      <c r="X1014" s="443"/>
      <c r="Y1014" s="443"/>
      <c r="Z1014" s="443"/>
      <c r="AA1014" s="443"/>
      <c r="AB1014" s="443"/>
      <c r="AC1014" s="443"/>
      <c r="AD1014" s="444"/>
      <c r="AE1014" s="2"/>
      <c r="AF1014" s="169"/>
    </row>
    <row r="1015" spans="1:86" s="38" customFormat="1" ht="15" customHeight="1">
      <c r="A1015" s="18"/>
      <c r="B1015" s="22"/>
      <c r="C1015" s="648" t="s">
        <v>5190</v>
      </c>
      <c r="D1015" s="648"/>
      <c r="E1015" s="648"/>
      <c r="F1015" s="48" t="s">
        <v>5128</v>
      </c>
      <c r="G1015" s="580" t="s">
        <v>5191</v>
      </c>
      <c r="H1015" s="580"/>
      <c r="I1015" s="580"/>
      <c r="J1015" s="580"/>
      <c r="K1015" s="580"/>
      <c r="L1015" s="580"/>
      <c r="M1015" s="580"/>
      <c r="N1015" s="580"/>
      <c r="O1015" s="580"/>
      <c r="P1015" s="580"/>
      <c r="Q1015" s="647" t="s">
        <v>5002</v>
      </c>
      <c r="R1015" s="647"/>
      <c r="S1015" s="647"/>
      <c r="T1015" s="647"/>
      <c r="U1015" s="580" t="s">
        <v>5192</v>
      </c>
      <c r="V1015" s="580"/>
      <c r="W1015" s="580"/>
      <c r="X1015" s="580"/>
      <c r="Y1015" s="580"/>
      <c r="Z1015" s="580"/>
      <c r="AA1015" s="580"/>
      <c r="AB1015" s="580"/>
      <c r="AC1015" s="580"/>
      <c r="AD1015" s="580"/>
      <c r="AE1015" s="2"/>
      <c r="AF1015" s="169"/>
    </row>
    <row r="1016" spans="1:86" s="38" customFormat="1" ht="15" customHeight="1">
      <c r="A1016" s="18"/>
      <c r="B1016" s="22"/>
      <c r="C1016" s="648"/>
      <c r="D1016" s="648"/>
      <c r="E1016" s="648"/>
      <c r="F1016" s="48" t="s">
        <v>5129</v>
      </c>
      <c r="G1016" s="580" t="s">
        <v>5193</v>
      </c>
      <c r="H1016" s="580"/>
      <c r="I1016" s="580"/>
      <c r="J1016" s="580"/>
      <c r="K1016" s="580"/>
      <c r="L1016" s="580"/>
      <c r="M1016" s="580"/>
      <c r="N1016" s="580"/>
      <c r="O1016" s="580"/>
      <c r="P1016" s="580"/>
      <c r="Q1016" s="647" t="s">
        <v>5004</v>
      </c>
      <c r="R1016" s="647"/>
      <c r="S1016" s="647"/>
      <c r="T1016" s="647"/>
      <c r="U1016" s="580" t="s">
        <v>5194</v>
      </c>
      <c r="V1016" s="580"/>
      <c r="W1016" s="580"/>
      <c r="X1016" s="580"/>
      <c r="Y1016" s="580"/>
      <c r="Z1016" s="580"/>
      <c r="AA1016" s="580"/>
      <c r="AB1016" s="580"/>
      <c r="AC1016" s="580"/>
      <c r="AD1016" s="580"/>
      <c r="AE1016" s="2"/>
      <c r="AF1016" s="169"/>
    </row>
    <row r="1017" spans="1:86" s="38" customFormat="1" ht="15" customHeight="1">
      <c r="A1017" s="18"/>
      <c r="B1017" s="22"/>
      <c r="C1017" s="648"/>
      <c r="D1017" s="648"/>
      <c r="E1017" s="648"/>
      <c r="F1017" s="48" t="s">
        <v>5130</v>
      </c>
      <c r="G1017" s="580" t="s">
        <v>5195</v>
      </c>
      <c r="H1017" s="580"/>
      <c r="I1017" s="580"/>
      <c r="J1017" s="580"/>
      <c r="K1017" s="580"/>
      <c r="L1017" s="580"/>
      <c r="M1017" s="580"/>
      <c r="N1017" s="580"/>
      <c r="O1017" s="580"/>
      <c r="P1017" s="580"/>
      <c r="Q1017" s="647" t="s">
        <v>5006</v>
      </c>
      <c r="R1017" s="647"/>
      <c r="S1017" s="647"/>
      <c r="T1017" s="647"/>
      <c r="U1017" s="580" t="s">
        <v>5196</v>
      </c>
      <c r="V1017" s="580"/>
      <c r="W1017" s="580"/>
      <c r="X1017" s="580"/>
      <c r="Y1017" s="580"/>
      <c r="Z1017" s="580"/>
      <c r="AA1017" s="580"/>
      <c r="AB1017" s="580"/>
      <c r="AC1017" s="580"/>
      <c r="AD1017" s="580"/>
      <c r="AE1017" s="2"/>
      <c r="AF1017" s="169"/>
    </row>
    <row r="1018" spans="1:86" s="38" customFormat="1" ht="15" customHeight="1">
      <c r="A1018" s="18"/>
      <c r="B1018" s="22"/>
      <c r="C1018" s="648"/>
      <c r="D1018" s="648"/>
      <c r="E1018" s="648"/>
      <c r="F1018" s="48" t="s">
        <v>5131</v>
      </c>
      <c r="G1018" s="580" t="s">
        <v>5197</v>
      </c>
      <c r="H1018" s="580"/>
      <c r="I1018" s="580"/>
      <c r="J1018" s="580"/>
      <c r="K1018" s="580"/>
      <c r="L1018" s="580"/>
      <c r="M1018" s="580"/>
      <c r="N1018" s="580"/>
      <c r="O1018" s="580"/>
      <c r="P1018" s="580"/>
      <c r="Q1018" s="647" t="s">
        <v>5008</v>
      </c>
      <c r="R1018" s="647"/>
      <c r="S1018" s="647"/>
      <c r="T1018" s="647"/>
      <c r="U1018" s="580" t="s">
        <v>5198</v>
      </c>
      <c r="V1018" s="580"/>
      <c r="W1018" s="580"/>
      <c r="X1018" s="580"/>
      <c r="Y1018" s="580"/>
      <c r="Z1018" s="580"/>
      <c r="AA1018" s="580"/>
      <c r="AB1018" s="580"/>
      <c r="AC1018" s="580"/>
      <c r="AD1018" s="580"/>
      <c r="AE1018" s="2"/>
      <c r="AF1018" s="169"/>
    </row>
    <row r="1019" spans="1:86" s="38" customFormat="1" ht="15" customHeight="1">
      <c r="A1019" s="18"/>
      <c r="B1019" s="22"/>
      <c r="C1019" s="648"/>
      <c r="D1019" s="648"/>
      <c r="E1019" s="648"/>
      <c r="F1019" s="48" t="s">
        <v>5132</v>
      </c>
      <c r="G1019" s="580" t="s">
        <v>5199</v>
      </c>
      <c r="H1019" s="580"/>
      <c r="I1019" s="580"/>
      <c r="J1019" s="580"/>
      <c r="K1019" s="580"/>
      <c r="L1019" s="580"/>
      <c r="M1019" s="580"/>
      <c r="N1019" s="580"/>
      <c r="O1019" s="580"/>
      <c r="P1019" s="580"/>
      <c r="Q1019" s="647" t="s">
        <v>5009</v>
      </c>
      <c r="R1019" s="647"/>
      <c r="S1019" s="647"/>
      <c r="T1019" s="647"/>
      <c r="U1019" s="580" t="s">
        <v>5200</v>
      </c>
      <c r="V1019" s="580"/>
      <c r="W1019" s="580"/>
      <c r="X1019" s="580"/>
      <c r="Y1019" s="580"/>
      <c r="Z1019" s="580"/>
      <c r="AA1019" s="580"/>
      <c r="AB1019" s="580"/>
      <c r="AC1019" s="580"/>
      <c r="AD1019" s="580"/>
      <c r="AE1019" s="2"/>
      <c r="AF1019" s="169"/>
    </row>
    <row r="1020" spans="1:86" s="38" customFormat="1" ht="15" customHeight="1">
      <c r="A1020" s="18"/>
      <c r="B1020" s="22"/>
      <c r="C1020" s="648"/>
      <c r="D1020" s="648"/>
      <c r="E1020" s="648"/>
      <c r="F1020" s="48" t="s">
        <v>5133</v>
      </c>
      <c r="G1020" s="580" t="s">
        <v>5201</v>
      </c>
      <c r="H1020" s="580"/>
      <c r="I1020" s="580"/>
      <c r="J1020" s="580"/>
      <c r="K1020" s="580"/>
      <c r="L1020" s="580"/>
      <c r="M1020" s="580"/>
      <c r="N1020" s="580"/>
      <c r="O1020" s="580"/>
      <c r="P1020" s="580"/>
      <c r="Q1020" s="647" t="s">
        <v>5011</v>
      </c>
      <c r="R1020" s="647"/>
      <c r="S1020" s="647"/>
      <c r="T1020" s="647"/>
      <c r="U1020" s="580" t="s">
        <v>5202</v>
      </c>
      <c r="V1020" s="580"/>
      <c r="W1020" s="580"/>
      <c r="X1020" s="580"/>
      <c r="Y1020" s="580"/>
      <c r="Z1020" s="580"/>
      <c r="AA1020" s="580"/>
      <c r="AB1020" s="580"/>
      <c r="AC1020" s="580"/>
      <c r="AD1020" s="580"/>
      <c r="AE1020" s="2"/>
      <c r="AF1020" s="169"/>
    </row>
    <row r="1021" spans="1:86" s="38" customFormat="1" ht="15" customHeight="1">
      <c r="A1021" s="18"/>
      <c r="B1021" s="22"/>
      <c r="C1021" s="648"/>
      <c r="D1021" s="648"/>
      <c r="E1021" s="648"/>
      <c r="F1021" s="48" t="s">
        <v>5134</v>
      </c>
      <c r="G1021" s="580" t="s">
        <v>5203</v>
      </c>
      <c r="H1021" s="580"/>
      <c r="I1021" s="580"/>
      <c r="J1021" s="580"/>
      <c r="K1021" s="580"/>
      <c r="L1021" s="580"/>
      <c r="M1021" s="580"/>
      <c r="N1021" s="580"/>
      <c r="O1021" s="580"/>
      <c r="P1021" s="580"/>
      <c r="Q1021" s="647" t="s">
        <v>5012</v>
      </c>
      <c r="R1021" s="647"/>
      <c r="S1021" s="647"/>
      <c r="T1021" s="647"/>
      <c r="U1021" s="580" t="s">
        <v>5204</v>
      </c>
      <c r="V1021" s="580"/>
      <c r="W1021" s="580"/>
      <c r="X1021" s="580"/>
      <c r="Y1021" s="580"/>
      <c r="Z1021" s="580"/>
      <c r="AA1021" s="580"/>
      <c r="AB1021" s="580"/>
      <c r="AC1021" s="580"/>
      <c r="AD1021" s="580"/>
      <c r="AE1021" s="2"/>
      <c r="AF1021" s="169"/>
    </row>
    <row r="1022" spans="1:86" s="38" customFormat="1" ht="15" customHeight="1">
      <c r="A1022" s="18"/>
      <c r="B1022" s="22"/>
      <c r="C1022" s="648"/>
      <c r="D1022" s="648"/>
      <c r="E1022" s="648"/>
      <c r="F1022" s="48" t="s">
        <v>5135</v>
      </c>
      <c r="G1022" s="580" t="s">
        <v>5205</v>
      </c>
      <c r="H1022" s="580"/>
      <c r="I1022" s="580"/>
      <c r="J1022" s="580"/>
      <c r="K1022" s="580"/>
      <c r="L1022" s="580"/>
      <c r="M1022" s="580"/>
      <c r="N1022" s="580"/>
      <c r="O1022" s="580"/>
      <c r="P1022" s="580"/>
      <c r="Q1022" s="647" t="s">
        <v>5013</v>
      </c>
      <c r="R1022" s="647"/>
      <c r="S1022" s="647"/>
      <c r="T1022" s="647"/>
      <c r="U1022" s="580" t="s">
        <v>5206</v>
      </c>
      <c r="V1022" s="580"/>
      <c r="W1022" s="580"/>
      <c r="X1022" s="580"/>
      <c r="Y1022" s="580"/>
      <c r="Z1022" s="580"/>
      <c r="AA1022" s="580"/>
      <c r="AB1022" s="580"/>
      <c r="AC1022" s="580"/>
      <c r="AD1022" s="580"/>
      <c r="AE1022" s="2"/>
      <c r="AF1022" s="169"/>
    </row>
    <row r="1023" spans="1:86" s="38" customFormat="1" ht="24" customHeight="1">
      <c r="A1023" s="18"/>
      <c r="B1023" s="22"/>
      <c r="C1023" s="648"/>
      <c r="D1023" s="648"/>
      <c r="E1023" s="648"/>
      <c r="F1023" s="48" t="s">
        <v>5136</v>
      </c>
      <c r="G1023" s="580" t="s">
        <v>5207</v>
      </c>
      <c r="H1023" s="580"/>
      <c r="I1023" s="580"/>
      <c r="J1023" s="580"/>
      <c r="K1023" s="580"/>
      <c r="L1023" s="580"/>
      <c r="M1023" s="580"/>
      <c r="N1023" s="580"/>
      <c r="O1023" s="580"/>
      <c r="P1023" s="580"/>
      <c r="Q1023" s="648" t="s">
        <v>5208</v>
      </c>
      <c r="R1023" s="648"/>
      <c r="S1023" s="648"/>
      <c r="T1023" s="56" t="s">
        <v>5159</v>
      </c>
      <c r="U1023" s="580" t="s">
        <v>5209</v>
      </c>
      <c r="V1023" s="580"/>
      <c r="W1023" s="580"/>
      <c r="X1023" s="580"/>
      <c r="Y1023" s="580"/>
      <c r="Z1023" s="580"/>
      <c r="AA1023" s="580"/>
      <c r="AB1023" s="580"/>
      <c r="AC1023" s="580"/>
      <c r="AD1023" s="580"/>
      <c r="AE1023" s="2"/>
      <c r="AF1023" s="169"/>
    </row>
    <row r="1024" spans="1:86" s="38" customFormat="1" ht="24" customHeight="1">
      <c r="A1024" s="18"/>
      <c r="B1024" s="22"/>
      <c r="C1024" s="648"/>
      <c r="D1024" s="648"/>
      <c r="E1024" s="648"/>
      <c r="F1024" s="56" t="s">
        <v>5137</v>
      </c>
      <c r="G1024" s="580" t="s">
        <v>5210</v>
      </c>
      <c r="H1024" s="580"/>
      <c r="I1024" s="580"/>
      <c r="J1024" s="580"/>
      <c r="K1024" s="580"/>
      <c r="L1024" s="580"/>
      <c r="M1024" s="580"/>
      <c r="N1024" s="580"/>
      <c r="O1024" s="580"/>
      <c r="P1024" s="580"/>
      <c r="Q1024" s="648"/>
      <c r="R1024" s="648"/>
      <c r="S1024" s="648"/>
      <c r="T1024" s="56" t="s">
        <v>5160</v>
      </c>
      <c r="U1024" s="580" t="s">
        <v>5211</v>
      </c>
      <c r="V1024" s="580"/>
      <c r="W1024" s="580"/>
      <c r="X1024" s="580"/>
      <c r="Y1024" s="580"/>
      <c r="Z1024" s="580"/>
      <c r="AA1024" s="580"/>
      <c r="AB1024" s="580"/>
      <c r="AC1024" s="580"/>
      <c r="AD1024" s="580"/>
      <c r="AE1024" s="2"/>
      <c r="AF1024" s="169"/>
    </row>
    <row r="1025" spans="1:32" s="38" customFormat="1" ht="24" customHeight="1">
      <c r="A1025" s="18"/>
      <c r="B1025" s="22"/>
      <c r="C1025" s="648"/>
      <c r="D1025" s="648"/>
      <c r="E1025" s="648"/>
      <c r="F1025" s="56" t="s">
        <v>5138</v>
      </c>
      <c r="G1025" s="580" t="s">
        <v>5212</v>
      </c>
      <c r="H1025" s="580"/>
      <c r="I1025" s="580"/>
      <c r="J1025" s="580"/>
      <c r="K1025" s="580"/>
      <c r="L1025" s="580"/>
      <c r="M1025" s="580"/>
      <c r="N1025" s="580"/>
      <c r="O1025" s="580"/>
      <c r="P1025" s="580"/>
      <c r="Q1025" s="648"/>
      <c r="R1025" s="648"/>
      <c r="S1025" s="648"/>
      <c r="T1025" s="56" t="s">
        <v>5161</v>
      </c>
      <c r="U1025" s="580" t="s">
        <v>5430</v>
      </c>
      <c r="V1025" s="580"/>
      <c r="W1025" s="580"/>
      <c r="X1025" s="580"/>
      <c r="Y1025" s="580"/>
      <c r="Z1025" s="580"/>
      <c r="AA1025" s="580"/>
      <c r="AB1025" s="580"/>
      <c r="AC1025" s="580"/>
      <c r="AD1025" s="580"/>
      <c r="AE1025" s="2"/>
      <c r="AF1025" s="169"/>
    </row>
    <row r="1026" spans="1:32" s="38" customFormat="1" ht="15" customHeight="1">
      <c r="A1026" s="18"/>
      <c r="B1026" s="22"/>
      <c r="C1026" s="648"/>
      <c r="D1026" s="648"/>
      <c r="E1026" s="648"/>
      <c r="F1026" s="56" t="s">
        <v>5139</v>
      </c>
      <c r="G1026" s="580" t="s">
        <v>5214</v>
      </c>
      <c r="H1026" s="580"/>
      <c r="I1026" s="580"/>
      <c r="J1026" s="580"/>
      <c r="K1026" s="580"/>
      <c r="L1026" s="580"/>
      <c r="M1026" s="580"/>
      <c r="N1026" s="580"/>
      <c r="O1026" s="580"/>
      <c r="P1026" s="580"/>
      <c r="Q1026" s="648" t="s">
        <v>5215</v>
      </c>
      <c r="R1026" s="648"/>
      <c r="S1026" s="648"/>
      <c r="T1026" s="56" t="s">
        <v>5162</v>
      </c>
      <c r="U1026" s="580" t="s">
        <v>5216</v>
      </c>
      <c r="V1026" s="580"/>
      <c r="W1026" s="580"/>
      <c r="X1026" s="580"/>
      <c r="Y1026" s="580"/>
      <c r="Z1026" s="580"/>
      <c r="AA1026" s="580"/>
      <c r="AB1026" s="580"/>
      <c r="AC1026" s="580"/>
      <c r="AD1026" s="580"/>
      <c r="AE1026" s="2"/>
      <c r="AF1026" s="169"/>
    </row>
    <row r="1027" spans="1:32" s="38" customFormat="1" ht="15" customHeight="1">
      <c r="A1027" s="18"/>
      <c r="B1027" s="22"/>
      <c r="C1027" s="648"/>
      <c r="D1027" s="648"/>
      <c r="E1027" s="648"/>
      <c r="F1027" s="56" t="s">
        <v>5140</v>
      </c>
      <c r="G1027" s="580" t="s">
        <v>5217</v>
      </c>
      <c r="H1027" s="580"/>
      <c r="I1027" s="580"/>
      <c r="J1027" s="580"/>
      <c r="K1027" s="580"/>
      <c r="L1027" s="580"/>
      <c r="M1027" s="580"/>
      <c r="N1027" s="580"/>
      <c r="O1027" s="580"/>
      <c r="P1027" s="580"/>
      <c r="Q1027" s="648"/>
      <c r="R1027" s="648"/>
      <c r="S1027" s="648"/>
      <c r="T1027" s="56" t="s">
        <v>5163</v>
      </c>
      <c r="U1027" s="580" t="s">
        <v>5218</v>
      </c>
      <c r="V1027" s="580"/>
      <c r="W1027" s="580"/>
      <c r="X1027" s="580"/>
      <c r="Y1027" s="580"/>
      <c r="Z1027" s="580"/>
      <c r="AA1027" s="580"/>
      <c r="AB1027" s="580"/>
      <c r="AC1027" s="580"/>
      <c r="AD1027" s="580"/>
      <c r="AE1027" s="2"/>
      <c r="AF1027" s="169"/>
    </row>
    <row r="1028" spans="1:32" s="38" customFormat="1" ht="15" customHeight="1">
      <c r="A1028" s="18"/>
      <c r="B1028" s="22"/>
      <c r="C1028" s="648"/>
      <c r="D1028" s="648"/>
      <c r="E1028" s="648"/>
      <c r="F1028" s="56" t="s">
        <v>5141</v>
      </c>
      <c r="G1028" s="580" t="s">
        <v>5219</v>
      </c>
      <c r="H1028" s="580"/>
      <c r="I1028" s="580"/>
      <c r="J1028" s="580"/>
      <c r="K1028" s="580"/>
      <c r="L1028" s="580"/>
      <c r="M1028" s="580"/>
      <c r="N1028" s="580"/>
      <c r="O1028" s="580"/>
      <c r="P1028" s="580"/>
      <c r="Q1028" s="648"/>
      <c r="R1028" s="648"/>
      <c r="S1028" s="648"/>
      <c r="T1028" s="56" t="s">
        <v>5164</v>
      </c>
      <c r="U1028" s="580" t="s">
        <v>5220</v>
      </c>
      <c r="V1028" s="580"/>
      <c r="W1028" s="580"/>
      <c r="X1028" s="580"/>
      <c r="Y1028" s="580"/>
      <c r="Z1028" s="580"/>
      <c r="AA1028" s="580"/>
      <c r="AB1028" s="580"/>
      <c r="AC1028" s="580"/>
      <c r="AD1028" s="580"/>
      <c r="AE1028" s="2"/>
      <c r="AF1028" s="169"/>
    </row>
    <row r="1029" spans="1:32" s="38" customFormat="1" ht="15" customHeight="1">
      <c r="A1029" s="18"/>
      <c r="B1029" s="22"/>
      <c r="C1029" s="648"/>
      <c r="D1029" s="648"/>
      <c r="E1029" s="648"/>
      <c r="F1029" s="56" t="s">
        <v>5142</v>
      </c>
      <c r="G1029" s="580" t="s">
        <v>5221</v>
      </c>
      <c r="H1029" s="580"/>
      <c r="I1029" s="580"/>
      <c r="J1029" s="580"/>
      <c r="K1029" s="580"/>
      <c r="L1029" s="580"/>
      <c r="M1029" s="580"/>
      <c r="N1029" s="580"/>
      <c r="O1029" s="580"/>
      <c r="P1029" s="580"/>
      <c r="Q1029" s="648"/>
      <c r="R1029" s="648"/>
      <c r="S1029" s="648"/>
      <c r="T1029" s="56" t="s">
        <v>5165</v>
      </c>
      <c r="U1029" s="580" t="s">
        <v>5222</v>
      </c>
      <c r="V1029" s="580"/>
      <c r="W1029" s="580"/>
      <c r="X1029" s="580"/>
      <c r="Y1029" s="580"/>
      <c r="Z1029" s="580"/>
      <c r="AA1029" s="580"/>
      <c r="AB1029" s="580"/>
      <c r="AC1029" s="580"/>
      <c r="AD1029" s="580"/>
      <c r="AE1029" s="2"/>
      <c r="AF1029" s="169"/>
    </row>
    <row r="1030" spans="1:32" s="38" customFormat="1" ht="15" customHeight="1">
      <c r="A1030" s="18"/>
      <c r="B1030" s="22"/>
      <c r="C1030" s="648"/>
      <c r="D1030" s="648"/>
      <c r="E1030" s="648"/>
      <c r="F1030" s="56" t="s">
        <v>5143</v>
      </c>
      <c r="G1030" s="580" t="s">
        <v>5223</v>
      </c>
      <c r="H1030" s="580"/>
      <c r="I1030" s="580"/>
      <c r="J1030" s="580"/>
      <c r="K1030" s="580"/>
      <c r="L1030" s="580"/>
      <c r="M1030" s="580"/>
      <c r="N1030" s="580"/>
      <c r="O1030" s="580"/>
      <c r="P1030" s="580"/>
      <c r="Q1030" s="648"/>
      <c r="R1030" s="648"/>
      <c r="S1030" s="648"/>
      <c r="T1030" s="56" t="s">
        <v>5166</v>
      </c>
      <c r="U1030" s="580" t="s">
        <v>5431</v>
      </c>
      <c r="V1030" s="580"/>
      <c r="W1030" s="580"/>
      <c r="X1030" s="580"/>
      <c r="Y1030" s="580"/>
      <c r="Z1030" s="580"/>
      <c r="AA1030" s="580"/>
      <c r="AB1030" s="580"/>
      <c r="AC1030" s="580"/>
      <c r="AD1030" s="580"/>
      <c r="AE1030" s="2"/>
      <c r="AF1030" s="169"/>
    </row>
    <row r="1031" spans="1:32" s="38" customFormat="1" ht="15" customHeight="1">
      <c r="A1031" s="18"/>
      <c r="B1031" s="22"/>
      <c r="C1031" s="648"/>
      <c r="D1031" s="648"/>
      <c r="E1031" s="648"/>
      <c r="F1031" s="56" t="s">
        <v>5144</v>
      </c>
      <c r="G1031" s="580" t="s">
        <v>5225</v>
      </c>
      <c r="H1031" s="580"/>
      <c r="I1031" s="580"/>
      <c r="J1031" s="580"/>
      <c r="K1031" s="580"/>
      <c r="L1031" s="580"/>
      <c r="M1031" s="580"/>
      <c r="N1031" s="580"/>
      <c r="O1031" s="580"/>
      <c r="P1031" s="580"/>
      <c r="Q1031" s="647" t="s">
        <v>5016</v>
      </c>
      <c r="R1031" s="647"/>
      <c r="S1031" s="647"/>
      <c r="T1031" s="647"/>
      <c r="U1031" s="580" t="s">
        <v>5226</v>
      </c>
      <c r="V1031" s="580"/>
      <c r="W1031" s="580"/>
      <c r="X1031" s="580"/>
      <c r="Y1031" s="580"/>
      <c r="Z1031" s="580"/>
      <c r="AA1031" s="580"/>
      <c r="AB1031" s="580"/>
      <c r="AC1031" s="580"/>
      <c r="AD1031" s="580"/>
      <c r="AE1031" s="2"/>
      <c r="AF1031" s="169"/>
    </row>
    <row r="1032" spans="1:32" s="38" customFormat="1" ht="15" customHeight="1">
      <c r="A1032" s="18"/>
      <c r="B1032" s="22"/>
      <c r="C1032" s="648"/>
      <c r="D1032" s="648"/>
      <c r="E1032" s="648"/>
      <c r="F1032" s="56" t="s">
        <v>5145</v>
      </c>
      <c r="G1032" s="580" t="s">
        <v>5227</v>
      </c>
      <c r="H1032" s="580"/>
      <c r="I1032" s="580"/>
      <c r="J1032" s="580"/>
      <c r="K1032" s="580"/>
      <c r="L1032" s="580"/>
      <c r="M1032" s="580"/>
      <c r="N1032" s="580"/>
      <c r="O1032" s="580"/>
      <c r="P1032" s="580"/>
      <c r="Q1032" s="647" t="s">
        <v>5017</v>
      </c>
      <c r="R1032" s="647"/>
      <c r="S1032" s="647"/>
      <c r="T1032" s="647"/>
      <c r="U1032" s="580" t="s">
        <v>5228</v>
      </c>
      <c r="V1032" s="580"/>
      <c r="W1032" s="580"/>
      <c r="X1032" s="580"/>
      <c r="Y1032" s="580"/>
      <c r="Z1032" s="580"/>
      <c r="AA1032" s="580"/>
      <c r="AB1032" s="580"/>
      <c r="AC1032" s="580"/>
      <c r="AD1032" s="580"/>
      <c r="AE1032" s="2"/>
      <c r="AF1032" s="169"/>
    </row>
    <row r="1033" spans="1:32" s="38" customFormat="1" ht="15" customHeight="1">
      <c r="A1033" s="18"/>
      <c r="B1033" s="22"/>
      <c r="C1033" s="648"/>
      <c r="D1033" s="648"/>
      <c r="E1033" s="648"/>
      <c r="F1033" s="56" t="s">
        <v>5146</v>
      </c>
      <c r="G1033" s="580" t="s">
        <v>5229</v>
      </c>
      <c r="H1033" s="580"/>
      <c r="I1033" s="580"/>
      <c r="J1033" s="580"/>
      <c r="K1033" s="580"/>
      <c r="L1033" s="580"/>
      <c r="M1033" s="580"/>
      <c r="N1033" s="580"/>
      <c r="O1033" s="580"/>
      <c r="P1033" s="580"/>
      <c r="Q1033" s="647" t="s">
        <v>5018</v>
      </c>
      <c r="R1033" s="647"/>
      <c r="S1033" s="647"/>
      <c r="T1033" s="647"/>
      <c r="U1033" s="580" t="s">
        <v>5230</v>
      </c>
      <c r="V1033" s="580"/>
      <c r="W1033" s="580"/>
      <c r="X1033" s="580"/>
      <c r="Y1033" s="580"/>
      <c r="Z1033" s="580"/>
      <c r="AA1033" s="580"/>
      <c r="AB1033" s="580"/>
      <c r="AC1033" s="580"/>
      <c r="AD1033" s="580"/>
      <c r="AE1033" s="2"/>
      <c r="AF1033" s="169"/>
    </row>
    <row r="1034" spans="1:32" s="38" customFormat="1" ht="15" customHeight="1">
      <c r="A1034" s="18"/>
      <c r="B1034" s="22"/>
      <c r="C1034" s="648"/>
      <c r="D1034" s="648"/>
      <c r="E1034" s="648"/>
      <c r="F1034" s="56" t="s">
        <v>5147</v>
      </c>
      <c r="G1034" s="580" t="s">
        <v>5231</v>
      </c>
      <c r="H1034" s="580"/>
      <c r="I1034" s="580"/>
      <c r="J1034" s="580"/>
      <c r="K1034" s="580"/>
      <c r="L1034" s="580"/>
      <c r="M1034" s="580"/>
      <c r="N1034" s="580"/>
      <c r="O1034" s="580"/>
      <c r="P1034" s="580"/>
      <c r="Q1034" s="648" t="s">
        <v>5232</v>
      </c>
      <c r="R1034" s="648"/>
      <c r="S1034" s="648"/>
      <c r="T1034" s="56" t="s">
        <v>5167</v>
      </c>
      <c r="U1034" s="580" t="s">
        <v>5233</v>
      </c>
      <c r="V1034" s="580"/>
      <c r="W1034" s="580"/>
      <c r="X1034" s="580"/>
      <c r="Y1034" s="580"/>
      <c r="Z1034" s="580"/>
      <c r="AA1034" s="580"/>
      <c r="AB1034" s="580"/>
      <c r="AC1034" s="580"/>
      <c r="AD1034" s="580"/>
      <c r="AE1034" s="2"/>
      <c r="AF1034" s="169"/>
    </row>
    <row r="1035" spans="1:32" s="38" customFormat="1" ht="15" customHeight="1">
      <c r="A1035" s="18"/>
      <c r="B1035" s="22"/>
      <c r="C1035" s="648"/>
      <c r="D1035" s="648"/>
      <c r="E1035" s="648"/>
      <c r="F1035" s="56" t="s">
        <v>5148</v>
      </c>
      <c r="G1035" s="580" t="s">
        <v>5432</v>
      </c>
      <c r="H1035" s="580"/>
      <c r="I1035" s="580"/>
      <c r="J1035" s="580"/>
      <c r="K1035" s="580"/>
      <c r="L1035" s="580"/>
      <c r="M1035" s="580"/>
      <c r="N1035" s="580"/>
      <c r="O1035" s="580"/>
      <c r="P1035" s="580"/>
      <c r="Q1035" s="648"/>
      <c r="R1035" s="648"/>
      <c r="S1035" s="648"/>
      <c r="T1035" s="56" t="s">
        <v>5168</v>
      </c>
      <c r="U1035" s="580" t="s">
        <v>5235</v>
      </c>
      <c r="V1035" s="580"/>
      <c r="W1035" s="580"/>
      <c r="X1035" s="580"/>
      <c r="Y1035" s="580"/>
      <c r="Z1035" s="580"/>
      <c r="AA1035" s="580"/>
      <c r="AB1035" s="580"/>
      <c r="AC1035" s="580"/>
      <c r="AD1035" s="580"/>
      <c r="AE1035" s="2"/>
      <c r="AF1035" s="169"/>
    </row>
    <row r="1036" spans="1:32" s="38" customFormat="1" ht="15" customHeight="1">
      <c r="A1036" s="18"/>
      <c r="B1036" s="22"/>
      <c r="C1036" s="648" t="s">
        <v>5236</v>
      </c>
      <c r="D1036" s="648"/>
      <c r="E1036" s="648"/>
      <c r="F1036" s="48" t="s">
        <v>5149</v>
      </c>
      <c r="G1036" s="580" t="s">
        <v>5237</v>
      </c>
      <c r="H1036" s="580"/>
      <c r="I1036" s="580"/>
      <c r="J1036" s="580"/>
      <c r="K1036" s="580"/>
      <c r="L1036" s="580"/>
      <c r="M1036" s="580"/>
      <c r="N1036" s="580"/>
      <c r="O1036" s="580"/>
      <c r="P1036" s="580"/>
      <c r="Q1036" s="648"/>
      <c r="R1036" s="648"/>
      <c r="S1036" s="648"/>
      <c r="T1036" s="56" t="s">
        <v>5169</v>
      </c>
      <c r="U1036" s="580" t="s">
        <v>5238</v>
      </c>
      <c r="V1036" s="580"/>
      <c r="W1036" s="580"/>
      <c r="X1036" s="580"/>
      <c r="Y1036" s="580"/>
      <c r="Z1036" s="580"/>
      <c r="AA1036" s="580"/>
      <c r="AB1036" s="580"/>
      <c r="AC1036" s="580"/>
      <c r="AD1036" s="580"/>
      <c r="AE1036" s="2"/>
      <c r="AF1036" s="169"/>
    </row>
    <row r="1037" spans="1:32" s="38" customFormat="1" ht="15" customHeight="1">
      <c r="A1037" s="18"/>
      <c r="B1037" s="22"/>
      <c r="C1037" s="648"/>
      <c r="D1037" s="648"/>
      <c r="E1037" s="648"/>
      <c r="F1037" s="48" t="s">
        <v>5150</v>
      </c>
      <c r="G1037" s="580" t="s">
        <v>5239</v>
      </c>
      <c r="H1037" s="580"/>
      <c r="I1037" s="580"/>
      <c r="J1037" s="580"/>
      <c r="K1037" s="580"/>
      <c r="L1037" s="580"/>
      <c r="M1037" s="580"/>
      <c r="N1037" s="580"/>
      <c r="O1037" s="580"/>
      <c r="P1037" s="580"/>
      <c r="Q1037" s="648"/>
      <c r="R1037" s="648"/>
      <c r="S1037" s="648"/>
      <c r="T1037" s="56" t="s">
        <v>5170</v>
      </c>
      <c r="U1037" s="580" t="s">
        <v>5240</v>
      </c>
      <c r="V1037" s="580"/>
      <c r="W1037" s="580"/>
      <c r="X1037" s="580"/>
      <c r="Y1037" s="580"/>
      <c r="Z1037" s="580"/>
      <c r="AA1037" s="580"/>
      <c r="AB1037" s="580"/>
      <c r="AC1037" s="580"/>
      <c r="AD1037" s="580"/>
      <c r="AE1037" s="2"/>
      <c r="AF1037" s="169"/>
    </row>
    <row r="1038" spans="1:32" s="38" customFormat="1" ht="15" customHeight="1">
      <c r="A1038" s="18"/>
      <c r="B1038" s="22"/>
      <c r="C1038" s="648"/>
      <c r="D1038" s="648"/>
      <c r="E1038" s="648"/>
      <c r="F1038" s="48" t="s">
        <v>5151</v>
      </c>
      <c r="G1038" s="580" t="s">
        <v>5241</v>
      </c>
      <c r="H1038" s="580"/>
      <c r="I1038" s="580"/>
      <c r="J1038" s="580"/>
      <c r="K1038" s="580"/>
      <c r="L1038" s="580"/>
      <c r="M1038" s="580"/>
      <c r="N1038" s="580"/>
      <c r="O1038" s="580"/>
      <c r="P1038" s="580"/>
      <c r="Q1038" s="648"/>
      <c r="R1038" s="648"/>
      <c r="S1038" s="648"/>
      <c r="T1038" s="56" t="s">
        <v>5171</v>
      </c>
      <c r="U1038" s="580" t="s">
        <v>5242</v>
      </c>
      <c r="V1038" s="580"/>
      <c r="W1038" s="580"/>
      <c r="X1038" s="580"/>
      <c r="Y1038" s="580"/>
      <c r="Z1038" s="580"/>
      <c r="AA1038" s="580"/>
      <c r="AB1038" s="580"/>
      <c r="AC1038" s="580"/>
      <c r="AD1038" s="580"/>
      <c r="AE1038" s="2"/>
      <c r="AF1038" s="169"/>
    </row>
    <row r="1039" spans="1:32" s="38" customFormat="1" ht="15" customHeight="1">
      <c r="A1039" s="18"/>
      <c r="B1039" s="22"/>
      <c r="C1039" s="648"/>
      <c r="D1039" s="648"/>
      <c r="E1039" s="648"/>
      <c r="F1039" s="48" t="s">
        <v>5152</v>
      </c>
      <c r="G1039" s="580" t="s">
        <v>5243</v>
      </c>
      <c r="H1039" s="580"/>
      <c r="I1039" s="580"/>
      <c r="J1039" s="580"/>
      <c r="K1039" s="580"/>
      <c r="L1039" s="580"/>
      <c r="M1039" s="580"/>
      <c r="N1039" s="580"/>
      <c r="O1039" s="580"/>
      <c r="P1039" s="580"/>
      <c r="Q1039" s="648"/>
      <c r="R1039" s="648"/>
      <c r="S1039" s="648"/>
      <c r="T1039" s="56" t="s">
        <v>5172</v>
      </c>
      <c r="U1039" s="580" t="s">
        <v>5433</v>
      </c>
      <c r="V1039" s="580"/>
      <c r="W1039" s="580"/>
      <c r="X1039" s="580"/>
      <c r="Y1039" s="580"/>
      <c r="Z1039" s="580"/>
      <c r="AA1039" s="580"/>
      <c r="AB1039" s="580"/>
      <c r="AC1039" s="580"/>
      <c r="AD1039" s="580"/>
      <c r="AE1039" s="2"/>
      <c r="AF1039" s="169"/>
    </row>
    <row r="1040" spans="1:32" s="38" customFormat="1" ht="15" customHeight="1">
      <c r="A1040" s="18"/>
      <c r="B1040" s="22"/>
      <c r="C1040" s="648"/>
      <c r="D1040" s="648"/>
      <c r="E1040" s="648"/>
      <c r="F1040" s="48" t="s">
        <v>5153</v>
      </c>
      <c r="G1040" s="580" t="s">
        <v>5245</v>
      </c>
      <c r="H1040" s="580"/>
      <c r="I1040" s="580"/>
      <c r="J1040" s="580"/>
      <c r="K1040" s="580"/>
      <c r="L1040" s="580"/>
      <c r="M1040" s="580"/>
      <c r="N1040" s="580"/>
      <c r="O1040" s="580"/>
      <c r="P1040" s="580"/>
      <c r="Q1040" s="647" t="s">
        <v>5020</v>
      </c>
      <c r="R1040" s="647"/>
      <c r="S1040" s="647"/>
      <c r="T1040" s="647"/>
      <c r="U1040" s="580" t="s">
        <v>5246</v>
      </c>
      <c r="V1040" s="580"/>
      <c r="W1040" s="580"/>
      <c r="X1040" s="580"/>
      <c r="Y1040" s="580"/>
      <c r="Z1040" s="580"/>
      <c r="AA1040" s="580"/>
      <c r="AB1040" s="580"/>
      <c r="AC1040" s="580"/>
      <c r="AD1040" s="580"/>
      <c r="AE1040" s="2"/>
      <c r="AF1040" s="169"/>
    </row>
    <row r="1041" spans="1:32" s="38" customFormat="1" ht="15" customHeight="1">
      <c r="A1041" s="18"/>
      <c r="B1041" s="22"/>
      <c r="C1041" s="648"/>
      <c r="D1041" s="648"/>
      <c r="E1041" s="648"/>
      <c r="F1041" s="48" t="s">
        <v>5154</v>
      </c>
      <c r="G1041" s="580" t="s">
        <v>5434</v>
      </c>
      <c r="H1041" s="580"/>
      <c r="I1041" s="580"/>
      <c r="J1041" s="580"/>
      <c r="K1041" s="580"/>
      <c r="L1041" s="580"/>
      <c r="M1041" s="580"/>
      <c r="N1041" s="580"/>
      <c r="O1041" s="580"/>
      <c r="P1041" s="580"/>
      <c r="Q1041" s="647" t="s">
        <v>5021</v>
      </c>
      <c r="R1041" s="647"/>
      <c r="S1041" s="647"/>
      <c r="T1041" s="647"/>
      <c r="U1041" s="580" t="s">
        <v>5435</v>
      </c>
      <c r="V1041" s="580"/>
      <c r="W1041" s="580"/>
      <c r="X1041" s="580"/>
      <c r="Y1041" s="580"/>
      <c r="Z1041" s="580"/>
      <c r="AA1041" s="580"/>
      <c r="AB1041" s="580"/>
      <c r="AC1041" s="580"/>
      <c r="AD1041" s="580"/>
      <c r="AE1041" s="2"/>
      <c r="AF1041" s="169"/>
    </row>
    <row r="1042" spans="1:32" s="38" customFormat="1" ht="15" customHeight="1">
      <c r="A1042" s="18"/>
      <c r="B1042" s="22"/>
      <c r="C1042" s="647" t="s">
        <v>4996</v>
      </c>
      <c r="D1042" s="647"/>
      <c r="E1042" s="647"/>
      <c r="F1042" s="647"/>
      <c r="G1042" s="580" t="s">
        <v>5249</v>
      </c>
      <c r="H1042" s="580"/>
      <c r="I1042" s="580"/>
      <c r="J1042" s="580"/>
      <c r="K1042" s="580"/>
      <c r="L1042" s="580"/>
      <c r="M1042" s="580"/>
      <c r="N1042" s="580"/>
      <c r="O1042" s="580"/>
      <c r="P1042" s="580"/>
      <c r="Q1042" s="518"/>
      <c r="R1042" s="518"/>
      <c r="S1042" s="518"/>
      <c r="T1042" s="518"/>
      <c r="U1042" s="518"/>
      <c r="V1042" s="518"/>
      <c r="W1042" s="518"/>
      <c r="X1042" s="518"/>
      <c r="Y1042" s="518"/>
      <c r="Z1042" s="518"/>
      <c r="AA1042" s="518"/>
      <c r="AB1042" s="518"/>
      <c r="AC1042" s="518"/>
      <c r="AD1042" s="518"/>
      <c r="AE1042" s="2"/>
      <c r="AF1042" s="169"/>
    </row>
    <row r="1043" spans="1:32" s="38" customFormat="1" ht="24" customHeight="1">
      <c r="A1043" s="18"/>
      <c r="B1043" s="22"/>
      <c r="C1043" s="647" t="s">
        <v>4998</v>
      </c>
      <c r="D1043" s="647"/>
      <c r="E1043" s="647"/>
      <c r="F1043" s="647"/>
      <c r="G1043" s="580" t="s">
        <v>5250</v>
      </c>
      <c r="H1043" s="580"/>
      <c r="I1043" s="580"/>
      <c r="J1043" s="580"/>
      <c r="K1043" s="580"/>
      <c r="L1043" s="580"/>
      <c r="M1043" s="580"/>
      <c r="N1043" s="580"/>
      <c r="O1043" s="580"/>
      <c r="P1043" s="580"/>
      <c r="Q1043" s="518"/>
      <c r="R1043" s="518"/>
      <c r="S1043" s="518"/>
      <c r="T1043" s="518"/>
      <c r="U1043" s="518"/>
      <c r="V1043" s="518"/>
      <c r="W1043" s="518"/>
      <c r="X1043" s="518"/>
      <c r="Y1043" s="518"/>
      <c r="Z1043" s="518"/>
      <c r="AA1043" s="518"/>
      <c r="AB1043" s="518"/>
      <c r="AC1043" s="518"/>
      <c r="AD1043" s="518"/>
      <c r="AE1043" s="2"/>
      <c r="AF1043" s="169"/>
    </row>
    <row r="1044" spans="1:32" s="38" customFormat="1" ht="24" customHeight="1">
      <c r="A1044" s="18"/>
      <c r="B1044"/>
      <c r="C1044" s="678" t="s">
        <v>5251</v>
      </c>
      <c r="D1044" s="679"/>
      <c r="E1044" s="679"/>
      <c r="F1044" s="48" t="s">
        <v>5155</v>
      </c>
      <c r="G1044" s="580" t="s">
        <v>5252</v>
      </c>
      <c r="H1044" s="580"/>
      <c r="I1044" s="580"/>
      <c r="J1044" s="580"/>
      <c r="K1044" s="580"/>
      <c r="L1044" s="580"/>
      <c r="M1044" s="580"/>
      <c r="N1044" s="580"/>
      <c r="O1044" s="580"/>
      <c r="P1044" s="580"/>
      <c r="Q1044" s="518"/>
      <c r="R1044" s="518"/>
      <c r="S1044" s="518"/>
      <c r="T1044" s="518"/>
      <c r="U1044" s="518"/>
      <c r="V1044" s="518"/>
      <c r="W1044" s="518"/>
      <c r="X1044" s="518"/>
      <c r="Y1044" s="518"/>
      <c r="Z1044" s="518"/>
      <c r="AA1044" s="518"/>
      <c r="AB1044" s="518"/>
      <c r="AC1044" s="518"/>
      <c r="AD1044" s="518"/>
      <c r="AE1044" s="2"/>
      <c r="AF1044" s="169"/>
    </row>
    <row r="1045" spans="1:32" s="38" customFormat="1" ht="24" customHeight="1">
      <c r="A1045" s="18"/>
      <c r="B1045"/>
      <c r="C1045" s="680"/>
      <c r="D1045" s="681"/>
      <c r="E1045" s="681"/>
      <c r="F1045" s="48" t="s">
        <v>5156</v>
      </c>
      <c r="G1045" s="580" t="s">
        <v>5253</v>
      </c>
      <c r="H1045" s="580"/>
      <c r="I1045" s="580"/>
      <c r="J1045" s="580"/>
      <c r="K1045" s="580"/>
      <c r="L1045" s="580"/>
      <c r="M1045" s="580"/>
      <c r="N1045" s="580"/>
      <c r="O1045" s="580"/>
      <c r="P1045" s="580"/>
      <c r="Q1045" s="518"/>
      <c r="R1045" s="518"/>
      <c r="S1045" s="518"/>
      <c r="T1045" s="518"/>
      <c r="U1045" s="518"/>
      <c r="V1045" s="518"/>
      <c r="W1045" s="518"/>
      <c r="X1045" s="518"/>
      <c r="Y1045" s="518"/>
      <c r="Z1045" s="518"/>
      <c r="AA1045" s="518"/>
      <c r="AB1045" s="518"/>
      <c r="AC1045" s="518"/>
      <c r="AD1045" s="518"/>
      <c r="AE1045" s="2"/>
      <c r="AF1045" s="169"/>
    </row>
    <row r="1046" spans="1:32" s="38" customFormat="1" ht="15" customHeight="1">
      <c r="A1046" s="18"/>
      <c r="B1046"/>
      <c r="C1046" s="680"/>
      <c r="D1046" s="681"/>
      <c r="E1046" s="681"/>
      <c r="F1046" s="48" t="s">
        <v>5157</v>
      </c>
      <c r="G1046" s="580" t="s">
        <v>5254</v>
      </c>
      <c r="H1046" s="580"/>
      <c r="I1046" s="580"/>
      <c r="J1046" s="580"/>
      <c r="K1046" s="580"/>
      <c r="L1046" s="580"/>
      <c r="M1046" s="580"/>
      <c r="N1046" s="580"/>
      <c r="O1046" s="580"/>
      <c r="P1046" s="580"/>
      <c r="Q1046" s="518"/>
      <c r="R1046" s="518"/>
      <c r="S1046" s="518"/>
      <c r="T1046" s="518"/>
      <c r="U1046" s="518"/>
      <c r="V1046" s="518"/>
      <c r="W1046" s="518"/>
      <c r="X1046" s="518"/>
      <c r="Y1046" s="518"/>
      <c r="Z1046" s="518"/>
      <c r="AA1046" s="518"/>
      <c r="AB1046" s="518"/>
      <c r="AC1046" s="518"/>
      <c r="AD1046" s="518"/>
      <c r="AE1046" s="2"/>
      <c r="AF1046" s="169"/>
    </row>
    <row r="1047" spans="1:32" s="38" customFormat="1" ht="24" customHeight="1">
      <c r="A1047" s="18"/>
      <c r="B1047"/>
      <c r="C1047" s="682"/>
      <c r="D1047" s="683"/>
      <c r="E1047" s="683"/>
      <c r="F1047" s="48" t="s">
        <v>5158</v>
      </c>
      <c r="G1047" s="666" t="s">
        <v>5436</v>
      </c>
      <c r="H1047" s="667"/>
      <c r="I1047" s="667"/>
      <c r="J1047" s="667"/>
      <c r="K1047" s="667"/>
      <c r="L1047" s="667"/>
      <c r="M1047" s="667"/>
      <c r="N1047" s="667"/>
      <c r="O1047" s="667"/>
      <c r="P1047" s="668"/>
      <c r="Q1047" s="518"/>
      <c r="R1047" s="518"/>
      <c r="S1047" s="518"/>
      <c r="T1047" s="518"/>
      <c r="U1047" s="518"/>
      <c r="V1047" s="518"/>
      <c r="W1047" s="518"/>
      <c r="X1047" s="518"/>
      <c r="Y1047" s="518"/>
      <c r="Z1047" s="518"/>
      <c r="AA1047" s="518"/>
      <c r="AB1047" s="518"/>
      <c r="AC1047" s="518"/>
      <c r="AD1047" s="518"/>
      <c r="AE1047" s="2"/>
      <c r="AF1047" s="169"/>
    </row>
    <row r="1048" spans="1:32" ht="15" customHeight="1">
      <c r="A1048" s="18"/>
      <c r="B1048" s="1"/>
      <c r="C1048" s="38"/>
      <c r="D1048" s="38"/>
      <c r="E1048" s="38"/>
      <c r="F1048" s="38"/>
      <c r="G1048" s="38"/>
      <c r="H1048" s="38"/>
      <c r="I1048" s="38"/>
      <c r="J1048" s="38"/>
      <c r="K1048" s="38"/>
      <c r="L1048" s="38"/>
      <c r="M1048" s="38"/>
      <c r="N1048" s="38"/>
      <c r="O1048" s="38"/>
      <c r="P1048" s="38"/>
      <c r="Q1048" s="52"/>
      <c r="R1048" s="52"/>
      <c r="S1048" s="52"/>
      <c r="T1048" s="52"/>
      <c r="U1048" s="52"/>
      <c r="V1048" s="52"/>
      <c r="W1048" s="52"/>
      <c r="X1048" s="52"/>
      <c r="Y1048" s="52"/>
      <c r="Z1048" s="52"/>
      <c r="AA1048" s="52"/>
      <c r="AB1048" s="52"/>
      <c r="AC1048" s="52"/>
      <c r="AD1048" s="52"/>
    </row>
    <row r="1049" spans="1:32" ht="24" customHeight="1">
      <c r="A1049" s="18"/>
      <c r="B1049" s="1"/>
      <c r="C1049" s="622" t="s">
        <v>5117</v>
      </c>
      <c r="D1049" s="622"/>
      <c r="E1049" s="622"/>
      <c r="F1049" s="622"/>
      <c r="G1049" s="622"/>
      <c r="H1049" s="622"/>
      <c r="I1049" s="622"/>
      <c r="J1049" s="622"/>
      <c r="K1049" s="622"/>
      <c r="L1049" s="622"/>
      <c r="M1049" s="622"/>
      <c r="N1049" s="622"/>
      <c r="O1049" s="622"/>
      <c r="P1049" s="622"/>
      <c r="Q1049" s="622"/>
      <c r="R1049" s="622"/>
      <c r="S1049" s="622"/>
      <c r="T1049" s="622"/>
      <c r="U1049" s="622"/>
      <c r="V1049" s="622"/>
      <c r="W1049" s="622"/>
      <c r="X1049" s="622"/>
      <c r="Y1049" s="622"/>
      <c r="Z1049" s="622"/>
      <c r="AA1049" s="622"/>
      <c r="AB1049" s="622"/>
      <c r="AC1049" s="622"/>
      <c r="AD1049" s="622"/>
    </row>
    <row r="1050" spans="1:32" ht="60" customHeight="1">
      <c r="A1050" s="18"/>
      <c r="B1050" s="1"/>
      <c r="C1050" s="511"/>
      <c r="D1050" s="512"/>
      <c r="E1050" s="512"/>
      <c r="F1050" s="512"/>
      <c r="G1050" s="512"/>
      <c r="H1050" s="512"/>
      <c r="I1050" s="512"/>
      <c r="J1050" s="512"/>
      <c r="K1050" s="512"/>
      <c r="L1050" s="512"/>
      <c r="M1050" s="512"/>
      <c r="N1050" s="512"/>
      <c r="O1050" s="512"/>
      <c r="P1050" s="512"/>
      <c r="Q1050" s="512"/>
      <c r="R1050" s="512"/>
      <c r="S1050" s="512"/>
      <c r="T1050" s="512"/>
      <c r="U1050" s="512"/>
      <c r="V1050" s="512"/>
      <c r="W1050" s="512"/>
      <c r="X1050" s="512"/>
      <c r="Y1050" s="512"/>
      <c r="Z1050" s="512"/>
      <c r="AA1050" s="512"/>
      <c r="AB1050" s="512"/>
      <c r="AC1050" s="512"/>
      <c r="AD1050" s="513"/>
    </row>
    <row r="1051" spans="1:32" ht="15" customHeight="1">
      <c r="A1051" s="18"/>
      <c r="B1051" s="470" t="str">
        <f>IF(AN908=0,"", IF(AN908=1,_xlfn.CONCAT("Error: Verificar sumas en el numeral ",AP908,"."),_xlfn.CONCAT("Error: Verificar sumas en los numerales ",AP908)))</f>
        <v/>
      </c>
      <c r="C1051" s="470"/>
      <c r="D1051" s="470"/>
      <c r="E1051" s="470"/>
      <c r="F1051" s="470"/>
      <c r="G1051" s="470"/>
      <c r="H1051" s="470"/>
      <c r="I1051" s="470"/>
      <c r="J1051" s="470"/>
      <c r="K1051" s="470"/>
      <c r="L1051" s="470"/>
      <c r="M1051" s="470"/>
      <c r="N1051" s="470"/>
      <c r="O1051" s="470"/>
      <c r="P1051" s="470"/>
      <c r="Q1051" s="470"/>
      <c r="R1051" s="470"/>
      <c r="S1051" s="470"/>
      <c r="T1051" s="470"/>
      <c r="U1051" s="470"/>
      <c r="V1051" s="470"/>
      <c r="W1051" s="470"/>
      <c r="X1051" s="470"/>
      <c r="Y1051" s="470"/>
      <c r="Z1051" s="470"/>
      <c r="AA1051" s="470"/>
      <c r="AB1051" s="470"/>
      <c r="AC1051" s="470"/>
      <c r="AD1051" s="470"/>
    </row>
    <row r="1052" spans="1:32" ht="15" customHeight="1">
      <c r="B1052" s="470" t="str">
        <f>IF(BU908=0,"","Error: Verificar coherencia aritmética con la pregunta 5.10 conforme a la instrucción 3.")</f>
        <v/>
      </c>
      <c r="C1052" s="470"/>
      <c r="D1052" s="470"/>
      <c r="E1052" s="470"/>
      <c r="F1052" s="470"/>
      <c r="G1052" s="470"/>
      <c r="H1052" s="470"/>
      <c r="I1052" s="470"/>
      <c r="J1052" s="470"/>
      <c r="K1052" s="470"/>
      <c r="L1052" s="470"/>
      <c r="M1052" s="470"/>
      <c r="N1052" s="470"/>
      <c r="O1052" s="470"/>
      <c r="P1052" s="470"/>
      <c r="Q1052" s="470"/>
      <c r="R1052" s="470"/>
      <c r="S1052" s="470"/>
      <c r="T1052" s="470"/>
      <c r="U1052" s="470"/>
      <c r="V1052" s="470"/>
      <c r="W1052" s="470"/>
      <c r="X1052" s="470"/>
      <c r="Y1052" s="470"/>
      <c r="Z1052" s="470"/>
      <c r="AA1052" s="470"/>
      <c r="AB1052" s="470"/>
      <c r="AC1052" s="470"/>
      <c r="AD1052" s="470"/>
    </row>
    <row r="1053" spans="1:32" ht="15" customHeight="1">
      <c r="B1053" s="470" t="str">
        <f>IF(CD908=0,"","Error: Verificar coherencia aritmética con la pregunta 5.10 conforme a la instrucción 4.")</f>
        <v/>
      </c>
      <c r="C1053" s="470"/>
      <c r="D1053" s="470"/>
      <c r="E1053" s="470"/>
      <c r="F1053" s="470"/>
      <c r="G1053" s="470"/>
      <c r="H1053" s="470"/>
      <c r="I1053" s="470"/>
      <c r="J1053" s="470"/>
      <c r="K1053" s="470"/>
      <c r="L1053" s="470"/>
      <c r="M1053" s="470"/>
      <c r="N1053" s="470"/>
      <c r="O1053" s="470"/>
      <c r="P1053" s="470"/>
      <c r="Q1053" s="470"/>
      <c r="R1053" s="470"/>
      <c r="S1053" s="470"/>
      <c r="T1053" s="470"/>
      <c r="U1053" s="470"/>
      <c r="V1053" s="470"/>
      <c r="W1053" s="470"/>
      <c r="X1053" s="470"/>
      <c r="Y1053" s="470"/>
      <c r="Z1053" s="470"/>
      <c r="AA1053" s="470"/>
      <c r="AB1053" s="470"/>
      <c r="AC1053" s="470"/>
      <c r="AD1053" s="470"/>
    </row>
    <row r="1054" spans="1:32" ht="15" customHeight="1">
      <c r="B1054" s="471" t="str">
        <f>IF(SUM(CG908,CG960,CG1012)=0,"","Error: Debe completar toda la información requerida.")</f>
        <v/>
      </c>
      <c r="C1054" s="471"/>
      <c r="D1054" s="471"/>
      <c r="E1054" s="471"/>
      <c r="F1054" s="471"/>
      <c r="G1054" s="471"/>
      <c r="H1054" s="471"/>
      <c r="I1054" s="471"/>
      <c r="J1054" s="471"/>
      <c r="K1054" s="471"/>
      <c r="L1054" s="471"/>
      <c r="M1054" s="471"/>
      <c r="N1054" s="471"/>
      <c r="O1054" s="471"/>
      <c r="P1054" s="471"/>
      <c r="Q1054" s="471"/>
      <c r="R1054" s="471"/>
      <c r="S1054" s="471"/>
      <c r="T1054" s="471"/>
      <c r="U1054" s="471"/>
      <c r="V1054" s="471"/>
      <c r="W1054" s="471"/>
      <c r="X1054" s="471"/>
      <c r="Y1054" s="471"/>
      <c r="Z1054" s="471"/>
      <c r="AA1054" s="471"/>
      <c r="AB1054" s="471"/>
      <c r="AC1054" s="471"/>
      <c r="AD1054" s="471"/>
    </row>
    <row r="1055" spans="1:32" ht="15" customHeight="1"/>
    <row r="1056" spans="1:32" ht="15" customHeight="1" thickBot="1"/>
    <row r="1057" spans="1:32" ht="15.75" customHeight="1" thickBot="1">
      <c r="A1057" s="45" t="s">
        <v>5054</v>
      </c>
      <c r="B1057" s="614" t="s">
        <v>6285</v>
      </c>
      <c r="C1057" s="615"/>
      <c r="D1057" s="615"/>
      <c r="E1057" s="615"/>
      <c r="F1057" s="615"/>
      <c r="G1057" s="615"/>
      <c r="H1057" s="615"/>
      <c r="I1057" s="615"/>
      <c r="J1057" s="615"/>
      <c r="K1057" s="615"/>
      <c r="L1057" s="615"/>
      <c r="M1057" s="615"/>
      <c r="N1057" s="615"/>
      <c r="O1057" s="615"/>
      <c r="P1057" s="615"/>
      <c r="Q1057" s="615"/>
      <c r="R1057" s="615"/>
      <c r="S1057" s="615"/>
      <c r="T1057" s="615"/>
      <c r="U1057" s="615"/>
      <c r="V1057" s="615"/>
      <c r="W1057" s="615"/>
      <c r="X1057" s="615"/>
      <c r="Y1057" s="615"/>
      <c r="Z1057" s="615"/>
      <c r="AA1057" s="615"/>
      <c r="AB1057" s="615"/>
      <c r="AC1057" s="615"/>
      <c r="AD1057" s="616"/>
      <c r="AE1057" s="2"/>
    </row>
    <row r="1058" spans="1:32" ht="15" customHeight="1">
      <c r="A1058" s="18"/>
      <c r="B1058" s="652" t="s">
        <v>5485</v>
      </c>
      <c r="C1058" s="653"/>
      <c r="D1058" s="653"/>
      <c r="E1058" s="653"/>
      <c r="F1058" s="653"/>
      <c r="G1058" s="653"/>
      <c r="H1058" s="653"/>
      <c r="I1058" s="653"/>
      <c r="J1058" s="653"/>
      <c r="K1058" s="653"/>
      <c r="L1058" s="653"/>
      <c r="M1058" s="653"/>
      <c r="N1058" s="653"/>
      <c r="O1058" s="653"/>
      <c r="P1058" s="653"/>
      <c r="Q1058" s="653"/>
      <c r="R1058" s="653"/>
      <c r="S1058" s="653"/>
      <c r="T1058" s="653"/>
      <c r="U1058" s="653"/>
      <c r="V1058" s="653"/>
      <c r="W1058" s="653"/>
      <c r="X1058" s="653"/>
      <c r="Y1058" s="653"/>
      <c r="Z1058" s="653"/>
      <c r="AA1058" s="653"/>
      <c r="AB1058" s="653"/>
      <c r="AC1058" s="653"/>
      <c r="AD1058" s="654"/>
      <c r="AE1058" s="2"/>
    </row>
    <row r="1059" spans="1:32" ht="48" customHeight="1">
      <c r="A1059" s="18"/>
      <c r="B1059" s="30"/>
      <c r="C1059" s="594" t="s">
        <v>6286</v>
      </c>
      <c r="D1059" s="594"/>
      <c r="E1059" s="594"/>
      <c r="F1059" s="594"/>
      <c r="G1059" s="594"/>
      <c r="H1059" s="594"/>
      <c r="I1059" s="594"/>
      <c r="J1059" s="594"/>
      <c r="K1059" s="594"/>
      <c r="L1059" s="594"/>
      <c r="M1059" s="594"/>
      <c r="N1059" s="594"/>
      <c r="O1059" s="594"/>
      <c r="P1059" s="594"/>
      <c r="Q1059" s="594"/>
      <c r="R1059" s="594"/>
      <c r="S1059" s="594"/>
      <c r="T1059" s="594"/>
      <c r="U1059" s="594"/>
      <c r="V1059" s="594"/>
      <c r="W1059" s="594"/>
      <c r="X1059" s="594"/>
      <c r="Y1059" s="594"/>
      <c r="Z1059" s="594"/>
      <c r="AA1059" s="594"/>
      <c r="AB1059" s="594"/>
      <c r="AC1059" s="594"/>
      <c r="AD1059" s="610"/>
      <c r="AE1059" s="2"/>
    </row>
    <row r="1060" spans="1:32" ht="15.75" customHeight="1">
      <c r="A1060" s="18"/>
      <c r="B1060" s="601" t="s">
        <v>5059</v>
      </c>
      <c r="C1060" s="602"/>
      <c r="D1060" s="602"/>
      <c r="E1060" s="602"/>
      <c r="F1060" s="602"/>
      <c r="G1060" s="602"/>
      <c r="H1060" s="602"/>
      <c r="I1060" s="602"/>
      <c r="J1060" s="602"/>
      <c r="K1060" s="602"/>
      <c r="L1060" s="602"/>
      <c r="M1060" s="602"/>
      <c r="N1060" s="602"/>
      <c r="O1060" s="602"/>
      <c r="P1060" s="602"/>
      <c r="Q1060" s="602"/>
      <c r="R1060" s="602"/>
      <c r="S1060" s="602"/>
      <c r="T1060" s="602"/>
      <c r="U1060" s="602"/>
      <c r="V1060" s="602"/>
      <c r="W1060" s="602"/>
      <c r="X1060" s="602"/>
      <c r="Y1060" s="602"/>
      <c r="Z1060" s="602"/>
      <c r="AA1060" s="602"/>
      <c r="AB1060" s="602"/>
      <c r="AC1060" s="602"/>
      <c r="AD1060" s="603"/>
      <c r="AE1060" s="2"/>
    </row>
    <row r="1061" spans="1:32" ht="36" customHeight="1">
      <c r="B1061" s="250"/>
      <c r="C1061" s="505" t="s">
        <v>6287</v>
      </c>
      <c r="D1061" s="505"/>
      <c r="E1061" s="505"/>
      <c r="F1061" s="505"/>
      <c r="G1061" s="505"/>
      <c r="H1061" s="505"/>
      <c r="I1061" s="505"/>
      <c r="J1061" s="505"/>
      <c r="K1061" s="505"/>
      <c r="L1061" s="505"/>
      <c r="M1061" s="505"/>
      <c r="N1061" s="505"/>
      <c r="O1061" s="505"/>
      <c r="P1061" s="505"/>
      <c r="Q1061" s="505"/>
      <c r="R1061" s="505"/>
      <c r="S1061" s="505"/>
      <c r="T1061" s="505"/>
      <c r="U1061" s="505"/>
      <c r="V1061" s="505"/>
      <c r="W1061" s="505"/>
      <c r="X1061" s="505"/>
      <c r="Y1061" s="505"/>
      <c r="Z1061" s="505"/>
      <c r="AA1061" s="505"/>
      <c r="AB1061" s="505"/>
      <c r="AC1061" s="505"/>
      <c r="AD1061" s="506"/>
    </row>
    <row r="1062" spans="1:32" ht="15" customHeight="1"/>
    <row r="1063" spans="1:32" ht="24" customHeight="1">
      <c r="A1063" s="18" t="s">
        <v>6288</v>
      </c>
      <c r="B1063" s="624" t="s">
        <v>6289</v>
      </c>
      <c r="C1063" s="624"/>
      <c r="D1063" s="624"/>
      <c r="E1063" s="624"/>
      <c r="F1063" s="624"/>
      <c r="G1063" s="624"/>
      <c r="H1063" s="624"/>
      <c r="I1063" s="624"/>
      <c r="J1063" s="624"/>
      <c r="K1063" s="624"/>
      <c r="L1063" s="624"/>
      <c r="M1063" s="624"/>
      <c r="N1063" s="624"/>
      <c r="O1063" s="624"/>
      <c r="P1063" s="624"/>
      <c r="Q1063" s="624"/>
      <c r="R1063" s="624"/>
      <c r="S1063" s="624"/>
      <c r="T1063" s="624"/>
      <c r="U1063" s="624"/>
      <c r="V1063" s="624"/>
      <c r="W1063" s="624"/>
      <c r="X1063" s="624"/>
      <c r="Y1063" s="624"/>
      <c r="Z1063" s="624"/>
      <c r="AA1063" s="624"/>
      <c r="AB1063" s="624"/>
      <c r="AC1063" s="624"/>
      <c r="AD1063" s="624"/>
    </row>
    <row r="1064" spans="1:32" s="38" customFormat="1" ht="15" customHeight="1" thickBot="1">
      <c r="A1064" s="18"/>
      <c r="B1064" s="45"/>
      <c r="C1064" s="32"/>
      <c r="D1064" s="32"/>
      <c r="E1064" s="32"/>
      <c r="F1064" s="32"/>
      <c r="G1064" s="32"/>
      <c r="H1064" s="32"/>
      <c r="I1064" s="32"/>
      <c r="J1064" s="32"/>
      <c r="K1064" s="32"/>
      <c r="L1064" s="32"/>
      <c r="M1064" s="32"/>
      <c r="N1064" s="32"/>
      <c r="O1064" s="32"/>
      <c r="P1064" s="32"/>
      <c r="Q1064" s="32"/>
      <c r="R1064" s="32"/>
      <c r="S1064" s="32"/>
      <c r="T1064" s="32"/>
      <c r="U1064" s="32"/>
      <c r="V1064" s="32"/>
      <c r="W1064" s="32"/>
      <c r="X1064" s="32"/>
      <c r="Y1064" s="32"/>
      <c r="Z1064" s="32"/>
      <c r="AA1064" s="32"/>
      <c r="AB1064" s="32"/>
      <c r="AC1064" s="32"/>
      <c r="AD1064" s="32"/>
      <c r="AE1064" s="2"/>
      <c r="AF1064" s="169"/>
    </row>
    <row r="1065" spans="1:32" s="38" customFormat="1" ht="15" customHeight="1" thickBot="1">
      <c r="A1065" s="18"/>
      <c r="B1065" s="61"/>
      <c r="C1065" s="872"/>
      <c r="D1065" s="873"/>
      <c r="E1065" s="873"/>
      <c r="F1065" s="874"/>
      <c r="G1065" s="15" t="s">
        <v>6290</v>
      </c>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2"/>
      <c r="AF1065" s="169"/>
    </row>
    <row r="1066" spans="1:32" s="38" customFormat="1" ht="15" customHeight="1">
      <c r="A1066" s="18"/>
      <c r="B1066" s="61"/>
      <c r="C1066" s="32"/>
      <c r="D1066" s="32"/>
      <c r="E1066" s="32"/>
      <c r="F1066" s="32"/>
      <c r="G1066" s="32"/>
      <c r="H1066" s="32"/>
      <c r="I1066" s="32"/>
      <c r="J1066" s="32"/>
      <c r="K1066" s="32"/>
      <c r="L1066" s="32"/>
      <c r="M1066" s="32"/>
      <c r="N1066" s="32"/>
      <c r="O1066" s="32"/>
      <c r="P1066" s="32"/>
      <c r="Q1066" s="32"/>
      <c r="R1066" s="32"/>
      <c r="S1066" s="32"/>
      <c r="T1066" s="32"/>
      <c r="U1066" s="32"/>
      <c r="V1066" s="32"/>
      <c r="W1066" s="32"/>
      <c r="X1066" s="32"/>
      <c r="Y1066" s="32"/>
      <c r="Z1066" s="32"/>
      <c r="AA1066" s="32"/>
      <c r="AB1066" s="32"/>
      <c r="AC1066" s="32"/>
      <c r="AD1066" s="32"/>
      <c r="AE1066" s="2"/>
      <c r="AF1066" s="169"/>
    </row>
    <row r="1067" spans="1:32" ht="24" customHeight="1">
      <c r="A1067" s="18"/>
      <c r="B1067" s="1"/>
      <c r="C1067" s="622" t="s">
        <v>5117</v>
      </c>
      <c r="D1067" s="622"/>
      <c r="E1067" s="622"/>
      <c r="F1067" s="622"/>
      <c r="G1067" s="622"/>
      <c r="H1067" s="622"/>
      <c r="I1067" s="622"/>
      <c r="J1067" s="622"/>
      <c r="K1067" s="622"/>
      <c r="L1067" s="622"/>
      <c r="M1067" s="622"/>
      <c r="N1067" s="622"/>
      <c r="O1067" s="622"/>
      <c r="P1067" s="622"/>
      <c r="Q1067" s="622"/>
      <c r="R1067" s="622"/>
      <c r="S1067" s="622"/>
      <c r="T1067" s="622"/>
      <c r="U1067" s="622"/>
      <c r="V1067" s="622"/>
      <c r="W1067" s="622"/>
      <c r="X1067" s="622"/>
      <c r="Y1067" s="622"/>
      <c r="Z1067" s="622"/>
      <c r="AA1067" s="622"/>
      <c r="AB1067" s="622"/>
      <c r="AC1067" s="622"/>
      <c r="AD1067" s="622"/>
    </row>
    <row r="1068" spans="1:32" ht="60" customHeight="1">
      <c r="A1068" s="18"/>
      <c r="B1068" s="1"/>
      <c r="C1068" s="564"/>
      <c r="D1068" s="565"/>
      <c r="E1068" s="565"/>
      <c r="F1068" s="565"/>
      <c r="G1068" s="565"/>
      <c r="H1068" s="565"/>
      <c r="I1068" s="565"/>
      <c r="J1068" s="565"/>
      <c r="K1068" s="565"/>
      <c r="L1068" s="565"/>
      <c r="M1068" s="565"/>
      <c r="N1068" s="565"/>
      <c r="O1068" s="565"/>
      <c r="P1068" s="565"/>
      <c r="Q1068" s="565"/>
      <c r="R1068" s="565"/>
      <c r="S1068" s="565"/>
      <c r="T1068" s="565"/>
      <c r="U1068" s="565"/>
      <c r="V1068" s="565"/>
      <c r="W1068" s="565"/>
      <c r="X1068" s="565"/>
      <c r="Y1068" s="565"/>
      <c r="Z1068" s="565"/>
      <c r="AA1068" s="565"/>
      <c r="AB1068" s="565"/>
      <c r="AC1068" s="565"/>
      <c r="AD1068" s="566"/>
    </row>
    <row r="1069" spans="1:32" ht="15" customHeight="1">
      <c r="A1069" s="18"/>
      <c r="B1069" s="470"/>
      <c r="C1069" s="470"/>
      <c r="D1069" s="470"/>
      <c r="E1069" s="470"/>
      <c r="F1069" s="470"/>
      <c r="G1069" s="470"/>
      <c r="H1069" s="470"/>
      <c r="I1069" s="470"/>
      <c r="J1069" s="470"/>
      <c r="K1069" s="470"/>
      <c r="L1069" s="470"/>
      <c r="M1069" s="470"/>
      <c r="N1069" s="470"/>
      <c r="O1069" s="470"/>
      <c r="P1069" s="470"/>
      <c r="Q1069" s="470"/>
      <c r="R1069" s="470"/>
      <c r="S1069" s="470"/>
      <c r="T1069" s="470"/>
      <c r="U1069" s="470"/>
      <c r="V1069" s="470"/>
      <c r="W1069" s="470"/>
      <c r="X1069" s="470"/>
      <c r="Y1069" s="470"/>
      <c r="Z1069" s="470"/>
      <c r="AA1069" s="470"/>
      <c r="AB1069" s="470"/>
      <c r="AC1069" s="470"/>
      <c r="AD1069" s="470"/>
    </row>
    <row r="1070" spans="1:32" ht="15" customHeight="1">
      <c r="B1070" s="470"/>
      <c r="C1070" s="470"/>
      <c r="D1070" s="470"/>
      <c r="E1070" s="470"/>
      <c r="F1070" s="470"/>
      <c r="G1070" s="470"/>
      <c r="H1070" s="470"/>
      <c r="I1070" s="470"/>
      <c r="J1070" s="470"/>
      <c r="K1070" s="470"/>
      <c r="L1070" s="470"/>
      <c r="M1070" s="470"/>
      <c r="N1070" s="470"/>
      <c r="O1070" s="470"/>
      <c r="P1070" s="470"/>
      <c r="Q1070" s="470"/>
      <c r="R1070" s="470"/>
      <c r="S1070" s="470"/>
      <c r="T1070" s="470"/>
      <c r="U1070" s="470"/>
      <c r="V1070" s="470"/>
      <c r="W1070" s="470"/>
      <c r="X1070" s="470"/>
      <c r="Y1070" s="470"/>
      <c r="Z1070" s="470"/>
      <c r="AA1070" s="470"/>
      <c r="AB1070" s="470"/>
      <c r="AC1070" s="470"/>
      <c r="AD1070" s="470"/>
    </row>
    <row r="1071" spans="1:32" ht="15" customHeight="1">
      <c r="B1071" s="470"/>
      <c r="C1071" s="470"/>
      <c r="D1071" s="470"/>
      <c r="E1071" s="470"/>
      <c r="F1071" s="470"/>
      <c r="G1071" s="470"/>
      <c r="H1071" s="470"/>
      <c r="I1071" s="470"/>
      <c r="J1071" s="470"/>
      <c r="K1071" s="470"/>
      <c r="L1071" s="470"/>
      <c r="M1071" s="470"/>
      <c r="N1071" s="470"/>
      <c r="O1071" s="470"/>
      <c r="P1071" s="470"/>
      <c r="Q1071" s="470"/>
      <c r="R1071" s="470"/>
      <c r="S1071" s="470"/>
      <c r="T1071" s="470"/>
      <c r="U1071" s="470"/>
      <c r="V1071" s="470"/>
      <c r="W1071" s="470"/>
      <c r="X1071" s="470"/>
      <c r="Y1071" s="470"/>
      <c r="Z1071" s="470"/>
      <c r="AA1071" s="470"/>
      <c r="AB1071" s="470"/>
      <c r="AC1071" s="470"/>
      <c r="AD1071" s="470"/>
    </row>
    <row r="1072" spans="1:32" ht="15" customHeight="1">
      <c r="B1072" s="471"/>
      <c r="C1072" s="471"/>
      <c r="D1072" s="471"/>
      <c r="E1072" s="471"/>
      <c r="F1072" s="471"/>
      <c r="G1072" s="471"/>
      <c r="H1072" s="471"/>
      <c r="I1072" s="471"/>
      <c r="J1072" s="471"/>
      <c r="K1072" s="471"/>
      <c r="L1072" s="471"/>
      <c r="M1072" s="471"/>
      <c r="N1072" s="471"/>
      <c r="O1072" s="471"/>
      <c r="P1072" s="471"/>
      <c r="Q1072" s="471"/>
      <c r="R1072" s="471"/>
      <c r="S1072" s="471"/>
      <c r="T1072" s="471"/>
      <c r="U1072" s="471"/>
      <c r="V1072" s="471"/>
      <c r="W1072" s="471"/>
      <c r="X1072" s="471"/>
      <c r="Y1072" s="471"/>
      <c r="Z1072" s="471"/>
      <c r="AA1072" s="471"/>
      <c r="AB1072" s="471"/>
      <c r="AC1072" s="471"/>
      <c r="AD1072" s="471"/>
    </row>
    <row r="1073" spans="1:49" ht="15" customHeight="1"/>
    <row r="1074" spans="1:49" ht="15" customHeight="1"/>
    <row r="1075" spans="1:49" ht="24" customHeight="1">
      <c r="A1075" s="18" t="s">
        <v>6291</v>
      </c>
      <c r="B1075" s="624" t="s">
        <v>6292</v>
      </c>
      <c r="C1075" s="624"/>
      <c r="D1075" s="624"/>
      <c r="E1075" s="624"/>
      <c r="F1075" s="624"/>
      <c r="G1075" s="624"/>
      <c r="H1075" s="624"/>
      <c r="I1075" s="624"/>
      <c r="J1075" s="624"/>
      <c r="K1075" s="624"/>
      <c r="L1075" s="624"/>
      <c r="M1075" s="624"/>
      <c r="N1075" s="624"/>
      <c r="O1075" s="624"/>
      <c r="P1075" s="624"/>
      <c r="Q1075" s="624"/>
      <c r="R1075" s="624"/>
      <c r="S1075" s="624"/>
      <c r="T1075" s="624"/>
      <c r="U1075" s="624"/>
      <c r="V1075" s="624"/>
      <c r="W1075" s="624"/>
      <c r="X1075" s="624"/>
      <c r="Y1075" s="624"/>
      <c r="Z1075" s="624"/>
      <c r="AA1075" s="624"/>
      <c r="AB1075" s="624"/>
      <c r="AC1075" s="624"/>
      <c r="AD1075" s="624"/>
      <c r="AH1075" s="522" t="s">
        <v>5066</v>
      </c>
      <c r="AI1075" s="522"/>
      <c r="AJ1075" s="522" t="s">
        <v>5067</v>
      </c>
      <c r="AK1075" s="522"/>
      <c r="AL1075" s="522" t="s">
        <v>5068</v>
      </c>
      <c r="AM1075" s="522"/>
    </row>
    <row r="1076" spans="1:49" s="38" customFormat="1" ht="24" customHeight="1">
      <c r="A1076" s="60"/>
      <c r="B1076" s="45"/>
      <c r="C1076" s="492" t="s">
        <v>6293</v>
      </c>
      <c r="D1076" s="492"/>
      <c r="E1076" s="492"/>
      <c r="F1076" s="492"/>
      <c r="G1076" s="492"/>
      <c r="H1076" s="492"/>
      <c r="I1076" s="492"/>
      <c r="J1076" s="492"/>
      <c r="K1076" s="492"/>
      <c r="L1076" s="492"/>
      <c r="M1076" s="492"/>
      <c r="N1076" s="492"/>
      <c r="O1076" s="492"/>
      <c r="P1076" s="492"/>
      <c r="Q1076" s="492"/>
      <c r="R1076" s="492"/>
      <c r="S1076" s="492"/>
      <c r="T1076" s="492"/>
      <c r="U1076" s="492"/>
      <c r="V1076" s="492"/>
      <c r="W1076" s="492"/>
      <c r="X1076" s="492"/>
      <c r="Y1076" s="492"/>
      <c r="Z1076" s="492"/>
      <c r="AA1076" s="492"/>
      <c r="AB1076" s="492"/>
      <c r="AC1076" s="492"/>
      <c r="AD1076" s="492"/>
      <c r="AE1076" s="2"/>
      <c r="AF1076" s="169"/>
      <c r="AH1076" s="522">
        <f>COUNTBLANK(Y1082:AD1141)</f>
        <v>360</v>
      </c>
      <c r="AI1076" s="522"/>
      <c r="AJ1076" s="522">
        <v>360</v>
      </c>
      <c r="AK1076" s="522"/>
      <c r="AL1076" s="522">
        <v>90</v>
      </c>
      <c r="AM1076" s="522"/>
    </row>
    <row r="1077" spans="1:49" s="38" customFormat="1" ht="24" customHeight="1">
      <c r="A1077" s="156"/>
      <c r="B1077" s="45"/>
      <c r="C1077" s="492" t="s">
        <v>5428</v>
      </c>
      <c r="D1077" s="492"/>
      <c r="E1077" s="492"/>
      <c r="F1077" s="492"/>
      <c r="G1077" s="492"/>
      <c r="H1077" s="492"/>
      <c r="I1077" s="492"/>
      <c r="J1077" s="492"/>
      <c r="K1077" s="492"/>
      <c r="L1077" s="492"/>
      <c r="M1077" s="492"/>
      <c r="N1077" s="492"/>
      <c r="O1077" s="492"/>
      <c r="P1077" s="492"/>
      <c r="Q1077" s="492"/>
      <c r="R1077" s="492"/>
      <c r="S1077" s="492"/>
      <c r="T1077" s="492"/>
      <c r="U1077" s="492"/>
      <c r="V1077" s="492"/>
      <c r="W1077" s="492"/>
      <c r="X1077" s="492"/>
      <c r="Y1077" s="492"/>
      <c r="Z1077" s="492"/>
      <c r="AA1077" s="492"/>
      <c r="AB1077" s="492"/>
      <c r="AC1077" s="492"/>
      <c r="AD1077" s="492"/>
      <c r="AE1077" s="2"/>
      <c r="AF1077" s="169"/>
    </row>
    <row r="1078" spans="1:49" s="38" customFormat="1" ht="24" customHeight="1">
      <c r="A1078" s="156"/>
      <c r="B1078" s="61"/>
      <c r="C1078" s="492" t="s">
        <v>6294</v>
      </c>
      <c r="D1078" s="492"/>
      <c r="E1078" s="492"/>
      <c r="F1078" s="492"/>
      <c r="G1078" s="492"/>
      <c r="H1078" s="492"/>
      <c r="I1078" s="492"/>
      <c r="J1078" s="492"/>
      <c r="K1078" s="492"/>
      <c r="L1078" s="492"/>
      <c r="M1078" s="492"/>
      <c r="N1078" s="492"/>
      <c r="O1078" s="492"/>
      <c r="P1078" s="492"/>
      <c r="Q1078" s="492"/>
      <c r="R1078" s="492"/>
      <c r="S1078" s="492"/>
      <c r="T1078" s="492"/>
      <c r="U1078" s="492"/>
      <c r="V1078" s="492"/>
      <c r="W1078" s="492"/>
      <c r="X1078" s="492"/>
      <c r="Y1078" s="492"/>
      <c r="Z1078" s="492"/>
      <c r="AA1078" s="492"/>
      <c r="AB1078" s="492"/>
      <c r="AC1078" s="492"/>
      <c r="AD1078" s="492"/>
      <c r="AE1078" s="2"/>
      <c r="AF1078" s="169"/>
    </row>
    <row r="1079" spans="1:49" s="38" customFormat="1" ht="24" customHeight="1">
      <c r="A1079" s="60"/>
      <c r="B1079" s="61"/>
      <c r="C1079" s="492" t="s">
        <v>6295</v>
      </c>
      <c r="D1079" s="492"/>
      <c r="E1079" s="492"/>
      <c r="F1079" s="492"/>
      <c r="G1079" s="492"/>
      <c r="H1079" s="492"/>
      <c r="I1079" s="492"/>
      <c r="J1079" s="492"/>
      <c r="K1079" s="492"/>
      <c r="L1079" s="492"/>
      <c r="M1079" s="492"/>
      <c r="N1079" s="492"/>
      <c r="O1079" s="492"/>
      <c r="P1079" s="492"/>
      <c r="Q1079" s="492"/>
      <c r="R1079" s="492"/>
      <c r="S1079" s="492"/>
      <c r="T1079" s="492"/>
      <c r="U1079" s="492"/>
      <c r="V1079" s="492"/>
      <c r="W1079" s="492"/>
      <c r="X1079" s="492"/>
      <c r="Y1079" s="492"/>
      <c r="Z1079" s="492"/>
      <c r="AA1079" s="492"/>
      <c r="AB1079" s="492"/>
      <c r="AC1079" s="492"/>
      <c r="AD1079" s="492"/>
      <c r="AE1079" s="2"/>
      <c r="AF1079" s="169"/>
    </row>
    <row r="1080" spans="1:49" s="38" customFormat="1" ht="15" customHeight="1">
      <c r="A1080" s="18"/>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2"/>
      <c r="AF1080" s="169"/>
      <c r="AK1080" s="518" t="s">
        <v>5512</v>
      </c>
      <c r="AL1080" s="518"/>
      <c r="AM1080" s="518"/>
      <c r="AN1080" s="518"/>
      <c r="AO1080" s="518"/>
      <c r="AP1080" s="518"/>
    </row>
    <row r="1081" spans="1:49" s="38" customFormat="1" ht="48" customHeight="1">
      <c r="A1081" s="18"/>
      <c r="B1081" s="3"/>
      <c r="C1081" s="445" t="s">
        <v>5853</v>
      </c>
      <c r="D1081" s="445"/>
      <c r="E1081" s="445"/>
      <c r="F1081" s="445"/>
      <c r="G1081" s="445"/>
      <c r="H1081" s="445"/>
      <c r="I1081" s="445"/>
      <c r="J1081" s="445"/>
      <c r="K1081" s="445"/>
      <c r="L1081" s="445"/>
      <c r="M1081" s="445"/>
      <c r="N1081" s="445"/>
      <c r="O1081" s="445"/>
      <c r="P1081" s="445"/>
      <c r="Q1081" s="445"/>
      <c r="R1081" s="445"/>
      <c r="S1081" s="445"/>
      <c r="T1081" s="445"/>
      <c r="U1081" s="445"/>
      <c r="V1081" s="445"/>
      <c r="W1081" s="445"/>
      <c r="X1081" s="445"/>
      <c r="Y1081" s="611" t="s">
        <v>6296</v>
      </c>
      <c r="Z1081" s="611"/>
      <c r="AA1081" s="611"/>
      <c r="AB1081" s="611"/>
      <c r="AC1081" s="611"/>
      <c r="AD1081" s="611"/>
      <c r="AE1081" s="2"/>
      <c r="AF1081" s="169"/>
      <c r="AH1081" s="518" t="s">
        <v>5336</v>
      </c>
      <c r="AI1081" s="518"/>
      <c r="AK1081" s="575" t="s">
        <v>6297</v>
      </c>
      <c r="AL1081" s="576"/>
      <c r="AM1081" s="575" t="s">
        <v>6298</v>
      </c>
      <c r="AN1081" s="576"/>
      <c r="AO1081" s="514" t="s">
        <v>5096</v>
      </c>
      <c r="AP1081" s="515"/>
      <c r="AR1081" s="518" t="s">
        <v>5363</v>
      </c>
      <c r="AS1081" s="518"/>
      <c r="AT1081" s="23"/>
      <c r="AU1081" s="575" t="s">
        <v>5104</v>
      </c>
      <c r="AV1081" s="576"/>
      <c r="AW1081" s="23"/>
    </row>
    <row r="1082" spans="1:49" s="38" customFormat="1" ht="15" customHeight="1">
      <c r="A1082" s="18"/>
      <c r="B1082" s="3"/>
      <c r="C1082" s="678" t="s">
        <v>5190</v>
      </c>
      <c r="D1082" s="679"/>
      <c r="E1082" s="765"/>
      <c r="F1082" s="48" t="s">
        <v>5128</v>
      </c>
      <c r="G1082" s="580" t="s">
        <v>5191</v>
      </c>
      <c r="H1082" s="580"/>
      <c r="I1082" s="580"/>
      <c r="J1082" s="580"/>
      <c r="K1082" s="580"/>
      <c r="L1082" s="580"/>
      <c r="M1082" s="580"/>
      <c r="N1082" s="580"/>
      <c r="O1082" s="580"/>
      <c r="P1082" s="580"/>
      <c r="Q1082" s="580"/>
      <c r="R1082" s="580"/>
      <c r="S1082" s="580"/>
      <c r="T1082" s="580"/>
      <c r="U1082" s="580"/>
      <c r="V1082" s="580"/>
      <c r="W1082" s="580"/>
      <c r="X1082" s="580"/>
      <c r="Y1082" s="452"/>
      <c r="Z1082" s="452"/>
      <c r="AA1082" s="452"/>
      <c r="AB1082" s="452"/>
      <c r="AC1082" s="452"/>
      <c r="AD1082" s="452"/>
      <c r="AE1082" s="2"/>
      <c r="AF1082" s="169"/>
      <c r="AH1082" s="561">
        <f>IF(OR(C1065="",C1065&gt;0),0,1)</f>
        <v>0</v>
      </c>
      <c r="AI1082" s="561"/>
      <c r="AK1082" s="514">
        <f>IF(C1065="",0,C1065)</f>
        <v>0</v>
      </c>
      <c r="AL1082" s="515"/>
      <c r="AM1082" s="514">
        <f>IF($AH$1076=$AJ$1076,0,Y1142)</f>
        <v>0</v>
      </c>
      <c r="AN1082" s="515"/>
      <c r="AO1082" s="840">
        <f>IF($AH$1076=$AJ$1076,0,IF(AND(AK1082=0,AM1082&gt;0),1,IF(OR(AND(AM1082="NS",AK1082="NS"),AND(AM1082="NA",AK1082="NA"),AND(AK1082&lt;&gt;"NS",AK1082&lt;&gt;"NA",AM1082&lt;&gt;"NS",AM1082&lt;&gt;"NA",AK1082&lt;=AM1082),AND(AK1082&lt;&gt;"NS",AK1082&lt;&gt;"NA",AK1082&gt;0,AM1082="NS")),0,1)))</f>
        <v>0</v>
      </c>
      <c r="AP1082" s="722"/>
      <c r="AR1082" s="518">
        <f>IF($AH$1076=$AJ$1076,0,
IF(OR(AND($AK$1082="NS",Y1082&lt;&gt;"NA",OR(Y1082="NS",Y1082=0)),AND($AK$1082="NA",Y1082&lt;&gt;"NS",OR(Y1082="NA",Y1082=0))),0,
IF(OR(AND($AK$1082&lt;&gt;"NS",$AK$1082&lt;&gt;"NA",Y1082&lt;&gt;"NS",Y1082&lt;&gt;"NA",Y1082&gt;$AK$1082),
AND(Y1082&gt;0,OR($AK$1082="NS",$AK$1082="NA")),
AND($AK$1082&lt;&gt;"NS",$AK$1082&lt;&gt;"NA",$AK$1082&gt;=0,Y1082="NA"),
AND($AK$1082&lt;&gt;"NS",$AK$1082&lt;&gt;"NA",$AK$1082=0,Y1082="NS")),1,0)))</f>
        <v>0</v>
      </c>
      <c r="AS1082" s="518"/>
      <c r="AT1082" s="23"/>
      <c r="AU1082" s="522">
        <f>IF(CNGE_2024_M3_Secc1!$AO$111=CNGE_2024_M3_Secc1!$AQ$111,0,IF(OR(AND(CNGE_2024_M3_Secc2!BF370=1,Y1082=""),AND(CNGE_2024_M3_Secc2!BF370=0,Y1082&lt;&gt;"")),0,1))</f>
        <v>0</v>
      </c>
      <c r="AV1082" s="522"/>
      <c r="AW1082" s="23"/>
    </row>
    <row r="1083" spans="1:49" s="38" customFormat="1" ht="15" customHeight="1">
      <c r="A1083" s="18"/>
      <c r="B1083" s="3"/>
      <c r="C1083" s="680"/>
      <c r="D1083" s="681"/>
      <c r="E1083" s="766"/>
      <c r="F1083" s="48" t="s">
        <v>5129</v>
      </c>
      <c r="G1083" s="580" t="s">
        <v>5193</v>
      </c>
      <c r="H1083" s="580"/>
      <c r="I1083" s="580"/>
      <c r="J1083" s="580"/>
      <c r="K1083" s="580"/>
      <c r="L1083" s="580"/>
      <c r="M1083" s="580"/>
      <c r="N1083" s="580"/>
      <c r="O1083" s="580"/>
      <c r="P1083" s="580"/>
      <c r="Q1083" s="580"/>
      <c r="R1083" s="580"/>
      <c r="S1083" s="580"/>
      <c r="T1083" s="580"/>
      <c r="U1083" s="580"/>
      <c r="V1083" s="580"/>
      <c r="W1083" s="580"/>
      <c r="X1083" s="580"/>
      <c r="Y1083" s="452"/>
      <c r="Z1083" s="452"/>
      <c r="AA1083" s="452"/>
      <c r="AB1083" s="452"/>
      <c r="AC1083" s="452"/>
      <c r="AD1083" s="452"/>
      <c r="AE1083" s="2"/>
      <c r="AF1083" s="169"/>
      <c r="AR1083" s="518">
        <f t="shared" ref="AR1083:AR1125" si="2969">IF($AH$1076=$AJ$1076,0,
IF(OR(AND($AK$1082="NS",Y1083&lt;&gt;"NA",OR(Y1083="NS",Y1083=0)),AND($AK$1082="NA",Y1083&lt;&gt;"NS",OR(Y1083="NA",Y1083=0))),0,
IF(OR(AND($AK$1082&lt;&gt;"NS",$AK$1082&lt;&gt;"NA",Y1083&lt;&gt;"NS",Y1083&lt;&gt;"NA",Y1083&gt;$AK$1082),
AND(Y1083&gt;0,OR($AK$1082="NS",$AK$1082="NA")),
AND($AK$1082&lt;&gt;"NS",$AK$1082&lt;&gt;"NA",$AK$1082&gt;=0,Y1083="NA"),
AND($AK$1082&lt;&gt;"NS",$AK$1082&lt;&gt;"NA",$AK$1082=0,Y1083="NS")),1,0)))</f>
        <v>0</v>
      </c>
      <c r="AS1083" s="518"/>
      <c r="AU1083" s="522">
        <f>IF(CNGE_2024_M3_Secc1!$AO$111=CNGE_2024_M3_Secc1!$AQ$111,0,IF(OR(AND(CNGE_2024_M3_Secc2!BF371=1,Y1083=""),AND(CNGE_2024_M3_Secc2!BF371=0,Y1083&lt;&gt;"")),0,1))</f>
        <v>0</v>
      </c>
      <c r="AV1083" s="522"/>
    </row>
    <row r="1084" spans="1:49" s="38" customFormat="1" ht="15" customHeight="1">
      <c r="A1084" s="18"/>
      <c r="B1084" s="3"/>
      <c r="C1084" s="680"/>
      <c r="D1084" s="681"/>
      <c r="E1084" s="766"/>
      <c r="F1084" s="48" t="s">
        <v>5130</v>
      </c>
      <c r="G1084" s="580" t="s">
        <v>5195</v>
      </c>
      <c r="H1084" s="580"/>
      <c r="I1084" s="580"/>
      <c r="J1084" s="580"/>
      <c r="K1084" s="580"/>
      <c r="L1084" s="580"/>
      <c r="M1084" s="580"/>
      <c r="N1084" s="580"/>
      <c r="O1084" s="580"/>
      <c r="P1084" s="580"/>
      <c r="Q1084" s="580"/>
      <c r="R1084" s="580"/>
      <c r="S1084" s="580"/>
      <c r="T1084" s="580"/>
      <c r="U1084" s="580"/>
      <c r="V1084" s="580"/>
      <c r="W1084" s="580"/>
      <c r="X1084" s="580"/>
      <c r="Y1084" s="452"/>
      <c r="Z1084" s="452"/>
      <c r="AA1084" s="452"/>
      <c r="AB1084" s="452"/>
      <c r="AC1084" s="452"/>
      <c r="AD1084" s="452"/>
      <c r="AE1084" s="2"/>
      <c r="AF1084" s="169"/>
      <c r="AR1084" s="518">
        <f t="shared" si="2969"/>
        <v>0</v>
      </c>
      <c r="AS1084" s="518"/>
      <c r="AU1084" s="522">
        <f>IF(CNGE_2024_M3_Secc1!$AO$111=CNGE_2024_M3_Secc1!$AQ$111,0,IF(OR(AND(CNGE_2024_M3_Secc2!BF372=1,Y1084=""),AND(CNGE_2024_M3_Secc2!BF372=0,Y1084&lt;&gt;"")),0,1))</f>
        <v>0</v>
      </c>
      <c r="AV1084" s="522"/>
    </row>
    <row r="1085" spans="1:49" s="38" customFormat="1" ht="15" customHeight="1">
      <c r="A1085" s="18"/>
      <c r="B1085" s="3"/>
      <c r="C1085" s="680"/>
      <c r="D1085" s="681"/>
      <c r="E1085" s="766"/>
      <c r="F1085" s="48" t="s">
        <v>5131</v>
      </c>
      <c r="G1085" s="580" t="s">
        <v>5197</v>
      </c>
      <c r="H1085" s="580"/>
      <c r="I1085" s="580"/>
      <c r="J1085" s="580"/>
      <c r="K1085" s="580"/>
      <c r="L1085" s="580"/>
      <c r="M1085" s="580"/>
      <c r="N1085" s="580"/>
      <c r="O1085" s="580"/>
      <c r="P1085" s="580"/>
      <c r="Q1085" s="580"/>
      <c r="R1085" s="580"/>
      <c r="S1085" s="580"/>
      <c r="T1085" s="580"/>
      <c r="U1085" s="580"/>
      <c r="V1085" s="580"/>
      <c r="W1085" s="580"/>
      <c r="X1085" s="580"/>
      <c r="Y1085" s="452"/>
      <c r="Z1085" s="452"/>
      <c r="AA1085" s="452"/>
      <c r="AB1085" s="452"/>
      <c r="AC1085" s="452"/>
      <c r="AD1085" s="452"/>
      <c r="AE1085" s="2"/>
      <c r="AF1085" s="169"/>
      <c r="AR1085" s="518">
        <f t="shared" si="2969"/>
        <v>0</v>
      </c>
      <c r="AS1085" s="518"/>
      <c r="AU1085" s="522">
        <f>IF(CNGE_2024_M3_Secc1!$AO$111=CNGE_2024_M3_Secc1!$AQ$111,0,IF(OR(AND(CNGE_2024_M3_Secc2!BF373=1,Y1085=""),AND(CNGE_2024_M3_Secc2!BF373=0,Y1085&lt;&gt;"")),0,1))</f>
        <v>0</v>
      </c>
      <c r="AV1085" s="522"/>
    </row>
    <row r="1086" spans="1:49" s="38" customFormat="1" ht="15" customHeight="1">
      <c r="A1086" s="18"/>
      <c r="B1086" s="3"/>
      <c r="C1086" s="680"/>
      <c r="D1086" s="681"/>
      <c r="E1086" s="766"/>
      <c r="F1086" s="48" t="s">
        <v>5132</v>
      </c>
      <c r="G1086" s="580" t="s">
        <v>5199</v>
      </c>
      <c r="H1086" s="580"/>
      <c r="I1086" s="580"/>
      <c r="J1086" s="580"/>
      <c r="K1086" s="580"/>
      <c r="L1086" s="580"/>
      <c r="M1086" s="580"/>
      <c r="N1086" s="580"/>
      <c r="O1086" s="580"/>
      <c r="P1086" s="580"/>
      <c r="Q1086" s="580"/>
      <c r="R1086" s="580"/>
      <c r="S1086" s="580"/>
      <c r="T1086" s="580"/>
      <c r="U1086" s="580"/>
      <c r="V1086" s="580"/>
      <c r="W1086" s="580"/>
      <c r="X1086" s="580"/>
      <c r="Y1086" s="452"/>
      <c r="Z1086" s="452"/>
      <c r="AA1086" s="452"/>
      <c r="AB1086" s="452"/>
      <c r="AC1086" s="452"/>
      <c r="AD1086" s="452"/>
      <c r="AE1086" s="2"/>
      <c r="AF1086" s="169"/>
      <c r="AR1086" s="518">
        <f t="shared" si="2969"/>
        <v>0</v>
      </c>
      <c r="AS1086" s="518"/>
      <c r="AU1086" s="522">
        <f>IF(CNGE_2024_M3_Secc1!$AO$111=CNGE_2024_M3_Secc1!$AQ$111,0,IF(OR(AND(CNGE_2024_M3_Secc2!BF374=1,Y1086=""),AND(CNGE_2024_M3_Secc2!BF374=0,Y1086&lt;&gt;"")),0,1))</f>
        <v>0</v>
      </c>
      <c r="AV1086" s="522"/>
    </row>
    <row r="1087" spans="1:49" s="38" customFormat="1" ht="15" customHeight="1">
      <c r="A1087" s="18"/>
      <c r="B1087" s="3"/>
      <c r="C1087" s="680"/>
      <c r="D1087" s="681"/>
      <c r="E1087" s="766"/>
      <c r="F1087" s="48" t="s">
        <v>5133</v>
      </c>
      <c r="G1087" s="580" t="s">
        <v>5201</v>
      </c>
      <c r="H1087" s="580"/>
      <c r="I1087" s="580"/>
      <c r="J1087" s="580"/>
      <c r="K1087" s="580"/>
      <c r="L1087" s="580"/>
      <c r="M1087" s="580"/>
      <c r="N1087" s="580"/>
      <c r="O1087" s="580"/>
      <c r="P1087" s="580"/>
      <c r="Q1087" s="580"/>
      <c r="R1087" s="580"/>
      <c r="S1087" s="580"/>
      <c r="T1087" s="580"/>
      <c r="U1087" s="580"/>
      <c r="V1087" s="580"/>
      <c r="W1087" s="580"/>
      <c r="X1087" s="580"/>
      <c r="Y1087" s="452"/>
      <c r="Z1087" s="452"/>
      <c r="AA1087" s="452"/>
      <c r="AB1087" s="452"/>
      <c r="AC1087" s="452"/>
      <c r="AD1087" s="452"/>
      <c r="AE1087" s="2"/>
      <c r="AF1087" s="169"/>
      <c r="AR1087" s="518">
        <f t="shared" si="2969"/>
        <v>0</v>
      </c>
      <c r="AS1087" s="518"/>
      <c r="AU1087" s="522">
        <f>IF(CNGE_2024_M3_Secc1!$AO$111=CNGE_2024_M3_Secc1!$AQ$111,0,IF(OR(AND(CNGE_2024_M3_Secc2!BF375=1,Y1087=""),AND(CNGE_2024_M3_Secc2!BF375=0,Y1087&lt;&gt;"")),0,1))</f>
        <v>0</v>
      </c>
      <c r="AV1087" s="522"/>
    </row>
    <row r="1088" spans="1:49" s="38" customFormat="1" ht="15" customHeight="1">
      <c r="A1088" s="18"/>
      <c r="B1088" s="3"/>
      <c r="C1088" s="680"/>
      <c r="D1088" s="681"/>
      <c r="E1088" s="766"/>
      <c r="F1088" s="48" t="s">
        <v>5134</v>
      </c>
      <c r="G1088" s="580" t="s">
        <v>5203</v>
      </c>
      <c r="H1088" s="580"/>
      <c r="I1088" s="580"/>
      <c r="J1088" s="580"/>
      <c r="K1088" s="580"/>
      <c r="L1088" s="580"/>
      <c r="M1088" s="580"/>
      <c r="N1088" s="580"/>
      <c r="O1088" s="580"/>
      <c r="P1088" s="580"/>
      <c r="Q1088" s="580"/>
      <c r="R1088" s="580"/>
      <c r="S1088" s="580"/>
      <c r="T1088" s="580"/>
      <c r="U1088" s="580"/>
      <c r="V1088" s="580"/>
      <c r="W1088" s="580"/>
      <c r="X1088" s="580"/>
      <c r="Y1088" s="452"/>
      <c r="Z1088" s="452"/>
      <c r="AA1088" s="452"/>
      <c r="AB1088" s="452"/>
      <c r="AC1088" s="452"/>
      <c r="AD1088" s="452"/>
      <c r="AE1088" s="2"/>
      <c r="AF1088" s="169"/>
      <c r="AR1088" s="518">
        <f t="shared" si="2969"/>
        <v>0</v>
      </c>
      <c r="AS1088" s="518"/>
      <c r="AU1088" s="522">
        <f>IF(CNGE_2024_M3_Secc1!$AO$111=CNGE_2024_M3_Secc1!$AQ$111,0,IF(OR(AND(CNGE_2024_M3_Secc2!BF376=1,Y1088=""),AND(CNGE_2024_M3_Secc2!BF376=0,Y1088&lt;&gt;"")),0,1))</f>
        <v>0</v>
      </c>
      <c r="AV1088" s="522"/>
    </row>
    <row r="1089" spans="1:48" s="38" customFormat="1" ht="15" customHeight="1">
      <c r="A1089" s="18"/>
      <c r="B1089" s="3"/>
      <c r="C1089" s="680"/>
      <c r="D1089" s="681"/>
      <c r="E1089" s="766"/>
      <c r="F1089" s="48" t="s">
        <v>5135</v>
      </c>
      <c r="G1089" s="580" t="s">
        <v>5205</v>
      </c>
      <c r="H1089" s="580"/>
      <c r="I1089" s="580"/>
      <c r="J1089" s="580"/>
      <c r="K1089" s="580"/>
      <c r="L1089" s="580"/>
      <c r="M1089" s="580"/>
      <c r="N1089" s="580"/>
      <c r="O1089" s="580"/>
      <c r="P1089" s="580"/>
      <c r="Q1089" s="580"/>
      <c r="R1089" s="580"/>
      <c r="S1089" s="580"/>
      <c r="T1089" s="580"/>
      <c r="U1089" s="580"/>
      <c r="V1089" s="580"/>
      <c r="W1089" s="580"/>
      <c r="X1089" s="580"/>
      <c r="Y1089" s="452"/>
      <c r="Z1089" s="452"/>
      <c r="AA1089" s="452"/>
      <c r="AB1089" s="452"/>
      <c r="AC1089" s="452"/>
      <c r="AD1089" s="452"/>
      <c r="AE1089" s="2"/>
      <c r="AF1089" s="169"/>
      <c r="AR1089" s="518">
        <f t="shared" si="2969"/>
        <v>0</v>
      </c>
      <c r="AS1089" s="518"/>
      <c r="AU1089" s="522">
        <f>IF(CNGE_2024_M3_Secc1!$AO$111=CNGE_2024_M3_Secc1!$AQ$111,0,IF(OR(AND(CNGE_2024_M3_Secc2!BF377=1,Y1089=""),AND(CNGE_2024_M3_Secc2!BF377=0,Y1089&lt;&gt;"")),0,1))</f>
        <v>0</v>
      </c>
      <c r="AV1089" s="522"/>
    </row>
    <row r="1090" spans="1:48" s="38" customFormat="1" ht="15" customHeight="1">
      <c r="A1090" s="18"/>
      <c r="B1090" s="3"/>
      <c r="C1090" s="680"/>
      <c r="D1090" s="681"/>
      <c r="E1090" s="766"/>
      <c r="F1090" s="48" t="s">
        <v>5136</v>
      </c>
      <c r="G1090" s="580" t="s">
        <v>5207</v>
      </c>
      <c r="H1090" s="580"/>
      <c r="I1090" s="580"/>
      <c r="J1090" s="580"/>
      <c r="K1090" s="580"/>
      <c r="L1090" s="580"/>
      <c r="M1090" s="580"/>
      <c r="N1090" s="580"/>
      <c r="O1090" s="580"/>
      <c r="P1090" s="580"/>
      <c r="Q1090" s="580"/>
      <c r="R1090" s="580"/>
      <c r="S1090" s="580"/>
      <c r="T1090" s="580"/>
      <c r="U1090" s="580"/>
      <c r="V1090" s="580"/>
      <c r="W1090" s="580"/>
      <c r="X1090" s="580"/>
      <c r="Y1090" s="452"/>
      <c r="Z1090" s="452"/>
      <c r="AA1090" s="452"/>
      <c r="AB1090" s="452"/>
      <c r="AC1090" s="452"/>
      <c r="AD1090" s="452"/>
      <c r="AE1090" s="2"/>
      <c r="AF1090" s="169"/>
      <c r="AR1090" s="518">
        <f t="shared" si="2969"/>
        <v>0</v>
      </c>
      <c r="AS1090" s="518"/>
      <c r="AU1090" s="522">
        <f>IF(CNGE_2024_M3_Secc1!$AO$111=CNGE_2024_M3_Secc1!$AQ$111,0,IF(OR(AND(CNGE_2024_M3_Secc2!BF378=1,Y1090=""),AND(CNGE_2024_M3_Secc2!BF378=0,Y1090&lt;&gt;"")),0,1))</f>
        <v>0</v>
      </c>
      <c r="AV1090" s="522"/>
    </row>
    <row r="1091" spans="1:48" s="38" customFormat="1" ht="15" customHeight="1">
      <c r="A1091" s="18"/>
      <c r="B1091" s="3"/>
      <c r="C1091" s="680"/>
      <c r="D1091" s="681"/>
      <c r="E1091" s="766"/>
      <c r="F1091" s="56" t="s">
        <v>5137</v>
      </c>
      <c r="G1091" s="580" t="s">
        <v>5210</v>
      </c>
      <c r="H1091" s="580"/>
      <c r="I1091" s="580"/>
      <c r="J1091" s="580"/>
      <c r="K1091" s="580"/>
      <c r="L1091" s="580"/>
      <c r="M1091" s="580"/>
      <c r="N1091" s="580"/>
      <c r="O1091" s="580"/>
      <c r="P1091" s="580"/>
      <c r="Q1091" s="580"/>
      <c r="R1091" s="580"/>
      <c r="S1091" s="580"/>
      <c r="T1091" s="580"/>
      <c r="U1091" s="580"/>
      <c r="V1091" s="580"/>
      <c r="W1091" s="580"/>
      <c r="X1091" s="580"/>
      <c r="Y1091" s="452"/>
      <c r="Z1091" s="452"/>
      <c r="AA1091" s="452"/>
      <c r="AB1091" s="452"/>
      <c r="AC1091" s="452"/>
      <c r="AD1091" s="452"/>
      <c r="AE1091" s="2"/>
      <c r="AF1091" s="169"/>
      <c r="AR1091" s="518">
        <f t="shared" si="2969"/>
        <v>0</v>
      </c>
      <c r="AS1091" s="518"/>
      <c r="AU1091" s="522">
        <f>IF(CNGE_2024_M3_Secc1!$AO$111=CNGE_2024_M3_Secc1!$AQ$111,0,IF(OR(AND(CNGE_2024_M3_Secc2!BF379=1,Y1091=""),AND(CNGE_2024_M3_Secc2!BF379=0,Y1091&lt;&gt;"")),0,1))</f>
        <v>0</v>
      </c>
      <c r="AV1091" s="522"/>
    </row>
    <row r="1092" spans="1:48" s="38" customFormat="1" ht="15" customHeight="1">
      <c r="A1092" s="18"/>
      <c r="B1092" s="3"/>
      <c r="C1092" s="680"/>
      <c r="D1092" s="681"/>
      <c r="E1092" s="766"/>
      <c r="F1092" s="56" t="s">
        <v>5138</v>
      </c>
      <c r="G1092" s="580" t="s">
        <v>5212</v>
      </c>
      <c r="H1092" s="580"/>
      <c r="I1092" s="580"/>
      <c r="J1092" s="580"/>
      <c r="K1092" s="580"/>
      <c r="L1092" s="580"/>
      <c r="M1092" s="580"/>
      <c r="N1092" s="580"/>
      <c r="O1092" s="580"/>
      <c r="P1092" s="580"/>
      <c r="Q1092" s="580"/>
      <c r="R1092" s="580"/>
      <c r="S1092" s="580"/>
      <c r="T1092" s="580"/>
      <c r="U1092" s="580"/>
      <c r="V1092" s="580"/>
      <c r="W1092" s="580"/>
      <c r="X1092" s="580"/>
      <c r="Y1092" s="452"/>
      <c r="Z1092" s="452"/>
      <c r="AA1092" s="452"/>
      <c r="AB1092" s="452"/>
      <c r="AC1092" s="452"/>
      <c r="AD1092" s="452"/>
      <c r="AE1092" s="2"/>
      <c r="AF1092" s="169"/>
      <c r="AR1092" s="518">
        <f t="shared" si="2969"/>
        <v>0</v>
      </c>
      <c r="AS1092" s="518"/>
      <c r="AU1092" s="522">
        <f>IF(CNGE_2024_M3_Secc1!$AO$111=CNGE_2024_M3_Secc1!$AQ$111,0,IF(OR(AND(CNGE_2024_M3_Secc2!BF380=1,Y1092=""),AND(CNGE_2024_M3_Secc2!BF380=0,Y1092&lt;&gt;"")),0,1))</f>
        <v>0</v>
      </c>
      <c r="AV1092" s="522"/>
    </row>
    <row r="1093" spans="1:48" s="38" customFormat="1" ht="15" customHeight="1">
      <c r="A1093" s="18"/>
      <c r="B1093" s="3"/>
      <c r="C1093" s="680"/>
      <c r="D1093" s="681"/>
      <c r="E1093" s="766"/>
      <c r="F1093" s="56" t="s">
        <v>5139</v>
      </c>
      <c r="G1093" s="580" t="s">
        <v>5214</v>
      </c>
      <c r="H1093" s="580"/>
      <c r="I1093" s="580"/>
      <c r="J1093" s="580"/>
      <c r="K1093" s="580"/>
      <c r="L1093" s="580"/>
      <c r="M1093" s="580"/>
      <c r="N1093" s="580"/>
      <c r="O1093" s="580"/>
      <c r="P1093" s="580"/>
      <c r="Q1093" s="580"/>
      <c r="R1093" s="580"/>
      <c r="S1093" s="580"/>
      <c r="T1093" s="580"/>
      <c r="U1093" s="580"/>
      <c r="V1093" s="580"/>
      <c r="W1093" s="580"/>
      <c r="X1093" s="580"/>
      <c r="Y1093" s="452"/>
      <c r="Z1093" s="452"/>
      <c r="AA1093" s="452"/>
      <c r="AB1093" s="452"/>
      <c r="AC1093" s="452"/>
      <c r="AD1093" s="452"/>
      <c r="AE1093" s="2"/>
      <c r="AF1093" s="169"/>
      <c r="AR1093" s="518">
        <f t="shared" si="2969"/>
        <v>0</v>
      </c>
      <c r="AS1093" s="518"/>
      <c r="AU1093" s="522">
        <f>IF(CNGE_2024_M3_Secc1!$AO$111=CNGE_2024_M3_Secc1!$AQ$111,0,IF(OR(AND(CNGE_2024_M3_Secc2!BF381=1,Y1093=""),AND(CNGE_2024_M3_Secc2!BF381=0,Y1093&lt;&gt;"")),0,1))</f>
        <v>0</v>
      </c>
      <c r="AV1093" s="522"/>
    </row>
    <row r="1094" spans="1:48" s="38" customFormat="1" ht="15" customHeight="1">
      <c r="A1094" s="18"/>
      <c r="B1094" s="3"/>
      <c r="C1094" s="680"/>
      <c r="D1094" s="681"/>
      <c r="E1094" s="766"/>
      <c r="F1094" s="56" t="s">
        <v>5140</v>
      </c>
      <c r="G1094" s="580" t="s">
        <v>5217</v>
      </c>
      <c r="H1094" s="580"/>
      <c r="I1094" s="580"/>
      <c r="J1094" s="580"/>
      <c r="K1094" s="580"/>
      <c r="L1094" s="580"/>
      <c r="M1094" s="580"/>
      <c r="N1094" s="580"/>
      <c r="O1094" s="580"/>
      <c r="P1094" s="580"/>
      <c r="Q1094" s="580"/>
      <c r="R1094" s="580"/>
      <c r="S1094" s="580"/>
      <c r="T1094" s="580"/>
      <c r="U1094" s="580"/>
      <c r="V1094" s="580"/>
      <c r="W1094" s="580"/>
      <c r="X1094" s="580"/>
      <c r="Y1094" s="452"/>
      <c r="Z1094" s="452"/>
      <c r="AA1094" s="452"/>
      <c r="AB1094" s="452"/>
      <c r="AC1094" s="452"/>
      <c r="AD1094" s="452"/>
      <c r="AE1094" s="2"/>
      <c r="AF1094" s="169"/>
      <c r="AR1094" s="518">
        <f t="shared" si="2969"/>
        <v>0</v>
      </c>
      <c r="AS1094" s="518"/>
      <c r="AU1094" s="522">
        <f>IF(CNGE_2024_M3_Secc1!$AO$111=CNGE_2024_M3_Secc1!$AQ$111,0,IF(OR(AND(CNGE_2024_M3_Secc2!BF382=1,Y1094=""),AND(CNGE_2024_M3_Secc2!BF382=0,Y1094&lt;&gt;"")),0,1))</f>
        <v>0</v>
      </c>
      <c r="AV1094" s="522"/>
    </row>
    <row r="1095" spans="1:48" s="38" customFormat="1" ht="15" customHeight="1">
      <c r="A1095" s="18"/>
      <c r="B1095" s="3"/>
      <c r="C1095" s="680"/>
      <c r="D1095" s="681"/>
      <c r="E1095" s="766"/>
      <c r="F1095" s="56" t="s">
        <v>5141</v>
      </c>
      <c r="G1095" s="580" t="s">
        <v>5219</v>
      </c>
      <c r="H1095" s="580"/>
      <c r="I1095" s="580"/>
      <c r="J1095" s="580"/>
      <c r="K1095" s="580"/>
      <c r="L1095" s="580"/>
      <c r="M1095" s="580"/>
      <c r="N1095" s="580"/>
      <c r="O1095" s="580"/>
      <c r="P1095" s="580"/>
      <c r="Q1095" s="580"/>
      <c r="R1095" s="580"/>
      <c r="S1095" s="580"/>
      <c r="T1095" s="580"/>
      <c r="U1095" s="580"/>
      <c r="V1095" s="580"/>
      <c r="W1095" s="580"/>
      <c r="X1095" s="580"/>
      <c r="Y1095" s="452"/>
      <c r="Z1095" s="452"/>
      <c r="AA1095" s="452"/>
      <c r="AB1095" s="452"/>
      <c r="AC1095" s="452"/>
      <c r="AD1095" s="452"/>
      <c r="AE1095" s="2"/>
      <c r="AF1095" s="169"/>
      <c r="AR1095" s="518">
        <f t="shared" si="2969"/>
        <v>0</v>
      </c>
      <c r="AS1095" s="518"/>
      <c r="AU1095" s="522">
        <f>IF(CNGE_2024_M3_Secc1!$AO$111=CNGE_2024_M3_Secc1!$AQ$111,0,IF(OR(AND(CNGE_2024_M3_Secc2!BF383=1,Y1095=""),AND(CNGE_2024_M3_Secc2!BF383=0,Y1095&lt;&gt;"")),0,1))</f>
        <v>0</v>
      </c>
      <c r="AV1095" s="522"/>
    </row>
    <row r="1096" spans="1:48" s="38" customFormat="1" ht="15" customHeight="1">
      <c r="A1096" s="18"/>
      <c r="B1096" s="3"/>
      <c r="C1096" s="680"/>
      <c r="D1096" s="681"/>
      <c r="E1096" s="766"/>
      <c r="F1096" s="56" t="s">
        <v>5142</v>
      </c>
      <c r="G1096" s="580" t="s">
        <v>5221</v>
      </c>
      <c r="H1096" s="580"/>
      <c r="I1096" s="580"/>
      <c r="J1096" s="580"/>
      <c r="K1096" s="580"/>
      <c r="L1096" s="580"/>
      <c r="M1096" s="580"/>
      <c r="N1096" s="580"/>
      <c r="O1096" s="580"/>
      <c r="P1096" s="580"/>
      <c r="Q1096" s="580"/>
      <c r="R1096" s="580"/>
      <c r="S1096" s="580"/>
      <c r="T1096" s="580"/>
      <c r="U1096" s="580"/>
      <c r="V1096" s="580"/>
      <c r="W1096" s="580"/>
      <c r="X1096" s="580"/>
      <c r="Y1096" s="452"/>
      <c r="Z1096" s="452"/>
      <c r="AA1096" s="452"/>
      <c r="AB1096" s="452"/>
      <c r="AC1096" s="452"/>
      <c r="AD1096" s="452"/>
      <c r="AE1096" s="2"/>
      <c r="AF1096" s="169"/>
      <c r="AR1096" s="518">
        <f t="shared" si="2969"/>
        <v>0</v>
      </c>
      <c r="AS1096" s="518"/>
      <c r="AU1096" s="522">
        <f>IF(CNGE_2024_M3_Secc1!$AO$111=CNGE_2024_M3_Secc1!$AQ$111,0,IF(OR(AND(CNGE_2024_M3_Secc2!BF384=1,Y1096=""),AND(CNGE_2024_M3_Secc2!BF384=0,Y1096&lt;&gt;"")),0,1))</f>
        <v>0</v>
      </c>
      <c r="AV1096" s="522"/>
    </row>
    <row r="1097" spans="1:48" s="38" customFormat="1" ht="15" customHeight="1">
      <c r="A1097" s="18"/>
      <c r="B1097" s="3"/>
      <c r="C1097" s="680"/>
      <c r="D1097" s="681"/>
      <c r="E1097" s="766"/>
      <c r="F1097" s="56" t="s">
        <v>5143</v>
      </c>
      <c r="G1097" s="580" t="s">
        <v>5223</v>
      </c>
      <c r="H1097" s="580"/>
      <c r="I1097" s="580"/>
      <c r="J1097" s="580"/>
      <c r="K1097" s="580"/>
      <c r="L1097" s="580"/>
      <c r="M1097" s="580"/>
      <c r="N1097" s="580"/>
      <c r="O1097" s="580"/>
      <c r="P1097" s="580"/>
      <c r="Q1097" s="580"/>
      <c r="R1097" s="580"/>
      <c r="S1097" s="580"/>
      <c r="T1097" s="580"/>
      <c r="U1097" s="580"/>
      <c r="V1097" s="580"/>
      <c r="W1097" s="580"/>
      <c r="X1097" s="580"/>
      <c r="Y1097" s="452"/>
      <c r="Z1097" s="452"/>
      <c r="AA1097" s="452"/>
      <c r="AB1097" s="452"/>
      <c r="AC1097" s="452"/>
      <c r="AD1097" s="452"/>
      <c r="AE1097" s="2"/>
      <c r="AF1097" s="169"/>
      <c r="AR1097" s="518">
        <f t="shared" si="2969"/>
        <v>0</v>
      </c>
      <c r="AS1097" s="518"/>
      <c r="AU1097" s="522">
        <f>IF(CNGE_2024_M3_Secc1!$AO$111=CNGE_2024_M3_Secc1!$AQ$111,0,IF(OR(AND(CNGE_2024_M3_Secc2!BF385=1,Y1097=""),AND(CNGE_2024_M3_Secc2!BF385=0,Y1097&lt;&gt;"")),0,1))</f>
        <v>0</v>
      </c>
      <c r="AV1097" s="522"/>
    </row>
    <row r="1098" spans="1:48" s="38" customFormat="1" ht="15" customHeight="1">
      <c r="A1098" s="18"/>
      <c r="B1098" s="3"/>
      <c r="C1098" s="680"/>
      <c r="D1098" s="681"/>
      <c r="E1098" s="766"/>
      <c r="F1098" s="56" t="s">
        <v>5144</v>
      </c>
      <c r="G1098" s="580" t="s">
        <v>5225</v>
      </c>
      <c r="H1098" s="580"/>
      <c r="I1098" s="580"/>
      <c r="J1098" s="580"/>
      <c r="K1098" s="580"/>
      <c r="L1098" s="580"/>
      <c r="M1098" s="580"/>
      <c r="N1098" s="580"/>
      <c r="O1098" s="580"/>
      <c r="P1098" s="580"/>
      <c r="Q1098" s="580"/>
      <c r="R1098" s="580"/>
      <c r="S1098" s="580"/>
      <c r="T1098" s="580"/>
      <c r="U1098" s="580"/>
      <c r="V1098" s="580"/>
      <c r="W1098" s="580"/>
      <c r="X1098" s="580"/>
      <c r="Y1098" s="452"/>
      <c r="Z1098" s="452"/>
      <c r="AA1098" s="452"/>
      <c r="AB1098" s="452"/>
      <c r="AC1098" s="452"/>
      <c r="AD1098" s="452"/>
      <c r="AE1098" s="2"/>
      <c r="AF1098" s="169"/>
      <c r="AR1098" s="518">
        <f t="shared" si="2969"/>
        <v>0</v>
      </c>
      <c r="AS1098" s="518"/>
      <c r="AU1098" s="522">
        <f>IF(CNGE_2024_M3_Secc1!$AO$111=CNGE_2024_M3_Secc1!$AQ$111,0,IF(OR(AND(CNGE_2024_M3_Secc2!BF386=1,Y1098=""),AND(CNGE_2024_M3_Secc2!BF386=0,Y1098&lt;&gt;"")),0,1))</f>
        <v>0</v>
      </c>
      <c r="AV1098" s="522"/>
    </row>
    <row r="1099" spans="1:48" s="38" customFormat="1" ht="15" customHeight="1">
      <c r="A1099" s="18"/>
      <c r="B1099" s="3"/>
      <c r="C1099" s="680"/>
      <c r="D1099" s="681"/>
      <c r="E1099" s="766"/>
      <c r="F1099" s="56" t="s">
        <v>5145</v>
      </c>
      <c r="G1099" s="580" t="s">
        <v>5227</v>
      </c>
      <c r="H1099" s="580"/>
      <c r="I1099" s="580"/>
      <c r="J1099" s="580"/>
      <c r="K1099" s="580"/>
      <c r="L1099" s="580"/>
      <c r="M1099" s="580"/>
      <c r="N1099" s="580"/>
      <c r="O1099" s="580"/>
      <c r="P1099" s="580"/>
      <c r="Q1099" s="580"/>
      <c r="R1099" s="580"/>
      <c r="S1099" s="580"/>
      <c r="T1099" s="580"/>
      <c r="U1099" s="580"/>
      <c r="V1099" s="580"/>
      <c r="W1099" s="580"/>
      <c r="X1099" s="580"/>
      <c r="Y1099" s="452"/>
      <c r="Z1099" s="452"/>
      <c r="AA1099" s="452"/>
      <c r="AB1099" s="452"/>
      <c r="AC1099" s="452"/>
      <c r="AD1099" s="452"/>
      <c r="AE1099" s="2"/>
      <c r="AF1099" s="169"/>
      <c r="AR1099" s="518">
        <f t="shared" si="2969"/>
        <v>0</v>
      </c>
      <c r="AS1099" s="518"/>
      <c r="AU1099" s="522">
        <f>IF(CNGE_2024_M3_Secc1!$AO$111=CNGE_2024_M3_Secc1!$AQ$111,0,IF(OR(AND(CNGE_2024_M3_Secc2!BF387=1,Y1099=""),AND(CNGE_2024_M3_Secc2!BF387=0,Y1099&lt;&gt;"")),0,1))</f>
        <v>0</v>
      </c>
      <c r="AV1099" s="522"/>
    </row>
    <row r="1100" spans="1:48" s="38" customFormat="1" ht="15" customHeight="1">
      <c r="A1100" s="18"/>
      <c r="B1100" s="3"/>
      <c r="C1100" s="680"/>
      <c r="D1100" s="681"/>
      <c r="E1100" s="766"/>
      <c r="F1100" s="56" t="s">
        <v>5146</v>
      </c>
      <c r="G1100" s="580" t="s">
        <v>5229</v>
      </c>
      <c r="H1100" s="580"/>
      <c r="I1100" s="580"/>
      <c r="J1100" s="580"/>
      <c r="K1100" s="580"/>
      <c r="L1100" s="580"/>
      <c r="M1100" s="580"/>
      <c r="N1100" s="580"/>
      <c r="O1100" s="580"/>
      <c r="P1100" s="580"/>
      <c r="Q1100" s="580"/>
      <c r="R1100" s="580"/>
      <c r="S1100" s="580"/>
      <c r="T1100" s="580"/>
      <c r="U1100" s="580"/>
      <c r="V1100" s="580"/>
      <c r="W1100" s="580"/>
      <c r="X1100" s="580"/>
      <c r="Y1100" s="452"/>
      <c r="Z1100" s="452"/>
      <c r="AA1100" s="452"/>
      <c r="AB1100" s="452"/>
      <c r="AC1100" s="452"/>
      <c r="AD1100" s="452"/>
      <c r="AE1100" s="2"/>
      <c r="AF1100" s="169"/>
      <c r="AR1100" s="518">
        <f t="shared" si="2969"/>
        <v>0</v>
      </c>
      <c r="AS1100" s="518"/>
      <c r="AU1100" s="522">
        <f>IF(CNGE_2024_M3_Secc1!$AO$111=CNGE_2024_M3_Secc1!$AQ$111,0,IF(OR(AND(CNGE_2024_M3_Secc2!BF388=1,Y1100=""),AND(CNGE_2024_M3_Secc2!BF388=0,Y1100&lt;&gt;"")),0,1))</f>
        <v>0</v>
      </c>
      <c r="AV1100" s="522"/>
    </row>
    <row r="1101" spans="1:48" s="38" customFormat="1" ht="15" customHeight="1">
      <c r="A1101" s="18"/>
      <c r="B1101" s="3"/>
      <c r="C1101" s="680"/>
      <c r="D1101" s="681"/>
      <c r="E1101" s="766"/>
      <c r="F1101" s="56" t="s">
        <v>5147</v>
      </c>
      <c r="G1101" s="580" t="s">
        <v>5231</v>
      </c>
      <c r="H1101" s="580"/>
      <c r="I1101" s="580"/>
      <c r="J1101" s="580"/>
      <c r="K1101" s="580"/>
      <c r="L1101" s="580"/>
      <c r="M1101" s="580"/>
      <c r="N1101" s="580"/>
      <c r="O1101" s="580"/>
      <c r="P1101" s="580"/>
      <c r="Q1101" s="580"/>
      <c r="R1101" s="580"/>
      <c r="S1101" s="580"/>
      <c r="T1101" s="580"/>
      <c r="U1101" s="580"/>
      <c r="V1101" s="580"/>
      <c r="W1101" s="580"/>
      <c r="X1101" s="580"/>
      <c r="Y1101" s="452"/>
      <c r="Z1101" s="452"/>
      <c r="AA1101" s="452"/>
      <c r="AB1101" s="452"/>
      <c r="AC1101" s="452"/>
      <c r="AD1101" s="452"/>
      <c r="AE1101" s="2"/>
      <c r="AF1101" s="169"/>
      <c r="AR1101" s="518">
        <f t="shared" si="2969"/>
        <v>0</v>
      </c>
      <c r="AS1101" s="518"/>
      <c r="AU1101" s="522">
        <f>IF(CNGE_2024_M3_Secc1!$AO$111=CNGE_2024_M3_Secc1!$AQ$111,0,IF(OR(AND(CNGE_2024_M3_Secc2!BF389=1,Y1101=""),AND(CNGE_2024_M3_Secc2!BF389=0,Y1101&lt;&gt;"")),0,1))</f>
        <v>0</v>
      </c>
      <c r="AV1101" s="522"/>
    </row>
    <row r="1102" spans="1:48" s="38" customFormat="1" ht="15" customHeight="1">
      <c r="A1102" s="18"/>
      <c r="B1102" s="3"/>
      <c r="C1102" s="682"/>
      <c r="D1102" s="683"/>
      <c r="E1102" s="767"/>
      <c r="F1102" s="56" t="s">
        <v>5148</v>
      </c>
      <c r="G1102" s="580" t="s">
        <v>5432</v>
      </c>
      <c r="H1102" s="580"/>
      <c r="I1102" s="580"/>
      <c r="J1102" s="580"/>
      <c r="K1102" s="580"/>
      <c r="L1102" s="580"/>
      <c r="M1102" s="580"/>
      <c r="N1102" s="580"/>
      <c r="O1102" s="580"/>
      <c r="P1102" s="580"/>
      <c r="Q1102" s="580"/>
      <c r="R1102" s="580"/>
      <c r="S1102" s="580"/>
      <c r="T1102" s="580"/>
      <c r="U1102" s="580"/>
      <c r="V1102" s="580"/>
      <c r="W1102" s="580"/>
      <c r="X1102" s="580"/>
      <c r="Y1102" s="452"/>
      <c r="Z1102" s="452"/>
      <c r="AA1102" s="452"/>
      <c r="AB1102" s="452"/>
      <c r="AC1102" s="452"/>
      <c r="AD1102" s="452"/>
      <c r="AE1102" s="2"/>
      <c r="AF1102" s="169"/>
      <c r="AR1102" s="518">
        <f t="shared" si="2969"/>
        <v>0</v>
      </c>
      <c r="AS1102" s="518"/>
      <c r="AU1102" s="522">
        <f>IF(CNGE_2024_M3_Secc1!$AO$111=CNGE_2024_M3_Secc1!$AQ$111,0,IF(OR(AND(CNGE_2024_M3_Secc2!BF390=1,Y1102=""),AND(CNGE_2024_M3_Secc2!BF390=0,Y1102&lt;&gt;"")),0,1))</f>
        <v>0</v>
      </c>
      <c r="AV1102" s="522"/>
    </row>
    <row r="1103" spans="1:48" s="38" customFormat="1" ht="15" customHeight="1">
      <c r="A1103" s="18"/>
      <c r="B1103" s="3"/>
      <c r="C1103" s="678" t="s">
        <v>5236</v>
      </c>
      <c r="D1103" s="679"/>
      <c r="E1103" s="765"/>
      <c r="F1103" s="48" t="s">
        <v>5149</v>
      </c>
      <c r="G1103" s="580" t="s">
        <v>5237</v>
      </c>
      <c r="H1103" s="580"/>
      <c r="I1103" s="580"/>
      <c r="J1103" s="580"/>
      <c r="K1103" s="580"/>
      <c r="L1103" s="580"/>
      <c r="M1103" s="580"/>
      <c r="N1103" s="580"/>
      <c r="O1103" s="580"/>
      <c r="P1103" s="580"/>
      <c r="Q1103" s="580"/>
      <c r="R1103" s="580"/>
      <c r="S1103" s="580"/>
      <c r="T1103" s="580"/>
      <c r="U1103" s="580"/>
      <c r="V1103" s="580"/>
      <c r="W1103" s="580"/>
      <c r="X1103" s="580"/>
      <c r="Y1103" s="452"/>
      <c r="Z1103" s="452"/>
      <c r="AA1103" s="452"/>
      <c r="AB1103" s="452"/>
      <c r="AC1103" s="452"/>
      <c r="AD1103" s="452"/>
      <c r="AE1103" s="2"/>
      <c r="AF1103" s="169"/>
      <c r="AR1103" s="518">
        <f t="shared" si="2969"/>
        <v>0</v>
      </c>
      <c r="AS1103" s="518"/>
      <c r="AU1103" s="522">
        <f>IF(CNGE_2024_M3_Secc1!$AO$111=CNGE_2024_M3_Secc1!$AQ$111,0,IF(OR(AND(CNGE_2024_M3_Secc2!BF391=1,Y1103=""),AND(CNGE_2024_M3_Secc2!BF391=0,Y1103&lt;&gt;"")),0,1))</f>
        <v>0</v>
      </c>
      <c r="AV1103" s="522"/>
    </row>
    <row r="1104" spans="1:48" s="38" customFormat="1" ht="15" customHeight="1">
      <c r="A1104" s="18"/>
      <c r="B1104" s="3"/>
      <c r="C1104" s="680"/>
      <c r="D1104" s="681"/>
      <c r="E1104" s="766"/>
      <c r="F1104" s="48" t="s">
        <v>5150</v>
      </c>
      <c r="G1104" s="580" t="s">
        <v>5239</v>
      </c>
      <c r="H1104" s="580"/>
      <c r="I1104" s="580"/>
      <c r="J1104" s="580"/>
      <c r="K1104" s="580"/>
      <c r="L1104" s="580"/>
      <c r="M1104" s="580"/>
      <c r="N1104" s="580"/>
      <c r="O1104" s="580"/>
      <c r="P1104" s="580"/>
      <c r="Q1104" s="580"/>
      <c r="R1104" s="580"/>
      <c r="S1104" s="580"/>
      <c r="T1104" s="580"/>
      <c r="U1104" s="580"/>
      <c r="V1104" s="580"/>
      <c r="W1104" s="580"/>
      <c r="X1104" s="580"/>
      <c r="Y1104" s="452"/>
      <c r="Z1104" s="452"/>
      <c r="AA1104" s="452"/>
      <c r="AB1104" s="452"/>
      <c r="AC1104" s="452"/>
      <c r="AD1104" s="452"/>
      <c r="AE1104" s="2"/>
      <c r="AF1104" s="169"/>
      <c r="AR1104" s="518">
        <f t="shared" si="2969"/>
        <v>0</v>
      </c>
      <c r="AS1104" s="518"/>
      <c r="AU1104" s="522">
        <f>IF(CNGE_2024_M3_Secc1!$AO$111=CNGE_2024_M3_Secc1!$AQ$111,0,IF(OR(AND(CNGE_2024_M3_Secc2!BF392=1,Y1104=""),AND(CNGE_2024_M3_Secc2!BF392=0,Y1104&lt;&gt;"")),0,1))</f>
        <v>0</v>
      </c>
      <c r="AV1104" s="522"/>
    </row>
    <row r="1105" spans="1:48" s="38" customFormat="1" ht="15" customHeight="1">
      <c r="A1105" s="18"/>
      <c r="B1105" s="3"/>
      <c r="C1105" s="680"/>
      <c r="D1105" s="681"/>
      <c r="E1105" s="766"/>
      <c r="F1105" s="48" t="s">
        <v>5151</v>
      </c>
      <c r="G1105" s="580" t="s">
        <v>5241</v>
      </c>
      <c r="H1105" s="580"/>
      <c r="I1105" s="580"/>
      <c r="J1105" s="580"/>
      <c r="K1105" s="580"/>
      <c r="L1105" s="580"/>
      <c r="M1105" s="580"/>
      <c r="N1105" s="580"/>
      <c r="O1105" s="580"/>
      <c r="P1105" s="580"/>
      <c r="Q1105" s="580"/>
      <c r="R1105" s="580"/>
      <c r="S1105" s="580"/>
      <c r="T1105" s="580"/>
      <c r="U1105" s="580"/>
      <c r="V1105" s="580"/>
      <c r="W1105" s="580"/>
      <c r="X1105" s="580"/>
      <c r="Y1105" s="452"/>
      <c r="Z1105" s="452"/>
      <c r="AA1105" s="452"/>
      <c r="AB1105" s="452"/>
      <c r="AC1105" s="452"/>
      <c r="AD1105" s="452"/>
      <c r="AE1105" s="2"/>
      <c r="AF1105" s="169"/>
      <c r="AR1105" s="518">
        <f t="shared" si="2969"/>
        <v>0</v>
      </c>
      <c r="AS1105" s="518"/>
      <c r="AU1105" s="522">
        <f>IF(CNGE_2024_M3_Secc1!$AO$111=CNGE_2024_M3_Secc1!$AQ$111,0,IF(OR(AND(CNGE_2024_M3_Secc2!BF393=1,Y1105=""),AND(CNGE_2024_M3_Secc2!BF393=0,Y1105&lt;&gt;"")),0,1))</f>
        <v>0</v>
      </c>
      <c r="AV1105" s="522"/>
    </row>
    <row r="1106" spans="1:48" s="38" customFormat="1" ht="15" customHeight="1">
      <c r="A1106" s="18"/>
      <c r="B1106" s="3"/>
      <c r="C1106" s="680"/>
      <c r="D1106" s="681"/>
      <c r="E1106" s="766"/>
      <c r="F1106" s="48" t="s">
        <v>5152</v>
      </c>
      <c r="G1106" s="580" t="s">
        <v>5243</v>
      </c>
      <c r="H1106" s="580"/>
      <c r="I1106" s="580"/>
      <c r="J1106" s="580"/>
      <c r="K1106" s="580"/>
      <c r="L1106" s="580"/>
      <c r="M1106" s="580"/>
      <c r="N1106" s="580"/>
      <c r="O1106" s="580"/>
      <c r="P1106" s="580"/>
      <c r="Q1106" s="580"/>
      <c r="R1106" s="580"/>
      <c r="S1106" s="580"/>
      <c r="T1106" s="580"/>
      <c r="U1106" s="580"/>
      <c r="V1106" s="580"/>
      <c r="W1106" s="580"/>
      <c r="X1106" s="580"/>
      <c r="Y1106" s="452"/>
      <c r="Z1106" s="452"/>
      <c r="AA1106" s="452"/>
      <c r="AB1106" s="452"/>
      <c r="AC1106" s="452"/>
      <c r="AD1106" s="452"/>
      <c r="AE1106" s="2"/>
      <c r="AF1106" s="169"/>
      <c r="AR1106" s="518">
        <f t="shared" si="2969"/>
        <v>0</v>
      </c>
      <c r="AS1106" s="518"/>
      <c r="AU1106" s="522">
        <f>IF(CNGE_2024_M3_Secc1!$AO$111=CNGE_2024_M3_Secc1!$AQ$111,0,IF(OR(AND(CNGE_2024_M3_Secc2!BF394=1,Y1106=""),AND(CNGE_2024_M3_Secc2!BF394=0,Y1106&lt;&gt;"")),0,1))</f>
        <v>0</v>
      </c>
      <c r="AV1106" s="522"/>
    </row>
    <row r="1107" spans="1:48" s="38" customFormat="1" ht="15" customHeight="1">
      <c r="A1107" s="18"/>
      <c r="B1107" s="3"/>
      <c r="C1107" s="680"/>
      <c r="D1107" s="681"/>
      <c r="E1107" s="766"/>
      <c r="F1107" s="48" t="s">
        <v>5153</v>
      </c>
      <c r="G1107" s="580" t="s">
        <v>5245</v>
      </c>
      <c r="H1107" s="580"/>
      <c r="I1107" s="580"/>
      <c r="J1107" s="580"/>
      <c r="K1107" s="580"/>
      <c r="L1107" s="580"/>
      <c r="M1107" s="580"/>
      <c r="N1107" s="580"/>
      <c r="O1107" s="580"/>
      <c r="P1107" s="580"/>
      <c r="Q1107" s="580"/>
      <c r="R1107" s="580"/>
      <c r="S1107" s="580"/>
      <c r="T1107" s="580"/>
      <c r="U1107" s="580"/>
      <c r="V1107" s="580"/>
      <c r="W1107" s="580"/>
      <c r="X1107" s="580"/>
      <c r="Y1107" s="452"/>
      <c r="Z1107" s="452"/>
      <c r="AA1107" s="452"/>
      <c r="AB1107" s="452"/>
      <c r="AC1107" s="452"/>
      <c r="AD1107" s="452"/>
      <c r="AE1107" s="2"/>
      <c r="AF1107" s="169"/>
      <c r="AR1107" s="518">
        <f t="shared" si="2969"/>
        <v>0</v>
      </c>
      <c r="AS1107" s="518"/>
      <c r="AU1107" s="522">
        <f>IF(CNGE_2024_M3_Secc1!$AO$111=CNGE_2024_M3_Secc1!$AQ$111,0,IF(OR(AND(CNGE_2024_M3_Secc2!BF395=1,Y1107=""),AND(CNGE_2024_M3_Secc2!BF395=0,Y1107&lt;&gt;"")),0,1))</f>
        <v>0</v>
      </c>
      <c r="AV1107" s="522"/>
    </row>
    <row r="1108" spans="1:48" s="38" customFormat="1" ht="15" customHeight="1">
      <c r="A1108" s="18"/>
      <c r="B1108" s="3"/>
      <c r="C1108" s="682"/>
      <c r="D1108" s="683"/>
      <c r="E1108" s="767"/>
      <c r="F1108" s="48" t="s">
        <v>5154</v>
      </c>
      <c r="G1108" s="580" t="s">
        <v>5434</v>
      </c>
      <c r="H1108" s="580"/>
      <c r="I1108" s="580"/>
      <c r="J1108" s="580"/>
      <c r="K1108" s="580"/>
      <c r="L1108" s="580"/>
      <c r="M1108" s="580"/>
      <c r="N1108" s="580"/>
      <c r="O1108" s="580"/>
      <c r="P1108" s="580"/>
      <c r="Q1108" s="580"/>
      <c r="R1108" s="580"/>
      <c r="S1108" s="580"/>
      <c r="T1108" s="580"/>
      <c r="U1108" s="580"/>
      <c r="V1108" s="580"/>
      <c r="W1108" s="580"/>
      <c r="X1108" s="580"/>
      <c r="Y1108" s="452"/>
      <c r="Z1108" s="452"/>
      <c r="AA1108" s="452"/>
      <c r="AB1108" s="452"/>
      <c r="AC1108" s="452"/>
      <c r="AD1108" s="452"/>
      <c r="AE1108" s="2"/>
      <c r="AF1108" s="169"/>
      <c r="AR1108" s="518">
        <f t="shared" si="2969"/>
        <v>0</v>
      </c>
      <c r="AS1108" s="518"/>
      <c r="AU1108" s="522">
        <f>IF(CNGE_2024_M3_Secc1!$AO$111=CNGE_2024_M3_Secc1!$AQ$111,0,IF(OR(AND(CNGE_2024_M3_Secc2!BF396=1,Y1108=""),AND(CNGE_2024_M3_Secc2!BF396=0,Y1108&lt;&gt;"")),0,1))</f>
        <v>0</v>
      </c>
      <c r="AV1108" s="522"/>
    </row>
    <row r="1109" spans="1:48" s="38" customFormat="1" ht="15" customHeight="1">
      <c r="A1109" s="18"/>
      <c r="B1109" s="3"/>
      <c r="C1109" s="768" t="s">
        <v>4996</v>
      </c>
      <c r="D1109" s="769"/>
      <c r="E1109" s="769"/>
      <c r="F1109" s="770"/>
      <c r="G1109" s="580" t="s">
        <v>5249</v>
      </c>
      <c r="H1109" s="580"/>
      <c r="I1109" s="580"/>
      <c r="J1109" s="580"/>
      <c r="K1109" s="580"/>
      <c r="L1109" s="580"/>
      <c r="M1109" s="580"/>
      <c r="N1109" s="580"/>
      <c r="O1109" s="580"/>
      <c r="P1109" s="580"/>
      <c r="Q1109" s="580"/>
      <c r="R1109" s="580"/>
      <c r="S1109" s="580"/>
      <c r="T1109" s="580"/>
      <c r="U1109" s="580"/>
      <c r="V1109" s="580"/>
      <c r="W1109" s="580"/>
      <c r="X1109" s="580"/>
      <c r="Y1109" s="452"/>
      <c r="Z1109" s="452"/>
      <c r="AA1109" s="452"/>
      <c r="AB1109" s="452"/>
      <c r="AC1109" s="452"/>
      <c r="AD1109" s="452"/>
      <c r="AE1109" s="2"/>
      <c r="AF1109" s="169"/>
      <c r="AR1109" s="518">
        <f t="shared" si="2969"/>
        <v>0</v>
      </c>
      <c r="AS1109" s="518"/>
      <c r="AU1109" s="522">
        <f>IF(CNGE_2024_M3_Secc1!$AO$111=CNGE_2024_M3_Secc1!$AQ$111,0,IF(OR(AND(CNGE_2024_M3_Secc2!BF397=1,Y1109=""),AND(CNGE_2024_M3_Secc2!BF397=0,Y1109&lt;&gt;"")),0,1))</f>
        <v>0</v>
      </c>
      <c r="AV1109" s="522"/>
    </row>
    <row r="1110" spans="1:48" s="38" customFormat="1" ht="15" customHeight="1">
      <c r="A1110" s="18"/>
      <c r="B1110" s="3"/>
      <c r="C1110" s="768" t="s">
        <v>4998</v>
      </c>
      <c r="D1110" s="769"/>
      <c r="E1110" s="769"/>
      <c r="F1110" s="770"/>
      <c r="G1110" s="580" t="s">
        <v>5250</v>
      </c>
      <c r="H1110" s="580"/>
      <c r="I1110" s="580"/>
      <c r="J1110" s="580"/>
      <c r="K1110" s="580"/>
      <c r="L1110" s="580"/>
      <c r="M1110" s="580"/>
      <c r="N1110" s="580"/>
      <c r="O1110" s="580"/>
      <c r="P1110" s="580"/>
      <c r="Q1110" s="580"/>
      <c r="R1110" s="580"/>
      <c r="S1110" s="580"/>
      <c r="T1110" s="580"/>
      <c r="U1110" s="580"/>
      <c r="V1110" s="580"/>
      <c r="W1110" s="580"/>
      <c r="X1110" s="580"/>
      <c r="Y1110" s="452"/>
      <c r="Z1110" s="452"/>
      <c r="AA1110" s="452"/>
      <c r="AB1110" s="452"/>
      <c r="AC1110" s="452"/>
      <c r="AD1110" s="452"/>
      <c r="AE1110" s="2"/>
      <c r="AF1110" s="169"/>
      <c r="AR1110" s="518">
        <f t="shared" si="2969"/>
        <v>0</v>
      </c>
      <c r="AS1110" s="518"/>
      <c r="AU1110" s="522">
        <f>IF(CNGE_2024_M3_Secc1!$AO$111=CNGE_2024_M3_Secc1!$AQ$111,0,IF(OR(AND(CNGE_2024_M3_Secc2!BF398=1,Y1110=""),AND(CNGE_2024_M3_Secc2!BF398=0,Y1110&lt;&gt;"")),0,1))</f>
        <v>0</v>
      </c>
      <c r="AV1110" s="522"/>
    </row>
    <row r="1111" spans="1:48" s="38" customFormat="1" ht="20.100000000000001" customHeight="1">
      <c r="A1111" s="18"/>
      <c r="B1111" s="3"/>
      <c r="C1111" s="678" t="s">
        <v>5251</v>
      </c>
      <c r="D1111" s="679"/>
      <c r="E1111" s="765"/>
      <c r="F1111" s="48" t="s">
        <v>5155</v>
      </c>
      <c r="G1111" s="580" t="s">
        <v>5252</v>
      </c>
      <c r="H1111" s="580"/>
      <c r="I1111" s="580"/>
      <c r="J1111" s="580"/>
      <c r="K1111" s="580"/>
      <c r="L1111" s="580"/>
      <c r="M1111" s="580"/>
      <c r="N1111" s="580"/>
      <c r="O1111" s="580"/>
      <c r="P1111" s="580"/>
      <c r="Q1111" s="580"/>
      <c r="R1111" s="580"/>
      <c r="S1111" s="580"/>
      <c r="T1111" s="580"/>
      <c r="U1111" s="580"/>
      <c r="V1111" s="580"/>
      <c r="W1111" s="580"/>
      <c r="X1111" s="580"/>
      <c r="Y1111" s="452"/>
      <c r="Z1111" s="452"/>
      <c r="AA1111" s="452"/>
      <c r="AB1111" s="452"/>
      <c r="AC1111" s="452"/>
      <c r="AD1111" s="452"/>
      <c r="AE1111" s="2"/>
      <c r="AF1111" s="169"/>
      <c r="AR1111" s="518">
        <f t="shared" si="2969"/>
        <v>0</v>
      </c>
      <c r="AS1111" s="518"/>
      <c r="AU1111" s="522">
        <f>IF(CNGE_2024_M3_Secc1!$AO$111=CNGE_2024_M3_Secc1!$AQ$111,0,IF(OR(AND(CNGE_2024_M3_Secc2!BF399=1,Y1111=""),AND(CNGE_2024_M3_Secc2!BF399=0,Y1111&lt;&gt;"")),0,1))</f>
        <v>0</v>
      </c>
      <c r="AV1111" s="522"/>
    </row>
    <row r="1112" spans="1:48" s="38" customFormat="1" ht="20.100000000000001" customHeight="1">
      <c r="A1112" s="18"/>
      <c r="B1112" s="3"/>
      <c r="C1112" s="680"/>
      <c r="D1112" s="681"/>
      <c r="E1112" s="766"/>
      <c r="F1112" s="48" t="s">
        <v>5156</v>
      </c>
      <c r="G1112" s="580" t="s">
        <v>5253</v>
      </c>
      <c r="H1112" s="580"/>
      <c r="I1112" s="580"/>
      <c r="J1112" s="580"/>
      <c r="K1112" s="580"/>
      <c r="L1112" s="580"/>
      <c r="M1112" s="580"/>
      <c r="N1112" s="580"/>
      <c r="O1112" s="580"/>
      <c r="P1112" s="580"/>
      <c r="Q1112" s="580"/>
      <c r="R1112" s="580"/>
      <c r="S1112" s="580"/>
      <c r="T1112" s="580"/>
      <c r="U1112" s="580"/>
      <c r="V1112" s="580"/>
      <c r="W1112" s="580"/>
      <c r="X1112" s="580"/>
      <c r="Y1112" s="452"/>
      <c r="Z1112" s="452"/>
      <c r="AA1112" s="452"/>
      <c r="AB1112" s="452"/>
      <c r="AC1112" s="452"/>
      <c r="AD1112" s="452"/>
      <c r="AE1112" s="2"/>
      <c r="AF1112" s="169"/>
      <c r="AR1112" s="518">
        <f t="shared" si="2969"/>
        <v>0</v>
      </c>
      <c r="AS1112" s="518"/>
      <c r="AU1112" s="522">
        <f>IF(CNGE_2024_M3_Secc1!$AO$111=CNGE_2024_M3_Secc1!$AQ$111,0,IF(OR(AND(CNGE_2024_M3_Secc2!BF400=1,Y1112=""),AND(CNGE_2024_M3_Secc2!BF400=0,Y1112&lt;&gt;"")),0,1))</f>
        <v>0</v>
      </c>
      <c r="AV1112" s="522"/>
    </row>
    <row r="1113" spans="1:48" s="38" customFormat="1" ht="20.100000000000001" customHeight="1">
      <c r="A1113" s="18"/>
      <c r="B1113" s="3"/>
      <c r="C1113" s="680"/>
      <c r="D1113" s="681"/>
      <c r="E1113" s="766"/>
      <c r="F1113" s="48" t="s">
        <v>5157</v>
      </c>
      <c r="G1113" s="580" t="s">
        <v>5254</v>
      </c>
      <c r="H1113" s="580"/>
      <c r="I1113" s="580"/>
      <c r="J1113" s="580"/>
      <c r="K1113" s="580"/>
      <c r="L1113" s="580"/>
      <c r="M1113" s="580"/>
      <c r="N1113" s="580"/>
      <c r="O1113" s="580"/>
      <c r="P1113" s="580"/>
      <c r="Q1113" s="580"/>
      <c r="R1113" s="580"/>
      <c r="S1113" s="580"/>
      <c r="T1113" s="580"/>
      <c r="U1113" s="580"/>
      <c r="V1113" s="580"/>
      <c r="W1113" s="580"/>
      <c r="X1113" s="580"/>
      <c r="Y1113" s="452"/>
      <c r="Z1113" s="452"/>
      <c r="AA1113" s="452"/>
      <c r="AB1113" s="452"/>
      <c r="AC1113" s="452"/>
      <c r="AD1113" s="452"/>
      <c r="AE1113" s="2"/>
      <c r="AF1113" s="169"/>
      <c r="AR1113" s="518">
        <f t="shared" si="2969"/>
        <v>0</v>
      </c>
      <c r="AS1113" s="518"/>
      <c r="AU1113" s="522">
        <f>IF(CNGE_2024_M3_Secc1!$AO$111=CNGE_2024_M3_Secc1!$AQ$111,0,IF(OR(AND(CNGE_2024_M3_Secc2!BF401=1,Y1113=""),AND(CNGE_2024_M3_Secc2!BF401=0,Y1113&lt;&gt;"")),0,1))</f>
        <v>0</v>
      </c>
      <c r="AV1113" s="522"/>
    </row>
    <row r="1114" spans="1:48" s="38" customFormat="1" ht="20.100000000000001" customHeight="1">
      <c r="A1114" s="18"/>
      <c r="B1114" s="3"/>
      <c r="C1114" s="682"/>
      <c r="D1114" s="683"/>
      <c r="E1114" s="767"/>
      <c r="F1114" s="48" t="s">
        <v>5158</v>
      </c>
      <c r="G1114" s="580" t="s">
        <v>5436</v>
      </c>
      <c r="H1114" s="580"/>
      <c r="I1114" s="580"/>
      <c r="J1114" s="580"/>
      <c r="K1114" s="580"/>
      <c r="L1114" s="580"/>
      <c r="M1114" s="580"/>
      <c r="N1114" s="580"/>
      <c r="O1114" s="580"/>
      <c r="P1114" s="580"/>
      <c r="Q1114" s="580"/>
      <c r="R1114" s="580"/>
      <c r="S1114" s="580"/>
      <c r="T1114" s="580"/>
      <c r="U1114" s="580"/>
      <c r="V1114" s="580"/>
      <c r="W1114" s="580"/>
      <c r="X1114" s="580"/>
      <c r="Y1114" s="452"/>
      <c r="Z1114" s="452"/>
      <c r="AA1114" s="452"/>
      <c r="AB1114" s="452"/>
      <c r="AC1114" s="452"/>
      <c r="AD1114" s="452"/>
      <c r="AE1114" s="2"/>
      <c r="AF1114" s="169"/>
      <c r="AR1114" s="518">
        <f t="shared" si="2969"/>
        <v>0</v>
      </c>
      <c r="AS1114" s="518"/>
      <c r="AU1114" s="522">
        <f>IF(CNGE_2024_M3_Secc1!$AO$111=CNGE_2024_M3_Secc1!$AQ$111,0,IF(OR(AND(CNGE_2024_M3_Secc2!BF402=1,Y1114=""),AND(CNGE_2024_M3_Secc2!BF402=0,Y1114&lt;&gt;"")),0,1))</f>
        <v>0</v>
      </c>
      <c r="AV1114" s="522"/>
    </row>
    <row r="1115" spans="1:48" s="38" customFormat="1" ht="15" customHeight="1">
      <c r="A1115" s="18"/>
      <c r="B1115" s="3"/>
      <c r="C1115" s="768" t="s">
        <v>5002</v>
      </c>
      <c r="D1115" s="769"/>
      <c r="E1115" s="769"/>
      <c r="F1115" s="770"/>
      <c r="G1115" s="580" t="s">
        <v>5192</v>
      </c>
      <c r="H1115" s="580"/>
      <c r="I1115" s="580"/>
      <c r="J1115" s="580"/>
      <c r="K1115" s="580"/>
      <c r="L1115" s="580"/>
      <c r="M1115" s="580"/>
      <c r="N1115" s="580"/>
      <c r="O1115" s="580"/>
      <c r="P1115" s="580"/>
      <c r="Q1115" s="580"/>
      <c r="R1115" s="580"/>
      <c r="S1115" s="580"/>
      <c r="T1115" s="580"/>
      <c r="U1115" s="580"/>
      <c r="V1115" s="580"/>
      <c r="W1115" s="580"/>
      <c r="X1115" s="580"/>
      <c r="Y1115" s="452"/>
      <c r="Z1115" s="452"/>
      <c r="AA1115" s="452"/>
      <c r="AB1115" s="452"/>
      <c r="AC1115" s="452"/>
      <c r="AD1115" s="452"/>
      <c r="AE1115" s="2"/>
      <c r="AF1115" s="169"/>
      <c r="AR1115" s="518">
        <f t="shared" si="2969"/>
        <v>0</v>
      </c>
      <c r="AS1115" s="518"/>
      <c r="AU1115" s="522">
        <f>IF(CNGE_2024_M3_Secc1!$AO$111=CNGE_2024_M3_Secc1!$AQ$111,0,IF(OR(AND(CNGE_2024_M3_Secc2!BF403=1,Y1115=""),AND(CNGE_2024_M3_Secc2!BF403=0,Y1115&lt;&gt;"")),0,1))</f>
        <v>0</v>
      </c>
      <c r="AV1115" s="522"/>
    </row>
    <row r="1116" spans="1:48" s="38" customFormat="1" ht="15" customHeight="1">
      <c r="A1116" s="18"/>
      <c r="B1116" s="3"/>
      <c r="C1116" s="768" t="s">
        <v>5004</v>
      </c>
      <c r="D1116" s="769"/>
      <c r="E1116" s="769"/>
      <c r="F1116" s="770"/>
      <c r="G1116" s="580" t="s">
        <v>5194</v>
      </c>
      <c r="H1116" s="580"/>
      <c r="I1116" s="580"/>
      <c r="J1116" s="580"/>
      <c r="K1116" s="580"/>
      <c r="L1116" s="580"/>
      <c r="M1116" s="580"/>
      <c r="N1116" s="580"/>
      <c r="O1116" s="580"/>
      <c r="P1116" s="580"/>
      <c r="Q1116" s="580"/>
      <c r="R1116" s="580"/>
      <c r="S1116" s="580"/>
      <c r="T1116" s="580"/>
      <c r="U1116" s="580"/>
      <c r="V1116" s="580"/>
      <c r="W1116" s="580"/>
      <c r="X1116" s="580"/>
      <c r="Y1116" s="452"/>
      <c r="Z1116" s="452"/>
      <c r="AA1116" s="452"/>
      <c r="AB1116" s="452"/>
      <c r="AC1116" s="452"/>
      <c r="AD1116" s="452"/>
      <c r="AE1116" s="2"/>
      <c r="AF1116" s="169"/>
      <c r="AR1116" s="518">
        <f t="shared" si="2969"/>
        <v>0</v>
      </c>
      <c r="AS1116" s="518"/>
      <c r="AU1116" s="522">
        <f>IF(CNGE_2024_M3_Secc1!$AO$111=CNGE_2024_M3_Secc1!$AQ$111,0,IF(OR(AND(CNGE_2024_M3_Secc2!BF404=1,Y1116=""),AND(CNGE_2024_M3_Secc2!BF404=0,Y1116&lt;&gt;"")),0,1))</f>
        <v>0</v>
      </c>
      <c r="AV1116" s="522"/>
    </row>
    <row r="1117" spans="1:48" s="38" customFormat="1" ht="15" customHeight="1">
      <c r="A1117" s="18"/>
      <c r="B1117" s="3"/>
      <c r="C1117" s="768" t="s">
        <v>5006</v>
      </c>
      <c r="D1117" s="769"/>
      <c r="E1117" s="769"/>
      <c r="F1117" s="770"/>
      <c r="G1117" s="580" t="s">
        <v>5196</v>
      </c>
      <c r="H1117" s="580"/>
      <c r="I1117" s="580"/>
      <c r="J1117" s="580"/>
      <c r="K1117" s="580"/>
      <c r="L1117" s="580"/>
      <c r="M1117" s="580"/>
      <c r="N1117" s="580"/>
      <c r="O1117" s="580"/>
      <c r="P1117" s="580"/>
      <c r="Q1117" s="580"/>
      <c r="R1117" s="580"/>
      <c r="S1117" s="580"/>
      <c r="T1117" s="580"/>
      <c r="U1117" s="580"/>
      <c r="V1117" s="580"/>
      <c r="W1117" s="580"/>
      <c r="X1117" s="580"/>
      <c r="Y1117" s="452"/>
      <c r="Z1117" s="452"/>
      <c r="AA1117" s="452"/>
      <c r="AB1117" s="452"/>
      <c r="AC1117" s="452"/>
      <c r="AD1117" s="452"/>
      <c r="AE1117" s="2"/>
      <c r="AF1117" s="169"/>
      <c r="AR1117" s="518">
        <f t="shared" si="2969"/>
        <v>0</v>
      </c>
      <c r="AS1117" s="518"/>
      <c r="AU1117" s="522">
        <f>IF(CNGE_2024_M3_Secc1!$AO$111=CNGE_2024_M3_Secc1!$AQ$111,0,IF(OR(AND(CNGE_2024_M3_Secc2!BF405=1,Y1117=""),AND(CNGE_2024_M3_Secc2!BF405=0,Y1117&lt;&gt;"")),0,1))</f>
        <v>0</v>
      </c>
      <c r="AV1117" s="522"/>
    </row>
    <row r="1118" spans="1:48" s="38" customFormat="1" ht="15" customHeight="1">
      <c r="A1118" s="18"/>
      <c r="B1118" s="3"/>
      <c r="C1118" s="768" t="s">
        <v>5008</v>
      </c>
      <c r="D1118" s="769"/>
      <c r="E1118" s="769"/>
      <c r="F1118" s="770"/>
      <c r="G1118" s="580" t="s">
        <v>5198</v>
      </c>
      <c r="H1118" s="580"/>
      <c r="I1118" s="580"/>
      <c r="J1118" s="580"/>
      <c r="K1118" s="580"/>
      <c r="L1118" s="580"/>
      <c r="M1118" s="580"/>
      <c r="N1118" s="580"/>
      <c r="O1118" s="580"/>
      <c r="P1118" s="580"/>
      <c r="Q1118" s="580"/>
      <c r="R1118" s="580"/>
      <c r="S1118" s="580"/>
      <c r="T1118" s="580"/>
      <c r="U1118" s="580"/>
      <c r="V1118" s="580"/>
      <c r="W1118" s="580"/>
      <c r="X1118" s="580"/>
      <c r="Y1118" s="452"/>
      <c r="Z1118" s="452"/>
      <c r="AA1118" s="452"/>
      <c r="AB1118" s="452"/>
      <c r="AC1118" s="452"/>
      <c r="AD1118" s="452"/>
      <c r="AE1118" s="2"/>
      <c r="AF1118" s="169"/>
      <c r="AR1118" s="518">
        <f t="shared" si="2969"/>
        <v>0</v>
      </c>
      <c r="AS1118" s="518"/>
      <c r="AU1118" s="522">
        <f>IF(CNGE_2024_M3_Secc1!$AO$111=CNGE_2024_M3_Secc1!$AQ$111,0,IF(OR(AND(CNGE_2024_M3_Secc2!BF406=1,Y1118=""),AND(CNGE_2024_M3_Secc2!BF406=0,Y1118&lt;&gt;"")),0,1))</f>
        <v>0</v>
      </c>
      <c r="AV1118" s="522"/>
    </row>
    <row r="1119" spans="1:48" s="38" customFormat="1" ht="15" customHeight="1">
      <c r="A1119" s="18"/>
      <c r="B1119" s="3"/>
      <c r="C1119" s="768" t="s">
        <v>5009</v>
      </c>
      <c r="D1119" s="769"/>
      <c r="E1119" s="769"/>
      <c r="F1119" s="770"/>
      <c r="G1119" s="580" t="s">
        <v>5200</v>
      </c>
      <c r="H1119" s="580"/>
      <c r="I1119" s="580"/>
      <c r="J1119" s="580"/>
      <c r="K1119" s="580"/>
      <c r="L1119" s="580"/>
      <c r="M1119" s="580"/>
      <c r="N1119" s="580"/>
      <c r="O1119" s="580"/>
      <c r="P1119" s="580"/>
      <c r="Q1119" s="580"/>
      <c r="R1119" s="580"/>
      <c r="S1119" s="580"/>
      <c r="T1119" s="580"/>
      <c r="U1119" s="580"/>
      <c r="V1119" s="580"/>
      <c r="W1119" s="580"/>
      <c r="X1119" s="580"/>
      <c r="Y1119" s="452"/>
      <c r="Z1119" s="452"/>
      <c r="AA1119" s="452"/>
      <c r="AB1119" s="452"/>
      <c r="AC1119" s="452"/>
      <c r="AD1119" s="452"/>
      <c r="AE1119" s="2"/>
      <c r="AF1119" s="169"/>
      <c r="AR1119" s="518">
        <f t="shared" si="2969"/>
        <v>0</v>
      </c>
      <c r="AS1119" s="518"/>
      <c r="AU1119" s="522">
        <f>IF(CNGE_2024_M3_Secc1!$AO$111=CNGE_2024_M3_Secc1!$AQ$111,0,IF(OR(AND(CNGE_2024_M3_Secc2!BF407=1,Y1119=""),AND(CNGE_2024_M3_Secc2!BF407=0,Y1119&lt;&gt;"")),0,1))</f>
        <v>0</v>
      </c>
      <c r="AV1119" s="522"/>
    </row>
    <row r="1120" spans="1:48" s="38" customFormat="1" ht="15" customHeight="1">
      <c r="A1120" s="18"/>
      <c r="B1120" s="3"/>
      <c r="C1120" s="768" t="s">
        <v>5011</v>
      </c>
      <c r="D1120" s="769"/>
      <c r="E1120" s="769"/>
      <c r="F1120" s="770"/>
      <c r="G1120" s="580" t="s">
        <v>5202</v>
      </c>
      <c r="H1120" s="580"/>
      <c r="I1120" s="580"/>
      <c r="J1120" s="580"/>
      <c r="K1120" s="580"/>
      <c r="L1120" s="580"/>
      <c r="M1120" s="580"/>
      <c r="N1120" s="580"/>
      <c r="O1120" s="580"/>
      <c r="P1120" s="580"/>
      <c r="Q1120" s="580"/>
      <c r="R1120" s="580"/>
      <c r="S1120" s="580"/>
      <c r="T1120" s="580"/>
      <c r="U1120" s="580"/>
      <c r="V1120" s="580"/>
      <c r="W1120" s="580"/>
      <c r="X1120" s="580"/>
      <c r="Y1120" s="452"/>
      <c r="Z1120" s="452"/>
      <c r="AA1120" s="452"/>
      <c r="AB1120" s="452"/>
      <c r="AC1120" s="452"/>
      <c r="AD1120" s="452"/>
      <c r="AE1120" s="2"/>
      <c r="AF1120" s="169"/>
      <c r="AR1120" s="518">
        <f t="shared" si="2969"/>
        <v>0</v>
      </c>
      <c r="AS1120" s="518"/>
      <c r="AU1120" s="522">
        <f>IF(CNGE_2024_M3_Secc1!$AO$111=CNGE_2024_M3_Secc1!$AQ$111,0,IF(OR(AND(CNGE_2024_M3_Secc2!BF408=1,Y1120=""),AND(CNGE_2024_M3_Secc2!BF408=0,Y1120&lt;&gt;"")),0,1))</f>
        <v>0</v>
      </c>
      <c r="AV1120" s="522"/>
    </row>
    <row r="1121" spans="1:48" s="38" customFormat="1" ht="15" customHeight="1">
      <c r="A1121" s="18"/>
      <c r="B1121" s="3"/>
      <c r="C1121" s="768" t="s">
        <v>5012</v>
      </c>
      <c r="D1121" s="769"/>
      <c r="E1121" s="769"/>
      <c r="F1121" s="770"/>
      <c r="G1121" s="580" t="s">
        <v>5204</v>
      </c>
      <c r="H1121" s="580"/>
      <c r="I1121" s="580"/>
      <c r="J1121" s="580"/>
      <c r="K1121" s="580"/>
      <c r="L1121" s="580"/>
      <c r="M1121" s="580"/>
      <c r="N1121" s="580"/>
      <c r="O1121" s="580"/>
      <c r="P1121" s="580"/>
      <c r="Q1121" s="580"/>
      <c r="R1121" s="580"/>
      <c r="S1121" s="580"/>
      <c r="T1121" s="580"/>
      <c r="U1121" s="580"/>
      <c r="V1121" s="580"/>
      <c r="W1121" s="580"/>
      <c r="X1121" s="580"/>
      <c r="Y1121" s="452"/>
      <c r="Z1121" s="452"/>
      <c r="AA1121" s="452"/>
      <c r="AB1121" s="452"/>
      <c r="AC1121" s="452"/>
      <c r="AD1121" s="452"/>
      <c r="AE1121" s="2"/>
      <c r="AF1121" s="169"/>
      <c r="AR1121" s="518">
        <f t="shared" si="2969"/>
        <v>0</v>
      </c>
      <c r="AS1121" s="518"/>
      <c r="AU1121" s="522">
        <f>IF(CNGE_2024_M3_Secc1!$AO$111=CNGE_2024_M3_Secc1!$AQ$111,0,IF(OR(AND(CNGE_2024_M3_Secc2!BF409=1,Y1121=""),AND(CNGE_2024_M3_Secc2!BF409=0,Y1121&lt;&gt;"")),0,1))</f>
        <v>0</v>
      </c>
      <c r="AV1121" s="522"/>
    </row>
    <row r="1122" spans="1:48" s="38" customFormat="1" ht="15" customHeight="1">
      <c r="A1122" s="18"/>
      <c r="B1122" s="3"/>
      <c r="C1122" s="768" t="s">
        <v>5013</v>
      </c>
      <c r="D1122" s="769"/>
      <c r="E1122" s="769"/>
      <c r="F1122" s="770"/>
      <c r="G1122" s="580" t="s">
        <v>5206</v>
      </c>
      <c r="H1122" s="580"/>
      <c r="I1122" s="580"/>
      <c r="J1122" s="580"/>
      <c r="K1122" s="580"/>
      <c r="L1122" s="580"/>
      <c r="M1122" s="580"/>
      <c r="N1122" s="580"/>
      <c r="O1122" s="580"/>
      <c r="P1122" s="580"/>
      <c r="Q1122" s="580"/>
      <c r="R1122" s="580"/>
      <c r="S1122" s="580"/>
      <c r="T1122" s="580"/>
      <c r="U1122" s="580"/>
      <c r="V1122" s="580"/>
      <c r="W1122" s="580"/>
      <c r="X1122" s="580"/>
      <c r="Y1122" s="452"/>
      <c r="Z1122" s="452"/>
      <c r="AA1122" s="452"/>
      <c r="AB1122" s="452"/>
      <c r="AC1122" s="452"/>
      <c r="AD1122" s="452"/>
      <c r="AE1122" s="2"/>
      <c r="AF1122" s="169"/>
      <c r="AR1122" s="518">
        <f t="shared" si="2969"/>
        <v>0</v>
      </c>
      <c r="AS1122" s="518"/>
      <c r="AU1122" s="522">
        <f>IF(CNGE_2024_M3_Secc1!$AO$111=CNGE_2024_M3_Secc1!$AQ$111,0,IF(OR(AND(CNGE_2024_M3_Secc2!BF410=1,Y1122=""),AND(CNGE_2024_M3_Secc2!BF410=0,Y1122&lt;&gt;"")),0,1))</f>
        <v>0</v>
      </c>
      <c r="AV1122" s="522"/>
    </row>
    <row r="1123" spans="1:48" s="38" customFormat="1" ht="24" customHeight="1">
      <c r="A1123" s="18"/>
      <c r="B1123" s="3"/>
      <c r="C1123" s="678" t="s">
        <v>5208</v>
      </c>
      <c r="D1123" s="679"/>
      <c r="E1123" s="765"/>
      <c r="F1123" s="56" t="s">
        <v>5159</v>
      </c>
      <c r="G1123" s="580" t="s">
        <v>5209</v>
      </c>
      <c r="H1123" s="580"/>
      <c r="I1123" s="580"/>
      <c r="J1123" s="580"/>
      <c r="K1123" s="580"/>
      <c r="L1123" s="580"/>
      <c r="M1123" s="580"/>
      <c r="N1123" s="580"/>
      <c r="O1123" s="580"/>
      <c r="P1123" s="580"/>
      <c r="Q1123" s="580"/>
      <c r="R1123" s="580"/>
      <c r="S1123" s="580"/>
      <c r="T1123" s="580"/>
      <c r="U1123" s="580"/>
      <c r="V1123" s="580"/>
      <c r="W1123" s="580"/>
      <c r="X1123" s="580"/>
      <c r="Y1123" s="452"/>
      <c r="Z1123" s="452"/>
      <c r="AA1123" s="452"/>
      <c r="AB1123" s="452"/>
      <c r="AC1123" s="452"/>
      <c r="AD1123" s="452"/>
      <c r="AE1123" s="2"/>
      <c r="AF1123" s="169"/>
      <c r="AR1123" s="518">
        <f t="shared" si="2969"/>
        <v>0</v>
      </c>
      <c r="AS1123" s="518"/>
      <c r="AU1123" s="522">
        <f>IF(CNGE_2024_M3_Secc1!$AO$111=CNGE_2024_M3_Secc1!$AQ$111,0,IF(OR(AND(CNGE_2024_M3_Secc2!BF411=1,Y1123=""),AND(CNGE_2024_M3_Secc2!BF411=0,Y1123&lt;&gt;"")),0,1))</f>
        <v>0</v>
      </c>
      <c r="AV1123" s="522"/>
    </row>
    <row r="1124" spans="1:48" s="38" customFormat="1" ht="24" customHeight="1">
      <c r="A1124" s="18"/>
      <c r="B1124" s="3"/>
      <c r="C1124" s="680"/>
      <c r="D1124" s="681"/>
      <c r="E1124" s="766"/>
      <c r="F1124" s="56" t="s">
        <v>5160</v>
      </c>
      <c r="G1124" s="580" t="s">
        <v>5211</v>
      </c>
      <c r="H1124" s="580"/>
      <c r="I1124" s="580"/>
      <c r="J1124" s="580"/>
      <c r="K1124" s="580"/>
      <c r="L1124" s="580"/>
      <c r="M1124" s="580"/>
      <c r="N1124" s="580"/>
      <c r="O1124" s="580"/>
      <c r="P1124" s="580"/>
      <c r="Q1124" s="580"/>
      <c r="R1124" s="580"/>
      <c r="S1124" s="580"/>
      <c r="T1124" s="580"/>
      <c r="U1124" s="580"/>
      <c r="V1124" s="580"/>
      <c r="W1124" s="580"/>
      <c r="X1124" s="580"/>
      <c r="Y1124" s="452"/>
      <c r="Z1124" s="452"/>
      <c r="AA1124" s="452"/>
      <c r="AB1124" s="452"/>
      <c r="AC1124" s="452"/>
      <c r="AD1124" s="452"/>
      <c r="AE1124" s="2"/>
      <c r="AF1124" s="169"/>
      <c r="AR1124" s="518">
        <f t="shared" si="2969"/>
        <v>0</v>
      </c>
      <c r="AS1124" s="518"/>
      <c r="AU1124" s="522">
        <f>IF(CNGE_2024_M3_Secc1!$AO$111=CNGE_2024_M3_Secc1!$AQ$111,0,IF(OR(AND(CNGE_2024_M3_Secc2!BF412=1,Y1124=""),AND(CNGE_2024_M3_Secc2!BF412=0,Y1124&lt;&gt;"")),0,1))</f>
        <v>0</v>
      </c>
      <c r="AV1124" s="522"/>
    </row>
    <row r="1125" spans="1:48" s="38" customFormat="1" ht="24" customHeight="1">
      <c r="A1125" s="18"/>
      <c r="B1125" s="3"/>
      <c r="C1125" s="682"/>
      <c r="D1125" s="683"/>
      <c r="E1125" s="767"/>
      <c r="F1125" s="56" t="s">
        <v>5161</v>
      </c>
      <c r="G1125" s="580" t="s">
        <v>5430</v>
      </c>
      <c r="H1125" s="580"/>
      <c r="I1125" s="580"/>
      <c r="J1125" s="580"/>
      <c r="K1125" s="580"/>
      <c r="L1125" s="580"/>
      <c r="M1125" s="580"/>
      <c r="N1125" s="580"/>
      <c r="O1125" s="580"/>
      <c r="P1125" s="580"/>
      <c r="Q1125" s="580"/>
      <c r="R1125" s="580"/>
      <c r="S1125" s="580"/>
      <c r="T1125" s="580"/>
      <c r="U1125" s="580"/>
      <c r="V1125" s="580"/>
      <c r="W1125" s="580"/>
      <c r="X1125" s="580"/>
      <c r="Y1125" s="452"/>
      <c r="Z1125" s="452"/>
      <c r="AA1125" s="452"/>
      <c r="AB1125" s="452"/>
      <c r="AC1125" s="452"/>
      <c r="AD1125" s="452"/>
      <c r="AE1125" s="2"/>
      <c r="AF1125" s="169"/>
      <c r="AR1125" s="518">
        <f t="shared" si="2969"/>
        <v>0</v>
      </c>
      <c r="AS1125" s="518"/>
      <c r="AU1125" s="522">
        <f>IF(CNGE_2024_M3_Secc1!$AO$111=CNGE_2024_M3_Secc1!$AQ$111,0,IF(OR(AND(CNGE_2024_M3_Secc2!BF413=1,Y1125=""),AND(CNGE_2024_M3_Secc2!BF413=0,Y1125&lt;&gt;"")),0,1))</f>
        <v>0</v>
      </c>
      <c r="AV1125" s="522"/>
    </row>
    <row r="1126" spans="1:48" s="38" customFormat="1" ht="15" customHeight="1">
      <c r="A1126" s="18"/>
      <c r="B1126" s="3"/>
      <c r="C1126" s="678" t="s">
        <v>5215</v>
      </c>
      <c r="D1126" s="679"/>
      <c r="E1126" s="765"/>
      <c r="F1126" s="56" t="s">
        <v>5162</v>
      </c>
      <c r="G1126" s="580" t="s">
        <v>5216</v>
      </c>
      <c r="H1126" s="580"/>
      <c r="I1126" s="580"/>
      <c r="J1126" s="580"/>
      <c r="K1126" s="580"/>
      <c r="L1126" s="580"/>
      <c r="M1126" s="580"/>
      <c r="N1126" s="580"/>
      <c r="O1126" s="580"/>
      <c r="P1126" s="580"/>
      <c r="Q1126" s="580"/>
      <c r="R1126" s="580"/>
      <c r="S1126" s="580"/>
      <c r="T1126" s="580"/>
      <c r="U1126" s="580"/>
      <c r="V1126" s="580"/>
      <c r="W1126" s="580"/>
      <c r="X1126" s="580"/>
      <c r="Y1126" s="452"/>
      <c r="Z1126" s="452"/>
      <c r="AA1126" s="452"/>
      <c r="AB1126" s="452"/>
      <c r="AC1126" s="452"/>
      <c r="AD1126" s="452"/>
      <c r="AE1126" s="2"/>
      <c r="AF1126" s="169"/>
      <c r="AR1126" s="518">
        <f t="shared" ref="AR1126:AR1141" si="2970">IF($AH$1076=$AJ$1076,0,
IF(OR(AND($AK$1082="NS",Y1126&lt;&gt;"NA",OR(Y1126="NS",Y1126=0)),AND($AK$1082="NA",Y1126&lt;&gt;"NS",OR(Y1126="NA",Y1126=0))),0,
IF(OR(AND($AK$1082&lt;&gt;"NS",$AK$1082&lt;&gt;"NA",Y1126&lt;&gt;"NS",Y1126&lt;&gt;"NA",Y1126&gt;$AK$1082),
AND(Y1126&gt;0,OR($AK$1082="NS",$AK$1082="NA")),
AND($AK$1082&lt;&gt;"NS",$AK$1082&lt;&gt;"NA",$AK$1082&gt;=0,Y1126="NA"),
AND($AK$1082&lt;&gt;"NS",$AK$1082&lt;&gt;"NA",$AK$1082=0,Y1126="NS")),1,0)))</f>
        <v>0</v>
      </c>
      <c r="AS1126" s="518"/>
      <c r="AU1126" s="522">
        <f>IF(CNGE_2024_M3_Secc1!$AO$111=CNGE_2024_M3_Secc1!$AQ$111,0,IF(OR(AND(CNGE_2024_M3_Secc2!BF414=1,Y1126=""),AND(CNGE_2024_M3_Secc2!BF414=0,Y1126&lt;&gt;"")),0,1))</f>
        <v>0</v>
      </c>
      <c r="AV1126" s="522"/>
    </row>
    <row r="1127" spans="1:48" s="38" customFormat="1" ht="15" customHeight="1">
      <c r="A1127" s="18"/>
      <c r="B1127" s="3"/>
      <c r="C1127" s="680"/>
      <c r="D1127" s="681"/>
      <c r="E1127" s="766"/>
      <c r="F1127" s="56" t="s">
        <v>5163</v>
      </c>
      <c r="G1127" s="580" t="s">
        <v>5218</v>
      </c>
      <c r="H1127" s="580"/>
      <c r="I1127" s="580"/>
      <c r="J1127" s="580"/>
      <c r="K1127" s="580"/>
      <c r="L1127" s="580"/>
      <c r="M1127" s="580"/>
      <c r="N1127" s="580"/>
      <c r="O1127" s="580"/>
      <c r="P1127" s="580"/>
      <c r="Q1127" s="580"/>
      <c r="R1127" s="580"/>
      <c r="S1127" s="580"/>
      <c r="T1127" s="580"/>
      <c r="U1127" s="580"/>
      <c r="V1127" s="580"/>
      <c r="W1127" s="580"/>
      <c r="X1127" s="580"/>
      <c r="Y1127" s="452"/>
      <c r="Z1127" s="452"/>
      <c r="AA1127" s="452"/>
      <c r="AB1127" s="452"/>
      <c r="AC1127" s="452"/>
      <c r="AD1127" s="452"/>
      <c r="AE1127" s="2"/>
      <c r="AF1127" s="169"/>
      <c r="AR1127" s="518">
        <f t="shared" si="2970"/>
        <v>0</v>
      </c>
      <c r="AS1127" s="518"/>
      <c r="AU1127" s="522">
        <f>IF(CNGE_2024_M3_Secc1!$AO$111=CNGE_2024_M3_Secc1!$AQ$111,0,IF(OR(AND(CNGE_2024_M3_Secc2!BF415=1,Y1127=""),AND(CNGE_2024_M3_Secc2!BF415=0,Y1127&lt;&gt;"")),0,1))</f>
        <v>0</v>
      </c>
      <c r="AV1127" s="522"/>
    </row>
    <row r="1128" spans="1:48" s="38" customFormat="1" ht="15" customHeight="1">
      <c r="A1128" s="18"/>
      <c r="B1128" s="3"/>
      <c r="C1128" s="680"/>
      <c r="D1128" s="681"/>
      <c r="E1128" s="766"/>
      <c r="F1128" s="56" t="s">
        <v>5164</v>
      </c>
      <c r="G1128" s="580" t="s">
        <v>5220</v>
      </c>
      <c r="H1128" s="580"/>
      <c r="I1128" s="580"/>
      <c r="J1128" s="580"/>
      <c r="K1128" s="580"/>
      <c r="L1128" s="580"/>
      <c r="M1128" s="580"/>
      <c r="N1128" s="580"/>
      <c r="O1128" s="580"/>
      <c r="P1128" s="580"/>
      <c r="Q1128" s="580"/>
      <c r="R1128" s="580"/>
      <c r="S1128" s="580"/>
      <c r="T1128" s="580"/>
      <c r="U1128" s="580"/>
      <c r="V1128" s="580"/>
      <c r="W1128" s="580"/>
      <c r="X1128" s="580"/>
      <c r="Y1128" s="452"/>
      <c r="Z1128" s="452"/>
      <c r="AA1128" s="452"/>
      <c r="AB1128" s="452"/>
      <c r="AC1128" s="452"/>
      <c r="AD1128" s="452"/>
      <c r="AE1128" s="2"/>
      <c r="AF1128" s="169"/>
      <c r="AR1128" s="518">
        <f t="shared" si="2970"/>
        <v>0</v>
      </c>
      <c r="AS1128" s="518"/>
      <c r="AU1128" s="522">
        <f>IF(CNGE_2024_M3_Secc1!$AO$111=CNGE_2024_M3_Secc1!$AQ$111,0,IF(OR(AND(CNGE_2024_M3_Secc2!BF416=1,Y1128=""),AND(CNGE_2024_M3_Secc2!BF416=0,Y1128&lt;&gt;"")),0,1))</f>
        <v>0</v>
      </c>
      <c r="AV1128" s="522"/>
    </row>
    <row r="1129" spans="1:48" s="38" customFormat="1" ht="15" customHeight="1">
      <c r="A1129" s="18"/>
      <c r="B1129" s="3"/>
      <c r="C1129" s="680"/>
      <c r="D1129" s="681"/>
      <c r="E1129" s="766"/>
      <c r="F1129" s="56" t="s">
        <v>5165</v>
      </c>
      <c r="G1129" s="580" t="s">
        <v>5222</v>
      </c>
      <c r="H1129" s="580"/>
      <c r="I1129" s="580"/>
      <c r="J1129" s="580"/>
      <c r="K1129" s="580"/>
      <c r="L1129" s="580"/>
      <c r="M1129" s="580"/>
      <c r="N1129" s="580"/>
      <c r="O1129" s="580"/>
      <c r="P1129" s="580"/>
      <c r="Q1129" s="580"/>
      <c r="R1129" s="580"/>
      <c r="S1129" s="580"/>
      <c r="T1129" s="580"/>
      <c r="U1129" s="580"/>
      <c r="V1129" s="580"/>
      <c r="W1129" s="580"/>
      <c r="X1129" s="580"/>
      <c r="Y1129" s="452"/>
      <c r="Z1129" s="452"/>
      <c r="AA1129" s="452"/>
      <c r="AB1129" s="452"/>
      <c r="AC1129" s="452"/>
      <c r="AD1129" s="452"/>
      <c r="AE1129" s="2"/>
      <c r="AF1129" s="169"/>
      <c r="AR1129" s="518">
        <f t="shared" si="2970"/>
        <v>0</v>
      </c>
      <c r="AS1129" s="518"/>
      <c r="AU1129" s="522">
        <f>IF(CNGE_2024_M3_Secc1!$AO$111=CNGE_2024_M3_Secc1!$AQ$111,0,IF(OR(AND(CNGE_2024_M3_Secc2!BF417=1,Y1129=""),AND(CNGE_2024_M3_Secc2!BF417=0,Y1129&lt;&gt;"")),0,1))</f>
        <v>0</v>
      </c>
      <c r="AV1129" s="522"/>
    </row>
    <row r="1130" spans="1:48" s="38" customFormat="1" ht="15" customHeight="1">
      <c r="A1130" s="18"/>
      <c r="B1130" s="3"/>
      <c r="C1130" s="682"/>
      <c r="D1130" s="683"/>
      <c r="E1130" s="767"/>
      <c r="F1130" s="56" t="s">
        <v>5166</v>
      </c>
      <c r="G1130" s="580" t="s">
        <v>5431</v>
      </c>
      <c r="H1130" s="580"/>
      <c r="I1130" s="580"/>
      <c r="J1130" s="580"/>
      <c r="K1130" s="580"/>
      <c r="L1130" s="580"/>
      <c r="M1130" s="580"/>
      <c r="N1130" s="580"/>
      <c r="O1130" s="580"/>
      <c r="P1130" s="580"/>
      <c r="Q1130" s="580"/>
      <c r="R1130" s="580"/>
      <c r="S1130" s="580"/>
      <c r="T1130" s="580"/>
      <c r="U1130" s="580"/>
      <c r="V1130" s="580"/>
      <c r="W1130" s="580"/>
      <c r="X1130" s="580"/>
      <c r="Y1130" s="452"/>
      <c r="Z1130" s="452"/>
      <c r="AA1130" s="452"/>
      <c r="AB1130" s="452"/>
      <c r="AC1130" s="452"/>
      <c r="AD1130" s="452"/>
      <c r="AE1130" s="2"/>
      <c r="AF1130" s="169"/>
      <c r="AR1130" s="518">
        <f t="shared" si="2970"/>
        <v>0</v>
      </c>
      <c r="AS1130" s="518"/>
      <c r="AU1130" s="522">
        <f>IF(CNGE_2024_M3_Secc1!$AO$111=CNGE_2024_M3_Secc1!$AQ$111,0,IF(OR(AND(CNGE_2024_M3_Secc2!BF418=1,Y1130=""),AND(CNGE_2024_M3_Secc2!BF418=0,Y1130&lt;&gt;"")),0,1))</f>
        <v>0</v>
      </c>
      <c r="AV1130" s="522"/>
    </row>
    <row r="1131" spans="1:48" s="38" customFormat="1" ht="15" customHeight="1">
      <c r="A1131" s="18"/>
      <c r="B1131" s="3"/>
      <c r="C1131" s="649" t="s">
        <v>5016</v>
      </c>
      <c r="D1131" s="650"/>
      <c r="E1131" s="650"/>
      <c r="F1131" s="651"/>
      <c r="G1131" s="580" t="s">
        <v>5226</v>
      </c>
      <c r="H1131" s="580"/>
      <c r="I1131" s="580"/>
      <c r="J1131" s="580"/>
      <c r="K1131" s="580"/>
      <c r="L1131" s="580"/>
      <c r="M1131" s="580"/>
      <c r="N1131" s="580"/>
      <c r="O1131" s="580"/>
      <c r="P1131" s="580"/>
      <c r="Q1131" s="580"/>
      <c r="R1131" s="580"/>
      <c r="S1131" s="580"/>
      <c r="T1131" s="580"/>
      <c r="U1131" s="580"/>
      <c r="V1131" s="580"/>
      <c r="W1131" s="580"/>
      <c r="X1131" s="580"/>
      <c r="Y1131" s="452"/>
      <c r="Z1131" s="452"/>
      <c r="AA1131" s="452"/>
      <c r="AB1131" s="452"/>
      <c r="AC1131" s="452"/>
      <c r="AD1131" s="452"/>
      <c r="AE1131" s="2"/>
      <c r="AF1131" s="169"/>
      <c r="AR1131" s="518">
        <f t="shared" si="2970"/>
        <v>0</v>
      </c>
      <c r="AS1131" s="518"/>
      <c r="AU1131" s="522">
        <f>IF(CNGE_2024_M3_Secc1!$AO$111=CNGE_2024_M3_Secc1!$AQ$111,0,IF(OR(AND(CNGE_2024_M3_Secc2!BF419=1,Y1131=""),AND(CNGE_2024_M3_Secc2!BF419=0,Y1131&lt;&gt;"")),0,1))</f>
        <v>0</v>
      </c>
      <c r="AV1131" s="522"/>
    </row>
    <row r="1132" spans="1:48" s="38" customFormat="1" ht="15" customHeight="1">
      <c r="A1132" s="18"/>
      <c r="B1132" s="3"/>
      <c r="C1132" s="768" t="s">
        <v>5017</v>
      </c>
      <c r="D1132" s="769"/>
      <c r="E1132" s="769"/>
      <c r="F1132" s="770"/>
      <c r="G1132" s="580" t="s">
        <v>5228</v>
      </c>
      <c r="H1132" s="580"/>
      <c r="I1132" s="580"/>
      <c r="J1132" s="580"/>
      <c r="K1132" s="580"/>
      <c r="L1132" s="580"/>
      <c r="M1132" s="580"/>
      <c r="N1132" s="580"/>
      <c r="O1132" s="580"/>
      <c r="P1132" s="580"/>
      <c r="Q1132" s="580"/>
      <c r="R1132" s="580"/>
      <c r="S1132" s="580"/>
      <c r="T1132" s="580"/>
      <c r="U1132" s="580"/>
      <c r="V1132" s="580"/>
      <c r="W1132" s="580"/>
      <c r="X1132" s="580"/>
      <c r="Y1132" s="452"/>
      <c r="Z1132" s="452"/>
      <c r="AA1132" s="452"/>
      <c r="AB1132" s="452"/>
      <c r="AC1132" s="452"/>
      <c r="AD1132" s="452"/>
      <c r="AE1132" s="2"/>
      <c r="AF1132" s="169"/>
      <c r="AR1132" s="518">
        <f t="shared" si="2970"/>
        <v>0</v>
      </c>
      <c r="AS1132" s="518"/>
      <c r="AU1132" s="522">
        <f>IF(CNGE_2024_M3_Secc1!$AO$111=CNGE_2024_M3_Secc1!$AQ$111,0,IF(OR(AND(CNGE_2024_M3_Secc2!BF420=1,Y1132=""),AND(CNGE_2024_M3_Secc2!BF420=0,Y1132&lt;&gt;"")),0,1))</f>
        <v>0</v>
      </c>
      <c r="AV1132" s="522"/>
    </row>
    <row r="1133" spans="1:48" s="38" customFormat="1" ht="15" customHeight="1">
      <c r="A1133" s="18"/>
      <c r="B1133" s="3"/>
      <c r="C1133" s="768" t="s">
        <v>5018</v>
      </c>
      <c r="D1133" s="769"/>
      <c r="E1133" s="769"/>
      <c r="F1133" s="770"/>
      <c r="G1133" s="580" t="s">
        <v>5230</v>
      </c>
      <c r="H1133" s="580"/>
      <c r="I1133" s="580"/>
      <c r="J1133" s="580"/>
      <c r="K1133" s="580"/>
      <c r="L1133" s="580"/>
      <c r="M1133" s="580"/>
      <c r="N1133" s="580"/>
      <c r="O1133" s="580"/>
      <c r="P1133" s="580"/>
      <c r="Q1133" s="580"/>
      <c r="R1133" s="580"/>
      <c r="S1133" s="580"/>
      <c r="T1133" s="580"/>
      <c r="U1133" s="580"/>
      <c r="V1133" s="580"/>
      <c r="W1133" s="580"/>
      <c r="X1133" s="580"/>
      <c r="Y1133" s="452"/>
      <c r="Z1133" s="452"/>
      <c r="AA1133" s="452"/>
      <c r="AB1133" s="452"/>
      <c r="AC1133" s="452"/>
      <c r="AD1133" s="452"/>
      <c r="AE1133" s="2"/>
      <c r="AF1133" s="169"/>
      <c r="AR1133" s="518">
        <f t="shared" si="2970"/>
        <v>0</v>
      </c>
      <c r="AS1133" s="518"/>
      <c r="AU1133" s="522">
        <f>IF(CNGE_2024_M3_Secc1!$AO$111=CNGE_2024_M3_Secc1!$AQ$111,0,IF(OR(AND(CNGE_2024_M3_Secc2!BF421=1,Y1133=""),AND(CNGE_2024_M3_Secc2!BF421=0,Y1133&lt;&gt;"")),0,1))</f>
        <v>0</v>
      </c>
      <c r="AV1133" s="522"/>
    </row>
    <row r="1134" spans="1:48" s="38" customFormat="1" ht="15" customHeight="1">
      <c r="A1134" s="18"/>
      <c r="B1134" s="3"/>
      <c r="C1134" s="678" t="s">
        <v>5232</v>
      </c>
      <c r="D1134" s="679"/>
      <c r="E1134" s="679"/>
      <c r="F1134" s="56" t="s">
        <v>5167</v>
      </c>
      <c r="G1134" s="580" t="s">
        <v>5233</v>
      </c>
      <c r="H1134" s="580"/>
      <c r="I1134" s="580"/>
      <c r="J1134" s="580"/>
      <c r="K1134" s="580"/>
      <c r="L1134" s="580"/>
      <c r="M1134" s="580"/>
      <c r="N1134" s="580"/>
      <c r="O1134" s="580"/>
      <c r="P1134" s="580"/>
      <c r="Q1134" s="580"/>
      <c r="R1134" s="580"/>
      <c r="S1134" s="580"/>
      <c r="T1134" s="580"/>
      <c r="U1134" s="580"/>
      <c r="V1134" s="580"/>
      <c r="W1134" s="580"/>
      <c r="X1134" s="580"/>
      <c r="Y1134" s="452"/>
      <c r="Z1134" s="452"/>
      <c r="AA1134" s="452"/>
      <c r="AB1134" s="452"/>
      <c r="AC1134" s="452"/>
      <c r="AD1134" s="452"/>
      <c r="AE1134" s="2"/>
      <c r="AF1134" s="169"/>
      <c r="AR1134" s="518">
        <f t="shared" si="2970"/>
        <v>0</v>
      </c>
      <c r="AS1134" s="518"/>
      <c r="AU1134" s="522">
        <f>IF(CNGE_2024_M3_Secc1!$AO$111=CNGE_2024_M3_Secc1!$AQ$111,0,IF(OR(AND(CNGE_2024_M3_Secc2!BF422=1,Y1134=""),AND(CNGE_2024_M3_Secc2!BF422=0,Y1134&lt;&gt;"")),0,1))</f>
        <v>0</v>
      </c>
      <c r="AV1134" s="522"/>
    </row>
    <row r="1135" spans="1:48" s="38" customFormat="1" ht="15" customHeight="1">
      <c r="A1135" s="18"/>
      <c r="B1135" s="3"/>
      <c r="C1135" s="680"/>
      <c r="D1135" s="681"/>
      <c r="E1135" s="681"/>
      <c r="F1135" s="56" t="s">
        <v>5168</v>
      </c>
      <c r="G1135" s="580" t="s">
        <v>5235</v>
      </c>
      <c r="H1135" s="580"/>
      <c r="I1135" s="580"/>
      <c r="J1135" s="580"/>
      <c r="K1135" s="580"/>
      <c r="L1135" s="580"/>
      <c r="M1135" s="580"/>
      <c r="N1135" s="580"/>
      <c r="O1135" s="580"/>
      <c r="P1135" s="580"/>
      <c r="Q1135" s="580"/>
      <c r="R1135" s="580"/>
      <c r="S1135" s="580"/>
      <c r="T1135" s="580"/>
      <c r="U1135" s="580"/>
      <c r="V1135" s="580"/>
      <c r="W1135" s="580"/>
      <c r="X1135" s="580"/>
      <c r="Y1135" s="452"/>
      <c r="Z1135" s="452"/>
      <c r="AA1135" s="452"/>
      <c r="AB1135" s="452"/>
      <c r="AC1135" s="452"/>
      <c r="AD1135" s="452"/>
      <c r="AE1135" s="2"/>
      <c r="AF1135" s="169"/>
      <c r="AR1135" s="518">
        <f t="shared" si="2970"/>
        <v>0</v>
      </c>
      <c r="AS1135" s="518"/>
      <c r="AU1135" s="522">
        <f>IF(CNGE_2024_M3_Secc1!$AO$111=CNGE_2024_M3_Secc1!$AQ$111,0,IF(OR(AND(CNGE_2024_M3_Secc2!BF423=1,Y1135=""),AND(CNGE_2024_M3_Secc2!BF423=0,Y1135&lt;&gt;"")),0,1))</f>
        <v>0</v>
      </c>
      <c r="AV1135" s="522"/>
    </row>
    <row r="1136" spans="1:48" s="38" customFormat="1" ht="15" customHeight="1">
      <c r="A1136" s="18"/>
      <c r="B1136" s="3"/>
      <c r="C1136" s="680"/>
      <c r="D1136" s="681"/>
      <c r="E1136" s="681"/>
      <c r="F1136" s="56" t="s">
        <v>5169</v>
      </c>
      <c r="G1136" s="580" t="s">
        <v>5238</v>
      </c>
      <c r="H1136" s="580"/>
      <c r="I1136" s="580"/>
      <c r="J1136" s="580"/>
      <c r="K1136" s="580"/>
      <c r="L1136" s="580"/>
      <c r="M1136" s="580"/>
      <c r="N1136" s="580"/>
      <c r="O1136" s="580"/>
      <c r="P1136" s="580"/>
      <c r="Q1136" s="580"/>
      <c r="R1136" s="580"/>
      <c r="S1136" s="580"/>
      <c r="T1136" s="580"/>
      <c r="U1136" s="580"/>
      <c r="V1136" s="580"/>
      <c r="W1136" s="580"/>
      <c r="X1136" s="580"/>
      <c r="Y1136" s="452"/>
      <c r="Z1136" s="452"/>
      <c r="AA1136" s="452"/>
      <c r="AB1136" s="452"/>
      <c r="AC1136" s="452"/>
      <c r="AD1136" s="452"/>
      <c r="AE1136" s="2"/>
      <c r="AF1136" s="169"/>
      <c r="AR1136" s="518">
        <f t="shared" si="2970"/>
        <v>0</v>
      </c>
      <c r="AS1136" s="518"/>
      <c r="AU1136" s="522">
        <f>IF(CNGE_2024_M3_Secc1!$AO$111=CNGE_2024_M3_Secc1!$AQ$111,0,IF(OR(AND(CNGE_2024_M3_Secc2!BF424=1,Y1136=""),AND(CNGE_2024_M3_Secc2!BF424=0,Y1136&lt;&gt;"")),0,1))</f>
        <v>0</v>
      </c>
      <c r="AV1136" s="522"/>
    </row>
    <row r="1137" spans="1:48" s="38" customFormat="1" ht="15" customHeight="1">
      <c r="A1137" s="18"/>
      <c r="B1137" s="3"/>
      <c r="C1137" s="680"/>
      <c r="D1137" s="681"/>
      <c r="E1137" s="681"/>
      <c r="F1137" s="56" t="s">
        <v>5170</v>
      </c>
      <c r="G1137" s="580" t="s">
        <v>5240</v>
      </c>
      <c r="H1137" s="580"/>
      <c r="I1137" s="580"/>
      <c r="J1137" s="580"/>
      <c r="K1137" s="580"/>
      <c r="L1137" s="580"/>
      <c r="M1137" s="580"/>
      <c r="N1137" s="580"/>
      <c r="O1137" s="580"/>
      <c r="P1137" s="580"/>
      <c r="Q1137" s="580"/>
      <c r="R1137" s="580"/>
      <c r="S1137" s="580"/>
      <c r="T1137" s="580"/>
      <c r="U1137" s="580"/>
      <c r="V1137" s="580"/>
      <c r="W1137" s="580"/>
      <c r="X1137" s="580"/>
      <c r="Y1137" s="452"/>
      <c r="Z1137" s="452"/>
      <c r="AA1137" s="452"/>
      <c r="AB1137" s="452"/>
      <c r="AC1137" s="452"/>
      <c r="AD1137" s="452"/>
      <c r="AE1137" s="2"/>
      <c r="AF1137" s="169"/>
      <c r="AR1137" s="518">
        <f t="shared" si="2970"/>
        <v>0</v>
      </c>
      <c r="AS1137" s="518"/>
      <c r="AU1137" s="522">
        <f>IF(CNGE_2024_M3_Secc1!$AO$111=CNGE_2024_M3_Secc1!$AQ$111,0,IF(OR(AND(CNGE_2024_M3_Secc2!BF425=1,Y1137=""),AND(CNGE_2024_M3_Secc2!BF425=0,Y1137&lt;&gt;"")),0,1))</f>
        <v>0</v>
      </c>
      <c r="AV1137" s="522"/>
    </row>
    <row r="1138" spans="1:48" s="38" customFormat="1" ht="15" customHeight="1">
      <c r="A1138" s="18"/>
      <c r="B1138" s="3"/>
      <c r="C1138" s="680"/>
      <c r="D1138" s="681"/>
      <c r="E1138" s="681"/>
      <c r="F1138" s="56" t="s">
        <v>5171</v>
      </c>
      <c r="G1138" s="580" t="s">
        <v>5242</v>
      </c>
      <c r="H1138" s="580"/>
      <c r="I1138" s="580"/>
      <c r="J1138" s="580"/>
      <c r="K1138" s="580"/>
      <c r="L1138" s="580"/>
      <c r="M1138" s="580"/>
      <c r="N1138" s="580"/>
      <c r="O1138" s="580"/>
      <c r="P1138" s="580"/>
      <c r="Q1138" s="580"/>
      <c r="R1138" s="580"/>
      <c r="S1138" s="580"/>
      <c r="T1138" s="580"/>
      <c r="U1138" s="580"/>
      <c r="V1138" s="580"/>
      <c r="W1138" s="580"/>
      <c r="X1138" s="580"/>
      <c r="Y1138" s="452"/>
      <c r="Z1138" s="452"/>
      <c r="AA1138" s="452"/>
      <c r="AB1138" s="452"/>
      <c r="AC1138" s="452"/>
      <c r="AD1138" s="452"/>
      <c r="AE1138" s="2"/>
      <c r="AF1138" s="169"/>
      <c r="AR1138" s="518">
        <f t="shared" si="2970"/>
        <v>0</v>
      </c>
      <c r="AS1138" s="518"/>
      <c r="AU1138" s="522">
        <f>IF(CNGE_2024_M3_Secc1!$AO$111=CNGE_2024_M3_Secc1!$AQ$111,0,IF(OR(AND(CNGE_2024_M3_Secc2!BF426=1,Y1138=""),AND(CNGE_2024_M3_Secc2!BF426=0,Y1138&lt;&gt;"")),0,1))</f>
        <v>0</v>
      </c>
      <c r="AV1138" s="522"/>
    </row>
    <row r="1139" spans="1:48" s="38" customFormat="1" ht="15" customHeight="1">
      <c r="A1139" s="18"/>
      <c r="B1139" s="3"/>
      <c r="C1139" s="682"/>
      <c r="D1139" s="683"/>
      <c r="E1139" s="683"/>
      <c r="F1139" s="56" t="s">
        <v>5172</v>
      </c>
      <c r="G1139" s="580" t="s">
        <v>5433</v>
      </c>
      <c r="H1139" s="580"/>
      <c r="I1139" s="580"/>
      <c r="J1139" s="580"/>
      <c r="K1139" s="580"/>
      <c r="L1139" s="580"/>
      <c r="M1139" s="580"/>
      <c r="N1139" s="580"/>
      <c r="O1139" s="580"/>
      <c r="P1139" s="580"/>
      <c r="Q1139" s="580"/>
      <c r="R1139" s="580"/>
      <c r="S1139" s="580"/>
      <c r="T1139" s="580"/>
      <c r="U1139" s="580"/>
      <c r="V1139" s="580"/>
      <c r="W1139" s="580"/>
      <c r="X1139" s="580"/>
      <c r="Y1139" s="452"/>
      <c r="Z1139" s="452"/>
      <c r="AA1139" s="452"/>
      <c r="AB1139" s="452"/>
      <c r="AC1139" s="452"/>
      <c r="AD1139" s="452"/>
      <c r="AE1139" s="2"/>
      <c r="AF1139" s="169"/>
      <c r="AR1139" s="518">
        <f t="shared" si="2970"/>
        <v>0</v>
      </c>
      <c r="AS1139" s="518"/>
      <c r="AU1139" s="522">
        <f>IF(CNGE_2024_M3_Secc1!$AO$111=CNGE_2024_M3_Secc1!$AQ$111,0,IF(OR(AND(CNGE_2024_M3_Secc2!BF427=1,Y1139=""),AND(CNGE_2024_M3_Secc2!BF427=0,Y1139&lt;&gt;"")),0,1))</f>
        <v>0</v>
      </c>
      <c r="AV1139" s="522"/>
    </row>
    <row r="1140" spans="1:48" s="38" customFormat="1" ht="15" customHeight="1">
      <c r="A1140" s="18"/>
      <c r="B1140" s="3"/>
      <c r="C1140" s="768" t="s">
        <v>5020</v>
      </c>
      <c r="D1140" s="769"/>
      <c r="E1140" s="769"/>
      <c r="F1140" s="770"/>
      <c r="G1140" s="580" t="s">
        <v>5246</v>
      </c>
      <c r="H1140" s="580"/>
      <c r="I1140" s="580"/>
      <c r="J1140" s="580"/>
      <c r="K1140" s="580"/>
      <c r="L1140" s="580"/>
      <c r="M1140" s="580"/>
      <c r="N1140" s="580"/>
      <c r="O1140" s="580"/>
      <c r="P1140" s="580"/>
      <c r="Q1140" s="580"/>
      <c r="R1140" s="580"/>
      <c r="S1140" s="580"/>
      <c r="T1140" s="580"/>
      <c r="U1140" s="580"/>
      <c r="V1140" s="580"/>
      <c r="W1140" s="580"/>
      <c r="X1140" s="580"/>
      <c r="Y1140" s="452"/>
      <c r="Z1140" s="452"/>
      <c r="AA1140" s="452"/>
      <c r="AB1140" s="452"/>
      <c r="AC1140" s="452"/>
      <c r="AD1140" s="452"/>
      <c r="AE1140" s="2"/>
      <c r="AF1140" s="169"/>
      <c r="AR1140" s="518">
        <f t="shared" si="2970"/>
        <v>0</v>
      </c>
      <c r="AS1140" s="518"/>
      <c r="AU1140" s="522">
        <f>IF(CNGE_2024_M3_Secc1!$AO$111=CNGE_2024_M3_Secc1!$AQ$111,0,IF(OR(AND(CNGE_2024_M3_Secc2!BF428=1,Y1140=""),AND(CNGE_2024_M3_Secc2!BF428=0,Y1140&lt;&gt;"")),0,1))</f>
        <v>0</v>
      </c>
      <c r="AV1140" s="522"/>
    </row>
    <row r="1141" spans="1:48" s="38" customFormat="1" ht="15" customHeight="1">
      <c r="A1141" s="18"/>
      <c r="B1141" s="3"/>
      <c r="C1141" s="768" t="s">
        <v>5021</v>
      </c>
      <c r="D1141" s="769"/>
      <c r="E1141" s="769"/>
      <c r="F1141" s="770"/>
      <c r="G1141" s="580" t="s">
        <v>5435</v>
      </c>
      <c r="H1141" s="580"/>
      <c r="I1141" s="580"/>
      <c r="J1141" s="580"/>
      <c r="K1141" s="580"/>
      <c r="L1141" s="580"/>
      <c r="M1141" s="580"/>
      <c r="N1141" s="580"/>
      <c r="O1141" s="580"/>
      <c r="P1141" s="580"/>
      <c r="Q1141" s="580"/>
      <c r="R1141" s="580"/>
      <c r="S1141" s="580"/>
      <c r="T1141" s="580"/>
      <c r="U1141" s="580"/>
      <c r="V1141" s="580"/>
      <c r="W1141" s="580"/>
      <c r="X1141" s="580"/>
      <c r="Y1141" s="452"/>
      <c r="Z1141" s="452"/>
      <c r="AA1141" s="452"/>
      <c r="AB1141" s="452"/>
      <c r="AC1141" s="452"/>
      <c r="AD1141" s="452"/>
      <c r="AE1141" s="2"/>
      <c r="AF1141" s="169"/>
      <c r="AR1141" s="518">
        <f t="shared" si="2970"/>
        <v>0</v>
      </c>
      <c r="AS1141" s="518"/>
      <c r="AU1141" s="522">
        <f>IF(CNGE_2024_M3_Secc1!$AO$111=CNGE_2024_M3_Secc1!$AQ$111,0,IF(OR(AND(CNGE_2024_M3_Secc2!BF429=1,Y1141=""),AND(CNGE_2024_M3_Secc2!BF429=0,Y1141&lt;&gt;"")),0,1))</f>
        <v>0</v>
      </c>
      <c r="AV1141" s="522"/>
    </row>
    <row r="1142" spans="1:48" ht="15" customHeight="1">
      <c r="X1142" s="49" t="s">
        <v>5115</v>
      </c>
      <c r="Y1142" s="445">
        <f>IF(AND(SUM(Y1082:AD1141)=0,COUNTIF(Y1082:AD1141,"NS")&gt;0),"NS",
IF(AND(SUM(Y1082:AD1141)=0,COUNTIF(Y1082:AD1141,0)&gt;0),0,
IF(AND(SUM(Y1082:AD1141)=0,COUNTIF(Y1082:AD1141,"NA")&gt;0),"NA",
SUM(Y1082:AD1141))))</f>
        <v>0</v>
      </c>
      <c r="Z1142" s="445"/>
      <c r="AA1142" s="445"/>
      <c r="AB1142" s="445"/>
      <c r="AC1142" s="445"/>
      <c r="AD1142" s="445"/>
      <c r="AR1142" s="586">
        <f>SUM(AR1082:AS1141)</f>
        <v>0</v>
      </c>
      <c r="AS1142" s="586"/>
      <c r="AU1142" s="529">
        <f>SUM(AU1082:AV1141)</f>
        <v>0</v>
      </c>
      <c r="AV1142" s="529"/>
    </row>
    <row r="1143" spans="1:48" ht="15" customHeight="1"/>
    <row r="1144" spans="1:48" ht="24" customHeight="1">
      <c r="A1144" s="18"/>
      <c r="B1144" s="1"/>
      <c r="C1144" s="622" t="s">
        <v>5117</v>
      </c>
      <c r="D1144" s="622"/>
      <c r="E1144" s="622"/>
      <c r="F1144" s="622"/>
      <c r="G1144" s="622"/>
      <c r="H1144" s="622"/>
      <c r="I1144" s="622"/>
      <c r="J1144" s="622"/>
      <c r="K1144" s="622"/>
      <c r="L1144" s="622"/>
      <c r="M1144" s="622"/>
      <c r="N1144" s="622"/>
      <c r="O1144" s="622"/>
      <c r="P1144" s="622"/>
      <c r="Q1144" s="622"/>
      <c r="R1144" s="622"/>
      <c r="S1144" s="622"/>
      <c r="T1144" s="622"/>
      <c r="U1144" s="622"/>
      <c r="V1144" s="622"/>
      <c r="W1144" s="622"/>
      <c r="X1144" s="622"/>
      <c r="Y1144" s="622"/>
      <c r="Z1144" s="622"/>
      <c r="AA1144" s="622"/>
      <c r="AB1144" s="622"/>
      <c r="AC1144" s="622"/>
      <c r="AD1144" s="622"/>
    </row>
    <row r="1145" spans="1:48" ht="60" customHeight="1">
      <c r="A1145" s="18"/>
      <c r="B1145" s="1"/>
      <c r="C1145" s="564"/>
      <c r="D1145" s="565"/>
      <c r="E1145" s="565"/>
      <c r="F1145" s="565"/>
      <c r="G1145" s="565"/>
      <c r="H1145" s="565"/>
      <c r="I1145" s="565"/>
      <c r="J1145" s="565"/>
      <c r="K1145" s="565"/>
      <c r="L1145" s="565"/>
      <c r="M1145" s="565"/>
      <c r="N1145" s="565"/>
      <c r="O1145" s="565"/>
      <c r="P1145" s="565"/>
      <c r="Q1145" s="565"/>
      <c r="R1145" s="565"/>
      <c r="S1145" s="565"/>
      <c r="T1145" s="565"/>
      <c r="U1145" s="565"/>
      <c r="V1145" s="565"/>
      <c r="W1145" s="565"/>
      <c r="X1145" s="565"/>
      <c r="Y1145" s="565"/>
      <c r="Z1145" s="565"/>
      <c r="AA1145" s="565"/>
      <c r="AB1145" s="565"/>
      <c r="AC1145" s="565"/>
      <c r="AD1145" s="566"/>
    </row>
    <row r="1146" spans="1:48" ht="15" customHeight="1">
      <c r="B1146" s="470" t="str">
        <f>IF(AO1082=0,"","Error: Verificar coherencia aritmética con la pregunta 5.12 conforme a la instrucción 3.")</f>
        <v/>
      </c>
      <c r="C1146" s="470"/>
      <c r="D1146" s="470"/>
      <c r="E1146" s="470"/>
      <c r="F1146" s="470"/>
      <c r="G1146" s="470"/>
      <c r="H1146" s="470"/>
      <c r="I1146" s="470"/>
      <c r="J1146" s="470"/>
      <c r="K1146" s="470"/>
      <c r="L1146" s="470"/>
      <c r="M1146" s="470"/>
      <c r="N1146" s="470"/>
      <c r="O1146" s="470"/>
      <c r="P1146" s="470"/>
      <c r="Q1146" s="470"/>
      <c r="R1146" s="470"/>
      <c r="S1146" s="470"/>
      <c r="T1146" s="470"/>
      <c r="U1146" s="470"/>
      <c r="V1146" s="470"/>
      <c r="W1146" s="470"/>
      <c r="X1146" s="470"/>
      <c r="Y1146" s="470"/>
      <c r="Z1146" s="470"/>
      <c r="AA1146" s="470"/>
      <c r="AB1146" s="470"/>
      <c r="AC1146" s="470"/>
      <c r="AD1146" s="470"/>
    </row>
    <row r="1147" spans="1:48" ht="15" customHeight="1">
      <c r="B1147" s="470" t="str">
        <f>IF(AR1142=0,"","Error: Verificar coherencia aritmética con la pregunta 5.12 conforme a la instrucción 4.")</f>
        <v/>
      </c>
      <c r="C1147" s="470"/>
      <c r="D1147" s="470"/>
      <c r="E1147" s="470"/>
      <c r="F1147" s="470"/>
      <c r="G1147" s="470"/>
      <c r="H1147" s="470"/>
      <c r="I1147" s="470"/>
      <c r="J1147" s="470"/>
      <c r="K1147" s="470"/>
      <c r="L1147" s="470"/>
      <c r="M1147" s="470"/>
      <c r="N1147" s="470"/>
      <c r="O1147" s="470"/>
      <c r="P1147" s="470"/>
      <c r="Q1147" s="470"/>
      <c r="R1147" s="470"/>
      <c r="S1147" s="470"/>
      <c r="T1147" s="470"/>
      <c r="U1147" s="470"/>
      <c r="V1147" s="470"/>
      <c r="W1147" s="470"/>
      <c r="X1147" s="470"/>
      <c r="Y1147" s="470"/>
      <c r="Z1147" s="470"/>
      <c r="AA1147" s="470"/>
      <c r="AB1147" s="470"/>
      <c r="AC1147" s="470"/>
      <c r="AD1147" s="470"/>
    </row>
    <row r="1148" spans="1:48" ht="15" customHeight="1">
      <c r="B1148" s="471" t="str">
        <f>IF(OR($AH$1076=$AJ$1076,AU1142=0),"","Error: Debe completar toda la información requerida.")</f>
        <v/>
      </c>
      <c r="C1148" s="471"/>
      <c r="D1148" s="471"/>
      <c r="E1148" s="471"/>
      <c r="F1148" s="471"/>
      <c r="G1148" s="471"/>
      <c r="H1148" s="471"/>
      <c r="I1148" s="471"/>
      <c r="J1148" s="471"/>
      <c r="K1148" s="471"/>
      <c r="L1148" s="471"/>
      <c r="M1148" s="471"/>
      <c r="N1148" s="471"/>
      <c r="O1148" s="471"/>
      <c r="P1148" s="471"/>
      <c r="Q1148" s="471"/>
      <c r="R1148" s="471"/>
      <c r="S1148" s="471"/>
      <c r="T1148" s="471"/>
      <c r="U1148" s="471"/>
      <c r="V1148" s="471"/>
      <c r="W1148" s="471"/>
      <c r="X1148" s="471"/>
      <c r="Y1148" s="471"/>
      <c r="Z1148" s="471"/>
      <c r="AA1148" s="471"/>
      <c r="AB1148" s="471"/>
      <c r="AC1148" s="471"/>
      <c r="AD1148" s="471"/>
    </row>
    <row r="1149" spans="1:48" ht="15" customHeight="1"/>
    <row r="1150" spans="1:48" ht="15" customHeight="1"/>
    <row r="1151" spans="1:48" ht="15" customHeight="1"/>
  </sheetData>
  <sheetProtection algorithmName="SHA-512" hashValue="wSpET8sxnoFGsByKGN2eJIg/02yyMGN1Gf1blzxNTztadXBXeDKJz1+074JjZvijUBA0s3EAAQ7hxlowIVJfyw==" saltValue="V65J6lFtEAw7Gl1YstxuWg==" spinCount="100000" sheet="1" objects="1" scenarios="1"/>
  <mergeCells count="7097">
    <mergeCell ref="CY246:CZ246"/>
    <mergeCell ref="CY247:CZ247"/>
    <mergeCell ref="CY248:CZ248"/>
    <mergeCell ref="CY249:CZ249"/>
    <mergeCell ref="CY250:CZ250"/>
    <mergeCell ref="CY251:CZ251"/>
    <mergeCell ref="CY252:CZ252"/>
    <mergeCell ref="CY253:CZ253"/>
    <mergeCell ref="CY254:CZ254"/>
    <mergeCell ref="CY255:CZ255"/>
    <mergeCell ref="CY229:CZ229"/>
    <mergeCell ref="CY230:CZ230"/>
    <mergeCell ref="CY231:CZ231"/>
    <mergeCell ref="CY232:CZ232"/>
    <mergeCell ref="CY233:CZ233"/>
    <mergeCell ref="CY234:CZ234"/>
    <mergeCell ref="CY235:CZ235"/>
    <mergeCell ref="CY236:CZ236"/>
    <mergeCell ref="CY237:CZ237"/>
    <mergeCell ref="CY238:CZ238"/>
    <mergeCell ref="CY239:CZ239"/>
    <mergeCell ref="CY240:CZ240"/>
    <mergeCell ref="CY241:CZ241"/>
    <mergeCell ref="CY242:CZ242"/>
    <mergeCell ref="CY243:CZ243"/>
    <mergeCell ref="CY244:CZ244"/>
    <mergeCell ref="CY245:CZ245"/>
    <mergeCell ref="CY212:CZ212"/>
    <mergeCell ref="CY213:CZ213"/>
    <mergeCell ref="CY214:CZ214"/>
    <mergeCell ref="CY215:CZ215"/>
    <mergeCell ref="CY216:CZ216"/>
    <mergeCell ref="CY217:CZ217"/>
    <mergeCell ref="CY218:CZ218"/>
    <mergeCell ref="CY219:CZ219"/>
    <mergeCell ref="CY220:CZ220"/>
    <mergeCell ref="CY221:CZ221"/>
    <mergeCell ref="CY222:CZ222"/>
    <mergeCell ref="CY223:CZ223"/>
    <mergeCell ref="CY224:CZ224"/>
    <mergeCell ref="CY225:CZ225"/>
    <mergeCell ref="CY226:CZ226"/>
    <mergeCell ref="CY227:CZ227"/>
    <mergeCell ref="CY228:CZ228"/>
    <mergeCell ref="CY191:CZ191"/>
    <mergeCell ref="CY192:CZ192"/>
    <mergeCell ref="CY193:CZ193"/>
    <mergeCell ref="CY194:CZ194"/>
    <mergeCell ref="CY195:CZ195"/>
    <mergeCell ref="CY196:CZ196"/>
    <mergeCell ref="CY197:CZ197"/>
    <mergeCell ref="CY198:CZ198"/>
    <mergeCell ref="CY199:CZ199"/>
    <mergeCell ref="CY200:CZ200"/>
    <mergeCell ref="CY201:CZ201"/>
    <mergeCell ref="CY202:CZ202"/>
    <mergeCell ref="CY203:CZ203"/>
    <mergeCell ref="CY208:CZ208"/>
    <mergeCell ref="CY209:CZ209"/>
    <mergeCell ref="CY210:CZ210"/>
    <mergeCell ref="CY211:CZ211"/>
    <mergeCell ref="CY174:CZ174"/>
    <mergeCell ref="CY175:CZ175"/>
    <mergeCell ref="CY176:CZ176"/>
    <mergeCell ref="CY177:CZ177"/>
    <mergeCell ref="CY178:CZ178"/>
    <mergeCell ref="CY179:CZ179"/>
    <mergeCell ref="CY180:CZ180"/>
    <mergeCell ref="CY181:CZ181"/>
    <mergeCell ref="CY182:CZ182"/>
    <mergeCell ref="CY183:CZ183"/>
    <mergeCell ref="CY184:CZ184"/>
    <mergeCell ref="CY185:CZ185"/>
    <mergeCell ref="CY186:CZ186"/>
    <mergeCell ref="CY187:CZ187"/>
    <mergeCell ref="CY188:CZ188"/>
    <mergeCell ref="CY189:CZ189"/>
    <mergeCell ref="CY190:CZ190"/>
    <mergeCell ref="CY157:CZ157"/>
    <mergeCell ref="CY158:CZ158"/>
    <mergeCell ref="CY159:CZ159"/>
    <mergeCell ref="CY160:CZ160"/>
    <mergeCell ref="CY161:CZ161"/>
    <mergeCell ref="CY162:CZ162"/>
    <mergeCell ref="CY163:CZ163"/>
    <mergeCell ref="CY164:CZ164"/>
    <mergeCell ref="CY165:CZ165"/>
    <mergeCell ref="CY166:CZ166"/>
    <mergeCell ref="CY167:CZ167"/>
    <mergeCell ref="CY168:CZ168"/>
    <mergeCell ref="CY169:CZ169"/>
    <mergeCell ref="CY170:CZ170"/>
    <mergeCell ref="CY171:CZ171"/>
    <mergeCell ref="CY172:CZ172"/>
    <mergeCell ref="CY173:CZ173"/>
    <mergeCell ref="CY138:CZ138"/>
    <mergeCell ref="CY139:CZ139"/>
    <mergeCell ref="CY140:CZ140"/>
    <mergeCell ref="CY141:CZ141"/>
    <mergeCell ref="CY142:CZ142"/>
    <mergeCell ref="CY143:CZ143"/>
    <mergeCell ref="CY144:CZ144"/>
    <mergeCell ref="CY145:CZ145"/>
    <mergeCell ref="CY146:CZ146"/>
    <mergeCell ref="CY147:CZ147"/>
    <mergeCell ref="CY148:CZ148"/>
    <mergeCell ref="CY149:CZ149"/>
    <mergeCell ref="CY150:CZ150"/>
    <mergeCell ref="CY151:CZ151"/>
    <mergeCell ref="CY156:CZ156"/>
    <mergeCell ref="CY121:CZ121"/>
    <mergeCell ref="CY122:CZ122"/>
    <mergeCell ref="CY123:CZ123"/>
    <mergeCell ref="CY124:CZ124"/>
    <mergeCell ref="CY125:CZ125"/>
    <mergeCell ref="CY126:CZ126"/>
    <mergeCell ref="CY127:CZ127"/>
    <mergeCell ref="CY128:CZ128"/>
    <mergeCell ref="CY129:CZ129"/>
    <mergeCell ref="CY130:CZ130"/>
    <mergeCell ref="CY131:CZ131"/>
    <mergeCell ref="CY132:CZ132"/>
    <mergeCell ref="CY133:CZ133"/>
    <mergeCell ref="CY134:CZ134"/>
    <mergeCell ref="CY135:CZ135"/>
    <mergeCell ref="CY136:CZ136"/>
    <mergeCell ref="CY137:CZ137"/>
    <mergeCell ref="CY104:CZ104"/>
    <mergeCell ref="CY105:CZ105"/>
    <mergeCell ref="CY106:CZ106"/>
    <mergeCell ref="CY107:CZ107"/>
    <mergeCell ref="CY108:CZ108"/>
    <mergeCell ref="CY109:CZ109"/>
    <mergeCell ref="CY110:CZ110"/>
    <mergeCell ref="CY111:CZ111"/>
    <mergeCell ref="CY112:CZ112"/>
    <mergeCell ref="CY113:CZ113"/>
    <mergeCell ref="CY114:CZ114"/>
    <mergeCell ref="CY115:CZ115"/>
    <mergeCell ref="CY116:CZ116"/>
    <mergeCell ref="CY117:CZ117"/>
    <mergeCell ref="CY118:CZ118"/>
    <mergeCell ref="CY119:CZ119"/>
    <mergeCell ref="CY120:CZ120"/>
    <mergeCell ref="CT711:CU711"/>
    <mergeCell ref="CV711:CW711"/>
    <mergeCell ref="CX711:CY711"/>
    <mergeCell ref="CH709:CI709"/>
    <mergeCell ref="CJ709:CK709"/>
    <mergeCell ref="CJ707:CK707"/>
    <mergeCell ref="CL707:CM707"/>
    <mergeCell ref="CN707:CO707"/>
    <mergeCell ref="CP707:CQ707"/>
    <mergeCell ref="CR707:CS707"/>
    <mergeCell ref="CT707:CU707"/>
    <mergeCell ref="CV707:CW707"/>
    <mergeCell ref="CX707:CY707"/>
    <mergeCell ref="CT709:CU709"/>
    <mergeCell ref="CV709:CW709"/>
    <mergeCell ref="CX709:CY709"/>
    <mergeCell ref="CL709:CM709"/>
    <mergeCell ref="CN709:CO709"/>
    <mergeCell ref="CP709:CQ709"/>
    <mergeCell ref="CR709:CS709"/>
    <mergeCell ref="CH707:CI707"/>
    <mergeCell ref="CJ703:CK703"/>
    <mergeCell ref="CL703:CM703"/>
    <mergeCell ref="CN703:CO703"/>
    <mergeCell ref="CP703:CQ703"/>
    <mergeCell ref="CR703:CS703"/>
    <mergeCell ref="CT703:CU703"/>
    <mergeCell ref="CV703:CW703"/>
    <mergeCell ref="CX703:CY703"/>
    <mergeCell ref="CH712:CI712"/>
    <mergeCell ref="CJ712:CK712"/>
    <mergeCell ref="CL712:CM712"/>
    <mergeCell ref="CN712:CO712"/>
    <mergeCell ref="CP712:CQ712"/>
    <mergeCell ref="CR712:CS712"/>
    <mergeCell ref="CT712:CU712"/>
    <mergeCell ref="CV712:CW712"/>
    <mergeCell ref="CX712:CY712"/>
    <mergeCell ref="CH710:CI710"/>
    <mergeCell ref="CJ710:CK710"/>
    <mergeCell ref="CL710:CM710"/>
    <mergeCell ref="CN710:CO710"/>
    <mergeCell ref="CP710:CQ710"/>
    <mergeCell ref="CR710:CS710"/>
    <mergeCell ref="CT710:CU710"/>
    <mergeCell ref="CV710:CW710"/>
    <mergeCell ref="CX710:CY710"/>
    <mergeCell ref="CH711:CI711"/>
    <mergeCell ref="CJ711:CK711"/>
    <mergeCell ref="CL711:CM711"/>
    <mergeCell ref="CN711:CO711"/>
    <mergeCell ref="CP711:CQ711"/>
    <mergeCell ref="CR711:CS711"/>
    <mergeCell ref="CH704:CI704"/>
    <mergeCell ref="CJ704:CK704"/>
    <mergeCell ref="CL704:CM704"/>
    <mergeCell ref="CN704:CO704"/>
    <mergeCell ref="CP704:CQ704"/>
    <mergeCell ref="CR704:CS704"/>
    <mergeCell ref="CT704:CU704"/>
    <mergeCell ref="CV704:CW704"/>
    <mergeCell ref="CX704:CY704"/>
    <mergeCell ref="CH705:CI705"/>
    <mergeCell ref="CJ705:CK705"/>
    <mergeCell ref="CL705:CM705"/>
    <mergeCell ref="CN705:CO705"/>
    <mergeCell ref="CH701:CI701"/>
    <mergeCell ref="CJ701:CK701"/>
    <mergeCell ref="CL701:CM701"/>
    <mergeCell ref="CN701:CO701"/>
    <mergeCell ref="CP701:CQ701"/>
    <mergeCell ref="CR701:CS701"/>
    <mergeCell ref="CT701:CU701"/>
    <mergeCell ref="CV701:CW701"/>
    <mergeCell ref="CX701:CY701"/>
    <mergeCell ref="CH702:CI702"/>
    <mergeCell ref="CJ702:CK702"/>
    <mergeCell ref="CL702:CM702"/>
    <mergeCell ref="CN702:CO702"/>
    <mergeCell ref="CP702:CQ702"/>
    <mergeCell ref="CR702:CS702"/>
    <mergeCell ref="CT702:CU702"/>
    <mergeCell ref="CV702:CW702"/>
    <mergeCell ref="CX702:CY702"/>
    <mergeCell ref="CH703:CI703"/>
    <mergeCell ref="CH706:CI706"/>
    <mergeCell ref="CJ706:CK706"/>
    <mergeCell ref="CL706:CM706"/>
    <mergeCell ref="CN706:CO706"/>
    <mergeCell ref="CP706:CQ706"/>
    <mergeCell ref="CR706:CS706"/>
    <mergeCell ref="CT706:CU706"/>
    <mergeCell ref="CV706:CW706"/>
    <mergeCell ref="CX706:CY706"/>
    <mergeCell ref="CP705:CQ705"/>
    <mergeCell ref="CR705:CS705"/>
    <mergeCell ref="CT705:CU705"/>
    <mergeCell ref="CV705:CW705"/>
    <mergeCell ref="CX705:CY705"/>
    <mergeCell ref="CH699:CI699"/>
    <mergeCell ref="CJ699:CK699"/>
    <mergeCell ref="CL699:CM699"/>
    <mergeCell ref="CN699:CO699"/>
    <mergeCell ref="CP699:CQ699"/>
    <mergeCell ref="CR699:CS699"/>
    <mergeCell ref="CT699:CU699"/>
    <mergeCell ref="CV699:CW699"/>
    <mergeCell ref="CX699:CY699"/>
    <mergeCell ref="CH700:CI700"/>
    <mergeCell ref="CJ700:CK700"/>
    <mergeCell ref="CL700:CM700"/>
    <mergeCell ref="CN700:CO700"/>
    <mergeCell ref="CP700:CQ700"/>
    <mergeCell ref="CR700:CS700"/>
    <mergeCell ref="CT700:CU700"/>
    <mergeCell ref="CV700:CW700"/>
    <mergeCell ref="CX700:CY700"/>
    <mergeCell ref="CH697:CI697"/>
    <mergeCell ref="CJ697:CK697"/>
    <mergeCell ref="CL697:CM697"/>
    <mergeCell ref="CN697:CO697"/>
    <mergeCell ref="CP697:CQ697"/>
    <mergeCell ref="CR697:CS697"/>
    <mergeCell ref="CT697:CU697"/>
    <mergeCell ref="CV697:CW697"/>
    <mergeCell ref="CX697:CY697"/>
    <mergeCell ref="CH698:CI698"/>
    <mergeCell ref="CJ698:CK698"/>
    <mergeCell ref="CL698:CM698"/>
    <mergeCell ref="CN698:CO698"/>
    <mergeCell ref="CP698:CQ698"/>
    <mergeCell ref="CR698:CS698"/>
    <mergeCell ref="CT698:CU698"/>
    <mergeCell ref="CV698:CW698"/>
    <mergeCell ref="CX698:CY698"/>
    <mergeCell ref="CH695:CI695"/>
    <mergeCell ref="CJ695:CK695"/>
    <mergeCell ref="CL695:CM695"/>
    <mergeCell ref="CN695:CO695"/>
    <mergeCell ref="CP695:CQ695"/>
    <mergeCell ref="CR695:CS695"/>
    <mergeCell ref="CT695:CU695"/>
    <mergeCell ref="CV695:CW695"/>
    <mergeCell ref="CX695:CY695"/>
    <mergeCell ref="CH696:CI696"/>
    <mergeCell ref="CJ696:CK696"/>
    <mergeCell ref="CL696:CM696"/>
    <mergeCell ref="CN696:CO696"/>
    <mergeCell ref="CP696:CQ696"/>
    <mergeCell ref="CR696:CS696"/>
    <mergeCell ref="CT696:CU696"/>
    <mergeCell ref="CV696:CW696"/>
    <mergeCell ref="CX696:CY696"/>
    <mergeCell ref="CH693:CI693"/>
    <mergeCell ref="CJ693:CK693"/>
    <mergeCell ref="CL693:CM693"/>
    <mergeCell ref="CN693:CO693"/>
    <mergeCell ref="CP693:CQ693"/>
    <mergeCell ref="CR693:CS693"/>
    <mergeCell ref="CT693:CU693"/>
    <mergeCell ref="CV693:CW693"/>
    <mergeCell ref="CX693:CY693"/>
    <mergeCell ref="CH694:CI694"/>
    <mergeCell ref="CJ694:CK694"/>
    <mergeCell ref="CL694:CM694"/>
    <mergeCell ref="CN694:CO694"/>
    <mergeCell ref="CP694:CQ694"/>
    <mergeCell ref="CR694:CS694"/>
    <mergeCell ref="CT694:CU694"/>
    <mergeCell ref="CV694:CW694"/>
    <mergeCell ref="CX694:CY694"/>
    <mergeCell ref="CH691:CI691"/>
    <mergeCell ref="CJ691:CK691"/>
    <mergeCell ref="CL691:CM691"/>
    <mergeCell ref="CN691:CO691"/>
    <mergeCell ref="CP691:CQ691"/>
    <mergeCell ref="CR691:CS691"/>
    <mergeCell ref="CT691:CU691"/>
    <mergeCell ref="CV691:CW691"/>
    <mergeCell ref="CX691:CY691"/>
    <mergeCell ref="CH692:CI692"/>
    <mergeCell ref="CJ692:CK692"/>
    <mergeCell ref="CL692:CM692"/>
    <mergeCell ref="CN692:CO692"/>
    <mergeCell ref="CP692:CQ692"/>
    <mergeCell ref="CR692:CS692"/>
    <mergeCell ref="CT692:CU692"/>
    <mergeCell ref="CV692:CW692"/>
    <mergeCell ref="CX692:CY692"/>
    <mergeCell ref="CH689:CI689"/>
    <mergeCell ref="CJ689:CK689"/>
    <mergeCell ref="CL689:CM689"/>
    <mergeCell ref="CN689:CO689"/>
    <mergeCell ref="CP689:CQ689"/>
    <mergeCell ref="CR689:CS689"/>
    <mergeCell ref="CT689:CU689"/>
    <mergeCell ref="CV689:CW689"/>
    <mergeCell ref="CX689:CY689"/>
    <mergeCell ref="CH690:CI690"/>
    <mergeCell ref="CJ690:CK690"/>
    <mergeCell ref="CL690:CM690"/>
    <mergeCell ref="CN690:CO690"/>
    <mergeCell ref="CP690:CQ690"/>
    <mergeCell ref="CR690:CS690"/>
    <mergeCell ref="CT690:CU690"/>
    <mergeCell ref="CV690:CW690"/>
    <mergeCell ref="CX690:CY690"/>
    <mergeCell ref="CH687:CI687"/>
    <mergeCell ref="CJ687:CK687"/>
    <mergeCell ref="CL687:CM687"/>
    <mergeCell ref="CN687:CO687"/>
    <mergeCell ref="CP687:CQ687"/>
    <mergeCell ref="CR687:CS687"/>
    <mergeCell ref="CT687:CU687"/>
    <mergeCell ref="CV687:CW687"/>
    <mergeCell ref="CX687:CY687"/>
    <mergeCell ref="CH688:CI688"/>
    <mergeCell ref="CJ688:CK688"/>
    <mergeCell ref="CL688:CM688"/>
    <mergeCell ref="CN688:CO688"/>
    <mergeCell ref="CP688:CQ688"/>
    <mergeCell ref="CR688:CS688"/>
    <mergeCell ref="CT688:CU688"/>
    <mergeCell ref="CV688:CW688"/>
    <mergeCell ref="CX688:CY688"/>
    <mergeCell ref="CH685:CI685"/>
    <mergeCell ref="CJ685:CK685"/>
    <mergeCell ref="CL685:CM685"/>
    <mergeCell ref="CN685:CO685"/>
    <mergeCell ref="CP685:CQ685"/>
    <mergeCell ref="CR685:CS685"/>
    <mergeCell ref="CT685:CU685"/>
    <mergeCell ref="CV685:CW685"/>
    <mergeCell ref="CX685:CY685"/>
    <mergeCell ref="CH686:CI686"/>
    <mergeCell ref="CJ686:CK686"/>
    <mergeCell ref="CL686:CM686"/>
    <mergeCell ref="CN686:CO686"/>
    <mergeCell ref="CP686:CQ686"/>
    <mergeCell ref="CR686:CS686"/>
    <mergeCell ref="CT686:CU686"/>
    <mergeCell ref="CV686:CW686"/>
    <mergeCell ref="CX686:CY686"/>
    <mergeCell ref="CH683:CI683"/>
    <mergeCell ref="CJ683:CK683"/>
    <mergeCell ref="CL683:CM683"/>
    <mergeCell ref="CN683:CO683"/>
    <mergeCell ref="CP683:CQ683"/>
    <mergeCell ref="CR683:CS683"/>
    <mergeCell ref="CT683:CU683"/>
    <mergeCell ref="CV683:CW683"/>
    <mergeCell ref="CX683:CY683"/>
    <mergeCell ref="CH684:CI684"/>
    <mergeCell ref="CJ684:CK684"/>
    <mergeCell ref="CL684:CM684"/>
    <mergeCell ref="CN684:CO684"/>
    <mergeCell ref="CP684:CQ684"/>
    <mergeCell ref="CR684:CS684"/>
    <mergeCell ref="CT684:CU684"/>
    <mergeCell ref="CV684:CW684"/>
    <mergeCell ref="CX684:CY684"/>
    <mergeCell ref="CH681:CI681"/>
    <mergeCell ref="CJ681:CK681"/>
    <mergeCell ref="CL681:CM681"/>
    <mergeCell ref="CN681:CO681"/>
    <mergeCell ref="CP681:CQ681"/>
    <mergeCell ref="CR681:CS681"/>
    <mergeCell ref="CT681:CU681"/>
    <mergeCell ref="CV681:CW681"/>
    <mergeCell ref="CX681:CY681"/>
    <mergeCell ref="CH682:CI682"/>
    <mergeCell ref="CJ682:CK682"/>
    <mergeCell ref="CL682:CM682"/>
    <mergeCell ref="CN682:CO682"/>
    <mergeCell ref="CP682:CQ682"/>
    <mergeCell ref="CR682:CS682"/>
    <mergeCell ref="CT682:CU682"/>
    <mergeCell ref="CV682:CW682"/>
    <mergeCell ref="CX682:CY682"/>
    <mergeCell ref="CH679:CI679"/>
    <mergeCell ref="CJ679:CK679"/>
    <mergeCell ref="CL679:CM679"/>
    <mergeCell ref="CN679:CO679"/>
    <mergeCell ref="CP679:CQ679"/>
    <mergeCell ref="CR679:CS679"/>
    <mergeCell ref="CT679:CU679"/>
    <mergeCell ref="CV679:CW679"/>
    <mergeCell ref="CX679:CY679"/>
    <mergeCell ref="CH680:CI680"/>
    <mergeCell ref="CJ680:CK680"/>
    <mergeCell ref="CL680:CM680"/>
    <mergeCell ref="CN680:CO680"/>
    <mergeCell ref="CP680:CQ680"/>
    <mergeCell ref="CR680:CS680"/>
    <mergeCell ref="CT680:CU680"/>
    <mergeCell ref="CV680:CW680"/>
    <mergeCell ref="CX680:CY680"/>
    <mergeCell ref="CH677:CI677"/>
    <mergeCell ref="CJ677:CK677"/>
    <mergeCell ref="CL677:CM677"/>
    <mergeCell ref="CN677:CO677"/>
    <mergeCell ref="CP677:CQ677"/>
    <mergeCell ref="CR677:CS677"/>
    <mergeCell ref="CT677:CU677"/>
    <mergeCell ref="CV677:CW677"/>
    <mergeCell ref="CX677:CY677"/>
    <mergeCell ref="CH678:CI678"/>
    <mergeCell ref="CJ678:CK678"/>
    <mergeCell ref="CL678:CM678"/>
    <mergeCell ref="CN678:CO678"/>
    <mergeCell ref="CP678:CQ678"/>
    <mergeCell ref="CR678:CS678"/>
    <mergeCell ref="CT678:CU678"/>
    <mergeCell ref="CV678:CW678"/>
    <mergeCell ref="CX678:CY678"/>
    <mergeCell ref="CH675:CI675"/>
    <mergeCell ref="CJ675:CK675"/>
    <mergeCell ref="CL675:CM675"/>
    <mergeCell ref="CN675:CO675"/>
    <mergeCell ref="CP675:CQ675"/>
    <mergeCell ref="CR675:CS675"/>
    <mergeCell ref="CT675:CU675"/>
    <mergeCell ref="CV675:CW675"/>
    <mergeCell ref="CX675:CY675"/>
    <mergeCell ref="CH676:CI676"/>
    <mergeCell ref="CJ676:CK676"/>
    <mergeCell ref="CL676:CM676"/>
    <mergeCell ref="CN676:CO676"/>
    <mergeCell ref="CP676:CQ676"/>
    <mergeCell ref="CR676:CS676"/>
    <mergeCell ref="CT676:CU676"/>
    <mergeCell ref="CV676:CW676"/>
    <mergeCell ref="CX676:CY676"/>
    <mergeCell ref="CH673:CI673"/>
    <mergeCell ref="CJ673:CK673"/>
    <mergeCell ref="CL673:CM673"/>
    <mergeCell ref="CN673:CO673"/>
    <mergeCell ref="CP673:CQ673"/>
    <mergeCell ref="CR673:CS673"/>
    <mergeCell ref="CT673:CU673"/>
    <mergeCell ref="CV673:CW673"/>
    <mergeCell ref="CX673:CY673"/>
    <mergeCell ref="CH674:CI674"/>
    <mergeCell ref="CJ674:CK674"/>
    <mergeCell ref="CL674:CM674"/>
    <mergeCell ref="CN674:CO674"/>
    <mergeCell ref="CP674:CQ674"/>
    <mergeCell ref="CR674:CS674"/>
    <mergeCell ref="CT674:CU674"/>
    <mergeCell ref="CV674:CW674"/>
    <mergeCell ref="CX674:CY674"/>
    <mergeCell ref="CH671:CI671"/>
    <mergeCell ref="CJ671:CK671"/>
    <mergeCell ref="CL671:CM671"/>
    <mergeCell ref="CN671:CO671"/>
    <mergeCell ref="CP671:CQ671"/>
    <mergeCell ref="CR671:CS671"/>
    <mergeCell ref="CT671:CU671"/>
    <mergeCell ref="CV671:CW671"/>
    <mergeCell ref="CX671:CY671"/>
    <mergeCell ref="CH672:CI672"/>
    <mergeCell ref="CJ672:CK672"/>
    <mergeCell ref="CL672:CM672"/>
    <mergeCell ref="CN672:CO672"/>
    <mergeCell ref="CP672:CQ672"/>
    <mergeCell ref="CR672:CS672"/>
    <mergeCell ref="CT672:CU672"/>
    <mergeCell ref="CV672:CW672"/>
    <mergeCell ref="CX672:CY672"/>
    <mergeCell ref="CH669:CI669"/>
    <mergeCell ref="CJ669:CK669"/>
    <mergeCell ref="CL669:CM669"/>
    <mergeCell ref="CN669:CO669"/>
    <mergeCell ref="CP669:CQ669"/>
    <mergeCell ref="CR669:CS669"/>
    <mergeCell ref="CT669:CU669"/>
    <mergeCell ref="CV669:CW669"/>
    <mergeCell ref="CX669:CY669"/>
    <mergeCell ref="CH670:CI670"/>
    <mergeCell ref="CJ670:CK670"/>
    <mergeCell ref="CL670:CM670"/>
    <mergeCell ref="CN670:CO670"/>
    <mergeCell ref="CP670:CQ670"/>
    <mergeCell ref="CR670:CS670"/>
    <mergeCell ref="CT670:CU670"/>
    <mergeCell ref="CV670:CW670"/>
    <mergeCell ref="CX670:CY670"/>
    <mergeCell ref="CH667:CI667"/>
    <mergeCell ref="CJ667:CK667"/>
    <mergeCell ref="CL667:CM667"/>
    <mergeCell ref="CN667:CO667"/>
    <mergeCell ref="CP667:CQ667"/>
    <mergeCell ref="CR667:CS667"/>
    <mergeCell ref="CT667:CU667"/>
    <mergeCell ref="CV667:CW667"/>
    <mergeCell ref="CX667:CY667"/>
    <mergeCell ref="CH668:CI668"/>
    <mergeCell ref="CJ668:CK668"/>
    <mergeCell ref="CL668:CM668"/>
    <mergeCell ref="CN668:CO668"/>
    <mergeCell ref="CP668:CQ668"/>
    <mergeCell ref="CR668:CS668"/>
    <mergeCell ref="CT668:CU668"/>
    <mergeCell ref="CV668:CW668"/>
    <mergeCell ref="CX668:CY668"/>
    <mergeCell ref="CH665:CI665"/>
    <mergeCell ref="CJ665:CK665"/>
    <mergeCell ref="CL665:CM665"/>
    <mergeCell ref="CN665:CO665"/>
    <mergeCell ref="CP665:CQ665"/>
    <mergeCell ref="CR665:CS665"/>
    <mergeCell ref="CT665:CU665"/>
    <mergeCell ref="CV665:CW665"/>
    <mergeCell ref="CX665:CY665"/>
    <mergeCell ref="CH666:CI666"/>
    <mergeCell ref="CJ666:CK666"/>
    <mergeCell ref="CL666:CM666"/>
    <mergeCell ref="CN666:CO666"/>
    <mergeCell ref="CP666:CQ666"/>
    <mergeCell ref="CR666:CS666"/>
    <mergeCell ref="CT666:CU666"/>
    <mergeCell ref="CV666:CW666"/>
    <mergeCell ref="CX666:CY666"/>
    <mergeCell ref="CH663:CI663"/>
    <mergeCell ref="CJ663:CK663"/>
    <mergeCell ref="CL663:CM663"/>
    <mergeCell ref="CN663:CO663"/>
    <mergeCell ref="CP663:CQ663"/>
    <mergeCell ref="CR663:CS663"/>
    <mergeCell ref="CT663:CU663"/>
    <mergeCell ref="CV663:CW663"/>
    <mergeCell ref="CX663:CY663"/>
    <mergeCell ref="CH664:CI664"/>
    <mergeCell ref="CJ664:CK664"/>
    <mergeCell ref="CL664:CM664"/>
    <mergeCell ref="CN664:CO664"/>
    <mergeCell ref="CP664:CQ664"/>
    <mergeCell ref="CR664:CS664"/>
    <mergeCell ref="CT664:CU664"/>
    <mergeCell ref="CV664:CW664"/>
    <mergeCell ref="CX664:CY664"/>
    <mergeCell ref="CH661:CI661"/>
    <mergeCell ref="CJ661:CK661"/>
    <mergeCell ref="CL661:CM661"/>
    <mergeCell ref="CN661:CO661"/>
    <mergeCell ref="CP661:CQ661"/>
    <mergeCell ref="CR661:CS661"/>
    <mergeCell ref="CT661:CU661"/>
    <mergeCell ref="CV661:CW661"/>
    <mergeCell ref="CX661:CY661"/>
    <mergeCell ref="CH662:CI662"/>
    <mergeCell ref="CJ662:CK662"/>
    <mergeCell ref="CL662:CM662"/>
    <mergeCell ref="CN662:CO662"/>
    <mergeCell ref="CP662:CQ662"/>
    <mergeCell ref="CR662:CS662"/>
    <mergeCell ref="CT662:CU662"/>
    <mergeCell ref="CV662:CW662"/>
    <mergeCell ref="CX662:CY662"/>
    <mergeCell ref="CJ659:CK659"/>
    <mergeCell ref="CL659:CM659"/>
    <mergeCell ref="CN659:CO659"/>
    <mergeCell ref="CP659:CQ659"/>
    <mergeCell ref="CR659:CS659"/>
    <mergeCell ref="CT659:CU659"/>
    <mergeCell ref="CV659:CW659"/>
    <mergeCell ref="CX659:CY659"/>
    <mergeCell ref="CH660:CI660"/>
    <mergeCell ref="CJ660:CK660"/>
    <mergeCell ref="CL660:CM660"/>
    <mergeCell ref="CN660:CO660"/>
    <mergeCell ref="CP660:CQ660"/>
    <mergeCell ref="CR660:CS660"/>
    <mergeCell ref="CT660:CU660"/>
    <mergeCell ref="CV660:CW660"/>
    <mergeCell ref="CX660:CY660"/>
    <mergeCell ref="G610:P610"/>
    <mergeCell ref="CH656:CI656"/>
    <mergeCell ref="CJ656:CK656"/>
    <mergeCell ref="CL656:CM656"/>
    <mergeCell ref="CN656:CO656"/>
    <mergeCell ref="CP656:CQ656"/>
    <mergeCell ref="CR656:CS656"/>
    <mergeCell ref="CT656:CU656"/>
    <mergeCell ref="CV656:CW656"/>
    <mergeCell ref="CX656:CY656"/>
    <mergeCell ref="CH657:CI657"/>
    <mergeCell ref="CJ657:CK657"/>
    <mergeCell ref="CL657:CM657"/>
    <mergeCell ref="CN657:CO657"/>
    <mergeCell ref="CP657:CQ657"/>
    <mergeCell ref="CR657:CS657"/>
    <mergeCell ref="CT657:CU657"/>
    <mergeCell ref="CV657:CW657"/>
    <mergeCell ref="CX657:CY657"/>
    <mergeCell ref="W656:X656"/>
    <mergeCell ref="Y656:Z656"/>
    <mergeCell ref="AA656:AB656"/>
    <mergeCell ref="Y654:Z654"/>
    <mergeCell ref="AA654:AB654"/>
    <mergeCell ref="AC654:AD654"/>
    <mergeCell ref="G655:N655"/>
    <mergeCell ref="O655:P655"/>
    <mergeCell ref="Q655:R655"/>
    <mergeCell ref="S655:T655"/>
    <mergeCell ref="U655:V655"/>
    <mergeCell ref="W655:X655"/>
    <mergeCell ref="Y655:Z655"/>
    <mergeCell ref="AN494:AO494"/>
    <mergeCell ref="D585:H585"/>
    <mergeCell ref="D586:H586"/>
    <mergeCell ref="D590:H590"/>
    <mergeCell ref="D591:H591"/>
    <mergeCell ref="D592:H592"/>
    <mergeCell ref="D593:H593"/>
    <mergeCell ref="D594:H594"/>
    <mergeCell ref="D595:H595"/>
    <mergeCell ref="D596:H596"/>
    <mergeCell ref="D597:H597"/>
    <mergeCell ref="D598:H598"/>
    <mergeCell ref="CP655:CQ655"/>
    <mergeCell ref="AH652:AI652"/>
    <mergeCell ref="AJ652:AK652"/>
    <mergeCell ref="AL652:AM652"/>
    <mergeCell ref="AN652:AO652"/>
    <mergeCell ref="AH653:AI653"/>
    <mergeCell ref="AJ653:AK653"/>
    <mergeCell ref="AL653:AM653"/>
    <mergeCell ref="AN653:AO653"/>
    <mergeCell ref="AH654:AI654"/>
    <mergeCell ref="AJ654:AK654"/>
    <mergeCell ref="AL654:AM654"/>
    <mergeCell ref="AN654:AO654"/>
    <mergeCell ref="AH655:AI655"/>
    <mergeCell ref="AJ655:AK655"/>
    <mergeCell ref="AL655:AM655"/>
    <mergeCell ref="AN655:AO655"/>
    <mergeCell ref="C636:AD636"/>
    <mergeCell ref="C637:AD637"/>
    <mergeCell ref="U609:AD609"/>
    <mergeCell ref="AH487:AI487"/>
    <mergeCell ref="AJ487:AK487"/>
    <mergeCell ref="AL487:AM487"/>
    <mergeCell ref="AN487:AO487"/>
    <mergeCell ref="AH488:AI488"/>
    <mergeCell ref="AJ488:AK488"/>
    <mergeCell ref="AL488:AM488"/>
    <mergeCell ref="AN488:AO488"/>
    <mergeCell ref="AH489:AI489"/>
    <mergeCell ref="AJ489:AK489"/>
    <mergeCell ref="AL489:AM489"/>
    <mergeCell ref="AN489:AO489"/>
    <mergeCell ref="AN495:AO495"/>
    <mergeCell ref="AH490:AI490"/>
    <mergeCell ref="AJ490:AK490"/>
    <mergeCell ref="AL490:AM490"/>
    <mergeCell ref="AN490:AO490"/>
    <mergeCell ref="AH491:AI491"/>
    <mergeCell ref="AJ491:AK491"/>
    <mergeCell ref="AL491:AM491"/>
    <mergeCell ref="AN491:AO491"/>
    <mergeCell ref="AH492:AI492"/>
    <mergeCell ref="AJ492:AK492"/>
    <mergeCell ref="AL492:AM492"/>
    <mergeCell ref="AN492:AO492"/>
    <mergeCell ref="AH493:AI493"/>
    <mergeCell ref="AJ493:AK493"/>
    <mergeCell ref="AL493:AM493"/>
    <mergeCell ref="AN493:AO493"/>
    <mergeCell ref="AH494:AI494"/>
    <mergeCell ref="AJ494:AK494"/>
    <mergeCell ref="AL494:AM494"/>
    <mergeCell ref="AH482:AI482"/>
    <mergeCell ref="AJ482:AK482"/>
    <mergeCell ref="AL482:AM482"/>
    <mergeCell ref="AN482:AO482"/>
    <mergeCell ref="AH483:AI483"/>
    <mergeCell ref="AJ483:AK483"/>
    <mergeCell ref="AL483:AM483"/>
    <mergeCell ref="AN483:AO483"/>
    <mergeCell ref="AH484:AI484"/>
    <mergeCell ref="AJ484:AK484"/>
    <mergeCell ref="AL484:AM484"/>
    <mergeCell ref="AN484:AO484"/>
    <mergeCell ref="AH485:AI485"/>
    <mergeCell ref="AJ485:AK485"/>
    <mergeCell ref="AL485:AM485"/>
    <mergeCell ref="AN485:AO485"/>
    <mergeCell ref="AH486:AI486"/>
    <mergeCell ref="AJ486:AK486"/>
    <mergeCell ref="AL486:AM486"/>
    <mergeCell ref="AN486:AO486"/>
    <mergeCell ref="AH477:AI477"/>
    <mergeCell ref="AJ477:AK477"/>
    <mergeCell ref="AL477:AM477"/>
    <mergeCell ref="AN477:AO477"/>
    <mergeCell ref="AH478:AI478"/>
    <mergeCell ref="AJ478:AK478"/>
    <mergeCell ref="AL478:AM478"/>
    <mergeCell ref="AN478:AO478"/>
    <mergeCell ref="AH479:AI479"/>
    <mergeCell ref="AJ479:AK479"/>
    <mergeCell ref="AL479:AM479"/>
    <mergeCell ref="AN479:AO479"/>
    <mergeCell ref="AH480:AI480"/>
    <mergeCell ref="AJ480:AK480"/>
    <mergeCell ref="AL480:AM480"/>
    <mergeCell ref="AN480:AO480"/>
    <mergeCell ref="AH481:AI481"/>
    <mergeCell ref="AJ481:AK481"/>
    <mergeCell ref="AL481:AM481"/>
    <mergeCell ref="AN481:AO481"/>
    <mergeCell ref="AH472:AI472"/>
    <mergeCell ref="AJ472:AK472"/>
    <mergeCell ref="AL472:AM472"/>
    <mergeCell ref="AN472:AO472"/>
    <mergeCell ref="AH473:AI473"/>
    <mergeCell ref="AJ473:AK473"/>
    <mergeCell ref="AL473:AM473"/>
    <mergeCell ref="AN473:AO473"/>
    <mergeCell ref="AH474:AI474"/>
    <mergeCell ref="AJ474:AK474"/>
    <mergeCell ref="AL474:AM474"/>
    <mergeCell ref="AN474:AO474"/>
    <mergeCell ref="AH475:AI475"/>
    <mergeCell ref="AJ475:AK475"/>
    <mergeCell ref="AL475:AM475"/>
    <mergeCell ref="AN475:AO475"/>
    <mergeCell ref="AH476:AI476"/>
    <mergeCell ref="AJ476:AK476"/>
    <mergeCell ref="AL476:AM476"/>
    <mergeCell ref="AN476:AO476"/>
    <mergeCell ref="AH467:AI467"/>
    <mergeCell ref="AJ467:AK467"/>
    <mergeCell ref="AL467:AM467"/>
    <mergeCell ref="AN467:AO467"/>
    <mergeCell ref="AH468:AI468"/>
    <mergeCell ref="AJ468:AK468"/>
    <mergeCell ref="AL468:AM468"/>
    <mergeCell ref="AN468:AO468"/>
    <mergeCell ref="AH469:AI469"/>
    <mergeCell ref="AJ469:AK469"/>
    <mergeCell ref="AL469:AM469"/>
    <mergeCell ref="AN469:AO469"/>
    <mergeCell ref="AH470:AI470"/>
    <mergeCell ref="AJ470:AK470"/>
    <mergeCell ref="AL470:AM470"/>
    <mergeCell ref="AN470:AO470"/>
    <mergeCell ref="AH471:AI471"/>
    <mergeCell ref="AJ471:AK471"/>
    <mergeCell ref="AL471:AM471"/>
    <mergeCell ref="AN471:AO471"/>
    <mergeCell ref="AN462:AO462"/>
    <mergeCell ref="AH463:AI463"/>
    <mergeCell ref="AJ463:AK463"/>
    <mergeCell ref="AL463:AM463"/>
    <mergeCell ref="AN463:AO463"/>
    <mergeCell ref="AH464:AI464"/>
    <mergeCell ref="AJ464:AK464"/>
    <mergeCell ref="AL464:AM464"/>
    <mergeCell ref="AN464:AO464"/>
    <mergeCell ref="AH465:AI465"/>
    <mergeCell ref="AJ465:AK465"/>
    <mergeCell ref="AL465:AM465"/>
    <mergeCell ref="AN465:AO465"/>
    <mergeCell ref="AH466:AI466"/>
    <mergeCell ref="AJ466:AK466"/>
    <mergeCell ref="AL466:AM466"/>
    <mergeCell ref="AN466:AO466"/>
    <mergeCell ref="B294:AD294"/>
    <mergeCell ref="AH448:AI448"/>
    <mergeCell ref="AJ448:AK448"/>
    <mergeCell ref="AL448:AM448"/>
    <mergeCell ref="AN448:AO448"/>
    <mergeCell ref="AH449:AI449"/>
    <mergeCell ref="AJ449:AK449"/>
    <mergeCell ref="AL449:AM449"/>
    <mergeCell ref="AN449:AO449"/>
    <mergeCell ref="AH450:AI450"/>
    <mergeCell ref="AJ450:AK450"/>
    <mergeCell ref="AL450:AM450"/>
    <mergeCell ref="AN450:AO450"/>
    <mergeCell ref="AH451:AI451"/>
    <mergeCell ref="AJ451:AK451"/>
    <mergeCell ref="AL451:AM451"/>
    <mergeCell ref="AN451:AO451"/>
    <mergeCell ref="AN427:AO427"/>
    <mergeCell ref="B433:AD433"/>
    <mergeCell ref="AH422:AI422"/>
    <mergeCell ref="AJ422:AK422"/>
    <mergeCell ref="AL422:AM422"/>
    <mergeCell ref="AN422:AO422"/>
    <mergeCell ref="AH423:AI423"/>
    <mergeCell ref="AJ423:AK423"/>
    <mergeCell ref="AL423:AM423"/>
    <mergeCell ref="AN423:AO423"/>
    <mergeCell ref="AH424:AI424"/>
    <mergeCell ref="AJ424:AK424"/>
    <mergeCell ref="AL424:AM424"/>
    <mergeCell ref="AN424:AO424"/>
    <mergeCell ref="AH425:AI425"/>
    <mergeCell ref="AH147:AI147"/>
    <mergeCell ref="AJ147:AK147"/>
    <mergeCell ref="AL147:AM147"/>
    <mergeCell ref="AN147:AO147"/>
    <mergeCell ref="AH148:AI148"/>
    <mergeCell ref="AJ148:AK148"/>
    <mergeCell ref="AL148:AM148"/>
    <mergeCell ref="AN148:AO148"/>
    <mergeCell ref="AH149:AI149"/>
    <mergeCell ref="AJ149:AK149"/>
    <mergeCell ref="AL149:AM149"/>
    <mergeCell ref="AN149:AO149"/>
    <mergeCell ref="AH150:AI150"/>
    <mergeCell ref="AJ150:AK150"/>
    <mergeCell ref="AL150:AM150"/>
    <mergeCell ref="AN150:AO150"/>
    <mergeCell ref="AN151:AO151"/>
    <mergeCell ref="AH142:AI142"/>
    <mergeCell ref="AJ142:AK142"/>
    <mergeCell ref="AL142:AM142"/>
    <mergeCell ref="AN142:AO142"/>
    <mergeCell ref="AH143:AI143"/>
    <mergeCell ref="AJ143:AK143"/>
    <mergeCell ref="AL143:AM143"/>
    <mergeCell ref="AN143:AO143"/>
    <mergeCell ref="AH144:AI144"/>
    <mergeCell ref="AJ144:AK144"/>
    <mergeCell ref="AL144:AM144"/>
    <mergeCell ref="AN144:AO144"/>
    <mergeCell ref="AH145:AI145"/>
    <mergeCell ref="AJ145:AK145"/>
    <mergeCell ref="AL145:AM145"/>
    <mergeCell ref="AN145:AO145"/>
    <mergeCell ref="AH146:AI146"/>
    <mergeCell ref="AJ146:AK146"/>
    <mergeCell ref="AL146:AM146"/>
    <mergeCell ref="AN146:AO146"/>
    <mergeCell ref="AH137:AI137"/>
    <mergeCell ref="AJ137:AK137"/>
    <mergeCell ref="AL137:AM137"/>
    <mergeCell ref="AN137:AO137"/>
    <mergeCell ref="AH138:AI138"/>
    <mergeCell ref="AJ138:AK138"/>
    <mergeCell ref="AL138:AM138"/>
    <mergeCell ref="AN138:AO138"/>
    <mergeCell ref="AH139:AI139"/>
    <mergeCell ref="AJ139:AK139"/>
    <mergeCell ref="AL139:AM139"/>
    <mergeCell ref="AN139:AO139"/>
    <mergeCell ref="AH140:AI140"/>
    <mergeCell ref="AJ140:AK140"/>
    <mergeCell ref="AL140:AM140"/>
    <mergeCell ref="AN140:AO140"/>
    <mergeCell ref="AH141:AI141"/>
    <mergeCell ref="AJ141:AK141"/>
    <mergeCell ref="AL141:AM141"/>
    <mergeCell ref="AN141:AO141"/>
    <mergeCell ref="AH132:AI132"/>
    <mergeCell ref="AJ132:AK132"/>
    <mergeCell ref="AL132:AM132"/>
    <mergeCell ref="AN132:AO132"/>
    <mergeCell ref="AH133:AI133"/>
    <mergeCell ref="AJ133:AK133"/>
    <mergeCell ref="AL133:AM133"/>
    <mergeCell ref="AN133:AO133"/>
    <mergeCell ref="AH134:AI134"/>
    <mergeCell ref="AJ134:AK134"/>
    <mergeCell ref="AL134:AM134"/>
    <mergeCell ref="AN134:AO134"/>
    <mergeCell ref="AH135:AI135"/>
    <mergeCell ref="AJ135:AK135"/>
    <mergeCell ref="AL135:AM135"/>
    <mergeCell ref="AN135:AO135"/>
    <mergeCell ref="AH136:AI136"/>
    <mergeCell ref="AJ136:AK136"/>
    <mergeCell ref="AL136:AM136"/>
    <mergeCell ref="AN136:AO136"/>
    <mergeCell ref="AH127:AI127"/>
    <mergeCell ref="AJ127:AK127"/>
    <mergeCell ref="AL127:AM127"/>
    <mergeCell ref="AN127:AO127"/>
    <mergeCell ref="AH128:AI128"/>
    <mergeCell ref="AJ128:AK128"/>
    <mergeCell ref="AL128:AM128"/>
    <mergeCell ref="AN128:AO128"/>
    <mergeCell ref="AH129:AI129"/>
    <mergeCell ref="AJ129:AK129"/>
    <mergeCell ref="AL129:AM129"/>
    <mergeCell ref="AN129:AO129"/>
    <mergeCell ref="AH130:AI130"/>
    <mergeCell ref="AJ130:AK130"/>
    <mergeCell ref="AL130:AM130"/>
    <mergeCell ref="AN130:AO130"/>
    <mergeCell ref="AH131:AI131"/>
    <mergeCell ref="AJ131:AK131"/>
    <mergeCell ref="AL131:AM131"/>
    <mergeCell ref="AN131:AO131"/>
    <mergeCell ref="AH122:AI122"/>
    <mergeCell ref="AJ122:AK122"/>
    <mergeCell ref="AL122:AM122"/>
    <mergeCell ref="AN122:AO122"/>
    <mergeCell ref="AH123:AI123"/>
    <mergeCell ref="AJ123:AK123"/>
    <mergeCell ref="AL123:AM123"/>
    <mergeCell ref="AN123:AO123"/>
    <mergeCell ref="AH124:AI124"/>
    <mergeCell ref="AJ124:AK124"/>
    <mergeCell ref="AL124:AM124"/>
    <mergeCell ref="AN124:AO124"/>
    <mergeCell ref="AH125:AI125"/>
    <mergeCell ref="AJ125:AK125"/>
    <mergeCell ref="AL125:AM125"/>
    <mergeCell ref="AN125:AO125"/>
    <mergeCell ref="AH126:AI126"/>
    <mergeCell ref="AJ126:AK126"/>
    <mergeCell ref="AL126:AM126"/>
    <mergeCell ref="AN126:AO126"/>
    <mergeCell ref="AH117:AI117"/>
    <mergeCell ref="AJ117:AK117"/>
    <mergeCell ref="AL117:AM117"/>
    <mergeCell ref="AN117:AO117"/>
    <mergeCell ref="AH118:AI118"/>
    <mergeCell ref="AJ118:AK118"/>
    <mergeCell ref="AL118:AM118"/>
    <mergeCell ref="AN118:AO118"/>
    <mergeCell ref="AH119:AI119"/>
    <mergeCell ref="AJ119:AK119"/>
    <mergeCell ref="AL119:AM119"/>
    <mergeCell ref="AN119:AO119"/>
    <mergeCell ref="AH120:AI120"/>
    <mergeCell ref="AJ120:AK120"/>
    <mergeCell ref="AL120:AM120"/>
    <mergeCell ref="AN120:AO120"/>
    <mergeCell ref="AH121:AI121"/>
    <mergeCell ref="AJ121:AK121"/>
    <mergeCell ref="AL121:AM121"/>
    <mergeCell ref="AN121:AO121"/>
    <mergeCell ref="AH112:AI112"/>
    <mergeCell ref="AJ112:AK112"/>
    <mergeCell ref="AL112:AM112"/>
    <mergeCell ref="AN112:AO112"/>
    <mergeCell ref="AH113:AI113"/>
    <mergeCell ref="AJ113:AK113"/>
    <mergeCell ref="AL113:AM113"/>
    <mergeCell ref="AN113:AO113"/>
    <mergeCell ref="AH114:AI114"/>
    <mergeCell ref="AJ114:AK114"/>
    <mergeCell ref="AL114:AM114"/>
    <mergeCell ref="AN114:AO114"/>
    <mergeCell ref="AH115:AI115"/>
    <mergeCell ref="AJ115:AK115"/>
    <mergeCell ref="AL115:AM115"/>
    <mergeCell ref="AN115:AO115"/>
    <mergeCell ref="AH116:AI116"/>
    <mergeCell ref="AJ116:AK116"/>
    <mergeCell ref="AL116:AM116"/>
    <mergeCell ref="AN116:AO116"/>
    <mergeCell ref="AH837:AI837"/>
    <mergeCell ref="AJ837:AK837"/>
    <mergeCell ref="AL837:AM837"/>
    <mergeCell ref="AN837:AO837"/>
    <mergeCell ref="AH838:AI838"/>
    <mergeCell ref="AJ838:AK838"/>
    <mergeCell ref="AL838:AM838"/>
    <mergeCell ref="AN838:AO838"/>
    <mergeCell ref="AH839:AI839"/>
    <mergeCell ref="AJ839:AK839"/>
    <mergeCell ref="AL839:AM839"/>
    <mergeCell ref="AN839:AO839"/>
    <mergeCell ref="AN840:AO840"/>
    <mergeCell ref="B846:AD846"/>
    <mergeCell ref="AH104:AI104"/>
    <mergeCell ref="AJ104:AK104"/>
    <mergeCell ref="AL104:AM104"/>
    <mergeCell ref="AN104:AO104"/>
    <mergeCell ref="AH105:AI105"/>
    <mergeCell ref="AJ105:AK105"/>
    <mergeCell ref="AL105:AM105"/>
    <mergeCell ref="AN105:AO105"/>
    <mergeCell ref="AH106:AI106"/>
    <mergeCell ref="AJ106:AK106"/>
    <mergeCell ref="AL106:AM106"/>
    <mergeCell ref="AN106:AO106"/>
    <mergeCell ref="AH107:AI107"/>
    <mergeCell ref="AJ107:AK107"/>
    <mergeCell ref="AL107:AM107"/>
    <mergeCell ref="AN107:AO107"/>
    <mergeCell ref="AH108:AI108"/>
    <mergeCell ref="AJ108:AK108"/>
    <mergeCell ref="AH832:AI832"/>
    <mergeCell ref="AJ832:AK832"/>
    <mergeCell ref="AL832:AM832"/>
    <mergeCell ref="AN832:AO832"/>
    <mergeCell ref="AH833:AI833"/>
    <mergeCell ref="AJ833:AK833"/>
    <mergeCell ref="AL833:AM833"/>
    <mergeCell ref="AN833:AO833"/>
    <mergeCell ref="AH834:AI834"/>
    <mergeCell ref="AJ834:AK834"/>
    <mergeCell ref="AL834:AM834"/>
    <mergeCell ref="AN834:AO834"/>
    <mergeCell ref="AH835:AI835"/>
    <mergeCell ref="AJ835:AK835"/>
    <mergeCell ref="AL835:AM835"/>
    <mergeCell ref="AN835:AO835"/>
    <mergeCell ref="AH836:AI836"/>
    <mergeCell ref="AJ836:AK836"/>
    <mergeCell ref="AL836:AM836"/>
    <mergeCell ref="AN836:AO836"/>
    <mergeCell ref="AH827:AI827"/>
    <mergeCell ref="AJ827:AK827"/>
    <mergeCell ref="AL827:AM827"/>
    <mergeCell ref="AN827:AO827"/>
    <mergeCell ref="AH828:AI828"/>
    <mergeCell ref="AJ828:AK828"/>
    <mergeCell ref="AL828:AM828"/>
    <mergeCell ref="AN828:AO828"/>
    <mergeCell ref="AH829:AI829"/>
    <mergeCell ref="AJ829:AK829"/>
    <mergeCell ref="AL829:AM829"/>
    <mergeCell ref="AN829:AO829"/>
    <mergeCell ref="AH830:AI830"/>
    <mergeCell ref="AJ830:AK830"/>
    <mergeCell ref="AL830:AM830"/>
    <mergeCell ref="AN830:AO830"/>
    <mergeCell ref="AH831:AI831"/>
    <mergeCell ref="AJ831:AK831"/>
    <mergeCell ref="AL831:AM831"/>
    <mergeCell ref="AN831:AO831"/>
    <mergeCell ref="AH822:AI822"/>
    <mergeCell ref="AJ822:AK822"/>
    <mergeCell ref="AL822:AM822"/>
    <mergeCell ref="AN822:AO822"/>
    <mergeCell ref="AH823:AI823"/>
    <mergeCell ref="AJ823:AK823"/>
    <mergeCell ref="AL823:AM823"/>
    <mergeCell ref="AN823:AO823"/>
    <mergeCell ref="AH824:AI824"/>
    <mergeCell ref="AJ824:AK824"/>
    <mergeCell ref="AL824:AM824"/>
    <mergeCell ref="AN824:AO824"/>
    <mergeCell ref="AH825:AI825"/>
    <mergeCell ref="AJ825:AK825"/>
    <mergeCell ref="AL825:AM825"/>
    <mergeCell ref="AN825:AO825"/>
    <mergeCell ref="AH826:AI826"/>
    <mergeCell ref="AJ826:AK826"/>
    <mergeCell ref="AL826:AM826"/>
    <mergeCell ref="AN826:AO826"/>
    <mergeCell ref="AH817:AI817"/>
    <mergeCell ref="AJ817:AK817"/>
    <mergeCell ref="AL817:AM817"/>
    <mergeCell ref="AN817:AO817"/>
    <mergeCell ref="AH818:AI818"/>
    <mergeCell ref="AJ818:AK818"/>
    <mergeCell ref="AL818:AM818"/>
    <mergeCell ref="AN818:AO818"/>
    <mergeCell ref="AH819:AI819"/>
    <mergeCell ref="AJ819:AK819"/>
    <mergeCell ref="AL819:AM819"/>
    <mergeCell ref="AN819:AO819"/>
    <mergeCell ref="AH820:AI820"/>
    <mergeCell ref="AJ820:AK820"/>
    <mergeCell ref="AL820:AM820"/>
    <mergeCell ref="AN820:AO820"/>
    <mergeCell ref="AH821:AI821"/>
    <mergeCell ref="AJ821:AK821"/>
    <mergeCell ref="AL821:AM821"/>
    <mergeCell ref="AN821:AO821"/>
    <mergeCell ref="AH812:AI812"/>
    <mergeCell ref="AJ812:AK812"/>
    <mergeCell ref="AL812:AM812"/>
    <mergeCell ref="AN812:AO812"/>
    <mergeCell ref="AH813:AI813"/>
    <mergeCell ref="AJ813:AK813"/>
    <mergeCell ref="AL813:AM813"/>
    <mergeCell ref="AN813:AO813"/>
    <mergeCell ref="AH814:AI814"/>
    <mergeCell ref="AJ814:AK814"/>
    <mergeCell ref="AL814:AM814"/>
    <mergeCell ref="AN814:AO814"/>
    <mergeCell ref="AH815:AI815"/>
    <mergeCell ref="AJ815:AK815"/>
    <mergeCell ref="AL815:AM815"/>
    <mergeCell ref="AN815:AO815"/>
    <mergeCell ref="AH816:AI816"/>
    <mergeCell ref="AJ816:AK816"/>
    <mergeCell ref="AL816:AM816"/>
    <mergeCell ref="AN816:AO816"/>
    <mergeCell ref="AH807:AI807"/>
    <mergeCell ref="AJ807:AK807"/>
    <mergeCell ref="AL807:AM807"/>
    <mergeCell ref="AN807:AO807"/>
    <mergeCell ref="AH808:AI808"/>
    <mergeCell ref="AJ808:AK808"/>
    <mergeCell ref="AL808:AM808"/>
    <mergeCell ref="AN808:AO808"/>
    <mergeCell ref="AH809:AI809"/>
    <mergeCell ref="AJ809:AK809"/>
    <mergeCell ref="AL809:AM809"/>
    <mergeCell ref="AN809:AO809"/>
    <mergeCell ref="AH810:AI810"/>
    <mergeCell ref="AJ810:AK810"/>
    <mergeCell ref="AL810:AM810"/>
    <mergeCell ref="AN810:AO810"/>
    <mergeCell ref="AH811:AI811"/>
    <mergeCell ref="AJ811:AK811"/>
    <mergeCell ref="AL811:AM811"/>
    <mergeCell ref="AN811:AO811"/>
    <mergeCell ref="AH802:AI802"/>
    <mergeCell ref="AJ802:AK802"/>
    <mergeCell ref="AL802:AM802"/>
    <mergeCell ref="AN802:AO802"/>
    <mergeCell ref="AH803:AI803"/>
    <mergeCell ref="AJ803:AK803"/>
    <mergeCell ref="AL803:AM803"/>
    <mergeCell ref="AN803:AO803"/>
    <mergeCell ref="AH804:AI804"/>
    <mergeCell ref="AJ804:AK804"/>
    <mergeCell ref="AL804:AM804"/>
    <mergeCell ref="AN804:AO804"/>
    <mergeCell ref="AH805:AI805"/>
    <mergeCell ref="AJ805:AK805"/>
    <mergeCell ref="AL805:AM805"/>
    <mergeCell ref="AN805:AO805"/>
    <mergeCell ref="AH806:AI806"/>
    <mergeCell ref="AJ806:AK806"/>
    <mergeCell ref="AL806:AM806"/>
    <mergeCell ref="AN806:AO806"/>
    <mergeCell ref="AH797:AI797"/>
    <mergeCell ref="AJ797:AK797"/>
    <mergeCell ref="AL797:AM797"/>
    <mergeCell ref="AN797:AO797"/>
    <mergeCell ref="AH798:AI798"/>
    <mergeCell ref="AJ798:AK798"/>
    <mergeCell ref="AL798:AM798"/>
    <mergeCell ref="AN798:AO798"/>
    <mergeCell ref="AH799:AI799"/>
    <mergeCell ref="AJ799:AK799"/>
    <mergeCell ref="AL799:AM799"/>
    <mergeCell ref="AN799:AO799"/>
    <mergeCell ref="AH800:AI800"/>
    <mergeCell ref="AJ800:AK800"/>
    <mergeCell ref="AL800:AM800"/>
    <mergeCell ref="AN800:AO800"/>
    <mergeCell ref="AH801:AI801"/>
    <mergeCell ref="AJ801:AK801"/>
    <mergeCell ref="AL801:AM801"/>
    <mergeCell ref="AN801:AO801"/>
    <mergeCell ref="AN772:AO772"/>
    <mergeCell ref="B775:AD775"/>
    <mergeCell ref="AH793:AI793"/>
    <mergeCell ref="AJ793:AK793"/>
    <mergeCell ref="AL793:AM793"/>
    <mergeCell ref="AN793:AO793"/>
    <mergeCell ref="AH794:AI794"/>
    <mergeCell ref="AJ794:AK794"/>
    <mergeCell ref="AL794:AM794"/>
    <mergeCell ref="AN794:AO794"/>
    <mergeCell ref="AH795:AI795"/>
    <mergeCell ref="AJ795:AK795"/>
    <mergeCell ref="AL795:AM795"/>
    <mergeCell ref="AN795:AO795"/>
    <mergeCell ref="AH796:AI796"/>
    <mergeCell ref="AJ796:AK796"/>
    <mergeCell ref="AL796:AM796"/>
    <mergeCell ref="AN796:AO796"/>
    <mergeCell ref="D795:J795"/>
    <mergeCell ref="K795:N795"/>
    <mergeCell ref="O795:R795"/>
    <mergeCell ref="S795:V795"/>
    <mergeCell ref="W795:Z795"/>
    <mergeCell ref="AA795:AD795"/>
    <mergeCell ref="D794:J794"/>
    <mergeCell ref="K794:N794"/>
    <mergeCell ref="O794:R794"/>
    <mergeCell ref="S794:V794"/>
    <mergeCell ref="W794:Z794"/>
    <mergeCell ref="AA794:AD794"/>
    <mergeCell ref="C788:AD788"/>
    <mergeCell ref="C789:AD789"/>
    <mergeCell ref="AH767:AI767"/>
    <mergeCell ref="AJ767:AK767"/>
    <mergeCell ref="AL767:AM767"/>
    <mergeCell ref="AN767:AO767"/>
    <mergeCell ref="AH768:AI768"/>
    <mergeCell ref="AJ768:AK768"/>
    <mergeCell ref="AL768:AM768"/>
    <mergeCell ref="AN768:AO768"/>
    <mergeCell ref="AH769:AI769"/>
    <mergeCell ref="AJ769:AK769"/>
    <mergeCell ref="AL769:AM769"/>
    <mergeCell ref="AN769:AO769"/>
    <mergeCell ref="AH770:AI770"/>
    <mergeCell ref="AJ770:AK770"/>
    <mergeCell ref="AL770:AM770"/>
    <mergeCell ref="AN770:AO770"/>
    <mergeCell ref="AH771:AI771"/>
    <mergeCell ref="AJ771:AK771"/>
    <mergeCell ref="AL771:AM771"/>
    <mergeCell ref="AN771:AO771"/>
    <mergeCell ref="AH762:AI762"/>
    <mergeCell ref="AJ762:AK762"/>
    <mergeCell ref="AL762:AM762"/>
    <mergeCell ref="AN762:AO762"/>
    <mergeCell ref="AH763:AI763"/>
    <mergeCell ref="AJ763:AK763"/>
    <mergeCell ref="AL763:AM763"/>
    <mergeCell ref="AN763:AO763"/>
    <mergeCell ref="AH764:AI764"/>
    <mergeCell ref="AJ764:AK764"/>
    <mergeCell ref="AL764:AM764"/>
    <mergeCell ref="AN764:AO764"/>
    <mergeCell ref="AH765:AI765"/>
    <mergeCell ref="AJ765:AK765"/>
    <mergeCell ref="AL765:AM765"/>
    <mergeCell ref="AN765:AO765"/>
    <mergeCell ref="AH766:AI766"/>
    <mergeCell ref="AJ766:AK766"/>
    <mergeCell ref="AL766:AM766"/>
    <mergeCell ref="AN766:AO766"/>
    <mergeCell ref="AH743:AI743"/>
    <mergeCell ref="AJ743:AK743"/>
    <mergeCell ref="AL743:AM743"/>
    <mergeCell ref="AN743:AO743"/>
    <mergeCell ref="AN744:AO744"/>
    <mergeCell ref="B748:AD748"/>
    <mergeCell ref="AH761:AI761"/>
    <mergeCell ref="AJ761:AK761"/>
    <mergeCell ref="AL761:AM761"/>
    <mergeCell ref="AN761:AO761"/>
    <mergeCell ref="AA744:AB744"/>
    <mergeCell ref="AC744:AD744"/>
    <mergeCell ref="C746:AD746"/>
    <mergeCell ref="C747:AD747"/>
    <mergeCell ref="B754:AD754"/>
    <mergeCell ref="C755:AD755"/>
    <mergeCell ref="W743:X743"/>
    <mergeCell ref="Y743:Z743"/>
    <mergeCell ref="AA743:AB743"/>
    <mergeCell ref="AC743:AD743"/>
    <mergeCell ref="O744:P744"/>
    <mergeCell ref="Q744:R744"/>
    <mergeCell ref="S744:T744"/>
    <mergeCell ref="U744:V744"/>
    <mergeCell ref="B749:AD749"/>
    <mergeCell ref="B750:AD750"/>
    <mergeCell ref="B751:AD751"/>
    <mergeCell ref="AH738:AI738"/>
    <mergeCell ref="AJ738:AK738"/>
    <mergeCell ref="AL738:AM738"/>
    <mergeCell ref="AN738:AO738"/>
    <mergeCell ref="AH739:AI739"/>
    <mergeCell ref="AJ739:AK739"/>
    <mergeCell ref="AL739:AM739"/>
    <mergeCell ref="AN739:AO739"/>
    <mergeCell ref="AH740:AI740"/>
    <mergeCell ref="AJ740:AK740"/>
    <mergeCell ref="AL740:AM740"/>
    <mergeCell ref="AN740:AO740"/>
    <mergeCell ref="AH741:AI741"/>
    <mergeCell ref="AJ741:AK741"/>
    <mergeCell ref="AL741:AM741"/>
    <mergeCell ref="AN741:AO741"/>
    <mergeCell ref="AH742:AI742"/>
    <mergeCell ref="AJ742:AK742"/>
    <mergeCell ref="AL742:AM742"/>
    <mergeCell ref="AN742:AO742"/>
    <mergeCell ref="AH733:AI733"/>
    <mergeCell ref="AJ733:AK733"/>
    <mergeCell ref="AL733:AM733"/>
    <mergeCell ref="AN733:AO733"/>
    <mergeCell ref="AH734:AI734"/>
    <mergeCell ref="AJ734:AK734"/>
    <mergeCell ref="AL734:AM734"/>
    <mergeCell ref="AN734:AO734"/>
    <mergeCell ref="AH735:AI735"/>
    <mergeCell ref="AJ735:AK735"/>
    <mergeCell ref="AL735:AM735"/>
    <mergeCell ref="AN735:AO735"/>
    <mergeCell ref="AH736:AI736"/>
    <mergeCell ref="AJ736:AK736"/>
    <mergeCell ref="AL736:AM736"/>
    <mergeCell ref="AN736:AO736"/>
    <mergeCell ref="AH737:AI737"/>
    <mergeCell ref="AJ737:AK737"/>
    <mergeCell ref="AL737:AM737"/>
    <mergeCell ref="AN737:AO737"/>
    <mergeCell ref="AH730:AI730"/>
    <mergeCell ref="AJ730:AK730"/>
    <mergeCell ref="AL730:AM730"/>
    <mergeCell ref="AN730:AO730"/>
    <mergeCell ref="S713:T713"/>
    <mergeCell ref="U713:V713"/>
    <mergeCell ref="W713:X713"/>
    <mergeCell ref="U729:V729"/>
    <mergeCell ref="W729:X729"/>
    <mergeCell ref="Y729:Z729"/>
    <mergeCell ref="AH731:AI731"/>
    <mergeCell ref="AJ731:AK731"/>
    <mergeCell ref="AL731:AM731"/>
    <mergeCell ref="AN731:AO731"/>
    <mergeCell ref="AH732:AI732"/>
    <mergeCell ref="AJ732:AK732"/>
    <mergeCell ref="AL732:AM732"/>
    <mergeCell ref="AN732:AO732"/>
    <mergeCell ref="S732:T732"/>
    <mergeCell ref="AH710:AI710"/>
    <mergeCell ref="AJ710:AK710"/>
    <mergeCell ref="AL710:AM710"/>
    <mergeCell ref="AN710:AO710"/>
    <mergeCell ref="AH711:AI711"/>
    <mergeCell ref="AJ711:AK711"/>
    <mergeCell ref="AL711:AM711"/>
    <mergeCell ref="AN711:AO711"/>
    <mergeCell ref="AH712:AI712"/>
    <mergeCell ref="AJ712:AK712"/>
    <mergeCell ref="AL712:AM712"/>
    <mergeCell ref="AN712:AO712"/>
    <mergeCell ref="AN713:AO713"/>
    <mergeCell ref="B717:AD717"/>
    <mergeCell ref="AH729:AI729"/>
    <mergeCell ref="AJ729:AK729"/>
    <mergeCell ref="AL729:AM729"/>
    <mergeCell ref="AN729:AO729"/>
    <mergeCell ref="AC713:AD713"/>
    <mergeCell ref="C715:AD715"/>
    <mergeCell ref="C716:AD716"/>
    <mergeCell ref="B723:AD723"/>
    <mergeCell ref="AC712:AD712"/>
    <mergeCell ref="Q713:R713"/>
    <mergeCell ref="O728:AD728"/>
    <mergeCell ref="O729:P729"/>
    <mergeCell ref="Q729:R729"/>
    <mergeCell ref="S729:T729"/>
    <mergeCell ref="W710:X710"/>
    <mergeCell ref="Y710:Z710"/>
    <mergeCell ref="AA710:AB710"/>
    <mergeCell ref="AC710:AD710"/>
    <mergeCell ref="AH705:AI705"/>
    <mergeCell ref="AJ705:AK705"/>
    <mergeCell ref="AL705:AM705"/>
    <mergeCell ref="AN705:AO705"/>
    <mergeCell ref="AH706:AI706"/>
    <mergeCell ref="AJ706:AK706"/>
    <mergeCell ref="AL706:AM706"/>
    <mergeCell ref="AN706:AO706"/>
    <mergeCell ref="AH707:AI707"/>
    <mergeCell ref="AJ707:AK707"/>
    <mergeCell ref="AL707:AM707"/>
    <mergeCell ref="AN707:AO707"/>
    <mergeCell ref="AH708:AI708"/>
    <mergeCell ref="AJ708:AK708"/>
    <mergeCell ref="AL708:AM708"/>
    <mergeCell ref="AN708:AO708"/>
    <mergeCell ref="AH709:AI709"/>
    <mergeCell ref="AJ709:AK709"/>
    <mergeCell ref="AL709:AM709"/>
    <mergeCell ref="AN709:AO709"/>
    <mergeCell ref="AH700:AI700"/>
    <mergeCell ref="AJ700:AK700"/>
    <mergeCell ref="AL700:AM700"/>
    <mergeCell ref="AN700:AO700"/>
    <mergeCell ref="AH701:AI701"/>
    <mergeCell ref="AJ701:AK701"/>
    <mergeCell ref="AL701:AM701"/>
    <mergeCell ref="AN701:AO701"/>
    <mergeCell ref="AH702:AI702"/>
    <mergeCell ref="AJ702:AK702"/>
    <mergeCell ref="AL702:AM702"/>
    <mergeCell ref="AN702:AO702"/>
    <mergeCell ref="AH703:AI703"/>
    <mergeCell ref="AJ703:AK703"/>
    <mergeCell ref="AL703:AM703"/>
    <mergeCell ref="AN703:AO703"/>
    <mergeCell ref="AH704:AI704"/>
    <mergeCell ref="AJ704:AK704"/>
    <mergeCell ref="AL704:AM704"/>
    <mergeCell ref="AN704:AO704"/>
    <mergeCell ref="AH695:AI695"/>
    <mergeCell ref="AJ695:AK695"/>
    <mergeCell ref="AL695:AM695"/>
    <mergeCell ref="AN695:AO695"/>
    <mergeCell ref="AH696:AI696"/>
    <mergeCell ref="AJ696:AK696"/>
    <mergeCell ref="AL696:AM696"/>
    <mergeCell ref="AN696:AO696"/>
    <mergeCell ref="AH697:AI697"/>
    <mergeCell ref="AJ697:AK697"/>
    <mergeCell ref="AL697:AM697"/>
    <mergeCell ref="AN697:AO697"/>
    <mergeCell ref="AH698:AI698"/>
    <mergeCell ref="AJ698:AK698"/>
    <mergeCell ref="AL698:AM698"/>
    <mergeCell ref="AN698:AO698"/>
    <mergeCell ref="AH699:AI699"/>
    <mergeCell ref="AJ699:AK699"/>
    <mergeCell ref="AL699:AM699"/>
    <mergeCell ref="AN699:AO699"/>
    <mergeCell ref="AH690:AI690"/>
    <mergeCell ref="AJ690:AK690"/>
    <mergeCell ref="AL690:AM690"/>
    <mergeCell ref="AN690:AO690"/>
    <mergeCell ref="AH691:AI691"/>
    <mergeCell ref="AJ691:AK691"/>
    <mergeCell ref="AL691:AM691"/>
    <mergeCell ref="AN691:AO691"/>
    <mergeCell ref="AH692:AI692"/>
    <mergeCell ref="AJ692:AK692"/>
    <mergeCell ref="AL692:AM692"/>
    <mergeCell ref="AN692:AO692"/>
    <mergeCell ref="AH693:AI693"/>
    <mergeCell ref="AJ693:AK693"/>
    <mergeCell ref="AL693:AM693"/>
    <mergeCell ref="AN693:AO693"/>
    <mergeCell ref="AH694:AI694"/>
    <mergeCell ref="AJ694:AK694"/>
    <mergeCell ref="AL694:AM694"/>
    <mergeCell ref="AN694:AO694"/>
    <mergeCell ref="AH685:AI685"/>
    <mergeCell ref="AJ685:AK685"/>
    <mergeCell ref="AL685:AM685"/>
    <mergeCell ref="AN685:AO685"/>
    <mergeCell ref="AH686:AI686"/>
    <mergeCell ref="AJ686:AK686"/>
    <mergeCell ref="AL686:AM686"/>
    <mergeCell ref="AN686:AO686"/>
    <mergeCell ref="AH687:AI687"/>
    <mergeCell ref="AJ687:AK687"/>
    <mergeCell ref="AL687:AM687"/>
    <mergeCell ref="AN687:AO687"/>
    <mergeCell ref="AH688:AI688"/>
    <mergeCell ref="AJ688:AK688"/>
    <mergeCell ref="AL688:AM688"/>
    <mergeCell ref="AN688:AO688"/>
    <mergeCell ref="AH689:AI689"/>
    <mergeCell ref="AJ689:AK689"/>
    <mergeCell ref="AL689:AM689"/>
    <mergeCell ref="AN689:AO689"/>
    <mergeCell ref="AH680:AI680"/>
    <mergeCell ref="AJ680:AK680"/>
    <mergeCell ref="AL680:AM680"/>
    <mergeCell ref="AN680:AO680"/>
    <mergeCell ref="AH681:AI681"/>
    <mergeCell ref="AJ681:AK681"/>
    <mergeCell ref="AL681:AM681"/>
    <mergeCell ref="AN681:AO681"/>
    <mergeCell ref="AH682:AI682"/>
    <mergeCell ref="AJ682:AK682"/>
    <mergeCell ref="AL682:AM682"/>
    <mergeCell ref="AN682:AO682"/>
    <mergeCell ref="AH683:AI683"/>
    <mergeCell ref="AJ683:AK683"/>
    <mergeCell ref="AL683:AM683"/>
    <mergeCell ref="AN683:AO683"/>
    <mergeCell ref="AH684:AI684"/>
    <mergeCell ref="AJ684:AK684"/>
    <mergeCell ref="AL684:AM684"/>
    <mergeCell ref="AN684:AO684"/>
    <mergeCell ref="AH675:AI675"/>
    <mergeCell ref="AJ675:AK675"/>
    <mergeCell ref="AL675:AM675"/>
    <mergeCell ref="AN675:AO675"/>
    <mergeCell ref="AH676:AI676"/>
    <mergeCell ref="AJ676:AK676"/>
    <mergeCell ref="AL676:AM676"/>
    <mergeCell ref="AN676:AO676"/>
    <mergeCell ref="AH677:AI677"/>
    <mergeCell ref="AJ677:AK677"/>
    <mergeCell ref="AL677:AM677"/>
    <mergeCell ref="AN677:AO677"/>
    <mergeCell ref="AH678:AI678"/>
    <mergeCell ref="AJ678:AK678"/>
    <mergeCell ref="AL678:AM678"/>
    <mergeCell ref="AN678:AO678"/>
    <mergeCell ref="AH679:AI679"/>
    <mergeCell ref="AJ679:AK679"/>
    <mergeCell ref="AL679:AM679"/>
    <mergeCell ref="AN679:AO679"/>
    <mergeCell ref="AH670:AI670"/>
    <mergeCell ref="AJ670:AK670"/>
    <mergeCell ref="AL670:AM670"/>
    <mergeCell ref="AN670:AO670"/>
    <mergeCell ref="AL671:AM671"/>
    <mergeCell ref="AN671:AO671"/>
    <mergeCell ref="AH672:AI672"/>
    <mergeCell ref="AJ672:AK672"/>
    <mergeCell ref="AL672:AM672"/>
    <mergeCell ref="AN672:AO672"/>
    <mergeCell ref="AH673:AI673"/>
    <mergeCell ref="AJ673:AK673"/>
    <mergeCell ref="AL673:AM673"/>
    <mergeCell ref="AN673:AO673"/>
    <mergeCell ref="AH674:AI674"/>
    <mergeCell ref="AJ674:AK674"/>
    <mergeCell ref="AL674:AM674"/>
    <mergeCell ref="AN674:AO674"/>
    <mergeCell ref="AH665:AI665"/>
    <mergeCell ref="AJ665:AK665"/>
    <mergeCell ref="AL665:AM665"/>
    <mergeCell ref="AN665:AO665"/>
    <mergeCell ref="AN666:AO666"/>
    <mergeCell ref="AH667:AI667"/>
    <mergeCell ref="AJ667:AK667"/>
    <mergeCell ref="AL667:AM667"/>
    <mergeCell ref="AN667:AO667"/>
    <mergeCell ref="AH668:AI668"/>
    <mergeCell ref="AJ668:AK668"/>
    <mergeCell ref="AL668:AM668"/>
    <mergeCell ref="AN668:AO668"/>
    <mergeCell ref="AH669:AI669"/>
    <mergeCell ref="AJ669:AK669"/>
    <mergeCell ref="AL669:AM669"/>
    <mergeCell ref="AN669:AO669"/>
    <mergeCell ref="AH660:AI660"/>
    <mergeCell ref="AJ660:AK660"/>
    <mergeCell ref="AL660:AM660"/>
    <mergeCell ref="AN660:AO660"/>
    <mergeCell ref="AN661:AO661"/>
    <mergeCell ref="AH662:AI662"/>
    <mergeCell ref="AJ662:AK662"/>
    <mergeCell ref="AL662:AM662"/>
    <mergeCell ref="AN662:AO662"/>
    <mergeCell ref="AH663:AI663"/>
    <mergeCell ref="AJ663:AK663"/>
    <mergeCell ref="AL663:AM663"/>
    <mergeCell ref="AN663:AO663"/>
    <mergeCell ref="AH664:AI664"/>
    <mergeCell ref="AJ664:AK664"/>
    <mergeCell ref="AL664:AM664"/>
    <mergeCell ref="AN664:AO664"/>
    <mergeCell ref="AJ455:AK455"/>
    <mergeCell ref="AL455:AM455"/>
    <mergeCell ref="AN455:AO455"/>
    <mergeCell ref="AH456:AI456"/>
    <mergeCell ref="AJ456:AK456"/>
    <mergeCell ref="AL456:AM456"/>
    <mergeCell ref="AN456:AO456"/>
    <mergeCell ref="AN656:AO656"/>
    <mergeCell ref="AH657:AI657"/>
    <mergeCell ref="AJ657:AK657"/>
    <mergeCell ref="AL657:AM657"/>
    <mergeCell ref="AN657:AO657"/>
    <mergeCell ref="AH658:AI658"/>
    <mergeCell ref="AJ658:AK658"/>
    <mergeCell ref="AL658:AM658"/>
    <mergeCell ref="AN658:AO658"/>
    <mergeCell ref="AH659:AI659"/>
    <mergeCell ref="AJ659:AK659"/>
    <mergeCell ref="AL659:AM659"/>
    <mergeCell ref="AN659:AO659"/>
    <mergeCell ref="AN459:AO459"/>
    <mergeCell ref="AH460:AI460"/>
    <mergeCell ref="AJ460:AK460"/>
    <mergeCell ref="AL460:AM460"/>
    <mergeCell ref="AN460:AO460"/>
    <mergeCell ref="AH461:AI461"/>
    <mergeCell ref="AJ461:AK461"/>
    <mergeCell ref="AL461:AM461"/>
    <mergeCell ref="AN461:AO461"/>
    <mergeCell ref="AH462:AI462"/>
    <mergeCell ref="AJ462:AK462"/>
    <mergeCell ref="AL462:AM462"/>
    <mergeCell ref="AH457:AI457"/>
    <mergeCell ref="AJ457:AK457"/>
    <mergeCell ref="AL457:AM457"/>
    <mergeCell ref="AN457:AO457"/>
    <mergeCell ref="AH458:AI458"/>
    <mergeCell ref="AJ458:AK458"/>
    <mergeCell ref="AL458:AM458"/>
    <mergeCell ref="AN458:AO458"/>
    <mergeCell ref="AH459:AI459"/>
    <mergeCell ref="AJ459:AK459"/>
    <mergeCell ref="AL459:AM459"/>
    <mergeCell ref="AJ425:AK425"/>
    <mergeCell ref="AL425:AM425"/>
    <mergeCell ref="AN425:AO425"/>
    <mergeCell ref="AH426:AI426"/>
    <mergeCell ref="AJ426:AK426"/>
    <mergeCell ref="AL426:AM426"/>
    <mergeCell ref="AN426:AO426"/>
    <mergeCell ref="AL440:AM440"/>
    <mergeCell ref="AH452:AI452"/>
    <mergeCell ref="AJ452:AK452"/>
    <mergeCell ref="AL452:AM452"/>
    <mergeCell ref="AN452:AO452"/>
    <mergeCell ref="AH453:AI453"/>
    <mergeCell ref="AJ453:AK453"/>
    <mergeCell ref="AL453:AM453"/>
    <mergeCell ref="AN453:AO453"/>
    <mergeCell ref="AH454:AI454"/>
    <mergeCell ref="AJ454:AK454"/>
    <mergeCell ref="AL454:AM454"/>
    <mergeCell ref="AN454:AO454"/>
    <mergeCell ref="AH455:AI455"/>
    <mergeCell ref="AH417:AI417"/>
    <mergeCell ref="AJ417:AK417"/>
    <mergeCell ref="AL417:AM417"/>
    <mergeCell ref="AN417:AO417"/>
    <mergeCell ref="AH418:AI418"/>
    <mergeCell ref="AJ418:AK418"/>
    <mergeCell ref="AL418:AM418"/>
    <mergeCell ref="AN418:AO418"/>
    <mergeCell ref="AH419:AI419"/>
    <mergeCell ref="AJ419:AK419"/>
    <mergeCell ref="AL419:AM419"/>
    <mergeCell ref="AN419:AO419"/>
    <mergeCell ref="AH420:AI420"/>
    <mergeCell ref="AJ420:AK420"/>
    <mergeCell ref="AL420:AM420"/>
    <mergeCell ref="AN420:AO420"/>
    <mergeCell ref="AH421:AI421"/>
    <mergeCell ref="AJ421:AK421"/>
    <mergeCell ref="AL421:AM421"/>
    <mergeCell ref="AN421:AO421"/>
    <mergeCell ref="AH412:AI412"/>
    <mergeCell ref="AJ412:AK412"/>
    <mergeCell ref="AL412:AM412"/>
    <mergeCell ref="AN412:AO412"/>
    <mergeCell ref="AH413:AI413"/>
    <mergeCell ref="AJ413:AK413"/>
    <mergeCell ref="AL413:AM413"/>
    <mergeCell ref="AN413:AO413"/>
    <mergeCell ref="AH414:AI414"/>
    <mergeCell ref="AJ414:AK414"/>
    <mergeCell ref="AL414:AM414"/>
    <mergeCell ref="AN414:AO414"/>
    <mergeCell ref="AH415:AI415"/>
    <mergeCell ref="AJ415:AK415"/>
    <mergeCell ref="AL415:AM415"/>
    <mergeCell ref="AN415:AO415"/>
    <mergeCell ref="AH416:AI416"/>
    <mergeCell ref="AJ416:AK416"/>
    <mergeCell ref="AL416:AM416"/>
    <mergeCell ref="AN416:AO416"/>
    <mergeCell ref="AH407:AI407"/>
    <mergeCell ref="AJ407:AK407"/>
    <mergeCell ref="AL407:AM407"/>
    <mergeCell ref="AN407:AO407"/>
    <mergeCell ref="AH408:AI408"/>
    <mergeCell ref="AJ408:AK408"/>
    <mergeCell ref="AL408:AM408"/>
    <mergeCell ref="AN408:AO408"/>
    <mergeCell ref="AH409:AI409"/>
    <mergeCell ref="AJ409:AK409"/>
    <mergeCell ref="AL409:AM409"/>
    <mergeCell ref="AN409:AO409"/>
    <mergeCell ref="AH410:AI410"/>
    <mergeCell ref="AJ410:AK410"/>
    <mergeCell ref="AL410:AM410"/>
    <mergeCell ref="AN410:AO410"/>
    <mergeCell ref="AH411:AI411"/>
    <mergeCell ref="AJ411:AK411"/>
    <mergeCell ref="AL411:AM411"/>
    <mergeCell ref="AN411:AO411"/>
    <mergeCell ref="AH402:AI402"/>
    <mergeCell ref="AJ402:AK402"/>
    <mergeCell ref="AL402:AM402"/>
    <mergeCell ref="AN402:AO402"/>
    <mergeCell ref="AH403:AI403"/>
    <mergeCell ref="AJ403:AK403"/>
    <mergeCell ref="AL403:AM403"/>
    <mergeCell ref="AN403:AO403"/>
    <mergeCell ref="AH404:AI404"/>
    <mergeCell ref="AJ404:AK404"/>
    <mergeCell ref="AL404:AM404"/>
    <mergeCell ref="AN404:AO404"/>
    <mergeCell ref="AH405:AI405"/>
    <mergeCell ref="AJ405:AK405"/>
    <mergeCell ref="AL405:AM405"/>
    <mergeCell ref="AN405:AO405"/>
    <mergeCell ref="AH406:AI406"/>
    <mergeCell ref="AJ406:AK406"/>
    <mergeCell ref="AL406:AM406"/>
    <mergeCell ref="AN406:AO406"/>
    <mergeCell ref="AH397:AI397"/>
    <mergeCell ref="AJ397:AK397"/>
    <mergeCell ref="AL397:AM397"/>
    <mergeCell ref="AN397:AO397"/>
    <mergeCell ref="AH398:AI398"/>
    <mergeCell ref="AJ398:AK398"/>
    <mergeCell ref="AL398:AM398"/>
    <mergeCell ref="AN398:AO398"/>
    <mergeCell ref="AH399:AI399"/>
    <mergeCell ref="AJ399:AK399"/>
    <mergeCell ref="AL399:AM399"/>
    <mergeCell ref="AN399:AO399"/>
    <mergeCell ref="AH400:AI400"/>
    <mergeCell ref="AJ400:AK400"/>
    <mergeCell ref="AL400:AM400"/>
    <mergeCell ref="AN400:AO400"/>
    <mergeCell ref="AH401:AI401"/>
    <mergeCell ref="AJ401:AK401"/>
    <mergeCell ref="AL401:AM401"/>
    <mergeCell ref="AN401:AO401"/>
    <mergeCell ref="AH392:AI392"/>
    <mergeCell ref="AJ392:AK392"/>
    <mergeCell ref="AL392:AM392"/>
    <mergeCell ref="AN392:AO392"/>
    <mergeCell ref="AH393:AI393"/>
    <mergeCell ref="AJ393:AK393"/>
    <mergeCell ref="AL393:AM393"/>
    <mergeCell ref="AN393:AO393"/>
    <mergeCell ref="AH394:AI394"/>
    <mergeCell ref="AJ394:AK394"/>
    <mergeCell ref="AL394:AM394"/>
    <mergeCell ref="AN394:AO394"/>
    <mergeCell ref="AH395:AI395"/>
    <mergeCell ref="AJ395:AK395"/>
    <mergeCell ref="AL395:AM395"/>
    <mergeCell ref="AN395:AO395"/>
    <mergeCell ref="AH396:AI396"/>
    <mergeCell ref="AJ396:AK396"/>
    <mergeCell ref="AL396:AM396"/>
    <mergeCell ref="AN396:AO396"/>
    <mergeCell ref="AH387:AI387"/>
    <mergeCell ref="AJ387:AK387"/>
    <mergeCell ref="AL387:AM387"/>
    <mergeCell ref="AN387:AO387"/>
    <mergeCell ref="AH388:AI388"/>
    <mergeCell ref="AJ388:AK388"/>
    <mergeCell ref="AL388:AM388"/>
    <mergeCell ref="AN388:AO388"/>
    <mergeCell ref="AH389:AI389"/>
    <mergeCell ref="AJ389:AK389"/>
    <mergeCell ref="AL389:AM389"/>
    <mergeCell ref="AN389:AO389"/>
    <mergeCell ref="AH390:AI390"/>
    <mergeCell ref="AJ390:AK390"/>
    <mergeCell ref="AL390:AM390"/>
    <mergeCell ref="AN390:AO390"/>
    <mergeCell ref="AH391:AI391"/>
    <mergeCell ref="AJ391:AK391"/>
    <mergeCell ref="AL391:AM391"/>
    <mergeCell ref="AN391:AO391"/>
    <mergeCell ref="AH382:AI382"/>
    <mergeCell ref="AJ382:AK382"/>
    <mergeCell ref="AL382:AM382"/>
    <mergeCell ref="AN382:AO382"/>
    <mergeCell ref="AH383:AI383"/>
    <mergeCell ref="AJ383:AK383"/>
    <mergeCell ref="AL383:AM383"/>
    <mergeCell ref="AN383:AO383"/>
    <mergeCell ref="AH384:AI384"/>
    <mergeCell ref="AJ384:AK384"/>
    <mergeCell ref="AL384:AM384"/>
    <mergeCell ref="AN384:AO384"/>
    <mergeCell ref="AH385:AI385"/>
    <mergeCell ref="AJ385:AK385"/>
    <mergeCell ref="AL385:AM385"/>
    <mergeCell ref="AN385:AO385"/>
    <mergeCell ref="AH386:AI386"/>
    <mergeCell ref="AJ386:AK386"/>
    <mergeCell ref="AL386:AM386"/>
    <mergeCell ref="AN386:AO386"/>
    <mergeCell ref="AK351:AL351"/>
    <mergeCell ref="AM351:AN351"/>
    <mergeCell ref="AO351:AP351"/>
    <mergeCell ref="AQ351:AR351"/>
    <mergeCell ref="AQ352:AR352"/>
    <mergeCell ref="AV38:AW38"/>
    <mergeCell ref="AV39:AW39"/>
    <mergeCell ref="B357:AD357"/>
    <mergeCell ref="AH380:AI380"/>
    <mergeCell ref="AJ380:AK380"/>
    <mergeCell ref="AL380:AM380"/>
    <mergeCell ref="AN380:AO380"/>
    <mergeCell ref="AH381:AI381"/>
    <mergeCell ref="AJ381:AK381"/>
    <mergeCell ref="AL381:AM381"/>
    <mergeCell ref="AN381:AO381"/>
    <mergeCell ref="AL108:AM108"/>
    <mergeCell ref="AN108:AO108"/>
    <mergeCell ref="AH109:AI109"/>
    <mergeCell ref="AJ109:AK109"/>
    <mergeCell ref="AL109:AM109"/>
    <mergeCell ref="AN109:AO109"/>
    <mergeCell ref="AH110:AI110"/>
    <mergeCell ref="AJ110:AK110"/>
    <mergeCell ref="AL110:AM110"/>
    <mergeCell ref="AN110:AO110"/>
    <mergeCell ref="AH111:AI111"/>
    <mergeCell ref="AJ111:AK111"/>
    <mergeCell ref="AL111:AM111"/>
    <mergeCell ref="AN111:AO111"/>
    <mergeCell ref="AK346:AL346"/>
    <mergeCell ref="AM346:AN346"/>
    <mergeCell ref="AO346:AP346"/>
    <mergeCell ref="AQ346:AR346"/>
    <mergeCell ref="AK347:AL347"/>
    <mergeCell ref="AM347:AN347"/>
    <mergeCell ref="AO347:AP347"/>
    <mergeCell ref="AQ347:AR347"/>
    <mergeCell ref="AK348:AL348"/>
    <mergeCell ref="AM348:AN348"/>
    <mergeCell ref="AO348:AP348"/>
    <mergeCell ref="AQ348:AR348"/>
    <mergeCell ref="AK349:AL349"/>
    <mergeCell ref="AM349:AN349"/>
    <mergeCell ref="AO349:AP349"/>
    <mergeCell ref="AQ349:AR349"/>
    <mergeCell ref="AK350:AL350"/>
    <mergeCell ref="AM350:AN350"/>
    <mergeCell ref="AO350:AP350"/>
    <mergeCell ref="AQ350:AR350"/>
    <mergeCell ref="AK341:AL341"/>
    <mergeCell ref="AM341:AN341"/>
    <mergeCell ref="AO341:AP341"/>
    <mergeCell ref="AQ341:AR341"/>
    <mergeCell ref="AK342:AL342"/>
    <mergeCell ref="AM342:AN342"/>
    <mergeCell ref="AO342:AP342"/>
    <mergeCell ref="AQ342:AR342"/>
    <mergeCell ref="AK343:AL343"/>
    <mergeCell ref="AM343:AN343"/>
    <mergeCell ref="AO343:AP343"/>
    <mergeCell ref="AQ343:AR343"/>
    <mergeCell ref="AK344:AL344"/>
    <mergeCell ref="AM344:AN344"/>
    <mergeCell ref="AO344:AP344"/>
    <mergeCell ref="AQ344:AR344"/>
    <mergeCell ref="AK345:AL345"/>
    <mergeCell ref="AM345:AN345"/>
    <mergeCell ref="AO345:AP345"/>
    <mergeCell ref="AQ345:AR345"/>
    <mergeCell ref="G1083:X1083"/>
    <mergeCell ref="G1084:X1084"/>
    <mergeCell ref="G1085:X1085"/>
    <mergeCell ref="G1086:X1086"/>
    <mergeCell ref="G1087:X1087"/>
    <mergeCell ref="G1088:X1088"/>
    <mergeCell ref="G1089:X1089"/>
    <mergeCell ref="G1090:X1090"/>
    <mergeCell ref="G1091:X1091"/>
    <mergeCell ref="G1092:X1092"/>
    <mergeCell ref="G1109:X1109"/>
    <mergeCell ref="G1110:X1110"/>
    <mergeCell ref="G1111:X1111"/>
    <mergeCell ref="G1138:X1138"/>
    <mergeCell ref="G1139:X1139"/>
    <mergeCell ref="Y1112:AD1112"/>
    <mergeCell ref="G1112:X1112"/>
    <mergeCell ref="G1116:X1116"/>
    <mergeCell ref="G1117:X1117"/>
    <mergeCell ref="G1118:X1118"/>
    <mergeCell ref="Y1102:AD1102"/>
    <mergeCell ref="Y1103:AD1103"/>
    <mergeCell ref="G1098:X1098"/>
    <mergeCell ref="G1099:X1099"/>
    <mergeCell ref="G1100:X1100"/>
    <mergeCell ref="G1101:X1101"/>
    <mergeCell ref="G1102:X1102"/>
    <mergeCell ref="Y1114:AD1114"/>
    <mergeCell ref="Y1115:AD1115"/>
    <mergeCell ref="G1113:X1113"/>
    <mergeCell ref="G1114:X1114"/>
    <mergeCell ref="G1115:X1115"/>
    <mergeCell ref="AH322:AI322"/>
    <mergeCell ref="AJ322:AK322"/>
    <mergeCell ref="AL322:AM322"/>
    <mergeCell ref="AH353:AI353"/>
    <mergeCell ref="AJ353:AK353"/>
    <mergeCell ref="AL353:AM353"/>
    <mergeCell ref="AH429:AI429"/>
    <mergeCell ref="AJ429:AK429"/>
    <mergeCell ref="AL429:AM429"/>
    <mergeCell ref="AH842:AI842"/>
    <mergeCell ref="AJ842:AK842"/>
    <mergeCell ref="AL842:AM842"/>
    <mergeCell ref="Y1104:AD1104"/>
    <mergeCell ref="Y1105:AD1105"/>
    <mergeCell ref="Y1106:AD1106"/>
    <mergeCell ref="Y1107:AD1107"/>
    <mergeCell ref="Y1113:AD1113"/>
    <mergeCell ref="B1058:AD1058"/>
    <mergeCell ref="C1059:AD1059"/>
    <mergeCell ref="C1077:AD1077"/>
    <mergeCell ref="C1081:X1081"/>
    <mergeCell ref="G1082:X1082"/>
    <mergeCell ref="G1093:X1093"/>
    <mergeCell ref="G1095:X1095"/>
    <mergeCell ref="G1094:X1094"/>
    <mergeCell ref="Y1082:AD1082"/>
    <mergeCell ref="Y1083:AD1083"/>
    <mergeCell ref="Y1084:AD1084"/>
    <mergeCell ref="Y1085:AD1085"/>
    <mergeCell ref="Y1086:AD1086"/>
    <mergeCell ref="G1096:X1096"/>
    <mergeCell ref="G1097:X1097"/>
    <mergeCell ref="Y1142:AD1142"/>
    <mergeCell ref="G1119:X1119"/>
    <mergeCell ref="G1120:X1120"/>
    <mergeCell ref="G1121:X1121"/>
    <mergeCell ref="G1122:X1122"/>
    <mergeCell ref="G1123:X1123"/>
    <mergeCell ref="G1124:X1124"/>
    <mergeCell ref="G1125:X1125"/>
    <mergeCell ref="G1126:X1126"/>
    <mergeCell ref="G1127:X1127"/>
    <mergeCell ref="G1128:X1128"/>
    <mergeCell ref="G1129:X1129"/>
    <mergeCell ref="G1130:X1130"/>
    <mergeCell ref="G1131:X1131"/>
    <mergeCell ref="G1132:X1132"/>
    <mergeCell ref="G1133:X1133"/>
    <mergeCell ref="Y1120:AD1120"/>
    <mergeCell ref="Y1121:AD1121"/>
    <mergeCell ref="Y1126:AD1126"/>
    <mergeCell ref="Y1127:AD1127"/>
    <mergeCell ref="Y1129:AD1129"/>
    <mergeCell ref="Y1130:AD1130"/>
    <mergeCell ref="Y1128:AD1128"/>
    <mergeCell ref="Y1137:AD1137"/>
    <mergeCell ref="Y1138:AD1138"/>
    <mergeCell ref="Y1134:AD1134"/>
    <mergeCell ref="Y1135:AD1135"/>
    <mergeCell ref="Y1136:AD1136"/>
    <mergeCell ref="G1136:X1136"/>
    <mergeCell ref="G1135:X1135"/>
    <mergeCell ref="G1137:X1137"/>
    <mergeCell ref="G1134:X1134"/>
    <mergeCell ref="Y1117:AD1117"/>
    <mergeCell ref="G1103:X1103"/>
    <mergeCell ref="G1104:X1104"/>
    <mergeCell ref="G1105:X1105"/>
    <mergeCell ref="G1106:X1106"/>
    <mergeCell ref="G1107:X1107"/>
    <mergeCell ref="G1108:X1108"/>
    <mergeCell ref="C1141:F1141"/>
    <mergeCell ref="Y1141:AD1141"/>
    <mergeCell ref="C1140:F1140"/>
    <mergeCell ref="Y1139:AD1139"/>
    <mergeCell ref="Y1140:AD1140"/>
    <mergeCell ref="C1133:F1133"/>
    <mergeCell ref="C1134:E1139"/>
    <mergeCell ref="C1131:F1131"/>
    <mergeCell ref="C1132:F1132"/>
    <mergeCell ref="Y1131:AD1131"/>
    <mergeCell ref="Y1132:AD1132"/>
    <mergeCell ref="Y1133:AD1133"/>
    <mergeCell ref="C1118:F1118"/>
    <mergeCell ref="C1119:F1119"/>
    <mergeCell ref="Y1118:AD1118"/>
    <mergeCell ref="Y1119:AD1119"/>
    <mergeCell ref="C1116:F1116"/>
    <mergeCell ref="C1117:F1117"/>
    <mergeCell ref="Y1116:AD1116"/>
    <mergeCell ref="Y1122:AD1122"/>
    <mergeCell ref="Y1123:AD1123"/>
    <mergeCell ref="Y1124:AD1124"/>
    <mergeCell ref="Y1125:AD1125"/>
    <mergeCell ref="G1140:X1140"/>
    <mergeCell ref="G1141:X1141"/>
    <mergeCell ref="C1144:AD1144"/>
    <mergeCell ref="C1145:AD1145"/>
    <mergeCell ref="C1061:AD1061"/>
    <mergeCell ref="B1075:AD1075"/>
    <mergeCell ref="C1076:AD1076"/>
    <mergeCell ref="C1079:AD1079"/>
    <mergeCell ref="B1063:AD1063"/>
    <mergeCell ref="C1067:AD1067"/>
    <mergeCell ref="C1068:AD1068"/>
    <mergeCell ref="C1065:F1065"/>
    <mergeCell ref="C1078:AD1078"/>
    <mergeCell ref="Y1081:AD1081"/>
    <mergeCell ref="Y1096:AD1096"/>
    <mergeCell ref="Y1097:AD1097"/>
    <mergeCell ref="Y1094:AD1094"/>
    <mergeCell ref="Y1095:AD1095"/>
    <mergeCell ref="C1126:E1130"/>
    <mergeCell ref="C1122:F1122"/>
    <mergeCell ref="C1123:E1125"/>
    <mergeCell ref="C1120:F1120"/>
    <mergeCell ref="C1121:F1121"/>
    <mergeCell ref="C1115:F1115"/>
    <mergeCell ref="C1110:F1110"/>
    <mergeCell ref="C1111:E1114"/>
    <mergeCell ref="C1109:F1109"/>
    <mergeCell ref="Y1108:AD1108"/>
    <mergeCell ref="Y1109:AD1109"/>
    <mergeCell ref="C1103:E1108"/>
    <mergeCell ref="Y1100:AD1100"/>
    <mergeCell ref="Y1101:AD1101"/>
    <mergeCell ref="Y1110:AD1110"/>
    <mergeCell ref="Y1111:AD1111"/>
    <mergeCell ref="C1049:AD1049"/>
    <mergeCell ref="C1050:AD1050"/>
    <mergeCell ref="C1014:AD1014"/>
    <mergeCell ref="C1015:E1035"/>
    <mergeCell ref="G1015:P1015"/>
    <mergeCell ref="Q1015:T1015"/>
    <mergeCell ref="U1015:AD1015"/>
    <mergeCell ref="G1016:P1016"/>
    <mergeCell ref="Q1016:T1016"/>
    <mergeCell ref="U1016:AD1016"/>
    <mergeCell ref="Y1092:AD1092"/>
    <mergeCell ref="Y1093:AD1093"/>
    <mergeCell ref="Y1090:AD1090"/>
    <mergeCell ref="Y1091:AD1091"/>
    <mergeCell ref="Y1088:AD1088"/>
    <mergeCell ref="Y1089:AD1089"/>
    <mergeCell ref="Y1098:AD1098"/>
    <mergeCell ref="G1020:P1020"/>
    <mergeCell ref="Q1020:T1020"/>
    <mergeCell ref="U1020:AD1020"/>
    <mergeCell ref="G1021:P1021"/>
    <mergeCell ref="Q1021:T1021"/>
    <mergeCell ref="U1021:AD1021"/>
    <mergeCell ref="G1022:P1022"/>
    <mergeCell ref="Q1022:T1022"/>
    <mergeCell ref="U1022:AD1022"/>
    <mergeCell ref="G1023:P1023"/>
    <mergeCell ref="Q1023:S1025"/>
    <mergeCell ref="U1023:AD1023"/>
    <mergeCell ref="G1024:P1024"/>
    <mergeCell ref="U1024:AD1024"/>
    <mergeCell ref="G1025:P1025"/>
    <mergeCell ref="D994:H994"/>
    <mergeCell ref="D995:H995"/>
    <mergeCell ref="D996:H996"/>
    <mergeCell ref="D997:H997"/>
    <mergeCell ref="D998:H998"/>
    <mergeCell ref="D999:H999"/>
    <mergeCell ref="D1000:H1000"/>
    <mergeCell ref="D1001:H1001"/>
    <mergeCell ref="D1002:H1002"/>
    <mergeCell ref="Y1087:AD1087"/>
    <mergeCell ref="C1082:E1102"/>
    <mergeCell ref="D1003:H1003"/>
    <mergeCell ref="D1004:H1004"/>
    <mergeCell ref="D1005:H1005"/>
    <mergeCell ref="D1006:H1006"/>
    <mergeCell ref="D1007:H1007"/>
    <mergeCell ref="D1008:H1008"/>
    <mergeCell ref="D1009:H1009"/>
    <mergeCell ref="D1010:H1010"/>
    <mergeCell ref="D1011:H1011"/>
    <mergeCell ref="B1057:AD1057"/>
    <mergeCell ref="B1060:AD1060"/>
    <mergeCell ref="Y1099:AD1099"/>
    <mergeCell ref="G1017:P1017"/>
    <mergeCell ref="Q1017:T1017"/>
    <mergeCell ref="U1017:AD1017"/>
    <mergeCell ref="G1018:P1018"/>
    <mergeCell ref="Q1018:T1018"/>
    <mergeCell ref="U1018:AD1018"/>
    <mergeCell ref="G1019:P1019"/>
    <mergeCell ref="Q1019:T1019"/>
    <mergeCell ref="U1019:AD1019"/>
    <mergeCell ref="D986:H986"/>
    <mergeCell ref="D987:H987"/>
    <mergeCell ref="D977:H977"/>
    <mergeCell ref="D978:H978"/>
    <mergeCell ref="D979:H979"/>
    <mergeCell ref="D980:H980"/>
    <mergeCell ref="D981:H981"/>
    <mergeCell ref="D982:H982"/>
    <mergeCell ref="D983:H983"/>
    <mergeCell ref="D984:H984"/>
    <mergeCell ref="D985:H985"/>
    <mergeCell ref="D988:H988"/>
    <mergeCell ref="D989:H989"/>
    <mergeCell ref="D990:H990"/>
    <mergeCell ref="D991:H991"/>
    <mergeCell ref="D992:H992"/>
    <mergeCell ref="D993:H993"/>
    <mergeCell ref="I963:AD963"/>
    <mergeCell ref="C963:H965"/>
    <mergeCell ref="D966:H966"/>
    <mergeCell ref="D967:H967"/>
    <mergeCell ref="D968:H968"/>
    <mergeCell ref="D969:H969"/>
    <mergeCell ref="D949:H949"/>
    <mergeCell ref="D950:H950"/>
    <mergeCell ref="D951:H951"/>
    <mergeCell ref="D952:H952"/>
    <mergeCell ref="D970:H970"/>
    <mergeCell ref="D971:H971"/>
    <mergeCell ref="D972:H972"/>
    <mergeCell ref="D973:H973"/>
    <mergeCell ref="I964:I965"/>
    <mergeCell ref="J964:J965"/>
    <mergeCell ref="K964:K965"/>
    <mergeCell ref="L964:N964"/>
    <mergeCell ref="O964:S964"/>
    <mergeCell ref="T964:T965"/>
    <mergeCell ref="U964:U965"/>
    <mergeCell ref="V964:V965"/>
    <mergeCell ref="W964:AB964"/>
    <mergeCell ref="AC964:AC965"/>
    <mergeCell ref="AD964:AD965"/>
    <mergeCell ref="AA962:AD962"/>
    <mergeCell ref="V912:Y912"/>
    <mergeCell ref="Z912:Z913"/>
    <mergeCell ref="C855:AD855"/>
    <mergeCell ref="C856:AD856"/>
    <mergeCell ref="AA858:AD858"/>
    <mergeCell ref="C844:AD844"/>
    <mergeCell ref="C845:AD845"/>
    <mergeCell ref="B852:AD852"/>
    <mergeCell ref="C854:AD854"/>
    <mergeCell ref="K840:N840"/>
    <mergeCell ref="O840:R840"/>
    <mergeCell ref="S840:V840"/>
    <mergeCell ref="W840:Z840"/>
    <mergeCell ref="AA840:AD840"/>
    <mergeCell ref="C842:E842"/>
    <mergeCell ref="F842:AD842"/>
    <mergeCell ref="D873:M873"/>
    <mergeCell ref="D874:M874"/>
    <mergeCell ref="D875:M875"/>
    <mergeCell ref="D876:M876"/>
    <mergeCell ref="D899:M899"/>
    <mergeCell ref="D900:M900"/>
    <mergeCell ref="D901:M901"/>
    <mergeCell ref="D902:M902"/>
    <mergeCell ref="D903:M903"/>
    <mergeCell ref="AA910:AD910"/>
    <mergeCell ref="D904:M904"/>
    <mergeCell ref="D868:M868"/>
    <mergeCell ref="D869:M869"/>
    <mergeCell ref="D870:M870"/>
    <mergeCell ref="D871:M871"/>
    <mergeCell ref="D872:M872"/>
    <mergeCell ref="D570:H570"/>
    <mergeCell ref="D571:H571"/>
    <mergeCell ref="D572:H572"/>
    <mergeCell ref="D573:H573"/>
    <mergeCell ref="D574:H574"/>
    <mergeCell ref="D575:H575"/>
    <mergeCell ref="D576:H576"/>
    <mergeCell ref="D577:H577"/>
    <mergeCell ref="D578:H578"/>
    <mergeCell ref="D579:H579"/>
    <mergeCell ref="D580:H580"/>
    <mergeCell ref="D581:H581"/>
    <mergeCell ref="D582:H582"/>
    <mergeCell ref="D583:H583"/>
    <mergeCell ref="D584:H584"/>
    <mergeCell ref="D863:M863"/>
    <mergeCell ref="D838:J838"/>
    <mergeCell ref="K838:N838"/>
    <mergeCell ref="B638:AD638"/>
    <mergeCell ref="D839:J839"/>
    <mergeCell ref="D836:J836"/>
    <mergeCell ref="K836:N836"/>
    <mergeCell ref="O836:R836"/>
    <mergeCell ref="S836:V836"/>
    <mergeCell ref="W836:Z836"/>
    <mergeCell ref="AA836:AD836"/>
    <mergeCell ref="D835:J835"/>
    <mergeCell ref="K835:N835"/>
    <mergeCell ref="O835:R835"/>
    <mergeCell ref="S835:V835"/>
    <mergeCell ref="W835:Z835"/>
    <mergeCell ref="AA835:AD835"/>
    <mergeCell ref="D542:H542"/>
    <mergeCell ref="D543:H543"/>
    <mergeCell ref="D544:H544"/>
    <mergeCell ref="D545:H545"/>
    <mergeCell ref="D546:H546"/>
    <mergeCell ref="D556:H556"/>
    <mergeCell ref="D557:H557"/>
    <mergeCell ref="D558:H558"/>
    <mergeCell ref="D559:H559"/>
    <mergeCell ref="D560:H560"/>
    <mergeCell ref="D561:H561"/>
    <mergeCell ref="D562:H562"/>
    <mergeCell ref="D563:H563"/>
    <mergeCell ref="D564:H564"/>
    <mergeCell ref="D565:H565"/>
    <mergeCell ref="D566:H566"/>
    <mergeCell ref="D567:H567"/>
    <mergeCell ref="D252:H252"/>
    <mergeCell ref="D253:H253"/>
    <mergeCell ref="D254:H254"/>
    <mergeCell ref="I498:AD498"/>
    <mergeCell ref="C498:H500"/>
    <mergeCell ref="I499:M499"/>
    <mergeCell ref="N499:S499"/>
    <mergeCell ref="T499:T500"/>
    <mergeCell ref="V499:Y499"/>
    <mergeCell ref="Z499:Z500"/>
    <mergeCell ref="D501:H501"/>
    <mergeCell ref="D502:H502"/>
    <mergeCell ref="D503:H503"/>
    <mergeCell ref="D504:H504"/>
    <mergeCell ref="D505:H505"/>
    <mergeCell ref="D506:H506"/>
    <mergeCell ref="D507:H507"/>
    <mergeCell ref="C441:AD441"/>
    <mergeCell ref="C442:AD442"/>
    <mergeCell ref="C443:AD443"/>
    <mergeCell ref="AA445:AD445"/>
    <mergeCell ref="C429:E429"/>
    <mergeCell ref="F429:AD429"/>
    <mergeCell ref="C431:AD431"/>
    <mergeCell ref="C432:AD432"/>
    <mergeCell ref="B439:AD439"/>
    <mergeCell ref="AA426:AB426"/>
    <mergeCell ref="AC426:AD426"/>
    <mergeCell ref="O427:P427"/>
    <mergeCell ref="Q427:R427"/>
    <mergeCell ref="S427:T427"/>
    <mergeCell ref="U427:V427"/>
    <mergeCell ref="D232:H232"/>
    <mergeCell ref="D233:H233"/>
    <mergeCell ref="D234:H234"/>
    <mergeCell ref="D235:H235"/>
    <mergeCell ref="D236:H236"/>
    <mergeCell ref="D237:H237"/>
    <mergeCell ref="D238:H238"/>
    <mergeCell ref="D239:H239"/>
    <mergeCell ref="D240:H240"/>
    <mergeCell ref="D241:H241"/>
    <mergeCell ref="D242:H242"/>
    <mergeCell ref="D243:H243"/>
    <mergeCell ref="D244:H244"/>
    <mergeCell ref="D245:H245"/>
    <mergeCell ref="D246:H246"/>
    <mergeCell ref="D247:H247"/>
    <mergeCell ref="D248:H248"/>
    <mergeCell ref="D215:H215"/>
    <mergeCell ref="D216:H216"/>
    <mergeCell ref="D217:H217"/>
    <mergeCell ref="D218:H218"/>
    <mergeCell ref="D219:H219"/>
    <mergeCell ref="D220:H220"/>
    <mergeCell ref="D221:H221"/>
    <mergeCell ref="D222:H222"/>
    <mergeCell ref="D223:H223"/>
    <mergeCell ref="D224:H224"/>
    <mergeCell ref="D225:H225"/>
    <mergeCell ref="D226:H226"/>
    <mergeCell ref="D227:H227"/>
    <mergeCell ref="D228:H228"/>
    <mergeCell ref="D229:H229"/>
    <mergeCell ref="D230:H230"/>
    <mergeCell ref="D231:H231"/>
    <mergeCell ref="D194:H194"/>
    <mergeCell ref="D195:H195"/>
    <mergeCell ref="D196:H196"/>
    <mergeCell ref="D197:H197"/>
    <mergeCell ref="D198:H198"/>
    <mergeCell ref="D199:H199"/>
    <mergeCell ref="D200:H200"/>
    <mergeCell ref="D201:H201"/>
    <mergeCell ref="D202:H202"/>
    <mergeCell ref="I206:AD206"/>
    <mergeCell ref="C206:H208"/>
    <mergeCell ref="D209:H209"/>
    <mergeCell ref="D210:H210"/>
    <mergeCell ref="D211:H211"/>
    <mergeCell ref="D212:H212"/>
    <mergeCell ref="D213:H213"/>
    <mergeCell ref="D214:H214"/>
    <mergeCell ref="D177:H177"/>
    <mergeCell ref="D178:H178"/>
    <mergeCell ref="D179:H179"/>
    <mergeCell ref="D180:H180"/>
    <mergeCell ref="D181:H181"/>
    <mergeCell ref="D182:H182"/>
    <mergeCell ref="D183:H183"/>
    <mergeCell ref="D184:H184"/>
    <mergeCell ref="D185:H185"/>
    <mergeCell ref="D186:H186"/>
    <mergeCell ref="D187:H187"/>
    <mergeCell ref="D188:H188"/>
    <mergeCell ref="D189:H189"/>
    <mergeCell ref="D190:H190"/>
    <mergeCell ref="D191:H191"/>
    <mergeCell ref="D192:H192"/>
    <mergeCell ref="D193:H193"/>
    <mergeCell ref="D160:H160"/>
    <mergeCell ref="D161:H161"/>
    <mergeCell ref="D162:H162"/>
    <mergeCell ref="D163:H163"/>
    <mergeCell ref="D164:H164"/>
    <mergeCell ref="D165:H165"/>
    <mergeCell ref="D166:H166"/>
    <mergeCell ref="D167:H167"/>
    <mergeCell ref="D168:H168"/>
    <mergeCell ref="D169:H169"/>
    <mergeCell ref="D170:H170"/>
    <mergeCell ref="D171:H171"/>
    <mergeCell ref="D172:H172"/>
    <mergeCell ref="D173:H173"/>
    <mergeCell ref="D174:H174"/>
    <mergeCell ref="D175:H175"/>
    <mergeCell ref="D176:H176"/>
    <mergeCell ref="D864:M864"/>
    <mergeCell ref="D865:M865"/>
    <mergeCell ref="D866:M866"/>
    <mergeCell ref="D867:M867"/>
    <mergeCell ref="C853:AD853"/>
    <mergeCell ref="C859:M861"/>
    <mergeCell ref="N859:AD859"/>
    <mergeCell ref="N860:N861"/>
    <mergeCell ref="O860:AD860"/>
    <mergeCell ref="D862:M862"/>
    <mergeCell ref="B847:AD847"/>
    <mergeCell ref="B848:AD848"/>
    <mergeCell ref="D837:J837"/>
    <mergeCell ref="K837:N837"/>
    <mergeCell ref="O837:R837"/>
    <mergeCell ref="S837:V837"/>
    <mergeCell ref="W837:Z837"/>
    <mergeCell ref="AA837:AD837"/>
    <mergeCell ref="K839:N839"/>
    <mergeCell ref="O839:R839"/>
    <mergeCell ref="S839:V839"/>
    <mergeCell ref="W839:Z839"/>
    <mergeCell ref="AA839:AD839"/>
    <mergeCell ref="O838:R838"/>
    <mergeCell ref="S838:V838"/>
    <mergeCell ref="W838:Z838"/>
    <mergeCell ref="AA838:AD838"/>
    <mergeCell ref="D834:J834"/>
    <mergeCell ref="K834:N834"/>
    <mergeCell ref="O834:R834"/>
    <mergeCell ref="S834:V834"/>
    <mergeCell ref="W834:Z834"/>
    <mergeCell ref="AA834:AD834"/>
    <mergeCell ref="D833:J833"/>
    <mergeCell ref="K833:N833"/>
    <mergeCell ref="O833:R833"/>
    <mergeCell ref="S833:V833"/>
    <mergeCell ref="W833:Z833"/>
    <mergeCell ref="AA833:AD833"/>
    <mergeCell ref="D832:J832"/>
    <mergeCell ref="K832:N832"/>
    <mergeCell ref="O832:R832"/>
    <mergeCell ref="S832:V832"/>
    <mergeCell ref="W832:Z832"/>
    <mergeCell ref="AA832:AD832"/>
    <mergeCell ref="D831:J831"/>
    <mergeCell ref="K831:N831"/>
    <mergeCell ref="O831:R831"/>
    <mergeCell ref="S831:V831"/>
    <mergeCell ref="W831:Z831"/>
    <mergeCell ref="AA831:AD831"/>
    <mergeCell ref="D830:J830"/>
    <mergeCell ref="K830:N830"/>
    <mergeCell ref="O830:R830"/>
    <mergeCell ref="S830:V830"/>
    <mergeCell ref="W830:Z830"/>
    <mergeCell ref="AA830:AD830"/>
    <mergeCell ref="D829:J829"/>
    <mergeCell ref="K829:N829"/>
    <mergeCell ref="O829:R829"/>
    <mergeCell ref="S829:V829"/>
    <mergeCell ref="W829:Z829"/>
    <mergeCell ref="AA829:AD829"/>
    <mergeCell ref="D828:J828"/>
    <mergeCell ref="K828:N828"/>
    <mergeCell ref="O828:R828"/>
    <mergeCell ref="S828:V828"/>
    <mergeCell ref="W828:Z828"/>
    <mergeCell ref="AA828:AD828"/>
    <mergeCell ref="D827:J827"/>
    <mergeCell ref="K827:N827"/>
    <mergeCell ref="O827:R827"/>
    <mergeCell ref="S827:V827"/>
    <mergeCell ref="W827:Z827"/>
    <mergeCell ref="AA827:AD827"/>
    <mergeCell ref="D826:J826"/>
    <mergeCell ref="K826:N826"/>
    <mergeCell ref="O826:R826"/>
    <mergeCell ref="S826:V826"/>
    <mergeCell ref="W826:Z826"/>
    <mergeCell ref="AA826:AD826"/>
    <mergeCell ref="D825:J825"/>
    <mergeCell ref="K825:N825"/>
    <mergeCell ref="O825:R825"/>
    <mergeCell ref="S825:V825"/>
    <mergeCell ref="W825:Z825"/>
    <mergeCell ref="AA825:AD825"/>
    <mergeCell ref="D824:J824"/>
    <mergeCell ref="K824:N824"/>
    <mergeCell ref="O824:R824"/>
    <mergeCell ref="S824:V824"/>
    <mergeCell ref="W824:Z824"/>
    <mergeCell ref="AA824:AD824"/>
    <mergeCell ref="D823:J823"/>
    <mergeCell ref="K823:N823"/>
    <mergeCell ref="O823:R823"/>
    <mergeCell ref="S823:V823"/>
    <mergeCell ref="W823:Z823"/>
    <mergeCell ref="AA823:AD823"/>
    <mergeCell ref="D822:J822"/>
    <mergeCell ref="K822:N822"/>
    <mergeCell ref="O822:R822"/>
    <mergeCell ref="S822:V822"/>
    <mergeCell ref="W822:Z822"/>
    <mergeCell ref="AA822:AD822"/>
    <mergeCell ref="D821:J821"/>
    <mergeCell ref="K821:N821"/>
    <mergeCell ref="O821:R821"/>
    <mergeCell ref="S821:V821"/>
    <mergeCell ref="W821:Z821"/>
    <mergeCell ref="AA821:AD821"/>
    <mergeCell ref="D820:J820"/>
    <mergeCell ref="K820:N820"/>
    <mergeCell ref="O820:R820"/>
    <mergeCell ref="S820:V820"/>
    <mergeCell ref="W820:Z820"/>
    <mergeCell ref="AA820:AD820"/>
    <mergeCell ref="D819:J819"/>
    <mergeCell ref="K819:N819"/>
    <mergeCell ref="O819:R819"/>
    <mergeCell ref="S819:V819"/>
    <mergeCell ref="W819:Z819"/>
    <mergeCell ref="AA819:AD819"/>
    <mergeCell ref="D818:J818"/>
    <mergeCell ref="K818:N818"/>
    <mergeCell ref="O818:R818"/>
    <mergeCell ref="S818:V818"/>
    <mergeCell ref="W818:Z818"/>
    <mergeCell ref="AA818:AD818"/>
    <mergeCell ref="D817:J817"/>
    <mergeCell ref="K817:N817"/>
    <mergeCell ref="O817:R817"/>
    <mergeCell ref="S817:V817"/>
    <mergeCell ref="W817:Z817"/>
    <mergeCell ref="AA817:AD817"/>
    <mergeCell ref="D816:J816"/>
    <mergeCell ref="K816:N816"/>
    <mergeCell ref="O816:R816"/>
    <mergeCell ref="S816:V816"/>
    <mergeCell ref="W816:Z816"/>
    <mergeCell ref="AA816:AD816"/>
    <mergeCell ref="D815:J815"/>
    <mergeCell ref="K815:N815"/>
    <mergeCell ref="O815:R815"/>
    <mergeCell ref="S815:V815"/>
    <mergeCell ref="W815:Z815"/>
    <mergeCell ref="AA815:AD815"/>
    <mergeCell ref="D814:J814"/>
    <mergeCell ref="K814:N814"/>
    <mergeCell ref="O814:R814"/>
    <mergeCell ref="S814:V814"/>
    <mergeCell ref="W814:Z814"/>
    <mergeCell ref="AA814:AD814"/>
    <mergeCell ref="D813:J813"/>
    <mergeCell ref="K813:N813"/>
    <mergeCell ref="O813:R813"/>
    <mergeCell ref="S813:V813"/>
    <mergeCell ref="W813:Z813"/>
    <mergeCell ref="AA813:AD813"/>
    <mergeCell ref="D812:J812"/>
    <mergeCell ref="K812:N812"/>
    <mergeCell ref="O812:R812"/>
    <mergeCell ref="S812:V812"/>
    <mergeCell ref="W812:Z812"/>
    <mergeCell ref="AA812:AD812"/>
    <mergeCell ref="D811:J811"/>
    <mergeCell ref="K811:N811"/>
    <mergeCell ref="O811:R811"/>
    <mergeCell ref="S811:V811"/>
    <mergeCell ref="W811:Z811"/>
    <mergeCell ref="AA811:AD811"/>
    <mergeCell ref="D810:J810"/>
    <mergeCell ref="K810:N810"/>
    <mergeCell ref="O810:R810"/>
    <mergeCell ref="S810:V810"/>
    <mergeCell ref="W810:Z810"/>
    <mergeCell ref="AA810:AD810"/>
    <mergeCell ref="D809:J809"/>
    <mergeCell ref="K809:N809"/>
    <mergeCell ref="O809:R809"/>
    <mergeCell ref="S809:V809"/>
    <mergeCell ref="W809:Z809"/>
    <mergeCell ref="AA809:AD809"/>
    <mergeCell ref="D808:J808"/>
    <mergeCell ref="K808:N808"/>
    <mergeCell ref="O808:R808"/>
    <mergeCell ref="S808:V808"/>
    <mergeCell ref="W808:Z808"/>
    <mergeCell ref="AA808:AD808"/>
    <mergeCell ref="D807:J807"/>
    <mergeCell ref="K807:N807"/>
    <mergeCell ref="O807:R807"/>
    <mergeCell ref="S807:V807"/>
    <mergeCell ref="W807:Z807"/>
    <mergeCell ref="AA807:AD807"/>
    <mergeCell ref="D806:J806"/>
    <mergeCell ref="K806:N806"/>
    <mergeCell ref="O806:R806"/>
    <mergeCell ref="S806:V806"/>
    <mergeCell ref="W806:Z806"/>
    <mergeCell ref="AA806:AD806"/>
    <mergeCell ref="D805:J805"/>
    <mergeCell ref="K805:N805"/>
    <mergeCell ref="O805:R805"/>
    <mergeCell ref="S805:V805"/>
    <mergeCell ref="W805:Z805"/>
    <mergeCell ref="AA805:AD805"/>
    <mergeCell ref="D804:J804"/>
    <mergeCell ref="K804:N804"/>
    <mergeCell ref="O804:R804"/>
    <mergeCell ref="S804:V804"/>
    <mergeCell ref="W804:Z804"/>
    <mergeCell ref="AA804:AD804"/>
    <mergeCell ref="D803:J803"/>
    <mergeCell ref="K803:N803"/>
    <mergeCell ref="O803:R803"/>
    <mergeCell ref="S803:V803"/>
    <mergeCell ref="W803:Z803"/>
    <mergeCell ref="AA803:AD803"/>
    <mergeCell ref="D802:J802"/>
    <mergeCell ref="K802:N802"/>
    <mergeCell ref="O802:R802"/>
    <mergeCell ref="S802:V802"/>
    <mergeCell ref="W802:Z802"/>
    <mergeCell ref="AA802:AD802"/>
    <mergeCell ref="D801:J801"/>
    <mergeCell ref="K801:N801"/>
    <mergeCell ref="O801:R801"/>
    <mergeCell ref="S801:V801"/>
    <mergeCell ref="W801:Z801"/>
    <mergeCell ref="AA801:AD801"/>
    <mergeCell ref="D800:J800"/>
    <mergeCell ref="K800:N800"/>
    <mergeCell ref="O800:R800"/>
    <mergeCell ref="S800:V800"/>
    <mergeCell ref="W800:Z800"/>
    <mergeCell ref="AA800:AD800"/>
    <mergeCell ref="D799:J799"/>
    <mergeCell ref="K799:N799"/>
    <mergeCell ref="O799:R799"/>
    <mergeCell ref="S799:V799"/>
    <mergeCell ref="W799:Z799"/>
    <mergeCell ref="AA799:AD799"/>
    <mergeCell ref="D798:J798"/>
    <mergeCell ref="K798:N798"/>
    <mergeCell ref="O798:R798"/>
    <mergeCell ref="S798:V798"/>
    <mergeCell ref="W798:Z798"/>
    <mergeCell ref="AA798:AD798"/>
    <mergeCell ref="D797:J797"/>
    <mergeCell ref="K797:N797"/>
    <mergeCell ref="O797:R797"/>
    <mergeCell ref="S797:V797"/>
    <mergeCell ref="W797:Z797"/>
    <mergeCell ref="AA797:AD797"/>
    <mergeCell ref="D796:J796"/>
    <mergeCell ref="K796:N796"/>
    <mergeCell ref="O796:R796"/>
    <mergeCell ref="S796:V796"/>
    <mergeCell ref="W796:Z796"/>
    <mergeCell ref="AA796:AD796"/>
    <mergeCell ref="C790:AD790"/>
    <mergeCell ref="C792:J793"/>
    <mergeCell ref="K792:AD792"/>
    <mergeCell ref="K793:N793"/>
    <mergeCell ref="O793:R793"/>
    <mergeCell ref="S793:V793"/>
    <mergeCell ref="W793:Z793"/>
    <mergeCell ref="AA793:AD793"/>
    <mergeCell ref="C773:AD773"/>
    <mergeCell ref="C774:AD774"/>
    <mergeCell ref="B781:AD781"/>
    <mergeCell ref="B784:AD784"/>
    <mergeCell ref="C785:AD785"/>
    <mergeCell ref="B787:AD787"/>
    <mergeCell ref="D770:L770"/>
    <mergeCell ref="M770:R770"/>
    <mergeCell ref="S770:X770"/>
    <mergeCell ref="Y770:AD770"/>
    <mergeCell ref="D771:L771"/>
    <mergeCell ref="M771:R771"/>
    <mergeCell ref="S771:X771"/>
    <mergeCell ref="Y771:AD771"/>
    <mergeCell ref="D768:L768"/>
    <mergeCell ref="M768:R768"/>
    <mergeCell ref="S768:X768"/>
    <mergeCell ref="Y768:AD768"/>
    <mergeCell ref="D769:L769"/>
    <mergeCell ref="M769:R769"/>
    <mergeCell ref="S769:X769"/>
    <mergeCell ref="Y769:AD769"/>
    <mergeCell ref="B782:AD782"/>
    <mergeCell ref="C783:AD783"/>
    <mergeCell ref="D766:L766"/>
    <mergeCell ref="M766:R766"/>
    <mergeCell ref="S766:X766"/>
    <mergeCell ref="Y766:AD766"/>
    <mergeCell ref="D767:L767"/>
    <mergeCell ref="M767:R767"/>
    <mergeCell ref="S767:X767"/>
    <mergeCell ref="Y767:AD767"/>
    <mergeCell ref="D765:L765"/>
    <mergeCell ref="M765:R765"/>
    <mergeCell ref="S765:X765"/>
    <mergeCell ref="Y765:AD765"/>
    <mergeCell ref="D762:L762"/>
    <mergeCell ref="M762:R762"/>
    <mergeCell ref="S762:X762"/>
    <mergeCell ref="Y762:AD762"/>
    <mergeCell ref="D763:L763"/>
    <mergeCell ref="M763:R763"/>
    <mergeCell ref="S763:X763"/>
    <mergeCell ref="Y763:AD763"/>
    <mergeCell ref="C756:AD756"/>
    <mergeCell ref="C757:AD757"/>
    <mergeCell ref="C758:AD758"/>
    <mergeCell ref="C760:L761"/>
    <mergeCell ref="M760:AD760"/>
    <mergeCell ref="M761:R761"/>
    <mergeCell ref="S761:X761"/>
    <mergeCell ref="Y761:AD761"/>
    <mergeCell ref="C742:F742"/>
    <mergeCell ref="G742:N742"/>
    <mergeCell ref="O742:P742"/>
    <mergeCell ref="Q742:R742"/>
    <mergeCell ref="S742:T742"/>
    <mergeCell ref="U742:V742"/>
    <mergeCell ref="D764:L764"/>
    <mergeCell ref="M764:R764"/>
    <mergeCell ref="S764:X764"/>
    <mergeCell ref="Y764:AD764"/>
    <mergeCell ref="C739:F739"/>
    <mergeCell ref="G739:N739"/>
    <mergeCell ref="O739:P739"/>
    <mergeCell ref="Q739:R739"/>
    <mergeCell ref="S739:T739"/>
    <mergeCell ref="W744:X744"/>
    <mergeCell ref="Y744:Z744"/>
    <mergeCell ref="W742:X742"/>
    <mergeCell ref="Y742:Z742"/>
    <mergeCell ref="AA742:AB742"/>
    <mergeCell ref="AC742:AD742"/>
    <mergeCell ref="C743:F743"/>
    <mergeCell ref="G743:N743"/>
    <mergeCell ref="O743:P743"/>
    <mergeCell ref="Q743:R743"/>
    <mergeCell ref="S743:T743"/>
    <mergeCell ref="U743:V743"/>
    <mergeCell ref="W740:X740"/>
    <mergeCell ref="Y740:Z740"/>
    <mergeCell ref="AA740:AB740"/>
    <mergeCell ref="AC740:AD740"/>
    <mergeCell ref="C741:F741"/>
    <mergeCell ref="G741:N741"/>
    <mergeCell ref="O741:P741"/>
    <mergeCell ref="Q741:R741"/>
    <mergeCell ref="S741:T741"/>
    <mergeCell ref="U741:V741"/>
    <mergeCell ref="W739:X739"/>
    <mergeCell ref="Y739:Z739"/>
    <mergeCell ref="AA739:AB739"/>
    <mergeCell ref="AC739:AD739"/>
    <mergeCell ref="C740:F740"/>
    <mergeCell ref="G740:N740"/>
    <mergeCell ref="O740:P740"/>
    <mergeCell ref="Q740:R740"/>
    <mergeCell ref="S740:T740"/>
    <mergeCell ref="U740:V740"/>
    <mergeCell ref="W741:X741"/>
    <mergeCell ref="Y741:Z741"/>
    <mergeCell ref="AA741:AB741"/>
    <mergeCell ref="AC741:AD741"/>
    <mergeCell ref="Q730:R730"/>
    <mergeCell ref="S730:T730"/>
    <mergeCell ref="U730:V730"/>
    <mergeCell ref="W730:X730"/>
    <mergeCell ref="Y730:Z730"/>
    <mergeCell ref="W733:X733"/>
    <mergeCell ref="Y733:Z733"/>
    <mergeCell ref="U739:V739"/>
    <mergeCell ref="W737:X737"/>
    <mergeCell ref="Y737:Z737"/>
    <mergeCell ref="AA737:AB737"/>
    <mergeCell ref="AC737:AD737"/>
    <mergeCell ref="C738:F738"/>
    <mergeCell ref="G738:N738"/>
    <mergeCell ref="O738:P738"/>
    <mergeCell ref="Q738:R738"/>
    <mergeCell ref="S738:T738"/>
    <mergeCell ref="U738:V738"/>
    <mergeCell ref="W736:X736"/>
    <mergeCell ref="Y736:Z736"/>
    <mergeCell ref="AA736:AB736"/>
    <mergeCell ref="AC736:AD736"/>
    <mergeCell ref="C737:F737"/>
    <mergeCell ref="G737:N737"/>
    <mergeCell ref="O737:P737"/>
    <mergeCell ref="Q737:R737"/>
    <mergeCell ref="S737:T737"/>
    <mergeCell ref="U737:V737"/>
    <mergeCell ref="Q735:R735"/>
    <mergeCell ref="S735:T735"/>
    <mergeCell ref="U735:V735"/>
    <mergeCell ref="W738:X738"/>
    <mergeCell ref="W735:X735"/>
    <mergeCell ref="Y735:Z735"/>
    <mergeCell ref="AA735:AB735"/>
    <mergeCell ref="AC735:AD735"/>
    <mergeCell ref="C736:F736"/>
    <mergeCell ref="G736:N736"/>
    <mergeCell ref="O736:P736"/>
    <mergeCell ref="Q736:R736"/>
    <mergeCell ref="S736:T736"/>
    <mergeCell ref="U736:V736"/>
    <mergeCell ref="Y738:Z738"/>
    <mergeCell ref="AA738:AB738"/>
    <mergeCell ref="AC738:AD738"/>
    <mergeCell ref="Y734:Z734"/>
    <mergeCell ref="AA734:AB734"/>
    <mergeCell ref="AC734:AD734"/>
    <mergeCell ref="C735:F735"/>
    <mergeCell ref="G735:N735"/>
    <mergeCell ref="O735:P735"/>
    <mergeCell ref="AA733:AB733"/>
    <mergeCell ref="AC733:AD733"/>
    <mergeCell ref="C734:F734"/>
    <mergeCell ref="G734:N734"/>
    <mergeCell ref="O734:P734"/>
    <mergeCell ref="Q734:R734"/>
    <mergeCell ref="S734:T734"/>
    <mergeCell ref="U734:V734"/>
    <mergeCell ref="C733:F733"/>
    <mergeCell ref="G733:N733"/>
    <mergeCell ref="O733:P733"/>
    <mergeCell ref="Q733:R733"/>
    <mergeCell ref="S733:T733"/>
    <mergeCell ref="U733:V733"/>
    <mergeCell ref="Y705:Z705"/>
    <mergeCell ref="AA705:AB705"/>
    <mergeCell ref="AC705:AD705"/>
    <mergeCell ref="C711:F711"/>
    <mergeCell ref="G711:N711"/>
    <mergeCell ref="O711:P711"/>
    <mergeCell ref="Q711:R711"/>
    <mergeCell ref="S711:T711"/>
    <mergeCell ref="U711:V711"/>
    <mergeCell ref="O706:P706"/>
    <mergeCell ref="Q706:R706"/>
    <mergeCell ref="S706:T706"/>
    <mergeCell ref="U706:V706"/>
    <mergeCell ref="C705:E710"/>
    <mergeCell ref="G706:N706"/>
    <mergeCell ref="AC711:AD711"/>
    <mergeCell ref="O732:P732"/>
    <mergeCell ref="Q732:R732"/>
    <mergeCell ref="W704:X704"/>
    <mergeCell ref="Y704:Z704"/>
    <mergeCell ref="AA704:AB704"/>
    <mergeCell ref="AC704:AD704"/>
    <mergeCell ref="G705:N705"/>
    <mergeCell ref="O705:P705"/>
    <mergeCell ref="Q705:R705"/>
    <mergeCell ref="S705:T705"/>
    <mergeCell ref="U705:V705"/>
    <mergeCell ref="W703:X703"/>
    <mergeCell ref="Y703:Z703"/>
    <mergeCell ref="AA703:AB703"/>
    <mergeCell ref="AC703:AD703"/>
    <mergeCell ref="G707:N707"/>
    <mergeCell ref="G708:N708"/>
    <mergeCell ref="G709:N709"/>
    <mergeCell ref="G710:N710"/>
    <mergeCell ref="O708:P708"/>
    <mergeCell ref="W707:X707"/>
    <mergeCell ref="Y707:Z707"/>
    <mergeCell ref="AA707:AB707"/>
    <mergeCell ref="AC707:AD707"/>
    <mergeCell ref="Q708:R708"/>
    <mergeCell ref="W708:X708"/>
    <mergeCell ref="Y708:Z708"/>
    <mergeCell ref="AA708:AB708"/>
    <mergeCell ref="AC706:AD706"/>
    <mergeCell ref="O707:P707"/>
    <mergeCell ref="Q707:R707"/>
    <mergeCell ref="AC708:AD708"/>
    <mergeCell ref="O709:P709"/>
    <mergeCell ref="W705:X705"/>
    <mergeCell ref="G701:N701"/>
    <mergeCell ref="O701:P701"/>
    <mergeCell ref="Q701:R701"/>
    <mergeCell ref="S701:T701"/>
    <mergeCell ref="U701:V701"/>
    <mergeCell ref="W701:X701"/>
    <mergeCell ref="Y713:Z713"/>
    <mergeCell ref="S708:T708"/>
    <mergeCell ref="U708:V708"/>
    <mergeCell ref="G703:N703"/>
    <mergeCell ref="O703:P703"/>
    <mergeCell ref="Q703:R703"/>
    <mergeCell ref="S703:T703"/>
    <mergeCell ref="U703:V703"/>
    <mergeCell ref="W711:X711"/>
    <mergeCell ref="Y711:Z711"/>
    <mergeCell ref="AA711:AB711"/>
    <mergeCell ref="O702:P702"/>
    <mergeCell ref="Q702:R702"/>
    <mergeCell ref="S702:T702"/>
    <mergeCell ref="U702:V702"/>
    <mergeCell ref="Q709:R709"/>
    <mergeCell ref="S709:T709"/>
    <mergeCell ref="U709:V709"/>
    <mergeCell ref="W709:X709"/>
    <mergeCell ref="Y709:Z709"/>
    <mergeCell ref="AA709:AB709"/>
    <mergeCell ref="AA713:AB713"/>
    <mergeCell ref="W712:X712"/>
    <mergeCell ref="Y712:Z712"/>
    <mergeCell ref="AA712:AB712"/>
    <mergeCell ref="O713:P713"/>
    <mergeCell ref="C704:F704"/>
    <mergeCell ref="G704:N704"/>
    <mergeCell ref="O704:P704"/>
    <mergeCell ref="Q704:R704"/>
    <mergeCell ref="S704:T704"/>
    <mergeCell ref="U704:V704"/>
    <mergeCell ref="C703:F703"/>
    <mergeCell ref="Y701:Z701"/>
    <mergeCell ref="AA701:AB701"/>
    <mergeCell ref="AC701:AD701"/>
    <mergeCell ref="U700:V700"/>
    <mergeCell ref="W700:X700"/>
    <mergeCell ref="Y700:Z700"/>
    <mergeCell ref="AA700:AB700"/>
    <mergeCell ref="C697:E701"/>
    <mergeCell ref="W702:X702"/>
    <mergeCell ref="Y702:Z702"/>
    <mergeCell ref="AA702:AB702"/>
    <mergeCell ref="AC702:AD702"/>
    <mergeCell ref="W697:X697"/>
    <mergeCell ref="Y697:Z697"/>
    <mergeCell ref="AA697:AB697"/>
    <mergeCell ref="AC697:AD697"/>
    <mergeCell ref="G698:N698"/>
    <mergeCell ref="O698:P698"/>
    <mergeCell ref="S698:T698"/>
    <mergeCell ref="U698:V698"/>
    <mergeCell ref="W698:X698"/>
    <mergeCell ref="G697:N697"/>
    <mergeCell ref="O697:P697"/>
    <mergeCell ref="Q697:R697"/>
    <mergeCell ref="S697:T697"/>
    <mergeCell ref="U697:V697"/>
    <mergeCell ref="AA699:AB699"/>
    <mergeCell ref="AC699:AD699"/>
    <mergeCell ref="G700:N700"/>
    <mergeCell ref="O700:P700"/>
    <mergeCell ref="Q700:R700"/>
    <mergeCell ref="S700:T700"/>
    <mergeCell ref="G695:N695"/>
    <mergeCell ref="O695:P695"/>
    <mergeCell ref="Q695:R695"/>
    <mergeCell ref="S695:T695"/>
    <mergeCell ref="U695:V695"/>
    <mergeCell ref="W695:X695"/>
    <mergeCell ref="Y695:Z695"/>
    <mergeCell ref="AA695:AB695"/>
    <mergeCell ref="Y698:Z698"/>
    <mergeCell ref="AA698:AB698"/>
    <mergeCell ref="AC698:AD698"/>
    <mergeCell ref="G699:N699"/>
    <mergeCell ref="O699:P699"/>
    <mergeCell ref="Q699:R699"/>
    <mergeCell ref="S699:T699"/>
    <mergeCell ref="U699:V699"/>
    <mergeCell ref="W699:X699"/>
    <mergeCell ref="Y699:Z699"/>
    <mergeCell ref="Q698:R698"/>
    <mergeCell ref="AC700:AD700"/>
    <mergeCell ref="AA693:AB693"/>
    <mergeCell ref="AC693:AD693"/>
    <mergeCell ref="C694:E696"/>
    <mergeCell ref="G694:N694"/>
    <mergeCell ref="O694:P694"/>
    <mergeCell ref="Q694:R694"/>
    <mergeCell ref="S694:T694"/>
    <mergeCell ref="U694:V694"/>
    <mergeCell ref="W694:X694"/>
    <mergeCell ref="Y694:Z694"/>
    <mergeCell ref="AA692:AB692"/>
    <mergeCell ref="AC692:AD692"/>
    <mergeCell ref="C693:F693"/>
    <mergeCell ref="G693:N693"/>
    <mergeCell ref="O693:P693"/>
    <mergeCell ref="Q693:R693"/>
    <mergeCell ref="S693:T693"/>
    <mergeCell ref="U693:V693"/>
    <mergeCell ref="W693:X693"/>
    <mergeCell ref="Y693:Z693"/>
    <mergeCell ref="AC695:AD695"/>
    <mergeCell ref="G696:N696"/>
    <mergeCell ref="O696:P696"/>
    <mergeCell ref="Q696:R696"/>
    <mergeCell ref="S696:T696"/>
    <mergeCell ref="U696:V696"/>
    <mergeCell ref="W696:X696"/>
    <mergeCell ref="Y696:Z696"/>
    <mergeCell ref="AA696:AB696"/>
    <mergeCell ref="AC696:AD696"/>
    <mergeCell ref="AA694:AB694"/>
    <mergeCell ref="AC694:AD694"/>
    <mergeCell ref="AA691:AB691"/>
    <mergeCell ref="AC691:AD691"/>
    <mergeCell ref="C692:F692"/>
    <mergeCell ref="G692:N692"/>
    <mergeCell ref="O692:P692"/>
    <mergeCell ref="Q692:R692"/>
    <mergeCell ref="S692:T692"/>
    <mergeCell ref="U692:V692"/>
    <mergeCell ref="W692:X692"/>
    <mergeCell ref="Y692:Z692"/>
    <mergeCell ref="AA690:AB690"/>
    <mergeCell ref="AC690:AD690"/>
    <mergeCell ref="C691:F691"/>
    <mergeCell ref="G691:N691"/>
    <mergeCell ref="O691:P691"/>
    <mergeCell ref="Q691:R691"/>
    <mergeCell ref="S691:T691"/>
    <mergeCell ref="U691:V691"/>
    <mergeCell ref="W691:X691"/>
    <mergeCell ref="Y691:Z691"/>
    <mergeCell ref="AA689:AB689"/>
    <mergeCell ref="AC689:AD689"/>
    <mergeCell ref="C690:F690"/>
    <mergeCell ref="G690:N690"/>
    <mergeCell ref="O690:P690"/>
    <mergeCell ref="Q690:R690"/>
    <mergeCell ref="S690:T690"/>
    <mergeCell ref="U690:V690"/>
    <mergeCell ref="W690:X690"/>
    <mergeCell ref="Y690:Z690"/>
    <mergeCell ref="AA688:AB688"/>
    <mergeCell ref="AC688:AD688"/>
    <mergeCell ref="C689:F689"/>
    <mergeCell ref="G689:N689"/>
    <mergeCell ref="O689:P689"/>
    <mergeCell ref="Q689:R689"/>
    <mergeCell ref="S689:T689"/>
    <mergeCell ref="U689:V689"/>
    <mergeCell ref="W689:X689"/>
    <mergeCell ref="Y689:Z689"/>
    <mergeCell ref="AA687:AB687"/>
    <mergeCell ref="AC687:AD687"/>
    <mergeCell ref="C688:F688"/>
    <mergeCell ref="G688:N688"/>
    <mergeCell ref="O688:P688"/>
    <mergeCell ref="Q688:R688"/>
    <mergeCell ref="S688:T688"/>
    <mergeCell ref="U688:V688"/>
    <mergeCell ref="W688:X688"/>
    <mergeCell ref="Y688:Z688"/>
    <mergeCell ref="C687:F687"/>
    <mergeCell ref="G687:N687"/>
    <mergeCell ref="O687:P687"/>
    <mergeCell ref="Q687:R687"/>
    <mergeCell ref="S687:T687"/>
    <mergeCell ref="U687:V687"/>
    <mergeCell ref="W687:X687"/>
    <mergeCell ref="Y687:Z687"/>
    <mergeCell ref="AC685:AD685"/>
    <mergeCell ref="Q686:R686"/>
    <mergeCell ref="S686:T686"/>
    <mergeCell ref="U686:V686"/>
    <mergeCell ref="W686:X686"/>
    <mergeCell ref="Y686:Z686"/>
    <mergeCell ref="G684:N684"/>
    <mergeCell ref="O684:P684"/>
    <mergeCell ref="Q684:R684"/>
    <mergeCell ref="S684:T684"/>
    <mergeCell ref="U684:V684"/>
    <mergeCell ref="W684:X684"/>
    <mergeCell ref="AC682:AD682"/>
    <mergeCell ref="G683:N683"/>
    <mergeCell ref="O683:P683"/>
    <mergeCell ref="Q683:R683"/>
    <mergeCell ref="S683:T683"/>
    <mergeCell ref="U683:V683"/>
    <mergeCell ref="W683:X683"/>
    <mergeCell ref="Y683:Z683"/>
    <mergeCell ref="AA683:AB683"/>
    <mergeCell ref="AC683:AD683"/>
    <mergeCell ref="AA686:AB686"/>
    <mergeCell ref="AC686:AD686"/>
    <mergeCell ref="AC678:AD678"/>
    <mergeCell ref="AC681:AD681"/>
    <mergeCell ref="C682:E685"/>
    <mergeCell ref="G682:N682"/>
    <mergeCell ref="O682:P682"/>
    <mergeCell ref="Q682:R682"/>
    <mergeCell ref="S682:T682"/>
    <mergeCell ref="U682:V682"/>
    <mergeCell ref="W682:X682"/>
    <mergeCell ref="Y682:Z682"/>
    <mergeCell ref="AA682:AB682"/>
    <mergeCell ref="AC680:AD680"/>
    <mergeCell ref="C681:F681"/>
    <mergeCell ref="G681:N681"/>
    <mergeCell ref="O681:P681"/>
    <mergeCell ref="Q681:R681"/>
    <mergeCell ref="S681:T681"/>
    <mergeCell ref="U681:V681"/>
    <mergeCell ref="W681:X681"/>
    <mergeCell ref="Y681:Z681"/>
    <mergeCell ref="AA681:AB681"/>
    <mergeCell ref="Y684:Z684"/>
    <mergeCell ref="AA684:AB684"/>
    <mergeCell ref="AC684:AD684"/>
    <mergeCell ref="G685:N685"/>
    <mergeCell ref="O685:P685"/>
    <mergeCell ref="Q685:R685"/>
    <mergeCell ref="S685:T685"/>
    <mergeCell ref="U685:V685"/>
    <mergeCell ref="W685:X685"/>
    <mergeCell ref="Y685:Z685"/>
    <mergeCell ref="AA685:AB685"/>
    <mergeCell ref="AC677:AD677"/>
    <mergeCell ref="G677:N677"/>
    <mergeCell ref="O677:P677"/>
    <mergeCell ref="G676:N676"/>
    <mergeCell ref="O676:P676"/>
    <mergeCell ref="C674:E679"/>
    <mergeCell ref="G674:N674"/>
    <mergeCell ref="O675:P675"/>
    <mergeCell ref="Q675:R675"/>
    <mergeCell ref="S675:T675"/>
    <mergeCell ref="U675:V675"/>
    <mergeCell ref="W675:X675"/>
    <mergeCell ref="Y675:Z675"/>
    <mergeCell ref="Q674:R674"/>
    <mergeCell ref="S674:T674"/>
    <mergeCell ref="U674:V674"/>
    <mergeCell ref="W677:X677"/>
    <mergeCell ref="AC675:AD675"/>
    <mergeCell ref="W676:X676"/>
    <mergeCell ref="Y676:Z676"/>
    <mergeCell ref="AA676:AB676"/>
    <mergeCell ref="AC676:AD676"/>
    <mergeCell ref="AA675:AB675"/>
    <mergeCell ref="O674:P674"/>
    <mergeCell ref="AC674:AD674"/>
    <mergeCell ref="G675:N675"/>
    <mergeCell ref="AA674:AB674"/>
    <mergeCell ref="AC679:AD679"/>
    <mergeCell ref="Q676:R676"/>
    <mergeCell ref="G678:N678"/>
    <mergeCell ref="O678:P678"/>
    <mergeCell ref="Q678:R678"/>
    <mergeCell ref="G661:N661"/>
    <mergeCell ref="O661:P661"/>
    <mergeCell ref="Q661:R661"/>
    <mergeCell ref="S661:T661"/>
    <mergeCell ref="Y668:Z668"/>
    <mergeCell ref="AA668:AB668"/>
    <mergeCell ref="AC668:AD668"/>
    <mergeCell ref="G673:N673"/>
    <mergeCell ref="O673:P673"/>
    <mergeCell ref="Q673:R673"/>
    <mergeCell ref="S673:T673"/>
    <mergeCell ref="U673:V673"/>
    <mergeCell ref="W673:X673"/>
    <mergeCell ref="Y673:Z673"/>
    <mergeCell ref="G668:N668"/>
    <mergeCell ref="O668:P668"/>
    <mergeCell ref="Q668:R668"/>
    <mergeCell ref="S668:T668"/>
    <mergeCell ref="U668:V668"/>
    <mergeCell ref="W668:X668"/>
    <mergeCell ref="Y669:Z669"/>
    <mergeCell ref="AA669:AB669"/>
    <mergeCell ref="AC669:AD669"/>
    <mergeCell ref="AC673:AD673"/>
    <mergeCell ref="G662:N662"/>
    <mergeCell ref="O662:P662"/>
    <mergeCell ref="Q662:R662"/>
    <mergeCell ref="AC666:AD666"/>
    <mergeCell ref="G667:N667"/>
    <mergeCell ref="O667:P667"/>
    <mergeCell ref="Q667:R667"/>
    <mergeCell ref="S667:T667"/>
    <mergeCell ref="U667:V667"/>
    <mergeCell ref="W667:X667"/>
    <mergeCell ref="Y667:Z667"/>
    <mergeCell ref="AA667:AB667"/>
    <mergeCell ref="AC667:AD667"/>
    <mergeCell ref="AA665:AB665"/>
    <mergeCell ref="AC665:AD665"/>
    <mergeCell ref="G666:N666"/>
    <mergeCell ref="O666:P666"/>
    <mergeCell ref="Q666:R666"/>
    <mergeCell ref="S666:T666"/>
    <mergeCell ref="U666:V666"/>
    <mergeCell ref="W666:X666"/>
    <mergeCell ref="Y666:Z666"/>
    <mergeCell ref="AA666:AB666"/>
    <mergeCell ref="S662:T662"/>
    <mergeCell ref="U662:V662"/>
    <mergeCell ref="W662:X662"/>
    <mergeCell ref="U661:V661"/>
    <mergeCell ref="W661:X661"/>
    <mergeCell ref="Y661:Z661"/>
    <mergeCell ref="W659:X659"/>
    <mergeCell ref="Y659:Z659"/>
    <mergeCell ref="AA659:AB659"/>
    <mergeCell ref="AC659:AD659"/>
    <mergeCell ref="Y664:Z664"/>
    <mergeCell ref="AA664:AB664"/>
    <mergeCell ref="AC664:AD664"/>
    <mergeCell ref="G665:N665"/>
    <mergeCell ref="O665:P665"/>
    <mergeCell ref="Q665:R665"/>
    <mergeCell ref="S665:T665"/>
    <mergeCell ref="U665:V665"/>
    <mergeCell ref="W665:X665"/>
    <mergeCell ref="Y665:Z665"/>
    <mergeCell ref="G664:N664"/>
    <mergeCell ref="O664:P664"/>
    <mergeCell ref="Q664:R664"/>
    <mergeCell ref="S664:T664"/>
    <mergeCell ref="U664:V664"/>
    <mergeCell ref="W664:X664"/>
    <mergeCell ref="W660:X660"/>
    <mergeCell ref="AC662:AD662"/>
    <mergeCell ref="G663:N663"/>
    <mergeCell ref="W663:X663"/>
    <mergeCell ref="Y663:Z663"/>
    <mergeCell ref="AA663:AB663"/>
    <mergeCell ref="AC663:AD663"/>
    <mergeCell ref="AA661:AB661"/>
    <mergeCell ref="AC661:AD661"/>
    <mergeCell ref="W653:X653"/>
    <mergeCell ref="Y653:Z653"/>
    <mergeCell ref="AA653:AB653"/>
    <mergeCell ref="AC653:AD653"/>
    <mergeCell ref="Y662:Z662"/>
    <mergeCell ref="AA662:AB662"/>
    <mergeCell ref="Q659:R659"/>
    <mergeCell ref="S659:T659"/>
    <mergeCell ref="U659:V659"/>
    <mergeCell ref="AC656:AD656"/>
    <mergeCell ref="G657:N657"/>
    <mergeCell ref="O657:P657"/>
    <mergeCell ref="Q657:R657"/>
    <mergeCell ref="S657:T657"/>
    <mergeCell ref="U657:V657"/>
    <mergeCell ref="W657:X657"/>
    <mergeCell ref="Y657:Z657"/>
    <mergeCell ref="AA657:AB657"/>
    <mergeCell ref="AC657:AD657"/>
    <mergeCell ref="Y660:Z660"/>
    <mergeCell ref="W658:X658"/>
    <mergeCell ref="Y658:Z658"/>
    <mergeCell ref="AA658:AB658"/>
    <mergeCell ref="AC658:AD658"/>
    <mergeCell ref="G658:N658"/>
    <mergeCell ref="O658:P658"/>
    <mergeCell ref="Q658:R658"/>
    <mergeCell ref="S658:T658"/>
    <mergeCell ref="G659:N659"/>
    <mergeCell ref="O659:P659"/>
    <mergeCell ref="AA660:AB660"/>
    <mergeCell ref="AC660:AD660"/>
    <mergeCell ref="C601:AD601"/>
    <mergeCell ref="C602:E622"/>
    <mergeCell ref="G602:P602"/>
    <mergeCell ref="Q602:T602"/>
    <mergeCell ref="U602:AD602"/>
    <mergeCell ref="G603:P603"/>
    <mergeCell ref="Q603:T603"/>
    <mergeCell ref="U614:AD614"/>
    <mergeCell ref="S654:T654"/>
    <mergeCell ref="U654:V654"/>
    <mergeCell ref="W654:X654"/>
    <mergeCell ref="C651:N652"/>
    <mergeCell ref="O651:AD651"/>
    <mergeCell ref="O652:P652"/>
    <mergeCell ref="Q652:R652"/>
    <mergeCell ref="S652:T652"/>
    <mergeCell ref="U652:V652"/>
    <mergeCell ref="W652:X652"/>
    <mergeCell ref="Y652:Z652"/>
    <mergeCell ref="AA652:AB652"/>
    <mergeCell ref="AC652:AD652"/>
    <mergeCell ref="B644:AD644"/>
    <mergeCell ref="C645:AD645"/>
    <mergeCell ref="C647:AD647"/>
    <mergeCell ref="C648:AD648"/>
    <mergeCell ref="C649:AD649"/>
    <mergeCell ref="Q653:R653"/>
    <mergeCell ref="S653:T653"/>
    <mergeCell ref="U653:V653"/>
    <mergeCell ref="C653:E673"/>
    <mergeCell ref="G653:N653"/>
    <mergeCell ref="O653:P653"/>
    <mergeCell ref="Q609:T609"/>
    <mergeCell ref="U610:AD610"/>
    <mergeCell ref="G611:P611"/>
    <mergeCell ref="U611:AD611"/>
    <mergeCell ref="G612:P612"/>
    <mergeCell ref="U612:AD612"/>
    <mergeCell ref="G613:P613"/>
    <mergeCell ref="G614:P614"/>
    <mergeCell ref="AA655:AB655"/>
    <mergeCell ref="AC655:AD655"/>
    <mergeCell ref="G656:N656"/>
    <mergeCell ref="Q610:S612"/>
    <mergeCell ref="D481:M481"/>
    <mergeCell ref="D482:M482"/>
    <mergeCell ref="D483:M483"/>
    <mergeCell ref="D484:M484"/>
    <mergeCell ref="D485:M485"/>
    <mergeCell ref="D486:M486"/>
    <mergeCell ref="D487:M487"/>
    <mergeCell ref="D488:M488"/>
    <mergeCell ref="D489:M489"/>
    <mergeCell ref="D490:M490"/>
    <mergeCell ref="D491:M491"/>
    <mergeCell ref="D492:M492"/>
    <mergeCell ref="D493:M493"/>
    <mergeCell ref="D494:M494"/>
    <mergeCell ref="AA497:AD497"/>
    <mergeCell ref="U499:U500"/>
    <mergeCell ref="AA499:AA500"/>
    <mergeCell ref="AB499:AB500"/>
    <mergeCell ref="AC499:AC500"/>
    <mergeCell ref="AD499:AD500"/>
    <mergeCell ref="W427:X427"/>
    <mergeCell ref="Y427:Z427"/>
    <mergeCell ref="AA427:AB427"/>
    <mergeCell ref="AC427:AD427"/>
    <mergeCell ref="Y425:Z425"/>
    <mergeCell ref="AA425:AB425"/>
    <mergeCell ref="AC425:AD425"/>
    <mergeCell ref="D426:N426"/>
    <mergeCell ref="O426:P426"/>
    <mergeCell ref="Q426:R426"/>
    <mergeCell ref="S426:T426"/>
    <mergeCell ref="U426:V426"/>
    <mergeCell ref="W426:X426"/>
    <mergeCell ref="Y426:Z426"/>
    <mergeCell ref="D425:N425"/>
    <mergeCell ref="O425:P425"/>
    <mergeCell ref="Q425:R425"/>
    <mergeCell ref="S425:T425"/>
    <mergeCell ref="U425:V425"/>
    <mergeCell ref="W425:X425"/>
    <mergeCell ref="AC423:AD423"/>
    <mergeCell ref="D424:N424"/>
    <mergeCell ref="O424:P424"/>
    <mergeCell ref="Q424:R424"/>
    <mergeCell ref="S424:T424"/>
    <mergeCell ref="U424:V424"/>
    <mergeCell ref="W424:X424"/>
    <mergeCell ref="Y424:Z424"/>
    <mergeCell ref="AA424:AB424"/>
    <mergeCell ref="AC424:AD424"/>
    <mergeCell ref="AA422:AB422"/>
    <mergeCell ref="AC422:AD422"/>
    <mergeCell ref="D423:N423"/>
    <mergeCell ref="O423:P423"/>
    <mergeCell ref="Q423:R423"/>
    <mergeCell ref="S423:T423"/>
    <mergeCell ref="U423:V423"/>
    <mergeCell ref="W423:X423"/>
    <mergeCell ref="Y423:Z423"/>
    <mergeCell ref="AA423:AB423"/>
    <mergeCell ref="Y421:Z421"/>
    <mergeCell ref="AA421:AB421"/>
    <mergeCell ref="AC421:AD421"/>
    <mergeCell ref="D422:N422"/>
    <mergeCell ref="O422:P422"/>
    <mergeCell ref="Q422:R422"/>
    <mergeCell ref="S422:T422"/>
    <mergeCell ref="U422:V422"/>
    <mergeCell ref="W422:X422"/>
    <mergeCell ref="Y422:Z422"/>
    <mergeCell ref="D421:N421"/>
    <mergeCell ref="O421:P421"/>
    <mergeCell ref="Q421:R421"/>
    <mergeCell ref="S421:T421"/>
    <mergeCell ref="U421:V421"/>
    <mergeCell ref="W421:X421"/>
    <mergeCell ref="AC419:AD419"/>
    <mergeCell ref="D420:N420"/>
    <mergeCell ref="O420:P420"/>
    <mergeCell ref="Q420:R420"/>
    <mergeCell ref="S420:T420"/>
    <mergeCell ref="U420:V420"/>
    <mergeCell ref="W420:X420"/>
    <mergeCell ref="Y420:Z420"/>
    <mergeCell ref="AA420:AB420"/>
    <mergeCell ref="AC420:AD420"/>
    <mergeCell ref="AA418:AB418"/>
    <mergeCell ref="AC418:AD418"/>
    <mergeCell ref="D419:N419"/>
    <mergeCell ref="O419:P419"/>
    <mergeCell ref="Q419:R419"/>
    <mergeCell ref="S419:T419"/>
    <mergeCell ref="U419:V419"/>
    <mergeCell ref="W419:X419"/>
    <mergeCell ref="Y419:Z419"/>
    <mergeCell ref="AA419:AB419"/>
    <mergeCell ref="Y417:Z417"/>
    <mergeCell ref="AA417:AB417"/>
    <mergeCell ref="AC417:AD417"/>
    <mergeCell ref="D418:N418"/>
    <mergeCell ref="O418:P418"/>
    <mergeCell ref="Q418:R418"/>
    <mergeCell ref="S418:T418"/>
    <mergeCell ref="U418:V418"/>
    <mergeCell ref="W418:X418"/>
    <mergeCell ref="Y418:Z418"/>
    <mergeCell ref="D417:N417"/>
    <mergeCell ref="O417:P417"/>
    <mergeCell ref="Q417:R417"/>
    <mergeCell ref="S417:T417"/>
    <mergeCell ref="U417:V417"/>
    <mergeCell ref="W417:X417"/>
    <mergeCell ref="AC415:AD415"/>
    <mergeCell ref="D416:N416"/>
    <mergeCell ref="O416:P416"/>
    <mergeCell ref="Q416:R416"/>
    <mergeCell ref="S416:T416"/>
    <mergeCell ref="U416:V416"/>
    <mergeCell ref="W416:X416"/>
    <mergeCell ref="Y416:Z416"/>
    <mergeCell ref="AA416:AB416"/>
    <mergeCell ref="AC416:AD416"/>
    <mergeCell ref="AA414:AB414"/>
    <mergeCell ref="AC414:AD414"/>
    <mergeCell ref="D415:N415"/>
    <mergeCell ref="O415:P415"/>
    <mergeCell ref="Q415:R415"/>
    <mergeCell ref="S415:T415"/>
    <mergeCell ref="U415:V415"/>
    <mergeCell ref="W415:X415"/>
    <mergeCell ref="Y415:Z415"/>
    <mergeCell ref="AA415:AB415"/>
    <mergeCell ref="Y413:Z413"/>
    <mergeCell ref="AA413:AB413"/>
    <mergeCell ref="AC413:AD413"/>
    <mergeCell ref="D414:N414"/>
    <mergeCell ref="O414:P414"/>
    <mergeCell ref="Q414:R414"/>
    <mergeCell ref="S414:T414"/>
    <mergeCell ref="U414:V414"/>
    <mergeCell ref="W414:X414"/>
    <mergeCell ref="Y414:Z414"/>
    <mergeCell ref="D413:N413"/>
    <mergeCell ref="O413:P413"/>
    <mergeCell ref="Q413:R413"/>
    <mergeCell ref="S413:T413"/>
    <mergeCell ref="U413:V413"/>
    <mergeCell ref="W413:X413"/>
    <mergeCell ref="AC411:AD411"/>
    <mergeCell ref="D412:N412"/>
    <mergeCell ref="O412:P412"/>
    <mergeCell ref="Q412:R412"/>
    <mergeCell ref="S412:T412"/>
    <mergeCell ref="U412:V412"/>
    <mergeCell ref="W412:X412"/>
    <mergeCell ref="Y412:Z412"/>
    <mergeCell ref="AA412:AB412"/>
    <mergeCell ref="AC412:AD412"/>
    <mergeCell ref="AA410:AB410"/>
    <mergeCell ref="AC410:AD410"/>
    <mergeCell ref="D411:N411"/>
    <mergeCell ref="O411:P411"/>
    <mergeCell ref="Q411:R411"/>
    <mergeCell ref="S411:T411"/>
    <mergeCell ref="U411:V411"/>
    <mergeCell ref="W411:X411"/>
    <mergeCell ref="Y411:Z411"/>
    <mergeCell ref="AA411:AB411"/>
    <mergeCell ref="Y409:Z409"/>
    <mergeCell ref="AA409:AB409"/>
    <mergeCell ref="AC409:AD409"/>
    <mergeCell ref="D410:N410"/>
    <mergeCell ref="O410:P410"/>
    <mergeCell ref="Q410:R410"/>
    <mergeCell ref="S410:T410"/>
    <mergeCell ref="U410:V410"/>
    <mergeCell ref="W410:X410"/>
    <mergeCell ref="Y410:Z410"/>
    <mergeCell ref="D409:N409"/>
    <mergeCell ref="O409:P409"/>
    <mergeCell ref="Q409:R409"/>
    <mergeCell ref="S409:T409"/>
    <mergeCell ref="U409:V409"/>
    <mergeCell ref="W409:X409"/>
    <mergeCell ref="AC407:AD407"/>
    <mergeCell ref="D408:N408"/>
    <mergeCell ref="O408:P408"/>
    <mergeCell ref="Q408:R408"/>
    <mergeCell ref="S408:T408"/>
    <mergeCell ref="U408:V408"/>
    <mergeCell ref="W408:X408"/>
    <mergeCell ref="Y408:Z408"/>
    <mergeCell ref="AA408:AB408"/>
    <mergeCell ref="AC408:AD408"/>
    <mergeCell ref="AA406:AB406"/>
    <mergeCell ref="AC406:AD406"/>
    <mergeCell ref="D407:N407"/>
    <mergeCell ref="O407:P407"/>
    <mergeCell ref="Q407:R407"/>
    <mergeCell ref="S407:T407"/>
    <mergeCell ref="U407:V407"/>
    <mergeCell ref="W407:X407"/>
    <mergeCell ref="Y407:Z407"/>
    <mergeCell ref="AA407:AB407"/>
    <mergeCell ref="Y405:Z405"/>
    <mergeCell ref="AA405:AB405"/>
    <mergeCell ref="AC405:AD405"/>
    <mergeCell ref="D406:N406"/>
    <mergeCell ref="O406:P406"/>
    <mergeCell ref="Q406:R406"/>
    <mergeCell ref="S406:T406"/>
    <mergeCell ref="U406:V406"/>
    <mergeCell ref="W406:X406"/>
    <mergeCell ref="Y406:Z406"/>
    <mergeCell ref="D405:N405"/>
    <mergeCell ref="O405:P405"/>
    <mergeCell ref="Q405:R405"/>
    <mergeCell ref="S405:T405"/>
    <mergeCell ref="U405:V405"/>
    <mergeCell ref="W405:X405"/>
    <mergeCell ref="AC403:AD403"/>
    <mergeCell ref="D404:N404"/>
    <mergeCell ref="O404:P404"/>
    <mergeCell ref="Q404:R404"/>
    <mergeCell ref="S404:T404"/>
    <mergeCell ref="U404:V404"/>
    <mergeCell ref="W404:X404"/>
    <mergeCell ref="Y404:Z404"/>
    <mergeCell ref="AA404:AB404"/>
    <mergeCell ref="AC404:AD404"/>
    <mergeCell ref="AA402:AB402"/>
    <mergeCell ref="AC402:AD402"/>
    <mergeCell ref="D403:N403"/>
    <mergeCell ref="O403:P403"/>
    <mergeCell ref="Q403:R403"/>
    <mergeCell ref="S403:T403"/>
    <mergeCell ref="U403:V403"/>
    <mergeCell ref="W403:X403"/>
    <mergeCell ref="Y403:Z403"/>
    <mergeCell ref="AA403:AB403"/>
    <mergeCell ref="Y401:Z401"/>
    <mergeCell ref="AA401:AB401"/>
    <mergeCell ref="AC401:AD401"/>
    <mergeCell ref="D402:N402"/>
    <mergeCell ref="O402:P402"/>
    <mergeCell ref="Q402:R402"/>
    <mergeCell ref="S402:T402"/>
    <mergeCell ref="U402:V402"/>
    <mergeCell ref="W402:X402"/>
    <mergeCell ref="Y402:Z402"/>
    <mergeCell ref="D401:N401"/>
    <mergeCell ref="O401:P401"/>
    <mergeCell ref="Q401:R401"/>
    <mergeCell ref="S401:T401"/>
    <mergeCell ref="U401:V401"/>
    <mergeCell ref="W401:X401"/>
    <mergeCell ref="AC399:AD399"/>
    <mergeCell ref="D400:N400"/>
    <mergeCell ref="O400:P400"/>
    <mergeCell ref="Q400:R400"/>
    <mergeCell ref="S400:T400"/>
    <mergeCell ref="U400:V400"/>
    <mergeCell ref="W400:X400"/>
    <mergeCell ref="Y400:Z400"/>
    <mergeCell ref="AA400:AB400"/>
    <mergeCell ref="AC400:AD400"/>
    <mergeCell ref="AA398:AB398"/>
    <mergeCell ref="AC398:AD398"/>
    <mergeCell ref="D399:N399"/>
    <mergeCell ref="O399:P399"/>
    <mergeCell ref="Q399:R399"/>
    <mergeCell ref="S399:T399"/>
    <mergeCell ref="U399:V399"/>
    <mergeCell ref="W399:X399"/>
    <mergeCell ref="Y399:Z399"/>
    <mergeCell ref="AA399:AB399"/>
    <mergeCell ref="Y397:Z397"/>
    <mergeCell ref="AA397:AB397"/>
    <mergeCell ref="AC397:AD397"/>
    <mergeCell ref="D398:N398"/>
    <mergeCell ref="O398:P398"/>
    <mergeCell ref="Q398:R398"/>
    <mergeCell ref="S398:T398"/>
    <mergeCell ref="U398:V398"/>
    <mergeCell ref="W398:X398"/>
    <mergeCell ref="Y398:Z398"/>
    <mergeCell ref="D397:N397"/>
    <mergeCell ref="O397:P397"/>
    <mergeCell ref="Q397:R397"/>
    <mergeCell ref="S397:T397"/>
    <mergeCell ref="U397:V397"/>
    <mergeCell ref="W397:X397"/>
    <mergeCell ref="AC395:AD395"/>
    <mergeCell ref="D396:N396"/>
    <mergeCell ref="O396:P396"/>
    <mergeCell ref="Q396:R396"/>
    <mergeCell ref="S396:T396"/>
    <mergeCell ref="U396:V396"/>
    <mergeCell ref="W396:X396"/>
    <mergeCell ref="Y396:Z396"/>
    <mergeCell ref="AA396:AB396"/>
    <mergeCell ref="AC396:AD396"/>
    <mergeCell ref="AA394:AB394"/>
    <mergeCell ref="AC394:AD394"/>
    <mergeCell ref="D395:N395"/>
    <mergeCell ref="O395:P395"/>
    <mergeCell ref="Q395:R395"/>
    <mergeCell ref="S395:T395"/>
    <mergeCell ref="U395:V395"/>
    <mergeCell ref="W395:X395"/>
    <mergeCell ref="Y395:Z395"/>
    <mergeCell ref="AA395:AB395"/>
    <mergeCell ref="Y393:Z393"/>
    <mergeCell ref="AA393:AB393"/>
    <mergeCell ref="AC393:AD393"/>
    <mergeCell ref="D394:N394"/>
    <mergeCell ref="O394:P394"/>
    <mergeCell ref="Q394:R394"/>
    <mergeCell ref="S394:T394"/>
    <mergeCell ref="U394:V394"/>
    <mergeCell ref="W394:X394"/>
    <mergeCell ref="Y394:Z394"/>
    <mergeCell ref="D393:N393"/>
    <mergeCell ref="O393:P393"/>
    <mergeCell ref="Q393:R393"/>
    <mergeCell ref="S393:T393"/>
    <mergeCell ref="U393:V393"/>
    <mergeCell ref="W393:X393"/>
    <mergeCell ref="AC391:AD391"/>
    <mergeCell ref="D392:N392"/>
    <mergeCell ref="O392:P392"/>
    <mergeCell ref="Q392:R392"/>
    <mergeCell ref="S392:T392"/>
    <mergeCell ref="U392:V392"/>
    <mergeCell ref="W392:X392"/>
    <mergeCell ref="Y392:Z392"/>
    <mergeCell ref="AA392:AB392"/>
    <mergeCell ref="AC392:AD392"/>
    <mergeCell ref="AA390:AB390"/>
    <mergeCell ref="AC390:AD390"/>
    <mergeCell ref="D391:N391"/>
    <mergeCell ref="O391:P391"/>
    <mergeCell ref="Q391:R391"/>
    <mergeCell ref="S391:T391"/>
    <mergeCell ref="U391:V391"/>
    <mergeCell ref="W391:X391"/>
    <mergeCell ref="Y391:Z391"/>
    <mergeCell ref="AA391:AB391"/>
    <mergeCell ref="Y389:Z389"/>
    <mergeCell ref="AA389:AB389"/>
    <mergeCell ref="AC389:AD389"/>
    <mergeCell ref="D390:N390"/>
    <mergeCell ref="O390:P390"/>
    <mergeCell ref="Q390:R390"/>
    <mergeCell ref="S390:T390"/>
    <mergeCell ref="U390:V390"/>
    <mergeCell ref="W390:X390"/>
    <mergeCell ref="Y390:Z390"/>
    <mergeCell ref="D389:N389"/>
    <mergeCell ref="O389:P389"/>
    <mergeCell ref="Q389:R389"/>
    <mergeCell ref="S389:T389"/>
    <mergeCell ref="U389:V389"/>
    <mergeCell ref="W389:X389"/>
    <mergeCell ref="AC387:AD387"/>
    <mergeCell ref="D388:N388"/>
    <mergeCell ref="O388:P388"/>
    <mergeCell ref="Q388:R388"/>
    <mergeCell ref="S388:T388"/>
    <mergeCell ref="U388:V388"/>
    <mergeCell ref="W388:X388"/>
    <mergeCell ref="Y388:Z388"/>
    <mergeCell ref="AA388:AB388"/>
    <mergeCell ref="AC388:AD388"/>
    <mergeCell ref="AA386:AB386"/>
    <mergeCell ref="AC386:AD386"/>
    <mergeCell ref="D387:N387"/>
    <mergeCell ref="O387:P387"/>
    <mergeCell ref="Q387:R387"/>
    <mergeCell ref="S387:T387"/>
    <mergeCell ref="U387:V387"/>
    <mergeCell ref="W387:X387"/>
    <mergeCell ref="Y387:Z387"/>
    <mergeCell ref="AA387:AB387"/>
    <mergeCell ref="Y385:Z385"/>
    <mergeCell ref="AA385:AB385"/>
    <mergeCell ref="AC385:AD385"/>
    <mergeCell ref="D386:N386"/>
    <mergeCell ref="O386:P386"/>
    <mergeCell ref="Q386:R386"/>
    <mergeCell ref="S386:T386"/>
    <mergeCell ref="U386:V386"/>
    <mergeCell ref="W386:X386"/>
    <mergeCell ref="Y386:Z386"/>
    <mergeCell ref="D385:N385"/>
    <mergeCell ref="O385:P385"/>
    <mergeCell ref="Q385:R385"/>
    <mergeCell ref="S385:T385"/>
    <mergeCell ref="U385:V385"/>
    <mergeCell ref="W385:X385"/>
    <mergeCell ref="W380:X380"/>
    <mergeCell ref="Y380:Z380"/>
    <mergeCell ref="AA380:AB380"/>
    <mergeCell ref="AC380:AD380"/>
    <mergeCell ref="C355:AD355"/>
    <mergeCell ref="C356:AD356"/>
    <mergeCell ref="B363:AD363"/>
    <mergeCell ref="AC383:AD383"/>
    <mergeCell ref="D384:N384"/>
    <mergeCell ref="O384:P384"/>
    <mergeCell ref="Q384:R384"/>
    <mergeCell ref="S384:T384"/>
    <mergeCell ref="U384:V384"/>
    <mergeCell ref="W384:X384"/>
    <mergeCell ref="Y384:Z384"/>
    <mergeCell ref="AA384:AB384"/>
    <mergeCell ref="AC384:AD384"/>
    <mergeCell ref="AA382:AB382"/>
    <mergeCell ref="AC382:AD382"/>
    <mergeCell ref="D383:N383"/>
    <mergeCell ref="O383:P383"/>
    <mergeCell ref="Q383:R383"/>
    <mergeCell ref="S383:T383"/>
    <mergeCell ref="U383:V383"/>
    <mergeCell ref="W383:X383"/>
    <mergeCell ref="Y383:Z383"/>
    <mergeCell ref="AA383:AB383"/>
    <mergeCell ref="W382:X382"/>
    <mergeCell ref="Y382:Z382"/>
    <mergeCell ref="C365:AD365"/>
    <mergeCell ref="B361:AD361"/>
    <mergeCell ref="B359:AD359"/>
    <mergeCell ref="D351:L351"/>
    <mergeCell ref="M351:R351"/>
    <mergeCell ref="S351:V351"/>
    <mergeCell ref="W351:Z351"/>
    <mergeCell ref="AA351:AD351"/>
    <mergeCell ref="C353:E353"/>
    <mergeCell ref="F353:AD353"/>
    <mergeCell ref="Y381:Z381"/>
    <mergeCell ref="AA381:AB381"/>
    <mergeCell ref="AC381:AD381"/>
    <mergeCell ref="D348:L348"/>
    <mergeCell ref="M348:R348"/>
    <mergeCell ref="S348:V348"/>
    <mergeCell ref="W348:Z348"/>
    <mergeCell ref="AA348:AD348"/>
    <mergeCell ref="D349:L349"/>
    <mergeCell ref="M349:R349"/>
    <mergeCell ref="S349:V349"/>
    <mergeCell ref="W349:Z349"/>
    <mergeCell ref="AA349:AD349"/>
    <mergeCell ref="B364:AD364"/>
    <mergeCell ref="C366:AD366"/>
    <mergeCell ref="B367:AD367"/>
    <mergeCell ref="C368:AD368"/>
    <mergeCell ref="C369:AD369"/>
    <mergeCell ref="C370:AD370"/>
    <mergeCell ref="C371:AD371"/>
    <mergeCell ref="D381:N381"/>
    <mergeCell ref="O381:P381"/>
    <mergeCell ref="Q381:R381"/>
    <mergeCell ref="S381:T381"/>
    <mergeCell ref="U381:V381"/>
    <mergeCell ref="M344:R344"/>
    <mergeCell ref="S344:V344"/>
    <mergeCell ref="W344:Z344"/>
    <mergeCell ref="AA344:AD344"/>
    <mergeCell ref="D345:L345"/>
    <mergeCell ref="M345:R345"/>
    <mergeCell ref="S345:V345"/>
    <mergeCell ref="W345:Z345"/>
    <mergeCell ref="AA345:AD345"/>
    <mergeCell ref="D343:L343"/>
    <mergeCell ref="M343:R343"/>
    <mergeCell ref="S343:V343"/>
    <mergeCell ref="W343:Z343"/>
    <mergeCell ref="AA343:AD343"/>
    <mergeCell ref="D350:L350"/>
    <mergeCell ref="M350:R350"/>
    <mergeCell ref="S350:V350"/>
    <mergeCell ref="W350:Z350"/>
    <mergeCell ref="AA350:AD350"/>
    <mergeCell ref="D346:L346"/>
    <mergeCell ref="M346:R346"/>
    <mergeCell ref="S346:V346"/>
    <mergeCell ref="W346:Z346"/>
    <mergeCell ref="AA346:AD346"/>
    <mergeCell ref="D347:L347"/>
    <mergeCell ref="M347:R347"/>
    <mergeCell ref="S347:V347"/>
    <mergeCell ref="W347:Z347"/>
    <mergeCell ref="AA347:AD347"/>
    <mergeCell ref="D344:L344"/>
    <mergeCell ref="G317:X317"/>
    <mergeCell ref="Y317:AD317"/>
    <mergeCell ref="C318:F318"/>
    <mergeCell ref="G318:X318"/>
    <mergeCell ref="Y318:AD318"/>
    <mergeCell ref="D342:L342"/>
    <mergeCell ref="M342:R342"/>
    <mergeCell ref="S342:V342"/>
    <mergeCell ref="W342:Z342"/>
    <mergeCell ref="AA342:AD342"/>
    <mergeCell ref="C324:AD324"/>
    <mergeCell ref="C325:AD325"/>
    <mergeCell ref="C340:L341"/>
    <mergeCell ref="M340:R341"/>
    <mergeCell ref="S340:AD340"/>
    <mergeCell ref="S341:V341"/>
    <mergeCell ref="W341:Z341"/>
    <mergeCell ref="AA341:AD341"/>
    <mergeCell ref="C335:AD335"/>
    <mergeCell ref="C336:AD336"/>
    <mergeCell ref="C337:AD337"/>
    <mergeCell ref="C338:AD338"/>
    <mergeCell ref="B332:AD332"/>
    <mergeCell ref="C333:AD333"/>
    <mergeCell ref="C334:AD334"/>
    <mergeCell ref="G260:P260"/>
    <mergeCell ref="G261:P261"/>
    <mergeCell ref="G262:P262"/>
    <mergeCell ref="Q262:T262"/>
    <mergeCell ref="U262:AD262"/>
    <mergeCell ref="G263:P263"/>
    <mergeCell ref="Q263:T263"/>
    <mergeCell ref="U263:AD263"/>
    <mergeCell ref="G264:P264"/>
    <mergeCell ref="Q264:T264"/>
    <mergeCell ref="U264:AD264"/>
    <mergeCell ref="G265:P265"/>
    <mergeCell ref="Q265:T265"/>
    <mergeCell ref="U265:AD265"/>
    <mergeCell ref="C306:E308"/>
    <mergeCell ref="G306:X306"/>
    <mergeCell ref="Y306:AD306"/>
    <mergeCell ref="G307:X307"/>
    <mergeCell ref="Y307:AD307"/>
    <mergeCell ref="G308:X308"/>
    <mergeCell ref="Y308:AD308"/>
    <mergeCell ref="B300:AD300"/>
    <mergeCell ref="C301:AD301"/>
    <mergeCell ref="C302:AD302"/>
    <mergeCell ref="C303:AD303"/>
    <mergeCell ref="C305:X305"/>
    <mergeCell ref="Y305:AD305"/>
    <mergeCell ref="G270:P270"/>
    <mergeCell ref="U270:AD270"/>
    <mergeCell ref="G271:P271"/>
    <mergeCell ref="U271:AD271"/>
    <mergeCell ref="G272:P272"/>
    <mergeCell ref="D141:M141"/>
    <mergeCell ref="D142:M142"/>
    <mergeCell ref="D143:M143"/>
    <mergeCell ref="D144:M144"/>
    <mergeCell ref="D145:M145"/>
    <mergeCell ref="D146:M146"/>
    <mergeCell ref="D147:M147"/>
    <mergeCell ref="D148:M148"/>
    <mergeCell ref="D149:M149"/>
    <mergeCell ref="D150:M150"/>
    <mergeCell ref="U155:U156"/>
    <mergeCell ref="AD155:AD156"/>
    <mergeCell ref="AA153:AD153"/>
    <mergeCell ref="AA155:AA156"/>
    <mergeCell ref="AB155:AB156"/>
    <mergeCell ref="AC155:AC156"/>
    <mergeCell ref="I155:M155"/>
    <mergeCell ref="C97:AD97"/>
    <mergeCell ref="C98:AD98"/>
    <mergeCell ref="C99:AD99"/>
    <mergeCell ref="AA101:AD101"/>
    <mergeCell ref="M85:R85"/>
    <mergeCell ref="S85:X85"/>
    <mergeCell ref="Y85:AD85"/>
    <mergeCell ref="C87:AD87"/>
    <mergeCell ref="C88:AD88"/>
    <mergeCell ref="B95:AD95"/>
    <mergeCell ref="D83:L83"/>
    <mergeCell ref="M83:R83"/>
    <mergeCell ref="S83:X83"/>
    <mergeCell ref="Y83:AD83"/>
    <mergeCell ref="D84:L84"/>
    <mergeCell ref="M84:R84"/>
    <mergeCell ref="S84:X84"/>
    <mergeCell ref="Y84:AD84"/>
    <mergeCell ref="C96:AD96"/>
    <mergeCell ref="B90:AD90"/>
    <mergeCell ref="D81:L81"/>
    <mergeCell ref="M81:R81"/>
    <mergeCell ref="S81:X81"/>
    <mergeCell ref="Y81:AD81"/>
    <mergeCell ref="D82:L82"/>
    <mergeCell ref="M82:R82"/>
    <mergeCell ref="S82:X82"/>
    <mergeCell ref="Y82:AD82"/>
    <mergeCell ref="D79:L79"/>
    <mergeCell ref="M79:R79"/>
    <mergeCell ref="S79:X79"/>
    <mergeCell ref="Y79:AD79"/>
    <mergeCell ref="D80:L80"/>
    <mergeCell ref="M80:R80"/>
    <mergeCell ref="S80:X80"/>
    <mergeCell ref="Y80:AD80"/>
    <mergeCell ref="D77:L77"/>
    <mergeCell ref="M77:R77"/>
    <mergeCell ref="S77:X77"/>
    <mergeCell ref="Y77:AD77"/>
    <mergeCell ref="D78:L78"/>
    <mergeCell ref="M78:R78"/>
    <mergeCell ref="S78:X78"/>
    <mergeCell ref="Y78:AD78"/>
    <mergeCell ref="D75:L75"/>
    <mergeCell ref="M75:R75"/>
    <mergeCell ref="S75:X75"/>
    <mergeCell ref="Y75:AD75"/>
    <mergeCell ref="D76:L76"/>
    <mergeCell ref="M76:R76"/>
    <mergeCell ref="S76:X76"/>
    <mergeCell ref="Y76:AD76"/>
    <mergeCell ref="D73:L73"/>
    <mergeCell ref="M73:R73"/>
    <mergeCell ref="S73:X73"/>
    <mergeCell ref="Y73:AD73"/>
    <mergeCell ref="D74:L74"/>
    <mergeCell ref="M74:R74"/>
    <mergeCell ref="S74:X74"/>
    <mergeCell ref="Y74:AD74"/>
    <mergeCell ref="D71:L71"/>
    <mergeCell ref="M71:R71"/>
    <mergeCell ref="S71:X71"/>
    <mergeCell ref="Y71:AD71"/>
    <mergeCell ref="D72:L72"/>
    <mergeCell ref="M72:R72"/>
    <mergeCell ref="S72:X72"/>
    <mergeCell ref="Y72:AD72"/>
    <mergeCell ref="D69:L69"/>
    <mergeCell ref="M69:R69"/>
    <mergeCell ref="S69:X69"/>
    <mergeCell ref="Y69:AD69"/>
    <mergeCell ref="D70:L70"/>
    <mergeCell ref="M70:R70"/>
    <mergeCell ref="S70:X70"/>
    <mergeCell ref="Y70:AD70"/>
    <mergeCell ref="D67:L67"/>
    <mergeCell ref="M67:R67"/>
    <mergeCell ref="S67:X67"/>
    <mergeCell ref="Y67:AD67"/>
    <mergeCell ref="D68:L68"/>
    <mergeCell ref="M68:R68"/>
    <mergeCell ref="S68:X68"/>
    <mergeCell ref="Y68:AD68"/>
    <mergeCell ref="D65:L65"/>
    <mergeCell ref="M65:R65"/>
    <mergeCell ref="S65:X65"/>
    <mergeCell ref="Y65:AD65"/>
    <mergeCell ref="D66:L66"/>
    <mergeCell ref="M66:R66"/>
    <mergeCell ref="S66:X66"/>
    <mergeCell ref="Y66:AD66"/>
    <mergeCell ref="D63:L63"/>
    <mergeCell ref="M63:R63"/>
    <mergeCell ref="S63:X63"/>
    <mergeCell ref="Y63:AD63"/>
    <mergeCell ref="D64:L64"/>
    <mergeCell ref="M64:R64"/>
    <mergeCell ref="S64:X64"/>
    <mergeCell ref="Y64:AD64"/>
    <mergeCell ref="D61:L61"/>
    <mergeCell ref="M61:R61"/>
    <mergeCell ref="S61:X61"/>
    <mergeCell ref="Y61:AD61"/>
    <mergeCell ref="D62:L62"/>
    <mergeCell ref="M62:R62"/>
    <mergeCell ref="S62:X62"/>
    <mergeCell ref="Y62:AD62"/>
    <mergeCell ref="D59:L59"/>
    <mergeCell ref="M59:R59"/>
    <mergeCell ref="S59:X59"/>
    <mergeCell ref="Y59:AD59"/>
    <mergeCell ref="D60:L60"/>
    <mergeCell ref="M60:R60"/>
    <mergeCell ref="S60:X60"/>
    <mergeCell ref="Y60:AD60"/>
    <mergeCell ref="D57:L57"/>
    <mergeCell ref="M57:R57"/>
    <mergeCell ref="S57:X57"/>
    <mergeCell ref="Y57:AD57"/>
    <mergeCell ref="D58:L58"/>
    <mergeCell ref="M58:R58"/>
    <mergeCell ref="S58:X58"/>
    <mergeCell ref="Y58:AD58"/>
    <mergeCell ref="D55:L55"/>
    <mergeCell ref="M55:R55"/>
    <mergeCell ref="S55:X55"/>
    <mergeCell ref="Y55:AD55"/>
    <mergeCell ref="D56:L56"/>
    <mergeCell ref="M56:R56"/>
    <mergeCell ref="S56:X56"/>
    <mergeCell ref="Y56:AD56"/>
    <mergeCell ref="D53:L53"/>
    <mergeCell ref="M53:R53"/>
    <mergeCell ref="S53:X53"/>
    <mergeCell ref="Y53:AD53"/>
    <mergeCell ref="D54:L54"/>
    <mergeCell ref="M54:R54"/>
    <mergeCell ref="S54:X54"/>
    <mergeCell ref="Y54:AD54"/>
    <mergeCell ref="D51:L51"/>
    <mergeCell ref="M51:R51"/>
    <mergeCell ref="S51:X51"/>
    <mergeCell ref="Y51:AD51"/>
    <mergeCell ref="D52:L52"/>
    <mergeCell ref="M52:R52"/>
    <mergeCell ref="S52:X52"/>
    <mergeCell ref="Y52:AD52"/>
    <mergeCell ref="D49:L49"/>
    <mergeCell ref="M49:R49"/>
    <mergeCell ref="S49:X49"/>
    <mergeCell ref="Y49:AD49"/>
    <mergeCell ref="D50:L50"/>
    <mergeCell ref="M50:R50"/>
    <mergeCell ref="S50:X50"/>
    <mergeCell ref="Y50:AD50"/>
    <mergeCell ref="D47:L47"/>
    <mergeCell ref="M47:R47"/>
    <mergeCell ref="S47:X47"/>
    <mergeCell ref="Y47:AD47"/>
    <mergeCell ref="D48:L48"/>
    <mergeCell ref="M48:R48"/>
    <mergeCell ref="S48:X48"/>
    <mergeCell ref="Y48:AD48"/>
    <mergeCell ref="D45:L45"/>
    <mergeCell ref="M45:R45"/>
    <mergeCell ref="S45:X45"/>
    <mergeCell ref="Y45:AD45"/>
    <mergeCell ref="D46:L46"/>
    <mergeCell ref="M46:R46"/>
    <mergeCell ref="S46:X46"/>
    <mergeCell ref="Y46:AD46"/>
    <mergeCell ref="D43:L43"/>
    <mergeCell ref="M43:R43"/>
    <mergeCell ref="S43:X43"/>
    <mergeCell ref="Y43:AD43"/>
    <mergeCell ref="D44:L44"/>
    <mergeCell ref="M44:R44"/>
    <mergeCell ref="S44:X44"/>
    <mergeCell ref="Y44:AD44"/>
    <mergeCell ref="D41:L41"/>
    <mergeCell ref="M41:R41"/>
    <mergeCell ref="S41:X41"/>
    <mergeCell ref="Y41:AD41"/>
    <mergeCell ref="D42:L42"/>
    <mergeCell ref="M42:R42"/>
    <mergeCell ref="S42:X42"/>
    <mergeCell ref="Y42:AD42"/>
    <mergeCell ref="B10:AD10"/>
    <mergeCell ref="C11:AD11"/>
    <mergeCell ref="C12:AD12"/>
    <mergeCell ref="C13:AD13"/>
    <mergeCell ref="C14:AD14"/>
    <mergeCell ref="C15:AD15"/>
    <mergeCell ref="D39:L39"/>
    <mergeCell ref="M39:R39"/>
    <mergeCell ref="S39:X39"/>
    <mergeCell ref="Y39:AD39"/>
    <mergeCell ref="D40:L40"/>
    <mergeCell ref="M40:R40"/>
    <mergeCell ref="S40:X40"/>
    <mergeCell ref="Y40:AD40"/>
    <mergeCell ref="C35:AD35"/>
    <mergeCell ref="C37:L38"/>
    <mergeCell ref="M37:AD37"/>
    <mergeCell ref="M38:R38"/>
    <mergeCell ref="S38:X38"/>
    <mergeCell ref="Y38:AD38"/>
    <mergeCell ref="C27:AD27"/>
    <mergeCell ref="C28:AD28"/>
    <mergeCell ref="B30:AD30"/>
    <mergeCell ref="B34:AD34"/>
    <mergeCell ref="B31:AD31"/>
    <mergeCell ref="C32:AD32"/>
    <mergeCell ref="Y316:AD316"/>
    <mergeCell ref="C313:F313"/>
    <mergeCell ref="G313:X313"/>
    <mergeCell ref="G310:X310"/>
    <mergeCell ref="Y310:AD310"/>
    <mergeCell ref="G289:P289"/>
    <mergeCell ref="G290:P290"/>
    <mergeCell ref="C285:F285"/>
    <mergeCell ref="G285:P285"/>
    <mergeCell ref="Q285:AD290"/>
    <mergeCell ref="Y313:AD313"/>
    <mergeCell ref="C314:F314"/>
    <mergeCell ref="G314:X314"/>
    <mergeCell ref="Y314:AD314"/>
    <mergeCell ref="C311:F311"/>
    <mergeCell ref="B1:AD1"/>
    <mergeCell ref="B3:AD3"/>
    <mergeCell ref="B5:AD5"/>
    <mergeCell ref="AA7:AD7"/>
    <mergeCell ref="B8:L8"/>
    <mergeCell ref="N8:O8"/>
    <mergeCell ref="C21:AD21"/>
    <mergeCell ref="C22:AD22"/>
    <mergeCell ref="C23:AD23"/>
    <mergeCell ref="C24:AD24"/>
    <mergeCell ref="C25:AD25"/>
    <mergeCell ref="C26:AD26"/>
    <mergeCell ref="C16:AD16"/>
    <mergeCell ref="C17:AD17"/>
    <mergeCell ref="C18:AD18"/>
    <mergeCell ref="C19:AD19"/>
    <mergeCell ref="B20:AD20"/>
    <mergeCell ref="U710:V710"/>
    <mergeCell ref="G670:N670"/>
    <mergeCell ref="O670:P670"/>
    <mergeCell ref="Q670:R670"/>
    <mergeCell ref="S670:T670"/>
    <mergeCell ref="U670:V670"/>
    <mergeCell ref="W670:X670"/>
    <mergeCell ref="Y670:Z670"/>
    <mergeCell ref="AA670:AB670"/>
    <mergeCell ref="AC670:AD670"/>
    <mergeCell ref="AA673:AB673"/>
    <mergeCell ref="G283:P283"/>
    <mergeCell ref="Q283:T283"/>
    <mergeCell ref="U283:AD283"/>
    <mergeCell ref="G284:P284"/>
    <mergeCell ref="Q284:T284"/>
    <mergeCell ref="U284:AD284"/>
    <mergeCell ref="C292:AD292"/>
    <mergeCell ref="C293:AD293"/>
    <mergeCell ref="C309:F309"/>
    <mergeCell ref="G309:X309"/>
    <mergeCell ref="Y309:AD309"/>
    <mergeCell ref="C310:F310"/>
    <mergeCell ref="C315:F315"/>
    <mergeCell ref="G315:X315"/>
    <mergeCell ref="Y315:AD315"/>
    <mergeCell ref="C316:F316"/>
    <mergeCell ref="W680:X680"/>
    <mergeCell ref="Y680:Z680"/>
    <mergeCell ref="AA680:AB680"/>
    <mergeCell ref="AA678:AB678"/>
    <mergeCell ref="G316:X316"/>
    <mergeCell ref="G679:N679"/>
    <mergeCell ref="O679:P679"/>
    <mergeCell ref="Q679:R679"/>
    <mergeCell ref="S679:T679"/>
    <mergeCell ref="U679:V679"/>
    <mergeCell ref="W679:X679"/>
    <mergeCell ref="Y679:Z679"/>
    <mergeCell ref="AA679:AB679"/>
    <mergeCell ref="G669:N669"/>
    <mergeCell ref="O669:P669"/>
    <mergeCell ref="Q669:R669"/>
    <mergeCell ref="S669:T669"/>
    <mergeCell ref="U669:V669"/>
    <mergeCell ref="W669:X669"/>
    <mergeCell ref="S676:T676"/>
    <mergeCell ref="U676:V676"/>
    <mergeCell ref="W672:X672"/>
    <mergeCell ref="Y672:Z672"/>
    <mergeCell ref="AA672:AB672"/>
    <mergeCell ref="Q677:R677"/>
    <mergeCell ref="S677:T677"/>
    <mergeCell ref="U677:V677"/>
    <mergeCell ref="W674:X674"/>
    <mergeCell ref="Y674:Z674"/>
    <mergeCell ref="Y677:Z677"/>
    <mergeCell ref="AA677:AB677"/>
    <mergeCell ref="S678:T678"/>
    <mergeCell ref="U678:V678"/>
    <mergeCell ref="W678:X678"/>
    <mergeCell ref="Y678:Z678"/>
    <mergeCell ref="AC672:AD672"/>
    <mergeCell ref="G671:N671"/>
    <mergeCell ref="G672:N672"/>
    <mergeCell ref="C686:F686"/>
    <mergeCell ref="G686:N686"/>
    <mergeCell ref="O686:P686"/>
    <mergeCell ref="C702:F702"/>
    <mergeCell ref="G702:N702"/>
    <mergeCell ref="G654:N654"/>
    <mergeCell ref="O654:P654"/>
    <mergeCell ref="Q654:R654"/>
    <mergeCell ref="O672:P672"/>
    <mergeCell ref="Q672:R672"/>
    <mergeCell ref="S672:T672"/>
    <mergeCell ref="U672:V672"/>
    <mergeCell ref="U658:V658"/>
    <mergeCell ref="G660:N660"/>
    <mergeCell ref="O660:P660"/>
    <mergeCell ref="Q660:R660"/>
    <mergeCell ref="S660:T660"/>
    <mergeCell ref="U660:V660"/>
    <mergeCell ref="O656:P656"/>
    <mergeCell ref="Q656:R656"/>
    <mergeCell ref="S656:T656"/>
    <mergeCell ref="U656:V656"/>
    <mergeCell ref="O663:P663"/>
    <mergeCell ref="Q663:R663"/>
    <mergeCell ref="S663:T663"/>
    <mergeCell ref="U663:V663"/>
    <mergeCell ref="C680:F680"/>
    <mergeCell ref="G680:N680"/>
    <mergeCell ref="O680:P680"/>
    <mergeCell ref="Q680:R680"/>
    <mergeCell ref="S680:T680"/>
    <mergeCell ref="U680:V680"/>
    <mergeCell ref="C279:E284"/>
    <mergeCell ref="U603:AD603"/>
    <mergeCell ref="G604:P604"/>
    <mergeCell ref="Q604:T604"/>
    <mergeCell ref="U604:AD604"/>
    <mergeCell ref="G605:P605"/>
    <mergeCell ref="Q605:T605"/>
    <mergeCell ref="U605:AD605"/>
    <mergeCell ref="G606:P606"/>
    <mergeCell ref="Q606:T606"/>
    <mergeCell ref="U606:AD606"/>
    <mergeCell ref="G607:P607"/>
    <mergeCell ref="Q607:T607"/>
    <mergeCell ref="U607:AD607"/>
    <mergeCell ref="G608:P608"/>
    <mergeCell ref="Q608:T608"/>
    <mergeCell ref="U608:AD608"/>
    <mergeCell ref="G287:P287"/>
    <mergeCell ref="G288:P288"/>
    <mergeCell ref="D478:M478"/>
    <mergeCell ref="D479:M479"/>
    <mergeCell ref="D480:M480"/>
    <mergeCell ref="D508:H508"/>
    <mergeCell ref="D509:H509"/>
    <mergeCell ref="D510:H510"/>
    <mergeCell ref="D511:H511"/>
    <mergeCell ref="D512:H512"/>
    <mergeCell ref="D513:H513"/>
    <mergeCell ref="D514:H514"/>
    <mergeCell ref="D515:H515"/>
    <mergeCell ref="C440:AD440"/>
    <mergeCell ref="C446:M448"/>
    <mergeCell ref="C102:M104"/>
    <mergeCell ref="N102:AD102"/>
    <mergeCell ref="N103:N104"/>
    <mergeCell ref="O103:AD103"/>
    <mergeCell ref="D105:M105"/>
    <mergeCell ref="D106:M106"/>
    <mergeCell ref="D107:M107"/>
    <mergeCell ref="D108:M108"/>
    <mergeCell ref="D109:M109"/>
    <mergeCell ref="D110:M110"/>
    <mergeCell ref="D111:M111"/>
    <mergeCell ref="D112:M112"/>
    <mergeCell ref="D113:M113"/>
    <mergeCell ref="D114:M114"/>
    <mergeCell ref="D115:M115"/>
    <mergeCell ref="D116:M116"/>
    <mergeCell ref="D117:M117"/>
    <mergeCell ref="D118:M118"/>
    <mergeCell ref="D119:M119"/>
    <mergeCell ref="D120:M120"/>
    <mergeCell ref="D121:M121"/>
    <mergeCell ref="D122:M122"/>
    <mergeCell ref="D123:M123"/>
    <mergeCell ref="D124:M124"/>
    <mergeCell ref="D125:M125"/>
    <mergeCell ref="D126:M126"/>
    <mergeCell ref="D127:M127"/>
    <mergeCell ref="D128:M128"/>
    <mergeCell ref="D129:M129"/>
    <mergeCell ref="D130:M130"/>
    <mergeCell ref="D131:M131"/>
    <mergeCell ref="D132:M132"/>
    <mergeCell ref="D133:M133"/>
    <mergeCell ref="D134:M134"/>
    <mergeCell ref="N155:S155"/>
    <mergeCell ref="T155:T156"/>
    <mergeCell ref="V155:Y155"/>
    <mergeCell ref="Z155:Z156"/>
    <mergeCell ref="I154:AD154"/>
    <mergeCell ref="C154:H156"/>
    <mergeCell ref="D157:H157"/>
    <mergeCell ref="D158:H158"/>
    <mergeCell ref="D159:H159"/>
    <mergeCell ref="I207:I208"/>
    <mergeCell ref="J207:J208"/>
    <mergeCell ref="K207:K208"/>
    <mergeCell ref="D135:M135"/>
    <mergeCell ref="AA205:AD205"/>
    <mergeCell ref="L207:N207"/>
    <mergeCell ref="O207:S207"/>
    <mergeCell ref="AC207:AC208"/>
    <mergeCell ref="AD207:AD208"/>
    <mergeCell ref="T207:T208"/>
    <mergeCell ref="U207:U208"/>
    <mergeCell ref="V207:V208"/>
    <mergeCell ref="W207:AB207"/>
    <mergeCell ref="D136:M136"/>
    <mergeCell ref="D137:M137"/>
    <mergeCell ref="D138:M138"/>
    <mergeCell ref="D139:M139"/>
    <mergeCell ref="D140:M140"/>
    <mergeCell ref="D249:H249"/>
    <mergeCell ref="D250:H250"/>
    <mergeCell ref="D251:H251"/>
    <mergeCell ref="C258:E278"/>
    <mergeCell ref="Q258:T258"/>
    <mergeCell ref="U258:AD258"/>
    <mergeCell ref="Q259:T259"/>
    <mergeCell ref="U259:AD259"/>
    <mergeCell ref="Q260:T260"/>
    <mergeCell ref="U260:AD260"/>
    <mergeCell ref="Q261:T261"/>
    <mergeCell ref="U261:AD261"/>
    <mergeCell ref="Q266:S268"/>
    <mergeCell ref="Q269:S273"/>
    <mergeCell ref="Q274:T274"/>
    <mergeCell ref="Q275:T275"/>
    <mergeCell ref="U275:AD275"/>
    <mergeCell ref="G276:P276"/>
    <mergeCell ref="Q276:T276"/>
    <mergeCell ref="Q277:S282"/>
    <mergeCell ref="U272:AD272"/>
    <mergeCell ref="U276:AD276"/>
    <mergeCell ref="G277:P277"/>
    <mergeCell ref="U277:AD277"/>
    <mergeCell ref="G278:P278"/>
    <mergeCell ref="U278:AD278"/>
    <mergeCell ref="G279:P279"/>
    <mergeCell ref="U279:AD279"/>
    <mergeCell ref="G280:P280"/>
    <mergeCell ref="U280:AD280"/>
    <mergeCell ref="G281:P281"/>
    <mergeCell ref="U281:AD281"/>
    <mergeCell ref="G282:P282"/>
    <mergeCell ref="U282:AD282"/>
    <mergeCell ref="G273:P273"/>
    <mergeCell ref="U273:AD273"/>
    <mergeCell ref="G274:P274"/>
    <mergeCell ref="U274:AD274"/>
    <mergeCell ref="G275:P275"/>
    <mergeCell ref="D476:M476"/>
    <mergeCell ref="D477:M477"/>
    <mergeCell ref="Q613:S617"/>
    <mergeCell ref="U616:AD616"/>
    <mergeCell ref="G617:P617"/>
    <mergeCell ref="U617:AD617"/>
    <mergeCell ref="Q619:T619"/>
    <mergeCell ref="U619:AD619"/>
    <mergeCell ref="G622:P622"/>
    <mergeCell ref="U622:AD622"/>
    <mergeCell ref="G615:P615"/>
    <mergeCell ref="U615:AD615"/>
    <mergeCell ref="G616:P616"/>
    <mergeCell ref="G609:P609"/>
    <mergeCell ref="D459:M459"/>
    <mergeCell ref="D460:M460"/>
    <mergeCell ref="D461:M461"/>
    <mergeCell ref="D462:M462"/>
    <mergeCell ref="D463:M463"/>
    <mergeCell ref="D464:M464"/>
    <mergeCell ref="D465:M465"/>
    <mergeCell ref="D466:M466"/>
    <mergeCell ref="D467:M467"/>
    <mergeCell ref="D468:M468"/>
    <mergeCell ref="D469:M469"/>
    <mergeCell ref="C623:E628"/>
    <mergeCell ref="G623:P623"/>
    <mergeCell ref="U623:AD623"/>
    <mergeCell ref="G624:P624"/>
    <mergeCell ref="U624:AD624"/>
    <mergeCell ref="G625:P625"/>
    <mergeCell ref="U625:AD625"/>
    <mergeCell ref="G626:P626"/>
    <mergeCell ref="U626:AD626"/>
    <mergeCell ref="G627:P627"/>
    <mergeCell ref="Q627:T627"/>
    <mergeCell ref="U627:AD627"/>
    <mergeCell ref="G628:P628"/>
    <mergeCell ref="Q628:T628"/>
    <mergeCell ref="U628:AD628"/>
    <mergeCell ref="U620:AD620"/>
    <mergeCell ref="G621:P621"/>
    <mergeCell ref="Q621:S626"/>
    <mergeCell ref="D470:M470"/>
    <mergeCell ref="D471:M471"/>
    <mergeCell ref="D472:M472"/>
    <mergeCell ref="D473:M473"/>
    <mergeCell ref="D474:M474"/>
    <mergeCell ref="D475:M475"/>
    <mergeCell ref="U1038:AD1038"/>
    <mergeCell ref="G1039:P1039"/>
    <mergeCell ref="U1039:AD1039"/>
    <mergeCell ref="G1040:P1040"/>
    <mergeCell ref="Q1040:T1040"/>
    <mergeCell ref="U1040:AD1040"/>
    <mergeCell ref="G1041:P1041"/>
    <mergeCell ref="U1025:AD1025"/>
    <mergeCell ref="G1026:P1026"/>
    <mergeCell ref="Q1026:S1030"/>
    <mergeCell ref="U1026:AD1026"/>
    <mergeCell ref="G1027:P1027"/>
    <mergeCell ref="U1027:AD1027"/>
    <mergeCell ref="G1028:P1028"/>
    <mergeCell ref="U1028:AD1028"/>
    <mergeCell ref="G1029:P1029"/>
    <mergeCell ref="U1029:AD1029"/>
    <mergeCell ref="G1030:P1030"/>
    <mergeCell ref="U1030:AD1030"/>
    <mergeCell ref="D516:H516"/>
    <mergeCell ref="D517:H517"/>
    <mergeCell ref="D518:H518"/>
    <mergeCell ref="D519:H519"/>
    <mergeCell ref="D520:H520"/>
    <mergeCell ref="D521:H521"/>
    <mergeCell ref="D539:H539"/>
    <mergeCell ref="N446:AD446"/>
    <mergeCell ref="N447:N448"/>
    <mergeCell ref="O447:AD447"/>
    <mergeCell ref="D449:M449"/>
    <mergeCell ref="D450:M450"/>
    <mergeCell ref="D451:M451"/>
    <mergeCell ref="D452:M452"/>
    <mergeCell ref="D453:M453"/>
    <mergeCell ref="D454:M454"/>
    <mergeCell ref="D455:M455"/>
    <mergeCell ref="D456:M456"/>
    <mergeCell ref="D457:M457"/>
    <mergeCell ref="D458:M458"/>
    <mergeCell ref="C372:AD372"/>
    <mergeCell ref="B374:AD374"/>
    <mergeCell ref="C375:AD375"/>
    <mergeCell ref="C376:AD376"/>
    <mergeCell ref="C377:AD377"/>
    <mergeCell ref="D382:N382"/>
    <mergeCell ref="O382:P382"/>
    <mergeCell ref="Q382:R382"/>
    <mergeCell ref="S382:T382"/>
    <mergeCell ref="U382:V382"/>
    <mergeCell ref="W381:X381"/>
    <mergeCell ref="C379:N380"/>
    <mergeCell ref="O379:AD379"/>
    <mergeCell ref="O380:P380"/>
    <mergeCell ref="Q380:R380"/>
    <mergeCell ref="S380:T380"/>
    <mergeCell ref="U380:V380"/>
    <mergeCell ref="B435:AD435"/>
    <mergeCell ref="B436:AD436"/>
    <mergeCell ref="D537:H537"/>
    <mergeCell ref="D538:H538"/>
    <mergeCell ref="D540:H540"/>
    <mergeCell ref="D541:H541"/>
    <mergeCell ref="D522:H522"/>
    <mergeCell ref="D523:H523"/>
    <mergeCell ref="D524:H524"/>
    <mergeCell ref="D525:H525"/>
    <mergeCell ref="D526:H526"/>
    <mergeCell ref="D527:H527"/>
    <mergeCell ref="D528:H528"/>
    <mergeCell ref="D529:H529"/>
    <mergeCell ref="D530:H530"/>
    <mergeCell ref="D531:H531"/>
    <mergeCell ref="D532:H532"/>
    <mergeCell ref="D533:H533"/>
    <mergeCell ref="D534:H534"/>
    <mergeCell ref="D535:H535"/>
    <mergeCell ref="D536:H536"/>
    <mergeCell ref="AA549:AD549"/>
    <mergeCell ref="I551:I552"/>
    <mergeCell ref="J551:J552"/>
    <mergeCell ref="K551:K552"/>
    <mergeCell ref="L551:N551"/>
    <mergeCell ref="O551:S551"/>
    <mergeCell ref="T551:T552"/>
    <mergeCell ref="U551:U552"/>
    <mergeCell ref="V551:V552"/>
    <mergeCell ref="W551:AB551"/>
    <mergeCell ref="AC551:AC552"/>
    <mergeCell ref="AD551:AD552"/>
    <mergeCell ref="I550:AD550"/>
    <mergeCell ref="C550:H552"/>
    <mergeCell ref="D553:H553"/>
    <mergeCell ref="D554:H554"/>
    <mergeCell ref="D555:H555"/>
    <mergeCell ref="D568:H568"/>
    <mergeCell ref="D569:H569"/>
    <mergeCell ref="D587:H587"/>
    <mergeCell ref="D588:H588"/>
    <mergeCell ref="D589:H589"/>
    <mergeCell ref="C646:AD646"/>
    <mergeCell ref="O671:P671"/>
    <mergeCell ref="Q671:R671"/>
    <mergeCell ref="S671:T671"/>
    <mergeCell ref="U671:V671"/>
    <mergeCell ref="W671:X671"/>
    <mergeCell ref="Y671:Z671"/>
    <mergeCell ref="AA671:AB671"/>
    <mergeCell ref="AC671:AD671"/>
    <mergeCell ref="C629:F629"/>
    <mergeCell ref="G629:P629"/>
    <mergeCell ref="Q629:AD634"/>
    <mergeCell ref="C630:F630"/>
    <mergeCell ref="G630:P630"/>
    <mergeCell ref="C631:E634"/>
    <mergeCell ref="G631:P631"/>
    <mergeCell ref="G632:P632"/>
    <mergeCell ref="G633:P633"/>
    <mergeCell ref="G634:P634"/>
    <mergeCell ref="G618:P618"/>
    <mergeCell ref="Q618:T618"/>
    <mergeCell ref="U618:AD618"/>
    <mergeCell ref="G619:P619"/>
    <mergeCell ref="G620:P620"/>
    <mergeCell ref="Q620:T620"/>
    <mergeCell ref="U621:AD621"/>
    <mergeCell ref="U613:AD613"/>
    <mergeCell ref="D888:M888"/>
    <mergeCell ref="W706:X706"/>
    <mergeCell ref="Y706:Z706"/>
    <mergeCell ref="AA706:AB706"/>
    <mergeCell ref="AA730:AB730"/>
    <mergeCell ref="AC730:AD730"/>
    <mergeCell ref="G731:N731"/>
    <mergeCell ref="O731:P731"/>
    <mergeCell ref="Q731:R731"/>
    <mergeCell ref="S731:T731"/>
    <mergeCell ref="U731:V731"/>
    <mergeCell ref="W731:X731"/>
    <mergeCell ref="Y731:Z731"/>
    <mergeCell ref="C724:AD724"/>
    <mergeCell ref="AC709:AD709"/>
    <mergeCell ref="C712:F712"/>
    <mergeCell ref="G712:N712"/>
    <mergeCell ref="O712:P712"/>
    <mergeCell ref="Q712:R712"/>
    <mergeCell ref="S712:T712"/>
    <mergeCell ref="U712:V712"/>
    <mergeCell ref="S707:T707"/>
    <mergeCell ref="U707:V707"/>
    <mergeCell ref="C725:AD725"/>
    <mergeCell ref="C726:AD726"/>
    <mergeCell ref="C728:N729"/>
    <mergeCell ref="AC731:AD731"/>
    <mergeCell ref="G732:N732"/>
    <mergeCell ref="W734:X734"/>
    <mergeCell ref="O710:P710"/>
    <mergeCell ref="Q710:R710"/>
    <mergeCell ref="S710:T710"/>
    <mergeCell ref="D924:H924"/>
    <mergeCell ref="D925:H925"/>
    <mergeCell ref="D926:H926"/>
    <mergeCell ref="D927:H927"/>
    <mergeCell ref="D928:H928"/>
    <mergeCell ref="D929:H929"/>
    <mergeCell ref="D930:H930"/>
    <mergeCell ref="D931:H931"/>
    <mergeCell ref="D932:H932"/>
    <mergeCell ref="AA731:AB731"/>
    <mergeCell ref="AA729:AB729"/>
    <mergeCell ref="AC729:AD729"/>
    <mergeCell ref="U732:V732"/>
    <mergeCell ref="W732:X732"/>
    <mergeCell ref="Y732:Z732"/>
    <mergeCell ref="AA732:AB732"/>
    <mergeCell ref="AC732:AD732"/>
    <mergeCell ref="C730:E732"/>
    <mergeCell ref="G730:N730"/>
    <mergeCell ref="O730:P730"/>
    <mergeCell ref="D893:M893"/>
    <mergeCell ref="D894:M894"/>
    <mergeCell ref="D895:M895"/>
    <mergeCell ref="D896:M896"/>
    <mergeCell ref="D897:M897"/>
    <mergeCell ref="D898:M898"/>
    <mergeCell ref="D882:M882"/>
    <mergeCell ref="D883:M883"/>
    <mergeCell ref="D884:M884"/>
    <mergeCell ref="D885:M885"/>
    <mergeCell ref="D886:M886"/>
    <mergeCell ref="D887:M887"/>
    <mergeCell ref="C911:H913"/>
    <mergeCell ref="I912:M912"/>
    <mergeCell ref="N912:S912"/>
    <mergeCell ref="T912:T913"/>
    <mergeCell ref="D940:H940"/>
    <mergeCell ref="D941:H941"/>
    <mergeCell ref="D942:H942"/>
    <mergeCell ref="D974:H974"/>
    <mergeCell ref="D975:H975"/>
    <mergeCell ref="D976:H976"/>
    <mergeCell ref="D943:H943"/>
    <mergeCell ref="D944:H944"/>
    <mergeCell ref="D945:H945"/>
    <mergeCell ref="D946:H946"/>
    <mergeCell ref="D953:H953"/>
    <mergeCell ref="D954:H954"/>
    <mergeCell ref="D955:H955"/>
    <mergeCell ref="D956:H956"/>
    <mergeCell ref="D957:H957"/>
    <mergeCell ref="D958:H958"/>
    <mergeCell ref="D959:H959"/>
    <mergeCell ref="D947:H947"/>
    <mergeCell ref="D948:H948"/>
    <mergeCell ref="D933:H933"/>
    <mergeCell ref="D934:H934"/>
    <mergeCell ref="D935:H935"/>
    <mergeCell ref="D936:H936"/>
    <mergeCell ref="D937:H937"/>
    <mergeCell ref="D938:H938"/>
    <mergeCell ref="D939:H939"/>
    <mergeCell ref="D922:H922"/>
    <mergeCell ref="D923:H923"/>
    <mergeCell ref="C1042:F1042"/>
    <mergeCell ref="G1042:P1042"/>
    <mergeCell ref="Q1042:AD1047"/>
    <mergeCell ref="C1043:F1043"/>
    <mergeCell ref="G1043:P1043"/>
    <mergeCell ref="C1044:E1047"/>
    <mergeCell ref="G1044:P1044"/>
    <mergeCell ref="G1045:P1045"/>
    <mergeCell ref="G1046:P1046"/>
    <mergeCell ref="G1047:P1047"/>
    <mergeCell ref="Q1041:T1041"/>
    <mergeCell ref="U1041:AD1041"/>
    <mergeCell ref="G1031:P1031"/>
    <mergeCell ref="Q1031:T1031"/>
    <mergeCell ref="U1031:AD1031"/>
    <mergeCell ref="G1032:P1032"/>
    <mergeCell ref="Q1032:T1032"/>
    <mergeCell ref="U1032:AD1032"/>
    <mergeCell ref="G1033:P1033"/>
    <mergeCell ref="Q1033:T1033"/>
    <mergeCell ref="U1033:AD1033"/>
    <mergeCell ref="G1034:P1034"/>
    <mergeCell ref="Q1034:S1039"/>
    <mergeCell ref="U1034:AD1034"/>
    <mergeCell ref="G1035:P1035"/>
    <mergeCell ref="U1035:AD1035"/>
    <mergeCell ref="C1036:E1041"/>
    <mergeCell ref="G1036:P1036"/>
    <mergeCell ref="U1036:AD1036"/>
    <mergeCell ref="G1037:P1037"/>
    <mergeCell ref="U1037:AD1037"/>
    <mergeCell ref="G1038:P1038"/>
    <mergeCell ref="AH46:AI46"/>
    <mergeCell ref="AH47:AI47"/>
    <mergeCell ref="AH48:AI48"/>
    <mergeCell ref="AH49:AI49"/>
    <mergeCell ref="AH50:AI50"/>
    <mergeCell ref="AH51:AI51"/>
    <mergeCell ref="D919:H919"/>
    <mergeCell ref="D920:H920"/>
    <mergeCell ref="D921:H921"/>
    <mergeCell ref="D914:H914"/>
    <mergeCell ref="D915:H915"/>
    <mergeCell ref="D916:H916"/>
    <mergeCell ref="D917:H917"/>
    <mergeCell ref="D918:H918"/>
    <mergeCell ref="U912:U913"/>
    <mergeCell ref="AA912:AA913"/>
    <mergeCell ref="AB912:AB913"/>
    <mergeCell ref="AC912:AC913"/>
    <mergeCell ref="AD912:AD913"/>
    <mergeCell ref="D877:M877"/>
    <mergeCell ref="D878:M878"/>
    <mergeCell ref="D879:M879"/>
    <mergeCell ref="D880:M880"/>
    <mergeCell ref="D881:M881"/>
    <mergeCell ref="D889:M889"/>
    <mergeCell ref="D890:M890"/>
    <mergeCell ref="D891:M891"/>
    <mergeCell ref="D892:M892"/>
    <mergeCell ref="D905:M905"/>
    <mergeCell ref="D906:M906"/>
    <mergeCell ref="D907:M907"/>
    <mergeCell ref="I911:AD911"/>
    <mergeCell ref="AH346:AI346"/>
    <mergeCell ref="AH347:AI347"/>
    <mergeCell ref="AH348:AI348"/>
    <mergeCell ref="AH349:AI349"/>
    <mergeCell ref="AH350:AI350"/>
    <mergeCell ref="AH351:AI351"/>
    <mergeCell ref="AH34:AI34"/>
    <mergeCell ref="AJ34:AK34"/>
    <mergeCell ref="AL34:AM34"/>
    <mergeCell ref="AH35:AI35"/>
    <mergeCell ref="AJ35:AK35"/>
    <mergeCell ref="AL35:AM35"/>
    <mergeCell ref="AH95:AI95"/>
    <mergeCell ref="AJ95:AK95"/>
    <mergeCell ref="AL95:AM95"/>
    <mergeCell ref="AH96:AI96"/>
    <mergeCell ref="AJ96:AK96"/>
    <mergeCell ref="AL96:AM96"/>
    <mergeCell ref="AH300:AI300"/>
    <mergeCell ref="AJ300:AK300"/>
    <mergeCell ref="AL300:AM300"/>
    <mergeCell ref="AH301:AI301"/>
    <mergeCell ref="AJ301:AK301"/>
    <mergeCell ref="AH38:AI38"/>
    <mergeCell ref="AH39:AI39"/>
    <mergeCell ref="AH40:AI40"/>
    <mergeCell ref="AH41:AI41"/>
    <mergeCell ref="AH59:AI59"/>
    <mergeCell ref="AH42:AI42"/>
    <mergeCell ref="AH43:AI43"/>
    <mergeCell ref="AH44:AI44"/>
    <mergeCell ref="AH45:AI45"/>
    <mergeCell ref="AH853:AI853"/>
    <mergeCell ref="AJ853:AK853"/>
    <mergeCell ref="AL853:AM853"/>
    <mergeCell ref="AH644:AI644"/>
    <mergeCell ref="AJ644:AK644"/>
    <mergeCell ref="AL644:AM644"/>
    <mergeCell ref="AH645:AI645"/>
    <mergeCell ref="AJ645:AK645"/>
    <mergeCell ref="AL645:AM645"/>
    <mergeCell ref="AH723:AI723"/>
    <mergeCell ref="AJ723:AK723"/>
    <mergeCell ref="AL723:AM723"/>
    <mergeCell ref="AH724:AI724"/>
    <mergeCell ref="AJ724:AK724"/>
    <mergeCell ref="AL724:AM724"/>
    <mergeCell ref="AH754:AI754"/>
    <mergeCell ref="AJ754:AK754"/>
    <mergeCell ref="AL754:AM754"/>
    <mergeCell ref="AH755:AI755"/>
    <mergeCell ref="AJ755:AK755"/>
    <mergeCell ref="AL755:AM755"/>
    <mergeCell ref="AH656:AI656"/>
    <mergeCell ref="AJ656:AK656"/>
    <mergeCell ref="AL656:AM656"/>
    <mergeCell ref="AH661:AI661"/>
    <mergeCell ref="AJ661:AK661"/>
    <mergeCell ref="AL661:AM661"/>
    <mergeCell ref="AH666:AI666"/>
    <mergeCell ref="AJ666:AK666"/>
    <mergeCell ref="AL666:AM666"/>
    <mergeCell ref="AH671:AI671"/>
    <mergeCell ref="AJ671:AK671"/>
    <mergeCell ref="AH61:AI61"/>
    <mergeCell ref="AH62:AI62"/>
    <mergeCell ref="AH63:AI63"/>
    <mergeCell ref="AH64:AI64"/>
    <mergeCell ref="AH65:AI65"/>
    <mergeCell ref="AH66:AI66"/>
    <mergeCell ref="AH67:AI67"/>
    <mergeCell ref="AH68:AI68"/>
    <mergeCell ref="AH787:AI787"/>
    <mergeCell ref="AJ787:AK787"/>
    <mergeCell ref="AL787:AM787"/>
    <mergeCell ref="AH788:AI788"/>
    <mergeCell ref="AJ788:AK788"/>
    <mergeCell ref="AL788:AM788"/>
    <mergeCell ref="AH852:AI852"/>
    <mergeCell ref="AJ852:AK852"/>
    <mergeCell ref="AL852:AM852"/>
    <mergeCell ref="AH332:AI332"/>
    <mergeCell ref="AJ332:AK332"/>
    <mergeCell ref="AL332:AM332"/>
    <mergeCell ref="AH333:AI333"/>
    <mergeCell ref="AJ333:AK333"/>
    <mergeCell ref="AL333:AM333"/>
    <mergeCell ref="AH374:AI374"/>
    <mergeCell ref="AJ374:AK374"/>
    <mergeCell ref="AL374:AM374"/>
    <mergeCell ref="AH375:AI375"/>
    <mergeCell ref="AJ375:AK375"/>
    <mergeCell ref="AL375:AM375"/>
    <mergeCell ref="AH439:AI439"/>
    <mergeCell ref="AH69:AI69"/>
    <mergeCell ref="AH342:AI342"/>
    <mergeCell ref="AH70:AI70"/>
    <mergeCell ref="AH71:AI71"/>
    <mergeCell ref="AH72:AI72"/>
    <mergeCell ref="AH73:AI73"/>
    <mergeCell ref="AH74:AI74"/>
    <mergeCell ref="AH75:AI75"/>
    <mergeCell ref="AH76:AI76"/>
    <mergeCell ref="AH77:AI77"/>
    <mergeCell ref="AH78:AI78"/>
    <mergeCell ref="AH79:AI79"/>
    <mergeCell ref="AH80:AI80"/>
    <mergeCell ref="AH81:AI81"/>
    <mergeCell ref="AH82:AI82"/>
    <mergeCell ref="AH83:AI83"/>
    <mergeCell ref="AH84:AI84"/>
    <mergeCell ref="AK38:AL38"/>
    <mergeCell ref="AK43:AL43"/>
    <mergeCell ref="AK51:AL51"/>
    <mergeCell ref="AK56:AL56"/>
    <mergeCell ref="AK61:AL61"/>
    <mergeCell ref="AK66:AL66"/>
    <mergeCell ref="AK71:AL71"/>
    <mergeCell ref="AK76:AL76"/>
    <mergeCell ref="AK81:AL81"/>
    <mergeCell ref="AH52:AI52"/>
    <mergeCell ref="AH53:AI53"/>
    <mergeCell ref="AH54:AI54"/>
    <mergeCell ref="AH55:AI55"/>
    <mergeCell ref="AH56:AI56"/>
    <mergeCell ref="AH57:AI57"/>
    <mergeCell ref="AH58:AI58"/>
    <mergeCell ref="AH60:AI60"/>
    <mergeCell ref="AM38:AN38"/>
    <mergeCell ref="AO38:AP38"/>
    <mergeCell ref="AQ38:AR38"/>
    <mergeCell ref="AK39:AL39"/>
    <mergeCell ref="AM39:AN39"/>
    <mergeCell ref="AO39:AP39"/>
    <mergeCell ref="AQ39:AR39"/>
    <mergeCell ref="AK40:AL40"/>
    <mergeCell ref="AM40:AN40"/>
    <mergeCell ref="AO40:AP40"/>
    <mergeCell ref="AQ40:AR40"/>
    <mergeCell ref="AK41:AL41"/>
    <mergeCell ref="AM41:AN41"/>
    <mergeCell ref="AO41:AP41"/>
    <mergeCell ref="AQ41:AR41"/>
    <mergeCell ref="AK42:AL42"/>
    <mergeCell ref="AM42:AN42"/>
    <mergeCell ref="AO42:AP42"/>
    <mergeCell ref="AQ42:AR42"/>
    <mergeCell ref="AM43:AN43"/>
    <mergeCell ref="AO43:AP43"/>
    <mergeCell ref="AQ43:AR43"/>
    <mergeCell ref="AK44:AL44"/>
    <mergeCell ref="AM44:AN44"/>
    <mergeCell ref="AO44:AP44"/>
    <mergeCell ref="AQ44:AR44"/>
    <mergeCell ref="AQ85:AR85"/>
    <mergeCell ref="AK45:AL45"/>
    <mergeCell ref="AM45:AN45"/>
    <mergeCell ref="AO45:AP45"/>
    <mergeCell ref="AQ45:AR45"/>
    <mergeCell ref="AK46:AL46"/>
    <mergeCell ref="AM46:AN46"/>
    <mergeCell ref="AO46:AP46"/>
    <mergeCell ref="AQ46:AR46"/>
    <mergeCell ref="AK47:AL47"/>
    <mergeCell ref="AM47:AN47"/>
    <mergeCell ref="AO47:AP47"/>
    <mergeCell ref="AQ47:AR47"/>
    <mergeCell ref="AK48:AL48"/>
    <mergeCell ref="AM48:AN48"/>
    <mergeCell ref="AO48:AP48"/>
    <mergeCell ref="AQ48:AR48"/>
    <mergeCell ref="AK49:AL49"/>
    <mergeCell ref="AM49:AN49"/>
    <mergeCell ref="AO49:AP49"/>
    <mergeCell ref="AQ49:AR49"/>
    <mergeCell ref="AK50:AL50"/>
    <mergeCell ref="AM50:AN50"/>
    <mergeCell ref="AO50:AP50"/>
    <mergeCell ref="AQ50:AR50"/>
    <mergeCell ref="AM51:AN51"/>
    <mergeCell ref="AO51:AP51"/>
    <mergeCell ref="AQ51:AR51"/>
    <mergeCell ref="AK52:AL52"/>
    <mergeCell ref="AM52:AN52"/>
    <mergeCell ref="AO52:AP52"/>
    <mergeCell ref="AQ52:AR52"/>
    <mergeCell ref="AK53:AL53"/>
    <mergeCell ref="AM53:AN53"/>
    <mergeCell ref="AO53:AP53"/>
    <mergeCell ref="AQ53:AR53"/>
    <mergeCell ref="AK54:AL54"/>
    <mergeCell ref="AM54:AN54"/>
    <mergeCell ref="AO54:AP54"/>
    <mergeCell ref="AQ54:AR54"/>
    <mergeCell ref="AK55:AL55"/>
    <mergeCell ref="AM55:AN55"/>
    <mergeCell ref="AO55:AP55"/>
    <mergeCell ref="AQ55:AR55"/>
    <mergeCell ref="AM56:AN56"/>
    <mergeCell ref="AO56:AP56"/>
    <mergeCell ref="AQ56:AR56"/>
    <mergeCell ref="AK57:AL57"/>
    <mergeCell ref="AM57:AN57"/>
    <mergeCell ref="AO57:AP57"/>
    <mergeCell ref="AQ57:AR57"/>
    <mergeCell ref="AK58:AL58"/>
    <mergeCell ref="AM58:AN58"/>
    <mergeCell ref="AO58:AP58"/>
    <mergeCell ref="AQ58:AR58"/>
    <mergeCell ref="AK59:AL59"/>
    <mergeCell ref="AM59:AN59"/>
    <mergeCell ref="AO59:AP59"/>
    <mergeCell ref="AQ59:AR59"/>
    <mergeCell ref="AK60:AL60"/>
    <mergeCell ref="AM60:AN60"/>
    <mergeCell ref="AO60:AP60"/>
    <mergeCell ref="AQ60:AR60"/>
    <mergeCell ref="AM61:AN61"/>
    <mergeCell ref="AO61:AP61"/>
    <mergeCell ref="AQ61:AR61"/>
    <mergeCell ref="AK62:AL62"/>
    <mergeCell ref="AM62:AN62"/>
    <mergeCell ref="AO62:AP62"/>
    <mergeCell ref="AQ62:AR62"/>
    <mergeCell ref="AK63:AL63"/>
    <mergeCell ref="AM63:AN63"/>
    <mergeCell ref="AO63:AP63"/>
    <mergeCell ref="AQ63:AR63"/>
    <mergeCell ref="AK64:AL64"/>
    <mergeCell ref="AM64:AN64"/>
    <mergeCell ref="AO64:AP64"/>
    <mergeCell ref="AQ64:AR64"/>
    <mergeCell ref="AK65:AL65"/>
    <mergeCell ref="AM65:AN65"/>
    <mergeCell ref="AO65:AP65"/>
    <mergeCell ref="AQ65:AR65"/>
    <mergeCell ref="AM66:AN66"/>
    <mergeCell ref="AO66:AP66"/>
    <mergeCell ref="AQ66:AR66"/>
    <mergeCell ref="AK67:AL67"/>
    <mergeCell ref="AM67:AN67"/>
    <mergeCell ref="AO67:AP67"/>
    <mergeCell ref="AQ67:AR67"/>
    <mergeCell ref="AK68:AL68"/>
    <mergeCell ref="AM68:AN68"/>
    <mergeCell ref="AO68:AP68"/>
    <mergeCell ref="AQ68:AR68"/>
    <mergeCell ref="AK69:AL69"/>
    <mergeCell ref="AM69:AN69"/>
    <mergeCell ref="AO69:AP69"/>
    <mergeCell ref="AQ69:AR69"/>
    <mergeCell ref="AK70:AL70"/>
    <mergeCell ref="AM70:AN70"/>
    <mergeCell ref="AO70:AP70"/>
    <mergeCell ref="AQ70:AR70"/>
    <mergeCell ref="AM71:AN71"/>
    <mergeCell ref="AO71:AP71"/>
    <mergeCell ref="AQ71:AR71"/>
    <mergeCell ref="AK72:AL72"/>
    <mergeCell ref="AM72:AN72"/>
    <mergeCell ref="AO72:AP72"/>
    <mergeCell ref="AQ72:AR72"/>
    <mergeCell ref="AK73:AL73"/>
    <mergeCell ref="AM73:AN73"/>
    <mergeCell ref="AO73:AP73"/>
    <mergeCell ref="AQ73:AR73"/>
    <mergeCell ref="AK74:AL74"/>
    <mergeCell ref="AM74:AN74"/>
    <mergeCell ref="AO74:AP74"/>
    <mergeCell ref="AQ74:AR74"/>
    <mergeCell ref="AK75:AL75"/>
    <mergeCell ref="AM75:AN75"/>
    <mergeCell ref="AO75:AP75"/>
    <mergeCell ref="AQ75:AR75"/>
    <mergeCell ref="AM76:AN76"/>
    <mergeCell ref="AO76:AP76"/>
    <mergeCell ref="AQ76:AR76"/>
    <mergeCell ref="AK77:AL77"/>
    <mergeCell ref="AM77:AN77"/>
    <mergeCell ref="AO77:AP77"/>
    <mergeCell ref="AQ77:AR77"/>
    <mergeCell ref="AK78:AL78"/>
    <mergeCell ref="AM78:AN78"/>
    <mergeCell ref="AO78:AP78"/>
    <mergeCell ref="AQ78:AR78"/>
    <mergeCell ref="AK79:AL79"/>
    <mergeCell ref="AM79:AN79"/>
    <mergeCell ref="AO79:AP79"/>
    <mergeCell ref="AQ79:AR79"/>
    <mergeCell ref="AK80:AL80"/>
    <mergeCell ref="AM80:AN80"/>
    <mergeCell ref="AO80:AP80"/>
    <mergeCell ref="AQ80:AR80"/>
    <mergeCell ref="AM81:AN81"/>
    <mergeCell ref="AO81:AP81"/>
    <mergeCell ref="AQ81:AR81"/>
    <mergeCell ref="AK82:AL82"/>
    <mergeCell ref="AM82:AN82"/>
    <mergeCell ref="AO82:AP82"/>
    <mergeCell ref="AQ82:AR82"/>
    <mergeCell ref="AK83:AL83"/>
    <mergeCell ref="AM83:AN83"/>
    <mergeCell ref="AO83:AP83"/>
    <mergeCell ref="AQ83:AR83"/>
    <mergeCell ref="AK84:AL84"/>
    <mergeCell ref="AM84:AN84"/>
    <mergeCell ref="AO84:AP84"/>
    <mergeCell ref="AQ84:AR84"/>
    <mergeCell ref="B89:AD89"/>
    <mergeCell ref="AH341:AI341"/>
    <mergeCell ref="AL301:AM301"/>
    <mergeCell ref="G266:P266"/>
    <mergeCell ref="U266:AD266"/>
    <mergeCell ref="G267:P267"/>
    <mergeCell ref="U267:AD267"/>
    <mergeCell ref="G268:P268"/>
    <mergeCell ref="U268:AD268"/>
    <mergeCell ref="G269:P269"/>
    <mergeCell ref="U269:AD269"/>
    <mergeCell ref="C257:AD257"/>
    <mergeCell ref="G258:P258"/>
    <mergeCell ref="G259:P259"/>
    <mergeCell ref="C286:F286"/>
    <mergeCell ref="G286:P286"/>
    <mergeCell ref="C287:E290"/>
    <mergeCell ref="AH861:AI861"/>
    <mergeCell ref="AJ861:AK861"/>
    <mergeCell ref="AL861:AM861"/>
    <mergeCell ref="AN861:AO861"/>
    <mergeCell ref="AH862:AI862"/>
    <mergeCell ref="AJ862:AK862"/>
    <mergeCell ref="AL862:AM862"/>
    <mergeCell ref="AN862:AO862"/>
    <mergeCell ref="AH863:AI863"/>
    <mergeCell ref="AJ863:AK863"/>
    <mergeCell ref="AL863:AM863"/>
    <mergeCell ref="AN863:AO863"/>
    <mergeCell ref="AH864:AI864"/>
    <mergeCell ref="AJ864:AK864"/>
    <mergeCell ref="AL864:AM864"/>
    <mergeCell ref="AN864:AO864"/>
    <mergeCell ref="AH865:AI865"/>
    <mergeCell ref="AJ865:AK865"/>
    <mergeCell ref="AL865:AM865"/>
    <mergeCell ref="AN865:AO865"/>
    <mergeCell ref="AH866:AI866"/>
    <mergeCell ref="AJ866:AK866"/>
    <mergeCell ref="AL866:AM866"/>
    <mergeCell ref="AN866:AO866"/>
    <mergeCell ref="AH867:AI867"/>
    <mergeCell ref="AJ867:AK867"/>
    <mergeCell ref="AL867:AM867"/>
    <mergeCell ref="AN867:AO867"/>
    <mergeCell ref="AH868:AI868"/>
    <mergeCell ref="AJ868:AK868"/>
    <mergeCell ref="AL868:AM868"/>
    <mergeCell ref="AN868:AO868"/>
    <mergeCell ref="AH869:AI869"/>
    <mergeCell ref="AJ869:AK869"/>
    <mergeCell ref="AL869:AM869"/>
    <mergeCell ref="AN869:AO869"/>
    <mergeCell ref="AH870:AI870"/>
    <mergeCell ref="AJ870:AK870"/>
    <mergeCell ref="AL870:AM870"/>
    <mergeCell ref="AN870:AO870"/>
    <mergeCell ref="AH871:AI871"/>
    <mergeCell ref="AJ871:AK871"/>
    <mergeCell ref="AL871:AM871"/>
    <mergeCell ref="AN871:AO871"/>
    <mergeCell ref="AH872:AI872"/>
    <mergeCell ref="AJ872:AK872"/>
    <mergeCell ref="AL872:AM872"/>
    <mergeCell ref="AN872:AO872"/>
    <mergeCell ref="AH873:AI873"/>
    <mergeCell ref="AJ873:AK873"/>
    <mergeCell ref="AL873:AM873"/>
    <mergeCell ref="AN873:AO873"/>
    <mergeCell ref="AH874:AI874"/>
    <mergeCell ref="AJ874:AK874"/>
    <mergeCell ref="AL874:AM874"/>
    <mergeCell ref="AN874:AO874"/>
    <mergeCell ref="AH875:AI875"/>
    <mergeCell ref="AJ875:AK875"/>
    <mergeCell ref="AL875:AM875"/>
    <mergeCell ref="AN875:AO875"/>
    <mergeCell ref="AH876:AI876"/>
    <mergeCell ref="AJ876:AK876"/>
    <mergeCell ref="AL876:AM876"/>
    <mergeCell ref="AN876:AO876"/>
    <mergeCell ref="AH877:AI877"/>
    <mergeCell ref="AJ877:AK877"/>
    <mergeCell ref="AL877:AM877"/>
    <mergeCell ref="AN877:AO877"/>
    <mergeCell ref="AH878:AI878"/>
    <mergeCell ref="AJ878:AK878"/>
    <mergeCell ref="AL878:AM878"/>
    <mergeCell ref="AN878:AO878"/>
    <mergeCell ref="AH879:AI879"/>
    <mergeCell ref="AJ879:AK879"/>
    <mergeCell ref="AL879:AM879"/>
    <mergeCell ref="AN879:AO879"/>
    <mergeCell ref="AH880:AI880"/>
    <mergeCell ref="AJ880:AK880"/>
    <mergeCell ref="AL880:AM880"/>
    <mergeCell ref="AN880:AO880"/>
    <mergeCell ref="AH881:AI881"/>
    <mergeCell ref="AJ881:AK881"/>
    <mergeCell ref="AL881:AM881"/>
    <mergeCell ref="AN881:AO881"/>
    <mergeCell ref="AH882:AI882"/>
    <mergeCell ref="AJ882:AK882"/>
    <mergeCell ref="AL882:AM882"/>
    <mergeCell ref="AN882:AO882"/>
    <mergeCell ref="AH883:AI883"/>
    <mergeCell ref="AJ883:AK883"/>
    <mergeCell ref="AL883:AM883"/>
    <mergeCell ref="AN883:AO883"/>
    <mergeCell ref="AH884:AI884"/>
    <mergeCell ref="AJ884:AK884"/>
    <mergeCell ref="AL884:AM884"/>
    <mergeCell ref="AN884:AO884"/>
    <mergeCell ref="AH885:AI885"/>
    <mergeCell ref="AJ885:AK885"/>
    <mergeCell ref="AL885:AM885"/>
    <mergeCell ref="AN885:AO885"/>
    <mergeCell ref="AH886:AI886"/>
    <mergeCell ref="AJ886:AK886"/>
    <mergeCell ref="AL886:AM886"/>
    <mergeCell ref="AN886:AO886"/>
    <mergeCell ref="AH887:AI887"/>
    <mergeCell ref="AJ887:AK887"/>
    <mergeCell ref="AL887:AM887"/>
    <mergeCell ref="AN887:AO887"/>
    <mergeCell ref="AH888:AI888"/>
    <mergeCell ref="AJ888:AK888"/>
    <mergeCell ref="AL888:AM888"/>
    <mergeCell ref="AN888:AO888"/>
    <mergeCell ref="AH889:AI889"/>
    <mergeCell ref="AJ889:AK889"/>
    <mergeCell ref="AL889:AM889"/>
    <mergeCell ref="AN889:AO889"/>
    <mergeCell ref="AH890:AI890"/>
    <mergeCell ref="AJ890:AK890"/>
    <mergeCell ref="AL890:AM890"/>
    <mergeCell ref="AN890:AO890"/>
    <mergeCell ref="AH891:AI891"/>
    <mergeCell ref="AJ891:AK891"/>
    <mergeCell ref="AL891:AM891"/>
    <mergeCell ref="AN891:AO891"/>
    <mergeCell ref="AH892:AI892"/>
    <mergeCell ref="AJ892:AK892"/>
    <mergeCell ref="AL892:AM892"/>
    <mergeCell ref="AN892:AO892"/>
    <mergeCell ref="AH893:AI893"/>
    <mergeCell ref="AJ893:AK893"/>
    <mergeCell ref="AL893:AM893"/>
    <mergeCell ref="AN893:AO893"/>
    <mergeCell ref="AH894:AI894"/>
    <mergeCell ref="AJ894:AK894"/>
    <mergeCell ref="AL894:AM894"/>
    <mergeCell ref="AN894:AO894"/>
    <mergeCell ref="AH895:AI895"/>
    <mergeCell ref="AJ895:AK895"/>
    <mergeCell ref="AL895:AM895"/>
    <mergeCell ref="AN895:AO895"/>
    <mergeCell ref="AH896:AI896"/>
    <mergeCell ref="AJ896:AK896"/>
    <mergeCell ref="AL896:AM896"/>
    <mergeCell ref="AN896:AO896"/>
    <mergeCell ref="AH897:AI897"/>
    <mergeCell ref="AJ897:AK897"/>
    <mergeCell ref="AL897:AM897"/>
    <mergeCell ref="AN897:AO897"/>
    <mergeCell ref="AH898:AI898"/>
    <mergeCell ref="AJ898:AK898"/>
    <mergeCell ref="AL898:AM898"/>
    <mergeCell ref="AN898:AO898"/>
    <mergeCell ref="AH899:AI899"/>
    <mergeCell ref="AJ899:AK899"/>
    <mergeCell ref="AL899:AM899"/>
    <mergeCell ref="AN899:AO899"/>
    <mergeCell ref="AH900:AI900"/>
    <mergeCell ref="AJ900:AK900"/>
    <mergeCell ref="AL900:AM900"/>
    <mergeCell ref="AN900:AO900"/>
    <mergeCell ref="AH901:AI901"/>
    <mergeCell ref="AJ901:AK901"/>
    <mergeCell ref="AL901:AM901"/>
    <mergeCell ref="AN901:AO901"/>
    <mergeCell ref="AH902:AI902"/>
    <mergeCell ref="AJ902:AK902"/>
    <mergeCell ref="AL902:AM902"/>
    <mergeCell ref="AN902:AO902"/>
    <mergeCell ref="AH903:AI903"/>
    <mergeCell ref="AJ903:AK903"/>
    <mergeCell ref="AL903:AM903"/>
    <mergeCell ref="AN903:AO903"/>
    <mergeCell ref="AH904:AI904"/>
    <mergeCell ref="AJ904:AK904"/>
    <mergeCell ref="AL904:AM904"/>
    <mergeCell ref="AN904:AO904"/>
    <mergeCell ref="AH905:AI905"/>
    <mergeCell ref="AJ905:AK905"/>
    <mergeCell ref="AL905:AM905"/>
    <mergeCell ref="AN905:AO905"/>
    <mergeCell ref="AH906:AI906"/>
    <mergeCell ref="AJ906:AK906"/>
    <mergeCell ref="AL906:AM906"/>
    <mergeCell ref="AN906:AO906"/>
    <mergeCell ref="AH907:AI907"/>
    <mergeCell ref="AJ907:AK907"/>
    <mergeCell ref="AL907:AM907"/>
    <mergeCell ref="AN907:AO907"/>
    <mergeCell ref="AN908:AO908"/>
    <mergeCell ref="B1051:AD1051"/>
    <mergeCell ref="AH30:AI30"/>
    <mergeCell ref="AH31:AI31"/>
    <mergeCell ref="AH363:AI363"/>
    <mergeCell ref="AH364:AI364"/>
    <mergeCell ref="AS104:AT104"/>
    <mergeCell ref="AS105:AT105"/>
    <mergeCell ref="AS106:AT106"/>
    <mergeCell ref="AS107:AT107"/>
    <mergeCell ref="AS108:AT108"/>
    <mergeCell ref="AS109:AT109"/>
    <mergeCell ref="AS110:AT110"/>
    <mergeCell ref="AS111:AT111"/>
    <mergeCell ref="AS112:AT112"/>
    <mergeCell ref="AS113:AT113"/>
    <mergeCell ref="AS114:AT114"/>
    <mergeCell ref="AS115:AT115"/>
    <mergeCell ref="AS116:AT116"/>
    <mergeCell ref="AS117:AT117"/>
    <mergeCell ref="AS118:AT118"/>
    <mergeCell ref="AS119:AT119"/>
    <mergeCell ref="AS120:AT120"/>
    <mergeCell ref="AS121:AT121"/>
    <mergeCell ref="AS122:AT122"/>
    <mergeCell ref="AS123:AT123"/>
    <mergeCell ref="AS124:AT124"/>
    <mergeCell ref="AS125:AT125"/>
    <mergeCell ref="AS126:AT126"/>
    <mergeCell ref="AS127:AT127"/>
    <mergeCell ref="AS128:AT128"/>
    <mergeCell ref="AS129:AT129"/>
    <mergeCell ref="AS130:AT130"/>
    <mergeCell ref="AS131:AT131"/>
    <mergeCell ref="AS132:AT132"/>
    <mergeCell ref="AS133:AT133"/>
    <mergeCell ref="AS134:AT134"/>
    <mergeCell ref="AS135:AT135"/>
    <mergeCell ref="AS136:AT136"/>
    <mergeCell ref="AS137:AT137"/>
    <mergeCell ref="AS138:AT138"/>
    <mergeCell ref="AS139:AT139"/>
    <mergeCell ref="AS140:AT140"/>
    <mergeCell ref="AS141:AT141"/>
    <mergeCell ref="AS142:AT142"/>
    <mergeCell ref="AS143:AT143"/>
    <mergeCell ref="AS144:AT144"/>
    <mergeCell ref="AS145:AT145"/>
    <mergeCell ref="AS146:AT146"/>
    <mergeCell ref="AS147:AT147"/>
    <mergeCell ref="AS148:AT148"/>
    <mergeCell ref="AS149:AT149"/>
    <mergeCell ref="AS150:AT150"/>
    <mergeCell ref="AS448:AT448"/>
    <mergeCell ref="AS449:AT449"/>
    <mergeCell ref="AS450:AT450"/>
    <mergeCell ref="AS451:AT451"/>
    <mergeCell ref="AS452:AT452"/>
    <mergeCell ref="AS380:AT380"/>
    <mergeCell ref="AS381:AT381"/>
    <mergeCell ref="AS382:AT382"/>
    <mergeCell ref="AS383:AT383"/>
    <mergeCell ref="AS384:AT384"/>
    <mergeCell ref="AS385:AT385"/>
    <mergeCell ref="AS386:AT386"/>
    <mergeCell ref="AS387:AT387"/>
    <mergeCell ref="AS388:AT388"/>
    <mergeCell ref="AS389:AT389"/>
    <mergeCell ref="AS390:AT390"/>
    <mergeCell ref="AS391:AT391"/>
    <mergeCell ref="AS392:AT392"/>
    <mergeCell ref="AS393:AT393"/>
    <mergeCell ref="AS394:AT394"/>
    <mergeCell ref="AS453:AT453"/>
    <mergeCell ref="AS454:AT454"/>
    <mergeCell ref="AS455:AT455"/>
    <mergeCell ref="AS456:AT456"/>
    <mergeCell ref="AS457:AT457"/>
    <mergeCell ref="AS458:AT458"/>
    <mergeCell ref="AS459:AT459"/>
    <mergeCell ref="AS460:AT460"/>
    <mergeCell ref="AS461:AT461"/>
    <mergeCell ref="AS462:AT462"/>
    <mergeCell ref="AS463:AT463"/>
    <mergeCell ref="AS464:AT464"/>
    <mergeCell ref="AS465:AT465"/>
    <mergeCell ref="AS466:AT466"/>
    <mergeCell ref="AS467:AT467"/>
    <mergeCell ref="AS468:AT468"/>
    <mergeCell ref="AS469:AT469"/>
    <mergeCell ref="AS470:AT470"/>
    <mergeCell ref="AS471:AT471"/>
    <mergeCell ref="AS472:AT472"/>
    <mergeCell ref="AS473:AT473"/>
    <mergeCell ref="AS474:AT474"/>
    <mergeCell ref="AS475:AT475"/>
    <mergeCell ref="AS476:AT476"/>
    <mergeCell ref="AS477:AT477"/>
    <mergeCell ref="AS478:AT478"/>
    <mergeCell ref="AS479:AT479"/>
    <mergeCell ref="AS480:AT480"/>
    <mergeCell ref="AS481:AT481"/>
    <mergeCell ref="AS482:AT482"/>
    <mergeCell ref="AS483:AT483"/>
    <mergeCell ref="AS484:AT484"/>
    <mergeCell ref="AS485:AT485"/>
    <mergeCell ref="AS486:AT486"/>
    <mergeCell ref="AS487:AT487"/>
    <mergeCell ref="AS488:AT488"/>
    <mergeCell ref="AS489:AT489"/>
    <mergeCell ref="AS490:AT490"/>
    <mergeCell ref="AS491:AT491"/>
    <mergeCell ref="AS492:AT492"/>
    <mergeCell ref="AS493:AT493"/>
    <mergeCell ref="AS494:AT494"/>
    <mergeCell ref="AS861:AT861"/>
    <mergeCell ref="AS862:AT862"/>
    <mergeCell ref="AS863:AT863"/>
    <mergeCell ref="AS864:AT864"/>
    <mergeCell ref="AS865:AT865"/>
    <mergeCell ref="AS866:AT866"/>
    <mergeCell ref="AS867:AT867"/>
    <mergeCell ref="AS868:AT868"/>
    <mergeCell ref="AS869:AT869"/>
    <mergeCell ref="AS657:AT657"/>
    <mergeCell ref="AS658:AT658"/>
    <mergeCell ref="AS659:AT659"/>
    <mergeCell ref="AS660:AT660"/>
    <mergeCell ref="AS661:AT661"/>
    <mergeCell ref="AS662:AT662"/>
    <mergeCell ref="AS663:AT663"/>
    <mergeCell ref="AS664:AT664"/>
    <mergeCell ref="AS665:AT665"/>
    <mergeCell ref="AS666:AT666"/>
    <mergeCell ref="AS667:AT667"/>
    <mergeCell ref="AS668:AT668"/>
    <mergeCell ref="AS669:AT669"/>
    <mergeCell ref="AS670:AT670"/>
    <mergeCell ref="AS671:AT671"/>
    <mergeCell ref="AS870:AT870"/>
    <mergeCell ref="AS871:AT871"/>
    <mergeCell ref="AS872:AT872"/>
    <mergeCell ref="AS873:AT873"/>
    <mergeCell ref="AS874:AT874"/>
    <mergeCell ref="AS875:AT875"/>
    <mergeCell ref="AS876:AT876"/>
    <mergeCell ref="AS877:AT877"/>
    <mergeCell ref="AS878:AT878"/>
    <mergeCell ref="AS879:AT879"/>
    <mergeCell ref="AS880:AT880"/>
    <mergeCell ref="AS881:AT881"/>
    <mergeCell ref="AS882:AT882"/>
    <mergeCell ref="AS883:AT883"/>
    <mergeCell ref="AS884:AT884"/>
    <mergeCell ref="AS885:AT885"/>
    <mergeCell ref="AS886:AT886"/>
    <mergeCell ref="AS887:AT887"/>
    <mergeCell ref="AS888:AT888"/>
    <mergeCell ref="AS889:AT889"/>
    <mergeCell ref="AS890:AT890"/>
    <mergeCell ref="AS891:AT891"/>
    <mergeCell ref="AS892:AT892"/>
    <mergeCell ref="AS893:AT893"/>
    <mergeCell ref="AS894:AT894"/>
    <mergeCell ref="AS895:AT895"/>
    <mergeCell ref="AS896:AT896"/>
    <mergeCell ref="AS897:AT897"/>
    <mergeCell ref="AS898:AT898"/>
    <mergeCell ref="AS899:AT899"/>
    <mergeCell ref="AS900:AT900"/>
    <mergeCell ref="AS901:AT901"/>
    <mergeCell ref="AS902:AT902"/>
    <mergeCell ref="AS903:AT903"/>
    <mergeCell ref="AS904:AT904"/>
    <mergeCell ref="AS905:AT905"/>
    <mergeCell ref="AS906:AT906"/>
    <mergeCell ref="AS907:AT907"/>
    <mergeCell ref="AH1081:AI1081"/>
    <mergeCell ref="AH1082:AI1082"/>
    <mergeCell ref="BS104:BT104"/>
    <mergeCell ref="BU104:BV104"/>
    <mergeCell ref="BW104:BX104"/>
    <mergeCell ref="BS103:BX103"/>
    <mergeCell ref="BS105:BT105"/>
    <mergeCell ref="BU105:BV105"/>
    <mergeCell ref="BW105:BX105"/>
    <mergeCell ref="BS106:BT106"/>
    <mergeCell ref="BU106:BV106"/>
    <mergeCell ref="BW106:BX106"/>
    <mergeCell ref="BS107:BT107"/>
    <mergeCell ref="BU107:BV107"/>
    <mergeCell ref="BW107:BX107"/>
    <mergeCell ref="BS108:BT108"/>
    <mergeCell ref="BU108:BV108"/>
    <mergeCell ref="BW108:BX108"/>
    <mergeCell ref="BS109:BT109"/>
    <mergeCell ref="BU109:BV109"/>
    <mergeCell ref="BW109:BX109"/>
    <mergeCell ref="BS110:BT110"/>
    <mergeCell ref="BU110:BV110"/>
    <mergeCell ref="BW110:BX110"/>
    <mergeCell ref="BS111:BT111"/>
    <mergeCell ref="BU111:BV111"/>
    <mergeCell ref="BW111:BX111"/>
    <mergeCell ref="BS112:BT112"/>
    <mergeCell ref="BU112:BV112"/>
    <mergeCell ref="BW112:BX112"/>
    <mergeCell ref="BS113:BT113"/>
    <mergeCell ref="BU113:BV113"/>
    <mergeCell ref="BW113:BX113"/>
    <mergeCell ref="BS114:BT114"/>
    <mergeCell ref="BU114:BV114"/>
    <mergeCell ref="BW114:BX114"/>
    <mergeCell ref="BS115:BT115"/>
    <mergeCell ref="BU115:BV115"/>
    <mergeCell ref="BW115:BX115"/>
    <mergeCell ref="BS116:BT116"/>
    <mergeCell ref="BU116:BV116"/>
    <mergeCell ref="BW116:BX116"/>
    <mergeCell ref="BS117:BT117"/>
    <mergeCell ref="BU117:BV117"/>
    <mergeCell ref="BW117:BX117"/>
    <mergeCell ref="BS118:BT118"/>
    <mergeCell ref="BU118:BV118"/>
    <mergeCell ref="BW118:BX118"/>
    <mergeCell ref="BS119:BT119"/>
    <mergeCell ref="BU119:BV119"/>
    <mergeCell ref="BW119:BX119"/>
    <mergeCell ref="BS120:BT120"/>
    <mergeCell ref="BU120:BV120"/>
    <mergeCell ref="BW120:BX120"/>
    <mergeCell ref="BS121:BT121"/>
    <mergeCell ref="BU121:BV121"/>
    <mergeCell ref="BW121:BX121"/>
    <mergeCell ref="BS122:BT122"/>
    <mergeCell ref="BU122:BV122"/>
    <mergeCell ref="BW122:BX122"/>
    <mergeCell ref="BS123:BT123"/>
    <mergeCell ref="BU123:BV123"/>
    <mergeCell ref="BW123:BX123"/>
    <mergeCell ref="BS133:BT133"/>
    <mergeCell ref="BU133:BV133"/>
    <mergeCell ref="BW133:BX133"/>
    <mergeCell ref="BS134:BT134"/>
    <mergeCell ref="BU134:BV134"/>
    <mergeCell ref="BW134:BX134"/>
    <mergeCell ref="BS135:BT135"/>
    <mergeCell ref="BU135:BV135"/>
    <mergeCell ref="BW135:BX135"/>
    <mergeCell ref="BS124:BT124"/>
    <mergeCell ref="BU124:BV124"/>
    <mergeCell ref="BW124:BX124"/>
    <mergeCell ref="BS125:BT125"/>
    <mergeCell ref="BU125:BV125"/>
    <mergeCell ref="BW125:BX125"/>
    <mergeCell ref="BS126:BT126"/>
    <mergeCell ref="BU126:BV126"/>
    <mergeCell ref="BW126:BX126"/>
    <mergeCell ref="BS127:BT127"/>
    <mergeCell ref="BU127:BV127"/>
    <mergeCell ref="BW127:BX127"/>
    <mergeCell ref="BS128:BT128"/>
    <mergeCell ref="BU128:BV128"/>
    <mergeCell ref="BW128:BX128"/>
    <mergeCell ref="BS129:BT129"/>
    <mergeCell ref="BU129:BV129"/>
    <mergeCell ref="BW129:BX129"/>
    <mergeCell ref="BP101:BQ101"/>
    <mergeCell ref="BB101:BO101"/>
    <mergeCell ref="BS142:BT142"/>
    <mergeCell ref="BU142:BV142"/>
    <mergeCell ref="BW142:BX142"/>
    <mergeCell ref="BS143:BT143"/>
    <mergeCell ref="BU143:BV143"/>
    <mergeCell ref="BW143:BX143"/>
    <mergeCell ref="BS144:BT144"/>
    <mergeCell ref="BU144:BV144"/>
    <mergeCell ref="BW144:BX144"/>
    <mergeCell ref="BS145:BT145"/>
    <mergeCell ref="BU145:BV145"/>
    <mergeCell ref="BW145:BX145"/>
    <mergeCell ref="BS146:BT146"/>
    <mergeCell ref="BU146:BV146"/>
    <mergeCell ref="BW146:BX146"/>
    <mergeCell ref="BS136:BT136"/>
    <mergeCell ref="BU136:BV136"/>
    <mergeCell ref="BW136:BX136"/>
    <mergeCell ref="BS137:BT137"/>
    <mergeCell ref="BU137:BV137"/>
    <mergeCell ref="BW137:BX137"/>
    <mergeCell ref="BS138:BT138"/>
    <mergeCell ref="BU138:BV138"/>
    <mergeCell ref="BW138:BX138"/>
    <mergeCell ref="BS139:BT139"/>
    <mergeCell ref="BU139:BV139"/>
    <mergeCell ref="BW139:BX139"/>
    <mergeCell ref="BS140:BT140"/>
    <mergeCell ref="BU140:BV140"/>
    <mergeCell ref="BW140:BX140"/>
    <mergeCell ref="CU207:CU208"/>
    <mergeCell ref="AV154:BQ154"/>
    <mergeCell ref="AV155:AZ155"/>
    <mergeCell ref="BA155:BF155"/>
    <mergeCell ref="BG155:BG156"/>
    <mergeCell ref="BH155:BH156"/>
    <mergeCell ref="BS148:BT148"/>
    <mergeCell ref="BU148:BV148"/>
    <mergeCell ref="BW148:BX148"/>
    <mergeCell ref="BS149:BT149"/>
    <mergeCell ref="BU149:BV149"/>
    <mergeCell ref="BW149:BX149"/>
    <mergeCell ref="BS150:BT150"/>
    <mergeCell ref="BU150:BV150"/>
    <mergeCell ref="BW150:BX150"/>
    <mergeCell ref="BB102:BQ102"/>
    <mergeCell ref="BB103:BQ103"/>
    <mergeCell ref="BS147:BT147"/>
    <mergeCell ref="BU147:BV147"/>
    <mergeCell ref="BW147:BX147"/>
    <mergeCell ref="BS141:BT141"/>
    <mergeCell ref="BU141:BV141"/>
    <mergeCell ref="BW141:BX141"/>
    <mergeCell ref="BS130:BT130"/>
    <mergeCell ref="BU130:BV130"/>
    <mergeCell ref="BW130:BX130"/>
    <mergeCell ref="BS131:BT131"/>
    <mergeCell ref="BU131:BV131"/>
    <mergeCell ref="BW131:BX131"/>
    <mergeCell ref="BS132:BT132"/>
    <mergeCell ref="BU132:BV132"/>
    <mergeCell ref="BW132:BX132"/>
    <mergeCell ref="CV101:CW101"/>
    <mergeCell ref="BW151:BX151"/>
    <mergeCell ref="B295:AD295"/>
    <mergeCell ref="CF102:CW102"/>
    <mergeCell ref="CF103:CW103"/>
    <mergeCell ref="CF101:CU101"/>
    <mergeCell ref="B296:AD296"/>
    <mergeCell ref="AH305:AI305"/>
    <mergeCell ref="AJ305:AK305"/>
    <mergeCell ref="AL305:AM305"/>
    <mergeCell ref="AH304:AM304"/>
    <mergeCell ref="BP153:BQ153"/>
    <mergeCell ref="AV206:BQ206"/>
    <mergeCell ref="AV207:AV208"/>
    <mergeCell ref="AW207:AW208"/>
    <mergeCell ref="AX207:AX208"/>
    <mergeCell ref="AY207:BA207"/>
    <mergeCell ref="BB207:BF207"/>
    <mergeCell ref="BG207:BG208"/>
    <mergeCell ref="BH207:BH208"/>
    <mergeCell ref="BI207:BI208"/>
    <mergeCell ref="BJ207:BO207"/>
    <mergeCell ref="BP207:BP208"/>
    <mergeCell ref="BQ207:BQ208"/>
    <mergeCell ref="AV153:BO153"/>
    <mergeCell ref="BP205:BQ205"/>
    <mergeCell ref="BZ153:CS153"/>
    <mergeCell ref="CT153:CU153"/>
    <mergeCell ref="BZ154:CU154"/>
    <mergeCell ref="BZ155:CD155"/>
    <mergeCell ref="CE155:CJ155"/>
    <mergeCell ref="CF207:CJ207"/>
    <mergeCell ref="AH306:AI306"/>
    <mergeCell ref="AJ306:AK306"/>
    <mergeCell ref="AL306:AM306"/>
    <mergeCell ref="AO305:AP305"/>
    <mergeCell ref="AQ305:AR305"/>
    <mergeCell ref="AO306:AP306"/>
    <mergeCell ref="AQ306:AR306"/>
    <mergeCell ref="CK155:CK156"/>
    <mergeCell ref="CL155:CL156"/>
    <mergeCell ref="CM155:CP155"/>
    <mergeCell ref="CQ155:CQ156"/>
    <mergeCell ref="CR155:CR156"/>
    <mergeCell ref="CS155:CS156"/>
    <mergeCell ref="CT155:CT156"/>
    <mergeCell ref="CU155:CU156"/>
    <mergeCell ref="CT205:CU205"/>
    <mergeCell ref="BZ206:CU206"/>
    <mergeCell ref="BZ207:BZ208"/>
    <mergeCell ref="CA207:CA208"/>
    <mergeCell ref="CB207:CB208"/>
    <mergeCell ref="CC207:CE207"/>
    <mergeCell ref="BI155:BL155"/>
    <mergeCell ref="BM155:BM156"/>
    <mergeCell ref="BN155:BN156"/>
    <mergeCell ref="BO155:BO156"/>
    <mergeCell ref="BP155:BP156"/>
    <mergeCell ref="BQ155:BQ156"/>
    <mergeCell ref="CK207:CK208"/>
    <mergeCell ref="CL207:CL208"/>
    <mergeCell ref="CM207:CM208"/>
    <mergeCell ref="CN207:CS207"/>
    <mergeCell ref="CT207:CT208"/>
    <mergeCell ref="AO304:AR304"/>
    <mergeCell ref="AQ320:AR320"/>
    <mergeCell ref="B326:AD326"/>
    <mergeCell ref="B327:AD327"/>
    <mergeCell ref="B328:AD328"/>
    <mergeCell ref="B329:AD329"/>
    <mergeCell ref="B358:AD358"/>
    <mergeCell ref="B360:AD360"/>
    <mergeCell ref="AO307:AP307"/>
    <mergeCell ref="AQ307:AR307"/>
    <mergeCell ref="AO308:AP308"/>
    <mergeCell ref="AQ308:AR308"/>
    <mergeCell ref="AO309:AP309"/>
    <mergeCell ref="AQ309:AR309"/>
    <mergeCell ref="AO310:AP310"/>
    <mergeCell ref="AQ310:AR310"/>
    <mergeCell ref="AO311:AP311"/>
    <mergeCell ref="AQ311:AR311"/>
    <mergeCell ref="AO312:AP312"/>
    <mergeCell ref="AQ312:AR312"/>
    <mergeCell ref="AO313:AP313"/>
    <mergeCell ref="AQ313:AR313"/>
    <mergeCell ref="AO314:AP314"/>
    <mergeCell ref="AQ314:AR314"/>
    <mergeCell ref="AO315:AP315"/>
    <mergeCell ref="AQ315:AR315"/>
    <mergeCell ref="G311:X311"/>
    <mergeCell ref="Y311:AD311"/>
    <mergeCell ref="C312:F312"/>
    <mergeCell ref="G312:X312"/>
    <mergeCell ref="Y312:AD312"/>
    <mergeCell ref="C319:F319"/>
    <mergeCell ref="B437:AD437"/>
    <mergeCell ref="B640:AD640"/>
    <mergeCell ref="B639:AD639"/>
    <mergeCell ref="B641:AD641"/>
    <mergeCell ref="B718:AD718"/>
    <mergeCell ref="B719:AD719"/>
    <mergeCell ref="B720:AD720"/>
    <mergeCell ref="B721:AD721"/>
    <mergeCell ref="B776:AD776"/>
    <mergeCell ref="B777:AD777"/>
    <mergeCell ref="B778:AD778"/>
    <mergeCell ref="AO316:AP316"/>
    <mergeCell ref="AQ316:AR316"/>
    <mergeCell ref="AO317:AP317"/>
    <mergeCell ref="AQ317:AR317"/>
    <mergeCell ref="AO318:AP318"/>
    <mergeCell ref="AQ318:AR318"/>
    <mergeCell ref="AO319:AP319"/>
    <mergeCell ref="AQ319:AR319"/>
    <mergeCell ref="G319:X319"/>
    <mergeCell ref="Y319:AD319"/>
    <mergeCell ref="Y320:AD320"/>
    <mergeCell ref="C322:E322"/>
    <mergeCell ref="F322:AD322"/>
    <mergeCell ref="C317:F317"/>
    <mergeCell ref="AJ439:AK439"/>
    <mergeCell ref="AL439:AM439"/>
    <mergeCell ref="AH440:AI440"/>
    <mergeCell ref="AJ440:AK440"/>
    <mergeCell ref="AH343:AI343"/>
    <mergeCell ref="AH344:AI344"/>
    <mergeCell ref="AH345:AI345"/>
    <mergeCell ref="AV76:AW76"/>
    <mergeCell ref="B1052:AD1052"/>
    <mergeCell ref="B1053:AD1053"/>
    <mergeCell ref="B1054:AD1054"/>
    <mergeCell ref="B1069:AD1069"/>
    <mergeCell ref="B1070:AD1070"/>
    <mergeCell ref="B1071:AD1071"/>
    <mergeCell ref="B1072:AD1072"/>
    <mergeCell ref="B1146:AD1146"/>
    <mergeCell ref="B1147:AD1147"/>
    <mergeCell ref="B1148:AD1148"/>
    <mergeCell ref="AV40:AW40"/>
    <mergeCell ref="AV41:AW41"/>
    <mergeCell ref="AV42:AW42"/>
    <mergeCell ref="AV43:AW43"/>
    <mergeCell ref="AV44:AW44"/>
    <mergeCell ref="AV45:AW45"/>
    <mergeCell ref="AV46:AW46"/>
    <mergeCell ref="AV47:AW47"/>
    <mergeCell ref="AV48:AW48"/>
    <mergeCell ref="AV49:AW49"/>
    <mergeCell ref="AV50:AW50"/>
    <mergeCell ref="AV51:AW51"/>
    <mergeCell ref="AV52:AW52"/>
    <mergeCell ref="AV53:AW53"/>
    <mergeCell ref="AV54:AW54"/>
    <mergeCell ref="AV55:AW55"/>
    <mergeCell ref="AV56:AW56"/>
    <mergeCell ref="AV57:AW57"/>
    <mergeCell ref="AV58:AW58"/>
    <mergeCell ref="AV59:AW59"/>
    <mergeCell ref="B434:AD434"/>
    <mergeCell ref="AV77:AW77"/>
    <mergeCell ref="AV78:AW78"/>
    <mergeCell ref="AV79:AW79"/>
    <mergeCell ref="AV80:AW80"/>
    <mergeCell ref="AV81:AW81"/>
    <mergeCell ref="AV82:AW82"/>
    <mergeCell ref="AV83:AW83"/>
    <mergeCell ref="AV84:AW84"/>
    <mergeCell ref="AV85:AW85"/>
    <mergeCell ref="AV340:BA340"/>
    <mergeCell ref="AV341:AW341"/>
    <mergeCell ref="AX341:AY341"/>
    <mergeCell ref="AZ341:BA341"/>
    <mergeCell ref="AV342:AW342"/>
    <mergeCell ref="AX342:AY342"/>
    <mergeCell ref="AZ342:BA342"/>
    <mergeCell ref="AV60:AW60"/>
    <mergeCell ref="AV61:AW61"/>
    <mergeCell ref="AV62:AW62"/>
    <mergeCell ref="AV63:AW63"/>
    <mergeCell ref="AV64:AW64"/>
    <mergeCell ref="AV65:AW65"/>
    <mergeCell ref="AV66:AW66"/>
    <mergeCell ref="AV67:AW67"/>
    <mergeCell ref="AV68:AW68"/>
    <mergeCell ref="AV69:AW69"/>
    <mergeCell ref="AV70:AW70"/>
    <mergeCell ref="AV71:AW71"/>
    <mergeCell ref="AV72:AW72"/>
    <mergeCell ref="AV73:AW73"/>
    <mergeCell ref="AV74:AW74"/>
    <mergeCell ref="AV75:AW75"/>
    <mergeCell ref="BC340:BF340"/>
    <mergeCell ref="BC341:BD341"/>
    <mergeCell ref="BE341:BF341"/>
    <mergeCell ref="BC342:BD342"/>
    <mergeCell ref="BE342:BF342"/>
    <mergeCell ref="BC343:BD343"/>
    <mergeCell ref="BC344:BD344"/>
    <mergeCell ref="BC345:BD345"/>
    <mergeCell ref="BC346:BD346"/>
    <mergeCell ref="BC347:BD347"/>
    <mergeCell ref="BC348:BD348"/>
    <mergeCell ref="BC349:BD349"/>
    <mergeCell ref="BC350:BD350"/>
    <mergeCell ref="BC351:BD351"/>
    <mergeCell ref="BE352:BF352"/>
    <mergeCell ref="BE343:BF343"/>
    <mergeCell ref="BE344:BF344"/>
    <mergeCell ref="BE345:BF345"/>
    <mergeCell ref="BE346:BF346"/>
    <mergeCell ref="BE347:BF347"/>
    <mergeCell ref="BE348:BF348"/>
    <mergeCell ref="BE349:BF349"/>
    <mergeCell ref="BE350:BF350"/>
    <mergeCell ref="BE351:BF351"/>
    <mergeCell ref="AS395:AT395"/>
    <mergeCell ref="AS396:AT396"/>
    <mergeCell ref="AS397:AT397"/>
    <mergeCell ref="AS398:AT398"/>
    <mergeCell ref="AS399:AT399"/>
    <mergeCell ref="AS400:AT400"/>
    <mergeCell ref="AS401:AT401"/>
    <mergeCell ref="AS402:AT402"/>
    <mergeCell ref="AS403:AT403"/>
    <mergeCell ref="AS404:AT404"/>
    <mergeCell ref="AS405:AT405"/>
    <mergeCell ref="AS406:AT406"/>
    <mergeCell ref="AS407:AT407"/>
    <mergeCell ref="AS408:AT408"/>
    <mergeCell ref="AS409:AT409"/>
    <mergeCell ref="AS410:AT410"/>
    <mergeCell ref="AS411:AT411"/>
    <mergeCell ref="AS412:AT412"/>
    <mergeCell ref="AS413:AT413"/>
    <mergeCell ref="AS414:AT414"/>
    <mergeCell ref="AS415:AT415"/>
    <mergeCell ref="AS416:AT416"/>
    <mergeCell ref="AS417:AT417"/>
    <mergeCell ref="AS418:AT418"/>
    <mergeCell ref="AS419:AT419"/>
    <mergeCell ref="AS420:AT420"/>
    <mergeCell ref="AS421:AT421"/>
    <mergeCell ref="AS422:AT422"/>
    <mergeCell ref="AS423:AT423"/>
    <mergeCell ref="AS424:AT424"/>
    <mergeCell ref="AS425:AT425"/>
    <mergeCell ref="AS426:AT426"/>
    <mergeCell ref="AS427:AT427"/>
    <mergeCell ref="BB445:BO445"/>
    <mergeCell ref="BP445:BQ445"/>
    <mergeCell ref="BB446:BQ446"/>
    <mergeCell ref="BB447:BQ447"/>
    <mergeCell ref="AV497:BO497"/>
    <mergeCell ref="BP497:BQ497"/>
    <mergeCell ref="AV498:BQ498"/>
    <mergeCell ref="AV499:AZ499"/>
    <mergeCell ref="BA499:BF499"/>
    <mergeCell ref="BG499:BG500"/>
    <mergeCell ref="BH499:BH500"/>
    <mergeCell ref="BI499:BL499"/>
    <mergeCell ref="BM499:BM500"/>
    <mergeCell ref="BN499:BN500"/>
    <mergeCell ref="BO499:BO500"/>
    <mergeCell ref="BP499:BP500"/>
    <mergeCell ref="BQ499:BQ500"/>
    <mergeCell ref="BP549:BQ549"/>
    <mergeCell ref="BB858:BO858"/>
    <mergeCell ref="BP858:BQ858"/>
    <mergeCell ref="BB859:BQ859"/>
    <mergeCell ref="BB860:BQ860"/>
    <mergeCell ref="AV910:BO910"/>
    <mergeCell ref="BP910:BQ910"/>
    <mergeCell ref="AU677:AV677"/>
    <mergeCell ref="AU678:AV678"/>
    <mergeCell ref="AU679:AV679"/>
    <mergeCell ref="AU680:AV680"/>
    <mergeCell ref="AU681:AV681"/>
    <mergeCell ref="AU682:AV682"/>
    <mergeCell ref="AU683:AV683"/>
    <mergeCell ref="AU684:AV684"/>
    <mergeCell ref="AU685:AV685"/>
    <mergeCell ref="AU686:AV686"/>
    <mergeCell ref="AU687:AV687"/>
    <mergeCell ref="AU688:AV688"/>
    <mergeCell ref="AU689:AV689"/>
    <mergeCell ref="AU690:AV690"/>
    <mergeCell ref="BE765:BF765"/>
    <mergeCell ref="BE766:BF766"/>
    <mergeCell ref="BE767:BF767"/>
    <mergeCell ref="BE768:BF768"/>
    <mergeCell ref="BE769:BF769"/>
    <mergeCell ref="BE770:BF770"/>
    <mergeCell ref="BE771:BF771"/>
    <mergeCell ref="BG765:BH765"/>
    <mergeCell ref="BG766:BH766"/>
    <mergeCell ref="BG767:BH767"/>
    <mergeCell ref="BG768:BH768"/>
    <mergeCell ref="BE763:BF763"/>
    <mergeCell ref="AV911:BQ911"/>
    <mergeCell ref="AV912:AZ912"/>
    <mergeCell ref="BA912:BF912"/>
    <mergeCell ref="BG912:BG913"/>
    <mergeCell ref="BH912:BH913"/>
    <mergeCell ref="BI912:BL912"/>
    <mergeCell ref="BM912:BM913"/>
    <mergeCell ref="BN912:BN913"/>
    <mergeCell ref="BO912:BO913"/>
    <mergeCell ref="BP912:BP913"/>
    <mergeCell ref="BQ912:BQ913"/>
    <mergeCell ref="BP962:BQ962"/>
    <mergeCell ref="AV963:BQ963"/>
    <mergeCell ref="AV964:AV965"/>
    <mergeCell ref="AW964:AW965"/>
    <mergeCell ref="AX964:AX965"/>
    <mergeCell ref="AY964:BA964"/>
    <mergeCell ref="BB964:BF964"/>
    <mergeCell ref="BG964:BG965"/>
    <mergeCell ref="BH964:BH965"/>
    <mergeCell ref="BI964:BI965"/>
    <mergeCell ref="BJ964:BO964"/>
    <mergeCell ref="BP964:BP965"/>
    <mergeCell ref="BQ964:BQ965"/>
    <mergeCell ref="BS447:BX447"/>
    <mergeCell ref="BS448:BT448"/>
    <mergeCell ref="BU448:BV448"/>
    <mergeCell ref="BW448:BX448"/>
    <mergeCell ref="BS449:BT449"/>
    <mergeCell ref="BU449:BV449"/>
    <mergeCell ref="BW449:BX449"/>
    <mergeCell ref="BS450:BT450"/>
    <mergeCell ref="BU450:BV450"/>
    <mergeCell ref="BW450:BX450"/>
    <mergeCell ref="BS451:BT451"/>
    <mergeCell ref="BU451:BV451"/>
    <mergeCell ref="BW451:BX451"/>
    <mergeCell ref="BS452:BT452"/>
    <mergeCell ref="BU452:BV452"/>
    <mergeCell ref="BW452:BX452"/>
    <mergeCell ref="BS453:BT453"/>
    <mergeCell ref="BU453:BV453"/>
    <mergeCell ref="BW453:BX453"/>
    <mergeCell ref="BS454:BT454"/>
    <mergeCell ref="BU454:BV454"/>
    <mergeCell ref="BW454:BX454"/>
    <mergeCell ref="BS455:BT455"/>
    <mergeCell ref="BU455:BV455"/>
    <mergeCell ref="BW455:BX455"/>
    <mergeCell ref="BS456:BT456"/>
    <mergeCell ref="BU456:BV456"/>
    <mergeCell ref="BW456:BX456"/>
    <mergeCell ref="BS457:BT457"/>
    <mergeCell ref="BU457:BV457"/>
    <mergeCell ref="BW457:BX457"/>
    <mergeCell ref="BS458:BT458"/>
    <mergeCell ref="BU458:BV458"/>
    <mergeCell ref="BW458:BX458"/>
    <mergeCell ref="BS459:BT459"/>
    <mergeCell ref="BU459:BV459"/>
    <mergeCell ref="BW459:BX459"/>
    <mergeCell ref="BS460:BT460"/>
    <mergeCell ref="BU460:BV460"/>
    <mergeCell ref="BW460:BX460"/>
    <mergeCell ref="BS461:BT461"/>
    <mergeCell ref="BU461:BV461"/>
    <mergeCell ref="BW461:BX461"/>
    <mergeCell ref="BS462:BT462"/>
    <mergeCell ref="BU462:BV462"/>
    <mergeCell ref="BW462:BX462"/>
    <mergeCell ref="BS463:BT463"/>
    <mergeCell ref="BU463:BV463"/>
    <mergeCell ref="BW463:BX463"/>
    <mergeCell ref="BS464:BT464"/>
    <mergeCell ref="BU464:BV464"/>
    <mergeCell ref="BW464:BX464"/>
    <mergeCell ref="BS465:BT465"/>
    <mergeCell ref="BU465:BV465"/>
    <mergeCell ref="BW465:BX465"/>
    <mergeCell ref="BS466:BT466"/>
    <mergeCell ref="BU466:BV466"/>
    <mergeCell ref="BW466:BX466"/>
    <mergeCell ref="BS467:BT467"/>
    <mergeCell ref="BU467:BV467"/>
    <mergeCell ref="BW467:BX467"/>
    <mergeCell ref="BS468:BT468"/>
    <mergeCell ref="BU468:BV468"/>
    <mergeCell ref="BW468:BX468"/>
    <mergeCell ref="BS469:BT469"/>
    <mergeCell ref="BU469:BV469"/>
    <mergeCell ref="BW469:BX469"/>
    <mergeCell ref="BS470:BT470"/>
    <mergeCell ref="BU470:BV470"/>
    <mergeCell ref="BW470:BX470"/>
    <mergeCell ref="BS471:BT471"/>
    <mergeCell ref="BU471:BV471"/>
    <mergeCell ref="BW471:BX471"/>
    <mergeCell ref="BS472:BT472"/>
    <mergeCell ref="BU472:BV472"/>
    <mergeCell ref="BW472:BX472"/>
    <mergeCell ref="BS473:BT473"/>
    <mergeCell ref="BU473:BV473"/>
    <mergeCell ref="BW473:BX473"/>
    <mergeCell ref="BS474:BT474"/>
    <mergeCell ref="BU474:BV474"/>
    <mergeCell ref="BW474:BX474"/>
    <mergeCell ref="BS475:BT475"/>
    <mergeCell ref="BU475:BV475"/>
    <mergeCell ref="BW475:BX475"/>
    <mergeCell ref="BS476:BT476"/>
    <mergeCell ref="BU476:BV476"/>
    <mergeCell ref="BW476:BX476"/>
    <mergeCell ref="BS477:BT477"/>
    <mergeCell ref="BU477:BV477"/>
    <mergeCell ref="BW477:BX477"/>
    <mergeCell ref="BS489:BT489"/>
    <mergeCell ref="BU489:BV489"/>
    <mergeCell ref="BW489:BX489"/>
    <mergeCell ref="BS478:BT478"/>
    <mergeCell ref="BU478:BV478"/>
    <mergeCell ref="BW478:BX478"/>
    <mergeCell ref="BS479:BT479"/>
    <mergeCell ref="BU479:BV479"/>
    <mergeCell ref="BW479:BX479"/>
    <mergeCell ref="BS480:BT480"/>
    <mergeCell ref="BU480:BV480"/>
    <mergeCell ref="BW480:BX480"/>
    <mergeCell ref="BS481:BT481"/>
    <mergeCell ref="BU481:BV481"/>
    <mergeCell ref="BW481:BX481"/>
    <mergeCell ref="BS482:BT482"/>
    <mergeCell ref="BU482:BV482"/>
    <mergeCell ref="BW482:BX482"/>
    <mergeCell ref="BS483:BT483"/>
    <mergeCell ref="BU483:BV483"/>
    <mergeCell ref="BW483:BX483"/>
    <mergeCell ref="BS490:BT490"/>
    <mergeCell ref="BU490:BV490"/>
    <mergeCell ref="BW490:BX490"/>
    <mergeCell ref="BS491:BT491"/>
    <mergeCell ref="BU491:BV491"/>
    <mergeCell ref="BW491:BX491"/>
    <mergeCell ref="BS492:BT492"/>
    <mergeCell ref="BU492:BV492"/>
    <mergeCell ref="BW492:BX492"/>
    <mergeCell ref="BS493:BT493"/>
    <mergeCell ref="BU493:BV493"/>
    <mergeCell ref="BW493:BX493"/>
    <mergeCell ref="BS494:BT494"/>
    <mergeCell ref="BU494:BV494"/>
    <mergeCell ref="BW494:BX494"/>
    <mergeCell ref="BW495:BX495"/>
    <mergeCell ref="CF445:CU445"/>
    <mergeCell ref="BS484:BT484"/>
    <mergeCell ref="BU484:BV484"/>
    <mergeCell ref="BW484:BX484"/>
    <mergeCell ref="BS485:BT485"/>
    <mergeCell ref="BU485:BV485"/>
    <mergeCell ref="BW485:BX485"/>
    <mergeCell ref="BS486:BT486"/>
    <mergeCell ref="BU486:BV486"/>
    <mergeCell ref="BW486:BX486"/>
    <mergeCell ref="BS487:BT487"/>
    <mergeCell ref="BU487:BV487"/>
    <mergeCell ref="BW487:BX487"/>
    <mergeCell ref="BS488:BT488"/>
    <mergeCell ref="BU488:BV488"/>
    <mergeCell ref="BW488:BX488"/>
    <mergeCell ref="CV445:CW445"/>
    <mergeCell ref="CF446:CW446"/>
    <mergeCell ref="CF447:CW447"/>
    <mergeCell ref="BZ497:CS497"/>
    <mergeCell ref="CT497:CU497"/>
    <mergeCell ref="BZ498:CU498"/>
    <mergeCell ref="BZ499:CD499"/>
    <mergeCell ref="CE499:CJ499"/>
    <mergeCell ref="CK499:CK500"/>
    <mergeCell ref="CL499:CL500"/>
    <mergeCell ref="CM499:CP499"/>
    <mergeCell ref="CQ499:CQ500"/>
    <mergeCell ref="CR499:CR500"/>
    <mergeCell ref="CS499:CS500"/>
    <mergeCell ref="CT499:CT500"/>
    <mergeCell ref="CU499:CU500"/>
    <mergeCell ref="CT549:CU549"/>
    <mergeCell ref="BZ550:CU550"/>
    <mergeCell ref="BZ551:BZ552"/>
    <mergeCell ref="CA551:CA552"/>
    <mergeCell ref="CB551:CB552"/>
    <mergeCell ref="CC551:CE551"/>
    <mergeCell ref="CF551:CJ551"/>
    <mergeCell ref="CK551:CK552"/>
    <mergeCell ref="CL551:CL552"/>
    <mergeCell ref="CM551:CM552"/>
    <mergeCell ref="CN551:CS551"/>
    <mergeCell ref="CT551:CT552"/>
    <mergeCell ref="CU551:CU552"/>
    <mergeCell ref="AS652:AT652"/>
    <mergeCell ref="AS653:AT653"/>
    <mergeCell ref="AS654:AT654"/>
    <mergeCell ref="AS655:AT655"/>
    <mergeCell ref="AS656:AT656"/>
    <mergeCell ref="AX650:BM650"/>
    <mergeCell ref="AV550:BQ550"/>
    <mergeCell ref="AV551:AV552"/>
    <mergeCell ref="AW551:AW552"/>
    <mergeCell ref="AX551:AX552"/>
    <mergeCell ref="AY551:BA551"/>
    <mergeCell ref="BB551:BF551"/>
    <mergeCell ref="BG551:BG552"/>
    <mergeCell ref="BH551:BH552"/>
    <mergeCell ref="BI551:BI552"/>
    <mergeCell ref="BJ551:BO551"/>
    <mergeCell ref="BP551:BP552"/>
    <mergeCell ref="BQ551:BQ552"/>
    <mergeCell ref="CH654:CI654"/>
    <mergeCell ref="CJ654:CK654"/>
    <mergeCell ref="AS698:AT698"/>
    <mergeCell ref="AS699:AT699"/>
    <mergeCell ref="AS700:AT700"/>
    <mergeCell ref="AS701:AT701"/>
    <mergeCell ref="AS702:AT702"/>
    <mergeCell ref="AS703:AT703"/>
    <mergeCell ref="AS704:AT704"/>
    <mergeCell ref="AS705:AT705"/>
    <mergeCell ref="AS672:AT672"/>
    <mergeCell ref="AS673:AT673"/>
    <mergeCell ref="AS674:AT674"/>
    <mergeCell ref="AS675:AT675"/>
    <mergeCell ref="AS676:AT676"/>
    <mergeCell ref="AS677:AT677"/>
    <mergeCell ref="AS678:AT678"/>
    <mergeCell ref="AS679:AT679"/>
    <mergeCell ref="AS680:AT680"/>
    <mergeCell ref="AS681:AT681"/>
    <mergeCell ref="AS682:AT682"/>
    <mergeCell ref="AS683:AT683"/>
    <mergeCell ref="AS684:AT684"/>
    <mergeCell ref="AS685:AT685"/>
    <mergeCell ref="AS686:AT686"/>
    <mergeCell ref="AS687:AT687"/>
    <mergeCell ref="AS688:AT688"/>
    <mergeCell ref="AU660:AV660"/>
    <mergeCell ref="AU661:AV661"/>
    <mergeCell ref="AU662:AV662"/>
    <mergeCell ref="AU663:AV663"/>
    <mergeCell ref="AU664:AV664"/>
    <mergeCell ref="AU665:AV665"/>
    <mergeCell ref="AU666:AV666"/>
    <mergeCell ref="AU667:AV667"/>
    <mergeCell ref="AU668:AV668"/>
    <mergeCell ref="AU669:AV669"/>
    <mergeCell ref="AU670:AV670"/>
    <mergeCell ref="AU671:AV671"/>
    <mergeCell ref="AU672:AV672"/>
    <mergeCell ref="AU673:AV673"/>
    <mergeCell ref="AU674:AV674"/>
    <mergeCell ref="AU675:AV675"/>
    <mergeCell ref="AU676:AV676"/>
    <mergeCell ref="AX651:BM651"/>
    <mergeCell ref="AX652:AY652"/>
    <mergeCell ref="AZ652:BA652"/>
    <mergeCell ref="BB652:BC652"/>
    <mergeCell ref="BD652:BE652"/>
    <mergeCell ref="BF652:BG652"/>
    <mergeCell ref="BH652:BI652"/>
    <mergeCell ref="BJ652:BK652"/>
    <mergeCell ref="BL652:BM652"/>
    <mergeCell ref="AS651:AV651"/>
    <mergeCell ref="AU691:AV691"/>
    <mergeCell ref="AU692:AV692"/>
    <mergeCell ref="AU693:AV693"/>
    <mergeCell ref="AU694:AV694"/>
    <mergeCell ref="AU695:AV695"/>
    <mergeCell ref="AU696:AV696"/>
    <mergeCell ref="AU697:AV697"/>
    <mergeCell ref="AS689:AT689"/>
    <mergeCell ref="AS690:AT690"/>
    <mergeCell ref="AS691:AT691"/>
    <mergeCell ref="AS692:AT692"/>
    <mergeCell ref="AS693:AT693"/>
    <mergeCell ref="AS694:AT694"/>
    <mergeCell ref="AS695:AT695"/>
    <mergeCell ref="AS696:AT696"/>
    <mergeCell ref="AS697:AT697"/>
    <mergeCell ref="AU652:AV652"/>
    <mergeCell ref="AU653:AV653"/>
    <mergeCell ref="AU654:AV654"/>
    <mergeCell ref="AU655:AV655"/>
    <mergeCell ref="AU656:AV656"/>
    <mergeCell ref="AU657:AV657"/>
    <mergeCell ref="BU653:BV653"/>
    <mergeCell ref="BW653:BX653"/>
    <mergeCell ref="BY653:BZ653"/>
    <mergeCell ref="CA653:CB653"/>
    <mergeCell ref="CC653:CD653"/>
    <mergeCell ref="CE653:CF653"/>
    <mergeCell ref="AU708:AV708"/>
    <mergeCell ref="AU709:AV709"/>
    <mergeCell ref="AU710:AV710"/>
    <mergeCell ref="AU711:AV711"/>
    <mergeCell ref="AU712:AV712"/>
    <mergeCell ref="AX653:AY653"/>
    <mergeCell ref="AZ653:BA653"/>
    <mergeCell ref="BB653:BC653"/>
    <mergeCell ref="BD653:BE653"/>
    <mergeCell ref="BF653:BG653"/>
    <mergeCell ref="BH653:BI653"/>
    <mergeCell ref="BJ653:BK653"/>
    <mergeCell ref="BL653:BM653"/>
    <mergeCell ref="AU698:AV698"/>
    <mergeCell ref="AU699:AV699"/>
    <mergeCell ref="AU700:AV700"/>
    <mergeCell ref="AU701:AV701"/>
    <mergeCell ref="AU702:AV702"/>
    <mergeCell ref="AU703:AV703"/>
    <mergeCell ref="AU704:AV704"/>
    <mergeCell ref="AU705:AV705"/>
    <mergeCell ref="AU706:AV706"/>
    <mergeCell ref="AU707:AV707"/>
    <mergeCell ref="CE656:CF656"/>
    <mergeCell ref="AU658:AV658"/>
    <mergeCell ref="AU659:AV659"/>
    <mergeCell ref="BO652:BP652"/>
    <mergeCell ref="BO651:CF651"/>
    <mergeCell ref="BO650:CF650"/>
    <mergeCell ref="BO653:BP653"/>
    <mergeCell ref="BO654:BP654"/>
    <mergeCell ref="BO655:BP655"/>
    <mergeCell ref="BQ655:BR655"/>
    <mergeCell ref="BQ654:BR654"/>
    <mergeCell ref="BS654:BT654"/>
    <mergeCell ref="BU654:BV654"/>
    <mergeCell ref="BW654:BX654"/>
    <mergeCell ref="BY654:BZ654"/>
    <mergeCell ref="CA654:CB654"/>
    <mergeCell ref="CC654:CD654"/>
    <mergeCell ref="CE654:CF654"/>
    <mergeCell ref="BS655:BT655"/>
    <mergeCell ref="BU655:BV655"/>
    <mergeCell ref="BW655:BX655"/>
    <mergeCell ref="BY655:BZ655"/>
    <mergeCell ref="CA655:CB655"/>
    <mergeCell ref="CC655:CD655"/>
    <mergeCell ref="CE655:CF655"/>
    <mergeCell ref="BQ652:BR652"/>
    <mergeCell ref="BS652:BT652"/>
    <mergeCell ref="BU652:BV652"/>
    <mergeCell ref="BW652:BX652"/>
    <mergeCell ref="BY652:BZ652"/>
    <mergeCell ref="CA652:CB652"/>
    <mergeCell ref="CC652:CD652"/>
    <mergeCell ref="CE652:CF652"/>
    <mergeCell ref="BQ653:BR653"/>
    <mergeCell ref="BS653:BT653"/>
    <mergeCell ref="CH650:CY650"/>
    <mergeCell ref="CH651:CY651"/>
    <mergeCell ref="CH652:CI652"/>
    <mergeCell ref="CJ652:CK652"/>
    <mergeCell ref="CL652:CM652"/>
    <mergeCell ref="CN652:CO652"/>
    <mergeCell ref="CP652:CQ652"/>
    <mergeCell ref="CR652:CS652"/>
    <mergeCell ref="CT652:CU652"/>
    <mergeCell ref="CV652:CW652"/>
    <mergeCell ref="CX652:CY652"/>
    <mergeCell ref="CH653:CI653"/>
    <mergeCell ref="CJ653:CK653"/>
    <mergeCell ref="CL653:CM653"/>
    <mergeCell ref="CN653:CO653"/>
    <mergeCell ref="CP653:CQ653"/>
    <mergeCell ref="CR653:CS653"/>
    <mergeCell ref="CT653:CU653"/>
    <mergeCell ref="CV653:CW653"/>
    <mergeCell ref="CX653:CY653"/>
    <mergeCell ref="DH680:DI680"/>
    <mergeCell ref="CL654:CM654"/>
    <mergeCell ref="CN654:CO654"/>
    <mergeCell ref="CP654:CQ654"/>
    <mergeCell ref="CR654:CS654"/>
    <mergeCell ref="CT654:CU654"/>
    <mergeCell ref="CV654:CW654"/>
    <mergeCell ref="CX654:CY654"/>
    <mergeCell ref="CH655:CI655"/>
    <mergeCell ref="CJ655:CK655"/>
    <mergeCell ref="CL655:CM655"/>
    <mergeCell ref="CN655:CO655"/>
    <mergeCell ref="DA652:DB652"/>
    <mergeCell ref="DC652:DD652"/>
    <mergeCell ref="DE652:DF652"/>
    <mergeCell ref="DA653:DB653"/>
    <mergeCell ref="DC653:DD653"/>
    <mergeCell ref="DE653:DF653"/>
    <mergeCell ref="CR655:CS655"/>
    <mergeCell ref="CT655:CU655"/>
    <mergeCell ref="CV655:CW655"/>
    <mergeCell ref="CX655:CY655"/>
    <mergeCell ref="CH658:CI658"/>
    <mergeCell ref="CJ658:CK658"/>
    <mergeCell ref="CL658:CM658"/>
    <mergeCell ref="CN658:CO658"/>
    <mergeCell ref="CP658:CQ658"/>
    <mergeCell ref="CR658:CS658"/>
    <mergeCell ref="CT658:CU658"/>
    <mergeCell ref="CV658:CW658"/>
    <mergeCell ref="CX658:CY658"/>
    <mergeCell ref="CH659:CI659"/>
    <mergeCell ref="DH697:DI697"/>
    <mergeCell ref="DA651:DF651"/>
    <mergeCell ref="CX713:CY713"/>
    <mergeCell ref="DH652:DI652"/>
    <mergeCell ref="DH653:DI653"/>
    <mergeCell ref="DH654:DI654"/>
    <mergeCell ref="DH655:DI655"/>
    <mergeCell ref="DH656:DI656"/>
    <mergeCell ref="DH657:DI657"/>
    <mergeCell ref="DH658:DI658"/>
    <mergeCell ref="DH659:DI659"/>
    <mergeCell ref="DH660:DI660"/>
    <mergeCell ref="DH661:DI661"/>
    <mergeCell ref="DH662:DI662"/>
    <mergeCell ref="DH663:DI663"/>
    <mergeCell ref="DH664:DI664"/>
    <mergeCell ref="DH665:DI665"/>
    <mergeCell ref="DH666:DI666"/>
    <mergeCell ref="DH667:DI667"/>
    <mergeCell ref="DH668:DI668"/>
    <mergeCell ref="DH669:DI669"/>
    <mergeCell ref="DH670:DI670"/>
    <mergeCell ref="DH671:DI671"/>
    <mergeCell ref="DH672:DI672"/>
    <mergeCell ref="DH673:DI673"/>
    <mergeCell ref="CX708:CY708"/>
    <mergeCell ref="DH674:DI674"/>
    <mergeCell ref="DH675:DI675"/>
    <mergeCell ref="DH676:DI676"/>
    <mergeCell ref="DH677:DI677"/>
    <mergeCell ref="DH678:DI678"/>
    <mergeCell ref="DH679:DI679"/>
    <mergeCell ref="AS728:BJ728"/>
    <mergeCell ref="CH708:CI708"/>
    <mergeCell ref="CJ708:CK708"/>
    <mergeCell ref="CL708:CM708"/>
    <mergeCell ref="CN708:CO708"/>
    <mergeCell ref="CP708:CQ708"/>
    <mergeCell ref="CR708:CS708"/>
    <mergeCell ref="CT708:CU708"/>
    <mergeCell ref="CV708:CW708"/>
    <mergeCell ref="AS706:AT706"/>
    <mergeCell ref="AS707:AT707"/>
    <mergeCell ref="AS708:AT708"/>
    <mergeCell ref="AS709:AT709"/>
    <mergeCell ref="AS710:AT710"/>
    <mergeCell ref="AS711:AT711"/>
    <mergeCell ref="AS712:AT712"/>
    <mergeCell ref="DH681:DI681"/>
    <mergeCell ref="DH682:DI682"/>
    <mergeCell ref="DH683:DI683"/>
    <mergeCell ref="DH684:DI684"/>
    <mergeCell ref="DH685:DI685"/>
    <mergeCell ref="DH686:DI686"/>
    <mergeCell ref="DH687:DI687"/>
    <mergeCell ref="DH688:DI688"/>
    <mergeCell ref="DH689:DI689"/>
    <mergeCell ref="DH690:DI690"/>
    <mergeCell ref="DH691:DI691"/>
    <mergeCell ref="DH692:DI692"/>
    <mergeCell ref="DH693:DI693"/>
    <mergeCell ref="DH694:DI694"/>
    <mergeCell ref="DH695:DI695"/>
    <mergeCell ref="DH696:DI696"/>
    <mergeCell ref="AU730:AV730"/>
    <mergeCell ref="AW730:AX730"/>
    <mergeCell ref="AY730:AZ730"/>
    <mergeCell ref="BA730:BB730"/>
    <mergeCell ref="BC730:BD730"/>
    <mergeCell ref="BE730:BF730"/>
    <mergeCell ref="BG730:BH730"/>
    <mergeCell ref="BI730:BJ730"/>
    <mergeCell ref="BL729:BM729"/>
    <mergeCell ref="BN729:BO729"/>
    <mergeCell ref="BP729:BQ729"/>
    <mergeCell ref="BL730:BM730"/>
    <mergeCell ref="BN730:BO730"/>
    <mergeCell ref="BP730:BQ730"/>
    <mergeCell ref="BS729:BT729"/>
    <mergeCell ref="BS730:BT730"/>
    <mergeCell ref="DH698:DI698"/>
    <mergeCell ref="DH699:DI699"/>
    <mergeCell ref="DH700:DI700"/>
    <mergeCell ref="DH701:DI701"/>
    <mergeCell ref="DH702:DI702"/>
    <mergeCell ref="DH703:DI703"/>
    <mergeCell ref="DH704:DI704"/>
    <mergeCell ref="DH705:DI705"/>
    <mergeCell ref="DH706:DI706"/>
    <mergeCell ref="DH707:DI707"/>
    <mergeCell ref="DH708:DI708"/>
    <mergeCell ref="DH709:DI709"/>
    <mergeCell ref="DH710:DI710"/>
    <mergeCell ref="DH711:DI711"/>
    <mergeCell ref="DH712:DI712"/>
    <mergeCell ref="DH713:DI713"/>
    <mergeCell ref="AU761:AV761"/>
    <mergeCell ref="AS760:AV760"/>
    <mergeCell ref="BI733:BJ733"/>
    <mergeCell ref="AS727:BJ727"/>
    <mergeCell ref="AS729:AT729"/>
    <mergeCell ref="AU729:AV729"/>
    <mergeCell ref="AW729:AX729"/>
    <mergeCell ref="AY729:AZ729"/>
    <mergeCell ref="BA729:BB729"/>
    <mergeCell ref="BC729:BD729"/>
    <mergeCell ref="BE729:BF729"/>
    <mergeCell ref="BG729:BH729"/>
    <mergeCell ref="BI729:BJ729"/>
    <mergeCell ref="AS731:AT731"/>
    <mergeCell ref="AU731:AV731"/>
    <mergeCell ref="AW731:AX731"/>
    <mergeCell ref="AY731:AZ731"/>
    <mergeCell ref="BA731:BB731"/>
    <mergeCell ref="BC731:BD731"/>
    <mergeCell ref="BE731:BF731"/>
    <mergeCell ref="BG731:BH731"/>
    <mergeCell ref="BI731:BJ731"/>
    <mergeCell ref="AS732:AT732"/>
    <mergeCell ref="AU732:AV732"/>
    <mergeCell ref="AW732:AX732"/>
    <mergeCell ref="AY732:AZ732"/>
    <mergeCell ref="BA732:BB732"/>
    <mergeCell ref="BC732:BD732"/>
    <mergeCell ref="BE732:BF732"/>
    <mergeCell ref="BG732:BH732"/>
    <mergeCell ref="BI732:BJ732"/>
    <mergeCell ref="AS730:AT730"/>
    <mergeCell ref="BS731:BT731"/>
    <mergeCell ref="BS732:BT732"/>
    <mergeCell ref="BS733:BT733"/>
    <mergeCell ref="BS734:BT734"/>
    <mergeCell ref="BS735:BT735"/>
    <mergeCell ref="BS736:BT736"/>
    <mergeCell ref="BS737:BT737"/>
    <mergeCell ref="BS738:BT738"/>
    <mergeCell ref="BS739:BT739"/>
    <mergeCell ref="BS740:BT740"/>
    <mergeCell ref="BS741:BT741"/>
    <mergeCell ref="BS742:BT742"/>
    <mergeCell ref="BS743:BT743"/>
    <mergeCell ref="BS744:BT744"/>
    <mergeCell ref="BJ761:BK761"/>
    <mergeCell ref="BJ762:BK762"/>
    <mergeCell ref="BJ763:BK763"/>
    <mergeCell ref="AS793:AT793"/>
    <mergeCell ref="AS794:AT794"/>
    <mergeCell ref="BH341:BI341"/>
    <mergeCell ref="BH342:BI342"/>
    <mergeCell ref="BH343:BI343"/>
    <mergeCell ref="BH344:BI344"/>
    <mergeCell ref="BH345:BI345"/>
    <mergeCell ref="BH346:BI346"/>
    <mergeCell ref="BH347:BI347"/>
    <mergeCell ref="BH348:BI348"/>
    <mergeCell ref="BH349:BI349"/>
    <mergeCell ref="BH350:BI350"/>
    <mergeCell ref="BH351:BI351"/>
    <mergeCell ref="BH352:BI352"/>
    <mergeCell ref="AS762:AT762"/>
    <mergeCell ref="AU762:AV762"/>
    <mergeCell ref="AX760:BC760"/>
    <mergeCell ref="AX761:AY761"/>
    <mergeCell ref="AZ761:BA761"/>
    <mergeCell ref="BB761:BC761"/>
    <mergeCell ref="AX762:AY762"/>
    <mergeCell ref="AZ762:BA762"/>
    <mergeCell ref="BB762:BC762"/>
    <mergeCell ref="BE760:BH760"/>
    <mergeCell ref="BE761:BF761"/>
    <mergeCell ref="BG761:BH761"/>
    <mergeCell ref="BE762:BF762"/>
    <mergeCell ref="BG762:BH762"/>
    <mergeCell ref="BG763:BH763"/>
    <mergeCell ref="BE764:BF764"/>
    <mergeCell ref="BG764:BH764"/>
    <mergeCell ref="AS761:AT761"/>
    <mergeCell ref="AS828:AT828"/>
    <mergeCell ref="AS795:AT795"/>
    <mergeCell ref="AS796:AT796"/>
    <mergeCell ref="AS797:AT797"/>
    <mergeCell ref="AS798:AT798"/>
    <mergeCell ref="AS799:AT799"/>
    <mergeCell ref="AS800:AT800"/>
    <mergeCell ref="AS801:AT801"/>
    <mergeCell ref="AS802:AT802"/>
    <mergeCell ref="AS803:AT803"/>
    <mergeCell ref="AS804:AT804"/>
    <mergeCell ref="AS805:AT805"/>
    <mergeCell ref="AS806:AT806"/>
    <mergeCell ref="AS807:AT807"/>
    <mergeCell ref="AS808:AT808"/>
    <mergeCell ref="AS809:AT809"/>
    <mergeCell ref="AS810:AT810"/>
    <mergeCell ref="AS811:AT811"/>
    <mergeCell ref="AS829:AT829"/>
    <mergeCell ref="AS830:AT830"/>
    <mergeCell ref="AS831:AT831"/>
    <mergeCell ref="AS832:AT832"/>
    <mergeCell ref="AS833:AT833"/>
    <mergeCell ref="AS834:AT834"/>
    <mergeCell ref="AS835:AT835"/>
    <mergeCell ref="AS836:AT836"/>
    <mergeCell ref="AS837:AT837"/>
    <mergeCell ref="AS838:AT838"/>
    <mergeCell ref="AS839:AT839"/>
    <mergeCell ref="AS840:AT840"/>
    <mergeCell ref="BW861:BX861"/>
    <mergeCell ref="BU861:BV861"/>
    <mergeCell ref="BW862:BX862"/>
    <mergeCell ref="BW863:BX863"/>
    <mergeCell ref="AS812:AT812"/>
    <mergeCell ref="AS813:AT813"/>
    <mergeCell ref="AS814:AT814"/>
    <mergeCell ref="AS815:AT815"/>
    <mergeCell ref="AS816:AT816"/>
    <mergeCell ref="AS817:AT817"/>
    <mergeCell ref="AS818:AT818"/>
    <mergeCell ref="AS819:AT819"/>
    <mergeCell ref="AS820:AT820"/>
    <mergeCell ref="AS821:AT821"/>
    <mergeCell ref="AS822:AT822"/>
    <mergeCell ref="AS823:AT823"/>
    <mergeCell ref="AS824:AT824"/>
    <mergeCell ref="AS825:AT825"/>
    <mergeCell ref="AS826:AT826"/>
    <mergeCell ref="AS827:AT827"/>
    <mergeCell ref="BW885:BX885"/>
    <mergeCell ref="BW886:BX886"/>
    <mergeCell ref="BW887:BX887"/>
    <mergeCell ref="BW888:BX888"/>
    <mergeCell ref="BW889:BX889"/>
    <mergeCell ref="BW890:BX890"/>
    <mergeCell ref="BW891:BX891"/>
    <mergeCell ref="BW892:BX892"/>
    <mergeCell ref="BW893:BX893"/>
    <mergeCell ref="BW894:BX894"/>
    <mergeCell ref="BW895:BX895"/>
    <mergeCell ref="BW896:BX896"/>
    <mergeCell ref="BW897:BX897"/>
    <mergeCell ref="BW864:BX864"/>
    <mergeCell ref="BW865:BX865"/>
    <mergeCell ref="BW866:BX866"/>
    <mergeCell ref="BW867:BX867"/>
    <mergeCell ref="BW868:BX868"/>
    <mergeCell ref="BW869:BX869"/>
    <mergeCell ref="BW870:BX870"/>
    <mergeCell ref="BW871:BX871"/>
    <mergeCell ref="BW872:BX872"/>
    <mergeCell ref="BW873:BX873"/>
    <mergeCell ref="BW874:BX874"/>
    <mergeCell ref="BW875:BX875"/>
    <mergeCell ref="BW876:BX876"/>
    <mergeCell ref="BW877:BX877"/>
    <mergeCell ref="BW878:BX878"/>
    <mergeCell ref="BW879:BX879"/>
    <mergeCell ref="BW880:BX880"/>
    <mergeCell ref="BW901:BX901"/>
    <mergeCell ref="BW902:BX902"/>
    <mergeCell ref="BW903:BX903"/>
    <mergeCell ref="BW904:BX904"/>
    <mergeCell ref="BW905:BX905"/>
    <mergeCell ref="BW906:BX906"/>
    <mergeCell ref="BW907:BX907"/>
    <mergeCell ref="BU862:BV862"/>
    <mergeCell ref="BU863:BV863"/>
    <mergeCell ref="BU864:BV864"/>
    <mergeCell ref="BU865:BV865"/>
    <mergeCell ref="BU866:BV866"/>
    <mergeCell ref="BU867:BV867"/>
    <mergeCell ref="BU868:BV868"/>
    <mergeCell ref="BU869:BV869"/>
    <mergeCell ref="BU870:BV870"/>
    <mergeCell ref="BU871:BV871"/>
    <mergeCell ref="BU872:BV872"/>
    <mergeCell ref="BU873:BV873"/>
    <mergeCell ref="BU874:BV874"/>
    <mergeCell ref="BU875:BV875"/>
    <mergeCell ref="BU876:BV876"/>
    <mergeCell ref="BU877:BV877"/>
    <mergeCell ref="BU878:BV878"/>
    <mergeCell ref="BU879:BV879"/>
    <mergeCell ref="BU880:BV880"/>
    <mergeCell ref="BU881:BV881"/>
    <mergeCell ref="BU882:BV882"/>
    <mergeCell ref="BW881:BX881"/>
    <mergeCell ref="BW882:BX882"/>
    <mergeCell ref="BW883:BX883"/>
    <mergeCell ref="BW884:BX884"/>
    <mergeCell ref="BU886:BV886"/>
    <mergeCell ref="BU887:BV887"/>
    <mergeCell ref="BU888:BV888"/>
    <mergeCell ref="BU889:BV889"/>
    <mergeCell ref="BU890:BV890"/>
    <mergeCell ref="BU891:BV891"/>
    <mergeCell ref="BU892:BV892"/>
    <mergeCell ref="BU893:BV893"/>
    <mergeCell ref="BU894:BV894"/>
    <mergeCell ref="BU895:BV895"/>
    <mergeCell ref="BU896:BV896"/>
    <mergeCell ref="BU897:BV897"/>
    <mergeCell ref="BU898:BV898"/>
    <mergeCell ref="BU899:BV899"/>
    <mergeCell ref="BW898:BX898"/>
    <mergeCell ref="BW899:BX899"/>
    <mergeCell ref="BW900:BX900"/>
    <mergeCell ref="BU900:BV900"/>
    <mergeCell ref="BU901:BV901"/>
    <mergeCell ref="BU902:BV902"/>
    <mergeCell ref="BU903:BV903"/>
    <mergeCell ref="BU904:BV904"/>
    <mergeCell ref="BU905:BV905"/>
    <mergeCell ref="BU906:BV906"/>
    <mergeCell ref="BU907:BV907"/>
    <mergeCell ref="BS861:BT861"/>
    <mergeCell ref="BS862:BT862"/>
    <mergeCell ref="BS860:BX860"/>
    <mergeCell ref="BU908:BV908"/>
    <mergeCell ref="BZ860:CE860"/>
    <mergeCell ref="BZ861:CA861"/>
    <mergeCell ref="CB861:CC861"/>
    <mergeCell ref="CD861:CE861"/>
    <mergeCell ref="BZ862:CA862"/>
    <mergeCell ref="CB862:CC862"/>
    <mergeCell ref="CD862:CE862"/>
    <mergeCell ref="BZ863:CA863"/>
    <mergeCell ref="CB863:CC863"/>
    <mergeCell ref="CD863:CE863"/>
    <mergeCell ref="BZ864:CA864"/>
    <mergeCell ref="CB864:CC864"/>
    <mergeCell ref="CD864:CE864"/>
    <mergeCell ref="BZ865:CA865"/>
    <mergeCell ref="CB865:CC865"/>
    <mergeCell ref="CD865:CE865"/>
    <mergeCell ref="BZ866:CA866"/>
    <mergeCell ref="BU883:BV883"/>
    <mergeCell ref="BU884:BV884"/>
    <mergeCell ref="BU885:BV885"/>
    <mergeCell ref="CB866:CC866"/>
    <mergeCell ref="CD866:CE866"/>
    <mergeCell ref="BZ867:CA867"/>
    <mergeCell ref="CB867:CC867"/>
    <mergeCell ref="CD867:CE867"/>
    <mergeCell ref="BZ868:CA868"/>
    <mergeCell ref="CB868:CC868"/>
    <mergeCell ref="CD868:CE868"/>
    <mergeCell ref="BZ869:CA869"/>
    <mergeCell ref="CB869:CC869"/>
    <mergeCell ref="CD869:CE869"/>
    <mergeCell ref="BZ870:CA870"/>
    <mergeCell ref="CB870:CC870"/>
    <mergeCell ref="CD870:CE870"/>
    <mergeCell ref="BZ871:CA871"/>
    <mergeCell ref="CB871:CC871"/>
    <mergeCell ref="CD871:CE871"/>
    <mergeCell ref="BZ872:CA872"/>
    <mergeCell ref="CB872:CC872"/>
    <mergeCell ref="CD872:CE872"/>
    <mergeCell ref="BZ873:CA873"/>
    <mergeCell ref="CB873:CC873"/>
    <mergeCell ref="CD873:CE873"/>
    <mergeCell ref="BZ874:CA874"/>
    <mergeCell ref="CB874:CC874"/>
    <mergeCell ref="CD874:CE874"/>
    <mergeCell ref="BZ875:CA875"/>
    <mergeCell ref="CB875:CC875"/>
    <mergeCell ref="CD875:CE875"/>
    <mergeCell ref="BZ876:CA876"/>
    <mergeCell ref="CB876:CC876"/>
    <mergeCell ref="CD876:CE876"/>
    <mergeCell ref="BZ877:CA877"/>
    <mergeCell ref="CB877:CC877"/>
    <mergeCell ref="CD877:CE877"/>
    <mergeCell ref="BZ878:CA878"/>
    <mergeCell ref="CB878:CC878"/>
    <mergeCell ref="CD878:CE878"/>
    <mergeCell ref="BZ879:CA879"/>
    <mergeCell ref="CB879:CC879"/>
    <mergeCell ref="CD879:CE879"/>
    <mergeCell ref="BZ880:CA880"/>
    <mergeCell ref="CB880:CC880"/>
    <mergeCell ref="CD880:CE880"/>
    <mergeCell ref="BZ881:CA881"/>
    <mergeCell ref="CB881:CC881"/>
    <mergeCell ref="CD881:CE881"/>
    <mergeCell ref="BZ882:CA882"/>
    <mergeCell ref="CB882:CC882"/>
    <mergeCell ref="CD882:CE882"/>
    <mergeCell ref="BZ883:CA883"/>
    <mergeCell ref="CB883:CC883"/>
    <mergeCell ref="CD883:CE883"/>
    <mergeCell ref="BZ884:CA884"/>
    <mergeCell ref="CB884:CC884"/>
    <mergeCell ref="CD884:CE884"/>
    <mergeCell ref="BZ885:CA885"/>
    <mergeCell ref="CB885:CC885"/>
    <mergeCell ref="CD885:CE885"/>
    <mergeCell ref="BZ886:CA886"/>
    <mergeCell ref="CB886:CC886"/>
    <mergeCell ref="CD886:CE886"/>
    <mergeCell ref="BZ887:CA887"/>
    <mergeCell ref="CB887:CC887"/>
    <mergeCell ref="CD887:CE887"/>
    <mergeCell ref="BZ888:CA888"/>
    <mergeCell ref="CB888:CC888"/>
    <mergeCell ref="CD888:CE888"/>
    <mergeCell ref="BZ889:CA889"/>
    <mergeCell ref="CB889:CC889"/>
    <mergeCell ref="CD889:CE889"/>
    <mergeCell ref="BZ890:CA890"/>
    <mergeCell ref="CB890:CC890"/>
    <mergeCell ref="CD890:CE890"/>
    <mergeCell ref="BZ891:CA891"/>
    <mergeCell ref="CB891:CC891"/>
    <mergeCell ref="CD891:CE891"/>
    <mergeCell ref="BZ892:CA892"/>
    <mergeCell ref="CB892:CC892"/>
    <mergeCell ref="CD892:CE892"/>
    <mergeCell ref="BZ893:CA893"/>
    <mergeCell ref="CB893:CC893"/>
    <mergeCell ref="CD893:CE893"/>
    <mergeCell ref="BZ894:CA894"/>
    <mergeCell ref="CB894:CC894"/>
    <mergeCell ref="CD894:CE894"/>
    <mergeCell ref="BZ895:CA895"/>
    <mergeCell ref="CB895:CC895"/>
    <mergeCell ref="CD895:CE895"/>
    <mergeCell ref="CD907:CE907"/>
    <mergeCell ref="BZ896:CA896"/>
    <mergeCell ref="CB896:CC896"/>
    <mergeCell ref="CD896:CE896"/>
    <mergeCell ref="BZ897:CA897"/>
    <mergeCell ref="CB897:CC897"/>
    <mergeCell ref="CD897:CE897"/>
    <mergeCell ref="BZ898:CA898"/>
    <mergeCell ref="CB898:CC898"/>
    <mergeCell ref="CD898:CE898"/>
    <mergeCell ref="BZ899:CA899"/>
    <mergeCell ref="CB899:CC899"/>
    <mergeCell ref="CD899:CE899"/>
    <mergeCell ref="BZ900:CA900"/>
    <mergeCell ref="CB900:CC900"/>
    <mergeCell ref="CD900:CE900"/>
    <mergeCell ref="BZ901:CA901"/>
    <mergeCell ref="CB901:CC901"/>
    <mergeCell ref="CD901:CE901"/>
    <mergeCell ref="CD908:CE908"/>
    <mergeCell ref="AK1081:AL1081"/>
    <mergeCell ref="AK1082:AL1082"/>
    <mergeCell ref="AM1081:AN1081"/>
    <mergeCell ref="AO1081:AP1081"/>
    <mergeCell ref="AM1082:AN1082"/>
    <mergeCell ref="AO1082:AP1082"/>
    <mergeCell ref="AH1075:AI1075"/>
    <mergeCell ref="AJ1075:AK1075"/>
    <mergeCell ref="AL1075:AM1075"/>
    <mergeCell ref="AH1076:AI1076"/>
    <mergeCell ref="AJ1076:AK1076"/>
    <mergeCell ref="AL1076:AM1076"/>
    <mergeCell ref="AR1081:AS1081"/>
    <mergeCell ref="AR1082:AS1082"/>
    <mergeCell ref="BZ902:CA902"/>
    <mergeCell ref="CB902:CC902"/>
    <mergeCell ref="CD902:CE902"/>
    <mergeCell ref="BZ903:CA903"/>
    <mergeCell ref="CB903:CC903"/>
    <mergeCell ref="CD903:CE903"/>
    <mergeCell ref="BZ904:CA904"/>
    <mergeCell ref="CB904:CC904"/>
    <mergeCell ref="CD904:CE904"/>
    <mergeCell ref="BZ905:CA905"/>
    <mergeCell ref="CB905:CC905"/>
    <mergeCell ref="CD905:CE905"/>
    <mergeCell ref="BZ906:CA906"/>
    <mergeCell ref="CB906:CC906"/>
    <mergeCell ref="CD906:CE906"/>
    <mergeCell ref="BZ907:CA907"/>
    <mergeCell ref="CB907:CC907"/>
    <mergeCell ref="AR1115:AS1115"/>
    <mergeCell ref="AR1116:AS1116"/>
    <mergeCell ref="AR1083:AS1083"/>
    <mergeCell ref="AR1084:AS1084"/>
    <mergeCell ref="AR1085:AS1085"/>
    <mergeCell ref="AR1086:AS1086"/>
    <mergeCell ref="AR1087:AS1087"/>
    <mergeCell ref="AR1088:AS1088"/>
    <mergeCell ref="AR1089:AS1089"/>
    <mergeCell ref="AR1090:AS1090"/>
    <mergeCell ref="AR1091:AS1091"/>
    <mergeCell ref="AR1092:AS1092"/>
    <mergeCell ref="AR1093:AS1093"/>
    <mergeCell ref="AR1094:AS1094"/>
    <mergeCell ref="AR1095:AS1095"/>
    <mergeCell ref="AR1096:AS1096"/>
    <mergeCell ref="AR1097:AS1097"/>
    <mergeCell ref="AR1098:AS1098"/>
    <mergeCell ref="AR1099:AS1099"/>
    <mergeCell ref="AU1103:AV1103"/>
    <mergeCell ref="AU1104:AV1104"/>
    <mergeCell ref="AU1105:AV1105"/>
    <mergeCell ref="AU1106:AV1106"/>
    <mergeCell ref="AU1107:AV1107"/>
    <mergeCell ref="AU1108:AV1108"/>
    <mergeCell ref="AU1109:AV1109"/>
    <mergeCell ref="AU1110:AV1110"/>
    <mergeCell ref="AU1111:AV1111"/>
    <mergeCell ref="AU1112:AV1112"/>
    <mergeCell ref="AU1113:AV1113"/>
    <mergeCell ref="AR1117:AS1117"/>
    <mergeCell ref="AR1118:AS1118"/>
    <mergeCell ref="AR1119:AS1119"/>
    <mergeCell ref="AR1120:AS1120"/>
    <mergeCell ref="AR1121:AS1121"/>
    <mergeCell ref="AR1122:AS1122"/>
    <mergeCell ref="AR1123:AS1123"/>
    <mergeCell ref="AR1124:AS1124"/>
    <mergeCell ref="AR1125:AS1125"/>
    <mergeCell ref="AK1080:AP1080"/>
    <mergeCell ref="AR1126:AS1126"/>
    <mergeCell ref="AR1127:AS1127"/>
    <mergeCell ref="AR1128:AS1128"/>
    <mergeCell ref="AR1129:AS1129"/>
    <mergeCell ref="AR1130:AS1130"/>
    <mergeCell ref="AR1131:AS1131"/>
    <mergeCell ref="AR1132:AS1132"/>
    <mergeCell ref="AR1100:AS1100"/>
    <mergeCell ref="AR1101:AS1101"/>
    <mergeCell ref="AR1102:AS1102"/>
    <mergeCell ref="AR1103:AS1103"/>
    <mergeCell ref="AR1104:AS1104"/>
    <mergeCell ref="AR1105:AS1105"/>
    <mergeCell ref="AR1106:AS1106"/>
    <mergeCell ref="AR1107:AS1107"/>
    <mergeCell ref="AR1108:AS1108"/>
    <mergeCell ref="AR1109:AS1109"/>
    <mergeCell ref="AR1110:AS1110"/>
    <mergeCell ref="AR1111:AS1111"/>
    <mergeCell ref="AR1112:AS1112"/>
    <mergeCell ref="AR1113:AS1113"/>
    <mergeCell ref="AR1114:AS1114"/>
    <mergeCell ref="AR1133:AS1133"/>
    <mergeCell ref="AR1134:AS1134"/>
    <mergeCell ref="AR1135:AS1135"/>
    <mergeCell ref="AR1136:AS1136"/>
    <mergeCell ref="AR1137:AS1137"/>
    <mergeCell ref="AR1138:AS1138"/>
    <mergeCell ref="AR1139:AS1139"/>
    <mergeCell ref="AR1140:AS1140"/>
    <mergeCell ref="AR1141:AS1141"/>
    <mergeCell ref="AR1142:AS1142"/>
    <mergeCell ref="AU1081:AV1081"/>
    <mergeCell ref="AU1082:AV1082"/>
    <mergeCell ref="AU1083:AV1083"/>
    <mergeCell ref="AU1084:AV1084"/>
    <mergeCell ref="AU1085:AV1085"/>
    <mergeCell ref="AU1086:AV1086"/>
    <mergeCell ref="AU1087:AV1087"/>
    <mergeCell ref="AU1088:AV1088"/>
    <mergeCell ref="AU1089:AV1089"/>
    <mergeCell ref="AU1090:AV1090"/>
    <mergeCell ref="AU1091:AV1091"/>
    <mergeCell ref="AU1092:AV1092"/>
    <mergeCell ref="AU1093:AV1093"/>
    <mergeCell ref="AU1094:AV1094"/>
    <mergeCell ref="AU1095:AV1095"/>
    <mergeCell ref="AU1096:AV1096"/>
    <mergeCell ref="AU1097:AV1097"/>
    <mergeCell ref="AU1098:AV1098"/>
    <mergeCell ref="AU1099:AV1099"/>
    <mergeCell ref="AU1100:AV1100"/>
    <mergeCell ref="AU1101:AV1101"/>
    <mergeCell ref="AU1102:AV1102"/>
    <mergeCell ref="AU1114:AV1114"/>
    <mergeCell ref="AU1115:AV1115"/>
    <mergeCell ref="AU1116:AV1116"/>
    <mergeCell ref="AU1117:AV1117"/>
    <mergeCell ref="AU1118:AV1118"/>
    <mergeCell ref="AU1119:AV1119"/>
    <mergeCell ref="AU1137:AV1137"/>
    <mergeCell ref="AU1138:AV1138"/>
    <mergeCell ref="AU1139:AV1139"/>
    <mergeCell ref="AU1140:AV1140"/>
    <mergeCell ref="AU1141:AV1141"/>
    <mergeCell ref="AU1142:AV1142"/>
    <mergeCell ref="AU1120:AV1120"/>
    <mergeCell ref="AU1121:AV1121"/>
    <mergeCell ref="AU1122:AV1122"/>
    <mergeCell ref="AU1123:AV1123"/>
    <mergeCell ref="AU1124:AV1124"/>
    <mergeCell ref="AU1125:AV1125"/>
    <mergeCell ref="AU1126:AV1126"/>
    <mergeCell ref="AU1127:AV1127"/>
    <mergeCell ref="AU1128:AV1128"/>
    <mergeCell ref="AU1129:AV1129"/>
    <mergeCell ref="AU1130:AV1130"/>
    <mergeCell ref="AU1131:AV1131"/>
    <mergeCell ref="AU1132:AV1132"/>
    <mergeCell ref="AU1133:AV1133"/>
    <mergeCell ref="AU1134:AV1134"/>
    <mergeCell ref="AU1135:AV1135"/>
    <mergeCell ref="AU1136:AV1136"/>
    <mergeCell ref="BJ765:BK765"/>
    <mergeCell ref="BJ766:BK766"/>
    <mergeCell ref="BJ767:BK767"/>
    <mergeCell ref="BJ768:BK768"/>
    <mergeCell ref="BJ769:BK769"/>
    <mergeCell ref="BJ770:BK770"/>
    <mergeCell ref="BJ771:BK771"/>
    <mergeCell ref="BJ772:BK772"/>
    <mergeCell ref="AS763:AT763"/>
    <mergeCell ref="AS764:AT764"/>
    <mergeCell ref="AS765:AT765"/>
    <mergeCell ref="AS766:AT766"/>
    <mergeCell ref="AS767:AT767"/>
    <mergeCell ref="AS768:AT768"/>
    <mergeCell ref="AS769:AT769"/>
    <mergeCell ref="AS770:AT770"/>
    <mergeCell ref="AS771:AT771"/>
    <mergeCell ref="AU763:AV763"/>
    <mergeCell ref="AU764:AV764"/>
    <mergeCell ref="AU765:AV765"/>
    <mergeCell ref="AU766:AV766"/>
    <mergeCell ref="AU767:AV767"/>
    <mergeCell ref="AU768:AV768"/>
    <mergeCell ref="AU769:AV769"/>
    <mergeCell ref="AU770:AV770"/>
    <mergeCell ref="AU771:AV771"/>
    <mergeCell ref="BG769:BH769"/>
    <mergeCell ref="BG770:BH770"/>
    <mergeCell ref="BG771:BH771"/>
    <mergeCell ref="BG772:BH772"/>
    <mergeCell ref="BJ764:BK764"/>
    <mergeCell ref="CY448:CZ448"/>
    <mergeCell ref="CY449:CZ449"/>
    <mergeCell ref="CY450:CZ450"/>
    <mergeCell ref="CY451:CZ451"/>
    <mergeCell ref="CY452:CZ452"/>
    <mergeCell ref="CY453:CZ453"/>
    <mergeCell ref="CY454:CZ454"/>
    <mergeCell ref="CY455:CZ455"/>
    <mergeCell ref="CY456:CZ456"/>
    <mergeCell ref="CY457:CZ457"/>
    <mergeCell ref="CY458:CZ458"/>
    <mergeCell ref="CY459:CZ459"/>
    <mergeCell ref="CY460:CZ460"/>
    <mergeCell ref="CY461:CZ461"/>
    <mergeCell ref="CY462:CZ462"/>
    <mergeCell ref="CY463:CZ463"/>
    <mergeCell ref="CY464:CZ464"/>
    <mergeCell ref="CY465:CZ465"/>
    <mergeCell ref="CY466:CZ466"/>
    <mergeCell ref="CY467:CZ467"/>
    <mergeCell ref="CY468:CZ468"/>
    <mergeCell ref="CY469:CZ469"/>
    <mergeCell ref="CY470:CZ470"/>
    <mergeCell ref="CY471:CZ471"/>
    <mergeCell ref="CY472:CZ472"/>
    <mergeCell ref="CY473:CZ473"/>
    <mergeCell ref="CY474:CZ474"/>
    <mergeCell ref="CY475:CZ475"/>
    <mergeCell ref="CY476:CZ476"/>
    <mergeCell ref="CY477:CZ477"/>
    <mergeCell ref="CY478:CZ478"/>
    <mergeCell ref="CY479:CZ479"/>
    <mergeCell ref="CY480:CZ480"/>
    <mergeCell ref="CY481:CZ481"/>
    <mergeCell ref="CY482:CZ482"/>
    <mergeCell ref="CY483:CZ483"/>
    <mergeCell ref="CY484:CZ484"/>
    <mergeCell ref="CY485:CZ485"/>
    <mergeCell ref="CY486:CZ486"/>
    <mergeCell ref="CY487:CZ487"/>
    <mergeCell ref="CY488:CZ488"/>
    <mergeCell ref="CY489:CZ489"/>
    <mergeCell ref="CY490:CZ490"/>
    <mergeCell ref="CY491:CZ491"/>
    <mergeCell ref="CY492:CZ492"/>
    <mergeCell ref="CY493:CZ493"/>
    <mergeCell ref="CY494:CZ494"/>
    <mergeCell ref="CY495:CZ495"/>
    <mergeCell ref="CY500:CZ500"/>
    <mergeCell ref="CY501:CZ501"/>
    <mergeCell ref="CY502:CZ502"/>
    <mergeCell ref="CY503:CZ503"/>
    <mergeCell ref="CY504:CZ504"/>
    <mergeCell ref="CY505:CZ505"/>
    <mergeCell ref="CY506:CZ506"/>
    <mergeCell ref="CY507:CZ507"/>
    <mergeCell ref="CY508:CZ508"/>
    <mergeCell ref="CY509:CZ509"/>
    <mergeCell ref="CY510:CZ510"/>
    <mergeCell ref="CY511:CZ511"/>
    <mergeCell ref="CY512:CZ512"/>
    <mergeCell ref="CY513:CZ513"/>
    <mergeCell ref="CY514:CZ514"/>
    <mergeCell ref="CY515:CZ515"/>
    <mergeCell ref="CY516:CZ516"/>
    <mergeCell ref="CY517:CZ517"/>
    <mergeCell ref="CY518:CZ518"/>
    <mergeCell ref="CY519:CZ519"/>
    <mergeCell ref="CY520:CZ520"/>
    <mergeCell ref="CY521:CZ521"/>
    <mergeCell ref="CY522:CZ522"/>
    <mergeCell ref="CY523:CZ523"/>
    <mergeCell ref="CY524:CZ524"/>
    <mergeCell ref="CY525:CZ525"/>
    <mergeCell ref="CY526:CZ526"/>
    <mergeCell ref="CY527:CZ527"/>
    <mergeCell ref="CY528:CZ528"/>
    <mergeCell ref="CY529:CZ529"/>
    <mergeCell ref="CY530:CZ530"/>
    <mergeCell ref="CY531:CZ531"/>
    <mergeCell ref="CY532:CZ532"/>
    <mergeCell ref="CY533:CZ533"/>
    <mergeCell ref="CY534:CZ534"/>
    <mergeCell ref="CY535:CZ535"/>
    <mergeCell ref="CY536:CZ536"/>
    <mergeCell ref="CY537:CZ537"/>
    <mergeCell ref="CY538:CZ538"/>
    <mergeCell ref="CY539:CZ539"/>
    <mergeCell ref="CY540:CZ540"/>
    <mergeCell ref="CY541:CZ541"/>
    <mergeCell ref="CY542:CZ542"/>
    <mergeCell ref="CY543:CZ543"/>
    <mergeCell ref="CY544:CZ544"/>
    <mergeCell ref="CY545:CZ545"/>
    <mergeCell ref="CY546:CZ546"/>
    <mergeCell ref="CY547:CZ547"/>
    <mergeCell ref="CY552:CZ552"/>
    <mergeCell ref="CY553:CZ553"/>
    <mergeCell ref="CY554:CZ554"/>
    <mergeCell ref="CY555:CZ555"/>
    <mergeCell ref="CY556:CZ556"/>
    <mergeCell ref="CY557:CZ557"/>
    <mergeCell ref="CY591:CZ591"/>
    <mergeCell ref="CY558:CZ558"/>
    <mergeCell ref="CY559:CZ559"/>
    <mergeCell ref="CY560:CZ560"/>
    <mergeCell ref="CY561:CZ561"/>
    <mergeCell ref="CY562:CZ562"/>
    <mergeCell ref="CY563:CZ563"/>
    <mergeCell ref="CY564:CZ564"/>
    <mergeCell ref="CY565:CZ565"/>
    <mergeCell ref="CY566:CZ566"/>
    <mergeCell ref="CY567:CZ567"/>
    <mergeCell ref="CY568:CZ568"/>
    <mergeCell ref="CY569:CZ569"/>
    <mergeCell ref="CY570:CZ570"/>
    <mergeCell ref="CY571:CZ571"/>
    <mergeCell ref="CY572:CZ572"/>
    <mergeCell ref="CY573:CZ573"/>
    <mergeCell ref="CY574:CZ574"/>
    <mergeCell ref="CY592:CZ592"/>
    <mergeCell ref="CY593:CZ593"/>
    <mergeCell ref="CY594:CZ594"/>
    <mergeCell ref="CY595:CZ595"/>
    <mergeCell ref="CY596:CZ596"/>
    <mergeCell ref="CY597:CZ597"/>
    <mergeCell ref="CY598:CZ598"/>
    <mergeCell ref="CY599:CZ599"/>
    <mergeCell ref="CG861:CH861"/>
    <mergeCell ref="CG862:CH862"/>
    <mergeCell ref="CG863:CH863"/>
    <mergeCell ref="CG864:CH864"/>
    <mergeCell ref="CG865:CH865"/>
    <mergeCell ref="CG866:CH866"/>
    <mergeCell ref="CG867:CH867"/>
    <mergeCell ref="CG868:CH868"/>
    <mergeCell ref="CY575:CZ575"/>
    <mergeCell ref="CY576:CZ576"/>
    <mergeCell ref="CY577:CZ577"/>
    <mergeCell ref="CY578:CZ578"/>
    <mergeCell ref="CY579:CZ579"/>
    <mergeCell ref="CY580:CZ580"/>
    <mergeCell ref="CY581:CZ581"/>
    <mergeCell ref="CY582:CZ582"/>
    <mergeCell ref="CY583:CZ583"/>
    <mergeCell ref="CY584:CZ584"/>
    <mergeCell ref="CY585:CZ585"/>
    <mergeCell ref="CY586:CZ586"/>
    <mergeCell ref="CY587:CZ587"/>
    <mergeCell ref="CY588:CZ588"/>
    <mergeCell ref="CY589:CZ589"/>
    <mergeCell ref="CY590:CZ590"/>
    <mergeCell ref="CG902:CH902"/>
    <mergeCell ref="CG869:CH869"/>
    <mergeCell ref="CG870:CH870"/>
    <mergeCell ref="CG871:CH871"/>
    <mergeCell ref="CG872:CH872"/>
    <mergeCell ref="CG873:CH873"/>
    <mergeCell ref="CG874:CH874"/>
    <mergeCell ref="CG875:CH875"/>
    <mergeCell ref="CG876:CH876"/>
    <mergeCell ref="CG877:CH877"/>
    <mergeCell ref="CG878:CH878"/>
    <mergeCell ref="CG879:CH879"/>
    <mergeCell ref="CG880:CH880"/>
    <mergeCell ref="CG881:CH881"/>
    <mergeCell ref="CG882:CH882"/>
    <mergeCell ref="CG883:CH883"/>
    <mergeCell ref="CG884:CH884"/>
    <mergeCell ref="CG885:CH885"/>
    <mergeCell ref="CG903:CH903"/>
    <mergeCell ref="CG904:CH904"/>
    <mergeCell ref="CG905:CH905"/>
    <mergeCell ref="CG906:CH906"/>
    <mergeCell ref="CG907:CH907"/>
    <mergeCell ref="CG913:CH913"/>
    <mergeCell ref="CG914:CH914"/>
    <mergeCell ref="CG915:CH915"/>
    <mergeCell ref="CG916:CH916"/>
    <mergeCell ref="CG917:CH917"/>
    <mergeCell ref="CG918:CH918"/>
    <mergeCell ref="CG919:CH919"/>
    <mergeCell ref="CG920:CH920"/>
    <mergeCell ref="CG921:CH921"/>
    <mergeCell ref="CG922:CH922"/>
    <mergeCell ref="CG923:CH923"/>
    <mergeCell ref="CG886:CH886"/>
    <mergeCell ref="CG887:CH887"/>
    <mergeCell ref="CG888:CH888"/>
    <mergeCell ref="CG889:CH889"/>
    <mergeCell ref="CG890:CH890"/>
    <mergeCell ref="CG891:CH891"/>
    <mergeCell ref="CG892:CH892"/>
    <mergeCell ref="CG893:CH893"/>
    <mergeCell ref="CG894:CH894"/>
    <mergeCell ref="CG895:CH895"/>
    <mergeCell ref="CG896:CH896"/>
    <mergeCell ref="CG897:CH897"/>
    <mergeCell ref="CG898:CH898"/>
    <mergeCell ref="CG899:CH899"/>
    <mergeCell ref="CG900:CH900"/>
    <mergeCell ref="CG901:CH901"/>
    <mergeCell ref="CG956:CH956"/>
    <mergeCell ref="CG957:CH957"/>
    <mergeCell ref="CG924:CH924"/>
    <mergeCell ref="CG925:CH925"/>
    <mergeCell ref="CG926:CH926"/>
    <mergeCell ref="CG927:CH927"/>
    <mergeCell ref="CG928:CH928"/>
    <mergeCell ref="CG929:CH929"/>
    <mergeCell ref="CG930:CH930"/>
    <mergeCell ref="CG931:CH931"/>
    <mergeCell ref="CG932:CH932"/>
    <mergeCell ref="CG933:CH933"/>
    <mergeCell ref="CG934:CH934"/>
    <mergeCell ref="CG935:CH935"/>
    <mergeCell ref="CG936:CH936"/>
    <mergeCell ref="CG937:CH937"/>
    <mergeCell ref="CG938:CH938"/>
    <mergeCell ref="CG939:CH939"/>
    <mergeCell ref="CG940:CH940"/>
    <mergeCell ref="CG994:CH994"/>
    <mergeCell ref="CG995:CH995"/>
    <mergeCell ref="CG958:CH958"/>
    <mergeCell ref="CG959:CH959"/>
    <mergeCell ref="CG965:CH965"/>
    <mergeCell ref="CG966:CH966"/>
    <mergeCell ref="CG967:CH967"/>
    <mergeCell ref="CG968:CH968"/>
    <mergeCell ref="CG969:CH969"/>
    <mergeCell ref="CG970:CH970"/>
    <mergeCell ref="CG971:CH971"/>
    <mergeCell ref="CG972:CH972"/>
    <mergeCell ref="CG973:CH973"/>
    <mergeCell ref="CG974:CH974"/>
    <mergeCell ref="CG975:CH975"/>
    <mergeCell ref="CG976:CH976"/>
    <mergeCell ref="CG977:CH977"/>
    <mergeCell ref="CG978:CH978"/>
    <mergeCell ref="CG908:CH908"/>
    <mergeCell ref="CG960:CH960"/>
    <mergeCell ref="CG979:CH979"/>
    <mergeCell ref="CG980:CH980"/>
    <mergeCell ref="CG981:CH981"/>
    <mergeCell ref="CG982:CH982"/>
    <mergeCell ref="CG983:CH983"/>
    <mergeCell ref="CG984:CH984"/>
    <mergeCell ref="CG985:CH985"/>
    <mergeCell ref="CG986:CH986"/>
    <mergeCell ref="CG987:CH987"/>
    <mergeCell ref="CG988:CH988"/>
    <mergeCell ref="CG989:CH989"/>
    <mergeCell ref="CG990:CH990"/>
    <mergeCell ref="CG991:CH991"/>
    <mergeCell ref="CG992:CH992"/>
    <mergeCell ref="CG993:CH993"/>
    <mergeCell ref="CG941:CH941"/>
    <mergeCell ref="CG942:CH942"/>
    <mergeCell ref="CG943:CH943"/>
    <mergeCell ref="CG944:CH944"/>
    <mergeCell ref="CG945:CH945"/>
    <mergeCell ref="CG946:CH946"/>
    <mergeCell ref="CG947:CH947"/>
    <mergeCell ref="CG948:CH948"/>
    <mergeCell ref="CG949:CH949"/>
    <mergeCell ref="CG950:CH950"/>
    <mergeCell ref="CG951:CH951"/>
    <mergeCell ref="CG952:CH952"/>
    <mergeCell ref="CG953:CH953"/>
    <mergeCell ref="CG954:CH954"/>
    <mergeCell ref="CG955:CH955"/>
    <mergeCell ref="CG1012:CH1012"/>
    <mergeCell ref="CG996:CH996"/>
    <mergeCell ref="CG997:CH997"/>
    <mergeCell ref="CG998:CH998"/>
    <mergeCell ref="CG999:CH999"/>
    <mergeCell ref="CG1000:CH1000"/>
    <mergeCell ref="CG1001:CH1001"/>
    <mergeCell ref="CG1002:CH1002"/>
    <mergeCell ref="CG1003:CH1003"/>
    <mergeCell ref="CG1004:CH1004"/>
    <mergeCell ref="CG1005:CH1005"/>
    <mergeCell ref="CG1006:CH1006"/>
    <mergeCell ref="CG1007:CH1007"/>
    <mergeCell ref="CG1008:CH1008"/>
    <mergeCell ref="CG1009:CH1009"/>
    <mergeCell ref="CG1010:CH1010"/>
    <mergeCell ref="CG1011:CH1011"/>
  </mergeCells>
  <phoneticPr fontId="52" type="noConversion"/>
  <conditionalFormatting sqref="F322:AD322">
    <cfRule type="expression" dxfId="171" priority="48">
      <formula>$AJ$322=0</formula>
    </cfRule>
  </conditionalFormatting>
  <conditionalFormatting sqref="F353:AD353">
    <cfRule type="expression" dxfId="170" priority="47">
      <formula>$AJ$353=0</formula>
    </cfRule>
  </conditionalFormatting>
  <conditionalFormatting sqref="F429:AD429">
    <cfRule type="expression" dxfId="169" priority="46">
      <formula>$AJ$429=0</formula>
    </cfRule>
  </conditionalFormatting>
  <conditionalFormatting sqref="F842:AD842">
    <cfRule type="expression" dxfId="168" priority="45">
      <formula>$AJ$842=0</formula>
    </cfRule>
  </conditionalFormatting>
  <conditionalFormatting sqref="I157:AD202">
    <cfRule type="expression" dxfId="167" priority="80">
      <formula>AV157=1</formula>
    </cfRule>
    <cfRule type="expression" dxfId="166" priority="81">
      <formula>$AS105=1</formula>
    </cfRule>
  </conditionalFormatting>
  <conditionalFormatting sqref="I209:AD254">
    <cfRule type="expression" dxfId="165" priority="82">
      <formula>AV209=1</formula>
    </cfRule>
    <cfRule type="expression" dxfId="164" priority="83">
      <formula>$AS105=1</formula>
    </cfRule>
  </conditionalFormatting>
  <conditionalFormatting sqref="I501:AD546">
    <cfRule type="expression" dxfId="163" priority="15">
      <formula>AV501=1</formula>
    </cfRule>
    <cfRule type="expression" dxfId="162" priority="25">
      <formula>$AS449=1</formula>
    </cfRule>
  </conditionalFormatting>
  <conditionalFormatting sqref="I502:AD546">
    <cfRule type="expression" dxfId="161" priority="37">
      <formula>$AH40=1</formula>
    </cfRule>
  </conditionalFormatting>
  <conditionalFormatting sqref="I553:AD598">
    <cfRule type="expression" dxfId="160" priority="14">
      <formula>AV553=1</formula>
    </cfRule>
    <cfRule type="expression" dxfId="159" priority="24">
      <formula>$AS449=1</formula>
    </cfRule>
  </conditionalFormatting>
  <conditionalFormatting sqref="I554:AD598">
    <cfRule type="expression" dxfId="158" priority="36">
      <formula>$AH40=1</formula>
    </cfRule>
  </conditionalFormatting>
  <conditionalFormatting sqref="I914:AD959">
    <cfRule type="expression" dxfId="157" priority="12">
      <formula>AV914=1</formula>
    </cfRule>
    <cfRule type="expression" dxfId="156" priority="22">
      <formula>$AS862=1</formula>
    </cfRule>
  </conditionalFormatting>
  <conditionalFormatting sqref="I915:AD959">
    <cfRule type="expression" dxfId="155" priority="33">
      <formula>$AH40=1</formula>
    </cfRule>
  </conditionalFormatting>
  <conditionalFormatting sqref="I966:AD1011">
    <cfRule type="expression" dxfId="154" priority="11">
      <formula>AV966</formula>
    </cfRule>
    <cfRule type="expression" dxfId="153" priority="21">
      <formula>$AS862=1</formula>
    </cfRule>
  </conditionalFormatting>
  <conditionalFormatting sqref="I967:AD1011">
    <cfRule type="expression" dxfId="152" priority="32">
      <formula>$AH40=1</formula>
    </cfRule>
  </conditionalFormatting>
  <conditionalFormatting sqref="K794:AD839">
    <cfRule type="expression" dxfId="151" priority="35">
      <formula>$AH38=1</formula>
    </cfRule>
  </conditionalFormatting>
  <conditionalFormatting sqref="M40:AD84">
    <cfRule type="expression" dxfId="150" priority="44">
      <formula>$AH40=1</formula>
    </cfRule>
  </conditionalFormatting>
  <conditionalFormatting sqref="M762:AD771">
    <cfRule type="expression" dxfId="149" priority="7">
      <formula>$AH342=1</formula>
    </cfRule>
  </conditionalFormatting>
  <conditionalFormatting sqref="N105:AD150 I157:AD202 I209:AD254 Y306:AD319 M342:AD351">
    <cfRule type="expression" dxfId="148" priority="31">
      <formula>$AH$31=1</formula>
    </cfRule>
  </conditionalFormatting>
  <conditionalFormatting sqref="N105:AD150">
    <cfRule type="expression" dxfId="147" priority="29">
      <formula>$AS105=1</formula>
    </cfRule>
  </conditionalFormatting>
  <conditionalFormatting sqref="N449:AD449 D450:AD494 I501:AD501 D502:AD546 I553:AD553 D554:AD598 O653:AD712 O730:AD743 M762:AD771">
    <cfRule type="expression" dxfId="146" priority="30">
      <formula>$AH$364=1</formula>
    </cfRule>
  </conditionalFormatting>
  <conditionalFormatting sqref="N449:AD494">
    <cfRule type="expression" dxfId="145" priority="26">
      <formula>$AS449=1</formula>
    </cfRule>
  </conditionalFormatting>
  <conditionalFormatting sqref="N450:AD494">
    <cfRule type="expression" dxfId="144" priority="38">
      <formula>$AH39=1</formula>
    </cfRule>
  </conditionalFormatting>
  <conditionalFormatting sqref="N862:AD907">
    <cfRule type="expression" dxfId="143" priority="23">
      <formula>$AS862=1</formula>
    </cfRule>
  </conditionalFormatting>
  <conditionalFormatting sqref="N863:AD907">
    <cfRule type="expression" dxfId="142" priority="34">
      <formula>$AH40=1</formula>
    </cfRule>
  </conditionalFormatting>
  <conditionalFormatting sqref="O105:AD150">
    <cfRule type="expression" dxfId="141" priority="84">
      <formula>BB105=1</formula>
    </cfRule>
  </conditionalFormatting>
  <conditionalFormatting sqref="O381:AD426">
    <cfRule type="expression" dxfId="140" priority="42">
      <formula>$AH39=1</formula>
    </cfRule>
  </conditionalFormatting>
  <conditionalFormatting sqref="O449:AD494">
    <cfRule type="expression" dxfId="139" priority="16">
      <formula>BB449=1</formula>
    </cfRule>
  </conditionalFormatting>
  <conditionalFormatting sqref="O653:AD712">
    <cfRule type="expression" dxfId="138" priority="10">
      <formula>$AU653=1</formula>
    </cfRule>
    <cfRule type="expression" dxfId="137" priority="9">
      <formula>AX$653=1</formula>
    </cfRule>
  </conditionalFormatting>
  <conditionalFormatting sqref="O730:AD743">
    <cfRule type="expression" dxfId="136" priority="8">
      <formula>AX$653=1</formula>
    </cfRule>
  </conditionalFormatting>
  <conditionalFormatting sqref="O862:AD907">
    <cfRule type="expression" dxfId="135" priority="13">
      <formula>BB862=1</formula>
    </cfRule>
  </conditionalFormatting>
  <conditionalFormatting sqref="S762:X771">
    <cfRule type="expression" dxfId="134" priority="2">
      <formula>$AS762</formula>
    </cfRule>
  </conditionalFormatting>
  <conditionalFormatting sqref="S342:AD351">
    <cfRule type="expression" dxfId="133" priority="43">
      <formula>$AH342</formula>
    </cfRule>
  </conditionalFormatting>
  <conditionalFormatting sqref="Y762:AD771">
    <cfRule type="expression" dxfId="132" priority="1">
      <formula>$AU762</formula>
    </cfRule>
  </conditionalFormatting>
  <conditionalFormatting sqref="Y1082:AD1141">
    <cfRule type="expression" dxfId="131" priority="20">
      <formula>$AH$1082=1</formula>
    </cfRule>
    <cfRule type="expression" dxfId="130" priority="4">
      <formula>$AU653=1</formula>
    </cfRule>
  </conditionalFormatting>
  <dataValidations count="2">
    <dataValidation showDropDown="1" showInputMessage="1" showErrorMessage="1" sqref="C792 S793 W793 AA793 K792:K793 K794:AD839 S380 A857:A858 C375:AD376 Y38 C725:AD726 C301:AD301 A38:B39 O380:Q380 U380 O379 S38 A379:B381 C379 D840:AD845 B35:AD35 C857:AD857 O793 B1048:B1050 D794:D839 C788:AD791 B788:B789 W380:AC380 B853 B855:B858 A1013:AD1013 A1144:B1145 A1075 B1067:B1068 B851:AD851 A1063 A791:A852 B791:B845 C794:C845 A1048:A1051 A1067:A1069 BB652 AX652:AZ652 BD652 AX651 BF652:BL652 BU652 BQ652:BS652 BW652 BO651 BY652:CE652 CN652 CJ652:CL652 CP652 CH651 CR652:CX652 DG652 DK652:DQ652 DA651 AY729 AU729:AW729 BA729 AS728 BC729:BI729" xr:uid="{2713E128-49A2-406A-BD34-2B23C1B58302}"/>
    <dataValidation type="list" allowBlank="1" showInputMessage="1" showErrorMessage="1" sqref="M342:R351" xr:uid="{FB66A3EF-B229-4EC1-96D2-EFDD4D9DA429}">
      <formula1>"1,2,9"</formula1>
    </dataValidation>
  </dataValidations>
  <hyperlinks>
    <hyperlink ref="AA7:AD7" location="Índice!B23" display="Índice" xr:uid="{35BA11E4-83BE-4230-84B3-C00B67F9B07B}"/>
  </hyperlinks>
  <printOptions horizontalCentered="1" verticalCentered="1"/>
  <pageMargins left="0.70866141732283472" right="0.70866141732283472" top="0.74803149606299213" bottom="0.74803149606299213" header="0.31496062992125984" footer="0.31496062992125984"/>
  <pageSetup scale="75" orientation="portrait" r:id="rId1"/>
  <headerFooter>
    <oddHeader>&amp;CMódulo 3 Sección V
Cuestionario</oddHeader>
    <oddFooter>&amp;LCenso Nacional de Gobiernos Estatales 2024&amp;R&amp;P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9c5f64ad70dcd38dc15bfcde17e39d87">
  <xsd:schema xmlns:xsd="http://www.w3.org/2001/XMLSchema" xmlns:xs="http://www.w3.org/2001/XMLSchema" xmlns:p="http://schemas.microsoft.com/office/2006/metadata/properties" xmlns:ns2="8cfb24df-c76a-48fb-92b8-e40e245fe804" targetNamespace="http://schemas.microsoft.com/office/2006/metadata/properties" ma:root="true" ma:fieldsID="f51d912619e885c805a8cdc41ddc1eab"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5DC279BA-CBCD-424D-9739-E2FA9A02FA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E47909-7AE6-46BA-B1A7-4ED2FBC4C3B6}">
  <ds:schemaRefs>
    <ds:schemaRef ds:uri="http://schemas.microsoft.com/sharepoint/v3/contenttype/forms"/>
  </ds:schemaRefs>
</ds:datastoreItem>
</file>

<file path=customXml/itemProps3.xml><?xml version="1.0" encoding="utf-8"?>
<ds:datastoreItem xmlns:ds="http://schemas.openxmlformats.org/officeDocument/2006/customXml" ds:itemID="{913128A0-81C9-4D16-BC2A-081211D45DEB}">
  <ds:schemaRefs>
    <ds:schemaRef ds:uri="http://schemas.microsoft.com/office/2006/metadata/properties"/>
    <ds:schemaRef ds:uri="http://schemas.microsoft.com/office/infopath/2007/PartnerControls"/>
    <ds:schemaRef ds:uri="8cfb24df-c76a-48fb-92b8-e40e245fe80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Índice</vt:lpstr>
      <vt:lpstr>Presentación</vt:lpstr>
      <vt:lpstr>Informantes</vt:lpstr>
      <vt:lpstr>Participantes</vt:lpstr>
      <vt:lpstr>CNGE_2024_M3_Secc1</vt:lpstr>
      <vt:lpstr>CNGE_2024_M3_Secc2</vt:lpstr>
      <vt:lpstr>CNGE_2024_M3_Secc3</vt:lpstr>
      <vt:lpstr>CNGE_2024_M3_Secc4</vt:lpstr>
      <vt:lpstr>CNGE_2024_M3_Secc5</vt:lpstr>
      <vt:lpstr>CNGE_2024_M3_Secc6</vt:lpstr>
      <vt:lpstr>Adición</vt:lpstr>
      <vt:lpstr>Complemento 1</vt:lpstr>
      <vt:lpstr>Complemento 2</vt:lpstr>
      <vt:lpstr>Complemento 3</vt:lpstr>
      <vt:lpstr>Complemento 4</vt:lpstr>
      <vt:lpstr>Complemento 5</vt:lpstr>
      <vt:lpstr>Complemento 6</vt:lpstr>
      <vt:lpstr>Anexo</vt:lpstr>
      <vt:lpstr>Glosario</vt:lpstr>
      <vt:lpstr>Adición!Área_de_impresión</vt:lpstr>
      <vt:lpstr>Anexo!Área_de_impresión</vt:lpstr>
      <vt:lpstr>CNGE_2024_M3_Secc1!Área_de_impresión</vt:lpstr>
      <vt:lpstr>CNGE_2024_M3_Secc2!Área_de_impresión</vt:lpstr>
      <vt:lpstr>CNGE_2024_M3_Secc3!Área_de_impresión</vt:lpstr>
      <vt:lpstr>CNGE_2024_M3_Secc4!Área_de_impresión</vt:lpstr>
      <vt:lpstr>CNGE_2024_M3_Secc5!Área_de_impresión</vt:lpstr>
      <vt:lpstr>CNGE_2024_M3_Secc6!Área_de_impresión</vt:lpstr>
      <vt:lpstr>'Complemento 1'!Área_de_impresión</vt:lpstr>
      <vt:lpstr>'Complemento 2'!Área_de_impresión</vt:lpstr>
      <vt:lpstr>'Complemento 3'!Área_de_impresión</vt:lpstr>
      <vt:lpstr>'Complemento 4'!Área_de_impresión</vt:lpstr>
      <vt:lpstr>'Complemento 5'!Área_de_impresión</vt:lpstr>
      <vt:lpstr>'Complemento 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INEGI</dc:creator>
  <cp:keywords/>
  <dc:description/>
  <cp:lastModifiedBy>HERNANDEZ RIVERA FATIMA</cp:lastModifiedBy>
  <cp:revision/>
  <dcterms:created xsi:type="dcterms:W3CDTF">2023-07-19T20:07:34Z</dcterms:created>
  <dcterms:modified xsi:type="dcterms:W3CDTF">2024-04-30T21:20:20Z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ies>
</file>